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66925"/>
  <mc:AlternateContent xmlns:mc="http://schemas.openxmlformats.org/markup-compatibility/2006">
    <mc:Choice Requires="x15">
      <x15ac:absPath xmlns:x15ac="http://schemas.microsoft.com/office/spreadsheetml/2010/11/ac" url="C:\Models\AFO\ExcelInputs\"/>
    </mc:Choice>
  </mc:AlternateContent>
  <xr:revisionPtr revIDLastSave="0" documentId="13_ncr:1_{BE440E1E-6E26-4199-A437-63F011A13712}" xr6:coauthVersionLast="47" xr6:coauthVersionMax="47" xr10:uidLastSave="{00000000-0000-0000-0000-000000000000}"/>
  <bookViews>
    <workbookView xWindow="28680" yWindow="-120" windowWidth="28110" windowHeight="16440" xr2:uid="{33425ACE-F55C-4F12-99C8-C0A12683F784}"/>
    <workbookView xWindow="28680" yWindow="-120" windowWidth="28110" windowHeight="16440" activeTab="1" xr2:uid="{46AD9D30-566D-47E4-B259-59EC93AC923C}"/>
  </bookViews>
  <sheets>
    <sheet name="Experiment" sheetId="1" r:id="rId1"/>
    <sheet name="ChangeLog" sheetId="2" r:id="rId2"/>
    <sheet name="DataMaster" sheetId="4" r:id="rId3"/>
    <sheet name="DataAutumn" sheetId="8" r:id="rId4"/>
    <sheet name="DataWinter" sheetId="7" r:id="rId5"/>
    <sheet name="DataSpring" sheetId="6" r:id="rId6"/>
    <sheet name="RunReport" sheetId="3" r:id="rId7"/>
    <sheet name="SA variables" sheetId="5" r:id="rId8"/>
    <sheet name="Ideas" sheetId="9" r:id="rId9"/>
  </sheets>
  <definedNames>
    <definedName name="_xlnm._FilterDatabase" localSheetId="2" hidden="1">DataMaster!$A$937:$X$1343</definedName>
    <definedName name="_xlnm._FilterDatabase" localSheetId="0" hidden="1">Experiment!$A$13:$AHE$117</definedName>
    <definedName name="_xlnm._FilterDatabase" localSheetId="6" hidden="1">RunReport!$A$2:$M$123</definedName>
    <definedName name="_xlnm._FilterDatabase" localSheetId="7" hidden="1">'SA variables'!$A$3:$AA$887</definedName>
    <definedName name="cStep">Experiment!$H$59:$BB$59</definedName>
    <definedName name="cStepFS">Experiment!$H$79:$BB$79</definedName>
    <definedName name="d.Region">DataMaster!$C$29</definedName>
    <definedName name="d.RegionName">DataMaster!$D$29</definedName>
    <definedName name="d.TOL" localSheetId="3">DataAutumn!$C$4</definedName>
    <definedName name="d.TOL" localSheetId="2">DataMaster!$C$4</definedName>
    <definedName name="d.TOL" localSheetId="5">DataSpring!$C$4</definedName>
    <definedName name="d.TOL" localSheetId="4">DataWinter!$C$4</definedName>
    <definedName name="D.TOLDesc" localSheetId="3">DataAutumn!$D$4</definedName>
    <definedName name="D.TOLDesc" localSheetId="2">DataMaster!$D$4</definedName>
    <definedName name="D.TOLDesc" localSheetId="5">DataSpring!$D$4</definedName>
    <definedName name="D.TOLDesc" localSheetId="4">DataWinter!$D$4</definedName>
    <definedName name="ExpData">Experiment!$A$5:$AHE$117</definedName>
    <definedName name="ExptNo">Experiment!$C$13</definedName>
    <definedName name="i.AdultDrys" localSheetId="3">DataAutumn!$Q$125:$T$125</definedName>
    <definedName name="i.AdultDrys" localSheetId="5">DataSpring!$Q$125:$T$125</definedName>
    <definedName name="i.AdultDrys" localSheetId="4">DataWinter!$Q$125:$T$125</definedName>
    <definedName name="i.Age_days">DataMaster!$J$212:$J$217</definedName>
    <definedName name="i.AgeJ">DataMaster!$C$212:$C$217</definedName>
    <definedName name="i.all_rot_yield">DataMaster!$K$14:$K$16</definedName>
    <definedName name="i.BMToffset_r1">DataMaster!$F$68</definedName>
    <definedName name="i.BMToffset_r2">DataMaster!$G$68</definedName>
    <definedName name="i.Breed">DataMaster!$C$170:$T$181</definedName>
    <definedName name="i.casual_ub">DataMaster!$H$14:$H$16</definedName>
    <definedName name="i.conservation">DataMaster!$F$224:$T$226</definedName>
    <definedName name="i.cropgraze_inc">DataMaster!$J$14:$J$16</definedName>
    <definedName name="i.dAdultLSurv_ELPropSold">DataMaster!$C$129</definedName>
    <definedName name="i.dAdultRR_ELPropSold">DataMaster!$C$128</definedName>
    <definedName name="i.dELRR_ELPropNotMated">DataMaster!$C$130</definedName>
    <definedName name="i.DOY">DataMaster!$C$152:$C$154</definedName>
    <definedName name="i.dryman">DataMaster!$D$107:$X$122</definedName>
    <definedName name="i.dse_type">DataMaster!$E$88:$H$88</definedName>
    <definedName name="i.EL_PropnSold" localSheetId="3">DataAutumn!$D$134:$H$137</definedName>
    <definedName name="i.EL_PropnSold" localSheetId="5">DataSpring!$D$134:$H$137</definedName>
    <definedName name="i.EL_PropnSold" localSheetId="4">DataWinter!$D$134:$H$137</definedName>
    <definedName name="i.ELMated">DataMaster!$C$201:$C$207</definedName>
    <definedName name="i.ELMatedEst">DataMaster!$D$201:$G$207</definedName>
    <definedName name="i.end_joining">DataMaster!$C$36:$T$36</definedName>
    <definedName name="i.FS_Strategy">DataMaster!$C$313:$BK$320</definedName>
    <definedName name="i.FS_StrategyIndices" localSheetId="3">DataAutumn!$C$301:$BK$311</definedName>
    <definedName name="i.FS_StrategyIndices" localSheetId="5">DataSpring!$C$301:$BK$311</definedName>
    <definedName name="i.FS_StrategyIndices" localSheetId="4">DataWinter!$C$301:$BK$311</definedName>
    <definedName name="i.Genotype">DataMaster!$C$186:$H$195</definedName>
    <definedName name="i.GenotypeDesc">DataMaster!$U$170:$U$174</definedName>
    <definedName name="i.GrainPrices">DataMaster!$L$142:$L$145</definedName>
    <definedName name="i.GrainPrices_k">DataMaster!$M$142:$M$145</definedName>
    <definedName name="i.interest_rate">DataMaster!$F$14:$F$16</definedName>
    <definedName name="i.late_preg">DataMaster!$C$38:$T$38</definedName>
    <definedName name="i.LMU_Area">DataMaster!$C$246:$DR$249</definedName>
    <definedName name="i.LMU_Slice">DataMaster!$C$245:$DR$245</definedName>
    <definedName name="i.LTWFeedIndices_BBB" localSheetId="3">DataAutumn!$P$409:$CN$409</definedName>
    <definedName name="i.LTWFeedIndices_BBB" localSheetId="5">DataSpring!$P$409:$CN$409</definedName>
    <definedName name="i.LTWFeedIndices_BBB" localSheetId="4">DataWinter!$P$409:$CN$409</definedName>
    <definedName name="i.LTWFeedIndices_BMT" localSheetId="3">DataAutumn!$P$411:$CN$411</definedName>
    <definedName name="i.LTWFeedIndices_BMT" localSheetId="5">DataSpring!$P$411:$CN$411</definedName>
    <definedName name="i.LTWFeedIndices_BMT" localSheetId="4">DataWinter!$P$411:$CN$411</definedName>
    <definedName name="i.LTWFeedLevels">DataMaster!$P$413:$AA$782</definedName>
    <definedName name="i.mach_option">DataMaster!$E$14:$E$16</definedName>
    <definedName name="i.MaxRR">DataMaster!$C$899:$M$909</definedName>
    <definedName name="i.MeatPrices">DataMaster!$I$142:$J$145</definedName>
    <definedName name="i.minroe">DataMaster!$C$14:$C$17</definedName>
    <definedName name="i.MLP_PvP">DataMaster!$E$914:$S$933</definedName>
    <definedName name="i.MLP_scenario">DataMaster!$C$1347:$I$1350</definedName>
    <definedName name="i.model_structure">DataMaster!$C$7:$P$10</definedName>
    <definedName name="i.ModelStructure">DataMaster!$B$7:$B$10</definedName>
    <definedName name="i.mortalityx">DataMaster!$C$794:$D$801</definedName>
    <definedName name="i.opp_cost_capital">DataMaster!$G$14:$G$16</definedName>
    <definedName name="i.OptLWCjAdj" localSheetId="3">DataAutumn!$S$327:$CT$374</definedName>
    <definedName name="i.OptLWCjAdj" localSheetId="5">DataSpring!$S$327:$CT$374</definedName>
    <definedName name="i.OptLWCjAdj" localSheetId="4">DataWinter!$S$327:$CT$374</definedName>
    <definedName name="i.OptLWCpAdj" localSheetId="3">DataAutumn!$C$381:$R$398</definedName>
    <definedName name="i.OptLWCpAdj" localSheetId="5">DataSpring!$C$381:$R$398</definedName>
    <definedName name="i.OptLWCpAdj" localSheetId="4">DataWinter!$C$381:$R$398</definedName>
    <definedName name="i.overdraw">DataMaster!$D$14:$D$17</definedName>
    <definedName name="i.PastArea">DataMaster!$D$93:$H$100</definedName>
    <definedName name="i.pasture_prod">DataMaster!$L$14:$L$16</definedName>
    <definedName name="i.PdkAlloc">DataMaster!$C$85</definedName>
    <definedName name="i.Performers_Age">DataMaster!$D$1366:$I$1377</definedName>
    <definedName name="i.Periods">DataMaster!$B$34:$T$66</definedName>
    <definedName name="i.PGRscalar">DataMaster!$M$82:$BJ$82</definedName>
    <definedName name="i.PJFeedIndices" localSheetId="3">DataAutumn!$P$788:$CN$788</definedName>
    <definedName name="i.PJFeedIndices" localSheetId="5">DataSpring!$P$788:$CN$788</definedName>
    <definedName name="i.PJFeedIndices" localSheetId="4">DataWinter!$P$788:$CN$788</definedName>
    <definedName name="i.ProdnCal_Mat">DataMaster!$M$76:$BK$78</definedName>
    <definedName name="i.ProdnCal_Mer">DataMaster!$M$73:$BK$75</definedName>
    <definedName name="i.PSM_CFW">DataMaster!$E$1410:$BB$1433</definedName>
    <definedName name="i.PSM_FD">DataMaster!$E$1435:$BB$1458</definedName>
    <definedName name="i.PSM_MSurv">DataMaster!$E$1535:$BB$1558</definedName>
    <definedName name="i.PSM_RR">DataMaster!$E$1385:$BB$1408</definedName>
    <definedName name="i.PSM_SL">DataMaster!$E$1485:$BB$1508</definedName>
    <definedName name="i.PSM_SS">DataMaster!$E$1460:$BB$1483</definedName>
    <definedName name="i.PSM_SSurv">DataMaster!$E$1510:$BB$1533</definedName>
    <definedName name="i.Region_Desc">DataMaster!$W$3:$AA$3</definedName>
    <definedName name="i.REV_Traits">DataMaster!$D$1358:$Y$1360</definedName>
    <definedName name="i.REVsSA">DataMaster!$C$886:$T$895</definedName>
    <definedName name="i.risk_aversion">DataMaster!$B$22:$G$26</definedName>
    <definedName name="i.RR_scenario">DataMaster!$C$159:$G$163</definedName>
    <definedName name="i.saa_GTs">DataMaster!$D$1891:$BE$1951</definedName>
    <definedName name="i.saa_GTs_Desc">DataMaster!$B$1891:$B$1951</definedName>
    <definedName name="i.saa_GTs_eqn">DataMaster!$C$1891:$C$1951</definedName>
    <definedName name="i.saa_p11">DataMaster!$D$1574:$BE$1868</definedName>
    <definedName name="i.saa_p11_Desc">DataMaster!$B$1574:$B$1868</definedName>
    <definedName name="i.saa_p11_inc">DataMaster!$C$1574:$C$1868</definedName>
    <definedName name="i.saa_RtS">DataMaster!$D$1873:$BE$1886</definedName>
    <definedName name="i.saa_RtS_Desc">DataMaster!$B$1873:$B$1886</definedName>
    <definedName name="i.saa_RtS_eqn">DataMaster!$C$1873:$C$1886</definedName>
    <definedName name="i.seedharv_casual_ub">DataMaster!$I$14:$I$16</definedName>
    <definedName name="i.slices_ebw">DataMaster!$U$34:$AL$66</definedName>
    <definedName name="i.std_prices">DataMaster!$C$142:$F$142</definedName>
    <definedName name="i.StdELMan">DataMaster!$C$806:$N$865</definedName>
    <definedName name="i.TeamAbbrev">DataMaster!$X$938:$X$1342</definedName>
    <definedName name="i.TeamCoeff">DataMaster!$C$938:$V$1343</definedName>
    <definedName name="i.TeamNo">DataMaster!$W$938:$W$1342</definedName>
    <definedName name="i.TOL">DataMaster!$D$152:$D$154</definedName>
    <definedName name="i.TOL_Desc">DataMaster!$W$4:$Y$4</definedName>
    <definedName name="i.TOL_indices">DataMaster!$E$152:$I$154</definedName>
    <definedName name="i.TOL_region">DataMaster!$I$1347:$I$1350</definedName>
    <definedName name="i.TOLoffset_r1">DataMaster!$C$68</definedName>
    <definedName name="i.TOLoffset_r2">DataMaster!$D$68</definedName>
    <definedName name="i.Triplet_MeatPercentile">DataMaster!$C$878</definedName>
    <definedName name="i.Triplet_MeatPickle">DataMaster!$D$870:$D$876</definedName>
    <definedName name="i.Triplet_MeatScalar">DataMaster!$C$870:$C$876</definedName>
    <definedName name="i.Triplet_Mortalitye">DataMaster!$J$870:$L$873</definedName>
    <definedName name="i.Triplet_Mortalityx">DataMaster!$G$870:$I$873</definedName>
    <definedName name="i.Triplet_pi_yatf">DataMaster!$M$870:$M$872</definedName>
    <definedName name="i.Triplet_RR">DataMaster!$F$870:$F$873</definedName>
    <definedName name="i.TripletPropn">DataMaster!$O$870:$O$871</definedName>
    <definedName name="i.Triplets_mortality">DataMaster!$N$870:$N$874</definedName>
    <definedName name="i.UserPeriod0">DataMaster!$C$232:$E$237</definedName>
    <definedName name="i.WoolPrices">DataMaster!$H$142:$H$145</definedName>
    <definedName name="ic.ci22">DataMaster!$D$1565:$D$1568</definedName>
    <definedName name="IsSequential">Experiment!$H$60:$BB$60</definedName>
    <definedName name="IsSequentialFS">Experiment!$H$80:$BB$80</definedName>
    <definedName name="LMU_Data">DataMaster!$C$252:$BY$291</definedName>
    <definedName name="nLevels">Experiment!$C$58:$BB$58</definedName>
    <definedName name="nLevelsFS">Experiment!$C$78:$BB$78</definedName>
    <definedName name="sStep">Experiment!$H$62:$BB$62</definedName>
    <definedName name="sStepFS">Experiment!$H$82:$BB$82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W113" i="1" l="1" a="1"/>
  <c r="HW113" i="1" s="1"/>
  <c r="CJ114" i="1"/>
  <c r="CI114" i="1"/>
  <c r="CH114" i="1"/>
  <c r="CJ13" i="1"/>
  <c r="CJ117" i="1" s="1"/>
  <c r="CI13" i="1"/>
  <c r="CI117" i="1" s="1"/>
  <c r="CH13" i="1"/>
  <c r="CH117" i="1" s="1"/>
  <c r="A1874" i="4"/>
  <c r="A1875" i="4" s="1"/>
  <c r="A1876" i="4" s="1"/>
  <c r="A1877" i="4" s="1"/>
  <c r="A1878" i="4" s="1"/>
  <c r="H114" i="1"/>
  <c r="IE13" i="1"/>
  <c r="IE117" i="1" s="1"/>
  <c r="HZ13" i="1"/>
  <c r="HZ117" i="1" s="1"/>
  <c r="HW13" i="1"/>
  <c r="HW117" i="1" s="1"/>
  <c r="HV13" i="1"/>
  <c r="HV117" i="1" s="1"/>
  <c r="HK13" i="1"/>
  <c r="HK117" i="1" s="1"/>
  <c r="HF13" i="1"/>
  <c r="HF117" i="1" s="1"/>
  <c r="HB113" i="1" a="1"/>
  <c r="HB113" i="1" s="1"/>
  <c r="HC113" i="1"/>
  <c r="HC13" i="1"/>
  <c r="HC117" i="1" s="1"/>
  <c r="HB13" i="1"/>
  <c r="HB117" i="1" s="1"/>
  <c r="AN114" i="1"/>
  <c r="AN17" i="1"/>
  <c r="AN14" i="1"/>
  <c r="AO114" i="1"/>
  <c r="HW114" i="1" s="1" a="1"/>
  <c r="HW114" i="1" s="1"/>
  <c r="AO59" i="1"/>
  <c r="AO65" i="1" s="1"/>
  <c r="AO17" i="1"/>
  <c r="AO15" i="1"/>
  <c r="AO13" i="1"/>
  <c r="AO14" i="1" s="1"/>
  <c r="A1575" i="4"/>
  <c r="A1576" i="4" s="1"/>
  <c r="A1577" i="4" s="1"/>
  <c r="A1578" i="4" s="1"/>
  <c r="A1579" i="4" s="1"/>
  <c r="A1580" i="4" s="1"/>
  <c r="A1581" i="4" s="1"/>
  <c r="A1582" i="4" s="1"/>
  <c r="HE6" i="1"/>
  <c r="HF6" i="1" s="1"/>
  <c r="HG6" i="1" s="1"/>
  <c r="HH6" i="1" s="1"/>
  <c r="HI6" i="1" s="1"/>
  <c r="HJ6" i="1" s="1"/>
  <c r="HK6" i="1" s="1"/>
  <c r="HL6" i="1" s="1"/>
  <c r="HM6" i="1" s="1"/>
  <c r="HN6" i="1" s="1"/>
  <c r="HO6" i="1" s="1"/>
  <c r="HP6" i="1" s="1"/>
  <c r="HQ6" i="1" s="1"/>
  <c r="HR6" i="1" s="1"/>
  <c r="HS6" i="1" s="1"/>
  <c r="HT6" i="1" s="1"/>
  <c r="HU6" i="1" s="1"/>
  <c r="HV6" i="1" s="1"/>
  <c r="HW6" i="1" s="1"/>
  <c r="JC2" i="1"/>
  <c r="JD2" i="1" s="1"/>
  <c r="JE2" i="1" s="1"/>
  <c r="IY2" i="1"/>
  <c r="IZ2" i="1" s="1"/>
  <c r="JA2" i="1" s="1"/>
  <c r="IU2" i="1"/>
  <c r="IV2" i="1" s="1"/>
  <c r="IW2" i="1" s="1"/>
  <c r="IQ2" i="1"/>
  <c r="IR2" i="1" s="1"/>
  <c r="IS2" i="1" s="1"/>
  <c r="IM2" i="1"/>
  <c r="IN2" i="1" s="1"/>
  <c r="IO2" i="1" s="1"/>
  <c r="II2" i="1"/>
  <c r="IJ2" i="1" s="1"/>
  <c r="IK2" i="1" s="1"/>
  <c r="ID2" i="1"/>
  <c r="IF2" i="1" s="1"/>
  <c r="IG2" i="1" s="1"/>
  <c r="HY2" i="1"/>
  <c r="IA2" i="1" s="1"/>
  <c r="IB2" i="1" s="1"/>
  <c r="HS2" i="1"/>
  <c r="HT2" i="1" s="1"/>
  <c r="HU2" i="1" s="1"/>
  <c r="JE13" i="1"/>
  <c r="JE117" i="1" s="1"/>
  <c r="JD13" i="1"/>
  <c r="JC13" i="1"/>
  <c r="JB13" i="1"/>
  <c r="JB117" i="1" s="1"/>
  <c r="JA13" i="1"/>
  <c r="IZ13" i="1"/>
  <c r="IY13" i="1"/>
  <c r="IX13" i="1"/>
  <c r="IW13" i="1"/>
  <c r="IV13" i="1"/>
  <c r="IV117" i="1" s="1"/>
  <c r="IU13" i="1"/>
  <c r="IU117" i="1" s="1"/>
  <c r="IT13" i="1"/>
  <c r="IS13" i="1"/>
  <c r="IS117" i="1" s="1"/>
  <c r="IR13" i="1"/>
  <c r="IR117" i="1" s="1"/>
  <c r="IQ13" i="1"/>
  <c r="IQ117" i="1" s="1"/>
  <c r="IP13" i="1"/>
  <c r="IP117" i="1" s="1"/>
  <c r="IO13" i="1"/>
  <c r="IO117" i="1" s="1"/>
  <c r="IN13" i="1"/>
  <c r="IN117" i="1" s="1"/>
  <c r="IM13" i="1"/>
  <c r="IM117" i="1" s="1"/>
  <c r="IL13" i="1"/>
  <c r="IL117" i="1" s="1"/>
  <c r="IK13" i="1"/>
  <c r="IK117" i="1" s="1"/>
  <c r="IJ13" i="1"/>
  <c r="IJ117" i="1" s="1"/>
  <c r="II13" i="1"/>
  <c r="II117" i="1" s="1"/>
  <c r="IH13" i="1"/>
  <c r="IH117" i="1" s="1"/>
  <c r="IG13" i="1"/>
  <c r="IG117" i="1" s="1"/>
  <c r="IF13" i="1"/>
  <c r="IF117" i="1" s="1"/>
  <c r="ID13" i="1"/>
  <c r="ID117" i="1" s="1"/>
  <c r="IC13" i="1"/>
  <c r="IC117" i="1" s="1"/>
  <c r="IB13" i="1"/>
  <c r="IB117" i="1" s="1"/>
  <c r="IA13" i="1"/>
  <c r="IA117" i="1" s="1"/>
  <c r="HY13" i="1"/>
  <c r="HX13" i="1"/>
  <c r="HX117" i="1" s="1"/>
  <c r="HU13" i="1"/>
  <c r="HU117" i="1" s="1"/>
  <c r="HT13" i="1"/>
  <c r="HS13" i="1"/>
  <c r="HR13" i="1"/>
  <c r="HR117" i="1" s="1"/>
  <c r="HQ13" i="1"/>
  <c r="HP13" i="1"/>
  <c r="HO13" i="1"/>
  <c r="HO117" i="1" s="1"/>
  <c r="HN13" i="1"/>
  <c r="HM13" i="1"/>
  <c r="HM117" i="1" s="1"/>
  <c r="HL13" i="1"/>
  <c r="HL117" i="1" s="1"/>
  <c r="HJ13" i="1"/>
  <c r="HJ117" i="1" s="1"/>
  <c r="HI13" i="1"/>
  <c r="HH13" i="1"/>
  <c r="HH117" i="1" s="1"/>
  <c r="HG13" i="1"/>
  <c r="HG117" i="1" s="1"/>
  <c r="HE13" i="1"/>
  <c r="HE117" i="1" s="1"/>
  <c r="HA117" i="1"/>
  <c r="HD13" i="1"/>
  <c r="HD117" i="1" s="1"/>
  <c r="W114" i="1"/>
  <c r="FD114" i="1" s="1"/>
  <c r="N114" i="1"/>
  <c r="GC114" i="1" s="1"/>
  <c r="AK114" i="1"/>
  <c r="GE114" i="1" s="1"/>
  <c r="AJ114" i="1"/>
  <c r="AI114" i="1"/>
  <c r="K59" i="1"/>
  <c r="K65" i="1" s="1"/>
  <c r="P114" i="1"/>
  <c r="L180" i="4"/>
  <c r="L179" i="4"/>
  <c r="L178" i="4"/>
  <c r="L177" i="4"/>
  <c r="L176" i="4"/>
  <c r="L175" i="4"/>
  <c r="AAV114" i="1"/>
  <c r="AAU114" i="1"/>
  <c r="AAT114" i="1"/>
  <c r="AAS114" i="1"/>
  <c r="ZD114" i="1"/>
  <c r="EI114" i="1"/>
  <c r="EH114" i="1"/>
  <c r="EG114" i="1"/>
  <c r="ED114" i="1"/>
  <c r="EC114" i="1"/>
  <c r="EB114" i="1"/>
  <c r="EA114" i="1"/>
  <c r="DP114" i="1"/>
  <c r="Y114" i="1"/>
  <c r="FF114" i="1" s="1"/>
  <c r="X114" i="1"/>
  <c r="FE114" i="1" s="1"/>
  <c r="V114" i="1"/>
  <c r="U114" i="1"/>
  <c r="DY114" i="1" s="1"/>
  <c r="T114" i="1"/>
  <c r="DZ114" i="1" s="1"/>
  <c r="G114" i="1"/>
  <c r="A114" i="1"/>
  <c r="BC115" i="1"/>
  <c r="A115" i="1"/>
  <c r="AAV113" i="1"/>
  <c r="AAU113" i="1"/>
  <c r="AAT113" i="1"/>
  <c r="AAS113" i="1"/>
  <c r="ZD113" i="1"/>
  <c r="DP113" i="1"/>
  <c r="G113" i="1"/>
  <c r="A113" i="1"/>
  <c r="BC112" i="1"/>
  <c r="A112" i="1"/>
  <c r="A111" i="1"/>
  <c r="DF13" i="1"/>
  <c r="DF117" i="1" s="1"/>
  <c r="CY13" i="1"/>
  <c r="CY14" i="1" s="1"/>
  <c r="CT13" i="1"/>
  <c r="CT14" i="1" s="1"/>
  <c r="CM13" i="1"/>
  <c r="CM117" i="1" s="1"/>
  <c r="T55" i="1"/>
  <c r="T53" i="1"/>
  <c r="T51" i="1"/>
  <c r="T50" i="1"/>
  <c r="T30" i="1"/>
  <c r="T29" i="1"/>
  <c r="T28" i="1"/>
  <c r="T17" i="1"/>
  <c r="ZR13" i="1"/>
  <c r="ZR14" i="1" s="1"/>
  <c r="ZR17" i="1" s="1"/>
  <c r="ZQ13" i="1"/>
  <c r="ZQ117" i="1" s="1"/>
  <c r="D1568" i="4"/>
  <c r="D1567" i="4"/>
  <c r="D1566" i="4"/>
  <c r="D1565" i="4"/>
  <c r="CH14" i="1" l="1"/>
  <c r="CH17" i="1" s="1"/>
  <c r="CI14" i="1"/>
  <c r="CI17" i="1" s="1"/>
  <c r="CJ14" i="1"/>
  <c r="CJ17" i="1" s="1"/>
  <c r="A1879" i="4"/>
  <c r="A1880" i="4" s="1"/>
  <c r="A1881" i="4" s="1"/>
  <c r="A1882" i="4" s="1"/>
  <c r="A1883" i="4" s="1"/>
  <c r="A1884" i="4" s="1"/>
  <c r="A1885" i="4" s="1"/>
  <c r="A1583" i="4"/>
  <c r="A1584" i="4" s="1"/>
  <c r="A1585" i="4" s="1"/>
  <c r="A1586" i="4" s="1"/>
  <c r="A1587" i="4" s="1"/>
  <c r="A1588" i="4" s="1"/>
  <c r="A1589" i="4" s="1"/>
  <c r="A1590" i="4" s="1"/>
  <c r="A1591" i="4" s="1"/>
  <c r="A1592" i="4" s="1"/>
  <c r="A1593" i="4" s="1"/>
  <c r="A1594" i="4" s="1"/>
  <c r="A1595" i="4" s="1"/>
  <c r="A1596" i="4" s="1"/>
  <c r="A1597" i="4" s="1"/>
  <c r="A1598" i="4" s="1"/>
  <c r="A1599" i="4" s="1"/>
  <c r="A1600" i="4" s="1"/>
  <c r="A1601" i="4" s="1"/>
  <c r="A1602" i="4" s="1"/>
  <c r="A1603" i="4" s="1"/>
  <c r="A1604" i="4" s="1"/>
  <c r="A1605" i="4" s="1"/>
  <c r="A1606" i="4" s="1"/>
  <c r="A1607" i="4" s="1"/>
  <c r="A1608" i="4" s="1"/>
  <c r="A1609" i="4" s="1"/>
  <c r="A1610" i="4" s="1"/>
  <c r="A1611" i="4" s="1"/>
  <c r="A1612" i="4" s="1"/>
  <c r="A1613" i="4" s="1"/>
  <c r="A1614" i="4" s="1"/>
  <c r="A1615" i="4" s="1"/>
  <c r="A1616" i="4" s="1"/>
  <c r="A1617" i="4" s="1"/>
  <c r="A1618" i="4" s="1"/>
  <c r="A1619" i="4" s="1"/>
  <c r="A1620" i="4" s="1"/>
  <c r="A1621" i="4" s="1"/>
  <c r="A1622" i="4" s="1"/>
  <c r="A1623" i="4" s="1"/>
  <c r="A1624" i="4" s="1"/>
  <c r="A1625" i="4" s="1"/>
  <c r="A1626" i="4" s="1"/>
  <c r="A1627" i="4" s="1"/>
  <c r="A1628" i="4" s="1"/>
  <c r="A1629" i="4" s="1"/>
  <c r="A1630" i="4" s="1"/>
  <c r="A1631" i="4" s="1"/>
  <c r="A1632" i="4" s="1"/>
  <c r="A1633" i="4" s="1"/>
  <c r="A1634" i="4" s="1"/>
  <c r="A1635" i="4" s="1"/>
  <c r="A1636" i="4" s="1"/>
  <c r="A1637" i="4" s="1"/>
  <c r="A1638" i="4" s="1"/>
  <c r="A1639" i="4" s="1"/>
  <c r="A1640" i="4" s="1"/>
  <c r="A1641" i="4" s="1"/>
  <c r="A1642" i="4" s="1"/>
  <c r="A1643" i="4" s="1"/>
  <c r="A1644" i="4" s="1"/>
  <c r="A1645" i="4" s="1"/>
  <c r="A1646" i="4" s="1"/>
  <c r="A1647" i="4" s="1"/>
  <c r="A1648" i="4" s="1"/>
  <c r="A1649" i="4" s="1"/>
  <c r="A1650" i="4" s="1"/>
  <c r="A1651" i="4" s="1"/>
  <c r="A1652" i="4" s="1"/>
  <c r="A1653" i="4" s="1"/>
  <c r="A1654" i="4" s="1"/>
  <c r="A1655" i="4" s="1"/>
  <c r="A1656" i="4" s="1"/>
  <c r="A1657" i="4" s="1"/>
  <c r="A1658" i="4" s="1"/>
  <c r="A1659" i="4" s="1"/>
  <c r="A1660" i="4" s="1"/>
  <c r="A1661" i="4" s="1"/>
  <c r="A1662" i="4" s="1"/>
  <c r="A1663" i="4" s="1"/>
  <c r="A1664" i="4" s="1"/>
  <c r="A1665" i="4" s="1"/>
  <c r="A1666" i="4" s="1"/>
  <c r="A1667" i="4" s="1"/>
  <c r="A1668" i="4" s="1"/>
  <c r="A1669" i="4" s="1"/>
  <c r="A1670" i="4" s="1"/>
  <c r="A1671" i="4" s="1"/>
  <c r="HX6" i="1"/>
  <c r="IE14" i="1"/>
  <c r="IE17" i="1" s="1"/>
  <c r="HW65" i="1" a="1"/>
  <c r="HW65" i="1" s="1"/>
  <c r="HZ14" i="1"/>
  <c r="HZ17" i="1" s="1"/>
  <c r="HV65" i="1" a="1"/>
  <c r="HV65" i="1" s="1"/>
  <c r="HK65" i="1" a="1"/>
  <c r="HK65" i="1" s="1"/>
  <c r="HV14" i="1"/>
  <c r="HV17" i="1" s="1"/>
  <c r="HW14" i="1"/>
  <c r="HW17" i="1" s="1"/>
  <c r="HF14" i="1"/>
  <c r="HF17" i="1" s="1"/>
  <c r="HK14" i="1"/>
  <c r="HK17" i="1" s="1"/>
  <c r="HB114" i="1" a="1"/>
  <c r="HB114" i="1" s="1"/>
  <c r="HC114" i="1"/>
  <c r="HB14" i="1"/>
  <c r="HB17" i="1" s="1"/>
  <c r="HC14" i="1"/>
  <c r="HC17" i="1" s="1"/>
  <c r="IG14" i="1"/>
  <c r="IG17" i="1" s="1"/>
  <c r="IZ117" i="1"/>
  <c r="IZ14" i="1"/>
  <c r="IZ17" i="1" s="1"/>
  <c r="IY117" i="1"/>
  <c r="IY14" i="1"/>
  <c r="IY17" i="1" s="1"/>
  <c r="IV14" i="1"/>
  <c r="IV17" i="1" s="1"/>
  <c r="HU65" i="1" a="1"/>
  <c r="HU65" i="1" s="1"/>
  <c r="HT65" i="1" a="1"/>
  <c r="HT65" i="1" s="1"/>
  <c r="HS65" i="1" a="1"/>
  <c r="HS65" i="1" s="1"/>
  <c r="HR65" i="1" a="1"/>
  <c r="HR65" i="1" s="1"/>
  <c r="HQ65" i="1" a="1"/>
  <c r="HQ65" i="1" s="1"/>
  <c r="HP65" i="1" a="1"/>
  <c r="HP65" i="1" s="1"/>
  <c r="HO65" i="1" a="1"/>
  <c r="HO65" i="1" s="1"/>
  <c r="HN65" i="1" a="1"/>
  <c r="HN65" i="1" s="1"/>
  <c r="HM65" i="1" a="1"/>
  <c r="HM65" i="1" s="1"/>
  <c r="HL65" i="1" a="1"/>
  <c r="HL65" i="1" s="1"/>
  <c r="HJ65" i="1" a="1"/>
  <c r="HJ65" i="1" s="1"/>
  <c r="HI65" i="1" a="1"/>
  <c r="HI65" i="1" s="1"/>
  <c r="HH65" i="1" a="1"/>
  <c r="HH65" i="1" s="1"/>
  <c r="HG65" i="1" a="1"/>
  <c r="HG65" i="1" s="1"/>
  <c r="HE65" i="1" a="1"/>
  <c r="HE65" i="1" s="1"/>
  <c r="HD65" i="1" a="1"/>
  <c r="HD65" i="1" s="1"/>
  <c r="IH14" i="1"/>
  <c r="IH17" i="1" s="1"/>
  <c r="II14" i="1"/>
  <c r="II17" i="1" s="1"/>
  <c r="IJ14" i="1"/>
  <c r="IJ17" i="1" s="1"/>
  <c r="IK14" i="1"/>
  <c r="IK17" i="1" s="1"/>
  <c r="IL14" i="1"/>
  <c r="IL17" i="1" s="1"/>
  <c r="IM14" i="1"/>
  <c r="IM17" i="1" s="1"/>
  <c r="IN14" i="1"/>
  <c r="IN17" i="1" s="1"/>
  <c r="HJ14" i="1"/>
  <c r="HJ17" i="1" s="1"/>
  <c r="IW117" i="1"/>
  <c r="IW14" i="1"/>
  <c r="IW17" i="1" s="1"/>
  <c r="HN117" i="1"/>
  <c r="HN14" i="1"/>
  <c r="HN17" i="1" s="1"/>
  <c r="IX117" i="1"/>
  <c r="IX14" i="1"/>
  <c r="IX17" i="1" s="1"/>
  <c r="IT117" i="1"/>
  <c r="IT14" i="1"/>
  <c r="IT17" i="1" s="1"/>
  <c r="HQ117" i="1"/>
  <c r="HQ14" i="1"/>
  <c r="HQ17" i="1" s="1"/>
  <c r="JA117" i="1"/>
  <c r="JA14" i="1"/>
  <c r="JA17" i="1" s="1"/>
  <c r="HT117" i="1"/>
  <c r="HT14" i="1"/>
  <c r="HT17" i="1" s="1"/>
  <c r="JD117" i="1"/>
  <c r="JD14" i="1"/>
  <c r="JD17" i="1" s="1"/>
  <c r="HO14" i="1"/>
  <c r="HO17" i="1" s="1"/>
  <c r="HP117" i="1"/>
  <c r="HP14" i="1"/>
  <c r="HP17" i="1" s="1"/>
  <c r="HY117" i="1"/>
  <c r="HY14" i="1"/>
  <c r="HY17" i="1" s="1"/>
  <c r="IO14" i="1"/>
  <c r="IO17" i="1" s="1"/>
  <c r="IP14" i="1"/>
  <c r="IP17" i="1" s="1"/>
  <c r="IQ14" i="1"/>
  <c r="IQ17" i="1" s="1"/>
  <c r="JC117" i="1"/>
  <c r="JC14" i="1"/>
  <c r="JC17" i="1" s="1"/>
  <c r="HS117" i="1"/>
  <c r="HS14" i="1"/>
  <c r="HS17" i="1" s="1"/>
  <c r="IR14" i="1"/>
  <c r="IR17" i="1" s="1"/>
  <c r="IS14" i="1"/>
  <c r="IS17" i="1" s="1"/>
  <c r="IU14" i="1"/>
  <c r="IU17" i="1" s="1"/>
  <c r="HR14" i="1"/>
  <c r="HR17" i="1" s="1"/>
  <c r="JB14" i="1"/>
  <c r="JB17" i="1" s="1"/>
  <c r="HU14" i="1"/>
  <c r="HU17" i="1" s="1"/>
  <c r="JE14" i="1"/>
  <c r="JE17" i="1" s="1"/>
  <c r="HX14" i="1"/>
  <c r="HX17" i="1" s="1"/>
  <c r="IA14" i="1"/>
  <c r="IA17" i="1" s="1"/>
  <c r="IB14" i="1"/>
  <c r="IB17" i="1" s="1"/>
  <c r="IC14" i="1"/>
  <c r="IC17" i="1" s="1"/>
  <c r="ID14" i="1"/>
  <c r="ID17" i="1" s="1"/>
  <c r="IF14" i="1"/>
  <c r="IF17" i="1" s="1"/>
  <c r="HI117" i="1"/>
  <c r="HI14" i="1"/>
  <c r="HI17" i="1" s="1"/>
  <c r="HH14" i="1"/>
  <c r="HH17" i="1" s="1"/>
  <c r="HL14" i="1"/>
  <c r="HL17" i="1" s="1"/>
  <c r="HM14" i="1"/>
  <c r="HM17" i="1" s="1"/>
  <c r="HE14" i="1"/>
  <c r="HE17" i="1" s="1"/>
  <c r="HG14" i="1"/>
  <c r="HG17" i="1" s="1"/>
  <c r="HD14" i="1"/>
  <c r="HD17" i="1" s="1"/>
  <c r="GA114" i="1"/>
  <c r="GB114" i="1"/>
  <c r="GD114" i="1"/>
  <c r="EX114" i="1"/>
  <c r="EW114" i="1"/>
  <c r="EY114" i="1"/>
  <c r="DT114" i="1"/>
  <c r="DU114" i="1"/>
  <c r="DV114" i="1"/>
  <c r="DW114" i="1"/>
  <c r="DX114" i="1"/>
  <c r="CY117" i="1"/>
  <c r="DF14" i="1"/>
  <c r="CT117" i="1"/>
  <c r="ZR117" i="1"/>
  <c r="CM14" i="1"/>
  <c r="ZQ14" i="1"/>
  <c r="ZQ17" i="1" s="1"/>
  <c r="HY6" i="1" l="1"/>
  <c r="A1672" i="4"/>
  <c r="A1673" i="4" s="1"/>
  <c r="A1674" i="4" s="1"/>
  <c r="A1675" i="4" s="1"/>
  <c r="A1676" i="4" s="1"/>
  <c r="A1677" i="4" s="1"/>
  <c r="A1678" i="4" s="1"/>
  <c r="A1679" i="4" s="1"/>
  <c r="A1680" i="4" s="1"/>
  <c r="A1681" i="4" s="1"/>
  <c r="A1682" i="4" s="1"/>
  <c r="A1683" i="4" s="1"/>
  <c r="A1684" i="4" s="1"/>
  <c r="A1685" i="4" s="1"/>
  <c r="A1686" i="4" s="1"/>
  <c r="A1687" i="4" s="1"/>
  <c r="A1688" i="4" s="1"/>
  <c r="A1689" i="4" s="1"/>
  <c r="A1690" i="4" s="1"/>
  <c r="A1691" i="4" s="1"/>
  <c r="A1692" i="4" s="1"/>
  <c r="A1693" i="4" s="1"/>
  <c r="A1694" i="4" s="1"/>
  <c r="A1695" i="4" s="1"/>
  <c r="A1696" i="4" s="1"/>
  <c r="A1697" i="4" s="1"/>
  <c r="A1698" i="4" s="1"/>
  <c r="A1699" i="4" s="1"/>
  <c r="A1700" i="4" s="1"/>
  <c r="A1701" i="4" s="1"/>
  <c r="A1702" i="4" s="1"/>
  <c r="A1703" i="4" s="1"/>
  <c r="A1704" i="4" s="1"/>
  <c r="A1705" i="4" s="1"/>
  <c r="A1706" i="4" s="1"/>
  <c r="A1707" i="4" s="1"/>
  <c r="A1708" i="4" s="1"/>
  <c r="A1709" i="4" s="1"/>
  <c r="A1710" i="4" s="1"/>
  <c r="A1711" i="4" s="1"/>
  <c r="A1712" i="4" s="1"/>
  <c r="A1713" i="4" s="1"/>
  <c r="A1714" i="4" s="1"/>
  <c r="A1715" i="4" s="1"/>
  <c r="A1716" i="4" s="1"/>
  <c r="A1717" i="4" s="1"/>
  <c r="A1718" i="4" s="1"/>
  <c r="A1719" i="4" s="1"/>
  <c r="A1720" i="4" s="1"/>
  <c r="A1721" i="4" s="1"/>
  <c r="A1722" i="4" s="1"/>
  <c r="A1723" i="4" s="1"/>
  <c r="A1724" i="4" s="1"/>
  <c r="A1725" i="4" s="1"/>
  <c r="A1726" i="4" s="1"/>
  <c r="A1727" i="4" s="1"/>
  <c r="A1728" i="4" s="1"/>
  <c r="A1729" i="4" s="1"/>
  <c r="A1730" i="4" s="1"/>
  <c r="A1731" i="4" s="1"/>
  <c r="A1732" i="4" s="1"/>
  <c r="A1733" i="4" s="1"/>
  <c r="A1734" i="4" s="1"/>
  <c r="A1735" i="4" s="1"/>
  <c r="A1736" i="4" s="1"/>
  <c r="A1737" i="4" s="1"/>
  <c r="A1738" i="4" s="1"/>
  <c r="A1739" i="4" s="1"/>
  <c r="A1740" i="4" s="1"/>
  <c r="A1741" i="4" s="1"/>
  <c r="A1742" i="4" s="1"/>
  <c r="A1743" i="4" s="1"/>
  <c r="A1744" i="4" s="1"/>
  <c r="A1745" i="4" s="1"/>
  <c r="A1746" i="4" s="1"/>
  <c r="A1747" i="4" s="1"/>
  <c r="A1748" i="4" s="1"/>
  <c r="A1749" i="4" s="1"/>
  <c r="A1750" i="4" s="1"/>
  <c r="A1751" i="4" s="1"/>
  <c r="A1752" i="4" s="1"/>
  <c r="A1753" i="4" s="1"/>
  <c r="A1754" i="4" s="1"/>
  <c r="A1755" i="4" s="1"/>
  <c r="A1756" i="4" s="1"/>
  <c r="A1757" i="4" s="1"/>
  <c r="A1758" i="4" s="1"/>
  <c r="A1759" i="4" s="1"/>
  <c r="A1760" i="4" s="1"/>
  <c r="A1761" i="4" s="1"/>
  <c r="A1762" i="4" s="1"/>
  <c r="A1763" i="4" s="1"/>
  <c r="A1764" i="4" s="1"/>
  <c r="A1765" i="4" s="1"/>
  <c r="A1766" i="4" s="1"/>
  <c r="A1767" i="4" s="1"/>
  <c r="A1768" i="4" s="1"/>
  <c r="A1769" i="4" s="1"/>
  <c r="A1770" i="4" s="1"/>
  <c r="A1771" i="4" s="1"/>
  <c r="A1772" i="4" s="1"/>
  <c r="A1773" i="4" s="1"/>
  <c r="A1774" i="4" s="1"/>
  <c r="A1775" i="4" s="1"/>
  <c r="A1776" i="4" s="1"/>
  <c r="A1777" i="4" s="1"/>
  <c r="A1778" i="4" s="1"/>
  <c r="A1779" i="4" s="1"/>
  <c r="A1780" i="4" s="1"/>
  <c r="A1781" i="4" s="1"/>
  <c r="A1782" i="4" s="1"/>
  <c r="A1783" i="4" s="1"/>
  <c r="A1784" i="4" s="1"/>
  <c r="A1785" i="4" s="1"/>
  <c r="A1786" i="4" s="1"/>
  <c r="A1787" i="4" s="1"/>
  <c r="A1788" i="4" s="1"/>
  <c r="A1789" i="4" s="1"/>
  <c r="A1790" i="4" s="1"/>
  <c r="A1791" i="4" s="1"/>
  <c r="A1792" i="4" s="1"/>
  <c r="A1793" i="4" s="1"/>
  <c r="A1794" i="4" s="1"/>
  <c r="A1795" i="4" s="1"/>
  <c r="A1796" i="4" s="1"/>
  <c r="A1797" i="4" s="1"/>
  <c r="A1798" i="4" s="1"/>
  <c r="A1799" i="4" s="1"/>
  <c r="A1800" i="4" s="1"/>
  <c r="A1801" i="4" s="1"/>
  <c r="A1802" i="4" s="1"/>
  <c r="A1803" i="4" s="1"/>
  <c r="A1804" i="4" s="1"/>
  <c r="A1805" i="4" s="1"/>
  <c r="A1806" i="4" s="1"/>
  <c r="A1807" i="4" s="1"/>
  <c r="A1808" i="4" s="1"/>
  <c r="A1809" i="4" s="1"/>
  <c r="A1810" i="4" s="1"/>
  <c r="A1811" i="4" s="1"/>
  <c r="A1812" i="4" s="1"/>
  <c r="A1813" i="4" s="1"/>
  <c r="A1814" i="4" s="1"/>
  <c r="A1815" i="4" s="1"/>
  <c r="A1816" i="4" s="1"/>
  <c r="A1817" i="4" s="1"/>
  <c r="A1818" i="4" s="1"/>
  <c r="A1819" i="4" s="1"/>
  <c r="A1820" i="4" s="1"/>
  <c r="A1821" i="4" s="1"/>
  <c r="A1822" i="4" s="1"/>
  <c r="A1823" i="4" s="1"/>
  <c r="A1824" i="4" s="1"/>
  <c r="A1825" i="4" s="1"/>
  <c r="A1826" i="4" s="1"/>
  <c r="A1827" i="4" s="1"/>
  <c r="A1828" i="4" s="1"/>
  <c r="A1829" i="4" s="1"/>
  <c r="A1830" i="4" s="1"/>
  <c r="A1831" i="4" s="1"/>
  <c r="A1832" i="4" s="1"/>
  <c r="A1833" i="4" s="1"/>
  <c r="A1834" i="4" s="1"/>
  <c r="A1835" i="4" s="1"/>
  <c r="A1836" i="4" s="1"/>
  <c r="A1837" i="4" s="1"/>
  <c r="A1838" i="4" s="1"/>
  <c r="A1839" i="4" s="1"/>
  <c r="A1840" i="4" s="1"/>
  <c r="A1841" i="4" s="1"/>
  <c r="A1842" i="4" s="1"/>
  <c r="A1843" i="4" s="1"/>
  <c r="A1844" i="4" s="1"/>
  <c r="A1845" i="4" s="1"/>
  <c r="A1846" i="4" s="1"/>
  <c r="A1847" i="4" s="1"/>
  <c r="A1848" i="4" s="1"/>
  <c r="A1849" i="4" s="1"/>
  <c r="A1850" i="4" s="1"/>
  <c r="A1851" i="4" s="1"/>
  <c r="A1852" i="4" s="1"/>
  <c r="A1853" i="4" s="1"/>
  <c r="A1854" i="4" s="1"/>
  <c r="A1855" i="4" s="1"/>
  <c r="A1856" i="4" s="1"/>
  <c r="A1857" i="4" s="1"/>
  <c r="A1858" i="4" s="1"/>
  <c r="A1859" i="4" s="1"/>
  <c r="A1860" i="4" s="1"/>
  <c r="A1861" i="4" s="1"/>
  <c r="A1862" i="4" s="1"/>
  <c r="A1863" i="4" s="1"/>
  <c r="A1864" i="4" s="1"/>
  <c r="A1865" i="4" s="1"/>
  <c r="A1866" i="4" s="1"/>
  <c r="A1867" i="4" s="1"/>
  <c r="HY65" i="1" a="1"/>
  <c r="HY65" i="1" s="1"/>
  <c r="HX65" i="1" a="1"/>
  <c r="HX65" i="1" s="1"/>
  <c r="HF65" i="1" a="1"/>
  <c r="HF65" i="1" s="1"/>
  <c r="U55" i="1"/>
  <c r="U53" i="1"/>
  <c r="U51" i="1"/>
  <c r="U50" i="1"/>
  <c r="U30" i="1"/>
  <c r="U29" i="1"/>
  <c r="U28" i="1"/>
  <c r="U17" i="1"/>
  <c r="J73" i="3"/>
  <c r="I73" i="3"/>
  <c r="H73" i="3"/>
  <c r="G73" i="3"/>
  <c r="F73" i="3"/>
  <c r="E73" i="3"/>
  <c r="D73" i="3"/>
  <c r="C73" i="3"/>
  <c r="B73" i="3"/>
  <c r="J72" i="3"/>
  <c r="I72" i="3"/>
  <c r="H72" i="3"/>
  <c r="G72" i="3"/>
  <c r="F72" i="3"/>
  <c r="E72" i="3"/>
  <c r="D72" i="3"/>
  <c r="C72" i="3"/>
  <c r="B72" i="3"/>
  <c r="HZ6" i="1" l="1"/>
  <c r="J77" i="3"/>
  <c r="I77" i="3"/>
  <c r="H77" i="3"/>
  <c r="G77" i="3"/>
  <c r="F77" i="3"/>
  <c r="E77" i="3"/>
  <c r="D77" i="3"/>
  <c r="C77" i="3"/>
  <c r="B77" i="3"/>
  <c r="J68" i="3"/>
  <c r="I68" i="3"/>
  <c r="H68" i="3"/>
  <c r="G68" i="3"/>
  <c r="F68" i="3"/>
  <c r="E68" i="3"/>
  <c r="D68" i="3"/>
  <c r="C68" i="3"/>
  <c r="B68" i="3"/>
  <c r="ABG13" i="1"/>
  <c r="ABG117" i="1" s="1"/>
  <c r="ABF13" i="1"/>
  <c r="ABF117" i="1" s="1"/>
  <c r="ABI13" i="1"/>
  <c r="ABI117" i="1" s="1"/>
  <c r="IA6" i="1" l="1"/>
  <c r="HZ65" i="1" a="1"/>
  <c r="HZ65" i="1" s="1"/>
  <c r="ABF14" i="1"/>
  <c r="ABF17" i="1" s="1"/>
  <c r="ABG14" i="1"/>
  <c r="ABG17" i="1" s="1"/>
  <c r="ABI14" i="1"/>
  <c r="ABI17" i="1" s="1"/>
  <c r="W18" i="1"/>
  <c r="FD18" i="1" s="1"/>
  <c r="A18" i="1"/>
  <c r="GW26" i="1" a="1"/>
  <c r="GW26" i="1" s="1"/>
  <c r="GW25" i="1" a="1"/>
  <c r="GW25" i="1" s="1"/>
  <c r="GW24" i="1" a="1"/>
  <c r="GW24" i="1" s="1"/>
  <c r="C88" i="4"/>
  <c r="IB6" i="1" l="1"/>
  <c r="IA65" i="1" a="1"/>
  <c r="IA65" i="1" s="1"/>
  <c r="W19" i="1"/>
  <c r="DI42" i="1"/>
  <c r="DH42" i="1"/>
  <c r="DD42" i="1"/>
  <c r="DA42" i="1"/>
  <c r="CW42" i="1"/>
  <c r="CV42" i="1"/>
  <c r="CP42" i="1"/>
  <c r="CO42" i="1"/>
  <c r="G42" i="1"/>
  <c r="A42" i="1"/>
  <c r="FH48" i="1" a="1"/>
  <c r="FH48" i="1" s="1"/>
  <c r="J78" i="3"/>
  <c r="I78" i="3"/>
  <c r="H78" i="3"/>
  <c r="G78" i="3"/>
  <c r="F78" i="3"/>
  <c r="E78" i="3"/>
  <c r="D78" i="3"/>
  <c r="C78" i="3"/>
  <c r="B78" i="3"/>
  <c r="J76" i="3"/>
  <c r="I76" i="3"/>
  <c r="H76" i="3"/>
  <c r="G76" i="3"/>
  <c r="F76" i="3"/>
  <c r="E76" i="3"/>
  <c r="D76" i="3"/>
  <c r="C76" i="3"/>
  <c r="B76" i="3"/>
  <c r="V752" i="4"/>
  <c r="U752" i="4"/>
  <c r="V751" i="4"/>
  <c r="U751" i="4"/>
  <c r="V750" i="4"/>
  <c r="U750" i="4"/>
  <c r="V749" i="4"/>
  <c r="U749" i="4"/>
  <c r="G20" i="1"/>
  <c r="A20" i="1"/>
  <c r="ABS8" i="1"/>
  <c r="ABS85" i="1" a="1"/>
  <c r="ABS85" i="1" s="1"/>
  <c r="ABS7" i="1"/>
  <c r="ABT7" i="1" s="1"/>
  <c r="ABM13" i="1"/>
  <c r="ABM117" i="1" s="1"/>
  <c r="G201" i="4"/>
  <c r="F201" i="4"/>
  <c r="E201" i="4"/>
  <c r="D201" i="4"/>
  <c r="AB29" i="1"/>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IC6" i="1" l="1"/>
  <c r="IB65" i="1" a="1"/>
  <c r="IB65" i="1" s="1"/>
  <c r="ABM14" i="1"/>
  <c r="ABM17" i="1" s="1"/>
  <c r="BC110" i="1"/>
  <c r="A110" i="1"/>
  <c r="ADL86" i="1"/>
  <c r="ADL87" i="1" s="1"/>
  <c r="ADL88" i="1" s="1"/>
  <c r="ADL89" i="1" s="1"/>
  <c r="ADL90" i="1" s="1"/>
  <c r="ADL91" i="1" s="1"/>
  <c r="ADL92" i="1" s="1"/>
  <c r="ADL93" i="1" s="1"/>
  <c r="ADL94" i="1" s="1"/>
  <c r="ADL95" i="1" s="1"/>
  <c r="ADL96" i="1" s="1"/>
  <c r="ADL97" i="1" s="1"/>
  <c r="ADL98" i="1" s="1"/>
  <c r="ADL99" i="1" s="1"/>
  <c r="ADL100" i="1" s="1"/>
  <c r="ADL101" i="1" s="1"/>
  <c r="ADL102" i="1" s="1"/>
  <c r="ADL103" i="1" s="1"/>
  <c r="ADL104" i="1" s="1"/>
  <c r="ADL105" i="1" s="1"/>
  <c r="ADL106" i="1" s="1"/>
  <c r="ADL107" i="1" s="1"/>
  <c r="ADL108" i="1" s="1"/>
  <c r="ADL13" i="1"/>
  <c r="ADL117" i="1" s="1"/>
  <c r="FJ13" i="1"/>
  <c r="FJ117" i="1" s="1"/>
  <c r="FM86" i="1"/>
  <c r="FM87" i="1" s="1"/>
  <c r="FM88" i="1" s="1"/>
  <c r="FM89" i="1" s="1"/>
  <c r="FM90" i="1" s="1"/>
  <c r="FM91" i="1" s="1"/>
  <c r="FM92" i="1" s="1"/>
  <c r="FM93" i="1" s="1"/>
  <c r="FM94" i="1" s="1"/>
  <c r="FM95" i="1" s="1"/>
  <c r="FM96" i="1" s="1"/>
  <c r="FM97" i="1" s="1"/>
  <c r="FM98" i="1" s="1"/>
  <c r="FM99" i="1" s="1"/>
  <c r="FM100" i="1" s="1"/>
  <c r="FM101" i="1" s="1"/>
  <c r="FM102" i="1" s="1"/>
  <c r="FM103" i="1" s="1"/>
  <c r="FM104" i="1" s="1"/>
  <c r="FM105" i="1" s="1"/>
  <c r="FM106" i="1" s="1"/>
  <c r="FM107" i="1" s="1"/>
  <c r="FM108" i="1" s="1"/>
  <c r="FM66" i="1"/>
  <c r="FM67" i="1" s="1"/>
  <c r="FM68" i="1" s="1"/>
  <c r="FM69" i="1" s="1"/>
  <c r="FM70" i="1" s="1"/>
  <c r="FM71" i="1" s="1"/>
  <c r="FM72" i="1" s="1"/>
  <c r="FM73" i="1" s="1"/>
  <c r="FM74" i="1" s="1"/>
  <c r="FM75" i="1" s="1"/>
  <c r="FM76" i="1" s="1"/>
  <c r="FM13" i="1"/>
  <c r="FM117" i="1" s="1"/>
  <c r="AA752" i="4"/>
  <c r="AA751" i="4"/>
  <c r="AA750" i="4"/>
  <c r="AA749" i="4"/>
  <c r="FN13" i="1"/>
  <c r="FN117" i="1" s="1"/>
  <c r="J145" i="4"/>
  <c r="J144" i="4"/>
  <c r="J143" i="4"/>
  <c r="J142" i="4"/>
  <c r="U27" i="1"/>
  <c r="T27" i="1"/>
  <c r="AZ40" i="4"/>
  <c r="AZ35" i="4"/>
  <c r="AZ38" i="4"/>
  <c r="BL33" i="4"/>
  <c r="BL39" i="4" s="1"/>
  <c r="BK33" i="4"/>
  <c r="BK39" i="4" s="1"/>
  <c r="BJ33" i="4"/>
  <c r="BI33" i="4"/>
  <c r="BH33" i="4"/>
  <c r="BG33" i="4"/>
  <c r="BF33" i="4"/>
  <c r="BE33" i="4"/>
  <c r="BD33" i="4"/>
  <c r="BC33" i="4"/>
  <c r="BB33" i="4"/>
  <c r="BA33" i="4"/>
  <c r="DK13" i="1"/>
  <c r="DK117" i="1" s="1"/>
  <c r="R398" i="8"/>
  <c r="Q398" i="8"/>
  <c r="P398" i="8"/>
  <c r="O398" i="8"/>
  <c r="N398" i="8"/>
  <c r="M398" i="8"/>
  <c r="L398" i="8"/>
  <c r="K398" i="8"/>
  <c r="J398" i="8"/>
  <c r="I398" i="8"/>
  <c r="H398" i="8"/>
  <c r="G398" i="8"/>
  <c r="F398" i="8"/>
  <c r="E398" i="8"/>
  <c r="D398" i="8"/>
  <c r="C398" i="8"/>
  <c r="R397" i="8"/>
  <c r="Q397" i="8"/>
  <c r="P397" i="8"/>
  <c r="O397" i="8"/>
  <c r="N397" i="8"/>
  <c r="M397" i="8"/>
  <c r="L397" i="8"/>
  <c r="K397" i="8"/>
  <c r="J397" i="8"/>
  <c r="I397" i="8"/>
  <c r="H397" i="8"/>
  <c r="G397" i="8"/>
  <c r="F397" i="8"/>
  <c r="E397" i="8"/>
  <c r="D397" i="8"/>
  <c r="C397" i="8"/>
  <c r="R396" i="8"/>
  <c r="Q396" i="8"/>
  <c r="P396" i="8"/>
  <c r="O396" i="8"/>
  <c r="N396" i="8"/>
  <c r="M396" i="8"/>
  <c r="L396" i="8"/>
  <c r="K396" i="8"/>
  <c r="J396" i="8"/>
  <c r="I396" i="8"/>
  <c r="H396" i="8"/>
  <c r="G396" i="8"/>
  <c r="F396" i="8"/>
  <c r="E396" i="8"/>
  <c r="D396" i="8"/>
  <c r="C396" i="8"/>
  <c r="R395" i="8"/>
  <c r="Q395" i="8"/>
  <c r="P395" i="8"/>
  <c r="O395" i="8"/>
  <c r="N395" i="8"/>
  <c r="M395" i="8"/>
  <c r="L395" i="8"/>
  <c r="K395" i="8"/>
  <c r="J395" i="8"/>
  <c r="I395" i="8"/>
  <c r="H395" i="8"/>
  <c r="G395" i="8"/>
  <c r="F395" i="8"/>
  <c r="E395" i="8"/>
  <c r="D395" i="8"/>
  <c r="C395" i="8"/>
  <c r="R394" i="8"/>
  <c r="Q394" i="8"/>
  <c r="P394" i="8"/>
  <c r="O394" i="8"/>
  <c r="N394" i="8"/>
  <c r="M394" i="8"/>
  <c r="L394" i="8"/>
  <c r="K394" i="8"/>
  <c r="J394" i="8"/>
  <c r="I394" i="8"/>
  <c r="H394" i="8"/>
  <c r="G394" i="8"/>
  <c r="F394" i="8"/>
  <c r="E394" i="8"/>
  <c r="D394" i="8"/>
  <c r="C394" i="8"/>
  <c r="R393" i="8"/>
  <c r="Q393" i="8"/>
  <c r="P393" i="8"/>
  <c r="O393" i="8"/>
  <c r="N393" i="8"/>
  <c r="M393" i="8"/>
  <c r="L393" i="8"/>
  <c r="K393" i="8"/>
  <c r="J393" i="8"/>
  <c r="I393" i="8"/>
  <c r="H393" i="8"/>
  <c r="G393" i="8"/>
  <c r="F393" i="8"/>
  <c r="E393" i="8"/>
  <c r="D393" i="8"/>
  <c r="C393" i="8"/>
  <c r="R392" i="8"/>
  <c r="Q392" i="8"/>
  <c r="P392" i="8"/>
  <c r="O392" i="8"/>
  <c r="N392" i="8"/>
  <c r="M392" i="8"/>
  <c r="L392" i="8"/>
  <c r="K392" i="8"/>
  <c r="J392" i="8"/>
  <c r="I392" i="8"/>
  <c r="H392" i="8"/>
  <c r="G392" i="8"/>
  <c r="F392" i="8"/>
  <c r="E392" i="8"/>
  <c r="D392" i="8"/>
  <c r="C392" i="8"/>
  <c r="R391" i="8"/>
  <c r="Q391" i="8"/>
  <c r="P391" i="8"/>
  <c r="O391" i="8"/>
  <c r="N391" i="8"/>
  <c r="M391" i="8"/>
  <c r="L391" i="8"/>
  <c r="K391" i="8"/>
  <c r="J391" i="8"/>
  <c r="I391" i="8"/>
  <c r="H391" i="8"/>
  <c r="G391" i="8"/>
  <c r="F391" i="8"/>
  <c r="E391" i="8"/>
  <c r="D391" i="8"/>
  <c r="C391" i="8"/>
  <c r="R390" i="8"/>
  <c r="Q390" i="8"/>
  <c r="P390" i="8"/>
  <c r="O390" i="8"/>
  <c r="N390" i="8"/>
  <c r="M390" i="8"/>
  <c r="L390" i="8"/>
  <c r="K390" i="8"/>
  <c r="J390" i="8"/>
  <c r="I390" i="8"/>
  <c r="H390" i="8"/>
  <c r="G390" i="8"/>
  <c r="F390" i="8"/>
  <c r="E390" i="8"/>
  <c r="D390" i="8"/>
  <c r="C390" i="8"/>
  <c r="R389" i="8"/>
  <c r="Q389" i="8"/>
  <c r="P389" i="8"/>
  <c r="O389" i="8"/>
  <c r="N389" i="8"/>
  <c r="M389" i="8"/>
  <c r="L389" i="8"/>
  <c r="K389" i="8"/>
  <c r="J389" i="8"/>
  <c r="I389" i="8"/>
  <c r="H389" i="8"/>
  <c r="G389" i="8"/>
  <c r="F389" i="8"/>
  <c r="E389" i="8"/>
  <c r="D389" i="8"/>
  <c r="C389" i="8"/>
  <c r="R388" i="8"/>
  <c r="Q388" i="8"/>
  <c r="P388" i="8"/>
  <c r="O388" i="8"/>
  <c r="N388" i="8"/>
  <c r="M388" i="8"/>
  <c r="L388" i="8"/>
  <c r="K388" i="8"/>
  <c r="J388" i="8"/>
  <c r="I388" i="8"/>
  <c r="H388" i="8"/>
  <c r="G388" i="8"/>
  <c r="F388" i="8"/>
  <c r="E388" i="8"/>
  <c r="D388" i="8"/>
  <c r="C388" i="8"/>
  <c r="R387" i="8"/>
  <c r="Q387" i="8"/>
  <c r="P387" i="8"/>
  <c r="O387" i="8"/>
  <c r="N387" i="8"/>
  <c r="M387" i="8"/>
  <c r="L387" i="8"/>
  <c r="K387" i="8"/>
  <c r="J387" i="8"/>
  <c r="I387" i="8"/>
  <c r="H387" i="8"/>
  <c r="G387" i="8"/>
  <c r="F387" i="8"/>
  <c r="E387" i="8"/>
  <c r="D387" i="8"/>
  <c r="C387" i="8"/>
  <c r="R386" i="8"/>
  <c r="Q386" i="8"/>
  <c r="P386" i="8"/>
  <c r="O386" i="8"/>
  <c r="N386" i="8"/>
  <c r="M386" i="8"/>
  <c r="L386" i="8"/>
  <c r="K386" i="8"/>
  <c r="J386" i="8"/>
  <c r="I386" i="8"/>
  <c r="H386" i="8"/>
  <c r="G386" i="8"/>
  <c r="F386" i="8"/>
  <c r="E386" i="8"/>
  <c r="D386" i="8"/>
  <c r="C386" i="8"/>
  <c r="R385" i="8"/>
  <c r="Q385" i="8"/>
  <c r="P385" i="8"/>
  <c r="O385" i="8"/>
  <c r="N385" i="8"/>
  <c r="M385" i="8"/>
  <c r="L385" i="8"/>
  <c r="K385" i="8"/>
  <c r="J385" i="8"/>
  <c r="I385" i="8"/>
  <c r="H385" i="8"/>
  <c r="G385" i="8"/>
  <c r="F385" i="8"/>
  <c r="E385" i="8"/>
  <c r="D385" i="8"/>
  <c r="C385" i="8"/>
  <c r="R384" i="8"/>
  <c r="Q384" i="8"/>
  <c r="P384" i="8"/>
  <c r="O384" i="8"/>
  <c r="N384" i="8"/>
  <c r="M384" i="8"/>
  <c r="L384" i="8"/>
  <c r="K384" i="8"/>
  <c r="J384" i="8"/>
  <c r="I384" i="8"/>
  <c r="H384" i="8"/>
  <c r="G384" i="8"/>
  <c r="F384" i="8"/>
  <c r="E384" i="8"/>
  <c r="D384" i="8"/>
  <c r="C384" i="8"/>
  <c r="R383" i="8"/>
  <c r="Q383" i="8"/>
  <c r="P383" i="8"/>
  <c r="O383" i="8"/>
  <c r="N383" i="8"/>
  <c r="M383" i="8"/>
  <c r="L383" i="8"/>
  <c r="K383" i="8"/>
  <c r="J383" i="8"/>
  <c r="I383" i="8"/>
  <c r="H383" i="8"/>
  <c r="G383" i="8"/>
  <c r="F383" i="8"/>
  <c r="E383" i="8"/>
  <c r="D383" i="8"/>
  <c r="C383" i="8"/>
  <c r="R382" i="8"/>
  <c r="Q382" i="8"/>
  <c r="P382" i="8"/>
  <c r="O382" i="8"/>
  <c r="N382" i="8"/>
  <c r="M382" i="8"/>
  <c r="L382" i="8"/>
  <c r="K382" i="8"/>
  <c r="J382" i="8"/>
  <c r="I382" i="8"/>
  <c r="H382" i="8"/>
  <c r="G382" i="8"/>
  <c r="F382" i="8"/>
  <c r="E382" i="8"/>
  <c r="D382" i="8"/>
  <c r="C382" i="8"/>
  <c r="R381" i="8"/>
  <c r="Q381" i="8"/>
  <c r="P381" i="8"/>
  <c r="O381" i="8"/>
  <c r="N381" i="8"/>
  <c r="M381" i="8"/>
  <c r="L381" i="8"/>
  <c r="K381" i="8"/>
  <c r="J381" i="8"/>
  <c r="I381" i="8"/>
  <c r="H381" i="8"/>
  <c r="G381" i="8"/>
  <c r="F381" i="8"/>
  <c r="E381" i="8"/>
  <c r="D381" i="8"/>
  <c r="C381" i="8"/>
  <c r="R374" i="8"/>
  <c r="Q374" i="8"/>
  <c r="P374" i="8"/>
  <c r="O374" i="8"/>
  <c r="N374" i="8"/>
  <c r="M374" i="8"/>
  <c r="L374" i="8"/>
  <c r="K374" i="8"/>
  <c r="J374" i="8"/>
  <c r="I374" i="8"/>
  <c r="H374" i="8"/>
  <c r="G374" i="8"/>
  <c r="F374" i="8"/>
  <c r="E374" i="8"/>
  <c r="D374" i="8"/>
  <c r="C374" i="8"/>
  <c r="R373" i="8"/>
  <c r="Q373" i="8"/>
  <c r="P373" i="8"/>
  <c r="O373" i="8"/>
  <c r="N373" i="8"/>
  <c r="M373" i="8"/>
  <c r="L373" i="8"/>
  <c r="K373" i="8"/>
  <c r="J373" i="8"/>
  <c r="I373" i="8"/>
  <c r="H373" i="8"/>
  <c r="G373" i="8"/>
  <c r="F373" i="8"/>
  <c r="E373" i="8"/>
  <c r="D373" i="8"/>
  <c r="C373" i="8"/>
  <c r="R372" i="8"/>
  <c r="Q372" i="8"/>
  <c r="P372" i="8"/>
  <c r="O372" i="8"/>
  <c r="N372" i="8"/>
  <c r="M372" i="8"/>
  <c r="L372" i="8"/>
  <c r="K372" i="8"/>
  <c r="J372" i="8"/>
  <c r="I372" i="8"/>
  <c r="H372" i="8"/>
  <c r="G372" i="8"/>
  <c r="F372" i="8"/>
  <c r="E372" i="8"/>
  <c r="D372" i="8"/>
  <c r="C372" i="8"/>
  <c r="R371" i="8"/>
  <c r="Q371" i="8"/>
  <c r="P371" i="8"/>
  <c r="O371" i="8"/>
  <c r="N371" i="8"/>
  <c r="M371" i="8"/>
  <c r="L371" i="8"/>
  <c r="K371" i="8"/>
  <c r="J371" i="8"/>
  <c r="I371" i="8"/>
  <c r="H371" i="8"/>
  <c r="G371" i="8"/>
  <c r="F371" i="8"/>
  <c r="E371" i="8"/>
  <c r="D371" i="8"/>
  <c r="C371" i="8"/>
  <c r="R370" i="8"/>
  <c r="Q370" i="8"/>
  <c r="P370" i="8"/>
  <c r="O370" i="8"/>
  <c r="N370" i="8"/>
  <c r="M370" i="8"/>
  <c r="L370" i="8"/>
  <c r="K370" i="8"/>
  <c r="J370" i="8"/>
  <c r="I370" i="8"/>
  <c r="H370" i="8"/>
  <c r="G370" i="8"/>
  <c r="F370" i="8"/>
  <c r="E370" i="8"/>
  <c r="D370" i="8"/>
  <c r="C370" i="8"/>
  <c r="R369" i="8"/>
  <c r="Q369" i="8"/>
  <c r="P369" i="8"/>
  <c r="O369" i="8"/>
  <c r="N369" i="8"/>
  <c r="M369" i="8"/>
  <c r="L369" i="8"/>
  <c r="K369" i="8"/>
  <c r="J369" i="8"/>
  <c r="I369" i="8"/>
  <c r="H369" i="8"/>
  <c r="G369" i="8"/>
  <c r="F369" i="8"/>
  <c r="E369" i="8"/>
  <c r="D369" i="8"/>
  <c r="C369" i="8"/>
  <c r="R368" i="8"/>
  <c r="Q368" i="8"/>
  <c r="P368" i="8"/>
  <c r="O368" i="8"/>
  <c r="N368" i="8"/>
  <c r="M368" i="8"/>
  <c r="L368" i="8"/>
  <c r="K368" i="8"/>
  <c r="J368" i="8"/>
  <c r="I368" i="8"/>
  <c r="H368" i="8"/>
  <c r="G368" i="8"/>
  <c r="F368" i="8"/>
  <c r="E368" i="8"/>
  <c r="D368" i="8"/>
  <c r="C368" i="8"/>
  <c r="R367" i="8"/>
  <c r="Q367" i="8"/>
  <c r="P367" i="8"/>
  <c r="O367" i="8"/>
  <c r="N367" i="8"/>
  <c r="M367" i="8"/>
  <c r="L367" i="8"/>
  <c r="K367" i="8"/>
  <c r="J367" i="8"/>
  <c r="I367" i="8"/>
  <c r="H367" i="8"/>
  <c r="G367" i="8"/>
  <c r="F367" i="8"/>
  <c r="E367" i="8"/>
  <c r="D367" i="8"/>
  <c r="C367" i="8"/>
  <c r="R366" i="8"/>
  <c r="Q366" i="8"/>
  <c r="P366" i="8"/>
  <c r="O366" i="8"/>
  <c r="N366" i="8"/>
  <c r="M366" i="8"/>
  <c r="L366" i="8"/>
  <c r="K366" i="8"/>
  <c r="J366" i="8"/>
  <c r="I366" i="8"/>
  <c r="H366" i="8"/>
  <c r="G366" i="8"/>
  <c r="F366" i="8"/>
  <c r="E366" i="8"/>
  <c r="D366" i="8"/>
  <c r="C366" i="8"/>
  <c r="R365" i="8"/>
  <c r="Q365" i="8"/>
  <c r="P365" i="8"/>
  <c r="O365" i="8"/>
  <c r="N365" i="8"/>
  <c r="M365" i="8"/>
  <c r="L365" i="8"/>
  <c r="K365" i="8"/>
  <c r="J365" i="8"/>
  <c r="I365" i="8"/>
  <c r="H365" i="8"/>
  <c r="G365" i="8"/>
  <c r="F365" i="8"/>
  <c r="E365" i="8"/>
  <c r="D365" i="8"/>
  <c r="C365" i="8"/>
  <c r="R364" i="8"/>
  <c r="Q364" i="8"/>
  <c r="P364" i="8"/>
  <c r="O364" i="8"/>
  <c r="N364" i="8"/>
  <c r="M364" i="8"/>
  <c r="L364" i="8"/>
  <c r="K364" i="8"/>
  <c r="J364" i="8"/>
  <c r="I364" i="8"/>
  <c r="H364" i="8"/>
  <c r="G364" i="8"/>
  <c r="F364" i="8"/>
  <c r="E364" i="8"/>
  <c r="D364" i="8"/>
  <c r="C364" i="8"/>
  <c r="R363" i="8"/>
  <c r="Q363" i="8"/>
  <c r="P363" i="8"/>
  <c r="O363" i="8"/>
  <c r="N363" i="8"/>
  <c r="M363" i="8"/>
  <c r="L363" i="8"/>
  <c r="K363" i="8"/>
  <c r="J363" i="8"/>
  <c r="I363" i="8"/>
  <c r="H363" i="8"/>
  <c r="G363" i="8"/>
  <c r="F363" i="8"/>
  <c r="E363" i="8"/>
  <c r="D363" i="8"/>
  <c r="C363" i="8"/>
  <c r="R362" i="8"/>
  <c r="Q362" i="8"/>
  <c r="P362" i="8"/>
  <c r="O362" i="8"/>
  <c r="N362" i="8"/>
  <c r="M362" i="8"/>
  <c r="L362" i="8"/>
  <c r="K362" i="8"/>
  <c r="J362" i="8"/>
  <c r="I362" i="8"/>
  <c r="H362" i="8"/>
  <c r="G362" i="8"/>
  <c r="F362" i="8"/>
  <c r="E362" i="8"/>
  <c r="D362" i="8"/>
  <c r="C362" i="8"/>
  <c r="R361" i="8"/>
  <c r="Q361" i="8"/>
  <c r="P361" i="8"/>
  <c r="O361" i="8"/>
  <c r="N361" i="8"/>
  <c r="M361" i="8"/>
  <c r="L361" i="8"/>
  <c r="K361" i="8"/>
  <c r="J361" i="8"/>
  <c r="I361" i="8"/>
  <c r="H361" i="8"/>
  <c r="G361" i="8"/>
  <c r="F361" i="8"/>
  <c r="E361" i="8"/>
  <c r="D361" i="8"/>
  <c r="C361" i="8"/>
  <c r="R360" i="8"/>
  <c r="Q360" i="8"/>
  <c r="P360" i="8"/>
  <c r="O360" i="8"/>
  <c r="N360" i="8"/>
  <c r="M360" i="8"/>
  <c r="L360" i="8"/>
  <c r="K360" i="8"/>
  <c r="J360" i="8"/>
  <c r="I360" i="8"/>
  <c r="H360" i="8"/>
  <c r="G360" i="8"/>
  <c r="F360" i="8"/>
  <c r="E360" i="8"/>
  <c r="D360" i="8"/>
  <c r="C360" i="8"/>
  <c r="R359" i="8"/>
  <c r="Q359" i="8"/>
  <c r="P359" i="8"/>
  <c r="O359" i="8"/>
  <c r="N359" i="8"/>
  <c r="M359" i="8"/>
  <c r="L359" i="8"/>
  <c r="K359" i="8"/>
  <c r="J359" i="8"/>
  <c r="I359" i="8"/>
  <c r="H359" i="8"/>
  <c r="G359" i="8"/>
  <c r="F359" i="8"/>
  <c r="E359" i="8"/>
  <c r="D359" i="8"/>
  <c r="C359" i="8"/>
  <c r="R358" i="8"/>
  <c r="Q358" i="8"/>
  <c r="P358" i="8"/>
  <c r="O358" i="8"/>
  <c r="N358" i="8"/>
  <c r="M358" i="8"/>
  <c r="L358" i="8"/>
  <c r="K358" i="8"/>
  <c r="J358" i="8"/>
  <c r="I358" i="8"/>
  <c r="H358" i="8"/>
  <c r="G358" i="8"/>
  <c r="F358" i="8"/>
  <c r="E358" i="8"/>
  <c r="D358" i="8"/>
  <c r="C358" i="8"/>
  <c r="R357" i="8"/>
  <c r="Q357" i="8"/>
  <c r="P357" i="8"/>
  <c r="O357" i="8"/>
  <c r="N357" i="8"/>
  <c r="M357" i="8"/>
  <c r="L357" i="8"/>
  <c r="K357" i="8"/>
  <c r="J357" i="8"/>
  <c r="I357" i="8"/>
  <c r="H357" i="8"/>
  <c r="G357" i="8"/>
  <c r="F357" i="8"/>
  <c r="E357" i="8"/>
  <c r="D357" i="8"/>
  <c r="C357" i="8"/>
  <c r="R356" i="8"/>
  <c r="Q356" i="8"/>
  <c r="P356" i="8"/>
  <c r="O356" i="8"/>
  <c r="N356" i="8"/>
  <c r="M356" i="8"/>
  <c r="L356" i="8"/>
  <c r="K356" i="8"/>
  <c r="J356" i="8"/>
  <c r="I356" i="8"/>
  <c r="H356" i="8"/>
  <c r="G356" i="8"/>
  <c r="F356" i="8"/>
  <c r="E356" i="8"/>
  <c r="D356" i="8"/>
  <c r="C356" i="8"/>
  <c r="R355" i="8"/>
  <c r="Q355" i="8"/>
  <c r="P355" i="8"/>
  <c r="O355" i="8"/>
  <c r="N355" i="8"/>
  <c r="M355" i="8"/>
  <c r="L355" i="8"/>
  <c r="K355" i="8"/>
  <c r="J355" i="8"/>
  <c r="I355" i="8"/>
  <c r="H355" i="8"/>
  <c r="G355" i="8"/>
  <c r="F355" i="8"/>
  <c r="E355" i="8"/>
  <c r="D355" i="8"/>
  <c r="C355" i="8"/>
  <c r="R354" i="8"/>
  <c r="Q354" i="8"/>
  <c r="P354" i="8"/>
  <c r="O354" i="8"/>
  <c r="N354" i="8"/>
  <c r="M354" i="8"/>
  <c r="L354" i="8"/>
  <c r="K354" i="8"/>
  <c r="J354" i="8"/>
  <c r="I354" i="8"/>
  <c r="H354" i="8"/>
  <c r="G354" i="8"/>
  <c r="F354" i="8"/>
  <c r="E354" i="8"/>
  <c r="D354" i="8"/>
  <c r="C354" i="8"/>
  <c r="R353" i="8"/>
  <c r="Q353" i="8"/>
  <c r="P353" i="8"/>
  <c r="O353" i="8"/>
  <c r="N353" i="8"/>
  <c r="M353" i="8"/>
  <c r="L353" i="8"/>
  <c r="K353" i="8"/>
  <c r="J353" i="8"/>
  <c r="I353" i="8"/>
  <c r="H353" i="8"/>
  <c r="G353" i="8"/>
  <c r="F353" i="8"/>
  <c r="E353" i="8"/>
  <c r="D353" i="8"/>
  <c r="C353" i="8"/>
  <c r="R352" i="8"/>
  <c r="Q352" i="8"/>
  <c r="P352" i="8"/>
  <c r="O352" i="8"/>
  <c r="N352" i="8"/>
  <c r="M352" i="8"/>
  <c r="L352" i="8"/>
  <c r="K352" i="8"/>
  <c r="J352" i="8"/>
  <c r="I352" i="8"/>
  <c r="H352" i="8"/>
  <c r="G352" i="8"/>
  <c r="F352" i="8"/>
  <c r="E352" i="8"/>
  <c r="D352" i="8"/>
  <c r="C352" i="8"/>
  <c r="R351" i="8"/>
  <c r="Q351" i="8"/>
  <c r="P351" i="8"/>
  <c r="O351" i="8"/>
  <c r="N351" i="8"/>
  <c r="M351" i="8"/>
  <c r="L351" i="8"/>
  <c r="K351" i="8"/>
  <c r="J351" i="8"/>
  <c r="I351" i="8"/>
  <c r="H351" i="8"/>
  <c r="G351" i="8"/>
  <c r="F351" i="8"/>
  <c r="E351" i="8"/>
  <c r="D351" i="8"/>
  <c r="C351" i="8"/>
  <c r="R350" i="8"/>
  <c r="Q350" i="8"/>
  <c r="P350" i="8"/>
  <c r="O350" i="8"/>
  <c r="N350" i="8"/>
  <c r="M350" i="8"/>
  <c r="L350" i="8"/>
  <c r="K350" i="8"/>
  <c r="J350" i="8"/>
  <c r="I350" i="8"/>
  <c r="H350" i="8"/>
  <c r="G350" i="8"/>
  <c r="F350" i="8"/>
  <c r="E350" i="8"/>
  <c r="D350" i="8"/>
  <c r="C350" i="8"/>
  <c r="R349" i="8"/>
  <c r="Q349" i="8"/>
  <c r="P349" i="8"/>
  <c r="O349" i="8"/>
  <c r="N349" i="8"/>
  <c r="M349" i="8"/>
  <c r="L349" i="8"/>
  <c r="K349" i="8"/>
  <c r="J349" i="8"/>
  <c r="I349" i="8"/>
  <c r="H349" i="8"/>
  <c r="G349" i="8"/>
  <c r="F349" i="8"/>
  <c r="E349" i="8"/>
  <c r="D349" i="8"/>
  <c r="C349" i="8"/>
  <c r="R348" i="8"/>
  <c r="Q348" i="8"/>
  <c r="P348" i="8"/>
  <c r="O348" i="8"/>
  <c r="N348" i="8"/>
  <c r="M348" i="8"/>
  <c r="L348" i="8"/>
  <c r="K348" i="8"/>
  <c r="J348" i="8"/>
  <c r="I348" i="8"/>
  <c r="H348" i="8"/>
  <c r="G348" i="8"/>
  <c r="F348" i="8"/>
  <c r="E348" i="8"/>
  <c r="D348" i="8"/>
  <c r="C348" i="8"/>
  <c r="R347" i="8"/>
  <c r="Q347" i="8"/>
  <c r="P347" i="8"/>
  <c r="O347" i="8"/>
  <c r="N347" i="8"/>
  <c r="M347" i="8"/>
  <c r="L347" i="8"/>
  <c r="K347" i="8"/>
  <c r="J347" i="8"/>
  <c r="I347" i="8"/>
  <c r="H347" i="8"/>
  <c r="G347" i="8"/>
  <c r="F347" i="8"/>
  <c r="E347" i="8"/>
  <c r="D347" i="8"/>
  <c r="C347" i="8"/>
  <c r="R346" i="8"/>
  <c r="Q346" i="8"/>
  <c r="P346" i="8"/>
  <c r="O346" i="8"/>
  <c r="N346" i="8"/>
  <c r="M346" i="8"/>
  <c r="L346" i="8"/>
  <c r="K346" i="8"/>
  <c r="J346" i="8"/>
  <c r="I346" i="8"/>
  <c r="H346" i="8"/>
  <c r="G346" i="8"/>
  <c r="F346" i="8"/>
  <c r="E346" i="8"/>
  <c r="D346" i="8"/>
  <c r="C346" i="8"/>
  <c r="R345" i="8"/>
  <c r="Q345" i="8"/>
  <c r="P345" i="8"/>
  <c r="O345" i="8"/>
  <c r="N345" i="8"/>
  <c r="M345" i="8"/>
  <c r="L345" i="8"/>
  <c r="K345" i="8"/>
  <c r="J345" i="8"/>
  <c r="I345" i="8"/>
  <c r="H345" i="8"/>
  <c r="G345" i="8"/>
  <c r="F345" i="8"/>
  <c r="E345" i="8"/>
  <c r="D345" i="8"/>
  <c r="C345" i="8"/>
  <c r="R344" i="8"/>
  <c r="Q344" i="8"/>
  <c r="P344" i="8"/>
  <c r="O344" i="8"/>
  <c r="N344" i="8"/>
  <c r="M344" i="8"/>
  <c r="L344" i="8"/>
  <c r="K344" i="8"/>
  <c r="J344" i="8"/>
  <c r="I344" i="8"/>
  <c r="H344" i="8"/>
  <c r="G344" i="8"/>
  <c r="F344" i="8"/>
  <c r="E344" i="8"/>
  <c r="D344" i="8"/>
  <c r="C344" i="8"/>
  <c r="R343" i="8"/>
  <c r="Q343" i="8"/>
  <c r="P343" i="8"/>
  <c r="O343" i="8"/>
  <c r="N343" i="8"/>
  <c r="M343" i="8"/>
  <c r="L343" i="8"/>
  <c r="K343" i="8"/>
  <c r="J343" i="8"/>
  <c r="I343" i="8"/>
  <c r="H343" i="8"/>
  <c r="G343" i="8"/>
  <c r="F343" i="8"/>
  <c r="E343" i="8"/>
  <c r="D343" i="8"/>
  <c r="C343" i="8"/>
  <c r="R342" i="8"/>
  <c r="Q342" i="8"/>
  <c r="P342" i="8"/>
  <c r="O342" i="8"/>
  <c r="N342" i="8"/>
  <c r="M342" i="8"/>
  <c r="L342" i="8"/>
  <c r="K342" i="8"/>
  <c r="J342" i="8"/>
  <c r="I342" i="8"/>
  <c r="H342" i="8"/>
  <c r="G342" i="8"/>
  <c r="F342" i="8"/>
  <c r="E342" i="8"/>
  <c r="D342" i="8"/>
  <c r="C342" i="8"/>
  <c r="R341" i="8"/>
  <c r="Q341" i="8"/>
  <c r="P341" i="8"/>
  <c r="O341" i="8"/>
  <c r="N341" i="8"/>
  <c r="M341" i="8"/>
  <c r="L341" i="8"/>
  <c r="K341" i="8"/>
  <c r="J341" i="8"/>
  <c r="I341" i="8"/>
  <c r="H341" i="8"/>
  <c r="G341" i="8"/>
  <c r="F341" i="8"/>
  <c r="E341" i="8"/>
  <c r="D341" i="8"/>
  <c r="C341" i="8"/>
  <c r="R340" i="8"/>
  <c r="Q340" i="8"/>
  <c r="P340" i="8"/>
  <c r="O340" i="8"/>
  <c r="N340" i="8"/>
  <c r="M340" i="8"/>
  <c r="L340" i="8"/>
  <c r="K340" i="8"/>
  <c r="J340" i="8"/>
  <c r="I340" i="8"/>
  <c r="H340" i="8"/>
  <c r="G340" i="8"/>
  <c r="F340" i="8"/>
  <c r="E340" i="8"/>
  <c r="D340" i="8"/>
  <c r="C340" i="8"/>
  <c r="R339" i="8"/>
  <c r="Q339" i="8"/>
  <c r="P339" i="8"/>
  <c r="O339" i="8"/>
  <c r="N339" i="8"/>
  <c r="M339" i="8"/>
  <c r="L339" i="8"/>
  <c r="K339" i="8"/>
  <c r="J339" i="8"/>
  <c r="I339" i="8"/>
  <c r="H339" i="8"/>
  <c r="G339" i="8"/>
  <c r="F339" i="8"/>
  <c r="E339" i="8"/>
  <c r="D339" i="8"/>
  <c r="C339" i="8"/>
  <c r="R338" i="8"/>
  <c r="Q338" i="8"/>
  <c r="P338" i="8"/>
  <c r="O338" i="8"/>
  <c r="N338" i="8"/>
  <c r="M338" i="8"/>
  <c r="L338" i="8"/>
  <c r="K338" i="8"/>
  <c r="J338" i="8"/>
  <c r="I338" i="8"/>
  <c r="H338" i="8"/>
  <c r="G338" i="8"/>
  <c r="F338" i="8"/>
  <c r="E338" i="8"/>
  <c r="D338" i="8"/>
  <c r="C338" i="8"/>
  <c r="R337" i="8"/>
  <c r="Q337" i="8"/>
  <c r="P337" i="8"/>
  <c r="O337" i="8"/>
  <c r="N337" i="8"/>
  <c r="M337" i="8"/>
  <c r="L337" i="8"/>
  <c r="K337" i="8"/>
  <c r="J337" i="8"/>
  <c r="I337" i="8"/>
  <c r="H337" i="8"/>
  <c r="G337" i="8"/>
  <c r="F337" i="8"/>
  <c r="E337" i="8"/>
  <c r="D337" i="8"/>
  <c r="C337" i="8"/>
  <c r="R336" i="8"/>
  <c r="Q336" i="8"/>
  <c r="P336" i="8"/>
  <c r="O336" i="8"/>
  <c r="N336" i="8"/>
  <c r="M336" i="8"/>
  <c r="L336" i="8"/>
  <c r="K336" i="8"/>
  <c r="J336" i="8"/>
  <c r="I336" i="8"/>
  <c r="H336" i="8"/>
  <c r="G336" i="8"/>
  <c r="F336" i="8"/>
  <c r="E336" i="8"/>
  <c r="D336" i="8"/>
  <c r="C336" i="8"/>
  <c r="R335" i="8"/>
  <c r="Q335" i="8"/>
  <c r="P335" i="8"/>
  <c r="O335" i="8"/>
  <c r="N335" i="8"/>
  <c r="M335" i="8"/>
  <c r="L335" i="8"/>
  <c r="K335" i="8"/>
  <c r="J335" i="8"/>
  <c r="I335" i="8"/>
  <c r="H335" i="8"/>
  <c r="G335" i="8"/>
  <c r="F335" i="8"/>
  <c r="E335" i="8"/>
  <c r="D335" i="8"/>
  <c r="C335" i="8"/>
  <c r="R334" i="8"/>
  <c r="Q334" i="8"/>
  <c r="P334" i="8"/>
  <c r="O334" i="8"/>
  <c r="N334" i="8"/>
  <c r="M334" i="8"/>
  <c r="L334" i="8"/>
  <c r="K334" i="8"/>
  <c r="J334" i="8"/>
  <c r="I334" i="8"/>
  <c r="H334" i="8"/>
  <c r="G334" i="8"/>
  <c r="F334" i="8"/>
  <c r="E334" i="8"/>
  <c r="D334" i="8"/>
  <c r="C334" i="8"/>
  <c r="R333" i="8"/>
  <c r="Q333" i="8"/>
  <c r="P333" i="8"/>
  <c r="O333" i="8"/>
  <c r="N333" i="8"/>
  <c r="M333" i="8"/>
  <c r="L333" i="8"/>
  <c r="K333" i="8"/>
  <c r="J333" i="8"/>
  <c r="I333" i="8"/>
  <c r="H333" i="8"/>
  <c r="G333" i="8"/>
  <c r="F333" i="8"/>
  <c r="E333" i="8"/>
  <c r="D333" i="8"/>
  <c r="C333" i="8"/>
  <c r="R332" i="8"/>
  <c r="Q332" i="8"/>
  <c r="P332" i="8"/>
  <c r="O332" i="8"/>
  <c r="N332" i="8"/>
  <c r="M332" i="8"/>
  <c r="L332" i="8"/>
  <c r="K332" i="8"/>
  <c r="J332" i="8"/>
  <c r="I332" i="8"/>
  <c r="H332" i="8"/>
  <c r="G332" i="8"/>
  <c r="F332" i="8"/>
  <c r="E332" i="8"/>
  <c r="D332" i="8"/>
  <c r="C332" i="8"/>
  <c r="R331" i="8"/>
  <c r="Q331" i="8"/>
  <c r="P331" i="8"/>
  <c r="O331" i="8"/>
  <c r="N331" i="8"/>
  <c r="M331" i="8"/>
  <c r="L331" i="8"/>
  <c r="K331" i="8"/>
  <c r="J331" i="8"/>
  <c r="I331" i="8"/>
  <c r="H331" i="8"/>
  <c r="G331" i="8"/>
  <c r="F331" i="8"/>
  <c r="E331" i="8"/>
  <c r="D331" i="8"/>
  <c r="C331" i="8"/>
  <c r="R330" i="8"/>
  <c r="Q330" i="8"/>
  <c r="P330" i="8"/>
  <c r="O330" i="8"/>
  <c r="N330" i="8"/>
  <c r="M330" i="8"/>
  <c r="L330" i="8"/>
  <c r="K330" i="8"/>
  <c r="J330" i="8"/>
  <c r="I330" i="8"/>
  <c r="H330" i="8"/>
  <c r="G330" i="8"/>
  <c r="F330" i="8"/>
  <c r="E330" i="8"/>
  <c r="D330" i="8"/>
  <c r="C330" i="8"/>
  <c r="R329" i="8"/>
  <c r="Q329" i="8"/>
  <c r="P329" i="8"/>
  <c r="O329" i="8"/>
  <c r="N329" i="8"/>
  <c r="M329" i="8"/>
  <c r="L329" i="8"/>
  <c r="K329" i="8"/>
  <c r="J329" i="8"/>
  <c r="I329" i="8"/>
  <c r="H329" i="8"/>
  <c r="G329" i="8"/>
  <c r="F329" i="8"/>
  <c r="E329" i="8"/>
  <c r="D329" i="8"/>
  <c r="C329" i="8"/>
  <c r="R328" i="8"/>
  <c r="Q328" i="8"/>
  <c r="P328" i="8"/>
  <c r="O328" i="8"/>
  <c r="N328" i="8"/>
  <c r="M328" i="8"/>
  <c r="L328" i="8"/>
  <c r="K328" i="8"/>
  <c r="J328" i="8"/>
  <c r="I328" i="8"/>
  <c r="H328" i="8"/>
  <c r="G328" i="8"/>
  <c r="F328" i="8"/>
  <c r="E328" i="8"/>
  <c r="D328" i="8"/>
  <c r="C328" i="8"/>
  <c r="R327" i="8"/>
  <c r="Q327" i="8"/>
  <c r="P327" i="8"/>
  <c r="O327" i="8"/>
  <c r="N327" i="8"/>
  <c r="M327" i="8"/>
  <c r="L327" i="8"/>
  <c r="K327" i="8"/>
  <c r="J327" i="8"/>
  <c r="I327" i="8"/>
  <c r="H327" i="8"/>
  <c r="G327" i="8"/>
  <c r="F327" i="8"/>
  <c r="E327" i="8"/>
  <c r="D327" i="8"/>
  <c r="C327" i="8"/>
  <c r="R398" i="7"/>
  <c r="Q398" i="7"/>
  <c r="P398" i="7"/>
  <c r="O398" i="7"/>
  <c r="N398" i="7"/>
  <c r="M398" i="7"/>
  <c r="L398" i="7"/>
  <c r="K398" i="7"/>
  <c r="J398" i="7"/>
  <c r="I398" i="7"/>
  <c r="H398" i="7"/>
  <c r="G398" i="7"/>
  <c r="F398" i="7"/>
  <c r="E398" i="7"/>
  <c r="D398" i="7"/>
  <c r="C398" i="7"/>
  <c r="R397" i="7"/>
  <c r="Q397" i="7"/>
  <c r="P397" i="7"/>
  <c r="O397" i="7"/>
  <c r="N397" i="7"/>
  <c r="M397" i="7"/>
  <c r="L397" i="7"/>
  <c r="K397" i="7"/>
  <c r="J397" i="7"/>
  <c r="I397" i="7"/>
  <c r="H397" i="7"/>
  <c r="G397" i="7"/>
  <c r="F397" i="7"/>
  <c r="E397" i="7"/>
  <c r="D397" i="7"/>
  <c r="C397" i="7"/>
  <c r="R396" i="7"/>
  <c r="Q396" i="7"/>
  <c r="P396" i="7"/>
  <c r="O396" i="7"/>
  <c r="N396" i="7"/>
  <c r="M396" i="7"/>
  <c r="L396" i="7"/>
  <c r="K396" i="7"/>
  <c r="J396" i="7"/>
  <c r="I396" i="7"/>
  <c r="H396" i="7"/>
  <c r="G396" i="7"/>
  <c r="F396" i="7"/>
  <c r="E396" i="7"/>
  <c r="D396" i="7"/>
  <c r="C396" i="7"/>
  <c r="R395" i="7"/>
  <c r="Q395" i="7"/>
  <c r="P395" i="7"/>
  <c r="O395" i="7"/>
  <c r="N395" i="7"/>
  <c r="M395" i="7"/>
  <c r="L395" i="7"/>
  <c r="K395" i="7"/>
  <c r="J395" i="7"/>
  <c r="I395" i="7"/>
  <c r="H395" i="7"/>
  <c r="G395" i="7"/>
  <c r="F395" i="7"/>
  <c r="E395" i="7"/>
  <c r="D395" i="7"/>
  <c r="C395" i="7"/>
  <c r="R394" i="7"/>
  <c r="Q394" i="7"/>
  <c r="P394" i="7"/>
  <c r="O394" i="7"/>
  <c r="N394" i="7"/>
  <c r="M394" i="7"/>
  <c r="L394" i="7"/>
  <c r="K394" i="7"/>
  <c r="J394" i="7"/>
  <c r="I394" i="7"/>
  <c r="H394" i="7"/>
  <c r="G394" i="7"/>
  <c r="F394" i="7"/>
  <c r="E394" i="7"/>
  <c r="D394" i="7"/>
  <c r="C394" i="7"/>
  <c r="R393" i="7"/>
  <c r="Q393" i="7"/>
  <c r="P393" i="7"/>
  <c r="O393" i="7"/>
  <c r="N393" i="7"/>
  <c r="M393" i="7"/>
  <c r="L393" i="7"/>
  <c r="K393" i="7"/>
  <c r="J393" i="7"/>
  <c r="I393" i="7"/>
  <c r="H393" i="7"/>
  <c r="G393" i="7"/>
  <c r="F393" i="7"/>
  <c r="E393" i="7"/>
  <c r="D393" i="7"/>
  <c r="C393" i="7"/>
  <c r="R392" i="7"/>
  <c r="Q392" i="7"/>
  <c r="P392" i="7"/>
  <c r="O392" i="7"/>
  <c r="N392" i="7"/>
  <c r="M392" i="7"/>
  <c r="L392" i="7"/>
  <c r="K392" i="7"/>
  <c r="J392" i="7"/>
  <c r="I392" i="7"/>
  <c r="H392" i="7"/>
  <c r="G392" i="7"/>
  <c r="F392" i="7"/>
  <c r="E392" i="7"/>
  <c r="D392" i="7"/>
  <c r="C392" i="7"/>
  <c r="R391" i="7"/>
  <c r="Q391" i="7"/>
  <c r="P391" i="7"/>
  <c r="O391" i="7"/>
  <c r="N391" i="7"/>
  <c r="M391" i="7"/>
  <c r="L391" i="7"/>
  <c r="K391" i="7"/>
  <c r="J391" i="7"/>
  <c r="I391" i="7"/>
  <c r="H391" i="7"/>
  <c r="G391" i="7"/>
  <c r="F391" i="7"/>
  <c r="E391" i="7"/>
  <c r="D391" i="7"/>
  <c r="C391" i="7"/>
  <c r="R390" i="7"/>
  <c r="Q390" i="7"/>
  <c r="P390" i="7"/>
  <c r="O390" i="7"/>
  <c r="N390" i="7"/>
  <c r="M390" i="7"/>
  <c r="L390" i="7"/>
  <c r="K390" i="7"/>
  <c r="J390" i="7"/>
  <c r="I390" i="7"/>
  <c r="H390" i="7"/>
  <c r="G390" i="7"/>
  <c r="F390" i="7"/>
  <c r="E390" i="7"/>
  <c r="D390" i="7"/>
  <c r="C390" i="7"/>
  <c r="R389" i="7"/>
  <c r="Q389" i="7"/>
  <c r="P389" i="7"/>
  <c r="O389" i="7"/>
  <c r="N389" i="7"/>
  <c r="M389" i="7"/>
  <c r="L389" i="7"/>
  <c r="K389" i="7"/>
  <c r="J389" i="7"/>
  <c r="I389" i="7"/>
  <c r="H389" i="7"/>
  <c r="G389" i="7"/>
  <c r="F389" i="7"/>
  <c r="E389" i="7"/>
  <c r="D389" i="7"/>
  <c r="C389" i="7"/>
  <c r="R388" i="7"/>
  <c r="Q388" i="7"/>
  <c r="P388" i="7"/>
  <c r="O388" i="7"/>
  <c r="N388" i="7"/>
  <c r="M388" i="7"/>
  <c r="L388" i="7"/>
  <c r="K388" i="7"/>
  <c r="J388" i="7"/>
  <c r="I388" i="7"/>
  <c r="H388" i="7"/>
  <c r="G388" i="7"/>
  <c r="F388" i="7"/>
  <c r="E388" i="7"/>
  <c r="D388" i="7"/>
  <c r="C388" i="7"/>
  <c r="R387" i="7"/>
  <c r="Q387" i="7"/>
  <c r="P387" i="7"/>
  <c r="O387" i="7"/>
  <c r="N387" i="7"/>
  <c r="M387" i="7"/>
  <c r="L387" i="7"/>
  <c r="K387" i="7"/>
  <c r="J387" i="7"/>
  <c r="I387" i="7"/>
  <c r="H387" i="7"/>
  <c r="G387" i="7"/>
  <c r="F387" i="7"/>
  <c r="E387" i="7"/>
  <c r="D387" i="7"/>
  <c r="C387" i="7"/>
  <c r="R386" i="7"/>
  <c r="Q386" i="7"/>
  <c r="P386" i="7"/>
  <c r="O386" i="7"/>
  <c r="N386" i="7"/>
  <c r="M386" i="7"/>
  <c r="L386" i="7"/>
  <c r="K386" i="7"/>
  <c r="J386" i="7"/>
  <c r="I386" i="7"/>
  <c r="H386" i="7"/>
  <c r="G386" i="7"/>
  <c r="F386" i="7"/>
  <c r="E386" i="7"/>
  <c r="D386" i="7"/>
  <c r="C386" i="7"/>
  <c r="R385" i="7"/>
  <c r="Q385" i="7"/>
  <c r="P385" i="7"/>
  <c r="O385" i="7"/>
  <c r="N385" i="7"/>
  <c r="M385" i="7"/>
  <c r="L385" i="7"/>
  <c r="K385" i="7"/>
  <c r="J385" i="7"/>
  <c r="I385" i="7"/>
  <c r="H385" i="7"/>
  <c r="G385" i="7"/>
  <c r="F385" i="7"/>
  <c r="E385" i="7"/>
  <c r="D385" i="7"/>
  <c r="C385" i="7"/>
  <c r="R384" i="7"/>
  <c r="Q384" i="7"/>
  <c r="P384" i="7"/>
  <c r="O384" i="7"/>
  <c r="N384" i="7"/>
  <c r="M384" i="7"/>
  <c r="L384" i="7"/>
  <c r="K384" i="7"/>
  <c r="J384" i="7"/>
  <c r="I384" i="7"/>
  <c r="H384" i="7"/>
  <c r="G384" i="7"/>
  <c r="F384" i="7"/>
  <c r="E384" i="7"/>
  <c r="D384" i="7"/>
  <c r="C384" i="7"/>
  <c r="R383" i="7"/>
  <c r="Q383" i="7"/>
  <c r="P383" i="7"/>
  <c r="O383" i="7"/>
  <c r="N383" i="7"/>
  <c r="M383" i="7"/>
  <c r="L383" i="7"/>
  <c r="K383" i="7"/>
  <c r="J383" i="7"/>
  <c r="I383" i="7"/>
  <c r="H383" i="7"/>
  <c r="G383" i="7"/>
  <c r="F383" i="7"/>
  <c r="E383" i="7"/>
  <c r="D383" i="7"/>
  <c r="C383" i="7"/>
  <c r="R382" i="7"/>
  <c r="Q382" i="7"/>
  <c r="P382" i="7"/>
  <c r="O382" i="7"/>
  <c r="N382" i="7"/>
  <c r="M382" i="7"/>
  <c r="L382" i="7"/>
  <c r="K382" i="7"/>
  <c r="J382" i="7"/>
  <c r="I382" i="7"/>
  <c r="H382" i="7"/>
  <c r="G382" i="7"/>
  <c r="F382" i="7"/>
  <c r="E382" i="7"/>
  <c r="D382" i="7"/>
  <c r="C382" i="7"/>
  <c r="R381" i="7"/>
  <c r="Q381" i="7"/>
  <c r="P381" i="7"/>
  <c r="O381" i="7"/>
  <c r="N381" i="7"/>
  <c r="M381" i="7"/>
  <c r="L381" i="7"/>
  <c r="K381" i="7"/>
  <c r="J381" i="7"/>
  <c r="I381" i="7"/>
  <c r="H381" i="7"/>
  <c r="G381" i="7"/>
  <c r="F381" i="7"/>
  <c r="E381" i="7"/>
  <c r="D381" i="7"/>
  <c r="C381" i="7"/>
  <c r="R374" i="7"/>
  <c r="Q374" i="7"/>
  <c r="P374" i="7"/>
  <c r="O374" i="7"/>
  <c r="N374" i="7"/>
  <c r="M374" i="7"/>
  <c r="L374" i="7"/>
  <c r="K374" i="7"/>
  <c r="J374" i="7"/>
  <c r="I374" i="7"/>
  <c r="H374" i="7"/>
  <c r="G374" i="7"/>
  <c r="F374" i="7"/>
  <c r="E374" i="7"/>
  <c r="D374" i="7"/>
  <c r="C374" i="7"/>
  <c r="R373" i="7"/>
  <c r="Q373" i="7"/>
  <c r="P373" i="7"/>
  <c r="O373" i="7"/>
  <c r="N373" i="7"/>
  <c r="M373" i="7"/>
  <c r="L373" i="7"/>
  <c r="K373" i="7"/>
  <c r="J373" i="7"/>
  <c r="I373" i="7"/>
  <c r="H373" i="7"/>
  <c r="G373" i="7"/>
  <c r="F373" i="7"/>
  <c r="E373" i="7"/>
  <c r="D373" i="7"/>
  <c r="C373" i="7"/>
  <c r="R372" i="7"/>
  <c r="Q372" i="7"/>
  <c r="P372" i="7"/>
  <c r="O372" i="7"/>
  <c r="N372" i="7"/>
  <c r="M372" i="7"/>
  <c r="L372" i="7"/>
  <c r="K372" i="7"/>
  <c r="J372" i="7"/>
  <c r="I372" i="7"/>
  <c r="H372" i="7"/>
  <c r="G372" i="7"/>
  <c r="F372" i="7"/>
  <c r="E372" i="7"/>
  <c r="D372" i="7"/>
  <c r="C372" i="7"/>
  <c r="R371" i="7"/>
  <c r="Q371" i="7"/>
  <c r="P371" i="7"/>
  <c r="O371" i="7"/>
  <c r="N371" i="7"/>
  <c r="M371" i="7"/>
  <c r="L371" i="7"/>
  <c r="K371" i="7"/>
  <c r="J371" i="7"/>
  <c r="I371" i="7"/>
  <c r="H371" i="7"/>
  <c r="G371" i="7"/>
  <c r="F371" i="7"/>
  <c r="E371" i="7"/>
  <c r="D371" i="7"/>
  <c r="C371" i="7"/>
  <c r="R370" i="7"/>
  <c r="Q370" i="7"/>
  <c r="P370" i="7"/>
  <c r="O370" i="7"/>
  <c r="N370" i="7"/>
  <c r="M370" i="7"/>
  <c r="L370" i="7"/>
  <c r="K370" i="7"/>
  <c r="J370" i="7"/>
  <c r="I370" i="7"/>
  <c r="H370" i="7"/>
  <c r="G370" i="7"/>
  <c r="F370" i="7"/>
  <c r="E370" i="7"/>
  <c r="D370" i="7"/>
  <c r="C370" i="7"/>
  <c r="R369" i="7"/>
  <c r="Q369" i="7"/>
  <c r="P369" i="7"/>
  <c r="O369" i="7"/>
  <c r="N369" i="7"/>
  <c r="M369" i="7"/>
  <c r="L369" i="7"/>
  <c r="K369" i="7"/>
  <c r="J369" i="7"/>
  <c r="I369" i="7"/>
  <c r="H369" i="7"/>
  <c r="G369" i="7"/>
  <c r="F369" i="7"/>
  <c r="E369" i="7"/>
  <c r="D369" i="7"/>
  <c r="C369" i="7"/>
  <c r="R368" i="7"/>
  <c r="Q368" i="7"/>
  <c r="P368" i="7"/>
  <c r="O368" i="7"/>
  <c r="N368" i="7"/>
  <c r="M368" i="7"/>
  <c r="L368" i="7"/>
  <c r="K368" i="7"/>
  <c r="J368" i="7"/>
  <c r="I368" i="7"/>
  <c r="H368" i="7"/>
  <c r="G368" i="7"/>
  <c r="F368" i="7"/>
  <c r="E368" i="7"/>
  <c r="D368" i="7"/>
  <c r="C368" i="7"/>
  <c r="R367" i="7"/>
  <c r="Q367" i="7"/>
  <c r="P367" i="7"/>
  <c r="O367" i="7"/>
  <c r="N367" i="7"/>
  <c r="M367" i="7"/>
  <c r="L367" i="7"/>
  <c r="K367" i="7"/>
  <c r="J367" i="7"/>
  <c r="I367" i="7"/>
  <c r="H367" i="7"/>
  <c r="G367" i="7"/>
  <c r="F367" i="7"/>
  <c r="E367" i="7"/>
  <c r="D367" i="7"/>
  <c r="C367" i="7"/>
  <c r="R366" i="7"/>
  <c r="Q366" i="7"/>
  <c r="P366" i="7"/>
  <c r="O366" i="7"/>
  <c r="N366" i="7"/>
  <c r="M366" i="7"/>
  <c r="L366" i="7"/>
  <c r="K366" i="7"/>
  <c r="J366" i="7"/>
  <c r="I366" i="7"/>
  <c r="H366" i="7"/>
  <c r="G366" i="7"/>
  <c r="F366" i="7"/>
  <c r="E366" i="7"/>
  <c r="D366" i="7"/>
  <c r="C366" i="7"/>
  <c r="R365" i="7"/>
  <c r="Q365" i="7"/>
  <c r="P365" i="7"/>
  <c r="O365" i="7"/>
  <c r="N365" i="7"/>
  <c r="M365" i="7"/>
  <c r="L365" i="7"/>
  <c r="K365" i="7"/>
  <c r="J365" i="7"/>
  <c r="I365" i="7"/>
  <c r="H365" i="7"/>
  <c r="G365" i="7"/>
  <c r="F365" i="7"/>
  <c r="E365" i="7"/>
  <c r="D365" i="7"/>
  <c r="C365" i="7"/>
  <c r="R364" i="7"/>
  <c r="Q364" i="7"/>
  <c r="P364" i="7"/>
  <c r="O364" i="7"/>
  <c r="N364" i="7"/>
  <c r="M364" i="7"/>
  <c r="L364" i="7"/>
  <c r="K364" i="7"/>
  <c r="J364" i="7"/>
  <c r="I364" i="7"/>
  <c r="H364" i="7"/>
  <c r="G364" i="7"/>
  <c r="F364" i="7"/>
  <c r="E364" i="7"/>
  <c r="D364" i="7"/>
  <c r="C364" i="7"/>
  <c r="R363" i="7"/>
  <c r="Q363" i="7"/>
  <c r="P363" i="7"/>
  <c r="O363" i="7"/>
  <c r="N363" i="7"/>
  <c r="M363" i="7"/>
  <c r="L363" i="7"/>
  <c r="K363" i="7"/>
  <c r="J363" i="7"/>
  <c r="I363" i="7"/>
  <c r="H363" i="7"/>
  <c r="G363" i="7"/>
  <c r="F363" i="7"/>
  <c r="E363" i="7"/>
  <c r="D363" i="7"/>
  <c r="C363" i="7"/>
  <c r="R362" i="7"/>
  <c r="Q362" i="7"/>
  <c r="P362" i="7"/>
  <c r="O362" i="7"/>
  <c r="N362" i="7"/>
  <c r="M362" i="7"/>
  <c r="L362" i="7"/>
  <c r="K362" i="7"/>
  <c r="J362" i="7"/>
  <c r="I362" i="7"/>
  <c r="H362" i="7"/>
  <c r="G362" i="7"/>
  <c r="F362" i="7"/>
  <c r="E362" i="7"/>
  <c r="D362" i="7"/>
  <c r="C362" i="7"/>
  <c r="R361" i="7"/>
  <c r="Q361" i="7"/>
  <c r="P361" i="7"/>
  <c r="O361" i="7"/>
  <c r="N361" i="7"/>
  <c r="M361" i="7"/>
  <c r="L361" i="7"/>
  <c r="K361" i="7"/>
  <c r="J361" i="7"/>
  <c r="I361" i="7"/>
  <c r="H361" i="7"/>
  <c r="G361" i="7"/>
  <c r="F361" i="7"/>
  <c r="E361" i="7"/>
  <c r="D361" i="7"/>
  <c r="C361" i="7"/>
  <c r="R360" i="7"/>
  <c r="Q360" i="7"/>
  <c r="P360" i="7"/>
  <c r="O360" i="7"/>
  <c r="N360" i="7"/>
  <c r="M360" i="7"/>
  <c r="L360" i="7"/>
  <c r="K360" i="7"/>
  <c r="J360" i="7"/>
  <c r="I360" i="7"/>
  <c r="H360" i="7"/>
  <c r="G360" i="7"/>
  <c r="F360" i="7"/>
  <c r="E360" i="7"/>
  <c r="D360" i="7"/>
  <c r="C360" i="7"/>
  <c r="R359" i="7"/>
  <c r="Q359" i="7"/>
  <c r="P359" i="7"/>
  <c r="O359" i="7"/>
  <c r="N359" i="7"/>
  <c r="M359" i="7"/>
  <c r="L359" i="7"/>
  <c r="K359" i="7"/>
  <c r="J359" i="7"/>
  <c r="I359" i="7"/>
  <c r="H359" i="7"/>
  <c r="G359" i="7"/>
  <c r="F359" i="7"/>
  <c r="E359" i="7"/>
  <c r="D359" i="7"/>
  <c r="C359" i="7"/>
  <c r="R358" i="7"/>
  <c r="Q358" i="7"/>
  <c r="P358" i="7"/>
  <c r="O358" i="7"/>
  <c r="N358" i="7"/>
  <c r="M358" i="7"/>
  <c r="L358" i="7"/>
  <c r="K358" i="7"/>
  <c r="J358" i="7"/>
  <c r="I358" i="7"/>
  <c r="H358" i="7"/>
  <c r="G358" i="7"/>
  <c r="F358" i="7"/>
  <c r="E358" i="7"/>
  <c r="D358" i="7"/>
  <c r="C358" i="7"/>
  <c r="R357" i="7"/>
  <c r="Q357" i="7"/>
  <c r="P357" i="7"/>
  <c r="O357" i="7"/>
  <c r="N357" i="7"/>
  <c r="M357" i="7"/>
  <c r="L357" i="7"/>
  <c r="K357" i="7"/>
  <c r="J357" i="7"/>
  <c r="I357" i="7"/>
  <c r="H357" i="7"/>
  <c r="G357" i="7"/>
  <c r="F357" i="7"/>
  <c r="E357" i="7"/>
  <c r="D357" i="7"/>
  <c r="C357" i="7"/>
  <c r="R356" i="7"/>
  <c r="Q356" i="7"/>
  <c r="P356" i="7"/>
  <c r="O356" i="7"/>
  <c r="N356" i="7"/>
  <c r="M356" i="7"/>
  <c r="L356" i="7"/>
  <c r="K356" i="7"/>
  <c r="J356" i="7"/>
  <c r="I356" i="7"/>
  <c r="H356" i="7"/>
  <c r="G356" i="7"/>
  <c r="F356" i="7"/>
  <c r="E356" i="7"/>
  <c r="D356" i="7"/>
  <c r="C356" i="7"/>
  <c r="R355" i="7"/>
  <c r="Q355" i="7"/>
  <c r="P355" i="7"/>
  <c r="O355" i="7"/>
  <c r="N355" i="7"/>
  <c r="M355" i="7"/>
  <c r="L355" i="7"/>
  <c r="K355" i="7"/>
  <c r="J355" i="7"/>
  <c r="I355" i="7"/>
  <c r="H355" i="7"/>
  <c r="G355" i="7"/>
  <c r="F355" i="7"/>
  <c r="E355" i="7"/>
  <c r="D355" i="7"/>
  <c r="C355" i="7"/>
  <c r="R354" i="7"/>
  <c r="Q354" i="7"/>
  <c r="P354" i="7"/>
  <c r="O354" i="7"/>
  <c r="N354" i="7"/>
  <c r="M354" i="7"/>
  <c r="L354" i="7"/>
  <c r="K354" i="7"/>
  <c r="J354" i="7"/>
  <c r="I354" i="7"/>
  <c r="H354" i="7"/>
  <c r="G354" i="7"/>
  <c r="F354" i="7"/>
  <c r="E354" i="7"/>
  <c r="D354" i="7"/>
  <c r="C354" i="7"/>
  <c r="R353" i="7"/>
  <c r="Q353" i="7"/>
  <c r="P353" i="7"/>
  <c r="O353" i="7"/>
  <c r="N353" i="7"/>
  <c r="M353" i="7"/>
  <c r="L353" i="7"/>
  <c r="K353" i="7"/>
  <c r="J353" i="7"/>
  <c r="I353" i="7"/>
  <c r="H353" i="7"/>
  <c r="G353" i="7"/>
  <c r="F353" i="7"/>
  <c r="E353" i="7"/>
  <c r="D353" i="7"/>
  <c r="C353" i="7"/>
  <c r="R352" i="7"/>
  <c r="Q352" i="7"/>
  <c r="P352" i="7"/>
  <c r="O352" i="7"/>
  <c r="N352" i="7"/>
  <c r="M352" i="7"/>
  <c r="L352" i="7"/>
  <c r="K352" i="7"/>
  <c r="J352" i="7"/>
  <c r="I352" i="7"/>
  <c r="H352" i="7"/>
  <c r="G352" i="7"/>
  <c r="F352" i="7"/>
  <c r="E352" i="7"/>
  <c r="D352" i="7"/>
  <c r="C352" i="7"/>
  <c r="R351" i="7"/>
  <c r="Q351" i="7"/>
  <c r="P351" i="7"/>
  <c r="O351" i="7"/>
  <c r="N351" i="7"/>
  <c r="M351" i="7"/>
  <c r="L351" i="7"/>
  <c r="K351" i="7"/>
  <c r="J351" i="7"/>
  <c r="I351" i="7"/>
  <c r="H351" i="7"/>
  <c r="G351" i="7"/>
  <c r="F351" i="7"/>
  <c r="E351" i="7"/>
  <c r="D351" i="7"/>
  <c r="C351" i="7"/>
  <c r="R350" i="7"/>
  <c r="Q350" i="7"/>
  <c r="P350" i="7"/>
  <c r="O350" i="7"/>
  <c r="N350" i="7"/>
  <c r="M350" i="7"/>
  <c r="L350" i="7"/>
  <c r="K350" i="7"/>
  <c r="J350" i="7"/>
  <c r="I350" i="7"/>
  <c r="H350" i="7"/>
  <c r="G350" i="7"/>
  <c r="F350" i="7"/>
  <c r="E350" i="7"/>
  <c r="D350" i="7"/>
  <c r="C350" i="7"/>
  <c r="R349" i="7"/>
  <c r="Q349" i="7"/>
  <c r="P349" i="7"/>
  <c r="O349" i="7"/>
  <c r="N349" i="7"/>
  <c r="M349" i="7"/>
  <c r="L349" i="7"/>
  <c r="K349" i="7"/>
  <c r="J349" i="7"/>
  <c r="I349" i="7"/>
  <c r="H349" i="7"/>
  <c r="G349" i="7"/>
  <c r="F349" i="7"/>
  <c r="E349" i="7"/>
  <c r="D349" i="7"/>
  <c r="C349" i="7"/>
  <c r="R348" i="7"/>
  <c r="Q348" i="7"/>
  <c r="P348" i="7"/>
  <c r="O348" i="7"/>
  <c r="N348" i="7"/>
  <c r="M348" i="7"/>
  <c r="L348" i="7"/>
  <c r="K348" i="7"/>
  <c r="J348" i="7"/>
  <c r="I348" i="7"/>
  <c r="H348" i="7"/>
  <c r="G348" i="7"/>
  <c r="F348" i="7"/>
  <c r="E348" i="7"/>
  <c r="D348" i="7"/>
  <c r="C348" i="7"/>
  <c r="R347" i="7"/>
  <c r="Q347" i="7"/>
  <c r="P347" i="7"/>
  <c r="O347" i="7"/>
  <c r="N347" i="7"/>
  <c r="M347" i="7"/>
  <c r="L347" i="7"/>
  <c r="K347" i="7"/>
  <c r="J347" i="7"/>
  <c r="I347" i="7"/>
  <c r="H347" i="7"/>
  <c r="G347" i="7"/>
  <c r="F347" i="7"/>
  <c r="E347" i="7"/>
  <c r="D347" i="7"/>
  <c r="C347" i="7"/>
  <c r="R346" i="7"/>
  <c r="Q346" i="7"/>
  <c r="P346" i="7"/>
  <c r="O346" i="7"/>
  <c r="N346" i="7"/>
  <c r="M346" i="7"/>
  <c r="L346" i="7"/>
  <c r="K346" i="7"/>
  <c r="J346" i="7"/>
  <c r="I346" i="7"/>
  <c r="H346" i="7"/>
  <c r="G346" i="7"/>
  <c r="F346" i="7"/>
  <c r="E346" i="7"/>
  <c r="D346" i="7"/>
  <c r="C346" i="7"/>
  <c r="R345" i="7"/>
  <c r="Q345" i="7"/>
  <c r="P345" i="7"/>
  <c r="O345" i="7"/>
  <c r="N345" i="7"/>
  <c r="M345" i="7"/>
  <c r="L345" i="7"/>
  <c r="K345" i="7"/>
  <c r="J345" i="7"/>
  <c r="I345" i="7"/>
  <c r="H345" i="7"/>
  <c r="G345" i="7"/>
  <c r="F345" i="7"/>
  <c r="E345" i="7"/>
  <c r="D345" i="7"/>
  <c r="C345" i="7"/>
  <c r="R344" i="7"/>
  <c r="Q344" i="7"/>
  <c r="P344" i="7"/>
  <c r="O344" i="7"/>
  <c r="N344" i="7"/>
  <c r="M344" i="7"/>
  <c r="L344" i="7"/>
  <c r="K344" i="7"/>
  <c r="J344" i="7"/>
  <c r="I344" i="7"/>
  <c r="H344" i="7"/>
  <c r="G344" i="7"/>
  <c r="F344" i="7"/>
  <c r="E344" i="7"/>
  <c r="D344" i="7"/>
  <c r="C344" i="7"/>
  <c r="R343" i="7"/>
  <c r="Q343" i="7"/>
  <c r="P343" i="7"/>
  <c r="O343" i="7"/>
  <c r="N343" i="7"/>
  <c r="M343" i="7"/>
  <c r="L343" i="7"/>
  <c r="K343" i="7"/>
  <c r="J343" i="7"/>
  <c r="I343" i="7"/>
  <c r="H343" i="7"/>
  <c r="G343" i="7"/>
  <c r="F343" i="7"/>
  <c r="E343" i="7"/>
  <c r="D343" i="7"/>
  <c r="C343" i="7"/>
  <c r="R342" i="7"/>
  <c r="Q342" i="7"/>
  <c r="P342" i="7"/>
  <c r="O342" i="7"/>
  <c r="N342" i="7"/>
  <c r="M342" i="7"/>
  <c r="L342" i="7"/>
  <c r="K342" i="7"/>
  <c r="J342" i="7"/>
  <c r="I342" i="7"/>
  <c r="H342" i="7"/>
  <c r="G342" i="7"/>
  <c r="F342" i="7"/>
  <c r="E342" i="7"/>
  <c r="D342" i="7"/>
  <c r="C342" i="7"/>
  <c r="R341" i="7"/>
  <c r="Q341" i="7"/>
  <c r="P341" i="7"/>
  <c r="O341" i="7"/>
  <c r="N341" i="7"/>
  <c r="M341" i="7"/>
  <c r="L341" i="7"/>
  <c r="K341" i="7"/>
  <c r="J341" i="7"/>
  <c r="I341" i="7"/>
  <c r="H341" i="7"/>
  <c r="G341" i="7"/>
  <c r="F341" i="7"/>
  <c r="E341" i="7"/>
  <c r="D341" i="7"/>
  <c r="C341" i="7"/>
  <c r="R340" i="7"/>
  <c r="Q340" i="7"/>
  <c r="P340" i="7"/>
  <c r="O340" i="7"/>
  <c r="N340" i="7"/>
  <c r="M340" i="7"/>
  <c r="L340" i="7"/>
  <c r="K340" i="7"/>
  <c r="J340" i="7"/>
  <c r="I340" i="7"/>
  <c r="H340" i="7"/>
  <c r="G340" i="7"/>
  <c r="F340" i="7"/>
  <c r="E340" i="7"/>
  <c r="D340" i="7"/>
  <c r="C340" i="7"/>
  <c r="R339" i="7"/>
  <c r="Q339" i="7"/>
  <c r="P339" i="7"/>
  <c r="O339" i="7"/>
  <c r="N339" i="7"/>
  <c r="M339" i="7"/>
  <c r="L339" i="7"/>
  <c r="K339" i="7"/>
  <c r="J339" i="7"/>
  <c r="I339" i="7"/>
  <c r="H339" i="7"/>
  <c r="G339" i="7"/>
  <c r="F339" i="7"/>
  <c r="E339" i="7"/>
  <c r="D339" i="7"/>
  <c r="C339" i="7"/>
  <c r="R338" i="7"/>
  <c r="Q338" i="7"/>
  <c r="P338" i="7"/>
  <c r="O338" i="7"/>
  <c r="N338" i="7"/>
  <c r="M338" i="7"/>
  <c r="L338" i="7"/>
  <c r="K338" i="7"/>
  <c r="J338" i="7"/>
  <c r="I338" i="7"/>
  <c r="H338" i="7"/>
  <c r="G338" i="7"/>
  <c r="F338" i="7"/>
  <c r="E338" i="7"/>
  <c r="D338" i="7"/>
  <c r="C338" i="7"/>
  <c r="R337" i="7"/>
  <c r="Q337" i="7"/>
  <c r="P337" i="7"/>
  <c r="O337" i="7"/>
  <c r="N337" i="7"/>
  <c r="M337" i="7"/>
  <c r="L337" i="7"/>
  <c r="K337" i="7"/>
  <c r="J337" i="7"/>
  <c r="I337" i="7"/>
  <c r="H337" i="7"/>
  <c r="G337" i="7"/>
  <c r="F337" i="7"/>
  <c r="E337" i="7"/>
  <c r="D337" i="7"/>
  <c r="C337" i="7"/>
  <c r="R336" i="7"/>
  <c r="Q336" i="7"/>
  <c r="P336" i="7"/>
  <c r="O336" i="7"/>
  <c r="N336" i="7"/>
  <c r="M336" i="7"/>
  <c r="L336" i="7"/>
  <c r="K336" i="7"/>
  <c r="J336" i="7"/>
  <c r="I336" i="7"/>
  <c r="H336" i="7"/>
  <c r="G336" i="7"/>
  <c r="F336" i="7"/>
  <c r="E336" i="7"/>
  <c r="D336" i="7"/>
  <c r="C336" i="7"/>
  <c r="R335" i="7"/>
  <c r="Q335" i="7"/>
  <c r="P335" i="7"/>
  <c r="O335" i="7"/>
  <c r="N335" i="7"/>
  <c r="M335" i="7"/>
  <c r="L335" i="7"/>
  <c r="K335" i="7"/>
  <c r="J335" i="7"/>
  <c r="I335" i="7"/>
  <c r="H335" i="7"/>
  <c r="G335" i="7"/>
  <c r="F335" i="7"/>
  <c r="E335" i="7"/>
  <c r="D335" i="7"/>
  <c r="C335" i="7"/>
  <c r="R334" i="7"/>
  <c r="Q334" i="7"/>
  <c r="P334" i="7"/>
  <c r="O334" i="7"/>
  <c r="N334" i="7"/>
  <c r="M334" i="7"/>
  <c r="L334" i="7"/>
  <c r="K334" i="7"/>
  <c r="J334" i="7"/>
  <c r="I334" i="7"/>
  <c r="H334" i="7"/>
  <c r="G334" i="7"/>
  <c r="F334" i="7"/>
  <c r="E334" i="7"/>
  <c r="D334" i="7"/>
  <c r="C334" i="7"/>
  <c r="R333" i="7"/>
  <c r="Q333" i="7"/>
  <c r="P333" i="7"/>
  <c r="O333" i="7"/>
  <c r="N333" i="7"/>
  <c r="M333" i="7"/>
  <c r="L333" i="7"/>
  <c r="K333" i="7"/>
  <c r="J333" i="7"/>
  <c r="I333" i="7"/>
  <c r="H333" i="7"/>
  <c r="G333" i="7"/>
  <c r="F333" i="7"/>
  <c r="E333" i="7"/>
  <c r="D333" i="7"/>
  <c r="C333" i="7"/>
  <c r="R332" i="7"/>
  <c r="Q332" i="7"/>
  <c r="P332" i="7"/>
  <c r="O332" i="7"/>
  <c r="N332" i="7"/>
  <c r="M332" i="7"/>
  <c r="L332" i="7"/>
  <c r="K332" i="7"/>
  <c r="J332" i="7"/>
  <c r="I332" i="7"/>
  <c r="H332" i="7"/>
  <c r="G332" i="7"/>
  <c r="F332" i="7"/>
  <c r="E332" i="7"/>
  <c r="D332" i="7"/>
  <c r="C332" i="7"/>
  <c r="R331" i="7"/>
  <c r="Q331" i="7"/>
  <c r="P331" i="7"/>
  <c r="O331" i="7"/>
  <c r="N331" i="7"/>
  <c r="M331" i="7"/>
  <c r="L331" i="7"/>
  <c r="K331" i="7"/>
  <c r="J331" i="7"/>
  <c r="I331" i="7"/>
  <c r="H331" i="7"/>
  <c r="G331" i="7"/>
  <c r="F331" i="7"/>
  <c r="E331" i="7"/>
  <c r="D331" i="7"/>
  <c r="C331" i="7"/>
  <c r="R330" i="7"/>
  <c r="Q330" i="7"/>
  <c r="P330" i="7"/>
  <c r="O330" i="7"/>
  <c r="N330" i="7"/>
  <c r="M330" i="7"/>
  <c r="L330" i="7"/>
  <c r="K330" i="7"/>
  <c r="J330" i="7"/>
  <c r="I330" i="7"/>
  <c r="H330" i="7"/>
  <c r="G330" i="7"/>
  <c r="F330" i="7"/>
  <c r="E330" i="7"/>
  <c r="D330" i="7"/>
  <c r="C330" i="7"/>
  <c r="R329" i="7"/>
  <c r="Q329" i="7"/>
  <c r="P329" i="7"/>
  <c r="O329" i="7"/>
  <c r="N329" i="7"/>
  <c r="M329" i="7"/>
  <c r="L329" i="7"/>
  <c r="K329" i="7"/>
  <c r="J329" i="7"/>
  <c r="I329" i="7"/>
  <c r="H329" i="7"/>
  <c r="G329" i="7"/>
  <c r="F329" i="7"/>
  <c r="E329" i="7"/>
  <c r="D329" i="7"/>
  <c r="C329" i="7"/>
  <c r="R328" i="7"/>
  <c r="Q328" i="7"/>
  <c r="P328" i="7"/>
  <c r="O328" i="7"/>
  <c r="N328" i="7"/>
  <c r="M328" i="7"/>
  <c r="L328" i="7"/>
  <c r="K328" i="7"/>
  <c r="J328" i="7"/>
  <c r="I328" i="7"/>
  <c r="H328" i="7"/>
  <c r="G328" i="7"/>
  <c r="F328" i="7"/>
  <c r="E328" i="7"/>
  <c r="D328" i="7"/>
  <c r="C328" i="7"/>
  <c r="R327" i="7"/>
  <c r="Q327" i="7"/>
  <c r="P327" i="7"/>
  <c r="O327" i="7"/>
  <c r="N327" i="7"/>
  <c r="M327" i="7"/>
  <c r="L327" i="7"/>
  <c r="K327" i="7"/>
  <c r="J327" i="7"/>
  <c r="I327" i="7"/>
  <c r="H327" i="7"/>
  <c r="G327" i="7"/>
  <c r="F327" i="7"/>
  <c r="E327" i="7"/>
  <c r="D327" i="7"/>
  <c r="C327" i="7"/>
  <c r="R398" i="6"/>
  <c r="Q398" i="6"/>
  <c r="P398" i="6"/>
  <c r="O398" i="6"/>
  <c r="N398" i="6"/>
  <c r="M398" i="6"/>
  <c r="L398" i="6"/>
  <c r="K398" i="6"/>
  <c r="J398" i="6"/>
  <c r="I398" i="6"/>
  <c r="H398" i="6"/>
  <c r="G398" i="6"/>
  <c r="F398" i="6"/>
  <c r="E398" i="6"/>
  <c r="D398" i="6"/>
  <c r="C398" i="6"/>
  <c r="R397" i="6"/>
  <c r="Q397" i="6"/>
  <c r="P397" i="6"/>
  <c r="O397" i="6"/>
  <c r="N397" i="6"/>
  <c r="M397" i="6"/>
  <c r="L397" i="6"/>
  <c r="K397" i="6"/>
  <c r="J397" i="6"/>
  <c r="I397" i="6"/>
  <c r="H397" i="6"/>
  <c r="G397" i="6"/>
  <c r="F397" i="6"/>
  <c r="E397" i="6"/>
  <c r="D397" i="6"/>
  <c r="C397" i="6"/>
  <c r="R396" i="6"/>
  <c r="Q396" i="6"/>
  <c r="P396" i="6"/>
  <c r="O396" i="6"/>
  <c r="N396" i="6"/>
  <c r="M396" i="6"/>
  <c r="L396" i="6"/>
  <c r="K396" i="6"/>
  <c r="J396" i="6"/>
  <c r="I396" i="6"/>
  <c r="H396" i="6"/>
  <c r="G396" i="6"/>
  <c r="F396" i="6"/>
  <c r="E396" i="6"/>
  <c r="D396" i="6"/>
  <c r="C396" i="6"/>
  <c r="R395" i="6"/>
  <c r="Q395" i="6"/>
  <c r="P395" i="6"/>
  <c r="O395" i="6"/>
  <c r="N395" i="6"/>
  <c r="M395" i="6"/>
  <c r="L395" i="6"/>
  <c r="K395" i="6"/>
  <c r="J395" i="6"/>
  <c r="I395" i="6"/>
  <c r="H395" i="6"/>
  <c r="G395" i="6"/>
  <c r="F395" i="6"/>
  <c r="E395" i="6"/>
  <c r="D395" i="6"/>
  <c r="C395" i="6"/>
  <c r="R394" i="6"/>
  <c r="Q394" i="6"/>
  <c r="P394" i="6"/>
  <c r="O394" i="6"/>
  <c r="N394" i="6"/>
  <c r="M394" i="6"/>
  <c r="L394" i="6"/>
  <c r="K394" i="6"/>
  <c r="J394" i="6"/>
  <c r="I394" i="6"/>
  <c r="H394" i="6"/>
  <c r="G394" i="6"/>
  <c r="F394" i="6"/>
  <c r="E394" i="6"/>
  <c r="D394" i="6"/>
  <c r="C394" i="6"/>
  <c r="R393" i="6"/>
  <c r="Q393" i="6"/>
  <c r="P393" i="6"/>
  <c r="O393" i="6"/>
  <c r="N393" i="6"/>
  <c r="M393" i="6"/>
  <c r="L393" i="6"/>
  <c r="K393" i="6"/>
  <c r="J393" i="6"/>
  <c r="I393" i="6"/>
  <c r="H393" i="6"/>
  <c r="G393" i="6"/>
  <c r="F393" i="6"/>
  <c r="E393" i="6"/>
  <c r="D393" i="6"/>
  <c r="C393" i="6"/>
  <c r="R392" i="6"/>
  <c r="Q392" i="6"/>
  <c r="P392" i="6"/>
  <c r="O392" i="6"/>
  <c r="N392" i="6"/>
  <c r="M392" i="6"/>
  <c r="L392" i="6"/>
  <c r="K392" i="6"/>
  <c r="J392" i="6"/>
  <c r="I392" i="6"/>
  <c r="H392" i="6"/>
  <c r="G392" i="6"/>
  <c r="F392" i="6"/>
  <c r="E392" i="6"/>
  <c r="D392" i="6"/>
  <c r="C392" i="6"/>
  <c r="R391" i="6"/>
  <c r="Q391" i="6"/>
  <c r="P391" i="6"/>
  <c r="O391" i="6"/>
  <c r="N391" i="6"/>
  <c r="M391" i="6"/>
  <c r="L391" i="6"/>
  <c r="K391" i="6"/>
  <c r="J391" i="6"/>
  <c r="I391" i="6"/>
  <c r="H391" i="6"/>
  <c r="G391" i="6"/>
  <c r="F391" i="6"/>
  <c r="E391" i="6"/>
  <c r="D391" i="6"/>
  <c r="C391" i="6"/>
  <c r="R390" i="6"/>
  <c r="Q390" i="6"/>
  <c r="P390" i="6"/>
  <c r="O390" i="6"/>
  <c r="N390" i="6"/>
  <c r="M390" i="6"/>
  <c r="L390" i="6"/>
  <c r="K390" i="6"/>
  <c r="J390" i="6"/>
  <c r="I390" i="6"/>
  <c r="H390" i="6"/>
  <c r="G390" i="6"/>
  <c r="F390" i="6"/>
  <c r="E390" i="6"/>
  <c r="D390" i="6"/>
  <c r="C390" i="6"/>
  <c r="R389" i="6"/>
  <c r="Q389" i="6"/>
  <c r="P389" i="6"/>
  <c r="O389" i="6"/>
  <c r="N389" i="6"/>
  <c r="M389" i="6"/>
  <c r="L389" i="6"/>
  <c r="K389" i="6"/>
  <c r="J389" i="6"/>
  <c r="I389" i="6"/>
  <c r="H389" i="6"/>
  <c r="G389" i="6"/>
  <c r="F389" i="6"/>
  <c r="E389" i="6"/>
  <c r="D389" i="6"/>
  <c r="C389" i="6"/>
  <c r="R388" i="6"/>
  <c r="Q388" i="6"/>
  <c r="P388" i="6"/>
  <c r="O388" i="6"/>
  <c r="N388" i="6"/>
  <c r="M388" i="6"/>
  <c r="L388" i="6"/>
  <c r="K388" i="6"/>
  <c r="J388" i="6"/>
  <c r="I388" i="6"/>
  <c r="H388" i="6"/>
  <c r="G388" i="6"/>
  <c r="F388" i="6"/>
  <c r="E388" i="6"/>
  <c r="D388" i="6"/>
  <c r="C388" i="6"/>
  <c r="R387" i="6"/>
  <c r="Q387" i="6"/>
  <c r="P387" i="6"/>
  <c r="O387" i="6"/>
  <c r="N387" i="6"/>
  <c r="M387" i="6"/>
  <c r="L387" i="6"/>
  <c r="K387" i="6"/>
  <c r="J387" i="6"/>
  <c r="I387" i="6"/>
  <c r="H387" i="6"/>
  <c r="G387" i="6"/>
  <c r="F387" i="6"/>
  <c r="E387" i="6"/>
  <c r="D387" i="6"/>
  <c r="C387" i="6"/>
  <c r="R386" i="6"/>
  <c r="Q386" i="6"/>
  <c r="P386" i="6"/>
  <c r="O386" i="6"/>
  <c r="N386" i="6"/>
  <c r="M386" i="6"/>
  <c r="L386" i="6"/>
  <c r="K386" i="6"/>
  <c r="J386" i="6"/>
  <c r="I386" i="6"/>
  <c r="H386" i="6"/>
  <c r="G386" i="6"/>
  <c r="F386" i="6"/>
  <c r="E386" i="6"/>
  <c r="D386" i="6"/>
  <c r="C386" i="6"/>
  <c r="R385" i="6"/>
  <c r="Q385" i="6"/>
  <c r="P385" i="6"/>
  <c r="O385" i="6"/>
  <c r="N385" i="6"/>
  <c r="M385" i="6"/>
  <c r="L385" i="6"/>
  <c r="K385" i="6"/>
  <c r="J385" i="6"/>
  <c r="I385" i="6"/>
  <c r="H385" i="6"/>
  <c r="G385" i="6"/>
  <c r="F385" i="6"/>
  <c r="E385" i="6"/>
  <c r="D385" i="6"/>
  <c r="C385" i="6"/>
  <c r="R384" i="6"/>
  <c r="Q384" i="6"/>
  <c r="P384" i="6"/>
  <c r="O384" i="6"/>
  <c r="N384" i="6"/>
  <c r="M384" i="6"/>
  <c r="L384" i="6"/>
  <c r="K384" i="6"/>
  <c r="J384" i="6"/>
  <c r="I384" i="6"/>
  <c r="H384" i="6"/>
  <c r="G384" i="6"/>
  <c r="F384" i="6"/>
  <c r="E384" i="6"/>
  <c r="D384" i="6"/>
  <c r="C384" i="6"/>
  <c r="R383" i="6"/>
  <c r="Q383" i="6"/>
  <c r="P383" i="6"/>
  <c r="O383" i="6"/>
  <c r="N383" i="6"/>
  <c r="M383" i="6"/>
  <c r="L383" i="6"/>
  <c r="K383" i="6"/>
  <c r="J383" i="6"/>
  <c r="I383" i="6"/>
  <c r="H383" i="6"/>
  <c r="G383" i="6"/>
  <c r="F383" i="6"/>
  <c r="E383" i="6"/>
  <c r="D383" i="6"/>
  <c r="C383" i="6"/>
  <c r="R382" i="6"/>
  <c r="Q382" i="6"/>
  <c r="P382" i="6"/>
  <c r="O382" i="6"/>
  <c r="N382" i="6"/>
  <c r="M382" i="6"/>
  <c r="L382" i="6"/>
  <c r="K382" i="6"/>
  <c r="J382" i="6"/>
  <c r="I382" i="6"/>
  <c r="H382" i="6"/>
  <c r="G382" i="6"/>
  <c r="F382" i="6"/>
  <c r="E382" i="6"/>
  <c r="D382" i="6"/>
  <c r="C382" i="6"/>
  <c r="R381" i="6"/>
  <c r="Q381" i="6"/>
  <c r="P381" i="6"/>
  <c r="O381" i="6"/>
  <c r="N381" i="6"/>
  <c r="M381" i="6"/>
  <c r="L381" i="6"/>
  <c r="K381" i="6"/>
  <c r="J381" i="6"/>
  <c r="I381" i="6"/>
  <c r="H381" i="6"/>
  <c r="G381" i="6"/>
  <c r="F381" i="6"/>
  <c r="E381" i="6"/>
  <c r="D381" i="6"/>
  <c r="C381" i="6"/>
  <c r="R374" i="6"/>
  <c r="Q374" i="6"/>
  <c r="P374" i="6"/>
  <c r="O374" i="6"/>
  <c r="N374" i="6"/>
  <c r="M374" i="6"/>
  <c r="L374" i="6"/>
  <c r="K374" i="6"/>
  <c r="J374" i="6"/>
  <c r="I374" i="6"/>
  <c r="H374" i="6"/>
  <c r="G374" i="6"/>
  <c r="F374" i="6"/>
  <c r="E374" i="6"/>
  <c r="D374" i="6"/>
  <c r="C374" i="6"/>
  <c r="R373" i="6"/>
  <c r="Q373" i="6"/>
  <c r="P373" i="6"/>
  <c r="O373" i="6"/>
  <c r="N373" i="6"/>
  <c r="M373" i="6"/>
  <c r="L373" i="6"/>
  <c r="K373" i="6"/>
  <c r="J373" i="6"/>
  <c r="I373" i="6"/>
  <c r="H373" i="6"/>
  <c r="G373" i="6"/>
  <c r="F373" i="6"/>
  <c r="E373" i="6"/>
  <c r="D373" i="6"/>
  <c r="C373" i="6"/>
  <c r="R372" i="6"/>
  <c r="Q372" i="6"/>
  <c r="P372" i="6"/>
  <c r="O372" i="6"/>
  <c r="N372" i="6"/>
  <c r="M372" i="6"/>
  <c r="L372" i="6"/>
  <c r="K372" i="6"/>
  <c r="J372" i="6"/>
  <c r="I372" i="6"/>
  <c r="H372" i="6"/>
  <c r="G372" i="6"/>
  <c r="F372" i="6"/>
  <c r="E372" i="6"/>
  <c r="D372" i="6"/>
  <c r="C372" i="6"/>
  <c r="R371" i="6"/>
  <c r="Q371" i="6"/>
  <c r="P371" i="6"/>
  <c r="O371" i="6"/>
  <c r="N371" i="6"/>
  <c r="M371" i="6"/>
  <c r="L371" i="6"/>
  <c r="K371" i="6"/>
  <c r="J371" i="6"/>
  <c r="I371" i="6"/>
  <c r="H371" i="6"/>
  <c r="G371" i="6"/>
  <c r="F371" i="6"/>
  <c r="E371" i="6"/>
  <c r="D371" i="6"/>
  <c r="C371" i="6"/>
  <c r="R370" i="6"/>
  <c r="Q370" i="6"/>
  <c r="P370" i="6"/>
  <c r="O370" i="6"/>
  <c r="N370" i="6"/>
  <c r="M370" i="6"/>
  <c r="L370" i="6"/>
  <c r="K370" i="6"/>
  <c r="J370" i="6"/>
  <c r="I370" i="6"/>
  <c r="H370" i="6"/>
  <c r="G370" i="6"/>
  <c r="F370" i="6"/>
  <c r="E370" i="6"/>
  <c r="D370" i="6"/>
  <c r="C370" i="6"/>
  <c r="R369" i="6"/>
  <c r="Q369" i="6"/>
  <c r="P369" i="6"/>
  <c r="O369" i="6"/>
  <c r="N369" i="6"/>
  <c r="M369" i="6"/>
  <c r="L369" i="6"/>
  <c r="K369" i="6"/>
  <c r="J369" i="6"/>
  <c r="I369" i="6"/>
  <c r="H369" i="6"/>
  <c r="G369" i="6"/>
  <c r="F369" i="6"/>
  <c r="E369" i="6"/>
  <c r="D369" i="6"/>
  <c r="C369" i="6"/>
  <c r="R368" i="6"/>
  <c r="Q368" i="6"/>
  <c r="P368" i="6"/>
  <c r="O368" i="6"/>
  <c r="N368" i="6"/>
  <c r="M368" i="6"/>
  <c r="L368" i="6"/>
  <c r="K368" i="6"/>
  <c r="J368" i="6"/>
  <c r="I368" i="6"/>
  <c r="H368" i="6"/>
  <c r="G368" i="6"/>
  <c r="F368" i="6"/>
  <c r="E368" i="6"/>
  <c r="D368" i="6"/>
  <c r="C368" i="6"/>
  <c r="R367" i="6"/>
  <c r="Q367" i="6"/>
  <c r="P367" i="6"/>
  <c r="O367" i="6"/>
  <c r="N367" i="6"/>
  <c r="M367" i="6"/>
  <c r="L367" i="6"/>
  <c r="K367" i="6"/>
  <c r="J367" i="6"/>
  <c r="I367" i="6"/>
  <c r="H367" i="6"/>
  <c r="G367" i="6"/>
  <c r="F367" i="6"/>
  <c r="E367" i="6"/>
  <c r="D367" i="6"/>
  <c r="C367" i="6"/>
  <c r="R366" i="6"/>
  <c r="Q366" i="6"/>
  <c r="P366" i="6"/>
  <c r="O366" i="6"/>
  <c r="N366" i="6"/>
  <c r="M366" i="6"/>
  <c r="L366" i="6"/>
  <c r="K366" i="6"/>
  <c r="J366" i="6"/>
  <c r="I366" i="6"/>
  <c r="H366" i="6"/>
  <c r="G366" i="6"/>
  <c r="F366" i="6"/>
  <c r="E366" i="6"/>
  <c r="D366" i="6"/>
  <c r="C366" i="6"/>
  <c r="R365" i="6"/>
  <c r="Q365" i="6"/>
  <c r="P365" i="6"/>
  <c r="O365" i="6"/>
  <c r="N365" i="6"/>
  <c r="M365" i="6"/>
  <c r="L365" i="6"/>
  <c r="K365" i="6"/>
  <c r="J365" i="6"/>
  <c r="I365" i="6"/>
  <c r="H365" i="6"/>
  <c r="G365" i="6"/>
  <c r="F365" i="6"/>
  <c r="E365" i="6"/>
  <c r="D365" i="6"/>
  <c r="C365" i="6"/>
  <c r="R364" i="6"/>
  <c r="Q364" i="6"/>
  <c r="P364" i="6"/>
  <c r="O364" i="6"/>
  <c r="N364" i="6"/>
  <c r="M364" i="6"/>
  <c r="L364" i="6"/>
  <c r="K364" i="6"/>
  <c r="J364" i="6"/>
  <c r="I364" i="6"/>
  <c r="H364" i="6"/>
  <c r="G364" i="6"/>
  <c r="F364" i="6"/>
  <c r="E364" i="6"/>
  <c r="D364" i="6"/>
  <c r="C364" i="6"/>
  <c r="R363" i="6"/>
  <c r="Q363" i="6"/>
  <c r="P363" i="6"/>
  <c r="O363" i="6"/>
  <c r="N363" i="6"/>
  <c r="M363" i="6"/>
  <c r="L363" i="6"/>
  <c r="K363" i="6"/>
  <c r="J363" i="6"/>
  <c r="I363" i="6"/>
  <c r="H363" i="6"/>
  <c r="G363" i="6"/>
  <c r="F363" i="6"/>
  <c r="E363" i="6"/>
  <c r="D363" i="6"/>
  <c r="C363" i="6"/>
  <c r="R362" i="6"/>
  <c r="Q362" i="6"/>
  <c r="P362" i="6"/>
  <c r="O362" i="6"/>
  <c r="N362" i="6"/>
  <c r="M362" i="6"/>
  <c r="L362" i="6"/>
  <c r="K362" i="6"/>
  <c r="J362" i="6"/>
  <c r="I362" i="6"/>
  <c r="H362" i="6"/>
  <c r="G362" i="6"/>
  <c r="F362" i="6"/>
  <c r="E362" i="6"/>
  <c r="D362" i="6"/>
  <c r="C362" i="6"/>
  <c r="R361" i="6"/>
  <c r="Q361" i="6"/>
  <c r="P361" i="6"/>
  <c r="O361" i="6"/>
  <c r="N361" i="6"/>
  <c r="M361" i="6"/>
  <c r="L361" i="6"/>
  <c r="K361" i="6"/>
  <c r="J361" i="6"/>
  <c r="I361" i="6"/>
  <c r="H361" i="6"/>
  <c r="G361" i="6"/>
  <c r="F361" i="6"/>
  <c r="E361" i="6"/>
  <c r="D361" i="6"/>
  <c r="C361" i="6"/>
  <c r="R360" i="6"/>
  <c r="Q360" i="6"/>
  <c r="P360" i="6"/>
  <c r="O360" i="6"/>
  <c r="N360" i="6"/>
  <c r="M360" i="6"/>
  <c r="L360" i="6"/>
  <c r="K360" i="6"/>
  <c r="J360" i="6"/>
  <c r="I360" i="6"/>
  <c r="H360" i="6"/>
  <c r="G360" i="6"/>
  <c r="F360" i="6"/>
  <c r="E360" i="6"/>
  <c r="D360" i="6"/>
  <c r="C360" i="6"/>
  <c r="R359" i="6"/>
  <c r="Q359" i="6"/>
  <c r="P359" i="6"/>
  <c r="O359" i="6"/>
  <c r="N359" i="6"/>
  <c r="M359" i="6"/>
  <c r="L359" i="6"/>
  <c r="K359" i="6"/>
  <c r="J359" i="6"/>
  <c r="I359" i="6"/>
  <c r="H359" i="6"/>
  <c r="G359" i="6"/>
  <c r="F359" i="6"/>
  <c r="E359" i="6"/>
  <c r="D359" i="6"/>
  <c r="C359" i="6"/>
  <c r="R358" i="6"/>
  <c r="Q358" i="6"/>
  <c r="P358" i="6"/>
  <c r="O358" i="6"/>
  <c r="N358" i="6"/>
  <c r="M358" i="6"/>
  <c r="L358" i="6"/>
  <c r="K358" i="6"/>
  <c r="J358" i="6"/>
  <c r="I358" i="6"/>
  <c r="H358" i="6"/>
  <c r="G358" i="6"/>
  <c r="F358" i="6"/>
  <c r="E358" i="6"/>
  <c r="D358" i="6"/>
  <c r="C358" i="6"/>
  <c r="R357" i="6"/>
  <c r="Q357" i="6"/>
  <c r="P357" i="6"/>
  <c r="O357" i="6"/>
  <c r="N357" i="6"/>
  <c r="M357" i="6"/>
  <c r="L357" i="6"/>
  <c r="K357" i="6"/>
  <c r="J357" i="6"/>
  <c r="I357" i="6"/>
  <c r="H357" i="6"/>
  <c r="G357" i="6"/>
  <c r="F357" i="6"/>
  <c r="E357" i="6"/>
  <c r="D357" i="6"/>
  <c r="C357" i="6"/>
  <c r="R356" i="6"/>
  <c r="Q356" i="6"/>
  <c r="P356" i="6"/>
  <c r="O356" i="6"/>
  <c r="N356" i="6"/>
  <c r="M356" i="6"/>
  <c r="L356" i="6"/>
  <c r="K356" i="6"/>
  <c r="J356" i="6"/>
  <c r="I356" i="6"/>
  <c r="H356" i="6"/>
  <c r="G356" i="6"/>
  <c r="F356" i="6"/>
  <c r="E356" i="6"/>
  <c r="D356" i="6"/>
  <c r="C356" i="6"/>
  <c r="R355" i="6"/>
  <c r="Q355" i="6"/>
  <c r="P355" i="6"/>
  <c r="O355" i="6"/>
  <c r="N355" i="6"/>
  <c r="M355" i="6"/>
  <c r="L355" i="6"/>
  <c r="K355" i="6"/>
  <c r="J355" i="6"/>
  <c r="I355" i="6"/>
  <c r="H355" i="6"/>
  <c r="G355" i="6"/>
  <c r="F355" i="6"/>
  <c r="E355" i="6"/>
  <c r="D355" i="6"/>
  <c r="C355" i="6"/>
  <c r="R354" i="6"/>
  <c r="Q354" i="6"/>
  <c r="P354" i="6"/>
  <c r="O354" i="6"/>
  <c r="N354" i="6"/>
  <c r="M354" i="6"/>
  <c r="L354" i="6"/>
  <c r="K354" i="6"/>
  <c r="J354" i="6"/>
  <c r="I354" i="6"/>
  <c r="H354" i="6"/>
  <c r="G354" i="6"/>
  <c r="F354" i="6"/>
  <c r="E354" i="6"/>
  <c r="D354" i="6"/>
  <c r="C354" i="6"/>
  <c r="R353" i="6"/>
  <c r="Q353" i="6"/>
  <c r="P353" i="6"/>
  <c r="O353" i="6"/>
  <c r="N353" i="6"/>
  <c r="M353" i="6"/>
  <c r="L353" i="6"/>
  <c r="K353" i="6"/>
  <c r="J353" i="6"/>
  <c r="I353" i="6"/>
  <c r="H353" i="6"/>
  <c r="G353" i="6"/>
  <c r="F353" i="6"/>
  <c r="E353" i="6"/>
  <c r="D353" i="6"/>
  <c r="C353" i="6"/>
  <c r="R352" i="6"/>
  <c r="Q352" i="6"/>
  <c r="P352" i="6"/>
  <c r="O352" i="6"/>
  <c r="N352" i="6"/>
  <c r="M352" i="6"/>
  <c r="L352" i="6"/>
  <c r="K352" i="6"/>
  <c r="J352" i="6"/>
  <c r="I352" i="6"/>
  <c r="H352" i="6"/>
  <c r="G352" i="6"/>
  <c r="F352" i="6"/>
  <c r="E352" i="6"/>
  <c r="D352" i="6"/>
  <c r="C352" i="6"/>
  <c r="R351" i="6"/>
  <c r="Q351" i="6"/>
  <c r="P351" i="6"/>
  <c r="O351" i="6"/>
  <c r="N351" i="6"/>
  <c r="M351" i="6"/>
  <c r="L351" i="6"/>
  <c r="K351" i="6"/>
  <c r="J351" i="6"/>
  <c r="I351" i="6"/>
  <c r="H351" i="6"/>
  <c r="G351" i="6"/>
  <c r="F351" i="6"/>
  <c r="E351" i="6"/>
  <c r="D351" i="6"/>
  <c r="C351" i="6"/>
  <c r="R350" i="6"/>
  <c r="Q350" i="6"/>
  <c r="P350" i="6"/>
  <c r="O350" i="6"/>
  <c r="N350" i="6"/>
  <c r="M350" i="6"/>
  <c r="L350" i="6"/>
  <c r="K350" i="6"/>
  <c r="J350" i="6"/>
  <c r="I350" i="6"/>
  <c r="H350" i="6"/>
  <c r="G350" i="6"/>
  <c r="F350" i="6"/>
  <c r="E350" i="6"/>
  <c r="D350" i="6"/>
  <c r="C350" i="6"/>
  <c r="R349" i="6"/>
  <c r="Q349" i="6"/>
  <c r="P349" i="6"/>
  <c r="O349" i="6"/>
  <c r="N349" i="6"/>
  <c r="M349" i="6"/>
  <c r="L349" i="6"/>
  <c r="K349" i="6"/>
  <c r="J349" i="6"/>
  <c r="I349" i="6"/>
  <c r="H349" i="6"/>
  <c r="G349" i="6"/>
  <c r="F349" i="6"/>
  <c r="E349" i="6"/>
  <c r="D349" i="6"/>
  <c r="C349" i="6"/>
  <c r="R348" i="6"/>
  <c r="Q348" i="6"/>
  <c r="P348" i="6"/>
  <c r="O348" i="6"/>
  <c r="N348" i="6"/>
  <c r="M348" i="6"/>
  <c r="L348" i="6"/>
  <c r="K348" i="6"/>
  <c r="J348" i="6"/>
  <c r="I348" i="6"/>
  <c r="H348" i="6"/>
  <c r="G348" i="6"/>
  <c r="F348" i="6"/>
  <c r="E348" i="6"/>
  <c r="D348" i="6"/>
  <c r="C348" i="6"/>
  <c r="R347" i="6"/>
  <c r="Q347" i="6"/>
  <c r="P347" i="6"/>
  <c r="O347" i="6"/>
  <c r="N347" i="6"/>
  <c r="M347" i="6"/>
  <c r="L347" i="6"/>
  <c r="K347" i="6"/>
  <c r="J347" i="6"/>
  <c r="I347" i="6"/>
  <c r="H347" i="6"/>
  <c r="G347" i="6"/>
  <c r="F347" i="6"/>
  <c r="E347" i="6"/>
  <c r="D347" i="6"/>
  <c r="C347" i="6"/>
  <c r="R346" i="6"/>
  <c r="Q346" i="6"/>
  <c r="P346" i="6"/>
  <c r="O346" i="6"/>
  <c r="N346" i="6"/>
  <c r="M346" i="6"/>
  <c r="L346" i="6"/>
  <c r="K346" i="6"/>
  <c r="J346" i="6"/>
  <c r="I346" i="6"/>
  <c r="H346" i="6"/>
  <c r="G346" i="6"/>
  <c r="F346" i="6"/>
  <c r="E346" i="6"/>
  <c r="D346" i="6"/>
  <c r="C346" i="6"/>
  <c r="R345" i="6"/>
  <c r="Q345" i="6"/>
  <c r="P345" i="6"/>
  <c r="O345" i="6"/>
  <c r="N345" i="6"/>
  <c r="M345" i="6"/>
  <c r="L345" i="6"/>
  <c r="K345" i="6"/>
  <c r="J345" i="6"/>
  <c r="I345" i="6"/>
  <c r="H345" i="6"/>
  <c r="G345" i="6"/>
  <c r="F345" i="6"/>
  <c r="E345" i="6"/>
  <c r="D345" i="6"/>
  <c r="C345" i="6"/>
  <c r="R344" i="6"/>
  <c r="Q344" i="6"/>
  <c r="P344" i="6"/>
  <c r="O344" i="6"/>
  <c r="N344" i="6"/>
  <c r="M344" i="6"/>
  <c r="L344" i="6"/>
  <c r="K344" i="6"/>
  <c r="J344" i="6"/>
  <c r="I344" i="6"/>
  <c r="H344" i="6"/>
  <c r="G344" i="6"/>
  <c r="F344" i="6"/>
  <c r="E344" i="6"/>
  <c r="D344" i="6"/>
  <c r="C344" i="6"/>
  <c r="R343" i="6"/>
  <c r="Q343" i="6"/>
  <c r="P343" i="6"/>
  <c r="O343" i="6"/>
  <c r="N343" i="6"/>
  <c r="M343" i="6"/>
  <c r="L343" i="6"/>
  <c r="K343" i="6"/>
  <c r="J343" i="6"/>
  <c r="I343" i="6"/>
  <c r="H343" i="6"/>
  <c r="G343" i="6"/>
  <c r="F343" i="6"/>
  <c r="E343" i="6"/>
  <c r="D343" i="6"/>
  <c r="C343" i="6"/>
  <c r="R342" i="6"/>
  <c r="Q342" i="6"/>
  <c r="P342" i="6"/>
  <c r="O342" i="6"/>
  <c r="N342" i="6"/>
  <c r="M342" i="6"/>
  <c r="L342" i="6"/>
  <c r="K342" i="6"/>
  <c r="J342" i="6"/>
  <c r="I342" i="6"/>
  <c r="H342" i="6"/>
  <c r="G342" i="6"/>
  <c r="F342" i="6"/>
  <c r="E342" i="6"/>
  <c r="D342" i="6"/>
  <c r="C342" i="6"/>
  <c r="R341" i="6"/>
  <c r="Q341" i="6"/>
  <c r="P341" i="6"/>
  <c r="O341" i="6"/>
  <c r="N341" i="6"/>
  <c r="M341" i="6"/>
  <c r="L341" i="6"/>
  <c r="K341" i="6"/>
  <c r="J341" i="6"/>
  <c r="I341" i="6"/>
  <c r="H341" i="6"/>
  <c r="G341" i="6"/>
  <c r="F341" i="6"/>
  <c r="E341" i="6"/>
  <c r="D341" i="6"/>
  <c r="C341" i="6"/>
  <c r="R340" i="6"/>
  <c r="Q340" i="6"/>
  <c r="P340" i="6"/>
  <c r="O340" i="6"/>
  <c r="N340" i="6"/>
  <c r="M340" i="6"/>
  <c r="L340" i="6"/>
  <c r="K340" i="6"/>
  <c r="J340" i="6"/>
  <c r="I340" i="6"/>
  <c r="H340" i="6"/>
  <c r="G340" i="6"/>
  <c r="F340" i="6"/>
  <c r="E340" i="6"/>
  <c r="D340" i="6"/>
  <c r="C340" i="6"/>
  <c r="R339" i="6"/>
  <c r="Q339" i="6"/>
  <c r="P339" i="6"/>
  <c r="O339" i="6"/>
  <c r="N339" i="6"/>
  <c r="M339" i="6"/>
  <c r="L339" i="6"/>
  <c r="K339" i="6"/>
  <c r="J339" i="6"/>
  <c r="I339" i="6"/>
  <c r="H339" i="6"/>
  <c r="G339" i="6"/>
  <c r="F339" i="6"/>
  <c r="E339" i="6"/>
  <c r="D339" i="6"/>
  <c r="C339" i="6"/>
  <c r="R338" i="6"/>
  <c r="Q338" i="6"/>
  <c r="P338" i="6"/>
  <c r="O338" i="6"/>
  <c r="N338" i="6"/>
  <c r="M338" i="6"/>
  <c r="L338" i="6"/>
  <c r="K338" i="6"/>
  <c r="J338" i="6"/>
  <c r="I338" i="6"/>
  <c r="H338" i="6"/>
  <c r="G338" i="6"/>
  <c r="F338" i="6"/>
  <c r="E338" i="6"/>
  <c r="D338" i="6"/>
  <c r="C338" i="6"/>
  <c r="R337" i="6"/>
  <c r="Q337" i="6"/>
  <c r="P337" i="6"/>
  <c r="O337" i="6"/>
  <c r="N337" i="6"/>
  <c r="M337" i="6"/>
  <c r="L337" i="6"/>
  <c r="K337" i="6"/>
  <c r="J337" i="6"/>
  <c r="I337" i="6"/>
  <c r="H337" i="6"/>
  <c r="G337" i="6"/>
  <c r="F337" i="6"/>
  <c r="E337" i="6"/>
  <c r="D337" i="6"/>
  <c r="C337" i="6"/>
  <c r="R336" i="6"/>
  <c r="Q336" i="6"/>
  <c r="P336" i="6"/>
  <c r="O336" i="6"/>
  <c r="N336" i="6"/>
  <c r="M336" i="6"/>
  <c r="L336" i="6"/>
  <c r="K336" i="6"/>
  <c r="J336" i="6"/>
  <c r="I336" i="6"/>
  <c r="H336" i="6"/>
  <c r="G336" i="6"/>
  <c r="F336" i="6"/>
  <c r="E336" i="6"/>
  <c r="D336" i="6"/>
  <c r="C336" i="6"/>
  <c r="R335" i="6"/>
  <c r="Q335" i="6"/>
  <c r="P335" i="6"/>
  <c r="O335" i="6"/>
  <c r="N335" i="6"/>
  <c r="M335" i="6"/>
  <c r="L335" i="6"/>
  <c r="K335" i="6"/>
  <c r="J335" i="6"/>
  <c r="I335" i="6"/>
  <c r="H335" i="6"/>
  <c r="G335" i="6"/>
  <c r="F335" i="6"/>
  <c r="E335" i="6"/>
  <c r="D335" i="6"/>
  <c r="C335" i="6"/>
  <c r="R334" i="6"/>
  <c r="Q334" i="6"/>
  <c r="P334" i="6"/>
  <c r="O334" i="6"/>
  <c r="N334" i="6"/>
  <c r="M334" i="6"/>
  <c r="L334" i="6"/>
  <c r="K334" i="6"/>
  <c r="J334" i="6"/>
  <c r="I334" i="6"/>
  <c r="H334" i="6"/>
  <c r="G334" i="6"/>
  <c r="F334" i="6"/>
  <c r="E334" i="6"/>
  <c r="D334" i="6"/>
  <c r="C334" i="6"/>
  <c r="R333" i="6"/>
  <c r="Q333" i="6"/>
  <c r="P333" i="6"/>
  <c r="O333" i="6"/>
  <c r="N333" i="6"/>
  <c r="M333" i="6"/>
  <c r="L333" i="6"/>
  <c r="K333" i="6"/>
  <c r="J333" i="6"/>
  <c r="I333" i="6"/>
  <c r="H333" i="6"/>
  <c r="G333" i="6"/>
  <c r="F333" i="6"/>
  <c r="E333" i="6"/>
  <c r="D333" i="6"/>
  <c r="C333" i="6"/>
  <c r="R332" i="6"/>
  <c r="Q332" i="6"/>
  <c r="P332" i="6"/>
  <c r="O332" i="6"/>
  <c r="N332" i="6"/>
  <c r="M332" i="6"/>
  <c r="L332" i="6"/>
  <c r="K332" i="6"/>
  <c r="J332" i="6"/>
  <c r="I332" i="6"/>
  <c r="H332" i="6"/>
  <c r="G332" i="6"/>
  <c r="F332" i="6"/>
  <c r="E332" i="6"/>
  <c r="D332" i="6"/>
  <c r="C332" i="6"/>
  <c r="R331" i="6"/>
  <c r="Q331" i="6"/>
  <c r="P331" i="6"/>
  <c r="O331" i="6"/>
  <c r="N331" i="6"/>
  <c r="M331" i="6"/>
  <c r="L331" i="6"/>
  <c r="K331" i="6"/>
  <c r="J331" i="6"/>
  <c r="I331" i="6"/>
  <c r="H331" i="6"/>
  <c r="G331" i="6"/>
  <c r="F331" i="6"/>
  <c r="E331" i="6"/>
  <c r="D331" i="6"/>
  <c r="C331" i="6"/>
  <c r="R330" i="6"/>
  <c r="Q330" i="6"/>
  <c r="P330" i="6"/>
  <c r="O330" i="6"/>
  <c r="N330" i="6"/>
  <c r="M330" i="6"/>
  <c r="L330" i="6"/>
  <c r="K330" i="6"/>
  <c r="J330" i="6"/>
  <c r="I330" i="6"/>
  <c r="H330" i="6"/>
  <c r="G330" i="6"/>
  <c r="F330" i="6"/>
  <c r="E330" i="6"/>
  <c r="D330" i="6"/>
  <c r="C330" i="6"/>
  <c r="R329" i="6"/>
  <c r="Q329" i="6"/>
  <c r="P329" i="6"/>
  <c r="O329" i="6"/>
  <c r="N329" i="6"/>
  <c r="M329" i="6"/>
  <c r="L329" i="6"/>
  <c r="K329" i="6"/>
  <c r="J329" i="6"/>
  <c r="I329" i="6"/>
  <c r="H329" i="6"/>
  <c r="G329" i="6"/>
  <c r="F329" i="6"/>
  <c r="E329" i="6"/>
  <c r="D329" i="6"/>
  <c r="C329" i="6"/>
  <c r="R328" i="6"/>
  <c r="Q328" i="6"/>
  <c r="P328" i="6"/>
  <c r="O328" i="6"/>
  <c r="N328" i="6"/>
  <c r="M328" i="6"/>
  <c r="L328" i="6"/>
  <c r="K328" i="6"/>
  <c r="J328" i="6"/>
  <c r="I328" i="6"/>
  <c r="H328" i="6"/>
  <c r="G328" i="6"/>
  <c r="F328" i="6"/>
  <c r="E328" i="6"/>
  <c r="D328" i="6"/>
  <c r="C328" i="6"/>
  <c r="R327" i="6"/>
  <c r="Q327" i="6"/>
  <c r="P327" i="6"/>
  <c r="O327" i="6"/>
  <c r="N327" i="6"/>
  <c r="M327" i="6"/>
  <c r="L327" i="6"/>
  <c r="K327" i="6"/>
  <c r="J327" i="6"/>
  <c r="I327" i="6"/>
  <c r="H327" i="6"/>
  <c r="G327" i="6"/>
  <c r="F327" i="6"/>
  <c r="E327" i="6"/>
  <c r="D327" i="6"/>
  <c r="C327" i="6"/>
  <c r="R398" i="4"/>
  <c r="Q398" i="4"/>
  <c r="P398" i="4"/>
  <c r="O398" i="4"/>
  <c r="N398" i="4"/>
  <c r="M398" i="4"/>
  <c r="L398" i="4"/>
  <c r="K398" i="4"/>
  <c r="J398" i="4"/>
  <c r="I398" i="4"/>
  <c r="H398" i="4"/>
  <c r="G398" i="4"/>
  <c r="F398" i="4"/>
  <c r="E398" i="4"/>
  <c r="D398" i="4"/>
  <c r="C398" i="4"/>
  <c r="R397" i="4"/>
  <c r="Q397" i="4"/>
  <c r="P397" i="4"/>
  <c r="O397" i="4"/>
  <c r="N397" i="4"/>
  <c r="M397" i="4"/>
  <c r="L397" i="4"/>
  <c r="K397" i="4"/>
  <c r="J397" i="4"/>
  <c r="I397" i="4"/>
  <c r="H397" i="4"/>
  <c r="G397" i="4"/>
  <c r="F397" i="4"/>
  <c r="E397" i="4"/>
  <c r="D397" i="4"/>
  <c r="C397" i="4"/>
  <c r="R396" i="4"/>
  <c r="Q396" i="4"/>
  <c r="P396" i="4"/>
  <c r="O396" i="4"/>
  <c r="N396" i="4"/>
  <c r="M396" i="4"/>
  <c r="L396" i="4"/>
  <c r="K396" i="4"/>
  <c r="J396" i="4"/>
  <c r="I396" i="4"/>
  <c r="H396" i="4"/>
  <c r="G396" i="4"/>
  <c r="F396" i="4"/>
  <c r="E396" i="4"/>
  <c r="D396" i="4"/>
  <c r="C396" i="4"/>
  <c r="R395" i="4"/>
  <c r="Q395" i="4"/>
  <c r="P395" i="4"/>
  <c r="O395" i="4"/>
  <c r="N395" i="4"/>
  <c r="M395" i="4"/>
  <c r="L395" i="4"/>
  <c r="K395" i="4"/>
  <c r="J395" i="4"/>
  <c r="I395" i="4"/>
  <c r="H395" i="4"/>
  <c r="G395" i="4"/>
  <c r="F395" i="4"/>
  <c r="E395" i="4"/>
  <c r="D395" i="4"/>
  <c r="C395" i="4"/>
  <c r="R394" i="4"/>
  <c r="Q394" i="4"/>
  <c r="P394" i="4"/>
  <c r="O394" i="4"/>
  <c r="N394" i="4"/>
  <c r="M394" i="4"/>
  <c r="L394" i="4"/>
  <c r="K394" i="4"/>
  <c r="J394" i="4"/>
  <c r="I394" i="4"/>
  <c r="H394" i="4"/>
  <c r="G394" i="4"/>
  <c r="F394" i="4"/>
  <c r="E394" i="4"/>
  <c r="D394" i="4"/>
  <c r="C394" i="4"/>
  <c r="R393" i="4"/>
  <c r="Q393" i="4"/>
  <c r="P393" i="4"/>
  <c r="O393" i="4"/>
  <c r="N393" i="4"/>
  <c r="M393" i="4"/>
  <c r="L393" i="4"/>
  <c r="K393" i="4"/>
  <c r="J393" i="4"/>
  <c r="I393" i="4"/>
  <c r="H393" i="4"/>
  <c r="G393" i="4"/>
  <c r="F393" i="4"/>
  <c r="E393" i="4"/>
  <c r="D393" i="4"/>
  <c r="C393" i="4"/>
  <c r="R392" i="4"/>
  <c r="Q392" i="4"/>
  <c r="P392" i="4"/>
  <c r="O392" i="4"/>
  <c r="N392" i="4"/>
  <c r="M392" i="4"/>
  <c r="L392" i="4"/>
  <c r="K392" i="4"/>
  <c r="J392" i="4"/>
  <c r="I392" i="4"/>
  <c r="H392" i="4"/>
  <c r="G392" i="4"/>
  <c r="F392" i="4"/>
  <c r="E392" i="4"/>
  <c r="D392" i="4"/>
  <c r="C392" i="4"/>
  <c r="R391" i="4"/>
  <c r="Q391" i="4"/>
  <c r="P391" i="4"/>
  <c r="O391" i="4"/>
  <c r="N391" i="4"/>
  <c r="M391" i="4"/>
  <c r="L391" i="4"/>
  <c r="K391" i="4"/>
  <c r="J391" i="4"/>
  <c r="I391" i="4"/>
  <c r="H391" i="4"/>
  <c r="G391" i="4"/>
  <c r="F391" i="4"/>
  <c r="E391" i="4"/>
  <c r="D391" i="4"/>
  <c r="C391" i="4"/>
  <c r="R390" i="4"/>
  <c r="Q390" i="4"/>
  <c r="P390" i="4"/>
  <c r="O390" i="4"/>
  <c r="N390" i="4"/>
  <c r="M390" i="4"/>
  <c r="L390" i="4"/>
  <c r="K390" i="4"/>
  <c r="J390" i="4"/>
  <c r="I390" i="4"/>
  <c r="H390" i="4"/>
  <c r="G390" i="4"/>
  <c r="F390" i="4"/>
  <c r="E390" i="4"/>
  <c r="D390" i="4"/>
  <c r="C390" i="4"/>
  <c r="R389" i="4"/>
  <c r="Q389" i="4"/>
  <c r="P389" i="4"/>
  <c r="O389" i="4"/>
  <c r="N389" i="4"/>
  <c r="M389" i="4"/>
  <c r="L389" i="4"/>
  <c r="K389" i="4"/>
  <c r="J389" i="4"/>
  <c r="I389" i="4"/>
  <c r="H389" i="4"/>
  <c r="G389" i="4"/>
  <c r="F389" i="4"/>
  <c r="E389" i="4"/>
  <c r="D389" i="4"/>
  <c r="C389" i="4"/>
  <c r="R388" i="4"/>
  <c r="Q388" i="4"/>
  <c r="P388" i="4"/>
  <c r="O388" i="4"/>
  <c r="N388" i="4"/>
  <c r="M388" i="4"/>
  <c r="L388" i="4"/>
  <c r="K388" i="4"/>
  <c r="J388" i="4"/>
  <c r="I388" i="4"/>
  <c r="H388" i="4"/>
  <c r="G388" i="4"/>
  <c r="F388" i="4"/>
  <c r="E388" i="4"/>
  <c r="D388" i="4"/>
  <c r="C388" i="4"/>
  <c r="R387" i="4"/>
  <c r="Q387" i="4"/>
  <c r="P387" i="4"/>
  <c r="O387" i="4"/>
  <c r="N387" i="4"/>
  <c r="M387" i="4"/>
  <c r="L387" i="4"/>
  <c r="K387" i="4"/>
  <c r="J387" i="4"/>
  <c r="I387" i="4"/>
  <c r="H387" i="4"/>
  <c r="G387" i="4"/>
  <c r="F387" i="4"/>
  <c r="E387" i="4"/>
  <c r="D387" i="4"/>
  <c r="C387" i="4"/>
  <c r="R386" i="4"/>
  <c r="Q386" i="4"/>
  <c r="P386" i="4"/>
  <c r="O386" i="4"/>
  <c r="N386" i="4"/>
  <c r="M386" i="4"/>
  <c r="L386" i="4"/>
  <c r="K386" i="4"/>
  <c r="J386" i="4"/>
  <c r="I386" i="4"/>
  <c r="H386" i="4"/>
  <c r="G386" i="4"/>
  <c r="F386" i="4"/>
  <c r="E386" i="4"/>
  <c r="D386" i="4"/>
  <c r="C386" i="4"/>
  <c r="R385" i="4"/>
  <c r="Q385" i="4"/>
  <c r="P385" i="4"/>
  <c r="O385" i="4"/>
  <c r="N385" i="4"/>
  <c r="M385" i="4"/>
  <c r="L385" i="4"/>
  <c r="K385" i="4"/>
  <c r="J385" i="4"/>
  <c r="I385" i="4"/>
  <c r="H385" i="4"/>
  <c r="G385" i="4"/>
  <c r="F385" i="4"/>
  <c r="E385" i="4"/>
  <c r="D385" i="4"/>
  <c r="C385" i="4"/>
  <c r="R384" i="4"/>
  <c r="Q384" i="4"/>
  <c r="P384" i="4"/>
  <c r="O384" i="4"/>
  <c r="N384" i="4"/>
  <c r="M384" i="4"/>
  <c r="L384" i="4"/>
  <c r="K384" i="4"/>
  <c r="J384" i="4"/>
  <c r="I384" i="4"/>
  <c r="H384" i="4"/>
  <c r="G384" i="4"/>
  <c r="F384" i="4"/>
  <c r="E384" i="4"/>
  <c r="D384" i="4"/>
  <c r="C384" i="4"/>
  <c r="R383" i="4"/>
  <c r="Q383" i="4"/>
  <c r="P383" i="4"/>
  <c r="O383" i="4"/>
  <c r="N383" i="4"/>
  <c r="M383" i="4"/>
  <c r="L383" i="4"/>
  <c r="K383" i="4"/>
  <c r="J383" i="4"/>
  <c r="I383" i="4"/>
  <c r="H383" i="4"/>
  <c r="G383" i="4"/>
  <c r="F383" i="4"/>
  <c r="E383" i="4"/>
  <c r="D383" i="4"/>
  <c r="C383" i="4"/>
  <c r="R382" i="4"/>
  <c r="Q382" i="4"/>
  <c r="P382" i="4"/>
  <c r="O382" i="4"/>
  <c r="N382" i="4"/>
  <c r="M382" i="4"/>
  <c r="L382" i="4"/>
  <c r="K382" i="4"/>
  <c r="J382" i="4"/>
  <c r="I382" i="4"/>
  <c r="H382" i="4"/>
  <c r="G382" i="4"/>
  <c r="F382" i="4"/>
  <c r="E382" i="4"/>
  <c r="D382" i="4"/>
  <c r="C382" i="4"/>
  <c r="R381" i="4"/>
  <c r="Q381" i="4"/>
  <c r="P381" i="4"/>
  <c r="O381" i="4"/>
  <c r="N381" i="4"/>
  <c r="M381" i="4"/>
  <c r="L381" i="4"/>
  <c r="K381" i="4"/>
  <c r="J381" i="4"/>
  <c r="I381" i="4"/>
  <c r="H381" i="4"/>
  <c r="G381" i="4"/>
  <c r="F381" i="4"/>
  <c r="E381" i="4"/>
  <c r="D381" i="4"/>
  <c r="C381" i="4"/>
  <c r="R374" i="4"/>
  <c r="Q374" i="4"/>
  <c r="P374" i="4"/>
  <c r="O374" i="4"/>
  <c r="N374" i="4"/>
  <c r="M374" i="4"/>
  <c r="L374" i="4"/>
  <c r="K374" i="4"/>
  <c r="J374" i="4"/>
  <c r="I374" i="4"/>
  <c r="H374" i="4"/>
  <c r="G374" i="4"/>
  <c r="F374" i="4"/>
  <c r="E374" i="4"/>
  <c r="D374" i="4"/>
  <c r="C374" i="4"/>
  <c r="R373" i="4"/>
  <c r="Q373" i="4"/>
  <c r="P373" i="4"/>
  <c r="O373" i="4"/>
  <c r="N373" i="4"/>
  <c r="M373" i="4"/>
  <c r="L373" i="4"/>
  <c r="K373" i="4"/>
  <c r="J373" i="4"/>
  <c r="I373" i="4"/>
  <c r="H373" i="4"/>
  <c r="G373" i="4"/>
  <c r="F373" i="4"/>
  <c r="E373" i="4"/>
  <c r="D373" i="4"/>
  <c r="C373" i="4"/>
  <c r="R372" i="4"/>
  <c r="Q372" i="4"/>
  <c r="P372" i="4"/>
  <c r="O372" i="4"/>
  <c r="N372" i="4"/>
  <c r="M372" i="4"/>
  <c r="L372" i="4"/>
  <c r="K372" i="4"/>
  <c r="J372" i="4"/>
  <c r="I372" i="4"/>
  <c r="H372" i="4"/>
  <c r="G372" i="4"/>
  <c r="F372" i="4"/>
  <c r="E372" i="4"/>
  <c r="D372" i="4"/>
  <c r="C372" i="4"/>
  <c r="R371" i="4"/>
  <c r="Q371" i="4"/>
  <c r="P371" i="4"/>
  <c r="O371" i="4"/>
  <c r="N371" i="4"/>
  <c r="M371" i="4"/>
  <c r="L371" i="4"/>
  <c r="K371" i="4"/>
  <c r="J371" i="4"/>
  <c r="I371" i="4"/>
  <c r="H371" i="4"/>
  <c r="G371" i="4"/>
  <c r="F371" i="4"/>
  <c r="E371" i="4"/>
  <c r="D371" i="4"/>
  <c r="C371" i="4"/>
  <c r="R370" i="4"/>
  <c r="Q370" i="4"/>
  <c r="P370" i="4"/>
  <c r="O370" i="4"/>
  <c r="N370" i="4"/>
  <c r="M370" i="4"/>
  <c r="L370" i="4"/>
  <c r="K370" i="4"/>
  <c r="J370" i="4"/>
  <c r="I370" i="4"/>
  <c r="H370" i="4"/>
  <c r="G370" i="4"/>
  <c r="F370" i="4"/>
  <c r="E370" i="4"/>
  <c r="D370" i="4"/>
  <c r="C370" i="4"/>
  <c r="R369" i="4"/>
  <c r="Q369" i="4"/>
  <c r="P369" i="4"/>
  <c r="O369" i="4"/>
  <c r="N369" i="4"/>
  <c r="M369" i="4"/>
  <c r="L369" i="4"/>
  <c r="K369" i="4"/>
  <c r="J369" i="4"/>
  <c r="I369" i="4"/>
  <c r="H369" i="4"/>
  <c r="G369" i="4"/>
  <c r="F369" i="4"/>
  <c r="E369" i="4"/>
  <c r="D369" i="4"/>
  <c r="C369" i="4"/>
  <c r="R368" i="4"/>
  <c r="Q368" i="4"/>
  <c r="P368" i="4"/>
  <c r="O368" i="4"/>
  <c r="N368" i="4"/>
  <c r="M368" i="4"/>
  <c r="L368" i="4"/>
  <c r="K368" i="4"/>
  <c r="J368" i="4"/>
  <c r="I368" i="4"/>
  <c r="H368" i="4"/>
  <c r="G368" i="4"/>
  <c r="F368" i="4"/>
  <c r="E368" i="4"/>
  <c r="D368" i="4"/>
  <c r="C368" i="4"/>
  <c r="R367" i="4"/>
  <c r="Q367" i="4"/>
  <c r="P367" i="4"/>
  <c r="O367" i="4"/>
  <c r="N367" i="4"/>
  <c r="M367" i="4"/>
  <c r="L367" i="4"/>
  <c r="K367" i="4"/>
  <c r="J367" i="4"/>
  <c r="I367" i="4"/>
  <c r="H367" i="4"/>
  <c r="G367" i="4"/>
  <c r="F367" i="4"/>
  <c r="E367" i="4"/>
  <c r="D367" i="4"/>
  <c r="C367" i="4"/>
  <c r="R366" i="4"/>
  <c r="Q366" i="4"/>
  <c r="P366" i="4"/>
  <c r="O366" i="4"/>
  <c r="N366" i="4"/>
  <c r="M366" i="4"/>
  <c r="L366" i="4"/>
  <c r="K366" i="4"/>
  <c r="J366" i="4"/>
  <c r="I366" i="4"/>
  <c r="H366" i="4"/>
  <c r="G366" i="4"/>
  <c r="F366" i="4"/>
  <c r="E366" i="4"/>
  <c r="D366" i="4"/>
  <c r="C366" i="4"/>
  <c r="R365" i="4"/>
  <c r="Q365" i="4"/>
  <c r="P365" i="4"/>
  <c r="O365" i="4"/>
  <c r="N365" i="4"/>
  <c r="M365" i="4"/>
  <c r="L365" i="4"/>
  <c r="K365" i="4"/>
  <c r="J365" i="4"/>
  <c r="I365" i="4"/>
  <c r="H365" i="4"/>
  <c r="G365" i="4"/>
  <c r="F365" i="4"/>
  <c r="E365" i="4"/>
  <c r="D365" i="4"/>
  <c r="C365" i="4"/>
  <c r="R364" i="4"/>
  <c r="Q364" i="4"/>
  <c r="P364" i="4"/>
  <c r="O364" i="4"/>
  <c r="N364" i="4"/>
  <c r="M364" i="4"/>
  <c r="L364" i="4"/>
  <c r="K364" i="4"/>
  <c r="J364" i="4"/>
  <c r="I364" i="4"/>
  <c r="H364" i="4"/>
  <c r="G364" i="4"/>
  <c r="F364" i="4"/>
  <c r="E364" i="4"/>
  <c r="D364" i="4"/>
  <c r="C364" i="4"/>
  <c r="R363" i="4"/>
  <c r="Q363" i="4"/>
  <c r="P363" i="4"/>
  <c r="O363" i="4"/>
  <c r="N363" i="4"/>
  <c r="M363" i="4"/>
  <c r="L363" i="4"/>
  <c r="K363" i="4"/>
  <c r="J363" i="4"/>
  <c r="I363" i="4"/>
  <c r="H363" i="4"/>
  <c r="G363" i="4"/>
  <c r="F363" i="4"/>
  <c r="E363" i="4"/>
  <c r="D363" i="4"/>
  <c r="C363" i="4"/>
  <c r="R362" i="4"/>
  <c r="Q362" i="4"/>
  <c r="P362" i="4"/>
  <c r="O362" i="4"/>
  <c r="N362" i="4"/>
  <c r="M362" i="4"/>
  <c r="L362" i="4"/>
  <c r="K362" i="4"/>
  <c r="J362" i="4"/>
  <c r="I362" i="4"/>
  <c r="H362" i="4"/>
  <c r="G362" i="4"/>
  <c r="F362" i="4"/>
  <c r="E362" i="4"/>
  <c r="D362" i="4"/>
  <c r="C362" i="4"/>
  <c r="R361" i="4"/>
  <c r="Q361" i="4"/>
  <c r="P361" i="4"/>
  <c r="O361" i="4"/>
  <c r="N361" i="4"/>
  <c r="M361" i="4"/>
  <c r="L361" i="4"/>
  <c r="K361" i="4"/>
  <c r="J361" i="4"/>
  <c r="I361" i="4"/>
  <c r="H361" i="4"/>
  <c r="G361" i="4"/>
  <c r="F361" i="4"/>
  <c r="E361" i="4"/>
  <c r="D361" i="4"/>
  <c r="C361" i="4"/>
  <c r="R360" i="4"/>
  <c r="Q360" i="4"/>
  <c r="P360" i="4"/>
  <c r="O360" i="4"/>
  <c r="N360" i="4"/>
  <c r="M360" i="4"/>
  <c r="L360" i="4"/>
  <c r="K360" i="4"/>
  <c r="J360" i="4"/>
  <c r="I360" i="4"/>
  <c r="H360" i="4"/>
  <c r="G360" i="4"/>
  <c r="F360" i="4"/>
  <c r="E360" i="4"/>
  <c r="D360" i="4"/>
  <c r="C360" i="4"/>
  <c r="R359" i="4"/>
  <c r="Q359" i="4"/>
  <c r="P359" i="4"/>
  <c r="O359" i="4"/>
  <c r="N359" i="4"/>
  <c r="M359" i="4"/>
  <c r="L359" i="4"/>
  <c r="K359" i="4"/>
  <c r="J359" i="4"/>
  <c r="I359" i="4"/>
  <c r="H359" i="4"/>
  <c r="G359" i="4"/>
  <c r="F359" i="4"/>
  <c r="E359" i="4"/>
  <c r="D359" i="4"/>
  <c r="C359" i="4"/>
  <c r="R358" i="4"/>
  <c r="Q358" i="4"/>
  <c r="P358" i="4"/>
  <c r="O358" i="4"/>
  <c r="N358" i="4"/>
  <c r="M358" i="4"/>
  <c r="L358" i="4"/>
  <c r="K358" i="4"/>
  <c r="J358" i="4"/>
  <c r="I358" i="4"/>
  <c r="H358" i="4"/>
  <c r="G358" i="4"/>
  <c r="F358" i="4"/>
  <c r="E358" i="4"/>
  <c r="D358" i="4"/>
  <c r="C358" i="4"/>
  <c r="R357" i="4"/>
  <c r="Q357" i="4"/>
  <c r="P357" i="4"/>
  <c r="O357" i="4"/>
  <c r="N357" i="4"/>
  <c r="M357" i="4"/>
  <c r="L357" i="4"/>
  <c r="K357" i="4"/>
  <c r="J357" i="4"/>
  <c r="I357" i="4"/>
  <c r="H357" i="4"/>
  <c r="G357" i="4"/>
  <c r="F357" i="4"/>
  <c r="E357" i="4"/>
  <c r="D357" i="4"/>
  <c r="C357" i="4"/>
  <c r="R356" i="4"/>
  <c r="Q356" i="4"/>
  <c r="P356" i="4"/>
  <c r="O356" i="4"/>
  <c r="N356" i="4"/>
  <c r="M356" i="4"/>
  <c r="L356" i="4"/>
  <c r="K356" i="4"/>
  <c r="J356" i="4"/>
  <c r="I356" i="4"/>
  <c r="H356" i="4"/>
  <c r="G356" i="4"/>
  <c r="F356" i="4"/>
  <c r="E356" i="4"/>
  <c r="D356" i="4"/>
  <c r="C356" i="4"/>
  <c r="R355" i="4"/>
  <c r="Q355" i="4"/>
  <c r="P355" i="4"/>
  <c r="O355" i="4"/>
  <c r="N355" i="4"/>
  <c r="M355" i="4"/>
  <c r="L355" i="4"/>
  <c r="K355" i="4"/>
  <c r="J355" i="4"/>
  <c r="I355" i="4"/>
  <c r="H355" i="4"/>
  <c r="G355" i="4"/>
  <c r="F355" i="4"/>
  <c r="E355" i="4"/>
  <c r="D355" i="4"/>
  <c r="C355" i="4"/>
  <c r="R354" i="4"/>
  <c r="Q354" i="4"/>
  <c r="P354" i="4"/>
  <c r="O354" i="4"/>
  <c r="N354" i="4"/>
  <c r="M354" i="4"/>
  <c r="L354" i="4"/>
  <c r="K354" i="4"/>
  <c r="J354" i="4"/>
  <c r="I354" i="4"/>
  <c r="H354" i="4"/>
  <c r="G354" i="4"/>
  <c r="F354" i="4"/>
  <c r="E354" i="4"/>
  <c r="D354" i="4"/>
  <c r="C354" i="4"/>
  <c r="R353" i="4"/>
  <c r="Q353" i="4"/>
  <c r="P353" i="4"/>
  <c r="O353" i="4"/>
  <c r="N353" i="4"/>
  <c r="M353" i="4"/>
  <c r="L353" i="4"/>
  <c r="K353" i="4"/>
  <c r="J353" i="4"/>
  <c r="I353" i="4"/>
  <c r="H353" i="4"/>
  <c r="G353" i="4"/>
  <c r="F353" i="4"/>
  <c r="E353" i="4"/>
  <c r="D353" i="4"/>
  <c r="C353" i="4"/>
  <c r="R352" i="4"/>
  <c r="Q352" i="4"/>
  <c r="P352" i="4"/>
  <c r="O352" i="4"/>
  <c r="N352" i="4"/>
  <c r="M352" i="4"/>
  <c r="L352" i="4"/>
  <c r="K352" i="4"/>
  <c r="J352" i="4"/>
  <c r="I352" i="4"/>
  <c r="H352" i="4"/>
  <c r="G352" i="4"/>
  <c r="F352" i="4"/>
  <c r="E352" i="4"/>
  <c r="D352" i="4"/>
  <c r="C352" i="4"/>
  <c r="R351" i="4"/>
  <c r="Q351" i="4"/>
  <c r="P351" i="4"/>
  <c r="O351" i="4"/>
  <c r="N351" i="4"/>
  <c r="M351" i="4"/>
  <c r="L351" i="4"/>
  <c r="K351" i="4"/>
  <c r="J351" i="4"/>
  <c r="I351" i="4"/>
  <c r="H351" i="4"/>
  <c r="G351" i="4"/>
  <c r="F351" i="4"/>
  <c r="E351" i="4"/>
  <c r="D351" i="4"/>
  <c r="C351" i="4"/>
  <c r="R350" i="4"/>
  <c r="Q350" i="4"/>
  <c r="P350" i="4"/>
  <c r="O350" i="4"/>
  <c r="N350" i="4"/>
  <c r="M350" i="4"/>
  <c r="L350" i="4"/>
  <c r="K350" i="4"/>
  <c r="J350" i="4"/>
  <c r="I350" i="4"/>
  <c r="H350" i="4"/>
  <c r="G350" i="4"/>
  <c r="F350" i="4"/>
  <c r="E350" i="4"/>
  <c r="D350" i="4"/>
  <c r="C350" i="4"/>
  <c r="R349" i="4"/>
  <c r="Q349" i="4"/>
  <c r="P349" i="4"/>
  <c r="O349" i="4"/>
  <c r="N349" i="4"/>
  <c r="M349" i="4"/>
  <c r="L349" i="4"/>
  <c r="K349" i="4"/>
  <c r="J349" i="4"/>
  <c r="I349" i="4"/>
  <c r="H349" i="4"/>
  <c r="G349" i="4"/>
  <c r="F349" i="4"/>
  <c r="E349" i="4"/>
  <c r="D349" i="4"/>
  <c r="C349" i="4"/>
  <c r="R348" i="4"/>
  <c r="Q348" i="4"/>
  <c r="P348" i="4"/>
  <c r="O348" i="4"/>
  <c r="N348" i="4"/>
  <c r="M348" i="4"/>
  <c r="L348" i="4"/>
  <c r="K348" i="4"/>
  <c r="J348" i="4"/>
  <c r="I348" i="4"/>
  <c r="H348" i="4"/>
  <c r="G348" i="4"/>
  <c r="F348" i="4"/>
  <c r="E348" i="4"/>
  <c r="D348" i="4"/>
  <c r="C348" i="4"/>
  <c r="R347" i="4"/>
  <c r="Q347" i="4"/>
  <c r="P347" i="4"/>
  <c r="O347" i="4"/>
  <c r="N347" i="4"/>
  <c r="M347" i="4"/>
  <c r="L347" i="4"/>
  <c r="K347" i="4"/>
  <c r="J347" i="4"/>
  <c r="I347" i="4"/>
  <c r="H347" i="4"/>
  <c r="G347" i="4"/>
  <c r="F347" i="4"/>
  <c r="E347" i="4"/>
  <c r="D347" i="4"/>
  <c r="C347" i="4"/>
  <c r="R346" i="4"/>
  <c r="Q346" i="4"/>
  <c r="P346" i="4"/>
  <c r="O346" i="4"/>
  <c r="N346" i="4"/>
  <c r="M346" i="4"/>
  <c r="L346" i="4"/>
  <c r="K346" i="4"/>
  <c r="J346" i="4"/>
  <c r="I346" i="4"/>
  <c r="H346" i="4"/>
  <c r="G346" i="4"/>
  <c r="F346" i="4"/>
  <c r="E346" i="4"/>
  <c r="D346" i="4"/>
  <c r="C346" i="4"/>
  <c r="R345" i="4"/>
  <c r="Q345" i="4"/>
  <c r="P345" i="4"/>
  <c r="O345" i="4"/>
  <c r="N345" i="4"/>
  <c r="M345" i="4"/>
  <c r="L345" i="4"/>
  <c r="K345" i="4"/>
  <c r="J345" i="4"/>
  <c r="I345" i="4"/>
  <c r="H345" i="4"/>
  <c r="G345" i="4"/>
  <c r="F345" i="4"/>
  <c r="E345" i="4"/>
  <c r="D345" i="4"/>
  <c r="C345" i="4"/>
  <c r="R344" i="4"/>
  <c r="Q344" i="4"/>
  <c r="P344" i="4"/>
  <c r="O344" i="4"/>
  <c r="N344" i="4"/>
  <c r="M344" i="4"/>
  <c r="L344" i="4"/>
  <c r="K344" i="4"/>
  <c r="J344" i="4"/>
  <c r="I344" i="4"/>
  <c r="H344" i="4"/>
  <c r="G344" i="4"/>
  <c r="F344" i="4"/>
  <c r="E344" i="4"/>
  <c r="D344" i="4"/>
  <c r="C344" i="4"/>
  <c r="R343" i="4"/>
  <c r="Q343" i="4"/>
  <c r="P343" i="4"/>
  <c r="O343" i="4"/>
  <c r="N343" i="4"/>
  <c r="M343" i="4"/>
  <c r="L343" i="4"/>
  <c r="K343" i="4"/>
  <c r="J343" i="4"/>
  <c r="I343" i="4"/>
  <c r="H343" i="4"/>
  <c r="G343" i="4"/>
  <c r="F343" i="4"/>
  <c r="E343" i="4"/>
  <c r="D343" i="4"/>
  <c r="C343" i="4"/>
  <c r="R342" i="4"/>
  <c r="Q342" i="4"/>
  <c r="P342" i="4"/>
  <c r="O342" i="4"/>
  <c r="N342" i="4"/>
  <c r="M342" i="4"/>
  <c r="L342" i="4"/>
  <c r="K342" i="4"/>
  <c r="J342" i="4"/>
  <c r="I342" i="4"/>
  <c r="H342" i="4"/>
  <c r="G342" i="4"/>
  <c r="F342" i="4"/>
  <c r="E342" i="4"/>
  <c r="D342" i="4"/>
  <c r="C342" i="4"/>
  <c r="R341" i="4"/>
  <c r="Q341" i="4"/>
  <c r="P341" i="4"/>
  <c r="O341" i="4"/>
  <c r="N341" i="4"/>
  <c r="M341" i="4"/>
  <c r="L341" i="4"/>
  <c r="K341" i="4"/>
  <c r="J341" i="4"/>
  <c r="I341" i="4"/>
  <c r="H341" i="4"/>
  <c r="G341" i="4"/>
  <c r="F341" i="4"/>
  <c r="E341" i="4"/>
  <c r="D341" i="4"/>
  <c r="C341" i="4"/>
  <c r="R340" i="4"/>
  <c r="Q340" i="4"/>
  <c r="P340" i="4"/>
  <c r="O340" i="4"/>
  <c r="N340" i="4"/>
  <c r="M340" i="4"/>
  <c r="L340" i="4"/>
  <c r="K340" i="4"/>
  <c r="J340" i="4"/>
  <c r="I340" i="4"/>
  <c r="H340" i="4"/>
  <c r="G340" i="4"/>
  <c r="F340" i="4"/>
  <c r="E340" i="4"/>
  <c r="D340" i="4"/>
  <c r="C340" i="4"/>
  <c r="R339" i="4"/>
  <c r="Q339" i="4"/>
  <c r="P339" i="4"/>
  <c r="O339" i="4"/>
  <c r="N339" i="4"/>
  <c r="M339" i="4"/>
  <c r="L339" i="4"/>
  <c r="K339" i="4"/>
  <c r="J339" i="4"/>
  <c r="I339" i="4"/>
  <c r="H339" i="4"/>
  <c r="G339" i="4"/>
  <c r="F339" i="4"/>
  <c r="E339" i="4"/>
  <c r="D339" i="4"/>
  <c r="C339" i="4"/>
  <c r="R338" i="4"/>
  <c r="Q338" i="4"/>
  <c r="P338" i="4"/>
  <c r="O338" i="4"/>
  <c r="N338" i="4"/>
  <c r="M338" i="4"/>
  <c r="L338" i="4"/>
  <c r="K338" i="4"/>
  <c r="J338" i="4"/>
  <c r="I338" i="4"/>
  <c r="H338" i="4"/>
  <c r="G338" i="4"/>
  <c r="F338" i="4"/>
  <c r="E338" i="4"/>
  <c r="D338" i="4"/>
  <c r="C338" i="4"/>
  <c r="R337" i="4"/>
  <c r="Q337" i="4"/>
  <c r="P337" i="4"/>
  <c r="O337" i="4"/>
  <c r="N337" i="4"/>
  <c r="M337" i="4"/>
  <c r="L337" i="4"/>
  <c r="K337" i="4"/>
  <c r="J337" i="4"/>
  <c r="I337" i="4"/>
  <c r="H337" i="4"/>
  <c r="G337" i="4"/>
  <c r="F337" i="4"/>
  <c r="E337" i="4"/>
  <c r="D337" i="4"/>
  <c r="C337" i="4"/>
  <c r="R336" i="4"/>
  <c r="Q336" i="4"/>
  <c r="P336" i="4"/>
  <c r="O336" i="4"/>
  <c r="N336" i="4"/>
  <c r="M336" i="4"/>
  <c r="L336" i="4"/>
  <c r="K336" i="4"/>
  <c r="J336" i="4"/>
  <c r="I336" i="4"/>
  <c r="H336" i="4"/>
  <c r="G336" i="4"/>
  <c r="F336" i="4"/>
  <c r="E336" i="4"/>
  <c r="D336" i="4"/>
  <c r="C336" i="4"/>
  <c r="R335" i="4"/>
  <c r="Q335" i="4"/>
  <c r="P335" i="4"/>
  <c r="O335" i="4"/>
  <c r="N335" i="4"/>
  <c r="M335" i="4"/>
  <c r="L335" i="4"/>
  <c r="K335" i="4"/>
  <c r="J335" i="4"/>
  <c r="I335" i="4"/>
  <c r="H335" i="4"/>
  <c r="G335" i="4"/>
  <c r="F335" i="4"/>
  <c r="E335" i="4"/>
  <c r="D335" i="4"/>
  <c r="C335" i="4"/>
  <c r="R334" i="4"/>
  <c r="Q334" i="4"/>
  <c r="P334" i="4"/>
  <c r="O334" i="4"/>
  <c r="N334" i="4"/>
  <c r="M334" i="4"/>
  <c r="L334" i="4"/>
  <c r="K334" i="4"/>
  <c r="J334" i="4"/>
  <c r="I334" i="4"/>
  <c r="H334" i="4"/>
  <c r="G334" i="4"/>
  <c r="F334" i="4"/>
  <c r="E334" i="4"/>
  <c r="D334" i="4"/>
  <c r="C334" i="4"/>
  <c r="R333" i="4"/>
  <c r="Q333" i="4"/>
  <c r="P333" i="4"/>
  <c r="O333" i="4"/>
  <c r="N333" i="4"/>
  <c r="M333" i="4"/>
  <c r="L333" i="4"/>
  <c r="K333" i="4"/>
  <c r="J333" i="4"/>
  <c r="I333" i="4"/>
  <c r="H333" i="4"/>
  <c r="G333" i="4"/>
  <c r="F333" i="4"/>
  <c r="E333" i="4"/>
  <c r="D333" i="4"/>
  <c r="C333" i="4"/>
  <c r="R332" i="4"/>
  <c r="Q332" i="4"/>
  <c r="P332" i="4"/>
  <c r="O332" i="4"/>
  <c r="N332" i="4"/>
  <c r="M332" i="4"/>
  <c r="L332" i="4"/>
  <c r="K332" i="4"/>
  <c r="J332" i="4"/>
  <c r="I332" i="4"/>
  <c r="H332" i="4"/>
  <c r="G332" i="4"/>
  <c r="F332" i="4"/>
  <c r="E332" i="4"/>
  <c r="D332" i="4"/>
  <c r="C332" i="4"/>
  <c r="R331" i="4"/>
  <c r="Q331" i="4"/>
  <c r="P331" i="4"/>
  <c r="O331" i="4"/>
  <c r="N331" i="4"/>
  <c r="M331" i="4"/>
  <c r="L331" i="4"/>
  <c r="K331" i="4"/>
  <c r="J331" i="4"/>
  <c r="I331" i="4"/>
  <c r="H331" i="4"/>
  <c r="G331" i="4"/>
  <c r="F331" i="4"/>
  <c r="E331" i="4"/>
  <c r="D331" i="4"/>
  <c r="C331" i="4"/>
  <c r="R330" i="4"/>
  <c r="Q330" i="4"/>
  <c r="P330" i="4"/>
  <c r="O330" i="4"/>
  <c r="N330" i="4"/>
  <c r="M330" i="4"/>
  <c r="L330" i="4"/>
  <c r="K330" i="4"/>
  <c r="J330" i="4"/>
  <c r="I330" i="4"/>
  <c r="H330" i="4"/>
  <c r="G330" i="4"/>
  <c r="F330" i="4"/>
  <c r="E330" i="4"/>
  <c r="D330" i="4"/>
  <c r="C330" i="4"/>
  <c r="R329" i="4"/>
  <c r="Q329" i="4"/>
  <c r="P329" i="4"/>
  <c r="O329" i="4"/>
  <c r="N329" i="4"/>
  <c r="M329" i="4"/>
  <c r="L329" i="4"/>
  <c r="K329" i="4"/>
  <c r="J329" i="4"/>
  <c r="I329" i="4"/>
  <c r="H329" i="4"/>
  <c r="G329" i="4"/>
  <c r="F329" i="4"/>
  <c r="E329" i="4"/>
  <c r="D329" i="4"/>
  <c r="C329" i="4"/>
  <c r="R328" i="4"/>
  <c r="Q328" i="4"/>
  <c r="P328" i="4"/>
  <c r="O328" i="4"/>
  <c r="N328" i="4"/>
  <c r="M328" i="4"/>
  <c r="L328" i="4"/>
  <c r="K328" i="4"/>
  <c r="J328" i="4"/>
  <c r="I328" i="4"/>
  <c r="H328" i="4"/>
  <c r="G328" i="4"/>
  <c r="F328" i="4"/>
  <c r="E328" i="4"/>
  <c r="D328" i="4"/>
  <c r="C328" i="4"/>
  <c r="R327" i="4"/>
  <c r="Q327" i="4"/>
  <c r="P327" i="4"/>
  <c r="O327" i="4"/>
  <c r="N327" i="4"/>
  <c r="M327" i="4"/>
  <c r="L327" i="4"/>
  <c r="K327" i="4"/>
  <c r="J327" i="4"/>
  <c r="I327" i="4"/>
  <c r="H327" i="4"/>
  <c r="G327" i="4"/>
  <c r="F327" i="4"/>
  <c r="E327" i="4"/>
  <c r="D327" i="4"/>
  <c r="C327" i="4"/>
  <c r="V763" i="4"/>
  <c r="V764" i="4" s="1"/>
  <c r="V765" i="4" s="1"/>
  <c r="V766" i="4" s="1"/>
  <c r="V768" i="4" s="1"/>
  <c r="V769" i="4" s="1"/>
  <c r="V770" i="4" s="1"/>
  <c r="V771" i="4" s="1"/>
  <c r="V773" i="4" s="1"/>
  <c r="V774" i="4" s="1"/>
  <c r="V775" i="4" s="1"/>
  <c r="V776" i="4" s="1"/>
  <c r="V778" i="4" s="1"/>
  <c r="V779" i="4" s="1"/>
  <c r="V780" i="4" s="1"/>
  <c r="V781" i="4" s="1"/>
  <c r="V758" i="4"/>
  <c r="V759" i="4" s="1"/>
  <c r="V760" i="4" s="1"/>
  <c r="V761" i="4" s="1"/>
  <c r="U766" i="4"/>
  <c r="U771" i="4" s="1"/>
  <c r="U776" i="4" s="1"/>
  <c r="U781" i="4" s="1"/>
  <c r="U765" i="4"/>
  <c r="U770" i="4" s="1"/>
  <c r="U775" i="4" s="1"/>
  <c r="U780" i="4" s="1"/>
  <c r="U764" i="4"/>
  <c r="U769" i="4" s="1"/>
  <c r="U774" i="4" s="1"/>
  <c r="U779" i="4" s="1"/>
  <c r="U763" i="4"/>
  <c r="U768" i="4" s="1"/>
  <c r="U773" i="4" s="1"/>
  <c r="U778" i="4" s="1"/>
  <c r="U762" i="4"/>
  <c r="U767" i="4" s="1"/>
  <c r="U772" i="4" s="1"/>
  <c r="U777" i="4" s="1"/>
  <c r="ID6" i="1" l="1"/>
  <c r="IC65" i="1" a="1"/>
  <c r="IC65" i="1" s="1"/>
  <c r="BA38" i="4"/>
  <c r="BB38" i="4"/>
  <c r="BE38" i="4"/>
  <c r="BF38" i="4"/>
  <c r="BJ35" i="4"/>
  <c r="BB35" i="4"/>
  <c r="BC35" i="4"/>
  <c r="BE35" i="4"/>
  <c r="BI35" i="4"/>
  <c r="ADL14" i="1"/>
  <c r="ADL17" i="1" s="1"/>
  <c r="FJ14" i="1"/>
  <c r="FJ17" i="1" s="1"/>
  <c r="FM14" i="1"/>
  <c r="FM17" i="1" s="1"/>
  <c r="BA35" i="4"/>
  <c r="BE40" i="4"/>
  <c r="BF40" i="4"/>
  <c r="BG40" i="4"/>
  <c r="BD35" i="4"/>
  <c r="BH40" i="4"/>
  <c r="BI40" i="4"/>
  <c r="BF35" i="4"/>
  <c r="BJ40" i="4"/>
  <c r="BG35" i="4"/>
  <c r="BC38" i="4"/>
  <c r="BK40" i="4"/>
  <c r="BH35" i="4"/>
  <c r="BD38" i="4"/>
  <c r="BL40" i="4"/>
  <c r="BK35" i="4"/>
  <c r="BG38" i="4"/>
  <c r="BL35" i="4"/>
  <c r="BH38" i="4"/>
  <c r="BI38" i="4"/>
  <c r="BJ38" i="4"/>
  <c r="BK38" i="4"/>
  <c r="BL38" i="4"/>
  <c r="BA39" i="4"/>
  <c r="BB39" i="4"/>
  <c r="BC39" i="4"/>
  <c r="BD39" i="4"/>
  <c r="BE39" i="4"/>
  <c r="BF39" i="4"/>
  <c r="BG39" i="4"/>
  <c r="BH39" i="4"/>
  <c r="BI39" i="4"/>
  <c r="BJ39" i="4"/>
  <c r="BA40" i="4"/>
  <c r="BB40" i="4"/>
  <c r="BC40" i="4"/>
  <c r="BD40" i="4"/>
  <c r="FN14" i="1"/>
  <c r="FN17" i="1" s="1"/>
  <c r="IE6" i="1" l="1"/>
  <c r="ID65" i="1" a="1"/>
  <c r="ID65" i="1" s="1"/>
  <c r="FA13" i="1"/>
  <c r="FA117" i="1" s="1"/>
  <c r="ACC13" i="1"/>
  <c r="ACC117" i="1" s="1"/>
  <c r="ACB13" i="1"/>
  <c r="ACB117" i="1" s="1"/>
  <c r="ACA13" i="1"/>
  <c r="ACA117" i="1" s="1"/>
  <c r="T234" i="4"/>
  <c r="S234" i="4"/>
  <c r="R234" i="4"/>
  <c r="Q234" i="4"/>
  <c r="P234" i="4"/>
  <c r="O234" i="4"/>
  <c r="N234" i="4"/>
  <c r="M234" i="4"/>
  <c r="L234" i="4"/>
  <c r="K234" i="4"/>
  <c r="J234" i="4"/>
  <c r="I234" i="4"/>
  <c r="H234" i="4"/>
  <c r="G234" i="4"/>
  <c r="F234" i="4"/>
  <c r="FC13" i="1"/>
  <c r="FC117" i="1" s="1"/>
  <c r="FB13" i="1"/>
  <c r="EZ13" i="1"/>
  <c r="EZ117" i="1" s="1"/>
  <c r="EX13" i="1"/>
  <c r="EX14" i="1" s="1"/>
  <c r="AAJ4" i="1"/>
  <c r="AAI4" i="1"/>
  <c r="AAH4" i="1"/>
  <c r="FD17" i="1"/>
  <c r="EV13" i="1"/>
  <c r="EV117" i="1" s="1"/>
  <c r="EU13" i="1"/>
  <c r="EU117" i="1" s="1"/>
  <c r="ET13" i="1"/>
  <c r="ET117" i="1" s="1"/>
  <c r="ES13" i="1"/>
  <c r="ES117" i="1" s="1"/>
  <c r="ER13" i="1"/>
  <c r="ER117" i="1" s="1"/>
  <c r="EQ13" i="1"/>
  <c r="EQ117" i="1" s="1"/>
  <c r="IF6" i="1" l="1"/>
  <c r="IE65" i="1" a="1"/>
  <c r="IE65" i="1" s="1"/>
  <c r="FA14" i="1"/>
  <c r="FA17" i="1" s="1"/>
  <c r="ACA14" i="1"/>
  <c r="ACC14" i="1"/>
  <c r="ACB14" i="1"/>
  <c r="FC14" i="1"/>
  <c r="FC17" i="1" s="1"/>
  <c r="EX117" i="1"/>
  <c r="EZ14" i="1"/>
  <c r="EZ17" i="1" s="1"/>
  <c r="EQ14" i="1"/>
  <c r="ER14" i="1"/>
  <c r="ES14" i="1"/>
  <c r="ET14" i="1"/>
  <c r="EU14" i="1"/>
  <c r="EV14" i="1"/>
  <c r="IG6" i="1" l="1"/>
  <c r="IF65" i="1" a="1"/>
  <c r="IF65" i="1" s="1"/>
  <c r="IH6" i="1" l="1"/>
  <c r="IG65" i="1" a="1"/>
  <c r="IG65" i="1" s="1"/>
  <c r="II6" i="1" l="1"/>
  <c r="IH65" i="1" a="1"/>
  <c r="IH65" i="1" s="1"/>
  <c r="IJ6" i="1" l="1"/>
  <c r="II65" i="1" a="1"/>
  <c r="II65" i="1" s="1"/>
  <c r="IK6" i="1" l="1"/>
  <c r="IJ65" i="1" a="1"/>
  <c r="IJ65" i="1" s="1"/>
  <c r="IL6" i="1" l="1"/>
  <c r="IK65" i="1" a="1"/>
  <c r="IK65" i="1" s="1"/>
  <c r="IM6" i="1" l="1"/>
  <c r="IL65" i="1" a="1"/>
  <c r="IL65" i="1" s="1"/>
  <c r="IN6" i="1" l="1"/>
  <c r="IM65" i="1" a="1"/>
  <c r="IM65" i="1" s="1"/>
  <c r="IO6" i="1" l="1"/>
  <c r="IN65" i="1" a="1"/>
  <c r="IN65" i="1" s="1"/>
  <c r="IP6" i="1" l="1"/>
  <c r="IO65" i="1" a="1"/>
  <c r="IO65" i="1" s="1"/>
  <c r="IQ6" i="1" l="1"/>
  <c r="IP65" i="1" a="1"/>
  <c r="IP65" i="1" s="1"/>
  <c r="IR6" i="1" l="1"/>
  <c r="IQ65" i="1" a="1"/>
  <c r="IQ65" i="1" s="1"/>
  <c r="IS6" i="1" l="1"/>
  <c r="IR65" i="1" a="1"/>
  <c r="IR65" i="1" s="1"/>
  <c r="IT6" i="1" l="1"/>
  <c r="IS65" i="1" a="1"/>
  <c r="IS65" i="1" s="1"/>
  <c r="IU6" i="1" l="1"/>
  <c r="IT65" i="1" a="1"/>
  <c r="IT65" i="1" s="1"/>
  <c r="IV6" i="1" l="1"/>
  <c r="IU65" i="1" a="1"/>
  <c r="IU65" i="1" s="1"/>
  <c r="IW6" i="1" l="1"/>
  <c r="IV65" i="1" a="1"/>
  <c r="IV65" i="1" s="1"/>
  <c r="IX6" i="1" l="1"/>
  <c r="IW65" i="1" a="1"/>
  <c r="IW65" i="1" s="1"/>
  <c r="IY6" i="1" l="1"/>
  <c r="IX65" i="1" a="1"/>
  <c r="IX65" i="1" s="1"/>
  <c r="IZ6" i="1" l="1"/>
  <c r="IY65" i="1" a="1"/>
  <c r="IY65" i="1" s="1"/>
  <c r="H62" i="1"/>
  <c r="AAK13" i="1"/>
  <c r="AAK117" i="1" s="1"/>
  <c r="AAJ13" i="1"/>
  <c r="AAJ117" i="1" s="1"/>
  <c r="AAI13" i="1"/>
  <c r="AAI117" i="1" s="1"/>
  <c r="AAH13" i="1"/>
  <c r="AAH117" i="1" s="1"/>
  <c r="W20" i="1"/>
  <c r="Y55" i="1"/>
  <c r="FF55" i="1" s="1"/>
  <c r="X55" i="1"/>
  <c r="FE55" i="1" s="1"/>
  <c r="Y53" i="1"/>
  <c r="FF53" i="1" s="1"/>
  <c r="X53" i="1"/>
  <c r="FE53" i="1" s="1"/>
  <c r="Y51" i="1"/>
  <c r="FF51" i="1" s="1"/>
  <c r="X51" i="1"/>
  <c r="FE51" i="1" s="1"/>
  <c r="Y50" i="1"/>
  <c r="FF50" i="1" s="1"/>
  <c r="X50" i="1"/>
  <c r="FE50" i="1" s="1"/>
  <c r="Y30" i="1"/>
  <c r="FF30" i="1" s="1"/>
  <c r="X30" i="1"/>
  <c r="FE30" i="1" s="1"/>
  <c r="Y29" i="1"/>
  <c r="FF29" i="1" s="1"/>
  <c r="X29" i="1"/>
  <c r="FE29" i="1" s="1"/>
  <c r="Y28" i="1"/>
  <c r="FF28" i="1" s="1"/>
  <c r="X28" i="1"/>
  <c r="FE28" i="1" s="1"/>
  <c r="Y27" i="1"/>
  <c r="FF27" i="1" s="1"/>
  <c r="X27" i="1"/>
  <c r="FE27" i="1" s="1"/>
  <c r="Y17" i="1"/>
  <c r="FF17" i="1" s="1"/>
  <c r="X17" i="1"/>
  <c r="FE17" i="1" s="1"/>
  <c r="Y15" i="1"/>
  <c r="X15" i="1"/>
  <c r="W15" i="1"/>
  <c r="FF13" i="1"/>
  <c r="FF14" i="1" s="1"/>
  <c r="D1355" i="8"/>
  <c r="E1355" i="8" s="1"/>
  <c r="F1355" i="8" s="1"/>
  <c r="G1355" i="8" s="1"/>
  <c r="H1355" i="8" s="1"/>
  <c r="I1355" i="8" s="1"/>
  <c r="J1355" i="8" s="1"/>
  <c r="K1355" i="8" s="1"/>
  <c r="L1355" i="8" s="1"/>
  <c r="M1355" i="8" s="1"/>
  <c r="N1355" i="8" s="1"/>
  <c r="O1355" i="8" s="1"/>
  <c r="P1355" i="8" s="1"/>
  <c r="Q1355" i="8" s="1"/>
  <c r="D1355" i="7"/>
  <c r="E1355" i="7" s="1"/>
  <c r="F1355" i="7" s="1"/>
  <c r="G1355" i="7" s="1"/>
  <c r="H1355" i="7" s="1"/>
  <c r="I1355" i="7" s="1"/>
  <c r="J1355" i="7" s="1"/>
  <c r="K1355" i="7" s="1"/>
  <c r="L1355" i="7" s="1"/>
  <c r="M1355" i="7" s="1"/>
  <c r="N1355" i="7" s="1"/>
  <c r="O1355" i="7" s="1"/>
  <c r="P1355" i="7" s="1"/>
  <c r="Q1355" i="7" s="1"/>
  <c r="D1355" i="6"/>
  <c r="E1355" i="6" s="1"/>
  <c r="F1355" i="6" s="1"/>
  <c r="G1355" i="6" s="1"/>
  <c r="H1355" i="6" s="1"/>
  <c r="I1355" i="6" s="1"/>
  <c r="J1355" i="6" s="1"/>
  <c r="K1355" i="6" s="1"/>
  <c r="L1355" i="6" s="1"/>
  <c r="M1355" i="6" s="1"/>
  <c r="N1355" i="6" s="1"/>
  <c r="O1355" i="6" s="1"/>
  <c r="E1355" i="4"/>
  <c r="F1355" i="4" s="1"/>
  <c r="G1355" i="4" s="1"/>
  <c r="H1355" i="4" s="1"/>
  <c r="I1355" i="4" s="1"/>
  <c r="J1355" i="4" s="1"/>
  <c r="K1355" i="4" s="1"/>
  <c r="L1355" i="4" s="1"/>
  <c r="M1355" i="4" s="1"/>
  <c r="N1355" i="4" s="1"/>
  <c r="O1355" i="4" s="1"/>
  <c r="P1355" i="4" s="1"/>
  <c r="JA6" i="1" l="1"/>
  <c r="IZ65" i="1" a="1"/>
  <c r="IZ65" i="1" s="1"/>
  <c r="W21" i="1"/>
  <c r="FD20" i="1"/>
  <c r="FD19" i="1"/>
  <c r="AAK14" i="1"/>
  <c r="AAI14" i="1"/>
  <c r="AAI17" i="1" s="1"/>
  <c r="AAH14" i="1"/>
  <c r="AAJ14" i="1"/>
  <c r="FF117" i="1"/>
  <c r="P1355" i="6"/>
  <c r="Q1355" i="6" s="1"/>
  <c r="R1355" i="6" s="1"/>
  <c r="S1355" i="6" s="1"/>
  <c r="T1355" i="6" s="1"/>
  <c r="U1355" i="6" s="1"/>
  <c r="V1355" i="6" s="1"/>
  <c r="W1355" i="6" s="1"/>
  <c r="X1355" i="6" s="1"/>
  <c r="R1355" i="7"/>
  <c r="S1355" i="7" s="1"/>
  <c r="T1355" i="7" s="1"/>
  <c r="U1355" i="7" s="1"/>
  <c r="V1355" i="7" s="1"/>
  <c r="W1355" i="7" s="1"/>
  <c r="X1355" i="7" s="1"/>
  <c r="R1355" i="8"/>
  <c r="S1355" i="8" s="1"/>
  <c r="T1355" i="8" s="1"/>
  <c r="U1355" i="8" s="1"/>
  <c r="V1355" i="8" s="1"/>
  <c r="W1355" i="8" s="1"/>
  <c r="X1355" i="8" s="1"/>
  <c r="Q1355" i="4"/>
  <c r="R1355" i="4" s="1"/>
  <c r="S1355" i="4" s="1"/>
  <c r="T1355" i="4" s="1"/>
  <c r="U1355" i="4" s="1"/>
  <c r="V1355" i="4" s="1"/>
  <c r="W1355" i="4" s="1"/>
  <c r="X1355" i="4" s="1"/>
  <c r="Y1355" i="4" s="1"/>
  <c r="JB6" i="1" l="1"/>
  <c r="JA65" i="1" a="1"/>
  <c r="JA65" i="1" s="1"/>
  <c r="W22" i="1"/>
  <c r="FD21" i="1"/>
  <c r="AAJ17" i="1"/>
  <c r="AAH17" i="1"/>
  <c r="AAK17" i="1"/>
  <c r="AQ59" i="1"/>
  <c r="AP59" i="1"/>
  <c r="KH13" i="1"/>
  <c r="KH117" i="1" s="1"/>
  <c r="KG13" i="1"/>
  <c r="KG117" i="1" s="1"/>
  <c r="KF13" i="1"/>
  <c r="KF117" i="1" s="1"/>
  <c r="KL13" i="1"/>
  <c r="KV13" i="1"/>
  <c r="JC6" i="1" l="1"/>
  <c r="JB65" i="1" a="1"/>
  <c r="JB65" i="1" s="1"/>
  <c r="KV117" i="1"/>
  <c r="KL117" i="1"/>
  <c r="W23" i="1"/>
  <c r="FD22" i="1"/>
  <c r="AP65" i="1"/>
  <c r="KV65" i="1" s="1"/>
  <c r="AQ65" i="1"/>
  <c r="JJ65" i="1" s="1"/>
  <c r="KH14" i="1"/>
  <c r="KH17" i="1" s="1"/>
  <c r="KG14" i="1"/>
  <c r="KG17" i="1" s="1"/>
  <c r="KF14" i="1"/>
  <c r="KF17" i="1" s="1"/>
  <c r="KL14" i="1"/>
  <c r="KL17" i="1" s="1"/>
  <c r="KV14" i="1"/>
  <c r="KV17" i="1" s="1"/>
  <c r="EP13" i="1"/>
  <c r="EP117" i="1" s="1"/>
  <c r="EO13" i="1"/>
  <c r="EO117" i="1" s="1"/>
  <c r="N170" i="4"/>
  <c r="FE13" i="1"/>
  <c r="FE117" i="1" s="1"/>
  <c r="FD13" i="1"/>
  <c r="FD117" i="1" s="1"/>
  <c r="A8" i="5"/>
  <c r="A7" i="5"/>
  <c r="JD6" i="1" l="1"/>
  <c r="JC65" i="1" a="1"/>
  <c r="JC65" i="1" s="1"/>
  <c r="W24" i="1"/>
  <c r="FD23" i="1"/>
  <c r="KL65" i="1"/>
  <c r="EO14" i="1"/>
  <c r="EP14" i="1"/>
  <c r="FD14" i="1"/>
  <c r="FE14" i="1"/>
  <c r="EY13" i="1"/>
  <c r="EY117" i="1" s="1"/>
  <c r="JE6" i="1" l="1"/>
  <c r="JD65" i="1" a="1"/>
  <c r="JD65" i="1" s="1"/>
  <c r="W25" i="1"/>
  <c r="FD24" i="1"/>
  <c r="EY14" i="1"/>
  <c r="JE65" i="1" l="1" a="1"/>
  <c r="JE65" i="1" s="1"/>
  <c r="W26" i="1"/>
  <c r="FD25" i="1"/>
  <c r="L174" i="4"/>
  <c r="L173" i="4"/>
  <c r="L172" i="4"/>
  <c r="L171" i="4"/>
  <c r="L170" i="4"/>
  <c r="ZZ6" i="1"/>
  <c r="ZZ13" i="1"/>
  <c r="ZZ117" i="1" s="1"/>
  <c r="M14" i="1"/>
  <c r="H82" i="1"/>
  <c r="EE114" i="1" l="1"/>
  <c r="EF114" i="1"/>
  <c r="W27" i="1"/>
  <c r="FD26" i="1"/>
  <c r="ZZ14" i="1"/>
  <c r="ZZ17" i="1" s="1"/>
  <c r="ADO6" i="1"/>
  <c r="ADN6" i="1"/>
  <c r="ADM6" i="1"/>
  <c r="ADK6" i="1"/>
  <c r="ABL6" i="1"/>
  <c r="ADP6" i="1"/>
  <c r="ADJ6" i="1"/>
  <c r="ADI6" i="1"/>
  <c r="ADH6" i="1"/>
  <c r="ADG6" i="1"/>
  <c r="ADF6" i="1"/>
  <c r="ADE6" i="1"/>
  <c r="ADD85" i="1"/>
  <c r="ADO13" i="1"/>
  <c r="ADO117" i="1" s="1"/>
  <c r="ADN13" i="1"/>
  <c r="ADN117" i="1" s="1"/>
  <c r="ADM13" i="1"/>
  <c r="ADM117" i="1" s="1"/>
  <c r="ADK13" i="1"/>
  <c r="ADK117" i="1" s="1"/>
  <c r="ABL13" i="1"/>
  <c r="ABL117" i="1" s="1"/>
  <c r="ADP13" i="1"/>
  <c r="ADP117" i="1" s="1"/>
  <c r="ADJ13" i="1"/>
  <c r="ADJ117" i="1" s="1"/>
  <c r="ADI13" i="1"/>
  <c r="ADI117" i="1" s="1"/>
  <c r="ADH13" i="1"/>
  <c r="ADH117" i="1" s="1"/>
  <c r="ADG13" i="1"/>
  <c r="ADG117" i="1" s="1"/>
  <c r="ADF13" i="1"/>
  <c r="ADF117" i="1" s="1"/>
  <c r="ADE13" i="1"/>
  <c r="ADE117" i="1" s="1"/>
  <c r="ADD13" i="1"/>
  <c r="ADD117" i="1" s="1"/>
  <c r="ADE85" i="1" l="1"/>
  <c r="ADN85" i="1"/>
  <c r="ADO85" i="1"/>
  <c r="ADM85" i="1"/>
  <c r="ABL85" i="1"/>
  <c r="ADK85" i="1"/>
  <c r="W28" i="1"/>
  <c r="FD27" i="1"/>
  <c r="ADP14" i="1"/>
  <c r="ADP17" i="1" s="1"/>
  <c r="ADN14" i="1"/>
  <c r="ADN17" i="1" s="1"/>
  <c r="ADO14" i="1"/>
  <c r="ADO17" i="1" s="1"/>
  <c r="ADH14" i="1"/>
  <c r="ADH17" i="1" s="1"/>
  <c r="ADF85" i="1"/>
  <c r="ADD14" i="1"/>
  <c r="ADD17" i="1" s="1"/>
  <c r="ADG14" i="1"/>
  <c r="ADG17" i="1" s="1"/>
  <c r="ADF14" i="1"/>
  <c r="ADF17" i="1" s="1"/>
  <c r="ADI14" i="1"/>
  <c r="ADI17" i="1" s="1"/>
  <c r="ADJ14" i="1"/>
  <c r="ADJ17" i="1" s="1"/>
  <c r="ABL14" i="1"/>
  <c r="ABL17" i="1" s="1"/>
  <c r="ADK14" i="1"/>
  <c r="ADK17" i="1" s="1"/>
  <c r="ADE14" i="1"/>
  <c r="ADE17" i="1" s="1"/>
  <c r="ADM14" i="1"/>
  <c r="ADM17" i="1" s="1"/>
  <c r="OF7" i="1"/>
  <c r="OE7" i="1"/>
  <c r="OD7" i="1"/>
  <c r="OC7" i="1"/>
  <c r="OB7" i="1"/>
  <c r="OA7" i="1"/>
  <c r="NZ7" i="1"/>
  <c r="NY7" i="1"/>
  <c r="NX7" i="1"/>
  <c r="NW7" i="1"/>
  <c r="NV7" i="1"/>
  <c r="NU7" i="1"/>
  <c r="NT7" i="1"/>
  <c r="NS7" i="1"/>
  <c r="NR7" i="1"/>
  <c r="NQ7" i="1"/>
  <c r="NP7" i="1"/>
  <c r="NO7" i="1"/>
  <c r="NN7" i="1"/>
  <c r="NM7" i="1"/>
  <c r="NL7" i="1"/>
  <c r="NK7" i="1"/>
  <c r="NJ7" i="1"/>
  <c r="NI7" i="1"/>
  <c r="NH7" i="1"/>
  <c r="NG7" i="1"/>
  <c r="NF7" i="1"/>
  <c r="NE7" i="1"/>
  <c r="MJ7" i="1"/>
  <c r="MI7" i="1"/>
  <c r="MH7" i="1"/>
  <c r="MG7" i="1"/>
  <c r="W29" i="1" l="1"/>
  <c r="FD28" i="1"/>
  <c r="G207" i="4"/>
  <c r="F207" i="4"/>
  <c r="E207" i="4"/>
  <c r="D207" i="4"/>
  <c r="G206" i="4"/>
  <c r="F206" i="4"/>
  <c r="E206" i="4"/>
  <c r="D206" i="4"/>
  <c r="G205" i="4"/>
  <c r="F205" i="4"/>
  <c r="E205" i="4"/>
  <c r="D205" i="4"/>
  <c r="G204" i="4"/>
  <c r="F204" i="4"/>
  <c r="E204" i="4"/>
  <c r="D204" i="4"/>
  <c r="G203" i="4"/>
  <c r="F203" i="4"/>
  <c r="E203" i="4"/>
  <c r="D203" i="4"/>
  <c r="G202" i="4"/>
  <c r="F202" i="4"/>
  <c r="E202" i="4"/>
  <c r="D202" i="4"/>
  <c r="W30" i="1" l="1"/>
  <c r="FD29" i="1"/>
  <c r="ADG85" i="1"/>
  <c r="ADH85" i="1"/>
  <c r="FS13" i="1"/>
  <c r="FS117" i="1" s="1"/>
  <c r="F134" i="4" a="1"/>
  <c r="F134" i="4" s="1"/>
  <c r="E134" i="4" a="1"/>
  <c r="E134" i="4" s="1"/>
  <c r="AG134" i="7"/>
  <c r="AF134" i="7"/>
  <c r="AE134" i="7"/>
  <c r="AD134" i="7"/>
  <c r="AC134" i="7"/>
  <c r="AB134" i="7"/>
  <c r="AA134" i="7"/>
  <c r="Z134" i="7"/>
  <c r="Y134" i="7"/>
  <c r="X134" i="7"/>
  <c r="W134" i="7"/>
  <c r="V134" i="7"/>
  <c r="U134" i="7"/>
  <c r="T134" i="7"/>
  <c r="S134" i="7"/>
  <c r="R134" i="7"/>
  <c r="H134" i="7" s="1" a="1"/>
  <c r="H134" i="7" s="1"/>
  <c r="Q134" i="7"/>
  <c r="G134" i="7" s="1" a="1"/>
  <c r="G134" i="7" s="1"/>
  <c r="P134" i="7"/>
  <c r="O134" i="7"/>
  <c r="M134" i="7"/>
  <c r="L134" i="7"/>
  <c r="K134" i="7"/>
  <c r="J134" i="7"/>
  <c r="I134" i="7"/>
  <c r="AG134" i="6"/>
  <c r="AF134" i="6"/>
  <c r="AE134" i="6"/>
  <c r="AD134" i="6"/>
  <c r="AC134" i="6"/>
  <c r="AB134" i="6"/>
  <c r="AA134" i="6"/>
  <c r="Z134" i="6"/>
  <c r="Y134" i="6"/>
  <c r="X134" i="6"/>
  <c r="W134" i="6"/>
  <c r="V134" i="6"/>
  <c r="U134" i="6"/>
  <c r="T134" i="6"/>
  <c r="S134" i="6"/>
  <c r="R134" i="6"/>
  <c r="Q134" i="6"/>
  <c r="P134" i="6"/>
  <c r="O134" i="6"/>
  <c r="M134" i="6"/>
  <c r="L134" i="6"/>
  <c r="K134" i="6"/>
  <c r="J134" i="6"/>
  <c r="I134" i="6"/>
  <c r="D134" i="6" s="1" a="1"/>
  <c r="D134" i="6" s="1"/>
  <c r="AG134" i="8"/>
  <c r="AF134" i="8"/>
  <c r="AE134" i="8"/>
  <c r="AD134" i="8"/>
  <c r="AC134" i="8"/>
  <c r="AB134" i="8"/>
  <c r="AA134" i="8"/>
  <c r="Z134" i="8"/>
  <c r="Y134" i="8"/>
  <c r="X134" i="8"/>
  <c r="W134" i="8"/>
  <c r="V134" i="8"/>
  <c r="U134" i="8"/>
  <c r="T134" i="8"/>
  <c r="S134" i="8"/>
  <c r="R134" i="8"/>
  <c r="Q134" i="8"/>
  <c r="P134" i="8"/>
  <c r="O134" i="8"/>
  <c r="M134" i="8"/>
  <c r="L134" i="8"/>
  <c r="K134" i="8"/>
  <c r="J134" i="8"/>
  <c r="I134" i="8"/>
  <c r="N134" i="7"/>
  <c r="N134" i="6"/>
  <c r="N134" i="8"/>
  <c r="H136" i="8" a="1"/>
  <c r="H136" i="8" s="1"/>
  <c r="G136" i="8" a="1"/>
  <c r="G136" i="8" s="1"/>
  <c r="F136" i="8" a="1"/>
  <c r="F136" i="8" s="1"/>
  <c r="E136" i="8" a="1"/>
  <c r="E136" i="8" s="1"/>
  <c r="D136" i="8" a="1"/>
  <c r="D136" i="8" s="1"/>
  <c r="H135" i="8" a="1"/>
  <c r="H135" i="8" s="1"/>
  <c r="G135" i="8" a="1"/>
  <c r="G135" i="8" s="1"/>
  <c r="F135" i="8" a="1"/>
  <c r="F135" i="8" s="1"/>
  <c r="E135" i="8" a="1"/>
  <c r="E135" i="8" s="1"/>
  <c r="D135" i="8" a="1"/>
  <c r="D135" i="8" s="1"/>
  <c r="H136" i="7" a="1"/>
  <c r="H136" i="7" s="1"/>
  <c r="G136" i="7" a="1"/>
  <c r="G136" i="7" s="1"/>
  <c r="F136" i="7" a="1"/>
  <c r="F136" i="7" s="1"/>
  <c r="E136" i="7" a="1"/>
  <c r="E136" i="7" s="1"/>
  <c r="D136" i="7" a="1"/>
  <c r="D136" i="7" s="1"/>
  <c r="H135" i="7" a="1"/>
  <c r="H135" i="7" s="1"/>
  <c r="G135" i="7" a="1"/>
  <c r="G135" i="7" s="1"/>
  <c r="F135" i="7" a="1"/>
  <c r="F135" i="7" s="1"/>
  <c r="E135" i="7" a="1"/>
  <c r="E135" i="7" s="1"/>
  <c r="D135" i="7" a="1"/>
  <c r="D135" i="7" s="1"/>
  <c r="H136" i="6" a="1"/>
  <c r="H136" i="6" s="1"/>
  <c r="G136" i="6" a="1"/>
  <c r="G136" i="6" s="1"/>
  <c r="F136" i="6" a="1"/>
  <c r="F136" i="6" s="1"/>
  <c r="E136" i="6" a="1"/>
  <c r="E136" i="6" s="1"/>
  <c r="D136" i="6" a="1"/>
  <c r="D136" i="6" s="1"/>
  <c r="H135" i="6" a="1"/>
  <c r="H135" i="6" s="1"/>
  <c r="G135" i="6" a="1"/>
  <c r="G135" i="6" s="1"/>
  <c r="F135" i="6" a="1"/>
  <c r="F135" i="6" s="1"/>
  <c r="E135" i="6" a="1"/>
  <c r="E135" i="6" s="1"/>
  <c r="D135" i="6" a="1"/>
  <c r="D135" i="6" s="1"/>
  <c r="H136" i="4" a="1"/>
  <c r="H136" i="4" s="1"/>
  <c r="G136" i="4" a="1"/>
  <c r="G136" i="4" s="1"/>
  <c r="F136" i="4" a="1"/>
  <c r="F136" i="4" s="1"/>
  <c r="E136" i="4" a="1"/>
  <c r="E136" i="4" s="1"/>
  <c r="D136" i="4" a="1"/>
  <c r="D136" i="4" s="1"/>
  <c r="H135" i="4" a="1"/>
  <c r="H135" i="4" s="1"/>
  <c r="G135" i="4" a="1"/>
  <c r="G135" i="4" s="1"/>
  <c r="F135" i="4" a="1"/>
  <c r="F135" i="4" s="1"/>
  <c r="E135" i="4" a="1"/>
  <c r="E135" i="4" s="1"/>
  <c r="D135" i="4" a="1"/>
  <c r="D135" i="4" s="1"/>
  <c r="P114" i="8"/>
  <c r="O114" i="8"/>
  <c r="N114" i="8"/>
  <c r="P113" i="8"/>
  <c r="O113" i="8"/>
  <c r="N113" i="8"/>
  <c r="P112" i="8"/>
  <c r="O112" i="8"/>
  <c r="N112" i="8"/>
  <c r="P111" i="8"/>
  <c r="O111" i="8"/>
  <c r="N111" i="8"/>
  <c r="P114" i="7"/>
  <c r="O114" i="7"/>
  <c r="N114" i="7"/>
  <c r="P113" i="7"/>
  <c r="O113" i="7"/>
  <c r="N113" i="7"/>
  <c r="P112" i="7"/>
  <c r="O112" i="7"/>
  <c r="N112" i="7"/>
  <c r="P111" i="7"/>
  <c r="O111" i="7"/>
  <c r="N111" i="7"/>
  <c r="P114" i="6"/>
  <c r="O114" i="6"/>
  <c r="N114" i="6"/>
  <c r="P113" i="6"/>
  <c r="O113" i="6"/>
  <c r="N113" i="6"/>
  <c r="P112" i="6"/>
  <c r="O112" i="6"/>
  <c r="N112" i="6"/>
  <c r="P111" i="6"/>
  <c r="O111" i="6"/>
  <c r="N111" i="6"/>
  <c r="P114" i="4"/>
  <c r="O114" i="4"/>
  <c r="N114" i="4"/>
  <c r="P113" i="4"/>
  <c r="O113" i="4"/>
  <c r="N113" i="4"/>
  <c r="P112" i="4"/>
  <c r="O112" i="4"/>
  <c r="N112" i="4"/>
  <c r="P111" i="4"/>
  <c r="O111" i="4"/>
  <c r="N111" i="4"/>
  <c r="P122" i="8"/>
  <c r="O122" i="8"/>
  <c r="N122" i="8"/>
  <c r="M122" i="8"/>
  <c r="P121" i="8"/>
  <c r="O121" i="8"/>
  <c r="N121" i="8"/>
  <c r="M121" i="8"/>
  <c r="P120" i="8"/>
  <c r="O120" i="8"/>
  <c r="N120" i="8"/>
  <c r="M120" i="8"/>
  <c r="P119" i="8"/>
  <c r="O119" i="8"/>
  <c r="N119" i="8"/>
  <c r="M119" i="8"/>
  <c r="P118" i="8"/>
  <c r="O118" i="8"/>
  <c r="N118" i="8"/>
  <c r="M118" i="8"/>
  <c r="P117" i="8"/>
  <c r="O117" i="8"/>
  <c r="N117" i="8"/>
  <c r="M117" i="8"/>
  <c r="P116" i="8"/>
  <c r="O116" i="8"/>
  <c r="N116" i="8"/>
  <c r="M116" i="8"/>
  <c r="P115" i="8"/>
  <c r="O115" i="8"/>
  <c r="N115" i="8"/>
  <c r="M115" i="8"/>
  <c r="M114" i="8"/>
  <c r="M113" i="8"/>
  <c r="M112" i="8"/>
  <c r="M111" i="8"/>
  <c r="M110" i="8"/>
  <c r="M109" i="8"/>
  <c r="M108" i="8"/>
  <c r="M107" i="8"/>
  <c r="P122" i="7"/>
  <c r="O122" i="7"/>
  <c r="N122" i="7"/>
  <c r="M122" i="7"/>
  <c r="P121" i="7"/>
  <c r="O121" i="7"/>
  <c r="N121" i="7"/>
  <c r="M121" i="7"/>
  <c r="P120" i="7"/>
  <c r="O120" i="7"/>
  <c r="N120" i="7"/>
  <c r="M120" i="7"/>
  <c r="P119" i="7"/>
  <c r="O119" i="7"/>
  <c r="N119" i="7"/>
  <c r="M119" i="7"/>
  <c r="P118" i="7"/>
  <c r="O118" i="7"/>
  <c r="N118" i="7"/>
  <c r="M118" i="7"/>
  <c r="P117" i="7"/>
  <c r="O117" i="7"/>
  <c r="N117" i="7"/>
  <c r="M117" i="7"/>
  <c r="P116" i="7"/>
  <c r="O116" i="7"/>
  <c r="N116" i="7"/>
  <c r="M116" i="7"/>
  <c r="P115" i="7"/>
  <c r="O115" i="7"/>
  <c r="N115" i="7"/>
  <c r="M115" i="7"/>
  <c r="M114" i="7"/>
  <c r="M113" i="7"/>
  <c r="M112" i="7"/>
  <c r="M111" i="7"/>
  <c r="M110" i="7"/>
  <c r="M109" i="7"/>
  <c r="M108" i="7"/>
  <c r="M107" i="7"/>
  <c r="P122" i="6"/>
  <c r="O122" i="6"/>
  <c r="N122" i="6"/>
  <c r="M122" i="6"/>
  <c r="P121" i="6"/>
  <c r="O121" i="6"/>
  <c r="N121" i="6"/>
  <c r="M121" i="6"/>
  <c r="P120" i="6"/>
  <c r="O120" i="6"/>
  <c r="N120" i="6"/>
  <c r="M120" i="6"/>
  <c r="P119" i="6"/>
  <c r="O119" i="6"/>
  <c r="N119" i="6"/>
  <c r="M119" i="6"/>
  <c r="P118" i="6"/>
  <c r="O118" i="6"/>
  <c r="N118" i="6"/>
  <c r="M118" i="6"/>
  <c r="P117" i="6"/>
  <c r="O117" i="6"/>
  <c r="N117" i="6"/>
  <c r="M117" i="6"/>
  <c r="P116" i="6"/>
  <c r="O116" i="6"/>
  <c r="N116" i="6"/>
  <c r="M116" i="6"/>
  <c r="P115" i="6"/>
  <c r="O115" i="6"/>
  <c r="N115" i="6"/>
  <c r="M115" i="6"/>
  <c r="M114" i="6"/>
  <c r="M113" i="6"/>
  <c r="M112" i="6"/>
  <c r="M111" i="6"/>
  <c r="M110" i="6"/>
  <c r="M109" i="6"/>
  <c r="M108" i="6"/>
  <c r="M107" i="6"/>
  <c r="P122" i="4"/>
  <c r="O122" i="4"/>
  <c r="N122" i="4"/>
  <c r="M122" i="4"/>
  <c r="P121" i="4"/>
  <c r="O121" i="4"/>
  <c r="N121" i="4"/>
  <c r="M121" i="4"/>
  <c r="P120" i="4"/>
  <c r="O120" i="4"/>
  <c r="N120" i="4"/>
  <c r="M120" i="4"/>
  <c r="P119" i="4"/>
  <c r="O119" i="4"/>
  <c r="N119" i="4"/>
  <c r="M119" i="4"/>
  <c r="P118" i="4"/>
  <c r="O118" i="4"/>
  <c r="N118" i="4"/>
  <c r="M118" i="4"/>
  <c r="P117" i="4"/>
  <c r="O117" i="4"/>
  <c r="N117" i="4"/>
  <c r="M117" i="4"/>
  <c r="P116" i="4"/>
  <c r="O116" i="4"/>
  <c r="N116" i="4"/>
  <c r="M116" i="4"/>
  <c r="P115" i="4"/>
  <c r="O115" i="4"/>
  <c r="N115" i="4"/>
  <c r="M115" i="4"/>
  <c r="M114" i="4"/>
  <c r="M113" i="4"/>
  <c r="M112" i="4"/>
  <c r="M111" i="4"/>
  <c r="M110" i="4"/>
  <c r="M109" i="4"/>
  <c r="M108" i="4"/>
  <c r="M107" i="4"/>
  <c r="H137" i="8" a="1"/>
  <c r="H137" i="8" s="1"/>
  <c r="G137" i="8" a="1"/>
  <c r="G137" i="8" s="1"/>
  <c r="F137" i="8" a="1"/>
  <c r="F137" i="8" s="1"/>
  <c r="E137" i="8" a="1"/>
  <c r="E137" i="8" s="1"/>
  <c r="D137" i="8" a="1"/>
  <c r="D137" i="8" s="1"/>
  <c r="H137" i="7" a="1"/>
  <c r="H137" i="7" s="1"/>
  <c r="G137" i="7" a="1"/>
  <c r="G137" i="7" s="1"/>
  <c r="F137" i="7" a="1"/>
  <c r="F137" i="7" s="1"/>
  <c r="E137" i="7" a="1"/>
  <c r="E137" i="7" s="1"/>
  <c r="D137" i="7" a="1"/>
  <c r="D137" i="7" s="1"/>
  <c r="H137" i="6" a="1"/>
  <c r="H137" i="6" s="1"/>
  <c r="G137" i="6" a="1"/>
  <c r="G137" i="6" s="1"/>
  <c r="F137" i="6" a="1"/>
  <c r="F137" i="6" s="1"/>
  <c r="E137" i="6" a="1"/>
  <c r="E137" i="6" s="1"/>
  <c r="D137" i="6" a="1"/>
  <c r="D137" i="6" s="1"/>
  <c r="H137" i="4" a="1"/>
  <c r="H137" i="4" s="1"/>
  <c r="G137" i="4" a="1"/>
  <c r="G137" i="4" s="1"/>
  <c r="F137" i="4" a="1"/>
  <c r="F137" i="4" s="1"/>
  <c r="E137" i="4" a="1"/>
  <c r="E137" i="4" s="1"/>
  <c r="D137" i="4" a="1"/>
  <c r="D137" i="4" s="1"/>
  <c r="D134" i="7" a="1"/>
  <c r="D134" i="7" s="1"/>
  <c r="D134" i="4" a="1"/>
  <c r="D134" i="4" s="1"/>
  <c r="C110" i="8"/>
  <c r="P110" i="8" s="1"/>
  <c r="C109" i="8"/>
  <c r="P109" i="8" s="1"/>
  <c r="C108" i="8"/>
  <c r="P108" i="8" s="1"/>
  <c r="C110" i="7"/>
  <c r="P110" i="7" s="1"/>
  <c r="C109" i="7"/>
  <c r="P109" i="7" s="1"/>
  <c r="C108" i="7"/>
  <c r="P108" i="7" s="1"/>
  <c r="C110" i="6"/>
  <c r="P110" i="6" s="1"/>
  <c r="C109" i="6"/>
  <c r="P109" i="6" s="1"/>
  <c r="C108" i="6"/>
  <c r="P108" i="6" s="1"/>
  <c r="C110" i="4"/>
  <c r="O110" i="4" s="1"/>
  <c r="C109" i="4"/>
  <c r="P109" i="4" s="1"/>
  <c r="C108" i="4"/>
  <c r="P108" i="4" s="1"/>
  <c r="C107" i="8"/>
  <c r="P107" i="8" s="1"/>
  <c r="C107" i="7"/>
  <c r="P107" i="7" s="1"/>
  <c r="C107" i="6"/>
  <c r="P107" i="6" s="1"/>
  <c r="C107" i="4"/>
  <c r="P107" i="4" s="1"/>
  <c r="FB117" i="1"/>
  <c r="E114" i="8"/>
  <c r="E118" i="8" s="1"/>
  <c r="E122" i="8" s="1"/>
  <c r="E113" i="8"/>
  <c r="E117" i="8" s="1"/>
  <c r="E121" i="8" s="1"/>
  <c r="E112" i="8"/>
  <c r="E116" i="8" s="1"/>
  <c r="E120" i="8" s="1"/>
  <c r="E111" i="8"/>
  <c r="E115" i="8" s="1"/>
  <c r="E119" i="8" s="1"/>
  <c r="E114" i="7"/>
  <c r="E118" i="7" s="1"/>
  <c r="E122" i="7" s="1"/>
  <c r="E113" i="7"/>
  <c r="E117" i="7" s="1"/>
  <c r="E121" i="7" s="1"/>
  <c r="E112" i="7"/>
  <c r="E116" i="7" s="1"/>
  <c r="E120" i="7" s="1"/>
  <c r="E111" i="7"/>
  <c r="E115" i="7" s="1"/>
  <c r="E119" i="7" s="1"/>
  <c r="E114" i="6"/>
  <c r="E118" i="6" s="1"/>
  <c r="E122" i="6" s="1"/>
  <c r="E113" i="6"/>
  <c r="E117" i="6" s="1"/>
  <c r="E121" i="6" s="1"/>
  <c r="E112" i="6"/>
  <c r="E116" i="6" s="1"/>
  <c r="E120" i="6" s="1"/>
  <c r="E111" i="6"/>
  <c r="E115" i="6" s="1"/>
  <c r="E119" i="6" s="1"/>
  <c r="E114" i="4"/>
  <c r="E118" i="4" s="1"/>
  <c r="E122" i="4" s="1"/>
  <c r="E113" i="4"/>
  <c r="E117" i="4" s="1"/>
  <c r="E121" i="4" s="1"/>
  <c r="E112" i="4"/>
  <c r="E116" i="4" s="1"/>
  <c r="E111" i="4"/>
  <c r="E115" i="4" s="1"/>
  <c r="E119" i="4" s="1"/>
  <c r="E134" i="6" l="1" a="1"/>
  <c r="E134" i="6" s="1"/>
  <c r="F134" i="6" a="1"/>
  <c r="F134" i="6" s="1"/>
  <c r="H134" i="6" a="1"/>
  <c r="H134" i="6" s="1"/>
  <c r="F134" i="8" a="1"/>
  <c r="F134" i="8" s="1"/>
  <c r="H134" i="4" a="1"/>
  <c r="H134" i="4" s="1"/>
  <c r="D134" i="8" a="1"/>
  <c r="D134" i="8" s="1"/>
  <c r="G134" i="4" a="1"/>
  <c r="G134" i="4" s="1"/>
  <c r="F134" i="7" a="1"/>
  <c r="F134" i="7" s="1"/>
  <c r="G134" i="6" a="1"/>
  <c r="G134" i="6" s="1"/>
  <c r="H134" i="8" a="1"/>
  <c r="H134" i="8" s="1"/>
  <c r="E134" i="7" a="1"/>
  <c r="E134" i="7" s="1"/>
  <c r="E134" i="8" a="1"/>
  <c r="E134" i="8" s="1"/>
  <c r="G134" i="8" a="1"/>
  <c r="G134" i="8" s="1"/>
  <c r="E120" i="4"/>
  <c r="W31" i="1"/>
  <c r="FD30" i="1"/>
  <c r="N109" i="7"/>
  <c r="N108" i="8"/>
  <c r="ADI85" i="1"/>
  <c r="FS14" i="1"/>
  <c r="FS17" i="1" s="1"/>
  <c r="O108" i="8"/>
  <c r="N109" i="8"/>
  <c r="N108" i="4"/>
  <c r="O109" i="8"/>
  <c r="N110" i="8"/>
  <c r="O110" i="8"/>
  <c r="O109" i="4"/>
  <c r="N107" i="4"/>
  <c r="P110" i="4"/>
  <c r="N110" i="6"/>
  <c r="N108" i="7"/>
  <c r="O108" i="7"/>
  <c r="O107" i="4"/>
  <c r="O110" i="6"/>
  <c r="O108" i="4"/>
  <c r="N109" i="4"/>
  <c r="N107" i="7"/>
  <c r="O107" i="7"/>
  <c r="N110" i="4"/>
  <c r="O109" i="7"/>
  <c r="N107" i="6"/>
  <c r="N110" i="7"/>
  <c r="O107" i="6"/>
  <c r="O110" i="7"/>
  <c r="N108" i="6"/>
  <c r="O108" i="6"/>
  <c r="N109" i="6"/>
  <c r="N107" i="8"/>
  <c r="O109" i="6"/>
  <c r="O107" i="8"/>
  <c r="FB14" i="1"/>
  <c r="FB17" i="1" s="1"/>
  <c r="W32" i="1" l="1"/>
  <c r="FD31" i="1"/>
  <c r="ADJ85" i="1"/>
  <c r="UZ6" i="1"/>
  <c r="VA6" i="1" s="1"/>
  <c r="VB6" i="1" s="1"/>
  <c r="VC6" i="1" s="1"/>
  <c r="VD6" i="1" s="1"/>
  <c r="VE6" i="1" s="1"/>
  <c r="VF6" i="1" s="1"/>
  <c r="VG6" i="1" s="1"/>
  <c r="VH6" i="1" s="1"/>
  <c r="VI6" i="1" s="1"/>
  <c r="VJ6" i="1" s="1"/>
  <c r="VK6" i="1" s="1"/>
  <c r="VL6" i="1" s="1"/>
  <c r="VM6" i="1" s="1"/>
  <c r="VN6" i="1" s="1"/>
  <c r="VO6" i="1" s="1"/>
  <c r="VP6" i="1" s="1"/>
  <c r="VQ6" i="1" s="1"/>
  <c r="VR6" i="1" s="1"/>
  <c r="VS6" i="1" s="1"/>
  <c r="VT6" i="1" s="1"/>
  <c r="VU6" i="1" s="1"/>
  <c r="VV6" i="1" s="1"/>
  <c r="VW6" i="1" s="1"/>
  <c r="VX6" i="1" s="1"/>
  <c r="VY6" i="1" s="1"/>
  <c r="VZ6" i="1" s="1"/>
  <c r="WA6" i="1" s="1"/>
  <c r="WB6" i="1" s="1"/>
  <c r="WC6" i="1" s="1"/>
  <c r="WD6" i="1" s="1"/>
  <c r="WE6" i="1" s="1"/>
  <c r="WF6" i="1" s="1"/>
  <c r="WG6" i="1" s="1"/>
  <c r="WH6" i="1" s="1"/>
  <c r="WI6" i="1" s="1"/>
  <c r="WJ6" i="1" s="1"/>
  <c r="WK6" i="1" s="1"/>
  <c r="WL6" i="1" s="1"/>
  <c r="WM6" i="1" s="1"/>
  <c r="WN6" i="1" s="1"/>
  <c r="WO6" i="1" s="1"/>
  <c r="WP6" i="1" s="1"/>
  <c r="WQ6" i="1" s="1"/>
  <c r="WR6" i="1" s="1"/>
  <c r="WS6" i="1" s="1"/>
  <c r="WT6" i="1" s="1"/>
  <c r="WU6" i="1" s="1"/>
  <c r="WV6" i="1" s="1"/>
  <c r="WW6" i="1" s="1"/>
  <c r="WX6" i="1" s="1"/>
  <c r="WY6" i="1" s="1"/>
  <c r="WZ6" i="1" s="1"/>
  <c r="XA6" i="1" s="1"/>
  <c r="XB6" i="1" s="1"/>
  <c r="XC6" i="1" s="1"/>
  <c r="XD6" i="1" s="1"/>
  <c r="XE6" i="1" s="1"/>
  <c r="XF6" i="1" s="1"/>
  <c r="XG6" i="1" s="1"/>
  <c r="XH6" i="1" s="1"/>
  <c r="XI6" i="1" s="1"/>
  <c r="XJ6" i="1" s="1"/>
  <c r="XK6" i="1" s="1"/>
  <c r="XL6" i="1" s="1"/>
  <c r="XM6" i="1" s="1"/>
  <c r="XN6" i="1" s="1"/>
  <c r="XO6" i="1" s="1"/>
  <c r="XP6" i="1" s="1"/>
  <c r="XQ6" i="1" s="1"/>
  <c r="XR6" i="1" s="1"/>
  <c r="XS6" i="1" s="1"/>
  <c r="XT6" i="1" s="1"/>
  <c r="XU6" i="1" s="1"/>
  <c r="XV6" i="1" s="1"/>
  <c r="XW6" i="1" s="1"/>
  <c r="XW13" i="1"/>
  <c r="XW117" i="1" s="1"/>
  <c r="XV13" i="1"/>
  <c r="XV117" i="1" s="1"/>
  <c r="XU13" i="1"/>
  <c r="XU117" i="1" s="1"/>
  <c r="XT13" i="1"/>
  <c r="XT117" i="1" s="1"/>
  <c r="XS13" i="1"/>
  <c r="XS117" i="1" s="1"/>
  <c r="XR13" i="1"/>
  <c r="XR117" i="1" s="1"/>
  <c r="XQ13" i="1"/>
  <c r="XP13" i="1"/>
  <c r="XP117" i="1" s="1"/>
  <c r="XO13" i="1"/>
  <c r="XO117" i="1" s="1"/>
  <c r="XN13" i="1"/>
  <c r="XN117" i="1" s="1"/>
  <c r="XM13" i="1"/>
  <c r="XM117" i="1" s="1"/>
  <c r="XL13" i="1"/>
  <c r="XL117" i="1" s="1"/>
  <c r="XK13" i="1"/>
  <c r="XK117" i="1" s="1"/>
  <c r="XJ13" i="1"/>
  <c r="XJ117" i="1" s="1"/>
  <c r="XI13" i="1"/>
  <c r="XI117" i="1" s="1"/>
  <c r="XH13" i="1"/>
  <c r="XH117" i="1" s="1"/>
  <c r="XG13" i="1"/>
  <c r="XG117" i="1" s="1"/>
  <c r="XF13" i="1"/>
  <c r="XF117" i="1" s="1"/>
  <c r="XE13" i="1"/>
  <c r="XE117" i="1" s="1"/>
  <c r="XD13" i="1"/>
  <c r="XD117" i="1" s="1"/>
  <c r="XC13" i="1"/>
  <c r="XC117" i="1" s="1"/>
  <c r="XB13" i="1"/>
  <c r="XB117" i="1" s="1"/>
  <c r="XA13" i="1"/>
  <c r="XA117" i="1" s="1"/>
  <c r="WZ13" i="1"/>
  <c r="WZ117" i="1" s="1"/>
  <c r="WY13" i="1"/>
  <c r="WY117" i="1" s="1"/>
  <c r="WX13" i="1"/>
  <c r="WX117" i="1" s="1"/>
  <c r="WW13" i="1"/>
  <c r="WW117" i="1" s="1"/>
  <c r="WV13" i="1"/>
  <c r="WV117" i="1" s="1"/>
  <c r="WU13" i="1"/>
  <c r="WU117" i="1" s="1"/>
  <c r="WT13" i="1"/>
  <c r="WT117" i="1" s="1"/>
  <c r="WS13" i="1"/>
  <c r="WS117" i="1" s="1"/>
  <c r="WR13" i="1"/>
  <c r="WR117" i="1" s="1"/>
  <c r="WQ13" i="1"/>
  <c r="WQ117" i="1" s="1"/>
  <c r="WP13" i="1"/>
  <c r="WP117" i="1" s="1"/>
  <c r="WO13" i="1"/>
  <c r="WO117" i="1" s="1"/>
  <c r="WN13" i="1"/>
  <c r="WN117" i="1" s="1"/>
  <c r="WM13" i="1"/>
  <c r="WM117" i="1" s="1"/>
  <c r="WL13" i="1"/>
  <c r="WL117" i="1" s="1"/>
  <c r="WK13" i="1"/>
  <c r="WJ13" i="1"/>
  <c r="WJ117" i="1" s="1"/>
  <c r="WI13" i="1"/>
  <c r="WI117" i="1" s="1"/>
  <c r="WH13" i="1"/>
  <c r="WH117" i="1" s="1"/>
  <c r="WG13" i="1"/>
  <c r="WG117" i="1" s="1"/>
  <c r="WF13" i="1"/>
  <c r="WF117" i="1" s="1"/>
  <c r="WE13" i="1"/>
  <c r="WE117" i="1" s="1"/>
  <c r="WD13" i="1"/>
  <c r="WD117" i="1" s="1"/>
  <c r="WC13" i="1"/>
  <c r="WC117" i="1" s="1"/>
  <c r="WB13" i="1"/>
  <c r="WB117" i="1" s="1"/>
  <c r="WA13" i="1"/>
  <c r="WA117" i="1" s="1"/>
  <c r="VZ13" i="1"/>
  <c r="VZ117" i="1" s="1"/>
  <c r="VY13" i="1"/>
  <c r="VY117" i="1" s="1"/>
  <c r="VX13" i="1"/>
  <c r="VX117" i="1" s="1"/>
  <c r="VW13" i="1"/>
  <c r="VW117" i="1" s="1"/>
  <c r="VV13" i="1"/>
  <c r="VV117" i="1" s="1"/>
  <c r="VU13" i="1"/>
  <c r="VU117" i="1" s="1"/>
  <c r="VT13" i="1"/>
  <c r="VT117" i="1" s="1"/>
  <c r="VS13" i="1"/>
  <c r="VS117" i="1" s="1"/>
  <c r="VR13" i="1"/>
  <c r="VR117" i="1" s="1"/>
  <c r="VQ13" i="1"/>
  <c r="VQ117" i="1" s="1"/>
  <c r="VP13" i="1"/>
  <c r="VP117" i="1" s="1"/>
  <c r="VO13" i="1"/>
  <c r="VO117" i="1" s="1"/>
  <c r="VN13" i="1"/>
  <c r="VN117" i="1" s="1"/>
  <c r="VM13" i="1"/>
  <c r="VM117" i="1" s="1"/>
  <c r="VL13" i="1"/>
  <c r="VL117" i="1" s="1"/>
  <c r="VK13" i="1"/>
  <c r="VK117" i="1" s="1"/>
  <c r="VJ13" i="1"/>
  <c r="VJ117" i="1" s="1"/>
  <c r="VI13" i="1"/>
  <c r="VI117" i="1" s="1"/>
  <c r="VH13" i="1"/>
  <c r="VH117" i="1" s="1"/>
  <c r="VG13" i="1"/>
  <c r="VG117" i="1" s="1"/>
  <c r="VF13" i="1"/>
  <c r="VF117" i="1" s="1"/>
  <c r="VE13" i="1"/>
  <c r="VD13" i="1"/>
  <c r="VD117" i="1" s="1"/>
  <c r="VC13" i="1"/>
  <c r="VC117" i="1" s="1"/>
  <c r="VB13" i="1"/>
  <c r="VB117" i="1" s="1"/>
  <c r="VA13" i="1"/>
  <c r="VA117" i="1" s="1"/>
  <c r="UZ13" i="1"/>
  <c r="UZ117" i="1" s="1"/>
  <c r="UY13" i="1"/>
  <c r="UY117" i="1" s="1"/>
  <c r="UX13" i="1"/>
  <c r="UX117" i="1" s="1"/>
  <c r="UW13" i="1"/>
  <c r="UW117" i="1" s="1"/>
  <c r="UV13" i="1"/>
  <c r="UV117" i="1" s="1"/>
  <c r="UU13" i="1"/>
  <c r="UU117" i="1" s="1"/>
  <c r="UT13" i="1"/>
  <c r="UT117" i="1" s="1"/>
  <c r="US13" i="1"/>
  <c r="US117" i="1" s="1"/>
  <c r="UR13" i="1"/>
  <c r="UR117" i="1" s="1"/>
  <c r="UQ13" i="1"/>
  <c r="UQ117" i="1" s="1"/>
  <c r="UP13" i="1"/>
  <c r="UP117" i="1" s="1"/>
  <c r="UO13" i="1"/>
  <c r="UO117" i="1" s="1"/>
  <c r="UN13" i="1"/>
  <c r="UN117" i="1" s="1"/>
  <c r="UM13" i="1"/>
  <c r="UM117" i="1" s="1"/>
  <c r="UL13" i="1"/>
  <c r="UK13" i="1"/>
  <c r="UK117" i="1" s="1"/>
  <c r="UJ13" i="1"/>
  <c r="UJ117" i="1" s="1"/>
  <c r="UI13" i="1"/>
  <c r="UI117" i="1" s="1"/>
  <c r="UH13" i="1"/>
  <c r="UH117" i="1" s="1"/>
  <c r="UG13" i="1"/>
  <c r="UG117" i="1" s="1"/>
  <c r="UF13" i="1"/>
  <c r="UF117" i="1" s="1"/>
  <c r="UE13" i="1"/>
  <c r="UE117" i="1" s="1"/>
  <c r="UD13" i="1"/>
  <c r="UD117" i="1" s="1"/>
  <c r="UC13" i="1"/>
  <c r="UC117" i="1" s="1"/>
  <c r="UB13" i="1"/>
  <c r="UB117" i="1" s="1"/>
  <c r="UA13" i="1"/>
  <c r="UA117" i="1" s="1"/>
  <c r="TZ13" i="1"/>
  <c r="TZ117" i="1" s="1"/>
  <c r="TY13" i="1"/>
  <c r="TX13" i="1"/>
  <c r="TX117" i="1" s="1"/>
  <c r="TW13" i="1"/>
  <c r="TW117" i="1" s="1"/>
  <c r="TV13" i="1"/>
  <c r="TV117" i="1" s="1"/>
  <c r="TU13" i="1"/>
  <c r="TU117" i="1" s="1"/>
  <c r="TT13" i="1"/>
  <c r="TT117" i="1" s="1"/>
  <c r="TS13" i="1"/>
  <c r="TS117" i="1" s="1"/>
  <c r="TR13" i="1"/>
  <c r="TR117" i="1" s="1"/>
  <c r="TQ13" i="1"/>
  <c r="TQ117" i="1" s="1"/>
  <c r="TP13" i="1"/>
  <c r="TP117" i="1" s="1"/>
  <c r="TO13" i="1"/>
  <c r="TO117" i="1" s="1"/>
  <c r="TN13" i="1"/>
  <c r="TN117" i="1" s="1"/>
  <c r="TM13" i="1"/>
  <c r="TM117" i="1" s="1"/>
  <c r="TL13" i="1"/>
  <c r="TL117" i="1" s="1"/>
  <c r="TK13" i="1"/>
  <c r="TK117" i="1" s="1"/>
  <c r="TJ13" i="1"/>
  <c r="TJ117" i="1" s="1"/>
  <c r="TI13" i="1"/>
  <c r="TI117" i="1" s="1"/>
  <c r="TH13" i="1"/>
  <c r="TH117" i="1" s="1"/>
  <c r="TG13" i="1"/>
  <c r="TG117" i="1" s="1"/>
  <c r="TF13" i="1"/>
  <c r="TF117" i="1" s="1"/>
  <c r="TE13" i="1"/>
  <c r="TE117" i="1" s="1"/>
  <c r="TD13" i="1"/>
  <c r="TD117" i="1" s="1"/>
  <c r="TC13" i="1"/>
  <c r="TC117" i="1" s="1"/>
  <c r="TB13" i="1"/>
  <c r="TB117" i="1" s="1"/>
  <c r="TA13" i="1"/>
  <c r="TA117" i="1" s="1"/>
  <c r="SZ13" i="1"/>
  <c r="SZ117" i="1" s="1"/>
  <c r="SY13" i="1"/>
  <c r="SY117" i="1" s="1"/>
  <c r="SX13" i="1"/>
  <c r="SX117" i="1" s="1"/>
  <c r="SW13" i="1"/>
  <c r="SW117" i="1" s="1"/>
  <c r="SV13" i="1"/>
  <c r="SV117" i="1" s="1"/>
  <c r="SU13" i="1"/>
  <c r="SU117" i="1" s="1"/>
  <c r="ST13" i="1"/>
  <c r="ST117" i="1" s="1"/>
  <c r="SS13" i="1"/>
  <c r="SR13" i="1"/>
  <c r="SR117" i="1" s="1"/>
  <c r="SQ13" i="1"/>
  <c r="SQ117" i="1" s="1"/>
  <c r="SP13" i="1"/>
  <c r="SP117" i="1" s="1"/>
  <c r="SO13" i="1"/>
  <c r="SO117" i="1" s="1"/>
  <c r="SN13" i="1"/>
  <c r="SN117" i="1" s="1"/>
  <c r="SM13" i="1"/>
  <c r="SM117" i="1" s="1"/>
  <c r="SL13" i="1"/>
  <c r="SL117" i="1" s="1"/>
  <c r="SK13" i="1"/>
  <c r="SK117" i="1" s="1"/>
  <c r="SJ13" i="1"/>
  <c r="SJ117" i="1" s="1"/>
  <c r="SI13" i="1"/>
  <c r="SI117" i="1" s="1"/>
  <c r="SH13" i="1"/>
  <c r="SH117" i="1" s="1"/>
  <c r="SG13" i="1"/>
  <c r="SG117" i="1" s="1"/>
  <c r="SF13" i="1"/>
  <c r="SF117" i="1" s="1"/>
  <c r="SE13" i="1"/>
  <c r="SE117" i="1" s="1"/>
  <c r="SD13" i="1"/>
  <c r="SD117" i="1" s="1"/>
  <c r="SC13" i="1"/>
  <c r="SC117" i="1" s="1"/>
  <c r="SB13" i="1"/>
  <c r="SB117" i="1" s="1"/>
  <c r="SA13" i="1"/>
  <c r="SA117" i="1" s="1"/>
  <c r="RZ13" i="1"/>
  <c r="RZ117" i="1" s="1"/>
  <c r="RY13" i="1"/>
  <c r="RY117" i="1" s="1"/>
  <c r="RX13" i="1"/>
  <c r="RX117" i="1" s="1"/>
  <c r="RW13" i="1"/>
  <c r="RW117" i="1" s="1"/>
  <c r="RV13" i="1"/>
  <c r="RV117" i="1" s="1"/>
  <c r="RU13" i="1"/>
  <c r="RU117" i="1" s="1"/>
  <c r="RT13" i="1"/>
  <c r="RT117" i="1" s="1"/>
  <c r="RS13" i="1"/>
  <c r="RR13" i="1"/>
  <c r="RQ13" i="1"/>
  <c r="RQ117" i="1" s="1"/>
  <c r="RP13" i="1"/>
  <c r="RP117" i="1" s="1"/>
  <c r="RO13" i="1"/>
  <c r="RN13" i="1"/>
  <c r="RM13" i="1"/>
  <c r="RL13" i="1"/>
  <c r="RL117" i="1" s="1"/>
  <c r="RK13" i="1"/>
  <c r="RK117" i="1" s="1"/>
  <c r="RJ13" i="1"/>
  <c r="RJ117" i="1" s="1"/>
  <c r="RI13" i="1"/>
  <c r="RI117" i="1" s="1"/>
  <c r="RH13" i="1"/>
  <c r="RH117" i="1" s="1"/>
  <c r="RG13" i="1"/>
  <c r="RG117" i="1" s="1"/>
  <c r="RF13" i="1"/>
  <c r="RF117" i="1" s="1"/>
  <c r="RE13" i="1"/>
  <c r="RE117" i="1" s="1"/>
  <c r="RD13" i="1"/>
  <c r="RD117" i="1" s="1"/>
  <c r="RC13" i="1"/>
  <c r="RC117" i="1" s="1"/>
  <c r="RB13" i="1"/>
  <c r="RB117" i="1" s="1"/>
  <c r="RA13" i="1"/>
  <c r="RA117" i="1" s="1"/>
  <c r="QZ13" i="1"/>
  <c r="QZ117" i="1" s="1"/>
  <c r="QY13" i="1"/>
  <c r="QY117" i="1" s="1"/>
  <c r="QX13" i="1"/>
  <c r="QX117" i="1" s="1"/>
  <c r="QW13" i="1"/>
  <c r="QW117" i="1" s="1"/>
  <c r="QV13" i="1"/>
  <c r="QV117" i="1" s="1"/>
  <c r="QU13" i="1"/>
  <c r="QU117" i="1" s="1"/>
  <c r="QT13" i="1"/>
  <c r="QT117" i="1" s="1"/>
  <c r="QS13" i="1"/>
  <c r="QR13" i="1"/>
  <c r="QQ13" i="1"/>
  <c r="QP13" i="1"/>
  <c r="QO13" i="1"/>
  <c r="QN13" i="1"/>
  <c r="QM13" i="1"/>
  <c r="QL13" i="1"/>
  <c r="QK13" i="1"/>
  <c r="QJ13" i="1"/>
  <c r="QI13" i="1"/>
  <c r="QH13" i="1"/>
  <c r="QG13" i="1"/>
  <c r="QF13" i="1"/>
  <c r="QF117" i="1" s="1"/>
  <c r="QE13" i="1"/>
  <c r="QE117" i="1" s="1"/>
  <c r="QD13" i="1"/>
  <c r="QD117" i="1" s="1"/>
  <c r="QC13" i="1"/>
  <c r="QC117" i="1" s="1"/>
  <c r="QB13" i="1"/>
  <c r="QB117" i="1" s="1"/>
  <c r="QA13" i="1"/>
  <c r="QA117" i="1" s="1"/>
  <c r="PZ13" i="1"/>
  <c r="PZ117" i="1" s="1"/>
  <c r="PY13" i="1"/>
  <c r="PY117" i="1" s="1"/>
  <c r="PX13" i="1"/>
  <c r="PX117" i="1" s="1"/>
  <c r="PW13" i="1"/>
  <c r="PW117" i="1" s="1"/>
  <c r="PV13" i="1"/>
  <c r="PV117" i="1" s="1"/>
  <c r="PU13" i="1"/>
  <c r="PU117" i="1" s="1"/>
  <c r="PT13" i="1"/>
  <c r="PT117" i="1" s="1"/>
  <c r="PS13" i="1"/>
  <c r="PS117" i="1" s="1"/>
  <c r="PR13" i="1"/>
  <c r="PR117" i="1" s="1"/>
  <c r="PQ13" i="1"/>
  <c r="PQ117" i="1" s="1"/>
  <c r="PP13" i="1"/>
  <c r="PP117" i="1" s="1"/>
  <c r="PO13" i="1"/>
  <c r="PO117" i="1" s="1"/>
  <c r="PN13" i="1"/>
  <c r="PN117" i="1" s="1"/>
  <c r="PM13" i="1"/>
  <c r="PL13" i="1"/>
  <c r="PK13" i="1"/>
  <c r="PJ13" i="1"/>
  <c r="PI13" i="1"/>
  <c r="PH13" i="1"/>
  <c r="PG13" i="1"/>
  <c r="PF13" i="1"/>
  <c r="PE13" i="1"/>
  <c r="PD13" i="1"/>
  <c r="PC13" i="1"/>
  <c r="PB6" i="1"/>
  <c r="PA12" i="1"/>
  <c r="B381" i="8"/>
  <c r="B381" i="7"/>
  <c r="B381" i="6"/>
  <c r="B381" i="4"/>
  <c r="W33" i="1" l="1"/>
  <c r="FD32" i="1"/>
  <c r="XE14" i="1"/>
  <c r="XE17" i="1" s="1"/>
  <c r="TT14" i="1"/>
  <c r="TT17" i="1" s="1"/>
  <c r="TU14" i="1"/>
  <c r="TU17" i="1" s="1"/>
  <c r="TV14" i="1"/>
  <c r="TV17" i="1" s="1"/>
  <c r="VY14" i="1"/>
  <c r="VY17" i="1" s="1"/>
  <c r="WF14" i="1"/>
  <c r="WF17" i="1" s="1"/>
  <c r="WG14" i="1"/>
  <c r="WG17" i="1" s="1"/>
  <c r="TW14" i="1"/>
  <c r="TW17" i="1" s="1"/>
  <c r="TX14" i="1"/>
  <c r="TX17" i="1" s="1"/>
  <c r="UZ14" i="1"/>
  <c r="UZ17" i="1" s="1"/>
  <c r="VA14" i="1"/>
  <c r="VA17" i="1" s="1"/>
  <c r="VD14" i="1"/>
  <c r="VD17" i="1" s="1"/>
  <c r="WH14" i="1"/>
  <c r="WH17" i="1" s="1"/>
  <c r="VB14" i="1"/>
  <c r="VB17" i="1" s="1"/>
  <c r="QC14" i="1"/>
  <c r="QC17" i="1" s="1"/>
  <c r="XM14" i="1"/>
  <c r="XM17" i="1" s="1"/>
  <c r="QB14" i="1"/>
  <c r="QB17" i="1" s="1"/>
  <c r="XL14" i="1"/>
  <c r="XL17" i="1" s="1"/>
  <c r="QD14" i="1"/>
  <c r="QD17" i="1" s="1"/>
  <c r="XN14" i="1"/>
  <c r="XN17" i="1" s="1"/>
  <c r="WJ14" i="1"/>
  <c r="WJ17" i="1" s="1"/>
  <c r="QE14" i="1"/>
  <c r="QE17" i="1" s="1"/>
  <c r="XO14" i="1"/>
  <c r="XO17" i="1" s="1"/>
  <c r="QF14" i="1"/>
  <c r="QF17" i="1" s="1"/>
  <c r="XP14" i="1"/>
  <c r="XP17" i="1" s="1"/>
  <c r="WI14" i="1"/>
  <c r="WI17" i="1" s="1"/>
  <c r="RI14" i="1"/>
  <c r="RI17" i="1" s="1"/>
  <c r="RH14" i="1"/>
  <c r="RH17" i="1" s="1"/>
  <c r="RJ14" i="1"/>
  <c r="RJ17" i="1" s="1"/>
  <c r="RL14" i="1"/>
  <c r="RL17" i="1" s="1"/>
  <c r="SN14" i="1"/>
  <c r="SN17" i="1" s="1"/>
  <c r="SO14" i="1"/>
  <c r="SO17" i="1" s="1"/>
  <c r="VC14" i="1"/>
  <c r="VC17" i="1" s="1"/>
  <c r="RK14" i="1"/>
  <c r="RK17" i="1" s="1"/>
  <c r="SP14" i="1"/>
  <c r="SP17" i="1" s="1"/>
  <c r="SQ14" i="1"/>
  <c r="SQ17" i="1" s="1"/>
  <c r="SR14" i="1"/>
  <c r="SR17" i="1" s="1"/>
  <c r="WK117" i="1"/>
  <c r="WK14" i="1"/>
  <c r="WK17" i="1" s="1"/>
  <c r="XQ117" i="1"/>
  <c r="XQ14" i="1"/>
  <c r="XQ17" i="1" s="1"/>
  <c r="PD117" i="1"/>
  <c r="PD14" i="1"/>
  <c r="PD17" i="1" s="1"/>
  <c r="PE117" i="1"/>
  <c r="PE14" i="1"/>
  <c r="PE17" i="1" s="1"/>
  <c r="PI117" i="1"/>
  <c r="PI14" i="1"/>
  <c r="PI17" i="1" s="1"/>
  <c r="PK117" i="1"/>
  <c r="PK14" i="1"/>
  <c r="PK17" i="1" s="1"/>
  <c r="QQ117" i="1"/>
  <c r="QQ14" i="1"/>
  <c r="QQ17" i="1" s="1"/>
  <c r="QG117" i="1"/>
  <c r="QG14" i="1"/>
  <c r="QG17" i="1" s="1"/>
  <c r="QI117" i="1"/>
  <c r="QI14" i="1"/>
  <c r="QI17" i="1" s="1"/>
  <c r="PH117" i="1"/>
  <c r="PH14" i="1"/>
  <c r="PH17" i="1" s="1"/>
  <c r="QO117" i="1"/>
  <c r="QO14" i="1"/>
  <c r="QO17" i="1" s="1"/>
  <c r="PL117" i="1"/>
  <c r="PL14" i="1"/>
  <c r="PL17" i="1" s="1"/>
  <c r="QR117" i="1"/>
  <c r="QR14" i="1"/>
  <c r="QR17" i="1" s="1"/>
  <c r="SS117" i="1"/>
  <c r="SS14" i="1"/>
  <c r="SS17" i="1" s="1"/>
  <c r="PB12" i="1"/>
  <c r="PC6" i="1"/>
  <c r="QJ117" i="1"/>
  <c r="QJ14" i="1"/>
  <c r="QJ17" i="1" s="1"/>
  <c r="PG117" i="1"/>
  <c r="PG14" i="1"/>
  <c r="PG17" i="1" s="1"/>
  <c r="PJ117" i="1"/>
  <c r="PJ14" i="1"/>
  <c r="PJ17" i="1" s="1"/>
  <c r="QS117" i="1"/>
  <c r="QS14" i="1"/>
  <c r="QS17" i="1" s="1"/>
  <c r="RN117" i="1"/>
  <c r="RN14" i="1"/>
  <c r="RN17" i="1" s="1"/>
  <c r="QH117" i="1"/>
  <c r="QH14" i="1"/>
  <c r="QH17" i="1" s="1"/>
  <c r="PF117" i="1"/>
  <c r="PF14" i="1"/>
  <c r="PF17" i="1" s="1"/>
  <c r="PM117" i="1"/>
  <c r="PM14" i="1"/>
  <c r="PM17" i="1" s="1"/>
  <c r="UL117" i="1"/>
  <c r="UL14" i="1"/>
  <c r="UL17" i="1" s="1"/>
  <c r="PC117" i="1"/>
  <c r="PC14" i="1"/>
  <c r="PC17" i="1" s="1"/>
  <c r="QM117" i="1"/>
  <c r="QM14" i="1"/>
  <c r="QM17" i="1" s="1"/>
  <c r="VE117" i="1"/>
  <c r="VE14" i="1"/>
  <c r="VE17" i="1" s="1"/>
  <c r="TY117" i="1"/>
  <c r="TY14" i="1"/>
  <c r="TY17" i="1" s="1"/>
  <c r="QL117" i="1"/>
  <c r="QL14" i="1"/>
  <c r="QL17" i="1" s="1"/>
  <c r="RR117" i="1"/>
  <c r="RR14" i="1"/>
  <c r="RR17" i="1" s="1"/>
  <c r="QP117" i="1"/>
  <c r="QP14" i="1"/>
  <c r="QP17" i="1" s="1"/>
  <c r="RM117" i="1"/>
  <c r="RM14" i="1"/>
  <c r="RM17" i="1" s="1"/>
  <c r="RO117" i="1"/>
  <c r="RO14" i="1"/>
  <c r="RO17" i="1" s="1"/>
  <c r="RS117" i="1"/>
  <c r="RS14" i="1"/>
  <c r="RS17" i="1" s="1"/>
  <c r="QK117" i="1"/>
  <c r="QK14" i="1"/>
  <c r="QK17" i="1" s="1"/>
  <c r="QN117" i="1"/>
  <c r="QN14" i="1"/>
  <c r="QN17" i="1" s="1"/>
  <c r="ST14" i="1"/>
  <c r="ST17" i="1" s="1"/>
  <c r="TZ14" i="1"/>
  <c r="TZ17" i="1" s="1"/>
  <c r="VF14" i="1"/>
  <c r="VF17" i="1" s="1"/>
  <c r="WL14" i="1"/>
  <c r="WL17" i="1" s="1"/>
  <c r="XR14" i="1"/>
  <c r="XR17" i="1" s="1"/>
  <c r="SU14" i="1"/>
  <c r="SU17" i="1" s="1"/>
  <c r="UA14" i="1"/>
  <c r="UA17" i="1" s="1"/>
  <c r="VG14" i="1"/>
  <c r="VG17" i="1" s="1"/>
  <c r="WM14" i="1"/>
  <c r="WM17" i="1" s="1"/>
  <c r="XS14" i="1"/>
  <c r="XS17" i="1" s="1"/>
  <c r="RP14" i="1"/>
  <c r="RP17" i="1" s="1"/>
  <c r="SV14" i="1"/>
  <c r="SV17" i="1" s="1"/>
  <c r="UB14" i="1"/>
  <c r="UB17" i="1" s="1"/>
  <c r="VH14" i="1"/>
  <c r="VH17" i="1" s="1"/>
  <c r="WN14" i="1"/>
  <c r="WN17" i="1" s="1"/>
  <c r="XT14" i="1"/>
  <c r="XT17" i="1" s="1"/>
  <c r="RQ14" i="1"/>
  <c r="RQ17" i="1" s="1"/>
  <c r="SW14" i="1"/>
  <c r="SW17" i="1" s="1"/>
  <c r="UC14" i="1"/>
  <c r="UC17" i="1" s="1"/>
  <c r="VI14" i="1"/>
  <c r="VI17" i="1" s="1"/>
  <c r="WO14" i="1"/>
  <c r="WO17" i="1" s="1"/>
  <c r="XU14" i="1"/>
  <c r="XU17" i="1" s="1"/>
  <c r="SX14" i="1"/>
  <c r="SX17" i="1" s="1"/>
  <c r="UD14" i="1"/>
  <c r="UD17" i="1" s="1"/>
  <c r="VJ14" i="1"/>
  <c r="VJ17" i="1" s="1"/>
  <c r="WP14" i="1"/>
  <c r="WP17" i="1" s="1"/>
  <c r="XV14" i="1"/>
  <c r="XV17" i="1" s="1"/>
  <c r="SY14" i="1"/>
  <c r="SY17" i="1" s="1"/>
  <c r="UE14" i="1"/>
  <c r="UE17" i="1" s="1"/>
  <c r="VK14" i="1"/>
  <c r="VK17" i="1" s="1"/>
  <c r="WQ14" i="1"/>
  <c r="WQ17" i="1" s="1"/>
  <c r="XW14" i="1"/>
  <c r="XW17" i="1" s="1"/>
  <c r="RT14" i="1"/>
  <c r="RT17" i="1" s="1"/>
  <c r="SZ14" i="1"/>
  <c r="SZ17" i="1" s="1"/>
  <c r="UF14" i="1"/>
  <c r="UF17" i="1" s="1"/>
  <c r="VL14" i="1"/>
  <c r="VL17" i="1" s="1"/>
  <c r="WR14" i="1"/>
  <c r="WR17" i="1" s="1"/>
  <c r="RU14" i="1"/>
  <c r="RU17" i="1" s="1"/>
  <c r="TA14" i="1"/>
  <c r="TA17" i="1" s="1"/>
  <c r="UG14" i="1"/>
  <c r="UG17" i="1" s="1"/>
  <c r="VM14" i="1"/>
  <c r="VM17" i="1" s="1"/>
  <c r="WS14" i="1"/>
  <c r="WS17" i="1" s="1"/>
  <c r="RV14" i="1"/>
  <c r="RV17" i="1" s="1"/>
  <c r="TB14" i="1"/>
  <c r="TB17" i="1" s="1"/>
  <c r="UH14" i="1"/>
  <c r="UH17" i="1" s="1"/>
  <c r="VN14" i="1"/>
  <c r="VN17" i="1" s="1"/>
  <c r="WT14" i="1"/>
  <c r="WT17" i="1" s="1"/>
  <c r="TC14" i="1"/>
  <c r="TC17" i="1" s="1"/>
  <c r="UI14" i="1"/>
  <c r="UI17" i="1" s="1"/>
  <c r="VO14" i="1"/>
  <c r="VO17" i="1" s="1"/>
  <c r="WU14" i="1"/>
  <c r="WU17" i="1" s="1"/>
  <c r="PN14" i="1"/>
  <c r="PN17" i="1" s="1"/>
  <c r="QT14" i="1"/>
  <c r="QT17" i="1" s="1"/>
  <c r="RZ14" i="1"/>
  <c r="RZ17" i="1" s="1"/>
  <c r="TF14" i="1"/>
  <c r="TF17" i="1" s="1"/>
  <c r="VR14" i="1"/>
  <c r="VR17" i="1" s="1"/>
  <c r="WX14" i="1"/>
  <c r="WX17" i="1" s="1"/>
  <c r="RW14" i="1"/>
  <c r="RW17" i="1" s="1"/>
  <c r="TD14" i="1"/>
  <c r="TD17" i="1" s="1"/>
  <c r="PO14" i="1"/>
  <c r="PO17" i="1" s="1"/>
  <c r="QU14" i="1"/>
  <c r="QU17" i="1" s="1"/>
  <c r="SA14" i="1"/>
  <c r="SA17" i="1" s="1"/>
  <c r="TG14" i="1"/>
  <c r="TG17" i="1" s="1"/>
  <c r="UM14" i="1"/>
  <c r="UM17" i="1" s="1"/>
  <c r="VS14" i="1"/>
  <c r="VS17" i="1" s="1"/>
  <c r="WY14" i="1"/>
  <c r="WY17" i="1" s="1"/>
  <c r="PP14" i="1"/>
  <c r="PP17" i="1" s="1"/>
  <c r="QV14" i="1"/>
  <c r="QV17" i="1" s="1"/>
  <c r="SB14" i="1"/>
  <c r="SB17" i="1" s="1"/>
  <c r="TH14" i="1"/>
  <c r="TH17" i="1" s="1"/>
  <c r="UN14" i="1"/>
  <c r="UN17" i="1" s="1"/>
  <c r="VT14" i="1"/>
  <c r="VT17" i="1" s="1"/>
  <c r="WZ14" i="1"/>
  <c r="WZ17" i="1" s="1"/>
  <c r="PQ14" i="1"/>
  <c r="PQ17" i="1" s="1"/>
  <c r="QW14" i="1"/>
  <c r="QW17" i="1" s="1"/>
  <c r="SC14" i="1"/>
  <c r="SC17" i="1" s="1"/>
  <c r="TI14" i="1"/>
  <c r="TI17" i="1" s="1"/>
  <c r="UO14" i="1"/>
  <c r="UO17" i="1" s="1"/>
  <c r="VU14" i="1"/>
  <c r="VU17" i="1" s="1"/>
  <c r="XA14" i="1"/>
  <c r="XA17" i="1" s="1"/>
  <c r="WV14" i="1"/>
  <c r="WV17" i="1" s="1"/>
  <c r="PR14" i="1"/>
  <c r="PR17" i="1" s="1"/>
  <c r="QX14" i="1"/>
  <c r="QX17" i="1" s="1"/>
  <c r="SD14" i="1"/>
  <c r="SD17" i="1" s="1"/>
  <c r="TJ14" i="1"/>
  <c r="TJ17" i="1" s="1"/>
  <c r="UP14" i="1"/>
  <c r="UP17" i="1" s="1"/>
  <c r="VV14" i="1"/>
  <c r="VV17" i="1" s="1"/>
  <c r="XB14" i="1"/>
  <c r="XB17" i="1" s="1"/>
  <c r="PS14" i="1"/>
  <c r="PS17" i="1" s="1"/>
  <c r="QY14" i="1"/>
  <c r="QY17" i="1" s="1"/>
  <c r="SE14" i="1"/>
  <c r="SE17" i="1" s="1"/>
  <c r="TK14" i="1"/>
  <c r="TK17" i="1" s="1"/>
  <c r="UQ14" i="1"/>
  <c r="UQ17" i="1" s="1"/>
  <c r="VW14" i="1"/>
  <c r="VW17" i="1" s="1"/>
  <c r="XC14" i="1"/>
  <c r="XC17" i="1" s="1"/>
  <c r="VP14" i="1"/>
  <c r="VP17" i="1" s="1"/>
  <c r="PT14" i="1"/>
  <c r="PT17" i="1" s="1"/>
  <c r="QZ14" i="1"/>
  <c r="QZ17" i="1" s="1"/>
  <c r="SF14" i="1"/>
  <c r="SF17" i="1" s="1"/>
  <c r="TL14" i="1"/>
  <c r="TL17" i="1" s="1"/>
  <c r="UR14" i="1"/>
  <c r="UR17" i="1" s="1"/>
  <c r="VX14" i="1"/>
  <c r="VX17" i="1" s="1"/>
  <c r="XD14" i="1"/>
  <c r="XD17" i="1" s="1"/>
  <c r="WW14" i="1"/>
  <c r="WW17" i="1" s="1"/>
  <c r="PU14" i="1"/>
  <c r="PU17" i="1" s="1"/>
  <c r="RA14" i="1"/>
  <c r="RA17" i="1" s="1"/>
  <c r="SG14" i="1"/>
  <c r="SG17" i="1" s="1"/>
  <c r="TM14" i="1"/>
  <c r="TM17" i="1" s="1"/>
  <c r="US14" i="1"/>
  <c r="US17" i="1" s="1"/>
  <c r="RX14" i="1"/>
  <c r="RX17" i="1" s="1"/>
  <c r="TE14" i="1"/>
  <c r="TE17" i="1" s="1"/>
  <c r="PV14" i="1"/>
  <c r="PV17" i="1" s="1"/>
  <c r="RB14" i="1"/>
  <c r="RB17" i="1" s="1"/>
  <c r="SH14" i="1"/>
  <c r="SH17" i="1" s="1"/>
  <c r="TN14" i="1"/>
  <c r="TN17" i="1" s="1"/>
  <c r="UT14" i="1"/>
  <c r="UT17" i="1" s="1"/>
  <c r="VZ14" i="1"/>
  <c r="VZ17" i="1" s="1"/>
  <c r="XF14" i="1"/>
  <c r="XF17" i="1" s="1"/>
  <c r="VQ14" i="1"/>
  <c r="VQ17" i="1" s="1"/>
  <c r="PW14" i="1"/>
  <c r="PW17" i="1" s="1"/>
  <c r="RC14" i="1"/>
  <c r="RC17" i="1" s="1"/>
  <c r="SI14" i="1"/>
  <c r="SI17" i="1" s="1"/>
  <c r="TO14" i="1"/>
  <c r="TO17" i="1" s="1"/>
  <c r="UU14" i="1"/>
  <c r="UU17" i="1" s="1"/>
  <c r="WA14" i="1"/>
  <c r="WA17" i="1" s="1"/>
  <c r="XG14" i="1"/>
  <c r="XG17" i="1" s="1"/>
  <c r="RY14" i="1"/>
  <c r="RY17" i="1" s="1"/>
  <c r="PX14" i="1"/>
  <c r="PX17" i="1" s="1"/>
  <c r="RD14" i="1"/>
  <c r="RD17" i="1" s="1"/>
  <c r="SJ14" i="1"/>
  <c r="SJ17" i="1" s="1"/>
  <c r="TP14" i="1"/>
  <c r="TP17" i="1" s="1"/>
  <c r="UV14" i="1"/>
  <c r="UV17" i="1" s="1"/>
  <c r="WB14" i="1"/>
  <c r="WB17" i="1" s="1"/>
  <c r="XH14" i="1"/>
  <c r="XH17" i="1" s="1"/>
  <c r="UJ14" i="1"/>
  <c r="UJ17" i="1" s="1"/>
  <c r="PY14" i="1"/>
  <c r="PY17" i="1" s="1"/>
  <c r="RE14" i="1"/>
  <c r="RE17" i="1" s="1"/>
  <c r="SK14" i="1"/>
  <c r="SK17" i="1" s="1"/>
  <c r="TQ14" i="1"/>
  <c r="TQ17" i="1" s="1"/>
  <c r="UW14" i="1"/>
  <c r="UW17" i="1" s="1"/>
  <c r="WC14" i="1"/>
  <c r="WC17" i="1" s="1"/>
  <c r="XI14" i="1"/>
  <c r="XI17" i="1" s="1"/>
  <c r="PZ14" i="1"/>
  <c r="PZ17" i="1" s="1"/>
  <c r="RF14" i="1"/>
  <c r="RF17" i="1" s="1"/>
  <c r="SL14" i="1"/>
  <c r="SL17" i="1" s="1"/>
  <c r="TR14" i="1"/>
  <c r="TR17" i="1" s="1"/>
  <c r="UX14" i="1"/>
  <c r="UX17" i="1" s="1"/>
  <c r="WD14" i="1"/>
  <c r="WD17" i="1" s="1"/>
  <c r="XJ14" i="1"/>
  <c r="XJ17" i="1" s="1"/>
  <c r="UK14" i="1"/>
  <c r="UK17" i="1" s="1"/>
  <c r="QA14" i="1"/>
  <c r="QA17" i="1" s="1"/>
  <c r="RG14" i="1"/>
  <c r="RG17" i="1" s="1"/>
  <c r="SM14" i="1"/>
  <c r="SM17" i="1" s="1"/>
  <c r="TS14" i="1"/>
  <c r="TS17" i="1" s="1"/>
  <c r="UY14" i="1"/>
  <c r="UY17" i="1" s="1"/>
  <c r="WE14" i="1"/>
  <c r="WE17" i="1" s="1"/>
  <c r="XK14" i="1"/>
  <c r="XK17" i="1" s="1"/>
  <c r="W34" i="1" l="1"/>
  <c r="FD33" i="1"/>
  <c r="PC12" i="1"/>
  <c r="PD6" i="1"/>
  <c r="W35" i="1" l="1"/>
  <c r="FD34" i="1"/>
  <c r="PD12" i="1"/>
  <c r="PE6" i="1"/>
  <c r="W36" i="1" l="1"/>
  <c r="FD35" i="1"/>
  <c r="ADP85" i="1"/>
  <c r="PE12" i="1"/>
  <c r="PF6" i="1"/>
  <c r="W37" i="1" l="1"/>
  <c r="FD36" i="1"/>
  <c r="PG6" i="1"/>
  <c r="PF12" i="1"/>
  <c r="W38" i="1" l="1"/>
  <c r="FD37" i="1"/>
  <c r="PH6" i="1"/>
  <c r="PG12" i="1"/>
  <c r="W39" i="1" l="1"/>
  <c r="FD38" i="1"/>
  <c r="PI6" i="1"/>
  <c r="PH12" i="1"/>
  <c r="W40" i="1" l="1"/>
  <c r="W42" i="1" s="1"/>
  <c r="FD42" i="1" s="1"/>
  <c r="FD39" i="1"/>
  <c r="PJ6" i="1"/>
  <c r="PI12" i="1"/>
  <c r="W41" i="1" l="1"/>
  <c r="FD40" i="1"/>
  <c r="PJ12" i="1"/>
  <c r="PK6" i="1"/>
  <c r="W43" i="1" l="1"/>
  <c r="FD41" i="1"/>
  <c r="PL6" i="1"/>
  <c r="PK12" i="1"/>
  <c r="W44" i="1" l="1"/>
  <c r="FD43" i="1"/>
  <c r="PL12" i="1"/>
  <c r="PM6" i="1"/>
  <c r="W45" i="1" l="1"/>
  <c r="FD44" i="1"/>
  <c r="PM12" i="1"/>
  <c r="PN6" i="1"/>
  <c r="G36" i="1"/>
  <c r="A36" i="1"/>
  <c r="DP65" i="1"/>
  <c r="H83" i="1"/>
  <c r="H63" i="1"/>
  <c r="R79" i="1"/>
  <c r="R85" i="1" s="1"/>
  <c r="P79" i="1"/>
  <c r="P85" i="1" s="1"/>
  <c r="AH79" i="1"/>
  <c r="AH85" i="1" s="1"/>
  <c r="AG79" i="1"/>
  <c r="AG85" i="1" s="1"/>
  <c r="AF79" i="1"/>
  <c r="AF85" i="1" s="1"/>
  <c r="AE79" i="1"/>
  <c r="AE85" i="1" s="1"/>
  <c r="AI79" i="1"/>
  <c r="AD79" i="1"/>
  <c r="AD85" i="1" s="1"/>
  <c r="AC79" i="1"/>
  <c r="AC85" i="1" s="1"/>
  <c r="N79" i="1"/>
  <c r="N85" i="1" s="1"/>
  <c r="O79" i="1"/>
  <c r="O85" i="1" s="1"/>
  <c r="BC109" i="1"/>
  <c r="A109" i="1"/>
  <c r="AAV108" i="1"/>
  <c r="AAU108" i="1"/>
  <c r="AAT108" i="1"/>
  <c r="AAS108" i="1"/>
  <c r="ZD108" i="1"/>
  <c r="G108" i="1"/>
  <c r="A108" i="1"/>
  <c r="AAV107" i="1"/>
  <c r="AAU107" i="1"/>
  <c r="AAT107" i="1"/>
  <c r="AAS107" i="1"/>
  <c r="ZD107" i="1"/>
  <c r="G107" i="1"/>
  <c r="A107" i="1"/>
  <c r="AAV106" i="1"/>
  <c r="AAU106" i="1"/>
  <c r="AAT106" i="1"/>
  <c r="AAS106" i="1"/>
  <c r="ZD106" i="1"/>
  <c r="G106" i="1"/>
  <c r="A106" i="1"/>
  <c r="AAV105" i="1"/>
  <c r="AAU105" i="1"/>
  <c r="AAT105" i="1"/>
  <c r="AAS105" i="1"/>
  <c r="ZD105" i="1"/>
  <c r="G105" i="1"/>
  <c r="A105" i="1"/>
  <c r="AAV104" i="1"/>
  <c r="AAU104" i="1"/>
  <c r="AAT104" i="1"/>
  <c r="AAS104" i="1"/>
  <c r="ZD104" i="1"/>
  <c r="ACZ104" i="1"/>
  <c r="ACY104" i="1"/>
  <c r="G104" i="1"/>
  <c r="A104" i="1"/>
  <c r="AAV103" i="1"/>
  <c r="AAU103" i="1"/>
  <c r="AAT103" i="1"/>
  <c r="AAS103" i="1"/>
  <c r="ZD103" i="1"/>
  <c r="G103" i="1"/>
  <c r="A103" i="1"/>
  <c r="B105" i="1" s="1"/>
  <c r="AAV102" i="1"/>
  <c r="AAU102" i="1"/>
  <c r="AAT102" i="1"/>
  <c r="AAS102" i="1"/>
  <c r="ZD102" i="1"/>
  <c r="ACZ102" i="1"/>
  <c r="ACY102" i="1"/>
  <c r="G102" i="1"/>
  <c r="A102" i="1"/>
  <c r="B104" i="1" s="1"/>
  <c r="AAV101" i="1"/>
  <c r="AAU101" i="1"/>
  <c r="AAT101" i="1"/>
  <c r="AAS101" i="1"/>
  <c r="ZD101" i="1"/>
  <c r="G101" i="1"/>
  <c r="A101" i="1"/>
  <c r="B103" i="1" s="1"/>
  <c r="AAV100" i="1"/>
  <c r="AAU100" i="1"/>
  <c r="AAT100" i="1"/>
  <c r="AAS100" i="1"/>
  <c r="ZD100" i="1"/>
  <c r="ACZ100" i="1"/>
  <c r="ACY100" i="1"/>
  <c r="G100" i="1"/>
  <c r="A100" i="1"/>
  <c r="B102" i="1" s="1"/>
  <c r="AAV99" i="1"/>
  <c r="AAU99" i="1"/>
  <c r="AAT99" i="1"/>
  <c r="AAS99" i="1"/>
  <c r="ZD99" i="1"/>
  <c r="G99" i="1"/>
  <c r="A99" i="1"/>
  <c r="B101" i="1" s="1"/>
  <c r="AAV98" i="1"/>
  <c r="AAU98" i="1"/>
  <c r="AAT98" i="1"/>
  <c r="AAS98" i="1"/>
  <c r="ZD98" i="1"/>
  <c r="ACZ98" i="1"/>
  <c r="ACY98" i="1"/>
  <c r="G98" i="1"/>
  <c r="A98" i="1"/>
  <c r="B100" i="1" s="1"/>
  <c r="AAV97" i="1"/>
  <c r="AAU97" i="1"/>
  <c r="AAT97" i="1"/>
  <c r="AAS97" i="1"/>
  <c r="ZD97" i="1"/>
  <c r="G97" i="1"/>
  <c r="A97" i="1"/>
  <c r="B99" i="1" s="1"/>
  <c r="AAV96" i="1"/>
  <c r="AAU96" i="1"/>
  <c r="AAT96" i="1"/>
  <c r="AAS96" i="1"/>
  <c r="ZD96" i="1"/>
  <c r="ACZ96" i="1"/>
  <c r="ACY96" i="1"/>
  <c r="G96" i="1"/>
  <c r="A96" i="1"/>
  <c r="B98" i="1" s="1"/>
  <c r="AAV95" i="1"/>
  <c r="AAU95" i="1"/>
  <c r="AAT95" i="1"/>
  <c r="AAS95" i="1"/>
  <c r="ZD95" i="1"/>
  <c r="G95" i="1"/>
  <c r="A95" i="1"/>
  <c r="B97" i="1" s="1"/>
  <c r="AAV94" i="1"/>
  <c r="AAU94" i="1"/>
  <c r="AAT94" i="1"/>
  <c r="AAS94" i="1"/>
  <c r="ZD94" i="1"/>
  <c r="ACZ94" i="1"/>
  <c r="ACY94" i="1"/>
  <c r="G94" i="1"/>
  <c r="A94" i="1"/>
  <c r="B96" i="1" s="1"/>
  <c r="AAV93" i="1"/>
  <c r="AAU93" i="1"/>
  <c r="AAT93" i="1"/>
  <c r="AAS93" i="1"/>
  <c r="ZD93" i="1"/>
  <c r="G93" i="1"/>
  <c r="A93" i="1"/>
  <c r="B95" i="1" s="1"/>
  <c r="AAV92" i="1"/>
  <c r="AAU92" i="1"/>
  <c r="AAT92" i="1"/>
  <c r="AAS92" i="1"/>
  <c r="ZD92" i="1"/>
  <c r="ACZ92" i="1"/>
  <c r="ACY92" i="1"/>
  <c r="G92" i="1"/>
  <c r="A92" i="1"/>
  <c r="B94" i="1" s="1"/>
  <c r="AAV91" i="1"/>
  <c r="AAU91" i="1"/>
  <c r="AAT91" i="1"/>
  <c r="AAS91" i="1"/>
  <c r="ZD91" i="1"/>
  <c r="G91" i="1"/>
  <c r="A91" i="1"/>
  <c r="B93" i="1" s="1"/>
  <c r="AAV90" i="1"/>
  <c r="AAU90" i="1"/>
  <c r="AAT90" i="1"/>
  <c r="AAS90" i="1"/>
  <c r="ZD90" i="1"/>
  <c r="ACZ90" i="1"/>
  <c r="ACY90" i="1"/>
  <c r="G90" i="1"/>
  <c r="A90" i="1"/>
  <c r="B92" i="1" s="1"/>
  <c r="AAV89" i="1"/>
  <c r="AAU89" i="1"/>
  <c r="AAT89" i="1"/>
  <c r="AAS89" i="1"/>
  <c r="ZD89" i="1"/>
  <c r="G89" i="1"/>
  <c r="A89" i="1"/>
  <c r="B91" i="1" s="1"/>
  <c r="AAV88" i="1"/>
  <c r="AAU88" i="1"/>
  <c r="AAT88" i="1"/>
  <c r="AAS88" i="1"/>
  <c r="ZD88" i="1"/>
  <c r="ACZ88" i="1"/>
  <c r="ACY88" i="1"/>
  <c r="ABP88" i="1"/>
  <c r="G88" i="1"/>
  <c r="A88" i="1"/>
  <c r="B90" i="1" s="1"/>
  <c r="AAV87" i="1"/>
  <c r="AAU87" i="1"/>
  <c r="AAT87" i="1"/>
  <c r="AAS87" i="1"/>
  <c r="ZD87" i="1"/>
  <c r="ABP87" i="1"/>
  <c r="G87" i="1"/>
  <c r="A87" i="1"/>
  <c r="AAV86" i="1"/>
  <c r="AAU86" i="1"/>
  <c r="AAT86" i="1"/>
  <c r="AAS86" i="1"/>
  <c r="ZD86" i="1"/>
  <c r="ACZ86" i="1"/>
  <c r="ACY86" i="1"/>
  <c r="H86" i="1"/>
  <c r="G86" i="1"/>
  <c r="A86" i="1"/>
  <c r="B107" i="1" s="1"/>
  <c r="AAV85" i="1"/>
  <c r="AAU85" i="1"/>
  <c r="AAT85" i="1"/>
  <c r="AAS85" i="1"/>
  <c r="ZD85" i="1"/>
  <c r="ABP85" i="1"/>
  <c r="G85" i="1"/>
  <c r="A85" i="1"/>
  <c r="B106" i="1" s="1"/>
  <c r="BC84" i="1"/>
  <c r="A84" i="1"/>
  <c r="A83" i="1"/>
  <c r="A82" i="1"/>
  <c r="A81" i="1"/>
  <c r="A80" i="1"/>
  <c r="A79" i="1"/>
  <c r="A78" i="1"/>
  <c r="ABT6" i="1"/>
  <c r="ACD13" i="1"/>
  <c r="ACD14" i="1" s="1"/>
  <c r="AI59" i="1"/>
  <c r="P59" i="1"/>
  <c r="N59" i="1"/>
  <c r="O59" i="1"/>
  <c r="AFA12" i="1"/>
  <c r="AFS12" i="1" s="1"/>
  <c r="AGK12" i="1" s="1"/>
  <c r="AHC12" i="1" s="1"/>
  <c r="AEZ12" i="1"/>
  <c r="AFR12" i="1" s="1"/>
  <c r="AGJ12" i="1" s="1"/>
  <c r="AHB12" i="1" s="1"/>
  <c r="AEY12" i="1"/>
  <c r="AFQ12" i="1" s="1"/>
  <c r="AGI12" i="1" s="1"/>
  <c r="AHA12" i="1" s="1"/>
  <c r="AEX12" i="1"/>
  <c r="AFP12" i="1" s="1"/>
  <c r="AGH12" i="1" s="1"/>
  <c r="AGZ12" i="1" s="1"/>
  <c r="AEW12" i="1"/>
  <c r="AFO12" i="1" s="1"/>
  <c r="AGG12" i="1" s="1"/>
  <c r="AGY12" i="1" s="1"/>
  <c r="AEV12" i="1"/>
  <c r="AFN12" i="1" s="1"/>
  <c r="AGF12" i="1" s="1"/>
  <c r="AGX12" i="1" s="1"/>
  <c r="AEU12" i="1"/>
  <c r="AFM12" i="1" s="1"/>
  <c r="AGE12" i="1" s="1"/>
  <c r="AGW12" i="1" s="1"/>
  <c r="AET12" i="1"/>
  <c r="AFL12" i="1" s="1"/>
  <c r="AGD12" i="1" s="1"/>
  <c r="AGV12" i="1" s="1"/>
  <c r="AES12" i="1"/>
  <c r="AFK12" i="1" s="1"/>
  <c r="AGC12" i="1" s="1"/>
  <c r="AGU12" i="1" s="1"/>
  <c r="AER12" i="1"/>
  <c r="AFJ12" i="1" s="1"/>
  <c r="AGB12" i="1" s="1"/>
  <c r="AGT12" i="1" s="1"/>
  <c r="AEQ12" i="1"/>
  <c r="AFI12" i="1" s="1"/>
  <c r="AGA12" i="1" s="1"/>
  <c r="AGS12" i="1" s="1"/>
  <c r="AEP12" i="1"/>
  <c r="AFH12" i="1" s="1"/>
  <c r="AFZ12" i="1" s="1"/>
  <c r="AGR12" i="1" s="1"/>
  <c r="AEO12" i="1"/>
  <c r="AFG12" i="1" s="1"/>
  <c r="AFY12" i="1" s="1"/>
  <c r="AGQ12" i="1" s="1"/>
  <c r="AEN12" i="1"/>
  <c r="AFF12" i="1" s="1"/>
  <c r="AFX12" i="1" s="1"/>
  <c r="AGP12" i="1" s="1"/>
  <c r="AEM12" i="1"/>
  <c r="AFE12" i="1" s="1"/>
  <c r="AFW12" i="1" s="1"/>
  <c r="AGO12" i="1" s="1"/>
  <c r="AEL12" i="1"/>
  <c r="AFD12" i="1" s="1"/>
  <c r="AFV12" i="1" s="1"/>
  <c r="AGN12" i="1" s="1"/>
  <c r="AEK12" i="1"/>
  <c r="AFC12" i="1" s="1"/>
  <c r="AFU12" i="1" s="1"/>
  <c r="AGM12" i="1" s="1"/>
  <c r="AEJ12" i="1"/>
  <c r="AFB12" i="1" s="1"/>
  <c r="AFT12" i="1" s="1"/>
  <c r="AGL12" i="1" s="1"/>
  <c r="AD59" i="1"/>
  <c r="AAD13" i="1"/>
  <c r="AAD14" i="1" s="1"/>
  <c r="AC59" i="1"/>
  <c r="ABM106" i="1" l="1" a="1"/>
  <c r="ABM106" i="1" s="1"/>
  <c r="ADK86" i="1"/>
  <c r="ADK107" i="1" s="1" a="1"/>
  <c r="ADK107" i="1" s="1"/>
  <c r="AB85" i="1"/>
  <c r="ADK106" i="1" a="1"/>
  <c r="ADK106" i="1" s="1"/>
  <c r="W46" i="1"/>
  <c r="FD45" i="1"/>
  <c r="N65" i="1"/>
  <c r="AC65" i="1"/>
  <c r="O65" i="1"/>
  <c r="V65" i="1" s="1"/>
  <c r="AI65" i="1"/>
  <c r="AD65" i="1"/>
  <c r="P65" i="1"/>
  <c r="X85" i="1"/>
  <c r="W85" i="1"/>
  <c r="FD85" i="1" s="1"/>
  <c r="Y85" i="1"/>
  <c r="V85" i="1"/>
  <c r="AC86" i="1"/>
  <c r="AG86" i="1"/>
  <c r="AE86" i="1"/>
  <c r="P86" i="1"/>
  <c r="AF86" i="1"/>
  <c r="R86" i="1"/>
  <c r="AH86" i="1"/>
  <c r="N86" i="1"/>
  <c r="AD86" i="1"/>
  <c r="O86" i="1"/>
  <c r="AK79" i="1"/>
  <c r="AK85" i="1" s="1"/>
  <c r="GD85" i="1" s="1"/>
  <c r="Q79" i="1"/>
  <c r="Q85" i="1" s="1"/>
  <c r="ADP106" i="1" a="1"/>
  <c r="ADP106" i="1" s="1"/>
  <c r="ADJ106" i="1" a="1"/>
  <c r="ADJ106" i="1" s="1"/>
  <c r="ADI106" i="1" a="1"/>
  <c r="ADI106" i="1" s="1"/>
  <c r="ADO106" i="1" a="1"/>
  <c r="ADO106" i="1" s="1"/>
  <c r="ADH106" i="1" a="1"/>
  <c r="ADH106" i="1" s="1"/>
  <c r="ADN106" i="1" a="1"/>
  <c r="ADN106" i="1" s="1"/>
  <c r="ADG106" i="1" a="1"/>
  <c r="ADG106" i="1" s="1"/>
  <c r="ADD106" i="1" a="1"/>
  <c r="ADD106" i="1" s="1"/>
  <c r="ADM106" i="1" a="1"/>
  <c r="ADM106" i="1" s="1"/>
  <c r="ADF106" i="1" a="1"/>
  <c r="ADF106" i="1" s="1"/>
  <c r="ADE106" i="1" a="1"/>
  <c r="ADE106" i="1" s="1"/>
  <c r="ABL106" i="1" a="1"/>
  <c r="ABL106" i="1" s="1"/>
  <c r="ADN86" i="1"/>
  <c r="ADN107" i="1" s="1" a="1"/>
  <c r="ADN107" i="1" s="1"/>
  <c r="ADO86" i="1"/>
  <c r="ADO107" i="1" s="1" a="1"/>
  <c r="ADO107" i="1" s="1"/>
  <c r="ADM86" i="1"/>
  <c r="ADM107" i="1" s="1" a="1"/>
  <c r="ADM107" i="1" s="1"/>
  <c r="ABL86" i="1"/>
  <c r="ABL107" i="1" s="1" a="1"/>
  <c r="ABL107" i="1" s="1"/>
  <c r="ADP86" i="1"/>
  <c r="ADP107" i="1" s="1" a="1"/>
  <c r="ADP107" i="1" s="1"/>
  <c r="ADJ86" i="1"/>
  <c r="ADJ107" i="1" s="1" a="1"/>
  <c r="ADJ107" i="1" s="1"/>
  <c r="ADH86" i="1"/>
  <c r="ADH107" i="1" s="1" a="1"/>
  <c r="ADH107" i="1" s="1"/>
  <c r="ADI86" i="1"/>
  <c r="ADI107" i="1" s="1" a="1"/>
  <c r="ADI107" i="1" s="1"/>
  <c r="ADD86" i="1"/>
  <c r="ADD107" i="1" s="1" a="1"/>
  <c r="ADD107" i="1" s="1"/>
  <c r="ADF86" i="1"/>
  <c r="ADF107" i="1" s="1" a="1"/>
  <c r="ADF107" i="1" s="1"/>
  <c r="ADG86" i="1"/>
  <c r="ADG107" i="1" s="1" a="1"/>
  <c r="ADG107" i="1" s="1"/>
  <c r="ADE86" i="1"/>
  <c r="ADE107" i="1" s="1" a="1"/>
  <c r="ADE107" i="1" s="1"/>
  <c r="PO6" i="1"/>
  <c r="PN12" i="1"/>
  <c r="ABR90" i="1" a="1"/>
  <c r="ABR90" i="1" s="1"/>
  <c r="ABR92" i="1" s="1" a="1"/>
  <c r="ABR92" i="1" s="1"/>
  <c r="ABR94" i="1" s="1" a="1"/>
  <c r="ABR94" i="1" s="1"/>
  <c r="ABR96" i="1" s="1" a="1"/>
  <c r="ABR96" i="1" s="1"/>
  <c r="ABR98" i="1" s="1" a="1"/>
  <c r="ABR98" i="1" s="1"/>
  <c r="ABR100" i="1" s="1" a="1"/>
  <c r="ABR100" i="1" s="1"/>
  <c r="ABR102" i="1" s="1" a="1"/>
  <c r="ABR102" i="1" s="1"/>
  <c r="ABR104" i="1" s="1" a="1"/>
  <c r="ABR104" i="1" s="1"/>
  <c r="ABN90" i="1" a="1"/>
  <c r="ABN90" i="1" s="1"/>
  <c r="B88" i="1"/>
  <c r="ABN106" i="1" a="1"/>
  <c r="ABN106" i="1" s="1"/>
  <c r="ABS106" i="1" s="1" a="1"/>
  <c r="ABS106" i="1" s="1"/>
  <c r="ABP106" i="1" a="1"/>
  <c r="ABP106" i="1" s="1"/>
  <c r="ACQ106" i="1" a="1"/>
  <c r="ACQ106" i="1" s="1"/>
  <c r="ACP106" i="1" a="1"/>
  <c r="ACP106" i="1" s="1"/>
  <c r="ABR106" i="1" a="1"/>
  <c r="ABR106" i="1" s="1"/>
  <c r="ABQ106" i="1" a="1"/>
  <c r="ABQ106" i="1" s="1"/>
  <c r="B86" i="1"/>
  <c r="B108" i="1"/>
  <c r="B89" i="1"/>
  <c r="B87" i="1"/>
  <c r="ACZ107" i="1" a="1"/>
  <c r="ACZ107" i="1" s="1"/>
  <c r="ACY107" i="1" a="1"/>
  <c r="ACY107" i="1" s="1"/>
  <c r="ABO107" i="1" a="1"/>
  <c r="ABO107" i="1" s="1"/>
  <c r="ABR107" i="1" a="1"/>
  <c r="ABR107" i="1" s="1"/>
  <c r="ACT107" i="1" a="1"/>
  <c r="ACT107" i="1" s="1"/>
  <c r="ACS107" i="1" a="1"/>
  <c r="ACS107" i="1" s="1"/>
  <c r="ACQ107" i="1" a="1"/>
  <c r="ACQ107" i="1" s="1"/>
  <c r="ACP107" i="1" a="1"/>
  <c r="ACP107" i="1" s="1"/>
  <c r="H87" i="1"/>
  <c r="ACD117" i="1"/>
  <c r="AAD117" i="1"/>
  <c r="AAD17" i="1"/>
  <c r="F152" i="4"/>
  <c r="N297" i="6"/>
  <c r="T297" i="6" s="1"/>
  <c r="Z297" i="6" s="1"/>
  <c r="AF297" i="6" s="1"/>
  <c r="AL297" i="6" s="1"/>
  <c r="AR297" i="6" s="1"/>
  <c r="AX297" i="6" s="1"/>
  <c r="BD297" i="6" s="1"/>
  <c r="BJ297" i="6" s="1"/>
  <c r="M297" i="6"/>
  <c r="S297" i="6" s="1"/>
  <c r="Y297" i="6" s="1"/>
  <c r="AE297" i="6" s="1"/>
  <c r="AK297" i="6" s="1"/>
  <c r="AQ297" i="6" s="1"/>
  <c r="AW297" i="6" s="1"/>
  <c r="BC297" i="6" s="1"/>
  <c r="BI297" i="6" s="1"/>
  <c r="L297" i="6"/>
  <c r="R297" i="6" s="1"/>
  <c r="X297" i="6" s="1"/>
  <c r="AD297" i="6" s="1"/>
  <c r="AJ297" i="6" s="1"/>
  <c r="AP297" i="6" s="1"/>
  <c r="AV297" i="6" s="1"/>
  <c r="BB297" i="6" s="1"/>
  <c r="BH297" i="6" s="1"/>
  <c r="K297" i="6"/>
  <c r="Q297" i="6" s="1"/>
  <c r="W297" i="6" s="1"/>
  <c r="AC297" i="6" s="1"/>
  <c r="AI297" i="6" s="1"/>
  <c r="AO297" i="6" s="1"/>
  <c r="AU297" i="6" s="1"/>
  <c r="BA297" i="6" s="1"/>
  <c r="BG297" i="6" s="1"/>
  <c r="J297" i="6"/>
  <c r="P297" i="6" s="1"/>
  <c r="V297" i="6" s="1"/>
  <c r="AB297" i="6" s="1"/>
  <c r="AH297" i="6" s="1"/>
  <c r="AN297" i="6" s="1"/>
  <c r="AT297" i="6" s="1"/>
  <c r="AZ297" i="6" s="1"/>
  <c r="BF297" i="6" s="1"/>
  <c r="I297" i="6"/>
  <c r="O297" i="6" s="1"/>
  <c r="U297" i="6" s="1"/>
  <c r="AA297" i="6" s="1"/>
  <c r="AG297" i="6" s="1"/>
  <c r="AM297" i="6" s="1"/>
  <c r="AS297" i="6" s="1"/>
  <c r="AY297" i="6" s="1"/>
  <c r="BE297" i="6" s="1"/>
  <c r="BK297" i="6" s="1"/>
  <c r="N296" i="6"/>
  <c r="T296" i="6" s="1"/>
  <c r="Z296" i="6" s="1"/>
  <c r="AF296" i="6" s="1"/>
  <c r="AL296" i="6" s="1"/>
  <c r="AR296" i="6" s="1"/>
  <c r="AX296" i="6" s="1"/>
  <c r="BD296" i="6" s="1"/>
  <c r="BJ296" i="6" s="1"/>
  <c r="M296" i="6"/>
  <c r="S296" i="6" s="1"/>
  <c r="Y296" i="6" s="1"/>
  <c r="AE296" i="6" s="1"/>
  <c r="AK296" i="6" s="1"/>
  <c r="AQ296" i="6" s="1"/>
  <c r="AW296" i="6" s="1"/>
  <c r="BC296" i="6" s="1"/>
  <c r="BI296" i="6" s="1"/>
  <c r="L296" i="6"/>
  <c r="R296" i="6" s="1"/>
  <c r="X296" i="6" s="1"/>
  <c r="AD296" i="6" s="1"/>
  <c r="AJ296" i="6" s="1"/>
  <c r="AP296" i="6" s="1"/>
  <c r="AV296" i="6" s="1"/>
  <c r="BB296" i="6" s="1"/>
  <c r="BH296" i="6" s="1"/>
  <c r="K296" i="6"/>
  <c r="Q296" i="6" s="1"/>
  <c r="W296" i="6" s="1"/>
  <c r="AC296" i="6" s="1"/>
  <c r="AI296" i="6" s="1"/>
  <c r="AO296" i="6" s="1"/>
  <c r="AU296" i="6" s="1"/>
  <c r="BA296" i="6" s="1"/>
  <c r="BG296" i="6" s="1"/>
  <c r="J296" i="6"/>
  <c r="P296" i="6" s="1"/>
  <c r="V296" i="6" s="1"/>
  <c r="AB296" i="6" s="1"/>
  <c r="AH296" i="6" s="1"/>
  <c r="AN296" i="6" s="1"/>
  <c r="AT296" i="6" s="1"/>
  <c r="AZ296" i="6" s="1"/>
  <c r="BF296" i="6" s="1"/>
  <c r="I296" i="6"/>
  <c r="O296" i="6" s="1"/>
  <c r="U296" i="6" s="1"/>
  <c r="AA296" i="6" s="1"/>
  <c r="AG296" i="6" s="1"/>
  <c r="AM296" i="6" s="1"/>
  <c r="AS296" i="6" s="1"/>
  <c r="AY296" i="6" s="1"/>
  <c r="BE296" i="6" s="1"/>
  <c r="BK296" i="6" s="1"/>
  <c r="N297" i="7"/>
  <c r="T297" i="7" s="1"/>
  <c r="Z297" i="7" s="1"/>
  <c r="AF297" i="7" s="1"/>
  <c r="AL297" i="7" s="1"/>
  <c r="AR297" i="7" s="1"/>
  <c r="AX297" i="7" s="1"/>
  <c r="BD297" i="7" s="1"/>
  <c r="BJ297" i="7" s="1"/>
  <c r="M297" i="7"/>
  <c r="S297" i="7" s="1"/>
  <c r="Y297" i="7" s="1"/>
  <c r="AE297" i="7" s="1"/>
  <c r="AK297" i="7" s="1"/>
  <c r="AQ297" i="7" s="1"/>
  <c r="AW297" i="7" s="1"/>
  <c r="BC297" i="7" s="1"/>
  <c r="BI297" i="7" s="1"/>
  <c r="L297" i="7"/>
  <c r="R297" i="7" s="1"/>
  <c r="X297" i="7" s="1"/>
  <c r="AD297" i="7" s="1"/>
  <c r="AJ297" i="7" s="1"/>
  <c r="AP297" i="7" s="1"/>
  <c r="AV297" i="7" s="1"/>
  <c r="BB297" i="7" s="1"/>
  <c r="BH297" i="7" s="1"/>
  <c r="K297" i="7"/>
  <c r="Q297" i="7" s="1"/>
  <c r="W297" i="7" s="1"/>
  <c r="AC297" i="7" s="1"/>
  <c r="AI297" i="7" s="1"/>
  <c r="AO297" i="7" s="1"/>
  <c r="AU297" i="7" s="1"/>
  <c r="BA297" i="7" s="1"/>
  <c r="BG297" i="7" s="1"/>
  <c r="J297" i="7"/>
  <c r="P297" i="7" s="1"/>
  <c r="V297" i="7" s="1"/>
  <c r="AB297" i="7" s="1"/>
  <c r="AH297" i="7" s="1"/>
  <c r="AN297" i="7" s="1"/>
  <c r="AT297" i="7" s="1"/>
  <c r="AZ297" i="7" s="1"/>
  <c r="BF297" i="7" s="1"/>
  <c r="I297" i="7"/>
  <c r="O297" i="7" s="1"/>
  <c r="U297" i="7" s="1"/>
  <c r="AA297" i="7" s="1"/>
  <c r="AG297" i="7" s="1"/>
  <c r="AM297" i="7" s="1"/>
  <c r="AS297" i="7" s="1"/>
  <c r="AY297" i="7" s="1"/>
  <c r="BE297" i="7" s="1"/>
  <c r="BK297" i="7" s="1"/>
  <c r="N296" i="7"/>
  <c r="T296" i="7" s="1"/>
  <c r="Z296" i="7" s="1"/>
  <c r="AF296" i="7" s="1"/>
  <c r="AL296" i="7" s="1"/>
  <c r="AR296" i="7" s="1"/>
  <c r="AX296" i="7" s="1"/>
  <c r="BD296" i="7" s="1"/>
  <c r="BJ296" i="7" s="1"/>
  <c r="M296" i="7"/>
  <c r="S296" i="7" s="1"/>
  <c r="Y296" i="7" s="1"/>
  <c r="AE296" i="7" s="1"/>
  <c r="AK296" i="7" s="1"/>
  <c r="AQ296" i="7" s="1"/>
  <c r="AW296" i="7" s="1"/>
  <c r="BC296" i="7" s="1"/>
  <c r="BI296" i="7" s="1"/>
  <c r="L296" i="7"/>
  <c r="R296" i="7" s="1"/>
  <c r="X296" i="7" s="1"/>
  <c r="AD296" i="7" s="1"/>
  <c r="AJ296" i="7" s="1"/>
  <c r="AP296" i="7" s="1"/>
  <c r="AV296" i="7" s="1"/>
  <c r="BB296" i="7" s="1"/>
  <c r="BH296" i="7" s="1"/>
  <c r="K296" i="7"/>
  <c r="Q296" i="7" s="1"/>
  <c r="W296" i="7" s="1"/>
  <c r="AC296" i="7" s="1"/>
  <c r="AI296" i="7" s="1"/>
  <c r="AO296" i="7" s="1"/>
  <c r="AU296" i="7" s="1"/>
  <c r="BA296" i="7" s="1"/>
  <c r="BG296" i="7" s="1"/>
  <c r="J296" i="7"/>
  <c r="P296" i="7" s="1"/>
  <c r="V296" i="7" s="1"/>
  <c r="AB296" i="7" s="1"/>
  <c r="AH296" i="7" s="1"/>
  <c r="AN296" i="7" s="1"/>
  <c r="AT296" i="7" s="1"/>
  <c r="AZ296" i="7" s="1"/>
  <c r="BF296" i="7" s="1"/>
  <c r="I296" i="7"/>
  <c r="O296" i="7" s="1"/>
  <c r="U296" i="7" s="1"/>
  <c r="AA296" i="7" s="1"/>
  <c r="AG296" i="7" s="1"/>
  <c r="AM296" i="7" s="1"/>
  <c r="AS296" i="7" s="1"/>
  <c r="AY296" i="7" s="1"/>
  <c r="BE296" i="7" s="1"/>
  <c r="BK296" i="7" s="1"/>
  <c r="OJ12" i="1"/>
  <c r="OI12" i="1"/>
  <c r="OH12" i="1"/>
  <c r="OG12" i="1"/>
  <c r="NL12" i="1"/>
  <c r="NK12" i="1"/>
  <c r="NJ12" i="1"/>
  <c r="NI12" i="1"/>
  <c r="MN12" i="1"/>
  <c r="MM12" i="1"/>
  <c r="ML12" i="1"/>
  <c r="MK12" i="1"/>
  <c r="OJ6" i="1"/>
  <c r="OI6" i="1"/>
  <c r="OI7" i="1" s="1"/>
  <c r="OH6" i="1"/>
  <c r="OH7" i="1" s="1"/>
  <c r="OG6" i="1"/>
  <c r="OG7" i="1" s="1"/>
  <c r="MN6" i="1"/>
  <c r="MN7" i="1" s="1"/>
  <c r="MM6" i="1"/>
  <c r="MM7" i="1" s="1"/>
  <c r="ML6" i="1"/>
  <c r="ML7" i="1" s="1"/>
  <c r="MK6" i="1"/>
  <c r="OZ13" i="1"/>
  <c r="OZ117" i="1" s="1"/>
  <c r="OY13" i="1"/>
  <c r="OY117" i="1" s="1"/>
  <c r="OX13" i="1"/>
  <c r="OX117" i="1" s="1"/>
  <c r="OW13" i="1"/>
  <c r="OW117" i="1" s="1"/>
  <c r="OV13" i="1"/>
  <c r="OV117" i="1" s="1"/>
  <c r="OU13" i="1"/>
  <c r="OU117" i="1" s="1"/>
  <c r="OT13" i="1"/>
  <c r="OT117" i="1" s="1"/>
  <c r="OS13" i="1"/>
  <c r="OS117" i="1" s="1"/>
  <c r="OR13" i="1"/>
  <c r="OR117" i="1" s="1"/>
  <c r="OQ13" i="1"/>
  <c r="OP13" i="1"/>
  <c r="OP117" i="1" s="1"/>
  <c r="OO13" i="1"/>
  <c r="ON13" i="1"/>
  <c r="ON117" i="1" s="1"/>
  <c r="OM13" i="1"/>
  <c r="OM117" i="1" s="1"/>
  <c r="OL13" i="1"/>
  <c r="OL117" i="1" s="1"/>
  <c r="OK13" i="1"/>
  <c r="OK117" i="1" s="1"/>
  <c r="OJ13" i="1"/>
  <c r="OJ117" i="1" s="1"/>
  <c r="OI13" i="1"/>
  <c r="OI117" i="1" s="1"/>
  <c r="OH13" i="1"/>
  <c r="OH117" i="1" s="1"/>
  <c r="OG13" i="1"/>
  <c r="OG117" i="1" s="1"/>
  <c r="OF13" i="1"/>
  <c r="OF117" i="1" s="1"/>
  <c r="OE13" i="1"/>
  <c r="OE117" i="1" s="1"/>
  <c r="OD13" i="1"/>
  <c r="OD117" i="1" s="1"/>
  <c r="OC13" i="1"/>
  <c r="OC117" i="1" s="1"/>
  <c r="OB13" i="1"/>
  <c r="OB117" i="1" s="1"/>
  <c r="OA13" i="1"/>
  <c r="OA117" i="1" s="1"/>
  <c r="NZ13" i="1"/>
  <c r="NZ117" i="1" s="1"/>
  <c r="NY13" i="1"/>
  <c r="NY117" i="1" s="1"/>
  <c r="NX13" i="1"/>
  <c r="NX117" i="1" s="1"/>
  <c r="NW13" i="1"/>
  <c r="NV13" i="1"/>
  <c r="NV117" i="1" s="1"/>
  <c r="NU13" i="1"/>
  <c r="NT13" i="1"/>
  <c r="NT117" i="1" s="1"/>
  <c r="NS13" i="1"/>
  <c r="NS117" i="1" s="1"/>
  <c r="NR13" i="1"/>
  <c r="NR117" i="1" s="1"/>
  <c r="NQ13" i="1"/>
  <c r="NQ117" i="1" s="1"/>
  <c r="NP13" i="1"/>
  <c r="NP117" i="1" s="1"/>
  <c r="NO13" i="1"/>
  <c r="NO117" i="1" s="1"/>
  <c r="NN13" i="1"/>
  <c r="NN117" i="1" s="1"/>
  <c r="NM13" i="1"/>
  <c r="NM117" i="1" s="1"/>
  <c r="NL13" i="1"/>
  <c r="NL117" i="1" s="1"/>
  <c r="NK13" i="1"/>
  <c r="NK117" i="1" s="1"/>
  <c r="NJ13" i="1"/>
  <c r="NJ117" i="1" s="1"/>
  <c r="NI13" i="1"/>
  <c r="NI117" i="1" s="1"/>
  <c r="NH13" i="1"/>
  <c r="NH117" i="1" s="1"/>
  <c r="NG13" i="1"/>
  <c r="NG117" i="1" s="1"/>
  <c r="NF13" i="1"/>
  <c r="NF117" i="1" s="1"/>
  <c r="NE13" i="1"/>
  <c r="NE117" i="1" s="1"/>
  <c r="ND13" i="1"/>
  <c r="ND117" i="1" s="1"/>
  <c r="NC13" i="1"/>
  <c r="NB13" i="1"/>
  <c r="NB117" i="1" s="1"/>
  <c r="NA13" i="1"/>
  <c r="MZ13" i="1"/>
  <c r="MZ117" i="1" s="1"/>
  <c r="MY13" i="1"/>
  <c r="MY117" i="1" s="1"/>
  <c r="MX13" i="1"/>
  <c r="MX117" i="1" s="1"/>
  <c r="MW13" i="1"/>
  <c r="MW117" i="1" s="1"/>
  <c r="MV13" i="1"/>
  <c r="MV117" i="1" s="1"/>
  <c r="MU13" i="1"/>
  <c r="MU117" i="1" s="1"/>
  <c r="MT13" i="1"/>
  <c r="MT117" i="1" s="1"/>
  <c r="MS13" i="1"/>
  <c r="MS117" i="1" s="1"/>
  <c r="MR13" i="1"/>
  <c r="MR117" i="1" s="1"/>
  <c r="MQ13" i="1"/>
  <c r="MQ117" i="1" s="1"/>
  <c r="MP13" i="1"/>
  <c r="MP117" i="1" s="1"/>
  <c r="MO13" i="1"/>
  <c r="MO117" i="1" s="1"/>
  <c r="MN13" i="1"/>
  <c r="MN117" i="1" s="1"/>
  <c r="MM13" i="1"/>
  <c r="MM117" i="1" s="1"/>
  <c r="ML13" i="1"/>
  <c r="ML117" i="1" s="1"/>
  <c r="MK13" i="1"/>
  <c r="MK117" i="1" s="1"/>
  <c r="MJ13" i="1"/>
  <c r="MJ117" i="1" s="1"/>
  <c r="MI13" i="1"/>
  <c r="MI117" i="1" s="1"/>
  <c r="MH13" i="1"/>
  <c r="MH117" i="1" s="1"/>
  <c r="MG13" i="1"/>
  <c r="AH59" i="1"/>
  <c r="AG59" i="1"/>
  <c r="AF59" i="1"/>
  <c r="AE59" i="1"/>
  <c r="D320" i="4"/>
  <c r="D319" i="4"/>
  <c r="N296" i="8"/>
  <c r="T296" i="8" s="1"/>
  <c r="Z296" i="8" s="1"/>
  <c r="AF296" i="8" s="1"/>
  <c r="AL296" i="8" s="1"/>
  <c r="M296" i="8"/>
  <c r="S296" i="8" s="1"/>
  <c r="Y296" i="8" s="1"/>
  <c r="AE296" i="8" s="1"/>
  <c r="AK296" i="8" s="1"/>
  <c r="L296" i="8"/>
  <c r="R296" i="8" s="1"/>
  <c r="X296" i="8" s="1"/>
  <c r="AD296" i="8" s="1"/>
  <c r="AJ296" i="8" s="1"/>
  <c r="K296" i="8"/>
  <c r="Q296" i="8" s="1"/>
  <c r="W296" i="8" s="1"/>
  <c r="AC296" i="8" s="1"/>
  <c r="AI296" i="8" s="1"/>
  <c r="J296" i="8"/>
  <c r="P296" i="8" s="1"/>
  <c r="V296" i="8" s="1"/>
  <c r="AB296" i="8" s="1"/>
  <c r="AH296" i="8" s="1"/>
  <c r="I296" i="8"/>
  <c r="O296" i="8" s="1"/>
  <c r="U296" i="8" s="1"/>
  <c r="AA296" i="8" s="1"/>
  <c r="AG296" i="8" s="1"/>
  <c r="N297" i="8"/>
  <c r="T297" i="8" s="1"/>
  <c r="Z297" i="8" s="1"/>
  <c r="AF297" i="8" s="1"/>
  <c r="AL297" i="8" s="1"/>
  <c r="M297" i="8"/>
  <c r="S297" i="8" s="1"/>
  <c r="Y297" i="8" s="1"/>
  <c r="AE297" i="8" s="1"/>
  <c r="AK297" i="8" s="1"/>
  <c r="L297" i="8"/>
  <c r="R297" i="8" s="1"/>
  <c r="X297" i="8" s="1"/>
  <c r="AD297" i="8" s="1"/>
  <c r="AJ297" i="8" s="1"/>
  <c r="K297" i="8"/>
  <c r="Q297" i="8" s="1"/>
  <c r="W297" i="8" s="1"/>
  <c r="AC297" i="8" s="1"/>
  <c r="AI297" i="8" s="1"/>
  <c r="J297" i="8"/>
  <c r="P297" i="8" s="1"/>
  <c r="V297" i="8" s="1"/>
  <c r="AB297" i="8" s="1"/>
  <c r="AH297" i="8" s="1"/>
  <c r="I297" i="8"/>
  <c r="O297" i="8" s="1"/>
  <c r="U297" i="8" s="1"/>
  <c r="AA297" i="8" s="1"/>
  <c r="AG297" i="8" s="1"/>
  <c r="AV59" i="1"/>
  <c r="AU59" i="1"/>
  <c r="LS6" i="1"/>
  <c r="LT6" i="1" s="1"/>
  <c r="LU6" i="1" s="1"/>
  <c r="LV6" i="1" s="1"/>
  <c r="LX6" i="1" s="1"/>
  <c r="LY6" i="1" s="1"/>
  <c r="LZ6" i="1" s="1"/>
  <c r="MA6" i="1" s="1"/>
  <c r="MC6" i="1" s="1"/>
  <c r="MD6" i="1" s="1"/>
  <c r="ME6" i="1" s="1"/>
  <c r="MF6" i="1" s="1"/>
  <c r="B1350" i="7" a="1"/>
  <c r="B1350" i="7" s="1"/>
  <c r="B1349" i="7" a="1"/>
  <c r="B1349" i="7" s="1"/>
  <c r="B1348" i="7" a="1"/>
  <c r="B1348" i="7" s="1"/>
  <c r="B1347" i="7" a="1"/>
  <c r="B1347" i="7" s="1"/>
  <c r="V1342" i="7"/>
  <c r="S1342" i="7"/>
  <c r="V1341" i="7"/>
  <c r="S1341" i="7"/>
  <c r="V1340" i="7"/>
  <c r="S1340" i="7"/>
  <c r="V1339" i="7"/>
  <c r="S1339" i="7"/>
  <c r="V1338" i="7"/>
  <c r="S1338" i="7"/>
  <c r="V1337" i="7"/>
  <c r="S1337" i="7"/>
  <c r="V1336" i="7"/>
  <c r="S1336" i="7"/>
  <c r="V1335" i="7"/>
  <c r="S1335" i="7"/>
  <c r="V1334" i="7"/>
  <c r="S1334" i="7"/>
  <c r="V1333" i="7"/>
  <c r="S1333" i="7"/>
  <c r="V1332" i="7"/>
  <c r="S1332" i="7"/>
  <c r="V1331" i="7"/>
  <c r="S1331" i="7"/>
  <c r="V1330" i="7"/>
  <c r="S1330" i="7"/>
  <c r="V1329" i="7"/>
  <c r="S1329" i="7"/>
  <c r="V1328" i="7"/>
  <c r="S1328" i="7"/>
  <c r="V1327" i="7"/>
  <c r="S1327" i="7"/>
  <c r="V1326" i="7"/>
  <c r="S1326" i="7"/>
  <c r="V1325" i="7"/>
  <c r="S1325" i="7"/>
  <c r="V1324" i="7"/>
  <c r="S1324" i="7"/>
  <c r="V1323" i="7"/>
  <c r="S1323" i="7"/>
  <c r="V1322" i="7"/>
  <c r="S1322" i="7"/>
  <c r="V1321" i="7"/>
  <c r="S1321" i="7"/>
  <c r="V1320" i="7"/>
  <c r="S1320" i="7"/>
  <c r="V1319" i="7"/>
  <c r="S1319" i="7"/>
  <c r="V1318" i="7"/>
  <c r="S1318" i="7"/>
  <c r="V1317" i="7"/>
  <c r="S1317" i="7"/>
  <c r="V1316" i="7"/>
  <c r="S1316" i="7"/>
  <c r="V1315" i="7"/>
  <c r="S1315" i="7"/>
  <c r="V1314" i="7"/>
  <c r="S1314" i="7"/>
  <c r="V1313" i="7"/>
  <c r="S1313" i="7"/>
  <c r="V1312" i="7"/>
  <c r="S1312" i="7"/>
  <c r="V1311" i="7"/>
  <c r="S1311" i="7"/>
  <c r="V1310" i="7"/>
  <c r="S1310" i="7"/>
  <c r="V1309" i="7"/>
  <c r="S1309" i="7"/>
  <c r="V1308" i="7"/>
  <c r="S1308" i="7"/>
  <c r="V1307" i="7"/>
  <c r="S1307" i="7"/>
  <c r="V1306" i="7"/>
  <c r="S1306" i="7"/>
  <c r="V1305" i="7"/>
  <c r="S1305" i="7"/>
  <c r="V1304" i="7"/>
  <c r="S1304" i="7"/>
  <c r="V1303" i="7"/>
  <c r="S1303" i="7"/>
  <c r="V1302" i="7"/>
  <c r="S1302" i="7"/>
  <c r="V1301" i="7"/>
  <c r="S1301" i="7"/>
  <c r="V1300" i="7"/>
  <c r="S1300" i="7"/>
  <c r="V1299" i="7"/>
  <c r="S1299" i="7"/>
  <c r="V1298" i="7"/>
  <c r="S1298" i="7"/>
  <c r="V1297" i="7"/>
  <c r="S1297" i="7"/>
  <c r="V1296" i="7"/>
  <c r="S1296" i="7"/>
  <c r="V1295" i="7"/>
  <c r="S1295" i="7"/>
  <c r="V1294" i="7"/>
  <c r="S1294" i="7"/>
  <c r="V1293" i="7"/>
  <c r="S1293" i="7"/>
  <c r="V1292" i="7"/>
  <c r="S1292" i="7"/>
  <c r="V1291" i="7"/>
  <c r="S1291" i="7"/>
  <c r="V1290" i="7"/>
  <c r="S1290" i="7"/>
  <c r="V1289" i="7"/>
  <c r="S1289" i="7"/>
  <c r="V1288" i="7"/>
  <c r="S1288" i="7"/>
  <c r="V1287" i="7"/>
  <c r="S1287" i="7"/>
  <c r="V1286" i="7"/>
  <c r="S1286" i="7"/>
  <c r="V1285" i="7"/>
  <c r="S1285" i="7"/>
  <c r="V1284" i="7"/>
  <c r="S1284" i="7"/>
  <c r="V1283" i="7"/>
  <c r="S1283" i="7"/>
  <c r="V1282" i="7"/>
  <c r="S1282" i="7"/>
  <c r="V1281" i="7"/>
  <c r="S1281" i="7"/>
  <c r="V1280" i="7"/>
  <c r="S1280" i="7"/>
  <c r="V1279" i="7"/>
  <c r="S1279" i="7"/>
  <c r="V1278" i="7"/>
  <c r="S1278" i="7"/>
  <c r="V1277" i="7"/>
  <c r="S1277" i="7"/>
  <c r="V1276" i="7"/>
  <c r="S1276" i="7"/>
  <c r="V1275" i="7"/>
  <c r="S1275" i="7"/>
  <c r="V1274" i="7"/>
  <c r="S1274" i="7"/>
  <c r="V1273" i="7"/>
  <c r="S1273" i="7"/>
  <c r="V1272" i="7"/>
  <c r="S1272" i="7"/>
  <c r="V1271" i="7"/>
  <c r="S1271" i="7"/>
  <c r="V1270" i="7"/>
  <c r="S1270" i="7"/>
  <c r="V1269" i="7"/>
  <c r="S1269" i="7"/>
  <c r="V1268" i="7"/>
  <c r="S1268" i="7"/>
  <c r="V1267" i="7"/>
  <c r="S1267" i="7"/>
  <c r="V1266" i="7"/>
  <c r="S1266" i="7"/>
  <c r="V1265" i="7"/>
  <c r="S1265" i="7"/>
  <c r="V1264" i="7"/>
  <c r="S1264" i="7"/>
  <c r="V1263" i="7"/>
  <c r="S1263" i="7"/>
  <c r="V1262" i="7"/>
  <c r="S1262" i="7"/>
  <c r="V1261" i="7"/>
  <c r="S1261" i="7"/>
  <c r="V1260" i="7"/>
  <c r="S1260" i="7"/>
  <c r="V1259" i="7"/>
  <c r="S1259" i="7"/>
  <c r="V1258" i="7"/>
  <c r="S1258" i="7"/>
  <c r="V1257" i="7"/>
  <c r="S1257" i="7"/>
  <c r="V1256" i="7"/>
  <c r="S1256" i="7"/>
  <c r="V1255" i="7"/>
  <c r="S1255" i="7"/>
  <c r="V1254" i="7"/>
  <c r="S1254" i="7"/>
  <c r="V1253" i="7"/>
  <c r="S1253" i="7"/>
  <c r="V1252" i="7"/>
  <c r="S1252" i="7"/>
  <c r="V1251" i="7"/>
  <c r="S1251" i="7"/>
  <c r="V1250" i="7"/>
  <c r="S1250" i="7"/>
  <c r="V1249" i="7"/>
  <c r="S1249" i="7"/>
  <c r="V1248" i="7"/>
  <c r="S1248" i="7"/>
  <c r="V1247" i="7"/>
  <c r="S1247" i="7"/>
  <c r="V1246" i="7"/>
  <c r="S1246" i="7"/>
  <c r="V1245" i="7"/>
  <c r="S1245" i="7"/>
  <c r="V1244" i="7"/>
  <c r="S1244" i="7"/>
  <c r="V1243" i="7"/>
  <c r="S1243" i="7"/>
  <c r="V1242" i="7"/>
  <c r="S1242" i="7"/>
  <c r="V1241" i="7"/>
  <c r="S1241" i="7"/>
  <c r="V1240" i="7"/>
  <c r="S1240" i="7"/>
  <c r="V1239" i="7"/>
  <c r="S1239" i="7"/>
  <c r="V1238" i="7"/>
  <c r="S1238" i="7"/>
  <c r="V1237" i="7"/>
  <c r="S1237" i="7"/>
  <c r="V1236" i="7"/>
  <c r="S1236" i="7"/>
  <c r="V1235" i="7"/>
  <c r="S1235" i="7"/>
  <c r="V1234" i="7"/>
  <c r="S1234" i="7"/>
  <c r="V1233" i="7"/>
  <c r="S1233" i="7"/>
  <c r="V1232" i="7"/>
  <c r="S1232" i="7"/>
  <c r="V1231" i="7"/>
  <c r="S1231" i="7"/>
  <c r="V1230" i="7"/>
  <c r="S1230" i="7"/>
  <c r="V1229" i="7"/>
  <c r="S1229" i="7"/>
  <c r="V1228" i="7"/>
  <c r="S1228" i="7"/>
  <c r="V1227" i="7"/>
  <c r="S1227" i="7"/>
  <c r="V1226" i="7"/>
  <c r="S1226" i="7"/>
  <c r="V1225" i="7"/>
  <c r="S1225" i="7"/>
  <c r="V1224" i="7"/>
  <c r="S1224" i="7"/>
  <c r="V1223" i="7"/>
  <c r="S1223" i="7"/>
  <c r="V1222" i="7"/>
  <c r="S1222" i="7"/>
  <c r="V1221" i="7"/>
  <c r="S1221" i="7"/>
  <c r="V1220" i="7"/>
  <c r="S1220" i="7"/>
  <c r="V1219" i="7"/>
  <c r="S1219" i="7"/>
  <c r="V1218" i="7"/>
  <c r="S1218" i="7"/>
  <c r="V1217" i="7"/>
  <c r="S1217" i="7"/>
  <c r="V1216" i="7"/>
  <c r="S1216" i="7"/>
  <c r="V1215" i="7"/>
  <c r="S1215" i="7"/>
  <c r="V1214" i="7"/>
  <c r="S1214" i="7"/>
  <c r="V1213" i="7"/>
  <c r="S1213" i="7"/>
  <c r="V1212" i="7"/>
  <c r="S1212" i="7"/>
  <c r="V1211" i="7"/>
  <c r="S1211" i="7"/>
  <c r="V1210" i="7"/>
  <c r="S1210" i="7"/>
  <c r="V1209" i="7"/>
  <c r="U1209" i="7"/>
  <c r="U1210" i="7" s="1"/>
  <c r="U1211" i="7" s="1"/>
  <c r="U1212" i="7" s="1"/>
  <c r="U1213" i="7" s="1"/>
  <c r="U1214" i="7" s="1"/>
  <c r="U1215" i="7" s="1"/>
  <c r="U1216" i="7" s="1"/>
  <c r="U1217" i="7" s="1"/>
  <c r="U1218" i="7" s="1"/>
  <c r="U1219" i="7" s="1"/>
  <c r="U1220" i="7" s="1"/>
  <c r="U1221" i="7" s="1"/>
  <c r="U1222" i="7" s="1"/>
  <c r="U1223" i="7" s="1"/>
  <c r="U1224" i="7" s="1"/>
  <c r="U1225" i="7" s="1"/>
  <c r="U1226" i="7" s="1"/>
  <c r="U1227" i="7" s="1"/>
  <c r="U1228" i="7" s="1"/>
  <c r="U1229" i="7" s="1"/>
  <c r="U1230" i="7" s="1"/>
  <c r="U1231" i="7" s="1"/>
  <c r="U1232" i="7" s="1"/>
  <c r="U1233" i="7" s="1"/>
  <c r="U1234" i="7" s="1"/>
  <c r="U1235" i="7" s="1"/>
  <c r="U1236" i="7" s="1"/>
  <c r="U1237" i="7" s="1"/>
  <c r="U1238" i="7" s="1"/>
  <c r="U1239" i="7" s="1"/>
  <c r="U1240" i="7" s="1"/>
  <c r="U1241" i="7" s="1"/>
  <c r="U1242" i="7" s="1"/>
  <c r="U1243" i="7" s="1"/>
  <c r="U1244" i="7" s="1"/>
  <c r="U1245" i="7" s="1"/>
  <c r="U1246" i="7" s="1"/>
  <c r="U1247" i="7" s="1"/>
  <c r="U1248" i="7" s="1"/>
  <c r="U1249" i="7" s="1"/>
  <c r="U1250" i="7" s="1"/>
  <c r="U1251" i="7" s="1"/>
  <c r="U1252" i="7" s="1"/>
  <c r="U1253" i="7" s="1"/>
  <c r="U1254" i="7" s="1"/>
  <c r="U1255" i="7" s="1"/>
  <c r="U1256" i="7" s="1"/>
  <c r="U1257" i="7" s="1"/>
  <c r="U1258" i="7" s="1"/>
  <c r="U1259" i="7" s="1"/>
  <c r="U1260" i="7" s="1"/>
  <c r="U1261" i="7" s="1"/>
  <c r="U1262" i="7" s="1"/>
  <c r="U1263" i="7" s="1"/>
  <c r="U1264" i="7" s="1"/>
  <c r="U1265" i="7" s="1"/>
  <c r="U1266" i="7" s="1"/>
  <c r="U1267" i="7" s="1"/>
  <c r="U1268" i="7" s="1"/>
  <c r="U1269" i="7" s="1"/>
  <c r="U1270" i="7" s="1"/>
  <c r="U1271" i="7" s="1"/>
  <c r="U1272" i="7" s="1"/>
  <c r="U1273" i="7" s="1"/>
  <c r="U1274" i="7" s="1"/>
  <c r="U1275" i="7" s="1"/>
  <c r="U1276" i="7" s="1"/>
  <c r="U1277" i="7" s="1"/>
  <c r="U1278" i="7" s="1"/>
  <c r="U1279" i="7" s="1"/>
  <c r="U1280" i="7" s="1"/>
  <c r="U1281" i="7" s="1"/>
  <c r="U1282" i="7" s="1"/>
  <c r="U1283" i="7" s="1"/>
  <c r="U1284" i="7" s="1"/>
  <c r="U1285" i="7" s="1"/>
  <c r="U1286" i="7" s="1"/>
  <c r="U1287" i="7" s="1"/>
  <c r="U1288" i="7" s="1"/>
  <c r="U1289" i="7" s="1"/>
  <c r="U1290" i="7" s="1"/>
  <c r="U1291" i="7" s="1"/>
  <c r="U1292" i="7" s="1"/>
  <c r="U1293" i="7" s="1"/>
  <c r="U1294" i="7" s="1"/>
  <c r="U1295" i="7" s="1"/>
  <c r="U1296" i="7" s="1"/>
  <c r="U1297" i="7" s="1"/>
  <c r="U1298" i="7" s="1"/>
  <c r="U1299" i="7" s="1"/>
  <c r="U1300" i="7" s="1"/>
  <c r="U1301" i="7" s="1"/>
  <c r="U1302" i="7" s="1"/>
  <c r="U1303" i="7" s="1"/>
  <c r="U1304" i="7" s="1"/>
  <c r="U1305" i="7" s="1"/>
  <c r="U1306" i="7" s="1"/>
  <c r="U1307" i="7" s="1"/>
  <c r="U1308" i="7" s="1"/>
  <c r="U1309" i="7" s="1"/>
  <c r="U1310" i="7" s="1"/>
  <c r="U1311" i="7" s="1"/>
  <c r="U1312" i="7" s="1"/>
  <c r="U1313" i="7" s="1"/>
  <c r="U1314" i="7" s="1"/>
  <c r="U1315" i="7" s="1"/>
  <c r="U1316" i="7" s="1"/>
  <c r="U1317" i="7" s="1"/>
  <c r="U1318" i="7" s="1"/>
  <c r="U1319" i="7" s="1"/>
  <c r="U1320" i="7" s="1"/>
  <c r="U1321" i="7" s="1"/>
  <c r="U1322" i="7" s="1"/>
  <c r="U1323" i="7" s="1"/>
  <c r="U1324" i="7" s="1"/>
  <c r="U1325" i="7" s="1"/>
  <c r="U1326" i="7" s="1"/>
  <c r="U1327" i="7" s="1"/>
  <c r="U1328" i="7" s="1"/>
  <c r="U1329" i="7" s="1"/>
  <c r="U1330" i="7" s="1"/>
  <c r="U1331" i="7" s="1"/>
  <c r="U1332" i="7" s="1"/>
  <c r="U1333" i="7" s="1"/>
  <c r="U1334" i="7" s="1"/>
  <c r="U1335" i="7" s="1"/>
  <c r="U1336" i="7" s="1"/>
  <c r="U1337" i="7" s="1"/>
  <c r="U1338" i="7" s="1"/>
  <c r="U1339" i="7" s="1"/>
  <c r="U1340" i="7" s="1"/>
  <c r="U1341" i="7" s="1"/>
  <c r="U1342" i="7" s="1"/>
  <c r="S1209" i="7"/>
  <c r="T1208" i="7"/>
  <c r="S1208" i="7"/>
  <c r="V1207" i="7"/>
  <c r="S1207" i="7"/>
  <c r="V1206" i="7"/>
  <c r="S1206" i="7"/>
  <c r="V1205" i="7"/>
  <c r="S1205" i="7"/>
  <c r="V1204" i="7"/>
  <c r="S1204" i="7"/>
  <c r="V1203" i="7"/>
  <c r="S1203" i="7"/>
  <c r="V1202" i="7"/>
  <c r="S1202" i="7"/>
  <c r="V1201" i="7"/>
  <c r="S1201" i="7"/>
  <c r="V1200" i="7"/>
  <c r="S1200" i="7"/>
  <c r="V1199" i="7"/>
  <c r="S1199" i="7"/>
  <c r="V1198" i="7"/>
  <c r="S1198" i="7"/>
  <c r="V1197" i="7"/>
  <c r="S1197" i="7"/>
  <c r="V1196" i="7"/>
  <c r="S1196" i="7"/>
  <c r="V1195" i="7"/>
  <c r="S1195" i="7"/>
  <c r="V1194" i="7"/>
  <c r="S1194" i="7"/>
  <c r="V1193" i="7"/>
  <c r="S1193" i="7"/>
  <c r="V1192" i="7"/>
  <c r="S1192" i="7"/>
  <c r="V1191" i="7"/>
  <c r="S1191" i="7"/>
  <c r="V1190" i="7"/>
  <c r="S1190" i="7"/>
  <c r="V1189" i="7"/>
  <c r="S1189" i="7"/>
  <c r="V1188" i="7"/>
  <c r="S1188" i="7"/>
  <c r="V1187" i="7"/>
  <c r="S1187" i="7"/>
  <c r="V1186" i="7"/>
  <c r="S1186" i="7"/>
  <c r="V1185" i="7"/>
  <c r="S1185" i="7"/>
  <c r="V1184" i="7"/>
  <c r="S1184" i="7"/>
  <c r="V1183" i="7"/>
  <c r="S1183" i="7"/>
  <c r="V1182" i="7"/>
  <c r="S1182" i="7"/>
  <c r="V1181" i="7"/>
  <c r="S1181" i="7"/>
  <c r="V1180" i="7"/>
  <c r="S1180" i="7"/>
  <c r="V1179" i="7"/>
  <c r="S1179" i="7"/>
  <c r="V1178" i="7"/>
  <c r="S1178" i="7"/>
  <c r="V1177" i="7"/>
  <c r="S1177" i="7"/>
  <c r="V1176" i="7"/>
  <c r="S1176" i="7"/>
  <c r="V1175" i="7"/>
  <c r="S1175" i="7"/>
  <c r="V1174" i="7"/>
  <c r="S1174" i="7"/>
  <c r="V1173" i="7"/>
  <c r="S1173" i="7"/>
  <c r="V1172" i="7"/>
  <c r="S1172" i="7"/>
  <c r="V1171" i="7"/>
  <c r="S1171" i="7"/>
  <c r="V1170" i="7"/>
  <c r="S1170" i="7"/>
  <c r="V1169" i="7"/>
  <c r="S1169" i="7"/>
  <c r="V1168" i="7"/>
  <c r="S1168" i="7"/>
  <c r="V1167" i="7"/>
  <c r="S1167" i="7"/>
  <c r="V1166" i="7"/>
  <c r="S1166" i="7"/>
  <c r="V1165" i="7"/>
  <c r="S1165" i="7"/>
  <c r="V1164" i="7"/>
  <c r="S1164" i="7"/>
  <c r="V1163" i="7"/>
  <c r="S1163" i="7"/>
  <c r="V1162" i="7"/>
  <c r="S1162" i="7"/>
  <c r="V1161" i="7"/>
  <c r="S1161" i="7"/>
  <c r="V1160" i="7"/>
  <c r="S1160" i="7"/>
  <c r="V1159" i="7"/>
  <c r="S1159" i="7"/>
  <c r="V1158" i="7"/>
  <c r="S1158" i="7"/>
  <c r="V1157" i="7"/>
  <c r="S1157" i="7"/>
  <c r="V1156" i="7"/>
  <c r="S1156" i="7"/>
  <c r="V1155" i="7"/>
  <c r="S1155" i="7"/>
  <c r="V1154" i="7"/>
  <c r="S1154" i="7"/>
  <c r="V1153" i="7"/>
  <c r="S1153" i="7"/>
  <c r="V1152" i="7"/>
  <c r="S1152" i="7"/>
  <c r="V1151" i="7"/>
  <c r="S1151" i="7"/>
  <c r="V1150" i="7"/>
  <c r="S1150" i="7"/>
  <c r="V1149" i="7"/>
  <c r="S1149" i="7"/>
  <c r="V1148" i="7"/>
  <c r="S1148" i="7"/>
  <c r="V1147" i="7"/>
  <c r="S1147" i="7"/>
  <c r="V1146" i="7"/>
  <c r="S1146" i="7"/>
  <c r="V1145" i="7"/>
  <c r="S1145" i="7"/>
  <c r="V1144" i="7"/>
  <c r="S1144" i="7"/>
  <c r="V1143" i="7"/>
  <c r="S1143" i="7"/>
  <c r="V1142" i="7"/>
  <c r="S1142" i="7"/>
  <c r="V1141" i="7"/>
  <c r="S1141" i="7"/>
  <c r="V1140" i="7"/>
  <c r="S1140" i="7"/>
  <c r="V1139" i="7"/>
  <c r="S1139" i="7"/>
  <c r="V1138" i="7"/>
  <c r="S1138" i="7"/>
  <c r="V1137" i="7"/>
  <c r="S1137" i="7"/>
  <c r="V1136" i="7"/>
  <c r="S1136" i="7"/>
  <c r="V1135" i="7"/>
  <c r="S1135" i="7"/>
  <c r="V1134" i="7"/>
  <c r="S1134" i="7"/>
  <c r="V1133" i="7"/>
  <c r="S1133" i="7"/>
  <c r="V1132" i="7"/>
  <c r="S1132" i="7"/>
  <c r="V1131" i="7"/>
  <c r="S1131" i="7"/>
  <c r="V1130" i="7"/>
  <c r="S1130" i="7"/>
  <c r="V1129" i="7"/>
  <c r="S1129" i="7"/>
  <c r="V1128" i="7"/>
  <c r="S1128" i="7"/>
  <c r="V1127" i="7"/>
  <c r="S1127" i="7"/>
  <c r="V1126" i="7"/>
  <c r="S1126" i="7"/>
  <c r="V1125" i="7"/>
  <c r="S1125" i="7"/>
  <c r="V1124" i="7"/>
  <c r="S1124" i="7"/>
  <c r="V1123" i="7"/>
  <c r="S1123" i="7"/>
  <c r="V1122" i="7"/>
  <c r="S1122" i="7"/>
  <c r="V1121" i="7"/>
  <c r="S1121" i="7"/>
  <c r="V1120" i="7"/>
  <c r="S1120" i="7"/>
  <c r="V1119" i="7"/>
  <c r="S1119" i="7"/>
  <c r="V1118" i="7"/>
  <c r="S1118" i="7"/>
  <c r="V1117" i="7"/>
  <c r="S1117" i="7"/>
  <c r="V1116" i="7"/>
  <c r="S1116" i="7"/>
  <c r="V1115" i="7"/>
  <c r="S1115" i="7"/>
  <c r="V1114" i="7"/>
  <c r="S1114" i="7"/>
  <c r="V1113" i="7"/>
  <c r="S1113" i="7"/>
  <c r="V1112" i="7"/>
  <c r="S1112" i="7"/>
  <c r="V1111" i="7"/>
  <c r="S1111" i="7"/>
  <c r="V1110" i="7"/>
  <c r="S1110" i="7"/>
  <c r="V1109" i="7"/>
  <c r="S1109" i="7"/>
  <c r="V1108" i="7"/>
  <c r="S1108" i="7"/>
  <c r="V1107" i="7"/>
  <c r="S1107" i="7"/>
  <c r="V1106" i="7"/>
  <c r="S1106" i="7"/>
  <c r="V1105" i="7"/>
  <c r="S1105" i="7"/>
  <c r="V1104" i="7"/>
  <c r="S1104" i="7"/>
  <c r="V1103" i="7"/>
  <c r="S1103" i="7"/>
  <c r="V1102" i="7"/>
  <c r="S1102" i="7"/>
  <c r="V1101" i="7"/>
  <c r="S1101" i="7"/>
  <c r="V1100" i="7"/>
  <c r="S1100" i="7"/>
  <c r="V1099" i="7"/>
  <c r="S1099" i="7"/>
  <c r="V1098" i="7"/>
  <c r="S1098" i="7"/>
  <c r="V1097" i="7"/>
  <c r="S1097" i="7"/>
  <c r="V1096" i="7"/>
  <c r="S1096" i="7"/>
  <c r="V1095" i="7"/>
  <c r="S1095" i="7"/>
  <c r="V1094" i="7"/>
  <c r="S1094" i="7"/>
  <c r="V1093" i="7"/>
  <c r="S1093" i="7"/>
  <c r="V1092" i="7"/>
  <c r="S1092" i="7"/>
  <c r="V1091" i="7"/>
  <c r="S1091" i="7"/>
  <c r="V1090" i="7"/>
  <c r="S1090" i="7"/>
  <c r="V1089" i="7"/>
  <c r="S1089" i="7"/>
  <c r="V1088" i="7"/>
  <c r="S1088" i="7"/>
  <c r="V1087" i="7"/>
  <c r="S1087" i="7"/>
  <c r="V1086" i="7"/>
  <c r="S1086" i="7"/>
  <c r="V1085" i="7"/>
  <c r="S1085" i="7"/>
  <c r="V1084" i="7"/>
  <c r="S1084" i="7"/>
  <c r="V1083" i="7"/>
  <c r="S1083" i="7"/>
  <c r="V1082" i="7"/>
  <c r="S1082" i="7"/>
  <c r="V1081" i="7"/>
  <c r="S1081" i="7"/>
  <c r="V1080" i="7"/>
  <c r="S1080" i="7"/>
  <c r="V1079" i="7"/>
  <c r="S1079" i="7"/>
  <c r="V1078" i="7"/>
  <c r="S1078" i="7"/>
  <c r="V1077" i="7"/>
  <c r="S1077" i="7"/>
  <c r="V1076" i="7"/>
  <c r="S1076" i="7"/>
  <c r="V1075" i="7"/>
  <c r="S1075" i="7"/>
  <c r="V1074" i="7"/>
  <c r="U1074" i="7"/>
  <c r="U1075" i="7" s="1"/>
  <c r="U1076" i="7" s="1"/>
  <c r="U1077" i="7" s="1"/>
  <c r="U1078" i="7" s="1"/>
  <c r="U1079" i="7" s="1"/>
  <c r="U1080" i="7" s="1"/>
  <c r="U1081" i="7" s="1"/>
  <c r="U1082" i="7" s="1"/>
  <c r="U1083" i="7" s="1"/>
  <c r="U1084" i="7" s="1"/>
  <c r="U1085" i="7" s="1"/>
  <c r="U1086" i="7" s="1"/>
  <c r="U1087" i="7" s="1"/>
  <c r="U1088" i="7" s="1"/>
  <c r="U1089" i="7" s="1"/>
  <c r="U1090" i="7" s="1"/>
  <c r="U1091" i="7" s="1"/>
  <c r="U1092" i="7" s="1"/>
  <c r="U1093" i="7" s="1"/>
  <c r="U1094" i="7" s="1"/>
  <c r="U1095" i="7" s="1"/>
  <c r="U1096" i="7" s="1"/>
  <c r="U1097" i="7" s="1"/>
  <c r="U1098" i="7" s="1"/>
  <c r="U1099" i="7" s="1"/>
  <c r="U1100" i="7" s="1"/>
  <c r="U1101" i="7" s="1"/>
  <c r="U1102" i="7" s="1"/>
  <c r="U1103" i="7" s="1"/>
  <c r="U1104" i="7" s="1"/>
  <c r="U1105" i="7" s="1"/>
  <c r="U1106" i="7" s="1"/>
  <c r="U1107" i="7" s="1"/>
  <c r="U1108" i="7" s="1"/>
  <c r="U1109" i="7" s="1"/>
  <c r="U1110" i="7" s="1"/>
  <c r="U1111" i="7" s="1"/>
  <c r="U1112" i="7" s="1"/>
  <c r="U1113" i="7" s="1"/>
  <c r="U1114" i="7" s="1"/>
  <c r="U1115" i="7" s="1"/>
  <c r="U1116" i="7" s="1"/>
  <c r="U1117" i="7" s="1"/>
  <c r="U1118" i="7" s="1"/>
  <c r="U1119" i="7" s="1"/>
  <c r="U1120" i="7" s="1"/>
  <c r="U1121" i="7" s="1"/>
  <c r="U1122" i="7" s="1"/>
  <c r="U1123" i="7" s="1"/>
  <c r="U1124" i="7" s="1"/>
  <c r="U1125" i="7" s="1"/>
  <c r="U1126" i="7" s="1"/>
  <c r="U1127" i="7" s="1"/>
  <c r="U1128" i="7" s="1"/>
  <c r="U1129" i="7" s="1"/>
  <c r="U1130" i="7" s="1"/>
  <c r="U1131" i="7" s="1"/>
  <c r="U1132" i="7" s="1"/>
  <c r="U1133" i="7" s="1"/>
  <c r="U1134" i="7" s="1"/>
  <c r="U1135" i="7" s="1"/>
  <c r="U1136" i="7" s="1"/>
  <c r="U1137" i="7" s="1"/>
  <c r="U1138" i="7" s="1"/>
  <c r="U1139" i="7" s="1"/>
  <c r="U1140" i="7" s="1"/>
  <c r="U1141" i="7" s="1"/>
  <c r="U1142" i="7" s="1"/>
  <c r="U1143" i="7" s="1"/>
  <c r="U1144" i="7" s="1"/>
  <c r="U1145" i="7" s="1"/>
  <c r="U1146" i="7" s="1"/>
  <c r="U1147" i="7" s="1"/>
  <c r="U1148" i="7" s="1"/>
  <c r="U1149" i="7" s="1"/>
  <c r="U1150" i="7" s="1"/>
  <c r="U1151" i="7" s="1"/>
  <c r="U1152" i="7" s="1"/>
  <c r="U1153" i="7" s="1"/>
  <c r="U1154" i="7" s="1"/>
  <c r="U1155" i="7" s="1"/>
  <c r="U1156" i="7" s="1"/>
  <c r="U1157" i="7" s="1"/>
  <c r="U1158" i="7" s="1"/>
  <c r="U1159" i="7" s="1"/>
  <c r="U1160" i="7" s="1"/>
  <c r="U1161" i="7" s="1"/>
  <c r="U1162" i="7" s="1"/>
  <c r="U1163" i="7" s="1"/>
  <c r="U1164" i="7" s="1"/>
  <c r="U1165" i="7" s="1"/>
  <c r="U1166" i="7" s="1"/>
  <c r="U1167" i="7" s="1"/>
  <c r="U1168" i="7" s="1"/>
  <c r="U1169" i="7" s="1"/>
  <c r="U1170" i="7" s="1"/>
  <c r="U1171" i="7" s="1"/>
  <c r="U1172" i="7" s="1"/>
  <c r="U1173" i="7" s="1"/>
  <c r="U1174" i="7" s="1"/>
  <c r="U1175" i="7" s="1"/>
  <c r="U1176" i="7" s="1"/>
  <c r="U1177" i="7" s="1"/>
  <c r="U1178" i="7" s="1"/>
  <c r="U1179" i="7" s="1"/>
  <c r="U1180" i="7" s="1"/>
  <c r="U1181" i="7" s="1"/>
  <c r="U1182" i="7" s="1"/>
  <c r="U1183" i="7" s="1"/>
  <c r="U1184" i="7" s="1"/>
  <c r="U1185" i="7" s="1"/>
  <c r="U1186" i="7" s="1"/>
  <c r="U1187" i="7" s="1"/>
  <c r="U1188" i="7" s="1"/>
  <c r="U1189" i="7" s="1"/>
  <c r="U1190" i="7" s="1"/>
  <c r="U1191" i="7" s="1"/>
  <c r="U1192" i="7" s="1"/>
  <c r="U1193" i="7" s="1"/>
  <c r="U1194" i="7" s="1"/>
  <c r="U1195" i="7" s="1"/>
  <c r="U1196" i="7" s="1"/>
  <c r="U1197" i="7" s="1"/>
  <c r="U1198" i="7" s="1"/>
  <c r="U1199" i="7" s="1"/>
  <c r="U1200" i="7" s="1"/>
  <c r="U1201" i="7" s="1"/>
  <c r="U1202" i="7" s="1"/>
  <c r="U1203" i="7" s="1"/>
  <c r="U1204" i="7" s="1"/>
  <c r="U1205" i="7" s="1"/>
  <c r="U1206" i="7" s="1"/>
  <c r="U1207" i="7" s="1"/>
  <c r="S1074" i="7"/>
  <c r="T1073" i="7"/>
  <c r="S1073" i="7"/>
  <c r="V1072" i="7"/>
  <c r="S1072" i="7"/>
  <c r="V1071" i="7"/>
  <c r="S1071" i="7"/>
  <c r="V1070" i="7"/>
  <c r="S1070" i="7"/>
  <c r="V1069" i="7"/>
  <c r="S1069" i="7"/>
  <c r="V1068" i="7"/>
  <c r="S1068" i="7"/>
  <c r="V1067" i="7"/>
  <c r="S1067" i="7"/>
  <c r="V1066" i="7"/>
  <c r="S1066" i="7"/>
  <c r="V1065" i="7"/>
  <c r="S1065" i="7"/>
  <c r="V1064" i="7"/>
  <c r="S1064" i="7"/>
  <c r="V1063" i="7"/>
  <c r="S1063" i="7"/>
  <c r="V1062" i="7"/>
  <c r="S1062" i="7"/>
  <c r="V1061" i="7"/>
  <c r="S1061" i="7"/>
  <c r="V1060" i="7"/>
  <c r="S1060" i="7"/>
  <c r="V1059" i="7"/>
  <c r="S1059" i="7"/>
  <c r="V1058" i="7"/>
  <c r="S1058" i="7"/>
  <c r="V1057" i="7"/>
  <c r="S1057" i="7"/>
  <c r="V1056" i="7"/>
  <c r="S1056" i="7"/>
  <c r="V1055" i="7"/>
  <c r="S1055" i="7"/>
  <c r="V1054" i="7"/>
  <c r="S1054" i="7"/>
  <c r="V1053" i="7"/>
  <c r="S1053" i="7"/>
  <c r="V1052" i="7"/>
  <c r="S1052" i="7"/>
  <c r="V1051" i="7"/>
  <c r="S1051" i="7"/>
  <c r="V1050" i="7"/>
  <c r="S1050" i="7"/>
  <c r="V1049" i="7"/>
  <c r="S1049" i="7"/>
  <c r="V1048" i="7"/>
  <c r="S1048" i="7"/>
  <c r="V1047" i="7"/>
  <c r="S1047" i="7"/>
  <c r="V1046" i="7"/>
  <c r="S1046" i="7"/>
  <c r="V1045" i="7"/>
  <c r="S1045" i="7"/>
  <c r="V1044" i="7"/>
  <c r="S1044" i="7"/>
  <c r="V1043" i="7"/>
  <c r="S1043" i="7"/>
  <c r="V1042" i="7"/>
  <c r="S1042" i="7"/>
  <c r="V1041" i="7"/>
  <c r="S1041" i="7"/>
  <c r="V1040" i="7"/>
  <c r="S1040" i="7"/>
  <c r="V1039" i="7"/>
  <c r="S1039" i="7"/>
  <c r="V1038" i="7"/>
  <c r="S1038" i="7"/>
  <c r="V1037" i="7"/>
  <c r="S1037" i="7"/>
  <c r="V1036" i="7"/>
  <c r="S1036" i="7"/>
  <c r="V1035" i="7"/>
  <c r="S1035" i="7"/>
  <c r="V1034" i="7"/>
  <c r="S1034" i="7"/>
  <c r="V1033" i="7"/>
  <c r="S1033" i="7"/>
  <c r="V1032" i="7"/>
  <c r="S1032" i="7"/>
  <c r="V1031" i="7"/>
  <c r="S1031" i="7"/>
  <c r="V1030" i="7"/>
  <c r="S1030" i="7"/>
  <c r="V1029" i="7"/>
  <c r="S1029" i="7"/>
  <c r="V1028" i="7"/>
  <c r="S1028" i="7"/>
  <c r="V1027" i="7"/>
  <c r="S1027" i="7"/>
  <c r="V1026" i="7"/>
  <c r="S1026" i="7"/>
  <c r="V1025" i="7"/>
  <c r="S1025" i="7"/>
  <c r="V1024" i="7"/>
  <c r="S1024" i="7"/>
  <c r="V1023" i="7"/>
  <c r="S1023" i="7"/>
  <c r="V1022" i="7"/>
  <c r="S1022" i="7"/>
  <c r="V1021" i="7"/>
  <c r="S1021" i="7"/>
  <c r="V1020" i="7"/>
  <c r="S1020" i="7"/>
  <c r="V1019" i="7"/>
  <c r="S1019" i="7"/>
  <c r="V1018" i="7"/>
  <c r="S1018" i="7"/>
  <c r="V1017" i="7"/>
  <c r="S1017" i="7"/>
  <c r="V1016" i="7"/>
  <c r="S1016" i="7"/>
  <c r="V1015" i="7"/>
  <c r="S1015" i="7"/>
  <c r="V1014" i="7"/>
  <c r="S1014" i="7"/>
  <c r="V1013" i="7"/>
  <c r="S1013" i="7"/>
  <c r="V1012" i="7"/>
  <c r="S1012" i="7"/>
  <c r="V1011" i="7"/>
  <c r="S1011" i="7"/>
  <c r="V1010" i="7"/>
  <c r="S1010" i="7"/>
  <c r="V1009" i="7"/>
  <c r="S1009" i="7"/>
  <c r="V1008" i="7"/>
  <c r="S1008" i="7"/>
  <c r="V1007" i="7"/>
  <c r="S1007" i="7"/>
  <c r="V1006" i="7"/>
  <c r="S1006" i="7"/>
  <c r="V1005" i="7"/>
  <c r="S1005" i="7"/>
  <c r="V1004" i="7"/>
  <c r="S1004" i="7"/>
  <c r="V1003" i="7"/>
  <c r="S1003" i="7"/>
  <c r="V1002" i="7"/>
  <c r="S1002" i="7"/>
  <c r="V1001" i="7"/>
  <c r="S1001" i="7"/>
  <c r="V1000" i="7"/>
  <c r="S1000" i="7"/>
  <c r="V999" i="7"/>
  <c r="S999" i="7"/>
  <c r="V998" i="7"/>
  <c r="S998" i="7"/>
  <c r="V997" i="7"/>
  <c r="S997" i="7"/>
  <c r="V996" i="7"/>
  <c r="S996" i="7"/>
  <c r="V995" i="7"/>
  <c r="S995" i="7"/>
  <c r="V994" i="7"/>
  <c r="S994" i="7"/>
  <c r="V993" i="7"/>
  <c r="S993" i="7"/>
  <c r="V992" i="7"/>
  <c r="S992" i="7"/>
  <c r="V991" i="7"/>
  <c r="S991" i="7"/>
  <c r="V990" i="7"/>
  <c r="S990" i="7"/>
  <c r="V989" i="7"/>
  <c r="S989" i="7"/>
  <c r="V988" i="7"/>
  <c r="S988" i="7"/>
  <c r="V987" i="7"/>
  <c r="S987" i="7"/>
  <c r="V986" i="7"/>
  <c r="S986" i="7"/>
  <c r="V985" i="7"/>
  <c r="S985" i="7"/>
  <c r="V984" i="7"/>
  <c r="S984" i="7"/>
  <c r="V983" i="7"/>
  <c r="S983" i="7"/>
  <c r="V982" i="7"/>
  <c r="S982" i="7"/>
  <c r="V981" i="7"/>
  <c r="S981" i="7"/>
  <c r="V980" i="7"/>
  <c r="S980" i="7"/>
  <c r="V979" i="7"/>
  <c r="S979" i="7"/>
  <c r="V978" i="7"/>
  <c r="S978" i="7"/>
  <c r="V977" i="7"/>
  <c r="S977" i="7"/>
  <c r="V976" i="7"/>
  <c r="S976" i="7"/>
  <c r="V975" i="7"/>
  <c r="S975" i="7"/>
  <c r="V974" i="7"/>
  <c r="S974" i="7"/>
  <c r="V973" i="7"/>
  <c r="S973" i="7"/>
  <c r="V972" i="7"/>
  <c r="S972" i="7"/>
  <c r="V971" i="7"/>
  <c r="S971" i="7"/>
  <c r="V970" i="7"/>
  <c r="S970" i="7"/>
  <c r="V969" i="7"/>
  <c r="S969" i="7"/>
  <c r="V968" i="7"/>
  <c r="S968" i="7"/>
  <c r="V967" i="7"/>
  <c r="S967" i="7"/>
  <c r="V966" i="7"/>
  <c r="S966" i="7"/>
  <c r="V965" i="7"/>
  <c r="S965" i="7"/>
  <c r="V964" i="7"/>
  <c r="S964" i="7"/>
  <c r="V963" i="7"/>
  <c r="S963" i="7"/>
  <c r="V962" i="7"/>
  <c r="S962" i="7"/>
  <c r="V961" i="7"/>
  <c r="S961" i="7"/>
  <c r="V960" i="7"/>
  <c r="S960" i="7"/>
  <c r="V959" i="7"/>
  <c r="S959" i="7"/>
  <c r="V958" i="7"/>
  <c r="S958" i="7"/>
  <c r="V957" i="7"/>
  <c r="S957" i="7"/>
  <c r="V956" i="7"/>
  <c r="S956" i="7"/>
  <c r="V955" i="7"/>
  <c r="S955" i="7"/>
  <c r="V954" i="7"/>
  <c r="S954" i="7"/>
  <c r="V953" i="7"/>
  <c r="S953" i="7"/>
  <c r="V952" i="7"/>
  <c r="S952" i="7"/>
  <c r="V951" i="7"/>
  <c r="S951" i="7"/>
  <c r="V950" i="7"/>
  <c r="S950" i="7"/>
  <c r="V949" i="7"/>
  <c r="S949" i="7"/>
  <c r="V948" i="7"/>
  <c r="S948" i="7"/>
  <c r="V947" i="7"/>
  <c r="S947" i="7"/>
  <c r="V946" i="7"/>
  <c r="S946" i="7"/>
  <c r="V945" i="7"/>
  <c r="S945" i="7"/>
  <c r="V944" i="7"/>
  <c r="S944" i="7"/>
  <c r="V943" i="7"/>
  <c r="S943" i="7"/>
  <c r="V942" i="7"/>
  <c r="S942" i="7"/>
  <c r="V941" i="7"/>
  <c r="S941" i="7"/>
  <c r="V940" i="7"/>
  <c r="S940" i="7"/>
  <c r="V939" i="7"/>
  <c r="U939" i="7"/>
  <c r="U940" i="7" s="1"/>
  <c r="U941" i="7" s="1"/>
  <c r="U942" i="7" s="1"/>
  <c r="U943" i="7" s="1"/>
  <c r="U944" i="7" s="1"/>
  <c r="U945" i="7" s="1"/>
  <c r="U946" i="7" s="1"/>
  <c r="U947" i="7" s="1"/>
  <c r="U948" i="7" s="1"/>
  <c r="U949" i="7" s="1"/>
  <c r="U950" i="7" s="1"/>
  <c r="U951" i="7" s="1"/>
  <c r="U952" i="7" s="1"/>
  <c r="U953" i="7" s="1"/>
  <c r="U954" i="7" s="1"/>
  <c r="U955" i="7" s="1"/>
  <c r="U956" i="7" s="1"/>
  <c r="U957" i="7" s="1"/>
  <c r="U958" i="7" s="1"/>
  <c r="U959" i="7" s="1"/>
  <c r="U960" i="7" s="1"/>
  <c r="U961" i="7" s="1"/>
  <c r="U962" i="7" s="1"/>
  <c r="U963" i="7" s="1"/>
  <c r="U964" i="7" s="1"/>
  <c r="U965" i="7" s="1"/>
  <c r="U966" i="7" s="1"/>
  <c r="U967" i="7" s="1"/>
  <c r="U968" i="7" s="1"/>
  <c r="U969" i="7" s="1"/>
  <c r="U970" i="7" s="1"/>
  <c r="U971" i="7" s="1"/>
  <c r="U972" i="7" s="1"/>
  <c r="U973" i="7" s="1"/>
  <c r="U974" i="7" s="1"/>
  <c r="U975" i="7" s="1"/>
  <c r="U976" i="7" s="1"/>
  <c r="U977" i="7" s="1"/>
  <c r="U978" i="7" s="1"/>
  <c r="U979" i="7" s="1"/>
  <c r="U980" i="7" s="1"/>
  <c r="U981" i="7" s="1"/>
  <c r="U982" i="7" s="1"/>
  <c r="U983" i="7" s="1"/>
  <c r="U984" i="7" s="1"/>
  <c r="U985" i="7" s="1"/>
  <c r="U986" i="7" s="1"/>
  <c r="U987" i="7" s="1"/>
  <c r="U988" i="7" s="1"/>
  <c r="U989" i="7" s="1"/>
  <c r="U990" i="7" s="1"/>
  <c r="U991" i="7" s="1"/>
  <c r="U992" i="7" s="1"/>
  <c r="U993" i="7" s="1"/>
  <c r="U994" i="7" s="1"/>
  <c r="U995" i="7" s="1"/>
  <c r="U996" i="7" s="1"/>
  <c r="U997" i="7" s="1"/>
  <c r="U998" i="7" s="1"/>
  <c r="U999" i="7" s="1"/>
  <c r="U1000" i="7" s="1"/>
  <c r="U1001" i="7" s="1"/>
  <c r="U1002" i="7" s="1"/>
  <c r="U1003" i="7" s="1"/>
  <c r="U1004" i="7" s="1"/>
  <c r="U1005" i="7" s="1"/>
  <c r="U1006" i="7" s="1"/>
  <c r="U1007" i="7" s="1"/>
  <c r="U1008" i="7" s="1"/>
  <c r="U1009" i="7" s="1"/>
  <c r="U1010" i="7" s="1"/>
  <c r="U1011" i="7" s="1"/>
  <c r="U1012" i="7" s="1"/>
  <c r="U1013" i="7" s="1"/>
  <c r="U1014" i="7" s="1"/>
  <c r="U1015" i="7" s="1"/>
  <c r="U1016" i="7" s="1"/>
  <c r="U1017" i="7" s="1"/>
  <c r="U1018" i="7" s="1"/>
  <c r="U1019" i="7" s="1"/>
  <c r="U1020" i="7" s="1"/>
  <c r="U1021" i="7" s="1"/>
  <c r="U1022" i="7" s="1"/>
  <c r="U1023" i="7" s="1"/>
  <c r="U1024" i="7" s="1"/>
  <c r="U1025" i="7" s="1"/>
  <c r="U1026" i="7" s="1"/>
  <c r="U1027" i="7" s="1"/>
  <c r="U1028" i="7" s="1"/>
  <c r="U1029" i="7" s="1"/>
  <c r="U1030" i="7" s="1"/>
  <c r="U1031" i="7" s="1"/>
  <c r="U1032" i="7" s="1"/>
  <c r="U1033" i="7" s="1"/>
  <c r="U1034" i="7" s="1"/>
  <c r="U1035" i="7" s="1"/>
  <c r="U1036" i="7" s="1"/>
  <c r="U1037" i="7" s="1"/>
  <c r="U1038" i="7" s="1"/>
  <c r="U1039" i="7" s="1"/>
  <c r="U1040" i="7" s="1"/>
  <c r="U1041" i="7" s="1"/>
  <c r="U1042" i="7" s="1"/>
  <c r="U1043" i="7" s="1"/>
  <c r="U1044" i="7" s="1"/>
  <c r="U1045" i="7" s="1"/>
  <c r="U1046" i="7" s="1"/>
  <c r="U1047" i="7" s="1"/>
  <c r="U1048" i="7" s="1"/>
  <c r="U1049" i="7" s="1"/>
  <c r="U1050" i="7" s="1"/>
  <c r="U1051" i="7" s="1"/>
  <c r="U1052" i="7" s="1"/>
  <c r="U1053" i="7" s="1"/>
  <c r="U1054" i="7" s="1"/>
  <c r="U1055" i="7" s="1"/>
  <c r="U1056" i="7" s="1"/>
  <c r="U1057" i="7" s="1"/>
  <c r="U1058" i="7" s="1"/>
  <c r="U1059" i="7" s="1"/>
  <c r="U1060" i="7" s="1"/>
  <c r="U1061" i="7" s="1"/>
  <c r="U1062" i="7" s="1"/>
  <c r="U1063" i="7" s="1"/>
  <c r="U1064" i="7" s="1"/>
  <c r="U1065" i="7" s="1"/>
  <c r="U1066" i="7" s="1"/>
  <c r="U1067" i="7" s="1"/>
  <c r="U1068" i="7" s="1"/>
  <c r="U1069" i="7" s="1"/>
  <c r="U1070" i="7" s="1"/>
  <c r="U1071" i="7" s="1"/>
  <c r="U1072" i="7" s="1"/>
  <c r="S939" i="7"/>
  <c r="T938" i="7"/>
  <c r="S938" i="7"/>
  <c r="R933" i="7"/>
  <c r="R932" i="7"/>
  <c r="N932" i="7"/>
  <c r="M932" i="7"/>
  <c r="K932" i="7"/>
  <c r="J932" i="7"/>
  <c r="G932" i="7"/>
  <c r="R931" i="7"/>
  <c r="N931" i="7"/>
  <c r="M931" i="7"/>
  <c r="K931" i="7"/>
  <c r="J931" i="7"/>
  <c r="G931" i="7"/>
  <c r="R930" i="7"/>
  <c r="N929" i="7"/>
  <c r="M929" i="7"/>
  <c r="K929" i="7"/>
  <c r="J929" i="7"/>
  <c r="G929" i="7"/>
  <c r="N928" i="7"/>
  <c r="M928" i="7"/>
  <c r="K928" i="7"/>
  <c r="J928" i="7"/>
  <c r="G928" i="7"/>
  <c r="I922" i="7"/>
  <c r="H922" i="7"/>
  <c r="I921" i="7"/>
  <c r="H921" i="7"/>
  <c r="U915" i="7"/>
  <c r="L915" i="7" s="1"/>
  <c r="L914" i="7"/>
  <c r="E900" i="7"/>
  <c r="E901" i="7" s="1"/>
  <c r="E902" i="7" s="1"/>
  <c r="E903" i="7" s="1"/>
  <c r="E904" i="7" s="1"/>
  <c r="E905" i="7" s="1"/>
  <c r="E906" i="7" s="1"/>
  <c r="E907" i="7" s="1"/>
  <c r="P894" i="7"/>
  <c r="F894" i="7"/>
  <c r="G894" i="7" s="1"/>
  <c r="P893" i="7"/>
  <c r="F893" i="7"/>
  <c r="G893" i="7" s="1"/>
  <c r="P892" i="7"/>
  <c r="F892" i="7"/>
  <c r="G892" i="7" s="1"/>
  <c r="P891" i="7"/>
  <c r="F891" i="7"/>
  <c r="G891" i="7" s="1"/>
  <c r="P890" i="7"/>
  <c r="F890" i="7"/>
  <c r="G890" i="7" s="1"/>
  <c r="P889" i="7"/>
  <c r="F889" i="7"/>
  <c r="G889" i="7" s="1"/>
  <c r="P888" i="7"/>
  <c r="F888" i="7"/>
  <c r="G888" i="7" s="1"/>
  <c r="P887" i="7"/>
  <c r="F887" i="7"/>
  <c r="G887" i="7" s="1"/>
  <c r="C876" i="7"/>
  <c r="C875" i="7"/>
  <c r="C874" i="7"/>
  <c r="C873" i="7"/>
  <c r="C872" i="7"/>
  <c r="C871" i="7"/>
  <c r="B1350" i="6" a="1"/>
  <c r="B1350" i="6" s="1"/>
  <c r="B1349" i="6" a="1"/>
  <c r="B1349" i="6" s="1"/>
  <c r="B1348" i="6" a="1"/>
  <c r="B1348" i="6" s="1"/>
  <c r="B1347" i="6" a="1"/>
  <c r="B1347" i="6" s="1"/>
  <c r="V1342" i="6"/>
  <c r="S1342" i="6"/>
  <c r="V1341" i="6"/>
  <c r="S1341" i="6"/>
  <c r="V1340" i="6"/>
  <c r="S1340" i="6"/>
  <c r="V1339" i="6"/>
  <c r="S1339" i="6"/>
  <c r="V1338" i="6"/>
  <c r="S1338" i="6"/>
  <c r="V1337" i="6"/>
  <c r="S1337" i="6"/>
  <c r="V1336" i="6"/>
  <c r="S1336" i="6"/>
  <c r="V1335" i="6"/>
  <c r="S1335" i="6"/>
  <c r="V1334" i="6"/>
  <c r="S1334" i="6"/>
  <c r="V1333" i="6"/>
  <c r="S1333" i="6"/>
  <c r="V1332" i="6"/>
  <c r="S1332" i="6"/>
  <c r="V1331" i="6"/>
  <c r="S1331" i="6"/>
  <c r="V1330" i="6"/>
  <c r="S1330" i="6"/>
  <c r="V1329" i="6"/>
  <c r="S1329" i="6"/>
  <c r="V1328" i="6"/>
  <c r="S1328" i="6"/>
  <c r="V1327" i="6"/>
  <c r="S1327" i="6"/>
  <c r="V1326" i="6"/>
  <c r="S1326" i="6"/>
  <c r="V1325" i="6"/>
  <c r="S1325" i="6"/>
  <c r="V1324" i="6"/>
  <c r="S1324" i="6"/>
  <c r="V1323" i="6"/>
  <c r="S1323" i="6"/>
  <c r="V1322" i="6"/>
  <c r="S1322" i="6"/>
  <c r="V1321" i="6"/>
  <c r="S1321" i="6"/>
  <c r="V1320" i="6"/>
  <c r="S1320" i="6"/>
  <c r="V1319" i="6"/>
  <c r="S1319" i="6"/>
  <c r="V1318" i="6"/>
  <c r="S1318" i="6"/>
  <c r="V1317" i="6"/>
  <c r="S1317" i="6"/>
  <c r="V1316" i="6"/>
  <c r="S1316" i="6"/>
  <c r="V1315" i="6"/>
  <c r="S1315" i="6"/>
  <c r="V1314" i="6"/>
  <c r="S1314" i="6"/>
  <c r="V1313" i="6"/>
  <c r="S1313" i="6"/>
  <c r="V1312" i="6"/>
  <c r="S1312" i="6"/>
  <c r="V1311" i="6"/>
  <c r="S1311" i="6"/>
  <c r="V1310" i="6"/>
  <c r="S1310" i="6"/>
  <c r="V1309" i="6"/>
  <c r="S1309" i="6"/>
  <c r="V1308" i="6"/>
  <c r="S1308" i="6"/>
  <c r="V1307" i="6"/>
  <c r="S1307" i="6"/>
  <c r="V1306" i="6"/>
  <c r="S1306" i="6"/>
  <c r="V1305" i="6"/>
  <c r="S1305" i="6"/>
  <c r="V1304" i="6"/>
  <c r="S1304" i="6"/>
  <c r="V1303" i="6"/>
  <c r="S1303" i="6"/>
  <c r="V1302" i="6"/>
  <c r="S1302" i="6"/>
  <c r="V1301" i="6"/>
  <c r="S1301" i="6"/>
  <c r="V1300" i="6"/>
  <c r="S1300" i="6"/>
  <c r="V1299" i="6"/>
  <c r="S1299" i="6"/>
  <c r="V1298" i="6"/>
  <c r="S1298" i="6"/>
  <c r="V1297" i="6"/>
  <c r="S1297" i="6"/>
  <c r="V1296" i="6"/>
  <c r="S1296" i="6"/>
  <c r="V1295" i="6"/>
  <c r="S1295" i="6"/>
  <c r="V1294" i="6"/>
  <c r="S1294" i="6"/>
  <c r="V1293" i="6"/>
  <c r="S1293" i="6"/>
  <c r="V1292" i="6"/>
  <c r="S1292" i="6"/>
  <c r="V1291" i="6"/>
  <c r="S1291" i="6"/>
  <c r="V1290" i="6"/>
  <c r="S1290" i="6"/>
  <c r="V1289" i="6"/>
  <c r="S1289" i="6"/>
  <c r="V1288" i="6"/>
  <c r="S1288" i="6"/>
  <c r="V1287" i="6"/>
  <c r="S1287" i="6"/>
  <c r="V1286" i="6"/>
  <c r="S1286" i="6"/>
  <c r="V1285" i="6"/>
  <c r="S1285" i="6"/>
  <c r="V1284" i="6"/>
  <c r="S1284" i="6"/>
  <c r="V1283" i="6"/>
  <c r="S1283" i="6"/>
  <c r="V1282" i="6"/>
  <c r="S1282" i="6"/>
  <c r="V1281" i="6"/>
  <c r="S1281" i="6"/>
  <c r="V1280" i="6"/>
  <c r="S1280" i="6"/>
  <c r="V1279" i="6"/>
  <c r="S1279" i="6"/>
  <c r="V1278" i="6"/>
  <c r="S1278" i="6"/>
  <c r="V1277" i="6"/>
  <c r="S1277" i="6"/>
  <c r="V1276" i="6"/>
  <c r="S1276" i="6"/>
  <c r="V1275" i="6"/>
  <c r="S1275" i="6"/>
  <c r="V1274" i="6"/>
  <c r="S1274" i="6"/>
  <c r="V1273" i="6"/>
  <c r="S1273" i="6"/>
  <c r="V1272" i="6"/>
  <c r="S1272" i="6"/>
  <c r="V1271" i="6"/>
  <c r="S1271" i="6"/>
  <c r="V1270" i="6"/>
  <c r="S1270" i="6"/>
  <c r="V1269" i="6"/>
  <c r="S1269" i="6"/>
  <c r="V1268" i="6"/>
  <c r="S1268" i="6"/>
  <c r="V1267" i="6"/>
  <c r="S1267" i="6"/>
  <c r="V1266" i="6"/>
  <c r="S1266" i="6"/>
  <c r="V1265" i="6"/>
  <c r="S1265" i="6"/>
  <c r="V1264" i="6"/>
  <c r="S1264" i="6"/>
  <c r="V1263" i="6"/>
  <c r="S1263" i="6"/>
  <c r="V1262" i="6"/>
  <c r="S1262" i="6"/>
  <c r="V1261" i="6"/>
  <c r="S1261" i="6"/>
  <c r="V1260" i="6"/>
  <c r="S1260" i="6"/>
  <c r="V1259" i="6"/>
  <c r="S1259" i="6"/>
  <c r="V1258" i="6"/>
  <c r="S1258" i="6"/>
  <c r="V1257" i="6"/>
  <c r="S1257" i="6"/>
  <c r="V1256" i="6"/>
  <c r="S1256" i="6"/>
  <c r="V1255" i="6"/>
  <c r="S1255" i="6"/>
  <c r="V1254" i="6"/>
  <c r="S1254" i="6"/>
  <c r="V1253" i="6"/>
  <c r="S1253" i="6"/>
  <c r="V1252" i="6"/>
  <c r="S1252" i="6"/>
  <c r="V1251" i="6"/>
  <c r="S1251" i="6"/>
  <c r="V1250" i="6"/>
  <c r="S1250" i="6"/>
  <c r="V1249" i="6"/>
  <c r="S1249" i="6"/>
  <c r="V1248" i="6"/>
  <c r="S1248" i="6"/>
  <c r="V1247" i="6"/>
  <c r="S1247" i="6"/>
  <c r="V1246" i="6"/>
  <c r="S1246" i="6"/>
  <c r="V1245" i="6"/>
  <c r="S1245" i="6"/>
  <c r="V1244" i="6"/>
  <c r="S1244" i="6"/>
  <c r="V1243" i="6"/>
  <c r="S1243" i="6"/>
  <c r="V1242" i="6"/>
  <c r="S1242" i="6"/>
  <c r="V1241" i="6"/>
  <c r="S1241" i="6"/>
  <c r="V1240" i="6"/>
  <c r="S1240" i="6"/>
  <c r="V1239" i="6"/>
  <c r="S1239" i="6"/>
  <c r="V1238" i="6"/>
  <c r="S1238" i="6"/>
  <c r="V1237" i="6"/>
  <c r="S1237" i="6"/>
  <c r="V1236" i="6"/>
  <c r="S1236" i="6"/>
  <c r="V1235" i="6"/>
  <c r="S1235" i="6"/>
  <c r="V1234" i="6"/>
  <c r="S1234" i="6"/>
  <c r="V1233" i="6"/>
  <c r="S1233" i="6"/>
  <c r="V1232" i="6"/>
  <c r="S1232" i="6"/>
  <c r="V1231" i="6"/>
  <c r="S1231" i="6"/>
  <c r="V1230" i="6"/>
  <c r="S1230" i="6"/>
  <c r="V1229" i="6"/>
  <c r="S1229" i="6"/>
  <c r="V1228" i="6"/>
  <c r="S1228" i="6"/>
  <c r="V1227" i="6"/>
  <c r="S1227" i="6"/>
  <c r="V1226" i="6"/>
  <c r="S1226" i="6"/>
  <c r="V1225" i="6"/>
  <c r="S1225" i="6"/>
  <c r="V1224" i="6"/>
  <c r="S1224" i="6"/>
  <c r="V1223" i="6"/>
  <c r="S1223" i="6"/>
  <c r="V1222" i="6"/>
  <c r="S1222" i="6"/>
  <c r="V1221" i="6"/>
  <c r="S1221" i="6"/>
  <c r="V1220" i="6"/>
  <c r="S1220" i="6"/>
  <c r="V1219" i="6"/>
  <c r="S1219" i="6"/>
  <c r="V1218" i="6"/>
  <c r="S1218" i="6"/>
  <c r="V1217" i="6"/>
  <c r="S1217" i="6"/>
  <c r="V1216" i="6"/>
  <c r="S1216" i="6"/>
  <c r="V1215" i="6"/>
  <c r="S1215" i="6"/>
  <c r="V1214" i="6"/>
  <c r="S1214" i="6"/>
  <c r="V1213" i="6"/>
  <c r="S1213" i="6"/>
  <c r="V1212" i="6"/>
  <c r="S1212" i="6"/>
  <c r="V1211" i="6"/>
  <c r="S1211" i="6"/>
  <c r="V1210" i="6"/>
  <c r="S1210" i="6"/>
  <c r="V1209" i="6"/>
  <c r="U1209" i="6"/>
  <c r="U1210" i="6" s="1"/>
  <c r="U1211" i="6" s="1"/>
  <c r="U1212" i="6" s="1"/>
  <c r="U1213" i="6" s="1"/>
  <c r="U1214" i="6" s="1"/>
  <c r="U1215" i="6" s="1"/>
  <c r="U1216" i="6" s="1"/>
  <c r="U1217" i="6" s="1"/>
  <c r="U1218" i="6" s="1"/>
  <c r="U1219" i="6" s="1"/>
  <c r="U1220" i="6" s="1"/>
  <c r="U1221" i="6" s="1"/>
  <c r="U1222" i="6" s="1"/>
  <c r="U1223" i="6" s="1"/>
  <c r="U1224" i="6" s="1"/>
  <c r="U1225" i="6" s="1"/>
  <c r="U1226" i="6" s="1"/>
  <c r="U1227" i="6" s="1"/>
  <c r="U1228" i="6" s="1"/>
  <c r="U1229" i="6" s="1"/>
  <c r="U1230" i="6" s="1"/>
  <c r="U1231" i="6" s="1"/>
  <c r="U1232" i="6" s="1"/>
  <c r="U1233" i="6" s="1"/>
  <c r="U1234" i="6" s="1"/>
  <c r="U1235" i="6" s="1"/>
  <c r="U1236" i="6" s="1"/>
  <c r="U1237" i="6" s="1"/>
  <c r="U1238" i="6" s="1"/>
  <c r="U1239" i="6" s="1"/>
  <c r="U1240" i="6" s="1"/>
  <c r="U1241" i="6" s="1"/>
  <c r="U1242" i="6" s="1"/>
  <c r="U1243" i="6" s="1"/>
  <c r="U1244" i="6" s="1"/>
  <c r="U1245" i="6" s="1"/>
  <c r="U1246" i="6" s="1"/>
  <c r="U1247" i="6" s="1"/>
  <c r="U1248" i="6" s="1"/>
  <c r="U1249" i="6" s="1"/>
  <c r="U1250" i="6" s="1"/>
  <c r="U1251" i="6" s="1"/>
  <c r="U1252" i="6" s="1"/>
  <c r="U1253" i="6" s="1"/>
  <c r="U1254" i="6" s="1"/>
  <c r="U1255" i="6" s="1"/>
  <c r="U1256" i="6" s="1"/>
  <c r="U1257" i="6" s="1"/>
  <c r="U1258" i="6" s="1"/>
  <c r="U1259" i="6" s="1"/>
  <c r="U1260" i="6" s="1"/>
  <c r="U1261" i="6" s="1"/>
  <c r="U1262" i="6" s="1"/>
  <c r="U1263" i="6" s="1"/>
  <c r="U1264" i="6" s="1"/>
  <c r="U1265" i="6" s="1"/>
  <c r="U1266" i="6" s="1"/>
  <c r="U1267" i="6" s="1"/>
  <c r="U1268" i="6" s="1"/>
  <c r="U1269" i="6" s="1"/>
  <c r="U1270" i="6" s="1"/>
  <c r="U1271" i="6" s="1"/>
  <c r="U1272" i="6" s="1"/>
  <c r="U1273" i="6" s="1"/>
  <c r="U1274" i="6" s="1"/>
  <c r="U1275" i="6" s="1"/>
  <c r="U1276" i="6" s="1"/>
  <c r="U1277" i="6" s="1"/>
  <c r="U1278" i="6" s="1"/>
  <c r="U1279" i="6" s="1"/>
  <c r="U1280" i="6" s="1"/>
  <c r="U1281" i="6" s="1"/>
  <c r="U1282" i="6" s="1"/>
  <c r="U1283" i="6" s="1"/>
  <c r="U1284" i="6" s="1"/>
  <c r="U1285" i="6" s="1"/>
  <c r="U1286" i="6" s="1"/>
  <c r="U1287" i="6" s="1"/>
  <c r="U1288" i="6" s="1"/>
  <c r="U1289" i="6" s="1"/>
  <c r="U1290" i="6" s="1"/>
  <c r="U1291" i="6" s="1"/>
  <c r="U1292" i="6" s="1"/>
  <c r="U1293" i="6" s="1"/>
  <c r="U1294" i="6" s="1"/>
  <c r="U1295" i="6" s="1"/>
  <c r="U1296" i="6" s="1"/>
  <c r="U1297" i="6" s="1"/>
  <c r="U1298" i="6" s="1"/>
  <c r="U1299" i="6" s="1"/>
  <c r="U1300" i="6" s="1"/>
  <c r="U1301" i="6" s="1"/>
  <c r="U1302" i="6" s="1"/>
  <c r="U1303" i="6" s="1"/>
  <c r="U1304" i="6" s="1"/>
  <c r="U1305" i="6" s="1"/>
  <c r="U1306" i="6" s="1"/>
  <c r="U1307" i="6" s="1"/>
  <c r="U1308" i="6" s="1"/>
  <c r="U1309" i="6" s="1"/>
  <c r="U1310" i="6" s="1"/>
  <c r="U1311" i="6" s="1"/>
  <c r="U1312" i="6" s="1"/>
  <c r="U1313" i="6" s="1"/>
  <c r="U1314" i="6" s="1"/>
  <c r="U1315" i="6" s="1"/>
  <c r="U1316" i="6" s="1"/>
  <c r="U1317" i="6" s="1"/>
  <c r="U1318" i="6" s="1"/>
  <c r="U1319" i="6" s="1"/>
  <c r="U1320" i="6" s="1"/>
  <c r="U1321" i="6" s="1"/>
  <c r="U1322" i="6" s="1"/>
  <c r="U1323" i="6" s="1"/>
  <c r="U1324" i="6" s="1"/>
  <c r="U1325" i="6" s="1"/>
  <c r="U1326" i="6" s="1"/>
  <c r="U1327" i="6" s="1"/>
  <c r="U1328" i="6" s="1"/>
  <c r="U1329" i="6" s="1"/>
  <c r="U1330" i="6" s="1"/>
  <c r="U1331" i="6" s="1"/>
  <c r="U1332" i="6" s="1"/>
  <c r="U1333" i="6" s="1"/>
  <c r="U1334" i="6" s="1"/>
  <c r="U1335" i="6" s="1"/>
  <c r="U1336" i="6" s="1"/>
  <c r="U1337" i="6" s="1"/>
  <c r="U1338" i="6" s="1"/>
  <c r="U1339" i="6" s="1"/>
  <c r="U1340" i="6" s="1"/>
  <c r="U1341" i="6" s="1"/>
  <c r="U1342" i="6" s="1"/>
  <c r="S1209" i="6"/>
  <c r="T1208" i="6"/>
  <c r="S1208" i="6"/>
  <c r="V1207" i="6"/>
  <c r="S1207" i="6"/>
  <c r="V1206" i="6"/>
  <c r="S1206" i="6"/>
  <c r="V1205" i="6"/>
  <c r="S1205" i="6"/>
  <c r="V1204" i="6"/>
  <c r="S1204" i="6"/>
  <c r="V1203" i="6"/>
  <c r="S1203" i="6"/>
  <c r="V1202" i="6"/>
  <c r="S1202" i="6"/>
  <c r="V1201" i="6"/>
  <c r="S1201" i="6"/>
  <c r="V1200" i="6"/>
  <c r="S1200" i="6"/>
  <c r="V1199" i="6"/>
  <c r="S1199" i="6"/>
  <c r="V1198" i="6"/>
  <c r="S1198" i="6"/>
  <c r="V1197" i="6"/>
  <c r="S1197" i="6"/>
  <c r="V1196" i="6"/>
  <c r="S1196" i="6"/>
  <c r="V1195" i="6"/>
  <c r="S1195" i="6"/>
  <c r="V1194" i="6"/>
  <c r="S1194" i="6"/>
  <c r="V1193" i="6"/>
  <c r="S1193" i="6"/>
  <c r="V1192" i="6"/>
  <c r="S1192" i="6"/>
  <c r="V1191" i="6"/>
  <c r="S1191" i="6"/>
  <c r="V1190" i="6"/>
  <c r="S1190" i="6"/>
  <c r="V1189" i="6"/>
  <c r="S1189" i="6"/>
  <c r="V1188" i="6"/>
  <c r="S1188" i="6"/>
  <c r="V1187" i="6"/>
  <c r="S1187" i="6"/>
  <c r="V1186" i="6"/>
  <c r="S1186" i="6"/>
  <c r="V1185" i="6"/>
  <c r="S1185" i="6"/>
  <c r="V1184" i="6"/>
  <c r="S1184" i="6"/>
  <c r="V1183" i="6"/>
  <c r="S1183" i="6"/>
  <c r="V1182" i="6"/>
  <c r="S1182" i="6"/>
  <c r="V1181" i="6"/>
  <c r="S1181" i="6"/>
  <c r="V1180" i="6"/>
  <c r="S1180" i="6"/>
  <c r="V1179" i="6"/>
  <c r="S1179" i="6"/>
  <c r="V1178" i="6"/>
  <c r="S1178" i="6"/>
  <c r="V1177" i="6"/>
  <c r="S1177" i="6"/>
  <c r="V1176" i="6"/>
  <c r="S1176" i="6"/>
  <c r="V1175" i="6"/>
  <c r="S1175" i="6"/>
  <c r="V1174" i="6"/>
  <c r="S1174" i="6"/>
  <c r="V1173" i="6"/>
  <c r="S1173" i="6"/>
  <c r="V1172" i="6"/>
  <c r="S1172" i="6"/>
  <c r="V1171" i="6"/>
  <c r="S1171" i="6"/>
  <c r="V1170" i="6"/>
  <c r="S1170" i="6"/>
  <c r="V1169" i="6"/>
  <c r="S1169" i="6"/>
  <c r="V1168" i="6"/>
  <c r="S1168" i="6"/>
  <c r="V1167" i="6"/>
  <c r="S1167" i="6"/>
  <c r="V1166" i="6"/>
  <c r="S1166" i="6"/>
  <c r="V1165" i="6"/>
  <c r="S1165" i="6"/>
  <c r="V1164" i="6"/>
  <c r="S1164" i="6"/>
  <c r="V1163" i="6"/>
  <c r="S1163" i="6"/>
  <c r="V1162" i="6"/>
  <c r="S1162" i="6"/>
  <c r="V1161" i="6"/>
  <c r="S1161" i="6"/>
  <c r="V1160" i="6"/>
  <c r="S1160" i="6"/>
  <c r="V1159" i="6"/>
  <c r="S1159" i="6"/>
  <c r="V1158" i="6"/>
  <c r="S1158" i="6"/>
  <c r="V1157" i="6"/>
  <c r="S1157" i="6"/>
  <c r="V1156" i="6"/>
  <c r="S1156" i="6"/>
  <c r="V1155" i="6"/>
  <c r="S1155" i="6"/>
  <c r="V1154" i="6"/>
  <c r="S1154" i="6"/>
  <c r="V1153" i="6"/>
  <c r="S1153" i="6"/>
  <c r="V1152" i="6"/>
  <c r="S1152" i="6"/>
  <c r="V1151" i="6"/>
  <c r="S1151" i="6"/>
  <c r="V1150" i="6"/>
  <c r="S1150" i="6"/>
  <c r="V1149" i="6"/>
  <c r="S1149" i="6"/>
  <c r="V1148" i="6"/>
  <c r="S1148" i="6"/>
  <c r="V1147" i="6"/>
  <c r="S1147" i="6"/>
  <c r="V1146" i="6"/>
  <c r="S1146" i="6"/>
  <c r="V1145" i="6"/>
  <c r="S1145" i="6"/>
  <c r="V1144" i="6"/>
  <c r="S1144" i="6"/>
  <c r="V1143" i="6"/>
  <c r="S1143" i="6"/>
  <c r="V1142" i="6"/>
  <c r="S1142" i="6"/>
  <c r="V1141" i="6"/>
  <c r="S1141" i="6"/>
  <c r="V1140" i="6"/>
  <c r="S1140" i="6"/>
  <c r="V1139" i="6"/>
  <c r="S1139" i="6"/>
  <c r="V1138" i="6"/>
  <c r="S1138" i="6"/>
  <c r="V1137" i="6"/>
  <c r="S1137" i="6"/>
  <c r="V1136" i="6"/>
  <c r="S1136" i="6"/>
  <c r="V1135" i="6"/>
  <c r="S1135" i="6"/>
  <c r="V1134" i="6"/>
  <c r="S1134" i="6"/>
  <c r="V1133" i="6"/>
  <c r="S1133" i="6"/>
  <c r="V1132" i="6"/>
  <c r="S1132" i="6"/>
  <c r="V1131" i="6"/>
  <c r="S1131" i="6"/>
  <c r="V1130" i="6"/>
  <c r="S1130" i="6"/>
  <c r="V1129" i="6"/>
  <c r="S1129" i="6"/>
  <c r="V1128" i="6"/>
  <c r="S1128" i="6"/>
  <c r="V1127" i="6"/>
  <c r="S1127" i="6"/>
  <c r="V1126" i="6"/>
  <c r="S1126" i="6"/>
  <c r="V1125" i="6"/>
  <c r="S1125" i="6"/>
  <c r="V1124" i="6"/>
  <c r="S1124" i="6"/>
  <c r="V1123" i="6"/>
  <c r="S1123" i="6"/>
  <c r="V1122" i="6"/>
  <c r="S1122" i="6"/>
  <c r="V1121" i="6"/>
  <c r="S1121" i="6"/>
  <c r="V1120" i="6"/>
  <c r="S1120" i="6"/>
  <c r="V1119" i="6"/>
  <c r="S1119" i="6"/>
  <c r="V1118" i="6"/>
  <c r="S1118" i="6"/>
  <c r="V1117" i="6"/>
  <c r="S1117" i="6"/>
  <c r="V1116" i="6"/>
  <c r="S1116" i="6"/>
  <c r="V1115" i="6"/>
  <c r="S1115" i="6"/>
  <c r="V1114" i="6"/>
  <c r="S1114" i="6"/>
  <c r="V1113" i="6"/>
  <c r="S1113" i="6"/>
  <c r="V1112" i="6"/>
  <c r="S1112" i="6"/>
  <c r="V1111" i="6"/>
  <c r="S1111" i="6"/>
  <c r="V1110" i="6"/>
  <c r="S1110" i="6"/>
  <c r="V1109" i="6"/>
  <c r="S1109" i="6"/>
  <c r="V1108" i="6"/>
  <c r="S1108" i="6"/>
  <c r="V1107" i="6"/>
  <c r="S1107" i="6"/>
  <c r="V1106" i="6"/>
  <c r="S1106" i="6"/>
  <c r="V1105" i="6"/>
  <c r="S1105" i="6"/>
  <c r="V1104" i="6"/>
  <c r="S1104" i="6"/>
  <c r="V1103" i="6"/>
  <c r="S1103" i="6"/>
  <c r="V1102" i="6"/>
  <c r="S1102" i="6"/>
  <c r="V1101" i="6"/>
  <c r="S1101" i="6"/>
  <c r="V1100" i="6"/>
  <c r="S1100" i="6"/>
  <c r="V1099" i="6"/>
  <c r="S1099" i="6"/>
  <c r="V1098" i="6"/>
  <c r="S1098" i="6"/>
  <c r="V1097" i="6"/>
  <c r="S1097" i="6"/>
  <c r="V1096" i="6"/>
  <c r="S1096" i="6"/>
  <c r="V1095" i="6"/>
  <c r="S1095" i="6"/>
  <c r="V1094" i="6"/>
  <c r="S1094" i="6"/>
  <c r="V1093" i="6"/>
  <c r="S1093" i="6"/>
  <c r="V1092" i="6"/>
  <c r="S1092" i="6"/>
  <c r="V1091" i="6"/>
  <c r="S1091" i="6"/>
  <c r="V1090" i="6"/>
  <c r="S1090" i="6"/>
  <c r="V1089" i="6"/>
  <c r="S1089" i="6"/>
  <c r="V1088" i="6"/>
  <c r="S1088" i="6"/>
  <c r="V1087" i="6"/>
  <c r="S1087" i="6"/>
  <c r="V1086" i="6"/>
  <c r="S1086" i="6"/>
  <c r="V1085" i="6"/>
  <c r="S1085" i="6"/>
  <c r="V1084" i="6"/>
  <c r="S1084" i="6"/>
  <c r="V1083" i="6"/>
  <c r="S1083" i="6"/>
  <c r="V1082" i="6"/>
  <c r="S1082" i="6"/>
  <c r="V1081" i="6"/>
  <c r="S1081" i="6"/>
  <c r="V1080" i="6"/>
  <c r="S1080" i="6"/>
  <c r="V1079" i="6"/>
  <c r="S1079" i="6"/>
  <c r="V1078" i="6"/>
  <c r="S1078" i="6"/>
  <c r="V1077" i="6"/>
  <c r="S1077" i="6"/>
  <c r="V1076" i="6"/>
  <c r="S1076" i="6"/>
  <c r="V1075" i="6"/>
  <c r="S1075" i="6"/>
  <c r="V1074" i="6"/>
  <c r="U1074" i="6"/>
  <c r="U1075" i="6" s="1"/>
  <c r="U1076" i="6" s="1"/>
  <c r="U1077" i="6" s="1"/>
  <c r="U1078" i="6" s="1"/>
  <c r="U1079" i="6" s="1"/>
  <c r="U1080" i="6" s="1"/>
  <c r="U1081" i="6" s="1"/>
  <c r="U1082" i="6" s="1"/>
  <c r="U1083" i="6" s="1"/>
  <c r="U1084" i="6" s="1"/>
  <c r="U1085" i="6" s="1"/>
  <c r="U1086" i="6" s="1"/>
  <c r="U1087" i="6" s="1"/>
  <c r="U1088" i="6" s="1"/>
  <c r="U1089" i="6" s="1"/>
  <c r="U1090" i="6" s="1"/>
  <c r="U1091" i="6" s="1"/>
  <c r="U1092" i="6" s="1"/>
  <c r="U1093" i="6" s="1"/>
  <c r="U1094" i="6" s="1"/>
  <c r="U1095" i="6" s="1"/>
  <c r="U1096" i="6" s="1"/>
  <c r="U1097" i="6" s="1"/>
  <c r="U1098" i="6" s="1"/>
  <c r="U1099" i="6" s="1"/>
  <c r="U1100" i="6" s="1"/>
  <c r="U1101" i="6" s="1"/>
  <c r="U1102" i="6" s="1"/>
  <c r="U1103" i="6" s="1"/>
  <c r="U1104" i="6" s="1"/>
  <c r="U1105" i="6" s="1"/>
  <c r="U1106" i="6" s="1"/>
  <c r="U1107" i="6" s="1"/>
  <c r="U1108" i="6" s="1"/>
  <c r="U1109" i="6" s="1"/>
  <c r="U1110" i="6" s="1"/>
  <c r="U1111" i="6" s="1"/>
  <c r="U1112" i="6" s="1"/>
  <c r="U1113" i="6" s="1"/>
  <c r="U1114" i="6" s="1"/>
  <c r="U1115" i="6" s="1"/>
  <c r="U1116" i="6" s="1"/>
  <c r="U1117" i="6" s="1"/>
  <c r="U1118" i="6" s="1"/>
  <c r="U1119" i="6" s="1"/>
  <c r="U1120" i="6" s="1"/>
  <c r="U1121" i="6" s="1"/>
  <c r="U1122" i="6" s="1"/>
  <c r="U1123" i="6" s="1"/>
  <c r="U1124" i="6" s="1"/>
  <c r="U1125" i="6" s="1"/>
  <c r="U1126" i="6" s="1"/>
  <c r="U1127" i="6" s="1"/>
  <c r="U1128" i="6" s="1"/>
  <c r="U1129" i="6" s="1"/>
  <c r="U1130" i="6" s="1"/>
  <c r="U1131" i="6" s="1"/>
  <c r="U1132" i="6" s="1"/>
  <c r="U1133" i="6" s="1"/>
  <c r="U1134" i="6" s="1"/>
  <c r="U1135" i="6" s="1"/>
  <c r="U1136" i="6" s="1"/>
  <c r="U1137" i="6" s="1"/>
  <c r="U1138" i="6" s="1"/>
  <c r="U1139" i="6" s="1"/>
  <c r="U1140" i="6" s="1"/>
  <c r="U1141" i="6" s="1"/>
  <c r="U1142" i="6" s="1"/>
  <c r="U1143" i="6" s="1"/>
  <c r="U1144" i="6" s="1"/>
  <c r="U1145" i="6" s="1"/>
  <c r="U1146" i="6" s="1"/>
  <c r="U1147" i="6" s="1"/>
  <c r="U1148" i="6" s="1"/>
  <c r="U1149" i="6" s="1"/>
  <c r="U1150" i="6" s="1"/>
  <c r="U1151" i="6" s="1"/>
  <c r="U1152" i="6" s="1"/>
  <c r="U1153" i="6" s="1"/>
  <c r="U1154" i="6" s="1"/>
  <c r="U1155" i="6" s="1"/>
  <c r="U1156" i="6" s="1"/>
  <c r="U1157" i="6" s="1"/>
  <c r="U1158" i="6" s="1"/>
  <c r="U1159" i="6" s="1"/>
  <c r="U1160" i="6" s="1"/>
  <c r="U1161" i="6" s="1"/>
  <c r="U1162" i="6" s="1"/>
  <c r="U1163" i="6" s="1"/>
  <c r="U1164" i="6" s="1"/>
  <c r="U1165" i="6" s="1"/>
  <c r="U1166" i="6" s="1"/>
  <c r="U1167" i="6" s="1"/>
  <c r="U1168" i="6" s="1"/>
  <c r="U1169" i="6" s="1"/>
  <c r="U1170" i="6" s="1"/>
  <c r="U1171" i="6" s="1"/>
  <c r="U1172" i="6" s="1"/>
  <c r="U1173" i="6" s="1"/>
  <c r="U1174" i="6" s="1"/>
  <c r="U1175" i="6" s="1"/>
  <c r="U1176" i="6" s="1"/>
  <c r="U1177" i="6" s="1"/>
  <c r="U1178" i="6" s="1"/>
  <c r="U1179" i="6" s="1"/>
  <c r="U1180" i="6" s="1"/>
  <c r="U1181" i="6" s="1"/>
  <c r="U1182" i="6" s="1"/>
  <c r="U1183" i="6" s="1"/>
  <c r="U1184" i="6" s="1"/>
  <c r="U1185" i="6" s="1"/>
  <c r="U1186" i="6" s="1"/>
  <c r="U1187" i="6" s="1"/>
  <c r="U1188" i="6" s="1"/>
  <c r="U1189" i="6" s="1"/>
  <c r="U1190" i="6" s="1"/>
  <c r="U1191" i="6" s="1"/>
  <c r="U1192" i="6" s="1"/>
  <c r="U1193" i="6" s="1"/>
  <c r="U1194" i="6" s="1"/>
  <c r="U1195" i="6" s="1"/>
  <c r="U1196" i="6" s="1"/>
  <c r="U1197" i="6" s="1"/>
  <c r="U1198" i="6" s="1"/>
  <c r="U1199" i="6" s="1"/>
  <c r="U1200" i="6" s="1"/>
  <c r="U1201" i="6" s="1"/>
  <c r="U1202" i="6" s="1"/>
  <c r="U1203" i="6" s="1"/>
  <c r="U1204" i="6" s="1"/>
  <c r="U1205" i="6" s="1"/>
  <c r="U1206" i="6" s="1"/>
  <c r="U1207" i="6" s="1"/>
  <c r="S1074" i="6"/>
  <c r="T1073" i="6"/>
  <c r="S1073" i="6"/>
  <c r="V1072" i="6"/>
  <c r="S1072" i="6"/>
  <c r="V1071" i="6"/>
  <c r="S1071" i="6"/>
  <c r="V1070" i="6"/>
  <c r="S1070" i="6"/>
  <c r="V1069" i="6"/>
  <c r="S1069" i="6"/>
  <c r="V1068" i="6"/>
  <c r="S1068" i="6"/>
  <c r="V1067" i="6"/>
  <c r="S1067" i="6"/>
  <c r="V1066" i="6"/>
  <c r="S1066" i="6"/>
  <c r="V1065" i="6"/>
  <c r="S1065" i="6"/>
  <c r="V1064" i="6"/>
  <c r="S1064" i="6"/>
  <c r="V1063" i="6"/>
  <c r="S1063" i="6"/>
  <c r="V1062" i="6"/>
  <c r="S1062" i="6"/>
  <c r="V1061" i="6"/>
  <c r="S1061" i="6"/>
  <c r="V1060" i="6"/>
  <c r="S1060" i="6"/>
  <c r="V1059" i="6"/>
  <c r="S1059" i="6"/>
  <c r="V1058" i="6"/>
  <c r="S1058" i="6"/>
  <c r="V1057" i="6"/>
  <c r="S1057" i="6"/>
  <c r="V1056" i="6"/>
  <c r="S1056" i="6"/>
  <c r="V1055" i="6"/>
  <c r="S1055" i="6"/>
  <c r="V1054" i="6"/>
  <c r="S1054" i="6"/>
  <c r="V1053" i="6"/>
  <c r="S1053" i="6"/>
  <c r="V1052" i="6"/>
  <c r="S1052" i="6"/>
  <c r="V1051" i="6"/>
  <c r="S1051" i="6"/>
  <c r="V1050" i="6"/>
  <c r="S1050" i="6"/>
  <c r="V1049" i="6"/>
  <c r="S1049" i="6"/>
  <c r="V1048" i="6"/>
  <c r="S1048" i="6"/>
  <c r="V1047" i="6"/>
  <c r="S1047" i="6"/>
  <c r="V1046" i="6"/>
  <c r="S1046" i="6"/>
  <c r="V1045" i="6"/>
  <c r="S1045" i="6"/>
  <c r="V1044" i="6"/>
  <c r="S1044" i="6"/>
  <c r="V1043" i="6"/>
  <c r="S1043" i="6"/>
  <c r="V1042" i="6"/>
  <c r="S1042" i="6"/>
  <c r="V1041" i="6"/>
  <c r="S1041" i="6"/>
  <c r="V1040" i="6"/>
  <c r="S1040" i="6"/>
  <c r="V1039" i="6"/>
  <c r="S1039" i="6"/>
  <c r="V1038" i="6"/>
  <c r="S1038" i="6"/>
  <c r="V1037" i="6"/>
  <c r="S1037" i="6"/>
  <c r="V1036" i="6"/>
  <c r="S1036" i="6"/>
  <c r="V1035" i="6"/>
  <c r="S1035" i="6"/>
  <c r="V1034" i="6"/>
  <c r="S1034" i="6"/>
  <c r="V1033" i="6"/>
  <c r="S1033" i="6"/>
  <c r="V1032" i="6"/>
  <c r="S1032" i="6"/>
  <c r="V1031" i="6"/>
  <c r="S1031" i="6"/>
  <c r="V1030" i="6"/>
  <c r="S1030" i="6"/>
  <c r="V1029" i="6"/>
  <c r="S1029" i="6"/>
  <c r="V1028" i="6"/>
  <c r="S1028" i="6"/>
  <c r="V1027" i="6"/>
  <c r="S1027" i="6"/>
  <c r="V1026" i="6"/>
  <c r="S1026" i="6"/>
  <c r="V1025" i="6"/>
  <c r="S1025" i="6"/>
  <c r="V1024" i="6"/>
  <c r="S1024" i="6"/>
  <c r="V1023" i="6"/>
  <c r="S1023" i="6"/>
  <c r="V1022" i="6"/>
  <c r="S1022" i="6"/>
  <c r="V1021" i="6"/>
  <c r="S1021" i="6"/>
  <c r="V1020" i="6"/>
  <c r="S1020" i="6"/>
  <c r="V1019" i="6"/>
  <c r="S1019" i="6"/>
  <c r="V1018" i="6"/>
  <c r="S1018" i="6"/>
  <c r="V1017" i="6"/>
  <c r="S1017" i="6"/>
  <c r="V1016" i="6"/>
  <c r="S1016" i="6"/>
  <c r="V1015" i="6"/>
  <c r="S1015" i="6"/>
  <c r="V1014" i="6"/>
  <c r="S1014" i="6"/>
  <c r="V1013" i="6"/>
  <c r="S1013" i="6"/>
  <c r="V1012" i="6"/>
  <c r="S1012" i="6"/>
  <c r="V1011" i="6"/>
  <c r="S1011" i="6"/>
  <c r="V1010" i="6"/>
  <c r="S1010" i="6"/>
  <c r="V1009" i="6"/>
  <c r="S1009" i="6"/>
  <c r="V1008" i="6"/>
  <c r="S1008" i="6"/>
  <c r="V1007" i="6"/>
  <c r="S1007" i="6"/>
  <c r="V1006" i="6"/>
  <c r="S1006" i="6"/>
  <c r="V1005" i="6"/>
  <c r="S1005" i="6"/>
  <c r="V1004" i="6"/>
  <c r="S1004" i="6"/>
  <c r="V1003" i="6"/>
  <c r="S1003" i="6"/>
  <c r="V1002" i="6"/>
  <c r="S1002" i="6"/>
  <c r="V1001" i="6"/>
  <c r="S1001" i="6"/>
  <c r="V1000" i="6"/>
  <c r="S1000" i="6"/>
  <c r="V999" i="6"/>
  <c r="S999" i="6"/>
  <c r="V998" i="6"/>
  <c r="S998" i="6"/>
  <c r="V997" i="6"/>
  <c r="S997" i="6"/>
  <c r="V996" i="6"/>
  <c r="S996" i="6"/>
  <c r="V995" i="6"/>
  <c r="S995" i="6"/>
  <c r="V994" i="6"/>
  <c r="S994" i="6"/>
  <c r="V993" i="6"/>
  <c r="S993" i="6"/>
  <c r="V992" i="6"/>
  <c r="S992" i="6"/>
  <c r="V991" i="6"/>
  <c r="S991" i="6"/>
  <c r="V990" i="6"/>
  <c r="S990" i="6"/>
  <c r="V989" i="6"/>
  <c r="S989" i="6"/>
  <c r="V988" i="6"/>
  <c r="S988" i="6"/>
  <c r="V987" i="6"/>
  <c r="S987" i="6"/>
  <c r="V986" i="6"/>
  <c r="S986" i="6"/>
  <c r="V985" i="6"/>
  <c r="S985" i="6"/>
  <c r="V984" i="6"/>
  <c r="S984" i="6"/>
  <c r="V983" i="6"/>
  <c r="S983" i="6"/>
  <c r="V982" i="6"/>
  <c r="S982" i="6"/>
  <c r="V981" i="6"/>
  <c r="S981" i="6"/>
  <c r="V980" i="6"/>
  <c r="S980" i="6"/>
  <c r="V979" i="6"/>
  <c r="S979" i="6"/>
  <c r="V978" i="6"/>
  <c r="S978" i="6"/>
  <c r="V977" i="6"/>
  <c r="S977" i="6"/>
  <c r="V976" i="6"/>
  <c r="S976" i="6"/>
  <c r="V975" i="6"/>
  <c r="S975" i="6"/>
  <c r="V974" i="6"/>
  <c r="S974" i="6"/>
  <c r="V973" i="6"/>
  <c r="S973" i="6"/>
  <c r="V972" i="6"/>
  <c r="S972" i="6"/>
  <c r="V971" i="6"/>
  <c r="S971" i="6"/>
  <c r="V970" i="6"/>
  <c r="S970" i="6"/>
  <c r="V969" i="6"/>
  <c r="S969" i="6"/>
  <c r="V968" i="6"/>
  <c r="S968" i="6"/>
  <c r="V967" i="6"/>
  <c r="S967" i="6"/>
  <c r="V966" i="6"/>
  <c r="S966" i="6"/>
  <c r="V965" i="6"/>
  <c r="S965" i="6"/>
  <c r="V964" i="6"/>
  <c r="S964" i="6"/>
  <c r="V963" i="6"/>
  <c r="S963" i="6"/>
  <c r="V962" i="6"/>
  <c r="S962" i="6"/>
  <c r="V961" i="6"/>
  <c r="S961" i="6"/>
  <c r="V960" i="6"/>
  <c r="S960" i="6"/>
  <c r="V959" i="6"/>
  <c r="S959" i="6"/>
  <c r="V958" i="6"/>
  <c r="S958" i="6"/>
  <c r="V957" i="6"/>
  <c r="S957" i="6"/>
  <c r="V956" i="6"/>
  <c r="S956" i="6"/>
  <c r="V955" i="6"/>
  <c r="S955" i="6"/>
  <c r="V954" i="6"/>
  <c r="S954" i="6"/>
  <c r="V953" i="6"/>
  <c r="S953" i="6"/>
  <c r="V952" i="6"/>
  <c r="S952" i="6"/>
  <c r="V951" i="6"/>
  <c r="S951" i="6"/>
  <c r="V950" i="6"/>
  <c r="S950" i="6"/>
  <c r="V949" i="6"/>
  <c r="S949" i="6"/>
  <c r="V948" i="6"/>
  <c r="S948" i="6"/>
  <c r="V947" i="6"/>
  <c r="S947" i="6"/>
  <c r="V946" i="6"/>
  <c r="S946" i="6"/>
  <c r="V945" i="6"/>
  <c r="S945" i="6"/>
  <c r="V944" i="6"/>
  <c r="S944" i="6"/>
  <c r="V943" i="6"/>
  <c r="S943" i="6"/>
  <c r="V942" i="6"/>
  <c r="S942" i="6"/>
  <c r="V941" i="6"/>
  <c r="S941" i="6"/>
  <c r="V940" i="6"/>
  <c r="S940" i="6"/>
  <c r="V939" i="6"/>
  <c r="U939" i="6"/>
  <c r="U940" i="6" s="1"/>
  <c r="U941" i="6" s="1"/>
  <c r="U942" i="6" s="1"/>
  <c r="U943" i="6" s="1"/>
  <c r="U944" i="6" s="1"/>
  <c r="U945" i="6" s="1"/>
  <c r="U946" i="6" s="1"/>
  <c r="U947" i="6" s="1"/>
  <c r="U948" i="6" s="1"/>
  <c r="U949" i="6" s="1"/>
  <c r="U950" i="6" s="1"/>
  <c r="U951" i="6" s="1"/>
  <c r="U952" i="6" s="1"/>
  <c r="U953" i="6" s="1"/>
  <c r="U954" i="6" s="1"/>
  <c r="U955" i="6" s="1"/>
  <c r="U956" i="6" s="1"/>
  <c r="U957" i="6" s="1"/>
  <c r="U958" i="6" s="1"/>
  <c r="U959" i="6" s="1"/>
  <c r="U960" i="6" s="1"/>
  <c r="U961" i="6" s="1"/>
  <c r="U962" i="6" s="1"/>
  <c r="U963" i="6" s="1"/>
  <c r="U964" i="6" s="1"/>
  <c r="U965" i="6" s="1"/>
  <c r="U966" i="6" s="1"/>
  <c r="U967" i="6" s="1"/>
  <c r="U968" i="6" s="1"/>
  <c r="U969" i="6" s="1"/>
  <c r="U970" i="6" s="1"/>
  <c r="U971" i="6" s="1"/>
  <c r="U972" i="6" s="1"/>
  <c r="U973" i="6" s="1"/>
  <c r="U974" i="6" s="1"/>
  <c r="U975" i="6" s="1"/>
  <c r="U976" i="6" s="1"/>
  <c r="U977" i="6" s="1"/>
  <c r="U978" i="6" s="1"/>
  <c r="U979" i="6" s="1"/>
  <c r="U980" i="6" s="1"/>
  <c r="U981" i="6" s="1"/>
  <c r="U982" i="6" s="1"/>
  <c r="U983" i="6" s="1"/>
  <c r="U984" i="6" s="1"/>
  <c r="U985" i="6" s="1"/>
  <c r="U986" i="6" s="1"/>
  <c r="U987" i="6" s="1"/>
  <c r="U988" i="6" s="1"/>
  <c r="U989" i="6" s="1"/>
  <c r="U990" i="6" s="1"/>
  <c r="U991" i="6" s="1"/>
  <c r="U992" i="6" s="1"/>
  <c r="U993" i="6" s="1"/>
  <c r="U994" i="6" s="1"/>
  <c r="U995" i="6" s="1"/>
  <c r="U996" i="6" s="1"/>
  <c r="U997" i="6" s="1"/>
  <c r="U998" i="6" s="1"/>
  <c r="U999" i="6" s="1"/>
  <c r="U1000" i="6" s="1"/>
  <c r="U1001" i="6" s="1"/>
  <c r="U1002" i="6" s="1"/>
  <c r="U1003" i="6" s="1"/>
  <c r="U1004" i="6" s="1"/>
  <c r="U1005" i="6" s="1"/>
  <c r="U1006" i="6" s="1"/>
  <c r="U1007" i="6" s="1"/>
  <c r="U1008" i="6" s="1"/>
  <c r="U1009" i="6" s="1"/>
  <c r="U1010" i="6" s="1"/>
  <c r="U1011" i="6" s="1"/>
  <c r="U1012" i="6" s="1"/>
  <c r="U1013" i="6" s="1"/>
  <c r="U1014" i="6" s="1"/>
  <c r="U1015" i="6" s="1"/>
  <c r="U1016" i="6" s="1"/>
  <c r="U1017" i="6" s="1"/>
  <c r="U1018" i="6" s="1"/>
  <c r="U1019" i="6" s="1"/>
  <c r="U1020" i="6" s="1"/>
  <c r="U1021" i="6" s="1"/>
  <c r="U1022" i="6" s="1"/>
  <c r="U1023" i="6" s="1"/>
  <c r="U1024" i="6" s="1"/>
  <c r="U1025" i="6" s="1"/>
  <c r="U1026" i="6" s="1"/>
  <c r="U1027" i="6" s="1"/>
  <c r="U1028" i="6" s="1"/>
  <c r="U1029" i="6" s="1"/>
  <c r="U1030" i="6" s="1"/>
  <c r="U1031" i="6" s="1"/>
  <c r="U1032" i="6" s="1"/>
  <c r="U1033" i="6" s="1"/>
  <c r="U1034" i="6" s="1"/>
  <c r="U1035" i="6" s="1"/>
  <c r="U1036" i="6" s="1"/>
  <c r="U1037" i="6" s="1"/>
  <c r="U1038" i="6" s="1"/>
  <c r="U1039" i="6" s="1"/>
  <c r="U1040" i="6" s="1"/>
  <c r="U1041" i="6" s="1"/>
  <c r="U1042" i="6" s="1"/>
  <c r="U1043" i="6" s="1"/>
  <c r="U1044" i="6" s="1"/>
  <c r="U1045" i="6" s="1"/>
  <c r="U1046" i="6" s="1"/>
  <c r="U1047" i="6" s="1"/>
  <c r="U1048" i="6" s="1"/>
  <c r="U1049" i="6" s="1"/>
  <c r="U1050" i="6" s="1"/>
  <c r="U1051" i="6" s="1"/>
  <c r="U1052" i="6" s="1"/>
  <c r="U1053" i="6" s="1"/>
  <c r="U1054" i="6" s="1"/>
  <c r="U1055" i="6" s="1"/>
  <c r="U1056" i="6" s="1"/>
  <c r="U1057" i="6" s="1"/>
  <c r="U1058" i="6" s="1"/>
  <c r="U1059" i="6" s="1"/>
  <c r="U1060" i="6" s="1"/>
  <c r="U1061" i="6" s="1"/>
  <c r="U1062" i="6" s="1"/>
  <c r="U1063" i="6" s="1"/>
  <c r="U1064" i="6" s="1"/>
  <c r="U1065" i="6" s="1"/>
  <c r="U1066" i="6" s="1"/>
  <c r="U1067" i="6" s="1"/>
  <c r="U1068" i="6" s="1"/>
  <c r="U1069" i="6" s="1"/>
  <c r="U1070" i="6" s="1"/>
  <c r="U1071" i="6" s="1"/>
  <c r="U1072" i="6" s="1"/>
  <c r="S939" i="6"/>
  <c r="T938" i="6"/>
  <c r="S938" i="6"/>
  <c r="R933" i="6"/>
  <c r="R932" i="6"/>
  <c r="N932" i="6"/>
  <c r="M932" i="6"/>
  <c r="K932" i="6"/>
  <c r="J932" i="6"/>
  <c r="G932" i="6"/>
  <c r="R931" i="6"/>
  <c r="N931" i="6"/>
  <c r="M931" i="6"/>
  <c r="K931" i="6"/>
  <c r="J931" i="6"/>
  <c r="G931" i="6"/>
  <c r="R930" i="6"/>
  <c r="N929" i="6"/>
  <c r="M929" i="6"/>
  <c r="K929" i="6"/>
  <c r="J929" i="6"/>
  <c r="G929" i="6"/>
  <c r="N928" i="6"/>
  <c r="M928" i="6"/>
  <c r="K928" i="6"/>
  <c r="J928" i="6"/>
  <c r="G928" i="6"/>
  <c r="I922" i="6"/>
  <c r="H922" i="6"/>
  <c r="I921" i="6"/>
  <c r="H921" i="6"/>
  <c r="U915" i="6"/>
  <c r="U916" i="6" s="1"/>
  <c r="L914" i="6"/>
  <c r="E900" i="6"/>
  <c r="E901" i="6" s="1"/>
  <c r="E902" i="6" s="1"/>
  <c r="E903" i="6" s="1"/>
  <c r="E904" i="6" s="1"/>
  <c r="E905" i="6" s="1"/>
  <c r="E906" i="6" s="1"/>
  <c r="E907" i="6" s="1"/>
  <c r="P894" i="6"/>
  <c r="F894" i="6"/>
  <c r="G894" i="6" s="1"/>
  <c r="P893" i="6"/>
  <c r="F893" i="6"/>
  <c r="G893" i="6" s="1"/>
  <c r="P892" i="6"/>
  <c r="F892" i="6"/>
  <c r="G892" i="6" s="1"/>
  <c r="P891" i="6"/>
  <c r="F891" i="6"/>
  <c r="G891" i="6" s="1"/>
  <c r="P890" i="6"/>
  <c r="F890" i="6"/>
  <c r="G890" i="6" s="1"/>
  <c r="P889" i="6"/>
  <c r="F889" i="6"/>
  <c r="G889" i="6" s="1"/>
  <c r="P888" i="6"/>
  <c r="F888" i="6"/>
  <c r="G888" i="6" s="1"/>
  <c r="P887" i="6"/>
  <c r="F887" i="6"/>
  <c r="G887" i="6" s="1"/>
  <c r="C876" i="6"/>
  <c r="C875" i="6"/>
  <c r="C874" i="6"/>
  <c r="C873" i="6"/>
  <c r="C872" i="6"/>
  <c r="C871" i="6"/>
  <c r="B1350" i="8" a="1"/>
  <c r="B1350" i="8" s="1"/>
  <c r="B1349" i="8" a="1"/>
  <c r="B1349" i="8" s="1"/>
  <c r="B1348" i="8" a="1"/>
  <c r="B1348" i="8" s="1"/>
  <c r="B1347" i="8" a="1"/>
  <c r="B1347" i="8" s="1"/>
  <c r="V1342" i="8"/>
  <c r="S1342" i="8"/>
  <c r="V1341" i="8"/>
  <c r="S1341" i="8"/>
  <c r="V1340" i="8"/>
  <c r="S1340" i="8"/>
  <c r="V1339" i="8"/>
  <c r="S1339" i="8"/>
  <c r="V1338" i="8"/>
  <c r="S1338" i="8"/>
  <c r="V1337" i="8"/>
  <c r="S1337" i="8"/>
  <c r="V1336" i="8"/>
  <c r="S1336" i="8"/>
  <c r="V1335" i="8"/>
  <c r="S1335" i="8"/>
  <c r="V1334" i="8"/>
  <c r="S1334" i="8"/>
  <c r="V1333" i="8"/>
  <c r="S1333" i="8"/>
  <c r="V1332" i="8"/>
  <c r="S1332" i="8"/>
  <c r="V1331" i="8"/>
  <c r="S1331" i="8"/>
  <c r="V1330" i="8"/>
  <c r="S1330" i="8"/>
  <c r="V1329" i="8"/>
  <c r="S1329" i="8"/>
  <c r="V1328" i="8"/>
  <c r="S1328" i="8"/>
  <c r="V1327" i="8"/>
  <c r="S1327" i="8"/>
  <c r="V1326" i="8"/>
  <c r="S1326" i="8"/>
  <c r="V1325" i="8"/>
  <c r="S1325" i="8"/>
  <c r="V1324" i="8"/>
  <c r="S1324" i="8"/>
  <c r="V1323" i="8"/>
  <c r="S1323" i="8"/>
  <c r="V1322" i="8"/>
  <c r="S1322" i="8"/>
  <c r="V1321" i="8"/>
  <c r="S1321" i="8"/>
  <c r="V1320" i="8"/>
  <c r="S1320" i="8"/>
  <c r="V1319" i="8"/>
  <c r="S1319" i="8"/>
  <c r="V1318" i="8"/>
  <c r="S1318" i="8"/>
  <c r="V1317" i="8"/>
  <c r="S1317" i="8"/>
  <c r="V1316" i="8"/>
  <c r="S1316" i="8"/>
  <c r="V1315" i="8"/>
  <c r="S1315" i="8"/>
  <c r="V1314" i="8"/>
  <c r="S1314" i="8"/>
  <c r="V1313" i="8"/>
  <c r="S1313" i="8"/>
  <c r="V1312" i="8"/>
  <c r="S1312" i="8"/>
  <c r="V1311" i="8"/>
  <c r="S1311" i="8"/>
  <c r="V1310" i="8"/>
  <c r="S1310" i="8"/>
  <c r="V1309" i="8"/>
  <c r="S1309" i="8"/>
  <c r="V1308" i="8"/>
  <c r="S1308" i="8"/>
  <c r="V1307" i="8"/>
  <c r="S1307" i="8"/>
  <c r="V1306" i="8"/>
  <c r="S1306" i="8"/>
  <c r="V1305" i="8"/>
  <c r="S1305" i="8"/>
  <c r="V1304" i="8"/>
  <c r="S1304" i="8"/>
  <c r="V1303" i="8"/>
  <c r="S1303" i="8"/>
  <c r="V1302" i="8"/>
  <c r="S1302" i="8"/>
  <c r="V1301" i="8"/>
  <c r="S1301" i="8"/>
  <c r="V1300" i="8"/>
  <c r="S1300" i="8"/>
  <c r="V1299" i="8"/>
  <c r="S1299" i="8"/>
  <c r="V1298" i="8"/>
  <c r="S1298" i="8"/>
  <c r="V1297" i="8"/>
  <c r="S1297" i="8"/>
  <c r="V1296" i="8"/>
  <c r="S1296" i="8"/>
  <c r="V1295" i="8"/>
  <c r="S1295" i="8"/>
  <c r="V1294" i="8"/>
  <c r="S1294" i="8"/>
  <c r="V1293" i="8"/>
  <c r="S1293" i="8"/>
  <c r="V1292" i="8"/>
  <c r="S1292" i="8"/>
  <c r="V1291" i="8"/>
  <c r="S1291" i="8"/>
  <c r="V1290" i="8"/>
  <c r="S1290" i="8"/>
  <c r="V1289" i="8"/>
  <c r="S1289" i="8"/>
  <c r="V1288" i="8"/>
  <c r="S1288" i="8"/>
  <c r="V1287" i="8"/>
  <c r="S1287" i="8"/>
  <c r="V1286" i="8"/>
  <c r="S1286" i="8"/>
  <c r="V1285" i="8"/>
  <c r="S1285" i="8"/>
  <c r="V1284" i="8"/>
  <c r="S1284" i="8"/>
  <c r="V1283" i="8"/>
  <c r="S1283" i="8"/>
  <c r="V1282" i="8"/>
  <c r="S1282" i="8"/>
  <c r="V1281" i="8"/>
  <c r="S1281" i="8"/>
  <c r="V1280" i="8"/>
  <c r="S1280" i="8"/>
  <c r="V1279" i="8"/>
  <c r="S1279" i="8"/>
  <c r="V1278" i="8"/>
  <c r="S1278" i="8"/>
  <c r="V1277" i="8"/>
  <c r="S1277" i="8"/>
  <c r="V1276" i="8"/>
  <c r="S1276" i="8"/>
  <c r="V1275" i="8"/>
  <c r="S1275" i="8"/>
  <c r="V1274" i="8"/>
  <c r="S1274" i="8"/>
  <c r="V1273" i="8"/>
  <c r="S1273" i="8"/>
  <c r="V1272" i="8"/>
  <c r="S1272" i="8"/>
  <c r="V1271" i="8"/>
  <c r="S1271" i="8"/>
  <c r="V1270" i="8"/>
  <c r="S1270" i="8"/>
  <c r="V1269" i="8"/>
  <c r="S1269" i="8"/>
  <c r="V1268" i="8"/>
  <c r="S1268" i="8"/>
  <c r="V1267" i="8"/>
  <c r="S1267" i="8"/>
  <c r="V1266" i="8"/>
  <c r="S1266" i="8"/>
  <c r="V1265" i="8"/>
  <c r="S1265" i="8"/>
  <c r="V1264" i="8"/>
  <c r="S1264" i="8"/>
  <c r="V1263" i="8"/>
  <c r="S1263" i="8"/>
  <c r="V1262" i="8"/>
  <c r="S1262" i="8"/>
  <c r="V1261" i="8"/>
  <c r="S1261" i="8"/>
  <c r="V1260" i="8"/>
  <c r="S1260" i="8"/>
  <c r="V1259" i="8"/>
  <c r="S1259" i="8"/>
  <c r="V1258" i="8"/>
  <c r="S1258" i="8"/>
  <c r="V1257" i="8"/>
  <c r="S1257" i="8"/>
  <c r="V1256" i="8"/>
  <c r="S1256" i="8"/>
  <c r="V1255" i="8"/>
  <c r="S1255" i="8"/>
  <c r="V1254" i="8"/>
  <c r="S1254" i="8"/>
  <c r="V1253" i="8"/>
  <c r="S1253" i="8"/>
  <c r="V1252" i="8"/>
  <c r="S1252" i="8"/>
  <c r="V1251" i="8"/>
  <c r="S1251" i="8"/>
  <c r="V1250" i="8"/>
  <c r="S1250" i="8"/>
  <c r="V1249" i="8"/>
  <c r="S1249" i="8"/>
  <c r="V1248" i="8"/>
  <c r="S1248" i="8"/>
  <c r="V1247" i="8"/>
  <c r="S1247" i="8"/>
  <c r="V1246" i="8"/>
  <c r="S1246" i="8"/>
  <c r="V1245" i="8"/>
  <c r="S1245" i="8"/>
  <c r="V1244" i="8"/>
  <c r="S1244" i="8"/>
  <c r="V1243" i="8"/>
  <c r="S1243" i="8"/>
  <c r="V1242" i="8"/>
  <c r="S1242" i="8"/>
  <c r="V1241" i="8"/>
  <c r="S1241" i="8"/>
  <c r="V1240" i="8"/>
  <c r="S1240" i="8"/>
  <c r="V1239" i="8"/>
  <c r="S1239" i="8"/>
  <c r="V1238" i="8"/>
  <c r="S1238" i="8"/>
  <c r="V1237" i="8"/>
  <c r="S1237" i="8"/>
  <c r="V1236" i="8"/>
  <c r="S1236" i="8"/>
  <c r="V1235" i="8"/>
  <c r="S1235" i="8"/>
  <c r="V1234" i="8"/>
  <c r="S1234" i="8"/>
  <c r="V1233" i="8"/>
  <c r="S1233" i="8"/>
  <c r="V1232" i="8"/>
  <c r="S1232" i="8"/>
  <c r="V1231" i="8"/>
  <c r="S1231" i="8"/>
  <c r="V1230" i="8"/>
  <c r="S1230" i="8"/>
  <c r="V1229" i="8"/>
  <c r="S1229" i="8"/>
  <c r="V1228" i="8"/>
  <c r="S1228" i="8"/>
  <c r="V1227" i="8"/>
  <c r="S1227" i="8"/>
  <c r="V1226" i="8"/>
  <c r="S1226" i="8"/>
  <c r="V1225" i="8"/>
  <c r="S1225" i="8"/>
  <c r="V1224" i="8"/>
  <c r="S1224" i="8"/>
  <c r="V1223" i="8"/>
  <c r="S1223" i="8"/>
  <c r="V1222" i="8"/>
  <c r="S1222" i="8"/>
  <c r="V1221" i="8"/>
  <c r="S1221" i="8"/>
  <c r="V1220" i="8"/>
  <c r="S1220" i="8"/>
  <c r="V1219" i="8"/>
  <c r="S1219" i="8"/>
  <c r="V1218" i="8"/>
  <c r="S1218" i="8"/>
  <c r="V1217" i="8"/>
  <c r="S1217" i="8"/>
  <c r="V1216" i="8"/>
  <c r="S1216" i="8"/>
  <c r="V1215" i="8"/>
  <c r="S1215" i="8"/>
  <c r="V1214" i="8"/>
  <c r="S1214" i="8"/>
  <c r="V1213" i="8"/>
  <c r="S1213" i="8"/>
  <c r="V1212" i="8"/>
  <c r="S1212" i="8"/>
  <c r="V1211" i="8"/>
  <c r="S1211" i="8"/>
  <c r="V1210" i="8"/>
  <c r="S1210" i="8"/>
  <c r="V1209" i="8"/>
  <c r="U1209" i="8"/>
  <c r="U1210" i="8" s="1"/>
  <c r="U1211" i="8" s="1"/>
  <c r="U1212" i="8" s="1"/>
  <c r="U1213" i="8" s="1"/>
  <c r="U1214" i="8" s="1"/>
  <c r="U1215" i="8" s="1"/>
  <c r="U1216" i="8" s="1"/>
  <c r="U1217" i="8" s="1"/>
  <c r="U1218" i="8" s="1"/>
  <c r="U1219" i="8" s="1"/>
  <c r="U1220" i="8" s="1"/>
  <c r="U1221" i="8" s="1"/>
  <c r="U1222" i="8" s="1"/>
  <c r="U1223" i="8" s="1"/>
  <c r="U1224" i="8" s="1"/>
  <c r="U1225" i="8" s="1"/>
  <c r="U1226" i="8" s="1"/>
  <c r="U1227" i="8" s="1"/>
  <c r="U1228" i="8" s="1"/>
  <c r="U1229" i="8" s="1"/>
  <c r="U1230" i="8" s="1"/>
  <c r="U1231" i="8" s="1"/>
  <c r="U1232" i="8" s="1"/>
  <c r="U1233" i="8" s="1"/>
  <c r="U1234" i="8" s="1"/>
  <c r="U1235" i="8" s="1"/>
  <c r="U1236" i="8" s="1"/>
  <c r="U1237" i="8" s="1"/>
  <c r="U1238" i="8" s="1"/>
  <c r="U1239" i="8" s="1"/>
  <c r="U1240" i="8" s="1"/>
  <c r="U1241" i="8" s="1"/>
  <c r="U1242" i="8" s="1"/>
  <c r="U1243" i="8" s="1"/>
  <c r="U1244" i="8" s="1"/>
  <c r="U1245" i="8" s="1"/>
  <c r="U1246" i="8" s="1"/>
  <c r="U1247" i="8" s="1"/>
  <c r="U1248" i="8" s="1"/>
  <c r="U1249" i="8" s="1"/>
  <c r="U1250" i="8" s="1"/>
  <c r="U1251" i="8" s="1"/>
  <c r="U1252" i="8" s="1"/>
  <c r="U1253" i="8" s="1"/>
  <c r="U1254" i="8" s="1"/>
  <c r="U1255" i="8" s="1"/>
  <c r="U1256" i="8" s="1"/>
  <c r="U1257" i="8" s="1"/>
  <c r="U1258" i="8" s="1"/>
  <c r="U1259" i="8" s="1"/>
  <c r="U1260" i="8" s="1"/>
  <c r="U1261" i="8" s="1"/>
  <c r="U1262" i="8" s="1"/>
  <c r="U1263" i="8" s="1"/>
  <c r="U1264" i="8" s="1"/>
  <c r="U1265" i="8" s="1"/>
  <c r="U1266" i="8" s="1"/>
  <c r="U1267" i="8" s="1"/>
  <c r="U1268" i="8" s="1"/>
  <c r="U1269" i="8" s="1"/>
  <c r="U1270" i="8" s="1"/>
  <c r="U1271" i="8" s="1"/>
  <c r="U1272" i="8" s="1"/>
  <c r="U1273" i="8" s="1"/>
  <c r="U1274" i="8" s="1"/>
  <c r="U1275" i="8" s="1"/>
  <c r="U1276" i="8" s="1"/>
  <c r="U1277" i="8" s="1"/>
  <c r="U1278" i="8" s="1"/>
  <c r="U1279" i="8" s="1"/>
  <c r="U1280" i="8" s="1"/>
  <c r="U1281" i="8" s="1"/>
  <c r="U1282" i="8" s="1"/>
  <c r="U1283" i="8" s="1"/>
  <c r="U1284" i="8" s="1"/>
  <c r="U1285" i="8" s="1"/>
  <c r="U1286" i="8" s="1"/>
  <c r="U1287" i="8" s="1"/>
  <c r="U1288" i="8" s="1"/>
  <c r="U1289" i="8" s="1"/>
  <c r="U1290" i="8" s="1"/>
  <c r="U1291" i="8" s="1"/>
  <c r="U1292" i="8" s="1"/>
  <c r="U1293" i="8" s="1"/>
  <c r="U1294" i="8" s="1"/>
  <c r="U1295" i="8" s="1"/>
  <c r="U1296" i="8" s="1"/>
  <c r="U1297" i="8" s="1"/>
  <c r="U1298" i="8" s="1"/>
  <c r="U1299" i="8" s="1"/>
  <c r="U1300" i="8" s="1"/>
  <c r="U1301" i="8" s="1"/>
  <c r="U1302" i="8" s="1"/>
  <c r="U1303" i="8" s="1"/>
  <c r="U1304" i="8" s="1"/>
  <c r="U1305" i="8" s="1"/>
  <c r="U1306" i="8" s="1"/>
  <c r="U1307" i="8" s="1"/>
  <c r="U1308" i="8" s="1"/>
  <c r="U1309" i="8" s="1"/>
  <c r="U1310" i="8" s="1"/>
  <c r="U1311" i="8" s="1"/>
  <c r="U1312" i="8" s="1"/>
  <c r="U1313" i="8" s="1"/>
  <c r="U1314" i="8" s="1"/>
  <c r="U1315" i="8" s="1"/>
  <c r="U1316" i="8" s="1"/>
  <c r="U1317" i="8" s="1"/>
  <c r="U1318" i="8" s="1"/>
  <c r="U1319" i="8" s="1"/>
  <c r="U1320" i="8" s="1"/>
  <c r="U1321" i="8" s="1"/>
  <c r="U1322" i="8" s="1"/>
  <c r="U1323" i="8" s="1"/>
  <c r="U1324" i="8" s="1"/>
  <c r="U1325" i="8" s="1"/>
  <c r="U1326" i="8" s="1"/>
  <c r="U1327" i="8" s="1"/>
  <c r="U1328" i="8" s="1"/>
  <c r="U1329" i="8" s="1"/>
  <c r="U1330" i="8" s="1"/>
  <c r="U1331" i="8" s="1"/>
  <c r="U1332" i="8" s="1"/>
  <c r="U1333" i="8" s="1"/>
  <c r="U1334" i="8" s="1"/>
  <c r="U1335" i="8" s="1"/>
  <c r="U1336" i="8" s="1"/>
  <c r="U1337" i="8" s="1"/>
  <c r="U1338" i="8" s="1"/>
  <c r="U1339" i="8" s="1"/>
  <c r="U1340" i="8" s="1"/>
  <c r="U1341" i="8" s="1"/>
  <c r="U1342" i="8" s="1"/>
  <c r="S1209" i="8"/>
  <c r="T1208" i="8"/>
  <c r="S1208" i="8"/>
  <c r="V1207" i="8"/>
  <c r="S1207" i="8"/>
  <c r="V1206" i="8"/>
  <c r="S1206" i="8"/>
  <c r="V1205" i="8"/>
  <c r="S1205" i="8"/>
  <c r="V1204" i="8"/>
  <c r="S1204" i="8"/>
  <c r="V1203" i="8"/>
  <c r="S1203" i="8"/>
  <c r="V1202" i="8"/>
  <c r="S1202" i="8"/>
  <c r="V1201" i="8"/>
  <c r="S1201" i="8"/>
  <c r="V1200" i="8"/>
  <c r="S1200" i="8"/>
  <c r="V1199" i="8"/>
  <c r="S1199" i="8"/>
  <c r="V1198" i="8"/>
  <c r="S1198" i="8"/>
  <c r="V1197" i="8"/>
  <c r="S1197" i="8"/>
  <c r="V1196" i="8"/>
  <c r="S1196" i="8"/>
  <c r="V1195" i="8"/>
  <c r="S1195" i="8"/>
  <c r="V1194" i="8"/>
  <c r="S1194" i="8"/>
  <c r="V1193" i="8"/>
  <c r="S1193" i="8"/>
  <c r="V1192" i="8"/>
  <c r="S1192" i="8"/>
  <c r="V1191" i="8"/>
  <c r="S1191" i="8"/>
  <c r="V1190" i="8"/>
  <c r="S1190" i="8"/>
  <c r="V1189" i="8"/>
  <c r="S1189" i="8"/>
  <c r="V1188" i="8"/>
  <c r="S1188" i="8"/>
  <c r="V1187" i="8"/>
  <c r="S1187" i="8"/>
  <c r="V1186" i="8"/>
  <c r="S1186" i="8"/>
  <c r="V1185" i="8"/>
  <c r="S1185" i="8"/>
  <c r="V1184" i="8"/>
  <c r="S1184" i="8"/>
  <c r="V1183" i="8"/>
  <c r="S1183" i="8"/>
  <c r="V1182" i="8"/>
  <c r="S1182" i="8"/>
  <c r="V1181" i="8"/>
  <c r="S1181" i="8"/>
  <c r="V1180" i="8"/>
  <c r="S1180" i="8"/>
  <c r="V1179" i="8"/>
  <c r="S1179" i="8"/>
  <c r="V1178" i="8"/>
  <c r="S1178" i="8"/>
  <c r="V1177" i="8"/>
  <c r="S1177" i="8"/>
  <c r="V1176" i="8"/>
  <c r="S1176" i="8"/>
  <c r="V1175" i="8"/>
  <c r="S1175" i="8"/>
  <c r="V1174" i="8"/>
  <c r="S1174" i="8"/>
  <c r="V1173" i="8"/>
  <c r="S1173" i="8"/>
  <c r="V1172" i="8"/>
  <c r="S1172" i="8"/>
  <c r="V1171" i="8"/>
  <c r="S1171" i="8"/>
  <c r="V1170" i="8"/>
  <c r="S1170" i="8"/>
  <c r="V1169" i="8"/>
  <c r="S1169" i="8"/>
  <c r="V1168" i="8"/>
  <c r="S1168" i="8"/>
  <c r="V1167" i="8"/>
  <c r="S1167" i="8"/>
  <c r="V1166" i="8"/>
  <c r="S1166" i="8"/>
  <c r="V1165" i="8"/>
  <c r="S1165" i="8"/>
  <c r="V1164" i="8"/>
  <c r="S1164" i="8"/>
  <c r="V1163" i="8"/>
  <c r="S1163" i="8"/>
  <c r="V1162" i="8"/>
  <c r="S1162" i="8"/>
  <c r="V1161" i="8"/>
  <c r="S1161" i="8"/>
  <c r="V1160" i="8"/>
  <c r="S1160" i="8"/>
  <c r="V1159" i="8"/>
  <c r="S1159" i="8"/>
  <c r="V1158" i="8"/>
  <c r="S1158" i="8"/>
  <c r="V1157" i="8"/>
  <c r="S1157" i="8"/>
  <c r="V1156" i="8"/>
  <c r="S1156" i="8"/>
  <c r="V1155" i="8"/>
  <c r="S1155" i="8"/>
  <c r="V1154" i="8"/>
  <c r="S1154" i="8"/>
  <c r="V1153" i="8"/>
  <c r="S1153" i="8"/>
  <c r="V1152" i="8"/>
  <c r="S1152" i="8"/>
  <c r="V1151" i="8"/>
  <c r="S1151" i="8"/>
  <c r="V1150" i="8"/>
  <c r="S1150" i="8"/>
  <c r="V1149" i="8"/>
  <c r="S1149" i="8"/>
  <c r="V1148" i="8"/>
  <c r="S1148" i="8"/>
  <c r="V1147" i="8"/>
  <c r="S1147" i="8"/>
  <c r="V1146" i="8"/>
  <c r="S1146" i="8"/>
  <c r="V1145" i="8"/>
  <c r="S1145" i="8"/>
  <c r="V1144" i="8"/>
  <c r="S1144" i="8"/>
  <c r="V1143" i="8"/>
  <c r="S1143" i="8"/>
  <c r="V1142" i="8"/>
  <c r="S1142" i="8"/>
  <c r="V1141" i="8"/>
  <c r="S1141" i="8"/>
  <c r="V1140" i="8"/>
  <c r="S1140" i="8"/>
  <c r="V1139" i="8"/>
  <c r="S1139" i="8"/>
  <c r="V1138" i="8"/>
  <c r="S1138" i="8"/>
  <c r="V1137" i="8"/>
  <c r="S1137" i="8"/>
  <c r="V1136" i="8"/>
  <c r="S1136" i="8"/>
  <c r="V1135" i="8"/>
  <c r="S1135" i="8"/>
  <c r="V1134" i="8"/>
  <c r="S1134" i="8"/>
  <c r="V1133" i="8"/>
  <c r="S1133" i="8"/>
  <c r="V1132" i="8"/>
  <c r="S1132" i="8"/>
  <c r="V1131" i="8"/>
  <c r="S1131" i="8"/>
  <c r="V1130" i="8"/>
  <c r="S1130" i="8"/>
  <c r="V1129" i="8"/>
  <c r="S1129" i="8"/>
  <c r="V1128" i="8"/>
  <c r="S1128" i="8"/>
  <c r="V1127" i="8"/>
  <c r="S1127" i="8"/>
  <c r="V1126" i="8"/>
  <c r="S1126" i="8"/>
  <c r="V1125" i="8"/>
  <c r="S1125" i="8"/>
  <c r="V1124" i="8"/>
  <c r="S1124" i="8"/>
  <c r="V1123" i="8"/>
  <c r="S1123" i="8"/>
  <c r="V1122" i="8"/>
  <c r="S1122" i="8"/>
  <c r="V1121" i="8"/>
  <c r="S1121" i="8"/>
  <c r="V1120" i="8"/>
  <c r="S1120" i="8"/>
  <c r="V1119" i="8"/>
  <c r="S1119" i="8"/>
  <c r="V1118" i="8"/>
  <c r="S1118" i="8"/>
  <c r="V1117" i="8"/>
  <c r="S1117" i="8"/>
  <c r="V1116" i="8"/>
  <c r="S1116" i="8"/>
  <c r="V1115" i="8"/>
  <c r="S1115" i="8"/>
  <c r="V1114" i="8"/>
  <c r="S1114" i="8"/>
  <c r="V1113" i="8"/>
  <c r="S1113" i="8"/>
  <c r="V1112" i="8"/>
  <c r="S1112" i="8"/>
  <c r="V1111" i="8"/>
  <c r="S1111" i="8"/>
  <c r="V1110" i="8"/>
  <c r="S1110" i="8"/>
  <c r="V1109" i="8"/>
  <c r="S1109" i="8"/>
  <c r="V1108" i="8"/>
  <c r="S1108" i="8"/>
  <c r="V1107" i="8"/>
  <c r="S1107" i="8"/>
  <c r="V1106" i="8"/>
  <c r="S1106" i="8"/>
  <c r="V1105" i="8"/>
  <c r="S1105" i="8"/>
  <c r="V1104" i="8"/>
  <c r="S1104" i="8"/>
  <c r="V1103" i="8"/>
  <c r="S1103" i="8"/>
  <c r="V1102" i="8"/>
  <c r="S1102" i="8"/>
  <c r="V1101" i="8"/>
  <c r="S1101" i="8"/>
  <c r="V1100" i="8"/>
  <c r="S1100" i="8"/>
  <c r="V1099" i="8"/>
  <c r="S1099" i="8"/>
  <c r="V1098" i="8"/>
  <c r="S1098" i="8"/>
  <c r="V1097" i="8"/>
  <c r="S1097" i="8"/>
  <c r="V1096" i="8"/>
  <c r="S1096" i="8"/>
  <c r="V1095" i="8"/>
  <c r="S1095" i="8"/>
  <c r="V1094" i="8"/>
  <c r="S1094" i="8"/>
  <c r="V1093" i="8"/>
  <c r="S1093" i="8"/>
  <c r="V1092" i="8"/>
  <c r="S1092" i="8"/>
  <c r="V1091" i="8"/>
  <c r="S1091" i="8"/>
  <c r="V1090" i="8"/>
  <c r="S1090" i="8"/>
  <c r="V1089" i="8"/>
  <c r="S1089" i="8"/>
  <c r="V1088" i="8"/>
  <c r="S1088" i="8"/>
  <c r="V1087" i="8"/>
  <c r="S1087" i="8"/>
  <c r="V1086" i="8"/>
  <c r="S1086" i="8"/>
  <c r="V1085" i="8"/>
  <c r="S1085" i="8"/>
  <c r="V1084" i="8"/>
  <c r="S1084" i="8"/>
  <c r="V1083" i="8"/>
  <c r="S1083" i="8"/>
  <c r="V1082" i="8"/>
  <c r="S1082" i="8"/>
  <c r="V1081" i="8"/>
  <c r="S1081" i="8"/>
  <c r="V1080" i="8"/>
  <c r="S1080" i="8"/>
  <c r="V1079" i="8"/>
  <c r="S1079" i="8"/>
  <c r="V1078" i="8"/>
  <c r="S1078" i="8"/>
  <c r="V1077" i="8"/>
  <c r="S1077" i="8"/>
  <c r="V1076" i="8"/>
  <c r="S1076" i="8"/>
  <c r="V1075" i="8"/>
  <c r="S1075" i="8"/>
  <c r="V1074" i="8"/>
  <c r="U1074" i="8"/>
  <c r="U1075" i="8" s="1"/>
  <c r="U1076" i="8" s="1"/>
  <c r="U1077" i="8" s="1"/>
  <c r="U1078" i="8" s="1"/>
  <c r="U1079" i="8" s="1"/>
  <c r="U1080" i="8" s="1"/>
  <c r="U1081" i="8" s="1"/>
  <c r="U1082" i="8" s="1"/>
  <c r="U1083" i="8" s="1"/>
  <c r="U1084" i="8" s="1"/>
  <c r="U1085" i="8" s="1"/>
  <c r="U1086" i="8" s="1"/>
  <c r="U1087" i="8" s="1"/>
  <c r="U1088" i="8" s="1"/>
  <c r="U1089" i="8" s="1"/>
  <c r="U1090" i="8" s="1"/>
  <c r="U1091" i="8" s="1"/>
  <c r="U1092" i="8" s="1"/>
  <c r="U1093" i="8" s="1"/>
  <c r="U1094" i="8" s="1"/>
  <c r="U1095" i="8" s="1"/>
  <c r="U1096" i="8" s="1"/>
  <c r="U1097" i="8" s="1"/>
  <c r="U1098" i="8" s="1"/>
  <c r="U1099" i="8" s="1"/>
  <c r="U1100" i="8" s="1"/>
  <c r="U1101" i="8" s="1"/>
  <c r="U1102" i="8" s="1"/>
  <c r="U1103" i="8" s="1"/>
  <c r="U1104" i="8" s="1"/>
  <c r="U1105" i="8" s="1"/>
  <c r="U1106" i="8" s="1"/>
  <c r="U1107" i="8" s="1"/>
  <c r="U1108" i="8" s="1"/>
  <c r="U1109" i="8" s="1"/>
  <c r="U1110" i="8" s="1"/>
  <c r="U1111" i="8" s="1"/>
  <c r="U1112" i="8" s="1"/>
  <c r="U1113" i="8" s="1"/>
  <c r="U1114" i="8" s="1"/>
  <c r="U1115" i="8" s="1"/>
  <c r="U1116" i="8" s="1"/>
  <c r="U1117" i="8" s="1"/>
  <c r="U1118" i="8" s="1"/>
  <c r="U1119" i="8" s="1"/>
  <c r="U1120" i="8" s="1"/>
  <c r="U1121" i="8" s="1"/>
  <c r="U1122" i="8" s="1"/>
  <c r="U1123" i="8" s="1"/>
  <c r="U1124" i="8" s="1"/>
  <c r="U1125" i="8" s="1"/>
  <c r="U1126" i="8" s="1"/>
  <c r="U1127" i="8" s="1"/>
  <c r="U1128" i="8" s="1"/>
  <c r="U1129" i="8" s="1"/>
  <c r="U1130" i="8" s="1"/>
  <c r="U1131" i="8" s="1"/>
  <c r="U1132" i="8" s="1"/>
  <c r="U1133" i="8" s="1"/>
  <c r="U1134" i="8" s="1"/>
  <c r="U1135" i="8" s="1"/>
  <c r="U1136" i="8" s="1"/>
  <c r="U1137" i="8" s="1"/>
  <c r="U1138" i="8" s="1"/>
  <c r="U1139" i="8" s="1"/>
  <c r="U1140" i="8" s="1"/>
  <c r="U1141" i="8" s="1"/>
  <c r="U1142" i="8" s="1"/>
  <c r="U1143" i="8" s="1"/>
  <c r="U1144" i="8" s="1"/>
  <c r="U1145" i="8" s="1"/>
  <c r="U1146" i="8" s="1"/>
  <c r="U1147" i="8" s="1"/>
  <c r="U1148" i="8" s="1"/>
  <c r="U1149" i="8" s="1"/>
  <c r="U1150" i="8" s="1"/>
  <c r="U1151" i="8" s="1"/>
  <c r="U1152" i="8" s="1"/>
  <c r="U1153" i="8" s="1"/>
  <c r="U1154" i="8" s="1"/>
  <c r="U1155" i="8" s="1"/>
  <c r="U1156" i="8" s="1"/>
  <c r="U1157" i="8" s="1"/>
  <c r="U1158" i="8" s="1"/>
  <c r="U1159" i="8" s="1"/>
  <c r="U1160" i="8" s="1"/>
  <c r="U1161" i="8" s="1"/>
  <c r="U1162" i="8" s="1"/>
  <c r="U1163" i="8" s="1"/>
  <c r="U1164" i="8" s="1"/>
  <c r="U1165" i="8" s="1"/>
  <c r="U1166" i="8" s="1"/>
  <c r="U1167" i="8" s="1"/>
  <c r="U1168" i="8" s="1"/>
  <c r="U1169" i="8" s="1"/>
  <c r="U1170" i="8" s="1"/>
  <c r="U1171" i="8" s="1"/>
  <c r="U1172" i="8" s="1"/>
  <c r="U1173" i="8" s="1"/>
  <c r="U1174" i="8" s="1"/>
  <c r="U1175" i="8" s="1"/>
  <c r="U1176" i="8" s="1"/>
  <c r="U1177" i="8" s="1"/>
  <c r="U1178" i="8" s="1"/>
  <c r="U1179" i="8" s="1"/>
  <c r="U1180" i="8" s="1"/>
  <c r="U1181" i="8" s="1"/>
  <c r="U1182" i="8" s="1"/>
  <c r="U1183" i="8" s="1"/>
  <c r="U1184" i="8" s="1"/>
  <c r="U1185" i="8" s="1"/>
  <c r="U1186" i="8" s="1"/>
  <c r="U1187" i="8" s="1"/>
  <c r="U1188" i="8" s="1"/>
  <c r="U1189" i="8" s="1"/>
  <c r="U1190" i="8" s="1"/>
  <c r="U1191" i="8" s="1"/>
  <c r="U1192" i="8" s="1"/>
  <c r="U1193" i="8" s="1"/>
  <c r="U1194" i="8" s="1"/>
  <c r="U1195" i="8" s="1"/>
  <c r="U1196" i="8" s="1"/>
  <c r="U1197" i="8" s="1"/>
  <c r="U1198" i="8" s="1"/>
  <c r="U1199" i="8" s="1"/>
  <c r="U1200" i="8" s="1"/>
  <c r="U1201" i="8" s="1"/>
  <c r="U1202" i="8" s="1"/>
  <c r="U1203" i="8" s="1"/>
  <c r="U1204" i="8" s="1"/>
  <c r="U1205" i="8" s="1"/>
  <c r="U1206" i="8" s="1"/>
  <c r="U1207" i="8" s="1"/>
  <c r="S1074" i="8"/>
  <c r="T1073" i="8"/>
  <c r="S1073" i="8"/>
  <c r="V1072" i="8"/>
  <c r="S1072" i="8"/>
  <c r="V1071" i="8"/>
  <c r="S1071" i="8"/>
  <c r="V1070" i="8"/>
  <c r="S1070" i="8"/>
  <c r="V1069" i="8"/>
  <c r="S1069" i="8"/>
  <c r="V1068" i="8"/>
  <c r="S1068" i="8"/>
  <c r="V1067" i="8"/>
  <c r="S1067" i="8"/>
  <c r="V1066" i="8"/>
  <c r="S1066" i="8"/>
  <c r="V1065" i="8"/>
  <c r="S1065" i="8"/>
  <c r="V1064" i="8"/>
  <c r="S1064" i="8"/>
  <c r="V1063" i="8"/>
  <c r="S1063" i="8"/>
  <c r="V1062" i="8"/>
  <c r="S1062" i="8"/>
  <c r="V1061" i="8"/>
  <c r="S1061" i="8"/>
  <c r="V1060" i="8"/>
  <c r="S1060" i="8"/>
  <c r="V1059" i="8"/>
  <c r="S1059" i="8"/>
  <c r="V1058" i="8"/>
  <c r="S1058" i="8"/>
  <c r="V1057" i="8"/>
  <c r="S1057" i="8"/>
  <c r="V1056" i="8"/>
  <c r="S1056" i="8"/>
  <c r="V1055" i="8"/>
  <c r="S1055" i="8"/>
  <c r="V1054" i="8"/>
  <c r="S1054" i="8"/>
  <c r="V1053" i="8"/>
  <c r="S1053" i="8"/>
  <c r="V1052" i="8"/>
  <c r="S1052" i="8"/>
  <c r="V1051" i="8"/>
  <c r="S1051" i="8"/>
  <c r="V1050" i="8"/>
  <c r="S1050" i="8"/>
  <c r="V1049" i="8"/>
  <c r="S1049" i="8"/>
  <c r="V1048" i="8"/>
  <c r="S1048" i="8"/>
  <c r="V1047" i="8"/>
  <c r="S1047" i="8"/>
  <c r="V1046" i="8"/>
  <c r="S1046" i="8"/>
  <c r="V1045" i="8"/>
  <c r="S1045" i="8"/>
  <c r="V1044" i="8"/>
  <c r="S1044" i="8"/>
  <c r="V1043" i="8"/>
  <c r="S1043" i="8"/>
  <c r="V1042" i="8"/>
  <c r="S1042" i="8"/>
  <c r="V1041" i="8"/>
  <c r="S1041" i="8"/>
  <c r="V1040" i="8"/>
  <c r="S1040" i="8"/>
  <c r="V1039" i="8"/>
  <c r="S1039" i="8"/>
  <c r="V1038" i="8"/>
  <c r="S1038" i="8"/>
  <c r="V1037" i="8"/>
  <c r="S1037" i="8"/>
  <c r="V1036" i="8"/>
  <c r="S1036" i="8"/>
  <c r="V1035" i="8"/>
  <c r="S1035" i="8"/>
  <c r="V1034" i="8"/>
  <c r="S1034" i="8"/>
  <c r="V1033" i="8"/>
  <c r="S1033" i="8"/>
  <c r="V1032" i="8"/>
  <c r="S1032" i="8"/>
  <c r="V1031" i="8"/>
  <c r="S1031" i="8"/>
  <c r="V1030" i="8"/>
  <c r="S1030" i="8"/>
  <c r="V1029" i="8"/>
  <c r="S1029" i="8"/>
  <c r="V1028" i="8"/>
  <c r="S1028" i="8"/>
  <c r="V1027" i="8"/>
  <c r="S1027" i="8"/>
  <c r="V1026" i="8"/>
  <c r="S1026" i="8"/>
  <c r="V1025" i="8"/>
  <c r="S1025" i="8"/>
  <c r="V1024" i="8"/>
  <c r="S1024" i="8"/>
  <c r="V1023" i="8"/>
  <c r="S1023" i="8"/>
  <c r="V1022" i="8"/>
  <c r="S1022" i="8"/>
  <c r="V1021" i="8"/>
  <c r="S1021" i="8"/>
  <c r="V1020" i="8"/>
  <c r="S1020" i="8"/>
  <c r="V1019" i="8"/>
  <c r="S1019" i="8"/>
  <c r="V1018" i="8"/>
  <c r="S1018" i="8"/>
  <c r="V1017" i="8"/>
  <c r="S1017" i="8"/>
  <c r="V1016" i="8"/>
  <c r="S1016" i="8"/>
  <c r="V1015" i="8"/>
  <c r="S1015" i="8"/>
  <c r="V1014" i="8"/>
  <c r="S1014" i="8"/>
  <c r="V1013" i="8"/>
  <c r="S1013" i="8"/>
  <c r="V1012" i="8"/>
  <c r="S1012" i="8"/>
  <c r="V1011" i="8"/>
  <c r="S1011" i="8"/>
  <c r="V1010" i="8"/>
  <c r="S1010" i="8"/>
  <c r="V1009" i="8"/>
  <c r="S1009" i="8"/>
  <c r="V1008" i="8"/>
  <c r="S1008" i="8"/>
  <c r="V1007" i="8"/>
  <c r="S1007" i="8"/>
  <c r="V1006" i="8"/>
  <c r="S1006" i="8"/>
  <c r="V1005" i="8"/>
  <c r="S1005" i="8"/>
  <c r="V1004" i="8"/>
  <c r="S1004" i="8"/>
  <c r="V1003" i="8"/>
  <c r="S1003" i="8"/>
  <c r="V1002" i="8"/>
  <c r="S1002" i="8"/>
  <c r="V1001" i="8"/>
  <c r="S1001" i="8"/>
  <c r="V1000" i="8"/>
  <c r="S1000" i="8"/>
  <c r="V999" i="8"/>
  <c r="S999" i="8"/>
  <c r="V998" i="8"/>
  <c r="S998" i="8"/>
  <c r="V997" i="8"/>
  <c r="S997" i="8"/>
  <c r="V996" i="8"/>
  <c r="S996" i="8"/>
  <c r="V995" i="8"/>
  <c r="S995" i="8"/>
  <c r="V994" i="8"/>
  <c r="S994" i="8"/>
  <c r="V993" i="8"/>
  <c r="S993" i="8"/>
  <c r="V992" i="8"/>
  <c r="S992" i="8"/>
  <c r="V991" i="8"/>
  <c r="S991" i="8"/>
  <c r="V990" i="8"/>
  <c r="S990" i="8"/>
  <c r="V989" i="8"/>
  <c r="S989" i="8"/>
  <c r="V988" i="8"/>
  <c r="S988" i="8"/>
  <c r="V987" i="8"/>
  <c r="S987" i="8"/>
  <c r="V986" i="8"/>
  <c r="S986" i="8"/>
  <c r="V985" i="8"/>
  <c r="S985" i="8"/>
  <c r="V984" i="8"/>
  <c r="S984" i="8"/>
  <c r="V983" i="8"/>
  <c r="S983" i="8"/>
  <c r="V982" i="8"/>
  <c r="S982" i="8"/>
  <c r="V981" i="8"/>
  <c r="S981" i="8"/>
  <c r="V980" i="8"/>
  <c r="S980" i="8"/>
  <c r="V979" i="8"/>
  <c r="S979" i="8"/>
  <c r="V978" i="8"/>
  <c r="S978" i="8"/>
  <c r="V977" i="8"/>
  <c r="S977" i="8"/>
  <c r="V976" i="8"/>
  <c r="S976" i="8"/>
  <c r="V975" i="8"/>
  <c r="S975" i="8"/>
  <c r="V974" i="8"/>
  <c r="S974" i="8"/>
  <c r="V973" i="8"/>
  <c r="S973" i="8"/>
  <c r="V972" i="8"/>
  <c r="S972" i="8"/>
  <c r="V971" i="8"/>
  <c r="S971" i="8"/>
  <c r="V970" i="8"/>
  <c r="S970" i="8"/>
  <c r="V969" i="8"/>
  <c r="S969" i="8"/>
  <c r="V968" i="8"/>
  <c r="S968" i="8"/>
  <c r="V967" i="8"/>
  <c r="S967" i="8"/>
  <c r="V966" i="8"/>
  <c r="S966" i="8"/>
  <c r="V965" i="8"/>
  <c r="S965" i="8"/>
  <c r="V964" i="8"/>
  <c r="S964" i="8"/>
  <c r="V963" i="8"/>
  <c r="S963" i="8"/>
  <c r="V962" i="8"/>
  <c r="S962" i="8"/>
  <c r="V961" i="8"/>
  <c r="S961" i="8"/>
  <c r="V960" i="8"/>
  <c r="S960" i="8"/>
  <c r="V959" i="8"/>
  <c r="S959" i="8"/>
  <c r="V958" i="8"/>
  <c r="S958" i="8"/>
  <c r="V957" i="8"/>
  <c r="S957" i="8"/>
  <c r="V956" i="8"/>
  <c r="S956" i="8"/>
  <c r="V955" i="8"/>
  <c r="S955" i="8"/>
  <c r="V954" i="8"/>
  <c r="S954" i="8"/>
  <c r="V953" i="8"/>
  <c r="S953" i="8"/>
  <c r="V952" i="8"/>
  <c r="S952" i="8"/>
  <c r="V951" i="8"/>
  <c r="S951" i="8"/>
  <c r="V950" i="8"/>
  <c r="S950" i="8"/>
  <c r="V949" i="8"/>
  <c r="S949" i="8"/>
  <c r="V948" i="8"/>
  <c r="S948" i="8"/>
  <c r="V947" i="8"/>
  <c r="S947" i="8"/>
  <c r="V946" i="8"/>
  <c r="S946" i="8"/>
  <c r="V945" i="8"/>
  <c r="S945" i="8"/>
  <c r="V944" i="8"/>
  <c r="S944" i="8"/>
  <c r="V943" i="8"/>
  <c r="S943" i="8"/>
  <c r="V942" i="8"/>
  <c r="S942" i="8"/>
  <c r="V941" i="8"/>
  <c r="S941" i="8"/>
  <c r="V940" i="8"/>
  <c r="S940" i="8"/>
  <c r="V939" i="8"/>
  <c r="U939" i="8"/>
  <c r="U940" i="8" s="1"/>
  <c r="U941" i="8" s="1"/>
  <c r="U942" i="8" s="1"/>
  <c r="U943" i="8" s="1"/>
  <c r="U944" i="8" s="1"/>
  <c r="U945" i="8" s="1"/>
  <c r="U946" i="8" s="1"/>
  <c r="U947" i="8" s="1"/>
  <c r="U948" i="8" s="1"/>
  <c r="U949" i="8" s="1"/>
  <c r="U950" i="8" s="1"/>
  <c r="U951" i="8" s="1"/>
  <c r="U952" i="8" s="1"/>
  <c r="U953" i="8" s="1"/>
  <c r="U954" i="8" s="1"/>
  <c r="U955" i="8" s="1"/>
  <c r="U956" i="8" s="1"/>
  <c r="U957" i="8" s="1"/>
  <c r="U958" i="8" s="1"/>
  <c r="U959" i="8" s="1"/>
  <c r="U960" i="8" s="1"/>
  <c r="U961" i="8" s="1"/>
  <c r="U962" i="8" s="1"/>
  <c r="U963" i="8" s="1"/>
  <c r="U964" i="8" s="1"/>
  <c r="U965" i="8" s="1"/>
  <c r="U966" i="8" s="1"/>
  <c r="U967" i="8" s="1"/>
  <c r="U968" i="8" s="1"/>
  <c r="U969" i="8" s="1"/>
  <c r="U970" i="8" s="1"/>
  <c r="U971" i="8" s="1"/>
  <c r="U972" i="8" s="1"/>
  <c r="U973" i="8" s="1"/>
  <c r="U974" i="8" s="1"/>
  <c r="U975" i="8" s="1"/>
  <c r="U976" i="8" s="1"/>
  <c r="U977" i="8" s="1"/>
  <c r="U978" i="8" s="1"/>
  <c r="U979" i="8" s="1"/>
  <c r="U980" i="8" s="1"/>
  <c r="U981" i="8" s="1"/>
  <c r="U982" i="8" s="1"/>
  <c r="U983" i="8" s="1"/>
  <c r="U984" i="8" s="1"/>
  <c r="U985" i="8" s="1"/>
  <c r="U986" i="8" s="1"/>
  <c r="U987" i="8" s="1"/>
  <c r="U988" i="8" s="1"/>
  <c r="U989" i="8" s="1"/>
  <c r="U990" i="8" s="1"/>
  <c r="U991" i="8" s="1"/>
  <c r="U992" i="8" s="1"/>
  <c r="U993" i="8" s="1"/>
  <c r="U994" i="8" s="1"/>
  <c r="U995" i="8" s="1"/>
  <c r="U996" i="8" s="1"/>
  <c r="U997" i="8" s="1"/>
  <c r="U998" i="8" s="1"/>
  <c r="U999" i="8" s="1"/>
  <c r="U1000" i="8" s="1"/>
  <c r="U1001" i="8" s="1"/>
  <c r="U1002" i="8" s="1"/>
  <c r="U1003" i="8" s="1"/>
  <c r="U1004" i="8" s="1"/>
  <c r="U1005" i="8" s="1"/>
  <c r="U1006" i="8" s="1"/>
  <c r="U1007" i="8" s="1"/>
  <c r="U1008" i="8" s="1"/>
  <c r="U1009" i="8" s="1"/>
  <c r="U1010" i="8" s="1"/>
  <c r="U1011" i="8" s="1"/>
  <c r="U1012" i="8" s="1"/>
  <c r="U1013" i="8" s="1"/>
  <c r="U1014" i="8" s="1"/>
  <c r="U1015" i="8" s="1"/>
  <c r="U1016" i="8" s="1"/>
  <c r="U1017" i="8" s="1"/>
  <c r="U1018" i="8" s="1"/>
  <c r="U1019" i="8" s="1"/>
  <c r="U1020" i="8" s="1"/>
  <c r="U1021" i="8" s="1"/>
  <c r="U1022" i="8" s="1"/>
  <c r="U1023" i="8" s="1"/>
  <c r="U1024" i="8" s="1"/>
  <c r="U1025" i="8" s="1"/>
  <c r="U1026" i="8" s="1"/>
  <c r="U1027" i="8" s="1"/>
  <c r="U1028" i="8" s="1"/>
  <c r="U1029" i="8" s="1"/>
  <c r="U1030" i="8" s="1"/>
  <c r="U1031" i="8" s="1"/>
  <c r="U1032" i="8" s="1"/>
  <c r="U1033" i="8" s="1"/>
  <c r="U1034" i="8" s="1"/>
  <c r="U1035" i="8" s="1"/>
  <c r="U1036" i="8" s="1"/>
  <c r="U1037" i="8" s="1"/>
  <c r="U1038" i="8" s="1"/>
  <c r="U1039" i="8" s="1"/>
  <c r="U1040" i="8" s="1"/>
  <c r="U1041" i="8" s="1"/>
  <c r="U1042" i="8" s="1"/>
  <c r="U1043" i="8" s="1"/>
  <c r="U1044" i="8" s="1"/>
  <c r="U1045" i="8" s="1"/>
  <c r="U1046" i="8" s="1"/>
  <c r="U1047" i="8" s="1"/>
  <c r="U1048" i="8" s="1"/>
  <c r="U1049" i="8" s="1"/>
  <c r="U1050" i="8" s="1"/>
  <c r="U1051" i="8" s="1"/>
  <c r="U1052" i="8" s="1"/>
  <c r="U1053" i="8" s="1"/>
  <c r="U1054" i="8" s="1"/>
  <c r="U1055" i="8" s="1"/>
  <c r="U1056" i="8" s="1"/>
  <c r="U1057" i="8" s="1"/>
  <c r="U1058" i="8" s="1"/>
  <c r="U1059" i="8" s="1"/>
  <c r="U1060" i="8" s="1"/>
  <c r="U1061" i="8" s="1"/>
  <c r="U1062" i="8" s="1"/>
  <c r="U1063" i="8" s="1"/>
  <c r="U1064" i="8" s="1"/>
  <c r="U1065" i="8" s="1"/>
  <c r="U1066" i="8" s="1"/>
  <c r="U1067" i="8" s="1"/>
  <c r="U1068" i="8" s="1"/>
  <c r="U1069" i="8" s="1"/>
  <c r="U1070" i="8" s="1"/>
  <c r="U1071" i="8" s="1"/>
  <c r="U1072" i="8" s="1"/>
  <c r="S939" i="8"/>
  <c r="T938" i="8"/>
  <c r="S938" i="8"/>
  <c r="R933" i="8"/>
  <c r="R932" i="8"/>
  <c r="N932" i="8"/>
  <c r="M932" i="8"/>
  <c r="K932" i="8"/>
  <c r="J932" i="8"/>
  <c r="G932" i="8"/>
  <c r="R931" i="8"/>
  <c r="N931" i="8"/>
  <c r="M931" i="8"/>
  <c r="K931" i="8"/>
  <c r="J931" i="8"/>
  <c r="G931" i="8"/>
  <c r="R930" i="8"/>
  <c r="N929" i="8"/>
  <c r="M929" i="8"/>
  <c r="K929" i="8"/>
  <c r="J929" i="8"/>
  <c r="G929" i="8"/>
  <c r="N928" i="8"/>
  <c r="M928" i="8"/>
  <c r="K928" i="8"/>
  <c r="J928" i="8"/>
  <c r="G928" i="8"/>
  <c r="I922" i="8"/>
  <c r="H922" i="8"/>
  <c r="I921" i="8"/>
  <c r="H921" i="8"/>
  <c r="U915" i="8"/>
  <c r="U916" i="8" s="1"/>
  <c r="L914" i="8"/>
  <c r="E900" i="8"/>
  <c r="E901" i="8" s="1"/>
  <c r="E902" i="8" s="1"/>
  <c r="E903" i="8" s="1"/>
  <c r="E904" i="8" s="1"/>
  <c r="E905" i="8" s="1"/>
  <c r="E906" i="8" s="1"/>
  <c r="E907" i="8" s="1"/>
  <c r="P894" i="8"/>
  <c r="F894" i="8"/>
  <c r="G894" i="8" s="1"/>
  <c r="P893" i="8"/>
  <c r="F893" i="8"/>
  <c r="G893" i="8" s="1"/>
  <c r="P892" i="8"/>
  <c r="F892" i="8"/>
  <c r="G892" i="8" s="1"/>
  <c r="P891" i="8"/>
  <c r="F891" i="8"/>
  <c r="G891" i="8" s="1"/>
  <c r="P890" i="8"/>
  <c r="F890" i="8"/>
  <c r="G890" i="8" s="1"/>
  <c r="P889" i="8"/>
  <c r="F889" i="8"/>
  <c r="G889" i="8" s="1"/>
  <c r="P888" i="8"/>
  <c r="F888" i="8"/>
  <c r="G888" i="8" s="1"/>
  <c r="P887" i="8"/>
  <c r="F887" i="8"/>
  <c r="G887" i="8" s="1"/>
  <c r="C876" i="8"/>
  <c r="C875" i="8"/>
  <c r="C874" i="8"/>
  <c r="C873" i="8"/>
  <c r="C872" i="8"/>
  <c r="C871" i="8"/>
  <c r="N865" i="6"/>
  <c r="H865" i="6"/>
  <c r="B865" i="6"/>
  <c r="N864" i="6"/>
  <c r="I864" i="6"/>
  <c r="H864" i="6"/>
  <c r="B864" i="6"/>
  <c r="N863" i="6"/>
  <c r="H863" i="6"/>
  <c r="B863" i="6"/>
  <c r="N862" i="6"/>
  <c r="H862" i="6"/>
  <c r="B862" i="6"/>
  <c r="N861" i="6"/>
  <c r="H861" i="6"/>
  <c r="B861" i="6"/>
  <c r="N860" i="6"/>
  <c r="H860" i="6"/>
  <c r="B860" i="6"/>
  <c r="N859" i="6"/>
  <c r="H859" i="6"/>
  <c r="B859" i="6"/>
  <c r="N858" i="6"/>
  <c r="H858" i="6"/>
  <c r="B858" i="6"/>
  <c r="N857" i="6"/>
  <c r="H857" i="6"/>
  <c r="B857" i="6"/>
  <c r="N856" i="6"/>
  <c r="H856" i="6"/>
  <c r="B856" i="6"/>
  <c r="N855" i="6"/>
  <c r="H855" i="6"/>
  <c r="B855" i="6"/>
  <c r="N854" i="6"/>
  <c r="H854" i="6"/>
  <c r="B854" i="6"/>
  <c r="N853" i="6"/>
  <c r="H853" i="6"/>
  <c r="B853" i="6"/>
  <c r="N852" i="6"/>
  <c r="I852" i="6"/>
  <c r="H852" i="6"/>
  <c r="B852" i="6"/>
  <c r="N851" i="6"/>
  <c r="H851" i="6"/>
  <c r="B851" i="6"/>
  <c r="N850" i="6"/>
  <c r="H850" i="6"/>
  <c r="B850" i="6"/>
  <c r="N849" i="6"/>
  <c r="H849" i="6"/>
  <c r="B849" i="6"/>
  <c r="N848" i="6"/>
  <c r="H848" i="6"/>
  <c r="B848" i="6"/>
  <c r="N847" i="6"/>
  <c r="H847" i="6"/>
  <c r="B847" i="6"/>
  <c r="N846" i="6"/>
  <c r="H846" i="6"/>
  <c r="B846" i="6"/>
  <c r="N845" i="6"/>
  <c r="H845" i="6"/>
  <c r="B845" i="6"/>
  <c r="N844" i="6"/>
  <c r="H844" i="6"/>
  <c r="B844" i="6"/>
  <c r="N843" i="6"/>
  <c r="H843" i="6"/>
  <c r="B843" i="6"/>
  <c r="N842" i="6"/>
  <c r="H842" i="6"/>
  <c r="B842" i="6"/>
  <c r="N865" i="7"/>
  <c r="H865" i="7"/>
  <c r="B865" i="7"/>
  <c r="N864" i="7"/>
  <c r="I864" i="7"/>
  <c r="H864" i="7"/>
  <c r="B864" i="7"/>
  <c r="N863" i="7"/>
  <c r="H863" i="7"/>
  <c r="B863" i="7"/>
  <c r="N862" i="7"/>
  <c r="H862" i="7"/>
  <c r="B862" i="7"/>
  <c r="N861" i="7"/>
  <c r="H861" i="7"/>
  <c r="B861" i="7"/>
  <c r="N860" i="7"/>
  <c r="H860" i="7"/>
  <c r="B860" i="7"/>
  <c r="N859" i="7"/>
  <c r="H859" i="7"/>
  <c r="B859" i="7"/>
  <c r="N858" i="7"/>
  <c r="H858" i="7"/>
  <c r="B858" i="7"/>
  <c r="N857" i="7"/>
  <c r="H857" i="7"/>
  <c r="B857" i="7"/>
  <c r="N856" i="7"/>
  <c r="H856" i="7"/>
  <c r="B856" i="7"/>
  <c r="N855" i="7"/>
  <c r="H855" i="7"/>
  <c r="B855" i="7"/>
  <c r="N854" i="7"/>
  <c r="H854" i="7"/>
  <c r="B854" i="7"/>
  <c r="N853" i="7"/>
  <c r="H853" i="7"/>
  <c r="B853" i="7"/>
  <c r="N852" i="7"/>
  <c r="I852" i="7"/>
  <c r="H852" i="7"/>
  <c r="B852" i="7"/>
  <c r="N851" i="7"/>
  <c r="H851" i="7"/>
  <c r="B851" i="7"/>
  <c r="N850" i="7"/>
  <c r="H850" i="7"/>
  <c r="B850" i="7"/>
  <c r="N849" i="7"/>
  <c r="H849" i="7"/>
  <c r="B849" i="7"/>
  <c r="N848" i="7"/>
  <c r="H848" i="7"/>
  <c r="B848" i="7"/>
  <c r="N847" i="7"/>
  <c r="H847" i="7"/>
  <c r="B847" i="7"/>
  <c r="N846" i="7"/>
  <c r="H846" i="7"/>
  <c r="B846" i="7"/>
  <c r="N845" i="7"/>
  <c r="H845" i="7"/>
  <c r="B845" i="7"/>
  <c r="N844" i="7"/>
  <c r="H844" i="7"/>
  <c r="B844" i="7"/>
  <c r="N843" i="7"/>
  <c r="H843" i="7"/>
  <c r="B843" i="7"/>
  <c r="N842" i="7"/>
  <c r="H842" i="7"/>
  <c r="B842" i="7"/>
  <c r="N865" i="8"/>
  <c r="H865" i="8"/>
  <c r="B865" i="8"/>
  <c r="N864" i="8"/>
  <c r="I864" i="8"/>
  <c r="H864" i="8"/>
  <c r="B864" i="8"/>
  <c r="N863" i="8"/>
  <c r="H863" i="8"/>
  <c r="B863" i="8"/>
  <c r="N862" i="8"/>
  <c r="H862" i="8"/>
  <c r="B862" i="8"/>
  <c r="N861" i="8"/>
  <c r="H861" i="8"/>
  <c r="B861" i="8"/>
  <c r="N860" i="8"/>
  <c r="H860" i="8"/>
  <c r="B860" i="8"/>
  <c r="N859" i="8"/>
  <c r="H859" i="8"/>
  <c r="B859" i="8"/>
  <c r="N858" i="8"/>
  <c r="H858" i="8"/>
  <c r="B858" i="8"/>
  <c r="N857" i="8"/>
  <c r="H857" i="8"/>
  <c r="B857" i="8"/>
  <c r="N856" i="8"/>
  <c r="H856" i="8"/>
  <c r="B856" i="8"/>
  <c r="N855" i="8"/>
  <c r="H855" i="8"/>
  <c r="B855" i="8"/>
  <c r="N854" i="8"/>
  <c r="H854" i="8"/>
  <c r="B854" i="8"/>
  <c r="N853" i="8"/>
  <c r="H853" i="8"/>
  <c r="B853" i="8"/>
  <c r="N852" i="8"/>
  <c r="I852" i="8"/>
  <c r="H852" i="8"/>
  <c r="B852" i="8"/>
  <c r="N851" i="8"/>
  <c r="H851" i="8"/>
  <c r="B851" i="8"/>
  <c r="N850" i="8"/>
  <c r="H850" i="8"/>
  <c r="B850" i="8"/>
  <c r="N849" i="8"/>
  <c r="H849" i="8"/>
  <c r="B849" i="8"/>
  <c r="N848" i="8"/>
  <c r="H848" i="8"/>
  <c r="B848" i="8"/>
  <c r="N847" i="8"/>
  <c r="H847" i="8"/>
  <c r="B847" i="8"/>
  <c r="N846" i="8"/>
  <c r="H846" i="8"/>
  <c r="B846" i="8"/>
  <c r="N845" i="8"/>
  <c r="H845" i="8"/>
  <c r="B845" i="8"/>
  <c r="N844" i="8"/>
  <c r="H844" i="8"/>
  <c r="B844" i="8"/>
  <c r="N843" i="8"/>
  <c r="H843" i="8"/>
  <c r="B843" i="8"/>
  <c r="N842" i="8"/>
  <c r="H842" i="8"/>
  <c r="B842" i="8"/>
  <c r="ADW10" i="1"/>
  <c r="ADV10" i="1"/>
  <c r="ADU10" i="1"/>
  <c r="AHC13" i="1"/>
  <c r="AHC117" i="1" s="1"/>
  <c r="AHB13" i="1"/>
  <c r="AHB117" i="1" s="1"/>
  <c r="AHA13" i="1"/>
  <c r="AHA117" i="1" s="1"/>
  <c r="AGZ13" i="1"/>
  <c r="AGZ117" i="1" s="1"/>
  <c r="AGY13" i="1"/>
  <c r="AGY117" i="1" s="1"/>
  <c r="AGX13" i="1"/>
  <c r="AGX117" i="1" s="1"/>
  <c r="AGW13" i="1"/>
  <c r="AGW117" i="1" s="1"/>
  <c r="AGV13" i="1"/>
  <c r="AGV117" i="1" s="1"/>
  <c r="AGU13" i="1"/>
  <c r="AGU117" i="1" s="1"/>
  <c r="AGT13" i="1"/>
  <c r="AGT117" i="1" s="1"/>
  <c r="AGS13" i="1"/>
  <c r="AGS117" i="1" s="1"/>
  <c r="AGR13" i="1"/>
  <c r="AGR117" i="1" s="1"/>
  <c r="AGQ13" i="1"/>
  <c r="AGP13" i="1"/>
  <c r="AGO13" i="1"/>
  <c r="AGN13" i="1"/>
  <c r="AGN117" i="1" s="1"/>
  <c r="AGM13" i="1"/>
  <c r="AGM117" i="1" s="1"/>
  <c r="AGL13" i="1"/>
  <c r="AGL117" i="1" s="1"/>
  <c r="AGK13" i="1"/>
  <c r="AGK117" i="1" s="1"/>
  <c r="AGJ13" i="1"/>
  <c r="AGJ117" i="1" s="1"/>
  <c r="AGI13" i="1"/>
  <c r="AGI117" i="1" s="1"/>
  <c r="AGH13" i="1"/>
  <c r="AGH117" i="1" s="1"/>
  <c r="AGG13" i="1"/>
  <c r="AGG117" i="1" s="1"/>
  <c r="AGF13" i="1"/>
  <c r="AGF117" i="1" s="1"/>
  <c r="AGE13" i="1"/>
  <c r="AGD13" i="1"/>
  <c r="AGC13" i="1"/>
  <c r="AGC117" i="1" s="1"/>
  <c r="AGB13" i="1"/>
  <c r="AGB117" i="1" s="1"/>
  <c r="AGA13" i="1"/>
  <c r="AGA117" i="1" s="1"/>
  <c r="AFZ13" i="1"/>
  <c r="AFZ117" i="1" s="1"/>
  <c r="AFY13" i="1"/>
  <c r="AFY117" i="1" s="1"/>
  <c r="AFX13" i="1"/>
  <c r="AFX117" i="1" s="1"/>
  <c r="AFW13" i="1"/>
  <c r="AFW117" i="1" s="1"/>
  <c r="AFV13" i="1"/>
  <c r="AFV117" i="1" s="1"/>
  <c r="AFU13" i="1"/>
  <c r="AFU117" i="1" s="1"/>
  <c r="AFT13" i="1"/>
  <c r="AFT117" i="1" s="1"/>
  <c r="AFS13" i="1"/>
  <c r="AFS117" i="1" s="1"/>
  <c r="AFR13" i="1"/>
  <c r="AFR117" i="1" s="1"/>
  <c r="AFQ13" i="1"/>
  <c r="AFQ117" i="1" s="1"/>
  <c r="AFP13" i="1"/>
  <c r="AFP117" i="1" s="1"/>
  <c r="AFO13" i="1"/>
  <c r="AFO117" i="1" s="1"/>
  <c r="AFN13" i="1"/>
  <c r="AFN117" i="1" s="1"/>
  <c r="AFM13" i="1"/>
  <c r="AFM117" i="1" s="1"/>
  <c r="AFL13" i="1"/>
  <c r="AFL117" i="1" s="1"/>
  <c r="AFK13" i="1"/>
  <c r="AFJ13" i="1"/>
  <c r="AFI13" i="1"/>
  <c r="AFH13" i="1"/>
  <c r="AFH117" i="1" s="1"/>
  <c r="AFG13" i="1"/>
  <c r="AFG117" i="1" s="1"/>
  <c r="AFF13" i="1"/>
  <c r="AFF117" i="1" s="1"/>
  <c r="AFE13" i="1"/>
  <c r="AFE117" i="1" s="1"/>
  <c r="AFD13" i="1"/>
  <c r="AFD117" i="1" s="1"/>
  <c r="AFC13" i="1"/>
  <c r="AFC117" i="1" s="1"/>
  <c r="AFB13" i="1"/>
  <c r="AFB117" i="1" s="1"/>
  <c r="AFA13" i="1"/>
  <c r="AFA117" i="1" s="1"/>
  <c r="AEZ13" i="1"/>
  <c r="AEZ117" i="1" s="1"/>
  <c r="AEY13" i="1"/>
  <c r="AEX13" i="1"/>
  <c r="AEU13" i="1"/>
  <c r="AET13" i="1"/>
  <c r="AET117" i="1" s="1"/>
  <c r="AES13" i="1"/>
  <c r="AER13" i="1"/>
  <c r="AER117" i="1" s="1"/>
  <c r="AEQ13" i="1"/>
  <c r="AEP13" i="1"/>
  <c r="AEO13" i="1"/>
  <c r="AEN13" i="1"/>
  <c r="AEN117" i="1" s="1"/>
  <c r="AEM13" i="1"/>
  <c r="AEL13" i="1"/>
  <c r="AEK13" i="1"/>
  <c r="AEK117" i="1" s="1"/>
  <c r="AEJ13" i="1"/>
  <c r="AEJ117" i="1" s="1"/>
  <c r="AEI13" i="1"/>
  <c r="AEI117" i="1" s="1"/>
  <c r="AEH13" i="1"/>
  <c r="AEH117" i="1" s="1"/>
  <c r="AEG13" i="1"/>
  <c r="AEG117" i="1" s="1"/>
  <c r="AEF13" i="1"/>
  <c r="AEF117" i="1" s="1"/>
  <c r="AEE13" i="1"/>
  <c r="AEE117" i="1" s="1"/>
  <c r="AED13" i="1"/>
  <c r="AED117" i="1" s="1"/>
  <c r="AEC13" i="1"/>
  <c r="AEC117" i="1" s="1"/>
  <c r="AEB13" i="1"/>
  <c r="AEB117" i="1" s="1"/>
  <c r="AEA13" i="1"/>
  <c r="AEA117" i="1" s="1"/>
  <c r="ADZ13" i="1"/>
  <c r="ADZ117" i="1" s="1"/>
  <c r="ADY13" i="1"/>
  <c r="ADX13" i="1"/>
  <c r="ADX117" i="1" s="1"/>
  <c r="ADW13" i="1"/>
  <c r="ADV13" i="1"/>
  <c r="ADV117" i="1" s="1"/>
  <c r="ADU13" i="1"/>
  <c r="ADT13" i="1"/>
  <c r="A13" i="1"/>
  <c r="A117" i="1"/>
  <c r="A116"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B49" i="1" s="1"/>
  <c r="A47" i="1"/>
  <c r="A46" i="1"/>
  <c r="A45" i="1"/>
  <c r="A44" i="1"/>
  <c r="A43" i="1"/>
  <c r="A41" i="1"/>
  <c r="A40" i="1"/>
  <c r="A39" i="1"/>
  <c r="A38" i="1"/>
  <c r="A37" i="1"/>
  <c r="A35" i="1"/>
  <c r="A34" i="1"/>
  <c r="A33" i="1"/>
  <c r="A32" i="1"/>
  <c r="A31" i="1"/>
  <c r="A30" i="1"/>
  <c r="A29" i="1"/>
  <c r="A28" i="1"/>
  <c r="A27" i="1"/>
  <c r="A26" i="1"/>
  <c r="A25" i="1"/>
  <c r="A24" i="1"/>
  <c r="A23" i="1"/>
  <c r="A22" i="1"/>
  <c r="A21" i="1"/>
  <c r="A19" i="1"/>
  <c r="B42" i="1" s="1"/>
  <c r="A17" i="1"/>
  <c r="B18" i="1" s="1"/>
  <c r="A15" i="1"/>
  <c r="A14" i="1"/>
  <c r="O14" i="1"/>
  <c r="A175" i="4"/>
  <c r="A176" i="4" s="1"/>
  <c r="A177" i="4" s="1"/>
  <c r="A178" i="4" s="1"/>
  <c r="A179" i="4" s="1"/>
  <c r="A180" i="4" s="1"/>
  <c r="F81" i="3"/>
  <c r="F80" i="3"/>
  <c r="F79" i="3"/>
  <c r="F75" i="3"/>
  <c r="F74" i="3"/>
  <c r="F71" i="3"/>
  <c r="F70" i="3"/>
  <c r="F69" i="3"/>
  <c r="F67" i="3"/>
  <c r="F66" i="3"/>
  <c r="F65" i="3"/>
  <c r="F64" i="3"/>
  <c r="F63" i="3"/>
  <c r="F62" i="3"/>
  <c r="F61" i="3"/>
  <c r="F60" i="3"/>
  <c r="G49" i="1"/>
  <c r="G48" i="1"/>
  <c r="H26" i="1"/>
  <c r="H25" i="1"/>
  <c r="H24" i="1"/>
  <c r="H35" i="1"/>
  <c r="H34" i="1"/>
  <c r="H33" i="1"/>
  <c r="H32" i="1"/>
  <c r="H31" i="1"/>
  <c r="H28" i="1"/>
  <c r="H27" i="1"/>
  <c r="CH18" i="1" l="1" a="1"/>
  <c r="CH18" i="1" s="1"/>
  <c r="CJ18" i="1" a="1"/>
  <c r="CJ18" i="1" s="1"/>
  <c r="CI18" i="1" a="1"/>
  <c r="CI18" i="1" s="1"/>
  <c r="HZ18" i="1" a="1"/>
  <c r="HZ18" i="1" s="1"/>
  <c r="IE18" i="1" a="1"/>
  <c r="IE18" i="1" s="1"/>
  <c r="HW18" i="1" a="1"/>
  <c r="HW18" i="1" s="1"/>
  <c r="HV18" i="1" a="1"/>
  <c r="HV18" i="1" s="1"/>
  <c r="HK18" i="1" a="1"/>
  <c r="HK18" i="1" s="1"/>
  <c r="HF18" i="1" a="1"/>
  <c r="HF18" i="1" s="1"/>
  <c r="HB18" i="1" a="1"/>
  <c r="HB18" i="1" s="1"/>
  <c r="HC18" i="1" a="1"/>
  <c r="HC18" i="1" s="1"/>
  <c r="BN42" i="1" a="1"/>
  <c r="BN42" i="1" s="1"/>
  <c r="BM42" i="1" a="1"/>
  <c r="BM42" i="1" s="1"/>
  <c r="BL42" i="1" a="1"/>
  <c r="BL42" i="1" s="1"/>
  <c r="BK42" i="1" a="1"/>
  <c r="BK42" i="1" s="1"/>
  <c r="BJ42" i="1" a="1"/>
  <c r="BJ42" i="1" s="1"/>
  <c r="BI42" i="1" a="1"/>
  <c r="BI42" i="1" s="1"/>
  <c r="BH42" i="1" a="1"/>
  <c r="BH42" i="1" s="1"/>
  <c r="BG42" i="1" a="1"/>
  <c r="BG42" i="1" s="1"/>
  <c r="BF42" i="1" a="1"/>
  <c r="BF42" i="1" s="1"/>
  <c r="AO18" i="1" a="1"/>
  <c r="AO18" i="1" s="1"/>
  <c r="AN18" i="1" a="1"/>
  <c r="AN18" i="1" s="1"/>
  <c r="JE18" i="1" a="1"/>
  <c r="JE18" i="1" s="1"/>
  <c r="IO18" i="1" a="1"/>
  <c r="IO18" i="1" s="1"/>
  <c r="HU18" i="1" a="1"/>
  <c r="HU18" i="1" s="1"/>
  <c r="JD18" i="1" a="1"/>
  <c r="JD18" i="1" s="1"/>
  <c r="IN18" i="1" a="1"/>
  <c r="IN18" i="1" s="1"/>
  <c r="HT18" i="1" a="1"/>
  <c r="HT18" i="1" s="1"/>
  <c r="JC18" i="1" a="1"/>
  <c r="JC18" i="1" s="1"/>
  <c r="IM18" i="1" a="1"/>
  <c r="IM18" i="1" s="1"/>
  <c r="HS18" i="1" a="1"/>
  <c r="HS18" i="1" s="1"/>
  <c r="JB18" i="1" a="1"/>
  <c r="JB18" i="1" s="1"/>
  <c r="IL18" i="1" a="1"/>
  <c r="IL18" i="1" s="1"/>
  <c r="HR18" i="1" a="1"/>
  <c r="HR18" i="1" s="1"/>
  <c r="IY18" i="1" a="1"/>
  <c r="IY18" i="1" s="1"/>
  <c r="JA18" i="1" a="1"/>
  <c r="JA18" i="1" s="1"/>
  <c r="IK18" i="1" a="1"/>
  <c r="IK18" i="1" s="1"/>
  <c r="HQ18" i="1" a="1"/>
  <c r="HQ18" i="1" s="1"/>
  <c r="HO18" i="1" a="1"/>
  <c r="HO18" i="1" s="1"/>
  <c r="II18" i="1" a="1"/>
  <c r="II18" i="1" s="1"/>
  <c r="IZ18" i="1" a="1"/>
  <c r="IZ18" i="1" s="1"/>
  <c r="IJ18" i="1" a="1"/>
  <c r="IJ18" i="1" s="1"/>
  <c r="HP18" i="1" a="1"/>
  <c r="HP18" i="1" s="1"/>
  <c r="IX18" i="1" a="1"/>
  <c r="IX18" i="1" s="1"/>
  <c r="IH18" i="1" a="1"/>
  <c r="IH18" i="1" s="1"/>
  <c r="HN18" i="1" a="1"/>
  <c r="HN18" i="1" s="1"/>
  <c r="IV18" i="1" a="1"/>
  <c r="IV18" i="1" s="1"/>
  <c r="IF18" i="1" a="1"/>
  <c r="IF18" i="1" s="1"/>
  <c r="IU18" i="1" a="1"/>
  <c r="IU18" i="1" s="1"/>
  <c r="IT18" i="1" a="1"/>
  <c r="IT18" i="1" s="1"/>
  <c r="IS18" i="1" a="1"/>
  <c r="IS18" i="1" s="1"/>
  <c r="IR18" i="1" a="1"/>
  <c r="IR18" i="1" s="1"/>
  <c r="IQ18" i="1" a="1"/>
  <c r="IQ18" i="1" s="1"/>
  <c r="IG18" i="1" a="1"/>
  <c r="IG18" i="1" s="1"/>
  <c r="IW18" i="1" a="1"/>
  <c r="IW18" i="1" s="1"/>
  <c r="IP18" i="1" a="1"/>
  <c r="IP18" i="1" s="1"/>
  <c r="IB18" i="1" a="1"/>
  <c r="IB18" i="1" s="1"/>
  <c r="HX18" i="1" a="1"/>
  <c r="HX18" i="1" s="1"/>
  <c r="ID18" i="1" a="1"/>
  <c r="ID18" i="1" s="1"/>
  <c r="HY18" i="1" a="1"/>
  <c r="HY18" i="1" s="1"/>
  <c r="IC18" i="1" a="1"/>
  <c r="IC18" i="1" s="1"/>
  <c r="IA18" i="1" a="1"/>
  <c r="IA18" i="1" s="1"/>
  <c r="HJ18" i="1" a="1"/>
  <c r="HJ18" i="1" s="1"/>
  <c r="HI18" i="1" a="1"/>
  <c r="HI18" i="1" s="1"/>
  <c r="HM18" i="1" a="1"/>
  <c r="HM18" i="1" s="1"/>
  <c r="HL18" i="1" a="1"/>
  <c r="HL18" i="1" s="1"/>
  <c r="HD18" i="1" a="1"/>
  <c r="HD18" i="1" s="1"/>
  <c r="HG18" i="1" a="1"/>
  <c r="HG18" i="1" s="1"/>
  <c r="HE18" i="1" a="1"/>
  <c r="HE18" i="1" s="1"/>
  <c r="HH18" i="1" a="1"/>
  <c r="HH18" i="1" s="1"/>
  <c r="B114" i="1"/>
  <c r="GC113" i="1"/>
  <c r="GB113" i="1"/>
  <c r="GA113" i="1"/>
  <c r="EI113" i="1"/>
  <c r="EH113" i="1"/>
  <c r="Y113" i="1"/>
  <c r="FF113" i="1" s="1"/>
  <c r="EG113" i="1"/>
  <c r="X113" i="1"/>
  <c r="FE113" i="1" s="1"/>
  <c r="EF113" i="1"/>
  <c r="FD113" i="1"/>
  <c r="EE113" i="1"/>
  <c r="V113" i="1"/>
  <c r="ED113" i="1"/>
  <c r="U113" i="1"/>
  <c r="EA113" i="1"/>
  <c r="EB113" i="1"/>
  <c r="EC113" i="1"/>
  <c r="T113" i="1"/>
  <c r="B113" i="1"/>
  <c r="ZQ18" i="1" a="1"/>
  <c r="ZQ18" i="1" s="1"/>
  <c r="ZR18" i="1" a="1"/>
  <c r="ZR18" i="1" s="1"/>
  <c r="ABG18" i="1" a="1"/>
  <c r="ABG18" i="1" s="1"/>
  <c r="ABF18" i="1" a="1"/>
  <c r="ABF18" i="1" s="1"/>
  <c r="ABM87" i="1" a="1"/>
  <c r="ABM87" i="1" s="1"/>
  <c r="ABM89" i="1" s="1" a="1"/>
  <c r="ABM89" i="1" s="1"/>
  <c r="ABM91" i="1" s="1" a="1"/>
  <c r="ABM91" i="1" s="1"/>
  <c r="ABM93" i="1" s="1" a="1"/>
  <c r="ABM93" i="1" s="1"/>
  <c r="ABM95" i="1" s="1" a="1"/>
  <c r="ABM95" i="1" s="1"/>
  <c r="ABM97" i="1" s="1" a="1"/>
  <c r="ABM97" i="1" s="1"/>
  <c r="ABM99" i="1" s="1" a="1"/>
  <c r="ABM99" i="1" s="1"/>
  <c r="ABM101" i="1" s="1" a="1"/>
  <c r="ABM101" i="1" s="1"/>
  <c r="ABM103" i="1" s="1" a="1"/>
  <c r="ABM103" i="1" s="1"/>
  <c r="ABM105" i="1" s="1" a="1"/>
  <c r="ABM105" i="1" s="1"/>
  <c r="ABI18" i="1" a="1"/>
  <c r="ABI18" i="1" s="1"/>
  <c r="FX18" i="1" a="1"/>
  <c r="FX18" i="1" s="1"/>
  <c r="LO18" i="1" a="1"/>
  <c r="LO18" i="1" s="1"/>
  <c r="LN18" i="1" a="1"/>
  <c r="LN18" i="1" s="1"/>
  <c r="LM18" i="1" a="1"/>
  <c r="LM18" i="1" s="1"/>
  <c r="BP18" i="1" a="1"/>
  <c r="BP18" i="1" s="1"/>
  <c r="FS18" i="1" a="1"/>
  <c r="FS18" i="1" s="1"/>
  <c r="LL18" i="1" a="1"/>
  <c r="LL18" i="1" s="1"/>
  <c r="AL18" i="1" a="1"/>
  <c r="AL18" i="1" s="1"/>
  <c r="LG18" i="1" a="1"/>
  <c r="LG18" i="1" s="1"/>
  <c r="LK18" i="1" a="1"/>
  <c r="LK18" i="1" s="1"/>
  <c r="FC18" i="1" a="1"/>
  <c r="FC18" i="1" s="1"/>
  <c r="LJ18" i="1" a="1"/>
  <c r="LJ18" i="1" s="1"/>
  <c r="LI18" i="1" a="1"/>
  <c r="LI18" i="1" s="1"/>
  <c r="LH18" i="1" a="1"/>
  <c r="LH18" i="1" s="1"/>
  <c r="LF18" i="1" a="1"/>
  <c r="LF18" i="1" s="1"/>
  <c r="FN18" i="1" a="1"/>
  <c r="FN18" i="1" s="1"/>
  <c r="LE18" i="1" a="1"/>
  <c r="LE18" i="1" s="1"/>
  <c r="FB18" i="1" a="1"/>
  <c r="FB18" i="1" s="1"/>
  <c r="LD18" i="1" a="1"/>
  <c r="LD18" i="1" s="1"/>
  <c r="DQ18" i="1" a="1"/>
  <c r="DQ18" i="1" s="1"/>
  <c r="LC18" i="1" a="1"/>
  <c r="LC18" i="1" s="1"/>
  <c r="LB18" i="1" a="1"/>
  <c r="LB18" i="1" s="1"/>
  <c r="DO18" i="1" a="1"/>
  <c r="DO18" i="1" s="1"/>
  <c r="LA18" i="1" a="1"/>
  <c r="LA18" i="1" s="1"/>
  <c r="DN18" i="1" a="1"/>
  <c r="DN18" i="1" s="1"/>
  <c r="KZ18" i="1" a="1"/>
  <c r="KZ18" i="1" s="1"/>
  <c r="DM18" i="1" a="1"/>
  <c r="DM18" i="1" s="1"/>
  <c r="CB18" i="1" a="1"/>
  <c r="CB18" i="1" s="1"/>
  <c r="ADD18" i="1" a="1"/>
  <c r="ADD18" i="1" s="1"/>
  <c r="TM18" i="1" a="1"/>
  <c r="TM18" i="1" s="1"/>
  <c r="ADJ18" i="1" a="1"/>
  <c r="ADJ18" i="1" s="1"/>
  <c r="XK18" i="1" a="1"/>
  <c r="XK18" i="1" s="1"/>
  <c r="WU18" i="1" a="1"/>
  <c r="WU18" i="1" s="1"/>
  <c r="WE18" i="1" a="1"/>
  <c r="WE18" i="1" s="1"/>
  <c r="VO18" i="1" a="1"/>
  <c r="VO18" i="1" s="1"/>
  <c r="UY18" i="1" a="1"/>
  <c r="UY18" i="1" s="1"/>
  <c r="UI18" i="1" a="1"/>
  <c r="UI18" i="1" s="1"/>
  <c r="TS18" i="1" a="1"/>
  <c r="TS18" i="1" s="1"/>
  <c r="TC18" i="1" a="1"/>
  <c r="TC18" i="1" s="1"/>
  <c r="SM18" i="1" a="1"/>
  <c r="SM18" i="1" s="1"/>
  <c r="RW18" i="1" a="1"/>
  <c r="RW18" i="1" s="1"/>
  <c r="RG18" i="1" a="1"/>
  <c r="RG18" i="1" s="1"/>
  <c r="QQ18" i="1" a="1"/>
  <c r="QQ18" i="1" s="1"/>
  <c r="QA18" i="1" a="1"/>
  <c r="QA18" i="1" s="1"/>
  <c r="PK18" i="1" a="1"/>
  <c r="PK18" i="1" s="1"/>
  <c r="KL18" i="1" a="1"/>
  <c r="KL18" i="1" s="1"/>
  <c r="EM18" i="1" a="1"/>
  <c r="EM18" i="1" s="1"/>
  <c r="WO18" i="1" a="1"/>
  <c r="WO18" i="1" s="1"/>
  <c r="SW18" i="1" a="1"/>
  <c r="SW18" i="1" s="1"/>
  <c r="PE18" i="1" a="1"/>
  <c r="PE18" i="1" s="1"/>
  <c r="AAK18" i="1" a="1"/>
  <c r="AAK18" i="1" s="1"/>
  <c r="AM18" i="1" a="1"/>
  <c r="AM18" i="1" s="1"/>
  <c r="RA18" i="1" a="1"/>
  <c r="RA18" i="1" s="1"/>
  <c r="XD18" i="1" a="1"/>
  <c r="XD18" i="1" s="1"/>
  <c r="ADI18" i="1" a="1"/>
  <c r="ADI18" i="1" s="1"/>
  <c r="ABM18" i="1" a="1"/>
  <c r="ABM18" i="1" s="1"/>
  <c r="XJ18" i="1" a="1"/>
  <c r="XJ18" i="1" s="1"/>
  <c r="WT18" i="1" a="1"/>
  <c r="WT18" i="1" s="1"/>
  <c r="WD18" i="1" a="1"/>
  <c r="WD18" i="1" s="1"/>
  <c r="VN18" i="1" a="1"/>
  <c r="VN18" i="1" s="1"/>
  <c r="UX18" i="1" a="1"/>
  <c r="UX18" i="1" s="1"/>
  <c r="UH18" i="1" a="1"/>
  <c r="UH18" i="1" s="1"/>
  <c r="TR18" i="1" a="1"/>
  <c r="TR18" i="1" s="1"/>
  <c r="TB18" i="1" a="1"/>
  <c r="TB18" i="1" s="1"/>
  <c r="SL18" i="1" a="1"/>
  <c r="SL18" i="1" s="1"/>
  <c r="RV18" i="1" a="1"/>
  <c r="RV18" i="1" s="1"/>
  <c r="RF18" i="1" a="1"/>
  <c r="RF18" i="1" s="1"/>
  <c r="QP18" i="1" a="1"/>
  <c r="QP18" i="1" s="1"/>
  <c r="PZ18" i="1" a="1"/>
  <c r="PZ18" i="1" s="1"/>
  <c r="PJ18" i="1" a="1"/>
  <c r="PJ18" i="1" s="1"/>
  <c r="EL18" i="1" a="1"/>
  <c r="EL18" i="1" s="1"/>
  <c r="S18" i="1" a="1"/>
  <c r="S18" i="1" s="1"/>
  <c r="US18" i="1" a="1"/>
  <c r="US18" i="1" s="1"/>
  <c r="KF18" i="1" a="1"/>
  <c r="KF18" i="1" s="1"/>
  <c r="TL18" i="1" a="1"/>
  <c r="TL18" i="1" s="1"/>
  <c r="ZZ18" i="1" a="1"/>
  <c r="ZZ18" i="1" s="1"/>
  <c r="Q18" i="1" a="1"/>
  <c r="Q18" i="1" s="1"/>
  <c r="SG18" i="1" a="1"/>
  <c r="SG18" i="1" s="1"/>
  <c r="VX18" i="1" a="1"/>
  <c r="VX18" i="1" s="1"/>
  <c r="ADH18" i="1" a="1"/>
  <c r="ADH18" i="1" s="1"/>
  <c r="ABL18" i="1" a="1"/>
  <c r="ABL18" i="1" s="1"/>
  <c r="XI18" i="1" a="1"/>
  <c r="XI18" i="1" s="1"/>
  <c r="WS18" i="1" a="1"/>
  <c r="WS18" i="1" s="1"/>
  <c r="WC18" i="1" a="1"/>
  <c r="WC18" i="1" s="1"/>
  <c r="VM18" i="1" a="1"/>
  <c r="VM18" i="1" s="1"/>
  <c r="UW18" i="1" a="1"/>
  <c r="UW18" i="1" s="1"/>
  <c r="UG18" i="1" a="1"/>
  <c r="UG18" i="1" s="1"/>
  <c r="TQ18" i="1" a="1"/>
  <c r="TQ18" i="1" s="1"/>
  <c r="TA18" i="1" a="1"/>
  <c r="TA18" i="1" s="1"/>
  <c r="SK18" i="1" a="1"/>
  <c r="SK18" i="1" s="1"/>
  <c r="RU18" i="1" a="1"/>
  <c r="RU18" i="1" s="1"/>
  <c r="RE18" i="1" a="1"/>
  <c r="RE18" i="1" s="1"/>
  <c r="QO18" i="1" a="1"/>
  <c r="QO18" i="1" s="1"/>
  <c r="PY18" i="1" a="1"/>
  <c r="PY18" i="1" s="1"/>
  <c r="PI18" i="1" a="1"/>
  <c r="PI18" i="1" s="1"/>
  <c r="EK18" i="1" a="1"/>
  <c r="EK18" i="1" s="1"/>
  <c r="R18" i="1" a="1"/>
  <c r="R18" i="1" s="1"/>
  <c r="WN18" i="1" a="1"/>
  <c r="WN18" i="1" s="1"/>
  <c r="VI18" i="1" a="1"/>
  <c r="VI18" i="1" s="1"/>
  <c r="KV18" i="1" a="1"/>
  <c r="KV18" i="1" s="1"/>
  <c r="ADG18" i="1" a="1"/>
  <c r="ADG18" i="1" s="1"/>
  <c r="XH18" i="1" a="1"/>
  <c r="XH18" i="1" s="1"/>
  <c r="WR18" i="1" a="1"/>
  <c r="WR18" i="1" s="1"/>
  <c r="WB18" i="1" a="1"/>
  <c r="WB18" i="1" s="1"/>
  <c r="VL18" i="1" a="1"/>
  <c r="VL18" i="1" s="1"/>
  <c r="UV18" i="1" a="1"/>
  <c r="UV18" i="1" s="1"/>
  <c r="UF18" i="1" a="1"/>
  <c r="UF18" i="1" s="1"/>
  <c r="TP18" i="1" a="1"/>
  <c r="TP18" i="1" s="1"/>
  <c r="SZ18" i="1" a="1"/>
  <c r="SZ18" i="1" s="1"/>
  <c r="SJ18" i="1" a="1"/>
  <c r="SJ18" i="1" s="1"/>
  <c r="RT18" i="1" a="1"/>
  <c r="RT18" i="1" s="1"/>
  <c r="RD18" i="1" a="1"/>
  <c r="RD18" i="1" s="1"/>
  <c r="QN18" i="1" a="1"/>
  <c r="QN18" i="1" s="1"/>
  <c r="PX18" i="1" a="1"/>
  <c r="PX18" i="1" s="1"/>
  <c r="PH18" i="1" a="1"/>
  <c r="PH18" i="1" s="1"/>
  <c r="EJ18" i="1" a="1"/>
  <c r="EJ18" i="1" s="1"/>
  <c r="XU18" i="1" a="1"/>
  <c r="XU18" i="1" s="1"/>
  <c r="UC18" i="1" a="1"/>
  <c r="UC18" i="1" s="1"/>
  <c r="FA18" i="1" a="1"/>
  <c r="FA18" i="1" s="1"/>
  <c r="AR18" i="1" a="1"/>
  <c r="AR18" i="1" s="1"/>
  <c r="XT18" i="1" a="1"/>
  <c r="XT18" i="1" s="1"/>
  <c r="ADF18" i="1" a="1"/>
  <c r="ADF18" i="1" s="1"/>
  <c r="XW18" i="1" a="1"/>
  <c r="XW18" i="1" s="1"/>
  <c r="XG18" i="1" a="1"/>
  <c r="XG18" i="1" s="1"/>
  <c r="WQ18" i="1" a="1"/>
  <c r="WQ18" i="1" s="1"/>
  <c r="WA18" i="1" a="1"/>
  <c r="WA18" i="1" s="1"/>
  <c r="VK18" i="1" a="1"/>
  <c r="VK18" i="1" s="1"/>
  <c r="UU18" i="1" a="1"/>
  <c r="UU18" i="1" s="1"/>
  <c r="UE18" i="1" a="1"/>
  <c r="UE18" i="1" s="1"/>
  <c r="TO18" i="1" a="1"/>
  <c r="TO18" i="1" s="1"/>
  <c r="SY18" i="1" a="1"/>
  <c r="SY18" i="1" s="1"/>
  <c r="SI18" i="1" a="1"/>
  <c r="SI18" i="1" s="1"/>
  <c r="RS18" i="1" a="1"/>
  <c r="RS18" i="1" s="1"/>
  <c r="RC18" i="1" a="1"/>
  <c r="RC18" i="1" s="1"/>
  <c r="QM18" i="1" a="1"/>
  <c r="QM18" i="1" s="1"/>
  <c r="PW18" i="1" a="1"/>
  <c r="PW18" i="1" s="1"/>
  <c r="PG18" i="1" a="1"/>
  <c r="PG18" i="1" s="1"/>
  <c r="KH18" i="1" a="1"/>
  <c r="KH18" i="1" s="1"/>
  <c r="DS18" i="1" a="1"/>
  <c r="DS18" i="1" s="1"/>
  <c r="P18" i="1" a="1"/>
  <c r="P18" i="1" s="1"/>
  <c r="XE18" i="1" a="1"/>
  <c r="XE18" i="1" s="1"/>
  <c r="VY18" i="1" a="1"/>
  <c r="VY18" i="1" s="1"/>
  <c r="RQ18" i="1" a="1"/>
  <c r="RQ18" i="1" s="1"/>
  <c r="EZ18" i="1" a="1"/>
  <c r="EZ18" i="1" s="1"/>
  <c r="AQ18" i="1" a="1"/>
  <c r="AQ18" i="1" s="1"/>
  <c r="QK18" i="1" a="1"/>
  <c r="QK18" i="1" s="1"/>
  <c r="N18" i="1" a="1"/>
  <c r="N18" i="1" s="1"/>
  <c r="ADE18" i="1" a="1"/>
  <c r="ADE18" i="1" s="1"/>
  <c r="XV18" i="1" a="1"/>
  <c r="XV18" i="1" s="1"/>
  <c r="XF18" i="1" a="1"/>
  <c r="XF18" i="1" s="1"/>
  <c r="WP18" i="1" a="1"/>
  <c r="WP18" i="1" s="1"/>
  <c r="VZ18" i="1" a="1"/>
  <c r="VZ18" i="1" s="1"/>
  <c r="VJ18" i="1" a="1"/>
  <c r="VJ18" i="1" s="1"/>
  <c r="UT18" i="1" a="1"/>
  <c r="UT18" i="1" s="1"/>
  <c r="UD18" i="1" a="1"/>
  <c r="UD18" i="1" s="1"/>
  <c r="TN18" i="1" a="1"/>
  <c r="TN18" i="1" s="1"/>
  <c r="SX18" i="1" a="1"/>
  <c r="SX18" i="1" s="1"/>
  <c r="SH18" i="1" a="1"/>
  <c r="SH18" i="1" s="1"/>
  <c r="RR18" i="1" a="1"/>
  <c r="RR18" i="1" s="1"/>
  <c r="RB18" i="1" a="1"/>
  <c r="RB18" i="1" s="1"/>
  <c r="QL18" i="1" a="1"/>
  <c r="QL18" i="1" s="1"/>
  <c r="PV18" i="1" a="1"/>
  <c r="PV18" i="1" s="1"/>
  <c r="PF18" i="1" a="1"/>
  <c r="PF18" i="1" s="1"/>
  <c r="KG18" i="1" a="1"/>
  <c r="KG18" i="1" s="1"/>
  <c r="DR18" i="1" a="1"/>
  <c r="DR18" i="1" s="1"/>
  <c r="O18" i="1" a="1"/>
  <c r="O18" i="1" s="1"/>
  <c r="PU18" i="1" a="1"/>
  <c r="PU18" i="1" s="1"/>
  <c r="UR18" i="1" a="1"/>
  <c r="UR18" i="1" s="1"/>
  <c r="AAJ18" i="1" a="1"/>
  <c r="AAJ18" i="1" s="1"/>
  <c r="AAI18" i="1" a="1"/>
  <c r="AAI18" i="1" s="1"/>
  <c r="ADP18" i="1" a="1"/>
  <c r="ADP18" i="1" s="1"/>
  <c r="ADO18" i="1" a="1"/>
  <c r="ADO18" i="1" s="1"/>
  <c r="ADN18" i="1" a="1"/>
  <c r="ADN18" i="1" s="1"/>
  <c r="ADM18" i="1" a="1"/>
  <c r="ADM18" i="1" s="1"/>
  <c r="ADL18" i="1" a="1"/>
  <c r="ADL18" i="1" s="1"/>
  <c r="XM18" i="1" a="1"/>
  <c r="XM18" i="1" s="1"/>
  <c r="WW18" i="1" a="1"/>
  <c r="WW18" i="1" s="1"/>
  <c r="WG18" i="1" a="1"/>
  <c r="WG18" i="1" s="1"/>
  <c r="VQ18" i="1" a="1"/>
  <c r="VQ18" i="1" s="1"/>
  <c r="VA18" i="1" a="1"/>
  <c r="VA18" i="1" s="1"/>
  <c r="UK18" i="1" a="1"/>
  <c r="UK18" i="1" s="1"/>
  <c r="TU18" i="1" a="1"/>
  <c r="TU18" i="1" s="1"/>
  <c r="TE18" i="1" a="1"/>
  <c r="TE18" i="1" s="1"/>
  <c r="SO18" i="1" a="1"/>
  <c r="SO18" i="1" s="1"/>
  <c r="RY18" i="1" a="1"/>
  <c r="RY18" i="1" s="1"/>
  <c r="RI18" i="1" a="1"/>
  <c r="RI18" i="1" s="1"/>
  <c r="QS18" i="1" a="1"/>
  <c r="QS18" i="1" s="1"/>
  <c r="QC18" i="1" a="1"/>
  <c r="QC18" i="1" s="1"/>
  <c r="PM18" i="1" a="1"/>
  <c r="PM18" i="1" s="1"/>
  <c r="EO18" i="1" a="1"/>
  <c r="EO18" i="1" s="1"/>
  <c r="VD18" i="1" a="1"/>
  <c r="VD18" i="1" s="1"/>
  <c r="SN18" i="1" a="1"/>
  <c r="SN18" i="1" s="1"/>
  <c r="QH18" i="1" a="1"/>
  <c r="QH18" i="1" s="1"/>
  <c r="UJ18" i="1" a="1"/>
  <c r="UJ18" i="1" s="1"/>
  <c r="XS18" i="1" a="1"/>
  <c r="XS18" i="1" s="1"/>
  <c r="WK18" i="1" a="1"/>
  <c r="WK18" i="1" s="1"/>
  <c r="TV18" i="1" a="1"/>
  <c r="TV18" i="1" s="1"/>
  <c r="SF18" i="1" a="1"/>
  <c r="SF18" i="1" s="1"/>
  <c r="QY18" i="1" a="1"/>
  <c r="QY18" i="1" s="1"/>
  <c r="PR18" i="1" a="1"/>
  <c r="PR18" i="1" s="1"/>
  <c r="SV18" i="1" a="1"/>
  <c r="SV18" i="1" s="1"/>
  <c r="RL18" i="1" a="1"/>
  <c r="RL18" i="1" s="1"/>
  <c r="VC18" i="1" a="1"/>
  <c r="VC18" i="1" s="1"/>
  <c r="EN18" i="1" a="1"/>
  <c r="EN18" i="1" s="1"/>
  <c r="SS18" i="1" a="1"/>
  <c r="SS18" i="1" s="1"/>
  <c r="WM18" i="1" a="1"/>
  <c r="WM18" i="1" s="1"/>
  <c r="XR18" i="1" a="1"/>
  <c r="XR18" i="1" s="1"/>
  <c r="WJ18" i="1" a="1"/>
  <c r="WJ18" i="1" s="1"/>
  <c r="TT18" i="1" a="1"/>
  <c r="TT18" i="1" s="1"/>
  <c r="SE18" i="1" a="1"/>
  <c r="SE18" i="1" s="1"/>
  <c r="QX18" i="1" a="1"/>
  <c r="QX18" i="1" s="1"/>
  <c r="PQ18" i="1" a="1"/>
  <c r="PQ18" i="1" s="1"/>
  <c r="EV18" i="1" a="1"/>
  <c r="EV18" i="1" s="1"/>
  <c r="VB18" i="1" a="1"/>
  <c r="VB18" i="1" s="1"/>
  <c r="AK18" i="1" a="1"/>
  <c r="AK18" i="1" s="1"/>
  <c r="RP18" i="1" a="1"/>
  <c r="RP18" i="1" s="1"/>
  <c r="J18" i="1" a="1"/>
  <c r="J18" i="1" s="1"/>
  <c r="ER18" i="1" a="1"/>
  <c r="ER18" i="1" s="1"/>
  <c r="TX18" i="1" a="1"/>
  <c r="TX18" i="1" s="1"/>
  <c r="ADK18" i="1" a="1"/>
  <c r="ADK18" i="1" s="1"/>
  <c r="XQ18" i="1" a="1"/>
  <c r="XQ18" i="1" s="1"/>
  <c r="WI18" i="1" a="1"/>
  <c r="WI18" i="1" s="1"/>
  <c r="TK18" i="1" a="1"/>
  <c r="TK18" i="1" s="1"/>
  <c r="SD18" i="1" a="1"/>
  <c r="SD18" i="1" s="1"/>
  <c r="QW18" i="1" a="1"/>
  <c r="QW18" i="1" s="1"/>
  <c r="PP18" i="1" a="1"/>
  <c r="PP18" i="1" s="1"/>
  <c r="UZ18" i="1" a="1"/>
  <c r="UZ18" i="1" s="1"/>
  <c r="AJ18" i="1" a="1"/>
  <c r="AJ18" i="1" s="1"/>
  <c r="XP18" i="1" a="1"/>
  <c r="XP18" i="1" s="1"/>
  <c r="WH18" i="1" a="1"/>
  <c r="WH18" i="1" s="1"/>
  <c r="TJ18" i="1" a="1"/>
  <c r="TJ18" i="1" s="1"/>
  <c r="SC18" i="1" a="1"/>
  <c r="SC18" i="1" s="1"/>
  <c r="QV18" i="1" a="1"/>
  <c r="QV18" i="1" s="1"/>
  <c r="PO18" i="1" a="1"/>
  <c r="PO18" i="1" s="1"/>
  <c r="TF18" i="1" a="1"/>
  <c r="TF18" i="1" s="1"/>
  <c r="FJ18" i="1" a="1"/>
  <c r="FJ18" i="1" s="1"/>
  <c r="EU18" i="1" a="1"/>
  <c r="EU18" i="1" s="1"/>
  <c r="ES18" i="1" a="1"/>
  <c r="ES18" i="1" s="1"/>
  <c r="RX18" i="1" a="1"/>
  <c r="RX18" i="1" s="1"/>
  <c r="PT18" i="1" a="1"/>
  <c r="PT18" i="1" s="1"/>
  <c r="VT18" i="1" a="1"/>
  <c r="VT18" i="1" s="1"/>
  <c r="UL18" i="1" a="1"/>
  <c r="UL18" i="1" s="1"/>
  <c r="UQ18" i="1" a="1"/>
  <c r="UQ18" i="1" s="1"/>
  <c r="AI18" i="1" a="1"/>
  <c r="AI18" i="1" s="1"/>
  <c r="XO18" i="1" a="1"/>
  <c r="XO18" i="1" s="1"/>
  <c r="WF18" i="1" a="1"/>
  <c r="WF18" i="1" s="1"/>
  <c r="TI18" i="1" a="1"/>
  <c r="TI18" i="1" s="1"/>
  <c r="SB18" i="1" a="1"/>
  <c r="SB18" i="1" s="1"/>
  <c r="QU18" i="1" a="1"/>
  <c r="QU18" i="1" s="1"/>
  <c r="PN18" i="1" a="1"/>
  <c r="PN18" i="1" s="1"/>
  <c r="FM18" i="1" a="1"/>
  <c r="FM18" i="1" s="1"/>
  <c r="UP18" i="1" a="1"/>
  <c r="UP18" i="1" s="1"/>
  <c r="PL18" i="1" a="1"/>
  <c r="PL18" i="1" s="1"/>
  <c r="QI18" i="1" a="1"/>
  <c r="QI18" i="1" s="1"/>
  <c r="XB18" i="1" a="1"/>
  <c r="XB18" i="1" s="1"/>
  <c r="EQ18" i="1" a="1"/>
  <c r="EQ18" i="1" s="1"/>
  <c r="RN18" i="1" a="1"/>
  <c r="RN18" i="1" s="1"/>
  <c r="UM18" i="1" a="1"/>
  <c r="UM18" i="1" s="1"/>
  <c r="TD18" i="1" a="1"/>
  <c r="TD18" i="1" s="1"/>
  <c r="VS18" i="1" a="1"/>
  <c r="VS18" i="1" s="1"/>
  <c r="AAH18" i="1" a="1"/>
  <c r="AAH18" i="1" s="1"/>
  <c r="XN18" i="1" a="1"/>
  <c r="XN18" i="1" s="1"/>
  <c r="VW18" i="1" a="1"/>
  <c r="VW18" i="1" s="1"/>
  <c r="TH18" i="1" a="1"/>
  <c r="TH18" i="1" s="1"/>
  <c r="SA18" i="1" a="1"/>
  <c r="SA18" i="1" s="1"/>
  <c r="QT18" i="1" a="1"/>
  <c r="QT18" i="1" s="1"/>
  <c r="VU18" i="1" a="1"/>
  <c r="VU18" i="1" s="1"/>
  <c r="DZ18" i="1" a="1"/>
  <c r="DZ18" i="1" s="1"/>
  <c r="XA18" i="1" a="1"/>
  <c r="XA18" i="1" s="1"/>
  <c r="QE18" i="1" a="1"/>
  <c r="QE18" i="1" s="1"/>
  <c r="I18" i="1" a="1"/>
  <c r="I18" i="1" s="1"/>
  <c r="UO18" i="1" a="1"/>
  <c r="UO18" i="1" s="1"/>
  <c r="PD18" i="1" a="1"/>
  <c r="PD18" i="1" s="1"/>
  <c r="XL18" i="1" a="1"/>
  <c r="XL18" i="1" s="1"/>
  <c r="VV18" i="1" a="1"/>
  <c r="VV18" i="1" s="1"/>
  <c r="TG18" i="1" a="1"/>
  <c r="TG18" i="1" s="1"/>
  <c r="RZ18" i="1" a="1"/>
  <c r="RZ18" i="1" s="1"/>
  <c r="QR18" i="1" a="1"/>
  <c r="QR18" i="1" s="1"/>
  <c r="Z18" i="1" a="1"/>
  <c r="Z18" i="1" s="1"/>
  <c r="UN18" i="1" a="1"/>
  <c r="UN18" i="1" s="1"/>
  <c r="QJ18" i="1" a="1"/>
  <c r="QJ18" i="1" s="1"/>
  <c r="PC18" i="1" a="1"/>
  <c r="PC18" i="1" s="1"/>
  <c r="XC18" i="1" a="1"/>
  <c r="XC18" i="1" s="1"/>
  <c r="RO18" i="1" a="1"/>
  <c r="RO18" i="1" s="1"/>
  <c r="QG18" i="1" a="1"/>
  <c r="QG18" i="1" s="1"/>
  <c r="ET18" i="1" a="1"/>
  <c r="ET18" i="1" s="1"/>
  <c r="AAD18" i="1" a="1"/>
  <c r="AAD18" i="1" s="1"/>
  <c r="SU18" i="1" a="1"/>
  <c r="SU18" i="1" s="1"/>
  <c r="WZ18" i="1" a="1"/>
  <c r="WZ18" i="1" s="1"/>
  <c r="VR18" i="1" a="1"/>
  <c r="VR18" i="1" s="1"/>
  <c r="UB18" i="1" a="1"/>
  <c r="UB18" i="1" s="1"/>
  <c r="ST18" i="1" a="1"/>
  <c r="ST18" i="1" s="1"/>
  <c r="RM18" i="1" a="1"/>
  <c r="RM18" i="1" s="1"/>
  <c r="QF18" i="1" a="1"/>
  <c r="QF18" i="1" s="1"/>
  <c r="WY18" i="1" a="1"/>
  <c r="WY18" i="1" s="1"/>
  <c r="VP18" i="1" a="1"/>
  <c r="VP18" i="1" s="1"/>
  <c r="UA18" i="1" a="1"/>
  <c r="UA18" i="1" s="1"/>
  <c r="VH18" i="1" a="1"/>
  <c r="VH18" i="1" s="1"/>
  <c r="WX18" i="1" a="1"/>
  <c r="WX18" i="1" s="1"/>
  <c r="TZ18" i="1" a="1"/>
  <c r="TZ18" i="1" s="1"/>
  <c r="VG18" i="1" a="1"/>
  <c r="VG18" i="1" s="1"/>
  <c r="SR18" i="1" a="1"/>
  <c r="SR18" i="1" s="1"/>
  <c r="RK18" i="1" a="1"/>
  <c r="RK18" i="1" s="1"/>
  <c r="QD18" i="1" a="1"/>
  <c r="QD18" i="1" s="1"/>
  <c r="WV18" i="1" a="1"/>
  <c r="WV18" i="1" s="1"/>
  <c r="TY18" i="1" a="1"/>
  <c r="TY18" i="1" s="1"/>
  <c r="VF18" i="1" a="1"/>
  <c r="VF18" i="1" s="1"/>
  <c r="SQ18" i="1" a="1"/>
  <c r="SQ18" i="1" s="1"/>
  <c r="RJ18" i="1" a="1"/>
  <c r="RJ18" i="1" s="1"/>
  <c r="QB18" i="1" a="1"/>
  <c r="QB18" i="1" s="1"/>
  <c r="VE18" i="1" a="1"/>
  <c r="VE18" i="1" s="1"/>
  <c r="SP18" i="1" a="1"/>
  <c r="SP18" i="1" s="1"/>
  <c r="RH18" i="1" a="1"/>
  <c r="RH18" i="1" s="1"/>
  <c r="WL18" i="1" a="1"/>
  <c r="WL18" i="1" s="1"/>
  <c r="TW18" i="1" a="1"/>
  <c r="TW18" i="1" s="1"/>
  <c r="QZ18" i="1" a="1"/>
  <c r="QZ18" i="1" s="1"/>
  <c r="PS18" i="1" a="1"/>
  <c r="PS18" i="1" s="1"/>
  <c r="EP18" i="1" a="1"/>
  <c r="EP18" i="1" s="1"/>
  <c r="B36" i="1"/>
  <c r="B20" i="1"/>
  <c r="ABM86" i="1" a="1"/>
  <c r="ABM86" i="1" s="1"/>
  <c r="ABM107" i="1" s="1" a="1"/>
  <c r="ABM107" i="1" s="1"/>
  <c r="AB65" i="1"/>
  <c r="AB86" i="1"/>
  <c r="DK49" i="1" a="1"/>
  <c r="DK49" i="1" s="1"/>
  <c r="ADK87" i="1"/>
  <c r="ADK108" i="1" s="1" a="1"/>
  <c r="ADK108" i="1" s="1"/>
  <c r="FA65" i="1"/>
  <c r="EZ65" i="1"/>
  <c r="EX85" i="1"/>
  <c r="EX65" i="1"/>
  <c r="W47" i="1"/>
  <c r="FD46" i="1"/>
  <c r="ABN92" i="1" a="1"/>
  <c r="ABN92" i="1" s="1"/>
  <c r="AU65" i="1"/>
  <c r="AV65" i="1"/>
  <c r="AE65" i="1"/>
  <c r="AF65" i="1"/>
  <c r="AG65" i="1"/>
  <c r="AH65" i="1"/>
  <c r="Y65" i="1"/>
  <c r="FF65" i="1" s="1"/>
  <c r="W65" i="1"/>
  <c r="FD65" i="1" s="1"/>
  <c r="X65" i="1"/>
  <c r="FE65" i="1" s="1"/>
  <c r="FF85" i="1"/>
  <c r="FE85" i="1"/>
  <c r="Y14" i="1"/>
  <c r="X14" i="1"/>
  <c r="W14" i="1"/>
  <c r="Y86" i="1"/>
  <c r="X86" i="1"/>
  <c r="W86" i="1"/>
  <c r="FD86" i="1" s="1"/>
  <c r="EY85" i="1"/>
  <c r="EW85" i="1"/>
  <c r="EY65" i="1"/>
  <c r="EW65" i="1"/>
  <c r="AK86" i="1"/>
  <c r="S79" i="1"/>
  <c r="S87" i="1" s="1"/>
  <c r="GI87" i="1" s="1"/>
  <c r="GE85" i="1"/>
  <c r="Q86" i="1"/>
  <c r="AD87" i="1"/>
  <c r="AC87" i="1"/>
  <c r="R87" i="1"/>
  <c r="AH87" i="1"/>
  <c r="Q87" i="1"/>
  <c r="GF87" i="1" s="1"/>
  <c r="P87" i="1"/>
  <c r="O87" i="1"/>
  <c r="N87" i="1"/>
  <c r="AE87" i="1"/>
  <c r="AG87" i="1"/>
  <c r="AF87" i="1"/>
  <c r="V86" i="1"/>
  <c r="GF85" i="1"/>
  <c r="ADN87" i="1"/>
  <c r="ADN108" i="1" s="1" a="1"/>
  <c r="ADN108" i="1" s="1"/>
  <c r="ADO87" i="1"/>
  <c r="ADO108" i="1" s="1" a="1"/>
  <c r="ADO108" i="1" s="1"/>
  <c r="ADM87" i="1"/>
  <c r="ADM108" i="1" s="1" a="1"/>
  <c r="ADM108" i="1" s="1"/>
  <c r="ABL87" i="1"/>
  <c r="ABL108" i="1" s="1" a="1"/>
  <c r="ABL108" i="1" s="1"/>
  <c r="ADP87" i="1"/>
  <c r="ADP108" i="1" s="1" a="1"/>
  <c r="ADP108" i="1" s="1"/>
  <c r="ADJ87" i="1"/>
  <c r="ADJ108" i="1" s="1" a="1"/>
  <c r="ADJ108" i="1" s="1"/>
  <c r="ADH87" i="1"/>
  <c r="ADH108" i="1" s="1" a="1"/>
  <c r="ADH108" i="1" s="1"/>
  <c r="ADI87" i="1"/>
  <c r="ADI108" i="1" s="1" a="1"/>
  <c r="ADI108" i="1" s="1"/>
  <c r="ADG87" i="1"/>
  <c r="ADG108" i="1" s="1" a="1"/>
  <c r="ADG108" i="1" s="1"/>
  <c r="ADD87" i="1"/>
  <c r="ADD108" i="1" s="1" a="1"/>
  <c r="ADD108" i="1" s="1"/>
  <c r="ADE87" i="1"/>
  <c r="ADE108" i="1" s="1" a="1"/>
  <c r="ADE108" i="1" s="1"/>
  <c r="ADF87" i="1"/>
  <c r="ADF108" i="1" s="1" a="1"/>
  <c r="ADF108" i="1" s="1"/>
  <c r="OD85" i="1"/>
  <c r="NK85" i="1"/>
  <c r="NI85" i="1"/>
  <c r="OJ85" i="1"/>
  <c r="OI85" i="1"/>
  <c r="OH85" i="1"/>
  <c r="MN85" i="1"/>
  <c r="MM85" i="1"/>
  <c r="OG85" i="1"/>
  <c r="NJ85" i="1"/>
  <c r="OC85" i="1"/>
  <c r="OF85" i="1"/>
  <c r="NL85" i="1"/>
  <c r="OE85" i="1"/>
  <c r="NH85" i="1"/>
  <c r="NG85" i="1"/>
  <c r="NF85" i="1"/>
  <c r="ML85" i="1"/>
  <c r="NE85" i="1"/>
  <c r="MK85" i="1"/>
  <c r="MJ85" i="1"/>
  <c r="MI85" i="1"/>
  <c r="MH85" i="1"/>
  <c r="MG85" i="1"/>
  <c r="MO6" i="1"/>
  <c r="MO7" i="1" s="1"/>
  <c r="MK7" i="1"/>
  <c r="ON6" i="1"/>
  <c r="OJ7" i="1"/>
  <c r="OJ86" i="1"/>
  <c r="OI86" i="1"/>
  <c r="OH86" i="1"/>
  <c r="OG86" i="1"/>
  <c r="OF86" i="1"/>
  <c r="NL86" i="1"/>
  <c r="OE86" i="1"/>
  <c r="NK86" i="1"/>
  <c r="OD86" i="1"/>
  <c r="NJ86" i="1"/>
  <c r="OC86" i="1"/>
  <c r="NI86" i="1"/>
  <c r="NH86" i="1"/>
  <c r="MN86" i="1"/>
  <c r="NG86" i="1"/>
  <c r="MM86" i="1"/>
  <c r="NF86" i="1"/>
  <c r="ML86" i="1"/>
  <c r="NE86" i="1"/>
  <c r="MK86" i="1"/>
  <c r="MJ86" i="1"/>
  <c r="MI86" i="1"/>
  <c r="MH86" i="1"/>
  <c r="MG86" i="1"/>
  <c r="ABQ89" i="1" a="1"/>
  <c r="ABQ89" i="1" s="1"/>
  <c r="ABQ91" i="1" s="1" a="1"/>
  <c r="ABQ91" i="1" s="1"/>
  <c r="ABQ93" i="1" s="1" a="1"/>
  <c r="ABQ93" i="1" s="1"/>
  <c r="ABQ95" i="1" s="1" a="1"/>
  <c r="ABQ95" i="1" s="1"/>
  <c r="ABQ97" i="1" s="1" a="1"/>
  <c r="ABQ97" i="1" s="1"/>
  <c r="ABQ99" i="1" s="1" a="1"/>
  <c r="ABQ99" i="1" s="1"/>
  <c r="ABQ101" i="1" s="1" a="1"/>
  <c r="ABQ101" i="1" s="1"/>
  <c r="ABQ103" i="1" s="1" a="1"/>
  <c r="ABQ103" i="1" s="1"/>
  <c r="ABQ105" i="1" s="1" a="1"/>
  <c r="ABQ105" i="1" s="1"/>
  <c r="ABQ86" i="1" a="1"/>
  <c r="ABQ86" i="1" s="1"/>
  <c r="ABQ90" i="1" s="1" a="1"/>
  <c r="ABQ90" i="1" s="1"/>
  <c r="ABQ92" i="1" s="1" a="1"/>
  <c r="ABQ92" i="1" s="1"/>
  <c r="ABQ94" i="1" s="1" a="1"/>
  <c r="ABQ94" i="1" s="1"/>
  <c r="ABQ96" i="1" s="1" a="1"/>
  <c r="ABQ96" i="1" s="1"/>
  <c r="ABQ98" i="1" s="1" a="1"/>
  <c r="ABQ98" i="1" s="1"/>
  <c r="ABQ100" i="1" s="1" a="1"/>
  <c r="ABQ100" i="1" s="1"/>
  <c r="ABQ102" i="1" s="1" a="1"/>
  <c r="ABQ102" i="1" s="1"/>
  <c r="ABQ104" i="1" s="1" a="1"/>
  <c r="ABQ104" i="1" s="1"/>
  <c r="PN85" i="1"/>
  <c r="PM85" i="1"/>
  <c r="PL85" i="1"/>
  <c r="PK85" i="1"/>
  <c r="PJ85" i="1"/>
  <c r="PI85" i="1"/>
  <c r="PH85" i="1"/>
  <c r="PG85" i="1"/>
  <c r="PF85" i="1"/>
  <c r="PE85" i="1"/>
  <c r="PD85" i="1"/>
  <c r="PC85" i="1"/>
  <c r="PB85" i="1"/>
  <c r="PA85" i="1"/>
  <c r="MO12" i="1"/>
  <c r="MP12" i="1"/>
  <c r="MQ12" i="1"/>
  <c r="MR12" i="1"/>
  <c r="NM12" i="1"/>
  <c r="NN12" i="1"/>
  <c r="ADZ10" i="1"/>
  <c r="NO12" i="1"/>
  <c r="NP12" i="1"/>
  <c r="OK12" i="1"/>
  <c r="OL12" i="1"/>
  <c r="OM12" i="1"/>
  <c r="ON12" i="1"/>
  <c r="ADX10" i="1"/>
  <c r="PG86" i="1"/>
  <c r="PF86" i="1"/>
  <c r="PE86" i="1"/>
  <c r="PD86" i="1"/>
  <c r="PC86" i="1"/>
  <c r="PB86" i="1"/>
  <c r="PA86" i="1"/>
  <c r="PN86" i="1"/>
  <c r="PM86" i="1"/>
  <c r="PL86" i="1"/>
  <c r="PK86" i="1"/>
  <c r="PJ86" i="1"/>
  <c r="PI86" i="1"/>
  <c r="PH86" i="1"/>
  <c r="PP6" i="1"/>
  <c r="PO12" i="1"/>
  <c r="B85" i="1"/>
  <c r="AK87" i="1"/>
  <c r="ABN108" i="1" a="1"/>
  <c r="ABN108" i="1" s="1"/>
  <c r="ABP108" i="1" a="1"/>
  <c r="ABP108" i="1" s="1"/>
  <c r="ACQ108" i="1" a="1"/>
  <c r="ACQ108" i="1" s="1"/>
  <c r="ACP108" i="1" a="1"/>
  <c r="ACP108" i="1" s="1"/>
  <c r="ABR108" i="1" a="1"/>
  <c r="ABR108" i="1" s="1"/>
  <c r="ABN86" i="1" a="1"/>
  <c r="ABN86" i="1" s="1"/>
  <c r="ABS86" i="1" s="1" a="1"/>
  <c r="ABS86" i="1" s="1"/>
  <c r="H88" i="1"/>
  <c r="ABP90" i="1"/>
  <c r="ABN89" i="1" a="1"/>
  <c r="ABN89" i="1" s="1"/>
  <c r="ABR89" i="1" a="1"/>
  <c r="ABR89" i="1" s="1"/>
  <c r="ABR91" i="1" s="1" a="1"/>
  <c r="ABR91" i="1" s="1"/>
  <c r="ABR93" i="1" s="1" a="1"/>
  <c r="ABR93" i="1" s="1"/>
  <c r="ABR95" i="1" s="1" a="1"/>
  <c r="ABR95" i="1" s="1"/>
  <c r="ABR97" i="1" s="1" a="1"/>
  <c r="ABR97" i="1" s="1"/>
  <c r="ABR99" i="1" s="1" a="1"/>
  <c r="ABR99" i="1" s="1"/>
  <c r="ABR101" i="1" s="1" a="1"/>
  <c r="ABR101" i="1" s="1"/>
  <c r="ABR103" i="1" s="1" a="1"/>
  <c r="ABR103" i="1" s="1"/>
  <c r="ABR105" i="1" s="1" a="1"/>
  <c r="ABR105" i="1" s="1"/>
  <c r="ABO88" i="1" a="1"/>
  <c r="ABO88" i="1" s="1"/>
  <c r="NI14" i="1"/>
  <c r="NI17" i="1" s="1"/>
  <c r="NI18" i="1" s="1" a="1"/>
  <c r="NI18" i="1" s="1"/>
  <c r="NR14" i="1"/>
  <c r="NR17" i="1" s="1"/>
  <c r="NR18" i="1" s="1" a="1"/>
  <c r="NR18" i="1" s="1"/>
  <c r="NX14" i="1"/>
  <c r="NX17" i="1" s="1"/>
  <c r="NX18" i="1" s="1" a="1"/>
  <c r="NX18" i="1" s="1"/>
  <c r="MT14" i="1"/>
  <c r="MT17" i="1" s="1"/>
  <c r="MT18" i="1" s="1" a="1"/>
  <c r="MT18" i="1" s="1"/>
  <c r="MU14" i="1"/>
  <c r="MU17" i="1" s="1"/>
  <c r="MU18" i="1" s="1" a="1"/>
  <c r="MU18" i="1" s="1"/>
  <c r="NN14" i="1"/>
  <c r="NN17" i="1" s="1"/>
  <c r="NN18" i="1" s="1" a="1"/>
  <c r="NN18" i="1" s="1"/>
  <c r="NO14" i="1"/>
  <c r="NO17" i="1" s="1"/>
  <c r="NO18" i="1" s="1" a="1"/>
  <c r="NO18" i="1" s="1"/>
  <c r="NQ14" i="1"/>
  <c r="NQ17" i="1" s="1"/>
  <c r="NQ18" i="1" s="1" a="1"/>
  <c r="NQ18" i="1" s="1"/>
  <c r="NT14" i="1"/>
  <c r="NT17" i="1" s="1"/>
  <c r="NT18" i="1" s="1" a="1"/>
  <c r="NT18" i="1" s="1"/>
  <c r="NY14" i="1"/>
  <c r="NY17" i="1" s="1"/>
  <c r="NY18" i="1" s="1" a="1"/>
  <c r="NY18" i="1" s="1"/>
  <c r="OS14" i="1"/>
  <c r="OS17" i="1" s="1"/>
  <c r="OS18" i="1" s="1" a="1"/>
  <c r="OS18" i="1" s="1"/>
  <c r="AFD14" i="1"/>
  <c r="AFD17" i="1" s="1"/>
  <c r="AFD18" i="1" s="1" a="1"/>
  <c r="AFD18" i="1" s="1"/>
  <c r="MR14" i="1"/>
  <c r="MR17" i="1" s="1"/>
  <c r="MR18" i="1" s="1" a="1"/>
  <c r="MR18" i="1" s="1"/>
  <c r="NS14" i="1"/>
  <c r="NS17" i="1" s="1"/>
  <c r="NS18" i="1" s="1" a="1"/>
  <c r="NS18" i="1" s="1"/>
  <c r="OC14" i="1"/>
  <c r="OC17" i="1" s="1"/>
  <c r="OC18" i="1" s="1" a="1"/>
  <c r="OC18" i="1" s="1"/>
  <c r="OD14" i="1"/>
  <c r="OD17" i="1" s="1"/>
  <c r="OD18" i="1" s="1" a="1"/>
  <c r="OD18" i="1" s="1"/>
  <c r="OE14" i="1"/>
  <c r="OE17" i="1" s="1"/>
  <c r="OE18" i="1" s="1" a="1"/>
  <c r="OE18" i="1" s="1"/>
  <c r="OF14" i="1"/>
  <c r="OF17" i="1" s="1"/>
  <c r="OF18" i="1" s="1" a="1"/>
  <c r="OF18" i="1" s="1"/>
  <c r="MO14" i="1"/>
  <c r="MO17" i="1" s="1"/>
  <c r="MO18" i="1" s="1" a="1"/>
  <c r="MO18" i="1" s="1"/>
  <c r="OG14" i="1"/>
  <c r="OG17" i="1" s="1"/>
  <c r="OG18" i="1" s="1" a="1"/>
  <c r="OG18" i="1" s="1"/>
  <c r="MP14" i="1"/>
  <c r="MP17" i="1" s="1"/>
  <c r="MP18" i="1" s="1" a="1"/>
  <c r="MP18" i="1" s="1"/>
  <c r="OH14" i="1"/>
  <c r="OH17" i="1" s="1"/>
  <c r="OH18" i="1" s="1" a="1"/>
  <c r="OH18" i="1" s="1"/>
  <c r="MQ14" i="1"/>
  <c r="MQ17" i="1" s="1"/>
  <c r="MQ18" i="1" s="1" a="1"/>
  <c r="MQ18" i="1" s="1"/>
  <c r="OI14" i="1"/>
  <c r="OI17" i="1" s="1"/>
  <c r="OI18" i="1" s="1" a="1"/>
  <c r="OI18" i="1" s="1"/>
  <c r="OJ14" i="1"/>
  <c r="OJ17" i="1" s="1"/>
  <c r="OJ18" i="1" s="1" a="1"/>
  <c r="OJ18" i="1" s="1"/>
  <c r="MS14" i="1"/>
  <c r="MS17" i="1" s="1"/>
  <c r="MS18" i="1" s="1" a="1"/>
  <c r="MS18" i="1" s="1"/>
  <c r="OK14" i="1"/>
  <c r="OK17" i="1" s="1"/>
  <c r="OK18" i="1" s="1" a="1"/>
  <c r="OK18" i="1" s="1"/>
  <c r="OL14" i="1"/>
  <c r="OL17" i="1" s="1"/>
  <c r="OL18" i="1" s="1" a="1"/>
  <c r="OL18" i="1" s="1"/>
  <c r="MV14" i="1"/>
  <c r="MV17" i="1" s="1"/>
  <c r="MV18" i="1" s="1" a="1"/>
  <c r="MV18" i="1" s="1"/>
  <c r="ON14" i="1"/>
  <c r="ON17" i="1" s="1"/>
  <c r="ON18" i="1" s="1" a="1"/>
  <c r="ON18" i="1" s="1"/>
  <c r="MW14" i="1"/>
  <c r="MW17" i="1" s="1"/>
  <c r="MW18" i="1" s="1" a="1"/>
  <c r="MW18" i="1" s="1"/>
  <c r="OR14" i="1"/>
  <c r="OR17" i="1" s="1"/>
  <c r="OR18" i="1" s="1" a="1"/>
  <c r="OR18" i="1" s="1"/>
  <c r="MX14" i="1"/>
  <c r="MX17" i="1" s="1"/>
  <c r="MX18" i="1" s="1" a="1"/>
  <c r="MX18" i="1" s="1"/>
  <c r="MY14" i="1"/>
  <c r="MY17" i="1" s="1"/>
  <c r="MY18" i="1" s="1" a="1"/>
  <c r="MY18" i="1" s="1"/>
  <c r="MZ14" i="1"/>
  <c r="MZ17" i="1" s="1"/>
  <c r="MZ18" i="1" s="1" a="1"/>
  <c r="MZ18" i="1" s="1"/>
  <c r="ND14" i="1"/>
  <c r="ND17" i="1" s="1"/>
  <c r="ND18" i="1" s="1" a="1"/>
  <c r="ND18" i="1" s="1"/>
  <c r="OM14" i="1"/>
  <c r="OM17" i="1" s="1"/>
  <c r="OM18" i="1" s="1" a="1"/>
  <c r="OM18" i="1" s="1"/>
  <c r="NJ14" i="1"/>
  <c r="NJ17" i="1" s="1"/>
  <c r="NJ18" i="1" s="1" a="1"/>
  <c r="NJ18" i="1" s="1"/>
  <c r="NK14" i="1"/>
  <c r="NK17" i="1" s="1"/>
  <c r="NK18" i="1" s="1" a="1"/>
  <c r="NK18" i="1" s="1"/>
  <c r="AGL14" i="1"/>
  <c r="AGL17" i="1" s="1"/>
  <c r="AGL18" i="1" s="1" a="1"/>
  <c r="AGL18" i="1" s="1"/>
  <c r="NL14" i="1"/>
  <c r="NL17" i="1" s="1"/>
  <c r="NL18" i="1" s="1" a="1"/>
  <c r="NL18" i="1" s="1"/>
  <c r="NM14" i="1"/>
  <c r="NM17" i="1" s="1"/>
  <c r="NM18" i="1" s="1" a="1"/>
  <c r="NM18" i="1" s="1"/>
  <c r="AEA14" i="1"/>
  <c r="AEA17" i="1" s="1"/>
  <c r="AEA18" i="1" s="1" a="1"/>
  <c r="AEA18" i="1" s="1"/>
  <c r="NP14" i="1"/>
  <c r="NP17" i="1" s="1"/>
  <c r="NP18" i="1" s="1" a="1"/>
  <c r="NP18" i="1" s="1"/>
  <c r="U916" i="7"/>
  <c r="U917" i="7" s="1"/>
  <c r="L917" i="7" s="1"/>
  <c r="U917" i="8"/>
  <c r="U918" i="8" s="1"/>
  <c r="L916" i="8"/>
  <c r="L915" i="8"/>
  <c r="OK6" i="1"/>
  <c r="OK7" i="1" s="1"/>
  <c r="OL6" i="1"/>
  <c r="OL7" i="1" s="1"/>
  <c r="OM6" i="1"/>
  <c r="OM7" i="1" s="1"/>
  <c r="MP6" i="1"/>
  <c r="MP7" i="1" s="1"/>
  <c r="MQ6" i="1"/>
  <c r="MQ7" i="1" s="1"/>
  <c r="MR6" i="1"/>
  <c r="MR7" i="1" s="1"/>
  <c r="NA117" i="1"/>
  <c r="NA14" i="1"/>
  <c r="NA17" i="1" s="1"/>
  <c r="NA18" i="1" s="1" a="1"/>
  <c r="NA18" i="1" s="1"/>
  <c r="NU117" i="1"/>
  <c r="NU14" i="1"/>
  <c r="NU17" i="1" s="1"/>
  <c r="NU18" i="1" s="1" a="1"/>
  <c r="NU18" i="1" s="1"/>
  <c r="OO117" i="1"/>
  <c r="OO14" i="1"/>
  <c r="OO17" i="1" s="1"/>
  <c r="OO18" i="1" s="1" a="1"/>
  <c r="OO18" i="1" s="1"/>
  <c r="NC117" i="1"/>
  <c r="NC14" i="1"/>
  <c r="NC17" i="1" s="1"/>
  <c r="NC18" i="1" s="1" a="1"/>
  <c r="NC18" i="1" s="1"/>
  <c r="NW117" i="1"/>
  <c r="NW14" i="1"/>
  <c r="NW17" i="1" s="1"/>
  <c r="NW18" i="1" s="1" a="1"/>
  <c r="NW18" i="1" s="1"/>
  <c r="OQ117" i="1"/>
  <c r="OQ14" i="1"/>
  <c r="OQ17" i="1" s="1"/>
  <c r="OQ18" i="1" s="1" a="1"/>
  <c r="OQ18" i="1" s="1"/>
  <c r="NB14" i="1"/>
  <c r="NB17" i="1" s="1"/>
  <c r="NB18" i="1" s="1" a="1"/>
  <c r="NB18" i="1" s="1"/>
  <c r="NV14" i="1"/>
  <c r="NV17" i="1" s="1"/>
  <c r="NV18" i="1" s="1" a="1"/>
  <c r="NV18" i="1" s="1"/>
  <c r="OP14" i="1"/>
  <c r="OP17" i="1" s="1"/>
  <c r="OP18" i="1" s="1" a="1"/>
  <c r="OP18" i="1" s="1"/>
  <c r="NZ14" i="1"/>
  <c r="NZ17" i="1" s="1"/>
  <c r="NZ18" i="1" s="1" a="1"/>
  <c r="NZ18" i="1" s="1"/>
  <c r="OT14" i="1"/>
  <c r="OT17" i="1" s="1"/>
  <c r="OT18" i="1" s="1" a="1"/>
  <c r="OT18" i="1" s="1"/>
  <c r="OA14" i="1"/>
  <c r="OA17" i="1" s="1"/>
  <c r="OA18" i="1" s="1" a="1"/>
  <c r="OA18" i="1" s="1"/>
  <c r="OU14" i="1"/>
  <c r="OU17" i="1" s="1"/>
  <c r="OU18" i="1" s="1" a="1"/>
  <c r="OU18" i="1" s="1"/>
  <c r="OV14" i="1"/>
  <c r="OV17" i="1" s="1"/>
  <c r="OV18" i="1" s="1" a="1"/>
  <c r="OV18" i="1" s="1"/>
  <c r="OW14" i="1"/>
  <c r="OW17" i="1" s="1"/>
  <c r="OW18" i="1" s="1" a="1"/>
  <c r="OW18" i="1" s="1"/>
  <c r="OX14" i="1"/>
  <c r="OX17" i="1" s="1"/>
  <c r="OX18" i="1" s="1" a="1"/>
  <c r="OX18" i="1" s="1"/>
  <c r="OY14" i="1"/>
  <c r="OY17" i="1" s="1"/>
  <c r="OY18" i="1" s="1" a="1"/>
  <c r="OY18" i="1" s="1"/>
  <c r="OZ14" i="1"/>
  <c r="OZ17" i="1" s="1"/>
  <c r="OZ18" i="1" s="1" a="1"/>
  <c r="OZ18" i="1" s="1"/>
  <c r="MG14" i="1"/>
  <c r="MG17" i="1" s="1"/>
  <c r="MG18" i="1" s="1" a="1"/>
  <c r="MG18" i="1" s="1"/>
  <c r="AGN49" i="1" a="1"/>
  <c r="AGN49" i="1" s="1"/>
  <c r="MH14" i="1"/>
  <c r="MH17" i="1" s="1"/>
  <c r="MH18" i="1" s="1" a="1"/>
  <c r="MH18" i="1" s="1"/>
  <c r="MI14" i="1"/>
  <c r="MI17" i="1" s="1"/>
  <c r="MI18" i="1" s="1" a="1"/>
  <c r="MI18" i="1" s="1"/>
  <c r="MJ14" i="1"/>
  <c r="MJ17" i="1" s="1"/>
  <c r="MJ18" i="1" s="1" a="1"/>
  <c r="MJ18" i="1" s="1"/>
  <c r="OB14" i="1"/>
  <c r="OB17" i="1" s="1"/>
  <c r="OB18" i="1" s="1" a="1"/>
  <c r="OB18" i="1" s="1"/>
  <c r="MK14" i="1"/>
  <c r="MK17" i="1" s="1"/>
  <c r="MK18" i="1" s="1" a="1"/>
  <c r="MK18" i="1" s="1"/>
  <c r="NE14" i="1"/>
  <c r="NE17" i="1" s="1"/>
  <c r="NE18" i="1" s="1" a="1"/>
  <c r="NE18" i="1" s="1"/>
  <c r="ML14" i="1"/>
  <c r="ML17" i="1" s="1"/>
  <c r="ML18" i="1" s="1" a="1"/>
  <c r="ML18" i="1" s="1"/>
  <c r="NF14" i="1"/>
  <c r="NF17" i="1" s="1"/>
  <c r="NF18" i="1" s="1" a="1"/>
  <c r="NF18" i="1" s="1"/>
  <c r="MM14" i="1"/>
  <c r="MM17" i="1" s="1"/>
  <c r="MM18" i="1" s="1" a="1"/>
  <c r="MM18" i="1" s="1"/>
  <c r="NG14" i="1"/>
  <c r="NG17" i="1" s="1"/>
  <c r="NG18" i="1" s="1" a="1"/>
  <c r="NG18" i="1" s="1"/>
  <c r="MN14" i="1"/>
  <c r="MN17" i="1" s="1"/>
  <c r="MN18" i="1" s="1" a="1"/>
  <c r="MN18" i="1" s="1"/>
  <c r="NH14" i="1"/>
  <c r="NH17" i="1" s="1"/>
  <c r="NH18" i="1" s="1" a="1"/>
  <c r="NH18" i="1" s="1"/>
  <c r="ADX14" i="1"/>
  <c r="ADX17" i="1" s="1"/>
  <c r="ADX18" i="1" s="1" a="1"/>
  <c r="ADX18" i="1" s="1"/>
  <c r="AEI14" i="1"/>
  <c r="AEI17" i="1" s="1"/>
  <c r="AEI18" i="1" s="1" a="1"/>
  <c r="AEI18" i="1" s="1"/>
  <c r="AEH14" i="1"/>
  <c r="AEH17" i="1" s="1"/>
  <c r="AEH18" i="1" s="1" a="1"/>
  <c r="AEH18" i="1" s="1"/>
  <c r="AEJ14" i="1"/>
  <c r="AEJ17" i="1" s="1"/>
  <c r="AEJ18" i="1" s="1" a="1"/>
  <c r="AEJ18" i="1" s="1"/>
  <c r="AEK14" i="1"/>
  <c r="AEK17" i="1" s="1"/>
  <c r="AEK18" i="1" s="1" a="1"/>
  <c r="AEK18" i="1" s="1"/>
  <c r="AFW14" i="1"/>
  <c r="AFW17" i="1" s="1"/>
  <c r="AFW18" i="1" s="1" a="1"/>
  <c r="AFW18" i="1" s="1"/>
  <c r="AEG14" i="1"/>
  <c r="AEG17" i="1" s="1"/>
  <c r="AEG18" i="1" s="1" a="1"/>
  <c r="AEG18" i="1" s="1"/>
  <c r="U917" i="6"/>
  <c r="L916" i="6"/>
  <c r="L915" i="6"/>
  <c r="AFE14" i="1"/>
  <c r="AFE17" i="1" s="1"/>
  <c r="AFE18" i="1" s="1" a="1"/>
  <c r="AFE18" i="1" s="1"/>
  <c r="AFP14" i="1"/>
  <c r="AFP17" i="1" s="1"/>
  <c r="AFP18" i="1" s="1" a="1"/>
  <c r="AFP18" i="1" s="1"/>
  <c r="AFQ14" i="1"/>
  <c r="AFQ17" i="1" s="1"/>
  <c r="AFQ18" i="1" s="1" a="1"/>
  <c r="AFQ18" i="1" s="1"/>
  <c r="AFR14" i="1"/>
  <c r="AFR17" i="1" s="1"/>
  <c r="AFR18" i="1" s="1" a="1"/>
  <c r="AFR18" i="1" s="1"/>
  <c r="AFS14" i="1"/>
  <c r="AFS17" i="1" s="1"/>
  <c r="AFS18" i="1" s="1" a="1"/>
  <c r="AFS18" i="1" s="1"/>
  <c r="AFT14" i="1"/>
  <c r="AFT17" i="1" s="1"/>
  <c r="AFT18" i="1" s="1" a="1"/>
  <c r="AFT18" i="1" s="1"/>
  <c r="AFU14" i="1"/>
  <c r="AFU17" i="1" s="1"/>
  <c r="AFU18" i="1" s="1" a="1"/>
  <c r="AFU18" i="1" s="1"/>
  <c r="AFV14" i="1"/>
  <c r="AFV17" i="1" s="1"/>
  <c r="AFV18" i="1" s="1" a="1"/>
  <c r="AFV18" i="1" s="1"/>
  <c r="AFX14" i="1"/>
  <c r="AFX17" i="1" s="1"/>
  <c r="AFX18" i="1" s="1" a="1"/>
  <c r="AFX18" i="1" s="1"/>
  <c r="AGF14" i="1"/>
  <c r="AGF17" i="1" s="1"/>
  <c r="AGF18" i="1" s="1" a="1"/>
  <c r="AGF18" i="1" s="1"/>
  <c r="AGK14" i="1"/>
  <c r="AGK17" i="1" s="1"/>
  <c r="AGK18" i="1" s="1" a="1"/>
  <c r="AGK18" i="1" s="1"/>
  <c r="AGW14" i="1"/>
  <c r="AGW17" i="1" s="1"/>
  <c r="AGW18" i="1" s="1" a="1"/>
  <c r="AGW18" i="1" s="1"/>
  <c r="AGX14" i="1"/>
  <c r="AGX17" i="1" s="1"/>
  <c r="AGX18" i="1" s="1" a="1"/>
  <c r="AGX18" i="1" s="1"/>
  <c r="AGY14" i="1"/>
  <c r="AGY17" i="1" s="1"/>
  <c r="AGY18" i="1" s="1" a="1"/>
  <c r="AGY18" i="1" s="1"/>
  <c r="AGZ14" i="1"/>
  <c r="AGZ17" i="1" s="1"/>
  <c r="AGZ18" i="1" s="1" a="1"/>
  <c r="AGZ18" i="1" s="1"/>
  <c r="AHA14" i="1"/>
  <c r="AHA17" i="1" s="1"/>
  <c r="AHA18" i="1" s="1" a="1"/>
  <c r="AHA18" i="1" s="1"/>
  <c r="AHB14" i="1"/>
  <c r="AHB17" i="1" s="1"/>
  <c r="AHB18" i="1" s="1" a="1"/>
  <c r="AHB18" i="1" s="1"/>
  <c r="AHC14" i="1"/>
  <c r="AHC17" i="1" s="1"/>
  <c r="AHC18" i="1" s="1" a="1"/>
  <c r="AHC18" i="1" s="1"/>
  <c r="ADY10" i="1"/>
  <c r="AEX117" i="1"/>
  <c r="AEX14" i="1"/>
  <c r="AEX17" i="1" s="1"/>
  <c r="AEX18" i="1" s="1" a="1"/>
  <c r="AEX18" i="1" s="1"/>
  <c r="AGD117" i="1"/>
  <c r="AGD14" i="1"/>
  <c r="AGD17" i="1" s="1"/>
  <c r="AGD18" i="1" s="1" a="1"/>
  <c r="AGD18" i="1" s="1"/>
  <c r="AEY117" i="1"/>
  <c r="AEY14" i="1"/>
  <c r="AEY17" i="1" s="1"/>
  <c r="AEY18" i="1" s="1" a="1"/>
  <c r="AEY18" i="1" s="1"/>
  <c r="AGE117" i="1"/>
  <c r="AGE14" i="1"/>
  <c r="AGE17" i="1" s="1"/>
  <c r="AGE18" i="1" s="1" a="1"/>
  <c r="AGE18" i="1" s="1"/>
  <c r="AFI117" i="1"/>
  <c r="AFI14" i="1"/>
  <c r="AFI17" i="1" s="1"/>
  <c r="AFI18" i="1" s="1" a="1"/>
  <c r="AFI18" i="1" s="1"/>
  <c r="AGO117" i="1"/>
  <c r="AGO14" i="1"/>
  <c r="AGO17" i="1" s="1"/>
  <c r="AGO18" i="1" s="1" a="1"/>
  <c r="AGO18" i="1" s="1"/>
  <c r="AGP117" i="1"/>
  <c r="AGP14" i="1"/>
  <c r="AGP17" i="1" s="1"/>
  <c r="AGP18" i="1" s="1" a="1"/>
  <c r="AGP18" i="1" s="1"/>
  <c r="AFJ117" i="1"/>
  <c r="AFJ14" i="1"/>
  <c r="AFJ17" i="1" s="1"/>
  <c r="AFJ18" i="1" s="1" a="1"/>
  <c r="AFJ18" i="1" s="1"/>
  <c r="AEL117" i="1"/>
  <c r="AEL14" i="1"/>
  <c r="AEL17" i="1" s="1"/>
  <c r="AEL18" i="1" s="1" a="1"/>
  <c r="AEL18" i="1" s="1"/>
  <c r="AEM117" i="1"/>
  <c r="AEM14" i="1"/>
  <c r="AEM17" i="1" s="1"/>
  <c r="AEM18" i="1" s="1" a="1"/>
  <c r="AEM18" i="1" s="1"/>
  <c r="AEO117" i="1"/>
  <c r="AEO14" i="1"/>
  <c r="AEO17" i="1" s="1"/>
  <c r="AEO18" i="1" s="1" a="1"/>
  <c r="AEO18" i="1" s="1"/>
  <c r="AEP117" i="1"/>
  <c r="AEP14" i="1"/>
  <c r="AEP17" i="1" s="1"/>
  <c r="AEP18" i="1" s="1" a="1"/>
  <c r="AEP18" i="1" s="1"/>
  <c r="AEQ117" i="1"/>
  <c r="AEQ14" i="1"/>
  <c r="AEQ17" i="1" s="1"/>
  <c r="AEQ18" i="1" s="1" a="1"/>
  <c r="AEQ18" i="1" s="1"/>
  <c r="AFF14" i="1"/>
  <c r="AFF17" i="1" s="1"/>
  <c r="AFF18" i="1" s="1" a="1"/>
  <c r="AFF18" i="1" s="1"/>
  <c r="AGM14" i="1"/>
  <c r="AGM17" i="1" s="1"/>
  <c r="AGM18" i="1" s="1" a="1"/>
  <c r="AGM18" i="1" s="1"/>
  <c r="AFG14" i="1"/>
  <c r="AFG17" i="1" s="1"/>
  <c r="AFG18" i="1" s="1" a="1"/>
  <c r="AFG18" i="1" s="1"/>
  <c r="AGN14" i="1"/>
  <c r="AGN17" i="1" s="1"/>
  <c r="AGN18" i="1" s="1" a="1"/>
  <c r="AGN18" i="1" s="1"/>
  <c r="AFH14" i="1"/>
  <c r="AFH17" i="1" s="1"/>
  <c r="AFH18" i="1" s="1" a="1"/>
  <c r="AFH18" i="1" s="1"/>
  <c r="AGR14" i="1"/>
  <c r="AGR17" i="1" s="1"/>
  <c r="AGR18" i="1" s="1" a="1"/>
  <c r="AGR18" i="1" s="1"/>
  <c r="AFL14" i="1"/>
  <c r="AFL17" i="1" s="1"/>
  <c r="AFL18" i="1" s="1" a="1"/>
  <c r="AFL18" i="1" s="1"/>
  <c r="AGS14" i="1"/>
  <c r="AGS17" i="1" s="1"/>
  <c r="AGS18" i="1" s="1" a="1"/>
  <c r="AGS18" i="1" s="1"/>
  <c r="AFM14" i="1"/>
  <c r="AFM17" i="1" s="1"/>
  <c r="AFM18" i="1" s="1" a="1"/>
  <c r="AFM18" i="1" s="1"/>
  <c r="AGT14" i="1"/>
  <c r="AGT17" i="1" s="1"/>
  <c r="AGT18" i="1" s="1" a="1"/>
  <c r="AGT18" i="1" s="1"/>
  <c r="AFN14" i="1"/>
  <c r="AFN17" i="1" s="1"/>
  <c r="AFN18" i="1" s="1" a="1"/>
  <c r="AFN18" i="1" s="1"/>
  <c r="AGU14" i="1"/>
  <c r="AGU17" i="1" s="1"/>
  <c r="AGU18" i="1" s="1" a="1"/>
  <c r="AGU18" i="1" s="1"/>
  <c r="AFO14" i="1"/>
  <c r="AFO17" i="1" s="1"/>
  <c r="AFO18" i="1" s="1" a="1"/>
  <c r="AFO18" i="1" s="1"/>
  <c r="AGV14" i="1"/>
  <c r="AGV17" i="1" s="1"/>
  <c r="AGV18" i="1" s="1" a="1"/>
  <c r="AGV18" i="1" s="1"/>
  <c r="AFK117" i="1"/>
  <c r="AFK14" i="1"/>
  <c r="AFK17" i="1" s="1"/>
  <c r="AFK18" i="1" s="1" a="1"/>
  <c r="AFK18" i="1" s="1"/>
  <c r="AGQ117" i="1"/>
  <c r="AGQ14" i="1"/>
  <c r="AGQ17" i="1" s="1"/>
  <c r="AGQ18" i="1" s="1" a="1"/>
  <c r="AGQ18" i="1" s="1"/>
  <c r="AFI49" i="1" a="1"/>
  <c r="AFI49" i="1" s="1"/>
  <c r="AEN14" i="1"/>
  <c r="AEN17" i="1" s="1"/>
  <c r="AEN18" i="1" s="1" a="1"/>
  <c r="AEN18" i="1" s="1"/>
  <c r="AFY14" i="1"/>
  <c r="AFY17" i="1" s="1"/>
  <c r="AFY18" i="1" s="1" a="1"/>
  <c r="AFY18" i="1" s="1"/>
  <c r="AFZ14" i="1"/>
  <c r="AFZ17" i="1" s="1"/>
  <c r="AFZ18" i="1" s="1" a="1"/>
  <c r="AFZ18" i="1" s="1"/>
  <c r="AGA14" i="1"/>
  <c r="AGA17" i="1" s="1"/>
  <c r="AGA18" i="1" s="1" a="1"/>
  <c r="AGA18" i="1" s="1"/>
  <c r="AER14" i="1"/>
  <c r="AER17" i="1" s="1"/>
  <c r="AER18" i="1" s="1" a="1"/>
  <c r="AER18" i="1" s="1"/>
  <c r="AGB14" i="1"/>
  <c r="AGB17" i="1" s="1"/>
  <c r="AGB18" i="1" s="1" a="1"/>
  <c r="AGB18" i="1" s="1"/>
  <c r="AES49" i="1" a="1"/>
  <c r="AES49" i="1" s="1"/>
  <c r="AGV49" i="1" a="1"/>
  <c r="AGV49" i="1" s="1"/>
  <c r="AGF49" i="1" a="1"/>
  <c r="AGF49" i="1" s="1"/>
  <c r="AFP49" i="1" a="1"/>
  <c r="AFP49" i="1" s="1"/>
  <c r="AEZ49" i="1" a="1"/>
  <c r="AEZ49" i="1" s="1"/>
  <c r="AGU49" i="1" a="1"/>
  <c r="AGU49" i="1" s="1"/>
  <c r="AGE49" i="1" a="1"/>
  <c r="AGE49" i="1" s="1"/>
  <c r="AFO49" i="1" a="1"/>
  <c r="AFO49" i="1" s="1"/>
  <c r="AEY49" i="1" a="1"/>
  <c r="AEY49" i="1" s="1"/>
  <c r="AGT49" i="1" a="1"/>
  <c r="AGT49" i="1" s="1"/>
  <c r="AGD49" i="1" a="1"/>
  <c r="AGD49" i="1" s="1"/>
  <c r="AFN49" i="1" a="1"/>
  <c r="AFN49" i="1" s="1"/>
  <c r="AEX49" i="1" a="1"/>
  <c r="AEX49" i="1" s="1"/>
  <c r="AGS49" i="1" a="1"/>
  <c r="AGS49" i="1" s="1"/>
  <c r="AGC49" i="1" a="1"/>
  <c r="AGC49" i="1" s="1"/>
  <c r="AFM49" i="1" a="1"/>
  <c r="AFM49" i="1" s="1"/>
  <c r="AGQ49" i="1" a="1"/>
  <c r="AGQ49" i="1" s="1"/>
  <c r="AFU49" i="1" a="1"/>
  <c r="AFU49" i="1" s="1"/>
  <c r="AGO49" i="1" a="1"/>
  <c r="AGO49" i="1" s="1"/>
  <c r="AFR49" i="1" a="1"/>
  <c r="AFR49" i="1" s="1"/>
  <c r="AGX49" i="1" a="1"/>
  <c r="AGX49" i="1" s="1"/>
  <c r="AFW49" i="1" a="1"/>
  <c r="AFW49" i="1" s="1"/>
  <c r="AFG49" i="1" a="1"/>
  <c r="AFG49" i="1" s="1"/>
  <c r="AGK49" i="1" a="1"/>
  <c r="AGK49" i="1" s="1"/>
  <c r="AFF49" i="1" a="1"/>
  <c r="AFF49" i="1" s="1"/>
  <c r="AGJ49" i="1" a="1"/>
  <c r="AGJ49" i="1" s="1"/>
  <c r="AGI49" i="1" a="1"/>
  <c r="AGI49" i="1" s="1"/>
  <c r="AFE49" i="1" a="1"/>
  <c r="AFE49" i="1" s="1"/>
  <c r="AGH49" i="1" a="1"/>
  <c r="AGH49" i="1" s="1"/>
  <c r="AGG49" i="1" a="1"/>
  <c r="AGG49" i="1" s="1"/>
  <c r="AFD49" i="1" a="1"/>
  <c r="AFD49" i="1" s="1"/>
  <c r="AGB49" i="1" a="1"/>
  <c r="AGB49" i="1" s="1"/>
  <c r="AFC49" i="1" a="1"/>
  <c r="AFC49" i="1" s="1"/>
  <c r="AFB49" i="1" a="1"/>
  <c r="AFB49" i="1" s="1"/>
  <c r="AGA49" i="1" a="1"/>
  <c r="AGA49" i="1" s="1"/>
  <c r="AFA49" i="1" a="1"/>
  <c r="AFA49" i="1" s="1"/>
  <c r="AFZ49" i="1" a="1"/>
  <c r="AFZ49" i="1" s="1"/>
  <c r="AFY49" i="1" a="1"/>
  <c r="AFY49" i="1" s="1"/>
  <c r="AHC49" i="1" a="1"/>
  <c r="AHC49" i="1" s="1"/>
  <c r="AFX49" i="1" a="1"/>
  <c r="AFX49" i="1" s="1"/>
  <c r="AHB49" i="1" a="1"/>
  <c r="AHB49" i="1" s="1"/>
  <c r="AHA49" i="1" a="1"/>
  <c r="AHA49" i="1" s="1"/>
  <c r="AFV49" i="1" a="1"/>
  <c r="AFV49" i="1" s="1"/>
  <c r="AGZ49" i="1" a="1"/>
  <c r="AGZ49" i="1" s="1"/>
  <c r="AGY49" i="1" a="1"/>
  <c r="AGY49" i="1" s="1"/>
  <c r="AFT49" i="1" a="1"/>
  <c r="AFT49" i="1" s="1"/>
  <c r="AGW49" i="1" a="1"/>
  <c r="AGW49" i="1" s="1"/>
  <c r="AFS49" i="1" a="1"/>
  <c r="AFS49" i="1" s="1"/>
  <c r="AGR49" i="1" a="1"/>
  <c r="AGR49" i="1" s="1"/>
  <c r="AFQ49" i="1" a="1"/>
  <c r="AFQ49" i="1" s="1"/>
  <c r="AFL49" i="1" a="1"/>
  <c r="AFL49" i="1" s="1"/>
  <c r="AFK49" i="1" a="1"/>
  <c r="AFK49" i="1" s="1"/>
  <c r="AGP49" i="1" a="1"/>
  <c r="AGP49" i="1" s="1"/>
  <c r="AFJ49" i="1" a="1"/>
  <c r="AFJ49" i="1" s="1"/>
  <c r="AGM49" i="1" a="1"/>
  <c r="AGM49" i="1" s="1"/>
  <c r="AFH49" i="1" a="1"/>
  <c r="AFH49" i="1" s="1"/>
  <c r="AGL49" i="1" a="1"/>
  <c r="AGL49" i="1" s="1"/>
  <c r="AGC14" i="1"/>
  <c r="AGC17" i="1" s="1"/>
  <c r="AGC18" i="1" s="1" a="1"/>
  <c r="AGC18" i="1" s="1"/>
  <c r="AEZ14" i="1"/>
  <c r="AEZ17" i="1" s="1"/>
  <c r="AEZ18" i="1" s="1" a="1"/>
  <c r="AEZ18" i="1" s="1"/>
  <c r="AGG14" i="1"/>
  <c r="AGG17" i="1" s="1"/>
  <c r="AGG18" i="1" s="1" a="1"/>
  <c r="AGG18" i="1" s="1"/>
  <c r="AFA14" i="1"/>
  <c r="AFA17" i="1" s="1"/>
  <c r="AFA18" i="1" s="1" a="1"/>
  <c r="AFA18" i="1" s="1"/>
  <c r="AGH14" i="1"/>
  <c r="AGH17" i="1" s="1"/>
  <c r="AGH18" i="1" s="1" a="1"/>
  <c r="AGH18" i="1" s="1"/>
  <c r="AFB14" i="1"/>
  <c r="AFB17" i="1" s="1"/>
  <c r="AFB18" i="1" s="1" a="1"/>
  <c r="AFB18" i="1" s="1"/>
  <c r="AGI14" i="1"/>
  <c r="AGI17" i="1" s="1"/>
  <c r="AGI18" i="1" s="1" a="1"/>
  <c r="AGI18" i="1" s="1"/>
  <c r="AFC14" i="1"/>
  <c r="AFC17" i="1" s="1"/>
  <c r="AFC18" i="1" s="1" a="1"/>
  <c r="AFC18" i="1" s="1"/>
  <c r="AGJ14" i="1"/>
  <c r="AGJ17" i="1" s="1"/>
  <c r="AGJ18" i="1" s="1" a="1"/>
  <c r="AGJ18" i="1" s="1"/>
  <c r="ADT14" i="1"/>
  <c r="ADT17" i="1" s="1"/>
  <c r="ADT18" i="1" s="1" a="1"/>
  <c r="ADT18" i="1" s="1"/>
  <c r="ADT117" i="1"/>
  <c r="ADZ14" i="1"/>
  <c r="ADZ17" i="1" s="1"/>
  <c r="ADZ18" i="1" s="1" a="1"/>
  <c r="ADZ18" i="1" s="1"/>
  <c r="AEB49" i="1" a="1"/>
  <c r="AEB49" i="1" s="1"/>
  <c r="ADU117" i="1"/>
  <c r="ADU14" i="1"/>
  <c r="ADU17" i="1" s="1"/>
  <c r="ADU18" i="1" s="1" a="1"/>
  <c r="ADU18" i="1" s="1"/>
  <c r="AEB14" i="1"/>
  <c r="AEB17" i="1" s="1"/>
  <c r="AEB18" i="1" s="1" a="1"/>
  <c r="AEB18" i="1" s="1"/>
  <c r="AEC49" i="1" a="1"/>
  <c r="AEC49" i="1" s="1"/>
  <c r="AEC14" i="1"/>
  <c r="AEC17" i="1" s="1"/>
  <c r="AEC18" i="1" s="1" a="1"/>
  <c r="AEC18" i="1" s="1"/>
  <c r="ADW117" i="1"/>
  <c r="ADW14" i="1"/>
  <c r="ADW17" i="1" s="1"/>
  <c r="ADW18" i="1" s="1" a="1"/>
  <c r="ADW18" i="1" s="1"/>
  <c r="AED14" i="1"/>
  <c r="AED17" i="1" s="1"/>
  <c r="AED18" i="1" s="1" a="1"/>
  <c r="AED18" i="1" s="1"/>
  <c r="AED49" i="1" a="1"/>
  <c r="AED49" i="1" s="1"/>
  <c r="AEE14" i="1"/>
  <c r="AEE17" i="1" s="1"/>
  <c r="AEE18" i="1" s="1" a="1"/>
  <c r="AEE18" i="1" s="1"/>
  <c r="ADY117" i="1"/>
  <c r="ADY14" i="1"/>
  <c r="ADY17" i="1" s="1"/>
  <c r="ADY18" i="1" s="1" a="1"/>
  <c r="ADY18" i="1" s="1"/>
  <c r="AEF14" i="1"/>
  <c r="AEF17" i="1" s="1"/>
  <c r="AEF18" i="1" s="1" a="1"/>
  <c r="AEF18" i="1" s="1"/>
  <c r="AEE49" i="1" a="1"/>
  <c r="AEE49" i="1" s="1"/>
  <c r="AEH49" i="1" a="1"/>
  <c r="AEH49" i="1" s="1"/>
  <c r="AEI49" i="1" a="1"/>
  <c r="AEI49" i="1" s="1"/>
  <c r="AEJ49" i="1" a="1"/>
  <c r="AEJ49" i="1" s="1"/>
  <c r="AEO49" i="1" a="1"/>
  <c r="AEO49" i="1" s="1"/>
  <c r="AEP49" i="1" a="1"/>
  <c r="AEP49" i="1" s="1"/>
  <c r="AEQ49" i="1" a="1"/>
  <c r="AEQ49" i="1" s="1"/>
  <c r="AET14" i="1"/>
  <c r="AET17" i="1" s="1"/>
  <c r="AET18" i="1" s="1" a="1"/>
  <c r="AET18" i="1" s="1"/>
  <c r="AER49" i="1" a="1"/>
  <c r="AER49" i="1" s="1"/>
  <c r="AEG49" i="1" a="1"/>
  <c r="AEG49" i="1" s="1"/>
  <c r="AEF49" i="1" a="1"/>
  <c r="AEF49" i="1" s="1"/>
  <c r="AEN49" i="1" a="1"/>
  <c r="AEN49" i="1" s="1"/>
  <c r="ADX49" i="1" a="1"/>
  <c r="ADX49" i="1" s="1"/>
  <c r="AEM49" i="1" a="1"/>
  <c r="AEM49" i="1" s="1"/>
  <c r="ADW49" i="1" a="1"/>
  <c r="ADW49" i="1" s="1"/>
  <c r="AEL49" i="1" a="1"/>
  <c r="AEL49" i="1" s="1"/>
  <c r="ADV49" i="1" a="1"/>
  <c r="ADV49" i="1" s="1"/>
  <c r="AEK49" i="1" a="1"/>
  <c r="AEK49" i="1" s="1"/>
  <c r="ADU49" i="1" a="1"/>
  <c r="ADU49" i="1" s="1"/>
  <c r="AET49" i="1" a="1"/>
  <c r="AET49" i="1" s="1"/>
  <c r="ADT49" i="1" a="1"/>
  <c r="ADT49" i="1" s="1"/>
  <c r="AEU49" i="1" a="1"/>
  <c r="AEU49" i="1" s="1"/>
  <c r="AES117" i="1"/>
  <c r="AES14" i="1"/>
  <c r="AES17" i="1" s="1"/>
  <c r="AES18" i="1" s="1" a="1"/>
  <c r="AES18" i="1" s="1"/>
  <c r="ADY49" i="1" a="1"/>
  <c r="ADY49" i="1" s="1"/>
  <c r="AEU117" i="1"/>
  <c r="AEU14" i="1"/>
  <c r="AEU17" i="1" s="1"/>
  <c r="AEU18" i="1" s="1" a="1"/>
  <c r="AEU18" i="1" s="1"/>
  <c r="ADZ49" i="1" a="1"/>
  <c r="ADZ49" i="1" s="1"/>
  <c r="ADV14" i="1"/>
  <c r="ADV17" i="1" s="1"/>
  <c r="ADV18" i="1" s="1" a="1"/>
  <c r="ADV18" i="1" s="1"/>
  <c r="AEA49" i="1" a="1"/>
  <c r="AEA49" i="1" s="1"/>
  <c r="DI55" i="1"/>
  <c r="DI53" i="1"/>
  <c r="DI51" i="1"/>
  <c r="DI50" i="1"/>
  <c r="DI43" i="1"/>
  <c r="DI17" i="1"/>
  <c r="DI13" i="1"/>
  <c r="DI117" i="1" s="1"/>
  <c r="BN36" i="1" l="1" a="1"/>
  <c r="BN36" i="1" s="1"/>
  <c r="BM36" i="1" a="1"/>
  <c r="BM36" i="1" s="1"/>
  <c r="BJ36" i="1" a="1"/>
  <c r="BJ36" i="1" s="1"/>
  <c r="BH36" i="1" a="1"/>
  <c r="BH36" i="1" s="1"/>
  <c r="BG36" i="1" a="1"/>
  <c r="BG36" i="1" s="1"/>
  <c r="BL36" i="1" a="1"/>
  <c r="BL36" i="1" s="1"/>
  <c r="BK36" i="1" a="1"/>
  <c r="BK36" i="1" s="1"/>
  <c r="BI36" i="1" a="1"/>
  <c r="BI36" i="1" s="1"/>
  <c r="BF36" i="1" a="1"/>
  <c r="BF36" i="1" s="1"/>
  <c r="EV114" i="1" a="1"/>
  <c r="EV114" i="1" s="1"/>
  <c r="I114" i="1" a="1"/>
  <c r="I114" i="1" s="1"/>
  <c r="ACX114" i="1" a="1"/>
  <c r="ACX114" i="1" s="1"/>
  <c r="AE114" i="1" a="1"/>
  <c r="AE114" i="1" s="1"/>
  <c r="EU114" i="1" a="1"/>
  <c r="EU114" i="1" s="1"/>
  <c r="AL114" i="1" a="1"/>
  <c r="AL114" i="1" s="1"/>
  <c r="EM114" i="1" a="1"/>
  <c r="EM114" i="1" s="1"/>
  <c r="AH114" i="1" a="1"/>
  <c r="AH114" i="1" s="1"/>
  <c r="AG114" i="1" a="1"/>
  <c r="AG114" i="1" s="1"/>
  <c r="Z114" i="1" a="1"/>
  <c r="Z114" i="1" s="1"/>
  <c r="ET114" i="1" a="1"/>
  <c r="ET114" i="1" s="1"/>
  <c r="M114" i="1" a="1"/>
  <c r="M114" i="1" s="1"/>
  <c r="ZZ114" i="1" s="1"/>
  <c r="AV114" i="1" a="1"/>
  <c r="AV114" i="1" s="1"/>
  <c r="AM114" i="1" a="1"/>
  <c r="AM114" i="1" s="1"/>
  <c r="ZY114" i="1" s="1"/>
  <c r="ES114" i="1" a="1"/>
  <c r="ES114" i="1" s="1"/>
  <c r="AU114" i="1" a="1"/>
  <c r="AU114" i="1" s="1"/>
  <c r="R114" i="1" a="1"/>
  <c r="R114" i="1" s="1"/>
  <c r="EO114" i="1" a="1"/>
  <c r="EO114" i="1" s="1"/>
  <c r="ER114" i="1" a="1"/>
  <c r="ER114" i="1" s="1"/>
  <c r="Q114" i="1" a="1"/>
  <c r="Q114" i="1" s="1"/>
  <c r="GF114" i="1" s="1"/>
  <c r="DO114" i="1" a="1"/>
  <c r="DO114" i="1" s="1"/>
  <c r="AR114" i="1" a="1"/>
  <c r="AR114" i="1" s="1"/>
  <c r="EQ114" i="1" a="1"/>
  <c r="EQ114" i="1" s="1"/>
  <c r="DS114" i="1" a="1"/>
  <c r="DS114" i="1" s="1"/>
  <c r="EL114" i="1" a="1"/>
  <c r="EL114" i="1" s="1"/>
  <c r="EK114" i="1" a="1"/>
  <c r="EK114" i="1" s="1"/>
  <c r="AQ114" i="1" a="1"/>
  <c r="AQ114" i="1" s="1"/>
  <c r="S114" i="1" a="1"/>
  <c r="S114" i="1" s="1"/>
  <c r="GI114" i="1" s="1"/>
  <c r="ACR114" i="1" a="1"/>
  <c r="ACR114" i="1" s="1"/>
  <c r="EJ114" i="1" a="1"/>
  <c r="EJ114" i="1" s="1"/>
  <c r="EP114" i="1" a="1"/>
  <c r="EP114" i="1" s="1"/>
  <c r="DR114" i="1" a="1"/>
  <c r="DR114" i="1" s="1"/>
  <c r="EN114" i="1" a="1"/>
  <c r="EN114" i="1" s="1"/>
  <c r="AF114" i="1" a="1"/>
  <c r="AF114" i="1" s="1"/>
  <c r="J114" i="1" a="1"/>
  <c r="J114" i="1" s="1"/>
  <c r="CG114" i="1" a="1"/>
  <c r="CG114" i="1" s="1"/>
  <c r="AC114" i="1" a="1"/>
  <c r="AC114" i="1" s="1"/>
  <c r="AV113" i="1" a="1"/>
  <c r="AV113" i="1" s="1"/>
  <c r="LS113" i="1" s="1" a="1"/>
  <c r="LS113" i="1" s="1"/>
  <c r="LT113" i="1" s="1"/>
  <c r="LU113" i="1" s="1"/>
  <c r="LV113" i="1" s="1"/>
  <c r="AU113" i="1" a="1"/>
  <c r="AU113" i="1" s="1"/>
  <c r="LR113" i="1" s="1" a="1"/>
  <c r="LR113" i="1" s="1"/>
  <c r="AR113" i="1" a="1"/>
  <c r="AR113" i="1" s="1"/>
  <c r="AH113" i="1" a="1"/>
  <c r="AH113" i="1" s="1"/>
  <c r="AQ113" i="1" a="1"/>
  <c r="AQ113" i="1" s="1"/>
  <c r="S113" i="1" a="1"/>
  <c r="S113" i="1" s="1"/>
  <c r="Q113" i="1" a="1"/>
  <c r="Q113" i="1" s="1"/>
  <c r="AC113" i="1" a="1"/>
  <c r="AC113" i="1" s="1"/>
  <c r="AG113" i="1" a="1"/>
  <c r="AG113" i="1" s="1"/>
  <c r="AF113" i="1" a="1"/>
  <c r="AF113" i="1" s="1"/>
  <c r="AE113" i="1" a="1"/>
  <c r="AE113" i="1" s="1"/>
  <c r="R113" i="1" a="1"/>
  <c r="R113" i="1" s="1"/>
  <c r="DZ113" i="1"/>
  <c r="DU113" i="1"/>
  <c r="DT113" i="1"/>
  <c r="DY113" i="1"/>
  <c r="DW113" i="1"/>
  <c r="DX113" i="1"/>
  <c r="DV113" i="1"/>
  <c r="EY113" i="1"/>
  <c r="EX113" i="1"/>
  <c r="EW113" i="1"/>
  <c r="EM113" i="1" a="1"/>
  <c r="EM113" i="1" s="1"/>
  <c r="EL113" i="1" a="1"/>
  <c r="EL113" i="1" s="1"/>
  <c r="EK113" i="1" a="1"/>
  <c r="EK113" i="1" s="1"/>
  <c r="EJ113" i="1" a="1"/>
  <c r="EJ113" i="1" s="1"/>
  <c r="Z113" i="1" a="1"/>
  <c r="Z113" i="1" s="1"/>
  <c r="CG113" i="1" a="1"/>
  <c r="CG113" i="1" s="1"/>
  <c r="DR113" i="1" a="1"/>
  <c r="DR113" i="1" s="1"/>
  <c r="EV113" i="1" a="1"/>
  <c r="EV113" i="1" s="1"/>
  <c r="EU113" i="1" a="1"/>
  <c r="EU113" i="1" s="1"/>
  <c r="EN113" i="1" a="1"/>
  <c r="EN113" i="1" s="1"/>
  <c r="EQ113" i="1" a="1"/>
  <c r="EQ113" i="1" s="1"/>
  <c r="ET113" i="1" a="1"/>
  <c r="ET113" i="1" s="1"/>
  <c r="DO113" i="1" a="1"/>
  <c r="DO113" i="1" s="1"/>
  <c r="ACR113" i="1" a="1"/>
  <c r="ACR113" i="1" s="1"/>
  <c r="EO113" i="1" a="1"/>
  <c r="EO113" i="1" s="1"/>
  <c r="ES113" i="1" a="1"/>
  <c r="ES113" i="1" s="1"/>
  <c r="M113" i="1" a="1"/>
  <c r="M113" i="1" s="1"/>
  <c r="ER113" i="1" a="1"/>
  <c r="ER113" i="1" s="1"/>
  <c r="J113" i="1" a="1"/>
  <c r="J113" i="1" s="1"/>
  <c r="AM113" i="1" a="1"/>
  <c r="AM113" i="1" s="1"/>
  <c r="EP113" i="1" a="1"/>
  <c r="EP113" i="1" s="1"/>
  <c r="I113" i="1" a="1"/>
  <c r="I113" i="1" s="1"/>
  <c r="AL113" i="1" a="1"/>
  <c r="AL113" i="1" s="1"/>
  <c r="DS113" i="1" a="1"/>
  <c r="DS113" i="1" s="1"/>
  <c r="ACX113" i="1" a="1"/>
  <c r="ACX113" i="1" s="1"/>
  <c r="U18" i="1"/>
  <c r="T18" i="1"/>
  <c r="ABM108" i="1" a="1"/>
  <c r="ABM108" i="1" s="1"/>
  <c r="X18" i="1"/>
  <c r="FE18" i="1" s="1"/>
  <c r="Y18" i="1"/>
  <c r="FF18" i="1" s="1"/>
  <c r="CO18" i="1"/>
  <c r="CW18" i="1"/>
  <c r="CV18" i="1"/>
  <c r="CP18" i="1"/>
  <c r="DA18" i="1"/>
  <c r="DI18" i="1"/>
  <c r="DH18" i="1"/>
  <c r="DD18" i="1"/>
  <c r="ADR18" i="1"/>
  <c r="BJ20" i="1" a="1"/>
  <c r="BJ20" i="1" s="1"/>
  <c r="BI20" i="1" a="1"/>
  <c r="BI20" i="1" s="1"/>
  <c r="BG20" i="1" a="1"/>
  <c r="BG20" i="1" s="1"/>
  <c r="BH20" i="1" a="1"/>
  <c r="BH20" i="1" s="1"/>
  <c r="BN20" i="1" a="1"/>
  <c r="BN20" i="1" s="1"/>
  <c r="BM20" i="1" a="1"/>
  <c r="BM20" i="1" s="1"/>
  <c r="BL20" i="1" a="1"/>
  <c r="BL20" i="1" s="1"/>
  <c r="BK20" i="1" a="1"/>
  <c r="BK20" i="1" s="1"/>
  <c r="BF20" i="1" a="1"/>
  <c r="BF20" i="1" s="1"/>
  <c r="ABM88" i="1" a="1"/>
  <c r="ABM88" i="1" s="1"/>
  <c r="ABM90" i="1" s="1" a="1"/>
  <c r="ABM90" i="1" s="1"/>
  <c r="ABM92" i="1" s="1" a="1"/>
  <c r="ABM92" i="1" s="1"/>
  <c r="ABM94" i="1" s="1" a="1"/>
  <c r="ABM94" i="1" s="1"/>
  <c r="ABM96" i="1" s="1" a="1"/>
  <c r="ABM96" i="1" s="1"/>
  <c r="ABM98" i="1" s="1" a="1"/>
  <c r="ABM98" i="1" s="1"/>
  <c r="ABM100" i="1" s="1" a="1"/>
  <c r="ABM100" i="1" s="1"/>
  <c r="ABM102" i="1" s="1" a="1"/>
  <c r="ABM102" i="1" s="1"/>
  <c r="ABM104" i="1" s="1" a="1"/>
  <c r="ABM104" i="1" s="1"/>
  <c r="AB87" i="1"/>
  <c r="Z85" i="1" a="1"/>
  <c r="Z85" i="1" s="1"/>
  <c r="AA85" i="1" s="1"/>
  <c r="ADK88" i="1"/>
  <c r="ABP92" i="1"/>
  <c r="EX86" i="1"/>
  <c r="W48" i="1"/>
  <c r="FD47" i="1"/>
  <c r="ABN94" i="1" a="1"/>
  <c r="ABN94" i="1" s="1"/>
  <c r="EQ85" i="1" a="1"/>
  <c r="EQ85" i="1" s="1"/>
  <c r="ER85" i="1" a="1"/>
  <c r="ER85" i="1" s="1"/>
  <c r="ES85" i="1" a="1"/>
  <c r="ES85" i="1" s="1"/>
  <c r="EV85" i="1" a="1"/>
  <c r="EV85" i="1" s="1"/>
  <c r="EU85" i="1" a="1"/>
  <c r="EU85" i="1" s="1"/>
  <c r="ET85" i="1" a="1"/>
  <c r="ET85" i="1" s="1"/>
  <c r="MS6" i="1"/>
  <c r="MS7" i="1" s="1"/>
  <c r="OM85" i="1"/>
  <c r="NM85" i="1"/>
  <c r="MQ86" i="1"/>
  <c r="MO85" i="1"/>
  <c r="NN85" i="1"/>
  <c r="FE86" i="1"/>
  <c r="FF86" i="1"/>
  <c r="X87" i="1"/>
  <c r="W87" i="1"/>
  <c r="FD87" i="1" s="1"/>
  <c r="Y87" i="1"/>
  <c r="EY86" i="1"/>
  <c r="EW86" i="1"/>
  <c r="BB79" i="1"/>
  <c r="BC80" i="1" s="1"/>
  <c r="EO85" i="1" a="1"/>
  <c r="EO85" i="1" s="1"/>
  <c r="EP85" i="1" a="1"/>
  <c r="EP85" i="1" s="1"/>
  <c r="S85" i="1"/>
  <c r="GI85" i="1" s="1"/>
  <c r="S86" i="1"/>
  <c r="GI86" i="1" s="1"/>
  <c r="M85" i="1" a="1"/>
  <c r="M85" i="1" s="1"/>
  <c r="M87" i="1" s="1" a="1"/>
  <c r="M87" i="1" s="1"/>
  <c r="ZZ87" i="1" s="1"/>
  <c r="AG88" i="1"/>
  <c r="AE88" i="1"/>
  <c r="AF88" i="1"/>
  <c r="AD88" i="1"/>
  <c r="S88" i="1"/>
  <c r="GI88" i="1" s="1"/>
  <c r="P88" i="1"/>
  <c r="O88" i="1"/>
  <c r="N88" i="1"/>
  <c r="AH88" i="1"/>
  <c r="AC88" i="1"/>
  <c r="R88" i="1"/>
  <c r="Q88" i="1"/>
  <c r="GF88" i="1" s="1"/>
  <c r="V87" i="1"/>
  <c r="ADN88" i="1"/>
  <c r="ADO88" i="1"/>
  <c r="ADM88" i="1"/>
  <c r="ABL88" i="1"/>
  <c r="ADP88" i="1"/>
  <c r="OK85" i="1"/>
  <c r="ADJ88" i="1"/>
  <c r="ADH88" i="1"/>
  <c r="ADI88" i="1"/>
  <c r="ADE88" i="1"/>
  <c r="ADD88" i="1"/>
  <c r="ADF88" i="1"/>
  <c r="ADG88" i="1"/>
  <c r="MR85" i="1"/>
  <c r="OL85" i="1"/>
  <c r="MR86" i="1"/>
  <c r="MP85" i="1"/>
  <c r="OR6" i="1"/>
  <c r="ON7" i="1"/>
  <c r="NM86" i="1"/>
  <c r="NN86" i="1"/>
  <c r="ON85" i="1"/>
  <c r="OM86" i="1"/>
  <c r="NO86" i="1"/>
  <c r="ON86" i="1"/>
  <c r="OL86" i="1"/>
  <c r="NP86" i="1"/>
  <c r="NO85" i="1"/>
  <c r="MO86" i="1"/>
  <c r="OK86" i="1"/>
  <c r="NP85" i="1"/>
  <c r="MP86" i="1"/>
  <c r="MQ85" i="1"/>
  <c r="ABQ108" i="1" a="1"/>
  <c r="ABQ108" i="1" s="1"/>
  <c r="OH87" i="1"/>
  <c r="OD87" i="1"/>
  <c r="NF87" i="1"/>
  <c r="MK87" i="1"/>
  <c r="NE87" i="1"/>
  <c r="MJ87" i="1"/>
  <c r="MI87" i="1"/>
  <c r="NG87" i="1"/>
  <c r="MH87" i="1"/>
  <c r="MG87" i="1"/>
  <c r="OC87" i="1"/>
  <c r="ON87" i="1"/>
  <c r="NP87" i="1"/>
  <c r="OM87" i="1"/>
  <c r="NO87" i="1"/>
  <c r="OL87" i="1"/>
  <c r="NN87" i="1"/>
  <c r="OK87" i="1"/>
  <c r="NM87" i="1"/>
  <c r="MR87" i="1"/>
  <c r="OJ87" i="1"/>
  <c r="NL87" i="1"/>
  <c r="MQ87" i="1"/>
  <c r="OI87" i="1"/>
  <c r="NK87" i="1"/>
  <c r="MP87" i="1"/>
  <c r="OG87" i="1"/>
  <c r="NJ87" i="1"/>
  <c r="MO87" i="1"/>
  <c r="OF87" i="1"/>
  <c r="NI87" i="1"/>
  <c r="MN87" i="1"/>
  <c r="ML87" i="1"/>
  <c r="OE87" i="1"/>
  <c r="NH87" i="1"/>
  <c r="MM87" i="1"/>
  <c r="EL85" i="1" a="1"/>
  <c r="EL85" i="1" s="1"/>
  <c r="EL106" i="1" s="1" a="1"/>
  <c r="EL106" i="1" s="1"/>
  <c r="AEC10" i="1"/>
  <c r="PO85" i="1"/>
  <c r="EM85" i="1" a="1"/>
  <c r="EM85" i="1" s="1"/>
  <c r="EM106" i="1" s="1" a="1"/>
  <c r="EM106" i="1" s="1"/>
  <c r="AEA10" i="1"/>
  <c r="PO86" i="1"/>
  <c r="EN85" i="1" a="1"/>
  <c r="EN85" i="1" s="1"/>
  <c r="EN106" i="1" s="1" a="1"/>
  <c r="EN106" i="1" s="1"/>
  <c r="AM85" i="1" a="1"/>
  <c r="AM85" i="1" s="1"/>
  <c r="AM86" i="1" s="1" a="1"/>
  <c r="AM86" i="1" s="1"/>
  <c r="AM88" i="1" s="1" a="1"/>
  <c r="AM88" i="1" s="1"/>
  <c r="AM90" i="1" s="1" a="1"/>
  <c r="AM90" i="1" s="1"/>
  <c r="ACX85" i="1" a="1"/>
  <c r="ACX85" i="1" s="1"/>
  <c r="ACX106" i="1" s="1" a="1"/>
  <c r="ACX106" i="1" s="1"/>
  <c r="ACR85" i="1" a="1"/>
  <c r="ACR85" i="1" s="1"/>
  <c r="ACR106" i="1" s="1" a="1"/>
  <c r="ACR106" i="1" s="1"/>
  <c r="AL85" i="1" a="1"/>
  <c r="AL85" i="1" s="1"/>
  <c r="CG85" i="1" a="1"/>
  <c r="CG85" i="1" s="1"/>
  <c r="CG106" i="1" s="1" a="1"/>
  <c r="CG106" i="1" s="1"/>
  <c r="K85" i="1" a="1"/>
  <c r="K85" i="1" s="1"/>
  <c r="I85" i="1" a="1"/>
  <c r="I85" i="1" s="1"/>
  <c r="EJ85" i="1" a="1"/>
  <c r="EJ85" i="1" s="1"/>
  <c r="EJ106" i="1" s="1" a="1"/>
  <c r="EJ106" i="1" s="1"/>
  <c r="DR85" i="1" a="1"/>
  <c r="DR85" i="1" s="1"/>
  <c r="DR106" i="1" s="1" a="1"/>
  <c r="DR106" i="1" s="1"/>
  <c r="DN106" i="1" a="1"/>
  <c r="DN106" i="1" s="1"/>
  <c r="DS85" i="1" a="1"/>
  <c r="DS85" i="1" s="1"/>
  <c r="DS106" i="1" s="1" a="1"/>
  <c r="DS106" i="1" s="1"/>
  <c r="DO106" i="1" a="1"/>
  <c r="DO106" i="1" s="1"/>
  <c r="J85" i="1" a="1"/>
  <c r="J85" i="1" s="1"/>
  <c r="J106" i="1" s="1" a="1"/>
  <c r="J106" i="1" s="1"/>
  <c r="EK85" i="1" a="1"/>
  <c r="EK85" i="1" s="1"/>
  <c r="EK106" i="1" s="1" a="1"/>
  <c r="EK106" i="1" s="1"/>
  <c r="OQ12" i="1"/>
  <c r="NT12" i="1"/>
  <c r="NQ12" i="1"/>
  <c r="MT12" i="1"/>
  <c r="NR12" i="1"/>
  <c r="MV12" i="1"/>
  <c r="OP12" i="1"/>
  <c r="NS12" i="1"/>
  <c r="MS12" i="1"/>
  <c r="OR12" i="1"/>
  <c r="MU12" i="1"/>
  <c r="OO12" i="1"/>
  <c r="PO87" i="1"/>
  <c r="PN87" i="1"/>
  <c r="PM87" i="1"/>
  <c r="PJ87" i="1"/>
  <c r="PI87" i="1"/>
  <c r="PB87" i="1"/>
  <c r="PA87" i="1"/>
  <c r="PL87" i="1"/>
  <c r="PK87" i="1"/>
  <c r="PH87" i="1"/>
  <c r="PG87" i="1"/>
  <c r="PF87" i="1"/>
  <c r="PE87" i="1"/>
  <c r="PD87" i="1"/>
  <c r="PC87" i="1"/>
  <c r="PP12" i="1"/>
  <c r="PQ6" i="1"/>
  <c r="U918" i="7"/>
  <c r="L918" i="7" s="1"/>
  <c r="L916" i="7"/>
  <c r="AK88" i="1"/>
  <c r="GE88" i="1" s="1"/>
  <c r="ABP86" i="1"/>
  <c r="ABP107" i="1" s="1" a="1"/>
  <c r="ABP107" i="1" s="1"/>
  <c r="ABQ107" i="1" a="1"/>
  <c r="ABQ107" i="1" s="1"/>
  <c r="ABN107" i="1" a="1"/>
  <c r="ABN107" i="1" s="1"/>
  <c r="ABS107" i="1" s="1" a="1"/>
  <c r="ABS107" i="1" s="1"/>
  <c r="GE86" i="1"/>
  <c r="GD86" i="1"/>
  <c r="GE87" i="1"/>
  <c r="GD87" i="1"/>
  <c r="ABP89" i="1"/>
  <c r="ABN91" i="1" a="1"/>
  <c r="ABN91" i="1" s="1"/>
  <c r="H89" i="1"/>
  <c r="ABO90" i="1" a="1"/>
  <c r="ABO90" i="1" s="1"/>
  <c r="GG87" i="1"/>
  <c r="GH87" i="1"/>
  <c r="GH86" i="1"/>
  <c r="GG86" i="1"/>
  <c r="GF86" i="1"/>
  <c r="GH85" i="1"/>
  <c r="GG85" i="1"/>
  <c r="L917" i="8"/>
  <c r="OQ6" i="1"/>
  <c r="OQ7" i="1" s="1"/>
  <c r="OP6" i="1"/>
  <c r="OP7" i="1" s="1"/>
  <c r="OO6" i="1"/>
  <c r="OO7" i="1" s="1"/>
  <c r="MV6" i="1"/>
  <c r="MV7" i="1" s="1"/>
  <c r="MU6" i="1"/>
  <c r="MU7" i="1" s="1"/>
  <c r="MT6" i="1"/>
  <c r="MT7" i="1" s="1"/>
  <c r="U919" i="8"/>
  <c r="L918" i="8"/>
  <c r="U918" i="6"/>
  <c r="L917" i="6"/>
  <c r="AEB10" i="1"/>
  <c r="DI14" i="1"/>
  <c r="MC113" i="1" l="1" a="1"/>
  <c r="MC113" i="1" s="1"/>
  <c r="MD113" i="1" s="1"/>
  <c r="ME113" i="1" s="1"/>
  <c r="MF113" i="1" s="1"/>
  <c r="LX113" i="1" a="1"/>
  <c r="LX113" i="1" s="1"/>
  <c r="LY113" i="1" s="1"/>
  <c r="LZ113" i="1" s="1"/>
  <c r="MA113" i="1" s="1"/>
  <c r="LW113" i="1" a="1"/>
  <c r="LW113" i="1" s="1"/>
  <c r="MB113" i="1" a="1"/>
  <c r="MB113" i="1" s="1"/>
  <c r="CC114" i="1"/>
  <c r="CB114" i="1"/>
  <c r="CA114" i="1"/>
  <c r="BZ114" i="1"/>
  <c r="BY114" i="1"/>
  <c r="BQ114" i="1"/>
  <c r="BX114" i="1"/>
  <c r="BP114" i="1"/>
  <c r="BW114" i="1"/>
  <c r="BV114" i="1"/>
  <c r="BU114" i="1"/>
  <c r="BT114" i="1"/>
  <c r="BR114" i="1"/>
  <c r="BS114" i="1"/>
  <c r="CO114" i="1"/>
  <c r="DA114" i="1"/>
  <c r="DI114" i="1"/>
  <c r="CP114" i="1"/>
  <c r="DH114" i="1"/>
  <c r="CW114" i="1"/>
  <c r="CV114" i="1"/>
  <c r="DD114" i="1"/>
  <c r="LX114" i="1" a="1"/>
  <c r="LX114" i="1" s="1"/>
  <c r="LY114" i="1" s="1"/>
  <c r="LZ114" i="1" s="1"/>
  <c r="MA114" i="1" s="1"/>
  <c r="LS114" i="1" a="1"/>
  <c r="LS114" i="1" s="1"/>
  <c r="LT114" i="1" s="1"/>
  <c r="LU114" i="1" s="1"/>
  <c r="LV114" i="1" s="1"/>
  <c r="MC114" i="1" a="1"/>
  <c r="MC114" i="1" s="1"/>
  <c r="MD114" i="1" s="1"/>
  <c r="ME114" i="1" s="1"/>
  <c r="MF114" i="1" s="1"/>
  <c r="GH114" i="1"/>
  <c r="GG114" i="1"/>
  <c r="MB114" i="1" a="1"/>
  <c r="MB114" i="1" s="1"/>
  <c r="LW114" i="1" a="1"/>
  <c r="LW114" i="1" s="1"/>
  <c r="LR114" i="1" a="1"/>
  <c r="LR114" i="1" s="1"/>
  <c r="BY113" i="1"/>
  <c r="BX113" i="1"/>
  <c r="CC113" i="1"/>
  <c r="BW113" i="1"/>
  <c r="BV113" i="1"/>
  <c r="BU113" i="1"/>
  <c r="BT113" i="1"/>
  <c r="BS113" i="1"/>
  <c r="BR113" i="1"/>
  <c r="BQ113" i="1"/>
  <c r="BP113" i="1"/>
  <c r="CB113" i="1"/>
  <c r="CA113" i="1"/>
  <c r="BZ113" i="1"/>
  <c r="ZZ113" i="1"/>
  <c r="CP113" i="1"/>
  <c r="CO113" i="1"/>
  <c r="DI113" i="1"/>
  <c r="DH113" i="1"/>
  <c r="DD113" i="1"/>
  <c r="DA113" i="1"/>
  <c r="CW113" i="1"/>
  <c r="CV113" i="1"/>
  <c r="ZY113" i="1"/>
  <c r="V18" i="1"/>
  <c r="EW18" i="1" s="1"/>
  <c r="AB88" i="1"/>
  <c r="Z106" i="1" a="1"/>
  <c r="Z106" i="1" s="1"/>
  <c r="Z87" i="1" a="1"/>
  <c r="Z87" i="1" s="1"/>
  <c r="AA87" i="1" s="1"/>
  <c r="Z86" i="1" a="1"/>
  <c r="Z86" i="1" s="1"/>
  <c r="AA86" i="1" s="1"/>
  <c r="ADK89" i="1"/>
  <c r="MW6" i="1"/>
  <c r="MW7" i="1" s="1"/>
  <c r="EX87" i="1"/>
  <c r="W49" i="1"/>
  <c r="FD48" i="1"/>
  <c r="ABP94" i="1"/>
  <c r="ABN96" i="1" a="1"/>
  <c r="ABN96" i="1" s="1"/>
  <c r="ET106" i="1" a="1"/>
  <c r="ET106" i="1" s="1"/>
  <c r="ET87" i="1" a="1"/>
  <c r="ET87" i="1" s="1"/>
  <c r="ET86" i="1" a="1"/>
  <c r="ET86" i="1" s="1"/>
  <c r="EU106" i="1" a="1"/>
  <c r="EU106" i="1" s="1"/>
  <c r="EU87" i="1" a="1"/>
  <c r="EU87" i="1" s="1"/>
  <c r="EU86" i="1" a="1"/>
  <c r="EU86" i="1" s="1"/>
  <c r="EV106" i="1" a="1"/>
  <c r="EV106" i="1" s="1"/>
  <c r="EV87" i="1" a="1"/>
  <c r="EV87" i="1" s="1"/>
  <c r="EV86" i="1" a="1"/>
  <c r="EV86" i="1" s="1"/>
  <c r="ES106" i="1" a="1"/>
  <c r="ES106" i="1" s="1"/>
  <c r="ES87" i="1" a="1"/>
  <c r="ES87" i="1" s="1"/>
  <c r="ES86" i="1" a="1"/>
  <c r="ES86" i="1" s="1"/>
  <c r="ER106" i="1" a="1"/>
  <c r="ER106" i="1" s="1"/>
  <c r="ER87" i="1" a="1"/>
  <c r="ER87" i="1" s="1"/>
  <c r="ER86" i="1" a="1"/>
  <c r="ER86" i="1" s="1"/>
  <c r="EQ106" i="1" a="1"/>
  <c r="EQ106" i="1" s="1"/>
  <c r="EQ87" i="1" a="1"/>
  <c r="EQ87" i="1" s="1"/>
  <c r="EQ86" i="1" a="1"/>
  <c r="EQ86" i="1" s="1"/>
  <c r="K86" i="1" a="1"/>
  <c r="K86" i="1" s="1"/>
  <c r="OR87" i="1"/>
  <c r="MS87" i="1"/>
  <c r="MV87" i="1"/>
  <c r="NR87" i="1"/>
  <c r="NQ87" i="1"/>
  <c r="NT87" i="1"/>
  <c r="FF87" i="1"/>
  <c r="FE87" i="1"/>
  <c r="X88" i="1"/>
  <c r="Y88" i="1"/>
  <c r="W88" i="1"/>
  <c r="FD88" i="1" s="1"/>
  <c r="EY87" i="1"/>
  <c r="EW87" i="1"/>
  <c r="EP106" i="1" a="1"/>
  <c r="EP106" i="1" s="1"/>
  <c r="EP86" i="1" a="1"/>
  <c r="EP86" i="1" s="1"/>
  <c r="EP87" i="1" a="1"/>
  <c r="EP87" i="1" s="1"/>
  <c r="EO106" i="1" a="1"/>
  <c r="EO106" i="1" s="1"/>
  <c r="EO86" i="1" a="1"/>
  <c r="EO86" i="1" s="1"/>
  <c r="EO87" i="1" a="1"/>
  <c r="EO87" i="1" s="1"/>
  <c r="AL86" i="1" a="1"/>
  <c r="AL86" i="1" s="1"/>
  <c r="AL107" i="1" s="1" a="1"/>
  <c r="AL107" i="1" s="1"/>
  <c r="ZZ85" i="1"/>
  <c r="M106" i="1" a="1"/>
  <c r="M106" i="1" s="1"/>
  <c r="ZZ106" i="1" s="1"/>
  <c r="M86" i="1" a="1"/>
  <c r="M86" i="1" s="1"/>
  <c r="ZZ86" i="1" s="1"/>
  <c r="Q89" i="1"/>
  <c r="GF89" i="1" s="1"/>
  <c r="P89" i="1"/>
  <c r="AH89" i="1"/>
  <c r="AG89" i="1"/>
  <c r="O89" i="1"/>
  <c r="AF89" i="1"/>
  <c r="AE89" i="1"/>
  <c r="AD89" i="1"/>
  <c r="AC89" i="1"/>
  <c r="S89" i="1"/>
  <c r="GI89" i="1" s="1"/>
  <c r="N89" i="1"/>
  <c r="R89" i="1"/>
  <c r="V88" i="1"/>
  <c r="M89" i="1" a="1"/>
  <c r="M89" i="1" s="1"/>
  <c r="M108" i="1" a="1"/>
  <c r="M108" i="1" s="1"/>
  <c r="ZZ108" i="1" s="1"/>
  <c r="ADN89" i="1"/>
  <c r="ADO89" i="1"/>
  <c r="ADM89" i="1"/>
  <c r="ABL89" i="1"/>
  <c r="ADP89" i="1"/>
  <c r="NS87" i="1"/>
  <c r="ADJ89" i="1"/>
  <c r="ADH89" i="1"/>
  <c r="ADI89" i="1"/>
  <c r="ADG89" i="1"/>
  <c r="ADF89" i="1"/>
  <c r="ADE89" i="1"/>
  <c r="ADD89" i="1"/>
  <c r="OP86" i="1"/>
  <c r="OP85" i="1"/>
  <c r="OQ86" i="1"/>
  <c r="OQ85" i="1"/>
  <c r="OO86" i="1"/>
  <c r="OO85" i="1"/>
  <c r="MU85" i="1"/>
  <c r="MU86" i="1"/>
  <c r="MT85" i="1"/>
  <c r="MT86" i="1"/>
  <c r="MT87" i="1"/>
  <c r="OR7" i="1"/>
  <c r="OV6" i="1"/>
  <c r="MU87" i="1"/>
  <c r="OO87" i="1"/>
  <c r="EL87" i="1" a="1"/>
  <c r="EL87" i="1" s="1"/>
  <c r="EL108" i="1" s="1" a="1"/>
  <c r="EL108" i="1" s="1"/>
  <c r="OP87" i="1"/>
  <c r="OQ87" i="1"/>
  <c r="I87" i="1" a="1"/>
  <c r="I87" i="1" s="1"/>
  <c r="I108" i="1" s="1" a="1"/>
  <c r="I108" i="1" s="1"/>
  <c r="CC108" i="1" s="1"/>
  <c r="MS85" i="1"/>
  <c r="MS86" i="1"/>
  <c r="MV85" i="1"/>
  <c r="MV86" i="1"/>
  <c r="NQ86" i="1"/>
  <c r="NQ85" i="1"/>
  <c r="NT86" i="1"/>
  <c r="NT85" i="1"/>
  <c r="EL86" i="1" a="1"/>
  <c r="EL86" i="1" s="1"/>
  <c r="EL107" i="1" s="1" a="1"/>
  <c r="EL107" i="1" s="1"/>
  <c r="OR86" i="1"/>
  <c r="OR85" i="1"/>
  <c r="NS86" i="1"/>
  <c r="NS85" i="1"/>
  <c r="NR86" i="1"/>
  <c r="NR85" i="1"/>
  <c r="MH88" i="1"/>
  <c r="OR88" i="1"/>
  <c r="OQ88" i="1"/>
  <c r="OF88" i="1"/>
  <c r="NG88" i="1"/>
  <c r="MG88" i="1"/>
  <c r="OE88" i="1"/>
  <c r="NF88" i="1"/>
  <c r="OD88" i="1"/>
  <c r="NE88" i="1"/>
  <c r="OC88" i="1"/>
  <c r="NT88" i="1"/>
  <c r="OG88" i="1"/>
  <c r="MU88" i="1"/>
  <c r="MI88" i="1"/>
  <c r="MV88" i="1"/>
  <c r="NS88" i="1"/>
  <c r="MT88" i="1"/>
  <c r="NR88" i="1"/>
  <c r="MS88" i="1"/>
  <c r="NH88" i="1"/>
  <c r="OP88" i="1"/>
  <c r="NQ88" i="1"/>
  <c r="MR88" i="1"/>
  <c r="OO88" i="1"/>
  <c r="NP88" i="1"/>
  <c r="MQ88" i="1"/>
  <c r="ON88" i="1"/>
  <c r="NO88" i="1"/>
  <c r="MP88" i="1"/>
  <c r="OM88" i="1"/>
  <c r="NN88" i="1"/>
  <c r="MO88" i="1"/>
  <c r="OL88" i="1"/>
  <c r="NM88" i="1"/>
  <c r="MN88" i="1"/>
  <c r="OK88" i="1"/>
  <c r="NL88" i="1"/>
  <c r="MM88" i="1"/>
  <c r="OJ88" i="1"/>
  <c r="NK88" i="1"/>
  <c r="ML88" i="1"/>
  <c r="OI88" i="1"/>
  <c r="NJ88" i="1"/>
  <c r="MK88" i="1"/>
  <c r="OH88" i="1"/>
  <c r="NI88" i="1"/>
  <c r="MJ88" i="1"/>
  <c r="EK86" i="1" a="1"/>
  <c r="EK86" i="1" s="1"/>
  <c r="EK107" i="1" s="1" a="1"/>
  <c r="EK107" i="1" s="1"/>
  <c r="EK87" i="1" a="1"/>
  <c r="EK87" i="1" s="1"/>
  <c r="EK89" i="1" s="1" a="1"/>
  <c r="EK89" i="1" s="1"/>
  <c r="EK91" i="1" s="1" a="1"/>
  <c r="EK91" i="1" s="1"/>
  <c r="EK93" i="1" s="1" a="1"/>
  <c r="EK93" i="1" s="1"/>
  <c r="EK95" i="1" s="1" a="1"/>
  <c r="EK95" i="1" s="1"/>
  <c r="EK97" i="1" s="1" a="1"/>
  <c r="EK97" i="1" s="1"/>
  <c r="EK99" i="1" s="1" a="1"/>
  <c r="EK99" i="1" s="1"/>
  <c r="EK101" i="1" s="1" a="1"/>
  <c r="EK101" i="1" s="1"/>
  <c r="EK103" i="1" s="1" a="1"/>
  <c r="EK103" i="1" s="1"/>
  <c r="EK105" i="1" s="1" a="1"/>
  <c r="EK105" i="1" s="1"/>
  <c r="U919" i="7"/>
  <c r="U920" i="7" s="1"/>
  <c r="J86" i="1" a="1"/>
  <c r="J86" i="1" s="1"/>
  <c r="J107" i="1" s="1" a="1"/>
  <c r="J107" i="1" s="1"/>
  <c r="J87" i="1" a="1"/>
  <c r="J87" i="1" s="1"/>
  <c r="J108" i="1" s="1" a="1"/>
  <c r="J108" i="1" s="1"/>
  <c r="EM87" i="1" a="1"/>
  <c r="EM87" i="1" s="1"/>
  <c r="EM89" i="1" s="1" a="1"/>
  <c r="EM89" i="1" s="1"/>
  <c r="EM91" i="1" s="1" a="1"/>
  <c r="EM91" i="1" s="1"/>
  <c r="EM93" i="1" s="1" a="1"/>
  <c r="EM93" i="1" s="1"/>
  <c r="EM95" i="1" s="1" a="1"/>
  <c r="EM95" i="1" s="1"/>
  <c r="EM97" i="1" s="1" a="1"/>
  <c r="EM97" i="1" s="1"/>
  <c r="EM99" i="1" s="1" a="1"/>
  <c r="EM99" i="1" s="1"/>
  <c r="EM101" i="1" s="1" a="1"/>
  <c r="EM101" i="1" s="1"/>
  <c r="EM103" i="1" s="1" a="1"/>
  <c r="EM103" i="1" s="1"/>
  <c r="EM105" i="1" s="1" a="1"/>
  <c r="EM105" i="1" s="1"/>
  <c r="AEF10" i="1"/>
  <c r="AM106" i="1" a="1"/>
  <c r="AM106" i="1" s="1"/>
  <c r="ZY106" i="1" s="1"/>
  <c r="ZY85" i="1"/>
  <c r="BQ85" i="1"/>
  <c r="BR85" i="1"/>
  <c r="I86" i="1" a="1"/>
  <c r="I86" i="1" s="1"/>
  <c r="EJ86" i="1" a="1"/>
  <c r="EJ86" i="1" s="1"/>
  <c r="EJ107" i="1" s="1" a="1"/>
  <c r="EJ107" i="1" s="1"/>
  <c r="K106" i="1" a="1"/>
  <c r="K106" i="1" s="1"/>
  <c r="I106" i="1" a="1"/>
  <c r="I106" i="1" s="1"/>
  <c r="BX106" i="1" s="1"/>
  <c r="BT85" i="1"/>
  <c r="BV85" i="1"/>
  <c r="BW85" i="1"/>
  <c r="EN87" i="1" a="1"/>
  <c r="EN87" i="1" s="1"/>
  <c r="EN108" i="1" s="1" a="1"/>
  <c r="EN108" i="1" s="1"/>
  <c r="BX85" i="1"/>
  <c r="EN86" i="1" a="1"/>
  <c r="EN86" i="1" s="1"/>
  <c r="EN107" i="1" s="1" a="1"/>
  <c r="EN107" i="1" s="1"/>
  <c r="CA85" i="1"/>
  <c r="CB85" i="1"/>
  <c r="BZ85" i="1"/>
  <c r="CC85" i="1"/>
  <c r="BS85" i="1"/>
  <c r="BY85" i="1"/>
  <c r="BU85" i="1"/>
  <c r="BP85" i="1"/>
  <c r="ZY88" i="1"/>
  <c r="DD85" i="1"/>
  <c r="DH85" i="1"/>
  <c r="CO85" i="1"/>
  <c r="DN87" i="1" a="1"/>
  <c r="DN87" i="1" s="1"/>
  <c r="DN89" i="1" s="1" a="1"/>
  <c r="DN89" i="1" s="1"/>
  <c r="DN91" i="1" s="1" a="1"/>
  <c r="DN91" i="1" s="1"/>
  <c r="DN93" i="1" s="1" a="1"/>
  <c r="DN93" i="1" s="1"/>
  <c r="DN95" i="1" s="1" a="1"/>
  <c r="DN95" i="1" s="1"/>
  <c r="DN97" i="1" s="1" a="1"/>
  <c r="DN97" i="1" s="1"/>
  <c r="DN99" i="1" s="1" a="1"/>
  <c r="DN99" i="1" s="1"/>
  <c r="DN101" i="1" s="1" a="1"/>
  <c r="DN101" i="1" s="1"/>
  <c r="DN103" i="1" s="1" a="1"/>
  <c r="DN103" i="1" s="1"/>
  <c r="DN105" i="1" s="1" a="1"/>
  <c r="DN105" i="1" s="1"/>
  <c r="DA85" i="1"/>
  <c r="PP87" i="1"/>
  <c r="CW85" i="1"/>
  <c r="DR86" i="1" a="1"/>
  <c r="DR86" i="1" s="1"/>
  <c r="DR107" i="1" s="1" a="1"/>
  <c r="DR107" i="1" s="1"/>
  <c r="CP85" i="1"/>
  <c r="CV85" i="1"/>
  <c r="AL106" i="1" a="1"/>
  <c r="AL106" i="1" s="1"/>
  <c r="DI85" i="1"/>
  <c r="K87" i="1" a="1"/>
  <c r="K87" i="1" s="1"/>
  <c r="DR87" i="1" a="1"/>
  <c r="DR87" i="1" s="1"/>
  <c r="DR89" i="1" s="1" a="1"/>
  <c r="DR89" i="1" s="1"/>
  <c r="DR91" i="1" s="1" a="1"/>
  <c r="DR91" i="1" s="1"/>
  <c r="DR93" i="1" s="1" a="1"/>
  <c r="DR93" i="1" s="1"/>
  <c r="DR95" i="1" s="1" a="1"/>
  <c r="DR95" i="1" s="1"/>
  <c r="DR97" i="1" s="1" a="1"/>
  <c r="DR97" i="1" s="1"/>
  <c r="DR99" i="1" s="1" a="1"/>
  <c r="DR99" i="1" s="1"/>
  <c r="DR101" i="1" s="1" a="1"/>
  <c r="DR101" i="1" s="1"/>
  <c r="DR103" i="1" s="1" a="1"/>
  <c r="DR103" i="1" s="1"/>
  <c r="DR105" i="1" s="1" a="1"/>
  <c r="DR105" i="1" s="1"/>
  <c r="ACR86" i="1" a="1"/>
  <c r="ACR86" i="1" s="1"/>
  <c r="ACX86" i="1" s="1"/>
  <c r="ACX107" i="1" s="1" a="1"/>
  <c r="ACX107" i="1" s="1"/>
  <c r="DN86" i="1" a="1"/>
  <c r="DN86" i="1" s="1"/>
  <c r="DN107" i="1" s="1" a="1"/>
  <c r="DN107" i="1" s="1"/>
  <c r="EJ87" i="1" a="1"/>
  <c r="EJ87" i="1" s="1"/>
  <c r="EJ108" i="1" s="1" a="1"/>
  <c r="EJ108" i="1" s="1"/>
  <c r="CG86" i="1" a="1"/>
  <c r="CG86" i="1" s="1"/>
  <c r="CG107" i="1" s="1" a="1"/>
  <c r="CG107" i="1" s="1"/>
  <c r="AM87" i="1" a="1"/>
  <c r="AM87" i="1" s="1"/>
  <c r="AM108" i="1" s="1" a="1"/>
  <c r="AM108" i="1" s="1"/>
  <c r="ZY108" i="1" s="1"/>
  <c r="AL87" i="1" a="1"/>
  <c r="AL87" i="1" s="1"/>
  <c r="ACR87" i="1" a="1"/>
  <c r="ACR87" i="1" s="1"/>
  <c r="ACR89" i="1" s="1" a="1"/>
  <c r="ACR89" i="1" s="1"/>
  <c r="ACR91" i="1" s="1" a="1"/>
  <c r="ACR91" i="1" s="1"/>
  <c r="ACR93" i="1" s="1" a="1"/>
  <c r="ACR93" i="1" s="1"/>
  <c r="ACR95" i="1" s="1" a="1"/>
  <c r="ACR95" i="1" s="1"/>
  <c r="ACR97" i="1" s="1" a="1"/>
  <c r="ACR97" i="1" s="1"/>
  <c r="ACR99" i="1" s="1" a="1"/>
  <c r="ACR99" i="1" s="1"/>
  <c r="ACR101" i="1" s="1" a="1"/>
  <c r="ACR101" i="1" s="1"/>
  <c r="ACR103" i="1" s="1" a="1"/>
  <c r="ACR103" i="1" s="1"/>
  <c r="ACR105" i="1" s="1" a="1"/>
  <c r="ACR105" i="1" s="1"/>
  <c r="ACX87" i="1" a="1"/>
  <c r="ACX87" i="1" s="1"/>
  <c r="ACX108" i="1" s="1" a="1"/>
  <c r="ACX108" i="1" s="1"/>
  <c r="CG87" i="1" a="1"/>
  <c r="CG87" i="1" s="1"/>
  <c r="CG108" i="1" s="1" a="1"/>
  <c r="CG108" i="1" s="1"/>
  <c r="DO86" i="1" a="1"/>
  <c r="DO86" i="1" s="1"/>
  <c r="DO107" i="1" s="1" a="1"/>
  <c r="DO107" i="1" s="1"/>
  <c r="DO87" i="1" a="1"/>
  <c r="DO87" i="1" s="1"/>
  <c r="DO108" i="1" s="1" a="1"/>
  <c r="DO108" i="1" s="1"/>
  <c r="AM107" i="1" a="1"/>
  <c r="AM107" i="1" s="1"/>
  <c r="ZY107" i="1" s="1"/>
  <c r="ZY86" i="1"/>
  <c r="AED10" i="1"/>
  <c r="EM86" i="1" a="1"/>
  <c r="EM86" i="1" s="1"/>
  <c r="EM107" i="1" s="1" a="1"/>
  <c r="EM107" i="1" s="1"/>
  <c r="DS87" i="1" a="1"/>
  <c r="DS87" i="1" s="1"/>
  <c r="DS89" i="1" s="1" a="1"/>
  <c r="DS89" i="1" s="1"/>
  <c r="DS91" i="1" s="1" a="1"/>
  <c r="DS91" i="1" s="1"/>
  <c r="DS93" i="1" s="1" a="1"/>
  <c r="DS93" i="1" s="1"/>
  <c r="DS95" i="1" s="1" a="1"/>
  <c r="DS95" i="1" s="1"/>
  <c r="DS97" i="1" s="1" a="1"/>
  <c r="DS97" i="1" s="1"/>
  <c r="DS99" i="1" s="1" a="1"/>
  <c r="DS99" i="1" s="1"/>
  <c r="DS101" i="1" s="1" a="1"/>
  <c r="DS101" i="1" s="1"/>
  <c r="DS103" i="1" s="1" a="1"/>
  <c r="DS103" i="1" s="1"/>
  <c r="DS105" i="1" s="1" a="1"/>
  <c r="DS105" i="1" s="1"/>
  <c r="DM106" i="1" a="1"/>
  <c r="DM106" i="1" s="1"/>
  <c r="DM87" i="1" a="1"/>
  <c r="DM87" i="1" s="1"/>
  <c r="DM86" i="1" a="1"/>
  <c r="DM86" i="1" s="1"/>
  <c r="DS86" i="1" a="1"/>
  <c r="DS86" i="1" s="1"/>
  <c r="DS107" i="1" s="1" a="1"/>
  <c r="DS107" i="1" s="1"/>
  <c r="OT12" i="1"/>
  <c r="MX12" i="1"/>
  <c r="MW12" i="1"/>
  <c r="NX12" i="1"/>
  <c r="OV12" i="1"/>
  <c r="MY12" i="1"/>
  <c r="MZ12" i="1"/>
  <c r="NW12" i="1"/>
  <c r="OU12" i="1"/>
  <c r="OS12" i="1"/>
  <c r="NV12" i="1"/>
  <c r="NU12" i="1"/>
  <c r="PP85" i="1"/>
  <c r="PP86" i="1"/>
  <c r="PF88" i="1"/>
  <c r="PO88" i="1"/>
  <c r="PN88" i="1"/>
  <c r="PJ88" i="1"/>
  <c r="PI88" i="1"/>
  <c r="PH88" i="1"/>
  <c r="PG88" i="1"/>
  <c r="PC88" i="1"/>
  <c r="PB88" i="1"/>
  <c r="PK88" i="1"/>
  <c r="PE88" i="1"/>
  <c r="PP88" i="1"/>
  <c r="PL88" i="1"/>
  <c r="PM88" i="1"/>
  <c r="PD88" i="1"/>
  <c r="PA88" i="1"/>
  <c r="PQ12" i="1"/>
  <c r="PR6" i="1"/>
  <c r="GD88" i="1"/>
  <c r="AK89" i="1"/>
  <c r="AEB85" i="1"/>
  <c r="LS85" i="1" a="1"/>
  <c r="LS85" i="1" s="1"/>
  <c r="LT85" i="1" s="1"/>
  <c r="LU85" i="1" s="1"/>
  <c r="LV85" i="1" s="1"/>
  <c r="AEA85" i="1"/>
  <c r="ZA85" i="1"/>
  <c r="ADZ85" i="1"/>
  <c r="LR85" i="1" a="1"/>
  <c r="LR85" i="1" s="1"/>
  <c r="AEC85" i="1"/>
  <c r="ADY85" i="1"/>
  <c r="GC85" i="1"/>
  <c r="ADX85" i="1"/>
  <c r="GB85" i="1"/>
  <c r="ADW85" i="1"/>
  <c r="GA85" i="1"/>
  <c r="ADV85" i="1"/>
  <c r="ADU85" i="1"/>
  <c r="ADT85" i="1"/>
  <c r="ADS85" i="1"/>
  <c r="ADR85" i="1"/>
  <c r="MC85" i="1" a="1"/>
  <c r="MC85" i="1" s="1"/>
  <c r="MD85" i="1" s="1"/>
  <c r="ME85" i="1" s="1"/>
  <c r="MF85" i="1" s="1"/>
  <c r="MB85" i="1" a="1"/>
  <c r="MB85" i="1" s="1"/>
  <c r="LX85" i="1" a="1"/>
  <c r="LX85" i="1" s="1"/>
  <c r="LY85" i="1" s="1"/>
  <c r="LZ85" i="1" s="1"/>
  <c r="MA85" i="1" s="1"/>
  <c r="LW85" i="1" a="1"/>
  <c r="LW85" i="1" s="1"/>
  <c r="EI88" i="1"/>
  <c r="EH88" i="1"/>
  <c r="EG88" i="1"/>
  <c r="EF88" i="1"/>
  <c r="T88" i="1"/>
  <c r="ED88" i="1"/>
  <c r="EC88" i="1"/>
  <c r="EB88" i="1"/>
  <c r="EA88" i="1"/>
  <c r="EE88" i="1"/>
  <c r="U88" i="1"/>
  <c r="AEB86" i="1"/>
  <c r="LS86" i="1" a="1"/>
  <c r="LS86" i="1" s="1"/>
  <c r="LT86" i="1" s="1"/>
  <c r="LU86" i="1" s="1"/>
  <c r="LV86" i="1" s="1"/>
  <c r="AEA86" i="1"/>
  <c r="ZA86" i="1"/>
  <c r="ADZ86" i="1"/>
  <c r="LR86" i="1" a="1"/>
  <c r="LR86" i="1" s="1"/>
  <c r="ADY86" i="1"/>
  <c r="ADX86" i="1"/>
  <c r="ADV86" i="1"/>
  <c r="ADU86" i="1"/>
  <c r="ADT86" i="1"/>
  <c r="ADR86" i="1"/>
  <c r="AEC86" i="1"/>
  <c r="ADW86" i="1"/>
  <c r="ADS86" i="1"/>
  <c r="GC86" i="1"/>
  <c r="MC86" i="1" a="1"/>
  <c r="MC86" i="1" s="1"/>
  <c r="MD86" i="1" s="1"/>
  <c r="ME86" i="1" s="1"/>
  <c r="MF86" i="1" s="1"/>
  <c r="GB86" i="1"/>
  <c r="GA86" i="1"/>
  <c r="MB86" i="1" a="1"/>
  <c r="MB86" i="1" s="1"/>
  <c r="LX86" i="1" a="1"/>
  <c r="LX86" i="1" s="1"/>
  <c r="LY86" i="1" s="1"/>
  <c r="LZ86" i="1" s="1"/>
  <c r="MA86" i="1" s="1"/>
  <c r="LW86" i="1" a="1"/>
  <c r="LW86" i="1" s="1"/>
  <c r="ABP91" i="1"/>
  <c r="ABN93" i="1" a="1"/>
  <c r="ABN93" i="1" s="1"/>
  <c r="ZY90" i="1"/>
  <c r="AM92" i="1" a="1"/>
  <c r="AM92" i="1" s="1"/>
  <c r="GH88" i="1"/>
  <c r="GG88" i="1"/>
  <c r="LX87" i="1" a="1"/>
  <c r="LX87" i="1" s="1"/>
  <c r="LY87" i="1" s="1"/>
  <c r="LZ87" i="1" s="1"/>
  <c r="MA87" i="1" s="1"/>
  <c r="LW87" i="1" a="1"/>
  <c r="LW87" i="1" s="1"/>
  <c r="AEC87" i="1"/>
  <c r="AEB87" i="1"/>
  <c r="LS87" i="1" a="1"/>
  <c r="LS87" i="1" s="1"/>
  <c r="LT87" i="1" s="1"/>
  <c r="LU87" i="1" s="1"/>
  <c r="LV87" i="1" s="1"/>
  <c r="AEA87" i="1"/>
  <c r="ZA87" i="1"/>
  <c r="ADZ87" i="1"/>
  <c r="LR87" i="1" a="1"/>
  <c r="LR87" i="1" s="1"/>
  <c r="ADY87" i="1"/>
  <c r="GC87" i="1"/>
  <c r="ADX87" i="1"/>
  <c r="GB87" i="1"/>
  <c r="ADW87" i="1"/>
  <c r="ADV87" i="1"/>
  <c r="ADU87" i="1"/>
  <c r="ADT87" i="1"/>
  <c r="ADS87" i="1"/>
  <c r="ADR87" i="1"/>
  <c r="MC87" i="1" a="1"/>
  <c r="MC87" i="1" s="1"/>
  <c r="MD87" i="1" s="1"/>
  <c r="ME87" i="1" s="1"/>
  <c r="MF87" i="1" s="1"/>
  <c r="MB87" i="1" a="1"/>
  <c r="MB87" i="1" s="1"/>
  <c r="GA87" i="1"/>
  <c r="MC88" i="1" a="1"/>
  <c r="MC88" i="1" s="1"/>
  <c r="MD88" i="1" s="1"/>
  <c r="ME88" i="1" s="1"/>
  <c r="MF88" i="1" s="1"/>
  <c r="MB88" i="1" a="1"/>
  <c r="MB88" i="1" s="1"/>
  <c r="AEC88" i="1"/>
  <c r="AEB88" i="1"/>
  <c r="AEA88" i="1"/>
  <c r="ADZ88" i="1"/>
  <c r="ADY88" i="1"/>
  <c r="ADX88" i="1"/>
  <c r="ADW88" i="1"/>
  <c r="ADV88" i="1"/>
  <c r="ADU88" i="1"/>
  <c r="LX88" i="1" a="1"/>
  <c r="LX88" i="1" s="1"/>
  <c r="LY88" i="1" s="1"/>
  <c r="LZ88" i="1" s="1"/>
  <c r="MA88" i="1" s="1"/>
  <c r="LW88" i="1" a="1"/>
  <c r="LW88" i="1" s="1"/>
  <c r="LS88" i="1" a="1"/>
  <c r="LS88" i="1" s="1"/>
  <c r="LT88" i="1" s="1"/>
  <c r="LU88" i="1" s="1"/>
  <c r="LV88" i="1" s="1"/>
  <c r="LR88" i="1" a="1"/>
  <c r="LR88" i="1" s="1"/>
  <c r="ADT88" i="1"/>
  <c r="ADS88" i="1"/>
  <c r="ADR88" i="1"/>
  <c r="ZA88" i="1"/>
  <c r="GC88" i="1"/>
  <c r="GB88" i="1"/>
  <c r="GA88" i="1"/>
  <c r="ABO92" i="1" a="1"/>
  <c r="ABO92" i="1" s="1"/>
  <c r="H90" i="1"/>
  <c r="OS6" i="1"/>
  <c r="OS7" i="1" s="1"/>
  <c r="OT6" i="1"/>
  <c r="OT7" i="1" s="1"/>
  <c r="OU6" i="1"/>
  <c r="OU7" i="1" s="1"/>
  <c r="MX6" i="1"/>
  <c r="MX7" i="1" s="1"/>
  <c r="MY6" i="1"/>
  <c r="MY7" i="1" s="1"/>
  <c r="MZ6" i="1"/>
  <c r="MZ7" i="1" s="1"/>
  <c r="L918" i="6"/>
  <c r="U919" i="6"/>
  <c r="U920" i="8"/>
  <c r="L919" i="8"/>
  <c r="AEE10" i="1"/>
  <c r="GW13" i="1"/>
  <c r="GW117" i="1" s="1"/>
  <c r="L919" i="7" l="1"/>
  <c r="EX18" i="1"/>
  <c r="EY18" i="1"/>
  <c r="AB89" i="1"/>
  <c r="Z88" i="1" a="1"/>
  <c r="Z88" i="1" s="1"/>
  <c r="AA88" i="1" s="1"/>
  <c r="Z107" i="1" a="1"/>
  <c r="Z107" i="1" s="1"/>
  <c r="Z108" i="1" a="1"/>
  <c r="Z108" i="1" s="1"/>
  <c r="Z89" i="1" a="1"/>
  <c r="Z89" i="1" s="1"/>
  <c r="NA6" i="1"/>
  <c r="NA7" i="1" s="1"/>
  <c r="ADK90" i="1"/>
  <c r="EX88" i="1"/>
  <c r="W50" i="1"/>
  <c r="FD49" i="1"/>
  <c r="ABP96" i="1"/>
  <c r="ABN98" i="1" a="1"/>
  <c r="ABN98" i="1" s="1"/>
  <c r="DA86" i="1"/>
  <c r="EU107" i="1" a="1"/>
  <c r="EU107" i="1" s="1"/>
  <c r="EU88" i="1" a="1"/>
  <c r="EU88" i="1" s="1"/>
  <c r="EU90" i="1" s="1" a="1"/>
  <c r="EU90" i="1" s="1"/>
  <c r="EU92" i="1" s="1" a="1"/>
  <c r="EU92" i="1" s="1"/>
  <c r="EU94" i="1" s="1" a="1"/>
  <c r="EU94" i="1" s="1"/>
  <c r="EU96" i="1" s="1" a="1"/>
  <c r="EU96" i="1" s="1"/>
  <c r="EU98" i="1" s="1" a="1"/>
  <c r="EU98" i="1" s="1"/>
  <c r="EU100" i="1" s="1" a="1"/>
  <c r="EU100" i="1" s="1"/>
  <c r="EU102" i="1" s="1" a="1"/>
  <c r="EU102" i="1" s="1"/>
  <c r="EU104" i="1" s="1" a="1"/>
  <c r="EU104" i="1" s="1"/>
  <c r="EU89" i="1" a="1"/>
  <c r="EU89" i="1" s="1"/>
  <c r="EU91" i="1" s="1" a="1"/>
  <c r="EU91" i="1" s="1"/>
  <c r="EU93" i="1" s="1" a="1"/>
  <c r="EU93" i="1" s="1"/>
  <c r="EU95" i="1" s="1" a="1"/>
  <c r="EU95" i="1" s="1"/>
  <c r="EU97" i="1" s="1" a="1"/>
  <c r="EU97" i="1" s="1"/>
  <c r="EU99" i="1" s="1" a="1"/>
  <c r="EU99" i="1" s="1"/>
  <c r="EU101" i="1" s="1" a="1"/>
  <c r="EU101" i="1" s="1"/>
  <c r="EU103" i="1" s="1" a="1"/>
  <c r="EU103" i="1" s="1"/>
  <c r="EU105" i="1" s="1" a="1"/>
  <c r="EU105" i="1" s="1"/>
  <c r="EU108" i="1" a="1"/>
  <c r="EU108" i="1" s="1"/>
  <c r="ET107" i="1" a="1"/>
  <c r="ET107" i="1" s="1"/>
  <c r="ET88" i="1" a="1"/>
  <c r="ET88" i="1" s="1"/>
  <c r="ET90" i="1" s="1" a="1"/>
  <c r="ET90" i="1" s="1"/>
  <c r="ET92" i="1" s="1" a="1"/>
  <c r="ET92" i="1" s="1"/>
  <c r="ET94" i="1" s="1" a="1"/>
  <c r="ET94" i="1" s="1"/>
  <c r="ET96" i="1" s="1" a="1"/>
  <c r="ET96" i="1" s="1"/>
  <c r="ET98" i="1" s="1" a="1"/>
  <c r="ET98" i="1" s="1"/>
  <c r="ET100" i="1" s="1" a="1"/>
  <c r="ET100" i="1" s="1"/>
  <c r="ET102" i="1" s="1" a="1"/>
  <c r="ET102" i="1" s="1"/>
  <c r="ET104" i="1" s="1" a="1"/>
  <c r="ET104" i="1" s="1"/>
  <c r="ES107" i="1" a="1"/>
  <c r="ES107" i="1" s="1"/>
  <c r="ES88" i="1" a="1"/>
  <c r="ES88" i="1" s="1"/>
  <c r="ES90" i="1" s="1" a="1"/>
  <c r="ES90" i="1" s="1"/>
  <c r="ES92" i="1" s="1" a="1"/>
  <c r="ES92" i="1" s="1"/>
  <c r="ES94" i="1" s="1" a="1"/>
  <c r="ES94" i="1" s="1"/>
  <c r="ES96" i="1" s="1" a="1"/>
  <c r="ES96" i="1" s="1"/>
  <c r="ES98" i="1" s="1" a="1"/>
  <c r="ES98" i="1" s="1"/>
  <c r="ES100" i="1" s="1" a="1"/>
  <c r="ES100" i="1" s="1"/>
  <c r="ES102" i="1" s="1" a="1"/>
  <c r="ES102" i="1" s="1"/>
  <c r="ES104" i="1" s="1" a="1"/>
  <c r="ES104" i="1" s="1"/>
  <c r="ET89" i="1" a="1"/>
  <c r="ET89" i="1" s="1"/>
  <c r="ET91" i="1" s="1" a="1"/>
  <c r="ET91" i="1" s="1"/>
  <c r="ET93" i="1" s="1" a="1"/>
  <c r="ET93" i="1" s="1"/>
  <c r="ET95" i="1" s="1" a="1"/>
  <c r="ET95" i="1" s="1"/>
  <c r="ET97" i="1" s="1" a="1"/>
  <c r="ET97" i="1" s="1"/>
  <c r="ET99" i="1" s="1" a="1"/>
  <c r="ET99" i="1" s="1"/>
  <c r="ET101" i="1" s="1" a="1"/>
  <c r="ET101" i="1" s="1"/>
  <c r="ET103" i="1" s="1" a="1"/>
  <c r="ET103" i="1" s="1"/>
  <c r="ET105" i="1" s="1" a="1"/>
  <c r="ET105" i="1" s="1"/>
  <c r="ET108" i="1" a="1"/>
  <c r="ET108" i="1" s="1"/>
  <c r="ES89" i="1" a="1"/>
  <c r="ES89" i="1" s="1"/>
  <c r="ES91" i="1" s="1" a="1"/>
  <c r="ES91" i="1" s="1"/>
  <c r="ES93" i="1" s="1" a="1"/>
  <c r="ES93" i="1" s="1"/>
  <c r="ES95" i="1" s="1" a="1"/>
  <c r="ES95" i="1" s="1"/>
  <c r="ES97" i="1" s="1" a="1"/>
  <c r="ES97" i="1" s="1"/>
  <c r="ES99" i="1" s="1" a="1"/>
  <c r="ES99" i="1" s="1"/>
  <c r="ES101" i="1" s="1" a="1"/>
  <c r="ES101" i="1" s="1"/>
  <c r="ES103" i="1" s="1" a="1"/>
  <c r="ES103" i="1" s="1"/>
  <c r="ES105" i="1" s="1" a="1"/>
  <c r="ES105" i="1" s="1"/>
  <c r="ES108" i="1" a="1"/>
  <c r="ES108" i="1" s="1"/>
  <c r="EQ107" i="1" a="1"/>
  <c r="EQ107" i="1" s="1"/>
  <c r="EQ88" i="1" a="1"/>
  <c r="EQ88" i="1" s="1"/>
  <c r="EQ90" i="1" s="1" a="1"/>
  <c r="EQ90" i="1" s="1"/>
  <c r="EQ92" i="1" s="1" a="1"/>
  <c r="EQ92" i="1" s="1"/>
  <c r="EQ94" i="1" s="1" a="1"/>
  <c r="EQ94" i="1" s="1"/>
  <c r="EQ96" i="1" s="1" a="1"/>
  <c r="EQ96" i="1" s="1"/>
  <c r="EQ98" i="1" s="1" a="1"/>
  <c r="EQ98" i="1" s="1"/>
  <c r="EQ100" i="1" s="1" a="1"/>
  <c r="EQ100" i="1" s="1"/>
  <c r="EQ102" i="1" s="1" a="1"/>
  <c r="EQ102" i="1" s="1"/>
  <c r="EQ104" i="1" s="1" a="1"/>
  <c r="EQ104" i="1" s="1"/>
  <c r="EQ89" i="1" a="1"/>
  <c r="EQ89" i="1" s="1"/>
  <c r="EQ91" i="1" s="1" a="1"/>
  <c r="EQ91" i="1" s="1"/>
  <c r="EQ93" i="1" s="1" a="1"/>
  <c r="EQ93" i="1" s="1"/>
  <c r="EQ95" i="1" s="1" a="1"/>
  <c r="EQ95" i="1" s="1"/>
  <c r="EQ97" i="1" s="1" a="1"/>
  <c r="EQ97" i="1" s="1"/>
  <c r="EQ99" i="1" s="1" a="1"/>
  <c r="EQ99" i="1" s="1"/>
  <c r="EQ101" i="1" s="1" a="1"/>
  <c r="EQ101" i="1" s="1"/>
  <c r="EQ103" i="1" s="1" a="1"/>
  <c r="EQ103" i="1" s="1"/>
  <c r="EQ105" i="1" s="1" a="1"/>
  <c r="EQ105" i="1" s="1"/>
  <c r="EQ108" i="1" a="1"/>
  <c r="EQ108" i="1" s="1"/>
  <c r="EV107" i="1" a="1"/>
  <c r="EV107" i="1" s="1"/>
  <c r="EV88" i="1" a="1"/>
  <c r="EV88" i="1" s="1"/>
  <c r="EV90" i="1" s="1" a="1"/>
  <c r="EV90" i="1" s="1"/>
  <c r="EV92" i="1" s="1" a="1"/>
  <c r="EV92" i="1" s="1"/>
  <c r="EV94" i="1" s="1" a="1"/>
  <c r="EV94" i="1" s="1"/>
  <c r="EV96" i="1" s="1" a="1"/>
  <c r="EV96" i="1" s="1"/>
  <c r="EV98" i="1" s="1" a="1"/>
  <c r="EV98" i="1" s="1"/>
  <c r="EV100" i="1" s="1" a="1"/>
  <c r="EV100" i="1" s="1"/>
  <c r="EV102" i="1" s="1" a="1"/>
  <c r="EV102" i="1" s="1"/>
  <c r="EV104" i="1" s="1" a="1"/>
  <c r="EV104" i="1" s="1"/>
  <c r="EV89" i="1" a="1"/>
  <c r="EV89" i="1" s="1"/>
  <c r="EV91" i="1" s="1" a="1"/>
  <c r="EV91" i="1" s="1"/>
  <c r="EV93" i="1" s="1" a="1"/>
  <c r="EV93" i="1" s="1"/>
  <c r="EV95" i="1" s="1" a="1"/>
  <c r="EV95" i="1" s="1"/>
  <c r="EV97" i="1" s="1" a="1"/>
  <c r="EV97" i="1" s="1"/>
  <c r="EV99" i="1" s="1" a="1"/>
  <c r="EV99" i="1" s="1"/>
  <c r="EV101" i="1" s="1" a="1"/>
  <c r="EV101" i="1" s="1"/>
  <c r="EV103" i="1" s="1" a="1"/>
  <c r="EV103" i="1" s="1"/>
  <c r="EV105" i="1" s="1" a="1"/>
  <c r="EV105" i="1" s="1"/>
  <c r="EV108" i="1" a="1"/>
  <c r="EV108" i="1" s="1"/>
  <c r="ER107" i="1" a="1"/>
  <c r="ER107" i="1" s="1"/>
  <c r="ER88" i="1" a="1"/>
  <c r="ER88" i="1" s="1"/>
  <c r="ER90" i="1" s="1" a="1"/>
  <c r="ER90" i="1" s="1"/>
  <c r="ER92" i="1" s="1" a="1"/>
  <c r="ER92" i="1" s="1"/>
  <c r="ER94" i="1" s="1" a="1"/>
  <c r="ER94" i="1" s="1"/>
  <c r="ER96" i="1" s="1" a="1"/>
  <c r="ER96" i="1" s="1"/>
  <c r="ER98" i="1" s="1" a="1"/>
  <c r="ER98" i="1" s="1"/>
  <c r="ER100" i="1" s="1" a="1"/>
  <c r="ER100" i="1" s="1"/>
  <c r="ER102" i="1" s="1" a="1"/>
  <c r="ER102" i="1" s="1"/>
  <c r="ER104" i="1" s="1" a="1"/>
  <c r="ER104" i="1" s="1"/>
  <c r="ER89" i="1" a="1"/>
  <c r="ER89" i="1" s="1"/>
  <c r="ER91" i="1" s="1" a="1"/>
  <c r="ER91" i="1" s="1"/>
  <c r="ER93" i="1" s="1" a="1"/>
  <c r="ER93" i="1" s="1"/>
  <c r="ER95" i="1" s="1" a="1"/>
  <c r="ER95" i="1" s="1"/>
  <c r="ER97" i="1" s="1" a="1"/>
  <c r="ER97" i="1" s="1"/>
  <c r="ER99" i="1" s="1" a="1"/>
  <c r="ER99" i="1" s="1"/>
  <c r="ER101" i="1" s="1" a="1"/>
  <c r="ER101" i="1" s="1"/>
  <c r="ER103" i="1" s="1" a="1"/>
  <c r="ER103" i="1" s="1"/>
  <c r="ER105" i="1" s="1" a="1"/>
  <c r="ER105" i="1" s="1"/>
  <c r="ER108" i="1" a="1"/>
  <c r="ER108" i="1" s="1"/>
  <c r="K88" i="1" a="1"/>
  <c r="K88" i="1" s="1"/>
  <c r="DH86" i="1"/>
  <c r="K107" i="1" a="1"/>
  <c r="K107" i="1" s="1"/>
  <c r="DI86" i="1"/>
  <c r="CO86" i="1"/>
  <c r="CP86" i="1"/>
  <c r="CV86" i="1"/>
  <c r="DD86" i="1"/>
  <c r="CW86" i="1"/>
  <c r="CW87" i="1"/>
  <c r="CP106" i="1"/>
  <c r="NU88" i="1"/>
  <c r="MY88" i="1"/>
  <c r="OS88" i="1"/>
  <c r="OV88" i="1"/>
  <c r="AED88" i="1"/>
  <c r="MW88" i="1"/>
  <c r="OU88" i="1"/>
  <c r="OT88" i="1"/>
  <c r="FF88" i="1"/>
  <c r="FE88" i="1"/>
  <c r="Y89" i="1"/>
  <c r="X89" i="1"/>
  <c r="W89" i="1"/>
  <c r="FD89" i="1" s="1"/>
  <c r="EW88" i="1"/>
  <c r="EY88" i="1"/>
  <c r="EO89" i="1" a="1"/>
  <c r="EO89" i="1" s="1"/>
  <c r="EO91" i="1" s="1" a="1"/>
  <c r="EO91" i="1" s="1"/>
  <c r="EO93" i="1" s="1" a="1"/>
  <c r="EO93" i="1" s="1"/>
  <c r="EO95" i="1" s="1" a="1"/>
  <c r="EO95" i="1" s="1"/>
  <c r="EO97" i="1" s="1" a="1"/>
  <c r="EO97" i="1" s="1"/>
  <c r="EO99" i="1" s="1" a="1"/>
  <c r="EO99" i="1" s="1"/>
  <c r="EO101" i="1" s="1" a="1"/>
  <c r="EO101" i="1" s="1"/>
  <c r="EO103" i="1" s="1" a="1"/>
  <c r="EO103" i="1" s="1"/>
  <c r="EO105" i="1" s="1" a="1"/>
  <c r="EO105" i="1" s="1"/>
  <c r="EO108" i="1" a="1"/>
  <c r="EO108" i="1" s="1"/>
  <c r="EO107" i="1" a="1"/>
  <c r="EO107" i="1" s="1"/>
  <c r="EO88" i="1" a="1"/>
  <c r="EO88" i="1" s="1"/>
  <c r="EO90" i="1" s="1" a="1"/>
  <c r="EO90" i="1" s="1"/>
  <c r="EO92" i="1" s="1" a="1"/>
  <c r="EO92" i="1" s="1"/>
  <c r="EO94" i="1" s="1" a="1"/>
  <c r="EO94" i="1" s="1"/>
  <c r="EO96" i="1" s="1" a="1"/>
  <c r="EO96" i="1" s="1"/>
  <c r="EO98" i="1" s="1" a="1"/>
  <c r="EO98" i="1" s="1"/>
  <c r="EO100" i="1" s="1" a="1"/>
  <c r="EO100" i="1" s="1"/>
  <c r="EO102" i="1" s="1" a="1"/>
  <c r="EO102" i="1" s="1"/>
  <c r="EO104" i="1" s="1" a="1"/>
  <c r="EO104" i="1" s="1"/>
  <c r="EP89" i="1" a="1"/>
  <c r="EP89" i="1" s="1"/>
  <c r="EP91" i="1" s="1" a="1"/>
  <c r="EP91" i="1" s="1"/>
  <c r="EP93" i="1" s="1" a="1"/>
  <c r="EP93" i="1" s="1"/>
  <c r="EP95" i="1" s="1" a="1"/>
  <c r="EP95" i="1" s="1"/>
  <c r="EP97" i="1" s="1" a="1"/>
  <c r="EP97" i="1" s="1"/>
  <c r="EP99" i="1" s="1" a="1"/>
  <c r="EP99" i="1" s="1"/>
  <c r="EP101" i="1" s="1" a="1"/>
  <c r="EP101" i="1" s="1"/>
  <c r="EP103" i="1" s="1" a="1"/>
  <c r="EP103" i="1" s="1"/>
  <c r="EP105" i="1" s="1" a="1"/>
  <c r="EP105" i="1" s="1"/>
  <c r="EP108" i="1" a="1"/>
  <c r="EP108" i="1" s="1"/>
  <c r="EP107" i="1" a="1"/>
  <c r="EP107" i="1" s="1"/>
  <c r="EP88" i="1" a="1"/>
  <c r="EP88" i="1" s="1"/>
  <c r="EP90" i="1" s="1" a="1"/>
  <c r="EP90" i="1" s="1"/>
  <c r="EP92" i="1" s="1" a="1"/>
  <c r="EP92" i="1" s="1"/>
  <c r="EP94" i="1" s="1" a="1"/>
  <c r="EP94" i="1" s="1"/>
  <c r="EP96" i="1" s="1" a="1"/>
  <c r="EP96" i="1" s="1"/>
  <c r="EP98" i="1" s="1" a="1"/>
  <c r="EP98" i="1" s="1"/>
  <c r="EP100" i="1" s="1" a="1"/>
  <c r="EP100" i="1" s="1"/>
  <c r="EP102" i="1" s="1" a="1"/>
  <c r="EP102" i="1" s="1"/>
  <c r="EP104" i="1" s="1" a="1"/>
  <c r="EP104" i="1" s="1"/>
  <c r="M88" i="1" a="1"/>
  <c r="M88" i="1" s="1"/>
  <c r="M90" i="1" s="1" a="1"/>
  <c r="M90" i="1" s="1"/>
  <c r="M107" i="1" a="1"/>
  <c r="M107" i="1" s="1"/>
  <c r="ZZ107" i="1" s="1"/>
  <c r="AL88" i="1" a="1"/>
  <c r="AL88" i="1" s="1"/>
  <c r="AL90" i="1" s="1" a="1"/>
  <c r="AL90" i="1" s="1"/>
  <c r="AL92" i="1" s="1" a="1"/>
  <c r="AL92" i="1" s="1"/>
  <c r="Q90" i="1"/>
  <c r="GF90" i="1" s="1"/>
  <c r="P90" i="1"/>
  <c r="O90" i="1"/>
  <c r="R90" i="1"/>
  <c r="AH90" i="1"/>
  <c r="AD90" i="1"/>
  <c r="AC90" i="1"/>
  <c r="N90" i="1"/>
  <c r="AF90" i="1"/>
  <c r="AE90" i="1"/>
  <c r="AG90" i="1"/>
  <c r="S90" i="1"/>
  <c r="GI90" i="1" s="1"/>
  <c r="AL89" i="1" a="1"/>
  <c r="AL89" i="1" s="1"/>
  <c r="V89" i="1"/>
  <c r="M91" i="1" a="1"/>
  <c r="M91" i="1" s="1"/>
  <c r="ZZ89" i="1"/>
  <c r="ADN90" i="1"/>
  <c r="ADO90" i="1"/>
  <c r="ADM90" i="1"/>
  <c r="ABL90" i="1"/>
  <c r="ADP90" i="1"/>
  <c r="MZ88" i="1"/>
  <c r="BW87" i="1"/>
  <c r="CC87" i="1"/>
  <c r="BT87" i="1"/>
  <c r="BR87" i="1"/>
  <c r="I89" i="1" a="1"/>
  <c r="I89" i="1" s="1"/>
  <c r="BQ89" i="1" s="1"/>
  <c r="BQ87" i="1"/>
  <c r="BP87" i="1"/>
  <c r="BV87" i="1"/>
  <c r="CB87" i="1"/>
  <c r="EK108" i="1" a="1"/>
  <c r="EK108" i="1" s="1"/>
  <c r="BY108" i="1"/>
  <c r="CA108" i="1"/>
  <c r="BX108" i="1"/>
  <c r="CB108" i="1"/>
  <c r="BU108" i="1"/>
  <c r="BZ108" i="1"/>
  <c r="BV108" i="1"/>
  <c r="BT108" i="1"/>
  <c r="CA87" i="1"/>
  <c r="BP108" i="1"/>
  <c r="BZ87" i="1"/>
  <c r="BW108" i="1"/>
  <c r="BQ108" i="1"/>
  <c r="BY87" i="1"/>
  <c r="BR108" i="1"/>
  <c r="BX87" i="1"/>
  <c r="BS108" i="1"/>
  <c r="BU87" i="1"/>
  <c r="BS87" i="1"/>
  <c r="ADJ90" i="1"/>
  <c r="ADH90" i="1"/>
  <c r="ADI90" i="1"/>
  <c r="ADG90" i="1"/>
  <c r="ADF90" i="1"/>
  <c r="ADE90" i="1"/>
  <c r="ADD90" i="1"/>
  <c r="EL89" i="1" a="1"/>
  <c r="EL89" i="1" s="1"/>
  <c r="EL91" i="1" s="1" a="1"/>
  <c r="EL91" i="1" s="1"/>
  <c r="EL93" i="1" s="1" a="1"/>
  <c r="EL93" i="1" s="1"/>
  <c r="EL95" i="1" s="1" a="1"/>
  <c r="EL95" i="1" s="1"/>
  <c r="EL97" i="1" s="1" a="1"/>
  <c r="EL97" i="1" s="1"/>
  <c r="EL99" i="1" s="1" a="1"/>
  <c r="EL99" i="1" s="1"/>
  <c r="EL101" i="1" s="1" a="1"/>
  <c r="EL101" i="1" s="1"/>
  <c r="EL103" i="1" s="1" a="1"/>
  <c r="EL103" i="1" s="1"/>
  <c r="EL105" i="1" s="1" a="1"/>
  <c r="EL105" i="1" s="1"/>
  <c r="EL88" i="1" a="1"/>
  <c r="EL88" i="1" s="1"/>
  <c r="EL90" i="1" s="1" a="1"/>
  <c r="EL90" i="1" s="1"/>
  <c r="EL92" i="1" s="1" a="1"/>
  <c r="EL92" i="1" s="1"/>
  <c r="EL94" i="1" s="1" a="1"/>
  <c r="EL94" i="1" s="1"/>
  <c r="EL96" i="1" s="1" a="1"/>
  <c r="EL96" i="1" s="1"/>
  <c r="EL98" i="1" s="1" a="1"/>
  <c r="EL98" i="1" s="1"/>
  <c r="EL100" i="1" s="1" a="1"/>
  <c r="EL100" i="1" s="1"/>
  <c r="EL102" i="1" s="1" a="1"/>
  <c r="EL102" i="1" s="1"/>
  <c r="EL104" i="1" s="1" a="1"/>
  <c r="EL104" i="1" s="1"/>
  <c r="NX85" i="1"/>
  <c r="NX86" i="1"/>
  <c r="NX87" i="1"/>
  <c r="NW88" i="1"/>
  <c r="OV7" i="1"/>
  <c r="OZ6" i="1"/>
  <c r="OZ7" i="1" s="1"/>
  <c r="NX88" i="1"/>
  <c r="MX86" i="1"/>
  <c r="MX85" i="1"/>
  <c r="MX87" i="1"/>
  <c r="NU86" i="1"/>
  <c r="NU85" i="1"/>
  <c r="NU87" i="1"/>
  <c r="NV86" i="1"/>
  <c r="NV85" i="1"/>
  <c r="NV87" i="1"/>
  <c r="OS85" i="1"/>
  <c r="OS86" i="1"/>
  <c r="OS87" i="1"/>
  <c r="NV88" i="1"/>
  <c r="OV85" i="1"/>
  <c r="OV86" i="1"/>
  <c r="OV87" i="1"/>
  <c r="MX88" i="1"/>
  <c r="OU85" i="1"/>
  <c r="OU86" i="1"/>
  <c r="OU87" i="1"/>
  <c r="NW86" i="1"/>
  <c r="NW85" i="1"/>
  <c r="NW87" i="1"/>
  <c r="MW86" i="1"/>
  <c r="MW85" i="1"/>
  <c r="MW87" i="1"/>
  <c r="OT85" i="1"/>
  <c r="OT86" i="1"/>
  <c r="OT87" i="1"/>
  <c r="MZ86" i="1"/>
  <c r="MZ85" i="1"/>
  <c r="MZ87" i="1"/>
  <c r="MY86" i="1"/>
  <c r="MY85" i="1"/>
  <c r="MY87" i="1"/>
  <c r="BW86" i="1"/>
  <c r="OQ89" i="1"/>
  <c r="NW89" i="1"/>
  <c r="OP89" i="1"/>
  <c r="NV89" i="1"/>
  <c r="OO89" i="1"/>
  <c r="NU89" i="1"/>
  <c r="ON89" i="1"/>
  <c r="OL89" i="1"/>
  <c r="NR89" i="1"/>
  <c r="MX89" i="1"/>
  <c r="OJ89" i="1"/>
  <c r="OI89" i="1"/>
  <c r="NO89" i="1"/>
  <c r="MU89" i="1"/>
  <c r="OH89" i="1"/>
  <c r="NN89" i="1"/>
  <c r="MT89" i="1"/>
  <c r="OG89" i="1"/>
  <c r="NM89" i="1"/>
  <c r="MS89" i="1"/>
  <c r="OF89" i="1"/>
  <c r="NL89" i="1"/>
  <c r="MR89" i="1"/>
  <c r="OE89" i="1"/>
  <c r="NK89" i="1"/>
  <c r="MQ89" i="1"/>
  <c r="NX89" i="1"/>
  <c r="ML89" i="1"/>
  <c r="NT89" i="1"/>
  <c r="MK89" i="1"/>
  <c r="NS89" i="1"/>
  <c r="MJ89" i="1"/>
  <c r="NQ89" i="1"/>
  <c r="MI89" i="1"/>
  <c r="NP89" i="1"/>
  <c r="MH89" i="1"/>
  <c r="NJ89" i="1"/>
  <c r="MG89" i="1"/>
  <c r="NI89" i="1"/>
  <c r="OV89" i="1"/>
  <c r="NH89" i="1"/>
  <c r="OU89" i="1"/>
  <c r="NG89" i="1"/>
  <c r="OT89" i="1"/>
  <c r="NF89" i="1"/>
  <c r="OS89" i="1"/>
  <c r="NE89" i="1"/>
  <c r="OR89" i="1"/>
  <c r="OM89" i="1"/>
  <c r="MM89" i="1"/>
  <c r="OK89" i="1"/>
  <c r="OD89" i="1"/>
  <c r="OC89" i="1"/>
  <c r="MZ89" i="1"/>
  <c r="MY89" i="1"/>
  <c r="MW89" i="1"/>
  <c r="MV89" i="1"/>
  <c r="MP89" i="1"/>
  <c r="MO89" i="1"/>
  <c r="MN89" i="1"/>
  <c r="EK88" i="1" a="1"/>
  <c r="EK88" i="1" s="1"/>
  <c r="EK90" i="1" s="1" a="1"/>
  <c r="EK90" i="1" s="1"/>
  <c r="EK92" i="1" s="1" a="1"/>
  <c r="EK92" i="1" s="1"/>
  <c r="EK94" i="1" s="1" a="1"/>
  <c r="EK94" i="1" s="1"/>
  <c r="EK96" i="1" s="1" a="1"/>
  <c r="EK96" i="1" s="1"/>
  <c r="EK98" i="1" s="1" a="1"/>
  <c r="EK98" i="1" s="1"/>
  <c r="EK100" i="1" s="1" a="1"/>
  <c r="EK100" i="1" s="1"/>
  <c r="EK102" i="1" s="1" a="1"/>
  <c r="EK102" i="1" s="1"/>
  <c r="EK104" i="1" s="1" a="1"/>
  <c r="EK104" i="1" s="1"/>
  <c r="J89" i="1" a="1"/>
  <c r="J89" i="1" s="1"/>
  <c r="J91" i="1" s="1" a="1"/>
  <c r="J91" i="1" s="1"/>
  <c r="J93" i="1" s="1" a="1"/>
  <c r="J93" i="1" s="1"/>
  <c r="J95" i="1" s="1" a="1"/>
  <c r="J95" i="1" s="1"/>
  <c r="J97" i="1" s="1" a="1"/>
  <c r="J97" i="1" s="1"/>
  <c r="J99" i="1" s="1" a="1"/>
  <c r="J99" i="1" s="1"/>
  <c r="J101" i="1" s="1" a="1"/>
  <c r="J101" i="1" s="1"/>
  <c r="J103" i="1" s="1" a="1"/>
  <c r="J103" i="1" s="1"/>
  <c r="J105" i="1" s="1" a="1"/>
  <c r="J105" i="1" s="1"/>
  <c r="AEF86" i="1"/>
  <c r="AEF85" i="1"/>
  <c r="AEF88" i="1"/>
  <c r="AEF87" i="1"/>
  <c r="AEI10" i="1"/>
  <c r="J88" i="1" a="1"/>
  <c r="J88" i="1" s="1"/>
  <c r="J90" i="1" s="1" a="1"/>
  <c r="J90" i="1" s="1"/>
  <c r="J92" i="1" s="1" a="1"/>
  <c r="J92" i="1" s="1"/>
  <c r="J94" i="1" s="1" a="1"/>
  <c r="J94" i="1" s="1"/>
  <c r="J96" i="1" s="1" a="1"/>
  <c r="J96" i="1" s="1"/>
  <c r="J98" i="1" s="1" a="1"/>
  <c r="J98" i="1" s="1"/>
  <c r="J100" i="1" s="1" a="1"/>
  <c r="J100" i="1" s="1"/>
  <c r="J102" i="1" s="1" a="1"/>
  <c r="J102" i="1" s="1"/>
  <c r="J104" i="1" s="1" a="1"/>
  <c r="J104" i="1" s="1"/>
  <c r="EN89" i="1" a="1"/>
  <c r="EN89" i="1" s="1"/>
  <c r="EN91" i="1" s="1" a="1"/>
  <c r="EN91" i="1" s="1"/>
  <c r="EN93" i="1" s="1" a="1"/>
  <c r="EN93" i="1" s="1"/>
  <c r="EN95" i="1" s="1" a="1"/>
  <c r="EN95" i="1" s="1"/>
  <c r="EN97" i="1" s="1" a="1"/>
  <c r="EN97" i="1" s="1"/>
  <c r="EN99" i="1" s="1" a="1"/>
  <c r="EN99" i="1" s="1"/>
  <c r="EN101" i="1" s="1" a="1"/>
  <c r="EN101" i="1" s="1"/>
  <c r="EN103" i="1" s="1" a="1"/>
  <c r="EN103" i="1" s="1"/>
  <c r="EN105" i="1" s="1" a="1"/>
  <c r="EN105" i="1" s="1"/>
  <c r="EJ88" i="1" a="1"/>
  <c r="EJ88" i="1" s="1"/>
  <c r="EJ90" i="1" s="1" a="1"/>
  <c r="EJ90" i="1" s="1"/>
  <c r="EJ92" i="1" s="1" a="1"/>
  <c r="EJ92" i="1" s="1"/>
  <c r="EJ94" i="1" s="1" a="1"/>
  <c r="EJ94" i="1" s="1"/>
  <c r="EJ96" i="1" s="1" a="1"/>
  <c r="EJ96" i="1" s="1"/>
  <c r="EJ98" i="1" s="1" a="1"/>
  <c r="EJ98" i="1" s="1"/>
  <c r="EJ100" i="1" s="1" a="1"/>
  <c r="EJ100" i="1" s="1"/>
  <c r="EJ102" i="1" s="1" a="1"/>
  <c r="EJ102" i="1" s="1"/>
  <c r="EJ104" i="1" s="1" a="1"/>
  <c r="EJ104" i="1" s="1"/>
  <c r="ACX89" i="1" a="1"/>
  <c r="ACX89" i="1" s="1"/>
  <c r="ACX91" i="1" s="1" a="1"/>
  <c r="ACX91" i="1" s="1"/>
  <c r="ACX93" i="1" s="1" a="1"/>
  <c r="ACX93" i="1" s="1"/>
  <c r="ACX95" i="1" s="1" a="1"/>
  <c r="ACX95" i="1" s="1"/>
  <c r="ACX97" i="1" s="1" a="1"/>
  <c r="ACX97" i="1" s="1"/>
  <c r="ACX99" i="1" s="1" a="1"/>
  <c r="ACX99" i="1" s="1"/>
  <c r="ACX101" i="1" s="1" a="1"/>
  <c r="ACX101" i="1" s="1"/>
  <c r="ACX103" i="1" s="1" a="1"/>
  <c r="ACX103" i="1" s="1"/>
  <c r="ACX105" i="1" s="1" a="1"/>
  <c r="ACX105" i="1" s="1"/>
  <c r="CA106" i="1"/>
  <c r="BZ106" i="1"/>
  <c r="CB106" i="1"/>
  <c r="CC106" i="1"/>
  <c r="BV86" i="1"/>
  <c r="BS106" i="1"/>
  <c r="BU86" i="1"/>
  <c r="BT106" i="1"/>
  <c r="CC86" i="1"/>
  <c r="BW106" i="1"/>
  <c r="BT86" i="1"/>
  <c r="BR86" i="1"/>
  <c r="BP106" i="1"/>
  <c r="CA86" i="1"/>
  <c r="BY106" i="1"/>
  <c r="BQ106" i="1"/>
  <c r="BZ86" i="1"/>
  <c r="BR106" i="1"/>
  <c r="BY86" i="1"/>
  <c r="BU106" i="1"/>
  <c r="BX86" i="1"/>
  <c r="BV106" i="1"/>
  <c r="CB86" i="1"/>
  <c r="I88" i="1" a="1"/>
  <c r="I88" i="1" s="1"/>
  <c r="BS88" i="1" s="1"/>
  <c r="BS86" i="1"/>
  <c r="BQ86" i="1"/>
  <c r="I107" i="1" a="1"/>
  <c r="I107" i="1" s="1"/>
  <c r="BT107" i="1" s="1"/>
  <c r="BP86" i="1"/>
  <c r="EM108" i="1" a="1"/>
  <c r="EM108" i="1" s="1"/>
  <c r="AL108" i="1" a="1"/>
  <c r="AL108" i="1" s="1"/>
  <c r="DH106" i="1"/>
  <c r="AEG10" i="1"/>
  <c r="DA87" i="1"/>
  <c r="DI106" i="1"/>
  <c r="CW106" i="1"/>
  <c r="DA106" i="1"/>
  <c r="DD106" i="1"/>
  <c r="CV106" i="1"/>
  <c r="ACR108" i="1" a="1"/>
  <c r="ACR108" i="1" s="1"/>
  <c r="CO106" i="1"/>
  <c r="AED87" i="1"/>
  <c r="EN88" i="1" a="1"/>
  <c r="EN88" i="1" s="1"/>
  <c r="EN90" i="1" s="1" a="1"/>
  <c r="EN90" i="1" s="1"/>
  <c r="EN92" i="1" s="1" a="1"/>
  <c r="EN92" i="1" s="1"/>
  <c r="EN94" i="1" s="1" a="1"/>
  <c r="EN94" i="1" s="1"/>
  <c r="EN96" i="1" s="1" a="1"/>
  <c r="EN96" i="1" s="1"/>
  <c r="EN98" i="1" s="1" a="1"/>
  <c r="EN98" i="1" s="1"/>
  <c r="EN100" i="1" s="1" a="1"/>
  <c r="EN100" i="1" s="1"/>
  <c r="EN102" i="1" s="1" a="1"/>
  <c r="EN102" i="1" s="1"/>
  <c r="EN104" i="1" s="1" a="1"/>
  <c r="EN104" i="1" s="1"/>
  <c r="DO89" i="1" a="1"/>
  <c r="DO89" i="1" s="1"/>
  <c r="DO91" i="1" s="1" a="1"/>
  <c r="DO91" i="1" s="1"/>
  <c r="DO93" i="1" s="1" a="1"/>
  <c r="DO93" i="1" s="1"/>
  <c r="DO95" i="1" s="1" a="1"/>
  <c r="DO95" i="1" s="1"/>
  <c r="DO97" i="1" s="1" a="1"/>
  <c r="DO97" i="1" s="1"/>
  <c r="DO99" i="1" s="1" a="1"/>
  <c r="DO99" i="1" s="1"/>
  <c r="DO101" i="1" s="1" a="1"/>
  <c r="DO101" i="1" s="1"/>
  <c r="DO103" i="1" s="1" a="1"/>
  <c r="DO103" i="1" s="1"/>
  <c r="DO105" i="1" s="1" a="1"/>
  <c r="DO105" i="1" s="1"/>
  <c r="CG89" i="1" a="1"/>
  <c r="CG89" i="1" s="1"/>
  <c r="CG91" i="1" s="1" a="1"/>
  <c r="CG91" i="1" s="1"/>
  <c r="CG93" i="1" s="1" a="1"/>
  <c r="CG93" i="1" s="1"/>
  <c r="CG95" i="1" s="1" a="1"/>
  <c r="CG95" i="1" s="1"/>
  <c r="CG97" i="1" s="1" a="1"/>
  <c r="CG97" i="1" s="1"/>
  <c r="CG99" i="1" s="1" a="1"/>
  <c r="CG99" i="1" s="1"/>
  <c r="CG101" i="1" s="1" a="1"/>
  <c r="CG101" i="1" s="1"/>
  <c r="CG103" i="1" s="1" a="1"/>
  <c r="CG103" i="1" s="1"/>
  <c r="CG105" i="1" s="1" a="1"/>
  <c r="CG105" i="1" s="1"/>
  <c r="ACR88" i="1" a="1"/>
  <c r="ACR88" i="1" s="1"/>
  <c r="ACR90" i="1" s="1" a="1"/>
  <c r="ACR90" i="1" s="1"/>
  <c r="ACR107" i="1" a="1"/>
  <c r="ACR107" i="1" s="1"/>
  <c r="DN88" i="1" a="1"/>
  <c r="DN88" i="1" s="1"/>
  <c r="DN90" i="1" s="1" a="1"/>
  <c r="DN90" i="1" s="1"/>
  <c r="DN92" i="1" s="1" a="1"/>
  <c r="DN92" i="1" s="1"/>
  <c r="DN94" i="1" s="1" a="1"/>
  <c r="DN94" i="1" s="1"/>
  <c r="DN96" i="1" s="1" a="1"/>
  <c r="DN96" i="1" s="1"/>
  <c r="DN98" i="1" s="1" a="1"/>
  <c r="DN98" i="1" s="1"/>
  <c r="DN100" i="1" s="1" a="1"/>
  <c r="DN100" i="1" s="1"/>
  <c r="DN102" i="1" s="1" a="1"/>
  <c r="DN102" i="1" s="1"/>
  <c r="DN104" i="1" s="1" a="1"/>
  <c r="DN104" i="1" s="1"/>
  <c r="EJ89" i="1" a="1"/>
  <c r="EJ89" i="1" s="1"/>
  <c r="EJ91" i="1" s="1" a="1"/>
  <c r="EJ91" i="1" s="1"/>
  <c r="EJ93" i="1" s="1" a="1"/>
  <c r="EJ93" i="1" s="1"/>
  <c r="EJ95" i="1" s="1" a="1"/>
  <c r="EJ95" i="1" s="1"/>
  <c r="EJ97" i="1" s="1" a="1"/>
  <c r="EJ97" i="1" s="1"/>
  <c r="EJ99" i="1" s="1" a="1"/>
  <c r="EJ99" i="1" s="1"/>
  <c r="EJ101" i="1" s="1" a="1"/>
  <c r="EJ101" i="1" s="1"/>
  <c r="EJ103" i="1" s="1" a="1"/>
  <c r="EJ103" i="1" s="1"/>
  <c r="EJ105" i="1" s="1" a="1"/>
  <c r="EJ105" i="1" s="1"/>
  <c r="AM89" i="1" a="1"/>
  <c r="AM89" i="1" s="1"/>
  <c r="ZY89" i="1" s="1"/>
  <c r="ZY87" i="1"/>
  <c r="DO88" i="1" a="1"/>
  <c r="DO88" i="1" s="1"/>
  <c r="DO90" i="1" s="1" a="1"/>
  <c r="DO90" i="1" s="1"/>
  <c r="DO92" i="1" s="1" a="1"/>
  <c r="DO92" i="1" s="1"/>
  <c r="DO94" i="1" s="1" a="1"/>
  <c r="DO94" i="1" s="1"/>
  <c r="DO96" i="1" s="1" a="1"/>
  <c r="DO96" i="1" s="1"/>
  <c r="DO98" i="1" s="1" a="1"/>
  <c r="DO98" i="1" s="1"/>
  <c r="DO100" i="1" s="1" a="1"/>
  <c r="DO100" i="1" s="1"/>
  <c r="DO102" i="1" s="1" a="1"/>
  <c r="DO102" i="1" s="1"/>
  <c r="DO104" i="1" s="1" a="1"/>
  <c r="DO104" i="1" s="1"/>
  <c r="K108" i="1" a="1"/>
  <c r="K108" i="1" s="1"/>
  <c r="DI87" i="1"/>
  <c r="DH87" i="1"/>
  <c r="K89" i="1" a="1"/>
  <c r="K89" i="1" s="1"/>
  <c r="CO87" i="1"/>
  <c r="CP87" i="1"/>
  <c r="DD87" i="1"/>
  <c r="DN108" i="1" a="1"/>
  <c r="DN108" i="1" s="1"/>
  <c r="CV87" i="1"/>
  <c r="DR88" i="1" a="1"/>
  <c r="DR88" i="1" s="1"/>
  <c r="DR90" i="1" s="1" a="1"/>
  <c r="DR90" i="1" s="1"/>
  <c r="DR92" i="1" s="1" a="1"/>
  <c r="DR92" i="1" s="1"/>
  <c r="DR94" i="1" s="1" a="1"/>
  <c r="DR94" i="1" s="1"/>
  <c r="DR96" i="1" s="1" a="1"/>
  <c r="DR96" i="1" s="1"/>
  <c r="DR98" i="1" s="1" a="1"/>
  <c r="DR98" i="1" s="1"/>
  <c r="DR100" i="1" s="1" a="1"/>
  <c r="DR100" i="1" s="1"/>
  <c r="DR102" i="1" s="1" a="1"/>
  <c r="DR102" i="1" s="1"/>
  <c r="DR104" i="1" s="1" a="1"/>
  <c r="DR104" i="1" s="1"/>
  <c r="DR108" i="1" a="1"/>
  <c r="DR108" i="1" s="1"/>
  <c r="CG88" i="1" a="1"/>
  <c r="CG88" i="1" s="1"/>
  <c r="CG90" i="1" s="1" a="1"/>
  <c r="CG90" i="1" s="1"/>
  <c r="CG92" i="1" s="1" a="1"/>
  <c r="CG92" i="1" s="1"/>
  <c r="CG94" i="1" s="1" a="1"/>
  <c r="CG94" i="1" s="1"/>
  <c r="CG96" i="1" s="1" a="1"/>
  <c r="CG96" i="1" s="1"/>
  <c r="CG98" i="1" s="1" a="1"/>
  <c r="CG98" i="1" s="1"/>
  <c r="CG100" i="1" s="1" a="1"/>
  <c r="CG100" i="1" s="1"/>
  <c r="CG102" i="1" s="1" a="1"/>
  <c r="CG102" i="1" s="1"/>
  <c r="CG104" i="1" s="1" a="1"/>
  <c r="CG104" i="1" s="1"/>
  <c r="AED86" i="1"/>
  <c r="AED85" i="1"/>
  <c r="DS108" i="1" a="1"/>
  <c r="DS108" i="1" s="1"/>
  <c r="EM88" i="1" a="1"/>
  <c r="EM88" i="1" s="1"/>
  <c r="EM90" i="1" s="1" a="1"/>
  <c r="EM90" i="1" s="1"/>
  <c r="EM92" i="1" s="1" a="1"/>
  <c r="EM92" i="1" s="1"/>
  <c r="EM94" i="1" s="1" a="1"/>
  <c r="EM94" i="1" s="1"/>
  <c r="EM96" i="1" s="1" a="1"/>
  <c r="EM96" i="1" s="1"/>
  <c r="EM98" i="1" s="1" a="1"/>
  <c r="EM98" i="1" s="1"/>
  <c r="EM100" i="1" s="1" a="1"/>
  <c r="EM100" i="1" s="1"/>
  <c r="EM102" i="1" s="1" a="1"/>
  <c r="EM102" i="1" s="1"/>
  <c r="EM104" i="1" s="1" a="1"/>
  <c r="EM104" i="1" s="1"/>
  <c r="DS88" i="1" a="1"/>
  <c r="DS88" i="1" s="1"/>
  <c r="DS90" i="1" s="1" a="1"/>
  <c r="DS90" i="1" s="1"/>
  <c r="DS92" i="1" s="1" a="1"/>
  <c r="DS92" i="1" s="1"/>
  <c r="DS94" i="1" s="1" a="1"/>
  <c r="DS94" i="1" s="1"/>
  <c r="DS96" i="1" s="1" a="1"/>
  <c r="DS96" i="1" s="1"/>
  <c r="DS98" i="1" s="1" a="1"/>
  <c r="DS98" i="1" s="1"/>
  <c r="DS100" i="1" s="1" a="1"/>
  <c r="DS100" i="1" s="1"/>
  <c r="DS102" i="1" s="1" a="1"/>
  <c r="DS102" i="1" s="1"/>
  <c r="DS104" i="1" s="1" a="1"/>
  <c r="DS104" i="1" s="1"/>
  <c r="PQ88" i="1"/>
  <c r="DM107" i="1" a="1"/>
  <c r="DM107" i="1" s="1"/>
  <c r="DM88" i="1" a="1"/>
  <c r="DM88" i="1" s="1"/>
  <c r="DM90" i="1" s="1" a="1"/>
  <c r="DM90" i="1" s="1"/>
  <c r="DM92" i="1" s="1" a="1"/>
  <c r="DM92" i="1" s="1"/>
  <c r="DM94" i="1" s="1" a="1"/>
  <c r="DM94" i="1" s="1"/>
  <c r="DM96" i="1" s="1" a="1"/>
  <c r="DM96" i="1" s="1"/>
  <c r="DM98" i="1" s="1" a="1"/>
  <c r="DM98" i="1" s="1"/>
  <c r="DM100" i="1" s="1" a="1"/>
  <c r="DM100" i="1" s="1"/>
  <c r="DM102" i="1" s="1" a="1"/>
  <c r="DM102" i="1" s="1"/>
  <c r="DM104" i="1" s="1" a="1"/>
  <c r="DM104" i="1" s="1"/>
  <c r="DM89" i="1" a="1"/>
  <c r="DM89" i="1" s="1"/>
  <c r="DM91" i="1" s="1" a="1"/>
  <c r="DM91" i="1" s="1"/>
  <c r="DM93" i="1" s="1" a="1"/>
  <c r="DM93" i="1" s="1"/>
  <c r="DM95" i="1" s="1" a="1"/>
  <c r="DM95" i="1" s="1"/>
  <c r="DM97" i="1" s="1" a="1"/>
  <c r="DM97" i="1" s="1"/>
  <c r="DM99" i="1" s="1" a="1"/>
  <c r="DM99" i="1" s="1"/>
  <c r="DM101" i="1" s="1" a="1"/>
  <c r="DM101" i="1" s="1"/>
  <c r="DM103" i="1" s="1" a="1"/>
  <c r="DM103" i="1" s="1"/>
  <c r="DM105" i="1" s="1" a="1"/>
  <c r="DM105" i="1" s="1"/>
  <c r="DM108" i="1" a="1"/>
  <c r="DM108" i="1" s="1"/>
  <c r="NZ12" i="1"/>
  <c r="OA12" i="1"/>
  <c r="OY12" i="1"/>
  <c r="NY12" i="1"/>
  <c r="ND12" i="1"/>
  <c r="NC12" i="1"/>
  <c r="OX12" i="1"/>
  <c r="PQ85" i="1"/>
  <c r="PQ86" i="1"/>
  <c r="PQ87" i="1"/>
  <c r="NB12" i="1"/>
  <c r="NA12" i="1"/>
  <c r="OZ12" i="1"/>
  <c r="OW12" i="1"/>
  <c r="OB12" i="1"/>
  <c r="PO89" i="1"/>
  <c r="PN89" i="1"/>
  <c r="PM89" i="1"/>
  <c r="PL89" i="1"/>
  <c r="PK89" i="1"/>
  <c r="PJ89" i="1"/>
  <c r="PI89" i="1"/>
  <c r="PH89" i="1"/>
  <c r="PG89" i="1"/>
  <c r="PF89" i="1"/>
  <c r="PE89" i="1"/>
  <c r="PD89" i="1"/>
  <c r="PC89" i="1"/>
  <c r="PB89" i="1"/>
  <c r="PQ89" i="1"/>
  <c r="PP89" i="1"/>
  <c r="PA89" i="1"/>
  <c r="PR12" i="1"/>
  <c r="PS6" i="1"/>
  <c r="AEE88" i="1"/>
  <c r="AK90" i="1"/>
  <c r="GE89" i="1"/>
  <c r="GD89" i="1"/>
  <c r="AEE86" i="1"/>
  <c r="ED87" i="1"/>
  <c r="EC87" i="1"/>
  <c r="EB87" i="1"/>
  <c r="EA87" i="1"/>
  <c r="U87" i="1"/>
  <c r="T87" i="1"/>
  <c r="EI87" i="1"/>
  <c r="EH87" i="1"/>
  <c r="EG87" i="1"/>
  <c r="EF87" i="1"/>
  <c r="EE87" i="1"/>
  <c r="ABO94" i="1" a="1"/>
  <c r="ABO94" i="1" s="1"/>
  <c r="ABP93" i="1"/>
  <c r="ABN95" i="1" a="1"/>
  <c r="ABN95" i="1" s="1"/>
  <c r="U85" i="1"/>
  <c r="T85" i="1"/>
  <c r="EI85" i="1"/>
  <c r="EH85" i="1"/>
  <c r="EG85" i="1"/>
  <c r="EF85" i="1"/>
  <c r="EE85" i="1"/>
  <c r="ED85" i="1"/>
  <c r="EC85" i="1"/>
  <c r="EB85" i="1"/>
  <c r="EA85" i="1"/>
  <c r="DV88" i="1"/>
  <c r="DU88" i="1"/>
  <c r="DT88" i="1"/>
  <c r="EE86" i="1"/>
  <c r="T86" i="1"/>
  <c r="ED86" i="1"/>
  <c r="EC86" i="1"/>
  <c r="EB86" i="1"/>
  <c r="EA86" i="1"/>
  <c r="EF86" i="1"/>
  <c r="EI86" i="1"/>
  <c r="EH86" i="1"/>
  <c r="EG86" i="1"/>
  <c r="U86" i="1"/>
  <c r="ZY92" i="1"/>
  <c r="AM94" i="1" a="1"/>
  <c r="AM94" i="1" s="1"/>
  <c r="AEE85" i="1"/>
  <c r="AEE87" i="1"/>
  <c r="DZ88" i="1"/>
  <c r="FK88" i="1"/>
  <c r="EI89" i="1"/>
  <c r="EH89" i="1"/>
  <c r="EG89" i="1"/>
  <c r="EF89" i="1"/>
  <c r="EE89" i="1"/>
  <c r="U89" i="1"/>
  <c r="T89" i="1"/>
  <c r="ED89" i="1"/>
  <c r="EC89" i="1"/>
  <c r="EB89" i="1"/>
  <c r="EA89" i="1"/>
  <c r="GH89" i="1"/>
  <c r="GG89" i="1"/>
  <c r="AEF89" i="1"/>
  <c r="AEE89" i="1"/>
  <c r="AED89" i="1"/>
  <c r="AEC89" i="1"/>
  <c r="AEB89" i="1"/>
  <c r="LS89" i="1" a="1"/>
  <c r="LS89" i="1" s="1"/>
  <c r="LT89" i="1" s="1"/>
  <c r="LU89" i="1" s="1"/>
  <c r="LV89" i="1" s="1"/>
  <c r="AEA89" i="1"/>
  <c r="ADZ89" i="1"/>
  <c r="ADY89" i="1"/>
  <c r="ADX89" i="1"/>
  <c r="GB89" i="1"/>
  <c r="GA89" i="1"/>
  <c r="LX89" i="1" a="1"/>
  <c r="LX89" i="1" s="1"/>
  <c r="LY89" i="1" s="1"/>
  <c r="LZ89" i="1" s="1"/>
  <c r="MA89" i="1" s="1"/>
  <c r="ADW89" i="1"/>
  <c r="ADV89" i="1"/>
  <c r="ZA89" i="1"/>
  <c r="LW89" i="1" a="1"/>
  <c r="LW89" i="1" s="1"/>
  <c r="ADU89" i="1"/>
  <c r="ADT89" i="1"/>
  <c r="ADS89" i="1"/>
  <c r="LR89" i="1" a="1"/>
  <c r="LR89" i="1" s="1"/>
  <c r="ADR89" i="1"/>
  <c r="MC89" i="1" a="1"/>
  <c r="MC89" i="1" s="1"/>
  <c r="MD89" i="1" s="1"/>
  <c r="ME89" i="1" s="1"/>
  <c r="MF89" i="1" s="1"/>
  <c r="MB89" i="1" a="1"/>
  <c r="MB89" i="1" s="1"/>
  <c r="GC89" i="1"/>
  <c r="H91" i="1"/>
  <c r="OY6" i="1"/>
  <c r="OY7" i="1" s="1"/>
  <c r="OX6" i="1"/>
  <c r="OX7" i="1" s="1"/>
  <c r="OW6" i="1"/>
  <c r="OW7" i="1" s="1"/>
  <c r="ND6" i="1"/>
  <c r="ND7" i="1" s="1"/>
  <c r="NC6" i="1"/>
  <c r="NC7" i="1" s="1"/>
  <c r="NB6" i="1"/>
  <c r="NB7" i="1" s="1"/>
  <c r="U921" i="7"/>
  <c r="L920" i="7"/>
  <c r="U921" i="8"/>
  <c r="L920" i="8"/>
  <c r="U920" i="6"/>
  <c r="L919" i="6"/>
  <c r="AEH10" i="1"/>
  <c r="GW14" i="1"/>
  <c r="FH85" i="1" l="1" a="1"/>
  <c r="FH85" i="1" s="1"/>
  <c r="AA89" i="1"/>
  <c r="AB90" i="1"/>
  <c r="Z91" i="1" a="1"/>
  <c r="Z91" i="1" s="1"/>
  <c r="Z90" i="1" a="1"/>
  <c r="Z90" i="1" s="1"/>
  <c r="ADK91" i="1"/>
  <c r="EX89" i="1"/>
  <c r="W51" i="1"/>
  <c r="FD50" i="1"/>
  <c r="CV88" i="1"/>
  <c r="ABP98" i="1"/>
  <c r="ABN100" i="1" a="1"/>
  <c r="ABN100" i="1" s="1"/>
  <c r="CW88" i="1"/>
  <c r="CO88" i="1"/>
  <c r="CP88" i="1"/>
  <c r="K90" i="1" a="1"/>
  <c r="K90" i="1" s="1"/>
  <c r="DA88" i="1"/>
  <c r="DD88" i="1"/>
  <c r="DH88" i="1"/>
  <c r="DI88" i="1"/>
  <c r="CV107" i="1"/>
  <c r="CO107" i="1"/>
  <c r="CP107" i="1"/>
  <c r="CW107" i="1"/>
  <c r="DH107" i="1"/>
  <c r="DI107" i="1"/>
  <c r="DA107" i="1"/>
  <c r="DD107" i="1"/>
  <c r="CO89" i="1"/>
  <c r="CW108" i="1"/>
  <c r="FE89" i="1"/>
  <c r="FF89" i="1"/>
  <c r="Y90" i="1"/>
  <c r="X90" i="1"/>
  <c r="W90" i="1"/>
  <c r="FD90" i="1" s="1"/>
  <c r="EW89" i="1"/>
  <c r="EY89" i="1"/>
  <c r="ZZ88" i="1"/>
  <c r="AD91" i="1"/>
  <c r="AE91" i="1"/>
  <c r="P91" i="1"/>
  <c r="O91" i="1"/>
  <c r="S91" i="1"/>
  <c r="GI91" i="1" s="1"/>
  <c r="AH91" i="1"/>
  <c r="AF91" i="1"/>
  <c r="Q91" i="1"/>
  <c r="GF91" i="1" s="1"/>
  <c r="N91" i="1"/>
  <c r="R91" i="1"/>
  <c r="AG91" i="1"/>
  <c r="AC91" i="1"/>
  <c r="AL91" i="1" a="1"/>
  <c r="AL91" i="1" s="1"/>
  <c r="V90" i="1"/>
  <c r="M93" i="1" a="1"/>
  <c r="M93" i="1" s="1"/>
  <c r="ZZ91" i="1"/>
  <c r="M92" i="1" a="1"/>
  <c r="M92" i="1" s="1"/>
  <c r="ZZ90" i="1"/>
  <c r="ADN91" i="1"/>
  <c r="ADO91" i="1"/>
  <c r="ADM91" i="1"/>
  <c r="ABL91" i="1"/>
  <c r="ADP91" i="1"/>
  <c r="I91" i="1" a="1"/>
  <c r="I91" i="1" s="1"/>
  <c r="BP91" i="1" s="1"/>
  <c r="BP89" i="1"/>
  <c r="BR89" i="1"/>
  <c r="CC89" i="1"/>
  <c r="CB89" i="1"/>
  <c r="BV89" i="1"/>
  <c r="BU89" i="1"/>
  <c r="BX89" i="1"/>
  <c r="BY89" i="1"/>
  <c r="BW89" i="1"/>
  <c r="BS89" i="1"/>
  <c r="BT89" i="1"/>
  <c r="CA89" i="1"/>
  <c r="BZ89" i="1"/>
  <c r="NB89" i="1"/>
  <c r="NC89" i="1"/>
  <c r="ADJ91" i="1"/>
  <c r="ADH91" i="1"/>
  <c r="ADI91" i="1"/>
  <c r="ADF91" i="1"/>
  <c r="ADG91" i="1"/>
  <c r="ADE91" i="1"/>
  <c r="ADD91" i="1"/>
  <c r="OZ86" i="1"/>
  <c r="OZ85" i="1"/>
  <c r="OZ87" i="1"/>
  <c r="OZ88" i="1"/>
  <c r="NA86" i="1"/>
  <c r="NA85" i="1"/>
  <c r="NA87" i="1"/>
  <c r="NA88" i="1"/>
  <c r="OB89" i="1"/>
  <c r="ND89" i="1"/>
  <c r="NY89" i="1"/>
  <c r="OX85" i="1"/>
  <c r="OX86" i="1"/>
  <c r="OX87" i="1"/>
  <c r="OX88" i="1"/>
  <c r="OB85" i="1"/>
  <c r="OB86" i="1"/>
  <c r="OB87" i="1"/>
  <c r="OB88" i="1"/>
  <c r="NC86" i="1"/>
  <c r="NC85" i="1"/>
  <c r="NC87" i="1"/>
  <c r="NC88" i="1"/>
  <c r="OW89" i="1"/>
  <c r="ND85" i="1"/>
  <c r="ND86" i="1"/>
  <c r="ND87" i="1"/>
  <c r="ND88" i="1"/>
  <c r="NY86" i="1"/>
  <c r="NY85" i="1"/>
  <c r="NY87" i="1"/>
  <c r="NY88" i="1"/>
  <c r="AEI86" i="1"/>
  <c r="OY85" i="1"/>
  <c r="OY86" i="1"/>
  <c r="OY87" i="1"/>
  <c r="OY88" i="1"/>
  <c r="OX89" i="1"/>
  <c r="OA86" i="1"/>
  <c r="OA85" i="1"/>
  <c r="OA87" i="1"/>
  <c r="OA88" i="1"/>
  <c r="AEI85" i="1"/>
  <c r="NZ85" i="1"/>
  <c r="NZ86" i="1"/>
  <c r="NZ87" i="1"/>
  <c r="NZ88" i="1"/>
  <c r="AEL10" i="1"/>
  <c r="AEI87" i="1"/>
  <c r="OY89" i="1"/>
  <c r="NZ89" i="1"/>
  <c r="AEI89" i="1"/>
  <c r="OZ89" i="1"/>
  <c r="NA89" i="1"/>
  <c r="OA89" i="1"/>
  <c r="AEI88" i="1"/>
  <c r="OW85" i="1"/>
  <c r="OW86" i="1"/>
  <c r="OW87" i="1"/>
  <c r="OW88" i="1"/>
  <c r="NB86" i="1"/>
  <c r="NB85" i="1"/>
  <c r="NB87" i="1"/>
  <c r="NB88" i="1"/>
  <c r="OE90" i="1"/>
  <c r="NK90" i="1"/>
  <c r="MQ90" i="1"/>
  <c r="OD90" i="1"/>
  <c r="NJ90" i="1"/>
  <c r="MP90" i="1"/>
  <c r="OC90" i="1"/>
  <c r="NI90" i="1"/>
  <c r="MO90" i="1"/>
  <c r="NH90" i="1"/>
  <c r="MN90" i="1"/>
  <c r="NG90" i="1"/>
  <c r="MM90" i="1"/>
  <c r="NF90" i="1"/>
  <c r="ML90" i="1"/>
  <c r="MJ90" i="1"/>
  <c r="MI90" i="1"/>
  <c r="MH90" i="1"/>
  <c r="MG90" i="1"/>
  <c r="OZ90" i="1"/>
  <c r="OY90" i="1"/>
  <c r="OX90" i="1"/>
  <c r="OV90" i="1"/>
  <c r="NO90" i="1"/>
  <c r="OU90" i="1"/>
  <c r="NN90" i="1"/>
  <c r="OW90" i="1"/>
  <c r="OT90" i="1"/>
  <c r="NM90" i="1"/>
  <c r="OS90" i="1"/>
  <c r="NL90" i="1"/>
  <c r="OB90" i="1"/>
  <c r="OR90" i="1"/>
  <c r="NE90" i="1"/>
  <c r="OQ90" i="1"/>
  <c r="OP90" i="1"/>
  <c r="OO90" i="1"/>
  <c r="ON90" i="1"/>
  <c r="OM90" i="1"/>
  <c r="MV90" i="1"/>
  <c r="NP90" i="1"/>
  <c r="OL90" i="1"/>
  <c r="OK90" i="1"/>
  <c r="ND90" i="1"/>
  <c r="OJ90" i="1"/>
  <c r="NC90" i="1"/>
  <c r="OI90" i="1"/>
  <c r="NB90" i="1"/>
  <c r="OH90" i="1"/>
  <c r="NA90" i="1"/>
  <c r="OG90" i="1"/>
  <c r="MZ90" i="1"/>
  <c r="OF90" i="1"/>
  <c r="MY90" i="1"/>
  <c r="MX90" i="1"/>
  <c r="MW90" i="1"/>
  <c r="OA90" i="1"/>
  <c r="MU90" i="1"/>
  <c r="NZ90" i="1"/>
  <c r="MT90" i="1"/>
  <c r="NY90" i="1"/>
  <c r="MS90" i="1"/>
  <c r="NX90" i="1"/>
  <c r="MR90" i="1"/>
  <c r="NW90" i="1"/>
  <c r="MK90" i="1"/>
  <c r="NV90" i="1"/>
  <c r="NU90" i="1"/>
  <c r="NT90" i="1"/>
  <c r="NS90" i="1"/>
  <c r="NR90" i="1"/>
  <c r="NQ90" i="1"/>
  <c r="AEG88" i="1"/>
  <c r="AEG85" i="1"/>
  <c r="AEG87" i="1"/>
  <c r="AEG89" i="1"/>
  <c r="AEG86" i="1"/>
  <c r="AEJ10" i="1"/>
  <c r="BR88" i="1"/>
  <c r="BT88" i="1"/>
  <c r="BP88" i="1"/>
  <c r="I90" i="1" a="1"/>
  <c r="I90" i="1" s="1"/>
  <c r="BP90" i="1" s="1"/>
  <c r="CA88" i="1"/>
  <c r="BY88" i="1"/>
  <c r="BV88" i="1"/>
  <c r="CB88" i="1"/>
  <c r="BW88" i="1"/>
  <c r="CC88" i="1"/>
  <c r="BU88" i="1"/>
  <c r="BX88" i="1"/>
  <c r="BQ88" i="1"/>
  <c r="BZ88" i="1"/>
  <c r="BS107" i="1"/>
  <c r="BR107" i="1"/>
  <c r="BW107" i="1"/>
  <c r="BX107" i="1"/>
  <c r="BV107" i="1"/>
  <c r="BQ107" i="1"/>
  <c r="BP107" i="1"/>
  <c r="BY107" i="1"/>
  <c r="CC107" i="1"/>
  <c r="CB107" i="1"/>
  <c r="CA107" i="1"/>
  <c r="BU107" i="1"/>
  <c r="BZ107" i="1"/>
  <c r="ACX88" i="1"/>
  <c r="AM91" i="1" a="1"/>
  <c r="AM91" i="1" s="1"/>
  <c r="ZY91" i="1" s="1"/>
  <c r="CP89" i="1"/>
  <c r="DA108" i="1"/>
  <c r="DD108" i="1"/>
  <c r="DH108" i="1"/>
  <c r="CO108" i="1"/>
  <c r="CP108" i="1"/>
  <c r="DI108" i="1"/>
  <c r="CV108" i="1"/>
  <c r="K91" i="1" a="1"/>
  <c r="K91" i="1" s="1"/>
  <c r="CW89" i="1"/>
  <c r="CV89" i="1"/>
  <c r="DA89" i="1"/>
  <c r="DD89" i="1"/>
  <c r="DH89" i="1"/>
  <c r="DI89" i="1"/>
  <c r="PR89" i="1"/>
  <c r="PR85" i="1"/>
  <c r="PR86" i="1"/>
  <c r="PR87" i="1"/>
  <c r="PR88" i="1"/>
  <c r="PO90" i="1"/>
  <c r="PN90" i="1"/>
  <c r="PM90" i="1"/>
  <c r="PL90" i="1"/>
  <c r="PK90" i="1"/>
  <c r="PJ90" i="1"/>
  <c r="PI90" i="1"/>
  <c r="PH90" i="1"/>
  <c r="PG90" i="1"/>
  <c r="PF90" i="1"/>
  <c r="PE90" i="1"/>
  <c r="PD90" i="1"/>
  <c r="PC90" i="1"/>
  <c r="PB90" i="1"/>
  <c r="PR90" i="1"/>
  <c r="PQ90" i="1"/>
  <c r="PP90" i="1"/>
  <c r="PA90" i="1"/>
  <c r="PS12" i="1"/>
  <c r="PT6" i="1"/>
  <c r="AEH89" i="1"/>
  <c r="AK91" i="1"/>
  <c r="GE90" i="1"/>
  <c r="GD90" i="1"/>
  <c r="DZ87" i="1"/>
  <c r="FK87" i="1"/>
  <c r="AL94" i="1" a="1"/>
  <c r="AL94" i="1" s="1"/>
  <c r="DV87" i="1"/>
  <c r="DU87" i="1"/>
  <c r="DT87" i="1"/>
  <c r="H92" i="1"/>
  <c r="EH90" i="1"/>
  <c r="EG90" i="1"/>
  <c r="EF90" i="1"/>
  <c r="EE90" i="1"/>
  <c r="U90" i="1"/>
  <c r="T90" i="1"/>
  <c r="ED90" i="1"/>
  <c r="EC90" i="1"/>
  <c r="EB90" i="1"/>
  <c r="EA90" i="1"/>
  <c r="EI90" i="1"/>
  <c r="GH90" i="1"/>
  <c r="GG90" i="1"/>
  <c r="ZY94" i="1"/>
  <c r="AM96" i="1" a="1"/>
  <c r="AM96" i="1" s="1"/>
  <c r="ADW90" i="1"/>
  <c r="AEB90" i="1"/>
  <c r="AEA90" i="1"/>
  <c r="ADZ90" i="1"/>
  <c r="ADY90" i="1"/>
  <c r="ADX90" i="1"/>
  <c r="ADV90" i="1"/>
  <c r="ADU90" i="1"/>
  <c r="ADT90" i="1"/>
  <c r="ADS90" i="1"/>
  <c r="ADR90" i="1"/>
  <c r="MC90" i="1" a="1"/>
  <c r="MC90" i="1" s="1"/>
  <c r="MD90" i="1" s="1"/>
  <c r="ME90" i="1" s="1"/>
  <c r="MF90" i="1" s="1"/>
  <c r="MB90" i="1" a="1"/>
  <c r="MB90" i="1" s="1"/>
  <c r="GB90" i="1"/>
  <c r="GA90" i="1"/>
  <c r="AEI90" i="1"/>
  <c r="AEH90" i="1"/>
  <c r="AEG90" i="1"/>
  <c r="AEF90" i="1"/>
  <c r="LX90" i="1" a="1"/>
  <c r="LX90" i="1" s="1"/>
  <c r="LY90" i="1" s="1"/>
  <c r="LZ90" i="1" s="1"/>
  <c r="MA90" i="1" s="1"/>
  <c r="AEE90" i="1"/>
  <c r="AED90" i="1"/>
  <c r="LW90" i="1" a="1"/>
  <c r="LW90" i="1" s="1"/>
  <c r="AEC90" i="1"/>
  <c r="LS90" i="1" a="1"/>
  <c r="LS90" i="1" s="1"/>
  <c r="LT90" i="1" s="1"/>
  <c r="LU90" i="1" s="1"/>
  <c r="LV90" i="1" s="1"/>
  <c r="ZA90" i="1"/>
  <c r="LR90" i="1" a="1"/>
  <c r="LR90" i="1" s="1"/>
  <c r="GC90" i="1"/>
  <c r="ACX90" i="1"/>
  <c r="ACR92" i="1" a="1"/>
  <c r="ACR92" i="1" s="1"/>
  <c r="ABO96" i="1" a="1"/>
  <c r="ABO96" i="1" s="1"/>
  <c r="DZ89" i="1"/>
  <c r="FK89" i="1"/>
  <c r="DV86" i="1"/>
  <c r="DU86" i="1"/>
  <c r="DT86" i="1"/>
  <c r="DV89" i="1"/>
  <c r="DU89" i="1"/>
  <c r="DT89" i="1"/>
  <c r="AEH86" i="1"/>
  <c r="AEH85" i="1"/>
  <c r="AEH87" i="1"/>
  <c r="AEH88" i="1"/>
  <c r="DZ85" i="1"/>
  <c r="FK85" i="1"/>
  <c r="DV85" i="1"/>
  <c r="DU85" i="1"/>
  <c r="DT85" i="1"/>
  <c r="DZ86" i="1"/>
  <c r="FK86" i="1"/>
  <c r="ABP95" i="1"/>
  <c r="ABN97" i="1" a="1"/>
  <c r="ABN97" i="1" s="1"/>
  <c r="U921" i="6"/>
  <c r="L920" i="6"/>
  <c r="L921" i="8"/>
  <c r="U922" i="8"/>
  <c r="U922" i="7"/>
  <c r="L921" i="7"/>
  <c r="AEK10" i="1"/>
  <c r="M801" i="4"/>
  <c r="L801" i="4"/>
  <c r="M800" i="4"/>
  <c r="L800" i="4"/>
  <c r="M799" i="4"/>
  <c r="L799" i="4"/>
  <c r="M797" i="4"/>
  <c r="L797" i="4"/>
  <c r="M796" i="4"/>
  <c r="L796" i="4"/>
  <c r="M795" i="4"/>
  <c r="L795" i="4"/>
  <c r="X1072" i="4"/>
  <c r="U1072" i="4"/>
  <c r="X1071" i="4"/>
  <c r="U1071" i="4"/>
  <c r="X1070" i="4"/>
  <c r="U1070" i="4"/>
  <c r="X1069" i="4"/>
  <c r="U1069" i="4"/>
  <c r="X1068" i="4"/>
  <c r="U1068" i="4"/>
  <c r="X1067" i="4"/>
  <c r="U1067" i="4"/>
  <c r="X1066" i="4"/>
  <c r="U1066" i="4"/>
  <c r="X1065" i="4"/>
  <c r="U1065" i="4"/>
  <c r="X1064" i="4"/>
  <c r="U1064" i="4"/>
  <c r="X1063" i="4"/>
  <c r="U1063" i="4"/>
  <c r="X1062" i="4"/>
  <c r="U1062" i="4"/>
  <c r="X1061" i="4"/>
  <c r="U1061" i="4"/>
  <c r="X1060" i="4"/>
  <c r="U1060" i="4"/>
  <c r="X1059" i="4"/>
  <c r="U1059" i="4"/>
  <c r="X1058" i="4"/>
  <c r="U1058" i="4"/>
  <c r="X1057" i="4"/>
  <c r="U1057" i="4"/>
  <c r="X1056" i="4"/>
  <c r="U1056" i="4"/>
  <c r="X1055" i="4"/>
  <c r="U1055" i="4"/>
  <c r="X1054" i="4"/>
  <c r="U1054" i="4"/>
  <c r="X1053" i="4"/>
  <c r="U1053" i="4"/>
  <c r="X1052" i="4"/>
  <c r="U1052" i="4"/>
  <c r="X1051" i="4"/>
  <c r="U1051" i="4"/>
  <c r="X1050" i="4"/>
  <c r="U1050" i="4"/>
  <c r="X1049" i="4"/>
  <c r="U1049" i="4"/>
  <c r="X1048" i="4"/>
  <c r="U1048" i="4"/>
  <c r="X1047" i="4"/>
  <c r="U1047" i="4"/>
  <c r="X1046" i="4"/>
  <c r="U1046" i="4"/>
  <c r="X1045" i="4"/>
  <c r="U1045" i="4"/>
  <c r="X1044" i="4"/>
  <c r="U1044" i="4"/>
  <c r="X1043" i="4"/>
  <c r="U1043" i="4"/>
  <c r="X1042" i="4"/>
  <c r="U1042" i="4"/>
  <c r="X1041" i="4"/>
  <c r="U1041" i="4"/>
  <c r="X1040" i="4"/>
  <c r="U1040" i="4"/>
  <c r="X1039" i="4"/>
  <c r="U1039" i="4"/>
  <c r="X1038" i="4"/>
  <c r="U1038" i="4"/>
  <c r="X1037" i="4"/>
  <c r="U1037" i="4"/>
  <c r="X1036" i="4"/>
  <c r="U1036" i="4"/>
  <c r="X1035" i="4"/>
  <c r="U1035" i="4"/>
  <c r="X1034" i="4"/>
  <c r="U1034" i="4"/>
  <c r="X1033" i="4"/>
  <c r="U1033" i="4"/>
  <c r="X1032" i="4"/>
  <c r="U1032" i="4"/>
  <c r="X1031" i="4"/>
  <c r="U1031" i="4"/>
  <c r="X1030" i="4"/>
  <c r="U1030" i="4"/>
  <c r="X1029" i="4"/>
  <c r="U1029" i="4"/>
  <c r="X1028" i="4"/>
  <c r="U1028" i="4"/>
  <c r="X1027" i="4"/>
  <c r="U1027" i="4"/>
  <c r="X1026" i="4"/>
  <c r="U1026" i="4"/>
  <c r="X1025" i="4"/>
  <c r="U1025" i="4"/>
  <c r="X1024" i="4"/>
  <c r="U1024" i="4"/>
  <c r="X1023" i="4"/>
  <c r="U1023" i="4"/>
  <c r="X1022" i="4"/>
  <c r="U1022" i="4"/>
  <c r="X1021" i="4"/>
  <c r="U1021" i="4"/>
  <c r="X1020" i="4"/>
  <c r="U1020" i="4"/>
  <c r="X1019" i="4"/>
  <c r="U1019" i="4"/>
  <c r="X1018" i="4"/>
  <c r="U1018" i="4"/>
  <c r="X1017" i="4"/>
  <c r="U1017" i="4"/>
  <c r="X1016" i="4"/>
  <c r="U1016" i="4"/>
  <c r="X1015" i="4"/>
  <c r="U1015" i="4"/>
  <c r="X1014" i="4"/>
  <c r="U1014" i="4"/>
  <c r="X1013" i="4"/>
  <c r="U1013" i="4"/>
  <c r="X1012" i="4"/>
  <c r="U1012" i="4"/>
  <c r="X1011" i="4"/>
  <c r="U1011" i="4"/>
  <c r="X1010" i="4"/>
  <c r="U1010" i="4"/>
  <c r="X1009" i="4"/>
  <c r="U1009" i="4"/>
  <c r="X1008" i="4"/>
  <c r="U1008" i="4"/>
  <c r="X1007" i="4"/>
  <c r="U1007" i="4"/>
  <c r="X1006" i="4"/>
  <c r="U1006" i="4"/>
  <c r="X1005" i="4"/>
  <c r="U1005" i="4"/>
  <c r="X1004" i="4"/>
  <c r="U1004" i="4"/>
  <c r="X1003" i="4"/>
  <c r="U1003" i="4"/>
  <c r="X1002" i="4"/>
  <c r="U1002" i="4"/>
  <c r="X1001" i="4"/>
  <c r="U1001" i="4"/>
  <c r="X1000" i="4"/>
  <c r="U1000" i="4"/>
  <c r="X999" i="4"/>
  <c r="U999" i="4"/>
  <c r="X998" i="4"/>
  <c r="U998" i="4"/>
  <c r="X997" i="4"/>
  <c r="U997" i="4"/>
  <c r="X996" i="4"/>
  <c r="U996" i="4"/>
  <c r="X995" i="4"/>
  <c r="U995" i="4"/>
  <c r="X994" i="4"/>
  <c r="U994" i="4"/>
  <c r="X993" i="4"/>
  <c r="U993" i="4"/>
  <c r="X992" i="4"/>
  <c r="U992" i="4"/>
  <c r="X991" i="4"/>
  <c r="U991" i="4"/>
  <c r="X990" i="4"/>
  <c r="U990" i="4"/>
  <c r="X989" i="4"/>
  <c r="U989" i="4"/>
  <c r="X988" i="4"/>
  <c r="U988" i="4"/>
  <c r="X987" i="4"/>
  <c r="U987" i="4"/>
  <c r="X986" i="4"/>
  <c r="U986" i="4"/>
  <c r="X985" i="4"/>
  <c r="U985" i="4"/>
  <c r="X984" i="4"/>
  <c r="U984" i="4"/>
  <c r="X983" i="4"/>
  <c r="U983" i="4"/>
  <c r="X982" i="4"/>
  <c r="U982" i="4"/>
  <c r="X981" i="4"/>
  <c r="U981" i="4"/>
  <c r="X980" i="4"/>
  <c r="U980" i="4"/>
  <c r="X979" i="4"/>
  <c r="U979" i="4"/>
  <c r="X978" i="4"/>
  <c r="U978" i="4"/>
  <c r="X977" i="4"/>
  <c r="U977" i="4"/>
  <c r="X976" i="4"/>
  <c r="U976" i="4"/>
  <c r="X975" i="4"/>
  <c r="U975" i="4"/>
  <c r="X974" i="4"/>
  <c r="U974" i="4"/>
  <c r="X973" i="4"/>
  <c r="U973" i="4"/>
  <c r="X972" i="4"/>
  <c r="U972" i="4"/>
  <c r="X971" i="4"/>
  <c r="U971" i="4"/>
  <c r="X970" i="4"/>
  <c r="U970" i="4"/>
  <c r="X969" i="4"/>
  <c r="U969" i="4"/>
  <c r="X968" i="4"/>
  <c r="U968" i="4"/>
  <c r="X967" i="4"/>
  <c r="U967" i="4"/>
  <c r="X966" i="4"/>
  <c r="U966" i="4"/>
  <c r="X965" i="4"/>
  <c r="U965" i="4"/>
  <c r="X964" i="4"/>
  <c r="U964" i="4"/>
  <c r="X963" i="4"/>
  <c r="U963" i="4"/>
  <c r="X962" i="4"/>
  <c r="U962" i="4"/>
  <c r="X961" i="4"/>
  <c r="U961" i="4"/>
  <c r="X960" i="4"/>
  <c r="U960" i="4"/>
  <c r="X959" i="4"/>
  <c r="U959" i="4"/>
  <c r="X958" i="4"/>
  <c r="U958" i="4"/>
  <c r="X957" i="4"/>
  <c r="U957" i="4"/>
  <c r="X956" i="4"/>
  <c r="U956" i="4"/>
  <c r="X955" i="4"/>
  <c r="U955" i="4"/>
  <c r="X954" i="4"/>
  <c r="U954" i="4"/>
  <c r="X953" i="4"/>
  <c r="U953" i="4"/>
  <c r="X952" i="4"/>
  <c r="U952" i="4"/>
  <c r="X951" i="4"/>
  <c r="U951" i="4"/>
  <c r="X950" i="4"/>
  <c r="U950" i="4"/>
  <c r="X949" i="4"/>
  <c r="U949" i="4"/>
  <c r="X948" i="4"/>
  <c r="U948" i="4"/>
  <c r="X947" i="4"/>
  <c r="U947" i="4"/>
  <c r="X946" i="4"/>
  <c r="U946" i="4"/>
  <c r="X945" i="4"/>
  <c r="U945" i="4"/>
  <c r="X944" i="4"/>
  <c r="U944" i="4"/>
  <c r="X943" i="4"/>
  <c r="U943" i="4"/>
  <c r="X942" i="4"/>
  <c r="U942" i="4"/>
  <c r="X941" i="4"/>
  <c r="U941" i="4"/>
  <c r="X940" i="4"/>
  <c r="U940" i="4"/>
  <c r="X939" i="4"/>
  <c r="W939" i="4"/>
  <c r="W940" i="4" s="1"/>
  <c r="W941" i="4" s="1"/>
  <c r="W942" i="4" s="1"/>
  <c r="W943" i="4" s="1"/>
  <c r="W944" i="4" s="1"/>
  <c r="W945" i="4" s="1"/>
  <c r="W946" i="4" s="1"/>
  <c r="W947" i="4" s="1"/>
  <c r="W948" i="4" s="1"/>
  <c r="W949" i="4" s="1"/>
  <c r="W950" i="4" s="1"/>
  <c r="W951" i="4" s="1"/>
  <c r="W952" i="4" s="1"/>
  <c r="W953" i="4" s="1"/>
  <c r="W954" i="4" s="1"/>
  <c r="W955" i="4" s="1"/>
  <c r="W956" i="4" s="1"/>
  <c r="W957" i="4" s="1"/>
  <c r="W958" i="4" s="1"/>
  <c r="W959" i="4" s="1"/>
  <c r="W960" i="4" s="1"/>
  <c r="W961" i="4" s="1"/>
  <c r="W962" i="4" s="1"/>
  <c r="W963" i="4" s="1"/>
  <c r="W964" i="4" s="1"/>
  <c r="W965" i="4" s="1"/>
  <c r="W966" i="4" s="1"/>
  <c r="W967" i="4" s="1"/>
  <c r="W968" i="4" s="1"/>
  <c r="W969" i="4" s="1"/>
  <c r="W970" i="4" s="1"/>
  <c r="W971" i="4" s="1"/>
  <c r="W972" i="4" s="1"/>
  <c r="W973" i="4" s="1"/>
  <c r="W974" i="4" s="1"/>
  <c r="W975" i="4" s="1"/>
  <c r="W976" i="4" s="1"/>
  <c r="W977" i="4" s="1"/>
  <c r="W978" i="4" s="1"/>
  <c r="W979" i="4" s="1"/>
  <c r="W980" i="4" s="1"/>
  <c r="W981" i="4" s="1"/>
  <c r="W982" i="4" s="1"/>
  <c r="W983" i="4" s="1"/>
  <c r="W984" i="4" s="1"/>
  <c r="W985" i="4" s="1"/>
  <c r="W986" i="4" s="1"/>
  <c r="W987" i="4" s="1"/>
  <c r="W988" i="4" s="1"/>
  <c r="W989" i="4" s="1"/>
  <c r="W990" i="4" s="1"/>
  <c r="W991" i="4" s="1"/>
  <c r="W992" i="4" s="1"/>
  <c r="W993" i="4" s="1"/>
  <c r="W994" i="4" s="1"/>
  <c r="W995" i="4" s="1"/>
  <c r="W996" i="4" s="1"/>
  <c r="W997" i="4" s="1"/>
  <c r="W998" i="4" s="1"/>
  <c r="W999" i="4" s="1"/>
  <c r="W1000" i="4" s="1"/>
  <c r="W1001" i="4" s="1"/>
  <c r="W1002" i="4" s="1"/>
  <c r="W1003" i="4" s="1"/>
  <c r="W1004" i="4" s="1"/>
  <c r="W1005" i="4" s="1"/>
  <c r="W1006" i="4" s="1"/>
  <c r="W1007" i="4" s="1"/>
  <c r="W1008" i="4" s="1"/>
  <c r="W1009" i="4" s="1"/>
  <c r="W1010" i="4" s="1"/>
  <c r="W1011" i="4" s="1"/>
  <c r="W1012" i="4" s="1"/>
  <c r="W1013" i="4" s="1"/>
  <c r="W1014" i="4" s="1"/>
  <c r="W1015" i="4" s="1"/>
  <c r="W1016" i="4" s="1"/>
  <c r="W1017" i="4" s="1"/>
  <c r="W1018" i="4" s="1"/>
  <c r="W1019" i="4" s="1"/>
  <c r="W1020" i="4" s="1"/>
  <c r="W1021" i="4" s="1"/>
  <c r="W1022" i="4" s="1"/>
  <c r="W1023" i="4" s="1"/>
  <c r="W1024" i="4" s="1"/>
  <c r="W1025" i="4" s="1"/>
  <c r="W1026" i="4" s="1"/>
  <c r="W1027" i="4" s="1"/>
  <c r="W1028" i="4" s="1"/>
  <c r="W1029" i="4" s="1"/>
  <c r="W1030" i="4" s="1"/>
  <c r="W1031" i="4" s="1"/>
  <c r="W1032" i="4" s="1"/>
  <c r="W1033" i="4" s="1"/>
  <c r="W1034" i="4" s="1"/>
  <c r="W1035" i="4" s="1"/>
  <c r="W1036" i="4" s="1"/>
  <c r="W1037" i="4" s="1"/>
  <c r="W1038" i="4" s="1"/>
  <c r="W1039" i="4" s="1"/>
  <c r="W1040" i="4" s="1"/>
  <c r="W1041" i="4" s="1"/>
  <c r="W1042" i="4" s="1"/>
  <c r="W1043" i="4" s="1"/>
  <c r="W1044" i="4" s="1"/>
  <c r="W1045" i="4" s="1"/>
  <c r="W1046" i="4" s="1"/>
  <c r="W1047" i="4" s="1"/>
  <c r="W1048" i="4" s="1"/>
  <c r="W1049" i="4" s="1"/>
  <c r="W1050" i="4" s="1"/>
  <c r="W1051" i="4" s="1"/>
  <c r="W1052" i="4" s="1"/>
  <c r="W1053" i="4" s="1"/>
  <c r="W1054" i="4" s="1"/>
  <c r="W1055" i="4" s="1"/>
  <c r="W1056" i="4" s="1"/>
  <c r="W1057" i="4" s="1"/>
  <c r="W1058" i="4" s="1"/>
  <c r="W1059" i="4" s="1"/>
  <c r="W1060" i="4" s="1"/>
  <c r="W1061" i="4" s="1"/>
  <c r="W1062" i="4" s="1"/>
  <c r="W1063" i="4" s="1"/>
  <c r="W1064" i="4" s="1"/>
  <c r="W1065" i="4" s="1"/>
  <c r="W1066" i="4" s="1"/>
  <c r="W1067" i="4" s="1"/>
  <c r="W1068" i="4" s="1"/>
  <c r="W1069" i="4" s="1"/>
  <c r="W1070" i="4" s="1"/>
  <c r="W1071" i="4" s="1"/>
  <c r="W1072" i="4" s="1"/>
  <c r="U939" i="4"/>
  <c r="V938" i="4"/>
  <c r="U938" i="4"/>
  <c r="X1342" i="4"/>
  <c r="U1342" i="4"/>
  <c r="X1341" i="4"/>
  <c r="U1341" i="4"/>
  <c r="X1340" i="4"/>
  <c r="U1340" i="4"/>
  <c r="X1339" i="4"/>
  <c r="U1339" i="4"/>
  <c r="X1338" i="4"/>
  <c r="U1338" i="4"/>
  <c r="X1337" i="4"/>
  <c r="U1337" i="4"/>
  <c r="X1336" i="4"/>
  <c r="U1336" i="4"/>
  <c r="X1335" i="4"/>
  <c r="U1335" i="4"/>
  <c r="X1334" i="4"/>
  <c r="U1334" i="4"/>
  <c r="X1333" i="4"/>
  <c r="U1333" i="4"/>
  <c r="X1332" i="4"/>
  <c r="U1332" i="4"/>
  <c r="X1331" i="4"/>
  <c r="U1331" i="4"/>
  <c r="X1330" i="4"/>
  <c r="U1330" i="4"/>
  <c r="X1329" i="4"/>
  <c r="U1329" i="4"/>
  <c r="X1328" i="4"/>
  <c r="U1328" i="4"/>
  <c r="X1327" i="4"/>
  <c r="U1327" i="4"/>
  <c r="X1326" i="4"/>
  <c r="U1326" i="4"/>
  <c r="X1325" i="4"/>
  <c r="U1325" i="4"/>
  <c r="X1324" i="4"/>
  <c r="U1324" i="4"/>
  <c r="X1323" i="4"/>
  <c r="U1323" i="4"/>
  <c r="X1322" i="4"/>
  <c r="U1322" i="4"/>
  <c r="X1321" i="4"/>
  <c r="U1321" i="4"/>
  <c r="X1320" i="4"/>
  <c r="U1320" i="4"/>
  <c r="X1319" i="4"/>
  <c r="U1319" i="4"/>
  <c r="X1318" i="4"/>
  <c r="U1318" i="4"/>
  <c r="X1317" i="4"/>
  <c r="U1317" i="4"/>
  <c r="X1316" i="4"/>
  <c r="U1316" i="4"/>
  <c r="X1315" i="4"/>
  <c r="U1315" i="4"/>
  <c r="X1314" i="4"/>
  <c r="U1314" i="4"/>
  <c r="X1313" i="4"/>
  <c r="U1313" i="4"/>
  <c r="X1312" i="4"/>
  <c r="U1312" i="4"/>
  <c r="X1311" i="4"/>
  <c r="U1311" i="4"/>
  <c r="X1310" i="4"/>
  <c r="U1310" i="4"/>
  <c r="X1309" i="4"/>
  <c r="U1309" i="4"/>
  <c r="X1308" i="4"/>
  <c r="U1308" i="4"/>
  <c r="X1307" i="4"/>
  <c r="U1307" i="4"/>
  <c r="X1306" i="4"/>
  <c r="U1306" i="4"/>
  <c r="X1305" i="4"/>
  <c r="U1305" i="4"/>
  <c r="X1304" i="4"/>
  <c r="U1304" i="4"/>
  <c r="X1303" i="4"/>
  <c r="U1303" i="4"/>
  <c r="X1302" i="4"/>
  <c r="U1302" i="4"/>
  <c r="X1301" i="4"/>
  <c r="U1301" i="4"/>
  <c r="X1300" i="4"/>
  <c r="U1300" i="4"/>
  <c r="X1299" i="4"/>
  <c r="U1299" i="4"/>
  <c r="X1298" i="4"/>
  <c r="U1298" i="4"/>
  <c r="X1297" i="4"/>
  <c r="U1297" i="4"/>
  <c r="X1296" i="4"/>
  <c r="U1296" i="4"/>
  <c r="X1295" i="4"/>
  <c r="U1295" i="4"/>
  <c r="X1294" i="4"/>
  <c r="U1294" i="4"/>
  <c r="X1293" i="4"/>
  <c r="U1293" i="4"/>
  <c r="X1292" i="4"/>
  <c r="U1292" i="4"/>
  <c r="X1291" i="4"/>
  <c r="U1291" i="4"/>
  <c r="X1290" i="4"/>
  <c r="U1290" i="4"/>
  <c r="X1289" i="4"/>
  <c r="U1289" i="4"/>
  <c r="X1288" i="4"/>
  <c r="U1288" i="4"/>
  <c r="X1287" i="4"/>
  <c r="U1287" i="4"/>
  <c r="X1286" i="4"/>
  <c r="U1286" i="4"/>
  <c r="X1285" i="4"/>
  <c r="U1285" i="4"/>
  <c r="X1284" i="4"/>
  <c r="U1284" i="4"/>
  <c r="X1283" i="4"/>
  <c r="U1283" i="4"/>
  <c r="X1282" i="4"/>
  <c r="U1282" i="4"/>
  <c r="X1281" i="4"/>
  <c r="U1281" i="4"/>
  <c r="X1280" i="4"/>
  <c r="U1280" i="4"/>
  <c r="X1279" i="4"/>
  <c r="U1279" i="4"/>
  <c r="X1278" i="4"/>
  <c r="U1278" i="4"/>
  <c r="X1277" i="4"/>
  <c r="U1277" i="4"/>
  <c r="X1276" i="4"/>
  <c r="U1276" i="4"/>
  <c r="X1275" i="4"/>
  <c r="U1275" i="4"/>
  <c r="X1274" i="4"/>
  <c r="U1274" i="4"/>
  <c r="X1273" i="4"/>
  <c r="U1273" i="4"/>
  <c r="X1272" i="4"/>
  <c r="U1272" i="4"/>
  <c r="X1271" i="4"/>
  <c r="U1271" i="4"/>
  <c r="X1270" i="4"/>
  <c r="U1270" i="4"/>
  <c r="X1269" i="4"/>
  <c r="U1269" i="4"/>
  <c r="X1268" i="4"/>
  <c r="U1268" i="4"/>
  <c r="X1267" i="4"/>
  <c r="U1267" i="4"/>
  <c r="X1266" i="4"/>
  <c r="U1266" i="4"/>
  <c r="X1265" i="4"/>
  <c r="U1265" i="4"/>
  <c r="X1264" i="4"/>
  <c r="U1264" i="4"/>
  <c r="X1263" i="4"/>
  <c r="U1263" i="4"/>
  <c r="X1262" i="4"/>
  <c r="U1262" i="4"/>
  <c r="X1261" i="4"/>
  <c r="U1261" i="4"/>
  <c r="X1260" i="4"/>
  <c r="U1260" i="4"/>
  <c r="X1259" i="4"/>
  <c r="U1259" i="4"/>
  <c r="X1258" i="4"/>
  <c r="U1258" i="4"/>
  <c r="X1257" i="4"/>
  <c r="U1257" i="4"/>
  <c r="X1256" i="4"/>
  <c r="U1256" i="4"/>
  <c r="X1255" i="4"/>
  <c r="U1255" i="4"/>
  <c r="X1254" i="4"/>
  <c r="U1254" i="4"/>
  <c r="X1253" i="4"/>
  <c r="U1253" i="4"/>
  <c r="X1252" i="4"/>
  <c r="U1252" i="4"/>
  <c r="X1251" i="4"/>
  <c r="U1251" i="4"/>
  <c r="X1250" i="4"/>
  <c r="U1250" i="4"/>
  <c r="X1249" i="4"/>
  <c r="U1249" i="4"/>
  <c r="X1248" i="4"/>
  <c r="U1248" i="4"/>
  <c r="X1247" i="4"/>
  <c r="U1247" i="4"/>
  <c r="X1246" i="4"/>
  <c r="U1246" i="4"/>
  <c r="X1245" i="4"/>
  <c r="U1245" i="4"/>
  <c r="X1244" i="4"/>
  <c r="U1244" i="4"/>
  <c r="X1243" i="4"/>
  <c r="U1243" i="4"/>
  <c r="X1242" i="4"/>
  <c r="U1242" i="4"/>
  <c r="X1241" i="4"/>
  <c r="U1241" i="4"/>
  <c r="X1240" i="4"/>
  <c r="U1240" i="4"/>
  <c r="X1239" i="4"/>
  <c r="U1239" i="4"/>
  <c r="X1238" i="4"/>
  <c r="U1238" i="4"/>
  <c r="X1237" i="4"/>
  <c r="U1237" i="4"/>
  <c r="X1236" i="4"/>
  <c r="U1236" i="4"/>
  <c r="X1235" i="4"/>
  <c r="U1235" i="4"/>
  <c r="X1234" i="4"/>
  <c r="U1234" i="4"/>
  <c r="X1233" i="4"/>
  <c r="U1233" i="4"/>
  <c r="X1232" i="4"/>
  <c r="U1232" i="4"/>
  <c r="X1231" i="4"/>
  <c r="U1231" i="4"/>
  <c r="X1230" i="4"/>
  <c r="U1230" i="4"/>
  <c r="X1229" i="4"/>
  <c r="U1229" i="4"/>
  <c r="X1228" i="4"/>
  <c r="U1228" i="4"/>
  <c r="X1227" i="4"/>
  <c r="U1227" i="4"/>
  <c r="X1226" i="4"/>
  <c r="U1226" i="4"/>
  <c r="X1225" i="4"/>
  <c r="U1225" i="4"/>
  <c r="X1224" i="4"/>
  <c r="U1224" i="4"/>
  <c r="X1223" i="4"/>
  <c r="U1223" i="4"/>
  <c r="X1222" i="4"/>
  <c r="U1222" i="4"/>
  <c r="X1221" i="4"/>
  <c r="U1221" i="4"/>
  <c r="X1220" i="4"/>
  <c r="U1220" i="4"/>
  <c r="X1219" i="4"/>
  <c r="U1219" i="4"/>
  <c r="X1218" i="4"/>
  <c r="U1218" i="4"/>
  <c r="X1217" i="4"/>
  <c r="U1217" i="4"/>
  <c r="X1216" i="4"/>
  <c r="U1216" i="4"/>
  <c r="X1215" i="4"/>
  <c r="U1215" i="4"/>
  <c r="X1214" i="4"/>
  <c r="U1214" i="4"/>
  <c r="X1213" i="4"/>
  <c r="U1213" i="4"/>
  <c r="X1212" i="4"/>
  <c r="U1212" i="4"/>
  <c r="X1211" i="4"/>
  <c r="U1211" i="4"/>
  <c r="X1210" i="4"/>
  <c r="U1210" i="4"/>
  <c r="X1209" i="4"/>
  <c r="W1209" i="4"/>
  <c r="W1210" i="4" s="1"/>
  <c r="W1211" i="4" s="1"/>
  <c r="W1212" i="4" s="1"/>
  <c r="W1213" i="4" s="1"/>
  <c r="W1214" i="4" s="1"/>
  <c r="W1215" i="4" s="1"/>
  <c r="W1216" i="4" s="1"/>
  <c r="W1217" i="4" s="1"/>
  <c r="W1218" i="4" s="1"/>
  <c r="W1219" i="4" s="1"/>
  <c r="W1220" i="4" s="1"/>
  <c r="W1221" i="4" s="1"/>
  <c r="W1222" i="4" s="1"/>
  <c r="W1223" i="4" s="1"/>
  <c r="W1224" i="4" s="1"/>
  <c r="W1225" i="4" s="1"/>
  <c r="W1226" i="4" s="1"/>
  <c r="W1227" i="4" s="1"/>
  <c r="W1228" i="4" s="1"/>
  <c r="W1229" i="4" s="1"/>
  <c r="W1230" i="4" s="1"/>
  <c r="W1231" i="4" s="1"/>
  <c r="W1232" i="4" s="1"/>
  <c r="W1233" i="4" s="1"/>
  <c r="W1234" i="4" s="1"/>
  <c r="W1235" i="4" s="1"/>
  <c r="W1236" i="4" s="1"/>
  <c r="W1237" i="4" s="1"/>
  <c r="W1238" i="4" s="1"/>
  <c r="W1239" i="4" s="1"/>
  <c r="W1240" i="4" s="1"/>
  <c r="W1241" i="4" s="1"/>
  <c r="W1242" i="4" s="1"/>
  <c r="W1243" i="4" s="1"/>
  <c r="W1244" i="4" s="1"/>
  <c r="W1245" i="4" s="1"/>
  <c r="W1246" i="4" s="1"/>
  <c r="W1247" i="4" s="1"/>
  <c r="W1248" i="4" s="1"/>
  <c r="W1249" i="4" s="1"/>
  <c r="W1250" i="4" s="1"/>
  <c r="W1251" i="4" s="1"/>
  <c r="W1252" i="4" s="1"/>
  <c r="W1253" i="4" s="1"/>
  <c r="W1254" i="4" s="1"/>
  <c r="W1255" i="4" s="1"/>
  <c r="W1256" i="4" s="1"/>
  <c r="W1257" i="4" s="1"/>
  <c r="W1258" i="4" s="1"/>
  <c r="W1259" i="4" s="1"/>
  <c r="W1260" i="4" s="1"/>
  <c r="W1261" i="4" s="1"/>
  <c r="W1262" i="4" s="1"/>
  <c r="W1263" i="4" s="1"/>
  <c r="W1264" i="4" s="1"/>
  <c r="W1265" i="4" s="1"/>
  <c r="W1266" i="4" s="1"/>
  <c r="W1267" i="4" s="1"/>
  <c r="W1268" i="4" s="1"/>
  <c r="W1269" i="4" s="1"/>
  <c r="W1270" i="4" s="1"/>
  <c r="W1271" i="4" s="1"/>
  <c r="W1272" i="4" s="1"/>
  <c r="W1273" i="4" s="1"/>
  <c r="W1274" i="4" s="1"/>
  <c r="W1275" i="4" s="1"/>
  <c r="W1276" i="4" s="1"/>
  <c r="W1277" i="4" s="1"/>
  <c r="W1278" i="4" s="1"/>
  <c r="W1279" i="4" s="1"/>
  <c r="W1280" i="4" s="1"/>
  <c r="W1281" i="4" s="1"/>
  <c r="W1282" i="4" s="1"/>
  <c r="W1283" i="4" s="1"/>
  <c r="W1284" i="4" s="1"/>
  <c r="W1285" i="4" s="1"/>
  <c r="W1286" i="4" s="1"/>
  <c r="W1287" i="4" s="1"/>
  <c r="W1288" i="4" s="1"/>
  <c r="W1289" i="4" s="1"/>
  <c r="W1290" i="4" s="1"/>
  <c r="W1291" i="4" s="1"/>
  <c r="W1292" i="4" s="1"/>
  <c r="W1293" i="4" s="1"/>
  <c r="W1294" i="4" s="1"/>
  <c r="W1295" i="4" s="1"/>
  <c r="W1296" i="4" s="1"/>
  <c r="W1297" i="4" s="1"/>
  <c r="W1298" i="4" s="1"/>
  <c r="W1299" i="4" s="1"/>
  <c r="W1300" i="4" s="1"/>
  <c r="W1301" i="4" s="1"/>
  <c r="W1302" i="4" s="1"/>
  <c r="W1303" i="4" s="1"/>
  <c r="W1304" i="4" s="1"/>
  <c r="W1305" i="4" s="1"/>
  <c r="W1306" i="4" s="1"/>
  <c r="W1307" i="4" s="1"/>
  <c r="W1308" i="4" s="1"/>
  <c r="W1309" i="4" s="1"/>
  <c r="W1310" i="4" s="1"/>
  <c r="W1311" i="4" s="1"/>
  <c r="W1312" i="4" s="1"/>
  <c r="W1313" i="4" s="1"/>
  <c r="W1314" i="4" s="1"/>
  <c r="W1315" i="4" s="1"/>
  <c r="W1316" i="4" s="1"/>
  <c r="W1317" i="4" s="1"/>
  <c r="W1318" i="4" s="1"/>
  <c r="W1319" i="4" s="1"/>
  <c r="W1320" i="4" s="1"/>
  <c r="W1321" i="4" s="1"/>
  <c r="W1322" i="4" s="1"/>
  <c r="W1323" i="4" s="1"/>
  <c r="W1324" i="4" s="1"/>
  <c r="W1325" i="4" s="1"/>
  <c r="W1326" i="4" s="1"/>
  <c r="W1327" i="4" s="1"/>
  <c r="W1328" i="4" s="1"/>
  <c r="W1329" i="4" s="1"/>
  <c r="W1330" i="4" s="1"/>
  <c r="W1331" i="4" s="1"/>
  <c r="W1332" i="4" s="1"/>
  <c r="W1333" i="4" s="1"/>
  <c r="W1334" i="4" s="1"/>
  <c r="W1335" i="4" s="1"/>
  <c r="W1336" i="4" s="1"/>
  <c r="W1337" i="4" s="1"/>
  <c r="W1338" i="4" s="1"/>
  <c r="W1339" i="4" s="1"/>
  <c r="W1340" i="4" s="1"/>
  <c r="W1341" i="4" s="1"/>
  <c r="W1342" i="4" s="1"/>
  <c r="U1209" i="4"/>
  <c r="V1208" i="4"/>
  <c r="U1208" i="4"/>
  <c r="AA90" i="1" l="1"/>
  <c r="AB91" i="1"/>
  <c r="AA91" i="1" s="1"/>
  <c r="Z92" i="1" a="1"/>
  <c r="Z92" i="1" s="1"/>
  <c r="Z93" i="1" a="1"/>
  <c r="Z93" i="1" s="1"/>
  <c r="ADK92" i="1"/>
  <c r="DH90" i="1"/>
  <c r="K92" i="1" a="1"/>
  <c r="K92" i="1" s="1"/>
  <c r="CO90" i="1"/>
  <c r="CP90" i="1"/>
  <c r="CV90" i="1"/>
  <c r="CW90" i="1"/>
  <c r="DI90" i="1"/>
  <c r="DA90" i="1"/>
  <c r="DD90" i="1"/>
  <c r="EX90" i="1"/>
  <c r="W52" i="1"/>
  <c r="FD51" i="1"/>
  <c r="ABP100" i="1"/>
  <c r="ABN102" i="1" a="1"/>
  <c r="ABN102" i="1" s="1"/>
  <c r="CO91" i="1"/>
  <c r="FE90" i="1"/>
  <c r="FF90" i="1"/>
  <c r="Y91" i="1"/>
  <c r="X91" i="1"/>
  <c r="W91" i="1"/>
  <c r="FD91" i="1" s="1"/>
  <c r="EY90" i="1"/>
  <c r="EW90" i="1"/>
  <c r="AH92" i="1"/>
  <c r="AG92" i="1"/>
  <c r="AF92" i="1"/>
  <c r="AE92" i="1"/>
  <c r="N92" i="1"/>
  <c r="AD92" i="1"/>
  <c r="AC92" i="1"/>
  <c r="S92" i="1"/>
  <c r="GI92" i="1" s="1"/>
  <c r="R92" i="1"/>
  <c r="P92" i="1"/>
  <c r="Q92" i="1"/>
  <c r="GF92" i="1" s="1"/>
  <c r="O92" i="1"/>
  <c r="AL93" i="1" a="1"/>
  <c r="AL93" i="1" s="1"/>
  <c r="V91" i="1"/>
  <c r="M94" i="1" a="1"/>
  <c r="M94" i="1" s="1"/>
  <c r="ZZ92" i="1"/>
  <c r="M95" i="1" a="1"/>
  <c r="M95" i="1" s="1"/>
  <c r="ZZ93" i="1"/>
  <c r="AEO10" i="1"/>
  <c r="AEL89" i="1"/>
  <c r="AEL85" i="1"/>
  <c r="AEL87" i="1"/>
  <c r="AEL86" i="1"/>
  <c r="AEL88" i="1"/>
  <c r="AEJ90" i="1"/>
  <c r="AEL90" i="1"/>
  <c r="I93" i="1" a="1"/>
  <c r="I93" i="1" s="1"/>
  <c r="CA93" i="1" s="1"/>
  <c r="BQ91" i="1"/>
  <c r="CB91" i="1"/>
  <c r="CA91" i="1"/>
  <c r="BY91" i="1"/>
  <c r="BX91" i="1"/>
  <c r="BU91" i="1"/>
  <c r="BT91" i="1"/>
  <c r="BR91" i="1"/>
  <c r="BS91" i="1"/>
  <c r="BV91" i="1"/>
  <c r="BZ91" i="1"/>
  <c r="CC91" i="1"/>
  <c r="BW91" i="1"/>
  <c r="ADN92" i="1"/>
  <c r="ADO92" i="1"/>
  <c r="ADM92" i="1"/>
  <c r="ABL92" i="1"/>
  <c r="ADP92" i="1"/>
  <c r="AEJ86" i="1"/>
  <c r="AEM10" i="1"/>
  <c r="AEJ88" i="1"/>
  <c r="AEJ85" i="1"/>
  <c r="AEJ89" i="1"/>
  <c r="AEJ87" i="1"/>
  <c r="ADJ92" i="1"/>
  <c r="ADH92" i="1"/>
  <c r="ADI92" i="1"/>
  <c r="ADG92" i="1"/>
  <c r="ADF92" i="1"/>
  <c r="ADE92" i="1"/>
  <c r="ADD92" i="1"/>
  <c r="OY91" i="1"/>
  <c r="OX91" i="1"/>
  <c r="OW91" i="1"/>
  <c r="OV91" i="1"/>
  <c r="OB91" i="1"/>
  <c r="OU91" i="1"/>
  <c r="OA91" i="1"/>
  <c r="OT91" i="1"/>
  <c r="NZ91" i="1"/>
  <c r="OR91" i="1"/>
  <c r="NX91" i="1"/>
  <c r="ND91" i="1"/>
  <c r="OQ91" i="1"/>
  <c r="NW91" i="1"/>
  <c r="NC91" i="1"/>
  <c r="OP91" i="1"/>
  <c r="NV91" i="1"/>
  <c r="NB91" i="1"/>
  <c r="OO91" i="1"/>
  <c r="NU91" i="1"/>
  <c r="NA91" i="1"/>
  <c r="ON91" i="1"/>
  <c r="NT91" i="1"/>
  <c r="MZ91" i="1"/>
  <c r="OM91" i="1"/>
  <c r="NS91" i="1"/>
  <c r="MY91" i="1"/>
  <c r="OL91" i="1"/>
  <c r="NR91" i="1"/>
  <c r="MX91" i="1"/>
  <c r="NJ91" i="1"/>
  <c r="NI91" i="1"/>
  <c r="NH91" i="1"/>
  <c r="NG91" i="1"/>
  <c r="OZ91" i="1"/>
  <c r="NF91" i="1"/>
  <c r="OS91" i="1"/>
  <c r="NE91" i="1"/>
  <c r="OK91" i="1"/>
  <c r="OJ91" i="1"/>
  <c r="NK91" i="1"/>
  <c r="OI91" i="1"/>
  <c r="OH91" i="1"/>
  <c r="OG91" i="1"/>
  <c r="OF91" i="1"/>
  <c r="OE91" i="1"/>
  <c r="MW91" i="1"/>
  <c r="OD91" i="1"/>
  <c r="MV91" i="1"/>
  <c r="OC91" i="1"/>
  <c r="MU91" i="1"/>
  <c r="MT91" i="1"/>
  <c r="MS91" i="1"/>
  <c r="MR91" i="1"/>
  <c r="MQ91" i="1"/>
  <c r="MP91" i="1"/>
  <c r="MO91" i="1"/>
  <c r="MN91" i="1"/>
  <c r="MM91" i="1"/>
  <c r="ML91" i="1"/>
  <c r="NY91" i="1"/>
  <c r="MK91" i="1"/>
  <c r="NQ91" i="1"/>
  <c r="MJ91" i="1"/>
  <c r="NP91" i="1"/>
  <c r="MI91" i="1"/>
  <c r="NO91" i="1"/>
  <c r="MH91" i="1"/>
  <c r="NN91" i="1"/>
  <c r="MG91" i="1"/>
  <c r="NM91" i="1"/>
  <c r="NL91" i="1"/>
  <c r="DA91" i="1"/>
  <c r="BS90" i="1"/>
  <c r="CB90" i="1"/>
  <c r="BW90" i="1"/>
  <c r="BT90" i="1"/>
  <c r="CC90" i="1"/>
  <c r="BV90" i="1"/>
  <c r="BQ90" i="1"/>
  <c r="BX90" i="1"/>
  <c r="BR90" i="1"/>
  <c r="BU90" i="1"/>
  <c r="BZ90" i="1"/>
  <c r="CA90" i="1"/>
  <c r="I92" i="1" a="1"/>
  <c r="I92" i="1" s="1"/>
  <c r="BQ92" i="1" s="1"/>
  <c r="BY90" i="1"/>
  <c r="DH91" i="1"/>
  <c r="DI91" i="1"/>
  <c r="CP91" i="1"/>
  <c r="CV91" i="1"/>
  <c r="CW91" i="1"/>
  <c r="K93" i="1" a="1"/>
  <c r="K93" i="1" s="1"/>
  <c r="DD91" i="1"/>
  <c r="AM93" i="1" a="1"/>
  <c r="AM93" i="1" s="1"/>
  <c r="ZY93" i="1" s="1"/>
  <c r="PS86" i="1"/>
  <c r="PS85" i="1"/>
  <c r="PS87" i="1"/>
  <c r="PS88" i="1"/>
  <c r="PS89" i="1"/>
  <c r="PS90" i="1"/>
  <c r="PS91" i="1"/>
  <c r="PJ91" i="1"/>
  <c r="PI91" i="1"/>
  <c r="PH91" i="1"/>
  <c r="PG91" i="1"/>
  <c r="PF91" i="1"/>
  <c r="PE91" i="1"/>
  <c r="PD91" i="1"/>
  <c r="PC91" i="1"/>
  <c r="PB91" i="1"/>
  <c r="PA91" i="1"/>
  <c r="PR91" i="1"/>
  <c r="PQ91" i="1"/>
  <c r="PP91" i="1"/>
  <c r="PO91" i="1"/>
  <c r="PN91" i="1"/>
  <c r="PM91" i="1"/>
  <c r="PL91" i="1"/>
  <c r="PK91" i="1"/>
  <c r="PT12" i="1"/>
  <c r="PU6" i="1"/>
  <c r="AEK90" i="1"/>
  <c r="AK92" i="1"/>
  <c r="GE91" i="1"/>
  <c r="GD91" i="1"/>
  <c r="ABO98" i="1" a="1"/>
  <c r="ABO98" i="1" s="1"/>
  <c r="ACX92" i="1"/>
  <c r="ACR94" i="1" a="1"/>
  <c r="ACR94" i="1" s="1"/>
  <c r="DZ90" i="1"/>
  <c r="FK90" i="1"/>
  <c r="DV90" i="1"/>
  <c r="DU90" i="1"/>
  <c r="DT90" i="1"/>
  <c r="AL96" i="1" a="1"/>
  <c r="AL96" i="1" s="1"/>
  <c r="GH91" i="1"/>
  <c r="GG91" i="1"/>
  <c r="U91" i="1"/>
  <c r="T91" i="1"/>
  <c r="EI91" i="1"/>
  <c r="EH91" i="1"/>
  <c r="EG91" i="1"/>
  <c r="EF91" i="1"/>
  <c r="EE91" i="1"/>
  <c r="ED91" i="1"/>
  <c r="EC91" i="1"/>
  <c r="EB91" i="1"/>
  <c r="EA91" i="1"/>
  <c r="AEA91" i="1"/>
  <c r="ADZ91" i="1"/>
  <c r="LR91" i="1" a="1"/>
  <c r="LR91" i="1" s="1"/>
  <c r="ADY91" i="1"/>
  <c r="ADS91" i="1"/>
  <c r="ADR91" i="1"/>
  <c r="GA91" i="1"/>
  <c r="ZA91" i="1"/>
  <c r="LX91" i="1" a="1"/>
  <c r="LX91" i="1" s="1"/>
  <c r="LY91" i="1" s="1"/>
  <c r="LZ91" i="1" s="1"/>
  <c r="MA91" i="1" s="1"/>
  <c r="AEL91" i="1"/>
  <c r="LW91" i="1" a="1"/>
  <c r="LW91" i="1" s="1"/>
  <c r="AEK91" i="1"/>
  <c r="AEJ91" i="1"/>
  <c r="AEI91" i="1"/>
  <c r="AEH91" i="1"/>
  <c r="AEG91" i="1"/>
  <c r="LS91" i="1" a="1"/>
  <c r="LS91" i="1" s="1"/>
  <c r="LT91" i="1" s="1"/>
  <c r="LU91" i="1" s="1"/>
  <c r="LV91" i="1" s="1"/>
  <c r="AEF91" i="1"/>
  <c r="ADX91" i="1"/>
  <c r="ADW91" i="1"/>
  <c r="ADV91" i="1"/>
  <c r="ADU91" i="1"/>
  <c r="ADT91" i="1"/>
  <c r="GC91" i="1"/>
  <c r="GB91" i="1"/>
  <c r="MC91" i="1" a="1"/>
  <c r="MC91" i="1" s="1"/>
  <c r="MD91" i="1" s="1"/>
  <c r="ME91" i="1" s="1"/>
  <c r="MF91" i="1" s="1"/>
  <c r="MB91" i="1" a="1"/>
  <c r="MB91" i="1" s="1"/>
  <c r="AEE91" i="1"/>
  <c r="AEC91" i="1"/>
  <c r="AED91" i="1"/>
  <c r="AEB91" i="1"/>
  <c r="H93" i="1"/>
  <c r="ABP97" i="1"/>
  <c r="ABN99" i="1" a="1"/>
  <c r="ABN99" i="1" s="1"/>
  <c r="ZY96" i="1"/>
  <c r="AM98" i="1" a="1"/>
  <c r="AM98" i="1" s="1"/>
  <c r="AEK85" i="1"/>
  <c r="AEK88" i="1"/>
  <c r="AEK86" i="1"/>
  <c r="AEK87" i="1"/>
  <c r="AEK89" i="1"/>
  <c r="U923" i="7"/>
  <c r="L922" i="7"/>
  <c r="U923" i="8"/>
  <c r="L922" i="8"/>
  <c r="L921" i="6"/>
  <c r="U922" i="6"/>
  <c r="AEN10" i="1"/>
  <c r="ACJ13" i="1"/>
  <c r="ACJ117" i="1" s="1"/>
  <c r="CF13" i="1"/>
  <c r="CF117" i="1" s="1"/>
  <c r="GY13" i="1"/>
  <c r="GY117" i="1" s="1"/>
  <c r="AB92" i="1" l="1"/>
  <c r="AA92" i="1" s="1"/>
  <c r="Z95" i="1" a="1"/>
  <c r="Z95" i="1" s="1"/>
  <c r="Z94" i="1" a="1"/>
  <c r="Z94" i="1" s="1"/>
  <c r="ADK93" i="1"/>
  <c r="K94" i="1" a="1"/>
  <c r="K94" i="1" s="1"/>
  <c r="CP92" i="1"/>
  <c r="CO92" i="1"/>
  <c r="DI92" i="1"/>
  <c r="CW92" i="1"/>
  <c r="CV92" i="1"/>
  <c r="DD92" i="1"/>
  <c r="DH92" i="1"/>
  <c r="DA92" i="1"/>
  <c r="EX91" i="1"/>
  <c r="W53" i="1"/>
  <c r="FD52" i="1"/>
  <c r="ABP102" i="1"/>
  <c r="ABN104" i="1" a="1"/>
  <c r="ABN104" i="1" s="1"/>
  <c r="CO93" i="1"/>
  <c r="AEM89" i="1"/>
  <c r="FE91" i="1"/>
  <c r="FF91" i="1"/>
  <c r="AEO89" i="1"/>
  <c r="AEO86" i="1"/>
  <c r="AEO87" i="1"/>
  <c r="AEO85" i="1"/>
  <c r="AEO88" i="1"/>
  <c r="Y92" i="1"/>
  <c r="X92" i="1"/>
  <c r="W92" i="1"/>
  <c r="FD92" i="1" s="1"/>
  <c r="EY91" i="1"/>
  <c r="EW91" i="1"/>
  <c r="AEO91" i="1"/>
  <c r="AER10" i="1"/>
  <c r="AEM88" i="1"/>
  <c r="AEM85" i="1"/>
  <c r="AEM87" i="1"/>
  <c r="AEM86" i="1"/>
  <c r="AEM90" i="1"/>
  <c r="AEP10" i="1"/>
  <c r="AEM91" i="1"/>
  <c r="AH93" i="1"/>
  <c r="AG93" i="1"/>
  <c r="S93" i="1"/>
  <c r="GI93" i="1" s="1"/>
  <c r="R93" i="1"/>
  <c r="AD93" i="1"/>
  <c r="AC93" i="1"/>
  <c r="Q93" i="1"/>
  <c r="GF93" i="1" s="1"/>
  <c r="AE93" i="1"/>
  <c r="N93" i="1"/>
  <c r="AF93" i="1"/>
  <c r="P93" i="1"/>
  <c r="O93" i="1"/>
  <c r="AL95" i="1" a="1"/>
  <c r="AL95" i="1" s="1"/>
  <c r="AEO90" i="1"/>
  <c r="CB93" i="1"/>
  <c r="BZ93" i="1"/>
  <c r="BU93" i="1"/>
  <c r="BT93" i="1"/>
  <c r="BQ93" i="1"/>
  <c r="BV93" i="1"/>
  <c r="BY93" i="1"/>
  <c r="BX93" i="1"/>
  <c r="BW93" i="1"/>
  <c r="I95" i="1" a="1"/>
  <c r="I95" i="1" s="1"/>
  <c r="BR95" i="1" s="1"/>
  <c r="BP93" i="1"/>
  <c r="CC93" i="1"/>
  <c r="BR93" i="1"/>
  <c r="BS93" i="1"/>
  <c r="V92" i="1"/>
  <c r="M97" i="1" a="1"/>
  <c r="M97" i="1" s="1"/>
  <c r="ZZ95" i="1"/>
  <c r="M96" i="1" a="1"/>
  <c r="M96" i="1" s="1"/>
  <c r="ZZ94" i="1"/>
  <c r="ADN93" i="1"/>
  <c r="ADO93" i="1"/>
  <c r="ADM93" i="1"/>
  <c r="ABL93" i="1"/>
  <c r="ADP93" i="1"/>
  <c r="ADJ93" i="1"/>
  <c r="ADH93" i="1"/>
  <c r="ADI93" i="1"/>
  <c r="ADG93" i="1"/>
  <c r="ADF93" i="1"/>
  <c r="ADE93" i="1"/>
  <c r="ADD93" i="1"/>
  <c r="ON92" i="1"/>
  <c r="NT92" i="1"/>
  <c r="MZ92" i="1"/>
  <c r="OM92" i="1"/>
  <c r="NS92" i="1"/>
  <c r="MY92" i="1"/>
  <c r="OL92" i="1"/>
  <c r="NR92" i="1"/>
  <c r="MX92" i="1"/>
  <c r="OK92" i="1"/>
  <c r="NQ92" i="1"/>
  <c r="MW92" i="1"/>
  <c r="OJ92" i="1"/>
  <c r="NP92" i="1"/>
  <c r="MV92" i="1"/>
  <c r="OI92" i="1"/>
  <c r="NO92" i="1"/>
  <c r="MU92" i="1"/>
  <c r="OH92" i="1"/>
  <c r="NN92" i="1"/>
  <c r="MT92" i="1"/>
  <c r="OF92" i="1"/>
  <c r="NL92" i="1"/>
  <c r="MR92" i="1"/>
  <c r="OE92" i="1"/>
  <c r="NK92" i="1"/>
  <c r="MQ92" i="1"/>
  <c r="OD92" i="1"/>
  <c r="NJ92" i="1"/>
  <c r="MP92" i="1"/>
  <c r="OC92" i="1"/>
  <c r="NI92" i="1"/>
  <c r="MO92" i="1"/>
  <c r="NH92" i="1"/>
  <c r="MN92" i="1"/>
  <c r="NG92" i="1"/>
  <c r="MM92" i="1"/>
  <c r="NF92" i="1"/>
  <c r="ML92" i="1"/>
  <c r="NM92" i="1"/>
  <c r="NU92" i="1"/>
  <c r="NE92" i="1"/>
  <c r="OZ92" i="1"/>
  <c r="OY92" i="1"/>
  <c r="OX92" i="1"/>
  <c r="OW92" i="1"/>
  <c r="OV92" i="1"/>
  <c r="OU92" i="1"/>
  <c r="OT92" i="1"/>
  <c r="OS92" i="1"/>
  <c r="OR92" i="1"/>
  <c r="OQ92" i="1"/>
  <c r="OP92" i="1"/>
  <c r="OO92" i="1"/>
  <c r="OG92" i="1"/>
  <c r="ND92" i="1"/>
  <c r="NC92" i="1"/>
  <c r="NB92" i="1"/>
  <c r="NA92" i="1"/>
  <c r="MS92" i="1"/>
  <c r="MK92" i="1"/>
  <c r="MJ92" i="1"/>
  <c r="MI92" i="1"/>
  <c r="MH92" i="1"/>
  <c r="MG92" i="1"/>
  <c r="OB92" i="1"/>
  <c r="OA92" i="1"/>
  <c r="NZ92" i="1"/>
  <c r="NY92" i="1"/>
  <c r="NX92" i="1"/>
  <c r="NW92" i="1"/>
  <c r="NV92" i="1"/>
  <c r="CC92" i="1"/>
  <c r="BZ92" i="1"/>
  <c r="BU92" i="1"/>
  <c r="BV92" i="1"/>
  <c r="BS92" i="1"/>
  <c r="BY92" i="1"/>
  <c r="BR92" i="1"/>
  <c r="CB92" i="1"/>
  <c r="I94" i="1" a="1"/>
  <c r="I94" i="1" s="1"/>
  <c r="BU94" i="1" s="1"/>
  <c r="BW92" i="1"/>
  <c r="BX92" i="1"/>
  <c r="BP92" i="1"/>
  <c r="BT92" i="1"/>
  <c r="CA92" i="1"/>
  <c r="K95" i="1" a="1"/>
  <c r="K95" i="1" s="1"/>
  <c r="DA93" i="1"/>
  <c r="DD93" i="1"/>
  <c r="DH93" i="1"/>
  <c r="DI93" i="1"/>
  <c r="CV93" i="1"/>
  <c r="CW93" i="1"/>
  <c r="CP93" i="1"/>
  <c r="AM95" i="1" a="1"/>
  <c r="AM95" i="1" s="1"/>
  <c r="ZY95" i="1" s="1"/>
  <c r="PT91" i="1"/>
  <c r="PT86" i="1"/>
  <c r="PT85" i="1"/>
  <c r="PT87" i="1"/>
  <c r="PT88" i="1"/>
  <c r="PT89" i="1"/>
  <c r="PT90" i="1"/>
  <c r="PP92" i="1"/>
  <c r="PT92" i="1"/>
  <c r="PD92" i="1"/>
  <c r="PC92" i="1"/>
  <c r="PB92" i="1"/>
  <c r="PA92" i="1"/>
  <c r="PS92" i="1"/>
  <c r="PR92" i="1"/>
  <c r="PQ92" i="1"/>
  <c r="PO92" i="1"/>
  <c r="PN92" i="1"/>
  <c r="PM92" i="1"/>
  <c r="PL92" i="1"/>
  <c r="PK92" i="1"/>
  <c r="PJ92" i="1"/>
  <c r="PI92" i="1"/>
  <c r="PH92" i="1"/>
  <c r="PG92" i="1"/>
  <c r="PF92" i="1"/>
  <c r="PE92" i="1"/>
  <c r="PU12" i="1"/>
  <c r="PV6" i="1"/>
  <c r="AEN91" i="1"/>
  <c r="AK93" i="1"/>
  <c r="GD92" i="1"/>
  <c r="GE92" i="1"/>
  <c r="ZY98" i="1"/>
  <c r="AM100" i="1" a="1"/>
  <c r="AM100" i="1" s="1"/>
  <c r="ABP99" i="1"/>
  <c r="ABN101" i="1" a="1"/>
  <c r="ABN101" i="1" s="1"/>
  <c r="H94" i="1"/>
  <c r="GH92" i="1"/>
  <c r="GG92" i="1"/>
  <c r="EC92" i="1"/>
  <c r="EB92" i="1"/>
  <c r="EA92" i="1"/>
  <c r="U92" i="1"/>
  <c r="T92" i="1"/>
  <c r="EI92" i="1"/>
  <c r="EH92" i="1"/>
  <c r="EG92" i="1"/>
  <c r="EF92" i="1"/>
  <c r="EE92" i="1"/>
  <c r="ED92" i="1"/>
  <c r="MC92" i="1" a="1"/>
  <c r="MC92" i="1" s="1"/>
  <c r="MD92" i="1" s="1"/>
  <c r="ME92" i="1" s="1"/>
  <c r="MF92" i="1" s="1"/>
  <c r="AEJ92" i="1"/>
  <c r="AEI92" i="1"/>
  <c r="ZA92" i="1"/>
  <c r="AEH92" i="1"/>
  <c r="AEG92" i="1"/>
  <c r="AEF92" i="1"/>
  <c r="AEE92" i="1"/>
  <c r="AED92" i="1"/>
  <c r="AEC92" i="1"/>
  <c r="AEB92" i="1"/>
  <c r="AEA92" i="1"/>
  <c r="GC92" i="1"/>
  <c r="ADZ92" i="1"/>
  <c r="MB92" i="1" a="1"/>
  <c r="MB92" i="1" s="1"/>
  <c r="GB92" i="1"/>
  <c r="ADY92" i="1"/>
  <c r="GA92" i="1"/>
  <c r="ADX92" i="1"/>
  <c r="ADW92" i="1"/>
  <c r="ADV92" i="1"/>
  <c r="ADU92" i="1"/>
  <c r="ADT92" i="1"/>
  <c r="ADS92" i="1"/>
  <c r="ADR92" i="1"/>
  <c r="LX92" i="1" a="1"/>
  <c r="LX92" i="1" s="1"/>
  <c r="LY92" i="1" s="1"/>
  <c r="LZ92" i="1" s="1"/>
  <c r="MA92" i="1" s="1"/>
  <c r="LW92" i="1" a="1"/>
  <c r="LW92" i="1" s="1"/>
  <c r="AEO92" i="1"/>
  <c r="LS92" i="1" a="1"/>
  <c r="LS92" i="1" s="1"/>
  <c r="LT92" i="1" s="1"/>
  <c r="LU92" i="1" s="1"/>
  <c r="LV92" i="1" s="1"/>
  <c r="AEN92" i="1"/>
  <c r="LR92" i="1" a="1"/>
  <c r="LR92" i="1" s="1"/>
  <c r="AEM92" i="1"/>
  <c r="AEL92" i="1"/>
  <c r="AEK92" i="1"/>
  <c r="DV91" i="1"/>
  <c r="DU91" i="1"/>
  <c r="DT91" i="1"/>
  <c r="AEN86" i="1"/>
  <c r="AEN87" i="1"/>
  <c r="AEN85" i="1"/>
  <c r="AEN88" i="1"/>
  <c r="AEN89" i="1"/>
  <c r="AEN90" i="1"/>
  <c r="AL98" i="1" a="1"/>
  <c r="AL98" i="1" s="1"/>
  <c r="ACX94" i="1"/>
  <c r="ACR96" i="1" a="1"/>
  <c r="ACR96" i="1" s="1"/>
  <c r="DZ91" i="1"/>
  <c r="FK91" i="1"/>
  <c r="ABO100" i="1" a="1"/>
  <c r="ABO100" i="1" s="1"/>
  <c r="L922" i="6"/>
  <c r="U923" i="6"/>
  <c r="L923" i="8"/>
  <c r="U924" i="8"/>
  <c r="L923" i="7"/>
  <c r="U924" i="7"/>
  <c r="AEQ10" i="1"/>
  <c r="ACJ14" i="1"/>
  <c r="ACJ17" i="1" s="1"/>
  <c r="ACJ18" i="1" s="1" a="1"/>
  <c r="ACJ18" i="1" s="1"/>
  <c r="GY14" i="1"/>
  <c r="GY17" i="1" s="1"/>
  <c r="GY18" i="1" s="1" a="1"/>
  <c r="GY18" i="1" s="1"/>
  <c r="DI94" i="1" l="1"/>
  <c r="AB93" i="1"/>
  <c r="AA93" i="1" s="1"/>
  <c r="Z96" i="1" a="1"/>
  <c r="Z96" i="1" s="1"/>
  <c r="Z97" i="1" a="1"/>
  <c r="Z97" i="1" s="1"/>
  <c r="ADK94" i="1"/>
  <c r="K96" i="1" a="1"/>
  <c r="K96" i="1" s="1"/>
  <c r="CP94" i="1"/>
  <c r="CV94" i="1"/>
  <c r="DH94" i="1"/>
  <c r="CO94" i="1"/>
  <c r="CW94" i="1"/>
  <c r="DA94" i="1"/>
  <c r="DD94" i="1"/>
  <c r="EX92" i="1"/>
  <c r="W54" i="1"/>
  <c r="FD53" i="1"/>
  <c r="ABP104" i="1"/>
  <c r="CP95" i="1"/>
  <c r="AEP92" i="1"/>
  <c r="AEP90" i="1"/>
  <c r="AEP89" i="1"/>
  <c r="AEP86" i="1"/>
  <c r="AEP88" i="1"/>
  <c r="AEP85" i="1"/>
  <c r="AEP87" i="1"/>
  <c r="AES10" i="1"/>
  <c r="AEP91" i="1"/>
  <c r="FE92" i="1"/>
  <c r="FF92" i="1"/>
  <c r="AEU10" i="1"/>
  <c r="AER90" i="1"/>
  <c r="AER88" i="1"/>
  <c r="AER85" i="1"/>
  <c r="AER86" i="1"/>
  <c r="AER87" i="1"/>
  <c r="AER89" i="1"/>
  <c r="Y93" i="1"/>
  <c r="X93" i="1"/>
  <c r="W93" i="1"/>
  <c r="FD93" i="1" s="1"/>
  <c r="AER91" i="1"/>
  <c r="AER92" i="1"/>
  <c r="EY92" i="1"/>
  <c r="EW92" i="1"/>
  <c r="P94" i="1"/>
  <c r="S94" i="1"/>
  <c r="GI94" i="1" s="1"/>
  <c r="R94" i="1"/>
  <c r="AC94" i="1"/>
  <c r="Q94" i="1"/>
  <c r="GF94" i="1" s="1"/>
  <c r="AF94" i="1"/>
  <c r="O94" i="1"/>
  <c r="N94" i="1"/>
  <c r="AE94" i="1"/>
  <c r="AD94" i="1"/>
  <c r="AH94" i="1"/>
  <c r="AG94" i="1"/>
  <c r="BQ95" i="1"/>
  <c r="BS95" i="1"/>
  <c r="BW95" i="1"/>
  <c r="BT95" i="1"/>
  <c r="BP95" i="1"/>
  <c r="I97" i="1" a="1"/>
  <c r="I97" i="1" s="1"/>
  <c r="BU97" i="1" s="1"/>
  <c r="CA95" i="1"/>
  <c r="CB95" i="1"/>
  <c r="BV95" i="1"/>
  <c r="BX95" i="1"/>
  <c r="BU95" i="1"/>
  <c r="CC95" i="1"/>
  <c r="AL97" i="1" a="1"/>
  <c r="AL97" i="1" s="1"/>
  <c r="BZ95" i="1"/>
  <c r="BY95" i="1"/>
  <c r="V93" i="1"/>
  <c r="M98" i="1" a="1"/>
  <c r="M98" i="1" s="1"/>
  <c r="ZZ96" i="1"/>
  <c r="M99" i="1" a="1"/>
  <c r="M99" i="1" s="1"/>
  <c r="ZZ97" i="1"/>
  <c r="ADN94" i="1"/>
  <c r="ADO94" i="1"/>
  <c r="ADM94" i="1"/>
  <c r="ABL94" i="1"/>
  <c r="ADP94" i="1"/>
  <c r="ADJ94" i="1"/>
  <c r="ADH94" i="1"/>
  <c r="ADI94" i="1"/>
  <c r="ADF94" i="1"/>
  <c r="ADD94" i="1"/>
  <c r="ADG94" i="1"/>
  <c r="ADE94" i="1"/>
  <c r="NH93" i="1"/>
  <c r="MN93" i="1"/>
  <c r="NG93" i="1"/>
  <c r="MM93" i="1"/>
  <c r="NF93" i="1"/>
  <c r="ML93" i="1"/>
  <c r="NE93" i="1"/>
  <c r="MK93" i="1"/>
  <c r="MJ93" i="1"/>
  <c r="MI93" i="1"/>
  <c r="MH93" i="1"/>
  <c r="OZ93" i="1"/>
  <c r="OY93" i="1"/>
  <c r="OX93" i="1"/>
  <c r="OW93" i="1"/>
  <c r="OV93" i="1"/>
  <c r="OB93" i="1"/>
  <c r="OU93" i="1"/>
  <c r="OA93" i="1"/>
  <c r="OT93" i="1"/>
  <c r="NZ93" i="1"/>
  <c r="NR93" i="1"/>
  <c r="NQ93" i="1"/>
  <c r="NP93" i="1"/>
  <c r="NO93" i="1"/>
  <c r="NN93" i="1"/>
  <c r="NM93" i="1"/>
  <c r="NL93" i="1"/>
  <c r="OS93" i="1"/>
  <c r="NK93" i="1"/>
  <c r="OR93" i="1"/>
  <c r="NJ93" i="1"/>
  <c r="OQ93" i="1"/>
  <c r="NI93" i="1"/>
  <c r="OP93" i="1"/>
  <c r="OO93" i="1"/>
  <c r="ON93" i="1"/>
  <c r="ND93" i="1"/>
  <c r="OM93" i="1"/>
  <c r="NC93" i="1"/>
  <c r="NS93" i="1"/>
  <c r="OL93" i="1"/>
  <c r="NB93" i="1"/>
  <c r="OK93" i="1"/>
  <c r="NA93" i="1"/>
  <c r="OJ93" i="1"/>
  <c r="MZ93" i="1"/>
  <c r="OI93" i="1"/>
  <c r="MY93" i="1"/>
  <c r="OH93" i="1"/>
  <c r="MX93" i="1"/>
  <c r="OG93" i="1"/>
  <c r="MW93" i="1"/>
  <c r="OF93" i="1"/>
  <c r="MV93" i="1"/>
  <c r="OE93" i="1"/>
  <c r="MU93" i="1"/>
  <c r="OD93" i="1"/>
  <c r="MT93" i="1"/>
  <c r="OC93" i="1"/>
  <c r="MS93" i="1"/>
  <c r="MR93" i="1"/>
  <c r="NY93" i="1"/>
  <c r="MQ93" i="1"/>
  <c r="NX93" i="1"/>
  <c r="MP93" i="1"/>
  <c r="NW93" i="1"/>
  <c r="MO93" i="1"/>
  <c r="NV93" i="1"/>
  <c r="MG93" i="1"/>
  <c r="NU93" i="1"/>
  <c r="NT93" i="1"/>
  <c r="DA95" i="1"/>
  <c r="DH95" i="1"/>
  <c r="CW95" i="1"/>
  <c r="DI95" i="1"/>
  <c r="CC94" i="1"/>
  <c r="BW94" i="1"/>
  <c r="BT94" i="1"/>
  <c r="BR94" i="1"/>
  <c r="BX94" i="1"/>
  <c r="I96" i="1" a="1"/>
  <c r="I96" i="1" s="1"/>
  <c r="I98" i="1" s="1" a="1"/>
  <c r="I98" i="1" s="1"/>
  <c r="BP94" i="1"/>
  <c r="BY94" i="1"/>
  <c r="CA94" i="1"/>
  <c r="BZ94" i="1"/>
  <c r="BQ94" i="1"/>
  <c r="BV94" i="1"/>
  <c r="CB94" i="1"/>
  <c r="BS94" i="1"/>
  <c r="K97" i="1" a="1"/>
  <c r="K97" i="1" s="1"/>
  <c r="CV95" i="1"/>
  <c r="DD95" i="1"/>
  <c r="CO95" i="1"/>
  <c r="AM97" i="1" a="1"/>
  <c r="AM97" i="1" s="1"/>
  <c r="AM99" i="1" s="1" a="1"/>
  <c r="AM99" i="1" s="1"/>
  <c r="PU86" i="1"/>
  <c r="PU85" i="1"/>
  <c r="PU87" i="1"/>
  <c r="PU88" i="1"/>
  <c r="PU89" i="1"/>
  <c r="PU90" i="1"/>
  <c r="PU91" i="1"/>
  <c r="PU92" i="1"/>
  <c r="PA93" i="1"/>
  <c r="PP93" i="1"/>
  <c r="PK93" i="1"/>
  <c r="PG93" i="1"/>
  <c r="PF93" i="1"/>
  <c r="PE93" i="1"/>
  <c r="PD93" i="1"/>
  <c r="PU93" i="1"/>
  <c r="PT93" i="1"/>
  <c r="PS93" i="1"/>
  <c r="PR93" i="1"/>
  <c r="PQ93" i="1"/>
  <c r="PO93" i="1"/>
  <c r="PN93" i="1"/>
  <c r="PM93" i="1"/>
  <c r="PL93" i="1"/>
  <c r="PJ93" i="1"/>
  <c r="PI93" i="1"/>
  <c r="PH93" i="1"/>
  <c r="PC93" i="1"/>
  <c r="PB93" i="1"/>
  <c r="PV12" i="1"/>
  <c r="PW6" i="1"/>
  <c r="AEQ92" i="1"/>
  <c r="AK94" i="1"/>
  <c r="GE93" i="1"/>
  <c r="GD93" i="1"/>
  <c r="GG93" i="1"/>
  <c r="GH93" i="1"/>
  <c r="U93" i="1"/>
  <c r="T93" i="1"/>
  <c r="EI93" i="1"/>
  <c r="EH93" i="1"/>
  <c r="EG93" i="1"/>
  <c r="EF93" i="1"/>
  <c r="EE93" i="1"/>
  <c r="ED93" i="1"/>
  <c r="EC93" i="1"/>
  <c r="EB93" i="1"/>
  <c r="EA93" i="1"/>
  <c r="ADY93" i="1"/>
  <c r="GB93" i="1"/>
  <c r="AEP93" i="1"/>
  <c r="AEO93" i="1"/>
  <c r="GC93" i="1"/>
  <c r="GA93" i="1"/>
  <c r="MC93" i="1" a="1"/>
  <c r="MC93" i="1" s="1"/>
  <c r="MD93" i="1" s="1"/>
  <c r="ME93" i="1" s="1"/>
  <c r="MF93" i="1" s="1"/>
  <c r="ZA93" i="1"/>
  <c r="AER93" i="1"/>
  <c r="MB93" i="1" a="1"/>
  <c r="MB93" i="1" s="1"/>
  <c r="AEQ93" i="1"/>
  <c r="AEN93" i="1"/>
  <c r="AEM93" i="1"/>
  <c r="AEL93" i="1"/>
  <c r="AEK93" i="1"/>
  <c r="LX93" i="1" a="1"/>
  <c r="LX93" i="1" s="1"/>
  <c r="LY93" i="1" s="1"/>
  <c r="LZ93" i="1" s="1"/>
  <c r="MA93" i="1" s="1"/>
  <c r="AEJ93" i="1"/>
  <c r="AEI93" i="1"/>
  <c r="LW93" i="1" a="1"/>
  <c r="LW93" i="1" s="1"/>
  <c r="AEH93" i="1"/>
  <c r="AEG93" i="1"/>
  <c r="AEF93" i="1"/>
  <c r="AEE93" i="1"/>
  <c r="AED93" i="1"/>
  <c r="AEC93" i="1"/>
  <c r="AEB93" i="1"/>
  <c r="AEA93" i="1"/>
  <c r="ADZ93" i="1"/>
  <c r="ADX93" i="1"/>
  <c r="ADW93" i="1"/>
  <c r="ADV93" i="1"/>
  <c r="ADU93" i="1"/>
  <c r="ADT93" i="1"/>
  <c r="ADS93" i="1"/>
  <c r="ADR93" i="1"/>
  <c r="LS93" i="1" a="1"/>
  <c r="LS93" i="1" s="1"/>
  <c r="LT93" i="1" s="1"/>
  <c r="LU93" i="1" s="1"/>
  <c r="LV93" i="1" s="1"/>
  <c r="LR93" i="1" a="1"/>
  <c r="LR93" i="1" s="1"/>
  <c r="H95" i="1"/>
  <c r="ABP101" i="1"/>
  <c r="ABN103" i="1" a="1"/>
  <c r="ABN103" i="1" s="1"/>
  <c r="ZY100" i="1"/>
  <c r="AM102" i="1" a="1"/>
  <c r="AM102" i="1" s="1"/>
  <c r="DZ92" i="1"/>
  <c r="FK92" i="1"/>
  <c r="DU92" i="1"/>
  <c r="DT92" i="1"/>
  <c r="DV92" i="1"/>
  <c r="ABO102" i="1" a="1"/>
  <c r="ABO102" i="1" s="1"/>
  <c r="ACX96" i="1"/>
  <c r="ACR98" i="1" a="1"/>
  <c r="ACR98" i="1" s="1"/>
  <c r="AL100" i="1" a="1"/>
  <c r="AL100" i="1" s="1"/>
  <c r="AEQ88" i="1"/>
  <c r="AEQ87" i="1"/>
  <c r="AEQ86" i="1"/>
  <c r="AEQ85" i="1"/>
  <c r="AEQ89" i="1"/>
  <c r="AEQ90" i="1"/>
  <c r="AEQ91" i="1"/>
  <c r="U925" i="7"/>
  <c r="L924" i="7"/>
  <c r="U925" i="8"/>
  <c r="L924" i="8"/>
  <c r="U924" i="6"/>
  <c r="L923" i="6"/>
  <c r="AET10" i="1"/>
  <c r="GZ13" i="1"/>
  <c r="GZ117" i="1" s="1"/>
  <c r="B1350" i="4" a="1"/>
  <c r="B1350" i="4" s="1"/>
  <c r="B1349" i="4" a="1"/>
  <c r="B1349" i="4" s="1"/>
  <c r="B1348" i="4" a="1"/>
  <c r="B1348" i="4" s="1"/>
  <c r="B1347" i="4" a="1"/>
  <c r="B1347" i="4" s="1"/>
  <c r="GX13" i="1"/>
  <c r="GX117" i="1" s="1"/>
  <c r="DL117" i="1"/>
  <c r="ADQ117" i="1"/>
  <c r="ABH117" i="1"/>
  <c r="AAR117" i="1"/>
  <c r="ZX117" i="1"/>
  <c r="ZB117" i="1"/>
  <c r="KY117" i="1"/>
  <c r="ABK117" i="1"/>
  <c r="JF117" i="1"/>
  <c r="CK117" i="1"/>
  <c r="BO117" i="1"/>
  <c r="DI96" i="1" l="1"/>
  <c r="AB94" i="1"/>
  <c r="AA94" i="1" s="1"/>
  <c r="Z99" i="1" a="1"/>
  <c r="Z99" i="1" s="1"/>
  <c r="Z98" i="1" a="1"/>
  <c r="Z98" i="1" s="1"/>
  <c r="ADK95" i="1"/>
  <c r="K98" i="1" a="1"/>
  <c r="K98" i="1" s="1"/>
  <c r="CW96" i="1"/>
  <c r="DA96" i="1"/>
  <c r="DH96" i="1"/>
  <c r="CO96" i="1"/>
  <c r="CV96" i="1"/>
  <c r="DD96" i="1"/>
  <c r="CP96" i="1"/>
  <c r="AEU86" i="1"/>
  <c r="AES88" i="1"/>
  <c r="AES86" i="1"/>
  <c r="EX93" i="1"/>
  <c r="W55" i="1"/>
  <c r="FD54" i="1"/>
  <c r="AEU91" i="1"/>
  <c r="AEU90" i="1"/>
  <c r="AEU93" i="1"/>
  <c r="AEU89" i="1"/>
  <c r="AEU87" i="1"/>
  <c r="AEU85" i="1"/>
  <c r="AEU88" i="1"/>
  <c r="AEX10" i="1"/>
  <c r="AEV10" i="1"/>
  <c r="AES93" i="1"/>
  <c r="AES92" i="1"/>
  <c r="AES91" i="1"/>
  <c r="AES90" i="1"/>
  <c r="AES89" i="1"/>
  <c r="AES87" i="1"/>
  <c r="CO97" i="1"/>
  <c r="AES85" i="1"/>
  <c r="AEU92" i="1"/>
  <c r="FE93" i="1"/>
  <c r="FF93" i="1"/>
  <c r="Y94" i="1"/>
  <c r="X94" i="1"/>
  <c r="W94" i="1"/>
  <c r="FD94" i="1" s="1"/>
  <c r="EY93" i="1"/>
  <c r="EW93" i="1"/>
  <c r="BR97" i="1"/>
  <c r="BY97" i="1"/>
  <c r="BS97" i="1"/>
  <c r="BQ97" i="1"/>
  <c r="CB97" i="1"/>
  <c r="BT97" i="1"/>
  <c r="BW97" i="1"/>
  <c r="BV97" i="1"/>
  <c r="BP97" i="1"/>
  <c r="BZ97" i="1"/>
  <c r="BX97" i="1"/>
  <c r="CA97" i="1"/>
  <c r="I99" i="1" a="1"/>
  <c r="I99" i="1" s="1"/>
  <c r="CA99" i="1" s="1"/>
  <c r="CC97" i="1"/>
  <c r="AD95" i="1"/>
  <c r="AC95" i="1"/>
  <c r="S95" i="1"/>
  <c r="GI95" i="1" s="1"/>
  <c r="AE95" i="1"/>
  <c r="R95" i="1"/>
  <c r="AH95" i="1"/>
  <c r="AG95" i="1"/>
  <c r="Q95" i="1"/>
  <c r="GF95" i="1" s="1"/>
  <c r="P95" i="1"/>
  <c r="O95" i="1"/>
  <c r="N95" i="1"/>
  <c r="AF95" i="1"/>
  <c r="AL99" i="1" a="1"/>
  <c r="AL99" i="1" s="1"/>
  <c r="V94" i="1"/>
  <c r="M101" i="1" a="1"/>
  <c r="M101" i="1" s="1"/>
  <c r="ZZ99" i="1"/>
  <c r="M100" i="1" a="1"/>
  <c r="M100" i="1" s="1"/>
  <c r="ZZ98" i="1"/>
  <c r="ADN95" i="1"/>
  <c r="ADO95" i="1"/>
  <c r="ADM95" i="1"/>
  <c r="ABL95" i="1"/>
  <c r="ADP95" i="1"/>
  <c r="ADJ95" i="1"/>
  <c r="ADH95" i="1"/>
  <c r="ADI95" i="1"/>
  <c r="ADG95" i="1"/>
  <c r="ADE95" i="1"/>
  <c r="ADD95" i="1"/>
  <c r="ADF95" i="1"/>
  <c r="OV94" i="1"/>
  <c r="OB94" i="1"/>
  <c r="OU94" i="1"/>
  <c r="OA94" i="1"/>
  <c r="OT94" i="1"/>
  <c r="NZ94" i="1"/>
  <c r="OS94" i="1"/>
  <c r="NY94" i="1"/>
  <c r="OR94" i="1"/>
  <c r="NX94" i="1"/>
  <c r="ND94" i="1"/>
  <c r="OQ94" i="1"/>
  <c r="NW94" i="1"/>
  <c r="NC94" i="1"/>
  <c r="OP94" i="1"/>
  <c r="NV94" i="1"/>
  <c r="NB94" i="1"/>
  <c r="ON94" i="1"/>
  <c r="NT94" i="1"/>
  <c r="MZ94" i="1"/>
  <c r="OM94" i="1"/>
  <c r="NS94" i="1"/>
  <c r="MY94" i="1"/>
  <c r="OL94" i="1"/>
  <c r="NR94" i="1"/>
  <c r="MX94" i="1"/>
  <c r="OK94" i="1"/>
  <c r="NQ94" i="1"/>
  <c r="MW94" i="1"/>
  <c r="OJ94" i="1"/>
  <c r="NP94" i="1"/>
  <c r="MV94" i="1"/>
  <c r="OI94" i="1"/>
  <c r="NO94" i="1"/>
  <c r="MU94" i="1"/>
  <c r="OH94" i="1"/>
  <c r="NN94" i="1"/>
  <c r="MT94" i="1"/>
  <c r="MH94" i="1"/>
  <c r="MG94" i="1"/>
  <c r="NU94" i="1"/>
  <c r="NM94" i="1"/>
  <c r="NL94" i="1"/>
  <c r="NK94" i="1"/>
  <c r="NJ94" i="1"/>
  <c r="NI94" i="1"/>
  <c r="NH94" i="1"/>
  <c r="NG94" i="1"/>
  <c r="NF94" i="1"/>
  <c r="NE94" i="1"/>
  <c r="OZ94" i="1"/>
  <c r="OY94" i="1"/>
  <c r="OX94" i="1"/>
  <c r="OW94" i="1"/>
  <c r="OO94" i="1"/>
  <c r="OG94" i="1"/>
  <c r="OF94" i="1"/>
  <c r="OE94" i="1"/>
  <c r="OD94" i="1"/>
  <c r="NA94" i="1"/>
  <c r="OC94" i="1"/>
  <c r="MS94" i="1"/>
  <c r="MR94" i="1"/>
  <c r="MQ94" i="1"/>
  <c r="MP94" i="1"/>
  <c r="MO94" i="1"/>
  <c r="MN94" i="1"/>
  <c r="MM94" i="1"/>
  <c r="MI94" i="1"/>
  <c r="ML94" i="1"/>
  <c r="MK94" i="1"/>
  <c r="MJ94" i="1"/>
  <c r="ZY97" i="1"/>
  <c r="CV97" i="1"/>
  <c r="CP97" i="1"/>
  <c r="CW97" i="1"/>
  <c r="DH97" i="1"/>
  <c r="DD97" i="1"/>
  <c r="K99" i="1" a="1"/>
  <c r="K99" i="1" s="1"/>
  <c r="BP96" i="1"/>
  <c r="DI97" i="1"/>
  <c r="BX96" i="1"/>
  <c r="DA97" i="1"/>
  <c r="BS96" i="1"/>
  <c r="BT96" i="1"/>
  <c r="BU96" i="1"/>
  <c r="BV96" i="1"/>
  <c r="BW96" i="1"/>
  <c r="CB96" i="1"/>
  <c r="CC96" i="1"/>
  <c r="CA96" i="1"/>
  <c r="BR96" i="1"/>
  <c r="BQ96" i="1"/>
  <c r="BY96" i="1"/>
  <c r="BZ96" i="1"/>
  <c r="PV85" i="1"/>
  <c r="PV86" i="1"/>
  <c r="PV87" i="1"/>
  <c r="PV88" i="1"/>
  <c r="PV89" i="1"/>
  <c r="PV90" i="1"/>
  <c r="PV91" i="1"/>
  <c r="PV92" i="1"/>
  <c r="PV93" i="1"/>
  <c r="PU94" i="1"/>
  <c r="PR94" i="1"/>
  <c r="PM94" i="1"/>
  <c r="PS94" i="1"/>
  <c r="PQ94" i="1"/>
  <c r="PP94" i="1"/>
  <c r="PO94" i="1"/>
  <c r="PN94" i="1"/>
  <c r="PL94" i="1"/>
  <c r="PA94" i="1"/>
  <c r="PB94" i="1"/>
  <c r="PV94" i="1"/>
  <c r="PT94" i="1"/>
  <c r="PK94" i="1"/>
  <c r="PJ94" i="1"/>
  <c r="PI94" i="1"/>
  <c r="PH94" i="1"/>
  <c r="PG94" i="1"/>
  <c r="PF94" i="1"/>
  <c r="PE94" i="1"/>
  <c r="PD94" i="1"/>
  <c r="PC94" i="1"/>
  <c r="PW12" i="1"/>
  <c r="PX6" i="1"/>
  <c r="BU98" i="1"/>
  <c r="CA98" i="1"/>
  <c r="BY98" i="1"/>
  <c r="BV98" i="1"/>
  <c r="CC98" i="1"/>
  <c r="CB98" i="1"/>
  <c r="BZ98" i="1"/>
  <c r="BS98" i="1"/>
  <c r="BX98" i="1"/>
  <c r="BW98" i="1"/>
  <c r="BT98" i="1"/>
  <c r="BR98" i="1"/>
  <c r="BP98" i="1"/>
  <c r="BQ98" i="1"/>
  <c r="I100" i="1" a="1"/>
  <c r="I100" i="1" s="1"/>
  <c r="AK95" i="1"/>
  <c r="GD94" i="1"/>
  <c r="GE94" i="1"/>
  <c r="ZY99" i="1"/>
  <c r="AM101" i="1" a="1"/>
  <c r="AM101" i="1" s="1"/>
  <c r="ABP103" i="1"/>
  <c r="ABN105" i="1" a="1"/>
  <c r="ABN105" i="1" s="1"/>
  <c r="ACX98" i="1"/>
  <c r="ACR100" i="1" a="1"/>
  <c r="ACR100" i="1" s="1"/>
  <c r="AET94" i="1"/>
  <c r="AES94" i="1"/>
  <c r="AER94" i="1"/>
  <c r="AEQ94" i="1"/>
  <c r="AEM94" i="1"/>
  <c r="AEL94" i="1"/>
  <c r="AEK94" i="1"/>
  <c r="AEJ94" i="1"/>
  <c r="GB94" i="1"/>
  <c r="AEI94" i="1"/>
  <c r="AEG94" i="1"/>
  <c r="AEO94" i="1"/>
  <c r="AEN94" i="1"/>
  <c r="MC94" i="1" a="1"/>
  <c r="MC94" i="1" s="1"/>
  <c r="MD94" i="1" s="1"/>
  <c r="ME94" i="1" s="1"/>
  <c r="MF94" i="1" s="1"/>
  <c r="LR94" i="1" a="1"/>
  <c r="LR94" i="1" s="1"/>
  <c r="GC94" i="1"/>
  <c r="GA94" i="1"/>
  <c r="ZA94" i="1"/>
  <c r="AEU94" i="1"/>
  <c r="AEP94" i="1"/>
  <c r="AEH94" i="1"/>
  <c r="AEF94" i="1"/>
  <c r="AEE94" i="1"/>
  <c r="AED94" i="1"/>
  <c r="AEC94" i="1"/>
  <c r="AEB94" i="1"/>
  <c r="AEA94" i="1"/>
  <c r="ADZ94" i="1"/>
  <c r="ADY94" i="1"/>
  <c r="ADX94" i="1"/>
  <c r="ADW94" i="1"/>
  <c r="ADV94" i="1"/>
  <c r="ADU94" i="1"/>
  <c r="ADT94" i="1"/>
  <c r="MB94" i="1" a="1"/>
  <c r="MB94" i="1" s="1"/>
  <c r="ADS94" i="1"/>
  <c r="LX94" i="1" a="1"/>
  <c r="LX94" i="1" s="1"/>
  <c r="LY94" i="1" s="1"/>
  <c r="LZ94" i="1" s="1"/>
  <c r="MA94" i="1" s="1"/>
  <c r="ADR94" i="1"/>
  <c r="LW94" i="1" a="1"/>
  <c r="LW94" i="1" s="1"/>
  <c r="LS94" i="1" a="1"/>
  <c r="LS94" i="1" s="1"/>
  <c r="LT94" i="1" s="1"/>
  <c r="LU94" i="1" s="1"/>
  <c r="LV94" i="1" s="1"/>
  <c r="ABO104" i="1" a="1"/>
  <c r="ABO104" i="1" s="1"/>
  <c r="AET86" i="1"/>
  <c r="AET88" i="1"/>
  <c r="AET85" i="1"/>
  <c r="AET87" i="1"/>
  <c r="AET89" i="1"/>
  <c r="AET90" i="1"/>
  <c r="AET91" i="1"/>
  <c r="AET92" i="1"/>
  <c r="GH94" i="1"/>
  <c r="GG94" i="1"/>
  <c r="AL102" i="1" a="1"/>
  <c r="AL102" i="1" s="1"/>
  <c r="EA94" i="1"/>
  <c r="EG94" i="1"/>
  <c r="ED94" i="1"/>
  <c r="U94" i="1"/>
  <c r="T94" i="1"/>
  <c r="EE94" i="1"/>
  <c r="EC94" i="1"/>
  <c r="EB94" i="1"/>
  <c r="EH94" i="1"/>
  <c r="EI94" i="1"/>
  <c r="EF94" i="1"/>
  <c r="DZ93" i="1"/>
  <c r="FK93" i="1"/>
  <c r="H96" i="1"/>
  <c r="DT93" i="1"/>
  <c r="DV93" i="1"/>
  <c r="DU93" i="1"/>
  <c r="ZY102" i="1"/>
  <c r="AM104" i="1" a="1"/>
  <c r="AM104" i="1" s="1"/>
  <c r="ZY104" i="1" s="1"/>
  <c r="AET93" i="1"/>
  <c r="U925" i="6"/>
  <c r="L924" i="6"/>
  <c r="U926" i="8"/>
  <c r="L925" i="8"/>
  <c r="U926" i="7"/>
  <c r="L925" i="7"/>
  <c r="AEW10" i="1"/>
  <c r="GZ14" i="1"/>
  <c r="GZ17" i="1" s="1"/>
  <c r="GZ18" i="1" s="1" a="1"/>
  <c r="GZ18" i="1" s="1"/>
  <c r="GX14" i="1"/>
  <c r="GX17" i="1" s="1"/>
  <c r="GX18" i="1" s="1" a="1"/>
  <c r="GX18" i="1" s="1"/>
  <c r="AEV18" i="1" l="1"/>
  <c r="K100" i="1" a="1"/>
  <c r="K100" i="1" s="1"/>
  <c r="AB95" i="1"/>
  <c r="AA95" i="1" s="1"/>
  <c r="Z100" i="1" a="1"/>
  <c r="Z100" i="1" s="1"/>
  <c r="Z101" i="1" a="1"/>
  <c r="Z101" i="1" s="1"/>
  <c r="CW98" i="1"/>
  <c r="DA98" i="1"/>
  <c r="CO98" i="1"/>
  <c r="DI98" i="1"/>
  <c r="DH98" i="1"/>
  <c r="CP98" i="1"/>
  <c r="DD98" i="1"/>
  <c r="CV98" i="1"/>
  <c r="ADK96" i="1"/>
  <c r="AEX91" i="1"/>
  <c r="AEX90" i="1"/>
  <c r="AEV90" i="1"/>
  <c r="AEX85" i="1"/>
  <c r="AEX88" i="1"/>
  <c r="AEX87" i="1"/>
  <c r="AEX86" i="1"/>
  <c r="AEX89" i="1"/>
  <c r="AEX93" i="1"/>
  <c r="AEX94" i="1"/>
  <c r="AFA10" i="1"/>
  <c r="AEX92" i="1"/>
  <c r="EX94" i="1"/>
  <c r="W56" i="1"/>
  <c r="FD56" i="1" s="1"/>
  <c r="FD55" i="1"/>
  <c r="AEV89" i="1"/>
  <c r="AEV86" i="1"/>
  <c r="AEV87" i="1"/>
  <c r="AEV85" i="1"/>
  <c r="AEV88" i="1"/>
  <c r="AEY10" i="1"/>
  <c r="AEV94" i="1"/>
  <c r="AEV93" i="1"/>
  <c r="AEV92" i="1"/>
  <c r="AEV91" i="1"/>
  <c r="DH99" i="1"/>
  <c r="FE94" i="1"/>
  <c r="FF94" i="1"/>
  <c r="Y95" i="1"/>
  <c r="X95" i="1"/>
  <c r="W95" i="1"/>
  <c r="FD95" i="1" s="1"/>
  <c r="EW94" i="1"/>
  <c r="EY94" i="1"/>
  <c r="BT99" i="1"/>
  <c r="BS99" i="1"/>
  <c r="BU99" i="1"/>
  <c r="BR99" i="1"/>
  <c r="CC99" i="1"/>
  <c r="CB99" i="1"/>
  <c r="BQ99" i="1"/>
  <c r="BZ99" i="1"/>
  <c r="BP99" i="1"/>
  <c r="BY99" i="1"/>
  <c r="I101" i="1" a="1"/>
  <c r="I101" i="1" s="1"/>
  <c r="BZ101" i="1" s="1"/>
  <c r="BX99" i="1"/>
  <c r="BW99" i="1"/>
  <c r="BV99" i="1"/>
  <c r="AF96" i="1"/>
  <c r="R96" i="1"/>
  <c r="AE96" i="1"/>
  <c r="O96" i="1"/>
  <c r="N96" i="1"/>
  <c r="AD96" i="1"/>
  <c r="AH96" i="1"/>
  <c r="AC96" i="1"/>
  <c r="S96" i="1"/>
  <c r="GI96" i="1" s="1"/>
  <c r="Q96" i="1"/>
  <c r="GF96" i="1" s="1"/>
  <c r="AG96" i="1"/>
  <c r="P96" i="1"/>
  <c r="AL101" i="1" a="1"/>
  <c r="AL101" i="1" s="1"/>
  <c r="V95" i="1"/>
  <c r="M102" i="1" a="1"/>
  <c r="M102" i="1" s="1"/>
  <c r="ZZ100" i="1"/>
  <c r="M103" i="1" a="1"/>
  <c r="M103" i="1" s="1"/>
  <c r="ZZ101" i="1"/>
  <c r="ADN96" i="1"/>
  <c r="ADO96" i="1"/>
  <c r="ADM96" i="1"/>
  <c r="ABL96" i="1"/>
  <c r="ADP96" i="1"/>
  <c r="ADJ96" i="1"/>
  <c r="ADH96" i="1"/>
  <c r="ADI96" i="1"/>
  <c r="ADD96" i="1"/>
  <c r="ADF96" i="1"/>
  <c r="ADE96" i="1"/>
  <c r="ADG96" i="1"/>
  <c r="OJ95" i="1"/>
  <c r="NP95" i="1"/>
  <c r="MV95" i="1"/>
  <c r="OI95" i="1"/>
  <c r="NO95" i="1"/>
  <c r="MU95" i="1"/>
  <c r="OH95" i="1"/>
  <c r="NN95" i="1"/>
  <c r="MT95" i="1"/>
  <c r="OG95" i="1"/>
  <c r="NM95" i="1"/>
  <c r="MS95" i="1"/>
  <c r="OF95" i="1"/>
  <c r="NL95" i="1"/>
  <c r="MR95" i="1"/>
  <c r="OE95" i="1"/>
  <c r="NK95" i="1"/>
  <c r="MQ95" i="1"/>
  <c r="OD95" i="1"/>
  <c r="NJ95" i="1"/>
  <c r="MP95" i="1"/>
  <c r="OC95" i="1"/>
  <c r="NI95" i="1"/>
  <c r="MO95" i="1"/>
  <c r="NH95" i="1"/>
  <c r="MN95" i="1"/>
  <c r="NG95" i="1"/>
  <c r="MM95" i="1"/>
  <c r="NF95" i="1"/>
  <c r="ML95" i="1"/>
  <c r="NE95" i="1"/>
  <c r="MK95" i="1"/>
  <c r="MJ95" i="1"/>
  <c r="MI95" i="1"/>
  <c r="MH95" i="1"/>
  <c r="OB95" i="1"/>
  <c r="OA95" i="1"/>
  <c r="NZ95" i="1"/>
  <c r="NY95" i="1"/>
  <c r="MG95" i="1"/>
  <c r="NX95" i="1"/>
  <c r="NW95" i="1"/>
  <c r="NV95" i="1"/>
  <c r="NU95" i="1"/>
  <c r="NT95" i="1"/>
  <c r="NS95" i="1"/>
  <c r="NR95" i="1"/>
  <c r="OZ95" i="1"/>
  <c r="NQ95" i="1"/>
  <c r="OY95" i="1"/>
  <c r="OX95" i="1"/>
  <c r="OW95" i="1"/>
  <c r="OV95" i="1"/>
  <c r="OU95" i="1"/>
  <c r="OT95" i="1"/>
  <c r="OS95" i="1"/>
  <c r="OR95" i="1"/>
  <c r="OQ95" i="1"/>
  <c r="OP95" i="1"/>
  <c r="ND95" i="1"/>
  <c r="OO95" i="1"/>
  <c r="NC95" i="1"/>
  <c r="ON95" i="1"/>
  <c r="NB95" i="1"/>
  <c r="OM95" i="1"/>
  <c r="NA95" i="1"/>
  <c r="OL95" i="1"/>
  <c r="MZ95" i="1"/>
  <c r="OK95" i="1"/>
  <c r="MY95" i="1"/>
  <c r="MX95" i="1"/>
  <c r="MW95" i="1"/>
  <c r="K101" i="1" a="1"/>
  <c r="K101" i="1" s="1"/>
  <c r="DA99" i="1"/>
  <c r="DD99" i="1"/>
  <c r="DI99" i="1"/>
  <c r="CV99" i="1"/>
  <c r="CW99" i="1"/>
  <c r="CO99" i="1"/>
  <c r="CP99" i="1"/>
  <c r="PW94" i="1"/>
  <c r="PW85" i="1"/>
  <c r="PW86" i="1"/>
  <c r="PW87" i="1"/>
  <c r="PW88" i="1"/>
  <c r="PW89" i="1"/>
  <c r="PW90" i="1"/>
  <c r="PW91" i="1"/>
  <c r="PW92" i="1"/>
  <c r="PW93" i="1"/>
  <c r="PS95" i="1"/>
  <c r="PN95" i="1"/>
  <c r="PV95" i="1"/>
  <c r="PL95" i="1"/>
  <c r="PK95" i="1"/>
  <c r="PJ95" i="1"/>
  <c r="PI95" i="1"/>
  <c r="PH95" i="1"/>
  <c r="PG95" i="1"/>
  <c r="PF95" i="1"/>
  <c r="PE95" i="1"/>
  <c r="PD95" i="1"/>
  <c r="PC95" i="1"/>
  <c r="PB95" i="1"/>
  <c r="PA95" i="1"/>
  <c r="PW95" i="1"/>
  <c r="PU95" i="1"/>
  <c r="PT95" i="1"/>
  <c r="PR95" i="1"/>
  <c r="PQ95" i="1"/>
  <c r="PO95" i="1"/>
  <c r="PP95" i="1"/>
  <c r="PM95" i="1"/>
  <c r="PY6" i="1"/>
  <c r="PX12" i="1"/>
  <c r="AEW94" i="1"/>
  <c r="CA100" i="1"/>
  <c r="BV100" i="1"/>
  <c r="BX100" i="1"/>
  <c r="BZ100" i="1"/>
  <c r="BT100" i="1"/>
  <c r="BS100" i="1"/>
  <c r="BR100" i="1"/>
  <c r="BQ100" i="1"/>
  <c r="BP100" i="1"/>
  <c r="I102" i="1" a="1"/>
  <c r="I102" i="1" s="1"/>
  <c r="BY100" i="1"/>
  <c r="CB100" i="1"/>
  <c r="BU100" i="1"/>
  <c r="BW100" i="1"/>
  <c r="CC100" i="1"/>
  <c r="AK96" i="1"/>
  <c r="GE95" i="1"/>
  <c r="GD95" i="1"/>
  <c r="AM103" i="1" a="1"/>
  <c r="AM103" i="1" s="1"/>
  <c r="ZY101" i="1"/>
  <c r="DZ94" i="1"/>
  <c r="FK94" i="1"/>
  <c r="DU94" i="1"/>
  <c r="DV94" i="1"/>
  <c r="DT94" i="1"/>
  <c r="EI95" i="1"/>
  <c r="EH95" i="1"/>
  <c r="EG95" i="1"/>
  <c r="EF95" i="1"/>
  <c r="EE95" i="1"/>
  <c r="ED95" i="1"/>
  <c r="EC95" i="1"/>
  <c r="EB95" i="1"/>
  <c r="EA95" i="1"/>
  <c r="U95" i="1"/>
  <c r="T95" i="1"/>
  <c r="AEW88" i="1"/>
  <c r="AEW85" i="1"/>
  <c r="AEW87" i="1"/>
  <c r="AEW86" i="1"/>
  <c r="AEW89" i="1"/>
  <c r="AEW90" i="1"/>
  <c r="AEW91" i="1"/>
  <c r="AEW92" i="1"/>
  <c r="AEW93" i="1"/>
  <c r="GG95" i="1"/>
  <c r="GH95" i="1"/>
  <c r="AL104" i="1" a="1"/>
  <c r="AL104" i="1" s="1"/>
  <c r="AEV95" i="1"/>
  <c r="AEN95" i="1"/>
  <c r="MB95" i="1" a="1"/>
  <c r="MB95" i="1" s="1"/>
  <c r="ADV95" i="1"/>
  <c r="ADU95" i="1"/>
  <c r="LX95" i="1" a="1"/>
  <c r="LX95" i="1" s="1"/>
  <c r="LY95" i="1" s="1"/>
  <c r="LZ95" i="1" s="1"/>
  <c r="MA95" i="1" s="1"/>
  <c r="ADT95" i="1"/>
  <c r="ADS95" i="1"/>
  <c r="LW95" i="1" a="1"/>
  <c r="LW95" i="1" s="1"/>
  <c r="ADR95" i="1"/>
  <c r="AEW95" i="1"/>
  <c r="AEU95" i="1"/>
  <c r="LS95" i="1" a="1"/>
  <c r="LS95" i="1" s="1"/>
  <c r="LT95" i="1" s="1"/>
  <c r="LU95" i="1" s="1"/>
  <c r="LV95" i="1" s="1"/>
  <c r="AET95" i="1"/>
  <c r="AES95" i="1"/>
  <c r="LR95" i="1" a="1"/>
  <c r="LR95" i="1" s="1"/>
  <c r="AER95" i="1"/>
  <c r="AEQ95" i="1"/>
  <c r="AEP95" i="1"/>
  <c r="ADY95" i="1"/>
  <c r="AEA95" i="1"/>
  <c r="ADZ95" i="1"/>
  <c r="ADX95" i="1"/>
  <c r="ADW95" i="1"/>
  <c r="GC95" i="1"/>
  <c r="GB95" i="1"/>
  <c r="GA95" i="1"/>
  <c r="MC95" i="1" a="1"/>
  <c r="MC95" i="1" s="1"/>
  <c r="MD95" i="1" s="1"/>
  <c r="ME95" i="1" s="1"/>
  <c r="MF95" i="1" s="1"/>
  <c r="AEX95" i="1"/>
  <c r="AEO95" i="1"/>
  <c r="AEM95" i="1"/>
  <c r="AEL95" i="1"/>
  <c r="AEK95" i="1"/>
  <c r="AEJ95" i="1"/>
  <c r="AEI95" i="1"/>
  <c r="AEH95" i="1"/>
  <c r="AEG95" i="1"/>
  <c r="AEF95" i="1"/>
  <c r="AEE95" i="1"/>
  <c r="AEC95" i="1"/>
  <c r="ZA95" i="1"/>
  <c r="AED95" i="1"/>
  <c r="AEB95" i="1"/>
  <c r="ACX100" i="1"/>
  <c r="ACR102" i="1" a="1"/>
  <c r="ACR102" i="1" s="1"/>
  <c r="H97" i="1"/>
  <c r="ABP105" i="1"/>
  <c r="AEZ10" i="1"/>
  <c r="U927" i="7"/>
  <c r="L926" i="7"/>
  <c r="U927" i="8"/>
  <c r="L926" i="8"/>
  <c r="U926" i="6"/>
  <c r="L925" i="6"/>
  <c r="ABB13" i="1"/>
  <c r="ABB117" i="1" s="1"/>
  <c r="ABE13" i="1"/>
  <c r="ABE117" i="1" s="1"/>
  <c r="ABD13" i="1"/>
  <c r="ABC13" i="1"/>
  <c r="ABA13" i="1"/>
  <c r="DA100" i="1" l="1"/>
  <c r="DI100" i="1"/>
  <c r="CO100" i="1"/>
  <c r="DH100" i="1"/>
  <c r="CP100" i="1"/>
  <c r="CV100" i="1"/>
  <c r="DD100" i="1"/>
  <c r="K102" i="1" a="1"/>
  <c r="K102" i="1" s="1"/>
  <c r="CW100" i="1"/>
  <c r="AB96" i="1"/>
  <c r="AA96" i="1" s="1"/>
  <c r="Z103" i="1" a="1"/>
  <c r="Z103" i="1" s="1"/>
  <c r="Z102" i="1" a="1"/>
  <c r="Z102" i="1" s="1"/>
  <c r="AFD10" i="1"/>
  <c r="ADK97" i="1"/>
  <c r="AFA91" i="1"/>
  <c r="AFA90" i="1"/>
  <c r="AFA89" i="1"/>
  <c r="AFA88" i="1"/>
  <c r="AFA86" i="1"/>
  <c r="AFA87" i="1"/>
  <c r="AFA85" i="1"/>
  <c r="AFA95" i="1"/>
  <c r="AFA93" i="1"/>
  <c r="AFA92" i="1"/>
  <c r="AFA94" i="1"/>
  <c r="AEY93" i="1"/>
  <c r="AEY92" i="1"/>
  <c r="AEY91" i="1"/>
  <c r="EX95" i="1"/>
  <c r="AEY89" i="1"/>
  <c r="AEY87" i="1"/>
  <c r="AEY86" i="1"/>
  <c r="AEY85" i="1"/>
  <c r="AEY88" i="1"/>
  <c r="AFB10" i="1"/>
  <c r="AEY94" i="1"/>
  <c r="AEY95" i="1"/>
  <c r="AEY90" i="1"/>
  <c r="CV101" i="1"/>
  <c r="FE95" i="1"/>
  <c r="FF95" i="1"/>
  <c r="Y96" i="1"/>
  <c r="X96" i="1"/>
  <c r="W96" i="1"/>
  <c r="FD96" i="1" s="1"/>
  <c r="EW95" i="1"/>
  <c r="EY95" i="1"/>
  <c r="BV101" i="1"/>
  <c r="CB101" i="1"/>
  <c r="BQ101" i="1"/>
  <c r="BT101" i="1"/>
  <c r="BS101" i="1"/>
  <c r="BX101" i="1"/>
  <c r="BW101" i="1"/>
  <c r="CC101" i="1"/>
  <c r="CA101" i="1"/>
  <c r="I103" i="1" a="1"/>
  <c r="I103" i="1" s="1"/>
  <c r="BV103" i="1" s="1"/>
  <c r="BY101" i="1"/>
  <c r="BR101" i="1"/>
  <c r="BP101" i="1"/>
  <c r="BU101" i="1"/>
  <c r="P97" i="1"/>
  <c r="O97" i="1"/>
  <c r="S97" i="1"/>
  <c r="GI97" i="1" s="1"/>
  <c r="Q97" i="1"/>
  <c r="GF97" i="1" s="1"/>
  <c r="AH97" i="1"/>
  <c r="R97" i="1"/>
  <c r="N97" i="1"/>
  <c r="AG97" i="1"/>
  <c r="AF97" i="1"/>
  <c r="AC97" i="1"/>
  <c r="AE97" i="1"/>
  <c r="AD97" i="1"/>
  <c r="AL103" i="1" a="1"/>
  <c r="AL103" i="1" s="1"/>
  <c r="V96" i="1"/>
  <c r="M105" i="1" a="1"/>
  <c r="M105" i="1" s="1"/>
  <c r="ZZ105" i="1" s="1"/>
  <c r="ZZ103" i="1"/>
  <c r="M104" i="1" a="1"/>
  <c r="M104" i="1" s="1"/>
  <c r="ZZ104" i="1" s="1"/>
  <c r="ZZ102" i="1"/>
  <c r="ADN97" i="1"/>
  <c r="ADO97" i="1"/>
  <c r="ADM97" i="1"/>
  <c r="ABL97" i="1"/>
  <c r="ADP97" i="1"/>
  <c r="ADJ97" i="1"/>
  <c r="ADH97" i="1"/>
  <c r="ADI97" i="1"/>
  <c r="ADG97" i="1"/>
  <c r="ADE97" i="1"/>
  <c r="ADF97" i="1"/>
  <c r="ADD97" i="1"/>
  <c r="DH101" i="1"/>
  <c r="DI101" i="1"/>
  <c r="CW101" i="1"/>
  <c r="DD101" i="1"/>
  <c r="CO101" i="1"/>
  <c r="CP101" i="1"/>
  <c r="DA101" i="1"/>
  <c r="K103" i="1" a="1"/>
  <c r="K103" i="1" s="1"/>
  <c r="MJ96" i="1"/>
  <c r="MI96" i="1"/>
  <c r="MH96" i="1"/>
  <c r="MG96" i="1"/>
  <c r="OZ96" i="1"/>
  <c r="OY96" i="1"/>
  <c r="OX96" i="1"/>
  <c r="OW96" i="1"/>
  <c r="OV96" i="1"/>
  <c r="OB96" i="1"/>
  <c r="OU96" i="1"/>
  <c r="OA96" i="1"/>
  <c r="OT96" i="1"/>
  <c r="NZ96" i="1"/>
  <c r="OS96" i="1"/>
  <c r="NY96" i="1"/>
  <c r="OR96" i="1"/>
  <c r="NX96" i="1"/>
  <c r="ND96" i="1"/>
  <c r="OQ96" i="1"/>
  <c r="NW96" i="1"/>
  <c r="NC96" i="1"/>
  <c r="OP96" i="1"/>
  <c r="NV96" i="1"/>
  <c r="NB96" i="1"/>
  <c r="OH96" i="1"/>
  <c r="MV96" i="1"/>
  <c r="OG96" i="1"/>
  <c r="MU96" i="1"/>
  <c r="OF96" i="1"/>
  <c r="MT96" i="1"/>
  <c r="OE96" i="1"/>
  <c r="MS96" i="1"/>
  <c r="OD96" i="1"/>
  <c r="MR96" i="1"/>
  <c r="OC96" i="1"/>
  <c r="MQ96" i="1"/>
  <c r="MP96" i="1"/>
  <c r="MO96" i="1"/>
  <c r="MN96" i="1"/>
  <c r="MM96" i="1"/>
  <c r="NU96" i="1"/>
  <c r="ML96" i="1"/>
  <c r="NT96" i="1"/>
  <c r="MK96" i="1"/>
  <c r="NS96" i="1"/>
  <c r="NR96" i="1"/>
  <c r="NQ96" i="1"/>
  <c r="NP96" i="1"/>
  <c r="MW96" i="1"/>
  <c r="NO96" i="1"/>
  <c r="OI96" i="1"/>
  <c r="NN96" i="1"/>
  <c r="NM96" i="1"/>
  <c r="NL96" i="1"/>
  <c r="NK96" i="1"/>
  <c r="NJ96" i="1"/>
  <c r="NI96" i="1"/>
  <c r="NH96" i="1"/>
  <c r="NG96" i="1"/>
  <c r="OO96" i="1"/>
  <c r="NF96" i="1"/>
  <c r="ON96" i="1"/>
  <c r="NE96" i="1"/>
  <c r="OM96" i="1"/>
  <c r="NA96" i="1"/>
  <c r="OL96" i="1"/>
  <c r="MZ96" i="1"/>
  <c r="OK96" i="1"/>
  <c r="MY96" i="1"/>
  <c r="OJ96" i="1"/>
  <c r="MX96" i="1"/>
  <c r="PX86" i="1"/>
  <c r="PX85" i="1"/>
  <c r="PX87" i="1"/>
  <c r="PX88" i="1"/>
  <c r="PX89" i="1"/>
  <c r="PX90" i="1"/>
  <c r="PX91" i="1"/>
  <c r="PX92" i="1"/>
  <c r="PX93" i="1"/>
  <c r="PX94" i="1"/>
  <c r="PX95" i="1"/>
  <c r="PL96" i="1"/>
  <c r="PG96" i="1"/>
  <c r="PA96" i="1"/>
  <c r="PX96" i="1"/>
  <c r="PW96" i="1"/>
  <c r="PV96" i="1"/>
  <c r="PF96" i="1"/>
  <c r="PE96" i="1"/>
  <c r="PD96" i="1"/>
  <c r="PC96" i="1"/>
  <c r="PB96" i="1"/>
  <c r="PI96" i="1"/>
  <c r="PU96" i="1"/>
  <c r="PT96" i="1"/>
  <c r="PS96" i="1"/>
  <c r="PR96" i="1"/>
  <c r="PQ96" i="1"/>
  <c r="PP96" i="1"/>
  <c r="PO96" i="1"/>
  <c r="PN96" i="1"/>
  <c r="PM96" i="1"/>
  <c r="PK96" i="1"/>
  <c r="PJ96" i="1"/>
  <c r="PH96" i="1"/>
  <c r="PZ6" i="1"/>
  <c r="PY12" i="1"/>
  <c r="CB102" i="1"/>
  <c r="CA102" i="1"/>
  <c r="BZ102" i="1"/>
  <c r="BY102" i="1"/>
  <c r="BX102" i="1"/>
  <c r="BV102" i="1"/>
  <c r="BU102" i="1"/>
  <c r="BT102" i="1"/>
  <c r="BS102" i="1"/>
  <c r="BR102" i="1"/>
  <c r="BQ102" i="1"/>
  <c r="BP102" i="1"/>
  <c r="CC102" i="1"/>
  <c r="BW102" i="1"/>
  <c r="I104" i="1" a="1"/>
  <c r="I104" i="1" s="1"/>
  <c r="AK97" i="1"/>
  <c r="GE96" i="1"/>
  <c r="GD96" i="1"/>
  <c r="ZY103" i="1"/>
  <c r="AM105" i="1" a="1"/>
  <c r="AM105" i="1" s="1"/>
  <c r="ZY105" i="1" s="1"/>
  <c r="EI96" i="1"/>
  <c r="EF96" i="1"/>
  <c r="EE96" i="1"/>
  <c r="ED96" i="1"/>
  <c r="EC96" i="1"/>
  <c r="EB96" i="1"/>
  <c r="EA96" i="1"/>
  <c r="EH96" i="1"/>
  <c r="EG96" i="1"/>
  <c r="U96" i="1"/>
  <c r="T96" i="1"/>
  <c r="DZ95" i="1"/>
  <c r="FK95" i="1"/>
  <c r="AEZ86" i="1"/>
  <c r="AEZ88" i="1"/>
  <c r="AEZ85" i="1"/>
  <c r="AEZ87" i="1"/>
  <c r="AEZ89" i="1"/>
  <c r="AEZ90" i="1"/>
  <c r="AEZ91" i="1"/>
  <c r="AEZ92" i="1"/>
  <c r="AEZ93" i="1"/>
  <c r="AEZ94" i="1"/>
  <c r="AEC96" i="1"/>
  <c r="AFA96" i="1"/>
  <c r="ADU96" i="1"/>
  <c r="AEP96" i="1"/>
  <c r="LX96" i="1" a="1"/>
  <c r="LX96" i="1" s="1"/>
  <c r="LY96" i="1" s="1"/>
  <c r="LZ96" i="1" s="1"/>
  <c r="MA96" i="1" s="1"/>
  <c r="GA96" i="1"/>
  <c r="AEK96" i="1"/>
  <c r="AEH96" i="1"/>
  <c r="AEG96" i="1"/>
  <c r="LR96" i="1" a="1"/>
  <c r="LR96" i="1" s="1"/>
  <c r="AEA96" i="1"/>
  <c r="ADZ96" i="1"/>
  <c r="ADY96" i="1"/>
  <c r="ADX96" i="1"/>
  <c r="ADW96" i="1"/>
  <c r="ADS96" i="1"/>
  <c r="ADR96" i="1"/>
  <c r="MC96" i="1" a="1"/>
  <c r="MC96" i="1" s="1"/>
  <c r="MD96" i="1" s="1"/>
  <c r="ME96" i="1" s="1"/>
  <c r="MF96" i="1" s="1"/>
  <c r="AEZ96" i="1"/>
  <c r="ZA96" i="1"/>
  <c r="AEY96" i="1"/>
  <c r="MB96" i="1" a="1"/>
  <c r="MB96" i="1" s="1"/>
  <c r="AEU96" i="1"/>
  <c r="AEQ96" i="1"/>
  <c r="AEM96" i="1"/>
  <c r="LS96" i="1" a="1"/>
  <c r="LS96" i="1" s="1"/>
  <c r="LT96" i="1" s="1"/>
  <c r="LU96" i="1" s="1"/>
  <c r="LV96" i="1" s="1"/>
  <c r="AEL96" i="1"/>
  <c r="LW96" i="1" a="1"/>
  <c r="LW96" i="1" s="1"/>
  <c r="AEX96" i="1"/>
  <c r="AEW96" i="1"/>
  <c r="AEV96" i="1"/>
  <c r="AET96" i="1"/>
  <c r="AES96" i="1"/>
  <c r="AER96" i="1"/>
  <c r="AEO96" i="1"/>
  <c r="AEN96" i="1"/>
  <c r="AEJ96" i="1"/>
  <c r="AEI96" i="1"/>
  <c r="AEF96" i="1"/>
  <c r="AEE96" i="1"/>
  <c r="AED96" i="1"/>
  <c r="GC96" i="1"/>
  <c r="ADV96" i="1"/>
  <c r="GB96" i="1"/>
  <c r="AEB96" i="1"/>
  <c r="ADT96" i="1"/>
  <c r="AEZ95" i="1"/>
  <c r="DV95" i="1"/>
  <c r="DU95" i="1"/>
  <c r="DT95" i="1"/>
  <c r="GH96" i="1"/>
  <c r="GG96" i="1"/>
  <c r="ACX102" i="1"/>
  <c r="ACR104" i="1" a="1"/>
  <c r="ACR104" i="1" s="1"/>
  <c r="ACX104" i="1" s="1"/>
  <c r="H98" i="1"/>
  <c r="AFC10" i="1"/>
  <c r="U927" i="6"/>
  <c r="L926" i="6"/>
  <c r="U928" i="8"/>
  <c r="L927" i="8"/>
  <c r="U928" i="7"/>
  <c r="L927" i="7"/>
  <c r="ABB14" i="1"/>
  <c r="ABB17" i="1" s="1"/>
  <c r="ABB18" i="1" s="1" a="1"/>
  <c r="ABB18" i="1" s="1"/>
  <c r="ABC117" i="1"/>
  <c r="ABC14" i="1"/>
  <c r="ABC17" i="1" s="1"/>
  <c r="ABC18" i="1" s="1" a="1"/>
  <c r="ABC18" i="1" s="1"/>
  <c r="ABD117" i="1"/>
  <c r="ABD14" i="1"/>
  <c r="ABD17" i="1" s="1"/>
  <c r="ABD18" i="1" s="1" a="1"/>
  <c r="ABD18" i="1" s="1"/>
  <c r="ABA117" i="1"/>
  <c r="ABA14" i="1"/>
  <c r="ABA17" i="1" s="1"/>
  <c r="ABA18" i="1" s="1" a="1"/>
  <c r="ABA18" i="1" s="1"/>
  <c r="ABE14" i="1"/>
  <c r="ABE17" i="1" s="1"/>
  <c r="ABE18" i="1" s="1" a="1"/>
  <c r="ABE18" i="1" s="1"/>
  <c r="AFD90" i="1" l="1"/>
  <c r="DH102" i="1"/>
  <c r="K104" i="1" a="1"/>
  <c r="K104" i="1" s="1"/>
  <c r="CP104" i="1" s="1"/>
  <c r="CP102" i="1"/>
  <c r="CO102" i="1"/>
  <c r="DI102" i="1"/>
  <c r="CV102" i="1"/>
  <c r="CW102" i="1"/>
  <c r="DD102" i="1"/>
  <c r="DA102" i="1"/>
  <c r="AB97" i="1"/>
  <c r="AA97" i="1" s="1"/>
  <c r="Z104" i="1" a="1"/>
  <c r="Z104" i="1" s="1"/>
  <c r="Z105" i="1" a="1"/>
  <c r="Z105" i="1" s="1"/>
  <c r="AFD87" i="1"/>
  <c r="AFD88" i="1"/>
  <c r="AFD86" i="1"/>
  <c r="AFD96" i="1"/>
  <c r="AFD89" i="1"/>
  <c r="AFD85" i="1"/>
  <c r="AFG10" i="1"/>
  <c r="AFD95" i="1"/>
  <c r="AFD94" i="1"/>
  <c r="AFD93" i="1"/>
  <c r="AFD92" i="1"/>
  <c r="AFD91" i="1"/>
  <c r="ADK98" i="1"/>
  <c r="AFB92" i="1"/>
  <c r="AFB93" i="1"/>
  <c r="AFB95" i="1"/>
  <c r="AFB87" i="1"/>
  <c r="AFB86" i="1"/>
  <c r="AFE10" i="1"/>
  <c r="AFB88" i="1"/>
  <c r="AFB85" i="1"/>
  <c r="AFB89" i="1"/>
  <c r="AFB90" i="1"/>
  <c r="AFB96" i="1"/>
  <c r="AFB91" i="1"/>
  <c r="AFB94" i="1"/>
  <c r="EX96" i="1"/>
  <c r="K105" i="1" a="1"/>
  <c r="K105" i="1" s="1"/>
  <c r="FE96" i="1"/>
  <c r="FF96" i="1"/>
  <c r="X97" i="1"/>
  <c r="W97" i="1"/>
  <c r="FD97" i="1" s="1"/>
  <c r="Y97" i="1"/>
  <c r="EY96" i="1"/>
  <c r="EW96" i="1"/>
  <c r="BP103" i="1"/>
  <c r="BQ103" i="1"/>
  <c r="I105" i="1" a="1"/>
  <c r="I105" i="1" s="1"/>
  <c r="BY105" i="1" s="1"/>
  <c r="BS103" i="1"/>
  <c r="BR103" i="1"/>
  <c r="CA103" i="1"/>
  <c r="BZ103" i="1"/>
  <c r="BY103" i="1"/>
  <c r="BX103" i="1"/>
  <c r="BU103" i="1"/>
  <c r="CB103" i="1"/>
  <c r="BT103" i="1"/>
  <c r="CC103" i="1"/>
  <c r="BW103" i="1"/>
  <c r="Q98" i="1"/>
  <c r="GF98" i="1" s="1"/>
  <c r="P98" i="1"/>
  <c r="O98" i="1"/>
  <c r="AF98" i="1"/>
  <c r="AD98" i="1"/>
  <c r="AC98" i="1"/>
  <c r="N98" i="1"/>
  <c r="AE98" i="1"/>
  <c r="R98" i="1"/>
  <c r="AH98" i="1"/>
  <c r="AG98" i="1"/>
  <c r="S98" i="1"/>
  <c r="GI98" i="1" s="1"/>
  <c r="AL105" i="1" a="1"/>
  <c r="AL105" i="1" s="1"/>
  <c r="V97" i="1"/>
  <c r="ADN98" i="1"/>
  <c r="ADO98" i="1"/>
  <c r="DI103" i="1"/>
  <c r="CV103" i="1"/>
  <c r="CW103" i="1"/>
  <c r="DA103" i="1"/>
  <c r="DD103" i="1"/>
  <c r="CO103" i="1"/>
  <c r="DH103" i="1"/>
  <c r="CP103" i="1"/>
  <c r="ADM98" i="1"/>
  <c r="ABL98" i="1"/>
  <c r="ADP98" i="1"/>
  <c r="ADJ98" i="1"/>
  <c r="ADH98" i="1"/>
  <c r="ADI98" i="1"/>
  <c r="ADF98" i="1"/>
  <c r="ADG98" i="1"/>
  <c r="ADE98" i="1"/>
  <c r="ADD98" i="1"/>
  <c r="OR97" i="1"/>
  <c r="NX97" i="1"/>
  <c r="ND97" i="1"/>
  <c r="OQ97" i="1"/>
  <c r="NW97" i="1"/>
  <c r="NC97" i="1"/>
  <c r="OP97" i="1"/>
  <c r="NV97" i="1"/>
  <c r="NB97" i="1"/>
  <c r="OO97" i="1"/>
  <c r="NU97" i="1"/>
  <c r="NA97" i="1"/>
  <c r="ON97" i="1"/>
  <c r="NT97" i="1"/>
  <c r="MZ97" i="1"/>
  <c r="OM97" i="1"/>
  <c r="NS97" i="1"/>
  <c r="MY97" i="1"/>
  <c r="OL97" i="1"/>
  <c r="NR97" i="1"/>
  <c r="MX97" i="1"/>
  <c r="OK97" i="1"/>
  <c r="NQ97" i="1"/>
  <c r="MW97" i="1"/>
  <c r="OJ97" i="1"/>
  <c r="NP97" i="1"/>
  <c r="MV97" i="1"/>
  <c r="OI97" i="1"/>
  <c r="NO97" i="1"/>
  <c r="MU97" i="1"/>
  <c r="OH97" i="1"/>
  <c r="NN97" i="1"/>
  <c r="MT97" i="1"/>
  <c r="OG97" i="1"/>
  <c r="NM97" i="1"/>
  <c r="MS97" i="1"/>
  <c r="OF97" i="1"/>
  <c r="NL97" i="1"/>
  <c r="MR97" i="1"/>
  <c r="OE97" i="1"/>
  <c r="NK97" i="1"/>
  <c r="MQ97" i="1"/>
  <c r="OD97" i="1"/>
  <c r="NJ97" i="1"/>
  <c r="MP97" i="1"/>
  <c r="OX97" i="1"/>
  <c r="OW97" i="1"/>
  <c r="OV97" i="1"/>
  <c r="OU97" i="1"/>
  <c r="OT97" i="1"/>
  <c r="OS97" i="1"/>
  <c r="OC97" i="1"/>
  <c r="MO97" i="1"/>
  <c r="MN97" i="1"/>
  <c r="MM97" i="1"/>
  <c r="ML97" i="1"/>
  <c r="OY97" i="1"/>
  <c r="MK97" i="1"/>
  <c r="MJ97" i="1"/>
  <c r="MI97" i="1"/>
  <c r="MH97" i="1"/>
  <c r="MG97" i="1"/>
  <c r="OB97" i="1"/>
  <c r="OA97" i="1"/>
  <c r="NZ97" i="1"/>
  <c r="NY97" i="1"/>
  <c r="NI97" i="1"/>
  <c r="NH97" i="1"/>
  <c r="NG97" i="1"/>
  <c r="NF97" i="1"/>
  <c r="NE97" i="1"/>
  <c r="OZ97" i="1"/>
  <c r="PY86" i="1"/>
  <c r="PY85" i="1"/>
  <c r="PY87" i="1"/>
  <c r="PY88" i="1"/>
  <c r="PY89" i="1"/>
  <c r="PY90" i="1"/>
  <c r="PY91" i="1"/>
  <c r="PY92" i="1"/>
  <c r="PY93" i="1"/>
  <c r="PY94" i="1"/>
  <c r="PY95" i="1"/>
  <c r="PY96" i="1"/>
  <c r="PE97" i="1"/>
  <c r="PI97" i="1"/>
  <c r="PC97" i="1"/>
  <c r="PX97" i="1"/>
  <c r="PW97" i="1"/>
  <c r="PV97" i="1"/>
  <c r="PU97" i="1"/>
  <c r="PT97" i="1"/>
  <c r="PS97" i="1"/>
  <c r="PR97" i="1"/>
  <c r="PQ97" i="1"/>
  <c r="PP97" i="1"/>
  <c r="PO97" i="1"/>
  <c r="PN97" i="1"/>
  <c r="PM97" i="1"/>
  <c r="PL97" i="1"/>
  <c r="PK97" i="1"/>
  <c r="PY97" i="1"/>
  <c r="PJ97" i="1"/>
  <c r="PH97" i="1"/>
  <c r="PG97" i="1"/>
  <c r="PF97" i="1"/>
  <c r="PD97" i="1"/>
  <c r="PB97" i="1"/>
  <c r="PA97" i="1"/>
  <c r="QA6" i="1"/>
  <c r="PZ12" i="1"/>
  <c r="AFC96" i="1"/>
  <c r="CC104" i="1"/>
  <c r="CA104" i="1"/>
  <c r="BZ104" i="1"/>
  <c r="BY104" i="1"/>
  <c r="BX104" i="1"/>
  <c r="BU104" i="1"/>
  <c r="BW104" i="1"/>
  <c r="BT104" i="1"/>
  <c r="BQ104" i="1"/>
  <c r="BV104" i="1"/>
  <c r="BR104" i="1"/>
  <c r="BS104" i="1"/>
  <c r="CB104" i="1"/>
  <c r="BP104" i="1"/>
  <c r="AK98" i="1"/>
  <c r="GD97" i="1"/>
  <c r="GE97" i="1"/>
  <c r="GH97" i="1"/>
  <c r="GG97" i="1"/>
  <c r="T97" i="1"/>
  <c r="EI97" i="1"/>
  <c r="EH97" i="1"/>
  <c r="EE97" i="1"/>
  <c r="ED97" i="1"/>
  <c r="EC97" i="1"/>
  <c r="EB97" i="1"/>
  <c r="EA97" i="1"/>
  <c r="U97" i="1"/>
  <c r="EG97" i="1"/>
  <c r="EF97" i="1"/>
  <c r="AEE97" i="1"/>
  <c r="ADZ97" i="1"/>
  <c r="AFC97" i="1"/>
  <c r="ADW97" i="1"/>
  <c r="AFB97" i="1"/>
  <c r="ADV97" i="1"/>
  <c r="AEU97" i="1"/>
  <c r="AET97" i="1"/>
  <c r="MC97" i="1" a="1"/>
  <c r="MC97" i="1" s="1"/>
  <c r="MD97" i="1" s="1"/>
  <c r="ME97" i="1" s="1"/>
  <c r="MF97" i="1" s="1"/>
  <c r="AES97" i="1"/>
  <c r="AER97" i="1"/>
  <c r="AEP97" i="1"/>
  <c r="AEO97" i="1"/>
  <c r="AEN97" i="1"/>
  <c r="AEM97" i="1"/>
  <c r="LX97" i="1" a="1"/>
  <c r="LX97" i="1" s="1"/>
  <c r="LY97" i="1" s="1"/>
  <c r="LZ97" i="1" s="1"/>
  <c r="MA97" i="1" s="1"/>
  <c r="AEL97" i="1"/>
  <c r="AEK97" i="1"/>
  <c r="LW97" i="1" a="1"/>
  <c r="LW97" i="1" s="1"/>
  <c r="GA97" i="1"/>
  <c r="AEJ97" i="1"/>
  <c r="AEW97" i="1"/>
  <c r="AEB97" i="1"/>
  <c r="AEA97" i="1"/>
  <c r="ADY97" i="1"/>
  <c r="ADX97" i="1"/>
  <c r="ADU97" i="1"/>
  <c r="ADT97" i="1"/>
  <c r="ADS97" i="1"/>
  <c r="ADR97" i="1"/>
  <c r="ZA97" i="1"/>
  <c r="AFD97" i="1"/>
  <c r="AFA97" i="1"/>
  <c r="AEZ97" i="1"/>
  <c r="AEY97" i="1"/>
  <c r="AEX97" i="1"/>
  <c r="AEV97" i="1"/>
  <c r="AEQ97" i="1"/>
  <c r="AEI97" i="1"/>
  <c r="AEH97" i="1"/>
  <c r="AEG97" i="1"/>
  <c r="AED97" i="1"/>
  <c r="AEF97" i="1"/>
  <c r="LR97" i="1" a="1"/>
  <c r="LR97" i="1" s="1"/>
  <c r="AEC97" i="1"/>
  <c r="GC97" i="1"/>
  <c r="GB97" i="1"/>
  <c r="MB97" i="1" a="1"/>
  <c r="MB97" i="1" s="1"/>
  <c r="LS97" i="1" a="1"/>
  <c r="LS97" i="1" s="1"/>
  <c r="LT97" i="1" s="1"/>
  <c r="LU97" i="1" s="1"/>
  <c r="LV97" i="1" s="1"/>
  <c r="H99" i="1"/>
  <c r="AFC85" i="1"/>
  <c r="AFC86" i="1"/>
  <c r="AFC88" i="1"/>
  <c r="AFC87" i="1"/>
  <c r="AFC89" i="1"/>
  <c r="AFC90" i="1"/>
  <c r="AFC91" i="1"/>
  <c r="AFC92" i="1"/>
  <c r="AFC93" i="1"/>
  <c r="AFC94" i="1"/>
  <c r="AFC95" i="1"/>
  <c r="DZ96" i="1"/>
  <c r="FK96" i="1"/>
  <c r="DV96" i="1"/>
  <c r="DU96" i="1"/>
  <c r="DT96" i="1"/>
  <c r="AFF10" i="1"/>
  <c r="U929" i="7"/>
  <c r="L928" i="7"/>
  <c r="U929" i="8"/>
  <c r="L928" i="8"/>
  <c r="U928" i="6"/>
  <c r="L927" i="6"/>
  <c r="BD16" i="1"/>
  <c r="BD15" i="1"/>
  <c r="BD14" i="1"/>
  <c r="V1073" i="4"/>
  <c r="L13" i="1"/>
  <c r="AFG95" i="1" l="1"/>
  <c r="AFG94" i="1"/>
  <c r="AFG92" i="1"/>
  <c r="AFG93" i="1"/>
  <c r="AFG90" i="1"/>
  <c r="AFG89" i="1"/>
  <c r="AFG86" i="1"/>
  <c r="AFG88" i="1"/>
  <c r="AFG91" i="1"/>
  <c r="AFJ10" i="1"/>
  <c r="AFG85" i="1"/>
  <c r="AFG87" i="1"/>
  <c r="CW104" i="1"/>
  <c r="DA104" i="1"/>
  <c r="DH104" i="1"/>
  <c r="DI104" i="1"/>
  <c r="CV104" i="1"/>
  <c r="CO104" i="1"/>
  <c r="DD104" i="1"/>
  <c r="AB98" i="1"/>
  <c r="AA98" i="1" s="1"/>
  <c r="AFG96" i="1"/>
  <c r="AFG97" i="1"/>
  <c r="AFE97" i="1"/>
  <c r="AFE96" i="1"/>
  <c r="AFE93" i="1"/>
  <c r="AFE90" i="1"/>
  <c r="AFE92" i="1"/>
  <c r="AFE94" i="1"/>
  <c r="AFE89" i="1"/>
  <c r="AFE95" i="1"/>
  <c r="ADK99" i="1"/>
  <c r="AFH10" i="1"/>
  <c r="AFE88" i="1"/>
  <c r="AFE86" i="1"/>
  <c r="AFE87" i="1"/>
  <c r="AFE85" i="1"/>
  <c r="AFE91" i="1"/>
  <c r="CW105" i="1"/>
  <c r="EX97" i="1"/>
  <c r="DH105" i="1"/>
  <c r="CO105" i="1"/>
  <c r="DA105" i="1"/>
  <c r="DD105" i="1"/>
  <c r="DI105" i="1"/>
  <c r="CV105" i="1"/>
  <c r="CP105" i="1"/>
  <c r="FF97" i="1"/>
  <c r="FE97" i="1"/>
  <c r="W98" i="1"/>
  <c r="FD98" i="1" s="1"/>
  <c r="Y98" i="1"/>
  <c r="X98" i="1"/>
  <c r="BP105" i="1"/>
  <c r="BS105" i="1"/>
  <c r="BZ105" i="1"/>
  <c r="CC105" i="1"/>
  <c r="BT105" i="1"/>
  <c r="BQ105" i="1"/>
  <c r="CA105" i="1"/>
  <c r="BU105" i="1"/>
  <c r="BW105" i="1"/>
  <c r="CB105" i="1"/>
  <c r="BX105" i="1"/>
  <c r="BR105" i="1"/>
  <c r="EY97" i="1"/>
  <c r="EW97" i="1"/>
  <c r="BV105" i="1"/>
  <c r="O99" i="1"/>
  <c r="R99" i="1"/>
  <c r="AD99" i="1"/>
  <c r="P99" i="1"/>
  <c r="AH99" i="1"/>
  <c r="AG99" i="1"/>
  <c r="AE99" i="1"/>
  <c r="AC99" i="1"/>
  <c r="S99" i="1"/>
  <c r="GI99" i="1" s="1"/>
  <c r="Q99" i="1"/>
  <c r="GF99" i="1" s="1"/>
  <c r="AF99" i="1"/>
  <c r="N99" i="1"/>
  <c r="V98" i="1"/>
  <c r="ADN99" i="1"/>
  <c r="ADO99" i="1"/>
  <c r="ADM99" i="1"/>
  <c r="ABL99" i="1"/>
  <c r="ADP99" i="1"/>
  <c r="ADJ99" i="1"/>
  <c r="ADH99" i="1"/>
  <c r="ADI99" i="1"/>
  <c r="ADF99" i="1"/>
  <c r="ADG99" i="1"/>
  <c r="ADE99" i="1"/>
  <c r="ADD99" i="1"/>
  <c r="OF98" i="1"/>
  <c r="NL98" i="1"/>
  <c r="MR98" i="1"/>
  <c r="OE98" i="1"/>
  <c r="NK98" i="1"/>
  <c r="MQ98" i="1"/>
  <c r="OD98" i="1"/>
  <c r="NJ98" i="1"/>
  <c r="MP98" i="1"/>
  <c r="OC98" i="1"/>
  <c r="NI98" i="1"/>
  <c r="MO98" i="1"/>
  <c r="NH98" i="1"/>
  <c r="MN98" i="1"/>
  <c r="NG98" i="1"/>
  <c r="MM98" i="1"/>
  <c r="NF98" i="1"/>
  <c r="ML98" i="1"/>
  <c r="NE98" i="1"/>
  <c r="MK98" i="1"/>
  <c r="MJ98" i="1"/>
  <c r="MI98" i="1"/>
  <c r="MH98" i="1"/>
  <c r="MG98" i="1"/>
  <c r="OZ98" i="1"/>
  <c r="OY98" i="1"/>
  <c r="OX98" i="1"/>
  <c r="NP98" i="1"/>
  <c r="NO98" i="1"/>
  <c r="OW98" i="1"/>
  <c r="NN98" i="1"/>
  <c r="NQ98" i="1"/>
  <c r="OV98" i="1"/>
  <c r="NM98" i="1"/>
  <c r="OU98" i="1"/>
  <c r="OT98" i="1"/>
  <c r="OS98" i="1"/>
  <c r="OR98" i="1"/>
  <c r="OQ98" i="1"/>
  <c r="OP98" i="1"/>
  <c r="ND98" i="1"/>
  <c r="OO98" i="1"/>
  <c r="NC98" i="1"/>
  <c r="ON98" i="1"/>
  <c r="NB98" i="1"/>
  <c r="OM98" i="1"/>
  <c r="NA98" i="1"/>
  <c r="OL98" i="1"/>
  <c r="MZ98" i="1"/>
  <c r="OK98" i="1"/>
  <c r="MY98" i="1"/>
  <c r="OJ98" i="1"/>
  <c r="MX98" i="1"/>
  <c r="OI98" i="1"/>
  <c r="MW98" i="1"/>
  <c r="OH98" i="1"/>
  <c r="MV98" i="1"/>
  <c r="OG98" i="1"/>
  <c r="MU98" i="1"/>
  <c r="MT98" i="1"/>
  <c r="OB98" i="1"/>
  <c r="MS98" i="1"/>
  <c r="OA98" i="1"/>
  <c r="NZ98" i="1"/>
  <c r="NY98" i="1"/>
  <c r="NX98" i="1"/>
  <c r="NW98" i="1"/>
  <c r="NV98" i="1"/>
  <c r="NU98" i="1"/>
  <c r="NT98" i="1"/>
  <c r="NS98" i="1"/>
  <c r="NR98" i="1"/>
  <c r="PZ97" i="1"/>
  <c r="PZ85" i="1"/>
  <c r="PZ86" i="1"/>
  <c r="PZ87" i="1"/>
  <c r="PZ88" i="1"/>
  <c r="PZ89" i="1"/>
  <c r="PZ90" i="1"/>
  <c r="PZ91" i="1"/>
  <c r="PZ92" i="1"/>
  <c r="PZ93" i="1"/>
  <c r="PZ94" i="1"/>
  <c r="PZ95" i="1"/>
  <c r="PZ96" i="1"/>
  <c r="PM98" i="1"/>
  <c r="PL98" i="1"/>
  <c r="PK98" i="1"/>
  <c r="PJ98" i="1"/>
  <c r="PG98" i="1"/>
  <c r="PF98" i="1"/>
  <c r="PE98" i="1"/>
  <c r="PD98" i="1"/>
  <c r="PC98" i="1"/>
  <c r="PB98" i="1"/>
  <c r="PZ98" i="1"/>
  <c r="PU98" i="1"/>
  <c r="PY98" i="1"/>
  <c r="PX98" i="1"/>
  <c r="PW98" i="1"/>
  <c r="PV98" i="1"/>
  <c r="PT98" i="1"/>
  <c r="PS98" i="1"/>
  <c r="PR98" i="1"/>
  <c r="PQ98" i="1"/>
  <c r="PP98" i="1"/>
  <c r="PO98" i="1"/>
  <c r="PN98" i="1"/>
  <c r="PI98" i="1"/>
  <c r="PH98" i="1"/>
  <c r="PA98" i="1"/>
  <c r="QB6" i="1"/>
  <c r="QA12" i="1"/>
  <c r="AFI10" i="1"/>
  <c r="AFF97" i="1"/>
  <c r="GD98" i="1"/>
  <c r="GE98" i="1"/>
  <c r="AK99" i="1"/>
  <c r="DZ97" i="1"/>
  <c r="FK97" i="1"/>
  <c r="EF98" i="1"/>
  <c r="EB98" i="1"/>
  <c r="EI98" i="1"/>
  <c r="EH98" i="1"/>
  <c r="EG98" i="1"/>
  <c r="EE98" i="1"/>
  <c r="ED98" i="1"/>
  <c r="EC98" i="1"/>
  <c r="EA98" i="1"/>
  <c r="U98" i="1"/>
  <c r="T98" i="1"/>
  <c r="H100" i="1"/>
  <c r="GH98" i="1"/>
  <c r="GG98" i="1"/>
  <c r="AEJ98" i="1"/>
  <c r="AEB98" i="1"/>
  <c r="AFE98" i="1"/>
  <c r="ADW98" i="1"/>
  <c r="AFD98" i="1"/>
  <c r="ADV98" i="1"/>
  <c r="AFC98" i="1"/>
  <c r="ADU98" i="1"/>
  <c r="AFA98" i="1"/>
  <c r="ADS98" i="1"/>
  <c r="AEZ98" i="1"/>
  <c r="ADR98" i="1"/>
  <c r="AEY98" i="1"/>
  <c r="AEX98" i="1"/>
  <c r="AEW98" i="1"/>
  <c r="AEV98" i="1"/>
  <c r="AEU98" i="1"/>
  <c r="MC98" i="1" a="1"/>
  <c r="MC98" i="1" s="1"/>
  <c r="MD98" i="1" s="1"/>
  <c r="ME98" i="1" s="1"/>
  <c r="MF98" i="1" s="1"/>
  <c r="AET98" i="1"/>
  <c r="AES98" i="1"/>
  <c r="AEF98" i="1"/>
  <c r="AEE98" i="1"/>
  <c r="LR98" i="1" a="1"/>
  <c r="LR98" i="1" s="1"/>
  <c r="AED98" i="1"/>
  <c r="AEC98" i="1"/>
  <c r="AEA98" i="1"/>
  <c r="ADZ98" i="1"/>
  <c r="ADY98" i="1"/>
  <c r="ADX98" i="1"/>
  <c r="ADT98" i="1"/>
  <c r="AEH98" i="1"/>
  <c r="GC98" i="1"/>
  <c r="MB98" i="1" a="1"/>
  <c r="MB98" i="1" s="1"/>
  <c r="GB98" i="1"/>
  <c r="GA98" i="1"/>
  <c r="LX98" i="1" a="1"/>
  <c r="LX98" i="1" s="1"/>
  <c r="LY98" i="1" s="1"/>
  <c r="LZ98" i="1" s="1"/>
  <c r="MA98" i="1" s="1"/>
  <c r="ZA98" i="1"/>
  <c r="LW98" i="1" a="1"/>
  <c r="LW98" i="1" s="1"/>
  <c r="AFG98" i="1"/>
  <c r="AFF98" i="1"/>
  <c r="AFB98" i="1"/>
  <c r="AER98" i="1"/>
  <c r="LS98" i="1" a="1"/>
  <c r="LS98" i="1" s="1"/>
  <c r="LT98" i="1" s="1"/>
  <c r="LU98" i="1" s="1"/>
  <c r="LV98" i="1" s="1"/>
  <c r="AEQ98" i="1"/>
  <c r="AEP98" i="1"/>
  <c r="AEO98" i="1"/>
  <c r="AEN98" i="1"/>
  <c r="AEM98" i="1"/>
  <c r="AEL98" i="1"/>
  <c r="AEK98" i="1"/>
  <c r="AEI98" i="1"/>
  <c r="AEG98" i="1"/>
  <c r="AFF87" i="1"/>
  <c r="AFF88" i="1"/>
  <c r="AFF85" i="1"/>
  <c r="AFF86" i="1"/>
  <c r="AFF89" i="1"/>
  <c r="AFF90" i="1"/>
  <c r="AFF91" i="1"/>
  <c r="AFF92" i="1"/>
  <c r="AFF93" i="1"/>
  <c r="AFF94" i="1"/>
  <c r="AFF95" i="1"/>
  <c r="AFF96" i="1"/>
  <c r="DV97" i="1"/>
  <c r="DU97" i="1"/>
  <c r="DT97" i="1"/>
  <c r="U930" i="8"/>
  <c r="L929" i="8"/>
  <c r="U929" i="6"/>
  <c r="L928" i="6"/>
  <c r="U930" i="7"/>
  <c r="L929" i="7"/>
  <c r="BY289" i="8"/>
  <c r="BY290" i="8" s="1"/>
  <c r="BY291" i="8" s="1"/>
  <c r="BX289" i="8"/>
  <c r="BX290" i="8" s="1"/>
  <c r="BX291" i="8" s="1"/>
  <c r="BW289" i="8"/>
  <c r="BW290" i="8" s="1"/>
  <c r="BW291" i="8" s="1"/>
  <c r="BV289" i="8"/>
  <c r="BV290" i="8" s="1"/>
  <c r="BV291" i="8" s="1"/>
  <c r="BU289" i="8"/>
  <c r="BU290" i="8" s="1"/>
  <c r="BU291" i="8" s="1"/>
  <c r="BT289" i="8"/>
  <c r="BT290" i="8" s="1"/>
  <c r="BT291" i="8" s="1"/>
  <c r="BS289" i="8"/>
  <c r="BS290" i="8" s="1"/>
  <c r="BS291" i="8" s="1"/>
  <c r="BR289" i="8"/>
  <c r="BR290" i="8" s="1"/>
  <c r="BR291" i="8" s="1"/>
  <c r="BQ289" i="8"/>
  <c r="BQ290" i="8" s="1"/>
  <c r="BQ291" i="8" s="1"/>
  <c r="BP289" i="8"/>
  <c r="BP290" i="8" s="1"/>
  <c r="BP291" i="8" s="1"/>
  <c r="BO289" i="8"/>
  <c r="BO290" i="8" s="1"/>
  <c r="BO291" i="8" s="1"/>
  <c r="BN289" i="8"/>
  <c r="BN290" i="8" s="1"/>
  <c r="BN291" i="8" s="1"/>
  <c r="BM289" i="8"/>
  <c r="BM290" i="8" s="1"/>
  <c r="BM291" i="8" s="1"/>
  <c r="BL289" i="8"/>
  <c r="BL290" i="8" s="1"/>
  <c r="BL291" i="8" s="1"/>
  <c r="BK289" i="8"/>
  <c r="BK290" i="8" s="1"/>
  <c r="BK291" i="8" s="1"/>
  <c r="BY284" i="8"/>
  <c r="BY285" i="8" s="1"/>
  <c r="BY286" i="8" s="1"/>
  <c r="BX284" i="8"/>
  <c r="BX285" i="8" s="1"/>
  <c r="BX286" i="8" s="1"/>
  <c r="BW284" i="8"/>
  <c r="BW285" i="8" s="1"/>
  <c r="BW286" i="8" s="1"/>
  <c r="BV284" i="8"/>
  <c r="BV285" i="8" s="1"/>
  <c r="BV286" i="8" s="1"/>
  <c r="BU284" i="8"/>
  <c r="BU285" i="8" s="1"/>
  <c r="BU286" i="8" s="1"/>
  <c r="BT284" i="8"/>
  <c r="BT285" i="8" s="1"/>
  <c r="BT286" i="8" s="1"/>
  <c r="BS284" i="8"/>
  <c r="BS285" i="8" s="1"/>
  <c r="BS286" i="8" s="1"/>
  <c r="BR284" i="8"/>
  <c r="BR285" i="8" s="1"/>
  <c r="BR286" i="8" s="1"/>
  <c r="BQ284" i="8"/>
  <c r="BQ285" i="8" s="1"/>
  <c r="BQ286" i="8" s="1"/>
  <c r="BP284" i="8"/>
  <c r="BP285" i="8" s="1"/>
  <c r="BP286" i="8" s="1"/>
  <c r="BO284" i="8"/>
  <c r="BO285" i="8" s="1"/>
  <c r="BO286" i="8" s="1"/>
  <c r="BN284" i="8"/>
  <c r="BN285" i="8" s="1"/>
  <c r="BN286" i="8" s="1"/>
  <c r="BM284" i="8"/>
  <c r="BM285" i="8" s="1"/>
  <c r="BM286" i="8" s="1"/>
  <c r="BL284" i="8"/>
  <c r="BL285" i="8" s="1"/>
  <c r="BL286" i="8" s="1"/>
  <c r="BK284" i="8"/>
  <c r="BK285" i="8" s="1"/>
  <c r="BK286" i="8" s="1"/>
  <c r="BY279" i="8"/>
  <c r="BY280" i="8" s="1"/>
  <c r="BY281" i="8" s="1"/>
  <c r="BX279" i="8"/>
  <c r="BX280" i="8" s="1"/>
  <c r="BX281" i="8" s="1"/>
  <c r="BW279" i="8"/>
  <c r="BW280" i="8" s="1"/>
  <c r="BW281" i="8" s="1"/>
  <c r="BV279" i="8"/>
  <c r="BV280" i="8" s="1"/>
  <c r="BV281" i="8" s="1"/>
  <c r="BU279" i="8"/>
  <c r="BU280" i="8" s="1"/>
  <c r="BU281" i="8" s="1"/>
  <c r="BT279" i="8"/>
  <c r="BT280" i="8" s="1"/>
  <c r="BT281" i="8" s="1"/>
  <c r="BS279" i="8"/>
  <c r="BS280" i="8" s="1"/>
  <c r="BS281" i="8" s="1"/>
  <c r="BR279" i="8"/>
  <c r="BR280" i="8" s="1"/>
  <c r="BR281" i="8" s="1"/>
  <c r="BQ279" i="8"/>
  <c r="BQ280" i="8" s="1"/>
  <c r="BQ281" i="8" s="1"/>
  <c r="BP279" i="8"/>
  <c r="BP280" i="8" s="1"/>
  <c r="BP281" i="8" s="1"/>
  <c r="BO279" i="8"/>
  <c r="BO280" i="8" s="1"/>
  <c r="BO281" i="8" s="1"/>
  <c r="BN279" i="8"/>
  <c r="BN280" i="8" s="1"/>
  <c r="BN281" i="8" s="1"/>
  <c r="BM279" i="8"/>
  <c r="BM280" i="8" s="1"/>
  <c r="BM281" i="8" s="1"/>
  <c r="BL279" i="8"/>
  <c r="BL280" i="8" s="1"/>
  <c r="BL281" i="8" s="1"/>
  <c r="BK279" i="8"/>
  <c r="BK280" i="8" s="1"/>
  <c r="BK281" i="8" s="1"/>
  <c r="BY274" i="8"/>
  <c r="BY275" i="8" s="1"/>
  <c r="BY276" i="8" s="1"/>
  <c r="BX274" i="8"/>
  <c r="BX275" i="8" s="1"/>
  <c r="BX276" i="8" s="1"/>
  <c r="BW274" i="8"/>
  <c r="BW275" i="8" s="1"/>
  <c r="BW276" i="8" s="1"/>
  <c r="BV274" i="8"/>
  <c r="BV275" i="8" s="1"/>
  <c r="BV276" i="8" s="1"/>
  <c r="BU274" i="8"/>
  <c r="BU275" i="8" s="1"/>
  <c r="BU276" i="8" s="1"/>
  <c r="BT274" i="8"/>
  <c r="BT275" i="8" s="1"/>
  <c r="BT276" i="8" s="1"/>
  <c r="BS274" i="8"/>
  <c r="BS275" i="8" s="1"/>
  <c r="BS276" i="8" s="1"/>
  <c r="BR274" i="8"/>
  <c r="BR275" i="8" s="1"/>
  <c r="BR276" i="8" s="1"/>
  <c r="BQ274" i="8"/>
  <c r="BQ275" i="8" s="1"/>
  <c r="BQ276" i="8" s="1"/>
  <c r="BP274" i="8"/>
  <c r="BP275" i="8" s="1"/>
  <c r="BP276" i="8" s="1"/>
  <c r="BO274" i="8"/>
  <c r="BO275" i="8" s="1"/>
  <c r="BO276" i="8" s="1"/>
  <c r="BN274" i="8"/>
  <c r="BN275" i="8" s="1"/>
  <c r="BN276" i="8" s="1"/>
  <c r="BM274" i="8"/>
  <c r="BM275" i="8" s="1"/>
  <c r="BM276" i="8" s="1"/>
  <c r="BL274" i="8"/>
  <c r="BL275" i="8" s="1"/>
  <c r="BL276" i="8" s="1"/>
  <c r="BK274" i="8"/>
  <c r="BK275" i="8" s="1"/>
  <c r="BK276" i="8" s="1"/>
  <c r="BY269" i="8"/>
  <c r="BY270" i="8" s="1"/>
  <c r="BY271" i="8" s="1"/>
  <c r="BX269" i="8"/>
  <c r="BX270" i="8" s="1"/>
  <c r="BX271" i="8" s="1"/>
  <c r="BW269" i="8"/>
  <c r="BW270" i="8" s="1"/>
  <c r="BW271" i="8" s="1"/>
  <c r="BV269" i="8"/>
  <c r="BV270" i="8" s="1"/>
  <c r="BV271" i="8" s="1"/>
  <c r="BU269" i="8"/>
  <c r="BU270" i="8" s="1"/>
  <c r="BU271" i="8" s="1"/>
  <c r="BT269" i="8"/>
  <c r="BT270" i="8" s="1"/>
  <c r="BT271" i="8" s="1"/>
  <c r="BS269" i="8"/>
  <c r="BS270" i="8" s="1"/>
  <c r="BS271" i="8" s="1"/>
  <c r="BR269" i="8"/>
  <c r="BR270" i="8" s="1"/>
  <c r="BR271" i="8" s="1"/>
  <c r="BQ269" i="8"/>
  <c r="BQ270" i="8" s="1"/>
  <c r="BQ271" i="8" s="1"/>
  <c r="BP269" i="8"/>
  <c r="BP270" i="8" s="1"/>
  <c r="BP271" i="8" s="1"/>
  <c r="BO269" i="8"/>
  <c r="BO270" i="8" s="1"/>
  <c r="BO271" i="8" s="1"/>
  <c r="BN269" i="8"/>
  <c r="BN270" i="8" s="1"/>
  <c r="BN271" i="8" s="1"/>
  <c r="BM269" i="8"/>
  <c r="BM270" i="8" s="1"/>
  <c r="BM271" i="8" s="1"/>
  <c r="BL269" i="8"/>
  <c r="BL270" i="8" s="1"/>
  <c r="BL271" i="8" s="1"/>
  <c r="BK269" i="8"/>
  <c r="BK270" i="8" s="1"/>
  <c r="BK271" i="8" s="1"/>
  <c r="BY264" i="8"/>
  <c r="BY265" i="8" s="1"/>
  <c r="BY266" i="8" s="1"/>
  <c r="BX264" i="8"/>
  <c r="BX265" i="8" s="1"/>
  <c r="BX266" i="8" s="1"/>
  <c r="BW264" i="8"/>
  <c r="BW265" i="8" s="1"/>
  <c r="BW266" i="8" s="1"/>
  <c r="BV264" i="8"/>
  <c r="BV265" i="8" s="1"/>
  <c r="BV266" i="8" s="1"/>
  <c r="BU264" i="8"/>
  <c r="BU265" i="8" s="1"/>
  <c r="BU266" i="8" s="1"/>
  <c r="BT264" i="8"/>
  <c r="BT265" i="8" s="1"/>
  <c r="BT266" i="8" s="1"/>
  <c r="BS264" i="8"/>
  <c r="BS265" i="8" s="1"/>
  <c r="BS266" i="8" s="1"/>
  <c r="BR264" i="8"/>
  <c r="BR265" i="8" s="1"/>
  <c r="BR266" i="8" s="1"/>
  <c r="BQ264" i="8"/>
  <c r="BQ265" i="8" s="1"/>
  <c r="BQ266" i="8" s="1"/>
  <c r="BP264" i="8"/>
  <c r="BP265" i="8" s="1"/>
  <c r="BP266" i="8" s="1"/>
  <c r="BO264" i="8"/>
  <c r="BO265" i="8" s="1"/>
  <c r="BO266" i="8" s="1"/>
  <c r="BN264" i="8"/>
  <c r="BN265" i="8" s="1"/>
  <c r="BN266" i="8" s="1"/>
  <c r="BM264" i="8"/>
  <c r="BM265" i="8" s="1"/>
  <c r="BM266" i="8" s="1"/>
  <c r="BL264" i="8"/>
  <c r="BL265" i="8" s="1"/>
  <c r="BL266" i="8" s="1"/>
  <c r="BK264" i="8"/>
  <c r="BK265" i="8" s="1"/>
  <c r="BK266" i="8" s="1"/>
  <c r="BY259" i="8"/>
  <c r="BY260" i="8" s="1"/>
  <c r="BY261" i="8" s="1"/>
  <c r="BX259" i="8"/>
  <c r="BX260" i="8" s="1"/>
  <c r="BX261" i="8" s="1"/>
  <c r="BW259" i="8"/>
  <c r="BW260" i="8" s="1"/>
  <c r="BW261" i="8" s="1"/>
  <c r="BV259" i="8"/>
  <c r="BV260" i="8" s="1"/>
  <c r="BV261" i="8" s="1"/>
  <c r="BU259" i="8"/>
  <c r="BU260" i="8" s="1"/>
  <c r="BU261" i="8" s="1"/>
  <c r="BT259" i="8"/>
  <c r="BT260" i="8" s="1"/>
  <c r="BT261" i="8" s="1"/>
  <c r="BS259" i="8"/>
  <c r="BS260" i="8" s="1"/>
  <c r="BS261" i="8" s="1"/>
  <c r="BR259" i="8"/>
  <c r="BR260" i="8" s="1"/>
  <c r="BR261" i="8" s="1"/>
  <c r="BQ259" i="8"/>
  <c r="BQ260" i="8" s="1"/>
  <c r="BQ261" i="8" s="1"/>
  <c r="BP259" i="8"/>
  <c r="BP260" i="8" s="1"/>
  <c r="BP261" i="8" s="1"/>
  <c r="BO259" i="8"/>
  <c r="BO260" i="8" s="1"/>
  <c r="BO261" i="8" s="1"/>
  <c r="BN259" i="8"/>
  <c r="BN260" i="8" s="1"/>
  <c r="BN261" i="8" s="1"/>
  <c r="BM259" i="8"/>
  <c r="BM260" i="8" s="1"/>
  <c r="BM261" i="8" s="1"/>
  <c r="BL259" i="8"/>
  <c r="BL260" i="8" s="1"/>
  <c r="BL261" i="8" s="1"/>
  <c r="BK259" i="8"/>
  <c r="BK260" i="8" s="1"/>
  <c r="BK261" i="8" s="1"/>
  <c r="BY254" i="8"/>
  <c r="BY255" i="8" s="1"/>
  <c r="BY256" i="8" s="1"/>
  <c r="BX254" i="8"/>
  <c r="BX255" i="8" s="1"/>
  <c r="BX256" i="8" s="1"/>
  <c r="BW254" i="8"/>
  <c r="BW255" i="8" s="1"/>
  <c r="BW256" i="8" s="1"/>
  <c r="BV254" i="8"/>
  <c r="BV255" i="8" s="1"/>
  <c r="BV256" i="8" s="1"/>
  <c r="BU254" i="8"/>
  <c r="BU255" i="8" s="1"/>
  <c r="BU256" i="8" s="1"/>
  <c r="BT254" i="8"/>
  <c r="BT255" i="8" s="1"/>
  <c r="BT256" i="8" s="1"/>
  <c r="BS254" i="8"/>
  <c r="BS255" i="8" s="1"/>
  <c r="BS256" i="8" s="1"/>
  <c r="BR254" i="8"/>
  <c r="BR255" i="8" s="1"/>
  <c r="BR256" i="8" s="1"/>
  <c r="BQ254" i="8"/>
  <c r="BQ255" i="8" s="1"/>
  <c r="BQ256" i="8" s="1"/>
  <c r="BP254" i="8"/>
  <c r="BP255" i="8" s="1"/>
  <c r="BP256" i="8" s="1"/>
  <c r="BO254" i="8"/>
  <c r="BO255" i="8" s="1"/>
  <c r="BO256" i="8" s="1"/>
  <c r="BN254" i="8"/>
  <c r="BN255" i="8" s="1"/>
  <c r="BN256" i="8" s="1"/>
  <c r="BM254" i="8"/>
  <c r="BM255" i="8" s="1"/>
  <c r="BM256" i="8" s="1"/>
  <c r="BL254" i="8"/>
  <c r="BL255" i="8" s="1"/>
  <c r="BL256" i="8" s="1"/>
  <c r="BK254" i="8"/>
  <c r="BK255" i="8" s="1"/>
  <c r="BK256" i="8" s="1"/>
  <c r="BY289" i="7"/>
  <c r="BY290" i="7" s="1"/>
  <c r="BY291" i="7" s="1"/>
  <c r="BX289" i="7"/>
  <c r="BX290" i="7" s="1"/>
  <c r="BX291" i="7" s="1"/>
  <c r="BW289" i="7"/>
  <c r="BW290" i="7" s="1"/>
  <c r="BW291" i="7" s="1"/>
  <c r="BV289" i="7"/>
  <c r="BV290" i="7" s="1"/>
  <c r="BV291" i="7" s="1"/>
  <c r="BU289" i="7"/>
  <c r="BU290" i="7" s="1"/>
  <c r="BU291" i="7" s="1"/>
  <c r="BT289" i="7"/>
  <c r="BT290" i="7" s="1"/>
  <c r="BT291" i="7" s="1"/>
  <c r="BS289" i="7"/>
  <c r="BS290" i="7" s="1"/>
  <c r="BS291" i="7" s="1"/>
  <c r="BR289" i="7"/>
  <c r="BR290" i="7" s="1"/>
  <c r="BR291" i="7" s="1"/>
  <c r="BQ289" i="7"/>
  <c r="BQ290" i="7" s="1"/>
  <c r="BQ291" i="7" s="1"/>
  <c r="BP289" i="7"/>
  <c r="BP290" i="7" s="1"/>
  <c r="BP291" i="7" s="1"/>
  <c r="BO289" i="7"/>
  <c r="BO290" i="7" s="1"/>
  <c r="BO291" i="7" s="1"/>
  <c r="BN289" i="7"/>
  <c r="BN290" i="7" s="1"/>
  <c r="BN291" i="7" s="1"/>
  <c r="BM289" i="7"/>
  <c r="BM290" i="7" s="1"/>
  <c r="BM291" i="7" s="1"/>
  <c r="BL289" i="7"/>
  <c r="BL290" i="7" s="1"/>
  <c r="BL291" i="7" s="1"/>
  <c r="BK289" i="7"/>
  <c r="BK290" i="7" s="1"/>
  <c r="BK291" i="7" s="1"/>
  <c r="BY284" i="7"/>
  <c r="BY285" i="7" s="1"/>
  <c r="BY286" i="7" s="1"/>
  <c r="BX284" i="7"/>
  <c r="BX285" i="7" s="1"/>
  <c r="BX286" i="7" s="1"/>
  <c r="BW284" i="7"/>
  <c r="BW285" i="7" s="1"/>
  <c r="BW286" i="7" s="1"/>
  <c r="BV284" i="7"/>
  <c r="BV285" i="7" s="1"/>
  <c r="BV286" i="7" s="1"/>
  <c r="BU284" i="7"/>
  <c r="BU285" i="7" s="1"/>
  <c r="BU286" i="7" s="1"/>
  <c r="BT284" i="7"/>
  <c r="BT285" i="7" s="1"/>
  <c r="BT286" i="7" s="1"/>
  <c r="BS284" i="7"/>
  <c r="BS285" i="7" s="1"/>
  <c r="BS286" i="7" s="1"/>
  <c r="BR284" i="7"/>
  <c r="BR285" i="7" s="1"/>
  <c r="BR286" i="7" s="1"/>
  <c r="BQ284" i="7"/>
  <c r="BQ285" i="7" s="1"/>
  <c r="BQ286" i="7" s="1"/>
  <c r="BP284" i="7"/>
  <c r="BP285" i="7" s="1"/>
  <c r="BP286" i="7" s="1"/>
  <c r="BO284" i="7"/>
  <c r="BO285" i="7" s="1"/>
  <c r="BO286" i="7" s="1"/>
  <c r="BN284" i="7"/>
  <c r="BN285" i="7" s="1"/>
  <c r="BN286" i="7" s="1"/>
  <c r="BM284" i="7"/>
  <c r="BM285" i="7" s="1"/>
  <c r="BM286" i="7" s="1"/>
  <c r="BL284" i="7"/>
  <c r="BL285" i="7" s="1"/>
  <c r="BL286" i="7" s="1"/>
  <c r="BK284" i="7"/>
  <c r="BK285" i="7" s="1"/>
  <c r="BK286" i="7" s="1"/>
  <c r="BY279" i="7"/>
  <c r="BY280" i="7" s="1"/>
  <c r="BY281" i="7" s="1"/>
  <c r="BX279" i="7"/>
  <c r="BX280" i="7" s="1"/>
  <c r="BX281" i="7" s="1"/>
  <c r="BW279" i="7"/>
  <c r="BW280" i="7" s="1"/>
  <c r="BW281" i="7" s="1"/>
  <c r="BV279" i="7"/>
  <c r="BV280" i="7" s="1"/>
  <c r="BV281" i="7" s="1"/>
  <c r="BU279" i="7"/>
  <c r="BU280" i="7" s="1"/>
  <c r="BU281" i="7" s="1"/>
  <c r="BT279" i="7"/>
  <c r="BT280" i="7" s="1"/>
  <c r="BT281" i="7" s="1"/>
  <c r="BS279" i="7"/>
  <c r="BS280" i="7" s="1"/>
  <c r="BS281" i="7" s="1"/>
  <c r="BR279" i="7"/>
  <c r="BR280" i="7" s="1"/>
  <c r="BR281" i="7" s="1"/>
  <c r="BQ279" i="7"/>
  <c r="BQ280" i="7" s="1"/>
  <c r="BQ281" i="7" s="1"/>
  <c r="BP279" i="7"/>
  <c r="BP280" i="7" s="1"/>
  <c r="BP281" i="7" s="1"/>
  <c r="BO279" i="7"/>
  <c r="BO280" i="7" s="1"/>
  <c r="BO281" i="7" s="1"/>
  <c r="BN279" i="7"/>
  <c r="BN280" i="7" s="1"/>
  <c r="BN281" i="7" s="1"/>
  <c r="BM279" i="7"/>
  <c r="BM280" i="7" s="1"/>
  <c r="BM281" i="7" s="1"/>
  <c r="BL279" i="7"/>
  <c r="BL280" i="7" s="1"/>
  <c r="BL281" i="7" s="1"/>
  <c r="BK279" i="7"/>
  <c r="BK280" i="7" s="1"/>
  <c r="BK281" i="7" s="1"/>
  <c r="BY274" i="7"/>
  <c r="BY275" i="7" s="1"/>
  <c r="BY276" i="7" s="1"/>
  <c r="BX274" i="7"/>
  <c r="BX275" i="7" s="1"/>
  <c r="BX276" i="7" s="1"/>
  <c r="BW274" i="7"/>
  <c r="BW275" i="7" s="1"/>
  <c r="BW276" i="7" s="1"/>
  <c r="BV274" i="7"/>
  <c r="BV275" i="7" s="1"/>
  <c r="BV276" i="7" s="1"/>
  <c r="BU274" i="7"/>
  <c r="BU275" i="7" s="1"/>
  <c r="BU276" i="7" s="1"/>
  <c r="BT274" i="7"/>
  <c r="BT275" i="7" s="1"/>
  <c r="BT276" i="7" s="1"/>
  <c r="BS274" i="7"/>
  <c r="BS275" i="7" s="1"/>
  <c r="BS276" i="7" s="1"/>
  <c r="BR274" i="7"/>
  <c r="BR275" i="7" s="1"/>
  <c r="BR276" i="7" s="1"/>
  <c r="BQ274" i="7"/>
  <c r="BQ275" i="7" s="1"/>
  <c r="BQ276" i="7" s="1"/>
  <c r="BP274" i="7"/>
  <c r="BP275" i="7" s="1"/>
  <c r="BP276" i="7" s="1"/>
  <c r="BO274" i="7"/>
  <c r="BO275" i="7" s="1"/>
  <c r="BO276" i="7" s="1"/>
  <c r="BN274" i="7"/>
  <c r="BN275" i="7" s="1"/>
  <c r="BN276" i="7" s="1"/>
  <c r="BM274" i="7"/>
  <c r="BM275" i="7" s="1"/>
  <c r="BM276" i="7" s="1"/>
  <c r="BL274" i="7"/>
  <c r="BL275" i="7" s="1"/>
  <c r="BL276" i="7" s="1"/>
  <c r="BK274" i="7"/>
  <c r="BK275" i="7" s="1"/>
  <c r="BK276" i="7" s="1"/>
  <c r="BY269" i="7"/>
  <c r="BY270" i="7" s="1"/>
  <c r="BY271" i="7" s="1"/>
  <c r="BX269" i="7"/>
  <c r="BX270" i="7" s="1"/>
  <c r="BX271" i="7" s="1"/>
  <c r="BW269" i="7"/>
  <c r="BW270" i="7" s="1"/>
  <c r="BW271" i="7" s="1"/>
  <c r="BV269" i="7"/>
  <c r="BV270" i="7" s="1"/>
  <c r="BV271" i="7" s="1"/>
  <c r="BU269" i="7"/>
  <c r="BU270" i="7" s="1"/>
  <c r="BU271" i="7" s="1"/>
  <c r="BT269" i="7"/>
  <c r="BT270" i="7" s="1"/>
  <c r="BT271" i="7" s="1"/>
  <c r="BS269" i="7"/>
  <c r="BS270" i="7" s="1"/>
  <c r="BS271" i="7" s="1"/>
  <c r="BR269" i="7"/>
  <c r="BR270" i="7" s="1"/>
  <c r="BR271" i="7" s="1"/>
  <c r="BQ269" i="7"/>
  <c r="BQ270" i="7" s="1"/>
  <c r="BQ271" i="7" s="1"/>
  <c r="BP269" i="7"/>
  <c r="BP270" i="7" s="1"/>
  <c r="BP271" i="7" s="1"/>
  <c r="BO269" i="7"/>
  <c r="BO270" i="7" s="1"/>
  <c r="BO271" i="7" s="1"/>
  <c r="BN269" i="7"/>
  <c r="BN270" i="7" s="1"/>
  <c r="BN271" i="7" s="1"/>
  <c r="BM269" i="7"/>
  <c r="BM270" i="7" s="1"/>
  <c r="BM271" i="7" s="1"/>
  <c r="BL269" i="7"/>
  <c r="BL270" i="7" s="1"/>
  <c r="BL271" i="7" s="1"/>
  <c r="BK269" i="7"/>
  <c r="BK270" i="7" s="1"/>
  <c r="BK271" i="7" s="1"/>
  <c r="BY264" i="7"/>
  <c r="BY265" i="7" s="1"/>
  <c r="BY266" i="7" s="1"/>
  <c r="BX264" i="7"/>
  <c r="BX265" i="7" s="1"/>
  <c r="BX266" i="7" s="1"/>
  <c r="BW264" i="7"/>
  <c r="BW265" i="7" s="1"/>
  <c r="BW266" i="7" s="1"/>
  <c r="BV264" i="7"/>
  <c r="BV265" i="7" s="1"/>
  <c r="BV266" i="7" s="1"/>
  <c r="BU264" i="7"/>
  <c r="BU265" i="7" s="1"/>
  <c r="BU266" i="7" s="1"/>
  <c r="BT264" i="7"/>
  <c r="BT265" i="7" s="1"/>
  <c r="BT266" i="7" s="1"/>
  <c r="BS264" i="7"/>
  <c r="BS265" i="7" s="1"/>
  <c r="BS266" i="7" s="1"/>
  <c r="BR264" i="7"/>
  <c r="BR265" i="7" s="1"/>
  <c r="BR266" i="7" s="1"/>
  <c r="BQ264" i="7"/>
  <c r="BQ265" i="7" s="1"/>
  <c r="BQ266" i="7" s="1"/>
  <c r="BP264" i="7"/>
  <c r="BP265" i="7" s="1"/>
  <c r="BP266" i="7" s="1"/>
  <c r="BO264" i="7"/>
  <c r="BO265" i="7" s="1"/>
  <c r="BO266" i="7" s="1"/>
  <c r="BN264" i="7"/>
  <c r="BN265" i="7" s="1"/>
  <c r="BN266" i="7" s="1"/>
  <c r="BM264" i="7"/>
  <c r="BM265" i="7" s="1"/>
  <c r="BM266" i="7" s="1"/>
  <c r="BL264" i="7"/>
  <c r="BL265" i="7" s="1"/>
  <c r="BL266" i="7" s="1"/>
  <c r="BK264" i="7"/>
  <c r="BK265" i="7" s="1"/>
  <c r="BK266" i="7" s="1"/>
  <c r="BY259" i="7"/>
  <c r="BY260" i="7" s="1"/>
  <c r="BY261" i="7" s="1"/>
  <c r="BX259" i="7"/>
  <c r="BX260" i="7" s="1"/>
  <c r="BX261" i="7" s="1"/>
  <c r="BW259" i="7"/>
  <c r="BW260" i="7" s="1"/>
  <c r="BW261" i="7" s="1"/>
  <c r="BV259" i="7"/>
  <c r="BV260" i="7" s="1"/>
  <c r="BV261" i="7" s="1"/>
  <c r="BU259" i="7"/>
  <c r="BU260" i="7" s="1"/>
  <c r="BU261" i="7" s="1"/>
  <c r="BT259" i="7"/>
  <c r="BT260" i="7" s="1"/>
  <c r="BT261" i="7" s="1"/>
  <c r="BS259" i="7"/>
  <c r="BS260" i="7" s="1"/>
  <c r="BS261" i="7" s="1"/>
  <c r="BR259" i="7"/>
  <c r="BR260" i="7" s="1"/>
  <c r="BR261" i="7" s="1"/>
  <c r="BQ259" i="7"/>
  <c r="BQ260" i="7" s="1"/>
  <c r="BQ261" i="7" s="1"/>
  <c r="BP259" i="7"/>
  <c r="BP260" i="7" s="1"/>
  <c r="BP261" i="7" s="1"/>
  <c r="BO259" i="7"/>
  <c r="BO260" i="7" s="1"/>
  <c r="BO261" i="7" s="1"/>
  <c r="BN259" i="7"/>
  <c r="BN260" i="7" s="1"/>
  <c r="BN261" i="7" s="1"/>
  <c r="BM259" i="7"/>
  <c r="BM260" i="7" s="1"/>
  <c r="BM261" i="7" s="1"/>
  <c r="BL259" i="7"/>
  <c r="BL260" i="7" s="1"/>
  <c r="BL261" i="7" s="1"/>
  <c r="BK259" i="7"/>
  <c r="BK260" i="7" s="1"/>
  <c r="BK261" i="7" s="1"/>
  <c r="BY254" i="7"/>
  <c r="BY255" i="7" s="1"/>
  <c r="BY256" i="7" s="1"/>
  <c r="BX254" i="7"/>
  <c r="BX255" i="7" s="1"/>
  <c r="BX256" i="7" s="1"/>
  <c r="BW254" i="7"/>
  <c r="BW255" i="7" s="1"/>
  <c r="BW256" i="7" s="1"/>
  <c r="BV254" i="7"/>
  <c r="BV255" i="7" s="1"/>
  <c r="BV256" i="7" s="1"/>
  <c r="BU254" i="7"/>
  <c r="BU255" i="7" s="1"/>
  <c r="BU256" i="7" s="1"/>
  <c r="BT254" i="7"/>
  <c r="BT255" i="7" s="1"/>
  <c r="BT256" i="7" s="1"/>
  <c r="BS254" i="7"/>
  <c r="BS255" i="7" s="1"/>
  <c r="BS256" i="7" s="1"/>
  <c r="BR254" i="7"/>
  <c r="BR255" i="7" s="1"/>
  <c r="BR256" i="7" s="1"/>
  <c r="BQ254" i="7"/>
  <c r="BQ255" i="7" s="1"/>
  <c r="BQ256" i="7" s="1"/>
  <c r="BP254" i="7"/>
  <c r="BP255" i="7" s="1"/>
  <c r="BP256" i="7" s="1"/>
  <c r="BO254" i="7"/>
  <c r="BO255" i="7" s="1"/>
  <c r="BO256" i="7" s="1"/>
  <c r="BN254" i="7"/>
  <c r="BN255" i="7" s="1"/>
  <c r="BN256" i="7" s="1"/>
  <c r="BM254" i="7"/>
  <c r="BM255" i="7" s="1"/>
  <c r="BM256" i="7" s="1"/>
  <c r="BL254" i="7"/>
  <c r="BL255" i="7" s="1"/>
  <c r="BL256" i="7" s="1"/>
  <c r="BK254" i="7"/>
  <c r="BK255" i="7" s="1"/>
  <c r="BK256" i="7" s="1"/>
  <c r="BY289" i="6"/>
  <c r="BY290" i="6" s="1"/>
  <c r="BY291" i="6" s="1"/>
  <c r="BX289" i="6"/>
  <c r="BX290" i="6" s="1"/>
  <c r="BX291" i="6" s="1"/>
  <c r="BW289" i="6"/>
  <c r="BW290" i="6" s="1"/>
  <c r="BW291" i="6" s="1"/>
  <c r="BV289" i="6"/>
  <c r="BV290" i="6" s="1"/>
  <c r="BV291" i="6" s="1"/>
  <c r="BU289" i="6"/>
  <c r="BU290" i="6" s="1"/>
  <c r="BU291" i="6" s="1"/>
  <c r="BT289" i="6"/>
  <c r="BT290" i="6" s="1"/>
  <c r="BT291" i="6" s="1"/>
  <c r="BS289" i="6"/>
  <c r="BS290" i="6" s="1"/>
  <c r="BS291" i="6" s="1"/>
  <c r="BR289" i="6"/>
  <c r="BR290" i="6" s="1"/>
  <c r="BR291" i="6" s="1"/>
  <c r="BQ289" i="6"/>
  <c r="BQ290" i="6" s="1"/>
  <c r="BQ291" i="6" s="1"/>
  <c r="BP289" i="6"/>
  <c r="BP290" i="6" s="1"/>
  <c r="BP291" i="6" s="1"/>
  <c r="BO289" i="6"/>
  <c r="BO290" i="6" s="1"/>
  <c r="BO291" i="6" s="1"/>
  <c r="BN289" i="6"/>
  <c r="BN290" i="6" s="1"/>
  <c r="BN291" i="6" s="1"/>
  <c r="BM289" i="6"/>
  <c r="BM290" i="6" s="1"/>
  <c r="BM291" i="6" s="1"/>
  <c r="BL289" i="6"/>
  <c r="BL290" i="6" s="1"/>
  <c r="BL291" i="6" s="1"/>
  <c r="BK289" i="6"/>
  <c r="BK290" i="6" s="1"/>
  <c r="BK291" i="6" s="1"/>
  <c r="BY284" i="6"/>
  <c r="BY285" i="6" s="1"/>
  <c r="BY286" i="6" s="1"/>
  <c r="BX284" i="6"/>
  <c r="BX285" i="6" s="1"/>
  <c r="BX286" i="6" s="1"/>
  <c r="BW284" i="6"/>
  <c r="BW285" i="6" s="1"/>
  <c r="BW286" i="6" s="1"/>
  <c r="BV284" i="6"/>
  <c r="BV285" i="6" s="1"/>
  <c r="BV286" i="6" s="1"/>
  <c r="BU284" i="6"/>
  <c r="BU285" i="6" s="1"/>
  <c r="BU286" i="6" s="1"/>
  <c r="BT284" i="6"/>
  <c r="BT285" i="6" s="1"/>
  <c r="BT286" i="6" s="1"/>
  <c r="BS284" i="6"/>
  <c r="BS285" i="6" s="1"/>
  <c r="BS286" i="6" s="1"/>
  <c r="BR284" i="6"/>
  <c r="BR285" i="6" s="1"/>
  <c r="BR286" i="6" s="1"/>
  <c r="BQ284" i="6"/>
  <c r="BQ285" i="6" s="1"/>
  <c r="BQ286" i="6" s="1"/>
  <c r="BP284" i="6"/>
  <c r="BP285" i="6" s="1"/>
  <c r="BP286" i="6" s="1"/>
  <c r="BO284" i="6"/>
  <c r="BO285" i="6" s="1"/>
  <c r="BO286" i="6" s="1"/>
  <c r="BN284" i="6"/>
  <c r="BN285" i="6" s="1"/>
  <c r="BN286" i="6" s="1"/>
  <c r="BM284" i="6"/>
  <c r="BM285" i="6" s="1"/>
  <c r="BM286" i="6" s="1"/>
  <c r="BL284" i="6"/>
  <c r="BL285" i="6" s="1"/>
  <c r="BL286" i="6" s="1"/>
  <c r="BK284" i="6"/>
  <c r="BK285" i="6" s="1"/>
  <c r="BK286" i="6" s="1"/>
  <c r="BY279" i="6"/>
  <c r="BY280" i="6" s="1"/>
  <c r="BY281" i="6" s="1"/>
  <c r="BX279" i="6"/>
  <c r="BX280" i="6" s="1"/>
  <c r="BX281" i="6" s="1"/>
  <c r="BW279" i="6"/>
  <c r="BW280" i="6" s="1"/>
  <c r="BW281" i="6" s="1"/>
  <c r="BV279" i="6"/>
  <c r="BV280" i="6" s="1"/>
  <c r="BV281" i="6" s="1"/>
  <c r="BU279" i="6"/>
  <c r="BU280" i="6" s="1"/>
  <c r="BU281" i="6" s="1"/>
  <c r="BT279" i="6"/>
  <c r="BT280" i="6" s="1"/>
  <c r="BT281" i="6" s="1"/>
  <c r="BS279" i="6"/>
  <c r="BS280" i="6" s="1"/>
  <c r="BS281" i="6" s="1"/>
  <c r="BR279" i="6"/>
  <c r="BR280" i="6" s="1"/>
  <c r="BR281" i="6" s="1"/>
  <c r="BQ279" i="6"/>
  <c r="BQ280" i="6" s="1"/>
  <c r="BQ281" i="6" s="1"/>
  <c r="BP279" i="6"/>
  <c r="BP280" i="6" s="1"/>
  <c r="BP281" i="6" s="1"/>
  <c r="BO279" i="6"/>
  <c r="BO280" i="6" s="1"/>
  <c r="BO281" i="6" s="1"/>
  <c r="BN279" i="6"/>
  <c r="BN280" i="6" s="1"/>
  <c r="BN281" i="6" s="1"/>
  <c r="BM279" i="6"/>
  <c r="BM280" i="6" s="1"/>
  <c r="BM281" i="6" s="1"/>
  <c r="BL279" i="6"/>
  <c r="BL280" i="6" s="1"/>
  <c r="BL281" i="6" s="1"/>
  <c r="BK279" i="6"/>
  <c r="BK280" i="6" s="1"/>
  <c r="BK281" i="6" s="1"/>
  <c r="BY274" i="6"/>
  <c r="BY275" i="6" s="1"/>
  <c r="BY276" i="6" s="1"/>
  <c r="BX274" i="6"/>
  <c r="BX275" i="6" s="1"/>
  <c r="BX276" i="6" s="1"/>
  <c r="BW274" i="6"/>
  <c r="BW275" i="6" s="1"/>
  <c r="BW276" i="6" s="1"/>
  <c r="BV274" i="6"/>
  <c r="BV275" i="6" s="1"/>
  <c r="BV276" i="6" s="1"/>
  <c r="BU274" i="6"/>
  <c r="BU275" i="6" s="1"/>
  <c r="BU276" i="6" s="1"/>
  <c r="BT274" i="6"/>
  <c r="BT275" i="6" s="1"/>
  <c r="BT276" i="6" s="1"/>
  <c r="BS274" i="6"/>
  <c r="BS275" i="6" s="1"/>
  <c r="BS276" i="6" s="1"/>
  <c r="BR274" i="6"/>
  <c r="BR275" i="6" s="1"/>
  <c r="BR276" i="6" s="1"/>
  <c r="BQ274" i="6"/>
  <c r="BQ275" i="6" s="1"/>
  <c r="BQ276" i="6" s="1"/>
  <c r="BP274" i="6"/>
  <c r="BP275" i="6" s="1"/>
  <c r="BP276" i="6" s="1"/>
  <c r="BO274" i="6"/>
  <c r="BO275" i="6" s="1"/>
  <c r="BO276" i="6" s="1"/>
  <c r="BN274" i="6"/>
  <c r="BN275" i="6" s="1"/>
  <c r="BN276" i="6" s="1"/>
  <c r="BM274" i="6"/>
  <c r="BM275" i="6" s="1"/>
  <c r="BM276" i="6" s="1"/>
  <c r="BL274" i="6"/>
  <c r="BL275" i="6" s="1"/>
  <c r="BL276" i="6" s="1"/>
  <c r="BK274" i="6"/>
  <c r="BK275" i="6" s="1"/>
  <c r="BK276" i="6" s="1"/>
  <c r="BY269" i="6"/>
  <c r="BY270" i="6" s="1"/>
  <c r="BY271" i="6" s="1"/>
  <c r="BX269" i="6"/>
  <c r="BX270" i="6" s="1"/>
  <c r="BX271" i="6" s="1"/>
  <c r="BW269" i="6"/>
  <c r="BW270" i="6" s="1"/>
  <c r="BW271" i="6" s="1"/>
  <c r="BV269" i="6"/>
  <c r="BV270" i="6" s="1"/>
  <c r="BV271" i="6" s="1"/>
  <c r="BU269" i="6"/>
  <c r="BU270" i="6" s="1"/>
  <c r="BU271" i="6" s="1"/>
  <c r="BT269" i="6"/>
  <c r="BT270" i="6" s="1"/>
  <c r="BT271" i="6" s="1"/>
  <c r="BS269" i="6"/>
  <c r="BS270" i="6" s="1"/>
  <c r="BS271" i="6" s="1"/>
  <c r="BR269" i="6"/>
  <c r="BR270" i="6" s="1"/>
  <c r="BR271" i="6" s="1"/>
  <c r="BQ269" i="6"/>
  <c r="BQ270" i="6" s="1"/>
  <c r="BQ271" i="6" s="1"/>
  <c r="BP269" i="6"/>
  <c r="BP270" i="6" s="1"/>
  <c r="BP271" i="6" s="1"/>
  <c r="BO269" i="6"/>
  <c r="BO270" i="6" s="1"/>
  <c r="BO271" i="6" s="1"/>
  <c r="BN269" i="6"/>
  <c r="BN270" i="6" s="1"/>
  <c r="BN271" i="6" s="1"/>
  <c r="BM269" i="6"/>
  <c r="BM270" i="6" s="1"/>
  <c r="BM271" i="6" s="1"/>
  <c r="BL269" i="6"/>
  <c r="BL270" i="6" s="1"/>
  <c r="BL271" i="6" s="1"/>
  <c r="BK269" i="6"/>
  <c r="BK270" i="6" s="1"/>
  <c r="BK271" i="6" s="1"/>
  <c r="BY264" i="6"/>
  <c r="BY265" i="6" s="1"/>
  <c r="BY266" i="6" s="1"/>
  <c r="BX264" i="6"/>
  <c r="BX265" i="6" s="1"/>
  <c r="BX266" i="6" s="1"/>
  <c r="BW264" i="6"/>
  <c r="BW265" i="6" s="1"/>
  <c r="BW266" i="6" s="1"/>
  <c r="BV264" i="6"/>
  <c r="BV265" i="6" s="1"/>
  <c r="BV266" i="6" s="1"/>
  <c r="BU264" i="6"/>
  <c r="BU265" i="6" s="1"/>
  <c r="BU266" i="6" s="1"/>
  <c r="BT264" i="6"/>
  <c r="BT265" i="6" s="1"/>
  <c r="BT266" i="6" s="1"/>
  <c r="BS264" i="6"/>
  <c r="BS265" i="6" s="1"/>
  <c r="BS266" i="6" s="1"/>
  <c r="BR264" i="6"/>
  <c r="BR265" i="6" s="1"/>
  <c r="BR266" i="6" s="1"/>
  <c r="BQ264" i="6"/>
  <c r="BQ265" i="6" s="1"/>
  <c r="BQ266" i="6" s="1"/>
  <c r="BP264" i="6"/>
  <c r="BP265" i="6" s="1"/>
  <c r="BP266" i="6" s="1"/>
  <c r="BO264" i="6"/>
  <c r="BO265" i="6" s="1"/>
  <c r="BO266" i="6" s="1"/>
  <c r="BN264" i="6"/>
  <c r="BN265" i="6" s="1"/>
  <c r="BN266" i="6" s="1"/>
  <c r="BM264" i="6"/>
  <c r="BM265" i="6" s="1"/>
  <c r="BM266" i="6" s="1"/>
  <c r="BL264" i="6"/>
  <c r="BL265" i="6" s="1"/>
  <c r="BL266" i="6" s="1"/>
  <c r="BK264" i="6"/>
  <c r="BK265" i="6" s="1"/>
  <c r="BK266" i="6" s="1"/>
  <c r="BY259" i="6"/>
  <c r="BY260" i="6" s="1"/>
  <c r="BY261" i="6" s="1"/>
  <c r="BX259" i="6"/>
  <c r="BX260" i="6" s="1"/>
  <c r="BX261" i="6" s="1"/>
  <c r="BW259" i="6"/>
  <c r="BW260" i="6" s="1"/>
  <c r="BW261" i="6" s="1"/>
  <c r="BV259" i="6"/>
  <c r="BV260" i="6" s="1"/>
  <c r="BV261" i="6" s="1"/>
  <c r="BU259" i="6"/>
  <c r="BU260" i="6" s="1"/>
  <c r="BU261" i="6" s="1"/>
  <c r="BT259" i="6"/>
  <c r="BT260" i="6" s="1"/>
  <c r="BT261" i="6" s="1"/>
  <c r="BS259" i="6"/>
  <c r="BS260" i="6" s="1"/>
  <c r="BS261" i="6" s="1"/>
  <c r="BR259" i="6"/>
  <c r="BR260" i="6" s="1"/>
  <c r="BR261" i="6" s="1"/>
  <c r="BQ259" i="6"/>
  <c r="BQ260" i="6" s="1"/>
  <c r="BQ261" i="6" s="1"/>
  <c r="BP259" i="6"/>
  <c r="BP260" i="6" s="1"/>
  <c r="BP261" i="6" s="1"/>
  <c r="BO259" i="6"/>
  <c r="BO260" i="6" s="1"/>
  <c r="BO261" i="6" s="1"/>
  <c r="BN259" i="6"/>
  <c r="BN260" i="6" s="1"/>
  <c r="BN261" i="6" s="1"/>
  <c r="BM259" i="6"/>
  <c r="BM260" i="6" s="1"/>
  <c r="BM261" i="6" s="1"/>
  <c r="BL259" i="6"/>
  <c r="BL260" i="6" s="1"/>
  <c r="BL261" i="6" s="1"/>
  <c r="BK259" i="6"/>
  <c r="BK260" i="6" s="1"/>
  <c r="BK261" i="6" s="1"/>
  <c r="BY254" i="6"/>
  <c r="BY255" i="6" s="1"/>
  <c r="BY256" i="6" s="1"/>
  <c r="BX254" i="6"/>
  <c r="BX255" i="6" s="1"/>
  <c r="BX256" i="6" s="1"/>
  <c r="BW254" i="6"/>
  <c r="BW255" i="6" s="1"/>
  <c r="BW256" i="6" s="1"/>
  <c r="BV254" i="6"/>
  <c r="BV255" i="6" s="1"/>
  <c r="BV256" i="6" s="1"/>
  <c r="BU254" i="6"/>
  <c r="BU255" i="6" s="1"/>
  <c r="BU256" i="6" s="1"/>
  <c r="BT254" i="6"/>
  <c r="BT255" i="6" s="1"/>
  <c r="BT256" i="6" s="1"/>
  <c r="BS254" i="6"/>
  <c r="BS255" i="6" s="1"/>
  <c r="BS256" i="6" s="1"/>
  <c r="BR254" i="6"/>
  <c r="BR255" i="6" s="1"/>
  <c r="BR256" i="6" s="1"/>
  <c r="BQ254" i="6"/>
  <c r="BQ255" i="6" s="1"/>
  <c r="BQ256" i="6" s="1"/>
  <c r="BP254" i="6"/>
  <c r="BP255" i="6" s="1"/>
  <c r="BP256" i="6" s="1"/>
  <c r="BO254" i="6"/>
  <c r="BO255" i="6" s="1"/>
  <c r="BO256" i="6" s="1"/>
  <c r="BN254" i="6"/>
  <c r="BN255" i="6" s="1"/>
  <c r="BN256" i="6" s="1"/>
  <c r="BM254" i="6"/>
  <c r="BM255" i="6" s="1"/>
  <c r="BM256" i="6" s="1"/>
  <c r="BL254" i="6"/>
  <c r="BL255" i="6" s="1"/>
  <c r="BL256" i="6" s="1"/>
  <c r="BK254" i="6"/>
  <c r="BK255" i="6" s="1"/>
  <c r="BK256" i="6" s="1"/>
  <c r="BY289" i="4"/>
  <c r="BY290" i="4" s="1"/>
  <c r="BY291" i="4" s="1"/>
  <c r="BX289" i="4"/>
  <c r="BX290" i="4" s="1"/>
  <c r="BX291" i="4" s="1"/>
  <c r="BW289" i="4"/>
  <c r="BW290" i="4" s="1"/>
  <c r="BW291" i="4" s="1"/>
  <c r="BV289" i="4"/>
  <c r="BV290" i="4" s="1"/>
  <c r="BV291" i="4" s="1"/>
  <c r="BU289" i="4"/>
  <c r="BU290" i="4" s="1"/>
  <c r="BU291" i="4" s="1"/>
  <c r="BT289" i="4"/>
  <c r="BT290" i="4" s="1"/>
  <c r="BT291" i="4" s="1"/>
  <c r="BS289" i="4"/>
  <c r="BS290" i="4" s="1"/>
  <c r="BS291" i="4" s="1"/>
  <c r="BR289" i="4"/>
  <c r="BR290" i="4" s="1"/>
  <c r="BR291" i="4" s="1"/>
  <c r="BQ289" i="4"/>
  <c r="BQ290" i="4" s="1"/>
  <c r="BQ291" i="4" s="1"/>
  <c r="BP289" i="4"/>
  <c r="BP290" i="4" s="1"/>
  <c r="BP291" i="4" s="1"/>
  <c r="BO289" i="4"/>
  <c r="BO290" i="4" s="1"/>
  <c r="BO291" i="4" s="1"/>
  <c r="BN289" i="4"/>
  <c r="BN290" i="4" s="1"/>
  <c r="BN291" i="4" s="1"/>
  <c r="BM289" i="4"/>
  <c r="BM290" i="4" s="1"/>
  <c r="BM291" i="4" s="1"/>
  <c r="BL289" i="4"/>
  <c r="BL290" i="4" s="1"/>
  <c r="BL291" i="4" s="1"/>
  <c r="BK289" i="4"/>
  <c r="BK290" i="4" s="1"/>
  <c r="BK291" i="4" s="1"/>
  <c r="BY284" i="4"/>
  <c r="BY285" i="4" s="1"/>
  <c r="BY286" i="4" s="1"/>
  <c r="BX284" i="4"/>
  <c r="BX285" i="4" s="1"/>
  <c r="BX286" i="4" s="1"/>
  <c r="BW284" i="4"/>
  <c r="BW285" i="4" s="1"/>
  <c r="BW286" i="4" s="1"/>
  <c r="BV284" i="4"/>
  <c r="BV285" i="4" s="1"/>
  <c r="BV286" i="4" s="1"/>
  <c r="BU284" i="4"/>
  <c r="BU285" i="4" s="1"/>
  <c r="BU286" i="4" s="1"/>
  <c r="BT284" i="4"/>
  <c r="BT285" i="4" s="1"/>
  <c r="BT286" i="4" s="1"/>
  <c r="BS284" i="4"/>
  <c r="BS285" i="4" s="1"/>
  <c r="BS286" i="4" s="1"/>
  <c r="BR284" i="4"/>
  <c r="BR285" i="4" s="1"/>
  <c r="BR286" i="4" s="1"/>
  <c r="BQ284" i="4"/>
  <c r="BQ285" i="4" s="1"/>
  <c r="BQ286" i="4" s="1"/>
  <c r="BP284" i="4"/>
  <c r="BP285" i="4" s="1"/>
  <c r="BP286" i="4" s="1"/>
  <c r="BO284" i="4"/>
  <c r="BO285" i="4" s="1"/>
  <c r="BO286" i="4" s="1"/>
  <c r="BN284" i="4"/>
  <c r="BN285" i="4" s="1"/>
  <c r="BN286" i="4" s="1"/>
  <c r="BM284" i="4"/>
  <c r="BM285" i="4" s="1"/>
  <c r="BM286" i="4" s="1"/>
  <c r="BL284" i="4"/>
  <c r="BL285" i="4" s="1"/>
  <c r="BL286" i="4" s="1"/>
  <c r="BK284" i="4"/>
  <c r="BK285" i="4" s="1"/>
  <c r="BK286" i="4" s="1"/>
  <c r="BY279" i="4"/>
  <c r="BY280" i="4" s="1"/>
  <c r="BY281" i="4" s="1"/>
  <c r="BX279" i="4"/>
  <c r="BX280" i="4" s="1"/>
  <c r="BX281" i="4" s="1"/>
  <c r="BW279" i="4"/>
  <c r="BW280" i="4" s="1"/>
  <c r="BW281" i="4" s="1"/>
  <c r="BV279" i="4"/>
  <c r="BV280" i="4" s="1"/>
  <c r="BV281" i="4" s="1"/>
  <c r="BU279" i="4"/>
  <c r="BU280" i="4" s="1"/>
  <c r="BU281" i="4" s="1"/>
  <c r="BT279" i="4"/>
  <c r="BT280" i="4" s="1"/>
  <c r="BT281" i="4" s="1"/>
  <c r="BS279" i="4"/>
  <c r="BS280" i="4" s="1"/>
  <c r="BS281" i="4" s="1"/>
  <c r="BR279" i="4"/>
  <c r="BR280" i="4" s="1"/>
  <c r="BR281" i="4" s="1"/>
  <c r="BQ279" i="4"/>
  <c r="BQ280" i="4" s="1"/>
  <c r="BQ281" i="4" s="1"/>
  <c r="BP279" i="4"/>
  <c r="BP280" i="4" s="1"/>
  <c r="BP281" i="4" s="1"/>
  <c r="BO279" i="4"/>
  <c r="BO280" i="4" s="1"/>
  <c r="BO281" i="4" s="1"/>
  <c r="BN279" i="4"/>
  <c r="BN280" i="4" s="1"/>
  <c r="BN281" i="4" s="1"/>
  <c r="BM279" i="4"/>
  <c r="BM280" i="4" s="1"/>
  <c r="BM281" i="4" s="1"/>
  <c r="BL279" i="4"/>
  <c r="BL280" i="4" s="1"/>
  <c r="BL281" i="4" s="1"/>
  <c r="BK279" i="4"/>
  <c r="BK280" i="4" s="1"/>
  <c r="BK281" i="4" s="1"/>
  <c r="BY259" i="4"/>
  <c r="BY260" i="4" s="1"/>
  <c r="BY261" i="4" s="1"/>
  <c r="BX259" i="4"/>
  <c r="BX260" i="4" s="1"/>
  <c r="BX261" i="4" s="1"/>
  <c r="BW259" i="4"/>
  <c r="BW260" i="4" s="1"/>
  <c r="BW261" i="4" s="1"/>
  <c r="BV259" i="4"/>
  <c r="BV260" i="4" s="1"/>
  <c r="BV261" i="4" s="1"/>
  <c r="BU259" i="4"/>
  <c r="BU260" i="4" s="1"/>
  <c r="BU261" i="4" s="1"/>
  <c r="BT259" i="4"/>
  <c r="BT260" i="4" s="1"/>
  <c r="BT261" i="4" s="1"/>
  <c r="BS259" i="4"/>
  <c r="BS260" i="4" s="1"/>
  <c r="BS261" i="4" s="1"/>
  <c r="BR259" i="4"/>
  <c r="BR260" i="4" s="1"/>
  <c r="BR261" i="4" s="1"/>
  <c r="BQ259" i="4"/>
  <c r="BQ260" i="4" s="1"/>
  <c r="BQ261" i="4" s="1"/>
  <c r="BP259" i="4"/>
  <c r="BP260" i="4" s="1"/>
  <c r="BP261" i="4" s="1"/>
  <c r="BO259" i="4"/>
  <c r="BO260" i="4" s="1"/>
  <c r="BO261" i="4" s="1"/>
  <c r="BN259" i="4"/>
  <c r="BN260" i="4" s="1"/>
  <c r="BN261" i="4" s="1"/>
  <c r="BM259" i="4"/>
  <c r="BM260" i="4" s="1"/>
  <c r="BM261" i="4" s="1"/>
  <c r="BL259" i="4"/>
  <c r="BL260" i="4" s="1"/>
  <c r="BL261" i="4" s="1"/>
  <c r="BK259" i="4"/>
  <c r="BK260" i="4" s="1"/>
  <c r="BK261" i="4" s="1"/>
  <c r="BY254" i="4"/>
  <c r="BY255" i="4" s="1"/>
  <c r="BY256" i="4" s="1"/>
  <c r="BX254" i="4"/>
  <c r="BX255" i="4" s="1"/>
  <c r="BX256" i="4" s="1"/>
  <c r="BW254" i="4"/>
  <c r="BW255" i="4" s="1"/>
  <c r="BW256" i="4" s="1"/>
  <c r="BV254" i="4"/>
  <c r="BV255" i="4" s="1"/>
  <c r="BV256" i="4" s="1"/>
  <c r="BU254" i="4"/>
  <c r="BU255" i="4" s="1"/>
  <c r="BU256" i="4" s="1"/>
  <c r="BT254" i="4"/>
  <c r="BT255" i="4" s="1"/>
  <c r="BT256" i="4" s="1"/>
  <c r="BS254" i="4"/>
  <c r="BS255" i="4" s="1"/>
  <c r="BS256" i="4" s="1"/>
  <c r="BR254" i="4"/>
  <c r="BR255" i="4" s="1"/>
  <c r="BR256" i="4" s="1"/>
  <c r="BQ254" i="4"/>
  <c r="BQ255" i="4" s="1"/>
  <c r="BQ256" i="4" s="1"/>
  <c r="BP254" i="4"/>
  <c r="BP255" i="4" s="1"/>
  <c r="BP256" i="4" s="1"/>
  <c r="BO254" i="4"/>
  <c r="BO255" i="4" s="1"/>
  <c r="BO256" i="4" s="1"/>
  <c r="BN254" i="4"/>
  <c r="BN255" i="4" s="1"/>
  <c r="BN256" i="4" s="1"/>
  <c r="BM254" i="4"/>
  <c r="BM255" i="4" s="1"/>
  <c r="BM256" i="4" s="1"/>
  <c r="BL254" i="4"/>
  <c r="BL255" i="4" s="1"/>
  <c r="BL256" i="4" s="1"/>
  <c r="BK254" i="4"/>
  <c r="BK255" i="4" s="1"/>
  <c r="BK256" i="4" s="1"/>
  <c r="BJ289" i="8"/>
  <c r="BJ290" i="8" s="1"/>
  <c r="BJ291" i="8" s="1"/>
  <c r="BI289" i="8"/>
  <c r="BI290" i="8" s="1"/>
  <c r="BI291" i="8" s="1"/>
  <c r="BH289" i="8"/>
  <c r="BH290" i="8" s="1"/>
  <c r="BH291" i="8" s="1"/>
  <c r="BG289" i="8"/>
  <c r="BG290" i="8" s="1"/>
  <c r="BG291" i="8" s="1"/>
  <c r="BF289" i="8"/>
  <c r="BF290" i="8" s="1"/>
  <c r="BF291" i="8" s="1"/>
  <c r="BE289" i="8"/>
  <c r="BE290" i="8" s="1"/>
  <c r="BE291" i="8" s="1"/>
  <c r="BD289" i="8"/>
  <c r="BD290" i="8" s="1"/>
  <c r="BD291" i="8" s="1"/>
  <c r="BC289" i="8"/>
  <c r="BC290" i="8" s="1"/>
  <c r="BC291" i="8" s="1"/>
  <c r="BB289" i="8"/>
  <c r="BB290" i="8" s="1"/>
  <c r="BB291" i="8" s="1"/>
  <c r="BA289" i="8"/>
  <c r="BA290" i="8" s="1"/>
  <c r="BA291" i="8" s="1"/>
  <c r="AZ289" i="8"/>
  <c r="AZ290" i="8" s="1"/>
  <c r="AZ291" i="8" s="1"/>
  <c r="AY289" i="8"/>
  <c r="AY290" i="8" s="1"/>
  <c r="AY291" i="8" s="1"/>
  <c r="AX289" i="8"/>
  <c r="AX290" i="8" s="1"/>
  <c r="AX291" i="8" s="1"/>
  <c r="AW289" i="8"/>
  <c r="AW290" i="8" s="1"/>
  <c r="AW291" i="8" s="1"/>
  <c r="AV289" i="8"/>
  <c r="AV290" i="8" s="1"/>
  <c r="AV291" i="8" s="1"/>
  <c r="BJ284" i="8"/>
  <c r="BJ285" i="8" s="1"/>
  <c r="BJ286" i="8" s="1"/>
  <c r="BI284" i="8"/>
  <c r="BI285" i="8" s="1"/>
  <c r="BI286" i="8" s="1"/>
  <c r="BH284" i="8"/>
  <c r="BH285" i="8" s="1"/>
  <c r="BH286" i="8" s="1"/>
  <c r="BG284" i="8"/>
  <c r="BG285" i="8" s="1"/>
  <c r="BG286" i="8" s="1"/>
  <c r="BF284" i="8"/>
  <c r="BF285" i="8" s="1"/>
  <c r="BF286" i="8" s="1"/>
  <c r="BE284" i="8"/>
  <c r="BE285" i="8" s="1"/>
  <c r="BE286" i="8" s="1"/>
  <c r="BD284" i="8"/>
  <c r="BD285" i="8" s="1"/>
  <c r="BD286" i="8" s="1"/>
  <c r="BC284" i="8"/>
  <c r="BC285" i="8" s="1"/>
  <c r="BC286" i="8" s="1"/>
  <c r="BB284" i="8"/>
  <c r="BB285" i="8" s="1"/>
  <c r="BB286" i="8" s="1"/>
  <c r="BA284" i="8"/>
  <c r="BA285" i="8" s="1"/>
  <c r="BA286" i="8" s="1"/>
  <c r="AZ284" i="8"/>
  <c r="AZ285" i="8" s="1"/>
  <c r="AZ286" i="8" s="1"/>
  <c r="AY284" i="8"/>
  <c r="AY285" i="8" s="1"/>
  <c r="AY286" i="8" s="1"/>
  <c r="AX284" i="8"/>
  <c r="AX285" i="8" s="1"/>
  <c r="AX286" i="8" s="1"/>
  <c r="AW284" i="8"/>
  <c r="AW285" i="8" s="1"/>
  <c r="AW286" i="8" s="1"/>
  <c r="AV284" i="8"/>
  <c r="AV285" i="8" s="1"/>
  <c r="AV286" i="8" s="1"/>
  <c r="BJ279" i="8"/>
  <c r="BJ280" i="8" s="1"/>
  <c r="BJ281" i="8" s="1"/>
  <c r="BI279" i="8"/>
  <c r="BI280" i="8" s="1"/>
  <c r="BI281" i="8" s="1"/>
  <c r="BH279" i="8"/>
  <c r="BH280" i="8" s="1"/>
  <c r="BH281" i="8" s="1"/>
  <c r="BG279" i="8"/>
  <c r="BG280" i="8" s="1"/>
  <c r="BG281" i="8" s="1"/>
  <c r="BF279" i="8"/>
  <c r="BF280" i="8" s="1"/>
  <c r="BF281" i="8" s="1"/>
  <c r="BE279" i="8"/>
  <c r="BE280" i="8" s="1"/>
  <c r="BE281" i="8" s="1"/>
  <c r="BD279" i="8"/>
  <c r="BD280" i="8" s="1"/>
  <c r="BD281" i="8" s="1"/>
  <c r="BC279" i="8"/>
  <c r="BC280" i="8" s="1"/>
  <c r="BC281" i="8" s="1"/>
  <c r="BB279" i="8"/>
  <c r="BB280" i="8" s="1"/>
  <c r="BB281" i="8" s="1"/>
  <c r="BA279" i="8"/>
  <c r="BA280" i="8" s="1"/>
  <c r="BA281" i="8" s="1"/>
  <c r="AZ279" i="8"/>
  <c r="AZ280" i="8" s="1"/>
  <c r="AZ281" i="8" s="1"/>
  <c r="AY279" i="8"/>
  <c r="AY280" i="8" s="1"/>
  <c r="AY281" i="8" s="1"/>
  <c r="AX279" i="8"/>
  <c r="AX280" i="8" s="1"/>
  <c r="AX281" i="8" s="1"/>
  <c r="AW279" i="8"/>
  <c r="AW280" i="8" s="1"/>
  <c r="AW281" i="8" s="1"/>
  <c r="AV279" i="8"/>
  <c r="AV280" i="8" s="1"/>
  <c r="AV281" i="8" s="1"/>
  <c r="BJ274" i="8"/>
  <c r="BJ275" i="8" s="1"/>
  <c r="BJ276" i="8" s="1"/>
  <c r="BI274" i="8"/>
  <c r="BI275" i="8" s="1"/>
  <c r="BI276" i="8" s="1"/>
  <c r="BH274" i="8"/>
  <c r="BH275" i="8" s="1"/>
  <c r="BH276" i="8" s="1"/>
  <c r="BG274" i="8"/>
  <c r="BG275" i="8" s="1"/>
  <c r="BG276" i="8" s="1"/>
  <c r="BF274" i="8"/>
  <c r="BF275" i="8" s="1"/>
  <c r="BF276" i="8" s="1"/>
  <c r="BE274" i="8"/>
  <c r="BE275" i="8" s="1"/>
  <c r="BE276" i="8" s="1"/>
  <c r="BD274" i="8"/>
  <c r="BD275" i="8" s="1"/>
  <c r="BD276" i="8" s="1"/>
  <c r="BC274" i="8"/>
  <c r="BC275" i="8" s="1"/>
  <c r="BC276" i="8" s="1"/>
  <c r="BB274" i="8"/>
  <c r="BB275" i="8" s="1"/>
  <c r="BB276" i="8" s="1"/>
  <c r="BA274" i="8"/>
  <c r="BA275" i="8" s="1"/>
  <c r="BA276" i="8" s="1"/>
  <c r="AZ274" i="8"/>
  <c r="AZ275" i="8" s="1"/>
  <c r="AZ276" i="8" s="1"/>
  <c r="AY274" i="8"/>
  <c r="AY275" i="8" s="1"/>
  <c r="AY276" i="8" s="1"/>
  <c r="AX274" i="8"/>
  <c r="AX275" i="8" s="1"/>
  <c r="AX276" i="8" s="1"/>
  <c r="AW274" i="8"/>
  <c r="AW275" i="8" s="1"/>
  <c r="AW276" i="8" s="1"/>
  <c r="AV274" i="8"/>
  <c r="AV275" i="8" s="1"/>
  <c r="AV276" i="8" s="1"/>
  <c r="BJ269" i="8"/>
  <c r="BJ270" i="8" s="1"/>
  <c r="BJ271" i="8" s="1"/>
  <c r="BI269" i="8"/>
  <c r="BI270" i="8" s="1"/>
  <c r="BI271" i="8" s="1"/>
  <c r="BH269" i="8"/>
  <c r="BH270" i="8" s="1"/>
  <c r="BH271" i="8" s="1"/>
  <c r="BG269" i="8"/>
  <c r="BG270" i="8" s="1"/>
  <c r="BG271" i="8" s="1"/>
  <c r="BF269" i="8"/>
  <c r="BF270" i="8" s="1"/>
  <c r="BF271" i="8" s="1"/>
  <c r="BE269" i="8"/>
  <c r="BE270" i="8" s="1"/>
  <c r="BE271" i="8" s="1"/>
  <c r="BD269" i="8"/>
  <c r="BD270" i="8" s="1"/>
  <c r="BD271" i="8" s="1"/>
  <c r="BC269" i="8"/>
  <c r="BC270" i="8" s="1"/>
  <c r="BC271" i="8" s="1"/>
  <c r="BB269" i="8"/>
  <c r="BB270" i="8" s="1"/>
  <c r="BB271" i="8" s="1"/>
  <c r="BA269" i="8"/>
  <c r="BA270" i="8" s="1"/>
  <c r="BA271" i="8" s="1"/>
  <c r="AZ269" i="8"/>
  <c r="AZ270" i="8" s="1"/>
  <c r="AZ271" i="8" s="1"/>
  <c r="AY269" i="8"/>
  <c r="AY270" i="8" s="1"/>
  <c r="AY271" i="8" s="1"/>
  <c r="AX269" i="8"/>
  <c r="AX270" i="8" s="1"/>
  <c r="AX271" i="8" s="1"/>
  <c r="AW269" i="8"/>
  <c r="AW270" i="8" s="1"/>
  <c r="AW271" i="8" s="1"/>
  <c r="AV269" i="8"/>
  <c r="AV270" i="8" s="1"/>
  <c r="AV271" i="8" s="1"/>
  <c r="BJ264" i="8"/>
  <c r="BJ265" i="8" s="1"/>
  <c r="BJ266" i="8" s="1"/>
  <c r="BI264" i="8"/>
  <c r="BI265" i="8" s="1"/>
  <c r="BI266" i="8" s="1"/>
  <c r="BH264" i="8"/>
  <c r="BH265" i="8" s="1"/>
  <c r="BH266" i="8" s="1"/>
  <c r="BG264" i="8"/>
  <c r="BG265" i="8" s="1"/>
  <c r="BG266" i="8" s="1"/>
  <c r="BF264" i="8"/>
  <c r="BF265" i="8" s="1"/>
  <c r="BF266" i="8" s="1"/>
  <c r="BE264" i="8"/>
  <c r="BE265" i="8" s="1"/>
  <c r="BE266" i="8" s="1"/>
  <c r="BD264" i="8"/>
  <c r="BD265" i="8" s="1"/>
  <c r="BD266" i="8" s="1"/>
  <c r="BC264" i="8"/>
  <c r="BC265" i="8" s="1"/>
  <c r="BC266" i="8" s="1"/>
  <c r="BB264" i="8"/>
  <c r="BB265" i="8" s="1"/>
  <c r="BB266" i="8" s="1"/>
  <c r="BA264" i="8"/>
  <c r="BA265" i="8" s="1"/>
  <c r="BA266" i="8" s="1"/>
  <c r="AZ264" i="8"/>
  <c r="AZ265" i="8" s="1"/>
  <c r="AZ266" i="8" s="1"/>
  <c r="AY264" i="8"/>
  <c r="AY265" i="8" s="1"/>
  <c r="AY266" i="8" s="1"/>
  <c r="AX264" i="8"/>
  <c r="AX265" i="8" s="1"/>
  <c r="AX266" i="8" s="1"/>
  <c r="AW264" i="8"/>
  <c r="AW265" i="8" s="1"/>
  <c r="AW266" i="8" s="1"/>
  <c r="AV264" i="8"/>
  <c r="AV265" i="8" s="1"/>
  <c r="AV266" i="8" s="1"/>
  <c r="BJ259" i="8"/>
  <c r="BJ260" i="8" s="1"/>
  <c r="BJ261" i="8" s="1"/>
  <c r="BI259" i="8"/>
  <c r="BI260" i="8" s="1"/>
  <c r="BI261" i="8" s="1"/>
  <c r="BH259" i="8"/>
  <c r="BH260" i="8" s="1"/>
  <c r="BH261" i="8" s="1"/>
  <c r="BG259" i="8"/>
  <c r="BG260" i="8" s="1"/>
  <c r="BG261" i="8" s="1"/>
  <c r="BF259" i="8"/>
  <c r="BF260" i="8" s="1"/>
  <c r="BF261" i="8" s="1"/>
  <c r="BE259" i="8"/>
  <c r="BE260" i="8" s="1"/>
  <c r="BE261" i="8" s="1"/>
  <c r="BD259" i="8"/>
  <c r="BD260" i="8" s="1"/>
  <c r="BD261" i="8" s="1"/>
  <c r="BC259" i="8"/>
  <c r="BC260" i="8" s="1"/>
  <c r="BC261" i="8" s="1"/>
  <c r="BB259" i="8"/>
  <c r="BB260" i="8" s="1"/>
  <c r="BB261" i="8" s="1"/>
  <c r="BA259" i="8"/>
  <c r="BA260" i="8" s="1"/>
  <c r="BA261" i="8" s="1"/>
  <c r="AZ259" i="8"/>
  <c r="AZ260" i="8" s="1"/>
  <c r="AZ261" i="8" s="1"/>
  <c r="AY259" i="8"/>
  <c r="AY260" i="8" s="1"/>
  <c r="AY261" i="8" s="1"/>
  <c r="AX259" i="8"/>
  <c r="AX260" i="8" s="1"/>
  <c r="AX261" i="8" s="1"/>
  <c r="AW259" i="8"/>
  <c r="AW260" i="8" s="1"/>
  <c r="AW261" i="8" s="1"/>
  <c r="AV259" i="8"/>
  <c r="AV260" i="8" s="1"/>
  <c r="AV261" i="8" s="1"/>
  <c r="BJ254" i="8"/>
  <c r="BJ255" i="8" s="1"/>
  <c r="BJ256" i="8" s="1"/>
  <c r="BI254" i="8"/>
  <c r="BI255" i="8" s="1"/>
  <c r="BI256" i="8" s="1"/>
  <c r="BH254" i="8"/>
  <c r="BH255" i="8" s="1"/>
  <c r="BH256" i="8" s="1"/>
  <c r="BG254" i="8"/>
  <c r="BG255" i="8" s="1"/>
  <c r="BG256" i="8" s="1"/>
  <c r="BF254" i="8"/>
  <c r="BF255" i="8" s="1"/>
  <c r="BF256" i="8" s="1"/>
  <c r="BE254" i="8"/>
  <c r="BE255" i="8" s="1"/>
  <c r="BE256" i="8" s="1"/>
  <c r="BD254" i="8"/>
  <c r="BD255" i="8" s="1"/>
  <c r="BD256" i="8" s="1"/>
  <c r="BC254" i="8"/>
  <c r="BC255" i="8" s="1"/>
  <c r="BC256" i="8" s="1"/>
  <c r="BB254" i="8"/>
  <c r="BB255" i="8" s="1"/>
  <c r="BB256" i="8" s="1"/>
  <c r="BA254" i="8"/>
  <c r="BA255" i="8" s="1"/>
  <c r="BA256" i="8" s="1"/>
  <c r="AZ254" i="8"/>
  <c r="AZ255" i="8" s="1"/>
  <c r="AZ256" i="8" s="1"/>
  <c r="AY254" i="8"/>
  <c r="AY255" i="8" s="1"/>
  <c r="AY256" i="8" s="1"/>
  <c r="AX254" i="8"/>
  <c r="AX255" i="8" s="1"/>
  <c r="AX256" i="8" s="1"/>
  <c r="AW254" i="8"/>
  <c r="AW255" i="8" s="1"/>
  <c r="AW256" i="8" s="1"/>
  <c r="AV254" i="8"/>
  <c r="AV255" i="8" s="1"/>
  <c r="AV256" i="8" s="1"/>
  <c r="BJ289" i="7"/>
  <c r="BJ290" i="7" s="1"/>
  <c r="BJ291" i="7" s="1"/>
  <c r="BI289" i="7"/>
  <c r="BI290" i="7" s="1"/>
  <c r="BI291" i="7" s="1"/>
  <c r="BH289" i="7"/>
  <c r="BH290" i="7" s="1"/>
  <c r="BH291" i="7" s="1"/>
  <c r="BG289" i="7"/>
  <c r="BG290" i="7" s="1"/>
  <c r="BG291" i="7" s="1"/>
  <c r="BF289" i="7"/>
  <c r="BF290" i="7" s="1"/>
  <c r="BF291" i="7" s="1"/>
  <c r="BE289" i="7"/>
  <c r="BE290" i="7" s="1"/>
  <c r="BE291" i="7" s="1"/>
  <c r="BD289" i="7"/>
  <c r="BD290" i="7" s="1"/>
  <c r="BD291" i="7" s="1"/>
  <c r="BC289" i="7"/>
  <c r="BC290" i="7" s="1"/>
  <c r="BC291" i="7" s="1"/>
  <c r="BB289" i="7"/>
  <c r="BB290" i="7" s="1"/>
  <c r="BB291" i="7" s="1"/>
  <c r="BA289" i="7"/>
  <c r="BA290" i="7" s="1"/>
  <c r="BA291" i="7" s="1"/>
  <c r="AZ289" i="7"/>
  <c r="AZ290" i="7" s="1"/>
  <c r="AZ291" i="7" s="1"/>
  <c r="AY289" i="7"/>
  <c r="AY290" i="7" s="1"/>
  <c r="AY291" i="7" s="1"/>
  <c r="AX289" i="7"/>
  <c r="AX290" i="7" s="1"/>
  <c r="AX291" i="7" s="1"/>
  <c r="AW289" i="7"/>
  <c r="AW290" i="7" s="1"/>
  <c r="AW291" i="7" s="1"/>
  <c r="AV289" i="7"/>
  <c r="AV290" i="7" s="1"/>
  <c r="AV291" i="7" s="1"/>
  <c r="BJ284" i="7"/>
  <c r="BJ285" i="7" s="1"/>
  <c r="BJ286" i="7" s="1"/>
  <c r="BI284" i="7"/>
  <c r="BI285" i="7" s="1"/>
  <c r="BI286" i="7" s="1"/>
  <c r="BH284" i="7"/>
  <c r="BH285" i="7" s="1"/>
  <c r="BH286" i="7" s="1"/>
  <c r="BG284" i="7"/>
  <c r="BG285" i="7" s="1"/>
  <c r="BG286" i="7" s="1"/>
  <c r="BF284" i="7"/>
  <c r="BF285" i="7" s="1"/>
  <c r="BF286" i="7" s="1"/>
  <c r="BE284" i="7"/>
  <c r="BE285" i="7" s="1"/>
  <c r="BE286" i="7" s="1"/>
  <c r="BD284" i="7"/>
  <c r="BD285" i="7" s="1"/>
  <c r="BD286" i="7" s="1"/>
  <c r="BC284" i="7"/>
  <c r="BC285" i="7" s="1"/>
  <c r="BC286" i="7" s="1"/>
  <c r="BB284" i="7"/>
  <c r="BB285" i="7" s="1"/>
  <c r="BB286" i="7" s="1"/>
  <c r="BA284" i="7"/>
  <c r="BA285" i="7" s="1"/>
  <c r="BA286" i="7" s="1"/>
  <c r="AZ284" i="7"/>
  <c r="AZ285" i="7" s="1"/>
  <c r="AZ286" i="7" s="1"/>
  <c r="AY284" i="7"/>
  <c r="AY285" i="7" s="1"/>
  <c r="AY286" i="7" s="1"/>
  <c r="AX284" i="7"/>
  <c r="AX285" i="7" s="1"/>
  <c r="AX286" i="7" s="1"/>
  <c r="AW284" i="7"/>
  <c r="AW285" i="7" s="1"/>
  <c r="AW286" i="7" s="1"/>
  <c r="AV284" i="7"/>
  <c r="AV285" i="7" s="1"/>
  <c r="AV286" i="7" s="1"/>
  <c r="BJ279" i="7"/>
  <c r="BJ280" i="7" s="1"/>
  <c r="BJ281" i="7" s="1"/>
  <c r="BI279" i="7"/>
  <c r="BI280" i="7" s="1"/>
  <c r="BI281" i="7" s="1"/>
  <c r="BH279" i="7"/>
  <c r="BH280" i="7" s="1"/>
  <c r="BH281" i="7" s="1"/>
  <c r="BG279" i="7"/>
  <c r="BG280" i="7" s="1"/>
  <c r="BG281" i="7" s="1"/>
  <c r="BF279" i="7"/>
  <c r="BF280" i="7" s="1"/>
  <c r="BF281" i="7" s="1"/>
  <c r="BE279" i="7"/>
  <c r="BE280" i="7" s="1"/>
  <c r="BE281" i="7" s="1"/>
  <c r="BD279" i="7"/>
  <c r="BD280" i="7" s="1"/>
  <c r="BD281" i="7" s="1"/>
  <c r="BC279" i="7"/>
  <c r="BC280" i="7" s="1"/>
  <c r="BC281" i="7" s="1"/>
  <c r="BB279" i="7"/>
  <c r="BB280" i="7" s="1"/>
  <c r="BB281" i="7" s="1"/>
  <c r="BA279" i="7"/>
  <c r="BA280" i="7" s="1"/>
  <c r="BA281" i="7" s="1"/>
  <c r="AZ279" i="7"/>
  <c r="AZ280" i="7" s="1"/>
  <c r="AZ281" i="7" s="1"/>
  <c r="AY279" i="7"/>
  <c r="AY280" i="7" s="1"/>
  <c r="AY281" i="7" s="1"/>
  <c r="AX279" i="7"/>
  <c r="AX280" i="7" s="1"/>
  <c r="AX281" i="7" s="1"/>
  <c r="AW279" i="7"/>
  <c r="AW280" i="7" s="1"/>
  <c r="AW281" i="7" s="1"/>
  <c r="AV279" i="7"/>
  <c r="AV280" i="7" s="1"/>
  <c r="AV281" i="7" s="1"/>
  <c r="BJ274" i="7"/>
  <c r="BJ275" i="7" s="1"/>
  <c r="BJ276" i="7" s="1"/>
  <c r="BI274" i="7"/>
  <c r="BI275" i="7" s="1"/>
  <c r="BI276" i="7" s="1"/>
  <c r="BH274" i="7"/>
  <c r="BH275" i="7" s="1"/>
  <c r="BH276" i="7" s="1"/>
  <c r="BG274" i="7"/>
  <c r="BG275" i="7" s="1"/>
  <c r="BG276" i="7" s="1"/>
  <c r="BF274" i="7"/>
  <c r="BF275" i="7" s="1"/>
  <c r="BF276" i="7" s="1"/>
  <c r="BE274" i="7"/>
  <c r="BE275" i="7" s="1"/>
  <c r="BE276" i="7" s="1"/>
  <c r="BD274" i="7"/>
  <c r="BD275" i="7" s="1"/>
  <c r="BD276" i="7" s="1"/>
  <c r="BC274" i="7"/>
  <c r="BC275" i="7" s="1"/>
  <c r="BC276" i="7" s="1"/>
  <c r="BB274" i="7"/>
  <c r="BB275" i="7" s="1"/>
  <c r="BB276" i="7" s="1"/>
  <c r="BA274" i="7"/>
  <c r="BA275" i="7" s="1"/>
  <c r="BA276" i="7" s="1"/>
  <c r="AZ274" i="7"/>
  <c r="AZ275" i="7" s="1"/>
  <c r="AZ276" i="7" s="1"/>
  <c r="AY274" i="7"/>
  <c r="AY275" i="7" s="1"/>
  <c r="AY276" i="7" s="1"/>
  <c r="AX274" i="7"/>
  <c r="AX275" i="7" s="1"/>
  <c r="AX276" i="7" s="1"/>
  <c r="AW274" i="7"/>
  <c r="AW275" i="7" s="1"/>
  <c r="AW276" i="7" s="1"/>
  <c r="AV274" i="7"/>
  <c r="AV275" i="7" s="1"/>
  <c r="AV276" i="7" s="1"/>
  <c r="BJ269" i="7"/>
  <c r="BJ270" i="7" s="1"/>
  <c r="BJ271" i="7" s="1"/>
  <c r="BI269" i="7"/>
  <c r="BI270" i="7" s="1"/>
  <c r="BI271" i="7" s="1"/>
  <c r="BH269" i="7"/>
  <c r="BH270" i="7" s="1"/>
  <c r="BH271" i="7" s="1"/>
  <c r="BG269" i="7"/>
  <c r="BG270" i="7" s="1"/>
  <c r="BG271" i="7" s="1"/>
  <c r="BF269" i="7"/>
  <c r="BF270" i="7" s="1"/>
  <c r="BF271" i="7" s="1"/>
  <c r="BE269" i="7"/>
  <c r="BE270" i="7" s="1"/>
  <c r="BE271" i="7" s="1"/>
  <c r="BD269" i="7"/>
  <c r="BD270" i="7" s="1"/>
  <c r="BD271" i="7" s="1"/>
  <c r="BC269" i="7"/>
  <c r="BC270" i="7" s="1"/>
  <c r="BC271" i="7" s="1"/>
  <c r="BB269" i="7"/>
  <c r="BB270" i="7" s="1"/>
  <c r="BB271" i="7" s="1"/>
  <c r="BA269" i="7"/>
  <c r="BA270" i="7" s="1"/>
  <c r="BA271" i="7" s="1"/>
  <c r="AZ269" i="7"/>
  <c r="AZ270" i="7" s="1"/>
  <c r="AZ271" i="7" s="1"/>
  <c r="AY269" i="7"/>
  <c r="AY270" i="7" s="1"/>
  <c r="AY271" i="7" s="1"/>
  <c r="AX269" i="7"/>
  <c r="AX270" i="7" s="1"/>
  <c r="AX271" i="7" s="1"/>
  <c r="AW269" i="7"/>
  <c r="AW270" i="7" s="1"/>
  <c r="AW271" i="7" s="1"/>
  <c r="AV269" i="7"/>
  <c r="AV270" i="7" s="1"/>
  <c r="AV271" i="7" s="1"/>
  <c r="BJ264" i="7"/>
  <c r="BJ265" i="7" s="1"/>
  <c r="BJ266" i="7" s="1"/>
  <c r="BI264" i="7"/>
  <c r="BI265" i="7" s="1"/>
  <c r="BI266" i="7" s="1"/>
  <c r="BH264" i="7"/>
  <c r="BH265" i="7" s="1"/>
  <c r="BH266" i="7" s="1"/>
  <c r="BG264" i="7"/>
  <c r="BG265" i="7" s="1"/>
  <c r="BG266" i="7" s="1"/>
  <c r="BF264" i="7"/>
  <c r="BF265" i="7" s="1"/>
  <c r="BF266" i="7" s="1"/>
  <c r="BE264" i="7"/>
  <c r="BE265" i="7" s="1"/>
  <c r="BE266" i="7" s="1"/>
  <c r="BD264" i="7"/>
  <c r="BD265" i="7" s="1"/>
  <c r="BD266" i="7" s="1"/>
  <c r="BC264" i="7"/>
  <c r="BC265" i="7" s="1"/>
  <c r="BC266" i="7" s="1"/>
  <c r="BB264" i="7"/>
  <c r="BB265" i="7" s="1"/>
  <c r="BB266" i="7" s="1"/>
  <c r="BA264" i="7"/>
  <c r="BA265" i="7" s="1"/>
  <c r="BA266" i="7" s="1"/>
  <c r="AZ264" i="7"/>
  <c r="AZ265" i="7" s="1"/>
  <c r="AZ266" i="7" s="1"/>
  <c r="AY264" i="7"/>
  <c r="AY265" i="7" s="1"/>
  <c r="AY266" i="7" s="1"/>
  <c r="AX264" i="7"/>
  <c r="AX265" i="7" s="1"/>
  <c r="AX266" i="7" s="1"/>
  <c r="AW264" i="7"/>
  <c r="AW265" i="7" s="1"/>
  <c r="AW266" i="7" s="1"/>
  <c r="AV264" i="7"/>
  <c r="AV265" i="7" s="1"/>
  <c r="AV266" i="7" s="1"/>
  <c r="BJ259" i="7"/>
  <c r="BJ260" i="7" s="1"/>
  <c r="BJ261" i="7" s="1"/>
  <c r="BI259" i="7"/>
  <c r="BI260" i="7" s="1"/>
  <c r="BI261" i="7" s="1"/>
  <c r="BH259" i="7"/>
  <c r="BH260" i="7" s="1"/>
  <c r="BH261" i="7" s="1"/>
  <c r="BG259" i="7"/>
  <c r="BG260" i="7" s="1"/>
  <c r="BG261" i="7" s="1"/>
  <c r="BF259" i="7"/>
  <c r="BF260" i="7" s="1"/>
  <c r="BF261" i="7" s="1"/>
  <c r="BE259" i="7"/>
  <c r="BE260" i="7" s="1"/>
  <c r="BE261" i="7" s="1"/>
  <c r="BD259" i="7"/>
  <c r="BD260" i="7" s="1"/>
  <c r="BD261" i="7" s="1"/>
  <c r="BC259" i="7"/>
  <c r="BC260" i="7" s="1"/>
  <c r="BC261" i="7" s="1"/>
  <c r="BB259" i="7"/>
  <c r="BB260" i="7" s="1"/>
  <c r="BB261" i="7" s="1"/>
  <c r="BA259" i="7"/>
  <c r="BA260" i="7" s="1"/>
  <c r="BA261" i="7" s="1"/>
  <c r="AZ259" i="7"/>
  <c r="AZ260" i="7" s="1"/>
  <c r="AZ261" i="7" s="1"/>
  <c r="AY259" i="7"/>
  <c r="AY260" i="7" s="1"/>
  <c r="AY261" i="7" s="1"/>
  <c r="AX259" i="7"/>
  <c r="AX260" i="7" s="1"/>
  <c r="AX261" i="7" s="1"/>
  <c r="AW259" i="7"/>
  <c r="AW260" i="7" s="1"/>
  <c r="AW261" i="7" s="1"/>
  <c r="AV259" i="7"/>
  <c r="AV260" i="7" s="1"/>
  <c r="AV261" i="7" s="1"/>
  <c r="BJ254" i="7"/>
  <c r="BJ255" i="7" s="1"/>
  <c r="BJ256" i="7" s="1"/>
  <c r="BI254" i="7"/>
  <c r="BI255" i="7" s="1"/>
  <c r="BI256" i="7" s="1"/>
  <c r="BH254" i="7"/>
  <c r="BH255" i="7" s="1"/>
  <c r="BH256" i="7" s="1"/>
  <c r="BG254" i="7"/>
  <c r="BG255" i="7" s="1"/>
  <c r="BG256" i="7" s="1"/>
  <c r="BF254" i="7"/>
  <c r="BF255" i="7" s="1"/>
  <c r="BF256" i="7" s="1"/>
  <c r="BE254" i="7"/>
  <c r="BE255" i="7" s="1"/>
  <c r="BE256" i="7" s="1"/>
  <c r="BD254" i="7"/>
  <c r="BD255" i="7" s="1"/>
  <c r="BD256" i="7" s="1"/>
  <c r="BC254" i="7"/>
  <c r="BC255" i="7" s="1"/>
  <c r="BC256" i="7" s="1"/>
  <c r="BB254" i="7"/>
  <c r="BB255" i="7" s="1"/>
  <c r="BB256" i="7" s="1"/>
  <c r="BA254" i="7"/>
  <c r="BA255" i="7" s="1"/>
  <c r="BA256" i="7" s="1"/>
  <c r="AZ254" i="7"/>
  <c r="AZ255" i="7" s="1"/>
  <c r="AZ256" i="7" s="1"/>
  <c r="AY254" i="7"/>
  <c r="AY255" i="7" s="1"/>
  <c r="AY256" i="7" s="1"/>
  <c r="AX254" i="7"/>
  <c r="AX255" i="7" s="1"/>
  <c r="AX256" i="7" s="1"/>
  <c r="AW254" i="7"/>
  <c r="AW255" i="7" s="1"/>
  <c r="AW256" i="7" s="1"/>
  <c r="AV254" i="7"/>
  <c r="AV255" i="7" s="1"/>
  <c r="AV256" i="7" s="1"/>
  <c r="BJ289" i="6"/>
  <c r="BJ290" i="6" s="1"/>
  <c r="BJ291" i="6" s="1"/>
  <c r="BI289" i="6"/>
  <c r="BI290" i="6" s="1"/>
  <c r="BI291" i="6" s="1"/>
  <c r="BH289" i="6"/>
  <c r="BH290" i="6" s="1"/>
  <c r="BH291" i="6" s="1"/>
  <c r="BG289" i="6"/>
  <c r="BG290" i="6" s="1"/>
  <c r="BG291" i="6" s="1"/>
  <c r="BF289" i="6"/>
  <c r="BF290" i="6" s="1"/>
  <c r="BF291" i="6" s="1"/>
  <c r="BE289" i="6"/>
  <c r="BE290" i="6" s="1"/>
  <c r="BE291" i="6" s="1"/>
  <c r="BD289" i="6"/>
  <c r="BD290" i="6" s="1"/>
  <c r="BD291" i="6" s="1"/>
  <c r="BC289" i="6"/>
  <c r="BC290" i="6" s="1"/>
  <c r="BC291" i="6" s="1"/>
  <c r="BB289" i="6"/>
  <c r="BB290" i="6" s="1"/>
  <c r="BB291" i="6" s="1"/>
  <c r="BA289" i="6"/>
  <c r="BA290" i="6" s="1"/>
  <c r="BA291" i="6" s="1"/>
  <c r="AZ289" i="6"/>
  <c r="AZ290" i="6" s="1"/>
  <c r="AZ291" i="6" s="1"/>
  <c r="AY289" i="6"/>
  <c r="AY290" i="6" s="1"/>
  <c r="AY291" i="6" s="1"/>
  <c r="AX289" i="6"/>
  <c r="AX290" i="6" s="1"/>
  <c r="AX291" i="6" s="1"/>
  <c r="AW289" i="6"/>
  <c r="AW290" i="6" s="1"/>
  <c r="AW291" i="6" s="1"/>
  <c r="AV289" i="6"/>
  <c r="AV290" i="6" s="1"/>
  <c r="AV291" i="6" s="1"/>
  <c r="BJ284" i="6"/>
  <c r="BJ285" i="6" s="1"/>
  <c r="BJ286" i="6" s="1"/>
  <c r="BI284" i="6"/>
  <c r="BI285" i="6" s="1"/>
  <c r="BI286" i="6" s="1"/>
  <c r="BH284" i="6"/>
  <c r="BH285" i="6" s="1"/>
  <c r="BH286" i="6" s="1"/>
  <c r="BG284" i="6"/>
  <c r="BG285" i="6" s="1"/>
  <c r="BG286" i="6" s="1"/>
  <c r="BF284" i="6"/>
  <c r="BF285" i="6" s="1"/>
  <c r="BF286" i="6" s="1"/>
  <c r="BE284" i="6"/>
  <c r="BE285" i="6" s="1"/>
  <c r="BE286" i="6" s="1"/>
  <c r="BD284" i="6"/>
  <c r="BD285" i="6" s="1"/>
  <c r="BD286" i="6" s="1"/>
  <c r="BC284" i="6"/>
  <c r="BC285" i="6" s="1"/>
  <c r="BC286" i="6" s="1"/>
  <c r="BB284" i="6"/>
  <c r="BB285" i="6" s="1"/>
  <c r="BB286" i="6" s="1"/>
  <c r="BA284" i="6"/>
  <c r="BA285" i="6" s="1"/>
  <c r="BA286" i="6" s="1"/>
  <c r="AZ284" i="6"/>
  <c r="AZ285" i="6" s="1"/>
  <c r="AZ286" i="6" s="1"/>
  <c r="AY284" i="6"/>
  <c r="AY285" i="6" s="1"/>
  <c r="AY286" i="6" s="1"/>
  <c r="AX284" i="6"/>
  <c r="AX285" i="6" s="1"/>
  <c r="AX286" i="6" s="1"/>
  <c r="AW284" i="6"/>
  <c r="AW285" i="6" s="1"/>
  <c r="AW286" i="6" s="1"/>
  <c r="AV284" i="6"/>
  <c r="AV285" i="6" s="1"/>
  <c r="AV286" i="6" s="1"/>
  <c r="BJ279" i="6"/>
  <c r="BJ280" i="6" s="1"/>
  <c r="BJ281" i="6" s="1"/>
  <c r="BI279" i="6"/>
  <c r="BI280" i="6" s="1"/>
  <c r="BI281" i="6" s="1"/>
  <c r="BH279" i="6"/>
  <c r="BH280" i="6" s="1"/>
  <c r="BH281" i="6" s="1"/>
  <c r="BG279" i="6"/>
  <c r="BG280" i="6" s="1"/>
  <c r="BG281" i="6" s="1"/>
  <c r="BF279" i="6"/>
  <c r="BF280" i="6" s="1"/>
  <c r="BF281" i="6" s="1"/>
  <c r="BE279" i="6"/>
  <c r="BE280" i="6" s="1"/>
  <c r="BE281" i="6" s="1"/>
  <c r="BD279" i="6"/>
  <c r="BD280" i="6" s="1"/>
  <c r="BD281" i="6" s="1"/>
  <c r="BC279" i="6"/>
  <c r="BC280" i="6" s="1"/>
  <c r="BC281" i="6" s="1"/>
  <c r="BB279" i="6"/>
  <c r="BB280" i="6" s="1"/>
  <c r="BB281" i="6" s="1"/>
  <c r="BA279" i="6"/>
  <c r="BA280" i="6" s="1"/>
  <c r="BA281" i="6" s="1"/>
  <c r="AZ279" i="6"/>
  <c r="AZ280" i="6" s="1"/>
  <c r="AZ281" i="6" s="1"/>
  <c r="AY279" i="6"/>
  <c r="AY280" i="6" s="1"/>
  <c r="AY281" i="6" s="1"/>
  <c r="AX279" i="6"/>
  <c r="AX280" i="6" s="1"/>
  <c r="AX281" i="6" s="1"/>
  <c r="AW279" i="6"/>
  <c r="AW280" i="6" s="1"/>
  <c r="AW281" i="6" s="1"/>
  <c r="AV279" i="6"/>
  <c r="AV280" i="6" s="1"/>
  <c r="AV281" i="6" s="1"/>
  <c r="BJ274" i="6"/>
  <c r="BJ275" i="6" s="1"/>
  <c r="BJ276" i="6" s="1"/>
  <c r="BI274" i="6"/>
  <c r="BI275" i="6" s="1"/>
  <c r="BI276" i="6" s="1"/>
  <c r="BH274" i="6"/>
  <c r="BH275" i="6" s="1"/>
  <c r="BH276" i="6" s="1"/>
  <c r="BG274" i="6"/>
  <c r="BG275" i="6" s="1"/>
  <c r="BG276" i="6" s="1"/>
  <c r="BF274" i="6"/>
  <c r="BF275" i="6" s="1"/>
  <c r="BF276" i="6" s="1"/>
  <c r="BE274" i="6"/>
  <c r="BE275" i="6" s="1"/>
  <c r="BE276" i="6" s="1"/>
  <c r="BD274" i="6"/>
  <c r="BD275" i="6" s="1"/>
  <c r="BD276" i="6" s="1"/>
  <c r="BC274" i="6"/>
  <c r="BC275" i="6" s="1"/>
  <c r="BC276" i="6" s="1"/>
  <c r="BB274" i="6"/>
  <c r="BB275" i="6" s="1"/>
  <c r="BB276" i="6" s="1"/>
  <c r="BA274" i="6"/>
  <c r="BA275" i="6" s="1"/>
  <c r="BA276" i="6" s="1"/>
  <c r="AZ274" i="6"/>
  <c r="AZ275" i="6" s="1"/>
  <c r="AZ276" i="6" s="1"/>
  <c r="AY274" i="6"/>
  <c r="AY275" i="6" s="1"/>
  <c r="AY276" i="6" s="1"/>
  <c r="AX274" i="6"/>
  <c r="AX275" i="6" s="1"/>
  <c r="AX276" i="6" s="1"/>
  <c r="AW274" i="6"/>
  <c r="AW275" i="6" s="1"/>
  <c r="AW276" i="6" s="1"/>
  <c r="AV274" i="6"/>
  <c r="AV275" i="6" s="1"/>
  <c r="AV276" i="6" s="1"/>
  <c r="BJ269" i="6"/>
  <c r="BJ270" i="6" s="1"/>
  <c r="BJ271" i="6" s="1"/>
  <c r="BI269" i="6"/>
  <c r="BI270" i="6" s="1"/>
  <c r="BI271" i="6" s="1"/>
  <c r="BH269" i="6"/>
  <c r="BH270" i="6" s="1"/>
  <c r="BH271" i="6" s="1"/>
  <c r="BG269" i="6"/>
  <c r="BG270" i="6" s="1"/>
  <c r="BG271" i="6" s="1"/>
  <c r="BF269" i="6"/>
  <c r="BF270" i="6" s="1"/>
  <c r="BF271" i="6" s="1"/>
  <c r="BE269" i="6"/>
  <c r="BE270" i="6" s="1"/>
  <c r="BE271" i="6" s="1"/>
  <c r="BD269" i="6"/>
  <c r="BD270" i="6" s="1"/>
  <c r="BD271" i="6" s="1"/>
  <c r="BC269" i="6"/>
  <c r="BC270" i="6" s="1"/>
  <c r="BC271" i="6" s="1"/>
  <c r="BB269" i="6"/>
  <c r="BB270" i="6" s="1"/>
  <c r="BB271" i="6" s="1"/>
  <c r="BA269" i="6"/>
  <c r="BA270" i="6" s="1"/>
  <c r="BA271" i="6" s="1"/>
  <c r="AZ269" i="6"/>
  <c r="AZ270" i="6" s="1"/>
  <c r="AZ271" i="6" s="1"/>
  <c r="AY269" i="6"/>
  <c r="AY270" i="6" s="1"/>
  <c r="AY271" i="6" s="1"/>
  <c r="AX269" i="6"/>
  <c r="AX270" i="6" s="1"/>
  <c r="AX271" i="6" s="1"/>
  <c r="AW269" i="6"/>
  <c r="AW270" i="6" s="1"/>
  <c r="AW271" i="6" s="1"/>
  <c r="AV269" i="6"/>
  <c r="AV270" i="6" s="1"/>
  <c r="AV271" i="6" s="1"/>
  <c r="BJ264" i="6"/>
  <c r="BJ265" i="6" s="1"/>
  <c r="BJ266" i="6" s="1"/>
  <c r="BI264" i="6"/>
  <c r="BI265" i="6" s="1"/>
  <c r="BI266" i="6" s="1"/>
  <c r="BH264" i="6"/>
  <c r="BH265" i="6" s="1"/>
  <c r="BH266" i="6" s="1"/>
  <c r="BG264" i="6"/>
  <c r="BG265" i="6" s="1"/>
  <c r="BG266" i="6" s="1"/>
  <c r="BF264" i="6"/>
  <c r="BF265" i="6" s="1"/>
  <c r="BF266" i="6" s="1"/>
  <c r="BE264" i="6"/>
  <c r="BE265" i="6" s="1"/>
  <c r="BE266" i="6" s="1"/>
  <c r="BD264" i="6"/>
  <c r="BD265" i="6" s="1"/>
  <c r="BD266" i="6" s="1"/>
  <c r="BC264" i="6"/>
  <c r="BC265" i="6" s="1"/>
  <c r="BC266" i="6" s="1"/>
  <c r="BB264" i="6"/>
  <c r="BB265" i="6" s="1"/>
  <c r="BB266" i="6" s="1"/>
  <c r="BA264" i="6"/>
  <c r="BA265" i="6" s="1"/>
  <c r="BA266" i="6" s="1"/>
  <c r="AZ264" i="6"/>
  <c r="AZ265" i="6" s="1"/>
  <c r="AZ266" i="6" s="1"/>
  <c r="AY264" i="6"/>
  <c r="AY265" i="6" s="1"/>
  <c r="AY266" i="6" s="1"/>
  <c r="AX264" i="6"/>
  <c r="AX265" i="6" s="1"/>
  <c r="AX266" i="6" s="1"/>
  <c r="AW264" i="6"/>
  <c r="AW265" i="6" s="1"/>
  <c r="AW266" i="6" s="1"/>
  <c r="AV264" i="6"/>
  <c r="AV265" i="6" s="1"/>
  <c r="AV266" i="6" s="1"/>
  <c r="BJ259" i="6"/>
  <c r="BJ260" i="6" s="1"/>
  <c r="BJ261" i="6" s="1"/>
  <c r="BI259" i="6"/>
  <c r="BI260" i="6" s="1"/>
  <c r="BI261" i="6" s="1"/>
  <c r="BH259" i="6"/>
  <c r="BH260" i="6" s="1"/>
  <c r="BH261" i="6" s="1"/>
  <c r="BG259" i="6"/>
  <c r="BG260" i="6" s="1"/>
  <c r="BG261" i="6" s="1"/>
  <c r="BF259" i="6"/>
  <c r="BF260" i="6" s="1"/>
  <c r="BF261" i="6" s="1"/>
  <c r="BE259" i="6"/>
  <c r="BE260" i="6" s="1"/>
  <c r="BE261" i="6" s="1"/>
  <c r="BD259" i="6"/>
  <c r="BD260" i="6" s="1"/>
  <c r="BD261" i="6" s="1"/>
  <c r="BC259" i="6"/>
  <c r="BC260" i="6" s="1"/>
  <c r="BC261" i="6" s="1"/>
  <c r="BB259" i="6"/>
  <c r="BB260" i="6" s="1"/>
  <c r="BB261" i="6" s="1"/>
  <c r="BA259" i="6"/>
  <c r="BA260" i="6" s="1"/>
  <c r="BA261" i="6" s="1"/>
  <c r="AZ259" i="6"/>
  <c r="AZ260" i="6" s="1"/>
  <c r="AZ261" i="6" s="1"/>
  <c r="AY259" i="6"/>
  <c r="AY260" i="6" s="1"/>
  <c r="AY261" i="6" s="1"/>
  <c r="AX259" i="6"/>
  <c r="AX260" i="6" s="1"/>
  <c r="AX261" i="6" s="1"/>
  <c r="AW259" i="6"/>
  <c r="AW260" i="6" s="1"/>
  <c r="AW261" i="6" s="1"/>
  <c r="AV259" i="6"/>
  <c r="AV260" i="6" s="1"/>
  <c r="AV261" i="6" s="1"/>
  <c r="BJ254" i="6"/>
  <c r="BJ255" i="6" s="1"/>
  <c r="BJ256" i="6" s="1"/>
  <c r="BI254" i="6"/>
  <c r="BI255" i="6" s="1"/>
  <c r="BI256" i="6" s="1"/>
  <c r="BH254" i="6"/>
  <c r="BH255" i="6" s="1"/>
  <c r="BH256" i="6" s="1"/>
  <c r="BG254" i="6"/>
  <c r="BG255" i="6" s="1"/>
  <c r="BG256" i="6" s="1"/>
  <c r="BF254" i="6"/>
  <c r="BF255" i="6" s="1"/>
  <c r="BF256" i="6" s="1"/>
  <c r="BE254" i="6"/>
  <c r="BE255" i="6" s="1"/>
  <c r="BE256" i="6" s="1"/>
  <c r="BD254" i="6"/>
  <c r="BD255" i="6" s="1"/>
  <c r="BD256" i="6" s="1"/>
  <c r="BC254" i="6"/>
  <c r="BC255" i="6" s="1"/>
  <c r="BC256" i="6" s="1"/>
  <c r="BB254" i="6"/>
  <c r="BB255" i="6" s="1"/>
  <c r="BB256" i="6" s="1"/>
  <c r="BA254" i="6"/>
  <c r="BA255" i="6" s="1"/>
  <c r="BA256" i="6" s="1"/>
  <c r="AZ254" i="6"/>
  <c r="AZ255" i="6" s="1"/>
  <c r="AZ256" i="6" s="1"/>
  <c r="AY254" i="6"/>
  <c r="AY255" i="6" s="1"/>
  <c r="AY256" i="6" s="1"/>
  <c r="AX254" i="6"/>
  <c r="AX255" i="6" s="1"/>
  <c r="AX256" i="6" s="1"/>
  <c r="AW254" i="6"/>
  <c r="AW255" i="6" s="1"/>
  <c r="AW256" i="6" s="1"/>
  <c r="AV254" i="6"/>
  <c r="AV255" i="6" s="1"/>
  <c r="AV256" i="6" s="1"/>
  <c r="BJ289" i="4"/>
  <c r="BJ290" i="4" s="1"/>
  <c r="BJ291" i="4" s="1"/>
  <c r="BI289" i="4"/>
  <c r="BI290" i="4" s="1"/>
  <c r="BI291" i="4" s="1"/>
  <c r="BH289" i="4"/>
  <c r="BH290" i="4" s="1"/>
  <c r="BH291" i="4" s="1"/>
  <c r="BG289" i="4"/>
  <c r="BG290" i="4" s="1"/>
  <c r="BG291" i="4" s="1"/>
  <c r="BF289" i="4"/>
  <c r="BF290" i="4" s="1"/>
  <c r="BF291" i="4" s="1"/>
  <c r="BE289" i="4"/>
  <c r="BE290" i="4" s="1"/>
  <c r="BE291" i="4" s="1"/>
  <c r="BD289" i="4"/>
  <c r="BD290" i="4" s="1"/>
  <c r="BD291" i="4" s="1"/>
  <c r="BC289" i="4"/>
  <c r="BC290" i="4" s="1"/>
  <c r="BC291" i="4" s="1"/>
  <c r="BB289" i="4"/>
  <c r="BB290" i="4" s="1"/>
  <c r="BB291" i="4" s="1"/>
  <c r="BA289" i="4"/>
  <c r="BA290" i="4" s="1"/>
  <c r="BA291" i="4" s="1"/>
  <c r="AZ289" i="4"/>
  <c r="AZ290" i="4" s="1"/>
  <c r="AZ291" i="4" s="1"/>
  <c r="AY289" i="4"/>
  <c r="AY290" i="4" s="1"/>
  <c r="AY291" i="4" s="1"/>
  <c r="AX289" i="4"/>
  <c r="AX290" i="4" s="1"/>
  <c r="AX291" i="4" s="1"/>
  <c r="AW289" i="4"/>
  <c r="AW290" i="4" s="1"/>
  <c r="AW291" i="4" s="1"/>
  <c r="AV289" i="4"/>
  <c r="AV290" i="4" s="1"/>
  <c r="AV291" i="4" s="1"/>
  <c r="BJ284" i="4"/>
  <c r="BJ285" i="4" s="1"/>
  <c r="BJ286" i="4" s="1"/>
  <c r="BI284" i="4"/>
  <c r="BI285" i="4" s="1"/>
  <c r="BI286" i="4" s="1"/>
  <c r="BH284" i="4"/>
  <c r="BH285" i="4" s="1"/>
  <c r="BH286" i="4" s="1"/>
  <c r="BG284" i="4"/>
  <c r="BG285" i="4" s="1"/>
  <c r="BG286" i="4" s="1"/>
  <c r="BF284" i="4"/>
  <c r="BF285" i="4" s="1"/>
  <c r="BF286" i="4" s="1"/>
  <c r="BE284" i="4"/>
  <c r="BE285" i="4" s="1"/>
  <c r="BE286" i="4" s="1"/>
  <c r="BD284" i="4"/>
  <c r="BD285" i="4" s="1"/>
  <c r="BD286" i="4" s="1"/>
  <c r="BC284" i="4"/>
  <c r="BC285" i="4" s="1"/>
  <c r="BC286" i="4" s="1"/>
  <c r="BB284" i="4"/>
  <c r="BB285" i="4" s="1"/>
  <c r="BB286" i="4" s="1"/>
  <c r="BA284" i="4"/>
  <c r="BA285" i="4" s="1"/>
  <c r="BA286" i="4" s="1"/>
  <c r="AZ284" i="4"/>
  <c r="AZ285" i="4" s="1"/>
  <c r="AZ286" i="4" s="1"/>
  <c r="AY284" i="4"/>
  <c r="AY285" i="4" s="1"/>
  <c r="AY286" i="4" s="1"/>
  <c r="AX284" i="4"/>
  <c r="AX285" i="4" s="1"/>
  <c r="AX286" i="4" s="1"/>
  <c r="AW284" i="4"/>
  <c r="AW285" i="4" s="1"/>
  <c r="AW286" i="4" s="1"/>
  <c r="AV284" i="4"/>
  <c r="AV285" i="4" s="1"/>
  <c r="AV286" i="4" s="1"/>
  <c r="BJ279" i="4"/>
  <c r="BJ280" i="4" s="1"/>
  <c r="BJ281" i="4" s="1"/>
  <c r="BI279" i="4"/>
  <c r="BI280" i="4" s="1"/>
  <c r="BI281" i="4" s="1"/>
  <c r="BH279" i="4"/>
  <c r="BH280" i="4" s="1"/>
  <c r="BH281" i="4" s="1"/>
  <c r="BG279" i="4"/>
  <c r="BG280" i="4" s="1"/>
  <c r="BG281" i="4" s="1"/>
  <c r="BF279" i="4"/>
  <c r="BF280" i="4" s="1"/>
  <c r="BF281" i="4" s="1"/>
  <c r="BE279" i="4"/>
  <c r="BE280" i="4" s="1"/>
  <c r="BE281" i="4" s="1"/>
  <c r="BD279" i="4"/>
  <c r="BD280" i="4" s="1"/>
  <c r="BD281" i="4" s="1"/>
  <c r="BC279" i="4"/>
  <c r="BC280" i="4" s="1"/>
  <c r="BC281" i="4" s="1"/>
  <c r="BB279" i="4"/>
  <c r="BB280" i="4" s="1"/>
  <c r="BB281" i="4" s="1"/>
  <c r="BA279" i="4"/>
  <c r="BA280" i="4" s="1"/>
  <c r="BA281" i="4" s="1"/>
  <c r="AZ279" i="4"/>
  <c r="AZ280" i="4" s="1"/>
  <c r="AZ281" i="4" s="1"/>
  <c r="AY279" i="4"/>
  <c r="AY280" i="4" s="1"/>
  <c r="AY281" i="4" s="1"/>
  <c r="AX279" i="4"/>
  <c r="AX280" i="4" s="1"/>
  <c r="AX281" i="4" s="1"/>
  <c r="AW279" i="4"/>
  <c r="AW280" i="4" s="1"/>
  <c r="AW281" i="4" s="1"/>
  <c r="AV279" i="4"/>
  <c r="AV280" i="4" s="1"/>
  <c r="AV281" i="4" s="1"/>
  <c r="BJ274" i="4"/>
  <c r="BJ275" i="4" s="1"/>
  <c r="BJ276" i="4" s="1"/>
  <c r="BI274" i="4"/>
  <c r="BI275" i="4" s="1"/>
  <c r="BI276" i="4" s="1"/>
  <c r="BH274" i="4"/>
  <c r="BH275" i="4" s="1"/>
  <c r="BH276" i="4" s="1"/>
  <c r="BG274" i="4"/>
  <c r="BG275" i="4" s="1"/>
  <c r="BG276" i="4" s="1"/>
  <c r="BF274" i="4"/>
  <c r="BF275" i="4" s="1"/>
  <c r="BF276" i="4" s="1"/>
  <c r="BE274" i="4"/>
  <c r="BE275" i="4" s="1"/>
  <c r="BE276" i="4" s="1"/>
  <c r="BD274" i="4"/>
  <c r="BD275" i="4" s="1"/>
  <c r="BD276" i="4" s="1"/>
  <c r="BC274" i="4"/>
  <c r="BC275" i="4" s="1"/>
  <c r="BC276" i="4" s="1"/>
  <c r="BB274" i="4"/>
  <c r="BB275" i="4" s="1"/>
  <c r="BB276" i="4" s="1"/>
  <c r="BA274" i="4"/>
  <c r="BA275" i="4" s="1"/>
  <c r="BA276" i="4" s="1"/>
  <c r="AZ274" i="4"/>
  <c r="AZ275" i="4" s="1"/>
  <c r="AZ276" i="4" s="1"/>
  <c r="AY274" i="4"/>
  <c r="AY275" i="4" s="1"/>
  <c r="AY276" i="4" s="1"/>
  <c r="AX274" i="4"/>
  <c r="AX275" i="4" s="1"/>
  <c r="AX276" i="4" s="1"/>
  <c r="AW274" i="4"/>
  <c r="AW275" i="4" s="1"/>
  <c r="AW276" i="4" s="1"/>
  <c r="AV274" i="4"/>
  <c r="AV275" i="4" s="1"/>
  <c r="AV276" i="4" s="1"/>
  <c r="BJ269" i="4"/>
  <c r="BJ270" i="4" s="1"/>
  <c r="BJ271" i="4" s="1"/>
  <c r="BI269" i="4"/>
  <c r="BI270" i="4" s="1"/>
  <c r="BI271" i="4" s="1"/>
  <c r="BH269" i="4"/>
  <c r="BH270" i="4" s="1"/>
  <c r="BH271" i="4" s="1"/>
  <c r="BG269" i="4"/>
  <c r="BG270" i="4" s="1"/>
  <c r="BG271" i="4" s="1"/>
  <c r="BF269" i="4"/>
  <c r="BF270" i="4" s="1"/>
  <c r="BF271" i="4" s="1"/>
  <c r="BE269" i="4"/>
  <c r="BE270" i="4" s="1"/>
  <c r="BE271" i="4" s="1"/>
  <c r="BD269" i="4"/>
  <c r="BD270" i="4" s="1"/>
  <c r="BD271" i="4" s="1"/>
  <c r="BC269" i="4"/>
  <c r="BC270" i="4" s="1"/>
  <c r="BC271" i="4" s="1"/>
  <c r="BB269" i="4"/>
  <c r="BB270" i="4" s="1"/>
  <c r="BB271" i="4" s="1"/>
  <c r="BA269" i="4"/>
  <c r="BA270" i="4" s="1"/>
  <c r="BA271" i="4" s="1"/>
  <c r="AZ269" i="4"/>
  <c r="AZ270" i="4" s="1"/>
  <c r="AZ271" i="4" s="1"/>
  <c r="AY269" i="4"/>
  <c r="AY270" i="4" s="1"/>
  <c r="AY271" i="4" s="1"/>
  <c r="AX269" i="4"/>
  <c r="AX270" i="4" s="1"/>
  <c r="AX271" i="4" s="1"/>
  <c r="AW269" i="4"/>
  <c r="AW270" i="4" s="1"/>
  <c r="AW271" i="4" s="1"/>
  <c r="AV269" i="4"/>
  <c r="AV270" i="4" s="1"/>
  <c r="AV271" i="4" s="1"/>
  <c r="BJ264" i="4"/>
  <c r="BJ265" i="4" s="1"/>
  <c r="BJ266" i="4" s="1"/>
  <c r="BI264" i="4"/>
  <c r="BI265" i="4" s="1"/>
  <c r="BI266" i="4" s="1"/>
  <c r="BH264" i="4"/>
  <c r="BH265" i="4" s="1"/>
  <c r="BH266" i="4" s="1"/>
  <c r="BG264" i="4"/>
  <c r="BG265" i="4" s="1"/>
  <c r="BG266" i="4" s="1"/>
  <c r="BF264" i="4"/>
  <c r="BF265" i="4" s="1"/>
  <c r="BF266" i="4" s="1"/>
  <c r="BE264" i="4"/>
  <c r="BE265" i="4" s="1"/>
  <c r="BE266" i="4" s="1"/>
  <c r="BD264" i="4"/>
  <c r="BD265" i="4" s="1"/>
  <c r="BD266" i="4" s="1"/>
  <c r="BC264" i="4"/>
  <c r="BC265" i="4" s="1"/>
  <c r="BC266" i="4" s="1"/>
  <c r="BB264" i="4"/>
  <c r="BB265" i="4" s="1"/>
  <c r="BB266" i="4" s="1"/>
  <c r="BA264" i="4"/>
  <c r="BA265" i="4" s="1"/>
  <c r="BA266" i="4" s="1"/>
  <c r="AZ264" i="4"/>
  <c r="AZ265" i="4" s="1"/>
  <c r="AZ266" i="4" s="1"/>
  <c r="AY264" i="4"/>
  <c r="AY265" i="4" s="1"/>
  <c r="AY266" i="4" s="1"/>
  <c r="AX264" i="4"/>
  <c r="AX265" i="4" s="1"/>
  <c r="AX266" i="4" s="1"/>
  <c r="AW264" i="4"/>
  <c r="AW265" i="4" s="1"/>
  <c r="AW266" i="4" s="1"/>
  <c r="AV264" i="4"/>
  <c r="AV265" i="4" s="1"/>
  <c r="AV266" i="4" s="1"/>
  <c r="BJ259" i="4"/>
  <c r="BJ260" i="4" s="1"/>
  <c r="BJ261" i="4" s="1"/>
  <c r="BI259" i="4"/>
  <c r="BI260" i="4" s="1"/>
  <c r="BI261" i="4" s="1"/>
  <c r="BH259" i="4"/>
  <c r="BH260" i="4" s="1"/>
  <c r="BH261" i="4" s="1"/>
  <c r="BG259" i="4"/>
  <c r="BG260" i="4" s="1"/>
  <c r="BG261" i="4" s="1"/>
  <c r="BF259" i="4"/>
  <c r="BF260" i="4" s="1"/>
  <c r="BF261" i="4" s="1"/>
  <c r="BE259" i="4"/>
  <c r="BE260" i="4" s="1"/>
  <c r="BE261" i="4" s="1"/>
  <c r="BD259" i="4"/>
  <c r="BD260" i="4" s="1"/>
  <c r="BD261" i="4" s="1"/>
  <c r="BC259" i="4"/>
  <c r="BC260" i="4" s="1"/>
  <c r="BC261" i="4" s="1"/>
  <c r="BB259" i="4"/>
  <c r="BB260" i="4" s="1"/>
  <c r="BB261" i="4" s="1"/>
  <c r="BA259" i="4"/>
  <c r="BA260" i="4" s="1"/>
  <c r="BA261" i="4" s="1"/>
  <c r="AZ259" i="4"/>
  <c r="AZ260" i="4" s="1"/>
  <c r="AZ261" i="4" s="1"/>
  <c r="AY258" i="4"/>
  <c r="AY259" i="4" s="1"/>
  <c r="AY260" i="4" s="1"/>
  <c r="AY261" i="4" s="1"/>
  <c r="AX258" i="4"/>
  <c r="AX259" i="4" s="1"/>
  <c r="AX260" i="4" s="1"/>
  <c r="AX261" i="4" s="1"/>
  <c r="AW258" i="4"/>
  <c r="AW259" i="4" s="1"/>
  <c r="AW260" i="4" s="1"/>
  <c r="AW261" i="4" s="1"/>
  <c r="AV258" i="4"/>
  <c r="AV259" i="4" s="1"/>
  <c r="AV260" i="4" s="1"/>
  <c r="AV261" i="4" s="1"/>
  <c r="BJ254" i="4"/>
  <c r="BJ255" i="4" s="1"/>
  <c r="BJ256" i="4" s="1"/>
  <c r="BI254" i="4"/>
  <c r="BI255" i="4" s="1"/>
  <c r="BI256" i="4" s="1"/>
  <c r="BH254" i="4"/>
  <c r="BH255" i="4" s="1"/>
  <c r="BH256" i="4" s="1"/>
  <c r="BG254" i="4"/>
  <c r="BG255" i="4" s="1"/>
  <c r="BG256" i="4" s="1"/>
  <c r="BF254" i="4"/>
  <c r="BF255" i="4" s="1"/>
  <c r="BF256" i="4" s="1"/>
  <c r="BE254" i="4"/>
  <c r="BE255" i="4" s="1"/>
  <c r="BE256" i="4" s="1"/>
  <c r="BD254" i="4"/>
  <c r="BD255" i="4" s="1"/>
  <c r="BD256" i="4" s="1"/>
  <c r="BC254" i="4"/>
  <c r="BC255" i="4" s="1"/>
  <c r="BC256" i="4" s="1"/>
  <c r="BB254" i="4"/>
  <c r="BB255" i="4" s="1"/>
  <c r="BB256" i="4" s="1"/>
  <c r="BA254" i="4"/>
  <c r="BA255" i="4" s="1"/>
  <c r="BA256" i="4" s="1"/>
  <c r="AZ254" i="4"/>
  <c r="AZ255" i="4" s="1"/>
  <c r="AZ256" i="4" s="1"/>
  <c r="AY254" i="4"/>
  <c r="AY255" i="4" s="1"/>
  <c r="AY256" i="4" s="1"/>
  <c r="AX254" i="4"/>
  <c r="AX255" i="4" s="1"/>
  <c r="AX256" i="4" s="1"/>
  <c r="AW254" i="4"/>
  <c r="AW255" i="4" s="1"/>
  <c r="AW256" i="4" s="1"/>
  <c r="AV254" i="4"/>
  <c r="AV255" i="4" s="1"/>
  <c r="AV256" i="4" s="1"/>
  <c r="E236" i="8"/>
  <c r="D236" i="8"/>
  <c r="C236" i="8"/>
  <c r="E235" i="8"/>
  <c r="D235" i="8"/>
  <c r="C235" i="8"/>
  <c r="E234" i="8"/>
  <c r="D234" i="8"/>
  <c r="C234" i="8"/>
  <c r="E233" i="8"/>
  <c r="D233" i="8"/>
  <c r="C233" i="8"/>
  <c r="E232" i="8"/>
  <c r="D232" i="8"/>
  <c r="E236" i="7"/>
  <c r="D236" i="7"/>
  <c r="C236" i="7"/>
  <c r="E235" i="7"/>
  <c r="D235" i="7"/>
  <c r="C235" i="7"/>
  <c r="E234" i="7"/>
  <c r="D234" i="7"/>
  <c r="C234" i="7"/>
  <c r="E233" i="7"/>
  <c r="D233" i="7"/>
  <c r="C233" i="7"/>
  <c r="E232" i="7"/>
  <c r="D232" i="7"/>
  <c r="E236" i="6"/>
  <c r="D236" i="6"/>
  <c r="C236" i="6"/>
  <c r="E235" i="6"/>
  <c r="D235" i="6"/>
  <c r="C235" i="6"/>
  <c r="E234" i="6"/>
  <c r="D234" i="6"/>
  <c r="C234" i="6"/>
  <c r="E233" i="6"/>
  <c r="D233" i="6"/>
  <c r="C233" i="6"/>
  <c r="E232" i="6"/>
  <c r="D232" i="6"/>
  <c r="C232" i="8"/>
  <c r="C232" i="7"/>
  <c r="C232" i="6"/>
  <c r="T237" i="8"/>
  <c r="S237" i="8"/>
  <c r="R237" i="8"/>
  <c r="Q237" i="8"/>
  <c r="P237" i="8"/>
  <c r="O237" i="8"/>
  <c r="T237" i="7"/>
  <c r="S237" i="7"/>
  <c r="R237" i="7"/>
  <c r="Q237" i="7"/>
  <c r="P237" i="7"/>
  <c r="O237" i="7"/>
  <c r="T237" i="6"/>
  <c r="S237" i="6"/>
  <c r="R237" i="6"/>
  <c r="Q237" i="6"/>
  <c r="P237" i="6"/>
  <c r="O237" i="6"/>
  <c r="T236" i="4"/>
  <c r="S236" i="4"/>
  <c r="R236" i="4"/>
  <c r="Q236" i="4"/>
  <c r="P236" i="4"/>
  <c r="O236" i="4"/>
  <c r="T235" i="4"/>
  <c r="S235" i="4"/>
  <c r="R235" i="4"/>
  <c r="Q235" i="4"/>
  <c r="P235" i="4"/>
  <c r="O235" i="4"/>
  <c r="T233" i="4"/>
  <c r="S233" i="4"/>
  <c r="R233" i="4"/>
  <c r="Q233" i="4"/>
  <c r="P233" i="4"/>
  <c r="O233" i="4"/>
  <c r="T232" i="4"/>
  <c r="T237" i="4" s="1"/>
  <c r="S232" i="4"/>
  <c r="S237" i="4" s="1"/>
  <c r="R232" i="4"/>
  <c r="R237" i="4" s="1"/>
  <c r="Q232" i="4"/>
  <c r="Q237" i="4" s="1"/>
  <c r="P232" i="4"/>
  <c r="P237" i="4" s="1"/>
  <c r="O232" i="4"/>
  <c r="O237" i="4" s="1"/>
  <c r="E226" i="8"/>
  <c r="D226" i="8"/>
  <c r="C226" i="8"/>
  <c r="E225" i="8"/>
  <c r="D225" i="8"/>
  <c r="C225" i="8"/>
  <c r="E224" i="8"/>
  <c r="D224" i="8"/>
  <c r="C224" i="8"/>
  <c r="E226" i="7"/>
  <c r="D226" i="7"/>
  <c r="C226" i="7"/>
  <c r="E225" i="7"/>
  <c r="D225" i="7"/>
  <c r="C225" i="7"/>
  <c r="E224" i="7"/>
  <c r="D224" i="7"/>
  <c r="C224" i="7"/>
  <c r="E226" i="6"/>
  <c r="D226" i="6"/>
  <c r="C226" i="6"/>
  <c r="E225" i="6"/>
  <c r="D225" i="6"/>
  <c r="C225" i="6"/>
  <c r="E224" i="6"/>
  <c r="D224" i="6"/>
  <c r="C224" i="6"/>
  <c r="E226" i="4"/>
  <c r="D226" i="4"/>
  <c r="C226" i="4"/>
  <c r="E225" i="4"/>
  <c r="D225" i="4"/>
  <c r="C225" i="4"/>
  <c r="E224" i="4"/>
  <c r="D224" i="4"/>
  <c r="C224" i="4"/>
  <c r="C216" i="8"/>
  <c r="K216" i="8" s="1"/>
  <c r="C215" i="8"/>
  <c r="K215" i="8" s="1"/>
  <c r="C214" i="8"/>
  <c r="J214" i="8" s="1"/>
  <c r="C213" i="8"/>
  <c r="J213" i="8" s="1"/>
  <c r="C216" i="7"/>
  <c r="K216" i="7" s="1"/>
  <c r="C215" i="7"/>
  <c r="K215" i="7" s="1"/>
  <c r="C214" i="7"/>
  <c r="K214" i="7" s="1"/>
  <c r="C213" i="7"/>
  <c r="K213" i="7" s="1"/>
  <c r="C216" i="6"/>
  <c r="J216" i="6" s="1"/>
  <c r="C215" i="6"/>
  <c r="K215" i="6" s="1"/>
  <c r="C214" i="6"/>
  <c r="J214" i="6" s="1"/>
  <c r="C213" i="6"/>
  <c r="J213" i="6" s="1"/>
  <c r="C216" i="4"/>
  <c r="C215" i="4"/>
  <c r="C214" i="4"/>
  <c r="C213" i="4"/>
  <c r="C212" i="8"/>
  <c r="K212" i="8" s="1"/>
  <c r="C212" i="7"/>
  <c r="K212" i="7" s="1"/>
  <c r="C212" i="6"/>
  <c r="K212" i="6" s="1"/>
  <c r="C212" i="4"/>
  <c r="H217" i="8"/>
  <c r="H217" i="7"/>
  <c r="H217" i="6"/>
  <c r="H217" i="4"/>
  <c r="G217" i="8"/>
  <c r="G217" i="7"/>
  <c r="G217" i="6"/>
  <c r="G217" i="4"/>
  <c r="F217" i="7"/>
  <c r="E217" i="7"/>
  <c r="D217" i="7"/>
  <c r="F217" i="6"/>
  <c r="E217" i="6"/>
  <c r="D217" i="6"/>
  <c r="F217" i="8"/>
  <c r="E217" i="8"/>
  <c r="D217" i="8"/>
  <c r="T125" i="7"/>
  <c r="S125" i="7"/>
  <c r="R125" i="7"/>
  <c r="T125" i="6"/>
  <c r="S125" i="6"/>
  <c r="R125" i="6"/>
  <c r="T125" i="8"/>
  <c r="S125" i="8"/>
  <c r="R125" i="8"/>
  <c r="Q125" i="7"/>
  <c r="Q125" i="6"/>
  <c r="Q125" i="8"/>
  <c r="C85" i="8"/>
  <c r="BH83" i="8"/>
  <c r="BG83" i="8"/>
  <c r="BA83" i="8"/>
  <c r="AD83" i="8"/>
  <c r="AC83" i="8"/>
  <c r="W83" i="8"/>
  <c r="BG82" i="8"/>
  <c r="AX82" i="8"/>
  <c r="AW82" i="8"/>
  <c r="AN82" i="8"/>
  <c r="AM82" i="8"/>
  <c r="AC82" i="8"/>
  <c r="I82" i="8" s="1"/>
  <c r="H82" i="8"/>
  <c r="G82" i="8"/>
  <c r="F82" i="8"/>
  <c r="E82" i="8"/>
  <c r="D82" i="8"/>
  <c r="C82" i="8"/>
  <c r="K78" i="8"/>
  <c r="J78" i="8"/>
  <c r="I78" i="8"/>
  <c r="H78" i="8"/>
  <c r="G78" i="8"/>
  <c r="F78" i="8"/>
  <c r="E78" i="8"/>
  <c r="D78" i="8"/>
  <c r="C78" i="8"/>
  <c r="K77" i="8"/>
  <c r="J77" i="8"/>
  <c r="I77" i="8"/>
  <c r="H77" i="8"/>
  <c r="G77" i="8"/>
  <c r="F77" i="8"/>
  <c r="E77" i="8"/>
  <c r="D77" i="8"/>
  <c r="C77" i="8"/>
  <c r="K76" i="8"/>
  <c r="J76" i="8"/>
  <c r="I76" i="8"/>
  <c r="H76" i="8"/>
  <c r="G76" i="8"/>
  <c r="F76" i="8"/>
  <c r="E76" i="8"/>
  <c r="D76" i="8"/>
  <c r="C76" i="8"/>
  <c r="K75" i="8"/>
  <c r="J75" i="8"/>
  <c r="I75" i="8"/>
  <c r="H75" i="8"/>
  <c r="G75" i="8"/>
  <c r="F75" i="8"/>
  <c r="E75" i="8"/>
  <c r="D75" i="8"/>
  <c r="C75" i="8"/>
  <c r="K74" i="8"/>
  <c r="J74" i="8"/>
  <c r="I74" i="8"/>
  <c r="H74" i="8"/>
  <c r="G74" i="8"/>
  <c r="F74" i="8"/>
  <c r="E74" i="8"/>
  <c r="D74" i="8"/>
  <c r="C74" i="8"/>
  <c r="K73" i="8"/>
  <c r="J73" i="8"/>
  <c r="I73" i="8"/>
  <c r="H73" i="8"/>
  <c r="G73" i="8"/>
  <c r="F73" i="8"/>
  <c r="E73" i="8"/>
  <c r="D73" i="8"/>
  <c r="C73" i="8"/>
  <c r="AFM10" i="1" l="1"/>
  <c r="AFM86" i="1" s="1"/>
  <c r="AFJ85" i="1"/>
  <c r="AFJ86" i="1"/>
  <c r="AFJ88" i="1"/>
  <c r="AFJ96" i="1"/>
  <c r="AFJ95" i="1"/>
  <c r="AFJ97" i="1"/>
  <c r="AFJ94" i="1"/>
  <c r="AFJ93" i="1"/>
  <c r="AFJ92" i="1"/>
  <c r="AFJ91" i="1"/>
  <c r="AFJ90" i="1"/>
  <c r="AFJ89" i="1"/>
  <c r="AFJ87" i="1"/>
  <c r="AFJ98" i="1"/>
  <c r="AB99" i="1"/>
  <c r="AA99" i="1" s="1"/>
  <c r="AFH98" i="1"/>
  <c r="AFH91" i="1"/>
  <c r="AFH92" i="1"/>
  <c r="AFH93" i="1"/>
  <c r="AFH95" i="1"/>
  <c r="AFK10" i="1"/>
  <c r="AFH97" i="1"/>
  <c r="AFH94" i="1"/>
  <c r="AFH85" i="1"/>
  <c r="AFH88" i="1"/>
  <c r="AFH86" i="1"/>
  <c r="AFH87" i="1"/>
  <c r="AFH96" i="1"/>
  <c r="AFH89" i="1"/>
  <c r="AFH90" i="1"/>
  <c r="ADK100" i="1"/>
  <c r="EX98" i="1"/>
  <c r="FE98" i="1"/>
  <c r="FF98" i="1"/>
  <c r="X99" i="1"/>
  <c r="Y99" i="1"/>
  <c r="W99" i="1"/>
  <c r="FD99" i="1" s="1"/>
  <c r="EY98" i="1"/>
  <c r="EW98" i="1"/>
  <c r="AH100" i="1"/>
  <c r="AG100" i="1"/>
  <c r="AF100" i="1"/>
  <c r="AE100" i="1"/>
  <c r="AD100" i="1"/>
  <c r="P100" i="1"/>
  <c r="O100" i="1"/>
  <c r="AC100" i="1"/>
  <c r="S100" i="1"/>
  <c r="GI100" i="1" s="1"/>
  <c r="R100" i="1"/>
  <c r="N100" i="1"/>
  <c r="Q100" i="1"/>
  <c r="GF100" i="1" s="1"/>
  <c r="V99" i="1"/>
  <c r="ADN100" i="1"/>
  <c r="ADO100" i="1"/>
  <c r="ADM100" i="1"/>
  <c r="ABL100" i="1"/>
  <c r="ADP100" i="1"/>
  <c r="ADJ100" i="1"/>
  <c r="ADH100" i="1"/>
  <c r="ADI100" i="1"/>
  <c r="ADG100" i="1"/>
  <c r="ADF100" i="1"/>
  <c r="ADE100" i="1"/>
  <c r="ADD100" i="1"/>
  <c r="OZ99" i="1"/>
  <c r="OY99" i="1"/>
  <c r="OX99" i="1"/>
  <c r="OW99" i="1"/>
  <c r="OV99" i="1"/>
  <c r="OB99" i="1"/>
  <c r="OU99" i="1"/>
  <c r="OA99" i="1"/>
  <c r="OT99" i="1"/>
  <c r="NZ99" i="1"/>
  <c r="OS99" i="1"/>
  <c r="NY99" i="1"/>
  <c r="OR99" i="1"/>
  <c r="NX99" i="1"/>
  <c r="ND99" i="1"/>
  <c r="OQ99" i="1"/>
  <c r="NW99" i="1"/>
  <c r="NC99" i="1"/>
  <c r="OP99" i="1"/>
  <c r="NV99" i="1"/>
  <c r="NB99" i="1"/>
  <c r="OO99" i="1"/>
  <c r="NU99" i="1"/>
  <c r="NA99" i="1"/>
  <c r="ON99" i="1"/>
  <c r="NT99" i="1"/>
  <c r="MZ99" i="1"/>
  <c r="OM99" i="1"/>
  <c r="NS99" i="1"/>
  <c r="MY99" i="1"/>
  <c r="OL99" i="1"/>
  <c r="NR99" i="1"/>
  <c r="MX99" i="1"/>
  <c r="NQ99" i="1"/>
  <c r="MH99" i="1"/>
  <c r="NP99" i="1"/>
  <c r="MG99" i="1"/>
  <c r="NO99" i="1"/>
  <c r="NN99" i="1"/>
  <c r="MI99" i="1"/>
  <c r="NM99" i="1"/>
  <c r="NL99" i="1"/>
  <c r="NK99" i="1"/>
  <c r="NJ99" i="1"/>
  <c r="NI99" i="1"/>
  <c r="NH99" i="1"/>
  <c r="NG99" i="1"/>
  <c r="NF99" i="1"/>
  <c r="NE99" i="1"/>
  <c r="OK99" i="1"/>
  <c r="OJ99" i="1"/>
  <c r="OI99" i="1"/>
  <c r="MW99" i="1"/>
  <c r="OH99" i="1"/>
  <c r="MV99" i="1"/>
  <c r="OG99" i="1"/>
  <c r="MU99" i="1"/>
  <c r="OF99" i="1"/>
  <c r="MT99" i="1"/>
  <c r="OE99" i="1"/>
  <c r="MS99" i="1"/>
  <c r="OD99" i="1"/>
  <c r="MR99" i="1"/>
  <c r="OC99" i="1"/>
  <c r="MQ99" i="1"/>
  <c r="MP99" i="1"/>
  <c r="MO99" i="1"/>
  <c r="MN99" i="1"/>
  <c r="MM99" i="1"/>
  <c r="ML99" i="1"/>
  <c r="MK99" i="1"/>
  <c r="MJ99" i="1"/>
  <c r="AFL10" i="1"/>
  <c r="QA98" i="1"/>
  <c r="AFI98" i="1"/>
  <c r="AFI96" i="1"/>
  <c r="AFI95" i="1"/>
  <c r="AFI94" i="1"/>
  <c r="AFI93" i="1"/>
  <c r="AFI91" i="1"/>
  <c r="AFI90" i="1"/>
  <c r="AFI89" i="1"/>
  <c r="AFI85" i="1"/>
  <c r="AFI87" i="1"/>
  <c r="AFI92" i="1"/>
  <c r="QA85" i="1"/>
  <c r="QA86" i="1"/>
  <c r="QA87" i="1"/>
  <c r="QA88" i="1"/>
  <c r="QA89" i="1"/>
  <c r="QA90" i="1"/>
  <c r="QA91" i="1"/>
  <c r="QA92" i="1"/>
  <c r="QA93" i="1"/>
  <c r="QA94" i="1"/>
  <c r="QA95" i="1"/>
  <c r="QA96" i="1"/>
  <c r="QA97" i="1"/>
  <c r="PF99" i="1"/>
  <c r="PE99" i="1"/>
  <c r="PD99" i="1"/>
  <c r="PC99" i="1"/>
  <c r="QA99" i="1"/>
  <c r="PY99" i="1"/>
  <c r="PT99" i="1"/>
  <c r="PQ99" i="1"/>
  <c r="PL99" i="1"/>
  <c r="PU99" i="1"/>
  <c r="PS99" i="1"/>
  <c r="PR99" i="1"/>
  <c r="PP99" i="1"/>
  <c r="PO99" i="1"/>
  <c r="PN99" i="1"/>
  <c r="PM99" i="1"/>
  <c r="PK99" i="1"/>
  <c r="PJ99" i="1"/>
  <c r="PI99" i="1"/>
  <c r="PH99" i="1"/>
  <c r="PG99" i="1"/>
  <c r="PB99" i="1"/>
  <c r="PA99" i="1"/>
  <c r="PZ99" i="1"/>
  <c r="PX99" i="1"/>
  <c r="PW99" i="1"/>
  <c r="PV99" i="1"/>
  <c r="QB12" i="1"/>
  <c r="QC6" i="1"/>
  <c r="AFI86" i="1"/>
  <c r="AFI88" i="1"/>
  <c r="C217" i="7"/>
  <c r="K217" i="7" s="1"/>
  <c r="AAD98" i="1" a="1"/>
  <c r="AAD98" i="1" s="1"/>
  <c r="AFI97" i="1"/>
  <c r="AJ98" i="1"/>
  <c r="AJ88" i="1"/>
  <c r="AJ85" i="1"/>
  <c r="AJ87" i="1"/>
  <c r="AJ89" i="1"/>
  <c r="AJ86" i="1"/>
  <c r="AJ90" i="1"/>
  <c r="AJ91" i="1"/>
  <c r="AJ92" i="1"/>
  <c r="AJ93" i="1"/>
  <c r="AJ94" i="1"/>
  <c r="AJ95" i="1"/>
  <c r="AJ96" i="1"/>
  <c r="AAD65" i="1" a="1"/>
  <c r="AAD65" i="1" s="1"/>
  <c r="AAD85" i="1" a="1"/>
  <c r="AAD85" i="1" s="1"/>
  <c r="AAD86" i="1" a="1"/>
  <c r="AAD86" i="1" s="1"/>
  <c r="AAD87" i="1" a="1"/>
  <c r="AAD87" i="1" s="1"/>
  <c r="AAD88" i="1" a="1"/>
  <c r="AAD88" i="1" s="1"/>
  <c r="AAD89" i="1" a="1"/>
  <c r="AAD89" i="1" s="1"/>
  <c r="AAD90" i="1" a="1"/>
  <c r="AAD90" i="1" s="1"/>
  <c r="AAD91" i="1" a="1"/>
  <c r="AAD91" i="1" s="1"/>
  <c r="AAD92" i="1" a="1"/>
  <c r="AAD92" i="1" s="1"/>
  <c r="AAD93" i="1" a="1"/>
  <c r="AAD93" i="1" s="1"/>
  <c r="AAD94" i="1" a="1"/>
  <c r="AAD94" i="1" s="1"/>
  <c r="AAD95" i="1" a="1"/>
  <c r="AAD95" i="1" s="1"/>
  <c r="AAD96" i="1" a="1"/>
  <c r="AAD96" i="1" s="1"/>
  <c r="AAD97" i="1" a="1"/>
  <c r="AAD97" i="1" s="1"/>
  <c r="AJ97" i="1"/>
  <c r="AK100" i="1"/>
  <c r="GE99" i="1"/>
  <c r="GD99" i="1"/>
  <c r="AAD99" i="1" a="1"/>
  <c r="AAD99" i="1" s="1"/>
  <c r="H101" i="1"/>
  <c r="AEN99" i="1"/>
  <c r="MB99" i="1" a="1"/>
  <c r="MB99" i="1" s="1"/>
  <c r="AEM99" i="1"/>
  <c r="AEL99" i="1"/>
  <c r="AEK99" i="1"/>
  <c r="AEJ99" i="1"/>
  <c r="AEI99" i="1"/>
  <c r="LX99" i="1" a="1"/>
  <c r="LX99" i="1" s="1"/>
  <c r="LY99" i="1" s="1"/>
  <c r="LZ99" i="1" s="1"/>
  <c r="MA99" i="1" s="1"/>
  <c r="AEH99" i="1"/>
  <c r="AEG99" i="1"/>
  <c r="LW99" i="1" a="1"/>
  <c r="LW99" i="1" s="1"/>
  <c r="AFJ99" i="1"/>
  <c r="AED99" i="1"/>
  <c r="AFI99" i="1"/>
  <c r="AEC99" i="1"/>
  <c r="AFH99" i="1"/>
  <c r="AEB99" i="1"/>
  <c r="LS99" i="1" a="1"/>
  <c r="LS99" i="1" s="1"/>
  <c r="LT99" i="1" s="1"/>
  <c r="LU99" i="1" s="1"/>
  <c r="LV99" i="1" s="1"/>
  <c r="AFG99" i="1"/>
  <c r="AEA99" i="1"/>
  <c r="ZA99" i="1"/>
  <c r="ADU99" i="1"/>
  <c r="LR99" i="1" a="1"/>
  <c r="LR99" i="1" s="1"/>
  <c r="ADT99" i="1"/>
  <c r="ADS99" i="1"/>
  <c r="GC99" i="1"/>
  <c r="ADR99" i="1"/>
  <c r="GA99" i="1"/>
  <c r="AFF99" i="1"/>
  <c r="AFE99" i="1"/>
  <c r="AFD99" i="1"/>
  <c r="AFC99" i="1"/>
  <c r="AFB99" i="1"/>
  <c r="AFA99" i="1"/>
  <c r="ADW99" i="1"/>
  <c r="AES99" i="1"/>
  <c r="AER99" i="1"/>
  <c r="AEQ99" i="1"/>
  <c r="AEP99" i="1"/>
  <c r="AEO99" i="1"/>
  <c r="AEF99" i="1"/>
  <c r="AEE99" i="1"/>
  <c r="ADZ99" i="1"/>
  <c r="ADY99" i="1"/>
  <c r="ADX99" i="1"/>
  <c r="ADV99" i="1"/>
  <c r="AEU99" i="1"/>
  <c r="GB99" i="1"/>
  <c r="MC99" i="1" a="1"/>
  <c r="MC99" i="1" s="1"/>
  <c r="MD99" i="1" s="1"/>
  <c r="ME99" i="1" s="1"/>
  <c r="MF99" i="1" s="1"/>
  <c r="AEZ99" i="1"/>
  <c r="AEY99" i="1"/>
  <c r="AEX99" i="1"/>
  <c r="AEW99" i="1"/>
  <c r="AEV99" i="1"/>
  <c r="AET99" i="1"/>
  <c r="EH99" i="1"/>
  <c r="EG99" i="1"/>
  <c r="ED99" i="1"/>
  <c r="T99" i="1"/>
  <c r="EI99" i="1"/>
  <c r="EF99" i="1"/>
  <c r="EE99" i="1"/>
  <c r="EC99" i="1"/>
  <c r="EB99" i="1"/>
  <c r="EA99" i="1"/>
  <c r="U99" i="1"/>
  <c r="GH99" i="1"/>
  <c r="GG99" i="1"/>
  <c r="DZ98" i="1"/>
  <c r="FK98" i="1"/>
  <c r="DV98" i="1"/>
  <c r="DU98" i="1"/>
  <c r="DT98" i="1"/>
  <c r="L930" i="7"/>
  <c r="U931" i="7"/>
  <c r="U930" i="6"/>
  <c r="L929" i="6"/>
  <c r="L930" i="8"/>
  <c r="U931" i="8"/>
  <c r="C217" i="6"/>
  <c r="K217" i="6" s="1"/>
  <c r="J82" i="8"/>
  <c r="C217" i="8"/>
  <c r="K217" i="8" s="1"/>
  <c r="K213" i="6"/>
  <c r="J215" i="8"/>
  <c r="K216" i="6"/>
  <c r="K214" i="8"/>
  <c r="J216" i="8"/>
  <c r="J213" i="7"/>
  <c r="J214" i="7"/>
  <c r="J212" i="7"/>
  <c r="J212" i="6"/>
  <c r="J212" i="8"/>
  <c r="K214" i="6"/>
  <c r="J215" i="7"/>
  <c r="K213" i="8"/>
  <c r="J215" i="6"/>
  <c r="J216" i="7"/>
  <c r="AFP10" i="1" l="1"/>
  <c r="AFM85" i="1"/>
  <c r="AFM88" i="1"/>
  <c r="AFM99" i="1"/>
  <c r="AFM98" i="1"/>
  <c r="AFM96" i="1"/>
  <c r="AFM97" i="1"/>
  <c r="AFM95" i="1"/>
  <c r="AFM94" i="1"/>
  <c r="AFM93" i="1"/>
  <c r="AFM92" i="1"/>
  <c r="AFM91" i="1"/>
  <c r="AFM90" i="1"/>
  <c r="AFM89" i="1"/>
  <c r="AFM87" i="1"/>
  <c r="AFK98" i="1"/>
  <c r="AFK87" i="1"/>
  <c r="AFK89" i="1"/>
  <c r="AFK85" i="1"/>
  <c r="AFK95" i="1"/>
  <c r="AFK99" i="1"/>
  <c r="AFK96" i="1"/>
  <c r="AFK97" i="1"/>
  <c r="AFK88" i="1"/>
  <c r="AFK90" i="1"/>
  <c r="AFK91" i="1"/>
  <c r="AFK92" i="1"/>
  <c r="AFK86" i="1"/>
  <c r="AFK93" i="1"/>
  <c r="AFK94" i="1"/>
  <c r="AFN10" i="1"/>
  <c r="AB100" i="1"/>
  <c r="AA100" i="1" s="1"/>
  <c r="ADK101" i="1"/>
  <c r="EX99" i="1"/>
  <c r="FF99" i="1"/>
  <c r="FE99" i="1"/>
  <c r="Y100" i="1"/>
  <c r="W100" i="1"/>
  <c r="FD100" i="1" s="1"/>
  <c r="X100" i="1"/>
  <c r="EW99" i="1"/>
  <c r="EY99" i="1"/>
  <c r="AH101" i="1"/>
  <c r="AE101" i="1"/>
  <c r="AD101" i="1"/>
  <c r="Q101" i="1"/>
  <c r="GF101" i="1" s="1"/>
  <c r="P101" i="1"/>
  <c r="AF101" i="1"/>
  <c r="AC101" i="1"/>
  <c r="R101" i="1"/>
  <c r="N101" i="1"/>
  <c r="S101" i="1"/>
  <c r="GI101" i="1" s="1"/>
  <c r="AG101" i="1"/>
  <c r="O101" i="1"/>
  <c r="V100" i="1"/>
  <c r="AJ99" i="1"/>
  <c r="ADN101" i="1"/>
  <c r="ADO101" i="1"/>
  <c r="ADM101" i="1"/>
  <c r="ABL101" i="1"/>
  <c r="ADP101" i="1"/>
  <c r="ADJ101" i="1"/>
  <c r="ADH101" i="1"/>
  <c r="ADI101" i="1"/>
  <c r="ADG101" i="1"/>
  <c r="ADF101" i="1"/>
  <c r="ADE101" i="1"/>
  <c r="ADD101" i="1"/>
  <c r="ON100" i="1"/>
  <c r="NT100" i="1"/>
  <c r="MZ100" i="1"/>
  <c r="OM100" i="1"/>
  <c r="NS100" i="1"/>
  <c r="MY100" i="1"/>
  <c r="OL100" i="1"/>
  <c r="NR100" i="1"/>
  <c r="MX100" i="1"/>
  <c r="OK100" i="1"/>
  <c r="NQ100" i="1"/>
  <c r="MW100" i="1"/>
  <c r="OJ100" i="1"/>
  <c r="NP100" i="1"/>
  <c r="MV100" i="1"/>
  <c r="OI100" i="1"/>
  <c r="NO100" i="1"/>
  <c r="MU100" i="1"/>
  <c r="OH100" i="1"/>
  <c r="NN100" i="1"/>
  <c r="MT100" i="1"/>
  <c r="OG100" i="1"/>
  <c r="NM100" i="1"/>
  <c r="MS100" i="1"/>
  <c r="OF100" i="1"/>
  <c r="NL100" i="1"/>
  <c r="MR100" i="1"/>
  <c r="OE100" i="1"/>
  <c r="NK100" i="1"/>
  <c r="MQ100" i="1"/>
  <c r="OD100" i="1"/>
  <c r="NJ100" i="1"/>
  <c r="MP100" i="1"/>
  <c r="OC100" i="1"/>
  <c r="NI100" i="1"/>
  <c r="MO100" i="1"/>
  <c r="NH100" i="1"/>
  <c r="MN100" i="1"/>
  <c r="NG100" i="1"/>
  <c r="MM100" i="1"/>
  <c r="NF100" i="1"/>
  <c r="ML100" i="1"/>
  <c r="MI100" i="1"/>
  <c r="MH100" i="1"/>
  <c r="MG100" i="1"/>
  <c r="OB100" i="1"/>
  <c r="OA100" i="1"/>
  <c r="NZ100" i="1"/>
  <c r="NY100" i="1"/>
  <c r="NX100" i="1"/>
  <c r="NW100" i="1"/>
  <c r="NV100" i="1"/>
  <c r="NU100" i="1"/>
  <c r="NE100" i="1"/>
  <c r="OZ100" i="1"/>
  <c r="OY100" i="1"/>
  <c r="OX100" i="1"/>
  <c r="OW100" i="1"/>
  <c r="MJ100" i="1"/>
  <c r="OV100" i="1"/>
  <c r="OU100" i="1"/>
  <c r="OT100" i="1"/>
  <c r="OS100" i="1"/>
  <c r="OR100" i="1"/>
  <c r="OQ100" i="1"/>
  <c r="OP100" i="1"/>
  <c r="ND100" i="1"/>
  <c r="OO100" i="1"/>
  <c r="NC100" i="1"/>
  <c r="NB100" i="1"/>
  <c r="NA100" i="1"/>
  <c r="MK100" i="1"/>
  <c r="AFL97" i="1"/>
  <c r="AFL96" i="1"/>
  <c r="AFL95" i="1"/>
  <c r="AFL93" i="1"/>
  <c r="AFL94" i="1"/>
  <c r="AFL91" i="1"/>
  <c r="AFL90" i="1"/>
  <c r="AFL92" i="1"/>
  <c r="AFL89" i="1"/>
  <c r="AFL88" i="1"/>
  <c r="J217" i="7"/>
  <c r="AFL86" i="1"/>
  <c r="AFL87" i="1"/>
  <c r="AFL99" i="1"/>
  <c r="AFL85" i="1"/>
  <c r="AFL98" i="1"/>
  <c r="AFO10" i="1"/>
  <c r="QB85" i="1"/>
  <c r="QB86" i="1"/>
  <c r="QB87" i="1"/>
  <c r="QB88" i="1"/>
  <c r="QB89" i="1"/>
  <c r="QB90" i="1"/>
  <c r="QB91" i="1"/>
  <c r="QB92" i="1"/>
  <c r="QB93" i="1"/>
  <c r="QB94" i="1"/>
  <c r="QB95" i="1"/>
  <c r="QB96" i="1"/>
  <c r="QB97" i="1"/>
  <c r="QB98" i="1"/>
  <c r="QB99" i="1"/>
  <c r="QB100" i="1"/>
  <c r="PY100" i="1"/>
  <c r="PX100" i="1"/>
  <c r="PW100" i="1"/>
  <c r="PV100" i="1"/>
  <c r="PU100" i="1"/>
  <c r="PT100" i="1"/>
  <c r="PS100" i="1"/>
  <c r="PE100" i="1"/>
  <c r="PD100" i="1"/>
  <c r="PC100" i="1"/>
  <c r="PB100" i="1"/>
  <c r="PA100" i="1"/>
  <c r="PG100" i="1"/>
  <c r="PH100" i="1"/>
  <c r="QA100" i="1"/>
  <c r="PZ100" i="1"/>
  <c r="PR100" i="1"/>
  <c r="PQ100" i="1"/>
  <c r="PP100" i="1"/>
  <c r="PO100" i="1"/>
  <c r="PN100" i="1"/>
  <c r="PM100" i="1"/>
  <c r="PL100" i="1"/>
  <c r="PK100" i="1"/>
  <c r="PJ100" i="1"/>
  <c r="PI100" i="1"/>
  <c r="PF100" i="1"/>
  <c r="QC12" i="1"/>
  <c r="QD6" i="1"/>
  <c r="AK101" i="1"/>
  <c r="GE100" i="1"/>
  <c r="GD100" i="1"/>
  <c r="AFP85" i="1"/>
  <c r="AFP86" i="1"/>
  <c r="AFP88" i="1"/>
  <c r="AFP87" i="1"/>
  <c r="AFP89" i="1"/>
  <c r="AFP90" i="1"/>
  <c r="AFP91" i="1"/>
  <c r="AFP92" i="1"/>
  <c r="AFP93" i="1"/>
  <c r="AFP94" i="1"/>
  <c r="AFP95" i="1"/>
  <c r="AFP96" i="1"/>
  <c r="AFP97" i="1"/>
  <c r="AFP98" i="1"/>
  <c r="DV99" i="1"/>
  <c r="DU99" i="1"/>
  <c r="DT99" i="1"/>
  <c r="EI100" i="1"/>
  <c r="EH100" i="1"/>
  <c r="EG100" i="1"/>
  <c r="EF100" i="1"/>
  <c r="EE100" i="1"/>
  <c r="U100" i="1"/>
  <c r="T100" i="1"/>
  <c r="ED100" i="1"/>
  <c r="EC100" i="1"/>
  <c r="EB100" i="1"/>
  <c r="EA100" i="1"/>
  <c r="GH100" i="1"/>
  <c r="GG100" i="1"/>
  <c r="AFM100" i="1"/>
  <c r="AEG100" i="1"/>
  <c r="AFL100" i="1"/>
  <c r="AEF100" i="1"/>
  <c r="AFG100" i="1"/>
  <c r="AEA100" i="1"/>
  <c r="AFF100" i="1"/>
  <c r="ADZ100" i="1"/>
  <c r="AFE100" i="1"/>
  <c r="ADY100" i="1"/>
  <c r="AFD100" i="1"/>
  <c r="ADX100" i="1"/>
  <c r="AFC100" i="1"/>
  <c r="AEN100" i="1"/>
  <c r="AEM100" i="1"/>
  <c r="LX100" i="1" a="1"/>
  <c r="LX100" i="1" s="1"/>
  <c r="LY100" i="1" s="1"/>
  <c r="LZ100" i="1" s="1"/>
  <c r="MA100" i="1" s="1"/>
  <c r="AEL100" i="1"/>
  <c r="AEK100" i="1"/>
  <c r="LW100" i="1" a="1"/>
  <c r="LW100" i="1" s="1"/>
  <c r="AEJ100" i="1"/>
  <c r="AEI100" i="1"/>
  <c r="AEH100" i="1"/>
  <c r="AEE100" i="1"/>
  <c r="LS100" i="1" a="1"/>
  <c r="LS100" i="1" s="1"/>
  <c r="LT100" i="1" s="1"/>
  <c r="LU100" i="1" s="1"/>
  <c r="LV100" i="1" s="1"/>
  <c r="AED100" i="1"/>
  <c r="AEC100" i="1"/>
  <c r="LR100" i="1" a="1"/>
  <c r="LR100" i="1" s="1"/>
  <c r="AEB100" i="1"/>
  <c r="AFP100" i="1"/>
  <c r="ADW100" i="1"/>
  <c r="ADV100" i="1"/>
  <c r="ADU100" i="1"/>
  <c r="AEP100" i="1"/>
  <c r="MC100" i="1" a="1"/>
  <c r="MC100" i="1" s="1"/>
  <c r="MD100" i="1" s="1"/>
  <c r="ME100" i="1" s="1"/>
  <c r="MF100" i="1" s="1"/>
  <c r="MB100" i="1" a="1"/>
  <c r="MB100" i="1" s="1"/>
  <c r="AFK100" i="1"/>
  <c r="AFJ100" i="1"/>
  <c r="AFI100" i="1"/>
  <c r="AFH100" i="1"/>
  <c r="AFB100" i="1"/>
  <c r="GC100" i="1"/>
  <c r="AFA100" i="1"/>
  <c r="GB100" i="1"/>
  <c r="AEZ100" i="1"/>
  <c r="GA100" i="1"/>
  <c r="AEY100" i="1"/>
  <c r="AEX100" i="1"/>
  <c r="AEW100" i="1"/>
  <c r="AEV100" i="1"/>
  <c r="AEU100" i="1"/>
  <c r="AET100" i="1"/>
  <c r="AES100" i="1"/>
  <c r="AER100" i="1"/>
  <c r="AEQ100" i="1"/>
  <c r="AEO100" i="1"/>
  <c r="ADT100" i="1"/>
  <c r="ADS100" i="1"/>
  <c r="ADR100" i="1"/>
  <c r="ZA100" i="1"/>
  <c r="AAD100" i="1" a="1"/>
  <c r="AAD100" i="1" s="1"/>
  <c r="H102" i="1"/>
  <c r="DZ99" i="1"/>
  <c r="FK99" i="1"/>
  <c r="AFP99" i="1"/>
  <c r="U931" i="6"/>
  <c r="L930" i="6"/>
  <c r="U932" i="8"/>
  <c r="L931" i="8"/>
  <c r="L931" i="7"/>
  <c r="U932" i="7"/>
  <c r="J217" i="6"/>
  <c r="J217" i="8"/>
  <c r="AFS10" i="1"/>
  <c r="BH83" i="6"/>
  <c r="BG83" i="6"/>
  <c r="BA83" i="6"/>
  <c r="BG82" i="6"/>
  <c r="AX82" i="6"/>
  <c r="AW82" i="6"/>
  <c r="I82" i="6" s="1"/>
  <c r="BH83" i="7"/>
  <c r="BG83" i="7"/>
  <c r="BA83" i="7"/>
  <c r="BG82" i="7"/>
  <c r="AX82" i="7"/>
  <c r="AW82" i="7"/>
  <c r="I82" i="7" s="1"/>
  <c r="H82" i="7"/>
  <c r="G82" i="7"/>
  <c r="F82" i="7"/>
  <c r="E82" i="7"/>
  <c r="D82" i="7"/>
  <c r="C82" i="7"/>
  <c r="H82" i="6"/>
  <c r="G82" i="6"/>
  <c r="F82" i="6"/>
  <c r="E82" i="6"/>
  <c r="D82" i="6"/>
  <c r="C82" i="6"/>
  <c r="L78" i="7"/>
  <c r="K78" i="7"/>
  <c r="J78" i="7"/>
  <c r="I78" i="7"/>
  <c r="H78" i="7"/>
  <c r="G78" i="7"/>
  <c r="F78" i="7"/>
  <c r="E78" i="7"/>
  <c r="D78" i="7"/>
  <c r="C78" i="7"/>
  <c r="L77" i="7"/>
  <c r="K77" i="7"/>
  <c r="J77" i="7"/>
  <c r="I77" i="7"/>
  <c r="H77" i="7"/>
  <c r="G77" i="7"/>
  <c r="F77" i="7"/>
  <c r="E77" i="7"/>
  <c r="D77" i="7"/>
  <c r="C77" i="7"/>
  <c r="L76" i="7"/>
  <c r="K76" i="7"/>
  <c r="J76" i="7"/>
  <c r="I76" i="7"/>
  <c r="H76" i="7"/>
  <c r="G76" i="7"/>
  <c r="F76" i="7"/>
  <c r="E76" i="7"/>
  <c r="D76" i="7"/>
  <c r="C76" i="7"/>
  <c r="L75" i="7"/>
  <c r="K75" i="7"/>
  <c r="J75" i="7"/>
  <c r="I75" i="7"/>
  <c r="H75" i="7"/>
  <c r="G75" i="7"/>
  <c r="F75" i="7"/>
  <c r="E75" i="7"/>
  <c r="D75" i="7"/>
  <c r="C75" i="7"/>
  <c r="L74" i="7"/>
  <c r="K74" i="7"/>
  <c r="J74" i="7"/>
  <c r="I74" i="7"/>
  <c r="H74" i="7"/>
  <c r="G74" i="7"/>
  <c r="F74" i="7"/>
  <c r="E74" i="7"/>
  <c r="D74" i="7"/>
  <c r="C74" i="7"/>
  <c r="L73" i="7"/>
  <c r="K73" i="7"/>
  <c r="J73" i="7"/>
  <c r="I73" i="7"/>
  <c r="H73" i="7"/>
  <c r="G73" i="7"/>
  <c r="F73" i="7"/>
  <c r="E73" i="7"/>
  <c r="D73" i="7"/>
  <c r="L78" i="6"/>
  <c r="K78" i="6"/>
  <c r="J78" i="6"/>
  <c r="I78" i="6"/>
  <c r="H78" i="6"/>
  <c r="G78" i="6"/>
  <c r="F78" i="6"/>
  <c r="E78" i="6"/>
  <c r="D78" i="6"/>
  <c r="C78" i="6"/>
  <c r="L77" i="6"/>
  <c r="K77" i="6"/>
  <c r="J77" i="6"/>
  <c r="I77" i="6"/>
  <c r="H77" i="6"/>
  <c r="G77" i="6"/>
  <c r="F77" i="6"/>
  <c r="E77" i="6"/>
  <c r="D77" i="6"/>
  <c r="C77" i="6"/>
  <c r="L76" i="6"/>
  <c r="K76" i="6"/>
  <c r="J76" i="6"/>
  <c r="I76" i="6"/>
  <c r="H76" i="6"/>
  <c r="G76" i="6"/>
  <c r="F76" i="6"/>
  <c r="E76" i="6"/>
  <c r="D76" i="6"/>
  <c r="C76" i="6"/>
  <c r="L75" i="6"/>
  <c r="K75" i="6"/>
  <c r="J75" i="6"/>
  <c r="I75" i="6"/>
  <c r="H75" i="6"/>
  <c r="G75" i="6"/>
  <c r="F75" i="6"/>
  <c r="E75" i="6"/>
  <c r="D75" i="6"/>
  <c r="C75" i="6"/>
  <c r="L74" i="6"/>
  <c r="K74" i="6"/>
  <c r="J74" i="6"/>
  <c r="I74" i="6"/>
  <c r="H74" i="6"/>
  <c r="G74" i="6"/>
  <c r="F74" i="6"/>
  <c r="E74" i="6"/>
  <c r="D74" i="6"/>
  <c r="C74" i="6"/>
  <c r="L73" i="6"/>
  <c r="K73" i="6"/>
  <c r="J73" i="6"/>
  <c r="I73" i="6"/>
  <c r="H73" i="6"/>
  <c r="G73" i="6"/>
  <c r="F73" i="6"/>
  <c r="E73" i="6"/>
  <c r="D73" i="6"/>
  <c r="C73" i="7"/>
  <c r="C73" i="6"/>
  <c r="K78" i="4"/>
  <c r="J78" i="4"/>
  <c r="I78" i="4"/>
  <c r="H78" i="4"/>
  <c r="G78" i="4"/>
  <c r="F78" i="4"/>
  <c r="E78" i="4"/>
  <c r="D78" i="4"/>
  <c r="C78" i="4"/>
  <c r="K77" i="4"/>
  <c r="J77" i="4"/>
  <c r="I77" i="4"/>
  <c r="H77" i="4"/>
  <c r="G77" i="4"/>
  <c r="F77" i="4"/>
  <c r="E77" i="4"/>
  <c r="D77" i="4"/>
  <c r="C77" i="4"/>
  <c r="K76" i="4"/>
  <c r="J76" i="4"/>
  <c r="I76" i="4"/>
  <c r="H76" i="4"/>
  <c r="G76" i="4"/>
  <c r="F76" i="4"/>
  <c r="E76" i="4"/>
  <c r="D76" i="4"/>
  <c r="C76" i="4"/>
  <c r="K75" i="4"/>
  <c r="J75" i="4"/>
  <c r="I75" i="4"/>
  <c r="H75" i="4"/>
  <c r="G75" i="4"/>
  <c r="F75" i="4"/>
  <c r="E75" i="4"/>
  <c r="D75" i="4"/>
  <c r="C75" i="4"/>
  <c r="K74" i="4"/>
  <c r="J74" i="4"/>
  <c r="I74" i="4"/>
  <c r="H74" i="4"/>
  <c r="G74" i="4"/>
  <c r="F74" i="4"/>
  <c r="E74" i="4"/>
  <c r="D74" i="4"/>
  <c r="C74" i="4"/>
  <c r="K73" i="4"/>
  <c r="J73" i="4"/>
  <c r="I73" i="4"/>
  <c r="H73" i="4"/>
  <c r="G73" i="4"/>
  <c r="F73" i="4"/>
  <c r="E73" i="4"/>
  <c r="D73" i="4"/>
  <c r="C73" i="4"/>
  <c r="T125" i="4"/>
  <c r="S125" i="4"/>
  <c r="R125" i="4"/>
  <c r="Q125" i="4"/>
  <c r="C85" i="4"/>
  <c r="H82" i="4"/>
  <c r="G82" i="4"/>
  <c r="F82" i="4"/>
  <c r="E82" i="4"/>
  <c r="D82" i="4"/>
  <c r="C82" i="4"/>
  <c r="AFN100" i="1" l="1"/>
  <c r="AFN87" i="1"/>
  <c r="AFN90" i="1"/>
  <c r="AFQ10" i="1"/>
  <c r="AFN99" i="1"/>
  <c r="AFN86" i="1"/>
  <c r="AFN91" i="1"/>
  <c r="AFN88" i="1"/>
  <c r="AFN85" i="1"/>
  <c r="AFN89" i="1"/>
  <c r="AFN95" i="1"/>
  <c r="AFN92" i="1"/>
  <c r="AFN93" i="1"/>
  <c r="AFN94" i="1"/>
  <c r="AFN97" i="1"/>
  <c r="AFN96" i="1"/>
  <c r="AFN98" i="1"/>
  <c r="AB101" i="1"/>
  <c r="AA101" i="1" s="1"/>
  <c r="ADK102" i="1"/>
  <c r="EX100" i="1"/>
  <c r="FE100" i="1"/>
  <c r="FF100" i="1"/>
  <c r="Y101" i="1"/>
  <c r="X101" i="1"/>
  <c r="W101" i="1"/>
  <c r="FD101" i="1" s="1"/>
  <c r="EY100" i="1"/>
  <c r="EW100" i="1"/>
  <c r="AC102" i="1"/>
  <c r="Q102" i="1"/>
  <c r="GF102" i="1" s="1"/>
  <c r="AE102" i="1"/>
  <c r="S102" i="1"/>
  <c r="GI102" i="1" s="1"/>
  <c r="O102" i="1"/>
  <c r="AG102" i="1"/>
  <c r="AD102" i="1"/>
  <c r="AF102" i="1"/>
  <c r="N102" i="1"/>
  <c r="AH102" i="1"/>
  <c r="R102" i="1"/>
  <c r="P102" i="1"/>
  <c r="V101" i="1"/>
  <c r="AJ100" i="1"/>
  <c r="ADN102" i="1"/>
  <c r="ADO102" i="1"/>
  <c r="ADM102" i="1"/>
  <c r="ABL102" i="1"/>
  <c r="ADP102" i="1"/>
  <c r="ADJ102" i="1"/>
  <c r="ADH102" i="1"/>
  <c r="ADI102" i="1"/>
  <c r="ADD102" i="1"/>
  <c r="ADF102" i="1"/>
  <c r="ADG102" i="1"/>
  <c r="ADE102" i="1"/>
  <c r="NH101" i="1"/>
  <c r="MN101" i="1"/>
  <c r="NG101" i="1"/>
  <c r="MM101" i="1"/>
  <c r="NF101" i="1"/>
  <c r="ML101" i="1"/>
  <c r="NE101" i="1"/>
  <c r="MK101" i="1"/>
  <c r="MJ101" i="1"/>
  <c r="MI101" i="1"/>
  <c r="MH101" i="1"/>
  <c r="MG101" i="1"/>
  <c r="OZ101" i="1"/>
  <c r="OY101" i="1"/>
  <c r="OX101" i="1"/>
  <c r="OW101" i="1"/>
  <c r="OV101" i="1"/>
  <c r="OB101" i="1"/>
  <c r="OU101" i="1"/>
  <c r="OA101" i="1"/>
  <c r="OT101" i="1"/>
  <c r="NZ101" i="1"/>
  <c r="OK101" i="1"/>
  <c r="MY101" i="1"/>
  <c r="OJ101" i="1"/>
  <c r="MX101" i="1"/>
  <c r="OL101" i="1"/>
  <c r="OI101" i="1"/>
  <c r="MW101" i="1"/>
  <c r="OH101" i="1"/>
  <c r="MV101" i="1"/>
  <c r="OG101" i="1"/>
  <c r="MU101" i="1"/>
  <c r="OF101" i="1"/>
  <c r="MT101" i="1"/>
  <c r="OE101" i="1"/>
  <c r="MS101" i="1"/>
  <c r="OD101" i="1"/>
  <c r="MR101" i="1"/>
  <c r="OC101" i="1"/>
  <c r="MQ101" i="1"/>
  <c r="MZ101" i="1"/>
  <c r="NY101" i="1"/>
  <c r="MP101" i="1"/>
  <c r="NX101" i="1"/>
  <c r="MO101" i="1"/>
  <c r="NW101" i="1"/>
  <c r="NV101" i="1"/>
  <c r="NU101" i="1"/>
  <c r="NT101" i="1"/>
  <c r="NS101" i="1"/>
  <c r="NR101" i="1"/>
  <c r="NQ101" i="1"/>
  <c r="NP101" i="1"/>
  <c r="NO101" i="1"/>
  <c r="NN101" i="1"/>
  <c r="NM101" i="1"/>
  <c r="NL101" i="1"/>
  <c r="NK101" i="1"/>
  <c r="OS101" i="1"/>
  <c r="NJ101" i="1"/>
  <c r="OR101" i="1"/>
  <c r="NI101" i="1"/>
  <c r="OQ101" i="1"/>
  <c r="OP101" i="1"/>
  <c r="ND101" i="1"/>
  <c r="OO101" i="1"/>
  <c r="NC101" i="1"/>
  <c r="ON101" i="1"/>
  <c r="NB101" i="1"/>
  <c r="OM101" i="1"/>
  <c r="NA101" i="1"/>
  <c r="AFO98" i="1"/>
  <c r="AFO99" i="1"/>
  <c r="AFO97" i="1"/>
  <c r="AFO96" i="1"/>
  <c r="AFO95" i="1"/>
  <c r="AFO94" i="1"/>
  <c r="AFO93" i="1"/>
  <c r="AFO89" i="1"/>
  <c r="AFO87" i="1"/>
  <c r="AFO86" i="1"/>
  <c r="AFR10" i="1"/>
  <c r="AFO92" i="1"/>
  <c r="AFO91" i="1"/>
  <c r="AFO100" i="1"/>
  <c r="AFO85" i="1"/>
  <c r="AFO88" i="1"/>
  <c r="AFO90" i="1"/>
  <c r="QC100" i="1"/>
  <c r="QC86" i="1"/>
  <c r="QC85" i="1"/>
  <c r="QC87" i="1"/>
  <c r="QC88" i="1"/>
  <c r="QC89" i="1"/>
  <c r="QC90" i="1"/>
  <c r="QC91" i="1"/>
  <c r="QC92" i="1"/>
  <c r="QC93" i="1"/>
  <c r="QC94" i="1"/>
  <c r="QC95" i="1"/>
  <c r="QC96" i="1"/>
  <c r="QC97" i="1"/>
  <c r="QC98" i="1"/>
  <c r="QC99" i="1"/>
  <c r="PX101" i="1"/>
  <c r="PW101" i="1"/>
  <c r="PV101" i="1"/>
  <c r="PU101" i="1"/>
  <c r="PR101" i="1"/>
  <c r="PQ101" i="1"/>
  <c r="PP101" i="1"/>
  <c r="PO101" i="1"/>
  <c r="PN101" i="1"/>
  <c r="PM101" i="1"/>
  <c r="QB101" i="1"/>
  <c r="PC101" i="1"/>
  <c r="QC101" i="1"/>
  <c r="QA101" i="1"/>
  <c r="PZ101" i="1"/>
  <c r="PY101" i="1"/>
  <c r="PT101" i="1"/>
  <c r="PS101" i="1"/>
  <c r="PL101" i="1"/>
  <c r="PK101" i="1"/>
  <c r="PJ101" i="1"/>
  <c r="PI101" i="1"/>
  <c r="PH101" i="1"/>
  <c r="PG101" i="1"/>
  <c r="PF101" i="1"/>
  <c r="PE101" i="1"/>
  <c r="PD101" i="1"/>
  <c r="PB101" i="1"/>
  <c r="PA101" i="1"/>
  <c r="QD12" i="1"/>
  <c r="QE6" i="1"/>
  <c r="AFS100" i="1"/>
  <c r="AK102" i="1"/>
  <c r="GE101" i="1"/>
  <c r="GD101" i="1"/>
  <c r="EI101" i="1"/>
  <c r="EH101" i="1"/>
  <c r="EG101" i="1"/>
  <c r="EC101" i="1"/>
  <c r="EB101" i="1"/>
  <c r="EA101" i="1"/>
  <c r="T101" i="1"/>
  <c r="EE101" i="1"/>
  <c r="ED101" i="1"/>
  <c r="EF101" i="1"/>
  <c r="U101" i="1"/>
  <c r="AEN101" i="1"/>
  <c r="AFL101" i="1"/>
  <c r="AEF101" i="1"/>
  <c r="AEZ101" i="1"/>
  <c r="ADR101" i="1"/>
  <c r="AEY101" i="1"/>
  <c r="LX101" i="1" a="1"/>
  <c r="LX101" i="1" s="1"/>
  <c r="LY101" i="1" s="1"/>
  <c r="LZ101" i="1" s="1"/>
  <c r="MA101" i="1" s="1"/>
  <c r="AEX101" i="1"/>
  <c r="AEW101" i="1"/>
  <c r="AES101" i="1"/>
  <c r="AER101" i="1"/>
  <c r="LS101" i="1" a="1"/>
  <c r="LS101" i="1" s="1"/>
  <c r="LT101" i="1" s="1"/>
  <c r="LU101" i="1" s="1"/>
  <c r="LV101" i="1" s="1"/>
  <c r="AEQ101" i="1"/>
  <c r="AEP101" i="1"/>
  <c r="LR101" i="1" a="1"/>
  <c r="LR101" i="1" s="1"/>
  <c r="AEO101" i="1"/>
  <c r="AEM101" i="1"/>
  <c r="AEL101" i="1"/>
  <c r="AFK101" i="1"/>
  <c r="AFJ101" i="1"/>
  <c r="AFI101" i="1"/>
  <c r="AFH101" i="1"/>
  <c r="AFG101" i="1"/>
  <c r="ZA101" i="1"/>
  <c r="AFF101" i="1"/>
  <c r="AFE101" i="1"/>
  <c r="AFD101" i="1"/>
  <c r="AFC101" i="1"/>
  <c r="AFB101" i="1"/>
  <c r="GC101" i="1"/>
  <c r="AFA101" i="1"/>
  <c r="GB101" i="1"/>
  <c r="AEV101" i="1"/>
  <c r="MC101" i="1" a="1"/>
  <c r="MC101" i="1" s="1"/>
  <c r="MD101" i="1" s="1"/>
  <c r="ME101" i="1" s="1"/>
  <c r="MF101" i="1" s="1"/>
  <c r="GA101" i="1"/>
  <c r="AEU101" i="1"/>
  <c r="AET101" i="1"/>
  <c r="MB101" i="1" a="1"/>
  <c r="MB101" i="1" s="1"/>
  <c r="AFN101" i="1"/>
  <c r="ADT101" i="1"/>
  <c r="AFS101" i="1"/>
  <c r="AFP101" i="1"/>
  <c r="AFO101" i="1"/>
  <c r="ADU101" i="1"/>
  <c r="AFM101" i="1"/>
  <c r="AEK101" i="1"/>
  <c r="AEJ101" i="1"/>
  <c r="AEI101" i="1"/>
  <c r="AEH101" i="1"/>
  <c r="AEG101" i="1"/>
  <c r="AEE101" i="1"/>
  <c r="AED101" i="1"/>
  <c r="AEC101" i="1"/>
  <c r="LW101" i="1" a="1"/>
  <c r="LW101" i="1" s="1"/>
  <c r="AEB101" i="1"/>
  <c r="AEA101" i="1"/>
  <c r="ADZ101" i="1"/>
  <c r="ADY101" i="1"/>
  <c r="ADX101" i="1"/>
  <c r="ADW101" i="1"/>
  <c r="ADV101" i="1"/>
  <c r="ADS101" i="1"/>
  <c r="AAD101" i="1" a="1"/>
  <c r="AAD101" i="1" s="1"/>
  <c r="GH101" i="1"/>
  <c r="GG101" i="1"/>
  <c r="H103" i="1"/>
  <c r="DZ100" i="1"/>
  <c r="FK100" i="1"/>
  <c r="DU100" i="1"/>
  <c r="DT100" i="1"/>
  <c r="DV100" i="1"/>
  <c r="AFS87" i="1"/>
  <c r="AFS85" i="1"/>
  <c r="AFS88" i="1"/>
  <c r="AFS86" i="1"/>
  <c r="AFS89" i="1"/>
  <c r="AFS90" i="1"/>
  <c r="AFS91" i="1"/>
  <c r="AFS92" i="1"/>
  <c r="AFS93" i="1"/>
  <c r="AFS94" i="1"/>
  <c r="AFS95" i="1"/>
  <c r="AFS96" i="1"/>
  <c r="AFS97" i="1"/>
  <c r="AFS98" i="1"/>
  <c r="AFS99" i="1"/>
  <c r="U933" i="7"/>
  <c r="L933" i="7" s="1"/>
  <c r="L932" i="7"/>
  <c r="U933" i="8"/>
  <c r="L933" i="8" s="1"/>
  <c r="L932" i="8"/>
  <c r="L931" i="6"/>
  <c r="U932" i="6"/>
  <c r="AFV10" i="1"/>
  <c r="AFQ88" i="1" l="1"/>
  <c r="AFQ101" i="1"/>
  <c r="AFQ100" i="1"/>
  <c r="AFQ89" i="1"/>
  <c r="AFQ90" i="1"/>
  <c r="AFQ92" i="1"/>
  <c r="AFQ93" i="1"/>
  <c r="AFQ94" i="1"/>
  <c r="AFQ99" i="1"/>
  <c r="AFQ96" i="1"/>
  <c r="AFQ97" i="1"/>
  <c r="AFQ86" i="1"/>
  <c r="AFQ87" i="1"/>
  <c r="AFQ95" i="1"/>
  <c r="AFQ98" i="1"/>
  <c r="AFT10" i="1"/>
  <c r="AFQ85" i="1"/>
  <c r="AFQ91" i="1"/>
  <c r="AB102" i="1"/>
  <c r="AA102" i="1" s="1"/>
  <c r="ADK103" i="1"/>
  <c r="EX101" i="1"/>
  <c r="FE101" i="1"/>
  <c r="FF101" i="1"/>
  <c r="Y102" i="1"/>
  <c r="X102" i="1"/>
  <c r="W102" i="1"/>
  <c r="FD102" i="1" s="1"/>
  <c r="EW101" i="1"/>
  <c r="EY101" i="1"/>
  <c r="AD103" i="1"/>
  <c r="AC103" i="1"/>
  <c r="S103" i="1"/>
  <c r="GI103" i="1" s="1"/>
  <c r="R103" i="1"/>
  <c r="AG103" i="1"/>
  <c r="Q103" i="1"/>
  <c r="GF103" i="1" s="1"/>
  <c r="P103" i="1"/>
  <c r="AE103" i="1"/>
  <c r="O103" i="1"/>
  <c r="AH103" i="1"/>
  <c r="N103" i="1"/>
  <c r="AF103" i="1"/>
  <c r="V102" i="1"/>
  <c r="AJ101" i="1"/>
  <c r="ADN103" i="1"/>
  <c r="ADO103" i="1"/>
  <c r="ADM103" i="1"/>
  <c r="ABL103" i="1"/>
  <c r="AFR98" i="1"/>
  <c r="AFR100" i="1"/>
  <c r="AFR96" i="1"/>
  <c r="AFR95" i="1"/>
  <c r="AFR92" i="1"/>
  <c r="AFR93" i="1"/>
  <c r="AFR91" i="1"/>
  <c r="AFR99" i="1"/>
  <c r="AFR94" i="1"/>
  <c r="AFR89" i="1"/>
  <c r="AFR90" i="1"/>
  <c r="AFR85" i="1"/>
  <c r="AFR87" i="1"/>
  <c r="AFR97" i="1"/>
  <c r="AFR86" i="1"/>
  <c r="AFU10" i="1"/>
  <c r="AFR101" i="1"/>
  <c r="AFR88" i="1"/>
  <c r="ADP103" i="1"/>
  <c r="ADJ103" i="1"/>
  <c r="ADH103" i="1"/>
  <c r="ADI103" i="1"/>
  <c r="ADE103" i="1"/>
  <c r="ADD103" i="1"/>
  <c r="ADG103" i="1"/>
  <c r="ADF103" i="1"/>
  <c r="OV102" i="1"/>
  <c r="OB102" i="1"/>
  <c r="OU102" i="1"/>
  <c r="OA102" i="1"/>
  <c r="OT102" i="1"/>
  <c r="NZ102" i="1"/>
  <c r="OS102" i="1"/>
  <c r="NY102" i="1"/>
  <c r="OR102" i="1"/>
  <c r="NX102" i="1"/>
  <c r="ND102" i="1"/>
  <c r="OQ102" i="1"/>
  <c r="NW102" i="1"/>
  <c r="NC102" i="1"/>
  <c r="OP102" i="1"/>
  <c r="NV102" i="1"/>
  <c r="NB102" i="1"/>
  <c r="OO102" i="1"/>
  <c r="NU102" i="1"/>
  <c r="NA102" i="1"/>
  <c r="ON102" i="1"/>
  <c r="NT102" i="1"/>
  <c r="MZ102" i="1"/>
  <c r="OM102" i="1"/>
  <c r="NS102" i="1"/>
  <c r="MY102" i="1"/>
  <c r="OL102" i="1"/>
  <c r="NR102" i="1"/>
  <c r="MX102" i="1"/>
  <c r="OK102" i="1"/>
  <c r="NQ102" i="1"/>
  <c r="MW102" i="1"/>
  <c r="OJ102" i="1"/>
  <c r="NP102" i="1"/>
  <c r="MV102" i="1"/>
  <c r="OI102" i="1"/>
  <c r="NO102" i="1"/>
  <c r="MU102" i="1"/>
  <c r="OH102" i="1"/>
  <c r="NN102" i="1"/>
  <c r="MT102" i="1"/>
  <c r="OZ102" i="1"/>
  <c r="OY102" i="1"/>
  <c r="OX102" i="1"/>
  <c r="OW102" i="1"/>
  <c r="OG102" i="1"/>
  <c r="OF102" i="1"/>
  <c r="OE102" i="1"/>
  <c r="MS102" i="1"/>
  <c r="OD102" i="1"/>
  <c r="MR102" i="1"/>
  <c r="OC102" i="1"/>
  <c r="MQ102" i="1"/>
  <c r="MP102" i="1"/>
  <c r="MO102" i="1"/>
  <c r="MN102" i="1"/>
  <c r="MM102" i="1"/>
  <c r="ML102" i="1"/>
  <c r="MK102" i="1"/>
  <c r="MJ102" i="1"/>
  <c r="MI102" i="1"/>
  <c r="MH102" i="1"/>
  <c r="MG102" i="1"/>
  <c r="NM102" i="1"/>
  <c r="NL102" i="1"/>
  <c r="NK102" i="1"/>
  <c r="NJ102" i="1"/>
  <c r="NI102" i="1"/>
  <c r="NH102" i="1"/>
  <c r="NG102" i="1"/>
  <c r="NF102" i="1"/>
  <c r="NE102" i="1"/>
  <c r="QD101" i="1"/>
  <c r="QD86" i="1"/>
  <c r="QD85" i="1"/>
  <c r="QD87" i="1"/>
  <c r="QD88" i="1"/>
  <c r="QD89" i="1"/>
  <c r="QD90" i="1"/>
  <c r="QD91" i="1"/>
  <c r="QD92" i="1"/>
  <c r="QD93" i="1"/>
  <c r="QD94" i="1"/>
  <c r="QD95" i="1"/>
  <c r="QD96" i="1"/>
  <c r="QD97" i="1"/>
  <c r="QD98" i="1"/>
  <c r="QD99" i="1"/>
  <c r="QD100" i="1"/>
  <c r="PQ102" i="1"/>
  <c r="PP102" i="1"/>
  <c r="PO102" i="1"/>
  <c r="PN102" i="1"/>
  <c r="PK102" i="1"/>
  <c r="PJ102" i="1"/>
  <c r="PI102" i="1"/>
  <c r="PH102" i="1"/>
  <c r="PG102" i="1"/>
  <c r="PF102" i="1"/>
  <c r="QA102" i="1"/>
  <c r="PV102" i="1"/>
  <c r="PM102" i="1"/>
  <c r="PU102" i="1"/>
  <c r="PT102" i="1"/>
  <c r="PS102" i="1"/>
  <c r="PR102" i="1"/>
  <c r="PL102" i="1"/>
  <c r="PE102" i="1"/>
  <c r="PD102" i="1"/>
  <c r="PC102" i="1"/>
  <c r="PB102" i="1"/>
  <c r="PA102" i="1"/>
  <c r="PX102" i="1"/>
  <c r="QD102" i="1"/>
  <c r="QC102" i="1"/>
  <c r="QB102" i="1"/>
  <c r="PZ102" i="1"/>
  <c r="PY102" i="1"/>
  <c r="PW102" i="1"/>
  <c r="QE12" i="1"/>
  <c r="QF6" i="1"/>
  <c r="AK103" i="1"/>
  <c r="GE102" i="1"/>
  <c r="GD102" i="1"/>
  <c r="AFK102" i="1"/>
  <c r="AEE102" i="1"/>
  <c r="AFC102" i="1"/>
  <c r="ADW102" i="1"/>
  <c r="AFP102" i="1"/>
  <c r="AEH102" i="1"/>
  <c r="AFO102" i="1"/>
  <c r="AEG102" i="1"/>
  <c r="AFN102" i="1"/>
  <c r="AEF102" i="1"/>
  <c r="ZA102" i="1"/>
  <c r="AFH102" i="1"/>
  <c r="ADZ102" i="1"/>
  <c r="AFG102" i="1"/>
  <c r="ADY102" i="1"/>
  <c r="AFF102" i="1"/>
  <c r="ADX102" i="1"/>
  <c r="AFE102" i="1"/>
  <c r="ADV102" i="1"/>
  <c r="AEB102" i="1"/>
  <c r="AEA102" i="1"/>
  <c r="AFS102" i="1"/>
  <c r="ADU102" i="1"/>
  <c r="LX102" i="1" a="1"/>
  <c r="LX102" i="1" s="1"/>
  <c r="LY102" i="1" s="1"/>
  <c r="LZ102" i="1" s="1"/>
  <c r="MA102" i="1" s="1"/>
  <c r="AFR102" i="1"/>
  <c r="ADT102" i="1"/>
  <c r="AFQ102" i="1"/>
  <c r="ADS102" i="1"/>
  <c r="LW102" i="1" a="1"/>
  <c r="LW102" i="1" s="1"/>
  <c r="AFM102" i="1"/>
  <c r="ADR102" i="1"/>
  <c r="AFL102" i="1"/>
  <c r="AFJ102" i="1"/>
  <c r="AFI102" i="1"/>
  <c r="LS102" i="1" a="1"/>
  <c r="LS102" i="1" s="1"/>
  <c r="LT102" i="1" s="1"/>
  <c r="LU102" i="1" s="1"/>
  <c r="LV102" i="1" s="1"/>
  <c r="AFD102" i="1"/>
  <c r="LR102" i="1" a="1"/>
  <c r="LR102" i="1" s="1"/>
  <c r="AFB102" i="1"/>
  <c r="AFA102" i="1"/>
  <c r="AEZ102" i="1"/>
  <c r="AEY102" i="1"/>
  <c r="AFV102" i="1"/>
  <c r="AEX102" i="1"/>
  <c r="AEW102" i="1"/>
  <c r="AEV102" i="1"/>
  <c r="AEU102" i="1"/>
  <c r="AET102" i="1"/>
  <c r="AES102" i="1"/>
  <c r="AER102" i="1"/>
  <c r="AEQ102" i="1"/>
  <c r="AEP102" i="1"/>
  <c r="AEO102" i="1"/>
  <c r="GC102" i="1"/>
  <c r="GB102" i="1"/>
  <c r="GA102" i="1"/>
  <c r="AEN102" i="1"/>
  <c r="AEM102" i="1"/>
  <c r="AEL102" i="1"/>
  <c r="AEK102" i="1"/>
  <c r="AEJ102" i="1"/>
  <c r="AEI102" i="1"/>
  <c r="AED102" i="1"/>
  <c r="AEC102" i="1"/>
  <c r="MC102" i="1" a="1"/>
  <c r="MC102" i="1" s="1"/>
  <c r="MD102" i="1" s="1"/>
  <c r="ME102" i="1" s="1"/>
  <c r="MF102" i="1" s="1"/>
  <c r="MB102" i="1" a="1"/>
  <c r="MB102" i="1" s="1"/>
  <c r="AAD102" i="1" a="1"/>
  <c r="AAD102" i="1" s="1"/>
  <c r="EI102" i="1"/>
  <c r="EH102" i="1"/>
  <c r="EG102" i="1"/>
  <c r="EF102" i="1"/>
  <c r="EE102" i="1"/>
  <c r="ED102" i="1"/>
  <c r="EC102" i="1"/>
  <c r="EB102" i="1"/>
  <c r="EA102" i="1"/>
  <c r="U102" i="1"/>
  <c r="T102" i="1"/>
  <c r="GH102" i="1"/>
  <c r="GG102" i="1"/>
  <c r="DU101" i="1"/>
  <c r="DT101" i="1"/>
  <c r="DV101" i="1"/>
  <c r="H104" i="1"/>
  <c r="DZ101" i="1"/>
  <c r="FK101" i="1"/>
  <c r="AFV85" i="1"/>
  <c r="AFV88" i="1"/>
  <c r="AFV86" i="1"/>
  <c r="AFV87" i="1"/>
  <c r="AFV89" i="1"/>
  <c r="AFV90" i="1"/>
  <c r="AFV91" i="1"/>
  <c r="AFV92" i="1"/>
  <c r="AFV93" i="1"/>
  <c r="AFV94" i="1"/>
  <c r="AFV95" i="1"/>
  <c r="AFV96" i="1"/>
  <c r="AFV97" i="1"/>
  <c r="AFV98" i="1"/>
  <c r="AFV99" i="1"/>
  <c r="AFV100" i="1"/>
  <c r="AFV101" i="1"/>
  <c r="U933" i="6"/>
  <c r="L933" i="6" s="1"/>
  <c r="L932" i="6"/>
  <c r="AFY10" i="1"/>
  <c r="X1207" i="4"/>
  <c r="X1206" i="4"/>
  <c r="X1205" i="4"/>
  <c r="X1204" i="4"/>
  <c r="X1203" i="4"/>
  <c r="X1202" i="4"/>
  <c r="X1201" i="4"/>
  <c r="X1200" i="4"/>
  <c r="X1199" i="4"/>
  <c r="X1198" i="4"/>
  <c r="X1197" i="4"/>
  <c r="X1196" i="4"/>
  <c r="X1195" i="4"/>
  <c r="X1194" i="4"/>
  <c r="X1193" i="4"/>
  <c r="X1192" i="4"/>
  <c r="X1191" i="4"/>
  <c r="X1190" i="4"/>
  <c r="X1189" i="4"/>
  <c r="X1188" i="4"/>
  <c r="X1187" i="4"/>
  <c r="X1186" i="4"/>
  <c r="X1185" i="4"/>
  <c r="X1184" i="4"/>
  <c r="X1183" i="4"/>
  <c r="X1182" i="4"/>
  <c r="X1181" i="4"/>
  <c r="X1180" i="4"/>
  <c r="X1179" i="4"/>
  <c r="X1178" i="4"/>
  <c r="X1177" i="4"/>
  <c r="X1176" i="4"/>
  <c r="X1175" i="4"/>
  <c r="X1174" i="4"/>
  <c r="X1173" i="4"/>
  <c r="X1172" i="4"/>
  <c r="X1171" i="4"/>
  <c r="X1170" i="4"/>
  <c r="X1169" i="4"/>
  <c r="X1168" i="4"/>
  <c r="X1167" i="4"/>
  <c r="X1166" i="4"/>
  <c r="X1165" i="4"/>
  <c r="X1164" i="4"/>
  <c r="X1163" i="4"/>
  <c r="X1162" i="4"/>
  <c r="X1161" i="4"/>
  <c r="X1160" i="4"/>
  <c r="X1159" i="4"/>
  <c r="X1158" i="4"/>
  <c r="X1157" i="4"/>
  <c r="X1156" i="4"/>
  <c r="X1155" i="4"/>
  <c r="X1154" i="4"/>
  <c r="X1153" i="4"/>
  <c r="X1152" i="4"/>
  <c r="X1151" i="4"/>
  <c r="X1150" i="4"/>
  <c r="X1149" i="4"/>
  <c r="X1148" i="4"/>
  <c r="X1147" i="4"/>
  <c r="X1146" i="4"/>
  <c r="X1145" i="4"/>
  <c r="X1144" i="4"/>
  <c r="X1143" i="4"/>
  <c r="X1142" i="4"/>
  <c r="X1141" i="4"/>
  <c r="X1140" i="4"/>
  <c r="X1139" i="4"/>
  <c r="X1138" i="4"/>
  <c r="X1137" i="4"/>
  <c r="X1136" i="4"/>
  <c r="X1135" i="4"/>
  <c r="X1134" i="4"/>
  <c r="X1133" i="4"/>
  <c r="X1132" i="4"/>
  <c r="X1131" i="4"/>
  <c r="X1130" i="4"/>
  <c r="X1129" i="4"/>
  <c r="X1128" i="4"/>
  <c r="X1127" i="4"/>
  <c r="X1126" i="4"/>
  <c r="X1125" i="4"/>
  <c r="X1124" i="4"/>
  <c r="X1123" i="4"/>
  <c r="X1122" i="4"/>
  <c r="X1121" i="4"/>
  <c r="X1120" i="4"/>
  <c r="X1119" i="4"/>
  <c r="X1118" i="4"/>
  <c r="X1117" i="4"/>
  <c r="X1116" i="4"/>
  <c r="X1115" i="4"/>
  <c r="X1114" i="4"/>
  <c r="X1113" i="4"/>
  <c r="X1112" i="4"/>
  <c r="X1111" i="4"/>
  <c r="X1110" i="4"/>
  <c r="X1109" i="4"/>
  <c r="X1108" i="4"/>
  <c r="X1107" i="4"/>
  <c r="X1106" i="4"/>
  <c r="X1105" i="4"/>
  <c r="X1104" i="4"/>
  <c r="X1103" i="4"/>
  <c r="X1102" i="4"/>
  <c r="X1101" i="4"/>
  <c r="X1100" i="4"/>
  <c r="X1099" i="4"/>
  <c r="X1098" i="4"/>
  <c r="X1097" i="4"/>
  <c r="X1096" i="4"/>
  <c r="X1095" i="4"/>
  <c r="X1094" i="4"/>
  <c r="X1093" i="4"/>
  <c r="X1092" i="4"/>
  <c r="X1091" i="4"/>
  <c r="X1090" i="4"/>
  <c r="X1089" i="4"/>
  <c r="X1088" i="4"/>
  <c r="X1087" i="4"/>
  <c r="X1086" i="4"/>
  <c r="X1085" i="4"/>
  <c r="X1084" i="4"/>
  <c r="X1083" i="4"/>
  <c r="X1082" i="4"/>
  <c r="X1081" i="4"/>
  <c r="X1080" i="4"/>
  <c r="X1079" i="4"/>
  <c r="X1078" i="4"/>
  <c r="X1077" i="4"/>
  <c r="X1076" i="4"/>
  <c r="X1075" i="4"/>
  <c r="X1074" i="4"/>
  <c r="AFT102" i="1" l="1"/>
  <c r="AFT96" i="1"/>
  <c r="AFT93" i="1"/>
  <c r="AFT88" i="1"/>
  <c r="AFT89" i="1"/>
  <c r="AFT91" i="1"/>
  <c r="AFT92" i="1"/>
  <c r="AFT94" i="1"/>
  <c r="AFT86" i="1"/>
  <c r="AFT90" i="1"/>
  <c r="AFT99" i="1"/>
  <c r="AFT98" i="1"/>
  <c r="AFT85" i="1"/>
  <c r="AFW10" i="1"/>
  <c r="AFT101" i="1"/>
  <c r="AFT97" i="1"/>
  <c r="AFT100" i="1"/>
  <c r="AFT95" i="1"/>
  <c r="AFT87" i="1"/>
  <c r="AB103" i="1"/>
  <c r="AA103" i="1" s="1"/>
  <c r="ADK104" i="1"/>
  <c r="EX102" i="1"/>
  <c r="AFX10" i="1"/>
  <c r="AFU101" i="1"/>
  <c r="AFU98" i="1"/>
  <c r="FE102" i="1"/>
  <c r="FF102" i="1"/>
  <c r="Y103" i="1"/>
  <c r="X103" i="1"/>
  <c r="W103" i="1"/>
  <c r="FD103" i="1" s="1"/>
  <c r="AFU100" i="1"/>
  <c r="AFU99" i="1"/>
  <c r="EY102" i="1"/>
  <c r="EW102" i="1"/>
  <c r="AFU96" i="1"/>
  <c r="AFU95" i="1"/>
  <c r="AFU94" i="1"/>
  <c r="AFU93" i="1"/>
  <c r="AFU102" i="1"/>
  <c r="AFU92" i="1"/>
  <c r="AFU91" i="1"/>
  <c r="AFU90" i="1"/>
  <c r="AFU89" i="1"/>
  <c r="AFU97" i="1"/>
  <c r="AFU87" i="1"/>
  <c r="AFU86" i="1"/>
  <c r="AFU88" i="1"/>
  <c r="AFU85" i="1"/>
  <c r="AF104" i="1"/>
  <c r="AD104" i="1"/>
  <c r="N104" i="1"/>
  <c r="AG104" i="1"/>
  <c r="P104" i="1"/>
  <c r="O104" i="1"/>
  <c r="AH104" i="1"/>
  <c r="S104" i="1"/>
  <c r="GI104" i="1" s="1"/>
  <c r="Q104" i="1"/>
  <c r="GF104" i="1" s="1"/>
  <c r="AC104" i="1"/>
  <c r="R104" i="1"/>
  <c r="AE104" i="1"/>
  <c r="V103" i="1"/>
  <c r="ADN104" i="1"/>
  <c r="ADO104" i="1"/>
  <c r="ADM104" i="1"/>
  <c r="ABL104" i="1"/>
  <c r="ADP104" i="1"/>
  <c r="ADJ104" i="1"/>
  <c r="ADH104" i="1"/>
  <c r="ADI104" i="1"/>
  <c r="ADF104" i="1"/>
  <c r="ADD104" i="1"/>
  <c r="ADG104" i="1"/>
  <c r="ADE104" i="1"/>
  <c r="OJ103" i="1"/>
  <c r="NP103" i="1"/>
  <c r="MV103" i="1"/>
  <c r="OI103" i="1"/>
  <c r="NO103" i="1"/>
  <c r="MU103" i="1"/>
  <c r="OH103" i="1"/>
  <c r="NN103" i="1"/>
  <c r="MT103" i="1"/>
  <c r="OG103" i="1"/>
  <c r="NM103" i="1"/>
  <c r="MS103" i="1"/>
  <c r="OF103" i="1"/>
  <c r="NL103" i="1"/>
  <c r="MR103" i="1"/>
  <c r="OE103" i="1"/>
  <c r="NK103" i="1"/>
  <c r="MQ103" i="1"/>
  <c r="OD103" i="1"/>
  <c r="NJ103" i="1"/>
  <c r="MP103" i="1"/>
  <c r="OC103" i="1"/>
  <c r="NI103" i="1"/>
  <c r="MO103" i="1"/>
  <c r="NH103" i="1"/>
  <c r="MN103" i="1"/>
  <c r="NG103" i="1"/>
  <c r="MM103" i="1"/>
  <c r="NF103" i="1"/>
  <c r="ML103" i="1"/>
  <c r="NE103" i="1"/>
  <c r="MK103" i="1"/>
  <c r="MJ103" i="1"/>
  <c r="MI103" i="1"/>
  <c r="MH103" i="1"/>
  <c r="OU103" i="1"/>
  <c r="OA103" i="1"/>
  <c r="OT103" i="1"/>
  <c r="NZ103" i="1"/>
  <c r="OP103" i="1"/>
  <c r="NV103" i="1"/>
  <c r="NB103" i="1"/>
  <c r="OO103" i="1"/>
  <c r="NU103" i="1"/>
  <c r="NA103" i="1"/>
  <c r="NX103" i="1"/>
  <c r="NY103" i="1"/>
  <c r="NW103" i="1"/>
  <c r="NT103" i="1"/>
  <c r="NS103" i="1"/>
  <c r="NR103" i="1"/>
  <c r="NQ103" i="1"/>
  <c r="OZ103" i="1"/>
  <c r="ND103" i="1"/>
  <c r="OY103" i="1"/>
  <c r="NC103" i="1"/>
  <c r="OX103" i="1"/>
  <c r="MZ103" i="1"/>
  <c r="OW103" i="1"/>
  <c r="MY103" i="1"/>
  <c r="OV103" i="1"/>
  <c r="MX103" i="1"/>
  <c r="OS103" i="1"/>
  <c r="MW103" i="1"/>
  <c r="OR103" i="1"/>
  <c r="MG103" i="1"/>
  <c r="OQ103" i="1"/>
  <c r="ON103" i="1"/>
  <c r="OM103" i="1"/>
  <c r="OL103" i="1"/>
  <c r="OK103" i="1"/>
  <c r="OB103" i="1"/>
  <c r="QE86" i="1"/>
  <c r="QE85" i="1"/>
  <c r="QE87" i="1"/>
  <c r="QE88" i="1"/>
  <c r="QE89" i="1"/>
  <c r="QE90" i="1"/>
  <c r="QE91" i="1"/>
  <c r="QE92" i="1"/>
  <c r="QE93" i="1"/>
  <c r="QE94" i="1"/>
  <c r="QE95" i="1"/>
  <c r="QE96" i="1"/>
  <c r="QE97" i="1"/>
  <c r="QE98" i="1"/>
  <c r="QE99" i="1"/>
  <c r="QE100" i="1"/>
  <c r="QE101" i="1"/>
  <c r="QE102" i="1"/>
  <c r="PJ103" i="1"/>
  <c r="PI103" i="1"/>
  <c r="PH103" i="1"/>
  <c r="PG103" i="1"/>
  <c r="PD103" i="1"/>
  <c r="PC103" i="1"/>
  <c r="PB103" i="1"/>
  <c r="PA103" i="1"/>
  <c r="QE103" i="1"/>
  <c r="PZ103" i="1"/>
  <c r="QA103" i="1"/>
  <c r="PL103" i="1"/>
  <c r="PK103" i="1"/>
  <c r="PF103" i="1"/>
  <c r="PE103" i="1"/>
  <c r="PN103" i="1"/>
  <c r="PP103" i="1"/>
  <c r="PO103" i="1"/>
  <c r="PM103" i="1"/>
  <c r="PR103" i="1"/>
  <c r="PY103" i="1"/>
  <c r="PX103" i="1"/>
  <c r="PW103" i="1"/>
  <c r="PV103" i="1"/>
  <c r="PU103" i="1"/>
  <c r="PT103" i="1"/>
  <c r="PS103" i="1"/>
  <c r="PQ103" i="1"/>
  <c r="QD103" i="1"/>
  <c r="QC103" i="1"/>
  <c r="QB103" i="1"/>
  <c r="QF12" i="1"/>
  <c r="QG6" i="1"/>
  <c r="AFY102" i="1"/>
  <c r="AK104" i="1"/>
  <c r="GE103" i="1"/>
  <c r="GD103" i="1"/>
  <c r="DZ102" i="1"/>
  <c r="FK102" i="1"/>
  <c r="DV102" i="1"/>
  <c r="DU102" i="1"/>
  <c r="DT102" i="1"/>
  <c r="AAD103" i="1" a="1"/>
  <c r="AAD103" i="1" s="1"/>
  <c r="AJ102" i="1"/>
  <c r="GH103" i="1"/>
  <c r="GG103" i="1"/>
  <c r="AFY87" i="1"/>
  <c r="AFY85" i="1"/>
  <c r="AFY88" i="1"/>
  <c r="AFY86" i="1"/>
  <c r="AFY89" i="1"/>
  <c r="AFY90" i="1"/>
  <c r="AFY91" i="1"/>
  <c r="AFY92" i="1"/>
  <c r="AFY93" i="1"/>
  <c r="AFY94" i="1"/>
  <c r="AFY95" i="1"/>
  <c r="AFY96" i="1"/>
  <c r="AFY97" i="1"/>
  <c r="AFY98" i="1"/>
  <c r="AFY99" i="1"/>
  <c r="AFY100" i="1"/>
  <c r="AFY101" i="1"/>
  <c r="EF103" i="1"/>
  <c r="U103" i="1"/>
  <c r="T103" i="1"/>
  <c r="ED103" i="1"/>
  <c r="EC103" i="1"/>
  <c r="EB103" i="1"/>
  <c r="EA103" i="1"/>
  <c r="EG103" i="1"/>
  <c r="EE103" i="1"/>
  <c r="EI103" i="1"/>
  <c r="EH103" i="1"/>
  <c r="H105" i="1"/>
  <c r="AFK103" i="1"/>
  <c r="AEE103" i="1"/>
  <c r="AFI103" i="1"/>
  <c r="AEC103" i="1"/>
  <c r="AFQ103" i="1"/>
  <c r="AEI103" i="1"/>
  <c r="LW103" i="1" a="1"/>
  <c r="LW103" i="1" s="1"/>
  <c r="AFG103" i="1"/>
  <c r="ADY103" i="1"/>
  <c r="AEZ103" i="1"/>
  <c r="GA103" i="1"/>
  <c r="AEY103" i="1"/>
  <c r="AEX103" i="1"/>
  <c r="AEW103" i="1"/>
  <c r="LS103" i="1" a="1"/>
  <c r="LS103" i="1" s="1"/>
  <c r="LT103" i="1" s="1"/>
  <c r="LU103" i="1" s="1"/>
  <c r="LV103" i="1" s="1"/>
  <c r="AEV103" i="1"/>
  <c r="AEU103" i="1"/>
  <c r="LR103" i="1" a="1"/>
  <c r="LR103" i="1" s="1"/>
  <c r="AET103" i="1"/>
  <c r="AES103" i="1"/>
  <c r="AER103" i="1"/>
  <c r="AEQ103" i="1"/>
  <c r="AEP103" i="1"/>
  <c r="AFY103" i="1"/>
  <c r="AEO103" i="1"/>
  <c r="AEN103" i="1"/>
  <c r="AEM103" i="1"/>
  <c r="AFP103" i="1"/>
  <c r="AFO103" i="1"/>
  <c r="AFN103" i="1"/>
  <c r="AFM103" i="1"/>
  <c r="AFL103" i="1"/>
  <c r="AFJ103" i="1"/>
  <c r="AFH103" i="1"/>
  <c r="AFF103" i="1"/>
  <c r="AFE103" i="1"/>
  <c r="AFD103" i="1"/>
  <c r="AFC103" i="1"/>
  <c r="AFB103" i="1"/>
  <c r="MC103" i="1" a="1"/>
  <c r="MC103" i="1" s="1"/>
  <c r="MD103" i="1" s="1"/>
  <c r="ME103" i="1" s="1"/>
  <c r="MF103" i="1" s="1"/>
  <c r="AFA103" i="1"/>
  <c r="AEL103" i="1"/>
  <c r="MB103" i="1" a="1"/>
  <c r="MB103" i="1" s="1"/>
  <c r="AFR103" i="1"/>
  <c r="AEK103" i="1"/>
  <c r="AEJ103" i="1"/>
  <c r="AEH103" i="1"/>
  <c r="LX103" i="1" a="1"/>
  <c r="LX103" i="1" s="1"/>
  <c r="LY103" i="1" s="1"/>
  <c r="LZ103" i="1" s="1"/>
  <c r="MA103" i="1" s="1"/>
  <c r="AEG103" i="1"/>
  <c r="AEF103" i="1"/>
  <c r="AED103" i="1"/>
  <c r="AEB103" i="1"/>
  <c r="AEA103" i="1"/>
  <c r="ADZ103" i="1"/>
  <c r="ADX103" i="1"/>
  <c r="ADW103" i="1"/>
  <c r="ADV103" i="1"/>
  <c r="GC103" i="1"/>
  <c r="ADU103" i="1"/>
  <c r="GB103" i="1"/>
  <c r="AFT103" i="1"/>
  <c r="AFV103" i="1"/>
  <c r="AFU103" i="1"/>
  <c r="AFS103" i="1"/>
  <c r="ADT103" i="1"/>
  <c r="ADS103" i="1"/>
  <c r="ADR103" i="1"/>
  <c r="ZA103" i="1"/>
  <c r="AGB10" i="1"/>
  <c r="U1207" i="4"/>
  <c r="U1206" i="4"/>
  <c r="U1205" i="4"/>
  <c r="U1204" i="4"/>
  <c r="U1203" i="4"/>
  <c r="U1202" i="4"/>
  <c r="U1201" i="4"/>
  <c r="U1200" i="4"/>
  <c r="U1199" i="4"/>
  <c r="U1198" i="4"/>
  <c r="U1197" i="4"/>
  <c r="U1196" i="4"/>
  <c r="U1195" i="4"/>
  <c r="U1194" i="4"/>
  <c r="U1193" i="4"/>
  <c r="U1192" i="4"/>
  <c r="U1191" i="4"/>
  <c r="U1190" i="4"/>
  <c r="U1189" i="4"/>
  <c r="U1188" i="4"/>
  <c r="U1187" i="4"/>
  <c r="U1186" i="4"/>
  <c r="U1185" i="4"/>
  <c r="U1184" i="4"/>
  <c r="U1183" i="4"/>
  <c r="U1182" i="4"/>
  <c r="U1181" i="4"/>
  <c r="U1180" i="4"/>
  <c r="U1179" i="4"/>
  <c r="U1178" i="4"/>
  <c r="U1177" i="4"/>
  <c r="U1176" i="4"/>
  <c r="U1175" i="4"/>
  <c r="U1174" i="4"/>
  <c r="U1173" i="4"/>
  <c r="U1172" i="4"/>
  <c r="U1171" i="4"/>
  <c r="U1170" i="4"/>
  <c r="U1169" i="4"/>
  <c r="U1168" i="4"/>
  <c r="U1167" i="4"/>
  <c r="U1166" i="4"/>
  <c r="U1165" i="4"/>
  <c r="U1164" i="4"/>
  <c r="U1163" i="4"/>
  <c r="U1162" i="4"/>
  <c r="U1161" i="4"/>
  <c r="U1160" i="4"/>
  <c r="U1159" i="4"/>
  <c r="U1158" i="4"/>
  <c r="U1157" i="4"/>
  <c r="U1156" i="4"/>
  <c r="U1155" i="4"/>
  <c r="U1154" i="4"/>
  <c r="U1153" i="4"/>
  <c r="U1152" i="4"/>
  <c r="U1151" i="4"/>
  <c r="U1150" i="4"/>
  <c r="U1149" i="4"/>
  <c r="U1148" i="4"/>
  <c r="U1147" i="4"/>
  <c r="U1146" i="4"/>
  <c r="U1145" i="4"/>
  <c r="U1144" i="4"/>
  <c r="U1143" i="4"/>
  <c r="U1142" i="4"/>
  <c r="U1141" i="4"/>
  <c r="U1140" i="4"/>
  <c r="U1139" i="4"/>
  <c r="U1138" i="4"/>
  <c r="U1137" i="4"/>
  <c r="U1136" i="4"/>
  <c r="U1135" i="4"/>
  <c r="U1134" i="4"/>
  <c r="U1133" i="4"/>
  <c r="U1132" i="4"/>
  <c r="U1131" i="4"/>
  <c r="U1130" i="4"/>
  <c r="U1129" i="4"/>
  <c r="U1128" i="4"/>
  <c r="U1127" i="4"/>
  <c r="U1126" i="4"/>
  <c r="U1125" i="4"/>
  <c r="U1124" i="4"/>
  <c r="U1123" i="4"/>
  <c r="U1122" i="4"/>
  <c r="U1121" i="4"/>
  <c r="U1120" i="4"/>
  <c r="U1119" i="4"/>
  <c r="U1118" i="4"/>
  <c r="U1117" i="4"/>
  <c r="U1116" i="4"/>
  <c r="U1115" i="4"/>
  <c r="U1114" i="4"/>
  <c r="U1113" i="4"/>
  <c r="U1112" i="4"/>
  <c r="U1111" i="4"/>
  <c r="U1110" i="4"/>
  <c r="U1109" i="4"/>
  <c r="U1108" i="4"/>
  <c r="U1107" i="4"/>
  <c r="U1106" i="4"/>
  <c r="U1105" i="4"/>
  <c r="U1104" i="4"/>
  <c r="U1103" i="4"/>
  <c r="U1102" i="4"/>
  <c r="U1101" i="4"/>
  <c r="U1100" i="4"/>
  <c r="U1099" i="4"/>
  <c r="U1098" i="4"/>
  <c r="U1097" i="4"/>
  <c r="U1096" i="4"/>
  <c r="U1095" i="4"/>
  <c r="U1094" i="4"/>
  <c r="U1093" i="4"/>
  <c r="U1092" i="4"/>
  <c r="U1091" i="4"/>
  <c r="U1090" i="4"/>
  <c r="U1089" i="4"/>
  <c r="U1088" i="4"/>
  <c r="U1087" i="4"/>
  <c r="U1086" i="4"/>
  <c r="U1085" i="4"/>
  <c r="U1084" i="4"/>
  <c r="U1083" i="4"/>
  <c r="U1082" i="4"/>
  <c r="U1081" i="4"/>
  <c r="U1080" i="4"/>
  <c r="U1079" i="4"/>
  <c r="U1078" i="4"/>
  <c r="U1077" i="4"/>
  <c r="U1076" i="4"/>
  <c r="U1075" i="4"/>
  <c r="U1074" i="4"/>
  <c r="U1073" i="4"/>
  <c r="AFW103" i="1" l="1"/>
  <c r="AFW99" i="1"/>
  <c r="AFW89" i="1"/>
  <c r="AFW88" i="1"/>
  <c r="AFW97" i="1"/>
  <c r="AFW86" i="1"/>
  <c r="AFW95" i="1"/>
  <c r="AFW87" i="1"/>
  <c r="AFW85" i="1"/>
  <c r="AFW98" i="1"/>
  <c r="AFW90" i="1"/>
  <c r="AFZ10" i="1"/>
  <c r="AFW91" i="1"/>
  <c r="AFW101" i="1"/>
  <c r="AFW92" i="1"/>
  <c r="AFW93" i="1"/>
  <c r="AFW94" i="1"/>
  <c r="AFW96" i="1"/>
  <c r="AFW100" i="1"/>
  <c r="AFW102" i="1"/>
  <c r="AB104" i="1"/>
  <c r="AA104" i="1" s="1"/>
  <c r="ADK105" i="1"/>
  <c r="AFX99" i="1"/>
  <c r="EX103" i="1"/>
  <c r="AFX101" i="1"/>
  <c r="AFX100" i="1"/>
  <c r="AFX98" i="1"/>
  <c r="AGA10" i="1"/>
  <c r="AFX97" i="1"/>
  <c r="AFX96" i="1"/>
  <c r="AFX95" i="1"/>
  <c r="AFX94" i="1"/>
  <c r="AFX103" i="1"/>
  <c r="AFX93" i="1"/>
  <c r="AFX92" i="1"/>
  <c r="AFX91" i="1"/>
  <c r="AFX90" i="1"/>
  <c r="AFX88" i="1"/>
  <c r="AFX87" i="1"/>
  <c r="AFX86" i="1"/>
  <c r="AFX102" i="1"/>
  <c r="AFX89" i="1"/>
  <c r="AFX85" i="1"/>
  <c r="FE103" i="1"/>
  <c r="FF103" i="1"/>
  <c r="Y104" i="1"/>
  <c r="X104" i="1"/>
  <c r="W104" i="1"/>
  <c r="FD104" i="1" s="1"/>
  <c r="EY103" i="1"/>
  <c r="EW103" i="1"/>
  <c r="Q105" i="1"/>
  <c r="GF105" i="1" s="1"/>
  <c r="AC105" i="1"/>
  <c r="AH105" i="1"/>
  <c r="AG105" i="1"/>
  <c r="R105" i="1"/>
  <c r="AF105" i="1"/>
  <c r="S105" i="1"/>
  <c r="GI105" i="1" s="1"/>
  <c r="AE105" i="1"/>
  <c r="P105" i="1"/>
  <c r="N105" i="1"/>
  <c r="AD105" i="1"/>
  <c r="O105" i="1"/>
  <c r="V104" i="1"/>
  <c r="ADN105" i="1"/>
  <c r="ADO105" i="1"/>
  <c r="ADM105" i="1"/>
  <c r="ABL105" i="1"/>
  <c r="ADP105" i="1"/>
  <c r="ADJ105" i="1"/>
  <c r="ADH105" i="1"/>
  <c r="ADI105" i="1"/>
  <c r="ADG105" i="1"/>
  <c r="ADF105" i="1"/>
  <c r="ADE105" i="1"/>
  <c r="ADD105" i="1"/>
  <c r="MJ104" i="1"/>
  <c r="MI104" i="1"/>
  <c r="MH104" i="1"/>
  <c r="MG104" i="1"/>
  <c r="OZ104" i="1"/>
  <c r="OY104" i="1"/>
  <c r="OX104" i="1"/>
  <c r="OW104" i="1"/>
  <c r="OV104" i="1"/>
  <c r="OB104" i="1"/>
  <c r="OU104" i="1"/>
  <c r="OA104" i="1"/>
  <c r="OT104" i="1"/>
  <c r="NZ104" i="1"/>
  <c r="OS104" i="1"/>
  <c r="NY104" i="1"/>
  <c r="OR104" i="1"/>
  <c r="NX104" i="1"/>
  <c r="ND104" i="1"/>
  <c r="OQ104" i="1"/>
  <c r="NW104" i="1"/>
  <c r="NC104" i="1"/>
  <c r="OP104" i="1"/>
  <c r="NV104" i="1"/>
  <c r="NB104" i="1"/>
  <c r="OO104" i="1"/>
  <c r="NU104" i="1"/>
  <c r="NA104" i="1"/>
  <c r="ON104" i="1"/>
  <c r="OM104" i="1"/>
  <c r="OJ104" i="1"/>
  <c r="OI104" i="1"/>
  <c r="NO104" i="1"/>
  <c r="MU104" i="1"/>
  <c r="OH104" i="1"/>
  <c r="NN104" i="1"/>
  <c r="MT104" i="1"/>
  <c r="OF104" i="1"/>
  <c r="OD104" i="1"/>
  <c r="NJ104" i="1"/>
  <c r="MP104" i="1"/>
  <c r="OC104" i="1"/>
  <c r="NI104" i="1"/>
  <c r="MO104" i="1"/>
  <c r="NH104" i="1"/>
  <c r="MN104" i="1"/>
  <c r="NG104" i="1"/>
  <c r="NF104" i="1"/>
  <c r="NE104" i="1"/>
  <c r="MZ104" i="1"/>
  <c r="MY104" i="1"/>
  <c r="NK104" i="1"/>
  <c r="MX104" i="1"/>
  <c r="MW104" i="1"/>
  <c r="MV104" i="1"/>
  <c r="MS104" i="1"/>
  <c r="MR104" i="1"/>
  <c r="MQ104" i="1"/>
  <c r="MM104" i="1"/>
  <c r="ML104" i="1"/>
  <c r="MK104" i="1"/>
  <c r="OL104" i="1"/>
  <c r="OK104" i="1"/>
  <c r="OG104" i="1"/>
  <c r="OE104" i="1"/>
  <c r="NT104" i="1"/>
  <c r="NS104" i="1"/>
  <c r="NR104" i="1"/>
  <c r="NQ104" i="1"/>
  <c r="NP104" i="1"/>
  <c r="NM104" i="1"/>
  <c r="NL104" i="1"/>
  <c r="QF103" i="1"/>
  <c r="QF86" i="1"/>
  <c r="QF85" i="1"/>
  <c r="QF87" i="1"/>
  <c r="QF88" i="1"/>
  <c r="QF89" i="1"/>
  <c r="QF90" i="1"/>
  <c r="QF91" i="1"/>
  <c r="QF92" i="1"/>
  <c r="QF93" i="1"/>
  <c r="QF94" i="1"/>
  <c r="QF95" i="1"/>
  <c r="QF96" i="1"/>
  <c r="QF97" i="1"/>
  <c r="QF98" i="1"/>
  <c r="QF99" i="1"/>
  <c r="QF100" i="1"/>
  <c r="QF101" i="1"/>
  <c r="QF102" i="1"/>
  <c r="PC104" i="1"/>
  <c r="PB104" i="1"/>
  <c r="PA104" i="1"/>
  <c r="QF104" i="1"/>
  <c r="QE104" i="1"/>
  <c r="QD104" i="1"/>
  <c r="QC104" i="1"/>
  <c r="QB104" i="1"/>
  <c r="QA104" i="1"/>
  <c r="PZ104" i="1"/>
  <c r="PY104" i="1"/>
  <c r="PX104" i="1"/>
  <c r="PW104" i="1"/>
  <c r="PV104" i="1"/>
  <c r="PN104" i="1"/>
  <c r="PI104" i="1"/>
  <c r="PS104" i="1"/>
  <c r="PQ104" i="1"/>
  <c r="PP104" i="1"/>
  <c r="PO104" i="1"/>
  <c r="PM104" i="1"/>
  <c r="PL104" i="1"/>
  <c r="PK104" i="1"/>
  <c r="PJ104" i="1"/>
  <c r="PH104" i="1"/>
  <c r="PG104" i="1"/>
  <c r="PF104" i="1"/>
  <c r="PE104" i="1"/>
  <c r="PD104" i="1"/>
  <c r="PT104" i="1"/>
  <c r="PR104" i="1"/>
  <c r="PU104" i="1"/>
  <c r="QG12" i="1"/>
  <c r="QH6" i="1"/>
  <c r="GE104" i="1"/>
  <c r="GD104" i="1"/>
  <c r="AK105" i="1"/>
  <c r="H106" i="1"/>
  <c r="AFB104" i="1"/>
  <c r="ADV104" i="1"/>
  <c r="AEX104" i="1"/>
  <c r="ADR104" i="1"/>
  <c r="AGB104" i="1"/>
  <c r="AEV104" i="1"/>
  <c r="AEU104" i="1"/>
  <c r="AFY104" i="1"/>
  <c r="AES104" i="1"/>
  <c r="AER104" i="1"/>
  <c r="AFX104" i="1"/>
  <c r="AEM104" i="1"/>
  <c r="LR104" i="1" a="1"/>
  <c r="LR104" i="1" s="1"/>
  <c r="GA104" i="1"/>
  <c r="AFU104" i="1"/>
  <c r="AEJ104" i="1"/>
  <c r="AFT104" i="1"/>
  <c r="AEI104" i="1"/>
  <c r="AFM104" i="1"/>
  <c r="ADX104" i="1"/>
  <c r="AFL104" i="1"/>
  <c r="ADW104" i="1"/>
  <c r="AFK104" i="1"/>
  <c r="ADU104" i="1"/>
  <c r="AFJ104" i="1"/>
  <c r="ADT104" i="1"/>
  <c r="AFI104" i="1"/>
  <c r="ADS104" i="1"/>
  <c r="AFH104" i="1"/>
  <c r="AFG104" i="1"/>
  <c r="AFF104" i="1"/>
  <c r="GC104" i="1"/>
  <c r="AFE104" i="1"/>
  <c r="MC104" i="1" a="1"/>
  <c r="MC104" i="1" s="1"/>
  <c r="MD104" i="1" s="1"/>
  <c r="ME104" i="1" s="1"/>
  <c r="MF104" i="1" s="1"/>
  <c r="GB104" i="1"/>
  <c r="AFD104" i="1"/>
  <c r="AFC104" i="1"/>
  <c r="MB104" i="1" a="1"/>
  <c r="MB104" i="1" s="1"/>
  <c r="AFA104" i="1"/>
  <c r="AEZ104" i="1"/>
  <c r="AEY104" i="1"/>
  <c r="AFV104" i="1"/>
  <c r="AFS104" i="1"/>
  <c r="AFR104" i="1"/>
  <c r="AFQ104" i="1"/>
  <c r="AFP104" i="1"/>
  <c r="AFO104" i="1"/>
  <c r="AFN104" i="1"/>
  <c r="LX104" i="1" a="1"/>
  <c r="LX104" i="1" s="1"/>
  <c r="LY104" i="1" s="1"/>
  <c r="LZ104" i="1" s="1"/>
  <c r="MA104" i="1" s="1"/>
  <c r="AEW104" i="1"/>
  <c r="AET104" i="1"/>
  <c r="LW104" i="1" a="1"/>
  <c r="LW104" i="1" s="1"/>
  <c r="AEQ104" i="1"/>
  <c r="AEP104" i="1"/>
  <c r="AEO104" i="1"/>
  <c r="AEN104" i="1"/>
  <c r="LS104" i="1" a="1"/>
  <c r="LS104" i="1" s="1"/>
  <c r="LT104" i="1" s="1"/>
  <c r="LU104" i="1" s="1"/>
  <c r="LV104" i="1" s="1"/>
  <c r="AEL104" i="1"/>
  <c r="ZA104" i="1"/>
  <c r="AFW104" i="1"/>
  <c r="AEK104" i="1"/>
  <c r="AEH104" i="1"/>
  <c r="AEF104" i="1"/>
  <c r="AEE104" i="1"/>
  <c r="AED104" i="1"/>
  <c r="AEC104" i="1"/>
  <c r="AEB104" i="1"/>
  <c r="AEA104" i="1"/>
  <c r="ADZ104" i="1"/>
  <c r="ADY104" i="1"/>
  <c r="AEG104" i="1"/>
  <c r="DZ103" i="1"/>
  <c r="FK103" i="1"/>
  <c r="DV103" i="1"/>
  <c r="DU103" i="1"/>
  <c r="DT103" i="1"/>
  <c r="AGB87" i="1"/>
  <c r="AGB88" i="1"/>
  <c r="AGB85" i="1"/>
  <c r="AGB86" i="1"/>
  <c r="AGB89" i="1"/>
  <c r="AGB90" i="1"/>
  <c r="AGB91" i="1"/>
  <c r="AGB92" i="1"/>
  <c r="AGB93" i="1"/>
  <c r="AGB94" i="1"/>
  <c r="AGB95" i="1"/>
  <c r="AGB96" i="1"/>
  <c r="AGB97" i="1"/>
  <c r="AGB98" i="1"/>
  <c r="AGB99" i="1"/>
  <c r="AGB100" i="1"/>
  <c r="AGB101" i="1"/>
  <c r="AGB102" i="1"/>
  <c r="AJ103" i="1"/>
  <c r="AAD104" i="1" a="1"/>
  <c r="AAD104" i="1" s="1"/>
  <c r="AGB103" i="1"/>
  <c r="GH104" i="1"/>
  <c r="GG104" i="1"/>
  <c r="EF104" i="1"/>
  <c r="T104" i="1"/>
  <c r="EB104" i="1"/>
  <c r="U104" i="1"/>
  <c r="EI104" i="1"/>
  <c r="EH104" i="1"/>
  <c r="EG104" i="1"/>
  <c r="EE104" i="1"/>
  <c r="ED104" i="1"/>
  <c r="EC104" i="1"/>
  <c r="EA104" i="1"/>
  <c r="AGE10" i="1"/>
  <c r="ZV13" i="1"/>
  <c r="ZV117" i="1" s="1"/>
  <c r="ZL13" i="1"/>
  <c r="ZL117" i="1" s="1"/>
  <c r="ZK13" i="1"/>
  <c r="ZK117" i="1" s="1"/>
  <c r="AFZ104" i="1" l="1"/>
  <c r="AFZ85" i="1"/>
  <c r="AFZ92" i="1"/>
  <c r="AFZ102" i="1"/>
  <c r="AGC10" i="1"/>
  <c r="AFZ89" i="1"/>
  <c r="AFZ90" i="1"/>
  <c r="AFZ103" i="1"/>
  <c r="AFZ88" i="1"/>
  <c r="AFZ96" i="1"/>
  <c r="AFZ93" i="1"/>
  <c r="AFZ95" i="1"/>
  <c r="AFZ91" i="1"/>
  <c r="AFZ98" i="1"/>
  <c r="AFZ87" i="1"/>
  <c r="AFZ94" i="1"/>
  <c r="AFZ86" i="1"/>
  <c r="AFZ100" i="1"/>
  <c r="AFZ97" i="1"/>
  <c r="AFZ99" i="1"/>
  <c r="AFZ101" i="1"/>
  <c r="AGA100" i="1"/>
  <c r="AB105" i="1"/>
  <c r="AA105" i="1" s="1"/>
  <c r="AGA101" i="1"/>
  <c r="AGA99" i="1"/>
  <c r="AGA98" i="1"/>
  <c r="AGA96" i="1"/>
  <c r="AGA95" i="1"/>
  <c r="AGA97" i="1"/>
  <c r="AGA94" i="1"/>
  <c r="AGA103" i="1"/>
  <c r="AGA104" i="1"/>
  <c r="AGA102" i="1"/>
  <c r="AGA93" i="1"/>
  <c r="AGA92" i="1"/>
  <c r="AGA91" i="1"/>
  <c r="AGA90" i="1"/>
  <c r="AGA89" i="1"/>
  <c r="AGA85" i="1"/>
  <c r="AGA88" i="1"/>
  <c r="AGD10" i="1"/>
  <c r="AGA87" i="1"/>
  <c r="AGA86" i="1"/>
  <c r="EX104" i="1"/>
  <c r="FE104" i="1"/>
  <c r="FF104" i="1"/>
  <c r="Y105" i="1"/>
  <c r="X105" i="1"/>
  <c r="W105" i="1"/>
  <c r="FD105" i="1" s="1"/>
  <c r="EW104" i="1"/>
  <c r="EY104" i="1"/>
  <c r="Q106" i="1"/>
  <c r="GF106" i="1" s="1"/>
  <c r="R106" i="1"/>
  <c r="P106" i="1"/>
  <c r="O106" i="1"/>
  <c r="AG106" i="1"/>
  <c r="AC106" i="1"/>
  <c r="N106" i="1"/>
  <c r="AE106" i="1"/>
  <c r="AH106" i="1"/>
  <c r="AF106" i="1"/>
  <c r="AD106" i="1"/>
  <c r="S106" i="1"/>
  <c r="GI106" i="1" s="1"/>
  <c r="V105" i="1"/>
  <c r="OR105" i="1"/>
  <c r="NX105" i="1"/>
  <c r="ND105" i="1"/>
  <c r="OQ105" i="1"/>
  <c r="NW105" i="1"/>
  <c r="NC105" i="1"/>
  <c r="OP105" i="1"/>
  <c r="NV105" i="1"/>
  <c r="NB105" i="1"/>
  <c r="OO105" i="1"/>
  <c r="NU105" i="1"/>
  <c r="NA105" i="1"/>
  <c r="ON105" i="1"/>
  <c r="NT105" i="1"/>
  <c r="MZ105" i="1"/>
  <c r="OM105" i="1"/>
  <c r="NS105" i="1"/>
  <c r="MY105" i="1"/>
  <c r="OL105" i="1"/>
  <c r="NR105" i="1"/>
  <c r="MX105" i="1"/>
  <c r="OK105" i="1"/>
  <c r="NQ105" i="1"/>
  <c r="MW105" i="1"/>
  <c r="OJ105" i="1"/>
  <c r="NP105" i="1"/>
  <c r="MV105" i="1"/>
  <c r="OI105" i="1"/>
  <c r="NO105" i="1"/>
  <c r="MU105" i="1"/>
  <c r="OH105" i="1"/>
  <c r="NN105" i="1"/>
  <c r="MT105" i="1"/>
  <c r="OG105" i="1"/>
  <c r="NM105" i="1"/>
  <c r="MS105" i="1"/>
  <c r="OF105" i="1"/>
  <c r="NL105" i="1"/>
  <c r="MR105" i="1"/>
  <c r="OE105" i="1"/>
  <c r="NK105" i="1"/>
  <c r="MQ105" i="1"/>
  <c r="OD105" i="1"/>
  <c r="NJ105" i="1"/>
  <c r="MP105" i="1"/>
  <c r="OC105" i="1"/>
  <c r="NI105" i="1"/>
  <c r="MO105" i="1"/>
  <c r="NH105" i="1"/>
  <c r="MN105" i="1"/>
  <c r="NG105" i="1"/>
  <c r="MM105" i="1"/>
  <c r="NE105" i="1"/>
  <c r="MJ105" i="1"/>
  <c r="MI105" i="1"/>
  <c r="MH105" i="1"/>
  <c r="OZ105" i="1"/>
  <c r="OY105" i="1"/>
  <c r="OX105" i="1"/>
  <c r="OW105" i="1"/>
  <c r="OV105" i="1"/>
  <c r="OB105" i="1"/>
  <c r="OU105" i="1"/>
  <c r="OA105" i="1"/>
  <c r="OT105" i="1"/>
  <c r="OS105" i="1"/>
  <c r="NZ105" i="1"/>
  <c r="NY105" i="1"/>
  <c r="NF105" i="1"/>
  <c r="ML105" i="1"/>
  <c r="MK105" i="1"/>
  <c r="MG105" i="1"/>
  <c r="QG104" i="1"/>
  <c r="QG85" i="1"/>
  <c r="QG86" i="1"/>
  <c r="QG87" i="1"/>
  <c r="QG88" i="1"/>
  <c r="QG89" i="1"/>
  <c r="QG90" i="1"/>
  <c r="QG91" i="1"/>
  <c r="QG92" i="1"/>
  <c r="QG93" i="1"/>
  <c r="QG94" i="1"/>
  <c r="QG95" i="1"/>
  <c r="QG96" i="1"/>
  <c r="QG97" i="1"/>
  <c r="QG98" i="1"/>
  <c r="QG99" i="1"/>
  <c r="QG100" i="1"/>
  <c r="QG101" i="1"/>
  <c r="QG102" i="1"/>
  <c r="QG103" i="1"/>
  <c r="QB105" i="1"/>
  <c r="QA105" i="1"/>
  <c r="PZ105" i="1"/>
  <c r="PY105" i="1"/>
  <c r="PX105" i="1"/>
  <c r="PW105" i="1"/>
  <c r="PV105" i="1"/>
  <c r="PU105" i="1"/>
  <c r="PT105" i="1"/>
  <c r="PS105" i="1"/>
  <c r="PR105" i="1"/>
  <c r="PQ105" i="1"/>
  <c r="PP105" i="1"/>
  <c r="PO105" i="1"/>
  <c r="PI105" i="1"/>
  <c r="PD105" i="1"/>
  <c r="QE105" i="1"/>
  <c r="PB105" i="1"/>
  <c r="PN105" i="1"/>
  <c r="PM105" i="1"/>
  <c r="PL105" i="1"/>
  <c r="PK105" i="1"/>
  <c r="PJ105" i="1"/>
  <c r="PH105" i="1"/>
  <c r="PG105" i="1"/>
  <c r="PF105" i="1"/>
  <c r="PE105" i="1"/>
  <c r="PC105" i="1"/>
  <c r="PA105" i="1"/>
  <c r="QD105" i="1"/>
  <c r="QG105" i="1"/>
  <c r="QF105" i="1"/>
  <c r="QC105" i="1"/>
  <c r="QH12" i="1"/>
  <c r="QI6" i="1"/>
  <c r="AGE104" i="1"/>
  <c r="AK106" i="1"/>
  <c r="GD105" i="1"/>
  <c r="GE105" i="1"/>
  <c r="DZ104" i="1"/>
  <c r="FK104" i="1"/>
  <c r="AGE85" i="1"/>
  <c r="AGE87" i="1"/>
  <c r="AGE86" i="1"/>
  <c r="AGE88" i="1"/>
  <c r="AGE89" i="1"/>
  <c r="AGE90" i="1"/>
  <c r="AGE91" i="1"/>
  <c r="AGE92" i="1"/>
  <c r="AGE93" i="1"/>
  <c r="AGE94" i="1"/>
  <c r="AGE95" i="1"/>
  <c r="AGE96" i="1"/>
  <c r="AGE97" i="1"/>
  <c r="AGE98" i="1"/>
  <c r="AGE99" i="1"/>
  <c r="AGE100" i="1"/>
  <c r="AGE101" i="1"/>
  <c r="AGE102" i="1"/>
  <c r="AGE103" i="1"/>
  <c r="AJ104" i="1"/>
  <c r="EA105" i="1"/>
  <c r="U105" i="1"/>
  <c r="T105" i="1"/>
  <c r="EI105" i="1"/>
  <c r="EB105" i="1"/>
  <c r="EH105" i="1"/>
  <c r="EG105" i="1"/>
  <c r="EF105" i="1"/>
  <c r="EE105" i="1"/>
  <c r="ED105" i="1"/>
  <c r="EC105" i="1"/>
  <c r="AFE105" i="1"/>
  <c r="ADY105" i="1"/>
  <c r="AFC105" i="1"/>
  <c r="ADW105" i="1"/>
  <c r="AFB105" i="1"/>
  <c r="ADV105" i="1"/>
  <c r="AGE105" i="1"/>
  <c r="AEY105" i="1"/>
  <c r="ADS105" i="1"/>
  <c r="AEX105" i="1"/>
  <c r="ADR105" i="1"/>
  <c r="AEW105" i="1"/>
  <c r="AGB105" i="1"/>
  <c r="AEV105" i="1"/>
  <c r="AFZ105" i="1"/>
  <c r="AET105" i="1"/>
  <c r="AFY105" i="1"/>
  <c r="AES105" i="1"/>
  <c r="AFD105" i="1"/>
  <c r="AER105" i="1"/>
  <c r="GC105" i="1"/>
  <c r="AEQ105" i="1"/>
  <c r="AEP105" i="1"/>
  <c r="GA105" i="1"/>
  <c r="AEO105" i="1"/>
  <c r="AEM105" i="1"/>
  <c r="AEL105" i="1"/>
  <c r="AGA105" i="1"/>
  <c r="AEJ105" i="1"/>
  <c r="AFM105" i="1"/>
  <c r="ZA105" i="1"/>
  <c r="LR105" i="1" a="1"/>
  <c r="LR105" i="1" s="1"/>
  <c r="AFL105" i="1"/>
  <c r="AFK105" i="1"/>
  <c r="GB105" i="1"/>
  <c r="AFJ105" i="1"/>
  <c r="AFF105" i="1"/>
  <c r="AFA105" i="1"/>
  <c r="AEZ105" i="1"/>
  <c r="AEU105" i="1"/>
  <c r="AEN105" i="1"/>
  <c r="AEK105" i="1"/>
  <c r="AFR105" i="1"/>
  <c r="MC105" i="1" a="1"/>
  <c r="MC105" i="1" s="1"/>
  <c r="MD105" i="1" s="1"/>
  <c r="ME105" i="1" s="1"/>
  <c r="MF105" i="1" s="1"/>
  <c r="AFQ105" i="1"/>
  <c r="AFP105" i="1"/>
  <c r="MB105" i="1" a="1"/>
  <c r="MB105" i="1" s="1"/>
  <c r="AFO105" i="1"/>
  <c r="AFN105" i="1"/>
  <c r="AFI105" i="1"/>
  <c r="AFH105" i="1"/>
  <c r="AFG105" i="1"/>
  <c r="LX105" i="1" a="1"/>
  <c r="LX105" i="1" s="1"/>
  <c r="LY105" i="1" s="1"/>
  <c r="LZ105" i="1" s="1"/>
  <c r="MA105" i="1" s="1"/>
  <c r="AEI105" i="1"/>
  <c r="AEH105" i="1"/>
  <c r="LW105" i="1" a="1"/>
  <c r="LW105" i="1" s="1"/>
  <c r="AEG105" i="1"/>
  <c r="AEF105" i="1"/>
  <c r="AEE105" i="1"/>
  <c r="AED105" i="1"/>
  <c r="LS105" i="1" a="1"/>
  <c r="LS105" i="1" s="1"/>
  <c r="LT105" i="1" s="1"/>
  <c r="LU105" i="1" s="1"/>
  <c r="LV105" i="1" s="1"/>
  <c r="AFT105" i="1"/>
  <c r="AFX105" i="1"/>
  <c r="AFW105" i="1"/>
  <c r="AFV105" i="1"/>
  <c r="AFU105" i="1"/>
  <c r="AFS105" i="1"/>
  <c r="AEC105" i="1"/>
  <c r="AEB105" i="1"/>
  <c r="AEA105" i="1"/>
  <c r="ADZ105" i="1"/>
  <c r="ADX105" i="1"/>
  <c r="ADU105" i="1"/>
  <c r="ADT105" i="1"/>
  <c r="GG105" i="1"/>
  <c r="GH105" i="1"/>
  <c r="DU104" i="1"/>
  <c r="DT104" i="1"/>
  <c r="DV104" i="1"/>
  <c r="AAD105" i="1" a="1"/>
  <c r="AAD105" i="1" s="1"/>
  <c r="H107" i="1"/>
  <c r="AGH10" i="1"/>
  <c r="ZV14" i="1"/>
  <c r="ZV17" i="1" s="1"/>
  <c r="ZV18" i="1" s="1" a="1"/>
  <c r="ZV18" i="1" s="1"/>
  <c r="ZL14" i="1"/>
  <c r="ZL17" i="1" s="1"/>
  <c r="ZL18" i="1" s="1" a="1"/>
  <c r="ZL18" i="1" s="1"/>
  <c r="ZK14" i="1"/>
  <c r="ZK17" i="1" s="1"/>
  <c r="ZK18" i="1" s="1" a="1"/>
  <c r="ZK18" i="1" s="1"/>
  <c r="AGC105" i="1" l="1"/>
  <c r="AGC94" i="1"/>
  <c r="AGF10" i="1"/>
  <c r="AGF106" i="1" s="1"/>
  <c r="AGC100" i="1"/>
  <c r="AGC95" i="1"/>
  <c r="AGC87" i="1"/>
  <c r="AGC96" i="1"/>
  <c r="AGC101" i="1"/>
  <c r="AGC97" i="1"/>
  <c r="AGC98" i="1"/>
  <c r="AGC99" i="1"/>
  <c r="AGC91" i="1"/>
  <c r="AGC102" i="1"/>
  <c r="AGC90" i="1"/>
  <c r="AGC103" i="1"/>
  <c r="AGC104" i="1"/>
  <c r="AGC89" i="1"/>
  <c r="AGC85" i="1"/>
  <c r="AGC88" i="1"/>
  <c r="AGC92" i="1"/>
  <c r="AGC86" i="1"/>
  <c r="AGC93" i="1"/>
  <c r="AB106" i="1"/>
  <c r="AA106" i="1" s="1"/>
  <c r="AGD95" i="1"/>
  <c r="AGD104" i="1"/>
  <c r="AGD103" i="1"/>
  <c r="AGD102" i="1"/>
  <c r="AGD101" i="1"/>
  <c r="AGD100" i="1"/>
  <c r="AGD98" i="1"/>
  <c r="AGD99" i="1"/>
  <c r="AGD97" i="1"/>
  <c r="AGD96" i="1"/>
  <c r="AGD94" i="1"/>
  <c r="AGD93" i="1"/>
  <c r="AGD92" i="1"/>
  <c r="AGD91" i="1"/>
  <c r="AGD105" i="1"/>
  <c r="AGD90" i="1"/>
  <c r="AGD87" i="1"/>
  <c r="AGD85" i="1"/>
  <c r="AGD89" i="1"/>
  <c r="AGD86" i="1"/>
  <c r="AGG10" i="1"/>
  <c r="AGD88" i="1"/>
  <c r="EX105" i="1"/>
  <c r="FE105" i="1"/>
  <c r="FF105" i="1"/>
  <c r="Y106" i="1"/>
  <c r="X106" i="1"/>
  <c r="W106" i="1"/>
  <c r="FD106" i="1" s="1"/>
  <c r="EW105" i="1"/>
  <c r="EY105" i="1"/>
  <c r="AE107" i="1"/>
  <c r="N107" i="1"/>
  <c r="O107" i="1"/>
  <c r="AF107" i="1"/>
  <c r="AD107" i="1"/>
  <c r="S107" i="1"/>
  <c r="GI107" i="1" s="1"/>
  <c r="Q107" i="1"/>
  <c r="GF107" i="1" s="1"/>
  <c r="P107" i="1"/>
  <c r="AH107" i="1"/>
  <c r="AG107" i="1"/>
  <c r="AC107" i="1"/>
  <c r="R107" i="1"/>
  <c r="V106" i="1"/>
  <c r="AJ105" i="1"/>
  <c r="OF106" i="1"/>
  <c r="NL106" i="1"/>
  <c r="MR106" i="1"/>
  <c r="OE106" i="1"/>
  <c r="NK106" i="1"/>
  <c r="MQ106" i="1"/>
  <c r="OD106" i="1"/>
  <c r="NJ106" i="1"/>
  <c r="MP106" i="1"/>
  <c r="OC106" i="1"/>
  <c r="NI106" i="1"/>
  <c r="MO106" i="1"/>
  <c r="NH106" i="1"/>
  <c r="MN106" i="1"/>
  <c r="NG106" i="1"/>
  <c r="MM106" i="1"/>
  <c r="NF106" i="1"/>
  <c r="ML106" i="1"/>
  <c r="NE106" i="1"/>
  <c r="MK106" i="1"/>
  <c r="MJ106" i="1"/>
  <c r="MI106" i="1"/>
  <c r="MH106" i="1"/>
  <c r="MG106" i="1"/>
  <c r="OZ106" i="1"/>
  <c r="OY106" i="1"/>
  <c r="OX106" i="1"/>
  <c r="OW106" i="1"/>
  <c r="OV106" i="1"/>
  <c r="OB106" i="1"/>
  <c r="OU106" i="1"/>
  <c r="OA106" i="1"/>
  <c r="OT106" i="1"/>
  <c r="NZ106" i="1"/>
  <c r="OS106" i="1"/>
  <c r="NY106" i="1"/>
  <c r="OR106" i="1"/>
  <c r="NX106" i="1"/>
  <c r="ND106" i="1"/>
  <c r="OQ106" i="1"/>
  <c r="NW106" i="1"/>
  <c r="NC106" i="1"/>
  <c r="OP106" i="1"/>
  <c r="NV106" i="1"/>
  <c r="NB106" i="1"/>
  <c r="OO106" i="1"/>
  <c r="NU106" i="1"/>
  <c r="NA106" i="1"/>
  <c r="ON106" i="1"/>
  <c r="NT106" i="1"/>
  <c r="MZ106" i="1"/>
  <c r="OM106" i="1"/>
  <c r="NS106" i="1"/>
  <c r="MY106" i="1"/>
  <c r="OL106" i="1"/>
  <c r="NR106" i="1"/>
  <c r="MX106" i="1"/>
  <c r="OK106" i="1"/>
  <c r="NQ106" i="1"/>
  <c r="MW106" i="1"/>
  <c r="OJ106" i="1"/>
  <c r="NP106" i="1"/>
  <c r="MV106" i="1"/>
  <c r="OI106" i="1"/>
  <c r="NO106" i="1"/>
  <c r="MU106" i="1"/>
  <c r="MS106" i="1"/>
  <c r="MT106" i="1"/>
  <c r="OH106" i="1"/>
  <c r="OG106" i="1"/>
  <c r="NN106" i="1"/>
  <c r="NM106" i="1"/>
  <c r="QH86" i="1"/>
  <c r="QH85" i="1"/>
  <c r="QH87" i="1"/>
  <c r="QH88" i="1"/>
  <c r="QH89" i="1"/>
  <c r="QH90" i="1"/>
  <c r="QH91" i="1"/>
  <c r="QH92" i="1"/>
  <c r="QH93" i="1"/>
  <c r="QH94" i="1"/>
  <c r="QH95" i="1"/>
  <c r="QH96" i="1"/>
  <c r="QH97" i="1"/>
  <c r="QH98" i="1"/>
  <c r="QH99" i="1"/>
  <c r="QH100" i="1"/>
  <c r="QH101" i="1"/>
  <c r="QH102" i="1"/>
  <c r="QH103" i="1"/>
  <c r="QH104" i="1"/>
  <c r="QH105" i="1"/>
  <c r="PU106" i="1"/>
  <c r="PT106" i="1"/>
  <c r="PS106" i="1"/>
  <c r="PR106" i="1"/>
  <c r="PQ106" i="1"/>
  <c r="PP106" i="1"/>
  <c r="PO106" i="1"/>
  <c r="PN106" i="1"/>
  <c r="PM106" i="1"/>
  <c r="PL106" i="1"/>
  <c r="PK106" i="1"/>
  <c r="PJ106" i="1"/>
  <c r="PI106" i="1"/>
  <c r="PH106" i="1"/>
  <c r="PW106" i="1"/>
  <c r="PF106" i="1"/>
  <c r="PA106" i="1"/>
  <c r="QC106" i="1"/>
  <c r="PD106" i="1"/>
  <c r="QB106" i="1"/>
  <c r="QH106" i="1"/>
  <c r="QG106" i="1"/>
  <c r="QF106" i="1"/>
  <c r="QE106" i="1"/>
  <c r="QD106" i="1"/>
  <c r="QA106" i="1"/>
  <c r="PZ106" i="1"/>
  <c r="PY106" i="1"/>
  <c r="PX106" i="1"/>
  <c r="PV106" i="1"/>
  <c r="PG106" i="1"/>
  <c r="PE106" i="1"/>
  <c r="PC106" i="1"/>
  <c r="PB106" i="1"/>
  <c r="QI12" i="1"/>
  <c r="QJ6" i="1"/>
  <c r="AK107" i="1"/>
  <c r="GE106" i="1"/>
  <c r="GD106" i="1"/>
  <c r="AGH87" i="1"/>
  <c r="AGH86" i="1"/>
  <c r="AGH88" i="1"/>
  <c r="AGH85" i="1"/>
  <c r="AGH89" i="1"/>
  <c r="AGH90" i="1"/>
  <c r="AGH91" i="1"/>
  <c r="AGH92" i="1"/>
  <c r="AGH93" i="1"/>
  <c r="AGH94" i="1"/>
  <c r="AGH95" i="1"/>
  <c r="AGH96" i="1"/>
  <c r="AGH97" i="1"/>
  <c r="AGH98" i="1"/>
  <c r="AGH99" i="1"/>
  <c r="AGH100" i="1"/>
  <c r="AGH101" i="1"/>
  <c r="AGH102" i="1"/>
  <c r="AGH103" i="1"/>
  <c r="AGH104" i="1"/>
  <c r="AGH105" i="1"/>
  <c r="DT105" i="1"/>
  <c r="DV105" i="1"/>
  <c r="DU105" i="1"/>
  <c r="AAD106" i="1" a="1"/>
  <c r="AAD106" i="1" s="1"/>
  <c r="GH106" i="1"/>
  <c r="GG106" i="1"/>
  <c r="EA106" i="1"/>
  <c r="EI106" i="1"/>
  <c r="U106" i="1"/>
  <c r="EH106" i="1"/>
  <c r="EG106" i="1"/>
  <c r="T106" i="1"/>
  <c r="EB106" i="1"/>
  <c r="EF106" i="1"/>
  <c r="EE106" i="1"/>
  <c r="ED106" i="1"/>
  <c r="EC106" i="1"/>
  <c r="AGH106" i="1"/>
  <c r="AFB106" i="1"/>
  <c r="ADV106" i="1"/>
  <c r="AEZ106" i="1"/>
  <c r="ADT106" i="1"/>
  <c r="AGE106" i="1"/>
  <c r="AEY106" i="1"/>
  <c r="ADS106" i="1"/>
  <c r="AGB106" i="1"/>
  <c r="AEV106" i="1"/>
  <c r="AGA106" i="1"/>
  <c r="AEU106" i="1"/>
  <c r="GC106" i="1"/>
  <c r="AFZ106" i="1"/>
  <c r="AET106" i="1"/>
  <c r="GB106" i="1"/>
  <c r="AFY106" i="1"/>
  <c r="AES106" i="1"/>
  <c r="GA106" i="1"/>
  <c r="AFW106" i="1"/>
  <c r="AEQ106" i="1"/>
  <c r="AFV106" i="1"/>
  <c r="AEP106" i="1"/>
  <c r="MC106" i="1" a="1"/>
  <c r="MC106" i="1" s="1"/>
  <c r="MD106" i="1" s="1"/>
  <c r="ME106" i="1" s="1"/>
  <c r="MF106" i="1" s="1"/>
  <c r="AFD106" i="1"/>
  <c r="ADX106" i="1"/>
  <c r="AEK106" i="1"/>
  <c r="AEJ106" i="1"/>
  <c r="AGD106" i="1"/>
  <c r="AEH106" i="1"/>
  <c r="MB106" i="1" a="1"/>
  <c r="MB106" i="1" s="1"/>
  <c r="AGC106" i="1"/>
  <c r="AEG106" i="1"/>
  <c r="AFX106" i="1"/>
  <c r="AEF106" i="1"/>
  <c r="AFU106" i="1"/>
  <c r="AEE106" i="1"/>
  <c r="AFT106" i="1"/>
  <c r="AED106" i="1"/>
  <c r="AFS106" i="1"/>
  <c r="AEC106" i="1"/>
  <c r="LX106" i="1" a="1"/>
  <c r="LX106" i="1" s="1"/>
  <c r="LY106" i="1" s="1"/>
  <c r="LZ106" i="1" s="1"/>
  <c r="MA106" i="1" s="1"/>
  <c r="AFR106" i="1"/>
  <c r="AEB106" i="1"/>
  <c r="AFQ106" i="1"/>
  <c r="AEA106" i="1"/>
  <c r="LW106" i="1" a="1"/>
  <c r="LW106" i="1" s="1"/>
  <c r="AFP106" i="1"/>
  <c r="ADZ106" i="1"/>
  <c r="AFO106" i="1"/>
  <c r="ADY106" i="1"/>
  <c r="AFN106" i="1"/>
  <c r="AFM106" i="1"/>
  <c r="AFL106" i="1"/>
  <c r="AFK106" i="1"/>
  <c r="AFJ106" i="1"/>
  <c r="AFI106" i="1"/>
  <c r="AFH106" i="1"/>
  <c r="AFG106" i="1"/>
  <c r="AFF106" i="1"/>
  <c r="AFE106" i="1"/>
  <c r="AFC106" i="1"/>
  <c r="AFA106" i="1"/>
  <c r="AEX106" i="1"/>
  <c r="AEW106" i="1"/>
  <c r="AER106" i="1"/>
  <c r="AEO106" i="1"/>
  <c r="AEN106" i="1"/>
  <c r="AEM106" i="1"/>
  <c r="AEL106" i="1"/>
  <c r="AEI106" i="1"/>
  <c r="ADW106" i="1"/>
  <c r="ADU106" i="1"/>
  <c r="ADR106" i="1"/>
  <c r="LS106" i="1" a="1"/>
  <c r="LS106" i="1" s="1"/>
  <c r="LT106" i="1" s="1"/>
  <c r="LU106" i="1" s="1"/>
  <c r="LV106" i="1" s="1"/>
  <c r="LR106" i="1" a="1"/>
  <c r="LR106" i="1" s="1"/>
  <c r="H108" i="1"/>
  <c r="DZ105" i="1"/>
  <c r="FK105" i="1"/>
  <c r="AGK10" i="1"/>
  <c r="AGF99" i="1" l="1"/>
  <c r="AGF92" i="1"/>
  <c r="AGF100" i="1"/>
  <c r="AGF101" i="1"/>
  <c r="AGF95" i="1"/>
  <c r="AGF102" i="1"/>
  <c r="AGF103" i="1"/>
  <c r="AGF90" i="1"/>
  <c r="AGF85" i="1"/>
  <c r="AGF86" i="1"/>
  <c r="AGF93" i="1"/>
  <c r="AGF96" i="1"/>
  <c r="AGF104" i="1"/>
  <c r="AGF105" i="1"/>
  <c r="AGF87" i="1"/>
  <c r="AGF91" i="1"/>
  <c r="AGF97" i="1"/>
  <c r="AGI10" i="1"/>
  <c r="AGF89" i="1"/>
  <c r="AGF98" i="1"/>
  <c r="AGF88" i="1"/>
  <c r="AGF94" i="1"/>
  <c r="AB107" i="1"/>
  <c r="AA107" i="1" s="1"/>
  <c r="AGG106" i="1"/>
  <c r="AGG95" i="1"/>
  <c r="AGG94" i="1"/>
  <c r="AGG93" i="1"/>
  <c r="AGG92" i="1"/>
  <c r="AGG91" i="1"/>
  <c r="AGG96" i="1"/>
  <c r="AGG90" i="1"/>
  <c r="AGG89" i="1"/>
  <c r="AGG88" i="1"/>
  <c r="AGG86" i="1"/>
  <c r="AGG85" i="1"/>
  <c r="AGG87" i="1"/>
  <c r="AGG105" i="1"/>
  <c r="AGG104" i="1"/>
  <c r="AGG103" i="1"/>
  <c r="AGG102" i="1"/>
  <c r="AGG101" i="1"/>
  <c r="AGG100" i="1"/>
  <c r="AGG99" i="1"/>
  <c r="AGJ10" i="1"/>
  <c r="AGG98" i="1"/>
  <c r="AGG97" i="1"/>
  <c r="EX106" i="1"/>
  <c r="FE106" i="1"/>
  <c r="FF106" i="1"/>
  <c r="Y107" i="1"/>
  <c r="X107" i="1"/>
  <c r="W107" i="1"/>
  <c r="FD107" i="1" s="1"/>
  <c r="EY106" i="1"/>
  <c r="EW106" i="1"/>
  <c r="AH108" i="1"/>
  <c r="AG108" i="1"/>
  <c r="AF108" i="1"/>
  <c r="AE108" i="1"/>
  <c r="AD108" i="1"/>
  <c r="AC108" i="1"/>
  <c r="S108" i="1"/>
  <c r="GI108" i="1" s="1"/>
  <c r="R108" i="1"/>
  <c r="Q108" i="1"/>
  <c r="GF108" i="1" s="1"/>
  <c r="O108" i="1"/>
  <c r="P108" i="1"/>
  <c r="N108" i="1"/>
  <c r="V107" i="1"/>
  <c r="AJ106" i="1"/>
  <c r="OZ107" i="1"/>
  <c r="OY107" i="1"/>
  <c r="OX107" i="1"/>
  <c r="OW107" i="1"/>
  <c r="OV107" i="1"/>
  <c r="OB107" i="1"/>
  <c r="OU107" i="1"/>
  <c r="OA107" i="1"/>
  <c r="OT107" i="1"/>
  <c r="NZ107" i="1"/>
  <c r="OS107" i="1"/>
  <c r="NY107" i="1"/>
  <c r="OR107" i="1"/>
  <c r="NX107" i="1"/>
  <c r="ND107" i="1"/>
  <c r="OQ107" i="1"/>
  <c r="NW107" i="1"/>
  <c r="NC107" i="1"/>
  <c r="OP107" i="1"/>
  <c r="NV107" i="1"/>
  <c r="NB107" i="1"/>
  <c r="OO107" i="1"/>
  <c r="NU107" i="1"/>
  <c r="NA107" i="1"/>
  <c r="ON107" i="1"/>
  <c r="NT107" i="1"/>
  <c r="MZ107" i="1"/>
  <c r="OM107" i="1"/>
  <c r="NS107" i="1"/>
  <c r="MY107" i="1"/>
  <c r="OL107" i="1"/>
  <c r="NR107" i="1"/>
  <c r="MX107" i="1"/>
  <c r="OK107" i="1"/>
  <c r="NQ107" i="1"/>
  <c r="MW107" i="1"/>
  <c r="OJ107" i="1"/>
  <c r="NP107" i="1"/>
  <c r="MV107" i="1"/>
  <c r="OI107" i="1"/>
  <c r="NO107" i="1"/>
  <c r="MU107" i="1"/>
  <c r="OH107" i="1"/>
  <c r="NN107" i="1"/>
  <c r="MT107" i="1"/>
  <c r="OG107" i="1"/>
  <c r="NM107" i="1"/>
  <c r="MS107" i="1"/>
  <c r="OF107" i="1"/>
  <c r="NL107" i="1"/>
  <c r="MR107" i="1"/>
  <c r="OE107" i="1"/>
  <c r="NK107" i="1"/>
  <c r="MQ107" i="1"/>
  <c r="OD107" i="1"/>
  <c r="NJ107" i="1"/>
  <c r="MP107" i="1"/>
  <c r="OC107" i="1"/>
  <c r="NI107" i="1"/>
  <c r="MO107" i="1"/>
  <c r="NH107" i="1"/>
  <c r="MN107" i="1"/>
  <c r="NG107" i="1"/>
  <c r="MM107" i="1"/>
  <c r="NF107" i="1"/>
  <c r="ML107" i="1"/>
  <c r="NE107" i="1"/>
  <c r="MK107" i="1"/>
  <c r="MJ107" i="1"/>
  <c r="MI107" i="1"/>
  <c r="MH107" i="1"/>
  <c r="MG107" i="1"/>
  <c r="QI106" i="1"/>
  <c r="QI86" i="1"/>
  <c r="QI85" i="1"/>
  <c r="QI87" i="1"/>
  <c r="QI88" i="1"/>
  <c r="QI89" i="1"/>
  <c r="QI90" i="1"/>
  <c r="QI91" i="1"/>
  <c r="QI92" i="1"/>
  <c r="QI93" i="1"/>
  <c r="QI94" i="1"/>
  <c r="QI95" i="1"/>
  <c r="QI96" i="1"/>
  <c r="QI97" i="1"/>
  <c r="QI98" i="1"/>
  <c r="QI99" i="1"/>
  <c r="QI100" i="1"/>
  <c r="QI101" i="1"/>
  <c r="QI102" i="1"/>
  <c r="QI103" i="1"/>
  <c r="QI104" i="1"/>
  <c r="QI105" i="1"/>
  <c r="PN107" i="1"/>
  <c r="PM107" i="1"/>
  <c r="PL107" i="1"/>
  <c r="PK107" i="1"/>
  <c r="PJ107" i="1"/>
  <c r="PI107" i="1"/>
  <c r="PH107" i="1"/>
  <c r="PG107" i="1"/>
  <c r="PF107" i="1"/>
  <c r="PE107" i="1"/>
  <c r="PD107" i="1"/>
  <c r="QI107" i="1"/>
  <c r="PC107" i="1"/>
  <c r="QH107" i="1"/>
  <c r="PB107" i="1"/>
  <c r="QG107" i="1"/>
  <c r="PA107" i="1"/>
  <c r="PP107" i="1"/>
  <c r="PW107" i="1"/>
  <c r="PR107" i="1"/>
  <c r="QE107" i="1"/>
  <c r="QC107" i="1"/>
  <c r="QB107" i="1"/>
  <c r="QA107" i="1"/>
  <c r="PZ107" i="1"/>
  <c r="PY107" i="1"/>
  <c r="PX107" i="1"/>
  <c r="PV107" i="1"/>
  <c r="PU107" i="1"/>
  <c r="PT107" i="1"/>
  <c r="PS107" i="1"/>
  <c r="PQ107" i="1"/>
  <c r="PO107" i="1"/>
  <c r="QF107" i="1"/>
  <c r="QD107" i="1"/>
  <c r="QJ12" i="1"/>
  <c r="QK6" i="1"/>
  <c r="AGK106" i="1"/>
  <c r="AK108" i="1"/>
  <c r="GE107" i="1"/>
  <c r="GD107" i="1"/>
  <c r="U107" i="1"/>
  <c r="T107" i="1"/>
  <c r="EG107" i="1"/>
  <c r="EF107" i="1"/>
  <c r="EE107" i="1"/>
  <c r="ED107" i="1"/>
  <c r="EC107" i="1"/>
  <c r="EB107" i="1"/>
  <c r="EA107" i="1"/>
  <c r="EI107" i="1"/>
  <c r="EH107" i="1"/>
  <c r="DU106" i="1"/>
  <c r="DT106" i="1"/>
  <c r="DV106" i="1"/>
  <c r="AGE107" i="1"/>
  <c r="AEY107" i="1"/>
  <c r="ADS107" i="1"/>
  <c r="AGD107" i="1"/>
  <c r="AEX107" i="1"/>
  <c r="ADR107" i="1"/>
  <c r="AGC107" i="1"/>
  <c r="AEW107" i="1"/>
  <c r="AGB107" i="1"/>
  <c r="AEV107" i="1"/>
  <c r="AGA107" i="1"/>
  <c r="AEU107" i="1"/>
  <c r="AFZ107" i="1"/>
  <c r="AET107" i="1"/>
  <c r="GB107" i="1"/>
  <c r="AFY107" i="1"/>
  <c r="AES107" i="1"/>
  <c r="GA107" i="1"/>
  <c r="AFX107" i="1"/>
  <c r="AER107" i="1"/>
  <c r="AFW107" i="1"/>
  <c r="AEQ107" i="1"/>
  <c r="AFV107" i="1"/>
  <c r="AEP107" i="1"/>
  <c r="MC107" i="1" a="1"/>
  <c r="MC107" i="1" s="1"/>
  <c r="MD107" i="1" s="1"/>
  <c r="ME107" i="1" s="1"/>
  <c r="MF107" i="1" s="1"/>
  <c r="AFU107" i="1"/>
  <c r="AEO107" i="1"/>
  <c r="AFT107" i="1"/>
  <c r="AEN107" i="1"/>
  <c r="MB107" i="1" a="1"/>
  <c r="MB107" i="1" s="1"/>
  <c r="AFS107" i="1"/>
  <c r="AEM107" i="1"/>
  <c r="AFQ107" i="1"/>
  <c r="AEK107" i="1"/>
  <c r="AGG107" i="1"/>
  <c r="AFA107" i="1"/>
  <c r="ADU107" i="1"/>
  <c r="AFD107" i="1"/>
  <c r="AFC107" i="1"/>
  <c r="LX107" i="1" a="1"/>
  <c r="LX107" i="1" s="1"/>
  <c r="LY107" i="1" s="1"/>
  <c r="LZ107" i="1" s="1"/>
  <c r="MA107" i="1" s="1"/>
  <c r="AFB107" i="1"/>
  <c r="AEZ107" i="1"/>
  <c r="LW107" i="1" a="1"/>
  <c r="LW107" i="1" s="1"/>
  <c r="AEL107" i="1"/>
  <c r="GC107" i="1"/>
  <c r="AEJ107" i="1"/>
  <c r="AEI107" i="1"/>
  <c r="AEH107" i="1"/>
  <c r="AEG107" i="1"/>
  <c r="LS107" i="1" a="1"/>
  <c r="LS107" i="1" s="1"/>
  <c r="LT107" i="1" s="1"/>
  <c r="LU107" i="1" s="1"/>
  <c r="LV107" i="1" s="1"/>
  <c r="AEF107" i="1"/>
  <c r="AEE107" i="1"/>
  <c r="LR107" i="1" a="1"/>
  <c r="LR107" i="1" s="1"/>
  <c r="AED107" i="1"/>
  <c r="AEC107" i="1"/>
  <c r="AFJ107" i="1"/>
  <c r="AFI107" i="1"/>
  <c r="AFH107" i="1"/>
  <c r="AFG107" i="1"/>
  <c r="AFF107" i="1"/>
  <c r="AFE107" i="1"/>
  <c r="AEB107" i="1"/>
  <c r="AEA107" i="1"/>
  <c r="ADZ107" i="1"/>
  <c r="ADY107" i="1"/>
  <c r="ADX107" i="1"/>
  <c r="ADW107" i="1"/>
  <c r="ADV107" i="1"/>
  <c r="ADT107" i="1"/>
  <c r="AGK107" i="1"/>
  <c r="AGH107" i="1"/>
  <c r="AGF107" i="1"/>
  <c r="AFR107" i="1"/>
  <c r="AFP107" i="1"/>
  <c r="AFO107" i="1"/>
  <c r="AFN107" i="1"/>
  <c r="AFM107" i="1"/>
  <c r="AFL107" i="1"/>
  <c r="AFK107" i="1"/>
  <c r="AAD107" i="1" a="1"/>
  <c r="AAD107" i="1" s="1"/>
  <c r="AGK88" i="1"/>
  <c r="AGK86" i="1"/>
  <c r="AGK87" i="1"/>
  <c r="AGK85" i="1"/>
  <c r="AGK89" i="1"/>
  <c r="AGK90" i="1"/>
  <c r="AGK91" i="1"/>
  <c r="AGK92" i="1"/>
  <c r="AGK93" i="1"/>
  <c r="AGK94" i="1"/>
  <c r="AGK95" i="1"/>
  <c r="AGK96" i="1"/>
  <c r="AGK97" i="1"/>
  <c r="AGK98" i="1"/>
  <c r="AGK99" i="1"/>
  <c r="AGK100" i="1"/>
  <c r="AGK101" i="1"/>
  <c r="AGK102" i="1"/>
  <c r="AGK103" i="1"/>
  <c r="AGK104" i="1"/>
  <c r="AGK105" i="1"/>
  <c r="DZ106" i="1"/>
  <c r="FK106" i="1"/>
  <c r="GG107" i="1"/>
  <c r="GH107" i="1"/>
  <c r="AGN10" i="1"/>
  <c r="FH15" i="1"/>
  <c r="AGJ91" i="1" l="1"/>
  <c r="AGJ87" i="1"/>
  <c r="AGJ103" i="1"/>
  <c r="AGJ104" i="1"/>
  <c r="AGJ94" i="1"/>
  <c r="AGJ90" i="1"/>
  <c r="AGJ93" i="1"/>
  <c r="AGJ96" i="1"/>
  <c r="AGJ95" i="1"/>
  <c r="AGJ86" i="1"/>
  <c r="AGJ92" i="1"/>
  <c r="AGJ85" i="1"/>
  <c r="AGJ98" i="1"/>
  <c r="AGJ97" i="1"/>
  <c r="AGJ99" i="1"/>
  <c r="AGJ100" i="1"/>
  <c r="AGJ89" i="1"/>
  <c r="AGJ101" i="1"/>
  <c r="AGM10" i="1"/>
  <c r="AGJ105" i="1"/>
  <c r="AGJ88" i="1"/>
  <c r="AGJ107" i="1"/>
  <c r="AGJ102" i="1"/>
  <c r="AGJ106" i="1"/>
  <c r="AGI103" i="1"/>
  <c r="AGI105" i="1"/>
  <c r="AGI96" i="1"/>
  <c r="AGI100" i="1"/>
  <c r="AGI95" i="1"/>
  <c r="AGI94" i="1"/>
  <c r="AGI93" i="1"/>
  <c r="AGI88" i="1"/>
  <c r="AGI92" i="1"/>
  <c r="AGI91" i="1"/>
  <c r="AGI102" i="1"/>
  <c r="AGI101" i="1"/>
  <c r="AGI104" i="1"/>
  <c r="AGI99" i="1"/>
  <c r="AGI98" i="1"/>
  <c r="AGI97" i="1"/>
  <c r="AGI106" i="1"/>
  <c r="AGI90" i="1"/>
  <c r="AGI89" i="1"/>
  <c r="AGI87" i="1"/>
  <c r="AGI86" i="1"/>
  <c r="AGI85" i="1"/>
  <c r="AGL10" i="1"/>
  <c r="AGI107" i="1"/>
  <c r="AB108" i="1"/>
  <c r="AA108" i="1" s="1"/>
  <c r="EX107" i="1"/>
  <c r="FE107" i="1"/>
  <c r="FF107" i="1"/>
  <c r="Y108" i="1"/>
  <c r="X108" i="1"/>
  <c r="W108" i="1"/>
  <c r="FD108" i="1" s="1"/>
  <c r="EY107" i="1"/>
  <c r="EW107" i="1"/>
  <c r="V108" i="1"/>
  <c r="AJ107" i="1"/>
  <c r="ON108" i="1"/>
  <c r="NT108" i="1"/>
  <c r="MZ108" i="1"/>
  <c r="OM108" i="1"/>
  <c r="NS108" i="1"/>
  <c r="MY108" i="1"/>
  <c r="OL108" i="1"/>
  <c r="NR108" i="1"/>
  <c r="MX108" i="1"/>
  <c r="OK108" i="1"/>
  <c r="NQ108" i="1"/>
  <c r="MW108" i="1"/>
  <c r="OJ108" i="1"/>
  <c r="NP108" i="1"/>
  <c r="MV108" i="1"/>
  <c r="OI108" i="1"/>
  <c r="NO108" i="1"/>
  <c r="MU108" i="1"/>
  <c r="OH108" i="1"/>
  <c r="NN108" i="1"/>
  <c r="MT108" i="1"/>
  <c r="OG108" i="1"/>
  <c r="NM108" i="1"/>
  <c r="MS108" i="1"/>
  <c r="OF108" i="1"/>
  <c r="NL108" i="1"/>
  <c r="MR108" i="1"/>
  <c r="OE108" i="1"/>
  <c r="NK108" i="1"/>
  <c r="MQ108" i="1"/>
  <c r="OD108" i="1"/>
  <c r="NJ108" i="1"/>
  <c r="MP108" i="1"/>
  <c r="OC108" i="1"/>
  <c r="NI108" i="1"/>
  <c r="MO108" i="1"/>
  <c r="NH108" i="1"/>
  <c r="MN108" i="1"/>
  <c r="NG108" i="1"/>
  <c r="MM108" i="1"/>
  <c r="NF108" i="1"/>
  <c r="ML108" i="1"/>
  <c r="NE108" i="1"/>
  <c r="MK108" i="1"/>
  <c r="MJ108" i="1"/>
  <c r="MI108" i="1"/>
  <c r="MH108" i="1"/>
  <c r="MG108" i="1"/>
  <c r="OZ108" i="1"/>
  <c r="OY108" i="1"/>
  <c r="OX108" i="1"/>
  <c r="OW108" i="1"/>
  <c r="OV108" i="1"/>
  <c r="OB108" i="1"/>
  <c r="OU108" i="1"/>
  <c r="OA108" i="1"/>
  <c r="OT108" i="1"/>
  <c r="NZ108" i="1"/>
  <c r="OS108" i="1"/>
  <c r="NY108" i="1"/>
  <c r="OR108" i="1"/>
  <c r="NX108" i="1"/>
  <c r="ND108" i="1"/>
  <c r="OQ108" i="1"/>
  <c r="NW108" i="1"/>
  <c r="NC108" i="1"/>
  <c r="OP108" i="1"/>
  <c r="OO108" i="1"/>
  <c r="NV108" i="1"/>
  <c r="NU108" i="1"/>
  <c r="NB108" i="1"/>
  <c r="NA108" i="1"/>
  <c r="QJ107" i="1"/>
  <c r="QJ86" i="1"/>
  <c r="QJ85" i="1"/>
  <c r="QJ87" i="1"/>
  <c r="QJ88" i="1"/>
  <c r="QJ89" i="1"/>
  <c r="QJ90" i="1"/>
  <c r="QJ91" i="1"/>
  <c r="QJ92" i="1"/>
  <c r="QJ93" i="1"/>
  <c r="QJ94" i="1"/>
  <c r="QJ95" i="1"/>
  <c r="QJ96" i="1"/>
  <c r="QJ97" i="1"/>
  <c r="QJ98" i="1"/>
  <c r="QJ99" i="1"/>
  <c r="QJ100" i="1"/>
  <c r="QJ101" i="1"/>
  <c r="QJ102" i="1"/>
  <c r="QJ103" i="1"/>
  <c r="QJ104" i="1"/>
  <c r="QJ105" i="1"/>
  <c r="QJ106" i="1"/>
  <c r="PG108" i="1"/>
  <c r="PF108" i="1"/>
  <c r="PE108" i="1"/>
  <c r="QJ108" i="1"/>
  <c r="PD108" i="1"/>
  <c r="QI108" i="1"/>
  <c r="PC108" i="1"/>
  <c r="QH108" i="1"/>
  <c r="PB108" i="1"/>
  <c r="QG108" i="1"/>
  <c r="PA108" i="1"/>
  <c r="QF108" i="1"/>
  <c r="QE108" i="1"/>
  <c r="QD108" i="1"/>
  <c r="QC108" i="1"/>
  <c r="QB108" i="1"/>
  <c r="QA108" i="1"/>
  <c r="PZ108" i="1"/>
  <c r="PI108" i="1"/>
  <c r="PY108" i="1"/>
  <c r="PT108" i="1"/>
  <c r="PO108" i="1"/>
  <c r="PN108" i="1"/>
  <c r="PH108" i="1"/>
  <c r="PW108" i="1"/>
  <c r="PX108" i="1"/>
  <c r="PV108" i="1"/>
  <c r="PU108" i="1"/>
  <c r="PS108" i="1"/>
  <c r="PR108" i="1"/>
  <c r="PQ108" i="1"/>
  <c r="PP108" i="1"/>
  <c r="PM108" i="1"/>
  <c r="PL108" i="1"/>
  <c r="PK108" i="1"/>
  <c r="PJ108" i="1"/>
  <c r="QK12" i="1"/>
  <c r="QL6" i="1"/>
  <c r="AGN107" i="1"/>
  <c r="GE108" i="1"/>
  <c r="GD108" i="1"/>
  <c r="EE108" i="1"/>
  <c r="ED108" i="1"/>
  <c r="EC108" i="1"/>
  <c r="EB108" i="1"/>
  <c r="EA108" i="1"/>
  <c r="U108" i="1"/>
  <c r="T108" i="1"/>
  <c r="EI108" i="1"/>
  <c r="EH108" i="1"/>
  <c r="EG108" i="1"/>
  <c r="EF108" i="1"/>
  <c r="AGB108" i="1"/>
  <c r="AEV108" i="1"/>
  <c r="AGA108" i="1"/>
  <c r="AEU108" i="1"/>
  <c r="GC108" i="1"/>
  <c r="AFZ108" i="1"/>
  <c r="AET108" i="1"/>
  <c r="GB108" i="1"/>
  <c r="AFY108" i="1"/>
  <c r="AES108" i="1"/>
  <c r="GA108" i="1"/>
  <c r="AFX108" i="1"/>
  <c r="AER108" i="1"/>
  <c r="AFW108" i="1"/>
  <c r="AEQ108" i="1"/>
  <c r="AFV108" i="1"/>
  <c r="AEP108" i="1"/>
  <c r="MC108" i="1" a="1"/>
  <c r="MC108" i="1" s="1"/>
  <c r="MD108" i="1" s="1"/>
  <c r="ME108" i="1" s="1"/>
  <c r="MF108" i="1" s="1"/>
  <c r="AFU108" i="1"/>
  <c r="AEO108" i="1"/>
  <c r="AFT108" i="1"/>
  <c r="AEN108" i="1"/>
  <c r="MB108" i="1" a="1"/>
  <c r="MB108" i="1" s="1"/>
  <c r="AFS108" i="1"/>
  <c r="AEM108" i="1"/>
  <c r="AFR108" i="1"/>
  <c r="AEL108" i="1"/>
  <c r="AFQ108" i="1"/>
  <c r="AEK108" i="1"/>
  <c r="AFP108" i="1"/>
  <c r="AEJ108" i="1"/>
  <c r="AFN108" i="1"/>
  <c r="AEH108" i="1"/>
  <c r="AGN108" i="1"/>
  <c r="AGK108" i="1"/>
  <c r="AGG108" i="1"/>
  <c r="AGF108" i="1"/>
  <c r="AGE108" i="1"/>
  <c r="AGD108" i="1"/>
  <c r="AEX108" i="1"/>
  <c r="ADR108" i="1"/>
  <c r="AEC108" i="1"/>
  <c r="AEB108" i="1"/>
  <c r="AEA108" i="1"/>
  <c r="ADZ108" i="1"/>
  <c r="ADY108" i="1"/>
  <c r="ADX108" i="1"/>
  <c r="AGJ108" i="1"/>
  <c r="ADW108" i="1"/>
  <c r="AGI108" i="1"/>
  <c r="ADV108" i="1"/>
  <c r="AGH108" i="1"/>
  <c r="ADU108" i="1"/>
  <c r="AGC108" i="1"/>
  <c r="ADT108" i="1"/>
  <c r="AFO108" i="1"/>
  <c r="ADS108" i="1"/>
  <c r="AFM108" i="1"/>
  <c r="AFL108" i="1"/>
  <c r="AFK108" i="1"/>
  <c r="AEE108" i="1"/>
  <c r="AFJ108" i="1"/>
  <c r="AFI108" i="1"/>
  <c r="AFH108" i="1"/>
  <c r="LS108" i="1" a="1"/>
  <c r="LS108" i="1" s="1"/>
  <c r="LT108" i="1" s="1"/>
  <c r="LU108" i="1" s="1"/>
  <c r="LV108" i="1" s="1"/>
  <c r="AFG108" i="1"/>
  <c r="AFF108" i="1"/>
  <c r="LR108" i="1" a="1"/>
  <c r="LR108" i="1" s="1"/>
  <c r="AFE108" i="1"/>
  <c r="AFD108" i="1"/>
  <c r="AFC108" i="1"/>
  <c r="AFB108" i="1"/>
  <c r="AFA108" i="1"/>
  <c r="AEZ108" i="1"/>
  <c r="AEY108" i="1"/>
  <c r="AEW108" i="1"/>
  <c r="AEI108" i="1"/>
  <c r="AEG108" i="1"/>
  <c r="AEF108" i="1"/>
  <c r="AED108" i="1"/>
  <c r="LX108" i="1" a="1"/>
  <c r="LX108" i="1" s="1"/>
  <c r="LY108" i="1" s="1"/>
  <c r="LZ108" i="1" s="1"/>
  <c r="MA108" i="1" s="1"/>
  <c r="LW108" i="1" a="1"/>
  <c r="LW108" i="1" s="1"/>
  <c r="GH108" i="1"/>
  <c r="GG108" i="1"/>
  <c r="AAD108" i="1" a="1"/>
  <c r="AAD108" i="1" s="1"/>
  <c r="AGN85" i="1"/>
  <c r="AGN87" i="1"/>
  <c r="AGN88" i="1"/>
  <c r="AGN86" i="1"/>
  <c r="AGN89" i="1"/>
  <c r="AGN90" i="1"/>
  <c r="AGN91" i="1"/>
  <c r="AGN92" i="1"/>
  <c r="AGN93" i="1"/>
  <c r="AGN94" i="1"/>
  <c r="AGN95" i="1"/>
  <c r="AGN96" i="1"/>
  <c r="AGN97" i="1"/>
  <c r="AGN98" i="1"/>
  <c r="AGN99" i="1"/>
  <c r="AGN100" i="1"/>
  <c r="AGN101" i="1"/>
  <c r="AGN102" i="1"/>
  <c r="AGN103" i="1"/>
  <c r="AGN104" i="1"/>
  <c r="AGN105" i="1"/>
  <c r="AGN106" i="1"/>
  <c r="DZ107" i="1"/>
  <c r="FK107" i="1"/>
  <c r="DV107" i="1"/>
  <c r="DU107" i="1"/>
  <c r="DT107" i="1"/>
  <c r="AGQ10" i="1"/>
  <c r="AGL108" i="1" l="1"/>
  <c r="AGM105" i="1"/>
  <c r="AGM107" i="1"/>
  <c r="AGM104" i="1"/>
  <c r="AGM85" i="1"/>
  <c r="AGM106" i="1"/>
  <c r="AGM95" i="1"/>
  <c r="AGM96" i="1"/>
  <c r="AGM101" i="1"/>
  <c r="AGM102" i="1"/>
  <c r="AGM103" i="1"/>
  <c r="AGM99" i="1"/>
  <c r="AGM88" i="1"/>
  <c r="AGM87" i="1"/>
  <c r="AGM97" i="1"/>
  <c r="AGM100" i="1"/>
  <c r="AGM89" i="1"/>
  <c r="AGM91" i="1"/>
  <c r="AGM108" i="1"/>
  <c r="AGM92" i="1"/>
  <c r="AGM93" i="1"/>
  <c r="AGM86" i="1"/>
  <c r="AGM98" i="1"/>
  <c r="AGM90" i="1"/>
  <c r="AGM94" i="1"/>
  <c r="AGP10" i="1"/>
  <c r="AGL96" i="1"/>
  <c r="AGL106" i="1"/>
  <c r="AGL95" i="1"/>
  <c r="AGL92" i="1"/>
  <c r="AGL101" i="1"/>
  <c r="AGL94" i="1"/>
  <c r="AGL100" i="1"/>
  <c r="AGL89" i="1"/>
  <c r="AGL99" i="1"/>
  <c r="AGL105" i="1"/>
  <c r="AGL104" i="1"/>
  <c r="AGL91" i="1"/>
  <c r="AGL103" i="1"/>
  <c r="AGL90" i="1"/>
  <c r="AGL102" i="1"/>
  <c r="AGL107" i="1"/>
  <c r="AGO10" i="1"/>
  <c r="AGL98" i="1"/>
  <c r="AGL97" i="1"/>
  <c r="AGL93" i="1"/>
  <c r="AGL86" i="1"/>
  <c r="AGL85" i="1"/>
  <c r="AGL87" i="1"/>
  <c r="AGL88" i="1"/>
  <c r="EX108" i="1"/>
  <c r="FF108" i="1"/>
  <c r="FE108" i="1"/>
  <c r="EY108" i="1"/>
  <c r="EW108" i="1"/>
  <c r="QK85" i="1"/>
  <c r="QK86" i="1"/>
  <c r="QK87" i="1"/>
  <c r="QK88" i="1"/>
  <c r="QK89" i="1"/>
  <c r="QK90" i="1"/>
  <c r="QK91" i="1"/>
  <c r="QK92" i="1"/>
  <c r="QK93" i="1"/>
  <c r="QK94" i="1"/>
  <c r="QK95" i="1"/>
  <c r="QK96" i="1"/>
  <c r="QK97" i="1"/>
  <c r="QK98" i="1"/>
  <c r="QK99" i="1"/>
  <c r="QK100" i="1"/>
  <c r="QK101" i="1"/>
  <c r="QK102" i="1"/>
  <c r="QK103" i="1"/>
  <c r="QK104" i="1"/>
  <c r="QK105" i="1"/>
  <c r="QK106" i="1"/>
  <c r="QK107" i="1"/>
  <c r="QK108" i="1"/>
  <c r="QM6" i="1"/>
  <c r="QL12" i="1"/>
  <c r="AGQ108" i="1"/>
  <c r="DZ108" i="1"/>
  <c r="FK108" i="1"/>
  <c r="DU108" i="1"/>
  <c r="DT108" i="1"/>
  <c r="DV108" i="1"/>
  <c r="AJ108" i="1"/>
  <c r="AGQ87" i="1"/>
  <c r="AGQ85" i="1"/>
  <c r="AGQ86" i="1"/>
  <c r="AGQ88" i="1"/>
  <c r="AGQ89" i="1"/>
  <c r="AGQ90" i="1"/>
  <c r="AGQ91" i="1"/>
  <c r="AGQ92" i="1"/>
  <c r="AGQ93" i="1"/>
  <c r="AGQ94" i="1"/>
  <c r="AGQ95" i="1"/>
  <c r="AGQ96" i="1"/>
  <c r="AGQ97" i="1"/>
  <c r="AGQ98" i="1"/>
  <c r="AGQ99" i="1"/>
  <c r="AGQ100" i="1"/>
  <c r="AGQ101" i="1"/>
  <c r="AGQ102" i="1"/>
  <c r="AGQ103" i="1"/>
  <c r="AGQ104" i="1"/>
  <c r="AGQ105" i="1"/>
  <c r="AGQ106" i="1"/>
  <c r="AGQ107" i="1"/>
  <c r="AGT10" i="1"/>
  <c r="W1074" i="4"/>
  <c r="AGP95" i="1" l="1"/>
  <c r="AGP100" i="1"/>
  <c r="AGP91" i="1"/>
  <c r="AGS10" i="1"/>
  <c r="AGS100" i="1" s="1"/>
  <c r="AGP94" i="1"/>
  <c r="AGP93" i="1"/>
  <c r="AGP99" i="1"/>
  <c r="AGP88" i="1"/>
  <c r="AGP107" i="1"/>
  <c r="AGP86" i="1"/>
  <c r="AGP85" i="1"/>
  <c r="AGP87" i="1"/>
  <c r="AGP90" i="1"/>
  <c r="AGP89" i="1"/>
  <c r="AGP96" i="1"/>
  <c r="AGP97" i="1"/>
  <c r="AGP98" i="1"/>
  <c r="AGP103" i="1"/>
  <c r="AGP105" i="1"/>
  <c r="AGP106" i="1"/>
  <c r="AGP102" i="1"/>
  <c r="AGP108" i="1"/>
  <c r="AGP101" i="1"/>
  <c r="AGP92" i="1"/>
  <c r="AGP104" i="1"/>
  <c r="AGO108" i="1"/>
  <c r="AGO92" i="1"/>
  <c r="AGO103" i="1"/>
  <c r="AGO89" i="1"/>
  <c r="AGO96" i="1"/>
  <c r="AGO86" i="1"/>
  <c r="AGO85" i="1"/>
  <c r="AGO100" i="1"/>
  <c r="AGO87" i="1"/>
  <c r="AGO105" i="1"/>
  <c r="AGO88" i="1"/>
  <c r="AGO99" i="1"/>
  <c r="AGO95" i="1"/>
  <c r="AGO101" i="1"/>
  <c r="AGO98" i="1"/>
  <c r="AGO93" i="1"/>
  <c r="AGO94" i="1"/>
  <c r="AGO104" i="1"/>
  <c r="AGO107" i="1"/>
  <c r="AGO90" i="1"/>
  <c r="AGO91" i="1"/>
  <c r="AGO97" i="1"/>
  <c r="AGO106" i="1"/>
  <c r="AGO102" i="1"/>
  <c r="AGR10" i="1"/>
  <c r="AGS92" i="1"/>
  <c r="AGS107" i="1"/>
  <c r="AGS105" i="1"/>
  <c r="AGS104" i="1"/>
  <c r="QL86" i="1"/>
  <c r="QL85" i="1"/>
  <c r="QL87" i="1"/>
  <c r="QL88" i="1"/>
  <c r="QL89" i="1"/>
  <c r="QL90" i="1"/>
  <c r="QL91" i="1"/>
  <c r="QL92" i="1"/>
  <c r="QL93" i="1"/>
  <c r="QL94" i="1"/>
  <c r="QL95" i="1"/>
  <c r="QL96" i="1"/>
  <c r="QL97" i="1"/>
  <c r="QL98" i="1"/>
  <c r="QL99" i="1"/>
  <c r="QL100" i="1"/>
  <c r="QL101" i="1"/>
  <c r="QL102" i="1"/>
  <c r="QL103" i="1"/>
  <c r="QL104" i="1"/>
  <c r="QL105" i="1"/>
  <c r="QL106" i="1"/>
  <c r="QL107" i="1"/>
  <c r="QL108" i="1"/>
  <c r="QN6" i="1"/>
  <c r="QM12" i="1"/>
  <c r="AGT85" i="1"/>
  <c r="AGT87" i="1"/>
  <c r="AGT88" i="1"/>
  <c r="AGT86" i="1"/>
  <c r="AGT89" i="1"/>
  <c r="AGT90" i="1"/>
  <c r="AGT91" i="1"/>
  <c r="AGT92" i="1"/>
  <c r="AGT93" i="1"/>
  <c r="AGT94" i="1"/>
  <c r="AGT95" i="1"/>
  <c r="AGT96" i="1"/>
  <c r="AGT97" i="1"/>
  <c r="AGT98" i="1"/>
  <c r="AGT99" i="1"/>
  <c r="AGT100" i="1"/>
  <c r="AGT101" i="1"/>
  <c r="AGT102" i="1"/>
  <c r="AGT103" i="1"/>
  <c r="AGT104" i="1"/>
  <c r="AGT105" i="1"/>
  <c r="AGT106" i="1"/>
  <c r="AGT107" i="1"/>
  <c r="AGT108" i="1"/>
  <c r="AGW10" i="1"/>
  <c r="W1075" i="4"/>
  <c r="W1076" i="4" s="1"/>
  <c r="W1077" i="4" s="1"/>
  <c r="W1078" i="4" s="1"/>
  <c r="W1079" i="4" s="1"/>
  <c r="W1080" i="4" s="1"/>
  <c r="W1081" i="4" s="1"/>
  <c r="W1082" i="4" s="1"/>
  <c r="W1083" i="4" s="1"/>
  <c r="W1084" i="4" s="1"/>
  <c r="W1085" i="4" s="1"/>
  <c r="W1086" i="4" s="1"/>
  <c r="W1087" i="4" s="1"/>
  <c r="W1088" i="4" s="1"/>
  <c r="W1089" i="4" s="1"/>
  <c r="W1090" i="4" s="1"/>
  <c r="W1091" i="4" s="1"/>
  <c r="W1092" i="4" s="1"/>
  <c r="W1093" i="4" s="1"/>
  <c r="W1094" i="4" s="1"/>
  <c r="W1095" i="4" s="1"/>
  <c r="W1096" i="4" s="1"/>
  <c r="W1097" i="4" s="1"/>
  <c r="W1098" i="4" s="1"/>
  <c r="W1099" i="4" s="1"/>
  <c r="W1100" i="4" s="1"/>
  <c r="W1101" i="4" s="1"/>
  <c r="W1102" i="4" s="1"/>
  <c r="W1103" i="4" s="1"/>
  <c r="W1104" i="4" s="1"/>
  <c r="W1105" i="4" s="1"/>
  <c r="W1106" i="4" s="1"/>
  <c r="W1107" i="4" s="1"/>
  <c r="W1108" i="4" s="1"/>
  <c r="W1109" i="4" s="1"/>
  <c r="W1110" i="4" s="1"/>
  <c r="W1111" i="4" s="1"/>
  <c r="W1112" i="4" s="1"/>
  <c r="W1113" i="4" s="1"/>
  <c r="W1114" i="4" s="1"/>
  <c r="W1115" i="4" s="1"/>
  <c r="W1116" i="4" s="1"/>
  <c r="W1117" i="4" s="1"/>
  <c r="W1118" i="4" s="1"/>
  <c r="W1119" i="4" s="1"/>
  <c r="W1120" i="4" s="1"/>
  <c r="W1121" i="4" s="1"/>
  <c r="W1122" i="4" s="1"/>
  <c r="W1123" i="4" s="1"/>
  <c r="W1124" i="4" s="1"/>
  <c r="W1125" i="4" s="1"/>
  <c r="W1126" i="4" s="1"/>
  <c r="W1127" i="4" s="1"/>
  <c r="W1128" i="4" s="1"/>
  <c r="W1129" i="4" s="1"/>
  <c r="W1130" i="4" s="1"/>
  <c r="W1131" i="4" s="1"/>
  <c r="W1132" i="4" s="1"/>
  <c r="W1133" i="4" s="1"/>
  <c r="W1134" i="4" s="1"/>
  <c r="W1135" i="4" s="1"/>
  <c r="W1136" i="4" s="1"/>
  <c r="W1137" i="4" s="1"/>
  <c r="W1138" i="4" s="1"/>
  <c r="W1139" i="4" s="1"/>
  <c r="W1140" i="4" s="1"/>
  <c r="W1141" i="4" s="1"/>
  <c r="W1142" i="4" s="1"/>
  <c r="W1143" i="4" s="1"/>
  <c r="W1144" i="4" s="1"/>
  <c r="W1145" i="4" s="1"/>
  <c r="W1146" i="4" s="1"/>
  <c r="W1147" i="4" s="1"/>
  <c r="W1148" i="4" s="1"/>
  <c r="W1149" i="4" s="1"/>
  <c r="W1150" i="4" s="1"/>
  <c r="W1151" i="4" s="1"/>
  <c r="W1152" i="4" s="1"/>
  <c r="W1153" i="4" s="1"/>
  <c r="W1154" i="4" s="1"/>
  <c r="W1155" i="4" s="1"/>
  <c r="W1156" i="4" s="1"/>
  <c r="W1157" i="4" s="1"/>
  <c r="W1158" i="4" s="1"/>
  <c r="W1159" i="4" s="1"/>
  <c r="W1160" i="4" s="1"/>
  <c r="W1161" i="4" s="1"/>
  <c r="W1162" i="4" s="1"/>
  <c r="W1163" i="4" s="1"/>
  <c r="W1164" i="4" s="1"/>
  <c r="W1165" i="4" s="1"/>
  <c r="W1166" i="4" s="1"/>
  <c r="W1167" i="4" s="1"/>
  <c r="W1168" i="4" s="1"/>
  <c r="W1169" i="4" s="1"/>
  <c r="W1170" i="4" s="1"/>
  <c r="W1171" i="4" s="1"/>
  <c r="W1172" i="4" s="1"/>
  <c r="W1173" i="4" s="1"/>
  <c r="W1174" i="4" s="1"/>
  <c r="W1175" i="4" s="1"/>
  <c r="W1176" i="4" s="1"/>
  <c r="W1177" i="4" s="1"/>
  <c r="W1178" i="4" s="1"/>
  <c r="W1179" i="4" s="1"/>
  <c r="W1180" i="4" s="1"/>
  <c r="W1181" i="4" s="1"/>
  <c r="W1182" i="4" s="1"/>
  <c r="W1183" i="4" s="1"/>
  <c r="W1184" i="4" s="1"/>
  <c r="W1185" i="4" s="1"/>
  <c r="W1186" i="4" s="1"/>
  <c r="W1187" i="4" s="1"/>
  <c r="W1188" i="4" s="1"/>
  <c r="W1189" i="4" s="1"/>
  <c r="W1190" i="4" s="1"/>
  <c r="W1191" i="4" s="1"/>
  <c r="W1192" i="4" s="1"/>
  <c r="W1193" i="4" s="1"/>
  <c r="W1194" i="4" s="1"/>
  <c r="W1195" i="4" s="1"/>
  <c r="W1196" i="4" s="1"/>
  <c r="W1197" i="4" s="1"/>
  <c r="W1198" i="4" s="1"/>
  <c r="W1199" i="4" s="1"/>
  <c r="W1200" i="4" s="1"/>
  <c r="W1201" i="4" s="1"/>
  <c r="W1202" i="4" s="1"/>
  <c r="W1203" i="4" s="1"/>
  <c r="W1204" i="4" s="1"/>
  <c r="W1205" i="4" s="1"/>
  <c r="W1206" i="4" s="1"/>
  <c r="W1207" i="4" s="1"/>
  <c r="AGS93" i="1" l="1"/>
  <c r="AGS94" i="1"/>
  <c r="AGS106" i="1"/>
  <c r="AGS89" i="1"/>
  <c r="AGS91" i="1"/>
  <c r="AGS98" i="1"/>
  <c r="AGV10" i="1"/>
  <c r="AGY10" i="1" s="1"/>
  <c r="AGS102" i="1"/>
  <c r="AGS88" i="1"/>
  <c r="AGS103" i="1"/>
  <c r="AGS101" i="1"/>
  <c r="AGS86" i="1"/>
  <c r="AGS85" i="1"/>
  <c r="AGS87" i="1"/>
  <c r="AGS96" i="1"/>
  <c r="AGS97" i="1"/>
  <c r="AGS90" i="1"/>
  <c r="AGS108" i="1"/>
  <c r="AGS99" i="1"/>
  <c r="AGS95" i="1"/>
  <c r="AGR107" i="1"/>
  <c r="AGR94" i="1"/>
  <c r="AGR108" i="1"/>
  <c r="AGR103" i="1"/>
  <c r="AGR93" i="1"/>
  <c r="AGR102" i="1"/>
  <c r="AGR90" i="1"/>
  <c r="AGR86" i="1"/>
  <c r="AGR89" i="1"/>
  <c r="AGR85" i="1"/>
  <c r="AGR97" i="1"/>
  <c r="AGR88" i="1"/>
  <c r="AGR98" i="1"/>
  <c r="AGR101" i="1"/>
  <c r="AGR92" i="1"/>
  <c r="AGR99" i="1"/>
  <c r="AGR100" i="1"/>
  <c r="AGR105" i="1"/>
  <c r="AGR96" i="1"/>
  <c r="AGU10" i="1"/>
  <c r="AGR106" i="1"/>
  <c r="AGR104" i="1"/>
  <c r="AGR95" i="1"/>
  <c r="AGR87" i="1"/>
  <c r="AGR91" i="1"/>
  <c r="AGV100" i="1"/>
  <c r="AGV103" i="1"/>
  <c r="AGV102" i="1"/>
  <c r="AGV99" i="1"/>
  <c r="AGV97" i="1"/>
  <c r="AGV92" i="1"/>
  <c r="AGV98" i="1"/>
  <c r="AGV89" i="1"/>
  <c r="AGV96" i="1"/>
  <c r="AGV90" i="1"/>
  <c r="AGV85" i="1"/>
  <c r="AGV91" i="1"/>
  <c r="AGV93" i="1"/>
  <c r="AGV88" i="1"/>
  <c r="AGV87" i="1"/>
  <c r="AGV95" i="1"/>
  <c r="AGV108" i="1"/>
  <c r="AGV106" i="1"/>
  <c r="AGV94" i="1"/>
  <c r="QM86" i="1"/>
  <c r="QM85" i="1"/>
  <c r="QM87" i="1"/>
  <c r="QM88" i="1"/>
  <c r="QM89" i="1"/>
  <c r="QM90" i="1"/>
  <c r="QM91" i="1"/>
  <c r="QM92" i="1"/>
  <c r="QM93" i="1"/>
  <c r="QM94" i="1"/>
  <c r="QM95" i="1"/>
  <c r="QM96" i="1"/>
  <c r="QM97" i="1"/>
  <c r="QM98" i="1"/>
  <c r="QM99" i="1"/>
  <c r="QM100" i="1"/>
  <c r="QM101" i="1"/>
  <c r="QM102" i="1"/>
  <c r="QM103" i="1"/>
  <c r="QM104" i="1"/>
  <c r="QM105" i="1"/>
  <c r="QM106" i="1"/>
  <c r="QM107" i="1"/>
  <c r="QM108" i="1"/>
  <c r="QO6" i="1"/>
  <c r="QN12" i="1"/>
  <c r="AGW85" i="1"/>
  <c r="AGW87" i="1"/>
  <c r="AGW88" i="1"/>
  <c r="AGW86" i="1"/>
  <c r="AGW89" i="1"/>
  <c r="AGW90" i="1"/>
  <c r="AGW91" i="1"/>
  <c r="AGW92" i="1"/>
  <c r="AGW93" i="1"/>
  <c r="AGW94" i="1"/>
  <c r="AGW95" i="1"/>
  <c r="AGW96" i="1"/>
  <c r="AGW97" i="1"/>
  <c r="AGW98" i="1"/>
  <c r="AGW99" i="1"/>
  <c r="AGW100" i="1"/>
  <c r="AGW101" i="1"/>
  <c r="AGW102" i="1"/>
  <c r="AGW103" i="1"/>
  <c r="AGW104" i="1"/>
  <c r="AGW105" i="1"/>
  <c r="AGW106" i="1"/>
  <c r="AGW107" i="1"/>
  <c r="AGW108" i="1"/>
  <c r="AGZ10" i="1"/>
  <c r="B48" i="1"/>
  <c r="DY30" i="1"/>
  <c r="DX30" i="1"/>
  <c r="DW30" i="1"/>
  <c r="DU30" i="1"/>
  <c r="DY29" i="1"/>
  <c r="DX29" i="1"/>
  <c r="DW29" i="1"/>
  <c r="DU29" i="1"/>
  <c r="DY28" i="1"/>
  <c r="DX28" i="1"/>
  <c r="DW28" i="1"/>
  <c r="DU28" i="1"/>
  <c r="DU27" i="1"/>
  <c r="DT30" i="1"/>
  <c r="DT29" i="1"/>
  <c r="DT28" i="1"/>
  <c r="DT27" i="1"/>
  <c r="AAV76" i="1"/>
  <c r="AAU76" i="1"/>
  <c r="AAT76" i="1"/>
  <c r="AAS76" i="1"/>
  <c r="AAV75" i="1"/>
  <c r="AAU75" i="1"/>
  <c r="AAT75" i="1"/>
  <c r="AAS75" i="1"/>
  <c r="AAV74" i="1"/>
  <c r="AAU74" i="1"/>
  <c r="AAT74" i="1"/>
  <c r="AAS74" i="1"/>
  <c r="AAV73" i="1"/>
  <c r="AAU73" i="1"/>
  <c r="AAT73" i="1"/>
  <c r="AAS73" i="1"/>
  <c r="AAV72" i="1"/>
  <c r="AAU72" i="1"/>
  <c r="AAT72" i="1"/>
  <c r="AAS72" i="1"/>
  <c r="AAV71" i="1"/>
  <c r="AAU71" i="1"/>
  <c r="AAT71" i="1"/>
  <c r="AAS71" i="1"/>
  <c r="AAV70" i="1"/>
  <c r="AAU70" i="1"/>
  <c r="AAT70" i="1"/>
  <c r="AAS70" i="1"/>
  <c r="AAV69" i="1"/>
  <c r="AAU69" i="1"/>
  <c r="AAT69" i="1"/>
  <c r="AAS69" i="1"/>
  <c r="AAV68" i="1"/>
  <c r="AAU68" i="1"/>
  <c r="AAT68" i="1"/>
  <c r="AAS68" i="1"/>
  <c r="AAV67" i="1"/>
  <c r="AAU67" i="1"/>
  <c r="AAT67" i="1"/>
  <c r="AAS67" i="1"/>
  <c r="AAV66" i="1"/>
  <c r="AAU66" i="1"/>
  <c r="AAT66" i="1"/>
  <c r="AAS66" i="1"/>
  <c r="AAV65" i="1"/>
  <c r="AAU65" i="1"/>
  <c r="AAT65" i="1"/>
  <c r="AAS65" i="1"/>
  <c r="AGV101" i="1" l="1"/>
  <c r="AGV107" i="1"/>
  <c r="AGV86" i="1"/>
  <c r="AGV104" i="1"/>
  <c r="AGV105" i="1"/>
  <c r="AGU93" i="1"/>
  <c r="AGU96" i="1"/>
  <c r="AGU86" i="1"/>
  <c r="AGU104" i="1"/>
  <c r="AGU94" i="1"/>
  <c r="AGU92" i="1"/>
  <c r="AGU87" i="1"/>
  <c r="AGU85" i="1"/>
  <c r="AGU102" i="1"/>
  <c r="AGU90" i="1"/>
  <c r="AGU103" i="1"/>
  <c r="AGU106" i="1"/>
  <c r="AGU99" i="1"/>
  <c r="AGU91" i="1"/>
  <c r="AGU98" i="1"/>
  <c r="AGU97" i="1"/>
  <c r="AGU88" i="1"/>
  <c r="AGU89" i="1"/>
  <c r="AGU107" i="1"/>
  <c r="AGU101" i="1"/>
  <c r="AGU100" i="1"/>
  <c r="AGX10" i="1"/>
  <c r="AGU108" i="1"/>
  <c r="AGU95" i="1"/>
  <c r="AGU105" i="1"/>
  <c r="AGY85" i="1"/>
  <c r="AGY87" i="1"/>
  <c r="AGY88" i="1"/>
  <c r="AGY86" i="1"/>
  <c r="AGY104" i="1"/>
  <c r="AGY103" i="1"/>
  <c r="AGY102" i="1"/>
  <c r="AGY108" i="1"/>
  <c r="AGY101" i="1"/>
  <c r="AGY107" i="1"/>
  <c r="AGY99" i="1"/>
  <c r="AGY100" i="1"/>
  <c r="AGY98" i="1"/>
  <c r="AGY97" i="1"/>
  <c r="AGY96" i="1"/>
  <c r="AHB10" i="1"/>
  <c r="AGY106" i="1"/>
  <c r="AGY94" i="1"/>
  <c r="AGY93" i="1"/>
  <c r="AGY95" i="1"/>
  <c r="AGY92" i="1"/>
  <c r="AGY91" i="1"/>
  <c r="AGY105" i="1"/>
  <c r="AGY90" i="1"/>
  <c r="AGY89" i="1"/>
  <c r="QN85" i="1"/>
  <c r="QN86" i="1"/>
  <c r="QN87" i="1"/>
  <c r="QN88" i="1"/>
  <c r="QN89" i="1"/>
  <c r="QN90" i="1"/>
  <c r="QN91" i="1"/>
  <c r="QN92" i="1"/>
  <c r="QN93" i="1"/>
  <c r="QN94" i="1"/>
  <c r="QN95" i="1"/>
  <c r="QN96" i="1"/>
  <c r="QN97" i="1"/>
  <c r="QN98" i="1"/>
  <c r="QN99" i="1"/>
  <c r="QN100" i="1"/>
  <c r="QN101" i="1"/>
  <c r="QN102" i="1"/>
  <c r="QN103" i="1"/>
  <c r="QN104" i="1"/>
  <c r="QN105" i="1"/>
  <c r="QN106" i="1"/>
  <c r="QN107" i="1"/>
  <c r="QN108" i="1"/>
  <c r="QP6" i="1"/>
  <c r="QO12" i="1"/>
  <c r="AGZ86" i="1"/>
  <c r="AGZ88" i="1"/>
  <c r="AGZ85" i="1"/>
  <c r="AGZ87" i="1"/>
  <c r="AGZ89" i="1"/>
  <c r="AGZ90" i="1"/>
  <c r="AGZ91" i="1"/>
  <c r="AGZ92" i="1"/>
  <c r="AGZ93" i="1"/>
  <c r="AGZ94" i="1"/>
  <c r="AGZ95" i="1"/>
  <c r="AGZ96" i="1"/>
  <c r="AGZ97" i="1"/>
  <c r="AGZ98" i="1"/>
  <c r="AGZ99" i="1"/>
  <c r="AGZ100" i="1"/>
  <c r="AGZ101" i="1"/>
  <c r="AGZ102" i="1"/>
  <c r="AGZ103" i="1"/>
  <c r="AGZ104" i="1"/>
  <c r="AGZ105" i="1"/>
  <c r="AGZ106" i="1"/>
  <c r="AGZ107" i="1"/>
  <c r="AGZ108" i="1"/>
  <c r="AHC10" i="1"/>
  <c r="B21" i="1"/>
  <c r="B22" i="1"/>
  <c r="B23" i="1"/>
  <c r="A4" i="1"/>
  <c r="ZG13" i="1"/>
  <c r="ZG117" i="1" s="1"/>
  <c r="ZF13" i="1"/>
  <c r="ZF117" i="1" s="1"/>
  <c r="U14" i="1"/>
  <c r="H66" i="1"/>
  <c r="K66" i="1" l="1"/>
  <c r="AO66" i="1"/>
  <c r="AGX106" i="1"/>
  <c r="AGX90" i="1"/>
  <c r="AGX105" i="1"/>
  <c r="AGX104" i="1"/>
  <c r="AHA10" i="1"/>
  <c r="AGX103" i="1"/>
  <c r="AGX95" i="1"/>
  <c r="AGX102" i="1"/>
  <c r="AGX99" i="1"/>
  <c r="AGX101" i="1"/>
  <c r="AGX94" i="1"/>
  <c r="AGX93" i="1"/>
  <c r="AGX100" i="1"/>
  <c r="AGX98" i="1"/>
  <c r="AGX86" i="1"/>
  <c r="AGX88" i="1"/>
  <c r="AGX87" i="1"/>
  <c r="AGX97" i="1"/>
  <c r="AGX108" i="1"/>
  <c r="AGX96" i="1"/>
  <c r="AGX107" i="1"/>
  <c r="AGX92" i="1"/>
  <c r="AGX91" i="1"/>
  <c r="AGX89" i="1"/>
  <c r="AGX85" i="1"/>
  <c r="BJ21" i="1" a="1"/>
  <c r="BJ21" i="1" s="1"/>
  <c r="BI21" i="1" a="1"/>
  <c r="BI21" i="1" s="1"/>
  <c r="BH21" i="1" a="1"/>
  <c r="BH21" i="1" s="1"/>
  <c r="BG21" i="1" a="1"/>
  <c r="BG21" i="1" s="1"/>
  <c r="BM21" i="1" a="1"/>
  <c r="BM21" i="1" s="1"/>
  <c r="BF21" i="1" a="1"/>
  <c r="BF21" i="1" s="1"/>
  <c r="BK21" i="1" a="1"/>
  <c r="BK21" i="1" s="1"/>
  <c r="BN21" i="1" a="1"/>
  <c r="BN21" i="1" s="1"/>
  <c r="BL21" i="1" a="1"/>
  <c r="BL21" i="1" s="1"/>
  <c r="AHB108" i="1"/>
  <c r="AHB107" i="1"/>
  <c r="AHB106" i="1"/>
  <c r="AHB105" i="1"/>
  <c r="AHB104" i="1"/>
  <c r="AHB85" i="1"/>
  <c r="AHB88" i="1"/>
  <c r="AHB101" i="1"/>
  <c r="AHB100" i="1"/>
  <c r="AHB99" i="1"/>
  <c r="AHB96" i="1"/>
  <c r="AHB98" i="1"/>
  <c r="AHB95" i="1"/>
  <c r="AHB94" i="1"/>
  <c r="AHB97" i="1"/>
  <c r="AHB93" i="1"/>
  <c r="AHB92" i="1"/>
  <c r="AHB91" i="1"/>
  <c r="AHB90" i="1"/>
  <c r="AHB102" i="1"/>
  <c r="AHB86" i="1"/>
  <c r="AHB103" i="1"/>
  <c r="AHB89" i="1"/>
  <c r="AHB87" i="1"/>
  <c r="AE66" i="1"/>
  <c r="AP66" i="1"/>
  <c r="AD66" i="1"/>
  <c r="AC66" i="1"/>
  <c r="P66" i="1"/>
  <c r="O66" i="1"/>
  <c r="N66" i="1"/>
  <c r="AI66" i="1"/>
  <c r="AU66" i="1"/>
  <c r="AV66" i="1"/>
  <c r="AQ66" i="1"/>
  <c r="JJ66" i="1" s="1"/>
  <c r="AH66" i="1"/>
  <c r="AG66" i="1"/>
  <c r="AF66" i="1"/>
  <c r="QO85" i="1"/>
  <c r="QO86" i="1"/>
  <c r="QO87" i="1"/>
  <c r="QO88" i="1"/>
  <c r="QO89" i="1"/>
  <c r="QO90" i="1"/>
  <c r="QO91" i="1"/>
  <c r="QO92" i="1"/>
  <c r="QO93" i="1"/>
  <c r="QO94" i="1"/>
  <c r="QO95" i="1"/>
  <c r="QO96" i="1"/>
  <c r="QO97" i="1"/>
  <c r="QO98" i="1"/>
  <c r="QO99" i="1"/>
  <c r="QO100" i="1"/>
  <c r="QO101" i="1"/>
  <c r="QO102" i="1"/>
  <c r="QO103" i="1"/>
  <c r="QO104" i="1"/>
  <c r="QO105" i="1"/>
  <c r="QO106" i="1"/>
  <c r="QO107" i="1"/>
  <c r="QO108" i="1"/>
  <c r="QP12" i="1"/>
  <c r="QQ6" i="1"/>
  <c r="DX27" i="1"/>
  <c r="DX88" i="1"/>
  <c r="DX85" i="1"/>
  <c r="DX87" i="1"/>
  <c r="DX86" i="1"/>
  <c r="DX89" i="1"/>
  <c r="DX90" i="1"/>
  <c r="DX91" i="1"/>
  <c r="DX92" i="1"/>
  <c r="DX93" i="1"/>
  <c r="DX94" i="1"/>
  <c r="DX95" i="1"/>
  <c r="DX96" i="1"/>
  <c r="DX97" i="1"/>
  <c r="DX98" i="1"/>
  <c r="DX99" i="1"/>
  <c r="DX100" i="1"/>
  <c r="DX101" i="1"/>
  <c r="DX102" i="1"/>
  <c r="DX103" i="1"/>
  <c r="DX104" i="1"/>
  <c r="DX105" i="1"/>
  <c r="DX106" i="1"/>
  <c r="DX107" i="1"/>
  <c r="DX108" i="1"/>
  <c r="DY27" i="1"/>
  <c r="DY88" i="1"/>
  <c r="DY87" i="1"/>
  <c r="DY85" i="1"/>
  <c r="DY86" i="1"/>
  <c r="DY89" i="1"/>
  <c r="DY90" i="1"/>
  <c r="DY91" i="1"/>
  <c r="DY92" i="1"/>
  <c r="DY93" i="1"/>
  <c r="DY94" i="1"/>
  <c r="DY95" i="1"/>
  <c r="DY96" i="1"/>
  <c r="DY97" i="1"/>
  <c r="DY98" i="1"/>
  <c r="DY99" i="1"/>
  <c r="DY100" i="1"/>
  <c r="DY101" i="1"/>
  <c r="DY102" i="1"/>
  <c r="DY103" i="1"/>
  <c r="DY104" i="1"/>
  <c r="DY105" i="1"/>
  <c r="DY106" i="1"/>
  <c r="DY107" i="1"/>
  <c r="DY108" i="1"/>
  <c r="DW27" i="1"/>
  <c r="DW88" i="1"/>
  <c r="DW89" i="1"/>
  <c r="DW85" i="1"/>
  <c r="DW87" i="1"/>
  <c r="DW86" i="1"/>
  <c r="DW90" i="1"/>
  <c r="DW91" i="1"/>
  <c r="DW92" i="1"/>
  <c r="DW93" i="1"/>
  <c r="DW94" i="1"/>
  <c r="DW95" i="1"/>
  <c r="DW96" i="1"/>
  <c r="DW97" i="1"/>
  <c r="DW98" i="1"/>
  <c r="DW99" i="1"/>
  <c r="DW100" i="1"/>
  <c r="DW101" i="1"/>
  <c r="DW102" i="1"/>
  <c r="DW103" i="1"/>
  <c r="DW104" i="1"/>
  <c r="DW105" i="1"/>
  <c r="DW106" i="1"/>
  <c r="DW107" i="1"/>
  <c r="DW108" i="1"/>
  <c r="AHC88" i="1"/>
  <c r="AHC87" i="1"/>
  <c r="AHC86" i="1"/>
  <c r="AHC85" i="1"/>
  <c r="AHC89" i="1"/>
  <c r="AHC90" i="1"/>
  <c r="AHC91" i="1"/>
  <c r="AHC92" i="1"/>
  <c r="AHC93" i="1"/>
  <c r="AHC94" i="1"/>
  <c r="AHC95" i="1"/>
  <c r="AHC96" i="1"/>
  <c r="AHC97" i="1"/>
  <c r="AHC98" i="1"/>
  <c r="AHC99" i="1"/>
  <c r="AHC100" i="1"/>
  <c r="AHC101" i="1"/>
  <c r="AHC102" i="1"/>
  <c r="AHC103" i="1"/>
  <c r="AHC104" i="1"/>
  <c r="AHC105" i="1"/>
  <c r="AHC106" i="1"/>
  <c r="AHC107" i="1"/>
  <c r="AHC108" i="1"/>
  <c r="BH22" i="1" a="1"/>
  <c r="BH22" i="1" s="1"/>
  <c r="BG22" i="1" a="1"/>
  <c r="BG22" i="1" s="1"/>
  <c r="BN22" i="1" a="1"/>
  <c r="BN22" i="1" s="1"/>
  <c r="BM22" i="1" a="1"/>
  <c r="BM22" i="1" s="1"/>
  <c r="BL22" i="1" a="1"/>
  <c r="BL22" i="1" s="1"/>
  <c r="BK22" i="1" a="1"/>
  <c r="BK22" i="1" s="1"/>
  <c r="BF22" i="1" a="1"/>
  <c r="BF22" i="1" s="1"/>
  <c r="BJ22" i="1" a="1"/>
  <c r="BJ22" i="1" s="1"/>
  <c r="BI22" i="1" a="1"/>
  <c r="BI22" i="1" s="1"/>
  <c r="BN23" i="1" a="1"/>
  <c r="BN23" i="1" s="1"/>
  <c r="BL23" i="1" a="1"/>
  <c r="BL23" i="1" s="1"/>
  <c r="BK23" i="1" a="1"/>
  <c r="BK23" i="1" s="1"/>
  <c r="BH23" i="1" a="1"/>
  <c r="BH23" i="1" s="1"/>
  <c r="BJ23" i="1" a="1"/>
  <c r="BJ23" i="1" s="1"/>
  <c r="BI23" i="1" a="1"/>
  <c r="BI23" i="1" s="1"/>
  <c r="BG23" i="1" a="1"/>
  <c r="BG23" i="1" s="1"/>
  <c r="BF23" i="1" a="1"/>
  <c r="BF23" i="1" s="1"/>
  <c r="BM23" i="1" a="1"/>
  <c r="BM23" i="1" s="1"/>
  <c r="ZG14" i="1"/>
  <c r="ZG17" i="1" s="1"/>
  <c r="ZG18" i="1" s="1" a="1"/>
  <c r="ZG18" i="1" s="1"/>
  <c r="ZF14" i="1"/>
  <c r="ZF17" i="1" s="1"/>
  <c r="ZF18" i="1" s="1" a="1"/>
  <c r="ZF18" i="1" s="1"/>
  <c r="H67" i="1"/>
  <c r="HZ66" i="1" l="1" a="1"/>
  <c r="HZ66" i="1" s="1"/>
  <c r="IE66" i="1" a="1"/>
  <c r="IE66" i="1" s="1"/>
  <c r="HW66" i="1" a="1"/>
  <c r="HW66" i="1" s="1"/>
  <c r="HV66" i="1" a="1"/>
  <c r="HV66" i="1" s="1"/>
  <c r="HF66" i="1" a="1"/>
  <c r="HF66" i="1" s="1"/>
  <c r="HK66" i="1" a="1"/>
  <c r="HK66" i="1" s="1"/>
  <c r="JE66" i="1" a="1"/>
  <c r="JE66" i="1" s="1"/>
  <c r="IO66" i="1" a="1"/>
  <c r="IO66" i="1" s="1"/>
  <c r="HU66" i="1" a="1"/>
  <c r="HU66" i="1" s="1"/>
  <c r="JD66" i="1" a="1"/>
  <c r="JD66" i="1" s="1"/>
  <c r="IN66" i="1" a="1"/>
  <c r="IN66" i="1" s="1"/>
  <c r="HT66" i="1" a="1"/>
  <c r="HT66" i="1" s="1"/>
  <c r="JC66" i="1" a="1"/>
  <c r="JC66" i="1" s="1"/>
  <c r="IM66" i="1" a="1"/>
  <c r="IM66" i="1" s="1"/>
  <c r="HS66" i="1" a="1"/>
  <c r="HS66" i="1" s="1"/>
  <c r="JB66" i="1" a="1"/>
  <c r="JB66" i="1" s="1"/>
  <c r="IL66" i="1" a="1"/>
  <c r="IL66" i="1" s="1"/>
  <c r="HR66" i="1" a="1"/>
  <c r="HR66" i="1" s="1"/>
  <c r="JA66" i="1" a="1"/>
  <c r="JA66" i="1" s="1"/>
  <c r="IK66" i="1" a="1"/>
  <c r="IK66" i="1" s="1"/>
  <c r="HQ66" i="1" a="1"/>
  <c r="HQ66" i="1" s="1"/>
  <c r="IV66" i="1" a="1"/>
  <c r="IV66" i="1" s="1"/>
  <c r="IZ66" i="1" a="1"/>
  <c r="IZ66" i="1" s="1"/>
  <c r="IJ66" i="1" a="1"/>
  <c r="IJ66" i="1" s="1"/>
  <c r="HP66" i="1" a="1"/>
  <c r="HP66" i="1" s="1"/>
  <c r="IF66" i="1" a="1"/>
  <c r="IF66" i="1" s="1"/>
  <c r="IY66" i="1" a="1"/>
  <c r="IY66" i="1" s="1"/>
  <c r="II66" i="1" a="1"/>
  <c r="II66" i="1" s="1"/>
  <c r="HO66" i="1" a="1"/>
  <c r="HO66" i="1" s="1"/>
  <c r="IX66" i="1" a="1"/>
  <c r="IX66" i="1" s="1"/>
  <c r="IH66" i="1" a="1"/>
  <c r="IH66" i="1" s="1"/>
  <c r="HN66" i="1" a="1"/>
  <c r="HN66" i="1" s="1"/>
  <c r="HL66" i="1" a="1"/>
  <c r="HL66" i="1" s="1"/>
  <c r="IW66" i="1" a="1"/>
  <c r="IW66" i="1" s="1"/>
  <c r="IG66" i="1" a="1"/>
  <c r="IG66" i="1" s="1"/>
  <c r="HM66" i="1" a="1"/>
  <c r="HM66" i="1" s="1"/>
  <c r="IU66" i="1" a="1"/>
  <c r="IU66" i="1" s="1"/>
  <c r="ID66" i="1" a="1"/>
  <c r="ID66" i="1" s="1"/>
  <c r="HJ66" i="1" a="1"/>
  <c r="HJ66" i="1" s="1"/>
  <c r="IT66" i="1" a="1"/>
  <c r="IT66" i="1" s="1"/>
  <c r="IC66" i="1" a="1"/>
  <c r="IC66" i="1" s="1"/>
  <c r="HI66" i="1" a="1"/>
  <c r="HI66" i="1" s="1"/>
  <c r="IS66" i="1" a="1"/>
  <c r="IS66" i="1" s="1"/>
  <c r="IR66" i="1" a="1"/>
  <c r="IR66" i="1" s="1"/>
  <c r="IQ66" i="1" a="1"/>
  <c r="IQ66" i="1" s="1"/>
  <c r="IP66" i="1" a="1"/>
  <c r="IP66" i="1" s="1"/>
  <c r="IB66" i="1" a="1"/>
  <c r="IB66" i="1" s="1"/>
  <c r="HG66" i="1" a="1"/>
  <c r="HG66" i="1" s="1"/>
  <c r="IA66" i="1" a="1"/>
  <c r="IA66" i="1" s="1"/>
  <c r="HY66" i="1" a="1"/>
  <c r="HY66" i="1" s="1"/>
  <c r="HE66" i="1" a="1"/>
  <c r="HE66" i="1" s="1"/>
  <c r="HD66" i="1" a="1"/>
  <c r="HD66" i="1" s="1"/>
  <c r="HX66" i="1" a="1"/>
  <c r="HX66" i="1" s="1"/>
  <c r="HH66" i="1" a="1"/>
  <c r="HH66" i="1" s="1"/>
  <c r="K67" i="1"/>
  <c r="AO67" i="1"/>
  <c r="AHA96" i="1"/>
  <c r="AHA95" i="1"/>
  <c r="AHA105" i="1"/>
  <c r="AHA92" i="1"/>
  <c r="AHA89" i="1"/>
  <c r="AHA102" i="1"/>
  <c r="AHA86" i="1"/>
  <c r="AHA87" i="1"/>
  <c r="AHA88" i="1"/>
  <c r="AHA103" i="1"/>
  <c r="AHA85" i="1"/>
  <c r="AHA104" i="1"/>
  <c r="AHA98" i="1"/>
  <c r="AHA100" i="1"/>
  <c r="AHA91" i="1"/>
  <c r="AHA99" i="1"/>
  <c r="AHA101" i="1"/>
  <c r="AHA93" i="1"/>
  <c r="AHA90" i="1"/>
  <c r="AHA97" i="1"/>
  <c r="AHA108" i="1"/>
  <c r="AHA94" i="1"/>
  <c r="AHA107" i="1"/>
  <c r="AHA106" i="1"/>
  <c r="AB66" i="1"/>
  <c r="FA66" i="1"/>
  <c r="EZ66" i="1"/>
  <c r="O67" i="1"/>
  <c r="AV67" i="1"/>
  <c r="AU67" i="1"/>
  <c r="AC67" i="1"/>
  <c r="AQ67" i="1"/>
  <c r="JJ67" i="1" s="1"/>
  <c r="AP67" i="1"/>
  <c r="AD67" i="1"/>
  <c r="AI67" i="1"/>
  <c r="AH67" i="1"/>
  <c r="AG67" i="1"/>
  <c r="N67" i="1"/>
  <c r="AF67" i="1"/>
  <c r="AE67" i="1"/>
  <c r="P67" i="1"/>
  <c r="W66" i="1"/>
  <c r="FD66" i="1" s="1"/>
  <c r="X66" i="1"/>
  <c r="Y66" i="1"/>
  <c r="KL66" i="1"/>
  <c r="KV66" i="1"/>
  <c r="V66" i="1"/>
  <c r="QP86" i="1"/>
  <c r="QP85" i="1"/>
  <c r="QP87" i="1"/>
  <c r="QP88" i="1"/>
  <c r="QP89" i="1"/>
  <c r="QP90" i="1"/>
  <c r="QP91" i="1"/>
  <c r="QP92" i="1"/>
  <c r="QP93" i="1"/>
  <c r="QP94" i="1"/>
  <c r="QP95" i="1"/>
  <c r="QP96" i="1"/>
  <c r="QP97" i="1"/>
  <c r="QP98" i="1"/>
  <c r="QP99" i="1"/>
  <c r="QP100" i="1"/>
  <c r="QP101" i="1"/>
  <c r="QP102" i="1"/>
  <c r="QP103" i="1"/>
  <c r="QP104" i="1"/>
  <c r="QP105" i="1"/>
  <c r="QP106" i="1"/>
  <c r="QP107" i="1"/>
  <c r="QP108" i="1"/>
  <c r="QQ12" i="1"/>
  <c r="QR6" i="1"/>
  <c r="H68" i="1"/>
  <c r="HZ67" i="1" l="1" a="1"/>
  <c r="HZ67" i="1" s="1"/>
  <c r="IE67" i="1" a="1"/>
  <c r="IE67" i="1" s="1"/>
  <c r="HW67" i="1" a="1"/>
  <c r="HW67" i="1" s="1"/>
  <c r="HV67" i="1" a="1"/>
  <c r="HV67" i="1" s="1"/>
  <c r="HF67" i="1" a="1"/>
  <c r="HF67" i="1" s="1"/>
  <c r="HK67" i="1" a="1"/>
  <c r="HK67" i="1" s="1"/>
  <c r="JE67" i="1" a="1"/>
  <c r="JE67" i="1" s="1"/>
  <c r="IO67" i="1" a="1"/>
  <c r="IO67" i="1" s="1"/>
  <c r="HU67" i="1" a="1"/>
  <c r="HU67" i="1" s="1"/>
  <c r="JD67" i="1" a="1"/>
  <c r="JD67" i="1" s="1"/>
  <c r="IN67" i="1" a="1"/>
  <c r="IN67" i="1" s="1"/>
  <c r="HT67" i="1" a="1"/>
  <c r="HT67" i="1" s="1"/>
  <c r="JC67" i="1" a="1"/>
  <c r="JC67" i="1" s="1"/>
  <c r="IM67" i="1" a="1"/>
  <c r="IM67" i="1" s="1"/>
  <c r="HS67" i="1" a="1"/>
  <c r="HS67" i="1" s="1"/>
  <c r="JB67" i="1" a="1"/>
  <c r="JB67" i="1" s="1"/>
  <c r="IL67" i="1" a="1"/>
  <c r="IL67" i="1" s="1"/>
  <c r="HR67" i="1" a="1"/>
  <c r="HR67" i="1" s="1"/>
  <c r="JA67" i="1" a="1"/>
  <c r="JA67" i="1" s="1"/>
  <c r="IK67" i="1" a="1"/>
  <c r="IK67" i="1" s="1"/>
  <c r="HQ67" i="1" a="1"/>
  <c r="HQ67" i="1" s="1"/>
  <c r="IZ67" i="1" a="1"/>
  <c r="IZ67" i="1" s="1"/>
  <c r="IJ67" i="1" a="1"/>
  <c r="IJ67" i="1" s="1"/>
  <c r="HP67" i="1" a="1"/>
  <c r="HP67" i="1" s="1"/>
  <c r="IY67" i="1" a="1"/>
  <c r="IY67" i="1" s="1"/>
  <c r="II67" i="1" a="1"/>
  <c r="II67" i="1" s="1"/>
  <c r="HO67" i="1" a="1"/>
  <c r="HO67" i="1" s="1"/>
  <c r="IF67" i="1" a="1"/>
  <c r="IF67" i="1" s="1"/>
  <c r="IX67" i="1" a="1"/>
  <c r="IX67" i="1" s="1"/>
  <c r="IH67" i="1" a="1"/>
  <c r="IH67" i="1" s="1"/>
  <c r="HN67" i="1" a="1"/>
  <c r="HN67" i="1" s="1"/>
  <c r="IV67" i="1" a="1"/>
  <c r="IV67" i="1" s="1"/>
  <c r="IW67" i="1" a="1"/>
  <c r="IW67" i="1" s="1"/>
  <c r="IG67" i="1" a="1"/>
  <c r="IG67" i="1" s="1"/>
  <c r="HM67" i="1" a="1"/>
  <c r="HM67" i="1" s="1"/>
  <c r="HL67" i="1" a="1"/>
  <c r="HL67" i="1" s="1"/>
  <c r="IU67" i="1" a="1"/>
  <c r="IU67" i="1" s="1"/>
  <c r="ID67" i="1" a="1"/>
  <c r="ID67" i="1" s="1"/>
  <c r="HJ67" i="1" a="1"/>
  <c r="HJ67" i="1" s="1"/>
  <c r="IT67" i="1" a="1"/>
  <c r="IT67" i="1" s="1"/>
  <c r="IC67" i="1" a="1"/>
  <c r="IC67" i="1" s="1"/>
  <c r="HI67" i="1" a="1"/>
  <c r="HI67" i="1" s="1"/>
  <c r="HG67" i="1" a="1"/>
  <c r="HG67" i="1" s="1"/>
  <c r="HY67" i="1" a="1"/>
  <c r="HY67" i="1" s="1"/>
  <c r="HE67" i="1" a="1"/>
  <c r="HE67" i="1" s="1"/>
  <c r="HD67" i="1" a="1"/>
  <c r="HD67" i="1" s="1"/>
  <c r="HX67" i="1" a="1"/>
  <c r="HX67" i="1" s="1"/>
  <c r="IS67" i="1" a="1"/>
  <c r="IS67" i="1" s="1"/>
  <c r="HH67" i="1" a="1"/>
  <c r="HH67" i="1" s="1"/>
  <c r="IR67" i="1" a="1"/>
  <c r="IR67" i="1" s="1"/>
  <c r="IQ67" i="1" a="1"/>
  <c r="IQ67" i="1" s="1"/>
  <c r="IP67" i="1" a="1"/>
  <c r="IP67" i="1" s="1"/>
  <c r="IB67" i="1" a="1"/>
  <c r="IB67" i="1" s="1"/>
  <c r="IA67" i="1" a="1"/>
  <c r="IA67" i="1" s="1"/>
  <c r="K68" i="1"/>
  <c r="AO68" i="1"/>
  <c r="AB67" i="1"/>
  <c r="FA67" i="1"/>
  <c r="EZ67" i="1"/>
  <c r="EX66" i="1"/>
  <c r="P68" i="1"/>
  <c r="AH68" i="1"/>
  <c r="O68" i="1"/>
  <c r="N68" i="1"/>
  <c r="AV68" i="1"/>
  <c r="AQ68" i="1"/>
  <c r="JJ68" i="1" s="1"/>
  <c r="AE68" i="1"/>
  <c r="AG68" i="1"/>
  <c r="AP68" i="1"/>
  <c r="AU68" i="1"/>
  <c r="AI68" i="1"/>
  <c r="AF68" i="1"/>
  <c r="AC68" i="1"/>
  <c r="AD68" i="1"/>
  <c r="FF66" i="1"/>
  <c r="FE66" i="1"/>
  <c r="X67" i="1"/>
  <c r="W67" i="1"/>
  <c r="FD67" i="1" s="1"/>
  <c r="Y67" i="1"/>
  <c r="KL67" i="1"/>
  <c r="KV67" i="1"/>
  <c r="EW66" i="1"/>
  <c r="EY66" i="1"/>
  <c r="V67" i="1"/>
  <c r="QQ86" i="1"/>
  <c r="QQ85" i="1"/>
  <c r="QQ87" i="1"/>
  <c r="QQ88" i="1"/>
  <c r="QQ89" i="1"/>
  <c r="QQ90" i="1"/>
  <c r="QQ91" i="1"/>
  <c r="QQ92" i="1"/>
  <c r="QQ93" i="1"/>
  <c r="QQ94" i="1"/>
  <c r="QQ95" i="1"/>
  <c r="QQ96" i="1"/>
  <c r="QQ97" i="1"/>
  <c r="QQ98" i="1"/>
  <c r="QQ99" i="1"/>
  <c r="QQ100" i="1"/>
  <c r="QQ101" i="1"/>
  <c r="QQ102" i="1"/>
  <c r="QQ103" i="1"/>
  <c r="QQ104" i="1"/>
  <c r="QQ105" i="1"/>
  <c r="QQ106" i="1"/>
  <c r="QQ107" i="1"/>
  <c r="QQ108" i="1"/>
  <c r="QS6" i="1"/>
  <c r="QR12" i="1"/>
  <c r="H69" i="1"/>
  <c r="HZ68" i="1" l="1" a="1"/>
  <c r="HZ68" i="1" s="1"/>
  <c r="IE68" i="1" a="1"/>
  <c r="IE68" i="1" s="1"/>
  <c r="HV68" i="1" a="1"/>
  <c r="HV68" i="1" s="1"/>
  <c r="HW68" i="1" a="1"/>
  <c r="HW68" i="1" s="1"/>
  <c r="HF68" i="1" a="1"/>
  <c r="HF68" i="1" s="1"/>
  <c r="HK68" i="1" a="1"/>
  <c r="HK68" i="1" s="1"/>
  <c r="JE68" i="1" a="1"/>
  <c r="JE68" i="1" s="1"/>
  <c r="IO68" i="1" a="1"/>
  <c r="IO68" i="1" s="1"/>
  <c r="HU68" i="1" a="1"/>
  <c r="HU68" i="1" s="1"/>
  <c r="JD68" i="1" a="1"/>
  <c r="JD68" i="1" s="1"/>
  <c r="IN68" i="1" a="1"/>
  <c r="IN68" i="1" s="1"/>
  <c r="HT68" i="1" a="1"/>
  <c r="HT68" i="1" s="1"/>
  <c r="JC68" i="1" a="1"/>
  <c r="JC68" i="1" s="1"/>
  <c r="IM68" i="1" a="1"/>
  <c r="IM68" i="1" s="1"/>
  <c r="HS68" i="1" a="1"/>
  <c r="HS68" i="1" s="1"/>
  <c r="JB68" i="1" a="1"/>
  <c r="JB68" i="1" s="1"/>
  <c r="IL68" i="1" a="1"/>
  <c r="IL68" i="1" s="1"/>
  <c r="HR68" i="1" a="1"/>
  <c r="HR68" i="1" s="1"/>
  <c r="HL68" i="1" a="1"/>
  <c r="HL68" i="1" s="1"/>
  <c r="JA68" i="1" a="1"/>
  <c r="JA68" i="1" s="1"/>
  <c r="IK68" i="1" a="1"/>
  <c r="IK68" i="1" s="1"/>
  <c r="HQ68" i="1" a="1"/>
  <c r="HQ68" i="1" s="1"/>
  <c r="IV68" i="1" a="1"/>
  <c r="IV68" i="1" s="1"/>
  <c r="IZ68" i="1" a="1"/>
  <c r="IZ68" i="1" s="1"/>
  <c r="IJ68" i="1" a="1"/>
  <c r="IJ68" i="1" s="1"/>
  <c r="HP68" i="1" a="1"/>
  <c r="HP68" i="1" s="1"/>
  <c r="IY68" i="1" a="1"/>
  <c r="IY68" i="1" s="1"/>
  <c r="II68" i="1" a="1"/>
  <c r="II68" i="1" s="1"/>
  <c r="HO68" i="1" a="1"/>
  <c r="HO68" i="1" s="1"/>
  <c r="IX68" i="1" a="1"/>
  <c r="IX68" i="1" s="1"/>
  <c r="IH68" i="1" a="1"/>
  <c r="IH68" i="1" s="1"/>
  <c r="HN68" i="1" a="1"/>
  <c r="HN68" i="1" s="1"/>
  <c r="IW68" i="1" a="1"/>
  <c r="IW68" i="1" s="1"/>
  <c r="IG68" i="1" a="1"/>
  <c r="IG68" i="1" s="1"/>
  <c r="HM68" i="1" a="1"/>
  <c r="HM68" i="1" s="1"/>
  <c r="IF68" i="1" a="1"/>
  <c r="IF68" i="1" s="1"/>
  <c r="IU68" i="1" a="1"/>
  <c r="IU68" i="1" s="1"/>
  <c r="ID68" i="1" a="1"/>
  <c r="ID68" i="1" s="1"/>
  <c r="HJ68" i="1" a="1"/>
  <c r="HJ68" i="1" s="1"/>
  <c r="IT68" i="1" a="1"/>
  <c r="IT68" i="1" s="1"/>
  <c r="IC68" i="1" a="1"/>
  <c r="IC68" i="1" s="1"/>
  <c r="HI68" i="1" a="1"/>
  <c r="HI68" i="1" s="1"/>
  <c r="IB68" i="1" a="1"/>
  <c r="IB68" i="1" s="1"/>
  <c r="HH68" i="1" a="1"/>
  <c r="HH68" i="1" s="1"/>
  <c r="HG68" i="1" a="1"/>
  <c r="HG68" i="1" s="1"/>
  <c r="HE68" i="1" a="1"/>
  <c r="HE68" i="1" s="1"/>
  <c r="IR68" i="1" a="1"/>
  <c r="IR68" i="1" s="1"/>
  <c r="HD68" i="1" a="1"/>
  <c r="HD68" i="1" s="1"/>
  <c r="IP68" i="1" a="1"/>
  <c r="IP68" i="1" s="1"/>
  <c r="IA68" i="1" a="1"/>
  <c r="IA68" i="1" s="1"/>
  <c r="IQ68" i="1" a="1"/>
  <c r="IQ68" i="1" s="1"/>
  <c r="HY68" i="1" a="1"/>
  <c r="HY68" i="1" s="1"/>
  <c r="HX68" i="1" a="1"/>
  <c r="HX68" i="1" s="1"/>
  <c r="IS68" i="1" a="1"/>
  <c r="IS68" i="1" s="1"/>
  <c r="K69" i="1"/>
  <c r="AO69" i="1"/>
  <c r="AB68" i="1"/>
  <c r="FA68" i="1"/>
  <c r="EZ68" i="1"/>
  <c r="EX67" i="1"/>
  <c r="N69" i="1"/>
  <c r="AQ69" i="1"/>
  <c r="JJ69" i="1" s="1"/>
  <c r="AP69" i="1"/>
  <c r="AH69" i="1"/>
  <c r="AG69" i="1"/>
  <c r="AF69" i="1"/>
  <c r="AE69" i="1"/>
  <c r="O69" i="1"/>
  <c r="AD69" i="1"/>
  <c r="AC69" i="1"/>
  <c r="P69" i="1"/>
  <c r="AV69" i="1"/>
  <c r="AU69" i="1"/>
  <c r="FF67" i="1"/>
  <c r="FE67" i="1"/>
  <c r="X68" i="1"/>
  <c r="W68" i="1"/>
  <c r="FD68" i="1" s="1"/>
  <c r="Y68" i="1"/>
  <c r="KL68" i="1"/>
  <c r="KV68" i="1"/>
  <c r="EW67" i="1"/>
  <c r="EY67" i="1"/>
  <c r="V68" i="1"/>
  <c r="QR86" i="1"/>
  <c r="QR85" i="1"/>
  <c r="QR87" i="1"/>
  <c r="QR88" i="1"/>
  <c r="QR89" i="1"/>
  <c r="QR90" i="1"/>
  <c r="QR91" i="1"/>
  <c r="QR92" i="1"/>
  <c r="QR93" i="1"/>
  <c r="QR94" i="1"/>
  <c r="QR95" i="1"/>
  <c r="QR96" i="1"/>
  <c r="QR97" i="1"/>
  <c r="QR98" i="1"/>
  <c r="QR99" i="1"/>
  <c r="QR100" i="1"/>
  <c r="QR101" i="1"/>
  <c r="QR102" i="1"/>
  <c r="QR103" i="1"/>
  <c r="QR104" i="1"/>
  <c r="QR105" i="1"/>
  <c r="QR106" i="1"/>
  <c r="QR107" i="1"/>
  <c r="QR108" i="1"/>
  <c r="QS12" i="1"/>
  <c r="QT6" i="1"/>
  <c r="H70" i="1"/>
  <c r="HZ69" i="1" l="1" a="1"/>
  <c r="HZ69" i="1" s="1"/>
  <c r="IE69" i="1" a="1"/>
  <c r="IE69" i="1" s="1"/>
  <c r="HV69" i="1" a="1"/>
  <c r="HV69" i="1" s="1"/>
  <c r="HW69" i="1" a="1"/>
  <c r="HW69" i="1" s="1"/>
  <c r="HF69" i="1" a="1"/>
  <c r="HF69" i="1" s="1"/>
  <c r="HK69" i="1" a="1"/>
  <c r="HK69" i="1" s="1"/>
  <c r="JE69" i="1" a="1"/>
  <c r="JE69" i="1" s="1"/>
  <c r="IO69" i="1" a="1"/>
  <c r="IO69" i="1" s="1"/>
  <c r="HU69" i="1" a="1"/>
  <c r="HU69" i="1" s="1"/>
  <c r="JD69" i="1" a="1"/>
  <c r="JD69" i="1" s="1"/>
  <c r="IN69" i="1" a="1"/>
  <c r="IN69" i="1" s="1"/>
  <c r="HT69" i="1" a="1"/>
  <c r="HT69" i="1" s="1"/>
  <c r="JC69" i="1" a="1"/>
  <c r="JC69" i="1" s="1"/>
  <c r="IM69" i="1" a="1"/>
  <c r="IM69" i="1" s="1"/>
  <c r="HS69" i="1" a="1"/>
  <c r="HS69" i="1" s="1"/>
  <c r="JB69" i="1" a="1"/>
  <c r="JB69" i="1" s="1"/>
  <c r="IL69" i="1" a="1"/>
  <c r="IL69" i="1" s="1"/>
  <c r="HR69" i="1" a="1"/>
  <c r="HR69" i="1" s="1"/>
  <c r="JA69" i="1" a="1"/>
  <c r="JA69" i="1" s="1"/>
  <c r="IK69" i="1" a="1"/>
  <c r="IK69" i="1" s="1"/>
  <c r="HQ69" i="1" a="1"/>
  <c r="HQ69" i="1" s="1"/>
  <c r="HL69" i="1" a="1"/>
  <c r="HL69" i="1" s="1"/>
  <c r="IZ69" i="1" a="1"/>
  <c r="IZ69" i="1" s="1"/>
  <c r="IJ69" i="1" a="1"/>
  <c r="IJ69" i="1" s="1"/>
  <c r="HP69" i="1" a="1"/>
  <c r="HP69" i="1" s="1"/>
  <c r="IY69" i="1" a="1"/>
  <c r="IY69" i="1" s="1"/>
  <c r="II69" i="1" a="1"/>
  <c r="II69" i="1" s="1"/>
  <c r="HO69" i="1" a="1"/>
  <c r="HO69" i="1" s="1"/>
  <c r="IX69" i="1" a="1"/>
  <c r="IX69" i="1" s="1"/>
  <c r="IH69" i="1" a="1"/>
  <c r="IH69" i="1" s="1"/>
  <c r="HN69" i="1" a="1"/>
  <c r="HN69" i="1" s="1"/>
  <c r="IF69" i="1" a="1"/>
  <c r="IF69" i="1" s="1"/>
  <c r="IW69" i="1" a="1"/>
  <c r="IW69" i="1" s="1"/>
  <c r="IG69" i="1" a="1"/>
  <c r="IG69" i="1" s="1"/>
  <c r="HM69" i="1" a="1"/>
  <c r="HM69" i="1" s="1"/>
  <c r="IV69" i="1" a="1"/>
  <c r="IV69" i="1" s="1"/>
  <c r="IU69" i="1" a="1"/>
  <c r="IU69" i="1" s="1"/>
  <c r="ID69" i="1" a="1"/>
  <c r="ID69" i="1" s="1"/>
  <c r="HJ69" i="1" a="1"/>
  <c r="HJ69" i="1" s="1"/>
  <c r="IT69" i="1" a="1"/>
  <c r="IT69" i="1" s="1"/>
  <c r="IC69" i="1" a="1"/>
  <c r="IC69" i="1" s="1"/>
  <c r="HI69" i="1" a="1"/>
  <c r="HI69" i="1" s="1"/>
  <c r="IB69" i="1" a="1"/>
  <c r="IB69" i="1" s="1"/>
  <c r="IS69" i="1" a="1"/>
  <c r="IS69" i="1" s="1"/>
  <c r="IA69" i="1" a="1"/>
  <c r="IA69" i="1" s="1"/>
  <c r="HY69" i="1" a="1"/>
  <c r="HY69" i="1" s="1"/>
  <c r="IR69" i="1" a="1"/>
  <c r="IR69" i="1" s="1"/>
  <c r="HX69" i="1" a="1"/>
  <c r="HX69" i="1" s="1"/>
  <c r="HH69" i="1" a="1"/>
  <c r="HH69" i="1" s="1"/>
  <c r="HG69" i="1" a="1"/>
  <c r="HG69" i="1" s="1"/>
  <c r="IP69" i="1" a="1"/>
  <c r="IP69" i="1" s="1"/>
  <c r="HE69" i="1" a="1"/>
  <c r="HE69" i="1" s="1"/>
  <c r="IQ69" i="1" a="1"/>
  <c r="IQ69" i="1" s="1"/>
  <c r="HD69" i="1" a="1"/>
  <c r="HD69" i="1" s="1"/>
  <c r="K70" i="1"/>
  <c r="AO70" i="1"/>
  <c r="AB69" i="1"/>
  <c r="EX68" i="1"/>
  <c r="AH70" i="1"/>
  <c r="AF70" i="1"/>
  <c r="AP70" i="1"/>
  <c r="AC70" i="1"/>
  <c r="AG70" i="1"/>
  <c r="AQ70" i="1"/>
  <c r="JJ70" i="1" s="1"/>
  <c r="AV70" i="1"/>
  <c r="AU70" i="1"/>
  <c r="AE70" i="1"/>
  <c r="AD70" i="1"/>
  <c r="P70" i="1"/>
  <c r="O70" i="1"/>
  <c r="N70" i="1"/>
  <c r="FF68" i="1"/>
  <c r="FE68" i="1"/>
  <c r="W69" i="1"/>
  <c r="FD69" i="1" s="1"/>
  <c r="X69" i="1"/>
  <c r="Y69" i="1"/>
  <c r="KL69" i="1"/>
  <c r="KV69" i="1"/>
  <c r="EY68" i="1"/>
  <c r="EW68" i="1"/>
  <c r="V69" i="1"/>
  <c r="QS85" i="1"/>
  <c r="QS86" i="1"/>
  <c r="QS87" i="1"/>
  <c r="QS88" i="1"/>
  <c r="QS89" i="1"/>
  <c r="QS90" i="1"/>
  <c r="QS91" i="1"/>
  <c r="QS92" i="1"/>
  <c r="QS93" i="1"/>
  <c r="QS94" i="1"/>
  <c r="QS95" i="1"/>
  <c r="QS96" i="1"/>
  <c r="QS97" i="1"/>
  <c r="QS98" i="1"/>
  <c r="QS99" i="1"/>
  <c r="QS100" i="1"/>
  <c r="QS101" i="1"/>
  <c r="QS102" i="1"/>
  <c r="QS103" i="1"/>
  <c r="QS104" i="1"/>
  <c r="QS105" i="1"/>
  <c r="QS106" i="1"/>
  <c r="QS107" i="1"/>
  <c r="QS108" i="1"/>
  <c r="QU6" i="1"/>
  <c r="QT12" i="1"/>
  <c r="H71" i="1"/>
  <c r="HZ70" i="1" l="1" a="1"/>
  <c r="HZ70" i="1" s="1"/>
  <c r="IE70" i="1" a="1"/>
  <c r="IE70" i="1" s="1"/>
  <c r="HW70" i="1" a="1"/>
  <c r="HW70" i="1" s="1"/>
  <c r="HV70" i="1" a="1"/>
  <c r="HV70" i="1" s="1"/>
  <c r="HF70" i="1" a="1"/>
  <c r="HF70" i="1" s="1"/>
  <c r="HK70" i="1" a="1"/>
  <c r="HK70" i="1" s="1"/>
  <c r="JE70" i="1" a="1"/>
  <c r="JE70" i="1" s="1"/>
  <c r="IO70" i="1" a="1"/>
  <c r="IO70" i="1" s="1"/>
  <c r="HU70" i="1" a="1"/>
  <c r="HU70" i="1" s="1"/>
  <c r="JD70" i="1" a="1"/>
  <c r="JD70" i="1" s="1"/>
  <c r="IN70" i="1" a="1"/>
  <c r="IN70" i="1" s="1"/>
  <c r="HT70" i="1" a="1"/>
  <c r="HT70" i="1" s="1"/>
  <c r="JC70" i="1" a="1"/>
  <c r="JC70" i="1" s="1"/>
  <c r="IM70" i="1" a="1"/>
  <c r="IM70" i="1" s="1"/>
  <c r="HS70" i="1" a="1"/>
  <c r="HS70" i="1" s="1"/>
  <c r="JB70" i="1" a="1"/>
  <c r="JB70" i="1" s="1"/>
  <c r="IL70" i="1" a="1"/>
  <c r="IL70" i="1" s="1"/>
  <c r="HR70" i="1" a="1"/>
  <c r="HR70" i="1" s="1"/>
  <c r="IF70" i="1" a="1"/>
  <c r="IF70" i="1" s="1"/>
  <c r="JA70" i="1" a="1"/>
  <c r="JA70" i="1" s="1"/>
  <c r="IK70" i="1" a="1"/>
  <c r="IK70" i="1" s="1"/>
  <c r="HQ70" i="1" a="1"/>
  <c r="HQ70" i="1" s="1"/>
  <c r="IZ70" i="1" a="1"/>
  <c r="IZ70" i="1" s="1"/>
  <c r="IJ70" i="1" a="1"/>
  <c r="IJ70" i="1" s="1"/>
  <c r="HP70" i="1" a="1"/>
  <c r="HP70" i="1" s="1"/>
  <c r="IY70" i="1" a="1"/>
  <c r="IY70" i="1" s="1"/>
  <c r="II70" i="1" a="1"/>
  <c r="II70" i="1" s="1"/>
  <c r="HO70" i="1" a="1"/>
  <c r="HO70" i="1" s="1"/>
  <c r="IX70" i="1" a="1"/>
  <c r="IX70" i="1" s="1"/>
  <c r="IH70" i="1" a="1"/>
  <c r="IH70" i="1" s="1"/>
  <c r="HN70" i="1" a="1"/>
  <c r="HN70" i="1" s="1"/>
  <c r="HL70" i="1" a="1"/>
  <c r="HL70" i="1" s="1"/>
  <c r="IW70" i="1" a="1"/>
  <c r="IW70" i="1" s="1"/>
  <c r="IG70" i="1" a="1"/>
  <c r="IG70" i="1" s="1"/>
  <c r="HM70" i="1" a="1"/>
  <c r="HM70" i="1" s="1"/>
  <c r="IV70" i="1" a="1"/>
  <c r="IV70" i="1" s="1"/>
  <c r="IU70" i="1" a="1"/>
  <c r="IU70" i="1" s="1"/>
  <c r="ID70" i="1" a="1"/>
  <c r="ID70" i="1" s="1"/>
  <c r="HJ70" i="1" a="1"/>
  <c r="HJ70" i="1" s="1"/>
  <c r="IT70" i="1" a="1"/>
  <c r="IT70" i="1" s="1"/>
  <c r="IC70" i="1" a="1"/>
  <c r="IC70" i="1" s="1"/>
  <c r="HI70" i="1" a="1"/>
  <c r="HI70" i="1" s="1"/>
  <c r="IS70" i="1" a="1"/>
  <c r="IS70" i="1" s="1"/>
  <c r="IR70" i="1" a="1"/>
  <c r="IR70" i="1" s="1"/>
  <c r="IQ70" i="1" a="1"/>
  <c r="IQ70" i="1" s="1"/>
  <c r="HD70" i="1" a="1"/>
  <c r="HD70" i="1" s="1"/>
  <c r="IP70" i="1" a="1"/>
  <c r="IP70" i="1" s="1"/>
  <c r="HE70" i="1" a="1"/>
  <c r="HE70" i="1" s="1"/>
  <c r="IB70" i="1" a="1"/>
  <c r="IB70" i="1" s="1"/>
  <c r="IA70" i="1" a="1"/>
  <c r="IA70" i="1" s="1"/>
  <c r="HY70" i="1" a="1"/>
  <c r="HY70" i="1" s="1"/>
  <c r="HX70" i="1" a="1"/>
  <c r="HX70" i="1" s="1"/>
  <c r="HG70" i="1" a="1"/>
  <c r="HG70" i="1" s="1"/>
  <c r="HH70" i="1" a="1"/>
  <c r="HH70" i="1" s="1"/>
  <c r="K71" i="1"/>
  <c r="AO71" i="1"/>
  <c r="AB70" i="1"/>
  <c r="EX69" i="1"/>
  <c r="AH71" i="1"/>
  <c r="AG71" i="1"/>
  <c r="AF71" i="1"/>
  <c r="AE71" i="1"/>
  <c r="AU71" i="1"/>
  <c r="AD71" i="1"/>
  <c r="AC71" i="1"/>
  <c r="P71" i="1"/>
  <c r="O71" i="1"/>
  <c r="N71" i="1"/>
  <c r="AV71" i="1"/>
  <c r="AQ71" i="1"/>
  <c r="JJ71" i="1" s="1"/>
  <c r="AP71" i="1"/>
  <c r="FF69" i="1"/>
  <c r="FE69" i="1"/>
  <c r="Y70" i="1"/>
  <c r="W70" i="1"/>
  <c r="FD70" i="1" s="1"/>
  <c r="X70" i="1"/>
  <c r="KL70" i="1"/>
  <c r="KV70" i="1"/>
  <c r="EY69" i="1"/>
  <c r="EW69" i="1"/>
  <c r="V70" i="1"/>
  <c r="QT85" i="1"/>
  <c r="QT86" i="1"/>
  <c r="QT87" i="1"/>
  <c r="QT88" i="1"/>
  <c r="QT89" i="1"/>
  <c r="QT90" i="1"/>
  <c r="QT91" i="1"/>
  <c r="QT92" i="1"/>
  <c r="QT93" i="1"/>
  <c r="QT94" i="1"/>
  <c r="QT95" i="1"/>
  <c r="QT96" i="1"/>
  <c r="QT97" i="1"/>
  <c r="QT98" i="1"/>
  <c r="QT99" i="1"/>
  <c r="QT100" i="1"/>
  <c r="QT101" i="1"/>
  <c r="QT102" i="1"/>
  <c r="QT103" i="1"/>
  <c r="QT104" i="1"/>
  <c r="QT105" i="1"/>
  <c r="QT106" i="1"/>
  <c r="QT107" i="1"/>
  <c r="QT108" i="1"/>
  <c r="QU12" i="1"/>
  <c r="QV6" i="1"/>
  <c r="H72" i="1"/>
  <c r="V15" i="1"/>
  <c r="N865" i="4"/>
  <c r="H865" i="4"/>
  <c r="B865" i="4"/>
  <c r="N864" i="4"/>
  <c r="I864" i="4"/>
  <c r="H864" i="4"/>
  <c r="B864" i="4"/>
  <c r="N863" i="4"/>
  <c r="H863" i="4"/>
  <c r="B863" i="4"/>
  <c r="N862" i="4"/>
  <c r="H862" i="4"/>
  <c r="B862" i="4"/>
  <c r="N861" i="4"/>
  <c r="H861" i="4"/>
  <c r="B861" i="4"/>
  <c r="N860" i="4"/>
  <c r="H860" i="4"/>
  <c r="B860" i="4"/>
  <c r="N859" i="4"/>
  <c r="H859" i="4"/>
  <c r="B859" i="4"/>
  <c r="N858" i="4"/>
  <c r="H858" i="4"/>
  <c r="B858" i="4"/>
  <c r="N857" i="4"/>
  <c r="H857" i="4"/>
  <c r="B857" i="4"/>
  <c r="N856" i="4"/>
  <c r="H856" i="4"/>
  <c r="B856" i="4"/>
  <c r="N855" i="4"/>
  <c r="H855" i="4"/>
  <c r="B855" i="4"/>
  <c r="N854" i="4"/>
  <c r="H854" i="4"/>
  <c r="B854" i="4"/>
  <c r="HZ71" i="1" l="1" a="1"/>
  <c r="HZ71" i="1" s="1"/>
  <c r="IE71" i="1" a="1"/>
  <c r="IE71" i="1" s="1"/>
  <c r="HW71" i="1" a="1"/>
  <c r="HW71" i="1" s="1"/>
  <c r="HV71" i="1" a="1"/>
  <c r="HV71" i="1" s="1"/>
  <c r="HF71" i="1" a="1"/>
  <c r="HF71" i="1" s="1"/>
  <c r="HK71" i="1" a="1"/>
  <c r="HK71" i="1" s="1"/>
  <c r="IF71" i="1" a="1"/>
  <c r="IF71" i="1" s="1"/>
  <c r="JE71" i="1" a="1"/>
  <c r="JE71" i="1" s="1"/>
  <c r="IO71" i="1" a="1"/>
  <c r="IO71" i="1" s="1"/>
  <c r="HU71" i="1" a="1"/>
  <c r="HU71" i="1" s="1"/>
  <c r="IV71" i="1" a="1"/>
  <c r="IV71" i="1" s="1"/>
  <c r="JD71" i="1" a="1"/>
  <c r="JD71" i="1" s="1"/>
  <c r="IN71" i="1" a="1"/>
  <c r="IN71" i="1" s="1"/>
  <c r="HT71" i="1" a="1"/>
  <c r="HT71" i="1" s="1"/>
  <c r="JC71" i="1" a="1"/>
  <c r="JC71" i="1" s="1"/>
  <c r="IM71" i="1" a="1"/>
  <c r="IM71" i="1" s="1"/>
  <c r="HS71" i="1" a="1"/>
  <c r="HS71" i="1" s="1"/>
  <c r="JB71" i="1" a="1"/>
  <c r="JB71" i="1" s="1"/>
  <c r="IL71" i="1" a="1"/>
  <c r="IL71" i="1" s="1"/>
  <c r="HR71" i="1" a="1"/>
  <c r="HR71" i="1" s="1"/>
  <c r="JA71" i="1" a="1"/>
  <c r="JA71" i="1" s="1"/>
  <c r="IK71" i="1" a="1"/>
  <c r="IK71" i="1" s="1"/>
  <c r="HQ71" i="1" a="1"/>
  <c r="HQ71" i="1" s="1"/>
  <c r="HL71" i="1" a="1"/>
  <c r="HL71" i="1" s="1"/>
  <c r="IZ71" i="1" a="1"/>
  <c r="IZ71" i="1" s="1"/>
  <c r="IJ71" i="1" a="1"/>
  <c r="IJ71" i="1" s="1"/>
  <c r="HP71" i="1" a="1"/>
  <c r="HP71" i="1" s="1"/>
  <c r="IY71" i="1" a="1"/>
  <c r="IY71" i="1" s="1"/>
  <c r="II71" i="1" a="1"/>
  <c r="II71" i="1" s="1"/>
  <c r="HO71" i="1" a="1"/>
  <c r="HO71" i="1" s="1"/>
  <c r="IX71" i="1" a="1"/>
  <c r="IX71" i="1" s="1"/>
  <c r="IH71" i="1" a="1"/>
  <c r="IH71" i="1" s="1"/>
  <c r="HN71" i="1" a="1"/>
  <c r="HN71" i="1" s="1"/>
  <c r="IW71" i="1" a="1"/>
  <c r="IW71" i="1" s="1"/>
  <c r="IG71" i="1" a="1"/>
  <c r="IG71" i="1" s="1"/>
  <c r="HM71" i="1" a="1"/>
  <c r="HM71" i="1" s="1"/>
  <c r="IU71" i="1" a="1"/>
  <c r="IU71" i="1" s="1"/>
  <c r="ID71" i="1" a="1"/>
  <c r="ID71" i="1" s="1"/>
  <c r="HJ71" i="1" a="1"/>
  <c r="HJ71" i="1" s="1"/>
  <c r="IT71" i="1" a="1"/>
  <c r="IT71" i="1" s="1"/>
  <c r="IC71" i="1" a="1"/>
  <c r="IC71" i="1" s="1"/>
  <c r="HI71" i="1" a="1"/>
  <c r="HI71" i="1" s="1"/>
  <c r="HD71" i="1" a="1"/>
  <c r="HD71" i="1" s="1"/>
  <c r="HG71" i="1" a="1"/>
  <c r="HG71" i="1" s="1"/>
  <c r="IS71" i="1" a="1"/>
  <c r="IS71" i="1" s="1"/>
  <c r="HH71" i="1" a="1"/>
  <c r="HH71" i="1" s="1"/>
  <c r="IR71" i="1" a="1"/>
  <c r="IR71" i="1" s="1"/>
  <c r="IA71" i="1" a="1"/>
  <c r="IA71" i="1" s="1"/>
  <c r="HY71" i="1" a="1"/>
  <c r="HY71" i="1" s="1"/>
  <c r="IQ71" i="1" a="1"/>
  <c r="IQ71" i="1" s="1"/>
  <c r="IB71" i="1" a="1"/>
  <c r="IB71" i="1" s="1"/>
  <c r="IP71" i="1" a="1"/>
  <c r="IP71" i="1" s="1"/>
  <c r="HX71" i="1" a="1"/>
  <c r="HX71" i="1" s="1"/>
  <c r="HE71" i="1" a="1"/>
  <c r="HE71" i="1" s="1"/>
  <c r="K72" i="1"/>
  <c r="AO72" i="1"/>
  <c r="AB71" i="1"/>
  <c r="EX70" i="1"/>
  <c r="AG72" i="1"/>
  <c r="AC72" i="1"/>
  <c r="AV72" i="1"/>
  <c r="AU72" i="1"/>
  <c r="AQ72" i="1"/>
  <c r="JJ72" i="1" s="1"/>
  <c r="AH72" i="1"/>
  <c r="AD72" i="1"/>
  <c r="AP72" i="1"/>
  <c r="AF72" i="1"/>
  <c r="AE72" i="1"/>
  <c r="P72" i="1"/>
  <c r="O72" i="1"/>
  <c r="N72" i="1"/>
  <c r="FE70" i="1"/>
  <c r="FF70" i="1"/>
  <c r="Y71" i="1"/>
  <c r="W71" i="1"/>
  <c r="FD71" i="1" s="1"/>
  <c r="X71" i="1"/>
  <c r="KL71" i="1"/>
  <c r="KV71" i="1"/>
  <c r="EW70" i="1"/>
  <c r="EY70" i="1"/>
  <c r="V71" i="1"/>
  <c r="QU86" i="1"/>
  <c r="QU85" i="1"/>
  <c r="QU87" i="1"/>
  <c r="QU88" i="1"/>
  <c r="QU89" i="1"/>
  <c r="QU90" i="1"/>
  <c r="QU91" i="1"/>
  <c r="QU92" i="1"/>
  <c r="QU93" i="1"/>
  <c r="QU94" i="1"/>
  <c r="QU95" i="1"/>
  <c r="QU96" i="1"/>
  <c r="QU97" i="1"/>
  <c r="QU98" i="1"/>
  <c r="QU99" i="1"/>
  <c r="QU100" i="1"/>
  <c r="QU101" i="1"/>
  <c r="QU102" i="1"/>
  <c r="QU103" i="1"/>
  <c r="QU104" i="1"/>
  <c r="QU105" i="1"/>
  <c r="QU106" i="1"/>
  <c r="QU107" i="1"/>
  <c r="QU108" i="1"/>
  <c r="QW6" i="1"/>
  <c r="QV12" i="1"/>
  <c r="H73" i="1"/>
  <c r="R933" i="4"/>
  <c r="R932" i="4"/>
  <c r="R931" i="4"/>
  <c r="R930" i="4"/>
  <c r="HZ72" i="1" l="1" a="1"/>
  <c r="HZ72" i="1" s="1"/>
  <c r="IE72" i="1" a="1"/>
  <c r="IE72" i="1" s="1"/>
  <c r="HW72" i="1" a="1"/>
  <c r="HW72" i="1" s="1"/>
  <c r="HV72" i="1" a="1"/>
  <c r="HV72" i="1" s="1"/>
  <c r="HF72" i="1" a="1"/>
  <c r="HF72" i="1" s="1"/>
  <c r="HK72" i="1" a="1"/>
  <c r="HK72" i="1" s="1"/>
  <c r="JE72" i="1" a="1"/>
  <c r="JE72" i="1" s="1"/>
  <c r="IO72" i="1" a="1"/>
  <c r="IO72" i="1" s="1"/>
  <c r="HU72" i="1" a="1"/>
  <c r="HU72" i="1" s="1"/>
  <c r="HL72" i="1" a="1"/>
  <c r="HL72" i="1" s="1"/>
  <c r="JD72" i="1" a="1"/>
  <c r="JD72" i="1" s="1"/>
  <c r="IN72" i="1" a="1"/>
  <c r="IN72" i="1" s="1"/>
  <c r="HT72" i="1" a="1"/>
  <c r="HT72" i="1" s="1"/>
  <c r="JC72" i="1" a="1"/>
  <c r="JC72" i="1" s="1"/>
  <c r="IM72" i="1" a="1"/>
  <c r="IM72" i="1" s="1"/>
  <c r="HS72" i="1" a="1"/>
  <c r="HS72" i="1" s="1"/>
  <c r="IF72" i="1" a="1"/>
  <c r="IF72" i="1" s="1"/>
  <c r="IV72" i="1" a="1"/>
  <c r="IV72" i="1" s="1"/>
  <c r="JB72" i="1" a="1"/>
  <c r="JB72" i="1" s="1"/>
  <c r="IL72" i="1" a="1"/>
  <c r="IL72" i="1" s="1"/>
  <c r="HR72" i="1" a="1"/>
  <c r="HR72" i="1" s="1"/>
  <c r="JA72" i="1" a="1"/>
  <c r="JA72" i="1" s="1"/>
  <c r="IK72" i="1" a="1"/>
  <c r="IK72" i="1" s="1"/>
  <c r="HQ72" i="1" a="1"/>
  <c r="HQ72" i="1" s="1"/>
  <c r="IZ72" i="1" a="1"/>
  <c r="IZ72" i="1" s="1"/>
  <c r="IJ72" i="1" a="1"/>
  <c r="IJ72" i="1" s="1"/>
  <c r="HP72" i="1" a="1"/>
  <c r="HP72" i="1" s="1"/>
  <c r="IY72" i="1" a="1"/>
  <c r="IY72" i="1" s="1"/>
  <c r="II72" i="1" a="1"/>
  <c r="II72" i="1" s="1"/>
  <c r="HO72" i="1" a="1"/>
  <c r="HO72" i="1" s="1"/>
  <c r="IX72" i="1" a="1"/>
  <c r="IX72" i="1" s="1"/>
  <c r="IH72" i="1" a="1"/>
  <c r="IH72" i="1" s="1"/>
  <c r="HN72" i="1" a="1"/>
  <c r="HN72" i="1" s="1"/>
  <c r="IW72" i="1" a="1"/>
  <c r="IW72" i="1" s="1"/>
  <c r="IG72" i="1" a="1"/>
  <c r="IG72" i="1" s="1"/>
  <c r="HM72" i="1" a="1"/>
  <c r="HM72" i="1" s="1"/>
  <c r="IU72" i="1" a="1"/>
  <c r="IU72" i="1" s="1"/>
  <c r="ID72" i="1" a="1"/>
  <c r="ID72" i="1" s="1"/>
  <c r="HJ72" i="1" a="1"/>
  <c r="HJ72" i="1" s="1"/>
  <c r="IT72" i="1" a="1"/>
  <c r="IT72" i="1" s="1"/>
  <c r="IC72" i="1" a="1"/>
  <c r="IC72" i="1" s="1"/>
  <c r="HI72" i="1" a="1"/>
  <c r="HI72" i="1" s="1"/>
  <c r="HY72" i="1" a="1"/>
  <c r="HY72" i="1" s="1"/>
  <c r="IR72" i="1" a="1"/>
  <c r="IR72" i="1" s="1"/>
  <c r="HX72" i="1" a="1"/>
  <c r="HX72" i="1" s="1"/>
  <c r="HH72" i="1" a="1"/>
  <c r="HH72" i="1" s="1"/>
  <c r="IS72" i="1" a="1"/>
  <c r="IS72" i="1" s="1"/>
  <c r="IP72" i="1" a="1"/>
  <c r="IP72" i="1" s="1"/>
  <c r="IQ72" i="1" a="1"/>
  <c r="IQ72" i="1" s="1"/>
  <c r="IA72" i="1" a="1"/>
  <c r="IA72" i="1" s="1"/>
  <c r="HG72" i="1" a="1"/>
  <c r="HG72" i="1" s="1"/>
  <c r="HE72" i="1" a="1"/>
  <c r="HE72" i="1" s="1"/>
  <c r="HD72" i="1" a="1"/>
  <c r="HD72" i="1" s="1"/>
  <c r="IB72" i="1" a="1"/>
  <c r="IB72" i="1" s="1"/>
  <c r="K73" i="1"/>
  <c r="AO73" i="1"/>
  <c r="AB72" i="1"/>
  <c r="EX71" i="1"/>
  <c r="AD73" i="1"/>
  <c r="AC73" i="1"/>
  <c r="P73" i="1"/>
  <c r="O73" i="1"/>
  <c r="N73" i="1"/>
  <c r="AV73" i="1"/>
  <c r="AU73" i="1"/>
  <c r="AQ73" i="1"/>
  <c r="JJ73" i="1" s="1"/>
  <c r="AP73" i="1"/>
  <c r="AH73" i="1"/>
  <c r="AG73" i="1"/>
  <c r="AF73" i="1"/>
  <c r="AE73" i="1"/>
  <c r="FE71" i="1"/>
  <c r="FF71" i="1"/>
  <c r="W72" i="1"/>
  <c r="FD72" i="1" s="1"/>
  <c r="Y72" i="1"/>
  <c r="X72" i="1"/>
  <c r="KL72" i="1"/>
  <c r="KV72" i="1"/>
  <c r="EW71" i="1"/>
  <c r="EY71" i="1"/>
  <c r="V72" i="1"/>
  <c r="QV85" i="1"/>
  <c r="QV86" i="1"/>
  <c r="QV87" i="1"/>
  <c r="QV88" i="1"/>
  <c r="QV89" i="1"/>
  <c r="QV90" i="1"/>
  <c r="QV91" i="1"/>
  <c r="QV92" i="1"/>
  <c r="QV93" i="1"/>
  <c r="QV94" i="1"/>
  <c r="QV95" i="1"/>
  <c r="QV96" i="1"/>
  <c r="QV97" i="1"/>
  <c r="QV98" i="1"/>
  <c r="QV99" i="1"/>
  <c r="QV100" i="1"/>
  <c r="QV101" i="1"/>
  <c r="QV102" i="1"/>
  <c r="QV103" i="1"/>
  <c r="QV104" i="1"/>
  <c r="QV105" i="1"/>
  <c r="QV106" i="1"/>
  <c r="QV107" i="1"/>
  <c r="QV108" i="1"/>
  <c r="QW12" i="1"/>
  <c r="QX6" i="1"/>
  <c r="H74" i="1"/>
  <c r="N932" i="4"/>
  <c r="N931" i="4"/>
  <c r="N929" i="4"/>
  <c r="N928" i="4"/>
  <c r="HZ73" i="1" l="1" a="1"/>
  <c r="HZ73" i="1" s="1"/>
  <c r="IE73" i="1" a="1"/>
  <c r="IE73" i="1" s="1"/>
  <c r="HW73" i="1" a="1"/>
  <c r="HW73" i="1" s="1"/>
  <c r="HV73" i="1" a="1"/>
  <c r="HV73" i="1" s="1"/>
  <c r="HF73" i="1" a="1"/>
  <c r="HF73" i="1" s="1"/>
  <c r="HK73" i="1" a="1"/>
  <c r="HK73" i="1" s="1"/>
  <c r="JE73" i="1" a="1"/>
  <c r="JE73" i="1" s="1"/>
  <c r="IO73" i="1" a="1"/>
  <c r="IO73" i="1" s="1"/>
  <c r="HU73" i="1" a="1"/>
  <c r="HU73" i="1" s="1"/>
  <c r="JD73" i="1" a="1"/>
  <c r="JD73" i="1" s="1"/>
  <c r="IN73" i="1" a="1"/>
  <c r="IN73" i="1" s="1"/>
  <c r="HT73" i="1" a="1"/>
  <c r="HT73" i="1" s="1"/>
  <c r="IF73" i="1" a="1"/>
  <c r="IF73" i="1" s="1"/>
  <c r="HL73" i="1" a="1"/>
  <c r="HL73" i="1" s="1"/>
  <c r="JC73" i="1" a="1"/>
  <c r="JC73" i="1" s="1"/>
  <c r="IM73" i="1" a="1"/>
  <c r="IM73" i="1" s="1"/>
  <c r="HS73" i="1" a="1"/>
  <c r="HS73" i="1" s="1"/>
  <c r="JB73" i="1" a="1"/>
  <c r="JB73" i="1" s="1"/>
  <c r="IL73" i="1" a="1"/>
  <c r="IL73" i="1" s="1"/>
  <c r="HR73" i="1" a="1"/>
  <c r="HR73" i="1" s="1"/>
  <c r="IV73" i="1" a="1"/>
  <c r="IV73" i="1" s="1"/>
  <c r="JA73" i="1" a="1"/>
  <c r="JA73" i="1" s="1"/>
  <c r="IK73" i="1" a="1"/>
  <c r="IK73" i="1" s="1"/>
  <c r="HQ73" i="1" a="1"/>
  <c r="HQ73" i="1" s="1"/>
  <c r="IZ73" i="1" a="1"/>
  <c r="IZ73" i="1" s="1"/>
  <c r="IJ73" i="1" a="1"/>
  <c r="IJ73" i="1" s="1"/>
  <c r="HP73" i="1" a="1"/>
  <c r="HP73" i="1" s="1"/>
  <c r="IY73" i="1" a="1"/>
  <c r="IY73" i="1" s="1"/>
  <c r="II73" i="1" a="1"/>
  <c r="II73" i="1" s="1"/>
  <c r="HO73" i="1" a="1"/>
  <c r="HO73" i="1" s="1"/>
  <c r="IX73" i="1" a="1"/>
  <c r="IX73" i="1" s="1"/>
  <c r="IH73" i="1" a="1"/>
  <c r="IH73" i="1" s="1"/>
  <c r="HN73" i="1" a="1"/>
  <c r="HN73" i="1" s="1"/>
  <c r="IW73" i="1" a="1"/>
  <c r="IW73" i="1" s="1"/>
  <c r="IG73" i="1" a="1"/>
  <c r="IG73" i="1" s="1"/>
  <c r="HM73" i="1" a="1"/>
  <c r="HM73" i="1" s="1"/>
  <c r="IU73" i="1" a="1"/>
  <c r="IU73" i="1" s="1"/>
  <c r="ID73" i="1" a="1"/>
  <c r="ID73" i="1" s="1"/>
  <c r="HJ73" i="1" a="1"/>
  <c r="HJ73" i="1" s="1"/>
  <c r="IT73" i="1" a="1"/>
  <c r="IT73" i="1" s="1"/>
  <c r="IC73" i="1" a="1"/>
  <c r="IC73" i="1" s="1"/>
  <c r="HI73" i="1" a="1"/>
  <c r="HI73" i="1" s="1"/>
  <c r="HD73" i="1" a="1"/>
  <c r="HD73" i="1" s="1"/>
  <c r="IS73" i="1" a="1"/>
  <c r="IS73" i="1" s="1"/>
  <c r="IR73" i="1" a="1"/>
  <c r="IR73" i="1" s="1"/>
  <c r="IQ73" i="1" a="1"/>
  <c r="IQ73" i="1" s="1"/>
  <c r="IP73" i="1" a="1"/>
  <c r="IP73" i="1" s="1"/>
  <c r="IB73" i="1" a="1"/>
  <c r="IB73" i="1" s="1"/>
  <c r="IA73" i="1" a="1"/>
  <c r="IA73" i="1" s="1"/>
  <c r="HE73" i="1" a="1"/>
  <c r="HE73" i="1" s="1"/>
  <c r="HY73" i="1" a="1"/>
  <c r="HY73" i="1" s="1"/>
  <c r="HX73" i="1" a="1"/>
  <c r="HX73" i="1" s="1"/>
  <c r="HH73" i="1" a="1"/>
  <c r="HH73" i="1" s="1"/>
  <c r="HG73" i="1" a="1"/>
  <c r="HG73" i="1" s="1"/>
  <c r="K74" i="1"/>
  <c r="AO74" i="1"/>
  <c r="AB73" i="1"/>
  <c r="EX72" i="1"/>
  <c r="AV74" i="1"/>
  <c r="AU74" i="1"/>
  <c r="AQ74" i="1"/>
  <c r="JJ74" i="1" s="1"/>
  <c r="P74" i="1"/>
  <c r="AP74" i="1"/>
  <c r="AD74" i="1"/>
  <c r="AH74" i="1"/>
  <c r="AG74" i="1"/>
  <c r="AF74" i="1"/>
  <c r="AC74" i="1"/>
  <c r="AE74" i="1"/>
  <c r="O74" i="1"/>
  <c r="N74" i="1"/>
  <c r="FE72" i="1"/>
  <c r="FF72" i="1"/>
  <c r="Y73" i="1"/>
  <c r="X73" i="1"/>
  <c r="W73" i="1"/>
  <c r="FD73" i="1" s="1"/>
  <c r="KL73" i="1"/>
  <c r="KV73" i="1"/>
  <c r="EW72" i="1"/>
  <c r="EY72" i="1"/>
  <c r="V73" i="1"/>
  <c r="QW85" i="1"/>
  <c r="QW86" i="1"/>
  <c r="QW87" i="1"/>
  <c r="QW88" i="1"/>
  <c r="QW89" i="1"/>
  <c r="QW90" i="1"/>
  <c r="QW91" i="1"/>
  <c r="QW92" i="1"/>
  <c r="QW93" i="1"/>
  <c r="QW94" i="1"/>
  <c r="QW95" i="1"/>
  <c r="QW96" i="1"/>
  <c r="QW97" i="1"/>
  <c r="QW98" i="1"/>
  <c r="QW99" i="1"/>
  <c r="QW100" i="1"/>
  <c r="QW101" i="1"/>
  <c r="QW102" i="1"/>
  <c r="QW103" i="1"/>
  <c r="QW104" i="1"/>
  <c r="QW105" i="1"/>
  <c r="QW106" i="1"/>
  <c r="QW107" i="1"/>
  <c r="QW108" i="1"/>
  <c r="QX12" i="1"/>
  <c r="QY6" i="1"/>
  <c r="H75" i="1"/>
  <c r="U915" i="4"/>
  <c r="U916" i="4" s="1"/>
  <c r="U917" i="4" s="1"/>
  <c r="AR59" i="1"/>
  <c r="L914" i="4"/>
  <c r="I922" i="4"/>
  <c r="I921" i="4"/>
  <c r="H922" i="4"/>
  <c r="H921" i="4"/>
  <c r="M932" i="4"/>
  <c r="K932" i="4"/>
  <c r="J932" i="4"/>
  <c r="G932" i="4"/>
  <c r="M931" i="4"/>
  <c r="K931" i="4"/>
  <c r="J931" i="4"/>
  <c r="G931" i="4"/>
  <c r="M929" i="4"/>
  <c r="K929" i="4"/>
  <c r="J929" i="4"/>
  <c r="G929" i="4"/>
  <c r="M928" i="4"/>
  <c r="K928" i="4"/>
  <c r="J928" i="4"/>
  <c r="G928" i="4"/>
  <c r="HZ74" i="1" l="1" a="1"/>
  <c r="HZ74" i="1" s="1"/>
  <c r="IE74" i="1" a="1"/>
  <c r="IE74" i="1" s="1"/>
  <c r="HW74" i="1" a="1"/>
  <c r="HW74" i="1" s="1"/>
  <c r="HV74" i="1" a="1"/>
  <c r="HV74" i="1" s="1"/>
  <c r="HF74" i="1" a="1"/>
  <c r="HF74" i="1" s="1"/>
  <c r="HK74" i="1" a="1"/>
  <c r="HK74" i="1" s="1"/>
  <c r="JE74" i="1" a="1"/>
  <c r="JE74" i="1" s="1"/>
  <c r="IO74" i="1" a="1"/>
  <c r="IO74" i="1" s="1"/>
  <c r="HU74" i="1" a="1"/>
  <c r="HU74" i="1" s="1"/>
  <c r="JD74" i="1" a="1"/>
  <c r="JD74" i="1" s="1"/>
  <c r="IN74" i="1" a="1"/>
  <c r="IN74" i="1" s="1"/>
  <c r="HT74" i="1" a="1"/>
  <c r="HT74" i="1" s="1"/>
  <c r="JC74" i="1" a="1"/>
  <c r="JC74" i="1" s="1"/>
  <c r="IM74" i="1" a="1"/>
  <c r="IM74" i="1" s="1"/>
  <c r="HS74" i="1" a="1"/>
  <c r="HS74" i="1" s="1"/>
  <c r="JB74" i="1" a="1"/>
  <c r="JB74" i="1" s="1"/>
  <c r="IL74" i="1" a="1"/>
  <c r="IL74" i="1" s="1"/>
  <c r="HR74" i="1" a="1"/>
  <c r="HR74" i="1" s="1"/>
  <c r="JA74" i="1" a="1"/>
  <c r="JA74" i="1" s="1"/>
  <c r="IK74" i="1" a="1"/>
  <c r="IK74" i="1" s="1"/>
  <c r="HQ74" i="1" a="1"/>
  <c r="HQ74" i="1" s="1"/>
  <c r="IZ74" i="1" a="1"/>
  <c r="IZ74" i="1" s="1"/>
  <c r="IJ74" i="1" a="1"/>
  <c r="IJ74" i="1" s="1"/>
  <c r="HP74" i="1" a="1"/>
  <c r="HP74" i="1" s="1"/>
  <c r="IV74" i="1" a="1"/>
  <c r="IV74" i="1" s="1"/>
  <c r="IY74" i="1" a="1"/>
  <c r="IY74" i="1" s="1"/>
  <c r="II74" i="1" a="1"/>
  <c r="II74" i="1" s="1"/>
  <c r="HO74" i="1" a="1"/>
  <c r="HO74" i="1" s="1"/>
  <c r="IF74" i="1" a="1"/>
  <c r="IF74" i="1" s="1"/>
  <c r="IX74" i="1" a="1"/>
  <c r="IX74" i="1" s="1"/>
  <c r="IH74" i="1" a="1"/>
  <c r="IH74" i="1" s="1"/>
  <c r="HN74" i="1" a="1"/>
  <c r="HN74" i="1" s="1"/>
  <c r="HL74" i="1" a="1"/>
  <c r="HL74" i="1" s="1"/>
  <c r="IW74" i="1" a="1"/>
  <c r="IW74" i="1" s="1"/>
  <c r="IG74" i="1" a="1"/>
  <c r="IG74" i="1" s="1"/>
  <c r="HM74" i="1" a="1"/>
  <c r="HM74" i="1" s="1"/>
  <c r="IU74" i="1" a="1"/>
  <c r="IU74" i="1" s="1"/>
  <c r="ID74" i="1" a="1"/>
  <c r="ID74" i="1" s="1"/>
  <c r="HJ74" i="1" a="1"/>
  <c r="HJ74" i="1" s="1"/>
  <c r="IT74" i="1" a="1"/>
  <c r="IT74" i="1" s="1"/>
  <c r="IC74" i="1" a="1"/>
  <c r="IC74" i="1" s="1"/>
  <c r="HI74" i="1" a="1"/>
  <c r="HI74" i="1" s="1"/>
  <c r="HE74" i="1" a="1"/>
  <c r="HE74" i="1" s="1"/>
  <c r="HY74" i="1" a="1"/>
  <c r="HY74" i="1" s="1"/>
  <c r="HX74" i="1" a="1"/>
  <c r="HX74" i="1" s="1"/>
  <c r="HH74" i="1" a="1"/>
  <c r="HH74" i="1" s="1"/>
  <c r="HG74" i="1" a="1"/>
  <c r="HG74" i="1" s="1"/>
  <c r="IS74" i="1" a="1"/>
  <c r="IS74" i="1" s="1"/>
  <c r="IR74" i="1" a="1"/>
  <c r="IR74" i="1" s="1"/>
  <c r="IA74" i="1" a="1"/>
  <c r="IA74" i="1" s="1"/>
  <c r="HD74" i="1" a="1"/>
  <c r="HD74" i="1" s="1"/>
  <c r="IP74" i="1" a="1"/>
  <c r="IP74" i="1" s="1"/>
  <c r="IQ74" i="1" a="1"/>
  <c r="IQ74" i="1" s="1"/>
  <c r="IB74" i="1" a="1"/>
  <c r="IB74" i="1" s="1"/>
  <c r="K75" i="1"/>
  <c r="AO75" i="1"/>
  <c r="AB74" i="1"/>
  <c r="EX73" i="1"/>
  <c r="AR65" i="1"/>
  <c r="AR66" i="1"/>
  <c r="AR67" i="1"/>
  <c r="AR68" i="1"/>
  <c r="AR69" i="1"/>
  <c r="AR70" i="1"/>
  <c r="AR71" i="1"/>
  <c r="AR72" i="1"/>
  <c r="AR73" i="1"/>
  <c r="AR74" i="1"/>
  <c r="P75" i="1"/>
  <c r="O75" i="1"/>
  <c r="N75" i="1"/>
  <c r="AV75" i="1"/>
  <c r="AU75" i="1"/>
  <c r="AR75" i="1"/>
  <c r="AQ75" i="1"/>
  <c r="JJ75" i="1" s="1"/>
  <c r="AP75" i="1"/>
  <c r="AH75" i="1"/>
  <c r="AG75" i="1"/>
  <c r="AF75" i="1"/>
  <c r="AE75" i="1"/>
  <c r="AD75" i="1"/>
  <c r="AC75" i="1"/>
  <c r="FE73" i="1"/>
  <c r="FF73" i="1"/>
  <c r="Y74" i="1"/>
  <c r="X74" i="1"/>
  <c r="W74" i="1"/>
  <c r="FD74" i="1" s="1"/>
  <c r="KL74" i="1"/>
  <c r="KV74" i="1"/>
  <c r="EY73" i="1"/>
  <c r="EW73" i="1"/>
  <c r="V74" i="1"/>
  <c r="QX85" i="1"/>
  <c r="QX86" i="1"/>
  <c r="QX87" i="1"/>
  <c r="QX88" i="1"/>
  <c r="QX89" i="1"/>
  <c r="QX90" i="1"/>
  <c r="QX91" i="1"/>
  <c r="QX92" i="1"/>
  <c r="QX93" i="1"/>
  <c r="QX94" i="1"/>
  <c r="QX95" i="1"/>
  <c r="QX96" i="1"/>
  <c r="QX97" i="1"/>
  <c r="QX98" i="1"/>
  <c r="QX99" i="1"/>
  <c r="QX100" i="1"/>
  <c r="QX101" i="1"/>
  <c r="QX102" i="1"/>
  <c r="QX103" i="1"/>
  <c r="QX104" i="1"/>
  <c r="QX105" i="1"/>
  <c r="QX106" i="1"/>
  <c r="QX107" i="1"/>
  <c r="QX108" i="1"/>
  <c r="QY12" i="1"/>
  <c r="QZ6" i="1"/>
  <c r="S59" i="1"/>
  <c r="Q59" i="1"/>
  <c r="H76" i="1"/>
  <c r="R59" i="1"/>
  <c r="U918" i="4"/>
  <c r="U919" i="4" s="1"/>
  <c r="U920" i="4" s="1"/>
  <c r="U921" i="4" s="1"/>
  <c r="U922" i="4" s="1"/>
  <c r="U923" i="4" s="1"/>
  <c r="U924" i="4" s="1"/>
  <c r="U925" i="4" s="1"/>
  <c r="L915" i="4"/>
  <c r="L917" i="4"/>
  <c r="L916" i="4"/>
  <c r="HZ75" i="1" l="1" a="1"/>
  <c r="HZ75" i="1" s="1"/>
  <c r="IE75" i="1" a="1"/>
  <c r="IE75" i="1" s="1"/>
  <c r="HW75" i="1" a="1"/>
  <c r="HW75" i="1" s="1"/>
  <c r="HV75" i="1" a="1"/>
  <c r="HV75" i="1" s="1"/>
  <c r="HF75" i="1" a="1"/>
  <c r="HF75" i="1" s="1"/>
  <c r="HK75" i="1" a="1"/>
  <c r="HK75" i="1" s="1"/>
  <c r="JE75" i="1" a="1"/>
  <c r="JE75" i="1" s="1"/>
  <c r="IO75" i="1" a="1"/>
  <c r="IO75" i="1" s="1"/>
  <c r="HU75" i="1" a="1"/>
  <c r="HU75" i="1" s="1"/>
  <c r="JD75" i="1" a="1"/>
  <c r="JD75" i="1" s="1"/>
  <c r="IN75" i="1" a="1"/>
  <c r="IN75" i="1" s="1"/>
  <c r="HT75" i="1" a="1"/>
  <c r="HT75" i="1" s="1"/>
  <c r="JC75" i="1" a="1"/>
  <c r="JC75" i="1" s="1"/>
  <c r="IM75" i="1" a="1"/>
  <c r="IM75" i="1" s="1"/>
  <c r="HS75" i="1" a="1"/>
  <c r="HS75" i="1" s="1"/>
  <c r="JB75" i="1" a="1"/>
  <c r="JB75" i="1" s="1"/>
  <c r="IL75" i="1" a="1"/>
  <c r="IL75" i="1" s="1"/>
  <c r="HR75" i="1" a="1"/>
  <c r="HR75" i="1" s="1"/>
  <c r="JA75" i="1" a="1"/>
  <c r="JA75" i="1" s="1"/>
  <c r="IK75" i="1" a="1"/>
  <c r="IK75" i="1" s="1"/>
  <c r="HQ75" i="1" a="1"/>
  <c r="HQ75" i="1" s="1"/>
  <c r="IV75" i="1" a="1"/>
  <c r="IV75" i="1" s="1"/>
  <c r="IZ75" i="1" a="1"/>
  <c r="IZ75" i="1" s="1"/>
  <c r="IJ75" i="1" a="1"/>
  <c r="IJ75" i="1" s="1"/>
  <c r="HP75" i="1" a="1"/>
  <c r="HP75" i="1" s="1"/>
  <c r="IY75" i="1" a="1"/>
  <c r="IY75" i="1" s="1"/>
  <c r="II75" i="1" a="1"/>
  <c r="II75" i="1" s="1"/>
  <c r="HO75" i="1" a="1"/>
  <c r="HO75" i="1" s="1"/>
  <c r="IX75" i="1" a="1"/>
  <c r="IX75" i="1" s="1"/>
  <c r="IH75" i="1" a="1"/>
  <c r="IH75" i="1" s="1"/>
  <c r="HN75" i="1" a="1"/>
  <c r="HN75" i="1" s="1"/>
  <c r="IF75" i="1" a="1"/>
  <c r="IF75" i="1" s="1"/>
  <c r="IW75" i="1" a="1"/>
  <c r="IW75" i="1" s="1"/>
  <c r="IG75" i="1" a="1"/>
  <c r="IG75" i="1" s="1"/>
  <c r="HM75" i="1" a="1"/>
  <c r="HM75" i="1" s="1"/>
  <c r="HL75" i="1" a="1"/>
  <c r="HL75" i="1" s="1"/>
  <c r="IU75" i="1" a="1"/>
  <c r="IU75" i="1" s="1"/>
  <c r="ID75" i="1" a="1"/>
  <c r="ID75" i="1" s="1"/>
  <c r="HJ75" i="1" a="1"/>
  <c r="HJ75" i="1" s="1"/>
  <c r="IT75" i="1" a="1"/>
  <c r="IT75" i="1" s="1"/>
  <c r="IC75" i="1" a="1"/>
  <c r="IC75" i="1" s="1"/>
  <c r="HI75" i="1" a="1"/>
  <c r="HI75" i="1" s="1"/>
  <c r="HY75" i="1" a="1"/>
  <c r="HY75" i="1" s="1"/>
  <c r="HX75" i="1" a="1"/>
  <c r="HX75" i="1" s="1"/>
  <c r="HH75" i="1" a="1"/>
  <c r="HH75" i="1" s="1"/>
  <c r="IQ75" i="1" a="1"/>
  <c r="IQ75" i="1" s="1"/>
  <c r="IB75" i="1" a="1"/>
  <c r="IB75" i="1" s="1"/>
  <c r="IA75" i="1" a="1"/>
  <c r="IA75" i="1" s="1"/>
  <c r="HG75" i="1" a="1"/>
  <c r="HG75" i="1" s="1"/>
  <c r="HE75" i="1" a="1"/>
  <c r="HE75" i="1" s="1"/>
  <c r="HD75" i="1" a="1"/>
  <c r="HD75" i="1" s="1"/>
  <c r="IS75" i="1" a="1"/>
  <c r="IS75" i="1" s="1"/>
  <c r="IR75" i="1" a="1"/>
  <c r="IR75" i="1" s="1"/>
  <c r="IP75" i="1" a="1"/>
  <c r="IP75" i="1" s="1"/>
  <c r="K76" i="1"/>
  <c r="AO76" i="1"/>
  <c r="GF113" i="1"/>
  <c r="GI113" i="1"/>
  <c r="AB75" i="1"/>
  <c r="EX74" i="1"/>
  <c r="Q75" i="1"/>
  <c r="S75" i="1"/>
  <c r="R75" i="1"/>
  <c r="Q65" i="1"/>
  <c r="Q66" i="1"/>
  <c r="Q67" i="1"/>
  <c r="Q68" i="1"/>
  <c r="Q69" i="1"/>
  <c r="Q70" i="1"/>
  <c r="Q71" i="1"/>
  <c r="Q72" i="1"/>
  <c r="Q73" i="1"/>
  <c r="Q74" i="1"/>
  <c r="R65" i="1"/>
  <c r="R66" i="1"/>
  <c r="R67" i="1"/>
  <c r="R68" i="1"/>
  <c r="R69" i="1"/>
  <c r="R70" i="1"/>
  <c r="R71" i="1"/>
  <c r="R72" i="1"/>
  <c r="R73" i="1"/>
  <c r="R74" i="1"/>
  <c r="S65" i="1"/>
  <c r="S66" i="1"/>
  <c r="S67" i="1"/>
  <c r="S68" i="1"/>
  <c r="S69" i="1"/>
  <c r="S70" i="1"/>
  <c r="S71" i="1"/>
  <c r="S72" i="1"/>
  <c r="S73" i="1"/>
  <c r="S74" i="1"/>
  <c r="AV76" i="1"/>
  <c r="AU76" i="1"/>
  <c r="AR76" i="1"/>
  <c r="AQ76" i="1"/>
  <c r="JJ76" i="1" s="1"/>
  <c r="AP76" i="1"/>
  <c r="AH76" i="1"/>
  <c r="AG76" i="1"/>
  <c r="AF76" i="1"/>
  <c r="AE76" i="1"/>
  <c r="AD76" i="1"/>
  <c r="AC76" i="1"/>
  <c r="S76" i="1"/>
  <c r="R76" i="1"/>
  <c r="Q76" i="1"/>
  <c r="P76" i="1"/>
  <c r="O76" i="1"/>
  <c r="N76" i="1"/>
  <c r="FE74" i="1"/>
  <c r="FF74" i="1"/>
  <c r="Y75" i="1"/>
  <c r="X75" i="1"/>
  <c r="W75" i="1"/>
  <c r="FD75" i="1" s="1"/>
  <c r="KL75" i="1"/>
  <c r="KV75" i="1"/>
  <c r="EY74" i="1"/>
  <c r="EW74" i="1"/>
  <c r="V75" i="1"/>
  <c r="QY86" i="1"/>
  <c r="QY85" i="1"/>
  <c r="QY87" i="1"/>
  <c r="QY88" i="1"/>
  <c r="QY89" i="1"/>
  <c r="QY90" i="1"/>
  <c r="QY91" i="1"/>
  <c r="QY92" i="1"/>
  <c r="QY93" i="1"/>
  <c r="QY94" i="1"/>
  <c r="QY95" i="1"/>
  <c r="QY96" i="1"/>
  <c r="QY97" i="1"/>
  <c r="QY98" i="1"/>
  <c r="QY99" i="1"/>
  <c r="QY100" i="1"/>
  <c r="QY101" i="1"/>
  <c r="QY102" i="1"/>
  <c r="QY103" i="1"/>
  <c r="QY104" i="1"/>
  <c r="QY105" i="1"/>
  <c r="QY106" i="1"/>
  <c r="QY107" i="1"/>
  <c r="QY108" i="1"/>
  <c r="QZ12" i="1"/>
  <c r="RA6" i="1"/>
  <c r="L924" i="4"/>
  <c r="L923" i="4"/>
  <c r="L922" i="4"/>
  <c r="L919" i="4"/>
  <c r="U926" i="4"/>
  <c r="U927" i="4" s="1"/>
  <c r="U928" i="4" s="1"/>
  <c r="U929" i="4" s="1"/>
  <c r="U930" i="4" s="1"/>
  <c r="U931" i="4" s="1"/>
  <c r="U932" i="4" s="1"/>
  <c r="U933" i="4" s="1"/>
  <c r="L925" i="4"/>
  <c r="L921" i="4"/>
  <c r="L920" i="4"/>
  <c r="L918" i="4"/>
  <c r="HZ76" i="1" l="1" a="1"/>
  <c r="HZ76" i="1" s="1"/>
  <c r="IE76" i="1" a="1"/>
  <c r="IE76" i="1" s="1"/>
  <c r="HV76" i="1" a="1"/>
  <c r="HV76" i="1" s="1"/>
  <c r="HW76" i="1" a="1"/>
  <c r="HW76" i="1" s="1"/>
  <c r="HF76" i="1" a="1"/>
  <c r="HF76" i="1" s="1"/>
  <c r="HK76" i="1" a="1"/>
  <c r="HK76" i="1" s="1"/>
  <c r="JE76" i="1" a="1"/>
  <c r="JE76" i="1" s="1"/>
  <c r="IO76" i="1" a="1"/>
  <c r="IO76" i="1" s="1"/>
  <c r="HU76" i="1" a="1"/>
  <c r="HU76" i="1" s="1"/>
  <c r="JD76" i="1" a="1"/>
  <c r="JD76" i="1" s="1"/>
  <c r="IN76" i="1" a="1"/>
  <c r="IN76" i="1" s="1"/>
  <c r="HT76" i="1" a="1"/>
  <c r="HT76" i="1" s="1"/>
  <c r="JC76" i="1" a="1"/>
  <c r="JC76" i="1" s="1"/>
  <c r="IM76" i="1" a="1"/>
  <c r="IM76" i="1" s="1"/>
  <c r="HS76" i="1" a="1"/>
  <c r="HS76" i="1" s="1"/>
  <c r="JB76" i="1" a="1"/>
  <c r="JB76" i="1" s="1"/>
  <c r="IL76" i="1" a="1"/>
  <c r="IL76" i="1" s="1"/>
  <c r="HR76" i="1" a="1"/>
  <c r="HR76" i="1" s="1"/>
  <c r="IV76" i="1" a="1"/>
  <c r="IV76" i="1" s="1"/>
  <c r="JA76" i="1" a="1"/>
  <c r="JA76" i="1" s="1"/>
  <c r="IK76" i="1" a="1"/>
  <c r="IK76" i="1" s="1"/>
  <c r="HQ76" i="1" a="1"/>
  <c r="HQ76" i="1" s="1"/>
  <c r="IF76" i="1" a="1"/>
  <c r="IF76" i="1" s="1"/>
  <c r="IZ76" i="1" a="1"/>
  <c r="IZ76" i="1" s="1"/>
  <c r="IJ76" i="1" a="1"/>
  <c r="IJ76" i="1" s="1"/>
  <c r="HP76" i="1" a="1"/>
  <c r="HP76" i="1" s="1"/>
  <c r="IY76" i="1" a="1"/>
  <c r="IY76" i="1" s="1"/>
  <c r="II76" i="1" a="1"/>
  <c r="II76" i="1" s="1"/>
  <c r="HO76" i="1" a="1"/>
  <c r="HO76" i="1" s="1"/>
  <c r="HL76" i="1" a="1"/>
  <c r="HL76" i="1" s="1"/>
  <c r="IX76" i="1" a="1"/>
  <c r="IX76" i="1" s="1"/>
  <c r="IH76" i="1" a="1"/>
  <c r="IH76" i="1" s="1"/>
  <c r="HN76" i="1" a="1"/>
  <c r="HN76" i="1" s="1"/>
  <c r="IW76" i="1" a="1"/>
  <c r="IW76" i="1" s="1"/>
  <c r="IG76" i="1" a="1"/>
  <c r="IG76" i="1" s="1"/>
  <c r="HM76" i="1" a="1"/>
  <c r="HM76" i="1" s="1"/>
  <c r="IU76" i="1" a="1"/>
  <c r="IU76" i="1" s="1"/>
  <c r="ID76" i="1" a="1"/>
  <c r="ID76" i="1" s="1"/>
  <c r="HJ76" i="1" a="1"/>
  <c r="HJ76" i="1" s="1"/>
  <c r="IT76" i="1" a="1"/>
  <c r="IT76" i="1" s="1"/>
  <c r="IC76" i="1" a="1"/>
  <c r="IC76" i="1" s="1"/>
  <c r="HI76" i="1" a="1"/>
  <c r="HI76" i="1" s="1"/>
  <c r="IS76" i="1" a="1"/>
  <c r="IS76" i="1" s="1"/>
  <c r="IR76" i="1" a="1"/>
  <c r="IR76" i="1" s="1"/>
  <c r="IQ76" i="1" a="1"/>
  <c r="IQ76" i="1" s="1"/>
  <c r="HD76" i="1" a="1"/>
  <c r="HD76" i="1" s="1"/>
  <c r="IP76" i="1" a="1"/>
  <c r="IP76" i="1" s="1"/>
  <c r="IB76" i="1" a="1"/>
  <c r="IB76" i="1" s="1"/>
  <c r="IA76" i="1" a="1"/>
  <c r="IA76" i="1" s="1"/>
  <c r="HY76" i="1" a="1"/>
  <c r="HY76" i="1" s="1"/>
  <c r="HX76" i="1" a="1"/>
  <c r="HX76" i="1" s="1"/>
  <c r="HE76" i="1" a="1"/>
  <c r="HE76" i="1" s="1"/>
  <c r="HH76" i="1" a="1"/>
  <c r="HH76" i="1" s="1"/>
  <c r="HG76" i="1" a="1"/>
  <c r="HG76" i="1" s="1"/>
  <c r="GH113" i="1"/>
  <c r="GG113" i="1"/>
  <c r="AB76" i="1"/>
  <c r="EX75" i="1"/>
  <c r="FE75" i="1"/>
  <c r="FF75" i="1"/>
  <c r="Y76" i="1"/>
  <c r="X76" i="1"/>
  <c r="W76" i="1"/>
  <c r="FD76" i="1" s="1"/>
  <c r="KL76" i="1"/>
  <c r="KV76" i="1"/>
  <c r="EY75" i="1"/>
  <c r="EW75" i="1"/>
  <c r="V76" i="1"/>
  <c r="QZ85" i="1"/>
  <c r="QZ86" i="1"/>
  <c r="QZ87" i="1"/>
  <c r="QZ88" i="1"/>
  <c r="QZ89" i="1"/>
  <c r="QZ90" i="1"/>
  <c r="QZ91" i="1"/>
  <c r="QZ92" i="1"/>
  <c r="QZ93" i="1"/>
  <c r="QZ94" i="1"/>
  <c r="QZ95" i="1"/>
  <c r="QZ96" i="1"/>
  <c r="QZ97" i="1"/>
  <c r="QZ98" i="1"/>
  <c r="QZ99" i="1"/>
  <c r="QZ100" i="1"/>
  <c r="QZ101" i="1"/>
  <c r="QZ102" i="1"/>
  <c r="QZ103" i="1"/>
  <c r="QZ104" i="1"/>
  <c r="QZ105" i="1"/>
  <c r="QZ106" i="1"/>
  <c r="QZ107" i="1"/>
  <c r="QZ108" i="1"/>
  <c r="RA12" i="1"/>
  <c r="RB6" i="1"/>
  <c r="L926" i="4"/>
  <c r="L927" i="4"/>
  <c r="EX76" i="1" l="1"/>
  <c r="FE76" i="1"/>
  <c r="FF76" i="1"/>
  <c r="EY76" i="1"/>
  <c r="EW76" i="1"/>
  <c r="RA85" i="1"/>
  <c r="RA86" i="1"/>
  <c r="RA87" i="1"/>
  <c r="RA88" i="1"/>
  <c r="RA89" i="1"/>
  <c r="RA90" i="1"/>
  <c r="RA91" i="1"/>
  <c r="RA92" i="1"/>
  <c r="RA93" i="1"/>
  <c r="RA94" i="1"/>
  <c r="RA95" i="1"/>
  <c r="RA96" i="1"/>
  <c r="RA97" i="1"/>
  <c r="RA98" i="1"/>
  <c r="RA99" i="1"/>
  <c r="RA100" i="1"/>
  <c r="RA101" i="1"/>
  <c r="RA102" i="1"/>
  <c r="RA103" i="1"/>
  <c r="RA104" i="1"/>
  <c r="RA105" i="1"/>
  <c r="RA106" i="1"/>
  <c r="RA107" i="1"/>
  <c r="RA108" i="1"/>
  <c r="RB12" i="1"/>
  <c r="RC6" i="1"/>
  <c r="L928" i="4"/>
  <c r="RB85" i="1" l="1"/>
  <c r="RB86" i="1"/>
  <c r="RB87" i="1"/>
  <c r="RB88" i="1"/>
  <c r="RB89" i="1"/>
  <c r="RB90" i="1"/>
  <c r="RB91" i="1"/>
  <c r="RB92" i="1"/>
  <c r="RB93" i="1"/>
  <c r="RB94" i="1"/>
  <c r="RB95" i="1"/>
  <c r="RB96" i="1"/>
  <c r="RB97" i="1"/>
  <c r="RB98" i="1"/>
  <c r="RB99" i="1"/>
  <c r="RB100" i="1"/>
  <c r="RB101" i="1"/>
  <c r="RB102" i="1"/>
  <c r="RB103" i="1"/>
  <c r="RB104" i="1"/>
  <c r="RB105" i="1"/>
  <c r="RB106" i="1"/>
  <c r="RB107" i="1"/>
  <c r="RB108" i="1"/>
  <c r="RC12" i="1"/>
  <c r="RD6" i="1"/>
  <c r="L929" i="4"/>
  <c r="RC85" i="1" l="1"/>
  <c r="RC86" i="1"/>
  <c r="RC87" i="1"/>
  <c r="RC88" i="1"/>
  <c r="RC89" i="1"/>
  <c r="RC90" i="1"/>
  <c r="RC91" i="1"/>
  <c r="RC92" i="1"/>
  <c r="RC93" i="1"/>
  <c r="RC94" i="1"/>
  <c r="RC95" i="1"/>
  <c r="RC96" i="1"/>
  <c r="RC97" i="1"/>
  <c r="RC98" i="1"/>
  <c r="RC99" i="1"/>
  <c r="RC100" i="1"/>
  <c r="RC101" i="1"/>
  <c r="RC102" i="1"/>
  <c r="RC103" i="1"/>
  <c r="RC104" i="1"/>
  <c r="RC105" i="1"/>
  <c r="RC106" i="1"/>
  <c r="RC107" i="1"/>
  <c r="RC108" i="1"/>
  <c r="RD12" i="1"/>
  <c r="RE6" i="1"/>
  <c r="L930" i="4"/>
  <c r="RD86" i="1" l="1"/>
  <c r="RD85" i="1"/>
  <c r="RD87" i="1"/>
  <c r="RD88" i="1"/>
  <c r="RD89" i="1"/>
  <c r="RD90" i="1"/>
  <c r="RD91" i="1"/>
  <c r="RD92" i="1"/>
  <c r="RD93" i="1"/>
  <c r="RD94" i="1"/>
  <c r="RD95" i="1"/>
  <c r="RD96" i="1"/>
  <c r="RD97" i="1"/>
  <c r="RD98" i="1"/>
  <c r="RD99" i="1"/>
  <c r="RD100" i="1"/>
  <c r="RD101" i="1"/>
  <c r="RD102" i="1"/>
  <c r="RD103" i="1"/>
  <c r="RD104" i="1"/>
  <c r="RD105" i="1"/>
  <c r="RD106" i="1"/>
  <c r="RD107" i="1"/>
  <c r="RD108" i="1"/>
  <c r="RF6" i="1"/>
  <c r="RE12" i="1"/>
  <c r="L931" i="4"/>
  <c r="RE86" i="1" l="1"/>
  <c r="RE85" i="1"/>
  <c r="RE87" i="1"/>
  <c r="RE88" i="1"/>
  <c r="RE89" i="1"/>
  <c r="RE90" i="1"/>
  <c r="RE91" i="1"/>
  <c r="RE92" i="1"/>
  <c r="RE93" i="1"/>
  <c r="RE94" i="1"/>
  <c r="RE95" i="1"/>
  <c r="RE96" i="1"/>
  <c r="RE97" i="1"/>
  <c r="RE98" i="1"/>
  <c r="RE99" i="1"/>
  <c r="RE100" i="1"/>
  <c r="RE101" i="1"/>
  <c r="RE102" i="1"/>
  <c r="RE103" i="1"/>
  <c r="RE104" i="1"/>
  <c r="RE105" i="1"/>
  <c r="RE106" i="1"/>
  <c r="RE107" i="1"/>
  <c r="RE108" i="1"/>
  <c r="RG6" i="1"/>
  <c r="RF12" i="1"/>
  <c r="L933" i="4"/>
  <c r="L932" i="4"/>
  <c r="RF86" i="1" l="1"/>
  <c r="RF85" i="1"/>
  <c r="RF87" i="1"/>
  <c r="RF88" i="1"/>
  <c r="RF89" i="1"/>
  <c r="RF90" i="1"/>
  <c r="RF91" i="1"/>
  <c r="RF92" i="1"/>
  <c r="RF93" i="1"/>
  <c r="RF94" i="1"/>
  <c r="RF95" i="1"/>
  <c r="RF96" i="1"/>
  <c r="RF97" i="1"/>
  <c r="RF98" i="1"/>
  <c r="RF99" i="1"/>
  <c r="RF100" i="1"/>
  <c r="RF101" i="1"/>
  <c r="RF102" i="1"/>
  <c r="RF103" i="1"/>
  <c r="RF104" i="1"/>
  <c r="RF105" i="1"/>
  <c r="RF106" i="1"/>
  <c r="RF107" i="1"/>
  <c r="RF108" i="1"/>
  <c r="RH6" i="1"/>
  <c r="RG12" i="1"/>
  <c r="AAG13" i="1"/>
  <c r="AAF13" i="1"/>
  <c r="AAE13" i="1"/>
  <c r="AAE117" i="1" s="1"/>
  <c r="DN38" i="1"/>
  <c r="DN37" i="1"/>
  <c r="DS13" i="1"/>
  <c r="DS117" i="1" s="1"/>
  <c r="DR13" i="1"/>
  <c r="DR117" i="1" s="1"/>
  <c r="DP13" i="1"/>
  <c r="DP117" i="1" s="1"/>
  <c r="DO13" i="1"/>
  <c r="DO14" i="1" s="1"/>
  <c r="DQ13" i="1"/>
  <c r="DQ14" i="1" s="1"/>
  <c r="DM13" i="1"/>
  <c r="DM14" i="1" s="1"/>
  <c r="DN13" i="1"/>
  <c r="DN14" i="1" s="1"/>
  <c r="G173" i="7"/>
  <c r="G173" i="6"/>
  <c r="G173" i="8"/>
  <c r="D4" i="8"/>
  <c r="D4" i="6"/>
  <c r="D4" i="7"/>
  <c r="RG85" i="1" l="1"/>
  <c r="RG86" i="1"/>
  <c r="RG87" i="1"/>
  <c r="RG88" i="1"/>
  <c r="RG89" i="1"/>
  <c r="RG90" i="1"/>
  <c r="RG91" i="1"/>
  <c r="RG92" i="1"/>
  <c r="RG93" i="1"/>
  <c r="RG94" i="1"/>
  <c r="RG95" i="1"/>
  <c r="RG96" i="1"/>
  <c r="RG97" i="1"/>
  <c r="RG98" i="1"/>
  <c r="RG99" i="1"/>
  <c r="RG100" i="1"/>
  <c r="RG101" i="1"/>
  <c r="RG102" i="1"/>
  <c r="RG103" i="1"/>
  <c r="RG104" i="1"/>
  <c r="RG105" i="1"/>
  <c r="RG106" i="1"/>
  <c r="RG107" i="1"/>
  <c r="RG108" i="1"/>
  <c r="RH12" i="1"/>
  <c r="RI6" i="1"/>
  <c r="AAF108" i="1"/>
  <c r="AAF107" i="1"/>
  <c r="AAF105" i="1"/>
  <c r="AAF103" i="1"/>
  <c r="AAF106" i="1"/>
  <c r="AAF101" i="1"/>
  <c r="AAF104" i="1"/>
  <c r="AAF100" i="1"/>
  <c r="AAF102" i="1"/>
  <c r="AAF99" i="1"/>
  <c r="AAF94" i="1"/>
  <c r="AAF96" i="1"/>
  <c r="AAF97" i="1"/>
  <c r="AAF98" i="1"/>
  <c r="AAF95" i="1"/>
  <c r="AAF90" i="1"/>
  <c r="AAF92" i="1"/>
  <c r="AAF93" i="1"/>
  <c r="AAF89" i="1"/>
  <c r="AAF88" i="1"/>
  <c r="AAF91" i="1"/>
  <c r="AAF87" i="1"/>
  <c r="AAF86" i="1"/>
  <c r="AAF85" i="1"/>
  <c r="AAG108" i="1"/>
  <c r="AAG107" i="1"/>
  <c r="AAG106" i="1"/>
  <c r="AAG105" i="1"/>
  <c r="AAG104" i="1"/>
  <c r="AAG101" i="1"/>
  <c r="AAG103" i="1"/>
  <c r="AAG100" i="1"/>
  <c r="AAG102" i="1"/>
  <c r="AAG99" i="1"/>
  <c r="AAG94" i="1"/>
  <c r="AAG96" i="1"/>
  <c r="AAG95" i="1"/>
  <c r="AAG97" i="1"/>
  <c r="AAG98" i="1"/>
  <c r="AAG90" i="1"/>
  <c r="AAG92" i="1"/>
  <c r="AAG93" i="1"/>
  <c r="AAG88" i="1"/>
  <c r="AAG91" i="1"/>
  <c r="AAG87" i="1"/>
  <c r="AAG86" i="1"/>
  <c r="AAG85" i="1"/>
  <c r="AAG89" i="1"/>
  <c r="AAF117" i="1"/>
  <c r="AAG117" i="1"/>
  <c r="AS176" i="7"/>
  <c r="X176" i="7"/>
  <c r="FP176" i="7"/>
  <c r="EU176" i="7"/>
  <c r="DZ176" i="7"/>
  <c r="DE176" i="7"/>
  <c r="CJ176" i="7"/>
  <c r="BO176" i="7"/>
  <c r="X176" i="8"/>
  <c r="FP176" i="8"/>
  <c r="EU176" i="8"/>
  <c r="DZ176" i="8"/>
  <c r="DE176" i="8"/>
  <c r="CJ176" i="8"/>
  <c r="BO176" i="8"/>
  <c r="AS176" i="8"/>
  <c r="BO176" i="6"/>
  <c r="AS176" i="6"/>
  <c r="X176" i="6"/>
  <c r="FP176" i="6"/>
  <c r="EU176" i="6"/>
  <c r="DZ176" i="6"/>
  <c r="DE176" i="6"/>
  <c r="CJ176" i="6"/>
  <c r="AAF14" i="1"/>
  <c r="AAF17" i="1" s="1"/>
  <c r="AAF18" i="1" s="1" a="1"/>
  <c r="AAF18" i="1" s="1"/>
  <c r="AAG14" i="1"/>
  <c r="AAG17" i="1" s="1"/>
  <c r="AAG18" i="1" s="1" a="1"/>
  <c r="AAG18" i="1" s="1"/>
  <c r="AAE14" i="1"/>
  <c r="AAE17" i="1" s="1"/>
  <c r="AAE18" i="1" s="1" a="1"/>
  <c r="AAE18" i="1" s="1"/>
  <c r="DR14" i="1"/>
  <c r="DS14" i="1"/>
  <c r="DP14" i="1"/>
  <c r="DP17" i="1" s="1"/>
  <c r="DP18" i="1" s="1" a="1"/>
  <c r="DP18" i="1" s="1"/>
  <c r="DN117" i="1"/>
  <c r="DM117" i="1"/>
  <c r="DQ117" i="1"/>
  <c r="DO117" i="1"/>
  <c r="RH85" i="1" l="1"/>
  <c r="RH86" i="1"/>
  <c r="RH87" i="1"/>
  <c r="RH88" i="1"/>
  <c r="RH89" i="1"/>
  <c r="RH90" i="1"/>
  <c r="RH91" i="1"/>
  <c r="RH92" i="1"/>
  <c r="RH93" i="1"/>
  <c r="RH94" i="1"/>
  <c r="RH95" i="1"/>
  <c r="RH96" i="1"/>
  <c r="RH97" i="1"/>
  <c r="RH98" i="1"/>
  <c r="RH99" i="1"/>
  <c r="RH100" i="1"/>
  <c r="RH101" i="1"/>
  <c r="RH102" i="1"/>
  <c r="RH103" i="1"/>
  <c r="RH104" i="1"/>
  <c r="RH105" i="1"/>
  <c r="RH106" i="1"/>
  <c r="RH107" i="1"/>
  <c r="RH108" i="1"/>
  <c r="RI12" i="1"/>
  <c r="RJ6" i="1"/>
  <c r="DP51" i="1"/>
  <c r="DP55" i="1"/>
  <c r="DP53" i="1"/>
  <c r="RI86" i="1" l="1"/>
  <c r="RI85" i="1"/>
  <c r="RI87" i="1"/>
  <c r="RI88" i="1"/>
  <c r="RI89" i="1"/>
  <c r="RI90" i="1"/>
  <c r="RI91" i="1"/>
  <c r="RI92" i="1"/>
  <c r="RI93" i="1"/>
  <c r="RI94" i="1"/>
  <c r="RI95" i="1"/>
  <c r="RI96" i="1"/>
  <c r="RI97" i="1"/>
  <c r="RI98" i="1"/>
  <c r="RI99" i="1"/>
  <c r="RI100" i="1"/>
  <c r="RI101" i="1"/>
  <c r="RI102" i="1"/>
  <c r="RI103" i="1"/>
  <c r="RI104" i="1"/>
  <c r="RI105" i="1"/>
  <c r="RI106" i="1"/>
  <c r="RI107" i="1"/>
  <c r="RI108" i="1"/>
  <c r="RJ12" i="1"/>
  <c r="RK6" i="1"/>
  <c r="D26" i="1"/>
  <c r="D25" i="1"/>
  <c r="D24" i="1"/>
  <c r="D13" i="1"/>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8"/>
  <c r="B806" i="7"/>
  <c r="B806" i="6"/>
  <c r="B806" i="4"/>
  <c r="D4" i="4"/>
  <c r="D29" i="4"/>
  <c r="U319" i="8"/>
  <c r="AA319" i="8" s="1"/>
  <c r="AG319" i="8" s="1"/>
  <c r="I319" i="8"/>
  <c r="U318" i="8"/>
  <c r="AA318" i="8" s="1"/>
  <c r="AG318" i="8" s="1"/>
  <c r="I318" i="8"/>
  <c r="U319" i="7"/>
  <c r="AA319" i="7" s="1"/>
  <c r="AG319" i="7" s="1"/>
  <c r="I319" i="7"/>
  <c r="U318" i="7"/>
  <c r="AA318" i="7" s="1"/>
  <c r="AG318" i="7" s="1"/>
  <c r="I318" i="7"/>
  <c r="U319" i="6"/>
  <c r="AA319" i="6" s="1"/>
  <c r="AG319" i="6" s="1"/>
  <c r="I319" i="6"/>
  <c r="U318" i="6"/>
  <c r="AA318" i="6" s="1"/>
  <c r="AG318" i="6" s="1"/>
  <c r="I318" i="6"/>
  <c r="N319" i="4"/>
  <c r="T319" i="4" s="1"/>
  <c r="Z319" i="4" s="1"/>
  <c r="AF319" i="4" s="1"/>
  <c r="AL319" i="4" s="1"/>
  <c r="AQ319" i="4" s="1"/>
  <c r="AV319" i="4" s="1"/>
  <c r="BA319" i="4" s="1"/>
  <c r="BF319" i="4" s="1"/>
  <c r="BK319" i="4" s="1"/>
  <c r="M319" i="4"/>
  <c r="S319" i="4" s="1"/>
  <c r="Y319" i="4" s="1"/>
  <c r="AE319" i="4" s="1"/>
  <c r="AK319" i="4" s="1"/>
  <c r="AP319" i="4" s="1"/>
  <c r="AU319" i="4" s="1"/>
  <c r="AZ319" i="4" s="1"/>
  <c r="BE319" i="4" s="1"/>
  <c r="BJ319" i="4" s="1"/>
  <c r="L319" i="4"/>
  <c r="R319" i="4" s="1"/>
  <c r="X319" i="4" s="1"/>
  <c r="AD319" i="4" s="1"/>
  <c r="AJ319" i="4" s="1"/>
  <c r="AN319" i="4" s="1"/>
  <c r="K319" i="4"/>
  <c r="Q319" i="4" s="1"/>
  <c r="W319" i="4" s="1"/>
  <c r="AC319" i="4" s="1"/>
  <c r="AI319" i="4" s="1"/>
  <c r="AM319" i="4" s="1"/>
  <c r="AR319" i="4" s="1"/>
  <c r="AW319" i="4" s="1"/>
  <c r="BB319" i="4" s="1"/>
  <c r="BG319" i="4" s="1"/>
  <c r="J319" i="4"/>
  <c r="P319" i="4" s="1"/>
  <c r="V319" i="4" s="1"/>
  <c r="AB319" i="4" s="1"/>
  <c r="AH319" i="4" s="1"/>
  <c r="I319" i="4"/>
  <c r="O319" i="4" s="1"/>
  <c r="U319" i="4" s="1"/>
  <c r="AA319" i="4" s="1"/>
  <c r="AG319" i="4" s="1"/>
  <c r="N318" i="4"/>
  <c r="T318" i="4" s="1"/>
  <c r="Z318" i="4" s="1"/>
  <c r="AF318" i="4" s="1"/>
  <c r="AL318" i="4" s="1"/>
  <c r="AQ318" i="4" s="1"/>
  <c r="AV318" i="4" s="1"/>
  <c r="BA318" i="4" s="1"/>
  <c r="BF318" i="4" s="1"/>
  <c r="BK318" i="4" s="1"/>
  <c r="M318" i="4"/>
  <c r="S318" i="4" s="1"/>
  <c r="Y318" i="4" s="1"/>
  <c r="AE318" i="4" s="1"/>
  <c r="AK318" i="4" s="1"/>
  <c r="AP318" i="4" s="1"/>
  <c r="AU318" i="4" s="1"/>
  <c r="AZ318" i="4" s="1"/>
  <c r="BE318" i="4" s="1"/>
  <c r="BJ318" i="4" s="1"/>
  <c r="L318" i="4"/>
  <c r="R318" i="4" s="1"/>
  <c r="X318" i="4" s="1"/>
  <c r="AD318" i="4" s="1"/>
  <c r="AJ318" i="4" s="1"/>
  <c r="AN318" i="4" s="1"/>
  <c r="K318" i="4"/>
  <c r="Q318" i="4" s="1"/>
  <c r="W318" i="4" s="1"/>
  <c r="AC318" i="4" s="1"/>
  <c r="AI318" i="4" s="1"/>
  <c r="AM318" i="4" s="1"/>
  <c r="AR318" i="4" s="1"/>
  <c r="AW318" i="4" s="1"/>
  <c r="BB318" i="4" s="1"/>
  <c r="BG318" i="4" s="1"/>
  <c r="J318" i="4"/>
  <c r="I318" i="4"/>
  <c r="O318" i="4" s="1"/>
  <c r="U318" i="4" s="1"/>
  <c r="BC64" i="1"/>
  <c r="BC57" i="1"/>
  <c r="C117" i="1"/>
  <c r="GM13" i="1"/>
  <c r="GM117" i="1" s="1"/>
  <c r="GL13" i="1"/>
  <c r="GL117" i="1" s="1"/>
  <c r="JG46" i="1"/>
  <c r="GT26" i="1"/>
  <c r="GS26" i="1"/>
  <c r="GR26" i="1"/>
  <c r="GQ26" i="1"/>
  <c r="GP26" i="1"/>
  <c r="GO26" i="1"/>
  <c r="GT25" i="1"/>
  <c r="GS25" i="1"/>
  <c r="GR25" i="1"/>
  <c r="GQ25" i="1"/>
  <c r="GP25" i="1"/>
  <c r="GO25" i="1"/>
  <c r="GV24" i="1"/>
  <c r="GU24" i="1"/>
  <c r="GT24" i="1"/>
  <c r="GS24" i="1"/>
  <c r="GR24" i="1"/>
  <c r="GQ24" i="1"/>
  <c r="GP24" i="1"/>
  <c r="GO24" i="1"/>
  <c r="AAP17" i="1"/>
  <c r="AAP18" i="1" s="1" a="1"/>
  <c r="AAP18" i="1" s="1"/>
  <c r="AAP13" i="1"/>
  <c r="AAP117" i="1" s="1"/>
  <c r="ZP13" i="1"/>
  <c r="ZP117" i="1" s="1"/>
  <c r="LN6" i="1"/>
  <c r="LF6" i="1"/>
  <c r="LO6" i="1"/>
  <c r="LI6" i="1"/>
  <c r="LM6" i="1"/>
  <c r="LC6" i="1"/>
  <c r="LO13" i="1"/>
  <c r="LO117" i="1" s="1"/>
  <c r="LN13" i="1"/>
  <c r="LN117" i="1" s="1"/>
  <c r="LM13" i="1"/>
  <c r="LM117" i="1" s="1"/>
  <c r="LL13" i="1"/>
  <c r="LL117" i="1" s="1"/>
  <c r="P894" i="4"/>
  <c r="P893" i="4"/>
  <c r="P892" i="4"/>
  <c r="P891" i="4"/>
  <c r="P890" i="4"/>
  <c r="P889" i="4"/>
  <c r="F894" i="4"/>
  <c r="G894" i="4" s="1"/>
  <c r="F893" i="4"/>
  <c r="G893" i="4" s="1"/>
  <c r="F892" i="4"/>
  <c r="G892" i="4" s="1"/>
  <c r="F891" i="4"/>
  <c r="G891" i="4" s="1"/>
  <c r="F890" i="4"/>
  <c r="G890" i="4" s="1"/>
  <c r="F889" i="4"/>
  <c r="G889" i="4" s="1"/>
  <c r="F888" i="4"/>
  <c r="G888" i="4" s="1"/>
  <c r="F887" i="4"/>
  <c r="G887" i="4" s="1"/>
  <c r="P888" i="4"/>
  <c r="JG13" i="1"/>
  <c r="JG117" i="1" s="1"/>
  <c r="ZO13" i="1"/>
  <c r="ZO117" i="1" s="1"/>
  <c r="ZI13" i="1"/>
  <c r="ZI117" i="1" s="1"/>
  <c r="ZS13" i="1"/>
  <c r="ZS117" i="1" s="1"/>
  <c r="GK13" i="1"/>
  <c r="GK117" i="1" s="1"/>
  <c r="G41" i="1"/>
  <c r="AAC13" i="1"/>
  <c r="AAC117" i="1" s="1"/>
  <c r="GH13" i="1"/>
  <c r="GH117" i="1" s="1"/>
  <c r="CC23" i="1"/>
  <c r="CB23" i="1"/>
  <c r="CA23" i="1"/>
  <c r="BZ23" i="1"/>
  <c r="BY23" i="1"/>
  <c r="BX23" i="1"/>
  <c r="BW23" i="1"/>
  <c r="BV23" i="1"/>
  <c r="BU23" i="1"/>
  <c r="BT23" i="1"/>
  <c r="BR23" i="1"/>
  <c r="BQ23" i="1"/>
  <c r="G23" i="1"/>
  <c r="CC22" i="1"/>
  <c r="CB22" i="1"/>
  <c r="CA22" i="1"/>
  <c r="BZ22" i="1"/>
  <c r="BY22" i="1"/>
  <c r="BX22" i="1"/>
  <c r="BW22" i="1"/>
  <c r="BV22" i="1"/>
  <c r="BU22" i="1"/>
  <c r="BT22" i="1"/>
  <c r="G22" i="1"/>
  <c r="CC21" i="1"/>
  <c r="CB21" i="1"/>
  <c r="CA21" i="1"/>
  <c r="BZ21" i="1"/>
  <c r="BY21" i="1"/>
  <c r="BX21" i="1"/>
  <c r="BW21" i="1"/>
  <c r="BV21" i="1"/>
  <c r="BU21" i="1"/>
  <c r="BT21" i="1"/>
  <c r="BS21" i="1"/>
  <c r="BR21" i="1"/>
  <c r="BQ21" i="1"/>
  <c r="BP21" i="1"/>
  <c r="G21" i="1"/>
  <c r="CN29" i="1"/>
  <c r="CU29" i="1"/>
  <c r="CZ29" i="1"/>
  <c r="DG29" i="1"/>
  <c r="CN30" i="1"/>
  <c r="CU30" i="1"/>
  <c r="CZ30" i="1"/>
  <c r="DG30" i="1"/>
  <c r="CO43" i="1"/>
  <c r="CP43" i="1"/>
  <c r="CV43" i="1"/>
  <c r="CW43" i="1"/>
  <c r="DA43" i="1"/>
  <c r="DD43" i="1"/>
  <c r="DH43" i="1"/>
  <c r="AAA13" i="1"/>
  <c r="AAA117" i="1" s="1"/>
  <c r="AU68" i="4"/>
  <c r="AT68" i="4"/>
  <c r="AU39" i="4"/>
  <c r="AT39" i="4"/>
  <c r="AS39" i="4"/>
  <c r="AX82" i="4"/>
  <c r="AW82" i="4"/>
  <c r="N841" i="4"/>
  <c r="H841" i="4"/>
  <c r="N840" i="4"/>
  <c r="I840" i="4"/>
  <c r="H840" i="4"/>
  <c r="N839" i="4"/>
  <c r="H839" i="4"/>
  <c r="N838" i="4"/>
  <c r="H838" i="4"/>
  <c r="N837" i="4"/>
  <c r="H837" i="4"/>
  <c r="N836" i="4"/>
  <c r="H836" i="4"/>
  <c r="N835" i="4"/>
  <c r="H835" i="4"/>
  <c r="N834" i="4"/>
  <c r="H834" i="4"/>
  <c r="N833" i="4"/>
  <c r="H833" i="4"/>
  <c r="N832" i="4"/>
  <c r="H832" i="4"/>
  <c r="N831" i="4"/>
  <c r="H831" i="4"/>
  <c r="N830" i="4"/>
  <c r="H830" i="4"/>
  <c r="G46" i="1"/>
  <c r="G45" i="1"/>
  <c r="AA318" i="4" l="1"/>
  <c r="AO318" i="4"/>
  <c r="AT318" i="4" s="1"/>
  <c r="AY318" i="4" s="1"/>
  <c r="BD318" i="4" s="1"/>
  <c r="BI318" i="4" s="1"/>
  <c r="AS318" i="4"/>
  <c r="AX318" i="4" s="1"/>
  <c r="BC318" i="4" s="1"/>
  <c r="BH318" i="4" s="1"/>
  <c r="AS319" i="4"/>
  <c r="AX319" i="4" s="1"/>
  <c r="BC319" i="4" s="1"/>
  <c r="BH319" i="4" s="1"/>
  <c r="AO319" i="4"/>
  <c r="AT319" i="4" s="1"/>
  <c r="AY319" i="4" s="1"/>
  <c r="BD319" i="4" s="1"/>
  <c r="BI319" i="4" s="1"/>
  <c r="P318" i="4"/>
  <c r="V318" i="4" s="1"/>
  <c r="AB318" i="4" s="1"/>
  <c r="RJ86" i="1"/>
  <c r="RJ85" i="1"/>
  <c r="RJ87" i="1"/>
  <c r="RJ88" i="1"/>
  <c r="RJ89" i="1"/>
  <c r="RJ90" i="1"/>
  <c r="RJ91" i="1"/>
  <c r="RJ92" i="1"/>
  <c r="RJ93" i="1"/>
  <c r="RJ94" i="1"/>
  <c r="RJ95" i="1"/>
  <c r="RJ96" i="1"/>
  <c r="RJ97" i="1"/>
  <c r="RJ98" i="1"/>
  <c r="RJ99" i="1"/>
  <c r="RJ100" i="1"/>
  <c r="RJ101" i="1"/>
  <c r="RJ102" i="1"/>
  <c r="RJ103" i="1"/>
  <c r="RJ104" i="1"/>
  <c r="RJ105" i="1"/>
  <c r="RJ106" i="1"/>
  <c r="RJ107" i="1"/>
  <c r="RJ108" i="1"/>
  <c r="RK12" i="1"/>
  <c r="RL6" i="1"/>
  <c r="GU26" i="1"/>
  <c r="GV26" i="1"/>
  <c r="GL14" i="1"/>
  <c r="GL17" i="1" s="1"/>
  <c r="GL18" i="1" s="1" a="1"/>
  <c r="GL18" i="1" s="1"/>
  <c r="GM14" i="1"/>
  <c r="GM17" i="1" s="1"/>
  <c r="GM18" i="1" s="1" a="1"/>
  <c r="GM18" i="1" s="1"/>
  <c r="ZP14" i="1"/>
  <c r="ZP17" i="1" s="1"/>
  <c r="ZP18" i="1" s="1" a="1"/>
  <c r="ZP18" i="1" s="1"/>
  <c r="LM14" i="1"/>
  <c r="LN14" i="1"/>
  <c r="LO14" i="1"/>
  <c r="LL14" i="1"/>
  <c r="JG14" i="1"/>
  <c r="JG17" i="1" s="1"/>
  <c r="JG18" i="1" s="1" a="1"/>
  <c r="JG18" i="1" s="1"/>
  <c r="ZO14" i="1"/>
  <c r="ZO17" i="1" s="1"/>
  <c r="ZO18" i="1" s="1" a="1"/>
  <c r="ZO18" i="1" s="1"/>
  <c r="ZS14" i="1"/>
  <c r="ZS17" i="1" s="1"/>
  <c r="ZS18" i="1" s="1" a="1"/>
  <c r="ZS18" i="1" s="1"/>
  <c r="ZI14" i="1"/>
  <c r="ZI17" i="1" s="1"/>
  <c r="ZI18" i="1" s="1" a="1"/>
  <c r="ZI18" i="1" s="1"/>
  <c r="GK14" i="1"/>
  <c r="GK17" i="1" s="1"/>
  <c r="GK18" i="1" s="1" a="1"/>
  <c r="GK18" i="1" s="1"/>
  <c r="AAC14" i="1"/>
  <c r="GH14" i="1"/>
  <c r="GH17" i="1" s="1"/>
  <c r="GH18" i="1" s="1" a="1"/>
  <c r="GH18" i="1" s="1"/>
  <c r="AAA14" i="1"/>
  <c r="AAA17" i="1" s="1"/>
  <c r="AAA18" i="1" s="1" a="1"/>
  <c r="AAA18" i="1" s="1"/>
  <c r="G43" i="1"/>
  <c r="G40" i="1"/>
  <c r="G39" i="1"/>
  <c r="G38" i="1"/>
  <c r="G35" i="1"/>
  <c r="G34" i="1"/>
  <c r="G33" i="1"/>
  <c r="G47" i="1"/>
  <c r="G44" i="1"/>
  <c r="G37" i="1"/>
  <c r="G32" i="1"/>
  <c r="G31" i="1"/>
  <c r="G30" i="1"/>
  <c r="G29" i="1"/>
  <c r="G28" i="1"/>
  <c r="G27" i="1"/>
  <c r="G25" i="1"/>
  <c r="G24" i="1"/>
  <c r="G19" i="1"/>
  <c r="G26" i="1"/>
  <c r="AG318" i="4" l="1"/>
  <c r="AH318" i="4"/>
  <c r="RK86" i="1"/>
  <c r="RK85" i="1"/>
  <c r="RK87" i="1"/>
  <c r="RK88" i="1"/>
  <c r="RK89" i="1"/>
  <c r="RK90" i="1"/>
  <c r="RK91" i="1"/>
  <c r="RK92" i="1"/>
  <c r="RK93" i="1"/>
  <c r="RK94" i="1"/>
  <c r="RK95" i="1"/>
  <c r="RK96" i="1"/>
  <c r="RK97" i="1"/>
  <c r="RK98" i="1"/>
  <c r="RK99" i="1"/>
  <c r="RK100" i="1"/>
  <c r="RK101" i="1"/>
  <c r="RK102" i="1"/>
  <c r="RK103" i="1"/>
  <c r="RK104" i="1"/>
  <c r="RK105" i="1"/>
  <c r="RK106" i="1"/>
  <c r="RK107" i="1"/>
  <c r="RK108" i="1"/>
  <c r="RL12" i="1"/>
  <c r="RM6" i="1"/>
  <c r="B38" i="1"/>
  <c r="B41" i="1"/>
  <c r="AAC17" i="1"/>
  <c r="AAC18" i="1" s="1" a="1"/>
  <c r="AAC18" i="1" s="1"/>
  <c r="B30" i="1"/>
  <c r="B46" i="1"/>
  <c r="B45" i="1"/>
  <c r="B39" i="1"/>
  <c r="B40" i="1"/>
  <c r="B43" i="1"/>
  <c r="B33" i="1"/>
  <c r="B34" i="1"/>
  <c r="B35" i="1"/>
  <c r="B26" i="1"/>
  <c r="B27" i="1"/>
  <c r="B28" i="1"/>
  <c r="B29" i="1"/>
  <c r="B44" i="1"/>
  <c r="B31" i="1"/>
  <c r="B32" i="1"/>
  <c r="B37" i="1"/>
  <c r="B47" i="1"/>
  <c r="B24" i="1"/>
  <c r="B25" i="1"/>
  <c r="BN43" i="1" l="1" a="1"/>
  <c r="BN43" i="1" s="1"/>
  <c r="BM43" i="1" a="1"/>
  <c r="BM43" i="1" s="1"/>
  <c r="BL43" i="1" a="1"/>
  <c r="BL43" i="1" s="1"/>
  <c r="BK43" i="1" a="1"/>
  <c r="BK43" i="1" s="1"/>
  <c r="BJ43" i="1" a="1"/>
  <c r="BJ43" i="1" s="1"/>
  <c r="BI43" i="1" a="1"/>
  <c r="BI43" i="1" s="1"/>
  <c r="BH43" i="1" a="1"/>
  <c r="BH43" i="1" s="1"/>
  <c r="BG43" i="1" a="1"/>
  <c r="BG43" i="1" s="1"/>
  <c r="BF43" i="1" a="1"/>
  <c r="BF43" i="1" s="1"/>
  <c r="BK37" i="1" a="1"/>
  <c r="BK37" i="1" s="1"/>
  <c r="BJ37" i="1" a="1"/>
  <c r="BJ37" i="1" s="1"/>
  <c r="BI37" i="1" a="1"/>
  <c r="BI37" i="1" s="1"/>
  <c r="BH37" i="1" a="1"/>
  <c r="BH37" i="1" s="1"/>
  <c r="BG37" i="1" a="1"/>
  <c r="BG37" i="1" s="1"/>
  <c r="BF37" i="1" a="1"/>
  <c r="BF37" i="1" s="1"/>
  <c r="BN37" i="1" a="1"/>
  <c r="BN37" i="1" s="1"/>
  <c r="BM37" i="1" a="1"/>
  <c r="BM37" i="1" s="1"/>
  <c r="BL37" i="1" a="1"/>
  <c r="BL37" i="1" s="1"/>
  <c r="RL86" i="1"/>
  <c r="RL85" i="1"/>
  <c r="RL87" i="1"/>
  <c r="RL88" i="1"/>
  <c r="RL89" i="1"/>
  <c r="RL90" i="1"/>
  <c r="RL91" i="1"/>
  <c r="RL92" i="1"/>
  <c r="RL93" i="1"/>
  <c r="RL94" i="1"/>
  <c r="RL95" i="1"/>
  <c r="RL96" i="1"/>
  <c r="RL97" i="1"/>
  <c r="RL98" i="1"/>
  <c r="RL99" i="1"/>
  <c r="RL100" i="1"/>
  <c r="RL101" i="1"/>
  <c r="RL102" i="1"/>
  <c r="RL103" i="1"/>
  <c r="RL104" i="1"/>
  <c r="RL105" i="1"/>
  <c r="RL106" i="1"/>
  <c r="RL107" i="1"/>
  <c r="RL108" i="1"/>
  <c r="RM12" i="1"/>
  <c r="RN6" i="1"/>
  <c r="BN47" i="1" a="1"/>
  <c r="BN47" i="1" s="1"/>
  <c r="BM47" i="1" a="1"/>
  <c r="BM47" i="1" s="1"/>
  <c r="BL47" i="1" a="1"/>
  <c r="BL47" i="1" s="1"/>
  <c r="BK47" i="1" a="1"/>
  <c r="BK47" i="1" s="1"/>
  <c r="BJ47" i="1" a="1"/>
  <c r="BJ47" i="1" s="1"/>
  <c r="BI47" i="1" a="1"/>
  <c r="BI47" i="1" s="1"/>
  <c r="BH47" i="1" a="1"/>
  <c r="BH47" i="1" s="1"/>
  <c r="BG47" i="1" a="1"/>
  <c r="BG47" i="1" s="1"/>
  <c r="BF47" i="1" a="1"/>
  <c r="BF47" i="1" s="1"/>
  <c r="BM28" i="1" a="1"/>
  <c r="BM28" i="1" s="1"/>
  <c r="BL28" i="1" a="1"/>
  <c r="BL28" i="1" s="1"/>
  <c r="BK28" i="1" a="1"/>
  <c r="BK28" i="1" s="1"/>
  <c r="BJ28" i="1" a="1"/>
  <c r="BJ28" i="1" s="1"/>
  <c r="BI28" i="1" a="1"/>
  <c r="BI28" i="1" s="1"/>
  <c r="BH28" i="1" a="1"/>
  <c r="BH28" i="1" s="1"/>
  <c r="BG28" i="1" a="1"/>
  <c r="BG28" i="1" s="1"/>
  <c r="BF28" i="1" a="1"/>
  <c r="BF28" i="1" s="1"/>
  <c r="BN28" i="1" a="1"/>
  <c r="BN28" i="1" s="1"/>
  <c r="BN40" i="1" a="1"/>
  <c r="BN40" i="1" s="1"/>
  <c r="BM40" i="1" a="1"/>
  <c r="BM40" i="1" s="1"/>
  <c r="BL40" i="1" a="1"/>
  <c r="BL40" i="1" s="1"/>
  <c r="BK40" i="1" a="1"/>
  <c r="BK40" i="1" s="1"/>
  <c r="BJ40" i="1" a="1"/>
  <c r="BJ40" i="1" s="1"/>
  <c r="BI40" i="1" a="1"/>
  <c r="BI40" i="1" s="1"/>
  <c r="BH40" i="1" a="1"/>
  <c r="BH40" i="1" s="1"/>
  <c r="BG40" i="1" a="1"/>
  <c r="BG40" i="1" s="1"/>
  <c r="BF40" i="1" a="1"/>
  <c r="BF40" i="1" s="1"/>
  <c r="BN29" i="1" a="1"/>
  <c r="BN29" i="1" s="1"/>
  <c r="BM29" i="1" a="1"/>
  <c r="BM29" i="1" s="1"/>
  <c r="BL29" i="1" a="1"/>
  <c r="BL29" i="1" s="1"/>
  <c r="BK29" i="1" a="1"/>
  <c r="BK29" i="1" s="1"/>
  <c r="BJ29" i="1" a="1"/>
  <c r="BJ29" i="1" s="1"/>
  <c r="BI29" i="1" a="1"/>
  <c r="BI29" i="1" s="1"/>
  <c r="BH29" i="1" a="1"/>
  <c r="BH29" i="1" s="1"/>
  <c r="BG29" i="1" a="1"/>
  <c r="BG29" i="1" s="1"/>
  <c r="BF29" i="1" a="1"/>
  <c r="BF29" i="1" s="1"/>
  <c r="BI35" i="1" a="1"/>
  <c r="BI35" i="1" s="1"/>
  <c r="BH35" i="1" a="1"/>
  <c r="BH35" i="1" s="1"/>
  <c r="BG35" i="1" a="1"/>
  <c r="BG35" i="1" s="1"/>
  <c r="BF35" i="1" a="1"/>
  <c r="BF35" i="1" s="1"/>
  <c r="BN35" i="1" a="1"/>
  <c r="BN35" i="1" s="1"/>
  <c r="BM35" i="1" a="1"/>
  <c r="BM35" i="1" s="1"/>
  <c r="BL35" i="1" a="1"/>
  <c r="BL35" i="1" s="1"/>
  <c r="BK35" i="1" a="1"/>
  <c r="BK35" i="1" s="1"/>
  <c r="BJ35" i="1" a="1"/>
  <c r="BJ35" i="1" s="1"/>
  <c r="BL24" i="1" a="1"/>
  <c r="BL24" i="1" s="1"/>
  <c r="BK24" i="1" a="1"/>
  <c r="BK24" i="1" s="1"/>
  <c r="BJ24" i="1" a="1"/>
  <c r="BJ24" i="1" s="1"/>
  <c r="BI24" i="1" a="1"/>
  <c r="BI24" i="1" s="1"/>
  <c r="BH24" i="1" a="1"/>
  <c r="BH24" i="1" s="1"/>
  <c r="BG24" i="1" a="1"/>
  <c r="BG24" i="1" s="1"/>
  <c r="BF24" i="1" a="1"/>
  <c r="BF24" i="1" s="1"/>
  <c r="BM24" i="1" a="1"/>
  <c r="BM24" i="1" s="1"/>
  <c r="BN24" i="1" a="1"/>
  <c r="BN24" i="1" s="1"/>
  <c r="BF32" i="1" a="1"/>
  <c r="BF32" i="1" s="1"/>
  <c r="BN32" i="1" a="1"/>
  <c r="BN32" i="1" s="1"/>
  <c r="BM32" i="1" a="1"/>
  <c r="BM32" i="1" s="1"/>
  <c r="BL32" i="1" a="1"/>
  <c r="BL32" i="1" s="1"/>
  <c r="BK32" i="1" a="1"/>
  <c r="BK32" i="1" s="1"/>
  <c r="BJ32" i="1" a="1"/>
  <c r="BJ32" i="1" s="1"/>
  <c r="BI32" i="1" a="1"/>
  <c r="BI32" i="1" s="1"/>
  <c r="BH32" i="1" a="1"/>
  <c r="BH32" i="1" s="1"/>
  <c r="BG32" i="1" a="1"/>
  <c r="BG32" i="1" s="1"/>
  <c r="BN44" i="1" a="1"/>
  <c r="BN44" i="1" s="1"/>
  <c r="BM44" i="1" a="1"/>
  <c r="BM44" i="1" s="1"/>
  <c r="BL44" i="1" a="1"/>
  <c r="BL44" i="1" s="1"/>
  <c r="BK44" i="1" a="1"/>
  <c r="BK44" i="1" s="1"/>
  <c r="BJ44" i="1" a="1"/>
  <c r="BJ44" i="1" s="1"/>
  <c r="BI44" i="1" a="1"/>
  <c r="BI44" i="1" s="1"/>
  <c r="BH44" i="1" a="1"/>
  <c r="BH44" i="1" s="1"/>
  <c r="BG44" i="1" a="1"/>
  <c r="BG44" i="1" s="1"/>
  <c r="BF44" i="1" a="1"/>
  <c r="BF44" i="1" s="1"/>
  <c r="BN34" i="1" a="1"/>
  <c r="BN34" i="1" s="1"/>
  <c r="BM34" i="1" a="1"/>
  <c r="BM34" i="1" s="1"/>
  <c r="BL34" i="1" a="1"/>
  <c r="BL34" i="1" s="1"/>
  <c r="BK34" i="1" a="1"/>
  <c r="BK34" i="1" s="1"/>
  <c r="BJ34" i="1" a="1"/>
  <c r="BJ34" i="1" s="1"/>
  <c r="BI34" i="1" a="1"/>
  <c r="BI34" i="1" s="1"/>
  <c r="BH34" i="1" a="1"/>
  <c r="BH34" i="1" s="1"/>
  <c r="BG34" i="1" a="1"/>
  <c r="BG34" i="1" s="1"/>
  <c r="BF34" i="1" a="1"/>
  <c r="BF34" i="1" s="1"/>
  <c r="BL46" i="1" a="1"/>
  <c r="BL46" i="1" s="1"/>
  <c r="BK46" i="1" a="1"/>
  <c r="BK46" i="1" s="1"/>
  <c r="BJ46" i="1" a="1"/>
  <c r="BJ46" i="1" s="1"/>
  <c r="BI46" i="1" a="1"/>
  <c r="BI46" i="1" s="1"/>
  <c r="BH46" i="1" a="1"/>
  <c r="BH46" i="1" s="1"/>
  <c r="BG46" i="1" a="1"/>
  <c r="BG46" i="1" s="1"/>
  <c r="BF46" i="1" a="1"/>
  <c r="BF46" i="1" s="1"/>
  <c r="BM46" i="1" a="1"/>
  <c r="BM46" i="1" s="1"/>
  <c r="BN46" i="1" a="1"/>
  <c r="BN46" i="1" s="1"/>
  <c r="BN25" i="1" a="1"/>
  <c r="BN25" i="1" s="1"/>
  <c r="BM25" i="1" a="1"/>
  <c r="BM25" i="1" s="1"/>
  <c r="BL25" i="1" a="1"/>
  <c r="BL25" i="1" s="1"/>
  <c r="BK25" i="1" a="1"/>
  <c r="BK25" i="1" s="1"/>
  <c r="BJ25" i="1" a="1"/>
  <c r="BJ25" i="1" s="1"/>
  <c r="BI25" i="1" a="1"/>
  <c r="BI25" i="1" s="1"/>
  <c r="BH25" i="1" a="1"/>
  <c r="BH25" i="1" s="1"/>
  <c r="BG25" i="1" a="1"/>
  <c r="BG25" i="1" s="1"/>
  <c r="BF25" i="1" a="1"/>
  <c r="BF25" i="1" s="1"/>
  <c r="BN31" i="1" a="1"/>
  <c r="BN31" i="1" s="1"/>
  <c r="BM31" i="1" a="1"/>
  <c r="BM31" i="1" s="1"/>
  <c r="BL31" i="1" a="1"/>
  <c r="BL31" i="1" s="1"/>
  <c r="BK31" i="1" a="1"/>
  <c r="BK31" i="1" s="1"/>
  <c r="BJ31" i="1" a="1"/>
  <c r="BJ31" i="1" s="1"/>
  <c r="BI31" i="1" a="1"/>
  <c r="BI31" i="1" s="1"/>
  <c r="BH31" i="1" a="1"/>
  <c r="BH31" i="1" s="1"/>
  <c r="BG31" i="1" a="1"/>
  <c r="BG31" i="1" s="1"/>
  <c r="BF31" i="1" a="1"/>
  <c r="BF31" i="1" s="1"/>
  <c r="BN27" i="1" a="1"/>
  <c r="BN27" i="1" s="1"/>
  <c r="BM27" i="1" a="1"/>
  <c r="BM27" i="1" s="1"/>
  <c r="BL27" i="1" a="1"/>
  <c r="BL27" i="1" s="1"/>
  <c r="BK27" i="1" a="1"/>
  <c r="BK27" i="1" s="1"/>
  <c r="BJ27" i="1" a="1"/>
  <c r="BJ27" i="1" s="1"/>
  <c r="BI27" i="1" a="1"/>
  <c r="BI27" i="1" s="1"/>
  <c r="BH27" i="1" a="1"/>
  <c r="BH27" i="1" s="1"/>
  <c r="BG27" i="1" a="1"/>
  <c r="BG27" i="1" s="1"/>
  <c r="BF27" i="1" a="1"/>
  <c r="BF27" i="1" s="1"/>
  <c r="BN30" i="1" a="1"/>
  <c r="BN30" i="1" s="1"/>
  <c r="BM30" i="1" a="1"/>
  <c r="BM30" i="1" s="1"/>
  <c r="BL30" i="1" a="1"/>
  <c r="BL30" i="1" s="1"/>
  <c r="BK30" i="1" a="1"/>
  <c r="BK30" i="1" s="1"/>
  <c r="BJ30" i="1" a="1"/>
  <c r="BJ30" i="1" s="1"/>
  <c r="BI30" i="1" a="1"/>
  <c r="BI30" i="1" s="1"/>
  <c r="BH30" i="1" a="1"/>
  <c r="BH30" i="1" s="1"/>
  <c r="BG30" i="1" a="1"/>
  <c r="BG30" i="1" s="1"/>
  <c r="BF30" i="1" a="1"/>
  <c r="BF30" i="1" s="1"/>
  <c r="BN41" i="1" a="1"/>
  <c r="BN41" i="1" s="1"/>
  <c r="BM41" i="1" a="1"/>
  <c r="BM41" i="1" s="1"/>
  <c r="BL41" i="1" a="1"/>
  <c r="BL41" i="1" s="1"/>
  <c r="BK41" i="1" a="1"/>
  <c r="BK41" i="1" s="1"/>
  <c r="BJ41" i="1" a="1"/>
  <c r="BJ41" i="1" s="1"/>
  <c r="BI41" i="1" a="1"/>
  <c r="BI41" i="1" s="1"/>
  <c r="BH41" i="1" a="1"/>
  <c r="BH41" i="1" s="1"/>
  <c r="BG41" i="1" a="1"/>
  <c r="BG41" i="1" s="1"/>
  <c r="BF41" i="1" a="1"/>
  <c r="BF41" i="1" s="1"/>
  <c r="BN33" i="1" a="1"/>
  <c r="BN33" i="1" s="1"/>
  <c r="BM33" i="1" a="1"/>
  <c r="BM33" i="1" s="1"/>
  <c r="BL33" i="1" a="1"/>
  <c r="BL33" i="1" s="1"/>
  <c r="BK33" i="1" a="1"/>
  <c r="BK33" i="1" s="1"/>
  <c r="BJ33" i="1" a="1"/>
  <c r="BJ33" i="1" s="1"/>
  <c r="BI33" i="1" a="1"/>
  <c r="BI33" i="1" s="1"/>
  <c r="BH33" i="1" a="1"/>
  <c r="BH33" i="1" s="1"/>
  <c r="BG33" i="1" a="1"/>
  <c r="BG33" i="1" s="1"/>
  <c r="BF33" i="1" a="1"/>
  <c r="BF33" i="1" s="1"/>
  <c r="BN38" i="1" a="1"/>
  <c r="BN38" i="1" s="1"/>
  <c r="BM38" i="1" a="1"/>
  <c r="BM38" i="1" s="1"/>
  <c r="BL38" i="1" a="1"/>
  <c r="BL38" i="1" s="1"/>
  <c r="BK38" i="1" a="1"/>
  <c r="BK38" i="1" s="1"/>
  <c r="BJ38" i="1" a="1"/>
  <c r="BJ38" i="1" s="1"/>
  <c r="BI38" i="1" a="1"/>
  <c r="BI38" i="1" s="1"/>
  <c r="BH38" i="1" a="1"/>
  <c r="BH38" i="1" s="1"/>
  <c r="BG38" i="1" a="1"/>
  <c r="BG38" i="1" s="1"/>
  <c r="BF38" i="1" a="1"/>
  <c r="BF38" i="1" s="1"/>
  <c r="BI39" i="1" a="1"/>
  <c r="BI39" i="1" s="1"/>
  <c r="BH39" i="1" a="1"/>
  <c r="BH39" i="1" s="1"/>
  <c r="BG39" i="1" a="1"/>
  <c r="BG39" i="1" s="1"/>
  <c r="BF39" i="1" a="1"/>
  <c r="BF39" i="1" s="1"/>
  <c r="BN39" i="1" a="1"/>
  <c r="BN39" i="1" s="1"/>
  <c r="BM39" i="1" a="1"/>
  <c r="BM39" i="1" s="1"/>
  <c r="BL39" i="1" a="1"/>
  <c r="BL39" i="1" s="1"/>
  <c r="BK39" i="1" a="1"/>
  <c r="BK39" i="1" s="1"/>
  <c r="BJ39" i="1" a="1"/>
  <c r="BJ39" i="1" s="1"/>
  <c r="BI26" i="1" a="1"/>
  <c r="BI26" i="1" s="1"/>
  <c r="BH26" i="1" a="1"/>
  <c r="BH26" i="1" s="1"/>
  <c r="BG26" i="1" a="1"/>
  <c r="BG26" i="1" s="1"/>
  <c r="BF26" i="1" a="1"/>
  <c r="BF26" i="1" s="1"/>
  <c r="BN26" i="1" a="1"/>
  <c r="BN26" i="1" s="1"/>
  <c r="BM26" i="1" a="1"/>
  <c r="BM26" i="1" s="1"/>
  <c r="BL26" i="1" a="1"/>
  <c r="BL26" i="1" s="1"/>
  <c r="BK26" i="1" a="1"/>
  <c r="BK26" i="1" s="1"/>
  <c r="BJ26" i="1" a="1"/>
  <c r="BJ26" i="1" s="1"/>
  <c r="BN45" i="1" a="1"/>
  <c r="BN45" i="1" s="1"/>
  <c r="BM45" i="1" a="1"/>
  <c r="BM45" i="1" s="1"/>
  <c r="BL45" i="1" a="1"/>
  <c r="BL45" i="1" s="1"/>
  <c r="BK45" i="1" a="1"/>
  <c r="BK45" i="1" s="1"/>
  <c r="BJ45" i="1" a="1"/>
  <c r="BJ45" i="1" s="1"/>
  <c r="BI45" i="1" a="1"/>
  <c r="BI45" i="1" s="1"/>
  <c r="BH45" i="1" a="1"/>
  <c r="BH45" i="1" s="1"/>
  <c r="BG45" i="1" a="1"/>
  <c r="BG45" i="1" s="1"/>
  <c r="BF45" i="1" a="1"/>
  <c r="BF45" i="1" s="1"/>
  <c r="AAZ13" i="1"/>
  <c r="AAZ117" i="1" s="1"/>
  <c r="AAY13" i="1"/>
  <c r="AAY117" i="1" s="1"/>
  <c r="AAX13" i="1"/>
  <c r="AAX117" i="1" s="1"/>
  <c r="AAW13" i="1"/>
  <c r="AAW117" i="1" s="1"/>
  <c r="ACO13" i="1"/>
  <c r="ACO117" i="1" s="1"/>
  <c r="ACN13" i="1"/>
  <c r="ACN14" i="1" s="1"/>
  <c r="ACN17" i="1" s="1"/>
  <c r="ACN18" i="1" s="1" a="1"/>
  <c r="ACN18" i="1" s="1"/>
  <c r="ACM13" i="1"/>
  <c r="ACM117" i="1" s="1"/>
  <c r="ACL13" i="1"/>
  <c r="ACL14" i="1" s="1"/>
  <c r="ACL17" i="1" s="1"/>
  <c r="ACL18" i="1" s="1" a="1"/>
  <c r="ACL18" i="1" s="1"/>
  <c r="ACK13" i="1"/>
  <c r="ACK14" i="1" s="1"/>
  <c r="ACK17" i="1" s="1"/>
  <c r="ACK18" i="1" s="1" a="1"/>
  <c r="ACK18" i="1" s="1"/>
  <c r="LQ13" i="1"/>
  <c r="LQ117" i="1" s="1"/>
  <c r="CA15" i="1"/>
  <c r="BZ15" i="1"/>
  <c r="BY15" i="1"/>
  <c r="BX15" i="1"/>
  <c r="CA13" i="1"/>
  <c r="CA117" i="1" s="1"/>
  <c r="BZ13" i="1"/>
  <c r="BZ117" i="1" s="1"/>
  <c r="BY13" i="1"/>
  <c r="BY117" i="1" s="1"/>
  <c r="BX13" i="1"/>
  <c r="BX117" i="1" s="1"/>
  <c r="BU15" i="1"/>
  <c r="BT15" i="1"/>
  <c r="BS15" i="1"/>
  <c r="BU13" i="1"/>
  <c r="BU117" i="1" s="1"/>
  <c r="BT13" i="1"/>
  <c r="BT117" i="1" s="1"/>
  <c r="BS13" i="1"/>
  <c r="BS117" i="1" s="1"/>
  <c r="BR15" i="1"/>
  <c r="BR13" i="1"/>
  <c r="BR117" i="1" s="1"/>
  <c r="RM85" i="1" l="1"/>
  <c r="RM86" i="1"/>
  <c r="RM87" i="1"/>
  <c r="RM88" i="1"/>
  <c r="RM89" i="1"/>
  <c r="RM90" i="1"/>
  <c r="RM91" i="1"/>
  <c r="RM92" i="1"/>
  <c r="RM93" i="1"/>
  <c r="RM94" i="1"/>
  <c r="RM95" i="1"/>
  <c r="RM96" i="1"/>
  <c r="RM97" i="1"/>
  <c r="RM98" i="1"/>
  <c r="RM99" i="1"/>
  <c r="RM100" i="1"/>
  <c r="RM101" i="1"/>
  <c r="RM102" i="1"/>
  <c r="RM103" i="1"/>
  <c r="RM104" i="1"/>
  <c r="RM105" i="1"/>
  <c r="RM106" i="1"/>
  <c r="RM107" i="1"/>
  <c r="RM108" i="1"/>
  <c r="RN12" i="1"/>
  <c r="RO6" i="1"/>
  <c r="ACL117" i="1"/>
  <c r="ACN117" i="1"/>
  <c r="ACK117" i="1"/>
  <c r="ACM14" i="1"/>
  <c r="ACM17" i="1" s="1"/>
  <c r="ACM18" i="1" s="1" a="1"/>
  <c r="ACM18" i="1" s="1"/>
  <c r="AAW14" i="1"/>
  <c r="AAW17" i="1" s="1"/>
  <c r="AAW18" i="1" s="1" a="1"/>
  <c r="AAW18" i="1" s="1"/>
  <c r="AAX14" i="1"/>
  <c r="AAX17" i="1" s="1"/>
  <c r="AAX18" i="1" s="1" a="1"/>
  <c r="AAX18" i="1" s="1"/>
  <c r="AAY14" i="1"/>
  <c r="AAY17" i="1" s="1"/>
  <c r="AAY18" i="1" s="1" a="1"/>
  <c r="AAY18" i="1" s="1"/>
  <c r="AAZ14" i="1"/>
  <c r="AAZ17" i="1" s="1"/>
  <c r="AAZ18" i="1" s="1" a="1"/>
  <c r="AAZ18" i="1" s="1"/>
  <c r="ACO14" i="1"/>
  <c r="ACO17" i="1" s="1"/>
  <c r="ACO18" i="1" s="1" a="1"/>
  <c r="ACO18" i="1" s="1"/>
  <c r="LQ14" i="1"/>
  <c r="BX14" i="1"/>
  <c r="BX17" i="1" s="1"/>
  <c r="BX18" i="1" s="1" a="1"/>
  <c r="BX18" i="1" s="1"/>
  <c r="BY14" i="1"/>
  <c r="BY17" i="1" s="1"/>
  <c r="BY18" i="1" s="1" a="1"/>
  <c r="BY18" i="1" s="1"/>
  <c r="BZ14" i="1"/>
  <c r="BZ17" i="1" s="1"/>
  <c r="BZ18" i="1" s="1" a="1"/>
  <c r="BZ18" i="1" s="1"/>
  <c r="CA14" i="1"/>
  <c r="CA17" i="1" s="1"/>
  <c r="CA18" i="1" s="1" a="1"/>
  <c r="CA18" i="1" s="1"/>
  <c r="BT14" i="1"/>
  <c r="BT17" i="1" s="1"/>
  <c r="BT18" i="1" s="1" a="1"/>
  <c r="BT18" i="1" s="1"/>
  <c r="BU14" i="1"/>
  <c r="BU17" i="1" s="1"/>
  <c r="BU18" i="1" s="1" a="1"/>
  <c r="BU18" i="1" s="1"/>
  <c r="BR14" i="1"/>
  <c r="BR17" i="1" s="1"/>
  <c r="BR18" i="1" s="1" a="1"/>
  <c r="BR18" i="1" s="1"/>
  <c r="BS14" i="1"/>
  <c r="BS17" i="1" s="1"/>
  <c r="BS18" i="1" s="1" a="1"/>
  <c r="BS18" i="1" s="1"/>
  <c r="JK13" i="1"/>
  <c r="JK117" i="1" s="1"/>
  <c r="RN86" i="1" l="1"/>
  <c r="RN85" i="1"/>
  <c r="RN87" i="1"/>
  <c r="RN88" i="1"/>
  <c r="RN89" i="1"/>
  <c r="RN90" i="1"/>
  <c r="RN91" i="1"/>
  <c r="RN92" i="1"/>
  <c r="RN93" i="1"/>
  <c r="RN94" i="1"/>
  <c r="RN95" i="1"/>
  <c r="RN96" i="1"/>
  <c r="RN97" i="1"/>
  <c r="RN98" i="1"/>
  <c r="RN99" i="1"/>
  <c r="RN100" i="1"/>
  <c r="RN101" i="1"/>
  <c r="RN102" i="1"/>
  <c r="RN103" i="1"/>
  <c r="RN104" i="1"/>
  <c r="RN105" i="1"/>
  <c r="RN106" i="1"/>
  <c r="RN107" i="1"/>
  <c r="RN108" i="1"/>
  <c r="RO12" i="1"/>
  <c r="RP6" i="1"/>
  <c r="JK14" i="1"/>
  <c r="JK17" i="1" s="1"/>
  <c r="JK18" i="1" s="1" a="1"/>
  <c r="JK18" i="1" s="1"/>
  <c r="RO86" i="1" l="1"/>
  <c r="RO85" i="1"/>
  <c r="RO87" i="1"/>
  <c r="RO88" i="1"/>
  <c r="RO89" i="1"/>
  <c r="RO90" i="1"/>
  <c r="RO91" i="1"/>
  <c r="RO92" i="1"/>
  <c r="RO93" i="1"/>
  <c r="RO94" i="1"/>
  <c r="RO95" i="1"/>
  <c r="RO96" i="1"/>
  <c r="RO97" i="1"/>
  <c r="RO98" i="1"/>
  <c r="RO99" i="1"/>
  <c r="RO100" i="1"/>
  <c r="RO101" i="1"/>
  <c r="RO102" i="1"/>
  <c r="RO103" i="1"/>
  <c r="RO104" i="1"/>
  <c r="RO105" i="1"/>
  <c r="RO106" i="1"/>
  <c r="RO107" i="1"/>
  <c r="RO108" i="1"/>
  <c r="RP12" i="1"/>
  <c r="RQ6" i="1"/>
  <c r="AZ44" i="4"/>
  <c r="KJ13" i="1"/>
  <c r="KW13" i="1"/>
  <c r="BC77" i="1"/>
  <c r="JL13" i="1"/>
  <c r="JL117" i="1" s="1"/>
  <c r="AZ49" i="4" l="1"/>
  <c r="AZ43" i="4"/>
  <c r="BG44" i="4"/>
  <c r="AS44" i="4" s="1"/>
  <c r="BB44" i="4"/>
  <c r="BL44" i="4"/>
  <c r="BE44" i="4"/>
  <c r="BJ44" i="4"/>
  <c r="BC44" i="4"/>
  <c r="BH44" i="4"/>
  <c r="AT44" i="4" s="1"/>
  <c r="BA44" i="4"/>
  <c r="BK44" i="4"/>
  <c r="BF44" i="4"/>
  <c r="BD44" i="4"/>
  <c r="BI44" i="4"/>
  <c r="AU44" i="4" s="1"/>
  <c r="RP86" i="1"/>
  <c r="RP85" i="1"/>
  <c r="RP87" i="1"/>
  <c r="RP88" i="1"/>
  <c r="RP89" i="1"/>
  <c r="RP90" i="1"/>
  <c r="RP91" i="1"/>
  <c r="RP92" i="1"/>
  <c r="RP93" i="1"/>
  <c r="RP94" i="1"/>
  <c r="RP95" i="1"/>
  <c r="RP96" i="1"/>
  <c r="RP97" i="1"/>
  <c r="RP98" i="1"/>
  <c r="RP99" i="1"/>
  <c r="RP100" i="1"/>
  <c r="RP101" i="1"/>
  <c r="RP102" i="1"/>
  <c r="RP103" i="1"/>
  <c r="RP104" i="1"/>
  <c r="RP105" i="1"/>
  <c r="RP106" i="1"/>
  <c r="RP107" i="1"/>
  <c r="RP108" i="1"/>
  <c r="RQ12" i="1"/>
  <c r="RR6" i="1"/>
  <c r="KJ117" i="1"/>
  <c r="KJ14" i="1"/>
  <c r="KJ17" i="1" s="1"/>
  <c r="KJ18" i="1" s="1" a="1"/>
  <c r="KJ18" i="1" s="1"/>
  <c r="KW117" i="1"/>
  <c r="KW14" i="1"/>
  <c r="KW17" i="1" s="1"/>
  <c r="KW18" i="1" s="1" a="1"/>
  <c r="KW18" i="1" s="1"/>
  <c r="JL14" i="1"/>
  <c r="JL17" i="1" s="1"/>
  <c r="JL18" i="1" s="1" a="1"/>
  <c r="JL18" i="1" s="1"/>
  <c r="BI43" i="4" l="1"/>
  <c r="BE43" i="4"/>
  <c r="BC43" i="4"/>
  <c r="BB43" i="4"/>
  <c r="BJ43" i="4"/>
  <c r="BG43" i="4"/>
  <c r="BD43" i="4"/>
  <c r="BL43" i="4"/>
  <c r="BA43" i="4"/>
  <c r="BH43" i="4"/>
  <c r="BF43" i="4"/>
  <c r="BK43" i="4"/>
  <c r="BA49" i="4"/>
  <c r="BB49" i="4"/>
  <c r="AZ48" i="4"/>
  <c r="AZ54" i="4"/>
  <c r="BK49" i="4"/>
  <c r="BF49" i="4"/>
  <c r="BD49" i="4"/>
  <c r="BI49" i="4"/>
  <c r="AU49" i="4" s="1"/>
  <c r="BG49" i="4"/>
  <c r="AS49" i="4" s="1"/>
  <c r="BL49" i="4"/>
  <c r="BE49" i="4"/>
  <c r="BJ49" i="4"/>
  <c r="BH49" i="4"/>
  <c r="AT49" i="4" s="1"/>
  <c r="BC49" i="4"/>
  <c r="RQ85" i="1"/>
  <c r="RQ86" i="1"/>
  <c r="RQ87" i="1"/>
  <c r="RQ88" i="1"/>
  <c r="RQ89" i="1"/>
  <c r="RQ90" i="1"/>
  <c r="RQ91" i="1"/>
  <c r="RQ92" i="1"/>
  <c r="RQ93" i="1"/>
  <c r="RQ94" i="1"/>
  <c r="RQ95" i="1"/>
  <c r="RQ96" i="1"/>
  <c r="RQ97" i="1"/>
  <c r="RQ98" i="1"/>
  <c r="RQ99" i="1"/>
  <c r="RQ100" i="1"/>
  <c r="RQ101" i="1"/>
  <c r="RQ102" i="1"/>
  <c r="RQ103" i="1"/>
  <c r="RQ104" i="1"/>
  <c r="RQ105" i="1"/>
  <c r="RQ106" i="1"/>
  <c r="RQ107" i="1"/>
  <c r="RQ108" i="1"/>
  <c r="RS6" i="1"/>
  <c r="RR12" i="1"/>
  <c r="ZW13" i="1"/>
  <c r="ZW117" i="1" s="1"/>
  <c r="ZU13" i="1"/>
  <c r="ZU117" i="1" s="1"/>
  <c r="AZ53" i="4" l="1"/>
  <c r="AZ59" i="4"/>
  <c r="BF54" i="4"/>
  <c r="BB54" i="4"/>
  <c r="BA54" i="4"/>
  <c r="BE54" i="4"/>
  <c r="BL54" i="4"/>
  <c r="BG54" i="4"/>
  <c r="AS54" i="4" s="1"/>
  <c r="BJ54" i="4"/>
  <c r="BC54" i="4"/>
  <c r="BH54" i="4"/>
  <c r="AT54" i="4" s="1"/>
  <c r="BK54" i="4"/>
  <c r="BD54" i="4"/>
  <c r="BI54" i="4"/>
  <c r="AU54" i="4" s="1"/>
  <c r="BG48" i="4"/>
  <c r="BB48" i="4"/>
  <c r="BK48" i="4"/>
  <c r="BH48" i="4"/>
  <c r="BC48" i="4"/>
  <c r="BD48" i="4"/>
  <c r="BE48" i="4"/>
  <c r="BI48" i="4"/>
  <c r="BL48" i="4"/>
  <c r="BA48" i="4"/>
  <c r="BF48" i="4"/>
  <c r="BJ48" i="4"/>
  <c r="RR86" i="1"/>
  <c r="RR85" i="1"/>
  <c r="RR87" i="1"/>
  <c r="RR88" i="1"/>
  <c r="RR89" i="1"/>
  <c r="RR90" i="1"/>
  <c r="RR91" i="1"/>
  <c r="RR92" i="1"/>
  <c r="RR93" i="1"/>
  <c r="RR94" i="1"/>
  <c r="RR95" i="1"/>
  <c r="RR96" i="1"/>
  <c r="RR97" i="1"/>
  <c r="RR98" i="1"/>
  <c r="RR99" i="1"/>
  <c r="RR100" i="1"/>
  <c r="RR101" i="1"/>
  <c r="RR102" i="1"/>
  <c r="RR103" i="1"/>
  <c r="RR104" i="1"/>
  <c r="RR105" i="1"/>
  <c r="RR106" i="1"/>
  <c r="RR107" i="1"/>
  <c r="RR108" i="1"/>
  <c r="RT6" i="1"/>
  <c r="RS12" i="1"/>
  <c r="ZU14" i="1"/>
  <c r="ZU17" i="1" s="1"/>
  <c r="ZU18" i="1" s="1" a="1"/>
  <c r="ZU18" i="1" s="1"/>
  <c r="ZW14" i="1"/>
  <c r="ZW17" i="1" s="1"/>
  <c r="ZW18" i="1" s="1" a="1"/>
  <c r="ZW18" i="1" s="1"/>
  <c r="JJ13" i="1"/>
  <c r="KE13" i="1"/>
  <c r="AZ58" i="4" l="1"/>
  <c r="BI59" i="4"/>
  <c r="AU59" i="4" s="1"/>
  <c r="AZ64" i="4"/>
  <c r="BJ59" i="4"/>
  <c r="BE59" i="4"/>
  <c r="BC59" i="4"/>
  <c r="BB59" i="4"/>
  <c r="BK59" i="4"/>
  <c r="BG59" i="4"/>
  <c r="AS59" i="4" s="1"/>
  <c r="BD59" i="4"/>
  <c r="BL59" i="4"/>
  <c r="BA59" i="4"/>
  <c r="BH59" i="4"/>
  <c r="AT59" i="4" s="1"/>
  <c r="BF59" i="4"/>
  <c r="BH53" i="4"/>
  <c r="BK53" i="4"/>
  <c r="BB53" i="4"/>
  <c r="BF53" i="4"/>
  <c r="BC53" i="4"/>
  <c r="BG53" i="4"/>
  <c r="BL53" i="4"/>
  <c r="BI53" i="4"/>
  <c r="BD53" i="4"/>
  <c r="BA53" i="4"/>
  <c r="BE53" i="4"/>
  <c r="BJ53" i="4"/>
  <c r="RS86" i="1"/>
  <c r="RS85" i="1"/>
  <c r="RS87" i="1"/>
  <c r="RS88" i="1"/>
  <c r="RS89" i="1"/>
  <c r="RS90" i="1"/>
  <c r="RS91" i="1"/>
  <c r="RS92" i="1"/>
  <c r="RS93" i="1"/>
  <c r="RS94" i="1"/>
  <c r="RS95" i="1"/>
  <c r="RS96" i="1"/>
  <c r="RS97" i="1"/>
  <c r="RS98" i="1"/>
  <c r="RS99" i="1"/>
  <c r="RS100" i="1"/>
  <c r="RS101" i="1"/>
  <c r="RS102" i="1"/>
  <c r="RS103" i="1"/>
  <c r="RS104" i="1"/>
  <c r="RS105" i="1"/>
  <c r="RS106" i="1"/>
  <c r="RS107" i="1"/>
  <c r="RS108" i="1"/>
  <c r="RU6" i="1"/>
  <c r="RT12" i="1"/>
  <c r="JJ107" i="1"/>
  <c r="JJ106" i="1"/>
  <c r="JJ104" i="1"/>
  <c r="JJ108" i="1"/>
  <c r="JJ102" i="1"/>
  <c r="JJ105" i="1"/>
  <c r="JJ103" i="1"/>
  <c r="JJ99" i="1"/>
  <c r="JJ100" i="1"/>
  <c r="JJ101" i="1"/>
  <c r="JJ94" i="1"/>
  <c r="JJ98" i="1"/>
  <c r="JJ97" i="1"/>
  <c r="JJ93" i="1"/>
  <c r="JJ96" i="1"/>
  <c r="JJ95" i="1"/>
  <c r="JJ92" i="1"/>
  <c r="JJ87" i="1"/>
  <c r="JJ90" i="1"/>
  <c r="JJ91" i="1"/>
  <c r="JJ85" i="1"/>
  <c r="JJ88" i="1"/>
  <c r="JJ86" i="1"/>
  <c r="JJ89" i="1"/>
  <c r="JJ117" i="1"/>
  <c r="KE117" i="1"/>
  <c r="JJ14" i="1"/>
  <c r="JJ17" i="1" s="1"/>
  <c r="JJ18" i="1" s="1" a="1"/>
  <c r="JJ18" i="1" s="1"/>
  <c r="KE14" i="1"/>
  <c r="KE17" i="1" s="1"/>
  <c r="KE18" i="1" s="1" a="1"/>
  <c r="KE18" i="1" s="1"/>
  <c r="AZ63" i="4" l="1"/>
  <c r="BD64" i="4"/>
  <c r="BG64" i="4"/>
  <c r="AS64" i="4" s="1"/>
  <c r="BA64" i="4"/>
  <c r="BB64" i="4"/>
  <c r="BC64" i="4"/>
  <c r="BK64" i="4"/>
  <c r="BH64" i="4"/>
  <c r="AT64" i="4" s="1"/>
  <c r="BI64" i="4"/>
  <c r="AU64" i="4" s="1"/>
  <c r="BE64" i="4"/>
  <c r="BL64" i="4"/>
  <c r="BF64" i="4"/>
  <c r="BJ64" i="4"/>
  <c r="BL58" i="4"/>
  <c r="BK58" i="4"/>
  <c r="BH58" i="4"/>
  <c r="BA58" i="4"/>
  <c r="BF58" i="4"/>
  <c r="BJ58" i="4"/>
  <c r="BD58" i="4"/>
  <c r="BG58" i="4"/>
  <c r="BB58" i="4"/>
  <c r="BE58" i="4"/>
  <c r="BC58" i="4"/>
  <c r="BI58" i="4"/>
  <c r="RT86" i="1"/>
  <c r="RT85" i="1"/>
  <c r="RT87" i="1"/>
  <c r="RT88" i="1"/>
  <c r="RT89" i="1"/>
  <c r="RT90" i="1"/>
  <c r="RT91" i="1"/>
  <c r="RT92" i="1"/>
  <c r="RT93" i="1"/>
  <c r="RT94" i="1"/>
  <c r="RT95" i="1"/>
  <c r="RT96" i="1"/>
  <c r="RT97" i="1"/>
  <c r="RT98" i="1"/>
  <c r="RT99" i="1"/>
  <c r="RT100" i="1"/>
  <c r="RT101" i="1"/>
  <c r="RT102" i="1"/>
  <c r="RT103" i="1"/>
  <c r="RT104" i="1"/>
  <c r="RT105" i="1"/>
  <c r="RT106" i="1"/>
  <c r="RT107" i="1"/>
  <c r="RT108" i="1"/>
  <c r="RV6" i="1"/>
  <c r="RU12" i="1"/>
  <c r="J75" i="3"/>
  <c r="I75" i="3"/>
  <c r="H75" i="3"/>
  <c r="G75" i="3"/>
  <c r="E75" i="3"/>
  <c r="D75" i="3"/>
  <c r="C75" i="3"/>
  <c r="B75" i="3"/>
  <c r="J71" i="3"/>
  <c r="I71" i="3"/>
  <c r="H71" i="3"/>
  <c r="G71" i="3"/>
  <c r="E71" i="3"/>
  <c r="D71" i="3"/>
  <c r="C71" i="3"/>
  <c r="B71" i="3"/>
  <c r="J69" i="3"/>
  <c r="I69" i="3"/>
  <c r="H69" i="3"/>
  <c r="G69" i="3"/>
  <c r="E69" i="3"/>
  <c r="D69" i="3"/>
  <c r="C69" i="3"/>
  <c r="B69" i="3"/>
  <c r="J67" i="3"/>
  <c r="I67" i="3"/>
  <c r="H67" i="3"/>
  <c r="G67" i="3"/>
  <c r="E67" i="3"/>
  <c r="D67" i="3"/>
  <c r="C67" i="3"/>
  <c r="B67" i="3"/>
  <c r="J66" i="3"/>
  <c r="I66" i="3"/>
  <c r="H66" i="3"/>
  <c r="G66" i="3"/>
  <c r="E66" i="3"/>
  <c r="D66" i="3"/>
  <c r="C66" i="3"/>
  <c r="B66" i="3"/>
  <c r="BL63" i="4" l="1"/>
  <c r="BK63" i="4"/>
  <c r="BE63" i="4"/>
  <c r="BH63" i="4"/>
  <c r="BJ63" i="4"/>
  <c r="BC63" i="4"/>
  <c r="BA63" i="4"/>
  <c r="BD63" i="4"/>
  <c r="BI63" i="4"/>
  <c r="BG63" i="4"/>
  <c r="BB63" i="4"/>
  <c r="BF63" i="4"/>
  <c r="RU85" i="1"/>
  <c r="RU86" i="1"/>
  <c r="RU87" i="1"/>
  <c r="RU88" i="1"/>
  <c r="RU89" i="1"/>
  <c r="RU90" i="1"/>
  <c r="RU91" i="1"/>
  <c r="RU92" i="1"/>
  <c r="RU93" i="1"/>
  <c r="RU94" i="1"/>
  <c r="RU95" i="1"/>
  <c r="RU96" i="1"/>
  <c r="RU97" i="1"/>
  <c r="RU98" i="1"/>
  <c r="RU99" i="1"/>
  <c r="RU100" i="1"/>
  <c r="RU101" i="1"/>
  <c r="RU102" i="1"/>
  <c r="RU103" i="1"/>
  <c r="RU104" i="1"/>
  <c r="RU105" i="1"/>
  <c r="RU106" i="1"/>
  <c r="RU107" i="1"/>
  <c r="RU108" i="1"/>
  <c r="RW6" i="1"/>
  <c r="RV12" i="1"/>
  <c r="BI13" i="1"/>
  <c r="BI117" i="1" s="1"/>
  <c r="RV86" i="1" l="1"/>
  <c r="RV85" i="1"/>
  <c r="RV87" i="1"/>
  <c r="RV88" i="1"/>
  <c r="RV89" i="1"/>
  <c r="RV90" i="1"/>
  <c r="RV91" i="1"/>
  <c r="RV92" i="1"/>
  <c r="RV93" i="1"/>
  <c r="RV94" i="1"/>
  <c r="RV95" i="1"/>
  <c r="RV96" i="1"/>
  <c r="RV97" i="1"/>
  <c r="RV98" i="1"/>
  <c r="RV99" i="1"/>
  <c r="RV100" i="1"/>
  <c r="RV101" i="1"/>
  <c r="RV102" i="1"/>
  <c r="RV103" i="1"/>
  <c r="RV104" i="1"/>
  <c r="RV105" i="1"/>
  <c r="RV106" i="1"/>
  <c r="RV107" i="1"/>
  <c r="RV108" i="1"/>
  <c r="RX6" i="1"/>
  <c r="RW12" i="1"/>
  <c r="BI14" i="1"/>
  <c r="RW86" i="1" l="1"/>
  <c r="RW85" i="1"/>
  <c r="RW87" i="1"/>
  <c r="RW88" i="1"/>
  <c r="RW89" i="1"/>
  <c r="RW90" i="1"/>
  <c r="RW91" i="1"/>
  <c r="RW92" i="1"/>
  <c r="RW93" i="1"/>
  <c r="RW94" i="1"/>
  <c r="RW95" i="1"/>
  <c r="RW96" i="1"/>
  <c r="RW97" i="1"/>
  <c r="RW98" i="1"/>
  <c r="RW99" i="1"/>
  <c r="RW100" i="1"/>
  <c r="RW101" i="1"/>
  <c r="RW102" i="1"/>
  <c r="RW103" i="1"/>
  <c r="RW104" i="1"/>
  <c r="RW105" i="1"/>
  <c r="RW106" i="1"/>
  <c r="RW107" i="1"/>
  <c r="RW108" i="1"/>
  <c r="RY6" i="1"/>
  <c r="RX12" i="1"/>
  <c r="J65" i="3"/>
  <c r="I65" i="3"/>
  <c r="H65" i="3"/>
  <c r="G65" i="3"/>
  <c r="E65" i="3"/>
  <c r="C65" i="3"/>
  <c r="B65" i="3"/>
  <c r="J64" i="3"/>
  <c r="I64" i="3"/>
  <c r="H64" i="3"/>
  <c r="G64" i="3"/>
  <c r="E64" i="3"/>
  <c r="C64" i="3"/>
  <c r="B64" i="3"/>
  <c r="BH83" i="4"/>
  <c r="BG83" i="4"/>
  <c r="BA83" i="4"/>
  <c r="BG82" i="4"/>
  <c r="GJ13" i="1"/>
  <c r="GJ117" i="1" s="1"/>
  <c r="AAB13" i="1"/>
  <c r="AAB117" i="1" s="1"/>
  <c r="JN13" i="1"/>
  <c r="JN117" i="1" s="1"/>
  <c r="KD13" i="1"/>
  <c r="JM13" i="1"/>
  <c r="JM117" i="1" s="1"/>
  <c r="KI13" i="1"/>
  <c r="RX85" i="1" l="1"/>
  <c r="RX86" i="1"/>
  <c r="RX87" i="1"/>
  <c r="RX88" i="1"/>
  <c r="RX89" i="1"/>
  <c r="RX90" i="1"/>
  <c r="RX91" i="1"/>
  <c r="RX92" i="1"/>
  <c r="RX93" i="1"/>
  <c r="RX94" i="1"/>
  <c r="RX95" i="1"/>
  <c r="RX96" i="1"/>
  <c r="RX97" i="1"/>
  <c r="RX98" i="1"/>
  <c r="RX99" i="1"/>
  <c r="RX100" i="1"/>
  <c r="RX101" i="1"/>
  <c r="RX102" i="1"/>
  <c r="RX103" i="1"/>
  <c r="RX104" i="1"/>
  <c r="RX105" i="1"/>
  <c r="RX106" i="1"/>
  <c r="RX107" i="1"/>
  <c r="RX108" i="1"/>
  <c r="RY12" i="1"/>
  <c r="KI104" i="1"/>
  <c r="KI106" i="1"/>
  <c r="KI108" i="1"/>
  <c r="KI103" i="1"/>
  <c r="KI105" i="1"/>
  <c r="KI107" i="1"/>
  <c r="KI99" i="1"/>
  <c r="KI102" i="1"/>
  <c r="KI100" i="1"/>
  <c r="KI98" i="1"/>
  <c r="KI101" i="1"/>
  <c r="KI97" i="1"/>
  <c r="KI94" i="1"/>
  <c r="KI96" i="1"/>
  <c r="KI95" i="1"/>
  <c r="KI90" i="1"/>
  <c r="KI92" i="1"/>
  <c r="KI93" i="1"/>
  <c r="KI88" i="1"/>
  <c r="KI89" i="1"/>
  <c r="KI87" i="1"/>
  <c r="KI86" i="1"/>
  <c r="KI91" i="1"/>
  <c r="KI85" i="1"/>
  <c r="KD117" i="1"/>
  <c r="KI117" i="1"/>
  <c r="GJ14" i="1"/>
  <c r="GJ17" i="1" s="1"/>
  <c r="GJ18" i="1" s="1" a="1"/>
  <c r="GJ18" i="1" s="1"/>
  <c r="AAB14" i="1"/>
  <c r="AAB17" i="1" s="1"/>
  <c r="AAB18" i="1" s="1" a="1"/>
  <c r="AAB18" i="1" s="1"/>
  <c r="JN14" i="1"/>
  <c r="JN17" i="1" s="1"/>
  <c r="JN18" i="1" s="1" a="1"/>
  <c r="JN18" i="1" s="1"/>
  <c r="KD14" i="1"/>
  <c r="KD17" i="1" s="1"/>
  <c r="KD18" i="1" s="1" a="1"/>
  <c r="KD18" i="1" s="1"/>
  <c r="JM14" i="1"/>
  <c r="JM17" i="1" s="1"/>
  <c r="JM18" i="1" s="1" a="1"/>
  <c r="JM18" i="1" s="1"/>
  <c r="KI14" i="1"/>
  <c r="KI17" i="1" s="1"/>
  <c r="KI18" i="1" s="1" a="1"/>
  <c r="KI18" i="1" s="1"/>
  <c r="KX13" i="1"/>
  <c r="KK13" i="1"/>
  <c r="DY13" i="1"/>
  <c r="DY117" i="1" s="1"/>
  <c r="DX13" i="1"/>
  <c r="DX117" i="1" s="1"/>
  <c r="ZT13" i="1"/>
  <c r="ZT117" i="1" s="1"/>
  <c r="DW13" i="1"/>
  <c r="DW117" i="1" s="1"/>
  <c r="ZN13" i="1"/>
  <c r="ZN117" i="1" s="1"/>
  <c r="ZM13" i="1"/>
  <c r="ZM117" i="1" s="1"/>
  <c r="ZJ13" i="1"/>
  <c r="ZJ117" i="1" s="1"/>
  <c r="ZH13" i="1"/>
  <c r="ZH117" i="1" s="1"/>
  <c r="DV13" i="1"/>
  <c r="DV117" i="1" s="1"/>
  <c r="AS174" i="4"/>
  <c r="Y174" i="4"/>
  <c r="AT174" i="4" s="1"/>
  <c r="AT173" i="4"/>
  <c r="AU173" i="4" s="1"/>
  <c r="AV173" i="4" s="1"/>
  <c r="AW173" i="4" s="1"/>
  <c r="AX173" i="4" s="1"/>
  <c r="AY173" i="4" s="1"/>
  <c r="Y173" i="4"/>
  <c r="Z173" i="4" s="1"/>
  <c r="AA173" i="4" s="1"/>
  <c r="AB173" i="4" s="1"/>
  <c r="AC173" i="4" s="1"/>
  <c r="AD173" i="4" s="1"/>
  <c r="CE13" i="1"/>
  <c r="CE117" i="1" s="1"/>
  <c r="CD13" i="1"/>
  <c r="CD117" i="1" s="1"/>
  <c r="AAU15" i="1"/>
  <c r="AAS15" i="1"/>
  <c r="DJ13" i="1"/>
  <c r="DJ117" i="1" s="1"/>
  <c r="DD55" i="1"/>
  <c r="DD53" i="1"/>
  <c r="DD51" i="1"/>
  <c r="DD50" i="1"/>
  <c r="DD17" i="1"/>
  <c r="DD13" i="1"/>
  <c r="DD117" i="1" s="1"/>
  <c r="CW55" i="1"/>
  <c r="CW53" i="1"/>
  <c r="CW51" i="1"/>
  <c r="CW50" i="1"/>
  <c r="CW17" i="1"/>
  <c r="CW13" i="1"/>
  <c r="CW117" i="1" s="1"/>
  <c r="ADR53" i="1"/>
  <c r="GE53" i="1"/>
  <c r="GD53" i="1"/>
  <c r="GC53" i="1"/>
  <c r="GB53" i="1"/>
  <c r="GA53" i="1"/>
  <c r="DH53" i="1"/>
  <c r="DA53" i="1"/>
  <c r="CV53" i="1"/>
  <c r="CP53" i="1"/>
  <c r="CO53" i="1"/>
  <c r="BC53" i="1"/>
  <c r="V53" i="1"/>
  <c r="L53" i="1"/>
  <c r="B54" i="1"/>
  <c r="CP55" i="1"/>
  <c r="CP51" i="1"/>
  <c r="CP50" i="1"/>
  <c r="CP17" i="1"/>
  <c r="CP13" i="1"/>
  <c r="CP117" i="1" s="1"/>
  <c r="ABJ53" i="1" l="1"/>
  <c r="GW53" i="1" a="1"/>
  <c r="GW53" i="1" s="1"/>
  <c r="EX53" i="1"/>
  <c r="O54" i="1" a="1"/>
  <c r="O54" i="1" s="1"/>
  <c r="T54" i="1" s="1"/>
  <c r="KX65" i="1"/>
  <c r="KX66" i="1"/>
  <c r="KX67" i="1"/>
  <c r="KX68" i="1"/>
  <c r="KX69" i="1"/>
  <c r="KX70" i="1"/>
  <c r="KX71" i="1"/>
  <c r="KX72" i="1"/>
  <c r="KX73" i="1"/>
  <c r="KX74" i="1"/>
  <c r="KX75" i="1"/>
  <c r="KX76" i="1"/>
  <c r="EY53" i="1"/>
  <c r="EW53" i="1"/>
  <c r="RY85" i="1"/>
  <c r="RY86" i="1"/>
  <c r="RY87" i="1"/>
  <c r="RY88" i="1"/>
  <c r="RY89" i="1"/>
  <c r="RY90" i="1"/>
  <c r="RY91" i="1"/>
  <c r="RY92" i="1"/>
  <c r="RY93" i="1"/>
  <c r="RY94" i="1"/>
  <c r="RY95" i="1"/>
  <c r="RY96" i="1"/>
  <c r="RY97" i="1"/>
  <c r="RY98" i="1"/>
  <c r="RY99" i="1"/>
  <c r="RY100" i="1"/>
  <c r="RY101" i="1"/>
  <c r="RY102" i="1"/>
  <c r="RY103" i="1"/>
  <c r="RY104" i="1"/>
  <c r="RY105" i="1"/>
  <c r="RY106" i="1"/>
  <c r="RY107" i="1"/>
  <c r="RY108" i="1"/>
  <c r="RZ12" i="1"/>
  <c r="SA6" i="1"/>
  <c r="Q54" i="1" a="1"/>
  <c r="Q54" i="1" s="1"/>
  <c r="S54" i="1" a="1"/>
  <c r="S54" i="1" s="1"/>
  <c r="AM54" i="1" a="1"/>
  <c r="AM54" i="1" s="1"/>
  <c r="P54" i="1" a="1"/>
  <c r="P54" i="1" s="1"/>
  <c r="AK54" i="1" a="1"/>
  <c r="AK54" i="1" s="1"/>
  <c r="N54" i="1" a="1"/>
  <c r="N54" i="1" s="1"/>
  <c r="L54" i="1" a="1"/>
  <c r="L54" i="1" s="1"/>
  <c r="R54" i="1" a="1"/>
  <c r="R54" i="1" s="1"/>
  <c r="DP54" i="1" a="1"/>
  <c r="DP54" i="1" s="1"/>
  <c r="K54" i="1" a="1"/>
  <c r="K54" i="1" s="1"/>
  <c r="J54" i="1" a="1"/>
  <c r="J54" i="1" s="1"/>
  <c r="I54" i="1" a="1"/>
  <c r="I54" i="1" s="1"/>
  <c r="GT53" i="1"/>
  <c r="GS53" i="1"/>
  <c r="GR53" i="1"/>
  <c r="GQ53" i="1"/>
  <c r="GP53" i="1"/>
  <c r="GO53" i="1"/>
  <c r="KK117" i="1"/>
  <c r="KX117" i="1"/>
  <c r="KX14" i="1"/>
  <c r="KX17" i="1" s="1"/>
  <c r="KX18" i="1" s="1" a="1"/>
  <c r="KX18" i="1" s="1"/>
  <c r="DV14" i="1"/>
  <c r="DV17" i="1" s="1"/>
  <c r="DV18" i="1" s="1" a="1"/>
  <c r="DV18" i="1" s="1"/>
  <c r="ZH14" i="1"/>
  <c r="ZH17" i="1" s="1"/>
  <c r="ZH18" i="1" s="1" a="1"/>
  <c r="ZH18" i="1" s="1"/>
  <c r="ZJ14" i="1"/>
  <c r="ZJ17" i="1" s="1"/>
  <c r="ZJ18" i="1" s="1" a="1"/>
  <c r="ZJ18" i="1" s="1"/>
  <c r="ZM14" i="1"/>
  <c r="ZM17" i="1" s="1"/>
  <c r="ZM18" i="1" s="1" a="1"/>
  <c r="ZM18" i="1" s="1"/>
  <c r="ZN14" i="1"/>
  <c r="ZN17" i="1" s="1"/>
  <c r="ZN18" i="1" s="1" a="1"/>
  <c r="ZN18" i="1" s="1"/>
  <c r="DW14" i="1"/>
  <c r="DW17" i="1" s="1"/>
  <c r="DW18" i="1" s="1" a="1"/>
  <c r="DW18" i="1" s="1"/>
  <c r="ZT14" i="1"/>
  <c r="ZT17" i="1" s="1"/>
  <c r="ZT18" i="1" s="1" a="1"/>
  <c r="ZT18" i="1" s="1"/>
  <c r="DY14" i="1"/>
  <c r="DY17" i="1" s="1"/>
  <c r="DY18" i="1" s="1" a="1"/>
  <c r="DY18" i="1" s="1"/>
  <c r="KK14" i="1"/>
  <c r="KK17" i="1" s="1"/>
  <c r="KK18" i="1" s="1" a="1"/>
  <c r="KK18" i="1" s="1"/>
  <c r="DX14" i="1"/>
  <c r="DX17" i="1" s="1"/>
  <c r="DX18" i="1" s="1" a="1"/>
  <c r="DX18" i="1" s="1"/>
  <c r="Z174" i="4"/>
  <c r="CE14" i="1"/>
  <c r="CE17" i="1" s="1"/>
  <c r="CE18" i="1" s="1" a="1"/>
  <c r="CE18" i="1" s="1"/>
  <c r="CD14" i="1"/>
  <c r="CD17" i="1" s="1"/>
  <c r="CD18" i="1" s="1" a="1"/>
  <c r="CD18" i="1" s="1"/>
  <c r="DD14" i="1"/>
  <c r="CW14" i="1"/>
  <c r="AD53" i="1"/>
  <c r="CP14" i="1"/>
  <c r="P887" i="4"/>
  <c r="KU13" i="1"/>
  <c r="KT13" i="1"/>
  <c r="KS13" i="1"/>
  <c r="KQ13" i="1"/>
  <c r="L55" i="1"/>
  <c r="L51" i="1"/>
  <c r="L50" i="1"/>
  <c r="L17" i="1"/>
  <c r="L18" i="1" s="1" a="1"/>
  <c r="L18" i="1" s="1"/>
  <c r="AP17" i="1"/>
  <c r="AP18" i="1" s="1" a="1"/>
  <c r="AP18" i="1" s="1"/>
  <c r="AP15" i="1"/>
  <c r="AP13" i="1"/>
  <c r="KC13" i="1"/>
  <c r="KB13" i="1"/>
  <c r="KA13" i="1"/>
  <c r="JZ13" i="1"/>
  <c r="JY13" i="1"/>
  <c r="JX13" i="1"/>
  <c r="JW13" i="1"/>
  <c r="AP114" i="1" l="1" a="1"/>
  <c r="AP114" i="1" s="1"/>
  <c r="KL114" i="1" s="1"/>
  <c r="AP113" i="1" a="1"/>
  <c r="AP113" i="1" s="1"/>
  <c r="KT113" i="1" s="1"/>
  <c r="Y54" i="1"/>
  <c r="FF54" i="1" s="1"/>
  <c r="U54" i="1"/>
  <c r="GQ18" i="1"/>
  <c r="GP18" i="1"/>
  <c r="ABJ18" i="1"/>
  <c r="GW18" i="1" a="1"/>
  <c r="GW18" i="1" s="1"/>
  <c r="GV18" i="1"/>
  <c r="GT18" i="1"/>
  <c r="GS18" i="1"/>
  <c r="GR18" i="1"/>
  <c r="GO18" i="1"/>
  <c r="AD18" i="1"/>
  <c r="ABJ17" i="1"/>
  <c r="GW17" i="1" a="1"/>
  <c r="GW17" i="1" s="1"/>
  <c r="GW50" i="1" a="1"/>
  <c r="GW50" i="1" s="1"/>
  <c r="ABJ50" i="1"/>
  <c r="GW51" i="1" a="1"/>
  <c r="GW51" i="1" s="1"/>
  <c r="ABJ51" i="1"/>
  <c r="ABJ55" i="1"/>
  <c r="GW55" i="1" a="1"/>
  <c r="GW55" i="1" s="1"/>
  <c r="ABJ54" i="1"/>
  <c r="GW54" i="1" a="1"/>
  <c r="GW54" i="1" s="1"/>
  <c r="AB53" i="1"/>
  <c r="DI54" i="1"/>
  <c r="X54" i="1"/>
  <c r="FE54" i="1" s="1"/>
  <c r="KS65" i="1"/>
  <c r="KS66" i="1"/>
  <c r="KS67" i="1"/>
  <c r="KS68" i="1"/>
  <c r="KS69" i="1"/>
  <c r="KS70" i="1"/>
  <c r="KS71" i="1"/>
  <c r="KS72" i="1"/>
  <c r="KS73" i="1"/>
  <c r="KS74" i="1"/>
  <c r="KS75" i="1"/>
  <c r="KS76" i="1"/>
  <c r="KQ65" i="1"/>
  <c r="KQ66" i="1"/>
  <c r="KQ67" i="1"/>
  <c r="KQ68" i="1"/>
  <c r="KQ69" i="1"/>
  <c r="KQ70" i="1"/>
  <c r="KQ71" i="1"/>
  <c r="KQ72" i="1"/>
  <c r="KQ73" i="1"/>
  <c r="KQ74" i="1"/>
  <c r="KQ75" i="1"/>
  <c r="KQ76" i="1"/>
  <c r="KU65" i="1"/>
  <c r="KU66" i="1"/>
  <c r="KU67" i="1"/>
  <c r="KU68" i="1"/>
  <c r="KU69" i="1"/>
  <c r="KU70" i="1"/>
  <c r="KU71" i="1"/>
  <c r="KU72" i="1"/>
  <c r="KU73" i="1"/>
  <c r="KU74" i="1"/>
  <c r="KU75" i="1"/>
  <c r="KU76" i="1"/>
  <c r="KT65" i="1"/>
  <c r="KT66" i="1"/>
  <c r="KT67" i="1"/>
  <c r="KT68" i="1"/>
  <c r="KT69" i="1"/>
  <c r="KT70" i="1"/>
  <c r="KT71" i="1"/>
  <c r="KT72" i="1"/>
  <c r="KT73" i="1"/>
  <c r="KT74" i="1"/>
  <c r="KT75" i="1"/>
  <c r="KT76" i="1"/>
  <c r="RZ86" i="1"/>
  <c r="RZ85" i="1"/>
  <c r="RZ87" i="1"/>
  <c r="RZ88" i="1"/>
  <c r="RZ89" i="1"/>
  <c r="RZ90" i="1"/>
  <c r="RZ91" i="1"/>
  <c r="RZ92" i="1"/>
  <c r="RZ93" i="1"/>
  <c r="RZ94" i="1"/>
  <c r="RZ95" i="1"/>
  <c r="RZ96" i="1"/>
  <c r="RZ97" i="1"/>
  <c r="RZ98" i="1"/>
  <c r="RZ99" i="1"/>
  <c r="RZ100" i="1"/>
  <c r="RZ101" i="1"/>
  <c r="RZ102" i="1"/>
  <c r="RZ103" i="1"/>
  <c r="RZ104" i="1"/>
  <c r="RZ105" i="1"/>
  <c r="RZ106" i="1"/>
  <c r="RZ107" i="1"/>
  <c r="RZ108" i="1"/>
  <c r="SB6" i="1"/>
  <c r="SA12" i="1"/>
  <c r="KT108" i="1"/>
  <c r="KT107" i="1"/>
  <c r="KT106" i="1"/>
  <c r="KT104" i="1"/>
  <c r="KT103" i="1"/>
  <c r="KT102" i="1"/>
  <c r="KT101" i="1"/>
  <c r="KT105" i="1"/>
  <c r="KT99" i="1"/>
  <c r="KT98" i="1"/>
  <c r="KT100" i="1"/>
  <c r="KT96" i="1"/>
  <c r="KT97" i="1"/>
  <c r="KT94" i="1"/>
  <c r="KT95" i="1"/>
  <c r="KT91" i="1"/>
  <c r="KT92" i="1"/>
  <c r="KT93" i="1"/>
  <c r="KT86" i="1"/>
  <c r="KT90" i="1"/>
  <c r="KT89" i="1"/>
  <c r="KT87" i="1"/>
  <c r="KT88" i="1"/>
  <c r="KT85" i="1"/>
  <c r="KS108" i="1"/>
  <c r="KS107" i="1"/>
  <c r="KS105" i="1"/>
  <c r="KS104" i="1"/>
  <c r="KS103" i="1"/>
  <c r="KS106" i="1"/>
  <c r="KS102" i="1"/>
  <c r="KS101" i="1"/>
  <c r="KS100" i="1"/>
  <c r="KS96" i="1"/>
  <c r="KS99" i="1"/>
  <c r="KS98" i="1"/>
  <c r="KS97" i="1"/>
  <c r="KS94" i="1"/>
  <c r="KS95" i="1"/>
  <c r="KS92" i="1"/>
  <c r="KS93" i="1"/>
  <c r="KS86" i="1"/>
  <c r="KS90" i="1"/>
  <c r="KS89" i="1"/>
  <c r="KS91" i="1"/>
  <c r="KS87" i="1"/>
  <c r="KS88" i="1"/>
  <c r="KS85" i="1"/>
  <c r="KQ108" i="1"/>
  <c r="KQ107" i="1"/>
  <c r="KQ104" i="1"/>
  <c r="KQ103" i="1"/>
  <c r="KQ106" i="1"/>
  <c r="KQ105" i="1"/>
  <c r="KQ100" i="1"/>
  <c r="KQ102" i="1"/>
  <c r="KQ101" i="1"/>
  <c r="KQ96" i="1"/>
  <c r="KQ99" i="1"/>
  <c r="KQ98" i="1"/>
  <c r="KQ94" i="1"/>
  <c r="KQ97" i="1"/>
  <c r="KQ95" i="1"/>
  <c r="KQ92" i="1"/>
  <c r="KQ93" i="1"/>
  <c r="KQ90" i="1"/>
  <c r="KQ89" i="1"/>
  <c r="KQ91" i="1"/>
  <c r="KQ87" i="1"/>
  <c r="KQ86" i="1"/>
  <c r="KQ88" i="1"/>
  <c r="KQ85" i="1"/>
  <c r="D17" i="1"/>
  <c r="D18" i="1" s="1" a="1"/>
  <c r="D18" i="1" s="1"/>
  <c r="GT50" i="1"/>
  <c r="GS50" i="1"/>
  <c r="GR50" i="1"/>
  <c r="GQ50" i="1"/>
  <c r="GP50" i="1"/>
  <c r="GO50" i="1"/>
  <c r="GT51" i="1"/>
  <c r="GS51" i="1"/>
  <c r="GR51" i="1"/>
  <c r="GQ51" i="1"/>
  <c r="GP51" i="1"/>
  <c r="GO51" i="1"/>
  <c r="GV55" i="1"/>
  <c r="GT55" i="1"/>
  <c r="GS55" i="1"/>
  <c r="GR55" i="1"/>
  <c r="GQ55" i="1"/>
  <c r="GP55" i="1"/>
  <c r="GO55" i="1"/>
  <c r="KC117" i="1"/>
  <c r="JX117" i="1"/>
  <c r="JW117" i="1"/>
  <c r="KA117" i="1"/>
  <c r="JZ117" i="1"/>
  <c r="KB117" i="1"/>
  <c r="KQ117" i="1"/>
  <c r="KS117" i="1"/>
  <c r="KT117" i="1"/>
  <c r="KU117" i="1"/>
  <c r="AU174" i="4"/>
  <c r="AA174" i="4"/>
  <c r="KU14" i="1"/>
  <c r="KU17" i="1" s="1"/>
  <c r="KU18" i="1" s="1" a="1"/>
  <c r="KU18" i="1" s="1"/>
  <c r="KT14" i="1"/>
  <c r="KT17" i="1" s="1"/>
  <c r="KT18" i="1" s="1" a="1"/>
  <c r="KT18" i="1" s="1"/>
  <c r="KS14" i="1"/>
  <c r="KS17" i="1" s="1"/>
  <c r="KS18" i="1" s="1" a="1"/>
  <c r="KS18" i="1" s="1"/>
  <c r="KQ14" i="1"/>
  <c r="KQ17" i="1" s="1"/>
  <c r="KQ18" i="1" s="1" a="1"/>
  <c r="KQ18" i="1" s="1"/>
  <c r="JY117" i="1"/>
  <c r="JW14" i="1"/>
  <c r="JW17" i="1" s="1"/>
  <c r="JW18" i="1" s="1" a="1"/>
  <c r="JW18" i="1" s="1"/>
  <c r="JY14" i="1"/>
  <c r="JY17" i="1" s="1"/>
  <c r="JY18" i="1" s="1" a="1"/>
  <c r="JY18" i="1" s="1"/>
  <c r="JZ14" i="1"/>
  <c r="JZ17" i="1" s="1"/>
  <c r="JZ18" i="1" s="1" a="1"/>
  <c r="JZ18" i="1" s="1"/>
  <c r="KA14" i="1"/>
  <c r="KA17" i="1" s="1"/>
  <c r="KA18" i="1" s="1" a="1"/>
  <c r="KA18" i="1" s="1"/>
  <c r="KB14" i="1"/>
  <c r="KB17" i="1" s="1"/>
  <c r="KB18" i="1" s="1" a="1"/>
  <c r="KB18" i="1" s="1"/>
  <c r="JX14" i="1"/>
  <c r="JX17" i="1" s="1"/>
  <c r="JX18" i="1" s="1" a="1"/>
  <c r="JX18" i="1" s="1"/>
  <c r="KC14" i="1"/>
  <c r="KC17" i="1" s="1"/>
  <c r="KC18" i="1" s="1" a="1"/>
  <c r="KC18" i="1" s="1"/>
  <c r="AN82" i="4"/>
  <c r="GV51" i="1" s="1"/>
  <c r="AM82" i="4"/>
  <c r="GU25" i="1" s="1"/>
  <c r="DH17" i="1"/>
  <c r="DA17" i="1"/>
  <c r="CV17" i="1"/>
  <c r="CO17" i="1"/>
  <c r="AD17" i="1"/>
  <c r="V17" i="1"/>
  <c r="BC55" i="1"/>
  <c r="BC50" i="1"/>
  <c r="B52" i="1"/>
  <c r="AD50" i="1"/>
  <c r="V50" i="1"/>
  <c r="CL13" i="1"/>
  <c r="CL117" i="1" s="1"/>
  <c r="DH55" i="1"/>
  <c r="DA55" i="1"/>
  <c r="CV55" i="1"/>
  <c r="CO55" i="1"/>
  <c r="DH50" i="1"/>
  <c r="DA50" i="1"/>
  <c r="CV50" i="1"/>
  <c r="CO50" i="1"/>
  <c r="ADR50" i="1"/>
  <c r="GE50" i="1"/>
  <c r="GD50" i="1"/>
  <c r="GC50" i="1"/>
  <c r="GB50" i="1"/>
  <c r="GA50" i="1"/>
  <c r="K14" i="1"/>
  <c r="DH13" i="1"/>
  <c r="DH117" i="1" s="1"/>
  <c r="DA13" i="1"/>
  <c r="DA117" i="1" s="1"/>
  <c r="CV13" i="1"/>
  <c r="CV117" i="1" s="1"/>
  <c r="CO13" i="1"/>
  <c r="CO117" i="1" s="1"/>
  <c r="KQ114" i="1" l="1"/>
  <c r="KS114" i="1"/>
  <c r="KT114" i="1"/>
  <c r="KU114" i="1"/>
  <c r="KV114" i="1"/>
  <c r="AAF114" i="1"/>
  <c r="AAG114" i="1"/>
  <c r="KX114" i="1"/>
  <c r="KU113" i="1"/>
  <c r="KQ113" i="1"/>
  <c r="KS113" i="1"/>
  <c r="KL113" i="1"/>
  <c r="KV113" i="1"/>
  <c r="AAF113" i="1"/>
  <c r="AAG113" i="1"/>
  <c r="KX113" i="1"/>
  <c r="AB18" i="1"/>
  <c r="AA18" i="1" s="1"/>
  <c r="AB50" i="1"/>
  <c r="AB17" i="1"/>
  <c r="AA17" i="1" s="1"/>
  <c r="EX50" i="1"/>
  <c r="EX17" i="1"/>
  <c r="O52" i="1" a="1"/>
  <c r="O52" i="1" s="1"/>
  <c r="T52" i="1" s="1"/>
  <c r="EY17" i="1"/>
  <c r="EW17" i="1"/>
  <c r="EW50" i="1"/>
  <c r="EY50" i="1"/>
  <c r="SA86" i="1"/>
  <c r="SA85" i="1"/>
  <c r="SA87" i="1"/>
  <c r="SA88" i="1"/>
  <c r="SA89" i="1"/>
  <c r="SA90" i="1"/>
  <c r="SA91" i="1"/>
  <c r="SA92" i="1"/>
  <c r="SA93" i="1"/>
  <c r="SA94" i="1"/>
  <c r="SA95" i="1"/>
  <c r="SA96" i="1"/>
  <c r="SA97" i="1"/>
  <c r="SA98" i="1"/>
  <c r="SA99" i="1"/>
  <c r="SA100" i="1"/>
  <c r="SA101" i="1"/>
  <c r="SA102" i="1"/>
  <c r="SA103" i="1"/>
  <c r="SA104" i="1"/>
  <c r="SA105" i="1"/>
  <c r="SA106" i="1"/>
  <c r="SA107" i="1"/>
  <c r="SA108" i="1"/>
  <c r="SC6" i="1"/>
  <c r="SB12" i="1"/>
  <c r="GV25" i="1"/>
  <c r="J82" i="4"/>
  <c r="GV53" i="1"/>
  <c r="GV50" i="1"/>
  <c r="J52" i="1" a="1"/>
  <c r="J52" i="1" s="1"/>
  <c r="I52" i="1" a="1"/>
  <c r="I52" i="1" s="1"/>
  <c r="DP52" i="1" a="1"/>
  <c r="DP52" i="1" s="1"/>
  <c r="L52" i="1" a="1"/>
  <c r="L52" i="1" s="1"/>
  <c r="R52" i="1" a="1"/>
  <c r="R52" i="1" s="1"/>
  <c r="Q52" i="1" a="1"/>
  <c r="Q52" i="1" s="1"/>
  <c r="S52" i="1" a="1"/>
  <c r="S52" i="1" s="1"/>
  <c r="AM52" i="1" a="1"/>
  <c r="AM52" i="1" s="1"/>
  <c r="P52" i="1" a="1"/>
  <c r="P52" i="1" s="1"/>
  <c r="AK52" i="1" a="1"/>
  <c r="AK52" i="1" s="1"/>
  <c r="N52" i="1" a="1"/>
  <c r="N52" i="1" s="1"/>
  <c r="K52" i="1" a="1"/>
  <c r="K52" i="1" s="1"/>
  <c r="AV174" i="4"/>
  <c r="AB174" i="4"/>
  <c r="B51" i="1"/>
  <c r="B53" i="1"/>
  <c r="B56" i="1"/>
  <c r="ADR51" i="1"/>
  <c r="DH51" i="1"/>
  <c r="BC51" i="1"/>
  <c r="CO51" i="1"/>
  <c r="B55" i="1"/>
  <c r="CL14" i="1"/>
  <c r="CL17" i="1" s="1"/>
  <c r="CL18" i="1" s="1" a="1"/>
  <c r="CL18" i="1" s="1"/>
  <c r="DA14" i="1"/>
  <c r="DH14" i="1"/>
  <c r="CV14" i="1"/>
  <c r="CO14" i="1"/>
  <c r="X52" i="1" l="1"/>
  <c r="FE52" i="1" s="1"/>
  <c r="U52" i="1"/>
  <c r="GW52" i="1" a="1"/>
  <c r="GW52" i="1" s="1"/>
  <c r="ABJ52" i="1"/>
  <c r="DI52" i="1"/>
  <c r="Y52" i="1"/>
  <c r="FF52" i="1" s="1"/>
  <c r="O56" i="1" a="1"/>
  <c r="O56" i="1" s="1"/>
  <c r="T56" i="1" s="1"/>
  <c r="SB85" i="1"/>
  <c r="SB86" i="1"/>
  <c r="SB87" i="1"/>
  <c r="SB88" i="1"/>
  <c r="SB89" i="1"/>
  <c r="SB90" i="1"/>
  <c r="SB91" i="1"/>
  <c r="SB92" i="1"/>
  <c r="SB93" i="1"/>
  <c r="SB94" i="1"/>
  <c r="SB95" i="1"/>
  <c r="SB96" i="1"/>
  <c r="SB97" i="1"/>
  <c r="SB98" i="1"/>
  <c r="SB99" i="1"/>
  <c r="SB100" i="1"/>
  <c r="SB101" i="1"/>
  <c r="SB102" i="1"/>
  <c r="SB103" i="1"/>
  <c r="SB104" i="1"/>
  <c r="SB105" i="1"/>
  <c r="SB106" i="1"/>
  <c r="SB107" i="1"/>
  <c r="SB108" i="1"/>
  <c r="SC12" i="1"/>
  <c r="SD6" i="1"/>
  <c r="BN55" i="1" a="1"/>
  <c r="BN55" i="1" s="1"/>
  <c r="BN56" i="1" s="1" a="1"/>
  <c r="BN56" i="1" s="1"/>
  <c r="BM55" i="1" a="1"/>
  <c r="BM55" i="1" s="1"/>
  <c r="BM56" i="1" s="1" a="1"/>
  <c r="BM56" i="1" s="1"/>
  <c r="BL55" i="1" a="1"/>
  <c r="BL55" i="1" s="1"/>
  <c r="BL56" i="1" s="1" a="1"/>
  <c r="BL56" i="1" s="1"/>
  <c r="BK55" i="1" a="1"/>
  <c r="BK55" i="1" s="1"/>
  <c r="BK56" i="1" s="1" a="1"/>
  <c r="BK56" i="1" s="1"/>
  <c r="BI55" i="1" a="1"/>
  <c r="BI55" i="1" s="1"/>
  <c r="BI56" i="1" s="1" a="1"/>
  <c r="BI56" i="1" s="1"/>
  <c r="BH55" i="1" a="1"/>
  <c r="BH55" i="1" s="1"/>
  <c r="BH56" i="1" s="1" a="1"/>
  <c r="BH56" i="1" s="1"/>
  <c r="BG55" i="1" a="1"/>
  <c r="BG55" i="1" s="1"/>
  <c r="BG56" i="1" s="1" a="1"/>
  <c r="BG56" i="1" s="1"/>
  <c r="BF55" i="1" a="1"/>
  <c r="BF55" i="1" s="1"/>
  <c r="BF56" i="1" s="1" a="1"/>
  <c r="BF56" i="1" s="1"/>
  <c r="BJ55" i="1" a="1"/>
  <c r="BJ55" i="1" s="1"/>
  <c r="BJ56" i="1" s="1" a="1"/>
  <c r="BJ56" i="1" s="1"/>
  <c r="J56" i="1" a="1"/>
  <c r="J56" i="1" s="1"/>
  <c r="I56" i="1" a="1"/>
  <c r="I56" i="1" s="1"/>
  <c r="DP56" i="1" a="1"/>
  <c r="DP56" i="1" s="1"/>
  <c r="K56" i="1" a="1"/>
  <c r="K56" i="1" s="1"/>
  <c r="R56" i="1" a="1"/>
  <c r="R56" i="1" s="1"/>
  <c r="Q56" i="1" a="1"/>
  <c r="Q56" i="1" s="1"/>
  <c r="S56" i="1" a="1"/>
  <c r="S56" i="1" s="1"/>
  <c r="AM56" i="1" a="1"/>
  <c r="AM56" i="1" s="1"/>
  <c r="P56" i="1" a="1"/>
  <c r="P56" i="1" s="1"/>
  <c r="AK56" i="1" a="1"/>
  <c r="AK56" i="1" s="1"/>
  <c r="N56" i="1" a="1"/>
  <c r="N56" i="1" s="1"/>
  <c r="L56" i="1" a="1"/>
  <c r="L56" i="1" s="1"/>
  <c r="BN51" i="1" a="1"/>
  <c r="BN51" i="1" s="1"/>
  <c r="BN52" i="1" s="1" a="1"/>
  <c r="BN52" i="1" s="1"/>
  <c r="BM51" i="1" a="1"/>
  <c r="BM51" i="1" s="1"/>
  <c r="BM52" i="1" s="1" a="1"/>
  <c r="BM52" i="1" s="1"/>
  <c r="BL51" i="1" a="1"/>
  <c r="BL51" i="1" s="1"/>
  <c r="BL52" i="1" s="1" a="1"/>
  <c r="BL52" i="1" s="1"/>
  <c r="BK51" i="1" a="1"/>
  <c r="BK51" i="1" s="1"/>
  <c r="BK52" i="1" s="1" a="1"/>
  <c r="BK52" i="1" s="1"/>
  <c r="BJ51" i="1" a="1"/>
  <c r="BJ51" i="1" s="1"/>
  <c r="BJ52" i="1" s="1" a="1"/>
  <c r="BJ52" i="1" s="1"/>
  <c r="BI51" i="1" a="1"/>
  <c r="BI51" i="1" s="1"/>
  <c r="BI52" i="1" s="1" a="1"/>
  <c r="BI52" i="1" s="1"/>
  <c r="BH51" i="1" a="1"/>
  <c r="BH51" i="1" s="1"/>
  <c r="BH52" i="1" s="1" a="1"/>
  <c r="BH52" i="1" s="1"/>
  <c r="BG51" i="1" a="1"/>
  <c r="BG51" i="1" s="1"/>
  <c r="BG52" i="1" s="1" a="1"/>
  <c r="BG52" i="1" s="1"/>
  <c r="BF51" i="1" a="1"/>
  <c r="BF51" i="1" s="1"/>
  <c r="BF52" i="1" s="1" a="1"/>
  <c r="BF52" i="1" s="1"/>
  <c r="BF53" i="1" a="1"/>
  <c r="BF53" i="1" s="1"/>
  <c r="BF54" i="1" s="1" a="1"/>
  <c r="BF54" i="1" s="1"/>
  <c r="BN53" i="1" a="1"/>
  <c r="BN53" i="1" s="1"/>
  <c r="BN54" i="1" s="1" a="1"/>
  <c r="BN54" i="1" s="1"/>
  <c r="BM53" i="1" a="1"/>
  <c r="BM53" i="1" s="1"/>
  <c r="BM54" i="1" s="1" a="1"/>
  <c r="BM54" i="1" s="1"/>
  <c r="BL53" i="1" a="1"/>
  <c r="BL53" i="1" s="1"/>
  <c r="BL54" i="1" s="1" a="1"/>
  <c r="BL54" i="1" s="1"/>
  <c r="BK53" i="1" a="1"/>
  <c r="BK53" i="1" s="1"/>
  <c r="BK54" i="1" s="1" a="1"/>
  <c r="BK54" i="1" s="1"/>
  <c r="BJ53" i="1" a="1"/>
  <c r="BJ53" i="1" s="1"/>
  <c r="BJ54" i="1" s="1" a="1"/>
  <c r="BJ54" i="1" s="1"/>
  <c r="BG53" i="1" a="1"/>
  <c r="BG53" i="1" s="1"/>
  <c r="BG54" i="1" s="1" a="1"/>
  <c r="BG54" i="1" s="1"/>
  <c r="BI53" i="1" a="1"/>
  <c r="BI53" i="1" s="1"/>
  <c r="BI54" i="1" s="1" a="1"/>
  <c r="BI54" i="1" s="1"/>
  <c r="BH53" i="1" a="1"/>
  <c r="BH53" i="1" s="1"/>
  <c r="BH54" i="1" s="1" a="1"/>
  <c r="BH54" i="1" s="1"/>
  <c r="AW174" i="4"/>
  <c r="AC174" i="4"/>
  <c r="GE51" i="1"/>
  <c r="GD51" i="1"/>
  <c r="GC51" i="1"/>
  <c r="GB51" i="1"/>
  <c r="GA51" i="1"/>
  <c r="V51" i="1"/>
  <c r="AD51" i="1"/>
  <c r="CV51" i="1"/>
  <c r="DA51" i="1"/>
  <c r="GD55" i="1"/>
  <c r="GE55" i="1"/>
  <c r="V55" i="1"/>
  <c r="AD55" i="1"/>
  <c r="GC55" i="1"/>
  <c r="GB55" i="1"/>
  <c r="GA55" i="1"/>
  <c r="ADR55" i="1"/>
  <c r="Y56" i="1" l="1"/>
  <c r="FF56" i="1" s="1"/>
  <c r="U56" i="1"/>
  <c r="ABJ56" i="1"/>
  <c r="GW56" i="1" a="1"/>
  <c r="GW56" i="1" s="1"/>
  <c r="AB51" i="1"/>
  <c r="AB55" i="1"/>
  <c r="DI56" i="1"/>
  <c r="EX51" i="1"/>
  <c r="EX55" i="1"/>
  <c r="X56" i="1"/>
  <c r="FE56" i="1" s="1"/>
  <c r="EY55" i="1"/>
  <c r="EW55" i="1"/>
  <c r="EY51" i="1"/>
  <c r="EW51" i="1"/>
  <c r="SC85" i="1"/>
  <c r="SC86" i="1"/>
  <c r="SC87" i="1"/>
  <c r="SC88" i="1"/>
  <c r="SC89" i="1"/>
  <c r="SC90" i="1"/>
  <c r="SC91" i="1"/>
  <c r="SC92" i="1"/>
  <c r="SC93" i="1"/>
  <c r="SC94" i="1"/>
  <c r="SC95" i="1"/>
  <c r="SC96" i="1"/>
  <c r="SC97" i="1"/>
  <c r="SC98" i="1"/>
  <c r="SC99" i="1"/>
  <c r="SC100" i="1"/>
  <c r="SC101" i="1"/>
  <c r="SC102" i="1"/>
  <c r="SC103" i="1"/>
  <c r="SC104" i="1"/>
  <c r="SC105" i="1"/>
  <c r="SC106" i="1"/>
  <c r="SC107" i="1"/>
  <c r="SC108" i="1"/>
  <c r="SD12" i="1"/>
  <c r="SE6" i="1"/>
  <c r="AX174" i="4"/>
  <c r="AD174" i="4"/>
  <c r="AY174" i="4" s="1"/>
  <c r="CW54" i="1"/>
  <c r="DD54" i="1"/>
  <c r="CV54" i="1"/>
  <c r="DH54" i="1"/>
  <c r="BC54" i="1"/>
  <c r="DA54" i="1"/>
  <c r="CP54" i="1"/>
  <c r="CO54" i="1"/>
  <c r="E900" i="4"/>
  <c r="E901" i="4" s="1"/>
  <c r="E902" i="4" s="1"/>
  <c r="E903" i="4" s="1"/>
  <c r="E904" i="4" s="1"/>
  <c r="E905" i="4" s="1"/>
  <c r="E906" i="4" s="1"/>
  <c r="E907" i="4" s="1"/>
  <c r="SD86" i="1" l="1"/>
  <c r="SD85" i="1"/>
  <c r="SD87" i="1"/>
  <c r="SD88" i="1"/>
  <c r="SD89" i="1"/>
  <c r="SD90" i="1"/>
  <c r="SD91" i="1"/>
  <c r="SD92" i="1"/>
  <c r="SD93" i="1"/>
  <c r="SD94" i="1"/>
  <c r="SD95" i="1"/>
  <c r="SD96" i="1"/>
  <c r="SD97" i="1"/>
  <c r="SD98" i="1"/>
  <c r="SD99" i="1"/>
  <c r="SD100" i="1"/>
  <c r="SD101" i="1"/>
  <c r="SD102" i="1"/>
  <c r="SD103" i="1"/>
  <c r="SD104" i="1"/>
  <c r="SD105" i="1"/>
  <c r="SD106" i="1"/>
  <c r="SD107" i="1"/>
  <c r="SD108" i="1"/>
  <c r="SE12" i="1"/>
  <c r="SF6" i="1"/>
  <c r="KR13" i="1"/>
  <c r="KP13" i="1"/>
  <c r="BN13" i="1"/>
  <c r="BM13" i="1"/>
  <c r="BL13" i="1"/>
  <c r="BK13" i="1"/>
  <c r="BK117" i="1" s="1"/>
  <c r="BJ13" i="1"/>
  <c r="BJ117" i="1" s="1"/>
  <c r="BH13" i="1"/>
  <c r="BG13" i="1"/>
  <c r="BF13" i="1"/>
  <c r="CG13" i="1"/>
  <c r="CC13" i="1"/>
  <c r="CB13" i="1"/>
  <c r="BW13" i="1"/>
  <c r="BV13" i="1"/>
  <c r="BQ13" i="1"/>
  <c r="BP13" i="1"/>
  <c r="DG13" i="1"/>
  <c r="DE13" i="1"/>
  <c r="DC13" i="1"/>
  <c r="DB13" i="1"/>
  <c r="CZ13" i="1"/>
  <c r="CX13" i="1"/>
  <c r="CU13" i="1"/>
  <c r="CS13" i="1"/>
  <c r="CR13" i="1"/>
  <c r="CQ13" i="1"/>
  <c r="CN13" i="1"/>
  <c r="JV13" i="1"/>
  <c r="JU13" i="1"/>
  <c r="JT13" i="1"/>
  <c r="JS13" i="1"/>
  <c r="JR13" i="1"/>
  <c r="JQ13" i="1"/>
  <c r="JP13" i="1"/>
  <c r="JO13" i="1"/>
  <c r="JI13" i="1"/>
  <c r="JH13" i="1"/>
  <c r="ADC13" i="1"/>
  <c r="ADB13" i="1"/>
  <c r="ADA13" i="1"/>
  <c r="ACZ13" i="1"/>
  <c r="ACY13" i="1"/>
  <c r="ACX13" i="1"/>
  <c r="ACW13" i="1"/>
  <c r="ACV13" i="1"/>
  <c r="ACU13" i="1"/>
  <c r="ACT13" i="1"/>
  <c r="ACS13" i="1"/>
  <c r="ACR13" i="1"/>
  <c r="ACQ13" i="1"/>
  <c r="ACP13" i="1"/>
  <c r="ACI13" i="1"/>
  <c r="ACI117" i="1" s="1"/>
  <c r="ACH13" i="1"/>
  <c r="ACG13" i="1"/>
  <c r="ACF13" i="1"/>
  <c r="ACE13" i="1"/>
  <c r="ABZ13" i="1"/>
  <c r="ABY13" i="1"/>
  <c r="ABX13" i="1"/>
  <c r="ABW13" i="1"/>
  <c r="ABV13" i="1"/>
  <c r="ABU13" i="1"/>
  <c r="ABT13" i="1"/>
  <c r="ABO13" i="1"/>
  <c r="ABR13" i="1"/>
  <c r="ABQ13" i="1"/>
  <c r="ABS13" i="1"/>
  <c r="ABN13" i="1"/>
  <c r="ABP13" i="1"/>
  <c r="ZA13" i="1"/>
  <c r="ZA117" i="1" s="1"/>
  <c r="YZ13" i="1"/>
  <c r="YZ117" i="1" s="1"/>
  <c r="YY13" i="1"/>
  <c r="YY117" i="1" s="1"/>
  <c r="YX13" i="1"/>
  <c r="YX117" i="1" s="1"/>
  <c r="YW13" i="1"/>
  <c r="YW117" i="1" s="1"/>
  <c r="YV13" i="1"/>
  <c r="YV117" i="1" s="1"/>
  <c r="YU13" i="1"/>
  <c r="YU117" i="1" s="1"/>
  <c r="YT13" i="1"/>
  <c r="YT117" i="1" s="1"/>
  <c r="YS13" i="1"/>
  <c r="YS117" i="1" s="1"/>
  <c r="YR13" i="1"/>
  <c r="YR117" i="1" s="1"/>
  <c r="YQ13" i="1"/>
  <c r="YQ117" i="1" s="1"/>
  <c r="YP13" i="1"/>
  <c r="YP117" i="1" s="1"/>
  <c r="YO13" i="1"/>
  <c r="YO117" i="1" s="1"/>
  <c r="YN13" i="1"/>
  <c r="YN117" i="1" s="1"/>
  <c r="YM13" i="1"/>
  <c r="YM117" i="1" s="1"/>
  <c r="YL13" i="1"/>
  <c r="YL117" i="1" s="1"/>
  <c r="YK13" i="1"/>
  <c r="YK117" i="1" s="1"/>
  <c r="YJ13" i="1"/>
  <c r="YJ117" i="1" s="1"/>
  <c r="YI13" i="1"/>
  <c r="YI117" i="1" s="1"/>
  <c r="YH13" i="1"/>
  <c r="YH117" i="1" s="1"/>
  <c r="YG13" i="1"/>
  <c r="YG117" i="1" s="1"/>
  <c r="YF13" i="1"/>
  <c r="YF117" i="1" s="1"/>
  <c r="YE13" i="1"/>
  <c r="YE117" i="1" s="1"/>
  <c r="YD13" i="1"/>
  <c r="YD117" i="1" s="1"/>
  <c r="YC13" i="1"/>
  <c r="YC117" i="1" s="1"/>
  <c r="YB13" i="1"/>
  <c r="YB117" i="1" s="1"/>
  <c r="YA13" i="1"/>
  <c r="YA117" i="1" s="1"/>
  <c r="XZ13" i="1"/>
  <c r="XZ117" i="1" s="1"/>
  <c r="XY13" i="1"/>
  <c r="XX13" i="1"/>
  <c r="PB13" i="1"/>
  <c r="PA13" i="1"/>
  <c r="LP13" i="1"/>
  <c r="LK13" i="1"/>
  <c r="LJ13" i="1"/>
  <c r="LI13" i="1"/>
  <c r="LH13" i="1"/>
  <c r="LG13" i="1"/>
  <c r="LF13" i="1"/>
  <c r="LE13" i="1"/>
  <c r="LD13" i="1"/>
  <c r="LC13" i="1"/>
  <c r="LB13" i="1"/>
  <c r="LA13" i="1"/>
  <c r="KZ13" i="1"/>
  <c r="KO13" i="1"/>
  <c r="KN13" i="1"/>
  <c r="KM13" i="1"/>
  <c r="FR13" i="1"/>
  <c r="FR117" i="1" s="1"/>
  <c r="FQ13" i="1"/>
  <c r="FQ117" i="1" s="1"/>
  <c r="FP13" i="1"/>
  <c r="FP117" i="1" s="1"/>
  <c r="FO13" i="1"/>
  <c r="FO117" i="1" s="1"/>
  <c r="DU13" i="1"/>
  <c r="ZE13" i="1"/>
  <c r="ZE117" i="1" s="1"/>
  <c r="ZD13" i="1"/>
  <c r="ZD117" i="1" s="1"/>
  <c r="FL13" i="1"/>
  <c r="FL117" i="1" s="1"/>
  <c r="FK13" i="1"/>
  <c r="ZC13" i="1"/>
  <c r="ZC117" i="1" s="1"/>
  <c r="DZ13" i="1"/>
  <c r="DT13" i="1"/>
  <c r="ABJ13" i="1"/>
  <c r="ABJ117" i="1" s="1"/>
  <c r="EI13" i="1"/>
  <c r="EH13" i="1"/>
  <c r="EG13" i="1"/>
  <c r="EF13" i="1"/>
  <c r="EE13" i="1"/>
  <c r="AAL13" i="1"/>
  <c r="AAL14" i="1" s="1"/>
  <c r="FI13" i="1"/>
  <c r="FI117" i="1" s="1"/>
  <c r="FH13" i="1"/>
  <c r="FH117" i="1" s="1"/>
  <c r="FG13" i="1"/>
  <c r="FG117" i="1" s="1"/>
  <c r="AAQ13" i="1"/>
  <c r="AAQ117" i="1" s="1"/>
  <c r="AAO13" i="1"/>
  <c r="AAO117" i="1" s="1"/>
  <c r="ED13" i="1"/>
  <c r="EC13" i="1"/>
  <c r="EB13" i="1"/>
  <c r="EA13" i="1"/>
  <c r="AAN13" i="1"/>
  <c r="AAM13" i="1"/>
  <c r="AAM117" i="1" s="1"/>
  <c r="EN13" i="1"/>
  <c r="EN117" i="1" s="1"/>
  <c r="EM13" i="1"/>
  <c r="EM117" i="1" s="1"/>
  <c r="EL13" i="1"/>
  <c r="EL117" i="1" s="1"/>
  <c r="EK13" i="1"/>
  <c r="EK117" i="1" s="1"/>
  <c r="EW13" i="1"/>
  <c r="EW117" i="1" s="1"/>
  <c r="EJ13" i="1"/>
  <c r="EJ117" i="1" s="1"/>
  <c r="FZ13" i="1"/>
  <c r="FY13" i="1"/>
  <c r="FX13" i="1"/>
  <c r="FW13" i="1"/>
  <c r="FV13" i="1"/>
  <c r="FU13" i="1"/>
  <c r="FT13" i="1"/>
  <c r="GE13" i="1"/>
  <c r="GD13" i="1"/>
  <c r="GC13" i="1"/>
  <c r="GB13" i="1"/>
  <c r="GA13" i="1"/>
  <c r="ZY13" i="1"/>
  <c r="ZY117" i="1" s="1"/>
  <c r="GI13" i="1"/>
  <c r="GG13" i="1"/>
  <c r="GF13" i="1"/>
  <c r="AAV13" i="1"/>
  <c r="AAV117" i="1" s="1"/>
  <c r="AAU13" i="1"/>
  <c r="AAU117" i="1" s="1"/>
  <c r="AAT13" i="1"/>
  <c r="AAT117" i="1" s="1"/>
  <c r="AAS13" i="1"/>
  <c r="AAS117" i="1" s="1"/>
  <c r="GV13" i="1"/>
  <c r="GU13" i="1"/>
  <c r="GT13" i="1"/>
  <c r="GS13" i="1"/>
  <c r="GR13" i="1"/>
  <c r="GQ13" i="1"/>
  <c r="GP13" i="1"/>
  <c r="GO13" i="1"/>
  <c r="GN13" i="1"/>
  <c r="AHD13" i="1"/>
  <c r="AEW13" i="1"/>
  <c r="AEW117" i="1" s="1"/>
  <c r="AEV13" i="1"/>
  <c r="AEV117" i="1" s="1"/>
  <c r="ADS13" i="1"/>
  <c r="ADS117" i="1" s="1"/>
  <c r="ADR13" i="1"/>
  <c r="ADR117" i="1" s="1"/>
  <c r="XX10" i="1"/>
  <c r="D29" i="6"/>
  <c r="D29" i="7"/>
  <c r="D29" i="8"/>
  <c r="GE17" i="1"/>
  <c r="GE18" i="1" s="1" a="1"/>
  <c r="GE18" i="1" s="1"/>
  <c r="GD17" i="1"/>
  <c r="GD18" i="1" s="1" a="1"/>
  <c r="GD18" i="1" s="1"/>
  <c r="J80" i="3"/>
  <c r="I80" i="3"/>
  <c r="H80" i="3"/>
  <c r="G80" i="3"/>
  <c r="E80" i="3"/>
  <c r="D80" i="3"/>
  <c r="C80" i="3"/>
  <c r="B80" i="3"/>
  <c r="J79" i="3"/>
  <c r="I79" i="3"/>
  <c r="H79" i="3"/>
  <c r="G79" i="3"/>
  <c r="E79" i="3"/>
  <c r="D79" i="3"/>
  <c r="C79" i="3"/>
  <c r="B79" i="3"/>
  <c r="J62" i="3"/>
  <c r="I62" i="3"/>
  <c r="H62" i="3"/>
  <c r="G62" i="3"/>
  <c r="E62" i="3"/>
  <c r="D62" i="3"/>
  <c r="C62" i="3"/>
  <c r="B62" i="3"/>
  <c r="J61" i="3"/>
  <c r="I61" i="3"/>
  <c r="H61" i="3"/>
  <c r="G61" i="3"/>
  <c r="E61" i="3"/>
  <c r="D61" i="3"/>
  <c r="C61" i="3"/>
  <c r="B61" i="3"/>
  <c r="N814" i="4"/>
  <c r="H814" i="4"/>
  <c r="N813" i="4"/>
  <c r="H813" i="4"/>
  <c r="N812" i="4"/>
  <c r="H812" i="4"/>
  <c r="N850" i="4"/>
  <c r="H850" i="4"/>
  <c r="N849" i="4"/>
  <c r="H849" i="4"/>
  <c r="N848" i="4"/>
  <c r="H848" i="4"/>
  <c r="N826" i="4"/>
  <c r="H826" i="4"/>
  <c r="N825" i="4"/>
  <c r="H825" i="4"/>
  <c r="N824" i="4"/>
  <c r="H824" i="4"/>
  <c r="KP114" i="1" l="1"/>
  <c r="KN114" i="1"/>
  <c r="KO114" i="1"/>
  <c r="KM114" i="1"/>
  <c r="FK113" i="1"/>
  <c r="FK114" i="1"/>
  <c r="KP113" i="1"/>
  <c r="KM113" i="1"/>
  <c r="KN113" i="1"/>
  <c r="KO113" i="1"/>
  <c r="AAL17" i="1"/>
  <c r="AAL18" i="1" s="1" a="1"/>
  <c r="AAL18" i="1" s="1"/>
  <c r="KN65" i="1"/>
  <c r="KN66" i="1"/>
  <c r="KN67" i="1"/>
  <c r="KN68" i="1"/>
  <c r="KN69" i="1"/>
  <c r="KN70" i="1"/>
  <c r="KN71" i="1"/>
  <c r="KN72" i="1"/>
  <c r="KN73" i="1"/>
  <c r="KN74" i="1"/>
  <c r="KN75" i="1"/>
  <c r="KN76" i="1"/>
  <c r="KM65" i="1"/>
  <c r="KM66" i="1"/>
  <c r="KM67" i="1"/>
  <c r="KM68" i="1"/>
  <c r="KM69" i="1"/>
  <c r="KM70" i="1"/>
  <c r="KM71" i="1"/>
  <c r="KM72" i="1"/>
  <c r="KM73" i="1"/>
  <c r="KM74" i="1"/>
  <c r="KM75" i="1"/>
  <c r="KM76" i="1"/>
  <c r="KP65" i="1"/>
  <c r="KP66" i="1"/>
  <c r="KP67" i="1"/>
  <c r="KP68" i="1"/>
  <c r="KP69" i="1"/>
  <c r="KP70" i="1"/>
  <c r="KP71" i="1"/>
  <c r="KP72" i="1"/>
  <c r="KP73" i="1"/>
  <c r="KP74" i="1"/>
  <c r="KP75" i="1"/>
  <c r="KP76" i="1"/>
  <c r="KO65" i="1"/>
  <c r="KO66" i="1"/>
  <c r="KO67" i="1"/>
  <c r="KO68" i="1"/>
  <c r="KO69" i="1"/>
  <c r="KO70" i="1"/>
  <c r="KO71" i="1"/>
  <c r="KO72" i="1"/>
  <c r="KO73" i="1"/>
  <c r="KO74" i="1"/>
  <c r="KO75" i="1"/>
  <c r="KO76" i="1"/>
  <c r="SE86" i="1"/>
  <c r="SE85" i="1"/>
  <c r="SE87" i="1"/>
  <c r="SE88" i="1"/>
  <c r="SE89" i="1"/>
  <c r="SE90" i="1"/>
  <c r="SE91" i="1"/>
  <c r="SE92" i="1"/>
  <c r="SE93" i="1"/>
  <c r="SE94" i="1"/>
  <c r="SE95" i="1"/>
  <c r="SE96" i="1"/>
  <c r="SE97" i="1"/>
  <c r="SE98" i="1"/>
  <c r="SE99" i="1"/>
  <c r="SE100" i="1"/>
  <c r="SE101" i="1"/>
  <c r="SE102" i="1"/>
  <c r="SE103" i="1"/>
  <c r="SE104" i="1"/>
  <c r="SE105" i="1"/>
  <c r="SE106" i="1"/>
  <c r="SE107" i="1"/>
  <c r="SE108" i="1"/>
  <c r="SF12" i="1"/>
  <c r="SG6" i="1"/>
  <c r="KM106" i="1"/>
  <c r="KM108" i="1"/>
  <c r="KM107" i="1"/>
  <c r="KM104" i="1"/>
  <c r="KM105" i="1"/>
  <c r="KM99" i="1"/>
  <c r="KM100" i="1"/>
  <c r="KM102" i="1"/>
  <c r="KM103" i="1"/>
  <c r="KM101" i="1"/>
  <c r="KM98" i="1"/>
  <c r="KM97" i="1"/>
  <c r="KM94" i="1"/>
  <c r="KM96" i="1"/>
  <c r="KM95" i="1"/>
  <c r="KM92" i="1"/>
  <c r="KM93" i="1"/>
  <c r="KM86" i="1"/>
  <c r="KM90" i="1"/>
  <c r="KM89" i="1"/>
  <c r="KM91" i="1"/>
  <c r="KM87" i="1"/>
  <c r="KM85" i="1"/>
  <c r="KM88" i="1"/>
  <c r="KO108" i="1"/>
  <c r="KO106" i="1"/>
  <c r="KO107" i="1"/>
  <c r="KO105" i="1"/>
  <c r="KO104" i="1"/>
  <c r="KO100" i="1"/>
  <c r="KO102" i="1"/>
  <c r="KO103" i="1"/>
  <c r="KO101" i="1"/>
  <c r="KO96" i="1"/>
  <c r="KO99" i="1"/>
  <c r="KO98" i="1"/>
  <c r="KO97" i="1"/>
  <c r="KO94" i="1"/>
  <c r="KO95" i="1"/>
  <c r="KO92" i="1"/>
  <c r="KO93" i="1"/>
  <c r="KO86" i="1"/>
  <c r="KO90" i="1"/>
  <c r="KO89" i="1"/>
  <c r="KO91" i="1"/>
  <c r="KO85" i="1"/>
  <c r="KO87" i="1"/>
  <c r="KO88" i="1"/>
  <c r="KP108" i="1"/>
  <c r="KP107" i="1"/>
  <c r="KP106" i="1"/>
  <c r="KP102" i="1"/>
  <c r="KP104" i="1"/>
  <c r="KP105" i="1"/>
  <c r="KP100" i="1"/>
  <c r="KP103" i="1"/>
  <c r="KP101" i="1"/>
  <c r="KP96" i="1"/>
  <c r="KP99" i="1"/>
  <c r="KP98" i="1"/>
  <c r="KP97" i="1"/>
  <c r="KP94" i="1"/>
  <c r="KP95" i="1"/>
  <c r="KP92" i="1"/>
  <c r="KP93" i="1"/>
  <c r="KP90" i="1"/>
  <c r="KP89" i="1"/>
  <c r="KP91" i="1"/>
  <c r="KP87" i="1"/>
  <c r="KP86" i="1"/>
  <c r="KP88" i="1"/>
  <c r="KP85" i="1"/>
  <c r="KR108" i="1"/>
  <c r="KR107" i="1"/>
  <c r="KR102" i="1"/>
  <c r="KR104" i="1"/>
  <c r="KR105" i="1"/>
  <c r="KR100" i="1"/>
  <c r="KR106" i="1"/>
  <c r="KR103" i="1"/>
  <c r="KR101" i="1"/>
  <c r="KR99" i="1"/>
  <c r="KR98" i="1"/>
  <c r="KR96" i="1"/>
  <c r="KR97" i="1"/>
  <c r="KR94" i="1"/>
  <c r="KR95" i="1"/>
  <c r="KR92" i="1"/>
  <c r="KR93" i="1"/>
  <c r="KR86" i="1"/>
  <c r="KR90" i="1"/>
  <c r="KR89" i="1"/>
  <c r="KR91" i="1"/>
  <c r="KR87" i="1"/>
  <c r="KR88" i="1"/>
  <c r="KR85" i="1"/>
  <c r="AHD14" i="1"/>
  <c r="AHD117" i="1"/>
  <c r="AAN14" i="1"/>
  <c r="AAN117" i="1"/>
  <c r="KP117" i="1"/>
  <c r="KR117" i="1"/>
  <c r="KM117" i="1"/>
  <c r="KO117" i="1"/>
  <c r="KP14" i="1"/>
  <c r="KP17" i="1" s="1"/>
  <c r="KP18" i="1" s="1" a="1"/>
  <c r="KP18" i="1" s="1"/>
  <c r="KR14" i="1"/>
  <c r="KR17" i="1" s="1"/>
  <c r="KR18" i="1" s="1" a="1"/>
  <c r="KR18" i="1" s="1"/>
  <c r="KO14" i="1"/>
  <c r="KO17" i="1" s="1"/>
  <c r="KO18" i="1" s="1" a="1"/>
  <c r="KO18" i="1" s="1"/>
  <c r="KM14" i="1"/>
  <c r="KM17" i="1" s="1"/>
  <c r="KM18" i="1" s="1" a="1"/>
  <c r="KM18" i="1" s="1"/>
  <c r="ZE14" i="1"/>
  <c r="ZE17" i="1" s="1"/>
  <c r="ZE18" i="1" s="1" a="1"/>
  <c r="ZE18" i="1" s="1"/>
  <c r="FL14" i="1"/>
  <c r="FL17" i="1" s="1"/>
  <c r="FL18" i="1" s="1" a="1"/>
  <c r="FL18" i="1" s="1"/>
  <c r="ACI14" i="1"/>
  <c r="ACI17" i="1" s="1"/>
  <c r="ACI18" i="1" s="1" a="1"/>
  <c r="ACI18" i="1" s="1"/>
  <c r="BJ14" i="1"/>
  <c r="BK14" i="1"/>
  <c r="FP14" i="1"/>
  <c r="FP17" i="1" s="1"/>
  <c r="FP18" i="1" s="1" a="1"/>
  <c r="FP18" i="1" s="1"/>
  <c r="FQ14" i="1"/>
  <c r="FQ17" i="1" s="1"/>
  <c r="FQ18" i="1" s="1" a="1"/>
  <c r="FQ18" i="1" s="1"/>
  <c r="FO14" i="1"/>
  <c r="FO17" i="1" s="1"/>
  <c r="FO18" i="1" s="1" a="1"/>
  <c r="FO18" i="1" s="1"/>
  <c r="FR14" i="1"/>
  <c r="FR17" i="1" s="1"/>
  <c r="FR18" i="1" s="1" a="1"/>
  <c r="FR18" i="1" s="1"/>
  <c r="SF86" i="1" l="1"/>
  <c r="SF85" i="1"/>
  <c r="SF87" i="1"/>
  <c r="SF88" i="1"/>
  <c r="SF89" i="1"/>
  <c r="SF90" i="1"/>
  <c r="SF91" i="1"/>
  <c r="SF92" i="1"/>
  <c r="SF93" i="1"/>
  <c r="SF94" i="1"/>
  <c r="SF95" i="1"/>
  <c r="SF96" i="1"/>
  <c r="SF97" i="1"/>
  <c r="SF98" i="1"/>
  <c r="SF99" i="1"/>
  <c r="SF100" i="1"/>
  <c r="SF101" i="1"/>
  <c r="SF102" i="1"/>
  <c r="SF103" i="1"/>
  <c r="SF104" i="1"/>
  <c r="SF105" i="1"/>
  <c r="SF106" i="1"/>
  <c r="SF107" i="1"/>
  <c r="SF108" i="1"/>
  <c r="SG12" i="1"/>
  <c r="SH6" i="1"/>
  <c r="AN298" i="4"/>
  <c r="AN298" i="7"/>
  <c r="AN298" i="6"/>
  <c r="AO298" i="6" s="1"/>
  <c r="AP298" i="6" s="1"/>
  <c r="AN298" i="8"/>
  <c r="AO298" i="8" s="1"/>
  <c r="N298" i="4"/>
  <c r="T298" i="4" s="1"/>
  <c r="Z298" i="4" s="1"/>
  <c r="AF298" i="4" s="1"/>
  <c r="AL298" i="4" s="1"/>
  <c r="N298" i="7"/>
  <c r="T298" i="7" s="1"/>
  <c r="Z298" i="7" s="1"/>
  <c r="AF298" i="7" s="1"/>
  <c r="AL298" i="7" s="1"/>
  <c r="N298" i="6"/>
  <c r="T298" i="6" s="1"/>
  <c r="Z298" i="6" s="1"/>
  <c r="AF298" i="6" s="1"/>
  <c r="AL298" i="6" s="1"/>
  <c r="N298" i="8"/>
  <c r="M298" i="4"/>
  <c r="S298" i="4" s="1"/>
  <c r="Y298" i="4" s="1"/>
  <c r="AE298" i="4" s="1"/>
  <c r="AK298" i="4" s="1"/>
  <c r="L298" i="4"/>
  <c r="R298" i="4" s="1"/>
  <c r="X298" i="4" s="1"/>
  <c r="AD298" i="4" s="1"/>
  <c r="AJ298" i="4" s="1"/>
  <c r="K298" i="4"/>
  <c r="Q298" i="4" s="1"/>
  <c r="W298" i="4" s="1"/>
  <c r="AC298" i="4" s="1"/>
  <c r="AI298" i="4" s="1"/>
  <c r="J298" i="4"/>
  <c r="P298" i="4" s="1"/>
  <c r="V298" i="4" s="1"/>
  <c r="AB298" i="4" s="1"/>
  <c r="AH298" i="4" s="1"/>
  <c r="M298" i="7"/>
  <c r="S298" i="7" s="1"/>
  <c r="Y298" i="7" s="1"/>
  <c r="AE298" i="7" s="1"/>
  <c r="AK298" i="7" s="1"/>
  <c r="L298" i="7"/>
  <c r="R298" i="7" s="1"/>
  <c r="X298" i="7" s="1"/>
  <c r="AD298" i="7" s="1"/>
  <c r="AJ298" i="7" s="1"/>
  <c r="K298" i="7"/>
  <c r="Q298" i="7" s="1"/>
  <c r="W298" i="7" s="1"/>
  <c r="AC298" i="7" s="1"/>
  <c r="AI298" i="7" s="1"/>
  <c r="J298" i="7"/>
  <c r="P298" i="7" s="1"/>
  <c r="V298" i="7" s="1"/>
  <c r="AB298" i="7" s="1"/>
  <c r="AH298" i="7" s="1"/>
  <c r="M298" i="6"/>
  <c r="S298" i="6" s="1"/>
  <c r="Y298" i="6" s="1"/>
  <c r="AE298" i="6" s="1"/>
  <c r="AK298" i="6" s="1"/>
  <c r="L298" i="6"/>
  <c r="R298" i="6" s="1"/>
  <c r="X298" i="6" s="1"/>
  <c r="AD298" i="6" s="1"/>
  <c r="AJ298" i="6" s="1"/>
  <c r="K298" i="6"/>
  <c r="Q298" i="6" s="1"/>
  <c r="W298" i="6" s="1"/>
  <c r="AC298" i="6" s="1"/>
  <c r="AI298" i="6" s="1"/>
  <c r="J298" i="6"/>
  <c r="P298" i="6" s="1"/>
  <c r="V298" i="6" s="1"/>
  <c r="AB298" i="6" s="1"/>
  <c r="AH298" i="6" s="1"/>
  <c r="M298" i="8"/>
  <c r="L298" i="8"/>
  <c r="K298" i="8"/>
  <c r="J298" i="8"/>
  <c r="I298" i="4"/>
  <c r="O298" i="4" s="1"/>
  <c r="U298" i="4" s="1"/>
  <c r="AA298" i="4" s="1"/>
  <c r="AG298" i="4" s="1"/>
  <c r="I298" i="7"/>
  <c r="O298" i="7" s="1"/>
  <c r="U298" i="7" s="1"/>
  <c r="AA298" i="7" s="1"/>
  <c r="AG298" i="7" s="1"/>
  <c r="I298" i="6"/>
  <c r="O298" i="6" s="1"/>
  <c r="U298" i="6" s="1"/>
  <c r="AA298" i="6" s="1"/>
  <c r="AG298" i="6" s="1"/>
  <c r="I298" i="8"/>
  <c r="A35" i="8"/>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35" i="7"/>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35" i="6"/>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35" i="4"/>
  <c r="A36" i="4" s="1"/>
  <c r="A37" i="4" s="1"/>
  <c r="A38" i="4" s="1"/>
  <c r="A39" i="4" s="1"/>
  <c r="AW38" i="8"/>
  <c r="AY38" i="8" s="1"/>
  <c r="AN38" i="8" s="1"/>
  <c r="AW38" i="7"/>
  <c r="AY38" i="7" s="1"/>
  <c r="AN38" i="7" s="1"/>
  <c r="AW38" i="6"/>
  <c r="AZ38" i="6" s="1"/>
  <c r="AO38" i="6" s="1"/>
  <c r="A40" i="4" l="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SG86" i="1"/>
  <c r="SG85" i="1"/>
  <c r="SG87" i="1"/>
  <c r="SG88" i="1"/>
  <c r="SG89" i="1"/>
  <c r="SG90" i="1"/>
  <c r="SG91" i="1"/>
  <c r="SG92" i="1"/>
  <c r="SG93" i="1"/>
  <c r="SG94" i="1"/>
  <c r="SG95" i="1"/>
  <c r="SG96" i="1"/>
  <c r="SG97" i="1"/>
  <c r="SG98" i="1"/>
  <c r="SG99" i="1"/>
  <c r="SG100" i="1"/>
  <c r="SG101" i="1"/>
  <c r="SG102" i="1"/>
  <c r="SG103" i="1"/>
  <c r="SG104" i="1"/>
  <c r="SG105" i="1"/>
  <c r="SG106" i="1"/>
  <c r="SG107" i="1"/>
  <c r="SG108" i="1"/>
  <c r="SH12" i="1"/>
  <c r="SI6" i="1"/>
  <c r="P298" i="8"/>
  <c r="Q298" i="8"/>
  <c r="O298" i="8"/>
  <c r="T298" i="8"/>
  <c r="S298" i="8"/>
  <c r="R298" i="8"/>
  <c r="BB38" i="6"/>
  <c r="AQ38" i="6" s="1"/>
  <c r="BD38" i="7"/>
  <c r="AS38" i="7" s="1"/>
  <c r="BB38" i="8"/>
  <c r="AQ38" i="8" s="1"/>
  <c r="BD38" i="8"/>
  <c r="AS38" i="8" s="1"/>
  <c r="BC38" i="8"/>
  <c r="AR38" i="8" s="1"/>
  <c r="BA38" i="8"/>
  <c r="AP38" i="8" s="1"/>
  <c r="BB38" i="7"/>
  <c r="AQ38" i="7" s="1"/>
  <c r="BC38" i="7"/>
  <c r="AR38" i="7" s="1"/>
  <c r="BD38" i="6"/>
  <c r="AS38" i="6" s="1"/>
  <c r="AZ38" i="7"/>
  <c r="AO38" i="7" s="1"/>
  <c r="AZ38" i="8"/>
  <c r="AO38" i="8" s="1"/>
  <c r="BA38" i="6"/>
  <c r="AP38" i="6" s="1"/>
  <c r="BA38" i="7"/>
  <c r="AP38" i="7" s="1"/>
  <c r="BC38" i="6"/>
  <c r="AR38" i="6" s="1"/>
  <c r="AQ298" i="6"/>
  <c r="AO298" i="7"/>
  <c r="AO298" i="4"/>
  <c r="AP298" i="8"/>
  <c r="BE38" i="6"/>
  <c r="AT38" i="6" s="1"/>
  <c r="BE38" i="7"/>
  <c r="AT38" i="7" s="1"/>
  <c r="BE38" i="8"/>
  <c r="AT38" i="8" s="1"/>
  <c r="AX38" i="6"/>
  <c r="AM38" i="6" s="1"/>
  <c r="BF38" i="6"/>
  <c r="AU38" i="6" s="1"/>
  <c r="AX38" i="7"/>
  <c r="AM38" i="7" s="1"/>
  <c r="BF38" i="7"/>
  <c r="AU38" i="7" s="1"/>
  <c r="AX38" i="8"/>
  <c r="AM38" i="8" s="1"/>
  <c r="BF38" i="8"/>
  <c r="AU38" i="8" s="1"/>
  <c r="AY38" i="6"/>
  <c r="AN38" i="6" s="1"/>
  <c r="YI12" i="1"/>
  <c r="YH12" i="1"/>
  <c r="YG12" i="1"/>
  <c r="YF12" i="1"/>
  <c r="YE12" i="1"/>
  <c r="YD12" i="1"/>
  <c r="YI11" i="1"/>
  <c r="YH11" i="1"/>
  <c r="YG11" i="1"/>
  <c r="YF11" i="1"/>
  <c r="YE11" i="1"/>
  <c r="YD11" i="1"/>
  <c r="XY10" i="1"/>
  <c r="YI7" i="1"/>
  <c r="YH7" i="1"/>
  <c r="YG7" i="1"/>
  <c r="YF7" i="1"/>
  <c r="YE7" i="1"/>
  <c r="YD7" i="1"/>
  <c r="YI6" i="1"/>
  <c r="YG6" i="1"/>
  <c r="YE6" i="1"/>
  <c r="YD6" i="1"/>
  <c r="XZ6" i="1"/>
  <c r="YF6" i="1" s="1"/>
  <c r="YB6" i="1"/>
  <c r="YH6" i="1" s="1"/>
  <c r="YB14" i="1"/>
  <c r="YB17" i="1" s="1"/>
  <c r="YB18" i="1" s="1" a="1"/>
  <c r="YB18" i="1" s="1"/>
  <c r="XZ14" i="1"/>
  <c r="XZ17" i="1" s="1"/>
  <c r="XZ18" i="1" s="1" a="1"/>
  <c r="XZ18" i="1" s="1"/>
  <c r="J81" i="3"/>
  <c r="J74" i="3"/>
  <c r="J70" i="3"/>
  <c r="J63" i="3"/>
  <c r="J60" i="3"/>
  <c r="GT17" i="1"/>
  <c r="GS17" i="1"/>
  <c r="GR17" i="1"/>
  <c r="GQ17" i="1"/>
  <c r="GP17" i="1"/>
  <c r="ZD76" i="1"/>
  <c r="G76" i="1"/>
  <c r="ZD75" i="1"/>
  <c r="G75" i="1"/>
  <c r="ZD74" i="1"/>
  <c r="G74" i="1"/>
  <c r="ZD73" i="1"/>
  <c r="G73" i="1"/>
  <c r="ZD72" i="1"/>
  <c r="ZD71" i="1"/>
  <c r="H81" i="3"/>
  <c r="H74" i="3"/>
  <c r="H70" i="3"/>
  <c r="H63" i="3"/>
  <c r="H60" i="3"/>
  <c r="ADR15" i="1"/>
  <c r="E117" i="1"/>
  <c r="G70" i="1"/>
  <c r="G69" i="1"/>
  <c r="G68" i="1"/>
  <c r="G67" i="1"/>
  <c r="ZD70" i="1"/>
  <c r="ZD69" i="1"/>
  <c r="ZD68" i="1"/>
  <c r="AEW14" i="1"/>
  <c r="AEW17" i="1" s="1"/>
  <c r="AEW18" i="1" s="1" a="1"/>
  <c r="AEW18" i="1" s="1"/>
  <c r="L14" i="1"/>
  <c r="L15" i="1"/>
  <c r="B372" i="8"/>
  <c r="B370" i="8"/>
  <c r="B369" i="8"/>
  <c r="B368" i="8"/>
  <c r="B367" i="8"/>
  <c r="B364" i="8"/>
  <c r="B362" i="8"/>
  <c r="B361" i="8"/>
  <c r="B360" i="8"/>
  <c r="B359" i="8"/>
  <c r="B356" i="8"/>
  <c r="B354" i="8"/>
  <c r="B353" i="8"/>
  <c r="B352" i="8"/>
  <c r="B351" i="8"/>
  <c r="B372" i="7"/>
  <c r="B370" i="7"/>
  <c r="B369" i="7"/>
  <c r="B368" i="7"/>
  <c r="B367" i="7"/>
  <c r="B364" i="7"/>
  <c r="B362" i="7"/>
  <c r="B361" i="7"/>
  <c r="B360" i="7"/>
  <c r="B359" i="7"/>
  <c r="B356" i="7"/>
  <c r="B354" i="7"/>
  <c r="B353" i="7"/>
  <c r="B352" i="7"/>
  <c r="B351" i="7"/>
  <c r="B372" i="6"/>
  <c r="B370" i="6"/>
  <c r="B369" i="6"/>
  <c r="B368" i="6"/>
  <c r="B367" i="6"/>
  <c r="B364" i="6"/>
  <c r="B362" i="6"/>
  <c r="B361" i="6"/>
  <c r="B360" i="6"/>
  <c r="B359" i="6"/>
  <c r="B356" i="6"/>
  <c r="B354" i="6"/>
  <c r="B353" i="6"/>
  <c r="B352" i="6"/>
  <c r="B351" i="6"/>
  <c r="B372" i="4"/>
  <c r="B370" i="4"/>
  <c r="B369" i="4"/>
  <c r="B368" i="4"/>
  <c r="B367" i="4"/>
  <c r="B364" i="4"/>
  <c r="B362" i="4"/>
  <c r="B361" i="4"/>
  <c r="B360" i="4"/>
  <c r="B359" i="4"/>
  <c r="B356" i="4"/>
  <c r="B354" i="4"/>
  <c r="B353" i="4"/>
  <c r="B352" i="4"/>
  <c r="B351" i="4"/>
  <c r="YW14" i="1"/>
  <c r="YW17" i="1" s="1"/>
  <c r="YW18" i="1" s="1" a="1"/>
  <c r="YW18" i="1" s="1"/>
  <c r="YU14" i="1"/>
  <c r="YU17" i="1" s="1"/>
  <c r="YU18" i="1" s="1" a="1"/>
  <c r="YU18" i="1" s="1"/>
  <c r="YR14" i="1"/>
  <c r="YR17" i="1" s="1"/>
  <c r="YR18" i="1" s="1" a="1"/>
  <c r="YR18" i="1" s="1"/>
  <c r="YP14" i="1"/>
  <c r="YP17" i="1" s="1"/>
  <c r="YP18" i="1" s="1" a="1"/>
  <c r="YP18" i="1" s="1"/>
  <c r="YX11" i="1"/>
  <c r="YW11" i="1"/>
  <c r="YV11" i="1"/>
  <c r="YU11" i="1"/>
  <c r="YT11" i="1"/>
  <c r="YX7" i="1"/>
  <c r="YW7" i="1"/>
  <c r="YV7" i="1"/>
  <c r="YU7" i="1"/>
  <c r="YX6" i="1"/>
  <c r="YV6" i="1"/>
  <c r="YT6" i="1"/>
  <c r="YR6" i="1"/>
  <c r="YW6" i="1" s="1"/>
  <c r="YP6" i="1"/>
  <c r="YU6" i="1" s="1"/>
  <c r="YM14" i="1"/>
  <c r="YK14" i="1"/>
  <c r="YM6" i="1"/>
  <c r="YK6" i="1"/>
  <c r="YF14" i="1"/>
  <c r="YF17" i="1" s="1"/>
  <c r="YF18" i="1" s="1" a="1"/>
  <c r="YF18" i="1" s="1"/>
  <c r="N316" i="8"/>
  <c r="T316" i="8" s="1"/>
  <c r="Z316" i="8" s="1"/>
  <c r="AF316" i="8" s="1"/>
  <c r="AL316" i="8" s="1"/>
  <c r="N315" i="8"/>
  <c r="T315" i="8" s="1"/>
  <c r="Z315" i="8" s="1"/>
  <c r="AF315" i="8" s="1"/>
  <c r="AL315" i="8" s="1"/>
  <c r="N314" i="8"/>
  <c r="T314" i="8" s="1"/>
  <c r="Z314" i="8" s="1"/>
  <c r="AF314" i="8" s="1"/>
  <c r="AL314" i="8" s="1"/>
  <c r="N313" i="8"/>
  <c r="T313" i="8" s="1"/>
  <c r="Z313" i="8" s="1"/>
  <c r="AF313" i="8" s="1"/>
  <c r="AL313" i="8" s="1"/>
  <c r="N316" i="7"/>
  <c r="T316" i="7" s="1"/>
  <c r="Z316" i="7" s="1"/>
  <c r="AF316" i="7" s="1"/>
  <c r="AL316" i="7" s="1"/>
  <c r="N315" i="7"/>
  <c r="T315" i="7" s="1"/>
  <c r="Z315" i="7" s="1"/>
  <c r="AF315" i="7" s="1"/>
  <c r="AL315" i="7" s="1"/>
  <c r="N314" i="7"/>
  <c r="T314" i="7" s="1"/>
  <c r="Z314" i="7" s="1"/>
  <c r="AF314" i="7" s="1"/>
  <c r="AL314" i="7" s="1"/>
  <c r="N313" i="7"/>
  <c r="T313" i="7" s="1"/>
  <c r="Z313" i="7" s="1"/>
  <c r="AF313" i="7" s="1"/>
  <c r="AL313" i="7" s="1"/>
  <c r="N316" i="6"/>
  <c r="T316" i="6" s="1"/>
  <c r="Z316" i="6" s="1"/>
  <c r="AF316" i="6" s="1"/>
  <c r="AL316" i="6" s="1"/>
  <c r="N315" i="6"/>
  <c r="T315" i="6" s="1"/>
  <c r="Z315" i="6" s="1"/>
  <c r="AF315" i="6" s="1"/>
  <c r="AL315" i="6" s="1"/>
  <c r="N314" i="6"/>
  <c r="T314" i="6" s="1"/>
  <c r="Z314" i="6" s="1"/>
  <c r="AF314" i="6" s="1"/>
  <c r="AL314" i="6" s="1"/>
  <c r="N313" i="6"/>
  <c r="T313" i="6" s="1"/>
  <c r="Z313" i="6" s="1"/>
  <c r="AF313" i="6" s="1"/>
  <c r="AL313" i="6" s="1"/>
  <c r="N320" i="4"/>
  <c r="T320" i="4" s="1"/>
  <c r="Z320" i="4" s="1"/>
  <c r="AF320" i="4" s="1"/>
  <c r="AL320" i="4" s="1"/>
  <c r="AQ320" i="4" s="1"/>
  <c r="AV320" i="4" s="1"/>
  <c r="BA320" i="4" s="1"/>
  <c r="BF320" i="4" s="1"/>
  <c r="BK320" i="4" s="1"/>
  <c r="N317" i="4"/>
  <c r="T317" i="4" s="1"/>
  <c r="Z317" i="4" s="1"/>
  <c r="AF317" i="4" s="1"/>
  <c r="AL317" i="4" s="1"/>
  <c r="AQ317" i="4" s="1"/>
  <c r="AV317" i="4" s="1"/>
  <c r="BA317" i="4" s="1"/>
  <c r="BF317" i="4" s="1"/>
  <c r="BK317" i="4" s="1"/>
  <c r="N316" i="4"/>
  <c r="N315" i="4"/>
  <c r="N314" i="4"/>
  <c r="N313" i="4"/>
  <c r="AW42" i="8"/>
  <c r="AW42" i="7"/>
  <c r="AW42" i="6"/>
  <c r="BF42" i="6" s="1"/>
  <c r="AU42" i="6" s="1"/>
  <c r="K316" i="8"/>
  <c r="Q316" i="8" s="1"/>
  <c r="W316" i="8" s="1"/>
  <c r="AC316" i="8" s="1"/>
  <c r="AI316" i="8" s="1"/>
  <c r="AO316" i="8" s="1"/>
  <c r="K315" i="8"/>
  <c r="Q315" i="8" s="1"/>
  <c r="W315" i="8" s="1"/>
  <c r="AC315" i="8" s="1"/>
  <c r="AI315" i="8" s="1"/>
  <c r="AO315" i="8" s="1"/>
  <c r="K314" i="8"/>
  <c r="Q314" i="8" s="1"/>
  <c r="W314" i="8" s="1"/>
  <c r="AC314" i="8" s="1"/>
  <c r="AI314" i="8" s="1"/>
  <c r="AO314" i="8" s="1"/>
  <c r="K313" i="8"/>
  <c r="Q313" i="8" s="1"/>
  <c r="W313" i="8" s="1"/>
  <c r="AC313" i="8" s="1"/>
  <c r="AI313" i="8" s="1"/>
  <c r="AO313" i="8" s="1"/>
  <c r="K316" i="7"/>
  <c r="Q316" i="7" s="1"/>
  <c r="W316" i="7" s="1"/>
  <c r="AC316" i="7" s="1"/>
  <c r="AI316" i="7" s="1"/>
  <c r="AO316" i="7" s="1"/>
  <c r="K315" i="7"/>
  <c r="Q315" i="7" s="1"/>
  <c r="W315" i="7" s="1"/>
  <c r="AC315" i="7" s="1"/>
  <c r="AI315" i="7" s="1"/>
  <c r="AO315" i="7" s="1"/>
  <c r="K314" i="7"/>
  <c r="Q314" i="7" s="1"/>
  <c r="W314" i="7" s="1"/>
  <c r="AC314" i="7" s="1"/>
  <c r="AI314" i="7" s="1"/>
  <c r="AO314" i="7" s="1"/>
  <c r="K313" i="7"/>
  <c r="Q313" i="7" s="1"/>
  <c r="W313" i="7" s="1"/>
  <c r="AC313" i="7" s="1"/>
  <c r="AI313" i="7" s="1"/>
  <c r="AO313" i="7" s="1"/>
  <c r="K316" i="6"/>
  <c r="Q316" i="6" s="1"/>
  <c r="W316" i="6" s="1"/>
  <c r="AC316" i="6" s="1"/>
  <c r="AI316" i="6" s="1"/>
  <c r="AO316" i="6" s="1"/>
  <c r="K315" i="6"/>
  <c r="Q315" i="6" s="1"/>
  <c r="W315" i="6" s="1"/>
  <c r="AC315" i="6" s="1"/>
  <c r="AI315" i="6" s="1"/>
  <c r="AO315" i="6" s="1"/>
  <c r="K314" i="6"/>
  <c r="Q314" i="6" s="1"/>
  <c r="W314" i="6" s="1"/>
  <c r="AC314" i="6" s="1"/>
  <c r="AI314" i="6" s="1"/>
  <c r="AO314" i="6" s="1"/>
  <c r="K313" i="6"/>
  <c r="Q313" i="6" s="1"/>
  <c r="W313" i="6" s="1"/>
  <c r="AC313" i="6" s="1"/>
  <c r="AI313" i="6" s="1"/>
  <c r="AO313" i="6" s="1"/>
  <c r="K320" i="4"/>
  <c r="Q320" i="4" s="1"/>
  <c r="W320" i="4" s="1"/>
  <c r="AC320" i="4" s="1"/>
  <c r="AI320" i="4" s="1"/>
  <c r="AM320" i="4" s="1"/>
  <c r="AR320" i="4" s="1"/>
  <c r="AW320" i="4" s="1"/>
  <c r="BB320" i="4" s="1"/>
  <c r="BG320" i="4" s="1"/>
  <c r="K317" i="4"/>
  <c r="Q317" i="4" s="1"/>
  <c r="W317" i="4" s="1"/>
  <c r="AC317" i="4" s="1"/>
  <c r="AI317" i="4" s="1"/>
  <c r="AM317" i="4" s="1"/>
  <c r="AR317" i="4" s="1"/>
  <c r="AW317" i="4" s="1"/>
  <c r="BB317" i="4" s="1"/>
  <c r="BG317" i="4" s="1"/>
  <c r="K316" i="4"/>
  <c r="K315" i="4"/>
  <c r="K314" i="4"/>
  <c r="K313" i="4"/>
  <c r="I152" i="4"/>
  <c r="H152" i="4"/>
  <c r="G152" i="4"/>
  <c r="H154" i="8"/>
  <c r="G154" i="8"/>
  <c r="H153" i="8"/>
  <c r="G153" i="8"/>
  <c r="H152" i="8"/>
  <c r="G152" i="8"/>
  <c r="H154" i="7"/>
  <c r="G154" i="7"/>
  <c r="H153" i="7"/>
  <c r="G153" i="7"/>
  <c r="H152" i="7"/>
  <c r="G152" i="7"/>
  <c r="H154" i="6"/>
  <c r="G154" i="6"/>
  <c r="H153" i="6"/>
  <c r="G153" i="6"/>
  <c r="H152" i="6"/>
  <c r="G152" i="6"/>
  <c r="M320" i="4"/>
  <c r="S320" i="4" s="1"/>
  <c r="Y320" i="4" s="1"/>
  <c r="AE320" i="4" s="1"/>
  <c r="AK320" i="4" s="1"/>
  <c r="AP320" i="4" s="1"/>
  <c r="AU320" i="4" s="1"/>
  <c r="AZ320" i="4" s="1"/>
  <c r="BE320" i="4" s="1"/>
  <c r="BJ320" i="4" s="1"/>
  <c r="L320" i="4"/>
  <c r="R320" i="4" s="1"/>
  <c r="X320" i="4" s="1"/>
  <c r="AD320" i="4" s="1"/>
  <c r="AJ320" i="4" s="1"/>
  <c r="AN320" i="4" s="1"/>
  <c r="J320" i="4"/>
  <c r="P320" i="4" s="1"/>
  <c r="V320" i="4" s="1"/>
  <c r="AB320" i="4" s="1"/>
  <c r="AH320" i="4" s="1"/>
  <c r="I320" i="4"/>
  <c r="O320" i="4" s="1"/>
  <c r="M317" i="4"/>
  <c r="S317" i="4" s="1"/>
  <c r="Y317" i="4" s="1"/>
  <c r="AE317" i="4" s="1"/>
  <c r="AK317" i="4" s="1"/>
  <c r="AP317" i="4" s="1"/>
  <c r="AU317" i="4" s="1"/>
  <c r="AZ317" i="4" s="1"/>
  <c r="BE317" i="4" s="1"/>
  <c r="BJ317" i="4" s="1"/>
  <c r="L317" i="4"/>
  <c r="R317" i="4" s="1"/>
  <c r="X317" i="4" s="1"/>
  <c r="AD317" i="4" s="1"/>
  <c r="AJ317" i="4" s="1"/>
  <c r="AN317" i="4" s="1"/>
  <c r="J317" i="4"/>
  <c r="I317" i="4"/>
  <c r="ZD67" i="1"/>
  <c r="ZD66" i="1"/>
  <c r="ZD65" i="1"/>
  <c r="FK117" i="1"/>
  <c r="C873" i="4"/>
  <c r="C871" i="4"/>
  <c r="C876" i="4"/>
  <c r="C875" i="4"/>
  <c r="C874" i="4"/>
  <c r="C872" i="4"/>
  <c r="O145" i="4"/>
  <c r="O144" i="4"/>
  <c r="O143" i="4"/>
  <c r="O142" i="4"/>
  <c r="L114" i="1" l="1" a="1"/>
  <c r="L114" i="1" s="1"/>
  <c r="C114" i="1" s="1"/>
  <c r="L113" i="1" a="1"/>
  <c r="L113" i="1" s="1"/>
  <c r="C113" i="1" s="1"/>
  <c r="Q316" i="4"/>
  <c r="T316" i="4"/>
  <c r="Z316" i="4" s="1"/>
  <c r="GW15" i="1" a="1"/>
  <c r="GW15" i="1" s="1"/>
  <c r="AS317" i="4"/>
  <c r="AX317" i="4" s="1"/>
  <c r="BC317" i="4" s="1"/>
  <c r="BH317" i="4" s="1"/>
  <c r="AO317" i="4"/>
  <c r="AT317" i="4" s="1"/>
  <c r="AY317" i="4" s="1"/>
  <c r="BD317" i="4" s="1"/>
  <c r="BI317" i="4" s="1"/>
  <c r="AS320" i="4"/>
  <c r="AX320" i="4" s="1"/>
  <c r="BC320" i="4" s="1"/>
  <c r="BH320" i="4" s="1"/>
  <c r="AO320" i="4"/>
  <c r="AT320" i="4" s="1"/>
  <c r="AY320" i="4" s="1"/>
  <c r="BD320" i="4" s="1"/>
  <c r="BI320" i="4" s="1"/>
  <c r="T315" i="4"/>
  <c r="P317" i="4"/>
  <c r="W316" i="4"/>
  <c r="Q315" i="4"/>
  <c r="SH85" i="1"/>
  <c r="SH86" i="1"/>
  <c r="SH87" i="1"/>
  <c r="SH88" i="1"/>
  <c r="SH89" i="1"/>
  <c r="SH90" i="1"/>
  <c r="SH91" i="1"/>
  <c r="SH92" i="1"/>
  <c r="SH93" i="1"/>
  <c r="SH94" i="1"/>
  <c r="SH95" i="1"/>
  <c r="SH96" i="1"/>
  <c r="SH97" i="1"/>
  <c r="SH98" i="1"/>
  <c r="SH99" i="1"/>
  <c r="SH100" i="1"/>
  <c r="SH101" i="1"/>
  <c r="SH102" i="1"/>
  <c r="SH103" i="1"/>
  <c r="SH104" i="1"/>
  <c r="SH105" i="1"/>
  <c r="SH106" i="1"/>
  <c r="SH107" i="1"/>
  <c r="SH108" i="1"/>
  <c r="SJ6" i="1"/>
  <c r="SI12" i="1"/>
  <c r="Q313" i="4"/>
  <c r="Q314" i="4"/>
  <c r="W314" i="4" s="1"/>
  <c r="T313" i="4"/>
  <c r="T314" i="4"/>
  <c r="Z314" i="4" s="1"/>
  <c r="L85" i="1" a="1"/>
  <c r="L85" i="1" s="1"/>
  <c r="X298" i="8"/>
  <c r="Y298" i="8"/>
  <c r="Z298" i="8"/>
  <c r="U298" i="8"/>
  <c r="W298" i="8"/>
  <c r="V298" i="8"/>
  <c r="D15" i="1"/>
  <c r="AD15" i="1"/>
  <c r="YY6" i="1"/>
  <c r="YZ11" i="1"/>
  <c r="YY11" i="1"/>
  <c r="YZ6" i="1"/>
  <c r="AEV53" i="1"/>
  <c r="AEV51" i="1"/>
  <c r="AEV55" i="1"/>
  <c r="AEV50" i="1"/>
  <c r="XZ10" i="1"/>
  <c r="AQ298" i="8"/>
  <c r="AP298" i="4"/>
  <c r="AP298" i="7"/>
  <c r="AR298" i="6"/>
  <c r="AS298" i="6" s="1"/>
  <c r="AT298" i="6" s="1"/>
  <c r="AU298" i="6" s="1"/>
  <c r="AV298" i="6" s="1"/>
  <c r="AW298" i="6" s="1"/>
  <c r="AX298" i="6" s="1"/>
  <c r="AY298" i="6" s="1"/>
  <c r="AZ298" i="6" s="1"/>
  <c r="BA298" i="6" s="1"/>
  <c r="BB298" i="6" s="1"/>
  <c r="BC298" i="6" s="1"/>
  <c r="BD298" i="6" s="1"/>
  <c r="BE298" i="6" s="1"/>
  <c r="BF298" i="6" s="1"/>
  <c r="BG298" i="6" s="1"/>
  <c r="BH298" i="6" s="1"/>
  <c r="BI298" i="6" s="1"/>
  <c r="BJ298" i="6" s="1"/>
  <c r="BK298" i="6" s="1"/>
  <c r="GP15" i="1"/>
  <c r="GQ15" i="1"/>
  <c r="GR15" i="1"/>
  <c r="GS15" i="1"/>
  <c r="GT15" i="1"/>
  <c r="ADS14" i="1"/>
  <c r="ADS17" i="1" s="1"/>
  <c r="ADS18" i="1" s="1" a="1"/>
  <c r="ADS18" i="1" s="1"/>
  <c r="AEV15" i="1"/>
  <c r="YQ14" i="1"/>
  <c r="YQ17" i="1" s="1"/>
  <c r="YQ18" i="1" s="1" a="1"/>
  <c r="YQ18" i="1" s="1"/>
  <c r="YS14" i="1"/>
  <c r="YS17" i="1" s="1"/>
  <c r="YS18" i="1" s="1" a="1"/>
  <c r="YS18" i="1" s="1"/>
  <c r="YT14" i="1"/>
  <c r="YT17" i="1" s="1"/>
  <c r="YT18" i="1" s="1" a="1"/>
  <c r="YT18" i="1" s="1"/>
  <c r="YV14" i="1"/>
  <c r="YV17" i="1" s="1"/>
  <c r="YV18" i="1" s="1" a="1"/>
  <c r="YV18" i="1" s="1"/>
  <c r="YX14" i="1"/>
  <c r="YX17" i="1" s="1"/>
  <c r="YX18" i="1" s="1" a="1"/>
  <c r="YX18" i="1" s="1"/>
  <c r="YY14" i="1"/>
  <c r="YY17" i="1" s="1"/>
  <c r="YY18" i="1" s="1" a="1"/>
  <c r="YY18" i="1" s="1"/>
  <c r="YZ14" i="1"/>
  <c r="YZ17" i="1" s="1"/>
  <c r="YZ18" i="1" s="1" a="1"/>
  <c r="YZ18" i="1" s="1"/>
  <c r="YO14" i="1"/>
  <c r="YO17" i="1" s="1"/>
  <c r="YO18" i="1" s="1" a="1"/>
  <c r="YO18" i="1" s="1"/>
  <c r="BE42" i="8"/>
  <c r="AT42" i="8" s="1"/>
  <c r="BD42" i="8"/>
  <c r="AS42" i="8" s="1"/>
  <c r="BC42" i="8"/>
  <c r="AR42" i="8" s="1"/>
  <c r="BB42" i="8"/>
  <c r="AQ42" i="8" s="1"/>
  <c r="BA42" i="8"/>
  <c r="AP42" i="8" s="1"/>
  <c r="AZ42" i="8"/>
  <c r="AO42" i="8" s="1"/>
  <c r="AY42" i="8"/>
  <c r="AN42" i="8" s="1"/>
  <c r="AX42" i="8"/>
  <c r="AM42" i="8" s="1"/>
  <c r="BF42" i="8"/>
  <c r="AU42" i="8" s="1"/>
  <c r="BE42" i="7"/>
  <c r="AT42" i="7" s="1"/>
  <c r="BC42" i="7"/>
  <c r="AR42" i="7" s="1"/>
  <c r="BB42" i="7"/>
  <c r="AQ42" i="7" s="1"/>
  <c r="O317" i="4"/>
  <c r="YK17" i="1"/>
  <c r="YK18" i="1" s="1" a="1"/>
  <c r="YK18" i="1" s="1"/>
  <c r="YM17" i="1"/>
  <c r="YM18" i="1" s="1" a="1"/>
  <c r="YM18" i="1" s="1"/>
  <c r="YI14" i="1"/>
  <c r="YI17" i="1" s="1"/>
  <c r="YI18" i="1" s="1" a="1"/>
  <c r="YI18" i="1" s="1"/>
  <c r="YA14" i="1"/>
  <c r="YA17" i="1" s="1"/>
  <c r="YA18" i="1" s="1" a="1"/>
  <c r="YA18" i="1" s="1"/>
  <c r="U320" i="4"/>
  <c r="AA320" i="4" s="1"/>
  <c r="AG320" i="4" s="1"/>
  <c r="BD42" i="7"/>
  <c r="AS42" i="7" s="1"/>
  <c r="BF42" i="7"/>
  <c r="AU42" i="7" s="1"/>
  <c r="AX42" i="7"/>
  <c r="AM42" i="7" s="1"/>
  <c r="AY42" i="7"/>
  <c r="AN42" i="7" s="1"/>
  <c r="AZ42" i="7"/>
  <c r="AO42" i="7" s="1"/>
  <c r="BA42" i="7"/>
  <c r="AP42" i="7" s="1"/>
  <c r="AX42" i="6"/>
  <c r="AM42" i="6" s="1"/>
  <c r="AY42" i="6"/>
  <c r="AN42" i="6" s="1"/>
  <c r="AZ42" i="6"/>
  <c r="AO42" i="6" s="1"/>
  <c r="BA42" i="6"/>
  <c r="AP42" i="6" s="1"/>
  <c r="BB42" i="6"/>
  <c r="AQ42" i="6" s="1"/>
  <c r="BC42" i="6"/>
  <c r="AR42" i="6" s="1"/>
  <c r="BD42" i="6"/>
  <c r="AS42" i="6" s="1"/>
  <c r="BE42" i="6"/>
  <c r="AT42" i="6" s="1"/>
  <c r="ZD14" i="1"/>
  <c r="ZD17" i="1" s="1"/>
  <c r="ZD18" i="1" s="1" a="1"/>
  <c r="ZD18" i="1" s="1"/>
  <c r="FK14" i="1"/>
  <c r="FK17" i="1" s="1"/>
  <c r="FK18" i="1" s="1" a="1"/>
  <c r="FK18" i="1" s="1"/>
  <c r="GO114" i="1" l="1"/>
  <c r="GM114" i="1"/>
  <c r="GJ114" i="1"/>
  <c r="GN114" i="1"/>
  <c r="GL114" i="1"/>
  <c r="GK114" i="1"/>
  <c r="GW114" i="1" a="1"/>
  <c r="GW114" i="1" s="1"/>
  <c r="GQ114" i="1"/>
  <c r="GV114" i="1"/>
  <c r="GP114" i="1"/>
  <c r="GT114" i="1"/>
  <c r="GS114" i="1"/>
  <c r="GR114" i="1"/>
  <c r="D114" i="1"/>
  <c r="ABJ114" i="1"/>
  <c r="AD113" i="1" a="1"/>
  <c r="AD113" i="1" s="1"/>
  <c r="OE113" i="1" s="1"/>
  <c r="AD114" i="1" a="1"/>
  <c r="AD114" i="1" s="1"/>
  <c r="DQ114" i="1" s="1" a="1"/>
  <c r="DQ114" i="1" s="1"/>
  <c r="GW113" i="1" a="1"/>
  <c r="GW113" i="1" s="1"/>
  <c r="GV113" i="1"/>
  <c r="GT113" i="1"/>
  <c r="GS113" i="1"/>
  <c r="GR113" i="1"/>
  <c r="GQ113" i="1"/>
  <c r="GP113" i="1"/>
  <c r="GO113" i="1"/>
  <c r="D113" i="1"/>
  <c r="GM113" i="1"/>
  <c r="GL113" i="1"/>
  <c r="GK113" i="1"/>
  <c r="GJ113" i="1"/>
  <c r="GN113" i="1"/>
  <c r="ABJ113" i="1"/>
  <c r="AC314" i="4"/>
  <c r="AI314" i="4" s="1"/>
  <c r="AF314" i="4"/>
  <c r="AL314" i="4" s="1"/>
  <c r="AC316" i="4"/>
  <c r="AI316" i="4" s="1"/>
  <c r="AF316" i="4"/>
  <c r="AL316" i="4" s="1"/>
  <c r="Z315" i="4"/>
  <c r="AF315" i="4" s="1"/>
  <c r="W315" i="4"/>
  <c r="AC315" i="4" s="1"/>
  <c r="DQ85" i="1" a="1"/>
  <c r="DQ85" i="1" s="1"/>
  <c r="GW85" i="1" a="1"/>
  <c r="GW85" i="1" s="1"/>
  <c r="V317" i="4"/>
  <c r="AB15" i="1"/>
  <c r="AA15" i="1" s="1"/>
  <c r="ABJ85" i="1"/>
  <c r="C85" i="1"/>
  <c r="U317" i="4"/>
  <c r="GT85" i="1"/>
  <c r="SI85" i="1"/>
  <c r="SI86" i="1"/>
  <c r="SI87" i="1"/>
  <c r="SI88" i="1"/>
  <c r="SI89" i="1"/>
  <c r="SI90" i="1"/>
  <c r="SI91" i="1"/>
  <c r="SI92" i="1"/>
  <c r="SI93" i="1"/>
  <c r="SI94" i="1"/>
  <c r="SI95" i="1"/>
  <c r="SI96" i="1"/>
  <c r="SI97" i="1"/>
  <c r="SI98" i="1"/>
  <c r="SI99" i="1"/>
  <c r="SI100" i="1"/>
  <c r="SI101" i="1"/>
  <c r="SI102" i="1"/>
  <c r="SI103" i="1"/>
  <c r="SI104" i="1"/>
  <c r="SI105" i="1"/>
  <c r="SI106" i="1"/>
  <c r="SI107" i="1"/>
  <c r="SI108" i="1"/>
  <c r="SK6" i="1"/>
  <c r="SJ12" i="1"/>
  <c r="GN85" i="1"/>
  <c r="GM85" i="1"/>
  <c r="GK85" i="1"/>
  <c r="GJ85" i="1"/>
  <c r="L87" i="1" a="1"/>
  <c r="L87" i="1" s="1"/>
  <c r="GW87" i="1" s="1" a="1"/>
  <c r="GW87" i="1" s="1"/>
  <c r="L86" i="1" a="1"/>
  <c r="L86" i="1" s="1"/>
  <c r="GW86" i="1" s="1" a="1"/>
  <c r="GW86" i="1" s="1"/>
  <c r="GQ85" i="1"/>
  <c r="D85" i="1"/>
  <c r="GO85" i="1"/>
  <c r="GR85" i="1"/>
  <c r="L106" i="1" a="1"/>
  <c r="L106" i="1" s="1"/>
  <c r="GW106" i="1" s="1" a="1"/>
  <c r="GW106" i="1" s="1"/>
  <c r="GS85" i="1"/>
  <c r="GL85" i="1"/>
  <c r="GP85" i="1"/>
  <c r="GV85" i="1"/>
  <c r="Z313" i="4"/>
  <c r="W313" i="4"/>
  <c r="AB298" i="8"/>
  <c r="AC298" i="8"/>
  <c r="AA298" i="8"/>
  <c r="AF298" i="8"/>
  <c r="AE298" i="8"/>
  <c r="AD298" i="8"/>
  <c r="AQ298" i="7"/>
  <c r="AQ298" i="4"/>
  <c r="AR298" i="8"/>
  <c r="AS298" i="8" s="1"/>
  <c r="AT298" i="8" s="1"/>
  <c r="AU298" i="8" s="1"/>
  <c r="AV298" i="8" s="1"/>
  <c r="AW298" i="8" s="1"/>
  <c r="AX298" i="8" s="1"/>
  <c r="AY298" i="8" s="1"/>
  <c r="AZ298" i="8" s="1"/>
  <c r="BA298" i="8" s="1"/>
  <c r="BB298" i="8" s="1"/>
  <c r="BC298" i="8" s="1"/>
  <c r="BD298" i="8" s="1"/>
  <c r="BE298" i="8" s="1"/>
  <c r="BF298" i="8" s="1"/>
  <c r="BG298" i="8" s="1"/>
  <c r="BH298" i="8" s="1"/>
  <c r="BI298" i="8" s="1"/>
  <c r="BJ298" i="8" s="1"/>
  <c r="BK298" i="8" s="1"/>
  <c r="YA10" i="1"/>
  <c r="D228" i="8"/>
  <c r="E228" i="8" s="1"/>
  <c r="F228" i="8" s="1"/>
  <c r="G228" i="8" s="1"/>
  <c r="H228" i="8" s="1"/>
  <c r="I228" i="8" s="1"/>
  <c r="J228" i="8" s="1"/>
  <c r="K228" i="8" s="1"/>
  <c r="L228" i="8" s="1"/>
  <c r="M228" i="8" s="1"/>
  <c r="N228" i="8" s="1"/>
  <c r="O228" i="8" s="1"/>
  <c r="P228" i="8" s="1"/>
  <c r="Q228" i="8" s="1"/>
  <c r="R228" i="8" s="1"/>
  <c r="S228" i="8" s="1"/>
  <c r="T228" i="8" s="1"/>
  <c r="U228" i="8" s="1"/>
  <c r="V228" i="8" s="1"/>
  <c r="W228" i="8" s="1"/>
  <c r="X228" i="8" s="1"/>
  <c r="Y228" i="8" s="1"/>
  <c r="Z228" i="8" s="1"/>
  <c r="AA228" i="8" s="1"/>
  <c r="AB228" i="8" s="1"/>
  <c r="AC228" i="8" s="1"/>
  <c r="AD228" i="8" s="1"/>
  <c r="AE228" i="8" s="1"/>
  <c r="AF228" i="8" s="1"/>
  <c r="AG228" i="8" s="1"/>
  <c r="AH228" i="8" s="1"/>
  <c r="AI228" i="8" s="1"/>
  <c r="AJ228" i="8" s="1"/>
  <c r="AK228" i="8" s="1"/>
  <c r="AL228" i="8" s="1"/>
  <c r="AM228" i="8" s="1"/>
  <c r="AN228" i="8" s="1"/>
  <c r="AO228" i="8" s="1"/>
  <c r="AP228" i="8" s="1"/>
  <c r="AQ228" i="8" s="1"/>
  <c r="AR228" i="8" s="1"/>
  <c r="AS228" i="8" s="1"/>
  <c r="AT228" i="8" s="1"/>
  <c r="AU228" i="8" s="1"/>
  <c r="AV228" i="8" s="1"/>
  <c r="AW228" i="8" s="1"/>
  <c r="AX228" i="8" s="1"/>
  <c r="AY228" i="8" s="1"/>
  <c r="AZ228" i="8" s="1"/>
  <c r="BA228" i="8" s="1"/>
  <c r="BB228" i="8" s="1"/>
  <c r="BC228" i="8" s="1"/>
  <c r="BD228" i="8" s="1"/>
  <c r="BE228" i="8" s="1"/>
  <c r="BF228" i="8" s="1"/>
  <c r="BG228" i="8" s="1"/>
  <c r="BH228" i="8" s="1"/>
  <c r="BI228" i="8" s="1"/>
  <c r="BJ228" i="8" s="1"/>
  <c r="BK228" i="8" s="1"/>
  <c r="PB113" i="1" l="1"/>
  <c r="PD113" i="1"/>
  <c r="PA113" i="1"/>
  <c r="AGJ113" i="1"/>
  <c r="QI113" i="1"/>
  <c r="SI113" i="1"/>
  <c r="RE113" i="1"/>
  <c r="RD113" i="1"/>
  <c r="RC113" i="1"/>
  <c r="RA113" i="1"/>
  <c r="AGI113" i="1"/>
  <c r="AGN113" i="1"/>
  <c r="OF113" i="1"/>
  <c r="OG113" i="1"/>
  <c r="QJ113" i="1"/>
  <c r="AGG113" i="1"/>
  <c r="AGC113" i="1"/>
  <c r="AFU113" i="1"/>
  <c r="QE113" i="1"/>
  <c r="QD113" i="1"/>
  <c r="PU113" i="1"/>
  <c r="AEP113" i="1"/>
  <c r="AEQ113" i="1"/>
  <c r="AER113" i="1"/>
  <c r="AEM113" i="1"/>
  <c r="AEO113" i="1"/>
  <c r="PT113" i="1"/>
  <c r="AEN113" i="1"/>
  <c r="AEK113" i="1"/>
  <c r="OK113" i="1"/>
  <c r="ADX113" i="1"/>
  <c r="RY113" i="1"/>
  <c r="MQ113" i="1"/>
  <c r="RW113" i="1"/>
  <c r="NP113" i="1"/>
  <c r="RJ113" i="1"/>
  <c r="ADZ113" i="1"/>
  <c r="RI113" i="1"/>
  <c r="ON113" i="1"/>
  <c r="RH113" i="1"/>
  <c r="OM113" i="1"/>
  <c r="RG113" i="1"/>
  <c r="MP113" i="1"/>
  <c r="RF113" i="1"/>
  <c r="MO113" i="1"/>
  <c r="AFT113" i="1"/>
  <c r="NN113" i="1"/>
  <c r="RB113" i="1"/>
  <c r="AFV113" i="1"/>
  <c r="OB113" i="1"/>
  <c r="MI113" i="1"/>
  <c r="AEH113" i="1"/>
  <c r="QZ113" i="1"/>
  <c r="AFQ113" i="1"/>
  <c r="MH113" i="1"/>
  <c r="QY113" i="1"/>
  <c r="AFR113" i="1"/>
  <c r="AEF113" i="1"/>
  <c r="NK113" i="1"/>
  <c r="QX113" i="1"/>
  <c r="AFO113" i="1"/>
  <c r="MZ113" i="1"/>
  <c r="QW113" i="1"/>
  <c r="AFS113" i="1"/>
  <c r="NW113" i="1"/>
  <c r="MG113" i="1"/>
  <c r="QV113" i="1"/>
  <c r="AFN113" i="1"/>
  <c r="OU113" i="1"/>
  <c r="QU113" i="1"/>
  <c r="QC113" i="1"/>
  <c r="NX113" i="1"/>
  <c r="PJ113" i="1"/>
  <c r="QT113" i="1"/>
  <c r="AFP113" i="1"/>
  <c r="OS113" i="1"/>
  <c r="NL113" i="1"/>
  <c r="QS113" i="1"/>
  <c r="AFL113" i="1"/>
  <c r="NV113" i="1"/>
  <c r="QQ113" i="1"/>
  <c r="QB113" i="1"/>
  <c r="NU113" i="1"/>
  <c r="NE113" i="1"/>
  <c r="AGV113" i="1"/>
  <c r="AFK113" i="1"/>
  <c r="MY113" i="1"/>
  <c r="ADR113" i="1"/>
  <c r="AGR113" i="1"/>
  <c r="AFH113" i="1"/>
  <c r="MX113" i="1"/>
  <c r="SH113" i="1"/>
  <c r="AGT113" i="1"/>
  <c r="QA113" i="1"/>
  <c r="MW113" i="1"/>
  <c r="PK113" i="1"/>
  <c r="SG113" i="1"/>
  <c r="AGO113" i="1"/>
  <c r="PW113" i="1"/>
  <c r="AED113" i="1"/>
  <c r="ADS113" i="1"/>
  <c r="SF113" i="1"/>
  <c r="AGS113" i="1"/>
  <c r="AEW113" i="1"/>
  <c r="AEE113" i="1"/>
  <c r="SE113" i="1"/>
  <c r="QL113" i="1"/>
  <c r="AEX113" i="1"/>
  <c r="MV113" i="1"/>
  <c r="NG113" i="1"/>
  <c r="SD113" i="1"/>
  <c r="AGQ113" i="1"/>
  <c r="AEV113" i="1"/>
  <c r="MT113" i="1"/>
  <c r="ML113" i="1"/>
  <c r="SC113" i="1"/>
  <c r="AGL113" i="1"/>
  <c r="AEU113" i="1"/>
  <c r="OP113" i="1"/>
  <c r="OH113" i="1"/>
  <c r="SB113" i="1"/>
  <c r="AGM113" i="1"/>
  <c r="PV113" i="1"/>
  <c r="NR113" i="1"/>
  <c r="MM113" i="1"/>
  <c r="SA113" i="1"/>
  <c r="QK113" i="1"/>
  <c r="AET113" i="1"/>
  <c r="NQ113" i="1"/>
  <c r="OJ113" i="1"/>
  <c r="RZ113" i="1"/>
  <c r="AGP113" i="1"/>
  <c r="AES113" i="1"/>
  <c r="NO113" i="1"/>
  <c r="MN113" i="1"/>
  <c r="OC113" i="1"/>
  <c r="OD113" i="1"/>
  <c r="PO113" i="1"/>
  <c r="SE114" i="1"/>
  <c r="QY114" i="1"/>
  <c r="PS114" i="1"/>
  <c r="OM114" i="1"/>
  <c r="NG114" i="1"/>
  <c r="AB114" i="1"/>
  <c r="PE114" i="1"/>
  <c r="MQ114" i="1"/>
  <c r="RK114" i="1"/>
  <c r="SD114" i="1"/>
  <c r="QX114" i="1"/>
  <c r="PR114" i="1"/>
  <c r="OL114" i="1"/>
  <c r="NF114" i="1"/>
  <c r="RP114" i="1"/>
  <c r="PB114" i="1"/>
  <c r="SC114" i="1"/>
  <c r="QW114" i="1"/>
  <c r="PQ114" i="1"/>
  <c r="OK114" i="1"/>
  <c r="NE114" i="1"/>
  <c r="NX114" i="1"/>
  <c r="RM114" i="1"/>
  <c r="SB114" i="1"/>
  <c r="QV114" i="1"/>
  <c r="PP114" i="1"/>
  <c r="OJ114" i="1"/>
  <c r="ND114" i="1"/>
  <c r="PF114" i="1"/>
  <c r="QK114" i="1"/>
  <c r="RO114" i="1"/>
  <c r="MO114" i="1"/>
  <c r="MM114" i="1"/>
  <c r="SA114" i="1"/>
  <c r="QU114" i="1"/>
  <c r="PO114" i="1"/>
  <c r="OI114" i="1"/>
  <c r="NC114" i="1"/>
  <c r="MN114" i="1"/>
  <c r="RZ114" i="1"/>
  <c r="QT114" i="1"/>
  <c r="PN114" i="1"/>
  <c r="OH114" i="1"/>
  <c r="NB114" i="1"/>
  <c r="MT114" i="1"/>
  <c r="PD114" i="1"/>
  <c r="RY114" i="1"/>
  <c r="QS114" i="1"/>
  <c r="PM114" i="1"/>
  <c r="OG114" i="1"/>
  <c r="NA114" i="1"/>
  <c r="RQ114" i="1"/>
  <c r="RX114" i="1"/>
  <c r="QR114" i="1"/>
  <c r="PL114" i="1"/>
  <c r="OF114" i="1"/>
  <c r="MZ114" i="1"/>
  <c r="PC114" i="1"/>
  <c r="RW114" i="1"/>
  <c r="QQ114" i="1"/>
  <c r="PK114" i="1"/>
  <c r="OE114" i="1"/>
  <c r="MY114" i="1"/>
  <c r="RR114" i="1"/>
  <c r="MR114" i="1"/>
  <c r="RV114" i="1"/>
  <c r="QP114" i="1"/>
  <c r="PJ114" i="1"/>
  <c r="OD114" i="1"/>
  <c r="MX114" i="1"/>
  <c r="QL114" i="1"/>
  <c r="QI114" i="1"/>
  <c r="MP114" i="1"/>
  <c r="QG114" i="1"/>
  <c r="RU114" i="1"/>
  <c r="QO114" i="1"/>
  <c r="PI114" i="1"/>
  <c r="OC114" i="1"/>
  <c r="MW114" i="1"/>
  <c r="NV114" i="1"/>
  <c r="NS114" i="1"/>
  <c r="RT114" i="1"/>
  <c r="QN114" i="1"/>
  <c r="PH114" i="1"/>
  <c r="OB114" i="1"/>
  <c r="MV114" i="1"/>
  <c r="NZ114" i="1"/>
  <c r="NY114" i="1"/>
  <c r="NW114" i="1"/>
  <c r="QH114" i="1"/>
  <c r="PA114" i="1"/>
  <c r="RL114" i="1"/>
  <c r="RS114" i="1"/>
  <c r="QM114" i="1"/>
  <c r="PG114" i="1"/>
  <c r="OA114" i="1"/>
  <c r="MU114" i="1"/>
  <c r="MS114" i="1"/>
  <c r="QJ114" i="1"/>
  <c r="RN114" i="1"/>
  <c r="NU114" i="1"/>
  <c r="NT114" i="1"/>
  <c r="QF114" i="1"/>
  <c r="QE114" i="1"/>
  <c r="RJ114" i="1"/>
  <c r="QD114" i="1"/>
  <c r="NR114" i="1"/>
  <c r="ML114" i="1"/>
  <c r="RI114" i="1"/>
  <c r="QC114" i="1"/>
  <c r="NQ114" i="1"/>
  <c r="MK114" i="1"/>
  <c r="RH114" i="1"/>
  <c r="QB114" i="1"/>
  <c r="OV114" i="1"/>
  <c r="NP114" i="1"/>
  <c r="MJ114" i="1"/>
  <c r="RG114" i="1"/>
  <c r="QA114" i="1"/>
  <c r="OU114" i="1"/>
  <c r="NO114" i="1"/>
  <c r="MI114" i="1"/>
  <c r="ADT114" i="1"/>
  <c r="RF114" i="1"/>
  <c r="PZ114" i="1"/>
  <c r="OT114" i="1"/>
  <c r="NN114" i="1"/>
  <c r="MH114" i="1"/>
  <c r="ADS114" i="1"/>
  <c r="RE114" i="1"/>
  <c r="PY114" i="1"/>
  <c r="OS114" i="1"/>
  <c r="NM114" i="1"/>
  <c r="MG114" i="1"/>
  <c r="ADR114" i="1"/>
  <c r="SJ114" i="1"/>
  <c r="RD114" i="1"/>
  <c r="PX114" i="1"/>
  <c r="OR114" i="1"/>
  <c r="NL114" i="1"/>
  <c r="SI114" i="1"/>
  <c r="RC114" i="1"/>
  <c r="PW114" i="1"/>
  <c r="OQ114" i="1"/>
  <c r="NK114" i="1"/>
  <c r="SH114" i="1"/>
  <c r="RB114" i="1"/>
  <c r="PV114" i="1"/>
  <c r="OP114" i="1"/>
  <c r="NJ114" i="1"/>
  <c r="SF114" i="1"/>
  <c r="PT114" i="1"/>
  <c r="NH114" i="1"/>
  <c r="SG114" i="1"/>
  <c r="RA114" i="1"/>
  <c r="PU114" i="1"/>
  <c r="OO114" i="1"/>
  <c r="NI114" i="1"/>
  <c r="QZ114" i="1"/>
  <c r="ON114" i="1"/>
  <c r="ADU114" i="1"/>
  <c r="ADW114" i="1"/>
  <c r="ADV114" i="1"/>
  <c r="ADZ114" i="1"/>
  <c r="ADX114" i="1"/>
  <c r="ADY114" i="1"/>
  <c r="AEC114" i="1"/>
  <c r="AEB114" i="1"/>
  <c r="AEA114" i="1"/>
  <c r="AEE114" i="1"/>
  <c r="AED114" i="1"/>
  <c r="AEF114" i="1"/>
  <c r="AEI114" i="1"/>
  <c r="AEG114" i="1"/>
  <c r="AEH114" i="1"/>
  <c r="AEK114" i="1"/>
  <c r="AEL114" i="1"/>
  <c r="AEJ114" i="1"/>
  <c r="AEO114" i="1"/>
  <c r="AEM114" i="1"/>
  <c r="AEN114" i="1"/>
  <c r="AER114" i="1"/>
  <c r="AEP114" i="1"/>
  <c r="AEQ114" i="1"/>
  <c r="AET114" i="1"/>
  <c r="AEU114" i="1"/>
  <c r="AES114" i="1"/>
  <c r="AEV114" i="1"/>
  <c r="AEX114" i="1"/>
  <c r="AEW114" i="1"/>
  <c r="AEY114" i="1"/>
  <c r="AFA114" i="1"/>
  <c r="AEZ114" i="1"/>
  <c r="AFD114" i="1"/>
  <c r="AFB114" i="1"/>
  <c r="AFC114" i="1"/>
  <c r="AFG114" i="1"/>
  <c r="AFE114" i="1"/>
  <c r="AFF114" i="1"/>
  <c r="AFH114" i="1"/>
  <c r="AFM114" i="1"/>
  <c r="AFJ114" i="1"/>
  <c r="AFI114" i="1"/>
  <c r="AFL114" i="1"/>
  <c r="AFK114" i="1"/>
  <c r="AFP114" i="1"/>
  <c r="AFN114" i="1"/>
  <c r="AFO114" i="1"/>
  <c r="AFS114" i="1"/>
  <c r="AFQ114" i="1"/>
  <c r="AFV114" i="1"/>
  <c r="AFR114" i="1"/>
  <c r="AFT114" i="1"/>
  <c r="AFY114" i="1"/>
  <c r="AFU114" i="1"/>
  <c r="AFW114" i="1"/>
  <c r="AFX114" i="1"/>
  <c r="AGB114" i="1"/>
  <c r="AFZ114" i="1"/>
  <c r="AGE114" i="1"/>
  <c r="AGA114" i="1"/>
  <c r="AGD114" i="1"/>
  <c r="AGH114" i="1"/>
  <c r="AGC114" i="1"/>
  <c r="AGF114" i="1"/>
  <c r="AGK114" i="1"/>
  <c r="AGG114" i="1"/>
  <c r="AGJ114" i="1"/>
  <c r="AGI114" i="1"/>
  <c r="AGN114" i="1"/>
  <c r="AGP114" i="1"/>
  <c r="AGL114" i="1"/>
  <c r="AGQ114" i="1"/>
  <c r="AGM114" i="1"/>
  <c r="AGS114" i="1"/>
  <c r="AGO114" i="1"/>
  <c r="AGT114" i="1"/>
  <c r="AGR114" i="1"/>
  <c r="AGV114" i="1"/>
  <c r="AGW114" i="1"/>
  <c r="AGU114" i="1"/>
  <c r="AGZ114" i="1"/>
  <c r="AGY114" i="1"/>
  <c r="AHC114" i="1"/>
  <c r="AGX114" i="1"/>
  <c r="AHB114" i="1"/>
  <c r="AHA114" i="1"/>
  <c r="AGF113" i="1"/>
  <c r="AFI113" i="1"/>
  <c r="AEJ113" i="1"/>
  <c r="PQ113" i="1"/>
  <c r="OL113" i="1"/>
  <c r="ADT113" i="1"/>
  <c r="RX113" i="1"/>
  <c r="QR113" i="1"/>
  <c r="AGK113" i="1"/>
  <c r="AFM113" i="1"/>
  <c r="AEL113" i="1"/>
  <c r="OT113" i="1"/>
  <c r="MR113" i="1"/>
  <c r="OI113" i="1"/>
  <c r="AFG113" i="1"/>
  <c r="PS113" i="1"/>
  <c r="OV113" i="1"/>
  <c r="ADY113" i="1"/>
  <c r="RV113" i="1"/>
  <c r="QP113" i="1"/>
  <c r="AGH113" i="1"/>
  <c r="AFF113" i="1"/>
  <c r="OA113" i="1"/>
  <c r="NS113" i="1"/>
  <c r="NM113" i="1"/>
  <c r="PM113" i="1"/>
  <c r="RU113" i="1"/>
  <c r="AHA113" i="1"/>
  <c r="QH113" i="1"/>
  <c r="AFJ113" i="1"/>
  <c r="NA113" i="1"/>
  <c r="NT113" i="1"/>
  <c r="PC113" i="1"/>
  <c r="ADU113" i="1"/>
  <c r="RT113" i="1"/>
  <c r="QO113" i="1"/>
  <c r="AGD113" i="1"/>
  <c r="PZ113" i="1"/>
  <c r="NZ113" i="1"/>
  <c r="MS113" i="1"/>
  <c r="PE113" i="1"/>
  <c r="RS113" i="1"/>
  <c r="AHB113" i="1"/>
  <c r="QG113" i="1"/>
  <c r="AFE113" i="1"/>
  <c r="PR113" i="1"/>
  <c r="AEA113" i="1"/>
  <c r="PF113" i="1"/>
  <c r="NH113" i="1"/>
  <c r="RR113" i="1"/>
  <c r="AGX113" i="1"/>
  <c r="AGE113" i="1"/>
  <c r="AFC113" i="1"/>
  <c r="AEB113" i="1"/>
  <c r="NF113" i="1"/>
  <c r="ADV113" i="1"/>
  <c r="RQ113" i="1"/>
  <c r="AHC113" i="1"/>
  <c r="AGA113" i="1"/>
  <c r="AFB113" i="1"/>
  <c r="AEG113" i="1"/>
  <c r="OR113" i="1"/>
  <c r="PG113" i="1"/>
  <c r="AB113" i="1"/>
  <c r="RP113" i="1"/>
  <c r="AGY113" i="1"/>
  <c r="AFZ113" i="1"/>
  <c r="PY113" i="1"/>
  <c r="PH113" i="1"/>
  <c r="PN113" i="1"/>
  <c r="RO113" i="1"/>
  <c r="QN113" i="1"/>
  <c r="AGB113" i="1"/>
  <c r="AFD113" i="1"/>
  <c r="AEI113" i="1"/>
  <c r="PP113" i="1"/>
  <c r="PI113" i="1"/>
  <c r="MK113" i="1"/>
  <c r="RN113" i="1"/>
  <c r="AGZ113" i="1"/>
  <c r="AFX113" i="1"/>
  <c r="PX113" i="1"/>
  <c r="NY113" i="1"/>
  <c r="OQ113" i="1"/>
  <c r="NI113" i="1"/>
  <c r="RM113" i="1"/>
  <c r="AGU113" i="1"/>
  <c r="QF113" i="1"/>
  <c r="AEY113" i="1"/>
  <c r="NB113" i="1"/>
  <c r="MU113" i="1"/>
  <c r="MJ113" i="1"/>
  <c r="PL113" i="1"/>
  <c r="RL113" i="1"/>
  <c r="QM113" i="1"/>
  <c r="AFW113" i="1"/>
  <c r="AEZ113" i="1"/>
  <c r="ND113" i="1"/>
  <c r="OO113" i="1"/>
  <c r="NJ113" i="1"/>
  <c r="ADW113" i="1"/>
  <c r="RK113" i="1"/>
  <c r="AGW113" i="1"/>
  <c r="AFY113" i="1"/>
  <c r="AFA113" i="1"/>
  <c r="NC113" i="1"/>
  <c r="AEC113" i="1"/>
  <c r="SJ113" i="1"/>
  <c r="AI315" i="4"/>
  <c r="AM315" i="4" s="1"/>
  <c r="AR315" i="4" s="1"/>
  <c r="AW315" i="4" s="1"/>
  <c r="BB315" i="4" s="1"/>
  <c r="BG315" i="4" s="1"/>
  <c r="AL315" i="4"/>
  <c r="AQ315" i="4" s="1"/>
  <c r="AV315" i="4" s="1"/>
  <c r="BA315" i="4" s="1"/>
  <c r="BF315" i="4" s="1"/>
  <c r="BK315" i="4" s="1"/>
  <c r="AQ316" i="4"/>
  <c r="AV316" i="4" s="1"/>
  <c r="BA316" i="4" s="1"/>
  <c r="BF316" i="4" s="1"/>
  <c r="BK316" i="4" s="1"/>
  <c r="AM316" i="4"/>
  <c r="AR316" i="4" s="1"/>
  <c r="AW316" i="4" s="1"/>
  <c r="BB316" i="4" s="1"/>
  <c r="BG316" i="4" s="1"/>
  <c r="AQ314" i="4"/>
  <c r="AV314" i="4" s="1"/>
  <c r="BA314" i="4" s="1"/>
  <c r="BF314" i="4" s="1"/>
  <c r="BK314" i="4" s="1"/>
  <c r="AM314" i="4"/>
  <c r="AR314" i="4" s="1"/>
  <c r="AW314" i="4" s="1"/>
  <c r="BB314" i="4" s="1"/>
  <c r="BG314" i="4" s="1"/>
  <c r="AB317" i="4"/>
  <c r="ABJ86" i="1"/>
  <c r="ABJ106" i="1"/>
  <c r="ABJ87" i="1"/>
  <c r="C87" i="1"/>
  <c r="C106" i="1"/>
  <c r="C86" i="1"/>
  <c r="AA317" i="4"/>
  <c r="D87" i="1"/>
  <c r="SJ86" i="1"/>
  <c r="SJ85" i="1"/>
  <c r="SJ87" i="1"/>
  <c r="SJ88" i="1"/>
  <c r="SJ89" i="1"/>
  <c r="SJ90" i="1"/>
  <c r="SJ91" i="1"/>
  <c r="SJ92" i="1"/>
  <c r="SJ93" i="1"/>
  <c r="SJ94" i="1"/>
  <c r="SJ95" i="1"/>
  <c r="SJ96" i="1"/>
  <c r="SJ97" i="1"/>
  <c r="SJ98" i="1"/>
  <c r="SJ99" i="1"/>
  <c r="SJ100" i="1"/>
  <c r="SJ101" i="1"/>
  <c r="SJ102" i="1"/>
  <c r="SJ103" i="1"/>
  <c r="SJ104" i="1"/>
  <c r="SJ105" i="1"/>
  <c r="SJ106" i="1"/>
  <c r="SJ107" i="1"/>
  <c r="SJ108" i="1"/>
  <c r="GO87" i="1"/>
  <c r="GP87" i="1"/>
  <c r="GQ87" i="1"/>
  <c r="GR87" i="1"/>
  <c r="GS87" i="1"/>
  <c r="GV87" i="1"/>
  <c r="GL87" i="1"/>
  <c r="GM87" i="1"/>
  <c r="L108" i="1" a="1"/>
  <c r="L108" i="1" s="1"/>
  <c r="GW108" i="1" s="1" a="1"/>
  <c r="GW108" i="1" s="1"/>
  <c r="L89" i="1" a="1"/>
  <c r="L89" i="1" s="1"/>
  <c r="GW89" i="1" s="1" a="1"/>
  <c r="GW89" i="1" s="1"/>
  <c r="GT87" i="1"/>
  <c r="GK87" i="1"/>
  <c r="SL6" i="1"/>
  <c r="SK12" i="1"/>
  <c r="GJ86" i="1"/>
  <c r="GK86" i="1"/>
  <c r="GL86" i="1"/>
  <c r="GM86" i="1"/>
  <c r="GN86" i="1"/>
  <c r="GJ106" i="1"/>
  <c r="GL106" i="1"/>
  <c r="GK106" i="1"/>
  <c r="GM106" i="1"/>
  <c r="GR106" i="1"/>
  <c r="GN106" i="1"/>
  <c r="GS106" i="1"/>
  <c r="GT106" i="1"/>
  <c r="GO106" i="1"/>
  <c r="GQ106" i="1"/>
  <c r="GP106" i="1"/>
  <c r="GV106" i="1"/>
  <c r="L88" i="1" a="1"/>
  <c r="L88" i="1" s="1"/>
  <c r="GW88" i="1" s="1" a="1"/>
  <c r="GW88" i="1" s="1"/>
  <c r="L107" i="1" a="1"/>
  <c r="L107" i="1" s="1"/>
  <c r="GW107" i="1" s="1" a="1"/>
  <c r="GW107" i="1" s="1"/>
  <c r="D106" i="1"/>
  <c r="GN87" i="1"/>
  <c r="GJ87" i="1"/>
  <c r="GT86" i="1"/>
  <c r="GO86" i="1"/>
  <c r="GP86" i="1"/>
  <c r="GV86" i="1"/>
  <c r="D86" i="1"/>
  <c r="GQ86" i="1"/>
  <c r="GR86" i="1"/>
  <c r="GS86" i="1"/>
  <c r="AC313" i="4"/>
  <c r="AF313" i="4"/>
  <c r="AJ298" i="8"/>
  <c r="AK298" i="8"/>
  <c r="AL298" i="8"/>
  <c r="AG298" i="8"/>
  <c r="AI298" i="8"/>
  <c r="AH298" i="8"/>
  <c r="YB10" i="1"/>
  <c r="AR298" i="4"/>
  <c r="AS298" i="4" s="1"/>
  <c r="AT298" i="4" s="1"/>
  <c r="AU298" i="4" s="1"/>
  <c r="AV298" i="4" s="1"/>
  <c r="AW298" i="4" s="1"/>
  <c r="AX298" i="4" s="1"/>
  <c r="AY298" i="4" s="1"/>
  <c r="AZ298" i="4" s="1"/>
  <c r="BA298" i="4" s="1"/>
  <c r="BB298" i="4" s="1"/>
  <c r="BC298" i="4" s="1"/>
  <c r="BD298" i="4" s="1"/>
  <c r="BE298" i="4" s="1"/>
  <c r="BF298" i="4" s="1"/>
  <c r="BG298" i="4" s="1"/>
  <c r="BH298" i="4" s="1"/>
  <c r="BI298" i="4" s="1"/>
  <c r="BJ298" i="4" s="1"/>
  <c r="BK298" i="4" s="1"/>
  <c r="AR298" i="7"/>
  <c r="AS298" i="7" s="1"/>
  <c r="AT298" i="7" s="1"/>
  <c r="AU298" i="7" s="1"/>
  <c r="AV298" i="7" s="1"/>
  <c r="AW298" i="7" s="1"/>
  <c r="AX298" i="7" s="1"/>
  <c r="AY298" i="7" s="1"/>
  <c r="AZ298" i="7" s="1"/>
  <c r="BA298" i="7" s="1"/>
  <c r="BB298" i="7" s="1"/>
  <c r="BC298" i="7" s="1"/>
  <c r="BD298" i="7" s="1"/>
  <c r="BE298" i="7" s="1"/>
  <c r="BF298" i="7" s="1"/>
  <c r="BG298" i="7" s="1"/>
  <c r="BH298" i="7" s="1"/>
  <c r="BI298" i="7" s="1"/>
  <c r="BJ298" i="7" s="1"/>
  <c r="BK298" i="7" s="1"/>
  <c r="YZ7" i="1"/>
  <c r="SK114" i="1" l="1"/>
  <c r="AA113" i="1"/>
  <c r="FH113" i="1" s="1" a="1"/>
  <c r="FH113" i="1" s="1"/>
  <c r="FN113" i="1"/>
  <c r="FG113" i="1" a="1"/>
  <c r="FG113" i="1" s="1"/>
  <c r="FB114" i="1"/>
  <c r="FC114" i="1" s="1"/>
  <c r="FN114" i="1"/>
  <c r="FG114" i="1" a="1"/>
  <c r="FG114" i="1" s="1"/>
  <c r="AA114" i="1"/>
  <c r="FH114" i="1" s="1" a="1"/>
  <c r="FH114" i="1" s="1"/>
  <c r="SK113" i="1"/>
  <c r="AH317" i="4"/>
  <c r="AG317" i="4"/>
  <c r="ABJ89" i="1"/>
  <c r="ABJ108" i="1"/>
  <c r="ABJ107" i="1"/>
  <c r="ABJ88" i="1"/>
  <c r="C89" i="1"/>
  <c r="C108" i="1"/>
  <c r="C107" i="1"/>
  <c r="C88" i="1"/>
  <c r="AL313" i="4"/>
  <c r="AI313" i="4"/>
  <c r="GK89" i="1"/>
  <c r="GT108" i="1"/>
  <c r="GQ108" i="1"/>
  <c r="GS108" i="1"/>
  <c r="GR108" i="1"/>
  <c r="GP108" i="1"/>
  <c r="GO108" i="1"/>
  <c r="D88" i="1"/>
  <c r="SK86" i="1"/>
  <c r="SK85" i="1"/>
  <c r="SK87" i="1"/>
  <c r="SK88" i="1"/>
  <c r="SK89" i="1"/>
  <c r="SK90" i="1"/>
  <c r="SK91" i="1"/>
  <c r="SK92" i="1"/>
  <c r="SK93" i="1"/>
  <c r="SK94" i="1"/>
  <c r="SK95" i="1"/>
  <c r="SK96" i="1"/>
  <c r="SK97" i="1"/>
  <c r="SK98" i="1"/>
  <c r="SK99" i="1"/>
  <c r="SK100" i="1"/>
  <c r="SK101" i="1"/>
  <c r="SK102" i="1"/>
  <c r="SK103" i="1"/>
  <c r="SK104" i="1"/>
  <c r="SK105" i="1"/>
  <c r="SK106" i="1"/>
  <c r="SK107" i="1"/>
  <c r="SK108" i="1"/>
  <c r="GV108" i="1"/>
  <c r="GL89" i="1"/>
  <c r="GP89" i="1"/>
  <c r="GS89" i="1"/>
  <c r="GQ89" i="1"/>
  <c r="GT89" i="1"/>
  <c r="L91" i="1" a="1"/>
  <c r="L91" i="1" s="1"/>
  <c r="GW91" i="1" s="1" a="1"/>
  <c r="GW91" i="1" s="1"/>
  <c r="GR89" i="1"/>
  <c r="GV89" i="1"/>
  <c r="D108" i="1"/>
  <c r="D89" i="1"/>
  <c r="GN89" i="1"/>
  <c r="GO89" i="1"/>
  <c r="GJ108" i="1"/>
  <c r="GK108" i="1"/>
  <c r="GL108" i="1"/>
  <c r="GJ89" i="1"/>
  <c r="GM108" i="1"/>
  <c r="GM89" i="1"/>
  <c r="GN108" i="1"/>
  <c r="GV88" i="1"/>
  <c r="GP88" i="1"/>
  <c r="GQ88" i="1"/>
  <c r="GR88" i="1"/>
  <c r="SM6" i="1"/>
  <c r="SL12" i="1"/>
  <c r="GO88" i="1"/>
  <c r="GS88" i="1"/>
  <c r="GT88" i="1"/>
  <c r="GJ88" i="1"/>
  <c r="L90" i="1" a="1"/>
  <c r="L90" i="1" s="1"/>
  <c r="GW90" i="1" s="1" a="1"/>
  <c r="GW90" i="1" s="1"/>
  <c r="GN88" i="1"/>
  <c r="GM88" i="1"/>
  <c r="GK88" i="1"/>
  <c r="GJ107" i="1"/>
  <c r="GL88" i="1"/>
  <c r="GK107" i="1"/>
  <c r="GL107" i="1"/>
  <c r="GM107" i="1"/>
  <c r="GP107" i="1"/>
  <c r="GQ107" i="1"/>
  <c r="GR107" i="1"/>
  <c r="GN107" i="1"/>
  <c r="GS107" i="1"/>
  <c r="D107" i="1"/>
  <c r="GO107" i="1"/>
  <c r="GV107" i="1"/>
  <c r="GT107" i="1"/>
  <c r="YC10" i="1"/>
  <c r="B340" i="8"/>
  <c r="B340" i="7"/>
  <c r="B340" i="6"/>
  <c r="B340" i="4"/>
  <c r="B348" i="8"/>
  <c r="B348" i="7"/>
  <c r="B348" i="6"/>
  <c r="B348" i="4"/>
  <c r="B332" i="8"/>
  <c r="B332" i="7"/>
  <c r="B332" i="6"/>
  <c r="B332" i="4"/>
  <c r="B327" i="8"/>
  <c r="B327" i="7"/>
  <c r="B327" i="6"/>
  <c r="B327" i="4"/>
  <c r="B343" i="8"/>
  <c r="B343" i="7"/>
  <c r="B343" i="6"/>
  <c r="B343" i="4"/>
  <c r="B335" i="8"/>
  <c r="B335" i="7"/>
  <c r="B335" i="6"/>
  <c r="B335" i="4"/>
  <c r="XX8" i="1"/>
  <c r="XY117" i="1"/>
  <c r="XX117" i="1"/>
  <c r="AW46" i="8"/>
  <c r="AW45" i="8"/>
  <c r="BF45" i="8" s="1"/>
  <c r="AU45" i="8" s="1"/>
  <c r="AW44" i="8"/>
  <c r="BF44" i="8" s="1"/>
  <c r="AU44" i="8" s="1"/>
  <c r="AW43" i="8"/>
  <c r="BF43" i="8" s="1"/>
  <c r="AU43" i="8" s="1"/>
  <c r="AW46" i="7"/>
  <c r="AW45" i="7"/>
  <c r="BF45" i="7" s="1"/>
  <c r="AU45" i="7" s="1"/>
  <c r="AW44" i="7"/>
  <c r="BB44" i="7" s="1"/>
  <c r="AQ44" i="7" s="1"/>
  <c r="AW43" i="7"/>
  <c r="AY43" i="7" s="1"/>
  <c r="AN43" i="7" s="1"/>
  <c r="AW46" i="6"/>
  <c r="AW45" i="6"/>
  <c r="AW50" i="6" s="1"/>
  <c r="AW44" i="6"/>
  <c r="BF44" i="6" s="1"/>
  <c r="AU44" i="6" s="1"/>
  <c r="AW43" i="6"/>
  <c r="BD43" i="6" s="1"/>
  <c r="AS43" i="6" s="1"/>
  <c r="G117" i="1"/>
  <c r="F117" i="1"/>
  <c r="B117" i="1"/>
  <c r="LK117" i="1"/>
  <c r="LJ117" i="1"/>
  <c r="LI117" i="1"/>
  <c r="LH117" i="1"/>
  <c r="LG117" i="1"/>
  <c r="LF117" i="1"/>
  <c r="LE117" i="1"/>
  <c r="LD117" i="1"/>
  <c r="LC117" i="1"/>
  <c r="LB117" i="1"/>
  <c r="LA117" i="1"/>
  <c r="KZ117" i="1"/>
  <c r="LK14" i="1"/>
  <c r="LJ14" i="1"/>
  <c r="LI14" i="1"/>
  <c r="LH14" i="1"/>
  <c r="LG14" i="1"/>
  <c r="LF14" i="1"/>
  <c r="LE14" i="1"/>
  <c r="LD14" i="1"/>
  <c r="LC14" i="1"/>
  <c r="LB14" i="1"/>
  <c r="LA14" i="1"/>
  <c r="KZ14" i="1"/>
  <c r="AC82" i="4"/>
  <c r="GU117" i="1"/>
  <c r="GT117" i="1"/>
  <c r="GS117" i="1"/>
  <c r="GR117" i="1"/>
  <c r="GQ117" i="1"/>
  <c r="GP117" i="1"/>
  <c r="GO117" i="1"/>
  <c r="AAV15" i="1"/>
  <c r="AAT15" i="1"/>
  <c r="CC15" i="1"/>
  <c r="BW15" i="1"/>
  <c r="BV15" i="1"/>
  <c r="BQ15" i="1"/>
  <c r="BW117" i="1"/>
  <c r="B15" i="1"/>
  <c r="CH15" i="1" l="1" a="1"/>
  <c r="CH15" i="1" s="1"/>
  <c r="CJ15" i="1" a="1"/>
  <c r="CJ15" i="1" s="1"/>
  <c r="CI15" i="1" a="1"/>
  <c r="CI15" i="1" s="1"/>
  <c r="HZ15" i="1" a="1"/>
  <c r="HZ15" i="1" s="1"/>
  <c r="HZ85" i="1" s="1" a="1"/>
  <c r="HZ85" i="1" s="1"/>
  <c r="IE15" i="1" a="1"/>
  <c r="IE15" i="1" s="1"/>
  <c r="HV15" i="1" a="1"/>
  <c r="HV15" i="1" s="1"/>
  <c r="HW15" i="1" a="1"/>
  <c r="HW15" i="1" s="1"/>
  <c r="HK15" i="1" a="1"/>
  <c r="HK15" i="1" s="1"/>
  <c r="HF15" i="1" a="1"/>
  <c r="HF15" i="1" s="1"/>
  <c r="HC15" i="1" a="1"/>
  <c r="HC15" i="1" s="1"/>
  <c r="HB15" i="1" a="1"/>
  <c r="HB15" i="1" s="1"/>
  <c r="JA15" i="1" a="1"/>
  <c r="JA15" i="1" s="1"/>
  <c r="IK15" i="1" a="1"/>
  <c r="IK15" i="1" s="1"/>
  <c r="HQ15" i="1" a="1"/>
  <c r="HQ15" i="1" s="1"/>
  <c r="ID15" i="1" a="1"/>
  <c r="ID15" i="1" s="1"/>
  <c r="IZ15" i="1" a="1"/>
  <c r="IZ15" i="1" s="1"/>
  <c r="IJ15" i="1" a="1"/>
  <c r="IJ15" i="1" s="1"/>
  <c r="HP15" i="1" a="1"/>
  <c r="HP15" i="1" s="1"/>
  <c r="IY15" i="1" a="1"/>
  <c r="IY15" i="1" s="1"/>
  <c r="II15" i="1" a="1"/>
  <c r="II15" i="1" s="1"/>
  <c r="HO15" i="1" a="1"/>
  <c r="HO15" i="1" s="1"/>
  <c r="IX15" i="1" a="1"/>
  <c r="IX15" i="1" s="1"/>
  <c r="IH15" i="1" a="1"/>
  <c r="IH15" i="1" s="1"/>
  <c r="HN15" i="1" a="1"/>
  <c r="HN15" i="1" s="1"/>
  <c r="IW15" i="1" a="1"/>
  <c r="IW15" i="1" s="1"/>
  <c r="IG15" i="1" a="1"/>
  <c r="IG15" i="1" s="1"/>
  <c r="IV15" i="1" a="1"/>
  <c r="IV15" i="1" s="1"/>
  <c r="IF15" i="1" a="1"/>
  <c r="IF15" i="1" s="1"/>
  <c r="IT15" i="1" a="1"/>
  <c r="IT15" i="1" s="1"/>
  <c r="IC15" i="1" a="1"/>
  <c r="IC15" i="1" s="1"/>
  <c r="IR15" i="1" a="1"/>
  <c r="IR15" i="1" s="1"/>
  <c r="IA15" i="1" a="1"/>
  <c r="IA15" i="1" s="1"/>
  <c r="JB15" i="1" a="1"/>
  <c r="JB15" i="1" s="1"/>
  <c r="IQ15" i="1" a="1"/>
  <c r="IQ15" i="1" s="1"/>
  <c r="IS15" i="1" a="1"/>
  <c r="IS15" i="1" s="1"/>
  <c r="HR15" i="1" a="1"/>
  <c r="HR15" i="1" s="1"/>
  <c r="IP15" i="1" a="1"/>
  <c r="IP15" i="1" s="1"/>
  <c r="JC15" i="1" a="1"/>
  <c r="JC15" i="1" s="1"/>
  <c r="IO15" i="1" a="1"/>
  <c r="IO15" i="1" s="1"/>
  <c r="IM15" i="1" a="1"/>
  <c r="IM15" i="1" s="1"/>
  <c r="HU15" i="1" a="1"/>
  <c r="HU15" i="1" s="1"/>
  <c r="HS15" i="1" a="1"/>
  <c r="HS15" i="1" s="1"/>
  <c r="IN15" i="1" a="1"/>
  <c r="IN15" i="1" s="1"/>
  <c r="HY15" i="1" a="1"/>
  <c r="HY15" i="1" s="1"/>
  <c r="IL15" i="1" a="1"/>
  <c r="IL15" i="1" s="1"/>
  <c r="IB15" i="1" a="1"/>
  <c r="IB15" i="1" s="1"/>
  <c r="JE15" i="1" a="1"/>
  <c r="JE15" i="1" s="1"/>
  <c r="HX15" i="1" a="1"/>
  <c r="HX15" i="1" s="1"/>
  <c r="IU15" i="1" a="1"/>
  <c r="IU15" i="1" s="1"/>
  <c r="JD15" i="1" a="1"/>
  <c r="JD15" i="1" s="1"/>
  <c r="HT15" i="1" a="1"/>
  <c r="HT15" i="1" s="1"/>
  <c r="HJ15" i="1" a="1"/>
  <c r="HJ15" i="1" s="1"/>
  <c r="HI15" i="1" a="1"/>
  <c r="HI15" i="1" s="1"/>
  <c r="HM15" i="1" a="1"/>
  <c r="HM15" i="1" s="1"/>
  <c r="HL15" i="1" a="1"/>
  <c r="HL15" i="1" s="1"/>
  <c r="HD15" i="1" a="1"/>
  <c r="HD15" i="1" s="1"/>
  <c r="HH15" i="1" a="1"/>
  <c r="HH15" i="1" s="1"/>
  <c r="HG15" i="1" a="1"/>
  <c r="HG15" i="1" s="1"/>
  <c r="HE15" i="1" a="1"/>
  <c r="HE15" i="1" s="1"/>
  <c r="XX114" i="1"/>
  <c r="SL114" i="1"/>
  <c r="OY114" i="1"/>
  <c r="OY113" i="1"/>
  <c r="OZ113" i="1"/>
  <c r="OZ114" i="1"/>
  <c r="GU114" i="1"/>
  <c r="GU113" i="1"/>
  <c r="SL113" i="1"/>
  <c r="CY15" i="1" a="1"/>
  <c r="CY15" i="1" s="1"/>
  <c r="DF15" i="1" a="1"/>
  <c r="DF15" i="1" s="1"/>
  <c r="CM15" i="1" a="1"/>
  <c r="CM15" i="1" s="1"/>
  <c r="CT15" i="1" a="1"/>
  <c r="CT15" i="1" s="1"/>
  <c r="ZQ15" i="1" a="1"/>
  <c r="ZQ15" i="1" s="1"/>
  <c r="ZR15" i="1" a="1"/>
  <c r="ZR15" i="1" s="1"/>
  <c r="GU18" i="1"/>
  <c r="ABG15" i="1" a="1"/>
  <c r="ABG15" i="1" s="1"/>
  <c r="ABF15" i="1" a="1"/>
  <c r="ABF15" i="1" s="1"/>
  <c r="ABM15" i="1" a="1"/>
  <c r="ABM15" i="1" s="1"/>
  <c r="ABI15" i="1" a="1"/>
  <c r="ABI15" i="1" s="1"/>
  <c r="FJ15" i="1" a="1"/>
  <c r="FJ15" i="1" s="1"/>
  <c r="ADL15" i="1" a="1"/>
  <c r="ADL15" i="1" s="1"/>
  <c r="FN15" i="1" a="1"/>
  <c r="FN15" i="1" s="1"/>
  <c r="FM15" i="1" a="1"/>
  <c r="FM15" i="1" s="1"/>
  <c r="FA15" i="1" a="1"/>
  <c r="FA15" i="1" s="1"/>
  <c r="DK15" i="1" a="1"/>
  <c r="DK15" i="1" s="1"/>
  <c r="ACC15" i="1" a="1"/>
  <c r="ACC15" i="1" s="1"/>
  <c r="ACB15" i="1" a="1"/>
  <c r="ACB15" i="1" s="1"/>
  <c r="ACA15" i="1" a="1"/>
  <c r="ACA15" i="1" s="1"/>
  <c r="FC15" i="1" a="1"/>
  <c r="FC15" i="1" s="1"/>
  <c r="FB15" i="1" a="1"/>
  <c r="FB15" i="1" s="1"/>
  <c r="EZ15" i="1" a="1"/>
  <c r="EZ15" i="1" s="1"/>
  <c r="ABJ91" i="1"/>
  <c r="ABJ90" i="1"/>
  <c r="AAI15" i="1" a="1"/>
  <c r="AAI15" i="1" s="1"/>
  <c r="AAJ15" i="1" a="1"/>
  <c r="AAJ15" i="1" s="1"/>
  <c r="AAH15" i="1" a="1"/>
  <c r="AAH15" i="1" s="1"/>
  <c r="AAK15" i="1" a="1"/>
  <c r="AAK15" i="1" s="1"/>
  <c r="AAL15" i="1" a="1"/>
  <c r="AAL15" i="1" s="1"/>
  <c r="KH15" i="1" a="1"/>
  <c r="KH15" i="1" s="1"/>
  <c r="KL15" i="1" a="1"/>
  <c r="KL15" i="1" s="1"/>
  <c r="KG15" i="1" a="1"/>
  <c r="KG15" i="1" s="1"/>
  <c r="KF15" i="1" a="1"/>
  <c r="KF15" i="1" s="1"/>
  <c r="ZZ15" i="1" a="1"/>
  <c r="ZZ15" i="1" s="1"/>
  <c r="KV15" i="1" a="1"/>
  <c r="KV15" i="1" s="1"/>
  <c r="C91" i="1"/>
  <c r="C90" i="1"/>
  <c r="AM313" i="4"/>
  <c r="AR313" i="4" s="1"/>
  <c r="AW313" i="4" s="1"/>
  <c r="BB313" i="4" s="1"/>
  <c r="BG313" i="4" s="1"/>
  <c r="AQ313" i="4"/>
  <c r="AV313" i="4" s="1"/>
  <c r="BA313" i="4" s="1"/>
  <c r="BF313" i="4" s="1"/>
  <c r="BK313" i="4" s="1"/>
  <c r="ADK15" i="1" a="1"/>
  <c r="ADK15" i="1" s="1"/>
  <c r="ABL15" i="1" a="1"/>
  <c r="ABL15" i="1" s="1"/>
  <c r="ADP15" i="1" a="1"/>
  <c r="ADP15" i="1" s="1"/>
  <c r="ADN15" i="1" a="1"/>
  <c r="ADN15" i="1" s="1"/>
  <c r="ADI15" i="1" a="1"/>
  <c r="ADI15" i="1" s="1"/>
  <c r="ADM15" i="1" a="1"/>
  <c r="ADM15" i="1" s="1"/>
  <c r="ADH15" i="1" a="1"/>
  <c r="ADH15" i="1" s="1"/>
  <c r="ADG15" i="1" a="1"/>
  <c r="ADG15" i="1" s="1"/>
  <c r="ADF15" i="1" a="1"/>
  <c r="ADF15" i="1" s="1"/>
  <c r="ADE15" i="1" a="1"/>
  <c r="ADE15" i="1" s="1"/>
  <c r="ADD15" i="1" a="1"/>
  <c r="ADD15" i="1" s="1"/>
  <c r="ADO15" i="1" a="1"/>
  <c r="ADO15" i="1" s="1"/>
  <c r="ADJ15" i="1" a="1"/>
  <c r="ADJ15" i="1" s="1"/>
  <c r="FS15" i="1" a="1"/>
  <c r="FS15" i="1" s="1"/>
  <c r="GL90" i="1"/>
  <c r="GM90" i="1"/>
  <c r="GN90" i="1"/>
  <c r="GO90" i="1"/>
  <c r="GK91" i="1"/>
  <c r="GM91" i="1"/>
  <c r="GN91" i="1"/>
  <c r="GJ91" i="1"/>
  <c r="L93" i="1" a="1"/>
  <c r="L93" i="1" s="1"/>
  <c r="GW93" i="1" s="1" a="1"/>
  <c r="GW93" i="1" s="1"/>
  <c r="GP91" i="1"/>
  <c r="GO91" i="1"/>
  <c r="SL85" i="1"/>
  <c r="SL86" i="1"/>
  <c r="SL87" i="1"/>
  <c r="SL88" i="1"/>
  <c r="SL89" i="1"/>
  <c r="SL90" i="1"/>
  <c r="SL91" i="1"/>
  <c r="SL92" i="1"/>
  <c r="SL93" i="1"/>
  <c r="SL94" i="1"/>
  <c r="SL95" i="1"/>
  <c r="SL96" i="1"/>
  <c r="SL97" i="1"/>
  <c r="SL98" i="1"/>
  <c r="SL99" i="1"/>
  <c r="SL100" i="1"/>
  <c r="SL101" i="1"/>
  <c r="SL102" i="1"/>
  <c r="SL103" i="1"/>
  <c r="SL104" i="1"/>
  <c r="SL105" i="1"/>
  <c r="SL106" i="1"/>
  <c r="SL107" i="1"/>
  <c r="SL108" i="1"/>
  <c r="GL91" i="1"/>
  <c r="GQ91" i="1"/>
  <c r="GR91" i="1"/>
  <c r="GS91" i="1"/>
  <c r="D91" i="1"/>
  <c r="GT91" i="1"/>
  <c r="GV91" i="1"/>
  <c r="GJ90" i="1"/>
  <c r="GK90" i="1"/>
  <c r="GS90" i="1"/>
  <c r="GP90" i="1"/>
  <c r="VI15" i="1" a="1"/>
  <c r="VI15" i="1" s="1"/>
  <c r="XL15" i="1" a="1"/>
  <c r="XL15" i="1" s="1"/>
  <c r="WV15" i="1" a="1"/>
  <c r="WV15" i="1" s="1"/>
  <c r="WF15" i="1" a="1"/>
  <c r="WF15" i="1" s="1"/>
  <c r="VP15" i="1" a="1"/>
  <c r="VP15" i="1" s="1"/>
  <c r="UZ15" i="1" a="1"/>
  <c r="UZ15" i="1" s="1"/>
  <c r="UJ15" i="1" a="1"/>
  <c r="UJ15" i="1" s="1"/>
  <c r="TT15" i="1" a="1"/>
  <c r="TT15" i="1" s="1"/>
  <c r="TD15" i="1" a="1"/>
  <c r="TD15" i="1" s="1"/>
  <c r="SN15" i="1" a="1"/>
  <c r="SN15" i="1" s="1"/>
  <c r="RX15" i="1" a="1"/>
  <c r="RX15" i="1" s="1"/>
  <c r="RH15" i="1" a="1"/>
  <c r="RH15" i="1" s="1"/>
  <c r="QR15" i="1" a="1"/>
  <c r="QR15" i="1" s="1"/>
  <c r="QB15" i="1" a="1"/>
  <c r="QB15" i="1" s="1"/>
  <c r="PL15" i="1" a="1"/>
  <c r="PL15" i="1" s="1"/>
  <c r="RQ15" i="1" a="1"/>
  <c r="RQ15" i="1" s="1"/>
  <c r="UC15" i="1" a="1"/>
  <c r="UC15" i="1" s="1"/>
  <c r="XK15" i="1" a="1"/>
  <c r="XK15" i="1" s="1"/>
  <c r="WU15" i="1" a="1"/>
  <c r="WU15" i="1" s="1"/>
  <c r="WE15" i="1" a="1"/>
  <c r="WE15" i="1" s="1"/>
  <c r="VO15" i="1" a="1"/>
  <c r="VO15" i="1" s="1"/>
  <c r="UY15" i="1" a="1"/>
  <c r="UY15" i="1" s="1"/>
  <c r="UI15" i="1" a="1"/>
  <c r="UI15" i="1" s="1"/>
  <c r="TS15" i="1" a="1"/>
  <c r="TS15" i="1" s="1"/>
  <c r="TC15" i="1" a="1"/>
  <c r="TC15" i="1" s="1"/>
  <c r="SM15" i="1" a="1"/>
  <c r="SM15" i="1" s="1"/>
  <c r="RW15" i="1" a="1"/>
  <c r="RW15" i="1" s="1"/>
  <c r="RG15" i="1" a="1"/>
  <c r="RG15" i="1" s="1"/>
  <c r="QQ15" i="1" a="1"/>
  <c r="QQ15" i="1" s="1"/>
  <c r="QA15" i="1" a="1"/>
  <c r="QA15" i="1" s="1"/>
  <c r="PK15" i="1" a="1"/>
  <c r="PK15" i="1" s="1"/>
  <c r="VY15" i="1" a="1"/>
  <c r="VY15" i="1" s="1"/>
  <c r="QK15" i="1" a="1"/>
  <c r="QK15" i="1" s="1"/>
  <c r="XJ15" i="1" a="1"/>
  <c r="XJ15" i="1" s="1"/>
  <c r="WT15" i="1" a="1"/>
  <c r="WT15" i="1" s="1"/>
  <c r="WD15" i="1" a="1"/>
  <c r="WD15" i="1" s="1"/>
  <c r="VN15" i="1" a="1"/>
  <c r="VN15" i="1" s="1"/>
  <c r="UX15" i="1" a="1"/>
  <c r="UX15" i="1" s="1"/>
  <c r="UH15" i="1" a="1"/>
  <c r="UH15" i="1" s="1"/>
  <c r="TR15" i="1" a="1"/>
  <c r="TR15" i="1" s="1"/>
  <c r="TB15" i="1" a="1"/>
  <c r="TB15" i="1" s="1"/>
  <c r="SL15" i="1" a="1"/>
  <c r="SL15" i="1" s="1"/>
  <c r="RV15" i="1" a="1"/>
  <c r="RV15" i="1" s="1"/>
  <c r="RF15" i="1" a="1"/>
  <c r="RF15" i="1" s="1"/>
  <c r="QP15" i="1" a="1"/>
  <c r="QP15" i="1" s="1"/>
  <c r="PZ15" i="1" a="1"/>
  <c r="PZ15" i="1" s="1"/>
  <c r="PJ15" i="1" a="1"/>
  <c r="PJ15" i="1" s="1"/>
  <c r="US15" i="1" a="1"/>
  <c r="US15" i="1" s="1"/>
  <c r="XU15" i="1" a="1"/>
  <c r="XU15" i="1" s="1"/>
  <c r="XI15" i="1" a="1"/>
  <c r="XI15" i="1" s="1"/>
  <c r="WS15" i="1" a="1"/>
  <c r="WS15" i="1" s="1"/>
  <c r="WC15" i="1" a="1"/>
  <c r="WC15" i="1" s="1"/>
  <c r="VM15" i="1" a="1"/>
  <c r="VM15" i="1" s="1"/>
  <c r="UW15" i="1" a="1"/>
  <c r="UW15" i="1" s="1"/>
  <c r="UG15" i="1" a="1"/>
  <c r="UG15" i="1" s="1"/>
  <c r="TQ15" i="1" a="1"/>
  <c r="TQ15" i="1" s="1"/>
  <c r="TA15" i="1" a="1"/>
  <c r="TA15" i="1" s="1"/>
  <c r="SK15" i="1" a="1"/>
  <c r="SK15" i="1" s="1"/>
  <c r="RU15" i="1" a="1"/>
  <c r="RU15" i="1" s="1"/>
  <c r="RE15" i="1" a="1"/>
  <c r="RE15" i="1" s="1"/>
  <c r="QO15" i="1" a="1"/>
  <c r="QO15" i="1" s="1"/>
  <c r="PY15" i="1" a="1"/>
  <c r="PY15" i="1" s="1"/>
  <c r="PI15" i="1" a="1"/>
  <c r="PI15" i="1" s="1"/>
  <c r="SW15" i="1" a="1"/>
  <c r="SW15" i="1" s="1"/>
  <c r="RA15" i="1" a="1"/>
  <c r="RA15" i="1" s="1"/>
  <c r="XH15" i="1" a="1"/>
  <c r="XH15" i="1" s="1"/>
  <c r="WR15" i="1" a="1"/>
  <c r="WR15" i="1" s="1"/>
  <c r="WB15" i="1" a="1"/>
  <c r="WB15" i="1" s="1"/>
  <c r="VL15" i="1" a="1"/>
  <c r="VL15" i="1" s="1"/>
  <c r="UV15" i="1" a="1"/>
  <c r="UV15" i="1" s="1"/>
  <c r="UF15" i="1" a="1"/>
  <c r="UF15" i="1" s="1"/>
  <c r="TP15" i="1" a="1"/>
  <c r="TP15" i="1" s="1"/>
  <c r="SZ15" i="1" a="1"/>
  <c r="SZ15" i="1" s="1"/>
  <c r="SJ15" i="1" a="1"/>
  <c r="SJ15" i="1" s="1"/>
  <c r="RT15" i="1" a="1"/>
  <c r="RT15" i="1" s="1"/>
  <c r="RD15" i="1" a="1"/>
  <c r="RD15" i="1" s="1"/>
  <c r="QN15" i="1" a="1"/>
  <c r="QN15" i="1" s="1"/>
  <c r="PX15" i="1" a="1"/>
  <c r="PX15" i="1" s="1"/>
  <c r="PH15" i="1" a="1"/>
  <c r="PH15" i="1" s="1"/>
  <c r="WO15" i="1" a="1"/>
  <c r="WO15" i="1" s="1"/>
  <c r="XW15" i="1" a="1"/>
  <c r="XW15" i="1" s="1"/>
  <c r="XG15" i="1" a="1"/>
  <c r="XG15" i="1" s="1"/>
  <c r="WQ15" i="1" a="1"/>
  <c r="WQ15" i="1" s="1"/>
  <c r="WA15" i="1" a="1"/>
  <c r="WA15" i="1" s="1"/>
  <c r="VK15" i="1" a="1"/>
  <c r="VK15" i="1" s="1"/>
  <c r="UU15" i="1" a="1"/>
  <c r="UU15" i="1" s="1"/>
  <c r="UE15" i="1" a="1"/>
  <c r="UE15" i="1" s="1"/>
  <c r="TO15" i="1" a="1"/>
  <c r="TO15" i="1" s="1"/>
  <c r="SY15" i="1" a="1"/>
  <c r="SY15" i="1" s="1"/>
  <c r="SI15" i="1" a="1"/>
  <c r="SI15" i="1" s="1"/>
  <c r="RS15" i="1" a="1"/>
  <c r="RS15" i="1" s="1"/>
  <c r="RC15" i="1" a="1"/>
  <c r="RC15" i="1" s="1"/>
  <c r="QM15" i="1" a="1"/>
  <c r="QM15" i="1" s="1"/>
  <c r="PW15" i="1" a="1"/>
  <c r="PW15" i="1" s="1"/>
  <c r="PG15" i="1" a="1"/>
  <c r="PG15" i="1" s="1"/>
  <c r="PE15" i="1" a="1"/>
  <c r="PE15" i="1" s="1"/>
  <c r="SG15" i="1" a="1"/>
  <c r="SG15" i="1" s="1"/>
  <c r="XV15" i="1" a="1"/>
  <c r="XV15" i="1" s="1"/>
  <c r="XF15" i="1" a="1"/>
  <c r="XF15" i="1" s="1"/>
  <c r="WP15" i="1" a="1"/>
  <c r="WP15" i="1" s="1"/>
  <c r="VZ15" i="1" a="1"/>
  <c r="VZ15" i="1" s="1"/>
  <c r="VJ15" i="1" a="1"/>
  <c r="VJ15" i="1" s="1"/>
  <c r="UT15" i="1" a="1"/>
  <c r="UT15" i="1" s="1"/>
  <c r="UD15" i="1" a="1"/>
  <c r="UD15" i="1" s="1"/>
  <c r="TN15" i="1" a="1"/>
  <c r="TN15" i="1" s="1"/>
  <c r="SX15" i="1" a="1"/>
  <c r="SX15" i="1" s="1"/>
  <c r="SH15" i="1" a="1"/>
  <c r="SH15" i="1" s="1"/>
  <c r="RR15" i="1" a="1"/>
  <c r="RR15" i="1" s="1"/>
  <c r="RB15" i="1" a="1"/>
  <c r="RB15" i="1" s="1"/>
  <c r="QL15" i="1" a="1"/>
  <c r="QL15" i="1" s="1"/>
  <c r="PV15" i="1" a="1"/>
  <c r="PV15" i="1" s="1"/>
  <c r="PF15" i="1" a="1"/>
  <c r="PF15" i="1" s="1"/>
  <c r="XE15" i="1" a="1"/>
  <c r="XE15" i="1" s="1"/>
  <c r="TM15" i="1" a="1"/>
  <c r="TM15" i="1" s="1"/>
  <c r="PU15" i="1" a="1"/>
  <c r="PU15" i="1" s="1"/>
  <c r="XT15" i="1" a="1"/>
  <c r="XT15" i="1" s="1"/>
  <c r="XD15" i="1" a="1"/>
  <c r="XD15" i="1" s="1"/>
  <c r="WN15" i="1" a="1"/>
  <c r="WN15" i="1" s="1"/>
  <c r="VX15" i="1" a="1"/>
  <c r="VX15" i="1" s="1"/>
  <c r="VH15" i="1" a="1"/>
  <c r="VH15" i="1" s="1"/>
  <c r="UR15" i="1" a="1"/>
  <c r="UR15" i="1" s="1"/>
  <c r="UB15" i="1" a="1"/>
  <c r="UB15" i="1" s="1"/>
  <c r="TL15" i="1" a="1"/>
  <c r="TL15" i="1" s="1"/>
  <c r="SV15" i="1" a="1"/>
  <c r="SV15" i="1" s="1"/>
  <c r="SF15" i="1" a="1"/>
  <c r="SF15" i="1" s="1"/>
  <c r="RP15" i="1" a="1"/>
  <c r="RP15" i="1" s="1"/>
  <c r="QZ15" i="1" a="1"/>
  <c r="QZ15" i="1" s="1"/>
  <c r="QJ15" i="1" a="1"/>
  <c r="QJ15" i="1" s="1"/>
  <c r="PT15" i="1" a="1"/>
  <c r="PT15" i="1" s="1"/>
  <c r="PD15" i="1" a="1"/>
  <c r="PD15" i="1" s="1"/>
  <c r="XS15" i="1" a="1"/>
  <c r="XS15" i="1" s="1"/>
  <c r="XC15" i="1" a="1"/>
  <c r="XC15" i="1" s="1"/>
  <c r="WM15" i="1" a="1"/>
  <c r="WM15" i="1" s="1"/>
  <c r="VW15" i="1" a="1"/>
  <c r="VW15" i="1" s="1"/>
  <c r="VG15" i="1" a="1"/>
  <c r="VG15" i="1" s="1"/>
  <c r="UQ15" i="1" a="1"/>
  <c r="UQ15" i="1" s="1"/>
  <c r="UA15" i="1" a="1"/>
  <c r="UA15" i="1" s="1"/>
  <c r="TK15" i="1" a="1"/>
  <c r="TK15" i="1" s="1"/>
  <c r="SU15" i="1" a="1"/>
  <c r="SU15" i="1" s="1"/>
  <c r="SE15" i="1" a="1"/>
  <c r="SE15" i="1" s="1"/>
  <c r="RO15" i="1" a="1"/>
  <c r="RO15" i="1" s="1"/>
  <c r="QY15" i="1" a="1"/>
  <c r="QY15" i="1" s="1"/>
  <c r="QI15" i="1" a="1"/>
  <c r="QI15" i="1" s="1"/>
  <c r="PS15" i="1" a="1"/>
  <c r="PS15" i="1" s="1"/>
  <c r="PC15" i="1" a="1"/>
  <c r="PC15" i="1" s="1"/>
  <c r="XR15" i="1" a="1"/>
  <c r="XR15" i="1" s="1"/>
  <c r="XB15" i="1" a="1"/>
  <c r="XB15" i="1" s="1"/>
  <c r="WL15" i="1" a="1"/>
  <c r="WL15" i="1" s="1"/>
  <c r="VV15" i="1" a="1"/>
  <c r="VV15" i="1" s="1"/>
  <c r="VF15" i="1" a="1"/>
  <c r="VF15" i="1" s="1"/>
  <c r="UP15" i="1" a="1"/>
  <c r="UP15" i="1" s="1"/>
  <c r="TZ15" i="1" a="1"/>
  <c r="TZ15" i="1" s="1"/>
  <c r="TJ15" i="1" a="1"/>
  <c r="TJ15" i="1" s="1"/>
  <c r="ST15" i="1" a="1"/>
  <c r="ST15" i="1" s="1"/>
  <c r="SD15" i="1" a="1"/>
  <c r="SD15" i="1" s="1"/>
  <c r="RN15" i="1" a="1"/>
  <c r="RN15" i="1" s="1"/>
  <c r="QX15" i="1" a="1"/>
  <c r="QX15" i="1" s="1"/>
  <c r="QH15" i="1" a="1"/>
  <c r="QH15" i="1" s="1"/>
  <c r="PR15" i="1" a="1"/>
  <c r="PR15" i="1" s="1"/>
  <c r="XQ15" i="1" a="1"/>
  <c r="XQ15" i="1" s="1"/>
  <c r="XA15" i="1" a="1"/>
  <c r="XA15" i="1" s="1"/>
  <c r="WK15" i="1" a="1"/>
  <c r="WK15" i="1" s="1"/>
  <c r="VU15" i="1" a="1"/>
  <c r="VU15" i="1" s="1"/>
  <c r="VE15" i="1" a="1"/>
  <c r="VE15" i="1" s="1"/>
  <c r="UO15" i="1" a="1"/>
  <c r="UO15" i="1" s="1"/>
  <c r="TY15" i="1" a="1"/>
  <c r="TY15" i="1" s="1"/>
  <c r="TI15" i="1" a="1"/>
  <c r="TI15" i="1" s="1"/>
  <c r="SS15" i="1" a="1"/>
  <c r="SS15" i="1" s="1"/>
  <c r="SC15" i="1" a="1"/>
  <c r="SC15" i="1" s="1"/>
  <c r="RM15" i="1" a="1"/>
  <c r="RM15" i="1" s="1"/>
  <c r="QW15" i="1" a="1"/>
  <c r="QW15" i="1" s="1"/>
  <c r="QG15" i="1" a="1"/>
  <c r="QG15" i="1" s="1"/>
  <c r="PQ15" i="1" a="1"/>
  <c r="PQ15" i="1" s="1"/>
  <c r="XP15" i="1" a="1"/>
  <c r="XP15" i="1" s="1"/>
  <c r="WZ15" i="1" a="1"/>
  <c r="WZ15" i="1" s="1"/>
  <c r="WJ15" i="1" a="1"/>
  <c r="WJ15" i="1" s="1"/>
  <c r="VT15" i="1" a="1"/>
  <c r="VT15" i="1" s="1"/>
  <c r="VD15" i="1" a="1"/>
  <c r="VD15" i="1" s="1"/>
  <c r="UN15" i="1" a="1"/>
  <c r="UN15" i="1" s="1"/>
  <c r="TX15" i="1" a="1"/>
  <c r="TX15" i="1" s="1"/>
  <c r="TH15" i="1" a="1"/>
  <c r="TH15" i="1" s="1"/>
  <c r="SR15" i="1" a="1"/>
  <c r="SR15" i="1" s="1"/>
  <c r="SB15" i="1" a="1"/>
  <c r="SB15" i="1" s="1"/>
  <c r="RL15" i="1" a="1"/>
  <c r="RL15" i="1" s="1"/>
  <c r="QV15" i="1" a="1"/>
  <c r="QV15" i="1" s="1"/>
  <c r="QF15" i="1" a="1"/>
  <c r="QF15" i="1" s="1"/>
  <c r="PP15" i="1" a="1"/>
  <c r="PP15" i="1" s="1"/>
  <c r="XO15" i="1" a="1"/>
  <c r="XO15" i="1" s="1"/>
  <c r="WY15" i="1" a="1"/>
  <c r="WY15" i="1" s="1"/>
  <c r="WI15" i="1" a="1"/>
  <c r="WI15" i="1" s="1"/>
  <c r="VS15" i="1" a="1"/>
  <c r="VS15" i="1" s="1"/>
  <c r="VC15" i="1" a="1"/>
  <c r="VC15" i="1" s="1"/>
  <c r="UM15" i="1" a="1"/>
  <c r="UM15" i="1" s="1"/>
  <c r="TW15" i="1" a="1"/>
  <c r="TW15" i="1" s="1"/>
  <c r="TG15" i="1" a="1"/>
  <c r="TG15" i="1" s="1"/>
  <c r="SQ15" i="1" a="1"/>
  <c r="SQ15" i="1" s="1"/>
  <c r="SA15" i="1" a="1"/>
  <c r="SA15" i="1" s="1"/>
  <c r="RK15" i="1" a="1"/>
  <c r="RK15" i="1" s="1"/>
  <c r="QU15" i="1" a="1"/>
  <c r="QU15" i="1" s="1"/>
  <c r="QE15" i="1" a="1"/>
  <c r="QE15" i="1" s="1"/>
  <c r="PO15" i="1" a="1"/>
  <c r="PO15" i="1" s="1"/>
  <c r="XN15" i="1" a="1"/>
  <c r="XN15" i="1" s="1"/>
  <c r="WX15" i="1" a="1"/>
  <c r="WX15" i="1" s="1"/>
  <c r="WH15" i="1" a="1"/>
  <c r="WH15" i="1" s="1"/>
  <c r="VR15" i="1" a="1"/>
  <c r="VR15" i="1" s="1"/>
  <c r="VB15" i="1" a="1"/>
  <c r="VB15" i="1" s="1"/>
  <c r="UL15" i="1" a="1"/>
  <c r="UL15" i="1" s="1"/>
  <c r="TV15" i="1" a="1"/>
  <c r="TV15" i="1" s="1"/>
  <c r="TF15" i="1" a="1"/>
  <c r="TF15" i="1" s="1"/>
  <c r="SP15" i="1" a="1"/>
  <c r="SP15" i="1" s="1"/>
  <c r="RZ15" i="1" a="1"/>
  <c r="RZ15" i="1" s="1"/>
  <c r="RJ15" i="1" a="1"/>
  <c r="RJ15" i="1" s="1"/>
  <c r="QT15" i="1" a="1"/>
  <c r="QT15" i="1" s="1"/>
  <c r="QD15" i="1" a="1"/>
  <c r="QD15" i="1" s="1"/>
  <c r="PN15" i="1" a="1"/>
  <c r="PN15" i="1" s="1"/>
  <c r="WG15" i="1" a="1"/>
  <c r="WG15" i="1" s="1"/>
  <c r="VQ15" i="1" a="1"/>
  <c r="VQ15" i="1" s="1"/>
  <c r="VA15" i="1" a="1"/>
  <c r="VA15" i="1" s="1"/>
  <c r="UK15" i="1" a="1"/>
  <c r="UK15" i="1" s="1"/>
  <c r="TU15" i="1" a="1"/>
  <c r="TU15" i="1" s="1"/>
  <c r="TE15" i="1" a="1"/>
  <c r="TE15" i="1" s="1"/>
  <c r="SO15" i="1" a="1"/>
  <c r="SO15" i="1" s="1"/>
  <c r="RY15" i="1" a="1"/>
  <c r="RY15" i="1" s="1"/>
  <c r="RI15" i="1" a="1"/>
  <c r="RI15" i="1" s="1"/>
  <c r="WW15" i="1" a="1"/>
  <c r="WW15" i="1" s="1"/>
  <c r="QS15" i="1" a="1"/>
  <c r="QS15" i="1" s="1"/>
  <c r="QC15" i="1" a="1"/>
  <c r="QC15" i="1" s="1"/>
  <c r="PM15" i="1" a="1"/>
  <c r="PM15" i="1" s="1"/>
  <c r="XM15" i="1" a="1"/>
  <c r="XM15" i="1" s="1"/>
  <c r="SN6" i="1"/>
  <c r="SM12" i="1"/>
  <c r="L92" i="1" a="1"/>
  <c r="L92" i="1" s="1"/>
  <c r="GW92" i="1" s="1" a="1"/>
  <c r="GW92" i="1" s="1"/>
  <c r="GT90" i="1"/>
  <c r="D90" i="1"/>
  <c r="GQ90" i="1"/>
  <c r="GR90" i="1"/>
  <c r="GV90" i="1"/>
  <c r="GU91" i="1"/>
  <c r="GU85" i="1"/>
  <c r="GU106" i="1"/>
  <c r="GU86" i="1"/>
  <c r="GU87" i="1"/>
  <c r="GU89" i="1"/>
  <c r="GU88" i="1"/>
  <c r="GU108" i="1"/>
  <c r="GU107" i="1"/>
  <c r="GU90" i="1"/>
  <c r="XX91" i="1"/>
  <c r="ACD15" i="1" a="1"/>
  <c r="ACD15" i="1" s="1"/>
  <c r="DP15" i="1" a="1"/>
  <c r="DP15" i="1" s="1"/>
  <c r="XX90" i="1"/>
  <c r="XX85" i="1"/>
  <c r="XX106" i="1"/>
  <c r="XX86" i="1"/>
  <c r="XX87" i="1"/>
  <c r="XX108" i="1"/>
  <c r="XX88" i="1"/>
  <c r="XX89" i="1"/>
  <c r="XX107" i="1"/>
  <c r="AAD15" i="1" a="1"/>
  <c r="AAD15" i="1" s="1"/>
  <c r="LQ15" i="1" a="1"/>
  <c r="LQ15" i="1" s="1"/>
  <c r="DQ15" i="1" a="1"/>
  <c r="DQ15" i="1" s="1"/>
  <c r="OY15" i="1" a="1"/>
  <c r="OY15" i="1" s="1"/>
  <c r="OI15" i="1" a="1"/>
  <c r="OI15" i="1" s="1"/>
  <c r="NO15" i="1" a="1"/>
  <c r="NO15" i="1" s="1"/>
  <c r="MU15" i="1" a="1"/>
  <c r="MU15" i="1" s="1"/>
  <c r="OX15" i="1" a="1"/>
  <c r="OX15" i="1" s="1"/>
  <c r="OH15" i="1" a="1"/>
  <c r="OH15" i="1" s="1"/>
  <c r="OW15" i="1" a="1"/>
  <c r="OW15" i="1" s="1"/>
  <c r="OG15" i="1" a="1"/>
  <c r="OG15" i="1" s="1"/>
  <c r="NM15" i="1" a="1"/>
  <c r="NM15" i="1" s="1"/>
  <c r="MS15" i="1" a="1"/>
  <c r="MS15" i="1" s="1"/>
  <c r="OV15" i="1" a="1"/>
  <c r="OV15" i="1" s="1"/>
  <c r="OF15" i="1" a="1"/>
  <c r="OF15" i="1" s="1"/>
  <c r="OB15" i="1" a="1"/>
  <c r="OB15" i="1" s="1"/>
  <c r="NL15" i="1" a="1"/>
  <c r="NL15" i="1" s="1"/>
  <c r="MR15" i="1" a="1"/>
  <c r="MR15" i="1" s="1"/>
  <c r="OU15" i="1" a="1"/>
  <c r="OU15" i="1" s="1"/>
  <c r="OE15" i="1" a="1"/>
  <c r="OE15" i="1" s="1"/>
  <c r="OL15" i="1" a="1"/>
  <c r="OL15" i="1" s="1"/>
  <c r="NY15" i="1" a="1"/>
  <c r="NY15" i="1" s="1"/>
  <c r="NE15" i="1" a="1"/>
  <c r="NE15" i="1" s="1"/>
  <c r="MX15" i="1" a="1"/>
  <c r="MX15" i="1" s="1"/>
  <c r="OK15" i="1" a="1"/>
  <c r="OK15" i="1" s="1"/>
  <c r="NX15" i="1" a="1"/>
  <c r="NX15" i="1" s="1"/>
  <c r="MW15" i="1" a="1"/>
  <c r="MW15" i="1" s="1"/>
  <c r="OJ15" i="1" a="1"/>
  <c r="OJ15" i="1" s="1"/>
  <c r="MV15" i="1" a="1"/>
  <c r="MV15" i="1" s="1"/>
  <c r="NW15" i="1" a="1"/>
  <c r="NW15" i="1" s="1"/>
  <c r="MT15" i="1" a="1"/>
  <c r="MT15" i="1" s="1"/>
  <c r="OD15" i="1" a="1"/>
  <c r="OD15" i="1" s="1"/>
  <c r="NV15" i="1" a="1"/>
  <c r="NV15" i="1" s="1"/>
  <c r="OC15" i="1" a="1"/>
  <c r="OC15" i="1" s="1"/>
  <c r="NU15" i="1" a="1"/>
  <c r="NU15" i="1" s="1"/>
  <c r="MQ15" i="1" a="1"/>
  <c r="MQ15" i="1" s="1"/>
  <c r="NT15" i="1" a="1"/>
  <c r="NT15" i="1" s="1"/>
  <c r="MP15" i="1" a="1"/>
  <c r="MP15" i="1" s="1"/>
  <c r="NS15" i="1" a="1"/>
  <c r="NS15" i="1" s="1"/>
  <c r="MO15" i="1" a="1"/>
  <c r="MO15" i="1" s="1"/>
  <c r="OZ15" i="1" a="1"/>
  <c r="OZ15" i="1" s="1"/>
  <c r="NR15" i="1" a="1"/>
  <c r="NR15" i="1" s="1"/>
  <c r="MN15" i="1" a="1"/>
  <c r="MN15" i="1" s="1"/>
  <c r="OT15" i="1" a="1"/>
  <c r="OT15" i="1" s="1"/>
  <c r="NQ15" i="1" a="1"/>
  <c r="NQ15" i="1" s="1"/>
  <c r="MM15" i="1" a="1"/>
  <c r="MM15" i="1" s="1"/>
  <c r="NP15" i="1" a="1"/>
  <c r="NP15" i="1" s="1"/>
  <c r="OS15" i="1" a="1"/>
  <c r="OS15" i="1" s="1"/>
  <c r="NN15" i="1" a="1"/>
  <c r="NN15" i="1" s="1"/>
  <c r="ML15" i="1" a="1"/>
  <c r="ML15" i="1" s="1"/>
  <c r="OR15" i="1" a="1"/>
  <c r="OR15" i="1" s="1"/>
  <c r="ND15" i="1" a="1"/>
  <c r="ND15" i="1" s="1"/>
  <c r="MK15" i="1" a="1"/>
  <c r="MK15" i="1" s="1"/>
  <c r="NK15" i="1" a="1"/>
  <c r="NK15" i="1" s="1"/>
  <c r="OQ15" i="1" a="1"/>
  <c r="OQ15" i="1" s="1"/>
  <c r="NJ15" i="1" a="1"/>
  <c r="NJ15" i="1" s="1"/>
  <c r="NC15" i="1" a="1"/>
  <c r="NC15" i="1" s="1"/>
  <c r="MJ15" i="1" a="1"/>
  <c r="MJ15" i="1" s="1"/>
  <c r="OP15" i="1" a="1"/>
  <c r="OP15" i="1" s="1"/>
  <c r="NI15" i="1" a="1"/>
  <c r="NI15" i="1" s="1"/>
  <c r="NB15" i="1" a="1"/>
  <c r="NB15" i="1" s="1"/>
  <c r="MI15" i="1" a="1"/>
  <c r="MI15" i="1" s="1"/>
  <c r="OO15" i="1" a="1"/>
  <c r="OO15" i="1" s="1"/>
  <c r="NH15" i="1" a="1"/>
  <c r="NH15" i="1" s="1"/>
  <c r="NA15" i="1" a="1"/>
  <c r="NA15" i="1" s="1"/>
  <c r="MH15" i="1" a="1"/>
  <c r="MH15" i="1" s="1"/>
  <c r="ON15" i="1" a="1"/>
  <c r="ON15" i="1" s="1"/>
  <c r="NG15" i="1" a="1"/>
  <c r="NG15" i="1" s="1"/>
  <c r="MZ15" i="1" a="1"/>
  <c r="MZ15" i="1" s="1"/>
  <c r="MG15" i="1" a="1"/>
  <c r="MG15" i="1" s="1"/>
  <c r="OM15" i="1" a="1"/>
  <c r="OM15" i="1" s="1"/>
  <c r="NZ15" i="1" a="1"/>
  <c r="NZ15" i="1" s="1"/>
  <c r="NF15" i="1" a="1"/>
  <c r="NF15" i="1" s="1"/>
  <c r="MY15" i="1" a="1"/>
  <c r="MY15" i="1" s="1"/>
  <c r="OA15" i="1" a="1"/>
  <c r="OA15" i="1" s="1"/>
  <c r="AHB15" i="1" a="1"/>
  <c r="AHB15" i="1" s="1"/>
  <c r="AFU15" i="1" a="1"/>
  <c r="AFU15" i="1" s="1"/>
  <c r="AFS15" i="1" a="1"/>
  <c r="AFS15" i="1" s="1"/>
  <c r="AGK15" i="1" a="1"/>
  <c r="AGK15" i="1" s="1"/>
  <c r="AFD15" i="1" a="1"/>
  <c r="AFD15" i="1" s="1"/>
  <c r="AHA15" i="1" a="1"/>
  <c r="AHA15" i="1" s="1"/>
  <c r="AFT15" i="1" a="1"/>
  <c r="AFT15" i="1" s="1"/>
  <c r="AGZ15" i="1" a="1"/>
  <c r="AGZ15" i="1" s="1"/>
  <c r="AGJ15" i="1" a="1"/>
  <c r="AGJ15" i="1" s="1"/>
  <c r="AFC15" i="1" a="1"/>
  <c r="AFC15" i="1" s="1"/>
  <c r="AGI15" i="1" a="1"/>
  <c r="AGI15" i="1" s="1"/>
  <c r="AFB15" i="1" a="1"/>
  <c r="AFB15" i="1" s="1"/>
  <c r="AGY15" i="1" a="1"/>
  <c r="AGY15" i="1" s="1"/>
  <c r="AFR15" i="1" a="1"/>
  <c r="AFR15" i="1" s="1"/>
  <c r="AEX15" i="1" a="1"/>
  <c r="AEX15" i="1" s="1"/>
  <c r="AGH15" i="1" a="1"/>
  <c r="AGH15" i="1" s="1"/>
  <c r="AFA15" i="1" a="1"/>
  <c r="AFA15" i="1" s="1"/>
  <c r="AGX15" i="1" a="1"/>
  <c r="AGX15" i="1" s="1"/>
  <c r="AFQ15" i="1" a="1"/>
  <c r="AFQ15" i="1" s="1"/>
  <c r="AGG15" i="1" a="1"/>
  <c r="AGG15" i="1" s="1"/>
  <c r="AEZ15" i="1" a="1"/>
  <c r="AEZ15" i="1" s="1"/>
  <c r="AGW15" i="1" a="1"/>
  <c r="AGW15" i="1" s="1"/>
  <c r="AFP15" i="1" a="1"/>
  <c r="AFP15" i="1" s="1"/>
  <c r="AGF15" i="1" a="1"/>
  <c r="AGF15" i="1" s="1"/>
  <c r="AEY15" i="1" a="1"/>
  <c r="AEY15" i="1" s="1"/>
  <c r="AGV15" i="1" a="1"/>
  <c r="AGV15" i="1" s="1"/>
  <c r="AFO15" i="1" a="1"/>
  <c r="AFO15" i="1" s="1"/>
  <c r="AGE15" i="1" a="1"/>
  <c r="AGE15" i="1" s="1"/>
  <c r="AGU15" i="1" a="1"/>
  <c r="AGU15" i="1" s="1"/>
  <c r="AFN15" i="1" a="1"/>
  <c r="AFN15" i="1" s="1"/>
  <c r="AGD15" i="1" a="1"/>
  <c r="AGD15" i="1" s="1"/>
  <c r="AGT15" i="1" a="1"/>
  <c r="AGT15" i="1" s="1"/>
  <c r="AFM15" i="1" a="1"/>
  <c r="AFM15" i="1" s="1"/>
  <c r="AGC15" i="1" a="1"/>
  <c r="AGC15" i="1" s="1"/>
  <c r="AGS15" i="1" a="1"/>
  <c r="AGS15" i="1" s="1"/>
  <c r="AFL15" i="1" a="1"/>
  <c r="AFL15" i="1" s="1"/>
  <c r="AGR15" i="1" a="1"/>
  <c r="AGR15" i="1" s="1"/>
  <c r="AFK15" i="1" a="1"/>
  <c r="AFK15" i="1" s="1"/>
  <c r="AGA15" i="1" a="1"/>
  <c r="AGA15" i="1" s="1"/>
  <c r="AGQ15" i="1" a="1"/>
  <c r="AGQ15" i="1" s="1"/>
  <c r="AFJ15" i="1" a="1"/>
  <c r="AFJ15" i="1" s="1"/>
  <c r="AFZ15" i="1" a="1"/>
  <c r="AFZ15" i="1" s="1"/>
  <c r="AGP15" i="1" a="1"/>
  <c r="AGP15" i="1" s="1"/>
  <c r="AFI15" i="1" a="1"/>
  <c r="AFI15" i="1" s="1"/>
  <c r="AFY15" i="1" a="1"/>
  <c r="AFY15" i="1" s="1"/>
  <c r="AGO15" i="1" a="1"/>
  <c r="AGO15" i="1" s="1"/>
  <c r="AFH15" i="1" a="1"/>
  <c r="AFH15" i="1" s="1"/>
  <c r="AFX15" i="1" a="1"/>
  <c r="AFX15" i="1" s="1"/>
  <c r="AFG15" i="1" a="1"/>
  <c r="AFG15" i="1" s="1"/>
  <c r="AGN15" i="1" a="1"/>
  <c r="AGN15" i="1" s="1"/>
  <c r="AFW15" i="1" a="1"/>
  <c r="AFW15" i="1" s="1"/>
  <c r="AGM15" i="1" a="1"/>
  <c r="AGM15" i="1" s="1"/>
  <c r="AFF15" i="1" a="1"/>
  <c r="AFF15" i="1" s="1"/>
  <c r="AFE15" i="1" a="1"/>
  <c r="AFE15" i="1" s="1"/>
  <c r="AHC15" i="1" a="1"/>
  <c r="AHC15" i="1" s="1"/>
  <c r="AGL15" i="1" a="1"/>
  <c r="AGL15" i="1" s="1"/>
  <c r="AGB15" i="1" a="1"/>
  <c r="AGB15" i="1" s="1"/>
  <c r="AFV15" i="1" a="1"/>
  <c r="AFV15" i="1" s="1"/>
  <c r="DI15" i="1" a="1"/>
  <c r="DI15" i="1" s="1"/>
  <c r="AES15" i="1" a="1"/>
  <c r="AES15" i="1" s="1"/>
  <c r="ADZ15" i="1" a="1"/>
  <c r="ADZ15" i="1" s="1"/>
  <c r="AER15" i="1" a="1"/>
  <c r="AER15" i="1" s="1"/>
  <c r="ADY15" i="1" a="1"/>
  <c r="ADY15" i="1" s="1"/>
  <c r="AEQ15" i="1" a="1"/>
  <c r="AEQ15" i="1" s="1"/>
  <c r="ADX15" i="1" a="1"/>
  <c r="ADX15" i="1" s="1"/>
  <c r="ADW15" i="1" a="1"/>
  <c r="ADW15" i="1" s="1"/>
  <c r="AEP15" i="1" a="1"/>
  <c r="AEP15" i="1" s="1"/>
  <c r="ADV15" i="1" a="1"/>
  <c r="ADV15" i="1" s="1"/>
  <c r="AEO15" i="1" a="1"/>
  <c r="AEO15" i="1" s="1"/>
  <c r="ADU15" i="1" a="1"/>
  <c r="ADU15" i="1" s="1"/>
  <c r="AEN15" i="1" a="1"/>
  <c r="AEN15" i="1" s="1"/>
  <c r="AEM15" i="1" a="1"/>
  <c r="AEM15" i="1" s="1"/>
  <c r="ADT15" i="1" a="1"/>
  <c r="ADT15" i="1" s="1"/>
  <c r="AEL15" i="1" a="1"/>
  <c r="AEL15" i="1" s="1"/>
  <c r="AEK15" i="1" a="1"/>
  <c r="AEK15" i="1" s="1"/>
  <c r="AEJ15" i="1" a="1"/>
  <c r="AEJ15" i="1" s="1"/>
  <c r="AEI15" i="1" a="1"/>
  <c r="AEI15" i="1" s="1"/>
  <c r="AEH15" i="1" a="1"/>
  <c r="AEH15" i="1" s="1"/>
  <c r="AEG15" i="1" a="1"/>
  <c r="AEG15" i="1" s="1"/>
  <c r="AEF15" i="1" a="1"/>
  <c r="AEF15" i="1" s="1"/>
  <c r="AEE15" i="1" a="1"/>
  <c r="AEE15" i="1" s="1"/>
  <c r="AED15" i="1" a="1"/>
  <c r="AED15" i="1" s="1"/>
  <c r="AEC15" i="1" a="1"/>
  <c r="AEC15" i="1" s="1"/>
  <c r="AEU15" i="1" a="1"/>
  <c r="AEU15" i="1" s="1"/>
  <c r="AET15" i="1" a="1"/>
  <c r="AET15" i="1" s="1"/>
  <c r="AEB15" i="1" a="1"/>
  <c r="AEB15" i="1" s="1"/>
  <c r="AEA15" i="1" a="1"/>
  <c r="AEA15" i="1" s="1"/>
  <c r="I82" i="4"/>
  <c r="ACJ15" i="1" a="1"/>
  <c r="ACJ15" i="1" s="1"/>
  <c r="GY15" i="1" a="1"/>
  <c r="GY15" i="1" s="1"/>
  <c r="CF15" i="1" a="1"/>
  <c r="CF15" i="1" s="1"/>
  <c r="GZ15" i="1" a="1"/>
  <c r="GZ15" i="1" s="1"/>
  <c r="ABB15" i="1" a="1"/>
  <c r="ABB15" i="1" s="1"/>
  <c r="GX15" i="1" a="1"/>
  <c r="GX15" i="1" s="1"/>
  <c r="ABE15" i="1" a="1"/>
  <c r="ABE15" i="1" s="1"/>
  <c r="ABD15" i="1" a="1"/>
  <c r="ABD15" i="1" s="1"/>
  <c r="ABC15" i="1" a="1"/>
  <c r="ABC15" i="1" s="1"/>
  <c r="ABA15" i="1" a="1"/>
  <c r="ABA15" i="1" s="1"/>
  <c r="ZV15" i="1" a="1"/>
  <c r="ZV15" i="1" s="1"/>
  <c r="ZK15" i="1" a="1"/>
  <c r="ZK15" i="1" s="1"/>
  <c r="ZL15" i="1" a="1"/>
  <c r="ZL15" i="1" s="1"/>
  <c r="ZT15" i="1" a="1"/>
  <c r="ZT15" i="1" s="1"/>
  <c r="LE15" i="1" a="1"/>
  <c r="LE15" i="1" s="1"/>
  <c r="ACK15" i="1" a="1"/>
  <c r="ACK15" i="1" s="1"/>
  <c r="KC15" i="1" a="1"/>
  <c r="KC15" i="1" s="1"/>
  <c r="AAZ15" i="1" a="1"/>
  <c r="AAZ15" i="1" s="1"/>
  <c r="GJ15" i="1" a="1"/>
  <c r="GJ15" i="1" s="1"/>
  <c r="AAO15" i="1" a="1"/>
  <c r="AAO15" i="1" s="1"/>
  <c r="YV15" i="1" a="1"/>
  <c r="YV15" i="1" s="1"/>
  <c r="ACI15" i="1" a="1"/>
  <c r="ACI15" i="1" s="1"/>
  <c r="ZU15" i="1" a="1"/>
  <c r="ZU15" i="1" s="1"/>
  <c r="AAN15" i="1" a="1"/>
  <c r="AAN15" i="1" s="1"/>
  <c r="ZS15" i="1" a="1"/>
  <c r="ZS15" i="1" s="1"/>
  <c r="LD15" i="1" a="1"/>
  <c r="LD15" i="1" s="1"/>
  <c r="KB15" i="1" a="1"/>
  <c r="KB15" i="1" s="1"/>
  <c r="GH15" i="1" a="1"/>
  <c r="GH15" i="1" s="1"/>
  <c r="DY15" i="1" a="1"/>
  <c r="DY15" i="1" s="1"/>
  <c r="CP15" i="1" a="1"/>
  <c r="CP15" i="1" s="1"/>
  <c r="ZI15" i="1" a="1"/>
  <c r="ZI15" i="1" s="1"/>
  <c r="YU15" i="1" a="1"/>
  <c r="YU15" i="1" s="1"/>
  <c r="YB15" i="1" a="1"/>
  <c r="YB15" i="1" s="1"/>
  <c r="LC15" i="1" a="1"/>
  <c r="LC15" i="1" s="1"/>
  <c r="DX15" i="1" a="1"/>
  <c r="DX15" i="1" s="1"/>
  <c r="CO15" i="1" a="1"/>
  <c r="CO15" i="1" s="1"/>
  <c r="AAM15" i="1" a="1"/>
  <c r="AAM15" i="1" s="1"/>
  <c r="ZP15" i="1" a="1"/>
  <c r="ZP15" i="1" s="1"/>
  <c r="KA15" i="1" a="1"/>
  <c r="KA15" i="1" s="1"/>
  <c r="DW15" i="1" a="1"/>
  <c r="DW15" i="1" s="1"/>
  <c r="BJ15" i="1" a="1"/>
  <c r="BJ15" i="1" s="1"/>
  <c r="YT15" i="1" a="1"/>
  <c r="YT15" i="1" s="1"/>
  <c r="YA15" i="1" a="1"/>
  <c r="YA15" i="1" s="1"/>
  <c r="LB15" i="1" a="1"/>
  <c r="LB15" i="1" s="1"/>
  <c r="JZ15" i="1" a="1"/>
  <c r="JZ15" i="1" s="1"/>
  <c r="CL15" i="1" a="1"/>
  <c r="CL15" i="1" s="1"/>
  <c r="ACL15" i="1" a="1"/>
  <c r="ACL15" i="1" s="1"/>
  <c r="AHD15" i="1" a="1"/>
  <c r="AHD15" i="1" s="1"/>
  <c r="ZO15" i="1" a="1"/>
  <c r="ZO15" i="1" s="1"/>
  <c r="LA15" i="1" a="1"/>
  <c r="LA15" i="1" s="1"/>
  <c r="JY15" i="1" a="1"/>
  <c r="JY15" i="1" s="1"/>
  <c r="GC15" i="1" a="1"/>
  <c r="GC15" i="1" s="1"/>
  <c r="DV15" i="1" a="1"/>
  <c r="DV15" i="1" s="1"/>
  <c r="CE15" i="1" a="1"/>
  <c r="CE15" i="1" s="1"/>
  <c r="YS15" i="1" a="1"/>
  <c r="YS15" i="1" s="1"/>
  <c r="XZ15" i="1" a="1"/>
  <c r="XZ15" i="1" s="1"/>
  <c r="KZ15" i="1" a="1"/>
  <c r="KZ15" i="1" s="1"/>
  <c r="GB15" i="1" a="1"/>
  <c r="GB15" i="1" s="1"/>
  <c r="CD15" i="1" a="1"/>
  <c r="CD15" i="1" s="1"/>
  <c r="AEW15" i="1" a="1"/>
  <c r="AEW15" i="1" s="1"/>
  <c r="ZN15" i="1" a="1"/>
  <c r="ZN15" i="1" s="1"/>
  <c r="JX15" i="1" a="1"/>
  <c r="JX15" i="1" s="1"/>
  <c r="GA15" i="1" a="1"/>
  <c r="GA15" i="1" s="1"/>
  <c r="AAP15" i="1" a="1"/>
  <c r="AAP15" i="1" s="1"/>
  <c r="YR15" i="1" a="1"/>
  <c r="YR15" i="1" s="1"/>
  <c r="JW15" i="1" a="1"/>
  <c r="JW15" i="1" s="1"/>
  <c r="DT15" i="1" a="1"/>
  <c r="DT15" i="1" s="1"/>
  <c r="ADS15" i="1" a="1"/>
  <c r="ADS15" i="1" s="1"/>
  <c r="ZM15" i="1" a="1"/>
  <c r="ZM15" i="1" s="1"/>
  <c r="YQ15" i="1" a="1"/>
  <c r="YQ15" i="1" s="1"/>
  <c r="KX15" i="1" a="1"/>
  <c r="KX15" i="1" s="1"/>
  <c r="ZJ15" i="1" a="1"/>
  <c r="ZJ15" i="1" s="1"/>
  <c r="YW15" i="1" a="1"/>
  <c r="YW15" i="1" s="1"/>
  <c r="YP15" i="1" a="1"/>
  <c r="YP15" i="1" s="1"/>
  <c r="KW15" i="1" a="1"/>
  <c r="KW15" i="1" s="1"/>
  <c r="BK15" i="1" a="1"/>
  <c r="BK15" i="1" s="1"/>
  <c r="YO15" i="1" a="1"/>
  <c r="YO15" i="1" s="1"/>
  <c r="LO15" i="1" a="1"/>
  <c r="LO15" i="1" s="1"/>
  <c r="KU15" i="1" a="1"/>
  <c r="KU15" i="1" s="1"/>
  <c r="BI15" i="1" a="1"/>
  <c r="BI15" i="1" s="1"/>
  <c r="AAY15" i="1" a="1"/>
  <c r="AAY15" i="1" s="1"/>
  <c r="ZH15" i="1" a="1"/>
  <c r="ZH15" i="1" s="1"/>
  <c r="LN15" i="1" a="1"/>
  <c r="LN15" i="1" s="1"/>
  <c r="KT15" i="1" a="1"/>
  <c r="KT15" i="1" s="1"/>
  <c r="FR15" i="1" a="1"/>
  <c r="FR15" i="1" s="1"/>
  <c r="DJ15" i="1" a="1"/>
  <c r="DJ15" i="1" s="1"/>
  <c r="LM15" i="1" a="1"/>
  <c r="LM15" i="1" s="1"/>
  <c r="KS15" i="1" a="1"/>
  <c r="KS15" i="1" s="1"/>
  <c r="FQ15" i="1" a="1"/>
  <c r="FQ15" i="1" s="1"/>
  <c r="DH15" i="1" a="1"/>
  <c r="DH15" i="1" s="1"/>
  <c r="AAX15" i="1" a="1"/>
  <c r="AAX15" i="1" s="1"/>
  <c r="AAG15" i="1" a="1"/>
  <c r="AAG15" i="1" s="1"/>
  <c r="ZG15" i="1" a="1"/>
  <c r="ZG15" i="1" s="1"/>
  <c r="YM15" i="1" a="1"/>
  <c r="YM15" i="1" s="1"/>
  <c r="LL15" i="1" a="1"/>
  <c r="LL15" i="1" s="1"/>
  <c r="FP15" i="1" a="1"/>
  <c r="FP15" i="1" s="1"/>
  <c r="KR15" i="1" a="1"/>
  <c r="KR15" i="1" s="1"/>
  <c r="AAW15" i="1" a="1"/>
  <c r="AAW15" i="1" s="1"/>
  <c r="AAF15" i="1" a="1"/>
  <c r="AAF15" i="1" s="1"/>
  <c r="ZF15" i="1" a="1"/>
  <c r="ZF15" i="1" s="1"/>
  <c r="YK15" i="1" a="1"/>
  <c r="YK15" i="1" s="1"/>
  <c r="LK15" i="1" a="1"/>
  <c r="LK15" i="1" s="1"/>
  <c r="KQ15" i="1" a="1"/>
  <c r="KQ15" i="1" s="1"/>
  <c r="JN15" i="1" a="1"/>
  <c r="JN15" i="1" s="1"/>
  <c r="FO15" i="1" a="1"/>
  <c r="FO15" i="1" s="1"/>
  <c r="DD15" i="1" a="1"/>
  <c r="DD15" i="1" s="1"/>
  <c r="ZE15" i="1" a="1"/>
  <c r="ZE15" i="1" s="1"/>
  <c r="KP15" i="1" a="1"/>
  <c r="KP15" i="1" s="1"/>
  <c r="JM15" i="1" a="1"/>
  <c r="JM15" i="1" s="1"/>
  <c r="KD15" i="1" a="1"/>
  <c r="KD15" i="1" s="1"/>
  <c r="AAE15" i="1" a="1"/>
  <c r="AAE15" i="1" s="1"/>
  <c r="YI15" i="1" a="1"/>
  <c r="YI15" i="1" s="1"/>
  <c r="LJ15" i="1" a="1"/>
  <c r="LJ15" i="1" s="1"/>
  <c r="KO15" i="1" a="1"/>
  <c r="KO15" i="1" s="1"/>
  <c r="JL15" i="1" a="1"/>
  <c r="JL15" i="1" s="1"/>
  <c r="FL15" i="1" a="1"/>
  <c r="FL15" i="1" s="1"/>
  <c r="AAC15" i="1" a="1"/>
  <c r="AAC15" i="1" s="1"/>
  <c r="ZD15" i="1" a="1"/>
  <c r="ZD15" i="1" s="1"/>
  <c r="JK15" i="1" a="1"/>
  <c r="JK15" i="1" s="1"/>
  <c r="FK15" i="1" a="1"/>
  <c r="FK15" i="1" s="1"/>
  <c r="LI15" i="1" a="1"/>
  <c r="LI15" i="1" s="1"/>
  <c r="KM15" i="1" a="1"/>
  <c r="KM15" i="1" s="1"/>
  <c r="JJ15" i="1" a="1"/>
  <c r="JJ15" i="1" s="1"/>
  <c r="DA15" i="1" a="1"/>
  <c r="DA15" i="1" s="1"/>
  <c r="AAB15" i="1" a="1"/>
  <c r="AAB15" i="1" s="1"/>
  <c r="KK15" i="1" a="1"/>
  <c r="KK15" i="1" s="1"/>
  <c r="LH15" i="1" a="1"/>
  <c r="LH15" i="1" s="1"/>
  <c r="AAA15" i="1" a="1"/>
  <c r="AAA15" i="1" s="1"/>
  <c r="YZ15" i="1" a="1"/>
  <c r="YZ15" i="1" s="1"/>
  <c r="YF15" i="1" a="1"/>
  <c r="YF15" i="1" s="1"/>
  <c r="ACO15" i="1" a="1"/>
  <c r="ACO15" i="1" s="1"/>
  <c r="KJ15" i="1" a="1"/>
  <c r="KJ15" i="1" s="1"/>
  <c r="JG15" i="1" a="1"/>
  <c r="JG15" i="1" s="1"/>
  <c r="EF15" i="1" a="1"/>
  <c r="EF15" i="1" s="1"/>
  <c r="YY15" i="1" a="1"/>
  <c r="YY15" i="1" s="1"/>
  <c r="LG15" i="1" a="1"/>
  <c r="LG15" i="1" s="1"/>
  <c r="GM15" i="1" a="1"/>
  <c r="GM15" i="1" s="1"/>
  <c r="EE15" i="1" a="1"/>
  <c r="EE15" i="1" s="1"/>
  <c r="CW15" i="1" a="1"/>
  <c r="CW15" i="1" s="1"/>
  <c r="AAQ15" i="1" a="1"/>
  <c r="AAQ15" i="1" s="1"/>
  <c r="ZW15" i="1" a="1"/>
  <c r="ZW15" i="1" s="1"/>
  <c r="YX15" i="1" a="1"/>
  <c r="YX15" i="1" s="1"/>
  <c r="ACN15" i="1" a="1"/>
  <c r="ACN15" i="1" s="1"/>
  <c r="KI15" i="1" a="1"/>
  <c r="KI15" i="1" s="1"/>
  <c r="GL15" i="1" a="1"/>
  <c r="GL15" i="1" s="1"/>
  <c r="CV15" i="1" a="1"/>
  <c r="CV15" i="1" s="1"/>
  <c r="LF15" i="1" a="1"/>
  <c r="LF15" i="1" s="1"/>
  <c r="ACM15" i="1" a="1"/>
  <c r="ACM15" i="1" s="1"/>
  <c r="KE15" i="1" a="1"/>
  <c r="KE15" i="1" s="1"/>
  <c r="GK15" i="1" a="1"/>
  <c r="GK15" i="1" s="1"/>
  <c r="GU53" i="1"/>
  <c r="GU51" i="1"/>
  <c r="GU55" i="1"/>
  <c r="GU50" i="1"/>
  <c r="B50" i="1"/>
  <c r="GO17" i="1"/>
  <c r="GO15" i="1"/>
  <c r="GU17" i="1"/>
  <c r="GU15" i="1"/>
  <c r="GV17" i="1"/>
  <c r="GV15" i="1"/>
  <c r="XY8" i="1"/>
  <c r="YD10" i="1"/>
  <c r="YE10" i="1" s="1"/>
  <c r="YF10" i="1" s="1"/>
  <c r="YG10" i="1" s="1"/>
  <c r="YH10" i="1" s="1"/>
  <c r="YI10" i="1" s="1"/>
  <c r="YL14" i="1"/>
  <c r="YL15" i="1" s="1" a="1"/>
  <c r="YL15" i="1" s="1"/>
  <c r="YN14" i="1"/>
  <c r="YN15" i="1" s="1" a="1"/>
  <c r="YN15" i="1" s="1"/>
  <c r="AW48" i="6"/>
  <c r="AZ48" i="6" s="1"/>
  <c r="AO48" i="6" s="1"/>
  <c r="AW47" i="6"/>
  <c r="AX45" i="7"/>
  <c r="AM45" i="7" s="1"/>
  <c r="BA45" i="7"/>
  <c r="AP45" i="7" s="1"/>
  <c r="AW51" i="7"/>
  <c r="AW52" i="7" s="1"/>
  <c r="AW47" i="7"/>
  <c r="BF46" i="8"/>
  <c r="AU46" i="8" s="1"/>
  <c r="AW47" i="8"/>
  <c r="AY43" i="8"/>
  <c r="AN43" i="8" s="1"/>
  <c r="BB44" i="8"/>
  <c r="AQ44" i="8" s="1"/>
  <c r="BA43" i="7"/>
  <c r="AP43" i="7" s="1"/>
  <c r="BB43" i="7"/>
  <c r="AQ43" i="7" s="1"/>
  <c r="BC43" i="7"/>
  <c r="AR43" i="7" s="1"/>
  <c r="AZ45" i="7"/>
  <c r="AO45" i="7" s="1"/>
  <c r="BB45" i="7"/>
  <c r="AQ45" i="7" s="1"/>
  <c r="BF46" i="7"/>
  <c r="AU46" i="7" s="1"/>
  <c r="AX43" i="8"/>
  <c r="AM43" i="8" s="1"/>
  <c r="AY44" i="8"/>
  <c r="AN44" i="8" s="1"/>
  <c r="BC44" i="8"/>
  <c r="AR44" i="8" s="1"/>
  <c r="AX44" i="6"/>
  <c r="AM44" i="6" s="1"/>
  <c r="AX45" i="6"/>
  <c r="AM45" i="6" s="1"/>
  <c r="AW49" i="8"/>
  <c r="AY49" i="8" s="1"/>
  <c r="AN49" i="8" s="1"/>
  <c r="AY45" i="6"/>
  <c r="AN45" i="6" s="1"/>
  <c r="AZ45" i="6"/>
  <c r="AO45" i="6" s="1"/>
  <c r="AY46" i="6"/>
  <c r="AN46" i="6" s="1"/>
  <c r="BE46" i="6"/>
  <c r="AT46" i="6" s="1"/>
  <c r="BF46" i="6"/>
  <c r="AU46" i="6" s="1"/>
  <c r="AW49" i="6"/>
  <c r="BB49" i="6" s="1"/>
  <c r="AQ49" i="6" s="1"/>
  <c r="AW51" i="6"/>
  <c r="YE14" i="1"/>
  <c r="YE17" i="1" s="1"/>
  <c r="YE18" i="1" s="1" a="1"/>
  <c r="YE18" i="1" s="1"/>
  <c r="YG14" i="1"/>
  <c r="YG17" i="1" s="1"/>
  <c r="YG18" i="1" s="1" a="1"/>
  <c r="YG18" i="1" s="1"/>
  <c r="YH14" i="1"/>
  <c r="YH17" i="1" s="1"/>
  <c r="YH18" i="1" s="1" a="1"/>
  <c r="YH18" i="1" s="1"/>
  <c r="XY14" i="1"/>
  <c r="XY17" i="1" s="1"/>
  <c r="XY18" i="1" s="1" a="1"/>
  <c r="XY18" i="1" s="1"/>
  <c r="YC14" i="1"/>
  <c r="YC17" i="1" s="1"/>
  <c r="YC18" i="1" s="1" a="1"/>
  <c r="YC18" i="1" s="1"/>
  <c r="YD14" i="1"/>
  <c r="YD17" i="1" s="1"/>
  <c r="YD18" i="1" s="1" a="1"/>
  <c r="YD18" i="1" s="1"/>
  <c r="YJ14" i="1"/>
  <c r="YJ15" i="1" s="1" a="1"/>
  <c r="YJ15" i="1" s="1"/>
  <c r="XX14" i="1"/>
  <c r="XX17" i="1" s="1"/>
  <c r="XX18" i="1" s="1" a="1"/>
  <c r="XX18" i="1" s="1"/>
  <c r="AZ45" i="8"/>
  <c r="AO45" i="8" s="1"/>
  <c r="BD45" i="6"/>
  <c r="AS45" i="6" s="1"/>
  <c r="BA45" i="8"/>
  <c r="AP45" i="8" s="1"/>
  <c r="BC45" i="8"/>
  <c r="AR45" i="8" s="1"/>
  <c r="BA43" i="8"/>
  <c r="AP43" i="8" s="1"/>
  <c r="AY44" i="6"/>
  <c r="AN44" i="6" s="1"/>
  <c r="BA44" i="8"/>
  <c r="AP44" i="8" s="1"/>
  <c r="AW50" i="8"/>
  <c r="AX45" i="8"/>
  <c r="AM45" i="8" s="1"/>
  <c r="AY45" i="8"/>
  <c r="AN45" i="8" s="1"/>
  <c r="AZ43" i="8"/>
  <c r="AO43" i="8" s="1"/>
  <c r="BB45" i="8"/>
  <c r="AQ45" i="8" s="1"/>
  <c r="BB43" i="8"/>
  <c r="AQ43" i="8" s="1"/>
  <c r="BD45" i="8"/>
  <c r="AS45" i="8" s="1"/>
  <c r="BC43" i="8"/>
  <c r="AR43" i="8" s="1"/>
  <c r="BE45" i="8"/>
  <c r="AT45" i="8" s="1"/>
  <c r="BD43" i="8"/>
  <c r="AS43" i="8" s="1"/>
  <c r="BE43" i="8"/>
  <c r="AT43" i="8" s="1"/>
  <c r="AX46" i="8"/>
  <c r="AM46" i="8" s="1"/>
  <c r="AY46" i="8"/>
  <c r="AN46" i="8" s="1"/>
  <c r="AZ46" i="8"/>
  <c r="AO46" i="8" s="1"/>
  <c r="AX44" i="8"/>
  <c r="AM44" i="8" s="1"/>
  <c r="BA46" i="8"/>
  <c r="AP46" i="8" s="1"/>
  <c r="AZ44" i="8"/>
  <c r="AO44" i="8" s="1"/>
  <c r="BD44" i="8"/>
  <c r="AS44" i="8" s="1"/>
  <c r="BE44" i="8"/>
  <c r="AT44" i="8" s="1"/>
  <c r="AX43" i="7"/>
  <c r="AM43" i="7" s="1"/>
  <c r="AZ43" i="7"/>
  <c r="AO43" i="7" s="1"/>
  <c r="BD43" i="7"/>
  <c r="AS43" i="7" s="1"/>
  <c r="BE43" i="7"/>
  <c r="AT43" i="7" s="1"/>
  <c r="BF43" i="7"/>
  <c r="AU43" i="7" s="1"/>
  <c r="BC45" i="7"/>
  <c r="AR45" i="7" s="1"/>
  <c r="AX46" i="7"/>
  <c r="AM46" i="7" s="1"/>
  <c r="BB46" i="7"/>
  <c r="AQ46" i="7" s="1"/>
  <c r="BD46" i="7"/>
  <c r="AS46" i="7" s="1"/>
  <c r="AZ44" i="6"/>
  <c r="AO44" i="6" s="1"/>
  <c r="BA44" i="6"/>
  <c r="AP44" i="6" s="1"/>
  <c r="BB44" i="6"/>
  <c r="AQ44" i="6" s="1"/>
  <c r="BC44" i="6"/>
  <c r="AR44" i="6" s="1"/>
  <c r="BD44" i="6"/>
  <c r="AS44" i="6" s="1"/>
  <c r="BE44" i="6"/>
  <c r="AT44" i="6" s="1"/>
  <c r="BF45" i="6"/>
  <c r="AU45" i="6" s="1"/>
  <c r="AX46" i="6"/>
  <c r="AM46" i="6" s="1"/>
  <c r="AZ46" i="6"/>
  <c r="AO46" i="6" s="1"/>
  <c r="BA46" i="6"/>
  <c r="AP46" i="6" s="1"/>
  <c r="BB46" i="6"/>
  <c r="AQ46" i="6" s="1"/>
  <c r="BC46" i="6"/>
  <c r="AR46" i="6" s="1"/>
  <c r="BD46" i="6"/>
  <c r="AS46" i="6" s="1"/>
  <c r="AX43" i="6"/>
  <c r="AM43" i="6" s="1"/>
  <c r="AY43" i="6"/>
  <c r="AN43" i="6" s="1"/>
  <c r="BF50" i="6"/>
  <c r="AU50" i="6" s="1"/>
  <c r="AW55" i="6"/>
  <c r="BE50" i="6"/>
  <c r="AT50" i="6" s="1"/>
  <c r="BC50" i="6"/>
  <c r="AR50" i="6" s="1"/>
  <c r="BD50" i="6"/>
  <c r="AS50" i="6" s="1"/>
  <c r="BB50" i="6"/>
  <c r="AQ50" i="6" s="1"/>
  <c r="BA50" i="6"/>
  <c r="AP50" i="6" s="1"/>
  <c r="AZ50" i="6"/>
  <c r="AO50" i="6" s="1"/>
  <c r="AY50" i="6"/>
  <c r="AN50" i="6" s="1"/>
  <c r="AX50" i="6"/>
  <c r="AM50" i="6" s="1"/>
  <c r="BE43" i="6"/>
  <c r="AT43" i="6" s="1"/>
  <c r="BC44" i="7"/>
  <c r="AR44" i="7" s="1"/>
  <c r="BF43" i="6"/>
  <c r="AU43" i="6" s="1"/>
  <c r="BD44" i="7"/>
  <c r="AS44" i="7" s="1"/>
  <c r="BE44" i="7"/>
  <c r="AT44" i="7" s="1"/>
  <c r="AW49" i="7"/>
  <c r="BF44" i="7"/>
  <c r="AU44" i="7" s="1"/>
  <c r="AW48" i="7"/>
  <c r="BA45" i="6"/>
  <c r="AP45" i="6" s="1"/>
  <c r="AY46" i="7"/>
  <c r="AN46" i="7" s="1"/>
  <c r="AW48" i="8"/>
  <c r="BB45" i="6"/>
  <c r="AQ45" i="6" s="1"/>
  <c r="AZ46" i="7"/>
  <c r="AO46" i="7" s="1"/>
  <c r="BC45" i="6"/>
  <c r="AR45" i="6" s="1"/>
  <c r="BA46" i="7"/>
  <c r="AP46" i="7" s="1"/>
  <c r="BE45" i="6"/>
  <c r="AT45" i="6" s="1"/>
  <c r="BC46" i="7"/>
  <c r="AR46" i="7" s="1"/>
  <c r="AY45" i="7"/>
  <c r="AN45" i="7" s="1"/>
  <c r="BE46" i="7"/>
  <c r="AT46" i="7" s="1"/>
  <c r="AZ43" i="6"/>
  <c r="AO43" i="6" s="1"/>
  <c r="AX44" i="7"/>
  <c r="AM44" i="7" s="1"/>
  <c r="BD45" i="7"/>
  <c r="AS45" i="7" s="1"/>
  <c r="BB46" i="8"/>
  <c r="AQ46" i="8" s="1"/>
  <c r="BA43" i="6"/>
  <c r="AP43" i="6" s="1"/>
  <c r="AY44" i="7"/>
  <c r="AN44" i="7" s="1"/>
  <c r="BE45" i="7"/>
  <c r="AT45" i="7" s="1"/>
  <c r="AW50" i="7"/>
  <c r="BC46" i="8"/>
  <c r="AR46" i="8" s="1"/>
  <c r="BB43" i="6"/>
  <c r="AQ43" i="6" s="1"/>
  <c r="AZ44" i="7"/>
  <c r="AO44" i="7" s="1"/>
  <c r="BD46" i="8"/>
  <c r="AS46" i="8" s="1"/>
  <c r="BC43" i="6"/>
  <c r="AR43" i="6" s="1"/>
  <c r="BA44" i="7"/>
  <c r="AP44" i="7" s="1"/>
  <c r="BE46" i="8"/>
  <c r="AT46" i="8" s="1"/>
  <c r="AW51" i="8"/>
  <c r="AW52" i="8" s="1"/>
  <c r="ZC14" i="1"/>
  <c r="ZC17" i="1" s="1"/>
  <c r="ZC18" i="1" s="1" a="1"/>
  <c r="ZC18" i="1" s="1"/>
  <c r="FG14" i="1"/>
  <c r="FG15" i="1" s="1" a="1"/>
  <c r="FG15" i="1" s="1"/>
  <c r="FH14" i="1"/>
  <c r="AAN17" i="1"/>
  <c r="AAN18" i="1" s="1" a="1"/>
  <c r="AAN18" i="1" s="1"/>
  <c r="EW14" i="1"/>
  <c r="EK14" i="1"/>
  <c r="EL14" i="1"/>
  <c r="EM14" i="1"/>
  <c r="EN14" i="1"/>
  <c r="BQ117" i="1"/>
  <c r="BQ14" i="1"/>
  <c r="BQ17" i="1" s="1"/>
  <c r="BQ18" i="1" s="1" a="1"/>
  <c r="BQ18" i="1" s="1"/>
  <c r="BV117" i="1"/>
  <c r="BV14" i="1"/>
  <c r="BV17" i="1" s="1"/>
  <c r="BV18" i="1" s="1" a="1"/>
  <c r="BV18" i="1" s="1"/>
  <c r="BW14" i="1"/>
  <c r="BW17" i="1" s="1"/>
  <c r="BW18" i="1" s="1" a="1"/>
  <c r="BW18" i="1" s="1"/>
  <c r="CJ50" i="1" l="1" a="1"/>
  <c r="CJ50" i="1" s="1"/>
  <c r="CI50" i="1" a="1"/>
  <c r="CI50" i="1" s="1"/>
  <c r="CH50" i="1" a="1"/>
  <c r="CH50" i="1" s="1"/>
  <c r="CI85" i="1" a="1"/>
  <c r="CI85" i="1" s="1"/>
  <c r="CJ85" i="1" a="1"/>
  <c r="CJ85" i="1" s="1"/>
  <c r="CH85" i="1" a="1"/>
  <c r="CH85" i="1" s="1"/>
  <c r="HU113" i="1" a="1"/>
  <c r="HU113" i="1" s="1"/>
  <c r="HU114" i="1" a="1"/>
  <c r="HU114" i="1" s="1"/>
  <c r="IM113" i="1" a="1"/>
  <c r="IM113" i="1" s="1"/>
  <c r="IM114" i="1" a="1"/>
  <c r="IM114" i="1" s="1"/>
  <c r="IO114" i="1" a="1"/>
  <c r="IO114" i="1" s="1"/>
  <c r="IO113" i="1" a="1"/>
  <c r="IO113" i="1" s="1"/>
  <c r="JC113" i="1" a="1"/>
  <c r="JC113" i="1" s="1"/>
  <c r="JC114" i="1" a="1"/>
  <c r="JC114" i="1" s="1"/>
  <c r="IP114" i="1" a="1"/>
  <c r="IP114" i="1" s="1"/>
  <c r="IP113" i="1" a="1"/>
  <c r="IP113" i="1" s="1"/>
  <c r="HR114" i="1" a="1"/>
  <c r="HR114" i="1" s="1"/>
  <c r="HR113" i="1" a="1"/>
  <c r="HR113" i="1" s="1"/>
  <c r="IS114" i="1" a="1"/>
  <c r="IS114" i="1" s="1"/>
  <c r="IS113" i="1" a="1"/>
  <c r="IS113" i="1" s="1"/>
  <c r="IQ113" i="1" a="1"/>
  <c r="IQ113" i="1" s="1"/>
  <c r="IQ114" i="1" a="1"/>
  <c r="IQ114" i="1" s="1"/>
  <c r="HS114" i="1" a="1"/>
  <c r="HS114" i="1" s="1"/>
  <c r="HS113" i="1" a="1"/>
  <c r="HS113" i="1" s="1"/>
  <c r="JB114" i="1" a="1"/>
  <c r="JB114" i="1" s="1"/>
  <c r="JB113" i="1" a="1"/>
  <c r="JB113" i="1" s="1"/>
  <c r="HF114" i="1" a="1"/>
  <c r="HF114" i="1" s="1"/>
  <c r="HF113" i="1" a="1"/>
  <c r="HF113" i="1" s="1"/>
  <c r="IA114" i="1" a="1"/>
  <c r="IA114" i="1" s="1"/>
  <c r="IA113" i="1" a="1"/>
  <c r="IA113" i="1" s="1"/>
  <c r="HK113" i="1" a="1"/>
  <c r="HK113" i="1" s="1"/>
  <c r="HK114" i="1" a="1"/>
  <c r="HK114" i="1" s="1"/>
  <c r="IR114" i="1" a="1"/>
  <c r="IR114" i="1" s="1"/>
  <c r="IR113" i="1" a="1"/>
  <c r="IR113" i="1" s="1"/>
  <c r="IC113" i="1" a="1"/>
  <c r="IC113" i="1" s="1"/>
  <c r="IC114" i="1" a="1"/>
  <c r="IC114" i="1" s="1"/>
  <c r="HV114" i="1" a="1"/>
  <c r="HV114" i="1" s="1"/>
  <c r="HV113" i="1" a="1"/>
  <c r="HV113" i="1" s="1"/>
  <c r="IT113" i="1" a="1"/>
  <c r="IT113" i="1" s="1"/>
  <c r="IT114" i="1" a="1"/>
  <c r="IT114" i="1" s="1"/>
  <c r="IF113" i="1" a="1"/>
  <c r="IF113" i="1" s="1"/>
  <c r="IF114" i="1" a="1"/>
  <c r="IF114" i="1" s="1"/>
  <c r="HE113" i="1" a="1"/>
  <c r="HE113" i="1" s="1"/>
  <c r="HE114" i="1" a="1"/>
  <c r="HE114" i="1" s="1"/>
  <c r="IV113" i="1" a="1"/>
  <c r="IV113" i="1" s="1"/>
  <c r="IV114" i="1" a="1"/>
  <c r="IV114" i="1" s="1"/>
  <c r="HD113" i="1" a="1"/>
  <c r="HD113" i="1" s="1"/>
  <c r="HD114" i="1" a="1"/>
  <c r="HD114" i="1" s="1"/>
  <c r="HN114" i="1" a="1"/>
  <c r="HN114" i="1" s="1"/>
  <c r="HN113" i="1" a="1"/>
  <c r="HN113" i="1" s="1"/>
  <c r="HL113" i="1" a="1"/>
  <c r="HL113" i="1" s="1"/>
  <c r="HL114" i="1" a="1"/>
  <c r="HL114" i="1" s="1"/>
  <c r="IH114" i="1" a="1"/>
  <c r="IH114" i="1" s="1"/>
  <c r="IH113" i="1" a="1"/>
  <c r="IH113" i="1" s="1"/>
  <c r="HM114" i="1" a="1"/>
  <c r="HM114" i="1" s="1"/>
  <c r="HM113" i="1" a="1"/>
  <c r="HM113" i="1" s="1"/>
  <c r="IX114" i="1" a="1"/>
  <c r="IX114" i="1" s="1"/>
  <c r="IX113" i="1" a="1"/>
  <c r="IX113" i="1" s="1"/>
  <c r="HI113" i="1" a="1"/>
  <c r="HI113" i="1" s="1"/>
  <c r="HI114" i="1" a="1"/>
  <c r="HI114" i="1" s="1"/>
  <c r="HO114" i="1" a="1"/>
  <c r="HO114" i="1" s="1"/>
  <c r="HO113" i="1" a="1"/>
  <c r="HO113" i="1" s="1"/>
  <c r="HJ114" i="1" a="1"/>
  <c r="HJ114" i="1" s="1"/>
  <c r="HJ113" i="1" a="1"/>
  <c r="HJ113" i="1" s="1"/>
  <c r="II114" i="1" a="1"/>
  <c r="II114" i="1" s="1"/>
  <c r="II113" i="1" a="1"/>
  <c r="II113" i="1" s="1"/>
  <c r="IE113" i="1" a="1"/>
  <c r="IE113" i="1" s="1"/>
  <c r="IE114" i="1" a="1"/>
  <c r="IE114" i="1" s="1"/>
  <c r="IW114" i="1" a="1"/>
  <c r="IW114" i="1" s="1"/>
  <c r="IW113" i="1" a="1"/>
  <c r="IW113" i="1" s="1"/>
  <c r="HT114" i="1" a="1"/>
  <c r="HT114" i="1" s="1"/>
  <c r="HT113" i="1" a="1"/>
  <c r="HT113" i="1" s="1"/>
  <c r="IY114" i="1" a="1"/>
  <c r="IY114" i="1" s="1"/>
  <c r="IY113" i="1" a="1"/>
  <c r="IY113" i="1" s="1"/>
  <c r="HG114" i="1" a="1"/>
  <c r="HG114" i="1" s="1"/>
  <c r="HG113" i="1" a="1"/>
  <c r="HG113" i="1" s="1"/>
  <c r="JD114" i="1" a="1"/>
  <c r="JD114" i="1" s="1"/>
  <c r="JD113" i="1" a="1"/>
  <c r="JD113" i="1" s="1"/>
  <c r="HP114" i="1" a="1"/>
  <c r="HP114" i="1" s="1"/>
  <c r="HP113" i="1" a="1"/>
  <c r="HP113" i="1" s="1"/>
  <c r="IU114" i="1" a="1"/>
  <c r="IU114" i="1" s="1"/>
  <c r="IU113" i="1" a="1"/>
  <c r="IU113" i="1" s="1"/>
  <c r="IJ113" i="1" a="1"/>
  <c r="IJ113" i="1" s="1"/>
  <c r="IJ114" i="1" a="1"/>
  <c r="IJ114" i="1" s="1"/>
  <c r="HZ114" i="1" a="1"/>
  <c r="HZ114" i="1" s="1"/>
  <c r="HZ113" i="1" a="1"/>
  <c r="HZ113" i="1" s="1"/>
  <c r="HX114" i="1" a="1"/>
  <c r="HX114" i="1" s="1"/>
  <c r="HX113" i="1" a="1"/>
  <c r="HX113" i="1" s="1"/>
  <c r="IZ113" i="1" a="1"/>
  <c r="IZ113" i="1" s="1"/>
  <c r="IZ114" i="1" a="1"/>
  <c r="IZ114" i="1" s="1"/>
  <c r="IG113" i="1" a="1"/>
  <c r="IG113" i="1" s="1"/>
  <c r="IG114" i="1" a="1"/>
  <c r="IG114" i="1" s="1"/>
  <c r="JE114" i="1" a="1"/>
  <c r="JE114" i="1" s="1"/>
  <c r="JE113" i="1" a="1"/>
  <c r="JE113" i="1" s="1"/>
  <c r="ID113" i="1" a="1"/>
  <c r="ID113" i="1" s="1"/>
  <c r="ID114" i="1" a="1"/>
  <c r="ID114" i="1" s="1"/>
  <c r="HH113" i="1" a="1"/>
  <c r="HH113" i="1" s="1"/>
  <c r="HH114" i="1" a="1"/>
  <c r="HH114" i="1" s="1"/>
  <c r="IB114" i="1" a="1"/>
  <c r="IB114" i="1" s="1"/>
  <c r="IB113" i="1" a="1"/>
  <c r="IB113" i="1" s="1"/>
  <c r="HQ114" i="1" a="1"/>
  <c r="HQ114" i="1" s="1"/>
  <c r="HQ113" i="1" a="1"/>
  <c r="HQ113" i="1" s="1"/>
  <c r="IL113" i="1" a="1"/>
  <c r="IL113" i="1" s="1"/>
  <c r="IL114" i="1" a="1"/>
  <c r="IL114" i="1" s="1"/>
  <c r="IK113" i="1" a="1"/>
  <c r="IK113" i="1" s="1"/>
  <c r="IK114" i="1" a="1"/>
  <c r="IK114" i="1" s="1"/>
  <c r="HY113" i="1" a="1"/>
  <c r="HY113" i="1" s="1"/>
  <c r="HY114" i="1" a="1"/>
  <c r="HY114" i="1" s="1"/>
  <c r="JA114" i="1" a="1"/>
  <c r="JA114" i="1" s="1"/>
  <c r="JA113" i="1" a="1"/>
  <c r="JA113" i="1" s="1"/>
  <c r="IN114" i="1" a="1"/>
  <c r="IN114" i="1" s="1"/>
  <c r="IN113" i="1" a="1"/>
  <c r="IN113" i="1" s="1"/>
  <c r="HZ50" i="1" a="1"/>
  <c r="HZ50" i="1" s="1"/>
  <c r="HZ55" i="1" s="1" a="1"/>
  <c r="HZ55" i="1" s="1"/>
  <c r="HZ56" i="1" s="1" a="1"/>
  <c r="HZ56" i="1" s="1"/>
  <c r="IE50" i="1" a="1"/>
  <c r="IE50" i="1" s="1"/>
  <c r="IE85" i="1" a="1"/>
  <c r="IE85" i="1" s="1"/>
  <c r="HZ106" i="1" a="1"/>
  <c r="HZ106" i="1" s="1"/>
  <c r="HZ86" i="1" a="1"/>
  <c r="HZ86" i="1" s="1"/>
  <c r="HZ87" i="1" a="1"/>
  <c r="HZ87" i="1" s="1"/>
  <c r="HW50" i="1" a="1"/>
  <c r="HW50" i="1" s="1"/>
  <c r="HV50" i="1" a="1"/>
  <c r="HV50" i="1" s="1"/>
  <c r="HW85" i="1" a="1"/>
  <c r="HW85" i="1" s="1"/>
  <c r="HV85" i="1" a="1"/>
  <c r="HV85" i="1" s="1"/>
  <c r="HK50" i="1" a="1"/>
  <c r="HK50" i="1" s="1"/>
  <c r="HF50" i="1" a="1"/>
  <c r="HF50" i="1" s="1"/>
  <c r="HF85" i="1" a="1"/>
  <c r="HF85" i="1" s="1"/>
  <c r="HK85" i="1" a="1"/>
  <c r="HK85" i="1" s="1"/>
  <c r="HB50" i="1" a="1"/>
  <c r="HB50" i="1" s="1"/>
  <c r="HB85" i="1" a="1"/>
  <c r="HB85" i="1" s="1"/>
  <c r="HC50" i="1" a="1"/>
  <c r="HC50" i="1" s="1"/>
  <c r="HC85" i="1" a="1"/>
  <c r="HC85" i="1" s="1"/>
  <c r="HD85" i="1" a="1"/>
  <c r="HD85" i="1" s="1"/>
  <c r="HD106" i="1" s="1" a="1"/>
  <c r="HD106" i="1" s="1"/>
  <c r="IT50" i="1" a="1"/>
  <c r="IT50" i="1" s="1"/>
  <c r="HN50" i="1" a="1"/>
  <c r="HN50" i="1" s="1"/>
  <c r="IS50" i="1" a="1"/>
  <c r="IS50" i="1" s="1"/>
  <c r="HM50" i="1" a="1"/>
  <c r="HM50" i="1" s="1"/>
  <c r="IR50" i="1" a="1"/>
  <c r="IR50" i="1" s="1"/>
  <c r="HL50" i="1" a="1"/>
  <c r="HL50" i="1" s="1"/>
  <c r="IQ50" i="1" a="1"/>
  <c r="IQ50" i="1" s="1"/>
  <c r="HJ50" i="1" a="1"/>
  <c r="HJ50" i="1" s="1"/>
  <c r="IP50" i="1" a="1"/>
  <c r="IP50" i="1" s="1"/>
  <c r="HI50" i="1" a="1"/>
  <c r="HI50" i="1" s="1"/>
  <c r="IO50" i="1" a="1"/>
  <c r="IO50" i="1" s="1"/>
  <c r="HH50" i="1" a="1"/>
  <c r="HH50" i="1" s="1"/>
  <c r="IN50" i="1" a="1"/>
  <c r="IN50" i="1" s="1"/>
  <c r="HG50" i="1" a="1"/>
  <c r="HG50" i="1" s="1"/>
  <c r="IM50" i="1" a="1"/>
  <c r="IM50" i="1" s="1"/>
  <c r="HE50" i="1" a="1"/>
  <c r="HE50" i="1" s="1"/>
  <c r="IL50" i="1" a="1"/>
  <c r="IL50" i="1" s="1"/>
  <c r="HD50" i="1" a="1"/>
  <c r="HD50" i="1" s="1"/>
  <c r="IK50" i="1" a="1"/>
  <c r="IK50" i="1" s="1"/>
  <c r="IJ50" i="1" a="1"/>
  <c r="IJ50" i="1" s="1"/>
  <c r="II50" i="1" a="1"/>
  <c r="II50" i="1" s="1"/>
  <c r="IH50" i="1" a="1"/>
  <c r="IH50" i="1" s="1"/>
  <c r="IG50" i="1" a="1"/>
  <c r="IG50" i="1" s="1"/>
  <c r="IF50" i="1" a="1"/>
  <c r="IF50" i="1" s="1"/>
  <c r="ID50" i="1" a="1"/>
  <c r="ID50" i="1" s="1"/>
  <c r="IC50" i="1" a="1"/>
  <c r="IC50" i="1" s="1"/>
  <c r="JE50" i="1" a="1"/>
  <c r="JE50" i="1" s="1"/>
  <c r="IB50" i="1" a="1"/>
  <c r="IB50" i="1" s="1"/>
  <c r="JD50" i="1" a="1"/>
  <c r="JD50" i="1" s="1"/>
  <c r="IA50" i="1" a="1"/>
  <c r="IA50" i="1" s="1"/>
  <c r="AN50" i="1" a="1"/>
  <c r="AN50" i="1" s="1"/>
  <c r="JC50" i="1" a="1"/>
  <c r="JC50" i="1" s="1"/>
  <c r="HY50" i="1" a="1"/>
  <c r="HY50" i="1" s="1"/>
  <c r="HX50" i="1" a="1"/>
  <c r="HX50" i="1" s="1"/>
  <c r="JB50" i="1" a="1"/>
  <c r="JB50" i="1" s="1"/>
  <c r="HU50" i="1" a="1"/>
  <c r="HU50" i="1" s="1"/>
  <c r="HT50" i="1" a="1"/>
  <c r="HT50" i="1" s="1"/>
  <c r="JA50" i="1" a="1"/>
  <c r="JA50" i="1" s="1"/>
  <c r="HS50" i="1" a="1"/>
  <c r="HS50" i="1" s="1"/>
  <c r="IZ50" i="1" a="1"/>
  <c r="IZ50" i="1" s="1"/>
  <c r="IY50" i="1" a="1"/>
  <c r="IY50" i="1" s="1"/>
  <c r="HR50" i="1" a="1"/>
  <c r="HR50" i="1" s="1"/>
  <c r="IX50" i="1" a="1"/>
  <c r="IX50" i="1" s="1"/>
  <c r="IV50" i="1" a="1"/>
  <c r="IV50" i="1" s="1"/>
  <c r="HP50" i="1" a="1"/>
  <c r="HP50" i="1" s="1"/>
  <c r="IW50" i="1" a="1"/>
  <c r="IW50" i="1" s="1"/>
  <c r="IU50" i="1" a="1"/>
  <c r="IU50" i="1" s="1"/>
  <c r="HQ50" i="1" a="1"/>
  <c r="HQ50" i="1" s="1"/>
  <c r="HO50" i="1" a="1"/>
  <c r="HO50" i="1" s="1"/>
  <c r="AO50" i="1" a="1"/>
  <c r="AO50" i="1" s="1"/>
  <c r="IA85" i="1" a="1"/>
  <c r="IA85" i="1" s="1"/>
  <c r="IR85" i="1" a="1"/>
  <c r="IR85" i="1" s="1"/>
  <c r="JB85" i="1" a="1"/>
  <c r="JB85" i="1" s="1"/>
  <c r="IC85" i="1" a="1"/>
  <c r="IC85" i="1" s="1"/>
  <c r="IT85" i="1" a="1"/>
  <c r="IT85" i="1" s="1"/>
  <c r="IF85" i="1" a="1"/>
  <c r="IF85" i="1" s="1"/>
  <c r="IG85" i="1" a="1"/>
  <c r="IG85" i="1" s="1"/>
  <c r="HN85" i="1" a="1"/>
  <c r="HN85" i="1" s="1"/>
  <c r="IH85" i="1" a="1"/>
  <c r="IH85" i="1" s="1"/>
  <c r="IO85" i="1" a="1"/>
  <c r="IO85" i="1" s="1"/>
  <c r="IP85" i="1" a="1"/>
  <c r="IP85" i="1" s="1"/>
  <c r="IW85" i="1" a="1"/>
  <c r="IW85" i="1" s="1"/>
  <c r="IX85" i="1" a="1"/>
  <c r="IX85" i="1" s="1"/>
  <c r="IN85" i="1" a="1"/>
  <c r="IN85" i="1" s="1"/>
  <c r="HO85" i="1" a="1"/>
  <c r="HO85" i="1" s="1"/>
  <c r="HU85" i="1" a="1"/>
  <c r="HU85" i="1" s="1"/>
  <c r="IS85" i="1" a="1"/>
  <c r="IS85" i="1" s="1"/>
  <c r="IV85" i="1" a="1"/>
  <c r="IV85" i="1" s="1"/>
  <c r="II85" i="1" a="1"/>
  <c r="II85" i="1" s="1"/>
  <c r="HT85" i="1" a="1"/>
  <c r="HT85" i="1" s="1"/>
  <c r="IY85" i="1" a="1"/>
  <c r="IY85" i="1" s="1"/>
  <c r="HR85" i="1" a="1"/>
  <c r="HR85" i="1" s="1"/>
  <c r="JD85" i="1" a="1"/>
  <c r="JD85" i="1" s="1"/>
  <c r="HP85" i="1" a="1"/>
  <c r="HP85" i="1" s="1"/>
  <c r="IU85" i="1" a="1"/>
  <c r="IU85" i="1" s="1"/>
  <c r="IJ85" i="1" a="1"/>
  <c r="IJ85" i="1" s="1"/>
  <c r="HX85" i="1" a="1"/>
  <c r="HX85" i="1" s="1"/>
  <c r="IZ85" i="1" a="1"/>
  <c r="IZ85" i="1" s="1"/>
  <c r="IQ85" i="1" a="1"/>
  <c r="IQ85" i="1" s="1"/>
  <c r="JE85" i="1" a="1"/>
  <c r="JE85" i="1" s="1"/>
  <c r="ID85" i="1" a="1"/>
  <c r="ID85" i="1" s="1"/>
  <c r="IM85" i="1" a="1"/>
  <c r="IM85" i="1" s="1"/>
  <c r="JC85" i="1" a="1"/>
  <c r="JC85" i="1" s="1"/>
  <c r="IB85" i="1" a="1"/>
  <c r="IB85" i="1" s="1"/>
  <c r="HQ85" i="1" a="1"/>
  <c r="HQ85" i="1" s="1"/>
  <c r="HS85" i="1" a="1"/>
  <c r="HS85" i="1" s="1"/>
  <c r="IL85" i="1" a="1"/>
  <c r="IL85" i="1" s="1"/>
  <c r="IK85" i="1" a="1"/>
  <c r="IK85" i="1" s="1"/>
  <c r="HY85" i="1" a="1"/>
  <c r="HY85" i="1" s="1"/>
  <c r="JA85" i="1" a="1"/>
  <c r="JA85" i="1" s="1"/>
  <c r="HL85" i="1" a="1"/>
  <c r="HL85" i="1" s="1"/>
  <c r="HM85" i="1" a="1"/>
  <c r="HM85" i="1" s="1"/>
  <c r="HI85" i="1" a="1"/>
  <c r="HI85" i="1" s="1"/>
  <c r="HJ85" i="1" a="1"/>
  <c r="HJ85" i="1" s="1"/>
  <c r="HE85" i="1" a="1"/>
  <c r="HE85" i="1" s="1"/>
  <c r="HG85" i="1" a="1"/>
  <c r="HG85" i="1" s="1"/>
  <c r="HH85" i="1" a="1"/>
  <c r="HH85" i="1" s="1"/>
  <c r="JJ113" i="1" a="1"/>
  <c r="JJ113" i="1" s="1"/>
  <c r="JJ114" i="1" a="1"/>
  <c r="JJ114" i="1" s="1"/>
  <c r="ABG114" i="1" a="1"/>
  <c r="ABG114" i="1" s="1"/>
  <c r="ADL114" i="1" a="1"/>
  <c r="ADL114" i="1" s="1"/>
  <c r="ZR114" i="1" a="1"/>
  <c r="ZR114" i="1" s="1"/>
  <c r="ABI114" i="1" a="1"/>
  <c r="ABI114" i="1" s="1"/>
  <c r="ADJ114" i="1" a="1"/>
  <c r="ADJ114" i="1" s="1"/>
  <c r="ADO114" i="1" a="1"/>
  <c r="ADO114" i="1" s="1"/>
  <c r="ADD114" i="1" a="1"/>
  <c r="ADD114" i="1" s="1"/>
  <c r="ADE114" i="1" a="1"/>
  <c r="ADE114" i="1" s="1"/>
  <c r="ADF114" i="1" a="1"/>
  <c r="ADF114" i="1" s="1"/>
  <c r="ADG114" i="1" a="1"/>
  <c r="ADG114" i="1" s="1"/>
  <c r="ABB114" i="1" a="1"/>
  <c r="ABB114" i="1" s="1"/>
  <c r="ADH114" i="1" a="1"/>
  <c r="ADH114" i="1" s="1"/>
  <c r="ABD114" i="1" a="1"/>
  <c r="ABD114" i="1" s="1"/>
  <c r="ADM114" i="1" a="1"/>
  <c r="ADM114" i="1" s="1"/>
  <c r="ADI114" i="1" a="1"/>
  <c r="ADI114" i="1" s="1"/>
  <c r="ADN114" i="1" a="1"/>
  <c r="ADN114" i="1" s="1"/>
  <c r="ABF114" i="1" a="1"/>
  <c r="ABF114" i="1" s="1"/>
  <c r="XY114" i="1"/>
  <c r="SM114" i="1"/>
  <c r="ADP114" i="1" a="1"/>
  <c r="ADP114" i="1" s="1"/>
  <c r="ABL114" i="1" a="1"/>
  <c r="ABL114" i="1" s="1"/>
  <c r="ADK114" i="1" a="1"/>
  <c r="ADK114" i="1" s="1"/>
  <c r="LD114" i="1" a="1"/>
  <c r="LD114" i="1" s="1"/>
  <c r="KZ114" i="1" a="1"/>
  <c r="KZ114" i="1" s="1"/>
  <c r="ZS114" i="1" a="1"/>
  <c r="ZS114" i="1" s="1"/>
  <c r="KF114" i="1" a="1"/>
  <c r="KF114" i="1" s="1"/>
  <c r="ZU114" i="1" a="1"/>
  <c r="ZU114" i="1" s="1"/>
  <c r="KG114" i="1" a="1"/>
  <c r="KG114" i="1" s="1"/>
  <c r="KH114" i="1" a="1"/>
  <c r="KH114" i="1" s="1"/>
  <c r="AAL114" i="1" a="1"/>
  <c r="AAL114" i="1" s="1"/>
  <c r="LF114" i="1" a="1"/>
  <c r="LF114" i="1" s="1"/>
  <c r="ACD114" i="1" a="1"/>
  <c r="ACD114" i="1" s="1"/>
  <c r="AAK114" i="1" a="1"/>
  <c r="AAK114" i="1" s="1"/>
  <c r="AAH114" i="1" a="1"/>
  <c r="AAH114" i="1" s="1"/>
  <c r="FJ114" i="1" a="1"/>
  <c r="FJ114" i="1" s="1"/>
  <c r="ZO114" i="1" a="1"/>
  <c r="ZO114" i="1" s="1"/>
  <c r="AAJ114" i="1" a="1"/>
  <c r="AAJ114" i="1" s="1"/>
  <c r="LI114" i="1" a="1"/>
  <c r="LI114" i="1" s="1"/>
  <c r="AAI114" i="1" a="1"/>
  <c r="AAI114" i="1" s="1"/>
  <c r="AAC114" i="1" a="1"/>
  <c r="AAC114" i="1" s="1"/>
  <c r="ACL114" i="1" a="1"/>
  <c r="ACL114" i="1" s="1"/>
  <c r="DK114" i="1" a="1"/>
  <c r="DK114" i="1" s="1"/>
  <c r="DJ114" i="1" a="1"/>
  <c r="DJ114" i="1" s="1"/>
  <c r="ZQ114" i="1" a="1"/>
  <c r="ZQ114" i="1" s="1"/>
  <c r="CT114" i="1" a="1"/>
  <c r="CT114" i="1" s="1"/>
  <c r="LB114" i="1" a="1"/>
  <c r="LB114" i="1" s="1"/>
  <c r="CM114" i="1" a="1"/>
  <c r="CM114" i="1" s="1"/>
  <c r="AAN114" i="1" a="1"/>
  <c r="AAN114" i="1" s="1"/>
  <c r="ZE114" i="1" a="1"/>
  <c r="ZE114" i="1" s="1"/>
  <c r="KW114" i="1" a="1"/>
  <c r="KW114" i="1" s="1"/>
  <c r="ZV114" i="1" a="1"/>
  <c r="ZV114" i="1" s="1"/>
  <c r="ABM114" i="1" a="1"/>
  <c r="ABM114" i="1" s="1"/>
  <c r="DF114" i="1" a="1"/>
  <c r="DF114" i="1" s="1"/>
  <c r="ZH114" i="1" a="1"/>
  <c r="ZH114" i="1" s="1"/>
  <c r="CL114" i="1" a="1"/>
  <c r="CL114" i="1" s="1"/>
  <c r="ABA114" i="1" a="1"/>
  <c r="ABA114" i="1" s="1"/>
  <c r="CY114" i="1" a="1"/>
  <c r="CY114" i="1" s="1"/>
  <c r="CD114" i="1" a="1"/>
  <c r="CD114" i="1" s="1"/>
  <c r="LM114" i="1" a="1"/>
  <c r="LM114" i="1" s="1"/>
  <c r="AAZ114" i="1" a="1"/>
  <c r="AAZ114" i="1" s="1"/>
  <c r="AHD114" i="1" a="1"/>
  <c r="AHD114" i="1" s="1"/>
  <c r="ABC114" i="1" a="1"/>
  <c r="ABC114" i="1" s="1"/>
  <c r="KC114" i="1" a="1"/>
  <c r="KC114" i="1" s="1"/>
  <c r="LG114" i="1" a="1"/>
  <c r="LG114" i="1" s="1"/>
  <c r="JN114" i="1" a="1"/>
  <c r="JN114" i="1" s="1"/>
  <c r="ZJ114" i="1" a="1"/>
  <c r="ZJ114" i="1" s="1"/>
  <c r="KA114" i="1" a="1"/>
  <c r="KA114" i="1" s="1"/>
  <c r="ABE114" i="1" a="1"/>
  <c r="ABE114" i="1" s="1"/>
  <c r="KB114" i="1" a="1"/>
  <c r="KB114" i="1" s="1"/>
  <c r="AAY114" i="1" a="1"/>
  <c r="AAY114" i="1" s="1"/>
  <c r="KI114" i="1" a="1"/>
  <c r="KI114" i="1" s="1"/>
  <c r="LE114" i="1" a="1"/>
  <c r="LE114" i="1" s="1"/>
  <c r="LK114" i="1" a="1"/>
  <c r="LK114" i="1" s="1"/>
  <c r="ZP114" i="1" a="1"/>
  <c r="ZP114" i="1" s="1"/>
  <c r="GX114" i="1" a="1"/>
  <c r="GX114" i="1" s="1"/>
  <c r="AAO114" i="1" a="1"/>
  <c r="AAO114" i="1" s="1"/>
  <c r="JG114" i="1" a="1"/>
  <c r="JG114" i="1" s="1"/>
  <c r="ZM114" i="1" a="1"/>
  <c r="ZM114" i="1" s="1"/>
  <c r="AAM114" i="1" a="1"/>
  <c r="AAM114" i="1" s="1"/>
  <c r="KE114" i="1" a="1"/>
  <c r="KE114" i="1" s="1"/>
  <c r="JL114" i="1" a="1"/>
  <c r="JL114" i="1" s="1"/>
  <c r="GZ114" i="1" a="1"/>
  <c r="GZ114" i="1" s="1"/>
  <c r="ACK114" i="1" a="1"/>
  <c r="ACK114" i="1" s="1"/>
  <c r="AAE114" i="1" a="1"/>
  <c r="AAE114" i="1" s="1"/>
  <c r="ACO114" i="1" a="1"/>
  <c r="ACO114" i="1" s="1"/>
  <c r="ACM114" i="1" a="1"/>
  <c r="ACM114" i="1" s="1"/>
  <c r="KD114" i="1" a="1"/>
  <c r="KD114" i="1" s="1"/>
  <c r="JZ114" i="1" a="1"/>
  <c r="JZ114" i="1" s="1"/>
  <c r="AAW114" i="1" a="1"/>
  <c r="AAW114" i="1" s="1"/>
  <c r="JW114" i="1" a="1"/>
  <c r="JW114" i="1" s="1"/>
  <c r="LC114" i="1" a="1"/>
  <c r="LC114" i="1" s="1"/>
  <c r="GY114" i="1" a="1"/>
  <c r="GY114" i="1" s="1"/>
  <c r="AAX114" i="1" a="1"/>
  <c r="AAX114" i="1" s="1"/>
  <c r="JK114" i="1" a="1"/>
  <c r="JK114" i="1" s="1"/>
  <c r="LA114" i="1" a="1"/>
  <c r="LA114" i="1" s="1"/>
  <c r="YZ114" i="1" a="1"/>
  <c r="YZ114" i="1" s="1"/>
  <c r="KR114" i="1" a="1"/>
  <c r="KR114" i="1" s="1"/>
  <c r="ACJ114" i="1" a="1"/>
  <c r="ACJ114" i="1" s="1"/>
  <c r="CE114" i="1" a="1"/>
  <c r="CE114" i="1" s="1"/>
  <c r="LN114" i="1" a="1"/>
  <c r="LN114" i="1" s="1"/>
  <c r="LJ114" i="1" a="1"/>
  <c r="LJ114" i="1" s="1"/>
  <c r="ZK114" i="1" a="1"/>
  <c r="ZK114" i="1" s="1"/>
  <c r="ZF114" i="1" a="1"/>
  <c r="ZF114" i="1" s="1"/>
  <c r="AAA114" i="1" a="1"/>
  <c r="AAA114" i="1" s="1"/>
  <c r="AAP114" i="1" a="1"/>
  <c r="AAP114" i="1" s="1"/>
  <c r="ZT114" i="1" a="1"/>
  <c r="ZT114" i="1" s="1"/>
  <c r="ZW114" i="1" a="1"/>
  <c r="ZW114" i="1" s="1"/>
  <c r="KJ114" i="1" a="1"/>
  <c r="KJ114" i="1" s="1"/>
  <c r="LH114" i="1" a="1"/>
  <c r="LH114" i="1" s="1"/>
  <c r="LL114" i="1" a="1"/>
  <c r="LL114" i="1" s="1"/>
  <c r="ZI114" i="1" a="1"/>
  <c r="ZI114" i="1" s="1"/>
  <c r="LQ114" i="1" a="1"/>
  <c r="LQ114" i="1" s="1"/>
  <c r="ACI114" i="1" a="1"/>
  <c r="ACI114" i="1" s="1"/>
  <c r="JY114" i="1" a="1"/>
  <c r="JY114" i="1" s="1"/>
  <c r="ACN114" i="1" a="1"/>
  <c r="ACN114" i="1" s="1"/>
  <c r="LO114" i="1" a="1"/>
  <c r="LO114" i="1" s="1"/>
  <c r="JM114" i="1" a="1"/>
  <c r="JM114" i="1" s="1"/>
  <c r="KK114" i="1" a="1"/>
  <c r="KK114" i="1" s="1"/>
  <c r="JX114" i="1" a="1"/>
  <c r="JX114" i="1" s="1"/>
  <c r="ZL114" i="1" a="1"/>
  <c r="ZL114" i="1" s="1"/>
  <c r="AAQ114" i="1" a="1"/>
  <c r="AAQ114" i="1" s="1"/>
  <c r="AAB114" i="1" a="1"/>
  <c r="AAB114" i="1" s="1"/>
  <c r="ZG114" i="1" a="1"/>
  <c r="ZG114" i="1" s="1"/>
  <c r="ZN114" i="1" a="1"/>
  <c r="ZN114" i="1" s="1"/>
  <c r="ADM113" i="1" a="1"/>
  <c r="ADM113" i="1" s="1"/>
  <c r="ADI113" i="1" a="1"/>
  <c r="ADI113" i="1" s="1"/>
  <c r="ADN113" i="1" a="1"/>
  <c r="ADN113" i="1" s="1"/>
  <c r="ADP113" i="1" a="1"/>
  <c r="ADP113" i="1" s="1"/>
  <c r="ABL113" i="1" a="1"/>
  <c r="ABL113" i="1" s="1"/>
  <c r="ADK113" i="1" a="1"/>
  <c r="ADK113" i="1" s="1"/>
  <c r="ABF113" i="1" a="1"/>
  <c r="ABF113" i="1" s="1"/>
  <c r="ABG113" i="1" a="1"/>
  <c r="ABG113" i="1" s="1"/>
  <c r="ADL113" i="1" a="1"/>
  <c r="ADL113" i="1" s="1"/>
  <c r="ADH113" i="1" a="1"/>
  <c r="ADH113" i="1" s="1"/>
  <c r="ZR113" i="1" a="1"/>
  <c r="ZR113" i="1" s="1"/>
  <c r="ABI113" i="1" a="1"/>
  <c r="ABI113" i="1" s="1"/>
  <c r="ADO113" i="1" a="1"/>
  <c r="ADO113" i="1" s="1"/>
  <c r="ABB113" i="1" a="1"/>
  <c r="ABB113" i="1" s="1"/>
  <c r="ADJ113" i="1" a="1"/>
  <c r="ADJ113" i="1" s="1"/>
  <c r="ADD113" i="1" a="1"/>
  <c r="ADD113" i="1" s="1"/>
  <c r="ABD113" i="1" a="1"/>
  <c r="ABD113" i="1" s="1"/>
  <c r="ADE113" i="1" a="1"/>
  <c r="ADE113" i="1" s="1"/>
  <c r="ADF113" i="1" a="1"/>
  <c r="ADF113" i="1" s="1"/>
  <c r="ADG113" i="1" a="1"/>
  <c r="ADG113" i="1" s="1"/>
  <c r="LB113" i="1" a="1"/>
  <c r="LB113" i="1" s="1"/>
  <c r="ABA113" i="1" a="1"/>
  <c r="ABA113" i="1" s="1"/>
  <c r="ABM113" i="1" a="1"/>
  <c r="ABM113" i="1" s="1"/>
  <c r="ZQ113" i="1" a="1"/>
  <c r="ZQ113" i="1" s="1"/>
  <c r="ABC113" i="1" a="1"/>
  <c r="ABC113" i="1" s="1"/>
  <c r="CT85" i="1" a="1"/>
  <c r="CT85" i="1" s="1"/>
  <c r="CT113" i="1" a="1"/>
  <c r="CT113" i="1" s="1"/>
  <c r="CM85" i="1" a="1"/>
  <c r="CM85" i="1" s="1"/>
  <c r="CM113" i="1" a="1"/>
  <c r="CM113" i="1" s="1"/>
  <c r="DF85" i="1" a="1"/>
  <c r="DF85" i="1" s="1"/>
  <c r="DF113" i="1" a="1"/>
  <c r="DF113" i="1" s="1"/>
  <c r="CY85" i="1" a="1"/>
  <c r="CY85" i="1" s="1"/>
  <c r="CY113" i="1" a="1"/>
  <c r="CY113" i="1" s="1"/>
  <c r="ZJ113" i="1" a="1"/>
  <c r="ZJ113" i="1" s="1"/>
  <c r="ZV113" i="1" a="1"/>
  <c r="ZV113" i="1" s="1"/>
  <c r="ACJ113" i="1" a="1"/>
  <c r="ACJ113" i="1" s="1"/>
  <c r="ZL113" i="1" a="1"/>
  <c r="ZL113" i="1" s="1"/>
  <c r="AAA113" i="1" a="1"/>
  <c r="AAA113" i="1" s="1"/>
  <c r="JM113" i="1" a="1"/>
  <c r="JM113" i="1" s="1"/>
  <c r="ZK113" i="1" a="1"/>
  <c r="ZK113" i="1" s="1"/>
  <c r="ABE113" i="1" a="1"/>
  <c r="ABE113" i="1" s="1"/>
  <c r="JG113" i="1" a="1"/>
  <c r="JG113" i="1" s="1"/>
  <c r="AAP113" i="1" a="1"/>
  <c r="AAP113" i="1" s="1"/>
  <c r="LL113" i="1" a="1"/>
  <c r="LL113" i="1" s="1"/>
  <c r="ZF113" i="1" a="1"/>
  <c r="ZF113" i="1" s="1"/>
  <c r="AAW113" i="1" a="1"/>
  <c r="AAW113" i="1" s="1"/>
  <c r="CT50" i="1" a="1"/>
  <c r="CT50" i="1" s="1"/>
  <c r="DF50" i="1" a="1"/>
  <c r="DF50" i="1" s="1"/>
  <c r="CM50" i="1" a="1"/>
  <c r="CM50" i="1" s="1"/>
  <c r="CY50" i="1" a="1"/>
  <c r="CY50" i="1" s="1"/>
  <c r="AAX113" i="1" a="1"/>
  <c r="AAX113" i="1" s="1"/>
  <c r="CD113" i="1" a="1"/>
  <c r="CD113" i="1" s="1"/>
  <c r="KB113" i="1" a="1"/>
  <c r="KB113" i="1" s="1"/>
  <c r="ZW113" i="1" a="1"/>
  <c r="ZW113" i="1" s="1"/>
  <c r="ZM113" i="1" a="1"/>
  <c r="ZM113" i="1" s="1"/>
  <c r="LD113" i="1" a="1"/>
  <c r="LD113" i="1" s="1"/>
  <c r="LK113" i="1" a="1"/>
  <c r="LK113" i="1" s="1"/>
  <c r="LI113" i="1" a="1"/>
  <c r="LI113" i="1" s="1"/>
  <c r="KZ113" i="1" a="1"/>
  <c r="KZ113" i="1" s="1"/>
  <c r="ZS113" i="1" a="1"/>
  <c r="ZS113" i="1" s="1"/>
  <c r="ZE113" i="1" a="1"/>
  <c r="ZE113" i="1" s="1"/>
  <c r="JN113" i="1" a="1"/>
  <c r="JN113" i="1" s="1"/>
  <c r="AAN113" i="1" a="1"/>
  <c r="AAN113" i="1" s="1"/>
  <c r="KF113" i="1" a="1"/>
  <c r="KF113" i="1" s="1"/>
  <c r="GX113" i="1" a="1"/>
  <c r="GX113" i="1" s="1"/>
  <c r="KJ113" i="1" a="1"/>
  <c r="KJ113" i="1" s="1"/>
  <c r="LC113" i="1" a="1"/>
  <c r="LC113" i="1" s="1"/>
  <c r="KR113" i="1" a="1"/>
  <c r="KR113" i="1" s="1"/>
  <c r="ZI113" i="1" a="1"/>
  <c r="ZI113" i="1" s="1"/>
  <c r="JK113" i="1" a="1"/>
  <c r="JK113" i="1" s="1"/>
  <c r="LM113" i="1" a="1"/>
  <c r="LM113" i="1" s="1"/>
  <c r="ZU113" i="1" a="1"/>
  <c r="ZU113" i="1" s="1"/>
  <c r="KG113" i="1" a="1"/>
  <c r="KG113" i="1" s="1"/>
  <c r="JW113" i="1" a="1"/>
  <c r="JW113" i="1" s="1"/>
  <c r="AAB113" i="1" a="1"/>
  <c r="AAB113" i="1" s="1"/>
  <c r="ZN113" i="1" a="1"/>
  <c r="ZN113" i="1" s="1"/>
  <c r="DJ113" i="1" a="1"/>
  <c r="DJ113" i="1" s="1"/>
  <c r="CE113" i="1" a="1"/>
  <c r="CE113" i="1" s="1"/>
  <c r="ACI113" i="1" a="1"/>
  <c r="ACI113" i="1" s="1"/>
  <c r="KE113" i="1" a="1"/>
  <c r="KE113" i="1" s="1"/>
  <c r="AAC113" i="1" a="1"/>
  <c r="AAC113" i="1" s="1"/>
  <c r="KH113" i="1" a="1"/>
  <c r="KH113" i="1" s="1"/>
  <c r="ZG113" i="1" a="1"/>
  <c r="ZG113" i="1" s="1"/>
  <c r="ACM113" i="1" a="1"/>
  <c r="ACM113" i="1" s="1"/>
  <c r="AAO113" i="1" a="1"/>
  <c r="AAO113" i="1" s="1"/>
  <c r="AAL113" i="1" a="1"/>
  <c r="AAL113" i="1" s="1"/>
  <c r="AAM113" i="1" a="1"/>
  <c r="AAM113" i="1" s="1"/>
  <c r="LH113" i="1" a="1"/>
  <c r="LH113" i="1" s="1"/>
  <c r="LF113" i="1" a="1"/>
  <c r="LF113" i="1" s="1"/>
  <c r="JL113" i="1" a="1"/>
  <c r="JL113" i="1" s="1"/>
  <c r="LN113" i="1" a="1"/>
  <c r="LN113" i="1" s="1"/>
  <c r="JY113" i="1" a="1"/>
  <c r="JY113" i="1" s="1"/>
  <c r="ACD113" i="1" a="1"/>
  <c r="ACD113" i="1" s="1"/>
  <c r="AAK113" i="1" a="1"/>
  <c r="AAK113" i="1" s="1"/>
  <c r="ZP113" i="1" a="1"/>
  <c r="ZP113" i="1" s="1"/>
  <c r="ZH113" i="1" a="1"/>
  <c r="ZH113" i="1" s="1"/>
  <c r="LA113" i="1" a="1"/>
  <c r="LA113" i="1" s="1"/>
  <c r="AAZ113" i="1" a="1"/>
  <c r="AAZ113" i="1" s="1"/>
  <c r="AAH113" i="1" a="1"/>
  <c r="AAH113" i="1" s="1"/>
  <c r="FJ113" i="1" a="1"/>
  <c r="FJ113" i="1" s="1"/>
  <c r="ACO113" i="1" a="1"/>
  <c r="ACO113" i="1" s="1"/>
  <c r="SM113" i="1"/>
  <c r="LJ113" i="1" a="1"/>
  <c r="LJ113" i="1" s="1"/>
  <c r="AAY113" i="1" a="1"/>
  <c r="AAY113" i="1" s="1"/>
  <c r="ZO113" i="1" a="1"/>
  <c r="ZO113" i="1" s="1"/>
  <c r="KC113" i="1" a="1"/>
  <c r="KC113" i="1" s="1"/>
  <c r="AAJ113" i="1" a="1"/>
  <c r="AAJ113" i="1" s="1"/>
  <c r="JZ113" i="1" a="1"/>
  <c r="JZ113" i="1" s="1"/>
  <c r="KW113" i="1" a="1"/>
  <c r="KW113" i="1" s="1"/>
  <c r="LG113" i="1" a="1"/>
  <c r="LG113" i="1" s="1"/>
  <c r="KK113" i="1" a="1"/>
  <c r="KK113" i="1" s="1"/>
  <c r="KI113" i="1" a="1"/>
  <c r="KI113" i="1" s="1"/>
  <c r="AHD113" i="1" a="1"/>
  <c r="AHD113" i="1" s="1"/>
  <c r="ACK113" i="1" a="1"/>
  <c r="ACK113" i="1" s="1"/>
  <c r="AAI113" i="1" a="1"/>
  <c r="AAI113" i="1" s="1"/>
  <c r="KA113" i="1" a="1"/>
  <c r="KA113" i="1" s="1"/>
  <c r="LQ113" i="1" a="1"/>
  <c r="LQ113" i="1" s="1"/>
  <c r="JX113" i="1" a="1"/>
  <c r="JX113" i="1" s="1"/>
  <c r="ACN113" i="1" a="1"/>
  <c r="ACN113" i="1" s="1"/>
  <c r="AAE113" i="1" a="1"/>
  <c r="AAE113" i="1" s="1"/>
  <c r="ACL113" i="1" a="1"/>
  <c r="ACL113" i="1" s="1"/>
  <c r="LE113" i="1" a="1"/>
  <c r="LE113" i="1" s="1"/>
  <c r="DK113" i="1" a="1"/>
  <c r="DK113" i="1" s="1"/>
  <c r="AAQ113" i="1" a="1"/>
  <c r="AAQ113" i="1" s="1"/>
  <c r="GZ113" i="1" a="1"/>
  <c r="GZ113" i="1" s="1"/>
  <c r="GY113" i="1" a="1"/>
  <c r="GY113" i="1" s="1"/>
  <c r="YZ113" i="1" a="1"/>
  <c r="YZ113" i="1" s="1"/>
  <c r="KD113" i="1" a="1"/>
  <c r="KD113" i="1" s="1"/>
  <c r="LO113" i="1" a="1"/>
  <c r="LO113" i="1" s="1"/>
  <c r="CL113" i="1" a="1"/>
  <c r="CL113" i="1" s="1"/>
  <c r="ZT113" i="1" a="1"/>
  <c r="ZT113" i="1" s="1"/>
  <c r="ZQ85" i="1" a="1"/>
  <c r="ZQ85" i="1" s="1"/>
  <c r="ZQ106" i="1" s="1" a="1"/>
  <c r="ZQ106" i="1" s="1"/>
  <c r="ZQ50" i="1" a="1"/>
  <c r="ZQ50" i="1" s="1"/>
  <c r="ZQ51" i="1" s="1" a="1"/>
  <c r="ZQ51" i="1" s="1"/>
  <c r="ZQ52" i="1" s="1" a="1"/>
  <c r="ZQ52" i="1" s="1"/>
  <c r="ZR50" i="1" a="1"/>
  <c r="ZR50" i="1" s="1"/>
  <c r="ZR85" i="1" a="1"/>
  <c r="ZR85" i="1" s="1"/>
  <c r="ABG50" i="1" a="1"/>
  <c r="ABG50" i="1" s="1"/>
  <c r="ABF50" i="1" a="1"/>
  <c r="ABF50" i="1" s="1"/>
  <c r="ABF85" i="1" a="1"/>
  <c r="ABF85" i="1" s="1"/>
  <c r="ABG85" i="1" a="1"/>
  <c r="ABG85" i="1" s="1"/>
  <c r="ABM50" i="1" a="1"/>
  <c r="ABM50" i="1" s="1"/>
  <c r="ABM51" i="1" s="1" a="1"/>
  <c r="ABM51" i="1" s="1"/>
  <c r="ABM52" i="1" s="1" a="1"/>
  <c r="ABM52" i="1" s="1"/>
  <c r="ABI50" i="1" a="1"/>
  <c r="ABI50" i="1" s="1"/>
  <c r="ABI85" i="1" a="1"/>
  <c r="ABI85" i="1" s="1"/>
  <c r="ADL50" i="1" a="1"/>
  <c r="ADL50" i="1" s="1"/>
  <c r="ADL53" i="1" s="1" a="1"/>
  <c r="ADL53" i="1" s="1"/>
  <c r="ADL54" i="1" s="1" a="1"/>
  <c r="ADL54" i="1" s="1"/>
  <c r="Z50" i="1" a="1"/>
  <c r="Z50" i="1" s="1"/>
  <c r="AA50" i="1" s="1"/>
  <c r="FJ85" i="1" a="1"/>
  <c r="FJ85" i="1" s="1"/>
  <c r="FJ106" i="1" s="1" a="1"/>
  <c r="FJ106" i="1" s="1"/>
  <c r="FM50" i="1" a="1"/>
  <c r="FM50" i="1" s="1"/>
  <c r="FM53" i="1" s="1" a="1"/>
  <c r="FM53" i="1" s="1"/>
  <c r="FM54" i="1" s="1" a="1"/>
  <c r="FM54" i="1" s="1"/>
  <c r="FJ50" i="1" a="1"/>
  <c r="FJ50" i="1" s="1"/>
  <c r="FA50" i="1" a="1"/>
  <c r="FA50" i="1" s="1"/>
  <c r="FA53" i="1" s="1" a="1"/>
  <c r="FA53" i="1" s="1"/>
  <c r="FA54" i="1" s="1" a="1"/>
  <c r="FA54" i="1" s="1"/>
  <c r="DK50" i="1" a="1"/>
  <c r="DK50" i="1" s="1"/>
  <c r="DK85" i="1" a="1"/>
  <c r="DK85" i="1" s="1"/>
  <c r="ACA50" i="1" a="1"/>
  <c r="ACA50" i="1" s="1"/>
  <c r="ACC50" i="1" a="1"/>
  <c r="ACC50" i="1" s="1"/>
  <c r="ACB50" i="1" a="1"/>
  <c r="ACB50" i="1" s="1"/>
  <c r="EZ50" i="1" a="1"/>
  <c r="EZ50" i="1" s="1"/>
  <c r="KL85" i="1" a="1"/>
  <c r="KL85" i="1" s="1"/>
  <c r="KL106" i="1" s="1" a="1"/>
  <c r="KL106" i="1" s="1"/>
  <c r="ES50" i="1" a="1"/>
  <c r="ES50" i="1" s="1"/>
  <c r="ER50" i="1" a="1"/>
  <c r="ER50" i="1" s="1"/>
  <c r="EV50" i="1" a="1"/>
  <c r="EV50" i="1" s="1"/>
  <c r="EU50" i="1" a="1"/>
  <c r="EU50" i="1" s="1"/>
  <c r="ET50" i="1" a="1"/>
  <c r="ET50" i="1" s="1"/>
  <c r="EQ50" i="1" a="1"/>
  <c r="EQ50" i="1" s="1"/>
  <c r="KH85" i="1" a="1"/>
  <c r="KH85" i="1" s="1"/>
  <c r="KH106" i="1" s="1" a="1"/>
  <c r="KH106" i="1" s="1"/>
  <c r="ABJ93" i="1"/>
  <c r="ABJ92" i="1"/>
  <c r="AAL50" i="1" a="1"/>
  <c r="AAL50" i="1" s="1"/>
  <c r="AAL85" i="1" a="1"/>
  <c r="AAL85" i="1" s="1"/>
  <c r="AAK50" i="1" a="1"/>
  <c r="AAK50" i="1" s="1"/>
  <c r="AAK85" i="1" a="1"/>
  <c r="AAK85" i="1" s="1"/>
  <c r="AAH50" i="1" a="1"/>
  <c r="AAH50" i="1" s="1"/>
  <c r="AAH85" i="1" a="1"/>
  <c r="AAH85" i="1" s="1"/>
  <c r="AAJ50" i="1" a="1"/>
  <c r="AAJ50" i="1" s="1"/>
  <c r="AAJ85" i="1" a="1"/>
  <c r="AAJ85" i="1" s="1"/>
  <c r="AAI50" i="1" a="1"/>
  <c r="AAI50" i="1" s="1"/>
  <c r="AAI85" i="1" a="1"/>
  <c r="AAI85" i="1" s="1"/>
  <c r="KH50" i="1" a="1"/>
  <c r="KH50" i="1" s="1"/>
  <c r="KH55" i="1" s="1" a="1"/>
  <c r="KH55" i="1" s="1"/>
  <c r="KH56" i="1" s="1" a="1"/>
  <c r="KH56" i="1" s="1"/>
  <c r="KF50" i="1" a="1"/>
  <c r="KF50" i="1" s="1"/>
  <c r="KG50" i="1" a="1"/>
  <c r="KG50" i="1" s="1"/>
  <c r="KF85" i="1" a="1"/>
  <c r="KF85" i="1" s="1"/>
  <c r="KG85" i="1" a="1"/>
  <c r="KG85" i="1" s="1"/>
  <c r="KV50" i="1" a="1"/>
  <c r="KV50" i="1" s="1"/>
  <c r="KV55" i="1" s="1" a="1"/>
  <c r="KV55" i="1" s="1"/>
  <c r="KV56" i="1" s="1" a="1"/>
  <c r="KV56" i="1" s="1"/>
  <c r="KL50" i="1" a="1"/>
  <c r="KL50" i="1" s="1"/>
  <c r="KV85" i="1" a="1"/>
  <c r="KV85" i="1" s="1"/>
  <c r="EP50" i="1" a="1"/>
  <c r="EP50" i="1" s="1"/>
  <c r="EO50" i="1" a="1"/>
  <c r="EO50" i="1" s="1"/>
  <c r="ZZ50" i="1" a="1"/>
  <c r="ZZ50" i="1" s="1"/>
  <c r="ZZ53" i="1" s="1" a="1"/>
  <c r="ZZ53" i="1" s="1"/>
  <c r="ZZ54" i="1" s="1" a="1"/>
  <c r="ZZ54" i="1" s="1"/>
  <c r="M50" i="1" a="1"/>
  <c r="M50" i="1" s="1"/>
  <c r="C93" i="1"/>
  <c r="C92" i="1"/>
  <c r="ADJ50" i="1" a="1"/>
  <c r="ADJ50" i="1" s="1"/>
  <c r="ADI50" i="1" a="1"/>
  <c r="ADI50" i="1" s="1"/>
  <c r="ADH50" i="1" a="1"/>
  <c r="ADH50" i="1" s="1"/>
  <c r="ABL50" i="1" a="1"/>
  <c r="ABL50" i="1" s="1"/>
  <c r="ADE50" i="1" a="1"/>
  <c r="ADE50" i="1" s="1"/>
  <c r="ADD50" i="1" a="1"/>
  <c r="ADD50" i="1" s="1"/>
  <c r="ADO50" i="1" a="1"/>
  <c r="ADO50" i="1" s="1"/>
  <c r="ADN50" i="1" a="1"/>
  <c r="ADN50" i="1" s="1"/>
  <c r="ADM50" i="1" a="1"/>
  <c r="ADM50" i="1" s="1"/>
  <c r="ADP50" i="1" a="1"/>
  <c r="ADP50" i="1" s="1"/>
  <c r="ADK50" i="1" a="1"/>
  <c r="ADK50" i="1" s="1"/>
  <c r="ADG50" i="1" a="1"/>
  <c r="ADG50" i="1" s="1"/>
  <c r="ADF50" i="1" a="1"/>
  <c r="ADF50" i="1" s="1"/>
  <c r="GL93" i="1"/>
  <c r="GM93" i="1"/>
  <c r="GN93" i="1"/>
  <c r="GJ93" i="1"/>
  <c r="GK93" i="1"/>
  <c r="L95" i="1" a="1"/>
  <c r="L95" i="1" s="1"/>
  <c r="GW95" i="1" s="1" a="1"/>
  <c r="GW95" i="1" s="1"/>
  <c r="XX93" i="1"/>
  <c r="GO93" i="1"/>
  <c r="GP93" i="1"/>
  <c r="GQ93" i="1"/>
  <c r="GR93" i="1"/>
  <c r="GS93" i="1"/>
  <c r="GT93" i="1"/>
  <c r="GU93" i="1"/>
  <c r="GV93" i="1"/>
  <c r="D93" i="1"/>
  <c r="SM85" i="1"/>
  <c r="SM86" i="1"/>
  <c r="SM87" i="1"/>
  <c r="SM88" i="1"/>
  <c r="SM89" i="1"/>
  <c r="SM90" i="1"/>
  <c r="SM91" i="1"/>
  <c r="SM92" i="1"/>
  <c r="SM93" i="1"/>
  <c r="SM94" i="1"/>
  <c r="SM95" i="1"/>
  <c r="SM96" i="1"/>
  <c r="SM97" i="1"/>
  <c r="SM98" i="1"/>
  <c r="SM99" i="1"/>
  <c r="SM100" i="1"/>
  <c r="SM101" i="1"/>
  <c r="SM102" i="1"/>
  <c r="SM103" i="1"/>
  <c r="SM104" i="1"/>
  <c r="SM105" i="1"/>
  <c r="SM106" i="1"/>
  <c r="SM107" i="1"/>
  <c r="SM108" i="1"/>
  <c r="GQ92" i="1"/>
  <c r="GU92" i="1"/>
  <c r="XX92" i="1"/>
  <c r="GV92" i="1"/>
  <c r="D92" i="1"/>
  <c r="GO92" i="1"/>
  <c r="GP92" i="1"/>
  <c r="GR92" i="1"/>
  <c r="L94" i="1" a="1"/>
  <c r="L94" i="1" s="1"/>
  <c r="GW94" i="1" s="1" a="1"/>
  <c r="GW94" i="1" s="1"/>
  <c r="GT92" i="1"/>
  <c r="GS92" i="1"/>
  <c r="GM92" i="1"/>
  <c r="GN92" i="1"/>
  <c r="GL92" i="1"/>
  <c r="GK92" i="1"/>
  <c r="GJ92" i="1"/>
  <c r="XK50" i="1" a="1"/>
  <c r="XK50" i="1" s="1"/>
  <c r="WU50" i="1" a="1"/>
  <c r="WU50" i="1" s="1"/>
  <c r="WE50" i="1" a="1"/>
  <c r="WE50" i="1" s="1"/>
  <c r="VO50" i="1" a="1"/>
  <c r="VO50" i="1" s="1"/>
  <c r="UY50" i="1" a="1"/>
  <c r="UY50" i="1" s="1"/>
  <c r="UI50" i="1" a="1"/>
  <c r="UI50" i="1" s="1"/>
  <c r="TS50" i="1" a="1"/>
  <c r="TS50" i="1" s="1"/>
  <c r="TC50" i="1" a="1"/>
  <c r="TC50" i="1" s="1"/>
  <c r="SM50" i="1" a="1"/>
  <c r="SM50" i="1" s="1"/>
  <c r="RW50" i="1" a="1"/>
  <c r="RW50" i="1" s="1"/>
  <c r="RG50" i="1" a="1"/>
  <c r="RG50" i="1" s="1"/>
  <c r="QQ50" i="1" a="1"/>
  <c r="QQ50" i="1" s="1"/>
  <c r="QA50" i="1" a="1"/>
  <c r="QA50" i="1" s="1"/>
  <c r="PK50" i="1" a="1"/>
  <c r="PK50" i="1" s="1"/>
  <c r="XI50" i="1" a="1"/>
  <c r="XI50" i="1" s="1"/>
  <c r="WS50" i="1" a="1"/>
  <c r="WS50" i="1" s="1"/>
  <c r="WC50" i="1" a="1"/>
  <c r="WC50" i="1" s="1"/>
  <c r="VM50" i="1" a="1"/>
  <c r="VM50" i="1" s="1"/>
  <c r="UW50" i="1" a="1"/>
  <c r="UW50" i="1" s="1"/>
  <c r="UG50" i="1" a="1"/>
  <c r="UG50" i="1" s="1"/>
  <c r="TQ50" i="1" a="1"/>
  <c r="TQ50" i="1" s="1"/>
  <c r="TA50" i="1" a="1"/>
  <c r="TA50" i="1" s="1"/>
  <c r="SK50" i="1" a="1"/>
  <c r="SK50" i="1" s="1"/>
  <c r="RU50" i="1" a="1"/>
  <c r="RU50" i="1" s="1"/>
  <c r="RE50" i="1" a="1"/>
  <c r="RE50" i="1" s="1"/>
  <c r="QO50" i="1" a="1"/>
  <c r="QO50" i="1" s="1"/>
  <c r="PY50" i="1" a="1"/>
  <c r="PY50" i="1" s="1"/>
  <c r="PI50" i="1" a="1"/>
  <c r="PI50" i="1" s="1"/>
  <c r="XL50" i="1" a="1"/>
  <c r="XL50" i="1" s="1"/>
  <c r="VZ50" i="1" a="1"/>
  <c r="VZ50" i="1" s="1"/>
  <c r="VH50" i="1" a="1"/>
  <c r="VH50" i="1" s="1"/>
  <c r="UP50" i="1" a="1"/>
  <c r="UP50" i="1" s="1"/>
  <c r="TX50" i="1" a="1"/>
  <c r="TX50" i="1" s="1"/>
  <c r="TF50" i="1" a="1"/>
  <c r="TF50" i="1" s="1"/>
  <c r="SN50" i="1" a="1"/>
  <c r="SN50" i="1" s="1"/>
  <c r="RB50" i="1" a="1"/>
  <c r="RB50" i="1" s="1"/>
  <c r="QJ50" i="1" a="1"/>
  <c r="QJ50" i="1" s="1"/>
  <c r="PR50" i="1" a="1"/>
  <c r="PR50" i="1" s="1"/>
  <c r="WR50" i="1" a="1"/>
  <c r="WR50" i="1" s="1"/>
  <c r="RT50" i="1" a="1"/>
  <c r="RT50" i="1" s="1"/>
  <c r="WQ50" i="1" a="1"/>
  <c r="WQ50" i="1" s="1"/>
  <c r="VY50" i="1" a="1"/>
  <c r="VY50" i="1" s="1"/>
  <c r="VG50" i="1" a="1"/>
  <c r="VG50" i="1" s="1"/>
  <c r="UO50" i="1" a="1"/>
  <c r="UO50" i="1" s="1"/>
  <c r="TW50" i="1" a="1"/>
  <c r="TW50" i="1" s="1"/>
  <c r="TE50" i="1" a="1"/>
  <c r="TE50" i="1" s="1"/>
  <c r="RS50" i="1" a="1"/>
  <c r="RS50" i="1" s="1"/>
  <c r="RA50" i="1" a="1"/>
  <c r="RA50" i="1" s="1"/>
  <c r="QI50" i="1" a="1"/>
  <c r="QI50" i="1" s="1"/>
  <c r="PQ50" i="1" a="1"/>
  <c r="PQ50" i="1" s="1"/>
  <c r="XJ50" i="1" a="1"/>
  <c r="XJ50" i="1" s="1"/>
  <c r="SL50" i="1" a="1"/>
  <c r="SL50" i="1" s="1"/>
  <c r="WP50" i="1" a="1"/>
  <c r="WP50" i="1" s="1"/>
  <c r="VX50" i="1" a="1"/>
  <c r="VX50" i="1" s="1"/>
  <c r="VF50" i="1" a="1"/>
  <c r="VF50" i="1" s="1"/>
  <c r="UN50" i="1" a="1"/>
  <c r="UN50" i="1" s="1"/>
  <c r="TV50" i="1" a="1"/>
  <c r="TV50" i="1" s="1"/>
  <c r="TD50" i="1" a="1"/>
  <c r="TD50" i="1" s="1"/>
  <c r="RR50" i="1" a="1"/>
  <c r="RR50" i="1" s="1"/>
  <c r="QZ50" i="1" a="1"/>
  <c r="QZ50" i="1" s="1"/>
  <c r="QH50" i="1" a="1"/>
  <c r="QH50" i="1" s="1"/>
  <c r="PP50" i="1" a="1"/>
  <c r="PP50" i="1" s="1"/>
  <c r="XH50" i="1" a="1"/>
  <c r="XH50" i="1" s="1"/>
  <c r="SJ50" i="1" a="1"/>
  <c r="SJ50" i="1" s="1"/>
  <c r="XG50" i="1" a="1"/>
  <c r="XG50" i="1" s="1"/>
  <c r="WO50" i="1" a="1"/>
  <c r="WO50" i="1" s="1"/>
  <c r="VW50" i="1" a="1"/>
  <c r="VW50" i="1" s="1"/>
  <c r="VE50" i="1" a="1"/>
  <c r="VE50" i="1" s="1"/>
  <c r="UM50" i="1" a="1"/>
  <c r="UM50" i="1" s="1"/>
  <c r="TU50" i="1" a="1"/>
  <c r="TU50" i="1" s="1"/>
  <c r="SI50" i="1" a="1"/>
  <c r="SI50" i="1" s="1"/>
  <c r="RQ50" i="1" a="1"/>
  <c r="RQ50" i="1" s="1"/>
  <c r="QY50" i="1" a="1"/>
  <c r="QY50" i="1" s="1"/>
  <c r="QG50" i="1" a="1"/>
  <c r="QG50" i="1" s="1"/>
  <c r="PO50" i="1" a="1"/>
  <c r="PO50" i="1" s="1"/>
  <c r="TB50" i="1" a="1"/>
  <c r="TB50" i="1" s="1"/>
  <c r="XF50" i="1" a="1"/>
  <c r="XF50" i="1" s="1"/>
  <c r="WN50" i="1" a="1"/>
  <c r="WN50" i="1" s="1"/>
  <c r="VV50" i="1" a="1"/>
  <c r="VV50" i="1" s="1"/>
  <c r="VD50" i="1" a="1"/>
  <c r="VD50" i="1" s="1"/>
  <c r="UL50" i="1" a="1"/>
  <c r="UL50" i="1" s="1"/>
  <c r="TT50" i="1" a="1"/>
  <c r="TT50" i="1" s="1"/>
  <c r="SH50" i="1" a="1"/>
  <c r="SH50" i="1" s="1"/>
  <c r="RP50" i="1" a="1"/>
  <c r="RP50" i="1" s="1"/>
  <c r="QX50" i="1" a="1"/>
  <c r="QX50" i="1" s="1"/>
  <c r="QF50" i="1" a="1"/>
  <c r="QF50" i="1" s="1"/>
  <c r="PN50" i="1" a="1"/>
  <c r="PN50" i="1" s="1"/>
  <c r="SZ50" i="1" a="1"/>
  <c r="SZ50" i="1" s="1"/>
  <c r="XW50" i="1" a="1"/>
  <c r="XW50" i="1" s="1"/>
  <c r="XE50" i="1" a="1"/>
  <c r="XE50" i="1" s="1"/>
  <c r="WM50" i="1" a="1"/>
  <c r="WM50" i="1" s="1"/>
  <c r="VU50" i="1" a="1"/>
  <c r="VU50" i="1" s="1"/>
  <c r="VC50" i="1" a="1"/>
  <c r="VC50" i="1" s="1"/>
  <c r="UK50" i="1" a="1"/>
  <c r="UK50" i="1" s="1"/>
  <c r="SY50" i="1" a="1"/>
  <c r="SY50" i="1" s="1"/>
  <c r="SG50" i="1" a="1"/>
  <c r="SG50" i="1" s="1"/>
  <c r="RO50" i="1" a="1"/>
  <c r="RO50" i="1" s="1"/>
  <c r="QW50" i="1" a="1"/>
  <c r="QW50" i="1" s="1"/>
  <c r="QE50" i="1" a="1"/>
  <c r="QE50" i="1" s="1"/>
  <c r="PM50" i="1" a="1"/>
  <c r="PM50" i="1" s="1"/>
  <c r="TR50" i="1" a="1"/>
  <c r="TR50" i="1" s="1"/>
  <c r="XV50" i="1" a="1"/>
  <c r="XV50" i="1" s="1"/>
  <c r="XD50" i="1" a="1"/>
  <c r="XD50" i="1" s="1"/>
  <c r="WL50" i="1" a="1"/>
  <c r="WL50" i="1" s="1"/>
  <c r="VT50" i="1" a="1"/>
  <c r="VT50" i="1" s="1"/>
  <c r="VB50" i="1" a="1"/>
  <c r="VB50" i="1" s="1"/>
  <c r="UJ50" i="1" a="1"/>
  <c r="UJ50" i="1" s="1"/>
  <c r="SX50" i="1" a="1"/>
  <c r="SX50" i="1" s="1"/>
  <c r="SF50" i="1" a="1"/>
  <c r="SF50" i="1" s="1"/>
  <c r="RN50" i="1" a="1"/>
  <c r="RN50" i="1" s="1"/>
  <c r="QV50" i="1" a="1"/>
  <c r="QV50" i="1" s="1"/>
  <c r="QD50" i="1" a="1"/>
  <c r="QD50" i="1" s="1"/>
  <c r="PL50" i="1" a="1"/>
  <c r="PL50" i="1" s="1"/>
  <c r="TP50" i="1" a="1"/>
  <c r="TP50" i="1" s="1"/>
  <c r="XU50" i="1" a="1"/>
  <c r="XU50" i="1" s="1"/>
  <c r="XC50" i="1" a="1"/>
  <c r="XC50" i="1" s="1"/>
  <c r="WK50" i="1" a="1"/>
  <c r="WK50" i="1" s="1"/>
  <c r="VS50" i="1" a="1"/>
  <c r="VS50" i="1" s="1"/>
  <c r="VA50" i="1" a="1"/>
  <c r="VA50" i="1" s="1"/>
  <c r="TO50" i="1" a="1"/>
  <c r="TO50" i="1" s="1"/>
  <c r="SW50" i="1" a="1"/>
  <c r="SW50" i="1" s="1"/>
  <c r="UH50" i="1" a="1"/>
  <c r="UH50" i="1" s="1"/>
  <c r="XT50" i="1" a="1"/>
  <c r="XT50" i="1" s="1"/>
  <c r="XB50" i="1" a="1"/>
  <c r="XB50" i="1" s="1"/>
  <c r="WJ50" i="1" a="1"/>
  <c r="WJ50" i="1" s="1"/>
  <c r="VR50" i="1" a="1"/>
  <c r="VR50" i="1" s="1"/>
  <c r="UZ50" i="1" a="1"/>
  <c r="UZ50" i="1" s="1"/>
  <c r="UF50" i="1" a="1"/>
  <c r="UF50" i="1" s="1"/>
  <c r="XS50" i="1" a="1"/>
  <c r="XS50" i="1" s="1"/>
  <c r="XA50" i="1" a="1"/>
  <c r="XA50" i="1" s="1"/>
  <c r="WI50" i="1" a="1"/>
  <c r="WI50" i="1" s="1"/>
  <c r="VQ50" i="1" a="1"/>
  <c r="VQ50" i="1" s="1"/>
  <c r="UE50" i="1" a="1"/>
  <c r="UE50" i="1" s="1"/>
  <c r="TM50" i="1" a="1"/>
  <c r="TM50" i="1" s="1"/>
  <c r="UX50" i="1" a="1"/>
  <c r="UX50" i="1" s="1"/>
  <c r="XR50" i="1" a="1"/>
  <c r="XR50" i="1" s="1"/>
  <c r="WZ50" i="1" a="1"/>
  <c r="WZ50" i="1" s="1"/>
  <c r="WH50" i="1" a="1"/>
  <c r="WH50" i="1" s="1"/>
  <c r="VP50" i="1" a="1"/>
  <c r="VP50" i="1" s="1"/>
  <c r="UD50" i="1" a="1"/>
  <c r="UD50" i="1" s="1"/>
  <c r="TL50" i="1" a="1"/>
  <c r="TL50" i="1" s="1"/>
  <c r="UV50" i="1" a="1"/>
  <c r="UV50" i="1" s="1"/>
  <c r="XQ50" i="1" a="1"/>
  <c r="XQ50" i="1" s="1"/>
  <c r="WY50" i="1" a="1"/>
  <c r="WY50" i="1" s="1"/>
  <c r="WG50" i="1" a="1"/>
  <c r="WG50" i="1" s="1"/>
  <c r="UU50" i="1" a="1"/>
  <c r="UU50" i="1" s="1"/>
  <c r="UC50" i="1" a="1"/>
  <c r="UC50" i="1" s="1"/>
  <c r="TK50" i="1" a="1"/>
  <c r="TK50" i="1" s="1"/>
  <c r="VN50" i="1" a="1"/>
  <c r="VN50" i="1" s="1"/>
  <c r="XP50" i="1" a="1"/>
  <c r="XP50" i="1" s="1"/>
  <c r="WX50" i="1" a="1"/>
  <c r="WX50" i="1" s="1"/>
  <c r="WF50" i="1" a="1"/>
  <c r="WF50" i="1" s="1"/>
  <c r="UT50" i="1" a="1"/>
  <c r="UT50" i="1" s="1"/>
  <c r="UB50" i="1" a="1"/>
  <c r="UB50" i="1" s="1"/>
  <c r="TJ50" i="1" a="1"/>
  <c r="TJ50" i="1" s="1"/>
  <c r="VL50" i="1" a="1"/>
  <c r="VL50" i="1" s="1"/>
  <c r="XO50" i="1" a="1"/>
  <c r="XO50" i="1" s="1"/>
  <c r="WW50" i="1" a="1"/>
  <c r="WW50" i="1" s="1"/>
  <c r="VK50" i="1" a="1"/>
  <c r="VK50" i="1" s="1"/>
  <c r="US50" i="1" a="1"/>
  <c r="US50" i="1" s="1"/>
  <c r="UA50" i="1" a="1"/>
  <c r="UA50" i="1" s="1"/>
  <c r="TI50" i="1" a="1"/>
  <c r="TI50" i="1" s="1"/>
  <c r="WD50" i="1" a="1"/>
  <c r="WD50" i="1" s="1"/>
  <c r="XN50" i="1" a="1"/>
  <c r="XN50" i="1" s="1"/>
  <c r="WV50" i="1" a="1"/>
  <c r="WV50" i="1" s="1"/>
  <c r="VJ50" i="1" a="1"/>
  <c r="VJ50" i="1" s="1"/>
  <c r="UR50" i="1" a="1"/>
  <c r="UR50" i="1" s="1"/>
  <c r="TZ50" i="1" a="1"/>
  <c r="TZ50" i="1" s="1"/>
  <c r="TH50" i="1" a="1"/>
  <c r="TH50" i="1" s="1"/>
  <c r="WB50" i="1" a="1"/>
  <c r="WB50" i="1" s="1"/>
  <c r="SD50" i="1" a="1"/>
  <c r="SD50" i="1" s="1"/>
  <c r="RC50" i="1" a="1"/>
  <c r="RC50" i="1" s="1"/>
  <c r="PU50" i="1" a="1"/>
  <c r="PU50" i="1" s="1"/>
  <c r="XM50" i="1" a="1"/>
  <c r="XM50" i="1" s="1"/>
  <c r="SC50" i="1" a="1"/>
  <c r="SC50" i="1" s="1"/>
  <c r="QU50" i="1" a="1"/>
  <c r="QU50" i="1" s="1"/>
  <c r="PT50" i="1" a="1"/>
  <c r="PT50" i="1" s="1"/>
  <c r="SB50" i="1" a="1"/>
  <c r="SB50" i="1" s="1"/>
  <c r="QT50" i="1" a="1"/>
  <c r="QT50" i="1" s="1"/>
  <c r="PS50" i="1" a="1"/>
  <c r="PS50" i="1" s="1"/>
  <c r="WT50" i="1" a="1"/>
  <c r="WT50" i="1" s="1"/>
  <c r="WA50" i="1" a="1"/>
  <c r="WA50" i="1" s="1"/>
  <c r="SA50" i="1" a="1"/>
  <c r="SA50" i="1" s="1"/>
  <c r="QS50" i="1" a="1"/>
  <c r="QS50" i="1" s="1"/>
  <c r="PJ50" i="1" a="1"/>
  <c r="PJ50" i="1" s="1"/>
  <c r="VI50" i="1" a="1"/>
  <c r="VI50" i="1" s="1"/>
  <c r="RZ50" i="1" a="1"/>
  <c r="RZ50" i="1" s="1"/>
  <c r="QR50" i="1" a="1"/>
  <c r="QR50" i="1" s="1"/>
  <c r="PH50" i="1" a="1"/>
  <c r="PH50" i="1" s="1"/>
  <c r="UQ50" i="1" a="1"/>
  <c r="UQ50" i="1" s="1"/>
  <c r="RY50" i="1" a="1"/>
  <c r="RY50" i="1" s="1"/>
  <c r="PG50" i="1" a="1"/>
  <c r="PG50" i="1" s="1"/>
  <c r="QP50" i="1" a="1"/>
  <c r="QP50" i="1" s="1"/>
  <c r="TY50" i="1" a="1"/>
  <c r="TY50" i="1" s="1"/>
  <c r="RX50" i="1" a="1"/>
  <c r="RX50" i="1" s="1"/>
  <c r="PF50" i="1" a="1"/>
  <c r="PF50" i="1" s="1"/>
  <c r="QN50" i="1" a="1"/>
  <c r="QN50" i="1" s="1"/>
  <c r="TN50" i="1" a="1"/>
  <c r="TN50" i="1" s="1"/>
  <c r="QM50" i="1" a="1"/>
  <c r="QM50" i="1" s="1"/>
  <c r="PE50" i="1" a="1"/>
  <c r="PE50" i="1" s="1"/>
  <c r="TG50" i="1" a="1"/>
  <c r="TG50" i="1" s="1"/>
  <c r="RV50" i="1" a="1"/>
  <c r="RV50" i="1" s="1"/>
  <c r="RM50" i="1" a="1"/>
  <c r="RM50" i="1" s="1"/>
  <c r="QL50" i="1" a="1"/>
  <c r="QL50" i="1" s="1"/>
  <c r="PD50" i="1" a="1"/>
  <c r="PD50" i="1" s="1"/>
  <c r="SV50" i="1" a="1"/>
  <c r="SV50" i="1" s="1"/>
  <c r="SU50" i="1" a="1"/>
  <c r="SU50" i="1" s="1"/>
  <c r="RL50" i="1" a="1"/>
  <c r="RL50" i="1" s="1"/>
  <c r="QK50" i="1" a="1"/>
  <c r="QK50" i="1" s="1"/>
  <c r="PC50" i="1" a="1"/>
  <c r="PC50" i="1" s="1"/>
  <c r="ST50" i="1" a="1"/>
  <c r="ST50" i="1" s="1"/>
  <c r="RK50" i="1" a="1"/>
  <c r="RK50" i="1" s="1"/>
  <c r="QC50" i="1" a="1"/>
  <c r="QC50" i="1" s="1"/>
  <c r="SS50" i="1" a="1"/>
  <c r="SS50" i="1" s="1"/>
  <c r="SR50" i="1" a="1"/>
  <c r="SR50" i="1" s="1"/>
  <c r="RJ50" i="1" a="1"/>
  <c r="RJ50" i="1" s="1"/>
  <c r="QB50" i="1" a="1"/>
  <c r="QB50" i="1" s="1"/>
  <c r="SQ50" i="1" a="1"/>
  <c r="SQ50" i="1" s="1"/>
  <c r="RI50" i="1" a="1"/>
  <c r="RI50" i="1" s="1"/>
  <c r="PZ50" i="1" a="1"/>
  <c r="PZ50" i="1" s="1"/>
  <c r="SP50" i="1" a="1"/>
  <c r="SP50" i="1" s="1"/>
  <c r="RH50" i="1" a="1"/>
  <c r="RH50" i="1" s="1"/>
  <c r="PX50" i="1" a="1"/>
  <c r="PX50" i="1" s="1"/>
  <c r="SO50" i="1" a="1"/>
  <c r="SO50" i="1" s="1"/>
  <c r="PW50" i="1" a="1"/>
  <c r="PW50" i="1" s="1"/>
  <c r="RF50" i="1" a="1"/>
  <c r="RF50" i="1" s="1"/>
  <c r="SE50" i="1" a="1"/>
  <c r="SE50" i="1" s="1"/>
  <c r="PV50" i="1" a="1"/>
  <c r="PV50" i="1" s="1"/>
  <c r="RD50" i="1" a="1"/>
  <c r="RD50" i="1" s="1"/>
  <c r="SN12" i="1"/>
  <c r="SO6" i="1"/>
  <c r="LN85" i="1" a="1"/>
  <c r="LN85" i="1" s="1"/>
  <c r="LN106" i="1" s="1" a="1"/>
  <c r="LN106" i="1" s="1"/>
  <c r="AAO85" i="1" a="1"/>
  <c r="AAO85" i="1" s="1"/>
  <c r="AAO106" i="1" s="1" a="1"/>
  <c r="AAO106" i="1" s="1"/>
  <c r="ZH85" i="1" a="1"/>
  <c r="ZH85" i="1" s="1"/>
  <c r="ZH86" i="1" s="1" a="1"/>
  <c r="ZH86" i="1" s="1"/>
  <c r="JY85" i="1" a="1"/>
  <c r="JY85" i="1" s="1"/>
  <c r="JY106" i="1" s="1" a="1"/>
  <c r="JY106" i="1" s="1"/>
  <c r="LA85" i="1" a="1"/>
  <c r="LA85" i="1" s="1"/>
  <c r="LA106" i="1" s="1" a="1"/>
  <c r="LA106" i="1" s="1"/>
  <c r="AAZ85" i="1" a="1"/>
  <c r="AAZ85" i="1" s="1"/>
  <c r="AAZ106" i="1" s="1" a="1"/>
  <c r="AAZ106" i="1" s="1"/>
  <c r="AAY85" i="1" a="1"/>
  <c r="AAY85" i="1" s="1"/>
  <c r="AAY106" i="1" s="1" a="1"/>
  <c r="AAY106" i="1" s="1"/>
  <c r="ZO85" i="1" a="1"/>
  <c r="ZO85" i="1" s="1"/>
  <c r="ZO86" i="1" s="1" a="1"/>
  <c r="ZO86" i="1" s="1"/>
  <c r="KC85" i="1" a="1"/>
  <c r="KC85" i="1" s="1"/>
  <c r="KC106" i="1" s="1" a="1"/>
  <c r="KC106" i="1" s="1"/>
  <c r="AHD85" i="1" a="1"/>
  <c r="AHD85" i="1" s="1"/>
  <c r="AHD106" i="1" s="1" a="1"/>
  <c r="AHD106" i="1" s="1"/>
  <c r="ACK85" i="1" a="1"/>
  <c r="ACK85" i="1" s="1"/>
  <c r="ACK106" i="1" s="1" a="1"/>
  <c r="ACK106" i="1" s="1"/>
  <c r="ACL85" i="1" a="1"/>
  <c r="ACL85" i="1" s="1"/>
  <c r="ACL106" i="1" s="1" a="1"/>
  <c r="ACL106" i="1" s="1"/>
  <c r="LE85" i="1" a="1"/>
  <c r="LE85" i="1" s="1"/>
  <c r="LE106" i="1" s="1" a="1"/>
  <c r="LE106" i="1" s="1"/>
  <c r="JM85" i="1" a="1"/>
  <c r="JM85" i="1" s="1"/>
  <c r="JM106" i="1" s="1" a="1"/>
  <c r="JM106" i="1" s="1"/>
  <c r="ZL85" i="1" a="1"/>
  <c r="ZL85" i="1" s="1"/>
  <c r="ZL106" i="1" s="1" a="1"/>
  <c r="ZL106" i="1" s="1"/>
  <c r="BK106" i="1" a="1"/>
  <c r="BK106" i="1" s="1"/>
  <c r="LQ85" i="1" a="1"/>
  <c r="LQ85" i="1" s="1"/>
  <c r="LQ106" i="1" s="1" a="1"/>
  <c r="LQ106" i="1" s="1"/>
  <c r="ZV85" i="1" a="1"/>
  <c r="ZV85" i="1" s="1"/>
  <c r="ZV106" i="1" s="1" a="1"/>
  <c r="ZV106" i="1" s="1"/>
  <c r="KJ85" i="1" a="1"/>
  <c r="KJ85" i="1" s="1"/>
  <c r="KJ106" i="1" s="1" a="1"/>
  <c r="KJ106" i="1" s="1"/>
  <c r="ZW85" i="1" a="1"/>
  <c r="ZW85" i="1" s="1"/>
  <c r="ZW106" i="1" s="1" a="1"/>
  <c r="ZW106" i="1" s="1"/>
  <c r="ABD85" i="1" a="1"/>
  <c r="ABD85" i="1" s="1"/>
  <c r="ABD106" i="1" s="1" a="1"/>
  <c r="ABD106" i="1" s="1"/>
  <c r="GZ85" i="1" a="1"/>
  <c r="GZ85" i="1" s="1"/>
  <c r="GZ86" i="1" s="1" a="1"/>
  <c r="GZ86" i="1" s="1"/>
  <c r="BI106" i="1" a="1"/>
  <c r="BI106" i="1" s="1"/>
  <c r="YZ85" i="1" a="1"/>
  <c r="YZ85" i="1" s="1"/>
  <c r="YZ106" i="1" s="1" a="1"/>
  <c r="YZ106" i="1" s="1"/>
  <c r="AAW85" i="1" a="1"/>
  <c r="AAW85" i="1" s="1"/>
  <c r="AAW106" i="1" s="1" a="1"/>
  <c r="AAW106" i="1" s="1"/>
  <c r="CF106" i="1" a="1"/>
  <c r="CF106" i="1" s="1"/>
  <c r="DQ106" i="1" s="1" a="1"/>
  <c r="DQ106" i="1" s="1"/>
  <c r="ACD85" i="1" a="1"/>
  <c r="ACD85" i="1" s="1"/>
  <c r="JL85" i="1" a="1"/>
  <c r="JL85" i="1" s="1"/>
  <c r="JL106" i="1" s="1" a="1"/>
  <c r="JL106" i="1" s="1"/>
  <c r="AAQ85" i="1" a="1"/>
  <c r="AAQ85" i="1" s="1"/>
  <c r="AAQ87" i="1" s="1" a="1"/>
  <c r="AAQ87" i="1" s="1"/>
  <c r="ZE85" i="1" a="1"/>
  <c r="ZE85" i="1" s="1"/>
  <c r="ZE106" i="1" s="1" a="1"/>
  <c r="ZE106" i="1" s="1"/>
  <c r="ABC85" i="1" a="1"/>
  <c r="ABC85" i="1" s="1"/>
  <c r="ABC106" i="1" s="1" a="1"/>
  <c r="ABC106" i="1" s="1"/>
  <c r="KA85" i="1" a="1"/>
  <c r="KA85" i="1" s="1"/>
  <c r="KA106" i="1" s="1" a="1"/>
  <c r="KA106" i="1" s="1"/>
  <c r="ZP85" i="1" a="1"/>
  <c r="ZP85" i="1" s="1"/>
  <c r="ZP87" i="1" s="1" a="1"/>
  <c r="ZP87" i="1" s="1"/>
  <c r="AAM85" i="1" a="1"/>
  <c r="AAM85" i="1" s="1"/>
  <c r="AAM106" i="1" s="1" a="1"/>
  <c r="AAM106" i="1" s="1"/>
  <c r="AAA85" i="1" a="1"/>
  <c r="AAA85" i="1" s="1"/>
  <c r="AAA106" i="1" s="1" a="1"/>
  <c r="AAA106" i="1" s="1"/>
  <c r="JW85" i="1" a="1"/>
  <c r="JW85" i="1" s="1"/>
  <c r="JW106" i="1" s="1" a="1"/>
  <c r="JW106" i="1" s="1"/>
  <c r="LC85" i="1" a="1"/>
  <c r="LC85" i="1" s="1"/>
  <c r="LC106" i="1" s="1" a="1"/>
  <c r="LC106" i="1" s="1"/>
  <c r="GY85" i="1" a="1"/>
  <c r="GY85" i="1" s="1"/>
  <c r="GY87" i="1" s="1" a="1"/>
  <c r="GY87" i="1" s="1"/>
  <c r="ACN85" i="1" a="1"/>
  <c r="ACN85" i="1" s="1"/>
  <c r="ACN106" i="1" s="1" a="1"/>
  <c r="ACN106" i="1" s="1"/>
  <c r="JG85" i="1" a="1"/>
  <c r="JG85" i="1" s="1"/>
  <c r="JG106" i="1" s="1" a="1"/>
  <c r="JG106" i="1" s="1"/>
  <c r="GX85" i="1" a="1"/>
  <c r="GX85" i="1" s="1"/>
  <c r="GX106" i="1" s="1" a="1"/>
  <c r="GX106" i="1" s="1"/>
  <c r="ZF85" i="1" a="1"/>
  <c r="ZF85" i="1" s="1"/>
  <c r="ZF106" i="1" s="1" a="1"/>
  <c r="ZF106" i="1" s="1"/>
  <c r="LH85" i="1" a="1"/>
  <c r="LH85" i="1" s="1"/>
  <c r="LH106" i="1" s="1" a="1"/>
  <c r="LH106" i="1" s="1"/>
  <c r="JN85" i="1" a="1"/>
  <c r="JN85" i="1" s="1"/>
  <c r="JN86" i="1" s="1" a="1"/>
  <c r="JN86" i="1" s="1"/>
  <c r="KX85" i="1" a="1"/>
  <c r="KX85" i="1" s="1"/>
  <c r="KX106" i="1" s="1" a="1"/>
  <c r="KX106" i="1" s="1"/>
  <c r="KK85" i="1" a="1"/>
  <c r="KK85" i="1" s="1"/>
  <c r="KK106" i="1" s="1" a="1"/>
  <c r="KK106" i="1" s="1"/>
  <c r="LL85" i="1" a="1"/>
  <c r="LL85" i="1" s="1"/>
  <c r="LL106" i="1" s="1" a="1"/>
  <c r="LL106" i="1" s="1"/>
  <c r="AAP85" i="1" a="1"/>
  <c r="AAP85" i="1" s="1"/>
  <c r="AAP106" i="1" s="1" a="1"/>
  <c r="AAP106" i="1" s="1"/>
  <c r="ACJ85" i="1" a="1"/>
  <c r="ACJ85" i="1" s="1"/>
  <c r="ACJ106" i="1" s="1" a="1"/>
  <c r="ACJ106" i="1" s="1"/>
  <c r="ZT85" i="1" a="1"/>
  <c r="ZT85" i="1" s="1"/>
  <c r="ZT106" i="1" s="1" a="1"/>
  <c r="ZT106" i="1" s="1"/>
  <c r="BJ106" i="1" a="1"/>
  <c r="BJ106" i="1" s="1"/>
  <c r="ABE85" i="1" a="1"/>
  <c r="ABE85" i="1" s="1"/>
  <c r="ABE106" i="1" s="1" a="1"/>
  <c r="ABE106" i="1" s="1"/>
  <c r="AAB85" i="1" a="1"/>
  <c r="AAB85" i="1" s="1"/>
  <c r="AAB106" i="1" s="1" a="1"/>
  <c r="AAB106" i="1" s="1"/>
  <c r="ZI85" i="1" a="1"/>
  <c r="ZI85" i="1" s="1"/>
  <c r="ZI106" i="1" s="1" a="1"/>
  <c r="ZI106" i="1" s="1"/>
  <c r="LO85" i="1" a="1"/>
  <c r="LO85" i="1" s="1"/>
  <c r="LO87" i="1" s="1" a="1"/>
  <c r="LO87" i="1" s="1"/>
  <c r="ACO85" i="1" a="1"/>
  <c r="ACO85" i="1" s="1"/>
  <c r="ACO106" i="1" s="1" a="1"/>
  <c r="ACO106" i="1" s="1"/>
  <c r="ZG85" i="1" a="1"/>
  <c r="ZG85" i="1" s="1"/>
  <c r="ZG106" i="1" s="1" a="1"/>
  <c r="ZG106" i="1" s="1"/>
  <c r="JX85" i="1" a="1"/>
  <c r="JX85" i="1" s="1"/>
  <c r="JX106" i="1" s="1" a="1"/>
  <c r="JX106" i="1" s="1"/>
  <c r="ZJ85" i="1" a="1"/>
  <c r="ZJ85" i="1" s="1"/>
  <c r="ZJ106" i="1" s="1" a="1"/>
  <c r="ZJ106" i="1" s="1"/>
  <c r="ABB85" i="1" a="1"/>
  <c r="ABB85" i="1" s="1"/>
  <c r="ABB106" i="1" s="1" a="1"/>
  <c r="ABB106" i="1" s="1"/>
  <c r="ACD50" i="1" a="1"/>
  <c r="ACD50" i="1" s="1"/>
  <c r="ACD53" i="1" s="1" a="1"/>
  <c r="ACD53" i="1" s="1"/>
  <c r="ACD54" i="1" s="1" a="1"/>
  <c r="ACD54" i="1" s="1"/>
  <c r="MF50" i="1" a="1"/>
  <c r="MF50" i="1" s="1"/>
  <c r="ME50" i="1" a="1"/>
  <c r="ME50" i="1" s="1"/>
  <c r="MD50" i="1" a="1"/>
  <c r="MD50" i="1" s="1"/>
  <c r="MC50" i="1" a="1"/>
  <c r="MC50" i="1" s="1"/>
  <c r="MB50" i="1" a="1"/>
  <c r="MB50" i="1" s="1"/>
  <c r="MA50" i="1" a="1"/>
  <c r="MA50" i="1" s="1"/>
  <c r="LZ50" i="1" a="1"/>
  <c r="LZ50" i="1" s="1"/>
  <c r="LY50" i="1" a="1"/>
  <c r="LY50" i="1" s="1"/>
  <c r="LX50" i="1" a="1"/>
  <c r="LX50" i="1" s="1"/>
  <c r="LW50" i="1" a="1"/>
  <c r="LW50" i="1" s="1"/>
  <c r="LV50" i="1" a="1"/>
  <c r="LV50" i="1" s="1"/>
  <c r="LU50" i="1" a="1"/>
  <c r="LU50" i="1" s="1"/>
  <c r="LT50" i="1" a="1"/>
  <c r="LT50" i="1" s="1"/>
  <c r="LS50" i="1" a="1"/>
  <c r="LS50" i="1" s="1"/>
  <c r="LR50" i="1" a="1"/>
  <c r="LR50" i="1" s="1"/>
  <c r="ZN85" i="1" a="1"/>
  <c r="ZN85" i="1" s="1"/>
  <c r="ZN106" i="1" s="1" a="1"/>
  <c r="ZN106" i="1" s="1"/>
  <c r="LJ85" i="1" a="1"/>
  <c r="LJ85" i="1" s="1"/>
  <c r="LJ106" i="1" s="1" a="1"/>
  <c r="LJ106" i="1" s="1"/>
  <c r="KD85" i="1" a="1"/>
  <c r="KD85" i="1" s="1"/>
  <c r="KD86" i="1" s="1" a="1"/>
  <c r="KD86" i="1" s="1"/>
  <c r="AAX85" i="1" a="1"/>
  <c r="AAX85" i="1" s="1"/>
  <c r="AAE85" i="1" a="1"/>
  <c r="AAE85" i="1" s="1"/>
  <c r="AAE106" i="1" s="1" a="1"/>
  <c r="AAE106" i="1" s="1"/>
  <c r="JZ85" i="1" a="1"/>
  <c r="JZ85" i="1" s="1"/>
  <c r="JZ87" i="1" s="1" a="1"/>
  <c r="JZ87" i="1" s="1"/>
  <c r="KW85" i="1" a="1"/>
  <c r="KW85" i="1" s="1"/>
  <c r="KW106" i="1" s="1" a="1"/>
  <c r="KW106" i="1" s="1"/>
  <c r="LG85" i="1" a="1"/>
  <c r="LG85" i="1" s="1"/>
  <c r="LG106" i="1" s="1" a="1"/>
  <c r="LG106" i="1" s="1"/>
  <c r="ZM85" i="1" a="1"/>
  <c r="ZM85" i="1" s="1"/>
  <c r="ZM86" i="1" s="1" a="1"/>
  <c r="ZM86" i="1" s="1"/>
  <c r="LI85" i="1" a="1"/>
  <c r="LI85" i="1" s="1"/>
  <c r="LI106" i="1" s="1" a="1"/>
  <c r="LI106" i="1" s="1"/>
  <c r="CD85" i="1" a="1"/>
  <c r="CD85" i="1" s="1"/>
  <c r="CD106" i="1" s="1" a="1"/>
  <c r="CD106" i="1" s="1"/>
  <c r="KB85" i="1" a="1"/>
  <c r="KB85" i="1" s="1"/>
  <c r="KB106" i="1" s="1" a="1"/>
  <c r="KB106" i="1" s="1"/>
  <c r="LF85" i="1" a="1"/>
  <c r="LF85" i="1" s="1"/>
  <c r="LF86" i="1" s="1" a="1"/>
  <c r="LF86" i="1" s="1"/>
  <c r="LK85" i="1" a="1"/>
  <c r="LK85" i="1" s="1"/>
  <c r="LK106" i="1" s="1" a="1"/>
  <c r="LK106" i="1" s="1"/>
  <c r="LD85" i="1" a="1"/>
  <c r="LD85" i="1" s="1"/>
  <c r="LD106" i="1" s="1" a="1"/>
  <c r="LD106" i="1" s="1"/>
  <c r="JK85" i="1" a="1"/>
  <c r="JK85" i="1" s="1"/>
  <c r="JK106" i="1" s="1" a="1"/>
  <c r="JK106" i="1" s="1"/>
  <c r="KZ85" i="1" a="1"/>
  <c r="KZ85" i="1" s="1"/>
  <c r="KZ87" i="1" s="1" a="1"/>
  <c r="KZ87" i="1" s="1"/>
  <c r="ZS85" i="1" a="1"/>
  <c r="ZS85" i="1" s="1"/>
  <c r="ZS106" i="1" s="1" a="1"/>
  <c r="ZS106" i="1" s="1"/>
  <c r="ZK85" i="1" a="1"/>
  <c r="ZK85" i="1" s="1"/>
  <c r="ZK106" i="1" s="1" a="1"/>
  <c r="ZK106" i="1" s="1"/>
  <c r="ABA85" i="1" a="1"/>
  <c r="ABA85" i="1" s="1"/>
  <c r="ABA106" i="1" s="1" a="1"/>
  <c r="ABA106" i="1" s="1"/>
  <c r="AAN85" i="1" a="1"/>
  <c r="AAN85" i="1" s="1"/>
  <c r="AAN106" i="1" s="1" a="1"/>
  <c r="AAN106" i="1" s="1"/>
  <c r="KU85" i="1" a="1"/>
  <c r="KU85" i="1" s="1"/>
  <c r="KU106" i="1" s="1" a="1"/>
  <c r="KU106" i="1" s="1"/>
  <c r="LB85" i="1" a="1"/>
  <c r="LB85" i="1" s="1"/>
  <c r="LB87" i="1" s="1" a="1"/>
  <c r="LB87" i="1" s="1"/>
  <c r="LM85" i="1" a="1"/>
  <c r="LM85" i="1" s="1"/>
  <c r="LM87" i="1" s="1" a="1"/>
  <c r="LM87" i="1" s="1"/>
  <c r="KE85" i="1" a="1"/>
  <c r="KE85" i="1" s="1"/>
  <c r="KE87" i="1" s="1" a="1"/>
  <c r="KE87" i="1" s="1"/>
  <c r="AAC85" i="1" a="1"/>
  <c r="AAC85" i="1" s="1"/>
  <c r="AAC106" i="1" s="1" a="1"/>
  <c r="AAC106" i="1" s="1"/>
  <c r="DJ85" i="1" a="1"/>
  <c r="DJ85" i="1" s="1"/>
  <c r="DJ86" i="1" s="1" a="1"/>
  <c r="DJ86" i="1" s="1"/>
  <c r="ZU85" i="1" a="1"/>
  <c r="ZU85" i="1" s="1"/>
  <c r="ZU106" i="1" s="1" a="1"/>
  <c r="ZU106" i="1" s="1"/>
  <c r="CL85" i="1" a="1"/>
  <c r="CL85" i="1" s="1"/>
  <c r="CL106" i="1" s="1" a="1"/>
  <c r="CL106" i="1" s="1"/>
  <c r="ACM85" i="1" a="1"/>
  <c r="ACM85" i="1" s="1"/>
  <c r="ACM106" i="1" s="1" a="1"/>
  <c r="ACM106" i="1" s="1"/>
  <c r="CE85" i="1" a="1"/>
  <c r="CE85" i="1" s="1"/>
  <c r="CE106" i="1" s="1" a="1"/>
  <c r="CE106" i="1" s="1"/>
  <c r="ACI85" i="1" a="1"/>
  <c r="ACI85" i="1" s="1"/>
  <c r="ACI106" i="1" s="1" a="1"/>
  <c r="ACI106" i="1" s="1"/>
  <c r="XY92" i="1"/>
  <c r="XY93" i="1"/>
  <c r="XY85" i="1"/>
  <c r="XY106" i="1"/>
  <c r="XY86" i="1"/>
  <c r="XY87" i="1"/>
  <c r="XY88" i="1"/>
  <c r="XY89" i="1"/>
  <c r="XY107" i="1"/>
  <c r="XY108" i="1"/>
  <c r="XY90" i="1"/>
  <c r="XY91" i="1"/>
  <c r="AAD50" i="1" a="1"/>
  <c r="AAD50" i="1" s="1"/>
  <c r="AAD51" i="1" s="1" a="1"/>
  <c r="AAD51" i="1" s="1"/>
  <c r="AAD52" i="1" s="1" a="1"/>
  <c r="AAD52" i="1" s="1"/>
  <c r="D50" i="1" a="1"/>
  <c r="D50" i="1" s="1"/>
  <c r="KP50" i="1" a="1"/>
  <c r="KP50" i="1" s="1"/>
  <c r="YO50" i="1" a="1"/>
  <c r="YO50" i="1" s="1"/>
  <c r="EE50" i="1" a="1"/>
  <c r="EE50" i="1" s="1"/>
  <c r="YJ50" i="1" a="1"/>
  <c r="YJ50" i="1" s="1"/>
  <c r="GM50" i="1" a="1"/>
  <c r="GM50" i="1" s="1"/>
  <c r="EF50" i="1" a="1"/>
  <c r="EF50" i="1" s="1"/>
  <c r="YN50" i="1" a="1"/>
  <c r="YN50" i="1" s="1"/>
  <c r="YL50" i="1" a="1"/>
  <c r="YL50" i="1" s="1"/>
  <c r="YL53" i="1" s="1" a="1"/>
  <c r="YL53" i="1" s="1"/>
  <c r="YL54" i="1" s="1" a="1"/>
  <c r="YL54" i="1" s="1"/>
  <c r="OK50" i="1" a="1"/>
  <c r="OK50" i="1" s="1"/>
  <c r="NQ50" i="1" a="1"/>
  <c r="NQ50" i="1" s="1"/>
  <c r="MW50" i="1" a="1"/>
  <c r="MW50" i="1" s="1"/>
  <c r="MG50" i="1" a="1"/>
  <c r="MG50" i="1" s="1"/>
  <c r="OZ50" i="1" a="1"/>
  <c r="OZ50" i="1" s="1"/>
  <c r="OJ50" i="1" a="1"/>
  <c r="OJ50" i="1" s="1"/>
  <c r="NP50" i="1" a="1"/>
  <c r="NP50" i="1" s="1"/>
  <c r="MV50" i="1" a="1"/>
  <c r="MV50" i="1" s="1"/>
  <c r="OY50" i="1" a="1"/>
  <c r="OY50" i="1" s="1"/>
  <c r="OI50" i="1" a="1"/>
  <c r="OI50" i="1" s="1"/>
  <c r="NO50" i="1" a="1"/>
  <c r="NO50" i="1" s="1"/>
  <c r="MU50" i="1" a="1"/>
  <c r="MU50" i="1" s="1"/>
  <c r="OX50" i="1" a="1"/>
  <c r="OX50" i="1" s="1"/>
  <c r="OH50" i="1" a="1"/>
  <c r="OH50" i="1" s="1"/>
  <c r="NN50" i="1" a="1"/>
  <c r="NN50" i="1" s="1"/>
  <c r="MT50" i="1" a="1"/>
  <c r="MT50" i="1" s="1"/>
  <c r="OW50" i="1" a="1"/>
  <c r="OW50" i="1" s="1"/>
  <c r="OG50" i="1" a="1"/>
  <c r="OG50" i="1" s="1"/>
  <c r="NM50" i="1" a="1"/>
  <c r="NM50" i="1" s="1"/>
  <c r="MS50" i="1" a="1"/>
  <c r="MS50" i="1" s="1"/>
  <c r="OV50" i="1" a="1"/>
  <c r="OV50" i="1" s="1"/>
  <c r="OF50" i="1" a="1"/>
  <c r="OF50" i="1" s="1"/>
  <c r="OB50" i="1" a="1"/>
  <c r="OB50" i="1" s="1"/>
  <c r="NL50" i="1" a="1"/>
  <c r="NL50" i="1" s="1"/>
  <c r="MR50" i="1" a="1"/>
  <c r="MR50" i="1" s="1"/>
  <c r="OU50" i="1" a="1"/>
  <c r="OU50" i="1" s="1"/>
  <c r="OE50" i="1" a="1"/>
  <c r="OE50" i="1" s="1"/>
  <c r="OA50" i="1" a="1"/>
  <c r="OA50" i="1" s="1"/>
  <c r="NK50" i="1" a="1"/>
  <c r="NK50" i="1" s="1"/>
  <c r="MQ50" i="1" a="1"/>
  <c r="MQ50" i="1" s="1"/>
  <c r="OL50" i="1" a="1"/>
  <c r="OL50" i="1" s="1"/>
  <c r="NR50" i="1" a="1"/>
  <c r="NR50" i="1" s="1"/>
  <c r="MX50" i="1" a="1"/>
  <c r="MX50" i="1" s="1"/>
  <c r="MH50" i="1" a="1"/>
  <c r="MH50" i="1" s="1"/>
  <c r="OD50" i="1" a="1"/>
  <c r="OD50" i="1" s="1"/>
  <c r="NS50" i="1" a="1"/>
  <c r="NS50" i="1" s="1"/>
  <c r="NA50" i="1" a="1"/>
  <c r="NA50" i="1" s="1"/>
  <c r="OC50" i="1" a="1"/>
  <c r="OC50" i="1" s="1"/>
  <c r="MZ50" i="1" a="1"/>
  <c r="MZ50" i="1" s="1"/>
  <c r="NJ50" i="1" a="1"/>
  <c r="NJ50" i="1" s="1"/>
  <c r="MY50" i="1" a="1"/>
  <c r="MY50" i="1" s="1"/>
  <c r="NI50" i="1" a="1"/>
  <c r="NI50" i="1" s="1"/>
  <c r="NH50" i="1" a="1"/>
  <c r="NH50" i="1" s="1"/>
  <c r="MP50" i="1" a="1"/>
  <c r="MP50" i="1" s="1"/>
  <c r="NG50" i="1" a="1"/>
  <c r="NG50" i="1" s="1"/>
  <c r="MO50" i="1" a="1"/>
  <c r="MO50" i="1" s="1"/>
  <c r="OP50" i="1" a="1"/>
  <c r="OP50" i="1" s="1"/>
  <c r="OO50" i="1" a="1"/>
  <c r="OO50" i="1" s="1"/>
  <c r="ON50" i="1" a="1"/>
  <c r="ON50" i="1" s="1"/>
  <c r="OM50" i="1" a="1"/>
  <c r="OM50" i="1" s="1"/>
  <c r="ND50" i="1" a="1"/>
  <c r="ND50" i="1" s="1"/>
  <c r="NC50" i="1" a="1"/>
  <c r="NC50" i="1" s="1"/>
  <c r="NB50" i="1" a="1"/>
  <c r="NB50" i="1" s="1"/>
  <c r="MN50" i="1" a="1"/>
  <c r="MN50" i="1" s="1"/>
  <c r="MM50" i="1" a="1"/>
  <c r="MM50" i="1" s="1"/>
  <c r="NZ50" i="1" a="1"/>
  <c r="NZ50" i="1" s="1"/>
  <c r="ML50" i="1" a="1"/>
  <c r="ML50" i="1" s="1"/>
  <c r="NY50" i="1" a="1"/>
  <c r="NY50" i="1" s="1"/>
  <c r="MK50" i="1" a="1"/>
  <c r="MK50" i="1" s="1"/>
  <c r="NX50" i="1" a="1"/>
  <c r="NX50" i="1" s="1"/>
  <c r="MJ50" i="1" a="1"/>
  <c r="MJ50" i="1" s="1"/>
  <c r="NW50" i="1" a="1"/>
  <c r="NW50" i="1" s="1"/>
  <c r="MI50" i="1" a="1"/>
  <c r="MI50" i="1" s="1"/>
  <c r="NV50" i="1" a="1"/>
  <c r="NV50" i="1" s="1"/>
  <c r="NU50" i="1" a="1"/>
  <c r="NU50" i="1" s="1"/>
  <c r="NT50" i="1" a="1"/>
  <c r="NT50" i="1" s="1"/>
  <c r="OT50" i="1" a="1"/>
  <c r="OT50" i="1" s="1"/>
  <c r="NF50" i="1" a="1"/>
  <c r="NF50" i="1" s="1"/>
  <c r="OS50" i="1" a="1"/>
  <c r="OS50" i="1" s="1"/>
  <c r="NE50" i="1" a="1"/>
  <c r="NE50" i="1" s="1"/>
  <c r="OR50" i="1" a="1"/>
  <c r="OR50" i="1" s="1"/>
  <c r="OQ50" i="1" a="1"/>
  <c r="OQ50" i="1" s="1"/>
  <c r="YX50" i="1" a="1"/>
  <c r="YX50" i="1" s="1"/>
  <c r="YA50" i="1" a="1"/>
  <c r="YA50" i="1" s="1"/>
  <c r="YY50" i="1" a="1"/>
  <c r="YY50" i="1" s="1"/>
  <c r="KQ50" i="1" a="1"/>
  <c r="KQ50" i="1" s="1"/>
  <c r="YF50" i="1" a="1"/>
  <c r="YF50" i="1" s="1"/>
  <c r="YP50" i="1" a="1"/>
  <c r="YP50" i="1" s="1"/>
  <c r="YP53" i="1" s="1" a="1"/>
  <c r="YP53" i="1" s="1"/>
  <c r="YP54" i="1" s="1" a="1"/>
  <c r="YP54" i="1" s="1"/>
  <c r="YT50" i="1" a="1"/>
  <c r="YT50" i="1" s="1"/>
  <c r="YT53" i="1" s="1" a="1"/>
  <c r="YT53" i="1" s="1"/>
  <c r="YT54" i="1" s="1" a="1"/>
  <c r="YT54" i="1" s="1"/>
  <c r="YW50" i="1" a="1"/>
  <c r="YW50" i="1" s="1"/>
  <c r="YW53" i="1" s="1" a="1"/>
  <c r="YW53" i="1" s="1"/>
  <c r="YW54" i="1" s="1" a="1"/>
  <c r="YW54" i="1" s="1"/>
  <c r="DW50" i="1" a="1"/>
  <c r="DW50" i="1" s="1"/>
  <c r="YK50" i="1" a="1"/>
  <c r="YK50" i="1" s="1"/>
  <c r="KR50" i="1" a="1"/>
  <c r="KR50" i="1" s="1"/>
  <c r="E46" i="7"/>
  <c r="W46" i="7" s="1"/>
  <c r="DT50" i="1" a="1"/>
  <c r="DT50" i="1" s="1"/>
  <c r="YQ50" i="1" a="1"/>
  <c r="YQ50" i="1" s="1"/>
  <c r="AAF50" i="1" a="1"/>
  <c r="AAF50" i="1" s="1"/>
  <c r="ADS50" i="1" a="1"/>
  <c r="ADS50" i="1" s="1"/>
  <c r="DX50" i="1" a="1"/>
  <c r="DX50" i="1" s="1"/>
  <c r="YR50" i="1" a="1"/>
  <c r="YR50" i="1" s="1"/>
  <c r="YB50" i="1" a="1"/>
  <c r="YB50" i="1" s="1"/>
  <c r="AHB50" i="1" a="1"/>
  <c r="AHB50" i="1" s="1"/>
  <c r="AGL50" i="1" a="1"/>
  <c r="AGL50" i="1" s="1"/>
  <c r="AFV50" i="1" a="1"/>
  <c r="AFV50" i="1" s="1"/>
  <c r="AFF50" i="1" a="1"/>
  <c r="AFF50" i="1" s="1"/>
  <c r="AHA50" i="1" a="1"/>
  <c r="AHA50" i="1" s="1"/>
  <c r="AGK50" i="1" a="1"/>
  <c r="AGK50" i="1" s="1"/>
  <c r="AFU50" i="1" a="1"/>
  <c r="AFU50" i="1" s="1"/>
  <c r="AFE50" i="1" a="1"/>
  <c r="AFE50" i="1" s="1"/>
  <c r="AGZ50" i="1" a="1"/>
  <c r="AGZ50" i="1" s="1"/>
  <c r="AGJ50" i="1" a="1"/>
  <c r="AGJ50" i="1" s="1"/>
  <c r="AFT50" i="1" a="1"/>
  <c r="AFT50" i="1" s="1"/>
  <c r="AFD50" i="1" a="1"/>
  <c r="AFD50" i="1" s="1"/>
  <c r="AGY50" i="1" a="1"/>
  <c r="AGY50" i="1" s="1"/>
  <c r="AGI50" i="1" a="1"/>
  <c r="AGI50" i="1" s="1"/>
  <c r="AFS50" i="1" a="1"/>
  <c r="AFS50" i="1" s="1"/>
  <c r="AFC50" i="1" a="1"/>
  <c r="AFC50" i="1" s="1"/>
  <c r="AGN50" i="1" a="1"/>
  <c r="AGN50" i="1" s="1"/>
  <c r="AFM50" i="1" a="1"/>
  <c r="AFM50" i="1" s="1"/>
  <c r="AGG50" i="1" a="1"/>
  <c r="AGG50" i="1" s="1"/>
  <c r="AFK50" i="1" a="1"/>
  <c r="AFK50" i="1" s="1"/>
  <c r="AFI50" i="1" a="1"/>
  <c r="AFI50" i="1" s="1"/>
  <c r="AFG50" i="1" a="1"/>
  <c r="AFG50" i="1" s="1"/>
  <c r="AGQ50" i="1" a="1"/>
  <c r="AGQ50" i="1" s="1"/>
  <c r="AFO50" i="1" a="1"/>
  <c r="AFO50" i="1" s="1"/>
  <c r="AGP50" i="1" a="1"/>
  <c r="AGP50" i="1" s="1"/>
  <c r="AGO50" i="1" a="1"/>
  <c r="AGO50" i="1" s="1"/>
  <c r="AFJ50" i="1" a="1"/>
  <c r="AFJ50" i="1" s="1"/>
  <c r="AGM50" i="1" a="1"/>
  <c r="AGM50" i="1" s="1"/>
  <c r="AFH50" i="1" a="1"/>
  <c r="AFH50" i="1" s="1"/>
  <c r="AGH50" i="1" a="1"/>
  <c r="AGH50" i="1" s="1"/>
  <c r="AFB50" i="1" a="1"/>
  <c r="AFB50" i="1" s="1"/>
  <c r="AFA50" i="1" a="1"/>
  <c r="AFA50" i="1" s="1"/>
  <c r="AGF50" i="1" a="1"/>
  <c r="AGF50" i="1" s="1"/>
  <c r="AGE50" i="1" a="1"/>
  <c r="AGE50" i="1" s="1"/>
  <c r="AEZ50" i="1" a="1"/>
  <c r="AEZ50" i="1" s="1"/>
  <c r="AGD50" i="1" a="1"/>
  <c r="AGD50" i="1" s="1"/>
  <c r="AEY50" i="1" a="1"/>
  <c r="AEY50" i="1" s="1"/>
  <c r="AGC50" i="1" a="1"/>
  <c r="AGC50" i="1" s="1"/>
  <c r="AEX50" i="1" a="1"/>
  <c r="AEX50" i="1" s="1"/>
  <c r="AGB50" i="1" a="1"/>
  <c r="AGB50" i="1" s="1"/>
  <c r="AGA50" i="1" a="1"/>
  <c r="AGA50" i="1" s="1"/>
  <c r="AHC50" i="1" a="1"/>
  <c r="AHC50" i="1" s="1"/>
  <c r="AFZ50" i="1" a="1"/>
  <c r="AFZ50" i="1" s="1"/>
  <c r="AGX50" i="1" a="1"/>
  <c r="AGX50" i="1" s="1"/>
  <c r="AFY50" i="1" a="1"/>
  <c r="AFY50" i="1" s="1"/>
  <c r="AFX50" i="1" a="1"/>
  <c r="AFX50" i="1" s="1"/>
  <c r="AGW50" i="1" a="1"/>
  <c r="AGW50" i="1" s="1"/>
  <c r="AFW50" i="1" a="1"/>
  <c r="AFW50" i="1" s="1"/>
  <c r="AFR50" i="1" a="1"/>
  <c r="AFR50" i="1" s="1"/>
  <c r="AGV50" i="1" a="1"/>
  <c r="AGV50" i="1" s="1"/>
  <c r="AFQ50" i="1" a="1"/>
  <c r="AFQ50" i="1" s="1"/>
  <c r="AGU50" i="1" a="1"/>
  <c r="AGU50" i="1" s="1"/>
  <c r="AFP50" i="1" a="1"/>
  <c r="AFP50" i="1" s="1"/>
  <c r="AGT50" i="1" a="1"/>
  <c r="AGT50" i="1" s="1"/>
  <c r="AGR50" i="1" a="1"/>
  <c r="AGR50" i="1" s="1"/>
  <c r="AFL50" i="1" a="1"/>
  <c r="AFL50" i="1" s="1"/>
  <c r="AGS50" i="1" a="1"/>
  <c r="AGS50" i="1" s="1"/>
  <c r="AFN50" i="1" a="1"/>
  <c r="AFN50" i="1" s="1"/>
  <c r="AEK50" i="1" a="1"/>
  <c r="AEK50" i="1" s="1"/>
  <c r="ADU50" i="1" a="1"/>
  <c r="ADU50" i="1" s="1"/>
  <c r="AEJ50" i="1" a="1"/>
  <c r="AEJ50" i="1" s="1"/>
  <c r="ADT50" i="1" a="1"/>
  <c r="ADT50" i="1" s="1"/>
  <c r="AER50" i="1" a="1"/>
  <c r="AER50" i="1" s="1"/>
  <c r="AEB50" i="1" a="1"/>
  <c r="AEB50" i="1" s="1"/>
  <c r="AEQ50" i="1" a="1"/>
  <c r="AEQ50" i="1" s="1"/>
  <c r="AEA50" i="1" a="1"/>
  <c r="AEA50" i="1" s="1"/>
  <c r="AEP50" i="1" a="1"/>
  <c r="AEP50" i="1" s="1"/>
  <c r="ADZ50" i="1" a="1"/>
  <c r="ADZ50" i="1" s="1"/>
  <c r="AEO50" i="1" a="1"/>
  <c r="AEO50" i="1" s="1"/>
  <c r="ADY50" i="1" a="1"/>
  <c r="ADY50" i="1" s="1"/>
  <c r="ADW50" i="1" a="1"/>
  <c r="ADW50" i="1" s="1"/>
  <c r="ADV50" i="1" a="1"/>
  <c r="ADV50" i="1" s="1"/>
  <c r="AEU50" i="1" a="1"/>
  <c r="AEU50" i="1" s="1"/>
  <c r="AET50" i="1" a="1"/>
  <c r="AET50" i="1" s="1"/>
  <c r="AES50" i="1" a="1"/>
  <c r="AES50" i="1" s="1"/>
  <c r="AEN50" i="1" a="1"/>
  <c r="AEN50" i="1" s="1"/>
  <c r="AEM50" i="1" a="1"/>
  <c r="AEM50" i="1" s="1"/>
  <c r="AEL50" i="1" a="1"/>
  <c r="AEL50" i="1" s="1"/>
  <c r="AEI50" i="1" a="1"/>
  <c r="AEI50" i="1" s="1"/>
  <c r="AEH50" i="1" a="1"/>
  <c r="AEH50" i="1" s="1"/>
  <c r="AEG50" i="1" a="1"/>
  <c r="AEG50" i="1" s="1"/>
  <c r="AEF50" i="1" a="1"/>
  <c r="AEF50" i="1" s="1"/>
  <c r="AEE50" i="1" a="1"/>
  <c r="AEE50" i="1" s="1"/>
  <c r="AED50" i="1" a="1"/>
  <c r="AED50" i="1" s="1"/>
  <c r="AEC50" i="1" a="1"/>
  <c r="AEC50" i="1" s="1"/>
  <c r="ADX50" i="1" a="1"/>
  <c r="ADX50" i="1" s="1"/>
  <c r="YU50" i="1" a="1"/>
  <c r="YU50" i="1" s="1"/>
  <c r="YM50" i="1" a="1"/>
  <c r="YM50" i="1" s="1"/>
  <c r="DY50" i="1" a="1"/>
  <c r="DY50" i="1" s="1"/>
  <c r="KM50" i="1" a="1"/>
  <c r="KM50" i="1" s="1"/>
  <c r="GH50" i="1" a="1"/>
  <c r="GH50" i="1" s="1"/>
  <c r="AEW50" i="1" a="1"/>
  <c r="AEW50" i="1" s="1"/>
  <c r="FK50" i="1" a="1"/>
  <c r="FK50" i="1" s="1"/>
  <c r="XZ50" i="1" a="1"/>
  <c r="XZ50" i="1" s="1"/>
  <c r="AAG50" i="1" a="1"/>
  <c r="AAG50" i="1" s="1"/>
  <c r="AAG51" i="1" s="1" a="1"/>
  <c r="AAG51" i="1" s="1"/>
  <c r="AAG52" i="1" s="1" a="1"/>
  <c r="AAG52" i="1" s="1"/>
  <c r="ZD50" i="1" a="1"/>
  <c r="ZD50" i="1" s="1"/>
  <c r="YS50" i="1" a="1"/>
  <c r="YS50" i="1" s="1"/>
  <c r="GK50" i="1" a="1"/>
  <c r="GK50" i="1" s="1"/>
  <c r="GK51" i="1" s="1" a="1"/>
  <c r="GK51" i="1" s="1"/>
  <c r="GK52" i="1" s="1" a="1"/>
  <c r="GK52" i="1" s="1"/>
  <c r="FL50" i="1" a="1"/>
  <c r="FL50" i="1" s="1"/>
  <c r="KT50" i="1" a="1"/>
  <c r="KT50" i="1" s="1"/>
  <c r="DV50" i="1" a="1"/>
  <c r="DV50" i="1" s="1"/>
  <c r="YV50" i="1" a="1"/>
  <c r="YV50" i="1" s="1"/>
  <c r="KS50" i="1" a="1"/>
  <c r="KS50" i="1" s="1"/>
  <c r="KO50" i="1" a="1"/>
  <c r="KO50" i="1" s="1"/>
  <c r="JJ50" i="1" a="1"/>
  <c r="JJ50" i="1" s="1"/>
  <c r="GL50" i="1" a="1"/>
  <c r="GL50" i="1" s="1"/>
  <c r="GJ50" i="1" a="1"/>
  <c r="GJ50" i="1" s="1"/>
  <c r="EJ50" i="1" a="1"/>
  <c r="EJ50" i="1" s="1"/>
  <c r="GN50" i="1" a="1"/>
  <c r="GN50" i="1" s="1"/>
  <c r="ACX50" i="1" a="1"/>
  <c r="ACX50" i="1" s="1"/>
  <c r="ACR50" i="1" a="1"/>
  <c r="ACR50" i="1" s="1"/>
  <c r="AP50" i="1" a="1"/>
  <c r="AP50" i="1" s="1"/>
  <c r="DZ50" i="1" a="1"/>
  <c r="DZ50" i="1" s="1"/>
  <c r="DS50" i="1" a="1"/>
  <c r="DS50" i="1" s="1"/>
  <c r="DR50" i="1" a="1"/>
  <c r="DR50" i="1" s="1"/>
  <c r="CA50" i="1" a="1"/>
  <c r="CA50" i="1" s="1"/>
  <c r="DP50" i="1" a="1"/>
  <c r="DP50" i="1" s="1"/>
  <c r="CG50" i="1" a="1"/>
  <c r="CG50" i="1" s="1"/>
  <c r="CC50" i="1" a="1"/>
  <c r="CC50" i="1" s="1"/>
  <c r="BZ50" i="1" a="1"/>
  <c r="BZ50" i="1" s="1"/>
  <c r="BY50" i="1" a="1"/>
  <c r="BY50" i="1" s="1"/>
  <c r="EN50" i="1" a="1"/>
  <c r="EN50" i="1" s="1"/>
  <c r="BX50" i="1" a="1"/>
  <c r="BX50" i="1" s="1"/>
  <c r="BW50" i="1" a="1"/>
  <c r="BW50" i="1" s="1"/>
  <c r="BV50" i="1" a="1"/>
  <c r="BV50" i="1" s="1"/>
  <c r="EM50" i="1" a="1"/>
  <c r="EM50" i="1" s="1"/>
  <c r="BU50" i="1" a="1"/>
  <c r="BU50" i="1" s="1"/>
  <c r="BT50" i="1" a="1"/>
  <c r="BT50" i="1" s="1"/>
  <c r="BS50" i="1" a="1"/>
  <c r="BS50" i="1" s="1"/>
  <c r="AAV50" i="1" a="1"/>
  <c r="AAV50" i="1" s="1"/>
  <c r="BR50" i="1" a="1"/>
  <c r="BR50" i="1" s="1"/>
  <c r="AAU50" i="1" a="1"/>
  <c r="AAU50" i="1" s="1"/>
  <c r="BQ50" i="1" a="1"/>
  <c r="BQ50" i="1" s="1"/>
  <c r="AAT50" i="1" a="1"/>
  <c r="AAT50" i="1" s="1"/>
  <c r="AAS50" i="1" a="1"/>
  <c r="AAS50" i="1" s="1"/>
  <c r="AR50" i="1" a="1"/>
  <c r="AR50" i="1" s="1"/>
  <c r="AQ50" i="1" a="1"/>
  <c r="AQ50" i="1" s="1"/>
  <c r="EL50" i="1" a="1"/>
  <c r="EL50" i="1" s="1"/>
  <c r="EK50" i="1" a="1"/>
  <c r="EK50" i="1" s="1"/>
  <c r="KI50" i="1" a="1"/>
  <c r="KI50" i="1" s="1"/>
  <c r="YI50" i="1" a="1"/>
  <c r="YI50" i="1" s="1"/>
  <c r="ACK50" i="1" a="1"/>
  <c r="ACK50" i="1" s="1"/>
  <c r="ZT50" i="1" a="1"/>
  <c r="ZT50" i="1" s="1"/>
  <c r="ZL50" i="1" a="1"/>
  <c r="ZL50" i="1" s="1"/>
  <c r="AAE50" i="1" a="1"/>
  <c r="AAE50" i="1" s="1"/>
  <c r="ZK50" i="1" a="1"/>
  <c r="ZK50" i="1" s="1"/>
  <c r="ZV50" i="1" a="1"/>
  <c r="ZV50" i="1" s="1"/>
  <c r="ZV55" i="1" s="1" a="1"/>
  <c r="ZV55" i="1" s="1"/>
  <c r="ZV56" i="1" s="1" a="1"/>
  <c r="ZV56" i="1" s="1"/>
  <c r="ABA50" i="1" a="1"/>
  <c r="ABA50" i="1" s="1"/>
  <c r="ABC50" i="1" a="1"/>
  <c r="ABC50" i="1" s="1"/>
  <c r="KD50" i="1" a="1"/>
  <c r="KD50" i="1" s="1"/>
  <c r="ABD50" i="1" a="1"/>
  <c r="ABD50" i="1" s="1"/>
  <c r="KA50" i="1" a="1"/>
  <c r="KA50" i="1" s="1"/>
  <c r="ABE50" i="1" a="1"/>
  <c r="ABE50" i="1" s="1"/>
  <c r="JM50" i="1" a="1"/>
  <c r="JM50" i="1" s="1"/>
  <c r="ZP50" i="1" a="1"/>
  <c r="ZP50" i="1" s="1"/>
  <c r="GX50" i="1" a="1"/>
  <c r="GX50" i="1" s="1"/>
  <c r="ZM50" i="1" a="1"/>
  <c r="ZM50" i="1" s="1"/>
  <c r="AAM50" i="1" a="1"/>
  <c r="AAM50" i="1" s="1"/>
  <c r="ABB50" i="1" a="1"/>
  <c r="ABB50" i="1" s="1"/>
  <c r="ABB51" i="1" s="1" a="1"/>
  <c r="ABB51" i="1" s="1"/>
  <c r="ABB52" i="1" s="1" a="1"/>
  <c r="ABB52" i="1" s="1"/>
  <c r="ACL50" i="1" a="1"/>
  <c r="ACL50" i="1" s="1"/>
  <c r="GZ50" i="1" a="1"/>
  <c r="GZ50" i="1" s="1"/>
  <c r="FG50" i="1" a="1"/>
  <c r="FG50" i="1" s="1"/>
  <c r="CF50" i="1" a="1"/>
  <c r="CF50" i="1" s="1"/>
  <c r="GY50" i="1" a="1"/>
  <c r="GY50" i="1" s="1"/>
  <c r="GY51" i="1" s="1" a="1"/>
  <c r="GY51" i="1" s="1"/>
  <c r="GY52" i="1" s="1" a="1"/>
  <c r="GY52" i="1" s="1"/>
  <c r="KK50" i="1" a="1"/>
  <c r="KK50" i="1" s="1"/>
  <c r="AAP50" i="1" a="1"/>
  <c r="AAP50" i="1" s="1"/>
  <c r="ZJ50" i="1" a="1"/>
  <c r="ZJ50" i="1" s="1"/>
  <c r="ZF50" i="1" a="1"/>
  <c r="ZF50" i="1" s="1"/>
  <c r="AAB50" i="1" a="1"/>
  <c r="AAB50" i="1" s="1"/>
  <c r="ZI50" i="1" a="1"/>
  <c r="ZI50" i="1" s="1"/>
  <c r="ACJ50" i="1" a="1"/>
  <c r="ACJ50" i="1" s="1"/>
  <c r="ACJ55" i="1" s="1" a="1"/>
  <c r="ACJ55" i="1" s="1"/>
  <c r="ACJ56" i="1" s="1" a="1"/>
  <c r="ACJ56" i="1" s="1"/>
  <c r="ZG50" i="1" a="1"/>
  <c r="ZG50" i="1" s="1"/>
  <c r="JX50" i="1" a="1"/>
  <c r="JX50" i="1" s="1"/>
  <c r="ZO50" i="1" a="1"/>
  <c r="ZO50" i="1" s="1"/>
  <c r="ZN50" i="1" a="1"/>
  <c r="ZN50" i="1" s="1"/>
  <c r="AAX50" i="1" a="1"/>
  <c r="AAX50" i="1" s="1"/>
  <c r="JZ50" i="1" a="1"/>
  <c r="JZ50" i="1" s="1"/>
  <c r="ACO50" i="1" a="1"/>
  <c r="ACO50" i="1" s="1"/>
  <c r="CD50" i="1" a="1"/>
  <c r="CD50" i="1" s="1"/>
  <c r="KB50" i="1" a="1"/>
  <c r="KB50" i="1" s="1"/>
  <c r="ZW50" i="1" a="1"/>
  <c r="ZW50" i="1" s="1"/>
  <c r="KJ50" i="1" a="1"/>
  <c r="KJ50" i="1" s="1"/>
  <c r="AAW50" i="1" a="1"/>
  <c r="AAW50" i="1" s="1"/>
  <c r="ZE50" i="1" a="1"/>
  <c r="ZE50" i="1" s="1"/>
  <c r="YZ50" i="1" a="1"/>
  <c r="YZ50" i="1" s="1"/>
  <c r="JK50" i="1" a="1"/>
  <c r="JK50" i="1" s="1"/>
  <c r="ZS50" i="1" a="1"/>
  <c r="ZS50" i="1" s="1"/>
  <c r="KU50" i="1" a="1"/>
  <c r="KU50" i="1" s="1"/>
  <c r="KW50" i="1" a="1"/>
  <c r="KW50" i="1" s="1"/>
  <c r="JW50" i="1" a="1"/>
  <c r="JW50" i="1" s="1"/>
  <c r="AAN50" i="1" a="1"/>
  <c r="AAN50" i="1" s="1"/>
  <c r="KC50" i="1" a="1"/>
  <c r="KC50" i="1" s="1"/>
  <c r="AAA50" i="1" a="1"/>
  <c r="AAA50" i="1" s="1"/>
  <c r="KE50" i="1" a="1"/>
  <c r="KE50" i="1" s="1"/>
  <c r="AAC50" i="1" a="1"/>
  <c r="AAC50" i="1" s="1"/>
  <c r="DJ50" i="1" a="1"/>
  <c r="DJ50" i="1" s="1"/>
  <c r="DJ55" i="1" s="1" a="1"/>
  <c r="DJ55" i="1" s="1"/>
  <c r="DJ56" i="1" s="1" a="1"/>
  <c r="DJ56" i="1" s="1"/>
  <c r="ZU50" i="1" a="1"/>
  <c r="ZU50" i="1" s="1"/>
  <c r="ACN50" i="1" a="1"/>
  <c r="ACN50" i="1" s="1"/>
  <c r="AAQ50" i="1" a="1"/>
  <c r="AAQ50" i="1" s="1"/>
  <c r="KX50" i="1" a="1"/>
  <c r="KX50" i="1" s="1"/>
  <c r="ACM50" i="1" a="1"/>
  <c r="ACM50" i="1" s="1"/>
  <c r="CE50" i="1" a="1"/>
  <c r="CE50" i="1" s="1"/>
  <c r="ACI50" i="1" a="1"/>
  <c r="ACI50" i="1" s="1"/>
  <c r="AHD50" i="1" a="1"/>
  <c r="AHD50" i="1" s="1"/>
  <c r="JL50" i="1" a="1"/>
  <c r="JL50" i="1" s="1"/>
  <c r="AAY50" i="1" a="1"/>
  <c r="AAY50" i="1" s="1"/>
  <c r="JN50" i="1" a="1"/>
  <c r="JN50" i="1" s="1"/>
  <c r="AAO50" i="1" a="1"/>
  <c r="AAO50" i="1" s="1"/>
  <c r="JG50" i="1" a="1"/>
  <c r="JG50" i="1" s="1"/>
  <c r="ZH50" i="1" a="1"/>
  <c r="ZH50" i="1" s="1"/>
  <c r="JY50" i="1" a="1"/>
  <c r="JY50" i="1" s="1"/>
  <c r="AAZ50" i="1" a="1"/>
  <c r="AAZ50" i="1" s="1"/>
  <c r="ZC15" i="1" a="1"/>
  <c r="ZC15" i="1" s="1"/>
  <c r="YC15" i="1" a="1"/>
  <c r="YC15" i="1" s="1"/>
  <c r="YG15" i="1" a="1"/>
  <c r="YG15" i="1" s="1"/>
  <c r="YG50" i="1" s="1" a="1"/>
  <c r="YG50" i="1" s="1"/>
  <c r="YE15" i="1" a="1"/>
  <c r="YE15" i="1" s="1"/>
  <c r="YE50" i="1" s="1" a="1"/>
  <c r="YE50" i="1" s="1"/>
  <c r="XX15" i="1" a="1"/>
  <c r="XX15" i="1" s="1"/>
  <c r="XX50" i="1" s="1" a="1"/>
  <c r="XX50" i="1" s="1"/>
  <c r="YH15" i="1" a="1"/>
  <c r="YH15" i="1" s="1"/>
  <c r="YH50" i="1" s="1" a="1"/>
  <c r="YH50" i="1" s="1"/>
  <c r="YD15" i="1" a="1"/>
  <c r="YD15" i="1" s="1"/>
  <c r="YD50" i="1" s="1" a="1"/>
  <c r="YD50" i="1" s="1"/>
  <c r="XY15" i="1" a="1"/>
  <c r="XY15" i="1" s="1"/>
  <c r="XY50" i="1" s="1" a="1"/>
  <c r="XY50" i="1" s="1"/>
  <c r="BC48" i="6"/>
  <c r="AR48" i="6" s="1"/>
  <c r="BA48" i="6"/>
  <c r="AP48" i="6" s="1"/>
  <c r="BB48" i="6"/>
  <c r="AQ48" i="6" s="1"/>
  <c r="AX51" i="7"/>
  <c r="AM51" i="7" s="1"/>
  <c r="AY51" i="7"/>
  <c r="AN51" i="7" s="1"/>
  <c r="AW53" i="7"/>
  <c r="AX53" i="7" s="1"/>
  <c r="AM53" i="7" s="1"/>
  <c r="AZ51" i="7"/>
  <c r="AO51" i="7" s="1"/>
  <c r="BA51" i="7"/>
  <c r="AP51" i="7" s="1"/>
  <c r="BB51" i="7"/>
  <c r="AQ51" i="7" s="1"/>
  <c r="BC51" i="7"/>
  <c r="AR51" i="7" s="1"/>
  <c r="BD51" i="7"/>
  <c r="AS51" i="7" s="1"/>
  <c r="BE51" i="7"/>
  <c r="AT51" i="7" s="1"/>
  <c r="BF51" i="7"/>
  <c r="AU51" i="7" s="1"/>
  <c r="AW56" i="7"/>
  <c r="AW57" i="7" s="1"/>
  <c r="AZ57" i="7" s="1"/>
  <c r="AO57" i="7" s="1"/>
  <c r="BE48" i="6"/>
  <c r="AT48" i="6" s="1"/>
  <c r="BF48" i="6"/>
  <c r="AU48" i="6" s="1"/>
  <c r="AX48" i="6"/>
  <c r="AM48" i="6" s="1"/>
  <c r="AY48" i="6"/>
  <c r="AN48" i="6" s="1"/>
  <c r="BD48" i="6"/>
  <c r="AS48" i="6" s="1"/>
  <c r="XZ8" i="1"/>
  <c r="E46" i="6"/>
  <c r="W46" i="6" s="1"/>
  <c r="D46" i="8"/>
  <c r="V46" i="8" s="1"/>
  <c r="C46" i="8"/>
  <c r="U46" i="8" s="1"/>
  <c r="YT7" i="1"/>
  <c r="YY7" i="1" s="1"/>
  <c r="D46" i="7"/>
  <c r="V46" i="7" s="1"/>
  <c r="C46" i="7"/>
  <c r="U46" i="7" s="1"/>
  <c r="D46" i="6"/>
  <c r="V46" i="6" s="1"/>
  <c r="C46" i="6"/>
  <c r="U46" i="6" s="1"/>
  <c r="E46" i="8"/>
  <c r="W46" i="8" s="1"/>
  <c r="BA49" i="8"/>
  <c r="AP49" i="8" s="1"/>
  <c r="BE49" i="6"/>
  <c r="AT49" i="6" s="1"/>
  <c r="AZ49" i="8"/>
  <c r="AO49" i="8" s="1"/>
  <c r="BD49" i="6"/>
  <c r="AS49" i="6" s="1"/>
  <c r="BC49" i="6"/>
  <c r="AR49" i="6" s="1"/>
  <c r="AY49" i="6"/>
  <c r="AN49" i="6" s="1"/>
  <c r="YN17" i="1"/>
  <c r="YN18" i="1" s="1" a="1"/>
  <c r="YN18" i="1" s="1"/>
  <c r="YL17" i="1"/>
  <c r="YL18" i="1" s="1" a="1"/>
  <c r="YL18" i="1" s="1"/>
  <c r="BC49" i="8"/>
  <c r="AR49" i="8" s="1"/>
  <c r="AX49" i="8"/>
  <c r="AM49" i="8" s="1"/>
  <c r="BD49" i="8"/>
  <c r="AS49" i="8" s="1"/>
  <c r="AW56" i="6"/>
  <c r="AZ56" i="6" s="1"/>
  <c r="AO56" i="6" s="1"/>
  <c r="AW52" i="6"/>
  <c r="AX47" i="8"/>
  <c r="AM47" i="8" s="1"/>
  <c r="BF47" i="8"/>
  <c r="AU47" i="8" s="1"/>
  <c r="BE47" i="8"/>
  <c r="AT47" i="8" s="1"/>
  <c r="BD47" i="8"/>
  <c r="AS47" i="8" s="1"/>
  <c r="BC47" i="8"/>
  <c r="AR47" i="8" s="1"/>
  <c r="BB47" i="8"/>
  <c r="AQ47" i="8" s="1"/>
  <c r="BA47" i="8"/>
  <c r="AP47" i="8" s="1"/>
  <c r="AZ47" i="8"/>
  <c r="AO47" i="8" s="1"/>
  <c r="AY47" i="8"/>
  <c r="AN47" i="8" s="1"/>
  <c r="BD47" i="7"/>
  <c r="AS47" i="7" s="1"/>
  <c r="BF47" i="7"/>
  <c r="AU47" i="7" s="1"/>
  <c r="BE47" i="7"/>
  <c r="AT47" i="7" s="1"/>
  <c r="BC47" i="7"/>
  <c r="AR47" i="7" s="1"/>
  <c r="BB47" i="7"/>
  <c r="AQ47" i="7" s="1"/>
  <c r="BA47" i="7"/>
  <c r="AP47" i="7" s="1"/>
  <c r="AZ47" i="7"/>
  <c r="AO47" i="7" s="1"/>
  <c r="AY47" i="7"/>
  <c r="AN47" i="7" s="1"/>
  <c r="AX47" i="7"/>
  <c r="AM47" i="7" s="1"/>
  <c r="BF52" i="7"/>
  <c r="AU52" i="7" s="1"/>
  <c r="BE52" i="7"/>
  <c r="AT52" i="7" s="1"/>
  <c r="BD52" i="7"/>
  <c r="AS52" i="7" s="1"/>
  <c r="BC52" i="7"/>
  <c r="AR52" i="7" s="1"/>
  <c r="BB52" i="7"/>
  <c r="AQ52" i="7" s="1"/>
  <c r="BA52" i="7"/>
  <c r="AP52" i="7" s="1"/>
  <c r="AZ52" i="7"/>
  <c r="AO52" i="7" s="1"/>
  <c r="AY52" i="7"/>
  <c r="AN52" i="7" s="1"/>
  <c r="AX52" i="7"/>
  <c r="AM52" i="7" s="1"/>
  <c r="AX49" i="6"/>
  <c r="AM49" i="6" s="1"/>
  <c r="BF47" i="6"/>
  <c r="AU47" i="6" s="1"/>
  <c r="BE47" i="6"/>
  <c r="AT47" i="6" s="1"/>
  <c r="BD47" i="6"/>
  <c r="AS47" i="6" s="1"/>
  <c r="BC47" i="6"/>
  <c r="AR47" i="6" s="1"/>
  <c r="BB47" i="6"/>
  <c r="AQ47" i="6" s="1"/>
  <c r="BA47" i="6"/>
  <c r="AP47" i="6" s="1"/>
  <c r="AZ47" i="6"/>
  <c r="AO47" i="6" s="1"/>
  <c r="AY47" i="6"/>
  <c r="AN47" i="6" s="1"/>
  <c r="AX47" i="6"/>
  <c r="AM47" i="6" s="1"/>
  <c r="BE51" i="6"/>
  <c r="AT51" i="6" s="1"/>
  <c r="BB52" i="8"/>
  <c r="AQ52" i="8" s="1"/>
  <c r="BA52" i="8"/>
  <c r="AP52" i="8" s="1"/>
  <c r="AZ52" i="8"/>
  <c r="AO52" i="8" s="1"/>
  <c r="AY52" i="8"/>
  <c r="AN52" i="8" s="1"/>
  <c r="AX52" i="8"/>
  <c r="AM52" i="8" s="1"/>
  <c r="BF52" i="8"/>
  <c r="AU52" i="8" s="1"/>
  <c r="BE52" i="8"/>
  <c r="AT52" i="8" s="1"/>
  <c r="BD52" i="8"/>
  <c r="AS52" i="8" s="1"/>
  <c r="BC52" i="8"/>
  <c r="AR52" i="8" s="1"/>
  <c r="BA51" i="6"/>
  <c r="AP51" i="6" s="1"/>
  <c r="BC51" i="6"/>
  <c r="AR51" i="6" s="1"/>
  <c r="BF49" i="8"/>
  <c r="AU49" i="8" s="1"/>
  <c r="AW54" i="6"/>
  <c r="AW59" i="6" s="1"/>
  <c r="BB49" i="8"/>
  <c r="AQ49" i="8" s="1"/>
  <c r="AZ51" i="6"/>
  <c r="AO51" i="6" s="1"/>
  <c r="BF51" i="6"/>
  <c r="AU51" i="6" s="1"/>
  <c r="BD51" i="6"/>
  <c r="AS51" i="6" s="1"/>
  <c r="BA49" i="6"/>
  <c r="AP49" i="6" s="1"/>
  <c r="BB51" i="6"/>
  <c r="AQ51" i="6" s="1"/>
  <c r="AY51" i="6"/>
  <c r="AN51" i="6" s="1"/>
  <c r="AX51" i="6"/>
  <c r="AM51" i="6" s="1"/>
  <c r="BE49" i="8"/>
  <c r="AT49" i="8" s="1"/>
  <c r="AW54" i="8"/>
  <c r="AW53" i="6"/>
  <c r="BF53" i="6" s="1"/>
  <c r="AU53" i="6" s="1"/>
  <c r="AZ49" i="6"/>
  <c r="AO49" i="6" s="1"/>
  <c r="BF49" i="6"/>
  <c r="AU49" i="6" s="1"/>
  <c r="YJ17" i="1"/>
  <c r="YJ18" i="1" s="1" a="1"/>
  <c r="YJ18" i="1" s="1"/>
  <c r="AW55" i="8"/>
  <c r="BF50" i="8"/>
  <c r="AU50" i="8" s="1"/>
  <c r="BE50" i="8"/>
  <c r="AT50" i="8" s="1"/>
  <c r="BD50" i="8"/>
  <c r="AS50" i="8" s="1"/>
  <c r="BC50" i="8"/>
  <c r="AR50" i="8" s="1"/>
  <c r="BB50" i="8"/>
  <c r="AQ50" i="8" s="1"/>
  <c r="BA50" i="8"/>
  <c r="AP50" i="8" s="1"/>
  <c r="AZ50" i="8"/>
  <c r="AO50" i="8" s="1"/>
  <c r="AY50" i="8"/>
  <c r="AN50" i="8" s="1"/>
  <c r="AX50" i="8"/>
  <c r="AM50" i="8" s="1"/>
  <c r="AZ50" i="7"/>
  <c r="AO50" i="7" s="1"/>
  <c r="AY50" i="7"/>
  <c r="AN50" i="7" s="1"/>
  <c r="AX50" i="7"/>
  <c r="AM50" i="7" s="1"/>
  <c r="BF50" i="7"/>
  <c r="AU50" i="7" s="1"/>
  <c r="AW55" i="7"/>
  <c r="BE50" i="7"/>
  <c r="AT50" i="7" s="1"/>
  <c r="BD50" i="7"/>
  <c r="AS50" i="7" s="1"/>
  <c r="BC50" i="7"/>
  <c r="AR50" i="7" s="1"/>
  <c r="BB50" i="7"/>
  <c r="AQ50" i="7" s="1"/>
  <c r="BA50" i="7"/>
  <c r="AP50" i="7" s="1"/>
  <c r="BF49" i="7"/>
  <c r="AU49" i="7" s="1"/>
  <c r="AW54" i="7"/>
  <c r="BE49" i="7"/>
  <c r="AT49" i="7" s="1"/>
  <c r="BD49" i="7"/>
  <c r="AS49" i="7" s="1"/>
  <c r="BC49" i="7"/>
  <c r="AR49" i="7" s="1"/>
  <c r="BB49" i="7"/>
  <c r="AQ49" i="7" s="1"/>
  <c r="BA49" i="7"/>
  <c r="AP49" i="7" s="1"/>
  <c r="AZ49" i="7"/>
  <c r="AO49" i="7" s="1"/>
  <c r="AY49" i="7"/>
  <c r="AN49" i="7" s="1"/>
  <c r="AX49" i="7"/>
  <c r="AM49" i="7" s="1"/>
  <c r="AX51" i="8"/>
  <c r="AM51" i="8" s="1"/>
  <c r="AW53" i="8"/>
  <c r="BF51" i="8"/>
  <c r="AU51" i="8" s="1"/>
  <c r="AW56" i="8"/>
  <c r="AW57" i="8" s="1"/>
  <c r="BE51" i="8"/>
  <c r="AT51" i="8" s="1"/>
  <c r="BD51" i="8"/>
  <c r="AS51" i="8" s="1"/>
  <c r="BC51" i="8"/>
  <c r="AR51" i="8" s="1"/>
  <c r="BB51" i="8"/>
  <c r="AQ51" i="8" s="1"/>
  <c r="BA51" i="8"/>
  <c r="AP51" i="8" s="1"/>
  <c r="AZ51" i="8"/>
  <c r="AO51" i="8" s="1"/>
  <c r="AY51" i="8"/>
  <c r="AN51" i="8" s="1"/>
  <c r="AZ55" i="6"/>
  <c r="AO55" i="6" s="1"/>
  <c r="AY55" i="6"/>
  <c r="AN55" i="6" s="1"/>
  <c r="AX55" i="6"/>
  <c r="AM55" i="6" s="1"/>
  <c r="BF55" i="6"/>
  <c r="AU55" i="6" s="1"/>
  <c r="AW60" i="6"/>
  <c r="BE55" i="6"/>
  <c r="AT55" i="6" s="1"/>
  <c r="BD55" i="6"/>
  <c r="AS55" i="6" s="1"/>
  <c r="BC55" i="6"/>
  <c r="AR55" i="6" s="1"/>
  <c r="BB55" i="6"/>
  <c r="AQ55" i="6" s="1"/>
  <c r="BA55" i="6"/>
  <c r="AP55" i="6" s="1"/>
  <c r="BF48" i="8"/>
  <c r="AU48" i="8" s="1"/>
  <c r="BE48" i="8"/>
  <c r="AT48" i="8" s="1"/>
  <c r="BD48" i="8"/>
  <c r="AS48" i="8" s="1"/>
  <c r="BC48" i="8"/>
  <c r="AR48" i="8" s="1"/>
  <c r="BB48" i="8"/>
  <c r="AQ48" i="8" s="1"/>
  <c r="BA48" i="8"/>
  <c r="AP48" i="8" s="1"/>
  <c r="AZ48" i="8"/>
  <c r="AO48" i="8" s="1"/>
  <c r="AY48" i="8"/>
  <c r="AN48" i="8" s="1"/>
  <c r="AX48" i="8"/>
  <c r="AM48" i="8" s="1"/>
  <c r="BF48" i="7"/>
  <c r="AU48" i="7" s="1"/>
  <c r="BE48" i="7"/>
  <c r="AT48" i="7" s="1"/>
  <c r="BD48" i="7"/>
  <c r="AS48" i="7" s="1"/>
  <c r="BC48" i="7"/>
  <c r="AR48" i="7" s="1"/>
  <c r="BB48" i="7"/>
  <c r="AQ48" i="7" s="1"/>
  <c r="BA48" i="7"/>
  <c r="AP48" i="7" s="1"/>
  <c r="AZ48" i="7"/>
  <c r="AO48" i="7" s="1"/>
  <c r="AY48" i="7"/>
  <c r="AN48" i="7" s="1"/>
  <c r="AX48" i="7"/>
  <c r="AM48" i="7" s="1"/>
  <c r="FG17" i="1"/>
  <c r="CH106" i="1" l="1" a="1"/>
  <c r="CH106" i="1" s="1"/>
  <c r="CH87" i="1" a="1"/>
  <c r="CH87" i="1" s="1"/>
  <c r="CH86" i="1" a="1"/>
  <c r="CH86" i="1" s="1"/>
  <c r="CJ106" i="1" a="1"/>
  <c r="CJ106" i="1" s="1"/>
  <c r="CJ86" i="1" a="1"/>
  <c r="CJ86" i="1" s="1"/>
  <c r="CJ87" i="1" a="1"/>
  <c r="CJ87" i="1" s="1"/>
  <c r="CI106" i="1" a="1"/>
  <c r="CI106" i="1" s="1"/>
  <c r="CI86" i="1" a="1"/>
  <c r="CI86" i="1" s="1"/>
  <c r="CI87" i="1" a="1"/>
  <c r="CI87" i="1" s="1"/>
  <c r="CH51" i="1" a="1"/>
  <c r="CH51" i="1" s="1"/>
  <c r="CH52" i="1" s="1" a="1"/>
  <c r="CH52" i="1" s="1"/>
  <c r="CH55" i="1" a="1"/>
  <c r="CH55" i="1" s="1"/>
  <c r="CH56" i="1" s="1" a="1"/>
  <c r="CH56" i="1" s="1"/>
  <c r="CH53" i="1" a="1"/>
  <c r="CH53" i="1" s="1"/>
  <c r="CH54" i="1" s="1" a="1"/>
  <c r="CH54" i="1" s="1"/>
  <c r="CI51" i="1" a="1"/>
  <c r="CI51" i="1" s="1"/>
  <c r="CI52" i="1" s="1" a="1"/>
  <c r="CI52" i="1" s="1"/>
  <c r="CI55" i="1" a="1"/>
  <c r="CI55" i="1" s="1"/>
  <c r="CI56" i="1" s="1" a="1"/>
  <c r="CI56" i="1" s="1"/>
  <c r="CI53" i="1" a="1"/>
  <c r="CI53" i="1" s="1"/>
  <c r="CI54" i="1" s="1" a="1"/>
  <c r="CI54" i="1" s="1"/>
  <c r="CJ51" i="1" a="1"/>
  <c r="CJ51" i="1" s="1"/>
  <c r="CJ52" i="1" s="1" a="1"/>
  <c r="CJ52" i="1" s="1"/>
  <c r="CJ55" i="1" a="1"/>
  <c r="CJ55" i="1" s="1"/>
  <c r="CJ56" i="1" s="1" a="1"/>
  <c r="CJ56" i="1" s="1"/>
  <c r="CJ53" i="1" a="1"/>
  <c r="CJ53" i="1" s="1"/>
  <c r="CJ54" i="1" s="1" a="1"/>
  <c r="CJ54" i="1" s="1"/>
  <c r="HD87" i="1" a="1"/>
  <c r="HD87" i="1" s="1"/>
  <c r="HD89" i="1" s="1" a="1"/>
  <c r="HD89" i="1" s="1"/>
  <c r="HD91" i="1" s="1" a="1"/>
  <c r="HD91" i="1" s="1"/>
  <c r="HD93" i="1" s="1" a="1"/>
  <c r="HD93" i="1" s="1"/>
  <c r="HD95" i="1" s="1" a="1"/>
  <c r="HD95" i="1" s="1"/>
  <c r="HD97" i="1" s="1" a="1"/>
  <c r="HD97" i="1" s="1"/>
  <c r="HD99" i="1" s="1" a="1"/>
  <c r="HD99" i="1" s="1"/>
  <c r="HD101" i="1" s="1" a="1"/>
  <c r="HD101" i="1" s="1"/>
  <c r="HD103" i="1" s="1" a="1"/>
  <c r="HD103" i="1" s="1"/>
  <c r="HD105" i="1" s="1" a="1"/>
  <c r="HD105" i="1" s="1"/>
  <c r="HD86" i="1" a="1"/>
  <c r="HD86" i="1" s="1"/>
  <c r="HD107" i="1" s="1" a="1"/>
  <c r="HD107" i="1" s="1"/>
  <c r="HZ53" i="1" a="1"/>
  <c r="HZ53" i="1" s="1"/>
  <c r="HZ54" i="1" s="1" a="1"/>
  <c r="HZ54" i="1" s="1"/>
  <c r="HZ51" i="1" a="1"/>
  <c r="HZ51" i="1" s="1"/>
  <c r="HZ52" i="1" s="1" a="1"/>
  <c r="HZ52" i="1" s="1"/>
  <c r="IE106" i="1" a="1"/>
  <c r="IE106" i="1" s="1"/>
  <c r="IE86" i="1" a="1"/>
  <c r="IE86" i="1" s="1"/>
  <c r="IE87" i="1" a="1"/>
  <c r="IE87" i="1" s="1"/>
  <c r="IE55" i="1" a="1"/>
  <c r="IE55" i="1" s="1"/>
  <c r="IE56" i="1" s="1" a="1"/>
  <c r="IE56" i="1" s="1"/>
  <c r="IE53" i="1" a="1"/>
  <c r="IE53" i="1" s="1"/>
  <c r="IE54" i="1" s="1" a="1"/>
  <c r="IE54" i="1" s="1"/>
  <c r="IE51" i="1" a="1"/>
  <c r="IE51" i="1" s="1"/>
  <c r="IE52" i="1" s="1" a="1"/>
  <c r="IE52" i="1" s="1"/>
  <c r="HZ108" i="1" a="1"/>
  <c r="HZ108" i="1" s="1"/>
  <c r="HZ89" i="1" a="1"/>
  <c r="HZ89" i="1" s="1"/>
  <c r="HZ91" i="1" s="1" a="1"/>
  <c r="HZ91" i="1" s="1"/>
  <c r="HZ93" i="1" s="1" a="1"/>
  <c r="HZ93" i="1" s="1"/>
  <c r="HZ95" i="1" s="1" a="1"/>
  <c r="HZ95" i="1" s="1"/>
  <c r="HZ97" i="1" s="1" a="1"/>
  <c r="HZ97" i="1" s="1"/>
  <c r="HZ99" i="1" s="1" a="1"/>
  <c r="HZ99" i="1" s="1"/>
  <c r="HZ101" i="1" s="1" a="1"/>
  <c r="HZ101" i="1" s="1"/>
  <c r="HZ103" i="1" s="1" a="1"/>
  <c r="HZ103" i="1" s="1"/>
  <c r="HZ105" i="1" s="1" a="1"/>
  <c r="HZ105" i="1" s="1"/>
  <c r="HZ107" i="1" a="1"/>
  <c r="HZ107" i="1" s="1"/>
  <c r="HZ88" i="1" a="1"/>
  <c r="HZ88" i="1" s="1"/>
  <c r="HZ90" i="1" s="1" a="1"/>
  <c r="HZ90" i="1" s="1"/>
  <c r="HZ92" i="1" s="1" a="1"/>
  <c r="HZ92" i="1" s="1"/>
  <c r="HZ94" i="1" s="1" a="1"/>
  <c r="HZ94" i="1" s="1"/>
  <c r="HZ96" i="1" s="1" a="1"/>
  <c r="HZ96" i="1" s="1"/>
  <c r="HZ98" i="1" s="1" a="1"/>
  <c r="HZ98" i="1" s="1"/>
  <c r="HZ100" i="1" s="1" a="1"/>
  <c r="HZ100" i="1" s="1"/>
  <c r="HZ102" i="1" s="1" a="1"/>
  <c r="HZ102" i="1" s="1"/>
  <c r="HZ104" i="1" s="1" a="1"/>
  <c r="HZ104" i="1" s="1"/>
  <c r="HV106" i="1" a="1"/>
  <c r="HV106" i="1" s="1"/>
  <c r="HV87" i="1" a="1"/>
  <c r="HV87" i="1" s="1"/>
  <c r="HV86" i="1" a="1"/>
  <c r="HV86" i="1" s="1"/>
  <c r="HW106" i="1" a="1"/>
  <c r="HW106" i="1" s="1"/>
  <c r="HW87" i="1" a="1"/>
  <c r="HW87" i="1" s="1"/>
  <c r="HW86" i="1" a="1"/>
  <c r="HW86" i="1" s="1"/>
  <c r="HV53" i="1" a="1"/>
  <c r="HV53" i="1" s="1"/>
  <c r="HV54" i="1" s="1" a="1"/>
  <c r="HV54" i="1" s="1"/>
  <c r="HV51" i="1" a="1"/>
  <c r="HV51" i="1" s="1"/>
  <c r="HV52" i="1" s="1" a="1"/>
  <c r="HV52" i="1" s="1"/>
  <c r="HV55" i="1" a="1"/>
  <c r="HV55" i="1" s="1"/>
  <c r="HV56" i="1" s="1" a="1"/>
  <c r="HV56" i="1" s="1"/>
  <c r="HW53" i="1" a="1"/>
  <c r="HW53" i="1" s="1"/>
  <c r="HW54" i="1" s="1" a="1"/>
  <c r="HW54" i="1" s="1"/>
  <c r="HW51" i="1" a="1"/>
  <c r="HW51" i="1" s="1"/>
  <c r="HW52" i="1" s="1" a="1"/>
  <c r="HW52" i="1" s="1"/>
  <c r="HW55" i="1" a="1"/>
  <c r="HW55" i="1" s="1"/>
  <c r="HW56" i="1" s="1" a="1"/>
  <c r="HW56" i="1" s="1"/>
  <c r="HK106" i="1" a="1"/>
  <c r="HK106" i="1" s="1"/>
  <c r="HK87" i="1" a="1"/>
  <c r="HK87" i="1" s="1"/>
  <c r="HK86" i="1" a="1"/>
  <c r="HK86" i="1" s="1"/>
  <c r="HF106" i="1" a="1"/>
  <c r="HF106" i="1" s="1"/>
  <c r="HF87" i="1" a="1"/>
  <c r="HF87" i="1" s="1"/>
  <c r="HF86" i="1" a="1"/>
  <c r="HF86" i="1" s="1"/>
  <c r="HF55" i="1" a="1"/>
  <c r="HF55" i="1" s="1"/>
  <c r="HF56" i="1" s="1" a="1"/>
  <c r="HF56" i="1" s="1"/>
  <c r="HF53" i="1" a="1"/>
  <c r="HF53" i="1" s="1"/>
  <c r="HF54" i="1" s="1" a="1"/>
  <c r="HF54" i="1" s="1"/>
  <c r="HF51" i="1" a="1"/>
  <c r="HF51" i="1" s="1"/>
  <c r="HF52" i="1" s="1" a="1"/>
  <c r="HF52" i="1" s="1"/>
  <c r="HK55" i="1" a="1"/>
  <c r="HK55" i="1" s="1"/>
  <c r="HK56" i="1" s="1" a="1"/>
  <c r="HK56" i="1" s="1"/>
  <c r="HK53" i="1" a="1"/>
  <c r="HK53" i="1" s="1"/>
  <c r="HK54" i="1" s="1" a="1"/>
  <c r="HK54" i="1" s="1"/>
  <c r="HK51" i="1" a="1"/>
  <c r="HK51" i="1" s="1"/>
  <c r="HK52" i="1" s="1" a="1"/>
  <c r="HK52" i="1" s="1"/>
  <c r="HC106" i="1" a="1"/>
  <c r="HC106" i="1" s="1"/>
  <c r="HC87" i="1" a="1"/>
  <c r="HC87" i="1" s="1"/>
  <c r="HC86" i="1" a="1"/>
  <c r="HC86" i="1" s="1"/>
  <c r="HC53" i="1" a="1"/>
  <c r="HC53" i="1" s="1"/>
  <c r="HC54" i="1" s="1" a="1"/>
  <c r="HC54" i="1" s="1"/>
  <c r="HC51" i="1" a="1"/>
  <c r="HC51" i="1" s="1"/>
  <c r="HC52" i="1" s="1" a="1"/>
  <c r="HC52" i="1" s="1"/>
  <c r="HC55" i="1" a="1"/>
  <c r="HC55" i="1" s="1"/>
  <c r="HC56" i="1" s="1" a="1"/>
  <c r="HC56" i="1" s="1"/>
  <c r="HB106" i="1" a="1"/>
  <c r="HB106" i="1" s="1"/>
  <c r="HB87" i="1" a="1"/>
  <c r="HB87" i="1" s="1"/>
  <c r="HB86" i="1" a="1"/>
  <c r="HB86" i="1" s="1"/>
  <c r="HB53" i="1" a="1"/>
  <c r="HB53" i="1" s="1"/>
  <c r="HB54" i="1" s="1" a="1"/>
  <c r="HB54" i="1" s="1"/>
  <c r="HB51" i="1" a="1"/>
  <c r="HB51" i="1" s="1"/>
  <c r="HB52" i="1" s="1" a="1"/>
  <c r="HB52" i="1" s="1"/>
  <c r="HB55" i="1" a="1"/>
  <c r="HB55" i="1" s="1"/>
  <c r="HB56" i="1" s="1" a="1"/>
  <c r="HB56" i="1" s="1"/>
  <c r="JC55" i="1" a="1"/>
  <c r="JC55" i="1" s="1"/>
  <c r="JC56" i="1" s="1" a="1"/>
  <c r="JC56" i="1" s="1"/>
  <c r="JC53" i="1" a="1"/>
  <c r="JC53" i="1" s="1"/>
  <c r="JC54" i="1" s="1" a="1"/>
  <c r="JC54" i="1" s="1"/>
  <c r="JC51" i="1" a="1"/>
  <c r="JC51" i="1" s="1"/>
  <c r="JC52" i="1" s="1" a="1"/>
  <c r="JC52" i="1" s="1"/>
  <c r="AN51" i="1" a="1"/>
  <c r="AN51" i="1" s="1"/>
  <c r="AN52" i="1" s="1" a="1"/>
  <c r="AN52" i="1" s="1"/>
  <c r="AN55" i="1" a="1"/>
  <c r="AN55" i="1" s="1"/>
  <c r="AN56" i="1" s="1" a="1"/>
  <c r="AN56" i="1" s="1"/>
  <c r="AN53" i="1" a="1"/>
  <c r="AN53" i="1" s="1"/>
  <c r="AN54" i="1" s="1" a="1"/>
  <c r="AN54" i="1" s="1"/>
  <c r="IA53" i="1" a="1"/>
  <c r="IA53" i="1" s="1"/>
  <c r="IA54" i="1" s="1" a="1"/>
  <c r="IA54" i="1" s="1"/>
  <c r="IA51" i="1" a="1"/>
  <c r="IA51" i="1" s="1"/>
  <c r="IA52" i="1" s="1" a="1"/>
  <c r="IA52" i="1" s="1"/>
  <c r="IA55" i="1" a="1"/>
  <c r="IA55" i="1" s="1"/>
  <c r="IA56" i="1" s="1" a="1"/>
  <c r="IA56" i="1" s="1"/>
  <c r="JD53" i="1" a="1"/>
  <c r="JD53" i="1" s="1"/>
  <c r="JD54" i="1" s="1" a="1"/>
  <c r="JD54" i="1" s="1"/>
  <c r="JD55" i="1" a="1"/>
  <c r="JD55" i="1" s="1"/>
  <c r="JD56" i="1" s="1" a="1"/>
  <c r="JD56" i="1" s="1"/>
  <c r="JD51" i="1" a="1"/>
  <c r="JD51" i="1" s="1"/>
  <c r="JD52" i="1" s="1" a="1"/>
  <c r="JD52" i="1" s="1"/>
  <c r="IB55" i="1" a="1"/>
  <c r="IB55" i="1" s="1"/>
  <c r="IB56" i="1" s="1" a="1"/>
  <c r="IB56" i="1" s="1"/>
  <c r="IB53" i="1" a="1"/>
  <c r="IB53" i="1" s="1"/>
  <c r="IB54" i="1" s="1" a="1"/>
  <c r="IB54" i="1" s="1"/>
  <c r="IB51" i="1" a="1"/>
  <c r="IB51" i="1" s="1"/>
  <c r="IB52" i="1" s="1" a="1"/>
  <c r="IB52" i="1" s="1"/>
  <c r="JE51" i="1" a="1"/>
  <c r="JE51" i="1" s="1"/>
  <c r="JE52" i="1" s="1" a="1"/>
  <c r="JE52" i="1" s="1"/>
  <c r="JE55" i="1" a="1"/>
  <c r="JE55" i="1" s="1"/>
  <c r="JE56" i="1" s="1" a="1"/>
  <c r="JE56" i="1" s="1"/>
  <c r="JE53" i="1" a="1"/>
  <c r="JE53" i="1" s="1"/>
  <c r="JE54" i="1" s="1" a="1"/>
  <c r="JE54" i="1" s="1"/>
  <c r="IC51" i="1" a="1"/>
  <c r="IC51" i="1" s="1"/>
  <c r="IC52" i="1" s="1" a="1"/>
  <c r="IC52" i="1" s="1"/>
  <c r="IC55" i="1" a="1"/>
  <c r="IC55" i="1" s="1"/>
  <c r="IC56" i="1" s="1" a="1"/>
  <c r="IC56" i="1" s="1"/>
  <c r="IC53" i="1" a="1"/>
  <c r="IC53" i="1" s="1"/>
  <c r="IC54" i="1" s="1" a="1"/>
  <c r="IC54" i="1" s="1"/>
  <c r="ID53" i="1" a="1"/>
  <c r="ID53" i="1" s="1"/>
  <c r="ID54" i="1" s="1" a="1"/>
  <c r="ID54" i="1" s="1"/>
  <c r="ID55" i="1" a="1"/>
  <c r="ID55" i="1" s="1"/>
  <c r="ID56" i="1" s="1" a="1"/>
  <c r="ID56" i="1" s="1"/>
  <c r="ID51" i="1" a="1"/>
  <c r="ID51" i="1" s="1"/>
  <c r="ID52" i="1" s="1" a="1"/>
  <c r="ID52" i="1" s="1"/>
  <c r="IF53" i="1" a="1"/>
  <c r="IF53" i="1" s="1"/>
  <c r="IF54" i="1" s="1" a="1"/>
  <c r="IF54" i="1" s="1"/>
  <c r="IF51" i="1" a="1"/>
  <c r="IF51" i="1" s="1"/>
  <c r="IF52" i="1" s="1" a="1"/>
  <c r="IF52" i="1" s="1"/>
  <c r="IF55" i="1" a="1"/>
  <c r="IF55" i="1" s="1"/>
  <c r="IF56" i="1" s="1" a="1"/>
  <c r="IF56" i="1" s="1"/>
  <c r="IG55" i="1" a="1"/>
  <c r="IG55" i="1" s="1"/>
  <c r="IG56" i="1" s="1" a="1"/>
  <c r="IG56" i="1" s="1"/>
  <c r="IG51" i="1" a="1"/>
  <c r="IG51" i="1" s="1"/>
  <c r="IG52" i="1" s="1" a="1"/>
  <c r="IG52" i="1" s="1"/>
  <c r="IG53" i="1" a="1"/>
  <c r="IG53" i="1" s="1"/>
  <c r="IG54" i="1" s="1" a="1"/>
  <c r="IG54" i="1" s="1"/>
  <c r="IH51" i="1" a="1"/>
  <c r="IH51" i="1" s="1"/>
  <c r="IH52" i="1" s="1" a="1"/>
  <c r="IH52" i="1" s="1"/>
  <c r="IH55" i="1" a="1"/>
  <c r="IH55" i="1" s="1"/>
  <c r="IH56" i="1" s="1" a="1"/>
  <c r="IH56" i="1" s="1"/>
  <c r="IH53" i="1" a="1"/>
  <c r="IH53" i="1" s="1"/>
  <c r="IH54" i="1" s="1" a="1"/>
  <c r="IH54" i="1" s="1"/>
  <c r="II53" i="1" a="1"/>
  <c r="II53" i="1" s="1"/>
  <c r="II54" i="1" s="1" a="1"/>
  <c r="II54" i="1" s="1"/>
  <c r="II51" i="1" a="1"/>
  <c r="II51" i="1" s="1"/>
  <c r="II52" i="1" s="1" a="1"/>
  <c r="II52" i="1" s="1"/>
  <c r="II55" i="1" a="1"/>
  <c r="II55" i="1" s="1"/>
  <c r="II56" i="1" s="1" a="1"/>
  <c r="II56" i="1" s="1"/>
  <c r="IJ53" i="1" a="1"/>
  <c r="IJ53" i="1" s="1"/>
  <c r="IJ54" i="1" s="1" a="1"/>
  <c r="IJ54" i="1" s="1"/>
  <c r="IJ51" i="1" a="1"/>
  <c r="IJ51" i="1" s="1"/>
  <c r="IJ52" i="1" s="1" a="1"/>
  <c r="IJ52" i="1" s="1"/>
  <c r="IJ55" i="1" a="1"/>
  <c r="IJ55" i="1" s="1"/>
  <c r="IJ56" i="1" s="1" a="1"/>
  <c r="IJ56" i="1" s="1"/>
  <c r="IK55" i="1" a="1"/>
  <c r="IK55" i="1" s="1"/>
  <c r="IK56" i="1" s="1" a="1"/>
  <c r="IK56" i="1" s="1"/>
  <c r="IK51" i="1" a="1"/>
  <c r="IK51" i="1" s="1"/>
  <c r="IK52" i="1" s="1" a="1"/>
  <c r="IK52" i="1" s="1"/>
  <c r="IK53" i="1" a="1"/>
  <c r="IK53" i="1" s="1"/>
  <c r="IK54" i="1" s="1" a="1"/>
  <c r="IK54" i="1" s="1"/>
  <c r="AO55" i="1" a="1"/>
  <c r="AO55" i="1" s="1"/>
  <c r="AO56" i="1" s="1" a="1"/>
  <c r="AO56" i="1" s="1"/>
  <c r="AO51" i="1" a="1"/>
  <c r="AO51" i="1" s="1"/>
  <c r="AO52" i="1" s="1" a="1"/>
  <c r="AO52" i="1" s="1"/>
  <c r="AO53" i="1" a="1"/>
  <c r="AO53" i="1" s="1"/>
  <c r="AO54" i="1" s="1" a="1"/>
  <c r="AO54" i="1" s="1"/>
  <c r="HD51" i="1" a="1"/>
  <c r="HD51" i="1" s="1"/>
  <c r="HD52" i="1" s="1" a="1"/>
  <c r="HD52" i="1" s="1"/>
  <c r="HD55" i="1" a="1"/>
  <c r="HD55" i="1" s="1"/>
  <c r="HD56" i="1" s="1" a="1"/>
  <c r="HD56" i="1" s="1"/>
  <c r="HD53" i="1" a="1"/>
  <c r="HD53" i="1" s="1"/>
  <c r="HD54" i="1" s="1" a="1"/>
  <c r="HD54" i="1" s="1"/>
  <c r="HO53" i="1" a="1"/>
  <c r="HO53" i="1" s="1"/>
  <c r="HO54" i="1" s="1" a="1"/>
  <c r="HO54" i="1" s="1"/>
  <c r="HO55" i="1" a="1"/>
  <c r="HO55" i="1" s="1"/>
  <c r="HO56" i="1" s="1" a="1"/>
  <c r="HO56" i="1" s="1"/>
  <c r="HO51" i="1" a="1"/>
  <c r="HO51" i="1" s="1"/>
  <c r="HO52" i="1" s="1" a="1"/>
  <c r="HO52" i="1" s="1"/>
  <c r="IL55" i="1" a="1"/>
  <c r="IL55" i="1" s="1"/>
  <c r="IL56" i="1" s="1" a="1"/>
  <c r="IL56" i="1" s="1"/>
  <c r="IL51" i="1" a="1"/>
  <c r="IL51" i="1" s="1"/>
  <c r="IL52" i="1" s="1" a="1"/>
  <c r="IL52" i="1" s="1"/>
  <c r="IL53" i="1" a="1"/>
  <c r="IL53" i="1" s="1"/>
  <c r="IL54" i="1" s="1" a="1"/>
  <c r="IL54" i="1" s="1"/>
  <c r="HQ55" i="1" a="1"/>
  <c r="HQ55" i="1" s="1"/>
  <c r="HQ56" i="1" s="1" a="1"/>
  <c r="HQ56" i="1" s="1"/>
  <c r="HQ51" i="1" a="1"/>
  <c r="HQ51" i="1" s="1"/>
  <c r="HQ52" i="1" s="1" a="1"/>
  <c r="HQ52" i="1" s="1"/>
  <c r="HQ53" i="1" a="1"/>
  <c r="HQ53" i="1" s="1"/>
  <c r="HQ54" i="1" s="1" a="1"/>
  <c r="HQ54" i="1" s="1"/>
  <c r="HE55" i="1" a="1"/>
  <c r="HE55" i="1" s="1"/>
  <c r="HE56" i="1" s="1" a="1"/>
  <c r="HE56" i="1" s="1"/>
  <c r="HE51" i="1" a="1"/>
  <c r="HE51" i="1" s="1"/>
  <c r="HE52" i="1" s="1" a="1"/>
  <c r="HE52" i="1" s="1"/>
  <c r="HE53" i="1" a="1"/>
  <c r="HE53" i="1" s="1"/>
  <c r="HE54" i="1" s="1" a="1"/>
  <c r="HE54" i="1" s="1"/>
  <c r="IU53" i="1" a="1"/>
  <c r="IU53" i="1" s="1"/>
  <c r="IU54" i="1" s="1" a="1"/>
  <c r="IU54" i="1" s="1"/>
  <c r="IU51" i="1" a="1"/>
  <c r="IU51" i="1" s="1"/>
  <c r="IU52" i="1" s="1" a="1"/>
  <c r="IU52" i="1" s="1"/>
  <c r="IU55" i="1" a="1"/>
  <c r="IU55" i="1" s="1"/>
  <c r="IU56" i="1" s="1" a="1"/>
  <c r="IU56" i="1" s="1"/>
  <c r="IM55" i="1" a="1"/>
  <c r="IM55" i="1" s="1"/>
  <c r="IM56" i="1" s="1" a="1"/>
  <c r="IM56" i="1" s="1"/>
  <c r="IM51" i="1" a="1"/>
  <c r="IM51" i="1" s="1"/>
  <c r="IM52" i="1" s="1" a="1"/>
  <c r="IM52" i="1" s="1"/>
  <c r="IM53" i="1" a="1"/>
  <c r="IM53" i="1" s="1"/>
  <c r="IM54" i="1" s="1" a="1"/>
  <c r="IM54" i="1" s="1"/>
  <c r="IW55" i="1" a="1"/>
  <c r="IW55" i="1" s="1"/>
  <c r="IW56" i="1" s="1" a="1"/>
  <c r="IW56" i="1" s="1"/>
  <c r="IW53" i="1" a="1"/>
  <c r="IW53" i="1" s="1"/>
  <c r="IW54" i="1" s="1" a="1"/>
  <c r="IW54" i="1" s="1"/>
  <c r="IW51" i="1" a="1"/>
  <c r="IW51" i="1" s="1"/>
  <c r="IW52" i="1" s="1" a="1"/>
  <c r="IW52" i="1" s="1"/>
  <c r="HG55" i="1" a="1"/>
  <c r="HG55" i="1" s="1"/>
  <c r="HG56" i="1" s="1" a="1"/>
  <c r="HG56" i="1" s="1"/>
  <c r="HG51" i="1" a="1"/>
  <c r="HG51" i="1" s="1"/>
  <c r="HG52" i="1" s="1" a="1"/>
  <c r="HG52" i="1" s="1"/>
  <c r="HG53" i="1" a="1"/>
  <c r="HG53" i="1" s="1"/>
  <c r="HG54" i="1" s="1" a="1"/>
  <c r="HG54" i="1" s="1"/>
  <c r="HP53" i="1" a="1"/>
  <c r="HP53" i="1" s="1"/>
  <c r="HP54" i="1" s="1" a="1"/>
  <c r="HP54" i="1" s="1"/>
  <c r="HP55" i="1" a="1"/>
  <c r="HP55" i="1" s="1"/>
  <c r="HP56" i="1" s="1" a="1"/>
  <c r="HP56" i="1" s="1"/>
  <c r="HP51" i="1" a="1"/>
  <c r="HP51" i="1" s="1"/>
  <c r="HP52" i="1" s="1" a="1"/>
  <c r="HP52" i="1" s="1"/>
  <c r="IN51" i="1" a="1"/>
  <c r="IN51" i="1" s="1"/>
  <c r="IN52" i="1" s="1" a="1"/>
  <c r="IN52" i="1" s="1"/>
  <c r="IN55" i="1" a="1"/>
  <c r="IN55" i="1" s="1"/>
  <c r="IN56" i="1" s="1" a="1"/>
  <c r="IN56" i="1" s="1"/>
  <c r="IN53" i="1" a="1"/>
  <c r="IN53" i="1" s="1"/>
  <c r="IN54" i="1" s="1" a="1"/>
  <c r="IN54" i="1" s="1"/>
  <c r="IV53" i="1" a="1"/>
  <c r="IV53" i="1" s="1"/>
  <c r="IV54" i="1" s="1" a="1"/>
  <c r="IV54" i="1" s="1"/>
  <c r="IV51" i="1" a="1"/>
  <c r="IV51" i="1" s="1"/>
  <c r="IV52" i="1" s="1" a="1"/>
  <c r="IV52" i="1" s="1"/>
  <c r="IV55" i="1" a="1"/>
  <c r="IV55" i="1" s="1"/>
  <c r="IV56" i="1" s="1" a="1"/>
  <c r="IV56" i="1" s="1"/>
  <c r="HH53" i="1" a="1"/>
  <c r="HH53" i="1" s="1"/>
  <c r="HH54" i="1" s="1" a="1"/>
  <c r="HH54" i="1" s="1"/>
  <c r="HH51" i="1" a="1"/>
  <c r="HH51" i="1" s="1"/>
  <c r="HH52" i="1" s="1" a="1"/>
  <c r="HH52" i="1" s="1"/>
  <c r="HH55" i="1" a="1"/>
  <c r="HH55" i="1" s="1"/>
  <c r="HH56" i="1" s="1" a="1"/>
  <c r="HH56" i="1" s="1"/>
  <c r="IX55" i="1" a="1"/>
  <c r="IX55" i="1" s="1"/>
  <c r="IX56" i="1" s="1" a="1"/>
  <c r="IX56" i="1" s="1"/>
  <c r="IX53" i="1" a="1"/>
  <c r="IX53" i="1" s="1"/>
  <c r="IX54" i="1" s="1" a="1"/>
  <c r="IX54" i="1" s="1"/>
  <c r="IX51" i="1" a="1"/>
  <c r="IX51" i="1" s="1"/>
  <c r="IX52" i="1" s="1" a="1"/>
  <c r="IX52" i="1" s="1"/>
  <c r="IO53" i="1" a="1"/>
  <c r="IO53" i="1" s="1"/>
  <c r="IO54" i="1" s="1" a="1"/>
  <c r="IO54" i="1" s="1"/>
  <c r="IO51" i="1" a="1"/>
  <c r="IO51" i="1" s="1"/>
  <c r="IO52" i="1" s="1" a="1"/>
  <c r="IO52" i="1" s="1"/>
  <c r="IO55" i="1" a="1"/>
  <c r="IO55" i="1" s="1"/>
  <c r="IO56" i="1" s="1" a="1"/>
  <c r="IO56" i="1" s="1"/>
  <c r="HR55" i="1" a="1"/>
  <c r="HR55" i="1" s="1"/>
  <c r="HR56" i="1" s="1" a="1"/>
  <c r="HR56" i="1" s="1"/>
  <c r="HR53" i="1" a="1"/>
  <c r="HR53" i="1" s="1"/>
  <c r="HR54" i="1" s="1" a="1"/>
  <c r="HR54" i="1" s="1"/>
  <c r="HR51" i="1" a="1"/>
  <c r="HR51" i="1" s="1"/>
  <c r="HR52" i="1" s="1" a="1"/>
  <c r="HR52" i="1" s="1"/>
  <c r="HI55" i="1" a="1"/>
  <c r="HI55" i="1" s="1"/>
  <c r="HI56" i="1" s="1" a="1"/>
  <c r="HI56" i="1" s="1"/>
  <c r="HI51" i="1" a="1"/>
  <c r="HI51" i="1" s="1"/>
  <c r="HI52" i="1" s="1" a="1"/>
  <c r="HI52" i="1" s="1"/>
  <c r="HI53" i="1" a="1"/>
  <c r="HI53" i="1" s="1"/>
  <c r="HI54" i="1" s="1" a="1"/>
  <c r="HI54" i="1" s="1"/>
  <c r="IY53" i="1" a="1"/>
  <c r="IY53" i="1" s="1"/>
  <c r="IY54" i="1" s="1" a="1"/>
  <c r="IY54" i="1" s="1"/>
  <c r="IY51" i="1" a="1"/>
  <c r="IY51" i="1" s="1"/>
  <c r="IY52" i="1" s="1" a="1"/>
  <c r="IY52" i="1" s="1"/>
  <c r="IY55" i="1" a="1"/>
  <c r="IY55" i="1" s="1"/>
  <c r="IY56" i="1" s="1" a="1"/>
  <c r="IY56" i="1" s="1"/>
  <c r="IP53" i="1" a="1"/>
  <c r="IP53" i="1" s="1"/>
  <c r="IP54" i="1" s="1" a="1"/>
  <c r="IP54" i="1" s="1"/>
  <c r="IP51" i="1" a="1"/>
  <c r="IP51" i="1" s="1"/>
  <c r="IP52" i="1" s="1" a="1"/>
  <c r="IP52" i="1" s="1"/>
  <c r="IP55" i="1" a="1"/>
  <c r="IP55" i="1" s="1"/>
  <c r="IP56" i="1" s="1" a="1"/>
  <c r="IP56" i="1" s="1"/>
  <c r="IZ53" i="1" a="1"/>
  <c r="IZ53" i="1" s="1"/>
  <c r="IZ54" i="1" s="1" a="1"/>
  <c r="IZ54" i="1" s="1"/>
  <c r="IZ51" i="1" a="1"/>
  <c r="IZ51" i="1" s="1"/>
  <c r="IZ52" i="1" s="1" a="1"/>
  <c r="IZ52" i="1" s="1"/>
  <c r="IZ55" i="1" a="1"/>
  <c r="IZ55" i="1" s="1"/>
  <c r="IZ56" i="1" s="1" a="1"/>
  <c r="IZ56" i="1" s="1"/>
  <c r="HJ55" i="1" a="1"/>
  <c r="HJ55" i="1" s="1"/>
  <c r="HJ56" i="1" s="1" a="1"/>
  <c r="HJ56" i="1" s="1"/>
  <c r="HJ53" i="1" a="1"/>
  <c r="HJ53" i="1" s="1"/>
  <c r="HJ54" i="1" s="1" a="1"/>
  <c r="HJ54" i="1" s="1"/>
  <c r="HJ51" i="1" a="1"/>
  <c r="HJ51" i="1" s="1"/>
  <c r="HJ52" i="1" s="1" a="1"/>
  <c r="HJ52" i="1" s="1"/>
  <c r="HS51" i="1" a="1"/>
  <c r="HS51" i="1" s="1"/>
  <c r="HS52" i="1" s="1" a="1"/>
  <c r="HS52" i="1" s="1"/>
  <c r="HS53" i="1" a="1"/>
  <c r="HS53" i="1" s="1"/>
  <c r="HS54" i="1" s="1" a="1"/>
  <c r="HS54" i="1" s="1"/>
  <c r="HS55" i="1" a="1"/>
  <c r="HS55" i="1" s="1"/>
  <c r="HS56" i="1" s="1" a="1"/>
  <c r="HS56" i="1" s="1"/>
  <c r="IQ55" i="1" a="1"/>
  <c r="IQ55" i="1" s="1"/>
  <c r="IQ56" i="1" s="1" a="1"/>
  <c r="IQ56" i="1" s="1"/>
  <c r="IQ53" i="1" a="1"/>
  <c r="IQ53" i="1" s="1"/>
  <c r="IQ54" i="1" s="1" a="1"/>
  <c r="IQ54" i="1" s="1"/>
  <c r="IQ51" i="1" a="1"/>
  <c r="IQ51" i="1" s="1"/>
  <c r="IQ52" i="1" s="1" a="1"/>
  <c r="IQ52" i="1" s="1"/>
  <c r="JA55" i="1" a="1"/>
  <c r="JA55" i="1" s="1"/>
  <c r="JA56" i="1" s="1" a="1"/>
  <c r="JA56" i="1" s="1"/>
  <c r="JA51" i="1" a="1"/>
  <c r="JA51" i="1" s="1"/>
  <c r="JA52" i="1" s="1" a="1"/>
  <c r="JA52" i="1" s="1"/>
  <c r="JA53" i="1" a="1"/>
  <c r="JA53" i="1" s="1"/>
  <c r="JA54" i="1" s="1" a="1"/>
  <c r="JA54" i="1" s="1"/>
  <c r="HL55" i="1" a="1"/>
  <c r="HL55" i="1" s="1"/>
  <c r="HL56" i="1" s="1" a="1"/>
  <c r="HL56" i="1" s="1"/>
  <c r="HL53" i="1" a="1"/>
  <c r="HL53" i="1" s="1"/>
  <c r="HL54" i="1" s="1" a="1"/>
  <c r="HL54" i="1" s="1"/>
  <c r="HL51" i="1" a="1"/>
  <c r="HL51" i="1" s="1"/>
  <c r="HL52" i="1" s="1" a="1"/>
  <c r="HL52" i="1" s="1"/>
  <c r="HT53" i="1" a="1"/>
  <c r="HT53" i="1" s="1"/>
  <c r="HT54" i="1" s="1" a="1"/>
  <c r="HT54" i="1" s="1"/>
  <c r="HT51" i="1" a="1"/>
  <c r="HT51" i="1" s="1"/>
  <c r="HT52" i="1" s="1" a="1"/>
  <c r="HT52" i="1" s="1"/>
  <c r="HT55" i="1" a="1"/>
  <c r="HT55" i="1" s="1"/>
  <c r="HT56" i="1" s="1" a="1"/>
  <c r="HT56" i="1" s="1"/>
  <c r="IR55" i="1" a="1"/>
  <c r="IR55" i="1" s="1"/>
  <c r="IR56" i="1" s="1" a="1"/>
  <c r="IR56" i="1" s="1"/>
  <c r="IR51" i="1" a="1"/>
  <c r="IR51" i="1" s="1"/>
  <c r="IR52" i="1" s="1" a="1"/>
  <c r="IR52" i="1" s="1"/>
  <c r="IR53" i="1" a="1"/>
  <c r="IR53" i="1" s="1"/>
  <c r="IR54" i="1" s="1" a="1"/>
  <c r="IR54" i="1" s="1"/>
  <c r="HU53" i="1" a="1"/>
  <c r="HU53" i="1" s="1"/>
  <c r="HU54" i="1" s="1" a="1"/>
  <c r="HU54" i="1" s="1"/>
  <c r="HU51" i="1" a="1"/>
  <c r="HU51" i="1" s="1"/>
  <c r="HU52" i="1" s="1" a="1"/>
  <c r="HU52" i="1" s="1"/>
  <c r="HU55" i="1" a="1"/>
  <c r="HU55" i="1" s="1"/>
  <c r="HU56" i="1" s="1" a="1"/>
  <c r="HU56" i="1" s="1"/>
  <c r="HM55" i="1" a="1"/>
  <c r="HM55" i="1" s="1"/>
  <c r="HM56" i="1" s="1" a="1"/>
  <c r="HM56" i="1" s="1"/>
  <c r="HM53" i="1" a="1"/>
  <c r="HM53" i="1" s="1"/>
  <c r="HM54" i="1" s="1" a="1"/>
  <c r="HM54" i="1" s="1"/>
  <c r="HM51" i="1" a="1"/>
  <c r="HM51" i="1" s="1"/>
  <c r="HM52" i="1" s="1" a="1"/>
  <c r="HM52" i="1" s="1"/>
  <c r="JB55" i="1" a="1"/>
  <c r="JB55" i="1" s="1"/>
  <c r="JB56" i="1" s="1" a="1"/>
  <c r="JB56" i="1" s="1"/>
  <c r="JB51" i="1" a="1"/>
  <c r="JB51" i="1" s="1"/>
  <c r="JB52" i="1" s="1" a="1"/>
  <c r="JB52" i="1" s="1"/>
  <c r="JB53" i="1" a="1"/>
  <c r="JB53" i="1" s="1"/>
  <c r="JB54" i="1" s="1" a="1"/>
  <c r="JB54" i="1" s="1"/>
  <c r="IS53" i="1" a="1"/>
  <c r="IS53" i="1" s="1"/>
  <c r="IS54" i="1" s="1" a="1"/>
  <c r="IS54" i="1" s="1"/>
  <c r="IS51" i="1" a="1"/>
  <c r="IS51" i="1" s="1"/>
  <c r="IS52" i="1" s="1" a="1"/>
  <c r="IS52" i="1" s="1"/>
  <c r="IS55" i="1" a="1"/>
  <c r="IS55" i="1" s="1"/>
  <c r="IS56" i="1" s="1" a="1"/>
  <c r="IS56" i="1" s="1"/>
  <c r="HX55" i="1" a="1"/>
  <c r="HX55" i="1" s="1"/>
  <c r="HX56" i="1" s="1" a="1"/>
  <c r="HX56" i="1" s="1"/>
  <c r="HX53" i="1" a="1"/>
  <c r="HX53" i="1" s="1"/>
  <c r="HX54" i="1" s="1" a="1"/>
  <c r="HX54" i="1" s="1"/>
  <c r="HX51" i="1" a="1"/>
  <c r="HX51" i="1" s="1"/>
  <c r="HX52" i="1" s="1" a="1"/>
  <c r="HX52" i="1" s="1"/>
  <c r="HN53" i="1" a="1"/>
  <c r="HN53" i="1" s="1"/>
  <c r="HN54" i="1" s="1" a="1"/>
  <c r="HN54" i="1" s="1"/>
  <c r="HN51" i="1" a="1"/>
  <c r="HN51" i="1" s="1"/>
  <c r="HN52" i="1" s="1" a="1"/>
  <c r="HN52" i="1" s="1"/>
  <c r="HN55" i="1" a="1"/>
  <c r="HN55" i="1" s="1"/>
  <c r="HN56" i="1" s="1" a="1"/>
  <c r="HN56" i="1" s="1"/>
  <c r="HY51" i="1" a="1"/>
  <c r="HY51" i="1" s="1"/>
  <c r="HY52" i="1" s="1" a="1"/>
  <c r="HY52" i="1" s="1"/>
  <c r="HY55" i="1" a="1"/>
  <c r="HY55" i="1" s="1"/>
  <c r="HY56" i="1" s="1" a="1"/>
  <c r="HY56" i="1" s="1"/>
  <c r="HY53" i="1" a="1"/>
  <c r="HY53" i="1" s="1"/>
  <c r="HY54" i="1" s="1" a="1"/>
  <c r="HY54" i="1" s="1"/>
  <c r="IT51" i="1" a="1"/>
  <c r="IT51" i="1" s="1"/>
  <c r="IT52" i="1" s="1" a="1"/>
  <c r="IT52" i="1" s="1"/>
  <c r="IT53" i="1" a="1"/>
  <c r="IT53" i="1" s="1"/>
  <c r="IT54" i="1" s="1" a="1"/>
  <c r="IT54" i="1" s="1"/>
  <c r="IT55" i="1" a="1"/>
  <c r="IT55" i="1" s="1"/>
  <c r="IT56" i="1" s="1" a="1"/>
  <c r="IT56" i="1" s="1"/>
  <c r="HN106" i="1" a="1"/>
  <c r="HN106" i="1" s="1"/>
  <c r="HN86" i="1" a="1"/>
  <c r="HN86" i="1" s="1"/>
  <c r="HN87" i="1" a="1"/>
  <c r="HN87" i="1" s="1"/>
  <c r="IN106" i="1" a="1"/>
  <c r="IN106" i="1" s="1"/>
  <c r="IN87" i="1" a="1"/>
  <c r="IN87" i="1" s="1"/>
  <c r="IN86" i="1" a="1"/>
  <c r="IN86" i="1" s="1"/>
  <c r="JE106" i="1" a="1"/>
  <c r="JE106" i="1" s="1"/>
  <c r="JE86" i="1" a="1"/>
  <c r="JE86" i="1" s="1"/>
  <c r="JE87" i="1" a="1"/>
  <c r="JE87" i="1" s="1"/>
  <c r="IV106" i="1" a="1"/>
  <c r="IV106" i="1" s="1"/>
  <c r="IV86" i="1" a="1"/>
  <c r="IV86" i="1" s="1"/>
  <c r="IV87" i="1" a="1"/>
  <c r="IV87" i="1" s="1"/>
  <c r="IB106" i="1" a="1"/>
  <c r="IB106" i="1" s="1"/>
  <c r="IB86" i="1" a="1"/>
  <c r="IB86" i="1" s="1"/>
  <c r="IB87" i="1" a="1"/>
  <c r="IB87" i="1" s="1"/>
  <c r="IY106" i="1" a="1"/>
  <c r="IY106" i="1" s="1"/>
  <c r="IY87" i="1" a="1"/>
  <c r="IY87" i="1" s="1"/>
  <c r="IY86" i="1" a="1"/>
  <c r="IY86" i="1" s="1"/>
  <c r="IX106" i="1" a="1"/>
  <c r="IX106" i="1" s="1"/>
  <c r="IX86" i="1" a="1"/>
  <c r="IX86" i="1" s="1"/>
  <c r="IX87" i="1" a="1"/>
  <c r="IX87" i="1" s="1"/>
  <c r="IF106" i="1" a="1"/>
  <c r="IF106" i="1" s="1"/>
  <c r="IF86" i="1" a="1"/>
  <c r="IF86" i="1" s="1"/>
  <c r="IF87" i="1" a="1"/>
  <c r="IF87" i="1" s="1"/>
  <c r="IU106" i="1" a="1"/>
  <c r="IU106" i="1" s="1"/>
  <c r="IU86" i="1" a="1"/>
  <c r="IU86" i="1" s="1"/>
  <c r="IU87" i="1" a="1"/>
  <c r="IU87" i="1" s="1"/>
  <c r="IR106" i="1" a="1"/>
  <c r="IR106" i="1" s="1"/>
  <c r="IR86" i="1" a="1"/>
  <c r="IR86" i="1" s="1"/>
  <c r="IR87" i="1" a="1"/>
  <c r="IR87" i="1" s="1"/>
  <c r="ID106" i="1" a="1"/>
  <c r="ID106" i="1" s="1"/>
  <c r="ID87" i="1" a="1"/>
  <c r="ID87" i="1" s="1"/>
  <c r="ID86" i="1" a="1"/>
  <c r="ID86" i="1" s="1"/>
  <c r="IL106" i="1" a="1"/>
  <c r="IL106" i="1" s="1"/>
  <c r="IL86" i="1" a="1"/>
  <c r="IL86" i="1" s="1"/>
  <c r="IL87" i="1" a="1"/>
  <c r="IL87" i="1" s="1"/>
  <c r="JC106" i="1" a="1"/>
  <c r="JC106" i="1" s="1"/>
  <c r="JC86" i="1" a="1"/>
  <c r="JC86" i="1" s="1"/>
  <c r="JC87" i="1" a="1"/>
  <c r="JC87" i="1" s="1"/>
  <c r="HX106" i="1" a="1"/>
  <c r="HX106" i="1" s="1"/>
  <c r="HX86" i="1" a="1"/>
  <c r="HX86" i="1" s="1"/>
  <c r="HX87" i="1" a="1"/>
  <c r="HX87" i="1" s="1"/>
  <c r="IJ106" i="1" a="1"/>
  <c r="IJ106" i="1" s="1"/>
  <c r="IJ87" i="1" a="1"/>
  <c r="IJ87" i="1" s="1"/>
  <c r="IJ86" i="1" a="1"/>
  <c r="IJ86" i="1" s="1"/>
  <c r="HY106" i="1" a="1"/>
  <c r="HY106" i="1" s="1"/>
  <c r="HY86" i="1" a="1"/>
  <c r="HY86" i="1" s="1"/>
  <c r="HY87" i="1" a="1"/>
  <c r="HY87" i="1" s="1"/>
  <c r="HR106" i="1" a="1"/>
  <c r="HR106" i="1" s="1"/>
  <c r="HR87" i="1" a="1"/>
  <c r="HR87" i="1" s="1"/>
  <c r="HR86" i="1" a="1"/>
  <c r="HR86" i="1" s="1"/>
  <c r="IG106" i="1" a="1"/>
  <c r="IG106" i="1" s="1"/>
  <c r="IG87" i="1" a="1"/>
  <c r="IG87" i="1" s="1"/>
  <c r="IG86" i="1" a="1"/>
  <c r="IG86" i="1" s="1"/>
  <c r="IQ106" i="1" a="1"/>
  <c r="IQ106" i="1" s="1"/>
  <c r="IQ86" i="1" a="1"/>
  <c r="IQ86" i="1" s="1"/>
  <c r="IQ87" i="1" a="1"/>
  <c r="IQ87" i="1" s="1"/>
  <c r="IS106" i="1" a="1"/>
  <c r="IS106" i="1" s="1"/>
  <c r="IS87" i="1" a="1"/>
  <c r="IS87" i="1" s="1"/>
  <c r="IS86" i="1" a="1"/>
  <c r="IS86" i="1" s="1"/>
  <c r="IK106" i="1" a="1"/>
  <c r="IK106" i="1" s="1"/>
  <c r="IK87" i="1" a="1"/>
  <c r="IK87" i="1" s="1"/>
  <c r="IK86" i="1" a="1"/>
  <c r="IK86" i="1" s="1"/>
  <c r="II106" i="1" a="1"/>
  <c r="II106" i="1" s="1"/>
  <c r="II87" i="1" a="1"/>
  <c r="II87" i="1" s="1"/>
  <c r="II86" i="1" a="1"/>
  <c r="II86" i="1" s="1"/>
  <c r="IP106" i="1" a="1"/>
  <c r="IP106" i="1" s="1"/>
  <c r="IP87" i="1" a="1"/>
  <c r="IP87" i="1" s="1"/>
  <c r="IP86" i="1" a="1"/>
  <c r="IP86" i="1" s="1"/>
  <c r="IZ106" i="1" a="1"/>
  <c r="IZ106" i="1" s="1"/>
  <c r="IZ87" i="1" a="1"/>
  <c r="IZ87" i="1" s="1"/>
  <c r="IZ86" i="1" a="1"/>
  <c r="IZ86" i="1" s="1"/>
  <c r="HU106" i="1" a="1"/>
  <c r="HU106" i="1" s="1"/>
  <c r="HU86" i="1" a="1"/>
  <c r="HU86" i="1" s="1"/>
  <c r="HU87" i="1" a="1"/>
  <c r="HU87" i="1" s="1"/>
  <c r="IT106" i="1" a="1"/>
  <c r="IT106" i="1" s="1"/>
  <c r="IT87" i="1" a="1"/>
  <c r="IT87" i="1" s="1"/>
  <c r="IT86" i="1" a="1"/>
  <c r="IT86" i="1" s="1"/>
  <c r="HO106" i="1" a="1"/>
  <c r="HO106" i="1" s="1"/>
  <c r="HO87" i="1" a="1"/>
  <c r="HO87" i="1" s="1"/>
  <c r="HO86" i="1" a="1"/>
  <c r="HO86" i="1" s="1"/>
  <c r="JD106" i="1" a="1"/>
  <c r="JD106" i="1" s="1"/>
  <c r="JD87" i="1" a="1"/>
  <c r="JD87" i="1" s="1"/>
  <c r="JD86" i="1" a="1"/>
  <c r="JD86" i="1" s="1"/>
  <c r="HQ106" i="1" a="1"/>
  <c r="HQ106" i="1" s="1"/>
  <c r="HQ86" i="1" a="1"/>
  <c r="HQ86" i="1" s="1"/>
  <c r="HQ87" i="1" a="1"/>
  <c r="HQ87" i="1" s="1"/>
  <c r="JB106" i="1" a="1"/>
  <c r="JB106" i="1" s="1"/>
  <c r="JB86" i="1" a="1"/>
  <c r="JB86" i="1" s="1"/>
  <c r="JB87" i="1" a="1"/>
  <c r="JB87" i="1" s="1"/>
  <c r="IA106" i="1" a="1"/>
  <c r="IA106" i="1" s="1"/>
  <c r="IA86" i="1" a="1"/>
  <c r="IA86" i="1" s="1"/>
  <c r="IA87" i="1" a="1"/>
  <c r="IA87" i="1" s="1"/>
  <c r="HT106" i="1" a="1"/>
  <c r="HT106" i="1" s="1"/>
  <c r="HT87" i="1" a="1"/>
  <c r="HT87" i="1" s="1"/>
  <c r="HT86" i="1" a="1"/>
  <c r="HT86" i="1" s="1"/>
  <c r="IM106" i="1" a="1"/>
  <c r="IM106" i="1" s="1"/>
  <c r="IM86" i="1" a="1"/>
  <c r="IM86" i="1" s="1"/>
  <c r="IM87" i="1" a="1"/>
  <c r="IM87" i="1" s="1"/>
  <c r="IW106" i="1" a="1"/>
  <c r="IW106" i="1" s="1"/>
  <c r="IW87" i="1" a="1"/>
  <c r="IW87" i="1" s="1"/>
  <c r="IW86" i="1" a="1"/>
  <c r="IW86" i="1" s="1"/>
  <c r="HP106" i="1" a="1"/>
  <c r="HP106" i="1" s="1"/>
  <c r="HP87" i="1" a="1"/>
  <c r="HP87" i="1" s="1"/>
  <c r="HP86" i="1" a="1"/>
  <c r="HP86" i="1" s="1"/>
  <c r="IC106" i="1" a="1"/>
  <c r="IC106" i="1" s="1"/>
  <c r="IC86" i="1" a="1"/>
  <c r="IC86" i="1" s="1"/>
  <c r="IC87" i="1" a="1"/>
  <c r="IC87" i="1" s="1"/>
  <c r="IO106" i="1" a="1"/>
  <c r="IO106" i="1" s="1"/>
  <c r="IO86" i="1" a="1"/>
  <c r="IO86" i="1" s="1"/>
  <c r="IO87" i="1" a="1"/>
  <c r="IO87" i="1" s="1"/>
  <c r="JA106" i="1" a="1"/>
  <c r="JA106" i="1" s="1"/>
  <c r="JA87" i="1" a="1"/>
  <c r="JA87" i="1" s="1"/>
  <c r="JA86" i="1" a="1"/>
  <c r="JA86" i="1" s="1"/>
  <c r="HS106" i="1" a="1"/>
  <c r="HS106" i="1" s="1"/>
  <c r="HS86" i="1" a="1"/>
  <c r="HS86" i="1" s="1"/>
  <c r="HS87" i="1" a="1"/>
  <c r="HS87" i="1" s="1"/>
  <c r="IH106" i="1" a="1"/>
  <c r="IH106" i="1" s="1"/>
  <c r="IH86" i="1" a="1"/>
  <c r="IH86" i="1" s="1"/>
  <c r="IH87" i="1" a="1"/>
  <c r="IH87" i="1" s="1"/>
  <c r="HM106" i="1" a="1"/>
  <c r="HM106" i="1" s="1"/>
  <c r="HM86" i="1" a="1"/>
  <c r="HM86" i="1" s="1"/>
  <c r="HM87" i="1" a="1"/>
  <c r="HM87" i="1" s="1"/>
  <c r="HI106" i="1" a="1"/>
  <c r="HI106" i="1" s="1"/>
  <c r="HI86" i="1" a="1"/>
  <c r="HI86" i="1" s="1"/>
  <c r="HI87" i="1" a="1"/>
  <c r="HI87" i="1" s="1"/>
  <c r="HL106" i="1" a="1"/>
  <c r="HL106" i="1" s="1"/>
  <c r="HL86" i="1" a="1"/>
  <c r="HL86" i="1" s="1"/>
  <c r="HL87" i="1" a="1"/>
  <c r="HL87" i="1" s="1"/>
  <c r="HJ106" i="1" a="1"/>
  <c r="HJ106" i="1" s="1"/>
  <c r="HJ87" i="1" a="1"/>
  <c r="HJ87" i="1" s="1"/>
  <c r="HJ86" i="1" a="1"/>
  <c r="HJ86" i="1" s="1"/>
  <c r="HG106" i="1" a="1"/>
  <c r="HG106" i="1" s="1"/>
  <c r="HG86" i="1" a="1"/>
  <c r="HG86" i="1" s="1"/>
  <c r="HG87" i="1" a="1"/>
  <c r="HG87" i="1" s="1"/>
  <c r="HH106" i="1" a="1"/>
  <c r="HH106" i="1" s="1"/>
  <c r="HH86" i="1" a="1"/>
  <c r="HH86" i="1" s="1"/>
  <c r="HH87" i="1" a="1"/>
  <c r="HH87" i="1" s="1"/>
  <c r="HE106" i="1" a="1"/>
  <c r="HE106" i="1" s="1"/>
  <c r="HE86" i="1" a="1"/>
  <c r="HE86" i="1" s="1"/>
  <c r="HE87" i="1" a="1"/>
  <c r="HE87" i="1" s="1"/>
  <c r="SN114" i="1"/>
  <c r="XZ114" i="1"/>
  <c r="ZC114" i="1" a="1"/>
  <c r="ZC114" i="1" s="1"/>
  <c r="FH50" i="1" a="1"/>
  <c r="FH50" i="1" s="1"/>
  <c r="DF106" i="1" a="1"/>
  <c r="DF106" i="1" s="1"/>
  <c r="DF87" i="1" a="1"/>
  <c r="DF87" i="1" s="1"/>
  <c r="DF86" i="1" a="1"/>
  <c r="DF86" i="1" s="1"/>
  <c r="ZC113" i="1" a="1"/>
  <c r="ZC113" i="1" s="1"/>
  <c r="SN113" i="1"/>
  <c r="CM106" i="1" a="1"/>
  <c r="CM106" i="1" s="1"/>
  <c r="CM87" i="1" a="1"/>
  <c r="CM87" i="1" s="1"/>
  <c r="CM86" i="1" a="1"/>
  <c r="CM86" i="1" s="1"/>
  <c r="CY55" i="1" a="1"/>
  <c r="CY55" i="1" s="1"/>
  <c r="CY56" i="1" s="1" a="1"/>
  <c r="CY56" i="1" s="1"/>
  <c r="CY51" i="1" a="1"/>
  <c r="CY51" i="1" s="1"/>
  <c r="CY52" i="1" s="1" a="1"/>
  <c r="CY52" i="1" s="1"/>
  <c r="CY53" i="1" a="1"/>
  <c r="CY53" i="1" s="1"/>
  <c r="CY54" i="1" s="1" a="1"/>
  <c r="CY54" i="1" s="1"/>
  <c r="CM55" i="1" a="1"/>
  <c r="CM55" i="1" s="1"/>
  <c r="CM56" i="1" s="1" a="1"/>
  <c r="CM56" i="1" s="1"/>
  <c r="CM51" i="1" a="1"/>
  <c r="CM51" i="1" s="1"/>
  <c r="CM52" i="1" s="1" a="1"/>
  <c r="CM52" i="1" s="1"/>
  <c r="CM53" i="1" a="1"/>
  <c r="CM53" i="1" s="1"/>
  <c r="CM54" i="1" s="1" a="1"/>
  <c r="CM54" i="1" s="1"/>
  <c r="DF55" i="1" a="1"/>
  <c r="DF55" i="1" s="1"/>
  <c r="DF56" i="1" s="1" a="1"/>
  <c r="DF56" i="1" s="1"/>
  <c r="DF51" i="1" a="1"/>
  <c r="DF51" i="1" s="1"/>
  <c r="DF52" i="1" s="1" a="1"/>
  <c r="DF52" i="1" s="1"/>
  <c r="DF53" i="1" a="1"/>
  <c r="DF53" i="1" s="1"/>
  <c r="DF54" i="1" s="1" a="1"/>
  <c r="DF54" i="1" s="1"/>
  <c r="CT55" i="1" a="1"/>
  <c r="CT55" i="1" s="1"/>
  <c r="CT56" i="1" s="1" a="1"/>
  <c r="CT56" i="1" s="1"/>
  <c r="CT51" i="1" a="1"/>
  <c r="CT51" i="1" s="1"/>
  <c r="CT52" i="1" s="1" a="1"/>
  <c r="CT52" i="1" s="1"/>
  <c r="CT53" i="1" a="1"/>
  <c r="CT53" i="1" s="1"/>
  <c r="CT54" i="1" s="1" a="1"/>
  <c r="CT54" i="1" s="1"/>
  <c r="ZQ86" i="1" a="1"/>
  <c r="ZQ86" i="1" s="1"/>
  <c r="ZQ107" i="1" s="1" a="1"/>
  <c r="ZQ107" i="1" s="1"/>
  <c r="ZQ87" i="1" a="1"/>
  <c r="ZQ87" i="1" s="1"/>
  <c r="ZQ89" i="1" s="1" a="1"/>
  <c r="ZQ89" i="1" s="1"/>
  <c r="ZQ91" i="1" s="1" a="1"/>
  <c r="ZQ91" i="1" s="1"/>
  <c r="ZQ93" i="1" s="1" a="1"/>
  <c r="ZQ93" i="1" s="1"/>
  <c r="ZQ95" i="1" s="1" a="1"/>
  <c r="ZQ95" i="1" s="1"/>
  <c r="ZQ97" i="1" s="1" a="1"/>
  <c r="ZQ97" i="1" s="1"/>
  <c r="ZQ99" i="1" s="1" a="1"/>
  <c r="ZQ99" i="1" s="1"/>
  <c r="ZQ101" i="1" s="1" a="1"/>
  <c r="ZQ101" i="1" s="1"/>
  <c r="ZQ103" i="1" s="1" a="1"/>
  <c r="ZQ103" i="1" s="1"/>
  <c r="ZQ105" i="1" s="1" a="1"/>
  <c r="ZQ105" i="1" s="1"/>
  <c r="CT106" i="1" a="1"/>
  <c r="CT106" i="1" s="1"/>
  <c r="CT87" i="1" a="1"/>
  <c r="CT87" i="1" s="1"/>
  <c r="CT86" i="1" a="1"/>
  <c r="CT86" i="1" s="1"/>
  <c r="CY106" i="1" a="1"/>
  <c r="CY106" i="1" s="1"/>
  <c r="CY87" i="1" a="1"/>
  <c r="CY87" i="1" s="1"/>
  <c r="CY86" i="1" a="1"/>
  <c r="CY86" i="1" s="1"/>
  <c r="ZQ55" i="1" a="1"/>
  <c r="ZQ55" i="1" s="1"/>
  <c r="ZQ56" i="1" s="1" a="1"/>
  <c r="ZQ56" i="1" s="1"/>
  <c r="ZQ53" i="1" a="1"/>
  <c r="ZQ53" i="1" s="1"/>
  <c r="ZQ54" i="1" s="1" a="1"/>
  <c r="ZQ54" i="1" s="1"/>
  <c r="ZR106" i="1" a="1"/>
  <c r="ZR106" i="1" s="1"/>
  <c r="ZR87" i="1" a="1"/>
  <c r="ZR87" i="1" s="1"/>
  <c r="ZR86" i="1" a="1"/>
  <c r="ZR86" i="1" s="1"/>
  <c r="ZR51" i="1" a="1"/>
  <c r="ZR51" i="1" s="1"/>
  <c r="ZR52" i="1" s="1" a="1"/>
  <c r="ZR52" i="1" s="1"/>
  <c r="ZR53" i="1" a="1"/>
  <c r="ZR53" i="1" s="1"/>
  <c r="ZR54" i="1" s="1" a="1"/>
  <c r="ZR54" i="1" s="1"/>
  <c r="ZR55" i="1" a="1"/>
  <c r="ZR55" i="1" s="1"/>
  <c r="ZR56" i="1" s="1" a="1"/>
  <c r="ZR56" i="1" s="1"/>
  <c r="ABM53" i="1" a="1"/>
  <c r="ABM53" i="1" s="1"/>
  <c r="ABM54" i="1" s="1" a="1"/>
  <c r="ABM54" i="1" s="1"/>
  <c r="ABG106" i="1" a="1"/>
  <c r="ABG106" i="1" s="1"/>
  <c r="ABG87" i="1" a="1"/>
  <c r="ABG87" i="1" s="1"/>
  <c r="ABG86" i="1" a="1"/>
  <c r="ABG86" i="1" s="1"/>
  <c r="ABF106" i="1" a="1"/>
  <c r="ABF106" i="1" s="1"/>
  <c r="ABF87" i="1" a="1"/>
  <c r="ABF87" i="1" s="1"/>
  <c r="ABF86" i="1" a="1"/>
  <c r="ABF86" i="1" s="1"/>
  <c r="ABF53" i="1" a="1"/>
  <c r="ABF53" i="1" s="1"/>
  <c r="ABF54" i="1" s="1" a="1"/>
  <c r="ABF54" i="1" s="1"/>
  <c r="ABF51" i="1" a="1"/>
  <c r="ABF51" i="1" s="1"/>
  <c r="ABF52" i="1" s="1" a="1"/>
  <c r="ABF52" i="1" s="1"/>
  <c r="ABF55" i="1" a="1"/>
  <c r="ABF55" i="1" s="1"/>
  <c r="ABF56" i="1" s="1" a="1"/>
  <c r="ABF56" i="1" s="1"/>
  <c r="ABG53" i="1" a="1"/>
  <c r="ABG53" i="1" s="1"/>
  <c r="ABG54" i="1" s="1" a="1"/>
  <c r="ABG54" i="1" s="1"/>
  <c r="ABG51" i="1" a="1"/>
  <c r="ABG51" i="1" s="1"/>
  <c r="ABG52" i="1" s="1" a="1"/>
  <c r="ABG52" i="1" s="1"/>
  <c r="ABG55" i="1" a="1"/>
  <c r="ABG55" i="1" s="1"/>
  <c r="ABG56" i="1" s="1" a="1"/>
  <c r="ABG56" i="1" s="1"/>
  <c r="ABM55" i="1" a="1"/>
  <c r="ABM55" i="1" s="1"/>
  <c r="ABM56" i="1" s="1" a="1"/>
  <c r="ABM56" i="1" s="1"/>
  <c r="FH17" i="1" a="1"/>
  <c r="FH17" i="1" s="1"/>
  <c r="FG18" i="1" a="1"/>
  <c r="FG18" i="1" s="1"/>
  <c r="FH18" i="1" s="1" a="1"/>
  <c r="FH18" i="1" s="1"/>
  <c r="ABI106" i="1" a="1"/>
  <c r="ABI106" i="1" s="1"/>
  <c r="ABI87" i="1" a="1"/>
  <c r="ABI87" i="1" s="1"/>
  <c r="ABI86" i="1" a="1"/>
  <c r="ABI86" i="1" s="1"/>
  <c r="ABI55" i="1" a="1"/>
  <c r="ABI55" i="1" s="1"/>
  <c r="ABI56" i="1" s="1" a="1"/>
  <c r="ABI56" i="1" s="1"/>
  <c r="ABI53" i="1" a="1"/>
  <c r="ABI53" i="1" s="1"/>
  <c r="ABI54" i="1" s="1" a="1"/>
  <c r="ABI54" i="1" s="1"/>
  <c r="ABI51" i="1" a="1"/>
  <c r="ABI51" i="1" s="1"/>
  <c r="ABI52" i="1" s="1" a="1"/>
  <c r="ABI52" i="1" s="1"/>
  <c r="DQ50" i="1" a="1"/>
  <c r="DQ50" i="1" s="1"/>
  <c r="FJ86" i="1" a="1"/>
  <c r="FJ86" i="1" s="1"/>
  <c r="FJ107" i="1" s="1" a="1"/>
  <c r="FJ107" i="1" s="1"/>
  <c r="FJ87" i="1" a="1"/>
  <c r="FJ87" i="1" s="1"/>
  <c r="FJ89" i="1" s="1" a="1"/>
  <c r="FJ89" i="1" s="1"/>
  <c r="FJ91" i="1" s="1" a="1"/>
  <c r="FJ91" i="1" s="1"/>
  <c r="FJ93" i="1" s="1" a="1"/>
  <c r="FJ93" i="1" s="1"/>
  <c r="FJ95" i="1" s="1" a="1"/>
  <c r="FJ95" i="1" s="1"/>
  <c r="FJ97" i="1" s="1" a="1"/>
  <c r="FJ97" i="1" s="1"/>
  <c r="FJ99" i="1" s="1" a="1"/>
  <c r="FJ99" i="1" s="1"/>
  <c r="FJ101" i="1" s="1" a="1"/>
  <c r="FJ101" i="1" s="1"/>
  <c r="FJ103" i="1" s="1" a="1"/>
  <c r="FJ103" i="1" s="1"/>
  <c r="FJ105" i="1" s="1" a="1"/>
  <c r="FJ105" i="1" s="1"/>
  <c r="ADL55" i="1" a="1"/>
  <c r="ADL55" i="1" s="1"/>
  <c r="ADL56" i="1" s="1" a="1"/>
  <c r="ADL56" i="1" s="1"/>
  <c r="ADL51" i="1" a="1"/>
  <c r="ADL51" i="1" s="1"/>
  <c r="ADL52" i="1" s="1" a="1"/>
  <c r="ADL52" i="1" s="1"/>
  <c r="Z55" i="1" a="1"/>
  <c r="Z55" i="1" s="1"/>
  <c r="AA55" i="1" s="1"/>
  <c r="Z53" i="1" a="1"/>
  <c r="Z53" i="1" s="1"/>
  <c r="AA53" i="1" s="1"/>
  <c r="Z51" i="1" a="1"/>
  <c r="Z51" i="1" s="1"/>
  <c r="AA51" i="1" s="1"/>
  <c r="FM55" i="1" a="1"/>
  <c r="FM55" i="1" s="1"/>
  <c r="FM56" i="1" s="1" a="1"/>
  <c r="FM56" i="1" s="1"/>
  <c r="FM51" i="1" a="1"/>
  <c r="FM51" i="1" s="1"/>
  <c r="FM52" i="1" s="1" a="1"/>
  <c r="FM52" i="1" s="1"/>
  <c r="FJ51" i="1" a="1"/>
  <c r="FJ51" i="1" s="1"/>
  <c r="FJ52" i="1" s="1" a="1"/>
  <c r="FJ52" i="1" s="1"/>
  <c r="FJ53" i="1" a="1"/>
  <c r="FJ53" i="1" s="1"/>
  <c r="FJ54" i="1" s="1" a="1"/>
  <c r="FJ54" i="1" s="1"/>
  <c r="FJ55" i="1" a="1"/>
  <c r="FJ55" i="1" s="1"/>
  <c r="FJ56" i="1" s="1" a="1"/>
  <c r="FJ56" i="1" s="1"/>
  <c r="FA55" i="1" a="1"/>
  <c r="FA55" i="1" s="1"/>
  <c r="FA56" i="1" s="1" a="1"/>
  <c r="FA56" i="1" s="1"/>
  <c r="FA51" i="1" a="1"/>
  <c r="FA51" i="1" s="1"/>
  <c r="FA52" i="1" s="1" a="1"/>
  <c r="FA52" i="1" s="1"/>
  <c r="DK106" i="1" a="1"/>
  <c r="DK106" i="1" s="1"/>
  <c r="DK87" i="1" a="1"/>
  <c r="DK87" i="1" s="1"/>
  <c r="DK86" i="1" a="1"/>
  <c r="DK86" i="1" s="1"/>
  <c r="DK53" i="1" a="1"/>
  <c r="DK53" i="1" s="1"/>
  <c r="DK54" i="1" s="1" a="1"/>
  <c r="DK54" i="1" s="1"/>
  <c r="DK51" i="1" a="1"/>
  <c r="DK51" i="1" s="1"/>
  <c r="DK52" i="1" s="1" a="1"/>
  <c r="DK52" i="1" s="1"/>
  <c r="DK55" i="1" a="1"/>
  <c r="DK55" i="1" s="1"/>
  <c r="DK56" i="1" s="1" a="1"/>
  <c r="DK56" i="1" s="1"/>
  <c r="ACB53" i="1" a="1"/>
  <c r="ACB53" i="1" s="1"/>
  <c r="ACB54" i="1" s="1" a="1"/>
  <c r="ACB54" i="1" s="1"/>
  <c r="ACB51" i="1" a="1"/>
  <c r="ACB51" i="1" s="1"/>
  <c r="ACB52" i="1" s="1" a="1"/>
  <c r="ACB52" i="1" s="1"/>
  <c r="ACB55" i="1" a="1"/>
  <c r="ACB55" i="1" s="1"/>
  <c r="ACB56" i="1" s="1" a="1"/>
  <c r="ACB56" i="1" s="1"/>
  <c r="ACC53" i="1" a="1"/>
  <c r="ACC53" i="1" s="1"/>
  <c r="ACC54" i="1" s="1" a="1"/>
  <c r="ACC54" i="1" s="1"/>
  <c r="ACC51" i="1" a="1"/>
  <c r="ACC51" i="1" s="1"/>
  <c r="ACC52" i="1" s="1" a="1"/>
  <c r="ACC52" i="1" s="1"/>
  <c r="ACC55" i="1" a="1"/>
  <c r="ACC55" i="1" s="1"/>
  <c r="ACC56" i="1" s="1" a="1"/>
  <c r="ACC56" i="1" s="1"/>
  <c r="ACA53" i="1" a="1"/>
  <c r="ACA53" i="1" s="1"/>
  <c r="ACA54" i="1" s="1" a="1"/>
  <c r="ACA54" i="1" s="1"/>
  <c r="ACA51" i="1" a="1"/>
  <c r="ACA51" i="1" s="1"/>
  <c r="ACA52" i="1" s="1" a="1"/>
  <c r="ACA52" i="1" s="1"/>
  <c r="ACA55" i="1" a="1"/>
  <c r="ACA55" i="1" s="1"/>
  <c r="ACA56" i="1" s="1" a="1"/>
  <c r="ACA56" i="1" s="1"/>
  <c r="EZ55" i="1" a="1"/>
  <c r="EZ55" i="1" s="1"/>
  <c r="EZ56" i="1" s="1" a="1"/>
  <c r="EZ56" i="1" s="1"/>
  <c r="EZ53" i="1" a="1"/>
  <c r="EZ53" i="1" s="1"/>
  <c r="EZ54" i="1" s="1" a="1"/>
  <c r="EZ54" i="1" s="1"/>
  <c r="EZ51" i="1" a="1"/>
  <c r="EZ51" i="1" s="1"/>
  <c r="EZ52" i="1" s="1" a="1"/>
  <c r="EZ52" i="1" s="1"/>
  <c r="KL86" i="1" a="1"/>
  <c r="KL86" i="1" s="1"/>
  <c r="KL107" i="1" s="1" a="1"/>
  <c r="KL107" i="1" s="1"/>
  <c r="KL87" i="1" a="1"/>
  <c r="KL87" i="1" s="1"/>
  <c r="KL89" i="1" s="1" a="1"/>
  <c r="KL89" i="1" s="1"/>
  <c r="KL91" i="1" s="1" a="1"/>
  <c r="KL91" i="1" s="1"/>
  <c r="KL93" i="1" s="1" a="1"/>
  <c r="KL93" i="1" s="1"/>
  <c r="KL95" i="1" s="1" a="1"/>
  <c r="KL95" i="1" s="1"/>
  <c r="KL97" i="1" s="1" a="1"/>
  <c r="KL97" i="1" s="1"/>
  <c r="KL99" i="1" s="1" a="1"/>
  <c r="KL99" i="1" s="1"/>
  <c r="KL101" i="1" s="1" a="1"/>
  <c r="KL101" i="1" s="1"/>
  <c r="KL103" i="1" s="1" a="1"/>
  <c r="KL103" i="1" s="1"/>
  <c r="KL105" i="1" s="1" a="1"/>
  <c r="KL105" i="1" s="1"/>
  <c r="KH87" i="1" a="1"/>
  <c r="KH87" i="1" s="1"/>
  <c r="KH89" i="1" s="1" a="1"/>
  <c r="KH89" i="1" s="1"/>
  <c r="KH91" i="1" s="1" a="1"/>
  <c r="KH91" i="1" s="1"/>
  <c r="KH93" i="1" s="1" a="1"/>
  <c r="KH93" i="1" s="1"/>
  <c r="KH95" i="1" s="1" a="1"/>
  <c r="KH95" i="1" s="1"/>
  <c r="KH97" i="1" s="1" a="1"/>
  <c r="KH97" i="1" s="1"/>
  <c r="KH99" i="1" s="1" a="1"/>
  <c r="KH99" i="1" s="1"/>
  <c r="KH101" i="1" s="1" a="1"/>
  <c r="KH101" i="1" s="1"/>
  <c r="KH103" i="1" s="1" a="1"/>
  <c r="KH103" i="1" s="1"/>
  <c r="KH105" i="1" s="1" a="1"/>
  <c r="KH105" i="1" s="1"/>
  <c r="EQ55" i="1" a="1"/>
  <c r="EQ55" i="1" s="1"/>
  <c r="EQ56" i="1" s="1" a="1"/>
  <c r="EQ56" i="1" s="1"/>
  <c r="EQ53" i="1" a="1"/>
  <c r="EQ53" i="1" s="1"/>
  <c r="EQ54" i="1" s="1" a="1"/>
  <c r="EQ54" i="1" s="1"/>
  <c r="EQ51" i="1" a="1"/>
  <c r="EQ51" i="1" s="1"/>
  <c r="EQ52" i="1" s="1" a="1"/>
  <c r="EQ52" i="1" s="1"/>
  <c r="ET55" i="1" a="1"/>
  <c r="ET55" i="1" s="1"/>
  <c r="ET56" i="1" s="1" a="1"/>
  <c r="ET56" i="1" s="1"/>
  <c r="ET53" i="1" a="1"/>
  <c r="ET53" i="1" s="1"/>
  <c r="ET54" i="1" s="1" a="1"/>
  <c r="ET54" i="1" s="1"/>
  <c r="ET51" i="1" a="1"/>
  <c r="ET51" i="1" s="1"/>
  <c r="ET52" i="1" s="1" a="1"/>
  <c r="ET52" i="1" s="1"/>
  <c r="EU55" i="1" a="1"/>
  <c r="EU55" i="1" s="1"/>
  <c r="EU56" i="1" s="1" a="1"/>
  <c r="EU56" i="1" s="1"/>
  <c r="EU53" i="1" a="1"/>
  <c r="EU53" i="1" s="1"/>
  <c r="EU54" i="1" s="1" a="1"/>
  <c r="EU54" i="1" s="1"/>
  <c r="EU51" i="1" a="1"/>
  <c r="EU51" i="1" s="1"/>
  <c r="EU52" i="1" s="1" a="1"/>
  <c r="EU52" i="1" s="1"/>
  <c r="EV55" i="1" a="1"/>
  <c r="EV55" i="1" s="1"/>
  <c r="EV56" i="1" s="1" a="1"/>
  <c r="EV56" i="1" s="1"/>
  <c r="EV53" i="1" a="1"/>
  <c r="EV53" i="1" s="1"/>
  <c r="EV54" i="1" s="1" a="1"/>
  <c r="EV54" i="1" s="1"/>
  <c r="EV51" i="1" a="1"/>
  <c r="EV51" i="1" s="1"/>
  <c r="EV52" i="1" s="1" a="1"/>
  <c r="EV52" i="1" s="1"/>
  <c r="ER55" i="1" a="1"/>
  <c r="ER55" i="1" s="1"/>
  <c r="ER56" i="1" s="1" a="1"/>
  <c r="ER56" i="1" s="1"/>
  <c r="ER53" i="1" a="1"/>
  <c r="ER53" i="1" s="1"/>
  <c r="ER54" i="1" s="1" a="1"/>
  <c r="ER54" i="1" s="1"/>
  <c r="ER51" i="1" a="1"/>
  <c r="ER51" i="1" s="1"/>
  <c r="ER52" i="1" s="1" a="1"/>
  <c r="ER52" i="1" s="1"/>
  <c r="ES55" i="1" a="1"/>
  <c r="ES55" i="1" s="1"/>
  <c r="ES56" i="1" s="1" a="1"/>
  <c r="ES56" i="1" s="1"/>
  <c r="ES53" i="1" a="1"/>
  <c r="ES53" i="1" s="1"/>
  <c r="ES54" i="1" s="1" a="1"/>
  <c r="ES54" i="1" s="1"/>
  <c r="ES51" i="1" a="1"/>
  <c r="ES51" i="1" s="1"/>
  <c r="ES52" i="1" s="1" a="1"/>
  <c r="ES52" i="1" s="1"/>
  <c r="KH86" i="1" a="1"/>
  <c r="KH86" i="1" s="1"/>
  <c r="KH107" i="1" s="1" a="1"/>
  <c r="KH107" i="1" s="1"/>
  <c r="KH51" i="1" a="1"/>
  <c r="KH51" i="1" s="1"/>
  <c r="KH52" i="1" s="1" a="1"/>
  <c r="KH52" i="1" s="1"/>
  <c r="KH53" i="1" a="1"/>
  <c r="KH53" i="1" s="1"/>
  <c r="KH54" i="1" s="1" a="1"/>
  <c r="KH54" i="1" s="1"/>
  <c r="ABJ94" i="1"/>
  <c r="ABJ95" i="1"/>
  <c r="AAK55" i="1" a="1"/>
  <c r="AAK55" i="1" s="1"/>
  <c r="AAK56" i="1" s="1" a="1"/>
  <c r="AAK56" i="1" s="1"/>
  <c r="AAK53" i="1" a="1"/>
  <c r="AAK53" i="1" s="1"/>
  <c r="AAK54" i="1" s="1" a="1"/>
  <c r="AAK54" i="1" s="1"/>
  <c r="AAK51" i="1" a="1"/>
  <c r="AAK51" i="1" s="1"/>
  <c r="AAK52" i="1" s="1" a="1"/>
  <c r="AAK52" i="1" s="1"/>
  <c r="AAI55" i="1" a="1"/>
  <c r="AAI55" i="1" s="1"/>
  <c r="AAI56" i="1" s="1" a="1"/>
  <c r="AAI56" i="1" s="1"/>
  <c r="AAI53" i="1" a="1"/>
  <c r="AAI53" i="1" s="1"/>
  <c r="AAI54" i="1" s="1" a="1"/>
  <c r="AAI54" i="1" s="1"/>
  <c r="AAI51" i="1" a="1"/>
  <c r="AAI51" i="1" s="1"/>
  <c r="AAI52" i="1" s="1" a="1"/>
  <c r="AAI52" i="1" s="1"/>
  <c r="AAL106" i="1" a="1"/>
  <c r="AAL106" i="1" s="1"/>
  <c r="AAL86" i="1" a="1"/>
  <c r="AAL86" i="1" s="1"/>
  <c r="AAL87" i="1" a="1"/>
  <c r="AAL87" i="1" s="1"/>
  <c r="AAJ106" i="1" a="1"/>
  <c r="AAJ106" i="1" s="1"/>
  <c r="AAJ87" i="1" a="1"/>
  <c r="AAJ87" i="1" s="1"/>
  <c r="AAJ86" i="1" a="1"/>
  <c r="AAJ86" i="1" s="1"/>
  <c r="AAL55" i="1" a="1"/>
  <c r="AAL55" i="1" s="1"/>
  <c r="AAL56" i="1" s="1" a="1"/>
  <c r="AAL56" i="1" s="1"/>
  <c r="AAL53" i="1" a="1"/>
  <c r="AAL53" i="1" s="1"/>
  <c r="AAL54" i="1" s="1" a="1"/>
  <c r="AAL54" i="1" s="1"/>
  <c r="AAL51" i="1" a="1"/>
  <c r="AAL51" i="1" s="1"/>
  <c r="AAL52" i="1" s="1" a="1"/>
  <c r="AAL52" i="1" s="1"/>
  <c r="AAJ55" i="1" a="1"/>
  <c r="AAJ55" i="1" s="1"/>
  <c r="AAJ56" i="1" s="1" a="1"/>
  <c r="AAJ56" i="1" s="1"/>
  <c r="AAJ53" i="1" a="1"/>
  <c r="AAJ53" i="1" s="1"/>
  <c r="AAJ54" i="1" s="1" a="1"/>
  <c r="AAJ54" i="1" s="1"/>
  <c r="AAJ51" i="1" a="1"/>
  <c r="AAJ51" i="1" s="1"/>
  <c r="AAJ52" i="1" s="1" a="1"/>
  <c r="AAJ52" i="1" s="1"/>
  <c r="AAH106" i="1" a="1"/>
  <c r="AAH106" i="1" s="1"/>
  <c r="AAH87" i="1" a="1"/>
  <c r="AAH87" i="1" s="1"/>
  <c r="AAH86" i="1" a="1"/>
  <c r="AAH86" i="1" s="1"/>
  <c r="AAH55" i="1" a="1"/>
  <c r="AAH55" i="1" s="1"/>
  <c r="AAH56" i="1" s="1" a="1"/>
  <c r="AAH56" i="1" s="1"/>
  <c r="AAH53" i="1" a="1"/>
  <c r="AAH53" i="1" s="1"/>
  <c r="AAH54" i="1" s="1" a="1"/>
  <c r="AAH54" i="1" s="1"/>
  <c r="AAH51" i="1" a="1"/>
  <c r="AAH51" i="1" s="1"/>
  <c r="AAH52" i="1" s="1" a="1"/>
  <c r="AAH52" i="1" s="1"/>
  <c r="AAK106" i="1" a="1"/>
  <c r="AAK106" i="1" s="1"/>
  <c r="AAK87" i="1" a="1"/>
  <c r="AAK87" i="1" s="1"/>
  <c r="AAK86" i="1" a="1"/>
  <c r="AAK86" i="1" s="1"/>
  <c r="AAI106" i="1" a="1"/>
  <c r="AAI106" i="1" s="1"/>
  <c r="AAI86" i="1" a="1"/>
  <c r="AAI86" i="1" s="1"/>
  <c r="AAI87" i="1" a="1"/>
  <c r="AAI87" i="1" s="1"/>
  <c r="AY56" i="7"/>
  <c r="AN56" i="7" s="1"/>
  <c r="KG106" i="1" a="1"/>
  <c r="KG106" i="1" s="1"/>
  <c r="KG86" i="1" a="1"/>
  <c r="KG86" i="1" s="1"/>
  <c r="KG87" i="1" a="1"/>
  <c r="KG87" i="1" s="1"/>
  <c r="KV51" i="1" a="1"/>
  <c r="KV51" i="1" s="1"/>
  <c r="KV52" i="1" s="1" a="1"/>
  <c r="KV52" i="1" s="1"/>
  <c r="KF106" i="1" a="1"/>
  <c r="KF106" i="1" s="1"/>
  <c r="KF86" i="1" a="1"/>
  <c r="KF86" i="1" s="1"/>
  <c r="KF87" i="1" a="1"/>
  <c r="KF87" i="1" s="1"/>
  <c r="KV53" i="1" a="1"/>
  <c r="KV53" i="1" s="1"/>
  <c r="KV54" i="1" s="1" a="1"/>
  <c r="KV54" i="1" s="1"/>
  <c r="KG51" i="1" a="1"/>
  <c r="KG51" i="1" s="1"/>
  <c r="KG52" i="1" s="1" a="1"/>
  <c r="KG52" i="1" s="1"/>
  <c r="KG55" i="1" a="1"/>
  <c r="KG55" i="1" s="1"/>
  <c r="KG56" i="1" s="1" a="1"/>
  <c r="KG56" i="1" s="1"/>
  <c r="KG53" i="1" a="1"/>
  <c r="KG53" i="1" s="1"/>
  <c r="KG54" i="1" s="1" a="1"/>
  <c r="KG54" i="1" s="1"/>
  <c r="KF51" i="1" a="1"/>
  <c r="KF51" i="1" s="1"/>
  <c r="KF52" i="1" s="1" a="1"/>
  <c r="KF52" i="1" s="1"/>
  <c r="KF55" i="1" a="1"/>
  <c r="KF55" i="1" s="1"/>
  <c r="KF56" i="1" s="1" a="1"/>
  <c r="KF56" i="1" s="1"/>
  <c r="KF53" i="1" a="1"/>
  <c r="KF53" i="1" s="1"/>
  <c r="KF54" i="1" s="1" a="1"/>
  <c r="KF54" i="1" s="1"/>
  <c r="KL55" i="1" a="1"/>
  <c r="KL55" i="1" s="1"/>
  <c r="KL56" i="1" s="1" a="1"/>
  <c r="KL56" i="1" s="1"/>
  <c r="KL51" i="1" a="1"/>
  <c r="KL51" i="1" s="1"/>
  <c r="KL52" i="1" s="1" a="1"/>
  <c r="KL52" i="1" s="1"/>
  <c r="KL53" i="1" a="1"/>
  <c r="KL53" i="1" s="1"/>
  <c r="KL54" i="1" s="1" a="1"/>
  <c r="KL54" i="1" s="1"/>
  <c r="KV106" i="1" a="1"/>
  <c r="KV106" i="1" s="1"/>
  <c r="KV87" i="1" a="1"/>
  <c r="KV87" i="1" s="1"/>
  <c r="KV86" i="1" a="1"/>
  <c r="KV86" i="1" s="1"/>
  <c r="EO55" i="1" a="1"/>
  <c r="EO55" i="1" s="1"/>
  <c r="EO56" i="1" s="1" a="1"/>
  <c r="EO56" i="1" s="1"/>
  <c r="EO53" i="1" a="1"/>
  <c r="EO53" i="1" s="1"/>
  <c r="EO54" i="1" s="1" a="1"/>
  <c r="EO54" i="1" s="1"/>
  <c r="EO51" i="1" a="1"/>
  <c r="EO51" i="1" s="1"/>
  <c r="EO52" i="1" s="1" a="1"/>
  <c r="EO52" i="1" s="1"/>
  <c r="EP55" i="1" a="1"/>
  <c r="EP55" i="1" s="1"/>
  <c r="EP56" i="1" s="1" a="1"/>
  <c r="EP56" i="1" s="1"/>
  <c r="EP53" i="1" a="1"/>
  <c r="EP53" i="1" s="1"/>
  <c r="EP54" i="1" s="1" a="1"/>
  <c r="EP54" i="1" s="1"/>
  <c r="EP51" i="1" a="1"/>
  <c r="EP51" i="1" s="1"/>
  <c r="EP52" i="1" s="1" a="1"/>
  <c r="EP52" i="1" s="1"/>
  <c r="ZZ51" i="1" a="1"/>
  <c r="ZZ51" i="1" s="1"/>
  <c r="ZZ52" i="1" s="1" a="1"/>
  <c r="ZZ52" i="1" s="1"/>
  <c r="ZZ55" i="1" a="1"/>
  <c r="ZZ55" i="1" s="1"/>
  <c r="ZZ56" i="1" s="1" a="1"/>
  <c r="ZZ56" i="1" s="1"/>
  <c r="M55" i="1" a="1"/>
  <c r="M55" i="1" s="1"/>
  <c r="M56" i="1" s="1" a="1"/>
  <c r="M56" i="1" s="1"/>
  <c r="M53" i="1" a="1"/>
  <c r="M53" i="1" s="1"/>
  <c r="M54" i="1" s="1" a="1"/>
  <c r="M54" i="1" s="1"/>
  <c r="M51" i="1" a="1"/>
  <c r="M51" i="1" s="1"/>
  <c r="M52" i="1" s="1" a="1"/>
  <c r="M52" i="1" s="1"/>
  <c r="C94" i="1"/>
  <c r="C95" i="1"/>
  <c r="ADO55" i="1" a="1"/>
  <c r="ADO55" i="1" s="1"/>
  <c r="ADO56" i="1" s="1" a="1"/>
  <c r="ADO56" i="1" s="1"/>
  <c r="ADO53" i="1" a="1"/>
  <c r="ADO53" i="1" s="1"/>
  <c r="ADO54" i="1" s="1" a="1"/>
  <c r="ADO54" i="1" s="1"/>
  <c r="ADO51" i="1" a="1"/>
  <c r="ADO51" i="1" s="1"/>
  <c r="ADO52" i="1" s="1" a="1"/>
  <c r="ADO52" i="1" s="1"/>
  <c r="AAX106" i="1" a="1"/>
  <c r="AAX106" i="1" s="1"/>
  <c r="ADD55" i="1" a="1"/>
  <c r="ADD55" i="1" s="1"/>
  <c r="ADD56" i="1" s="1" a="1"/>
  <c r="ADD56" i="1" s="1"/>
  <c r="ADD53" i="1" a="1"/>
  <c r="ADD53" i="1" s="1"/>
  <c r="ADD54" i="1" s="1" a="1"/>
  <c r="ADD54" i="1" s="1"/>
  <c r="ADD51" i="1" a="1"/>
  <c r="ADD51" i="1" s="1"/>
  <c r="ADD52" i="1" s="1" a="1"/>
  <c r="ADD52" i="1" s="1"/>
  <c r="ADE55" i="1" a="1"/>
  <c r="ADE55" i="1" s="1"/>
  <c r="ADE56" i="1" s="1" a="1"/>
  <c r="ADE56" i="1" s="1"/>
  <c r="ADE53" i="1" a="1"/>
  <c r="ADE53" i="1" s="1"/>
  <c r="ADE54" i="1" s="1" a="1"/>
  <c r="ADE54" i="1" s="1"/>
  <c r="ADE51" i="1" a="1"/>
  <c r="ADE51" i="1" s="1"/>
  <c r="ADE52" i="1" s="1" a="1"/>
  <c r="ADE52" i="1" s="1"/>
  <c r="ABL51" i="1" a="1"/>
  <c r="ABL51" i="1" s="1"/>
  <c r="ABL52" i="1" s="1" a="1"/>
  <c r="ABL52" i="1" s="1"/>
  <c r="ABL53" i="1" a="1"/>
  <c r="ABL53" i="1" s="1"/>
  <c r="ABL54" i="1" s="1" a="1"/>
  <c r="ABL54" i="1" s="1"/>
  <c r="ABL55" i="1" a="1"/>
  <c r="ABL55" i="1" s="1"/>
  <c r="ABL56" i="1" s="1" a="1"/>
  <c r="ABL56" i="1" s="1"/>
  <c r="ADH51" i="1" a="1"/>
  <c r="ADH51" i="1" s="1"/>
  <c r="ADH52" i="1" s="1" a="1"/>
  <c r="ADH52" i="1" s="1"/>
  <c r="ADH55" i="1" a="1"/>
  <c r="ADH55" i="1" s="1"/>
  <c r="ADH56" i="1" s="1" a="1"/>
  <c r="ADH56" i="1" s="1"/>
  <c r="ADH53" i="1" a="1"/>
  <c r="ADH53" i="1" s="1"/>
  <c r="ADH54" i="1" s="1" a="1"/>
  <c r="ADH54" i="1" s="1"/>
  <c r="ADI53" i="1" a="1"/>
  <c r="ADI53" i="1" s="1"/>
  <c r="ADI54" i="1" s="1" a="1"/>
  <c r="ADI54" i="1" s="1"/>
  <c r="ADI51" i="1" a="1"/>
  <c r="ADI51" i="1" s="1"/>
  <c r="ADI52" i="1" s="1" a="1"/>
  <c r="ADI52" i="1" s="1"/>
  <c r="ADI55" i="1" a="1"/>
  <c r="ADI55" i="1" s="1"/>
  <c r="ADI56" i="1" s="1" a="1"/>
  <c r="ADI56" i="1" s="1"/>
  <c r="ADJ51" i="1" a="1"/>
  <c r="ADJ51" i="1" s="1"/>
  <c r="ADJ52" i="1" s="1" a="1"/>
  <c r="ADJ52" i="1" s="1"/>
  <c r="ADJ55" i="1" a="1"/>
  <c r="ADJ55" i="1" s="1"/>
  <c r="ADJ56" i="1" s="1" a="1"/>
  <c r="ADJ56" i="1" s="1"/>
  <c r="ADJ53" i="1" a="1"/>
  <c r="ADJ53" i="1" s="1"/>
  <c r="ADJ54" i="1" s="1" a="1"/>
  <c r="ADJ54" i="1" s="1"/>
  <c r="ADF55" i="1" a="1"/>
  <c r="ADF55" i="1" s="1"/>
  <c r="ADF56" i="1" s="1" a="1"/>
  <c r="ADF56" i="1" s="1"/>
  <c r="ADF53" i="1" a="1"/>
  <c r="ADF53" i="1" s="1"/>
  <c r="ADF54" i="1" s="1" a="1"/>
  <c r="ADF54" i="1" s="1"/>
  <c r="ADF51" i="1" a="1"/>
  <c r="ADF51" i="1" s="1"/>
  <c r="ADF52" i="1" s="1" a="1"/>
  <c r="ADF52" i="1" s="1"/>
  <c r="ADG51" i="1" a="1"/>
  <c r="ADG51" i="1" s="1"/>
  <c r="ADG52" i="1" s="1" a="1"/>
  <c r="ADG52" i="1" s="1"/>
  <c r="ADG53" i="1" a="1"/>
  <c r="ADG53" i="1" s="1"/>
  <c r="ADG54" i="1" s="1" a="1"/>
  <c r="ADG54" i="1" s="1"/>
  <c r="ADG55" i="1" a="1"/>
  <c r="ADG55" i="1" s="1"/>
  <c r="ADG56" i="1" s="1" a="1"/>
  <c r="ADG56" i="1" s="1"/>
  <c r="ADK51" i="1" a="1"/>
  <c r="ADK51" i="1" s="1"/>
  <c r="ADK52" i="1" s="1" a="1"/>
  <c r="ADK52" i="1" s="1"/>
  <c r="ADK53" i="1" a="1"/>
  <c r="ADK53" i="1" s="1"/>
  <c r="ADK54" i="1" s="1" a="1"/>
  <c r="ADK54" i="1" s="1"/>
  <c r="ADK55" i="1" a="1"/>
  <c r="ADK55" i="1" s="1"/>
  <c r="ADK56" i="1" s="1" a="1"/>
  <c r="ADK56" i="1" s="1"/>
  <c r="ADP55" i="1" a="1"/>
  <c r="ADP55" i="1" s="1"/>
  <c r="ADP56" i="1" s="1" a="1"/>
  <c r="ADP56" i="1" s="1"/>
  <c r="ADP51" i="1" a="1"/>
  <c r="ADP51" i="1" s="1"/>
  <c r="ADP52" i="1" s="1" a="1"/>
  <c r="ADP52" i="1" s="1"/>
  <c r="ADP53" i="1" a="1"/>
  <c r="ADP53" i="1" s="1"/>
  <c r="ADP54" i="1" s="1" a="1"/>
  <c r="ADP54" i="1" s="1"/>
  <c r="ADM55" i="1" a="1"/>
  <c r="ADM55" i="1" s="1"/>
  <c r="ADM56" i="1" s="1" a="1"/>
  <c r="ADM56" i="1" s="1"/>
  <c r="ADM53" i="1" a="1"/>
  <c r="ADM53" i="1" s="1"/>
  <c r="ADM54" i="1" s="1" a="1"/>
  <c r="ADM54" i="1" s="1"/>
  <c r="ADM51" i="1" a="1"/>
  <c r="ADM51" i="1" s="1"/>
  <c r="ADM52" i="1" s="1" a="1"/>
  <c r="ADM52" i="1" s="1"/>
  <c r="ADN55" i="1" a="1"/>
  <c r="ADN55" i="1" s="1"/>
  <c r="ADN56" i="1" s="1" a="1"/>
  <c r="ADN56" i="1" s="1"/>
  <c r="ADN53" i="1" a="1"/>
  <c r="ADN53" i="1" s="1"/>
  <c r="ADN54" i="1" s="1" a="1"/>
  <c r="ADN54" i="1" s="1"/>
  <c r="ADN51" i="1" a="1"/>
  <c r="ADN51" i="1" s="1"/>
  <c r="ADN52" i="1" s="1" a="1"/>
  <c r="ADN52" i="1" s="1"/>
  <c r="E51" i="7"/>
  <c r="W51" i="7" s="1"/>
  <c r="CF86" i="1" a="1"/>
  <c r="CF86" i="1" s="1"/>
  <c r="ABT86" i="1" s="1" a="1"/>
  <c r="ABT86" i="1" s="1"/>
  <c r="BC53" i="7"/>
  <c r="AR53" i="7" s="1"/>
  <c r="BD53" i="7"/>
  <c r="AS53" i="7" s="1"/>
  <c r="BE53" i="7"/>
  <c r="AT53" i="7" s="1"/>
  <c r="BF53" i="7"/>
  <c r="AU53" i="7" s="1"/>
  <c r="AY53" i="7"/>
  <c r="AN53" i="7" s="1"/>
  <c r="AZ53" i="7"/>
  <c r="AO53" i="7" s="1"/>
  <c r="BA53" i="7"/>
  <c r="AP53" i="7" s="1"/>
  <c r="BB53" i="7"/>
  <c r="AQ53" i="7" s="1"/>
  <c r="CF87" i="1" a="1"/>
  <c r="CF87" i="1" s="1"/>
  <c r="GL95" i="1"/>
  <c r="GM95" i="1"/>
  <c r="GJ95" i="1"/>
  <c r="GK95" i="1"/>
  <c r="GN95" i="1"/>
  <c r="GR95" i="1"/>
  <c r="JN87" i="1" a="1"/>
  <c r="JN87" i="1" s="1"/>
  <c r="JN89" i="1" s="1" a="1"/>
  <c r="JN89" i="1" s="1"/>
  <c r="JN91" i="1" s="1" a="1"/>
  <c r="JN91" i="1" s="1"/>
  <c r="JN93" i="1" s="1" a="1"/>
  <c r="JN93" i="1" s="1"/>
  <c r="JN95" i="1" s="1" a="1"/>
  <c r="JN95" i="1" s="1"/>
  <c r="JN97" i="1" s="1" a="1"/>
  <c r="JN97" i="1" s="1"/>
  <c r="JN99" i="1" s="1" a="1"/>
  <c r="JN99" i="1" s="1"/>
  <c r="JN101" i="1" s="1" a="1"/>
  <c r="JN101" i="1" s="1"/>
  <c r="JN103" i="1" s="1" a="1"/>
  <c r="JN103" i="1" s="1"/>
  <c r="JN105" i="1" s="1" a="1"/>
  <c r="JN105" i="1" s="1"/>
  <c r="L97" i="1" a="1"/>
  <c r="L97" i="1" s="1"/>
  <c r="GW97" i="1" s="1" a="1"/>
  <c r="GW97" i="1" s="1"/>
  <c r="GP95" i="1"/>
  <c r="GQ95" i="1"/>
  <c r="GS95" i="1"/>
  <c r="GT95" i="1"/>
  <c r="GU95" i="1"/>
  <c r="GV95" i="1"/>
  <c r="XX95" i="1"/>
  <c r="XY95" i="1"/>
  <c r="D95" i="1"/>
  <c r="GO95" i="1"/>
  <c r="LH87" i="1" a="1"/>
  <c r="LH87" i="1" s="1"/>
  <c r="LH89" i="1" s="1" a="1"/>
  <c r="LH89" i="1" s="1"/>
  <c r="LH91" i="1" s="1" a="1"/>
  <c r="LH91" i="1" s="1"/>
  <c r="LH93" i="1" s="1" a="1"/>
  <c r="LH93" i="1" s="1"/>
  <c r="LH95" i="1" s="1" a="1"/>
  <c r="LH95" i="1" s="1"/>
  <c r="LH97" i="1" s="1" a="1"/>
  <c r="LH97" i="1" s="1"/>
  <c r="LH99" i="1" s="1" a="1"/>
  <c r="LH99" i="1" s="1"/>
  <c r="LH101" i="1" s="1" a="1"/>
  <c r="LH101" i="1" s="1"/>
  <c r="LH103" i="1" s="1" a="1"/>
  <c r="LH103" i="1" s="1"/>
  <c r="LH105" i="1" s="1" a="1"/>
  <c r="LH105" i="1" s="1"/>
  <c r="LH86" i="1" a="1"/>
  <c r="LH86" i="1" s="1"/>
  <c r="LH107" i="1" s="1" a="1"/>
  <c r="LH107" i="1" s="1"/>
  <c r="ZV87" i="1" a="1"/>
  <c r="ZV87" i="1" s="1"/>
  <c r="ZV89" i="1" s="1" a="1"/>
  <c r="ZV89" i="1" s="1"/>
  <c r="ZV91" i="1" s="1" a="1"/>
  <c r="ZV91" i="1" s="1"/>
  <c r="ZV93" i="1" s="1" a="1"/>
  <c r="ZV93" i="1" s="1"/>
  <c r="ZV95" i="1" s="1" a="1"/>
  <c r="ZV95" i="1" s="1"/>
  <c r="ZV97" i="1" s="1" a="1"/>
  <c r="ZV97" i="1" s="1"/>
  <c r="ZV99" i="1" s="1" a="1"/>
  <c r="ZV99" i="1" s="1"/>
  <c r="ZV101" i="1" s="1" a="1"/>
  <c r="ZV101" i="1" s="1"/>
  <c r="ZV103" i="1" s="1" a="1"/>
  <c r="ZV103" i="1" s="1"/>
  <c r="ZV105" i="1" s="1" a="1"/>
  <c r="ZV105" i="1" s="1"/>
  <c r="AAM87" i="1" a="1"/>
  <c r="AAM87" i="1" s="1"/>
  <c r="AAM89" i="1" s="1" a="1"/>
  <c r="AAM89" i="1" s="1"/>
  <c r="AAM91" i="1" s="1" a="1"/>
  <c r="AAM91" i="1" s="1"/>
  <c r="AAM93" i="1" s="1" a="1"/>
  <c r="AAM93" i="1" s="1"/>
  <c r="AAM95" i="1" s="1" a="1"/>
  <c r="AAM95" i="1" s="1"/>
  <c r="AAM97" i="1" s="1" a="1"/>
  <c r="AAM97" i="1" s="1"/>
  <c r="AAM99" i="1" s="1" a="1"/>
  <c r="AAM99" i="1" s="1"/>
  <c r="AAM101" i="1" s="1" a="1"/>
  <c r="AAM101" i="1" s="1"/>
  <c r="AAM103" i="1" s="1" a="1"/>
  <c r="AAM103" i="1" s="1"/>
  <c r="AAM105" i="1" s="1" a="1"/>
  <c r="AAM105" i="1" s="1"/>
  <c r="ZV86" i="1" a="1"/>
  <c r="ZV86" i="1" s="1"/>
  <c r="ZV107" i="1" s="1" a="1"/>
  <c r="ZV107" i="1" s="1"/>
  <c r="D94" i="1"/>
  <c r="GK94" i="1"/>
  <c r="JY86" i="1" a="1"/>
  <c r="JY86" i="1" s="1"/>
  <c r="JY107" i="1" s="1" a="1"/>
  <c r="JY107" i="1" s="1"/>
  <c r="JY87" i="1" a="1"/>
  <c r="JY87" i="1" s="1"/>
  <c r="JY89" i="1" s="1" a="1"/>
  <c r="JY89" i="1" s="1"/>
  <c r="JY91" i="1" s="1" a="1"/>
  <c r="JY91" i="1" s="1"/>
  <c r="JY93" i="1" s="1" a="1"/>
  <c r="JY93" i="1" s="1"/>
  <c r="JY95" i="1" s="1" a="1"/>
  <c r="JY95" i="1" s="1"/>
  <c r="JY97" i="1" s="1" a="1"/>
  <c r="JY97" i="1" s="1"/>
  <c r="JY99" i="1" s="1" a="1"/>
  <c r="JY99" i="1" s="1"/>
  <c r="JY101" i="1" s="1" a="1"/>
  <c r="JY101" i="1" s="1"/>
  <c r="JY103" i="1" s="1" a="1"/>
  <c r="JY103" i="1" s="1"/>
  <c r="JY105" i="1" s="1" a="1"/>
  <c r="JY105" i="1" s="1"/>
  <c r="LF87" i="1" a="1"/>
  <c r="LF87" i="1" s="1"/>
  <c r="LF89" i="1" s="1" a="1"/>
  <c r="LF89" i="1" s="1"/>
  <c r="LF91" i="1" s="1" a="1"/>
  <c r="LF91" i="1" s="1"/>
  <c r="LF93" i="1" s="1" a="1"/>
  <c r="LF93" i="1" s="1"/>
  <c r="LF95" i="1" s="1" a="1"/>
  <c r="LF95" i="1" s="1"/>
  <c r="LF97" i="1" s="1" a="1"/>
  <c r="LF97" i="1" s="1"/>
  <c r="LF99" i="1" s="1" a="1"/>
  <c r="LF99" i="1" s="1"/>
  <c r="LF101" i="1" s="1" a="1"/>
  <c r="LF101" i="1" s="1"/>
  <c r="LF103" i="1" s="1" a="1"/>
  <c r="LF103" i="1" s="1"/>
  <c r="LF105" i="1" s="1" a="1"/>
  <c r="LF105" i="1" s="1"/>
  <c r="LF106" i="1" a="1"/>
  <c r="LF106" i="1" s="1"/>
  <c r="JN106" i="1" a="1"/>
  <c r="JN106" i="1" s="1"/>
  <c r="JZ86" i="1" a="1"/>
  <c r="JZ86" i="1" s="1"/>
  <c r="JZ107" i="1" s="1" a="1"/>
  <c r="JZ107" i="1" s="1"/>
  <c r="JZ106" i="1" a="1"/>
  <c r="JZ106" i="1" s="1"/>
  <c r="ACK86" i="1" a="1"/>
  <c r="ACK86" i="1" s="1"/>
  <c r="ACK107" i="1" s="1" a="1"/>
  <c r="ACK107" i="1" s="1"/>
  <c r="ACK87" i="1" a="1"/>
  <c r="ACK87" i="1" s="1"/>
  <c r="ACK108" i="1" s="1" a="1"/>
  <c r="ACK108" i="1" s="1"/>
  <c r="AAW87" i="1" a="1"/>
  <c r="AAW87" i="1" s="1"/>
  <c r="AAW89" i="1" s="1" a="1"/>
  <c r="AAW89" i="1" s="1"/>
  <c r="AAW91" i="1" s="1" a="1"/>
  <c r="AAW91" i="1" s="1"/>
  <c r="AAW93" i="1" s="1" a="1"/>
  <c r="AAW93" i="1" s="1"/>
  <c r="AAW95" i="1" s="1" a="1"/>
  <c r="AAW95" i="1" s="1"/>
  <c r="AAW97" i="1" s="1" a="1"/>
  <c r="AAW97" i="1" s="1"/>
  <c r="AAW99" i="1" s="1" a="1"/>
  <c r="AAW99" i="1" s="1"/>
  <c r="AAW101" i="1" s="1" a="1"/>
  <c r="AAW101" i="1" s="1"/>
  <c r="AAW103" i="1" s="1" a="1"/>
  <c r="AAW103" i="1" s="1"/>
  <c r="AAW105" i="1" s="1" a="1"/>
  <c r="AAW105" i="1" s="1"/>
  <c r="AAW86" i="1" a="1"/>
  <c r="AAW86" i="1" s="1"/>
  <c r="AAW107" i="1" s="1" a="1"/>
  <c r="AAW107" i="1" s="1"/>
  <c r="KC86" i="1" a="1"/>
  <c r="KC86" i="1" s="1"/>
  <c r="KC107" i="1" s="1" a="1"/>
  <c r="KC107" i="1" s="1"/>
  <c r="KC87" i="1" a="1"/>
  <c r="KC87" i="1" s="1"/>
  <c r="KC89" i="1" s="1" a="1"/>
  <c r="KC89" i="1" s="1"/>
  <c r="KC91" i="1" s="1" a="1"/>
  <c r="KC91" i="1" s="1"/>
  <c r="KC93" i="1" s="1" a="1"/>
  <c r="KC93" i="1" s="1"/>
  <c r="KC95" i="1" s="1" a="1"/>
  <c r="KC95" i="1" s="1"/>
  <c r="KC97" i="1" s="1" a="1"/>
  <c r="KC97" i="1" s="1"/>
  <c r="KC99" i="1" s="1" a="1"/>
  <c r="KC99" i="1" s="1"/>
  <c r="KC101" i="1" s="1" a="1"/>
  <c r="KC101" i="1" s="1"/>
  <c r="KC103" i="1" s="1" a="1"/>
  <c r="KC103" i="1" s="1"/>
  <c r="KC105" i="1" s="1" a="1"/>
  <c r="KC105" i="1" s="1"/>
  <c r="DJ106" i="1" a="1"/>
  <c r="DJ106" i="1" s="1"/>
  <c r="ZG86" i="1" a="1"/>
  <c r="ZG86" i="1" s="1"/>
  <c r="ZG107" i="1" s="1" a="1"/>
  <c r="ZG107" i="1" s="1"/>
  <c r="ZG87" i="1" a="1"/>
  <c r="ZG87" i="1" s="1"/>
  <c r="ZG89" i="1" s="1" a="1"/>
  <c r="ZG89" i="1" s="1"/>
  <c r="ZG91" i="1" s="1" a="1"/>
  <c r="ZG91" i="1" s="1"/>
  <c r="ZG93" i="1" s="1" a="1"/>
  <c r="ZG93" i="1" s="1"/>
  <c r="ZG95" i="1" s="1" a="1"/>
  <c r="ZG95" i="1" s="1"/>
  <c r="ZG97" i="1" s="1" a="1"/>
  <c r="ZG97" i="1" s="1"/>
  <c r="ZG99" i="1" s="1" a="1"/>
  <c r="ZG99" i="1" s="1"/>
  <c r="ZG101" i="1" s="1" a="1"/>
  <c r="ZG101" i="1" s="1"/>
  <c r="ZG103" i="1" s="1" a="1"/>
  <c r="ZG103" i="1" s="1"/>
  <c r="ZG105" i="1" s="1" a="1"/>
  <c r="ZG105" i="1" s="1"/>
  <c r="AAQ106" i="1" a="1"/>
  <c r="AAQ106" i="1" s="1"/>
  <c r="ABB86" i="1" a="1"/>
  <c r="ABB86" i="1" s="1"/>
  <c r="ABB88" i="1" s="1" a="1"/>
  <c r="ABB88" i="1" s="1"/>
  <c r="ABB90" i="1" s="1" a="1"/>
  <c r="ABB90" i="1" s="1"/>
  <c r="ABB92" i="1" s="1" a="1"/>
  <c r="ABB92" i="1" s="1"/>
  <c r="ABB94" i="1" s="1" a="1"/>
  <c r="ABB94" i="1" s="1"/>
  <c r="ABB96" i="1" s="1" a="1"/>
  <c r="ABB96" i="1" s="1"/>
  <c r="ABB98" i="1" s="1" a="1"/>
  <c r="ABB98" i="1" s="1"/>
  <c r="ABB100" i="1" s="1" a="1"/>
  <c r="ABB100" i="1" s="1"/>
  <c r="ABB102" i="1" s="1" a="1"/>
  <c r="ABB102" i="1" s="1"/>
  <c r="ABB104" i="1" s="1" a="1"/>
  <c r="ABB104" i="1" s="1"/>
  <c r="AHD87" i="1" a="1"/>
  <c r="AHD87" i="1" s="1"/>
  <c r="AHD89" i="1" s="1" a="1"/>
  <c r="AHD89" i="1" s="1"/>
  <c r="AHD91" i="1" s="1" a="1"/>
  <c r="AHD91" i="1" s="1"/>
  <c r="AHD93" i="1" s="1" a="1"/>
  <c r="AHD93" i="1" s="1"/>
  <c r="AHD95" i="1" s="1" a="1"/>
  <c r="AHD95" i="1" s="1"/>
  <c r="AHD97" i="1" s="1" a="1"/>
  <c r="AHD97" i="1" s="1"/>
  <c r="AHD99" i="1" s="1" a="1"/>
  <c r="AHD99" i="1" s="1"/>
  <c r="AHD101" i="1" s="1" a="1"/>
  <c r="AHD101" i="1" s="1"/>
  <c r="AHD103" i="1" s="1" a="1"/>
  <c r="AHD103" i="1" s="1"/>
  <c r="AHD105" i="1" s="1" a="1"/>
  <c r="AHD105" i="1" s="1"/>
  <c r="ABB87" i="1" a="1"/>
  <c r="ABB87" i="1" s="1"/>
  <c r="ABB108" i="1" s="1" a="1"/>
  <c r="ABB108" i="1" s="1"/>
  <c r="AHD86" i="1" a="1"/>
  <c r="AHD86" i="1" s="1"/>
  <c r="AHD107" i="1" s="1" a="1"/>
  <c r="AHD107" i="1" s="1"/>
  <c r="DJ87" i="1" a="1"/>
  <c r="DJ87" i="1" s="1"/>
  <c r="DJ108" i="1" s="1" a="1"/>
  <c r="DJ108" i="1" s="1"/>
  <c r="LM106" i="1" a="1"/>
  <c r="LM106" i="1" s="1"/>
  <c r="AAC86" i="1" a="1"/>
  <c r="AAC86" i="1" s="1"/>
  <c r="AAC107" i="1" s="1" a="1"/>
  <c r="AAC107" i="1" s="1"/>
  <c r="GP94" i="1"/>
  <c r="GN94" i="1"/>
  <c r="GT94" i="1"/>
  <c r="GM94" i="1"/>
  <c r="GJ94" i="1"/>
  <c r="L96" i="1" a="1"/>
  <c r="L96" i="1" s="1"/>
  <c r="GW96" i="1" s="1" a="1"/>
  <c r="GW96" i="1" s="1"/>
  <c r="GO94" i="1"/>
  <c r="GQ94" i="1"/>
  <c r="XX94" i="1"/>
  <c r="GR94" i="1"/>
  <c r="XY94" i="1"/>
  <c r="GL94" i="1"/>
  <c r="GS94" i="1"/>
  <c r="GU94" i="1"/>
  <c r="GV94" i="1"/>
  <c r="ZU86" i="1" a="1"/>
  <c r="ZU86" i="1" s="1"/>
  <c r="ZU107" i="1" s="1" a="1"/>
  <c r="ZU107" i="1" s="1"/>
  <c r="ZU87" i="1" a="1"/>
  <c r="ZU87" i="1" s="1"/>
  <c r="ZU89" i="1" s="1" a="1"/>
  <c r="ZU89" i="1" s="1"/>
  <c r="ZU91" i="1" s="1" a="1"/>
  <c r="ZU91" i="1" s="1"/>
  <c r="ZU93" i="1" s="1" a="1"/>
  <c r="ZU93" i="1" s="1"/>
  <c r="ZU95" i="1" s="1" a="1"/>
  <c r="ZU95" i="1" s="1"/>
  <c r="ZU97" i="1" s="1" a="1"/>
  <c r="ZU97" i="1" s="1"/>
  <c r="ZU99" i="1" s="1" a="1"/>
  <c r="ZU99" i="1" s="1"/>
  <c r="ZU101" i="1" s="1" a="1"/>
  <c r="ZU101" i="1" s="1"/>
  <c r="ZU103" i="1" s="1" a="1"/>
  <c r="ZU103" i="1" s="1"/>
  <c r="ZU105" i="1" s="1" a="1"/>
  <c r="ZU105" i="1" s="1"/>
  <c r="KE86" i="1" a="1"/>
  <c r="KE86" i="1" s="1"/>
  <c r="KE107" i="1" s="1" a="1"/>
  <c r="KE107" i="1" s="1"/>
  <c r="AAE87" i="1" a="1"/>
  <c r="AAE87" i="1" s="1"/>
  <c r="AAE108" i="1" s="1" a="1"/>
  <c r="AAE108" i="1" s="1"/>
  <c r="AAE86" i="1" a="1"/>
  <c r="AAE86" i="1" s="1"/>
  <c r="AAE107" i="1" s="1" a="1"/>
  <c r="AAE107" i="1" s="1"/>
  <c r="LL87" i="1" a="1"/>
  <c r="LL87" i="1" s="1"/>
  <c r="LL108" i="1" s="1" a="1"/>
  <c r="LL108" i="1" s="1"/>
  <c r="ACD55" i="1" a="1"/>
  <c r="ACD55" i="1" s="1"/>
  <c r="ACD56" i="1" s="1" a="1"/>
  <c r="ACD56" i="1" s="1"/>
  <c r="LL86" i="1" a="1"/>
  <c r="LL86" i="1" s="1"/>
  <c r="LL88" i="1" s="1" a="1"/>
  <c r="LL88" i="1" s="1"/>
  <c r="LL90" i="1" s="1" a="1"/>
  <c r="LL90" i="1" s="1"/>
  <c r="LL92" i="1" s="1" a="1"/>
  <c r="LL92" i="1" s="1"/>
  <c r="LL94" i="1" s="1" a="1"/>
  <c r="LL94" i="1" s="1"/>
  <c r="LL96" i="1" s="1" a="1"/>
  <c r="LL96" i="1" s="1"/>
  <c r="LL98" i="1" s="1" a="1"/>
  <c r="LL98" i="1" s="1"/>
  <c r="LL100" i="1" s="1" a="1"/>
  <c r="LL100" i="1" s="1"/>
  <c r="LL102" i="1" s="1" a="1"/>
  <c r="LL102" i="1" s="1"/>
  <c r="LL104" i="1" s="1" a="1"/>
  <c r="LL104" i="1" s="1"/>
  <c r="ACD51" i="1" a="1"/>
  <c r="ACD51" i="1" s="1"/>
  <c r="ACD52" i="1" s="1" a="1"/>
  <c r="ACD52" i="1" s="1"/>
  <c r="LG87" i="1" a="1"/>
  <c r="LG87" i="1" s="1"/>
  <c r="LG108" i="1" s="1" a="1"/>
  <c r="LG108" i="1" s="1"/>
  <c r="LG86" i="1" a="1"/>
  <c r="LG86" i="1" s="1"/>
  <c r="LG107" i="1" s="1" a="1"/>
  <c r="LG107" i="1" s="1"/>
  <c r="JM86" i="1" a="1"/>
  <c r="JM86" i="1" s="1"/>
  <c r="JM107" i="1" s="1" a="1"/>
  <c r="JM107" i="1" s="1"/>
  <c r="JM87" i="1" a="1"/>
  <c r="JM87" i="1" s="1"/>
  <c r="JM108" i="1" s="1" a="1"/>
  <c r="JM108" i="1" s="1"/>
  <c r="AAP86" i="1" a="1"/>
  <c r="AAP86" i="1" s="1"/>
  <c r="AAP107" i="1" s="1" a="1"/>
  <c r="AAP107" i="1" s="1"/>
  <c r="AAP87" i="1" a="1"/>
  <c r="AAP87" i="1" s="1"/>
  <c r="AAP108" i="1" s="1" a="1"/>
  <c r="AAP108" i="1" s="1"/>
  <c r="AAQ86" i="1" a="1"/>
  <c r="AAQ86" i="1" s="1"/>
  <c r="AAQ107" i="1" s="1" a="1"/>
  <c r="AAQ107" i="1" s="1"/>
  <c r="LM86" i="1" a="1"/>
  <c r="LM86" i="1" s="1"/>
  <c r="LM107" i="1" s="1" a="1"/>
  <c r="LM107" i="1" s="1"/>
  <c r="AAC87" i="1" a="1"/>
  <c r="AAC87" i="1" s="1"/>
  <c r="AAC108" i="1" s="1" a="1"/>
  <c r="AAC108" i="1" s="1"/>
  <c r="SN85" i="1"/>
  <c r="SN86" i="1"/>
  <c r="SN87" i="1"/>
  <c r="SN88" i="1"/>
  <c r="SN89" i="1"/>
  <c r="SN90" i="1"/>
  <c r="SN91" i="1"/>
  <c r="SN92" i="1"/>
  <c r="SN93" i="1"/>
  <c r="SN94" i="1"/>
  <c r="SN95" i="1"/>
  <c r="SN96" i="1"/>
  <c r="SN97" i="1"/>
  <c r="SN98" i="1"/>
  <c r="SN99" i="1"/>
  <c r="SN100" i="1"/>
  <c r="SN101" i="1"/>
  <c r="SN102" i="1"/>
  <c r="SN103" i="1"/>
  <c r="SN104" i="1"/>
  <c r="SN105" i="1"/>
  <c r="SN106" i="1"/>
  <c r="SN107" i="1"/>
  <c r="SN108" i="1"/>
  <c r="LK87" i="1" a="1"/>
  <c r="LK87" i="1" s="1"/>
  <c r="LK89" i="1" s="1" a="1"/>
  <c r="LK89" i="1" s="1"/>
  <c r="LK91" i="1" s="1" a="1"/>
  <c r="LK91" i="1" s="1"/>
  <c r="LK93" i="1" s="1" a="1"/>
  <c r="LK93" i="1" s="1"/>
  <c r="LK95" i="1" s="1" a="1"/>
  <c r="LK95" i="1" s="1"/>
  <c r="LK97" i="1" s="1" a="1"/>
  <c r="LK97" i="1" s="1"/>
  <c r="LK99" i="1" s="1" a="1"/>
  <c r="LK99" i="1" s="1"/>
  <c r="LK101" i="1" s="1" a="1"/>
  <c r="LK101" i="1" s="1"/>
  <c r="LK103" i="1" s="1" a="1"/>
  <c r="LK103" i="1" s="1"/>
  <c r="LK105" i="1" s="1" a="1"/>
  <c r="LK105" i="1" s="1"/>
  <c r="CD86" i="1" a="1"/>
  <c r="CD86" i="1" s="1"/>
  <c r="CD107" i="1" s="1" a="1"/>
  <c r="CD107" i="1" s="1"/>
  <c r="ZH106" i="1" a="1"/>
  <c r="ZH106" i="1" s="1"/>
  <c r="KE106" i="1" a="1"/>
  <c r="KE106" i="1" s="1"/>
  <c r="ZM106" i="1" a="1"/>
  <c r="ZM106" i="1" s="1"/>
  <c r="LK86" i="1" a="1"/>
  <c r="LK86" i="1" s="1"/>
  <c r="LK107" i="1" s="1" a="1"/>
  <c r="LK107" i="1" s="1"/>
  <c r="CD87" i="1" a="1"/>
  <c r="CD87" i="1" s="1"/>
  <c r="CD89" i="1" s="1" a="1"/>
  <c r="CD89" i="1" s="1"/>
  <c r="CD91" i="1" s="1" a="1"/>
  <c r="CD91" i="1" s="1"/>
  <c r="CD93" i="1" s="1" a="1"/>
  <c r="CD93" i="1" s="1"/>
  <c r="CD95" i="1" s="1" a="1"/>
  <c r="CD95" i="1" s="1"/>
  <c r="CD97" i="1" s="1" a="1"/>
  <c r="CD97" i="1" s="1"/>
  <c r="CD99" i="1" s="1" a="1"/>
  <c r="CD99" i="1" s="1"/>
  <c r="CD101" i="1" s="1" a="1"/>
  <c r="CD101" i="1" s="1"/>
  <c r="CD103" i="1" s="1" a="1"/>
  <c r="CD103" i="1" s="1"/>
  <c r="CD105" i="1" s="1" a="1"/>
  <c r="CD105" i="1" s="1"/>
  <c r="KX86" i="1" a="1"/>
  <c r="KX86" i="1" s="1"/>
  <c r="KX107" i="1" s="1" a="1"/>
  <c r="KX107" i="1" s="1"/>
  <c r="AAX87" i="1" a="1"/>
  <c r="AAX87" i="1" s="1"/>
  <c r="AAX89" i="1" s="1" a="1"/>
  <c r="AAX89" i="1" s="1"/>
  <c r="AAX91" i="1" s="1" a="1"/>
  <c r="AAX91" i="1" s="1"/>
  <c r="AAX93" i="1" s="1" a="1"/>
  <c r="AAX93" i="1" s="1"/>
  <c r="AAX95" i="1" s="1" a="1"/>
  <c r="AAX95" i="1" s="1"/>
  <c r="AAX97" i="1" s="1" a="1"/>
  <c r="AAX97" i="1" s="1"/>
  <c r="AAX99" i="1" s="1" a="1"/>
  <c r="AAX99" i="1" s="1"/>
  <c r="AAX101" i="1" s="1" a="1"/>
  <c r="AAX101" i="1" s="1"/>
  <c r="AAX103" i="1" s="1" a="1"/>
  <c r="AAX103" i="1" s="1"/>
  <c r="AAX105" i="1" s="1" a="1"/>
  <c r="AAX105" i="1" s="1"/>
  <c r="KA87" i="1" a="1"/>
  <c r="KA87" i="1" s="1"/>
  <c r="KA108" i="1" s="1" a="1"/>
  <c r="KA108" i="1" s="1"/>
  <c r="KX87" i="1" a="1"/>
  <c r="KX87" i="1" s="1"/>
  <c r="KX108" i="1" s="1" a="1"/>
  <c r="KX108" i="1" s="1"/>
  <c r="AAX86" i="1" a="1"/>
  <c r="AAX86" i="1" s="1"/>
  <c r="KA86" i="1" a="1"/>
  <c r="KA86" i="1" s="1"/>
  <c r="KA107" i="1" s="1" a="1"/>
  <c r="KA107" i="1" s="1"/>
  <c r="LQ86" i="1" a="1"/>
  <c r="LQ86" i="1" s="1"/>
  <c r="LQ107" i="1" s="1" a="1"/>
  <c r="LQ107" i="1" s="1"/>
  <c r="KK87" i="1" a="1"/>
  <c r="KK87" i="1" s="1"/>
  <c r="KK89" i="1" s="1" a="1"/>
  <c r="KK89" i="1" s="1"/>
  <c r="KK91" i="1" s="1" a="1"/>
  <c r="KK91" i="1" s="1"/>
  <c r="KK93" i="1" s="1" a="1"/>
  <c r="KK93" i="1" s="1"/>
  <c r="KK95" i="1" s="1" a="1"/>
  <c r="KK95" i="1" s="1"/>
  <c r="KK97" i="1" s="1" a="1"/>
  <c r="KK97" i="1" s="1"/>
  <c r="KK99" i="1" s="1" a="1"/>
  <c r="KK99" i="1" s="1"/>
  <c r="KK101" i="1" s="1" a="1"/>
  <c r="KK101" i="1" s="1"/>
  <c r="KK103" i="1" s="1" a="1"/>
  <c r="KK103" i="1" s="1"/>
  <c r="KK105" i="1" s="1" a="1"/>
  <c r="KK105" i="1" s="1"/>
  <c r="LQ87" i="1" a="1"/>
  <c r="LQ87" i="1" s="1"/>
  <c r="LQ89" i="1" s="1" a="1"/>
  <c r="LQ89" i="1" s="1"/>
  <c r="LQ91" i="1" s="1" a="1"/>
  <c r="LQ91" i="1" s="1"/>
  <c r="LQ93" i="1" s="1" a="1"/>
  <c r="LQ93" i="1" s="1"/>
  <c r="LQ95" i="1" s="1" a="1"/>
  <c r="LQ95" i="1" s="1"/>
  <c r="LQ97" i="1" s="1" a="1"/>
  <c r="LQ97" i="1" s="1"/>
  <c r="LQ99" i="1" s="1" a="1"/>
  <c r="LQ99" i="1" s="1"/>
  <c r="LQ101" i="1" s="1" a="1"/>
  <c r="LQ101" i="1" s="1"/>
  <c r="LQ103" i="1" s="1" a="1"/>
  <c r="LQ103" i="1" s="1"/>
  <c r="LQ105" i="1" s="1" a="1"/>
  <c r="LQ105" i="1" s="1"/>
  <c r="KK86" i="1" a="1"/>
  <c r="KK86" i="1" s="1"/>
  <c r="KK107" i="1" s="1" a="1"/>
  <c r="KK107" i="1" s="1"/>
  <c r="AAO87" i="1" a="1"/>
  <c r="AAO87" i="1" s="1"/>
  <c r="AAO108" i="1" s="1" a="1"/>
  <c r="AAO108" i="1" s="1"/>
  <c r="LD86" i="1" a="1"/>
  <c r="LD86" i="1" s="1"/>
  <c r="LD107" i="1" s="1" a="1"/>
  <c r="LD107" i="1" s="1"/>
  <c r="AAM86" i="1" a="1"/>
  <c r="AAM86" i="1" s="1"/>
  <c r="AAM107" i="1" s="1" a="1"/>
  <c r="AAM107" i="1" s="1"/>
  <c r="AAO86" i="1" a="1"/>
  <c r="AAO86" i="1" s="1"/>
  <c r="AAO107" i="1" s="1" a="1"/>
  <c r="AAO107" i="1" s="1"/>
  <c r="BK87" i="1" a="1"/>
  <c r="BK87" i="1" s="1"/>
  <c r="BK89" i="1" s="1" a="1"/>
  <c r="BK89" i="1" s="1"/>
  <c r="BK91" i="1" s="1" a="1"/>
  <c r="BK91" i="1" s="1"/>
  <c r="BK93" i="1" s="1" a="1"/>
  <c r="BK93" i="1" s="1"/>
  <c r="BK95" i="1" s="1" a="1"/>
  <c r="BK95" i="1" s="1"/>
  <c r="BK97" i="1" s="1" a="1"/>
  <c r="BK97" i="1" s="1"/>
  <c r="BK99" i="1" s="1" a="1"/>
  <c r="BK99" i="1" s="1"/>
  <c r="BK101" i="1" s="1" a="1"/>
  <c r="BK101" i="1" s="1"/>
  <c r="BK103" i="1" s="1" a="1"/>
  <c r="BK103" i="1" s="1"/>
  <c r="BK105" i="1" s="1" a="1"/>
  <c r="BK105" i="1" s="1"/>
  <c r="KJ87" i="1" a="1"/>
  <c r="KJ87" i="1" s="1"/>
  <c r="KJ89" i="1" s="1" a="1"/>
  <c r="KJ89" i="1" s="1"/>
  <c r="KJ91" i="1" s="1" a="1"/>
  <c r="KJ91" i="1" s="1"/>
  <c r="KJ93" i="1" s="1" a="1"/>
  <c r="KJ93" i="1" s="1"/>
  <c r="KJ95" i="1" s="1" a="1"/>
  <c r="KJ95" i="1" s="1"/>
  <c r="KJ97" i="1" s="1" a="1"/>
  <c r="KJ97" i="1" s="1"/>
  <c r="KJ99" i="1" s="1" a="1"/>
  <c r="KJ99" i="1" s="1"/>
  <c r="KJ101" i="1" s="1" a="1"/>
  <c r="KJ101" i="1" s="1"/>
  <c r="KJ103" i="1" s="1" a="1"/>
  <c r="KJ103" i="1" s="1"/>
  <c r="KJ105" i="1" s="1" a="1"/>
  <c r="KJ105" i="1" s="1"/>
  <c r="LD87" i="1" a="1"/>
  <c r="LD87" i="1" s="1"/>
  <c r="LD89" i="1" s="1" a="1"/>
  <c r="LD89" i="1" s="1"/>
  <c r="LD91" i="1" s="1" a="1"/>
  <c r="LD91" i="1" s="1"/>
  <c r="LD93" i="1" s="1" a="1"/>
  <c r="LD93" i="1" s="1"/>
  <c r="LD95" i="1" s="1" a="1"/>
  <c r="LD95" i="1" s="1"/>
  <c r="LD97" i="1" s="1" a="1"/>
  <c r="LD97" i="1" s="1"/>
  <c r="LD99" i="1" s="1" a="1"/>
  <c r="LD99" i="1" s="1"/>
  <c r="LD101" i="1" s="1" a="1"/>
  <c r="LD101" i="1" s="1"/>
  <c r="LD103" i="1" s="1" a="1"/>
  <c r="LD103" i="1" s="1"/>
  <c r="LD105" i="1" s="1" a="1"/>
  <c r="LD105" i="1" s="1"/>
  <c r="BK86" i="1" a="1"/>
  <c r="BK86" i="1" s="1"/>
  <c r="BK107" i="1" s="1" a="1"/>
  <c r="BK107" i="1" s="1"/>
  <c r="ZT87" i="1" a="1"/>
  <c r="ZT87" i="1" s="1"/>
  <c r="ZT89" i="1" s="1" a="1"/>
  <c r="ZT89" i="1" s="1"/>
  <c r="ZT91" i="1" s="1" a="1"/>
  <c r="ZT91" i="1" s="1"/>
  <c r="ZT93" i="1" s="1" a="1"/>
  <c r="ZT93" i="1" s="1"/>
  <c r="ZT95" i="1" s="1" a="1"/>
  <c r="ZT95" i="1" s="1"/>
  <c r="ZT97" i="1" s="1" a="1"/>
  <c r="ZT97" i="1" s="1"/>
  <c r="ZT99" i="1" s="1" a="1"/>
  <c r="ZT99" i="1" s="1"/>
  <c r="ZT101" i="1" s="1" a="1"/>
  <c r="ZT101" i="1" s="1"/>
  <c r="ZT103" i="1" s="1" a="1"/>
  <c r="ZT103" i="1" s="1"/>
  <c r="ZT105" i="1" s="1" a="1"/>
  <c r="ZT105" i="1" s="1"/>
  <c r="KJ86" i="1" a="1"/>
  <c r="KJ86" i="1" s="1"/>
  <c r="KJ107" i="1" s="1" a="1"/>
  <c r="KJ107" i="1" s="1"/>
  <c r="LN86" i="1" a="1"/>
  <c r="LN86" i="1" s="1"/>
  <c r="LN107" i="1" s="1" a="1"/>
  <c r="LN107" i="1" s="1"/>
  <c r="ZT86" i="1" a="1"/>
  <c r="ZT86" i="1" s="1"/>
  <c r="ZT107" i="1" s="1" a="1"/>
  <c r="ZT107" i="1" s="1"/>
  <c r="LN87" i="1" a="1"/>
  <c r="LN87" i="1" s="1"/>
  <c r="LN108" i="1" s="1" a="1"/>
  <c r="LN108" i="1" s="1"/>
  <c r="ZE86" i="1" a="1"/>
  <c r="ZE86" i="1" s="1"/>
  <c r="ZE107" i="1" s="1" a="1"/>
  <c r="ZE107" i="1" s="1"/>
  <c r="ZH87" i="1" a="1"/>
  <c r="ZH87" i="1" s="1"/>
  <c r="ZH89" i="1" s="1" a="1"/>
  <c r="ZH89" i="1" s="1"/>
  <c r="ZH91" i="1" s="1" a="1"/>
  <c r="ZH91" i="1" s="1"/>
  <c r="ZH93" i="1" s="1" a="1"/>
  <c r="ZH93" i="1" s="1"/>
  <c r="ZH95" i="1" s="1" a="1"/>
  <c r="ZH95" i="1" s="1"/>
  <c r="ZH97" i="1" s="1" a="1"/>
  <c r="ZH97" i="1" s="1"/>
  <c r="ZH99" i="1" s="1" a="1"/>
  <c r="ZH99" i="1" s="1"/>
  <c r="ZH101" i="1" s="1" a="1"/>
  <c r="ZH101" i="1" s="1"/>
  <c r="ZH103" i="1" s="1" a="1"/>
  <c r="ZH103" i="1" s="1"/>
  <c r="ZH105" i="1" s="1" a="1"/>
  <c r="ZH105" i="1" s="1"/>
  <c r="ZE87" i="1" a="1"/>
  <c r="ZE87" i="1" s="1"/>
  <c r="ZE89" i="1" s="1" a="1"/>
  <c r="ZE89" i="1" s="1"/>
  <c r="ZE91" i="1" s="1" a="1"/>
  <c r="ZE91" i="1" s="1"/>
  <c r="ZE93" i="1" s="1" a="1"/>
  <c r="ZE93" i="1" s="1"/>
  <c r="ZE95" i="1" s="1" a="1"/>
  <c r="ZE95" i="1" s="1"/>
  <c r="ZE97" i="1" s="1" a="1"/>
  <c r="ZE97" i="1" s="1"/>
  <c r="ZE99" i="1" s="1" a="1"/>
  <c r="ZE99" i="1" s="1"/>
  <c r="ZE101" i="1" s="1" a="1"/>
  <c r="ZE101" i="1" s="1"/>
  <c r="ZE103" i="1" s="1" a="1"/>
  <c r="ZE103" i="1" s="1"/>
  <c r="ZE105" i="1" s="1" a="1"/>
  <c r="ZE105" i="1" s="1"/>
  <c r="ZM87" i="1" a="1"/>
  <c r="ZM87" i="1" s="1"/>
  <c r="ZM89" i="1" s="1" a="1"/>
  <c r="ZM89" i="1" s="1"/>
  <c r="ZM91" i="1" s="1" a="1"/>
  <c r="ZM91" i="1" s="1"/>
  <c r="ZM93" i="1" s="1" a="1"/>
  <c r="ZM93" i="1" s="1"/>
  <c r="ZM95" i="1" s="1" a="1"/>
  <c r="ZM95" i="1" s="1"/>
  <c r="ZM97" i="1" s="1" a="1"/>
  <c r="ZM97" i="1" s="1"/>
  <c r="ZM99" i="1" s="1" a="1"/>
  <c r="ZM99" i="1" s="1"/>
  <c r="ZM101" i="1" s="1" a="1"/>
  <c r="ZM101" i="1" s="1"/>
  <c r="ZM103" i="1" s="1" a="1"/>
  <c r="ZM103" i="1" s="1"/>
  <c r="ZM105" i="1" s="1" a="1"/>
  <c r="ZM105" i="1" s="1"/>
  <c r="ZL87" i="1" a="1"/>
  <c r="ZL87" i="1" s="1"/>
  <c r="ZL89" i="1" s="1" a="1"/>
  <c r="ZL89" i="1" s="1"/>
  <c r="ZL91" i="1" s="1" a="1"/>
  <c r="ZL91" i="1" s="1"/>
  <c r="ZL93" i="1" s="1" a="1"/>
  <c r="ZL93" i="1" s="1"/>
  <c r="ZL95" i="1" s="1" a="1"/>
  <c r="ZL95" i="1" s="1"/>
  <c r="ZL97" i="1" s="1" a="1"/>
  <c r="ZL97" i="1" s="1"/>
  <c r="ZL99" i="1" s="1" a="1"/>
  <c r="ZL99" i="1" s="1"/>
  <c r="ZL101" i="1" s="1" a="1"/>
  <c r="ZL101" i="1" s="1"/>
  <c r="ZL103" i="1" s="1" a="1"/>
  <c r="ZL103" i="1" s="1"/>
  <c r="ZL105" i="1" s="1" a="1"/>
  <c r="ZL105" i="1" s="1"/>
  <c r="ZL86" i="1" a="1"/>
  <c r="ZL86" i="1" s="1"/>
  <c r="ZL88" i="1" s="1" a="1"/>
  <c r="ZL88" i="1" s="1"/>
  <c r="ZL90" i="1" s="1" a="1"/>
  <c r="ZL90" i="1" s="1"/>
  <c r="ZL92" i="1" s="1" a="1"/>
  <c r="ZL92" i="1" s="1"/>
  <c r="ZL94" i="1" s="1" a="1"/>
  <c r="ZL94" i="1" s="1"/>
  <c r="ZL96" i="1" s="1" a="1"/>
  <c r="ZL96" i="1" s="1"/>
  <c r="ZL98" i="1" s="1" a="1"/>
  <c r="ZL98" i="1" s="1"/>
  <c r="ZL100" i="1" s="1" a="1"/>
  <c r="ZL100" i="1" s="1"/>
  <c r="ZL102" i="1" s="1" a="1"/>
  <c r="ZL102" i="1" s="1"/>
  <c r="ZL104" i="1" s="1" a="1"/>
  <c r="ZL104" i="1" s="1"/>
  <c r="ZP86" i="1" a="1"/>
  <c r="ZP86" i="1" s="1"/>
  <c r="ZP107" i="1" s="1" a="1"/>
  <c r="ZP107" i="1" s="1"/>
  <c r="ZP106" i="1" a="1"/>
  <c r="ZP106" i="1" s="1"/>
  <c r="PX53" i="1" a="1"/>
  <c r="PX53" i="1" s="1"/>
  <c r="PX54" i="1" s="1" a="1"/>
  <c r="PX54" i="1" s="1"/>
  <c r="PX55" i="1" a="1"/>
  <c r="PX55" i="1" s="1"/>
  <c r="PX56" i="1" s="1" a="1"/>
  <c r="PX56" i="1" s="1"/>
  <c r="PX51" i="1" a="1"/>
  <c r="PX51" i="1" s="1"/>
  <c r="PX52" i="1" s="1" a="1"/>
  <c r="PX52" i="1" s="1"/>
  <c r="RY55" i="1" a="1"/>
  <c r="RY55" i="1" s="1"/>
  <c r="RY56" i="1" s="1" a="1"/>
  <c r="RY56" i="1" s="1"/>
  <c r="RY53" i="1" a="1"/>
  <c r="RY53" i="1" s="1"/>
  <c r="RY54" i="1" s="1" a="1"/>
  <c r="RY54" i="1" s="1"/>
  <c r="RY51" i="1" a="1"/>
  <c r="RY51" i="1" s="1"/>
  <c r="RY52" i="1" s="1" a="1"/>
  <c r="RY52" i="1" s="1"/>
  <c r="VK55" i="1" a="1"/>
  <c r="VK55" i="1" s="1"/>
  <c r="VK56" i="1" s="1" a="1"/>
  <c r="VK56" i="1" s="1"/>
  <c r="VK53" i="1" a="1"/>
  <c r="VK53" i="1" s="1"/>
  <c r="VK54" i="1" s="1" a="1"/>
  <c r="VK54" i="1" s="1"/>
  <c r="VK51" i="1" a="1"/>
  <c r="VK51" i="1" s="1"/>
  <c r="VK52" i="1" s="1" a="1"/>
  <c r="VK52" i="1" s="1"/>
  <c r="UZ55" i="1" a="1"/>
  <c r="UZ55" i="1" s="1"/>
  <c r="UZ56" i="1" s="1" a="1"/>
  <c r="UZ56" i="1" s="1"/>
  <c r="UZ51" i="1" a="1"/>
  <c r="UZ51" i="1" s="1"/>
  <c r="UZ52" i="1" s="1" a="1"/>
  <c r="UZ52" i="1" s="1"/>
  <c r="UZ53" i="1" a="1"/>
  <c r="UZ53" i="1" s="1"/>
  <c r="UZ54" i="1" s="1" a="1"/>
  <c r="UZ54" i="1" s="1"/>
  <c r="SY55" i="1" a="1"/>
  <c r="SY55" i="1" s="1"/>
  <c r="SY56" i="1" s="1" a="1"/>
  <c r="SY56" i="1" s="1"/>
  <c r="SY53" i="1" a="1"/>
  <c r="SY53" i="1" s="1"/>
  <c r="SY54" i="1" s="1" a="1"/>
  <c r="SY54" i="1" s="1"/>
  <c r="SY51" i="1" a="1"/>
  <c r="SY51" i="1" s="1"/>
  <c r="SY52" i="1" s="1" a="1"/>
  <c r="SY52" i="1" s="1"/>
  <c r="XH51" i="1" a="1"/>
  <c r="XH51" i="1" s="1"/>
  <c r="XH52" i="1" s="1" a="1"/>
  <c r="XH52" i="1" s="1"/>
  <c r="XH53" i="1" a="1"/>
  <c r="XH53" i="1" s="1"/>
  <c r="XH54" i="1" s="1" a="1"/>
  <c r="XH54" i="1" s="1"/>
  <c r="XH55" i="1" a="1"/>
  <c r="XH55" i="1" s="1"/>
  <c r="XH56" i="1" s="1" a="1"/>
  <c r="XH56" i="1" s="1"/>
  <c r="VH53" i="1" a="1"/>
  <c r="VH53" i="1" s="1"/>
  <c r="VH54" i="1" s="1" a="1"/>
  <c r="VH54" i="1" s="1"/>
  <c r="VH55" i="1" a="1"/>
  <c r="VH55" i="1" s="1"/>
  <c r="VH56" i="1" s="1" a="1"/>
  <c r="VH56" i="1" s="1"/>
  <c r="VH51" i="1" a="1"/>
  <c r="VH51" i="1" s="1"/>
  <c r="VH52" i="1" s="1" a="1"/>
  <c r="VH52" i="1" s="1"/>
  <c r="RH53" i="1" a="1"/>
  <c r="RH53" i="1" s="1"/>
  <c r="RH54" i="1" s="1" a="1"/>
  <c r="RH54" i="1" s="1"/>
  <c r="RH51" i="1" a="1"/>
  <c r="RH51" i="1" s="1"/>
  <c r="RH52" i="1" s="1" a="1"/>
  <c r="RH52" i="1" s="1"/>
  <c r="RH55" i="1" a="1"/>
  <c r="RH55" i="1" s="1"/>
  <c r="RH56" i="1" s="1" a="1"/>
  <c r="RH56" i="1" s="1"/>
  <c r="UQ55" i="1" a="1"/>
  <c r="UQ55" i="1" s="1"/>
  <c r="UQ56" i="1" s="1" a="1"/>
  <c r="UQ56" i="1" s="1"/>
  <c r="UQ51" i="1" a="1"/>
  <c r="UQ51" i="1" s="1"/>
  <c r="UQ52" i="1" s="1" a="1"/>
  <c r="UQ52" i="1" s="1"/>
  <c r="UQ53" i="1" a="1"/>
  <c r="UQ53" i="1" s="1"/>
  <c r="UQ54" i="1" s="1" a="1"/>
  <c r="UQ54" i="1" s="1"/>
  <c r="WW53" i="1" a="1"/>
  <c r="WW53" i="1" s="1"/>
  <c r="WW54" i="1" s="1" a="1"/>
  <c r="WW54" i="1" s="1"/>
  <c r="WW55" i="1" a="1"/>
  <c r="WW55" i="1" s="1"/>
  <c r="WW56" i="1" s="1" a="1"/>
  <c r="WW56" i="1" s="1"/>
  <c r="WW51" i="1" a="1"/>
  <c r="WW51" i="1" s="1"/>
  <c r="WW52" i="1" s="1" a="1"/>
  <c r="WW52" i="1" s="1"/>
  <c r="VR55" i="1" a="1"/>
  <c r="VR55" i="1" s="1"/>
  <c r="VR56" i="1" s="1" a="1"/>
  <c r="VR56" i="1" s="1"/>
  <c r="VR53" i="1" a="1"/>
  <c r="VR53" i="1" s="1"/>
  <c r="VR54" i="1" s="1" a="1"/>
  <c r="VR54" i="1" s="1"/>
  <c r="VR51" i="1" a="1"/>
  <c r="VR51" i="1" s="1"/>
  <c r="VR52" i="1" s="1" a="1"/>
  <c r="VR52" i="1" s="1"/>
  <c r="UK53" i="1" a="1"/>
  <c r="UK53" i="1" s="1"/>
  <c r="UK54" i="1" s="1" a="1"/>
  <c r="UK54" i="1" s="1"/>
  <c r="UK55" i="1" a="1"/>
  <c r="UK55" i="1" s="1"/>
  <c r="UK56" i="1" s="1" a="1"/>
  <c r="UK56" i="1" s="1"/>
  <c r="UK51" i="1" a="1"/>
  <c r="UK51" i="1" s="1"/>
  <c r="UK52" i="1" s="1" a="1"/>
  <c r="UK52" i="1" s="1"/>
  <c r="PP53" i="1" a="1"/>
  <c r="PP53" i="1" s="1"/>
  <c r="PP54" i="1" s="1" a="1"/>
  <c r="PP54" i="1" s="1"/>
  <c r="PP55" i="1" a="1"/>
  <c r="PP55" i="1" s="1"/>
  <c r="PP56" i="1" s="1" a="1"/>
  <c r="PP56" i="1" s="1"/>
  <c r="PP51" i="1" a="1"/>
  <c r="PP51" i="1" s="1"/>
  <c r="PP52" i="1" s="1" a="1"/>
  <c r="PP52" i="1" s="1"/>
  <c r="VZ51" i="1" a="1"/>
  <c r="VZ51" i="1" s="1"/>
  <c r="VZ52" i="1" s="1" a="1"/>
  <c r="VZ52" i="1" s="1"/>
  <c r="VZ55" i="1" a="1"/>
  <c r="VZ55" i="1" s="1"/>
  <c r="VZ56" i="1" s="1" a="1"/>
  <c r="VZ56" i="1" s="1"/>
  <c r="VZ53" i="1" a="1"/>
  <c r="VZ53" i="1" s="1"/>
  <c r="VZ54" i="1" s="1" a="1"/>
  <c r="VZ54" i="1" s="1"/>
  <c r="PG51" i="1" a="1"/>
  <c r="PG51" i="1" s="1"/>
  <c r="PG52" i="1" s="1" a="1"/>
  <c r="PG52" i="1" s="1"/>
  <c r="PG55" i="1" a="1"/>
  <c r="PG55" i="1" s="1"/>
  <c r="PG56" i="1" s="1" a="1"/>
  <c r="PG56" i="1" s="1"/>
  <c r="PG53" i="1" a="1"/>
  <c r="PG53" i="1" s="1"/>
  <c r="PG54" i="1" s="1" a="1"/>
  <c r="PG54" i="1" s="1"/>
  <c r="SP51" i="1" a="1"/>
  <c r="SP51" i="1" s="1"/>
  <c r="SP52" i="1" s="1" a="1"/>
  <c r="SP52" i="1" s="1"/>
  <c r="SP53" i="1" a="1"/>
  <c r="SP53" i="1" s="1"/>
  <c r="SP54" i="1" s="1" a="1"/>
  <c r="SP54" i="1" s="1"/>
  <c r="SP55" i="1" a="1"/>
  <c r="SP55" i="1" s="1"/>
  <c r="SP56" i="1" s="1" a="1"/>
  <c r="SP56" i="1" s="1"/>
  <c r="PH53" i="1" a="1"/>
  <c r="PH53" i="1" s="1"/>
  <c r="PH54" i="1" s="1" a="1"/>
  <c r="PH54" i="1" s="1"/>
  <c r="PH51" i="1" a="1"/>
  <c r="PH51" i="1" s="1"/>
  <c r="PH52" i="1" s="1" a="1"/>
  <c r="PH52" i="1" s="1"/>
  <c r="PH55" i="1" a="1"/>
  <c r="PH55" i="1" s="1"/>
  <c r="PH56" i="1" s="1" a="1"/>
  <c r="PH56" i="1" s="1"/>
  <c r="XO55" i="1" a="1"/>
  <c r="XO55" i="1" s="1"/>
  <c r="XO56" i="1" s="1" a="1"/>
  <c r="XO56" i="1" s="1"/>
  <c r="XO51" i="1" a="1"/>
  <c r="XO51" i="1" s="1"/>
  <c r="XO52" i="1" s="1" a="1"/>
  <c r="XO52" i="1" s="1"/>
  <c r="XO53" i="1" a="1"/>
  <c r="XO53" i="1" s="1"/>
  <c r="XO54" i="1" s="1" a="1"/>
  <c r="XO54" i="1" s="1"/>
  <c r="WJ55" i="1" a="1"/>
  <c r="WJ55" i="1" s="1"/>
  <c r="WJ56" i="1" s="1" a="1"/>
  <c r="WJ56" i="1" s="1"/>
  <c r="WJ53" i="1" a="1"/>
  <c r="WJ53" i="1" s="1"/>
  <c r="WJ54" i="1" s="1" a="1"/>
  <c r="WJ54" i="1" s="1"/>
  <c r="WJ51" i="1" a="1"/>
  <c r="WJ51" i="1" s="1"/>
  <c r="WJ52" i="1" s="1" a="1"/>
  <c r="WJ52" i="1" s="1"/>
  <c r="VC55" i="1" a="1"/>
  <c r="VC55" i="1" s="1"/>
  <c r="VC56" i="1" s="1" a="1"/>
  <c r="VC56" i="1" s="1"/>
  <c r="VC51" i="1" a="1"/>
  <c r="VC51" i="1" s="1"/>
  <c r="VC52" i="1" s="1" a="1"/>
  <c r="VC52" i="1" s="1"/>
  <c r="VC53" i="1" a="1"/>
  <c r="VC53" i="1" s="1"/>
  <c r="VC54" i="1" s="1" a="1"/>
  <c r="VC54" i="1" s="1"/>
  <c r="QH53" i="1" a="1"/>
  <c r="QH53" i="1" s="1"/>
  <c r="QH54" i="1" s="1" a="1"/>
  <c r="QH54" i="1" s="1"/>
  <c r="QH51" i="1" a="1"/>
  <c r="QH51" i="1" s="1"/>
  <c r="QH52" i="1" s="1" a="1"/>
  <c r="QH52" i="1" s="1"/>
  <c r="QH55" i="1" a="1"/>
  <c r="QH55" i="1" s="1"/>
  <c r="QH56" i="1" s="1" a="1"/>
  <c r="QH56" i="1" s="1"/>
  <c r="XL55" i="1" a="1"/>
  <c r="XL55" i="1" s="1"/>
  <c r="XL56" i="1" s="1" a="1"/>
  <c r="XL56" i="1" s="1"/>
  <c r="XL51" i="1" a="1"/>
  <c r="XL51" i="1" s="1"/>
  <c r="XL52" i="1" s="1" a="1"/>
  <c r="XL52" i="1" s="1"/>
  <c r="XL53" i="1" a="1"/>
  <c r="XL53" i="1" s="1"/>
  <c r="XL54" i="1" s="1" a="1"/>
  <c r="XL54" i="1" s="1"/>
  <c r="US53" i="1" a="1"/>
  <c r="US53" i="1" s="1"/>
  <c r="US54" i="1" s="1" a="1"/>
  <c r="US54" i="1" s="1"/>
  <c r="US55" i="1" a="1"/>
  <c r="US55" i="1" s="1"/>
  <c r="US56" i="1" s="1" a="1"/>
  <c r="US56" i="1" s="1"/>
  <c r="US51" i="1" a="1"/>
  <c r="US51" i="1" s="1"/>
  <c r="US52" i="1" s="1" a="1"/>
  <c r="US52" i="1" s="1"/>
  <c r="KW87" i="1" a="1"/>
  <c r="KW87" i="1" s="1"/>
  <c r="KW89" i="1" s="1" a="1"/>
  <c r="KW89" i="1" s="1"/>
  <c r="KW91" i="1" s="1" a="1"/>
  <c r="KW91" i="1" s="1"/>
  <c r="KW93" i="1" s="1" a="1"/>
  <c r="KW93" i="1" s="1"/>
  <c r="KW95" i="1" s="1" a="1"/>
  <c r="KW95" i="1" s="1"/>
  <c r="KW97" i="1" s="1" a="1"/>
  <c r="KW97" i="1" s="1"/>
  <c r="KW99" i="1" s="1" a="1"/>
  <c r="KW99" i="1" s="1"/>
  <c r="KW101" i="1" s="1" a="1"/>
  <c r="KW101" i="1" s="1"/>
  <c r="KW103" i="1" s="1" a="1"/>
  <c r="KW103" i="1" s="1"/>
  <c r="KW105" i="1" s="1" a="1"/>
  <c r="KW105" i="1" s="1"/>
  <c r="PZ55" i="1" a="1"/>
  <c r="PZ55" i="1" s="1"/>
  <c r="PZ56" i="1" s="1" a="1"/>
  <c r="PZ56" i="1" s="1"/>
  <c r="PZ51" i="1" a="1"/>
  <c r="PZ51" i="1" s="1"/>
  <c r="PZ52" i="1" s="1" a="1"/>
  <c r="PZ52" i="1" s="1"/>
  <c r="PZ53" i="1" a="1"/>
  <c r="PZ53" i="1" s="1"/>
  <c r="PZ54" i="1" s="1" a="1"/>
  <c r="PZ54" i="1" s="1"/>
  <c r="QR53" i="1" a="1"/>
  <c r="QR53" i="1" s="1"/>
  <c r="QR54" i="1" s="1" a="1"/>
  <c r="QR54" i="1" s="1"/>
  <c r="QR51" i="1" a="1"/>
  <c r="QR51" i="1" s="1"/>
  <c r="QR52" i="1" s="1" a="1"/>
  <c r="QR52" i="1" s="1"/>
  <c r="QR55" i="1" a="1"/>
  <c r="QR55" i="1" s="1"/>
  <c r="QR56" i="1" s="1" a="1"/>
  <c r="QR56" i="1" s="1"/>
  <c r="VL51" i="1" a="1"/>
  <c r="VL51" i="1" s="1"/>
  <c r="VL52" i="1" s="1" a="1"/>
  <c r="VL52" i="1" s="1"/>
  <c r="VL53" i="1" a="1"/>
  <c r="VL53" i="1" s="1"/>
  <c r="VL54" i="1" s="1" a="1"/>
  <c r="VL54" i="1" s="1"/>
  <c r="VL55" i="1" a="1"/>
  <c r="VL55" i="1" s="1"/>
  <c r="VL56" i="1" s="1" a="1"/>
  <c r="VL56" i="1" s="1"/>
  <c r="XB53" i="1" a="1"/>
  <c r="XB53" i="1" s="1"/>
  <c r="XB54" i="1" s="1" a="1"/>
  <c r="XB54" i="1" s="1"/>
  <c r="XB51" i="1" a="1"/>
  <c r="XB51" i="1" s="1"/>
  <c r="XB52" i="1" s="1" a="1"/>
  <c r="XB52" i="1" s="1"/>
  <c r="XB55" i="1" a="1"/>
  <c r="XB55" i="1" s="1"/>
  <c r="XB56" i="1" s="1" a="1"/>
  <c r="XB56" i="1" s="1"/>
  <c r="VU51" i="1" a="1"/>
  <c r="VU51" i="1" s="1"/>
  <c r="VU52" i="1" s="1" a="1"/>
  <c r="VU52" i="1" s="1"/>
  <c r="VU55" i="1" a="1"/>
  <c r="VU55" i="1" s="1"/>
  <c r="VU56" i="1" s="1" a="1"/>
  <c r="VU56" i="1" s="1"/>
  <c r="VU53" i="1" a="1"/>
  <c r="VU53" i="1" s="1"/>
  <c r="VU54" i="1" s="1" a="1"/>
  <c r="VU54" i="1" s="1"/>
  <c r="QZ53" i="1" a="1"/>
  <c r="QZ53" i="1" s="1"/>
  <c r="QZ54" i="1" s="1" a="1"/>
  <c r="QZ54" i="1" s="1"/>
  <c r="QZ51" i="1" a="1"/>
  <c r="QZ51" i="1" s="1"/>
  <c r="QZ52" i="1" s="1" a="1"/>
  <c r="QZ52" i="1" s="1"/>
  <c r="QZ55" i="1" a="1"/>
  <c r="QZ55" i="1" s="1"/>
  <c r="QZ56" i="1" s="1" a="1"/>
  <c r="QZ56" i="1" s="1"/>
  <c r="PI53" i="1" a="1"/>
  <c r="PI53" i="1" s="1"/>
  <c r="PI54" i="1" s="1" a="1"/>
  <c r="PI54" i="1" s="1"/>
  <c r="PI51" i="1" a="1"/>
  <c r="PI51" i="1" s="1"/>
  <c r="PI52" i="1" s="1" a="1"/>
  <c r="PI52" i="1" s="1"/>
  <c r="PI55" i="1" a="1"/>
  <c r="PI55" i="1" s="1"/>
  <c r="PI56" i="1" s="1" a="1"/>
  <c r="PI56" i="1" s="1"/>
  <c r="KW86" i="1" a="1"/>
  <c r="KW86" i="1" s="1"/>
  <c r="KW107" i="1" s="1" a="1"/>
  <c r="KW107" i="1" s="1"/>
  <c r="RI51" i="1" a="1"/>
  <c r="RI51" i="1" s="1"/>
  <c r="RI52" i="1" s="1" a="1"/>
  <c r="RI52" i="1" s="1"/>
  <c r="RI55" i="1" a="1"/>
  <c r="RI55" i="1" s="1"/>
  <c r="RI56" i="1" s="1" a="1"/>
  <c r="RI56" i="1" s="1"/>
  <c r="RI53" i="1" a="1"/>
  <c r="RI53" i="1" s="1"/>
  <c r="RI54" i="1" s="1" a="1"/>
  <c r="RI54" i="1" s="1"/>
  <c r="RZ53" i="1" a="1"/>
  <c r="RZ53" i="1" s="1"/>
  <c r="RZ54" i="1" s="1" a="1"/>
  <c r="RZ54" i="1" s="1"/>
  <c r="RZ55" i="1" a="1"/>
  <c r="RZ55" i="1" s="1"/>
  <c r="RZ56" i="1" s="1" a="1"/>
  <c r="RZ56" i="1" s="1"/>
  <c r="RZ51" i="1" a="1"/>
  <c r="RZ51" i="1" s="1"/>
  <c r="RZ52" i="1" s="1" a="1"/>
  <c r="RZ52" i="1" s="1"/>
  <c r="TJ53" i="1" a="1"/>
  <c r="TJ53" i="1" s="1"/>
  <c r="TJ54" i="1" s="1" a="1"/>
  <c r="TJ54" i="1" s="1"/>
  <c r="TJ51" i="1" a="1"/>
  <c r="TJ51" i="1" s="1"/>
  <c r="TJ52" i="1" s="1" a="1"/>
  <c r="TJ52" i="1" s="1"/>
  <c r="TJ55" i="1" a="1"/>
  <c r="TJ55" i="1" s="1"/>
  <c r="TJ56" i="1" s="1" a="1"/>
  <c r="TJ56" i="1" s="1"/>
  <c r="XT55" i="1" a="1"/>
  <c r="XT55" i="1" s="1"/>
  <c r="XT56" i="1" s="1" a="1"/>
  <c r="XT56" i="1" s="1"/>
  <c r="XT53" i="1" a="1"/>
  <c r="XT53" i="1" s="1"/>
  <c r="XT54" i="1" s="1" a="1"/>
  <c r="XT54" i="1" s="1"/>
  <c r="XT51" i="1" a="1"/>
  <c r="XT51" i="1" s="1"/>
  <c r="XT52" i="1" s="1" a="1"/>
  <c r="XT52" i="1" s="1"/>
  <c r="WM55" i="1" a="1"/>
  <c r="WM55" i="1" s="1"/>
  <c r="WM56" i="1" s="1" a="1"/>
  <c r="WM56" i="1" s="1"/>
  <c r="WM53" i="1" a="1"/>
  <c r="WM53" i="1" s="1"/>
  <c r="WM54" i="1" s="1" a="1"/>
  <c r="WM54" i="1" s="1"/>
  <c r="WM51" i="1" a="1"/>
  <c r="WM51" i="1" s="1"/>
  <c r="WM52" i="1" s="1" a="1"/>
  <c r="WM52" i="1" s="1"/>
  <c r="RR51" i="1" a="1"/>
  <c r="RR51" i="1" s="1"/>
  <c r="RR52" i="1" s="1" a="1"/>
  <c r="RR52" i="1" s="1"/>
  <c r="RR53" i="1" a="1"/>
  <c r="RR53" i="1" s="1"/>
  <c r="RR54" i="1" s="1" a="1"/>
  <c r="RR54" i="1" s="1"/>
  <c r="RR55" i="1" a="1"/>
  <c r="RR55" i="1" s="1"/>
  <c r="RR56" i="1" s="1" a="1"/>
  <c r="RR56" i="1" s="1"/>
  <c r="PY51" i="1" a="1"/>
  <c r="PY51" i="1" s="1"/>
  <c r="PY52" i="1" s="1" a="1"/>
  <c r="PY52" i="1" s="1"/>
  <c r="PY53" i="1" a="1"/>
  <c r="PY53" i="1" s="1"/>
  <c r="PY54" i="1" s="1" a="1"/>
  <c r="PY54" i="1" s="1"/>
  <c r="PY55" i="1" a="1"/>
  <c r="PY55" i="1" s="1"/>
  <c r="PY56" i="1" s="1" a="1"/>
  <c r="PY56" i="1" s="1"/>
  <c r="SQ55" i="1" a="1"/>
  <c r="SQ55" i="1" s="1"/>
  <c r="SQ56" i="1" s="1" a="1"/>
  <c r="SQ56" i="1" s="1"/>
  <c r="SQ53" i="1" a="1"/>
  <c r="SQ53" i="1" s="1"/>
  <c r="SQ54" i="1" s="1" a="1"/>
  <c r="SQ54" i="1" s="1"/>
  <c r="SQ51" i="1" a="1"/>
  <c r="SQ51" i="1" s="1"/>
  <c r="SQ52" i="1" s="1" a="1"/>
  <c r="SQ52" i="1" s="1"/>
  <c r="VI51" i="1" a="1"/>
  <c r="VI51" i="1" s="1"/>
  <c r="VI52" i="1" s="1" a="1"/>
  <c r="VI52" i="1" s="1"/>
  <c r="VI53" i="1" a="1"/>
  <c r="VI53" i="1" s="1"/>
  <c r="VI54" i="1" s="1" a="1"/>
  <c r="VI54" i="1" s="1"/>
  <c r="VI55" i="1" a="1"/>
  <c r="VI55" i="1" s="1"/>
  <c r="VI56" i="1" s="1" a="1"/>
  <c r="VI56" i="1" s="1"/>
  <c r="UB55" i="1" a="1"/>
  <c r="UB55" i="1" s="1"/>
  <c r="UB56" i="1" s="1" a="1"/>
  <c r="UB56" i="1" s="1"/>
  <c r="UB53" i="1" a="1"/>
  <c r="UB53" i="1" s="1"/>
  <c r="UB54" i="1" s="1" a="1"/>
  <c r="UB54" i="1" s="1"/>
  <c r="UB51" i="1" a="1"/>
  <c r="UB51" i="1" s="1"/>
  <c r="UB52" i="1" s="1" a="1"/>
  <c r="UB52" i="1" s="1"/>
  <c r="UH53" i="1" a="1"/>
  <c r="UH53" i="1" s="1"/>
  <c r="UH54" i="1" s="1" a="1"/>
  <c r="UH54" i="1" s="1"/>
  <c r="UH55" i="1" a="1"/>
  <c r="UH55" i="1" s="1"/>
  <c r="UH56" i="1" s="1" a="1"/>
  <c r="UH56" i="1" s="1"/>
  <c r="UH51" i="1" a="1"/>
  <c r="UH51" i="1" s="1"/>
  <c r="UH52" i="1" s="1" a="1"/>
  <c r="UH52" i="1" s="1"/>
  <c r="XE51" i="1" a="1"/>
  <c r="XE51" i="1" s="1"/>
  <c r="XE52" i="1" s="1" a="1"/>
  <c r="XE52" i="1" s="1"/>
  <c r="XE53" i="1" a="1"/>
  <c r="XE53" i="1" s="1"/>
  <c r="XE54" i="1" s="1" a="1"/>
  <c r="XE54" i="1" s="1"/>
  <c r="XE55" i="1" a="1"/>
  <c r="XE55" i="1" s="1"/>
  <c r="XE56" i="1" s="1" a="1"/>
  <c r="XE56" i="1" s="1"/>
  <c r="TD53" i="1" a="1"/>
  <c r="TD53" i="1" s="1"/>
  <c r="TD54" i="1" s="1" a="1"/>
  <c r="TD54" i="1" s="1"/>
  <c r="TD51" i="1" a="1"/>
  <c r="TD51" i="1" s="1"/>
  <c r="TD52" i="1" s="1" a="1"/>
  <c r="TD52" i="1" s="1"/>
  <c r="TD55" i="1" a="1"/>
  <c r="TD55" i="1" s="1"/>
  <c r="TD56" i="1" s="1" a="1"/>
  <c r="TD56" i="1" s="1"/>
  <c r="QO55" i="1" a="1"/>
  <c r="QO55" i="1" s="1"/>
  <c r="QO56" i="1" s="1" a="1"/>
  <c r="QO56" i="1" s="1"/>
  <c r="QO53" i="1" a="1"/>
  <c r="QO53" i="1" s="1"/>
  <c r="QO54" i="1" s="1" a="1"/>
  <c r="QO54" i="1" s="1"/>
  <c r="QO51" i="1" a="1"/>
  <c r="QO51" i="1" s="1"/>
  <c r="QO52" i="1" s="1" a="1"/>
  <c r="QO52" i="1" s="1"/>
  <c r="UF55" i="1" a="1"/>
  <c r="UF55" i="1" s="1"/>
  <c r="UF56" i="1" s="1" a="1"/>
  <c r="UF56" i="1" s="1"/>
  <c r="UF53" i="1" a="1"/>
  <c r="UF53" i="1" s="1"/>
  <c r="UF54" i="1" s="1" a="1"/>
  <c r="UF54" i="1" s="1"/>
  <c r="UF51" i="1" a="1"/>
  <c r="UF51" i="1" s="1"/>
  <c r="UF52" i="1" s="1" a="1"/>
  <c r="UF52" i="1" s="1"/>
  <c r="QB51" i="1" a="1"/>
  <c r="QB51" i="1" s="1"/>
  <c r="QB52" i="1" s="1" a="1"/>
  <c r="QB52" i="1" s="1"/>
  <c r="QB55" i="1" a="1"/>
  <c r="QB55" i="1" s="1"/>
  <c r="QB56" i="1" s="1" a="1"/>
  <c r="QB56" i="1" s="1"/>
  <c r="QB53" i="1" a="1"/>
  <c r="QB53" i="1" s="1"/>
  <c r="QB54" i="1" s="1" a="1"/>
  <c r="QB54" i="1" s="1"/>
  <c r="PJ55" i="1" a="1"/>
  <c r="PJ55" i="1" s="1"/>
  <c r="PJ56" i="1" s="1" a="1"/>
  <c r="PJ56" i="1" s="1"/>
  <c r="PJ51" i="1" a="1"/>
  <c r="PJ51" i="1" s="1"/>
  <c r="PJ52" i="1" s="1" a="1"/>
  <c r="PJ52" i="1" s="1"/>
  <c r="PJ53" i="1" a="1"/>
  <c r="PJ53" i="1" s="1"/>
  <c r="PJ54" i="1" s="1" a="1"/>
  <c r="PJ54" i="1" s="1"/>
  <c r="UT51" i="1" a="1"/>
  <c r="UT51" i="1" s="1"/>
  <c r="UT52" i="1" s="1" a="1"/>
  <c r="UT52" i="1" s="1"/>
  <c r="UT53" i="1" a="1"/>
  <c r="UT53" i="1" s="1"/>
  <c r="UT54" i="1" s="1" a="1"/>
  <c r="UT54" i="1" s="1"/>
  <c r="UT55" i="1" a="1"/>
  <c r="UT55" i="1" s="1"/>
  <c r="UT56" i="1" s="1" a="1"/>
  <c r="UT56" i="1" s="1"/>
  <c r="SW51" i="1" a="1"/>
  <c r="SW51" i="1" s="1"/>
  <c r="SW52" i="1" s="1" a="1"/>
  <c r="SW52" i="1" s="1"/>
  <c r="SW53" i="1" a="1"/>
  <c r="SW53" i="1" s="1"/>
  <c r="SW54" i="1" s="1" a="1"/>
  <c r="SW54" i="1" s="1"/>
  <c r="SW55" i="1" a="1"/>
  <c r="SW55" i="1" s="1"/>
  <c r="SW56" i="1" s="1" a="1"/>
  <c r="SW56" i="1" s="1"/>
  <c r="XW55" i="1" a="1"/>
  <c r="XW55" i="1" s="1"/>
  <c r="XW56" i="1" s="1" a="1"/>
  <c r="XW56" i="1" s="1"/>
  <c r="XW51" i="1" a="1"/>
  <c r="XW51" i="1" s="1"/>
  <c r="XW52" i="1" s="1" a="1"/>
  <c r="XW52" i="1" s="1"/>
  <c r="XW53" i="1" a="1"/>
  <c r="XW53" i="1" s="1"/>
  <c r="XW54" i="1" s="1" a="1"/>
  <c r="XW54" i="1" s="1"/>
  <c r="TV55" i="1" a="1"/>
  <c r="TV55" i="1" s="1"/>
  <c r="TV56" i="1" s="1" a="1"/>
  <c r="TV56" i="1" s="1"/>
  <c r="TV53" i="1" a="1"/>
  <c r="TV53" i="1" s="1"/>
  <c r="TV54" i="1" s="1" a="1"/>
  <c r="TV54" i="1" s="1"/>
  <c r="TV51" i="1" a="1"/>
  <c r="TV51" i="1" s="1"/>
  <c r="TV52" i="1" s="1" a="1"/>
  <c r="TV52" i="1" s="1"/>
  <c r="RE53" i="1" a="1"/>
  <c r="RE53" i="1" s="1"/>
  <c r="RE54" i="1" s="1" a="1"/>
  <c r="RE54" i="1" s="1"/>
  <c r="RE55" i="1" a="1"/>
  <c r="RE55" i="1" s="1"/>
  <c r="RE56" i="1" s="1" a="1"/>
  <c r="RE56" i="1" s="1"/>
  <c r="RE51" i="1" a="1"/>
  <c r="RE51" i="1" s="1"/>
  <c r="RE52" i="1" s="1" a="1"/>
  <c r="RE52" i="1" s="1"/>
  <c r="RJ53" i="1" a="1"/>
  <c r="RJ53" i="1" s="1"/>
  <c r="RJ54" i="1" s="1" a="1"/>
  <c r="RJ54" i="1" s="1"/>
  <c r="RJ55" i="1" a="1"/>
  <c r="RJ55" i="1" s="1"/>
  <c r="RJ56" i="1" s="1" a="1"/>
  <c r="RJ56" i="1" s="1"/>
  <c r="RJ51" i="1" a="1"/>
  <c r="RJ51" i="1" s="1"/>
  <c r="RJ52" i="1" s="1" a="1"/>
  <c r="RJ52" i="1" s="1"/>
  <c r="QS51" i="1" a="1"/>
  <c r="QS51" i="1" s="1"/>
  <c r="QS52" i="1" s="1" a="1"/>
  <c r="QS52" i="1" s="1"/>
  <c r="QS55" i="1" a="1"/>
  <c r="QS55" i="1" s="1"/>
  <c r="QS56" i="1" s="1" a="1"/>
  <c r="QS56" i="1" s="1"/>
  <c r="QS53" i="1" a="1"/>
  <c r="QS53" i="1" s="1"/>
  <c r="QS54" i="1" s="1" a="1"/>
  <c r="QS54" i="1" s="1"/>
  <c r="WF51" i="1" a="1"/>
  <c r="WF51" i="1" s="1"/>
  <c r="WF52" i="1" s="1" a="1"/>
  <c r="WF52" i="1" s="1"/>
  <c r="WF55" i="1" a="1"/>
  <c r="WF55" i="1" s="1"/>
  <c r="WF56" i="1" s="1" a="1"/>
  <c r="WF56" i="1" s="1"/>
  <c r="WF53" i="1" a="1"/>
  <c r="WF53" i="1" s="1"/>
  <c r="WF54" i="1" s="1" a="1"/>
  <c r="WF54" i="1" s="1"/>
  <c r="TO51" i="1" a="1"/>
  <c r="TO51" i="1" s="1"/>
  <c r="TO52" i="1" s="1" a="1"/>
  <c r="TO52" i="1" s="1"/>
  <c r="TO55" i="1" a="1"/>
  <c r="TO55" i="1" s="1"/>
  <c r="TO56" i="1" s="1" a="1"/>
  <c r="TO56" i="1" s="1"/>
  <c r="TO53" i="1" a="1"/>
  <c r="TO53" i="1" s="1"/>
  <c r="TO54" i="1" s="1" a="1"/>
  <c r="TO54" i="1" s="1"/>
  <c r="SZ55" i="1" a="1"/>
  <c r="SZ55" i="1" s="1"/>
  <c r="SZ56" i="1" s="1" a="1"/>
  <c r="SZ56" i="1" s="1"/>
  <c r="SZ51" i="1" a="1"/>
  <c r="SZ51" i="1" s="1"/>
  <c r="SZ52" i="1" s="1" a="1"/>
  <c r="SZ52" i="1" s="1"/>
  <c r="SZ53" i="1" a="1"/>
  <c r="SZ53" i="1" s="1"/>
  <c r="SZ54" i="1" s="1" a="1"/>
  <c r="SZ54" i="1" s="1"/>
  <c r="UN53" i="1" a="1"/>
  <c r="UN53" i="1" s="1"/>
  <c r="UN54" i="1" s="1" a="1"/>
  <c r="UN54" i="1" s="1"/>
  <c r="UN51" i="1" a="1"/>
  <c r="UN51" i="1" s="1"/>
  <c r="UN52" i="1" s="1" a="1"/>
  <c r="UN52" i="1" s="1"/>
  <c r="UN55" i="1" a="1"/>
  <c r="UN55" i="1" s="1"/>
  <c r="UN56" i="1" s="1" a="1"/>
  <c r="UN56" i="1" s="1"/>
  <c r="RU55" i="1" a="1"/>
  <c r="RU55" i="1" s="1"/>
  <c r="RU56" i="1" s="1" a="1"/>
  <c r="RU56" i="1" s="1"/>
  <c r="RU53" i="1" a="1"/>
  <c r="RU53" i="1" s="1"/>
  <c r="RU54" i="1" s="1" a="1"/>
  <c r="RU54" i="1" s="1"/>
  <c r="RU51" i="1" a="1"/>
  <c r="RU51" i="1" s="1"/>
  <c r="RU52" i="1" s="1" a="1"/>
  <c r="RU52" i="1" s="1"/>
  <c r="SR53" i="1" a="1"/>
  <c r="SR53" i="1" s="1"/>
  <c r="SR54" i="1" s="1" a="1"/>
  <c r="SR54" i="1" s="1"/>
  <c r="SR51" i="1" a="1"/>
  <c r="SR51" i="1" s="1"/>
  <c r="SR52" i="1" s="1" a="1"/>
  <c r="SR52" i="1" s="1"/>
  <c r="SR55" i="1" a="1"/>
  <c r="SR55" i="1" s="1"/>
  <c r="SR56" i="1" s="1" a="1"/>
  <c r="SR56" i="1" s="1"/>
  <c r="SA51" i="1" a="1"/>
  <c r="SA51" i="1" s="1"/>
  <c r="SA52" i="1" s="1" a="1"/>
  <c r="SA52" i="1" s="1"/>
  <c r="SA55" i="1" a="1"/>
  <c r="SA55" i="1" s="1"/>
  <c r="SA56" i="1" s="1" a="1"/>
  <c r="SA56" i="1" s="1"/>
  <c r="SA53" i="1" a="1"/>
  <c r="SA53" i="1" s="1"/>
  <c r="SA54" i="1" s="1" a="1"/>
  <c r="SA54" i="1" s="1"/>
  <c r="WX51" i="1" a="1"/>
  <c r="WX51" i="1" s="1"/>
  <c r="WX52" i="1" s="1" a="1"/>
  <c r="WX52" i="1" s="1"/>
  <c r="WX55" i="1" a="1"/>
  <c r="WX55" i="1" s="1"/>
  <c r="WX56" i="1" s="1" a="1"/>
  <c r="WX56" i="1" s="1"/>
  <c r="WX53" i="1" a="1"/>
  <c r="WX53" i="1" s="1"/>
  <c r="WX54" i="1" s="1" a="1"/>
  <c r="WX54" i="1" s="1"/>
  <c r="VA51" i="1" a="1"/>
  <c r="VA51" i="1" s="1"/>
  <c r="VA52" i="1" s="1" a="1"/>
  <c r="VA52" i="1" s="1"/>
  <c r="VA55" i="1" a="1"/>
  <c r="VA55" i="1" s="1"/>
  <c r="VA56" i="1" s="1" a="1"/>
  <c r="VA56" i="1" s="1"/>
  <c r="VA53" i="1" a="1"/>
  <c r="VA53" i="1" s="1"/>
  <c r="VA54" i="1" s="1" a="1"/>
  <c r="VA54" i="1" s="1"/>
  <c r="PN53" i="1" a="1"/>
  <c r="PN53" i="1" s="1"/>
  <c r="PN54" i="1" s="1" a="1"/>
  <c r="PN54" i="1" s="1"/>
  <c r="PN51" i="1" a="1"/>
  <c r="PN51" i="1" s="1"/>
  <c r="PN52" i="1" s="1" a="1"/>
  <c r="PN52" i="1" s="1"/>
  <c r="PN55" i="1" a="1"/>
  <c r="PN55" i="1" s="1"/>
  <c r="PN56" i="1" s="1" a="1"/>
  <c r="PN56" i="1" s="1"/>
  <c r="VF53" i="1" a="1"/>
  <c r="VF53" i="1" s="1"/>
  <c r="VF54" i="1" s="1" a="1"/>
  <c r="VF54" i="1" s="1"/>
  <c r="VF51" i="1" a="1"/>
  <c r="VF51" i="1" s="1"/>
  <c r="VF52" i="1" s="1" a="1"/>
  <c r="VF52" i="1" s="1"/>
  <c r="VF55" i="1" a="1"/>
  <c r="VF55" i="1" s="1"/>
  <c r="VF56" i="1" s="1" a="1"/>
  <c r="VF56" i="1" s="1"/>
  <c r="SK55" i="1" a="1"/>
  <c r="SK55" i="1" s="1"/>
  <c r="SK56" i="1" s="1" a="1"/>
  <c r="SK56" i="1" s="1"/>
  <c r="SK51" i="1" a="1"/>
  <c r="SK51" i="1" s="1"/>
  <c r="SK52" i="1" s="1" a="1"/>
  <c r="SK52" i="1" s="1"/>
  <c r="SK53" i="1" a="1"/>
  <c r="SK53" i="1" s="1"/>
  <c r="SK54" i="1" s="1" a="1"/>
  <c r="SK54" i="1" s="1"/>
  <c r="SS55" i="1" a="1"/>
  <c r="SS55" i="1" s="1"/>
  <c r="SS56" i="1" s="1" a="1"/>
  <c r="SS56" i="1" s="1"/>
  <c r="SS53" i="1" a="1"/>
  <c r="SS53" i="1" s="1"/>
  <c r="SS54" i="1" s="1" a="1"/>
  <c r="SS54" i="1" s="1"/>
  <c r="SS51" i="1" a="1"/>
  <c r="SS51" i="1" s="1"/>
  <c r="SS52" i="1" s="1" a="1"/>
  <c r="SS52" i="1" s="1"/>
  <c r="WA51" i="1" a="1"/>
  <c r="WA51" i="1" s="1"/>
  <c r="WA52" i="1" s="1" a="1"/>
  <c r="WA52" i="1" s="1"/>
  <c r="WA53" i="1" a="1"/>
  <c r="WA53" i="1" s="1"/>
  <c r="WA54" i="1" s="1" a="1"/>
  <c r="WA54" i="1" s="1"/>
  <c r="WA55" i="1" a="1"/>
  <c r="WA55" i="1" s="1"/>
  <c r="WA56" i="1" s="1" a="1"/>
  <c r="WA56" i="1" s="1"/>
  <c r="XP53" i="1" a="1"/>
  <c r="XP53" i="1" s="1"/>
  <c r="XP54" i="1" s="1" a="1"/>
  <c r="XP54" i="1" s="1"/>
  <c r="XP51" i="1" a="1"/>
  <c r="XP51" i="1" s="1"/>
  <c r="XP52" i="1" s="1" a="1"/>
  <c r="XP52" i="1" s="1"/>
  <c r="XP55" i="1" a="1"/>
  <c r="XP55" i="1" s="1"/>
  <c r="XP56" i="1" s="1" a="1"/>
  <c r="XP56" i="1" s="1"/>
  <c r="VS55" i="1" a="1"/>
  <c r="VS55" i="1" s="1"/>
  <c r="VS56" i="1" s="1" a="1"/>
  <c r="VS56" i="1" s="1"/>
  <c r="VS51" i="1" a="1"/>
  <c r="VS51" i="1" s="1"/>
  <c r="VS52" i="1" s="1" a="1"/>
  <c r="VS52" i="1" s="1"/>
  <c r="VS53" i="1" a="1"/>
  <c r="VS53" i="1" s="1"/>
  <c r="VS54" i="1" s="1" a="1"/>
  <c r="VS54" i="1" s="1"/>
  <c r="QF53" i="1" a="1"/>
  <c r="QF53" i="1" s="1"/>
  <c r="QF54" i="1" s="1" a="1"/>
  <c r="QF54" i="1" s="1"/>
  <c r="QF51" i="1" a="1"/>
  <c r="QF51" i="1" s="1"/>
  <c r="QF52" i="1" s="1" a="1"/>
  <c r="QF52" i="1" s="1"/>
  <c r="QF55" i="1" a="1"/>
  <c r="QF55" i="1" s="1"/>
  <c r="QF56" i="1" s="1" a="1"/>
  <c r="QF56" i="1" s="1"/>
  <c r="VX53" i="1" a="1"/>
  <c r="VX53" i="1" s="1"/>
  <c r="VX54" i="1" s="1" a="1"/>
  <c r="VX54" i="1" s="1"/>
  <c r="VX51" i="1" a="1"/>
  <c r="VX51" i="1" s="1"/>
  <c r="VX52" i="1" s="1" a="1"/>
  <c r="VX52" i="1" s="1"/>
  <c r="VX55" i="1" a="1"/>
  <c r="VX55" i="1" s="1"/>
  <c r="VX56" i="1" s="1" a="1"/>
  <c r="VX56" i="1" s="1"/>
  <c r="TA51" i="1" a="1"/>
  <c r="TA51" i="1" s="1"/>
  <c r="TA52" i="1" s="1" a="1"/>
  <c r="TA52" i="1" s="1"/>
  <c r="TA55" i="1" a="1"/>
  <c r="TA55" i="1" s="1"/>
  <c r="TA56" i="1" s="1" a="1"/>
  <c r="TA56" i="1" s="1"/>
  <c r="TA53" i="1" a="1"/>
  <c r="TA53" i="1" s="1"/>
  <c r="TA54" i="1" s="1" a="1"/>
  <c r="TA54" i="1" s="1"/>
  <c r="SJ51" i="1" a="1"/>
  <c r="SJ51" i="1" s="1"/>
  <c r="SJ52" i="1" s="1" a="1"/>
  <c r="SJ52" i="1" s="1"/>
  <c r="SJ53" i="1" a="1"/>
  <c r="SJ53" i="1" s="1"/>
  <c r="SJ54" i="1" s="1" a="1"/>
  <c r="SJ54" i="1" s="1"/>
  <c r="SJ55" i="1" a="1"/>
  <c r="SJ55" i="1" s="1"/>
  <c r="SJ56" i="1" s="1" a="1"/>
  <c r="SJ56" i="1" s="1"/>
  <c r="QC53" i="1" a="1"/>
  <c r="QC53" i="1" s="1"/>
  <c r="QC54" i="1" s="1" a="1"/>
  <c r="QC54" i="1" s="1"/>
  <c r="QC55" i="1" a="1"/>
  <c r="QC55" i="1" s="1"/>
  <c r="QC56" i="1" s="1" a="1"/>
  <c r="QC56" i="1" s="1"/>
  <c r="QC51" i="1" a="1"/>
  <c r="QC51" i="1" s="1"/>
  <c r="QC52" i="1" s="1" a="1"/>
  <c r="QC52" i="1" s="1"/>
  <c r="WT55" i="1" a="1"/>
  <c r="WT55" i="1" s="1"/>
  <c r="WT56" i="1" s="1" a="1"/>
  <c r="WT56" i="1" s="1"/>
  <c r="WT51" i="1" a="1"/>
  <c r="WT51" i="1" s="1"/>
  <c r="WT52" i="1" s="1" a="1"/>
  <c r="WT52" i="1" s="1"/>
  <c r="WT53" i="1" a="1"/>
  <c r="WT53" i="1" s="1"/>
  <c r="WT54" i="1" s="1" a="1"/>
  <c r="WT54" i="1" s="1"/>
  <c r="VN53" i="1" a="1"/>
  <c r="VN53" i="1" s="1"/>
  <c r="VN54" i="1" s="1" a="1"/>
  <c r="VN54" i="1" s="1"/>
  <c r="VN51" i="1" a="1"/>
  <c r="VN51" i="1" s="1"/>
  <c r="VN52" i="1" s="1" a="1"/>
  <c r="VN52" i="1" s="1"/>
  <c r="VN55" i="1" a="1"/>
  <c r="VN55" i="1" s="1"/>
  <c r="VN56" i="1" s="1" a="1"/>
  <c r="VN56" i="1" s="1"/>
  <c r="WK53" i="1" a="1"/>
  <c r="WK53" i="1" s="1"/>
  <c r="WK54" i="1" s="1" a="1"/>
  <c r="WK54" i="1" s="1"/>
  <c r="WK51" i="1" a="1"/>
  <c r="WK51" i="1" s="1"/>
  <c r="WK52" i="1" s="1" a="1"/>
  <c r="WK52" i="1" s="1"/>
  <c r="WK55" i="1" a="1"/>
  <c r="WK55" i="1" s="1"/>
  <c r="WK56" i="1" s="1" a="1"/>
  <c r="WK56" i="1" s="1"/>
  <c r="QX53" i="1" a="1"/>
  <c r="QX53" i="1" s="1"/>
  <c r="QX54" i="1" s="1" a="1"/>
  <c r="QX54" i="1" s="1"/>
  <c r="QX55" i="1" a="1"/>
  <c r="QX55" i="1" s="1"/>
  <c r="QX56" i="1" s="1" a="1"/>
  <c r="QX56" i="1" s="1"/>
  <c r="QX51" i="1" a="1"/>
  <c r="QX51" i="1" s="1"/>
  <c r="QX52" i="1" s="1" a="1"/>
  <c r="QX52" i="1" s="1"/>
  <c r="WP51" i="1" a="1"/>
  <c r="WP51" i="1" s="1"/>
  <c r="WP52" i="1" s="1" a="1"/>
  <c r="WP52" i="1" s="1"/>
  <c r="WP55" i="1" a="1"/>
  <c r="WP55" i="1" s="1"/>
  <c r="WP56" i="1" s="1" a="1"/>
  <c r="WP56" i="1" s="1"/>
  <c r="WP53" i="1" a="1"/>
  <c r="WP53" i="1" s="1"/>
  <c r="WP54" i="1" s="1" a="1"/>
  <c r="WP54" i="1" s="1"/>
  <c r="TQ53" i="1" a="1"/>
  <c r="TQ53" i="1" s="1"/>
  <c r="TQ54" i="1" s="1" a="1"/>
  <c r="TQ54" i="1" s="1"/>
  <c r="TQ51" i="1" a="1"/>
  <c r="TQ51" i="1" s="1"/>
  <c r="TQ52" i="1" s="1" a="1"/>
  <c r="TQ52" i="1" s="1"/>
  <c r="TQ55" i="1" a="1"/>
  <c r="TQ55" i="1" s="1"/>
  <c r="TQ56" i="1" s="1" a="1"/>
  <c r="TQ56" i="1" s="1"/>
  <c r="RK55" i="1" a="1"/>
  <c r="RK55" i="1" s="1"/>
  <c r="RK56" i="1" s="1" a="1"/>
  <c r="RK56" i="1" s="1"/>
  <c r="RK51" i="1" a="1"/>
  <c r="RK51" i="1" s="1"/>
  <c r="RK52" i="1" s="1" a="1"/>
  <c r="RK52" i="1" s="1"/>
  <c r="RK53" i="1" a="1"/>
  <c r="RK53" i="1" s="1"/>
  <c r="RK54" i="1" s="1" a="1"/>
  <c r="RK54" i="1" s="1"/>
  <c r="PS53" i="1" a="1"/>
  <c r="PS53" i="1" s="1"/>
  <c r="PS54" i="1" s="1" a="1"/>
  <c r="PS54" i="1" s="1"/>
  <c r="PS55" i="1" a="1"/>
  <c r="PS55" i="1" s="1"/>
  <c r="PS56" i="1" s="1" a="1"/>
  <c r="PS56" i="1" s="1"/>
  <c r="PS51" i="1" a="1"/>
  <c r="PS51" i="1" s="1"/>
  <c r="PS52" i="1" s="1" a="1"/>
  <c r="PS52" i="1" s="1"/>
  <c r="TK51" i="1" a="1"/>
  <c r="TK51" i="1" s="1"/>
  <c r="TK52" i="1" s="1" a="1"/>
  <c r="TK52" i="1" s="1"/>
  <c r="TK55" i="1" a="1"/>
  <c r="TK55" i="1" s="1"/>
  <c r="TK56" i="1" s="1" a="1"/>
  <c r="TK56" i="1" s="1"/>
  <c r="TK53" i="1" a="1"/>
  <c r="TK53" i="1" s="1"/>
  <c r="TK54" i="1" s="1" a="1"/>
  <c r="TK54" i="1" s="1"/>
  <c r="XC53" i="1" a="1"/>
  <c r="XC53" i="1" s="1"/>
  <c r="XC54" i="1" s="1" a="1"/>
  <c r="XC54" i="1" s="1"/>
  <c r="XC55" i="1" a="1"/>
  <c r="XC55" i="1" s="1"/>
  <c r="XC56" i="1" s="1" a="1"/>
  <c r="XC56" i="1" s="1"/>
  <c r="XC51" i="1" a="1"/>
  <c r="XC51" i="1" s="1"/>
  <c r="XC52" i="1" s="1" a="1"/>
  <c r="XC52" i="1" s="1"/>
  <c r="RP53" i="1" a="1"/>
  <c r="RP53" i="1" s="1"/>
  <c r="RP54" i="1" s="1" a="1"/>
  <c r="RP54" i="1" s="1"/>
  <c r="RP51" i="1" a="1"/>
  <c r="RP51" i="1" s="1"/>
  <c r="RP52" i="1" s="1" a="1"/>
  <c r="RP52" i="1" s="1"/>
  <c r="RP55" i="1" a="1"/>
  <c r="RP55" i="1" s="1"/>
  <c r="RP56" i="1" s="1" a="1"/>
  <c r="RP56" i="1" s="1"/>
  <c r="SL55" i="1" a="1"/>
  <c r="SL55" i="1" s="1"/>
  <c r="SL56" i="1" s="1" a="1"/>
  <c r="SL56" i="1" s="1"/>
  <c r="SL53" i="1" a="1"/>
  <c r="SL53" i="1" s="1"/>
  <c r="SL54" i="1" s="1" a="1"/>
  <c r="SL54" i="1" s="1"/>
  <c r="SL51" i="1" a="1"/>
  <c r="SL51" i="1" s="1"/>
  <c r="SL52" i="1" s="1" a="1"/>
  <c r="SL52" i="1" s="1"/>
  <c r="UG51" i="1" a="1"/>
  <c r="UG51" i="1" s="1"/>
  <c r="UG52" i="1" s="1" a="1"/>
  <c r="UG52" i="1" s="1"/>
  <c r="UG55" i="1" a="1"/>
  <c r="UG55" i="1" s="1"/>
  <c r="UG56" i="1" s="1" a="1"/>
  <c r="UG56" i="1" s="1"/>
  <c r="UG53" i="1" a="1"/>
  <c r="UG53" i="1" s="1"/>
  <c r="UG54" i="1" s="1" a="1"/>
  <c r="UG54" i="1" s="1"/>
  <c r="SO51" i="1" a="1"/>
  <c r="SO51" i="1" s="1"/>
  <c r="SO52" i="1" s="1" a="1"/>
  <c r="SO52" i="1" s="1"/>
  <c r="SO53" i="1" a="1"/>
  <c r="SO53" i="1" s="1"/>
  <c r="SO54" i="1" s="1" a="1"/>
  <c r="SO54" i="1" s="1"/>
  <c r="SO55" i="1" a="1"/>
  <c r="SO55" i="1" s="1"/>
  <c r="SO56" i="1" s="1" a="1"/>
  <c r="SO56" i="1" s="1"/>
  <c r="ST53" i="1" a="1"/>
  <c r="ST53" i="1" s="1"/>
  <c r="ST54" i="1" s="1" a="1"/>
  <c r="ST54" i="1" s="1"/>
  <c r="ST51" i="1" a="1"/>
  <c r="ST51" i="1" s="1"/>
  <c r="ST52" i="1" s="1" a="1"/>
  <c r="ST52" i="1" s="1"/>
  <c r="ST55" i="1" a="1"/>
  <c r="ST55" i="1" s="1"/>
  <c r="ST56" i="1" s="1" a="1"/>
  <c r="ST56" i="1" s="1"/>
  <c r="QT51" i="1" a="1"/>
  <c r="QT51" i="1" s="1"/>
  <c r="QT52" i="1" s="1" a="1"/>
  <c r="QT52" i="1" s="1"/>
  <c r="QT53" i="1" a="1"/>
  <c r="QT53" i="1" s="1"/>
  <c r="QT54" i="1" s="1" a="1"/>
  <c r="QT54" i="1" s="1"/>
  <c r="QT55" i="1" a="1"/>
  <c r="QT55" i="1" s="1"/>
  <c r="QT56" i="1" s="1" a="1"/>
  <c r="QT56" i="1" s="1"/>
  <c r="UC53" i="1" a="1"/>
  <c r="UC53" i="1" s="1"/>
  <c r="UC54" i="1" s="1" a="1"/>
  <c r="UC54" i="1" s="1"/>
  <c r="UC55" i="1" a="1"/>
  <c r="UC55" i="1" s="1"/>
  <c r="UC56" i="1" s="1" a="1"/>
  <c r="UC56" i="1" s="1"/>
  <c r="UC51" i="1" a="1"/>
  <c r="UC51" i="1" s="1"/>
  <c r="UC52" i="1" s="1" a="1"/>
  <c r="UC52" i="1" s="1"/>
  <c r="XU55" i="1" a="1"/>
  <c r="XU55" i="1" s="1"/>
  <c r="XU56" i="1" s="1" a="1"/>
  <c r="XU56" i="1" s="1"/>
  <c r="XU53" i="1" a="1"/>
  <c r="XU53" i="1" s="1"/>
  <c r="XU54" i="1" s="1" a="1"/>
  <c r="XU54" i="1" s="1"/>
  <c r="XU51" i="1" a="1"/>
  <c r="XU51" i="1" s="1"/>
  <c r="XU52" i="1" s="1" a="1"/>
  <c r="XU52" i="1" s="1"/>
  <c r="SH51" i="1" a="1"/>
  <c r="SH51" i="1" s="1"/>
  <c r="SH52" i="1" s="1" a="1"/>
  <c r="SH52" i="1" s="1"/>
  <c r="SH55" i="1" a="1"/>
  <c r="SH55" i="1" s="1"/>
  <c r="SH56" i="1" s="1" a="1"/>
  <c r="SH56" i="1" s="1"/>
  <c r="SH53" i="1" a="1"/>
  <c r="SH53" i="1" s="1"/>
  <c r="SH54" i="1" s="1" a="1"/>
  <c r="SH54" i="1" s="1"/>
  <c r="XJ53" i="1" a="1"/>
  <c r="XJ53" i="1" s="1"/>
  <c r="XJ54" i="1" s="1" a="1"/>
  <c r="XJ54" i="1" s="1"/>
  <c r="XJ55" i="1" a="1"/>
  <c r="XJ55" i="1" s="1"/>
  <c r="XJ56" i="1" s="1" a="1"/>
  <c r="XJ56" i="1" s="1"/>
  <c r="XJ51" i="1" a="1"/>
  <c r="XJ51" i="1" s="1"/>
  <c r="XJ52" i="1" s="1" a="1"/>
  <c r="XJ52" i="1" s="1"/>
  <c r="UW55" i="1" a="1"/>
  <c r="UW55" i="1" s="1"/>
  <c r="UW56" i="1" s="1" a="1"/>
  <c r="UW56" i="1" s="1"/>
  <c r="UW53" i="1" a="1"/>
  <c r="UW53" i="1" s="1"/>
  <c r="UW54" i="1" s="1" a="1"/>
  <c r="UW54" i="1" s="1"/>
  <c r="UW51" i="1" a="1"/>
  <c r="UW51" i="1" s="1"/>
  <c r="UW52" i="1" s="1" a="1"/>
  <c r="UW52" i="1" s="1"/>
  <c r="PC53" i="1" a="1"/>
  <c r="PC53" i="1" s="1"/>
  <c r="PC54" i="1" s="1" a="1"/>
  <c r="PC54" i="1" s="1"/>
  <c r="PC55" i="1" a="1"/>
  <c r="PC55" i="1" s="1"/>
  <c r="PC56" i="1" s="1" a="1"/>
  <c r="PC56" i="1" s="1"/>
  <c r="PC51" i="1" a="1"/>
  <c r="PC51" i="1" s="1"/>
  <c r="PC52" i="1" s="1" a="1"/>
  <c r="PC52" i="1" s="1"/>
  <c r="SB53" i="1" a="1"/>
  <c r="SB53" i="1" s="1"/>
  <c r="SB54" i="1" s="1" a="1"/>
  <c r="SB54" i="1" s="1"/>
  <c r="SB51" i="1" a="1"/>
  <c r="SB51" i="1" s="1"/>
  <c r="SB52" i="1" s="1" a="1"/>
  <c r="SB52" i="1" s="1"/>
  <c r="SB55" i="1" a="1"/>
  <c r="SB55" i="1" s="1"/>
  <c r="SB56" i="1" s="1" a="1"/>
  <c r="SB56" i="1" s="1"/>
  <c r="UU55" i="1" a="1"/>
  <c r="UU55" i="1" s="1"/>
  <c r="UU56" i="1" s="1" a="1"/>
  <c r="UU56" i="1" s="1"/>
  <c r="UU51" i="1" a="1"/>
  <c r="UU51" i="1" s="1"/>
  <c r="UU52" i="1" s="1" a="1"/>
  <c r="UU52" i="1" s="1"/>
  <c r="UU53" i="1" a="1"/>
  <c r="UU53" i="1" s="1"/>
  <c r="UU54" i="1" s="1" a="1"/>
  <c r="UU54" i="1" s="1"/>
  <c r="TP55" i="1" a="1"/>
  <c r="TP55" i="1" s="1"/>
  <c r="TP56" i="1" s="1" a="1"/>
  <c r="TP56" i="1" s="1"/>
  <c r="TP51" i="1" a="1"/>
  <c r="TP51" i="1" s="1"/>
  <c r="TP52" i="1" s="1" a="1"/>
  <c r="TP52" i="1" s="1"/>
  <c r="TP53" i="1" a="1"/>
  <c r="TP53" i="1" s="1"/>
  <c r="TP54" i="1" s="1" a="1"/>
  <c r="TP54" i="1" s="1"/>
  <c r="TT53" i="1" a="1"/>
  <c r="TT53" i="1" s="1"/>
  <c r="TT54" i="1" s="1" a="1"/>
  <c r="TT54" i="1" s="1"/>
  <c r="TT51" i="1" a="1"/>
  <c r="TT51" i="1" s="1"/>
  <c r="TT52" i="1" s="1" a="1"/>
  <c r="TT52" i="1" s="1"/>
  <c r="TT55" i="1" a="1"/>
  <c r="TT55" i="1" s="1"/>
  <c r="TT56" i="1" s="1" a="1"/>
  <c r="TT56" i="1" s="1"/>
  <c r="PQ53" i="1" a="1"/>
  <c r="PQ53" i="1" s="1"/>
  <c r="PQ54" i="1" s="1" a="1"/>
  <c r="PQ54" i="1" s="1"/>
  <c r="PQ51" i="1" a="1"/>
  <c r="PQ51" i="1" s="1"/>
  <c r="PQ52" i="1" s="1" a="1"/>
  <c r="PQ52" i="1" s="1"/>
  <c r="PQ55" i="1" a="1"/>
  <c r="PQ55" i="1" s="1"/>
  <c r="PQ56" i="1" s="1" a="1"/>
  <c r="PQ56" i="1" s="1"/>
  <c r="VM53" i="1" a="1"/>
  <c r="VM53" i="1" s="1"/>
  <c r="VM54" i="1" s="1" a="1"/>
  <c r="VM54" i="1" s="1"/>
  <c r="VM55" i="1" a="1"/>
  <c r="VM55" i="1" s="1"/>
  <c r="VM56" i="1" s="1" a="1"/>
  <c r="VM56" i="1" s="1"/>
  <c r="VM51" i="1" a="1"/>
  <c r="VM51" i="1" s="1"/>
  <c r="VM52" i="1" s="1" a="1"/>
  <c r="VM52" i="1" s="1"/>
  <c r="QK51" i="1" a="1"/>
  <c r="QK51" i="1" s="1"/>
  <c r="QK52" i="1" s="1" a="1"/>
  <c r="QK52" i="1" s="1"/>
  <c r="QK55" i="1" a="1"/>
  <c r="QK55" i="1" s="1"/>
  <c r="QK56" i="1" s="1" a="1"/>
  <c r="QK56" i="1" s="1"/>
  <c r="QK53" i="1" a="1"/>
  <c r="QK53" i="1" s="1"/>
  <c r="QK54" i="1" s="1" a="1"/>
  <c r="QK54" i="1" s="1"/>
  <c r="PT53" i="1" a="1"/>
  <c r="PT53" i="1" s="1"/>
  <c r="PT54" i="1" s="1" a="1"/>
  <c r="PT54" i="1" s="1"/>
  <c r="PT55" i="1" a="1"/>
  <c r="PT55" i="1" s="1"/>
  <c r="PT56" i="1" s="1" a="1"/>
  <c r="PT56" i="1" s="1"/>
  <c r="PT51" i="1" a="1"/>
  <c r="PT51" i="1" s="1"/>
  <c r="PT52" i="1" s="1" a="1"/>
  <c r="PT52" i="1" s="1"/>
  <c r="WG53" i="1" a="1"/>
  <c r="WG53" i="1" s="1"/>
  <c r="WG54" i="1" s="1" a="1"/>
  <c r="WG54" i="1" s="1"/>
  <c r="WG55" i="1" a="1"/>
  <c r="WG55" i="1" s="1"/>
  <c r="WG56" i="1" s="1" a="1"/>
  <c r="WG56" i="1" s="1"/>
  <c r="WG51" i="1" a="1"/>
  <c r="WG51" i="1" s="1"/>
  <c r="WG52" i="1" s="1" a="1"/>
  <c r="WG52" i="1" s="1"/>
  <c r="PL55" i="1" a="1"/>
  <c r="PL55" i="1" s="1"/>
  <c r="PL56" i="1" s="1" a="1"/>
  <c r="PL56" i="1" s="1"/>
  <c r="PL51" i="1" a="1"/>
  <c r="PL51" i="1" s="1"/>
  <c r="PL52" i="1" s="1" a="1"/>
  <c r="PL52" i="1" s="1"/>
  <c r="PL53" i="1" a="1"/>
  <c r="PL53" i="1" s="1"/>
  <c r="PL54" i="1" s="1" a="1"/>
  <c r="PL54" i="1" s="1"/>
  <c r="UL51" i="1" a="1"/>
  <c r="UL51" i="1" s="1"/>
  <c r="UL52" i="1" s="1" a="1"/>
  <c r="UL52" i="1" s="1"/>
  <c r="UL55" i="1" a="1"/>
  <c r="UL55" i="1" s="1"/>
  <c r="UL56" i="1" s="1" a="1"/>
  <c r="UL56" i="1" s="1"/>
  <c r="UL53" i="1" a="1"/>
  <c r="UL53" i="1" s="1"/>
  <c r="UL54" i="1" s="1" a="1"/>
  <c r="UL54" i="1" s="1"/>
  <c r="QI53" i="1" a="1"/>
  <c r="QI53" i="1" s="1"/>
  <c r="QI54" i="1" s="1" a="1"/>
  <c r="QI54" i="1" s="1"/>
  <c r="QI51" i="1" a="1"/>
  <c r="QI51" i="1" s="1"/>
  <c r="QI52" i="1" s="1" a="1"/>
  <c r="QI52" i="1" s="1"/>
  <c r="QI55" i="1" a="1"/>
  <c r="QI55" i="1" s="1"/>
  <c r="QI56" i="1" s="1" a="1"/>
  <c r="QI56" i="1" s="1"/>
  <c r="WC55" i="1" a="1"/>
  <c r="WC55" i="1" s="1"/>
  <c r="WC56" i="1" s="1" a="1"/>
  <c r="WC56" i="1" s="1"/>
  <c r="WC51" i="1" a="1"/>
  <c r="WC51" i="1" s="1"/>
  <c r="WC52" i="1" s="1" a="1"/>
  <c r="WC52" i="1" s="1"/>
  <c r="WC53" i="1" a="1"/>
  <c r="WC53" i="1" s="1"/>
  <c r="WC54" i="1" s="1" a="1"/>
  <c r="WC54" i="1" s="1"/>
  <c r="RL53" i="1" a="1"/>
  <c r="RL53" i="1" s="1"/>
  <c r="RL54" i="1" s="1" a="1"/>
  <c r="RL54" i="1" s="1"/>
  <c r="RL51" i="1" a="1"/>
  <c r="RL51" i="1" s="1"/>
  <c r="RL52" i="1" s="1" a="1"/>
  <c r="RL52" i="1" s="1"/>
  <c r="RL55" i="1" a="1"/>
  <c r="RL55" i="1" s="1"/>
  <c r="RL56" i="1" s="1" a="1"/>
  <c r="RL56" i="1" s="1"/>
  <c r="QU53" i="1" a="1"/>
  <c r="QU53" i="1" s="1"/>
  <c r="QU54" i="1" s="1" a="1"/>
  <c r="QU54" i="1" s="1"/>
  <c r="QU51" i="1" a="1"/>
  <c r="QU51" i="1" s="1"/>
  <c r="QU52" i="1" s="1" a="1"/>
  <c r="QU52" i="1" s="1"/>
  <c r="QU55" i="1" a="1"/>
  <c r="QU55" i="1" s="1"/>
  <c r="QU56" i="1" s="1" a="1"/>
  <c r="QU56" i="1" s="1"/>
  <c r="WY55" i="1" a="1"/>
  <c r="WY55" i="1" s="1"/>
  <c r="WY56" i="1" s="1" a="1"/>
  <c r="WY56" i="1" s="1"/>
  <c r="WY53" i="1" a="1"/>
  <c r="WY53" i="1" s="1"/>
  <c r="WY54" i="1" s="1" a="1"/>
  <c r="WY54" i="1" s="1"/>
  <c r="WY51" i="1" a="1"/>
  <c r="WY51" i="1" s="1"/>
  <c r="WY52" i="1" s="1" a="1"/>
  <c r="WY52" i="1" s="1"/>
  <c r="QD51" i="1" a="1"/>
  <c r="QD51" i="1" s="1"/>
  <c r="QD52" i="1" s="1" a="1"/>
  <c r="QD52" i="1" s="1"/>
  <c r="QD55" i="1" a="1"/>
  <c r="QD55" i="1" s="1"/>
  <c r="QD56" i="1" s="1" a="1"/>
  <c r="QD56" i="1" s="1"/>
  <c r="QD53" i="1" a="1"/>
  <c r="QD53" i="1" s="1"/>
  <c r="QD54" i="1" s="1" a="1"/>
  <c r="QD54" i="1" s="1"/>
  <c r="VD51" i="1" a="1"/>
  <c r="VD51" i="1" s="1"/>
  <c r="VD52" i="1" s="1" a="1"/>
  <c r="VD52" i="1" s="1"/>
  <c r="VD53" i="1" a="1"/>
  <c r="VD53" i="1" s="1"/>
  <c r="VD54" i="1" s="1" a="1"/>
  <c r="VD54" i="1" s="1"/>
  <c r="VD55" i="1" a="1"/>
  <c r="VD55" i="1" s="1"/>
  <c r="VD56" i="1" s="1" a="1"/>
  <c r="VD56" i="1" s="1"/>
  <c r="RA53" i="1" a="1"/>
  <c r="RA53" i="1" s="1"/>
  <c r="RA54" i="1" s="1" a="1"/>
  <c r="RA54" i="1" s="1"/>
  <c r="RA55" i="1" a="1"/>
  <c r="RA55" i="1" s="1"/>
  <c r="RA56" i="1" s="1" a="1"/>
  <c r="RA56" i="1" s="1"/>
  <c r="RA51" i="1" a="1"/>
  <c r="RA51" i="1" s="1"/>
  <c r="RA52" i="1" s="1" a="1"/>
  <c r="RA52" i="1" s="1"/>
  <c r="WS53" i="1" a="1"/>
  <c r="WS53" i="1" s="1"/>
  <c r="WS54" i="1" s="1" a="1"/>
  <c r="WS54" i="1" s="1"/>
  <c r="WS51" i="1" a="1"/>
  <c r="WS51" i="1" s="1"/>
  <c r="WS52" i="1" s="1" a="1"/>
  <c r="WS52" i="1" s="1"/>
  <c r="WS55" i="1" a="1"/>
  <c r="WS55" i="1" s="1"/>
  <c r="WS56" i="1" s="1" a="1"/>
  <c r="WS56" i="1" s="1"/>
  <c r="SU53" i="1" a="1"/>
  <c r="SU53" i="1" s="1"/>
  <c r="SU54" i="1" s="1" a="1"/>
  <c r="SU54" i="1" s="1"/>
  <c r="SU55" i="1" a="1"/>
  <c r="SU55" i="1" s="1"/>
  <c r="SU56" i="1" s="1" a="1"/>
  <c r="SU56" i="1" s="1"/>
  <c r="SU51" i="1" a="1"/>
  <c r="SU51" i="1" s="1"/>
  <c r="SU52" i="1" s="1" a="1"/>
  <c r="SU52" i="1" s="1"/>
  <c r="SC51" i="1" a="1"/>
  <c r="SC51" i="1" s="1"/>
  <c r="SC52" i="1" s="1" a="1"/>
  <c r="SC52" i="1" s="1"/>
  <c r="SC53" i="1" a="1"/>
  <c r="SC53" i="1" s="1"/>
  <c r="SC54" i="1" s="1" a="1"/>
  <c r="SC54" i="1" s="1"/>
  <c r="SC55" i="1" a="1"/>
  <c r="SC55" i="1" s="1"/>
  <c r="SC56" i="1" s="1" a="1"/>
  <c r="SC56" i="1" s="1"/>
  <c r="XQ55" i="1" a="1"/>
  <c r="XQ55" i="1" s="1"/>
  <c r="XQ56" i="1" s="1" a="1"/>
  <c r="XQ56" i="1" s="1"/>
  <c r="XQ53" i="1" a="1"/>
  <c r="XQ53" i="1" s="1"/>
  <c r="XQ54" i="1" s="1" a="1"/>
  <c r="XQ54" i="1" s="1"/>
  <c r="XQ51" i="1" a="1"/>
  <c r="XQ51" i="1" s="1"/>
  <c r="XQ52" i="1" s="1" a="1"/>
  <c r="XQ52" i="1" s="1"/>
  <c r="QV51" i="1" a="1"/>
  <c r="QV51" i="1" s="1"/>
  <c r="QV52" i="1" s="1" a="1"/>
  <c r="QV52" i="1" s="1"/>
  <c r="QV55" i="1" a="1"/>
  <c r="QV55" i="1" s="1"/>
  <c r="QV56" i="1" s="1" a="1"/>
  <c r="QV56" i="1" s="1"/>
  <c r="QV53" i="1" a="1"/>
  <c r="QV53" i="1" s="1"/>
  <c r="QV54" i="1" s="1" a="1"/>
  <c r="QV54" i="1" s="1"/>
  <c r="VV53" i="1" a="1"/>
  <c r="VV53" i="1" s="1"/>
  <c r="VV54" i="1" s="1" a="1"/>
  <c r="VV54" i="1" s="1"/>
  <c r="VV51" i="1" a="1"/>
  <c r="VV51" i="1" s="1"/>
  <c r="VV52" i="1" s="1" a="1"/>
  <c r="VV52" i="1" s="1"/>
  <c r="VV55" i="1" a="1"/>
  <c r="VV55" i="1" s="1"/>
  <c r="VV56" i="1" s="1" a="1"/>
  <c r="VV56" i="1" s="1"/>
  <c r="RS51" i="1" a="1"/>
  <c r="RS51" i="1" s="1"/>
  <c r="RS52" i="1" s="1" a="1"/>
  <c r="RS52" i="1" s="1"/>
  <c r="RS53" i="1" a="1"/>
  <c r="RS53" i="1" s="1"/>
  <c r="RS54" i="1" s="1" a="1"/>
  <c r="RS54" i="1" s="1"/>
  <c r="RS55" i="1" a="1"/>
  <c r="RS55" i="1" s="1"/>
  <c r="RS56" i="1" s="1" a="1"/>
  <c r="RS56" i="1" s="1"/>
  <c r="XI55" i="1" a="1"/>
  <c r="XI55" i="1" s="1"/>
  <c r="XI56" i="1" s="1" a="1"/>
  <c r="XI56" i="1" s="1"/>
  <c r="XI51" i="1" a="1"/>
  <c r="XI51" i="1" s="1"/>
  <c r="XI52" i="1" s="1" a="1"/>
  <c r="XI52" i="1" s="1"/>
  <c r="XI53" i="1" a="1"/>
  <c r="XI53" i="1" s="1"/>
  <c r="XI54" i="1" s="1" a="1"/>
  <c r="XI54" i="1" s="1"/>
  <c r="LB106" i="1" a="1"/>
  <c r="LB106" i="1" s="1"/>
  <c r="JL87" i="1" a="1"/>
  <c r="JL87" i="1" s="1"/>
  <c r="JL89" i="1" s="1" a="1"/>
  <c r="JL89" i="1" s="1"/>
  <c r="JL91" i="1" s="1" a="1"/>
  <c r="JL91" i="1" s="1"/>
  <c r="JL93" i="1" s="1" a="1"/>
  <c r="JL93" i="1" s="1"/>
  <c r="JL95" i="1" s="1" a="1"/>
  <c r="JL95" i="1" s="1"/>
  <c r="JL97" i="1" s="1" a="1"/>
  <c r="JL97" i="1" s="1"/>
  <c r="JL99" i="1" s="1" a="1"/>
  <c r="JL99" i="1" s="1"/>
  <c r="JL101" i="1" s="1" a="1"/>
  <c r="JL101" i="1" s="1"/>
  <c r="JL103" i="1" s="1" a="1"/>
  <c r="JL103" i="1" s="1"/>
  <c r="JL105" i="1" s="1" a="1"/>
  <c r="JL105" i="1" s="1"/>
  <c r="AAN86" i="1" a="1"/>
  <c r="AAN86" i="1" s="1"/>
  <c r="AAN107" i="1" s="1" a="1"/>
  <c r="AAN107" i="1" s="1"/>
  <c r="SV51" i="1" a="1"/>
  <c r="SV51" i="1" s="1"/>
  <c r="SV52" i="1" s="1" a="1"/>
  <c r="SV52" i="1" s="1"/>
  <c r="SV53" i="1" a="1"/>
  <c r="SV53" i="1" s="1"/>
  <c r="SV54" i="1" s="1" a="1"/>
  <c r="SV54" i="1" s="1"/>
  <c r="SV55" i="1" a="1"/>
  <c r="SV55" i="1" s="1"/>
  <c r="SV56" i="1" s="1" a="1"/>
  <c r="SV56" i="1" s="1"/>
  <c r="XM53" i="1" a="1"/>
  <c r="XM53" i="1" s="1"/>
  <c r="XM54" i="1" s="1" a="1"/>
  <c r="XM54" i="1" s="1"/>
  <c r="XM51" i="1" a="1"/>
  <c r="XM51" i="1" s="1"/>
  <c r="XM52" i="1" s="1" a="1"/>
  <c r="XM52" i="1" s="1"/>
  <c r="XM55" i="1" a="1"/>
  <c r="XM55" i="1" s="1"/>
  <c r="XM56" i="1" s="1" a="1"/>
  <c r="XM56" i="1" s="1"/>
  <c r="UV53" i="1" a="1"/>
  <c r="UV53" i="1" s="1"/>
  <c r="UV54" i="1" s="1" a="1"/>
  <c r="UV54" i="1" s="1"/>
  <c r="UV51" i="1" a="1"/>
  <c r="UV51" i="1" s="1"/>
  <c r="UV52" i="1" s="1" a="1"/>
  <c r="UV52" i="1" s="1"/>
  <c r="UV55" i="1" a="1"/>
  <c r="UV55" i="1" s="1"/>
  <c r="UV56" i="1" s="1" a="1"/>
  <c r="UV56" i="1" s="1"/>
  <c r="RN51" i="1" a="1"/>
  <c r="RN51" i="1" s="1"/>
  <c r="RN52" i="1" s="1" a="1"/>
  <c r="RN52" i="1" s="1"/>
  <c r="RN55" i="1" a="1"/>
  <c r="RN55" i="1" s="1"/>
  <c r="RN56" i="1" s="1" a="1"/>
  <c r="RN56" i="1" s="1"/>
  <c r="RN53" i="1" a="1"/>
  <c r="RN53" i="1" s="1"/>
  <c r="RN54" i="1" s="1" a="1"/>
  <c r="RN54" i="1" s="1"/>
  <c r="WN55" i="1" a="1"/>
  <c r="WN55" i="1" s="1"/>
  <c r="WN56" i="1" s="1" a="1"/>
  <c r="WN56" i="1" s="1"/>
  <c r="WN53" i="1" a="1"/>
  <c r="WN53" i="1" s="1"/>
  <c r="WN54" i="1" s="1" a="1"/>
  <c r="WN54" i="1" s="1"/>
  <c r="WN51" i="1" a="1"/>
  <c r="WN51" i="1" s="1"/>
  <c r="WN52" i="1" s="1" a="1"/>
  <c r="WN52" i="1" s="1"/>
  <c r="TE53" i="1" a="1"/>
  <c r="TE53" i="1" s="1"/>
  <c r="TE54" i="1" s="1" a="1"/>
  <c r="TE54" i="1" s="1"/>
  <c r="TE51" i="1" a="1"/>
  <c r="TE51" i="1" s="1"/>
  <c r="TE52" i="1" s="1" a="1"/>
  <c r="TE52" i="1" s="1"/>
  <c r="TE55" i="1" a="1"/>
  <c r="TE55" i="1" s="1"/>
  <c r="TE56" i="1" s="1" a="1"/>
  <c r="TE56" i="1" s="1"/>
  <c r="PK55" i="1" a="1"/>
  <c r="PK55" i="1" s="1"/>
  <c r="PK56" i="1" s="1" a="1"/>
  <c r="PK56" i="1" s="1"/>
  <c r="PK51" i="1" a="1"/>
  <c r="PK51" i="1" s="1"/>
  <c r="PK52" i="1" s="1" a="1"/>
  <c r="PK52" i="1" s="1"/>
  <c r="PK53" i="1" a="1"/>
  <c r="PK53" i="1" s="1"/>
  <c r="PK54" i="1" s="1" a="1"/>
  <c r="PK54" i="1" s="1"/>
  <c r="LE87" i="1" a="1"/>
  <c r="LE87" i="1" s="1"/>
  <c r="LE89" i="1" s="1" a="1"/>
  <c r="LE89" i="1" s="1"/>
  <c r="LE91" i="1" s="1" a="1"/>
  <c r="LE91" i="1" s="1"/>
  <c r="LE93" i="1" s="1" a="1"/>
  <c r="LE93" i="1" s="1"/>
  <c r="LE95" i="1" s="1" a="1"/>
  <c r="LE95" i="1" s="1"/>
  <c r="LE97" i="1" s="1" a="1"/>
  <c r="LE97" i="1" s="1"/>
  <c r="LE99" i="1" s="1" a="1"/>
  <c r="LE99" i="1" s="1"/>
  <c r="LE101" i="1" s="1" a="1"/>
  <c r="LE101" i="1" s="1"/>
  <c r="LE103" i="1" s="1" a="1"/>
  <c r="LE103" i="1" s="1"/>
  <c r="LE105" i="1" s="1" a="1"/>
  <c r="LE105" i="1" s="1"/>
  <c r="JL86" i="1" a="1"/>
  <c r="JL86" i="1" s="1"/>
  <c r="JL107" i="1" s="1" a="1"/>
  <c r="JL107" i="1" s="1"/>
  <c r="AAN87" i="1" a="1"/>
  <c r="AAN87" i="1" s="1"/>
  <c r="AAN89" i="1" s="1" a="1"/>
  <c r="AAN89" i="1" s="1"/>
  <c r="AAN91" i="1" s="1" a="1"/>
  <c r="AAN91" i="1" s="1"/>
  <c r="AAN93" i="1" s="1" a="1"/>
  <c r="AAN93" i="1" s="1"/>
  <c r="AAN95" i="1" s="1" a="1"/>
  <c r="AAN95" i="1" s="1"/>
  <c r="AAN97" i="1" s="1" a="1"/>
  <c r="AAN97" i="1" s="1"/>
  <c r="AAN99" i="1" s="1" a="1"/>
  <c r="AAN99" i="1" s="1"/>
  <c r="AAN101" i="1" s="1" a="1"/>
  <c r="AAN101" i="1" s="1"/>
  <c r="AAN103" i="1" s="1" a="1"/>
  <c r="AAN103" i="1" s="1"/>
  <c r="AAN105" i="1" s="1" a="1"/>
  <c r="AAN105" i="1" s="1"/>
  <c r="ZJ86" i="1" a="1"/>
  <c r="ZJ86" i="1" s="1"/>
  <c r="ZJ88" i="1" s="1" a="1"/>
  <c r="ZJ88" i="1" s="1"/>
  <c r="ZJ90" i="1" s="1" a="1"/>
  <c r="ZJ90" i="1" s="1"/>
  <c r="ZJ92" i="1" s="1" a="1"/>
  <c r="ZJ92" i="1" s="1"/>
  <c r="ZJ94" i="1" s="1" a="1"/>
  <c r="ZJ94" i="1" s="1"/>
  <c r="ZJ96" i="1" s="1" a="1"/>
  <c r="ZJ96" i="1" s="1"/>
  <c r="ZJ98" i="1" s="1" a="1"/>
  <c r="ZJ98" i="1" s="1"/>
  <c r="ZJ100" i="1" s="1" a="1"/>
  <c r="ZJ100" i="1" s="1"/>
  <c r="ZJ102" i="1" s="1" a="1"/>
  <c r="ZJ102" i="1" s="1"/>
  <c r="ZJ104" i="1" s="1" a="1"/>
  <c r="ZJ104" i="1" s="1"/>
  <c r="PD53" i="1" a="1"/>
  <c r="PD53" i="1" s="1"/>
  <c r="PD54" i="1" s="1" a="1"/>
  <c r="PD54" i="1" s="1"/>
  <c r="PD55" i="1" a="1"/>
  <c r="PD55" i="1" s="1"/>
  <c r="PD56" i="1" s="1" a="1"/>
  <c r="PD56" i="1" s="1"/>
  <c r="PD51" i="1" a="1"/>
  <c r="PD51" i="1" s="1"/>
  <c r="PD52" i="1" s="1" a="1"/>
  <c r="PD52" i="1" s="1"/>
  <c r="PU53" i="1" a="1"/>
  <c r="PU53" i="1" s="1"/>
  <c r="PU54" i="1" s="1" a="1"/>
  <c r="PU54" i="1" s="1"/>
  <c r="PU51" i="1" a="1"/>
  <c r="PU51" i="1" s="1"/>
  <c r="PU52" i="1" s="1" a="1"/>
  <c r="PU52" i="1" s="1"/>
  <c r="PU55" i="1" a="1"/>
  <c r="PU55" i="1" s="1"/>
  <c r="PU56" i="1" s="1" a="1"/>
  <c r="PU56" i="1" s="1"/>
  <c r="TL55" i="1" a="1"/>
  <c r="TL55" i="1" s="1"/>
  <c r="TL56" i="1" s="1" a="1"/>
  <c r="TL56" i="1" s="1"/>
  <c r="TL53" i="1" a="1"/>
  <c r="TL53" i="1" s="1"/>
  <c r="TL54" i="1" s="1" a="1"/>
  <c r="TL54" i="1" s="1"/>
  <c r="TL51" i="1" a="1"/>
  <c r="TL51" i="1" s="1"/>
  <c r="TL52" i="1" s="1" a="1"/>
  <c r="TL52" i="1" s="1"/>
  <c r="SF55" i="1" a="1"/>
  <c r="SF55" i="1" s="1"/>
  <c r="SF56" i="1" s="1" a="1"/>
  <c r="SF56" i="1" s="1"/>
  <c r="SF53" i="1" a="1"/>
  <c r="SF53" i="1" s="1"/>
  <c r="SF54" i="1" s="1" a="1"/>
  <c r="SF54" i="1" s="1"/>
  <c r="SF51" i="1" a="1"/>
  <c r="SF51" i="1" s="1"/>
  <c r="SF52" i="1" s="1" a="1"/>
  <c r="SF52" i="1" s="1"/>
  <c r="XF51" i="1" a="1"/>
  <c r="XF51" i="1" s="1"/>
  <c r="XF52" i="1" s="1" a="1"/>
  <c r="XF52" i="1" s="1"/>
  <c r="XF55" i="1" a="1"/>
  <c r="XF55" i="1" s="1"/>
  <c r="XF56" i="1" s="1" a="1"/>
  <c r="XF56" i="1" s="1"/>
  <c r="XF53" i="1" a="1"/>
  <c r="XF53" i="1" s="1"/>
  <c r="XF54" i="1" s="1" a="1"/>
  <c r="XF54" i="1" s="1"/>
  <c r="TW53" i="1" a="1"/>
  <c r="TW53" i="1" s="1"/>
  <c r="TW54" i="1" s="1" a="1"/>
  <c r="TW54" i="1" s="1"/>
  <c r="TW55" i="1" a="1"/>
  <c r="TW55" i="1" s="1"/>
  <c r="TW56" i="1" s="1" a="1"/>
  <c r="TW56" i="1" s="1"/>
  <c r="TW51" i="1" a="1"/>
  <c r="TW51" i="1" s="1"/>
  <c r="TW52" i="1" s="1" a="1"/>
  <c r="TW52" i="1" s="1"/>
  <c r="QA53" i="1" a="1"/>
  <c r="QA53" i="1" s="1"/>
  <c r="QA54" i="1" s="1" a="1"/>
  <c r="QA54" i="1" s="1"/>
  <c r="QA51" i="1" a="1"/>
  <c r="QA51" i="1" s="1"/>
  <c r="QA52" i="1" s="1" a="1"/>
  <c r="QA52" i="1" s="1"/>
  <c r="QA55" i="1" a="1"/>
  <c r="QA55" i="1" s="1"/>
  <c r="QA56" i="1" s="1" a="1"/>
  <c r="QA56" i="1" s="1"/>
  <c r="LB86" i="1" a="1"/>
  <c r="LB86" i="1" s="1"/>
  <c r="LB107" i="1" s="1" a="1"/>
  <c r="LB107" i="1" s="1"/>
  <c r="LE86" i="1" a="1"/>
  <c r="LE86" i="1" s="1"/>
  <c r="LE88" i="1" s="1" a="1"/>
  <c r="LE88" i="1" s="1"/>
  <c r="LE90" i="1" s="1" a="1"/>
  <c r="LE90" i="1" s="1"/>
  <c r="LE92" i="1" s="1" a="1"/>
  <c r="LE92" i="1" s="1"/>
  <c r="LE94" i="1" s="1" a="1"/>
  <c r="LE94" i="1" s="1"/>
  <c r="LE96" i="1" s="1" a="1"/>
  <c r="LE96" i="1" s="1"/>
  <c r="LE98" i="1" s="1" a="1"/>
  <c r="LE98" i="1" s="1"/>
  <c r="LE100" i="1" s="1" a="1"/>
  <c r="LE100" i="1" s="1"/>
  <c r="LE102" i="1" s="1" a="1"/>
  <c r="LE102" i="1" s="1"/>
  <c r="LE104" i="1" s="1" a="1"/>
  <c r="LE104" i="1" s="1"/>
  <c r="ZJ87" i="1" a="1"/>
  <c r="ZJ87" i="1" s="1"/>
  <c r="ZJ108" i="1" s="1" a="1"/>
  <c r="ZJ108" i="1" s="1"/>
  <c r="QL53" i="1" a="1"/>
  <c r="QL53" i="1" s="1"/>
  <c r="QL54" i="1" s="1" a="1"/>
  <c r="QL54" i="1" s="1"/>
  <c r="QL51" i="1" a="1"/>
  <c r="QL51" i="1" s="1"/>
  <c r="QL52" i="1" s="1" a="1"/>
  <c r="QL52" i="1" s="1"/>
  <c r="QL55" i="1" a="1"/>
  <c r="QL55" i="1" s="1"/>
  <c r="QL56" i="1" s="1" a="1"/>
  <c r="QL56" i="1" s="1"/>
  <c r="RC55" i="1" a="1"/>
  <c r="RC55" i="1" s="1"/>
  <c r="RC56" i="1" s="1" a="1"/>
  <c r="RC56" i="1" s="1"/>
  <c r="RC51" i="1" a="1"/>
  <c r="RC51" i="1" s="1"/>
  <c r="RC52" i="1" s="1" a="1"/>
  <c r="RC52" i="1" s="1"/>
  <c r="RC53" i="1" a="1"/>
  <c r="RC53" i="1" s="1"/>
  <c r="RC54" i="1" s="1" a="1"/>
  <c r="RC54" i="1" s="1"/>
  <c r="UD51" i="1" a="1"/>
  <c r="UD51" i="1" s="1"/>
  <c r="UD52" i="1" s="1" a="1"/>
  <c r="UD52" i="1" s="1"/>
  <c r="UD55" i="1" a="1"/>
  <c r="UD55" i="1" s="1"/>
  <c r="UD56" i="1" s="1" a="1"/>
  <c r="UD56" i="1" s="1"/>
  <c r="UD53" i="1" a="1"/>
  <c r="UD53" i="1" s="1"/>
  <c r="UD54" i="1" s="1" a="1"/>
  <c r="UD54" i="1" s="1"/>
  <c r="SX51" i="1" a="1"/>
  <c r="SX51" i="1" s="1"/>
  <c r="SX52" i="1" s="1" a="1"/>
  <c r="SX52" i="1" s="1"/>
  <c r="SX55" i="1" a="1"/>
  <c r="SX55" i="1" s="1"/>
  <c r="SX56" i="1" s="1" a="1"/>
  <c r="SX56" i="1" s="1"/>
  <c r="SX53" i="1" a="1"/>
  <c r="SX53" i="1" s="1"/>
  <c r="SX54" i="1" s="1" a="1"/>
  <c r="SX54" i="1" s="1"/>
  <c r="TB51" i="1" a="1"/>
  <c r="TB51" i="1" s="1"/>
  <c r="TB52" i="1" s="1" a="1"/>
  <c r="TB52" i="1" s="1"/>
  <c r="TB53" i="1" a="1"/>
  <c r="TB53" i="1" s="1"/>
  <c r="TB54" i="1" s="1" a="1"/>
  <c r="TB54" i="1" s="1"/>
  <c r="TB55" i="1" a="1"/>
  <c r="TB55" i="1" s="1"/>
  <c r="TB56" i="1" s="1" a="1"/>
  <c r="TB56" i="1" s="1"/>
  <c r="UO53" i="1" a="1"/>
  <c r="UO53" i="1" s="1"/>
  <c r="UO54" i="1" s="1" a="1"/>
  <c r="UO54" i="1" s="1"/>
  <c r="UO51" i="1" a="1"/>
  <c r="UO51" i="1" s="1"/>
  <c r="UO52" i="1" s="1" a="1"/>
  <c r="UO52" i="1" s="1"/>
  <c r="UO55" i="1" a="1"/>
  <c r="UO55" i="1" s="1"/>
  <c r="UO56" i="1" s="1" a="1"/>
  <c r="UO56" i="1" s="1"/>
  <c r="QQ51" i="1" a="1"/>
  <c r="QQ51" i="1" s="1"/>
  <c r="QQ52" i="1" s="1" a="1"/>
  <c r="QQ52" i="1" s="1"/>
  <c r="QQ53" i="1" a="1"/>
  <c r="QQ53" i="1" s="1"/>
  <c r="QQ54" i="1" s="1" a="1"/>
  <c r="QQ54" i="1" s="1"/>
  <c r="QQ55" i="1" a="1"/>
  <c r="QQ55" i="1" s="1"/>
  <c r="QQ56" i="1" s="1" a="1"/>
  <c r="QQ56" i="1" s="1"/>
  <c r="LA87" i="1" a="1"/>
  <c r="LA87" i="1" s="1"/>
  <c r="LA89" i="1" s="1" a="1"/>
  <c r="LA89" i="1" s="1"/>
  <c r="LA91" i="1" s="1" a="1"/>
  <c r="LA91" i="1" s="1"/>
  <c r="LA93" i="1" s="1" a="1"/>
  <c r="LA93" i="1" s="1"/>
  <c r="LA95" i="1" s="1" a="1"/>
  <c r="LA95" i="1" s="1"/>
  <c r="LA97" i="1" s="1" a="1"/>
  <c r="LA97" i="1" s="1"/>
  <c r="LA99" i="1" s="1" a="1"/>
  <c r="LA99" i="1" s="1"/>
  <c r="LA101" i="1" s="1" a="1"/>
  <c r="LA101" i="1" s="1"/>
  <c r="LA103" i="1" s="1" a="1"/>
  <c r="LA103" i="1" s="1"/>
  <c r="LA105" i="1" s="1" a="1"/>
  <c r="LA105" i="1" s="1"/>
  <c r="ACO87" i="1" a="1"/>
  <c r="ACO87" i="1" s="1"/>
  <c r="ACO89" i="1" s="1" a="1"/>
  <c r="ACO89" i="1" s="1"/>
  <c r="ACO91" i="1" s="1" a="1"/>
  <c r="ACO91" i="1" s="1"/>
  <c r="ACO93" i="1" s="1" a="1"/>
  <c r="ACO93" i="1" s="1"/>
  <c r="ACO95" i="1" s="1" a="1"/>
  <c r="ACO95" i="1" s="1"/>
  <c r="ACO97" i="1" s="1" a="1"/>
  <c r="ACO97" i="1" s="1"/>
  <c r="ACO99" i="1" s="1" a="1"/>
  <c r="ACO99" i="1" s="1"/>
  <c r="ACO101" i="1" s="1" a="1"/>
  <c r="ACO101" i="1" s="1"/>
  <c r="ACO103" i="1" s="1" a="1"/>
  <c r="ACO103" i="1" s="1"/>
  <c r="ACO105" i="1" s="1" a="1"/>
  <c r="ACO105" i="1" s="1"/>
  <c r="RM53" i="1" a="1"/>
  <c r="RM53" i="1" s="1"/>
  <c r="RM54" i="1" s="1" a="1"/>
  <c r="RM54" i="1" s="1"/>
  <c r="RM51" i="1" a="1"/>
  <c r="RM51" i="1" s="1"/>
  <c r="RM52" i="1" s="1" a="1"/>
  <c r="RM52" i="1" s="1"/>
  <c r="RM55" i="1" a="1"/>
  <c r="RM55" i="1" s="1"/>
  <c r="RM56" i="1" s="1" a="1"/>
  <c r="RM56" i="1" s="1"/>
  <c r="SD53" i="1" a="1"/>
  <c r="SD53" i="1" s="1"/>
  <c r="SD54" i="1" s="1" a="1"/>
  <c r="SD54" i="1" s="1"/>
  <c r="SD51" i="1" a="1"/>
  <c r="SD51" i="1" s="1"/>
  <c r="SD52" i="1" s="1" a="1"/>
  <c r="SD52" i="1" s="1"/>
  <c r="SD55" i="1" a="1"/>
  <c r="SD55" i="1" s="1"/>
  <c r="SD56" i="1" s="1" a="1"/>
  <c r="SD56" i="1" s="1"/>
  <c r="VP53" i="1" a="1"/>
  <c r="VP53" i="1" s="1"/>
  <c r="VP54" i="1" s="1" a="1"/>
  <c r="VP54" i="1" s="1"/>
  <c r="VP51" i="1" a="1"/>
  <c r="VP51" i="1" s="1"/>
  <c r="VP52" i="1" s="1" a="1"/>
  <c r="VP52" i="1" s="1"/>
  <c r="VP55" i="1" a="1"/>
  <c r="VP55" i="1" s="1"/>
  <c r="VP56" i="1" s="1" a="1"/>
  <c r="VP56" i="1" s="1"/>
  <c r="UJ51" i="1" a="1"/>
  <c r="UJ51" i="1" s="1"/>
  <c r="UJ52" i="1" s="1" a="1"/>
  <c r="UJ52" i="1" s="1"/>
  <c r="UJ53" i="1" a="1"/>
  <c r="UJ53" i="1" s="1"/>
  <c r="UJ54" i="1" s="1" a="1"/>
  <c r="UJ54" i="1" s="1"/>
  <c r="UJ55" i="1" a="1"/>
  <c r="UJ55" i="1" s="1"/>
  <c r="UJ56" i="1" s="1" a="1"/>
  <c r="UJ56" i="1" s="1"/>
  <c r="PO51" i="1" a="1"/>
  <c r="PO51" i="1" s="1"/>
  <c r="PO52" i="1" s="1" a="1"/>
  <c r="PO52" i="1" s="1"/>
  <c r="PO55" i="1" a="1"/>
  <c r="PO55" i="1" s="1"/>
  <c r="PO56" i="1" s="1" a="1"/>
  <c r="PO56" i="1" s="1"/>
  <c r="PO53" i="1" a="1"/>
  <c r="PO53" i="1" s="1"/>
  <c r="PO54" i="1" s="1" a="1"/>
  <c r="PO54" i="1" s="1"/>
  <c r="VG53" i="1" a="1"/>
  <c r="VG53" i="1" s="1"/>
  <c r="VG54" i="1" s="1" a="1"/>
  <c r="VG54" i="1" s="1"/>
  <c r="VG55" i="1" a="1"/>
  <c r="VG55" i="1" s="1"/>
  <c r="VG56" i="1" s="1" a="1"/>
  <c r="VG56" i="1" s="1"/>
  <c r="VG51" i="1" a="1"/>
  <c r="VG51" i="1" s="1"/>
  <c r="VG52" i="1" s="1" a="1"/>
  <c r="VG52" i="1" s="1"/>
  <c r="RG55" i="1" a="1"/>
  <c r="RG55" i="1" s="1"/>
  <c r="RG56" i="1" s="1" a="1"/>
  <c r="RG56" i="1" s="1"/>
  <c r="RG53" i="1" a="1"/>
  <c r="RG53" i="1" s="1"/>
  <c r="RG54" i="1" s="1" a="1"/>
  <c r="RG54" i="1" s="1"/>
  <c r="RG51" i="1" a="1"/>
  <c r="RG51" i="1" s="1"/>
  <c r="RG52" i="1" s="1" a="1"/>
  <c r="RG52" i="1" s="1"/>
  <c r="ACL86" i="1" a="1"/>
  <c r="ACL86" i="1" s="1"/>
  <c r="ACL107" i="1" s="1" a="1"/>
  <c r="ACL107" i="1" s="1"/>
  <c r="LA86" i="1" a="1"/>
  <c r="LA86" i="1" s="1"/>
  <c r="LA88" i="1" s="1" a="1"/>
  <c r="LA88" i="1" s="1"/>
  <c r="LA90" i="1" s="1" a="1"/>
  <c r="LA90" i="1" s="1"/>
  <c r="LA92" i="1" s="1" a="1"/>
  <c r="LA92" i="1" s="1"/>
  <c r="LA94" i="1" s="1" a="1"/>
  <c r="LA94" i="1" s="1"/>
  <c r="LA96" i="1" s="1" a="1"/>
  <c r="LA96" i="1" s="1"/>
  <c r="LA98" i="1" s="1" a="1"/>
  <c r="LA98" i="1" s="1"/>
  <c r="LA100" i="1" s="1" a="1"/>
  <c r="LA100" i="1" s="1"/>
  <c r="LA102" i="1" s="1" a="1"/>
  <c r="LA102" i="1" s="1"/>
  <c r="LA104" i="1" s="1" a="1"/>
  <c r="LA104" i="1" s="1"/>
  <c r="ACO86" i="1" a="1"/>
  <c r="ACO86" i="1" s="1"/>
  <c r="ACO107" i="1" s="1" a="1"/>
  <c r="ACO107" i="1" s="1"/>
  <c r="ZF87" i="1" a="1"/>
  <c r="ZF87" i="1" s="1"/>
  <c r="ZF108" i="1" s="1" a="1"/>
  <c r="ZF108" i="1" s="1"/>
  <c r="RV55" i="1" a="1"/>
  <c r="RV55" i="1" s="1"/>
  <c r="RV56" i="1" s="1" a="1"/>
  <c r="RV56" i="1" s="1"/>
  <c r="RV53" i="1" a="1"/>
  <c r="RV53" i="1" s="1"/>
  <c r="RV54" i="1" s="1" a="1"/>
  <c r="RV54" i="1" s="1"/>
  <c r="RV51" i="1" a="1"/>
  <c r="RV51" i="1" s="1"/>
  <c r="RV52" i="1" s="1" a="1"/>
  <c r="RV52" i="1" s="1"/>
  <c r="WB53" i="1" a="1"/>
  <c r="WB53" i="1" s="1"/>
  <c r="WB54" i="1" s="1" a="1"/>
  <c r="WB54" i="1" s="1"/>
  <c r="WB55" i="1" a="1"/>
  <c r="WB55" i="1" s="1"/>
  <c r="WB56" i="1" s="1" a="1"/>
  <c r="WB56" i="1" s="1"/>
  <c r="WB51" i="1" a="1"/>
  <c r="WB51" i="1" s="1"/>
  <c r="WB52" i="1" s="1" a="1"/>
  <c r="WB52" i="1" s="1"/>
  <c r="WH53" i="1" a="1"/>
  <c r="WH53" i="1" s="1"/>
  <c r="WH54" i="1" s="1" a="1"/>
  <c r="WH54" i="1" s="1"/>
  <c r="WH55" i="1" a="1"/>
  <c r="WH55" i="1" s="1"/>
  <c r="WH56" i="1" s="1" a="1"/>
  <c r="WH56" i="1" s="1"/>
  <c r="WH51" i="1" a="1"/>
  <c r="WH51" i="1" s="1"/>
  <c r="WH52" i="1" s="1" a="1"/>
  <c r="WH52" i="1" s="1"/>
  <c r="VB51" i="1" a="1"/>
  <c r="VB51" i="1" s="1"/>
  <c r="VB52" i="1" s="1" a="1"/>
  <c r="VB52" i="1" s="1"/>
  <c r="VB53" i="1" a="1"/>
  <c r="VB53" i="1" s="1"/>
  <c r="VB54" i="1" s="1" a="1"/>
  <c r="VB54" i="1" s="1"/>
  <c r="VB55" i="1" a="1"/>
  <c r="VB55" i="1" s="1"/>
  <c r="VB56" i="1" s="1" a="1"/>
  <c r="VB56" i="1" s="1"/>
  <c r="QG51" i="1" a="1"/>
  <c r="QG51" i="1" s="1"/>
  <c r="QG52" i="1" s="1" a="1"/>
  <c r="QG52" i="1" s="1"/>
  <c r="QG55" i="1" a="1"/>
  <c r="QG55" i="1" s="1"/>
  <c r="QG56" i="1" s="1" a="1"/>
  <c r="QG56" i="1" s="1"/>
  <c r="QG53" i="1" a="1"/>
  <c r="QG53" i="1" s="1"/>
  <c r="QG54" i="1" s="1" a="1"/>
  <c r="QG54" i="1" s="1"/>
  <c r="VY53" i="1" a="1"/>
  <c r="VY53" i="1" s="1"/>
  <c r="VY54" i="1" s="1" a="1"/>
  <c r="VY54" i="1" s="1"/>
  <c r="VY55" i="1" a="1"/>
  <c r="VY55" i="1" s="1"/>
  <c r="VY56" i="1" s="1" a="1"/>
  <c r="VY56" i="1" s="1"/>
  <c r="VY51" i="1" a="1"/>
  <c r="VY51" i="1" s="1"/>
  <c r="VY52" i="1" s="1" a="1"/>
  <c r="VY52" i="1" s="1"/>
  <c r="RW55" i="1" a="1"/>
  <c r="RW55" i="1" s="1"/>
  <c r="RW56" i="1" s="1" a="1"/>
  <c r="RW56" i="1" s="1"/>
  <c r="RW51" i="1" a="1"/>
  <c r="RW51" i="1" s="1"/>
  <c r="RW52" i="1" s="1" a="1"/>
  <c r="RW52" i="1" s="1"/>
  <c r="RW53" i="1" a="1"/>
  <c r="RW53" i="1" s="1"/>
  <c r="RW54" i="1" s="1" a="1"/>
  <c r="RW54" i="1" s="1"/>
  <c r="ACL87" i="1" a="1"/>
  <c r="ACL87" i="1" s="1"/>
  <c r="ACL89" i="1" s="1" a="1"/>
  <c r="ACL89" i="1" s="1"/>
  <c r="ACL91" i="1" s="1" a="1"/>
  <c r="ACL91" i="1" s="1"/>
  <c r="ACL93" i="1" s="1" a="1"/>
  <c r="ACL93" i="1" s="1"/>
  <c r="ACL95" i="1" s="1" a="1"/>
  <c r="ACL95" i="1" s="1"/>
  <c r="ACL97" i="1" s="1" a="1"/>
  <c r="ACL97" i="1" s="1"/>
  <c r="ACL99" i="1" s="1" a="1"/>
  <c r="ACL99" i="1" s="1"/>
  <c r="ACL101" i="1" s="1" a="1"/>
  <c r="ACL101" i="1" s="1"/>
  <c r="ACL103" i="1" s="1" a="1"/>
  <c r="ACL103" i="1" s="1"/>
  <c r="ACL105" i="1" s="1" a="1"/>
  <c r="ACL105" i="1" s="1"/>
  <c r="ZF86" i="1" a="1"/>
  <c r="ZF86" i="1" s="1"/>
  <c r="ZF107" i="1" s="1" a="1"/>
  <c r="ZF107" i="1" s="1"/>
  <c r="TG55" i="1" a="1"/>
  <c r="TG55" i="1" s="1"/>
  <c r="TG56" i="1" s="1" a="1"/>
  <c r="TG56" i="1" s="1"/>
  <c r="TG51" i="1" a="1"/>
  <c r="TG51" i="1" s="1"/>
  <c r="TG52" i="1" s="1" a="1"/>
  <c r="TG52" i="1" s="1"/>
  <c r="TG53" i="1" a="1"/>
  <c r="TG53" i="1" s="1"/>
  <c r="TG54" i="1" s="1" a="1"/>
  <c r="TG54" i="1" s="1"/>
  <c r="TH51" i="1" a="1"/>
  <c r="TH51" i="1" s="1"/>
  <c r="TH52" i="1" s="1" a="1"/>
  <c r="TH52" i="1" s="1"/>
  <c r="TH53" i="1" a="1"/>
  <c r="TH53" i="1" s="1"/>
  <c r="TH54" i="1" s="1" a="1"/>
  <c r="TH54" i="1" s="1"/>
  <c r="TH55" i="1" a="1"/>
  <c r="TH55" i="1" s="1"/>
  <c r="TH56" i="1" s="1" a="1"/>
  <c r="TH56" i="1" s="1"/>
  <c r="WZ53" i="1" a="1"/>
  <c r="WZ53" i="1" s="1"/>
  <c r="WZ54" i="1" s="1" a="1"/>
  <c r="WZ54" i="1" s="1"/>
  <c r="WZ55" i="1" a="1"/>
  <c r="WZ55" i="1" s="1"/>
  <c r="WZ56" i="1" s="1" a="1"/>
  <c r="WZ56" i="1" s="1"/>
  <c r="WZ51" i="1" a="1"/>
  <c r="WZ51" i="1" s="1"/>
  <c r="WZ52" i="1" s="1" a="1"/>
  <c r="WZ52" i="1" s="1"/>
  <c r="VT51" i="1" a="1"/>
  <c r="VT51" i="1" s="1"/>
  <c r="VT52" i="1" s="1" a="1"/>
  <c r="VT52" i="1" s="1"/>
  <c r="VT55" i="1" a="1"/>
  <c r="VT55" i="1" s="1"/>
  <c r="VT56" i="1" s="1" a="1"/>
  <c r="VT56" i="1" s="1"/>
  <c r="VT53" i="1" a="1"/>
  <c r="VT53" i="1" s="1"/>
  <c r="VT54" i="1" s="1" a="1"/>
  <c r="VT54" i="1" s="1"/>
  <c r="QY55" i="1" a="1"/>
  <c r="QY55" i="1" s="1"/>
  <c r="QY56" i="1" s="1" a="1"/>
  <c r="QY56" i="1" s="1"/>
  <c r="QY51" i="1" a="1"/>
  <c r="QY51" i="1" s="1"/>
  <c r="QY52" i="1" s="1" a="1"/>
  <c r="QY52" i="1" s="1"/>
  <c r="QY53" i="1" a="1"/>
  <c r="QY53" i="1" s="1"/>
  <c r="QY54" i="1" s="1" a="1"/>
  <c r="QY54" i="1" s="1"/>
  <c r="WQ53" i="1" a="1"/>
  <c r="WQ53" i="1" s="1"/>
  <c r="WQ54" i="1" s="1" a="1"/>
  <c r="WQ54" i="1" s="1"/>
  <c r="WQ55" i="1" a="1"/>
  <c r="WQ55" i="1" s="1"/>
  <c r="WQ56" i="1" s="1" a="1"/>
  <c r="WQ56" i="1" s="1"/>
  <c r="WQ51" i="1" a="1"/>
  <c r="WQ51" i="1" s="1"/>
  <c r="WQ52" i="1" s="1" a="1"/>
  <c r="WQ52" i="1" s="1"/>
  <c r="SM53" i="1" a="1"/>
  <c r="SM53" i="1" s="1"/>
  <c r="SM54" i="1" s="1" a="1"/>
  <c r="SM54" i="1" s="1"/>
  <c r="SM55" i="1" a="1"/>
  <c r="SM55" i="1" s="1"/>
  <c r="SM56" i="1" s="1" a="1"/>
  <c r="SM56" i="1" s="1"/>
  <c r="SM51" i="1" a="1"/>
  <c r="SM51" i="1" s="1"/>
  <c r="SM52" i="1" s="1" a="1"/>
  <c r="SM52" i="1" s="1"/>
  <c r="ABA86" i="1" a="1"/>
  <c r="ABA86" i="1" s="1"/>
  <c r="ABA107" i="1" s="1" a="1"/>
  <c r="ABA107" i="1" s="1"/>
  <c r="JW86" i="1" a="1"/>
  <c r="JW86" i="1" s="1"/>
  <c r="JW88" i="1" s="1" a="1"/>
  <c r="JW88" i="1" s="1"/>
  <c r="JW90" i="1" s="1" a="1"/>
  <c r="JW90" i="1" s="1"/>
  <c r="JW92" i="1" s="1" a="1"/>
  <c r="JW92" i="1" s="1"/>
  <c r="JW94" i="1" s="1" a="1"/>
  <c r="JW94" i="1" s="1"/>
  <c r="JW96" i="1" s="1" a="1"/>
  <c r="JW96" i="1" s="1"/>
  <c r="JW98" i="1" s="1" a="1"/>
  <c r="JW98" i="1" s="1"/>
  <c r="JW100" i="1" s="1" a="1"/>
  <c r="JW100" i="1" s="1"/>
  <c r="JW102" i="1" s="1" a="1"/>
  <c r="JW102" i="1" s="1"/>
  <c r="JW104" i="1" s="1" a="1"/>
  <c r="JW104" i="1" s="1"/>
  <c r="SO12" i="1"/>
  <c r="SP6" i="1"/>
  <c r="PE55" i="1" a="1"/>
  <c r="PE55" i="1" s="1"/>
  <c r="PE56" i="1" s="1" a="1"/>
  <c r="PE56" i="1" s="1"/>
  <c r="PE53" i="1" a="1"/>
  <c r="PE53" i="1" s="1"/>
  <c r="PE54" i="1" s="1" a="1"/>
  <c r="PE54" i="1" s="1"/>
  <c r="PE51" i="1" a="1"/>
  <c r="PE51" i="1" s="1"/>
  <c r="PE52" i="1" s="1" a="1"/>
  <c r="PE52" i="1" s="1"/>
  <c r="TZ51" i="1" a="1"/>
  <c r="TZ51" i="1" s="1"/>
  <c r="TZ52" i="1" s="1" a="1"/>
  <c r="TZ52" i="1" s="1"/>
  <c r="TZ53" i="1" a="1"/>
  <c r="TZ53" i="1" s="1"/>
  <c r="TZ54" i="1" s="1" a="1"/>
  <c r="TZ54" i="1" s="1"/>
  <c r="TZ55" i="1" a="1"/>
  <c r="TZ55" i="1" s="1"/>
  <c r="TZ56" i="1" s="1" a="1"/>
  <c r="TZ56" i="1" s="1"/>
  <c r="XR51" i="1" a="1"/>
  <c r="XR51" i="1" s="1"/>
  <c r="XR52" i="1" s="1" a="1"/>
  <c r="XR52" i="1" s="1"/>
  <c r="XR55" i="1" a="1"/>
  <c r="XR55" i="1" s="1"/>
  <c r="XR56" i="1" s="1" a="1"/>
  <c r="XR56" i="1" s="1"/>
  <c r="XR53" i="1" a="1"/>
  <c r="XR53" i="1" s="1"/>
  <c r="XR54" i="1" s="1" a="1"/>
  <c r="XR54" i="1" s="1"/>
  <c r="WL51" i="1" a="1"/>
  <c r="WL51" i="1" s="1"/>
  <c r="WL52" i="1" s="1" a="1"/>
  <c r="WL52" i="1" s="1"/>
  <c r="WL53" i="1" a="1"/>
  <c r="WL53" i="1" s="1"/>
  <c r="WL54" i="1" s="1" a="1"/>
  <c r="WL54" i="1" s="1"/>
  <c r="WL55" i="1" a="1"/>
  <c r="WL55" i="1" s="1"/>
  <c r="WL56" i="1" s="1" a="1"/>
  <c r="WL56" i="1" s="1"/>
  <c r="RQ55" i="1" a="1"/>
  <c r="RQ55" i="1" s="1"/>
  <c r="RQ56" i="1" s="1" a="1"/>
  <c r="RQ56" i="1" s="1"/>
  <c r="RQ51" i="1" a="1"/>
  <c r="RQ51" i="1" s="1"/>
  <c r="RQ52" i="1" s="1" a="1"/>
  <c r="RQ52" i="1" s="1"/>
  <c r="RQ53" i="1" a="1"/>
  <c r="RQ53" i="1" s="1"/>
  <c r="RQ54" i="1" s="1" a="1"/>
  <c r="RQ54" i="1" s="1"/>
  <c r="RT55" i="1" a="1"/>
  <c r="RT55" i="1" s="1"/>
  <c r="RT56" i="1" s="1" a="1"/>
  <c r="RT56" i="1" s="1"/>
  <c r="RT53" i="1" a="1"/>
  <c r="RT53" i="1" s="1"/>
  <c r="RT54" i="1" s="1" a="1"/>
  <c r="RT54" i="1" s="1"/>
  <c r="RT51" i="1" a="1"/>
  <c r="RT51" i="1" s="1"/>
  <c r="RT52" i="1" s="1" a="1"/>
  <c r="RT52" i="1" s="1"/>
  <c r="TC51" i="1" a="1"/>
  <c r="TC51" i="1" s="1"/>
  <c r="TC52" i="1" s="1" a="1"/>
  <c r="TC52" i="1" s="1"/>
  <c r="TC53" i="1" a="1"/>
  <c r="TC53" i="1" s="1"/>
  <c r="TC54" i="1" s="1" a="1"/>
  <c r="TC54" i="1" s="1"/>
  <c r="TC55" i="1" a="1"/>
  <c r="TC55" i="1" s="1"/>
  <c r="TC56" i="1" s="1" a="1"/>
  <c r="TC56" i="1" s="1"/>
  <c r="SG53" i="1" a="1"/>
  <c r="SG53" i="1" s="1"/>
  <c r="SG54" i="1" s="1" a="1"/>
  <c r="SG54" i="1" s="1"/>
  <c r="SG51" i="1" a="1"/>
  <c r="SG51" i="1" s="1"/>
  <c r="SG52" i="1" s="1" a="1"/>
  <c r="SG52" i="1" s="1"/>
  <c r="SG55" i="1" a="1"/>
  <c r="SG55" i="1" s="1"/>
  <c r="SG56" i="1" s="1" a="1"/>
  <c r="SG56" i="1" s="1"/>
  <c r="ABA87" i="1" a="1"/>
  <c r="ABA87" i="1" s="1"/>
  <c r="ABA108" i="1" s="1" a="1"/>
  <c r="ABA108" i="1" s="1"/>
  <c r="KU86" i="1" a="1"/>
  <c r="KU86" i="1" s="1"/>
  <c r="KU107" i="1" s="1" a="1"/>
  <c r="KU107" i="1" s="1"/>
  <c r="JW87" i="1" a="1"/>
  <c r="JW87" i="1" s="1"/>
  <c r="JW108" i="1" s="1" a="1"/>
  <c r="JW108" i="1" s="1"/>
  <c r="QM55" i="1" a="1"/>
  <c r="QM55" i="1" s="1"/>
  <c r="QM56" i="1" s="1" a="1"/>
  <c r="QM56" i="1" s="1"/>
  <c r="QM51" i="1" a="1"/>
  <c r="QM51" i="1" s="1"/>
  <c r="QM52" i="1" s="1" a="1"/>
  <c r="QM52" i="1" s="1"/>
  <c r="QM53" i="1" a="1"/>
  <c r="QM53" i="1" s="1"/>
  <c r="QM54" i="1" s="1" a="1"/>
  <c r="QM54" i="1" s="1"/>
  <c r="UR53" i="1" a="1"/>
  <c r="UR53" i="1" s="1"/>
  <c r="UR54" i="1" s="1" a="1"/>
  <c r="UR54" i="1" s="1"/>
  <c r="UR55" i="1" a="1"/>
  <c r="UR55" i="1" s="1"/>
  <c r="UR56" i="1" s="1" a="1"/>
  <c r="UR56" i="1" s="1"/>
  <c r="UR51" i="1" a="1"/>
  <c r="UR51" i="1" s="1"/>
  <c r="UR52" i="1" s="1" a="1"/>
  <c r="UR52" i="1" s="1"/>
  <c r="UX51" i="1" a="1"/>
  <c r="UX51" i="1" s="1"/>
  <c r="UX52" i="1" s="1" a="1"/>
  <c r="UX52" i="1" s="1"/>
  <c r="UX53" i="1" a="1"/>
  <c r="UX53" i="1" s="1"/>
  <c r="UX54" i="1" s="1" a="1"/>
  <c r="UX54" i="1" s="1"/>
  <c r="UX55" i="1" a="1"/>
  <c r="UX55" i="1" s="1"/>
  <c r="UX56" i="1" s="1" a="1"/>
  <c r="UX56" i="1" s="1"/>
  <c r="XD55" i="1" a="1"/>
  <c r="XD55" i="1" s="1"/>
  <c r="XD56" i="1" s="1" a="1"/>
  <c r="XD56" i="1" s="1"/>
  <c r="XD51" i="1" a="1"/>
  <c r="XD51" i="1" s="1"/>
  <c r="XD52" i="1" s="1" a="1"/>
  <c r="XD52" i="1" s="1"/>
  <c r="XD53" i="1" a="1"/>
  <c r="XD53" i="1" s="1"/>
  <c r="XD54" i="1" s="1" a="1"/>
  <c r="XD54" i="1" s="1"/>
  <c r="SI55" i="1" a="1"/>
  <c r="SI55" i="1" s="1"/>
  <c r="SI56" i="1" s="1" a="1"/>
  <c r="SI56" i="1" s="1"/>
  <c r="SI51" i="1" a="1"/>
  <c r="SI51" i="1" s="1"/>
  <c r="SI52" i="1" s="1" a="1"/>
  <c r="SI52" i="1" s="1"/>
  <c r="SI53" i="1" a="1"/>
  <c r="SI53" i="1" s="1"/>
  <c r="SI54" i="1" s="1" a="1"/>
  <c r="SI54" i="1" s="1"/>
  <c r="WR53" i="1" a="1"/>
  <c r="WR53" i="1" s="1"/>
  <c r="WR54" i="1" s="1" a="1"/>
  <c r="WR54" i="1" s="1"/>
  <c r="WR51" i="1" a="1"/>
  <c r="WR51" i="1" s="1"/>
  <c r="WR52" i="1" s="1" a="1"/>
  <c r="WR52" i="1" s="1"/>
  <c r="WR55" i="1" a="1"/>
  <c r="WR55" i="1" s="1"/>
  <c r="WR56" i="1" s="1" a="1"/>
  <c r="WR56" i="1" s="1"/>
  <c r="TS55" i="1" a="1"/>
  <c r="TS55" i="1" s="1"/>
  <c r="TS56" i="1" s="1" a="1"/>
  <c r="TS56" i="1" s="1"/>
  <c r="TS51" i="1" a="1"/>
  <c r="TS51" i="1" s="1"/>
  <c r="TS52" i="1" s="1" a="1"/>
  <c r="TS52" i="1" s="1"/>
  <c r="TS53" i="1" a="1"/>
  <c r="TS53" i="1" s="1"/>
  <c r="TS54" i="1" s="1" a="1"/>
  <c r="TS54" i="1" s="1"/>
  <c r="KU87" i="1" a="1"/>
  <c r="KU87" i="1" s="1"/>
  <c r="KU89" i="1" s="1" a="1"/>
  <c r="KU89" i="1" s="1"/>
  <c r="KU91" i="1" s="1" a="1"/>
  <c r="KU91" i="1" s="1"/>
  <c r="KU93" i="1" s="1" a="1"/>
  <c r="KU93" i="1" s="1"/>
  <c r="KU95" i="1" s="1" a="1"/>
  <c r="KU95" i="1" s="1"/>
  <c r="KU97" i="1" s="1" a="1"/>
  <c r="KU97" i="1" s="1"/>
  <c r="KU99" i="1" s="1" a="1"/>
  <c r="KU99" i="1" s="1"/>
  <c r="KU101" i="1" s="1" a="1"/>
  <c r="KU101" i="1" s="1"/>
  <c r="KU103" i="1" s="1" a="1"/>
  <c r="KU103" i="1" s="1"/>
  <c r="KU105" i="1" s="1" a="1"/>
  <c r="KU105" i="1" s="1"/>
  <c r="TN51" i="1" a="1"/>
  <c r="TN51" i="1" s="1"/>
  <c r="TN52" i="1" s="1" a="1"/>
  <c r="TN52" i="1" s="1"/>
  <c r="TN55" i="1" a="1"/>
  <c r="TN55" i="1" s="1"/>
  <c r="TN56" i="1" s="1" a="1"/>
  <c r="TN56" i="1" s="1"/>
  <c r="TN53" i="1" a="1"/>
  <c r="TN53" i="1" s="1"/>
  <c r="TN54" i="1" s="1" a="1"/>
  <c r="TN54" i="1" s="1"/>
  <c r="VJ51" i="1" a="1"/>
  <c r="VJ51" i="1" s="1"/>
  <c r="VJ52" i="1" s="1" a="1"/>
  <c r="VJ52" i="1" s="1"/>
  <c r="VJ55" i="1" a="1"/>
  <c r="VJ55" i="1" s="1"/>
  <c r="VJ56" i="1" s="1" a="1"/>
  <c r="VJ56" i="1" s="1"/>
  <c r="VJ53" i="1" a="1"/>
  <c r="VJ53" i="1" s="1"/>
  <c r="VJ54" i="1" s="1" a="1"/>
  <c r="VJ54" i="1" s="1"/>
  <c r="TM53" i="1" a="1"/>
  <c r="TM53" i="1" s="1"/>
  <c r="TM54" i="1" s="1" a="1"/>
  <c r="TM54" i="1" s="1"/>
  <c r="TM51" i="1" a="1"/>
  <c r="TM51" i="1" s="1"/>
  <c r="TM52" i="1" s="1" a="1"/>
  <c r="TM52" i="1" s="1"/>
  <c r="TM55" i="1" a="1"/>
  <c r="TM55" i="1" s="1"/>
  <c r="TM56" i="1" s="1" a="1"/>
  <c r="TM56" i="1" s="1"/>
  <c r="XV51" i="1" a="1"/>
  <c r="XV51" i="1" s="1"/>
  <c r="XV52" i="1" s="1" a="1"/>
  <c r="XV52" i="1" s="1"/>
  <c r="XV53" i="1" a="1"/>
  <c r="XV53" i="1" s="1"/>
  <c r="XV54" i="1" s="1" a="1"/>
  <c r="XV54" i="1" s="1"/>
  <c r="XV55" i="1" a="1"/>
  <c r="XV55" i="1" s="1"/>
  <c r="XV56" i="1" s="1" a="1"/>
  <c r="XV56" i="1" s="1"/>
  <c r="TU55" i="1" a="1"/>
  <c r="TU55" i="1" s="1"/>
  <c r="TU56" i="1" s="1" a="1"/>
  <c r="TU56" i="1" s="1"/>
  <c r="TU53" i="1" a="1"/>
  <c r="TU53" i="1" s="1"/>
  <c r="TU54" i="1" s="1" a="1"/>
  <c r="TU54" i="1" s="1"/>
  <c r="TU51" i="1" a="1"/>
  <c r="TU51" i="1" s="1"/>
  <c r="TU52" i="1" s="1" a="1"/>
  <c r="TU52" i="1" s="1"/>
  <c r="PR51" i="1" a="1"/>
  <c r="PR51" i="1" s="1"/>
  <c r="PR52" i="1" s="1" a="1"/>
  <c r="PR52" i="1" s="1"/>
  <c r="PR55" i="1" a="1"/>
  <c r="PR55" i="1" s="1"/>
  <c r="PR56" i="1" s="1" a="1"/>
  <c r="PR56" i="1" s="1"/>
  <c r="PR53" i="1" a="1"/>
  <c r="PR53" i="1" s="1"/>
  <c r="PR54" i="1" s="1" a="1"/>
  <c r="PR54" i="1" s="1"/>
  <c r="UI51" i="1" a="1"/>
  <c r="UI51" i="1" s="1"/>
  <c r="UI52" i="1" s="1" a="1"/>
  <c r="UI52" i="1" s="1"/>
  <c r="UI55" i="1" a="1"/>
  <c r="UI55" i="1" s="1"/>
  <c r="UI56" i="1" s="1" a="1"/>
  <c r="UI56" i="1" s="1"/>
  <c r="UI53" i="1" a="1"/>
  <c r="UI53" i="1" s="1"/>
  <c r="UI54" i="1" s="1" a="1"/>
  <c r="UI54" i="1" s="1"/>
  <c r="LO86" i="1" a="1"/>
  <c r="LO86" i="1" s="1"/>
  <c r="LO107" i="1" s="1" a="1"/>
  <c r="LO107" i="1" s="1"/>
  <c r="CE87" i="1" a="1"/>
  <c r="CE87" i="1" s="1"/>
  <c r="CE108" i="1" s="1" a="1"/>
  <c r="CE108" i="1" s="1"/>
  <c r="RD53" i="1" a="1"/>
  <c r="RD53" i="1" s="1"/>
  <c r="RD54" i="1" s="1" a="1"/>
  <c r="RD54" i="1" s="1"/>
  <c r="RD51" i="1" a="1"/>
  <c r="RD51" i="1" s="1"/>
  <c r="RD52" i="1" s="1" a="1"/>
  <c r="RD52" i="1" s="1"/>
  <c r="RD55" i="1" a="1"/>
  <c r="RD55" i="1" s="1"/>
  <c r="RD56" i="1" s="1" a="1"/>
  <c r="RD56" i="1" s="1"/>
  <c r="QN55" i="1" a="1"/>
  <c r="QN55" i="1" s="1"/>
  <c r="QN56" i="1" s="1" a="1"/>
  <c r="QN56" i="1" s="1"/>
  <c r="QN53" i="1" a="1"/>
  <c r="QN53" i="1" s="1"/>
  <c r="QN54" i="1" s="1" a="1"/>
  <c r="QN54" i="1" s="1"/>
  <c r="QN51" i="1" a="1"/>
  <c r="QN51" i="1" s="1"/>
  <c r="QN52" i="1" s="1" a="1"/>
  <c r="QN52" i="1" s="1"/>
  <c r="WV51" i="1" a="1"/>
  <c r="WV51" i="1" s="1"/>
  <c r="WV52" i="1" s="1" a="1"/>
  <c r="WV52" i="1" s="1"/>
  <c r="WV53" i="1" a="1"/>
  <c r="WV53" i="1" s="1"/>
  <c r="WV54" i="1" s="1" a="1"/>
  <c r="WV54" i="1" s="1"/>
  <c r="WV55" i="1" a="1"/>
  <c r="WV55" i="1" s="1"/>
  <c r="WV56" i="1" s="1" a="1"/>
  <c r="WV56" i="1" s="1"/>
  <c r="UE55" i="1" a="1"/>
  <c r="UE55" i="1" s="1"/>
  <c r="UE56" i="1" s="1" a="1"/>
  <c r="UE56" i="1" s="1"/>
  <c r="UE53" i="1" a="1"/>
  <c r="UE53" i="1" s="1"/>
  <c r="UE54" i="1" s="1" a="1"/>
  <c r="UE54" i="1" s="1"/>
  <c r="UE51" i="1" a="1"/>
  <c r="UE51" i="1" s="1"/>
  <c r="UE52" i="1" s="1" a="1"/>
  <c r="UE52" i="1" s="1"/>
  <c r="TR51" i="1" a="1"/>
  <c r="TR51" i="1" s="1"/>
  <c r="TR52" i="1" s="1" a="1"/>
  <c r="TR52" i="1" s="1"/>
  <c r="TR53" i="1" a="1"/>
  <c r="TR53" i="1" s="1"/>
  <c r="TR54" i="1" s="1" a="1"/>
  <c r="TR54" i="1" s="1"/>
  <c r="TR55" i="1" a="1"/>
  <c r="TR55" i="1" s="1"/>
  <c r="TR56" i="1" s="1" a="1"/>
  <c r="TR56" i="1" s="1"/>
  <c r="UM55" i="1" a="1"/>
  <c r="UM55" i="1" s="1"/>
  <c r="UM56" i="1" s="1" a="1"/>
  <c r="UM56" i="1" s="1"/>
  <c r="UM53" i="1" a="1"/>
  <c r="UM53" i="1" s="1"/>
  <c r="UM54" i="1" s="1" a="1"/>
  <c r="UM54" i="1" s="1"/>
  <c r="UM51" i="1" a="1"/>
  <c r="UM51" i="1" s="1"/>
  <c r="UM52" i="1" s="1" a="1"/>
  <c r="UM52" i="1" s="1"/>
  <c r="QJ55" i="1" a="1"/>
  <c r="QJ55" i="1" s="1"/>
  <c r="QJ56" i="1" s="1" a="1"/>
  <c r="QJ56" i="1" s="1"/>
  <c r="QJ51" i="1" a="1"/>
  <c r="QJ51" i="1" s="1"/>
  <c r="QJ52" i="1" s="1" a="1"/>
  <c r="QJ52" i="1" s="1"/>
  <c r="QJ53" i="1" a="1"/>
  <c r="QJ53" i="1" s="1"/>
  <c r="QJ54" i="1" s="1" a="1"/>
  <c r="QJ54" i="1" s="1"/>
  <c r="UY51" i="1" a="1"/>
  <c r="UY51" i="1" s="1"/>
  <c r="UY52" i="1" s="1" a="1"/>
  <c r="UY52" i="1" s="1"/>
  <c r="UY53" i="1" a="1"/>
  <c r="UY53" i="1" s="1"/>
  <c r="UY54" i="1" s="1" a="1"/>
  <c r="UY54" i="1" s="1"/>
  <c r="UY55" i="1" a="1"/>
  <c r="UY55" i="1" s="1"/>
  <c r="UY56" i="1" s="1" a="1"/>
  <c r="UY56" i="1" s="1"/>
  <c r="LO106" i="1" a="1"/>
  <c r="LO106" i="1" s="1"/>
  <c r="KD87" i="1" a="1"/>
  <c r="KD87" i="1" s="1"/>
  <c r="KD108" i="1" s="1" a="1"/>
  <c r="KD108" i="1" s="1"/>
  <c r="CE86" i="1" a="1"/>
  <c r="CE86" i="1" s="1"/>
  <c r="CE107" i="1" s="1" a="1"/>
  <c r="CE107" i="1" s="1"/>
  <c r="GX87" i="1" a="1"/>
  <c r="GX87" i="1" s="1"/>
  <c r="GX108" i="1" s="1" a="1"/>
  <c r="GX108" i="1" s="1"/>
  <c r="PV51" i="1" a="1"/>
  <c r="PV51" i="1" s="1"/>
  <c r="PV52" i="1" s="1" a="1"/>
  <c r="PV52" i="1" s="1"/>
  <c r="PV55" i="1" a="1"/>
  <c r="PV55" i="1" s="1"/>
  <c r="PV56" i="1" s="1" a="1"/>
  <c r="PV56" i="1" s="1"/>
  <c r="PV53" i="1" a="1"/>
  <c r="PV53" i="1" s="1"/>
  <c r="PV54" i="1" s="1" a="1"/>
  <c r="PV54" i="1" s="1"/>
  <c r="PF53" i="1" a="1"/>
  <c r="PF53" i="1" s="1"/>
  <c r="PF54" i="1" s="1" a="1"/>
  <c r="PF54" i="1" s="1"/>
  <c r="PF55" i="1" a="1"/>
  <c r="PF55" i="1" s="1"/>
  <c r="PF56" i="1" s="1" a="1"/>
  <c r="PF56" i="1" s="1"/>
  <c r="PF51" i="1" a="1"/>
  <c r="PF51" i="1" s="1"/>
  <c r="PF52" i="1" s="1" a="1"/>
  <c r="PF52" i="1" s="1"/>
  <c r="XN51" i="1" a="1"/>
  <c r="XN51" i="1" s="1"/>
  <c r="XN52" i="1" s="1" a="1"/>
  <c r="XN52" i="1" s="1"/>
  <c r="XN55" i="1" a="1"/>
  <c r="XN55" i="1" s="1"/>
  <c r="XN56" i="1" s="1" a="1"/>
  <c r="XN56" i="1" s="1"/>
  <c r="XN53" i="1" a="1"/>
  <c r="XN53" i="1" s="1"/>
  <c r="XN54" i="1" s="1" a="1"/>
  <c r="XN54" i="1" s="1"/>
  <c r="VQ51" i="1" a="1"/>
  <c r="VQ51" i="1" s="1"/>
  <c r="VQ52" i="1" s="1" a="1"/>
  <c r="VQ52" i="1" s="1"/>
  <c r="VQ53" i="1" a="1"/>
  <c r="VQ53" i="1" s="1"/>
  <c r="VQ54" i="1" s="1" a="1"/>
  <c r="VQ54" i="1" s="1"/>
  <c r="VQ55" i="1" a="1"/>
  <c r="VQ55" i="1" s="1"/>
  <c r="VQ56" i="1" s="1" a="1"/>
  <c r="VQ56" i="1" s="1"/>
  <c r="PM55" i="1" a="1"/>
  <c r="PM55" i="1" s="1"/>
  <c r="PM56" i="1" s="1" a="1"/>
  <c r="PM56" i="1" s="1"/>
  <c r="PM53" i="1" a="1"/>
  <c r="PM53" i="1" s="1"/>
  <c r="PM54" i="1" s="1" a="1"/>
  <c r="PM54" i="1" s="1"/>
  <c r="PM51" i="1" a="1"/>
  <c r="PM51" i="1" s="1"/>
  <c r="PM52" i="1" s="1" a="1"/>
  <c r="PM52" i="1" s="1"/>
  <c r="VE53" i="1" a="1"/>
  <c r="VE53" i="1" s="1"/>
  <c r="VE54" i="1" s="1" a="1"/>
  <c r="VE54" i="1" s="1"/>
  <c r="VE55" i="1" a="1"/>
  <c r="VE55" i="1" s="1"/>
  <c r="VE56" i="1" s="1" a="1"/>
  <c r="VE56" i="1" s="1"/>
  <c r="VE51" i="1" a="1"/>
  <c r="VE51" i="1" s="1"/>
  <c r="VE52" i="1" s="1" a="1"/>
  <c r="VE52" i="1" s="1"/>
  <c r="RB51" i="1" a="1"/>
  <c r="RB51" i="1" s="1"/>
  <c r="RB52" i="1" s="1" a="1"/>
  <c r="RB52" i="1" s="1"/>
  <c r="RB53" i="1" a="1"/>
  <c r="RB53" i="1" s="1"/>
  <c r="RB54" i="1" s="1" a="1"/>
  <c r="RB54" i="1" s="1"/>
  <c r="RB55" i="1" a="1"/>
  <c r="RB55" i="1" s="1"/>
  <c r="RB56" i="1" s="1" a="1"/>
  <c r="RB56" i="1" s="1"/>
  <c r="VO53" i="1" a="1"/>
  <c r="VO53" i="1" s="1"/>
  <c r="VO54" i="1" s="1" a="1"/>
  <c r="VO54" i="1" s="1"/>
  <c r="VO51" i="1" a="1"/>
  <c r="VO51" i="1" s="1"/>
  <c r="VO52" i="1" s="1" a="1"/>
  <c r="VO52" i="1" s="1"/>
  <c r="VO55" i="1" a="1"/>
  <c r="VO55" i="1" s="1"/>
  <c r="VO56" i="1" s="1" a="1"/>
  <c r="VO56" i="1" s="1"/>
  <c r="ZW86" i="1" a="1"/>
  <c r="ZW86" i="1" s="1"/>
  <c r="ZW107" i="1" s="1" a="1"/>
  <c r="ZW107" i="1" s="1"/>
  <c r="JX86" i="1" a="1"/>
  <c r="JX86" i="1" s="1"/>
  <c r="JX107" i="1" s="1" a="1"/>
  <c r="JX107" i="1" s="1"/>
  <c r="GX86" i="1" a="1"/>
  <c r="GX86" i="1" s="1"/>
  <c r="GX107" i="1" s="1" a="1"/>
  <c r="GX107" i="1" s="1"/>
  <c r="SE55" i="1" a="1"/>
  <c r="SE55" i="1" s="1"/>
  <c r="SE56" i="1" s="1" a="1"/>
  <c r="SE56" i="1" s="1"/>
  <c r="SE53" i="1" a="1"/>
  <c r="SE53" i="1" s="1"/>
  <c r="SE54" i="1" s="1" a="1"/>
  <c r="SE54" i="1" s="1"/>
  <c r="SE51" i="1" a="1"/>
  <c r="SE51" i="1" s="1"/>
  <c r="SE52" i="1" s="1" a="1"/>
  <c r="SE52" i="1" s="1"/>
  <c r="RX53" i="1" a="1"/>
  <c r="RX53" i="1" s="1"/>
  <c r="RX54" i="1" s="1" a="1"/>
  <c r="RX54" i="1" s="1"/>
  <c r="RX51" i="1" a="1"/>
  <c r="RX51" i="1" s="1"/>
  <c r="RX52" i="1" s="1" a="1"/>
  <c r="RX52" i="1" s="1"/>
  <c r="RX55" i="1" a="1"/>
  <c r="RX55" i="1" s="1"/>
  <c r="RX56" i="1" s="1" a="1"/>
  <c r="RX56" i="1" s="1"/>
  <c r="WD55" i="1" a="1"/>
  <c r="WD55" i="1" s="1"/>
  <c r="WD56" i="1" s="1" a="1"/>
  <c r="WD56" i="1" s="1"/>
  <c r="WD51" i="1" a="1"/>
  <c r="WD51" i="1" s="1"/>
  <c r="WD52" i="1" s="1" a="1"/>
  <c r="WD52" i="1" s="1"/>
  <c r="WD53" i="1" a="1"/>
  <c r="WD53" i="1" s="1"/>
  <c r="WD54" i="1" s="1" a="1"/>
  <c r="WD54" i="1" s="1"/>
  <c r="WI51" i="1" a="1"/>
  <c r="WI51" i="1" s="1"/>
  <c r="WI52" i="1" s="1" a="1"/>
  <c r="WI52" i="1" s="1"/>
  <c r="WI55" i="1" a="1"/>
  <c r="WI55" i="1" s="1"/>
  <c r="WI56" i="1" s="1" a="1"/>
  <c r="WI56" i="1" s="1"/>
  <c r="WI53" i="1" a="1"/>
  <c r="WI53" i="1" s="1"/>
  <c r="WI54" i="1" s="1" a="1"/>
  <c r="WI54" i="1" s="1"/>
  <c r="QE53" i="1" a="1"/>
  <c r="QE53" i="1" s="1"/>
  <c r="QE54" i="1" s="1" a="1"/>
  <c r="QE54" i="1" s="1"/>
  <c r="QE55" i="1" a="1"/>
  <c r="QE55" i="1" s="1"/>
  <c r="QE56" i="1" s="1" a="1"/>
  <c r="QE56" i="1" s="1"/>
  <c r="QE51" i="1" a="1"/>
  <c r="QE51" i="1" s="1"/>
  <c r="QE52" i="1" s="1" a="1"/>
  <c r="QE52" i="1" s="1"/>
  <c r="VW51" i="1" a="1"/>
  <c r="VW51" i="1" s="1"/>
  <c r="VW52" i="1" s="1" a="1"/>
  <c r="VW52" i="1" s="1"/>
  <c r="VW53" i="1" a="1"/>
  <c r="VW53" i="1" s="1"/>
  <c r="VW54" i="1" s="1" a="1"/>
  <c r="VW54" i="1" s="1"/>
  <c r="VW55" i="1" a="1"/>
  <c r="VW55" i="1" s="1"/>
  <c r="VW56" i="1" s="1" a="1"/>
  <c r="VW56" i="1" s="1"/>
  <c r="SN53" i="1" a="1"/>
  <c r="SN53" i="1" s="1"/>
  <c r="SN54" i="1" s="1" a="1"/>
  <c r="SN54" i="1" s="1"/>
  <c r="SN55" i="1" a="1"/>
  <c r="SN55" i="1" s="1"/>
  <c r="SN56" i="1" s="1" a="1"/>
  <c r="SN56" i="1" s="1"/>
  <c r="SN51" i="1" a="1"/>
  <c r="SN51" i="1" s="1"/>
  <c r="SN52" i="1" s="1" a="1"/>
  <c r="SN52" i="1" s="1"/>
  <c r="WE53" i="1" a="1"/>
  <c r="WE53" i="1" s="1"/>
  <c r="WE54" i="1" s="1" a="1"/>
  <c r="WE54" i="1" s="1"/>
  <c r="WE51" i="1" a="1"/>
  <c r="WE51" i="1" s="1"/>
  <c r="WE52" i="1" s="1" a="1"/>
  <c r="WE52" i="1" s="1"/>
  <c r="WE55" i="1" a="1"/>
  <c r="WE55" i="1" s="1"/>
  <c r="WE56" i="1" s="1" a="1"/>
  <c r="WE56" i="1" s="1"/>
  <c r="ZW87" i="1" a="1"/>
  <c r="ZW87" i="1" s="1"/>
  <c r="ZW89" i="1" s="1" a="1"/>
  <c r="ZW89" i="1" s="1"/>
  <c r="ZW91" i="1" s="1" a="1"/>
  <c r="ZW91" i="1" s="1"/>
  <c r="ZW93" i="1" s="1" a="1"/>
  <c r="ZW93" i="1" s="1"/>
  <c r="ZW95" i="1" s="1" a="1"/>
  <c r="ZW95" i="1" s="1"/>
  <c r="ZW97" i="1" s="1" a="1"/>
  <c r="ZW97" i="1" s="1"/>
  <c r="ZW99" i="1" s="1" a="1"/>
  <c r="ZW99" i="1" s="1"/>
  <c r="ZW101" i="1" s="1" a="1"/>
  <c r="ZW101" i="1" s="1"/>
  <c r="ZW103" i="1" s="1" a="1"/>
  <c r="ZW103" i="1" s="1"/>
  <c r="ZW105" i="1" s="1" a="1"/>
  <c r="ZW105" i="1" s="1"/>
  <c r="JX87" i="1" a="1"/>
  <c r="JX87" i="1" s="1"/>
  <c r="JX108" i="1" s="1" a="1"/>
  <c r="JX108" i="1" s="1"/>
  <c r="RF51" i="1" a="1"/>
  <c r="RF51" i="1" s="1"/>
  <c r="RF52" i="1" s="1" a="1"/>
  <c r="RF52" i="1" s="1"/>
  <c r="RF55" i="1" a="1"/>
  <c r="RF55" i="1" s="1"/>
  <c r="RF56" i="1" s="1" a="1"/>
  <c r="RF56" i="1" s="1"/>
  <c r="RF53" i="1" a="1"/>
  <c r="RF53" i="1" s="1"/>
  <c r="RF54" i="1" s="1" a="1"/>
  <c r="RF54" i="1" s="1"/>
  <c r="TY55" i="1" a="1"/>
  <c r="TY55" i="1" s="1"/>
  <c r="TY56" i="1" s="1" a="1"/>
  <c r="TY56" i="1" s="1"/>
  <c r="TY51" i="1" a="1"/>
  <c r="TY51" i="1" s="1"/>
  <c r="TY52" i="1" s="1" a="1"/>
  <c r="TY52" i="1" s="1"/>
  <c r="TY53" i="1" a="1"/>
  <c r="TY53" i="1" s="1"/>
  <c r="TY54" i="1" s="1" a="1"/>
  <c r="TY54" i="1" s="1"/>
  <c r="TI55" i="1" a="1"/>
  <c r="TI55" i="1" s="1"/>
  <c r="TI56" i="1" s="1" a="1"/>
  <c r="TI56" i="1" s="1"/>
  <c r="TI53" i="1" a="1"/>
  <c r="TI53" i="1" s="1"/>
  <c r="TI54" i="1" s="1" a="1"/>
  <c r="TI54" i="1" s="1"/>
  <c r="TI51" i="1" a="1"/>
  <c r="TI51" i="1" s="1"/>
  <c r="TI52" i="1" s="1" a="1"/>
  <c r="TI52" i="1" s="1"/>
  <c r="XA55" i="1" a="1"/>
  <c r="XA55" i="1" s="1"/>
  <c r="XA56" i="1" s="1" a="1"/>
  <c r="XA56" i="1" s="1"/>
  <c r="XA53" i="1" a="1"/>
  <c r="XA53" i="1" s="1"/>
  <c r="XA54" i="1" s="1" a="1"/>
  <c r="XA54" i="1" s="1"/>
  <c r="XA51" i="1" a="1"/>
  <c r="XA51" i="1" s="1"/>
  <c r="XA52" i="1" s="1" a="1"/>
  <c r="XA52" i="1" s="1"/>
  <c r="QW55" i="1" a="1"/>
  <c r="QW55" i="1" s="1"/>
  <c r="QW56" i="1" s="1" a="1"/>
  <c r="QW56" i="1" s="1"/>
  <c r="QW53" i="1" a="1"/>
  <c r="QW53" i="1" s="1"/>
  <c r="QW54" i="1" s="1" a="1"/>
  <c r="QW54" i="1" s="1"/>
  <c r="QW51" i="1" a="1"/>
  <c r="QW51" i="1" s="1"/>
  <c r="QW52" i="1" s="1" a="1"/>
  <c r="QW52" i="1" s="1"/>
  <c r="WO53" i="1" a="1"/>
  <c r="WO53" i="1" s="1"/>
  <c r="WO54" i="1" s="1" a="1"/>
  <c r="WO54" i="1" s="1"/>
  <c r="WO51" i="1" a="1"/>
  <c r="WO51" i="1" s="1"/>
  <c r="WO52" i="1" s="1" a="1"/>
  <c r="WO52" i="1" s="1"/>
  <c r="WO55" i="1" a="1"/>
  <c r="WO55" i="1" s="1"/>
  <c r="WO56" i="1" s="1" a="1"/>
  <c r="WO56" i="1" s="1"/>
  <c r="TF53" i="1" a="1"/>
  <c r="TF53" i="1" s="1"/>
  <c r="TF54" i="1" s="1" a="1"/>
  <c r="TF54" i="1" s="1"/>
  <c r="TF55" i="1" a="1"/>
  <c r="TF55" i="1" s="1"/>
  <c r="TF56" i="1" s="1" a="1"/>
  <c r="TF56" i="1" s="1"/>
  <c r="TF51" i="1" a="1"/>
  <c r="TF51" i="1" s="1"/>
  <c r="TF52" i="1" s="1" a="1"/>
  <c r="TF52" i="1" s="1"/>
  <c r="WU55" i="1" a="1"/>
  <c r="WU55" i="1" s="1"/>
  <c r="WU56" i="1" s="1" a="1"/>
  <c r="WU56" i="1" s="1"/>
  <c r="WU51" i="1" a="1"/>
  <c r="WU51" i="1" s="1"/>
  <c r="WU52" i="1" s="1" a="1"/>
  <c r="WU52" i="1" s="1"/>
  <c r="WU53" i="1" a="1"/>
  <c r="WU53" i="1" s="1"/>
  <c r="WU54" i="1" s="1" a="1"/>
  <c r="WU54" i="1" s="1"/>
  <c r="UP53" i="1" a="1"/>
  <c r="UP53" i="1" s="1"/>
  <c r="UP54" i="1" s="1" a="1"/>
  <c r="UP54" i="1" s="1"/>
  <c r="UP51" i="1" a="1"/>
  <c r="UP51" i="1" s="1"/>
  <c r="UP52" i="1" s="1" a="1"/>
  <c r="UP52" i="1" s="1"/>
  <c r="UP55" i="1" a="1"/>
  <c r="UP55" i="1" s="1"/>
  <c r="UP56" i="1" s="1" a="1"/>
  <c r="UP56" i="1" s="1"/>
  <c r="PW55" i="1" a="1"/>
  <c r="PW55" i="1" s="1"/>
  <c r="PW56" i="1" s="1" a="1"/>
  <c r="PW56" i="1" s="1"/>
  <c r="PW53" i="1" a="1"/>
  <c r="PW53" i="1" s="1"/>
  <c r="PW54" i="1" s="1" a="1"/>
  <c r="PW54" i="1" s="1"/>
  <c r="PW51" i="1" a="1"/>
  <c r="PW51" i="1" s="1"/>
  <c r="PW52" i="1" s="1" a="1"/>
  <c r="PW52" i="1" s="1"/>
  <c r="QP51" i="1" a="1"/>
  <c r="QP51" i="1" s="1"/>
  <c r="QP52" i="1" s="1" a="1"/>
  <c r="QP52" i="1" s="1"/>
  <c r="QP55" i="1" a="1"/>
  <c r="QP55" i="1" s="1"/>
  <c r="QP56" i="1" s="1" a="1"/>
  <c r="QP56" i="1" s="1"/>
  <c r="QP53" i="1" a="1"/>
  <c r="QP53" i="1" s="1"/>
  <c r="QP54" i="1" s="1" a="1"/>
  <c r="QP54" i="1" s="1"/>
  <c r="UA53" i="1" a="1"/>
  <c r="UA53" i="1" s="1"/>
  <c r="UA54" i="1" s="1" a="1"/>
  <c r="UA54" i="1" s="1"/>
  <c r="UA55" i="1" a="1"/>
  <c r="UA55" i="1" s="1"/>
  <c r="UA56" i="1" s="1" a="1"/>
  <c r="UA56" i="1" s="1"/>
  <c r="UA51" i="1" a="1"/>
  <c r="UA51" i="1" s="1"/>
  <c r="UA52" i="1" s="1" a="1"/>
  <c r="UA52" i="1" s="1"/>
  <c r="XS51" i="1" a="1"/>
  <c r="XS51" i="1" s="1"/>
  <c r="XS52" i="1" s="1" a="1"/>
  <c r="XS52" i="1" s="1"/>
  <c r="XS53" i="1" a="1"/>
  <c r="XS53" i="1" s="1"/>
  <c r="XS54" i="1" s="1" a="1"/>
  <c r="XS54" i="1" s="1"/>
  <c r="XS55" i="1" a="1"/>
  <c r="XS55" i="1" s="1"/>
  <c r="XS56" i="1" s="1" a="1"/>
  <c r="XS56" i="1" s="1"/>
  <c r="RO53" i="1" a="1"/>
  <c r="RO53" i="1" s="1"/>
  <c r="RO54" i="1" s="1" a="1"/>
  <c r="RO54" i="1" s="1"/>
  <c r="RO55" i="1" a="1"/>
  <c r="RO55" i="1" s="1"/>
  <c r="RO56" i="1" s="1" a="1"/>
  <c r="RO56" i="1" s="1"/>
  <c r="RO51" i="1" a="1"/>
  <c r="RO51" i="1" s="1"/>
  <c r="RO52" i="1" s="1" a="1"/>
  <c r="RO52" i="1" s="1"/>
  <c r="XG55" i="1" a="1"/>
  <c r="XG55" i="1" s="1"/>
  <c r="XG56" i="1" s="1" a="1"/>
  <c r="XG56" i="1" s="1"/>
  <c r="XG53" i="1" a="1"/>
  <c r="XG53" i="1" s="1"/>
  <c r="XG54" i="1" s="1" a="1"/>
  <c r="XG54" i="1" s="1"/>
  <c r="XG51" i="1" a="1"/>
  <c r="XG51" i="1" s="1"/>
  <c r="XG52" i="1" s="1" a="1"/>
  <c r="XG52" i="1" s="1"/>
  <c r="TX55" i="1" a="1"/>
  <c r="TX55" i="1" s="1"/>
  <c r="TX56" i="1" s="1" a="1"/>
  <c r="TX56" i="1" s="1"/>
  <c r="TX53" i="1" a="1"/>
  <c r="TX53" i="1" s="1"/>
  <c r="TX54" i="1" s="1" a="1"/>
  <c r="TX54" i="1" s="1"/>
  <c r="TX51" i="1" a="1"/>
  <c r="TX51" i="1" s="1"/>
  <c r="TX52" i="1" s="1" a="1"/>
  <c r="TX52" i="1" s="1"/>
  <c r="XK53" i="1" a="1"/>
  <c r="XK53" i="1" s="1"/>
  <c r="XK54" i="1" s="1" a="1"/>
  <c r="XK54" i="1" s="1"/>
  <c r="XK51" i="1" a="1"/>
  <c r="XK51" i="1" s="1"/>
  <c r="XK52" i="1" s="1" a="1"/>
  <c r="XK52" i="1" s="1"/>
  <c r="XK55" i="1" a="1"/>
  <c r="XK55" i="1" s="1"/>
  <c r="XK56" i="1" s="1" a="1"/>
  <c r="XK56" i="1" s="1"/>
  <c r="GY86" i="1" a="1"/>
  <c r="GY86" i="1" s="1"/>
  <c r="GY107" i="1" s="1" a="1"/>
  <c r="GY107" i="1" s="1"/>
  <c r="GY106" i="1" a="1"/>
  <c r="GY106" i="1" s="1"/>
  <c r="ZO106" i="1" a="1"/>
  <c r="ZO106" i="1" s="1"/>
  <c r="AAY87" i="1" a="1"/>
  <c r="AAY87" i="1" s="1"/>
  <c r="AAY108" i="1" s="1" a="1"/>
  <c r="AAY108" i="1" s="1"/>
  <c r="KZ86" i="1" a="1"/>
  <c r="KZ86" i="1" s="1"/>
  <c r="KZ107" i="1" s="1" a="1"/>
  <c r="KZ107" i="1" s="1"/>
  <c r="ZO87" i="1" a="1"/>
  <c r="ZO87" i="1" s="1"/>
  <c r="ZO89" i="1" s="1" a="1"/>
  <c r="ZO89" i="1" s="1"/>
  <c r="ZO91" i="1" s="1" a="1"/>
  <c r="ZO91" i="1" s="1"/>
  <c r="ZO93" i="1" s="1" a="1"/>
  <c r="ZO93" i="1" s="1"/>
  <c r="ZO95" i="1" s="1" a="1"/>
  <c r="ZO95" i="1" s="1"/>
  <c r="ZO97" i="1" s="1" a="1"/>
  <c r="ZO97" i="1" s="1"/>
  <c r="ZO99" i="1" s="1" a="1"/>
  <c r="ZO99" i="1" s="1"/>
  <c r="ZO101" i="1" s="1" a="1"/>
  <c r="ZO101" i="1" s="1"/>
  <c r="ZO103" i="1" s="1" a="1"/>
  <c r="ZO103" i="1" s="1"/>
  <c r="ZO105" i="1" s="1" a="1"/>
  <c r="ZO105" i="1" s="1"/>
  <c r="AAY86" i="1" a="1"/>
  <c r="AAY86" i="1" s="1"/>
  <c r="AAY107" i="1" s="1" a="1"/>
  <c r="AAY107" i="1" s="1"/>
  <c r="LJ86" i="1" a="1"/>
  <c r="LJ86" i="1" s="1"/>
  <c r="LJ107" i="1" s="1" a="1"/>
  <c r="LJ107" i="1" s="1"/>
  <c r="ACN86" i="1" a="1"/>
  <c r="ACN86" i="1" s="1"/>
  <c r="ACN107" i="1" s="1" a="1"/>
  <c r="ACN107" i="1" s="1"/>
  <c r="LJ87" i="1" a="1"/>
  <c r="LJ87" i="1" s="1"/>
  <c r="LJ108" i="1" s="1" a="1"/>
  <c r="LJ108" i="1" s="1"/>
  <c r="JG86" i="1" a="1"/>
  <c r="JG86" i="1" s="1"/>
  <c r="JG107" i="1" s="1" a="1"/>
  <c r="JG107" i="1" s="1"/>
  <c r="ZK87" i="1" a="1"/>
  <c r="ZK87" i="1" s="1"/>
  <c r="ZK89" i="1" s="1" a="1"/>
  <c r="ZK89" i="1" s="1"/>
  <c r="ZK91" i="1" s="1" a="1"/>
  <c r="ZK91" i="1" s="1"/>
  <c r="ZK93" i="1" s="1" a="1"/>
  <c r="ZK93" i="1" s="1"/>
  <c r="ZK95" i="1" s="1" a="1"/>
  <c r="ZK95" i="1" s="1"/>
  <c r="ZK97" i="1" s="1" a="1"/>
  <c r="ZK97" i="1" s="1"/>
  <c r="ZK99" i="1" s="1" a="1"/>
  <c r="ZK99" i="1" s="1"/>
  <c r="ZK101" i="1" s="1" a="1"/>
  <c r="ZK101" i="1" s="1"/>
  <c r="ZK103" i="1" s="1" a="1"/>
  <c r="ZK103" i="1" s="1"/>
  <c r="ZK105" i="1" s="1" a="1"/>
  <c r="ZK105" i="1" s="1"/>
  <c r="ZS87" i="1" a="1"/>
  <c r="ZS87" i="1" s="1"/>
  <c r="ZS108" i="1" s="1" a="1"/>
  <c r="ZS108" i="1" s="1"/>
  <c r="ACN87" i="1" a="1"/>
  <c r="ACN87" i="1" s="1"/>
  <c r="ACN108" i="1" s="1" a="1"/>
  <c r="ACN108" i="1" s="1"/>
  <c r="JG87" i="1" a="1"/>
  <c r="JG87" i="1" s="1"/>
  <c r="JG89" i="1" s="1" a="1"/>
  <c r="JG89" i="1" s="1"/>
  <c r="JG91" i="1" s="1" a="1"/>
  <c r="JG91" i="1" s="1"/>
  <c r="JG93" i="1" s="1" a="1"/>
  <c r="JG93" i="1" s="1"/>
  <c r="JG95" i="1" s="1" a="1"/>
  <c r="JG95" i="1" s="1"/>
  <c r="JG97" i="1" s="1" a="1"/>
  <c r="JG97" i="1" s="1"/>
  <c r="JG99" i="1" s="1" a="1"/>
  <c r="JG99" i="1" s="1"/>
  <c r="JG101" i="1" s="1" a="1"/>
  <c r="JG101" i="1" s="1"/>
  <c r="JG103" i="1" s="1" a="1"/>
  <c r="JG103" i="1" s="1"/>
  <c r="JG105" i="1" s="1" a="1"/>
  <c r="JG105" i="1" s="1"/>
  <c r="KD106" i="1" a="1"/>
  <c r="KD106" i="1" s="1"/>
  <c r="ZK86" i="1" a="1"/>
  <c r="ZK86" i="1" s="1"/>
  <c r="ZK107" i="1" s="1" a="1"/>
  <c r="ZK107" i="1" s="1"/>
  <c r="ZS86" i="1" a="1"/>
  <c r="ZS86" i="1" s="1"/>
  <c r="ZS107" i="1" s="1" a="1"/>
  <c r="ZS107" i="1" s="1"/>
  <c r="ZN86" i="1" a="1"/>
  <c r="ZN86" i="1" s="1"/>
  <c r="ZN107" i="1" s="1" a="1"/>
  <c r="ZN107" i="1" s="1"/>
  <c r="ZN87" i="1" a="1"/>
  <c r="ZN87" i="1" s="1"/>
  <c r="ZN108" i="1" s="1" a="1"/>
  <c r="ZN108" i="1" s="1"/>
  <c r="ACI87" i="1" a="1"/>
  <c r="ACI87" i="1" s="1"/>
  <c r="ACI89" i="1" s="1" a="1"/>
  <c r="ACI89" i="1" s="1"/>
  <c r="ACI91" i="1" s="1" a="1"/>
  <c r="ACI91" i="1" s="1"/>
  <c r="ACI93" i="1" s="1" a="1"/>
  <c r="ACI93" i="1" s="1"/>
  <c r="ACI95" i="1" s="1" a="1"/>
  <c r="ACI95" i="1" s="1"/>
  <c r="ACI97" i="1" s="1" a="1"/>
  <c r="ACI97" i="1" s="1"/>
  <c r="ACI99" i="1" s="1" a="1"/>
  <c r="ACI99" i="1" s="1"/>
  <c r="ACI101" i="1" s="1" a="1"/>
  <c r="ACI101" i="1" s="1"/>
  <c r="ACI103" i="1" s="1" a="1"/>
  <c r="ACI103" i="1" s="1"/>
  <c r="ACI105" i="1" s="1" a="1"/>
  <c r="ACI105" i="1" s="1"/>
  <c r="ACI86" i="1" a="1"/>
  <c r="ACI86" i="1" s="1"/>
  <c r="ACI107" i="1" s="1" a="1"/>
  <c r="ACI107" i="1" s="1"/>
  <c r="ZI86" i="1" a="1"/>
  <c r="ZI86" i="1" s="1"/>
  <c r="ZI107" i="1" s="1" a="1"/>
  <c r="ZI107" i="1" s="1"/>
  <c r="ZI87" i="1" a="1"/>
  <c r="ZI87" i="1" s="1"/>
  <c r="ZI108" i="1" s="1" a="1"/>
  <c r="ZI108" i="1" s="1"/>
  <c r="GZ106" i="1" a="1"/>
  <c r="GZ106" i="1" s="1"/>
  <c r="ABD87" i="1" a="1"/>
  <c r="ABD87" i="1" s="1"/>
  <c r="ABD108" i="1" s="1" a="1"/>
  <c r="ABD108" i="1" s="1"/>
  <c r="YZ87" i="1" a="1"/>
  <c r="YZ87" i="1" s="1"/>
  <c r="YZ89" i="1" s="1" a="1"/>
  <c r="YZ89" i="1" s="1"/>
  <c r="YZ91" i="1" s="1" a="1"/>
  <c r="YZ91" i="1" s="1"/>
  <c r="YZ93" i="1" s="1" a="1"/>
  <c r="YZ93" i="1" s="1"/>
  <c r="YZ95" i="1" s="1" a="1"/>
  <c r="YZ95" i="1" s="1"/>
  <c r="YZ97" i="1" s="1" a="1"/>
  <c r="YZ97" i="1" s="1"/>
  <c r="YZ99" i="1" s="1" a="1"/>
  <c r="YZ99" i="1" s="1"/>
  <c r="YZ101" i="1" s="1" a="1"/>
  <c r="YZ101" i="1" s="1"/>
  <c r="YZ103" i="1" s="1" a="1"/>
  <c r="YZ103" i="1" s="1"/>
  <c r="YZ105" i="1" s="1" a="1"/>
  <c r="YZ105" i="1" s="1"/>
  <c r="ABD86" i="1" a="1"/>
  <c r="ABD86" i="1" s="1"/>
  <c r="ABD107" i="1" s="1" a="1"/>
  <c r="ABD107" i="1" s="1"/>
  <c r="YZ86" i="1" a="1"/>
  <c r="YZ86" i="1" s="1"/>
  <c r="YZ107" i="1" s="1" a="1"/>
  <c r="YZ107" i="1" s="1"/>
  <c r="KZ106" i="1" a="1"/>
  <c r="KZ106" i="1" s="1"/>
  <c r="ACM87" i="1" a="1"/>
  <c r="ACM87" i="1" s="1"/>
  <c r="ACM108" i="1" s="1" a="1"/>
  <c r="ACM108" i="1" s="1"/>
  <c r="ABC87" i="1" a="1"/>
  <c r="ABC87" i="1" s="1"/>
  <c r="ABC89" i="1" s="1" a="1"/>
  <c r="ABC89" i="1" s="1"/>
  <c r="ABC91" i="1" s="1" a="1"/>
  <c r="ABC91" i="1" s="1"/>
  <c r="ABC93" i="1" s="1" a="1"/>
  <c r="ABC93" i="1" s="1"/>
  <c r="ABC95" i="1" s="1" a="1"/>
  <c r="ABC95" i="1" s="1"/>
  <c r="ABC97" i="1" s="1" a="1"/>
  <c r="ABC97" i="1" s="1"/>
  <c r="ABC99" i="1" s="1" a="1"/>
  <c r="ABC99" i="1" s="1"/>
  <c r="ABC101" i="1" s="1" a="1"/>
  <c r="ABC101" i="1" s="1"/>
  <c r="ABC103" i="1" s="1" a="1"/>
  <c r="ABC103" i="1" s="1"/>
  <c r="ABC105" i="1" s="1" a="1"/>
  <c r="ABC105" i="1" s="1"/>
  <c r="GZ87" i="1" a="1"/>
  <c r="GZ87" i="1" s="1"/>
  <c r="GZ108" i="1" s="1" a="1"/>
  <c r="GZ108" i="1" s="1"/>
  <c r="ABE87" i="1" a="1"/>
  <c r="ABE87" i="1" s="1"/>
  <c r="ABE89" i="1" s="1" a="1"/>
  <c r="ABE89" i="1" s="1"/>
  <c r="ABE91" i="1" s="1" a="1"/>
  <c r="ABE91" i="1" s="1"/>
  <c r="ABE93" i="1" s="1" a="1"/>
  <c r="ABE93" i="1" s="1"/>
  <c r="ABE95" i="1" s="1" a="1"/>
  <c r="ABE95" i="1" s="1"/>
  <c r="ABE97" i="1" s="1" a="1"/>
  <c r="ABE97" i="1" s="1"/>
  <c r="ABE99" i="1" s="1" a="1"/>
  <c r="ABE99" i="1" s="1"/>
  <c r="ABE101" i="1" s="1" a="1"/>
  <c r="ABE101" i="1" s="1"/>
  <c r="ABE103" i="1" s="1" a="1"/>
  <c r="ABE103" i="1" s="1"/>
  <c r="ABE105" i="1" s="1" a="1"/>
  <c r="ABE105" i="1" s="1"/>
  <c r="ACM86" i="1" a="1"/>
  <c r="ACM86" i="1" s="1"/>
  <c r="ACM107" i="1" s="1" a="1"/>
  <c r="ACM107" i="1" s="1"/>
  <c r="LI86" i="1" a="1"/>
  <c r="LI86" i="1" s="1"/>
  <c r="LI107" i="1" s="1" a="1"/>
  <c r="LI107" i="1" s="1"/>
  <c r="ABC86" i="1" a="1"/>
  <c r="ABC86" i="1" s="1"/>
  <c r="ABC107" i="1" s="1" a="1"/>
  <c r="ABC107" i="1" s="1"/>
  <c r="ABE86" i="1" a="1"/>
  <c r="ABE86" i="1" s="1"/>
  <c r="ABE107" i="1" s="1" a="1"/>
  <c r="ABE107" i="1" s="1"/>
  <c r="LI87" i="1" a="1"/>
  <c r="LI87" i="1" s="1"/>
  <c r="LI89" i="1" s="1" a="1"/>
  <c r="LI89" i="1" s="1"/>
  <c r="LI91" i="1" s="1" a="1"/>
  <c r="LI91" i="1" s="1"/>
  <c r="LI93" i="1" s="1" a="1"/>
  <c r="LI93" i="1" s="1"/>
  <c r="LI95" i="1" s="1" a="1"/>
  <c r="LI95" i="1" s="1"/>
  <c r="LI97" i="1" s="1" a="1"/>
  <c r="LI97" i="1" s="1"/>
  <c r="LI99" i="1" s="1" a="1"/>
  <c r="LI99" i="1" s="1"/>
  <c r="LI101" i="1" s="1" a="1"/>
  <c r="LI101" i="1" s="1"/>
  <c r="LI103" i="1" s="1" a="1"/>
  <c r="LI103" i="1" s="1"/>
  <c r="LI105" i="1" s="1" a="1"/>
  <c r="LI105" i="1" s="1"/>
  <c r="BI87" i="1" a="1"/>
  <c r="BI87" i="1" s="1"/>
  <c r="BI89" i="1" s="1" a="1"/>
  <c r="BI89" i="1" s="1"/>
  <c r="BI91" i="1" s="1" a="1"/>
  <c r="BI91" i="1" s="1"/>
  <c r="BI93" i="1" s="1" a="1"/>
  <c r="BI93" i="1" s="1"/>
  <c r="BI95" i="1" s="1" a="1"/>
  <c r="BI95" i="1" s="1"/>
  <c r="BI97" i="1" s="1" a="1"/>
  <c r="BI97" i="1" s="1"/>
  <c r="BI99" i="1" s="1" a="1"/>
  <c r="BI99" i="1" s="1"/>
  <c r="BI101" i="1" s="1" a="1"/>
  <c r="BI101" i="1" s="1"/>
  <c r="BI103" i="1" s="1" a="1"/>
  <c r="BI103" i="1" s="1"/>
  <c r="BI105" i="1" s="1" a="1"/>
  <c r="BI105" i="1" s="1"/>
  <c r="BJ86" i="1" a="1"/>
  <c r="BJ86" i="1" s="1"/>
  <c r="BJ107" i="1" s="1" a="1"/>
  <c r="BJ107" i="1" s="1"/>
  <c r="BI86" i="1" a="1"/>
  <c r="BI86" i="1" s="1"/>
  <c r="BI107" i="1" s="1" a="1"/>
  <c r="BI107" i="1" s="1"/>
  <c r="AAZ87" i="1" a="1"/>
  <c r="AAZ87" i="1" s="1"/>
  <c r="AAZ89" i="1" s="1" a="1"/>
  <c r="AAZ89" i="1" s="1"/>
  <c r="AAZ91" i="1" s="1" a="1"/>
  <c r="AAZ91" i="1" s="1"/>
  <c r="AAZ93" i="1" s="1" a="1"/>
  <c r="AAZ93" i="1" s="1"/>
  <c r="AAZ95" i="1" s="1" a="1"/>
  <c r="AAZ95" i="1" s="1"/>
  <c r="AAZ97" i="1" s="1" a="1"/>
  <c r="AAZ97" i="1" s="1"/>
  <c r="AAZ99" i="1" s="1" a="1"/>
  <c r="AAZ99" i="1" s="1"/>
  <c r="AAZ101" i="1" s="1" a="1"/>
  <c r="AAZ101" i="1" s="1"/>
  <c r="AAZ103" i="1" s="1" a="1"/>
  <c r="AAZ103" i="1" s="1"/>
  <c r="AAZ105" i="1" s="1" a="1"/>
  <c r="AAZ105" i="1" s="1"/>
  <c r="AAA87" i="1" a="1"/>
  <c r="AAA87" i="1" s="1"/>
  <c r="AAA89" i="1" s="1" a="1"/>
  <c r="AAA89" i="1" s="1"/>
  <c r="AAA91" i="1" s="1" a="1"/>
  <c r="AAA91" i="1" s="1"/>
  <c r="AAA93" i="1" s="1" a="1"/>
  <c r="AAA93" i="1" s="1"/>
  <c r="AAA95" i="1" s="1" a="1"/>
  <c r="AAA95" i="1" s="1"/>
  <c r="AAA97" i="1" s="1" a="1"/>
  <c r="AAA97" i="1" s="1"/>
  <c r="AAA99" i="1" s="1" a="1"/>
  <c r="AAA99" i="1" s="1"/>
  <c r="AAA101" i="1" s="1" a="1"/>
  <c r="AAA101" i="1" s="1"/>
  <c r="AAA103" i="1" s="1" a="1"/>
  <c r="AAA103" i="1" s="1"/>
  <c r="AAA105" i="1" s="1" a="1"/>
  <c r="AAA105" i="1" s="1"/>
  <c r="BJ87" i="1" a="1"/>
  <c r="BJ87" i="1" s="1"/>
  <c r="BJ89" i="1" s="1" a="1"/>
  <c r="BJ89" i="1" s="1"/>
  <c r="BJ91" i="1" s="1" a="1"/>
  <c r="BJ91" i="1" s="1"/>
  <c r="BJ93" i="1" s="1" a="1"/>
  <c r="BJ93" i="1" s="1"/>
  <c r="BJ95" i="1" s="1" a="1"/>
  <c r="BJ95" i="1" s="1"/>
  <c r="BJ97" i="1" s="1" a="1"/>
  <c r="BJ97" i="1" s="1"/>
  <c r="BJ99" i="1" s="1" a="1"/>
  <c r="BJ99" i="1" s="1"/>
  <c r="BJ101" i="1" s="1" a="1"/>
  <c r="BJ101" i="1" s="1"/>
  <c r="BJ103" i="1" s="1" a="1"/>
  <c r="BJ103" i="1" s="1"/>
  <c r="BJ105" i="1" s="1" a="1"/>
  <c r="BJ105" i="1" s="1"/>
  <c r="AAZ86" i="1" a="1"/>
  <c r="AAZ86" i="1" s="1"/>
  <c r="AAZ107" i="1" s="1" a="1"/>
  <c r="AAZ107" i="1" s="1"/>
  <c r="AAA86" i="1" a="1"/>
  <c r="AAA86" i="1" s="1"/>
  <c r="AAA88" i="1" s="1" a="1"/>
  <c r="AAA88" i="1" s="1"/>
  <c r="AAA90" i="1" s="1" a="1"/>
  <c r="AAA90" i="1" s="1"/>
  <c r="AAA92" i="1" s="1" a="1"/>
  <c r="AAA92" i="1" s="1"/>
  <c r="AAA94" i="1" s="1" a="1"/>
  <c r="AAA94" i="1" s="1"/>
  <c r="AAA96" i="1" s="1" a="1"/>
  <c r="AAA96" i="1" s="1"/>
  <c r="AAA98" i="1" s="1" a="1"/>
  <c r="AAA98" i="1" s="1"/>
  <c r="AAA100" i="1" s="1" a="1"/>
  <c r="AAA100" i="1" s="1"/>
  <c r="AAA102" i="1" s="1" a="1"/>
  <c r="AAA102" i="1" s="1"/>
  <c r="AAA104" i="1" s="1" a="1"/>
  <c r="AAA104" i="1" s="1"/>
  <c r="JK87" i="1" a="1"/>
  <c r="JK87" i="1" s="1"/>
  <c r="JK89" i="1" s="1" a="1"/>
  <c r="JK89" i="1" s="1"/>
  <c r="JK91" i="1" s="1" a="1"/>
  <c r="JK91" i="1" s="1"/>
  <c r="JK93" i="1" s="1" a="1"/>
  <c r="JK93" i="1" s="1"/>
  <c r="JK95" i="1" s="1" a="1"/>
  <c r="JK95" i="1" s="1"/>
  <c r="JK97" i="1" s="1" a="1"/>
  <c r="JK97" i="1" s="1"/>
  <c r="JK99" i="1" s="1" a="1"/>
  <c r="JK99" i="1" s="1"/>
  <c r="JK101" i="1" s="1" a="1"/>
  <c r="JK101" i="1" s="1"/>
  <c r="JK103" i="1" s="1" a="1"/>
  <c r="JK103" i="1" s="1"/>
  <c r="JK105" i="1" s="1" a="1"/>
  <c r="JK105" i="1" s="1"/>
  <c r="ACJ86" i="1" a="1"/>
  <c r="ACJ86" i="1" s="1"/>
  <c r="ACJ107" i="1" s="1" a="1"/>
  <c r="ACJ107" i="1" s="1"/>
  <c r="JK86" i="1" a="1"/>
  <c r="JK86" i="1" s="1"/>
  <c r="JK88" i="1" s="1" a="1"/>
  <c r="JK88" i="1" s="1"/>
  <c r="JK90" i="1" s="1" a="1"/>
  <c r="JK90" i="1" s="1"/>
  <c r="JK92" i="1" s="1" a="1"/>
  <c r="JK92" i="1" s="1"/>
  <c r="JK94" i="1" s="1" a="1"/>
  <c r="JK94" i="1" s="1"/>
  <c r="JK96" i="1" s="1" a="1"/>
  <c r="JK96" i="1" s="1"/>
  <c r="JK98" i="1" s="1" a="1"/>
  <c r="JK98" i="1" s="1"/>
  <c r="JK100" i="1" s="1" a="1"/>
  <c r="JK100" i="1" s="1"/>
  <c r="JK102" i="1" s="1" a="1"/>
  <c r="JK102" i="1" s="1"/>
  <c r="JK104" i="1" s="1" a="1"/>
  <c r="JK104" i="1" s="1"/>
  <c r="ACJ87" i="1" a="1"/>
  <c r="ACJ87" i="1" s="1"/>
  <c r="ACJ108" i="1" s="1" a="1"/>
  <c r="ACJ108" i="1" s="1"/>
  <c r="AAB87" i="1" a="1"/>
  <c r="AAB87" i="1" s="1"/>
  <c r="AAB89" i="1" s="1" a="1"/>
  <c r="AAB89" i="1" s="1"/>
  <c r="AAB91" i="1" s="1" a="1"/>
  <c r="AAB91" i="1" s="1"/>
  <c r="AAB93" i="1" s="1" a="1"/>
  <c r="AAB93" i="1" s="1"/>
  <c r="AAB95" i="1" s="1" a="1"/>
  <c r="AAB95" i="1" s="1"/>
  <c r="AAB97" i="1" s="1" a="1"/>
  <c r="AAB97" i="1" s="1"/>
  <c r="AAB99" i="1" s="1" a="1"/>
  <c r="AAB99" i="1" s="1"/>
  <c r="AAB101" i="1" s="1" a="1"/>
  <c r="AAB101" i="1" s="1"/>
  <c r="AAB103" i="1" s="1" a="1"/>
  <c r="AAB103" i="1" s="1"/>
  <c r="AAB105" i="1" s="1" a="1"/>
  <c r="AAB105" i="1" s="1"/>
  <c r="LC86" i="1" a="1"/>
  <c r="LC86" i="1" s="1"/>
  <c r="LC107" i="1" s="1" a="1"/>
  <c r="LC107" i="1" s="1"/>
  <c r="CL87" i="1" a="1"/>
  <c r="CL87" i="1" s="1"/>
  <c r="CL89" i="1" s="1" a="1"/>
  <c r="CL89" i="1" s="1"/>
  <c r="CL91" i="1" s="1" a="1"/>
  <c r="CL91" i="1" s="1"/>
  <c r="CL93" i="1" s="1" a="1"/>
  <c r="CL93" i="1" s="1"/>
  <c r="CL95" i="1" s="1" a="1"/>
  <c r="CL95" i="1" s="1"/>
  <c r="CL97" i="1" s="1" a="1"/>
  <c r="CL97" i="1" s="1"/>
  <c r="CL99" i="1" s="1" a="1"/>
  <c r="CL99" i="1" s="1"/>
  <c r="CL101" i="1" s="1" a="1"/>
  <c r="CL101" i="1" s="1"/>
  <c r="CL103" i="1" s="1" a="1"/>
  <c r="CL103" i="1" s="1"/>
  <c r="CL105" i="1" s="1" a="1"/>
  <c r="CL105" i="1" s="1"/>
  <c r="KB86" i="1" a="1"/>
  <c r="KB86" i="1" s="1"/>
  <c r="KB107" i="1" s="1" a="1"/>
  <c r="KB107" i="1" s="1"/>
  <c r="AAB86" i="1" a="1"/>
  <c r="AAB86" i="1" s="1"/>
  <c r="AAB107" i="1" s="1" a="1"/>
  <c r="AAB107" i="1" s="1"/>
  <c r="LC87" i="1" a="1"/>
  <c r="LC87" i="1" s="1"/>
  <c r="LC89" i="1" s="1" a="1"/>
  <c r="LC89" i="1" s="1"/>
  <c r="LC91" i="1" s="1" a="1"/>
  <c r="LC91" i="1" s="1"/>
  <c r="LC93" i="1" s="1" a="1"/>
  <c r="LC93" i="1" s="1"/>
  <c r="LC95" i="1" s="1" a="1"/>
  <c r="LC95" i="1" s="1"/>
  <c r="LC97" i="1" s="1" a="1"/>
  <c r="LC97" i="1" s="1"/>
  <c r="LC99" i="1" s="1" a="1"/>
  <c r="LC99" i="1" s="1"/>
  <c r="LC101" i="1" s="1" a="1"/>
  <c r="LC101" i="1" s="1"/>
  <c r="LC103" i="1" s="1" a="1"/>
  <c r="LC103" i="1" s="1"/>
  <c r="LC105" i="1" s="1" a="1"/>
  <c r="LC105" i="1" s="1"/>
  <c r="CL86" i="1" a="1"/>
  <c r="CL86" i="1" s="1"/>
  <c r="CL88" i="1" s="1" a="1"/>
  <c r="CL88" i="1" s="1"/>
  <c r="CL90" i="1" s="1" a="1"/>
  <c r="CL90" i="1" s="1"/>
  <c r="CL92" i="1" s="1" a="1"/>
  <c r="CL92" i="1" s="1"/>
  <c r="CL94" i="1" s="1" a="1"/>
  <c r="CL94" i="1" s="1"/>
  <c r="CL96" i="1" s="1" a="1"/>
  <c r="CL96" i="1" s="1"/>
  <c r="CL98" i="1" s="1" a="1"/>
  <c r="CL98" i="1" s="1"/>
  <c r="CL100" i="1" s="1" a="1"/>
  <c r="CL100" i="1" s="1"/>
  <c r="CL102" i="1" s="1" a="1"/>
  <c r="CL102" i="1" s="1"/>
  <c r="CL104" i="1" s="1" a="1"/>
  <c r="CL104" i="1" s="1"/>
  <c r="KB87" i="1" a="1"/>
  <c r="KB87" i="1" s="1"/>
  <c r="KB89" i="1" s="1" a="1"/>
  <c r="KB89" i="1" s="1"/>
  <c r="KB91" i="1" s="1" a="1"/>
  <c r="KB91" i="1" s="1"/>
  <c r="KB93" i="1" s="1" a="1"/>
  <c r="KB93" i="1" s="1"/>
  <c r="KB95" i="1" s="1" a="1"/>
  <c r="KB95" i="1" s="1"/>
  <c r="KB97" i="1" s="1" a="1"/>
  <c r="KB97" i="1" s="1"/>
  <c r="KB99" i="1" s="1" a="1"/>
  <c r="KB99" i="1" s="1"/>
  <c r="KB101" i="1" s="1" a="1"/>
  <c r="KB101" i="1" s="1"/>
  <c r="KB103" i="1" s="1" a="1"/>
  <c r="KB103" i="1" s="1"/>
  <c r="KB105" i="1" s="1" a="1"/>
  <c r="KB105" i="1" s="1"/>
  <c r="D51" i="7"/>
  <c r="V51" i="7" s="1"/>
  <c r="LR51" i="1" a="1"/>
  <c r="LR51" i="1" s="1"/>
  <c r="LR55" i="1" a="1"/>
  <c r="LR55" i="1" s="1"/>
  <c r="LR53" i="1" a="1"/>
  <c r="LR53" i="1" s="1"/>
  <c r="LS51" i="1" a="1"/>
  <c r="LS51" i="1" s="1"/>
  <c r="LS52" i="1" s="1" a="1"/>
  <c r="LS52" i="1" s="1"/>
  <c r="LS55" i="1" a="1"/>
  <c r="LS55" i="1" s="1"/>
  <c r="LS56" i="1" s="1" a="1"/>
  <c r="LS56" i="1" s="1"/>
  <c r="LS53" i="1" a="1"/>
  <c r="LS53" i="1" s="1"/>
  <c r="LS54" i="1" s="1" a="1"/>
  <c r="LS54" i="1" s="1"/>
  <c r="LT55" i="1" a="1"/>
  <c r="LT55" i="1" s="1"/>
  <c r="LT56" i="1" s="1" a="1"/>
  <c r="LT56" i="1" s="1"/>
  <c r="LT53" i="1" a="1"/>
  <c r="LT53" i="1" s="1"/>
  <c r="LT54" i="1" s="1" a="1"/>
  <c r="LT54" i="1" s="1"/>
  <c r="LT51" i="1" a="1"/>
  <c r="LT51" i="1" s="1"/>
  <c r="LT52" i="1" s="1" a="1"/>
  <c r="LT52" i="1" s="1"/>
  <c r="LU51" i="1" a="1"/>
  <c r="LU51" i="1" s="1"/>
  <c r="LU52" i="1" s="1" a="1"/>
  <c r="LU52" i="1" s="1"/>
  <c r="LU55" i="1" a="1"/>
  <c r="LU55" i="1" s="1"/>
  <c r="LU56" i="1" s="1" a="1"/>
  <c r="LU56" i="1" s="1"/>
  <c r="LU53" i="1" a="1"/>
  <c r="LU53" i="1" s="1"/>
  <c r="LU54" i="1" s="1" a="1"/>
  <c r="LU54" i="1" s="1"/>
  <c r="LV51" i="1" a="1"/>
  <c r="LV51" i="1" s="1"/>
  <c r="LV52" i="1" s="1" a="1"/>
  <c r="LV52" i="1" s="1"/>
  <c r="LV55" i="1" a="1"/>
  <c r="LV55" i="1" s="1"/>
  <c r="LV56" i="1" s="1" a="1"/>
  <c r="LV56" i="1" s="1"/>
  <c r="LV53" i="1" a="1"/>
  <c r="LV53" i="1" s="1"/>
  <c r="LV54" i="1" s="1" a="1"/>
  <c r="LV54" i="1" s="1"/>
  <c r="LW51" i="1" a="1"/>
  <c r="LW51" i="1" s="1"/>
  <c r="LW52" i="1" s="1" a="1"/>
  <c r="LW52" i="1" s="1"/>
  <c r="LW55" i="1" a="1"/>
  <c r="LW55" i="1" s="1"/>
  <c r="LW56" i="1" s="1" a="1"/>
  <c r="LW56" i="1" s="1"/>
  <c r="LW53" i="1" a="1"/>
  <c r="LW53" i="1" s="1"/>
  <c r="LW54" i="1" s="1" a="1"/>
  <c r="LW54" i="1" s="1"/>
  <c r="LX51" i="1" a="1"/>
  <c r="LX51" i="1" s="1"/>
  <c r="LX52" i="1" s="1" a="1"/>
  <c r="LX52" i="1" s="1"/>
  <c r="LX55" i="1" a="1"/>
  <c r="LX55" i="1" s="1"/>
  <c r="LX56" i="1" s="1" a="1"/>
  <c r="LX56" i="1" s="1"/>
  <c r="LX53" i="1" a="1"/>
  <c r="LX53" i="1" s="1"/>
  <c r="LX54" i="1" s="1" a="1"/>
  <c r="LX54" i="1" s="1"/>
  <c r="LY55" i="1" a="1"/>
  <c r="LY55" i="1" s="1"/>
  <c r="LY56" i="1" s="1" a="1"/>
  <c r="LY56" i="1" s="1"/>
  <c r="LY51" i="1" a="1"/>
  <c r="LY51" i="1" s="1"/>
  <c r="LY52" i="1" s="1" a="1"/>
  <c r="LY52" i="1" s="1"/>
  <c r="LY53" i="1" a="1"/>
  <c r="LY53" i="1" s="1"/>
  <c r="LY54" i="1" s="1" a="1"/>
  <c r="LY54" i="1" s="1"/>
  <c r="LZ55" i="1" a="1"/>
  <c r="LZ55" i="1" s="1"/>
  <c r="LZ56" i="1" s="1" a="1"/>
  <c r="LZ56" i="1" s="1"/>
  <c r="LZ53" i="1" a="1"/>
  <c r="LZ53" i="1" s="1"/>
  <c r="LZ54" i="1" s="1" a="1"/>
  <c r="LZ54" i="1" s="1"/>
  <c r="LZ51" i="1" a="1"/>
  <c r="LZ51" i="1" s="1"/>
  <c r="LZ52" i="1" s="1" a="1"/>
  <c r="LZ52" i="1" s="1"/>
  <c r="MA55" i="1" a="1"/>
  <c r="MA55" i="1" s="1"/>
  <c r="MA56" i="1" s="1" a="1"/>
  <c r="MA56" i="1" s="1"/>
  <c r="MA53" i="1" a="1"/>
  <c r="MA53" i="1" s="1"/>
  <c r="MA54" i="1" s="1" a="1"/>
  <c r="MA54" i="1" s="1"/>
  <c r="MA51" i="1" a="1"/>
  <c r="MA51" i="1" s="1"/>
  <c r="MA52" i="1" s="1" a="1"/>
  <c r="MA52" i="1" s="1"/>
  <c r="MB51" i="1" a="1"/>
  <c r="MB51" i="1" s="1"/>
  <c r="MB52" i="1" s="1" a="1"/>
  <c r="MB52" i="1" s="1"/>
  <c r="MB55" i="1" a="1"/>
  <c r="MB55" i="1" s="1"/>
  <c r="MB56" i="1" s="1" a="1"/>
  <c r="MB56" i="1" s="1"/>
  <c r="MB53" i="1" a="1"/>
  <c r="MB53" i="1" s="1"/>
  <c r="MB54" i="1" s="1" a="1"/>
  <c r="MB54" i="1" s="1"/>
  <c r="MC51" i="1" a="1"/>
  <c r="MC51" i="1" s="1"/>
  <c r="MC52" i="1" s="1" a="1"/>
  <c r="MC52" i="1" s="1"/>
  <c r="MC55" i="1" a="1"/>
  <c r="MC55" i="1" s="1"/>
  <c r="MC56" i="1" s="1" a="1"/>
  <c r="MC56" i="1" s="1"/>
  <c r="MC53" i="1" a="1"/>
  <c r="MC53" i="1" s="1"/>
  <c r="MC54" i="1" s="1" a="1"/>
  <c r="MC54" i="1" s="1"/>
  <c r="MD55" i="1" a="1"/>
  <c r="MD55" i="1" s="1"/>
  <c r="MD56" i="1" s="1" a="1"/>
  <c r="MD56" i="1" s="1"/>
  <c r="MD51" i="1" a="1"/>
  <c r="MD51" i="1" s="1"/>
  <c r="MD52" i="1" s="1" a="1"/>
  <c r="MD52" i="1" s="1"/>
  <c r="MD53" i="1" a="1"/>
  <c r="MD53" i="1" s="1"/>
  <c r="MD54" i="1" s="1" a="1"/>
  <c r="MD54" i="1" s="1"/>
  <c r="ME51" i="1" a="1"/>
  <c r="ME51" i="1" s="1"/>
  <c r="ME52" i="1" s="1" a="1"/>
  <c r="ME52" i="1" s="1"/>
  <c r="ME55" i="1" a="1"/>
  <c r="ME55" i="1" s="1"/>
  <c r="ME56" i="1" s="1" a="1"/>
  <c r="ME56" i="1" s="1"/>
  <c r="ME53" i="1" a="1"/>
  <c r="ME53" i="1" s="1"/>
  <c r="ME54" i="1" s="1" a="1"/>
  <c r="ME54" i="1" s="1"/>
  <c r="MF51" i="1" a="1"/>
  <c r="MF51" i="1" s="1"/>
  <c r="MF52" i="1" s="1" a="1"/>
  <c r="MF52" i="1" s="1"/>
  <c r="MF55" i="1" a="1"/>
  <c r="MF55" i="1" s="1"/>
  <c r="MF56" i="1" s="1" a="1"/>
  <c r="MF56" i="1" s="1"/>
  <c r="MF53" i="1" a="1"/>
  <c r="MF53" i="1" s="1"/>
  <c r="MF54" i="1" s="1" a="1"/>
  <c r="MF54" i="1" s="1"/>
  <c r="ACD106" i="1" a="1"/>
  <c r="ACD106" i="1" s="1"/>
  <c r="ACD86" i="1" a="1"/>
  <c r="ACD86" i="1" s="1"/>
  <c r="ACD87" i="1" a="1"/>
  <c r="ACD87" i="1" s="1"/>
  <c r="ZC85" i="1" a="1"/>
  <c r="ZC85" i="1" s="1"/>
  <c r="ZC106" i="1" s="1" a="1"/>
  <c r="ZC106" i="1" s="1"/>
  <c r="AAD55" i="1" a="1"/>
  <c r="AAD55" i="1" s="1"/>
  <c r="AAD56" i="1" s="1" a="1"/>
  <c r="AAD56" i="1" s="1"/>
  <c r="DP106" i="1" a="1"/>
  <c r="DP106" i="1" s="1"/>
  <c r="DP86" i="1" a="1"/>
  <c r="DP86" i="1" s="1"/>
  <c r="DP87" i="1" a="1"/>
  <c r="DP87" i="1" s="1"/>
  <c r="AAD53" i="1" a="1"/>
  <c r="AAD53" i="1" s="1"/>
  <c r="AAD54" i="1" s="1" a="1"/>
  <c r="AAD54" i="1" s="1"/>
  <c r="XZ95" i="1"/>
  <c r="LB108" i="1" a="1"/>
  <c r="LB108" i="1" s="1"/>
  <c r="LB89" i="1" a="1"/>
  <c r="LB89" i="1" s="1"/>
  <c r="LB91" i="1" s="1" a="1"/>
  <c r="LB91" i="1" s="1"/>
  <c r="LB93" i="1" s="1" a="1"/>
  <c r="LB93" i="1" s="1"/>
  <c r="LB95" i="1" s="1" a="1"/>
  <c r="LB95" i="1" s="1"/>
  <c r="LB97" i="1" s="1" a="1"/>
  <c r="LB97" i="1" s="1"/>
  <c r="LB99" i="1" s="1" a="1"/>
  <c r="LB99" i="1" s="1"/>
  <c r="LB101" i="1" s="1" a="1"/>
  <c r="LB101" i="1" s="1"/>
  <c r="LB103" i="1" s="1" a="1"/>
  <c r="LB103" i="1" s="1"/>
  <c r="LB105" i="1" s="1" a="1"/>
  <c r="LB105" i="1" s="1"/>
  <c r="KE89" i="1" a="1"/>
  <c r="KE89" i="1" s="1"/>
  <c r="KE91" i="1" s="1" a="1"/>
  <c r="KE91" i="1" s="1"/>
  <c r="KE93" i="1" s="1" a="1"/>
  <c r="KE93" i="1" s="1"/>
  <c r="KE95" i="1" s="1" a="1"/>
  <c r="KE95" i="1" s="1"/>
  <c r="KE97" i="1" s="1" a="1"/>
  <c r="KE97" i="1" s="1"/>
  <c r="KE99" i="1" s="1" a="1"/>
  <c r="KE99" i="1" s="1"/>
  <c r="KE101" i="1" s="1" a="1"/>
  <c r="KE101" i="1" s="1"/>
  <c r="KE103" i="1" s="1" a="1"/>
  <c r="KE103" i="1" s="1"/>
  <c r="KE105" i="1" s="1" a="1"/>
  <c r="KE105" i="1" s="1"/>
  <c r="KE108" i="1" a="1"/>
  <c r="KE108" i="1" s="1"/>
  <c r="GY108" i="1" a="1"/>
  <c r="GY108" i="1" s="1"/>
  <c r="GY89" i="1" a="1"/>
  <c r="GY89" i="1" s="1"/>
  <c r="GY91" i="1" s="1" a="1"/>
  <c r="GY91" i="1" s="1"/>
  <c r="GY93" i="1" s="1" a="1"/>
  <c r="GY93" i="1" s="1"/>
  <c r="GY95" i="1" s="1" a="1"/>
  <c r="GY95" i="1" s="1"/>
  <c r="GY97" i="1" s="1" a="1"/>
  <c r="GY97" i="1" s="1"/>
  <c r="GY99" i="1" s="1" a="1"/>
  <c r="GY99" i="1" s="1"/>
  <c r="GY101" i="1" s="1" a="1"/>
  <c r="GY101" i="1" s="1"/>
  <c r="GY103" i="1" s="1" a="1"/>
  <c r="GY103" i="1" s="1"/>
  <c r="GY105" i="1" s="1" a="1"/>
  <c r="GY105" i="1" s="1"/>
  <c r="GZ107" i="1" a="1"/>
  <c r="GZ107" i="1" s="1"/>
  <c r="GZ88" i="1" a="1"/>
  <c r="GZ88" i="1" s="1"/>
  <c r="GZ90" i="1" s="1" a="1"/>
  <c r="GZ90" i="1" s="1"/>
  <c r="GZ92" i="1" s="1" a="1"/>
  <c r="GZ92" i="1" s="1"/>
  <c r="GZ94" i="1" s="1" a="1"/>
  <c r="GZ94" i="1" s="1"/>
  <c r="GZ96" i="1" s="1" a="1"/>
  <c r="GZ96" i="1" s="1"/>
  <c r="GZ98" i="1" s="1" a="1"/>
  <c r="GZ98" i="1" s="1"/>
  <c r="GZ100" i="1" s="1" a="1"/>
  <c r="GZ100" i="1" s="1"/>
  <c r="GZ102" i="1" s="1" a="1"/>
  <c r="GZ102" i="1" s="1"/>
  <c r="GZ104" i="1" s="1" a="1"/>
  <c r="GZ104" i="1" s="1"/>
  <c r="ZM107" i="1" a="1"/>
  <c r="ZM107" i="1" s="1"/>
  <c r="ZM88" i="1" a="1"/>
  <c r="ZM88" i="1" s="1"/>
  <c r="ZM90" i="1" s="1" a="1"/>
  <c r="ZM90" i="1" s="1"/>
  <c r="ZM92" i="1" s="1" a="1"/>
  <c r="ZM92" i="1" s="1"/>
  <c r="ZM94" i="1" s="1" a="1"/>
  <c r="ZM94" i="1" s="1"/>
  <c r="ZM96" i="1" s="1" a="1"/>
  <c r="ZM96" i="1" s="1"/>
  <c r="ZM98" i="1" s="1" a="1"/>
  <c r="ZM98" i="1" s="1"/>
  <c r="ZM100" i="1" s="1" a="1"/>
  <c r="ZM100" i="1" s="1"/>
  <c r="ZM102" i="1" s="1" a="1"/>
  <c r="ZM102" i="1" s="1"/>
  <c r="ZM104" i="1" s="1" a="1"/>
  <c r="ZM104" i="1" s="1"/>
  <c r="LO89" i="1" a="1"/>
  <c r="LO89" i="1" s="1"/>
  <c r="LO91" i="1" s="1" a="1"/>
  <c r="LO91" i="1" s="1"/>
  <c r="LO93" i="1" s="1" a="1"/>
  <c r="LO93" i="1" s="1"/>
  <c r="LO95" i="1" s="1" a="1"/>
  <c r="LO95" i="1" s="1"/>
  <c r="LO97" i="1" s="1" a="1"/>
  <c r="LO97" i="1" s="1"/>
  <c r="LO99" i="1" s="1" a="1"/>
  <c r="LO99" i="1" s="1"/>
  <c r="LO101" i="1" s="1" a="1"/>
  <c r="LO101" i="1" s="1"/>
  <c r="LO103" i="1" s="1" a="1"/>
  <c r="LO103" i="1" s="1"/>
  <c r="LO105" i="1" s="1" a="1"/>
  <c r="LO105" i="1" s="1"/>
  <c r="LO108" i="1" a="1"/>
  <c r="LO108" i="1" s="1"/>
  <c r="XZ94" i="1"/>
  <c r="JZ108" i="1" a="1"/>
  <c r="JZ108" i="1" s="1"/>
  <c r="JZ89" i="1" a="1"/>
  <c r="JZ89" i="1" s="1"/>
  <c r="JZ91" i="1" s="1" a="1"/>
  <c r="JZ91" i="1" s="1"/>
  <c r="JZ93" i="1" s="1" a="1"/>
  <c r="JZ93" i="1" s="1"/>
  <c r="JZ95" i="1" s="1" a="1"/>
  <c r="JZ95" i="1" s="1"/>
  <c r="JZ97" i="1" s="1" a="1"/>
  <c r="JZ97" i="1" s="1"/>
  <c r="JZ99" i="1" s="1" a="1"/>
  <c r="JZ99" i="1" s="1"/>
  <c r="JZ101" i="1" s="1" a="1"/>
  <c r="JZ101" i="1" s="1"/>
  <c r="JZ103" i="1" s="1" a="1"/>
  <c r="JZ103" i="1" s="1"/>
  <c r="JZ105" i="1" s="1" a="1"/>
  <c r="JZ105" i="1" s="1"/>
  <c r="AAQ108" i="1" a="1"/>
  <c r="AAQ108" i="1" s="1"/>
  <c r="AAQ89" i="1" a="1"/>
  <c r="AAQ89" i="1" s="1"/>
  <c r="AAQ91" i="1" s="1" a="1"/>
  <c r="AAQ91" i="1" s="1"/>
  <c r="AAQ93" i="1" s="1" a="1"/>
  <c r="AAQ93" i="1" s="1"/>
  <c r="AAQ95" i="1" s="1" a="1"/>
  <c r="AAQ95" i="1" s="1"/>
  <c r="AAQ97" i="1" s="1" a="1"/>
  <c r="AAQ97" i="1" s="1"/>
  <c r="AAQ99" i="1" s="1" a="1"/>
  <c r="AAQ99" i="1" s="1"/>
  <c r="AAQ101" i="1" s="1" a="1"/>
  <c r="AAQ101" i="1" s="1"/>
  <c r="AAQ103" i="1" s="1" a="1"/>
  <c r="AAQ103" i="1" s="1"/>
  <c r="AAQ105" i="1" s="1" a="1"/>
  <c r="AAQ105" i="1" s="1"/>
  <c r="KZ89" i="1" a="1"/>
  <c r="KZ89" i="1" s="1"/>
  <c r="KZ91" i="1" s="1" a="1"/>
  <c r="KZ91" i="1" s="1"/>
  <c r="KZ93" i="1" s="1" a="1"/>
  <c r="KZ93" i="1" s="1"/>
  <c r="KZ95" i="1" s="1" a="1"/>
  <c r="KZ95" i="1" s="1"/>
  <c r="KZ97" i="1" s="1" a="1"/>
  <c r="KZ97" i="1" s="1"/>
  <c r="KZ99" i="1" s="1" a="1"/>
  <c r="KZ99" i="1" s="1"/>
  <c r="KZ101" i="1" s="1" a="1"/>
  <c r="KZ101" i="1" s="1"/>
  <c r="KZ103" i="1" s="1" a="1"/>
  <c r="KZ103" i="1" s="1"/>
  <c r="KZ105" i="1" s="1" a="1"/>
  <c r="KZ105" i="1" s="1"/>
  <c r="KZ108" i="1" a="1"/>
  <c r="KZ108" i="1" s="1"/>
  <c r="ZP89" i="1" a="1"/>
  <c r="ZP89" i="1" s="1"/>
  <c r="ZP91" i="1" s="1" a="1"/>
  <c r="ZP91" i="1" s="1"/>
  <c r="ZP93" i="1" s="1" a="1"/>
  <c r="ZP93" i="1" s="1"/>
  <c r="ZP95" i="1" s="1" a="1"/>
  <c r="ZP95" i="1" s="1"/>
  <c r="ZP97" i="1" s="1" a="1"/>
  <c r="ZP97" i="1" s="1"/>
  <c r="ZP99" i="1" s="1" a="1"/>
  <c r="ZP99" i="1" s="1"/>
  <c r="ZP101" i="1" s="1" a="1"/>
  <c r="ZP101" i="1" s="1"/>
  <c r="ZP103" i="1" s="1" a="1"/>
  <c r="ZP103" i="1" s="1"/>
  <c r="ZP105" i="1" s="1" a="1"/>
  <c r="ZP105" i="1" s="1"/>
  <c r="ZP108" i="1" a="1"/>
  <c r="ZP108" i="1" s="1"/>
  <c r="LM89" i="1" a="1"/>
  <c r="LM89" i="1" s="1"/>
  <c r="LM91" i="1" s="1" a="1"/>
  <c r="LM91" i="1" s="1"/>
  <c r="LM93" i="1" s="1" a="1"/>
  <c r="LM93" i="1" s="1"/>
  <c r="LM95" i="1" s="1" a="1"/>
  <c r="LM95" i="1" s="1"/>
  <c r="LM97" i="1" s="1" a="1"/>
  <c r="LM97" i="1" s="1"/>
  <c r="LM99" i="1" s="1" a="1"/>
  <c r="LM99" i="1" s="1"/>
  <c r="LM101" i="1" s="1" a="1"/>
  <c r="LM101" i="1" s="1"/>
  <c r="LM103" i="1" s="1" a="1"/>
  <c r="LM103" i="1" s="1"/>
  <c r="LM105" i="1" s="1" a="1"/>
  <c r="LM105" i="1" s="1"/>
  <c r="LM108" i="1" a="1"/>
  <c r="LM108" i="1" s="1"/>
  <c r="DJ107" i="1" a="1"/>
  <c r="DJ107" i="1" s="1"/>
  <c r="DJ88" i="1" a="1"/>
  <c r="DJ88" i="1" s="1"/>
  <c r="DJ90" i="1" s="1" a="1"/>
  <c r="DJ90" i="1" s="1"/>
  <c r="DJ92" i="1" s="1" a="1"/>
  <c r="DJ92" i="1" s="1"/>
  <c r="DJ94" i="1" s="1" a="1"/>
  <c r="DJ94" i="1" s="1"/>
  <c r="DJ96" i="1" s="1" a="1"/>
  <c r="DJ96" i="1" s="1"/>
  <c r="DJ98" i="1" s="1" a="1"/>
  <c r="DJ98" i="1" s="1"/>
  <c r="DJ100" i="1" s="1" a="1"/>
  <c r="DJ100" i="1" s="1"/>
  <c r="DJ102" i="1" s="1" a="1"/>
  <c r="DJ102" i="1" s="1"/>
  <c r="DJ104" i="1" s="1" a="1"/>
  <c r="DJ104" i="1" s="1"/>
  <c r="ZV51" i="1" a="1"/>
  <c r="ZV51" i="1" s="1"/>
  <c r="ZV52" i="1" s="1" a="1"/>
  <c r="ZV52" i="1" s="1"/>
  <c r="LF107" i="1" a="1"/>
  <c r="LF107" i="1" s="1"/>
  <c r="LF88" i="1" a="1"/>
  <c r="LF88" i="1" s="1"/>
  <c r="LF90" i="1" s="1" a="1"/>
  <c r="LF90" i="1" s="1"/>
  <c r="LF92" i="1" s="1" a="1"/>
  <c r="LF92" i="1" s="1"/>
  <c r="LF94" i="1" s="1" a="1"/>
  <c r="LF94" i="1" s="1"/>
  <c r="LF96" i="1" s="1" a="1"/>
  <c r="LF96" i="1" s="1"/>
  <c r="LF98" i="1" s="1" a="1"/>
  <c r="LF98" i="1" s="1"/>
  <c r="LF100" i="1" s="1" a="1"/>
  <c r="LF100" i="1" s="1"/>
  <c r="LF102" i="1" s="1" a="1"/>
  <c r="LF102" i="1" s="1"/>
  <c r="LF104" i="1" s="1" a="1"/>
  <c r="LF104" i="1" s="1"/>
  <c r="KD107" i="1" a="1"/>
  <c r="KD107" i="1" s="1"/>
  <c r="KD88" i="1" a="1"/>
  <c r="KD88" i="1" s="1"/>
  <c r="KD90" i="1" s="1" a="1"/>
  <c r="KD90" i="1" s="1"/>
  <c r="KD92" i="1" s="1" a="1"/>
  <c r="KD92" i="1" s="1"/>
  <c r="KD94" i="1" s="1" a="1"/>
  <c r="KD94" i="1" s="1"/>
  <c r="KD96" i="1" s="1" a="1"/>
  <c r="KD96" i="1" s="1"/>
  <c r="KD98" i="1" s="1" a="1"/>
  <c r="KD98" i="1" s="1"/>
  <c r="KD100" i="1" s="1" a="1"/>
  <c r="KD100" i="1" s="1"/>
  <c r="KD102" i="1" s="1" a="1"/>
  <c r="KD102" i="1" s="1"/>
  <c r="KD104" i="1" s="1" a="1"/>
  <c r="KD104" i="1" s="1"/>
  <c r="ZO107" i="1" a="1"/>
  <c r="ZO107" i="1" s="1"/>
  <c r="ZO88" i="1" a="1"/>
  <c r="ZO88" i="1" s="1"/>
  <c r="ZO90" i="1" s="1" a="1"/>
  <c r="ZO90" i="1" s="1"/>
  <c r="ZO92" i="1" s="1" a="1"/>
  <c r="ZO92" i="1" s="1"/>
  <c r="ZO94" i="1" s="1" a="1"/>
  <c r="ZO94" i="1" s="1"/>
  <c r="ZO96" i="1" s="1" a="1"/>
  <c r="ZO96" i="1" s="1"/>
  <c r="ZO98" i="1" s="1" a="1"/>
  <c r="ZO98" i="1" s="1"/>
  <c r="ZO100" i="1" s="1" a="1"/>
  <c r="ZO100" i="1" s="1"/>
  <c r="ZO102" i="1" s="1" a="1"/>
  <c r="ZO102" i="1" s="1"/>
  <c r="ZO104" i="1" s="1" a="1"/>
  <c r="ZO104" i="1" s="1"/>
  <c r="ZH107" i="1" a="1"/>
  <c r="ZH107" i="1" s="1"/>
  <c r="ZH88" i="1" a="1"/>
  <c r="ZH88" i="1" s="1"/>
  <c r="ZH90" i="1" s="1" a="1"/>
  <c r="ZH90" i="1" s="1"/>
  <c r="ZH92" i="1" s="1" a="1"/>
  <c r="ZH92" i="1" s="1"/>
  <c r="ZH94" i="1" s="1" a="1"/>
  <c r="ZH94" i="1" s="1"/>
  <c r="ZH96" i="1" s="1" a="1"/>
  <c r="ZH96" i="1" s="1"/>
  <c r="ZH98" i="1" s="1" a="1"/>
  <c r="ZH98" i="1" s="1"/>
  <c r="ZH100" i="1" s="1" a="1"/>
  <c r="ZH100" i="1" s="1"/>
  <c r="ZH102" i="1" s="1" a="1"/>
  <c r="ZH102" i="1" s="1"/>
  <c r="ZH104" i="1" s="1" a="1"/>
  <c r="ZH104" i="1" s="1"/>
  <c r="JN107" i="1" a="1"/>
  <c r="JN107" i="1" s="1"/>
  <c r="JN88" i="1" a="1"/>
  <c r="JN88" i="1" s="1"/>
  <c r="JN90" i="1" s="1" a="1"/>
  <c r="JN90" i="1" s="1"/>
  <c r="JN92" i="1" s="1" a="1"/>
  <c r="JN92" i="1" s="1"/>
  <c r="JN94" i="1" s="1" a="1"/>
  <c r="JN94" i="1" s="1"/>
  <c r="JN96" i="1" s="1" a="1"/>
  <c r="JN96" i="1" s="1"/>
  <c r="JN98" i="1" s="1" a="1"/>
  <c r="JN98" i="1" s="1"/>
  <c r="JN100" i="1" s="1" a="1"/>
  <c r="JN100" i="1" s="1"/>
  <c r="JN102" i="1" s="1" a="1"/>
  <c r="JN102" i="1" s="1"/>
  <c r="JN104" i="1" s="1" a="1"/>
  <c r="JN104" i="1" s="1"/>
  <c r="XZ85" i="1"/>
  <c r="XZ106" i="1"/>
  <c r="XZ87" i="1"/>
  <c r="XZ86" i="1"/>
  <c r="XZ107" i="1"/>
  <c r="XZ88" i="1"/>
  <c r="XZ89" i="1"/>
  <c r="XZ108" i="1"/>
  <c r="XZ90" i="1"/>
  <c r="XZ91" i="1"/>
  <c r="XZ92" i="1"/>
  <c r="XZ93" i="1"/>
  <c r="D53" i="1" a="1"/>
  <c r="D53" i="1" s="1"/>
  <c r="D54" i="1" s="1" a="1"/>
  <c r="D54" i="1" s="1"/>
  <c r="D55" i="1" a="1"/>
  <c r="D55" i="1" s="1"/>
  <c r="D56" i="1" s="1" a="1"/>
  <c r="D56" i="1" s="1"/>
  <c r="D51" i="1" a="1"/>
  <c r="D51" i="1" s="1"/>
  <c r="D52" i="1" s="1" a="1"/>
  <c r="D52" i="1" s="1"/>
  <c r="MI51" i="1" a="1"/>
  <c r="MI51" i="1" s="1"/>
  <c r="MI52" i="1" s="1" a="1"/>
  <c r="MI52" i="1" s="1"/>
  <c r="MI53" i="1" a="1"/>
  <c r="MI53" i="1" s="1"/>
  <c r="MI54" i="1" s="1" a="1"/>
  <c r="MI54" i="1" s="1"/>
  <c r="MI55" i="1" a="1"/>
  <c r="MI55" i="1" s="1"/>
  <c r="MI56" i="1" s="1" a="1"/>
  <c r="MI56" i="1" s="1"/>
  <c r="MY51" i="1" a="1"/>
  <c r="MY51" i="1" s="1"/>
  <c r="MY52" i="1" s="1" a="1"/>
  <c r="MY52" i="1" s="1"/>
  <c r="MY53" i="1" a="1"/>
  <c r="MY53" i="1" s="1"/>
  <c r="MY54" i="1" s="1" a="1"/>
  <c r="MY54" i="1" s="1"/>
  <c r="MY55" i="1" a="1"/>
  <c r="MY55" i="1" s="1"/>
  <c r="MY56" i="1" s="1" a="1"/>
  <c r="MY56" i="1" s="1"/>
  <c r="MS55" i="1" a="1"/>
  <c r="MS55" i="1" s="1"/>
  <c r="MS56" i="1" s="1" a="1"/>
  <c r="MS56" i="1" s="1"/>
  <c r="MS51" i="1" a="1"/>
  <c r="MS51" i="1" s="1"/>
  <c r="MS52" i="1" s="1" a="1"/>
  <c r="MS52" i="1" s="1"/>
  <c r="MS53" i="1" a="1"/>
  <c r="MS53" i="1" s="1"/>
  <c r="MS54" i="1" s="1" a="1"/>
  <c r="MS54" i="1" s="1"/>
  <c r="MJ51" i="1" a="1"/>
  <c r="MJ51" i="1" s="1"/>
  <c r="MJ52" i="1" s="1" a="1"/>
  <c r="MJ52" i="1" s="1"/>
  <c r="MJ53" i="1" a="1"/>
  <c r="MJ53" i="1" s="1"/>
  <c r="MJ54" i="1" s="1" a="1"/>
  <c r="MJ54" i="1" s="1"/>
  <c r="MJ55" i="1" a="1"/>
  <c r="MJ55" i="1" s="1"/>
  <c r="MJ56" i="1" s="1" a="1"/>
  <c r="MJ56" i="1" s="1"/>
  <c r="NM55" i="1" a="1"/>
  <c r="NM55" i="1" s="1"/>
  <c r="NM56" i="1" s="1" a="1"/>
  <c r="NM56" i="1" s="1"/>
  <c r="NM51" i="1" a="1"/>
  <c r="NM51" i="1" s="1"/>
  <c r="NM52" i="1" s="1" a="1"/>
  <c r="NM52" i="1" s="1"/>
  <c r="NM53" i="1" a="1"/>
  <c r="NM53" i="1" s="1"/>
  <c r="NM54" i="1" s="1" a="1"/>
  <c r="NM54" i="1" s="1"/>
  <c r="NX51" i="1" a="1"/>
  <c r="NX51" i="1" s="1"/>
  <c r="NX52" i="1" s="1" a="1"/>
  <c r="NX52" i="1" s="1"/>
  <c r="NX53" i="1" a="1"/>
  <c r="NX53" i="1" s="1"/>
  <c r="NX54" i="1" s="1" a="1"/>
  <c r="NX54" i="1" s="1"/>
  <c r="NX55" i="1" a="1"/>
  <c r="NX55" i="1" s="1"/>
  <c r="NX56" i="1" s="1" a="1"/>
  <c r="NX56" i="1" s="1"/>
  <c r="MK51" i="1" a="1"/>
  <c r="MK51" i="1" s="1"/>
  <c r="MK52" i="1" s="1" a="1"/>
  <c r="MK52" i="1" s="1"/>
  <c r="MK53" i="1" a="1"/>
  <c r="MK53" i="1" s="1"/>
  <c r="MK54" i="1" s="1" a="1"/>
  <c r="MK54" i="1" s="1"/>
  <c r="MK55" i="1" a="1"/>
  <c r="MK55" i="1" s="1"/>
  <c r="MK56" i="1" s="1" a="1"/>
  <c r="MK56" i="1" s="1"/>
  <c r="MZ55" i="1" a="1"/>
  <c r="MZ55" i="1" s="1"/>
  <c r="MZ56" i="1" s="1" a="1"/>
  <c r="MZ56" i="1" s="1"/>
  <c r="MZ53" i="1" a="1"/>
  <c r="MZ53" i="1" s="1"/>
  <c r="MZ54" i="1" s="1" a="1"/>
  <c r="MZ54" i="1" s="1"/>
  <c r="MZ51" i="1" a="1"/>
  <c r="MZ51" i="1" s="1"/>
  <c r="MZ52" i="1" s="1" a="1"/>
  <c r="MZ52" i="1" s="1"/>
  <c r="OG53" i="1" a="1"/>
  <c r="OG53" i="1" s="1"/>
  <c r="OG54" i="1" s="1" a="1"/>
  <c r="OG54" i="1" s="1"/>
  <c r="OG51" i="1" a="1"/>
  <c r="OG51" i="1" s="1"/>
  <c r="OG52" i="1" s="1" a="1"/>
  <c r="OG52" i="1" s="1"/>
  <c r="OG55" i="1" a="1"/>
  <c r="OG55" i="1" s="1"/>
  <c r="OG56" i="1" s="1" a="1"/>
  <c r="OG56" i="1" s="1"/>
  <c r="NY53" i="1" a="1"/>
  <c r="NY53" i="1" s="1"/>
  <c r="NY54" i="1" s="1" a="1"/>
  <c r="NY54" i="1" s="1"/>
  <c r="NY51" i="1" a="1"/>
  <c r="NY51" i="1" s="1"/>
  <c r="NY52" i="1" s="1" a="1"/>
  <c r="NY52" i="1" s="1"/>
  <c r="NY55" i="1" a="1"/>
  <c r="NY55" i="1" s="1"/>
  <c r="NY56" i="1" s="1" a="1"/>
  <c r="NY56" i="1" s="1"/>
  <c r="OC55" i="1" a="1"/>
  <c r="OC55" i="1" s="1"/>
  <c r="OC56" i="1" s="1" a="1"/>
  <c r="OC56" i="1" s="1"/>
  <c r="OC53" i="1" a="1"/>
  <c r="OC53" i="1" s="1"/>
  <c r="OC54" i="1" s="1" a="1"/>
  <c r="OC54" i="1" s="1"/>
  <c r="OC51" i="1" a="1"/>
  <c r="OC51" i="1" s="1"/>
  <c r="OC52" i="1" s="1" a="1"/>
  <c r="OC52" i="1" s="1"/>
  <c r="OW51" i="1" a="1"/>
  <c r="OW51" i="1" s="1"/>
  <c r="OW52" i="1" s="1" a="1"/>
  <c r="OW52" i="1" s="1"/>
  <c r="OW53" i="1" a="1"/>
  <c r="OW53" i="1" s="1"/>
  <c r="OW54" i="1" s="1" a="1"/>
  <c r="OW54" i="1" s="1"/>
  <c r="OW55" i="1" a="1"/>
  <c r="OW55" i="1" s="1"/>
  <c r="OW56" i="1" s="1" a="1"/>
  <c r="OW56" i="1" s="1"/>
  <c r="ML53" i="1" a="1"/>
  <c r="ML53" i="1" s="1"/>
  <c r="ML54" i="1" s="1" a="1"/>
  <c r="ML54" i="1" s="1"/>
  <c r="ML55" i="1" a="1"/>
  <c r="ML55" i="1" s="1"/>
  <c r="ML56" i="1" s="1" a="1"/>
  <c r="ML56" i="1" s="1"/>
  <c r="ML51" i="1" a="1"/>
  <c r="ML51" i="1" s="1"/>
  <c r="ML52" i="1" s="1" a="1"/>
  <c r="ML52" i="1" s="1"/>
  <c r="MT51" i="1" a="1"/>
  <c r="MT51" i="1" s="1"/>
  <c r="MT52" i="1" s="1" a="1"/>
  <c r="MT52" i="1" s="1"/>
  <c r="MT55" i="1" a="1"/>
  <c r="MT55" i="1" s="1"/>
  <c r="MT56" i="1" s="1" a="1"/>
  <c r="MT56" i="1" s="1"/>
  <c r="MT53" i="1" a="1"/>
  <c r="MT53" i="1" s="1"/>
  <c r="MT54" i="1" s="1" a="1"/>
  <c r="MT54" i="1" s="1"/>
  <c r="NZ51" i="1" a="1"/>
  <c r="NZ51" i="1" s="1"/>
  <c r="NZ52" i="1" s="1" a="1"/>
  <c r="NZ52" i="1" s="1"/>
  <c r="NZ53" i="1" a="1"/>
  <c r="NZ53" i="1" s="1"/>
  <c r="NZ54" i="1" s="1" a="1"/>
  <c r="NZ54" i="1" s="1"/>
  <c r="NZ55" i="1" a="1"/>
  <c r="NZ55" i="1" s="1"/>
  <c r="NZ56" i="1" s="1" a="1"/>
  <c r="NZ56" i="1" s="1"/>
  <c r="NA53" i="1" a="1"/>
  <c r="NA53" i="1" s="1"/>
  <c r="NA54" i="1" s="1" a="1"/>
  <c r="NA54" i="1" s="1"/>
  <c r="NA51" i="1" a="1"/>
  <c r="NA51" i="1" s="1"/>
  <c r="NA52" i="1" s="1" a="1"/>
  <c r="NA52" i="1" s="1"/>
  <c r="NA55" i="1" a="1"/>
  <c r="NA55" i="1" s="1"/>
  <c r="NA56" i="1" s="1" a="1"/>
  <c r="NA56" i="1" s="1"/>
  <c r="NW53" i="1" a="1"/>
  <c r="NW53" i="1" s="1"/>
  <c r="NW54" i="1" s="1" a="1"/>
  <c r="NW54" i="1" s="1"/>
  <c r="NW51" i="1" a="1"/>
  <c r="NW51" i="1" s="1"/>
  <c r="NW52" i="1" s="1" a="1"/>
  <c r="NW52" i="1" s="1"/>
  <c r="NW55" i="1" a="1"/>
  <c r="NW55" i="1" s="1"/>
  <c r="NW56" i="1" s="1" a="1"/>
  <c r="NW56" i="1" s="1"/>
  <c r="MM53" i="1" a="1"/>
  <c r="MM53" i="1" s="1"/>
  <c r="MM54" i="1" s="1" a="1"/>
  <c r="MM54" i="1" s="1"/>
  <c r="MM51" i="1" a="1"/>
  <c r="MM51" i="1" s="1"/>
  <c r="MM52" i="1" s="1" a="1"/>
  <c r="MM52" i="1" s="1"/>
  <c r="MM55" i="1" a="1"/>
  <c r="MM55" i="1" s="1"/>
  <c r="MM56" i="1" s="1" a="1"/>
  <c r="MM56" i="1" s="1"/>
  <c r="NS53" i="1" a="1"/>
  <c r="NS53" i="1" s="1"/>
  <c r="NS54" i="1" s="1" a="1"/>
  <c r="NS54" i="1" s="1"/>
  <c r="NS55" i="1" a="1"/>
  <c r="NS55" i="1" s="1"/>
  <c r="NS56" i="1" s="1" a="1"/>
  <c r="NS56" i="1" s="1"/>
  <c r="NS51" i="1" a="1"/>
  <c r="NS51" i="1" s="1"/>
  <c r="NS52" i="1" s="1" a="1"/>
  <c r="NS52" i="1" s="1"/>
  <c r="NN53" i="1" a="1"/>
  <c r="NN53" i="1" s="1"/>
  <c r="NN54" i="1" s="1" a="1"/>
  <c r="NN54" i="1" s="1"/>
  <c r="NN51" i="1" a="1"/>
  <c r="NN51" i="1" s="1"/>
  <c r="NN52" i="1" s="1" a="1"/>
  <c r="NN52" i="1" s="1"/>
  <c r="NN55" i="1" a="1"/>
  <c r="NN55" i="1" s="1"/>
  <c r="NN56" i="1" s="1" a="1"/>
  <c r="NN56" i="1" s="1"/>
  <c r="MN51" i="1" a="1"/>
  <c r="MN51" i="1" s="1"/>
  <c r="MN52" i="1" s="1" a="1"/>
  <c r="MN52" i="1" s="1"/>
  <c r="MN53" i="1" a="1"/>
  <c r="MN53" i="1" s="1"/>
  <c r="MN54" i="1" s="1" a="1"/>
  <c r="MN54" i="1" s="1"/>
  <c r="MN55" i="1" a="1"/>
  <c r="MN55" i="1" s="1"/>
  <c r="MN56" i="1" s="1" a="1"/>
  <c r="MN56" i="1" s="1"/>
  <c r="OD53" i="1" a="1"/>
  <c r="OD53" i="1" s="1"/>
  <c r="OD54" i="1" s="1" a="1"/>
  <c r="OD54" i="1" s="1"/>
  <c r="OD51" i="1" a="1"/>
  <c r="OD51" i="1" s="1"/>
  <c r="OD52" i="1" s="1" a="1"/>
  <c r="OD52" i="1" s="1"/>
  <c r="OD55" i="1" a="1"/>
  <c r="OD55" i="1" s="1"/>
  <c r="OD56" i="1" s="1" a="1"/>
  <c r="OD56" i="1" s="1"/>
  <c r="OH55" i="1" a="1"/>
  <c r="OH55" i="1" s="1"/>
  <c r="OH56" i="1" s="1" a="1"/>
  <c r="OH56" i="1" s="1"/>
  <c r="OH53" i="1" a="1"/>
  <c r="OH53" i="1" s="1"/>
  <c r="OH54" i="1" s="1" a="1"/>
  <c r="OH54" i="1" s="1"/>
  <c r="OH51" i="1" a="1"/>
  <c r="OH51" i="1" s="1"/>
  <c r="OH52" i="1" s="1" a="1"/>
  <c r="OH52" i="1" s="1"/>
  <c r="NB55" i="1" a="1"/>
  <c r="NB55" i="1" s="1"/>
  <c r="NB56" i="1" s="1" a="1"/>
  <c r="NB56" i="1" s="1"/>
  <c r="NB53" i="1" a="1"/>
  <c r="NB53" i="1" s="1"/>
  <c r="NB54" i="1" s="1" a="1"/>
  <c r="NB54" i="1" s="1"/>
  <c r="NB51" i="1" a="1"/>
  <c r="NB51" i="1" s="1"/>
  <c r="NB52" i="1" s="1" a="1"/>
  <c r="NB52" i="1" s="1"/>
  <c r="MH51" i="1" a="1"/>
  <c r="MH51" i="1" s="1"/>
  <c r="MH52" i="1" s="1" a="1"/>
  <c r="MH52" i="1" s="1"/>
  <c r="MH53" i="1" a="1"/>
  <c r="MH53" i="1" s="1"/>
  <c r="MH54" i="1" s="1" a="1"/>
  <c r="MH54" i="1" s="1"/>
  <c r="MH55" i="1" a="1"/>
  <c r="MH55" i="1" s="1"/>
  <c r="MH56" i="1" s="1" a="1"/>
  <c r="MH56" i="1" s="1"/>
  <c r="OX51" i="1" a="1"/>
  <c r="OX51" i="1" s="1"/>
  <c r="OX52" i="1" s="1" a="1"/>
  <c r="OX52" i="1" s="1"/>
  <c r="OX53" i="1" a="1"/>
  <c r="OX53" i="1" s="1"/>
  <c r="OX54" i="1" s="1" a="1"/>
  <c r="OX54" i="1" s="1"/>
  <c r="OX55" i="1" a="1"/>
  <c r="OX55" i="1" s="1"/>
  <c r="OX56" i="1" s="1" a="1"/>
  <c r="OX56" i="1" s="1"/>
  <c r="NC53" i="1" a="1"/>
  <c r="NC53" i="1" s="1"/>
  <c r="NC54" i="1" s="1" a="1"/>
  <c r="NC54" i="1" s="1"/>
  <c r="NC51" i="1" a="1"/>
  <c r="NC51" i="1" s="1"/>
  <c r="NC52" i="1" s="1" a="1"/>
  <c r="NC52" i="1" s="1"/>
  <c r="NC55" i="1" a="1"/>
  <c r="NC55" i="1" s="1"/>
  <c r="NC56" i="1" s="1" a="1"/>
  <c r="NC56" i="1" s="1"/>
  <c r="MX53" i="1" a="1"/>
  <c r="MX53" i="1" s="1"/>
  <c r="MX54" i="1" s="1" a="1"/>
  <c r="MX54" i="1" s="1"/>
  <c r="MX51" i="1" a="1"/>
  <c r="MX51" i="1" s="1"/>
  <c r="MX52" i="1" s="1" a="1"/>
  <c r="MX52" i="1" s="1"/>
  <c r="MX55" i="1" a="1"/>
  <c r="MX55" i="1" s="1"/>
  <c r="MX56" i="1" s="1" a="1"/>
  <c r="MX56" i="1" s="1"/>
  <c r="MU53" i="1" a="1"/>
  <c r="MU53" i="1" s="1"/>
  <c r="MU54" i="1" s="1" a="1"/>
  <c r="MU54" i="1" s="1"/>
  <c r="MU55" i="1" a="1"/>
  <c r="MU55" i="1" s="1"/>
  <c r="MU56" i="1" s="1" a="1"/>
  <c r="MU56" i="1" s="1"/>
  <c r="MU51" i="1" a="1"/>
  <c r="MU51" i="1" s="1"/>
  <c r="MU52" i="1" s="1" a="1"/>
  <c r="MU52" i="1" s="1"/>
  <c r="NJ55" i="1" a="1"/>
  <c r="NJ55" i="1" s="1"/>
  <c r="NJ56" i="1" s="1" a="1"/>
  <c r="NJ56" i="1" s="1"/>
  <c r="NJ53" i="1" a="1"/>
  <c r="NJ53" i="1" s="1"/>
  <c r="NJ54" i="1" s="1" a="1"/>
  <c r="NJ54" i="1" s="1"/>
  <c r="NJ51" i="1" a="1"/>
  <c r="NJ51" i="1" s="1"/>
  <c r="NJ52" i="1" s="1" a="1"/>
  <c r="NJ52" i="1" s="1"/>
  <c r="ND51" i="1" a="1"/>
  <c r="ND51" i="1" s="1"/>
  <c r="ND52" i="1" s="1" a="1"/>
  <c r="ND52" i="1" s="1"/>
  <c r="ND55" i="1" a="1"/>
  <c r="ND55" i="1" s="1"/>
  <c r="ND56" i="1" s="1" a="1"/>
  <c r="ND56" i="1" s="1"/>
  <c r="ND53" i="1" a="1"/>
  <c r="ND53" i="1" s="1"/>
  <c r="ND54" i="1" s="1" a="1"/>
  <c r="ND54" i="1" s="1"/>
  <c r="NR51" i="1" a="1"/>
  <c r="NR51" i="1" s="1"/>
  <c r="NR52" i="1" s="1" a="1"/>
  <c r="NR52" i="1" s="1"/>
  <c r="NR53" i="1" a="1"/>
  <c r="NR53" i="1" s="1"/>
  <c r="NR54" i="1" s="1" a="1"/>
  <c r="NR54" i="1" s="1"/>
  <c r="NR55" i="1" a="1"/>
  <c r="NR55" i="1" s="1"/>
  <c r="NR56" i="1" s="1" a="1"/>
  <c r="NR56" i="1" s="1"/>
  <c r="NO51" i="1" a="1"/>
  <c r="NO51" i="1" s="1"/>
  <c r="NO52" i="1" s="1" a="1"/>
  <c r="NO52" i="1" s="1"/>
  <c r="NO53" i="1" a="1"/>
  <c r="NO53" i="1" s="1"/>
  <c r="NO54" i="1" s="1" a="1"/>
  <c r="NO54" i="1" s="1"/>
  <c r="NO55" i="1" a="1"/>
  <c r="NO55" i="1" s="1"/>
  <c r="NO56" i="1" s="1" a="1"/>
  <c r="NO56" i="1" s="1"/>
  <c r="OM51" i="1" a="1"/>
  <c r="OM51" i="1" s="1"/>
  <c r="OM52" i="1" s="1" a="1"/>
  <c r="OM52" i="1" s="1"/>
  <c r="OM55" i="1" a="1"/>
  <c r="OM55" i="1" s="1"/>
  <c r="OM56" i="1" s="1" a="1"/>
  <c r="OM56" i="1" s="1"/>
  <c r="OM53" i="1" a="1"/>
  <c r="OM53" i="1" s="1"/>
  <c r="OM54" i="1" s="1" a="1"/>
  <c r="OM54" i="1" s="1"/>
  <c r="OL51" i="1" a="1"/>
  <c r="OL51" i="1" s="1"/>
  <c r="OL52" i="1" s="1" a="1"/>
  <c r="OL52" i="1" s="1"/>
  <c r="OL55" i="1" a="1"/>
  <c r="OL55" i="1" s="1"/>
  <c r="OL56" i="1" s="1" a="1"/>
  <c r="OL56" i="1" s="1"/>
  <c r="OL53" i="1" a="1"/>
  <c r="OL53" i="1" s="1"/>
  <c r="OL54" i="1" s="1" a="1"/>
  <c r="OL54" i="1" s="1"/>
  <c r="OI51" i="1" a="1"/>
  <c r="OI51" i="1" s="1"/>
  <c r="OI52" i="1" s="1" a="1"/>
  <c r="OI52" i="1" s="1"/>
  <c r="OI53" i="1" a="1"/>
  <c r="OI53" i="1" s="1"/>
  <c r="OI54" i="1" s="1" a="1"/>
  <c r="OI54" i="1" s="1"/>
  <c r="OI55" i="1" a="1"/>
  <c r="OI55" i="1" s="1"/>
  <c r="OI56" i="1" s="1" a="1"/>
  <c r="OI56" i="1" s="1"/>
  <c r="ON55" i="1" a="1"/>
  <c r="ON55" i="1" s="1"/>
  <c r="ON56" i="1" s="1" a="1"/>
  <c r="ON56" i="1" s="1"/>
  <c r="ON51" i="1" a="1"/>
  <c r="ON51" i="1" s="1"/>
  <c r="ON52" i="1" s="1" a="1"/>
  <c r="ON52" i="1" s="1"/>
  <c r="ON53" i="1" a="1"/>
  <c r="ON53" i="1" s="1"/>
  <c r="ON54" i="1" s="1" a="1"/>
  <c r="ON54" i="1" s="1"/>
  <c r="OY53" i="1" a="1"/>
  <c r="OY53" i="1" s="1"/>
  <c r="OY54" i="1" s="1" a="1"/>
  <c r="OY54" i="1" s="1"/>
  <c r="OY51" i="1" a="1"/>
  <c r="OY51" i="1" s="1"/>
  <c r="OY52" i="1" s="1" a="1"/>
  <c r="OY52" i="1" s="1"/>
  <c r="OY55" i="1" a="1"/>
  <c r="OY55" i="1" s="1"/>
  <c r="OY56" i="1" s="1" a="1"/>
  <c r="OY56" i="1" s="1"/>
  <c r="MQ51" i="1" a="1"/>
  <c r="MQ51" i="1" s="1"/>
  <c r="MQ52" i="1" s="1" a="1"/>
  <c r="MQ52" i="1" s="1"/>
  <c r="MQ55" i="1" a="1"/>
  <c r="MQ55" i="1" s="1"/>
  <c r="MQ56" i="1" s="1" a="1"/>
  <c r="MQ56" i="1" s="1"/>
  <c r="MQ53" i="1" a="1"/>
  <c r="MQ53" i="1" s="1"/>
  <c r="MQ54" i="1" s="1" a="1"/>
  <c r="MQ54" i="1" s="1"/>
  <c r="MV51" i="1" a="1"/>
  <c r="MV51" i="1" s="1"/>
  <c r="MV52" i="1" s="1" a="1"/>
  <c r="MV52" i="1" s="1"/>
  <c r="MV53" i="1" a="1"/>
  <c r="MV53" i="1" s="1"/>
  <c r="MV54" i="1" s="1" a="1"/>
  <c r="MV54" i="1" s="1"/>
  <c r="MV55" i="1" a="1"/>
  <c r="MV55" i="1" s="1"/>
  <c r="MV56" i="1" s="1" a="1"/>
  <c r="MV56" i="1" s="1"/>
  <c r="DJ53" i="1" a="1"/>
  <c r="DJ53" i="1" s="1"/>
  <c r="DJ54" i="1" s="1" a="1"/>
  <c r="DJ54" i="1" s="1"/>
  <c r="OO55" i="1" a="1"/>
  <c r="OO55" i="1" s="1"/>
  <c r="OO56" i="1" s="1" a="1"/>
  <c r="OO56" i="1" s="1"/>
  <c r="OO51" i="1" a="1"/>
  <c r="OO51" i="1" s="1"/>
  <c r="OO52" i="1" s="1" a="1"/>
  <c r="OO52" i="1" s="1"/>
  <c r="OO53" i="1" a="1"/>
  <c r="OO53" i="1" s="1"/>
  <c r="OO54" i="1" s="1" a="1"/>
  <c r="OO54" i="1" s="1"/>
  <c r="OP51" i="1" a="1"/>
  <c r="OP51" i="1" s="1"/>
  <c r="OP52" i="1" s="1" a="1"/>
  <c r="OP52" i="1" s="1"/>
  <c r="OP55" i="1" a="1"/>
  <c r="OP55" i="1" s="1"/>
  <c r="OP56" i="1" s="1" a="1"/>
  <c r="OP56" i="1" s="1"/>
  <c r="OP53" i="1" a="1"/>
  <c r="OP53" i="1" s="1"/>
  <c r="OP54" i="1" s="1" a="1"/>
  <c r="OP54" i="1" s="1"/>
  <c r="NK55" i="1" a="1"/>
  <c r="NK55" i="1" s="1"/>
  <c r="NK56" i="1" s="1" a="1"/>
  <c r="NK56" i="1" s="1"/>
  <c r="NK51" i="1" a="1"/>
  <c r="NK51" i="1" s="1"/>
  <c r="NK52" i="1" s="1" a="1"/>
  <c r="NK52" i="1" s="1"/>
  <c r="NK53" i="1" a="1"/>
  <c r="NK53" i="1" s="1"/>
  <c r="NK54" i="1" s="1" a="1"/>
  <c r="NK54" i="1" s="1"/>
  <c r="NP53" i="1" a="1"/>
  <c r="NP53" i="1" s="1"/>
  <c r="NP54" i="1" s="1" a="1"/>
  <c r="NP54" i="1" s="1"/>
  <c r="NP55" i="1" a="1"/>
  <c r="NP55" i="1" s="1"/>
  <c r="NP56" i="1" s="1" a="1"/>
  <c r="NP56" i="1" s="1"/>
  <c r="NP51" i="1" a="1"/>
  <c r="NP51" i="1" s="1"/>
  <c r="NP52" i="1" s="1" a="1"/>
  <c r="NP52" i="1" s="1"/>
  <c r="OQ51" i="1" a="1"/>
  <c r="OQ51" i="1" s="1"/>
  <c r="OQ52" i="1" s="1" a="1"/>
  <c r="OQ52" i="1" s="1"/>
  <c r="OQ55" i="1" a="1"/>
  <c r="OQ55" i="1" s="1"/>
  <c r="OQ56" i="1" s="1" a="1"/>
  <c r="OQ56" i="1" s="1"/>
  <c r="OQ53" i="1" a="1"/>
  <c r="OQ53" i="1" s="1"/>
  <c r="OQ54" i="1" s="1" a="1"/>
  <c r="OQ54" i="1" s="1"/>
  <c r="MO51" i="1" a="1"/>
  <c r="MO51" i="1" s="1"/>
  <c r="MO52" i="1" s="1" a="1"/>
  <c r="MO52" i="1" s="1"/>
  <c r="MO55" i="1" a="1"/>
  <c r="MO55" i="1" s="1"/>
  <c r="MO56" i="1" s="1" a="1"/>
  <c r="MO56" i="1" s="1"/>
  <c r="MO53" i="1" a="1"/>
  <c r="MO53" i="1" s="1"/>
  <c r="MO54" i="1" s="1" a="1"/>
  <c r="MO54" i="1" s="1"/>
  <c r="OA51" i="1" a="1"/>
  <c r="OA51" i="1" s="1"/>
  <c r="OA52" i="1" s="1" a="1"/>
  <c r="OA52" i="1" s="1"/>
  <c r="OA53" i="1" a="1"/>
  <c r="OA53" i="1" s="1"/>
  <c r="OA54" i="1" s="1" a="1"/>
  <c r="OA54" i="1" s="1"/>
  <c r="OA55" i="1" a="1"/>
  <c r="OA55" i="1" s="1"/>
  <c r="OA56" i="1" s="1" a="1"/>
  <c r="OA56" i="1" s="1"/>
  <c r="OR51" i="1" a="1"/>
  <c r="OR51" i="1" s="1"/>
  <c r="OR52" i="1" s="1" a="1"/>
  <c r="OR52" i="1" s="1"/>
  <c r="OR53" i="1" a="1"/>
  <c r="OR53" i="1" s="1"/>
  <c r="OR54" i="1" s="1" a="1"/>
  <c r="OR54" i="1" s="1"/>
  <c r="OR55" i="1" a="1"/>
  <c r="OR55" i="1" s="1"/>
  <c r="OR56" i="1" s="1" a="1"/>
  <c r="OR56" i="1" s="1"/>
  <c r="NG53" i="1" a="1"/>
  <c r="NG53" i="1" s="1"/>
  <c r="NG54" i="1" s="1" a="1"/>
  <c r="NG54" i="1" s="1"/>
  <c r="NG55" i="1" a="1"/>
  <c r="NG55" i="1" s="1"/>
  <c r="NG56" i="1" s="1" a="1"/>
  <c r="NG56" i="1" s="1"/>
  <c r="NG51" i="1" a="1"/>
  <c r="NG51" i="1" s="1"/>
  <c r="NG52" i="1" s="1" a="1"/>
  <c r="NG52" i="1" s="1"/>
  <c r="OE51" i="1" a="1"/>
  <c r="OE51" i="1" s="1"/>
  <c r="OE52" i="1" s="1" a="1"/>
  <c r="OE52" i="1" s="1"/>
  <c r="OE53" i="1" a="1"/>
  <c r="OE53" i="1" s="1"/>
  <c r="OE54" i="1" s="1" a="1"/>
  <c r="OE54" i="1" s="1"/>
  <c r="OE55" i="1" a="1"/>
  <c r="OE55" i="1" s="1"/>
  <c r="OE56" i="1" s="1" a="1"/>
  <c r="OE56" i="1" s="1"/>
  <c r="OJ55" i="1" a="1"/>
  <c r="OJ55" i="1" s="1"/>
  <c r="OJ56" i="1" s="1" a="1"/>
  <c r="OJ56" i="1" s="1"/>
  <c r="OJ53" i="1" a="1"/>
  <c r="OJ53" i="1" s="1"/>
  <c r="OJ54" i="1" s="1" a="1"/>
  <c r="OJ54" i="1" s="1"/>
  <c r="OJ51" i="1" a="1"/>
  <c r="OJ51" i="1" s="1"/>
  <c r="OJ52" i="1" s="1" a="1"/>
  <c r="OJ52" i="1" s="1"/>
  <c r="NE53" i="1" a="1"/>
  <c r="NE53" i="1" s="1"/>
  <c r="NE54" i="1" s="1" a="1"/>
  <c r="NE54" i="1" s="1"/>
  <c r="NE51" i="1" a="1"/>
  <c r="NE51" i="1" s="1"/>
  <c r="NE52" i="1" s="1" a="1"/>
  <c r="NE52" i="1" s="1"/>
  <c r="NE55" i="1" a="1"/>
  <c r="NE55" i="1" s="1"/>
  <c r="NE56" i="1" s="1" a="1"/>
  <c r="NE56" i="1" s="1"/>
  <c r="OU55" i="1" a="1"/>
  <c r="OU55" i="1" s="1"/>
  <c r="OU56" i="1" s="1" a="1"/>
  <c r="OU56" i="1" s="1"/>
  <c r="OU53" i="1" a="1"/>
  <c r="OU53" i="1" s="1"/>
  <c r="OU54" i="1" s="1" a="1"/>
  <c r="OU54" i="1" s="1"/>
  <c r="OU51" i="1" a="1"/>
  <c r="OU51" i="1" s="1"/>
  <c r="OU52" i="1" s="1" a="1"/>
  <c r="OU52" i="1" s="1"/>
  <c r="OZ53" i="1" a="1"/>
  <c r="OZ53" i="1" s="1"/>
  <c r="OZ54" i="1" s="1" a="1"/>
  <c r="OZ54" i="1" s="1"/>
  <c r="OZ55" i="1" a="1"/>
  <c r="OZ55" i="1" s="1"/>
  <c r="OZ56" i="1" s="1" a="1"/>
  <c r="OZ56" i="1" s="1"/>
  <c r="OZ51" i="1" a="1"/>
  <c r="OZ51" i="1" s="1"/>
  <c r="OZ52" i="1" s="1" a="1"/>
  <c r="OZ52" i="1" s="1"/>
  <c r="OS51" i="1" a="1"/>
  <c r="OS51" i="1" s="1"/>
  <c r="OS52" i="1" s="1" a="1"/>
  <c r="OS52" i="1" s="1"/>
  <c r="OS55" i="1" a="1"/>
  <c r="OS55" i="1" s="1"/>
  <c r="OS56" i="1" s="1" a="1"/>
  <c r="OS56" i="1" s="1"/>
  <c r="OS53" i="1" a="1"/>
  <c r="OS53" i="1" s="1"/>
  <c r="OS54" i="1" s="1" a="1"/>
  <c r="OS54" i="1" s="1"/>
  <c r="MG55" i="1" a="1"/>
  <c r="MG55" i="1" s="1"/>
  <c r="MG56" i="1" s="1" a="1"/>
  <c r="MG56" i="1" s="1"/>
  <c r="MG51" i="1" a="1"/>
  <c r="MG51" i="1" s="1"/>
  <c r="MG52" i="1" s="1" a="1"/>
  <c r="MG52" i="1" s="1"/>
  <c r="MG53" i="1" a="1"/>
  <c r="MG53" i="1" s="1"/>
  <c r="MG54" i="1" s="1" a="1"/>
  <c r="MG54" i="1" s="1"/>
  <c r="NF51" i="1" a="1"/>
  <c r="NF51" i="1" s="1"/>
  <c r="NF52" i="1" s="1" a="1"/>
  <c r="NF52" i="1" s="1"/>
  <c r="NF55" i="1" a="1"/>
  <c r="NF55" i="1" s="1"/>
  <c r="NF56" i="1" s="1" a="1"/>
  <c r="NF56" i="1" s="1"/>
  <c r="NF53" i="1" a="1"/>
  <c r="NF53" i="1" s="1"/>
  <c r="NF54" i="1" s="1" a="1"/>
  <c r="NF54" i="1" s="1"/>
  <c r="MP53" i="1" a="1"/>
  <c r="MP53" i="1" s="1"/>
  <c r="MP54" i="1" s="1" a="1"/>
  <c r="MP54" i="1" s="1"/>
  <c r="MP55" i="1" a="1"/>
  <c r="MP55" i="1" s="1"/>
  <c r="MP56" i="1" s="1" a="1"/>
  <c r="MP56" i="1" s="1"/>
  <c r="MP51" i="1" a="1"/>
  <c r="MP51" i="1" s="1"/>
  <c r="MP52" i="1" s="1" a="1"/>
  <c r="MP52" i="1" s="1"/>
  <c r="MR51" i="1" a="1"/>
  <c r="MR51" i="1" s="1"/>
  <c r="MR52" i="1" s="1" a="1"/>
  <c r="MR52" i="1" s="1"/>
  <c r="MR53" i="1" a="1"/>
  <c r="MR53" i="1" s="1"/>
  <c r="MR54" i="1" s="1" a="1"/>
  <c r="MR54" i="1" s="1"/>
  <c r="MR55" i="1" a="1"/>
  <c r="MR55" i="1" s="1"/>
  <c r="MR56" i="1" s="1" a="1"/>
  <c r="MR56" i="1" s="1"/>
  <c r="MW55" i="1" a="1"/>
  <c r="MW55" i="1" s="1"/>
  <c r="MW56" i="1" s="1" a="1"/>
  <c r="MW56" i="1" s="1"/>
  <c r="MW53" i="1" a="1"/>
  <c r="MW53" i="1" s="1"/>
  <c r="MW54" i="1" s="1" a="1"/>
  <c r="MW54" i="1" s="1"/>
  <c r="MW51" i="1" a="1"/>
  <c r="MW51" i="1" s="1"/>
  <c r="MW52" i="1" s="1" a="1"/>
  <c r="MW52" i="1" s="1"/>
  <c r="OT55" i="1" a="1"/>
  <c r="OT55" i="1" s="1"/>
  <c r="OT56" i="1" s="1" a="1"/>
  <c r="OT56" i="1" s="1"/>
  <c r="OT51" i="1" a="1"/>
  <c r="OT51" i="1" s="1"/>
  <c r="OT52" i="1" s="1" a="1"/>
  <c r="OT52" i="1" s="1"/>
  <c r="OT53" i="1" a="1"/>
  <c r="OT53" i="1" s="1"/>
  <c r="OT54" i="1" s="1" a="1"/>
  <c r="OT54" i="1" s="1"/>
  <c r="NH53" i="1" a="1"/>
  <c r="NH53" i="1" s="1"/>
  <c r="NH54" i="1" s="1" a="1"/>
  <c r="NH54" i="1" s="1"/>
  <c r="NH55" i="1" a="1"/>
  <c r="NH55" i="1" s="1"/>
  <c r="NH56" i="1" s="1" a="1"/>
  <c r="NH56" i="1" s="1"/>
  <c r="NH51" i="1" a="1"/>
  <c r="NH51" i="1" s="1"/>
  <c r="NH52" i="1" s="1" a="1"/>
  <c r="NH52" i="1" s="1"/>
  <c r="DJ51" i="1" a="1"/>
  <c r="DJ51" i="1" s="1"/>
  <c r="DJ52" i="1" s="1" a="1"/>
  <c r="DJ52" i="1" s="1"/>
  <c r="NT53" i="1" a="1"/>
  <c r="NT53" i="1" s="1"/>
  <c r="NT54" i="1" s="1" a="1"/>
  <c r="NT54" i="1" s="1"/>
  <c r="NT55" i="1" a="1"/>
  <c r="NT55" i="1" s="1"/>
  <c r="NT56" i="1" s="1" a="1"/>
  <c r="NT56" i="1" s="1"/>
  <c r="NT51" i="1" a="1"/>
  <c r="NT51" i="1" s="1"/>
  <c r="NT52" i="1" s="1" a="1"/>
  <c r="NT52" i="1" s="1"/>
  <c r="NL53" i="1" a="1"/>
  <c r="NL53" i="1" s="1"/>
  <c r="NL54" i="1" s="1" a="1"/>
  <c r="NL54" i="1" s="1"/>
  <c r="NL55" i="1" a="1"/>
  <c r="NL55" i="1" s="1"/>
  <c r="NL56" i="1" s="1" a="1"/>
  <c r="NL56" i="1" s="1"/>
  <c r="NL51" i="1" a="1"/>
  <c r="NL51" i="1" s="1"/>
  <c r="NL52" i="1" s="1" a="1"/>
  <c r="NL52" i="1" s="1"/>
  <c r="NQ51" i="1" a="1"/>
  <c r="NQ51" i="1" s="1"/>
  <c r="NQ52" i="1" s="1" a="1"/>
  <c r="NQ52" i="1" s="1"/>
  <c r="NQ53" i="1" a="1"/>
  <c r="NQ53" i="1" s="1"/>
  <c r="NQ54" i="1" s="1" a="1"/>
  <c r="NQ54" i="1" s="1"/>
  <c r="NQ55" i="1" a="1"/>
  <c r="NQ55" i="1" s="1"/>
  <c r="NQ56" i="1" s="1" a="1"/>
  <c r="NQ56" i="1" s="1"/>
  <c r="NU55" i="1" a="1"/>
  <c r="NU55" i="1" s="1"/>
  <c r="NU56" i="1" s="1" a="1"/>
  <c r="NU56" i="1" s="1"/>
  <c r="NU53" i="1" a="1"/>
  <c r="NU53" i="1" s="1"/>
  <c r="NU54" i="1" s="1" a="1"/>
  <c r="NU54" i="1" s="1"/>
  <c r="NU51" i="1" a="1"/>
  <c r="NU51" i="1" s="1"/>
  <c r="NU52" i="1" s="1" a="1"/>
  <c r="NU52" i="1" s="1"/>
  <c r="OB53" i="1" a="1"/>
  <c r="OB53" i="1" s="1"/>
  <c r="OB54" i="1" s="1" a="1"/>
  <c r="OB54" i="1" s="1"/>
  <c r="OB51" i="1" a="1"/>
  <c r="OB51" i="1" s="1"/>
  <c r="OB52" i="1" s="1" a="1"/>
  <c r="OB52" i="1" s="1"/>
  <c r="OB55" i="1" a="1"/>
  <c r="OB55" i="1" s="1"/>
  <c r="OB56" i="1" s="1" a="1"/>
  <c r="OB56" i="1" s="1"/>
  <c r="NV53" i="1" a="1"/>
  <c r="NV53" i="1" s="1"/>
  <c r="NV54" i="1" s="1" a="1"/>
  <c r="NV54" i="1" s="1"/>
  <c r="NV51" i="1" a="1"/>
  <c r="NV51" i="1" s="1"/>
  <c r="NV52" i="1" s="1" a="1"/>
  <c r="NV52" i="1" s="1"/>
  <c r="NV55" i="1" a="1"/>
  <c r="NV55" i="1" s="1"/>
  <c r="NV56" i="1" s="1" a="1"/>
  <c r="NV56" i="1" s="1"/>
  <c r="NI55" i="1" a="1"/>
  <c r="NI55" i="1" s="1"/>
  <c r="NI56" i="1" s="1" a="1"/>
  <c r="NI56" i="1" s="1"/>
  <c r="NI53" i="1" a="1"/>
  <c r="NI53" i="1" s="1"/>
  <c r="NI54" i="1" s="1" a="1"/>
  <c r="NI54" i="1" s="1"/>
  <c r="NI51" i="1" a="1"/>
  <c r="NI51" i="1" s="1"/>
  <c r="NI52" i="1" s="1" a="1"/>
  <c r="NI52" i="1" s="1"/>
  <c r="OF53" i="1" a="1"/>
  <c r="OF53" i="1" s="1"/>
  <c r="OF54" i="1" s="1" a="1"/>
  <c r="OF54" i="1" s="1"/>
  <c r="OF51" i="1" a="1"/>
  <c r="OF51" i="1" s="1"/>
  <c r="OF52" i="1" s="1" a="1"/>
  <c r="OF52" i="1" s="1"/>
  <c r="OF55" i="1" a="1"/>
  <c r="OF55" i="1" s="1"/>
  <c r="OF56" i="1" s="1" a="1"/>
  <c r="OF56" i="1" s="1"/>
  <c r="OK55" i="1" a="1"/>
  <c r="OK55" i="1" s="1"/>
  <c r="OK56" i="1" s="1" a="1"/>
  <c r="OK56" i="1" s="1"/>
  <c r="OK53" i="1" a="1"/>
  <c r="OK53" i="1" s="1"/>
  <c r="OK54" i="1" s="1" a="1"/>
  <c r="OK54" i="1" s="1"/>
  <c r="OK51" i="1" a="1"/>
  <c r="OK51" i="1" s="1"/>
  <c r="OK52" i="1" s="1" a="1"/>
  <c r="OK52" i="1" s="1"/>
  <c r="OV55" i="1" a="1"/>
  <c r="OV55" i="1" s="1"/>
  <c r="OV56" i="1" s="1" a="1"/>
  <c r="OV56" i="1" s="1"/>
  <c r="OV51" i="1" a="1"/>
  <c r="OV51" i="1" s="1"/>
  <c r="OV52" i="1" s="1" a="1"/>
  <c r="OV52" i="1" s="1"/>
  <c r="OV53" i="1" a="1"/>
  <c r="OV53" i="1" s="1"/>
  <c r="OV54" i="1" s="1" a="1"/>
  <c r="OV54" i="1" s="1"/>
  <c r="C51" i="7"/>
  <c r="U51" i="7" s="1"/>
  <c r="AFN53" i="1" a="1"/>
  <c r="AFN53" i="1" s="1"/>
  <c r="AFN54" i="1" s="1" a="1"/>
  <c r="AFN54" i="1" s="1"/>
  <c r="AFN51" i="1" a="1"/>
  <c r="AFN51" i="1" s="1"/>
  <c r="AFN52" i="1" s="1" a="1"/>
  <c r="AFN52" i="1" s="1"/>
  <c r="AFN55" i="1" a="1"/>
  <c r="AFN55" i="1" s="1"/>
  <c r="AFN56" i="1" s="1" a="1"/>
  <c r="AFN56" i="1" s="1"/>
  <c r="AGO51" i="1" a="1"/>
  <c r="AGO51" i="1" s="1"/>
  <c r="AGO52" i="1" s="1" a="1"/>
  <c r="AGO52" i="1" s="1"/>
  <c r="AGO55" i="1" a="1"/>
  <c r="AGO55" i="1" s="1"/>
  <c r="AGO56" i="1" s="1" a="1"/>
  <c r="AGO56" i="1" s="1"/>
  <c r="AGO53" i="1" a="1"/>
  <c r="AGO53" i="1" s="1"/>
  <c r="AGO54" i="1" s="1" a="1"/>
  <c r="AGO54" i="1" s="1"/>
  <c r="AGS55" i="1" a="1"/>
  <c r="AGS55" i="1" s="1"/>
  <c r="AGS56" i="1" s="1" a="1"/>
  <c r="AGS56" i="1" s="1"/>
  <c r="AGS53" i="1" a="1"/>
  <c r="AGS53" i="1" s="1"/>
  <c r="AGS54" i="1" s="1" a="1"/>
  <c r="AGS54" i="1" s="1"/>
  <c r="AGS51" i="1" a="1"/>
  <c r="AGS51" i="1" s="1"/>
  <c r="AGS52" i="1" s="1" a="1"/>
  <c r="AGS52" i="1" s="1"/>
  <c r="AGP51" i="1" a="1"/>
  <c r="AGP51" i="1" s="1"/>
  <c r="AGP52" i="1" s="1" a="1"/>
  <c r="AGP52" i="1" s="1"/>
  <c r="AGP55" i="1" a="1"/>
  <c r="AGP55" i="1" s="1"/>
  <c r="AGP56" i="1" s="1" a="1"/>
  <c r="AGP56" i="1" s="1"/>
  <c r="AGP53" i="1" a="1"/>
  <c r="AGP53" i="1" s="1"/>
  <c r="AGP54" i="1" s="1" a="1"/>
  <c r="AGP54" i="1" s="1"/>
  <c r="AFL53" i="1" a="1"/>
  <c r="AFL53" i="1" s="1"/>
  <c r="AFL54" i="1" s="1" a="1"/>
  <c r="AFL54" i="1" s="1"/>
  <c r="AFL51" i="1" a="1"/>
  <c r="AFL51" i="1" s="1"/>
  <c r="AFL52" i="1" s="1" a="1"/>
  <c r="AFL52" i="1" s="1"/>
  <c r="AFL55" i="1" a="1"/>
  <c r="AFL55" i="1" s="1"/>
  <c r="AFL56" i="1" s="1" a="1"/>
  <c r="AFL56" i="1" s="1"/>
  <c r="AFO55" i="1" a="1"/>
  <c r="AFO55" i="1" s="1"/>
  <c r="AFO56" i="1" s="1" a="1"/>
  <c r="AFO56" i="1" s="1"/>
  <c r="AFO51" i="1" a="1"/>
  <c r="AFO51" i="1" s="1"/>
  <c r="AFO52" i="1" s="1" a="1"/>
  <c r="AFO52" i="1" s="1"/>
  <c r="AFO53" i="1" a="1"/>
  <c r="AFO53" i="1" s="1"/>
  <c r="AFO54" i="1" s="1" a="1"/>
  <c r="AFO54" i="1" s="1"/>
  <c r="AGR55" i="1" a="1"/>
  <c r="AGR55" i="1" s="1"/>
  <c r="AGR56" i="1" s="1" a="1"/>
  <c r="AGR56" i="1" s="1"/>
  <c r="AGR53" i="1" a="1"/>
  <c r="AGR53" i="1" s="1"/>
  <c r="AGR54" i="1" s="1" a="1"/>
  <c r="AGR54" i="1" s="1"/>
  <c r="AGR51" i="1" a="1"/>
  <c r="AGR51" i="1" s="1"/>
  <c r="AGR52" i="1" s="1" a="1"/>
  <c r="AGR52" i="1" s="1"/>
  <c r="AGQ55" i="1" a="1"/>
  <c r="AGQ55" i="1" s="1"/>
  <c r="AGQ56" i="1" s="1" a="1"/>
  <c r="AGQ56" i="1" s="1"/>
  <c r="AGQ51" i="1" a="1"/>
  <c r="AGQ51" i="1" s="1"/>
  <c r="AGQ52" i="1" s="1" a="1"/>
  <c r="AGQ52" i="1" s="1"/>
  <c r="AGQ53" i="1" a="1"/>
  <c r="AGQ53" i="1" s="1"/>
  <c r="AGQ54" i="1" s="1" a="1"/>
  <c r="AGQ54" i="1" s="1"/>
  <c r="AGT53" i="1" a="1"/>
  <c r="AGT53" i="1" s="1"/>
  <c r="AGT54" i="1" s="1" a="1"/>
  <c r="AGT54" i="1" s="1"/>
  <c r="AGT55" i="1" a="1"/>
  <c r="AGT55" i="1" s="1"/>
  <c r="AGT56" i="1" s="1" a="1"/>
  <c r="AGT56" i="1" s="1"/>
  <c r="AGT51" i="1" a="1"/>
  <c r="AGT51" i="1" s="1"/>
  <c r="AGT52" i="1" s="1" a="1"/>
  <c r="AGT52" i="1" s="1"/>
  <c r="AFG53" i="1" a="1"/>
  <c r="AFG53" i="1" s="1"/>
  <c r="AFG54" i="1" s="1" a="1"/>
  <c r="AFG54" i="1" s="1"/>
  <c r="AFG55" i="1" a="1"/>
  <c r="AFG55" i="1" s="1"/>
  <c r="AFG56" i="1" s="1" a="1"/>
  <c r="AFG56" i="1" s="1"/>
  <c r="AFG51" i="1" a="1"/>
  <c r="AFG51" i="1" s="1"/>
  <c r="AFG52" i="1" s="1" a="1"/>
  <c r="AFG52" i="1" s="1"/>
  <c r="AFP53" i="1" a="1"/>
  <c r="AFP53" i="1" s="1"/>
  <c r="AFP54" i="1" s="1" a="1"/>
  <c r="AFP54" i="1" s="1"/>
  <c r="AFP51" i="1" a="1"/>
  <c r="AFP51" i="1" s="1"/>
  <c r="AFP52" i="1" s="1" a="1"/>
  <c r="AFP52" i="1" s="1"/>
  <c r="AFP55" i="1" a="1"/>
  <c r="AFP55" i="1" s="1"/>
  <c r="AFP56" i="1" s="1" a="1"/>
  <c r="AFP56" i="1" s="1"/>
  <c r="AFI51" i="1" a="1"/>
  <c r="AFI51" i="1" s="1"/>
  <c r="AFI52" i="1" s="1" a="1"/>
  <c r="AFI52" i="1" s="1"/>
  <c r="AFI53" i="1" a="1"/>
  <c r="AFI53" i="1" s="1"/>
  <c r="AFI54" i="1" s="1" a="1"/>
  <c r="AFI54" i="1" s="1"/>
  <c r="AFI55" i="1" a="1"/>
  <c r="AFI55" i="1" s="1"/>
  <c r="AFI56" i="1" s="1" a="1"/>
  <c r="AFI56" i="1" s="1"/>
  <c r="AGU53" i="1" a="1"/>
  <c r="AGU53" i="1" s="1"/>
  <c r="AGU54" i="1" s="1" a="1"/>
  <c r="AGU54" i="1" s="1"/>
  <c r="AGU51" i="1" a="1"/>
  <c r="AGU51" i="1" s="1"/>
  <c r="AGU52" i="1" s="1" a="1"/>
  <c r="AGU52" i="1" s="1"/>
  <c r="AGU55" i="1" a="1"/>
  <c r="AGU55" i="1" s="1"/>
  <c r="AGU56" i="1" s="1" a="1"/>
  <c r="AGU56" i="1" s="1"/>
  <c r="AFK55" i="1" a="1"/>
  <c r="AFK55" i="1" s="1"/>
  <c r="AFK56" i="1" s="1" a="1"/>
  <c r="AFK56" i="1" s="1"/>
  <c r="AFK53" i="1" a="1"/>
  <c r="AFK53" i="1" s="1"/>
  <c r="AFK54" i="1" s="1" a="1"/>
  <c r="AFK54" i="1" s="1"/>
  <c r="AFK51" i="1" a="1"/>
  <c r="AFK51" i="1" s="1"/>
  <c r="AFK52" i="1" s="1" a="1"/>
  <c r="AFK52" i="1" s="1"/>
  <c r="AFQ51" i="1" a="1"/>
  <c r="AFQ51" i="1" s="1"/>
  <c r="AFQ52" i="1" s="1" a="1"/>
  <c r="AFQ52" i="1" s="1"/>
  <c r="AFQ53" i="1" a="1"/>
  <c r="AFQ53" i="1" s="1"/>
  <c r="AFQ54" i="1" s="1" a="1"/>
  <c r="AFQ54" i="1" s="1"/>
  <c r="AFQ55" i="1" a="1"/>
  <c r="AFQ55" i="1" s="1"/>
  <c r="AFQ56" i="1" s="1" a="1"/>
  <c r="AFQ56" i="1" s="1"/>
  <c r="AGG55" i="1" a="1"/>
  <c r="AGG55" i="1" s="1"/>
  <c r="AGG56" i="1" s="1" a="1"/>
  <c r="AGG56" i="1" s="1"/>
  <c r="AGG51" i="1" a="1"/>
  <c r="AGG51" i="1" s="1"/>
  <c r="AGG52" i="1" s="1" a="1"/>
  <c r="AGG52" i="1" s="1"/>
  <c r="AGG53" i="1" a="1"/>
  <c r="AGG53" i="1" s="1"/>
  <c r="AGG54" i="1" s="1" a="1"/>
  <c r="AGG54" i="1" s="1"/>
  <c r="AGV53" i="1" a="1"/>
  <c r="AGV53" i="1" s="1"/>
  <c r="AGV54" i="1" s="1" a="1"/>
  <c r="AGV54" i="1" s="1"/>
  <c r="AGV55" i="1" a="1"/>
  <c r="AGV55" i="1" s="1"/>
  <c r="AGV56" i="1" s="1" a="1"/>
  <c r="AGV56" i="1" s="1"/>
  <c r="AGV51" i="1" a="1"/>
  <c r="AGV51" i="1" s="1"/>
  <c r="AGV52" i="1" s="1" a="1"/>
  <c r="AGV52" i="1" s="1"/>
  <c r="AFM55" i="1" a="1"/>
  <c r="AFM55" i="1" s="1"/>
  <c r="AFM56" i="1" s="1" a="1"/>
  <c r="AFM56" i="1" s="1"/>
  <c r="AFM51" i="1" a="1"/>
  <c r="AFM51" i="1" s="1"/>
  <c r="AFM52" i="1" s="1" a="1"/>
  <c r="AFM52" i="1" s="1"/>
  <c r="AFM53" i="1" a="1"/>
  <c r="AFM53" i="1" s="1"/>
  <c r="AFM54" i="1" s="1" a="1"/>
  <c r="AFM54" i="1" s="1"/>
  <c r="AFR53" i="1" a="1"/>
  <c r="AFR53" i="1" s="1"/>
  <c r="AFR54" i="1" s="1" a="1"/>
  <c r="AFR54" i="1" s="1"/>
  <c r="AFR51" i="1" a="1"/>
  <c r="AFR51" i="1" s="1"/>
  <c r="AFR52" i="1" s="1" a="1"/>
  <c r="AFR52" i="1" s="1"/>
  <c r="AFR55" i="1" a="1"/>
  <c r="AFR55" i="1" s="1"/>
  <c r="AFR56" i="1" s="1" a="1"/>
  <c r="AFR56" i="1" s="1"/>
  <c r="AGN55" i="1" a="1"/>
  <c r="AGN55" i="1" s="1"/>
  <c r="AGN56" i="1" s="1" a="1"/>
  <c r="AGN56" i="1" s="1"/>
  <c r="AGN51" i="1" a="1"/>
  <c r="AGN51" i="1" s="1"/>
  <c r="AGN52" i="1" s="1" a="1"/>
  <c r="AGN52" i="1" s="1"/>
  <c r="AGN53" i="1" a="1"/>
  <c r="AGN53" i="1" s="1"/>
  <c r="AGN54" i="1" s="1" a="1"/>
  <c r="AGN54" i="1" s="1"/>
  <c r="AFW51" i="1" a="1"/>
  <c r="AFW51" i="1" s="1"/>
  <c r="AFW52" i="1" s="1" a="1"/>
  <c r="AFW52" i="1" s="1"/>
  <c r="AFW55" i="1" a="1"/>
  <c r="AFW55" i="1" s="1"/>
  <c r="AFW56" i="1" s="1" a="1"/>
  <c r="AFW56" i="1" s="1"/>
  <c r="AFW53" i="1" a="1"/>
  <c r="AFW53" i="1" s="1"/>
  <c r="AFW54" i="1" s="1" a="1"/>
  <c r="AFW54" i="1" s="1"/>
  <c r="AFC51" i="1" a="1"/>
  <c r="AFC51" i="1" s="1"/>
  <c r="AFC52" i="1" s="1" a="1"/>
  <c r="AFC52" i="1" s="1"/>
  <c r="AFC53" i="1" a="1"/>
  <c r="AFC53" i="1" s="1"/>
  <c r="AFC54" i="1" s="1" a="1"/>
  <c r="AFC54" i="1" s="1"/>
  <c r="AFC55" i="1" a="1"/>
  <c r="AFC55" i="1" s="1"/>
  <c r="AFC56" i="1" s="1" a="1"/>
  <c r="AFC56" i="1" s="1"/>
  <c r="AGW53" i="1" a="1"/>
  <c r="AGW53" i="1" s="1"/>
  <c r="AGW54" i="1" s="1" a="1"/>
  <c r="AGW54" i="1" s="1"/>
  <c r="AGW51" i="1" a="1"/>
  <c r="AGW51" i="1" s="1"/>
  <c r="AGW52" i="1" s="1" a="1"/>
  <c r="AGW52" i="1" s="1"/>
  <c r="AGW55" i="1" a="1"/>
  <c r="AGW55" i="1" s="1"/>
  <c r="AGW56" i="1" s="1" a="1"/>
  <c r="AGW56" i="1" s="1"/>
  <c r="AFS51" i="1" a="1"/>
  <c r="AFS51" i="1" s="1"/>
  <c r="AFS52" i="1" s="1" a="1"/>
  <c r="AFS52" i="1" s="1"/>
  <c r="AFS55" i="1" a="1"/>
  <c r="AFS55" i="1" s="1"/>
  <c r="AFS56" i="1" s="1" a="1"/>
  <c r="AFS56" i="1" s="1"/>
  <c r="AFS53" i="1" a="1"/>
  <c r="AFS53" i="1" s="1"/>
  <c r="AFS54" i="1" s="1" a="1"/>
  <c r="AFS54" i="1" s="1"/>
  <c r="AFX53" i="1" a="1"/>
  <c r="AFX53" i="1" s="1"/>
  <c r="AFX54" i="1" s="1" a="1"/>
  <c r="AFX54" i="1" s="1"/>
  <c r="AFX51" i="1" a="1"/>
  <c r="AFX51" i="1" s="1"/>
  <c r="AFX52" i="1" s="1" a="1"/>
  <c r="AFX52" i="1" s="1"/>
  <c r="AFX55" i="1" a="1"/>
  <c r="AFX55" i="1" s="1"/>
  <c r="AFX56" i="1" s="1" a="1"/>
  <c r="AFX56" i="1" s="1"/>
  <c r="AGI51" i="1" a="1"/>
  <c r="AGI51" i="1" s="1"/>
  <c r="AGI52" i="1" s="1" a="1"/>
  <c r="AGI52" i="1" s="1"/>
  <c r="AGI55" i="1" a="1"/>
  <c r="AGI55" i="1" s="1"/>
  <c r="AGI56" i="1" s="1" a="1"/>
  <c r="AGI56" i="1" s="1"/>
  <c r="AGI53" i="1" a="1"/>
  <c r="AGI53" i="1" s="1"/>
  <c r="AGI54" i="1" s="1" a="1"/>
  <c r="AGI54" i="1" s="1"/>
  <c r="AFY51" i="1" a="1"/>
  <c r="AFY51" i="1" s="1"/>
  <c r="AFY52" i="1" s="1" a="1"/>
  <c r="AFY52" i="1" s="1"/>
  <c r="AFY55" i="1" a="1"/>
  <c r="AFY55" i="1" s="1"/>
  <c r="AFY56" i="1" s="1" a="1"/>
  <c r="AFY56" i="1" s="1"/>
  <c r="AFY53" i="1" a="1"/>
  <c r="AFY53" i="1" s="1"/>
  <c r="AFY54" i="1" s="1" a="1"/>
  <c r="AFY54" i="1" s="1"/>
  <c r="AGY51" i="1" a="1"/>
  <c r="AGY51" i="1" s="1"/>
  <c r="AGY52" i="1" s="1" a="1"/>
  <c r="AGY52" i="1" s="1"/>
  <c r="AGY55" i="1" a="1"/>
  <c r="AGY55" i="1" s="1"/>
  <c r="AGY56" i="1" s="1" a="1"/>
  <c r="AGY56" i="1" s="1"/>
  <c r="AGY53" i="1" a="1"/>
  <c r="AGY53" i="1" s="1"/>
  <c r="AGY54" i="1" s="1" a="1"/>
  <c r="AGY54" i="1" s="1"/>
  <c r="AGX51" i="1" a="1"/>
  <c r="AGX51" i="1" s="1"/>
  <c r="AGX52" i="1" s="1" a="1"/>
  <c r="AGX52" i="1" s="1"/>
  <c r="AGX55" i="1" a="1"/>
  <c r="AGX55" i="1" s="1"/>
  <c r="AGX56" i="1" s="1" a="1"/>
  <c r="AGX56" i="1" s="1"/>
  <c r="AGX53" i="1" a="1"/>
  <c r="AGX53" i="1" s="1"/>
  <c r="AGX54" i="1" s="1" a="1"/>
  <c r="AGX54" i="1" s="1"/>
  <c r="AFD51" i="1" a="1"/>
  <c r="AFD51" i="1" s="1"/>
  <c r="AFD52" i="1" s="1" a="1"/>
  <c r="AFD52" i="1" s="1"/>
  <c r="AFD55" i="1" a="1"/>
  <c r="AFD55" i="1" s="1"/>
  <c r="AFD56" i="1" s="1" a="1"/>
  <c r="AFD56" i="1" s="1"/>
  <c r="AFD53" i="1" a="1"/>
  <c r="AFD53" i="1" s="1"/>
  <c r="AFD54" i="1" s="1" a="1"/>
  <c r="AFD54" i="1" s="1"/>
  <c r="AFZ55" i="1" a="1"/>
  <c r="AFZ55" i="1" s="1"/>
  <c r="AFZ56" i="1" s="1" a="1"/>
  <c r="AFZ56" i="1" s="1"/>
  <c r="AFZ53" i="1" a="1"/>
  <c r="AFZ53" i="1" s="1"/>
  <c r="AFZ54" i="1" s="1" a="1"/>
  <c r="AFZ54" i="1" s="1"/>
  <c r="AFZ51" i="1" a="1"/>
  <c r="AFZ51" i="1" s="1"/>
  <c r="AFZ52" i="1" s="1" a="1"/>
  <c r="AFZ52" i="1" s="1"/>
  <c r="AFT51" i="1" a="1"/>
  <c r="AFT51" i="1" s="1"/>
  <c r="AFT52" i="1" s="1" a="1"/>
  <c r="AFT52" i="1" s="1"/>
  <c r="AFT55" i="1" a="1"/>
  <c r="AFT55" i="1" s="1"/>
  <c r="AFT56" i="1" s="1" a="1"/>
  <c r="AFT56" i="1" s="1"/>
  <c r="AFT53" i="1" a="1"/>
  <c r="AFT53" i="1" s="1"/>
  <c r="AFT54" i="1" s="1" a="1"/>
  <c r="AFT54" i="1" s="1"/>
  <c r="AHC53" i="1" a="1"/>
  <c r="AHC53" i="1" s="1"/>
  <c r="AHC54" i="1" s="1" a="1"/>
  <c r="AHC54" i="1" s="1"/>
  <c r="AHC55" i="1" a="1"/>
  <c r="AHC55" i="1" s="1"/>
  <c r="AHC56" i="1" s="1" a="1"/>
  <c r="AHC56" i="1" s="1"/>
  <c r="AHC51" i="1" a="1"/>
  <c r="AHC51" i="1" s="1"/>
  <c r="AHC52" i="1" s="1" a="1"/>
  <c r="AHC52" i="1" s="1"/>
  <c r="AGJ55" i="1" a="1"/>
  <c r="AGJ55" i="1" s="1"/>
  <c r="AGJ56" i="1" s="1" a="1"/>
  <c r="AGJ56" i="1" s="1"/>
  <c r="AGJ51" i="1" a="1"/>
  <c r="AGJ51" i="1" s="1"/>
  <c r="AGJ52" i="1" s="1" a="1"/>
  <c r="AGJ52" i="1" s="1"/>
  <c r="AGJ53" i="1" a="1"/>
  <c r="AGJ53" i="1" s="1"/>
  <c r="AGJ54" i="1" s="1" a="1"/>
  <c r="AGJ54" i="1" s="1"/>
  <c r="AGA55" i="1" a="1"/>
  <c r="AGA55" i="1" s="1"/>
  <c r="AGA56" i="1" s="1" a="1"/>
  <c r="AGA56" i="1" s="1"/>
  <c r="AGA51" i="1" a="1"/>
  <c r="AGA51" i="1" s="1"/>
  <c r="AGA52" i="1" s="1" a="1"/>
  <c r="AGA52" i="1" s="1"/>
  <c r="AGA53" i="1" a="1"/>
  <c r="AGA53" i="1" s="1"/>
  <c r="AGA54" i="1" s="1" a="1"/>
  <c r="AGA54" i="1" s="1"/>
  <c r="AGZ55" i="1" a="1"/>
  <c r="AGZ55" i="1" s="1"/>
  <c r="AGZ56" i="1" s="1" a="1"/>
  <c r="AGZ56" i="1" s="1"/>
  <c r="AGZ51" i="1" a="1"/>
  <c r="AGZ51" i="1" s="1"/>
  <c r="AGZ52" i="1" s="1" a="1"/>
  <c r="AGZ52" i="1" s="1"/>
  <c r="AGZ53" i="1" a="1"/>
  <c r="AGZ53" i="1" s="1"/>
  <c r="AGZ54" i="1" s="1" a="1"/>
  <c r="AGZ54" i="1" s="1"/>
  <c r="AGB55" i="1" a="1"/>
  <c r="AGB55" i="1" s="1"/>
  <c r="AGB56" i="1" s="1" a="1"/>
  <c r="AGB56" i="1" s="1"/>
  <c r="AGB53" i="1" a="1"/>
  <c r="AGB53" i="1" s="1"/>
  <c r="AGB54" i="1" s="1" a="1"/>
  <c r="AGB54" i="1" s="1"/>
  <c r="AGB51" i="1" a="1"/>
  <c r="AGB51" i="1" s="1"/>
  <c r="AGB52" i="1" s="1" a="1"/>
  <c r="AGB52" i="1" s="1"/>
  <c r="AFE55" i="1" a="1"/>
  <c r="AFE55" i="1" s="1"/>
  <c r="AFE56" i="1" s="1" a="1"/>
  <c r="AFE56" i="1" s="1"/>
  <c r="AFE51" i="1" a="1"/>
  <c r="AFE51" i="1" s="1"/>
  <c r="AFE52" i="1" s="1" a="1"/>
  <c r="AFE52" i="1" s="1"/>
  <c r="AFE53" i="1" a="1"/>
  <c r="AFE53" i="1" s="1"/>
  <c r="AFE54" i="1" s="1" a="1"/>
  <c r="AFE54" i="1" s="1"/>
  <c r="AEX55" i="1" a="1"/>
  <c r="AEX55" i="1" s="1"/>
  <c r="AEX56" i="1" s="1" a="1"/>
  <c r="AEX56" i="1" s="1"/>
  <c r="AEX53" i="1" a="1"/>
  <c r="AEX53" i="1" s="1"/>
  <c r="AEX54" i="1" s="1" a="1"/>
  <c r="AEX54" i="1" s="1"/>
  <c r="AEX51" i="1" a="1"/>
  <c r="AEX51" i="1" s="1"/>
  <c r="AEX52" i="1" s="1" a="1"/>
  <c r="AEX52" i="1" s="1"/>
  <c r="AFU55" i="1" a="1"/>
  <c r="AFU55" i="1" s="1"/>
  <c r="AFU56" i="1" s="1" a="1"/>
  <c r="AFU56" i="1" s="1"/>
  <c r="AFU53" i="1" a="1"/>
  <c r="AFU53" i="1" s="1"/>
  <c r="AFU54" i="1" s="1" a="1"/>
  <c r="AFU54" i="1" s="1"/>
  <c r="AFU51" i="1" a="1"/>
  <c r="AFU51" i="1" s="1"/>
  <c r="AFU52" i="1" s="1" a="1"/>
  <c r="AFU52" i="1" s="1"/>
  <c r="AGC53" i="1" a="1"/>
  <c r="AGC53" i="1" s="1"/>
  <c r="AGC54" i="1" s="1" a="1"/>
  <c r="AGC54" i="1" s="1"/>
  <c r="AGC55" i="1" a="1"/>
  <c r="AGC55" i="1" s="1"/>
  <c r="AGC56" i="1" s="1" a="1"/>
  <c r="AGC56" i="1" s="1"/>
  <c r="AGC51" i="1" a="1"/>
  <c r="AGC51" i="1" s="1"/>
  <c r="AGC52" i="1" s="1" a="1"/>
  <c r="AGC52" i="1" s="1"/>
  <c r="AGK51" i="1" a="1"/>
  <c r="AGK51" i="1" s="1"/>
  <c r="AGK52" i="1" s="1" a="1"/>
  <c r="AGK52" i="1" s="1"/>
  <c r="AGK53" i="1" a="1"/>
  <c r="AGK53" i="1" s="1"/>
  <c r="AGK54" i="1" s="1" a="1"/>
  <c r="AGK54" i="1" s="1"/>
  <c r="AGK55" i="1" a="1"/>
  <c r="AGK55" i="1" s="1"/>
  <c r="AGK56" i="1" s="1" a="1"/>
  <c r="AGK56" i="1" s="1"/>
  <c r="AEY51" i="1" a="1"/>
  <c r="AEY51" i="1" s="1"/>
  <c r="AEY52" i="1" s="1" a="1"/>
  <c r="AEY52" i="1" s="1"/>
  <c r="AEY55" i="1" a="1"/>
  <c r="AEY55" i="1" s="1"/>
  <c r="AEY56" i="1" s="1" a="1"/>
  <c r="AEY56" i="1" s="1"/>
  <c r="AEY53" i="1" a="1"/>
  <c r="AEY53" i="1" s="1"/>
  <c r="AEY54" i="1" s="1" a="1"/>
  <c r="AEY54" i="1" s="1"/>
  <c r="AHA51" i="1" a="1"/>
  <c r="AHA51" i="1" s="1"/>
  <c r="AHA52" i="1" s="1" a="1"/>
  <c r="AHA52" i="1" s="1"/>
  <c r="AHA53" i="1" a="1"/>
  <c r="AHA53" i="1" s="1"/>
  <c r="AHA54" i="1" s="1" a="1"/>
  <c r="AHA54" i="1" s="1"/>
  <c r="AHA55" i="1" a="1"/>
  <c r="AHA55" i="1" s="1"/>
  <c r="AHA56" i="1" s="1" a="1"/>
  <c r="AHA56" i="1" s="1"/>
  <c r="AGD51" i="1" a="1"/>
  <c r="AGD51" i="1" s="1"/>
  <c r="AGD52" i="1" s="1" a="1"/>
  <c r="AGD52" i="1" s="1"/>
  <c r="AGD53" i="1" a="1"/>
  <c r="AGD53" i="1" s="1"/>
  <c r="AGD54" i="1" s="1" a="1"/>
  <c r="AGD54" i="1" s="1"/>
  <c r="AGD55" i="1" a="1"/>
  <c r="AGD55" i="1" s="1"/>
  <c r="AGD56" i="1" s="1" a="1"/>
  <c r="AGD56" i="1" s="1"/>
  <c r="AFF51" i="1" a="1"/>
  <c r="AFF51" i="1" s="1"/>
  <c r="AFF52" i="1" s="1" a="1"/>
  <c r="AFF52" i="1" s="1"/>
  <c r="AFF53" i="1" a="1"/>
  <c r="AFF53" i="1" s="1"/>
  <c r="AFF54" i="1" s="1" a="1"/>
  <c r="AFF54" i="1" s="1"/>
  <c r="AFF55" i="1" a="1"/>
  <c r="AFF55" i="1" s="1"/>
  <c r="AFF56" i="1" s="1" a="1"/>
  <c r="AFF56" i="1" s="1"/>
  <c r="AEZ55" i="1" a="1"/>
  <c r="AEZ55" i="1" s="1"/>
  <c r="AEZ56" i="1" s="1" a="1"/>
  <c r="AEZ56" i="1" s="1"/>
  <c r="AEZ53" i="1" a="1"/>
  <c r="AEZ53" i="1" s="1"/>
  <c r="AEZ54" i="1" s="1" a="1"/>
  <c r="AEZ54" i="1" s="1"/>
  <c r="AEZ51" i="1" a="1"/>
  <c r="AEZ51" i="1" s="1"/>
  <c r="AEZ52" i="1" s="1" a="1"/>
  <c r="AEZ52" i="1" s="1"/>
  <c r="AFV53" i="1" a="1"/>
  <c r="AFV53" i="1" s="1"/>
  <c r="AFV54" i="1" s="1" a="1"/>
  <c r="AFV54" i="1" s="1"/>
  <c r="AFV55" i="1" a="1"/>
  <c r="AFV55" i="1" s="1"/>
  <c r="AFV56" i="1" s="1" a="1"/>
  <c r="AFV56" i="1" s="1"/>
  <c r="AFV51" i="1" a="1"/>
  <c r="AFV51" i="1" s="1"/>
  <c r="AFV52" i="1" s="1" a="1"/>
  <c r="AFV52" i="1" s="1"/>
  <c r="AGE51" i="1" a="1"/>
  <c r="AGE51" i="1" s="1"/>
  <c r="AGE52" i="1" s="1" a="1"/>
  <c r="AGE52" i="1" s="1"/>
  <c r="AGE53" i="1" a="1"/>
  <c r="AGE53" i="1" s="1"/>
  <c r="AGE54" i="1" s="1" a="1"/>
  <c r="AGE54" i="1" s="1"/>
  <c r="AGE55" i="1" a="1"/>
  <c r="AGE55" i="1" s="1"/>
  <c r="AGE56" i="1" s="1" a="1"/>
  <c r="AGE56" i="1" s="1"/>
  <c r="AGL53" i="1" a="1"/>
  <c r="AGL53" i="1" s="1"/>
  <c r="AGL54" i="1" s="1" a="1"/>
  <c r="AGL54" i="1" s="1"/>
  <c r="AGL55" i="1" a="1"/>
  <c r="AGL55" i="1" s="1"/>
  <c r="AGL56" i="1" s="1" a="1"/>
  <c r="AGL56" i="1" s="1"/>
  <c r="AGL51" i="1" a="1"/>
  <c r="AGL51" i="1" s="1"/>
  <c r="AGL52" i="1" s="1" a="1"/>
  <c r="AGL52" i="1" s="1"/>
  <c r="AGF55" i="1" a="1"/>
  <c r="AGF55" i="1" s="1"/>
  <c r="AGF56" i="1" s="1" a="1"/>
  <c r="AGF56" i="1" s="1"/>
  <c r="AGF53" i="1" a="1"/>
  <c r="AGF53" i="1" s="1"/>
  <c r="AGF54" i="1" s="1" a="1"/>
  <c r="AGF54" i="1" s="1"/>
  <c r="AGF51" i="1" a="1"/>
  <c r="AGF51" i="1" s="1"/>
  <c r="AGF52" i="1" s="1" a="1"/>
  <c r="AGF52" i="1" s="1"/>
  <c r="AHB53" i="1" a="1"/>
  <c r="AHB53" i="1" s="1"/>
  <c r="AHB54" i="1" s="1" a="1"/>
  <c r="AHB54" i="1" s="1"/>
  <c r="AHB51" i="1" a="1"/>
  <c r="AHB51" i="1" s="1"/>
  <c r="AHB52" i="1" s="1" a="1"/>
  <c r="AHB52" i="1" s="1"/>
  <c r="AHB55" i="1" a="1"/>
  <c r="AHB55" i="1" s="1"/>
  <c r="AHB56" i="1" s="1" a="1"/>
  <c r="AHB56" i="1" s="1"/>
  <c r="AFA53" i="1" a="1"/>
  <c r="AFA53" i="1" s="1"/>
  <c r="AFA54" i="1" s="1" a="1"/>
  <c r="AFA54" i="1" s="1"/>
  <c r="AFA55" i="1" a="1"/>
  <c r="AFA55" i="1" s="1"/>
  <c r="AFA56" i="1" s="1" a="1"/>
  <c r="AFA56" i="1" s="1"/>
  <c r="AFA51" i="1" a="1"/>
  <c r="AFA51" i="1" s="1"/>
  <c r="AFA52" i="1" s="1" a="1"/>
  <c r="AFA52" i="1" s="1"/>
  <c r="AFB53" i="1" a="1"/>
  <c r="AFB53" i="1" s="1"/>
  <c r="AFB54" i="1" s="1" a="1"/>
  <c r="AFB54" i="1" s="1"/>
  <c r="AFB51" i="1" a="1"/>
  <c r="AFB51" i="1" s="1"/>
  <c r="AFB52" i="1" s="1" a="1"/>
  <c r="AFB52" i="1" s="1"/>
  <c r="AFB55" i="1" a="1"/>
  <c r="AFB55" i="1" s="1"/>
  <c r="AFB56" i="1" s="1" a="1"/>
  <c r="AFB56" i="1" s="1"/>
  <c r="AGH53" i="1" a="1"/>
  <c r="AGH53" i="1" s="1"/>
  <c r="AGH54" i="1" s="1" a="1"/>
  <c r="AGH54" i="1" s="1"/>
  <c r="AGH51" i="1" a="1"/>
  <c r="AGH51" i="1" s="1"/>
  <c r="AGH52" i="1" s="1" a="1"/>
  <c r="AGH52" i="1" s="1"/>
  <c r="AGH55" i="1" a="1"/>
  <c r="AGH55" i="1" s="1"/>
  <c r="AGH56" i="1" s="1" a="1"/>
  <c r="AGH56" i="1" s="1"/>
  <c r="AFH55" i="1" a="1"/>
  <c r="AFH55" i="1" s="1"/>
  <c r="AFH56" i="1" s="1" a="1"/>
  <c r="AFH56" i="1" s="1"/>
  <c r="AFH53" i="1" a="1"/>
  <c r="AFH53" i="1" s="1"/>
  <c r="AFH54" i="1" s="1" a="1"/>
  <c r="AFH54" i="1" s="1"/>
  <c r="AFH51" i="1" a="1"/>
  <c r="AFH51" i="1" s="1"/>
  <c r="AFH52" i="1" s="1" a="1"/>
  <c r="AFH52" i="1" s="1"/>
  <c r="AGM51" i="1" a="1"/>
  <c r="AGM51" i="1" s="1"/>
  <c r="AGM52" i="1" s="1" a="1"/>
  <c r="AGM52" i="1" s="1"/>
  <c r="AGM53" i="1" a="1"/>
  <c r="AGM53" i="1" s="1"/>
  <c r="AGM54" i="1" s="1" a="1"/>
  <c r="AGM54" i="1" s="1"/>
  <c r="AGM55" i="1" a="1"/>
  <c r="AGM55" i="1" s="1"/>
  <c r="AGM56" i="1" s="1" a="1"/>
  <c r="AGM56" i="1" s="1"/>
  <c r="AFJ51" i="1" a="1"/>
  <c r="AFJ51" i="1" s="1"/>
  <c r="AFJ52" i="1" s="1" a="1"/>
  <c r="AFJ52" i="1" s="1"/>
  <c r="AFJ53" i="1" a="1"/>
  <c r="AFJ53" i="1" s="1"/>
  <c r="AFJ54" i="1" s="1" a="1"/>
  <c r="AFJ54" i="1" s="1"/>
  <c r="AFJ55" i="1" a="1"/>
  <c r="AFJ55" i="1" s="1"/>
  <c r="AFJ56" i="1" s="1" a="1"/>
  <c r="AFJ56" i="1" s="1"/>
  <c r="ADX51" i="1" a="1"/>
  <c r="ADX51" i="1" s="1"/>
  <c r="ADX52" i="1" s="1" a="1"/>
  <c r="ADX52" i="1" s="1"/>
  <c r="ADX55" i="1" a="1"/>
  <c r="ADX55" i="1" s="1"/>
  <c r="ADX56" i="1" s="1" a="1"/>
  <c r="ADX56" i="1" s="1"/>
  <c r="ADX53" i="1" a="1"/>
  <c r="ADX53" i="1" s="1"/>
  <c r="ADX54" i="1" s="1" a="1"/>
  <c r="ADX54" i="1" s="1"/>
  <c r="AEC53" i="1" a="1"/>
  <c r="AEC53" i="1" s="1"/>
  <c r="AEC54" i="1" s="1" a="1"/>
  <c r="AEC54" i="1" s="1"/>
  <c r="AEC55" i="1" a="1"/>
  <c r="AEC55" i="1" s="1"/>
  <c r="AEC56" i="1" s="1" a="1"/>
  <c r="AEC56" i="1" s="1"/>
  <c r="AEC51" i="1" a="1"/>
  <c r="AEC51" i="1" s="1"/>
  <c r="AEC52" i="1" s="1" a="1"/>
  <c r="AEC52" i="1" s="1"/>
  <c r="AED51" i="1" a="1"/>
  <c r="AED51" i="1" s="1"/>
  <c r="AED52" i="1" s="1" a="1"/>
  <c r="AED52" i="1" s="1"/>
  <c r="AED55" i="1" a="1"/>
  <c r="AED55" i="1" s="1"/>
  <c r="AED56" i="1" s="1" a="1"/>
  <c r="AED56" i="1" s="1"/>
  <c r="AED53" i="1" a="1"/>
  <c r="AED53" i="1" s="1"/>
  <c r="AED54" i="1" s="1" a="1"/>
  <c r="AED54" i="1" s="1"/>
  <c r="AEE53" i="1" a="1"/>
  <c r="AEE53" i="1" s="1"/>
  <c r="AEE54" i="1" s="1" a="1"/>
  <c r="AEE54" i="1" s="1"/>
  <c r="AEE51" i="1" a="1"/>
  <c r="AEE51" i="1" s="1"/>
  <c r="AEE52" i="1" s="1" a="1"/>
  <c r="AEE52" i="1" s="1"/>
  <c r="AEE55" i="1" a="1"/>
  <c r="AEE55" i="1" s="1"/>
  <c r="AEE56" i="1" s="1" a="1"/>
  <c r="AEE56" i="1" s="1"/>
  <c r="AEF53" i="1" a="1"/>
  <c r="AEF53" i="1" s="1"/>
  <c r="AEF54" i="1" s="1" a="1"/>
  <c r="AEF54" i="1" s="1"/>
  <c r="AEF51" i="1" a="1"/>
  <c r="AEF51" i="1" s="1"/>
  <c r="AEF52" i="1" s="1" a="1"/>
  <c r="AEF52" i="1" s="1"/>
  <c r="AEF55" i="1" a="1"/>
  <c r="AEF55" i="1" s="1"/>
  <c r="AEF56" i="1" s="1" a="1"/>
  <c r="AEF56" i="1" s="1"/>
  <c r="AEG55" i="1" a="1"/>
  <c r="AEG55" i="1" s="1"/>
  <c r="AEG56" i="1" s="1" a="1"/>
  <c r="AEG56" i="1" s="1"/>
  <c r="AEG51" i="1" a="1"/>
  <c r="AEG51" i="1" s="1"/>
  <c r="AEG52" i="1" s="1" a="1"/>
  <c r="AEG52" i="1" s="1"/>
  <c r="AEG53" i="1" a="1"/>
  <c r="AEG53" i="1" s="1"/>
  <c r="AEG54" i="1" s="1" a="1"/>
  <c r="AEG54" i="1" s="1"/>
  <c r="AEH53" i="1" a="1"/>
  <c r="AEH53" i="1" s="1"/>
  <c r="AEH54" i="1" s="1" a="1"/>
  <c r="AEH54" i="1" s="1"/>
  <c r="AEH55" i="1" a="1"/>
  <c r="AEH55" i="1" s="1"/>
  <c r="AEH56" i="1" s="1" a="1"/>
  <c r="AEH56" i="1" s="1"/>
  <c r="AEH51" i="1" a="1"/>
  <c r="AEH51" i="1" s="1"/>
  <c r="AEH52" i="1" s="1" a="1"/>
  <c r="AEH52" i="1" s="1"/>
  <c r="AEI53" i="1" a="1"/>
  <c r="AEI53" i="1" s="1"/>
  <c r="AEI54" i="1" s="1" a="1"/>
  <c r="AEI54" i="1" s="1"/>
  <c r="AEI55" i="1" a="1"/>
  <c r="AEI55" i="1" s="1"/>
  <c r="AEI56" i="1" s="1" a="1"/>
  <c r="AEI56" i="1" s="1"/>
  <c r="AEI51" i="1" a="1"/>
  <c r="AEI51" i="1" s="1"/>
  <c r="AEI52" i="1" s="1" a="1"/>
  <c r="AEI52" i="1" s="1"/>
  <c r="AEL51" i="1" a="1"/>
  <c r="AEL51" i="1" s="1"/>
  <c r="AEL52" i="1" s="1" a="1"/>
  <c r="AEL52" i="1" s="1"/>
  <c r="AEL53" i="1" a="1"/>
  <c r="AEL53" i="1" s="1"/>
  <c r="AEL54" i="1" s="1" a="1"/>
  <c r="AEL54" i="1" s="1"/>
  <c r="AEL55" i="1" a="1"/>
  <c r="AEL55" i="1" s="1"/>
  <c r="AEL56" i="1" s="1" a="1"/>
  <c r="AEL56" i="1" s="1"/>
  <c r="AEM53" i="1" a="1"/>
  <c r="AEM53" i="1" s="1"/>
  <c r="AEM54" i="1" s="1" a="1"/>
  <c r="AEM54" i="1" s="1"/>
  <c r="AEM55" i="1" a="1"/>
  <c r="AEM55" i="1" s="1"/>
  <c r="AEM56" i="1" s="1" a="1"/>
  <c r="AEM56" i="1" s="1"/>
  <c r="AEM51" i="1" a="1"/>
  <c r="AEM51" i="1" s="1"/>
  <c r="AEM52" i="1" s="1" a="1"/>
  <c r="AEM52" i="1" s="1"/>
  <c r="AEN55" i="1" a="1"/>
  <c r="AEN55" i="1" s="1"/>
  <c r="AEN56" i="1" s="1" a="1"/>
  <c r="AEN56" i="1" s="1"/>
  <c r="AEN53" i="1" a="1"/>
  <c r="AEN53" i="1" s="1"/>
  <c r="AEN54" i="1" s="1" a="1"/>
  <c r="AEN54" i="1" s="1"/>
  <c r="AEN51" i="1" a="1"/>
  <c r="AEN51" i="1" s="1"/>
  <c r="AEN52" i="1" s="1" a="1"/>
  <c r="AEN52" i="1" s="1"/>
  <c r="AES51" i="1" a="1"/>
  <c r="AES51" i="1" s="1"/>
  <c r="AES52" i="1" s="1" a="1"/>
  <c r="AES52" i="1" s="1"/>
  <c r="AES55" i="1" a="1"/>
  <c r="AES55" i="1" s="1"/>
  <c r="AES56" i="1" s="1" a="1"/>
  <c r="AES56" i="1" s="1"/>
  <c r="AES53" i="1" a="1"/>
  <c r="AES53" i="1" s="1"/>
  <c r="AES54" i="1" s="1" a="1"/>
  <c r="AES54" i="1" s="1"/>
  <c r="AET51" i="1" a="1"/>
  <c r="AET51" i="1" s="1"/>
  <c r="AET52" i="1" s="1" a="1"/>
  <c r="AET52" i="1" s="1"/>
  <c r="AET55" i="1" a="1"/>
  <c r="AET55" i="1" s="1"/>
  <c r="AET56" i="1" s="1" a="1"/>
  <c r="AET56" i="1" s="1"/>
  <c r="AET53" i="1" a="1"/>
  <c r="AET53" i="1" s="1"/>
  <c r="AET54" i="1" s="1" a="1"/>
  <c r="AET54" i="1" s="1"/>
  <c r="AEU53" i="1" a="1"/>
  <c r="AEU53" i="1" s="1"/>
  <c r="AEU54" i="1" s="1" a="1"/>
  <c r="AEU54" i="1" s="1"/>
  <c r="AEU55" i="1" a="1"/>
  <c r="AEU55" i="1" s="1"/>
  <c r="AEU56" i="1" s="1" a="1"/>
  <c r="AEU56" i="1" s="1"/>
  <c r="AEU51" i="1" a="1"/>
  <c r="AEU51" i="1" s="1"/>
  <c r="AEU52" i="1" s="1" a="1"/>
  <c r="AEU52" i="1" s="1"/>
  <c r="ADV53" i="1" a="1"/>
  <c r="ADV53" i="1" s="1"/>
  <c r="ADV54" i="1" s="1" a="1"/>
  <c r="ADV54" i="1" s="1"/>
  <c r="ADV51" i="1" a="1"/>
  <c r="ADV51" i="1" s="1"/>
  <c r="ADV52" i="1" s="1" a="1"/>
  <c r="ADV52" i="1" s="1"/>
  <c r="ADV55" i="1" a="1"/>
  <c r="ADV55" i="1" s="1"/>
  <c r="ADV56" i="1" s="1" a="1"/>
  <c r="ADV56" i="1" s="1"/>
  <c r="ADW53" i="1" a="1"/>
  <c r="ADW53" i="1" s="1"/>
  <c r="ADW54" i="1" s="1" a="1"/>
  <c r="ADW54" i="1" s="1"/>
  <c r="ADW51" i="1" a="1"/>
  <c r="ADW51" i="1" s="1"/>
  <c r="ADW52" i="1" s="1" a="1"/>
  <c r="ADW52" i="1" s="1"/>
  <c r="ADW55" i="1" a="1"/>
  <c r="ADW55" i="1" s="1"/>
  <c r="ADW56" i="1" s="1" a="1"/>
  <c r="ADW56" i="1" s="1"/>
  <c r="ADY51" i="1" a="1"/>
  <c r="ADY51" i="1" s="1"/>
  <c r="ADY52" i="1" s="1" a="1"/>
  <c r="ADY52" i="1" s="1"/>
  <c r="ADY55" i="1" a="1"/>
  <c r="ADY55" i="1" s="1"/>
  <c r="ADY56" i="1" s="1" a="1"/>
  <c r="ADY56" i="1" s="1"/>
  <c r="ADY53" i="1" a="1"/>
  <c r="ADY53" i="1" s="1"/>
  <c r="ADY54" i="1" s="1" a="1"/>
  <c r="ADY54" i="1" s="1"/>
  <c r="AEO55" i="1" a="1"/>
  <c r="AEO55" i="1" s="1"/>
  <c r="AEO56" i="1" s="1" a="1"/>
  <c r="AEO56" i="1" s="1"/>
  <c r="AEO53" i="1" a="1"/>
  <c r="AEO53" i="1" s="1"/>
  <c r="AEO54" i="1" s="1" a="1"/>
  <c r="AEO54" i="1" s="1"/>
  <c r="AEO51" i="1" a="1"/>
  <c r="AEO51" i="1" s="1"/>
  <c r="AEO52" i="1" s="1" a="1"/>
  <c r="AEO52" i="1" s="1"/>
  <c r="ADZ55" i="1" a="1"/>
  <c r="ADZ55" i="1" s="1"/>
  <c r="ADZ56" i="1" s="1" a="1"/>
  <c r="ADZ56" i="1" s="1"/>
  <c r="ADZ53" i="1" a="1"/>
  <c r="ADZ53" i="1" s="1"/>
  <c r="ADZ54" i="1" s="1" a="1"/>
  <c r="ADZ54" i="1" s="1"/>
  <c r="ADZ51" i="1" a="1"/>
  <c r="ADZ51" i="1" s="1"/>
  <c r="ADZ52" i="1" s="1" a="1"/>
  <c r="ADZ52" i="1" s="1"/>
  <c r="AEP55" i="1" a="1"/>
  <c r="AEP55" i="1" s="1"/>
  <c r="AEP56" i="1" s="1" a="1"/>
  <c r="AEP56" i="1" s="1"/>
  <c r="AEP53" i="1" a="1"/>
  <c r="AEP53" i="1" s="1"/>
  <c r="AEP54" i="1" s="1" a="1"/>
  <c r="AEP54" i="1" s="1"/>
  <c r="AEP51" i="1" a="1"/>
  <c r="AEP51" i="1" s="1"/>
  <c r="AEP52" i="1" s="1" a="1"/>
  <c r="AEP52" i="1" s="1"/>
  <c r="AEA51" i="1" a="1"/>
  <c r="AEA51" i="1" s="1"/>
  <c r="AEA52" i="1" s="1" a="1"/>
  <c r="AEA52" i="1" s="1"/>
  <c r="AEA53" i="1" a="1"/>
  <c r="AEA53" i="1" s="1"/>
  <c r="AEA54" i="1" s="1" a="1"/>
  <c r="AEA54" i="1" s="1"/>
  <c r="AEA55" i="1" a="1"/>
  <c r="AEA55" i="1" s="1"/>
  <c r="AEA56" i="1" s="1" a="1"/>
  <c r="AEA56" i="1" s="1"/>
  <c r="AEQ55" i="1" a="1"/>
  <c r="AEQ55" i="1" s="1"/>
  <c r="AEQ56" i="1" s="1" a="1"/>
  <c r="AEQ56" i="1" s="1"/>
  <c r="AEQ51" i="1" a="1"/>
  <c r="AEQ51" i="1" s="1"/>
  <c r="AEQ52" i="1" s="1" a="1"/>
  <c r="AEQ52" i="1" s="1"/>
  <c r="AEQ53" i="1" a="1"/>
  <c r="AEQ53" i="1" s="1"/>
  <c r="AEQ54" i="1" s="1" a="1"/>
  <c r="AEQ54" i="1" s="1"/>
  <c r="AEB51" i="1" a="1"/>
  <c r="AEB51" i="1" s="1"/>
  <c r="AEB52" i="1" s="1" a="1"/>
  <c r="AEB52" i="1" s="1"/>
  <c r="AEB55" i="1" a="1"/>
  <c r="AEB55" i="1" s="1"/>
  <c r="AEB56" i="1" s="1" a="1"/>
  <c r="AEB56" i="1" s="1"/>
  <c r="AEB53" i="1" a="1"/>
  <c r="AEB53" i="1" s="1"/>
  <c r="AEB54" i="1" s="1" a="1"/>
  <c r="AEB54" i="1" s="1"/>
  <c r="AER55" i="1" a="1"/>
  <c r="AER55" i="1" s="1"/>
  <c r="AER56" i="1" s="1" a="1"/>
  <c r="AER56" i="1" s="1"/>
  <c r="AER51" i="1" a="1"/>
  <c r="AER51" i="1" s="1"/>
  <c r="AER52" i="1" s="1" a="1"/>
  <c r="AER52" i="1" s="1"/>
  <c r="AER53" i="1" a="1"/>
  <c r="AER53" i="1" s="1"/>
  <c r="AER54" i="1" s="1" a="1"/>
  <c r="AER54" i="1" s="1"/>
  <c r="ADT55" i="1" a="1"/>
  <c r="ADT55" i="1" s="1"/>
  <c r="ADT56" i="1" s="1" a="1"/>
  <c r="ADT56" i="1" s="1"/>
  <c r="ADT51" i="1" a="1"/>
  <c r="ADT51" i="1" s="1"/>
  <c r="ADT52" i="1" s="1" a="1"/>
  <c r="ADT52" i="1" s="1"/>
  <c r="ADT53" i="1" a="1"/>
  <c r="ADT53" i="1" s="1"/>
  <c r="ADT54" i="1" s="1" a="1"/>
  <c r="ADT54" i="1" s="1"/>
  <c r="AEJ55" i="1" a="1"/>
  <c r="AEJ55" i="1" s="1"/>
  <c r="AEJ56" i="1" s="1" a="1"/>
  <c r="AEJ56" i="1" s="1"/>
  <c r="AEJ53" i="1" a="1"/>
  <c r="AEJ53" i="1" s="1"/>
  <c r="AEJ54" i="1" s="1" a="1"/>
  <c r="AEJ54" i="1" s="1"/>
  <c r="AEJ51" i="1" a="1"/>
  <c r="AEJ51" i="1" s="1"/>
  <c r="AEJ52" i="1" s="1" a="1"/>
  <c r="AEJ52" i="1" s="1"/>
  <c r="ADU51" i="1" a="1"/>
  <c r="ADU51" i="1" s="1"/>
  <c r="ADU52" i="1" s="1" a="1"/>
  <c r="ADU52" i="1" s="1"/>
  <c r="ADU53" i="1" a="1"/>
  <c r="ADU53" i="1" s="1"/>
  <c r="ADU54" i="1" s="1" a="1"/>
  <c r="ADU54" i="1" s="1"/>
  <c r="ADU55" i="1" a="1"/>
  <c r="ADU55" i="1" s="1"/>
  <c r="ADU56" i="1" s="1" a="1"/>
  <c r="ADU56" i="1" s="1"/>
  <c r="AEK51" i="1" a="1"/>
  <c r="AEK51" i="1" s="1"/>
  <c r="AEK52" i="1" s="1" a="1"/>
  <c r="AEK52" i="1" s="1"/>
  <c r="AEK53" i="1" a="1"/>
  <c r="AEK53" i="1" s="1"/>
  <c r="AEK54" i="1" s="1" a="1"/>
  <c r="AEK54" i="1" s="1"/>
  <c r="AEK55" i="1" a="1"/>
  <c r="AEK55" i="1" s="1"/>
  <c r="AEK56" i="1" s="1" a="1"/>
  <c r="AEK56" i="1" s="1"/>
  <c r="YC50" i="1" a="1"/>
  <c r="YC50" i="1" s="1"/>
  <c r="YC55" i="1" s="1" a="1"/>
  <c r="YC55" i="1" s="1"/>
  <c r="YC56" i="1" s="1" a="1"/>
  <c r="YC56" i="1" s="1"/>
  <c r="ZC50" i="1" a="1"/>
  <c r="ZC50" i="1" s="1"/>
  <c r="ZC51" i="1" s="1" a="1"/>
  <c r="ZC51" i="1" s="1"/>
  <c r="ZC52" i="1" s="1" a="1"/>
  <c r="ZC52" i="1" s="1"/>
  <c r="ACJ51" i="1" a="1"/>
  <c r="ACJ51" i="1" s="1"/>
  <c r="ACJ52" i="1" s="1" a="1"/>
  <c r="ACJ52" i="1" s="1"/>
  <c r="ACJ53" i="1" a="1"/>
  <c r="ACJ53" i="1" s="1"/>
  <c r="ACJ54" i="1" s="1" a="1"/>
  <c r="ACJ54" i="1" s="1"/>
  <c r="ZV53" i="1" a="1"/>
  <c r="ZV53" i="1" s="1"/>
  <c r="ZV54" i="1" s="1" a="1"/>
  <c r="ZV54" i="1" s="1"/>
  <c r="GY53" i="1" a="1"/>
  <c r="GY53" i="1" s="1"/>
  <c r="GY54" i="1" s="1" a="1"/>
  <c r="GY54" i="1" s="1"/>
  <c r="GY55" i="1" a="1"/>
  <c r="GY55" i="1" s="1"/>
  <c r="GY56" i="1" s="1" a="1"/>
  <c r="GY56" i="1" s="1"/>
  <c r="CF55" i="1" a="1"/>
  <c r="CF55" i="1" s="1"/>
  <c r="CF56" i="1" s="1" a="1"/>
  <c r="CF56" i="1" s="1"/>
  <c r="CF53" i="1" a="1"/>
  <c r="CF53" i="1" s="1"/>
  <c r="CF54" i="1" s="1" a="1"/>
  <c r="CF54" i="1" s="1"/>
  <c r="CF51" i="1" a="1"/>
  <c r="CF51" i="1" s="1"/>
  <c r="CF52" i="1" s="1" a="1"/>
  <c r="CF52" i="1" s="1"/>
  <c r="GZ55" i="1" a="1"/>
  <c r="GZ55" i="1" s="1"/>
  <c r="GZ56" i="1" s="1" a="1"/>
  <c r="GZ56" i="1" s="1"/>
  <c r="GZ51" i="1" a="1"/>
  <c r="GZ51" i="1" s="1"/>
  <c r="GZ52" i="1" s="1" a="1"/>
  <c r="GZ52" i="1" s="1"/>
  <c r="GZ53" i="1" a="1"/>
  <c r="GZ53" i="1" s="1"/>
  <c r="GZ54" i="1" s="1" a="1"/>
  <c r="GZ54" i="1" s="1"/>
  <c r="ABB55" i="1" a="1"/>
  <c r="ABB55" i="1" s="1"/>
  <c r="ABB56" i="1" s="1" a="1"/>
  <c r="ABB56" i="1" s="1"/>
  <c r="ABB53" i="1" a="1"/>
  <c r="ABB53" i="1" s="1"/>
  <c r="ABB54" i="1" s="1" a="1"/>
  <c r="ABB54" i="1" s="1"/>
  <c r="GX51" i="1" a="1"/>
  <c r="GX51" i="1" s="1"/>
  <c r="GX52" i="1" s="1" a="1"/>
  <c r="GX52" i="1" s="1"/>
  <c r="GX55" i="1" a="1"/>
  <c r="GX55" i="1" s="1"/>
  <c r="GX56" i="1" s="1" a="1"/>
  <c r="GX56" i="1" s="1"/>
  <c r="GX53" i="1" a="1"/>
  <c r="GX53" i="1" s="1"/>
  <c r="GX54" i="1" s="1" a="1"/>
  <c r="GX54" i="1" s="1"/>
  <c r="ABA53" i="1" a="1"/>
  <c r="ABA53" i="1" s="1"/>
  <c r="ABA54" i="1" s="1" a="1"/>
  <c r="ABA54" i="1" s="1"/>
  <c r="ABA51" i="1" a="1"/>
  <c r="ABA51" i="1" s="1"/>
  <c r="ABA52" i="1" s="1" a="1"/>
  <c r="ABA52" i="1" s="1"/>
  <c r="ABA55" i="1" a="1"/>
  <c r="ABA55" i="1" s="1"/>
  <c r="ABA56" i="1" s="1" a="1"/>
  <c r="ABA56" i="1" s="1"/>
  <c r="ABC53" i="1" a="1"/>
  <c r="ABC53" i="1" s="1"/>
  <c r="ABC54" i="1" s="1" a="1"/>
  <c r="ABC54" i="1" s="1"/>
  <c r="ABC51" i="1" a="1"/>
  <c r="ABC51" i="1" s="1"/>
  <c r="ABC52" i="1" s="1" a="1"/>
  <c r="ABC52" i="1" s="1"/>
  <c r="ABC55" i="1" a="1"/>
  <c r="ABC55" i="1" s="1"/>
  <c r="ABC56" i="1" s="1" a="1"/>
  <c r="ABC56" i="1" s="1"/>
  <c r="ABE53" i="1" a="1"/>
  <c r="ABE53" i="1" s="1"/>
  <c r="ABE54" i="1" s="1" a="1"/>
  <c r="ABE54" i="1" s="1"/>
  <c r="ABE51" i="1" a="1"/>
  <c r="ABE51" i="1" s="1"/>
  <c r="ABE52" i="1" s="1" a="1"/>
  <c r="ABE52" i="1" s="1"/>
  <c r="ABE55" i="1" a="1"/>
  <c r="ABE55" i="1" s="1"/>
  <c r="ABE56" i="1" s="1" a="1"/>
  <c r="ABE56" i="1" s="1"/>
  <c r="ABD53" i="1" a="1"/>
  <c r="ABD53" i="1" s="1"/>
  <c r="ABD54" i="1" s="1" a="1"/>
  <c r="ABD54" i="1" s="1"/>
  <c r="ABD51" i="1" a="1"/>
  <c r="ABD51" i="1" s="1"/>
  <c r="ABD52" i="1" s="1" a="1"/>
  <c r="ABD52" i="1" s="1"/>
  <c r="ABD55" i="1" a="1"/>
  <c r="ABD55" i="1" s="1"/>
  <c r="ABD56" i="1" s="1" a="1"/>
  <c r="ABD56" i="1" s="1"/>
  <c r="AAG53" i="1" a="1"/>
  <c r="AAG53" i="1" s="1"/>
  <c r="AAG54" i="1" s="1" a="1"/>
  <c r="AAG54" i="1" s="1"/>
  <c r="YP55" i="1" a="1"/>
  <c r="YP55" i="1" s="1"/>
  <c r="YP56" i="1" s="1" a="1"/>
  <c r="YP56" i="1" s="1"/>
  <c r="YP51" i="1" a="1"/>
  <c r="YP51" i="1" s="1"/>
  <c r="YP52" i="1" s="1" a="1"/>
  <c r="YP52" i="1" s="1"/>
  <c r="AAG55" i="1" a="1"/>
  <c r="AAG55" i="1" s="1"/>
  <c r="AAG56" i="1" s="1" a="1"/>
  <c r="AAG56" i="1" s="1"/>
  <c r="YL51" i="1" a="1"/>
  <c r="YL51" i="1" s="1"/>
  <c r="YL52" i="1" s="1" a="1"/>
  <c r="YL52" i="1" s="1"/>
  <c r="YL55" i="1" a="1"/>
  <c r="YL55" i="1" s="1"/>
  <c r="YL56" i="1" s="1" a="1"/>
  <c r="YL56" i="1" s="1"/>
  <c r="YT55" i="1" a="1"/>
  <c r="YT55" i="1" s="1"/>
  <c r="YT56" i="1" s="1" a="1"/>
  <c r="YT56" i="1" s="1"/>
  <c r="YT51" i="1" a="1"/>
  <c r="YT51" i="1" s="1"/>
  <c r="YT52" i="1" s="1" a="1"/>
  <c r="YT52" i="1" s="1"/>
  <c r="YW51" i="1" a="1"/>
  <c r="YW51" i="1" s="1"/>
  <c r="YW52" i="1" s="1" a="1"/>
  <c r="YW52" i="1" s="1"/>
  <c r="YW55" i="1" a="1"/>
  <c r="YW55" i="1" s="1"/>
  <c r="YW56" i="1" s="1" a="1"/>
  <c r="YW56" i="1" s="1"/>
  <c r="BD57" i="7"/>
  <c r="AS57" i="7" s="1"/>
  <c r="AX57" i="7"/>
  <c r="AM57" i="7" s="1"/>
  <c r="ZL55" i="1" a="1"/>
  <c r="ZL55" i="1" s="1"/>
  <c r="ZL56" i="1" s="1" a="1"/>
  <c r="ZL56" i="1" s="1"/>
  <c r="ZL53" i="1" a="1"/>
  <c r="ZL53" i="1" s="1"/>
  <c r="ZL54" i="1" s="1" a="1"/>
  <c r="ZL54" i="1" s="1"/>
  <c r="ZL51" i="1" a="1"/>
  <c r="ZL51" i="1" s="1"/>
  <c r="ZL52" i="1" s="1" a="1"/>
  <c r="ZL52" i="1" s="1"/>
  <c r="ZK55" i="1" a="1"/>
  <c r="ZK55" i="1" s="1"/>
  <c r="ZK56" i="1" s="1" a="1"/>
  <c r="ZK56" i="1" s="1"/>
  <c r="ZK53" i="1" a="1"/>
  <c r="ZK53" i="1" s="1"/>
  <c r="ZK54" i="1" s="1" a="1"/>
  <c r="ZK54" i="1" s="1"/>
  <c r="ZK51" i="1" a="1"/>
  <c r="ZK51" i="1" s="1"/>
  <c r="ZK52" i="1" s="1" a="1"/>
  <c r="ZK52" i="1" s="1"/>
  <c r="GK55" i="1" a="1"/>
  <c r="GK55" i="1" s="1"/>
  <c r="GK56" i="1" s="1" a="1"/>
  <c r="GK56" i="1" s="1"/>
  <c r="GK53" i="1" a="1"/>
  <c r="GK53" i="1" s="1"/>
  <c r="GK54" i="1" s="1" a="1"/>
  <c r="GK54" i="1" s="1"/>
  <c r="ZJ51" i="1" a="1"/>
  <c r="ZJ51" i="1" s="1"/>
  <c r="ZJ52" i="1" s="1" a="1"/>
  <c r="ZJ52" i="1" s="1"/>
  <c r="ZJ55" i="1" a="1"/>
  <c r="ZJ55" i="1" s="1"/>
  <c r="ZJ56" i="1" s="1" a="1"/>
  <c r="ZJ56" i="1" s="1"/>
  <c r="ZJ53" i="1" a="1"/>
  <c r="ZJ53" i="1" s="1"/>
  <c r="ZJ54" i="1" s="1" a="1"/>
  <c r="ZJ54" i="1" s="1"/>
  <c r="AAP51" i="1" a="1"/>
  <c r="AAP51" i="1" s="1"/>
  <c r="AAP52" i="1" s="1" a="1"/>
  <c r="AAP52" i="1" s="1"/>
  <c r="AAP53" i="1" a="1"/>
  <c r="AAP53" i="1" s="1"/>
  <c r="AAP54" i="1" s="1" a="1"/>
  <c r="AAP54" i="1" s="1"/>
  <c r="AAP55" i="1" a="1"/>
  <c r="AAP55" i="1" s="1"/>
  <c r="AAP56" i="1" s="1" a="1"/>
  <c r="AAP56" i="1" s="1"/>
  <c r="BY51" i="1" a="1"/>
  <c r="BY51" i="1" s="1"/>
  <c r="BY52" i="1" s="1" a="1"/>
  <c r="BY52" i="1" s="1"/>
  <c r="BY55" i="1" a="1"/>
  <c r="BY55" i="1" s="1"/>
  <c r="BY56" i="1" s="1" a="1"/>
  <c r="BY56" i="1" s="1"/>
  <c r="BY53" i="1" a="1"/>
  <c r="BY53" i="1" s="1"/>
  <c r="BY54" i="1" s="1" a="1"/>
  <c r="BY54" i="1" s="1"/>
  <c r="BU55" i="1" a="1"/>
  <c r="BU55" i="1" s="1"/>
  <c r="BU56" i="1" s="1" a="1"/>
  <c r="BU56" i="1" s="1"/>
  <c r="BU53" i="1" a="1"/>
  <c r="BU53" i="1" s="1"/>
  <c r="BU54" i="1" s="1" a="1"/>
  <c r="BU54" i="1" s="1"/>
  <c r="BU51" i="1" a="1"/>
  <c r="BU51" i="1" s="1"/>
  <c r="BU52" i="1" s="1" a="1"/>
  <c r="BU52" i="1" s="1"/>
  <c r="KM55" i="1" a="1"/>
  <c r="KM55" i="1" s="1"/>
  <c r="KM56" i="1" s="1" a="1"/>
  <c r="KM56" i="1" s="1"/>
  <c r="KM51" i="1" a="1"/>
  <c r="KM51" i="1" s="1"/>
  <c r="KM52" i="1" s="1" a="1"/>
  <c r="KM52" i="1" s="1"/>
  <c r="KM53" i="1" a="1"/>
  <c r="KM53" i="1" s="1"/>
  <c r="KM54" i="1" s="1" a="1"/>
  <c r="KM54" i="1" s="1"/>
  <c r="AAF55" i="1" a="1"/>
  <c r="AAF55" i="1" s="1"/>
  <c r="AAF56" i="1" s="1" a="1"/>
  <c r="AAF56" i="1" s="1"/>
  <c r="AAF53" i="1" a="1"/>
  <c r="AAF53" i="1" s="1"/>
  <c r="AAF54" i="1" s="1" a="1"/>
  <c r="AAF54" i="1" s="1"/>
  <c r="AAF51" i="1" a="1"/>
  <c r="AAF51" i="1" s="1"/>
  <c r="AAF52" i="1" s="1" a="1"/>
  <c r="AAF52" i="1" s="1"/>
  <c r="YQ55" i="1" a="1"/>
  <c r="YQ55" i="1" s="1"/>
  <c r="YQ56" i="1" s="1" a="1"/>
  <c r="YQ56" i="1" s="1"/>
  <c r="YQ53" i="1" a="1"/>
  <c r="YQ53" i="1" s="1"/>
  <c r="YQ54" i="1" s="1" a="1"/>
  <c r="YQ54" i="1" s="1"/>
  <c r="YQ51" i="1" a="1"/>
  <c r="YQ51" i="1" s="1"/>
  <c r="YQ52" i="1" s="1" a="1"/>
  <c r="YQ52" i="1" s="1"/>
  <c r="YV53" i="1" a="1"/>
  <c r="YV53" i="1" s="1"/>
  <c r="YV54" i="1" s="1" a="1"/>
  <c r="YV54" i="1" s="1"/>
  <c r="YV51" i="1" a="1"/>
  <c r="YV51" i="1" s="1"/>
  <c r="YV52" i="1" s="1" a="1"/>
  <c r="YV52" i="1" s="1"/>
  <c r="YV55" i="1" a="1"/>
  <c r="YV55" i="1" s="1"/>
  <c r="YV56" i="1" s="1" a="1"/>
  <c r="YV56" i="1" s="1"/>
  <c r="ACO55" i="1" a="1"/>
  <c r="ACO55" i="1" s="1"/>
  <c r="ACO56" i="1" s="1" a="1"/>
  <c r="ACO56" i="1" s="1"/>
  <c r="ACO51" i="1" a="1"/>
  <c r="ACO51" i="1" s="1"/>
  <c r="ACO52" i="1" s="1" a="1"/>
  <c r="ACO52" i="1" s="1"/>
  <c r="ACO53" i="1" a="1"/>
  <c r="ACO53" i="1" s="1"/>
  <c r="ACO54" i="1" s="1" a="1"/>
  <c r="ACO54" i="1" s="1"/>
  <c r="AAV55" i="1" a="1"/>
  <c r="AAV55" i="1" s="1"/>
  <c r="AAV56" i="1" s="1" a="1"/>
  <c r="AAV56" i="1" s="1"/>
  <c r="AAV53" i="1" a="1"/>
  <c r="AAV53" i="1" s="1"/>
  <c r="AAV54" i="1" s="1" a="1"/>
  <c r="AAV54" i="1" s="1"/>
  <c r="AAV51" i="1" a="1"/>
  <c r="AAV51" i="1" s="1"/>
  <c r="AAV52" i="1" s="1" a="1"/>
  <c r="AAV52" i="1" s="1"/>
  <c r="AAS51" i="1" a="1"/>
  <c r="AAS51" i="1" s="1"/>
  <c r="AAS52" i="1" s="1" a="1"/>
  <c r="AAS52" i="1" s="1"/>
  <c r="AAS53" i="1" a="1"/>
  <c r="AAS53" i="1" s="1"/>
  <c r="AAS54" i="1" s="1" a="1"/>
  <c r="AAS54" i="1" s="1"/>
  <c r="AAS55" i="1" a="1"/>
  <c r="AAS55" i="1" s="1"/>
  <c r="AAS56" i="1" s="1" a="1"/>
  <c r="AAS56" i="1" s="1"/>
  <c r="YK55" i="1" a="1"/>
  <c r="YK55" i="1" s="1"/>
  <c r="YK56" i="1" s="1" a="1"/>
  <c r="YK56" i="1" s="1"/>
  <c r="YK53" i="1" a="1"/>
  <c r="YK53" i="1" s="1"/>
  <c r="YK54" i="1" s="1" a="1"/>
  <c r="YK54" i="1" s="1"/>
  <c r="YK51" i="1" a="1"/>
  <c r="YK51" i="1" s="1"/>
  <c r="YK52" i="1" s="1" a="1"/>
  <c r="YK52" i="1" s="1"/>
  <c r="KI53" i="1" a="1"/>
  <c r="KI53" i="1" s="1"/>
  <c r="KI54" i="1" s="1" a="1"/>
  <c r="KI54" i="1" s="1"/>
  <c r="KI51" i="1" a="1"/>
  <c r="KI51" i="1" s="1"/>
  <c r="KI52" i="1" s="1" a="1"/>
  <c r="KI52" i="1" s="1"/>
  <c r="KI55" i="1" a="1"/>
  <c r="KI55" i="1" s="1"/>
  <c r="KI56" i="1" s="1" a="1"/>
  <c r="KI56" i="1" s="1"/>
  <c r="ZF53" i="1" a="1"/>
  <c r="ZF53" i="1" s="1"/>
  <c r="ZF54" i="1" s="1" a="1"/>
  <c r="ZF54" i="1" s="1"/>
  <c r="ZF55" i="1" a="1"/>
  <c r="ZF55" i="1" s="1"/>
  <c r="ZF56" i="1" s="1" a="1"/>
  <c r="ZF56" i="1" s="1"/>
  <c r="ZF51" i="1" a="1"/>
  <c r="ZF51" i="1" s="1"/>
  <c r="ZF52" i="1" s="1" a="1"/>
  <c r="ZF52" i="1" s="1"/>
  <c r="ACL51" i="1" a="1"/>
  <c r="ACL51" i="1" s="1"/>
  <c r="ACL52" i="1" s="1" a="1"/>
  <c r="ACL52" i="1" s="1"/>
  <c r="ACL53" i="1" a="1"/>
  <c r="ACL53" i="1" s="1"/>
  <c r="ACL54" i="1" s="1" a="1"/>
  <c r="ACL54" i="1" s="1"/>
  <c r="ACL55" i="1" a="1"/>
  <c r="ACL55" i="1" s="1"/>
  <c r="ACL56" i="1" s="1" a="1"/>
  <c r="ACL56" i="1" s="1"/>
  <c r="BZ53" i="1" a="1"/>
  <c r="BZ53" i="1" s="1"/>
  <c r="BZ54" i="1" s="1" a="1"/>
  <c r="BZ54" i="1" s="1"/>
  <c r="BZ55" i="1" a="1"/>
  <c r="BZ55" i="1" s="1"/>
  <c r="BZ56" i="1" s="1" a="1"/>
  <c r="BZ56" i="1" s="1"/>
  <c r="BZ51" i="1" a="1"/>
  <c r="BZ51" i="1" s="1"/>
  <c r="BZ52" i="1" s="1" a="1"/>
  <c r="BZ52" i="1" s="1"/>
  <c r="AAT51" i="1" a="1"/>
  <c r="AAT51" i="1" s="1"/>
  <c r="AAT52" i="1" s="1" a="1"/>
  <c r="AAT52" i="1" s="1"/>
  <c r="AAT53" i="1" a="1"/>
  <c r="AAT53" i="1" s="1"/>
  <c r="AAT54" i="1" s="1" a="1"/>
  <c r="AAT54" i="1" s="1"/>
  <c r="AAT55" i="1" a="1"/>
  <c r="AAT55" i="1" s="1"/>
  <c r="AAT56" i="1" s="1" a="1"/>
  <c r="AAT56" i="1" s="1"/>
  <c r="BX53" i="1" a="1"/>
  <c r="BX53" i="1" s="1"/>
  <c r="BX54" i="1" s="1" a="1"/>
  <c r="BX54" i="1" s="1"/>
  <c r="BX55" i="1" a="1"/>
  <c r="BX55" i="1" s="1"/>
  <c r="BX56" i="1" s="1" a="1"/>
  <c r="BX56" i="1" s="1"/>
  <c r="BX51" i="1" a="1"/>
  <c r="BX51" i="1" s="1"/>
  <c r="BX52" i="1" s="1" a="1"/>
  <c r="BX52" i="1" s="1"/>
  <c r="AHD53" i="1" a="1"/>
  <c r="AHD53" i="1" s="1"/>
  <c r="AHD54" i="1" s="1" a="1"/>
  <c r="AHD54" i="1" s="1"/>
  <c r="AHD55" i="1" a="1"/>
  <c r="AHD55" i="1" s="1"/>
  <c r="AHD56" i="1" s="1" a="1"/>
  <c r="AHD56" i="1" s="1"/>
  <c r="AHD51" i="1" a="1"/>
  <c r="AHD51" i="1" s="1"/>
  <c r="AHD52" i="1" s="1" a="1"/>
  <c r="AHD52" i="1" s="1"/>
  <c r="ZH53" i="1" a="1"/>
  <c r="ZH53" i="1" s="1"/>
  <c r="ZH54" i="1" s="1" a="1"/>
  <c r="ZH54" i="1" s="1"/>
  <c r="ZH51" i="1" a="1"/>
  <c r="ZH51" i="1" s="1"/>
  <c r="ZH52" i="1" s="1" a="1"/>
  <c r="ZH52" i="1" s="1"/>
  <c r="ZH55" i="1" a="1"/>
  <c r="ZH55" i="1" s="1"/>
  <c r="ZH56" i="1" s="1" a="1"/>
  <c r="ZH56" i="1" s="1"/>
  <c r="CA51" i="1" a="1"/>
  <c r="CA51" i="1" s="1"/>
  <c r="CA52" i="1" s="1" a="1"/>
  <c r="CA52" i="1" s="1"/>
  <c r="CA53" i="1" a="1"/>
  <c r="CA53" i="1" s="1"/>
  <c r="CA54" i="1" s="1" a="1"/>
  <c r="CA54" i="1" s="1"/>
  <c r="CA55" i="1" a="1"/>
  <c r="CA55" i="1" s="1"/>
  <c r="CA56" i="1" s="1" a="1"/>
  <c r="CA56" i="1" s="1"/>
  <c r="BV55" i="1" a="1"/>
  <c r="BV55" i="1" s="1"/>
  <c r="BV56" i="1" s="1" a="1"/>
  <c r="BV56" i="1" s="1"/>
  <c r="BV53" i="1" a="1"/>
  <c r="BV53" i="1" s="1"/>
  <c r="BV54" i="1" s="1" a="1"/>
  <c r="BV54" i="1" s="1"/>
  <c r="BV51" i="1" a="1"/>
  <c r="BV51" i="1" s="1"/>
  <c r="BV52" i="1" s="1" a="1"/>
  <c r="BV52" i="1" s="1"/>
  <c r="YG55" i="1" a="1"/>
  <c r="YG55" i="1" s="1"/>
  <c r="YG56" i="1" s="1" a="1"/>
  <c r="YG56" i="1" s="1"/>
  <c r="YG53" i="1" a="1"/>
  <c r="YG53" i="1" s="1"/>
  <c r="YG54" i="1" s="1" a="1"/>
  <c r="YG54" i="1" s="1"/>
  <c r="YG51" i="1" a="1"/>
  <c r="YG51" i="1" s="1"/>
  <c r="YG52" i="1" s="1" a="1"/>
  <c r="YG52" i="1" s="1"/>
  <c r="ACN53" i="1" a="1"/>
  <c r="ACN53" i="1" s="1"/>
  <c r="ACN54" i="1" s="1" a="1"/>
  <c r="ACN54" i="1" s="1"/>
  <c r="ACN55" i="1" a="1"/>
  <c r="ACN55" i="1" s="1"/>
  <c r="ACN56" i="1" s="1" a="1"/>
  <c r="ACN56" i="1" s="1"/>
  <c r="ACN51" i="1" a="1"/>
  <c r="ACN51" i="1" s="1"/>
  <c r="ACN52" i="1" s="1" a="1"/>
  <c r="ACN52" i="1" s="1"/>
  <c r="XY51" i="1" a="1"/>
  <c r="XY51" i="1" s="1"/>
  <c r="XY52" i="1" s="1" a="1"/>
  <c r="XY52" i="1" s="1"/>
  <c r="XY53" i="1" a="1"/>
  <c r="XY53" i="1" s="1"/>
  <c r="XY54" i="1" s="1" a="1"/>
  <c r="XY54" i="1" s="1"/>
  <c r="XY55" i="1" a="1"/>
  <c r="XY55" i="1" s="1"/>
  <c r="XY56" i="1" s="1" a="1"/>
  <c r="XY56" i="1" s="1"/>
  <c r="AAW53" i="1" a="1"/>
  <c r="AAW53" i="1" s="1"/>
  <c r="AAW54" i="1" s="1" a="1"/>
  <c r="AAW54" i="1" s="1"/>
  <c r="AAW55" i="1" a="1"/>
  <c r="AAW55" i="1" s="1"/>
  <c r="AAW56" i="1" s="1" a="1"/>
  <c r="AAW56" i="1" s="1"/>
  <c r="AAW51" i="1" a="1"/>
  <c r="AAW51" i="1" s="1"/>
  <c r="AAW52" i="1" s="1" a="1"/>
  <c r="AAW52" i="1" s="1"/>
  <c r="AAU53" i="1" a="1"/>
  <c r="AAU53" i="1" s="1"/>
  <c r="AAU54" i="1" s="1" a="1"/>
  <c r="AAU54" i="1" s="1"/>
  <c r="AAU55" i="1" a="1"/>
  <c r="AAU55" i="1" s="1"/>
  <c r="AAU56" i="1" s="1" a="1"/>
  <c r="AAU56" i="1" s="1"/>
  <c r="AAU51" i="1" a="1"/>
  <c r="AAU51" i="1" s="1"/>
  <c r="AAU52" i="1" s="1" a="1"/>
  <c r="AAU52" i="1" s="1"/>
  <c r="YM53" i="1" a="1"/>
  <c r="YM53" i="1" s="1"/>
  <c r="YM54" i="1" s="1" a="1"/>
  <c r="YM54" i="1" s="1"/>
  <c r="YM51" i="1" a="1"/>
  <c r="YM51" i="1" s="1"/>
  <c r="YM52" i="1" s="1" a="1"/>
  <c r="YM52" i="1" s="1"/>
  <c r="YM55" i="1" a="1"/>
  <c r="YM55" i="1" s="1"/>
  <c r="YM56" i="1" s="1" a="1"/>
  <c r="YM56" i="1" s="1"/>
  <c r="KB51" i="1" a="1"/>
  <c r="KB51" i="1" s="1"/>
  <c r="KB52" i="1" s="1" a="1"/>
  <c r="KB52" i="1" s="1"/>
  <c r="KB55" i="1" a="1"/>
  <c r="KB55" i="1" s="1"/>
  <c r="KB56" i="1" s="1" a="1"/>
  <c r="KB56" i="1" s="1"/>
  <c r="KB53" i="1" a="1"/>
  <c r="KB53" i="1" s="1"/>
  <c r="KB54" i="1" s="1" a="1"/>
  <c r="KB54" i="1" s="1"/>
  <c r="AAB53" i="1" a="1"/>
  <c r="AAB53" i="1" s="1"/>
  <c r="AAB54" i="1" s="1" a="1"/>
  <c r="AAB54" i="1" s="1"/>
  <c r="AAB51" i="1" a="1"/>
  <c r="AAB51" i="1" s="1"/>
  <c r="AAB52" i="1" s="1" a="1"/>
  <c r="AAB52" i="1" s="1"/>
  <c r="AAB55" i="1" a="1"/>
  <c r="AAB55" i="1" s="1"/>
  <c r="AAB56" i="1" s="1" a="1"/>
  <c r="AAB56" i="1" s="1"/>
  <c r="ZT53" i="1" a="1"/>
  <c r="ZT53" i="1" s="1"/>
  <c r="ZT54" i="1" s="1" a="1"/>
  <c r="ZT54" i="1" s="1"/>
  <c r="ZT51" i="1" a="1"/>
  <c r="ZT51" i="1" s="1"/>
  <c r="ZT52" i="1" s="1" a="1"/>
  <c r="ZT52" i="1" s="1"/>
  <c r="ZT55" i="1" a="1"/>
  <c r="ZT55" i="1" s="1"/>
  <c r="ZT56" i="1" s="1" a="1"/>
  <c r="ZT56" i="1" s="1"/>
  <c r="BW53" i="1" a="1"/>
  <c r="BW53" i="1" s="1"/>
  <c r="BW54" i="1" s="1" a="1"/>
  <c r="BW54" i="1" s="1"/>
  <c r="BW51" i="1" a="1"/>
  <c r="BW51" i="1" s="1"/>
  <c r="BW52" i="1" s="1" a="1"/>
  <c r="BW52" i="1" s="1"/>
  <c r="BW55" i="1" a="1"/>
  <c r="BW55" i="1" s="1"/>
  <c r="BW56" i="1" s="1" a="1"/>
  <c r="BW56" i="1" s="1"/>
  <c r="YX53" i="1" a="1"/>
  <c r="YX53" i="1" s="1"/>
  <c r="YX54" i="1" s="1" a="1"/>
  <c r="YX54" i="1" s="1"/>
  <c r="YX55" i="1" a="1"/>
  <c r="YX55" i="1" s="1"/>
  <c r="YX56" i="1" s="1" a="1"/>
  <c r="YX56" i="1" s="1"/>
  <c r="YX51" i="1" a="1"/>
  <c r="YX51" i="1" s="1"/>
  <c r="YX52" i="1" s="1" a="1"/>
  <c r="YX52" i="1" s="1"/>
  <c r="AAQ51" i="1" a="1"/>
  <c r="AAQ51" i="1" s="1"/>
  <c r="AAQ52" i="1" s="1" a="1"/>
  <c r="AAQ52" i="1" s="1"/>
  <c r="AAQ53" i="1" a="1"/>
  <c r="AAQ53" i="1" s="1"/>
  <c r="AAQ54" i="1" s="1" a="1"/>
  <c r="AAQ54" i="1" s="1"/>
  <c r="AAQ55" i="1" a="1"/>
  <c r="AAQ55" i="1" s="1"/>
  <c r="AAQ56" i="1" s="1" a="1"/>
  <c r="AAQ56" i="1" s="1"/>
  <c r="ZW53" i="1" a="1"/>
  <c r="ZW53" i="1" s="1"/>
  <c r="ZW54" i="1" s="1" a="1"/>
  <c r="ZW54" i="1" s="1"/>
  <c r="ZW51" i="1" a="1"/>
  <c r="ZW51" i="1" s="1"/>
  <c r="ZW52" i="1" s="1" a="1"/>
  <c r="ZW52" i="1" s="1"/>
  <c r="ZW55" i="1" a="1"/>
  <c r="ZW55" i="1" s="1"/>
  <c r="ZW56" i="1" s="1" a="1"/>
  <c r="ZW56" i="1" s="1"/>
  <c r="CC53" i="1" a="1"/>
  <c r="CC53" i="1" s="1"/>
  <c r="CC54" i="1" s="1" a="1"/>
  <c r="CC54" i="1" s="1"/>
  <c r="CC55" i="1" a="1"/>
  <c r="CC55" i="1" s="1"/>
  <c r="CC56" i="1" s="1" a="1"/>
  <c r="CC56" i="1" s="1"/>
  <c r="CC51" i="1" a="1"/>
  <c r="CC51" i="1" s="1"/>
  <c r="CC52" i="1" s="1" a="1"/>
  <c r="CC52" i="1" s="1"/>
  <c r="AAA55" i="1" a="1"/>
  <c r="AAA55" i="1" s="1"/>
  <c r="AAA56" i="1" s="1" a="1"/>
  <c r="AAA56" i="1" s="1"/>
  <c r="AAA53" i="1" a="1"/>
  <c r="AAA53" i="1" s="1"/>
  <c r="AAA54" i="1" s="1" a="1"/>
  <c r="AAA54" i="1" s="1"/>
  <c r="AAA51" i="1" a="1"/>
  <c r="AAA51" i="1" s="1"/>
  <c r="AAA52" i="1" s="1" a="1"/>
  <c r="AAA52" i="1" s="1"/>
  <c r="JZ51" i="1" a="1"/>
  <c r="JZ51" i="1" s="1"/>
  <c r="JZ52" i="1" s="1" a="1"/>
  <c r="JZ52" i="1" s="1"/>
  <c r="JZ55" i="1" a="1"/>
  <c r="JZ55" i="1" s="1"/>
  <c r="JZ56" i="1" s="1" a="1"/>
  <c r="JZ56" i="1" s="1"/>
  <c r="JZ53" i="1" a="1"/>
  <c r="JZ53" i="1" s="1"/>
  <c r="JZ54" i="1" s="1" a="1"/>
  <c r="JZ54" i="1" s="1"/>
  <c r="CG51" i="1" a="1"/>
  <c r="CG51" i="1" s="1"/>
  <c r="CG52" i="1" s="1" a="1"/>
  <c r="CG52" i="1" s="1"/>
  <c r="CG53" i="1" a="1"/>
  <c r="CG53" i="1" s="1"/>
  <c r="CG54" i="1" s="1" a="1"/>
  <c r="CG54" i="1" s="1"/>
  <c r="CG55" i="1" a="1"/>
  <c r="CG55" i="1" s="1"/>
  <c r="CG56" i="1" s="1" a="1"/>
  <c r="CG56" i="1" s="1"/>
  <c r="ADS53" i="1" a="1"/>
  <c r="ADS53" i="1" s="1"/>
  <c r="ADS54" i="1" s="1" a="1"/>
  <c r="ADS54" i="1" s="1"/>
  <c r="ADS51" i="1" a="1"/>
  <c r="ADS51" i="1" s="1"/>
  <c r="ADS52" i="1" s="1" a="1"/>
  <c r="ADS52" i="1" s="1"/>
  <c r="ADS55" i="1" a="1"/>
  <c r="ADS55" i="1" s="1"/>
  <c r="ADS56" i="1" s="1" a="1"/>
  <c r="ADS56" i="1" s="1"/>
  <c r="AAM55" i="1" a="1"/>
  <c r="AAM55" i="1" s="1"/>
  <c r="AAM56" i="1" s="1" a="1"/>
  <c r="AAM56" i="1" s="1"/>
  <c r="AAM53" i="1" a="1"/>
  <c r="AAM53" i="1" s="1"/>
  <c r="AAM54" i="1" s="1" a="1"/>
  <c r="AAM54" i="1" s="1"/>
  <c r="AAM51" i="1" a="1"/>
  <c r="AAM51" i="1" s="1"/>
  <c r="AAM52" i="1" s="1" a="1"/>
  <c r="AAM52" i="1" s="1"/>
  <c r="ZO53" i="1" a="1"/>
  <c r="ZO53" i="1" s="1"/>
  <c r="ZO54" i="1" s="1" a="1"/>
  <c r="ZO54" i="1" s="1"/>
  <c r="ZO51" i="1" a="1"/>
  <c r="ZO51" i="1" s="1"/>
  <c r="ZO52" i="1" s="1" a="1"/>
  <c r="ZO52" i="1" s="1"/>
  <c r="ZO55" i="1" a="1"/>
  <c r="ZO55" i="1" s="1"/>
  <c r="ZO56" i="1" s="1" a="1"/>
  <c r="ZO56" i="1" s="1"/>
  <c r="CD53" i="1" a="1"/>
  <c r="CD53" i="1" s="1"/>
  <c r="CD54" i="1" s="1" a="1"/>
  <c r="CD54" i="1" s="1"/>
  <c r="CD55" i="1" a="1"/>
  <c r="CD55" i="1" s="1"/>
  <c r="CD56" i="1" s="1" a="1"/>
  <c r="CD56" i="1" s="1"/>
  <c r="CD51" i="1" a="1"/>
  <c r="CD51" i="1" s="1"/>
  <c r="CD52" i="1" s="1" a="1"/>
  <c r="CD52" i="1" s="1"/>
  <c r="YO55" i="1" a="1"/>
  <c r="YO55" i="1" s="1"/>
  <c r="YO56" i="1" s="1" a="1"/>
  <c r="YO56" i="1" s="1"/>
  <c r="YO53" i="1" a="1"/>
  <c r="YO53" i="1" s="1"/>
  <c r="YO54" i="1" s="1" a="1"/>
  <c r="YO54" i="1" s="1"/>
  <c r="YO51" i="1" a="1"/>
  <c r="YO51" i="1" s="1"/>
  <c r="YO52" i="1" s="1" a="1"/>
  <c r="YO52" i="1" s="1"/>
  <c r="XZ51" i="1" a="1"/>
  <c r="XZ51" i="1" s="1"/>
  <c r="XZ52" i="1" s="1" a="1"/>
  <c r="XZ52" i="1" s="1"/>
  <c r="XZ55" i="1" a="1"/>
  <c r="XZ55" i="1" s="1"/>
  <c r="XZ56" i="1" s="1" a="1"/>
  <c r="XZ56" i="1" s="1"/>
  <c r="XZ53" i="1" a="1"/>
  <c r="XZ53" i="1" s="1"/>
  <c r="XZ54" i="1" s="1" a="1"/>
  <c r="XZ54" i="1" s="1"/>
  <c r="ZE53" i="1" a="1"/>
  <c r="ZE53" i="1" s="1"/>
  <c r="ZE54" i="1" s="1" a="1"/>
  <c r="ZE54" i="1" s="1"/>
  <c r="ZE51" i="1" a="1"/>
  <c r="ZE51" i="1" s="1"/>
  <c r="ZE52" i="1" s="1" a="1"/>
  <c r="ZE52" i="1" s="1"/>
  <c r="ZE55" i="1" a="1"/>
  <c r="ZE55" i="1" s="1"/>
  <c r="ZE56" i="1" s="1" a="1"/>
  <c r="ZE56" i="1" s="1"/>
  <c r="DR55" i="1" a="1"/>
  <c r="DR55" i="1" s="1"/>
  <c r="DR56" i="1" s="1" a="1"/>
  <c r="DR56" i="1" s="1"/>
  <c r="DR53" i="1" a="1"/>
  <c r="DR53" i="1" s="1"/>
  <c r="DR54" i="1" s="1" a="1"/>
  <c r="DR54" i="1" s="1"/>
  <c r="DR51" i="1" a="1"/>
  <c r="DR51" i="1" s="1"/>
  <c r="DR52" i="1" s="1" a="1"/>
  <c r="DR52" i="1" s="1"/>
  <c r="DY53" i="1" a="1"/>
  <c r="DY53" i="1" s="1"/>
  <c r="DY54" i="1" s="1" a="1"/>
  <c r="DY54" i="1" s="1"/>
  <c r="DY51" i="1" a="1"/>
  <c r="DY51" i="1" s="1"/>
  <c r="DY52" i="1" s="1" a="1"/>
  <c r="DY52" i="1" s="1"/>
  <c r="DY55" i="1" a="1"/>
  <c r="DY55" i="1" s="1"/>
  <c r="DY56" i="1" s="1" a="1"/>
  <c r="DY56" i="1" s="1"/>
  <c r="YN55" i="1" a="1"/>
  <c r="YN55" i="1" s="1"/>
  <c r="YN56" i="1" s="1" a="1"/>
  <c r="YN56" i="1" s="1"/>
  <c r="YN53" i="1" a="1"/>
  <c r="YN53" i="1" s="1"/>
  <c r="YN54" i="1" s="1" a="1"/>
  <c r="YN54" i="1" s="1"/>
  <c r="YN51" i="1" a="1"/>
  <c r="YN51" i="1" s="1"/>
  <c r="YN52" i="1" s="1" a="1"/>
  <c r="YN52" i="1" s="1"/>
  <c r="KD53" i="1" a="1"/>
  <c r="KD53" i="1" s="1"/>
  <c r="KD54" i="1" s="1" a="1"/>
  <c r="KD54" i="1" s="1"/>
  <c r="KD51" i="1" a="1"/>
  <c r="KD51" i="1" s="1"/>
  <c r="KD52" i="1" s="1" a="1"/>
  <c r="KD52" i="1" s="1"/>
  <c r="KD55" i="1" a="1"/>
  <c r="KD55" i="1" s="1"/>
  <c r="KD56" i="1" s="1" a="1"/>
  <c r="KD56" i="1" s="1"/>
  <c r="YU55" i="1" a="1"/>
  <c r="YU55" i="1" s="1"/>
  <c r="YU56" i="1" s="1" a="1"/>
  <c r="YU56" i="1" s="1"/>
  <c r="YU53" i="1" a="1"/>
  <c r="YU53" i="1" s="1"/>
  <c r="YU54" i="1" s="1" a="1"/>
  <c r="YU54" i="1" s="1"/>
  <c r="YU51" i="1" a="1"/>
  <c r="YU51" i="1" s="1"/>
  <c r="YU52" i="1" s="1" a="1"/>
  <c r="YU52" i="1" s="1"/>
  <c r="JJ55" i="1" a="1"/>
  <c r="JJ55" i="1" s="1"/>
  <c r="JJ56" i="1" s="1" a="1"/>
  <c r="JJ56" i="1" s="1"/>
  <c r="JJ51" i="1" a="1"/>
  <c r="JJ51" i="1" s="1"/>
  <c r="JJ52" i="1" s="1" a="1"/>
  <c r="JJ52" i="1" s="1"/>
  <c r="JJ53" i="1" a="1"/>
  <c r="JJ53" i="1" s="1"/>
  <c r="JJ54" i="1" s="1" a="1"/>
  <c r="JJ54" i="1" s="1"/>
  <c r="DX51" i="1" a="1"/>
  <c r="DX51" i="1" s="1"/>
  <c r="DX52" i="1" s="1" a="1"/>
  <c r="DX52" i="1" s="1"/>
  <c r="DX53" i="1" a="1"/>
  <c r="DX53" i="1" s="1"/>
  <c r="DX54" i="1" s="1" a="1"/>
  <c r="DX54" i="1" s="1"/>
  <c r="DX55" i="1" a="1"/>
  <c r="DX55" i="1" s="1"/>
  <c r="DX56" i="1" s="1" a="1"/>
  <c r="DX56" i="1" s="1"/>
  <c r="KT55" i="1" a="1"/>
  <c r="KT55" i="1" s="1"/>
  <c r="KT56" i="1" s="1" a="1"/>
  <c r="KT56" i="1" s="1"/>
  <c r="KT53" i="1" a="1"/>
  <c r="KT53" i="1" s="1"/>
  <c r="KT54" i="1" s="1" a="1"/>
  <c r="KT54" i="1" s="1"/>
  <c r="KT51" i="1" a="1"/>
  <c r="KT51" i="1" s="1"/>
  <c r="KT52" i="1" s="1" a="1"/>
  <c r="KT52" i="1" s="1"/>
  <c r="KQ53" i="1" a="1"/>
  <c r="KQ53" i="1" s="1"/>
  <c r="KQ54" i="1" s="1" a="1"/>
  <c r="KQ54" i="1" s="1"/>
  <c r="KQ55" i="1" a="1"/>
  <c r="KQ55" i="1" s="1"/>
  <c r="KQ56" i="1" s="1" a="1"/>
  <c r="KQ56" i="1" s="1"/>
  <c r="KQ51" i="1" a="1"/>
  <c r="KQ51" i="1" s="1"/>
  <c r="KQ52" i="1" s="1" a="1"/>
  <c r="KQ52" i="1" s="1"/>
  <c r="DW51" i="1" a="1"/>
  <c r="DW51" i="1" s="1"/>
  <c r="DW52" i="1" s="1" a="1"/>
  <c r="DW52" i="1" s="1"/>
  <c r="DW53" i="1" a="1"/>
  <c r="DW53" i="1" s="1"/>
  <c r="DW54" i="1" s="1" a="1"/>
  <c r="DW54" i="1" s="1"/>
  <c r="DW55" i="1" a="1"/>
  <c r="DW55" i="1" s="1"/>
  <c r="DW56" i="1" s="1" a="1"/>
  <c r="DW56" i="1" s="1"/>
  <c r="AEW53" i="1" a="1"/>
  <c r="AEW53" i="1" s="1"/>
  <c r="AEW54" i="1" s="1" a="1"/>
  <c r="AEW54" i="1" s="1"/>
  <c r="AEW51" i="1" a="1"/>
  <c r="AEW51" i="1" s="1"/>
  <c r="AEW52" i="1" s="1" a="1"/>
  <c r="AEW52" i="1" s="1"/>
  <c r="AEW55" i="1" a="1"/>
  <c r="AEW55" i="1" s="1"/>
  <c r="AEW56" i="1" s="1" a="1"/>
  <c r="AEW56" i="1" s="1"/>
  <c r="DZ55" i="1" a="1"/>
  <c r="DZ55" i="1" s="1"/>
  <c r="DZ56" i="1" s="1" a="1"/>
  <c r="DZ56" i="1" s="1"/>
  <c r="DZ51" i="1" a="1"/>
  <c r="DZ51" i="1" s="1"/>
  <c r="DZ52" i="1" s="1" a="1"/>
  <c r="DZ52" i="1" s="1"/>
  <c r="DZ53" i="1" a="1"/>
  <c r="DZ53" i="1" s="1"/>
  <c r="DZ54" i="1" s="1" a="1"/>
  <c r="DZ54" i="1" s="1"/>
  <c r="AQ55" i="1" a="1"/>
  <c r="AQ55" i="1" s="1"/>
  <c r="AQ56" i="1" s="1" a="1"/>
  <c r="AQ56" i="1" s="1"/>
  <c r="AQ51" i="1" a="1"/>
  <c r="AQ51" i="1" s="1"/>
  <c r="AQ52" i="1" s="1" a="1"/>
  <c r="AQ52" i="1" s="1"/>
  <c r="AQ53" i="1" a="1"/>
  <c r="AQ53" i="1" s="1"/>
  <c r="AQ54" i="1" s="1" a="1"/>
  <c r="AQ54" i="1" s="1"/>
  <c r="YE53" i="1" a="1"/>
  <c r="YE53" i="1" s="1"/>
  <c r="YE54" i="1" s="1" a="1"/>
  <c r="YE54" i="1" s="1"/>
  <c r="YE55" i="1" a="1"/>
  <c r="YE55" i="1" s="1"/>
  <c r="YE56" i="1" s="1" a="1"/>
  <c r="YE56" i="1" s="1"/>
  <c r="YE51" i="1" a="1"/>
  <c r="YE51" i="1" s="1"/>
  <c r="YE52" i="1" s="1" a="1"/>
  <c r="YE52" i="1" s="1"/>
  <c r="YJ51" i="1" a="1"/>
  <c r="YJ51" i="1" s="1"/>
  <c r="YJ52" i="1" s="1" a="1"/>
  <c r="YJ52" i="1" s="1"/>
  <c r="YJ55" i="1" a="1"/>
  <c r="YJ55" i="1" s="1"/>
  <c r="YJ56" i="1" s="1" a="1"/>
  <c r="YJ56" i="1" s="1"/>
  <c r="YJ53" i="1" a="1"/>
  <c r="YJ53" i="1" s="1"/>
  <c r="YJ54" i="1" s="1" a="1"/>
  <c r="YJ54" i="1" s="1"/>
  <c r="FG51" i="1" a="1"/>
  <c r="FG51" i="1" s="1"/>
  <c r="FG53" i="1" a="1"/>
  <c r="FG53" i="1" s="1"/>
  <c r="FG55" i="1" a="1"/>
  <c r="FG55" i="1" s="1"/>
  <c r="KJ51" i="1" a="1"/>
  <c r="KJ51" i="1" s="1"/>
  <c r="KJ52" i="1" s="1" a="1"/>
  <c r="KJ52" i="1" s="1"/>
  <c r="KJ53" i="1" a="1"/>
  <c r="KJ53" i="1" s="1"/>
  <c r="KJ54" i="1" s="1" a="1"/>
  <c r="KJ54" i="1" s="1"/>
  <c r="KJ55" i="1" a="1"/>
  <c r="KJ55" i="1" s="1"/>
  <c r="KJ56" i="1" s="1" a="1"/>
  <c r="KJ56" i="1" s="1"/>
  <c r="KU53" i="1" a="1"/>
  <c r="KU53" i="1" s="1"/>
  <c r="KU54" i="1" s="1" a="1"/>
  <c r="KU54" i="1" s="1"/>
  <c r="KU51" i="1" a="1"/>
  <c r="KU51" i="1" s="1"/>
  <c r="KU52" i="1" s="1" a="1"/>
  <c r="KU52" i="1" s="1"/>
  <c r="KU55" i="1" a="1"/>
  <c r="KU55" i="1" s="1"/>
  <c r="KU56" i="1" s="1" a="1"/>
  <c r="KU56" i="1" s="1"/>
  <c r="ACX53" i="1" a="1"/>
  <c r="ACX53" i="1" s="1"/>
  <c r="ACX54" i="1" s="1" a="1"/>
  <c r="ACX54" i="1" s="1"/>
  <c r="ACX51" i="1" a="1"/>
  <c r="ACX51" i="1" s="1"/>
  <c r="ACX52" i="1" s="1" a="1"/>
  <c r="ACX52" i="1" s="1"/>
  <c r="ACX55" i="1" a="1"/>
  <c r="ACX55" i="1" s="1"/>
  <c r="ACX56" i="1" s="1" a="1"/>
  <c r="ACX56" i="1" s="1"/>
  <c r="FK53" i="1" a="1"/>
  <c r="FK53" i="1" s="1"/>
  <c r="FK54" i="1" s="1" a="1"/>
  <c r="FK54" i="1" s="1"/>
  <c r="FK55" i="1" a="1"/>
  <c r="FK55" i="1" s="1"/>
  <c r="FK56" i="1" s="1" a="1"/>
  <c r="FK56" i="1" s="1"/>
  <c r="FK51" i="1" a="1"/>
  <c r="FK51" i="1" s="1"/>
  <c r="FK52" i="1" s="1" a="1"/>
  <c r="FK52" i="1" s="1"/>
  <c r="ZM51" i="1" a="1"/>
  <c r="ZM51" i="1" s="1"/>
  <c r="ZM52" i="1" s="1" a="1"/>
  <c r="ZM52" i="1" s="1"/>
  <c r="ZM53" i="1" a="1"/>
  <c r="ZM53" i="1" s="1"/>
  <c r="ZM54" i="1" s="1" a="1"/>
  <c r="ZM54" i="1" s="1"/>
  <c r="ZM55" i="1" a="1"/>
  <c r="ZM55" i="1" s="1"/>
  <c r="ZM56" i="1" s="1" a="1"/>
  <c r="ZM56" i="1" s="1"/>
  <c r="YA53" i="1" a="1"/>
  <c r="YA53" i="1" s="1"/>
  <c r="YA54" i="1" s="1" a="1"/>
  <c r="YA54" i="1" s="1"/>
  <c r="YA51" i="1" a="1"/>
  <c r="YA51" i="1" s="1"/>
  <c r="YA52" i="1" s="1" a="1"/>
  <c r="YA52" i="1" s="1"/>
  <c r="YA55" i="1" a="1"/>
  <c r="YA55" i="1" s="1"/>
  <c r="YA56" i="1" s="1" a="1"/>
  <c r="YA56" i="1" s="1"/>
  <c r="ZN51" i="1" a="1"/>
  <c r="ZN51" i="1" s="1"/>
  <c r="ZN52" i="1" s="1" a="1"/>
  <c r="ZN52" i="1" s="1"/>
  <c r="ZN53" i="1" a="1"/>
  <c r="ZN53" i="1" s="1"/>
  <c r="ZN54" i="1" s="1" a="1"/>
  <c r="ZN54" i="1" s="1"/>
  <c r="ZN55" i="1" a="1"/>
  <c r="ZN55" i="1" s="1"/>
  <c r="ZN56" i="1" s="1" a="1"/>
  <c r="ZN56" i="1" s="1"/>
  <c r="JY51" i="1" a="1"/>
  <c r="JY51" i="1" s="1"/>
  <c r="JY52" i="1" s="1" a="1"/>
  <c r="JY52" i="1" s="1"/>
  <c r="JY55" i="1" a="1"/>
  <c r="JY55" i="1" s="1"/>
  <c r="JY56" i="1" s="1" a="1"/>
  <c r="JY56" i="1" s="1"/>
  <c r="JY53" i="1" a="1"/>
  <c r="JY53" i="1" s="1"/>
  <c r="JY54" i="1" s="1" a="1"/>
  <c r="JY54" i="1" s="1"/>
  <c r="AR55" i="1" a="1"/>
  <c r="AR55" i="1" s="1"/>
  <c r="AR56" i="1" s="1" a="1"/>
  <c r="AR56" i="1" s="1"/>
  <c r="AR51" i="1" a="1"/>
  <c r="AR51" i="1" s="1"/>
  <c r="AR52" i="1" s="1" a="1"/>
  <c r="AR52" i="1" s="1"/>
  <c r="AR53" i="1" a="1"/>
  <c r="AR53" i="1" s="1"/>
  <c r="AR54" i="1" s="1" a="1"/>
  <c r="AR54" i="1" s="1"/>
  <c r="GM53" i="1" a="1"/>
  <c r="GM53" i="1" s="1"/>
  <c r="GM54" i="1" s="1" a="1"/>
  <c r="GM54" i="1" s="1"/>
  <c r="GM55" i="1" a="1"/>
  <c r="GM55" i="1" s="1"/>
  <c r="GM56" i="1" s="1" a="1"/>
  <c r="GM56" i="1" s="1"/>
  <c r="GM51" i="1" a="1"/>
  <c r="GM51" i="1" s="1"/>
  <c r="GM52" i="1" s="1" a="1"/>
  <c r="GM52" i="1" s="1"/>
  <c r="JW55" i="1" a="1"/>
  <c r="JW55" i="1" s="1"/>
  <c r="JW56" i="1" s="1" a="1"/>
  <c r="JW56" i="1" s="1"/>
  <c r="JW53" i="1" a="1"/>
  <c r="JW53" i="1" s="1"/>
  <c r="JW54" i="1" s="1" a="1"/>
  <c r="JW54" i="1" s="1"/>
  <c r="JW51" i="1" a="1"/>
  <c r="JW51" i="1" s="1"/>
  <c r="JW52" i="1" s="1" a="1"/>
  <c r="JW52" i="1" s="1"/>
  <c r="YR51" i="1" a="1"/>
  <c r="YR51" i="1" s="1"/>
  <c r="YR52" i="1" s="1" a="1"/>
  <c r="YR52" i="1" s="1"/>
  <c r="YR55" i="1" a="1"/>
  <c r="YR55" i="1" s="1"/>
  <c r="YR56" i="1" s="1" a="1"/>
  <c r="YR56" i="1" s="1"/>
  <c r="YR53" i="1" a="1"/>
  <c r="YR53" i="1" s="1"/>
  <c r="YR54" i="1" s="1" a="1"/>
  <c r="YR54" i="1" s="1"/>
  <c r="KE55" i="1" a="1"/>
  <c r="KE55" i="1" s="1"/>
  <c r="KE56" i="1" s="1" a="1"/>
  <c r="KE56" i="1" s="1"/>
  <c r="KE53" i="1" a="1"/>
  <c r="KE53" i="1" s="1"/>
  <c r="KE54" i="1" s="1" a="1"/>
  <c r="KE54" i="1" s="1"/>
  <c r="KE51" i="1" a="1"/>
  <c r="KE51" i="1" s="1"/>
  <c r="KE52" i="1" s="1" a="1"/>
  <c r="KE52" i="1" s="1"/>
  <c r="AAY55" i="1" a="1"/>
  <c r="AAY55" i="1" s="1"/>
  <c r="AAY56" i="1" s="1" a="1"/>
  <c r="AAY56" i="1" s="1"/>
  <c r="AAY53" i="1" a="1"/>
  <c r="AAY53" i="1" s="1"/>
  <c r="AAY54" i="1" s="1" a="1"/>
  <c r="AAY54" i="1" s="1"/>
  <c r="AAY51" i="1" a="1"/>
  <c r="AAY51" i="1" s="1"/>
  <c r="AAY52" i="1" s="1" a="1"/>
  <c r="AAY52" i="1" s="1"/>
  <c r="EJ51" i="1" a="1"/>
  <c r="EJ51" i="1" s="1"/>
  <c r="EJ52" i="1" s="1" a="1"/>
  <c r="EJ52" i="1" s="1"/>
  <c r="EJ53" i="1" a="1"/>
  <c r="EJ53" i="1" s="1"/>
  <c r="EJ54" i="1" s="1" a="1"/>
  <c r="EJ54" i="1" s="1"/>
  <c r="EJ55" i="1" a="1"/>
  <c r="EJ55" i="1" s="1"/>
  <c r="EJ56" i="1" s="1" a="1"/>
  <c r="EJ56" i="1" s="1"/>
  <c r="YH51" i="1" a="1"/>
  <c r="YH51" i="1" s="1"/>
  <c r="YH52" i="1" s="1" a="1"/>
  <c r="YH52" i="1" s="1"/>
  <c r="YH53" i="1" a="1"/>
  <c r="YH53" i="1" s="1"/>
  <c r="YH54" i="1" s="1" a="1"/>
  <c r="YH54" i="1" s="1"/>
  <c r="YH55" i="1" a="1"/>
  <c r="YH55" i="1" s="1"/>
  <c r="YH56" i="1" s="1" a="1"/>
  <c r="YH56" i="1" s="1"/>
  <c r="ACK53" i="1" a="1"/>
  <c r="ACK53" i="1" s="1"/>
  <c r="ACK54" i="1" s="1" a="1"/>
  <c r="ACK54" i="1" s="1"/>
  <c r="ACK51" i="1" a="1"/>
  <c r="ACK51" i="1" s="1"/>
  <c r="ACK52" i="1" s="1" a="1"/>
  <c r="ACK52" i="1" s="1"/>
  <c r="ACK55" i="1" a="1"/>
  <c r="ACK55" i="1" s="1"/>
  <c r="ACK56" i="1" s="1" a="1"/>
  <c r="ACK56" i="1" s="1"/>
  <c r="KO53" i="1" a="1"/>
  <c r="KO53" i="1" s="1"/>
  <c r="KO54" i="1" s="1" a="1"/>
  <c r="KO54" i="1" s="1"/>
  <c r="KO51" i="1" a="1"/>
  <c r="KO51" i="1" s="1"/>
  <c r="KO52" i="1" s="1" a="1"/>
  <c r="KO52" i="1" s="1"/>
  <c r="KO55" i="1" a="1"/>
  <c r="KO55" i="1" s="1"/>
  <c r="KO56" i="1" s="1" a="1"/>
  <c r="KO56" i="1" s="1"/>
  <c r="AAO53" i="1" a="1"/>
  <c r="AAO53" i="1" s="1"/>
  <c r="AAO54" i="1" s="1" a="1"/>
  <c r="AAO54" i="1" s="1"/>
  <c r="AAO55" i="1" a="1"/>
  <c r="AAO55" i="1" s="1"/>
  <c r="AAO56" i="1" s="1" a="1"/>
  <c r="AAO56" i="1" s="1"/>
  <c r="AAO51" i="1" a="1"/>
  <c r="AAO51" i="1" s="1"/>
  <c r="AAO52" i="1" s="1" a="1"/>
  <c r="AAO52" i="1" s="1"/>
  <c r="AAC53" i="1" a="1"/>
  <c r="AAC53" i="1" s="1"/>
  <c r="AAC54" i="1" s="1" a="1"/>
  <c r="AAC54" i="1" s="1"/>
  <c r="AAC51" i="1" a="1"/>
  <c r="AAC51" i="1" s="1"/>
  <c r="AAC52" i="1" s="1" a="1"/>
  <c r="AAC52" i="1" s="1"/>
  <c r="AAC55" i="1" a="1"/>
  <c r="AAC55" i="1" s="1"/>
  <c r="AAC56" i="1" s="1" a="1"/>
  <c r="AAC56" i="1" s="1"/>
  <c r="DT53" i="1" a="1"/>
  <c r="DT53" i="1" s="1"/>
  <c r="DT54" i="1" s="1" a="1"/>
  <c r="DT54" i="1" s="1"/>
  <c r="DT51" i="1" a="1"/>
  <c r="DT51" i="1" s="1"/>
  <c r="DT52" i="1" s="1" a="1"/>
  <c r="DT52" i="1" s="1"/>
  <c r="DT55" i="1" a="1"/>
  <c r="DT55" i="1" s="1"/>
  <c r="DT56" i="1" s="1" a="1"/>
  <c r="DT56" i="1" s="1"/>
  <c r="GN53" i="1" a="1"/>
  <c r="GN53" i="1" s="1"/>
  <c r="GN54" i="1" s="1" a="1"/>
  <c r="GN54" i="1" s="1"/>
  <c r="GN55" i="1" a="1"/>
  <c r="GN55" i="1" s="1"/>
  <c r="GN56" i="1" s="1" a="1"/>
  <c r="GN56" i="1" s="1"/>
  <c r="GN51" i="1" a="1"/>
  <c r="GN51" i="1" s="1"/>
  <c r="GN52" i="1" s="1" a="1"/>
  <c r="GN52" i="1" s="1"/>
  <c r="YI55" i="1" a="1"/>
  <c r="YI55" i="1" s="1"/>
  <c r="YI56" i="1" s="1" a="1"/>
  <c r="YI56" i="1" s="1"/>
  <c r="YI53" i="1" a="1"/>
  <c r="YI53" i="1" s="1"/>
  <c r="YI54" i="1" s="1" a="1"/>
  <c r="YI54" i="1" s="1"/>
  <c r="YI51" i="1" a="1"/>
  <c r="YI51" i="1" s="1"/>
  <c r="YI52" i="1" s="1" a="1"/>
  <c r="YI52" i="1" s="1"/>
  <c r="ZS53" i="1" a="1"/>
  <c r="ZS53" i="1" s="1"/>
  <c r="ZS54" i="1" s="1" a="1"/>
  <c r="ZS54" i="1" s="1"/>
  <c r="ZS51" i="1" a="1"/>
  <c r="ZS51" i="1" s="1"/>
  <c r="ZS52" i="1" s="1" a="1"/>
  <c r="ZS52" i="1" s="1"/>
  <c r="ZS55" i="1" a="1"/>
  <c r="ZS55" i="1" s="1"/>
  <c r="ZS56" i="1" s="1" a="1"/>
  <c r="ZS56" i="1" s="1"/>
  <c r="ZI53" i="1" a="1"/>
  <c r="ZI53" i="1" s="1"/>
  <c r="ZI54" i="1" s="1" a="1"/>
  <c r="ZI54" i="1" s="1"/>
  <c r="ZI51" i="1" a="1"/>
  <c r="ZI51" i="1" s="1"/>
  <c r="ZI52" i="1" s="1" a="1"/>
  <c r="ZI52" i="1" s="1"/>
  <c r="ZI55" i="1" a="1"/>
  <c r="ZI55" i="1" s="1"/>
  <c r="ZI56" i="1" s="1" a="1"/>
  <c r="ZI56" i="1" s="1"/>
  <c r="KC51" i="1" a="1"/>
  <c r="KC51" i="1" s="1"/>
  <c r="KC52" i="1" s="1" a="1"/>
  <c r="KC52" i="1" s="1"/>
  <c r="KC53" i="1" a="1"/>
  <c r="KC53" i="1" s="1"/>
  <c r="KC54" i="1" s="1" a="1"/>
  <c r="KC54" i="1" s="1"/>
  <c r="KC55" i="1" a="1"/>
  <c r="KC55" i="1" s="1"/>
  <c r="KC56" i="1" s="1" a="1"/>
  <c r="KC56" i="1" s="1"/>
  <c r="FL53" i="1" a="1"/>
  <c r="FL53" i="1" s="1"/>
  <c r="FL54" i="1" s="1" a="1"/>
  <c r="FL54" i="1" s="1"/>
  <c r="FL55" i="1" a="1"/>
  <c r="FL55" i="1" s="1"/>
  <c r="FL56" i="1" s="1" a="1"/>
  <c r="FL56" i="1" s="1"/>
  <c r="FL51" i="1" a="1"/>
  <c r="FL51" i="1" s="1"/>
  <c r="FL52" i="1" s="1" a="1"/>
  <c r="FL52" i="1" s="1"/>
  <c r="JX55" i="1" a="1"/>
  <c r="JX55" i="1" s="1"/>
  <c r="JX56" i="1" s="1" a="1"/>
  <c r="JX56" i="1" s="1"/>
  <c r="JX53" i="1" a="1"/>
  <c r="JX53" i="1" s="1"/>
  <c r="JX54" i="1" s="1" a="1"/>
  <c r="JX54" i="1" s="1"/>
  <c r="JX51" i="1" a="1"/>
  <c r="JX51" i="1" s="1"/>
  <c r="JX52" i="1" s="1" a="1"/>
  <c r="JX52" i="1" s="1"/>
  <c r="JG53" i="1" a="1"/>
  <c r="JG53" i="1" s="1"/>
  <c r="JG54" i="1" s="1" a="1"/>
  <c r="JG54" i="1" s="1"/>
  <c r="JG51" i="1" a="1"/>
  <c r="JG51" i="1" s="1"/>
  <c r="JG52" i="1" s="1" a="1"/>
  <c r="JG52" i="1" s="1"/>
  <c r="JG55" i="1" a="1"/>
  <c r="JG55" i="1" s="1"/>
  <c r="JG56" i="1" s="1" a="1"/>
  <c r="JG56" i="1" s="1"/>
  <c r="JL53" i="1" a="1"/>
  <c r="JL53" i="1" s="1"/>
  <c r="JL54" i="1" s="1" a="1"/>
  <c r="JL54" i="1" s="1"/>
  <c r="JL55" i="1" a="1"/>
  <c r="JL55" i="1" s="1"/>
  <c r="JL56" i="1" s="1" a="1"/>
  <c r="JL56" i="1" s="1"/>
  <c r="JL51" i="1" a="1"/>
  <c r="JL51" i="1" s="1"/>
  <c r="JL52" i="1" s="1" a="1"/>
  <c r="JL52" i="1" s="1"/>
  <c r="ACM55" i="1" a="1"/>
  <c r="ACM55" i="1" s="1"/>
  <c r="ACM56" i="1" s="1" a="1"/>
  <c r="ACM56" i="1" s="1"/>
  <c r="ACM53" i="1" a="1"/>
  <c r="ACM53" i="1" s="1"/>
  <c r="ACM54" i="1" s="1" a="1"/>
  <c r="ACM54" i="1" s="1"/>
  <c r="ACM51" i="1" a="1"/>
  <c r="ACM51" i="1" s="1"/>
  <c r="ACM52" i="1" s="1" a="1"/>
  <c r="ACM52" i="1" s="1"/>
  <c r="BQ53" i="1" a="1"/>
  <c r="BQ53" i="1" s="1"/>
  <c r="BQ54" i="1" s="1" a="1"/>
  <c r="BQ54" i="1" s="1"/>
  <c r="BQ51" i="1" a="1"/>
  <c r="BQ51" i="1" s="1"/>
  <c r="BQ52" i="1" s="1" a="1"/>
  <c r="BQ52" i="1" s="1"/>
  <c r="BQ55" i="1" a="1"/>
  <c r="BQ55" i="1" s="1"/>
  <c r="BQ56" i="1" s="1" a="1"/>
  <c r="BQ56" i="1" s="1"/>
  <c r="KX53" i="1" a="1"/>
  <c r="KX53" i="1" s="1"/>
  <c r="KX54" i="1" s="1" a="1"/>
  <c r="KX54" i="1" s="1"/>
  <c r="KX55" i="1" a="1"/>
  <c r="KX55" i="1" s="1"/>
  <c r="KX56" i="1" s="1" a="1"/>
  <c r="KX56" i="1" s="1"/>
  <c r="KX51" i="1" a="1"/>
  <c r="KX51" i="1" s="1"/>
  <c r="KX52" i="1" s="1" a="1"/>
  <c r="KX52" i="1" s="1"/>
  <c r="ZU51" i="1" a="1"/>
  <c r="ZU51" i="1" s="1"/>
  <c r="ZU52" i="1" s="1" a="1"/>
  <c r="ZU52" i="1" s="1"/>
  <c r="ZU53" i="1" a="1"/>
  <c r="ZU53" i="1" s="1"/>
  <c r="ZU54" i="1" s="1" a="1"/>
  <c r="ZU54" i="1" s="1"/>
  <c r="ZU55" i="1" a="1"/>
  <c r="ZU55" i="1" s="1"/>
  <c r="ZU56" i="1" s="1" a="1"/>
  <c r="ZU56" i="1" s="1"/>
  <c r="AAN53" i="1" a="1"/>
  <c r="AAN53" i="1" s="1"/>
  <c r="AAN54" i="1" s="1" a="1"/>
  <c r="AAN54" i="1" s="1"/>
  <c r="AAN55" i="1" a="1"/>
  <c r="AAN55" i="1" s="1"/>
  <c r="AAN56" i="1" s="1" a="1"/>
  <c r="AAN56" i="1" s="1"/>
  <c r="AAN51" i="1" a="1"/>
  <c r="AAN51" i="1" s="1"/>
  <c r="AAN52" i="1" s="1" a="1"/>
  <c r="AAN52" i="1" s="1"/>
  <c r="EK51" i="1" a="1"/>
  <c r="EK51" i="1" s="1"/>
  <c r="EK52" i="1" s="1" a="1"/>
  <c r="EK52" i="1" s="1"/>
  <c r="EK53" i="1" a="1"/>
  <c r="EK53" i="1" s="1"/>
  <c r="EK54" i="1" s="1" a="1"/>
  <c r="EK54" i="1" s="1"/>
  <c r="EK55" i="1" a="1"/>
  <c r="EK55" i="1" s="1"/>
  <c r="EK56" i="1" s="1" a="1"/>
  <c r="EK56" i="1" s="1"/>
  <c r="YF53" i="1" a="1"/>
  <c r="YF53" i="1" s="1"/>
  <c r="YF54" i="1" s="1" a="1"/>
  <c r="YF54" i="1" s="1"/>
  <c r="YF51" i="1" a="1"/>
  <c r="YF51" i="1" s="1"/>
  <c r="YF52" i="1" s="1" a="1"/>
  <c r="YF52" i="1" s="1"/>
  <c r="YF55" i="1" a="1"/>
  <c r="YF55" i="1" s="1"/>
  <c r="YF56" i="1" s="1" a="1"/>
  <c r="YF56" i="1" s="1"/>
  <c r="KS53" i="1" a="1"/>
  <c r="KS53" i="1" s="1"/>
  <c r="KS54" i="1" s="1" a="1"/>
  <c r="KS54" i="1" s="1"/>
  <c r="KS55" i="1" a="1"/>
  <c r="KS55" i="1" s="1"/>
  <c r="KS56" i="1" s="1" a="1"/>
  <c r="KS56" i="1" s="1"/>
  <c r="KS51" i="1" a="1"/>
  <c r="KS51" i="1" s="1"/>
  <c r="KS52" i="1" s="1" a="1"/>
  <c r="KS52" i="1" s="1"/>
  <c r="DS55" i="1" a="1"/>
  <c r="DS55" i="1" s="1"/>
  <c r="DS56" i="1" s="1" a="1"/>
  <c r="DS56" i="1" s="1"/>
  <c r="DS53" i="1" a="1"/>
  <c r="DS53" i="1" s="1"/>
  <c r="DS54" i="1" s="1" a="1"/>
  <c r="DS54" i="1" s="1"/>
  <c r="DS51" i="1" a="1"/>
  <c r="DS51" i="1" s="1"/>
  <c r="DS52" i="1" s="1" a="1"/>
  <c r="DS52" i="1" s="1"/>
  <c r="ACR53" i="1" a="1"/>
  <c r="ACR53" i="1" s="1"/>
  <c r="ACR54" i="1" s="1" a="1"/>
  <c r="ACR54" i="1" s="1"/>
  <c r="ACR51" i="1" a="1"/>
  <c r="ACR51" i="1" s="1"/>
  <c r="ACR52" i="1" s="1" a="1"/>
  <c r="ACR52" i="1" s="1"/>
  <c r="ACR55" i="1" a="1"/>
  <c r="ACR55" i="1" s="1"/>
  <c r="ACR56" i="1" s="1" a="1"/>
  <c r="ACR56" i="1" s="1"/>
  <c r="CE53" i="1" a="1"/>
  <c r="CE53" i="1" s="1"/>
  <c r="CE54" i="1" s="1" a="1"/>
  <c r="CE54" i="1" s="1"/>
  <c r="CE55" i="1" a="1"/>
  <c r="CE55" i="1" s="1"/>
  <c r="CE56" i="1" s="1" a="1"/>
  <c r="CE56" i="1" s="1"/>
  <c r="CE51" i="1" a="1"/>
  <c r="CE51" i="1" s="1"/>
  <c r="CE52" i="1" s="1" a="1"/>
  <c r="CE52" i="1" s="1"/>
  <c r="BR51" i="1" a="1"/>
  <c r="BR51" i="1" s="1"/>
  <c r="BR52" i="1" s="1" a="1"/>
  <c r="BR52" i="1" s="1"/>
  <c r="BR53" i="1" a="1"/>
  <c r="BR53" i="1" s="1"/>
  <c r="BR54" i="1" s="1" a="1"/>
  <c r="BR54" i="1" s="1"/>
  <c r="BR55" i="1" a="1"/>
  <c r="BR55" i="1" s="1"/>
  <c r="BR56" i="1" s="1" a="1"/>
  <c r="BR56" i="1" s="1"/>
  <c r="KP51" i="1" a="1"/>
  <c r="KP51" i="1" s="1"/>
  <c r="KP52" i="1" s="1" a="1"/>
  <c r="KP52" i="1" s="1"/>
  <c r="KP53" i="1" a="1"/>
  <c r="KP53" i="1" s="1"/>
  <c r="KP54" i="1" s="1" a="1"/>
  <c r="KP54" i="1" s="1"/>
  <c r="KP55" i="1" a="1"/>
  <c r="KP55" i="1" s="1"/>
  <c r="KP56" i="1" s="1" a="1"/>
  <c r="KP56" i="1" s="1"/>
  <c r="GJ51" i="1" a="1"/>
  <c r="GJ51" i="1" s="1"/>
  <c r="GJ52" i="1" s="1" a="1"/>
  <c r="GJ52" i="1" s="1"/>
  <c r="GJ53" i="1" a="1"/>
  <c r="GJ53" i="1" s="1"/>
  <c r="GJ54" i="1" s="1" a="1"/>
  <c r="GJ54" i="1" s="1"/>
  <c r="GJ55" i="1" a="1"/>
  <c r="GJ55" i="1" s="1"/>
  <c r="GJ56" i="1" s="1" a="1"/>
  <c r="GJ56" i="1" s="1"/>
  <c r="ZG51" i="1" a="1"/>
  <c r="ZG51" i="1" s="1"/>
  <c r="ZG52" i="1" s="1" a="1"/>
  <c r="ZG52" i="1" s="1"/>
  <c r="ZG55" i="1" a="1"/>
  <c r="ZG55" i="1" s="1"/>
  <c r="ZG56" i="1" s="1" a="1"/>
  <c r="ZG56" i="1" s="1"/>
  <c r="ZG53" i="1" a="1"/>
  <c r="ZG53" i="1" s="1"/>
  <c r="ZG54" i="1" s="1" a="1"/>
  <c r="ZG54" i="1" s="1"/>
  <c r="KK51" i="1" a="1"/>
  <c r="KK51" i="1" s="1"/>
  <c r="KK52" i="1" s="1" a="1"/>
  <c r="KK52" i="1" s="1"/>
  <c r="KK53" i="1" a="1"/>
  <c r="KK53" i="1" s="1"/>
  <c r="KK54" i="1" s="1" a="1"/>
  <c r="KK54" i="1" s="1"/>
  <c r="KK55" i="1" a="1"/>
  <c r="KK55" i="1" s="1"/>
  <c r="KK56" i="1" s="1" a="1"/>
  <c r="KK56" i="1" s="1"/>
  <c r="YZ55" i="1" a="1"/>
  <c r="YZ55" i="1" s="1"/>
  <c r="YZ56" i="1" s="1" a="1"/>
  <c r="YZ56" i="1" s="1"/>
  <c r="YZ51" i="1" a="1"/>
  <c r="YZ51" i="1" s="1"/>
  <c r="YZ52" i="1" s="1" a="1"/>
  <c r="YZ52" i="1" s="1"/>
  <c r="YZ53" i="1" a="1"/>
  <c r="YZ53" i="1" s="1"/>
  <c r="YZ54" i="1" s="1" a="1"/>
  <c r="YZ54" i="1" s="1"/>
  <c r="EL51" i="1" a="1"/>
  <c r="EL51" i="1" s="1"/>
  <c r="EL52" i="1" s="1" a="1"/>
  <c r="EL52" i="1" s="1"/>
  <c r="EL53" i="1" a="1"/>
  <c r="EL53" i="1" s="1"/>
  <c r="EL54" i="1" s="1" a="1"/>
  <c r="EL54" i="1" s="1"/>
  <c r="EL55" i="1" a="1"/>
  <c r="EL55" i="1" s="1"/>
  <c r="EL56" i="1" s="1" a="1"/>
  <c r="EL56" i="1" s="1"/>
  <c r="DV55" i="1" a="1"/>
  <c r="DV55" i="1" s="1"/>
  <c r="DV56" i="1" s="1" a="1"/>
  <c r="DV56" i="1" s="1"/>
  <c r="DV53" i="1" a="1"/>
  <c r="DV53" i="1" s="1"/>
  <c r="DV54" i="1" s="1" a="1"/>
  <c r="DV54" i="1" s="1"/>
  <c r="DV51" i="1" a="1"/>
  <c r="DV51" i="1" s="1"/>
  <c r="DV52" i="1" s="1" a="1"/>
  <c r="DV52" i="1" s="1"/>
  <c r="YS55" i="1" a="1"/>
  <c r="YS55" i="1" s="1"/>
  <c r="YS56" i="1" s="1" a="1"/>
  <c r="YS56" i="1" s="1"/>
  <c r="YS53" i="1" a="1"/>
  <c r="YS53" i="1" s="1"/>
  <c r="YS54" i="1" s="1" a="1"/>
  <c r="YS54" i="1" s="1"/>
  <c r="YS51" i="1" a="1"/>
  <c r="YS51" i="1" s="1"/>
  <c r="YS52" i="1" s="1" a="1"/>
  <c r="YS52" i="1" s="1"/>
  <c r="ZP53" i="1" a="1"/>
  <c r="ZP53" i="1" s="1"/>
  <c r="ZP54" i="1" s="1" a="1"/>
  <c r="ZP54" i="1" s="1"/>
  <c r="ZP51" i="1" a="1"/>
  <c r="ZP51" i="1" s="1"/>
  <c r="ZP52" i="1" s="1" a="1"/>
  <c r="ZP52" i="1" s="1"/>
  <c r="ZP55" i="1" a="1"/>
  <c r="ZP55" i="1" s="1"/>
  <c r="ZP56" i="1" s="1" a="1"/>
  <c r="ZP56" i="1" s="1"/>
  <c r="BS55" i="1" a="1"/>
  <c r="BS55" i="1" s="1"/>
  <c r="BS56" i="1" s="1" a="1"/>
  <c r="BS56" i="1" s="1"/>
  <c r="BS53" i="1" a="1"/>
  <c r="BS53" i="1" s="1"/>
  <c r="BS54" i="1" s="1" a="1"/>
  <c r="BS54" i="1" s="1"/>
  <c r="BS51" i="1" a="1"/>
  <c r="BS51" i="1" s="1"/>
  <c r="BS52" i="1" s="1" a="1"/>
  <c r="BS52" i="1" s="1"/>
  <c r="GH51" i="1" a="1"/>
  <c r="GH51" i="1" s="1"/>
  <c r="GH52" i="1" s="1" a="1"/>
  <c r="GH52" i="1" s="1"/>
  <c r="GH55" i="1" a="1"/>
  <c r="GH55" i="1" s="1"/>
  <c r="GH56" i="1" s="1" a="1"/>
  <c r="GH56" i="1" s="1"/>
  <c r="GH53" i="1" a="1"/>
  <c r="GH53" i="1" s="1"/>
  <c r="GH54" i="1" s="1" a="1"/>
  <c r="GH54" i="1" s="1"/>
  <c r="EE55" i="1" a="1"/>
  <c r="EE55" i="1" s="1"/>
  <c r="EE56" i="1" s="1" a="1"/>
  <c r="EE56" i="1" s="1"/>
  <c r="EE51" i="1" a="1"/>
  <c r="EE51" i="1" s="1"/>
  <c r="EE52" i="1" s="1" a="1"/>
  <c r="EE52" i="1" s="1"/>
  <c r="EE53" i="1" a="1"/>
  <c r="EE53" i="1" s="1"/>
  <c r="EE54" i="1" s="1" a="1"/>
  <c r="EE54" i="1" s="1"/>
  <c r="GL55" i="1" a="1"/>
  <c r="GL55" i="1" s="1"/>
  <c r="GL56" i="1" s="1" a="1"/>
  <c r="GL56" i="1" s="1"/>
  <c r="GL53" i="1" a="1"/>
  <c r="GL53" i="1" s="1"/>
  <c r="GL54" i="1" s="1" a="1"/>
  <c r="GL54" i="1" s="1"/>
  <c r="GL51" i="1" a="1"/>
  <c r="GL51" i="1" s="1"/>
  <c r="GL52" i="1" s="1" a="1"/>
  <c r="GL52" i="1" s="1"/>
  <c r="JN55" i="1" a="1"/>
  <c r="JN55" i="1" s="1"/>
  <c r="JN56" i="1" s="1" a="1"/>
  <c r="JN56" i="1" s="1"/>
  <c r="JN53" i="1" a="1"/>
  <c r="JN53" i="1" s="1"/>
  <c r="JN54" i="1" s="1" a="1"/>
  <c r="JN54" i="1" s="1"/>
  <c r="JN51" i="1" a="1"/>
  <c r="JN51" i="1" s="1"/>
  <c r="JN52" i="1" s="1" a="1"/>
  <c r="JN52" i="1" s="1"/>
  <c r="AP55" i="1" a="1"/>
  <c r="AP55" i="1" s="1"/>
  <c r="AP56" i="1" s="1" a="1"/>
  <c r="AP56" i="1" s="1"/>
  <c r="AP51" i="1" a="1"/>
  <c r="AP51" i="1" s="1"/>
  <c r="AP52" i="1" s="1" a="1"/>
  <c r="AP52" i="1" s="1"/>
  <c r="AP53" i="1" a="1"/>
  <c r="AP53" i="1" s="1"/>
  <c r="AP54" i="1" s="1" a="1"/>
  <c r="AP54" i="1" s="1"/>
  <c r="KA53" i="1" a="1"/>
  <c r="KA53" i="1" s="1"/>
  <c r="KA54" i="1" s="1" a="1"/>
  <c r="KA54" i="1" s="1"/>
  <c r="KA51" i="1" a="1"/>
  <c r="KA51" i="1" s="1"/>
  <c r="KA52" i="1" s="1" a="1"/>
  <c r="KA52" i="1" s="1"/>
  <c r="KA55" i="1" a="1"/>
  <c r="KA55" i="1" s="1"/>
  <c r="KA56" i="1" s="1" a="1"/>
  <c r="KA56" i="1" s="1"/>
  <c r="KW53" i="1" a="1"/>
  <c r="KW53" i="1" s="1"/>
  <c r="KW54" i="1" s="1" a="1"/>
  <c r="KW54" i="1" s="1"/>
  <c r="KW51" i="1" a="1"/>
  <c r="KW51" i="1" s="1"/>
  <c r="KW52" i="1" s="1" a="1"/>
  <c r="KW52" i="1" s="1"/>
  <c r="KW55" i="1" a="1"/>
  <c r="KW55" i="1" s="1"/>
  <c r="KW56" i="1" s="1" a="1"/>
  <c r="KW56" i="1" s="1"/>
  <c r="JK51" i="1" a="1"/>
  <c r="JK51" i="1" s="1"/>
  <c r="JK52" i="1" s="1" a="1"/>
  <c r="JK52" i="1" s="1"/>
  <c r="JK53" i="1" a="1"/>
  <c r="JK53" i="1" s="1"/>
  <c r="JK54" i="1" s="1" a="1"/>
  <c r="JK54" i="1" s="1"/>
  <c r="JK55" i="1" a="1"/>
  <c r="JK55" i="1" s="1"/>
  <c r="JK56" i="1" s="1" a="1"/>
  <c r="JK56" i="1" s="1"/>
  <c r="JM51" i="1" a="1"/>
  <c r="JM51" i="1" s="1"/>
  <c r="JM52" i="1" s="1" a="1"/>
  <c r="JM52" i="1" s="1"/>
  <c r="JM53" i="1" a="1"/>
  <c r="JM53" i="1" s="1"/>
  <c r="JM54" i="1" s="1" a="1"/>
  <c r="JM54" i="1" s="1"/>
  <c r="JM55" i="1" a="1"/>
  <c r="JM55" i="1" s="1"/>
  <c r="JM56" i="1" s="1" a="1"/>
  <c r="JM56" i="1" s="1"/>
  <c r="EM55" i="1" a="1"/>
  <c r="EM55" i="1" s="1"/>
  <c r="EM56" i="1" s="1" a="1"/>
  <c r="EM56" i="1" s="1"/>
  <c r="EM53" i="1" a="1"/>
  <c r="EM53" i="1" s="1"/>
  <c r="EM54" i="1" s="1" a="1"/>
  <c r="EM54" i="1" s="1"/>
  <c r="EM51" i="1" a="1"/>
  <c r="EM51" i="1" s="1"/>
  <c r="EM52" i="1" s="1" a="1"/>
  <c r="EM52" i="1" s="1"/>
  <c r="YD51" i="1" a="1"/>
  <c r="YD51" i="1" s="1"/>
  <c r="YD52" i="1" s="1" a="1"/>
  <c r="YD52" i="1" s="1"/>
  <c r="YD53" i="1" a="1"/>
  <c r="YD53" i="1" s="1"/>
  <c r="YD54" i="1" s="1" a="1"/>
  <c r="YD54" i="1" s="1"/>
  <c r="YD55" i="1" a="1"/>
  <c r="YD55" i="1" s="1"/>
  <c r="YD56" i="1" s="1" a="1"/>
  <c r="YD56" i="1" s="1"/>
  <c r="XX51" i="1" a="1"/>
  <c r="XX51" i="1" s="1"/>
  <c r="XX52" i="1" s="1" a="1"/>
  <c r="XX52" i="1" s="1"/>
  <c r="XX53" i="1" a="1"/>
  <c r="XX53" i="1" s="1"/>
  <c r="XX54" i="1" s="1" a="1"/>
  <c r="XX54" i="1" s="1"/>
  <c r="XX55" i="1" a="1"/>
  <c r="XX55" i="1" s="1"/>
  <c r="XX56" i="1" s="1" a="1"/>
  <c r="XX56" i="1" s="1"/>
  <c r="ACI51" i="1" a="1"/>
  <c r="ACI51" i="1" s="1"/>
  <c r="ACI52" i="1" s="1" a="1"/>
  <c r="ACI52" i="1" s="1"/>
  <c r="ACI53" i="1" a="1"/>
  <c r="ACI53" i="1" s="1"/>
  <c r="ACI54" i="1" s="1" a="1"/>
  <c r="ACI54" i="1" s="1"/>
  <c r="ACI55" i="1" a="1"/>
  <c r="ACI55" i="1" s="1"/>
  <c r="ACI56" i="1" s="1" a="1"/>
  <c r="ACI56" i="1" s="1"/>
  <c r="AAE55" i="1" a="1"/>
  <c r="AAE55" i="1" s="1"/>
  <c r="AAE56" i="1" s="1" a="1"/>
  <c r="AAE56" i="1" s="1"/>
  <c r="AAE53" i="1" a="1"/>
  <c r="AAE53" i="1" s="1"/>
  <c r="AAE54" i="1" s="1" a="1"/>
  <c r="AAE54" i="1" s="1"/>
  <c r="AAE51" i="1" a="1"/>
  <c r="AAE51" i="1" s="1"/>
  <c r="AAE52" i="1" s="1" a="1"/>
  <c r="AAE52" i="1" s="1"/>
  <c r="AAZ51" i="1" a="1"/>
  <c r="AAZ51" i="1" s="1"/>
  <c r="AAZ52" i="1" s="1" a="1"/>
  <c r="AAZ52" i="1" s="1"/>
  <c r="AAZ55" i="1" a="1"/>
  <c r="AAZ55" i="1" s="1"/>
  <c r="AAZ56" i="1" s="1" a="1"/>
  <c r="AAZ56" i="1" s="1"/>
  <c r="AAZ53" i="1" a="1"/>
  <c r="AAZ53" i="1" s="1"/>
  <c r="AAZ54" i="1" s="1" a="1"/>
  <c r="AAZ54" i="1" s="1"/>
  <c r="BT53" i="1" a="1"/>
  <c r="BT53" i="1" s="1"/>
  <c r="BT54" i="1" s="1" a="1"/>
  <c r="BT54" i="1" s="1"/>
  <c r="BT55" i="1" a="1"/>
  <c r="BT55" i="1" s="1"/>
  <c r="BT56" i="1" s="1" a="1"/>
  <c r="BT56" i="1" s="1"/>
  <c r="BT51" i="1" a="1"/>
  <c r="BT51" i="1" s="1"/>
  <c r="BT52" i="1" s="1" a="1"/>
  <c r="BT52" i="1" s="1"/>
  <c r="ZD53" i="1" a="1"/>
  <c r="ZD53" i="1" s="1"/>
  <c r="ZD54" i="1" s="1" a="1"/>
  <c r="ZD54" i="1" s="1"/>
  <c r="ZD51" i="1" a="1"/>
  <c r="ZD51" i="1" s="1"/>
  <c r="ZD52" i="1" s="1" a="1"/>
  <c r="ZD52" i="1" s="1"/>
  <c r="ZD55" i="1" a="1"/>
  <c r="ZD55" i="1" s="1"/>
  <c r="ZD56" i="1" s="1" a="1"/>
  <c r="ZD56" i="1" s="1"/>
  <c r="KR53" i="1" a="1"/>
  <c r="KR53" i="1" s="1"/>
  <c r="KR54" i="1" s="1" a="1"/>
  <c r="KR54" i="1" s="1"/>
  <c r="KR55" i="1" a="1"/>
  <c r="KR55" i="1" s="1"/>
  <c r="KR56" i="1" s="1" a="1"/>
  <c r="KR56" i="1" s="1"/>
  <c r="KR51" i="1" a="1"/>
  <c r="KR51" i="1" s="1"/>
  <c r="KR52" i="1" s="1" a="1"/>
  <c r="KR52" i="1" s="1"/>
  <c r="AAX51" i="1" a="1"/>
  <c r="AAX51" i="1" s="1"/>
  <c r="AAX52" i="1" s="1" a="1"/>
  <c r="AAX52" i="1" s="1"/>
  <c r="AAX53" i="1" a="1"/>
  <c r="AAX53" i="1" s="1"/>
  <c r="AAX54" i="1" s="1" a="1"/>
  <c r="AAX54" i="1" s="1"/>
  <c r="AAX55" i="1" a="1"/>
  <c r="AAX55" i="1" s="1"/>
  <c r="AAX56" i="1" s="1" a="1"/>
  <c r="AAX56" i="1" s="1"/>
  <c r="EN55" i="1" a="1"/>
  <c r="EN55" i="1" s="1"/>
  <c r="EN56" i="1" s="1" a="1"/>
  <c r="EN56" i="1" s="1"/>
  <c r="EN51" i="1" a="1"/>
  <c r="EN51" i="1" s="1"/>
  <c r="EN52" i="1" s="1" a="1"/>
  <c r="EN52" i="1" s="1"/>
  <c r="EN53" i="1" a="1"/>
  <c r="EN53" i="1" s="1"/>
  <c r="EN54" i="1" s="1" a="1"/>
  <c r="EN54" i="1" s="1"/>
  <c r="EF53" i="1" a="1"/>
  <c r="EF53" i="1" s="1"/>
  <c r="EF54" i="1" s="1" a="1"/>
  <c r="EF54" i="1" s="1"/>
  <c r="EF51" i="1" a="1"/>
  <c r="EF51" i="1" s="1"/>
  <c r="EF52" i="1" s="1" a="1"/>
  <c r="EF52" i="1" s="1"/>
  <c r="EF55" i="1" a="1"/>
  <c r="EF55" i="1" s="1"/>
  <c r="EF56" i="1" s="1" a="1"/>
  <c r="EF56" i="1" s="1"/>
  <c r="YY51" i="1" a="1"/>
  <c r="YY51" i="1" s="1"/>
  <c r="YY52" i="1" s="1" a="1"/>
  <c r="YY52" i="1" s="1"/>
  <c r="YY53" i="1" a="1"/>
  <c r="YY53" i="1" s="1"/>
  <c r="YY54" i="1" s="1" a="1"/>
  <c r="YY54" i="1" s="1"/>
  <c r="YY55" i="1" a="1"/>
  <c r="YY55" i="1" s="1"/>
  <c r="YY56" i="1" s="1" a="1"/>
  <c r="YY56" i="1" s="1"/>
  <c r="YB55" i="1" a="1"/>
  <c r="YB55" i="1" s="1"/>
  <c r="YB56" i="1" s="1" a="1"/>
  <c r="YB56" i="1" s="1"/>
  <c r="YB51" i="1" a="1"/>
  <c r="YB51" i="1" s="1"/>
  <c r="YB52" i="1" s="1" a="1"/>
  <c r="YB52" i="1" s="1"/>
  <c r="YB53" i="1" a="1"/>
  <c r="YB53" i="1" s="1"/>
  <c r="YB54" i="1" s="1" a="1"/>
  <c r="YB54" i="1" s="1"/>
  <c r="BC57" i="7"/>
  <c r="AR57" i="7" s="1"/>
  <c r="AY57" i="7"/>
  <c r="AN57" i="7" s="1"/>
  <c r="BA57" i="7"/>
  <c r="AP57" i="7" s="1"/>
  <c r="BB57" i="7"/>
  <c r="AQ57" i="7" s="1"/>
  <c r="BE57" i="7"/>
  <c r="AT57" i="7" s="1"/>
  <c r="BF57" i="7"/>
  <c r="AU57" i="7" s="1"/>
  <c r="AZ56" i="7"/>
  <c r="AO56" i="7" s="1"/>
  <c r="BB56" i="7"/>
  <c r="AQ56" i="7" s="1"/>
  <c r="BE56" i="7"/>
  <c r="AT56" i="7" s="1"/>
  <c r="BA56" i="7"/>
  <c r="AP56" i="7" s="1"/>
  <c r="BC56" i="7"/>
  <c r="AR56" i="7" s="1"/>
  <c r="AW61" i="7"/>
  <c r="AW62" i="7" s="1"/>
  <c r="BC62" i="7" s="1"/>
  <c r="AR62" i="7" s="1"/>
  <c r="BF56" i="7"/>
  <c r="AU56" i="7" s="1"/>
  <c r="BD56" i="7"/>
  <c r="AS56" i="7" s="1"/>
  <c r="AW58" i="7"/>
  <c r="BD58" i="7" s="1"/>
  <c r="AS58" i="7" s="1"/>
  <c r="AX56" i="7"/>
  <c r="AM56" i="7" s="1"/>
  <c r="BF56" i="6"/>
  <c r="AU56" i="6" s="1"/>
  <c r="BF54" i="6"/>
  <c r="AU54" i="6" s="1"/>
  <c r="AW61" i="6"/>
  <c r="AW62" i="6" s="1"/>
  <c r="BA62" i="6" s="1"/>
  <c r="AP62" i="6" s="1"/>
  <c r="BA56" i="6"/>
  <c r="AP56" i="6" s="1"/>
  <c r="AX56" i="6"/>
  <c r="AM56" i="6" s="1"/>
  <c r="AX54" i="6"/>
  <c r="AM54" i="6" s="1"/>
  <c r="BA54" i="6"/>
  <c r="AP54" i="6" s="1"/>
  <c r="BB54" i="6"/>
  <c r="AQ54" i="6" s="1"/>
  <c r="AY54" i="6"/>
  <c r="AN54" i="6" s="1"/>
  <c r="AZ54" i="6"/>
  <c r="AO54" i="6" s="1"/>
  <c r="BC54" i="6"/>
  <c r="AR54" i="6" s="1"/>
  <c r="BD54" i="6"/>
  <c r="AS54" i="6" s="1"/>
  <c r="BE54" i="6"/>
  <c r="AT54" i="6" s="1"/>
  <c r="YA8" i="1"/>
  <c r="E51" i="8"/>
  <c r="W51" i="8" s="1"/>
  <c r="D51" i="8"/>
  <c r="V51" i="8" s="1"/>
  <c r="E51" i="6"/>
  <c r="W51" i="6" s="1"/>
  <c r="C51" i="6"/>
  <c r="U51" i="6" s="1"/>
  <c r="D51" i="6"/>
  <c r="V51" i="6" s="1"/>
  <c r="C51" i="8"/>
  <c r="U51" i="8" s="1"/>
  <c r="AX53" i="6"/>
  <c r="AM53" i="6" s="1"/>
  <c r="BE56" i="6"/>
  <c r="AT56" i="6" s="1"/>
  <c r="AY53" i="6"/>
  <c r="AN53" i="6" s="1"/>
  <c r="AZ53" i="6"/>
  <c r="AO53" i="6" s="1"/>
  <c r="BD56" i="6"/>
  <c r="AS56" i="6" s="1"/>
  <c r="BB53" i="6"/>
  <c r="AQ53" i="6" s="1"/>
  <c r="BC56" i="6"/>
  <c r="AR56" i="6" s="1"/>
  <c r="BA53" i="6"/>
  <c r="AP53" i="6" s="1"/>
  <c r="BB56" i="6"/>
  <c r="AQ56" i="6" s="1"/>
  <c r="BD53" i="6"/>
  <c r="AS53" i="6" s="1"/>
  <c r="BC53" i="6"/>
  <c r="AR53" i="6" s="1"/>
  <c r="BE53" i="6"/>
  <c r="AT53" i="6" s="1"/>
  <c r="BA52" i="6"/>
  <c r="AP52" i="6" s="1"/>
  <c r="BF52" i="6"/>
  <c r="AU52" i="6" s="1"/>
  <c r="BE52" i="6"/>
  <c r="AT52" i="6" s="1"/>
  <c r="BD52" i="6"/>
  <c r="AS52" i="6" s="1"/>
  <c r="BC52" i="6"/>
  <c r="AR52" i="6" s="1"/>
  <c r="BB52" i="6"/>
  <c r="AQ52" i="6" s="1"/>
  <c r="AZ52" i="6"/>
  <c r="AO52" i="6" s="1"/>
  <c r="AY52" i="6"/>
  <c r="AN52" i="6" s="1"/>
  <c r="AX52" i="6"/>
  <c r="AM52" i="6" s="1"/>
  <c r="AW58" i="6"/>
  <c r="AW57" i="6"/>
  <c r="AY56" i="6"/>
  <c r="AN56" i="6" s="1"/>
  <c r="BF57" i="8"/>
  <c r="AU57" i="8" s="1"/>
  <c r="BE57" i="8"/>
  <c r="AT57" i="8" s="1"/>
  <c r="BD57" i="8"/>
  <c r="AS57" i="8" s="1"/>
  <c r="BC57" i="8"/>
  <c r="AR57" i="8" s="1"/>
  <c r="BB57" i="8"/>
  <c r="AQ57" i="8" s="1"/>
  <c r="BA57" i="8"/>
  <c r="AP57" i="8" s="1"/>
  <c r="AZ57" i="8"/>
  <c r="AO57" i="8" s="1"/>
  <c r="AY57" i="8"/>
  <c r="AN57" i="8" s="1"/>
  <c r="AX57" i="8"/>
  <c r="AM57" i="8" s="1"/>
  <c r="BF54" i="8"/>
  <c r="AU54" i="8" s="1"/>
  <c r="BD54" i="8"/>
  <c r="AS54" i="8" s="1"/>
  <c r="BE54" i="8"/>
  <c r="AT54" i="8" s="1"/>
  <c r="AW59" i="8"/>
  <c r="AX54" i="8"/>
  <c r="AM54" i="8" s="1"/>
  <c r="AY54" i="8"/>
  <c r="AN54" i="8" s="1"/>
  <c r="AZ54" i="8"/>
  <c r="AO54" i="8" s="1"/>
  <c r="BA54" i="8"/>
  <c r="AP54" i="8" s="1"/>
  <c r="BB54" i="8"/>
  <c r="AQ54" i="8" s="1"/>
  <c r="BC54" i="8"/>
  <c r="AR54" i="8" s="1"/>
  <c r="AW60" i="8"/>
  <c r="BF55" i="8"/>
  <c r="AU55" i="8" s="1"/>
  <c r="BE55" i="8"/>
  <c r="AT55" i="8" s="1"/>
  <c r="BD55" i="8"/>
  <c r="AS55" i="8" s="1"/>
  <c r="AZ55" i="8"/>
  <c r="AO55" i="8" s="1"/>
  <c r="AY55" i="8"/>
  <c r="AN55" i="8" s="1"/>
  <c r="AX55" i="8"/>
  <c r="AM55" i="8" s="1"/>
  <c r="BA55" i="8"/>
  <c r="AP55" i="8" s="1"/>
  <c r="BB55" i="8"/>
  <c r="AQ55" i="8" s="1"/>
  <c r="BC55" i="8"/>
  <c r="AR55" i="8" s="1"/>
  <c r="BF54" i="7"/>
  <c r="AU54" i="7" s="1"/>
  <c r="AW59" i="7"/>
  <c r="BE54" i="7"/>
  <c r="AT54" i="7" s="1"/>
  <c r="BD54" i="7"/>
  <c r="AS54" i="7" s="1"/>
  <c r="BC54" i="7"/>
  <c r="AR54" i="7" s="1"/>
  <c r="BB54" i="7"/>
  <c r="AQ54" i="7" s="1"/>
  <c r="BA54" i="7"/>
  <c r="AP54" i="7" s="1"/>
  <c r="AZ54" i="7"/>
  <c r="AO54" i="7" s="1"/>
  <c r="AY54" i="7"/>
  <c r="AN54" i="7" s="1"/>
  <c r="AX54" i="7"/>
  <c r="AM54" i="7" s="1"/>
  <c r="BF60" i="6"/>
  <c r="AU60" i="6" s="1"/>
  <c r="AW65" i="6"/>
  <c r="BE60" i="6"/>
  <c r="AT60" i="6" s="1"/>
  <c r="BD60" i="6"/>
  <c r="AS60" i="6" s="1"/>
  <c r="BC60" i="6"/>
  <c r="AR60" i="6" s="1"/>
  <c r="BB60" i="6"/>
  <c r="AQ60" i="6" s="1"/>
  <c r="BA60" i="6"/>
  <c r="AP60" i="6" s="1"/>
  <c r="AZ60" i="6"/>
  <c r="AO60" i="6" s="1"/>
  <c r="AY60" i="6"/>
  <c r="AN60" i="6" s="1"/>
  <c r="AX60" i="6"/>
  <c r="AM60" i="6" s="1"/>
  <c r="BF59" i="6"/>
  <c r="AU59" i="6" s="1"/>
  <c r="AW64" i="6"/>
  <c r="BE59" i="6"/>
  <c r="AT59" i="6" s="1"/>
  <c r="BD59" i="6"/>
  <c r="AS59" i="6" s="1"/>
  <c r="BC59" i="6"/>
  <c r="AR59" i="6" s="1"/>
  <c r="BB59" i="6"/>
  <c r="AQ59" i="6" s="1"/>
  <c r="BA59" i="6"/>
  <c r="AP59" i="6" s="1"/>
  <c r="AZ59" i="6"/>
  <c r="AO59" i="6" s="1"/>
  <c r="AY59" i="6"/>
  <c r="AN59" i="6" s="1"/>
  <c r="AX59" i="6"/>
  <c r="AM59" i="6" s="1"/>
  <c r="BF56" i="8"/>
  <c r="AU56" i="8" s="1"/>
  <c r="AW61" i="8"/>
  <c r="AW62" i="8" s="1"/>
  <c r="BE56" i="8"/>
  <c r="AT56" i="8" s="1"/>
  <c r="BD56" i="8"/>
  <c r="AS56" i="8" s="1"/>
  <c r="BC56" i="8"/>
  <c r="AR56" i="8" s="1"/>
  <c r="BB56" i="8"/>
  <c r="AQ56" i="8" s="1"/>
  <c r="BA56" i="8"/>
  <c r="AP56" i="8" s="1"/>
  <c r="AZ56" i="8"/>
  <c r="AO56" i="8" s="1"/>
  <c r="AY56" i="8"/>
  <c r="AN56" i="8" s="1"/>
  <c r="AX56" i="8"/>
  <c r="AM56" i="8" s="1"/>
  <c r="AW58" i="8"/>
  <c r="BF55" i="7"/>
  <c r="AU55" i="7" s="1"/>
  <c r="AW60" i="7"/>
  <c r="BE55" i="7"/>
  <c r="AT55" i="7" s="1"/>
  <c r="BD55" i="7"/>
  <c r="AS55" i="7" s="1"/>
  <c r="BC55" i="7"/>
  <c r="AR55" i="7" s="1"/>
  <c r="BB55" i="7"/>
  <c r="AQ55" i="7" s="1"/>
  <c r="BA55" i="7"/>
  <c r="AP55" i="7" s="1"/>
  <c r="AZ55" i="7"/>
  <c r="AO55" i="7" s="1"/>
  <c r="AY55" i="7"/>
  <c r="AN55" i="7" s="1"/>
  <c r="AX55" i="7"/>
  <c r="AM55" i="7" s="1"/>
  <c r="BD53" i="8"/>
  <c r="AS53" i="8" s="1"/>
  <c r="BC53" i="8"/>
  <c r="AR53" i="8" s="1"/>
  <c r="BB53" i="8"/>
  <c r="AQ53" i="8" s="1"/>
  <c r="BA53" i="8"/>
  <c r="AP53" i="8" s="1"/>
  <c r="AZ53" i="8"/>
  <c r="AO53" i="8" s="1"/>
  <c r="AX53" i="8"/>
  <c r="AM53" i="8" s="1"/>
  <c r="AY53" i="8"/>
  <c r="AN53" i="8" s="1"/>
  <c r="BF53" i="8"/>
  <c r="AU53" i="8" s="1"/>
  <c r="BE53" i="8"/>
  <c r="AT53" i="8" s="1"/>
  <c r="CI89" i="1" l="1" a="1"/>
  <c r="CI89" i="1" s="1"/>
  <c r="CI91" i="1" s="1" a="1"/>
  <c r="CI91" i="1" s="1"/>
  <c r="CI93" i="1" s="1" a="1"/>
  <c r="CI93" i="1" s="1"/>
  <c r="CI95" i="1" s="1" a="1"/>
  <c r="CI95" i="1" s="1"/>
  <c r="CI97" i="1" s="1" a="1"/>
  <c r="CI97" i="1" s="1"/>
  <c r="CI99" i="1" s="1" a="1"/>
  <c r="CI99" i="1" s="1"/>
  <c r="CI101" i="1" s="1" a="1"/>
  <c r="CI101" i="1" s="1"/>
  <c r="CI103" i="1" s="1" a="1"/>
  <c r="CI103" i="1" s="1"/>
  <c r="CI105" i="1" s="1" a="1"/>
  <c r="CI105" i="1" s="1"/>
  <c r="CI108" i="1" a="1"/>
  <c r="CI108" i="1" s="1"/>
  <c r="CI107" i="1" a="1"/>
  <c r="CI107" i="1" s="1"/>
  <c r="CI88" i="1" a="1"/>
  <c r="CI88" i="1" s="1"/>
  <c r="CI90" i="1" s="1" a="1"/>
  <c r="CI90" i="1" s="1"/>
  <c r="CI92" i="1" s="1" a="1"/>
  <c r="CI92" i="1" s="1"/>
  <c r="CI94" i="1" s="1" a="1"/>
  <c r="CI94" i="1" s="1"/>
  <c r="CI96" i="1" s="1" a="1"/>
  <c r="CI96" i="1" s="1"/>
  <c r="CI98" i="1" s="1" a="1"/>
  <c r="CI98" i="1" s="1"/>
  <c r="CI100" i="1" s="1" a="1"/>
  <c r="CI100" i="1" s="1"/>
  <c r="CI102" i="1" s="1" a="1"/>
  <c r="CI102" i="1" s="1"/>
  <c r="CI104" i="1" s="1" a="1"/>
  <c r="CI104" i="1" s="1"/>
  <c r="CJ89" i="1" a="1"/>
  <c r="CJ89" i="1" s="1"/>
  <c r="CJ91" i="1" s="1" a="1"/>
  <c r="CJ91" i="1" s="1"/>
  <c r="CJ93" i="1" s="1" a="1"/>
  <c r="CJ93" i="1" s="1"/>
  <c r="CJ95" i="1" s="1" a="1"/>
  <c r="CJ95" i="1" s="1"/>
  <c r="CJ97" i="1" s="1" a="1"/>
  <c r="CJ97" i="1" s="1"/>
  <c r="CJ99" i="1" s="1" a="1"/>
  <c r="CJ99" i="1" s="1"/>
  <c r="CJ101" i="1" s="1" a="1"/>
  <c r="CJ101" i="1" s="1"/>
  <c r="CJ103" i="1" s="1" a="1"/>
  <c r="CJ103" i="1" s="1"/>
  <c r="CJ105" i="1" s="1" a="1"/>
  <c r="CJ105" i="1" s="1"/>
  <c r="CJ108" i="1" a="1"/>
  <c r="CJ108" i="1" s="1"/>
  <c r="CJ107" i="1" a="1"/>
  <c r="CJ107" i="1" s="1"/>
  <c r="CJ88" i="1" a="1"/>
  <c r="CJ88" i="1" s="1"/>
  <c r="CJ90" i="1" s="1" a="1"/>
  <c r="CJ90" i="1" s="1"/>
  <c r="CJ92" i="1" s="1" a="1"/>
  <c r="CJ92" i="1" s="1"/>
  <c r="CJ94" i="1" s="1" a="1"/>
  <c r="CJ94" i="1" s="1"/>
  <c r="CJ96" i="1" s="1" a="1"/>
  <c r="CJ96" i="1" s="1"/>
  <c r="CJ98" i="1" s="1" a="1"/>
  <c r="CJ98" i="1" s="1"/>
  <c r="CJ100" i="1" s="1" a="1"/>
  <c r="CJ100" i="1" s="1"/>
  <c r="CJ102" i="1" s="1" a="1"/>
  <c r="CJ102" i="1" s="1"/>
  <c r="CJ104" i="1" s="1" a="1"/>
  <c r="CJ104" i="1" s="1"/>
  <c r="CH107" i="1" a="1"/>
  <c r="CH107" i="1" s="1"/>
  <c r="CH88" i="1" a="1"/>
  <c r="CH88" i="1" s="1"/>
  <c r="CH90" i="1" s="1" a="1"/>
  <c r="CH90" i="1" s="1"/>
  <c r="CH92" i="1" s="1" a="1"/>
  <c r="CH92" i="1" s="1"/>
  <c r="CH94" i="1" s="1" a="1"/>
  <c r="CH94" i="1" s="1"/>
  <c r="CH96" i="1" s="1" a="1"/>
  <c r="CH96" i="1" s="1"/>
  <c r="CH98" i="1" s="1" a="1"/>
  <c r="CH98" i="1" s="1"/>
  <c r="CH100" i="1" s="1" a="1"/>
  <c r="CH100" i="1" s="1"/>
  <c r="CH102" i="1" s="1" a="1"/>
  <c r="CH102" i="1" s="1"/>
  <c r="CH104" i="1" s="1" a="1"/>
  <c r="CH104" i="1" s="1"/>
  <c r="CH89" i="1" a="1"/>
  <c r="CH89" i="1" s="1"/>
  <c r="CH91" i="1" s="1" a="1"/>
  <c r="CH91" i="1" s="1"/>
  <c r="CH93" i="1" s="1" a="1"/>
  <c r="CH93" i="1" s="1"/>
  <c r="CH95" i="1" s="1" a="1"/>
  <c r="CH95" i="1" s="1"/>
  <c r="CH97" i="1" s="1" a="1"/>
  <c r="CH97" i="1" s="1"/>
  <c r="CH99" i="1" s="1" a="1"/>
  <c r="CH99" i="1" s="1"/>
  <c r="CH101" i="1" s="1" a="1"/>
  <c r="CH101" i="1" s="1"/>
  <c r="CH103" i="1" s="1" a="1"/>
  <c r="CH103" i="1" s="1"/>
  <c r="CH105" i="1" s="1" a="1"/>
  <c r="CH105" i="1" s="1"/>
  <c r="CH108" i="1" a="1"/>
  <c r="CH108" i="1" s="1"/>
  <c r="HD108" i="1" a="1"/>
  <c r="HD108" i="1" s="1"/>
  <c r="HD88" i="1" a="1"/>
  <c r="HD88" i="1" s="1"/>
  <c r="HD90" i="1" s="1" a="1"/>
  <c r="HD90" i="1" s="1"/>
  <c r="HD92" i="1" s="1" a="1"/>
  <c r="HD92" i="1" s="1"/>
  <c r="HD94" i="1" s="1" a="1"/>
  <c r="HD94" i="1" s="1"/>
  <c r="HD96" i="1" s="1" a="1"/>
  <c r="HD96" i="1" s="1"/>
  <c r="HD98" i="1" s="1" a="1"/>
  <c r="HD98" i="1" s="1"/>
  <c r="HD100" i="1" s="1" a="1"/>
  <c r="HD100" i="1" s="1"/>
  <c r="HD102" i="1" s="1" a="1"/>
  <c r="HD102" i="1" s="1"/>
  <c r="HD104" i="1" s="1" a="1"/>
  <c r="HD104" i="1" s="1"/>
  <c r="IE108" i="1" a="1"/>
  <c r="IE108" i="1" s="1"/>
  <c r="IE89" i="1" a="1"/>
  <c r="IE89" i="1" s="1"/>
  <c r="IE91" i="1" s="1" a="1"/>
  <c r="IE91" i="1" s="1"/>
  <c r="IE93" i="1" s="1" a="1"/>
  <c r="IE93" i="1" s="1"/>
  <c r="IE95" i="1" s="1" a="1"/>
  <c r="IE95" i="1" s="1"/>
  <c r="IE97" i="1" s="1" a="1"/>
  <c r="IE97" i="1" s="1"/>
  <c r="IE99" i="1" s="1" a="1"/>
  <c r="IE99" i="1" s="1"/>
  <c r="IE101" i="1" s="1" a="1"/>
  <c r="IE101" i="1" s="1"/>
  <c r="IE103" i="1" s="1" a="1"/>
  <c r="IE103" i="1" s="1"/>
  <c r="IE105" i="1" s="1" a="1"/>
  <c r="IE105" i="1" s="1"/>
  <c r="IE107" i="1" a="1"/>
  <c r="IE107" i="1" s="1"/>
  <c r="IE88" i="1" a="1"/>
  <c r="IE88" i="1" s="1"/>
  <c r="IE90" i="1" s="1" a="1"/>
  <c r="IE90" i="1" s="1"/>
  <c r="IE92" i="1" s="1" a="1"/>
  <c r="IE92" i="1" s="1"/>
  <c r="IE94" i="1" s="1" a="1"/>
  <c r="IE94" i="1" s="1"/>
  <c r="IE96" i="1" s="1" a="1"/>
  <c r="IE96" i="1" s="1"/>
  <c r="IE98" i="1" s="1" a="1"/>
  <c r="IE98" i="1" s="1"/>
  <c r="IE100" i="1" s="1" a="1"/>
  <c r="IE100" i="1" s="1"/>
  <c r="IE102" i="1" s="1" a="1"/>
  <c r="IE102" i="1" s="1"/>
  <c r="IE104" i="1" s="1" a="1"/>
  <c r="IE104" i="1" s="1"/>
  <c r="HV107" i="1" a="1"/>
  <c r="HV107" i="1" s="1"/>
  <c r="HV88" i="1" a="1"/>
  <c r="HV88" i="1" s="1"/>
  <c r="HV90" i="1" s="1" a="1"/>
  <c r="HV90" i="1" s="1"/>
  <c r="HV92" i="1" s="1" a="1"/>
  <c r="HV92" i="1" s="1"/>
  <c r="HV94" i="1" s="1" a="1"/>
  <c r="HV94" i="1" s="1"/>
  <c r="HV96" i="1" s="1" a="1"/>
  <c r="HV96" i="1" s="1"/>
  <c r="HV98" i="1" s="1" a="1"/>
  <c r="HV98" i="1" s="1"/>
  <c r="HV100" i="1" s="1" a="1"/>
  <c r="HV100" i="1" s="1"/>
  <c r="HV102" i="1" s="1" a="1"/>
  <c r="HV102" i="1" s="1"/>
  <c r="HV104" i="1" s="1" a="1"/>
  <c r="HV104" i="1" s="1"/>
  <c r="HV89" i="1" a="1"/>
  <c r="HV89" i="1" s="1"/>
  <c r="HV91" i="1" s="1" a="1"/>
  <c r="HV91" i="1" s="1"/>
  <c r="HV93" i="1" s="1" a="1"/>
  <c r="HV93" i="1" s="1"/>
  <c r="HV95" i="1" s="1" a="1"/>
  <c r="HV95" i="1" s="1"/>
  <c r="HV97" i="1" s="1" a="1"/>
  <c r="HV97" i="1" s="1"/>
  <c r="HV99" i="1" s="1" a="1"/>
  <c r="HV99" i="1" s="1"/>
  <c r="HV101" i="1" s="1" a="1"/>
  <c r="HV101" i="1" s="1"/>
  <c r="HV103" i="1" s="1" a="1"/>
  <c r="HV103" i="1" s="1"/>
  <c r="HV105" i="1" s="1" a="1"/>
  <c r="HV105" i="1" s="1"/>
  <c r="HV108" i="1" a="1"/>
  <c r="HV108" i="1" s="1"/>
  <c r="HW107" i="1" a="1"/>
  <c r="HW107" i="1" s="1"/>
  <c r="HW88" i="1" a="1"/>
  <c r="HW88" i="1" s="1"/>
  <c r="HW90" i="1" s="1" a="1"/>
  <c r="HW90" i="1" s="1"/>
  <c r="HW92" i="1" s="1" a="1"/>
  <c r="HW92" i="1" s="1"/>
  <c r="HW94" i="1" s="1" a="1"/>
  <c r="HW94" i="1" s="1"/>
  <c r="HW96" i="1" s="1" a="1"/>
  <c r="HW96" i="1" s="1"/>
  <c r="HW98" i="1" s="1" a="1"/>
  <c r="HW98" i="1" s="1"/>
  <c r="HW100" i="1" s="1" a="1"/>
  <c r="HW100" i="1" s="1"/>
  <c r="HW102" i="1" s="1" a="1"/>
  <c r="HW102" i="1" s="1"/>
  <c r="HW104" i="1" s="1" a="1"/>
  <c r="HW104" i="1" s="1"/>
  <c r="HW89" i="1" a="1"/>
  <c r="HW89" i="1" s="1"/>
  <c r="HW91" i="1" s="1" a="1"/>
  <c r="HW91" i="1" s="1"/>
  <c r="HW93" i="1" s="1" a="1"/>
  <c r="HW93" i="1" s="1"/>
  <c r="HW95" i="1" s="1" a="1"/>
  <c r="HW95" i="1" s="1"/>
  <c r="HW97" i="1" s="1" a="1"/>
  <c r="HW97" i="1" s="1"/>
  <c r="HW99" i="1" s="1" a="1"/>
  <c r="HW99" i="1" s="1"/>
  <c r="HW101" i="1" s="1" a="1"/>
  <c r="HW101" i="1" s="1"/>
  <c r="HW103" i="1" s="1" a="1"/>
  <c r="HW103" i="1" s="1"/>
  <c r="HW105" i="1" s="1" a="1"/>
  <c r="HW105" i="1" s="1"/>
  <c r="HW108" i="1" a="1"/>
  <c r="HW108" i="1" s="1"/>
  <c r="HF107" i="1" a="1"/>
  <c r="HF107" i="1" s="1"/>
  <c r="HF88" i="1" a="1"/>
  <c r="HF88" i="1" s="1"/>
  <c r="HF90" i="1" s="1" a="1"/>
  <c r="HF90" i="1" s="1"/>
  <c r="HF92" i="1" s="1" a="1"/>
  <c r="HF92" i="1" s="1"/>
  <c r="HF94" i="1" s="1" a="1"/>
  <c r="HF94" i="1" s="1"/>
  <c r="HF96" i="1" s="1" a="1"/>
  <c r="HF96" i="1" s="1"/>
  <c r="HF98" i="1" s="1" a="1"/>
  <c r="HF98" i="1" s="1"/>
  <c r="HF100" i="1" s="1" a="1"/>
  <c r="HF100" i="1" s="1"/>
  <c r="HF102" i="1" s="1" a="1"/>
  <c r="HF102" i="1" s="1"/>
  <c r="HF104" i="1" s="1" a="1"/>
  <c r="HF104" i="1" s="1"/>
  <c r="HF108" i="1" a="1"/>
  <c r="HF108" i="1" s="1"/>
  <c r="HF89" i="1" a="1"/>
  <c r="HF89" i="1" s="1"/>
  <c r="HF91" i="1" s="1" a="1"/>
  <c r="HF91" i="1" s="1"/>
  <c r="HF93" i="1" s="1" a="1"/>
  <c r="HF93" i="1" s="1"/>
  <c r="HF95" i="1" s="1" a="1"/>
  <c r="HF95" i="1" s="1"/>
  <c r="HF97" i="1" s="1" a="1"/>
  <c r="HF97" i="1" s="1"/>
  <c r="HF99" i="1" s="1" a="1"/>
  <c r="HF99" i="1" s="1"/>
  <c r="HF101" i="1" s="1" a="1"/>
  <c r="HF101" i="1" s="1"/>
  <c r="HF103" i="1" s="1" a="1"/>
  <c r="HF103" i="1" s="1"/>
  <c r="HF105" i="1" s="1" a="1"/>
  <c r="HF105" i="1" s="1"/>
  <c r="HK107" i="1" a="1"/>
  <c r="HK107" i="1" s="1"/>
  <c r="HK88" i="1" a="1"/>
  <c r="HK88" i="1" s="1"/>
  <c r="HK90" i="1" s="1" a="1"/>
  <c r="HK90" i="1" s="1"/>
  <c r="HK92" i="1" s="1" a="1"/>
  <c r="HK92" i="1" s="1"/>
  <c r="HK94" i="1" s="1" a="1"/>
  <c r="HK94" i="1" s="1"/>
  <c r="HK96" i="1" s="1" a="1"/>
  <c r="HK96" i="1" s="1"/>
  <c r="HK98" i="1" s="1" a="1"/>
  <c r="HK98" i="1" s="1"/>
  <c r="HK100" i="1" s="1" a="1"/>
  <c r="HK100" i="1" s="1"/>
  <c r="HK102" i="1" s="1" a="1"/>
  <c r="HK102" i="1" s="1"/>
  <c r="HK104" i="1" s="1" a="1"/>
  <c r="HK104" i="1" s="1"/>
  <c r="HK89" i="1" a="1"/>
  <c r="HK89" i="1" s="1"/>
  <c r="HK91" i="1" s="1" a="1"/>
  <c r="HK91" i="1" s="1"/>
  <c r="HK93" i="1" s="1" a="1"/>
  <c r="HK93" i="1" s="1"/>
  <c r="HK95" i="1" s="1" a="1"/>
  <c r="HK95" i="1" s="1"/>
  <c r="HK97" i="1" s="1" a="1"/>
  <c r="HK97" i="1" s="1"/>
  <c r="HK99" i="1" s="1" a="1"/>
  <c r="HK99" i="1" s="1"/>
  <c r="HK101" i="1" s="1" a="1"/>
  <c r="HK101" i="1" s="1"/>
  <c r="HK103" i="1" s="1" a="1"/>
  <c r="HK103" i="1" s="1"/>
  <c r="HK105" i="1" s="1" a="1"/>
  <c r="HK105" i="1" s="1"/>
  <c r="HK108" i="1" a="1"/>
  <c r="HK108" i="1" s="1"/>
  <c r="HB107" i="1" a="1"/>
  <c r="HB107" i="1" s="1"/>
  <c r="HB88" i="1" a="1"/>
  <c r="HB88" i="1" s="1"/>
  <c r="HB90" i="1" s="1" a="1"/>
  <c r="HB90" i="1" s="1"/>
  <c r="HB92" i="1" s="1" a="1"/>
  <c r="HB92" i="1" s="1"/>
  <c r="HB94" i="1" s="1" a="1"/>
  <c r="HB94" i="1" s="1"/>
  <c r="HB96" i="1" s="1" a="1"/>
  <c r="HB96" i="1" s="1"/>
  <c r="HB98" i="1" s="1" a="1"/>
  <c r="HB98" i="1" s="1"/>
  <c r="HB100" i="1" s="1" a="1"/>
  <c r="HB100" i="1" s="1"/>
  <c r="HB102" i="1" s="1" a="1"/>
  <c r="HB102" i="1" s="1"/>
  <c r="HB104" i="1" s="1" a="1"/>
  <c r="HB104" i="1" s="1"/>
  <c r="HB89" i="1" a="1"/>
  <c r="HB89" i="1" s="1"/>
  <c r="HB91" i="1" s="1" a="1"/>
  <c r="HB91" i="1" s="1"/>
  <c r="HB93" i="1" s="1" a="1"/>
  <c r="HB93" i="1" s="1"/>
  <c r="HB95" i="1" s="1" a="1"/>
  <c r="HB95" i="1" s="1"/>
  <c r="HB97" i="1" s="1" a="1"/>
  <c r="HB97" i="1" s="1"/>
  <c r="HB99" i="1" s="1" a="1"/>
  <c r="HB99" i="1" s="1"/>
  <c r="HB101" i="1" s="1" a="1"/>
  <c r="HB101" i="1" s="1"/>
  <c r="HB103" i="1" s="1" a="1"/>
  <c r="HB103" i="1" s="1"/>
  <c r="HB105" i="1" s="1" a="1"/>
  <c r="HB105" i="1" s="1"/>
  <c r="HB108" i="1" a="1"/>
  <c r="HB108" i="1" s="1"/>
  <c r="HC107" i="1" a="1"/>
  <c r="HC107" i="1" s="1"/>
  <c r="HC88" i="1" a="1"/>
  <c r="HC88" i="1" s="1"/>
  <c r="HC90" i="1" s="1" a="1"/>
  <c r="HC90" i="1" s="1"/>
  <c r="HC92" i="1" s="1" a="1"/>
  <c r="HC92" i="1" s="1"/>
  <c r="HC94" i="1" s="1" a="1"/>
  <c r="HC94" i="1" s="1"/>
  <c r="HC96" i="1" s="1" a="1"/>
  <c r="HC96" i="1" s="1"/>
  <c r="HC98" i="1" s="1" a="1"/>
  <c r="HC98" i="1" s="1"/>
  <c r="HC100" i="1" s="1" a="1"/>
  <c r="HC100" i="1" s="1"/>
  <c r="HC102" i="1" s="1" a="1"/>
  <c r="HC102" i="1" s="1"/>
  <c r="HC104" i="1" s="1" a="1"/>
  <c r="HC104" i="1" s="1"/>
  <c r="HC89" i="1" a="1"/>
  <c r="HC89" i="1" s="1"/>
  <c r="HC91" i="1" s="1" a="1"/>
  <c r="HC91" i="1" s="1"/>
  <c r="HC93" i="1" s="1" a="1"/>
  <c r="HC93" i="1" s="1"/>
  <c r="HC95" i="1" s="1" a="1"/>
  <c r="HC95" i="1" s="1"/>
  <c r="HC97" i="1" s="1" a="1"/>
  <c r="HC97" i="1" s="1"/>
  <c r="HC99" i="1" s="1" a="1"/>
  <c r="HC99" i="1" s="1"/>
  <c r="HC101" i="1" s="1" a="1"/>
  <c r="HC101" i="1" s="1"/>
  <c r="HC103" i="1" s="1" a="1"/>
  <c r="HC103" i="1" s="1"/>
  <c r="HC105" i="1" s="1" a="1"/>
  <c r="HC105" i="1" s="1"/>
  <c r="HC108" i="1" a="1"/>
  <c r="HC108" i="1" s="1"/>
  <c r="IH107" i="1" a="1"/>
  <c r="IH107" i="1" s="1"/>
  <c r="IH88" i="1" a="1"/>
  <c r="IH88" i="1" s="1"/>
  <c r="IH90" i="1" s="1" a="1"/>
  <c r="IH90" i="1" s="1"/>
  <c r="IH92" i="1" s="1" a="1"/>
  <c r="IH92" i="1" s="1"/>
  <c r="IH94" i="1" s="1" a="1"/>
  <c r="IH94" i="1" s="1"/>
  <c r="IH96" i="1" s="1" a="1"/>
  <c r="IH96" i="1" s="1"/>
  <c r="IH98" i="1" s="1" a="1"/>
  <c r="IH98" i="1" s="1"/>
  <c r="IH100" i="1" s="1" a="1"/>
  <c r="IH100" i="1" s="1"/>
  <c r="IH102" i="1" s="1" a="1"/>
  <c r="IH102" i="1" s="1"/>
  <c r="IH104" i="1" s="1" a="1"/>
  <c r="IH104" i="1" s="1"/>
  <c r="II108" i="1" a="1"/>
  <c r="II108" i="1" s="1"/>
  <c r="II89" i="1" a="1"/>
  <c r="II89" i="1" s="1"/>
  <c r="II91" i="1" s="1" a="1"/>
  <c r="II91" i="1" s="1"/>
  <c r="II93" i="1" s="1" a="1"/>
  <c r="II93" i="1" s="1"/>
  <c r="II95" i="1" s="1" a="1"/>
  <c r="II95" i="1" s="1"/>
  <c r="II97" i="1" s="1" a="1"/>
  <c r="II97" i="1" s="1"/>
  <c r="II99" i="1" s="1" a="1"/>
  <c r="II99" i="1" s="1"/>
  <c r="II101" i="1" s="1" a="1"/>
  <c r="II101" i="1" s="1"/>
  <c r="II103" i="1" s="1" a="1"/>
  <c r="II103" i="1" s="1"/>
  <c r="II105" i="1" s="1" a="1"/>
  <c r="II105" i="1" s="1"/>
  <c r="JD107" i="1" a="1"/>
  <c r="JD107" i="1" s="1"/>
  <c r="JD88" i="1" a="1"/>
  <c r="JD88" i="1" s="1"/>
  <c r="JD90" i="1" s="1" a="1"/>
  <c r="JD90" i="1" s="1"/>
  <c r="JD92" i="1" s="1" a="1"/>
  <c r="JD92" i="1" s="1"/>
  <c r="JD94" i="1" s="1" a="1"/>
  <c r="JD94" i="1" s="1"/>
  <c r="JD96" i="1" s="1" a="1"/>
  <c r="JD96" i="1" s="1"/>
  <c r="JD98" i="1" s="1" a="1"/>
  <c r="JD98" i="1" s="1"/>
  <c r="JD100" i="1" s="1" a="1"/>
  <c r="JD100" i="1" s="1"/>
  <c r="JD102" i="1" s="1" a="1"/>
  <c r="JD102" i="1" s="1"/>
  <c r="JD104" i="1" s="1" a="1"/>
  <c r="JD104" i="1" s="1"/>
  <c r="HX107" i="1" a="1"/>
  <c r="HX107" i="1" s="1"/>
  <c r="HX88" i="1" a="1"/>
  <c r="HX88" i="1" s="1"/>
  <c r="HX90" i="1" s="1" a="1"/>
  <c r="HX90" i="1" s="1"/>
  <c r="HX92" i="1" s="1" a="1"/>
  <c r="HX92" i="1" s="1"/>
  <c r="HX94" i="1" s="1" a="1"/>
  <c r="HX94" i="1" s="1"/>
  <c r="HX96" i="1" s="1" a="1"/>
  <c r="HX96" i="1" s="1"/>
  <c r="HX98" i="1" s="1" a="1"/>
  <c r="HX98" i="1" s="1"/>
  <c r="HX100" i="1" s="1" a="1"/>
  <c r="HX100" i="1" s="1"/>
  <c r="HX102" i="1" s="1" a="1"/>
  <c r="HX102" i="1" s="1"/>
  <c r="HX104" i="1" s="1" a="1"/>
  <c r="HX104" i="1" s="1"/>
  <c r="IM89" i="1" a="1"/>
  <c r="IM89" i="1" s="1"/>
  <c r="IM91" i="1" s="1" a="1"/>
  <c r="IM91" i="1" s="1"/>
  <c r="IM93" i="1" s="1" a="1"/>
  <c r="IM93" i="1" s="1"/>
  <c r="IM95" i="1" s="1" a="1"/>
  <c r="IM95" i="1" s="1"/>
  <c r="IM97" i="1" s="1" a="1"/>
  <c r="IM97" i="1" s="1"/>
  <c r="IM99" i="1" s="1" a="1"/>
  <c r="IM99" i="1" s="1"/>
  <c r="IM101" i="1" s="1" a="1"/>
  <c r="IM101" i="1" s="1"/>
  <c r="IM103" i="1" s="1" a="1"/>
  <c r="IM103" i="1" s="1"/>
  <c r="IM105" i="1" s="1" a="1"/>
  <c r="IM105" i="1" s="1"/>
  <c r="IM108" i="1" a="1"/>
  <c r="IM108" i="1" s="1"/>
  <c r="HO108" i="1" a="1"/>
  <c r="HO108" i="1" s="1"/>
  <c r="HO89" i="1" a="1"/>
  <c r="HO89" i="1" s="1"/>
  <c r="HO91" i="1" s="1" a="1"/>
  <c r="HO91" i="1" s="1"/>
  <c r="HO93" i="1" s="1" a="1"/>
  <c r="HO93" i="1" s="1"/>
  <c r="HO95" i="1" s="1" a="1"/>
  <c r="HO95" i="1" s="1"/>
  <c r="HO97" i="1" s="1" a="1"/>
  <c r="HO97" i="1" s="1"/>
  <c r="HO99" i="1" s="1" a="1"/>
  <c r="HO99" i="1" s="1"/>
  <c r="HO101" i="1" s="1" a="1"/>
  <c r="HO101" i="1" s="1"/>
  <c r="HO103" i="1" s="1" a="1"/>
  <c r="HO103" i="1" s="1"/>
  <c r="HO105" i="1" s="1" a="1"/>
  <c r="HO105" i="1" s="1"/>
  <c r="IN89" i="1" a="1"/>
  <c r="IN89" i="1" s="1"/>
  <c r="IN91" i="1" s="1" a="1"/>
  <c r="IN91" i="1" s="1"/>
  <c r="IN93" i="1" s="1" a="1"/>
  <c r="IN93" i="1" s="1"/>
  <c r="IN95" i="1" s="1" a="1"/>
  <c r="IN95" i="1" s="1"/>
  <c r="IN97" i="1" s="1" a="1"/>
  <c r="IN97" i="1" s="1"/>
  <c r="IN99" i="1" s="1" a="1"/>
  <c r="IN99" i="1" s="1"/>
  <c r="IN101" i="1" s="1" a="1"/>
  <c r="IN101" i="1" s="1"/>
  <c r="IN103" i="1" s="1" a="1"/>
  <c r="IN103" i="1" s="1"/>
  <c r="IN105" i="1" s="1" a="1"/>
  <c r="IN105" i="1" s="1"/>
  <c r="IN108" i="1" a="1"/>
  <c r="IN108" i="1" s="1"/>
  <c r="IB108" i="1" a="1"/>
  <c r="IB108" i="1" s="1"/>
  <c r="IB89" i="1" a="1"/>
  <c r="IB89" i="1" s="1"/>
  <c r="IB91" i="1" s="1" a="1"/>
  <c r="IB91" i="1" s="1"/>
  <c r="IB93" i="1" s="1" a="1"/>
  <c r="IB93" i="1" s="1"/>
  <c r="IB95" i="1" s="1" a="1"/>
  <c r="IB95" i="1" s="1"/>
  <c r="IB97" i="1" s="1" a="1"/>
  <c r="IB97" i="1" s="1"/>
  <c r="IB99" i="1" s="1" a="1"/>
  <c r="IB99" i="1" s="1"/>
  <c r="IB101" i="1" s="1" a="1"/>
  <c r="IB101" i="1" s="1"/>
  <c r="IB103" i="1" s="1" a="1"/>
  <c r="IB103" i="1" s="1"/>
  <c r="IB105" i="1" s="1" a="1"/>
  <c r="IB105" i="1" s="1"/>
  <c r="HP108" i="1" a="1"/>
  <c r="HP108" i="1" s="1"/>
  <c r="HP89" i="1" a="1"/>
  <c r="HP89" i="1" s="1"/>
  <c r="HP91" i="1" s="1" a="1"/>
  <c r="HP91" i="1" s="1"/>
  <c r="HP93" i="1" s="1" a="1"/>
  <c r="HP93" i="1" s="1"/>
  <c r="HP95" i="1" s="1" a="1"/>
  <c r="HP95" i="1" s="1"/>
  <c r="HP97" i="1" s="1" a="1"/>
  <c r="HP97" i="1" s="1"/>
  <c r="HP99" i="1" s="1" a="1"/>
  <c r="HP99" i="1" s="1"/>
  <c r="HP101" i="1" s="1" a="1"/>
  <c r="HP101" i="1" s="1"/>
  <c r="HP103" i="1" s="1" a="1"/>
  <c r="HP103" i="1" s="1"/>
  <c r="HP105" i="1" s="1" a="1"/>
  <c r="HP105" i="1" s="1"/>
  <c r="IT107" i="1" a="1"/>
  <c r="IT107" i="1" s="1"/>
  <c r="IT88" i="1" a="1"/>
  <c r="IT88" i="1" s="1"/>
  <c r="IT90" i="1" s="1" a="1"/>
  <c r="IT90" i="1" s="1"/>
  <c r="IT92" i="1" s="1" a="1"/>
  <c r="IT92" i="1" s="1"/>
  <c r="IT94" i="1" s="1" a="1"/>
  <c r="IT94" i="1" s="1"/>
  <c r="IT96" i="1" s="1" a="1"/>
  <c r="IT96" i="1" s="1"/>
  <c r="IT98" i="1" s="1" a="1"/>
  <c r="IT98" i="1" s="1"/>
  <c r="IT100" i="1" s="1" a="1"/>
  <c r="IT100" i="1" s="1"/>
  <c r="IT102" i="1" s="1" a="1"/>
  <c r="IT102" i="1" s="1"/>
  <c r="IT104" i="1" s="1" a="1"/>
  <c r="IT104" i="1" s="1"/>
  <c r="HY107" i="1" a="1"/>
  <c r="HY107" i="1" s="1"/>
  <c r="HY88" i="1" a="1"/>
  <c r="HY88" i="1" s="1"/>
  <c r="HY90" i="1" s="1" a="1"/>
  <c r="HY90" i="1" s="1"/>
  <c r="HY92" i="1" s="1" a="1"/>
  <c r="HY92" i="1" s="1"/>
  <c r="HY94" i="1" s="1" a="1"/>
  <c r="HY94" i="1" s="1"/>
  <c r="HY96" i="1" s="1" a="1"/>
  <c r="HY96" i="1" s="1"/>
  <c r="HY98" i="1" s="1" a="1"/>
  <c r="HY98" i="1" s="1"/>
  <c r="HY100" i="1" s="1" a="1"/>
  <c r="HY100" i="1" s="1"/>
  <c r="HY102" i="1" s="1" a="1"/>
  <c r="HY102" i="1" s="1"/>
  <c r="HY104" i="1" s="1" a="1"/>
  <c r="HY104" i="1" s="1"/>
  <c r="JC108" i="1" a="1"/>
  <c r="JC108" i="1" s="1"/>
  <c r="JC89" i="1" a="1"/>
  <c r="JC89" i="1" s="1"/>
  <c r="JC91" i="1" s="1" a="1"/>
  <c r="JC91" i="1" s="1"/>
  <c r="JC93" i="1" s="1" a="1"/>
  <c r="JC93" i="1" s="1"/>
  <c r="JC95" i="1" s="1" a="1"/>
  <c r="JC95" i="1" s="1"/>
  <c r="JC97" i="1" s="1" a="1"/>
  <c r="JC97" i="1" s="1"/>
  <c r="JC99" i="1" s="1" a="1"/>
  <c r="JC99" i="1" s="1"/>
  <c r="JC101" i="1" s="1" a="1"/>
  <c r="JC101" i="1" s="1"/>
  <c r="JC103" i="1" s="1" a="1"/>
  <c r="JC103" i="1" s="1"/>
  <c r="JC105" i="1" s="1" a="1"/>
  <c r="JC105" i="1" s="1"/>
  <c r="IX108" i="1" a="1"/>
  <c r="IX108" i="1" s="1"/>
  <c r="IX89" i="1" a="1"/>
  <c r="IX89" i="1" s="1"/>
  <c r="IX91" i="1" s="1" a="1"/>
  <c r="IX91" i="1" s="1"/>
  <c r="IX93" i="1" s="1" a="1"/>
  <c r="IX93" i="1" s="1"/>
  <c r="IX95" i="1" s="1" a="1"/>
  <c r="IX95" i="1" s="1"/>
  <c r="IX97" i="1" s="1" a="1"/>
  <c r="IX97" i="1" s="1"/>
  <c r="IX99" i="1" s="1" a="1"/>
  <c r="IX99" i="1" s="1"/>
  <c r="IX101" i="1" s="1" a="1"/>
  <c r="IX101" i="1" s="1"/>
  <c r="IX103" i="1" s="1" a="1"/>
  <c r="IX103" i="1" s="1"/>
  <c r="IX105" i="1" s="1" a="1"/>
  <c r="IX105" i="1" s="1"/>
  <c r="IB107" i="1" a="1"/>
  <c r="IB107" i="1" s="1"/>
  <c r="IB88" i="1" a="1"/>
  <c r="IB88" i="1" s="1"/>
  <c r="IB90" i="1" s="1" a="1"/>
  <c r="IB90" i="1" s="1"/>
  <c r="IB92" i="1" s="1" a="1"/>
  <c r="IB92" i="1" s="1"/>
  <c r="IB94" i="1" s="1" a="1"/>
  <c r="IB94" i="1" s="1"/>
  <c r="IB96" i="1" s="1" a="1"/>
  <c r="IB96" i="1" s="1"/>
  <c r="IB98" i="1" s="1" a="1"/>
  <c r="IB98" i="1" s="1"/>
  <c r="IB100" i="1" s="1" a="1"/>
  <c r="IB100" i="1" s="1"/>
  <c r="IB102" i="1" s="1" a="1"/>
  <c r="IB102" i="1" s="1"/>
  <c r="IB104" i="1" s="1" a="1"/>
  <c r="IB104" i="1" s="1"/>
  <c r="IT89" i="1" a="1"/>
  <c r="IT89" i="1" s="1"/>
  <c r="IT91" i="1" s="1" a="1"/>
  <c r="IT91" i="1" s="1"/>
  <c r="IT93" i="1" s="1" a="1"/>
  <c r="IT93" i="1" s="1"/>
  <c r="IT95" i="1" s="1" a="1"/>
  <c r="IT95" i="1" s="1"/>
  <c r="IT97" i="1" s="1" a="1"/>
  <c r="IT97" i="1" s="1"/>
  <c r="IT99" i="1" s="1" a="1"/>
  <c r="IT99" i="1" s="1"/>
  <c r="IT101" i="1" s="1" a="1"/>
  <c r="IT101" i="1" s="1"/>
  <c r="IT103" i="1" s="1" a="1"/>
  <c r="IT103" i="1" s="1"/>
  <c r="IT105" i="1" s="1" a="1"/>
  <c r="IT105" i="1" s="1"/>
  <c r="IT108" i="1" a="1"/>
  <c r="IT108" i="1" s="1"/>
  <c r="JC107" i="1" a="1"/>
  <c r="JC107" i="1" s="1"/>
  <c r="JC88" i="1" a="1"/>
  <c r="JC88" i="1" s="1"/>
  <c r="JC90" i="1" s="1" a="1"/>
  <c r="JC90" i="1" s="1"/>
  <c r="JC92" i="1" s="1" a="1"/>
  <c r="JC92" i="1" s="1"/>
  <c r="JC94" i="1" s="1" a="1"/>
  <c r="JC94" i="1" s="1"/>
  <c r="JC96" i="1" s="1" a="1"/>
  <c r="JC96" i="1" s="1"/>
  <c r="JC98" i="1" s="1" a="1"/>
  <c r="JC98" i="1" s="1"/>
  <c r="JC100" i="1" s="1" a="1"/>
  <c r="JC100" i="1" s="1"/>
  <c r="JC102" i="1" s="1" a="1"/>
  <c r="JC102" i="1" s="1"/>
  <c r="JC104" i="1" s="1" a="1"/>
  <c r="JC104" i="1" s="1"/>
  <c r="IX107" i="1" a="1"/>
  <c r="IX107" i="1" s="1"/>
  <c r="IX88" i="1" a="1"/>
  <c r="IX88" i="1" s="1"/>
  <c r="IX90" i="1" s="1" a="1"/>
  <c r="IX90" i="1" s="1"/>
  <c r="IX92" i="1" s="1" a="1"/>
  <c r="IX92" i="1" s="1"/>
  <c r="IX94" i="1" s="1" a="1"/>
  <c r="IX94" i="1" s="1"/>
  <c r="IX96" i="1" s="1" a="1"/>
  <c r="IX96" i="1" s="1"/>
  <c r="IX98" i="1" s="1" a="1"/>
  <c r="IX98" i="1" s="1"/>
  <c r="IX100" i="1" s="1" a="1"/>
  <c r="IX100" i="1" s="1"/>
  <c r="IX102" i="1" s="1" a="1"/>
  <c r="IX102" i="1" s="1"/>
  <c r="IX104" i="1" s="1" a="1"/>
  <c r="IX104" i="1" s="1"/>
  <c r="IO89" i="1" a="1"/>
  <c r="IO89" i="1" s="1"/>
  <c r="IO91" i="1" s="1" a="1"/>
  <c r="IO91" i="1" s="1"/>
  <c r="IO93" i="1" s="1" a="1"/>
  <c r="IO93" i="1" s="1"/>
  <c r="IO95" i="1" s="1" a="1"/>
  <c r="IO95" i="1" s="1"/>
  <c r="IO97" i="1" s="1" a="1"/>
  <c r="IO97" i="1" s="1"/>
  <c r="IO99" i="1" s="1" a="1"/>
  <c r="IO99" i="1" s="1"/>
  <c r="IO101" i="1" s="1" a="1"/>
  <c r="IO101" i="1" s="1"/>
  <c r="IO103" i="1" s="1" a="1"/>
  <c r="IO103" i="1" s="1"/>
  <c r="IO105" i="1" s="1" a="1"/>
  <c r="IO105" i="1" s="1"/>
  <c r="IO108" i="1" a="1"/>
  <c r="IO108" i="1" s="1"/>
  <c r="IC89" i="1" a="1"/>
  <c r="IC89" i="1" s="1"/>
  <c r="IC91" i="1" s="1" a="1"/>
  <c r="IC91" i="1" s="1"/>
  <c r="IC93" i="1" s="1" a="1"/>
  <c r="IC93" i="1" s="1"/>
  <c r="IC95" i="1" s="1" a="1"/>
  <c r="IC95" i="1" s="1"/>
  <c r="IC97" i="1" s="1" a="1"/>
  <c r="IC97" i="1" s="1"/>
  <c r="IC99" i="1" s="1" a="1"/>
  <c r="IC99" i="1" s="1"/>
  <c r="IC101" i="1" s="1" a="1"/>
  <c r="IC101" i="1" s="1"/>
  <c r="IC103" i="1" s="1" a="1"/>
  <c r="IC103" i="1" s="1"/>
  <c r="IC105" i="1" s="1" a="1"/>
  <c r="IC105" i="1" s="1"/>
  <c r="IC108" i="1" a="1"/>
  <c r="IC108" i="1" s="1"/>
  <c r="IJ107" i="1" a="1"/>
  <c r="IJ107" i="1" s="1"/>
  <c r="IJ88" i="1" a="1"/>
  <c r="IJ88" i="1" s="1"/>
  <c r="IJ90" i="1" s="1" a="1"/>
  <c r="IJ90" i="1" s="1"/>
  <c r="IJ92" i="1" s="1" a="1"/>
  <c r="IJ92" i="1" s="1"/>
  <c r="IJ94" i="1" s="1" a="1"/>
  <c r="IJ94" i="1" s="1"/>
  <c r="IJ96" i="1" s="1" a="1"/>
  <c r="IJ96" i="1" s="1"/>
  <c r="IJ98" i="1" s="1" a="1"/>
  <c r="IJ98" i="1" s="1"/>
  <c r="IJ100" i="1" s="1" a="1"/>
  <c r="IJ100" i="1" s="1"/>
  <c r="IJ102" i="1" s="1" a="1"/>
  <c r="IJ102" i="1" s="1"/>
  <c r="IJ104" i="1" s="1" a="1"/>
  <c r="IJ104" i="1" s="1"/>
  <c r="IC107" i="1" a="1"/>
  <c r="IC107" i="1" s="1"/>
  <c r="IC88" i="1" a="1"/>
  <c r="IC88" i="1" s="1"/>
  <c r="IC90" i="1" s="1" a="1"/>
  <c r="IC90" i="1" s="1"/>
  <c r="IC92" i="1" s="1" a="1"/>
  <c r="IC92" i="1" s="1"/>
  <c r="IC94" i="1" s="1" a="1"/>
  <c r="IC94" i="1" s="1"/>
  <c r="IC96" i="1" s="1" a="1"/>
  <c r="IC96" i="1" s="1"/>
  <c r="IC98" i="1" s="1" a="1"/>
  <c r="IC98" i="1" s="1"/>
  <c r="IC100" i="1" s="1" a="1"/>
  <c r="IC100" i="1" s="1"/>
  <c r="IC102" i="1" s="1" a="1"/>
  <c r="IC102" i="1" s="1"/>
  <c r="IC104" i="1" s="1" a="1"/>
  <c r="IC104" i="1" s="1"/>
  <c r="IJ108" i="1" a="1"/>
  <c r="IJ108" i="1" s="1"/>
  <c r="IJ89" i="1" a="1"/>
  <c r="IJ89" i="1" s="1"/>
  <c r="IJ91" i="1" s="1" a="1"/>
  <c r="IJ91" i="1" s="1"/>
  <c r="IJ93" i="1" s="1" a="1"/>
  <c r="IJ93" i="1" s="1"/>
  <c r="IJ95" i="1" s="1" a="1"/>
  <c r="IJ95" i="1" s="1"/>
  <c r="IJ97" i="1" s="1" a="1"/>
  <c r="IJ97" i="1" s="1"/>
  <c r="IJ99" i="1" s="1" a="1"/>
  <c r="IJ99" i="1" s="1"/>
  <c r="IJ101" i="1" s="1" a="1"/>
  <c r="IJ101" i="1" s="1"/>
  <c r="IJ103" i="1" s="1" a="1"/>
  <c r="IJ103" i="1" s="1"/>
  <c r="IJ105" i="1" s="1" a="1"/>
  <c r="IJ105" i="1" s="1"/>
  <c r="IL89" i="1" a="1"/>
  <c r="IL89" i="1" s="1"/>
  <c r="IL91" i="1" s="1" a="1"/>
  <c r="IL91" i="1" s="1"/>
  <c r="IL93" i="1" s="1" a="1"/>
  <c r="IL93" i="1" s="1"/>
  <c r="IL95" i="1" s="1" a="1"/>
  <c r="IL95" i="1" s="1"/>
  <c r="IL97" i="1" s="1" a="1"/>
  <c r="IL97" i="1" s="1"/>
  <c r="IL99" i="1" s="1" a="1"/>
  <c r="IL99" i="1" s="1"/>
  <c r="IL101" i="1" s="1" a="1"/>
  <c r="IL101" i="1" s="1"/>
  <c r="IL103" i="1" s="1" a="1"/>
  <c r="IL103" i="1" s="1"/>
  <c r="IL105" i="1" s="1" a="1"/>
  <c r="IL105" i="1" s="1"/>
  <c r="IL108" i="1" a="1"/>
  <c r="IL108" i="1" s="1"/>
  <c r="IY107" i="1" a="1"/>
  <c r="IY107" i="1" s="1"/>
  <c r="IY88" i="1" a="1"/>
  <c r="IY88" i="1" s="1"/>
  <c r="IY90" i="1" s="1" a="1"/>
  <c r="IY90" i="1" s="1"/>
  <c r="IY92" i="1" s="1" a="1"/>
  <c r="IY92" i="1" s="1"/>
  <c r="IY94" i="1" s="1" a="1"/>
  <c r="IY94" i="1" s="1"/>
  <c r="IY96" i="1" s="1" a="1"/>
  <c r="IY96" i="1" s="1"/>
  <c r="IY98" i="1" s="1" a="1"/>
  <c r="IY98" i="1" s="1"/>
  <c r="IY100" i="1" s="1" a="1"/>
  <c r="IY100" i="1" s="1"/>
  <c r="IY102" i="1" s="1" a="1"/>
  <c r="IY102" i="1" s="1"/>
  <c r="IY104" i="1" s="1" a="1"/>
  <c r="IY104" i="1" s="1"/>
  <c r="HN89" i="1" a="1"/>
  <c r="HN89" i="1" s="1"/>
  <c r="HN91" i="1" s="1" a="1"/>
  <c r="HN91" i="1" s="1"/>
  <c r="HN93" i="1" s="1" a="1"/>
  <c r="HN93" i="1" s="1"/>
  <c r="HN95" i="1" s="1" a="1"/>
  <c r="HN95" i="1" s="1"/>
  <c r="HN97" i="1" s="1" a="1"/>
  <c r="HN97" i="1" s="1"/>
  <c r="HN99" i="1" s="1" a="1"/>
  <c r="HN99" i="1" s="1"/>
  <c r="HN101" i="1" s="1" a="1"/>
  <c r="HN101" i="1" s="1"/>
  <c r="HN103" i="1" s="1" a="1"/>
  <c r="HN103" i="1" s="1"/>
  <c r="HN105" i="1" s="1" a="1"/>
  <c r="HN105" i="1" s="1"/>
  <c r="HN108" i="1" a="1"/>
  <c r="HN108" i="1" s="1"/>
  <c r="HQ89" i="1" a="1"/>
  <c r="HQ89" i="1" s="1"/>
  <c r="HQ91" i="1" s="1" a="1"/>
  <c r="HQ91" i="1" s="1"/>
  <c r="HQ93" i="1" s="1" a="1"/>
  <c r="HQ93" i="1" s="1"/>
  <c r="HQ95" i="1" s="1" a="1"/>
  <c r="HQ95" i="1" s="1"/>
  <c r="HQ97" i="1" s="1" a="1"/>
  <c r="HQ97" i="1" s="1"/>
  <c r="HQ99" i="1" s="1" a="1"/>
  <c r="HQ99" i="1" s="1"/>
  <c r="HQ101" i="1" s="1" a="1"/>
  <c r="HQ101" i="1" s="1"/>
  <c r="HQ103" i="1" s="1" a="1"/>
  <c r="HQ103" i="1" s="1"/>
  <c r="HQ105" i="1" s="1" a="1"/>
  <c r="HQ105" i="1" s="1"/>
  <c r="HQ108" i="1" a="1"/>
  <c r="HQ108" i="1" s="1"/>
  <c r="IR107" i="1" a="1"/>
  <c r="IR107" i="1" s="1"/>
  <c r="IR88" i="1" a="1"/>
  <c r="IR88" i="1" s="1"/>
  <c r="IR90" i="1" s="1" a="1"/>
  <c r="IR90" i="1" s="1"/>
  <c r="IR92" i="1" s="1" a="1"/>
  <c r="IR92" i="1" s="1"/>
  <c r="IR94" i="1" s="1" a="1"/>
  <c r="IR94" i="1" s="1"/>
  <c r="IR96" i="1" s="1" a="1"/>
  <c r="IR96" i="1" s="1"/>
  <c r="IR98" i="1" s="1" a="1"/>
  <c r="IR98" i="1" s="1"/>
  <c r="IR100" i="1" s="1" a="1"/>
  <c r="IR100" i="1" s="1"/>
  <c r="IR102" i="1" s="1" a="1"/>
  <c r="IR102" i="1" s="1"/>
  <c r="IR104" i="1" s="1" a="1"/>
  <c r="IR104" i="1" s="1"/>
  <c r="JB107" i="1" a="1"/>
  <c r="JB107" i="1" s="1"/>
  <c r="JB88" i="1" a="1"/>
  <c r="JB88" i="1" s="1"/>
  <c r="JB90" i="1" s="1" a="1"/>
  <c r="JB90" i="1" s="1"/>
  <c r="JB92" i="1" s="1" a="1"/>
  <c r="JB92" i="1" s="1"/>
  <c r="JB94" i="1" s="1" a="1"/>
  <c r="JB94" i="1" s="1"/>
  <c r="JB96" i="1" s="1" a="1"/>
  <c r="JB96" i="1" s="1"/>
  <c r="JB98" i="1" s="1" a="1"/>
  <c r="JB98" i="1" s="1"/>
  <c r="JB100" i="1" s="1" a="1"/>
  <c r="JB100" i="1" s="1"/>
  <c r="JB102" i="1" s="1" a="1"/>
  <c r="JB102" i="1" s="1"/>
  <c r="JB104" i="1" s="1" a="1"/>
  <c r="JB104" i="1" s="1"/>
  <c r="IS107" i="1" a="1"/>
  <c r="IS107" i="1" s="1"/>
  <c r="IS88" i="1" a="1"/>
  <c r="IS88" i="1" s="1"/>
  <c r="IS90" i="1" s="1" a="1"/>
  <c r="IS90" i="1" s="1"/>
  <c r="IS92" i="1" s="1" a="1"/>
  <c r="IS92" i="1" s="1"/>
  <c r="IS94" i="1" s="1" a="1"/>
  <c r="IS94" i="1" s="1"/>
  <c r="IS96" i="1" s="1" a="1"/>
  <c r="IS96" i="1" s="1"/>
  <c r="IS98" i="1" s="1" a="1"/>
  <c r="IS98" i="1" s="1"/>
  <c r="IS100" i="1" s="1" a="1"/>
  <c r="IS100" i="1" s="1"/>
  <c r="IS102" i="1" s="1" a="1"/>
  <c r="IS102" i="1" s="1"/>
  <c r="IS104" i="1" s="1" a="1"/>
  <c r="IS104" i="1" s="1"/>
  <c r="IQ89" i="1" a="1"/>
  <c r="IQ89" i="1" s="1"/>
  <c r="IQ91" i="1" s="1" a="1"/>
  <c r="IQ91" i="1" s="1"/>
  <c r="IQ93" i="1" s="1" a="1"/>
  <c r="IQ93" i="1" s="1"/>
  <c r="IQ95" i="1" s="1" a="1"/>
  <c r="IQ95" i="1" s="1"/>
  <c r="IQ97" i="1" s="1" a="1"/>
  <c r="IQ97" i="1" s="1"/>
  <c r="IQ99" i="1" s="1" a="1"/>
  <c r="IQ99" i="1" s="1"/>
  <c r="IQ101" i="1" s="1" a="1"/>
  <c r="IQ101" i="1" s="1"/>
  <c r="IQ103" i="1" s="1" a="1"/>
  <c r="IQ103" i="1" s="1"/>
  <c r="IQ105" i="1" s="1" a="1"/>
  <c r="IQ105" i="1" s="1"/>
  <c r="IQ108" i="1" a="1"/>
  <c r="IQ108" i="1" s="1"/>
  <c r="IL107" i="1" a="1"/>
  <c r="IL107" i="1" s="1"/>
  <c r="IL88" i="1" a="1"/>
  <c r="IL88" i="1" s="1"/>
  <c r="IL90" i="1" s="1" a="1"/>
  <c r="IL90" i="1" s="1"/>
  <c r="IL92" i="1" s="1" a="1"/>
  <c r="IL92" i="1" s="1"/>
  <c r="IL94" i="1" s="1" a="1"/>
  <c r="IL94" i="1" s="1"/>
  <c r="IL96" i="1" s="1" a="1"/>
  <c r="IL96" i="1" s="1"/>
  <c r="IL98" i="1" s="1" a="1"/>
  <c r="IL98" i="1" s="1"/>
  <c r="IL100" i="1" s="1" a="1"/>
  <c r="IL100" i="1" s="1"/>
  <c r="IL102" i="1" s="1" a="1"/>
  <c r="IL102" i="1" s="1"/>
  <c r="IL104" i="1" s="1" a="1"/>
  <c r="IL104" i="1" s="1"/>
  <c r="IU89" i="1" a="1"/>
  <c r="IU89" i="1" s="1"/>
  <c r="IU91" i="1" s="1" a="1"/>
  <c r="IU91" i="1" s="1"/>
  <c r="IU93" i="1" s="1" a="1"/>
  <c r="IU93" i="1" s="1"/>
  <c r="IU95" i="1" s="1" a="1"/>
  <c r="IU95" i="1" s="1"/>
  <c r="IU97" i="1" s="1" a="1"/>
  <c r="IU97" i="1" s="1"/>
  <c r="IU99" i="1" s="1" a="1"/>
  <c r="IU99" i="1" s="1"/>
  <c r="IU101" i="1" s="1" a="1"/>
  <c r="IU101" i="1" s="1"/>
  <c r="IU103" i="1" s="1" a="1"/>
  <c r="IU103" i="1" s="1"/>
  <c r="IU105" i="1" s="1" a="1"/>
  <c r="IU105" i="1" s="1"/>
  <c r="IU108" i="1" a="1"/>
  <c r="IU108" i="1" s="1"/>
  <c r="IY108" i="1" a="1"/>
  <c r="IY108" i="1" s="1"/>
  <c r="IY89" i="1" a="1"/>
  <c r="IY89" i="1" s="1"/>
  <c r="IY91" i="1" s="1" a="1"/>
  <c r="IY91" i="1" s="1"/>
  <c r="IY93" i="1" s="1" a="1"/>
  <c r="IY93" i="1" s="1"/>
  <c r="IY95" i="1" s="1" a="1"/>
  <c r="IY95" i="1" s="1"/>
  <c r="IY97" i="1" s="1" a="1"/>
  <c r="IY97" i="1" s="1"/>
  <c r="IY99" i="1" s="1" a="1"/>
  <c r="IY99" i="1" s="1"/>
  <c r="IY101" i="1" s="1" a="1"/>
  <c r="IY101" i="1" s="1"/>
  <c r="IY103" i="1" s="1" a="1"/>
  <c r="IY103" i="1" s="1"/>
  <c r="IY105" i="1" s="1" a="1"/>
  <c r="IY105" i="1" s="1"/>
  <c r="HN107" i="1" a="1"/>
  <c r="HN107" i="1" s="1"/>
  <c r="HN88" i="1" a="1"/>
  <c r="HN88" i="1" s="1"/>
  <c r="HN90" i="1" s="1" a="1"/>
  <c r="HN90" i="1" s="1"/>
  <c r="HN92" i="1" s="1" a="1"/>
  <c r="HN92" i="1" s="1"/>
  <c r="HN94" i="1" s="1" a="1"/>
  <c r="HN94" i="1" s="1"/>
  <c r="HN96" i="1" s="1" a="1"/>
  <c r="HN96" i="1" s="1"/>
  <c r="HN98" i="1" s="1" a="1"/>
  <c r="HN98" i="1" s="1"/>
  <c r="HN100" i="1" s="1" a="1"/>
  <c r="HN100" i="1" s="1"/>
  <c r="HN102" i="1" s="1" a="1"/>
  <c r="HN102" i="1" s="1"/>
  <c r="HN104" i="1" s="1" a="1"/>
  <c r="HN104" i="1" s="1"/>
  <c r="IG107" i="1" a="1"/>
  <c r="IG107" i="1" s="1"/>
  <c r="IG88" i="1" a="1"/>
  <c r="IG88" i="1" s="1"/>
  <c r="IG90" i="1" s="1" a="1"/>
  <c r="IG90" i="1" s="1"/>
  <c r="IG92" i="1" s="1" a="1"/>
  <c r="IG92" i="1" s="1"/>
  <c r="IG94" i="1" s="1" a="1"/>
  <c r="IG94" i="1" s="1"/>
  <c r="IG96" i="1" s="1" a="1"/>
  <c r="IG96" i="1" s="1"/>
  <c r="IG98" i="1" s="1" a="1"/>
  <c r="IG98" i="1" s="1"/>
  <c r="IG100" i="1" s="1" a="1"/>
  <c r="IG100" i="1" s="1"/>
  <c r="IG102" i="1" s="1" a="1"/>
  <c r="IG102" i="1" s="1"/>
  <c r="IG104" i="1" s="1" a="1"/>
  <c r="IG104" i="1" s="1"/>
  <c r="IS89" i="1" a="1"/>
  <c r="IS89" i="1" s="1"/>
  <c r="IS91" i="1" s="1" a="1"/>
  <c r="IS91" i="1" s="1"/>
  <c r="IS93" i="1" s="1" a="1"/>
  <c r="IS93" i="1" s="1"/>
  <c r="IS95" i="1" s="1" a="1"/>
  <c r="IS95" i="1" s="1"/>
  <c r="IS97" i="1" s="1" a="1"/>
  <c r="IS97" i="1" s="1"/>
  <c r="IS99" i="1" s="1" a="1"/>
  <c r="IS99" i="1" s="1"/>
  <c r="IS101" i="1" s="1" a="1"/>
  <c r="IS101" i="1" s="1"/>
  <c r="IS103" i="1" s="1" a="1"/>
  <c r="IS103" i="1" s="1"/>
  <c r="IS105" i="1" s="1" a="1"/>
  <c r="IS105" i="1" s="1"/>
  <c r="IS108" i="1" a="1"/>
  <c r="IS108" i="1" s="1"/>
  <c r="IQ107" i="1" a="1"/>
  <c r="IQ107" i="1" s="1"/>
  <c r="IQ88" i="1" a="1"/>
  <c r="IQ88" i="1" s="1"/>
  <c r="IQ90" i="1" s="1" a="1"/>
  <c r="IQ90" i="1" s="1"/>
  <c r="IQ92" i="1" s="1" a="1"/>
  <c r="IQ92" i="1" s="1"/>
  <c r="IQ94" i="1" s="1" a="1"/>
  <c r="IQ94" i="1" s="1"/>
  <c r="IQ96" i="1" s="1" a="1"/>
  <c r="IQ96" i="1" s="1"/>
  <c r="IQ98" i="1" s="1" a="1"/>
  <c r="IQ98" i="1" s="1"/>
  <c r="IQ100" i="1" s="1" a="1"/>
  <c r="IQ100" i="1" s="1"/>
  <c r="IQ102" i="1" s="1" a="1"/>
  <c r="IQ102" i="1" s="1"/>
  <c r="IQ104" i="1" s="1" a="1"/>
  <c r="IQ104" i="1" s="1"/>
  <c r="IU107" i="1" a="1"/>
  <c r="IU107" i="1" s="1"/>
  <c r="IU88" i="1" a="1"/>
  <c r="IU88" i="1" s="1"/>
  <c r="IU90" i="1" s="1" a="1"/>
  <c r="IU90" i="1" s="1"/>
  <c r="IU92" i="1" s="1" a="1"/>
  <c r="IU92" i="1" s="1"/>
  <c r="IU94" i="1" s="1" a="1"/>
  <c r="IU94" i="1" s="1"/>
  <c r="IU96" i="1" s="1" a="1"/>
  <c r="IU96" i="1" s="1"/>
  <c r="IU98" i="1" s="1" a="1"/>
  <c r="IU98" i="1" s="1"/>
  <c r="IU100" i="1" s="1" a="1"/>
  <c r="IU100" i="1" s="1"/>
  <c r="IU102" i="1" s="1" a="1"/>
  <c r="IU102" i="1" s="1"/>
  <c r="IU104" i="1" s="1" a="1"/>
  <c r="IU104" i="1" s="1"/>
  <c r="HT89" i="1" a="1"/>
  <c r="HT89" i="1" s="1"/>
  <c r="HT91" i="1" s="1" a="1"/>
  <c r="HT91" i="1" s="1"/>
  <c r="HT93" i="1" s="1" a="1"/>
  <c r="HT93" i="1" s="1"/>
  <c r="HT95" i="1" s="1" a="1"/>
  <c r="HT95" i="1" s="1"/>
  <c r="HT97" i="1" s="1" a="1"/>
  <c r="HT97" i="1" s="1"/>
  <c r="HT99" i="1" s="1" a="1"/>
  <c r="HT99" i="1" s="1"/>
  <c r="HT101" i="1" s="1" a="1"/>
  <c r="HT101" i="1" s="1"/>
  <c r="HT103" i="1" s="1" a="1"/>
  <c r="HT103" i="1" s="1"/>
  <c r="HT105" i="1" s="1" a="1"/>
  <c r="HT105" i="1" s="1"/>
  <c r="HT108" i="1" a="1"/>
  <c r="HT108" i="1" s="1"/>
  <c r="HU89" i="1" a="1"/>
  <c r="HU89" i="1" s="1"/>
  <c r="HU91" i="1" s="1" a="1"/>
  <c r="HU91" i="1" s="1"/>
  <c r="HU93" i="1" s="1" a="1"/>
  <c r="HU93" i="1" s="1"/>
  <c r="HU95" i="1" s="1" a="1"/>
  <c r="HU95" i="1" s="1"/>
  <c r="HU97" i="1" s="1" a="1"/>
  <c r="HU97" i="1" s="1"/>
  <c r="HU99" i="1" s="1" a="1"/>
  <c r="HU99" i="1" s="1"/>
  <c r="HU101" i="1" s="1" a="1"/>
  <c r="HU101" i="1" s="1"/>
  <c r="HU103" i="1" s="1" a="1"/>
  <c r="HU103" i="1" s="1"/>
  <c r="HU105" i="1" s="1" a="1"/>
  <c r="HU105" i="1" s="1"/>
  <c r="HU108" i="1" a="1"/>
  <c r="HU108" i="1" s="1"/>
  <c r="IK107" i="1" a="1"/>
  <c r="IK107" i="1" s="1"/>
  <c r="IK88" i="1" a="1"/>
  <c r="IK88" i="1" s="1"/>
  <c r="IK90" i="1" s="1" a="1"/>
  <c r="IK90" i="1" s="1"/>
  <c r="IK92" i="1" s="1" a="1"/>
  <c r="IK92" i="1" s="1"/>
  <c r="IK94" i="1" s="1" a="1"/>
  <c r="IK94" i="1" s="1"/>
  <c r="IK96" i="1" s="1" a="1"/>
  <c r="IK96" i="1" s="1"/>
  <c r="IK98" i="1" s="1" a="1"/>
  <c r="IK98" i="1" s="1"/>
  <c r="IK100" i="1" s="1" a="1"/>
  <c r="IK100" i="1" s="1"/>
  <c r="IK102" i="1" s="1" a="1"/>
  <c r="IK102" i="1" s="1"/>
  <c r="IK104" i="1" s="1" a="1"/>
  <c r="IK104" i="1" s="1"/>
  <c r="HR107" i="1" a="1"/>
  <c r="HR107" i="1" s="1"/>
  <c r="HR88" i="1" a="1"/>
  <c r="HR88" i="1" s="1"/>
  <c r="HR90" i="1" s="1" a="1"/>
  <c r="HR90" i="1" s="1"/>
  <c r="HR92" i="1" s="1" a="1"/>
  <c r="HR92" i="1" s="1"/>
  <c r="HR94" i="1" s="1" a="1"/>
  <c r="HR94" i="1" s="1"/>
  <c r="HR96" i="1" s="1" a="1"/>
  <c r="HR96" i="1" s="1"/>
  <c r="HR98" i="1" s="1" a="1"/>
  <c r="HR98" i="1" s="1"/>
  <c r="HR100" i="1" s="1" a="1"/>
  <c r="HR100" i="1" s="1"/>
  <c r="HR102" i="1" s="1" a="1"/>
  <c r="HR102" i="1" s="1"/>
  <c r="HR104" i="1" s="1" a="1"/>
  <c r="HR104" i="1" s="1"/>
  <c r="HY89" i="1" a="1"/>
  <c r="HY89" i="1" s="1"/>
  <c r="HY91" i="1" s="1" a="1"/>
  <c r="HY91" i="1" s="1"/>
  <c r="HY93" i="1" s="1" a="1"/>
  <c r="HY93" i="1" s="1"/>
  <c r="HY95" i="1" s="1" a="1"/>
  <c r="HY95" i="1" s="1"/>
  <c r="HY97" i="1" s="1" a="1"/>
  <c r="HY97" i="1" s="1"/>
  <c r="HY99" i="1" s="1" a="1"/>
  <c r="HY99" i="1" s="1"/>
  <c r="HY101" i="1" s="1" a="1"/>
  <c r="HY101" i="1" s="1"/>
  <c r="HY103" i="1" s="1" a="1"/>
  <c r="HY103" i="1" s="1"/>
  <c r="HY105" i="1" s="1" a="1"/>
  <c r="HY105" i="1" s="1"/>
  <c r="HY108" i="1" a="1"/>
  <c r="HY108" i="1" s="1"/>
  <c r="HU107" i="1" a="1"/>
  <c r="HU107" i="1" s="1"/>
  <c r="HU88" i="1" a="1"/>
  <c r="HU88" i="1" s="1"/>
  <c r="HU90" i="1" s="1" a="1"/>
  <c r="HU90" i="1" s="1"/>
  <c r="HU92" i="1" s="1" a="1"/>
  <c r="HU92" i="1" s="1"/>
  <c r="HU94" i="1" s="1" a="1"/>
  <c r="HU94" i="1" s="1"/>
  <c r="HU96" i="1" s="1" a="1"/>
  <c r="HU96" i="1" s="1"/>
  <c r="HU98" i="1" s="1" a="1"/>
  <c r="HU98" i="1" s="1"/>
  <c r="HU100" i="1" s="1" a="1"/>
  <c r="HU100" i="1" s="1"/>
  <c r="HU102" i="1" s="1" a="1"/>
  <c r="HU102" i="1" s="1"/>
  <c r="HU104" i="1" s="1" a="1"/>
  <c r="HU104" i="1" s="1"/>
  <c r="IK108" i="1" a="1"/>
  <c r="IK108" i="1" s="1"/>
  <c r="IK89" i="1" a="1"/>
  <c r="IK89" i="1" s="1"/>
  <c r="IK91" i="1" s="1" a="1"/>
  <c r="IK91" i="1" s="1"/>
  <c r="IK93" i="1" s="1" a="1"/>
  <c r="IK93" i="1" s="1"/>
  <c r="IK95" i="1" s="1" a="1"/>
  <c r="IK95" i="1" s="1"/>
  <c r="IK97" i="1" s="1" a="1"/>
  <c r="IK97" i="1" s="1"/>
  <c r="IK99" i="1" s="1" a="1"/>
  <c r="IK99" i="1" s="1"/>
  <c r="IK101" i="1" s="1" a="1"/>
  <c r="IK101" i="1" s="1"/>
  <c r="IK103" i="1" s="1" a="1"/>
  <c r="IK103" i="1" s="1"/>
  <c r="IK105" i="1" s="1" a="1"/>
  <c r="IK105" i="1" s="1"/>
  <c r="HR108" i="1" a="1"/>
  <c r="HR108" i="1" s="1"/>
  <c r="HR89" i="1" a="1"/>
  <c r="HR89" i="1" s="1"/>
  <c r="HR91" i="1" s="1" a="1"/>
  <c r="HR91" i="1" s="1"/>
  <c r="HR93" i="1" s="1" a="1"/>
  <c r="HR93" i="1" s="1"/>
  <c r="HR95" i="1" s="1" a="1"/>
  <c r="HR95" i="1" s="1"/>
  <c r="HR97" i="1" s="1" a="1"/>
  <c r="HR97" i="1" s="1"/>
  <c r="HR99" i="1" s="1" a="1"/>
  <c r="HR99" i="1" s="1"/>
  <c r="HR101" i="1" s="1" a="1"/>
  <c r="HR101" i="1" s="1"/>
  <c r="HR103" i="1" s="1" a="1"/>
  <c r="HR103" i="1" s="1"/>
  <c r="HR105" i="1" s="1" a="1"/>
  <c r="HR105" i="1" s="1"/>
  <c r="II107" i="1" a="1"/>
  <c r="II107" i="1" s="1"/>
  <c r="II88" i="1" a="1"/>
  <c r="II88" i="1" s="1"/>
  <c r="II90" i="1" s="1" a="1"/>
  <c r="II90" i="1" s="1"/>
  <c r="II92" i="1" s="1" a="1"/>
  <c r="II92" i="1" s="1"/>
  <c r="II94" i="1" s="1" a="1"/>
  <c r="II94" i="1" s="1"/>
  <c r="II96" i="1" s="1" a="1"/>
  <c r="II96" i="1" s="1"/>
  <c r="II98" i="1" s="1" a="1"/>
  <c r="II98" i="1" s="1"/>
  <c r="II100" i="1" s="1" a="1"/>
  <c r="II100" i="1" s="1"/>
  <c r="II102" i="1" s="1" a="1"/>
  <c r="II102" i="1" s="1"/>
  <c r="II104" i="1" s="1" a="1"/>
  <c r="II104" i="1" s="1"/>
  <c r="JA107" i="1" a="1"/>
  <c r="JA107" i="1" s="1"/>
  <c r="JA88" i="1" a="1"/>
  <c r="JA88" i="1" s="1"/>
  <c r="JA90" i="1" s="1" a="1"/>
  <c r="JA90" i="1" s="1"/>
  <c r="JA92" i="1" s="1" a="1"/>
  <c r="JA92" i="1" s="1"/>
  <c r="JA94" i="1" s="1" a="1"/>
  <c r="JA94" i="1" s="1"/>
  <c r="JA96" i="1" s="1" a="1"/>
  <c r="JA96" i="1" s="1"/>
  <c r="JA98" i="1" s="1" a="1"/>
  <c r="JA98" i="1" s="1"/>
  <c r="JA100" i="1" s="1" a="1"/>
  <c r="JA100" i="1" s="1"/>
  <c r="JA102" i="1" s="1" a="1"/>
  <c r="JA102" i="1" s="1"/>
  <c r="JA104" i="1" s="1" a="1"/>
  <c r="JA104" i="1" s="1"/>
  <c r="HT107" i="1" a="1"/>
  <c r="HT107" i="1" s="1"/>
  <c r="HT88" i="1" a="1"/>
  <c r="HT88" i="1" s="1"/>
  <c r="HT90" i="1" s="1" a="1"/>
  <c r="HT90" i="1" s="1"/>
  <c r="HT92" i="1" s="1" a="1"/>
  <c r="HT92" i="1" s="1"/>
  <c r="HT94" i="1" s="1" a="1"/>
  <c r="HT94" i="1" s="1"/>
  <c r="HT96" i="1" s="1" a="1"/>
  <c r="HT96" i="1" s="1"/>
  <c r="HT98" i="1" s="1" a="1"/>
  <c r="HT98" i="1" s="1"/>
  <c r="HT100" i="1" s="1" a="1"/>
  <c r="HT100" i="1" s="1"/>
  <c r="HT102" i="1" s="1" a="1"/>
  <c r="HT102" i="1" s="1"/>
  <c r="HT104" i="1" s="1" a="1"/>
  <c r="HT104" i="1" s="1"/>
  <c r="HO107" i="1" a="1"/>
  <c r="HO107" i="1" s="1"/>
  <c r="HO88" i="1" a="1"/>
  <c r="HO88" i="1" s="1"/>
  <c r="HO90" i="1" s="1" a="1"/>
  <c r="HO90" i="1" s="1"/>
  <c r="HO92" i="1" s="1" a="1"/>
  <c r="HO92" i="1" s="1"/>
  <c r="HO94" i="1" s="1" a="1"/>
  <c r="HO94" i="1" s="1"/>
  <c r="HO96" i="1" s="1" a="1"/>
  <c r="HO96" i="1" s="1"/>
  <c r="HO98" i="1" s="1" a="1"/>
  <c r="HO98" i="1" s="1"/>
  <c r="HO100" i="1" s="1" a="1"/>
  <c r="HO100" i="1" s="1"/>
  <c r="HO102" i="1" s="1" a="1"/>
  <c r="HO102" i="1" s="1"/>
  <c r="HO104" i="1" s="1" a="1"/>
  <c r="HO104" i="1" s="1"/>
  <c r="ID89" i="1" a="1"/>
  <c r="ID89" i="1" s="1"/>
  <c r="ID91" i="1" s="1" a="1"/>
  <c r="ID91" i="1" s="1"/>
  <c r="ID93" i="1" s="1" a="1"/>
  <c r="ID93" i="1" s="1"/>
  <c r="ID95" i="1" s="1" a="1"/>
  <c r="ID95" i="1" s="1"/>
  <c r="ID97" i="1" s="1" a="1"/>
  <c r="ID97" i="1" s="1"/>
  <c r="ID99" i="1" s="1" a="1"/>
  <c r="ID99" i="1" s="1"/>
  <c r="ID101" i="1" s="1" a="1"/>
  <c r="ID101" i="1" s="1"/>
  <c r="ID103" i="1" s="1" a="1"/>
  <c r="ID103" i="1" s="1"/>
  <c r="ID105" i="1" s="1" a="1"/>
  <c r="ID105" i="1" s="1"/>
  <c r="ID108" i="1" a="1"/>
  <c r="ID108" i="1" s="1"/>
  <c r="HQ107" i="1" a="1"/>
  <c r="HQ107" i="1" s="1"/>
  <c r="HQ88" i="1" a="1"/>
  <c r="HQ88" i="1" s="1"/>
  <c r="HQ90" i="1" s="1" a="1"/>
  <c r="HQ90" i="1" s="1"/>
  <c r="HQ92" i="1" s="1" a="1"/>
  <c r="HQ92" i="1" s="1"/>
  <c r="HQ94" i="1" s="1" a="1"/>
  <c r="HQ94" i="1" s="1"/>
  <c r="HQ96" i="1" s="1" a="1"/>
  <c r="HQ96" i="1" s="1"/>
  <c r="HQ98" i="1" s="1" a="1"/>
  <c r="HQ98" i="1" s="1"/>
  <c r="HQ100" i="1" s="1" a="1"/>
  <c r="HQ100" i="1" s="1"/>
  <c r="HQ102" i="1" s="1" a="1"/>
  <c r="HQ102" i="1" s="1"/>
  <c r="HQ104" i="1" s="1" a="1"/>
  <c r="HQ104" i="1" s="1"/>
  <c r="IF107" i="1" a="1"/>
  <c r="IF107" i="1" s="1"/>
  <c r="IF88" i="1" a="1"/>
  <c r="IF88" i="1" s="1"/>
  <c r="IF90" i="1" s="1" a="1"/>
  <c r="IF90" i="1" s="1"/>
  <c r="IF92" i="1" s="1" a="1"/>
  <c r="IF92" i="1" s="1"/>
  <c r="IF94" i="1" s="1" a="1"/>
  <c r="IF94" i="1" s="1"/>
  <c r="IF96" i="1" s="1" a="1"/>
  <c r="IF96" i="1" s="1"/>
  <c r="IF98" i="1" s="1" a="1"/>
  <c r="IF98" i="1" s="1"/>
  <c r="IF100" i="1" s="1" a="1"/>
  <c r="IF100" i="1" s="1"/>
  <c r="IF102" i="1" s="1" a="1"/>
  <c r="IF102" i="1" s="1"/>
  <c r="IF104" i="1" s="1" a="1"/>
  <c r="IF104" i="1" s="1"/>
  <c r="IW108" i="1" a="1"/>
  <c r="IW108" i="1" s="1"/>
  <c r="IW89" i="1" a="1"/>
  <c r="IW89" i="1" s="1"/>
  <c r="IW91" i="1" s="1" a="1"/>
  <c r="IW91" i="1" s="1"/>
  <c r="IW93" i="1" s="1" a="1"/>
  <c r="IW93" i="1" s="1"/>
  <c r="IW95" i="1" s="1" a="1"/>
  <c r="IW95" i="1" s="1"/>
  <c r="IW97" i="1" s="1" a="1"/>
  <c r="IW97" i="1" s="1"/>
  <c r="IW99" i="1" s="1" a="1"/>
  <c r="IW99" i="1" s="1"/>
  <c r="IW101" i="1" s="1" a="1"/>
  <c r="IW101" i="1" s="1"/>
  <c r="IW103" i="1" s="1" a="1"/>
  <c r="IW103" i="1" s="1"/>
  <c r="IW105" i="1" s="1" a="1"/>
  <c r="IW105" i="1" s="1"/>
  <c r="HP107" i="1" a="1"/>
  <c r="HP107" i="1" s="1"/>
  <c r="HP88" i="1" a="1"/>
  <c r="HP88" i="1" s="1"/>
  <c r="HP90" i="1" s="1" a="1"/>
  <c r="HP90" i="1" s="1"/>
  <c r="HP92" i="1" s="1" a="1"/>
  <c r="HP92" i="1" s="1"/>
  <c r="HP94" i="1" s="1" a="1"/>
  <c r="HP94" i="1" s="1"/>
  <c r="HP96" i="1" s="1" a="1"/>
  <c r="HP96" i="1" s="1"/>
  <c r="HP98" i="1" s="1" a="1"/>
  <c r="HP98" i="1" s="1"/>
  <c r="HP100" i="1" s="1" a="1"/>
  <c r="HP100" i="1" s="1"/>
  <c r="HP102" i="1" s="1" a="1"/>
  <c r="HP102" i="1" s="1"/>
  <c r="HP104" i="1" s="1" a="1"/>
  <c r="HP104" i="1" s="1"/>
  <c r="IP89" i="1" a="1"/>
  <c r="IP89" i="1" s="1"/>
  <c r="IP91" i="1" s="1" a="1"/>
  <c r="IP91" i="1" s="1"/>
  <c r="IP93" i="1" s="1" a="1"/>
  <c r="IP93" i="1" s="1"/>
  <c r="IP95" i="1" s="1" a="1"/>
  <c r="IP95" i="1" s="1"/>
  <c r="IP97" i="1" s="1" a="1"/>
  <c r="IP97" i="1" s="1"/>
  <c r="IP99" i="1" s="1" a="1"/>
  <c r="IP99" i="1" s="1"/>
  <c r="IP101" i="1" s="1" a="1"/>
  <c r="IP101" i="1" s="1"/>
  <c r="IP103" i="1" s="1" a="1"/>
  <c r="IP103" i="1" s="1"/>
  <c r="IP105" i="1" s="1" a="1"/>
  <c r="IP105" i="1" s="1"/>
  <c r="IP108" i="1" a="1"/>
  <c r="IP108" i="1" s="1"/>
  <c r="IV108" i="1" a="1"/>
  <c r="IV108" i="1" s="1"/>
  <c r="IV89" i="1" a="1"/>
  <c r="IV89" i="1" s="1"/>
  <c r="IV91" i="1" s="1" a="1"/>
  <c r="IV91" i="1" s="1"/>
  <c r="IV93" i="1" s="1" a="1"/>
  <c r="IV93" i="1" s="1"/>
  <c r="IV95" i="1" s="1" a="1"/>
  <c r="IV95" i="1" s="1"/>
  <c r="IV97" i="1" s="1" a="1"/>
  <c r="IV97" i="1" s="1"/>
  <c r="IV99" i="1" s="1" a="1"/>
  <c r="IV99" i="1" s="1"/>
  <c r="IV101" i="1" s="1" a="1"/>
  <c r="IV101" i="1" s="1"/>
  <c r="IV103" i="1" s="1" a="1"/>
  <c r="IV103" i="1" s="1"/>
  <c r="IV105" i="1" s="1" a="1"/>
  <c r="IV105" i="1" s="1"/>
  <c r="JA108" i="1" a="1"/>
  <c r="JA108" i="1" s="1"/>
  <c r="JA89" i="1" a="1"/>
  <c r="JA89" i="1" s="1"/>
  <c r="JA91" i="1" s="1" a="1"/>
  <c r="JA91" i="1" s="1"/>
  <c r="JA93" i="1" s="1" a="1"/>
  <c r="JA93" i="1" s="1"/>
  <c r="JA95" i="1" s="1" a="1"/>
  <c r="JA95" i="1" s="1"/>
  <c r="JA97" i="1" s="1" a="1"/>
  <c r="JA97" i="1" s="1"/>
  <c r="JA99" i="1" s="1" a="1"/>
  <c r="JA99" i="1" s="1"/>
  <c r="JA101" i="1" s="1" a="1"/>
  <c r="JA101" i="1" s="1"/>
  <c r="JA103" i="1" s="1" a="1"/>
  <c r="JA103" i="1" s="1"/>
  <c r="JA105" i="1" s="1" a="1"/>
  <c r="JA105" i="1" s="1"/>
  <c r="JB108" i="1" a="1"/>
  <c r="JB108" i="1" s="1"/>
  <c r="JB89" i="1" a="1"/>
  <c r="JB89" i="1" s="1"/>
  <c r="JB91" i="1" s="1" a="1"/>
  <c r="JB91" i="1" s="1"/>
  <c r="JB93" i="1" s="1" a="1"/>
  <c r="JB93" i="1" s="1"/>
  <c r="JB95" i="1" s="1" a="1"/>
  <c r="JB95" i="1" s="1"/>
  <c r="JB97" i="1" s="1" a="1"/>
  <c r="JB97" i="1" s="1"/>
  <c r="JB99" i="1" s="1" a="1"/>
  <c r="JB99" i="1" s="1"/>
  <c r="JB101" i="1" s="1" a="1"/>
  <c r="JB101" i="1" s="1"/>
  <c r="JB103" i="1" s="1" a="1"/>
  <c r="JB103" i="1" s="1"/>
  <c r="JB105" i="1" s="1" a="1"/>
  <c r="JB105" i="1" s="1"/>
  <c r="IG89" i="1" a="1"/>
  <c r="IG89" i="1" s="1"/>
  <c r="IG91" i="1" s="1" a="1"/>
  <c r="IG91" i="1" s="1"/>
  <c r="IG93" i="1" s="1" a="1"/>
  <c r="IG93" i="1" s="1"/>
  <c r="IG95" i="1" s="1" a="1"/>
  <c r="IG95" i="1" s="1"/>
  <c r="IG97" i="1" s="1" a="1"/>
  <c r="IG97" i="1" s="1"/>
  <c r="IG99" i="1" s="1" a="1"/>
  <c r="IG99" i="1" s="1"/>
  <c r="IG101" i="1" s="1" a="1"/>
  <c r="IG101" i="1" s="1"/>
  <c r="IG103" i="1" s="1" a="1"/>
  <c r="IG103" i="1" s="1"/>
  <c r="IG105" i="1" s="1" a="1"/>
  <c r="IG105" i="1" s="1"/>
  <c r="IG108" i="1" a="1"/>
  <c r="IG108" i="1" s="1"/>
  <c r="JE108" i="1" a="1"/>
  <c r="JE108" i="1" s="1"/>
  <c r="JE89" i="1" a="1"/>
  <c r="JE89" i="1" s="1"/>
  <c r="JE91" i="1" s="1" a="1"/>
  <c r="JE91" i="1" s="1"/>
  <c r="JE93" i="1" s="1" a="1"/>
  <c r="JE93" i="1" s="1"/>
  <c r="JE95" i="1" s="1" a="1"/>
  <c r="JE95" i="1" s="1"/>
  <c r="JE97" i="1" s="1" a="1"/>
  <c r="JE97" i="1" s="1"/>
  <c r="JE99" i="1" s="1" a="1"/>
  <c r="JE99" i="1" s="1"/>
  <c r="JE101" i="1" s="1" a="1"/>
  <c r="JE101" i="1" s="1"/>
  <c r="JE103" i="1" s="1" a="1"/>
  <c r="JE103" i="1" s="1"/>
  <c r="JE105" i="1" s="1" a="1"/>
  <c r="JE105" i="1" s="1"/>
  <c r="IA108" i="1" a="1"/>
  <c r="IA108" i="1" s="1"/>
  <c r="IA89" i="1" a="1"/>
  <c r="IA89" i="1" s="1"/>
  <c r="IA91" i="1" s="1" a="1"/>
  <c r="IA91" i="1" s="1"/>
  <c r="IA93" i="1" s="1" a="1"/>
  <c r="IA93" i="1" s="1"/>
  <c r="IA95" i="1" s="1" a="1"/>
  <c r="IA95" i="1" s="1"/>
  <c r="IA97" i="1" s="1" a="1"/>
  <c r="IA97" i="1" s="1"/>
  <c r="IA99" i="1" s="1" a="1"/>
  <c r="IA99" i="1" s="1"/>
  <c r="IA101" i="1" s="1" a="1"/>
  <c r="IA101" i="1" s="1"/>
  <c r="IA103" i="1" s="1" a="1"/>
  <c r="IA103" i="1" s="1"/>
  <c r="IA105" i="1" s="1" a="1"/>
  <c r="IA105" i="1" s="1"/>
  <c r="IZ107" i="1" a="1"/>
  <c r="IZ107" i="1" s="1"/>
  <c r="IZ88" i="1" a="1"/>
  <c r="IZ88" i="1" s="1"/>
  <c r="IZ90" i="1" s="1" a="1"/>
  <c r="IZ90" i="1" s="1"/>
  <c r="IZ92" i="1" s="1" a="1"/>
  <c r="IZ92" i="1" s="1"/>
  <c r="IZ94" i="1" s="1" a="1"/>
  <c r="IZ94" i="1" s="1"/>
  <c r="IZ96" i="1" s="1" a="1"/>
  <c r="IZ96" i="1" s="1"/>
  <c r="IZ98" i="1" s="1" a="1"/>
  <c r="IZ98" i="1" s="1"/>
  <c r="IZ100" i="1" s="1" a="1"/>
  <c r="IZ100" i="1" s="1"/>
  <c r="IZ102" i="1" s="1" a="1"/>
  <c r="IZ102" i="1" s="1"/>
  <c r="IZ104" i="1" s="1" a="1"/>
  <c r="IZ104" i="1" s="1"/>
  <c r="IV107" i="1" a="1"/>
  <c r="IV107" i="1" s="1"/>
  <c r="IV88" i="1" a="1"/>
  <c r="IV88" i="1" s="1"/>
  <c r="IV90" i="1" s="1" a="1"/>
  <c r="IV90" i="1" s="1"/>
  <c r="IV92" i="1" s="1" a="1"/>
  <c r="IV92" i="1" s="1"/>
  <c r="IV94" i="1" s="1" a="1"/>
  <c r="IV94" i="1" s="1"/>
  <c r="IV96" i="1" s="1" a="1"/>
  <c r="IV96" i="1" s="1"/>
  <c r="IV98" i="1" s="1" a="1"/>
  <c r="IV98" i="1" s="1"/>
  <c r="IV100" i="1" s="1" a="1"/>
  <c r="IV100" i="1" s="1"/>
  <c r="IV102" i="1" s="1" a="1"/>
  <c r="IV102" i="1" s="1"/>
  <c r="IV104" i="1" s="1" a="1"/>
  <c r="IV104" i="1" s="1"/>
  <c r="HS89" i="1" a="1"/>
  <c r="HS89" i="1" s="1"/>
  <c r="HS91" i="1" s="1" a="1"/>
  <c r="HS91" i="1" s="1"/>
  <c r="HS93" i="1" s="1" a="1"/>
  <c r="HS93" i="1" s="1"/>
  <c r="HS95" i="1" s="1" a="1"/>
  <c r="HS95" i="1" s="1"/>
  <c r="HS97" i="1" s="1" a="1"/>
  <c r="HS97" i="1" s="1"/>
  <c r="HS99" i="1" s="1" a="1"/>
  <c r="HS99" i="1" s="1"/>
  <c r="HS101" i="1" s="1" a="1"/>
  <c r="HS101" i="1" s="1"/>
  <c r="HS103" i="1" s="1" a="1"/>
  <c r="HS103" i="1" s="1"/>
  <c r="HS105" i="1" s="1" a="1"/>
  <c r="HS105" i="1" s="1"/>
  <c r="HS108" i="1" a="1"/>
  <c r="HS108" i="1" s="1"/>
  <c r="IA107" i="1" a="1"/>
  <c r="IA107" i="1" s="1"/>
  <c r="IA88" i="1" a="1"/>
  <c r="IA88" i="1" s="1"/>
  <c r="IA90" i="1" s="1" a="1"/>
  <c r="IA90" i="1" s="1"/>
  <c r="IA92" i="1" s="1" a="1"/>
  <c r="IA92" i="1" s="1"/>
  <c r="IA94" i="1" s="1" a="1"/>
  <c r="IA94" i="1" s="1"/>
  <c r="IA96" i="1" s="1" a="1"/>
  <c r="IA96" i="1" s="1"/>
  <c r="IA98" i="1" s="1" a="1"/>
  <c r="IA98" i="1" s="1"/>
  <c r="IA100" i="1" s="1" a="1"/>
  <c r="IA100" i="1" s="1"/>
  <c r="IA102" i="1" s="1" a="1"/>
  <c r="IA102" i="1" s="1"/>
  <c r="IA104" i="1" s="1" a="1"/>
  <c r="IA104" i="1" s="1"/>
  <c r="IZ89" i="1" a="1"/>
  <c r="IZ89" i="1" s="1"/>
  <c r="IZ91" i="1" s="1" a="1"/>
  <c r="IZ91" i="1" s="1"/>
  <c r="IZ93" i="1" s="1" a="1"/>
  <c r="IZ93" i="1" s="1"/>
  <c r="IZ95" i="1" s="1" a="1"/>
  <c r="IZ95" i="1" s="1"/>
  <c r="IZ97" i="1" s="1" a="1"/>
  <c r="IZ97" i="1" s="1"/>
  <c r="IZ99" i="1" s="1" a="1"/>
  <c r="IZ99" i="1" s="1"/>
  <c r="IZ101" i="1" s="1" a="1"/>
  <c r="IZ101" i="1" s="1"/>
  <c r="IZ103" i="1" s="1" a="1"/>
  <c r="IZ103" i="1" s="1"/>
  <c r="IZ105" i="1" s="1" a="1"/>
  <c r="IZ105" i="1" s="1"/>
  <c r="IZ108" i="1" a="1"/>
  <c r="IZ108" i="1" s="1"/>
  <c r="IO107" i="1" a="1"/>
  <c r="IO107" i="1" s="1"/>
  <c r="IO88" i="1" a="1"/>
  <c r="IO88" i="1" s="1"/>
  <c r="IO90" i="1" s="1" a="1"/>
  <c r="IO90" i="1" s="1"/>
  <c r="IO92" i="1" s="1" a="1"/>
  <c r="IO92" i="1" s="1"/>
  <c r="IO94" i="1" s="1" a="1"/>
  <c r="IO94" i="1" s="1"/>
  <c r="IO96" i="1" s="1" a="1"/>
  <c r="IO96" i="1" s="1"/>
  <c r="IO98" i="1" s="1" a="1"/>
  <c r="IO98" i="1" s="1"/>
  <c r="IO100" i="1" s="1" a="1"/>
  <c r="IO100" i="1" s="1"/>
  <c r="IO102" i="1" s="1" a="1"/>
  <c r="IO102" i="1" s="1"/>
  <c r="IO104" i="1" s="1" a="1"/>
  <c r="IO104" i="1" s="1"/>
  <c r="HS107" i="1" a="1"/>
  <c r="HS107" i="1" s="1"/>
  <c r="HS88" i="1" a="1"/>
  <c r="HS88" i="1" s="1"/>
  <c r="HS90" i="1" s="1" a="1"/>
  <c r="HS90" i="1" s="1"/>
  <c r="HS92" i="1" s="1" a="1"/>
  <c r="HS92" i="1" s="1"/>
  <c r="HS94" i="1" s="1" a="1"/>
  <c r="HS94" i="1" s="1"/>
  <c r="HS96" i="1" s="1" a="1"/>
  <c r="HS96" i="1" s="1"/>
  <c r="HS98" i="1" s="1" a="1"/>
  <c r="HS98" i="1" s="1"/>
  <c r="HS100" i="1" s="1" a="1"/>
  <c r="HS100" i="1" s="1"/>
  <c r="HS102" i="1" s="1" a="1"/>
  <c r="HS102" i="1" s="1"/>
  <c r="HS104" i="1" s="1" a="1"/>
  <c r="HS104" i="1" s="1"/>
  <c r="IF108" i="1" a="1"/>
  <c r="IF108" i="1" s="1"/>
  <c r="IF89" i="1" a="1"/>
  <c r="IF89" i="1" s="1"/>
  <c r="IF91" i="1" s="1" a="1"/>
  <c r="IF91" i="1" s="1"/>
  <c r="IF93" i="1" s="1" a="1"/>
  <c r="IF93" i="1" s="1"/>
  <c r="IF95" i="1" s="1" a="1"/>
  <c r="IF95" i="1" s="1"/>
  <c r="IF97" i="1" s="1" a="1"/>
  <c r="IF97" i="1" s="1"/>
  <c r="IF99" i="1" s="1" a="1"/>
  <c r="IF99" i="1" s="1"/>
  <c r="IF101" i="1" s="1" a="1"/>
  <c r="IF101" i="1" s="1"/>
  <c r="IF103" i="1" s="1" a="1"/>
  <c r="IF103" i="1" s="1"/>
  <c r="IF105" i="1" s="1" a="1"/>
  <c r="IF105" i="1" s="1"/>
  <c r="IP107" i="1" a="1"/>
  <c r="IP107" i="1" s="1"/>
  <c r="IP88" i="1" a="1"/>
  <c r="IP88" i="1" s="1"/>
  <c r="IP90" i="1" s="1" a="1"/>
  <c r="IP90" i="1" s="1"/>
  <c r="IP92" i="1" s="1" a="1"/>
  <c r="IP92" i="1" s="1"/>
  <c r="IP94" i="1" s="1" a="1"/>
  <c r="IP94" i="1" s="1"/>
  <c r="IP96" i="1" s="1" a="1"/>
  <c r="IP96" i="1" s="1"/>
  <c r="IP98" i="1" s="1" a="1"/>
  <c r="IP98" i="1" s="1"/>
  <c r="IP100" i="1" s="1" a="1"/>
  <c r="IP100" i="1" s="1"/>
  <c r="IP102" i="1" s="1" a="1"/>
  <c r="IP102" i="1" s="1"/>
  <c r="IP104" i="1" s="1" a="1"/>
  <c r="IP104" i="1" s="1"/>
  <c r="JE107" i="1" a="1"/>
  <c r="JE107" i="1" s="1"/>
  <c r="JE88" i="1" a="1"/>
  <c r="JE88" i="1" s="1"/>
  <c r="JE90" i="1" s="1" a="1"/>
  <c r="JE90" i="1" s="1"/>
  <c r="JE92" i="1" s="1" a="1"/>
  <c r="JE92" i="1" s="1"/>
  <c r="JE94" i="1" s="1" a="1"/>
  <c r="JE94" i="1" s="1"/>
  <c r="JE96" i="1" s="1" a="1"/>
  <c r="JE96" i="1" s="1"/>
  <c r="JE98" i="1" s="1" a="1"/>
  <c r="JE98" i="1" s="1"/>
  <c r="JE100" i="1" s="1" a="1"/>
  <c r="JE100" i="1" s="1"/>
  <c r="JE102" i="1" s="1" a="1"/>
  <c r="JE102" i="1" s="1"/>
  <c r="JE104" i="1" s="1" a="1"/>
  <c r="JE104" i="1" s="1"/>
  <c r="JD89" i="1" a="1"/>
  <c r="JD89" i="1" s="1"/>
  <c r="JD91" i="1" s="1" a="1"/>
  <c r="JD91" i="1" s="1"/>
  <c r="JD93" i="1" s="1" a="1"/>
  <c r="JD93" i="1" s="1"/>
  <c r="JD95" i="1" s="1" a="1"/>
  <c r="JD95" i="1" s="1"/>
  <c r="JD97" i="1" s="1" a="1"/>
  <c r="JD97" i="1" s="1"/>
  <c r="JD99" i="1" s="1" a="1"/>
  <c r="JD99" i="1" s="1"/>
  <c r="JD101" i="1" s="1" a="1"/>
  <c r="JD101" i="1" s="1"/>
  <c r="JD103" i="1" s="1" a="1"/>
  <c r="JD103" i="1" s="1"/>
  <c r="JD105" i="1" s="1" a="1"/>
  <c r="JD105" i="1" s="1"/>
  <c r="JD108" i="1" a="1"/>
  <c r="JD108" i="1" s="1"/>
  <c r="HX108" i="1" a="1"/>
  <c r="HX108" i="1" s="1"/>
  <c r="HX89" i="1" a="1"/>
  <c r="HX89" i="1" s="1"/>
  <c r="HX91" i="1" s="1" a="1"/>
  <c r="HX91" i="1" s="1"/>
  <c r="HX93" i="1" s="1" a="1"/>
  <c r="HX93" i="1" s="1"/>
  <c r="HX95" i="1" s="1" a="1"/>
  <c r="HX95" i="1" s="1"/>
  <c r="HX97" i="1" s="1" a="1"/>
  <c r="HX97" i="1" s="1"/>
  <c r="HX99" i="1" s="1" a="1"/>
  <c r="HX99" i="1" s="1"/>
  <c r="HX101" i="1" s="1" a="1"/>
  <c r="HX101" i="1" s="1"/>
  <c r="HX103" i="1" s="1" a="1"/>
  <c r="HX103" i="1" s="1"/>
  <c r="HX105" i="1" s="1" a="1"/>
  <c r="HX105" i="1" s="1"/>
  <c r="IW107" i="1" a="1"/>
  <c r="IW107" i="1" s="1"/>
  <c r="IW88" i="1" a="1"/>
  <c r="IW88" i="1" s="1"/>
  <c r="IW90" i="1" s="1" a="1"/>
  <c r="IW90" i="1" s="1"/>
  <c r="IW92" i="1" s="1" a="1"/>
  <c r="IW92" i="1" s="1"/>
  <c r="IW94" i="1" s="1" a="1"/>
  <c r="IW94" i="1" s="1"/>
  <c r="IW96" i="1" s="1" a="1"/>
  <c r="IW96" i="1" s="1"/>
  <c r="IW98" i="1" s="1" a="1"/>
  <c r="IW98" i="1" s="1"/>
  <c r="IW100" i="1" s="1" a="1"/>
  <c r="IW100" i="1" s="1"/>
  <c r="IW102" i="1" s="1" a="1"/>
  <c r="IW102" i="1" s="1"/>
  <c r="IW104" i="1" s="1" a="1"/>
  <c r="IW104" i="1" s="1"/>
  <c r="IH108" i="1" a="1"/>
  <c r="IH108" i="1" s="1"/>
  <c r="IH89" i="1" a="1"/>
  <c r="IH89" i="1" s="1"/>
  <c r="IH91" i="1" s="1" a="1"/>
  <c r="IH91" i="1" s="1"/>
  <c r="IH93" i="1" s="1" a="1"/>
  <c r="IH93" i="1" s="1"/>
  <c r="IH95" i="1" s="1" a="1"/>
  <c r="IH95" i="1" s="1"/>
  <c r="IH97" i="1" s="1" a="1"/>
  <c r="IH97" i="1" s="1"/>
  <c r="IH99" i="1" s="1" a="1"/>
  <c r="IH99" i="1" s="1"/>
  <c r="IH101" i="1" s="1" a="1"/>
  <c r="IH101" i="1" s="1"/>
  <c r="IH103" i="1" s="1" a="1"/>
  <c r="IH103" i="1" s="1"/>
  <c r="IH105" i="1" s="1" a="1"/>
  <c r="IH105" i="1" s="1"/>
  <c r="IN107" i="1" a="1"/>
  <c r="IN107" i="1" s="1"/>
  <c r="IN88" i="1" a="1"/>
  <c r="IN88" i="1" s="1"/>
  <c r="IN90" i="1" s="1" a="1"/>
  <c r="IN90" i="1" s="1"/>
  <c r="IN92" i="1" s="1" a="1"/>
  <c r="IN92" i="1" s="1"/>
  <c r="IN94" i="1" s="1" a="1"/>
  <c r="IN94" i="1" s="1"/>
  <c r="IN96" i="1" s="1" a="1"/>
  <c r="IN96" i="1" s="1"/>
  <c r="IN98" i="1" s="1" a="1"/>
  <c r="IN98" i="1" s="1"/>
  <c r="IN100" i="1" s="1" a="1"/>
  <c r="IN100" i="1" s="1"/>
  <c r="IN102" i="1" s="1" a="1"/>
  <c r="IN102" i="1" s="1"/>
  <c r="IN104" i="1" s="1" a="1"/>
  <c r="IN104" i="1" s="1"/>
  <c r="IM107" i="1" a="1"/>
  <c r="IM107" i="1" s="1"/>
  <c r="IM88" i="1" a="1"/>
  <c r="IM88" i="1" s="1"/>
  <c r="IM90" i="1" s="1" a="1"/>
  <c r="IM90" i="1" s="1"/>
  <c r="IM92" i="1" s="1" a="1"/>
  <c r="IM92" i="1" s="1"/>
  <c r="IM94" i="1" s="1" a="1"/>
  <c r="IM94" i="1" s="1"/>
  <c r="IM96" i="1" s="1" a="1"/>
  <c r="IM96" i="1" s="1"/>
  <c r="IM98" i="1" s="1" a="1"/>
  <c r="IM98" i="1" s="1"/>
  <c r="IM100" i="1" s="1" a="1"/>
  <c r="IM100" i="1" s="1"/>
  <c r="IM102" i="1" s="1" a="1"/>
  <c r="IM102" i="1" s="1"/>
  <c r="IM104" i="1" s="1" a="1"/>
  <c r="IM104" i="1" s="1"/>
  <c r="ID107" i="1" a="1"/>
  <c r="ID107" i="1" s="1"/>
  <c r="ID88" i="1" a="1"/>
  <c r="ID88" i="1" s="1"/>
  <c r="ID90" i="1" s="1" a="1"/>
  <c r="ID90" i="1" s="1"/>
  <c r="ID92" i="1" s="1" a="1"/>
  <c r="ID92" i="1" s="1"/>
  <c r="ID94" i="1" s="1" a="1"/>
  <c r="ID94" i="1" s="1"/>
  <c r="ID96" i="1" s="1" a="1"/>
  <c r="ID96" i="1" s="1"/>
  <c r="ID98" i="1" s="1" a="1"/>
  <c r="ID98" i="1" s="1"/>
  <c r="ID100" i="1" s="1" a="1"/>
  <c r="ID100" i="1" s="1"/>
  <c r="ID102" i="1" s="1" a="1"/>
  <c r="ID102" i="1" s="1"/>
  <c r="ID104" i="1" s="1" a="1"/>
  <c r="ID104" i="1" s="1"/>
  <c r="IR89" i="1" a="1"/>
  <c r="IR89" i="1" s="1"/>
  <c r="IR91" i="1" s="1" a="1"/>
  <c r="IR91" i="1" s="1"/>
  <c r="IR93" i="1" s="1" a="1"/>
  <c r="IR93" i="1" s="1"/>
  <c r="IR95" i="1" s="1" a="1"/>
  <c r="IR95" i="1" s="1"/>
  <c r="IR97" i="1" s="1" a="1"/>
  <c r="IR97" i="1" s="1"/>
  <c r="IR99" i="1" s="1" a="1"/>
  <c r="IR99" i="1" s="1"/>
  <c r="IR101" i="1" s="1" a="1"/>
  <c r="IR101" i="1" s="1"/>
  <c r="IR103" i="1" s="1" a="1"/>
  <c r="IR103" i="1" s="1"/>
  <c r="IR105" i="1" s="1" a="1"/>
  <c r="IR105" i="1" s="1"/>
  <c r="IR108" i="1" a="1"/>
  <c r="IR108" i="1" s="1"/>
  <c r="HM108" i="1" a="1"/>
  <c r="HM108" i="1" s="1"/>
  <c r="HM89" i="1" a="1"/>
  <c r="HM89" i="1" s="1"/>
  <c r="HM91" i="1" s="1" a="1"/>
  <c r="HM91" i="1" s="1"/>
  <c r="HM93" i="1" s="1" a="1"/>
  <c r="HM93" i="1" s="1"/>
  <c r="HM95" i="1" s="1" a="1"/>
  <c r="HM95" i="1" s="1"/>
  <c r="HM97" i="1" s="1" a="1"/>
  <c r="HM97" i="1" s="1"/>
  <c r="HM99" i="1" s="1" a="1"/>
  <c r="HM99" i="1" s="1"/>
  <c r="HM101" i="1" s="1" a="1"/>
  <c r="HM101" i="1" s="1"/>
  <c r="HM103" i="1" s="1" a="1"/>
  <c r="HM103" i="1" s="1"/>
  <c r="HM105" i="1" s="1" a="1"/>
  <c r="HM105" i="1" s="1"/>
  <c r="HM107" i="1" a="1"/>
  <c r="HM107" i="1" s="1"/>
  <c r="HM88" i="1" a="1"/>
  <c r="HM88" i="1" s="1"/>
  <c r="HM90" i="1" s="1" a="1"/>
  <c r="HM90" i="1" s="1"/>
  <c r="HM92" i="1" s="1" a="1"/>
  <c r="HM92" i="1" s="1"/>
  <c r="HM94" i="1" s="1" a="1"/>
  <c r="HM94" i="1" s="1"/>
  <c r="HM96" i="1" s="1" a="1"/>
  <c r="HM96" i="1" s="1"/>
  <c r="HM98" i="1" s="1" a="1"/>
  <c r="HM98" i="1" s="1"/>
  <c r="HM100" i="1" s="1" a="1"/>
  <c r="HM100" i="1" s="1"/>
  <c r="HM102" i="1" s="1" a="1"/>
  <c r="HM102" i="1" s="1"/>
  <c r="HM104" i="1" s="1" a="1"/>
  <c r="HM104" i="1" s="1"/>
  <c r="HL89" i="1" a="1"/>
  <c r="HL89" i="1" s="1"/>
  <c r="HL91" i="1" s="1" a="1"/>
  <c r="HL91" i="1" s="1"/>
  <c r="HL93" i="1" s="1" a="1"/>
  <c r="HL93" i="1" s="1"/>
  <c r="HL95" i="1" s="1" a="1"/>
  <c r="HL95" i="1" s="1"/>
  <c r="HL97" i="1" s="1" a="1"/>
  <c r="HL97" i="1" s="1"/>
  <c r="HL99" i="1" s="1" a="1"/>
  <c r="HL99" i="1" s="1"/>
  <c r="HL101" i="1" s="1" a="1"/>
  <c r="HL101" i="1" s="1"/>
  <c r="HL103" i="1" s="1" a="1"/>
  <c r="HL103" i="1" s="1"/>
  <c r="HL105" i="1" s="1" a="1"/>
  <c r="HL105" i="1" s="1"/>
  <c r="HL108" i="1" a="1"/>
  <c r="HL108" i="1" s="1"/>
  <c r="HJ108" i="1" a="1"/>
  <c r="HJ108" i="1" s="1"/>
  <c r="HJ89" i="1" a="1"/>
  <c r="HJ89" i="1" s="1"/>
  <c r="HJ91" i="1" s="1" a="1"/>
  <c r="HJ91" i="1" s="1"/>
  <c r="HJ93" i="1" s="1" a="1"/>
  <c r="HJ93" i="1" s="1"/>
  <c r="HJ95" i="1" s="1" a="1"/>
  <c r="HJ95" i="1" s="1"/>
  <c r="HJ97" i="1" s="1" a="1"/>
  <c r="HJ97" i="1" s="1"/>
  <c r="HJ99" i="1" s="1" a="1"/>
  <c r="HJ99" i="1" s="1"/>
  <c r="HJ101" i="1" s="1" a="1"/>
  <c r="HJ101" i="1" s="1"/>
  <c r="HJ103" i="1" s="1" a="1"/>
  <c r="HJ103" i="1" s="1"/>
  <c r="HJ105" i="1" s="1" a="1"/>
  <c r="HJ105" i="1" s="1"/>
  <c r="HI108" i="1" a="1"/>
  <c r="HI108" i="1" s="1"/>
  <c r="HI89" i="1" a="1"/>
  <c r="HI89" i="1" s="1"/>
  <c r="HI91" i="1" s="1" a="1"/>
  <c r="HI91" i="1" s="1"/>
  <c r="HI93" i="1" s="1" a="1"/>
  <c r="HI93" i="1" s="1"/>
  <c r="HI95" i="1" s="1" a="1"/>
  <c r="HI95" i="1" s="1"/>
  <c r="HI97" i="1" s="1" a="1"/>
  <c r="HI97" i="1" s="1"/>
  <c r="HI99" i="1" s="1" a="1"/>
  <c r="HI99" i="1" s="1"/>
  <c r="HI101" i="1" s="1" a="1"/>
  <c r="HI101" i="1" s="1"/>
  <c r="HI103" i="1" s="1" a="1"/>
  <c r="HI103" i="1" s="1"/>
  <c r="HI105" i="1" s="1" a="1"/>
  <c r="HI105" i="1" s="1"/>
  <c r="HI107" i="1" a="1"/>
  <c r="HI107" i="1" s="1"/>
  <c r="HI88" i="1" a="1"/>
  <c r="HI88" i="1" s="1"/>
  <c r="HI90" i="1" s="1" a="1"/>
  <c r="HI90" i="1" s="1"/>
  <c r="HI92" i="1" s="1" a="1"/>
  <c r="HI92" i="1" s="1"/>
  <c r="HI94" i="1" s="1" a="1"/>
  <c r="HI94" i="1" s="1"/>
  <c r="HI96" i="1" s="1" a="1"/>
  <c r="HI96" i="1" s="1"/>
  <c r="HI98" i="1" s="1" a="1"/>
  <c r="HI98" i="1" s="1"/>
  <c r="HI100" i="1" s="1" a="1"/>
  <c r="HI100" i="1" s="1"/>
  <c r="HI102" i="1" s="1" a="1"/>
  <c r="HI102" i="1" s="1"/>
  <c r="HI104" i="1" s="1" a="1"/>
  <c r="HI104" i="1" s="1"/>
  <c r="HJ107" i="1" a="1"/>
  <c r="HJ107" i="1" s="1"/>
  <c r="HJ88" i="1" a="1"/>
  <c r="HJ88" i="1" s="1"/>
  <c r="HJ90" i="1" s="1" a="1"/>
  <c r="HJ90" i="1" s="1"/>
  <c r="HJ92" i="1" s="1" a="1"/>
  <c r="HJ92" i="1" s="1"/>
  <c r="HJ94" i="1" s="1" a="1"/>
  <c r="HJ94" i="1" s="1"/>
  <c r="HJ96" i="1" s="1" a="1"/>
  <c r="HJ96" i="1" s="1"/>
  <c r="HJ98" i="1" s="1" a="1"/>
  <c r="HJ98" i="1" s="1"/>
  <c r="HJ100" i="1" s="1" a="1"/>
  <c r="HJ100" i="1" s="1"/>
  <c r="HJ102" i="1" s="1" a="1"/>
  <c r="HJ102" i="1" s="1"/>
  <c r="HJ104" i="1" s="1" a="1"/>
  <c r="HJ104" i="1" s="1"/>
  <c r="HL107" i="1" a="1"/>
  <c r="HL107" i="1" s="1"/>
  <c r="HL88" i="1" a="1"/>
  <c r="HL88" i="1" s="1"/>
  <c r="HL90" i="1" s="1" a="1"/>
  <c r="HL90" i="1" s="1"/>
  <c r="HL92" i="1" s="1" a="1"/>
  <c r="HL92" i="1" s="1"/>
  <c r="HL94" i="1" s="1" a="1"/>
  <c r="HL94" i="1" s="1"/>
  <c r="HL96" i="1" s="1" a="1"/>
  <c r="HL96" i="1" s="1"/>
  <c r="HL98" i="1" s="1" a="1"/>
  <c r="HL98" i="1" s="1"/>
  <c r="HL100" i="1" s="1" a="1"/>
  <c r="HL100" i="1" s="1"/>
  <c r="HL102" i="1" s="1" a="1"/>
  <c r="HL102" i="1" s="1"/>
  <c r="HL104" i="1" s="1" a="1"/>
  <c r="HL104" i="1" s="1"/>
  <c r="HE108" i="1" a="1"/>
  <c r="HE108" i="1" s="1"/>
  <c r="HE89" i="1" a="1"/>
  <c r="HE89" i="1" s="1"/>
  <c r="HE91" i="1" s="1" a="1"/>
  <c r="HE91" i="1" s="1"/>
  <c r="HE93" i="1" s="1" a="1"/>
  <c r="HE93" i="1" s="1"/>
  <c r="HE95" i="1" s="1" a="1"/>
  <c r="HE95" i="1" s="1"/>
  <c r="HE97" i="1" s="1" a="1"/>
  <c r="HE97" i="1" s="1"/>
  <c r="HE99" i="1" s="1" a="1"/>
  <c r="HE99" i="1" s="1"/>
  <c r="HE101" i="1" s="1" a="1"/>
  <c r="HE101" i="1" s="1"/>
  <c r="HE103" i="1" s="1" a="1"/>
  <c r="HE103" i="1" s="1"/>
  <c r="HE105" i="1" s="1" a="1"/>
  <c r="HE105" i="1" s="1"/>
  <c r="HG107" i="1" a="1"/>
  <c r="HG107" i="1" s="1"/>
  <c r="HG88" i="1" a="1"/>
  <c r="HG88" i="1" s="1"/>
  <c r="HG90" i="1" s="1" a="1"/>
  <c r="HG90" i="1" s="1"/>
  <c r="HG92" i="1" s="1" a="1"/>
  <c r="HG92" i="1" s="1"/>
  <c r="HG94" i="1" s="1" a="1"/>
  <c r="HG94" i="1" s="1"/>
  <c r="HG96" i="1" s="1" a="1"/>
  <c r="HG96" i="1" s="1"/>
  <c r="HG98" i="1" s="1" a="1"/>
  <c r="HG98" i="1" s="1"/>
  <c r="HG100" i="1" s="1" a="1"/>
  <c r="HG100" i="1" s="1"/>
  <c r="HG102" i="1" s="1" a="1"/>
  <c r="HG102" i="1" s="1"/>
  <c r="HG104" i="1" s="1" a="1"/>
  <c r="HG104" i="1" s="1"/>
  <c r="HE107" i="1" a="1"/>
  <c r="HE107" i="1" s="1"/>
  <c r="HE88" i="1" a="1"/>
  <c r="HE88" i="1" s="1"/>
  <c r="HE90" i="1" s="1" a="1"/>
  <c r="HE90" i="1" s="1"/>
  <c r="HE92" i="1" s="1" a="1"/>
  <c r="HE92" i="1" s="1"/>
  <c r="HE94" i="1" s="1" a="1"/>
  <c r="HE94" i="1" s="1"/>
  <c r="HE96" i="1" s="1" a="1"/>
  <c r="HE96" i="1" s="1"/>
  <c r="HE98" i="1" s="1" a="1"/>
  <c r="HE98" i="1" s="1"/>
  <c r="HE100" i="1" s="1" a="1"/>
  <c r="HE100" i="1" s="1"/>
  <c r="HE102" i="1" s="1" a="1"/>
  <c r="HE102" i="1" s="1"/>
  <c r="HE104" i="1" s="1" a="1"/>
  <c r="HE104" i="1" s="1"/>
  <c r="HG108" i="1" a="1"/>
  <c r="HG108" i="1" s="1"/>
  <c r="HG89" i="1" a="1"/>
  <c r="HG89" i="1" s="1"/>
  <c r="HG91" i="1" s="1" a="1"/>
  <c r="HG91" i="1" s="1"/>
  <c r="HG93" i="1" s="1" a="1"/>
  <c r="HG93" i="1" s="1"/>
  <c r="HG95" i="1" s="1" a="1"/>
  <c r="HG95" i="1" s="1"/>
  <c r="HG97" i="1" s="1" a="1"/>
  <c r="HG97" i="1" s="1"/>
  <c r="HG99" i="1" s="1" a="1"/>
  <c r="HG99" i="1" s="1"/>
  <c r="HG101" i="1" s="1" a="1"/>
  <c r="HG101" i="1" s="1"/>
  <c r="HG103" i="1" s="1" a="1"/>
  <c r="HG103" i="1" s="1"/>
  <c r="HG105" i="1" s="1" a="1"/>
  <c r="HG105" i="1" s="1"/>
  <c r="HH108" i="1" a="1"/>
  <c r="HH108" i="1" s="1"/>
  <c r="HH89" i="1" a="1"/>
  <c r="HH89" i="1" s="1"/>
  <c r="HH91" i="1" s="1" a="1"/>
  <c r="HH91" i="1" s="1"/>
  <c r="HH93" i="1" s="1" a="1"/>
  <c r="HH93" i="1" s="1"/>
  <c r="HH95" i="1" s="1" a="1"/>
  <c r="HH95" i="1" s="1"/>
  <c r="HH97" i="1" s="1" a="1"/>
  <c r="HH97" i="1" s="1"/>
  <c r="HH99" i="1" s="1" a="1"/>
  <c r="HH99" i="1" s="1"/>
  <c r="HH101" i="1" s="1" a="1"/>
  <c r="HH101" i="1" s="1"/>
  <c r="HH103" i="1" s="1" a="1"/>
  <c r="HH103" i="1" s="1"/>
  <c r="HH105" i="1" s="1" a="1"/>
  <c r="HH105" i="1" s="1"/>
  <c r="HH107" i="1" a="1"/>
  <c r="HH107" i="1" s="1"/>
  <c r="HH88" i="1" a="1"/>
  <c r="HH88" i="1" s="1"/>
  <c r="HH90" i="1" s="1" a="1"/>
  <c r="HH90" i="1" s="1"/>
  <c r="HH92" i="1" s="1" a="1"/>
  <c r="HH92" i="1" s="1"/>
  <c r="HH94" i="1" s="1" a="1"/>
  <c r="HH94" i="1" s="1"/>
  <c r="HH96" i="1" s="1" a="1"/>
  <c r="HH96" i="1" s="1"/>
  <c r="HH98" i="1" s="1" a="1"/>
  <c r="HH98" i="1" s="1"/>
  <c r="HH100" i="1" s="1" a="1"/>
  <c r="HH100" i="1" s="1"/>
  <c r="HH102" i="1" s="1" a="1"/>
  <c r="HH102" i="1" s="1"/>
  <c r="HH104" i="1" s="1" a="1"/>
  <c r="HH104" i="1" s="1"/>
  <c r="SO114" i="1"/>
  <c r="YA114" i="1"/>
  <c r="ZQ108" i="1" a="1"/>
  <c r="ZQ108" i="1" s="1"/>
  <c r="ZQ88" i="1" a="1"/>
  <c r="ZQ88" i="1" s="1"/>
  <c r="ZQ90" i="1" s="1" a="1"/>
  <c r="ZQ90" i="1" s="1"/>
  <c r="ZQ92" i="1" s="1" a="1"/>
  <c r="ZQ92" i="1" s="1"/>
  <c r="ZQ94" i="1" s="1" a="1"/>
  <c r="ZQ94" i="1" s="1"/>
  <c r="ZQ96" i="1" s="1" a="1"/>
  <c r="ZQ96" i="1" s="1"/>
  <c r="ZQ98" i="1" s="1" a="1"/>
  <c r="ZQ98" i="1" s="1"/>
  <c r="ZQ100" i="1" s="1" a="1"/>
  <c r="ZQ100" i="1" s="1"/>
  <c r="ZQ102" i="1" s="1" a="1"/>
  <c r="ZQ102" i="1" s="1"/>
  <c r="ZQ104" i="1" s="1" a="1"/>
  <c r="ZQ104" i="1" s="1"/>
  <c r="SO113" i="1"/>
  <c r="CY107" i="1" a="1"/>
  <c r="CY107" i="1" s="1"/>
  <c r="CY88" i="1" a="1"/>
  <c r="CY88" i="1" s="1"/>
  <c r="CY90" i="1" s="1" a="1"/>
  <c r="CY90" i="1" s="1"/>
  <c r="CY92" i="1" s="1" a="1"/>
  <c r="CY92" i="1" s="1"/>
  <c r="CY94" i="1" s="1" a="1"/>
  <c r="CY94" i="1" s="1"/>
  <c r="CY96" i="1" s="1" a="1"/>
  <c r="CY96" i="1" s="1"/>
  <c r="CY98" i="1" s="1" a="1"/>
  <c r="CY98" i="1" s="1"/>
  <c r="CY100" i="1" s="1" a="1"/>
  <c r="CY100" i="1" s="1"/>
  <c r="CY102" i="1" s="1" a="1"/>
  <c r="CY102" i="1" s="1"/>
  <c r="CY104" i="1" s="1" a="1"/>
  <c r="CY104" i="1" s="1"/>
  <c r="CY89" i="1" a="1"/>
  <c r="CY89" i="1" s="1"/>
  <c r="CY91" i="1" s="1" a="1"/>
  <c r="CY91" i="1" s="1"/>
  <c r="CY93" i="1" s="1" a="1"/>
  <c r="CY93" i="1" s="1"/>
  <c r="CY95" i="1" s="1" a="1"/>
  <c r="CY95" i="1" s="1"/>
  <c r="CY97" i="1" s="1" a="1"/>
  <c r="CY97" i="1" s="1"/>
  <c r="CY99" i="1" s="1" a="1"/>
  <c r="CY99" i="1" s="1"/>
  <c r="CY101" i="1" s="1" a="1"/>
  <c r="CY101" i="1" s="1"/>
  <c r="CY103" i="1" s="1" a="1"/>
  <c r="CY103" i="1" s="1"/>
  <c r="CY105" i="1" s="1" a="1"/>
  <c r="CY105" i="1" s="1"/>
  <c r="CY108" i="1" a="1"/>
  <c r="CY108" i="1" s="1"/>
  <c r="CM107" i="1" a="1"/>
  <c r="CM107" i="1" s="1"/>
  <c r="CM88" i="1" a="1"/>
  <c r="CM88" i="1" s="1"/>
  <c r="CM90" i="1" s="1" a="1"/>
  <c r="CM90" i="1" s="1"/>
  <c r="CM92" i="1" s="1" a="1"/>
  <c r="CM92" i="1" s="1"/>
  <c r="CM94" i="1" s="1" a="1"/>
  <c r="CM94" i="1" s="1"/>
  <c r="CM96" i="1" s="1" a="1"/>
  <c r="CM96" i="1" s="1"/>
  <c r="CM98" i="1" s="1" a="1"/>
  <c r="CM98" i="1" s="1"/>
  <c r="CM100" i="1" s="1" a="1"/>
  <c r="CM100" i="1" s="1"/>
  <c r="CM102" i="1" s="1" a="1"/>
  <c r="CM102" i="1" s="1"/>
  <c r="CM104" i="1" s="1" a="1"/>
  <c r="CM104" i="1" s="1"/>
  <c r="CM89" i="1" a="1"/>
  <c r="CM89" i="1" s="1"/>
  <c r="CM91" i="1" s="1" a="1"/>
  <c r="CM91" i="1" s="1"/>
  <c r="CM93" i="1" s="1" a="1"/>
  <c r="CM93" i="1" s="1"/>
  <c r="CM95" i="1" s="1" a="1"/>
  <c r="CM95" i="1" s="1"/>
  <c r="CM97" i="1" s="1" a="1"/>
  <c r="CM97" i="1" s="1"/>
  <c r="CM99" i="1" s="1" a="1"/>
  <c r="CM99" i="1" s="1"/>
  <c r="CM101" i="1" s="1" a="1"/>
  <c r="CM101" i="1" s="1"/>
  <c r="CM103" i="1" s="1" a="1"/>
  <c r="CM103" i="1" s="1"/>
  <c r="CM105" i="1" s="1" a="1"/>
  <c r="CM105" i="1" s="1"/>
  <c r="CM108" i="1" a="1"/>
  <c r="CM108" i="1" s="1"/>
  <c r="DF107" i="1" a="1"/>
  <c r="DF107" i="1" s="1"/>
  <c r="DF88" i="1" a="1"/>
  <c r="DF88" i="1" s="1"/>
  <c r="DF90" i="1" s="1" a="1"/>
  <c r="DF90" i="1" s="1"/>
  <c r="DF92" i="1" s="1" a="1"/>
  <c r="DF92" i="1" s="1"/>
  <c r="DF94" i="1" s="1" a="1"/>
  <c r="DF94" i="1" s="1"/>
  <c r="DF96" i="1" s="1" a="1"/>
  <c r="DF96" i="1" s="1"/>
  <c r="DF98" i="1" s="1" a="1"/>
  <c r="DF98" i="1" s="1"/>
  <c r="DF100" i="1" s="1" a="1"/>
  <c r="DF100" i="1" s="1"/>
  <c r="DF102" i="1" s="1" a="1"/>
  <c r="DF102" i="1" s="1"/>
  <c r="DF104" i="1" s="1" a="1"/>
  <c r="DF104" i="1" s="1"/>
  <c r="CT107" i="1" a="1"/>
  <c r="CT107" i="1" s="1"/>
  <c r="CT88" i="1" a="1"/>
  <c r="CT88" i="1" s="1"/>
  <c r="CT90" i="1" s="1" a="1"/>
  <c r="CT90" i="1" s="1"/>
  <c r="CT92" i="1" s="1" a="1"/>
  <c r="CT92" i="1" s="1"/>
  <c r="CT94" i="1" s="1" a="1"/>
  <c r="CT94" i="1" s="1"/>
  <c r="CT96" i="1" s="1" a="1"/>
  <c r="CT96" i="1" s="1"/>
  <c r="CT98" i="1" s="1" a="1"/>
  <c r="CT98" i="1" s="1"/>
  <c r="CT100" i="1" s="1" a="1"/>
  <c r="CT100" i="1" s="1"/>
  <c r="CT102" i="1" s="1" a="1"/>
  <c r="CT102" i="1" s="1"/>
  <c r="CT104" i="1" s="1" a="1"/>
  <c r="CT104" i="1" s="1"/>
  <c r="DF89" i="1" a="1"/>
  <c r="DF89" i="1" s="1"/>
  <c r="DF91" i="1" s="1" a="1"/>
  <c r="DF91" i="1" s="1"/>
  <c r="DF93" i="1" s="1" a="1"/>
  <c r="DF93" i="1" s="1"/>
  <c r="DF95" i="1" s="1" a="1"/>
  <c r="DF95" i="1" s="1"/>
  <c r="DF97" i="1" s="1" a="1"/>
  <c r="DF97" i="1" s="1"/>
  <c r="DF99" i="1" s="1" a="1"/>
  <c r="DF99" i="1" s="1"/>
  <c r="DF101" i="1" s="1" a="1"/>
  <c r="DF101" i="1" s="1"/>
  <c r="DF103" i="1" s="1" a="1"/>
  <c r="DF103" i="1" s="1"/>
  <c r="DF105" i="1" s="1" a="1"/>
  <c r="DF105" i="1" s="1"/>
  <c r="DF108" i="1" a="1"/>
  <c r="DF108" i="1" s="1"/>
  <c r="CT89" i="1" a="1"/>
  <c r="CT89" i="1" s="1"/>
  <c r="CT91" i="1" s="1" a="1"/>
  <c r="CT91" i="1" s="1"/>
  <c r="CT93" i="1" s="1" a="1"/>
  <c r="CT93" i="1" s="1"/>
  <c r="CT95" i="1" s="1" a="1"/>
  <c r="CT95" i="1" s="1"/>
  <c r="CT97" i="1" s="1" a="1"/>
  <c r="CT97" i="1" s="1"/>
  <c r="CT99" i="1" s="1" a="1"/>
  <c r="CT99" i="1" s="1"/>
  <c r="CT101" i="1" s="1" a="1"/>
  <c r="CT101" i="1" s="1"/>
  <c r="CT103" i="1" s="1" a="1"/>
  <c r="CT103" i="1" s="1"/>
  <c r="CT105" i="1" s="1" a="1"/>
  <c r="CT105" i="1" s="1"/>
  <c r="CT108" i="1" a="1"/>
  <c r="CT108" i="1" s="1"/>
  <c r="ZR107" i="1" a="1"/>
  <c r="ZR107" i="1" s="1"/>
  <c r="ZR88" i="1" a="1"/>
  <c r="ZR88" i="1" s="1"/>
  <c r="ZR90" i="1" s="1" a="1"/>
  <c r="ZR90" i="1" s="1"/>
  <c r="ZR92" i="1" s="1" a="1"/>
  <c r="ZR92" i="1" s="1"/>
  <c r="ZR94" i="1" s="1" a="1"/>
  <c r="ZR94" i="1" s="1"/>
  <c r="ZR96" i="1" s="1" a="1"/>
  <c r="ZR96" i="1" s="1"/>
  <c r="ZR98" i="1" s="1" a="1"/>
  <c r="ZR98" i="1" s="1"/>
  <c r="ZR100" i="1" s="1" a="1"/>
  <c r="ZR100" i="1" s="1"/>
  <c r="ZR102" i="1" s="1" a="1"/>
  <c r="ZR102" i="1" s="1"/>
  <c r="ZR104" i="1" s="1" a="1"/>
  <c r="ZR104" i="1" s="1"/>
  <c r="ZR89" i="1" a="1"/>
  <c r="ZR89" i="1" s="1"/>
  <c r="ZR91" i="1" s="1" a="1"/>
  <c r="ZR91" i="1" s="1"/>
  <c r="ZR93" i="1" s="1" a="1"/>
  <c r="ZR93" i="1" s="1"/>
  <c r="ZR95" i="1" s="1" a="1"/>
  <c r="ZR95" i="1" s="1"/>
  <c r="ZR97" i="1" s="1" a="1"/>
  <c r="ZR97" i="1" s="1"/>
  <c r="ZR99" i="1" s="1" a="1"/>
  <c r="ZR99" i="1" s="1"/>
  <c r="ZR101" i="1" s="1" a="1"/>
  <c r="ZR101" i="1" s="1"/>
  <c r="ZR103" i="1" s="1" a="1"/>
  <c r="ZR103" i="1" s="1"/>
  <c r="ZR105" i="1" s="1" a="1"/>
  <c r="ZR105" i="1" s="1"/>
  <c r="ZR108" i="1" a="1"/>
  <c r="ZR108" i="1" s="1"/>
  <c r="ABF107" i="1" a="1"/>
  <c r="ABF107" i="1" s="1"/>
  <c r="ABF88" i="1" a="1"/>
  <c r="ABF88" i="1" s="1"/>
  <c r="ABF90" i="1" s="1" a="1"/>
  <c r="ABF90" i="1" s="1"/>
  <c r="ABF92" i="1" s="1" a="1"/>
  <c r="ABF92" i="1" s="1"/>
  <c r="ABF94" i="1" s="1" a="1"/>
  <c r="ABF94" i="1" s="1"/>
  <c r="ABF96" i="1" s="1" a="1"/>
  <c r="ABF96" i="1" s="1"/>
  <c r="ABF98" i="1" s="1" a="1"/>
  <c r="ABF98" i="1" s="1"/>
  <c r="ABF100" i="1" s="1" a="1"/>
  <c r="ABF100" i="1" s="1"/>
  <c r="ABF102" i="1" s="1" a="1"/>
  <c r="ABF102" i="1" s="1"/>
  <c r="ABF104" i="1" s="1" a="1"/>
  <c r="ABF104" i="1" s="1"/>
  <c r="ABF89" i="1" a="1"/>
  <c r="ABF89" i="1" s="1"/>
  <c r="ABF91" i="1" s="1" a="1"/>
  <c r="ABF91" i="1" s="1"/>
  <c r="ABF93" i="1" s="1" a="1"/>
  <c r="ABF93" i="1" s="1"/>
  <c r="ABF95" i="1" s="1" a="1"/>
  <c r="ABF95" i="1" s="1"/>
  <c r="ABF97" i="1" s="1" a="1"/>
  <c r="ABF97" i="1" s="1"/>
  <c r="ABF99" i="1" s="1" a="1"/>
  <c r="ABF99" i="1" s="1"/>
  <c r="ABF101" i="1" s="1" a="1"/>
  <c r="ABF101" i="1" s="1"/>
  <c r="ABF103" i="1" s="1" a="1"/>
  <c r="ABF103" i="1" s="1"/>
  <c r="ABF105" i="1" s="1" a="1"/>
  <c r="ABF105" i="1" s="1"/>
  <c r="ABF108" i="1" a="1"/>
  <c r="ABF108" i="1" s="1"/>
  <c r="ABG107" i="1" a="1"/>
  <c r="ABG107" i="1" s="1"/>
  <c r="ABG88" i="1" a="1"/>
  <c r="ABG88" i="1" s="1"/>
  <c r="ABG90" i="1" s="1" a="1"/>
  <c r="ABG90" i="1" s="1"/>
  <c r="ABG92" i="1" s="1" a="1"/>
  <c r="ABG92" i="1" s="1"/>
  <c r="ABG94" i="1" s="1" a="1"/>
  <c r="ABG94" i="1" s="1"/>
  <c r="ABG96" i="1" s="1" a="1"/>
  <c r="ABG96" i="1" s="1"/>
  <c r="ABG98" i="1" s="1" a="1"/>
  <c r="ABG98" i="1" s="1"/>
  <c r="ABG100" i="1" s="1" a="1"/>
  <c r="ABG100" i="1" s="1"/>
  <c r="ABG102" i="1" s="1" a="1"/>
  <c r="ABG102" i="1" s="1"/>
  <c r="ABG104" i="1" s="1" a="1"/>
  <c r="ABG104" i="1" s="1"/>
  <c r="ABG89" i="1" a="1"/>
  <c r="ABG89" i="1" s="1"/>
  <c r="ABG91" i="1" s="1" a="1"/>
  <c r="ABG91" i="1" s="1"/>
  <c r="ABG93" i="1" s="1" a="1"/>
  <c r="ABG93" i="1" s="1"/>
  <c r="ABG95" i="1" s="1" a="1"/>
  <c r="ABG95" i="1" s="1"/>
  <c r="ABG97" i="1" s="1" a="1"/>
  <c r="ABG97" i="1" s="1"/>
  <c r="ABG99" i="1" s="1" a="1"/>
  <c r="ABG99" i="1" s="1"/>
  <c r="ABG101" i="1" s="1" a="1"/>
  <c r="ABG101" i="1" s="1"/>
  <c r="ABG103" i="1" s="1" a="1"/>
  <c r="ABG103" i="1" s="1"/>
  <c r="ABG105" i="1" s="1" a="1"/>
  <c r="ABG105" i="1" s="1"/>
  <c r="ABG108" i="1" a="1"/>
  <c r="ABG108" i="1" s="1"/>
  <c r="ABI107" i="1" a="1"/>
  <c r="ABI107" i="1" s="1"/>
  <c r="ABI88" i="1" a="1"/>
  <c r="ABI88" i="1" s="1"/>
  <c r="ABI90" i="1" s="1" a="1"/>
  <c r="ABI90" i="1" s="1"/>
  <c r="ABI92" i="1" s="1" a="1"/>
  <c r="ABI92" i="1" s="1"/>
  <c r="ABI94" i="1" s="1" a="1"/>
  <c r="ABI94" i="1" s="1"/>
  <c r="ABI96" i="1" s="1" a="1"/>
  <c r="ABI96" i="1" s="1"/>
  <c r="ABI98" i="1" s="1" a="1"/>
  <c r="ABI98" i="1" s="1"/>
  <c r="ABI100" i="1" s="1" a="1"/>
  <c r="ABI100" i="1" s="1"/>
  <c r="ABI102" i="1" s="1" a="1"/>
  <c r="ABI102" i="1" s="1"/>
  <c r="ABI104" i="1" s="1" a="1"/>
  <c r="ABI104" i="1" s="1"/>
  <c r="ABI89" i="1" a="1"/>
  <c r="ABI89" i="1" s="1"/>
  <c r="ABI91" i="1" s="1" a="1"/>
  <c r="ABI91" i="1" s="1"/>
  <c r="ABI93" i="1" s="1" a="1"/>
  <c r="ABI93" i="1" s="1"/>
  <c r="ABI95" i="1" s="1" a="1"/>
  <c r="ABI95" i="1" s="1"/>
  <c r="ABI97" i="1" s="1" a="1"/>
  <c r="ABI97" i="1" s="1"/>
  <c r="ABI99" i="1" s="1" a="1"/>
  <c r="ABI99" i="1" s="1"/>
  <c r="ABI101" i="1" s="1" a="1"/>
  <c r="ABI101" i="1" s="1"/>
  <c r="ABI103" i="1" s="1" a="1"/>
  <c r="ABI103" i="1" s="1"/>
  <c r="ABI105" i="1" s="1" a="1"/>
  <c r="ABI105" i="1" s="1"/>
  <c r="ABI108" i="1" a="1"/>
  <c r="ABI108" i="1" s="1"/>
  <c r="FG56" i="1" a="1"/>
  <c r="FG56" i="1" s="1"/>
  <c r="FH55" i="1" a="1"/>
  <c r="FH55" i="1" s="1"/>
  <c r="FG54" i="1" a="1"/>
  <c r="FG54" i="1" s="1"/>
  <c r="FH53" i="1" a="1"/>
  <c r="FH53" i="1" s="1"/>
  <c r="FG52" i="1" a="1"/>
  <c r="FG52" i="1" s="1"/>
  <c r="FH51" i="1" a="1"/>
  <c r="FH51" i="1" s="1"/>
  <c r="FJ88" i="1" a="1"/>
  <c r="FJ88" i="1" s="1"/>
  <c r="FJ90" i="1" s="1" a="1"/>
  <c r="FJ90" i="1" s="1"/>
  <c r="FJ92" i="1" s="1" a="1"/>
  <c r="FJ92" i="1" s="1"/>
  <c r="FJ94" i="1" s="1" a="1"/>
  <c r="FJ94" i="1" s="1"/>
  <c r="FJ96" i="1" s="1" a="1"/>
  <c r="FJ96" i="1" s="1"/>
  <c r="FJ98" i="1" s="1" a="1"/>
  <c r="FJ98" i="1" s="1"/>
  <c r="FJ100" i="1" s="1" a="1"/>
  <c r="FJ100" i="1" s="1"/>
  <c r="FJ102" i="1" s="1" a="1"/>
  <c r="FJ102" i="1" s="1"/>
  <c r="FJ104" i="1" s="1" a="1"/>
  <c r="FJ104" i="1" s="1"/>
  <c r="FJ108" i="1" a="1"/>
  <c r="FJ108" i="1" s="1"/>
  <c r="ABS87" i="1" a="1"/>
  <c r="ABS87" i="1" s="1"/>
  <c r="DQ87" i="1" a="1"/>
  <c r="DQ87" i="1" s="1"/>
  <c r="DQ86" i="1" a="1"/>
  <c r="DQ86" i="1" s="1"/>
  <c r="Z52" i="1" a="1"/>
  <c r="Z52" i="1" s="1"/>
  <c r="Z54" i="1" a="1"/>
  <c r="Z54" i="1" s="1"/>
  <c r="Z56" i="1" a="1"/>
  <c r="Z56" i="1" s="1"/>
  <c r="KL88" i="1" a="1"/>
  <c r="KL88" i="1" s="1"/>
  <c r="KL90" i="1" s="1" a="1"/>
  <c r="KL90" i="1" s="1"/>
  <c r="KL92" i="1" s="1" a="1"/>
  <c r="KL92" i="1" s="1"/>
  <c r="KL94" i="1" s="1" a="1"/>
  <c r="KL94" i="1" s="1"/>
  <c r="KL96" i="1" s="1" a="1"/>
  <c r="KL96" i="1" s="1"/>
  <c r="KL98" i="1" s="1" a="1"/>
  <c r="KL98" i="1" s="1"/>
  <c r="KL100" i="1" s="1" a="1"/>
  <c r="KL100" i="1" s="1"/>
  <c r="KL102" i="1" s="1" a="1"/>
  <c r="KL102" i="1" s="1"/>
  <c r="KL104" i="1" s="1" a="1"/>
  <c r="KL104" i="1" s="1"/>
  <c r="DK107" i="1" a="1"/>
  <c r="DK107" i="1" s="1"/>
  <c r="DK88" i="1" a="1"/>
  <c r="DK88" i="1" s="1"/>
  <c r="DK90" i="1" s="1" a="1"/>
  <c r="DK90" i="1" s="1"/>
  <c r="DK92" i="1" s="1" a="1"/>
  <c r="DK92" i="1" s="1"/>
  <c r="DK94" i="1" s="1" a="1"/>
  <c r="DK94" i="1" s="1"/>
  <c r="DK96" i="1" s="1" a="1"/>
  <c r="DK96" i="1" s="1"/>
  <c r="DK98" i="1" s="1" a="1"/>
  <c r="DK98" i="1" s="1"/>
  <c r="DK100" i="1" s="1" a="1"/>
  <c r="DK100" i="1" s="1"/>
  <c r="DK102" i="1" s="1" a="1"/>
  <c r="DK102" i="1" s="1"/>
  <c r="DK104" i="1" s="1" a="1"/>
  <c r="DK104" i="1" s="1"/>
  <c r="DK89" i="1" a="1"/>
  <c r="DK89" i="1" s="1"/>
  <c r="DK91" i="1" s="1" a="1"/>
  <c r="DK91" i="1" s="1"/>
  <c r="DK93" i="1" s="1" a="1"/>
  <c r="DK93" i="1" s="1"/>
  <c r="DK95" i="1" s="1" a="1"/>
  <c r="DK95" i="1" s="1"/>
  <c r="DK97" i="1" s="1" a="1"/>
  <c r="DK97" i="1" s="1"/>
  <c r="DK99" i="1" s="1" a="1"/>
  <c r="DK99" i="1" s="1"/>
  <c r="DK101" i="1" s="1" a="1"/>
  <c r="DK101" i="1" s="1"/>
  <c r="DK103" i="1" s="1" a="1"/>
  <c r="DK103" i="1" s="1"/>
  <c r="DK105" i="1" s="1" a="1"/>
  <c r="DK105" i="1" s="1"/>
  <c r="DK108" i="1" a="1"/>
  <c r="DK108" i="1" s="1"/>
  <c r="CF107" i="1" a="1"/>
  <c r="CF107" i="1" s="1"/>
  <c r="ABT107" i="1" s="1" a="1"/>
  <c r="ABT107" i="1" s="1"/>
  <c r="CF108" i="1" a="1"/>
  <c r="CF108" i="1" s="1"/>
  <c r="KL108" i="1" a="1"/>
  <c r="KL108" i="1" s="1"/>
  <c r="KH108" i="1" a="1"/>
  <c r="KH108" i="1" s="1"/>
  <c r="KH88" i="1" a="1"/>
  <c r="KH88" i="1" s="1"/>
  <c r="KH90" i="1" s="1" a="1"/>
  <c r="KH90" i="1" s="1"/>
  <c r="KH92" i="1" s="1" a="1"/>
  <c r="KH92" i="1" s="1"/>
  <c r="KH94" i="1" s="1" a="1"/>
  <c r="KH94" i="1" s="1"/>
  <c r="KH96" i="1" s="1" a="1"/>
  <c r="KH96" i="1" s="1"/>
  <c r="KH98" i="1" s="1" a="1"/>
  <c r="KH98" i="1" s="1"/>
  <c r="KH100" i="1" s="1" a="1"/>
  <c r="KH100" i="1" s="1"/>
  <c r="KH102" i="1" s="1" a="1"/>
  <c r="KH102" i="1" s="1"/>
  <c r="KH104" i="1" s="1" a="1"/>
  <c r="KH104" i="1" s="1"/>
  <c r="ABJ97" i="1"/>
  <c r="ABJ96" i="1"/>
  <c r="AAH107" i="1" a="1"/>
  <c r="AAH107" i="1" s="1"/>
  <c r="AAH88" i="1" a="1"/>
  <c r="AAH88" i="1" s="1"/>
  <c r="AAH90" i="1" s="1" a="1"/>
  <c r="AAH90" i="1" s="1"/>
  <c r="AAH92" i="1" s="1" a="1"/>
  <c r="AAH92" i="1" s="1"/>
  <c r="AAH94" i="1" s="1" a="1"/>
  <c r="AAH94" i="1" s="1"/>
  <c r="AAH96" i="1" s="1" a="1"/>
  <c r="AAH96" i="1" s="1"/>
  <c r="AAH98" i="1" s="1" a="1"/>
  <c r="AAH98" i="1" s="1"/>
  <c r="AAH100" i="1" s="1" a="1"/>
  <c r="AAH100" i="1" s="1"/>
  <c r="AAH102" i="1" s="1" a="1"/>
  <c r="AAH102" i="1" s="1"/>
  <c r="AAH104" i="1" s="1" a="1"/>
  <c r="AAH104" i="1" s="1"/>
  <c r="AAH89" i="1" a="1"/>
  <c r="AAH89" i="1" s="1"/>
  <c r="AAH91" i="1" s="1" a="1"/>
  <c r="AAH91" i="1" s="1"/>
  <c r="AAH93" i="1" s="1" a="1"/>
  <c r="AAH93" i="1" s="1"/>
  <c r="AAH95" i="1" s="1" a="1"/>
  <c r="AAH95" i="1" s="1"/>
  <c r="AAH97" i="1" s="1" a="1"/>
  <c r="AAH97" i="1" s="1"/>
  <c r="AAH99" i="1" s="1" a="1"/>
  <c r="AAH99" i="1" s="1"/>
  <c r="AAH101" i="1" s="1" a="1"/>
  <c r="AAH101" i="1" s="1"/>
  <c r="AAH103" i="1" s="1" a="1"/>
  <c r="AAH103" i="1" s="1"/>
  <c r="AAH105" i="1" s="1" a="1"/>
  <c r="AAH105" i="1" s="1"/>
  <c r="AAH108" i="1" a="1"/>
  <c r="AAH108" i="1" s="1"/>
  <c r="AAL89" i="1" a="1"/>
  <c r="AAL89" i="1" s="1"/>
  <c r="AAL91" i="1" s="1" a="1"/>
  <c r="AAL91" i="1" s="1"/>
  <c r="AAL93" i="1" s="1" a="1"/>
  <c r="AAL93" i="1" s="1"/>
  <c r="AAL95" i="1" s="1" a="1"/>
  <c r="AAL95" i="1" s="1"/>
  <c r="AAL97" i="1" s="1" a="1"/>
  <c r="AAL97" i="1" s="1"/>
  <c r="AAL99" i="1" s="1" a="1"/>
  <c r="AAL99" i="1" s="1"/>
  <c r="AAL101" i="1" s="1" a="1"/>
  <c r="AAL101" i="1" s="1"/>
  <c r="AAL103" i="1" s="1" a="1"/>
  <c r="AAL103" i="1" s="1"/>
  <c r="AAL105" i="1" s="1" a="1"/>
  <c r="AAL105" i="1" s="1"/>
  <c r="AAL108" i="1" a="1"/>
  <c r="AAL108" i="1" s="1"/>
  <c r="AAL107" i="1" a="1"/>
  <c r="AAL107" i="1" s="1"/>
  <c r="AAL88" i="1" a="1"/>
  <c r="AAL88" i="1" s="1"/>
  <c r="AAL90" i="1" s="1" a="1"/>
  <c r="AAL90" i="1" s="1"/>
  <c r="AAL92" i="1" s="1" a="1"/>
  <c r="AAL92" i="1" s="1"/>
  <c r="AAL94" i="1" s="1" a="1"/>
  <c r="AAL94" i="1" s="1"/>
  <c r="AAL96" i="1" s="1" a="1"/>
  <c r="AAL96" i="1" s="1"/>
  <c r="AAL98" i="1" s="1" a="1"/>
  <c r="AAL98" i="1" s="1"/>
  <c r="AAL100" i="1" s="1" a="1"/>
  <c r="AAL100" i="1" s="1"/>
  <c r="AAL102" i="1" s="1" a="1"/>
  <c r="AAL102" i="1" s="1"/>
  <c r="AAL104" i="1" s="1" a="1"/>
  <c r="AAL104" i="1" s="1"/>
  <c r="AAJ107" i="1" a="1"/>
  <c r="AAJ107" i="1" s="1"/>
  <c r="AAJ88" i="1" a="1"/>
  <c r="AAJ88" i="1" s="1"/>
  <c r="AAJ90" i="1" s="1" a="1"/>
  <c r="AAJ90" i="1" s="1"/>
  <c r="AAJ92" i="1" s="1" a="1"/>
  <c r="AAJ92" i="1" s="1"/>
  <c r="AAJ94" i="1" s="1" a="1"/>
  <c r="AAJ94" i="1" s="1"/>
  <c r="AAJ96" i="1" s="1" a="1"/>
  <c r="AAJ96" i="1" s="1"/>
  <c r="AAJ98" i="1" s="1" a="1"/>
  <c r="AAJ98" i="1" s="1"/>
  <c r="AAJ100" i="1" s="1" a="1"/>
  <c r="AAJ100" i="1" s="1"/>
  <c r="AAJ102" i="1" s="1" a="1"/>
  <c r="AAJ102" i="1" s="1"/>
  <c r="AAJ104" i="1" s="1" a="1"/>
  <c r="AAJ104" i="1" s="1"/>
  <c r="AAJ89" i="1" a="1"/>
  <c r="AAJ89" i="1" s="1"/>
  <c r="AAJ91" i="1" s="1" a="1"/>
  <c r="AAJ91" i="1" s="1"/>
  <c r="AAJ93" i="1" s="1" a="1"/>
  <c r="AAJ93" i="1" s="1"/>
  <c r="AAJ95" i="1" s="1" a="1"/>
  <c r="AAJ95" i="1" s="1"/>
  <c r="AAJ97" i="1" s="1" a="1"/>
  <c r="AAJ97" i="1" s="1"/>
  <c r="AAJ99" i="1" s="1" a="1"/>
  <c r="AAJ99" i="1" s="1"/>
  <c r="AAJ101" i="1" s="1" a="1"/>
  <c r="AAJ101" i="1" s="1"/>
  <c r="AAJ103" i="1" s="1" a="1"/>
  <c r="AAJ103" i="1" s="1"/>
  <c r="AAJ105" i="1" s="1" a="1"/>
  <c r="AAJ105" i="1" s="1"/>
  <c r="AAJ108" i="1" a="1"/>
  <c r="AAJ108" i="1" s="1"/>
  <c r="AAK107" i="1" a="1"/>
  <c r="AAK107" i="1" s="1"/>
  <c r="AAK88" i="1" a="1"/>
  <c r="AAK88" i="1" s="1"/>
  <c r="AAK90" i="1" s="1" a="1"/>
  <c r="AAK90" i="1" s="1"/>
  <c r="AAK92" i="1" s="1" a="1"/>
  <c r="AAK92" i="1" s="1"/>
  <c r="AAK94" i="1" s="1" a="1"/>
  <c r="AAK94" i="1" s="1"/>
  <c r="AAK96" i="1" s="1" a="1"/>
  <c r="AAK96" i="1" s="1"/>
  <c r="AAK98" i="1" s="1" a="1"/>
  <c r="AAK98" i="1" s="1"/>
  <c r="AAK100" i="1" s="1" a="1"/>
  <c r="AAK100" i="1" s="1"/>
  <c r="AAK102" i="1" s="1" a="1"/>
  <c r="AAK102" i="1" s="1"/>
  <c r="AAK104" i="1" s="1" a="1"/>
  <c r="AAK104" i="1" s="1"/>
  <c r="AAK89" i="1" a="1"/>
  <c r="AAK89" i="1" s="1"/>
  <c r="AAK91" i="1" s="1" a="1"/>
  <c r="AAK91" i="1" s="1"/>
  <c r="AAK93" i="1" s="1" a="1"/>
  <c r="AAK93" i="1" s="1"/>
  <c r="AAK95" i="1" s="1" a="1"/>
  <c r="AAK95" i="1" s="1"/>
  <c r="AAK97" i="1" s="1" a="1"/>
  <c r="AAK97" i="1" s="1"/>
  <c r="AAK99" i="1" s="1" a="1"/>
  <c r="AAK99" i="1" s="1"/>
  <c r="AAK101" i="1" s="1" a="1"/>
  <c r="AAK101" i="1" s="1"/>
  <c r="AAK103" i="1" s="1" a="1"/>
  <c r="AAK103" i="1" s="1"/>
  <c r="AAK105" i="1" s="1" a="1"/>
  <c r="AAK105" i="1" s="1"/>
  <c r="AAK108" i="1" a="1"/>
  <c r="AAK108" i="1" s="1"/>
  <c r="AAI89" i="1" a="1"/>
  <c r="AAI89" i="1" s="1"/>
  <c r="AAI91" i="1" s="1" a="1"/>
  <c r="AAI91" i="1" s="1"/>
  <c r="AAI93" i="1" s="1" a="1"/>
  <c r="AAI93" i="1" s="1"/>
  <c r="AAI95" i="1" s="1" a="1"/>
  <c r="AAI95" i="1" s="1"/>
  <c r="AAI97" i="1" s="1" a="1"/>
  <c r="AAI97" i="1" s="1"/>
  <c r="AAI99" i="1" s="1" a="1"/>
  <c r="AAI99" i="1" s="1"/>
  <c r="AAI101" i="1" s="1" a="1"/>
  <c r="AAI101" i="1" s="1"/>
  <c r="AAI103" i="1" s="1" a="1"/>
  <c r="AAI103" i="1" s="1"/>
  <c r="AAI105" i="1" s="1" a="1"/>
  <c r="AAI105" i="1" s="1"/>
  <c r="AAI108" i="1" a="1"/>
  <c r="AAI108" i="1" s="1"/>
  <c r="AAI107" i="1" a="1"/>
  <c r="AAI107" i="1" s="1"/>
  <c r="AAI88" i="1" a="1"/>
  <c r="AAI88" i="1" s="1"/>
  <c r="AAI90" i="1" s="1" a="1"/>
  <c r="AAI90" i="1" s="1"/>
  <c r="AAI92" i="1" s="1" a="1"/>
  <c r="AAI92" i="1" s="1"/>
  <c r="AAI94" i="1" s="1" a="1"/>
  <c r="AAI94" i="1" s="1"/>
  <c r="AAI96" i="1" s="1" a="1"/>
  <c r="AAI96" i="1" s="1"/>
  <c r="AAI98" i="1" s="1" a="1"/>
  <c r="AAI98" i="1" s="1"/>
  <c r="AAI100" i="1" s="1" a="1"/>
  <c r="AAI100" i="1" s="1"/>
  <c r="AAI102" i="1" s="1" a="1"/>
  <c r="AAI102" i="1" s="1"/>
  <c r="AAI104" i="1" s="1" a="1"/>
  <c r="AAI104" i="1" s="1"/>
  <c r="LR56" i="1" a="1"/>
  <c r="LR56" i="1" s="1"/>
  <c r="LR54" i="1" a="1"/>
  <c r="LR54" i="1" s="1"/>
  <c r="LR52" i="1" a="1"/>
  <c r="LR52" i="1" s="1"/>
  <c r="KF108" i="1" a="1"/>
  <c r="KF108" i="1" s="1"/>
  <c r="KF89" i="1" a="1"/>
  <c r="KF89" i="1" s="1"/>
  <c r="KF91" i="1" s="1" a="1"/>
  <c r="KF91" i="1" s="1"/>
  <c r="KF93" i="1" s="1" a="1"/>
  <c r="KF93" i="1" s="1"/>
  <c r="KF95" i="1" s="1" a="1"/>
  <c r="KF95" i="1" s="1"/>
  <c r="KF97" i="1" s="1" a="1"/>
  <c r="KF97" i="1" s="1"/>
  <c r="KF99" i="1" s="1" a="1"/>
  <c r="KF99" i="1" s="1"/>
  <c r="KF101" i="1" s="1" a="1"/>
  <c r="KF101" i="1" s="1"/>
  <c r="KF103" i="1" s="1" a="1"/>
  <c r="KF103" i="1" s="1"/>
  <c r="KF105" i="1" s="1" a="1"/>
  <c r="KF105" i="1" s="1"/>
  <c r="KF107" i="1" a="1"/>
  <c r="KF107" i="1" s="1"/>
  <c r="KF88" i="1" a="1"/>
  <c r="KF88" i="1" s="1"/>
  <c r="KF90" i="1" s="1" a="1"/>
  <c r="KF90" i="1" s="1"/>
  <c r="KF92" i="1" s="1" a="1"/>
  <c r="KF92" i="1" s="1"/>
  <c r="KF94" i="1" s="1" a="1"/>
  <c r="KF94" i="1" s="1"/>
  <c r="KF96" i="1" s="1" a="1"/>
  <c r="KF96" i="1" s="1"/>
  <c r="KF98" i="1" s="1" a="1"/>
  <c r="KF98" i="1" s="1"/>
  <c r="KF100" i="1" s="1" a="1"/>
  <c r="KF100" i="1" s="1"/>
  <c r="KF102" i="1" s="1" a="1"/>
  <c r="KF102" i="1" s="1"/>
  <c r="KF104" i="1" s="1" a="1"/>
  <c r="KF104" i="1" s="1"/>
  <c r="KG108" i="1" a="1"/>
  <c r="KG108" i="1" s="1"/>
  <c r="KG89" i="1" a="1"/>
  <c r="KG89" i="1" s="1"/>
  <c r="KG91" i="1" s="1" a="1"/>
  <c r="KG91" i="1" s="1"/>
  <c r="KG93" i="1" s="1" a="1"/>
  <c r="KG93" i="1" s="1"/>
  <c r="KG95" i="1" s="1" a="1"/>
  <c r="KG95" i="1" s="1"/>
  <c r="KG97" i="1" s="1" a="1"/>
  <c r="KG97" i="1" s="1"/>
  <c r="KG99" i="1" s="1" a="1"/>
  <c r="KG99" i="1" s="1"/>
  <c r="KG101" i="1" s="1" a="1"/>
  <c r="KG101" i="1" s="1"/>
  <c r="KG103" i="1" s="1" a="1"/>
  <c r="KG103" i="1" s="1"/>
  <c r="KG105" i="1" s="1" a="1"/>
  <c r="KG105" i="1" s="1"/>
  <c r="KG107" i="1" a="1"/>
  <c r="KG107" i="1" s="1"/>
  <c r="KG88" i="1" a="1"/>
  <c r="KG88" i="1" s="1"/>
  <c r="KG90" i="1" s="1" a="1"/>
  <c r="KG90" i="1" s="1"/>
  <c r="KG92" i="1" s="1" a="1"/>
  <c r="KG92" i="1" s="1"/>
  <c r="KG94" i="1" s="1" a="1"/>
  <c r="KG94" i="1" s="1"/>
  <c r="KG96" i="1" s="1" a="1"/>
  <c r="KG96" i="1" s="1"/>
  <c r="KG98" i="1" s="1" a="1"/>
  <c r="KG98" i="1" s="1"/>
  <c r="KG100" i="1" s="1" a="1"/>
  <c r="KG100" i="1" s="1"/>
  <c r="KG102" i="1" s="1" a="1"/>
  <c r="KG102" i="1" s="1"/>
  <c r="KG104" i="1" s="1" a="1"/>
  <c r="KG104" i="1" s="1"/>
  <c r="KV107" i="1" a="1"/>
  <c r="KV107" i="1" s="1"/>
  <c r="KV88" i="1" a="1"/>
  <c r="KV88" i="1" s="1"/>
  <c r="KV90" i="1" s="1" a="1"/>
  <c r="KV90" i="1" s="1"/>
  <c r="KV92" i="1" s="1" a="1"/>
  <c r="KV92" i="1" s="1"/>
  <c r="KV94" i="1" s="1" a="1"/>
  <c r="KV94" i="1" s="1"/>
  <c r="KV96" i="1" s="1" a="1"/>
  <c r="KV96" i="1" s="1"/>
  <c r="KV98" i="1" s="1" a="1"/>
  <c r="KV98" i="1" s="1"/>
  <c r="KV100" i="1" s="1" a="1"/>
  <c r="KV100" i="1" s="1"/>
  <c r="KV102" i="1" s="1" a="1"/>
  <c r="KV102" i="1" s="1"/>
  <c r="KV104" i="1" s="1" a="1"/>
  <c r="KV104" i="1" s="1"/>
  <c r="KV89" i="1" a="1"/>
  <c r="KV89" i="1" s="1"/>
  <c r="KV91" i="1" s="1" a="1"/>
  <c r="KV91" i="1" s="1"/>
  <c r="KV93" i="1" s="1" a="1"/>
  <c r="KV93" i="1" s="1"/>
  <c r="KV95" i="1" s="1" a="1"/>
  <c r="KV95" i="1" s="1"/>
  <c r="KV97" i="1" s="1" a="1"/>
  <c r="KV97" i="1" s="1"/>
  <c r="KV99" i="1" s="1" a="1"/>
  <c r="KV99" i="1" s="1"/>
  <c r="KV101" i="1" s="1" a="1"/>
  <c r="KV101" i="1" s="1"/>
  <c r="KV103" i="1" s="1" a="1"/>
  <c r="KV103" i="1" s="1"/>
  <c r="KV105" i="1" s="1" a="1"/>
  <c r="KV105" i="1" s="1"/>
  <c r="KV108" i="1" a="1"/>
  <c r="KV108" i="1" s="1"/>
  <c r="C97" i="1"/>
  <c r="C96" i="1"/>
  <c r="AAX107" i="1" a="1"/>
  <c r="AAX107" i="1" s="1"/>
  <c r="CF88" i="1" a="1"/>
  <c r="CF88" i="1" s="1"/>
  <c r="ABT88" i="1" s="1" a="1"/>
  <c r="ABT88" i="1" s="1"/>
  <c r="CF89" i="1" a="1"/>
  <c r="CF89" i="1" s="1"/>
  <c r="AAX108" i="1" a="1"/>
  <c r="AAX108" i="1" s="1"/>
  <c r="AAX88" i="1" a="1"/>
  <c r="AAX88" i="1" s="1"/>
  <c r="AAX90" i="1" s="1" a="1"/>
  <c r="AAX90" i="1" s="1"/>
  <c r="AAX92" i="1" s="1" a="1"/>
  <c r="AAX92" i="1" s="1"/>
  <c r="AAX94" i="1" s="1" a="1"/>
  <c r="AAX94" i="1" s="1"/>
  <c r="AAX96" i="1" s="1" a="1"/>
  <c r="AAX96" i="1" s="1"/>
  <c r="AAX98" i="1" s="1" a="1"/>
  <c r="AAX98" i="1" s="1"/>
  <c r="AAX100" i="1" s="1" a="1"/>
  <c r="AAX100" i="1" s="1"/>
  <c r="AAX102" i="1" s="1" a="1"/>
  <c r="AAX102" i="1" s="1"/>
  <c r="AAX104" i="1" s="1" a="1"/>
  <c r="AAX104" i="1" s="1"/>
  <c r="ZM108" i="1" a="1"/>
  <c r="ZM108" i="1" s="1"/>
  <c r="KX88" i="1" a="1"/>
  <c r="KX88" i="1" s="1"/>
  <c r="KX90" i="1" s="1" a="1"/>
  <c r="KX90" i="1" s="1"/>
  <c r="KX92" i="1" s="1" a="1"/>
  <c r="KX92" i="1" s="1"/>
  <c r="KX94" i="1" s="1" a="1"/>
  <c r="KX94" i="1" s="1"/>
  <c r="KX96" i="1" s="1" a="1"/>
  <c r="KX96" i="1" s="1"/>
  <c r="KX98" i="1" s="1" a="1"/>
  <c r="KX98" i="1" s="1"/>
  <c r="KX100" i="1" s="1" a="1"/>
  <c r="KX100" i="1" s="1"/>
  <c r="KX102" i="1" s="1" a="1"/>
  <c r="KX102" i="1" s="1"/>
  <c r="KX104" i="1" s="1" a="1"/>
  <c r="KX104" i="1" s="1"/>
  <c r="AAE88" i="1" a="1"/>
  <c r="AAE88" i="1" s="1"/>
  <c r="AAE90" i="1" s="1" a="1"/>
  <c r="AAE90" i="1" s="1"/>
  <c r="AAE92" i="1" s="1" a="1"/>
  <c r="AAE92" i="1" s="1"/>
  <c r="AAE94" i="1" s="1" a="1"/>
  <c r="AAE94" i="1" s="1"/>
  <c r="AAE96" i="1" s="1" a="1"/>
  <c r="AAE96" i="1" s="1"/>
  <c r="AAE98" i="1" s="1" a="1"/>
  <c r="AAE98" i="1" s="1"/>
  <c r="AAE100" i="1" s="1" a="1"/>
  <c r="AAE100" i="1" s="1"/>
  <c r="AAE102" i="1" s="1" a="1"/>
  <c r="AAE102" i="1" s="1"/>
  <c r="AAE104" i="1" s="1" a="1"/>
  <c r="AAE104" i="1" s="1"/>
  <c r="LN88" i="1" a="1"/>
  <c r="LN88" i="1" s="1"/>
  <c r="LN90" i="1" s="1" a="1"/>
  <c r="LN90" i="1" s="1"/>
  <c r="LN92" i="1" s="1" a="1"/>
  <c r="LN92" i="1" s="1"/>
  <c r="LN94" i="1" s="1" a="1"/>
  <c r="LN94" i="1" s="1"/>
  <c r="LN96" i="1" s="1" a="1"/>
  <c r="LN96" i="1" s="1"/>
  <c r="LN98" i="1" s="1" a="1"/>
  <c r="LN98" i="1" s="1"/>
  <c r="LN100" i="1" s="1" a="1"/>
  <c r="LN100" i="1" s="1"/>
  <c r="LN102" i="1" s="1" a="1"/>
  <c r="LN102" i="1" s="1"/>
  <c r="LN104" i="1" s="1" a="1"/>
  <c r="LN104" i="1" s="1"/>
  <c r="JN108" i="1" a="1"/>
  <c r="JN108" i="1" s="1"/>
  <c r="BK108" i="1" a="1"/>
  <c r="BK108" i="1" s="1"/>
  <c r="LK108" i="1" a="1"/>
  <c r="LK108" i="1" s="1"/>
  <c r="GK97" i="1"/>
  <c r="GN97" i="1"/>
  <c r="GJ97" i="1"/>
  <c r="LQ88" i="1" a="1"/>
  <c r="LQ88" i="1" s="1"/>
  <c r="LQ90" i="1" s="1" a="1"/>
  <c r="LQ90" i="1" s="1"/>
  <c r="LQ92" i="1" s="1" a="1"/>
  <c r="LQ92" i="1" s="1"/>
  <c r="LQ94" i="1" s="1" a="1"/>
  <c r="LQ94" i="1" s="1"/>
  <c r="LQ96" i="1" s="1" a="1"/>
  <c r="LQ96" i="1" s="1"/>
  <c r="LQ98" i="1" s="1" a="1"/>
  <c r="LQ98" i="1" s="1"/>
  <c r="LQ100" i="1" s="1" a="1"/>
  <c r="LQ100" i="1" s="1"/>
  <c r="LQ102" i="1" s="1" a="1"/>
  <c r="LQ102" i="1" s="1"/>
  <c r="LQ104" i="1" s="1" a="1"/>
  <c r="LQ104" i="1" s="1"/>
  <c r="L99" i="1" a="1"/>
  <c r="L99" i="1" s="1"/>
  <c r="GW99" i="1" s="1" a="1"/>
  <c r="GW99" i="1" s="1"/>
  <c r="D97" i="1"/>
  <c r="XY97" i="1"/>
  <c r="GV97" i="1"/>
  <c r="GO97" i="1"/>
  <c r="GP97" i="1"/>
  <c r="GQ97" i="1"/>
  <c r="GR97" i="1"/>
  <c r="GS97" i="1"/>
  <c r="GT97" i="1"/>
  <c r="GU97" i="1"/>
  <c r="XZ97" i="1"/>
  <c r="XX97" i="1"/>
  <c r="GL97" i="1"/>
  <c r="GM97" i="1"/>
  <c r="LH88" i="1" a="1"/>
  <c r="LH88" i="1" s="1"/>
  <c r="LH90" i="1" s="1" a="1"/>
  <c r="LH90" i="1" s="1"/>
  <c r="LH92" i="1" s="1" a="1"/>
  <c r="LH92" i="1" s="1"/>
  <c r="LH94" i="1" s="1" a="1"/>
  <c r="LH94" i="1" s="1"/>
  <c r="LH96" i="1" s="1" a="1"/>
  <c r="LH96" i="1" s="1"/>
  <c r="LH98" i="1" s="1" a="1"/>
  <c r="LH98" i="1" s="1"/>
  <c r="LH100" i="1" s="1" a="1"/>
  <c r="LH100" i="1" s="1"/>
  <c r="LH102" i="1" s="1" a="1"/>
  <c r="LH102" i="1" s="1"/>
  <c r="LH104" i="1" s="1" a="1"/>
  <c r="LH104" i="1" s="1"/>
  <c r="LF108" i="1" a="1"/>
  <c r="LF108" i="1" s="1"/>
  <c r="JM89" i="1" a="1"/>
  <c r="JM89" i="1" s="1"/>
  <c r="JM91" i="1" s="1" a="1"/>
  <c r="JM91" i="1" s="1"/>
  <c r="JM93" i="1" s="1" a="1"/>
  <c r="JM93" i="1" s="1"/>
  <c r="JM95" i="1" s="1" a="1"/>
  <c r="JM95" i="1" s="1"/>
  <c r="JM97" i="1" s="1" a="1"/>
  <c r="JM97" i="1" s="1"/>
  <c r="JM99" i="1" s="1" a="1"/>
  <c r="JM99" i="1" s="1"/>
  <c r="JM101" i="1" s="1" a="1"/>
  <c r="JM101" i="1" s="1"/>
  <c r="JM103" i="1" s="1" a="1"/>
  <c r="JM103" i="1" s="1"/>
  <c r="JM105" i="1" s="1" a="1"/>
  <c r="JM105" i="1" s="1"/>
  <c r="LH108" i="1" a="1"/>
  <c r="LH108" i="1" s="1"/>
  <c r="JY88" i="1" a="1"/>
  <c r="JY88" i="1" s="1"/>
  <c r="JY90" i="1" s="1" a="1"/>
  <c r="JY90" i="1" s="1"/>
  <c r="JY92" i="1" s="1" a="1"/>
  <c r="JY92" i="1" s="1"/>
  <c r="JY94" i="1" s="1" a="1"/>
  <c r="JY94" i="1" s="1"/>
  <c r="JY96" i="1" s="1" a="1"/>
  <c r="JY96" i="1" s="1"/>
  <c r="JY98" i="1" s="1" a="1"/>
  <c r="JY98" i="1" s="1"/>
  <c r="JY100" i="1" s="1" a="1"/>
  <c r="JY100" i="1" s="1"/>
  <c r="JY102" i="1" s="1" a="1"/>
  <c r="JY102" i="1" s="1"/>
  <c r="JY104" i="1" s="1" a="1"/>
  <c r="JY104" i="1" s="1"/>
  <c r="LM88" i="1" a="1"/>
  <c r="LM88" i="1" s="1"/>
  <c r="LM90" i="1" s="1" a="1"/>
  <c r="LM90" i="1" s="1"/>
  <c r="LM92" i="1" s="1" a="1"/>
  <c r="LM92" i="1" s="1"/>
  <c r="LM94" i="1" s="1" a="1"/>
  <c r="LM94" i="1" s="1"/>
  <c r="LM96" i="1" s="1" a="1"/>
  <c r="LM96" i="1" s="1"/>
  <c r="LM98" i="1" s="1" a="1"/>
  <c r="LM98" i="1" s="1"/>
  <c r="LM100" i="1" s="1" a="1"/>
  <c r="LM100" i="1" s="1"/>
  <c r="LM102" i="1" s="1" a="1"/>
  <c r="LM102" i="1" s="1"/>
  <c r="LM104" i="1" s="1" a="1"/>
  <c r="LM104" i="1" s="1"/>
  <c r="AAM108" i="1" a="1"/>
  <c r="AAM108" i="1" s="1"/>
  <c r="ZV88" i="1" a="1"/>
  <c r="ZV88" i="1" s="1"/>
  <c r="ZV90" i="1" s="1" a="1"/>
  <c r="ZV90" i="1" s="1"/>
  <c r="ZV92" i="1" s="1" a="1"/>
  <c r="ZV92" i="1" s="1"/>
  <c r="ZV94" i="1" s="1" a="1"/>
  <c r="ZV94" i="1" s="1"/>
  <c r="ZV96" i="1" s="1" a="1"/>
  <c r="ZV96" i="1" s="1"/>
  <c r="ZV98" i="1" s="1" a="1"/>
  <c r="ZV98" i="1" s="1"/>
  <c r="ZV100" i="1" s="1" a="1"/>
  <c r="ZV100" i="1" s="1"/>
  <c r="ZV102" i="1" s="1" a="1"/>
  <c r="ZV102" i="1" s="1"/>
  <c r="ZV104" i="1" s="1" a="1"/>
  <c r="ZV104" i="1" s="1"/>
  <c r="ACJ89" i="1" a="1"/>
  <c r="ACJ89" i="1" s="1"/>
  <c r="ACJ91" i="1" s="1" a="1"/>
  <c r="ACJ91" i="1" s="1"/>
  <c r="ACJ93" i="1" s="1" a="1"/>
  <c r="ACJ93" i="1" s="1"/>
  <c r="ACJ95" i="1" s="1" a="1"/>
  <c r="ACJ95" i="1" s="1"/>
  <c r="ACJ97" i="1" s="1" a="1"/>
  <c r="ACJ97" i="1" s="1"/>
  <c r="ACJ99" i="1" s="1" a="1"/>
  <c r="ACJ99" i="1" s="1"/>
  <c r="ACJ101" i="1" s="1" a="1"/>
  <c r="ACJ101" i="1" s="1"/>
  <c r="ACJ103" i="1" s="1" a="1"/>
  <c r="ACJ103" i="1" s="1"/>
  <c r="ACJ105" i="1" s="1" a="1"/>
  <c r="ACJ105" i="1" s="1"/>
  <c r="AAQ88" i="1" a="1"/>
  <c r="AAQ88" i="1" s="1"/>
  <c r="AAQ90" i="1" s="1" a="1"/>
  <c r="AAQ90" i="1" s="1"/>
  <c r="AAQ92" i="1" s="1" a="1"/>
  <c r="AAQ92" i="1" s="1"/>
  <c r="AAQ94" i="1" s="1" a="1"/>
  <c r="AAQ94" i="1" s="1"/>
  <c r="AAQ96" i="1" s="1" a="1"/>
  <c r="AAQ96" i="1" s="1"/>
  <c r="AAQ98" i="1" s="1" a="1"/>
  <c r="AAQ98" i="1" s="1"/>
  <c r="AAQ100" i="1" s="1" a="1"/>
  <c r="AAQ100" i="1" s="1"/>
  <c r="AAQ102" i="1" s="1" a="1"/>
  <c r="AAQ102" i="1" s="1"/>
  <c r="AAQ104" i="1" s="1" a="1"/>
  <c r="AAQ104" i="1" s="1"/>
  <c r="ZV108" i="1" a="1"/>
  <c r="ZV108" i="1" s="1"/>
  <c r="JY108" i="1" a="1"/>
  <c r="JY108" i="1" s="1"/>
  <c r="AAC88" i="1" a="1"/>
  <c r="AAC88" i="1" s="1"/>
  <c r="AAC90" i="1" s="1" a="1"/>
  <c r="AAC90" i="1" s="1"/>
  <c r="AAC92" i="1" s="1" a="1"/>
  <c r="AAC92" i="1" s="1"/>
  <c r="AAC94" i="1" s="1" a="1"/>
  <c r="AAC94" i="1" s="1"/>
  <c r="AAC96" i="1" s="1" a="1"/>
  <c r="AAC96" i="1" s="1"/>
  <c r="AAC98" i="1" s="1" a="1"/>
  <c r="AAC98" i="1" s="1"/>
  <c r="AAC100" i="1" s="1" a="1"/>
  <c r="AAC100" i="1" s="1"/>
  <c r="AAC102" i="1" s="1" a="1"/>
  <c r="AAC102" i="1" s="1"/>
  <c r="AAC104" i="1" s="1" a="1"/>
  <c r="AAC104" i="1" s="1"/>
  <c r="AAC89" i="1" a="1"/>
  <c r="AAC89" i="1" s="1"/>
  <c r="AAC91" i="1" s="1" a="1"/>
  <c r="AAC91" i="1" s="1"/>
  <c r="AAC93" i="1" s="1" a="1"/>
  <c r="AAC93" i="1" s="1"/>
  <c r="AAC95" i="1" s="1" a="1"/>
  <c r="AAC95" i="1" s="1"/>
  <c r="AAC97" i="1" s="1" a="1"/>
  <c r="AAC97" i="1" s="1"/>
  <c r="AAC99" i="1" s="1" a="1"/>
  <c r="AAC99" i="1" s="1"/>
  <c r="AAC101" i="1" s="1" a="1"/>
  <c r="AAC101" i="1" s="1"/>
  <c r="AAC103" i="1" s="1" a="1"/>
  <c r="AAC103" i="1" s="1"/>
  <c r="AAC105" i="1" s="1" a="1"/>
  <c r="AAC105" i="1" s="1"/>
  <c r="GX88" i="1" a="1"/>
  <c r="GX88" i="1" s="1"/>
  <c r="GX90" i="1" s="1" a="1"/>
  <c r="GX90" i="1" s="1"/>
  <c r="GX92" i="1" s="1" a="1"/>
  <c r="GX92" i="1" s="1"/>
  <c r="GX94" i="1" s="1" a="1"/>
  <c r="GX94" i="1" s="1"/>
  <c r="GX96" i="1" s="1" a="1"/>
  <c r="GX96" i="1" s="1"/>
  <c r="GX98" i="1" s="1" a="1"/>
  <c r="GX98" i="1" s="1"/>
  <c r="GX100" i="1" s="1" a="1"/>
  <c r="GX100" i="1" s="1"/>
  <c r="GX102" i="1" s="1" a="1"/>
  <c r="GX102" i="1" s="1"/>
  <c r="GX104" i="1" s="1" a="1"/>
  <c r="GX104" i="1" s="1"/>
  <c r="JK107" i="1" a="1"/>
  <c r="JK107" i="1" s="1"/>
  <c r="JL88" i="1" a="1"/>
  <c r="JL88" i="1" s="1"/>
  <c r="JL90" i="1" s="1" a="1"/>
  <c r="JL90" i="1" s="1"/>
  <c r="JL92" i="1" s="1" a="1"/>
  <c r="JL92" i="1" s="1"/>
  <c r="JL94" i="1" s="1" a="1"/>
  <c r="JL94" i="1" s="1"/>
  <c r="JL96" i="1" s="1" a="1"/>
  <c r="JL96" i="1" s="1"/>
  <c r="JL98" i="1" s="1" a="1"/>
  <c r="JL98" i="1" s="1"/>
  <c r="JL100" i="1" s="1" a="1"/>
  <c r="JL100" i="1" s="1"/>
  <c r="JL102" i="1" s="1" a="1"/>
  <c r="JL102" i="1" s="1"/>
  <c r="JL104" i="1" s="1" a="1"/>
  <c r="JL104" i="1" s="1"/>
  <c r="GV96" i="1"/>
  <c r="GO96" i="1"/>
  <c r="GP96" i="1"/>
  <c r="D96" i="1"/>
  <c r="GQ96" i="1"/>
  <c r="GR96" i="1"/>
  <c r="XX96" i="1"/>
  <c r="XZ96" i="1"/>
  <c r="LN89" i="1" a="1"/>
  <c r="LN89" i="1" s="1"/>
  <c r="LN91" i="1" s="1" a="1"/>
  <c r="LN91" i="1" s="1"/>
  <c r="LN93" i="1" s="1" a="1"/>
  <c r="LN93" i="1" s="1"/>
  <c r="LN95" i="1" s="1" a="1"/>
  <c r="LN95" i="1" s="1"/>
  <c r="LN97" i="1" s="1" a="1"/>
  <c r="LN97" i="1" s="1"/>
  <c r="LN99" i="1" s="1" a="1"/>
  <c r="LN99" i="1" s="1"/>
  <c r="LN101" i="1" s="1" a="1"/>
  <c r="LN101" i="1" s="1"/>
  <c r="LN103" i="1" s="1" a="1"/>
  <c r="LN103" i="1" s="1"/>
  <c r="LN105" i="1" s="1" a="1"/>
  <c r="LN105" i="1" s="1"/>
  <c r="AHD88" i="1" a="1"/>
  <c r="AHD88" i="1" s="1"/>
  <c r="AHD90" i="1" s="1" a="1"/>
  <c r="AHD90" i="1" s="1"/>
  <c r="AHD92" i="1" s="1" a="1"/>
  <c r="AHD92" i="1" s="1"/>
  <c r="AHD94" i="1" s="1" a="1"/>
  <c r="AHD94" i="1" s="1"/>
  <c r="AHD96" i="1" s="1" a="1"/>
  <c r="AHD96" i="1" s="1"/>
  <c r="AHD98" i="1" s="1" a="1"/>
  <c r="AHD98" i="1" s="1"/>
  <c r="AHD100" i="1" s="1" a="1"/>
  <c r="AHD100" i="1" s="1"/>
  <c r="AHD102" i="1" s="1" a="1"/>
  <c r="AHD102" i="1" s="1"/>
  <c r="AHD104" i="1" s="1" a="1"/>
  <c r="AHD104" i="1" s="1"/>
  <c r="ZH108" i="1" a="1"/>
  <c r="ZH108" i="1" s="1"/>
  <c r="ABB107" i="1" a="1"/>
  <c r="ABB107" i="1" s="1"/>
  <c r="AHD108" i="1" a="1"/>
  <c r="AHD108" i="1" s="1"/>
  <c r="KA89" i="1" a="1"/>
  <c r="KA89" i="1" s="1"/>
  <c r="KA91" i="1" s="1" a="1"/>
  <c r="KA91" i="1" s="1"/>
  <c r="KA93" i="1" s="1" a="1"/>
  <c r="KA93" i="1" s="1"/>
  <c r="KA95" i="1" s="1" a="1"/>
  <c r="KA95" i="1" s="1"/>
  <c r="KA97" i="1" s="1" a="1"/>
  <c r="KA97" i="1" s="1"/>
  <c r="KA99" i="1" s="1" a="1"/>
  <c r="KA99" i="1" s="1"/>
  <c r="KA101" i="1" s="1" a="1"/>
  <c r="KA101" i="1" s="1"/>
  <c r="KA103" i="1" s="1" a="1"/>
  <c r="KA103" i="1" s="1"/>
  <c r="KA105" i="1" s="1" a="1"/>
  <c r="KA105" i="1" s="1"/>
  <c r="LA108" i="1" a="1"/>
  <c r="LA108" i="1" s="1"/>
  <c r="ACK88" i="1" a="1"/>
  <c r="ACK88" i="1" s="1"/>
  <c r="ACK90" i="1" s="1" a="1"/>
  <c r="ACK90" i="1" s="1"/>
  <c r="ACK92" i="1" s="1" a="1"/>
  <c r="ACK92" i="1" s="1"/>
  <c r="ACK94" i="1" s="1" a="1"/>
  <c r="ACK94" i="1" s="1"/>
  <c r="ACK96" i="1" s="1" a="1"/>
  <c r="ACK96" i="1" s="1"/>
  <c r="ACK98" i="1" s="1" a="1"/>
  <c r="ACK98" i="1" s="1"/>
  <c r="ACK100" i="1" s="1" a="1"/>
  <c r="ACK100" i="1" s="1"/>
  <c r="ACK102" i="1" s="1" a="1"/>
  <c r="ACK102" i="1" s="1"/>
  <c r="ACK104" i="1" s="1" a="1"/>
  <c r="ACK104" i="1" s="1"/>
  <c r="LL89" i="1" a="1"/>
  <c r="LL89" i="1" s="1"/>
  <c r="LL91" i="1" s="1" a="1"/>
  <c r="LL91" i="1" s="1"/>
  <c r="LL93" i="1" s="1" a="1"/>
  <c r="LL93" i="1" s="1"/>
  <c r="LL95" i="1" s="1" a="1"/>
  <c r="LL95" i="1" s="1"/>
  <c r="LL97" i="1" s="1" a="1"/>
  <c r="LL97" i="1" s="1"/>
  <c r="LL99" i="1" s="1" a="1"/>
  <c r="LL99" i="1" s="1"/>
  <c r="LL101" i="1" s="1" a="1"/>
  <c r="LL101" i="1" s="1"/>
  <c r="LL103" i="1" s="1" a="1"/>
  <c r="LL103" i="1" s="1"/>
  <c r="LL105" i="1" s="1" a="1"/>
  <c r="LL105" i="1" s="1"/>
  <c r="ZT88" i="1" a="1"/>
  <c r="ZT88" i="1" s="1"/>
  <c r="ZT90" i="1" s="1" a="1"/>
  <c r="ZT90" i="1" s="1"/>
  <c r="ZT92" i="1" s="1" a="1"/>
  <c r="ZT92" i="1" s="1"/>
  <c r="ZT94" i="1" s="1" a="1"/>
  <c r="ZT94" i="1" s="1"/>
  <c r="ZT96" i="1" s="1" a="1"/>
  <c r="ZT96" i="1" s="1"/>
  <c r="ZT98" i="1" s="1" a="1"/>
  <c r="ZT98" i="1" s="1"/>
  <c r="ZT100" i="1" s="1" a="1"/>
  <c r="ZT100" i="1" s="1"/>
  <c r="ZT102" i="1" s="1" a="1"/>
  <c r="ZT102" i="1" s="1"/>
  <c r="ZT104" i="1" s="1" a="1"/>
  <c r="ZT104" i="1" s="1"/>
  <c r="ACN88" i="1" a="1"/>
  <c r="ACN88" i="1" s="1"/>
  <c r="ACN90" i="1" s="1" a="1"/>
  <c r="ACN90" i="1" s="1"/>
  <c r="ACN92" i="1" s="1" a="1"/>
  <c r="ACN92" i="1" s="1"/>
  <c r="ACN94" i="1" s="1" a="1"/>
  <c r="ACN94" i="1" s="1"/>
  <c r="ACN96" i="1" s="1" a="1"/>
  <c r="ACN96" i="1" s="1"/>
  <c r="ACN98" i="1" s="1" a="1"/>
  <c r="ACN98" i="1" s="1"/>
  <c r="ACN100" i="1" s="1" a="1"/>
  <c r="ACN100" i="1" s="1"/>
  <c r="ACN102" i="1" s="1" a="1"/>
  <c r="ACN102" i="1" s="1"/>
  <c r="ACN104" i="1" s="1" a="1"/>
  <c r="ACN104" i="1" s="1"/>
  <c r="KX89" i="1" a="1"/>
  <c r="KX89" i="1" s="1"/>
  <c r="KX91" i="1" s="1" a="1"/>
  <c r="KX91" i="1" s="1"/>
  <c r="KX93" i="1" s="1" a="1"/>
  <c r="KX93" i="1" s="1"/>
  <c r="KX95" i="1" s="1" a="1"/>
  <c r="KX95" i="1" s="1"/>
  <c r="KX97" i="1" s="1" a="1"/>
  <c r="KX97" i="1" s="1"/>
  <c r="KX99" i="1" s="1" a="1"/>
  <c r="KX99" i="1" s="1"/>
  <c r="KX101" i="1" s="1" a="1"/>
  <c r="KX101" i="1" s="1"/>
  <c r="KX103" i="1" s="1" a="1"/>
  <c r="KX103" i="1" s="1"/>
  <c r="KX105" i="1" s="1" a="1"/>
  <c r="KX105" i="1" s="1"/>
  <c r="KA88" i="1" a="1"/>
  <c r="KA88" i="1" s="1"/>
  <c r="KA90" i="1" s="1" a="1"/>
  <c r="KA90" i="1" s="1"/>
  <c r="KA92" i="1" s="1" a="1"/>
  <c r="KA92" i="1" s="1"/>
  <c r="KA94" i="1" s="1" a="1"/>
  <c r="KA94" i="1" s="1"/>
  <c r="KA96" i="1" s="1" a="1"/>
  <c r="KA96" i="1" s="1"/>
  <c r="KA98" i="1" s="1" a="1"/>
  <c r="KA98" i="1" s="1"/>
  <c r="KA100" i="1" s="1" a="1"/>
  <c r="KA100" i="1" s="1"/>
  <c r="KA102" i="1" s="1" a="1"/>
  <c r="KA102" i="1" s="1"/>
  <c r="KA104" i="1" s="1" a="1"/>
  <c r="KA104" i="1" s="1"/>
  <c r="LL107" i="1" a="1"/>
  <c r="LL107" i="1" s="1"/>
  <c r="ACO108" i="1" a="1"/>
  <c r="ACO108" i="1" s="1"/>
  <c r="LG89" i="1" a="1"/>
  <c r="LG89" i="1" s="1"/>
  <c r="LG91" i="1" s="1" a="1"/>
  <c r="LG91" i="1" s="1"/>
  <c r="LG93" i="1" s="1" a="1"/>
  <c r="LG93" i="1" s="1"/>
  <c r="LG95" i="1" s="1" a="1"/>
  <c r="LG95" i="1" s="1"/>
  <c r="LG97" i="1" s="1" a="1"/>
  <c r="LG97" i="1" s="1"/>
  <c r="LG99" i="1" s="1" a="1"/>
  <c r="LG99" i="1" s="1"/>
  <c r="LG101" i="1" s="1" a="1"/>
  <c r="LG101" i="1" s="1"/>
  <c r="LG103" i="1" s="1" a="1"/>
  <c r="LG103" i="1" s="1"/>
  <c r="LG105" i="1" s="1" a="1"/>
  <c r="LG105" i="1" s="1"/>
  <c r="BJ88" i="1" a="1"/>
  <c r="BJ88" i="1" s="1"/>
  <c r="BJ90" i="1" s="1" a="1"/>
  <c r="BJ90" i="1" s="1"/>
  <c r="BJ92" i="1" s="1" a="1"/>
  <c r="BJ92" i="1" s="1"/>
  <c r="BJ94" i="1" s="1" a="1"/>
  <c r="BJ94" i="1" s="1"/>
  <c r="BJ96" i="1" s="1" a="1"/>
  <c r="BJ96" i="1" s="1"/>
  <c r="BJ98" i="1" s="1" a="1"/>
  <c r="BJ98" i="1" s="1"/>
  <c r="BJ100" i="1" s="1" a="1"/>
  <c r="BJ100" i="1" s="1"/>
  <c r="BJ102" i="1" s="1" a="1"/>
  <c r="BJ102" i="1" s="1"/>
  <c r="BJ104" i="1" s="1" a="1"/>
  <c r="BJ104" i="1" s="1"/>
  <c r="DJ89" i="1" a="1"/>
  <c r="DJ89" i="1" s="1"/>
  <c r="DJ91" i="1" s="1" a="1"/>
  <c r="DJ91" i="1" s="1"/>
  <c r="DJ93" i="1" s="1" a="1"/>
  <c r="DJ93" i="1" s="1"/>
  <c r="DJ95" i="1" s="1" a="1"/>
  <c r="DJ95" i="1" s="1"/>
  <c r="DJ97" i="1" s="1" a="1"/>
  <c r="DJ97" i="1" s="1"/>
  <c r="DJ99" i="1" s="1" a="1"/>
  <c r="DJ99" i="1" s="1"/>
  <c r="DJ101" i="1" s="1" a="1"/>
  <c r="DJ101" i="1" s="1"/>
  <c r="DJ103" i="1" s="1" a="1"/>
  <c r="DJ103" i="1" s="1"/>
  <c r="DJ105" i="1" s="1" a="1"/>
  <c r="DJ105" i="1" s="1"/>
  <c r="ZE108" i="1" a="1"/>
  <c r="ZE108" i="1" s="1"/>
  <c r="ABB89" i="1" a="1"/>
  <c r="ABB89" i="1" s="1"/>
  <c r="ABB91" i="1" s="1" a="1"/>
  <c r="ABB91" i="1" s="1"/>
  <c r="ABB93" i="1" s="1" a="1"/>
  <c r="ABB93" i="1" s="1"/>
  <c r="ABB95" i="1" s="1" a="1"/>
  <c r="ABB95" i="1" s="1"/>
  <c r="ABB97" i="1" s="1" a="1"/>
  <c r="ABB97" i="1" s="1"/>
  <c r="ABB99" i="1" s="1" a="1"/>
  <c r="ABB99" i="1" s="1"/>
  <c r="ABB101" i="1" s="1" a="1"/>
  <c r="ABB101" i="1" s="1"/>
  <c r="ABB103" i="1" s="1" a="1"/>
  <c r="ABB103" i="1" s="1"/>
  <c r="ABB105" i="1" s="1" a="1"/>
  <c r="ABB105" i="1" s="1"/>
  <c r="ZE88" i="1" a="1"/>
  <c r="ZE88" i="1" s="1"/>
  <c r="ZE90" i="1" s="1" a="1"/>
  <c r="ZE90" i="1" s="1"/>
  <c r="ZE92" i="1" s="1" a="1"/>
  <c r="ZE92" i="1" s="1"/>
  <c r="ZE94" i="1" s="1" a="1"/>
  <c r="ZE94" i="1" s="1"/>
  <c r="ZE96" i="1" s="1" a="1"/>
  <c r="ZE96" i="1" s="1"/>
  <c r="ZE98" i="1" s="1" a="1"/>
  <c r="ZE98" i="1" s="1"/>
  <c r="ZE100" i="1" s="1" a="1"/>
  <c r="ZE100" i="1" s="1"/>
  <c r="ZE102" i="1" s="1" a="1"/>
  <c r="ZE102" i="1" s="1"/>
  <c r="ZE104" i="1" s="1" a="1"/>
  <c r="ZE104" i="1" s="1"/>
  <c r="ACK89" i="1" a="1"/>
  <c r="ACK89" i="1" s="1"/>
  <c r="ACK91" i="1" s="1" a="1"/>
  <c r="ACK91" i="1" s="1"/>
  <c r="ACK93" i="1" s="1" a="1"/>
  <c r="ACK93" i="1" s="1"/>
  <c r="ACK95" i="1" s="1" a="1"/>
  <c r="ACK95" i="1" s="1"/>
  <c r="ACK97" i="1" s="1" a="1"/>
  <c r="ACK97" i="1" s="1"/>
  <c r="ACK99" i="1" s="1" a="1"/>
  <c r="ACK99" i="1" s="1"/>
  <c r="ACK101" i="1" s="1" a="1"/>
  <c r="ACK101" i="1" s="1"/>
  <c r="ACK103" i="1" s="1" a="1"/>
  <c r="ACK103" i="1" s="1"/>
  <c r="ACK105" i="1" s="1" a="1"/>
  <c r="ACK105" i="1" s="1"/>
  <c r="ZJ89" i="1" a="1"/>
  <c r="ZJ89" i="1" s="1"/>
  <c r="ZJ91" i="1" s="1" a="1"/>
  <c r="ZJ91" i="1" s="1"/>
  <c r="ZJ93" i="1" s="1" a="1"/>
  <c r="ZJ93" i="1" s="1"/>
  <c r="ZJ95" i="1" s="1" a="1"/>
  <c r="ZJ95" i="1" s="1"/>
  <c r="ZJ97" i="1" s="1" a="1"/>
  <c r="ZJ97" i="1" s="1"/>
  <c r="ZJ99" i="1" s="1" a="1"/>
  <c r="ZJ99" i="1" s="1"/>
  <c r="ZJ101" i="1" s="1" a="1"/>
  <c r="ZJ101" i="1" s="1"/>
  <c r="ZJ103" i="1" s="1" a="1"/>
  <c r="ZJ103" i="1" s="1"/>
  <c r="ZJ105" i="1" s="1" a="1"/>
  <c r="ZJ105" i="1" s="1"/>
  <c r="ZW88" i="1" a="1"/>
  <c r="ZW88" i="1" s="1"/>
  <c r="ZW90" i="1" s="1" a="1"/>
  <c r="ZW90" i="1" s="1"/>
  <c r="ZW92" i="1" s="1" a="1"/>
  <c r="ZW92" i="1" s="1"/>
  <c r="ZW94" i="1" s="1" a="1"/>
  <c r="ZW94" i="1" s="1"/>
  <c r="ZW96" i="1" s="1" a="1"/>
  <c r="ZW96" i="1" s="1"/>
  <c r="ZW98" i="1" s="1" a="1"/>
  <c r="ZW98" i="1" s="1"/>
  <c r="ZW100" i="1" s="1" a="1"/>
  <c r="ZW100" i="1" s="1"/>
  <c r="ZW102" i="1" s="1" a="1"/>
  <c r="ZW102" i="1" s="1"/>
  <c r="ZW104" i="1" s="1" a="1"/>
  <c r="ZW104" i="1" s="1"/>
  <c r="JK108" i="1" a="1"/>
  <c r="JK108" i="1" s="1"/>
  <c r="JZ88" i="1" a="1"/>
  <c r="JZ88" i="1" s="1"/>
  <c r="JZ90" i="1" s="1" a="1"/>
  <c r="JZ90" i="1" s="1"/>
  <c r="JZ92" i="1" s="1" a="1"/>
  <c r="JZ92" i="1" s="1"/>
  <c r="JZ94" i="1" s="1" a="1"/>
  <c r="JZ94" i="1" s="1"/>
  <c r="JZ96" i="1" s="1" a="1"/>
  <c r="JZ96" i="1" s="1"/>
  <c r="JZ98" i="1" s="1" a="1"/>
  <c r="JZ98" i="1" s="1"/>
  <c r="JZ100" i="1" s="1" a="1"/>
  <c r="JZ100" i="1" s="1"/>
  <c r="JZ102" i="1" s="1" a="1"/>
  <c r="JZ102" i="1" s="1"/>
  <c r="JZ104" i="1" s="1" a="1"/>
  <c r="JZ104" i="1" s="1"/>
  <c r="AAB108" i="1" a="1"/>
  <c r="AAB108" i="1" s="1"/>
  <c r="KC88" i="1" a="1"/>
  <c r="KC88" i="1" s="1"/>
  <c r="KC90" i="1" s="1" a="1"/>
  <c r="KC90" i="1" s="1"/>
  <c r="KC92" i="1" s="1" a="1"/>
  <c r="KC92" i="1" s="1"/>
  <c r="KC94" i="1" s="1" a="1"/>
  <c r="KC94" i="1" s="1"/>
  <c r="KC96" i="1" s="1" a="1"/>
  <c r="KC96" i="1" s="1"/>
  <c r="KC98" i="1" s="1" a="1"/>
  <c r="KC98" i="1" s="1"/>
  <c r="KC100" i="1" s="1" a="1"/>
  <c r="KC100" i="1" s="1"/>
  <c r="KC102" i="1" s="1" a="1"/>
  <c r="KC102" i="1" s="1"/>
  <c r="KC104" i="1" s="1" a="1"/>
  <c r="KC104" i="1" s="1"/>
  <c r="AAW88" i="1" a="1"/>
  <c r="AAW88" i="1" s="1"/>
  <c r="AAW90" i="1" s="1" a="1"/>
  <c r="AAW90" i="1" s="1"/>
  <c r="AAW92" i="1" s="1" a="1"/>
  <c r="AAW92" i="1" s="1"/>
  <c r="AAW94" i="1" s="1" a="1"/>
  <c r="AAW94" i="1" s="1"/>
  <c r="AAW96" i="1" s="1" a="1"/>
  <c r="AAW96" i="1" s="1"/>
  <c r="AAW98" i="1" s="1" a="1"/>
  <c r="AAW98" i="1" s="1"/>
  <c r="AAW100" i="1" s="1" a="1"/>
  <c r="AAW100" i="1" s="1"/>
  <c r="AAW102" i="1" s="1" a="1"/>
  <c r="AAW102" i="1" s="1"/>
  <c r="AAW104" i="1" s="1" a="1"/>
  <c r="AAW104" i="1" s="1"/>
  <c r="LA107" i="1" a="1"/>
  <c r="LA107" i="1" s="1"/>
  <c r="ZN89" i="1" a="1"/>
  <c r="ZN89" i="1" s="1"/>
  <c r="ZN91" i="1" s="1" a="1"/>
  <c r="ZN91" i="1" s="1"/>
  <c r="ZN93" i="1" s="1" a="1"/>
  <c r="ZN93" i="1" s="1"/>
  <c r="ZN95" i="1" s="1" a="1"/>
  <c r="ZN95" i="1" s="1"/>
  <c r="ZN97" i="1" s="1" a="1"/>
  <c r="ZN97" i="1" s="1"/>
  <c r="ZN99" i="1" s="1" a="1"/>
  <c r="ZN99" i="1" s="1"/>
  <c r="ZN101" i="1" s="1" a="1"/>
  <c r="ZN101" i="1" s="1"/>
  <c r="ZN103" i="1" s="1" a="1"/>
  <c r="ZN103" i="1" s="1"/>
  <c r="ZN105" i="1" s="1" a="1"/>
  <c r="ZN105" i="1" s="1"/>
  <c r="ZG108" i="1" a="1"/>
  <c r="ZG108" i="1" s="1"/>
  <c r="LE108" i="1" a="1"/>
  <c r="LE108" i="1" s="1"/>
  <c r="GJ96" i="1"/>
  <c r="AAW108" i="1" a="1"/>
  <c r="AAW108" i="1" s="1"/>
  <c r="GL96" i="1"/>
  <c r="CD88" i="1" a="1"/>
  <c r="CD88" i="1" s="1"/>
  <c r="CD90" i="1" s="1" a="1"/>
  <c r="CD90" i="1" s="1"/>
  <c r="CD92" i="1" s="1" a="1"/>
  <c r="CD92" i="1" s="1"/>
  <c r="CD94" i="1" s="1" a="1"/>
  <c r="CD94" i="1" s="1"/>
  <c r="CD96" i="1" s="1" a="1"/>
  <c r="CD96" i="1" s="1"/>
  <c r="CD98" i="1" s="1" a="1"/>
  <c r="CD98" i="1" s="1"/>
  <c r="CD100" i="1" s="1" a="1"/>
  <c r="CD100" i="1" s="1"/>
  <c r="CD102" i="1" s="1" a="1"/>
  <c r="CD102" i="1" s="1"/>
  <c r="CD104" i="1" s="1" a="1"/>
  <c r="CD104" i="1" s="1"/>
  <c r="LD88" i="1" a="1"/>
  <c r="LD88" i="1" s="1"/>
  <c r="LD90" i="1" s="1" a="1"/>
  <c r="LD90" i="1" s="1"/>
  <c r="LD92" i="1" s="1" a="1"/>
  <c r="LD92" i="1" s="1"/>
  <c r="LD94" i="1" s="1" a="1"/>
  <c r="LD94" i="1" s="1"/>
  <c r="LD96" i="1" s="1" a="1"/>
  <c r="LD96" i="1" s="1"/>
  <c r="LD98" i="1" s="1" a="1"/>
  <c r="LD98" i="1" s="1"/>
  <c r="LD100" i="1" s="1" a="1"/>
  <c r="LD100" i="1" s="1"/>
  <c r="LD102" i="1" s="1" a="1"/>
  <c r="LD102" i="1" s="1"/>
  <c r="LD104" i="1" s="1" a="1"/>
  <c r="LD104" i="1" s="1"/>
  <c r="GM96" i="1"/>
  <c r="ZL107" i="1" a="1"/>
  <c r="ZL107" i="1" s="1"/>
  <c r="ACL108" i="1" a="1"/>
  <c r="ACL108" i="1" s="1"/>
  <c r="GK96" i="1"/>
  <c r="GN96" i="1"/>
  <c r="ZL108" i="1" a="1"/>
  <c r="ZL108" i="1" s="1"/>
  <c r="AAO89" i="1" a="1"/>
  <c r="AAO89" i="1" s="1"/>
  <c r="AAO91" i="1" s="1" a="1"/>
  <c r="AAO91" i="1" s="1"/>
  <c r="AAO93" i="1" s="1" a="1"/>
  <c r="AAO93" i="1" s="1"/>
  <c r="AAO95" i="1" s="1" a="1"/>
  <c r="AAO95" i="1" s="1"/>
  <c r="AAO97" i="1" s="1" a="1"/>
  <c r="AAO97" i="1" s="1"/>
  <c r="AAO99" i="1" s="1" a="1"/>
  <c r="AAO99" i="1" s="1"/>
  <c r="AAO101" i="1" s="1" a="1"/>
  <c r="AAO101" i="1" s="1"/>
  <c r="AAO103" i="1" s="1" a="1"/>
  <c r="AAO103" i="1" s="1"/>
  <c r="AAO105" i="1" s="1" a="1"/>
  <c r="AAO105" i="1" s="1"/>
  <c r="AAN88" i="1" a="1"/>
  <c r="AAN88" i="1" s="1"/>
  <c r="AAN90" i="1" s="1" a="1"/>
  <c r="AAN90" i="1" s="1"/>
  <c r="AAN92" i="1" s="1" a="1"/>
  <c r="AAN92" i="1" s="1"/>
  <c r="AAN94" i="1" s="1" a="1"/>
  <c r="AAN94" i="1" s="1"/>
  <c r="AAN96" i="1" s="1" a="1"/>
  <c r="AAN96" i="1" s="1"/>
  <c r="AAN98" i="1" s="1" a="1"/>
  <c r="AAN98" i="1" s="1"/>
  <c r="AAN100" i="1" s="1" a="1"/>
  <c r="AAN100" i="1" s="1"/>
  <c r="AAN102" i="1" s="1" a="1"/>
  <c r="AAN102" i="1" s="1"/>
  <c r="AAN104" i="1" s="1" a="1"/>
  <c r="AAN104" i="1" s="1"/>
  <c r="L98" i="1" a="1"/>
  <c r="L98" i="1" s="1"/>
  <c r="GW98" i="1" s="1" a="1"/>
  <c r="GW98" i="1" s="1"/>
  <c r="GU96" i="1"/>
  <c r="XY96" i="1"/>
  <c r="KC108" i="1" a="1"/>
  <c r="KC108" i="1" s="1"/>
  <c r="KE88" i="1" a="1"/>
  <c r="KE88" i="1" s="1"/>
  <c r="KE90" i="1" s="1" a="1"/>
  <c r="KE90" i="1" s="1"/>
  <c r="KE92" i="1" s="1" a="1"/>
  <c r="KE92" i="1" s="1"/>
  <c r="KE94" i="1" s="1" a="1"/>
  <c r="KE94" i="1" s="1"/>
  <c r="KE96" i="1" s="1" a="1"/>
  <c r="KE96" i="1" s="1"/>
  <c r="KE98" i="1" s="1" a="1"/>
  <c r="KE98" i="1" s="1"/>
  <c r="KE100" i="1" s="1" a="1"/>
  <c r="KE100" i="1" s="1"/>
  <c r="KE102" i="1" s="1" a="1"/>
  <c r="KE102" i="1" s="1"/>
  <c r="KE104" i="1" s="1" a="1"/>
  <c r="KE104" i="1" s="1"/>
  <c r="LK88" i="1" a="1"/>
  <c r="LK88" i="1" s="1"/>
  <c r="LK90" i="1" s="1" a="1"/>
  <c r="LK90" i="1" s="1"/>
  <c r="LK92" i="1" s="1" a="1"/>
  <c r="LK92" i="1" s="1"/>
  <c r="LK94" i="1" s="1" a="1"/>
  <c r="LK94" i="1" s="1"/>
  <c r="LK96" i="1" s="1" a="1"/>
  <c r="LK96" i="1" s="1"/>
  <c r="LK98" i="1" s="1" a="1"/>
  <c r="LK98" i="1" s="1"/>
  <c r="LK100" i="1" s="1" a="1"/>
  <c r="LK100" i="1" s="1"/>
  <c r="LK102" i="1" s="1" a="1"/>
  <c r="LK102" i="1" s="1"/>
  <c r="LK104" i="1" s="1" a="1"/>
  <c r="LK104" i="1" s="1"/>
  <c r="ZT108" i="1" a="1"/>
  <c r="ZT108" i="1" s="1"/>
  <c r="YZ108" i="1" a="1"/>
  <c r="YZ108" i="1" s="1"/>
  <c r="KK88" i="1" a="1"/>
  <c r="KK88" i="1" s="1"/>
  <c r="KK90" i="1" s="1" a="1"/>
  <c r="KK90" i="1" s="1"/>
  <c r="KK92" i="1" s="1" a="1"/>
  <c r="KK92" i="1" s="1"/>
  <c r="KK94" i="1" s="1" a="1"/>
  <c r="KK94" i="1" s="1"/>
  <c r="KK96" i="1" s="1" a="1"/>
  <c r="KK96" i="1" s="1"/>
  <c r="KK98" i="1" s="1" a="1"/>
  <c r="KK98" i="1" s="1"/>
  <c r="KK100" i="1" s="1" a="1"/>
  <c r="KK100" i="1" s="1"/>
  <c r="KK102" i="1" s="1" a="1"/>
  <c r="KK102" i="1" s="1"/>
  <c r="KK104" i="1" s="1" a="1"/>
  <c r="KK104" i="1" s="1"/>
  <c r="GS96" i="1"/>
  <c r="CE89" i="1" a="1"/>
  <c r="CE89" i="1" s="1"/>
  <c r="CE91" i="1" s="1" a="1"/>
  <c r="CE91" i="1" s="1"/>
  <c r="CE93" i="1" s="1" a="1"/>
  <c r="CE93" i="1" s="1"/>
  <c r="CE95" i="1" s="1" a="1"/>
  <c r="CE95" i="1" s="1"/>
  <c r="CE97" i="1" s="1" a="1"/>
  <c r="CE97" i="1" s="1"/>
  <c r="CE99" i="1" s="1" a="1"/>
  <c r="CE99" i="1" s="1"/>
  <c r="CE101" i="1" s="1" a="1"/>
  <c r="CE101" i="1" s="1"/>
  <c r="CE103" i="1" s="1" a="1"/>
  <c r="CE103" i="1" s="1"/>
  <c r="CE105" i="1" s="1" a="1"/>
  <c r="CE105" i="1" s="1"/>
  <c r="ZN88" i="1" a="1"/>
  <c r="ZN88" i="1" s="1"/>
  <c r="ZN90" i="1" s="1" a="1"/>
  <c r="ZN90" i="1" s="1"/>
  <c r="ZN92" i="1" s="1" a="1"/>
  <c r="ZN92" i="1" s="1"/>
  <c r="ZN94" i="1" s="1" a="1"/>
  <c r="ZN94" i="1" s="1"/>
  <c r="ZN96" i="1" s="1" a="1"/>
  <c r="ZN96" i="1" s="1"/>
  <c r="ZN98" i="1" s="1" a="1"/>
  <c r="ZN98" i="1" s="1"/>
  <c r="ZN100" i="1" s="1" a="1"/>
  <c r="ZN100" i="1" s="1"/>
  <c r="ZN102" i="1" s="1" a="1"/>
  <c r="ZN102" i="1" s="1"/>
  <c r="ZN104" i="1" s="1" a="1"/>
  <c r="ZN104" i="1" s="1"/>
  <c r="GT96" i="1"/>
  <c r="ZS88" i="1" a="1"/>
  <c r="ZS88" i="1" s="1"/>
  <c r="ZS90" i="1" s="1" a="1"/>
  <c r="ZS90" i="1" s="1"/>
  <c r="ZS92" i="1" s="1" a="1"/>
  <c r="ZS92" i="1" s="1"/>
  <c r="ZS94" i="1" s="1" a="1"/>
  <c r="ZS94" i="1" s="1"/>
  <c r="ZS96" i="1" s="1" a="1"/>
  <c r="ZS96" i="1" s="1"/>
  <c r="ZS98" i="1" s="1" a="1"/>
  <c r="ZS98" i="1" s="1"/>
  <c r="ZS100" i="1" s="1" a="1"/>
  <c r="ZS100" i="1" s="1"/>
  <c r="ZS102" i="1" s="1" a="1"/>
  <c r="ZS102" i="1" s="1"/>
  <c r="ZS104" i="1" s="1" a="1"/>
  <c r="ZS104" i="1" s="1"/>
  <c r="AAM88" i="1" a="1"/>
  <c r="AAM88" i="1" s="1"/>
  <c r="AAM90" i="1" s="1" a="1"/>
  <c r="AAM90" i="1" s="1"/>
  <c r="AAM92" i="1" s="1" a="1"/>
  <c r="AAM92" i="1" s="1"/>
  <c r="AAM94" i="1" s="1" a="1"/>
  <c r="AAM94" i="1" s="1"/>
  <c r="AAM96" i="1" s="1" a="1"/>
  <c r="AAM96" i="1" s="1"/>
  <c r="AAM98" i="1" s="1" a="1"/>
  <c r="AAM98" i="1" s="1"/>
  <c r="AAM100" i="1" s="1" a="1"/>
  <c r="AAM100" i="1" s="1"/>
  <c r="AAM102" i="1" s="1" a="1"/>
  <c r="AAM102" i="1" s="1"/>
  <c r="AAM104" i="1" s="1" a="1"/>
  <c r="AAM104" i="1" s="1"/>
  <c r="ZU88" i="1" a="1"/>
  <c r="ZU88" i="1" s="1"/>
  <c r="ZU90" i="1" s="1" a="1"/>
  <c r="ZU90" i="1" s="1"/>
  <c r="ZU92" i="1" s="1" a="1"/>
  <c r="ZU92" i="1" s="1"/>
  <c r="ZU94" i="1" s="1" a="1"/>
  <c r="ZU94" i="1" s="1"/>
  <c r="ZU96" i="1" s="1" a="1"/>
  <c r="ZU96" i="1" s="1"/>
  <c r="ZU98" i="1" s="1" a="1"/>
  <c r="ZU98" i="1" s="1"/>
  <c r="ZU100" i="1" s="1" a="1"/>
  <c r="ZU100" i="1" s="1"/>
  <c r="ZU102" i="1" s="1" a="1"/>
  <c r="ZU102" i="1" s="1"/>
  <c r="ZU104" i="1" s="1" a="1"/>
  <c r="ZU104" i="1" s="1"/>
  <c r="LD108" i="1" a="1"/>
  <c r="LD108" i="1" s="1"/>
  <c r="KW88" i="1" a="1"/>
  <c r="KW88" i="1" s="1"/>
  <c r="KW90" i="1" s="1" a="1"/>
  <c r="KW90" i="1" s="1"/>
  <c r="KW92" i="1" s="1" a="1"/>
  <c r="KW92" i="1" s="1"/>
  <c r="KW94" i="1" s="1" a="1"/>
  <c r="KW94" i="1" s="1"/>
  <c r="KW96" i="1" s="1" a="1"/>
  <c r="KW96" i="1" s="1"/>
  <c r="KW98" i="1" s="1" a="1"/>
  <c r="KW98" i="1" s="1"/>
  <c r="KW100" i="1" s="1" a="1"/>
  <c r="KW100" i="1" s="1"/>
  <c r="KW102" i="1" s="1" a="1"/>
  <c r="KW102" i="1" s="1"/>
  <c r="KW104" i="1" s="1" a="1"/>
  <c r="KW104" i="1" s="1"/>
  <c r="ZG88" i="1" a="1"/>
  <c r="ZG88" i="1" s="1"/>
  <c r="ZG90" i="1" s="1" a="1"/>
  <c r="ZG90" i="1" s="1"/>
  <c r="ZG92" i="1" s="1" a="1"/>
  <c r="ZG92" i="1" s="1"/>
  <c r="ZG94" i="1" s="1" a="1"/>
  <c r="ZG94" i="1" s="1"/>
  <c r="ZG96" i="1" s="1" a="1"/>
  <c r="ZG96" i="1" s="1"/>
  <c r="ZG98" i="1" s="1" a="1"/>
  <c r="ZG98" i="1" s="1"/>
  <c r="ZG100" i="1" s="1" a="1"/>
  <c r="ZG100" i="1" s="1"/>
  <c r="ZG102" i="1" s="1" a="1"/>
  <c r="ZG102" i="1" s="1"/>
  <c r="ZG104" i="1" s="1" a="1"/>
  <c r="ZG104" i="1" s="1"/>
  <c r="BK88" i="1" a="1"/>
  <c r="BK88" i="1" s="1"/>
  <c r="BK90" i="1" s="1" a="1"/>
  <c r="BK90" i="1" s="1"/>
  <c r="BK92" i="1" s="1" a="1"/>
  <c r="BK92" i="1" s="1"/>
  <c r="BK94" i="1" s="1" a="1"/>
  <c r="BK94" i="1" s="1"/>
  <c r="BK96" i="1" s="1" a="1"/>
  <c r="BK96" i="1" s="1"/>
  <c r="BK98" i="1" s="1" a="1"/>
  <c r="BK98" i="1" s="1"/>
  <c r="BK100" i="1" s="1" a="1"/>
  <c r="BK100" i="1" s="1"/>
  <c r="BK102" i="1" s="1" a="1"/>
  <c r="BK102" i="1" s="1"/>
  <c r="BK104" i="1" s="1" a="1"/>
  <c r="BK104" i="1" s="1"/>
  <c r="AAE89" i="1" a="1"/>
  <c r="AAE89" i="1" s="1"/>
  <c r="AAE91" i="1" s="1" a="1"/>
  <c r="AAE91" i="1" s="1"/>
  <c r="AAE93" i="1" s="1" a="1"/>
  <c r="AAE93" i="1" s="1"/>
  <c r="AAE95" i="1" s="1" a="1"/>
  <c r="AAE95" i="1" s="1"/>
  <c r="AAE97" i="1" s="1" a="1"/>
  <c r="AAE97" i="1" s="1"/>
  <c r="AAE99" i="1" s="1" a="1"/>
  <c r="AAE99" i="1" s="1"/>
  <c r="AAE101" i="1" s="1" a="1"/>
  <c r="AAE101" i="1" s="1"/>
  <c r="AAE103" i="1" s="1" a="1"/>
  <c r="AAE103" i="1" s="1"/>
  <c r="AAE105" i="1" s="1" a="1"/>
  <c r="AAE105" i="1" s="1"/>
  <c r="CD108" i="1" a="1"/>
  <c r="CD108" i="1" s="1"/>
  <c r="KJ88" i="1" a="1"/>
  <c r="KJ88" i="1" s="1"/>
  <c r="KJ90" i="1" s="1" a="1"/>
  <c r="KJ90" i="1" s="1"/>
  <c r="KJ92" i="1" s="1" a="1"/>
  <c r="KJ92" i="1" s="1"/>
  <c r="KJ94" i="1" s="1" a="1"/>
  <c r="KJ94" i="1" s="1"/>
  <c r="KJ96" i="1" s="1" a="1"/>
  <c r="KJ96" i="1" s="1"/>
  <c r="KJ98" i="1" s="1" a="1"/>
  <c r="KJ98" i="1" s="1"/>
  <c r="KJ100" i="1" s="1" a="1"/>
  <c r="KJ100" i="1" s="1"/>
  <c r="KJ102" i="1" s="1" a="1"/>
  <c r="KJ102" i="1" s="1"/>
  <c r="KJ104" i="1" s="1" a="1"/>
  <c r="KJ104" i="1" s="1"/>
  <c r="AAP88" i="1" a="1"/>
  <c r="AAP88" i="1" s="1"/>
  <c r="AAP90" i="1" s="1" a="1"/>
  <c r="AAP90" i="1" s="1"/>
  <c r="AAP92" i="1" s="1" a="1"/>
  <c r="AAP92" i="1" s="1"/>
  <c r="AAP94" i="1" s="1" a="1"/>
  <c r="AAP94" i="1" s="1"/>
  <c r="AAP96" i="1" s="1" a="1"/>
  <c r="AAP96" i="1" s="1"/>
  <c r="AAP98" i="1" s="1" a="1"/>
  <c r="AAP98" i="1" s="1"/>
  <c r="AAP100" i="1" s="1" a="1"/>
  <c r="AAP100" i="1" s="1"/>
  <c r="AAP102" i="1" s="1" a="1"/>
  <c r="AAP102" i="1" s="1"/>
  <c r="AAP104" i="1" s="1" a="1"/>
  <c r="AAP104" i="1" s="1"/>
  <c r="JW107" i="1" a="1"/>
  <c r="JW107" i="1" s="1"/>
  <c r="LB88" i="1" a="1"/>
  <c r="LB88" i="1" s="1"/>
  <c r="LB90" i="1" s="1" a="1"/>
  <c r="LB90" i="1" s="1"/>
  <c r="LB92" i="1" s="1" a="1"/>
  <c r="LB92" i="1" s="1"/>
  <c r="LB94" i="1" s="1" a="1"/>
  <c r="LB94" i="1" s="1"/>
  <c r="LB96" i="1" s="1" a="1"/>
  <c r="LB96" i="1" s="1"/>
  <c r="LB98" i="1" s="1" a="1"/>
  <c r="LB98" i="1" s="1"/>
  <c r="LB100" i="1" s="1" a="1"/>
  <c r="LB100" i="1" s="1"/>
  <c r="LB102" i="1" s="1" a="1"/>
  <c r="LB102" i="1" s="1"/>
  <c r="LB104" i="1" s="1" a="1"/>
  <c r="LB104" i="1" s="1"/>
  <c r="KK108" i="1" a="1"/>
  <c r="KK108" i="1" s="1"/>
  <c r="LG88" i="1" a="1"/>
  <c r="LG88" i="1" s="1"/>
  <c r="LG90" i="1" s="1" a="1"/>
  <c r="LG90" i="1" s="1"/>
  <c r="LG92" i="1" s="1" a="1"/>
  <c r="LG92" i="1" s="1"/>
  <c r="LG94" i="1" s="1" a="1"/>
  <c r="LG94" i="1" s="1"/>
  <c r="LG96" i="1" s="1" a="1"/>
  <c r="LG96" i="1" s="1"/>
  <c r="LG98" i="1" s="1" a="1"/>
  <c r="LG98" i="1" s="1"/>
  <c r="LG100" i="1" s="1" a="1"/>
  <c r="LG100" i="1" s="1"/>
  <c r="LG102" i="1" s="1" a="1"/>
  <c r="LG102" i="1" s="1"/>
  <c r="LG104" i="1" s="1" a="1"/>
  <c r="LG104" i="1" s="1"/>
  <c r="ZU108" i="1" a="1"/>
  <c r="ZU108" i="1" s="1"/>
  <c r="KD89" i="1" a="1"/>
  <c r="KD89" i="1" s="1"/>
  <c r="KD91" i="1" s="1" a="1"/>
  <c r="KD91" i="1" s="1"/>
  <c r="KD93" i="1" s="1" a="1"/>
  <c r="KD93" i="1" s="1"/>
  <c r="KD95" i="1" s="1" a="1"/>
  <c r="KD95" i="1" s="1"/>
  <c r="KD97" i="1" s="1" a="1"/>
  <c r="KD97" i="1" s="1"/>
  <c r="KD99" i="1" s="1" a="1"/>
  <c r="KD99" i="1" s="1"/>
  <c r="KD101" i="1" s="1" a="1"/>
  <c r="KD101" i="1" s="1"/>
  <c r="KD103" i="1" s="1" a="1"/>
  <c r="KD103" i="1" s="1"/>
  <c r="KD105" i="1" s="1" a="1"/>
  <c r="KD105" i="1" s="1"/>
  <c r="ZJ107" i="1" a="1"/>
  <c r="ZJ107" i="1" s="1"/>
  <c r="ZI88" i="1" a="1"/>
  <c r="ZI88" i="1" s="1"/>
  <c r="ZI90" i="1" s="1" a="1"/>
  <c r="ZI90" i="1" s="1"/>
  <c r="ZI92" i="1" s="1" a="1"/>
  <c r="ZI92" i="1" s="1"/>
  <c r="ZI94" i="1" s="1" a="1"/>
  <c r="ZI94" i="1" s="1"/>
  <c r="ZI96" i="1" s="1" a="1"/>
  <c r="ZI96" i="1" s="1"/>
  <c r="ZI98" i="1" s="1" a="1"/>
  <c r="ZI98" i="1" s="1"/>
  <c r="ZI100" i="1" s="1" a="1"/>
  <c r="ZI100" i="1" s="1"/>
  <c r="ZI102" i="1" s="1" a="1"/>
  <c r="ZI102" i="1" s="1"/>
  <c r="ZI104" i="1" s="1" a="1"/>
  <c r="ZI104" i="1" s="1"/>
  <c r="ZF88" i="1" a="1"/>
  <c r="ZF88" i="1" s="1"/>
  <c r="ZF90" i="1" s="1" a="1"/>
  <c r="ZF90" i="1" s="1"/>
  <c r="ZF92" i="1" s="1" a="1"/>
  <c r="ZF92" i="1" s="1"/>
  <c r="ZF94" i="1" s="1" a="1"/>
  <c r="ZF94" i="1" s="1"/>
  <c r="ZF96" i="1" s="1" a="1"/>
  <c r="ZF96" i="1" s="1"/>
  <c r="ZF98" i="1" s="1" a="1"/>
  <c r="ZF98" i="1" s="1"/>
  <c r="ZF100" i="1" s="1" a="1"/>
  <c r="ZF100" i="1" s="1"/>
  <c r="ZF102" i="1" s="1" a="1"/>
  <c r="ZF102" i="1" s="1"/>
  <c r="ZF104" i="1" s="1" a="1"/>
  <c r="ZF104" i="1" s="1"/>
  <c r="AAN108" i="1" a="1"/>
  <c r="AAN108" i="1" s="1"/>
  <c r="AAB88" i="1" a="1"/>
  <c r="AAB88" i="1" s="1"/>
  <c r="AAB90" i="1" s="1" a="1"/>
  <c r="AAB90" i="1" s="1"/>
  <c r="AAB92" i="1" s="1" a="1"/>
  <c r="AAB92" i="1" s="1"/>
  <c r="AAB94" i="1" s="1" a="1"/>
  <c r="AAB94" i="1" s="1"/>
  <c r="AAB96" i="1" s="1" a="1"/>
  <c r="AAB96" i="1" s="1"/>
  <c r="AAB98" i="1" s="1" a="1"/>
  <c r="AAB98" i="1" s="1"/>
  <c r="AAB100" i="1" s="1" a="1"/>
  <c r="AAB100" i="1" s="1"/>
  <c r="AAB102" i="1" s="1" a="1"/>
  <c r="AAB102" i="1" s="1"/>
  <c r="AAB104" i="1" s="1" a="1"/>
  <c r="AAB104" i="1" s="1"/>
  <c r="ZP88" i="1" a="1"/>
  <c r="ZP88" i="1" s="1"/>
  <c r="ZP90" i="1" s="1" a="1"/>
  <c r="ZP90" i="1" s="1"/>
  <c r="ZP92" i="1" s="1" a="1"/>
  <c r="ZP92" i="1" s="1"/>
  <c r="ZP94" i="1" s="1" a="1"/>
  <c r="ZP94" i="1" s="1"/>
  <c r="ZP96" i="1" s="1" a="1"/>
  <c r="ZP96" i="1" s="1"/>
  <c r="ZP98" i="1" s="1" a="1"/>
  <c r="ZP98" i="1" s="1"/>
  <c r="ZP100" i="1" s="1" a="1"/>
  <c r="ZP100" i="1" s="1"/>
  <c r="ZP102" i="1" s="1" a="1"/>
  <c r="ZP102" i="1" s="1"/>
  <c r="ZP104" i="1" s="1" a="1"/>
  <c r="ZP104" i="1" s="1"/>
  <c r="ZI89" i="1" a="1"/>
  <c r="ZI89" i="1" s="1"/>
  <c r="ZI91" i="1" s="1" a="1"/>
  <c r="ZI91" i="1" s="1"/>
  <c r="ZI93" i="1" s="1" a="1"/>
  <c r="ZI93" i="1" s="1"/>
  <c r="ZI95" i="1" s="1" a="1"/>
  <c r="ZI95" i="1" s="1"/>
  <c r="ZI97" i="1" s="1" a="1"/>
  <c r="ZI97" i="1" s="1"/>
  <c r="ZI99" i="1" s="1" a="1"/>
  <c r="ZI99" i="1" s="1"/>
  <c r="ZI101" i="1" s="1" a="1"/>
  <c r="ZI101" i="1" s="1"/>
  <c r="ZI103" i="1" s="1" a="1"/>
  <c r="ZI103" i="1" s="1"/>
  <c r="ZI105" i="1" s="1" a="1"/>
  <c r="ZI105" i="1" s="1"/>
  <c r="LQ108" i="1" a="1"/>
  <c r="LQ108" i="1" s="1"/>
  <c r="JM88" i="1" a="1"/>
  <c r="JM88" i="1" s="1"/>
  <c r="JM90" i="1" s="1" a="1"/>
  <c r="JM90" i="1" s="1"/>
  <c r="JM92" i="1" s="1" a="1"/>
  <c r="JM92" i="1" s="1"/>
  <c r="JM94" i="1" s="1" a="1"/>
  <c r="JM94" i="1" s="1"/>
  <c r="JM96" i="1" s="1" a="1"/>
  <c r="JM96" i="1" s="1"/>
  <c r="JM98" i="1" s="1" a="1"/>
  <c r="JM98" i="1" s="1"/>
  <c r="JM100" i="1" s="1" a="1"/>
  <c r="JM100" i="1" s="1"/>
  <c r="JM102" i="1" s="1" a="1"/>
  <c r="JM102" i="1" s="1"/>
  <c r="JM104" i="1" s="1" a="1"/>
  <c r="JM104" i="1" s="1"/>
  <c r="AAP89" i="1" a="1"/>
  <c r="AAP89" i="1" s="1"/>
  <c r="AAP91" i="1" s="1" a="1"/>
  <c r="AAP91" i="1" s="1"/>
  <c r="AAP93" i="1" s="1" a="1"/>
  <c r="AAP93" i="1" s="1"/>
  <c r="AAP95" i="1" s="1" a="1"/>
  <c r="AAP95" i="1" s="1"/>
  <c r="AAP97" i="1" s="1" a="1"/>
  <c r="AAP97" i="1" s="1"/>
  <c r="AAP99" i="1" s="1" a="1"/>
  <c r="AAP99" i="1" s="1"/>
  <c r="AAP101" i="1" s="1" a="1"/>
  <c r="AAP101" i="1" s="1"/>
  <c r="AAP103" i="1" s="1" a="1"/>
  <c r="AAP103" i="1" s="1"/>
  <c r="AAP105" i="1" s="1" a="1"/>
  <c r="AAP105" i="1" s="1"/>
  <c r="LE107" i="1" a="1"/>
  <c r="LE107" i="1" s="1"/>
  <c r="AAO88" i="1" a="1"/>
  <c r="AAO88" i="1" s="1"/>
  <c r="AAO90" i="1" s="1" a="1"/>
  <c r="AAO90" i="1" s="1"/>
  <c r="AAO92" i="1" s="1" a="1"/>
  <c r="AAO92" i="1" s="1"/>
  <c r="AAO94" i="1" s="1" a="1"/>
  <c r="AAO94" i="1" s="1"/>
  <c r="AAO96" i="1" s="1" a="1"/>
  <c r="AAO96" i="1" s="1"/>
  <c r="AAO98" i="1" s="1" a="1"/>
  <c r="AAO98" i="1" s="1"/>
  <c r="AAO100" i="1" s="1" a="1"/>
  <c r="AAO100" i="1" s="1"/>
  <c r="AAO102" i="1" s="1" a="1"/>
  <c r="AAO102" i="1" s="1"/>
  <c r="AAO104" i="1" s="1" a="1"/>
  <c r="AAO104" i="1" s="1"/>
  <c r="KJ108" i="1" a="1"/>
  <c r="KJ108" i="1" s="1"/>
  <c r="JL108" i="1" a="1"/>
  <c r="JL108" i="1" s="1"/>
  <c r="ACL88" i="1" a="1"/>
  <c r="ACL88" i="1" s="1"/>
  <c r="ACL90" i="1" s="1" a="1"/>
  <c r="ACL90" i="1" s="1"/>
  <c r="ACL92" i="1" s="1" a="1"/>
  <c r="ACL92" i="1" s="1"/>
  <c r="ACL94" i="1" s="1" a="1"/>
  <c r="ACL94" i="1" s="1"/>
  <c r="ACL96" i="1" s="1" a="1"/>
  <c r="ACL96" i="1" s="1"/>
  <c r="ACL98" i="1" s="1" a="1"/>
  <c r="ACL98" i="1" s="1"/>
  <c r="ACL100" i="1" s="1" a="1"/>
  <c r="ACL100" i="1" s="1"/>
  <c r="ACL102" i="1" s="1" a="1"/>
  <c r="ACL102" i="1" s="1"/>
  <c r="ACL104" i="1" s="1" a="1"/>
  <c r="ACL104" i="1" s="1"/>
  <c r="JX88" i="1" a="1"/>
  <c r="JX88" i="1" s="1"/>
  <c r="JX90" i="1" s="1" a="1"/>
  <c r="JX90" i="1" s="1"/>
  <c r="JX92" i="1" s="1" a="1"/>
  <c r="JX92" i="1" s="1"/>
  <c r="JX94" i="1" s="1" a="1"/>
  <c r="JX94" i="1" s="1"/>
  <c r="JX96" i="1" s="1" a="1"/>
  <c r="JX96" i="1" s="1"/>
  <c r="JX98" i="1" s="1" a="1"/>
  <c r="JX98" i="1" s="1"/>
  <c r="JX100" i="1" s="1" a="1"/>
  <c r="JX100" i="1" s="1"/>
  <c r="JX102" i="1" s="1" a="1"/>
  <c r="JX102" i="1" s="1"/>
  <c r="JX104" i="1" s="1" a="1"/>
  <c r="JX104" i="1" s="1"/>
  <c r="ZK88" i="1" a="1"/>
  <c r="ZK88" i="1" s="1"/>
  <c r="ZK90" i="1" s="1" a="1"/>
  <c r="ZK90" i="1" s="1"/>
  <c r="ZK92" i="1" s="1" a="1"/>
  <c r="ZK92" i="1" s="1"/>
  <c r="ZK94" i="1" s="1" a="1"/>
  <c r="ZK94" i="1" s="1"/>
  <c r="ZK96" i="1" s="1" a="1"/>
  <c r="ZK96" i="1" s="1"/>
  <c r="ZK98" i="1" s="1" a="1"/>
  <c r="ZK98" i="1" s="1"/>
  <c r="ZK100" i="1" s="1" a="1"/>
  <c r="ZK100" i="1" s="1"/>
  <c r="ZK102" i="1" s="1" a="1"/>
  <c r="ZK102" i="1" s="1"/>
  <c r="ZK104" i="1" s="1" a="1"/>
  <c r="ZK104" i="1" s="1"/>
  <c r="SO86" i="1"/>
  <c r="SO85" i="1"/>
  <c r="SO87" i="1"/>
  <c r="SO88" i="1"/>
  <c r="SO89" i="1"/>
  <c r="SO90" i="1"/>
  <c r="SO91" i="1"/>
  <c r="SO92" i="1"/>
  <c r="SO93" i="1"/>
  <c r="SO94" i="1"/>
  <c r="SO95" i="1"/>
  <c r="SO96" i="1"/>
  <c r="SO97" i="1"/>
  <c r="SO98" i="1"/>
  <c r="SO99" i="1"/>
  <c r="SO100" i="1"/>
  <c r="SO101" i="1"/>
  <c r="SO102" i="1"/>
  <c r="SO103" i="1"/>
  <c r="SO104" i="1"/>
  <c r="SO105" i="1"/>
  <c r="SO106" i="1"/>
  <c r="SO107" i="1"/>
  <c r="SO108" i="1"/>
  <c r="ZC86" i="1" a="1"/>
  <c r="ZC86" i="1" s="1"/>
  <c r="ZC107" i="1" s="1" a="1"/>
  <c r="ZC107" i="1" s="1"/>
  <c r="ZC87" i="1" a="1"/>
  <c r="ZC87" i="1" s="1"/>
  <c r="ZC108" i="1" s="1" a="1"/>
  <c r="ZC108" i="1" s="1"/>
  <c r="ACJ88" i="1" a="1"/>
  <c r="ACJ88" i="1" s="1"/>
  <c r="ACJ90" i="1" s="1" a="1"/>
  <c r="ACJ90" i="1" s="1"/>
  <c r="ACJ92" i="1" s="1" a="1"/>
  <c r="ACJ92" i="1" s="1"/>
  <c r="ACJ94" i="1" s="1" a="1"/>
  <c r="ACJ94" i="1" s="1"/>
  <c r="ACJ96" i="1" s="1" a="1"/>
  <c r="ACJ96" i="1" s="1"/>
  <c r="ACJ98" i="1" s="1" a="1"/>
  <c r="ACJ98" i="1" s="1"/>
  <c r="ACJ100" i="1" s="1" a="1"/>
  <c r="ACJ100" i="1" s="1"/>
  <c r="ACJ102" i="1" s="1" a="1"/>
  <c r="ACJ102" i="1" s="1"/>
  <c r="ACJ104" i="1" s="1" a="1"/>
  <c r="ACJ104" i="1" s="1"/>
  <c r="AAY89" i="1" a="1"/>
  <c r="AAY89" i="1" s="1"/>
  <c r="AAY91" i="1" s="1" a="1"/>
  <c r="AAY91" i="1" s="1"/>
  <c r="AAY93" i="1" s="1" a="1"/>
  <c r="AAY93" i="1" s="1"/>
  <c r="AAY95" i="1" s="1" a="1"/>
  <c r="AAY95" i="1" s="1"/>
  <c r="AAY97" i="1" s="1" a="1"/>
  <c r="AAY97" i="1" s="1"/>
  <c r="AAY99" i="1" s="1" a="1"/>
  <c r="AAY99" i="1" s="1"/>
  <c r="AAY101" i="1" s="1" a="1"/>
  <c r="AAY101" i="1" s="1"/>
  <c r="AAY103" i="1" s="1" a="1"/>
  <c r="AAY103" i="1" s="1"/>
  <c r="AAY105" i="1" s="1" a="1"/>
  <c r="AAY105" i="1" s="1"/>
  <c r="KU108" i="1" a="1"/>
  <c r="KU108" i="1" s="1"/>
  <c r="LI88" i="1" a="1"/>
  <c r="LI88" i="1" s="1"/>
  <c r="LI90" i="1" s="1" a="1"/>
  <c r="LI90" i="1" s="1"/>
  <c r="LI92" i="1" s="1" a="1"/>
  <c r="LI92" i="1" s="1"/>
  <c r="LI94" i="1" s="1" a="1"/>
  <c r="LI94" i="1" s="1"/>
  <c r="LI96" i="1" s="1" a="1"/>
  <c r="LI96" i="1" s="1"/>
  <c r="LI98" i="1" s="1" a="1"/>
  <c r="LI98" i="1" s="1"/>
  <c r="LI100" i="1" s="1" a="1"/>
  <c r="LI100" i="1" s="1"/>
  <c r="LI102" i="1" s="1" a="1"/>
  <c r="LI102" i="1" s="1"/>
  <c r="LI104" i="1" s="1" a="1"/>
  <c r="LI104" i="1" s="1"/>
  <c r="ABE108" i="1" a="1"/>
  <c r="ABE108" i="1" s="1"/>
  <c r="GX89" i="1" a="1"/>
  <c r="GX89" i="1" s="1"/>
  <c r="GX91" i="1" s="1" a="1"/>
  <c r="GX91" i="1" s="1"/>
  <c r="GX93" i="1" s="1" a="1"/>
  <c r="GX93" i="1" s="1"/>
  <c r="GX95" i="1" s="1" a="1"/>
  <c r="GX95" i="1" s="1"/>
  <c r="GX97" i="1" s="1" a="1"/>
  <c r="GX97" i="1" s="1"/>
  <c r="GX99" i="1" s="1" a="1"/>
  <c r="GX99" i="1" s="1"/>
  <c r="GX101" i="1" s="1" a="1"/>
  <c r="GX101" i="1" s="1"/>
  <c r="GX103" i="1" s="1" a="1"/>
  <c r="GX103" i="1" s="1"/>
  <c r="GX105" i="1" s="1" a="1"/>
  <c r="GX105" i="1" s="1"/>
  <c r="ACI88" i="1" a="1"/>
  <c r="ACI88" i="1" s="1"/>
  <c r="CE88" i="1" a="1"/>
  <c r="CE88" i="1" s="1"/>
  <c r="CE90" i="1" s="1" a="1"/>
  <c r="CE90" i="1" s="1"/>
  <c r="CE92" i="1" s="1" a="1"/>
  <c r="CE92" i="1" s="1"/>
  <c r="CE94" i="1" s="1" a="1"/>
  <c r="CE94" i="1" s="1"/>
  <c r="CE96" i="1" s="1" a="1"/>
  <c r="CE96" i="1" s="1"/>
  <c r="CE98" i="1" s="1" a="1"/>
  <c r="CE98" i="1" s="1"/>
  <c r="CE100" i="1" s="1" a="1"/>
  <c r="CE100" i="1" s="1"/>
  <c r="CE102" i="1" s="1" a="1"/>
  <c r="CE102" i="1" s="1"/>
  <c r="CE104" i="1" s="1" a="1"/>
  <c r="CE104" i="1" s="1"/>
  <c r="KB88" i="1" a="1"/>
  <c r="KB88" i="1" s="1"/>
  <c r="KB90" i="1" s="1" a="1"/>
  <c r="KB90" i="1" s="1"/>
  <c r="KB92" i="1" s="1" a="1"/>
  <c r="KB92" i="1" s="1"/>
  <c r="KB94" i="1" s="1" a="1"/>
  <c r="KB94" i="1" s="1"/>
  <c r="KB96" i="1" s="1" a="1"/>
  <c r="KB96" i="1" s="1"/>
  <c r="KB98" i="1" s="1" a="1"/>
  <c r="KB98" i="1" s="1"/>
  <c r="KB100" i="1" s="1" a="1"/>
  <c r="KB100" i="1" s="1"/>
  <c r="KB102" i="1" s="1" a="1"/>
  <c r="KB102" i="1" s="1"/>
  <c r="KB104" i="1" s="1" a="1"/>
  <c r="KB104" i="1" s="1"/>
  <c r="LC108" i="1" a="1"/>
  <c r="LC108" i="1" s="1"/>
  <c r="BI108" i="1" a="1"/>
  <c r="BI108" i="1" s="1"/>
  <c r="LJ88" i="1" a="1"/>
  <c r="LJ88" i="1" s="1"/>
  <c r="LJ90" i="1" s="1" a="1"/>
  <c r="LJ90" i="1" s="1"/>
  <c r="LJ92" i="1" s="1" a="1"/>
  <c r="LJ92" i="1" s="1"/>
  <c r="LJ94" i="1" s="1" a="1"/>
  <c r="LJ94" i="1" s="1"/>
  <c r="LJ96" i="1" s="1" a="1"/>
  <c r="LJ96" i="1" s="1"/>
  <c r="LJ98" i="1" s="1" a="1"/>
  <c r="LJ98" i="1" s="1"/>
  <c r="LJ100" i="1" s="1" a="1"/>
  <c r="LJ100" i="1" s="1"/>
  <c r="LJ102" i="1" s="1" a="1"/>
  <c r="LJ102" i="1" s="1"/>
  <c r="LJ104" i="1" s="1" a="1"/>
  <c r="LJ104" i="1" s="1"/>
  <c r="KZ88" i="1" a="1"/>
  <c r="KZ88" i="1" s="1"/>
  <c r="KZ90" i="1" s="1" a="1"/>
  <c r="KZ90" i="1" s="1"/>
  <c r="KZ92" i="1" s="1" a="1"/>
  <c r="KZ92" i="1" s="1"/>
  <c r="KZ94" i="1" s="1" a="1"/>
  <c r="KZ94" i="1" s="1"/>
  <c r="KZ96" i="1" s="1" a="1"/>
  <c r="KZ96" i="1" s="1"/>
  <c r="KZ98" i="1" s="1" a="1"/>
  <c r="KZ98" i="1" s="1"/>
  <c r="KZ100" i="1" s="1" a="1"/>
  <c r="KZ100" i="1" s="1"/>
  <c r="KZ102" i="1" s="1" a="1"/>
  <c r="KZ102" i="1" s="1"/>
  <c r="KZ104" i="1" s="1" a="1"/>
  <c r="KZ104" i="1" s="1"/>
  <c r="ABC88" i="1" a="1"/>
  <c r="ABC88" i="1" s="1"/>
  <c r="ABC90" i="1" s="1" a="1"/>
  <c r="ABC90" i="1" s="1"/>
  <c r="ABC92" i="1" s="1" a="1"/>
  <c r="ABC92" i="1" s="1"/>
  <c r="ABC94" i="1" s="1" a="1"/>
  <c r="ABC94" i="1" s="1"/>
  <c r="ABC96" i="1" s="1" a="1"/>
  <c r="ABC96" i="1" s="1"/>
  <c r="ABC98" i="1" s="1" a="1"/>
  <c r="ABC98" i="1" s="1"/>
  <c r="ABC100" i="1" s="1" a="1"/>
  <c r="ABC100" i="1" s="1"/>
  <c r="ABC102" i="1" s="1" a="1"/>
  <c r="ABC102" i="1" s="1"/>
  <c r="ABC104" i="1" s="1" a="1"/>
  <c r="ABC104" i="1" s="1"/>
  <c r="BJ108" i="1" a="1"/>
  <c r="BJ108" i="1" s="1"/>
  <c r="ZW108" i="1" a="1"/>
  <c r="ZW108" i="1" s="1"/>
  <c r="AAZ108" i="1" a="1"/>
  <c r="AAZ108" i="1" s="1"/>
  <c r="JG88" i="1" a="1"/>
  <c r="JG88" i="1" s="1"/>
  <c r="JG90" i="1" s="1" a="1"/>
  <c r="JG90" i="1" s="1"/>
  <c r="JG92" i="1" s="1" a="1"/>
  <c r="JG92" i="1" s="1"/>
  <c r="JG94" i="1" s="1" a="1"/>
  <c r="JG94" i="1" s="1"/>
  <c r="JG96" i="1" s="1" a="1"/>
  <c r="JG96" i="1" s="1"/>
  <c r="JG98" i="1" s="1" a="1"/>
  <c r="JG98" i="1" s="1"/>
  <c r="JG100" i="1" s="1" a="1"/>
  <c r="JG100" i="1" s="1"/>
  <c r="JG102" i="1" s="1" a="1"/>
  <c r="JG102" i="1" s="1"/>
  <c r="JG104" i="1" s="1" a="1"/>
  <c r="JG104" i="1" s="1"/>
  <c r="ZS89" i="1" a="1"/>
  <c r="ZS89" i="1" s="1"/>
  <c r="ZS91" i="1" s="1" a="1"/>
  <c r="ZS91" i="1" s="1"/>
  <c r="ZS93" i="1" s="1" a="1"/>
  <c r="ZS93" i="1" s="1"/>
  <c r="ZS95" i="1" s="1" a="1"/>
  <c r="ZS95" i="1" s="1"/>
  <c r="ZS97" i="1" s="1" a="1"/>
  <c r="ZS97" i="1" s="1"/>
  <c r="ZS99" i="1" s="1" a="1"/>
  <c r="ZS99" i="1" s="1"/>
  <c r="ZS101" i="1" s="1" a="1"/>
  <c r="ZS101" i="1" s="1"/>
  <c r="ZS103" i="1" s="1" a="1"/>
  <c r="ZS103" i="1" s="1"/>
  <c r="ZS105" i="1" s="1" a="1"/>
  <c r="ZS105" i="1" s="1"/>
  <c r="JW89" i="1" a="1"/>
  <c r="JW89" i="1" s="1"/>
  <c r="JW91" i="1" s="1" a="1"/>
  <c r="JW91" i="1" s="1"/>
  <c r="JW93" i="1" s="1" a="1"/>
  <c r="JW93" i="1" s="1"/>
  <c r="JW95" i="1" s="1" a="1"/>
  <c r="JW95" i="1" s="1"/>
  <c r="JW97" i="1" s="1" a="1"/>
  <c r="JW97" i="1" s="1"/>
  <c r="JW99" i="1" s="1" a="1"/>
  <c r="JW99" i="1" s="1"/>
  <c r="JW101" i="1" s="1" a="1"/>
  <c r="JW101" i="1" s="1"/>
  <c r="JW103" i="1" s="1" a="1"/>
  <c r="JW103" i="1" s="1"/>
  <c r="JW105" i="1" s="1" a="1"/>
  <c r="JW105" i="1" s="1"/>
  <c r="AAA107" i="1" a="1"/>
  <c r="AAA107" i="1" s="1"/>
  <c r="JG108" i="1" a="1"/>
  <c r="JG108" i="1" s="1"/>
  <c r="ABA89" i="1" a="1"/>
  <c r="ABA89" i="1" s="1"/>
  <c r="ABA91" i="1" s="1" a="1"/>
  <c r="ABA91" i="1" s="1"/>
  <c r="ABA93" i="1" s="1" a="1"/>
  <c r="ABA93" i="1" s="1"/>
  <c r="ABA95" i="1" s="1" a="1"/>
  <c r="ABA95" i="1" s="1"/>
  <c r="ABA97" i="1" s="1" a="1"/>
  <c r="ABA97" i="1" s="1"/>
  <c r="ABA99" i="1" s="1" a="1"/>
  <c r="ABA99" i="1" s="1"/>
  <c r="ABA101" i="1" s="1" a="1"/>
  <c r="ABA101" i="1" s="1"/>
  <c r="ABA103" i="1" s="1" a="1"/>
  <c r="ABA103" i="1" s="1"/>
  <c r="ABA105" i="1" s="1" a="1"/>
  <c r="ABA105" i="1" s="1"/>
  <c r="KW108" i="1" a="1"/>
  <c r="KW108" i="1" s="1"/>
  <c r="JX89" i="1" a="1"/>
  <c r="JX89" i="1" s="1"/>
  <c r="JX91" i="1" s="1" a="1"/>
  <c r="JX91" i="1" s="1"/>
  <c r="JX93" i="1" s="1" a="1"/>
  <c r="JX93" i="1" s="1"/>
  <c r="JX95" i="1" s="1" a="1"/>
  <c r="JX95" i="1" s="1"/>
  <c r="JX97" i="1" s="1" a="1"/>
  <c r="JX97" i="1" s="1"/>
  <c r="JX99" i="1" s="1" a="1"/>
  <c r="JX99" i="1" s="1"/>
  <c r="JX101" i="1" s="1" a="1"/>
  <c r="JX101" i="1" s="1"/>
  <c r="JX103" i="1" s="1" a="1"/>
  <c r="JX103" i="1" s="1"/>
  <c r="JX105" i="1" s="1" a="1"/>
  <c r="JX105" i="1" s="1"/>
  <c r="AAA108" i="1" a="1"/>
  <c r="AAA108" i="1" s="1"/>
  <c r="ABA88" i="1" a="1"/>
  <c r="ABA88" i="1" s="1"/>
  <c r="ABA90" i="1" s="1" a="1"/>
  <c r="ABA90" i="1" s="1"/>
  <c r="ABA92" i="1" s="1" a="1"/>
  <c r="ABA92" i="1" s="1"/>
  <c r="ABA94" i="1" s="1" a="1"/>
  <c r="ABA94" i="1" s="1"/>
  <c r="ABA96" i="1" s="1" a="1"/>
  <c r="ABA96" i="1" s="1"/>
  <c r="ABA98" i="1" s="1" a="1"/>
  <c r="ABA98" i="1" s="1"/>
  <c r="ABA100" i="1" s="1" a="1"/>
  <c r="ABA100" i="1" s="1"/>
  <c r="ABA102" i="1" s="1" a="1"/>
  <c r="ABA102" i="1" s="1"/>
  <c r="ABA104" i="1" s="1" a="1"/>
  <c r="ABA104" i="1" s="1"/>
  <c r="ZK108" i="1" a="1"/>
  <c r="ZK108" i="1" s="1"/>
  <c r="ACN89" i="1" a="1"/>
  <c r="ACN89" i="1" s="1"/>
  <c r="ACN91" i="1" s="1" a="1"/>
  <c r="ACN91" i="1" s="1"/>
  <c r="ACN93" i="1" s="1" a="1"/>
  <c r="ACN93" i="1" s="1"/>
  <c r="ACN95" i="1" s="1" a="1"/>
  <c r="ACN95" i="1" s="1"/>
  <c r="ACN97" i="1" s="1" a="1"/>
  <c r="ACN97" i="1" s="1"/>
  <c r="ACN99" i="1" s="1" a="1"/>
  <c r="ACN99" i="1" s="1"/>
  <c r="ACN101" i="1" s="1" a="1"/>
  <c r="ACN101" i="1" s="1"/>
  <c r="ACN103" i="1" s="1" a="1"/>
  <c r="ACN103" i="1" s="1"/>
  <c r="ACN105" i="1" s="1" a="1"/>
  <c r="ACN105" i="1" s="1"/>
  <c r="KU88" i="1" a="1"/>
  <c r="KU88" i="1" s="1"/>
  <c r="KU90" i="1" s="1" a="1"/>
  <c r="KU90" i="1" s="1"/>
  <c r="KU92" i="1" s="1" a="1"/>
  <c r="KU92" i="1" s="1"/>
  <c r="KU94" i="1" s="1" a="1"/>
  <c r="KU94" i="1" s="1"/>
  <c r="KU96" i="1" s="1" a="1"/>
  <c r="KU96" i="1" s="1"/>
  <c r="KU98" i="1" s="1" a="1"/>
  <c r="KU98" i="1" s="1"/>
  <c r="KU100" i="1" s="1" a="1"/>
  <c r="KU100" i="1" s="1"/>
  <c r="KU102" i="1" s="1" a="1"/>
  <c r="KU102" i="1" s="1"/>
  <c r="KU104" i="1" s="1" a="1"/>
  <c r="KU104" i="1" s="1"/>
  <c r="AAZ88" i="1" a="1"/>
  <c r="AAZ88" i="1" s="1"/>
  <c r="AAZ90" i="1" s="1" a="1"/>
  <c r="AAZ90" i="1" s="1"/>
  <c r="AAZ92" i="1" s="1" a="1"/>
  <c r="AAZ92" i="1" s="1"/>
  <c r="AAZ94" i="1" s="1" a="1"/>
  <c r="AAZ94" i="1" s="1"/>
  <c r="AAZ96" i="1" s="1" a="1"/>
  <c r="AAZ96" i="1" s="1"/>
  <c r="AAZ98" i="1" s="1" a="1"/>
  <c r="AAZ98" i="1" s="1"/>
  <c r="AAZ100" i="1" s="1" a="1"/>
  <c r="AAZ100" i="1" s="1"/>
  <c r="AAZ102" i="1" s="1" a="1"/>
  <c r="AAZ102" i="1" s="1"/>
  <c r="AAZ104" i="1" s="1" a="1"/>
  <c r="AAZ104" i="1" s="1"/>
  <c r="ABD89" i="1" a="1"/>
  <c r="ABD89" i="1" s="1"/>
  <c r="ABD91" i="1" s="1" a="1"/>
  <c r="ABD91" i="1" s="1"/>
  <c r="ABD93" i="1" s="1" a="1"/>
  <c r="ABD93" i="1" s="1"/>
  <c r="ABD95" i="1" s="1" a="1"/>
  <c r="ABD95" i="1" s="1"/>
  <c r="ABD97" i="1" s="1" a="1"/>
  <c r="ABD97" i="1" s="1"/>
  <c r="ABD99" i="1" s="1" a="1"/>
  <c r="ABD99" i="1" s="1"/>
  <c r="ABD101" i="1" s="1" a="1"/>
  <c r="ABD101" i="1" s="1"/>
  <c r="ABD103" i="1" s="1" a="1"/>
  <c r="ABD103" i="1" s="1"/>
  <c r="ABD105" i="1" s="1" a="1"/>
  <c r="ABD105" i="1" s="1"/>
  <c r="LO88" i="1" a="1"/>
  <c r="LO88" i="1" s="1"/>
  <c r="LO90" i="1" s="1" a="1"/>
  <c r="LO90" i="1" s="1"/>
  <c r="LO92" i="1" s="1" a="1"/>
  <c r="LO92" i="1" s="1"/>
  <c r="LO94" i="1" s="1" a="1"/>
  <c r="LO94" i="1" s="1"/>
  <c r="LO96" i="1" s="1" a="1"/>
  <c r="LO96" i="1" s="1"/>
  <c r="LO98" i="1" s="1" a="1"/>
  <c r="LO98" i="1" s="1"/>
  <c r="LO100" i="1" s="1" a="1"/>
  <c r="LO100" i="1" s="1"/>
  <c r="LO102" i="1" s="1" a="1"/>
  <c r="LO102" i="1" s="1"/>
  <c r="LO104" i="1" s="1" a="1"/>
  <c r="LO104" i="1" s="1"/>
  <c r="LJ89" i="1" a="1"/>
  <c r="LJ89" i="1" s="1"/>
  <c r="LJ91" i="1" s="1" a="1"/>
  <c r="LJ91" i="1" s="1"/>
  <c r="LJ93" i="1" s="1" a="1"/>
  <c r="LJ93" i="1" s="1"/>
  <c r="LJ95" i="1" s="1" a="1"/>
  <c r="LJ95" i="1" s="1"/>
  <c r="LJ97" i="1" s="1" a="1"/>
  <c r="LJ97" i="1" s="1"/>
  <c r="LJ99" i="1" s="1" a="1"/>
  <c r="LJ99" i="1" s="1"/>
  <c r="LJ101" i="1" s="1" a="1"/>
  <c r="LJ101" i="1" s="1"/>
  <c r="LJ103" i="1" s="1" a="1"/>
  <c r="LJ103" i="1" s="1"/>
  <c r="LJ105" i="1" s="1" a="1"/>
  <c r="LJ105" i="1" s="1"/>
  <c r="BI88" i="1" a="1"/>
  <c r="BI88" i="1" s="1"/>
  <c r="BI90" i="1" s="1" a="1"/>
  <c r="BI90" i="1" s="1"/>
  <c r="BI92" i="1" s="1" a="1"/>
  <c r="BI92" i="1" s="1"/>
  <c r="BI94" i="1" s="1" a="1"/>
  <c r="BI94" i="1" s="1"/>
  <c r="BI96" i="1" s="1" a="1"/>
  <c r="BI96" i="1" s="1"/>
  <c r="BI98" i="1" s="1" a="1"/>
  <c r="BI98" i="1" s="1"/>
  <c r="BI100" i="1" s="1" a="1"/>
  <c r="BI100" i="1" s="1"/>
  <c r="BI102" i="1" s="1" a="1"/>
  <c r="BI102" i="1" s="1"/>
  <c r="BI104" i="1" s="1" a="1"/>
  <c r="BI104" i="1" s="1"/>
  <c r="ACO88" i="1" a="1"/>
  <c r="ACO88" i="1" s="1"/>
  <c r="ACO90" i="1" s="1" a="1"/>
  <c r="ACO90" i="1" s="1"/>
  <c r="ACO92" i="1" s="1" a="1"/>
  <c r="ACO92" i="1" s="1"/>
  <c r="ACO94" i="1" s="1" a="1"/>
  <c r="ACO94" i="1" s="1"/>
  <c r="ACO96" i="1" s="1" a="1"/>
  <c r="ACO96" i="1" s="1"/>
  <c r="ACO98" i="1" s="1" a="1"/>
  <c r="ACO98" i="1" s="1"/>
  <c r="ACO100" i="1" s="1" a="1"/>
  <c r="ACO100" i="1" s="1"/>
  <c r="ACO102" i="1" s="1" a="1"/>
  <c r="ACO102" i="1" s="1"/>
  <c r="ACO104" i="1" s="1" a="1"/>
  <c r="ACO104" i="1" s="1"/>
  <c r="LI108" i="1" a="1"/>
  <c r="LI108" i="1" s="1"/>
  <c r="AAY88" i="1" a="1"/>
  <c r="AAY88" i="1" s="1"/>
  <c r="AAY90" i="1" s="1" a="1"/>
  <c r="AAY90" i="1" s="1"/>
  <c r="AAY92" i="1" s="1" a="1"/>
  <c r="AAY92" i="1" s="1"/>
  <c r="AAY94" i="1" s="1" a="1"/>
  <c r="AAY94" i="1" s="1"/>
  <c r="AAY96" i="1" s="1" a="1"/>
  <c r="AAY96" i="1" s="1"/>
  <c r="AAY98" i="1" s="1" a="1"/>
  <c r="AAY98" i="1" s="1"/>
  <c r="AAY100" i="1" s="1" a="1"/>
  <c r="AAY100" i="1" s="1"/>
  <c r="AAY102" i="1" s="1" a="1"/>
  <c r="AAY102" i="1" s="1"/>
  <c r="AAY104" i="1" s="1" a="1"/>
  <c r="AAY104" i="1" s="1"/>
  <c r="CL107" i="1" a="1"/>
  <c r="CL107" i="1" s="1"/>
  <c r="GZ89" i="1" a="1"/>
  <c r="GZ89" i="1" s="1"/>
  <c r="GZ91" i="1" s="1" a="1"/>
  <c r="GZ91" i="1" s="1"/>
  <c r="GZ93" i="1" s="1" a="1"/>
  <c r="GZ93" i="1" s="1"/>
  <c r="GZ95" i="1" s="1" a="1"/>
  <c r="GZ95" i="1" s="1"/>
  <c r="GZ97" i="1" s="1" a="1"/>
  <c r="GZ97" i="1" s="1"/>
  <c r="GZ99" i="1" s="1" a="1"/>
  <c r="GZ99" i="1" s="1"/>
  <c r="GZ101" i="1" s="1" a="1"/>
  <c r="GZ101" i="1" s="1"/>
  <c r="GZ103" i="1" s="1" a="1"/>
  <c r="GZ103" i="1" s="1"/>
  <c r="GZ105" i="1" s="1" a="1"/>
  <c r="GZ105" i="1" s="1"/>
  <c r="ZF89" i="1" a="1"/>
  <c r="ZF89" i="1" s="1"/>
  <c r="ZF91" i="1" s="1" a="1"/>
  <c r="ZF91" i="1" s="1"/>
  <c r="ZF93" i="1" s="1" a="1"/>
  <c r="ZF93" i="1" s="1"/>
  <c r="ZF95" i="1" s="1" a="1"/>
  <c r="ZF95" i="1" s="1"/>
  <c r="ZF97" i="1" s="1" a="1"/>
  <c r="ZF97" i="1" s="1"/>
  <c r="ZF99" i="1" s="1" a="1"/>
  <c r="ZF99" i="1" s="1"/>
  <c r="ZF101" i="1" s="1" a="1"/>
  <c r="ZF101" i="1" s="1"/>
  <c r="ZF103" i="1" s="1" a="1"/>
  <c r="ZF103" i="1" s="1"/>
  <c r="ZF105" i="1" s="1" a="1"/>
  <c r="ZF105" i="1" s="1"/>
  <c r="GY88" i="1" a="1"/>
  <c r="GY88" i="1" s="1"/>
  <c r="GY90" i="1" s="1" a="1"/>
  <c r="GY90" i="1" s="1"/>
  <c r="GY92" i="1" s="1" a="1"/>
  <c r="GY92" i="1" s="1"/>
  <c r="GY94" i="1" s="1" a="1"/>
  <c r="GY94" i="1" s="1"/>
  <c r="GY96" i="1" s="1" a="1"/>
  <c r="GY96" i="1" s="1"/>
  <c r="GY98" i="1" s="1" a="1"/>
  <c r="GY98" i="1" s="1"/>
  <c r="GY100" i="1" s="1" a="1"/>
  <c r="GY100" i="1" s="1"/>
  <c r="GY102" i="1" s="1" a="1"/>
  <c r="GY102" i="1" s="1"/>
  <c r="GY104" i="1" s="1" a="1"/>
  <c r="GY104" i="1" s="1"/>
  <c r="ACM88" i="1" a="1"/>
  <c r="ACM88" i="1" s="1"/>
  <c r="ACM90" i="1" s="1" a="1"/>
  <c r="ACM90" i="1" s="1"/>
  <c r="ACM92" i="1" s="1" a="1"/>
  <c r="ACM92" i="1" s="1"/>
  <c r="ACM94" i="1" s="1" a="1"/>
  <c r="ACM94" i="1" s="1"/>
  <c r="ACM96" i="1" s="1" a="1"/>
  <c r="ACM96" i="1" s="1"/>
  <c r="ACM98" i="1" s="1" a="1"/>
  <c r="ACM98" i="1" s="1"/>
  <c r="ACM100" i="1" s="1" a="1"/>
  <c r="ACM100" i="1" s="1"/>
  <c r="ACM102" i="1" s="1" a="1"/>
  <c r="ACM102" i="1" s="1"/>
  <c r="ACM104" i="1" s="1" a="1"/>
  <c r="ACM104" i="1" s="1"/>
  <c r="ABE88" i="1" a="1"/>
  <c r="ABE88" i="1" s="1"/>
  <c r="ABE90" i="1" s="1" a="1"/>
  <c r="ABE90" i="1" s="1"/>
  <c r="ABE92" i="1" s="1" a="1"/>
  <c r="ABE92" i="1" s="1"/>
  <c r="ABE94" i="1" s="1" a="1"/>
  <c r="ABE94" i="1" s="1"/>
  <c r="ABE96" i="1" s="1" a="1"/>
  <c r="ABE96" i="1" s="1"/>
  <c r="ABE98" i="1" s="1" a="1"/>
  <c r="ABE98" i="1" s="1"/>
  <c r="ABE100" i="1" s="1" a="1"/>
  <c r="ABE100" i="1" s="1"/>
  <c r="ABE102" i="1" s="1" a="1"/>
  <c r="ABE102" i="1" s="1"/>
  <c r="ABE104" i="1" s="1" a="1"/>
  <c r="ABE104" i="1" s="1"/>
  <c r="SP12" i="1"/>
  <c r="SQ6" i="1"/>
  <c r="ZO108" i="1" a="1"/>
  <c r="ZO108" i="1" s="1"/>
  <c r="KB108" i="1" a="1"/>
  <c r="KB108" i="1" s="1"/>
  <c r="ACM89" i="1" a="1"/>
  <c r="ACM89" i="1" s="1"/>
  <c r="ACM91" i="1" s="1" a="1"/>
  <c r="ACM91" i="1" s="1"/>
  <c r="ACM93" i="1" s="1" a="1"/>
  <c r="ACM93" i="1" s="1"/>
  <c r="ACM95" i="1" s="1" a="1"/>
  <c r="ACM95" i="1" s="1"/>
  <c r="ACM97" i="1" s="1" a="1"/>
  <c r="ACM97" i="1" s="1"/>
  <c r="ACM99" i="1" s="1" a="1"/>
  <c r="ACM99" i="1" s="1"/>
  <c r="ACM101" i="1" s="1" a="1"/>
  <c r="ACM101" i="1" s="1"/>
  <c r="ACM103" i="1" s="1" a="1"/>
  <c r="ACM103" i="1" s="1"/>
  <c r="ACM105" i="1" s="1" a="1"/>
  <c r="ACM105" i="1" s="1"/>
  <c r="ABC108" i="1" a="1"/>
  <c r="ABC108" i="1" s="1"/>
  <c r="LC88" i="1" a="1"/>
  <c r="LC88" i="1" s="1"/>
  <c r="LC90" i="1" s="1" a="1"/>
  <c r="LC90" i="1" s="1"/>
  <c r="LC92" i="1" s="1" a="1"/>
  <c r="LC92" i="1" s="1"/>
  <c r="LC94" i="1" s="1" a="1"/>
  <c r="LC94" i="1" s="1"/>
  <c r="LC96" i="1" s="1" a="1"/>
  <c r="LC96" i="1" s="1"/>
  <c r="LC98" i="1" s="1" a="1"/>
  <c r="LC98" i="1" s="1"/>
  <c r="LC100" i="1" s="1" a="1"/>
  <c r="LC100" i="1" s="1"/>
  <c r="LC102" i="1" s="1" a="1"/>
  <c r="LC102" i="1" s="1"/>
  <c r="LC104" i="1" s="1" a="1"/>
  <c r="LC104" i="1" s="1"/>
  <c r="ACI108" i="1" a="1"/>
  <c r="ACI108" i="1" s="1"/>
  <c r="CL108" i="1" a="1"/>
  <c r="CL108" i="1" s="1"/>
  <c r="ABD88" i="1" a="1"/>
  <c r="ABD88" i="1" s="1"/>
  <c r="ABD90" i="1" s="1" a="1"/>
  <c r="ABD90" i="1" s="1"/>
  <c r="ABD92" i="1" s="1" a="1"/>
  <c r="ABD92" i="1" s="1"/>
  <c r="ABD94" i="1" s="1" a="1"/>
  <c r="ABD94" i="1" s="1"/>
  <c r="ABD96" i="1" s="1" a="1"/>
  <c r="ABD96" i="1" s="1"/>
  <c r="ABD98" i="1" s="1" a="1"/>
  <c r="ABD98" i="1" s="1"/>
  <c r="ABD100" i="1" s="1" a="1"/>
  <c r="ABD100" i="1" s="1"/>
  <c r="ABD102" i="1" s="1" a="1"/>
  <c r="ABD102" i="1" s="1"/>
  <c r="ABD104" i="1" s="1" a="1"/>
  <c r="ABD104" i="1" s="1"/>
  <c r="YZ88" i="1" a="1"/>
  <c r="YZ88" i="1" s="1"/>
  <c r="YZ90" i="1" s="1" a="1"/>
  <c r="YZ90" i="1" s="1"/>
  <c r="YZ92" i="1" s="1" a="1"/>
  <c r="YZ92" i="1" s="1"/>
  <c r="YZ94" i="1" s="1" a="1"/>
  <c r="YZ94" i="1" s="1"/>
  <c r="YZ96" i="1" s="1" a="1"/>
  <c r="YZ96" i="1" s="1"/>
  <c r="YZ98" i="1" s="1" a="1"/>
  <c r="YZ98" i="1" s="1"/>
  <c r="YZ100" i="1" s="1" a="1"/>
  <c r="YZ100" i="1" s="1"/>
  <c r="YZ102" i="1" s="1" a="1"/>
  <c r="YZ102" i="1" s="1"/>
  <c r="YZ104" i="1" s="1" a="1"/>
  <c r="YZ104" i="1" s="1"/>
  <c r="ACD108" i="1" a="1"/>
  <c r="ACD108" i="1" s="1"/>
  <c r="ACD89" i="1" a="1"/>
  <c r="ACD89" i="1" s="1"/>
  <c r="ACD91" i="1" s="1" a="1"/>
  <c r="ACD91" i="1" s="1"/>
  <c r="ACD93" i="1" s="1" a="1"/>
  <c r="ACD93" i="1" s="1"/>
  <c r="ACD95" i="1" s="1" a="1"/>
  <c r="ACD95" i="1" s="1"/>
  <c r="ACD97" i="1" s="1" a="1"/>
  <c r="ACD97" i="1" s="1"/>
  <c r="ACD99" i="1" s="1" a="1"/>
  <c r="ACD99" i="1" s="1"/>
  <c r="ACD101" i="1" s="1" a="1"/>
  <c r="ACD101" i="1" s="1"/>
  <c r="ACD103" i="1" s="1" a="1"/>
  <c r="ACD103" i="1" s="1"/>
  <c r="ACD105" i="1" s="1" a="1"/>
  <c r="ACD105" i="1" s="1"/>
  <c r="ACD107" i="1" a="1"/>
  <c r="ACD107" i="1" s="1"/>
  <c r="ACD88" i="1" a="1"/>
  <c r="ACD88" i="1" s="1"/>
  <c r="ACD90" i="1" s="1" a="1"/>
  <c r="ACD90" i="1" s="1"/>
  <c r="ACD92" i="1" s="1" a="1"/>
  <c r="ACD92" i="1" s="1"/>
  <c r="ACD94" i="1" s="1" a="1"/>
  <c r="ACD94" i="1" s="1"/>
  <c r="ACD96" i="1" s="1" a="1"/>
  <c r="ACD96" i="1" s="1"/>
  <c r="ACD98" i="1" s="1" a="1"/>
  <c r="ACD98" i="1" s="1"/>
  <c r="ACD100" i="1" s="1" a="1"/>
  <c r="ACD100" i="1" s="1"/>
  <c r="ACD102" i="1" s="1" a="1"/>
  <c r="ACD102" i="1" s="1"/>
  <c r="ACD104" i="1" s="1" a="1"/>
  <c r="ACD104" i="1" s="1"/>
  <c r="DP89" i="1" a="1"/>
  <c r="DP89" i="1" s="1"/>
  <c r="DP91" i="1" s="1" a="1"/>
  <c r="DP91" i="1" s="1"/>
  <c r="DP93" i="1" s="1" a="1"/>
  <c r="DP93" i="1" s="1"/>
  <c r="DP95" i="1" s="1" a="1"/>
  <c r="DP95" i="1" s="1"/>
  <c r="DP97" i="1" s="1" a="1"/>
  <c r="DP97" i="1" s="1"/>
  <c r="DP99" i="1" s="1" a="1"/>
  <c r="DP99" i="1" s="1"/>
  <c r="DP101" i="1" s="1" a="1"/>
  <c r="DP101" i="1" s="1"/>
  <c r="DP103" i="1" s="1" a="1"/>
  <c r="DP103" i="1" s="1"/>
  <c r="DP105" i="1" s="1" a="1"/>
  <c r="DP105" i="1" s="1"/>
  <c r="DP108" i="1" a="1"/>
  <c r="DP108" i="1" s="1"/>
  <c r="DP107" i="1" a="1"/>
  <c r="DP107" i="1" s="1"/>
  <c r="DP88" i="1" a="1"/>
  <c r="DP88" i="1" s="1"/>
  <c r="DP90" i="1" s="1" a="1"/>
  <c r="DP90" i="1" s="1"/>
  <c r="DP92" i="1" s="1" a="1"/>
  <c r="DP92" i="1" s="1"/>
  <c r="DP94" i="1" s="1" a="1"/>
  <c r="DP94" i="1" s="1"/>
  <c r="DP96" i="1" s="1" a="1"/>
  <c r="DP96" i="1" s="1"/>
  <c r="DP98" i="1" s="1" a="1"/>
  <c r="DP98" i="1" s="1"/>
  <c r="DP100" i="1" s="1" a="1"/>
  <c r="DP100" i="1" s="1"/>
  <c r="DP102" i="1" s="1" a="1"/>
  <c r="DP102" i="1" s="1"/>
  <c r="DP104" i="1" s="1" a="1"/>
  <c r="DP104" i="1" s="1"/>
  <c r="YA97" i="1"/>
  <c r="YA96" i="1"/>
  <c r="YA85" i="1"/>
  <c r="YA106" i="1"/>
  <c r="YA87" i="1"/>
  <c r="YA86" i="1"/>
  <c r="YA89" i="1"/>
  <c r="YA88" i="1"/>
  <c r="YA108" i="1"/>
  <c r="YA107" i="1"/>
  <c r="YA90" i="1"/>
  <c r="YA91" i="1"/>
  <c r="YA92" i="1"/>
  <c r="YA93" i="1"/>
  <c r="YA95" i="1"/>
  <c r="YA94" i="1"/>
  <c r="C56" i="6"/>
  <c r="U56" i="6" s="1"/>
  <c r="C56" i="7"/>
  <c r="U56" i="7" s="1"/>
  <c r="E56" i="7"/>
  <c r="W56" i="7" s="1"/>
  <c r="E56" i="6"/>
  <c r="W56" i="6" s="1"/>
  <c r="D56" i="7"/>
  <c r="V56" i="7" s="1"/>
  <c r="YC53" i="1" a="1"/>
  <c r="YC53" i="1" s="1"/>
  <c r="YC54" i="1" s="1" a="1"/>
  <c r="YC54" i="1" s="1"/>
  <c r="YC51" i="1" a="1"/>
  <c r="YC51" i="1" s="1"/>
  <c r="YC52" i="1" s="1" a="1"/>
  <c r="YC52" i="1" s="1"/>
  <c r="ZC55" i="1" a="1"/>
  <c r="ZC55" i="1" s="1"/>
  <c r="ZC56" i="1" s="1" a="1"/>
  <c r="ZC56" i="1" s="1"/>
  <c r="ZC53" i="1" a="1"/>
  <c r="ZC53" i="1" s="1"/>
  <c r="ZC54" i="1" s="1" a="1"/>
  <c r="ZC54" i="1" s="1"/>
  <c r="AW63" i="7"/>
  <c r="BF63" i="7" s="1"/>
  <c r="AU63" i="7" s="1"/>
  <c r="AX61" i="7"/>
  <c r="AM61" i="7" s="1"/>
  <c r="AY61" i="7"/>
  <c r="AN61" i="7" s="1"/>
  <c r="AZ61" i="7"/>
  <c r="AO61" i="7" s="1"/>
  <c r="BB61" i="7"/>
  <c r="AQ61" i="7" s="1"/>
  <c r="BE61" i="7"/>
  <c r="AT61" i="7" s="1"/>
  <c r="BD62" i="7"/>
  <c r="AS62" i="7" s="1"/>
  <c r="BE62" i="7"/>
  <c r="AT62" i="7" s="1"/>
  <c r="BC61" i="7"/>
  <c r="AR61" i="7" s="1"/>
  <c r="BF61" i="7"/>
  <c r="AU61" i="7" s="1"/>
  <c r="BA61" i="7"/>
  <c r="AP61" i="7" s="1"/>
  <c r="AW66" i="7"/>
  <c r="BB66" i="7" s="1"/>
  <c r="AQ66" i="7" s="1"/>
  <c r="BD61" i="7"/>
  <c r="AS61" i="7" s="1"/>
  <c r="AY58" i="7"/>
  <c r="AN58" i="7" s="1"/>
  <c r="AZ58" i="7"/>
  <c r="AO58" i="7" s="1"/>
  <c r="BE58" i="7"/>
  <c r="AT58" i="7" s="1"/>
  <c r="BF58" i="7"/>
  <c r="AU58" i="7" s="1"/>
  <c r="AX58" i="7"/>
  <c r="AM58" i="7" s="1"/>
  <c r="BA58" i="7"/>
  <c r="AP58" i="7" s="1"/>
  <c r="BB58" i="7"/>
  <c r="AQ58" i="7" s="1"/>
  <c r="BC58" i="7"/>
  <c r="AR58" i="7" s="1"/>
  <c r="BF62" i="7"/>
  <c r="AU62" i="7" s="1"/>
  <c r="AX62" i="7"/>
  <c r="AM62" i="7" s="1"/>
  <c r="AY62" i="7"/>
  <c r="AN62" i="7" s="1"/>
  <c r="AZ62" i="7"/>
  <c r="AO62" i="7" s="1"/>
  <c r="BA62" i="7"/>
  <c r="AP62" i="7" s="1"/>
  <c r="BB62" i="7"/>
  <c r="AQ62" i="7" s="1"/>
  <c r="AX61" i="6"/>
  <c r="AM61" i="6" s="1"/>
  <c r="AW66" i="6"/>
  <c r="BE66" i="6" s="1"/>
  <c r="AT66" i="6" s="1"/>
  <c r="BF61" i="6"/>
  <c r="AU61" i="6" s="1"/>
  <c r="AW63" i="6"/>
  <c r="BA63" i="6" s="1"/>
  <c r="AP63" i="6" s="1"/>
  <c r="BD62" i="6"/>
  <c r="AS62" i="6" s="1"/>
  <c r="BF62" i="6"/>
  <c r="AU62" i="6" s="1"/>
  <c r="BC61" i="6"/>
  <c r="AR61" i="6" s="1"/>
  <c r="AX62" i="6"/>
  <c r="AM62" i="6" s="1"/>
  <c r="BB62" i="6"/>
  <c r="AQ62" i="6" s="1"/>
  <c r="BC62" i="6"/>
  <c r="AR62" i="6" s="1"/>
  <c r="AZ62" i="6"/>
  <c r="AO62" i="6" s="1"/>
  <c r="BE62" i="6"/>
  <c r="AT62" i="6" s="1"/>
  <c r="BA61" i="6"/>
  <c r="AP61" i="6" s="1"/>
  <c r="BE61" i="6"/>
  <c r="AT61" i="6" s="1"/>
  <c r="AY62" i="6"/>
  <c r="AN62" i="6" s="1"/>
  <c r="BB61" i="6"/>
  <c r="AQ61" i="6" s="1"/>
  <c r="AY61" i="6"/>
  <c r="AN61" i="6" s="1"/>
  <c r="BD61" i="6"/>
  <c r="AS61" i="6" s="1"/>
  <c r="AZ61" i="6"/>
  <c r="AO61" i="6" s="1"/>
  <c r="YB8" i="1"/>
  <c r="D56" i="6"/>
  <c r="V56" i="6" s="1"/>
  <c r="C56" i="8"/>
  <c r="U56" i="8" s="1"/>
  <c r="E56" i="8"/>
  <c r="W56" i="8" s="1"/>
  <c r="D56" i="8"/>
  <c r="V56" i="8" s="1"/>
  <c r="BF62" i="8"/>
  <c r="AU62" i="8" s="1"/>
  <c r="BE62" i="8"/>
  <c r="AT62" i="8" s="1"/>
  <c r="BD62" i="8"/>
  <c r="AS62" i="8" s="1"/>
  <c r="BC62" i="8"/>
  <c r="AR62" i="8" s="1"/>
  <c r="BB62" i="8"/>
  <c r="AQ62" i="8" s="1"/>
  <c r="BA62" i="8"/>
  <c r="AP62" i="8" s="1"/>
  <c r="AZ62" i="8"/>
  <c r="AO62" i="8" s="1"/>
  <c r="AY62" i="8"/>
  <c r="AN62" i="8" s="1"/>
  <c r="AX62" i="8"/>
  <c r="AM62" i="8" s="1"/>
  <c r="BE57" i="6"/>
  <c r="AT57" i="6" s="1"/>
  <c r="BF57" i="6"/>
  <c r="AU57" i="6" s="1"/>
  <c r="BD57" i="6"/>
  <c r="AS57" i="6" s="1"/>
  <c r="BC57" i="6"/>
  <c r="AR57" i="6" s="1"/>
  <c r="BB57" i="6"/>
  <c r="AQ57" i="6" s="1"/>
  <c r="BA57" i="6"/>
  <c r="AP57" i="6" s="1"/>
  <c r="AZ57" i="6"/>
  <c r="AO57" i="6" s="1"/>
  <c r="AY57" i="6"/>
  <c r="AN57" i="6" s="1"/>
  <c r="AX57" i="6"/>
  <c r="AM57" i="6" s="1"/>
  <c r="BD58" i="6"/>
  <c r="AS58" i="6" s="1"/>
  <c r="BF58" i="6"/>
  <c r="AU58" i="6" s="1"/>
  <c r="AZ58" i="6"/>
  <c r="AO58" i="6" s="1"/>
  <c r="BC58" i="6"/>
  <c r="AR58" i="6" s="1"/>
  <c r="BE58" i="6"/>
  <c r="AT58" i="6" s="1"/>
  <c r="BB58" i="6"/>
  <c r="AQ58" i="6" s="1"/>
  <c r="BA58" i="6"/>
  <c r="AP58" i="6" s="1"/>
  <c r="AY58" i="6"/>
  <c r="AN58" i="6" s="1"/>
  <c r="AX58" i="6"/>
  <c r="AM58" i="6" s="1"/>
  <c r="BB59" i="8"/>
  <c r="AQ59" i="8" s="1"/>
  <c r="BE59" i="8"/>
  <c r="AT59" i="8" s="1"/>
  <c r="BF59" i="8"/>
  <c r="AU59" i="8" s="1"/>
  <c r="AZ59" i="8"/>
  <c r="AO59" i="8" s="1"/>
  <c r="BA59" i="8"/>
  <c r="AP59" i="8" s="1"/>
  <c r="BC59" i="8"/>
  <c r="AR59" i="8" s="1"/>
  <c r="BD59" i="8"/>
  <c r="AS59" i="8" s="1"/>
  <c r="AX59" i="8"/>
  <c r="AM59" i="8" s="1"/>
  <c r="AW64" i="8"/>
  <c r="AY59" i="8"/>
  <c r="AN59" i="8" s="1"/>
  <c r="BF60" i="8"/>
  <c r="AU60" i="8" s="1"/>
  <c r="AW65" i="8"/>
  <c r="BE60" i="8"/>
  <c r="AT60" i="8" s="1"/>
  <c r="BD60" i="8"/>
  <c r="AS60" i="8" s="1"/>
  <c r="BC60" i="8"/>
  <c r="AR60" i="8" s="1"/>
  <c r="BB60" i="8"/>
  <c r="AQ60" i="8" s="1"/>
  <c r="BA60" i="8"/>
  <c r="AP60" i="8" s="1"/>
  <c r="AZ60" i="8"/>
  <c r="AO60" i="8" s="1"/>
  <c r="AY60" i="8"/>
  <c r="AN60" i="8" s="1"/>
  <c r="AX60" i="8"/>
  <c r="AM60" i="8" s="1"/>
  <c r="BF64" i="6"/>
  <c r="AU64" i="6" s="1"/>
  <c r="BD64" i="6"/>
  <c r="AS64" i="6" s="1"/>
  <c r="BC64" i="6"/>
  <c r="AR64" i="6" s="1"/>
  <c r="BB64" i="6"/>
  <c r="AQ64" i="6" s="1"/>
  <c r="BA64" i="6"/>
  <c r="AP64" i="6" s="1"/>
  <c r="AZ64" i="6"/>
  <c r="AO64" i="6" s="1"/>
  <c r="AY64" i="6"/>
  <c r="AN64" i="6" s="1"/>
  <c r="AX64" i="6"/>
  <c r="AM64" i="6" s="1"/>
  <c r="BE64" i="6"/>
  <c r="AT64" i="6" s="1"/>
  <c r="BF59" i="7"/>
  <c r="AU59" i="7" s="1"/>
  <c r="BD59" i="7"/>
  <c r="AS59" i="7" s="1"/>
  <c r="BC59" i="7"/>
  <c r="AR59" i="7" s="1"/>
  <c r="BB59" i="7"/>
  <c r="AQ59" i="7" s="1"/>
  <c r="BA59" i="7"/>
  <c r="AP59" i="7" s="1"/>
  <c r="AZ59" i="7"/>
  <c r="AO59" i="7" s="1"/>
  <c r="AY59" i="7"/>
  <c r="AN59" i="7" s="1"/>
  <c r="AX59" i="7"/>
  <c r="AM59" i="7" s="1"/>
  <c r="AW64" i="7"/>
  <c r="BE59" i="7"/>
  <c r="AT59" i="7" s="1"/>
  <c r="BF61" i="8"/>
  <c r="AU61" i="8" s="1"/>
  <c r="AW66" i="8"/>
  <c r="BE61" i="8"/>
  <c r="AT61" i="8" s="1"/>
  <c r="BD61" i="8"/>
  <c r="AS61" i="8" s="1"/>
  <c r="BC61" i="8"/>
  <c r="AR61" i="8" s="1"/>
  <c r="BB61" i="8"/>
  <c r="AQ61" i="8" s="1"/>
  <c r="BA61" i="8"/>
  <c r="AP61" i="8" s="1"/>
  <c r="AZ61" i="8"/>
  <c r="AO61" i="8" s="1"/>
  <c r="AY61" i="8"/>
  <c r="AN61" i="8" s="1"/>
  <c r="AX61" i="8"/>
  <c r="AM61" i="8" s="1"/>
  <c r="AW63" i="8"/>
  <c r="BF58" i="8"/>
  <c r="AU58" i="8" s="1"/>
  <c r="BE58" i="8"/>
  <c r="AT58" i="8" s="1"/>
  <c r="BD58" i="8"/>
  <c r="AS58" i="8" s="1"/>
  <c r="BC58" i="8"/>
  <c r="AR58" i="8" s="1"/>
  <c r="BB58" i="8"/>
  <c r="AQ58" i="8" s="1"/>
  <c r="BA58" i="8"/>
  <c r="AP58" i="8" s="1"/>
  <c r="AZ58" i="8"/>
  <c r="AO58" i="8" s="1"/>
  <c r="AY58" i="8"/>
  <c r="AN58" i="8" s="1"/>
  <c r="AX58" i="8"/>
  <c r="AM58" i="8" s="1"/>
  <c r="BF65" i="6"/>
  <c r="AU65" i="6" s="1"/>
  <c r="BE65" i="6"/>
  <c r="AT65" i="6" s="1"/>
  <c r="BD65" i="6"/>
  <c r="AS65" i="6" s="1"/>
  <c r="BC65" i="6"/>
  <c r="AR65" i="6" s="1"/>
  <c r="BB65" i="6"/>
  <c r="AQ65" i="6" s="1"/>
  <c r="BA65" i="6"/>
  <c r="AP65" i="6" s="1"/>
  <c r="AZ65" i="6"/>
  <c r="AO65" i="6" s="1"/>
  <c r="AY65" i="6"/>
  <c r="AN65" i="6" s="1"/>
  <c r="AX65" i="6"/>
  <c r="AM65" i="6" s="1"/>
  <c r="BF60" i="7"/>
  <c r="AU60" i="7" s="1"/>
  <c r="AW65" i="7"/>
  <c r="BE60" i="7"/>
  <c r="AT60" i="7" s="1"/>
  <c r="BD60" i="7"/>
  <c r="AS60" i="7" s="1"/>
  <c r="BC60" i="7"/>
  <c r="AR60" i="7" s="1"/>
  <c r="BB60" i="7"/>
  <c r="AQ60" i="7" s="1"/>
  <c r="BA60" i="7"/>
  <c r="AP60" i="7" s="1"/>
  <c r="AZ60" i="7"/>
  <c r="AO60" i="7" s="1"/>
  <c r="AY60" i="7"/>
  <c r="AN60" i="7" s="1"/>
  <c r="AX60" i="7"/>
  <c r="AM60" i="7" s="1"/>
  <c r="SP114" i="1" l="1"/>
  <c r="YB114" i="1"/>
  <c r="SP113" i="1"/>
  <c r="ABS89" i="1" a="1"/>
  <c r="ABS89" i="1" s="1"/>
  <c r="DQ89" i="1" a="1"/>
  <c r="DQ89" i="1" s="1"/>
  <c r="ABS88" i="1" a="1"/>
  <c r="ABS88" i="1" s="1"/>
  <c r="DQ88" i="1" a="1"/>
  <c r="DQ88" i="1" s="1"/>
  <c r="ABS108" i="1" a="1"/>
  <c r="ABS108" i="1" s="1"/>
  <c r="DQ108" i="1" a="1"/>
  <c r="DQ108" i="1" s="1"/>
  <c r="DQ107" i="1" a="1"/>
  <c r="DQ107" i="1" s="1"/>
  <c r="CF90" i="1" a="1"/>
  <c r="CF90" i="1" s="1"/>
  <c r="ABT90" i="1" s="1" a="1"/>
  <c r="ABT90" i="1" s="1"/>
  <c r="CF91" i="1" a="1"/>
  <c r="CF91" i="1" s="1"/>
  <c r="ABJ98" i="1"/>
  <c r="ABJ99" i="1"/>
  <c r="C61" i="7"/>
  <c r="U61" i="7" s="1"/>
  <c r="E61" i="7"/>
  <c r="W61" i="7" s="1"/>
  <c r="C99" i="1"/>
  <c r="C98" i="1"/>
  <c r="D61" i="7"/>
  <c r="V61" i="7" s="1"/>
  <c r="L101" i="1" a="1"/>
  <c r="L101" i="1" s="1"/>
  <c r="GW101" i="1" s="1" a="1"/>
  <c r="GW101" i="1" s="1"/>
  <c r="GP99" i="1"/>
  <c r="GS99" i="1"/>
  <c r="D99" i="1"/>
  <c r="GV99" i="1"/>
  <c r="GO99" i="1"/>
  <c r="GQ99" i="1"/>
  <c r="GU99" i="1"/>
  <c r="XY99" i="1"/>
  <c r="GR99" i="1"/>
  <c r="XX99" i="1"/>
  <c r="GT99" i="1"/>
  <c r="XZ99" i="1"/>
  <c r="GK99" i="1"/>
  <c r="GL99" i="1"/>
  <c r="GN99" i="1"/>
  <c r="GM99" i="1"/>
  <c r="YA99" i="1"/>
  <c r="GJ99" i="1"/>
  <c r="GL98" i="1"/>
  <c r="GJ98" i="1"/>
  <c r="GM98" i="1"/>
  <c r="GN98" i="1"/>
  <c r="L100" i="1" a="1"/>
  <c r="L100" i="1" s="1"/>
  <c r="GW100" i="1" s="1" a="1"/>
  <c r="GW100" i="1" s="1"/>
  <c r="GO98" i="1"/>
  <c r="GR98" i="1"/>
  <c r="XX98" i="1"/>
  <c r="XZ98" i="1"/>
  <c r="YA98" i="1"/>
  <c r="GT98" i="1"/>
  <c r="GQ98" i="1"/>
  <c r="GV98" i="1"/>
  <c r="D98" i="1"/>
  <c r="GK98" i="1"/>
  <c r="GP98" i="1"/>
  <c r="GS98" i="1"/>
  <c r="XY98" i="1"/>
  <c r="GU98" i="1"/>
  <c r="ZC89" i="1" a="1"/>
  <c r="ZC89" i="1" s="1"/>
  <c r="ZC91" i="1" s="1" a="1"/>
  <c r="ZC91" i="1" s="1"/>
  <c r="ZC93" i="1" s="1" a="1"/>
  <c r="ZC93" i="1" s="1"/>
  <c r="ZC95" i="1" s="1" a="1"/>
  <c r="ZC95" i="1" s="1"/>
  <c r="ZC97" i="1" s="1" a="1"/>
  <c r="ZC97" i="1" s="1"/>
  <c r="ZC99" i="1" s="1" a="1"/>
  <c r="ZC99" i="1" s="1"/>
  <c r="ZC101" i="1" s="1" a="1"/>
  <c r="ZC101" i="1" s="1"/>
  <c r="ZC103" i="1" s="1" a="1"/>
  <c r="ZC103" i="1" s="1"/>
  <c r="ZC105" i="1" s="1" a="1"/>
  <c r="ZC105" i="1" s="1"/>
  <c r="ZC88" i="1" a="1"/>
  <c r="ZC88" i="1" s="1"/>
  <c r="ZC90" i="1" s="1" a="1"/>
  <c r="ZC90" i="1" s="1"/>
  <c r="ZC92" i="1" s="1" a="1"/>
  <c r="ZC92" i="1" s="1"/>
  <c r="ZC94" i="1" s="1" a="1"/>
  <c r="ZC94" i="1" s="1"/>
  <c r="ZC96" i="1" s="1" a="1"/>
  <c r="ZC96" i="1" s="1"/>
  <c r="ZC98" i="1" s="1" a="1"/>
  <c r="ZC98" i="1" s="1"/>
  <c r="ZC100" i="1" s="1" a="1"/>
  <c r="ZC100" i="1" s="1"/>
  <c r="ZC102" i="1" s="1" a="1"/>
  <c r="ZC102" i="1" s="1"/>
  <c r="ZC104" i="1" s="1" a="1"/>
  <c r="ZC104" i="1" s="1"/>
  <c r="SP86" i="1"/>
  <c r="SP85" i="1"/>
  <c r="SP87" i="1"/>
  <c r="SP88" i="1"/>
  <c r="SP89" i="1"/>
  <c r="SP90" i="1"/>
  <c r="SP91" i="1"/>
  <c r="SP92" i="1"/>
  <c r="SP93" i="1"/>
  <c r="SP94" i="1"/>
  <c r="SP95" i="1"/>
  <c r="SP96" i="1"/>
  <c r="SP97" i="1"/>
  <c r="SP98" i="1"/>
  <c r="SP99" i="1"/>
  <c r="SP100" i="1"/>
  <c r="SP101" i="1"/>
  <c r="SP102" i="1"/>
  <c r="SP103" i="1"/>
  <c r="SP104" i="1"/>
  <c r="SP105" i="1"/>
  <c r="SP106" i="1"/>
  <c r="SP107" i="1"/>
  <c r="SP108" i="1"/>
  <c r="SQ12" i="1"/>
  <c r="SR6" i="1"/>
  <c r="E61" i="6"/>
  <c r="W61" i="6" s="1"/>
  <c r="YB99" i="1"/>
  <c r="YB98" i="1"/>
  <c r="YB85" i="1"/>
  <c r="YB87" i="1"/>
  <c r="YB86" i="1"/>
  <c r="YB106" i="1"/>
  <c r="YB107" i="1"/>
  <c r="YB88" i="1"/>
  <c r="YB89" i="1"/>
  <c r="YB108" i="1"/>
  <c r="YB90" i="1"/>
  <c r="YB91" i="1"/>
  <c r="YB92" i="1"/>
  <c r="YB93" i="1"/>
  <c r="YB94" i="1"/>
  <c r="YB95" i="1"/>
  <c r="YB96" i="1"/>
  <c r="YB97" i="1"/>
  <c r="BE63" i="7"/>
  <c r="AT63" i="7" s="1"/>
  <c r="D61" i="6"/>
  <c r="V61" i="6" s="1"/>
  <c r="BC66" i="7"/>
  <c r="AR66" i="7" s="1"/>
  <c r="C61" i="6"/>
  <c r="U61" i="6" s="1"/>
  <c r="AY66" i="7"/>
  <c r="AN66" i="7" s="1"/>
  <c r="AX66" i="7"/>
  <c r="AM66" i="7" s="1"/>
  <c r="BA66" i="7"/>
  <c r="AP66" i="7" s="1"/>
  <c r="BE66" i="7"/>
  <c r="AT66" i="7" s="1"/>
  <c r="D66" i="7" s="1"/>
  <c r="V66" i="7" s="1"/>
  <c r="BF66" i="7"/>
  <c r="AU66" i="7" s="1"/>
  <c r="AX63" i="7"/>
  <c r="AM63" i="7" s="1"/>
  <c r="AZ66" i="7"/>
  <c r="AO66" i="7" s="1"/>
  <c r="AY63" i="7"/>
  <c r="AN63" i="7" s="1"/>
  <c r="AZ63" i="7"/>
  <c r="AO63" i="7" s="1"/>
  <c r="BA63" i="7"/>
  <c r="AP63" i="7" s="1"/>
  <c r="BB63" i="7"/>
  <c r="AQ63" i="7" s="1"/>
  <c r="BD66" i="7"/>
  <c r="AS66" i="7" s="1"/>
  <c r="BC63" i="7"/>
  <c r="AR63" i="7" s="1"/>
  <c r="BD63" i="7"/>
  <c r="AS63" i="7" s="1"/>
  <c r="BB63" i="6"/>
  <c r="AQ63" i="6" s="1"/>
  <c r="BF66" i="6"/>
  <c r="AU66" i="6" s="1"/>
  <c r="BD66" i="6"/>
  <c r="AS66" i="6" s="1"/>
  <c r="BF63" i="6"/>
  <c r="AU63" i="6" s="1"/>
  <c r="BE63" i="6"/>
  <c r="AT63" i="6" s="1"/>
  <c r="AZ63" i="6"/>
  <c r="AO63" i="6" s="1"/>
  <c r="AX63" i="6"/>
  <c r="AM63" i="6" s="1"/>
  <c r="AY63" i="6"/>
  <c r="AN63" i="6" s="1"/>
  <c r="BC63" i="6"/>
  <c r="AR63" i="6" s="1"/>
  <c r="BD63" i="6"/>
  <c r="AS63" i="6" s="1"/>
  <c r="BC66" i="6"/>
  <c r="AR66" i="6" s="1"/>
  <c r="AX66" i="6"/>
  <c r="AM66" i="6" s="1"/>
  <c r="BB66" i="6"/>
  <c r="AQ66" i="6" s="1"/>
  <c r="BA66" i="6"/>
  <c r="AP66" i="6" s="1"/>
  <c r="C66" i="6" s="1"/>
  <c r="U66" i="6" s="1"/>
  <c r="AZ66" i="6"/>
  <c r="AO66" i="6" s="1"/>
  <c r="AY66" i="6"/>
  <c r="AN66" i="6" s="1"/>
  <c r="YC8" i="1"/>
  <c r="C61" i="8"/>
  <c r="U61" i="8" s="1"/>
  <c r="E61" i="8"/>
  <c r="W61" i="8" s="1"/>
  <c r="D61" i="8"/>
  <c r="V61" i="8" s="1"/>
  <c r="BD64" i="8"/>
  <c r="AS64" i="8" s="1"/>
  <c r="BC64" i="8"/>
  <c r="AR64" i="8" s="1"/>
  <c r="BB64" i="8"/>
  <c r="AQ64" i="8" s="1"/>
  <c r="BA64" i="8"/>
  <c r="AP64" i="8" s="1"/>
  <c r="AZ64" i="8"/>
  <c r="AO64" i="8" s="1"/>
  <c r="AY64" i="8"/>
  <c r="AN64" i="8" s="1"/>
  <c r="AX64" i="8"/>
  <c r="AM64" i="8" s="1"/>
  <c r="BE64" i="8"/>
  <c r="AT64" i="8" s="1"/>
  <c r="BF64" i="8"/>
  <c r="AU64" i="8" s="1"/>
  <c r="BE65" i="8"/>
  <c r="AT65" i="8" s="1"/>
  <c r="BD65" i="8"/>
  <c r="AS65" i="8" s="1"/>
  <c r="BC65" i="8"/>
  <c r="AR65" i="8" s="1"/>
  <c r="BB65" i="8"/>
  <c r="AQ65" i="8" s="1"/>
  <c r="BA65" i="8"/>
  <c r="AP65" i="8" s="1"/>
  <c r="AX65" i="8"/>
  <c r="AM65" i="8" s="1"/>
  <c r="AY65" i="8"/>
  <c r="AN65" i="8" s="1"/>
  <c r="AZ65" i="8"/>
  <c r="AO65" i="8" s="1"/>
  <c r="BF65" i="8"/>
  <c r="AU65" i="8" s="1"/>
  <c r="BF66" i="8"/>
  <c r="AU66" i="8" s="1"/>
  <c r="BA66" i="8"/>
  <c r="AP66" i="8" s="1"/>
  <c r="BE66" i="8"/>
  <c r="AT66" i="8" s="1"/>
  <c r="BD66" i="8"/>
  <c r="AS66" i="8" s="1"/>
  <c r="BC66" i="8"/>
  <c r="AR66" i="8" s="1"/>
  <c r="BB66" i="8"/>
  <c r="AQ66" i="8" s="1"/>
  <c r="AZ66" i="8"/>
  <c r="AO66" i="8" s="1"/>
  <c r="AY66" i="8"/>
  <c r="AN66" i="8" s="1"/>
  <c r="AX66" i="8"/>
  <c r="AM66" i="8" s="1"/>
  <c r="BB64" i="7"/>
  <c r="AQ64" i="7" s="1"/>
  <c r="BA64" i="7"/>
  <c r="AP64" i="7" s="1"/>
  <c r="AZ64" i="7"/>
  <c r="AO64" i="7" s="1"/>
  <c r="AY64" i="7"/>
  <c r="AN64" i="7" s="1"/>
  <c r="AX64" i="7"/>
  <c r="AM64" i="7" s="1"/>
  <c r="BF64" i="7"/>
  <c r="AU64" i="7" s="1"/>
  <c r="BE64" i="7"/>
  <c r="AT64" i="7" s="1"/>
  <c r="BD64" i="7"/>
  <c r="AS64" i="7" s="1"/>
  <c r="BC64" i="7"/>
  <c r="AR64" i="7" s="1"/>
  <c r="BF63" i="8"/>
  <c r="AU63" i="8" s="1"/>
  <c r="BE63" i="8"/>
  <c r="AT63" i="8" s="1"/>
  <c r="BD63" i="8"/>
  <c r="AS63" i="8" s="1"/>
  <c r="BC63" i="8"/>
  <c r="AR63" i="8" s="1"/>
  <c r="BB63" i="8"/>
  <c r="AQ63" i="8" s="1"/>
  <c r="BA63" i="8"/>
  <c r="AP63" i="8" s="1"/>
  <c r="AZ63" i="8"/>
  <c r="AO63" i="8" s="1"/>
  <c r="AY63" i="8"/>
  <c r="AN63" i="8" s="1"/>
  <c r="AX63" i="8"/>
  <c r="AM63" i="8" s="1"/>
  <c r="BF65" i="7"/>
  <c r="AU65" i="7" s="1"/>
  <c r="BE65" i="7"/>
  <c r="AT65" i="7" s="1"/>
  <c r="BC65" i="7"/>
  <c r="AR65" i="7" s="1"/>
  <c r="BD65" i="7"/>
  <c r="AS65" i="7" s="1"/>
  <c r="BB65" i="7"/>
  <c r="AQ65" i="7" s="1"/>
  <c r="BA65" i="7"/>
  <c r="AP65" i="7" s="1"/>
  <c r="AZ65" i="7"/>
  <c r="AO65" i="7" s="1"/>
  <c r="AY65" i="7"/>
  <c r="AN65" i="7" s="1"/>
  <c r="AX65" i="7"/>
  <c r="AM65" i="7" s="1"/>
  <c r="YC114" i="1" l="1"/>
  <c r="SQ114" i="1"/>
  <c r="SQ113" i="1"/>
  <c r="ABS91" i="1" a="1"/>
  <c r="ABS91" i="1" s="1"/>
  <c r="DQ91" i="1" a="1"/>
  <c r="DQ91" i="1" s="1"/>
  <c r="ABS90" i="1" a="1"/>
  <c r="ABS90" i="1" s="1"/>
  <c r="DQ90" i="1" a="1"/>
  <c r="DQ90" i="1" s="1"/>
  <c r="D66" i="6"/>
  <c r="V66" i="6" s="1"/>
  <c r="E66" i="6"/>
  <c r="W66" i="6" s="1"/>
  <c r="CF93" i="1" a="1"/>
  <c r="CF93" i="1" s="1"/>
  <c r="CF92" i="1" a="1"/>
  <c r="CF92" i="1" s="1"/>
  <c r="ABT92" i="1" s="1" a="1"/>
  <c r="ABT92" i="1" s="1"/>
  <c r="ABJ100" i="1"/>
  <c r="ABJ101" i="1"/>
  <c r="C100" i="1"/>
  <c r="C101" i="1"/>
  <c r="E66" i="7"/>
  <c r="W66" i="7" s="1"/>
  <c r="GS101" i="1"/>
  <c r="YB101" i="1"/>
  <c r="GQ101" i="1"/>
  <c r="GR101" i="1"/>
  <c r="YA101" i="1"/>
  <c r="GM101" i="1"/>
  <c r="GN101" i="1"/>
  <c r="GJ101" i="1"/>
  <c r="XX101" i="1"/>
  <c r="GK101" i="1"/>
  <c r="GL101" i="1"/>
  <c r="L103" i="1" a="1"/>
  <c r="L103" i="1" s="1"/>
  <c r="GW103" i="1" s="1" a="1"/>
  <c r="GW103" i="1" s="1"/>
  <c r="GV101" i="1"/>
  <c r="GU101" i="1"/>
  <c r="GO101" i="1"/>
  <c r="D101" i="1"/>
  <c r="GP101" i="1"/>
  <c r="GT101" i="1"/>
  <c r="XY101" i="1"/>
  <c r="XZ101" i="1"/>
  <c r="XX100" i="1"/>
  <c r="GM100" i="1"/>
  <c r="XY100" i="1"/>
  <c r="XZ100" i="1"/>
  <c r="GO100" i="1"/>
  <c r="GN100" i="1"/>
  <c r="GL100" i="1"/>
  <c r="GP100" i="1"/>
  <c r="GQ100" i="1"/>
  <c r="GR100" i="1"/>
  <c r="GS100" i="1"/>
  <c r="GJ100" i="1"/>
  <c r="L102" i="1" a="1"/>
  <c r="L102" i="1" s="1"/>
  <c r="GW102" i="1" s="1" a="1"/>
  <c r="GW102" i="1" s="1"/>
  <c r="GT100" i="1"/>
  <c r="GU100" i="1"/>
  <c r="GK100" i="1"/>
  <c r="GV100" i="1"/>
  <c r="D100" i="1"/>
  <c r="YA100" i="1"/>
  <c r="YB100" i="1"/>
  <c r="SQ85" i="1"/>
  <c r="SQ86" i="1"/>
  <c r="SQ87" i="1"/>
  <c r="SQ88" i="1"/>
  <c r="SQ89" i="1"/>
  <c r="SQ90" i="1"/>
  <c r="SQ91" i="1"/>
  <c r="SQ92" i="1"/>
  <c r="SQ93" i="1"/>
  <c r="SQ94" i="1"/>
  <c r="SQ95" i="1"/>
  <c r="SQ96" i="1"/>
  <c r="SQ97" i="1"/>
  <c r="SQ98" i="1"/>
  <c r="SQ99" i="1"/>
  <c r="SQ100" i="1"/>
  <c r="SQ101" i="1"/>
  <c r="SQ102" i="1"/>
  <c r="SQ103" i="1"/>
  <c r="SQ104" i="1"/>
  <c r="SQ105" i="1"/>
  <c r="SQ106" i="1"/>
  <c r="SQ107" i="1"/>
  <c r="SQ108" i="1"/>
  <c r="SR12" i="1"/>
  <c r="SS6" i="1"/>
  <c r="C66" i="7"/>
  <c r="U66" i="7" s="1"/>
  <c r="YC101" i="1"/>
  <c r="YC85" i="1"/>
  <c r="YC87" i="1"/>
  <c r="YC86" i="1"/>
  <c r="YC106" i="1"/>
  <c r="YC108" i="1"/>
  <c r="YC89" i="1"/>
  <c r="YC107" i="1"/>
  <c r="YC88" i="1"/>
  <c r="YC90" i="1"/>
  <c r="YC91" i="1"/>
  <c r="YC92" i="1"/>
  <c r="YC93" i="1"/>
  <c r="YC94" i="1"/>
  <c r="YC95" i="1"/>
  <c r="YC96" i="1"/>
  <c r="YC97" i="1"/>
  <c r="YC99" i="1"/>
  <c r="YC98" i="1"/>
  <c r="YC100" i="1"/>
  <c r="YD8" i="1"/>
  <c r="D66" i="8"/>
  <c r="V66" i="8" s="1"/>
  <c r="C66" i="8"/>
  <c r="U66" i="8" s="1"/>
  <c r="E66" i="8"/>
  <c r="W66" i="8" s="1"/>
  <c r="SR114" i="1" l="1"/>
  <c r="YD114" i="1"/>
  <c r="SR113" i="1"/>
  <c r="ABS92" i="1" a="1"/>
  <c r="ABS92" i="1" s="1"/>
  <c r="DQ92" i="1" a="1"/>
  <c r="DQ92" i="1" s="1"/>
  <c r="ABS93" i="1" a="1"/>
  <c r="ABS93" i="1" s="1"/>
  <c r="DQ93" i="1" a="1"/>
  <c r="DQ93" i="1" s="1"/>
  <c r="CF94" i="1" a="1"/>
  <c r="CF94" i="1" s="1"/>
  <c r="ABT94" i="1" s="1" a="1"/>
  <c r="ABT94" i="1" s="1"/>
  <c r="CF95" i="1" a="1"/>
  <c r="CF95" i="1" s="1"/>
  <c r="ABJ102" i="1"/>
  <c r="ABJ103" i="1"/>
  <c r="C103" i="1"/>
  <c r="C102" i="1"/>
  <c r="GV103" i="1"/>
  <c r="XX103" i="1"/>
  <c r="XY103" i="1"/>
  <c r="XZ103" i="1"/>
  <c r="YA103" i="1"/>
  <c r="YC103" i="1"/>
  <c r="GP103" i="1"/>
  <c r="GT103" i="1"/>
  <c r="GU103" i="1"/>
  <c r="D103" i="1"/>
  <c r="YB103" i="1"/>
  <c r="GJ103" i="1"/>
  <c r="GQ103" i="1"/>
  <c r="GK103" i="1"/>
  <c r="GL103" i="1"/>
  <c r="GM103" i="1"/>
  <c r="GN103" i="1"/>
  <c r="L105" i="1" a="1"/>
  <c r="L105" i="1" s="1"/>
  <c r="GW105" i="1" s="1" a="1"/>
  <c r="GW105" i="1" s="1"/>
  <c r="GO103" i="1"/>
  <c r="GR103" i="1"/>
  <c r="GS103" i="1"/>
  <c r="GT102" i="1"/>
  <c r="XX102" i="1"/>
  <c r="GK102" i="1"/>
  <c r="GL102" i="1"/>
  <c r="GJ102" i="1"/>
  <c r="GM102" i="1"/>
  <c r="GN102" i="1"/>
  <c r="YC102" i="1"/>
  <c r="YB102" i="1"/>
  <c r="L104" i="1" a="1"/>
  <c r="L104" i="1" s="1"/>
  <c r="GW104" i="1" s="1" a="1"/>
  <c r="GW104" i="1" s="1"/>
  <c r="YA102" i="1"/>
  <c r="XZ102" i="1"/>
  <c r="XY102" i="1"/>
  <c r="GO102" i="1"/>
  <c r="GV102" i="1"/>
  <c r="D102" i="1"/>
  <c r="GS102" i="1"/>
  <c r="GP102" i="1"/>
  <c r="GU102" i="1"/>
  <c r="GQ102" i="1"/>
  <c r="GR102" i="1"/>
  <c r="SR85" i="1"/>
  <c r="SR86" i="1"/>
  <c r="SR87" i="1"/>
  <c r="SR88" i="1"/>
  <c r="SR89" i="1"/>
  <c r="SR90" i="1"/>
  <c r="SR91" i="1"/>
  <c r="SR92" i="1"/>
  <c r="SR93" i="1"/>
  <c r="SR94" i="1"/>
  <c r="SR95" i="1"/>
  <c r="SR96" i="1"/>
  <c r="SR97" i="1"/>
  <c r="SR98" i="1"/>
  <c r="SR99" i="1"/>
  <c r="SR100" i="1"/>
  <c r="SR101" i="1"/>
  <c r="SR102" i="1"/>
  <c r="SR103" i="1"/>
  <c r="SR104" i="1"/>
  <c r="SR105" i="1"/>
  <c r="SR106" i="1"/>
  <c r="SR107" i="1"/>
  <c r="SR108" i="1"/>
  <c r="SS12" i="1"/>
  <c r="ST6" i="1"/>
  <c r="YD102" i="1"/>
  <c r="YD103" i="1"/>
  <c r="YD85" i="1"/>
  <c r="YD87" i="1"/>
  <c r="YD106" i="1"/>
  <c r="YD86" i="1"/>
  <c r="YD88" i="1"/>
  <c r="YD89" i="1"/>
  <c r="YD107" i="1"/>
  <c r="YD108" i="1"/>
  <c r="YD90" i="1"/>
  <c r="YD91" i="1"/>
  <c r="YD92" i="1"/>
  <c r="YD93" i="1"/>
  <c r="YD95" i="1"/>
  <c r="YD94" i="1"/>
  <c r="YD96" i="1"/>
  <c r="YD97" i="1"/>
  <c r="YD99" i="1"/>
  <c r="YD98" i="1"/>
  <c r="YD101" i="1"/>
  <c r="YD100" i="1"/>
  <c r="YE8" i="1"/>
  <c r="SS114" i="1" l="1"/>
  <c r="YE114" i="1"/>
  <c r="SS113" i="1"/>
  <c r="ABS95" i="1" a="1"/>
  <c r="ABS95" i="1" s="1"/>
  <c r="DQ95" i="1" a="1"/>
  <c r="DQ95" i="1" s="1"/>
  <c r="ABS94" i="1" a="1"/>
  <c r="ABS94" i="1" s="1"/>
  <c r="DQ94" i="1" a="1"/>
  <c r="DQ94" i="1" s="1"/>
  <c r="CF97" i="1" a="1"/>
  <c r="CF97" i="1" s="1"/>
  <c r="CF96" i="1" a="1"/>
  <c r="CF96" i="1" s="1"/>
  <c r="ABT96" i="1" s="1" a="1"/>
  <c r="ABT96" i="1" s="1"/>
  <c r="ABJ105" i="1"/>
  <c r="ABJ104" i="1"/>
  <c r="C104" i="1"/>
  <c r="C105" i="1"/>
  <c r="YD105" i="1"/>
  <c r="GJ105" i="1"/>
  <c r="GK105" i="1"/>
  <c r="GL105" i="1"/>
  <c r="GM105" i="1"/>
  <c r="GN105" i="1"/>
  <c r="YA105" i="1"/>
  <c r="XY105" i="1"/>
  <c r="YB105" i="1"/>
  <c r="GQ105" i="1"/>
  <c r="GS105" i="1"/>
  <c r="GU105" i="1"/>
  <c r="GV105" i="1"/>
  <c r="GO105" i="1"/>
  <c r="YC105" i="1"/>
  <c r="GP105" i="1"/>
  <c r="GR105" i="1"/>
  <c r="GT105" i="1"/>
  <c r="D105" i="1"/>
  <c r="XX105" i="1"/>
  <c r="XZ105" i="1"/>
  <c r="GT104" i="1"/>
  <c r="GM104" i="1"/>
  <c r="GL104" i="1"/>
  <c r="GN104" i="1"/>
  <c r="GJ104" i="1"/>
  <c r="XY104" i="1"/>
  <c r="GK104" i="1"/>
  <c r="YA104" i="1"/>
  <c r="GQ104" i="1"/>
  <c r="GV104" i="1"/>
  <c r="YD104" i="1"/>
  <c r="D104" i="1"/>
  <c r="GP104" i="1"/>
  <c r="XX104" i="1"/>
  <c r="XZ104" i="1"/>
  <c r="YB104" i="1"/>
  <c r="YC104" i="1"/>
  <c r="GO104" i="1"/>
  <c r="GR104" i="1"/>
  <c r="GS104" i="1"/>
  <c r="GU104" i="1"/>
  <c r="SS85" i="1"/>
  <c r="SS86" i="1"/>
  <c r="SS87" i="1"/>
  <c r="SS88" i="1"/>
  <c r="SS89" i="1"/>
  <c r="SS90" i="1"/>
  <c r="SS91" i="1"/>
  <c r="SS92" i="1"/>
  <c r="SS93" i="1"/>
  <c r="SS94" i="1"/>
  <c r="SS95" i="1"/>
  <c r="SS96" i="1"/>
  <c r="SS97" i="1"/>
  <c r="SS98" i="1"/>
  <c r="SS99" i="1"/>
  <c r="SS100" i="1"/>
  <c r="SS101" i="1"/>
  <c r="SS102" i="1"/>
  <c r="SS103" i="1"/>
  <c r="SS104" i="1"/>
  <c r="SS105" i="1"/>
  <c r="SS106" i="1"/>
  <c r="SS107" i="1"/>
  <c r="SS108" i="1"/>
  <c r="ST12" i="1"/>
  <c r="SU6" i="1"/>
  <c r="YE104" i="1"/>
  <c r="YE105" i="1"/>
  <c r="YE85" i="1"/>
  <c r="YE87" i="1"/>
  <c r="YE106" i="1"/>
  <c r="YE86" i="1"/>
  <c r="YE108" i="1"/>
  <c r="YE107" i="1"/>
  <c r="YE89" i="1"/>
  <c r="YE88" i="1"/>
  <c r="YE90" i="1"/>
  <c r="YE91" i="1"/>
  <c r="YE92" i="1"/>
  <c r="YE93" i="1"/>
  <c r="YE95" i="1"/>
  <c r="YE94" i="1"/>
  <c r="YE96" i="1"/>
  <c r="YE97" i="1"/>
  <c r="YE99" i="1"/>
  <c r="YE98" i="1"/>
  <c r="YE100" i="1"/>
  <c r="YE101" i="1"/>
  <c r="YE103" i="1"/>
  <c r="YE102" i="1"/>
  <c r="YF8" i="1"/>
  <c r="ST114" i="1" l="1"/>
  <c r="YF114" i="1"/>
  <c r="ST113" i="1"/>
  <c r="ABS96" i="1" a="1"/>
  <c r="ABS96" i="1" s="1"/>
  <c r="DQ96" i="1" a="1"/>
  <c r="DQ96" i="1" s="1"/>
  <c r="ABS97" i="1" a="1"/>
  <c r="ABS97" i="1" s="1"/>
  <c r="DQ97" i="1" a="1"/>
  <c r="DQ97" i="1" s="1"/>
  <c r="CF99" i="1" a="1"/>
  <c r="CF99" i="1" s="1"/>
  <c r="CF98" i="1" a="1"/>
  <c r="CF98" i="1" s="1"/>
  <c r="ABT98" i="1" s="1" a="1"/>
  <c r="ABT98" i="1" s="1"/>
  <c r="ST86" i="1"/>
  <c r="ST85" i="1"/>
  <c r="ST87" i="1"/>
  <c r="ST88" i="1"/>
  <c r="ST89" i="1"/>
  <c r="ST90" i="1"/>
  <c r="ST91" i="1"/>
  <c r="ST92" i="1"/>
  <c r="ST93" i="1"/>
  <c r="ST94" i="1"/>
  <c r="ST95" i="1"/>
  <c r="ST96" i="1"/>
  <c r="ST97" i="1"/>
  <c r="ST98" i="1"/>
  <c r="ST99" i="1"/>
  <c r="ST100" i="1"/>
  <c r="ST101" i="1"/>
  <c r="ST102" i="1"/>
  <c r="ST103" i="1"/>
  <c r="ST104" i="1"/>
  <c r="ST105" i="1"/>
  <c r="ST106" i="1"/>
  <c r="ST107" i="1"/>
  <c r="ST108" i="1"/>
  <c r="SU12" i="1"/>
  <c r="SV6" i="1"/>
  <c r="YF85" i="1"/>
  <c r="YF86" i="1"/>
  <c r="YF87" i="1"/>
  <c r="YF106" i="1"/>
  <c r="YF108" i="1"/>
  <c r="YF89" i="1"/>
  <c r="YF107" i="1"/>
  <c r="YF88" i="1"/>
  <c r="YF90" i="1"/>
  <c r="YF91" i="1"/>
  <c r="YF92" i="1"/>
  <c r="YF93" i="1"/>
  <c r="YF95" i="1"/>
  <c r="YF94" i="1"/>
  <c r="YF96" i="1"/>
  <c r="YF97" i="1"/>
  <c r="YF99" i="1"/>
  <c r="YF98" i="1"/>
  <c r="YF100" i="1"/>
  <c r="YF101" i="1"/>
  <c r="YF103" i="1"/>
  <c r="YF102" i="1"/>
  <c r="YF104" i="1"/>
  <c r="YF105" i="1"/>
  <c r="YG8" i="1"/>
  <c r="YG114" i="1" l="1"/>
  <c r="SU114" i="1"/>
  <c r="SU113" i="1"/>
  <c r="ABS98" i="1" a="1"/>
  <c r="ABS98" i="1" s="1"/>
  <c r="DQ98" i="1" a="1"/>
  <c r="DQ98" i="1" s="1"/>
  <c r="ABS99" i="1" a="1"/>
  <c r="ABS99" i="1" s="1"/>
  <c r="DQ99" i="1" a="1"/>
  <c r="DQ99" i="1" s="1"/>
  <c r="CF100" i="1" a="1"/>
  <c r="CF100" i="1" s="1"/>
  <c r="ABT100" i="1" s="1" a="1"/>
  <c r="ABT100" i="1" s="1"/>
  <c r="CF101" i="1" a="1"/>
  <c r="CF101" i="1" s="1"/>
  <c r="SU85" i="1"/>
  <c r="SU86" i="1"/>
  <c r="SU87" i="1"/>
  <c r="SU88" i="1"/>
  <c r="SU89" i="1"/>
  <c r="SU90" i="1"/>
  <c r="SU91" i="1"/>
  <c r="SU92" i="1"/>
  <c r="SU93" i="1"/>
  <c r="SU94" i="1"/>
  <c r="SU95" i="1"/>
  <c r="SU96" i="1"/>
  <c r="SU97" i="1"/>
  <c r="SU98" i="1"/>
  <c r="SU99" i="1"/>
  <c r="SU100" i="1"/>
  <c r="SU101" i="1"/>
  <c r="SU102" i="1"/>
  <c r="SU103" i="1"/>
  <c r="SU104" i="1"/>
  <c r="SU105" i="1"/>
  <c r="SU106" i="1"/>
  <c r="SU107" i="1"/>
  <c r="SU108" i="1"/>
  <c r="SV12" i="1"/>
  <c r="SW6" i="1"/>
  <c r="YG85" i="1"/>
  <c r="YG106" i="1"/>
  <c r="YG86" i="1"/>
  <c r="YG87" i="1"/>
  <c r="YG107" i="1"/>
  <c r="YG108" i="1"/>
  <c r="YG89" i="1"/>
  <c r="YG88" i="1"/>
  <c r="YG90" i="1"/>
  <c r="YG91" i="1"/>
  <c r="YG92" i="1"/>
  <c r="YG93" i="1"/>
  <c r="YG94" i="1"/>
  <c r="YG95" i="1"/>
  <c r="YG96" i="1"/>
  <c r="YG97" i="1"/>
  <c r="YG99" i="1"/>
  <c r="YG98" i="1"/>
  <c r="YG100" i="1"/>
  <c r="YG101" i="1"/>
  <c r="YG102" i="1"/>
  <c r="YG103" i="1"/>
  <c r="YG104" i="1"/>
  <c r="YG105" i="1"/>
  <c r="YH8" i="1"/>
  <c r="YH114" i="1" l="1"/>
  <c r="SV114" i="1"/>
  <c r="SV113" i="1"/>
  <c r="ABS101" i="1" a="1"/>
  <c r="ABS101" i="1" s="1"/>
  <c r="DQ101" i="1" a="1"/>
  <c r="DQ101" i="1" s="1"/>
  <c r="ABS100" i="1" a="1"/>
  <c r="ABS100" i="1" s="1"/>
  <c r="DQ100" i="1" a="1"/>
  <c r="DQ100" i="1" s="1"/>
  <c r="CF103" i="1" a="1"/>
  <c r="CF103" i="1" s="1"/>
  <c r="CF102" i="1" a="1"/>
  <c r="CF102" i="1" s="1"/>
  <c r="ABT102" i="1" s="1" a="1"/>
  <c r="ABT102" i="1" s="1"/>
  <c r="SV85" i="1"/>
  <c r="SV86" i="1"/>
  <c r="SV87" i="1"/>
  <c r="SV88" i="1"/>
  <c r="SV89" i="1"/>
  <c r="SV90" i="1"/>
  <c r="SV91" i="1"/>
  <c r="SV92" i="1"/>
  <c r="SV93" i="1"/>
  <c r="SV94" i="1"/>
  <c r="SV95" i="1"/>
  <c r="SV96" i="1"/>
  <c r="SV97" i="1"/>
  <c r="SV98" i="1"/>
  <c r="SV99" i="1"/>
  <c r="SV100" i="1"/>
  <c r="SV101" i="1"/>
  <c r="SV102" i="1"/>
  <c r="SV103" i="1"/>
  <c r="SV104" i="1"/>
  <c r="SV105" i="1"/>
  <c r="SV106" i="1"/>
  <c r="SV107" i="1"/>
  <c r="SV108" i="1"/>
  <c r="SW12" i="1"/>
  <c r="SX6" i="1"/>
  <c r="YH85" i="1"/>
  <c r="YH87" i="1"/>
  <c r="YH86" i="1"/>
  <c r="YH106" i="1"/>
  <c r="YH108" i="1"/>
  <c r="YH89" i="1"/>
  <c r="YH88" i="1"/>
  <c r="YH107" i="1"/>
  <c r="YH90" i="1"/>
  <c r="YH91" i="1"/>
  <c r="YH92" i="1"/>
  <c r="YH93" i="1"/>
  <c r="YH94" i="1"/>
  <c r="YH95" i="1"/>
  <c r="YH96" i="1"/>
  <c r="YH97" i="1"/>
  <c r="YH99" i="1"/>
  <c r="YH98" i="1"/>
  <c r="YH100" i="1"/>
  <c r="YH101" i="1"/>
  <c r="YH102" i="1"/>
  <c r="YH103" i="1"/>
  <c r="YH104" i="1"/>
  <c r="YH105" i="1"/>
  <c r="YI8" i="1"/>
  <c r="YJ10" i="1"/>
  <c r="YK10" i="1" s="1"/>
  <c r="YL10" i="1" s="1"/>
  <c r="YM10" i="1" s="1"/>
  <c r="YN10" i="1" s="1"/>
  <c r="YO10" i="1" s="1"/>
  <c r="YP10" i="1" s="1"/>
  <c r="YQ10" i="1" s="1"/>
  <c r="YR10" i="1" s="1"/>
  <c r="YS10" i="1" s="1"/>
  <c r="YT10" i="1" s="1"/>
  <c r="YU10" i="1" s="1"/>
  <c r="YV10" i="1" s="1"/>
  <c r="YW10" i="1" s="1"/>
  <c r="YX10" i="1" s="1"/>
  <c r="YY10" i="1" s="1"/>
  <c r="YZ10" i="1" s="1"/>
  <c r="YI114" i="1" l="1"/>
  <c r="SW114" i="1"/>
  <c r="SW113" i="1"/>
  <c r="ABS102" i="1" a="1"/>
  <c r="ABS102" i="1" s="1"/>
  <c r="DQ102" i="1" a="1"/>
  <c r="DQ102" i="1" s="1"/>
  <c r="ABS103" i="1" a="1"/>
  <c r="ABS103" i="1" s="1"/>
  <c r="DQ103" i="1" a="1"/>
  <c r="DQ103" i="1" s="1"/>
  <c r="CF104" i="1" a="1"/>
  <c r="CF104" i="1" s="1"/>
  <c r="ABT104" i="1" s="1" a="1"/>
  <c r="ABT104" i="1" s="1"/>
  <c r="CF105" i="1" a="1"/>
  <c r="CF105" i="1" s="1"/>
  <c r="ABT105" i="1" s="1" a="1"/>
  <c r="ABT105" i="1" s="1"/>
  <c r="SW85" i="1"/>
  <c r="SW86" i="1"/>
  <c r="SW87" i="1"/>
  <c r="SW88" i="1"/>
  <c r="SW89" i="1"/>
  <c r="SW90" i="1"/>
  <c r="SW91" i="1"/>
  <c r="SW92" i="1"/>
  <c r="SW93" i="1"/>
  <c r="SW94" i="1"/>
  <c r="SW95" i="1"/>
  <c r="SW96" i="1"/>
  <c r="SW97" i="1"/>
  <c r="SW98" i="1"/>
  <c r="SW99" i="1"/>
  <c r="SW100" i="1"/>
  <c r="SW101" i="1"/>
  <c r="SW102" i="1"/>
  <c r="SW103" i="1"/>
  <c r="SW104" i="1"/>
  <c r="SW105" i="1"/>
  <c r="SW106" i="1"/>
  <c r="SW107" i="1"/>
  <c r="SW108" i="1"/>
  <c r="SY6" i="1"/>
  <c r="SX12" i="1"/>
  <c r="YI85" i="1"/>
  <c r="YI86" i="1"/>
  <c r="YI106" i="1"/>
  <c r="YI87" i="1"/>
  <c r="YI108" i="1"/>
  <c r="YI89" i="1"/>
  <c r="YI88" i="1"/>
  <c r="YI107" i="1"/>
  <c r="YI90" i="1"/>
  <c r="YI91" i="1"/>
  <c r="YI93" i="1"/>
  <c r="YI92" i="1"/>
  <c r="YI94" i="1"/>
  <c r="YI95" i="1"/>
  <c r="YI96" i="1"/>
  <c r="YI97" i="1"/>
  <c r="YI98" i="1"/>
  <c r="YI99" i="1"/>
  <c r="YI100" i="1"/>
  <c r="YI101" i="1"/>
  <c r="YI103" i="1"/>
  <c r="YI102" i="1"/>
  <c r="YI104" i="1"/>
  <c r="YI105" i="1"/>
  <c r="YJ8" i="1"/>
  <c r="SX114" i="1" l="1"/>
  <c r="YJ114" i="1"/>
  <c r="SX113" i="1"/>
  <c r="ABS105" i="1" a="1"/>
  <c r="ABS105" i="1" s="1"/>
  <c r="DQ105" i="1" a="1"/>
  <c r="DQ105" i="1" s="1"/>
  <c r="ABS104" i="1" a="1"/>
  <c r="ABS104" i="1" s="1"/>
  <c r="DQ104" i="1" a="1"/>
  <c r="DQ104" i="1" s="1"/>
  <c r="SX86" i="1"/>
  <c r="SX85" i="1"/>
  <c r="SX87" i="1"/>
  <c r="SX88" i="1"/>
  <c r="SX89" i="1"/>
  <c r="SX90" i="1"/>
  <c r="SX91" i="1"/>
  <c r="SX92" i="1"/>
  <c r="SX93" i="1"/>
  <c r="SX94" i="1"/>
  <c r="SX95" i="1"/>
  <c r="SX96" i="1"/>
  <c r="SX97" i="1"/>
  <c r="SX98" i="1"/>
  <c r="SX99" i="1"/>
  <c r="SX100" i="1"/>
  <c r="SX101" i="1"/>
  <c r="SX102" i="1"/>
  <c r="SX103" i="1"/>
  <c r="SX104" i="1"/>
  <c r="SX105" i="1"/>
  <c r="SX106" i="1"/>
  <c r="SX107" i="1"/>
  <c r="SX108" i="1"/>
  <c r="SZ6" i="1"/>
  <c r="SY12" i="1"/>
  <c r="YJ85" i="1"/>
  <c r="YJ87" i="1"/>
  <c r="YJ86" i="1"/>
  <c r="YJ106" i="1"/>
  <c r="YJ108" i="1"/>
  <c r="YJ89" i="1"/>
  <c r="YJ107" i="1"/>
  <c r="YJ88" i="1"/>
  <c r="YJ90" i="1"/>
  <c r="YJ91" i="1"/>
  <c r="YJ93" i="1"/>
  <c r="YJ92" i="1"/>
  <c r="YJ95" i="1"/>
  <c r="YJ94" i="1"/>
  <c r="YJ96" i="1"/>
  <c r="YJ97" i="1"/>
  <c r="YJ99" i="1"/>
  <c r="YJ98" i="1"/>
  <c r="YJ100" i="1"/>
  <c r="YJ101" i="1"/>
  <c r="YJ103" i="1"/>
  <c r="YJ102" i="1"/>
  <c r="YJ105" i="1"/>
  <c r="YJ104" i="1"/>
  <c r="YK8" i="1"/>
  <c r="SY114" i="1" l="1"/>
  <c r="YK114" i="1"/>
  <c r="SY113" i="1"/>
  <c r="SY86" i="1"/>
  <c r="SY85" i="1"/>
  <c r="SY87" i="1"/>
  <c r="SY88" i="1"/>
  <c r="SY89" i="1"/>
  <c r="SY90" i="1"/>
  <c r="SY91" i="1"/>
  <c r="SY92" i="1"/>
  <c r="SY93" i="1"/>
  <c r="SY94" i="1"/>
  <c r="SY95" i="1"/>
  <c r="SY96" i="1"/>
  <c r="SY97" i="1"/>
  <c r="SY98" i="1"/>
  <c r="SY99" i="1"/>
  <c r="SY100" i="1"/>
  <c r="SY101" i="1"/>
  <c r="SY102" i="1"/>
  <c r="SY103" i="1"/>
  <c r="SY104" i="1"/>
  <c r="SY105" i="1"/>
  <c r="SY106" i="1"/>
  <c r="SY107" i="1"/>
  <c r="SY108" i="1"/>
  <c r="TA6" i="1"/>
  <c r="SZ12" i="1"/>
  <c r="YK85" i="1"/>
  <c r="YK86" i="1"/>
  <c r="YK106" i="1"/>
  <c r="YK87" i="1"/>
  <c r="YK89" i="1"/>
  <c r="YK107" i="1"/>
  <c r="YK88" i="1"/>
  <c r="YK108" i="1"/>
  <c r="YK90" i="1"/>
  <c r="YK91" i="1"/>
  <c r="YK93" i="1"/>
  <c r="YK92" i="1"/>
  <c r="YK95" i="1"/>
  <c r="YK94" i="1"/>
  <c r="YK97" i="1"/>
  <c r="YK96" i="1"/>
  <c r="YK98" i="1"/>
  <c r="YK99" i="1"/>
  <c r="YK100" i="1"/>
  <c r="YK101" i="1"/>
  <c r="YK102" i="1"/>
  <c r="YK103" i="1"/>
  <c r="YK104" i="1"/>
  <c r="YK105" i="1"/>
  <c r="YL8" i="1"/>
  <c r="SZ114" i="1" l="1"/>
  <c r="YL114" i="1"/>
  <c r="SZ113" i="1"/>
  <c r="SZ86" i="1"/>
  <c r="SZ85" i="1"/>
  <c r="SZ87" i="1"/>
  <c r="SZ88" i="1"/>
  <c r="SZ89" i="1"/>
  <c r="SZ90" i="1"/>
  <c r="SZ91" i="1"/>
  <c r="SZ92" i="1"/>
  <c r="SZ93" i="1"/>
  <c r="SZ94" i="1"/>
  <c r="SZ95" i="1"/>
  <c r="SZ96" i="1"/>
  <c r="SZ97" i="1"/>
  <c r="SZ98" i="1"/>
  <c r="SZ99" i="1"/>
  <c r="SZ100" i="1"/>
  <c r="SZ101" i="1"/>
  <c r="SZ102" i="1"/>
  <c r="SZ103" i="1"/>
  <c r="SZ104" i="1"/>
  <c r="SZ105" i="1"/>
  <c r="SZ106" i="1"/>
  <c r="SZ107" i="1"/>
  <c r="SZ108" i="1"/>
  <c r="TB6" i="1"/>
  <c r="TA12" i="1"/>
  <c r="YL85" i="1"/>
  <c r="YL87" i="1"/>
  <c r="YL86" i="1"/>
  <c r="YL106" i="1"/>
  <c r="YL107" i="1"/>
  <c r="YL89" i="1"/>
  <c r="YL88" i="1"/>
  <c r="YL108" i="1"/>
  <c r="YL90" i="1"/>
  <c r="YL91" i="1"/>
  <c r="YL93" i="1"/>
  <c r="YL92" i="1"/>
  <c r="YL94" i="1"/>
  <c r="YL95" i="1"/>
  <c r="YL97" i="1"/>
  <c r="YL96" i="1"/>
  <c r="YL98" i="1"/>
  <c r="YL99" i="1"/>
  <c r="YL100" i="1"/>
  <c r="YL101" i="1"/>
  <c r="YL103" i="1"/>
  <c r="YL102" i="1"/>
  <c r="YL104" i="1"/>
  <c r="YL105" i="1"/>
  <c r="YM8" i="1"/>
  <c r="TA114" i="1" l="1"/>
  <c r="YM114" i="1"/>
  <c r="TA113" i="1"/>
  <c r="TA85" i="1"/>
  <c r="TA86" i="1"/>
  <c r="TA87" i="1"/>
  <c r="TA88" i="1"/>
  <c r="TA89" i="1"/>
  <c r="TA90" i="1"/>
  <c r="TA91" i="1"/>
  <c r="TA92" i="1"/>
  <c r="TA93" i="1"/>
  <c r="TA94" i="1"/>
  <c r="TA95" i="1"/>
  <c r="TA96" i="1"/>
  <c r="TA97" i="1"/>
  <c r="TA98" i="1"/>
  <c r="TA99" i="1"/>
  <c r="TA100" i="1"/>
  <c r="TA101" i="1"/>
  <c r="TA102" i="1"/>
  <c r="TA103" i="1"/>
  <c r="TA104" i="1"/>
  <c r="TA105" i="1"/>
  <c r="TA106" i="1"/>
  <c r="TA107" i="1"/>
  <c r="TA108" i="1"/>
  <c r="TB12" i="1"/>
  <c r="TC6" i="1"/>
  <c r="YM85" i="1"/>
  <c r="YM86" i="1"/>
  <c r="YM87" i="1"/>
  <c r="YM106" i="1"/>
  <c r="YM89" i="1"/>
  <c r="YM107" i="1"/>
  <c r="YM88" i="1"/>
  <c r="YM108" i="1"/>
  <c r="YM90" i="1"/>
  <c r="YM91" i="1"/>
  <c r="YM93" i="1"/>
  <c r="YM92" i="1"/>
  <c r="YM94" i="1"/>
  <c r="YM95" i="1"/>
  <c r="YM97" i="1"/>
  <c r="YM96" i="1"/>
  <c r="YM98" i="1"/>
  <c r="YM99" i="1"/>
  <c r="YM100" i="1"/>
  <c r="YM101" i="1"/>
  <c r="YM103" i="1"/>
  <c r="YM102" i="1"/>
  <c r="YM105" i="1"/>
  <c r="YM104" i="1"/>
  <c r="YN8" i="1"/>
  <c r="YN114" i="1" l="1"/>
  <c r="TB114" i="1"/>
  <c r="TB113" i="1"/>
  <c r="TB86" i="1"/>
  <c r="TB85" i="1"/>
  <c r="TB87" i="1"/>
  <c r="TB88" i="1"/>
  <c r="TB89" i="1"/>
  <c r="TB90" i="1"/>
  <c r="TB91" i="1"/>
  <c r="TB92" i="1"/>
  <c r="TB93" i="1"/>
  <c r="TB94" i="1"/>
  <c r="TB95" i="1"/>
  <c r="TB96" i="1"/>
  <c r="TB97" i="1"/>
  <c r="TB98" i="1"/>
  <c r="TB99" i="1"/>
  <c r="TB100" i="1"/>
  <c r="TB101" i="1"/>
  <c r="TB102" i="1"/>
  <c r="TB103" i="1"/>
  <c r="TB104" i="1"/>
  <c r="TB105" i="1"/>
  <c r="TB106" i="1"/>
  <c r="TB107" i="1"/>
  <c r="TB108" i="1"/>
  <c r="TC12" i="1"/>
  <c r="TD6" i="1"/>
  <c r="YN85" i="1"/>
  <c r="YN86" i="1"/>
  <c r="YN106" i="1"/>
  <c r="YN87" i="1"/>
  <c r="YN107" i="1"/>
  <c r="YN88" i="1"/>
  <c r="YN89" i="1"/>
  <c r="YN108" i="1"/>
  <c r="YN90" i="1"/>
  <c r="YN91" i="1"/>
  <c r="YN92" i="1"/>
  <c r="YN93" i="1"/>
  <c r="YN95" i="1"/>
  <c r="YN94" i="1"/>
  <c r="YN97" i="1"/>
  <c r="YN96" i="1"/>
  <c r="YN98" i="1"/>
  <c r="YN99" i="1"/>
  <c r="YN100" i="1"/>
  <c r="YN101" i="1"/>
  <c r="YN102" i="1"/>
  <c r="YN103" i="1"/>
  <c r="YN105" i="1"/>
  <c r="YN104" i="1"/>
  <c r="YO8" i="1"/>
  <c r="TC114" i="1" l="1"/>
  <c r="YO114" i="1"/>
  <c r="TC113" i="1"/>
  <c r="TC86" i="1"/>
  <c r="TC85" i="1"/>
  <c r="TC87" i="1"/>
  <c r="TC88" i="1"/>
  <c r="TC89" i="1"/>
  <c r="TC90" i="1"/>
  <c r="TC91" i="1"/>
  <c r="TC92" i="1"/>
  <c r="TC93" i="1"/>
  <c r="TC94" i="1"/>
  <c r="TC95" i="1"/>
  <c r="TC96" i="1"/>
  <c r="TC97" i="1"/>
  <c r="TC98" i="1"/>
  <c r="TC99" i="1"/>
  <c r="TC100" i="1"/>
  <c r="TC101" i="1"/>
  <c r="TC102" i="1"/>
  <c r="TC103" i="1"/>
  <c r="TC104" i="1"/>
  <c r="TC105" i="1"/>
  <c r="TC106" i="1"/>
  <c r="TC107" i="1"/>
  <c r="TC108" i="1"/>
  <c r="TD12" i="1"/>
  <c r="TE6" i="1"/>
  <c r="YO85" i="1"/>
  <c r="YO86" i="1"/>
  <c r="YO106" i="1"/>
  <c r="YO87" i="1"/>
  <c r="YO88" i="1"/>
  <c r="YO107" i="1"/>
  <c r="YO89" i="1"/>
  <c r="YO108" i="1"/>
  <c r="YO91" i="1"/>
  <c r="YO90" i="1"/>
  <c r="YO92" i="1"/>
  <c r="YO93" i="1"/>
  <c r="YO94" i="1"/>
  <c r="YO95" i="1"/>
  <c r="YO97" i="1"/>
  <c r="YO96" i="1"/>
  <c r="YO98" i="1"/>
  <c r="YO99" i="1"/>
  <c r="YO101" i="1"/>
  <c r="YO100" i="1"/>
  <c r="YO102" i="1"/>
  <c r="YO103" i="1"/>
  <c r="YO105" i="1"/>
  <c r="YO104" i="1"/>
  <c r="YP8" i="1"/>
  <c r="TD114" i="1" l="1"/>
  <c r="YP114" i="1"/>
  <c r="TD113" i="1"/>
  <c r="TD85" i="1"/>
  <c r="TD86" i="1"/>
  <c r="TD87" i="1"/>
  <c r="TD88" i="1"/>
  <c r="TD89" i="1"/>
  <c r="TD90" i="1"/>
  <c r="TD91" i="1"/>
  <c r="TD92" i="1"/>
  <c r="TD93" i="1"/>
  <c r="TD94" i="1"/>
  <c r="TD95" i="1"/>
  <c r="TD96" i="1"/>
  <c r="TD97" i="1"/>
  <c r="TD98" i="1"/>
  <c r="TD99" i="1"/>
  <c r="TD100" i="1"/>
  <c r="TD101" i="1"/>
  <c r="TD102" i="1"/>
  <c r="TD103" i="1"/>
  <c r="TD104" i="1"/>
  <c r="TD105" i="1"/>
  <c r="TD106" i="1"/>
  <c r="TD107" i="1"/>
  <c r="TD108" i="1"/>
  <c r="TE12" i="1"/>
  <c r="TF6" i="1"/>
  <c r="YP85" i="1"/>
  <c r="YP86" i="1"/>
  <c r="YP106" i="1"/>
  <c r="YP87" i="1"/>
  <c r="YP88" i="1"/>
  <c r="YP89" i="1"/>
  <c r="YP107" i="1"/>
  <c r="YP108" i="1"/>
  <c r="YP90" i="1"/>
  <c r="YP91" i="1"/>
  <c r="YP92" i="1"/>
  <c r="YP93" i="1"/>
  <c r="YP95" i="1"/>
  <c r="YP94" i="1"/>
  <c r="YP96" i="1"/>
  <c r="YP97" i="1"/>
  <c r="YP98" i="1"/>
  <c r="YP99" i="1"/>
  <c r="YP100" i="1"/>
  <c r="YP101" i="1"/>
  <c r="YP103" i="1"/>
  <c r="YP102" i="1"/>
  <c r="YP105" i="1"/>
  <c r="YP104" i="1"/>
  <c r="YQ8" i="1"/>
  <c r="TE114" i="1" l="1"/>
  <c r="YQ114" i="1"/>
  <c r="TE113" i="1"/>
  <c r="TE85" i="1"/>
  <c r="TE86" i="1"/>
  <c r="TE87" i="1"/>
  <c r="TE88" i="1"/>
  <c r="TE89" i="1"/>
  <c r="TE90" i="1"/>
  <c r="TE91" i="1"/>
  <c r="TE92" i="1"/>
  <c r="TE93" i="1"/>
  <c r="TE94" i="1"/>
  <c r="TE95" i="1"/>
  <c r="TE96" i="1"/>
  <c r="TE97" i="1"/>
  <c r="TE98" i="1"/>
  <c r="TE99" i="1"/>
  <c r="TE100" i="1"/>
  <c r="TE101" i="1"/>
  <c r="TE102" i="1"/>
  <c r="TE103" i="1"/>
  <c r="TE104" i="1"/>
  <c r="TE105" i="1"/>
  <c r="TE106" i="1"/>
  <c r="TE107" i="1"/>
  <c r="TE108" i="1"/>
  <c r="TF12" i="1"/>
  <c r="TG6" i="1"/>
  <c r="YQ85" i="1"/>
  <c r="YQ106" i="1"/>
  <c r="YQ87" i="1"/>
  <c r="YQ86" i="1"/>
  <c r="YQ88" i="1"/>
  <c r="YQ107" i="1"/>
  <c r="YQ89" i="1"/>
  <c r="YQ108" i="1"/>
  <c r="YQ91" i="1"/>
  <c r="YQ90" i="1"/>
  <c r="YQ92" i="1"/>
  <c r="YQ93" i="1"/>
  <c r="YQ95" i="1"/>
  <c r="YQ94" i="1"/>
  <c r="YQ96" i="1"/>
  <c r="YQ97" i="1"/>
  <c r="YQ99" i="1"/>
  <c r="YQ98" i="1"/>
  <c r="YQ100" i="1"/>
  <c r="YQ101" i="1"/>
  <c r="YQ102" i="1"/>
  <c r="YQ103" i="1"/>
  <c r="YQ105" i="1"/>
  <c r="YQ104" i="1"/>
  <c r="YR8" i="1"/>
  <c r="TF114" i="1" l="1"/>
  <c r="YR114" i="1"/>
  <c r="TF113" i="1"/>
  <c r="TF86" i="1"/>
  <c r="TF85" i="1"/>
  <c r="TF87" i="1"/>
  <c r="TF88" i="1"/>
  <c r="TF89" i="1"/>
  <c r="TF90" i="1"/>
  <c r="TF91" i="1"/>
  <c r="TF92" i="1"/>
  <c r="TF93" i="1"/>
  <c r="TF94" i="1"/>
  <c r="TF95" i="1"/>
  <c r="TF96" i="1"/>
  <c r="TF97" i="1"/>
  <c r="TF98" i="1"/>
  <c r="TF99" i="1"/>
  <c r="TF100" i="1"/>
  <c r="TF101" i="1"/>
  <c r="TF102" i="1"/>
  <c r="TF103" i="1"/>
  <c r="TF104" i="1"/>
  <c r="TF105" i="1"/>
  <c r="TF106" i="1"/>
  <c r="TF107" i="1"/>
  <c r="TF108" i="1"/>
  <c r="TH6" i="1"/>
  <c r="TG12" i="1"/>
  <c r="YR85" i="1"/>
  <c r="YR86" i="1"/>
  <c r="YR87" i="1"/>
  <c r="YR106" i="1"/>
  <c r="YR108" i="1"/>
  <c r="YR89" i="1"/>
  <c r="YR107" i="1"/>
  <c r="YR88" i="1"/>
  <c r="YR91" i="1"/>
  <c r="YR90" i="1"/>
  <c r="YR92" i="1"/>
  <c r="YR93" i="1"/>
  <c r="YR95" i="1"/>
  <c r="YR94" i="1"/>
  <c r="YR96" i="1"/>
  <c r="YR97" i="1"/>
  <c r="YR98" i="1"/>
  <c r="YR99" i="1"/>
  <c r="YR100" i="1"/>
  <c r="YR101" i="1"/>
  <c r="YR103" i="1"/>
  <c r="YR102" i="1"/>
  <c r="YR104" i="1"/>
  <c r="YR105" i="1"/>
  <c r="YS8" i="1"/>
  <c r="TG114" i="1" l="1"/>
  <c r="YS114" i="1"/>
  <c r="TG113" i="1"/>
  <c r="TG86" i="1"/>
  <c r="TG85" i="1"/>
  <c r="TG87" i="1"/>
  <c r="TG88" i="1"/>
  <c r="TG89" i="1"/>
  <c r="TG90" i="1"/>
  <c r="TG91" i="1"/>
  <c r="TG92" i="1"/>
  <c r="TG93" i="1"/>
  <c r="TG94" i="1"/>
  <c r="TG95" i="1"/>
  <c r="TG96" i="1"/>
  <c r="TG97" i="1"/>
  <c r="TG98" i="1"/>
  <c r="TG99" i="1"/>
  <c r="TG100" i="1"/>
  <c r="TG101" i="1"/>
  <c r="TG102" i="1"/>
  <c r="TG103" i="1"/>
  <c r="TG104" i="1"/>
  <c r="TG105" i="1"/>
  <c r="TG106" i="1"/>
  <c r="TG107" i="1"/>
  <c r="TG108" i="1"/>
  <c r="TH12" i="1"/>
  <c r="TI6" i="1"/>
  <c r="YS85" i="1"/>
  <c r="YS86" i="1"/>
  <c r="YS87" i="1"/>
  <c r="YS106" i="1"/>
  <c r="YS88" i="1"/>
  <c r="YS107" i="1"/>
  <c r="YS108" i="1"/>
  <c r="YS89" i="1"/>
  <c r="YS91" i="1"/>
  <c r="YS90" i="1"/>
  <c r="YS92" i="1"/>
  <c r="YS93" i="1"/>
  <c r="YS95" i="1"/>
  <c r="YS94" i="1"/>
  <c r="YS96" i="1"/>
  <c r="YS97" i="1"/>
  <c r="YS99" i="1"/>
  <c r="YS98" i="1"/>
  <c r="YS100" i="1"/>
  <c r="YS101" i="1"/>
  <c r="YS102" i="1"/>
  <c r="YS103" i="1"/>
  <c r="YS104" i="1"/>
  <c r="YS105" i="1"/>
  <c r="YT8" i="1"/>
  <c r="TH114" i="1" l="1"/>
  <c r="YT114" i="1"/>
  <c r="TH113" i="1"/>
  <c r="TH85" i="1"/>
  <c r="TH86" i="1"/>
  <c r="TH87" i="1"/>
  <c r="TH88" i="1"/>
  <c r="TH89" i="1"/>
  <c r="TH90" i="1"/>
  <c r="TH91" i="1"/>
  <c r="TH92" i="1"/>
  <c r="TH93" i="1"/>
  <c r="TH94" i="1"/>
  <c r="TH95" i="1"/>
  <c r="TH96" i="1"/>
  <c r="TH97" i="1"/>
  <c r="TH98" i="1"/>
  <c r="TH99" i="1"/>
  <c r="TH100" i="1"/>
  <c r="TH101" i="1"/>
  <c r="TH102" i="1"/>
  <c r="TH103" i="1"/>
  <c r="TH104" i="1"/>
  <c r="TH105" i="1"/>
  <c r="TH106" i="1"/>
  <c r="TH107" i="1"/>
  <c r="TH108" i="1"/>
  <c r="TI12" i="1"/>
  <c r="TJ6" i="1"/>
  <c r="YT85" i="1"/>
  <c r="YT106" i="1"/>
  <c r="YT86" i="1"/>
  <c r="YT87" i="1"/>
  <c r="YT88" i="1"/>
  <c r="YT89" i="1"/>
  <c r="YT108" i="1"/>
  <c r="YT107" i="1"/>
  <c r="YT91" i="1"/>
  <c r="YT90" i="1"/>
  <c r="YT92" i="1"/>
  <c r="YT93" i="1"/>
  <c r="YT95" i="1"/>
  <c r="YT94" i="1"/>
  <c r="YT96" i="1"/>
  <c r="YT97" i="1"/>
  <c r="YT98" i="1"/>
  <c r="YT99" i="1"/>
  <c r="YT101" i="1"/>
  <c r="YT100" i="1"/>
  <c r="YT102" i="1"/>
  <c r="YT103" i="1"/>
  <c r="YT104" i="1"/>
  <c r="YT105" i="1"/>
  <c r="YU8" i="1"/>
  <c r="TI114" i="1" l="1"/>
  <c r="YU114" i="1"/>
  <c r="TI113" i="1"/>
  <c r="TI85" i="1"/>
  <c r="TI86" i="1"/>
  <c r="TI87" i="1"/>
  <c r="TI88" i="1"/>
  <c r="TI89" i="1"/>
  <c r="TI90" i="1"/>
  <c r="TI91" i="1"/>
  <c r="TI92" i="1"/>
  <c r="TI93" i="1"/>
  <c r="TI94" i="1"/>
  <c r="TI95" i="1"/>
  <c r="TI96" i="1"/>
  <c r="TI97" i="1"/>
  <c r="TI98" i="1"/>
  <c r="TI99" i="1"/>
  <c r="TI100" i="1"/>
  <c r="TI101" i="1"/>
  <c r="TI102" i="1"/>
  <c r="TI103" i="1"/>
  <c r="TI104" i="1"/>
  <c r="TI105" i="1"/>
  <c r="TI106" i="1"/>
  <c r="TI107" i="1"/>
  <c r="TI108" i="1"/>
  <c r="TK6" i="1"/>
  <c r="TJ12" i="1"/>
  <c r="YU85" i="1"/>
  <c r="YU86" i="1"/>
  <c r="YU87" i="1"/>
  <c r="YU106" i="1"/>
  <c r="YU88" i="1"/>
  <c r="YU107" i="1"/>
  <c r="YU108" i="1"/>
  <c r="YU89" i="1"/>
  <c r="YU91" i="1"/>
  <c r="YU90" i="1"/>
  <c r="YU92" i="1"/>
  <c r="YU93" i="1"/>
  <c r="YU95" i="1"/>
  <c r="YU94" i="1"/>
  <c r="YU96" i="1"/>
  <c r="YU97" i="1"/>
  <c r="YU98" i="1"/>
  <c r="YU99" i="1"/>
  <c r="YU101" i="1"/>
  <c r="YU100" i="1"/>
  <c r="YU103" i="1"/>
  <c r="YU102" i="1"/>
  <c r="YU105" i="1"/>
  <c r="YU104" i="1"/>
  <c r="YV8" i="1"/>
  <c r="TJ114" i="1" l="1"/>
  <c r="YV114" i="1"/>
  <c r="TJ113" i="1"/>
  <c r="TJ85" i="1"/>
  <c r="TJ86" i="1"/>
  <c r="TJ87" i="1"/>
  <c r="TJ88" i="1"/>
  <c r="TJ89" i="1"/>
  <c r="TJ90" i="1"/>
  <c r="TJ91" i="1"/>
  <c r="TJ92" i="1"/>
  <c r="TJ93" i="1"/>
  <c r="TJ94" i="1"/>
  <c r="TJ95" i="1"/>
  <c r="TJ96" i="1"/>
  <c r="TJ97" i="1"/>
  <c r="TJ98" i="1"/>
  <c r="TJ99" i="1"/>
  <c r="TJ100" i="1"/>
  <c r="TJ101" i="1"/>
  <c r="TJ102" i="1"/>
  <c r="TJ103" i="1"/>
  <c r="TJ104" i="1"/>
  <c r="TJ105" i="1"/>
  <c r="TJ106" i="1"/>
  <c r="TJ107" i="1"/>
  <c r="TJ108" i="1"/>
  <c r="TK12" i="1"/>
  <c r="TL6" i="1"/>
  <c r="YV85" i="1"/>
  <c r="YV86" i="1"/>
  <c r="YV106" i="1"/>
  <c r="YV87" i="1"/>
  <c r="YV88" i="1"/>
  <c r="YV107" i="1"/>
  <c r="YV108" i="1"/>
  <c r="YV89" i="1"/>
  <c r="YV90" i="1"/>
  <c r="YV91" i="1"/>
  <c r="YV92" i="1"/>
  <c r="YV93" i="1"/>
  <c r="YV95" i="1"/>
  <c r="YV94" i="1"/>
  <c r="YV97" i="1"/>
  <c r="YV96" i="1"/>
  <c r="YV98" i="1"/>
  <c r="YV99" i="1"/>
  <c r="YV101" i="1"/>
  <c r="YV100" i="1"/>
  <c r="YV103" i="1"/>
  <c r="YV102" i="1"/>
  <c r="YV104" i="1"/>
  <c r="YV105" i="1"/>
  <c r="YW8" i="1"/>
  <c r="YW114" i="1" l="1"/>
  <c r="TK114" i="1"/>
  <c r="TK113" i="1"/>
  <c r="TK86" i="1"/>
  <c r="TK85" i="1"/>
  <c r="TK87" i="1"/>
  <c r="TK88" i="1"/>
  <c r="TK89" i="1"/>
  <c r="TK90" i="1"/>
  <c r="TK91" i="1"/>
  <c r="TK92" i="1"/>
  <c r="TK93" i="1"/>
  <c r="TK94" i="1"/>
  <c r="TK95" i="1"/>
  <c r="TK96" i="1"/>
  <c r="TK97" i="1"/>
  <c r="TK98" i="1"/>
  <c r="TK99" i="1"/>
  <c r="TK100" i="1"/>
  <c r="TK101" i="1"/>
  <c r="TK102" i="1"/>
  <c r="TK103" i="1"/>
  <c r="TK104" i="1"/>
  <c r="TK105" i="1"/>
  <c r="TK106" i="1"/>
  <c r="TK107" i="1"/>
  <c r="TK108" i="1"/>
  <c r="TL12" i="1"/>
  <c r="TM6" i="1"/>
  <c r="YW85" i="1"/>
  <c r="YW87" i="1"/>
  <c r="YW86" i="1"/>
  <c r="YW106" i="1"/>
  <c r="YW107" i="1"/>
  <c r="YW108" i="1"/>
  <c r="YW89" i="1"/>
  <c r="YW88" i="1"/>
  <c r="YW90" i="1"/>
  <c r="YW91" i="1"/>
  <c r="YW92" i="1"/>
  <c r="YW93" i="1"/>
  <c r="YW95" i="1"/>
  <c r="YW94" i="1"/>
  <c r="YW96" i="1"/>
  <c r="YW97" i="1"/>
  <c r="YW98" i="1"/>
  <c r="YW99" i="1"/>
  <c r="YW101" i="1"/>
  <c r="YW100" i="1"/>
  <c r="YW103" i="1"/>
  <c r="YW102" i="1"/>
  <c r="YW104" i="1"/>
  <c r="YW105" i="1"/>
  <c r="YX8" i="1"/>
  <c r="TL114" i="1" l="1"/>
  <c r="YX114" i="1"/>
  <c r="TL113" i="1"/>
  <c r="TL86" i="1"/>
  <c r="TL85" i="1"/>
  <c r="TL87" i="1"/>
  <c r="TL88" i="1"/>
  <c r="TL89" i="1"/>
  <c r="TL90" i="1"/>
  <c r="TL91" i="1"/>
  <c r="TL92" i="1"/>
  <c r="TL93" i="1"/>
  <c r="TL94" i="1"/>
  <c r="TL95" i="1"/>
  <c r="TL96" i="1"/>
  <c r="TL97" i="1"/>
  <c r="TL98" i="1"/>
  <c r="TL99" i="1"/>
  <c r="TL100" i="1"/>
  <c r="TL101" i="1"/>
  <c r="TL102" i="1"/>
  <c r="TL103" i="1"/>
  <c r="TL104" i="1"/>
  <c r="TL105" i="1"/>
  <c r="TL106" i="1"/>
  <c r="TL107" i="1"/>
  <c r="TL108" i="1"/>
  <c r="TM12" i="1"/>
  <c r="TN6" i="1"/>
  <c r="YX85" i="1"/>
  <c r="YX87" i="1"/>
  <c r="YX86" i="1"/>
  <c r="YX106" i="1"/>
  <c r="YX107" i="1"/>
  <c r="YX88" i="1"/>
  <c r="YX108" i="1"/>
  <c r="YX89" i="1"/>
  <c r="YX91" i="1"/>
  <c r="YX90" i="1"/>
  <c r="YX93" i="1"/>
  <c r="YX92" i="1"/>
  <c r="YX95" i="1"/>
  <c r="YX94" i="1"/>
  <c r="YX96" i="1"/>
  <c r="YX97" i="1"/>
  <c r="YX98" i="1"/>
  <c r="YX99" i="1"/>
  <c r="YX101" i="1"/>
  <c r="YX100" i="1"/>
  <c r="YX102" i="1"/>
  <c r="YX103" i="1"/>
  <c r="YX104" i="1"/>
  <c r="YX105" i="1"/>
  <c r="YY8" i="1"/>
  <c r="TM114" i="1" l="1"/>
  <c r="YY114" i="1"/>
  <c r="TM113" i="1"/>
  <c r="TM86" i="1"/>
  <c r="TM85" i="1"/>
  <c r="TM87" i="1"/>
  <c r="TM88" i="1"/>
  <c r="TM89" i="1"/>
  <c r="TM90" i="1"/>
  <c r="TM91" i="1"/>
  <c r="TM92" i="1"/>
  <c r="TM93" i="1"/>
  <c r="TM94" i="1"/>
  <c r="TM95" i="1"/>
  <c r="TM96" i="1"/>
  <c r="TM97" i="1"/>
  <c r="TM98" i="1"/>
  <c r="TM99" i="1"/>
  <c r="TM100" i="1"/>
  <c r="TM101" i="1"/>
  <c r="TM102" i="1"/>
  <c r="TM103" i="1"/>
  <c r="TM104" i="1"/>
  <c r="TM105" i="1"/>
  <c r="TM106" i="1"/>
  <c r="TM107" i="1"/>
  <c r="TM108" i="1"/>
  <c r="TN12" i="1"/>
  <c r="TO6" i="1"/>
  <c r="YY85" i="1"/>
  <c r="YY106" i="1"/>
  <c r="YY87" i="1"/>
  <c r="YY86" i="1"/>
  <c r="YY107" i="1"/>
  <c r="YY89" i="1"/>
  <c r="YY108" i="1"/>
  <c r="YY88" i="1"/>
  <c r="YY91" i="1"/>
  <c r="YY90" i="1"/>
  <c r="YY92" i="1"/>
  <c r="YY93" i="1"/>
  <c r="YY94" i="1"/>
  <c r="YY95" i="1"/>
  <c r="YY96" i="1"/>
  <c r="YY97" i="1"/>
  <c r="YY98" i="1"/>
  <c r="YY99" i="1"/>
  <c r="YY100" i="1"/>
  <c r="YY101" i="1"/>
  <c r="YY102" i="1"/>
  <c r="YY103" i="1"/>
  <c r="YY105" i="1"/>
  <c r="YY104" i="1"/>
  <c r="YZ8" i="1"/>
  <c r="TN114" i="1" l="1"/>
  <c r="TN113" i="1"/>
  <c r="TN85" i="1"/>
  <c r="TN86" i="1"/>
  <c r="TN87" i="1"/>
  <c r="TN88" i="1"/>
  <c r="TN89" i="1"/>
  <c r="TN90" i="1"/>
  <c r="TN91" i="1"/>
  <c r="TN92" i="1"/>
  <c r="TN93" i="1"/>
  <c r="TN94" i="1"/>
  <c r="TN95" i="1"/>
  <c r="TN96" i="1"/>
  <c r="TN97" i="1"/>
  <c r="TN98" i="1"/>
  <c r="TN99" i="1"/>
  <c r="TN100" i="1"/>
  <c r="TN101" i="1"/>
  <c r="TN102" i="1"/>
  <c r="TN103" i="1"/>
  <c r="TN104" i="1"/>
  <c r="TN105" i="1"/>
  <c r="TN106" i="1"/>
  <c r="TN107" i="1"/>
  <c r="TN108" i="1"/>
  <c r="TO12" i="1"/>
  <c r="TP6" i="1"/>
  <c r="ZY15" i="1"/>
  <c r="PB117" i="1"/>
  <c r="S14" i="1"/>
  <c r="R14" i="1"/>
  <c r="Q14" i="1"/>
  <c r="P14" i="1"/>
  <c r="AK14" i="1"/>
  <c r="N14" i="1"/>
  <c r="T14" i="1"/>
  <c r="AM14" i="1"/>
  <c r="AP14" i="1"/>
  <c r="J14" i="1"/>
  <c r="I14" i="1"/>
  <c r="JV117" i="1"/>
  <c r="JU117" i="1"/>
  <c r="JT117" i="1"/>
  <c r="JS117" i="1"/>
  <c r="JR117" i="1"/>
  <c r="JQ117" i="1"/>
  <c r="JH117" i="1"/>
  <c r="A6" i="5"/>
  <c r="KN117" i="1"/>
  <c r="TO114" i="1" l="1"/>
  <c r="TO113" i="1"/>
  <c r="TO86" i="1"/>
  <c r="TO85" i="1"/>
  <c r="TO87" i="1"/>
  <c r="TO88" i="1"/>
  <c r="TO89" i="1"/>
  <c r="TO90" i="1"/>
  <c r="TO91" i="1"/>
  <c r="TO92" i="1"/>
  <c r="TO93" i="1"/>
  <c r="TO94" i="1"/>
  <c r="TO95" i="1"/>
  <c r="TO96" i="1"/>
  <c r="TO97" i="1"/>
  <c r="TO98" i="1"/>
  <c r="TO99" i="1"/>
  <c r="TO100" i="1"/>
  <c r="TO101" i="1"/>
  <c r="TO102" i="1"/>
  <c r="TO103" i="1"/>
  <c r="TO104" i="1"/>
  <c r="TO105" i="1"/>
  <c r="TO106" i="1"/>
  <c r="TO107" i="1"/>
  <c r="TO108" i="1"/>
  <c r="TQ6" i="1"/>
  <c r="TP12" i="1"/>
  <c r="V14" i="1"/>
  <c r="AD14" i="1"/>
  <c r="AEV14" i="1"/>
  <c r="ADR14" i="1"/>
  <c r="GO14" i="1"/>
  <c r="GV14" i="1"/>
  <c r="GU14" i="1"/>
  <c r="GT14" i="1"/>
  <c r="GS14" i="1"/>
  <c r="GR14" i="1"/>
  <c r="GQ14" i="1"/>
  <c r="GP14" i="1"/>
  <c r="PB14" i="1"/>
  <c r="PB15" i="1" s="1" a="1"/>
  <c r="PB15" i="1" s="1"/>
  <c r="PB50" i="1" s="1" a="1"/>
  <c r="PB50" i="1" s="1"/>
  <c r="JI117" i="1"/>
  <c r="JI14" i="1"/>
  <c r="JI15" i="1" s="1" a="1"/>
  <c r="JI15" i="1" s="1"/>
  <c r="JO117" i="1"/>
  <c r="JO14" i="1"/>
  <c r="JO15" i="1" s="1" a="1"/>
  <c r="JO15" i="1" s="1"/>
  <c r="JP117" i="1"/>
  <c r="JP14" i="1"/>
  <c r="JP15" i="1" s="1" a="1"/>
  <c r="JP15" i="1" s="1"/>
  <c r="JH14" i="1"/>
  <c r="JH15" i="1" s="1" a="1"/>
  <c r="JH15" i="1" s="1"/>
  <c r="JS14" i="1"/>
  <c r="JS15" i="1" s="1" a="1"/>
  <c r="JS15" i="1" s="1"/>
  <c r="JT14" i="1"/>
  <c r="JT15" i="1" s="1" a="1"/>
  <c r="JT15" i="1" s="1"/>
  <c r="JU14" i="1"/>
  <c r="JU15" i="1" s="1" a="1"/>
  <c r="JU15" i="1" s="1"/>
  <c r="JQ14" i="1"/>
  <c r="JQ15" i="1" s="1" a="1"/>
  <c r="JQ15" i="1" s="1"/>
  <c r="JR14" i="1"/>
  <c r="JR15" i="1" s="1" a="1"/>
  <c r="JR15" i="1" s="1"/>
  <c r="JV14" i="1"/>
  <c r="JV15" i="1" s="1" a="1"/>
  <c r="JV15" i="1" s="1"/>
  <c r="KN14" i="1"/>
  <c r="KN15" i="1" s="1" a="1"/>
  <c r="KN15" i="1" s="1"/>
  <c r="TP114" i="1" l="1"/>
  <c r="JV114" i="1" a="1"/>
  <c r="JV114" i="1" s="1"/>
  <c r="JO114" i="1" a="1"/>
  <c r="JO114" i="1" s="1"/>
  <c r="JQ114" i="1" a="1"/>
  <c r="JQ114" i="1" s="1"/>
  <c r="JH114" i="1" a="1"/>
  <c r="JH114" i="1" s="1"/>
  <c r="JR114" i="1" a="1"/>
  <c r="JR114" i="1" s="1"/>
  <c r="JI114" i="1" a="1"/>
  <c r="JI114" i="1" s="1"/>
  <c r="JP114" i="1" a="1"/>
  <c r="JP114" i="1" s="1"/>
  <c r="JS114" i="1" a="1"/>
  <c r="JS114" i="1" s="1"/>
  <c r="JU114" i="1" a="1"/>
  <c r="JU114" i="1" s="1"/>
  <c r="JT114" i="1" a="1"/>
  <c r="JT114" i="1" s="1"/>
  <c r="JH113" i="1" a="1"/>
  <c r="JH113" i="1" s="1"/>
  <c r="JQ113" i="1" a="1"/>
  <c r="JQ113" i="1" s="1"/>
  <c r="JO113" i="1" a="1"/>
  <c r="JO113" i="1" s="1"/>
  <c r="JS113" i="1" a="1"/>
  <c r="JS113" i="1" s="1"/>
  <c r="JT113" i="1" a="1"/>
  <c r="JT113" i="1" s="1"/>
  <c r="JI113" i="1" a="1"/>
  <c r="JI113" i="1" s="1"/>
  <c r="JV113" i="1" a="1"/>
  <c r="JV113" i="1" s="1"/>
  <c r="JU113" i="1" a="1"/>
  <c r="JU113" i="1" s="1"/>
  <c r="TP113" i="1"/>
  <c r="JR113" i="1" a="1"/>
  <c r="JR113" i="1" s="1"/>
  <c r="JP113" i="1" a="1"/>
  <c r="JP113" i="1" s="1"/>
  <c r="AB14" i="1"/>
  <c r="AA14" i="1" s="1"/>
  <c r="TP86" i="1"/>
  <c r="TP85" i="1"/>
  <c r="TP87" i="1"/>
  <c r="TP88" i="1"/>
  <c r="TP89" i="1"/>
  <c r="TP90" i="1"/>
  <c r="TP91" i="1"/>
  <c r="TP92" i="1"/>
  <c r="TP93" i="1"/>
  <c r="TP94" i="1"/>
  <c r="TP95" i="1"/>
  <c r="TP96" i="1"/>
  <c r="TP97" i="1"/>
  <c r="TP98" i="1"/>
  <c r="TP99" i="1"/>
  <c r="TP100" i="1"/>
  <c r="TP101" i="1"/>
  <c r="TP102" i="1"/>
  <c r="TP103" i="1"/>
  <c r="TP104" i="1"/>
  <c r="TP105" i="1"/>
  <c r="TP106" i="1"/>
  <c r="TP107" i="1"/>
  <c r="TP108" i="1"/>
  <c r="TR6" i="1"/>
  <c r="TQ12" i="1"/>
  <c r="KN85" i="1" a="1"/>
  <c r="KN85" i="1" s="1"/>
  <c r="KN106" i="1" s="1" a="1"/>
  <c r="KN106" i="1" s="1"/>
  <c r="JV85" i="1" a="1"/>
  <c r="JV85" i="1" s="1"/>
  <c r="JV106" i="1" s="1" a="1"/>
  <c r="JV106" i="1" s="1"/>
  <c r="JR85" i="1" a="1"/>
  <c r="JR85" i="1" s="1"/>
  <c r="JR106" i="1" s="1" a="1"/>
  <c r="JR106" i="1" s="1"/>
  <c r="JQ85" i="1" a="1"/>
  <c r="JQ85" i="1" s="1"/>
  <c r="JQ86" i="1" s="1" a="1"/>
  <c r="JQ86" i="1" s="1"/>
  <c r="JU85" i="1" a="1"/>
  <c r="JU85" i="1" s="1"/>
  <c r="JU106" i="1" s="1" a="1"/>
  <c r="JU106" i="1" s="1"/>
  <c r="JS85" i="1" a="1"/>
  <c r="JS85" i="1" s="1"/>
  <c r="JS86" i="1" s="1" a="1"/>
  <c r="JS86" i="1" s="1"/>
  <c r="JT85" i="1" a="1"/>
  <c r="JT85" i="1" s="1"/>
  <c r="JT106" i="1" s="1" a="1"/>
  <c r="JT106" i="1" s="1"/>
  <c r="JH85" i="1" a="1"/>
  <c r="JH85" i="1" s="1"/>
  <c r="JH106" i="1" s="1" a="1"/>
  <c r="JH106" i="1" s="1"/>
  <c r="JO85" i="1" a="1"/>
  <c r="JO85" i="1" s="1"/>
  <c r="JO86" i="1" s="1" a="1"/>
  <c r="JO86" i="1" s="1"/>
  <c r="JP85" i="1" a="1"/>
  <c r="JP85" i="1" s="1"/>
  <c r="JP86" i="1" s="1" a="1"/>
  <c r="JP86" i="1" s="1"/>
  <c r="JI85" i="1" a="1"/>
  <c r="JI85" i="1" s="1"/>
  <c r="JI106" i="1" s="1" a="1"/>
  <c r="JI106" i="1" s="1"/>
  <c r="JR50" i="1" a="1"/>
  <c r="JR50" i="1" s="1"/>
  <c r="JT50" i="1" a="1"/>
  <c r="JT50" i="1" s="1"/>
  <c r="JS50" i="1" a="1"/>
  <c r="JS50" i="1" s="1"/>
  <c r="JH50" i="1" a="1"/>
  <c r="JH50" i="1" s="1"/>
  <c r="KN50" i="1" a="1"/>
  <c r="KN50" i="1" s="1"/>
  <c r="JP50" i="1" a="1"/>
  <c r="JP50" i="1" s="1"/>
  <c r="JQ50" i="1" a="1"/>
  <c r="JQ50" i="1" s="1"/>
  <c r="JO50" i="1" a="1"/>
  <c r="JO50" i="1" s="1"/>
  <c r="JU50" i="1" a="1"/>
  <c r="JU50" i="1" s="1"/>
  <c r="JV50" i="1" a="1"/>
  <c r="JV50" i="1" s="1"/>
  <c r="JI50" i="1" a="1"/>
  <c r="JI50" i="1" s="1"/>
  <c r="PB51" i="1" a="1"/>
  <c r="PB51" i="1" s="1"/>
  <c r="PB52" i="1" s="1" a="1"/>
  <c r="PB52" i="1" s="1"/>
  <c r="PB53" i="1" a="1"/>
  <c r="PB53" i="1" s="1"/>
  <c r="PB54" i="1" s="1" a="1"/>
  <c r="PB54" i="1" s="1"/>
  <c r="PB55" i="1" a="1"/>
  <c r="PB55" i="1" s="1"/>
  <c r="PB56" i="1" s="1" a="1"/>
  <c r="PB56" i="1" s="1"/>
  <c r="JI17" i="1"/>
  <c r="JI18" i="1" s="1" a="1"/>
  <c r="JI18" i="1" s="1"/>
  <c r="JH17" i="1"/>
  <c r="JH18" i="1" s="1" a="1"/>
  <c r="JH18" i="1" s="1"/>
  <c r="KN17" i="1"/>
  <c r="KN18" i="1" s="1" a="1"/>
  <c r="KN18" i="1" s="1"/>
  <c r="PB17" i="1"/>
  <c r="PB18" i="1" s="1" a="1"/>
  <c r="PB18" i="1" s="1"/>
  <c r="JV17" i="1"/>
  <c r="JV18" i="1" s="1" a="1"/>
  <c r="JV18" i="1" s="1"/>
  <c r="JR17" i="1"/>
  <c r="JR18" i="1" s="1" a="1"/>
  <c r="JR18" i="1" s="1"/>
  <c r="JT17" i="1"/>
  <c r="JT18" i="1" s="1" a="1"/>
  <c r="JT18" i="1" s="1"/>
  <c r="JS17" i="1"/>
  <c r="JS18" i="1" s="1" a="1"/>
  <c r="JS18" i="1" s="1"/>
  <c r="JP17" i="1"/>
  <c r="JP18" i="1" s="1" a="1"/>
  <c r="JP18" i="1" s="1"/>
  <c r="JO17" i="1"/>
  <c r="JO18" i="1" s="1" a="1"/>
  <c r="JO18" i="1" s="1"/>
  <c r="JQ17" i="1"/>
  <c r="JQ18" i="1" s="1" a="1"/>
  <c r="JQ18" i="1" s="1"/>
  <c r="JU17" i="1"/>
  <c r="JU18" i="1" s="1" a="1"/>
  <c r="JU18" i="1" s="1"/>
  <c r="TQ114" i="1" l="1"/>
  <c r="TQ113" i="1"/>
  <c r="KN86" i="1" a="1"/>
  <c r="KN86" i="1" s="1"/>
  <c r="KN107" i="1" s="1" a="1"/>
  <c r="KN107" i="1" s="1"/>
  <c r="KN87" i="1" a="1"/>
  <c r="KN87" i="1" s="1"/>
  <c r="KN89" i="1" s="1" a="1"/>
  <c r="KN89" i="1" s="1"/>
  <c r="KN91" i="1" s="1" a="1"/>
  <c r="KN91" i="1" s="1"/>
  <c r="KN93" i="1" s="1" a="1"/>
  <c r="KN93" i="1" s="1"/>
  <c r="KN95" i="1" s="1" a="1"/>
  <c r="KN95" i="1" s="1"/>
  <c r="KN97" i="1" s="1" a="1"/>
  <c r="KN97" i="1" s="1"/>
  <c r="KN99" i="1" s="1" a="1"/>
  <c r="KN99" i="1" s="1"/>
  <c r="KN101" i="1" s="1" a="1"/>
  <c r="KN101" i="1" s="1"/>
  <c r="KN103" i="1" s="1" a="1"/>
  <c r="KN103" i="1" s="1"/>
  <c r="KN105" i="1" s="1" a="1"/>
  <c r="KN105" i="1" s="1"/>
  <c r="JQ87" i="1" a="1"/>
  <c r="JQ87" i="1" s="1"/>
  <c r="JQ108" i="1" s="1" a="1"/>
  <c r="JQ108" i="1" s="1"/>
  <c r="JQ106" i="1" a="1"/>
  <c r="JQ106" i="1" s="1"/>
  <c r="JR87" i="1" a="1"/>
  <c r="JR87" i="1" s="1"/>
  <c r="JR89" i="1" s="1" a="1"/>
  <c r="JR89" i="1" s="1"/>
  <c r="JR91" i="1" s="1" a="1"/>
  <c r="JR91" i="1" s="1"/>
  <c r="JR93" i="1" s="1" a="1"/>
  <c r="JR93" i="1" s="1"/>
  <c r="JR95" i="1" s="1" a="1"/>
  <c r="JR95" i="1" s="1"/>
  <c r="JR97" i="1" s="1" a="1"/>
  <c r="JR97" i="1" s="1"/>
  <c r="JR99" i="1" s="1" a="1"/>
  <c r="JR99" i="1" s="1"/>
  <c r="JR101" i="1" s="1" a="1"/>
  <c r="JR101" i="1" s="1"/>
  <c r="JR103" i="1" s="1" a="1"/>
  <c r="JR103" i="1" s="1"/>
  <c r="JR105" i="1" s="1" a="1"/>
  <c r="JR105" i="1" s="1"/>
  <c r="JU86" i="1" a="1"/>
  <c r="JU86" i="1" s="1"/>
  <c r="JU88" i="1" s="1" a="1"/>
  <c r="JU88" i="1" s="1"/>
  <c r="JU90" i="1" s="1" a="1"/>
  <c r="JU90" i="1" s="1"/>
  <c r="JU92" i="1" s="1" a="1"/>
  <c r="JU92" i="1" s="1"/>
  <c r="JU94" i="1" s="1" a="1"/>
  <c r="JU94" i="1" s="1"/>
  <c r="JU96" i="1" s="1" a="1"/>
  <c r="JU96" i="1" s="1"/>
  <c r="JU98" i="1" s="1" a="1"/>
  <c r="JU98" i="1" s="1"/>
  <c r="JU100" i="1" s="1" a="1"/>
  <c r="JU100" i="1" s="1"/>
  <c r="JU102" i="1" s="1" a="1"/>
  <c r="JU102" i="1" s="1"/>
  <c r="JU104" i="1" s="1" a="1"/>
  <c r="JU104" i="1" s="1"/>
  <c r="JV87" i="1" a="1"/>
  <c r="JV87" i="1" s="1"/>
  <c r="JV89" i="1" s="1" a="1"/>
  <c r="JV89" i="1" s="1"/>
  <c r="JV91" i="1" s="1" a="1"/>
  <c r="JV91" i="1" s="1"/>
  <c r="JV93" i="1" s="1" a="1"/>
  <c r="JV93" i="1" s="1"/>
  <c r="JV95" i="1" s="1" a="1"/>
  <c r="JV95" i="1" s="1"/>
  <c r="JV97" i="1" s="1" a="1"/>
  <c r="JV97" i="1" s="1"/>
  <c r="JV99" i="1" s="1" a="1"/>
  <c r="JV99" i="1" s="1"/>
  <c r="JV101" i="1" s="1" a="1"/>
  <c r="JV101" i="1" s="1"/>
  <c r="JV103" i="1" s="1" a="1"/>
  <c r="JV103" i="1" s="1"/>
  <c r="JV105" i="1" s="1" a="1"/>
  <c r="JV105" i="1" s="1"/>
  <c r="JV86" i="1" a="1"/>
  <c r="JV86" i="1" s="1"/>
  <c r="JV88" i="1" s="1" a="1"/>
  <c r="JV88" i="1" s="1"/>
  <c r="JV90" i="1" s="1" a="1"/>
  <c r="JV90" i="1" s="1"/>
  <c r="JV92" i="1" s="1" a="1"/>
  <c r="JV92" i="1" s="1"/>
  <c r="JV94" i="1" s="1" a="1"/>
  <c r="JV94" i="1" s="1"/>
  <c r="JV96" i="1" s="1" a="1"/>
  <c r="JV96" i="1" s="1"/>
  <c r="JV98" i="1" s="1" a="1"/>
  <c r="JV98" i="1" s="1"/>
  <c r="JV100" i="1" s="1" a="1"/>
  <c r="JV100" i="1" s="1"/>
  <c r="JV102" i="1" s="1" a="1"/>
  <c r="JV102" i="1" s="1"/>
  <c r="JV104" i="1" s="1" a="1"/>
  <c r="JV104" i="1" s="1"/>
  <c r="JR86" i="1" a="1"/>
  <c r="JR86" i="1" s="1"/>
  <c r="JR107" i="1" s="1" a="1"/>
  <c r="JR107" i="1" s="1"/>
  <c r="TQ85" i="1"/>
  <c r="TQ86" i="1"/>
  <c r="TQ87" i="1"/>
  <c r="TQ88" i="1"/>
  <c r="TQ89" i="1"/>
  <c r="TQ90" i="1"/>
  <c r="TQ91" i="1"/>
  <c r="TQ92" i="1"/>
  <c r="TQ93" i="1"/>
  <c r="TQ94" i="1"/>
  <c r="TQ95" i="1"/>
  <c r="TQ96" i="1"/>
  <c r="TQ97" i="1"/>
  <c r="TQ98" i="1"/>
  <c r="TQ99" i="1"/>
  <c r="TQ100" i="1"/>
  <c r="TQ101" i="1"/>
  <c r="TQ102" i="1"/>
  <c r="TQ103" i="1"/>
  <c r="TQ104" i="1"/>
  <c r="TQ105" i="1"/>
  <c r="TQ106" i="1"/>
  <c r="TQ107" i="1"/>
  <c r="TQ108" i="1"/>
  <c r="JT86" i="1" a="1"/>
  <c r="JT86" i="1" s="1"/>
  <c r="JT88" i="1" s="1" a="1"/>
  <c r="JT88" i="1" s="1"/>
  <c r="JT90" i="1" s="1" a="1"/>
  <c r="JT90" i="1" s="1"/>
  <c r="JT92" i="1" s="1" a="1"/>
  <c r="JT92" i="1" s="1"/>
  <c r="JT94" i="1" s="1" a="1"/>
  <c r="JT94" i="1" s="1"/>
  <c r="JT96" i="1" s="1" a="1"/>
  <c r="JT96" i="1" s="1"/>
  <c r="JT98" i="1" s="1" a="1"/>
  <c r="JT98" i="1" s="1"/>
  <c r="JT100" i="1" s="1" a="1"/>
  <c r="JT100" i="1" s="1"/>
  <c r="JT102" i="1" s="1" a="1"/>
  <c r="JT102" i="1" s="1"/>
  <c r="JT104" i="1" s="1" a="1"/>
  <c r="JT104" i="1" s="1"/>
  <c r="JT87" i="1" a="1"/>
  <c r="JT87" i="1" s="1"/>
  <c r="JT108" i="1" s="1" a="1"/>
  <c r="JT108" i="1" s="1"/>
  <c r="TS6" i="1"/>
  <c r="TR12" i="1"/>
  <c r="JU87" i="1" a="1"/>
  <c r="JU87" i="1" s="1"/>
  <c r="JU108" i="1" s="1" a="1"/>
  <c r="JU108" i="1" s="1"/>
  <c r="JS106" i="1" a="1"/>
  <c r="JS106" i="1" s="1"/>
  <c r="JP87" i="1" a="1"/>
  <c r="JP87" i="1" s="1"/>
  <c r="JP89" i="1" s="1" a="1"/>
  <c r="JP89" i="1" s="1"/>
  <c r="JP91" i="1" s="1" a="1"/>
  <c r="JP91" i="1" s="1"/>
  <c r="JP93" i="1" s="1" a="1"/>
  <c r="JP93" i="1" s="1"/>
  <c r="JP95" i="1" s="1" a="1"/>
  <c r="JP95" i="1" s="1"/>
  <c r="JP97" i="1" s="1" a="1"/>
  <c r="JP97" i="1" s="1"/>
  <c r="JP99" i="1" s="1" a="1"/>
  <c r="JP99" i="1" s="1"/>
  <c r="JP101" i="1" s="1" a="1"/>
  <c r="JP101" i="1" s="1"/>
  <c r="JP103" i="1" s="1" a="1"/>
  <c r="JP103" i="1" s="1"/>
  <c r="JP105" i="1" s="1" a="1"/>
  <c r="JP105" i="1" s="1"/>
  <c r="JI86" i="1" a="1"/>
  <c r="JI86" i="1" s="1"/>
  <c r="JI107" i="1" s="1" a="1"/>
  <c r="JI107" i="1" s="1"/>
  <c r="JO87" i="1" a="1"/>
  <c r="JO87" i="1" s="1"/>
  <c r="JO108" i="1" s="1" a="1"/>
  <c r="JO108" i="1" s="1"/>
  <c r="JI87" i="1" a="1"/>
  <c r="JI87" i="1" s="1"/>
  <c r="JI108" i="1" s="1" a="1"/>
  <c r="JI108" i="1" s="1"/>
  <c r="JP106" i="1" a="1"/>
  <c r="JP106" i="1" s="1"/>
  <c r="JO106" i="1" a="1"/>
  <c r="JO106" i="1" s="1"/>
  <c r="JH87" i="1" a="1"/>
  <c r="JH87" i="1" s="1"/>
  <c r="JH89" i="1" s="1" a="1"/>
  <c r="JH89" i="1" s="1"/>
  <c r="JH91" i="1" s="1" a="1"/>
  <c r="JH91" i="1" s="1"/>
  <c r="JH93" i="1" s="1" a="1"/>
  <c r="JH93" i="1" s="1"/>
  <c r="JH95" i="1" s="1" a="1"/>
  <c r="JH95" i="1" s="1"/>
  <c r="JH97" i="1" s="1" a="1"/>
  <c r="JH97" i="1" s="1"/>
  <c r="JH99" i="1" s="1" a="1"/>
  <c r="JH99" i="1" s="1"/>
  <c r="JH101" i="1" s="1" a="1"/>
  <c r="JH101" i="1" s="1"/>
  <c r="JH103" i="1" s="1" a="1"/>
  <c r="JH103" i="1" s="1"/>
  <c r="JH105" i="1" s="1" a="1"/>
  <c r="JH105" i="1" s="1"/>
  <c r="JH86" i="1" a="1"/>
  <c r="JH86" i="1" s="1"/>
  <c r="JH88" i="1" s="1" a="1"/>
  <c r="JH88" i="1" s="1"/>
  <c r="JH90" i="1" s="1" a="1"/>
  <c r="JH90" i="1" s="1"/>
  <c r="JH92" i="1" s="1" a="1"/>
  <c r="JH92" i="1" s="1"/>
  <c r="JH94" i="1" s="1" a="1"/>
  <c r="JH94" i="1" s="1"/>
  <c r="JH96" i="1" s="1" a="1"/>
  <c r="JH96" i="1" s="1"/>
  <c r="JH98" i="1" s="1" a="1"/>
  <c r="JH98" i="1" s="1"/>
  <c r="JH100" i="1" s="1" a="1"/>
  <c r="JH100" i="1" s="1"/>
  <c r="JH102" i="1" s="1" a="1"/>
  <c r="JH102" i="1" s="1"/>
  <c r="JH104" i="1" s="1" a="1"/>
  <c r="JH104" i="1" s="1"/>
  <c r="JS87" i="1" a="1"/>
  <c r="JS87" i="1" s="1"/>
  <c r="JS108" i="1" s="1" a="1"/>
  <c r="JS108" i="1" s="1"/>
  <c r="JP107" i="1" a="1"/>
  <c r="JP107" i="1" s="1"/>
  <c r="JP88" i="1" a="1"/>
  <c r="JP88" i="1" s="1"/>
  <c r="JP90" i="1" s="1" a="1"/>
  <c r="JP90" i="1" s="1"/>
  <c r="JP92" i="1" s="1" a="1"/>
  <c r="JP92" i="1" s="1"/>
  <c r="JP94" i="1" s="1" a="1"/>
  <c r="JP94" i="1" s="1"/>
  <c r="JP96" i="1" s="1" a="1"/>
  <c r="JP96" i="1" s="1"/>
  <c r="JP98" i="1" s="1" a="1"/>
  <c r="JP98" i="1" s="1"/>
  <c r="JP100" i="1" s="1" a="1"/>
  <c r="JP100" i="1" s="1"/>
  <c r="JP102" i="1" s="1" a="1"/>
  <c r="JP102" i="1" s="1"/>
  <c r="JP104" i="1" s="1" a="1"/>
  <c r="JP104" i="1" s="1"/>
  <c r="JS107" i="1" a="1"/>
  <c r="JS107" i="1" s="1"/>
  <c r="JS88" i="1" a="1"/>
  <c r="JS88" i="1" s="1"/>
  <c r="JS90" i="1" s="1" a="1"/>
  <c r="JS90" i="1" s="1"/>
  <c r="JS92" i="1" s="1" a="1"/>
  <c r="JS92" i="1" s="1"/>
  <c r="JS94" i="1" s="1" a="1"/>
  <c r="JS94" i="1" s="1"/>
  <c r="JS96" i="1" s="1" a="1"/>
  <c r="JS96" i="1" s="1"/>
  <c r="JS98" i="1" s="1" a="1"/>
  <c r="JS98" i="1" s="1"/>
  <c r="JS100" i="1" s="1" a="1"/>
  <c r="JS100" i="1" s="1"/>
  <c r="JS102" i="1" s="1" a="1"/>
  <c r="JS102" i="1" s="1"/>
  <c r="JS104" i="1" s="1" a="1"/>
  <c r="JS104" i="1" s="1"/>
  <c r="JO107" i="1" a="1"/>
  <c r="JO107" i="1" s="1"/>
  <c r="JO88" i="1" a="1"/>
  <c r="JO88" i="1" s="1"/>
  <c r="JO90" i="1" s="1" a="1"/>
  <c r="JO90" i="1" s="1"/>
  <c r="JO92" i="1" s="1" a="1"/>
  <c r="JO92" i="1" s="1"/>
  <c r="JO94" i="1" s="1" a="1"/>
  <c r="JO94" i="1" s="1"/>
  <c r="JO96" i="1" s="1" a="1"/>
  <c r="JO96" i="1" s="1"/>
  <c r="JO98" i="1" s="1" a="1"/>
  <c r="JO98" i="1" s="1"/>
  <c r="JO100" i="1" s="1" a="1"/>
  <c r="JO100" i="1" s="1"/>
  <c r="JO102" i="1" s="1" a="1"/>
  <c r="JO102" i="1" s="1"/>
  <c r="JO104" i="1" s="1" a="1"/>
  <c r="JO104" i="1" s="1"/>
  <c r="JQ107" i="1" a="1"/>
  <c r="JQ107" i="1" s="1"/>
  <c r="JQ88" i="1" a="1"/>
  <c r="JQ88" i="1" s="1"/>
  <c r="JQ90" i="1" s="1" a="1"/>
  <c r="JQ90" i="1" s="1"/>
  <c r="JQ92" i="1" s="1" a="1"/>
  <c r="JQ92" i="1" s="1"/>
  <c r="JQ94" i="1" s="1" a="1"/>
  <c r="JQ94" i="1" s="1"/>
  <c r="JQ96" i="1" s="1" a="1"/>
  <c r="JQ96" i="1" s="1"/>
  <c r="JQ98" i="1" s="1" a="1"/>
  <c r="JQ98" i="1" s="1"/>
  <c r="JQ100" i="1" s="1" a="1"/>
  <c r="JQ100" i="1" s="1"/>
  <c r="JQ102" i="1" s="1" a="1"/>
  <c r="JQ102" i="1" s="1"/>
  <c r="JQ104" i="1" s="1" a="1"/>
  <c r="JQ104" i="1" s="1"/>
  <c r="KN53" i="1" a="1"/>
  <c r="KN53" i="1" s="1"/>
  <c r="KN54" i="1" s="1" a="1"/>
  <c r="KN54" i="1" s="1"/>
  <c r="KN55" i="1" a="1"/>
  <c r="KN55" i="1" s="1"/>
  <c r="KN56" i="1" s="1" a="1"/>
  <c r="KN56" i="1" s="1"/>
  <c r="KN51" i="1" a="1"/>
  <c r="KN51" i="1" s="1"/>
  <c r="KN52" i="1" s="1" a="1"/>
  <c r="KN52" i="1" s="1"/>
  <c r="JI51" i="1" a="1"/>
  <c r="JI51" i="1" s="1"/>
  <c r="JI52" i="1" s="1" a="1"/>
  <c r="JI52" i="1" s="1"/>
  <c r="JI53" i="1" a="1"/>
  <c r="JI53" i="1" s="1"/>
  <c r="JI54" i="1" s="1" a="1"/>
  <c r="JI54" i="1" s="1"/>
  <c r="JI55" i="1" a="1"/>
  <c r="JI55" i="1" s="1"/>
  <c r="JI56" i="1" s="1" a="1"/>
  <c r="JI56" i="1" s="1"/>
  <c r="JQ53" i="1" a="1"/>
  <c r="JQ53" i="1" s="1"/>
  <c r="JQ54" i="1" s="1" a="1"/>
  <c r="JQ54" i="1" s="1"/>
  <c r="JQ51" i="1" a="1"/>
  <c r="JQ51" i="1" s="1"/>
  <c r="JQ52" i="1" s="1" a="1"/>
  <c r="JQ52" i="1" s="1"/>
  <c r="JQ55" i="1" a="1"/>
  <c r="JQ55" i="1" s="1"/>
  <c r="JQ56" i="1" s="1" a="1"/>
  <c r="JQ56" i="1" s="1"/>
  <c r="JS51" i="1" a="1"/>
  <c r="JS51" i="1" s="1"/>
  <c r="JS52" i="1" s="1" a="1"/>
  <c r="JS52" i="1" s="1"/>
  <c r="JS55" i="1" a="1"/>
  <c r="JS55" i="1" s="1"/>
  <c r="JS56" i="1" s="1" a="1"/>
  <c r="JS56" i="1" s="1"/>
  <c r="JS53" i="1" a="1"/>
  <c r="JS53" i="1" s="1"/>
  <c r="JS54" i="1" s="1" a="1"/>
  <c r="JS54" i="1" s="1"/>
  <c r="JU55" i="1" a="1"/>
  <c r="JU55" i="1" s="1"/>
  <c r="JU56" i="1" s="1" a="1"/>
  <c r="JU56" i="1" s="1"/>
  <c r="JU53" i="1" a="1"/>
  <c r="JU53" i="1" s="1"/>
  <c r="JU54" i="1" s="1" a="1"/>
  <c r="JU54" i="1" s="1"/>
  <c r="JU51" i="1" a="1"/>
  <c r="JU51" i="1" s="1"/>
  <c r="JU52" i="1" s="1" a="1"/>
  <c r="JU52" i="1" s="1"/>
  <c r="JR53" i="1" a="1"/>
  <c r="JR53" i="1" s="1"/>
  <c r="JR54" i="1" s="1" a="1"/>
  <c r="JR54" i="1" s="1"/>
  <c r="JR55" i="1" a="1"/>
  <c r="JR55" i="1" s="1"/>
  <c r="JR56" i="1" s="1" a="1"/>
  <c r="JR56" i="1" s="1"/>
  <c r="JR51" i="1" a="1"/>
  <c r="JR51" i="1" s="1"/>
  <c r="JR52" i="1" s="1" a="1"/>
  <c r="JR52" i="1" s="1"/>
  <c r="JP55" i="1" a="1"/>
  <c r="JP55" i="1" s="1"/>
  <c r="JP56" i="1" s="1" a="1"/>
  <c r="JP56" i="1" s="1"/>
  <c r="JP51" i="1" a="1"/>
  <c r="JP51" i="1" s="1"/>
  <c r="JP52" i="1" s="1" a="1"/>
  <c r="JP52" i="1" s="1"/>
  <c r="JP53" i="1" a="1"/>
  <c r="JP53" i="1" s="1"/>
  <c r="JP54" i="1" s="1" a="1"/>
  <c r="JP54" i="1" s="1"/>
  <c r="JH55" i="1" a="1"/>
  <c r="JH55" i="1" s="1"/>
  <c r="JH56" i="1" s="1" a="1"/>
  <c r="JH56" i="1" s="1"/>
  <c r="JH53" i="1" a="1"/>
  <c r="JH53" i="1" s="1"/>
  <c r="JH54" i="1" s="1" a="1"/>
  <c r="JH54" i="1" s="1"/>
  <c r="JH51" i="1" a="1"/>
  <c r="JH51" i="1" s="1"/>
  <c r="JH52" i="1" s="1" a="1"/>
  <c r="JH52" i="1" s="1"/>
  <c r="JO51" i="1" a="1"/>
  <c r="JO51" i="1" s="1"/>
  <c r="JO52" i="1" s="1" a="1"/>
  <c r="JO52" i="1" s="1"/>
  <c r="JO55" i="1" a="1"/>
  <c r="JO55" i="1" s="1"/>
  <c r="JO56" i="1" s="1" a="1"/>
  <c r="JO56" i="1" s="1"/>
  <c r="JO53" i="1" a="1"/>
  <c r="JO53" i="1" s="1"/>
  <c r="JO54" i="1" s="1" a="1"/>
  <c r="JO54" i="1" s="1"/>
  <c r="JT51" i="1" a="1"/>
  <c r="JT51" i="1" s="1"/>
  <c r="JT52" i="1" s="1" a="1"/>
  <c r="JT52" i="1" s="1"/>
  <c r="JT55" i="1" a="1"/>
  <c r="JT55" i="1" s="1"/>
  <c r="JT56" i="1" s="1" a="1"/>
  <c r="JT56" i="1" s="1"/>
  <c r="JT53" i="1" a="1"/>
  <c r="JT53" i="1" s="1"/>
  <c r="JT54" i="1" s="1" a="1"/>
  <c r="JT54" i="1" s="1"/>
  <c r="JV51" i="1" a="1"/>
  <c r="JV51" i="1" s="1"/>
  <c r="JV52" i="1" s="1" a="1"/>
  <c r="JV52" i="1" s="1"/>
  <c r="JV53" i="1" a="1"/>
  <c r="JV53" i="1" s="1"/>
  <c r="JV54" i="1" s="1" a="1"/>
  <c r="JV54" i="1" s="1"/>
  <c r="JV55" i="1" a="1"/>
  <c r="JV55" i="1" s="1"/>
  <c r="JV56" i="1" s="1" a="1"/>
  <c r="JV56" i="1" s="1"/>
  <c r="AJ258" i="4"/>
  <c r="AI258" i="4"/>
  <c r="AH258" i="4"/>
  <c r="AG258" i="4"/>
  <c r="TR114" i="1" l="1"/>
  <c r="TR113" i="1"/>
  <c r="KN88" i="1" a="1"/>
  <c r="KN88" i="1" s="1"/>
  <c r="KN90" i="1" s="1" a="1"/>
  <c r="KN90" i="1" s="1"/>
  <c r="KN92" i="1" s="1" a="1"/>
  <c r="KN92" i="1" s="1"/>
  <c r="KN94" i="1" s="1" a="1"/>
  <c r="KN94" i="1" s="1"/>
  <c r="KN96" i="1" s="1" a="1"/>
  <c r="KN96" i="1" s="1"/>
  <c r="KN98" i="1" s="1" a="1"/>
  <c r="KN98" i="1" s="1"/>
  <c r="KN100" i="1" s="1" a="1"/>
  <c r="KN100" i="1" s="1"/>
  <c r="KN102" i="1" s="1" a="1"/>
  <c r="KN102" i="1" s="1"/>
  <c r="KN104" i="1" s="1" a="1"/>
  <c r="KN104" i="1" s="1"/>
  <c r="KN108" i="1" a="1"/>
  <c r="KN108" i="1" s="1"/>
  <c r="JQ89" i="1" a="1"/>
  <c r="JQ89" i="1" s="1"/>
  <c r="JQ91" i="1" s="1" a="1"/>
  <c r="JQ91" i="1" s="1"/>
  <c r="JQ93" i="1" s="1" a="1"/>
  <c r="JQ93" i="1" s="1"/>
  <c r="JQ95" i="1" s="1" a="1"/>
  <c r="JQ95" i="1" s="1"/>
  <c r="JQ97" i="1" s="1" a="1"/>
  <c r="JQ97" i="1" s="1"/>
  <c r="JQ99" i="1" s="1" a="1"/>
  <c r="JQ99" i="1" s="1"/>
  <c r="JQ101" i="1" s="1" a="1"/>
  <c r="JQ101" i="1" s="1"/>
  <c r="JQ103" i="1" s="1" a="1"/>
  <c r="JQ103" i="1" s="1"/>
  <c r="JQ105" i="1" s="1" a="1"/>
  <c r="JQ105" i="1" s="1"/>
  <c r="JT107" i="1" a="1"/>
  <c r="JT107" i="1" s="1"/>
  <c r="JT89" i="1" a="1"/>
  <c r="JT89" i="1" s="1"/>
  <c r="JT91" i="1" s="1" a="1"/>
  <c r="JT91" i="1" s="1"/>
  <c r="JT93" i="1" s="1" a="1"/>
  <c r="JT93" i="1" s="1"/>
  <c r="JT95" i="1" s="1" a="1"/>
  <c r="JT95" i="1" s="1"/>
  <c r="JT97" i="1" s="1" a="1"/>
  <c r="JT97" i="1" s="1"/>
  <c r="JT99" i="1" s="1" a="1"/>
  <c r="JT99" i="1" s="1"/>
  <c r="JT101" i="1" s="1" a="1"/>
  <c r="JT101" i="1" s="1"/>
  <c r="JT103" i="1" s="1" a="1"/>
  <c r="JT103" i="1" s="1"/>
  <c r="JT105" i="1" s="1" a="1"/>
  <c r="JT105" i="1" s="1"/>
  <c r="JU107" i="1" a="1"/>
  <c r="JU107" i="1" s="1"/>
  <c r="JR108" i="1" a="1"/>
  <c r="JR108" i="1" s="1"/>
  <c r="JV107" i="1" a="1"/>
  <c r="JV107" i="1" s="1"/>
  <c r="JR88" i="1" a="1"/>
  <c r="JR88" i="1" s="1"/>
  <c r="JR90" i="1" s="1" a="1"/>
  <c r="JR90" i="1" s="1"/>
  <c r="JR92" i="1" s="1" a="1"/>
  <c r="JR92" i="1" s="1"/>
  <c r="JR94" i="1" s="1" a="1"/>
  <c r="JR94" i="1" s="1"/>
  <c r="JR96" i="1" s="1" a="1"/>
  <c r="JR96" i="1" s="1"/>
  <c r="JR98" i="1" s="1" a="1"/>
  <c r="JR98" i="1" s="1"/>
  <c r="JR100" i="1" s="1" a="1"/>
  <c r="JR100" i="1" s="1"/>
  <c r="JR102" i="1" s="1" a="1"/>
  <c r="JR102" i="1" s="1"/>
  <c r="JR104" i="1" s="1" a="1"/>
  <c r="JR104" i="1" s="1"/>
  <c r="JV108" i="1" a="1"/>
  <c r="JV108" i="1" s="1"/>
  <c r="TR85" i="1"/>
  <c r="TR86" i="1"/>
  <c r="TR87" i="1"/>
  <c r="TR88" i="1"/>
  <c r="TR89" i="1"/>
  <c r="TR90" i="1"/>
  <c r="TR91" i="1"/>
  <c r="TR92" i="1"/>
  <c r="TR93" i="1"/>
  <c r="TR94" i="1"/>
  <c r="TR95" i="1"/>
  <c r="TR96" i="1"/>
  <c r="TR97" i="1"/>
  <c r="TR98" i="1"/>
  <c r="TR99" i="1"/>
  <c r="TR100" i="1"/>
  <c r="TR101" i="1"/>
  <c r="TR102" i="1"/>
  <c r="TR103" i="1"/>
  <c r="TR104" i="1"/>
  <c r="TR105" i="1"/>
  <c r="TR106" i="1"/>
  <c r="TR107" i="1"/>
  <c r="TR108" i="1"/>
  <c r="JS89" i="1" a="1"/>
  <c r="JS89" i="1" s="1"/>
  <c r="JS91" i="1" s="1" a="1"/>
  <c r="JS91" i="1" s="1"/>
  <c r="JS93" i="1" s="1" a="1"/>
  <c r="JS93" i="1" s="1"/>
  <c r="JS95" i="1" s="1" a="1"/>
  <c r="JS95" i="1" s="1"/>
  <c r="JS97" i="1" s="1" a="1"/>
  <c r="JS97" i="1" s="1"/>
  <c r="JS99" i="1" s="1" a="1"/>
  <c r="JS99" i="1" s="1"/>
  <c r="JS101" i="1" s="1" a="1"/>
  <c r="JS101" i="1" s="1"/>
  <c r="JS103" i="1" s="1" a="1"/>
  <c r="JS103" i="1" s="1"/>
  <c r="JS105" i="1" s="1" a="1"/>
  <c r="JS105" i="1" s="1"/>
  <c r="JO89" i="1" a="1"/>
  <c r="JO89" i="1" s="1"/>
  <c r="JO91" i="1" s="1" a="1"/>
  <c r="JO91" i="1" s="1"/>
  <c r="JO93" i="1" s="1" a="1"/>
  <c r="JO93" i="1" s="1"/>
  <c r="JO95" i="1" s="1" a="1"/>
  <c r="JO95" i="1" s="1"/>
  <c r="JO97" i="1" s="1" a="1"/>
  <c r="JO97" i="1" s="1"/>
  <c r="JO99" i="1" s="1" a="1"/>
  <c r="JO99" i="1" s="1"/>
  <c r="JO101" i="1" s="1" a="1"/>
  <c r="JO101" i="1" s="1"/>
  <c r="JO103" i="1" s="1" a="1"/>
  <c r="JO103" i="1" s="1"/>
  <c r="JO105" i="1" s="1" a="1"/>
  <c r="JO105" i="1" s="1"/>
  <c r="JI89" i="1" a="1"/>
  <c r="JI89" i="1" s="1"/>
  <c r="JI91" i="1" s="1" a="1"/>
  <c r="JI91" i="1" s="1"/>
  <c r="JI93" i="1" s="1" a="1"/>
  <c r="JI93" i="1" s="1"/>
  <c r="JI95" i="1" s="1" a="1"/>
  <c r="JI95" i="1" s="1"/>
  <c r="JI97" i="1" s="1" a="1"/>
  <c r="JI97" i="1" s="1"/>
  <c r="JI99" i="1" s="1" a="1"/>
  <c r="JI99" i="1" s="1"/>
  <c r="JI101" i="1" s="1" a="1"/>
  <c r="JI101" i="1" s="1"/>
  <c r="JI103" i="1" s="1" a="1"/>
  <c r="JI103" i="1" s="1"/>
  <c r="JI105" i="1" s="1" a="1"/>
  <c r="JI105" i="1" s="1"/>
  <c r="JH108" i="1" a="1"/>
  <c r="JH108" i="1" s="1"/>
  <c r="JP108" i="1" a="1"/>
  <c r="JP108" i="1" s="1"/>
  <c r="JI88" i="1" a="1"/>
  <c r="JI88" i="1" s="1"/>
  <c r="JI90" i="1" s="1" a="1"/>
  <c r="JI90" i="1" s="1"/>
  <c r="JI92" i="1" s="1" a="1"/>
  <c r="JI92" i="1" s="1"/>
  <c r="JI94" i="1" s="1" a="1"/>
  <c r="JI94" i="1" s="1"/>
  <c r="JI96" i="1" s="1" a="1"/>
  <c r="JI96" i="1" s="1"/>
  <c r="JI98" i="1" s="1" a="1"/>
  <c r="JI98" i="1" s="1"/>
  <c r="JI100" i="1" s="1" a="1"/>
  <c r="JI100" i="1" s="1"/>
  <c r="JI102" i="1" s="1" a="1"/>
  <c r="JI102" i="1" s="1"/>
  <c r="JI104" i="1" s="1" a="1"/>
  <c r="JI104" i="1" s="1"/>
  <c r="JU89" i="1" a="1"/>
  <c r="JU89" i="1" s="1"/>
  <c r="JU91" i="1" s="1" a="1"/>
  <c r="JU91" i="1" s="1"/>
  <c r="JU93" i="1" s="1" a="1"/>
  <c r="JU93" i="1" s="1"/>
  <c r="JU95" i="1" s="1" a="1"/>
  <c r="JU95" i="1" s="1"/>
  <c r="JU97" i="1" s="1" a="1"/>
  <c r="JU97" i="1" s="1"/>
  <c r="JU99" i="1" s="1" a="1"/>
  <c r="JU99" i="1" s="1"/>
  <c r="JU101" i="1" s="1" a="1"/>
  <c r="JU101" i="1" s="1"/>
  <c r="JU103" i="1" s="1" a="1"/>
  <c r="JU103" i="1" s="1"/>
  <c r="JU105" i="1" s="1" a="1"/>
  <c r="JU105" i="1" s="1"/>
  <c r="JH107" i="1" a="1"/>
  <c r="JH107" i="1" s="1"/>
  <c r="TT6" i="1"/>
  <c r="TS12" i="1"/>
  <c r="TS114" i="1" l="1"/>
  <c r="TS113" i="1"/>
  <c r="TS85" i="1"/>
  <c r="TS86" i="1"/>
  <c r="TS87" i="1"/>
  <c r="TS88" i="1"/>
  <c r="TS89" i="1"/>
  <c r="TS90" i="1"/>
  <c r="TS91" i="1"/>
  <c r="TS92" i="1"/>
  <c r="TS93" i="1"/>
  <c r="TS94" i="1"/>
  <c r="TS95" i="1"/>
  <c r="TS96" i="1"/>
  <c r="TS97" i="1"/>
  <c r="TS98" i="1"/>
  <c r="TS99" i="1"/>
  <c r="TS100" i="1"/>
  <c r="TS101" i="1"/>
  <c r="TS102" i="1"/>
  <c r="TS103" i="1"/>
  <c r="TS104" i="1"/>
  <c r="TS105" i="1"/>
  <c r="TS106" i="1"/>
  <c r="TS107" i="1"/>
  <c r="TS108" i="1"/>
  <c r="TT12" i="1"/>
  <c r="TU6" i="1"/>
  <c r="TT114" i="1" l="1"/>
  <c r="TT113" i="1"/>
  <c r="TT85" i="1"/>
  <c r="TT86" i="1"/>
  <c r="TT87" i="1"/>
  <c r="TT88" i="1"/>
  <c r="TT89" i="1"/>
  <c r="TT90" i="1"/>
  <c r="TT91" i="1"/>
  <c r="TT92" i="1"/>
  <c r="TT93" i="1"/>
  <c r="TT94" i="1"/>
  <c r="TT95" i="1"/>
  <c r="TT96" i="1"/>
  <c r="TT97" i="1"/>
  <c r="TT98" i="1"/>
  <c r="TT99" i="1"/>
  <c r="TT100" i="1"/>
  <c r="TT101" i="1"/>
  <c r="TT102" i="1"/>
  <c r="TT103" i="1"/>
  <c r="TT104" i="1"/>
  <c r="TT105" i="1"/>
  <c r="TT106" i="1"/>
  <c r="TT107" i="1"/>
  <c r="TT108" i="1"/>
  <c r="TU12" i="1"/>
  <c r="TV6" i="1"/>
  <c r="TU114" i="1" l="1"/>
  <c r="TU113" i="1"/>
  <c r="TU86" i="1"/>
  <c r="TU85" i="1"/>
  <c r="TU87" i="1"/>
  <c r="TU88" i="1"/>
  <c r="TU89" i="1"/>
  <c r="TU90" i="1"/>
  <c r="TU91" i="1"/>
  <c r="TU92" i="1"/>
  <c r="TU93" i="1"/>
  <c r="TU94" i="1"/>
  <c r="TU95" i="1"/>
  <c r="TU96" i="1"/>
  <c r="TU97" i="1"/>
  <c r="TU98" i="1"/>
  <c r="TU99" i="1"/>
  <c r="TU100" i="1"/>
  <c r="TU101" i="1"/>
  <c r="TU102" i="1"/>
  <c r="TU103" i="1"/>
  <c r="TU104" i="1"/>
  <c r="TU105" i="1"/>
  <c r="TU106" i="1"/>
  <c r="TU107" i="1"/>
  <c r="TU108" i="1"/>
  <c r="TV12" i="1"/>
  <c r="TW6" i="1"/>
  <c r="T752" i="4"/>
  <c r="S752" i="4"/>
  <c r="R752" i="4"/>
  <c r="Q752" i="4"/>
  <c r="P752" i="4"/>
  <c r="T751" i="4"/>
  <c r="S751" i="4"/>
  <c r="R751" i="4"/>
  <c r="Q751" i="4"/>
  <c r="P751" i="4"/>
  <c r="T750" i="4"/>
  <c r="S750" i="4"/>
  <c r="R750" i="4"/>
  <c r="Q750" i="4"/>
  <c r="P750" i="4"/>
  <c r="S749" i="4"/>
  <c r="R749" i="4"/>
  <c r="Q749" i="4"/>
  <c r="P749" i="4"/>
  <c r="T749" i="4"/>
  <c r="TV114" i="1" l="1"/>
  <c r="TV113" i="1"/>
  <c r="TV85" i="1"/>
  <c r="TV86" i="1"/>
  <c r="TV87" i="1"/>
  <c r="TV88" i="1"/>
  <c r="TV89" i="1"/>
  <c r="TV90" i="1"/>
  <c r="TV91" i="1"/>
  <c r="TV92" i="1"/>
  <c r="TV93" i="1"/>
  <c r="TV94" i="1"/>
  <c r="TV95" i="1"/>
  <c r="TV96" i="1"/>
  <c r="TV97" i="1"/>
  <c r="TV98" i="1"/>
  <c r="TV99" i="1"/>
  <c r="TV100" i="1"/>
  <c r="TV101" i="1"/>
  <c r="TV102" i="1"/>
  <c r="TV103" i="1"/>
  <c r="TV104" i="1"/>
  <c r="TV105" i="1"/>
  <c r="TV106" i="1"/>
  <c r="TV107" i="1"/>
  <c r="TV108" i="1"/>
  <c r="TW12" i="1"/>
  <c r="TX6" i="1"/>
  <c r="I852" i="4"/>
  <c r="I828" i="4"/>
  <c r="AX68" i="4"/>
  <c r="AW68" i="4"/>
  <c r="AR68" i="4"/>
  <c r="AQ68" i="4"/>
  <c r="AO68" i="4"/>
  <c r="AN68" i="4"/>
  <c r="TW114" i="1" l="1"/>
  <c r="TW113" i="1"/>
  <c r="TW85" i="1"/>
  <c r="TW86" i="1"/>
  <c r="TW87" i="1"/>
  <c r="TW88" i="1"/>
  <c r="TW89" i="1"/>
  <c r="TW90" i="1"/>
  <c r="TW91" i="1"/>
  <c r="TW92" i="1"/>
  <c r="TW93" i="1"/>
  <c r="TW94" i="1"/>
  <c r="TW95" i="1"/>
  <c r="TW96" i="1"/>
  <c r="TW97" i="1"/>
  <c r="TW98" i="1"/>
  <c r="TW99" i="1"/>
  <c r="TW100" i="1"/>
  <c r="TW101" i="1"/>
  <c r="TW102" i="1"/>
  <c r="TW103" i="1"/>
  <c r="TW104" i="1"/>
  <c r="TW105" i="1"/>
  <c r="TW106" i="1"/>
  <c r="TW107" i="1"/>
  <c r="TW108" i="1"/>
  <c r="TX12" i="1"/>
  <c r="TY6" i="1"/>
  <c r="F154" i="8"/>
  <c r="F153" i="8"/>
  <c r="F154" i="7"/>
  <c r="F153" i="7"/>
  <c r="F154" i="6"/>
  <c r="F153" i="6"/>
  <c r="F152" i="8"/>
  <c r="F152" i="7"/>
  <c r="F152" i="6"/>
  <c r="TX114" i="1" l="1"/>
  <c r="TX113" i="1"/>
  <c r="TX85" i="1"/>
  <c r="TX86" i="1"/>
  <c r="TX87" i="1"/>
  <c r="TX88" i="1"/>
  <c r="TX89" i="1"/>
  <c r="TX90" i="1"/>
  <c r="TX91" i="1"/>
  <c r="TX92" i="1"/>
  <c r="TX93" i="1"/>
  <c r="TX94" i="1"/>
  <c r="TX95" i="1"/>
  <c r="TX96" i="1"/>
  <c r="TX97" i="1"/>
  <c r="TX98" i="1"/>
  <c r="TX99" i="1"/>
  <c r="TX100" i="1"/>
  <c r="TX101" i="1"/>
  <c r="TX102" i="1"/>
  <c r="TX103" i="1"/>
  <c r="TX104" i="1"/>
  <c r="TX105" i="1"/>
  <c r="TX106" i="1"/>
  <c r="TX107" i="1"/>
  <c r="TX108" i="1"/>
  <c r="TY12" i="1"/>
  <c r="TZ6" i="1"/>
  <c r="BT36" i="4"/>
  <c r="BS36" i="4"/>
  <c r="BR36" i="4"/>
  <c r="N235" i="4"/>
  <c r="M235" i="4"/>
  <c r="L235" i="4"/>
  <c r="J235" i="4"/>
  <c r="H233" i="4"/>
  <c r="G233" i="4"/>
  <c r="F233" i="4"/>
  <c r="E231" i="4"/>
  <c r="D231" i="4"/>
  <c r="C231" i="4"/>
  <c r="N236" i="4"/>
  <c r="M236" i="4"/>
  <c r="L236" i="4"/>
  <c r="N233" i="4"/>
  <c r="M233" i="4"/>
  <c r="L233" i="4"/>
  <c r="N232" i="4"/>
  <c r="N237" i="4" s="1"/>
  <c r="M232" i="4"/>
  <c r="M237" i="4" s="1"/>
  <c r="L232" i="4"/>
  <c r="L237" i="4" s="1"/>
  <c r="K236" i="4"/>
  <c r="J236" i="4"/>
  <c r="I236" i="4"/>
  <c r="K235" i="4"/>
  <c r="I235" i="4"/>
  <c r="K233" i="4"/>
  <c r="J233" i="4"/>
  <c r="I233" i="4"/>
  <c r="K232" i="4"/>
  <c r="K237" i="4" s="1"/>
  <c r="J232" i="4"/>
  <c r="J237" i="4" s="1"/>
  <c r="I232" i="4"/>
  <c r="I237" i="4" s="1"/>
  <c r="H236" i="4"/>
  <c r="G236" i="4"/>
  <c r="F236" i="4"/>
  <c r="H235" i="4"/>
  <c r="G235" i="4"/>
  <c r="F235" i="4"/>
  <c r="H232" i="4"/>
  <c r="H237" i="4" s="1"/>
  <c r="G232" i="4"/>
  <c r="G237" i="4" s="1"/>
  <c r="F232" i="4"/>
  <c r="F237" i="4" s="1"/>
  <c r="Q34" i="8"/>
  <c r="AI34" i="8" s="1"/>
  <c r="Q34" i="7"/>
  <c r="AI34" i="7" s="1"/>
  <c r="Q34" i="6"/>
  <c r="AI34" i="6" s="1"/>
  <c r="P34" i="8"/>
  <c r="AH34" i="8" s="1"/>
  <c r="P34" i="7"/>
  <c r="AH34" i="7" s="1"/>
  <c r="P34" i="6"/>
  <c r="AH34" i="6" s="1"/>
  <c r="O34" i="8"/>
  <c r="AG34" i="8" s="1"/>
  <c r="O34" i="7"/>
  <c r="AG34" i="7" s="1"/>
  <c r="O34" i="6"/>
  <c r="AG34" i="6" s="1"/>
  <c r="AR403" i="8"/>
  <c r="AR403" i="7"/>
  <c r="AR403" i="6"/>
  <c r="AR403" i="4"/>
  <c r="B393" i="8"/>
  <c r="B393" i="7"/>
  <c r="B393" i="6"/>
  <c r="B393" i="4"/>
  <c r="F217" i="4"/>
  <c r="E217" i="4"/>
  <c r="D217" i="4"/>
  <c r="N237" i="8"/>
  <c r="M237" i="8"/>
  <c r="L237" i="8"/>
  <c r="K237" i="8"/>
  <c r="J237" i="8"/>
  <c r="I237" i="8"/>
  <c r="H237" i="8"/>
  <c r="G237" i="8"/>
  <c r="N237" i="7"/>
  <c r="M237" i="7"/>
  <c r="L237" i="7"/>
  <c r="K237" i="7"/>
  <c r="J237" i="7"/>
  <c r="I237" i="7"/>
  <c r="H237" i="7"/>
  <c r="G237" i="7"/>
  <c r="N237" i="6"/>
  <c r="M237" i="6"/>
  <c r="L237" i="6"/>
  <c r="K237" i="6"/>
  <c r="J237" i="6"/>
  <c r="I237" i="6"/>
  <c r="H237" i="6"/>
  <c r="G237" i="6"/>
  <c r="F237" i="8"/>
  <c r="F237" i="7"/>
  <c r="F237" i="6"/>
  <c r="M801" i="6"/>
  <c r="L801" i="6"/>
  <c r="M800" i="6"/>
  <c r="L800" i="6"/>
  <c r="M799" i="6"/>
  <c r="L799" i="6"/>
  <c r="H799" i="6"/>
  <c r="AB798" i="6"/>
  <c r="AD798" i="6" s="1"/>
  <c r="AA798" i="6"/>
  <c r="AC798" i="6" s="1"/>
  <c r="S798" i="6"/>
  <c r="R798" i="6"/>
  <c r="M797" i="6"/>
  <c r="L797" i="6"/>
  <c r="M796" i="6"/>
  <c r="L796" i="6"/>
  <c r="M795" i="6"/>
  <c r="L795" i="6"/>
  <c r="K795" i="6"/>
  <c r="K796" i="6" s="1"/>
  <c r="J795" i="6"/>
  <c r="J796" i="6" s="1"/>
  <c r="J797" i="6" s="1"/>
  <c r="J798" i="6" s="1"/>
  <c r="J799" i="6" s="1"/>
  <c r="J800" i="6" s="1"/>
  <c r="J801" i="6" s="1"/>
  <c r="I795" i="6"/>
  <c r="I796" i="6" s="1"/>
  <c r="I797" i="6" s="1"/>
  <c r="I798" i="6" s="1"/>
  <c r="I799" i="6" s="1"/>
  <c r="I800" i="6" s="1"/>
  <c r="I801" i="6" s="1"/>
  <c r="H795" i="6"/>
  <c r="H796" i="6" s="1"/>
  <c r="H797" i="6" s="1"/>
  <c r="AB794" i="6"/>
  <c r="AD794" i="6" s="1"/>
  <c r="M794" i="6" s="1"/>
  <c r="AA794" i="6"/>
  <c r="AC794" i="6" s="1"/>
  <c r="S794" i="6"/>
  <c r="R794" i="6"/>
  <c r="AC791" i="6"/>
  <c r="AA791" i="6"/>
  <c r="Y791" i="6"/>
  <c r="M801" i="7"/>
  <c r="L801" i="7"/>
  <c r="M800" i="7"/>
  <c r="L800" i="7"/>
  <c r="M799" i="7"/>
  <c r="L799" i="7"/>
  <c r="H799" i="7"/>
  <c r="H800" i="7" s="1"/>
  <c r="AB798" i="7"/>
  <c r="AD798" i="7" s="1"/>
  <c r="AA798" i="7"/>
  <c r="AC798" i="7" s="1"/>
  <c r="S798" i="7"/>
  <c r="R798" i="7"/>
  <c r="M797" i="7"/>
  <c r="L797" i="7"/>
  <c r="M796" i="7"/>
  <c r="L796" i="7"/>
  <c r="M795" i="7"/>
  <c r="L795" i="7"/>
  <c r="K795" i="7"/>
  <c r="K796" i="7" s="1"/>
  <c r="K797" i="7" s="1"/>
  <c r="K798" i="7" s="1"/>
  <c r="K799" i="7" s="1"/>
  <c r="J795" i="7"/>
  <c r="J796" i="7" s="1"/>
  <c r="J797" i="7" s="1"/>
  <c r="J798" i="7" s="1"/>
  <c r="J799" i="7" s="1"/>
  <c r="J800" i="7" s="1"/>
  <c r="J801" i="7" s="1"/>
  <c r="I795" i="7"/>
  <c r="I796" i="7" s="1"/>
  <c r="I797" i="7" s="1"/>
  <c r="I798" i="7" s="1"/>
  <c r="I799" i="7" s="1"/>
  <c r="I800" i="7" s="1"/>
  <c r="I801" i="7" s="1"/>
  <c r="H795" i="7"/>
  <c r="H796" i="7" s="1"/>
  <c r="AB794" i="7"/>
  <c r="AD794" i="7" s="1"/>
  <c r="M794" i="7" s="1"/>
  <c r="AA794" i="7"/>
  <c r="AC794" i="7" s="1"/>
  <c r="L794" i="7" s="1"/>
  <c r="S794" i="7"/>
  <c r="R794" i="7"/>
  <c r="AC791" i="7"/>
  <c r="AA791" i="7"/>
  <c r="Y791" i="7"/>
  <c r="M801" i="8"/>
  <c r="L801" i="8"/>
  <c r="M800" i="8"/>
  <c r="L800" i="8"/>
  <c r="M799" i="8"/>
  <c r="L799" i="8"/>
  <c r="H799" i="8"/>
  <c r="H800" i="8" s="1"/>
  <c r="AB798" i="8"/>
  <c r="AD798" i="8" s="1"/>
  <c r="AA798" i="8"/>
  <c r="AC798" i="8" s="1"/>
  <c r="S798" i="8"/>
  <c r="R798" i="8"/>
  <c r="M797" i="8"/>
  <c r="L797" i="8"/>
  <c r="M796" i="8"/>
  <c r="L796" i="8"/>
  <c r="M795" i="8"/>
  <c r="L795" i="8"/>
  <c r="K795" i="8"/>
  <c r="K796" i="8" s="1"/>
  <c r="K797" i="8" s="1"/>
  <c r="K798" i="8" s="1"/>
  <c r="K799" i="8" s="1"/>
  <c r="K800" i="8" s="1"/>
  <c r="K801" i="8" s="1"/>
  <c r="J795" i="8"/>
  <c r="J796" i="8" s="1"/>
  <c r="J797" i="8" s="1"/>
  <c r="J798" i="8" s="1"/>
  <c r="J799" i="8" s="1"/>
  <c r="J800" i="8" s="1"/>
  <c r="J801" i="8" s="1"/>
  <c r="I795" i="8"/>
  <c r="I796" i="8" s="1"/>
  <c r="I797" i="8" s="1"/>
  <c r="I798" i="8" s="1"/>
  <c r="I799" i="8" s="1"/>
  <c r="I800" i="8" s="1"/>
  <c r="I801" i="8" s="1"/>
  <c r="H795" i="8"/>
  <c r="AB794" i="8"/>
  <c r="AD794" i="8" s="1"/>
  <c r="M794" i="8" s="1"/>
  <c r="AA794" i="8"/>
  <c r="AC794" i="8" s="1"/>
  <c r="S794" i="8"/>
  <c r="R794" i="8"/>
  <c r="AC791" i="8"/>
  <c r="AA791" i="8"/>
  <c r="Y791" i="8"/>
  <c r="N841" i="6"/>
  <c r="I841" i="6"/>
  <c r="H841" i="6"/>
  <c r="N840" i="6"/>
  <c r="I840" i="6"/>
  <c r="H840" i="6"/>
  <c r="N839" i="6"/>
  <c r="I839" i="6"/>
  <c r="H839" i="6"/>
  <c r="N835" i="6"/>
  <c r="I835" i="6"/>
  <c r="H835" i="6"/>
  <c r="N834" i="6"/>
  <c r="I834" i="6"/>
  <c r="H834" i="6"/>
  <c r="N833" i="6"/>
  <c r="I833" i="6"/>
  <c r="H833" i="6"/>
  <c r="N832" i="6"/>
  <c r="I832" i="6"/>
  <c r="H832" i="6"/>
  <c r="N831" i="6"/>
  <c r="I831" i="6"/>
  <c r="H831" i="6"/>
  <c r="N830" i="6"/>
  <c r="I830" i="6"/>
  <c r="H830" i="6"/>
  <c r="N829" i="6"/>
  <c r="I829" i="6"/>
  <c r="H829" i="6"/>
  <c r="N828" i="6"/>
  <c r="I828" i="6"/>
  <c r="H828" i="6"/>
  <c r="N827" i="6"/>
  <c r="I827" i="6"/>
  <c r="H827" i="6"/>
  <c r="N823" i="6"/>
  <c r="I823" i="6"/>
  <c r="H823" i="6"/>
  <c r="N822" i="6"/>
  <c r="I822" i="6"/>
  <c r="H822" i="6"/>
  <c r="N821" i="6"/>
  <c r="I821" i="6"/>
  <c r="H821" i="6"/>
  <c r="N820" i="6"/>
  <c r="I820" i="6"/>
  <c r="H820" i="6"/>
  <c r="N819" i="6"/>
  <c r="I819" i="6"/>
  <c r="H819" i="6"/>
  <c r="N818" i="6"/>
  <c r="I818" i="6"/>
  <c r="H818" i="6"/>
  <c r="N817" i="6"/>
  <c r="I817" i="6"/>
  <c r="H817" i="6"/>
  <c r="N816" i="6"/>
  <c r="I816" i="6"/>
  <c r="H816" i="6"/>
  <c r="N815" i="6"/>
  <c r="I815" i="6"/>
  <c r="H815" i="6"/>
  <c r="N811" i="6"/>
  <c r="I811" i="6"/>
  <c r="H811" i="6"/>
  <c r="N810" i="6"/>
  <c r="I810" i="6"/>
  <c r="H810" i="6"/>
  <c r="N809" i="6"/>
  <c r="I809" i="6"/>
  <c r="H809" i="6"/>
  <c r="N808" i="6"/>
  <c r="I808" i="6"/>
  <c r="H808" i="6"/>
  <c r="N807" i="6"/>
  <c r="I807" i="6"/>
  <c r="H807" i="6"/>
  <c r="N806" i="6"/>
  <c r="I806" i="6"/>
  <c r="H806" i="6"/>
  <c r="N841" i="7"/>
  <c r="I841" i="7"/>
  <c r="H841" i="7"/>
  <c r="N840" i="7"/>
  <c r="I840" i="7"/>
  <c r="H840" i="7"/>
  <c r="N839" i="7"/>
  <c r="I839" i="7"/>
  <c r="H839" i="7"/>
  <c r="N835" i="7"/>
  <c r="I835" i="7"/>
  <c r="H835" i="7"/>
  <c r="N834" i="7"/>
  <c r="I834" i="7"/>
  <c r="H834" i="7"/>
  <c r="N833" i="7"/>
  <c r="I833" i="7"/>
  <c r="H833" i="7"/>
  <c r="N832" i="7"/>
  <c r="I832" i="7"/>
  <c r="H832" i="7"/>
  <c r="N831" i="7"/>
  <c r="I831" i="7"/>
  <c r="H831" i="7"/>
  <c r="N830" i="7"/>
  <c r="I830" i="7"/>
  <c r="H830" i="7"/>
  <c r="N829" i="7"/>
  <c r="I829" i="7"/>
  <c r="H829" i="7"/>
  <c r="N828" i="7"/>
  <c r="I828" i="7"/>
  <c r="H828" i="7"/>
  <c r="N827" i="7"/>
  <c r="I827" i="7"/>
  <c r="H827" i="7"/>
  <c r="N823" i="7"/>
  <c r="I823" i="7"/>
  <c r="H823" i="7"/>
  <c r="N822" i="7"/>
  <c r="I822" i="7"/>
  <c r="H822" i="7"/>
  <c r="N821" i="7"/>
  <c r="I821" i="7"/>
  <c r="H821" i="7"/>
  <c r="N820" i="7"/>
  <c r="I820" i="7"/>
  <c r="H820" i="7"/>
  <c r="N819" i="7"/>
  <c r="I819" i="7"/>
  <c r="H819" i="7"/>
  <c r="N818" i="7"/>
  <c r="I818" i="7"/>
  <c r="H818" i="7"/>
  <c r="N817" i="7"/>
  <c r="I817" i="7"/>
  <c r="H817" i="7"/>
  <c r="N816" i="7"/>
  <c r="I816" i="7"/>
  <c r="H816" i="7"/>
  <c r="N815" i="7"/>
  <c r="I815" i="7"/>
  <c r="H815" i="7"/>
  <c r="N811" i="7"/>
  <c r="I811" i="7"/>
  <c r="H811" i="7"/>
  <c r="N810" i="7"/>
  <c r="I810" i="7"/>
  <c r="H810" i="7"/>
  <c r="N809" i="7"/>
  <c r="I809" i="7"/>
  <c r="H809" i="7"/>
  <c r="N808" i="7"/>
  <c r="I808" i="7"/>
  <c r="H808" i="7"/>
  <c r="N807" i="7"/>
  <c r="I807" i="7"/>
  <c r="H807" i="7"/>
  <c r="N806" i="7"/>
  <c r="I806" i="7"/>
  <c r="H806" i="7"/>
  <c r="N841" i="8"/>
  <c r="I841" i="8"/>
  <c r="H841" i="8"/>
  <c r="N840" i="8"/>
  <c r="I840" i="8"/>
  <c r="H840" i="8"/>
  <c r="N839" i="8"/>
  <c r="I839" i="8"/>
  <c r="H839" i="8"/>
  <c r="N835" i="8"/>
  <c r="I835" i="8"/>
  <c r="H835" i="8"/>
  <c r="N834" i="8"/>
  <c r="I834" i="8"/>
  <c r="H834" i="8"/>
  <c r="N833" i="8"/>
  <c r="I833" i="8"/>
  <c r="H833" i="8"/>
  <c r="N832" i="8"/>
  <c r="I832" i="8"/>
  <c r="H832" i="8"/>
  <c r="N831" i="8"/>
  <c r="I831" i="8"/>
  <c r="H831" i="8"/>
  <c r="N830" i="8"/>
  <c r="I830" i="8"/>
  <c r="H830" i="8"/>
  <c r="N829" i="8"/>
  <c r="I829" i="8"/>
  <c r="H829" i="8"/>
  <c r="N828" i="8"/>
  <c r="I828" i="8"/>
  <c r="H828" i="8"/>
  <c r="N827" i="8"/>
  <c r="I827" i="8"/>
  <c r="H827" i="8"/>
  <c r="N823" i="8"/>
  <c r="I823" i="8"/>
  <c r="H823" i="8"/>
  <c r="N822" i="8"/>
  <c r="I822" i="8"/>
  <c r="H822" i="8"/>
  <c r="N821" i="8"/>
  <c r="I821" i="8"/>
  <c r="H821" i="8"/>
  <c r="N820" i="8"/>
  <c r="I820" i="8"/>
  <c r="H820" i="8"/>
  <c r="N819" i="8"/>
  <c r="I819" i="8"/>
  <c r="H819" i="8"/>
  <c r="N818" i="8"/>
  <c r="I818" i="8"/>
  <c r="H818" i="8"/>
  <c r="N817" i="8"/>
  <c r="I817" i="8"/>
  <c r="H817" i="8"/>
  <c r="N816" i="8"/>
  <c r="I816" i="8"/>
  <c r="H816" i="8"/>
  <c r="N815" i="8"/>
  <c r="I815" i="8"/>
  <c r="H815" i="8"/>
  <c r="N811" i="8"/>
  <c r="I811" i="8"/>
  <c r="H811" i="8"/>
  <c r="N810" i="8"/>
  <c r="I810" i="8"/>
  <c r="H810" i="8"/>
  <c r="N809" i="8"/>
  <c r="I809" i="8"/>
  <c r="H809" i="8"/>
  <c r="N808" i="8"/>
  <c r="I808" i="8"/>
  <c r="H808" i="8"/>
  <c r="N807" i="8"/>
  <c r="I807" i="8"/>
  <c r="H807" i="8"/>
  <c r="N806" i="8"/>
  <c r="I806" i="8"/>
  <c r="H806" i="8"/>
  <c r="CR117" i="1"/>
  <c r="H806" i="4"/>
  <c r="N806" i="4"/>
  <c r="H807" i="4"/>
  <c r="N807" i="4"/>
  <c r="H808" i="4"/>
  <c r="N808" i="4"/>
  <c r="H809" i="4"/>
  <c r="N809" i="4"/>
  <c r="H810" i="4"/>
  <c r="N810" i="4"/>
  <c r="H811" i="4"/>
  <c r="N811" i="4"/>
  <c r="H815" i="4"/>
  <c r="N815" i="4"/>
  <c r="H816" i="4"/>
  <c r="N816" i="4"/>
  <c r="H817" i="4"/>
  <c r="N817" i="4"/>
  <c r="H818" i="4"/>
  <c r="N818" i="4"/>
  <c r="H819" i="4"/>
  <c r="N819" i="4"/>
  <c r="H820" i="4"/>
  <c r="N820" i="4"/>
  <c r="H821" i="4"/>
  <c r="N821" i="4"/>
  <c r="H822" i="4"/>
  <c r="N822" i="4"/>
  <c r="H823" i="4"/>
  <c r="N823" i="4"/>
  <c r="H827" i="4"/>
  <c r="N827" i="4"/>
  <c r="H828" i="4"/>
  <c r="N828" i="4"/>
  <c r="H829" i="4"/>
  <c r="N829" i="4"/>
  <c r="H842" i="4"/>
  <c r="N842" i="4"/>
  <c r="H843" i="4"/>
  <c r="N843" i="4"/>
  <c r="H844" i="4"/>
  <c r="N844" i="4"/>
  <c r="H845" i="4"/>
  <c r="N845" i="4"/>
  <c r="H846" i="4"/>
  <c r="N846" i="4"/>
  <c r="H847" i="4"/>
  <c r="N847" i="4"/>
  <c r="H851" i="4"/>
  <c r="N851" i="4"/>
  <c r="H852" i="4"/>
  <c r="N852" i="4"/>
  <c r="H853" i="4"/>
  <c r="N853" i="4"/>
  <c r="CB15" i="1"/>
  <c r="CB50" i="1" s="1" a="1"/>
  <c r="CB50" i="1" s="1"/>
  <c r="BP15" i="1"/>
  <c r="BP50" i="1" s="1" a="1"/>
  <c r="BP50" i="1" s="1"/>
  <c r="ZY14" i="1"/>
  <c r="ZY17" i="1" s="1"/>
  <c r="ZY18" i="1" s="1" a="1"/>
  <c r="ZY18" i="1" s="1"/>
  <c r="TY114" i="1" l="1"/>
  <c r="TY113" i="1"/>
  <c r="C237" i="7"/>
  <c r="TY86" i="1"/>
  <c r="TY85" i="1"/>
  <c r="TY87" i="1"/>
  <c r="TY88" i="1"/>
  <c r="TY89" i="1"/>
  <c r="TY90" i="1"/>
  <c r="TY91" i="1"/>
  <c r="TY92" i="1"/>
  <c r="TY93" i="1"/>
  <c r="TY94" i="1"/>
  <c r="TY95" i="1"/>
  <c r="TY96" i="1"/>
  <c r="TY97" i="1"/>
  <c r="TY98" i="1"/>
  <c r="TY99" i="1"/>
  <c r="TY100" i="1"/>
  <c r="TY101" i="1"/>
  <c r="TY102" i="1"/>
  <c r="TY103" i="1"/>
  <c r="TY104" i="1"/>
  <c r="TY105" i="1"/>
  <c r="TY106" i="1"/>
  <c r="TY107" i="1"/>
  <c r="TY108" i="1"/>
  <c r="TZ12" i="1"/>
  <c r="UA6" i="1"/>
  <c r="E237" i="6"/>
  <c r="E237" i="7"/>
  <c r="C237" i="6"/>
  <c r="D237" i="6"/>
  <c r="D237" i="7"/>
  <c r="C237" i="8"/>
  <c r="D237" i="8"/>
  <c r="E237" i="8"/>
  <c r="AI106" i="1"/>
  <c r="AI107" i="1"/>
  <c r="AI108" i="1"/>
  <c r="AI85" i="1"/>
  <c r="AI86" i="1"/>
  <c r="AI87" i="1"/>
  <c r="AI89" i="1"/>
  <c r="AI88" i="1"/>
  <c r="AI90" i="1"/>
  <c r="AI91" i="1"/>
  <c r="AI92" i="1"/>
  <c r="AI93" i="1"/>
  <c r="AI94" i="1"/>
  <c r="AI95" i="1"/>
  <c r="AI96" i="1"/>
  <c r="AI97" i="1"/>
  <c r="AI98" i="1"/>
  <c r="AI99" i="1"/>
  <c r="AI100" i="1"/>
  <c r="AI101" i="1"/>
  <c r="AI102" i="1"/>
  <c r="AI103" i="1"/>
  <c r="AI104" i="1"/>
  <c r="AI105" i="1"/>
  <c r="C217" i="4"/>
  <c r="C235" i="4"/>
  <c r="C234" i="4"/>
  <c r="C233" i="4"/>
  <c r="C237" i="4"/>
  <c r="C232" i="4"/>
  <c r="C236" i="4"/>
  <c r="D235" i="4"/>
  <c r="D234" i="4"/>
  <c r="D233" i="4"/>
  <c r="D232" i="4"/>
  <c r="D237" i="4"/>
  <c r="D236" i="4"/>
  <c r="E235" i="4"/>
  <c r="E234" i="4"/>
  <c r="E233" i="4"/>
  <c r="E232" i="4"/>
  <c r="E236" i="4"/>
  <c r="E237" i="4"/>
  <c r="BP51" i="1" a="1"/>
  <c r="BP51" i="1" s="1"/>
  <c r="BP52" i="1" s="1" a="1"/>
  <c r="BP52" i="1" s="1"/>
  <c r="BP53" i="1" a="1"/>
  <c r="BP53" i="1" s="1"/>
  <c r="BP54" i="1" s="1" a="1"/>
  <c r="BP54" i="1" s="1"/>
  <c r="BP55" i="1" a="1"/>
  <c r="BP55" i="1" s="1"/>
  <c r="BP56" i="1" s="1" a="1"/>
  <c r="BP56" i="1" s="1"/>
  <c r="CB53" i="1" a="1"/>
  <c r="CB53" i="1" s="1"/>
  <c r="CB54" i="1" s="1" a="1"/>
  <c r="CB54" i="1" s="1"/>
  <c r="CB51" i="1" a="1"/>
  <c r="CB51" i="1" s="1"/>
  <c r="CB52" i="1" s="1" a="1"/>
  <c r="CB52" i="1" s="1"/>
  <c r="CB55" i="1" a="1"/>
  <c r="CB55" i="1" s="1"/>
  <c r="CB56" i="1" s="1" a="1"/>
  <c r="CB56" i="1" s="1"/>
  <c r="AI15" i="1"/>
  <c r="AI14" i="1"/>
  <c r="L794" i="6"/>
  <c r="T794" i="6" s="1"/>
  <c r="C794" i="6" s="1"/>
  <c r="AZ41" i="4"/>
  <c r="AU35" i="4"/>
  <c r="AS35" i="4"/>
  <c r="AT35" i="4"/>
  <c r="AZ45" i="4"/>
  <c r="AU40" i="4"/>
  <c r="AT40" i="4"/>
  <c r="AS40" i="4"/>
  <c r="AZ37" i="4"/>
  <c r="P38" i="7"/>
  <c r="AH38" i="7" s="1"/>
  <c r="P38" i="8"/>
  <c r="AH38" i="8" s="1"/>
  <c r="Q38" i="6"/>
  <c r="AI38" i="6" s="1"/>
  <c r="Q38" i="7"/>
  <c r="AI38" i="7" s="1"/>
  <c r="Q38" i="8"/>
  <c r="AI38" i="8" s="1"/>
  <c r="O38" i="6"/>
  <c r="AG38" i="6" s="1"/>
  <c r="O38" i="8"/>
  <c r="AG38" i="8" s="1"/>
  <c r="O38" i="7"/>
  <c r="AG38" i="7" s="1"/>
  <c r="P38" i="6"/>
  <c r="AH38" i="6" s="1"/>
  <c r="AX44" i="4"/>
  <c r="AX64" i="4"/>
  <c r="AX59" i="4"/>
  <c r="AX54" i="4"/>
  <c r="AX49" i="4"/>
  <c r="AM54" i="4"/>
  <c r="AM49" i="4"/>
  <c r="AM44" i="4"/>
  <c r="AM64" i="4"/>
  <c r="AM59" i="4"/>
  <c r="AN54" i="4"/>
  <c r="AN49" i="4"/>
  <c r="AN44" i="4"/>
  <c r="AN64" i="4"/>
  <c r="AN59" i="4"/>
  <c r="AO54" i="4"/>
  <c r="AO49" i="4"/>
  <c r="AO44" i="4"/>
  <c r="AO64" i="4"/>
  <c r="AO59" i="4"/>
  <c r="AP49" i="4"/>
  <c r="AP44" i="4"/>
  <c r="AP59" i="4"/>
  <c r="AP64" i="4"/>
  <c r="AP54" i="4"/>
  <c r="AQ49" i="4"/>
  <c r="AQ44" i="4"/>
  <c r="AQ64" i="4"/>
  <c r="AQ59" i="4"/>
  <c r="AQ54" i="4"/>
  <c r="AR49" i="4"/>
  <c r="AR44" i="4"/>
  <c r="AR64" i="4"/>
  <c r="AR59" i="4"/>
  <c r="AR54" i="4"/>
  <c r="AV49" i="4"/>
  <c r="AV44" i="4"/>
  <c r="AV64" i="4"/>
  <c r="AV59" i="4"/>
  <c r="AV54" i="4"/>
  <c r="AW44" i="4"/>
  <c r="AW64" i="4"/>
  <c r="AW59" i="4"/>
  <c r="AW54" i="4"/>
  <c r="AW49" i="4"/>
  <c r="L794" i="8"/>
  <c r="T794" i="8" s="1"/>
  <c r="C794" i="8" s="1"/>
  <c r="AZ36" i="4"/>
  <c r="AM35" i="4"/>
  <c r="AM39" i="4"/>
  <c r="AM40" i="4"/>
  <c r="AN35" i="4"/>
  <c r="AN39" i="4"/>
  <c r="AP40" i="4"/>
  <c r="AP35" i="4"/>
  <c r="L798" i="8"/>
  <c r="T798" i="8" s="1"/>
  <c r="C798" i="8" s="1"/>
  <c r="L798" i="7"/>
  <c r="T798" i="7" s="1"/>
  <c r="C798" i="7" s="1"/>
  <c r="L798" i="6"/>
  <c r="T798" i="6" s="1"/>
  <c r="C798" i="6" s="1"/>
  <c r="M798" i="8"/>
  <c r="U798" i="8" s="1"/>
  <c r="D798" i="8" s="1"/>
  <c r="M798" i="7"/>
  <c r="U798" i="7" s="1"/>
  <c r="D798" i="7" s="1"/>
  <c r="M798" i="6"/>
  <c r="U798" i="6" s="1"/>
  <c r="AP39" i="4"/>
  <c r="AN40" i="4"/>
  <c r="AO35" i="4"/>
  <c r="AO39" i="4"/>
  <c r="AO40" i="4"/>
  <c r="K216" i="4"/>
  <c r="Q37" i="8"/>
  <c r="Q37" i="7"/>
  <c r="Q37" i="6"/>
  <c r="P37" i="8"/>
  <c r="P37" i="7"/>
  <c r="P37" i="6"/>
  <c r="O37" i="8"/>
  <c r="O37" i="7"/>
  <c r="O37" i="6"/>
  <c r="U794" i="7"/>
  <c r="D794" i="7" s="1"/>
  <c r="T794" i="7"/>
  <c r="C794" i="7" s="1"/>
  <c r="U794" i="6"/>
  <c r="D794" i="6" s="1"/>
  <c r="O795" i="6"/>
  <c r="Q795" i="6" s="1"/>
  <c r="U795" i="6" s="1"/>
  <c r="D795" i="6" s="1"/>
  <c r="O795" i="7"/>
  <c r="U794" i="8"/>
  <c r="D794" i="8" s="1"/>
  <c r="J216" i="4"/>
  <c r="CR14" i="1"/>
  <c r="CR15" i="1" s="1" a="1"/>
  <c r="CR15" i="1" s="1"/>
  <c r="K800" i="7"/>
  <c r="K801" i="7" s="1"/>
  <c r="O799" i="7"/>
  <c r="K797" i="6"/>
  <c r="K798" i="6" s="1"/>
  <c r="K799" i="6" s="1"/>
  <c r="K800" i="6" s="1"/>
  <c r="K801" i="6" s="1"/>
  <c r="O796" i="6"/>
  <c r="H796" i="8"/>
  <c r="O795" i="8"/>
  <c r="H797" i="7"/>
  <c r="O796" i="7"/>
  <c r="O800" i="8"/>
  <c r="H801" i="7"/>
  <c r="O799" i="8"/>
  <c r="H801" i="8"/>
  <c r="H800" i="6"/>
  <c r="TZ114" i="1" l="1"/>
  <c r="AAD113" i="1" a="1"/>
  <c r="AAD113" i="1" s="1"/>
  <c r="AAD114" i="1" a="1"/>
  <c r="AAD114" i="1" s="1"/>
  <c r="ABV113" i="1"/>
  <c r="ABV114" i="1"/>
  <c r="FA114" i="1"/>
  <c r="EZ114" i="1"/>
  <c r="FZ114" i="1"/>
  <c r="FY114" i="1"/>
  <c r="FL114" i="1"/>
  <c r="FW114" i="1"/>
  <c r="FU114" i="1"/>
  <c r="FO114" i="1"/>
  <c r="FP114" i="1"/>
  <c r="FQ114" i="1"/>
  <c r="FR114" i="1"/>
  <c r="FS114" i="1"/>
  <c r="FA113" i="1"/>
  <c r="EZ113" i="1"/>
  <c r="FU113" i="1"/>
  <c r="FY113" i="1"/>
  <c r="FW113" i="1"/>
  <c r="FL113" i="1"/>
  <c r="FQ113" i="1"/>
  <c r="FS113" i="1"/>
  <c r="FO113" i="1"/>
  <c r="FR113" i="1"/>
  <c r="FP113" i="1"/>
  <c r="ABW114" i="1"/>
  <c r="ABW113" i="1"/>
  <c r="ABU114" i="1"/>
  <c r="ABU113" i="1"/>
  <c r="CR114" i="1" a="1"/>
  <c r="CR114" i="1" s="1"/>
  <c r="TZ113" i="1"/>
  <c r="CR113" i="1" a="1"/>
  <c r="CR113" i="1" s="1"/>
  <c r="BH45" i="4"/>
  <c r="BK45" i="4"/>
  <c r="AW45" i="4" s="1"/>
  <c r="BF45" i="4"/>
  <c r="AR45" i="4" s="1"/>
  <c r="BL45" i="4"/>
  <c r="BC45" i="4"/>
  <c r="AO45" i="4" s="1"/>
  <c r="BG45" i="4"/>
  <c r="AS45" i="4" s="1"/>
  <c r="BI45" i="4"/>
  <c r="AU45" i="4" s="1"/>
  <c r="BA45" i="4"/>
  <c r="AM45" i="4" s="1"/>
  <c r="BD45" i="4"/>
  <c r="AP45" i="4" s="1"/>
  <c r="BE45" i="4"/>
  <c r="BJ45" i="4"/>
  <c r="BB45" i="4"/>
  <c r="AN45" i="4" s="1"/>
  <c r="BH37" i="4"/>
  <c r="BE37" i="4"/>
  <c r="BD37" i="4"/>
  <c r="AP37" i="4" s="1"/>
  <c r="BC37" i="4"/>
  <c r="AO37" i="4" s="1"/>
  <c r="BK37" i="4"/>
  <c r="BL37" i="4"/>
  <c r="BG37" i="4"/>
  <c r="AS37" i="4" s="1"/>
  <c r="BI37" i="4"/>
  <c r="BA37" i="4"/>
  <c r="AM37" i="4" s="1"/>
  <c r="BJ37" i="4"/>
  <c r="BB37" i="4"/>
  <c r="AN37" i="4" s="1"/>
  <c r="BF37" i="4"/>
  <c r="AZ42" i="4"/>
  <c r="BA41" i="4"/>
  <c r="BB41" i="4"/>
  <c r="AN41" i="4" s="1"/>
  <c r="BK41" i="4"/>
  <c r="BF41" i="4"/>
  <c r="BD41" i="4"/>
  <c r="AP41" i="4" s="1"/>
  <c r="BI41" i="4"/>
  <c r="AU41" i="4" s="1"/>
  <c r="BG41" i="4"/>
  <c r="BL41" i="4"/>
  <c r="BE41" i="4"/>
  <c r="BJ41" i="4"/>
  <c r="BH41" i="4"/>
  <c r="BC41" i="4"/>
  <c r="AO41" i="4" s="1"/>
  <c r="BL36" i="4"/>
  <c r="BE36" i="4"/>
  <c r="BJ36" i="4"/>
  <c r="BC36" i="4"/>
  <c r="AO36" i="4" s="1"/>
  <c r="BH36" i="4"/>
  <c r="AT36" i="4" s="1"/>
  <c r="BA36" i="4"/>
  <c r="BK36" i="4"/>
  <c r="BF36" i="4"/>
  <c r="BD36" i="4"/>
  <c r="BI36" i="4"/>
  <c r="AU36" i="4" s="1"/>
  <c r="BG36" i="4"/>
  <c r="AS36" i="4" s="1"/>
  <c r="BB36" i="4"/>
  <c r="FA85" i="1"/>
  <c r="EZ85" i="1"/>
  <c r="FA99" i="1"/>
  <c r="EZ99" i="1"/>
  <c r="FA100" i="1"/>
  <c r="EZ100" i="1"/>
  <c r="FA102" i="1"/>
  <c r="EZ102" i="1"/>
  <c r="FA97" i="1"/>
  <c r="EZ97" i="1"/>
  <c r="FA98" i="1"/>
  <c r="EZ98" i="1"/>
  <c r="FA108" i="1"/>
  <c r="EZ108" i="1"/>
  <c r="FA107" i="1"/>
  <c r="EZ107" i="1"/>
  <c r="FA101" i="1"/>
  <c r="EZ101" i="1"/>
  <c r="FA106" i="1"/>
  <c r="EZ106" i="1"/>
  <c r="FA103" i="1"/>
  <c r="EZ103" i="1"/>
  <c r="FA105" i="1"/>
  <c r="EZ105" i="1"/>
  <c r="FA104" i="1"/>
  <c r="EZ104" i="1"/>
  <c r="FA96" i="1"/>
  <c r="EZ96" i="1"/>
  <c r="FA87" i="1"/>
  <c r="EZ87" i="1"/>
  <c r="FA94" i="1"/>
  <c r="EZ94" i="1"/>
  <c r="FA93" i="1"/>
  <c r="EZ93" i="1"/>
  <c r="FA95" i="1"/>
  <c r="EZ95" i="1"/>
  <c r="FA92" i="1"/>
  <c r="EZ92" i="1"/>
  <c r="FA88" i="1"/>
  <c r="EZ88" i="1"/>
  <c r="FA90" i="1"/>
  <c r="EZ90" i="1"/>
  <c r="FA91" i="1"/>
  <c r="EZ91" i="1"/>
  <c r="FA89" i="1"/>
  <c r="EZ89" i="1"/>
  <c r="FA86" i="1"/>
  <c r="EZ86" i="1"/>
  <c r="AI50" i="1" a="1"/>
  <c r="AI50" i="1" s="1"/>
  <c r="TZ86" i="1"/>
  <c r="TZ85" i="1"/>
  <c r="TZ87" i="1"/>
  <c r="TZ88" i="1"/>
  <c r="TZ89" i="1"/>
  <c r="TZ90" i="1"/>
  <c r="TZ91" i="1"/>
  <c r="TZ92" i="1"/>
  <c r="TZ93" i="1"/>
  <c r="TZ94" i="1"/>
  <c r="TZ95" i="1"/>
  <c r="TZ96" i="1"/>
  <c r="TZ97" i="1"/>
  <c r="TZ98" i="1"/>
  <c r="TZ99" i="1"/>
  <c r="TZ100" i="1"/>
  <c r="TZ101" i="1"/>
  <c r="TZ102" i="1"/>
  <c r="TZ103" i="1"/>
  <c r="TZ104" i="1"/>
  <c r="TZ105" i="1"/>
  <c r="TZ106" i="1"/>
  <c r="TZ107" i="1"/>
  <c r="TZ108" i="1"/>
  <c r="UA12" i="1"/>
  <c r="UB6" i="1"/>
  <c r="FL96" i="1"/>
  <c r="FW96" i="1"/>
  <c r="FZ96" i="1"/>
  <c r="FZ91" i="1"/>
  <c r="FL91" i="1"/>
  <c r="FW91" i="1"/>
  <c r="FZ103" i="1"/>
  <c r="FL103" i="1"/>
  <c r="FW103" i="1"/>
  <c r="FW90" i="1"/>
  <c r="FZ90" i="1"/>
  <c r="FL90" i="1"/>
  <c r="FW102" i="1"/>
  <c r="FL102" i="1"/>
  <c r="FZ102" i="1"/>
  <c r="FW101" i="1"/>
  <c r="FL101" i="1"/>
  <c r="FZ101" i="1"/>
  <c r="FW95" i="1"/>
  <c r="FL95" i="1"/>
  <c r="FZ95" i="1"/>
  <c r="FW100" i="1"/>
  <c r="FL100" i="1"/>
  <c r="FZ100" i="1"/>
  <c r="FZ94" i="1"/>
  <c r="FW94" i="1"/>
  <c r="FL94" i="1"/>
  <c r="FL88" i="1"/>
  <c r="FZ88" i="1"/>
  <c r="FW88" i="1"/>
  <c r="FL89" i="1"/>
  <c r="FZ89" i="1"/>
  <c r="FW89" i="1"/>
  <c r="FL105" i="1"/>
  <c r="FZ105" i="1"/>
  <c r="FW105" i="1"/>
  <c r="FL99" i="1"/>
  <c r="FZ99" i="1"/>
  <c r="FW99" i="1"/>
  <c r="FZ93" i="1"/>
  <c r="FW93" i="1"/>
  <c r="FL93" i="1"/>
  <c r="FW87" i="1"/>
  <c r="FZ87" i="1"/>
  <c r="FL87" i="1"/>
  <c r="FZ104" i="1"/>
  <c r="FW104" i="1"/>
  <c r="FL104" i="1"/>
  <c r="FL98" i="1"/>
  <c r="FZ98" i="1"/>
  <c r="FW98" i="1"/>
  <c r="FW86" i="1"/>
  <c r="FL86" i="1"/>
  <c r="FZ86" i="1"/>
  <c r="FZ85" i="1"/>
  <c r="FW85" i="1"/>
  <c r="FL85" i="1"/>
  <c r="FZ108" i="1"/>
  <c r="FW108" i="1"/>
  <c r="FL108" i="1"/>
  <c r="FZ97" i="1"/>
  <c r="FL97" i="1"/>
  <c r="FW97" i="1"/>
  <c r="FL92" i="1"/>
  <c r="FZ92" i="1"/>
  <c r="FW92" i="1"/>
  <c r="FZ107" i="1"/>
  <c r="FW107" i="1"/>
  <c r="FL107" i="1"/>
  <c r="FZ106" i="1"/>
  <c r="FL106" i="1"/>
  <c r="FW106" i="1"/>
  <c r="CR85" i="1" a="1"/>
  <c r="CR85" i="1" s="1"/>
  <c r="CR106" i="1" s="1" a="1"/>
  <c r="CR106" i="1" s="1"/>
  <c r="ABW85" i="1"/>
  <c r="ABW86" i="1"/>
  <c r="ABW87" i="1"/>
  <c r="ABW88" i="1"/>
  <c r="ABW89" i="1"/>
  <c r="ABW90" i="1"/>
  <c r="ABW91" i="1"/>
  <c r="ABW92" i="1"/>
  <c r="ABW93" i="1"/>
  <c r="ABW94" i="1"/>
  <c r="ABW95" i="1"/>
  <c r="ABW96" i="1"/>
  <c r="ABW97" i="1"/>
  <c r="ABW98" i="1"/>
  <c r="ABW99" i="1"/>
  <c r="ABW100" i="1"/>
  <c r="ABW101" i="1"/>
  <c r="ABW102" i="1"/>
  <c r="ABW103" i="1"/>
  <c r="ABW104" i="1"/>
  <c r="ABW105" i="1"/>
  <c r="ABW106" i="1"/>
  <c r="ABW107" i="1"/>
  <c r="ABW108" i="1"/>
  <c r="ABV106" i="1"/>
  <c r="ABV107" i="1"/>
  <c r="ABV108" i="1"/>
  <c r="ABV85" i="1"/>
  <c r="ABV86" i="1"/>
  <c r="ABV87" i="1"/>
  <c r="ABV88" i="1"/>
  <c r="ABV89" i="1"/>
  <c r="ABV90" i="1"/>
  <c r="ABV91" i="1"/>
  <c r="ABV92" i="1"/>
  <c r="ABV93" i="1"/>
  <c r="ABV94" i="1"/>
  <c r="ABV95" i="1"/>
  <c r="ABV96" i="1"/>
  <c r="ABV97" i="1"/>
  <c r="ABV98" i="1"/>
  <c r="ABV99" i="1"/>
  <c r="ABV100" i="1"/>
  <c r="ABV101" i="1"/>
  <c r="ABV102" i="1"/>
  <c r="ABV103" i="1"/>
  <c r="ABV104" i="1"/>
  <c r="ABV105" i="1"/>
  <c r="ABU85" i="1"/>
  <c r="ABU86" i="1"/>
  <c r="ABU87" i="1"/>
  <c r="ABU88" i="1"/>
  <c r="ABU89" i="1"/>
  <c r="ABU90" i="1"/>
  <c r="ABU91" i="1"/>
  <c r="ABU92" i="1"/>
  <c r="ABU93" i="1"/>
  <c r="ABU94" i="1"/>
  <c r="ABU95" i="1"/>
  <c r="ABU96" i="1"/>
  <c r="ABU97" i="1"/>
  <c r="ABU98" i="1"/>
  <c r="ABU99" i="1"/>
  <c r="ABU100" i="1"/>
  <c r="ABU101" i="1"/>
  <c r="ABU102" i="1"/>
  <c r="ABU103" i="1"/>
  <c r="ABU104" i="1"/>
  <c r="ABU105" i="1"/>
  <c r="ABU106" i="1"/>
  <c r="ABU107" i="1"/>
  <c r="ABU108" i="1"/>
  <c r="CR50" i="1" a="1"/>
  <c r="CR50" i="1" s="1"/>
  <c r="AX45" i="4"/>
  <c r="AQ45" i="4"/>
  <c r="AV45" i="4"/>
  <c r="AN36" i="4"/>
  <c r="AP38" i="4"/>
  <c r="AT38" i="4"/>
  <c r="AU38" i="4"/>
  <c r="AS38" i="4"/>
  <c r="AZ50" i="4"/>
  <c r="AT45" i="4"/>
  <c r="AU37" i="4"/>
  <c r="AT37" i="4"/>
  <c r="AZ46" i="4"/>
  <c r="AS41" i="4"/>
  <c r="AT41" i="4"/>
  <c r="AO38" i="4"/>
  <c r="AN38" i="4"/>
  <c r="AM38" i="4"/>
  <c r="AX38" i="4"/>
  <c r="AW38" i="4"/>
  <c r="AV38" i="4"/>
  <c r="AR38" i="4"/>
  <c r="AQ38" i="4"/>
  <c r="AM36" i="4"/>
  <c r="AP36" i="4"/>
  <c r="AM41" i="4"/>
  <c r="D798" i="6"/>
  <c r="V798" i="6"/>
  <c r="P795" i="6"/>
  <c r="T795" i="6" s="1"/>
  <c r="C795" i="6" s="1"/>
  <c r="V798" i="8"/>
  <c r="V794" i="7"/>
  <c r="V794" i="6"/>
  <c r="V794" i="8"/>
  <c r="Q795" i="7"/>
  <c r="U795" i="7" s="1"/>
  <c r="D795" i="7" s="1"/>
  <c r="P795" i="7"/>
  <c r="T795" i="7" s="1"/>
  <c r="O799" i="6"/>
  <c r="Q799" i="6" s="1"/>
  <c r="U799" i="6" s="1"/>
  <c r="D799" i="6" s="1"/>
  <c r="O800" i="7"/>
  <c r="Q800" i="7" s="1"/>
  <c r="U800" i="7" s="1"/>
  <c r="D800" i="7" s="1"/>
  <c r="O797" i="6"/>
  <c r="Q797" i="6" s="1"/>
  <c r="U797" i="6" s="1"/>
  <c r="D797" i="6" s="1"/>
  <c r="V798" i="7"/>
  <c r="Q799" i="7"/>
  <c r="U799" i="7" s="1"/>
  <c r="D799" i="7" s="1"/>
  <c r="P799" i="7"/>
  <c r="T799" i="7" s="1"/>
  <c r="H801" i="6"/>
  <c r="O800" i="6"/>
  <c r="O801" i="8"/>
  <c r="Q799" i="8"/>
  <c r="U799" i="8" s="1"/>
  <c r="D799" i="8" s="1"/>
  <c r="P799" i="8"/>
  <c r="T799" i="8" s="1"/>
  <c r="O801" i="7"/>
  <c r="Q800" i="8"/>
  <c r="U800" i="8" s="1"/>
  <c r="D800" i="8" s="1"/>
  <c r="P800" i="8"/>
  <c r="T800" i="8" s="1"/>
  <c r="Q796" i="7"/>
  <c r="U796" i="7" s="1"/>
  <c r="D796" i="7" s="1"/>
  <c r="P796" i="7"/>
  <c r="T796" i="7" s="1"/>
  <c r="O797" i="7"/>
  <c r="Q795" i="8"/>
  <c r="U795" i="8" s="1"/>
  <c r="D795" i="8" s="1"/>
  <c r="P795" i="8"/>
  <c r="T795" i="8" s="1"/>
  <c r="H797" i="8"/>
  <c r="O796" i="8"/>
  <c r="Q796" i="6"/>
  <c r="U796" i="6" s="1"/>
  <c r="D796" i="6" s="1"/>
  <c r="P796" i="6"/>
  <c r="T796" i="6" s="1"/>
  <c r="UA114" i="1" l="1"/>
  <c r="UA113" i="1"/>
  <c r="BL42" i="4"/>
  <c r="AX42" i="4" s="1"/>
  <c r="BK42" i="4"/>
  <c r="AW42" i="4" s="1"/>
  <c r="BH42" i="4"/>
  <c r="AT42" i="4" s="1"/>
  <c r="BJ42" i="4"/>
  <c r="AV42" i="4" s="1"/>
  <c r="BD42" i="4"/>
  <c r="AP42" i="4" s="1"/>
  <c r="BB42" i="4"/>
  <c r="AN42" i="4" s="1"/>
  <c r="BG42" i="4"/>
  <c r="AS42" i="4" s="1"/>
  <c r="BE42" i="4"/>
  <c r="AQ42" i="4" s="1"/>
  <c r="BC42" i="4"/>
  <c r="AO42" i="4" s="1"/>
  <c r="BI42" i="4"/>
  <c r="AU42" i="4" s="1"/>
  <c r="BA42" i="4"/>
  <c r="AM42" i="4" s="1"/>
  <c r="BF42" i="4"/>
  <c r="AR42" i="4" s="1"/>
  <c r="AZ47" i="4"/>
  <c r="BE46" i="4"/>
  <c r="AQ46" i="4" s="1"/>
  <c r="BF46" i="4"/>
  <c r="AR46" i="4" s="1"/>
  <c r="BB46" i="4"/>
  <c r="AN46" i="4" s="1"/>
  <c r="BA46" i="4"/>
  <c r="AM46" i="4" s="1"/>
  <c r="BJ46" i="4"/>
  <c r="AV46" i="4" s="1"/>
  <c r="BC46" i="4"/>
  <c r="AO46" i="4" s="1"/>
  <c r="BH46" i="4"/>
  <c r="AT46" i="4" s="1"/>
  <c r="BK46" i="4"/>
  <c r="AW46" i="4" s="1"/>
  <c r="BD46" i="4"/>
  <c r="AP46" i="4" s="1"/>
  <c r="BI46" i="4"/>
  <c r="AU46" i="4" s="1"/>
  <c r="BL46" i="4"/>
  <c r="BG46" i="4"/>
  <c r="BL50" i="4"/>
  <c r="AX50" i="4" s="1"/>
  <c r="BK50" i="4"/>
  <c r="AW50" i="4" s="1"/>
  <c r="BH50" i="4"/>
  <c r="AT50" i="4" s="1"/>
  <c r="BF50" i="4"/>
  <c r="AR50" i="4" s="1"/>
  <c r="BJ50" i="4"/>
  <c r="AV50" i="4" s="1"/>
  <c r="BD50" i="4"/>
  <c r="AP50" i="4" s="1"/>
  <c r="BG50" i="4"/>
  <c r="AS50" i="4" s="1"/>
  <c r="BB50" i="4"/>
  <c r="AN50" i="4" s="1"/>
  <c r="BE50" i="4"/>
  <c r="AQ50" i="4" s="1"/>
  <c r="BC50" i="4"/>
  <c r="AO50" i="4" s="1"/>
  <c r="BI50" i="4"/>
  <c r="AU50" i="4" s="1"/>
  <c r="BA50" i="4"/>
  <c r="AM50" i="4" s="1"/>
  <c r="AI51" i="1" a="1"/>
  <c r="AI51" i="1" s="1"/>
  <c r="AI55" i="1" a="1"/>
  <c r="AI55" i="1" s="1"/>
  <c r="AI53" i="1" a="1"/>
  <c r="AI53" i="1" s="1"/>
  <c r="CR86" i="1" a="1"/>
  <c r="CR86" i="1" s="1"/>
  <c r="CR88" i="1" s="1" a="1"/>
  <c r="CR88" i="1" s="1"/>
  <c r="CR90" i="1" s="1" a="1"/>
  <c r="CR90" i="1" s="1"/>
  <c r="CR92" i="1" s="1" a="1"/>
  <c r="CR92" i="1" s="1"/>
  <c r="CR94" i="1" s="1" a="1"/>
  <c r="CR94" i="1" s="1"/>
  <c r="CR96" i="1" s="1" a="1"/>
  <c r="CR96" i="1" s="1"/>
  <c r="CR98" i="1" s="1" a="1"/>
  <c r="CR98" i="1" s="1"/>
  <c r="CR100" i="1" s="1" a="1"/>
  <c r="CR100" i="1" s="1"/>
  <c r="CR102" i="1" s="1" a="1"/>
  <c r="CR102" i="1" s="1"/>
  <c r="CR104" i="1" s="1" a="1"/>
  <c r="CR104" i="1" s="1"/>
  <c r="CR87" i="1" a="1"/>
  <c r="CR87" i="1" s="1"/>
  <c r="CR108" i="1" s="1" a="1"/>
  <c r="CR108" i="1" s="1"/>
  <c r="UA85" i="1"/>
  <c r="UA86" i="1"/>
  <c r="UA87" i="1"/>
  <c r="UA88" i="1"/>
  <c r="UA89" i="1"/>
  <c r="UA90" i="1"/>
  <c r="UA91" i="1"/>
  <c r="UA92" i="1"/>
  <c r="UA93" i="1"/>
  <c r="UA94" i="1"/>
  <c r="UA95" i="1"/>
  <c r="UA96" i="1"/>
  <c r="UA97" i="1"/>
  <c r="UA98" i="1"/>
  <c r="UA99" i="1"/>
  <c r="UA100" i="1"/>
  <c r="UA101" i="1"/>
  <c r="UA102" i="1"/>
  <c r="UA103" i="1"/>
  <c r="UA104" i="1"/>
  <c r="UA105" i="1"/>
  <c r="UA106" i="1"/>
  <c r="UA107" i="1"/>
  <c r="UA108" i="1"/>
  <c r="UB12" i="1"/>
  <c r="UC6" i="1"/>
  <c r="Q38" i="4"/>
  <c r="P38" i="4"/>
  <c r="O38" i="4"/>
  <c r="CR55" i="1" a="1"/>
  <c r="CR55" i="1" s="1"/>
  <c r="CR56" i="1" s="1" a="1"/>
  <c r="CR56" i="1" s="1"/>
  <c r="CR51" i="1" a="1"/>
  <c r="CR51" i="1" s="1"/>
  <c r="CR52" i="1" s="1" a="1"/>
  <c r="CR52" i="1" s="1"/>
  <c r="CR53" i="1" a="1"/>
  <c r="CR53" i="1" s="1"/>
  <c r="CR54" i="1" s="1" a="1"/>
  <c r="CR54" i="1" s="1"/>
  <c r="AZ51" i="4"/>
  <c r="AS46" i="4"/>
  <c r="AZ55" i="4"/>
  <c r="AT43" i="4"/>
  <c r="AS43" i="4"/>
  <c r="AU43" i="4"/>
  <c r="AX46" i="4"/>
  <c r="AM43" i="4"/>
  <c r="AR43" i="4"/>
  <c r="AX43" i="4"/>
  <c r="AO43" i="4"/>
  <c r="AW43" i="4"/>
  <c r="AN43" i="4"/>
  <c r="AQ43" i="4"/>
  <c r="AV43" i="4"/>
  <c r="AP43" i="4"/>
  <c r="V795" i="6"/>
  <c r="P799" i="6"/>
  <c r="T799" i="6" s="1"/>
  <c r="V799" i="6" s="1"/>
  <c r="P797" i="6"/>
  <c r="T797" i="6" s="1"/>
  <c r="C797" i="6" s="1"/>
  <c r="P800" i="7"/>
  <c r="T800" i="7" s="1"/>
  <c r="V800" i="7" s="1"/>
  <c r="C795" i="7"/>
  <c r="V795" i="7"/>
  <c r="C796" i="6"/>
  <c r="V796" i="6"/>
  <c r="P801" i="7"/>
  <c r="T801" i="7" s="1"/>
  <c r="Q801" i="7"/>
  <c r="U801" i="7" s="1"/>
  <c r="D801" i="7" s="1"/>
  <c r="C799" i="8"/>
  <c r="V799" i="8"/>
  <c r="C796" i="7"/>
  <c r="V796" i="7"/>
  <c r="C799" i="7"/>
  <c r="V799" i="7"/>
  <c r="C795" i="8"/>
  <c r="V795" i="8"/>
  <c r="Q797" i="7"/>
  <c r="U797" i="7" s="1"/>
  <c r="D797" i="7" s="1"/>
  <c r="P797" i="7"/>
  <c r="T797" i="7" s="1"/>
  <c r="Q796" i="8"/>
  <c r="U796" i="8" s="1"/>
  <c r="D796" i="8" s="1"/>
  <c r="P796" i="8"/>
  <c r="T796" i="8" s="1"/>
  <c r="Q801" i="8"/>
  <c r="U801" i="8" s="1"/>
  <c r="D801" i="8" s="1"/>
  <c r="P801" i="8"/>
  <c r="T801" i="8" s="1"/>
  <c r="O797" i="8"/>
  <c r="Q800" i="6"/>
  <c r="U800" i="6" s="1"/>
  <c r="D800" i="6" s="1"/>
  <c r="P800" i="6"/>
  <c r="T800" i="6" s="1"/>
  <c r="C800" i="8"/>
  <c r="V800" i="8"/>
  <c r="O801" i="6"/>
  <c r="UB114" i="1" l="1"/>
  <c r="UB113" i="1"/>
  <c r="AI52" i="1" a="1"/>
  <c r="AI52" i="1" s="1"/>
  <c r="BL47" i="4"/>
  <c r="AX47" i="4" s="1"/>
  <c r="BK47" i="4"/>
  <c r="AW47" i="4" s="1"/>
  <c r="BC47" i="4"/>
  <c r="AO47" i="4" s="1"/>
  <c r="BH47" i="4"/>
  <c r="AT47" i="4" s="1"/>
  <c r="BA47" i="4"/>
  <c r="AM47" i="4" s="1"/>
  <c r="BF47" i="4"/>
  <c r="AR47" i="4" s="1"/>
  <c r="BD47" i="4"/>
  <c r="AP47" i="4" s="1"/>
  <c r="BI47" i="4"/>
  <c r="AU47" i="4" s="1"/>
  <c r="BG47" i="4"/>
  <c r="AS47" i="4" s="1"/>
  <c r="BB47" i="4"/>
  <c r="AN47" i="4" s="1"/>
  <c r="BE47" i="4"/>
  <c r="AQ47" i="4" s="1"/>
  <c r="BJ47" i="4"/>
  <c r="AV47" i="4" s="1"/>
  <c r="BL55" i="4"/>
  <c r="AX55" i="4" s="1"/>
  <c r="BK55" i="4"/>
  <c r="AW55" i="4" s="1"/>
  <c r="BE55" i="4"/>
  <c r="AQ55" i="4" s="1"/>
  <c r="BJ55" i="4"/>
  <c r="AV55" i="4" s="1"/>
  <c r="BC55" i="4"/>
  <c r="AO55" i="4" s="1"/>
  <c r="BH55" i="4"/>
  <c r="AT55" i="4" s="1"/>
  <c r="BA55" i="4"/>
  <c r="AM55" i="4" s="1"/>
  <c r="BF55" i="4"/>
  <c r="AR55" i="4" s="1"/>
  <c r="BD55" i="4"/>
  <c r="AP55" i="4" s="1"/>
  <c r="BI55" i="4"/>
  <c r="AU55" i="4" s="1"/>
  <c r="BG55" i="4"/>
  <c r="AS55" i="4" s="1"/>
  <c r="BB55" i="4"/>
  <c r="AN55" i="4" s="1"/>
  <c r="AZ52" i="4"/>
  <c r="BJ51" i="4"/>
  <c r="AV51" i="4" s="1"/>
  <c r="BI51" i="4"/>
  <c r="AU51" i="4" s="1"/>
  <c r="BE51" i="4"/>
  <c r="AQ51" i="4" s="1"/>
  <c r="BC51" i="4"/>
  <c r="AO51" i="4" s="1"/>
  <c r="BB51" i="4"/>
  <c r="AN51" i="4" s="1"/>
  <c r="BK51" i="4"/>
  <c r="AW51" i="4" s="1"/>
  <c r="BG51" i="4"/>
  <c r="AS51" i="4" s="1"/>
  <c r="BD51" i="4"/>
  <c r="AP51" i="4" s="1"/>
  <c r="BL51" i="4"/>
  <c r="AX51" i="4" s="1"/>
  <c r="BA51" i="4"/>
  <c r="AM51" i="4" s="1"/>
  <c r="BH51" i="4"/>
  <c r="AT51" i="4" s="1"/>
  <c r="BF51" i="4"/>
  <c r="AR51" i="4" s="1"/>
  <c r="AI56" i="1" a="1"/>
  <c r="AI56" i="1" s="1"/>
  <c r="AG38" i="4"/>
  <c r="ABX69" i="1"/>
  <c r="ABX75" i="1"/>
  <c r="AI38" i="4"/>
  <c r="ABZ69" i="1"/>
  <c r="ABZ75" i="1"/>
  <c r="AH38" i="4"/>
  <c r="ABY69" i="1"/>
  <c r="ABY75" i="1"/>
  <c r="AI54" i="1" a="1"/>
  <c r="AI54" i="1" s="1"/>
  <c r="CR107" i="1" a="1"/>
  <c r="CR107" i="1" s="1"/>
  <c r="CR89" i="1" a="1"/>
  <c r="CR89" i="1" s="1"/>
  <c r="CR91" i="1" s="1" a="1"/>
  <c r="CR91" i="1" s="1"/>
  <c r="CR93" i="1" s="1" a="1"/>
  <c r="CR93" i="1" s="1"/>
  <c r="CR95" i="1" s="1" a="1"/>
  <c r="CR95" i="1" s="1"/>
  <c r="CR97" i="1" s="1" a="1"/>
  <c r="CR97" i="1" s="1"/>
  <c r="CR99" i="1" s="1" a="1"/>
  <c r="CR99" i="1" s="1"/>
  <c r="CR101" i="1" s="1" a="1"/>
  <c r="CR101" i="1" s="1"/>
  <c r="CR103" i="1" s="1" a="1"/>
  <c r="CR103" i="1" s="1"/>
  <c r="CR105" i="1" s="1" a="1"/>
  <c r="CR105" i="1" s="1"/>
  <c r="UB85" i="1"/>
  <c r="UB86" i="1"/>
  <c r="UB87" i="1"/>
  <c r="UB88" i="1"/>
  <c r="UB89" i="1"/>
  <c r="UB90" i="1"/>
  <c r="UB91" i="1"/>
  <c r="UB92" i="1"/>
  <c r="UB93" i="1"/>
  <c r="UB94" i="1"/>
  <c r="UB95" i="1"/>
  <c r="UB96" i="1"/>
  <c r="UB97" i="1"/>
  <c r="UB98" i="1"/>
  <c r="UB99" i="1"/>
  <c r="UB100" i="1"/>
  <c r="UB101" i="1"/>
  <c r="UB102" i="1"/>
  <c r="UB103" i="1"/>
  <c r="UB104" i="1"/>
  <c r="UB105" i="1"/>
  <c r="UB106" i="1"/>
  <c r="UB107" i="1"/>
  <c r="UB108" i="1"/>
  <c r="UC12" i="1"/>
  <c r="UD6" i="1"/>
  <c r="D46" i="4"/>
  <c r="AQ300" i="7" s="1"/>
  <c r="AZ60" i="4"/>
  <c r="AU48" i="4"/>
  <c r="AT48" i="4"/>
  <c r="AS48" i="4"/>
  <c r="AZ56" i="4"/>
  <c r="E46" i="4"/>
  <c r="AQ300" i="6" s="1"/>
  <c r="C46" i="4"/>
  <c r="AQ300" i="8" s="1"/>
  <c r="AO48" i="4"/>
  <c r="AW48" i="4"/>
  <c r="AX48" i="4"/>
  <c r="AP48" i="4"/>
  <c r="AQ48" i="4"/>
  <c r="AM48" i="4"/>
  <c r="AV48" i="4"/>
  <c r="AN48" i="4"/>
  <c r="AR48" i="4"/>
  <c r="C799" i="6"/>
  <c r="C800" i="7"/>
  <c r="V797" i="6"/>
  <c r="Q801" i="6"/>
  <c r="U801" i="6" s="1"/>
  <c r="D801" i="6" s="1"/>
  <c r="P801" i="6"/>
  <c r="T801" i="6" s="1"/>
  <c r="C801" i="8"/>
  <c r="V801" i="8"/>
  <c r="C801" i="7"/>
  <c r="V801" i="7"/>
  <c r="C797" i="7"/>
  <c r="V797" i="7"/>
  <c r="C800" i="6"/>
  <c r="V800" i="6"/>
  <c r="C796" i="8"/>
  <c r="V796" i="8"/>
  <c r="Q797" i="8"/>
  <c r="U797" i="8" s="1"/>
  <c r="D797" i="8" s="1"/>
  <c r="P797" i="8"/>
  <c r="T797" i="8" s="1"/>
  <c r="UC114" i="1" l="1"/>
  <c r="UC113" i="1"/>
  <c r="BD60" i="4"/>
  <c r="AP60" i="4" s="1"/>
  <c r="BI60" i="4"/>
  <c r="AU60" i="4" s="1"/>
  <c r="BK60" i="4"/>
  <c r="AW60" i="4" s="1"/>
  <c r="BG60" i="4"/>
  <c r="AS60" i="4" s="1"/>
  <c r="BL60" i="4"/>
  <c r="AX60" i="4" s="1"/>
  <c r="BB60" i="4"/>
  <c r="AN60" i="4" s="1"/>
  <c r="BE60" i="4"/>
  <c r="AQ60" i="4" s="1"/>
  <c r="BJ60" i="4"/>
  <c r="AV60" i="4" s="1"/>
  <c r="BC60" i="4"/>
  <c r="BF60" i="4"/>
  <c r="AR60" i="4" s="1"/>
  <c r="BH60" i="4"/>
  <c r="AT60" i="4" s="1"/>
  <c r="BA60" i="4"/>
  <c r="AM60" i="4" s="1"/>
  <c r="BG52" i="4"/>
  <c r="AS52" i="4" s="1"/>
  <c r="BB52" i="4"/>
  <c r="AN52" i="4" s="1"/>
  <c r="BL52" i="4"/>
  <c r="AX52" i="4" s="1"/>
  <c r="BE52" i="4"/>
  <c r="AQ52" i="4" s="1"/>
  <c r="BJ52" i="4"/>
  <c r="AV52" i="4" s="1"/>
  <c r="BC52" i="4"/>
  <c r="AO52" i="4" s="1"/>
  <c r="BH52" i="4"/>
  <c r="AT52" i="4" s="1"/>
  <c r="BA52" i="4"/>
  <c r="AM52" i="4" s="1"/>
  <c r="BK52" i="4"/>
  <c r="AW52" i="4" s="1"/>
  <c r="BF52" i="4"/>
  <c r="AR52" i="4" s="1"/>
  <c r="BD52" i="4"/>
  <c r="AP52" i="4" s="1"/>
  <c r="BI52" i="4"/>
  <c r="AU52" i="4" s="1"/>
  <c r="AZ57" i="4"/>
  <c r="BG56" i="4"/>
  <c r="AS56" i="4" s="1"/>
  <c r="BB56" i="4"/>
  <c r="AN56" i="4" s="1"/>
  <c r="BK56" i="4"/>
  <c r="AW56" i="4" s="1"/>
  <c r="BC56" i="4"/>
  <c r="AO56" i="4" s="1"/>
  <c r="BH56" i="4"/>
  <c r="AT56" i="4" s="1"/>
  <c r="BD56" i="4"/>
  <c r="AP56" i="4" s="1"/>
  <c r="BE56" i="4"/>
  <c r="AQ56" i="4" s="1"/>
  <c r="BI56" i="4"/>
  <c r="AU56" i="4" s="1"/>
  <c r="BL56" i="4"/>
  <c r="AX56" i="4" s="1"/>
  <c r="BA56" i="4"/>
  <c r="AM56" i="4" s="1"/>
  <c r="BF56" i="4"/>
  <c r="AR56" i="4" s="1"/>
  <c r="BJ56" i="4"/>
  <c r="AV56" i="4" s="1"/>
  <c r="V46" i="4"/>
  <c r="UC86" i="1"/>
  <c r="UC85" i="1"/>
  <c r="UC87" i="1"/>
  <c r="UC88" i="1"/>
  <c r="UC89" i="1"/>
  <c r="UC90" i="1"/>
  <c r="UC91" i="1"/>
  <c r="UC92" i="1"/>
  <c r="UC93" i="1"/>
  <c r="UC94" i="1"/>
  <c r="UC95" i="1"/>
  <c r="UC96" i="1"/>
  <c r="UC97" i="1"/>
  <c r="UC98" i="1"/>
  <c r="UC99" i="1"/>
  <c r="UC100" i="1"/>
  <c r="UC101" i="1"/>
  <c r="UC102" i="1"/>
  <c r="UC103" i="1"/>
  <c r="UC104" i="1"/>
  <c r="UC105" i="1"/>
  <c r="UC106" i="1"/>
  <c r="UC107" i="1"/>
  <c r="UC108" i="1"/>
  <c r="UE6" i="1"/>
  <c r="UD12" i="1"/>
  <c r="C51" i="4"/>
  <c r="U51" i="4" s="1"/>
  <c r="AZ61" i="4"/>
  <c r="AS53" i="4"/>
  <c r="AU53" i="4"/>
  <c r="AT53" i="4"/>
  <c r="AZ65" i="4"/>
  <c r="AO60" i="4"/>
  <c r="W46" i="4"/>
  <c r="U46" i="4"/>
  <c r="AQ300" i="4"/>
  <c r="D51" i="4"/>
  <c r="V51" i="4" s="1"/>
  <c r="E51" i="4"/>
  <c r="W51" i="4" s="1"/>
  <c r="AX53" i="4"/>
  <c r="AO53" i="4"/>
  <c r="AQ53" i="4"/>
  <c r="AV53" i="4"/>
  <c r="AW53" i="4"/>
  <c r="AR53" i="4"/>
  <c r="AN53" i="4"/>
  <c r="AP53" i="4"/>
  <c r="AM53" i="4"/>
  <c r="C797" i="8"/>
  <c r="V797" i="8"/>
  <c r="C801" i="6"/>
  <c r="V801" i="6"/>
  <c r="UD114" i="1" l="1"/>
  <c r="UD113" i="1"/>
  <c r="BA57" i="4"/>
  <c r="AM57" i="4" s="1"/>
  <c r="BB57" i="4"/>
  <c r="AN57" i="4" s="1"/>
  <c r="BH57" i="4"/>
  <c r="AT57" i="4" s="1"/>
  <c r="BC57" i="4"/>
  <c r="AO57" i="4" s="1"/>
  <c r="BK57" i="4"/>
  <c r="AW57" i="4" s="1"/>
  <c r="BF57" i="4"/>
  <c r="AR57" i="4" s="1"/>
  <c r="BJ57" i="4"/>
  <c r="AV57" i="4" s="1"/>
  <c r="BD57" i="4"/>
  <c r="AP57" i="4" s="1"/>
  <c r="BI57" i="4"/>
  <c r="AU57" i="4" s="1"/>
  <c r="BG57" i="4"/>
  <c r="AS57" i="4" s="1"/>
  <c r="BL57" i="4"/>
  <c r="AX57" i="4" s="1"/>
  <c r="BE57" i="4"/>
  <c r="AQ57" i="4" s="1"/>
  <c r="AZ62" i="4"/>
  <c r="BH61" i="4"/>
  <c r="AT61" i="4" s="1"/>
  <c r="BK61" i="4"/>
  <c r="AW61" i="4" s="1"/>
  <c r="BF61" i="4"/>
  <c r="AR61" i="4" s="1"/>
  <c r="BG61" i="4"/>
  <c r="AS61" i="4" s="1"/>
  <c r="BE61" i="4"/>
  <c r="AQ61" i="4" s="1"/>
  <c r="BB61" i="4"/>
  <c r="AN61" i="4" s="1"/>
  <c r="BC61" i="4"/>
  <c r="AO61" i="4" s="1"/>
  <c r="BL61" i="4"/>
  <c r="AX61" i="4" s="1"/>
  <c r="BD61" i="4"/>
  <c r="AP61" i="4" s="1"/>
  <c r="BI61" i="4"/>
  <c r="AU61" i="4" s="1"/>
  <c r="BA61" i="4"/>
  <c r="AM61" i="4" s="1"/>
  <c r="BJ61" i="4"/>
  <c r="AV61" i="4" s="1"/>
  <c r="BB65" i="4"/>
  <c r="AN65" i="4" s="1"/>
  <c r="BA65" i="4"/>
  <c r="AM65" i="4" s="1"/>
  <c r="BH65" i="4"/>
  <c r="AT65" i="4" s="1"/>
  <c r="BC65" i="4"/>
  <c r="AO65" i="4" s="1"/>
  <c r="BK65" i="4"/>
  <c r="AW65" i="4" s="1"/>
  <c r="BF65" i="4"/>
  <c r="BD65" i="4"/>
  <c r="AP65" i="4" s="1"/>
  <c r="BI65" i="4"/>
  <c r="BG65" i="4"/>
  <c r="BL65" i="4"/>
  <c r="BJ65" i="4"/>
  <c r="AV65" i="4" s="1"/>
  <c r="BE65" i="4"/>
  <c r="AQ65" i="4" s="1"/>
  <c r="UD86" i="1"/>
  <c r="UD85" i="1"/>
  <c r="UD87" i="1"/>
  <c r="UD88" i="1"/>
  <c r="UD89" i="1"/>
  <c r="UD90" i="1"/>
  <c r="UD91" i="1"/>
  <c r="UD92" i="1"/>
  <c r="UD93" i="1"/>
  <c r="UD94" i="1"/>
  <c r="UD95" i="1"/>
  <c r="UD96" i="1"/>
  <c r="UD97" i="1"/>
  <c r="UD98" i="1"/>
  <c r="UD99" i="1"/>
  <c r="UD100" i="1"/>
  <c r="UD101" i="1"/>
  <c r="UD102" i="1"/>
  <c r="UD103" i="1"/>
  <c r="UD104" i="1"/>
  <c r="UD105" i="1"/>
  <c r="UD106" i="1"/>
  <c r="UD107" i="1"/>
  <c r="UD108" i="1"/>
  <c r="UF6" i="1"/>
  <c r="UE12" i="1"/>
  <c r="AS65" i="4"/>
  <c r="AU65" i="4"/>
  <c r="AR65" i="4"/>
  <c r="AX65" i="4"/>
  <c r="AT58" i="4"/>
  <c r="AS58" i="4"/>
  <c r="AU58" i="4"/>
  <c r="AZ66" i="4"/>
  <c r="C56" i="4"/>
  <c r="U56" i="4" s="1"/>
  <c r="D56" i="4"/>
  <c r="V56" i="4" s="1"/>
  <c r="E56" i="4"/>
  <c r="W56" i="4" s="1"/>
  <c r="AQ58" i="4"/>
  <c r="AR58" i="4"/>
  <c r="AV58" i="4"/>
  <c r="AO58" i="4"/>
  <c r="AN58" i="4"/>
  <c r="AW58" i="4"/>
  <c r="AP58" i="4"/>
  <c r="AX58" i="4"/>
  <c r="AM58" i="4"/>
  <c r="UE114" i="1" l="1"/>
  <c r="UE113" i="1"/>
  <c r="BE62" i="4"/>
  <c r="AQ62" i="4" s="1"/>
  <c r="BF62" i="4"/>
  <c r="AR62" i="4" s="1"/>
  <c r="BB62" i="4"/>
  <c r="AN62" i="4" s="1"/>
  <c r="BA62" i="4"/>
  <c r="AM62" i="4" s="1"/>
  <c r="BL62" i="4"/>
  <c r="AX62" i="4" s="1"/>
  <c r="BG62" i="4"/>
  <c r="AS62" i="4" s="1"/>
  <c r="BJ62" i="4"/>
  <c r="AV62" i="4" s="1"/>
  <c r="BC62" i="4"/>
  <c r="AO62" i="4" s="1"/>
  <c r="BH62" i="4"/>
  <c r="AT62" i="4" s="1"/>
  <c r="BK62" i="4"/>
  <c r="AW62" i="4" s="1"/>
  <c r="BD62" i="4"/>
  <c r="AP62" i="4" s="1"/>
  <c r="BI62" i="4"/>
  <c r="AU62" i="4" s="1"/>
  <c r="BL66" i="4"/>
  <c r="AX66" i="4" s="1"/>
  <c r="BK66" i="4"/>
  <c r="AW66" i="4" s="1"/>
  <c r="BH66" i="4"/>
  <c r="AT66" i="4" s="1"/>
  <c r="BA66" i="4"/>
  <c r="AM66" i="4" s="1"/>
  <c r="BI66" i="4"/>
  <c r="AU66" i="4" s="1"/>
  <c r="BB66" i="4"/>
  <c r="AN66" i="4" s="1"/>
  <c r="BJ66" i="4"/>
  <c r="AV66" i="4" s="1"/>
  <c r="BF66" i="4"/>
  <c r="AR66" i="4" s="1"/>
  <c r="BD66" i="4"/>
  <c r="AP66" i="4" s="1"/>
  <c r="BE66" i="4"/>
  <c r="AQ66" i="4" s="1"/>
  <c r="BG66" i="4"/>
  <c r="AS66" i="4" s="1"/>
  <c r="BC66" i="4"/>
  <c r="AO66" i="4" s="1"/>
  <c r="UE85" i="1"/>
  <c r="UE86" i="1"/>
  <c r="UE87" i="1"/>
  <c r="UE88" i="1"/>
  <c r="UE89" i="1"/>
  <c r="UE90" i="1"/>
  <c r="UE91" i="1"/>
  <c r="UE92" i="1"/>
  <c r="UE93" i="1"/>
  <c r="UE94" i="1"/>
  <c r="UE95" i="1"/>
  <c r="UE96" i="1"/>
  <c r="UE97" i="1"/>
  <c r="UE98" i="1"/>
  <c r="UE99" i="1"/>
  <c r="UE100" i="1"/>
  <c r="UE101" i="1"/>
  <c r="UE102" i="1"/>
  <c r="UE103" i="1"/>
  <c r="UE104" i="1"/>
  <c r="UE105" i="1"/>
  <c r="UE106" i="1"/>
  <c r="UE107" i="1"/>
  <c r="UE108" i="1"/>
  <c r="UG6" i="1"/>
  <c r="UF12" i="1"/>
  <c r="AU63" i="4"/>
  <c r="AS63" i="4"/>
  <c r="AT63" i="4"/>
  <c r="C61" i="4"/>
  <c r="U61" i="4" s="1"/>
  <c r="D61" i="4"/>
  <c r="V61" i="4" s="1"/>
  <c r="E61" i="4"/>
  <c r="W61" i="4" s="1"/>
  <c r="AM63" i="4"/>
  <c r="AR63" i="4"/>
  <c r="AN63" i="4"/>
  <c r="AW63" i="4"/>
  <c r="AP63" i="4"/>
  <c r="AV63" i="4"/>
  <c r="AX63" i="4"/>
  <c r="AQ63" i="4"/>
  <c r="AO63" i="4"/>
  <c r="UF114" i="1" l="1"/>
  <c r="UF113" i="1"/>
  <c r="UF85" i="1"/>
  <c r="UF86" i="1"/>
  <c r="UF87" i="1"/>
  <c r="UF88" i="1"/>
  <c r="UF89" i="1"/>
  <c r="UF90" i="1"/>
  <c r="UF91" i="1"/>
  <c r="UF92" i="1"/>
  <c r="UF93" i="1"/>
  <c r="UF94" i="1"/>
  <c r="UF95" i="1"/>
  <c r="UF96" i="1"/>
  <c r="UF97" i="1"/>
  <c r="UF98" i="1"/>
  <c r="UF99" i="1"/>
  <c r="UF100" i="1"/>
  <c r="UF101" i="1"/>
  <c r="UF102" i="1"/>
  <c r="UF103" i="1"/>
  <c r="UF104" i="1"/>
  <c r="UF105" i="1"/>
  <c r="UF106" i="1"/>
  <c r="UF107" i="1"/>
  <c r="UF108" i="1"/>
  <c r="UH6" i="1"/>
  <c r="UG12" i="1"/>
  <c r="D66" i="4"/>
  <c r="V66" i="4" s="1"/>
  <c r="E66" i="4"/>
  <c r="W66" i="4" s="1"/>
  <c r="C66" i="4"/>
  <c r="U66" i="4" s="1"/>
  <c r="UG114" i="1" l="1"/>
  <c r="UG113" i="1"/>
  <c r="UG85" i="1"/>
  <c r="UG86" i="1"/>
  <c r="UG87" i="1"/>
  <c r="UG88" i="1"/>
  <c r="UG89" i="1"/>
  <c r="UG90" i="1"/>
  <c r="UG91" i="1"/>
  <c r="UG92" i="1"/>
  <c r="UG93" i="1"/>
  <c r="UG94" i="1"/>
  <c r="UG95" i="1"/>
  <c r="UG96" i="1"/>
  <c r="UG97" i="1"/>
  <c r="UG98" i="1"/>
  <c r="UG99" i="1"/>
  <c r="UG100" i="1"/>
  <c r="UG101" i="1"/>
  <c r="UG102" i="1"/>
  <c r="UG103" i="1"/>
  <c r="UG104" i="1"/>
  <c r="UG105" i="1"/>
  <c r="UG106" i="1"/>
  <c r="UG107" i="1"/>
  <c r="UG108" i="1"/>
  <c r="UH12" i="1"/>
  <c r="UI6" i="1"/>
  <c r="BK300" i="8"/>
  <c r="BK300" i="6"/>
  <c r="BK300" i="7"/>
  <c r="UH114" i="1" l="1"/>
  <c r="UH113" i="1"/>
  <c r="UH86" i="1"/>
  <c r="UH85" i="1"/>
  <c r="UH87" i="1"/>
  <c r="UH88" i="1"/>
  <c r="UH89" i="1"/>
  <c r="UH90" i="1"/>
  <c r="UH91" i="1"/>
  <c r="UH92" i="1"/>
  <c r="UH93" i="1"/>
  <c r="UH94" i="1"/>
  <c r="UH95" i="1"/>
  <c r="UH96" i="1"/>
  <c r="UH97" i="1"/>
  <c r="UH98" i="1"/>
  <c r="UH99" i="1"/>
  <c r="UH100" i="1"/>
  <c r="UH101" i="1"/>
  <c r="UH102" i="1"/>
  <c r="UH103" i="1"/>
  <c r="UH104" i="1"/>
  <c r="UH105" i="1"/>
  <c r="UH106" i="1"/>
  <c r="UH107" i="1"/>
  <c r="UH108" i="1"/>
  <c r="UI12" i="1"/>
  <c r="UJ6" i="1"/>
  <c r="F114" i="4"/>
  <c r="F113" i="4"/>
  <c r="F112" i="4"/>
  <c r="F111" i="4"/>
  <c r="B346" i="6"/>
  <c r="B345" i="6"/>
  <c r="B344" i="6"/>
  <c r="B338" i="6"/>
  <c r="B337" i="6"/>
  <c r="B336" i="6"/>
  <c r="B330" i="6"/>
  <c r="B329" i="6"/>
  <c r="B328" i="6"/>
  <c r="B346" i="7"/>
  <c r="B345" i="7"/>
  <c r="B344" i="7"/>
  <c r="B338" i="7"/>
  <c r="B337" i="7"/>
  <c r="B336" i="7"/>
  <c r="B330" i="7"/>
  <c r="B329" i="7"/>
  <c r="B328" i="7"/>
  <c r="B346" i="8"/>
  <c r="B345" i="8"/>
  <c r="B344" i="8"/>
  <c r="B338" i="8"/>
  <c r="B337" i="8"/>
  <c r="B336" i="8"/>
  <c r="B330" i="8"/>
  <c r="B329" i="8"/>
  <c r="B328" i="8"/>
  <c r="AD83" i="4"/>
  <c r="AC83" i="4"/>
  <c r="W83" i="4"/>
  <c r="I81" i="3"/>
  <c r="I74" i="3"/>
  <c r="I70" i="3"/>
  <c r="I63" i="3"/>
  <c r="I60" i="3"/>
  <c r="C85" i="7"/>
  <c r="C85" i="6"/>
  <c r="AC791" i="4"/>
  <c r="AA791" i="4"/>
  <c r="Y791" i="4"/>
  <c r="H799" i="4"/>
  <c r="AB798" i="4"/>
  <c r="AA798" i="4"/>
  <c r="S798" i="4"/>
  <c r="R798" i="4"/>
  <c r="K795" i="4"/>
  <c r="K796" i="4" s="1"/>
  <c r="K797" i="4" s="1"/>
  <c r="K798" i="4" s="1"/>
  <c r="K799" i="4" s="1"/>
  <c r="K800" i="4" s="1"/>
  <c r="K801" i="4" s="1"/>
  <c r="J795" i="4"/>
  <c r="J796" i="4" s="1"/>
  <c r="J797" i="4" s="1"/>
  <c r="J798" i="4" s="1"/>
  <c r="J799" i="4" s="1"/>
  <c r="J800" i="4" s="1"/>
  <c r="J801" i="4" s="1"/>
  <c r="I795" i="4"/>
  <c r="I796" i="4" s="1"/>
  <c r="I797" i="4" s="1"/>
  <c r="I798" i="4" s="1"/>
  <c r="I799" i="4" s="1"/>
  <c r="I800" i="4" s="1"/>
  <c r="I801" i="4" s="1"/>
  <c r="H795" i="4"/>
  <c r="AB794" i="4"/>
  <c r="AA794" i="4"/>
  <c r="S794" i="4"/>
  <c r="R794" i="4"/>
  <c r="FV113" i="1" l="1"/>
  <c r="FV114" i="1"/>
  <c r="UI114" i="1"/>
  <c r="UI113" i="1"/>
  <c r="F118" i="4"/>
  <c r="F117" i="4"/>
  <c r="UI86" i="1"/>
  <c r="UI85" i="1"/>
  <c r="UI87" i="1"/>
  <c r="UI88" i="1"/>
  <c r="UI89" i="1"/>
  <c r="UI90" i="1"/>
  <c r="UI91" i="1"/>
  <c r="UI92" i="1"/>
  <c r="UI93" i="1"/>
  <c r="UI94" i="1"/>
  <c r="UI95" i="1"/>
  <c r="UI96" i="1"/>
  <c r="UI97" i="1"/>
  <c r="UI98" i="1"/>
  <c r="UI99" i="1"/>
  <c r="UI100" i="1"/>
  <c r="UI101" i="1"/>
  <c r="UI102" i="1"/>
  <c r="UI103" i="1"/>
  <c r="UI104" i="1"/>
  <c r="UI105" i="1"/>
  <c r="UI106" i="1"/>
  <c r="UI107" i="1"/>
  <c r="UI108" i="1"/>
  <c r="UJ12" i="1"/>
  <c r="UK6" i="1"/>
  <c r="AC794" i="4"/>
  <c r="L794" i="4"/>
  <c r="T794" i="4" s="1"/>
  <c r="AD794" i="4"/>
  <c r="M794" i="4" s="1"/>
  <c r="U794" i="4" s="1"/>
  <c r="D794" i="4" s="1"/>
  <c r="ABU14" i="1"/>
  <c r="ABU15" i="1" s="1" a="1"/>
  <c r="ABU15" i="1" s="1"/>
  <c r="ABU50" i="1" s="1" a="1"/>
  <c r="ABU50" i="1" s="1"/>
  <c r="ABV14" i="1"/>
  <c r="ABV15" i="1" s="1" a="1"/>
  <c r="ABV15" i="1" s="1"/>
  <c r="ABV50" i="1" s="1" a="1"/>
  <c r="ABV50" i="1" s="1"/>
  <c r="ABU117" i="1"/>
  <c r="ABW14" i="1"/>
  <c r="ABW15" i="1" s="1" a="1"/>
  <c r="ABW15" i="1" s="1"/>
  <c r="ABW50" i="1" s="1" a="1"/>
  <c r="ABW50" i="1" s="1"/>
  <c r="ABV117" i="1"/>
  <c r="ABW117" i="1"/>
  <c r="O799" i="4"/>
  <c r="AC798" i="4"/>
  <c r="AD798" i="4"/>
  <c r="O795" i="4"/>
  <c r="H800" i="4"/>
  <c r="H796" i="4"/>
  <c r="UJ114" i="1" l="1"/>
  <c r="UJ113" i="1"/>
  <c r="UJ85" i="1"/>
  <c r="UJ86" i="1"/>
  <c r="UJ87" i="1"/>
  <c r="UJ88" i="1"/>
  <c r="UJ89" i="1"/>
  <c r="UJ90" i="1"/>
  <c r="UJ91" i="1"/>
  <c r="UJ92" i="1"/>
  <c r="UJ93" i="1"/>
  <c r="UJ94" i="1"/>
  <c r="UJ95" i="1"/>
  <c r="UJ96" i="1"/>
  <c r="UJ97" i="1"/>
  <c r="UJ98" i="1"/>
  <c r="UJ99" i="1"/>
  <c r="UJ100" i="1"/>
  <c r="UJ101" i="1"/>
  <c r="UJ102" i="1"/>
  <c r="UJ103" i="1"/>
  <c r="UJ104" i="1"/>
  <c r="UJ105" i="1"/>
  <c r="UJ106" i="1"/>
  <c r="UJ107" i="1"/>
  <c r="UJ108" i="1"/>
  <c r="UK12" i="1"/>
  <c r="UL6" i="1"/>
  <c r="M798" i="4"/>
  <c r="U798" i="4" s="1"/>
  <c r="D798" i="4" s="1"/>
  <c r="L798" i="4"/>
  <c r="T798" i="4" s="1"/>
  <c r="ABV55" i="1" a="1"/>
  <c r="ABV55" i="1" s="1"/>
  <c r="ABV56" i="1" s="1" a="1"/>
  <c r="ABV56" i="1" s="1"/>
  <c r="ABV53" i="1" a="1"/>
  <c r="ABV53" i="1" s="1"/>
  <c r="ABV54" i="1" s="1" a="1"/>
  <c r="ABV54" i="1" s="1"/>
  <c r="ABV51" i="1" a="1"/>
  <c r="ABV51" i="1" s="1"/>
  <c r="ABV52" i="1" s="1" a="1"/>
  <c r="ABV52" i="1" s="1"/>
  <c r="ABU55" i="1" a="1"/>
  <c r="ABU55" i="1" s="1"/>
  <c r="ABU56" i="1" s="1" a="1"/>
  <c r="ABU56" i="1" s="1"/>
  <c r="ABU53" i="1" a="1"/>
  <c r="ABU53" i="1" s="1"/>
  <c r="ABU54" i="1" s="1" a="1"/>
  <c r="ABU54" i="1" s="1"/>
  <c r="ABU51" i="1" a="1"/>
  <c r="ABU51" i="1" s="1"/>
  <c r="ABU52" i="1" s="1" a="1"/>
  <c r="ABU52" i="1" s="1"/>
  <c r="ABW55" i="1" a="1"/>
  <c r="ABW55" i="1" s="1"/>
  <c r="ABW56" i="1" s="1" a="1"/>
  <c r="ABW56" i="1" s="1"/>
  <c r="ABW53" i="1" a="1"/>
  <c r="ABW53" i="1" s="1"/>
  <c r="ABW54" i="1" s="1" a="1"/>
  <c r="ABW54" i="1" s="1"/>
  <c r="ABW51" i="1" a="1"/>
  <c r="ABW51" i="1" s="1"/>
  <c r="ABW52" i="1" s="1" a="1"/>
  <c r="ABW52" i="1" s="1"/>
  <c r="V794" i="4"/>
  <c r="C794" i="4"/>
  <c r="P795" i="4"/>
  <c r="T795" i="4" s="1"/>
  <c r="Q795" i="4"/>
  <c r="U795" i="4" s="1"/>
  <c r="D795" i="4" s="1"/>
  <c r="H797" i="4"/>
  <c r="O796" i="4"/>
  <c r="O800" i="4"/>
  <c r="H801" i="4"/>
  <c r="P799" i="4"/>
  <c r="T799" i="4" s="1"/>
  <c r="Q799" i="4"/>
  <c r="U799" i="4" s="1"/>
  <c r="D799" i="4" s="1"/>
  <c r="UK114" i="1" l="1"/>
  <c r="UK113" i="1"/>
  <c r="UK85" i="1"/>
  <c r="UK86" i="1"/>
  <c r="UK87" i="1"/>
  <c r="UK88" i="1"/>
  <c r="UK89" i="1"/>
  <c r="UK90" i="1"/>
  <c r="UK91" i="1"/>
  <c r="UK92" i="1"/>
  <c r="UK93" i="1"/>
  <c r="UK94" i="1"/>
  <c r="UK95" i="1"/>
  <c r="UK96" i="1"/>
  <c r="UK97" i="1"/>
  <c r="UK98" i="1"/>
  <c r="UK99" i="1"/>
  <c r="UK100" i="1"/>
  <c r="UK101" i="1"/>
  <c r="UK102" i="1"/>
  <c r="UK103" i="1"/>
  <c r="UK104" i="1"/>
  <c r="UK105" i="1"/>
  <c r="UK106" i="1"/>
  <c r="UK107" i="1"/>
  <c r="UK108" i="1"/>
  <c r="UL12" i="1"/>
  <c r="UM6" i="1"/>
  <c r="V798" i="4"/>
  <c r="C798" i="4"/>
  <c r="C795" i="4"/>
  <c r="V795" i="4"/>
  <c r="C799" i="4"/>
  <c r="V799" i="4"/>
  <c r="O801" i="4"/>
  <c r="Q800" i="4"/>
  <c r="U800" i="4" s="1"/>
  <c r="D800" i="4" s="1"/>
  <c r="P800" i="4"/>
  <c r="T800" i="4" s="1"/>
  <c r="O797" i="4"/>
  <c r="Q796" i="4"/>
  <c r="U796" i="4" s="1"/>
  <c r="D796" i="4" s="1"/>
  <c r="P796" i="4"/>
  <c r="T796" i="4" s="1"/>
  <c r="ACH117" i="1"/>
  <c r="ACG117" i="1"/>
  <c r="ABZ117" i="1"/>
  <c r="ABY117" i="1"/>
  <c r="AF259" i="4"/>
  <c r="AF260" i="4" s="1"/>
  <c r="AF261" i="4" s="1"/>
  <c r="AE259" i="4"/>
  <c r="AE260" i="4" s="1"/>
  <c r="AE261" i="4" s="1"/>
  <c r="AD259" i="4"/>
  <c r="AD260" i="4" s="1"/>
  <c r="AD261" i="4" s="1"/>
  <c r="AC259" i="4"/>
  <c r="AC260" i="4" s="1"/>
  <c r="AB259" i="4"/>
  <c r="AB260" i="4" s="1"/>
  <c r="AB261" i="4" s="1"/>
  <c r="AA259" i="4"/>
  <c r="AA260" i="4" s="1"/>
  <c r="AA261" i="4" s="1"/>
  <c r="Z259" i="4"/>
  <c r="Z260" i="4" s="1"/>
  <c r="Y259" i="4"/>
  <c r="Y260" i="4" s="1"/>
  <c r="Y261" i="4" s="1"/>
  <c r="X259" i="4"/>
  <c r="X260" i="4" s="1"/>
  <c r="X261" i="4" s="1"/>
  <c r="W259" i="4"/>
  <c r="W260" i="4" s="1"/>
  <c r="W261" i="4" s="1"/>
  <c r="V259" i="4"/>
  <c r="V260" i="4" s="1"/>
  <c r="U259" i="4"/>
  <c r="U260" i="4" s="1"/>
  <c r="T259" i="4"/>
  <c r="T260" i="4" s="1"/>
  <c r="S259" i="4"/>
  <c r="S260" i="4" s="1"/>
  <c r="S261" i="4" s="1"/>
  <c r="R259" i="4"/>
  <c r="R260" i="4" s="1"/>
  <c r="AF254" i="4"/>
  <c r="AF255" i="4" s="1"/>
  <c r="AF256" i="4" s="1"/>
  <c r="AE254" i="4"/>
  <c r="AE255" i="4" s="1"/>
  <c r="AD254" i="4"/>
  <c r="AD255" i="4" s="1"/>
  <c r="AC254" i="4"/>
  <c r="AC255" i="4" s="1"/>
  <c r="AB254" i="4"/>
  <c r="AB255" i="4" s="1"/>
  <c r="AB256" i="4" s="1"/>
  <c r="AA254" i="4"/>
  <c r="AA255" i="4" s="1"/>
  <c r="AA256" i="4" s="1"/>
  <c r="Z254" i="4"/>
  <c r="Z255" i="4" s="1"/>
  <c r="Z256" i="4" s="1"/>
  <c r="Y254" i="4"/>
  <c r="Y255" i="4" s="1"/>
  <c r="Y256" i="4" s="1"/>
  <c r="X254" i="4"/>
  <c r="X255" i="4" s="1"/>
  <c r="X256" i="4" s="1"/>
  <c r="W254" i="4"/>
  <c r="W255" i="4" s="1"/>
  <c r="V254" i="4"/>
  <c r="V255" i="4" s="1"/>
  <c r="V256" i="4" s="1"/>
  <c r="U254" i="4"/>
  <c r="U255" i="4" s="1"/>
  <c r="U256" i="4" s="1"/>
  <c r="T254" i="4"/>
  <c r="T255" i="4" s="1"/>
  <c r="T256" i="4" s="1"/>
  <c r="S254" i="4"/>
  <c r="S255" i="4" s="1"/>
  <c r="S256" i="4" s="1"/>
  <c r="R254" i="4"/>
  <c r="R255" i="4" s="1"/>
  <c r="R256" i="4" s="1"/>
  <c r="D413" i="4"/>
  <c r="FY117" i="1"/>
  <c r="Q114" i="4"/>
  <c r="V756" i="4"/>
  <c r="U756" i="4"/>
  <c r="S756" i="4"/>
  <c r="Q756" i="4"/>
  <c r="V755" i="4"/>
  <c r="U755" i="4"/>
  <c r="S755" i="4"/>
  <c r="Q755" i="4"/>
  <c r="V754" i="4"/>
  <c r="U754" i="4"/>
  <c r="S754" i="4"/>
  <c r="Q754" i="4"/>
  <c r="V753" i="4"/>
  <c r="U753" i="4"/>
  <c r="O749" i="4"/>
  <c r="O750" i="4" s="1"/>
  <c r="O751" i="4" s="1"/>
  <c r="O752" i="4" s="1"/>
  <c r="O753" i="4" s="1"/>
  <c r="O754" i="4" s="1"/>
  <c r="O755" i="4" s="1"/>
  <c r="O756" i="4" s="1"/>
  <c r="O757" i="4" s="1"/>
  <c r="O758" i="4" s="1"/>
  <c r="O759" i="4" s="1"/>
  <c r="O760" i="4" s="1"/>
  <c r="O761" i="4" s="1"/>
  <c r="O762" i="4" s="1"/>
  <c r="O763" i="4" s="1"/>
  <c r="O764" i="4" s="1"/>
  <c r="O765" i="4" s="1"/>
  <c r="O766" i="4" s="1"/>
  <c r="O767" i="4" s="1"/>
  <c r="O768" i="4" s="1"/>
  <c r="O769" i="4" s="1"/>
  <c r="O770" i="4" s="1"/>
  <c r="O771" i="4" s="1"/>
  <c r="O772" i="4" s="1"/>
  <c r="O773" i="4" s="1"/>
  <c r="O774" i="4" s="1"/>
  <c r="O775" i="4" s="1"/>
  <c r="O776" i="4" s="1"/>
  <c r="O777" i="4" s="1"/>
  <c r="O778" i="4" s="1"/>
  <c r="O779" i="4" s="1"/>
  <c r="O780" i="4" s="1"/>
  <c r="O781" i="4" s="1"/>
  <c r="T114" i="4"/>
  <c r="T118" i="4" s="1"/>
  <c r="S114" i="4"/>
  <c r="S118" i="4" s="1"/>
  <c r="S122" i="4" s="1"/>
  <c r="R114" i="4"/>
  <c r="R118" i="4" s="1"/>
  <c r="R122" i="4" s="1"/>
  <c r="T113" i="4"/>
  <c r="S113" i="4"/>
  <c r="S117" i="4" s="1"/>
  <c r="R113" i="4"/>
  <c r="R117" i="4" s="1"/>
  <c r="R121" i="4" s="1"/>
  <c r="Q113" i="4"/>
  <c r="T112" i="4"/>
  <c r="T116" i="4" s="1"/>
  <c r="S112" i="4"/>
  <c r="S116" i="4" s="1"/>
  <c r="R112" i="4"/>
  <c r="Q112" i="4"/>
  <c r="T111" i="4"/>
  <c r="T115" i="4" s="1"/>
  <c r="S111" i="4"/>
  <c r="S115" i="4" s="1"/>
  <c r="R111" i="4"/>
  <c r="R115" i="4" s="1"/>
  <c r="R119" i="4" s="1"/>
  <c r="Q111" i="4"/>
  <c r="Q115" i="4" s="1"/>
  <c r="Q119" i="4" s="1"/>
  <c r="H114" i="8"/>
  <c r="H118" i="8" s="1"/>
  <c r="H122" i="8" s="1"/>
  <c r="G114" i="8"/>
  <c r="G118" i="8" s="1"/>
  <c r="G122" i="8" s="1"/>
  <c r="H113" i="8"/>
  <c r="H117" i="8" s="1"/>
  <c r="H121" i="8" s="1"/>
  <c r="G113" i="8"/>
  <c r="G117" i="8" s="1"/>
  <c r="G121" i="8" s="1"/>
  <c r="H112" i="8"/>
  <c r="H116" i="8" s="1"/>
  <c r="H120" i="8" s="1"/>
  <c r="G112" i="8"/>
  <c r="G116" i="8" s="1"/>
  <c r="G120" i="8" s="1"/>
  <c r="H111" i="8"/>
  <c r="H115" i="8" s="1"/>
  <c r="H119" i="8" s="1"/>
  <c r="G111" i="8"/>
  <c r="G115" i="8" s="1"/>
  <c r="G119" i="8" s="1"/>
  <c r="H114" i="7"/>
  <c r="H118" i="7" s="1"/>
  <c r="H122" i="7" s="1"/>
  <c r="G114" i="7"/>
  <c r="G118" i="7" s="1"/>
  <c r="G122" i="7" s="1"/>
  <c r="H113" i="7"/>
  <c r="H117" i="7" s="1"/>
  <c r="H121" i="7" s="1"/>
  <c r="G113" i="7"/>
  <c r="G117" i="7" s="1"/>
  <c r="G121" i="7" s="1"/>
  <c r="H112" i="7"/>
  <c r="H116" i="7" s="1"/>
  <c r="H120" i="7" s="1"/>
  <c r="G112" i="7"/>
  <c r="G116" i="7" s="1"/>
  <c r="G120" i="7" s="1"/>
  <c r="H111" i="7"/>
  <c r="H115" i="7" s="1"/>
  <c r="H119" i="7" s="1"/>
  <c r="G111" i="7"/>
  <c r="G115" i="7" s="1"/>
  <c r="G119" i="7" s="1"/>
  <c r="H114" i="6"/>
  <c r="H118" i="6" s="1"/>
  <c r="H122" i="6" s="1"/>
  <c r="G114" i="6"/>
  <c r="G118" i="6" s="1"/>
  <c r="G122" i="6" s="1"/>
  <c r="H113" i="6"/>
  <c r="H117" i="6" s="1"/>
  <c r="H121" i="6" s="1"/>
  <c r="G113" i="6"/>
  <c r="G117" i="6" s="1"/>
  <c r="G121" i="6" s="1"/>
  <c r="H112" i="6"/>
  <c r="H116" i="6" s="1"/>
  <c r="H120" i="6" s="1"/>
  <c r="G112" i="6"/>
  <c r="G116" i="6" s="1"/>
  <c r="G120" i="6" s="1"/>
  <c r="H111" i="6"/>
  <c r="H115" i="6" s="1"/>
  <c r="H119" i="6" s="1"/>
  <c r="G111" i="6"/>
  <c r="G115" i="6" s="1"/>
  <c r="G119" i="6" s="1"/>
  <c r="GN117" i="1"/>
  <c r="ABP14" i="1"/>
  <c r="ABP15" i="1" s="1" a="1"/>
  <c r="ABP15" i="1" s="1"/>
  <c r="AW40" i="4"/>
  <c r="AZ34" i="4"/>
  <c r="BE117" i="1"/>
  <c r="J162" i="7"/>
  <c r="I162" i="7"/>
  <c r="H162" i="7"/>
  <c r="G162" i="7"/>
  <c r="F162" i="7"/>
  <c r="E162" i="7"/>
  <c r="J161" i="7"/>
  <c r="I161" i="7"/>
  <c r="H161" i="7"/>
  <c r="G161" i="7"/>
  <c r="F161" i="7"/>
  <c r="E161" i="7"/>
  <c r="J160" i="7"/>
  <c r="I160" i="7"/>
  <c r="H160" i="7"/>
  <c r="G160" i="7"/>
  <c r="F160" i="7"/>
  <c r="E160" i="7"/>
  <c r="J162" i="6"/>
  <c r="I162" i="6"/>
  <c r="H162" i="6"/>
  <c r="G162" i="6"/>
  <c r="F162" i="6"/>
  <c r="E162" i="6"/>
  <c r="J161" i="6"/>
  <c r="I161" i="6"/>
  <c r="H161" i="6"/>
  <c r="G161" i="6"/>
  <c r="F161" i="6"/>
  <c r="E161" i="6"/>
  <c r="J160" i="6"/>
  <c r="I160" i="6"/>
  <c r="H160" i="6"/>
  <c r="G160" i="6"/>
  <c r="F160" i="6"/>
  <c r="E160" i="6"/>
  <c r="J162" i="8"/>
  <c r="I162" i="8"/>
  <c r="H162" i="8"/>
  <c r="G162" i="8"/>
  <c r="F162" i="8"/>
  <c r="E162" i="8"/>
  <c r="J161" i="8"/>
  <c r="I161" i="8"/>
  <c r="H161" i="8"/>
  <c r="G161" i="8"/>
  <c r="F161" i="8"/>
  <c r="E161" i="8"/>
  <c r="J160" i="8"/>
  <c r="I160" i="8"/>
  <c r="H160" i="8"/>
  <c r="G160" i="8"/>
  <c r="F160" i="8"/>
  <c r="E160" i="8"/>
  <c r="CG117" i="1"/>
  <c r="CC117" i="1"/>
  <c r="FX114" i="1" l="1"/>
  <c r="FX113" i="1"/>
  <c r="ABP114" i="1" a="1"/>
  <c r="ABP114" i="1" s="1"/>
  <c r="UL114" i="1"/>
  <c r="ABP113" i="1" a="1"/>
  <c r="ABP113" i="1" s="1"/>
  <c r="UL113" i="1"/>
  <c r="Q117" i="4"/>
  <c r="Q121" i="4" s="1"/>
  <c r="Q118" i="4"/>
  <c r="Q122" i="4" s="1"/>
  <c r="T122" i="4"/>
  <c r="BL34" i="4"/>
  <c r="AX34" i="4" s="1"/>
  <c r="BK34" i="4"/>
  <c r="AW34" i="4" s="1"/>
  <c r="BH34" i="4"/>
  <c r="AT34" i="4" s="1"/>
  <c r="BA34" i="4"/>
  <c r="AM34" i="4" s="1"/>
  <c r="BG34" i="4"/>
  <c r="AS34" i="4" s="1"/>
  <c r="BE34" i="4"/>
  <c r="AQ34" i="4" s="1"/>
  <c r="BB34" i="4"/>
  <c r="AN34" i="4" s="1"/>
  <c r="BI34" i="4"/>
  <c r="AU34" i="4" s="1"/>
  <c r="BD34" i="4"/>
  <c r="AP34" i="4" s="1"/>
  <c r="BF34" i="4"/>
  <c r="AR34" i="4" s="1"/>
  <c r="BJ34" i="4"/>
  <c r="AV34" i="4" s="1"/>
  <c r="BC34" i="4"/>
  <c r="AO34" i="4" s="1"/>
  <c r="Q116" i="4"/>
  <c r="Q120" i="4" s="1"/>
  <c r="T117" i="4"/>
  <c r="T119" i="4"/>
  <c r="T120" i="4"/>
  <c r="FY85" i="1"/>
  <c r="FY106" i="1"/>
  <c r="FY104" i="1"/>
  <c r="FY90" i="1"/>
  <c r="FY87" i="1"/>
  <c r="FY100" i="1"/>
  <c r="FY92" i="1"/>
  <c r="FY96" i="1"/>
  <c r="FY91" i="1"/>
  <c r="FY88" i="1"/>
  <c r="FY107" i="1"/>
  <c r="FY98" i="1"/>
  <c r="FY99" i="1"/>
  <c r="FY108" i="1"/>
  <c r="FY103" i="1"/>
  <c r="FY102" i="1"/>
  <c r="FY86" i="1"/>
  <c r="FY89" i="1"/>
  <c r="FY94" i="1"/>
  <c r="FY105" i="1"/>
  <c r="FY95" i="1"/>
  <c r="FY93" i="1"/>
  <c r="FY97" i="1"/>
  <c r="FY101" i="1"/>
  <c r="S121" i="4"/>
  <c r="S120" i="4"/>
  <c r="S119" i="4"/>
  <c r="UL86" i="1"/>
  <c r="UL85" i="1"/>
  <c r="UL87" i="1"/>
  <c r="UL88" i="1"/>
  <c r="UL89" i="1"/>
  <c r="UL90" i="1"/>
  <c r="UL91" i="1"/>
  <c r="UL92" i="1"/>
  <c r="UL93" i="1"/>
  <c r="UL94" i="1"/>
  <c r="UL95" i="1"/>
  <c r="UL96" i="1"/>
  <c r="UL97" i="1"/>
  <c r="UL98" i="1"/>
  <c r="UL99" i="1"/>
  <c r="UL100" i="1"/>
  <c r="UL101" i="1"/>
  <c r="UL102" i="1"/>
  <c r="UL103" i="1"/>
  <c r="UL104" i="1"/>
  <c r="UL105" i="1"/>
  <c r="UL106" i="1"/>
  <c r="UL107" i="1"/>
  <c r="UL108" i="1"/>
  <c r="UN6" i="1"/>
  <c r="UM12" i="1"/>
  <c r="FX100" i="1"/>
  <c r="FX94" i="1"/>
  <c r="FX89" i="1"/>
  <c r="FX99" i="1"/>
  <c r="FX93" i="1"/>
  <c r="FX98" i="1"/>
  <c r="FX96" i="1"/>
  <c r="FX102" i="1"/>
  <c r="FX97" i="1"/>
  <c r="FX103" i="1"/>
  <c r="FX87" i="1"/>
  <c r="FX104" i="1"/>
  <c r="FX90" i="1"/>
  <c r="FX88" i="1"/>
  <c r="FX86" i="1"/>
  <c r="FX95" i="1"/>
  <c r="FX92" i="1"/>
  <c r="FX91" i="1"/>
  <c r="FX101" i="1"/>
  <c r="FX85" i="1"/>
  <c r="FX105" i="1"/>
  <c r="R116" i="4"/>
  <c r="R120" i="4" s="1"/>
  <c r="C796" i="4"/>
  <c r="V796" i="4"/>
  <c r="P797" i="4"/>
  <c r="T797" i="4" s="1"/>
  <c r="Q797" i="4"/>
  <c r="U797" i="4" s="1"/>
  <c r="D797" i="4" s="1"/>
  <c r="C800" i="4"/>
  <c r="V800" i="4"/>
  <c r="P801" i="4"/>
  <c r="T801" i="4" s="1"/>
  <c r="Q801" i="4"/>
  <c r="U801" i="4" s="1"/>
  <c r="D801" i="4" s="1"/>
  <c r="AC261" i="4"/>
  <c r="ACG14" i="1"/>
  <c r="ACG15" i="1" s="1" a="1"/>
  <c r="ACG15" i="1" s="1"/>
  <c r="ACH14" i="1"/>
  <c r="ACH15" i="1" s="1" a="1"/>
  <c r="ACH15" i="1" s="1"/>
  <c r="ABY14" i="1"/>
  <c r="ABY15" i="1" s="1" a="1"/>
  <c r="ABY15" i="1" s="1"/>
  <c r="ABY50" i="1" s="1" a="1"/>
  <c r="ABY50" i="1" s="1"/>
  <c r="ABZ14" i="1"/>
  <c r="ABZ15" i="1" s="1" a="1"/>
  <c r="ABZ15" i="1" s="1"/>
  <c r="ABZ50" i="1" s="1" a="1"/>
  <c r="ABZ50" i="1" s="1"/>
  <c r="ABX117" i="1"/>
  <c r="ABX14" i="1"/>
  <c r="ABX15" i="1" s="1" a="1"/>
  <c r="ABX15" i="1" s="1"/>
  <c r="ABX50" i="1" s="1" a="1"/>
  <c r="ABX50" i="1" s="1"/>
  <c r="AD256" i="4"/>
  <c r="R261" i="4"/>
  <c r="T261" i="4"/>
  <c r="U261" i="4"/>
  <c r="V261" i="4"/>
  <c r="Z261" i="4"/>
  <c r="W256" i="4"/>
  <c r="AE256" i="4"/>
  <c r="AC256" i="4"/>
  <c r="FY14" i="1"/>
  <c r="FY15" i="1" s="1" a="1"/>
  <c r="FY15" i="1" s="1"/>
  <c r="AV41" i="4"/>
  <c r="AR41" i="4"/>
  <c r="AX41" i="4"/>
  <c r="AX40" i="4"/>
  <c r="AV40" i="4"/>
  <c r="O40" i="4" s="1"/>
  <c r="AR40" i="4"/>
  <c r="AR35" i="4"/>
  <c r="GN14" i="1"/>
  <c r="GN17" i="1" s="1"/>
  <c r="GN18" i="1" s="1" a="1"/>
  <c r="GN18" i="1" s="1"/>
  <c r="AW41" i="4"/>
  <c r="AQ40" i="4"/>
  <c r="P40" i="4" s="1"/>
  <c r="AX35" i="4"/>
  <c r="AV35" i="4"/>
  <c r="O35" i="4" s="1"/>
  <c r="AQ35" i="4"/>
  <c r="AX36" i="4"/>
  <c r="AX37" i="4"/>
  <c r="AW37" i="4"/>
  <c r="AV37" i="4"/>
  <c r="O37" i="4" s="1"/>
  <c r="AR37" i="4"/>
  <c r="AQ37" i="4"/>
  <c r="ABP117" i="1"/>
  <c r="AQ39" i="4"/>
  <c r="AR39" i="4"/>
  <c r="AV39" i="4"/>
  <c r="O39" i="4" s="1"/>
  <c r="AW39" i="4"/>
  <c r="AX39" i="4"/>
  <c r="AW35" i="4"/>
  <c r="AQ41" i="4"/>
  <c r="AW36" i="4"/>
  <c r="AV36" i="4"/>
  <c r="O36" i="4" s="1"/>
  <c r="AR36" i="4"/>
  <c r="AQ36" i="4"/>
  <c r="ABJ14" i="1"/>
  <c r="ABJ15" i="1" s="1" a="1"/>
  <c r="ABJ15" i="1" s="1"/>
  <c r="CG14" i="1"/>
  <c r="CC14" i="1"/>
  <c r="CC17" i="1" s="1"/>
  <c r="CC18" i="1" s="1" a="1"/>
  <c r="CC18" i="1" s="1"/>
  <c r="UM114" i="1" l="1"/>
  <c r="ACG114" i="1" a="1"/>
  <c r="ACG114" i="1" s="1"/>
  <c r="ACH114" i="1" a="1"/>
  <c r="ACH114" i="1" s="1"/>
  <c r="ACH113" i="1" a="1"/>
  <c r="ACH113" i="1" s="1"/>
  <c r="ACG113" i="1" a="1"/>
  <c r="ACG113" i="1" s="1"/>
  <c r="UM113" i="1"/>
  <c r="T121" i="4"/>
  <c r="ACA69" i="1"/>
  <c r="ACA75" i="1"/>
  <c r="FX106" i="1"/>
  <c r="FX108" i="1"/>
  <c r="FX107" i="1"/>
  <c r="UM86" i="1"/>
  <c r="UM85" i="1"/>
  <c r="UM87" i="1"/>
  <c r="UM88" i="1"/>
  <c r="UM89" i="1"/>
  <c r="UM90" i="1"/>
  <c r="UM91" i="1"/>
  <c r="UM92" i="1"/>
  <c r="UM93" i="1"/>
  <c r="UM94" i="1"/>
  <c r="UM95" i="1"/>
  <c r="UM96" i="1"/>
  <c r="UM97" i="1"/>
  <c r="UM98" i="1"/>
  <c r="UM99" i="1"/>
  <c r="UM100" i="1"/>
  <c r="UM101" i="1"/>
  <c r="UM102" i="1"/>
  <c r="UM103" i="1"/>
  <c r="UM104" i="1"/>
  <c r="UM105" i="1"/>
  <c r="UM106" i="1"/>
  <c r="UM107" i="1"/>
  <c r="UM108" i="1"/>
  <c r="UO6" i="1"/>
  <c r="UN12" i="1"/>
  <c r="ACH85" i="1" a="1"/>
  <c r="ACH85" i="1" s="1"/>
  <c r="ACH106" i="1" s="1" a="1"/>
  <c r="ACH106" i="1" s="1"/>
  <c r="ACG85" i="1" a="1"/>
  <c r="ACG85" i="1" s="1"/>
  <c r="ACG87" i="1" s="1" a="1"/>
  <c r="ACG87" i="1" s="1"/>
  <c r="ACH50" i="1" a="1"/>
  <c r="ACH50" i="1" s="1"/>
  <c r="ACG50" i="1" a="1"/>
  <c r="ACG50" i="1" s="1"/>
  <c r="ABX51" i="1" a="1"/>
  <c r="ABX51" i="1" s="1"/>
  <c r="ABX52" i="1" s="1" a="1"/>
  <c r="ABX52" i="1" s="1"/>
  <c r="ABX53" i="1" a="1"/>
  <c r="ABX53" i="1" s="1"/>
  <c r="ABX54" i="1" s="1" a="1"/>
  <c r="ABX54" i="1" s="1"/>
  <c r="ABX55" i="1" a="1"/>
  <c r="ABX55" i="1" s="1"/>
  <c r="ABX56" i="1" s="1" a="1"/>
  <c r="ABX56" i="1" s="1"/>
  <c r="ABY53" i="1" a="1"/>
  <c r="ABY53" i="1" s="1"/>
  <c r="ABY54" i="1" s="1" a="1"/>
  <c r="ABY54" i="1" s="1"/>
  <c r="ABY51" i="1" a="1"/>
  <c r="ABY51" i="1" s="1"/>
  <c r="ABY52" i="1" s="1" a="1"/>
  <c r="ABY52" i="1" s="1"/>
  <c r="ABY55" i="1" a="1"/>
  <c r="ABY55" i="1" s="1"/>
  <c r="ABY56" i="1" s="1" a="1"/>
  <c r="ABY56" i="1" s="1"/>
  <c r="ABZ53" i="1" a="1"/>
  <c r="ABZ53" i="1" s="1"/>
  <c r="ABZ54" i="1" s="1" a="1"/>
  <c r="ABZ54" i="1" s="1"/>
  <c r="ABZ55" i="1" a="1"/>
  <c r="ABZ55" i="1" s="1"/>
  <c r="ABZ56" i="1" s="1" a="1"/>
  <c r="ABZ56" i="1" s="1"/>
  <c r="ABZ51" i="1" a="1"/>
  <c r="ABZ51" i="1" s="1"/>
  <c r="ABZ52" i="1" s="1" a="1"/>
  <c r="ABZ52" i="1" s="1"/>
  <c r="ACG17" i="1"/>
  <c r="ACG18" i="1" s="1" a="1"/>
  <c r="ACG18" i="1" s="1"/>
  <c r="FY17" i="1"/>
  <c r="FY18" i="1" s="1" a="1"/>
  <c r="FY18" i="1" s="1"/>
  <c r="ACH17" i="1"/>
  <c r="ACH18" i="1" s="1" a="1"/>
  <c r="ACH18" i="1" s="1"/>
  <c r="AH40" i="4"/>
  <c r="AF299" i="7"/>
  <c r="AG40" i="4"/>
  <c r="AF299" i="8"/>
  <c r="Q39" i="4"/>
  <c r="P39" i="4"/>
  <c r="AU406" i="7" s="1"/>
  <c r="AAO17" i="1"/>
  <c r="AAO18" i="1" s="1" a="1"/>
  <c r="AAO18" i="1" s="1"/>
  <c r="AAQ17" i="1"/>
  <c r="AAQ18" i="1" s="1" a="1"/>
  <c r="AAQ18" i="1" s="1"/>
  <c r="P36" i="4"/>
  <c r="Q36" i="4"/>
  <c r="P37" i="4"/>
  <c r="AT406" i="7" s="1"/>
  <c r="P35" i="4"/>
  <c r="Q35" i="4"/>
  <c r="Q37" i="4"/>
  <c r="AI37" i="4" s="1"/>
  <c r="Q40" i="4"/>
  <c r="T41" i="4"/>
  <c r="AL300" i="6" s="1"/>
  <c r="Q41" i="4"/>
  <c r="AF300" i="6" s="1"/>
  <c r="E41" i="4"/>
  <c r="H41" i="4"/>
  <c r="N300" i="6" s="1"/>
  <c r="K41" i="4"/>
  <c r="T300" i="6" s="1"/>
  <c r="N41" i="4"/>
  <c r="Z300" i="6" s="1"/>
  <c r="AT406" i="8"/>
  <c r="AG37" i="4"/>
  <c r="AG36" i="4"/>
  <c r="AS406" i="8"/>
  <c r="AG35" i="4"/>
  <c r="AR406" i="8"/>
  <c r="R41" i="4"/>
  <c r="AL300" i="8" s="1"/>
  <c r="O41" i="4"/>
  <c r="AF300" i="8" s="1"/>
  <c r="C41" i="4"/>
  <c r="H300" i="8" s="1"/>
  <c r="F41" i="4"/>
  <c r="N300" i="8" s="1"/>
  <c r="I41" i="4"/>
  <c r="T300" i="8" s="1"/>
  <c r="L41" i="4"/>
  <c r="Z300" i="8" s="1"/>
  <c r="H34" i="4"/>
  <c r="E34" i="4"/>
  <c r="Q34" i="4"/>
  <c r="AI34" i="4" s="1"/>
  <c r="T34" i="4"/>
  <c r="N34" i="4"/>
  <c r="K34" i="4"/>
  <c r="G34" i="4"/>
  <c r="D34" i="4"/>
  <c r="C299" i="7" s="1"/>
  <c r="P34" i="4"/>
  <c r="AH34" i="4" s="1"/>
  <c r="S34" i="4"/>
  <c r="M34" i="4"/>
  <c r="J34" i="4"/>
  <c r="F34" i="4"/>
  <c r="C34" i="4"/>
  <c r="C299" i="8" s="1"/>
  <c r="O34" i="4"/>
  <c r="AG34" i="4" s="1"/>
  <c r="R34" i="4"/>
  <c r="L34" i="4"/>
  <c r="I34" i="4"/>
  <c r="AU406" i="8"/>
  <c r="AG39" i="4"/>
  <c r="S41" i="4"/>
  <c r="AL300" i="7" s="1"/>
  <c r="P41" i="4"/>
  <c r="AF300" i="7" s="1"/>
  <c r="D41" i="4"/>
  <c r="G41" i="4"/>
  <c r="N300" i="7" s="1"/>
  <c r="J41" i="4"/>
  <c r="T300" i="7" s="1"/>
  <c r="M41" i="4"/>
  <c r="Z300" i="7" s="1"/>
  <c r="C801" i="4"/>
  <c r="V801" i="4"/>
  <c r="C797" i="4"/>
  <c r="V797" i="4"/>
  <c r="UN114" i="1" l="1"/>
  <c r="UN113" i="1"/>
  <c r="ACB69" i="1"/>
  <c r="ACB75" i="1"/>
  <c r="ACC69" i="1"/>
  <c r="ACC75" i="1"/>
  <c r="UN85" i="1"/>
  <c r="UN86" i="1"/>
  <c r="UN87" i="1"/>
  <c r="UN88" i="1"/>
  <c r="UN89" i="1"/>
  <c r="UN90" i="1"/>
  <c r="UN91" i="1"/>
  <c r="UN92" i="1"/>
  <c r="UN93" i="1"/>
  <c r="UN94" i="1"/>
  <c r="UN95" i="1"/>
  <c r="UN96" i="1"/>
  <c r="UN97" i="1"/>
  <c r="UN98" i="1"/>
  <c r="UN99" i="1"/>
  <c r="UN100" i="1"/>
  <c r="UN101" i="1"/>
  <c r="UN102" i="1"/>
  <c r="UN103" i="1"/>
  <c r="UN104" i="1"/>
  <c r="UN105" i="1"/>
  <c r="UN106" i="1"/>
  <c r="UN107" i="1"/>
  <c r="UN108" i="1"/>
  <c r="ACH86" i="1" a="1"/>
  <c r="ACH86" i="1" s="1"/>
  <c r="ACH107" i="1" s="1" a="1"/>
  <c r="ACH107" i="1" s="1"/>
  <c r="ACH87" i="1" a="1"/>
  <c r="ACH87" i="1" s="1"/>
  <c r="ACH89" i="1" s="1" a="1"/>
  <c r="ACH89" i="1" s="1"/>
  <c r="ACH91" i="1" s="1" a="1"/>
  <c r="ACH91" i="1" s="1"/>
  <c r="ACH93" i="1" s="1" a="1"/>
  <c r="ACH93" i="1" s="1"/>
  <c r="ACH95" i="1" s="1" a="1"/>
  <c r="ACH95" i="1" s="1"/>
  <c r="ACH97" i="1" s="1" a="1"/>
  <c r="ACH97" i="1" s="1"/>
  <c r="ACH99" i="1" s="1" a="1"/>
  <c r="ACH99" i="1" s="1"/>
  <c r="ACH101" i="1" s="1" a="1"/>
  <c r="ACH101" i="1" s="1"/>
  <c r="ACH103" i="1" s="1" a="1"/>
  <c r="ACH103" i="1" s="1"/>
  <c r="ACH105" i="1" s="1" a="1"/>
  <c r="ACH105" i="1" s="1"/>
  <c r="ACG86" i="1" a="1"/>
  <c r="ACG86" i="1" s="1"/>
  <c r="ACG107" i="1" s="1" a="1"/>
  <c r="ACG107" i="1" s="1"/>
  <c r="ACG106" i="1" a="1"/>
  <c r="ACG106" i="1" s="1"/>
  <c r="UP6" i="1"/>
  <c r="UO12" i="1"/>
  <c r="ACG108" i="1" a="1"/>
  <c r="ACG108" i="1" s="1"/>
  <c r="ACG89" i="1" a="1"/>
  <c r="ACG89" i="1" s="1"/>
  <c r="ACG91" i="1" s="1" a="1"/>
  <c r="ACG91" i="1" s="1"/>
  <c r="ACG93" i="1" s="1" a="1"/>
  <c r="ACG93" i="1" s="1"/>
  <c r="ACG95" i="1" s="1" a="1"/>
  <c r="ACG95" i="1" s="1"/>
  <c r="ACG97" i="1" s="1" a="1"/>
  <c r="ACG97" i="1" s="1"/>
  <c r="ACG99" i="1" s="1" a="1"/>
  <c r="ACG99" i="1" s="1"/>
  <c r="ACG101" i="1" s="1" a="1"/>
  <c r="ACG101" i="1" s="1"/>
  <c r="ACG103" i="1" s="1" a="1"/>
  <c r="ACG103" i="1" s="1"/>
  <c r="ACG105" i="1" s="1" a="1"/>
  <c r="ACG105" i="1" s="1"/>
  <c r="AF302" i="8"/>
  <c r="AH35" i="4"/>
  <c r="AH39" i="4"/>
  <c r="AR406" i="4"/>
  <c r="AU406" i="6"/>
  <c r="ACH51" i="1" a="1"/>
  <c r="ACH51" i="1" s="1"/>
  <c r="ACH52" i="1" s="1" a="1"/>
  <c r="ACH52" i="1" s="1"/>
  <c r="ACH53" i="1" a="1"/>
  <c r="ACH53" i="1" s="1"/>
  <c r="ACH54" i="1" s="1" a="1"/>
  <c r="ACH54" i="1" s="1"/>
  <c r="ACH55" i="1" a="1"/>
  <c r="ACH55" i="1" s="1"/>
  <c r="ACH56" i="1" s="1" a="1"/>
  <c r="ACH56" i="1" s="1"/>
  <c r="ACG55" i="1" a="1"/>
  <c r="ACG55" i="1" s="1"/>
  <c r="ACG56" i="1" s="1" a="1"/>
  <c r="ACG56" i="1" s="1"/>
  <c r="ACG53" i="1" a="1"/>
  <c r="ACG53" i="1" s="1"/>
  <c r="ACG54" i="1" s="1" a="1"/>
  <c r="ACG54" i="1" s="1"/>
  <c r="ACG51" i="1" a="1"/>
  <c r="ACG51" i="1" s="1"/>
  <c r="ACG52" i="1" s="1" a="1"/>
  <c r="ACG52" i="1" s="1"/>
  <c r="C299" i="4"/>
  <c r="C299" i="6"/>
  <c r="AL300" i="4"/>
  <c r="AM299" i="8"/>
  <c r="H300" i="4"/>
  <c r="H300" i="6"/>
  <c r="AM299" i="6"/>
  <c r="AM299" i="4"/>
  <c r="H300" i="7"/>
  <c r="AM299" i="7"/>
  <c r="AU406" i="4"/>
  <c r="AI39" i="4"/>
  <c r="AA41" i="4"/>
  <c r="AB41" i="4"/>
  <c r="Y41" i="4"/>
  <c r="AE41" i="4"/>
  <c r="AF41" i="4"/>
  <c r="Z300" i="4"/>
  <c r="AC41" i="4"/>
  <c r="T300" i="4"/>
  <c r="Z41" i="4"/>
  <c r="N300" i="4"/>
  <c r="AJ41" i="4"/>
  <c r="AH41" i="4"/>
  <c r="AI41" i="4"/>
  <c r="AF300" i="4"/>
  <c r="X41" i="4"/>
  <c r="AL41" i="4"/>
  <c r="AI40" i="4"/>
  <c r="AF299" i="4"/>
  <c r="AF299" i="6"/>
  <c r="AD41" i="4"/>
  <c r="AK41" i="4"/>
  <c r="AG41" i="4"/>
  <c r="AF311" i="8"/>
  <c r="AS406" i="6"/>
  <c r="AS406" i="7"/>
  <c r="AR407" i="7" s="1"/>
  <c r="AH36" i="4"/>
  <c r="AR406" i="6"/>
  <c r="AI36" i="4"/>
  <c r="W41" i="4"/>
  <c r="BK300" i="4"/>
  <c r="V41" i="4"/>
  <c r="U41" i="4"/>
  <c r="AT406" i="6"/>
  <c r="AS406" i="4"/>
  <c r="AI35" i="4"/>
  <c r="AH37" i="4"/>
  <c r="AT406" i="4"/>
  <c r="AR406" i="7"/>
  <c r="AS407" i="8"/>
  <c r="AT407" i="8" s="1"/>
  <c r="AU407" i="8" s="1"/>
  <c r="AV407" i="8" s="1"/>
  <c r="AW407" i="8" s="1"/>
  <c r="AX407" i="8" s="1"/>
  <c r="AS407" i="7"/>
  <c r="AT407" i="7" s="1"/>
  <c r="AU407" i="7" s="1"/>
  <c r="AV407" i="7" s="1"/>
  <c r="AW407" i="7" s="1"/>
  <c r="AX407" i="7" s="1"/>
  <c r="AR407" i="8"/>
  <c r="BN117" i="1"/>
  <c r="UO114" i="1" l="1"/>
  <c r="UO113" i="1"/>
  <c r="ACH88" i="1" a="1"/>
  <c r="ACH88" i="1" s="1"/>
  <c r="UO85" i="1"/>
  <c r="UO86" i="1"/>
  <c r="UO87" i="1"/>
  <c r="UO88" i="1"/>
  <c r="UO89" i="1"/>
  <c r="UO90" i="1"/>
  <c r="UO91" i="1"/>
  <c r="UO92" i="1"/>
  <c r="UO93" i="1"/>
  <c r="UO94" i="1"/>
  <c r="UO95" i="1"/>
  <c r="UO96" i="1"/>
  <c r="UO97" i="1"/>
  <c r="UO98" i="1"/>
  <c r="UO99" i="1"/>
  <c r="UO100" i="1"/>
  <c r="UO101" i="1"/>
  <c r="UO102" i="1"/>
  <c r="UO103" i="1"/>
  <c r="UO104" i="1"/>
  <c r="UO105" i="1"/>
  <c r="UO106" i="1"/>
  <c r="UO107" i="1"/>
  <c r="UO108" i="1"/>
  <c r="ACH108" i="1" a="1"/>
  <c r="ACH108" i="1" s="1"/>
  <c r="ACG88" i="1" a="1"/>
  <c r="ACG88" i="1" s="1"/>
  <c r="UP12" i="1"/>
  <c r="UQ6" i="1"/>
  <c r="AS407" i="6"/>
  <c r="AT407" i="6" s="1"/>
  <c r="AU407" i="6" s="1"/>
  <c r="AV407" i="6" s="1"/>
  <c r="AW407" i="6" s="1"/>
  <c r="AX407" i="6" s="1"/>
  <c r="AF310" i="8"/>
  <c r="AF309" i="8"/>
  <c r="AF308" i="8"/>
  <c r="AF307" i="8"/>
  <c r="AF306" i="8"/>
  <c r="AF305" i="8"/>
  <c r="AF304" i="8"/>
  <c r="AS407" i="4"/>
  <c r="AT407" i="4" s="1"/>
  <c r="AU407" i="4" s="1"/>
  <c r="AV407" i="4" s="1"/>
  <c r="AW407" i="4" s="1"/>
  <c r="AX407" i="4" s="1"/>
  <c r="AF303" i="8"/>
  <c r="AR407" i="6"/>
  <c r="AR407" i="4"/>
  <c r="BN14" i="1"/>
  <c r="BN15" i="1" s="1" a="1"/>
  <c r="BN15" i="1" s="1"/>
  <c r="UP114" i="1" l="1"/>
  <c r="UP113" i="1"/>
  <c r="UP85" i="1"/>
  <c r="UP86" i="1"/>
  <c r="UP87" i="1"/>
  <c r="UP88" i="1"/>
  <c r="UP89" i="1"/>
  <c r="UP90" i="1"/>
  <c r="UP91" i="1"/>
  <c r="UP92" i="1"/>
  <c r="UP93" i="1"/>
  <c r="UP94" i="1"/>
  <c r="UP95" i="1"/>
  <c r="UP96" i="1"/>
  <c r="UP97" i="1"/>
  <c r="UP98" i="1"/>
  <c r="UP99" i="1"/>
  <c r="UP100" i="1"/>
  <c r="UP101" i="1"/>
  <c r="UP102" i="1"/>
  <c r="UP103" i="1"/>
  <c r="UP104" i="1"/>
  <c r="UP105" i="1"/>
  <c r="UP106" i="1"/>
  <c r="UP107" i="1"/>
  <c r="UP108" i="1"/>
  <c r="UQ12" i="1"/>
  <c r="UR6" i="1"/>
  <c r="BN106" i="1" a="1"/>
  <c r="BN106" i="1" s="1"/>
  <c r="B346" i="4"/>
  <c r="B345" i="4"/>
  <c r="B344" i="4"/>
  <c r="B338" i="4"/>
  <c r="B337" i="4"/>
  <c r="B336" i="4"/>
  <c r="B330" i="4"/>
  <c r="B329" i="4"/>
  <c r="B328" i="4"/>
  <c r="C413" i="4"/>
  <c r="P413" i="4" s="1"/>
  <c r="F493" i="4"/>
  <c r="S493" i="4" s="1"/>
  <c r="E493" i="4"/>
  <c r="R493" i="4" s="1"/>
  <c r="D493" i="4"/>
  <c r="Q493" i="4" s="1"/>
  <c r="I429" i="4"/>
  <c r="V429" i="4" s="1"/>
  <c r="H429" i="4"/>
  <c r="U429" i="4" s="1"/>
  <c r="G429" i="4"/>
  <c r="T429" i="4" s="1"/>
  <c r="D429" i="4"/>
  <c r="I413" i="4"/>
  <c r="V413" i="4" s="1"/>
  <c r="H413" i="4"/>
  <c r="U413" i="4" s="1"/>
  <c r="G413" i="4"/>
  <c r="T413" i="4" s="1"/>
  <c r="F413" i="4"/>
  <c r="S413" i="4" s="1"/>
  <c r="E413" i="4"/>
  <c r="R413" i="4" s="1"/>
  <c r="Q413" i="4"/>
  <c r="H406" i="4"/>
  <c r="G406" i="4"/>
  <c r="H405" i="4"/>
  <c r="G405" i="4"/>
  <c r="H404" i="4"/>
  <c r="G404" i="4"/>
  <c r="H403" i="4"/>
  <c r="G403" i="4"/>
  <c r="V408" i="6"/>
  <c r="U408" i="6"/>
  <c r="AB408" i="6" s="1"/>
  <c r="AI408" i="6" s="1"/>
  <c r="T408" i="6"/>
  <c r="AA408" i="6" s="1"/>
  <c r="AH408" i="6" s="1"/>
  <c r="AV408" i="6" s="1"/>
  <c r="AV409" i="6" s="1"/>
  <c r="WE4" i="1" s="1"/>
  <c r="S408" i="6"/>
  <c r="Z408" i="6" s="1"/>
  <c r="AG408" i="6" s="1"/>
  <c r="AU408" i="6" s="1"/>
  <c r="AU409" i="6" s="1"/>
  <c r="WD4" i="1" s="1"/>
  <c r="R408" i="6"/>
  <c r="Y408" i="6" s="1"/>
  <c r="AF408" i="6" s="1"/>
  <c r="P408" i="6"/>
  <c r="W408" i="6" s="1"/>
  <c r="AD408" i="6" s="1"/>
  <c r="AR408" i="6" s="1"/>
  <c r="AR409" i="6" s="1"/>
  <c r="WA4" i="1" s="1"/>
  <c r="D408" i="6"/>
  <c r="Q408" i="6" s="1"/>
  <c r="AY403" i="6"/>
  <c r="AK403" i="6"/>
  <c r="AD403" i="6"/>
  <c r="W403" i="6"/>
  <c r="P403" i="6"/>
  <c r="V408" i="7"/>
  <c r="AC408" i="7" s="1"/>
  <c r="AJ408" i="7" s="1"/>
  <c r="AX408" i="7" s="1"/>
  <c r="AX409" i="7" s="1"/>
  <c r="TH4" i="1" s="1"/>
  <c r="U408" i="7"/>
  <c r="AB408" i="7" s="1"/>
  <c r="AI408" i="7" s="1"/>
  <c r="AW408" i="7" s="1"/>
  <c r="AW409" i="7" s="1"/>
  <c r="TG4" i="1" s="1"/>
  <c r="T408" i="7"/>
  <c r="AA408" i="7" s="1"/>
  <c r="AH408" i="7" s="1"/>
  <c r="AV408" i="7" s="1"/>
  <c r="AV409" i="7" s="1"/>
  <c r="TF4" i="1" s="1"/>
  <c r="S408" i="7"/>
  <c r="Z408" i="7" s="1"/>
  <c r="AG408" i="7" s="1"/>
  <c r="AU408" i="7" s="1"/>
  <c r="AU409" i="7" s="1"/>
  <c r="TE4" i="1" s="1"/>
  <c r="R408" i="7"/>
  <c r="Y408" i="7" s="1"/>
  <c r="AF408" i="7" s="1"/>
  <c r="AT408" i="7" s="1"/>
  <c r="AT409" i="7" s="1"/>
  <c r="TD4" i="1" s="1"/>
  <c r="P408" i="7"/>
  <c r="P410" i="7" s="1"/>
  <c r="W410" i="7" s="1"/>
  <c r="D408" i="7"/>
  <c r="Q408" i="7" s="1"/>
  <c r="AY403" i="7"/>
  <c r="AK403" i="7"/>
  <c r="AD403" i="7"/>
  <c r="W403" i="7"/>
  <c r="P403" i="7"/>
  <c r="V408" i="8"/>
  <c r="U408" i="8"/>
  <c r="T408" i="8"/>
  <c r="S408" i="8"/>
  <c r="R408" i="8"/>
  <c r="P408" i="8"/>
  <c r="P410" i="8" s="1"/>
  <c r="D408" i="8"/>
  <c r="Q408" i="8" s="1"/>
  <c r="AY403" i="8"/>
  <c r="AK403" i="8"/>
  <c r="AD403" i="8"/>
  <c r="W403" i="8"/>
  <c r="P403" i="8"/>
  <c r="G68" i="7"/>
  <c r="F68" i="7"/>
  <c r="G68" i="6"/>
  <c r="F68" i="6"/>
  <c r="G68" i="8"/>
  <c r="F68" i="8"/>
  <c r="V408" i="4"/>
  <c r="AC408" i="4" s="1"/>
  <c r="AJ408" i="4" s="1"/>
  <c r="U408" i="4"/>
  <c r="AB408" i="4" s="1"/>
  <c r="AI408" i="4" s="1"/>
  <c r="T408" i="4"/>
  <c r="AA408" i="4" s="1"/>
  <c r="AH408" i="4" s="1"/>
  <c r="S408" i="4"/>
  <c r="Z408" i="4" s="1"/>
  <c r="AG408" i="4" s="1"/>
  <c r="R408" i="4"/>
  <c r="Y408" i="4" s="1"/>
  <c r="AF408" i="4" s="1"/>
  <c r="P408" i="4"/>
  <c r="W408" i="4" s="1"/>
  <c r="AD408" i="4" s="1"/>
  <c r="D153" i="4"/>
  <c r="PA117" i="1"/>
  <c r="AY403" i="4"/>
  <c r="AK403" i="4"/>
  <c r="AD403" i="4"/>
  <c r="W403" i="4"/>
  <c r="P403" i="4"/>
  <c r="B396" i="4"/>
  <c r="B390" i="4"/>
  <c r="B387" i="4"/>
  <c r="B384" i="4"/>
  <c r="B396" i="7"/>
  <c r="B390" i="7"/>
  <c r="B387" i="7"/>
  <c r="B384" i="7"/>
  <c r="B396" i="6"/>
  <c r="B390" i="6"/>
  <c r="B387" i="6"/>
  <c r="B384" i="6"/>
  <c r="B396" i="8"/>
  <c r="B390" i="8"/>
  <c r="B387" i="8"/>
  <c r="B384" i="8"/>
  <c r="UQ114" i="1" l="1"/>
  <c r="UQ113" i="1"/>
  <c r="BN87" i="1" a="1"/>
  <c r="BN87" i="1" s="1"/>
  <c r="BN89" i="1" s="1" a="1"/>
  <c r="BN89" i="1" s="1"/>
  <c r="BN91" i="1" s="1" a="1"/>
  <c r="BN91" i="1" s="1"/>
  <c r="BN93" i="1" s="1" a="1"/>
  <c r="BN93" i="1" s="1"/>
  <c r="BN95" i="1" s="1" a="1"/>
  <c r="BN95" i="1" s="1"/>
  <c r="BN97" i="1" s="1" a="1"/>
  <c r="BN97" i="1" s="1"/>
  <c r="BN99" i="1" s="1" a="1"/>
  <c r="BN99" i="1" s="1"/>
  <c r="BN101" i="1" s="1" a="1"/>
  <c r="BN101" i="1" s="1"/>
  <c r="BN103" i="1" s="1" a="1"/>
  <c r="BN103" i="1" s="1"/>
  <c r="BN105" i="1" s="1" a="1"/>
  <c r="BN105" i="1" s="1"/>
  <c r="BN86" i="1" a="1"/>
  <c r="BN86" i="1" s="1"/>
  <c r="BN107" i="1" s="1" a="1"/>
  <c r="BN107" i="1" s="1"/>
  <c r="UQ86" i="1"/>
  <c r="UQ85" i="1"/>
  <c r="UQ87" i="1"/>
  <c r="UQ88" i="1"/>
  <c r="UQ89" i="1"/>
  <c r="UQ90" i="1"/>
  <c r="UQ91" i="1"/>
  <c r="UQ92" i="1"/>
  <c r="UQ93" i="1"/>
  <c r="UQ94" i="1"/>
  <c r="UQ95" i="1"/>
  <c r="UQ96" i="1"/>
  <c r="UQ97" i="1"/>
  <c r="UQ98" i="1"/>
  <c r="UQ99" i="1"/>
  <c r="UQ100" i="1"/>
  <c r="UQ101" i="1"/>
  <c r="UQ102" i="1"/>
  <c r="UQ103" i="1"/>
  <c r="UQ104" i="1"/>
  <c r="UQ105" i="1"/>
  <c r="UQ106" i="1"/>
  <c r="UQ107" i="1"/>
  <c r="UQ108" i="1"/>
  <c r="UR12" i="1"/>
  <c r="US6" i="1"/>
  <c r="F153" i="4"/>
  <c r="AF302" i="7" s="1"/>
  <c r="ZA106" i="1"/>
  <c r="ZA107" i="1"/>
  <c r="ZA108" i="1"/>
  <c r="M38" i="7"/>
  <c r="M38" i="8"/>
  <c r="N38" i="6"/>
  <c r="N38" i="7"/>
  <c r="N38" i="8"/>
  <c r="L38" i="8"/>
  <c r="L38" i="6"/>
  <c r="L38" i="7"/>
  <c r="M38" i="6"/>
  <c r="N38" i="4"/>
  <c r="M38" i="4"/>
  <c r="L38" i="4"/>
  <c r="I153" i="4"/>
  <c r="H153" i="4"/>
  <c r="G153" i="4"/>
  <c r="AK408" i="4"/>
  <c r="AY408" i="4" s="1"/>
  <c r="BF408" i="4" s="1"/>
  <c r="BM408" i="4" s="1"/>
  <c r="BT408" i="4" s="1"/>
  <c r="CA408" i="4" s="1"/>
  <c r="CH408" i="4" s="1"/>
  <c r="AR408" i="4"/>
  <c r="AR409" i="4" s="1"/>
  <c r="AM408" i="4"/>
  <c r="BA408" i="4" s="1"/>
  <c r="BH408" i="4" s="1"/>
  <c r="BO408" i="4" s="1"/>
  <c r="BV408" i="4" s="1"/>
  <c r="CC408" i="4" s="1"/>
  <c r="CJ408" i="4" s="1"/>
  <c r="AT408" i="4"/>
  <c r="AT409" i="4" s="1"/>
  <c r="AN408" i="4"/>
  <c r="BB408" i="4" s="1"/>
  <c r="BI408" i="4" s="1"/>
  <c r="BP408" i="4" s="1"/>
  <c r="BW408" i="4" s="1"/>
  <c r="CD408" i="4" s="1"/>
  <c r="CK408" i="4" s="1"/>
  <c r="AU408" i="4"/>
  <c r="AU409" i="4" s="1"/>
  <c r="AO408" i="4"/>
  <c r="BC408" i="4" s="1"/>
  <c r="BJ408" i="4" s="1"/>
  <c r="BQ408" i="4" s="1"/>
  <c r="BX408" i="4" s="1"/>
  <c r="CE408" i="4" s="1"/>
  <c r="CL408" i="4" s="1"/>
  <c r="AV408" i="4"/>
  <c r="AV409" i="4" s="1"/>
  <c r="AP408" i="4"/>
  <c r="BD408" i="4" s="1"/>
  <c r="BK408" i="4" s="1"/>
  <c r="BR408" i="4" s="1"/>
  <c r="BY408" i="4" s="1"/>
  <c r="CF408" i="4" s="1"/>
  <c r="CM408" i="4" s="1"/>
  <c r="AW408" i="4"/>
  <c r="AW409" i="4" s="1"/>
  <c r="AQ408" i="4"/>
  <c r="BE408" i="4" s="1"/>
  <c r="BL408" i="4" s="1"/>
  <c r="BS408" i="4" s="1"/>
  <c r="BZ408" i="4" s="1"/>
  <c r="CG408" i="4" s="1"/>
  <c r="CN408" i="4" s="1"/>
  <c r="AX408" i="4"/>
  <c r="AX409" i="4" s="1"/>
  <c r="AM408" i="6"/>
  <c r="BA408" i="6" s="1"/>
  <c r="BH408" i="6" s="1"/>
  <c r="AT408" i="6"/>
  <c r="AT409" i="6" s="1"/>
  <c r="WC4" i="1" s="1"/>
  <c r="AP408" i="6"/>
  <c r="BD408" i="6" s="1"/>
  <c r="AW408" i="6"/>
  <c r="AW409" i="6" s="1"/>
  <c r="WF4" i="1" s="1"/>
  <c r="D154" i="4"/>
  <c r="AD34" i="4"/>
  <c r="AEA4" i="1" s="1"/>
  <c r="AE34" i="4"/>
  <c r="AEB4" i="1" s="1"/>
  <c r="AF34" i="4"/>
  <c r="AEC4" i="1" s="1"/>
  <c r="J215" i="4"/>
  <c r="M36" i="4"/>
  <c r="L37" i="4"/>
  <c r="AD37" i="4" s="1"/>
  <c r="N39" i="4"/>
  <c r="L35" i="4"/>
  <c r="AD35" i="4" s="1"/>
  <c r="N36" i="4"/>
  <c r="M37" i="4"/>
  <c r="AE37" i="4" s="1"/>
  <c r="M35" i="4"/>
  <c r="N37" i="4"/>
  <c r="AF37" i="4" s="1"/>
  <c r="N35" i="4"/>
  <c r="L40" i="4"/>
  <c r="L39" i="4"/>
  <c r="N40" i="4"/>
  <c r="L36" i="4"/>
  <c r="M39" i="4"/>
  <c r="M40" i="4"/>
  <c r="W408" i="7"/>
  <c r="AD408" i="7" s="1"/>
  <c r="P410" i="6"/>
  <c r="W410" i="6" s="1"/>
  <c r="AD410" i="6" s="1"/>
  <c r="X408" i="6"/>
  <c r="AE408" i="6" s="1"/>
  <c r="Q410" i="6"/>
  <c r="X410" i="6" s="1"/>
  <c r="AE410" i="6" s="1"/>
  <c r="AO408" i="7"/>
  <c r="AP408" i="7"/>
  <c r="AQ408" i="7"/>
  <c r="AD410" i="7"/>
  <c r="AR410" i="7" s="1"/>
  <c r="AR411" i="7" s="1"/>
  <c r="AK408" i="6"/>
  <c r="Q410" i="7"/>
  <c r="X408" i="7"/>
  <c r="AN408" i="6"/>
  <c r="AO408" i="6"/>
  <c r="AM408" i="7"/>
  <c r="AN408" i="7"/>
  <c r="AC408" i="6"/>
  <c r="Q410" i="8"/>
  <c r="X408" i="8"/>
  <c r="W410" i="8"/>
  <c r="W408" i="8"/>
  <c r="Y408" i="8"/>
  <c r="Z408" i="8"/>
  <c r="AA408" i="8"/>
  <c r="AB408" i="8"/>
  <c r="AC408" i="8"/>
  <c r="M37" i="6"/>
  <c r="N37" i="6"/>
  <c r="L34" i="8"/>
  <c r="M34" i="8"/>
  <c r="N34" i="8"/>
  <c r="L34" i="7"/>
  <c r="M34" i="7"/>
  <c r="N34" i="7"/>
  <c r="L37" i="8"/>
  <c r="L34" i="6"/>
  <c r="M37" i="8"/>
  <c r="M34" i="6"/>
  <c r="N37" i="8"/>
  <c r="N34" i="6"/>
  <c r="L37" i="7"/>
  <c r="M37" i="7"/>
  <c r="N37" i="7"/>
  <c r="L37" i="6"/>
  <c r="PA14" i="1"/>
  <c r="PA15" i="1" s="1" a="1"/>
  <c r="PA15" i="1" s="1"/>
  <c r="PA50" i="1" s="1" a="1"/>
  <c r="PA50" i="1" s="1"/>
  <c r="K215" i="4"/>
  <c r="ABQ117" i="1"/>
  <c r="UR114" i="1" l="1"/>
  <c r="ZA114" i="1"/>
  <c r="ZA113" i="1"/>
  <c r="UR113" i="1"/>
  <c r="ACB68" i="1"/>
  <c r="ACB74" i="1"/>
  <c r="ACA68" i="1"/>
  <c r="ACA74" i="1"/>
  <c r="AD38" i="4"/>
  <c r="ABX68" i="1"/>
  <c r="ABX74" i="1"/>
  <c r="AE38" i="4"/>
  <c r="ABY68" i="1"/>
  <c r="ABY74" i="1"/>
  <c r="AF38" i="4"/>
  <c r="ABZ68" i="1"/>
  <c r="ABZ74" i="1"/>
  <c r="ACC68" i="1"/>
  <c r="ACC74" i="1"/>
  <c r="F154" i="4"/>
  <c r="AF302" i="6" s="1"/>
  <c r="BN108" i="1" a="1"/>
  <c r="BN108" i="1" s="1"/>
  <c r="BN88" i="1" a="1"/>
  <c r="BN88" i="1" s="1"/>
  <c r="BN90" i="1" s="1" a="1"/>
  <c r="BN90" i="1" s="1"/>
  <c r="BN92" i="1" s="1" a="1"/>
  <c r="BN92" i="1" s="1"/>
  <c r="BN94" i="1" s="1" a="1"/>
  <c r="BN94" i="1" s="1"/>
  <c r="BN96" i="1" s="1" a="1"/>
  <c r="BN96" i="1" s="1"/>
  <c r="BN98" i="1" s="1" a="1"/>
  <c r="BN98" i="1" s="1"/>
  <c r="BN100" i="1" s="1" a="1"/>
  <c r="BN100" i="1" s="1"/>
  <c r="BN102" i="1" s="1" a="1"/>
  <c r="BN102" i="1" s="1"/>
  <c r="BN104" i="1" s="1" a="1"/>
  <c r="BN104" i="1" s="1"/>
  <c r="UR86" i="1"/>
  <c r="UR85" i="1"/>
  <c r="UR87" i="1"/>
  <c r="UR88" i="1"/>
  <c r="UR89" i="1"/>
  <c r="UR90" i="1"/>
  <c r="UR91" i="1"/>
  <c r="UR92" i="1"/>
  <c r="UR93" i="1"/>
  <c r="UR94" i="1"/>
  <c r="UR95" i="1"/>
  <c r="UR96" i="1"/>
  <c r="UR97" i="1"/>
  <c r="UR98" i="1"/>
  <c r="UR99" i="1"/>
  <c r="UR100" i="1"/>
  <c r="UR101" i="1"/>
  <c r="UR102" i="1"/>
  <c r="UR103" i="1"/>
  <c r="UR104" i="1"/>
  <c r="UR105" i="1"/>
  <c r="UR106" i="1"/>
  <c r="UR107" i="1"/>
  <c r="UR108" i="1"/>
  <c r="US12" i="1"/>
  <c r="UT6" i="1"/>
  <c r="AE35" i="4"/>
  <c r="AF35" i="4"/>
  <c r="AGY4" i="1"/>
  <c r="AGX4" i="1"/>
  <c r="AGZ4" i="1"/>
  <c r="PA55" i="1" a="1"/>
  <c r="PA55" i="1" s="1"/>
  <c r="PA56" i="1" s="1" a="1"/>
  <c r="PA56" i="1" s="1"/>
  <c r="PA53" i="1" a="1"/>
  <c r="PA53" i="1" s="1"/>
  <c r="PA54" i="1" s="1" a="1"/>
  <c r="PA54" i="1" s="1"/>
  <c r="PA51" i="1" a="1"/>
  <c r="PA51" i="1" s="1"/>
  <c r="PA52" i="1" s="1" a="1"/>
  <c r="PA52" i="1" s="1"/>
  <c r="AF307" i="7"/>
  <c r="AF308" i="7"/>
  <c r="AF305" i="7"/>
  <c r="AF304" i="7"/>
  <c r="AF310" i="7"/>
  <c r="AF309" i="7"/>
  <c r="AF306" i="7"/>
  <c r="PA17" i="1"/>
  <c r="PA18" i="1" s="1" a="1"/>
  <c r="PA18" i="1" s="1"/>
  <c r="AE40" i="4"/>
  <c r="Z299" i="7"/>
  <c r="Z302" i="7" s="1"/>
  <c r="AF40" i="4"/>
  <c r="Z299" i="6"/>
  <c r="Z299" i="4"/>
  <c r="AF303" i="7"/>
  <c r="AF311" i="7"/>
  <c r="AD40" i="4"/>
  <c r="Z299" i="8"/>
  <c r="Z302" i="8" s="1"/>
  <c r="I154" i="4"/>
  <c r="H154" i="4"/>
  <c r="G154" i="4"/>
  <c r="AL410" i="6"/>
  <c r="AZ410" i="6" s="1"/>
  <c r="AS410" i="6"/>
  <c r="AS411" i="6" s="1"/>
  <c r="AL408" i="6"/>
  <c r="AZ408" i="6" s="1"/>
  <c r="AS408" i="6"/>
  <c r="AS409" i="6" s="1"/>
  <c r="WB4" i="1" s="1"/>
  <c r="AK410" i="6"/>
  <c r="AY410" i="6" s="1"/>
  <c r="AR410" i="6"/>
  <c r="AR411" i="6" s="1"/>
  <c r="AK408" i="7"/>
  <c r="AY408" i="7" s="1"/>
  <c r="BF408" i="7" s="1"/>
  <c r="BM408" i="7" s="1"/>
  <c r="AR408" i="7"/>
  <c r="AR409" i="7" s="1"/>
  <c r="TB4" i="1" s="1"/>
  <c r="AF36" i="4"/>
  <c r="AE36" i="4"/>
  <c r="AD36" i="4"/>
  <c r="AM406" i="8"/>
  <c r="AE39" i="4"/>
  <c r="AN406" i="7"/>
  <c r="AD39" i="4"/>
  <c r="AN406" i="8"/>
  <c r="AF39" i="4"/>
  <c r="AN406" i="6"/>
  <c r="AN406" i="4"/>
  <c r="AK406" i="6"/>
  <c r="AL406" i="6"/>
  <c r="AM406" i="7"/>
  <c r="ABR14" i="1"/>
  <c r="ABR15" i="1" s="1" a="1"/>
  <c r="ABR15" i="1" s="1"/>
  <c r="ABR117" i="1"/>
  <c r="AL406" i="7"/>
  <c r="BA408" i="7"/>
  <c r="BO408" i="6"/>
  <c r="BK408" i="6"/>
  <c r="BC408" i="6"/>
  <c r="AM406" i="4"/>
  <c r="AM406" i="6"/>
  <c r="BB408" i="6"/>
  <c r="AE408" i="7"/>
  <c r="AS408" i="7" s="1"/>
  <c r="AS409" i="7" s="1"/>
  <c r="TC4" i="1" s="1"/>
  <c r="X410" i="7"/>
  <c r="AJ408" i="6"/>
  <c r="AX408" i="6" s="1"/>
  <c r="AX409" i="6" s="1"/>
  <c r="WG4" i="1" s="1"/>
  <c r="AY408" i="6"/>
  <c r="AK410" i="7"/>
  <c r="AK406" i="7"/>
  <c r="BE408" i="7"/>
  <c r="BD408" i="7"/>
  <c r="BB408" i="7"/>
  <c r="BC408" i="7"/>
  <c r="AK406" i="8"/>
  <c r="AL406" i="8"/>
  <c r="AJ408" i="8"/>
  <c r="AX408" i="8" s="1"/>
  <c r="AX409" i="8" s="1"/>
  <c r="QI4" i="1" s="1"/>
  <c r="AI408" i="8"/>
  <c r="AW408" i="8" s="1"/>
  <c r="AW409" i="8" s="1"/>
  <c r="QH4" i="1" s="1"/>
  <c r="AH408" i="8"/>
  <c r="AV408" i="8" s="1"/>
  <c r="AV409" i="8" s="1"/>
  <c r="QG4" i="1" s="1"/>
  <c r="AG408" i="8"/>
  <c r="AU408" i="8" s="1"/>
  <c r="AU409" i="8" s="1"/>
  <c r="QF4" i="1" s="1"/>
  <c r="AF408" i="8"/>
  <c r="AT408" i="8" s="1"/>
  <c r="AT409" i="8" s="1"/>
  <c r="QE4" i="1" s="1"/>
  <c r="AD408" i="8"/>
  <c r="AR408" i="8" s="1"/>
  <c r="AR409" i="8" s="1"/>
  <c r="QC4" i="1" s="1"/>
  <c r="AD410" i="8"/>
  <c r="AR410" i="8" s="1"/>
  <c r="AR411" i="8" s="1"/>
  <c r="AE408" i="8"/>
  <c r="AS408" i="8" s="1"/>
  <c r="AS409" i="8" s="1"/>
  <c r="QD4" i="1" s="1"/>
  <c r="X410" i="8"/>
  <c r="AK406" i="4"/>
  <c r="AL406" i="4"/>
  <c r="ABQ14" i="1"/>
  <c r="ABQ15" i="1" s="1" a="1"/>
  <c r="ABQ15" i="1" s="1"/>
  <c r="ADA117" i="1"/>
  <c r="D408" i="4"/>
  <c r="Q408" i="4" s="1"/>
  <c r="X408" i="4" s="1"/>
  <c r="AE408" i="4" s="1"/>
  <c r="B413" i="4"/>
  <c r="A414" i="4"/>
  <c r="A430" i="4"/>
  <c r="A494" i="4"/>
  <c r="F68" i="4"/>
  <c r="G68" i="4"/>
  <c r="ABT117" i="1"/>
  <c r="M171" i="8"/>
  <c r="M171" i="7"/>
  <c r="M171" i="6"/>
  <c r="M170" i="8"/>
  <c r="M170" i="7"/>
  <c r="M170" i="6"/>
  <c r="EI117" i="1"/>
  <c r="G172" i="7"/>
  <c r="G171" i="7"/>
  <c r="G170" i="7"/>
  <c r="G172" i="6"/>
  <c r="G171" i="6"/>
  <c r="G170" i="6"/>
  <c r="G172" i="8"/>
  <c r="G171" i="8"/>
  <c r="G170" i="8"/>
  <c r="G81" i="3"/>
  <c r="G74" i="3"/>
  <c r="G70" i="3"/>
  <c r="G63" i="3"/>
  <c r="G60" i="3"/>
  <c r="I320" i="8"/>
  <c r="U320" i="8" s="1"/>
  <c r="AA320" i="8" s="1"/>
  <c r="AG320" i="8" s="1"/>
  <c r="I317" i="8"/>
  <c r="U317" i="8" s="1"/>
  <c r="AA317" i="8" s="1"/>
  <c r="AG317" i="8" s="1"/>
  <c r="M316" i="8"/>
  <c r="S316" i="8" s="1"/>
  <c r="Y316" i="8" s="1"/>
  <c r="AE316" i="8" s="1"/>
  <c r="L316" i="8"/>
  <c r="R316" i="8" s="1"/>
  <c r="X316" i="8" s="1"/>
  <c r="AD316" i="8" s="1"/>
  <c r="AJ316" i="8" s="1"/>
  <c r="AQ316" i="8" s="1"/>
  <c r="AW316" i="8" s="1"/>
  <c r="J316" i="8"/>
  <c r="P316" i="8" s="1"/>
  <c r="V316" i="8" s="1"/>
  <c r="AB316" i="8" s="1"/>
  <c r="AH316" i="8" s="1"/>
  <c r="I316" i="8"/>
  <c r="M315" i="8"/>
  <c r="S315" i="8" s="1"/>
  <c r="Y315" i="8" s="1"/>
  <c r="AE315" i="8" s="1"/>
  <c r="L315" i="8"/>
  <c r="R315" i="8" s="1"/>
  <c r="X315" i="8" s="1"/>
  <c r="AD315" i="8" s="1"/>
  <c r="AJ315" i="8" s="1"/>
  <c r="AQ315" i="8" s="1"/>
  <c r="AW315" i="8" s="1"/>
  <c r="J315" i="8"/>
  <c r="P315" i="8" s="1"/>
  <c r="V315" i="8" s="1"/>
  <c r="AB315" i="8" s="1"/>
  <c r="AH315" i="8" s="1"/>
  <c r="I315" i="8"/>
  <c r="M314" i="8"/>
  <c r="S314" i="8" s="1"/>
  <c r="Y314" i="8" s="1"/>
  <c r="AE314" i="8" s="1"/>
  <c r="L314" i="8"/>
  <c r="R314" i="8" s="1"/>
  <c r="X314" i="8" s="1"/>
  <c r="AD314" i="8" s="1"/>
  <c r="AJ314" i="8" s="1"/>
  <c r="AQ314" i="8" s="1"/>
  <c r="AW314" i="8" s="1"/>
  <c r="J314" i="8"/>
  <c r="P314" i="8" s="1"/>
  <c r="V314" i="8" s="1"/>
  <c r="AB314" i="8" s="1"/>
  <c r="AH314" i="8" s="1"/>
  <c r="I314" i="8"/>
  <c r="M313" i="8"/>
  <c r="S313" i="8" s="1"/>
  <c r="Y313" i="8" s="1"/>
  <c r="AE313" i="8" s="1"/>
  <c r="L313" i="8"/>
  <c r="R313" i="8" s="1"/>
  <c r="X313" i="8" s="1"/>
  <c r="AD313" i="8" s="1"/>
  <c r="AJ313" i="8" s="1"/>
  <c r="AQ313" i="8" s="1"/>
  <c r="AW313" i="8" s="1"/>
  <c r="J313" i="8"/>
  <c r="P313" i="8" s="1"/>
  <c r="V313" i="8" s="1"/>
  <c r="AB313" i="8" s="1"/>
  <c r="AH313" i="8" s="1"/>
  <c r="I313" i="8"/>
  <c r="I295" i="8"/>
  <c r="D295" i="8"/>
  <c r="AU289" i="8"/>
  <c r="AU290" i="8" s="1"/>
  <c r="AU291" i="8" s="1"/>
  <c r="AT289" i="8"/>
  <c r="AT290" i="8" s="1"/>
  <c r="AT291" i="8" s="1"/>
  <c r="AS289" i="8"/>
  <c r="AS290" i="8" s="1"/>
  <c r="AS291" i="8" s="1"/>
  <c r="AR289" i="8"/>
  <c r="AR290" i="8" s="1"/>
  <c r="AR291" i="8" s="1"/>
  <c r="AQ289" i="8"/>
  <c r="AQ290" i="8" s="1"/>
  <c r="AQ291" i="8" s="1"/>
  <c r="AP289" i="8"/>
  <c r="AP290" i="8" s="1"/>
  <c r="AP291" i="8" s="1"/>
  <c r="AO289" i="8"/>
  <c r="AO290" i="8" s="1"/>
  <c r="AO291" i="8" s="1"/>
  <c r="AN289" i="8"/>
  <c r="AN290" i="8" s="1"/>
  <c r="AN291" i="8" s="1"/>
  <c r="AM289" i="8"/>
  <c r="AM290" i="8" s="1"/>
  <c r="AM291" i="8" s="1"/>
  <c r="AL289" i="8"/>
  <c r="AL290" i="8" s="1"/>
  <c r="AL291" i="8" s="1"/>
  <c r="AK289" i="8"/>
  <c r="AK290" i="8" s="1"/>
  <c r="AK291" i="8" s="1"/>
  <c r="AJ289" i="8"/>
  <c r="AJ290" i="8" s="1"/>
  <c r="AJ291" i="8" s="1"/>
  <c r="AI289" i="8"/>
  <c r="AI290" i="8" s="1"/>
  <c r="AI291" i="8" s="1"/>
  <c r="AH289" i="8"/>
  <c r="AH290" i="8" s="1"/>
  <c r="AH291" i="8" s="1"/>
  <c r="AG289" i="8"/>
  <c r="AG290" i="8" s="1"/>
  <c r="AG291" i="8" s="1"/>
  <c r="AF289" i="8"/>
  <c r="AF290" i="8" s="1"/>
  <c r="AF291" i="8" s="1"/>
  <c r="AE289" i="8"/>
  <c r="AE290" i="8" s="1"/>
  <c r="AE291" i="8" s="1"/>
  <c r="AD289" i="8"/>
  <c r="AD290" i="8" s="1"/>
  <c r="AD291" i="8" s="1"/>
  <c r="AC289" i="8"/>
  <c r="AC290" i="8" s="1"/>
  <c r="AC291" i="8" s="1"/>
  <c r="AB289" i="8"/>
  <c r="AB290" i="8" s="1"/>
  <c r="AB291" i="8" s="1"/>
  <c r="AA289" i="8"/>
  <c r="AA290" i="8" s="1"/>
  <c r="AA291" i="8" s="1"/>
  <c r="Z289" i="8"/>
  <c r="Z290" i="8" s="1"/>
  <c r="Z291" i="8" s="1"/>
  <c r="Y289" i="8"/>
  <c r="Y290" i="8" s="1"/>
  <c r="Y291" i="8" s="1"/>
  <c r="X289" i="8"/>
  <c r="X290" i="8" s="1"/>
  <c r="X291" i="8" s="1"/>
  <c r="W289" i="8"/>
  <c r="W290" i="8" s="1"/>
  <c r="W291" i="8" s="1"/>
  <c r="V289" i="8"/>
  <c r="V290" i="8" s="1"/>
  <c r="V291" i="8" s="1"/>
  <c r="U289" i="8"/>
  <c r="U290" i="8" s="1"/>
  <c r="U291" i="8" s="1"/>
  <c r="T289" i="8"/>
  <c r="T290" i="8" s="1"/>
  <c r="T291" i="8" s="1"/>
  <c r="S289" i="8"/>
  <c r="S290" i="8" s="1"/>
  <c r="S291" i="8" s="1"/>
  <c r="R289" i="8"/>
  <c r="R290" i="8" s="1"/>
  <c r="R291" i="8" s="1"/>
  <c r="Q289" i="8"/>
  <c r="Q290" i="8" s="1"/>
  <c r="Q291" i="8" s="1"/>
  <c r="P289" i="8"/>
  <c r="P290" i="8" s="1"/>
  <c r="P291" i="8" s="1"/>
  <c r="O289" i="8"/>
  <c r="O290" i="8" s="1"/>
  <c r="O291" i="8" s="1"/>
  <c r="N289" i="8"/>
  <c r="N290" i="8" s="1"/>
  <c r="N291" i="8" s="1"/>
  <c r="M289" i="8"/>
  <c r="M290" i="8" s="1"/>
  <c r="M291" i="8" s="1"/>
  <c r="L289" i="8"/>
  <c r="L290" i="8" s="1"/>
  <c r="L291" i="8" s="1"/>
  <c r="K289" i="8"/>
  <c r="K290" i="8" s="1"/>
  <c r="K291" i="8" s="1"/>
  <c r="J289" i="8"/>
  <c r="J290" i="8" s="1"/>
  <c r="J291" i="8" s="1"/>
  <c r="I289" i="8"/>
  <c r="I290" i="8" s="1"/>
  <c r="I291" i="8" s="1"/>
  <c r="H289" i="8"/>
  <c r="H290" i="8" s="1"/>
  <c r="H291" i="8" s="1"/>
  <c r="G289" i="8"/>
  <c r="G290" i="8" s="1"/>
  <c r="G291" i="8" s="1"/>
  <c r="F289" i="8"/>
  <c r="F290" i="8" s="1"/>
  <c r="F291" i="8" s="1"/>
  <c r="E289" i="8"/>
  <c r="E290" i="8" s="1"/>
  <c r="E291" i="8" s="1"/>
  <c r="D289" i="8"/>
  <c r="D290" i="8" s="1"/>
  <c r="D291" i="8" s="1"/>
  <c r="C289" i="8"/>
  <c r="C290" i="8" s="1"/>
  <c r="C291" i="8" s="1"/>
  <c r="AU284" i="8"/>
  <c r="AU285" i="8" s="1"/>
  <c r="AU286" i="8" s="1"/>
  <c r="AT284" i="8"/>
  <c r="AT285" i="8" s="1"/>
  <c r="AT286" i="8" s="1"/>
  <c r="AS284" i="8"/>
  <c r="AS285" i="8" s="1"/>
  <c r="AS286" i="8" s="1"/>
  <c r="AR284" i="8"/>
  <c r="AR285" i="8" s="1"/>
  <c r="AR286" i="8" s="1"/>
  <c r="AQ284" i="8"/>
  <c r="AQ285" i="8" s="1"/>
  <c r="AQ286" i="8" s="1"/>
  <c r="AP284" i="8"/>
  <c r="AP285" i="8" s="1"/>
  <c r="AP286" i="8" s="1"/>
  <c r="AO284" i="8"/>
  <c r="AO285" i="8" s="1"/>
  <c r="AO286" i="8" s="1"/>
  <c r="AN284" i="8"/>
  <c r="AN285" i="8" s="1"/>
  <c r="AN286" i="8" s="1"/>
  <c r="AM284" i="8"/>
  <c r="AM285" i="8" s="1"/>
  <c r="AM286" i="8" s="1"/>
  <c r="AL284" i="8"/>
  <c r="AL285" i="8" s="1"/>
  <c r="AL286" i="8" s="1"/>
  <c r="AK284" i="8"/>
  <c r="AK285" i="8" s="1"/>
  <c r="AK286" i="8" s="1"/>
  <c r="AJ284" i="8"/>
  <c r="AJ285" i="8" s="1"/>
  <c r="AJ286" i="8" s="1"/>
  <c r="AI284" i="8"/>
  <c r="AI285" i="8" s="1"/>
  <c r="AI286" i="8" s="1"/>
  <c r="AH284" i="8"/>
  <c r="AH285" i="8" s="1"/>
  <c r="AH286" i="8" s="1"/>
  <c r="AG284" i="8"/>
  <c r="AG285" i="8" s="1"/>
  <c r="AG286" i="8" s="1"/>
  <c r="AF284" i="8"/>
  <c r="AF285" i="8" s="1"/>
  <c r="AF286" i="8" s="1"/>
  <c r="AE284" i="8"/>
  <c r="AE285" i="8" s="1"/>
  <c r="AE286" i="8" s="1"/>
  <c r="AD284" i="8"/>
  <c r="AD285" i="8" s="1"/>
  <c r="AD286" i="8" s="1"/>
  <c r="AC284" i="8"/>
  <c r="AC285" i="8" s="1"/>
  <c r="AC286" i="8" s="1"/>
  <c r="AB284" i="8"/>
  <c r="AB285" i="8" s="1"/>
  <c r="AB286" i="8" s="1"/>
  <c r="AA284" i="8"/>
  <c r="AA285" i="8" s="1"/>
  <c r="AA286" i="8" s="1"/>
  <c r="Z284" i="8"/>
  <c r="Z285" i="8" s="1"/>
  <c r="Z286" i="8" s="1"/>
  <c r="Y284" i="8"/>
  <c r="Y285" i="8" s="1"/>
  <c r="Y286" i="8" s="1"/>
  <c r="X284" i="8"/>
  <c r="X285" i="8" s="1"/>
  <c r="X286" i="8" s="1"/>
  <c r="W284" i="8"/>
  <c r="W285" i="8" s="1"/>
  <c r="W286" i="8" s="1"/>
  <c r="V284" i="8"/>
  <c r="V285" i="8" s="1"/>
  <c r="V286" i="8" s="1"/>
  <c r="U284" i="8"/>
  <c r="U285" i="8" s="1"/>
  <c r="U286" i="8" s="1"/>
  <c r="T284" i="8"/>
  <c r="T285" i="8" s="1"/>
  <c r="T286" i="8" s="1"/>
  <c r="S284" i="8"/>
  <c r="S285" i="8" s="1"/>
  <c r="S286" i="8" s="1"/>
  <c r="R284" i="8"/>
  <c r="R285" i="8" s="1"/>
  <c r="R286" i="8" s="1"/>
  <c r="Q284" i="8"/>
  <c r="Q285" i="8" s="1"/>
  <c r="Q286" i="8" s="1"/>
  <c r="P284" i="8"/>
  <c r="P285" i="8" s="1"/>
  <c r="P286" i="8" s="1"/>
  <c r="O284" i="8"/>
  <c r="O285" i="8" s="1"/>
  <c r="O286" i="8" s="1"/>
  <c r="N284" i="8"/>
  <c r="N285" i="8" s="1"/>
  <c r="N286" i="8" s="1"/>
  <c r="M284" i="8"/>
  <c r="M285" i="8" s="1"/>
  <c r="M286" i="8" s="1"/>
  <c r="L284" i="8"/>
  <c r="L285" i="8" s="1"/>
  <c r="L286" i="8" s="1"/>
  <c r="K284" i="8"/>
  <c r="K285" i="8" s="1"/>
  <c r="K286" i="8" s="1"/>
  <c r="J284" i="8"/>
  <c r="J285" i="8" s="1"/>
  <c r="J286" i="8" s="1"/>
  <c r="I284" i="8"/>
  <c r="I285" i="8" s="1"/>
  <c r="I286" i="8" s="1"/>
  <c r="H284" i="8"/>
  <c r="H285" i="8" s="1"/>
  <c r="H286" i="8" s="1"/>
  <c r="G284" i="8"/>
  <c r="G285" i="8" s="1"/>
  <c r="G286" i="8" s="1"/>
  <c r="F284" i="8"/>
  <c r="F285" i="8" s="1"/>
  <c r="F286" i="8" s="1"/>
  <c r="E284" i="8"/>
  <c r="E285" i="8" s="1"/>
  <c r="E286" i="8" s="1"/>
  <c r="D284" i="8"/>
  <c r="D285" i="8" s="1"/>
  <c r="D286" i="8" s="1"/>
  <c r="C284" i="8"/>
  <c r="C285" i="8" s="1"/>
  <c r="C286" i="8" s="1"/>
  <c r="AU279" i="8"/>
  <c r="AU280" i="8" s="1"/>
  <c r="AU281" i="8" s="1"/>
  <c r="AT279" i="8"/>
  <c r="AT280" i="8" s="1"/>
  <c r="AT281" i="8" s="1"/>
  <c r="AS279" i="8"/>
  <c r="AS280" i="8" s="1"/>
  <c r="AS281" i="8" s="1"/>
  <c r="AR279" i="8"/>
  <c r="AR280" i="8" s="1"/>
  <c r="AR281" i="8" s="1"/>
  <c r="AQ279" i="8"/>
  <c r="AQ280" i="8" s="1"/>
  <c r="AQ281" i="8" s="1"/>
  <c r="AP279" i="8"/>
  <c r="AP280" i="8" s="1"/>
  <c r="AP281" i="8" s="1"/>
  <c r="AO279" i="8"/>
  <c r="AO280" i="8" s="1"/>
  <c r="AO281" i="8" s="1"/>
  <c r="AN279" i="8"/>
  <c r="AN280" i="8" s="1"/>
  <c r="AN281" i="8" s="1"/>
  <c r="AM279" i="8"/>
  <c r="AM280" i="8" s="1"/>
  <c r="AM281" i="8" s="1"/>
  <c r="AL279" i="8"/>
  <c r="AL280" i="8" s="1"/>
  <c r="AL281" i="8" s="1"/>
  <c r="AK279" i="8"/>
  <c r="AK280" i="8" s="1"/>
  <c r="AK281" i="8" s="1"/>
  <c r="AJ279" i="8"/>
  <c r="AJ280" i="8" s="1"/>
  <c r="AJ281" i="8" s="1"/>
  <c r="AI279" i="8"/>
  <c r="AI280" i="8" s="1"/>
  <c r="AI281" i="8" s="1"/>
  <c r="AH279" i="8"/>
  <c r="AH280" i="8" s="1"/>
  <c r="AH281" i="8" s="1"/>
  <c r="AG279" i="8"/>
  <c r="AG280" i="8" s="1"/>
  <c r="AG281" i="8" s="1"/>
  <c r="AF279" i="8"/>
  <c r="AF280" i="8" s="1"/>
  <c r="AF281" i="8" s="1"/>
  <c r="AE279" i="8"/>
  <c r="AE280" i="8" s="1"/>
  <c r="AE281" i="8" s="1"/>
  <c r="AD279" i="8"/>
  <c r="AD280" i="8" s="1"/>
  <c r="AD281" i="8" s="1"/>
  <c r="AC279" i="8"/>
  <c r="AC280" i="8" s="1"/>
  <c r="AC281" i="8" s="1"/>
  <c r="AB279" i="8"/>
  <c r="AB280" i="8" s="1"/>
  <c r="AB281" i="8" s="1"/>
  <c r="AA279" i="8"/>
  <c r="AA280" i="8" s="1"/>
  <c r="AA281" i="8" s="1"/>
  <c r="Z279" i="8"/>
  <c r="Z280" i="8" s="1"/>
  <c r="Z281" i="8" s="1"/>
  <c r="Y279" i="8"/>
  <c r="Y280" i="8" s="1"/>
  <c r="Y281" i="8" s="1"/>
  <c r="X279" i="8"/>
  <c r="X280" i="8" s="1"/>
  <c r="X281" i="8" s="1"/>
  <c r="W279" i="8"/>
  <c r="W280" i="8" s="1"/>
  <c r="W281" i="8" s="1"/>
  <c r="V279" i="8"/>
  <c r="V280" i="8" s="1"/>
  <c r="V281" i="8" s="1"/>
  <c r="U279" i="8"/>
  <c r="U280" i="8" s="1"/>
  <c r="U281" i="8" s="1"/>
  <c r="T279" i="8"/>
  <c r="T280" i="8" s="1"/>
  <c r="T281" i="8" s="1"/>
  <c r="S279" i="8"/>
  <c r="S280" i="8" s="1"/>
  <c r="S281" i="8" s="1"/>
  <c r="R279" i="8"/>
  <c r="R280" i="8" s="1"/>
  <c r="R281" i="8" s="1"/>
  <c r="Q279" i="8"/>
  <c r="Q280" i="8" s="1"/>
  <c r="Q281" i="8" s="1"/>
  <c r="P279" i="8"/>
  <c r="P280" i="8" s="1"/>
  <c r="P281" i="8" s="1"/>
  <c r="O279" i="8"/>
  <c r="O280" i="8" s="1"/>
  <c r="O281" i="8" s="1"/>
  <c r="N279" i="8"/>
  <c r="N280" i="8" s="1"/>
  <c r="N281" i="8" s="1"/>
  <c r="M279" i="8"/>
  <c r="M280" i="8" s="1"/>
  <c r="M281" i="8" s="1"/>
  <c r="L279" i="8"/>
  <c r="L280" i="8" s="1"/>
  <c r="L281" i="8" s="1"/>
  <c r="K279" i="8"/>
  <c r="K280" i="8" s="1"/>
  <c r="K281" i="8" s="1"/>
  <c r="J279" i="8"/>
  <c r="J280" i="8" s="1"/>
  <c r="J281" i="8" s="1"/>
  <c r="I279" i="8"/>
  <c r="I280" i="8" s="1"/>
  <c r="I281" i="8" s="1"/>
  <c r="H279" i="8"/>
  <c r="H280" i="8" s="1"/>
  <c r="H281" i="8" s="1"/>
  <c r="G279" i="8"/>
  <c r="G280" i="8" s="1"/>
  <c r="G281" i="8" s="1"/>
  <c r="F279" i="8"/>
  <c r="F280" i="8" s="1"/>
  <c r="F281" i="8" s="1"/>
  <c r="E279" i="8"/>
  <c r="E280" i="8" s="1"/>
  <c r="E281" i="8" s="1"/>
  <c r="D279" i="8"/>
  <c r="D280" i="8" s="1"/>
  <c r="D281" i="8" s="1"/>
  <c r="C279" i="8"/>
  <c r="C280" i="8" s="1"/>
  <c r="C281" i="8" s="1"/>
  <c r="AU274" i="8"/>
  <c r="AU275" i="8" s="1"/>
  <c r="AU276" i="8" s="1"/>
  <c r="AT274" i="8"/>
  <c r="AT275" i="8" s="1"/>
  <c r="AT276" i="8" s="1"/>
  <c r="AS274" i="8"/>
  <c r="AS275" i="8" s="1"/>
  <c r="AS276" i="8" s="1"/>
  <c r="AR274" i="8"/>
  <c r="AR275" i="8" s="1"/>
  <c r="AR276" i="8" s="1"/>
  <c r="AQ274" i="8"/>
  <c r="AQ275" i="8" s="1"/>
  <c r="AQ276" i="8" s="1"/>
  <c r="AP274" i="8"/>
  <c r="AP275" i="8" s="1"/>
  <c r="AP276" i="8" s="1"/>
  <c r="AO274" i="8"/>
  <c r="AO275" i="8" s="1"/>
  <c r="AO276" i="8" s="1"/>
  <c r="AN274" i="8"/>
  <c r="AN275" i="8" s="1"/>
  <c r="AN276" i="8" s="1"/>
  <c r="AM274" i="8"/>
  <c r="AM275" i="8" s="1"/>
  <c r="AM276" i="8" s="1"/>
  <c r="AL274" i="8"/>
  <c r="AL275" i="8" s="1"/>
  <c r="AL276" i="8" s="1"/>
  <c r="AK274" i="8"/>
  <c r="AK275" i="8" s="1"/>
  <c r="AK276" i="8" s="1"/>
  <c r="AJ274" i="8"/>
  <c r="AJ275" i="8" s="1"/>
  <c r="AJ276" i="8" s="1"/>
  <c r="AI274" i="8"/>
  <c r="AI275" i="8" s="1"/>
  <c r="AI276" i="8" s="1"/>
  <c r="AH274" i="8"/>
  <c r="AH275" i="8" s="1"/>
  <c r="AH276" i="8" s="1"/>
  <c r="AG274" i="8"/>
  <c r="AG275" i="8" s="1"/>
  <c r="AG276" i="8" s="1"/>
  <c r="AF274" i="8"/>
  <c r="AF275" i="8" s="1"/>
  <c r="AF276" i="8" s="1"/>
  <c r="AE274" i="8"/>
  <c r="AE275" i="8" s="1"/>
  <c r="AE276" i="8" s="1"/>
  <c r="AD274" i="8"/>
  <c r="AD275" i="8" s="1"/>
  <c r="AD276" i="8" s="1"/>
  <c r="AC274" i="8"/>
  <c r="AC275" i="8" s="1"/>
  <c r="AC276" i="8" s="1"/>
  <c r="AB274" i="8"/>
  <c r="AB275" i="8" s="1"/>
  <c r="AB276" i="8" s="1"/>
  <c r="AA274" i="8"/>
  <c r="AA275" i="8" s="1"/>
  <c r="AA276" i="8" s="1"/>
  <c r="Z274" i="8"/>
  <c r="Z275" i="8" s="1"/>
  <c r="Z276" i="8" s="1"/>
  <c r="Y274" i="8"/>
  <c r="Y275" i="8" s="1"/>
  <c r="Y276" i="8" s="1"/>
  <c r="X274" i="8"/>
  <c r="X275" i="8" s="1"/>
  <c r="X276" i="8" s="1"/>
  <c r="W274" i="8"/>
  <c r="W275" i="8" s="1"/>
  <c r="W276" i="8" s="1"/>
  <c r="V274" i="8"/>
  <c r="V275" i="8" s="1"/>
  <c r="V276" i="8" s="1"/>
  <c r="U274" i="8"/>
  <c r="U275" i="8" s="1"/>
  <c r="U276" i="8" s="1"/>
  <c r="T274" i="8"/>
  <c r="T275" i="8" s="1"/>
  <c r="T276" i="8" s="1"/>
  <c r="S274" i="8"/>
  <c r="S275" i="8" s="1"/>
  <c r="S276" i="8" s="1"/>
  <c r="R274" i="8"/>
  <c r="R275" i="8" s="1"/>
  <c r="R276" i="8" s="1"/>
  <c r="Q274" i="8"/>
  <c r="Q275" i="8" s="1"/>
  <c r="Q276" i="8" s="1"/>
  <c r="P274" i="8"/>
  <c r="P275" i="8" s="1"/>
  <c r="P276" i="8" s="1"/>
  <c r="O274" i="8"/>
  <c r="O275" i="8" s="1"/>
  <c r="O276" i="8" s="1"/>
  <c r="N274" i="8"/>
  <c r="N275" i="8" s="1"/>
  <c r="N276" i="8" s="1"/>
  <c r="M274" i="8"/>
  <c r="M275" i="8" s="1"/>
  <c r="M276" i="8" s="1"/>
  <c r="L274" i="8"/>
  <c r="L275" i="8" s="1"/>
  <c r="L276" i="8" s="1"/>
  <c r="K274" i="8"/>
  <c r="K275" i="8" s="1"/>
  <c r="K276" i="8" s="1"/>
  <c r="J274" i="8"/>
  <c r="J275" i="8" s="1"/>
  <c r="J276" i="8" s="1"/>
  <c r="I274" i="8"/>
  <c r="I275" i="8" s="1"/>
  <c r="I276" i="8" s="1"/>
  <c r="H274" i="8"/>
  <c r="H275" i="8" s="1"/>
  <c r="H276" i="8" s="1"/>
  <c r="G274" i="8"/>
  <c r="G275" i="8" s="1"/>
  <c r="G276" i="8" s="1"/>
  <c r="F274" i="8"/>
  <c r="F275" i="8" s="1"/>
  <c r="F276" i="8" s="1"/>
  <c r="E274" i="8"/>
  <c r="E275" i="8" s="1"/>
  <c r="E276" i="8" s="1"/>
  <c r="D274" i="8"/>
  <c r="D275" i="8" s="1"/>
  <c r="D276" i="8" s="1"/>
  <c r="C274" i="8"/>
  <c r="C275" i="8" s="1"/>
  <c r="C276" i="8" s="1"/>
  <c r="AU269" i="8"/>
  <c r="AU270" i="8" s="1"/>
  <c r="AU271" i="8" s="1"/>
  <c r="AT269" i="8"/>
  <c r="AT270" i="8" s="1"/>
  <c r="AT271" i="8" s="1"/>
  <c r="AS269" i="8"/>
  <c r="AS270" i="8" s="1"/>
  <c r="AS271" i="8" s="1"/>
  <c r="AR269" i="8"/>
  <c r="AR270" i="8" s="1"/>
  <c r="AR271" i="8" s="1"/>
  <c r="AQ269" i="8"/>
  <c r="AQ270" i="8" s="1"/>
  <c r="AQ271" i="8" s="1"/>
  <c r="AP269" i="8"/>
  <c r="AP270" i="8" s="1"/>
  <c r="AP271" i="8" s="1"/>
  <c r="AO269" i="8"/>
  <c r="AO270" i="8" s="1"/>
  <c r="AO271" i="8" s="1"/>
  <c r="AN269" i="8"/>
  <c r="AN270" i="8" s="1"/>
  <c r="AN271" i="8" s="1"/>
  <c r="AM269" i="8"/>
  <c r="AM270" i="8" s="1"/>
  <c r="AM271" i="8" s="1"/>
  <c r="AL269" i="8"/>
  <c r="AL270" i="8" s="1"/>
  <c r="AL271" i="8" s="1"/>
  <c r="AK269" i="8"/>
  <c r="AK270" i="8" s="1"/>
  <c r="AK271" i="8" s="1"/>
  <c r="AJ269" i="8"/>
  <c r="AJ270" i="8" s="1"/>
  <c r="AJ271" i="8" s="1"/>
  <c r="AI269" i="8"/>
  <c r="AI270" i="8" s="1"/>
  <c r="AI271" i="8" s="1"/>
  <c r="AH269" i="8"/>
  <c r="AH270" i="8" s="1"/>
  <c r="AH271" i="8" s="1"/>
  <c r="AG269" i="8"/>
  <c r="AG270" i="8" s="1"/>
  <c r="AG271" i="8" s="1"/>
  <c r="AF269" i="8"/>
  <c r="AF270" i="8" s="1"/>
  <c r="AF271" i="8" s="1"/>
  <c r="AE269" i="8"/>
  <c r="AE270" i="8" s="1"/>
  <c r="AE271" i="8" s="1"/>
  <c r="AD269" i="8"/>
  <c r="AD270" i="8" s="1"/>
  <c r="AD271" i="8" s="1"/>
  <c r="AC269" i="8"/>
  <c r="AC270" i="8" s="1"/>
  <c r="AC271" i="8" s="1"/>
  <c r="AB269" i="8"/>
  <c r="AB270" i="8" s="1"/>
  <c r="AB271" i="8" s="1"/>
  <c r="AA269" i="8"/>
  <c r="AA270" i="8" s="1"/>
  <c r="AA271" i="8" s="1"/>
  <c r="Z269" i="8"/>
  <c r="Z270" i="8" s="1"/>
  <c r="Z271" i="8" s="1"/>
  <c r="Y269" i="8"/>
  <c r="Y270" i="8" s="1"/>
  <c r="Y271" i="8" s="1"/>
  <c r="X269" i="8"/>
  <c r="X270" i="8" s="1"/>
  <c r="X271" i="8" s="1"/>
  <c r="W269" i="8"/>
  <c r="W270" i="8" s="1"/>
  <c r="W271" i="8" s="1"/>
  <c r="V269" i="8"/>
  <c r="V270" i="8" s="1"/>
  <c r="V271" i="8" s="1"/>
  <c r="U269" i="8"/>
  <c r="U270" i="8" s="1"/>
  <c r="U271" i="8" s="1"/>
  <c r="T269" i="8"/>
  <c r="T270" i="8" s="1"/>
  <c r="T271" i="8" s="1"/>
  <c r="S269" i="8"/>
  <c r="S270" i="8" s="1"/>
  <c r="S271" i="8" s="1"/>
  <c r="R269" i="8"/>
  <c r="R270" i="8" s="1"/>
  <c r="R271" i="8" s="1"/>
  <c r="Q269" i="8"/>
  <c r="Q270" i="8" s="1"/>
  <c r="Q271" i="8" s="1"/>
  <c r="P269" i="8"/>
  <c r="P270" i="8" s="1"/>
  <c r="P271" i="8" s="1"/>
  <c r="O269" i="8"/>
  <c r="O270" i="8" s="1"/>
  <c r="O271" i="8" s="1"/>
  <c r="N269" i="8"/>
  <c r="N270" i="8" s="1"/>
  <c r="N271" i="8" s="1"/>
  <c r="M269" i="8"/>
  <c r="M270" i="8" s="1"/>
  <c r="M271" i="8" s="1"/>
  <c r="L269" i="8"/>
  <c r="L270" i="8" s="1"/>
  <c r="L271" i="8" s="1"/>
  <c r="K269" i="8"/>
  <c r="K270" i="8" s="1"/>
  <c r="K271" i="8" s="1"/>
  <c r="J269" i="8"/>
  <c r="J270" i="8" s="1"/>
  <c r="J271" i="8" s="1"/>
  <c r="I269" i="8"/>
  <c r="I270" i="8" s="1"/>
  <c r="I271" i="8" s="1"/>
  <c r="H269" i="8"/>
  <c r="H270" i="8" s="1"/>
  <c r="H271" i="8" s="1"/>
  <c r="G269" i="8"/>
  <c r="G270" i="8" s="1"/>
  <c r="G271" i="8" s="1"/>
  <c r="F269" i="8"/>
  <c r="F270" i="8" s="1"/>
  <c r="F271" i="8" s="1"/>
  <c r="E269" i="8"/>
  <c r="E270" i="8" s="1"/>
  <c r="E271" i="8" s="1"/>
  <c r="D269" i="8"/>
  <c r="D270" i="8" s="1"/>
  <c r="D271" i="8" s="1"/>
  <c r="C269" i="8"/>
  <c r="C270" i="8" s="1"/>
  <c r="C271" i="8" s="1"/>
  <c r="AU264" i="8"/>
  <c r="AU265" i="8" s="1"/>
  <c r="AU266" i="8" s="1"/>
  <c r="AT264" i="8"/>
  <c r="AT265" i="8" s="1"/>
  <c r="AT266" i="8" s="1"/>
  <c r="AS264" i="8"/>
  <c r="AS265" i="8" s="1"/>
  <c r="AS266" i="8" s="1"/>
  <c r="AR264" i="8"/>
  <c r="AR265" i="8" s="1"/>
  <c r="AR266" i="8" s="1"/>
  <c r="AQ264" i="8"/>
  <c r="AQ265" i="8" s="1"/>
  <c r="AQ266" i="8" s="1"/>
  <c r="AP264" i="8"/>
  <c r="AP265" i="8" s="1"/>
  <c r="AP266" i="8" s="1"/>
  <c r="AO264" i="8"/>
  <c r="AO265" i="8" s="1"/>
  <c r="AO266" i="8" s="1"/>
  <c r="AN264" i="8"/>
  <c r="AN265" i="8" s="1"/>
  <c r="AN266" i="8" s="1"/>
  <c r="AM264" i="8"/>
  <c r="AM265" i="8" s="1"/>
  <c r="AM266" i="8" s="1"/>
  <c r="AL264" i="8"/>
  <c r="AL265" i="8" s="1"/>
  <c r="AL266" i="8" s="1"/>
  <c r="AK264" i="8"/>
  <c r="AK265" i="8" s="1"/>
  <c r="AK266" i="8" s="1"/>
  <c r="AJ264" i="8"/>
  <c r="AJ265" i="8" s="1"/>
  <c r="AJ266" i="8" s="1"/>
  <c r="AI264" i="8"/>
  <c r="AI265" i="8" s="1"/>
  <c r="AI266" i="8" s="1"/>
  <c r="AH264" i="8"/>
  <c r="AH265" i="8" s="1"/>
  <c r="AH266" i="8" s="1"/>
  <c r="AG264" i="8"/>
  <c r="AG265" i="8" s="1"/>
  <c r="AG266" i="8" s="1"/>
  <c r="AF264" i="8"/>
  <c r="AF265" i="8" s="1"/>
  <c r="AF266" i="8" s="1"/>
  <c r="AE264" i="8"/>
  <c r="AE265" i="8" s="1"/>
  <c r="AE266" i="8" s="1"/>
  <c r="AD264" i="8"/>
  <c r="AD265" i="8" s="1"/>
  <c r="AD266" i="8" s="1"/>
  <c r="AC264" i="8"/>
  <c r="AC265" i="8" s="1"/>
  <c r="AC266" i="8" s="1"/>
  <c r="AB264" i="8"/>
  <c r="AB265" i="8" s="1"/>
  <c r="AB266" i="8" s="1"/>
  <c r="AA264" i="8"/>
  <c r="AA265" i="8" s="1"/>
  <c r="AA266" i="8" s="1"/>
  <c r="Z264" i="8"/>
  <c r="Z265" i="8" s="1"/>
  <c r="Z266" i="8" s="1"/>
  <c r="Y264" i="8"/>
  <c r="Y265" i="8" s="1"/>
  <c r="Y266" i="8" s="1"/>
  <c r="X264" i="8"/>
  <c r="X265" i="8" s="1"/>
  <c r="X266" i="8" s="1"/>
  <c r="W264" i="8"/>
  <c r="W265" i="8" s="1"/>
  <c r="W266" i="8" s="1"/>
  <c r="V264" i="8"/>
  <c r="V265" i="8" s="1"/>
  <c r="V266" i="8" s="1"/>
  <c r="U264" i="8"/>
  <c r="U265" i="8" s="1"/>
  <c r="U266" i="8" s="1"/>
  <c r="T264" i="8"/>
  <c r="T265" i="8" s="1"/>
  <c r="T266" i="8" s="1"/>
  <c r="S264" i="8"/>
  <c r="S265" i="8" s="1"/>
  <c r="S266" i="8" s="1"/>
  <c r="R264" i="8"/>
  <c r="R265" i="8" s="1"/>
  <c r="R266" i="8" s="1"/>
  <c r="Q264" i="8"/>
  <c r="Q265" i="8" s="1"/>
  <c r="Q266" i="8" s="1"/>
  <c r="P264" i="8"/>
  <c r="P265" i="8" s="1"/>
  <c r="P266" i="8" s="1"/>
  <c r="O264" i="8"/>
  <c r="O265" i="8" s="1"/>
  <c r="O266" i="8" s="1"/>
  <c r="N264" i="8"/>
  <c r="N265" i="8" s="1"/>
  <c r="N266" i="8" s="1"/>
  <c r="M264" i="8"/>
  <c r="M265" i="8" s="1"/>
  <c r="M266" i="8" s="1"/>
  <c r="L264" i="8"/>
  <c r="L265" i="8" s="1"/>
  <c r="L266" i="8" s="1"/>
  <c r="K264" i="8"/>
  <c r="K265" i="8" s="1"/>
  <c r="K266" i="8" s="1"/>
  <c r="J264" i="8"/>
  <c r="J265" i="8" s="1"/>
  <c r="J266" i="8" s="1"/>
  <c r="I264" i="8"/>
  <c r="I265" i="8" s="1"/>
  <c r="I266" i="8" s="1"/>
  <c r="H264" i="8"/>
  <c r="H265" i="8" s="1"/>
  <c r="H266" i="8" s="1"/>
  <c r="G264" i="8"/>
  <c r="G265" i="8" s="1"/>
  <c r="G266" i="8" s="1"/>
  <c r="F264" i="8"/>
  <c r="F265" i="8" s="1"/>
  <c r="F266" i="8" s="1"/>
  <c r="E264" i="8"/>
  <c r="E265" i="8" s="1"/>
  <c r="E266" i="8" s="1"/>
  <c r="D264" i="8"/>
  <c r="D265" i="8" s="1"/>
  <c r="D266" i="8" s="1"/>
  <c r="C264" i="8"/>
  <c r="C265" i="8" s="1"/>
  <c r="C266" i="8" s="1"/>
  <c r="AU259" i="8"/>
  <c r="AU260" i="8" s="1"/>
  <c r="AU261" i="8" s="1"/>
  <c r="AT259" i="8"/>
  <c r="AT260" i="8" s="1"/>
  <c r="AT261" i="8" s="1"/>
  <c r="AS259" i="8"/>
  <c r="AS260" i="8" s="1"/>
  <c r="AS261" i="8" s="1"/>
  <c r="AR259" i="8"/>
  <c r="AR260" i="8" s="1"/>
  <c r="AR261" i="8" s="1"/>
  <c r="AQ259" i="8"/>
  <c r="AQ260" i="8" s="1"/>
  <c r="AQ261" i="8" s="1"/>
  <c r="AP259" i="8"/>
  <c r="AP260" i="8" s="1"/>
  <c r="AP261" i="8" s="1"/>
  <c r="AO259" i="8"/>
  <c r="AO260" i="8" s="1"/>
  <c r="AO261" i="8" s="1"/>
  <c r="AN259" i="8"/>
  <c r="AN260" i="8" s="1"/>
  <c r="AN261" i="8" s="1"/>
  <c r="AM259" i="8"/>
  <c r="AM260" i="8" s="1"/>
  <c r="AM261" i="8" s="1"/>
  <c r="AL259" i="8"/>
  <c r="AL260" i="8" s="1"/>
  <c r="AL261" i="8" s="1"/>
  <c r="AK259" i="8"/>
  <c r="AK260" i="8" s="1"/>
  <c r="AK261" i="8" s="1"/>
  <c r="AJ259" i="8"/>
  <c r="AJ260" i="8" s="1"/>
  <c r="AJ261" i="8" s="1"/>
  <c r="AI259" i="8"/>
  <c r="AI260" i="8" s="1"/>
  <c r="AI261" i="8" s="1"/>
  <c r="AH259" i="8"/>
  <c r="AH260" i="8" s="1"/>
  <c r="AH261" i="8" s="1"/>
  <c r="AG259" i="8"/>
  <c r="AG260" i="8" s="1"/>
  <c r="AG261" i="8" s="1"/>
  <c r="AF259" i="8"/>
  <c r="AF260" i="8" s="1"/>
  <c r="AF261" i="8" s="1"/>
  <c r="AE259" i="8"/>
  <c r="AE260" i="8" s="1"/>
  <c r="AE261" i="8" s="1"/>
  <c r="AD259" i="8"/>
  <c r="AD260" i="8" s="1"/>
  <c r="AD261" i="8" s="1"/>
  <c r="AC259" i="8"/>
  <c r="AC260" i="8" s="1"/>
  <c r="AC261" i="8" s="1"/>
  <c r="AB259" i="8"/>
  <c r="AB260" i="8" s="1"/>
  <c r="AB261" i="8" s="1"/>
  <c r="AA259" i="8"/>
  <c r="AA260" i="8" s="1"/>
  <c r="AA261" i="8" s="1"/>
  <c r="Z259" i="8"/>
  <c r="Z260" i="8" s="1"/>
  <c r="Z261" i="8" s="1"/>
  <c r="Y259" i="8"/>
  <c r="Y260" i="8" s="1"/>
  <c r="Y261" i="8" s="1"/>
  <c r="X259" i="8"/>
  <c r="X260" i="8" s="1"/>
  <c r="X261" i="8" s="1"/>
  <c r="W259" i="8"/>
  <c r="W260" i="8" s="1"/>
  <c r="W261" i="8" s="1"/>
  <c r="V259" i="8"/>
  <c r="V260" i="8" s="1"/>
  <c r="V261" i="8" s="1"/>
  <c r="U259" i="8"/>
  <c r="U260" i="8" s="1"/>
  <c r="U261" i="8" s="1"/>
  <c r="T259" i="8"/>
  <c r="T260" i="8" s="1"/>
  <c r="T261" i="8" s="1"/>
  <c r="S259" i="8"/>
  <c r="S260" i="8" s="1"/>
  <c r="S261" i="8" s="1"/>
  <c r="R259" i="8"/>
  <c r="R260" i="8" s="1"/>
  <c r="R261" i="8" s="1"/>
  <c r="Q259" i="8"/>
  <c r="Q260" i="8" s="1"/>
  <c r="Q261" i="8" s="1"/>
  <c r="P259" i="8"/>
  <c r="P260" i="8" s="1"/>
  <c r="P261" i="8" s="1"/>
  <c r="O259" i="8"/>
  <c r="O260" i="8" s="1"/>
  <c r="O261" i="8" s="1"/>
  <c r="N259" i="8"/>
  <c r="N260" i="8" s="1"/>
  <c r="N261" i="8" s="1"/>
  <c r="M259" i="8"/>
  <c r="M260" i="8" s="1"/>
  <c r="M261" i="8" s="1"/>
  <c r="L259" i="8"/>
  <c r="L260" i="8" s="1"/>
  <c r="L261" i="8" s="1"/>
  <c r="K259" i="8"/>
  <c r="K260" i="8" s="1"/>
  <c r="K261" i="8" s="1"/>
  <c r="J259" i="8"/>
  <c r="J260" i="8" s="1"/>
  <c r="J261" i="8" s="1"/>
  <c r="I259" i="8"/>
  <c r="I260" i="8" s="1"/>
  <c r="I261" i="8" s="1"/>
  <c r="H259" i="8"/>
  <c r="H260" i="8" s="1"/>
  <c r="H261" i="8" s="1"/>
  <c r="G259" i="8"/>
  <c r="G260" i="8" s="1"/>
  <c r="G261" i="8" s="1"/>
  <c r="F259" i="8"/>
  <c r="F260" i="8" s="1"/>
  <c r="F261" i="8" s="1"/>
  <c r="E259" i="8"/>
  <c r="E260" i="8" s="1"/>
  <c r="E261" i="8" s="1"/>
  <c r="D259" i="8"/>
  <c r="D260" i="8" s="1"/>
  <c r="D261" i="8" s="1"/>
  <c r="C259" i="8"/>
  <c r="C260" i="8" s="1"/>
  <c r="C261" i="8" s="1"/>
  <c r="AU254" i="8"/>
  <c r="AU255" i="8" s="1"/>
  <c r="AU256" i="8" s="1"/>
  <c r="AT254" i="8"/>
  <c r="AT255" i="8" s="1"/>
  <c r="AT256" i="8" s="1"/>
  <c r="AS254" i="8"/>
  <c r="AS255" i="8" s="1"/>
  <c r="AS256" i="8" s="1"/>
  <c r="AR254" i="8"/>
  <c r="AR255" i="8" s="1"/>
  <c r="AR256" i="8" s="1"/>
  <c r="AQ254" i="8"/>
  <c r="AQ255" i="8" s="1"/>
  <c r="AQ256" i="8" s="1"/>
  <c r="AP254" i="8"/>
  <c r="AP255" i="8" s="1"/>
  <c r="AP256" i="8" s="1"/>
  <c r="AO254" i="8"/>
  <c r="AO255" i="8" s="1"/>
  <c r="AO256" i="8" s="1"/>
  <c r="AN254" i="8"/>
  <c r="AN255" i="8" s="1"/>
  <c r="AN256" i="8" s="1"/>
  <c r="AM254" i="8"/>
  <c r="AM255" i="8" s="1"/>
  <c r="AM256" i="8" s="1"/>
  <c r="AL254" i="8"/>
  <c r="AL255" i="8" s="1"/>
  <c r="AL256" i="8" s="1"/>
  <c r="AK254" i="8"/>
  <c r="AK255" i="8" s="1"/>
  <c r="AK256" i="8" s="1"/>
  <c r="AJ254" i="8"/>
  <c r="AJ255" i="8" s="1"/>
  <c r="AJ256" i="8" s="1"/>
  <c r="AI254" i="8"/>
  <c r="AI255" i="8" s="1"/>
  <c r="AI256" i="8" s="1"/>
  <c r="AH254" i="8"/>
  <c r="AH255" i="8" s="1"/>
  <c r="AH256" i="8" s="1"/>
  <c r="AG254" i="8"/>
  <c r="AG255" i="8" s="1"/>
  <c r="AG256" i="8" s="1"/>
  <c r="AF254" i="8"/>
  <c r="AF255" i="8" s="1"/>
  <c r="AF256" i="8" s="1"/>
  <c r="AE254" i="8"/>
  <c r="AE255" i="8" s="1"/>
  <c r="AE256" i="8" s="1"/>
  <c r="AD254" i="8"/>
  <c r="AD255" i="8" s="1"/>
  <c r="AD256" i="8" s="1"/>
  <c r="AC254" i="8"/>
  <c r="AC255" i="8" s="1"/>
  <c r="AC256" i="8" s="1"/>
  <c r="AB254" i="8"/>
  <c r="AB255" i="8" s="1"/>
  <c r="AB256" i="8" s="1"/>
  <c r="AA254" i="8"/>
  <c r="AA255" i="8" s="1"/>
  <c r="AA256" i="8" s="1"/>
  <c r="Z254" i="8"/>
  <c r="Z255" i="8" s="1"/>
  <c r="Z256" i="8" s="1"/>
  <c r="Y254" i="8"/>
  <c r="Y255" i="8" s="1"/>
  <c r="Y256" i="8" s="1"/>
  <c r="X254" i="8"/>
  <c r="X255" i="8" s="1"/>
  <c r="X256" i="8" s="1"/>
  <c r="W254" i="8"/>
  <c r="W255" i="8" s="1"/>
  <c r="W256" i="8" s="1"/>
  <c r="V254" i="8"/>
  <c r="V255" i="8" s="1"/>
  <c r="V256" i="8" s="1"/>
  <c r="U254" i="8"/>
  <c r="U255" i="8" s="1"/>
  <c r="U256" i="8" s="1"/>
  <c r="T254" i="8"/>
  <c r="T255" i="8" s="1"/>
  <c r="T256" i="8" s="1"/>
  <c r="S254" i="8"/>
  <c r="S255" i="8" s="1"/>
  <c r="S256" i="8" s="1"/>
  <c r="R254" i="8"/>
  <c r="R255" i="8" s="1"/>
  <c r="R256" i="8" s="1"/>
  <c r="Q254" i="8"/>
  <c r="Q255" i="8" s="1"/>
  <c r="Q256" i="8" s="1"/>
  <c r="P254" i="8"/>
  <c r="P255" i="8" s="1"/>
  <c r="P256" i="8" s="1"/>
  <c r="O254" i="8"/>
  <c r="O255" i="8" s="1"/>
  <c r="O256" i="8" s="1"/>
  <c r="N254" i="8"/>
  <c r="N255" i="8" s="1"/>
  <c r="N256" i="8" s="1"/>
  <c r="M254" i="8"/>
  <c r="M255" i="8" s="1"/>
  <c r="M256" i="8" s="1"/>
  <c r="L254" i="8"/>
  <c r="L255" i="8" s="1"/>
  <c r="L256" i="8" s="1"/>
  <c r="K254" i="8"/>
  <c r="K255" i="8" s="1"/>
  <c r="K256" i="8" s="1"/>
  <c r="J254" i="8"/>
  <c r="J255" i="8" s="1"/>
  <c r="J256" i="8" s="1"/>
  <c r="I254" i="8"/>
  <c r="I255" i="8" s="1"/>
  <c r="I256" i="8" s="1"/>
  <c r="H254" i="8"/>
  <c r="H255" i="8" s="1"/>
  <c r="H256" i="8" s="1"/>
  <c r="G254" i="8"/>
  <c r="G255" i="8" s="1"/>
  <c r="G256" i="8" s="1"/>
  <c r="F254" i="8"/>
  <c r="F255" i="8" s="1"/>
  <c r="F256" i="8" s="1"/>
  <c r="E254" i="8"/>
  <c r="E255" i="8" s="1"/>
  <c r="E256" i="8" s="1"/>
  <c r="D254" i="8"/>
  <c r="D255" i="8" s="1"/>
  <c r="D256" i="8" s="1"/>
  <c r="C254" i="8"/>
  <c r="C255" i="8" s="1"/>
  <c r="C256" i="8" s="1"/>
  <c r="DE243" i="8"/>
  <c r="DF243" i="8" s="1"/>
  <c r="CP243" i="8"/>
  <c r="CA243" i="8"/>
  <c r="BL243" i="8"/>
  <c r="AW243" i="8"/>
  <c r="AH243" i="8"/>
  <c r="S243" i="8"/>
  <c r="D243" i="8"/>
  <c r="A243" i="8"/>
  <c r="AT173" i="8"/>
  <c r="AU173" i="8" s="1"/>
  <c r="AV173" i="8" s="1"/>
  <c r="AW173" i="8" s="1"/>
  <c r="AX173" i="8" s="1"/>
  <c r="AY173" i="8" s="1"/>
  <c r="Y173" i="8"/>
  <c r="X172" i="8"/>
  <c r="AS171" i="8"/>
  <c r="Y171" i="8"/>
  <c r="Z171" i="8" s="1"/>
  <c r="AT170" i="8"/>
  <c r="AU170" i="8" s="1"/>
  <c r="AV170" i="8" s="1"/>
  <c r="AW170" i="8" s="1"/>
  <c r="AX170" i="8" s="1"/>
  <c r="AY170" i="8" s="1"/>
  <c r="Y170" i="8"/>
  <c r="Z170" i="8" s="1"/>
  <c r="E154" i="8"/>
  <c r="E153" i="8"/>
  <c r="E152" i="8"/>
  <c r="L122" i="8"/>
  <c r="L120" i="8"/>
  <c r="K120" i="8"/>
  <c r="K121" i="8" s="1"/>
  <c r="K122" i="8" s="1"/>
  <c r="K116" i="8"/>
  <c r="K117" i="8" s="1"/>
  <c r="K118" i="8" s="1"/>
  <c r="L114" i="8"/>
  <c r="L118" i="8" s="1"/>
  <c r="J114" i="8"/>
  <c r="J118" i="8" s="1"/>
  <c r="J122" i="8" s="1"/>
  <c r="I114" i="8"/>
  <c r="I118" i="8" s="1"/>
  <c r="I122" i="8" s="1"/>
  <c r="F114" i="8"/>
  <c r="F118" i="8" s="1"/>
  <c r="F122" i="8" s="1"/>
  <c r="D114" i="8"/>
  <c r="D118" i="8" s="1"/>
  <c r="D122" i="8" s="1"/>
  <c r="J113" i="8"/>
  <c r="J117" i="8" s="1"/>
  <c r="J121" i="8" s="1"/>
  <c r="I113" i="8"/>
  <c r="I117" i="8" s="1"/>
  <c r="I121" i="8" s="1"/>
  <c r="F113" i="8"/>
  <c r="F117" i="8" s="1"/>
  <c r="F121" i="8" s="1"/>
  <c r="D113" i="8"/>
  <c r="D117" i="8" s="1"/>
  <c r="D121" i="8" s="1"/>
  <c r="L112" i="8"/>
  <c r="L116" i="8" s="1"/>
  <c r="K112" i="8"/>
  <c r="K113" i="8" s="1"/>
  <c r="K114" i="8" s="1"/>
  <c r="J112" i="8"/>
  <c r="J116" i="8" s="1"/>
  <c r="J120" i="8" s="1"/>
  <c r="I112" i="8"/>
  <c r="I116" i="8" s="1"/>
  <c r="I120" i="8" s="1"/>
  <c r="F112" i="8"/>
  <c r="F116" i="8" s="1"/>
  <c r="F120" i="8" s="1"/>
  <c r="D112" i="8"/>
  <c r="D116" i="8" s="1"/>
  <c r="D120" i="8" s="1"/>
  <c r="L111" i="8"/>
  <c r="L115" i="8" s="1"/>
  <c r="J111" i="8"/>
  <c r="J115" i="8" s="1"/>
  <c r="J119" i="8" s="1"/>
  <c r="I111" i="8"/>
  <c r="I115" i="8" s="1"/>
  <c r="I119" i="8" s="1"/>
  <c r="F111" i="8"/>
  <c r="F115" i="8" s="1"/>
  <c r="F119" i="8" s="1"/>
  <c r="D111" i="8"/>
  <c r="D115" i="8" s="1"/>
  <c r="D119" i="8" s="1"/>
  <c r="L109" i="8"/>
  <c r="L121" i="8" s="1"/>
  <c r="T108" i="8"/>
  <c r="T109" i="8" s="1"/>
  <c r="T110" i="8" s="1"/>
  <c r="S108" i="8"/>
  <c r="S109" i="8" s="1"/>
  <c r="S110" i="8" s="1"/>
  <c r="R108" i="8"/>
  <c r="R109" i="8" s="1"/>
  <c r="R110" i="8" s="1"/>
  <c r="Q108" i="8"/>
  <c r="Q109" i="8" s="1"/>
  <c r="Q110" i="8" s="1"/>
  <c r="K108" i="8"/>
  <c r="K109" i="8" s="1"/>
  <c r="K110" i="8" s="1"/>
  <c r="AU39" i="8"/>
  <c r="AT39" i="8"/>
  <c r="AS39" i="8"/>
  <c r="AS41" i="8" s="1"/>
  <c r="AR39" i="8"/>
  <c r="AQ39" i="8"/>
  <c r="AP39" i="8"/>
  <c r="AO39" i="8"/>
  <c r="AN39" i="8"/>
  <c r="AM39" i="8"/>
  <c r="FP166" i="8"/>
  <c r="I320" i="7"/>
  <c r="U320" i="7" s="1"/>
  <c r="AA320" i="7" s="1"/>
  <c r="AG320" i="7" s="1"/>
  <c r="I317" i="7"/>
  <c r="U317" i="7" s="1"/>
  <c r="AA317" i="7" s="1"/>
  <c r="AG317" i="7" s="1"/>
  <c r="M316" i="7"/>
  <c r="S316" i="7" s="1"/>
  <c r="Y316" i="7" s="1"/>
  <c r="AE316" i="7" s="1"/>
  <c r="L316" i="7"/>
  <c r="R316" i="7" s="1"/>
  <c r="X316" i="7" s="1"/>
  <c r="AD316" i="7" s="1"/>
  <c r="AJ316" i="7" s="1"/>
  <c r="AQ316" i="7" s="1"/>
  <c r="AW316" i="7" s="1"/>
  <c r="J316" i="7"/>
  <c r="P316" i="7" s="1"/>
  <c r="V316" i="7" s="1"/>
  <c r="AB316" i="7" s="1"/>
  <c r="AH316" i="7" s="1"/>
  <c r="I316" i="7"/>
  <c r="M315" i="7"/>
  <c r="S315" i="7" s="1"/>
  <c r="Y315" i="7" s="1"/>
  <c r="AE315" i="7" s="1"/>
  <c r="L315" i="7"/>
  <c r="R315" i="7" s="1"/>
  <c r="X315" i="7" s="1"/>
  <c r="AD315" i="7" s="1"/>
  <c r="AJ315" i="7" s="1"/>
  <c r="AQ315" i="7" s="1"/>
  <c r="AW315" i="7" s="1"/>
  <c r="J315" i="7"/>
  <c r="P315" i="7" s="1"/>
  <c r="V315" i="7" s="1"/>
  <c r="AB315" i="7" s="1"/>
  <c r="AH315" i="7" s="1"/>
  <c r="I315" i="7"/>
  <c r="M314" i="7"/>
  <c r="S314" i="7" s="1"/>
  <c r="Y314" i="7" s="1"/>
  <c r="AE314" i="7" s="1"/>
  <c r="L314" i="7"/>
  <c r="R314" i="7" s="1"/>
  <c r="X314" i="7" s="1"/>
  <c r="AD314" i="7" s="1"/>
  <c r="AJ314" i="7" s="1"/>
  <c r="AQ314" i="7" s="1"/>
  <c r="AW314" i="7" s="1"/>
  <c r="J314" i="7"/>
  <c r="P314" i="7" s="1"/>
  <c r="V314" i="7" s="1"/>
  <c r="AB314" i="7" s="1"/>
  <c r="AH314" i="7" s="1"/>
  <c r="I314" i="7"/>
  <c r="M313" i="7"/>
  <c r="S313" i="7" s="1"/>
  <c r="Y313" i="7" s="1"/>
  <c r="AE313" i="7" s="1"/>
  <c r="L313" i="7"/>
  <c r="R313" i="7" s="1"/>
  <c r="X313" i="7" s="1"/>
  <c r="AD313" i="7" s="1"/>
  <c r="AJ313" i="7" s="1"/>
  <c r="AQ313" i="7" s="1"/>
  <c r="AW313" i="7" s="1"/>
  <c r="J313" i="7"/>
  <c r="P313" i="7" s="1"/>
  <c r="V313" i="7" s="1"/>
  <c r="AB313" i="7" s="1"/>
  <c r="AH313" i="7" s="1"/>
  <c r="I313" i="7"/>
  <c r="I295" i="7"/>
  <c r="D295" i="7"/>
  <c r="AU289" i="7"/>
  <c r="AU290" i="7" s="1"/>
  <c r="AU291" i="7" s="1"/>
  <c r="AT289" i="7"/>
  <c r="AT290" i="7" s="1"/>
  <c r="AT291" i="7" s="1"/>
  <c r="AS289" i="7"/>
  <c r="AS290" i="7" s="1"/>
  <c r="AS291" i="7" s="1"/>
  <c r="AR289" i="7"/>
  <c r="AR290" i="7" s="1"/>
  <c r="AR291" i="7" s="1"/>
  <c r="AQ289" i="7"/>
  <c r="AQ290" i="7" s="1"/>
  <c r="AQ291" i="7" s="1"/>
  <c r="AP289" i="7"/>
  <c r="AP290" i="7" s="1"/>
  <c r="AP291" i="7" s="1"/>
  <c r="AO289" i="7"/>
  <c r="AO290" i="7" s="1"/>
  <c r="AO291" i="7" s="1"/>
  <c r="AN289" i="7"/>
  <c r="AN290" i="7" s="1"/>
  <c r="AN291" i="7" s="1"/>
  <c r="AM289" i="7"/>
  <c r="AM290" i="7" s="1"/>
  <c r="AM291" i="7" s="1"/>
  <c r="AL289" i="7"/>
  <c r="AL290" i="7" s="1"/>
  <c r="AL291" i="7" s="1"/>
  <c r="AK289" i="7"/>
  <c r="AK290" i="7" s="1"/>
  <c r="AK291" i="7" s="1"/>
  <c r="AJ289" i="7"/>
  <c r="AJ290" i="7" s="1"/>
  <c r="AJ291" i="7" s="1"/>
  <c r="AI289" i="7"/>
  <c r="AI290" i="7" s="1"/>
  <c r="AI291" i="7" s="1"/>
  <c r="AH289" i="7"/>
  <c r="AH290" i="7" s="1"/>
  <c r="AH291" i="7" s="1"/>
  <c r="AG289" i="7"/>
  <c r="AG290" i="7" s="1"/>
  <c r="AG291" i="7" s="1"/>
  <c r="AF289" i="7"/>
  <c r="AF290" i="7" s="1"/>
  <c r="AF291" i="7" s="1"/>
  <c r="AE289" i="7"/>
  <c r="AE290" i="7" s="1"/>
  <c r="AE291" i="7" s="1"/>
  <c r="AD289" i="7"/>
  <c r="AD290" i="7" s="1"/>
  <c r="AD291" i="7" s="1"/>
  <c r="AC289" i="7"/>
  <c r="AC290" i="7" s="1"/>
  <c r="AC291" i="7" s="1"/>
  <c r="AB289" i="7"/>
  <c r="AB290" i="7" s="1"/>
  <c r="AB291" i="7" s="1"/>
  <c r="AA289" i="7"/>
  <c r="AA290" i="7" s="1"/>
  <c r="AA291" i="7" s="1"/>
  <c r="Z289" i="7"/>
  <c r="Z290" i="7" s="1"/>
  <c r="Z291" i="7" s="1"/>
  <c r="Y289" i="7"/>
  <c r="Y290" i="7" s="1"/>
  <c r="Y291" i="7" s="1"/>
  <c r="X289" i="7"/>
  <c r="X290" i="7" s="1"/>
  <c r="X291" i="7" s="1"/>
  <c r="W289" i="7"/>
  <c r="W290" i="7" s="1"/>
  <c r="W291" i="7" s="1"/>
  <c r="V289" i="7"/>
  <c r="V290" i="7" s="1"/>
  <c r="V291" i="7" s="1"/>
  <c r="U289" i="7"/>
  <c r="U290" i="7" s="1"/>
  <c r="U291" i="7" s="1"/>
  <c r="T289" i="7"/>
  <c r="T290" i="7" s="1"/>
  <c r="T291" i="7" s="1"/>
  <c r="S289" i="7"/>
  <c r="S290" i="7" s="1"/>
  <c r="S291" i="7" s="1"/>
  <c r="R289" i="7"/>
  <c r="R290" i="7" s="1"/>
  <c r="R291" i="7" s="1"/>
  <c r="Q289" i="7"/>
  <c r="Q290" i="7" s="1"/>
  <c r="Q291" i="7" s="1"/>
  <c r="P289" i="7"/>
  <c r="P290" i="7" s="1"/>
  <c r="P291" i="7" s="1"/>
  <c r="O289" i="7"/>
  <c r="O290" i="7" s="1"/>
  <c r="O291" i="7" s="1"/>
  <c r="N289" i="7"/>
  <c r="N290" i="7" s="1"/>
  <c r="N291" i="7" s="1"/>
  <c r="M289" i="7"/>
  <c r="M290" i="7" s="1"/>
  <c r="M291" i="7" s="1"/>
  <c r="L289" i="7"/>
  <c r="L290" i="7" s="1"/>
  <c r="L291" i="7" s="1"/>
  <c r="K289" i="7"/>
  <c r="K290" i="7" s="1"/>
  <c r="K291" i="7" s="1"/>
  <c r="J289" i="7"/>
  <c r="J290" i="7" s="1"/>
  <c r="J291" i="7" s="1"/>
  <c r="I289" i="7"/>
  <c r="I290" i="7" s="1"/>
  <c r="I291" i="7" s="1"/>
  <c r="H289" i="7"/>
  <c r="H290" i="7" s="1"/>
  <c r="H291" i="7" s="1"/>
  <c r="G289" i="7"/>
  <c r="G290" i="7" s="1"/>
  <c r="G291" i="7" s="1"/>
  <c r="F289" i="7"/>
  <c r="F290" i="7" s="1"/>
  <c r="F291" i="7" s="1"/>
  <c r="E289" i="7"/>
  <c r="E290" i="7" s="1"/>
  <c r="E291" i="7" s="1"/>
  <c r="D289" i="7"/>
  <c r="D290" i="7" s="1"/>
  <c r="D291" i="7" s="1"/>
  <c r="C289" i="7"/>
  <c r="C290" i="7" s="1"/>
  <c r="C291" i="7" s="1"/>
  <c r="AU284" i="7"/>
  <c r="AU285" i="7" s="1"/>
  <c r="AU286" i="7" s="1"/>
  <c r="AT284" i="7"/>
  <c r="AT285" i="7" s="1"/>
  <c r="AT286" i="7" s="1"/>
  <c r="AS284" i="7"/>
  <c r="AS285" i="7" s="1"/>
  <c r="AS286" i="7" s="1"/>
  <c r="AR284" i="7"/>
  <c r="AR285" i="7" s="1"/>
  <c r="AR286" i="7" s="1"/>
  <c r="AQ284" i="7"/>
  <c r="AQ285" i="7" s="1"/>
  <c r="AQ286" i="7" s="1"/>
  <c r="AP284" i="7"/>
  <c r="AP285" i="7" s="1"/>
  <c r="AP286" i="7" s="1"/>
  <c r="AO284" i="7"/>
  <c r="AO285" i="7" s="1"/>
  <c r="AO286" i="7" s="1"/>
  <c r="AN284" i="7"/>
  <c r="AN285" i="7" s="1"/>
  <c r="AN286" i="7" s="1"/>
  <c r="AM284" i="7"/>
  <c r="AM285" i="7" s="1"/>
  <c r="AM286" i="7" s="1"/>
  <c r="AL284" i="7"/>
  <c r="AL285" i="7" s="1"/>
  <c r="AL286" i="7" s="1"/>
  <c r="AK284" i="7"/>
  <c r="AK285" i="7" s="1"/>
  <c r="AK286" i="7" s="1"/>
  <c r="AJ284" i="7"/>
  <c r="AJ285" i="7" s="1"/>
  <c r="AJ286" i="7" s="1"/>
  <c r="AI284" i="7"/>
  <c r="AI285" i="7" s="1"/>
  <c r="AI286" i="7" s="1"/>
  <c r="AH284" i="7"/>
  <c r="AH285" i="7" s="1"/>
  <c r="AH286" i="7" s="1"/>
  <c r="AG284" i="7"/>
  <c r="AG285" i="7" s="1"/>
  <c r="AG286" i="7" s="1"/>
  <c r="AF284" i="7"/>
  <c r="AF285" i="7" s="1"/>
  <c r="AF286" i="7" s="1"/>
  <c r="AE284" i="7"/>
  <c r="AE285" i="7" s="1"/>
  <c r="AE286" i="7" s="1"/>
  <c r="AD284" i="7"/>
  <c r="AD285" i="7" s="1"/>
  <c r="AD286" i="7" s="1"/>
  <c r="AC284" i="7"/>
  <c r="AC285" i="7" s="1"/>
  <c r="AC286" i="7" s="1"/>
  <c r="AB284" i="7"/>
  <c r="AB285" i="7" s="1"/>
  <c r="AB286" i="7" s="1"/>
  <c r="AA284" i="7"/>
  <c r="AA285" i="7" s="1"/>
  <c r="AA286" i="7" s="1"/>
  <c r="Z284" i="7"/>
  <c r="Z285" i="7" s="1"/>
  <c r="Z286" i="7" s="1"/>
  <c r="Y284" i="7"/>
  <c r="Y285" i="7" s="1"/>
  <c r="Y286" i="7" s="1"/>
  <c r="X284" i="7"/>
  <c r="X285" i="7" s="1"/>
  <c r="X286" i="7" s="1"/>
  <c r="W284" i="7"/>
  <c r="W285" i="7" s="1"/>
  <c r="W286" i="7" s="1"/>
  <c r="V284" i="7"/>
  <c r="V285" i="7" s="1"/>
  <c r="V286" i="7" s="1"/>
  <c r="U284" i="7"/>
  <c r="U285" i="7" s="1"/>
  <c r="U286" i="7" s="1"/>
  <c r="T284" i="7"/>
  <c r="T285" i="7" s="1"/>
  <c r="T286" i="7" s="1"/>
  <c r="S284" i="7"/>
  <c r="S285" i="7" s="1"/>
  <c r="S286" i="7" s="1"/>
  <c r="R284" i="7"/>
  <c r="R285" i="7" s="1"/>
  <c r="R286" i="7" s="1"/>
  <c r="Q284" i="7"/>
  <c r="Q285" i="7" s="1"/>
  <c r="Q286" i="7" s="1"/>
  <c r="P284" i="7"/>
  <c r="P285" i="7" s="1"/>
  <c r="P286" i="7" s="1"/>
  <c r="O284" i="7"/>
  <c r="O285" i="7" s="1"/>
  <c r="O286" i="7" s="1"/>
  <c r="N284" i="7"/>
  <c r="N285" i="7" s="1"/>
  <c r="N286" i="7" s="1"/>
  <c r="M284" i="7"/>
  <c r="M285" i="7" s="1"/>
  <c r="M286" i="7" s="1"/>
  <c r="L284" i="7"/>
  <c r="L285" i="7" s="1"/>
  <c r="L286" i="7" s="1"/>
  <c r="K284" i="7"/>
  <c r="K285" i="7" s="1"/>
  <c r="K286" i="7" s="1"/>
  <c r="J284" i="7"/>
  <c r="J285" i="7" s="1"/>
  <c r="J286" i="7" s="1"/>
  <c r="I284" i="7"/>
  <c r="I285" i="7" s="1"/>
  <c r="I286" i="7" s="1"/>
  <c r="H284" i="7"/>
  <c r="H285" i="7" s="1"/>
  <c r="H286" i="7" s="1"/>
  <c r="G284" i="7"/>
  <c r="G285" i="7" s="1"/>
  <c r="G286" i="7" s="1"/>
  <c r="F284" i="7"/>
  <c r="F285" i="7" s="1"/>
  <c r="F286" i="7" s="1"/>
  <c r="E284" i="7"/>
  <c r="E285" i="7" s="1"/>
  <c r="E286" i="7" s="1"/>
  <c r="D284" i="7"/>
  <c r="D285" i="7" s="1"/>
  <c r="D286" i="7" s="1"/>
  <c r="C284" i="7"/>
  <c r="C285" i="7" s="1"/>
  <c r="C286" i="7" s="1"/>
  <c r="AU279" i="7"/>
  <c r="AU280" i="7" s="1"/>
  <c r="AU281" i="7" s="1"/>
  <c r="AT279" i="7"/>
  <c r="AT280" i="7" s="1"/>
  <c r="AT281" i="7" s="1"/>
  <c r="AS279" i="7"/>
  <c r="AS280" i="7" s="1"/>
  <c r="AS281" i="7" s="1"/>
  <c r="AR279" i="7"/>
  <c r="AR280" i="7" s="1"/>
  <c r="AR281" i="7" s="1"/>
  <c r="AQ279" i="7"/>
  <c r="AQ280" i="7" s="1"/>
  <c r="AQ281" i="7" s="1"/>
  <c r="AP279" i="7"/>
  <c r="AP280" i="7" s="1"/>
  <c r="AP281" i="7" s="1"/>
  <c r="AO279" i="7"/>
  <c r="AO280" i="7" s="1"/>
  <c r="AO281" i="7" s="1"/>
  <c r="AN279" i="7"/>
  <c r="AN280" i="7" s="1"/>
  <c r="AN281" i="7" s="1"/>
  <c r="AM279" i="7"/>
  <c r="AM280" i="7" s="1"/>
  <c r="AM281" i="7" s="1"/>
  <c r="AL279" i="7"/>
  <c r="AL280" i="7" s="1"/>
  <c r="AL281" i="7" s="1"/>
  <c r="AK279" i="7"/>
  <c r="AK280" i="7" s="1"/>
  <c r="AK281" i="7" s="1"/>
  <c r="AJ279" i="7"/>
  <c r="AJ280" i="7" s="1"/>
  <c r="AJ281" i="7" s="1"/>
  <c r="AI279" i="7"/>
  <c r="AI280" i="7" s="1"/>
  <c r="AI281" i="7" s="1"/>
  <c r="AH279" i="7"/>
  <c r="AH280" i="7" s="1"/>
  <c r="AH281" i="7" s="1"/>
  <c r="AG279" i="7"/>
  <c r="AG280" i="7" s="1"/>
  <c r="AG281" i="7" s="1"/>
  <c r="AF279" i="7"/>
  <c r="AF280" i="7" s="1"/>
  <c r="AF281" i="7" s="1"/>
  <c r="AE279" i="7"/>
  <c r="AE280" i="7" s="1"/>
  <c r="AE281" i="7" s="1"/>
  <c r="AD279" i="7"/>
  <c r="AD280" i="7" s="1"/>
  <c r="AD281" i="7" s="1"/>
  <c r="AC279" i="7"/>
  <c r="AC280" i="7" s="1"/>
  <c r="AC281" i="7" s="1"/>
  <c r="AB279" i="7"/>
  <c r="AB280" i="7" s="1"/>
  <c r="AB281" i="7" s="1"/>
  <c r="AA279" i="7"/>
  <c r="AA280" i="7" s="1"/>
  <c r="AA281" i="7" s="1"/>
  <c r="Z279" i="7"/>
  <c r="Z280" i="7" s="1"/>
  <c r="Z281" i="7" s="1"/>
  <c r="Y279" i="7"/>
  <c r="Y280" i="7" s="1"/>
  <c r="Y281" i="7" s="1"/>
  <c r="X279" i="7"/>
  <c r="X280" i="7" s="1"/>
  <c r="X281" i="7" s="1"/>
  <c r="W279" i="7"/>
  <c r="W280" i="7" s="1"/>
  <c r="W281" i="7" s="1"/>
  <c r="V279" i="7"/>
  <c r="V280" i="7" s="1"/>
  <c r="V281" i="7" s="1"/>
  <c r="U279" i="7"/>
  <c r="U280" i="7" s="1"/>
  <c r="U281" i="7" s="1"/>
  <c r="T279" i="7"/>
  <c r="T280" i="7" s="1"/>
  <c r="T281" i="7" s="1"/>
  <c r="S279" i="7"/>
  <c r="S280" i="7" s="1"/>
  <c r="S281" i="7" s="1"/>
  <c r="R279" i="7"/>
  <c r="R280" i="7" s="1"/>
  <c r="R281" i="7" s="1"/>
  <c r="Q279" i="7"/>
  <c r="Q280" i="7" s="1"/>
  <c r="Q281" i="7" s="1"/>
  <c r="P279" i="7"/>
  <c r="P280" i="7" s="1"/>
  <c r="P281" i="7" s="1"/>
  <c r="O279" i="7"/>
  <c r="O280" i="7" s="1"/>
  <c r="O281" i="7" s="1"/>
  <c r="N279" i="7"/>
  <c r="N280" i="7" s="1"/>
  <c r="N281" i="7" s="1"/>
  <c r="M279" i="7"/>
  <c r="M280" i="7" s="1"/>
  <c r="M281" i="7" s="1"/>
  <c r="L279" i="7"/>
  <c r="L280" i="7" s="1"/>
  <c r="L281" i="7" s="1"/>
  <c r="K279" i="7"/>
  <c r="K280" i="7" s="1"/>
  <c r="K281" i="7" s="1"/>
  <c r="J279" i="7"/>
  <c r="J280" i="7" s="1"/>
  <c r="J281" i="7" s="1"/>
  <c r="I279" i="7"/>
  <c r="I280" i="7" s="1"/>
  <c r="I281" i="7" s="1"/>
  <c r="H279" i="7"/>
  <c r="H280" i="7" s="1"/>
  <c r="H281" i="7" s="1"/>
  <c r="G279" i="7"/>
  <c r="G280" i="7" s="1"/>
  <c r="G281" i="7" s="1"/>
  <c r="F279" i="7"/>
  <c r="F280" i="7" s="1"/>
  <c r="F281" i="7" s="1"/>
  <c r="E279" i="7"/>
  <c r="E280" i="7" s="1"/>
  <c r="E281" i="7" s="1"/>
  <c r="D279" i="7"/>
  <c r="D280" i="7" s="1"/>
  <c r="D281" i="7" s="1"/>
  <c r="C279" i="7"/>
  <c r="C280" i="7" s="1"/>
  <c r="C281" i="7" s="1"/>
  <c r="AU274" i="7"/>
  <c r="AU275" i="7" s="1"/>
  <c r="AU276" i="7" s="1"/>
  <c r="AT274" i="7"/>
  <c r="AT275" i="7" s="1"/>
  <c r="AT276" i="7" s="1"/>
  <c r="AS274" i="7"/>
  <c r="AS275" i="7" s="1"/>
  <c r="AS276" i="7" s="1"/>
  <c r="AR274" i="7"/>
  <c r="AR275" i="7" s="1"/>
  <c r="AR276" i="7" s="1"/>
  <c r="AQ274" i="7"/>
  <c r="AQ275" i="7" s="1"/>
  <c r="AQ276" i="7" s="1"/>
  <c r="AP274" i="7"/>
  <c r="AP275" i="7" s="1"/>
  <c r="AP276" i="7" s="1"/>
  <c r="AO274" i="7"/>
  <c r="AO275" i="7" s="1"/>
  <c r="AO276" i="7" s="1"/>
  <c r="AN274" i="7"/>
  <c r="AN275" i="7" s="1"/>
  <c r="AN276" i="7" s="1"/>
  <c r="AM274" i="7"/>
  <c r="AM275" i="7" s="1"/>
  <c r="AM276" i="7" s="1"/>
  <c r="AL274" i="7"/>
  <c r="AL275" i="7" s="1"/>
  <c r="AL276" i="7" s="1"/>
  <c r="AK274" i="7"/>
  <c r="AK275" i="7" s="1"/>
  <c r="AK276" i="7" s="1"/>
  <c r="AJ274" i="7"/>
  <c r="AJ275" i="7" s="1"/>
  <c r="AJ276" i="7" s="1"/>
  <c r="AI274" i="7"/>
  <c r="AI275" i="7" s="1"/>
  <c r="AI276" i="7" s="1"/>
  <c r="AH274" i="7"/>
  <c r="AH275" i="7" s="1"/>
  <c r="AH276" i="7" s="1"/>
  <c r="AG274" i="7"/>
  <c r="AG275" i="7" s="1"/>
  <c r="AG276" i="7" s="1"/>
  <c r="AF274" i="7"/>
  <c r="AF275" i="7" s="1"/>
  <c r="AF276" i="7" s="1"/>
  <c r="AE274" i="7"/>
  <c r="AE275" i="7" s="1"/>
  <c r="AE276" i="7" s="1"/>
  <c r="AD274" i="7"/>
  <c r="AD275" i="7" s="1"/>
  <c r="AD276" i="7" s="1"/>
  <c r="AC274" i="7"/>
  <c r="AC275" i="7" s="1"/>
  <c r="AC276" i="7" s="1"/>
  <c r="AB274" i="7"/>
  <c r="AB275" i="7" s="1"/>
  <c r="AB276" i="7" s="1"/>
  <c r="AA274" i="7"/>
  <c r="AA275" i="7" s="1"/>
  <c r="AA276" i="7" s="1"/>
  <c r="Z274" i="7"/>
  <c r="Z275" i="7" s="1"/>
  <c r="Z276" i="7" s="1"/>
  <c r="Y274" i="7"/>
  <c r="Y275" i="7" s="1"/>
  <c r="Y276" i="7" s="1"/>
  <c r="X274" i="7"/>
  <c r="X275" i="7" s="1"/>
  <c r="X276" i="7" s="1"/>
  <c r="W274" i="7"/>
  <c r="W275" i="7" s="1"/>
  <c r="W276" i="7" s="1"/>
  <c r="V274" i="7"/>
  <c r="V275" i="7" s="1"/>
  <c r="V276" i="7" s="1"/>
  <c r="U274" i="7"/>
  <c r="U275" i="7" s="1"/>
  <c r="U276" i="7" s="1"/>
  <c r="T274" i="7"/>
  <c r="T275" i="7" s="1"/>
  <c r="T276" i="7" s="1"/>
  <c r="S274" i="7"/>
  <c r="S275" i="7" s="1"/>
  <c r="S276" i="7" s="1"/>
  <c r="R274" i="7"/>
  <c r="R275" i="7" s="1"/>
  <c r="R276" i="7" s="1"/>
  <c r="Q274" i="7"/>
  <c r="Q275" i="7" s="1"/>
  <c r="Q276" i="7" s="1"/>
  <c r="P274" i="7"/>
  <c r="P275" i="7" s="1"/>
  <c r="P276" i="7" s="1"/>
  <c r="O274" i="7"/>
  <c r="O275" i="7" s="1"/>
  <c r="O276" i="7" s="1"/>
  <c r="N274" i="7"/>
  <c r="N275" i="7" s="1"/>
  <c r="N276" i="7" s="1"/>
  <c r="M274" i="7"/>
  <c r="M275" i="7" s="1"/>
  <c r="M276" i="7" s="1"/>
  <c r="L274" i="7"/>
  <c r="L275" i="7" s="1"/>
  <c r="L276" i="7" s="1"/>
  <c r="K274" i="7"/>
  <c r="K275" i="7" s="1"/>
  <c r="K276" i="7" s="1"/>
  <c r="J274" i="7"/>
  <c r="J275" i="7" s="1"/>
  <c r="J276" i="7" s="1"/>
  <c r="I274" i="7"/>
  <c r="I275" i="7" s="1"/>
  <c r="I276" i="7" s="1"/>
  <c r="H274" i="7"/>
  <c r="H275" i="7" s="1"/>
  <c r="H276" i="7" s="1"/>
  <c r="G274" i="7"/>
  <c r="G275" i="7" s="1"/>
  <c r="G276" i="7" s="1"/>
  <c r="F274" i="7"/>
  <c r="F275" i="7" s="1"/>
  <c r="F276" i="7" s="1"/>
  <c r="E274" i="7"/>
  <c r="E275" i="7" s="1"/>
  <c r="E276" i="7" s="1"/>
  <c r="D274" i="7"/>
  <c r="D275" i="7" s="1"/>
  <c r="D276" i="7" s="1"/>
  <c r="C274" i="7"/>
  <c r="C275" i="7" s="1"/>
  <c r="C276" i="7" s="1"/>
  <c r="AU269" i="7"/>
  <c r="AU270" i="7" s="1"/>
  <c r="AU271" i="7" s="1"/>
  <c r="AT269" i="7"/>
  <c r="AT270" i="7" s="1"/>
  <c r="AT271" i="7" s="1"/>
  <c r="AS269" i="7"/>
  <c r="AS270" i="7" s="1"/>
  <c r="AS271" i="7" s="1"/>
  <c r="AR269" i="7"/>
  <c r="AR270" i="7" s="1"/>
  <c r="AR271" i="7" s="1"/>
  <c r="AQ269" i="7"/>
  <c r="AQ270" i="7" s="1"/>
  <c r="AQ271" i="7" s="1"/>
  <c r="AP269" i="7"/>
  <c r="AP270" i="7" s="1"/>
  <c r="AP271" i="7" s="1"/>
  <c r="AO269" i="7"/>
  <c r="AO270" i="7" s="1"/>
  <c r="AO271" i="7" s="1"/>
  <c r="AN269" i="7"/>
  <c r="AN270" i="7" s="1"/>
  <c r="AN271" i="7" s="1"/>
  <c r="AM269" i="7"/>
  <c r="AM270" i="7" s="1"/>
  <c r="AM271" i="7" s="1"/>
  <c r="AL269" i="7"/>
  <c r="AL270" i="7" s="1"/>
  <c r="AL271" i="7" s="1"/>
  <c r="AK269" i="7"/>
  <c r="AK270" i="7" s="1"/>
  <c r="AK271" i="7" s="1"/>
  <c r="AJ269" i="7"/>
  <c r="AJ270" i="7" s="1"/>
  <c r="AJ271" i="7" s="1"/>
  <c r="AI269" i="7"/>
  <c r="AI270" i="7" s="1"/>
  <c r="AI271" i="7" s="1"/>
  <c r="AH269" i="7"/>
  <c r="AH270" i="7" s="1"/>
  <c r="AH271" i="7" s="1"/>
  <c r="AG269" i="7"/>
  <c r="AG270" i="7" s="1"/>
  <c r="AG271" i="7" s="1"/>
  <c r="AF269" i="7"/>
  <c r="AF270" i="7" s="1"/>
  <c r="AF271" i="7" s="1"/>
  <c r="AE269" i="7"/>
  <c r="AE270" i="7" s="1"/>
  <c r="AE271" i="7" s="1"/>
  <c r="AD269" i="7"/>
  <c r="AD270" i="7" s="1"/>
  <c r="AD271" i="7" s="1"/>
  <c r="AC269" i="7"/>
  <c r="AC270" i="7" s="1"/>
  <c r="AC271" i="7" s="1"/>
  <c r="AB269" i="7"/>
  <c r="AB270" i="7" s="1"/>
  <c r="AB271" i="7" s="1"/>
  <c r="AA269" i="7"/>
  <c r="AA270" i="7" s="1"/>
  <c r="AA271" i="7" s="1"/>
  <c r="Z269" i="7"/>
  <c r="Z270" i="7" s="1"/>
  <c r="Z271" i="7" s="1"/>
  <c r="Y269" i="7"/>
  <c r="Y270" i="7" s="1"/>
  <c r="Y271" i="7" s="1"/>
  <c r="X269" i="7"/>
  <c r="X270" i="7" s="1"/>
  <c r="X271" i="7" s="1"/>
  <c r="W269" i="7"/>
  <c r="W270" i="7" s="1"/>
  <c r="W271" i="7" s="1"/>
  <c r="V269" i="7"/>
  <c r="V270" i="7" s="1"/>
  <c r="V271" i="7" s="1"/>
  <c r="U269" i="7"/>
  <c r="U270" i="7" s="1"/>
  <c r="U271" i="7" s="1"/>
  <c r="T269" i="7"/>
  <c r="T270" i="7" s="1"/>
  <c r="T271" i="7" s="1"/>
  <c r="S269" i="7"/>
  <c r="S270" i="7" s="1"/>
  <c r="S271" i="7" s="1"/>
  <c r="R269" i="7"/>
  <c r="R270" i="7" s="1"/>
  <c r="R271" i="7" s="1"/>
  <c r="Q269" i="7"/>
  <c r="Q270" i="7" s="1"/>
  <c r="Q271" i="7" s="1"/>
  <c r="P269" i="7"/>
  <c r="P270" i="7" s="1"/>
  <c r="P271" i="7" s="1"/>
  <c r="O269" i="7"/>
  <c r="O270" i="7" s="1"/>
  <c r="O271" i="7" s="1"/>
  <c r="N269" i="7"/>
  <c r="N270" i="7" s="1"/>
  <c r="N271" i="7" s="1"/>
  <c r="M269" i="7"/>
  <c r="M270" i="7" s="1"/>
  <c r="M271" i="7" s="1"/>
  <c r="L269" i="7"/>
  <c r="L270" i="7" s="1"/>
  <c r="L271" i="7" s="1"/>
  <c r="K269" i="7"/>
  <c r="K270" i="7" s="1"/>
  <c r="K271" i="7" s="1"/>
  <c r="J269" i="7"/>
  <c r="J270" i="7" s="1"/>
  <c r="J271" i="7" s="1"/>
  <c r="I269" i="7"/>
  <c r="I270" i="7" s="1"/>
  <c r="I271" i="7" s="1"/>
  <c r="H269" i="7"/>
  <c r="H270" i="7" s="1"/>
  <c r="H271" i="7" s="1"/>
  <c r="G269" i="7"/>
  <c r="G270" i="7" s="1"/>
  <c r="G271" i="7" s="1"/>
  <c r="F269" i="7"/>
  <c r="F270" i="7" s="1"/>
  <c r="F271" i="7" s="1"/>
  <c r="E269" i="7"/>
  <c r="E270" i="7" s="1"/>
  <c r="E271" i="7" s="1"/>
  <c r="D269" i="7"/>
  <c r="D270" i="7" s="1"/>
  <c r="D271" i="7" s="1"/>
  <c r="C269" i="7"/>
  <c r="C270" i="7" s="1"/>
  <c r="C271" i="7" s="1"/>
  <c r="AU264" i="7"/>
  <c r="AU265" i="7" s="1"/>
  <c r="AU266" i="7" s="1"/>
  <c r="AT264" i="7"/>
  <c r="AT265" i="7" s="1"/>
  <c r="AT266" i="7" s="1"/>
  <c r="AS264" i="7"/>
  <c r="AS265" i="7" s="1"/>
  <c r="AS266" i="7" s="1"/>
  <c r="AR264" i="7"/>
  <c r="AR265" i="7" s="1"/>
  <c r="AR266" i="7" s="1"/>
  <c r="AQ264" i="7"/>
  <c r="AQ265" i="7" s="1"/>
  <c r="AQ266" i="7" s="1"/>
  <c r="AP264" i="7"/>
  <c r="AP265" i="7" s="1"/>
  <c r="AP266" i="7" s="1"/>
  <c r="AO264" i="7"/>
  <c r="AO265" i="7" s="1"/>
  <c r="AO266" i="7" s="1"/>
  <c r="AN264" i="7"/>
  <c r="AN265" i="7" s="1"/>
  <c r="AN266" i="7" s="1"/>
  <c r="AM264" i="7"/>
  <c r="AM265" i="7" s="1"/>
  <c r="AM266" i="7" s="1"/>
  <c r="AL264" i="7"/>
  <c r="AL265" i="7" s="1"/>
  <c r="AL266" i="7" s="1"/>
  <c r="AK264" i="7"/>
  <c r="AK265" i="7" s="1"/>
  <c r="AK266" i="7" s="1"/>
  <c r="AJ264" i="7"/>
  <c r="AJ265" i="7" s="1"/>
  <c r="AJ266" i="7" s="1"/>
  <c r="AI264" i="7"/>
  <c r="AI265" i="7" s="1"/>
  <c r="AI266" i="7" s="1"/>
  <c r="AH264" i="7"/>
  <c r="AH265" i="7" s="1"/>
  <c r="AH266" i="7" s="1"/>
  <c r="AG264" i="7"/>
  <c r="AG265" i="7" s="1"/>
  <c r="AG266" i="7" s="1"/>
  <c r="AF264" i="7"/>
  <c r="AF265" i="7" s="1"/>
  <c r="AF266" i="7" s="1"/>
  <c r="AE264" i="7"/>
  <c r="AE265" i="7" s="1"/>
  <c r="AE266" i="7" s="1"/>
  <c r="AD264" i="7"/>
  <c r="AD265" i="7" s="1"/>
  <c r="AD266" i="7" s="1"/>
  <c r="AC264" i="7"/>
  <c r="AC265" i="7" s="1"/>
  <c r="AC266" i="7" s="1"/>
  <c r="AB264" i="7"/>
  <c r="AB265" i="7" s="1"/>
  <c r="AB266" i="7" s="1"/>
  <c r="AA264" i="7"/>
  <c r="AA265" i="7" s="1"/>
  <c r="AA266" i="7" s="1"/>
  <c r="Z264" i="7"/>
  <c r="Z265" i="7" s="1"/>
  <c r="Z266" i="7" s="1"/>
  <c r="Y264" i="7"/>
  <c r="Y265" i="7" s="1"/>
  <c r="Y266" i="7" s="1"/>
  <c r="X264" i="7"/>
  <c r="X265" i="7" s="1"/>
  <c r="X266" i="7" s="1"/>
  <c r="W264" i="7"/>
  <c r="W265" i="7" s="1"/>
  <c r="W266" i="7" s="1"/>
  <c r="V264" i="7"/>
  <c r="V265" i="7" s="1"/>
  <c r="V266" i="7" s="1"/>
  <c r="U264" i="7"/>
  <c r="U265" i="7" s="1"/>
  <c r="U266" i="7" s="1"/>
  <c r="T264" i="7"/>
  <c r="T265" i="7" s="1"/>
  <c r="T266" i="7" s="1"/>
  <c r="S264" i="7"/>
  <c r="S265" i="7" s="1"/>
  <c r="S266" i="7" s="1"/>
  <c r="R264" i="7"/>
  <c r="R265" i="7" s="1"/>
  <c r="R266" i="7" s="1"/>
  <c r="Q264" i="7"/>
  <c r="Q265" i="7" s="1"/>
  <c r="Q266" i="7" s="1"/>
  <c r="P264" i="7"/>
  <c r="P265" i="7" s="1"/>
  <c r="P266" i="7" s="1"/>
  <c r="O264" i="7"/>
  <c r="O265" i="7" s="1"/>
  <c r="O266" i="7" s="1"/>
  <c r="N264" i="7"/>
  <c r="N265" i="7" s="1"/>
  <c r="N266" i="7" s="1"/>
  <c r="M264" i="7"/>
  <c r="M265" i="7" s="1"/>
  <c r="M266" i="7" s="1"/>
  <c r="L264" i="7"/>
  <c r="L265" i="7" s="1"/>
  <c r="L266" i="7" s="1"/>
  <c r="K264" i="7"/>
  <c r="K265" i="7" s="1"/>
  <c r="K266" i="7" s="1"/>
  <c r="J264" i="7"/>
  <c r="J265" i="7" s="1"/>
  <c r="J266" i="7" s="1"/>
  <c r="I264" i="7"/>
  <c r="I265" i="7" s="1"/>
  <c r="I266" i="7" s="1"/>
  <c r="H264" i="7"/>
  <c r="H265" i="7" s="1"/>
  <c r="H266" i="7" s="1"/>
  <c r="G264" i="7"/>
  <c r="G265" i="7" s="1"/>
  <c r="G266" i="7" s="1"/>
  <c r="F264" i="7"/>
  <c r="F265" i="7" s="1"/>
  <c r="F266" i="7" s="1"/>
  <c r="E264" i="7"/>
  <c r="E265" i="7" s="1"/>
  <c r="E266" i="7" s="1"/>
  <c r="D264" i="7"/>
  <c r="D265" i="7" s="1"/>
  <c r="D266" i="7" s="1"/>
  <c r="C264" i="7"/>
  <c r="C265" i="7" s="1"/>
  <c r="C266" i="7" s="1"/>
  <c r="AU259" i="7"/>
  <c r="AU260" i="7" s="1"/>
  <c r="AU261" i="7" s="1"/>
  <c r="AT259" i="7"/>
  <c r="AT260" i="7" s="1"/>
  <c r="AT261" i="7" s="1"/>
  <c r="AS259" i="7"/>
  <c r="AS260" i="7" s="1"/>
  <c r="AS261" i="7" s="1"/>
  <c r="AR259" i="7"/>
  <c r="AR260" i="7" s="1"/>
  <c r="AR261" i="7" s="1"/>
  <c r="AQ259" i="7"/>
  <c r="AQ260" i="7" s="1"/>
  <c r="AQ261" i="7" s="1"/>
  <c r="AP259" i="7"/>
  <c r="AP260" i="7" s="1"/>
  <c r="AP261" i="7" s="1"/>
  <c r="AO259" i="7"/>
  <c r="AO260" i="7" s="1"/>
  <c r="AO261" i="7" s="1"/>
  <c r="AN259" i="7"/>
  <c r="AN260" i="7" s="1"/>
  <c r="AN261" i="7" s="1"/>
  <c r="AM259" i="7"/>
  <c r="AM260" i="7" s="1"/>
  <c r="AM261" i="7" s="1"/>
  <c r="AL259" i="7"/>
  <c r="AL260" i="7" s="1"/>
  <c r="AL261" i="7" s="1"/>
  <c r="AK259" i="7"/>
  <c r="AK260" i="7" s="1"/>
  <c r="AK261" i="7" s="1"/>
  <c r="AJ259" i="7"/>
  <c r="AJ260" i="7" s="1"/>
  <c r="AJ261" i="7" s="1"/>
  <c r="AI259" i="7"/>
  <c r="AI260" i="7" s="1"/>
  <c r="AI261" i="7" s="1"/>
  <c r="AH259" i="7"/>
  <c r="AH260" i="7" s="1"/>
  <c r="AH261" i="7" s="1"/>
  <c r="AG259" i="7"/>
  <c r="AG260" i="7" s="1"/>
  <c r="AG261" i="7" s="1"/>
  <c r="AF259" i="7"/>
  <c r="AF260" i="7" s="1"/>
  <c r="AF261" i="7" s="1"/>
  <c r="AE259" i="7"/>
  <c r="AE260" i="7" s="1"/>
  <c r="AE261" i="7" s="1"/>
  <c r="AD259" i="7"/>
  <c r="AD260" i="7" s="1"/>
  <c r="AD261" i="7" s="1"/>
  <c r="AC259" i="7"/>
  <c r="AC260" i="7" s="1"/>
  <c r="AC261" i="7" s="1"/>
  <c r="AB259" i="7"/>
  <c r="AB260" i="7" s="1"/>
  <c r="AB261" i="7" s="1"/>
  <c r="AA259" i="7"/>
  <c r="AA260" i="7" s="1"/>
  <c r="AA261" i="7" s="1"/>
  <c r="Z259" i="7"/>
  <c r="Z260" i="7" s="1"/>
  <c r="Z261" i="7" s="1"/>
  <c r="Y259" i="7"/>
  <c r="Y260" i="7" s="1"/>
  <c r="Y261" i="7" s="1"/>
  <c r="X259" i="7"/>
  <c r="X260" i="7" s="1"/>
  <c r="X261" i="7" s="1"/>
  <c r="W259" i="7"/>
  <c r="W260" i="7" s="1"/>
  <c r="W261" i="7" s="1"/>
  <c r="V259" i="7"/>
  <c r="V260" i="7" s="1"/>
  <c r="V261" i="7" s="1"/>
  <c r="U259" i="7"/>
  <c r="U260" i="7" s="1"/>
  <c r="U261" i="7" s="1"/>
  <c r="T259" i="7"/>
  <c r="T260" i="7" s="1"/>
  <c r="T261" i="7" s="1"/>
  <c r="S259" i="7"/>
  <c r="S260" i="7" s="1"/>
  <c r="S261" i="7" s="1"/>
  <c r="R259" i="7"/>
  <c r="R260" i="7" s="1"/>
  <c r="R261" i="7" s="1"/>
  <c r="Q259" i="7"/>
  <c r="Q260" i="7" s="1"/>
  <c r="Q261" i="7" s="1"/>
  <c r="P259" i="7"/>
  <c r="P260" i="7" s="1"/>
  <c r="P261" i="7" s="1"/>
  <c r="O259" i="7"/>
  <c r="O260" i="7" s="1"/>
  <c r="O261" i="7" s="1"/>
  <c r="N259" i="7"/>
  <c r="N260" i="7" s="1"/>
  <c r="N261" i="7" s="1"/>
  <c r="M259" i="7"/>
  <c r="M260" i="7" s="1"/>
  <c r="M261" i="7" s="1"/>
  <c r="L259" i="7"/>
  <c r="L260" i="7" s="1"/>
  <c r="L261" i="7" s="1"/>
  <c r="K259" i="7"/>
  <c r="K260" i="7" s="1"/>
  <c r="K261" i="7" s="1"/>
  <c r="J259" i="7"/>
  <c r="J260" i="7" s="1"/>
  <c r="J261" i="7" s="1"/>
  <c r="I259" i="7"/>
  <c r="I260" i="7" s="1"/>
  <c r="I261" i="7" s="1"/>
  <c r="H259" i="7"/>
  <c r="H260" i="7" s="1"/>
  <c r="H261" i="7" s="1"/>
  <c r="G259" i="7"/>
  <c r="G260" i="7" s="1"/>
  <c r="G261" i="7" s="1"/>
  <c r="F259" i="7"/>
  <c r="F260" i="7" s="1"/>
  <c r="F261" i="7" s="1"/>
  <c r="E259" i="7"/>
  <c r="E260" i="7" s="1"/>
  <c r="E261" i="7" s="1"/>
  <c r="D259" i="7"/>
  <c r="D260" i="7" s="1"/>
  <c r="D261" i="7" s="1"/>
  <c r="C259" i="7"/>
  <c r="C260" i="7" s="1"/>
  <c r="C261" i="7" s="1"/>
  <c r="AU254" i="7"/>
  <c r="AU255" i="7" s="1"/>
  <c r="AU256" i="7" s="1"/>
  <c r="AT254" i="7"/>
  <c r="AT255" i="7" s="1"/>
  <c r="AT256" i="7" s="1"/>
  <c r="AS254" i="7"/>
  <c r="AS255" i="7" s="1"/>
  <c r="AS256" i="7" s="1"/>
  <c r="AR254" i="7"/>
  <c r="AR255" i="7" s="1"/>
  <c r="AR256" i="7" s="1"/>
  <c r="AQ254" i="7"/>
  <c r="AQ255" i="7" s="1"/>
  <c r="AQ256" i="7" s="1"/>
  <c r="AP254" i="7"/>
  <c r="AP255" i="7" s="1"/>
  <c r="AP256" i="7" s="1"/>
  <c r="AO254" i="7"/>
  <c r="AO255" i="7" s="1"/>
  <c r="AO256" i="7" s="1"/>
  <c r="AN254" i="7"/>
  <c r="AN255" i="7" s="1"/>
  <c r="AN256" i="7" s="1"/>
  <c r="AM254" i="7"/>
  <c r="AM255" i="7" s="1"/>
  <c r="AM256" i="7" s="1"/>
  <c r="AL254" i="7"/>
  <c r="AL255" i="7" s="1"/>
  <c r="AL256" i="7" s="1"/>
  <c r="AK254" i="7"/>
  <c r="AK255" i="7" s="1"/>
  <c r="AK256" i="7" s="1"/>
  <c r="AJ254" i="7"/>
  <c r="AJ255" i="7" s="1"/>
  <c r="AJ256" i="7" s="1"/>
  <c r="AI254" i="7"/>
  <c r="AI255" i="7" s="1"/>
  <c r="AI256" i="7" s="1"/>
  <c r="AH254" i="7"/>
  <c r="AH255" i="7" s="1"/>
  <c r="AH256" i="7" s="1"/>
  <c r="AG254" i="7"/>
  <c r="AG255" i="7" s="1"/>
  <c r="AG256" i="7" s="1"/>
  <c r="AF254" i="7"/>
  <c r="AF255" i="7" s="1"/>
  <c r="AF256" i="7" s="1"/>
  <c r="AE254" i="7"/>
  <c r="AE255" i="7" s="1"/>
  <c r="AE256" i="7" s="1"/>
  <c r="AD254" i="7"/>
  <c r="AD255" i="7" s="1"/>
  <c r="AD256" i="7" s="1"/>
  <c r="AC254" i="7"/>
  <c r="AC255" i="7" s="1"/>
  <c r="AC256" i="7" s="1"/>
  <c r="AB254" i="7"/>
  <c r="AB255" i="7" s="1"/>
  <c r="AB256" i="7" s="1"/>
  <c r="AA254" i="7"/>
  <c r="AA255" i="7" s="1"/>
  <c r="AA256" i="7" s="1"/>
  <c r="Z254" i="7"/>
  <c r="Z255" i="7" s="1"/>
  <c r="Z256" i="7" s="1"/>
  <c r="Y254" i="7"/>
  <c r="Y255" i="7" s="1"/>
  <c r="Y256" i="7" s="1"/>
  <c r="X254" i="7"/>
  <c r="X255" i="7" s="1"/>
  <c r="X256" i="7" s="1"/>
  <c r="W254" i="7"/>
  <c r="W255" i="7" s="1"/>
  <c r="W256" i="7" s="1"/>
  <c r="V254" i="7"/>
  <c r="V255" i="7" s="1"/>
  <c r="V256" i="7" s="1"/>
  <c r="U254" i="7"/>
  <c r="U255" i="7" s="1"/>
  <c r="U256" i="7" s="1"/>
  <c r="T254" i="7"/>
  <c r="T255" i="7" s="1"/>
  <c r="T256" i="7" s="1"/>
  <c r="S254" i="7"/>
  <c r="S255" i="7" s="1"/>
  <c r="S256" i="7" s="1"/>
  <c r="R254" i="7"/>
  <c r="R255" i="7" s="1"/>
  <c r="R256" i="7" s="1"/>
  <c r="Q254" i="7"/>
  <c r="Q255" i="7" s="1"/>
  <c r="Q256" i="7" s="1"/>
  <c r="P254" i="7"/>
  <c r="P255" i="7" s="1"/>
  <c r="P256" i="7" s="1"/>
  <c r="O254" i="7"/>
  <c r="O255" i="7" s="1"/>
  <c r="O256" i="7" s="1"/>
  <c r="N254" i="7"/>
  <c r="N255" i="7" s="1"/>
  <c r="N256" i="7" s="1"/>
  <c r="M254" i="7"/>
  <c r="M255" i="7" s="1"/>
  <c r="M256" i="7" s="1"/>
  <c r="L254" i="7"/>
  <c r="L255" i="7" s="1"/>
  <c r="L256" i="7" s="1"/>
  <c r="K254" i="7"/>
  <c r="K255" i="7" s="1"/>
  <c r="K256" i="7" s="1"/>
  <c r="J254" i="7"/>
  <c r="J255" i="7" s="1"/>
  <c r="J256" i="7" s="1"/>
  <c r="I254" i="7"/>
  <c r="I255" i="7" s="1"/>
  <c r="I256" i="7" s="1"/>
  <c r="H254" i="7"/>
  <c r="H255" i="7" s="1"/>
  <c r="H256" i="7" s="1"/>
  <c r="G254" i="7"/>
  <c r="G255" i="7" s="1"/>
  <c r="G256" i="7" s="1"/>
  <c r="F254" i="7"/>
  <c r="F255" i="7" s="1"/>
  <c r="F256" i="7" s="1"/>
  <c r="E254" i="7"/>
  <c r="E255" i="7" s="1"/>
  <c r="E256" i="7" s="1"/>
  <c r="D254" i="7"/>
  <c r="D255" i="7" s="1"/>
  <c r="D256" i="7" s="1"/>
  <c r="C254" i="7"/>
  <c r="C255" i="7" s="1"/>
  <c r="C256" i="7" s="1"/>
  <c r="DE243" i="7"/>
  <c r="DF243" i="7" s="1"/>
  <c r="CP243" i="7"/>
  <c r="CA243" i="7"/>
  <c r="CB243" i="7" s="1"/>
  <c r="BL243" i="7"/>
  <c r="AW243" i="7"/>
  <c r="AX243" i="7" s="1"/>
  <c r="AH243" i="7"/>
  <c r="S243" i="7"/>
  <c r="T243" i="7" s="1"/>
  <c r="D243" i="7"/>
  <c r="E243" i="7" s="1"/>
  <c r="A243" i="7"/>
  <c r="AT173" i="7"/>
  <c r="AU173" i="7" s="1"/>
  <c r="AV173" i="7" s="1"/>
  <c r="AW173" i="7" s="1"/>
  <c r="AX173" i="7" s="1"/>
  <c r="AY173" i="7" s="1"/>
  <c r="Y173" i="7"/>
  <c r="Z173" i="7" s="1"/>
  <c r="AA173" i="7" s="1"/>
  <c r="AB173" i="7" s="1"/>
  <c r="AC173" i="7" s="1"/>
  <c r="AD173" i="7" s="1"/>
  <c r="X172" i="7"/>
  <c r="AS171" i="7"/>
  <c r="Y171" i="7"/>
  <c r="Z171" i="7" s="1"/>
  <c r="AT170" i="7"/>
  <c r="AU170" i="7" s="1"/>
  <c r="AV170" i="7" s="1"/>
  <c r="AW170" i="7" s="1"/>
  <c r="AX170" i="7" s="1"/>
  <c r="AY170" i="7" s="1"/>
  <c r="Y170" i="7"/>
  <c r="Y172" i="7" s="1"/>
  <c r="AT172" i="7" s="1"/>
  <c r="E154" i="7"/>
  <c r="E153" i="7"/>
  <c r="E152" i="7"/>
  <c r="L122" i="7"/>
  <c r="L120" i="7"/>
  <c r="K120" i="7"/>
  <c r="K121" i="7" s="1"/>
  <c r="K122" i="7" s="1"/>
  <c r="K116" i="7"/>
  <c r="K117" i="7" s="1"/>
  <c r="K118" i="7" s="1"/>
  <c r="L114" i="7"/>
  <c r="L118" i="7" s="1"/>
  <c r="J114" i="7"/>
  <c r="J118" i="7" s="1"/>
  <c r="J122" i="7" s="1"/>
  <c r="I114" i="7"/>
  <c r="I118" i="7" s="1"/>
  <c r="I122" i="7" s="1"/>
  <c r="F114" i="7"/>
  <c r="F118" i="7" s="1"/>
  <c r="F122" i="7" s="1"/>
  <c r="D114" i="7"/>
  <c r="D118" i="7" s="1"/>
  <c r="D122" i="7" s="1"/>
  <c r="J113" i="7"/>
  <c r="J117" i="7" s="1"/>
  <c r="J121" i="7" s="1"/>
  <c r="I113" i="7"/>
  <c r="I117" i="7" s="1"/>
  <c r="I121" i="7" s="1"/>
  <c r="F113" i="7"/>
  <c r="F117" i="7" s="1"/>
  <c r="F121" i="7" s="1"/>
  <c r="D113" i="7"/>
  <c r="D117" i="7" s="1"/>
  <c r="D121" i="7" s="1"/>
  <c r="L112" i="7"/>
  <c r="L116" i="7" s="1"/>
  <c r="K112" i="7"/>
  <c r="K113" i="7" s="1"/>
  <c r="K114" i="7" s="1"/>
  <c r="J112" i="7"/>
  <c r="J116" i="7" s="1"/>
  <c r="J120" i="7" s="1"/>
  <c r="I112" i="7"/>
  <c r="I116" i="7" s="1"/>
  <c r="I120" i="7" s="1"/>
  <c r="F112" i="7"/>
  <c r="F116" i="7" s="1"/>
  <c r="F120" i="7" s="1"/>
  <c r="D112" i="7"/>
  <c r="D116" i="7" s="1"/>
  <c r="D120" i="7" s="1"/>
  <c r="L111" i="7"/>
  <c r="L115" i="7" s="1"/>
  <c r="J111" i="7"/>
  <c r="J115" i="7" s="1"/>
  <c r="J119" i="7" s="1"/>
  <c r="I111" i="7"/>
  <c r="I115" i="7" s="1"/>
  <c r="I119" i="7" s="1"/>
  <c r="F111" i="7"/>
  <c r="F115" i="7" s="1"/>
  <c r="F119" i="7" s="1"/>
  <c r="D111" i="7"/>
  <c r="D115" i="7" s="1"/>
  <c r="D119" i="7" s="1"/>
  <c r="L109" i="7"/>
  <c r="L121" i="7" s="1"/>
  <c r="T108" i="7"/>
  <c r="T109" i="7" s="1"/>
  <c r="T110" i="7" s="1"/>
  <c r="S108" i="7"/>
  <c r="S109" i="7" s="1"/>
  <c r="S110" i="7" s="1"/>
  <c r="R108" i="7"/>
  <c r="R109" i="7" s="1"/>
  <c r="R110" i="7" s="1"/>
  <c r="Q108" i="7"/>
  <c r="Q109" i="7" s="1"/>
  <c r="Q110" i="7" s="1"/>
  <c r="K108" i="7"/>
  <c r="K109" i="7" s="1"/>
  <c r="K110" i="7" s="1"/>
  <c r="AU39" i="7"/>
  <c r="AU41" i="7" s="1"/>
  <c r="AT39" i="7"/>
  <c r="AT40" i="7" s="1"/>
  <c r="AS39" i="7"/>
  <c r="AS40" i="7" s="1"/>
  <c r="AR39" i="7"/>
  <c r="AQ39" i="7"/>
  <c r="AP39" i="7"/>
  <c r="AO39" i="7"/>
  <c r="AN39" i="7"/>
  <c r="AM39" i="7"/>
  <c r="FP166" i="7"/>
  <c r="US114" i="1" l="1"/>
  <c r="ABQ114" i="1" a="1"/>
  <c r="ABQ114" i="1" s="1"/>
  <c r="ABR114" i="1" a="1"/>
  <c r="ABR114" i="1" s="1"/>
  <c r="ABQ113" i="1" a="1"/>
  <c r="ABQ113" i="1" s="1"/>
  <c r="ABR113" i="1" a="1"/>
  <c r="ABR113" i="1" s="1"/>
  <c r="US113" i="1"/>
  <c r="Z302" i="6"/>
  <c r="US85" i="1"/>
  <c r="US86" i="1"/>
  <c r="US87" i="1"/>
  <c r="US88" i="1"/>
  <c r="US89" i="1"/>
  <c r="US90" i="1"/>
  <c r="US91" i="1"/>
  <c r="US92" i="1"/>
  <c r="US93" i="1"/>
  <c r="US94" i="1"/>
  <c r="US95" i="1"/>
  <c r="US96" i="1"/>
  <c r="US97" i="1"/>
  <c r="US98" i="1"/>
  <c r="US99" i="1"/>
  <c r="US100" i="1"/>
  <c r="US101" i="1"/>
  <c r="US102" i="1"/>
  <c r="US103" i="1"/>
  <c r="US104" i="1"/>
  <c r="US105" i="1"/>
  <c r="US106" i="1"/>
  <c r="US107" i="1"/>
  <c r="US108" i="1"/>
  <c r="UT12" i="1"/>
  <c r="UU6" i="1"/>
  <c r="AF307" i="4"/>
  <c r="AF310" i="4"/>
  <c r="AF304" i="6"/>
  <c r="AF304" i="4"/>
  <c r="AF305" i="6"/>
  <c r="AF308" i="4"/>
  <c r="AF306" i="6"/>
  <c r="AF307" i="6"/>
  <c r="AF305" i="4"/>
  <c r="AF308" i="6"/>
  <c r="AF306" i="4"/>
  <c r="AF309" i="6"/>
  <c r="AF309" i="4"/>
  <c r="AF310" i="6"/>
  <c r="Z309" i="8"/>
  <c r="Z310" i="8"/>
  <c r="Z304" i="8"/>
  <c r="Z305" i="8"/>
  <c r="Z306" i="8"/>
  <c r="Z307" i="8"/>
  <c r="Z308" i="8"/>
  <c r="Z308" i="4"/>
  <c r="Z309" i="4"/>
  <c r="Z310" i="4"/>
  <c r="Z304" i="4"/>
  <c r="Z305" i="4"/>
  <c r="Z306" i="4"/>
  <c r="Z307" i="4"/>
  <c r="Z304" i="6"/>
  <c r="Z305" i="6"/>
  <c r="Z306" i="6"/>
  <c r="Z307" i="6"/>
  <c r="Z308" i="6"/>
  <c r="Z309" i="6"/>
  <c r="Z310" i="6"/>
  <c r="Z311" i="7"/>
  <c r="Z305" i="7"/>
  <c r="Z306" i="7"/>
  <c r="Z307" i="7"/>
  <c r="Z308" i="7"/>
  <c r="Z309" i="7"/>
  <c r="Z310" i="7"/>
  <c r="Z304" i="7"/>
  <c r="E295" i="7"/>
  <c r="E295" i="8"/>
  <c r="Z303" i="7"/>
  <c r="I299" i="7"/>
  <c r="O313" i="7"/>
  <c r="U313" i="7" s="1"/>
  <c r="AA313" i="7" s="1"/>
  <c r="AG313" i="7" s="1"/>
  <c r="AM313" i="7" s="1"/>
  <c r="O314" i="7"/>
  <c r="U314" i="7" s="1"/>
  <c r="AA314" i="7" s="1"/>
  <c r="AG314" i="7" s="1"/>
  <c r="AM314" i="7" s="1"/>
  <c r="Z303" i="8"/>
  <c r="Z311" i="8"/>
  <c r="I299" i="8"/>
  <c r="O313" i="8"/>
  <c r="U313" i="8" s="1"/>
  <c r="AA313" i="8" s="1"/>
  <c r="AG313" i="8" s="1"/>
  <c r="AM313" i="8" s="1"/>
  <c r="O316" i="7"/>
  <c r="U316" i="7" s="1"/>
  <c r="AA316" i="7" s="1"/>
  <c r="AG316" i="7" s="1"/>
  <c r="AM316" i="7" s="1"/>
  <c r="O314" i="8"/>
  <c r="U314" i="8" s="1"/>
  <c r="AA314" i="8" s="1"/>
  <c r="AG314" i="8" s="1"/>
  <c r="AM314" i="8" s="1"/>
  <c r="O315" i="8"/>
  <c r="U315" i="8" s="1"/>
  <c r="AA315" i="8" s="1"/>
  <c r="AG315" i="8" s="1"/>
  <c r="AM315" i="8" s="1"/>
  <c r="O315" i="7"/>
  <c r="U315" i="7" s="1"/>
  <c r="AA315" i="7" s="1"/>
  <c r="AG315" i="7" s="1"/>
  <c r="AM315" i="7" s="1"/>
  <c r="O316" i="8"/>
  <c r="U316" i="8" s="1"/>
  <c r="AA316" i="8" s="1"/>
  <c r="AG316" i="8" s="1"/>
  <c r="AM316" i="8" s="1"/>
  <c r="AF303" i="6"/>
  <c r="AF303" i="4"/>
  <c r="Z303" i="4"/>
  <c r="Z303" i="6"/>
  <c r="AF311" i="6"/>
  <c r="Z311" i="6"/>
  <c r="Z311" i="4"/>
  <c r="AF311" i="4"/>
  <c r="AP313" i="7"/>
  <c r="AV313" i="7" s="1"/>
  <c r="BB313" i="7" s="1"/>
  <c r="AN313" i="7"/>
  <c r="AT313" i="7" s="1"/>
  <c r="BE313" i="7"/>
  <c r="BK313" i="7" s="1"/>
  <c r="BC313" i="7"/>
  <c r="BI313" i="7" s="1"/>
  <c r="AP314" i="7"/>
  <c r="AV314" i="7" s="1"/>
  <c r="BB314" i="7" s="1"/>
  <c r="AN314" i="7"/>
  <c r="AT314" i="7" s="1"/>
  <c r="BE314" i="7"/>
  <c r="BK314" i="7" s="1"/>
  <c r="BC314" i="7"/>
  <c r="BI314" i="7" s="1"/>
  <c r="AP313" i="8"/>
  <c r="AV313" i="8" s="1"/>
  <c r="BB313" i="8" s="1"/>
  <c r="AN313" i="8"/>
  <c r="AT313" i="8" s="1"/>
  <c r="BE313" i="8"/>
  <c r="BK313" i="8" s="1"/>
  <c r="BC313" i="8"/>
  <c r="BI313" i="8" s="1"/>
  <c r="AP316" i="7"/>
  <c r="AV316" i="7" s="1"/>
  <c r="BB316" i="7" s="1"/>
  <c r="AN316" i="7"/>
  <c r="AT316" i="7" s="1"/>
  <c r="AP315" i="8"/>
  <c r="AV315" i="8" s="1"/>
  <c r="BB315" i="8" s="1"/>
  <c r="AN315" i="8"/>
  <c r="AT315" i="8" s="1"/>
  <c r="BE315" i="8"/>
  <c r="BK315" i="8" s="1"/>
  <c r="BC315" i="8"/>
  <c r="BI315" i="8" s="1"/>
  <c r="AP314" i="8"/>
  <c r="AV314" i="8" s="1"/>
  <c r="BB314" i="8" s="1"/>
  <c r="AN314" i="8"/>
  <c r="AT314" i="8" s="1"/>
  <c r="AP316" i="8"/>
  <c r="AV316" i="8" s="1"/>
  <c r="BB316" i="8" s="1"/>
  <c r="AN316" i="8"/>
  <c r="AT316" i="8" s="1"/>
  <c r="BE316" i="8"/>
  <c r="BK316" i="8" s="1"/>
  <c r="BC316" i="8"/>
  <c r="BI316" i="8" s="1"/>
  <c r="BE316" i="7"/>
  <c r="BK316" i="7" s="1"/>
  <c r="BC316" i="7"/>
  <c r="BI316" i="7" s="1"/>
  <c r="BE315" i="7"/>
  <c r="BK315" i="7" s="1"/>
  <c r="BC315" i="7"/>
  <c r="BI315" i="7" s="1"/>
  <c r="BE314" i="8"/>
  <c r="BK314" i="8" s="1"/>
  <c r="BC314" i="8"/>
  <c r="BI314" i="8" s="1"/>
  <c r="AP315" i="7"/>
  <c r="AV315" i="7" s="1"/>
  <c r="BB315" i="7" s="1"/>
  <c r="AN315" i="7"/>
  <c r="AT315" i="7" s="1"/>
  <c r="AK313" i="7"/>
  <c r="AR313" i="7" s="1"/>
  <c r="AK313" i="8"/>
  <c r="AR313" i="8" s="1"/>
  <c r="AK316" i="7"/>
  <c r="AR316" i="7" s="1"/>
  <c r="AK314" i="8"/>
  <c r="AR314" i="8" s="1"/>
  <c r="AK315" i="8"/>
  <c r="AR315" i="8" s="1"/>
  <c r="AK314" i="7"/>
  <c r="AR314" i="7" s="1"/>
  <c r="AK316" i="8"/>
  <c r="AR316" i="8" s="1"/>
  <c r="AK315" i="7"/>
  <c r="AR315" i="7" s="1"/>
  <c r="AK407" i="4"/>
  <c r="AM41" i="8"/>
  <c r="O39" i="8"/>
  <c r="AN41" i="8"/>
  <c r="P39" i="8"/>
  <c r="AO40" i="8"/>
  <c r="Q39" i="8"/>
  <c r="AL408" i="4"/>
  <c r="AZ408" i="4" s="1"/>
  <c r="BG408" i="4" s="1"/>
  <c r="BN408" i="4" s="1"/>
  <c r="BU408" i="4" s="1"/>
  <c r="CB408" i="4" s="1"/>
  <c r="CI408" i="4" s="1"/>
  <c r="AS408" i="4"/>
  <c r="AS409" i="4" s="1"/>
  <c r="AM40" i="7"/>
  <c r="O39" i="7"/>
  <c r="AN40" i="7"/>
  <c r="P39" i="7"/>
  <c r="AO40" i="7"/>
  <c r="Q39" i="7"/>
  <c r="AL407" i="6"/>
  <c r="AL409" i="6" s="1"/>
  <c r="VU4" i="1" s="1"/>
  <c r="AL407" i="8"/>
  <c r="AM407" i="8" s="1"/>
  <c r="AN407" i="8" s="1"/>
  <c r="AO407" i="8" s="1"/>
  <c r="AP407" i="8" s="1"/>
  <c r="AQ407" i="8" s="1"/>
  <c r="AL407" i="7"/>
  <c r="AM407" i="7" s="1"/>
  <c r="AN407" i="7" s="1"/>
  <c r="AO407" i="7" s="1"/>
  <c r="AP407" i="7" s="1"/>
  <c r="AQ407" i="7" s="1"/>
  <c r="AQ409" i="7" s="1"/>
  <c r="TA4" i="1" s="1"/>
  <c r="AL407" i="4"/>
  <c r="AM407" i="4" s="1"/>
  <c r="AN407" i="4" s="1"/>
  <c r="AO407" i="4" s="1"/>
  <c r="AP407" i="4" s="1"/>
  <c r="AQ407" i="4" s="1"/>
  <c r="AK407" i="6"/>
  <c r="AK409" i="6" s="1"/>
  <c r="VT4" i="1" s="1"/>
  <c r="AK407" i="7"/>
  <c r="AK409" i="7" s="1"/>
  <c r="SU4" i="1" s="1"/>
  <c r="AK407" i="8"/>
  <c r="I430" i="4"/>
  <c r="V430" i="4" s="1"/>
  <c r="H430" i="4"/>
  <c r="U430" i="4" s="1"/>
  <c r="G430" i="4"/>
  <c r="T430" i="4" s="1"/>
  <c r="D430" i="4"/>
  <c r="Q430" i="4" s="1"/>
  <c r="I414" i="4"/>
  <c r="V414" i="4" s="1"/>
  <c r="H414" i="4"/>
  <c r="U414" i="4" s="1"/>
  <c r="G414" i="4"/>
  <c r="T414" i="4" s="1"/>
  <c r="F414" i="4"/>
  <c r="S414" i="4" s="1"/>
  <c r="E414" i="4"/>
  <c r="R414" i="4" s="1"/>
  <c r="F494" i="4"/>
  <c r="S494" i="4" s="1"/>
  <c r="E494" i="4"/>
  <c r="R494" i="4" s="1"/>
  <c r="D494" i="4"/>
  <c r="Q494" i="4" s="1"/>
  <c r="A495" i="4"/>
  <c r="A415" i="4"/>
  <c r="BG410" i="6"/>
  <c r="U410" i="6"/>
  <c r="T410" i="6"/>
  <c r="V410" i="7"/>
  <c r="S410" i="6"/>
  <c r="U410" i="7"/>
  <c r="R410" i="6"/>
  <c r="T410" i="7"/>
  <c r="S410" i="7"/>
  <c r="R410" i="7"/>
  <c r="V410" i="6"/>
  <c r="BT408" i="7"/>
  <c r="AY410" i="7"/>
  <c r="BF408" i="6"/>
  <c r="AQ408" i="6"/>
  <c r="BG408" i="6"/>
  <c r="AE410" i="7"/>
  <c r="AS410" i="7" s="1"/>
  <c r="AS411" i="7" s="1"/>
  <c r="AL408" i="7"/>
  <c r="BI408" i="6"/>
  <c r="BJ408" i="7"/>
  <c r="BJ408" i="6"/>
  <c r="BF410" i="6"/>
  <c r="BR408" i="6"/>
  <c r="BI408" i="7"/>
  <c r="BV408" i="6"/>
  <c r="BK408" i="7"/>
  <c r="BH408" i="7"/>
  <c r="BL408" i="7"/>
  <c r="R410" i="8"/>
  <c r="S410" i="8"/>
  <c r="T410" i="8"/>
  <c r="U410" i="8"/>
  <c r="V410" i="8"/>
  <c r="AE410" i="8"/>
  <c r="AS410" i="8" s="1"/>
  <c r="AS411" i="8" s="1"/>
  <c r="AL408" i="8"/>
  <c r="AK410" i="8"/>
  <c r="AK408" i="8"/>
  <c r="AM408" i="8"/>
  <c r="AN408" i="8"/>
  <c r="AO408" i="8"/>
  <c r="AP408" i="8"/>
  <c r="AQ408" i="8"/>
  <c r="O295" i="7"/>
  <c r="AP40" i="7"/>
  <c r="L39" i="7"/>
  <c r="AQ40" i="7"/>
  <c r="M39" i="7"/>
  <c r="AR40" i="7"/>
  <c r="N39" i="7"/>
  <c r="F295" i="8"/>
  <c r="O295" i="8"/>
  <c r="AP40" i="8"/>
  <c r="L39" i="8"/>
  <c r="M39" i="8"/>
  <c r="N39" i="8"/>
  <c r="R410" i="4"/>
  <c r="Y410" i="4" s="1"/>
  <c r="AF410" i="4" s="1"/>
  <c r="P410" i="4"/>
  <c r="W410" i="4" s="1"/>
  <c r="AD410" i="4" s="1"/>
  <c r="V410" i="4"/>
  <c r="AC410" i="4" s="1"/>
  <c r="AJ410" i="4" s="1"/>
  <c r="S410" i="4"/>
  <c r="Z410" i="4" s="1"/>
  <c r="AG410" i="4" s="1"/>
  <c r="A431" i="4"/>
  <c r="ADA14" i="1"/>
  <c r="ADA15" i="1" s="1" a="1"/>
  <c r="ADA15" i="1" s="1"/>
  <c r="ABT14" i="1"/>
  <c r="ABT15" i="1" s="1" a="1"/>
  <c r="ABT15" i="1" s="1"/>
  <c r="EI14" i="1"/>
  <c r="EI15" i="1" s="1" a="1"/>
  <c r="EI15" i="1" s="1"/>
  <c r="EI50" i="1" s="1" a="1"/>
  <c r="EI50" i="1" s="1"/>
  <c r="J295" i="8"/>
  <c r="AT41" i="7"/>
  <c r="AM35" i="8"/>
  <c r="AO35" i="8"/>
  <c r="AR41" i="7"/>
  <c r="AW246" i="8"/>
  <c r="AT35" i="7"/>
  <c r="AT36" i="7" s="1"/>
  <c r="AU35" i="7"/>
  <c r="AU36" i="7" s="1"/>
  <c r="AQ35" i="8"/>
  <c r="AS35" i="8"/>
  <c r="AS36" i="8" s="1"/>
  <c r="AQ40" i="8"/>
  <c r="AO41" i="8"/>
  <c r="AT171" i="8"/>
  <c r="AA170" i="8"/>
  <c r="AA172" i="8" s="1"/>
  <c r="AV172" i="8" s="1"/>
  <c r="Z172" i="8"/>
  <c r="AU172" i="8" s="1"/>
  <c r="D246" i="8"/>
  <c r="AS172" i="7"/>
  <c r="AN35" i="8"/>
  <c r="Y172" i="8"/>
  <c r="AT172" i="8" s="1"/>
  <c r="AH246" i="8"/>
  <c r="AX243" i="8"/>
  <c r="AX246" i="8" s="1"/>
  <c r="BL246" i="8"/>
  <c r="C244" i="8"/>
  <c r="C245" i="8" s="1"/>
  <c r="D244" i="8"/>
  <c r="D245" i="8" s="1"/>
  <c r="AG244" i="8"/>
  <c r="AG245" i="8" s="1"/>
  <c r="AH244" i="8"/>
  <c r="AH245" i="8" s="1"/>
  <c r="AU40" i="7"/>
  <c r="BK244" i="8"/>
  <c r="BK245" i="8" s="1"/>
  <c r="BL244" i="8"/>
  <c r="BL245" i="8" s="1"/>
  <c r="AN41" i="7"/>
  <c r="X166" i="8"/>
  <c r="CO244" i="8"/>
  <c r="CO245" i="8" s="1"/>
  <c r="AO41" i="7"/>
  <c r="AM40" i="8"/>
  <c r="AS166" i="8"/>
  <c r="R246" i="8"/>
  <c r="AP41" i="7"/>
  <c r="AN40" i="8"/>
  <c r="BO166" i="8"/>
  <c r="AV246" i="8"/>
  <c r="CJ166" i="8"/>
  <c r="AS41" i="7"/>
  <c r="DE166" i="8"/>
  <c r="DZ166" i="8"/>
  <c r="BZ246" i="8"/>
  <c r="EU166" i="8"/>
  <c r="DD246" i="8"/>
  <c r="DE246" i="8"/>
  <c r="DF246" i="8"/>
  <c r="L113" i="7"/>
  <c r="L117" i="7" s="1"/>
  <c r="L113" i="8"/>
  <c r="L117" i="8" s="1"/>
  <c r="R246" i="7"/>
  <c r="AG244" i="7"/>
  <c r="AG245" i="7" s="1"/>
  <c r="AV246" i="7"/>
  <c r="DD244" i="7"/>
  <c r="DD245" i="7" s="1"/>
  <c r="BK244" i="7"/>
  <c r="BK245" i="7" s="1"/>
  <c r="BZ246" i="7"/>
  <c r="C246" i="7"/>
  <c r="CO244" i="7"/>
  <c r="CO245" i="7" s="1"/>
  <c r="DD246" i="7"/>
  <c r="AH246" i="7"/>
  <c r="AG246" i="7"/>
  <c r="AV244" i="7"/>
  <c r="AV245" i="7" s="1"/>
  <c r="BK246" i="7"/>
  <c r="CA244" i="7"/>
  <c r="CA245" i="7" s="1"/>
  <c r="D244" i="7"/>
  <c r="D245" i="7" s="1"/>
  <c r="BZ244" i="7"/>
  <c r="BZ245" i="7" s="1"/>
  <c r="C244" i="7"/>
  <c r="C245" i="7" s="1"/>
  <c r="CO246" i="7"/>
  <c r="DF244" i="7"/>
  <c r="DF245" i="7" s="1"/>
  <c r="R244" i="7"/>
  <c r="R245" i="7" s="1"/>
  <c r="AM41" i="7"/>
  <c r="AQ41" i="7"/>
  <c r="AA171" i="7"/>
  <c r="AM35" i="7"/>
  <c r="AN35" i="7"/>
  <c r="X166" i="7"/>
  <c r="AO35" i="7"/>
  <c r="AS166" i="7"/>
  <c r="AP35" i="7"/>
  <c r="BO166" i="7"/>
  <c r="AQ35" i="7"/>
  <c r="CJ166" i="7"/>
  <c r="AT171" i="7"/>
  <c r="AR35" i="7"/>
  <c r="DE166" i="7"/>
  <c r="AU171" i="7"/>
  <c r="AS35" i="7"/>
  <c r="AS36" i="7" s="1"/>
  <c r="DZ166" i="7"/>
  <c r="EU166" i="7"/>
  <c r="Z170" i="7"/>
  <c r="D246" i="7"/>
  <c r="T244" i="7"/>
  <c r="T245" i="7" s="1"/>
  <c r="T246" i="7"/>
  <c r="U243" i="7"/>
  <c r="CA246" i="7"/>
  <c r="CB246" i="7"/>
  <c r="CB244" i="7"/>
  <c r="CB245" i="7" s="1"/>
  <c r="CC243" i="7"/>
  <c r="CP246" i="7"/>
  <c r="DE244" i="7"/>
  <c r="DE245" i="7" s="1"/>
  <c r="DF246" i="7"/>
  <c r="F243" i="7"/>
  <c r="S246" i="7"/>
  <c r="AP41" i="8"/>
  <c r="E244" i="7"/>
  <c r="E245" i="7" s="1"/>
  <c r="AR41" i="8"/>
  <c r="AX246" i="7"/>
  <c r="AT41" i="8"/>
  <c r="AT35" i="8"/>
  <c r="AT36" i="8" s="1"/>
  <c r="AY243" i="7"/>
  <c r="AU41" i="8"/>
  <c r="AU35" i="8"/>
  <c r="AU36" i="8" s="1"/>
  <c r="Z173" i="8"/>
  <c r="AA173" i="8" s="1"/>
  <c r="AB173" i="8" s="1"/>
  <c r="AC173" i="8" s="1"/>
  <c r="AD173" i="8" s="1"/>
  <c r="BL246" i="7"/>
  <c r="AW244" i="7"/>
  <c r="AW245" i="7" s="1"/>
  <c r="CQ243" i="7"/>
  <c r="AX244" i="7"/>
  <c r="AX245" i="7" s="1"/>
  <c r="S244" i="7"/>
  <c r="S245" i="7" s="1"/>
  <c r="BM243" i="7"/>
  <c r="F295" i="7"/>
  <c r="AR40" i="8"/>
  <c r="DE246" i="7"/>
  <c r="AS40" i="8"/>
  <c r="CP244" i="7"/>
  <c r="CP245" i="7" s="1"/>
  <c r="AT40" i="8"/>
  <c r="J295" i="7"/>
  <c r="AU40" i="8"/>
  <c r="E246" i="7"/>
  <c r="AA171" i="8"/>
  <c r="AH244" i="7"/>
  <c r="AH245" i="7" s="1"/>
  <c r="DG243" i="7"/>
  <c r="AI243" i="7"/>
  <c r="BL244" i="7"/>
  <c r="BL245" i="7" s="1"/>
  <c r="AU171" i="8"/>
  <c r="AP35" i="8"/>
  <c r="AS172" i="8"/>
  <c r="AW246" i="7"/>
  <c r="AR35" i="8"/>
  <c r="AQ41" i="8"/>
  <c r="S244" i="8"/>
  <c r="S245" i="8" s="1"/>
  <c r="CA244" i="8"/>
  <c r="CA245" i="8" s="1"/>
  <c r="T243" i="8"/>
  <c r="CB243" i="8"/>
  <c r="CP246" i="8"/>
  <c r="CQ243" i="8"/>
  <c r="AW244" i="8"/>
  <c r="AW245" i="8" s="1"/>
  <c r="DG243" i="8"/>
  <c r="DF244" i="8"/>
  <c r="DF245" i="8" s="1"/>
  <c r="CP244" i="8"/>
  <c r="CP245" i="8" s="1"/>
  <c r="S246" i="8"/>
  <c r="CA246" i="8"/>
  <c r="BM243" i="8"/>
  <c r="DD244" i="8"/>
  <c r="DD245" i="8" s="1"/>
  <c r="DE244" i="8"/>
  <c r="DE245" i="8" s="1"/>
  <c r="CO246" i="8"/>
  <c r="BZ244" i="8"/>
  <c r="BZ245" i="8" s="1"/>
  <c r="BK246" i="8"/>
  <c r="AI243" i="8"/>
  <c r="AV244" i="8"/>
  <c r="AV245" i="8" s="1"/>
  <c r="AG246" i="8"/>
  <c r="R244" i="8"/>
  <c r="R245" i="8" s="1"/>
  <c r="C246" i="8"/>
  <c r="E243" i="8"/>
  <c r="UT114" i="1" l="1"/>
  <c r="ABT114" i="1" a="1"/>
  <c r="ABT114" i="1" s="1"/>
  <c r="ADA114" i="1" a="1"/>
  <c r="ADA114" i="1" s="1"/>
  <c r="ABT113" i="1" a="1"/>
  <c r="ABT113" i="1" s="1"/>
  <c r="UT113" i="1"/>
  <c r="ADA113" i="1" a="1"/>
  <c r="ADA113" i="1" s="1"/>
  <c r="UT85" i="1"/>
  <c r="UT86" i="1"/>
  <c r="UT87" i="1"/>
  <c r="UT88" i="1"/>
  <c r="UT89" i="1"/>
  <c r="UT90" i="1"/>
  <c r="UT91" i="1"/>
  <c r="UT92" i="1"/>
  <c r="UT93" i="1"/>
  <c r="UT94" i="1"/>
  <c r="UT95" i="1"/>
  <c r="UT96" i="1"/>
  <c r="UT97" i="1"/>
  <c r="UT98" i="1"/>
  <c r="UT99" i="1"/>
  <c r="UT100" i="1"/>
  <c r="UT101" i="1"/>
  <c r="UT102" i="1"/>
  <c r="UT103" i="1"/>
  <c r="UT104" i="1"/>
  <c r="UT105" i="1"/>
  <c r="UT106" i="1"/>
  <c r="UT107" i="1"/>
  <c r="UT108" i="1"/>
  <c r="UU12" i="1"/>
  <c r="UV6" i="1"/>
  <c r="ADA85" i="1" a="1"/>
  <c r="ADA85" i="1" s="1"/>
  <c r="ADA106" i="1" s="1" a="1"/>
  <c r="ADA106" i="1" s="1"/>
  <c r="ADA50" i="1" a="1"/>
  <c r="ADA50" i="1" s="1"/>
  <c r="EI53" i="1" a="1"/>
  <c r="EI53" i="1" s="1"/>
  <c r="EI54" i="1" s="1" a="1"/>
  <c r="EI54" i="1" s="1"/>
  <c r="EI51" i="1" a="1"/>
  <c r="EI51" i="1" s="1"/>
  <c r="EI52" i="1" s="1" a="1"/>
  <c r="EI52" i="1" s="1"/>
  <c r="EI55" i="1" a="1"/>
  <c r="EI55" i="1" s="1"/>
  <c r="EI56" i="1" s="1" a="1"/>
  <c r="EI56" i="1" s="1"/>
  <c r="ADA17" i="1"/>
  <c r="ADA18" i="1" s="1" a="1"/>
  <c r="ADA18" i="1" s="1"/>
  <c r="EI17" i="1"/>
  <c r="EI18" i="1" s="1" a="1"/>
  <c r="EI18" i="1" s="1"/>
  <c r="AU314" i="8"/>
  <c r="BA314" i="8" s="1"/>
  <c r="BG314" i="8" s="1"/>
  <c r="AS314" i="8"/>
  <c r="AY314" i="8" s="1"/>
  <c r="AU316" i="7"/>
  <c r="BA316" i="7" s="1"/>
  <c r="BG316" i="7" s="1"/>
  <c r="AS316" i="7"/>
  <c r="AY316" i="7" s="1"/>
  <c r="AS316" i="8"/>
  <c r="AY316" i="8" s="1"/>
  <c r="AU316" i="8"/>
  <c r="BA316" i="8" s="1"/>
  <c r="BG316" i="8" s="1"/>
  <c r="AU315" i="7"/>
  <c r="BA315" i="7" s="1"/>
  <c r="BG315" i="7" s="1"/>
  <c r="AS315" i="7"/>
  <c r="AY315" i="7" s="1"/>
  <c r="AU315" i="8"/>
  <c r="BA315" i="8" s="1"/>
  <c r="BG315" i="8" s="1"/>
  <c r="AS315" i="8"/>
  <c r="AY315" i="8" s="1"/>
  <c r="AU313" i="8"/>
  <c r="BA313" i="8" s="1"/>
  <c r="BG313" i="8" s="1"/>
  <c r="AS313" i="8"/>
  <c r="AY313" i="8" s="1"/>
  <c r="AU314" i="7"/>
  <c r="BA314" i="7" s="1"/>
  <c r="BG314" i="7" s="1"/>
  <c r="AS314" i="7"/>
  <c r="AY314" i="7" s="1"/>
  <c r="AU313" i="7"/>
  <c r="BA313" i="7" s="1"/>
  <c r="BG313" i="7" s="1"/>
  <c r="AS313" i="7"/>
  <c r="AY313" i="7" s="1"/>
  <c r="P295" i="7"/>
  <c r="R295" i="7" s="1"/>
  <c r="O299" i="7"/>
  <c r="P295" i="8"/>
  <c r="O299" i="8"/>
  <c r="K295" i="8"/>
  <c r="K295" i="7"/>
  <c r="G295" i="8"/>
  <c r="BJ314" i="8"/>
  <c r="BH314" i="8"/>
  <c r="BJ315" i="8"/>
  <c r="BH315" i="8"/>
  <c r="BJ316" i="7"/>
  <c r="BH316" i="7"/>
  <c r="BJ313" i="8"/>
  <c r="BH313" i="8"/>
  <c r="BJ315" i="7"/>
  <c r="BH315" i="7"/>
  <c r="AZ315" i="7"/>
  <c r="BF315" i="7" s="1"/>
  <c r="AX315" i="7"/>
  <c r="BD315" i="7" s="1"/>
  <c r="AZ316" i="8"/>
  <c r="BF316" i="8" s="1"/>
  <c r="AX316" i="8"/>
  <c r="BD316" i="8" s="1"/>
  <c r="AZ314" i="7"/>
  <c r="BF314" i="7" s="1"/>
  <c r="AX314" i="7"/>
  <c r="BD314" i="7" s="1"/>
  <c r="AZ315" i="8"/>
  <c r="BF315" i="8" s="1"/>
  <c r="AX315" i="8"/>
  <c r="BD315" i="8" s="1"/>
  <c r="BJ314" i="7"/>
  <c r="BH314" i="7"/>
  <c r="AZ314" i="8"/>
  <c r="BF314" i="8" s="1"/>
  <c r="AX314" i="8"/>
  <c r="BD314" i="8" s="1"/>
  <c r="AZ316" i="7"/>
  <c r="BF316" i="7" s="1"/>
  <c r="AX316" i="7"/>
  <c r="BD316" i="7" s="1"/>
  <c r="AZ313" i="8"/>
  <c r="BF313" i="8" s="1"/>
  <c r="AX313" i="8"/>
  <c r="BD313" i="8" s="1"/>
  <c r="AZ313" i="7"/>
  <c r="BF313" i="7" s="1"/>
  <c r="AX313" i="7"/>
  <c r="BD313" i="7" s="1"/>
  <c r="BJ313" i="7"/>
  <c r="BH313" i="7"/>
  <c r="BJ316" i="8"/>
  <c r="BH316" i="8"/>
  <c r="R41" i="7"/>
  <c r="O41" i="7"/>
  <c r="O40" i="8"/>
  <c r="T41" i="7"/>
  <c r="Q41" i="7"/>
  <c r="S41" i="7"/>
  <c r="P41" i="7"/>
  <c r="AO36" i="8"/>
  <c r="Q35" i="8"/>
  <c r="AI35" i="8" s="1"/>
  <c r="Q40" i="7"/>
  <c r="P40" i="7"/>
  <c r="AN36" i="7"/>
  <c r="P35" i="7"/>
  <c r="AH35" i="7" s="1"/>
  <c r="T41" i="8"/>
  <c r="Q41" i="8"/>
  <c r="AN410" i="4"/>
  <c r="BB410" i="4" s="1"/>
  <c r="BI410" i="4" s="1"/>
  <c r="BP410" i="4" s="1"/>
  <c r="BW410" i="4" s="1"/>
  <c r="CD410" i="4" s="1"/>
  <c r="CK410" i="4" s="1"/>
  <c r="AU410" i="4"/>
  <c r="AU411" i="4" s="1"/>
  <c r="AO36" i="7"/>
  <c r="Q35" i="7"/>
  <c r="AI35" i="7" s="1"/>
  <c r="AQ410" i="4"/>
  <c r="BE410" i="4" s="1"/>
  <c r="BL410" i="4" s="1"/>
  <c r="BS410" i="4" s="1"/>
  <c r="BZ410" i="4" s="1"/>
  <c r="CG410" i="4" s="1"/>
  <c r="CN410" i="4" s="1"/>
  <c r="AX410" i="4"/>
  <c r="AX411" i="4" s="1"/>
  <c r="AM36" i="7"/>
  <c r="O35" i="7"/>
  <c r="AG35" i="7" s="1"/>
  <c r="O40" i="7"/>
  <c r="AM36" i="8"/>
  <c r="O35" i="8"/>
  <c r="AG35" i="8" s="1"/>
  <c r="AN36" i="8"/>
  <c r="P35" i="8"/>
  <c r="AH35" i="8" s="1"/>
  <c r="AK410" i="4"/>
  <c r="AY410" i="4" s="1"/>
  <c r="BF410" i="4" s="1"/>
  <c r="BM410" i="4" s="1"/>
  <c r="BT410" i="4" s="1"/>
  <c r="CA410" i="4" s="1"/>
  <c r="CH410" i="4" s="1"/>
  <c r="AR410" i="4"/>
  <c r="AR411" i="4" s="1"/>
  <c r="Q40" i="8"/>
  <c r="AM410" i="4"/>
  <c r="BA410" i="4" s="1"/>
  <c r="BH410" i="4" s="1"/>
  <c r="BO410" i="4" s="1"/>
  <c r="BV410" i="4" s="1"/>
  <c r="CC410" i="4" s="1"/>
  <c r="CJ410" i="4" s="1"/>
  <c r="AT410" i="4"/>
  <c r="AT411" i="4" s="1"/>
  <c r="P40" i="8"/>
  <c r="S41" i="8"/>
  <c r="P41" i="8"/>
  <c r="R41" i="8"/>
  <c r="O41" i="8"/>
  <c r="AL411" i="6"/>
  <c r="AM407" i="6"/>
  <c r="AN407" i="6" s="1"/>
  <c r="AO407" i="6" s="1"/>
  <c r="AO409" i="7"/>
  <c r="SY4" i="1" s="1"/>
  <c r="AM409" i="7"/>
  <c r="SW4" i="1" s="1"/>
  <c r="AP409" i="7"/>
  <c r="SZ4" i="1" s="1"/>
  <c r="AN409" i="7"/>
  <c r="SX4" i="1" s="1"/>
  <c r="AK411" i="6"/>
  <c r="D414" i="4"/>
  <c r="C414" i="4" s="1"/>
  <c r="U295" i="7"/>
  <c r="U300" i="7" s="1"/>
  <c r="AB170" i="8"/>
  <c r="AC170" i="8" s="1"/>
  <c r="U295" i="8"/>
  <c r="U300" i="8" s="1"/>
  <c r="AK411" i="7"/>
  <c r="A496" i="4"/>
  <c r="F496" i="4" s="1"/>
  <c r="S496" i="4" s="1"/>
  <c r="F495" i="4"/>
  <c r="S495" i="4" s="1"/>
  <c r="E495" i="4"/>
  <c r="R495" i="4" s="1"/>
  <c r="D495" i="4"/>
  <c r="Q495" i="4" s="1"/>
  <c r="I415" i="4"/>
  <c r="V415" i="4" s="1"/>
  <c r="H415" i="4"/>
  <c r="U415" i="4" s="1"/>
  <c r="G415" i="4"/>
  <c r="T415" i="4" s="1"/>
  <c r="F415" i="4"/>
  <c r="S415" i="4" s="1"/>
  <c r="E415" i="4"/>
  <c r="R415" i="4" s="1"/>
  <c r="I431" i="4"/>
  <c r="V431" i="4" s="1"/>
  <c r="H431" i="4"/>
  <c r="U431" i="4" s="1"/>
  <c r="G431" i="4"/>
  <c r="T431" i="4" s="1"/>
  <c r="D431" i="4"/>
  <c r="Q431" i="4" s="1"/>
  <c r="A432" i="4"/>
  <c r="A416" i="4"/>
  <c r="BQ408" i="7"/>
  <c r="BP408" i="6"/>
  <c r="AZ408" i="7"/>
  <c r="AL409" i="7"/>
  <c r="SV4" i="1" s="1"/>
  <c r="AL410" i="7"/>
  <c r="BN408" i="6"/>
  <c r="BS408" i="7"/>
  <c r="BO408" i="7"/>
  <c r="BE408" i="6"/>
  <c r="BR408" i="7"/>
  <c r="BM408" i="6"/>
  <c r="BF410" i="7"/>
  <c r="CC408" i="6"/>
  <c r="CA408" i="7"/>
  <c r="AC410" i="6"/>
  <c r="Y410" i="7"/>
  <c r="Z410" i="7"/>
  <c r="BP408" i="7"/>
  <c r="AA410" i="7"/>
  <c r="Y410" i="6"/>
  <c r="BY408" i="6"/>
  <c r="AB410" i="7"/>
  <c r="Z410" i="6"/>
  <c r="AC410" i="7"/>
  <c r="BM410" i="6"/>
  <c r="AA410" i="6"/>
  <c r="AB410" i="6"/>
  <c r="BQ408" i="6"/>
  <c r="BN410" i="6"/>
  <c r="BE408" i="8"/>
  <c r="AQ409" i="8"/>
  <c r="QB4" i="1" s="1"/>
  <c r="BD408" i="8"/>
  <c r="AP409" i="8"/>
  <c r="QA4" i="1" s="1"/>
  <c r="BC408" i="8"/>
  <c r="AO409" i="8"/>
  <c r="PZ4" i="1" s="1"/>
  <c r="BB408" i="8"/>
  <c r="AN409" i="8"/>
  <c r="PY4" i="1" s="1"/>
  <c r="BA408" i="8"/>
  <c r="AM409" i="8"/>
  <c r="PX4" i="1" s="1"/>
  <c r="AY408" i="8"/>
  <c r="AK409" i="8"/>
  <c r="PV4" i="1" s="1"/>
  <c r="AY410" i="8"/>
  <c r="AK411" i="8"/>
  <c r="AZ408" i="8"/>
  <c r="AL409" i="8"/>
  <c r="PW4" i="1" s="1"/>
  <c r="AL410" i="8"/>
  <c r="AC410" i="8"/>
  <c r="AB410" i="8"/>
  <c r="AA410" i="8"/>
  <c r="Z410" i="8"/>
  <c r="Y410" i="8"/>
  <c r="N41" i="8"/>
  <c r="K41" i="8"/>
  <c r="H41" i="8"/>
  <c r="E41" i="8"/>
  <c r="N35" i="8"/>
  <c r="L40" i="8"/>
  <c r="N35" i="7"/>
  <c r="M40" i="8"/>
  <c r="L35" i="8"/>
  <c r="N40" i="7"/>
  <c r="C41" i="8"/>
  <c r="L41" i="8"/>
  <c r="I41" i="8"/>
  <c r="F41" i="8"/>
  <c r="M35" i="7"/>
  <c r="N41" i="7"/>
  <c r="K41" i="7"/>
  <c r="H41" i="7"/>
  <c r="E41" i="7"/>
  <c r="M40" i="7"/>
  <c r="M41" i="7"/>
  <c r="J41" i="7"/>
  <c r="G41" i="7"/>
  <c r="D41" i="7"/>
  <c r="AQ36" i="8"/>
  <c r="M35" i="8"/>
  <c r="L295" i="8"/>
  <c r="L40" i="7"/>
  <c r="C41" i="7"/>
  <c r="L41" i="7"/>
  <c r="I41" i="7"/>
  <c r="F41" i="7"/>
  <c r="D41" i="8"/>
  <c r="M41" i="8"/>
  <c r="J41" i="8"/>
  <c r="G41" i="8"/>
  <c r="N40" i="8"/>
  <c r="L35" i="7"/>
  <c r="AK409" i="4"/>
  <c r="AM409" i="4"/>
  <c r="AN409" i="4"/>
  <c r="AO409" i="4"/>
  <c r="AP409" i="4"/>
  <c r="AQ409" i="4"/>
  <c r="T410" i="4"/>
  <c r="AA410" i="4" s="1"/>
  <c r="U410" i="4"/>
  <c r="AB410" i="4" s="1"/>
  <c r="AI410" i="4" s="1"/>
  <c r="Q410" i="4"/>
  <c r="AY243" i="8"/>
  <c r="AY244" i="8" s="1"/>
  <c r="AY245" i="8" s="1"/>
  <c r="AX244" i="8"/>
  <c r="AX245" i="8" s="1"/>
  <c r="BM246" i="8"/>
  <c r="BN243" i="8"/>
  <c r="BM244" i="8"/>
  <c r="BM245" i="8" s="1"/>
  <c r="AY244" i="7"/>
  <c r="AY245" i="7" s="1"/>
  <c r="AZ243" i="7"/>
  <c r="AY246" i="7"/>
  <c r="AQ36" i="7"/>
  <c r="AJ243" i="7"/>
  <c r="AI246" i="7"/>
  <c r="AI244" i="7"/>
  <c r="AI245" i="7" s="1"/>
  <c r="DH243" i="7"/>
  <c r="DG246" i="7"/>
  <c r="DG244" i="7"/>
  <c r="DG245" i="7" s="1"/>
  <c r="CC246" i="7"/>
  <c r="CC244" i="7"/>
  <c r="CC245" i="7" s="1"/>
  <c r="CD243" i="7"/>
  <c r="G295" i="7"/>
  <c r="BM244" i="7"/>
  <c r="BM245" i="7" s="1"/>
  <c r="BN243" i="7"/>
  <c r="BM246" i="7"/>
  <c r="AR36" i="7"/>
  <c r="Z172" i="7"/>
  <c r="AA170" i="7"/>
  <c r="AV171" i="7"/>
  <c r="AB171" i="7"/>
  <c r="F244" i="7"/>
  <c r="F245" i="7" s="1"/>
  <c r="F246" i="7"/>
  <c r="G243" i="7"/>
  <c r="AI246" i="8"/>
  <c r="AJ243" i="8"/>
  <c r="AI244" i="8"/>
  <c r="AI245" i="8" s="1"/>
  <c r="DG244" i="8"/>
  <c r="DG245" i="8" s="1"/>
  <c r="DH243" i="8"/>
  <c r="DG246" i="8"/>
  <c r="AR36" i="8"/>
  <c r="CB244" i="8"/>
  <c r="CB245" i="8" s="1"/>
  <c r="CB246" i="8"/>
  <c r="CC243" i="8"/>
  <c r="CR243" i="7"/>
  <c r="CQ244" i="7"/>
  <c r="CQ245" i="7" s="1"/>
  <c r="CQ246" i="7"/>
  <c r="U244" i="7"/>
  <c r="U245" i="7" s="1"/>
  <c r="U246" i="7"/>
  <c r="V243" i="7"/>
  <c r="CQ246" i="8"/>
  <c r="CQ244" i="8"/>
  <c r="CQ245" i="8" s="1"/>
  <c r="CR243" i="8"/>
  <c r="AP36" i="7"/>
  <c r="T244" i="8"/>
  <c r="T245" i="8" s="1"/>
  <c r="T246" i="8"/>
  <c r="U243" i="8"/>
  <c r="L295" i="7"/>
  <c r="E246" i="8"/>
  <c r="F243" i="8"/>
  <c r="E244" i="8"/>
  <c r="E245" i="8" s="1"/>
  <c r="AV171" i="8"/>
  <c r="AB171" i="8"/>
  <c r="AP36" i="8"/>
  <c r="UU114" i="1" l="1"/>
  <c r="UU113" i="1"/>
  <c r="UU86" i="1"/>
  <c r="UU85" i="1"/>
  <c r="UU87" i="1"/>
  <c r="UU88" i="1"/>
  <c r="UU89" i="1"/>
  <c r="UU90" i="1"/>
  <c r="UU91" i="1"/>
  <c r="UU92" i="1"/>
  <c r="UU93" i="1"/>
  <c r="UU94" i="1"/>
  <c r="UU95" i="1"/>
  <c r="UU96" i="1"/>
  <c r="UU97" i="1"/>
  <c r="UU98" i="1"/>
  <c r="UU99" i="1"/>
  <c r="UU100" i="1"/>
  <c r="UU101" i="1"/>
  <c r="UU102" i="1"/>
  <c r="UU103" i="1"/>
  <c r="UU104" i="1"/>
  <c r="UU105" i="1"/>
  <c r="UU106" i="1"/>
  <c r="UU107" i="1"/>
  <c r="UU108" i="1"/>
  <c r="ADA87" i="1" a="1"/>
  <c r="ADA87" i="1" s="1"/>
  <c r="ADA108" i="1" s="1" a="1"/>
  <c r="ADA108" i="1" s="1"/>
  <c r="ADA86" i="1" a="1"/>
  <c r="ADA86" i="1" s="1"/>
  <c r="ADA88" i="1" s="1" a="1"/>
  <c r="ADA88" i="1" s="1"/>
  <c r="ADA90" i="1" s="1" a="1"/>
  <c r="ADA90" i="1" s="1"/>
  <c r="ADA92" i="1" s="1" a="1"/>
  <c r="ADA92" i="1" s="1"/>
  <c r="ADA94" i="1" s="1" a="1"/>
  <c r="ADA94" i="1" s="1"/>
  <c r="ADA96" i="1" s="1" a="1"/>
  <c r="ADA96" i="1" s="1"/>
  <c r="ADA98" i="1" s="1" a="1"/>
  <c r="ADA98" i="1" s="1"/>
  <c r="ADA100" i="1" s="1" a="1"/>
  <c r="ADA100" i="1" s="1"/>
  <c r="ADA102" i="1" s="1" a="1"/>
  <c r="ADA102" i="1" s="1"/>
  <c r="ADA104" i="1" s="1" a="1"/>
  <c r="ADA104" i="1" s="1"/>
  <c r="UW6" i="1"/>
  <c r="UV12" i="1"/>
  <c r="R295" i="8"/>
  <c r="S295" i="8" s="1"/>
  <c r="ADA55" i="1" a="1"/>
  <c r="ADA55" i="1" s="1"/>
  <c r="ADA56" i="1" s="1" a="1"/>
  <c r="ADA56" i="1" s="1"/>
  <c r="ADA53" i="1" a="1"/>
  <c r="ADA53" i="1" s="1"/>
  <c r="ADA54" i="1" s="1" a="1"/>
  <c r="ADA54" i="1" s="1"/>
  <c r="ADA51" i="1" a="1"/>
  <c r="ADA51" i="1" s="1"/>
  <c r="ADA52" i="1" s="1" a="1"/>
  <c r="ADA52" i="1" s="1"/>
  <c r="Q295" i="8"/>
  <c r="Q295" i="7"/>
  <c r="U299" i="8"/>
  <c r="U302" i="8" s="1"/>
  <c r="AA295" i="7"/>
  <c r="AA300" i="7" s="1"/>
  <c r="U299" i="7"/>
  <c r="U302" i="7" s="1"/>
  <c r="AM411" i="4"/>
  <c r="AK411" i="4"/>
  <c r="AN411" i="4"/>
  <c r="AN409" i="6"/>
  <c r="VW4" i="1" s="1"/>
  <c r="AM409" i="6"/>
  <c r="VV4" i="1" s="1"/>
  <c r="AQ411" i="4"/>
  <c r="O36" i="7"/>
  <c r="Q36" i="7"/>
  <c r="P36" i="7"/>
  <c r="AP410" i="4"/>
  <c r="BD410" i="4" s="1"/>
  <c r="BK410" i="4" s="1"/>
  <c r="BR410" i="4" s="1"/>
  <c r="BY410" i="4" s="1"/>
  <c r="CF410" i="4" s="1"/>
  <c r="CM410" i="4" s="1"/>
  <c r="AW410" i="4"/>
  <c r="AW411" i="4" s="1"/>
  <c r="Q36" i="8"/>
  <c r="P36" i="8"/>
  <c r="O36" i="8"/>
  <c r="AA295" i="8"/>
  <c r="AA300" i="8" s="1"/>
  <c r="AB172" i="8"/>
  <c r="AW172" i="8" s="1"/>
  <c r="V295" i="7"/>
  <c r="V300" i="7" s="1"/>
  <c r="D415" i="4"/>
  <c r="C415" i="4" s="1"/>
  <c r="V295" i="8"/>
  <c r="V300" i="8" s="1"/>
  <c r="A497" i="4"/>
  <c r="F497" i="4" s="1"/>
  <c r="D496" i="4"/>
  <c r="Q496" i="4" s="1"/>
  <c r="E496" i="4"/>
  <c r="R496" i="4" s="1"/>
  <c r="Q414" i="4"/>
  <c r="B414" i="4"/>
  <c r="I432" i="4"/>
  <c r="V432" i="4" s="1"/>
  <c r="H432" i="4"/>
  <c r="U432" i="4" s="1"/>
  <c r="G432" i="4"/>
  <c r="T432" i="4" s="1"/>
  <c r="D432" i="4"/>
  <c r="Q432" i="4" s="1"/>
  <c r="A433" i="4"/>
  <c r="A434" i="4" s="1"/>
  <c r="I416" i="4"/>
  <c r="V416" i="4" s="1"/>
  <c r="H416" i="4"/>
  <c r="U416" i="4" s="1"/>
  <c r="G416" i="4"/>
  <c r="T416" i="4" s="1"/>
  <c r="F416" i="4"/>
  <c r="S416" i="4" s="1"/>
  <c r="E416" i="4"/>
  <c r="R416" i="4" s="1"/>
  <c r="A417" i="4"/>
  <c r="AF410" i="7"/>
  <c r="AT410" i="7" s="1"/>
  <c r="AT411" i="7" s="1"/>
  <c r="AP407" i="6"/>
  <c r="AO409" i="6"/>
  <c r="VX4" i="1" s="1"/>
  <c r="AJ410" i="6"/>
  <c r="AX410" i="6" s="1"/>
  <c r="AX411" i="6" s="1"/>
  <c r="BU410" i="6"/>
  <c r="CH408" i="7"/>
  <c r="BX408" i="6"/>
  <c r="CJ408" i="6"/>
  <c r="AI410" i="6"/>
  <c r="AW410" i="6" s="1"/>
  <c r="AW411" i="6" s="1"/>
  <c r="BM410" i="7"/>
  <c r="AH410" i="6"/>
  <c r="AV410" i="6" s="1"/>
  <c r="AV411" i="6" s="1"/>
  <c r="BT408" i="6"/>
  <c r="BT410" i="6"/>
  <c r="BY408" i="7"/>
  <c r="AJ410" i="7"/>
  <c r="AX410" i="7" s="1"/>
  <c r="AX411" i="7" s="1"/>
  <c r="BL408" i="6"/>
  <c r="AG410" i="6"/>
  <c r="AU410" i="6" s="1"/>
  <c r="AU411" i="6" s="1"/>
  <c r="BV408" i="7"/>
  <c r="AI410" i="7"/>
  <c r="AW410" i="7" s="1"/>
  <c r="AW411" i="7" s="1"/>
  <c r="BZ408" i="7"/>
  <c r="CF408" i="6"/>
  <c r="BU408" i="6"/>
  <c r="AF410" i="6"/>
  <c r="AT410" i="6" s="1"/>
  <c r="AT411" i="6" s="1"/>
  <c r="AZ410" i="7"/>
  <c r="AL411" i="7"/>
  <c r="AH410" i="7"/>
  <c r="AV410" i="7" s="1"/>
  <c r="AV411" i="7" s="1"/>
  <c r="BG408" i="7"/>
  <c r="BW408" i="7"/>
  <c r="BW408" i="6"/>
  <c r="AG410" i="7"/>
  <c r="AU410" i="7" s="1"/>
  <c r="AU411" i="7" s="1"/>
  <c r="BX408" i="7"/>
  <c r="AF410" i="8"/>
  <c r="AT410" i="8" s="1"/>
  <c r="AT411" i="8" s="1"/>
  <c r="AG410" i="8"/>
  <c r="AU410" i="8" s="1"/>
  <c r="AU411" i="8" s="1"/>
  <c r="AH410" i="8"/>
  <c r="AV410" i="8" s="1"/>
  <c r="AV411" i="8" s="1"/>
  <c r="AI410" i="8"/>
  <c r="AW410" i="8" s="1"/>
  <c r="AW411" i="8" s="1"/>
  <c r="AJ410" i="8"/>
  <c r="AX410" i="8" s="1"/>
  <c r="AX411" i="8" s="1"/>
  <c r="AZ410" i="8"/>
  <c r="AL411" i="8"/>
  <c r="BG408" i="8"/>
  <c r="BF410" i="8"/>
  <c r="BF408" i="8"/>
  <c r="BH408" i="8"/>
  <c r="BI408" i="8"/>
  <c r="BJ408" i="8"/>
  <c r="BK408" i="8"/>
  <c r="BL408" i="8"/>
  <c r="X410" i="4"/>
  <c r="AE410" i="4" s="1"/>
  <c r="AH410" i="4"/>
  <c r="AV410" i="4" s="1"/>
  <c r="AV411" i="4" s="1"/>
  <c r="M295" i="8"/>
  <c r="M36" i="8"/>
  <c r="M36" i="7"/>
  <c r="N36" i="7"/>
  <c r="L36" i="7"/>
  <c r="L36" i="8"/>
  <c r="N36" i="8"/>
  <c r="AY246" i="8"/>
  <c r="AZ243" i="8"/>
  <c r="AZ244" i="8" s="1"/>
  <c r="AZ245" i="8" s="1"/>
  <c r="AL409" i="4"/>
  <c r="CC244" i="8"/>
  <c r="CC245" i="8" s="1"/>
  <c r="CD243" i="8"/>
  <c r="CC246" i="8"/>
  <c r="F246" i="8"/>
  <c r="G243" i="8"/>
  <c r="F244" i="8"/>
  <c r="F245" i="8" s="1"/>
  <c r="CD246" i="7"/>
  <c r="CD244" i="7"/>
  <c r="CD245" i="7" s="1"/>
  <c r="CE243" i="7"/>
  <c r="U244" i="8"/>
  <c r="U245" i="8" s="1"/>
  <c r="U246" i="8"/>
  <c r="V243" i="8"/>
  <c r="S295" i="7"/>
  <c r="G246" i="7"/>
  <c r="G244" i="7"/>
  <c r="G245" i="7" s="1"/>
  <c r="H243" i="7"/>
  <c r="BN244" i="7"/>
  <c r="BN245" i="7" s="1"/>
  <c r="BO243" i="7"/>
  <c r="BN246" i="7"/>
  <c r="AZ244" i="7"/>
  <c r="AZ245" i="7" s="1"/>
  <c r="BA243" i="7"/>
  <c r="AZ246" i="7"/>
  <c r="CS243" i="7"/>
  <c r="CR244" i="7"/>
  <c r="CR245" i="7" s="1"/>
  <c r="CR246" i="7"/>
  <c r="AJ246" i="8"/>
  <c r="AK243" i="8"/>
  <c r="AJ244" i="8"/>
  <c r="AJ245" i="8" s="1"/>
  <c r="AW171" i="7"/>
  <c r="AC171" i="7"/>
  <c r="M295" i="7"/>
  <c r="AA172" i="7"/>
  <c r="AB170" i="7"/>
  <c r="AU172" i="7"/>
  <c r="CR246" i="8"/>
  <c r="CR244" i="8"/>
  <c r="CR245" i="8" s="1"/>
  <c r="CS243" i="8"/>
  <c r="DH244" i="8"/>
  <c r="DH245" i="8" s="1"/>
  <c r="DI243" i="8"/>
  <c r="DH246" i="8"/>
  <c r="DI243" i="7"/>
  <c r="DH246" i="7"/>
  <c r="DH244" i="7"/>
  <c r="DH245" i="7" s="1"/>
  <c r="AK243" i="7"/>
  <c r="AJ246" i="7"/>
  <c r="AJ244" i="7"/>
  <c r="AJ245" i="7" s="1"/>
  <c r="AC172" i="8"/>
  <c r="AX172" i="8" s="1"/>
  <c r="AD170" i="8"/>
  <c r="AD172" i="8" s="1"/>
  <c r="AY172" i="8" s="1"/>
  <c r="AW171" i="8"/>
  <c r="AC171" i="8"/>
  <c r="BN246" i="8"/>
  <c r="BO243" i="8"/>
  <c r="BN244" i="8"/>
  <c r="BN245" i="8" s="1"/>
  <c r="V246" i="7"/>
  <c r="V244" i="7"/>
  <c r="V245" i="7" s="1"/>
  <c r="W243" i="7"/>
  <c r="UV114" i="1" l="1"/>
  <c r="UV113" i="1"/>
  <c r="ADA107" i="1" a="1"/>
  <c r="ADA107" i="1" s="1"/>
  <c r="ADA89" i="1" a="1"/>
  <c r="ADA89" i="1" s="1"/>
  <c r="ADA91" i="1" s="1" a="1"/>
  <c r="ADA91" i="1" s="1"/>
  <c r="ADA93" i="1" s="1" a="1"/>
  <c r="ADA93" i="1" s="1"/>
  <c r="ADA95" i="1" s="1" a="1"/>
  <c r="ADA95" i="1" s="1"/>
  <c r="ADA97" i="1" s="1" a="1"/>
  <c r="ADA97" i="1" s="1"/>
  <c r="ADA99" i="1" s="1" a="1"/>
  <c r="ADA99" i="1" s="1"/>
  <c r="ADA101" i="1" s="1" a="1"/>
  <c r="ADA101" i="1" s="1"/>
  <c r="ADA103" i="1" s="1" a="1"/>
  <c r="ADA103" i="1" s="1"/>
  <c r="ADA105" i="1" s="1" a="1"/>
  <c r="ADA105" i="1" s="1"/>
  <c r="UV86" i="1"/>
  <c r="UV85" i="1"/>
  <c r="UV87" i="1"/>
  <c r="UV88" i="1"/>
  <c r="UV89" i="1"/>
  <c r="UV90" i="1"/>
  <c r="UV91" i="1"/>
  <c r="UV92" i="1"/>
  <c r="UV93" i="1"/>
  <c r="UV94" i="1"/>
  <c r="UV95" i="1"/>
  <c r="UV96" i="1"/>
  <c r="UV97" i="1"/>
  <c r="UV98" i="1"/>
  <c r="UV99" i="1"/>
  <c r="UV100" i="1"/>
  <c r="UV101" i="1"/>
  <c r="UV102" i="1"/>
  <c r="UV103" i="1"/>
  <c r="UV104" i="1"/>
  <c r="UV105" i="1"/>
  <c r="UV106" i="1"/>
  <c r="UV107" i="1"/>
  <c r="UV108" i="1"/>
  <c r="UX6" i="1"/>
  <c r="UW12" i="1"/>
  <c r="U304" i="7"/>
  <c r="U305" i="7"/>
  <c r="U306" i="7"/>
  <c r="U307" i="7"/>
  <c r="U308" i="7"/>
  <c r="U309" i="7"/>
  <c r="U310" i="7"/>
  <c r="U307" i="8"/>
  <c r="U308" i="8"/>
  <c r="U309" i="8"/>
  <c r="U310" i="8"/>
  <c r="U304" i="8"/>
  <c r="U305" i="8"/>
  <c r="U306" i="8"/>
  <c r="V299" i="7"/>
  <c r="V302" i="7" s="1"/>
  <c r="AA299" i="7"/>
  <c r="AA302" i="7" s="1"/>
  <c r="V299" i="8"/>
  <c r="V302" i="8" s="1"/>
  <c r="AA299" i="8"/>
  <c r="AA302" i="8" s="1"/>
  <c r="AG295" i="7"/>
  <c r="AH295" i="7" s="1"/>
  <c r="AB295" i="7"/>
  <c r="W295" i="8"/>
  <c r="W300" i="8" s="1"/>
  <c r="X295" i="7"/>
  <c r="W295" i="7"/>
  <c r="W300" i="7" s="1"/>
  <c r="U303" i="7"/>
  <c r="U303" i="8"/>
  <c r="AP411" i="4"/>
  <c r="U311" i="8"/>
  <c r="U311" i="7"/>
  <c r="AL410" i="4"/>
  <c r="AZ410" i="4" s="1"/>
  <c r="BG410" i="4" s="1"/>
  <c r="BN410" i="4" s="1"/>
  <c r="BU410" i="4" s="1"/>
  <c r="CB410" i="4" s="1"/>
  <c r="CI410" i="4" s="1"/>
  <c r="AS410" i="4"/>
  <c r="AS411" i="4" s="1"/>
  <c r="AB295" i="8"/>
  <c r="AB300" i="8" s="1"/>
  <c r="AG295" i="8"/>
  <c r="X295" i="8"/>
  <c r="X300" i="8" s="1"/>
  <c r="Q415" i="4"/>
  <c r="D416" i="4"/>
  <c r="C416" i="4" s="1"/>
  <c r="AZ246" i="8"/>
  <c r="BA243" i="8"/>
  <c r="BA246" i="8" s="1"/>
  <c r="A498" i="4"/>
  <c r="E498" i="4" s="1"/>
  <c r="D497" i="4"/>
  <c r="Q497" i="4" s="1"/>
  <c r="E497" i="4"/>
  <c r="P414" i="4"/>
  <c r="I417" i="4"/>
  <c r="V417" i="4" s="1"/>
  <c r="H417" i="4"/>
  <c r="U417" i="4" s="1"/>
  <c r="G417" i="4"/>
  <c r="T417" i="4" s="1"/>
  <c r="F417" i="4"/>
  <c r="S417" i="4" s="1"/>
  <c r="E417" i="4"/>
  <c r="R417" i="4" s="1"/>
  <c r="D434" i="4"/>
  <c r="Q434" i="4" s="1"/>
  <c r="I434" i="4"/>
  <c r="V434" i="4" s="1"/>
  <c r="H434" i="4"/>
  <c r="U434" i="4" s="1"/>
  <c r="G434" i="4"/>
  <c r="T434" i="4" s="1"/>
  <c r="I433" i="4"/>
  <c r="V433" i="4" s="1"/>
  <c r="H433" i="4"/>
  <c r="U433" i="4" s="1"/>
  <c r="G433" i="4"/>
  <c r="T433" i="4" s="1"/>
  <c r="D433" i="4"/>
  <c r="Q433" i="4" s="1"/>
  <c r="A418" i="4"/>
  <c r="AN410" i="6"/>
  <c r="BS408" i="6"/>
  <c r="AQ410" i="7"/>
  <c r="CE408" i="7"/>
  <c r="CF408" i="7"/>
  <c r="AN410" i="7"/>
  <c r="CA410" i="6"/>
  <c r="CD408" i="6"/>
  <c r="CA408" i="6"/>
  <c r="CD408" i="7"/>
  <c r="AO410" i="6"/>
  <c r="BN408" i="7"/>
  <c r="BT410" i="7"/>
  <c r="AO410" i="7"/>
  <c r="AP410" i="6"/>
  <c r="BG410" i="7"/>
  <c r="AM410" i="6"/>
  <c r="CE408" i="6"/>
  <c r="CB408" i="6"/>
  <c r="CM408" i="6"/>
  <c r="CB410" i="6"/>
  <c r="CG408" i="7"/>
  <c r="AQ410" i="6"/>
  <c r="AP410" i="7"/>
  <c r="AQ407" i="6"/>
  <c r="AQ409" i="6" s="1"/>
  <c r="VZ4" i="1" s="1"/>
  <c r="AP409" i="6"/>
  <c r="VY4" i="1" s="1"/>
  <c r="CC408" i="7"/>
  <c r="AM410" i="7"/>
  <c r="BS408" i="8"/>
  <c r="BR408" i="8"/>
  <c r="BQ408" i="8"/>
  <c r="BP408" i="8"/>
  <c r="BO408" i="8"/>
  <c r="BM408" i="8"/>
  <c r="BM410" i="8"/>
  <c r="BN408" i="8"/>
  <c r="BG410" i="8"/>
  <c r="AQ410" i="8"/>
  <c r="AP410" i="8"/>
  <c r="AO410" i="8"/>
  <c r="AN410" i="8"/>
  <c r="AM410" i="8"/>
  <c r="AO410" i="4"/>
  <c r="A435" i="4"/>
  <c r="DJ243" i="7"/>
  <c r="DI246" i="7"/>
  <c r="DI244" i="7"/>
  <c r="DI245" i="7" s="1"/>
  <c r="H246" i="7"/>
  <c r="H244" i="7"/>
  <c r="H245" i="7" s="1"/>
  <c r="I243" i="7"/>
  <c r="V244" i="8"/>
  <c r="V245" i="8" s="1"/>
  <c r="V246" i="8"/>
  <c r="W243" i="8"/>
  <c r="AX171" i="7"/>
  <c r="AD171" i="7"/>
  <c r="AK246" i="8"/>
  <c r="AL243" i="8"/>
  <c r="AK244" i="8"/>
  <c r="AK245" i="8" s="1"/>
  <c r="BO246" i="8"/>
  <c r="BP243" i="8"/>
  <c r="BO244" i="8"/>
  <c r="BO245" i="8" s="1"/>
  <c r="BB243" i="7"/>
  <c r="BA244" i="7"/>
  <c r="BA245" i="7" s="1"/>
  <c r="BA246" i="7"/>
  <c r="AX171" i="8"/>
  <c r="AD171" i="8"/>
  <c r="AB172" i="7"/>
  <c r="AC170" i="7"/>
  <c r="X243" i="7"/>
  <c r="W244" i="7"/>
  <c r="W245" i="7" s="1"/>
  <c r="W246" i="7"/>
  <c r="AV172" i="7"/>
  <c r="CS244" i="7"/>
  <c r="CS245" i="7" s="1"/>
  <c r="CT243" i="7"/>
  <c r="CS246" i="7"/>
  <c r="CE246" i="7"/>
  <c r="CE244" i="7"/>
  <c r="CE245" i="7" s="1"/>
  <c r="CF243" i="7"/>
  <c r="G246" i="8"/>
  <c r="H243" i="8"/>
  <c r="G244" i="8"/>
  <c r="G245" i="8" s="1"/>
  <c r="AL243" i="7"/>
  <c r="AK246" i="7"/>
  <c r="AK244" i="7"/>
  <c r="AK245" i="7" s="1"/>
  <c r="DI244" i="8"/>
  <c r="DI245" i="8" s="1"/>
  <c r="DJ243" i="8"/>
  <c r="DI246" i="8"/>
  <c r="BO244" i="7"/>
  <c r="BO245" i="7" s="1"/>
  <c r="BP243" i="7"/>
  <c r="BO246" i="7"/>
  <c r="CD244" i="8"/>
  <c r="CD245" i="8" s="1"/>
  <c r="CE243" i="8"/>
  <c r="CD246" i="8"/>
  <c r="CS246" i="8"/>
  <c r="CT243" i="8"/>
  <c r="CS244" i="8"/>
  <c r="CS245" i="8" s="1"/>
  <c r="UW114" i="1" l="1"/>
  <c r="UW113" i="1"/>
  <c r="UW85" i="1"/>
  <c r="UW86" i="1"/>
  <c r="UW87" i="1"/>
  <c r="UW88" i="1"/>
  <c r="UW89" i="1"/>
  <c r="UW90" i="1"/>
  <c r="UW91" i="1"/>
  <c r="UW92" i="1"/>
  <c r="UW93" i="1"/>
  <c r="UW94" i="1"/>
  <c r="UW95" i="1"/>
  <c r="UW96" i="1"/>
  <c r="UW97" i="1"/>
  <c r="UW98" i="1"/>
  <c r="UW99" i="1"/>
  <c r="UW100" i="1"/>
  <c r="UW101" i="1"/>
  <c r="UW102" i="1"/>
  <c r="UW103" i="1"/>
  <c r="UW104" i="1"/>
  <c r="UW105" i="1"/>
  <c r="UW106" i="1"/>
  <c r="UW107" i="1"/>
  <c r="UW108" i="1"/>
  <c r="UX12" i="1"/>
  <c r="Y295" i="7"/>
  <c r="Y300" i="7" s="1"/>
  <c r="X300" i="7"/>
  <c r="AD295" i="7"/>
  <c r="AD300" i="7" s="1"/>
  <c r="AB300" i="7"/>
  <c r="AA309" i="8"/>
  <c r="AA310" i="8"/>
  <c r="AA304" i="8"/>
  <c r="AA305" i="8"/>
  <c r="AA306" i="8"/>
  <c r="AA307" i="8"/>
  <c r="AA308" i="8"/>
  <c r="V307" i="8"/>
  <c r="V308" i="8"/>
  <c r="V309" i="8"/>
  <c r="V310" i="8"/>
  <c r="V304" i="8"/>
  <c r="V305" i="8"/>
  <c r="V306" i="8"/>
  <c r="AA305" i="7"/>
  <c r="AA306" i="7"/>
  <c r="AA307" i="7"/>
  <c r="AA308" i="7"/>
  <c r="AA309" i="7"/>
  <c r="AA310" i="7"/>
  <c r="AA304" i="7"/>
  <c r="V304" i="7"/>
  <c r="V305" i="7"/>
  <c r="V306" i="7"/>
  <c r="V307" i="7"/>
  <c r="V308" i="7"/>
  <c r="V309" i="7"/>
  <c r="V310" i="7"/>
  <c r="V303" i="7"/>
  <c r="AA311" i="7"/>
  <c r="AA303" i="7"/>
  <c r="V303" i="8"/>
  <c r="AI295" i="7"/>
  <c r="AG299" i="8"/>
  <c r="AC295" i="8"/>
  <c r="AC300" i="8" s="1"/>
  <c r="AB299" i="8"/>
  <c r="AB302" i="8" s="1"/>
  <c r="X299" i="8"/>
  <c r="X302" i="8" s="1"/>
  <c r="AC295" i="7"/>
  <c r="AC300" i="7" s="1"/>
  <c r="AB299" i="7"/>
  <c r="AG299" i="7"/>
  <c r="W299" i="7"/>
  <c r="W302" i="7" s="1"/>
  <c r="X299" i="7"/>
  <c r="W299" i="8"/>
  <c r="W302" i="8" s="1"/>
  <c r="AA303" i="8"/>
  <c r="AL411" i="4"/>
  <c r="V311" i="8"/>
  <c r="V311" i="7"/>
  <c r="AA311" i="8"/>
  <c r="AJ295" i="7"/>
  <c r="AH295" i="8"/>
  <c r="AD295" i="8"/>
  <c r="AD300" i="8" s="1"/>
  <c r="Y295" i="8"/>
  <c r="Y300" i="8" s="1"/>
  <c r="BB243" i="8"/>
  <c r="BB244" i="8" s="1"/>
  <c r="BB245" i="8" s="1"/>
  <c r="BA244" i="8"/>
  <c r="BA245" i="8" s="1"/>
  <c r="Q416" i="4"/>
  <c r="D417" i="4"/>
  <c r="C417" i="4" s="1"/>
  <c r="F498" i="4"/>
  <c r="A499" i="4"/>
  <c r="D499" i="4" s="1"/>
  <c r="Q499" i="4" s="1"/>
  <c r="D498" i="4"/>
  <c r="Q498" i="4" s="1"/>
  <c r="P415" i="4"/>
  <c r="B415" i="4"/>
  <c r="E418" i="4"/>
  <c r="R418" i="4" s="1"/>
  <c r="F418" i="4"/>
  <c r="S418" i="4" s="1"/>
  <c r="I418" i="4"/>
  <c r="V418" i="4" s="1"/>
  <c r="H418" i="4"/>
  <c r="U418" i="4" s="1"/>
  <c r="G418" i="4"/>
  <c r="T418" i="4" s="1"/>
  <c r="I435" i="4"/>
  <c r="V435" i="4" s="1"/>
  <c r="H435" i="4"/>
  <c r="U435" i="4" s="1"/>
  <c r="G435" i="4"/>
  <c r="T435" i="4" s="1"/>
  <c r="D435" i="4"/>
  <c r="Q435" i="4" s="1"/>
  <c r="A419" i="4"/>
  <c r="BN410" i="7"/>
  <c r="BD410" i="6"/>
  <c r="AP411" i="6"/>
  <c r="BC410" i="7"/>
  <c r="AO411" i="7"/>
  <c r="CA410" i="7"/>
  <c r="BA410" i="7"/>
  <c r="AM411" i="7"/>
  <c r="BU408" i="7"/>
  <c r="CJ408" i="7"/>
  <c r="BC410" i="6"/>
  <c r="AO411" i="6"/>
  <c r="CK408" i="7"/>
  <c r="CH408" i="6"/>
  <c r="BD410" i="7"/>
  <c r="AP411" i="7"/>
  <c r="BE410" i="6"/>
  <c r="AQ411" i="6"/>
  <c r="CK408" i="6"/>
  <c r="CN408" i="7"/>
  <c r="CH410" i="6"/>
  <c r="CI410" i="6"/>
  <c r="BB410" i="7"/>
  <c r="AN411" i="7"/>
  <c r="CM408" i="7"/>
  <c r="CL408" i="7"/>
  <c r="CI408" i="6"/>
  <c r="BE410" i="7"/>
  <c r="AQ411" i="7"/>
  <c r="CL408" i="6"/>
  <c r="BZ408" i="6"/>
  <c r="BA410" i="6"/>
  <c r="AM411" i="6"/>
  <c r="BB410" i="6"/>
  <c r="AN411" i="6"/>
  <c r="BA410" i="8"/>
  <c r="AM411" i="8"/>
  <c r="BB410" i="8"/>
  <c r="AN411" i="8"/>
  <c r="BC410" i="8"/>
  <c r="AO411" i="8"/>
  <c r="BD410" i="8"/>
  <c r="AP411" i="8"/>
  <c r="BE410" i="8"/>
  <c r="AQ411" i="8"/>
  <c r="BN410" i="8"/>
  <c r="BU408" i="8"/>
  <c r="BT410" i="8"/>
  <c r="BT408" i="8"/>
  <c r="BV408" i="8"/>
  <c r="BW408" i="8"/>
  <c r="BX408" i="8"/>
  <c r="BY408" i="8"/>
  <c r="BZ408" i="8"/>
  <c r="BC410" i="4"/>
  <c r="AO411" i="4"/>
  <c r="A436" i="4"/>
  <c r="AY171" i="8"/>
  <c r="BB246" i="7"/>
  <c r="BC243" i="7"/>
  <c r="BB244" i="7"/>
  <c r="BB245" i="7" s="1"/>
  <c r="I243" i="8"/>
  <c r="H246" i="8"/>
  <c r="H244" i="8"/>
  <c r="H245" i="8" s="1"/>
  <c r="X244" i="7"/>
  <c r="X245" i="7" s="1"/>
  <c r="Y243" i="7"/>
  <c r="X246" i="7"/>
  <c r="CT244" i="7"/>
  <c r="CT245" i="7" s="1"/>
  <c r="CU243" i="7"/>
  <c r="CT246" i="7"/>
  <c r="CF246" i="7"/>
  <c r="CF244" i="7"/>
  <c r="CF245" i="7" s="1"/>
  <c r="CG243" i="7"/>
  <c r="I244" i="7"/>
  <c r="I245" i="7" s="1"/>
  <c r="I246" i="7"/>
  <c r="J243" i="7"/>
  <c r="CT246" i="8"/>
  <c r="CU243" i="8"/>
  <c r="CT244" i="8"/>
  <c r="CT245" i="8" s="1"/>
  <c r="AY171" i="7"/>
  <c r="BP246" i="8"/>
  <c r="BQ243" i="8"/>
  <c r="BP244" i="8"/>
  <c r="BP245" i="8" s="1"/>
  <c r="CE244" i="8"/>
  <c r="CE245" i="8" s="1"/>
  <c r="CF243" i="8"/>
  <c r="CE246" i="8"/>
  <c r="DJ244" i="8"/>
  <c r="DJ245" i="8" s="1"/>
  <c r="DK243" i="8"/>
  <c r="DJ246" i="8"/>
  <c r="W244" i="8"/>
  <c r="W245" i="8" s="1"/>
  <c r="X243" i="8"/>
  <c r="W246" i="8"/>
  <c r="AL244" i="7"/>
  <c r="AL245" i="7" s="1"/>
  <c r="AM243" i="7"/>
  <c r="AL246" i="7"/>
  <c r="AC172" i="7"/>
  <c r="AD170" i="7"/>
  <c r="AD172" i="7" s="1"/>
  <c r="AY172" i="7" s="1"/>
  <c r="BP244" i="7"/>
  <c r="BP245" i="7" s="1"/>
  <c r="BQ243" i="7"/>
  <c r="BP246" i="7"/>
  <c r="AW172" i="7"/>
  <c r="DJ246" i="7"/>
  <c r="DK243" i="7"/>
  <c r="DJ244" i="7"/>
  <c r="DJ245" i="7" s="1"/>
  <c r="AL246" i="8"/>
  <c r="AM243" i="8"/>
  <c r="AL244" i="8"/>
  <c r="AL245" i="8" s="1"/>
  <c r="M313" i="6"/>
  <c r="S313" i="6" s="1"/>
  <c r="Y313" i="6" s="1"/>
  <c r="AE313" i="6" s="1"/>
  <c r="L313" i="6"/>
  <c r="R313" i="6" s="1"/>
  <c r="X313" i="6" s="1"/>
  <c r="AD313" i="6" s="1"/>
  <c r="AJ313" i="6" s="1"/>
  <c r="AQ313" i="6" s="1"/>
  <c r="AW313" i="6" s="1"/>
  <c r="J313" i="6"/>
  <c r="P313" i="6" s="1"/>
  <c r="V313" i="6" s="1"/>
  <c r="AB313" i="6" s="1"/>
  <c r="AH313" i="6" s="1"/>
  <c r="I313" i="6"/>
  <c r="M313" i="4"/>
  <c r="L313" i="4"/>
  <c r="J313" i="4"/>
  <c r="I313" i="4"/>
  <c r="I320" i="6"/>
  <c r="U320" i="6" s="1"/>
  <c r="AA320" i="6" s="1"/>
  <c r="AG320" i="6" s="1"/>
  <c r="I317" i="6"/>
  <c r="U317" i="6" s="1"/>
  <c r="AA317" i="6" s="1"/>
  <c r="AG317" i="6" s="1"/>
  <c r="M316" i="6"/>
  <c r="S316" i="6" s="1"/>
  <c r="Y316" i="6" s="1"/>
  <c r="AE316" i="6" s="1"/>
  <c r="L316" i="6"/>
  <c r="R316" i="6" s="1"/>
  <c r="X316" i="6" s="1"/>
  <c r="AD316" i="6" s="1"/>
  <c r="AJ316" i="6" s="1"/>
  <c r="AQ316" i="6" s="1"/>
  <c r="AW316" i="6" s="1"/>
  <c r="J316" i="6"/>
  <c r="P316" i="6" s="1"/>
  <c r="V316" i="6" s="1"/>
  <c r="AB316" i="6" s="1"/>
  <c r="AH316" i="6" s="1"/>
  <c r="I316" i="6"/>
  <c r="M315" i="6"/>
  <c r="S315" i="6" s="1"/>
  <c r="Y315" i="6" s="1"/>
  <c r="AE315" i="6" s="1"/>
  <c r="L315" i="6"/>
  <c r="R315" i="6" s="1"/>
  <c r="X315" i="6" s="1"/>
  <c r="AD315" i="6" s="1"/>
  <c r="AJ315" i="6" s="1"/>
  <c r="AQ315" i="6" s="1"/>
  <c r="AW315" i="6" s="1"/>
  <c r="J315" i="6"/>
  <c r="P315" i="6" s="1"/>
  <c r="V315" i="6" s="1"/>
  <c r="AB315" i="6" s="1"/>
  <c r="AH315" i="6" s="1"/>
  <c r="I315" i="6"/>
  <c r="M314" i="6"/>
  <c r="S314" i="6" s="1"/>
  <c r="Y314" i="6" s="1"/>
  <c r="AE314" i="6" s="1"/>
  <c r="L314" i="6"/>
  <c r="R314" i="6" s="1"/>
  <c r="X314" i="6" s="1"/>
  <c r="AD314" i="6" s="1"/>
  <c r="AJ314" i="6" s="1"/>
  <c r="AQ314" i="6" s="1"/>
  <c r="AW314" i="6" s="1"/>
  <c r="J314" i="6"/>
  <c r="P314" i="6" s="1"/>
  <c r="V314" i="6" s="1"/>
  <c r="AB314" i="6" s="1"/>
  <c r="AH314" i="6" s="1"/>
  <c r="I314" i="6"/>
  <c r="UX114" i="1" l="1"/>
  <c r="UX113" i="1"/>
  <c r="AE295" i="7"/>
  <c r="AE300" i="7" s="1"/>
  <c r="AB302" i="7"/>
  <c r="AD299" i="7"/>
  <c r="AD306" i="7" s="1"/>
  <c r="UX85" i="1"/>
  <c r="UX86" i="1"/>
  <c r="UX87" i="1"/>
  <c r="UX88" i="1"/>
  <c r="UX89" i="1"/>
  <c r="UX90" i="1"/>
  <c r="UX91" i="1"/>
  <c r="UX92" i="1"/>
  <c r="UX93" i="1"/>
  <c r="UX94" i="1"/>
  <c r="UX95" i="1"/>
  <c r="UX96" i="1"/>
  <c r="UX97" i="1"/>
  <c r="UX98" i="1"/>
  <c r="UX99" i="1"/>
  <c r="UX100" i="1"/>
  <c r="UX101" i="1"/>
  <c r="UX102" i="1"/>
  <c r="UX103" i="1"/>
  <c r="UX104" i="1"/>
  <c r="UX105" i="1"/>
  <c r="UX106" i="1"/>
  <c r="UX107" i="1"/>
  <c r="UX108" i="1"/>
  <c r="UY12" i="1"/>
  <c r="Y299" i="7"/>
  <c r="Y302" i="7" s="1"/>
  <c r="O313" i="4"/>
  <c r="X302" i="7"/>
  <c r="AJ15" i="1"/>
  <c r="AJ50" i="1" s="1" a="1"/>
  <c r="AJ50" i="1" s="1"/>
  <c r="AJ14" i="1"/>
  <c r="W308" i="8"/>
  <c r="W309" i="8"/>
  <c r="W310" i="8"/>
  <c r="W304" i="8"/>
  <c r="W305" i="8"/>
  <c r="W306" i="8"/>
  <c r="W307" i="8"/>
  <c r="X304" i="7"/>
  <c r="X305" i="7"/>
  <c r="X306" i="7"/>
  <c r="X307" i="7"/>
  <c r="X308" i="7"/>
  <c r="X309" i="7"/>
  <c r="X310" i="7"/>
  <c r="W304" i="7"/>
  <c r="W305" i="7"/>
  <c r="W306" i="7"/>
  <c r="W307" i="7"/>
  <c r="W308" i="7"/>
  <c r="W309" i="7"/>
  <c r="W310" i="7"/>
  <c r="X308" i="8"/>
  <c r="X309" i="8"/>
  <c r="X310" i="8"/>
  <c r="X304" i="8"/>
  <c r="X305" i="8"/>
  <c r="X306" i="8"/>
  <c r="X307" i="8"/>
  <c r="AB309" i="8"/>
  <c r="AB310" i="8"/>
  <c r="AB304" i="8"/>
  <c r="AB305" i="8"/>
  <c r="AB306" i="8"/>
  <c r="AB307" i="8"/>
  <c r="AB308" i="8"/>
  <c r="AB306" i="7"/>
  <c r="AB307" i="7"/>
  <c r="AB308" i="7"/>
  <c r="AB309" i="7"/>
  <c r="AB310" i="7"/>
  <c r="AB304" i="7"/>
  <c r="AB305" i="7"/>
  <c r="X311" i="7"/>
  <c r="X303" i="8"/>
  <c r="X303" i="7"/>
  <c r="AB303" i="7"/>
  <c r="AB311" i="7"/>
  <c r="AD299" i="8"/>
  <c r="AD302" i="8" s="1"/>
  <c r="AI295" i="8"/>
  <c r="AC299" i="7"/>
  <c r="AC302" i="7" s="1"/>
  <c r="Y299" i="8"/>
  <c r="Y302" i="8" s="1"/>
  <c r="AC299" i="8"/>
  <c r="AC302" i="8" s="1"/>
  <c r="O315" i="6"/>
  <c r="U315" i="6" s="1"/>
  <c r="AA315" i="6" s="1"/>
  <c r="AG315" i="6" s="1"/>
  <c r="AM315" i="6" s="1"/>
  <c r="O313" i="6"/>
  <c r="U313" i="6" s="1"/>
  <c r="AA313" i="6" s="1"/>
  <c r="AG313" i="6" s="1"/>
  <c r="AM313" i="6" s="1"/>
  <c r="O314" i="6"/>
  <c r="U314" i="6" s="1"/>
  <c r="AA314" i="6" s="1"/>
  <c r="AG314" i="6" s="1"/>
  <c r="AM314" i="6" s="1"/>
  <c r="O316" i="6"/>
  <c r="U316" i="6" s="1"/>
  <c r="AA316" i="6" s="1"/>
  <c r="AG316" i="6" s="1"/>
  <c r="AM316" i="6" s="1"/>
  <c r="BE316" i="6"/>
  <c r="BK316" i="6" s="1"/>
  <c r="BC316" i="6"/>
  <c r="BI316" i="6" s="1"/>
  <c r="AP313" i="6"/>
  <c r="AV313" i="6" s="1"/>
  <c r="BB313" i="6" s="1"/>
  <c r="AN313" i="6"/>
  <c r="AT313" i="6" s="1"/>
  <c r="BE313" i="6"/>
  <c r="BK313" i="6" s="1"/>
  <c r="BC313" i="6"/>
  <c r="BI313" i="6" s="1"/>
  <c r="AP314" i="6"/>
  <c r="AV314" i="6" s="1"/>
  <c r="BB314" i="6" s="1"/>
  <c r="AN314" i="6"/>
  <c r="AT314" i="6" s="1"/>
  <c r="BE314" i="6"/>
  <c r="BK314" i="6" s="1"/>
  <c r="BC314" i="6"/>
  <c r="BI314" i="6" s="1"/>
  <c r="W311" i="8"/>
  <c r="W303" i="8"/>
  <c r="W311" i="7"/>
  <c r="W303" i="7"/>
  <c r="AP316" i="6"/>
  <c r="AV316" i="6" s="1"/>
  <c r="BB316" i="6" s="1"/>
  <c r="AN316" i="6"/>
  <c r="AT316" i="6" s="1"/>
  <c r="AP315" i="6"/>
  <c r="AV315" i="6" s="1"/>
  <c r="BB315" i="6" s="1"/>
  <c r="AN315" i="6"/>
  <c r="AT315" i="6" s="1"/>
  <c r="BE315" i="6"/>
  <c r="BK315" i="6" s="1"/>
  <c r="BC315" i="6"/>
  <c r="BI315" i="6" s="1"/>
  <c r="AB303" i="8"/>
  <c r="AK315" i="6"/>
  <c r="AR315" i="6" s="1"/>
  <c r="AK316" i="6"/>
  <c r="AR316" i="6" s="1"/>
  <c r="AK314" i="6"/>
  <c r="AR314" i="6" s="1"/>
  <c r="AK313" i="6"/>
  <c r="AR313" i="6" s="1"/>
  <c r="X311" i="8"/>
  <c r="AB311" i="8"/>
  <c r="AE295" i="8"/>
  <c r="AE300" i="8" s="1"/>
  <c r="AJ295" i="8"/>
  <c r="AK295" i="7"/>
  <c r="C324" i="6"/>
  <c r="C324" i="7"/>
  <c r="C324" i="4"/>
  <c r="BB246" i="8"/>
  <c r="BC243" i="8"/>
  <c r="BC244" i="8" s="1"/>
  <c r="BC245" i="8" s="1"/>
  <c r="D418" i="4"/>
  <c r="C418" i="4" s="1"/>
  <c r="EB117" i="1"/>
  <c r="EB14" i="1"/>
  <c r="EB15" i="1" s="1" a="1"/>
  <c r="EB15" i="1" s="1"/>
  <c r="EB50" i="1" s="1" a="1"/>
  <c r="EB50" i="1" s="1"/>
  <c r="EC117" i="1"/>
  <c r="EC14" i="1"/>
  <c r="EC15" i="1" s="1" a="1"/>
  <c r="EC15" i="1" s="1"/>
  <c r="EC50" i="1" s="1" a="1"/>
  <c r="EC50" i="1" s="1"/>
  <c r="ED117" i="1"/>
  <c r="ED14" i="1"/>
  <c r="ED15" i="1" s="1" a="1"/>
  <c r="ED15" i="1" s="1"/>
  <c r="ED50" i="1" s="1" a="1"/>
  <c r="ED50" i="1" s="1"/>
  <c r="A500" i="4"/>
  <c r="E500" i="4" s="1"/>
  <c r="E499" i="4"/>
  <c r="F499" i="4"/>
  <c r="Q417" i="4"/>
  <c r="P416" i="4"/>
  <c r="B416" i="4"/>
  <c r="I436" i="4"/>
  <c r="V436" i="4" s="1"/>
  <c r="H436" i="4"/>
  <c r="U436" i="4" s="1"/>
  <c r="G436" i="4"/>
  <c r="T436" i="4" s="1"/>
  <c r="D436" i="4"/>
  <c r="Q436" i="4" s="1"/>
  <c r="I419" i="4"/>
  <c r="V419" i="4" s="1"/>
  <c r="H419" i="4"/>
  <c r="U419" i="4" s="1"/>
  <c r="G419" i="4"/>
  <c r="T419" i="4" s="1"/>
  <c r="F419" i="4"/>
  <c r="S419" i="4" s="1"/>
  <c r="E419" i="4"/>
  <c r="R419" i="4" s="1"/>
  <c r="A420" i="4"/>
  <c r="BL410" i="6"/>
  <c r="BK410" i="7"/>
  <c r="BI410" i="6"/>
  <c r="BH410" i="6"/>
  <c r="BJ410" i="6"/>
  <c r="CG408" i="6"/>
  <c r="CB408" i="7"/>
  <c r="BL410" i="7"/>
  <c r="BH410" i="7"/>
  <c r="CH410" i="7"/>
  <c r="BJ410" i="7"/>
  <c r="BK410" i="6"/>
  <c r="BI410" i="7"/>
  <c r="BU410" i="7"/>
  <c r="CG408" i="8"/>
  <c r="CF408" i="8"/>
  <c r="CE408" i="8"/>
  <c r="CD408" i="8"/>
  <c r="CC408" i="8"/>
  <c r="CA408" i="8"/>
  <c r="CA410" i="8"/>
  <c r="CB408" i="8"/>
  <c r="BU410" i="8"/>
  <c r="BL410" i="8"/>
  <c r="BK410" i="8"/>
  <c r="BJ410" i="8"/>
  <c r="BI410" i="8"/>
  <c r="BH410" i="8"/>
  <c r="BJ410" i="4"/>
  <c r="C378" i="6"/>
  <c r="C378" i="7"/>
  <c r="C378" i="8"/>
  <c r="C378" i="4"/>
  <c r="A437" i="4"/>
  <c r="CU244" i="7"/>
  <c r="CU245" i="7" s="1"/>
  <c r="CV243" i="7"/>
  <c r="CU246" i="7"/>
  <c r="BQ244" i="7"/>
  <c r="BQ245" i="7" s="1"/>
  <c r="BR243" i="7"/>
  <c r="BQ246" i="7"/>
  <c r="AX172" i="7"/>
  <c r="BQ246" i="8"/>
  <c r="BR243" i="8"/>
  <c r="BQ244" i="8"/>
  <c r="BQ245" i="8" s="1"/>
  <c r="Y246" i="7"/>
  <c r="Y244" i="7"/>
  <c r="Y245" i="7" s="1"/>
  <c r="Z243" i="7"/>
  <c r="AN243" i="7"/>
  <c r="AM246" i="7"/>
  <c r="AM244" i="7"/>
  <c r="AM245" i="7" s="1"/>
  <c r="X244" i="8"/>
  <c r="X245" i="8" s="1"/>
  <c r="Y243" i="8"/>
  <c r="X246" i="8"/>
  <c r="CU246" i="8"/>
  <c r="CV243" i="8"/>
  <c r="CU244" i="8"/>
  <c r="CU245" i="8" s="1"/>
  <c r="J243" i="8"/>
  <c r="I246" i="8"/>
  <c r="I244" i="8"/>
  <c r="I245" i="8" s="1"/>
  <c r="J244" i="7"/>
  <c r="J245" i="7" s="1"/>
  <c r="J246" i="7"/>
  <c r="K243" i="7"/>
  <c r="AM246" i="8"/>
  <c r="AN243" i="8"/>
  <c r="AM244" i="8"/>
  <c r="AM245" i="8" s="1"/>
  <c r="CG246" i="7"/>
  <c r="CG244" i="7"/>
  <c r="CG245" i="7" s="1"/>
  <c r="CH243" i="7"/>
  <c r="DK244" i="8"/>
  <c r="DK245" i="8" s="1"/>
  <c r="DL243" i="8"/>
  <c r="DK246" i="8"/>
  <c r="BC244" i="7"/>
  <c r="BC245" i="7" s="1"/>
  <c r="BD243" i="7"/>
  <c r="BC246" i="7"/>
  <c r="DL243" i="7"/>
  <c r="DK246" i="7"/>
  <c r="DK244" i="7"/>
  <c r="DK245" i="7" s="1"/>
  <c r="CF244" i="8"/>
  <c r="CF245" i="8" s="1"/>
  <c r="CG243" i="8"/>
  <c r="CF246" i="8"/>
  <c r="P313" i="4"/>
  <c r="R313" i="4"/>
  <c r="S313" i="4"/>
  <c r="FW117" i="1"/>
  <c r="FU117" i="1"/>
  <c r="M316" i="4"/>
  <c r="L316" i="4"/>
  <c r="J316" i="4"/>
  <c r="I316" i="4"/>
  <c r="M315" i="4"/>
  <c r="L315" i="4"/>
  <c r="J315" i="4"/>
  <c r="I315" i="4"/>
  <c r="E154" i="4"/>
  <c r="E153" i="4"/>
  <c r="E152" i="4"/>
  <c r="E154" i="6"/>
  <c r="E153" i="6"/>
  <c r="E152" i="6"/>
  <c r="I295" i="6"/>
  <c r="D295" i="6"/>
  <c r="AU289" i="6"/>
  <c r="AU290" i="6" s="1"/>
  <c r="AU291" i="6" s="1"/>
  <c r="AT289" i="6"/>
  <c r="AT290" i="6" s="1"/>
  <c r="AT291" i="6" s="1"/>
  <c r="AS289" i="6"/>
  <c r="AS290" i="6" s="1"/>
  <c r="AS291" i="6" s="1"/>
  <c r="AR289" i="6"/>
  <c r="AR290" i="6" s="1"/>
  <c r="AR291" i="6" s="1"/>
  <c r="AQ289" i="6"/>
  <c r="AQ290" i="6" s="1"/>
  <c r="AQ291" i="6" s="1"/>
  <c r="AP289" i="6"/>
  <c r="AP290" i="6" s="1"/>
  <c r="AP291" i="6" s="1"/>
  <c r="AO289" i="6"/>
  <c r="AO290" i="6" s="1"/>
  <c r="AO291" i="6" s="1"/>
  <c r="AN289" i="6"/>
  <c r="AN290" i="6" s="1"/>
  <c r="AN291" i="6" s="1"/>
  <c r="AM289" i="6"/>
  <c r="AM290" i="6" s="1"/>
  <c r="AM291" i="6" s="1"/>
  <c r="AL289" i="6"/>
  <c r="AL290" i="6" s="1"/>
  <c r="AL291" i="6" s="1"/>
  <c r="AK289" i="6"/>
  <c r="AK290" i="6" s="1"/>
  <c r="AK291" i="6" s="1"/>
  <c r="AJ289" i="6"/>
  <c r="AJ290" i="6" s="1"/>
  <c r="AJ291" i="6" s="1"/>
  <c r="AI289" i="6"/>
  <c r="AI290" i="6" s="1"/>
  <c r="AI291" i="6" s="1"/>
  <c r="AH289" i="6"/>
  <c r="AH290" i="6" s="1"/>
  <c r="AH291" i="6" s="1"/>
  <c r="AG289" i="6"/>
  <c r="AG290" i="6" s="1"/>
  <c r="AG291" i="6" s="1"/>
  <c r="AF289" i="6"/>
  <c r="AF290" i="6" s="1"/>
  <c r="AF291" i="6" s="1"/>
  <c r="AE289" i="6"/>
  <c r="AE290" i="6" s="1"/>
  <c r="AE291" i="6" s="1"/>
  <c r="AD289" i="6"/>
  <c r="AD290" i="6" s="1"/>
  <c r="AD291" i="6" s="1"/>
  <c r="AC289" i="6"/>
  <c r="AC290" i="6" s="1"/>
  <c r="AC291" i="6" s="1"/>
  <c r="AB289" i="6"/>
  <c r="AB290" i="6" s="1"/>
  <c r="AB291" i="6" s="1"/>
  <c r="AA289" i="6"/>
  <c r="AA290" i="6" s="1"/>
  <c r="AA291" i="6" s="1"/>
  <c r="Z289" i="6"/>
  <c r="Z290" i="6" s="1"/>
  <c r="Z291" i="6" s="1"/>
  <c r="Y289" i="6"/>
  <c r="Y290" i="6" s="1"/>
  <c r="Y291" i="6" s="1"/>
  <c r="X289" i="6"/>
  <c r="X290" i="6" s="1"/>
  <c r="X291" i="6" s="1"/>
  <c r="W289" i="6"/>
  <c r="W290" i="6" s="1"/>
  <c r="W291" i="6" s="1"/>
  <c r="V289" i="6"/>
  <c r="V290" i="6" s="1"/>
  <c r="V291" i="6" s="1"/>
  <c r="U289" i="6"/>
  <c r="U290" i="6" s="1"/>
  <c r="U291" i="6" s="1"/>
  <c r="T289" i="6"/>
  <c r="T290" i="6" s="1"/>
  <c r="T291" i="6" s="1"/>
  <c r="S289" i="6"/>
  <c r="S290" i="6" s="1"/>
  <c r="S291" i="6" s="1"/>
  <c r="R289" i="6"/>
  <c r="R290" i="6" s="1"/>
  <c r="R291" i="6" s="1"/>
  <c r="Q289" i="6"/>
  <c r="Q290" i="6" s="1"/>
  <c r="Q291" i="6" s="1"/>
  <c r="P289" i="6"/>
  <c r="P290" i="6" s="1"/>
  <c r="P291" i="6" s="1"/>
  <c r="O289" i="6"/>
  <c r="O290" i="6" s="1"/>
  <c r="O291" i="6" s="1"/>
  <c r="N289" i="6"/>
  <c r="N290" i="6" s="1"/>
  <c r="N291" i="6" s="1"/>
  <c r="M289" i="6"/>
  <c r="M290" i="6" s="1"/>
  <c r="M291" i="6" s="1"/>
  <c r="L289" i="6"/>
  <c r="L290" i="6" s="1"/>
  <c r="L291" i="6" s="1"/>
  <c r="K289" i="6"/>
  <c r="K290" i="6" s="1"/>
  <c r="K291" i="6" s="1"/>
  <c r="J289" i="6"/>
  <c r="J290" i="6" s="1"/>
  <c r="J291" i="6" s="1"/>
  <c r="I289" i="6"/>
  <c r="I290" i="6" s="1"/>
  <c r="I291" i="6" s="1"/>
  <c r="H289" i="6"/>
  <c r="H290" i="6" s="1"/>
  <c r="H291" i="6" s="1"/>
  <c r="G289" i="6"/>
  <c r="G290" i="6" s="1"/>
  <c r="G291" i="6" s="1"/>
  <c r="F289" i="6"/>
  <c r="F290" i="6" s="1"/>
  <c r="F291" i="6" s="1"/>
  <c r="E289" i="6"/>
  <c r="E290" i="6" s="1"/>
  <c r="E291" i="6" s="1"/>
  <c r="D289" i="6"/>
  <c r="D290" i="6" s="1"/>
  <c r="D291" i="6" s="1"/>
  <c r="C289" i="6"/>
  <c r="C290" i="6" s="1"/>
  <c r="C291" i="6" s="1"/>
  <c r="AU284" i="6"/>
  <c r="AU285" i="6" s="1"/>
  <c r="AU286" i="6" s="1"/>
  <c r="AT284" i="6"/>
  <c r="AT285" i="6" s="1"/>
  <c r="AT286" i="6" s="1"/>
  <c r="AS284" i="6"/>
  <c r="AS285" i="6" s="1"/>
  <c r="AS286" i="6" s="1"/>
  <c r="AR284" i="6"/>
  <c r="AR285" i="6" s="1"/>
  <c r="AR286" i="6" s="1"/>
  <c r="AQ284" i="6"/>
  <c r="AQ285" i="6" s="1"/>
  <c r="AQ286" i="6" s="1"/>
  <c r="AP284" i="6"/>
  <c r="AP285" i="6" s="1"/>
  <c r="AP286" i="6" s="1"/>
  <c r="AO284" i="6"/>
  <c r="AO285" i="6" s="1"/>
  <c r="AO286" i="6" s="1"/>
  <c r="AN284" i="6"/>
  <c r="AN285" i="6" s="1"/>
  <c r="AN286" i="6" s="1"/>
  <c r="AM284" i="6"/>
  <c r="AM285" i="6" s="1"/>
  <c r="AM286" i="6" s="1"/>
  <c r="AL284" i="6"/>
  <c r="AL285" i="6" s="1"/>
  <c r="AL286" i="6" s="1"/>
  <c r="AK284" i="6"/>
  <c r="AK285" i="6" s="1"/>
  <c r="AK286" i="6" s="1"/>
  <c r="AJ284" i="6"/>
  <c r="AJ285" i="6" s="1"/>
  <c r="AJ286" i="6" s="1"/>
  <c r="AI284" i="6"/>
  <c r="AI285" i="6" s="1"/>
  <c r="AI286" i="6" s="1"/>
  <c r="AH284" i="6"/>
  <c r="AH285" i="6" s="1"/>
  <c r="AH286" i="6" s="1"/>
  <c r="AG284" i="6"/>
  <c r="AG285" i="6" s="1"/>
  <c r="AG286" i="6" s="1"/>
  <c r="AF284" i="6"/>
  <c r="AF285" i="6" s="1"/>
  <c r="AF286" i="6" s="1"/>
  <c r="AE284" i="6"/>
  <c r="AE285" i="6" s="1"/>
  <c r="AE286" i="6" s="1"/>
  <c r="AD284" i="6"/>
  <c r="AD285" i="6" s="1"/>
  <c r="AD286" i="6" s="1"/>
  <c r="AC284" i="6"/>
  <c r="AC285" i="6" s="1"/>
  <c r="AC286" i="6" s="1"/>
  <c r="AB284" i="6"/>
  <c r="AB285" i="6" s="1"/>
  <c r="AB286" i="6" s="1"/>
  <c r="AA284" i="6"/>
  <c r="AA285" i="6" s="1"/>
  <c r="AA286" i="6" s="1"/>
  <c r="Z284" i="6"/>
  <c r="Z285" i="6" s="1"/>
  <c r="Z286" i="6" s="1"/>
  <c r="Y284" i="6"/>
  <c r="Y285" i="6" s="1"/>
  <c r="Y286" i="6" s="1"/>
  <c r="X284" i="6"/>
  <c r="X285" i="6" s="1"/>
  <c r="X286" i="6" s="1"/>
  <c r="W284" i="6"/>
  <c r="W285" i="6" s="1"/>
  <c r="W286" i="6" s="1"/>
  <c r="V284" i="6"/>
  <c r="V285" i="6" s="1"/>
  <c r="V286" i="6" s="1"/>
  <c r="U284" i="6"/>
  <c r="U285" i="6" s="1"/>
  <c r="U286" i="6" s="1"/>
  <c r="T284" i="6"/>
  <c r="T285" i="6" s="1"/>
  <c r="T286" i="6" s="1"/>
  <c r="S284" i="6"/>
  <c r="S285" i="6" s="1"/>
  <c r="S286" i="6" s="1"/>
  <c r="R284" i="6"/>
  <c r="R285" i="6" s="1"/>
  <c r="R286" i="6" s="1"/>
  <c r="Q284" i="6"/>
  <c r="Q285" i="6" s="1"/>
  <c r="Q286" i="6" s="1"/>
  <c r="P284" i="6"/>
  <c r="P285" i="6" s="1"/>
  <c r="P286" i="6" s="1"/>
  <c r="O284" i="6"/>
  <c r="O285" i="6" s="1"/>
  <c r="O286" i="6" s="1"/>
  <c r="N284" i="6"/>
  <c r="N285" i="6" s="1"/>
  <c r="N286" i="6" s="1"/>
  <c r="M284" i="6"/>
  <c r="M285" i="6" s="1"/>
  <c r="M286" i="6" s="1"/>
  <c r="L284" i="6"/>
  <c r="L285" i="6" s="1"/>
  <c r="L286" i="6" s="1"/>
  <c r="K284" i="6"/>
  <c r="K285" i="6" s="1"/>
  <c r="K286" i="6" s="1"/>
  <c r="J284" i="6"/>
  <c r="J285" i="6" s="1"/>
  <c r="J286" i="6" s="1"/>
  <c r="I284" i="6"/>
  <c r="I285" i="6" s="1"/>
  <c r="I286" i="6" s="1"/>
  <c r="H284" i="6"/>
  <c r="H285" i="6" s="1"/>
  <c r="H286" i="6" s="1"/>
  <c r="G284" i="6"/>
  <c r="G285" i="6" s="1"/>
  <c r="G286" i="6" s="1"/>
  <c r="F284" i="6"/>
  <c r="F285" i="6" s="1"/>
  <c r="F286" i="6" s="1"/>
  <c r="E284" i="6"/>
  <c r="E285" i="6" s="1"/>
  <c r="E286" i="6" s="1"/>
  <c r="D284" i="6"/>
  <c r="D285" i="6" s="1"/>
  <c r="D286" i="6" s="1"/>
  <c r="C284" i="6"/>
  <c r="C285" i="6" s="1"/>
  <c r="C286" i="6" s="1"/>
  <c r="AU279" i="6"/>
  <c r="AU280" i="6" s="1"/>
  <c r="AU281" i="6" s="1"/>
  <c r="AT279" i="6"/>
  <c r="AT280" i="6" s="1"/>
  <c r="AT281" i="6" s="1"/>
  <c r="AS279" i="6"/>
  <c r="AS280" i="6" s="1"/>
  <c r="AS281" i="6" s="1"/>
  <c r="AR279" i="6"/>
  <c r="AR280" i="6" s="1"/>
  <c r="AR281" i="6" s="1"/>
  <c r="AQ279" i="6"/>
  <c r="AQ280" i="6" s="1"/>
  <c r="AQ281" i="6" s="1"/>
  <c r="AP279" i="6"/>
  <c r="AP280" i="6" s="1"/>
  <c r="AP281" i="6" s="1"/>
  <c r="AO279" i="6"/>
  <c r="AO280" i="6" s="1"/>
  <c r="AO281" i="6" s="1"/>
  <c r="AN279" i="6"/>
  <c r="AN280" i="6" s="1"/>
  <c r="AN281" i="6" s="1"/>
  <c r="AM279" i="6"/>
  <c r="AM280" i="6" s="1"/>
  <c r="AM281" i="6" s="1"/>
  <c r="AL279" i="6"/>
  <c r="AL280" i="6" s="1"/>
  <c r="AL281" i="6" s="1"/>
  <c r="AK279" i="6"/>
  <c r="AK280" i="6" s="1"/>
  <c r="AK281" i="6" s="1"/>
  <c r="AJ279" i="6"/>
  <c r="AJ280" i="6" s="1"/>
  <c r="AJ281" i="6" s="1"/>
  <c r="AI279" i="6"/>
  <c r="AI280" i="6" s="1"/>
  <c r="AI281" i="6" s="1"/>
  <c r="AH279" i="6"/>
  <c r="AH280" i="6" s="1"/>
  <c r="AH281" i="6" s="1"/>
  <c r="AG279" i="6"/>
  <c r="AG280" i="6" s="1"/>
  <c r="AG281" i="6" s="1"/>
  <c r="AF279" i="6"/>
  <c r="AF280" i="6" s="1"/>
  <c r="AF281" i="6" s="1"/>
  <c r="AE279" i="6"/>
  <c r="AE280" i="6" s="1"/>
  <c r="AE281" i="6" s="1"/>
  <c r="AD279" i="6"/>
  <c r="AD280" i="6" s="1"/>
  <c r="AD281" i="6" s="1"/>
  <c r="AC279" i="6"/>
  <c r="AC280" i="6" s="1"/>
  <c r="AC281" i="6" s="1"/>
  <c r="AB279" i="6"/>
  <c r="AB280" i="6" s="1"/>
  <c r="AB281" i="6" s="1"/>
  <c r="AA279" i="6"/>
  <c r="AA280" i="6" s="1"/>
  <c r="AA281" i="6" s="1"/>
  <c r="Z279" i="6"/>
  <c r="Z280" i="6" s="1"/>
  <c r="Z281" i="6" s="1"/>
  <c r="Y279" i="6"/>
  <c r="Y280" i="6" s="1"/>
  <c r="Y281" i="6" s="1"/>
  <c r="X279" i="6"/>
  <c r="X280" i="6" s="1"/>
  <c r="X281" i="6" s="1"/>
  <c r="W279" i="6"/>
  <c r="W280" i="6" s="1"/>
  <c r="W281" i="6" s="1"/>
  <c r="V279" i="6"/>
  <c r="V280" i="6" s="1"/>
  <c r="V281" i="6" s="1"/>
  <c r="U279" i="6"/>
  <c r="U280" i="6" s="1"/>
  <c r="U281" i="6" s="1"/>
  <c r="T279" i="6"/>
  <c r="T280" i="6" s="1"/>
  <c r="T281" i="6" s="1"/>
  <c r="S279" i="6"/>
  <c r="S280" i="6" s="1"/>
  <c r="S281" i="6" s="1"/>
  <c r="R279" i="6"/>
  <c r="R280" i="6" s="1"/>
  <c r="R281" i="6" s="1"/>
  <c r="Q279" i="6"/>
  <c r="Q280" i="6" s="1"/>
  <c r="Q281" i="6" s="1"/>
  <c r="P279" i="6"/>
  <c r="P280" i="6" s="1"/>
  <c r="P281" i="6" s="1"/>
  <c r="O279" i="6"/>
  <c r="O280" i="6" s="1"/>
  <c r="O281" i="6" s="1"/>
  <c r="N279" i="6"/>
  <c r="N280" i="6" s="1"/>
  <c r="N281" i="6" s="1"/>
  <c r="M279" i="6"/>
  <c r="M280" i="6" s="1"/>
  <c r="M281" i="6" s="1"/>
  <c r="L279" i="6"/>
  <c r="L280" i="6" s="1"/>
  <c r="L281" i="6" s="1"/>
  <c r="K279" i="6"/>
  <c r="K280" i="6" s="1"/>
  <c r="K281" i="6" s="1"/>
  <c r="J279" i="6"/>
  <c r="J280" i="6" s="1"/>
  <c r="J281" i="6" s="1"/>
  <c r="I279" i="6"/>
  <c r="I280" i="6" s="1"/>
  <c r="I281" i="6" s="1"/>
  <c r="H279" i="6"/>
  <c r="H280" i="6" s="1"/>
  <c r="H281" i="6" s="1"/>
  <c r="G279" i="6"/>
  <c r="G280" i="6" s="1"/>
  <c r="G281" i="6" s="1"/>
  <c r="F279" i="6"/>
  <c r="F280" i="6" s="1"/>
  <c r="F281" i="6" s="1"/>
  <c r="E279" i="6"/>
  <c r="E280" i="6" s="1"/>
  <c r="E281" i="6" s="1"/>
  <c r="D279" i="6"/>
  <c r="D280" i="6" s="1"/>
  <c r="D281" i="6" s="1"/>
  <c r="C279" i="6"/>
  <c r="C280" i="6" s="1"/>
  <c r="C281" i="6" s="1"/>
  <c r="AU274" i="6"/>
  <c r="AU275" i="6" s="1"/>
  <c r="AU276" i="6" s="1"/>
  <c r="AT274" i="6"/>
  <c r="AT275" i="6" s="1"/>
  <c r="AT276" i="6" s="1"/>
  <c r="AS274" i="6"/>
  <c r="AS275" i="6" s="1"/>
  <c r="AS276" i="6" s="1"/>
  <c r="AR274" i="6"/>
  <c r="AR275" i="6" s="1"/>
  <c r="AR276" i="6" s="1"/>
  <c r="AQ274" i="6"/>
  <c r="AQ275" i="6" s="1"/>
  <c r="AQ276" i="6" s="1"/>
  <c r="AP274" i="6"/>
  <c r="AP275" i="6" s="1"/>
  <c r="AP276" i="6" s="1"/>
  <c r="AO274" i="6"/>
  <c r="AO275" i="6" s="1"/>
  <c r="AO276" i="6" s="1"/>
  <c r="AN274" i="6"/>
  <c r="AN275" i="6" s="1"/>
  <c r="AN276" i="6" s="1"/>
  <c r="AM274" i="6"/>
  <c r="AM275" i="6" s="1"/>
  <c r="AM276" i="6" s="1"/>
  <c r="AL274" i="6"/>
  <c r="AL275" i="6" s="1"/>
  <c r="AL276" i="6" s="1"/>
  <c r="AK274" i="6"/>
  <c r="AK275" i="6" s="1"/>
  <c r="AK276" i="6" s="1"/>
  <c r="AJ274" i="6"/>
  <c r="AJ275" i="6" s="1"/>
  <c r="AJ276" i="6" s="1"/>
  <c r="AI274" i="6"/>
  <c r="AI275" i="6" s="1"/>
  <c r="AI276" i="6" s="1"/>
  <c r="AH274" i="6"/>
  <c r="AH275" i="6" s="1"/>
  <c r="AH276" i="6" s="1"/>
  <c r="AG274" i="6"/>
  <c r="AG275" i="6" s="1"/>
  <c r="AG276" i="6" s="1"/>
  <c r="AF274" i="6"/>
  <c r="AF275" i="6" s="1"/>
  <c r="AF276" i="6" s="1"/>
  <c r="AE274" i="6"/>
  <c r="AE275" i="6" s="1"/>
  <c r="AE276" i="6" s="1"/>
  <c r="AD274" i="6"/>
  <c r="AD275" i="6" s="1"/>
  <c r="AD276" i="6" s="1"/>
  <c r="AC274" i="6"/>
  <c r="AC275" i="6" s="1"/>
  <c r="AC276" i="6" s="1"/>
  <c r="AB274" i="6"/>
  <c r="AB275" i="6" s="1"/>
  <c r="AB276" i="6" s="1"/>
  <c r="AA274" i="6"/>
  <c r="AA275" i="6" s="1"/>
  <c r="AA276" i="6" s="1"/>
  <c r="Z274" i="6"/>
  <c r="Z275" i="6" s="1"/>
  <c r="Z276" i="6" s="1"/>
  <c r="Y274" i="6"/>
  <c r="Y275" i="6" s="1"/>
  <c r="Y276" i="6" s="1"/>
  <c r="X274" i="6"/>
  <c r="X275" i="6" s="1"/>
  <c r="X276" i="6" s="1"/>
  <c r="W274" i="6"/>
  <c r="W275" i="6" s="1"/>
  <c r="W276" i="6" s="1"/>
  <c r="V274" i="6"/>
  <c r="V275" i="6" s="1"/>
  <c r="V276" i="6" s="1"/>
  <c r="U274" i="6"/>
  <c r="U275" i="6" s="1"/>
  <c r="U276" i="6" s="1"/>
  <c r="T274" i="6"/>
  <c r="T275" i="6" s="1"/>
  <c r="T276" i="6" s="1"/>
  <c r="S274" i="6"/>
  <c r="S275" i="6" s="1"/>
  <c r="S276" i="6" s="1"/>
  <c r="R274" i="6"/>
  <c r="R275" i="6" s="1"/>
  <c r="R276" i="6" s="1"/>
  <c r="Q274" i="6"/>
  <c r="Q275" i="6" s="1"/>
  <c r="Q276" i="6" s="1"/>
  <c r="P274" i="6"/>
  <c r="P275" i="6" s="1"/>
  <c r="P276" i="6" s="1"/>
  <c r="O274" i="6"/>
  <c r="O275" i="6" s="1"/>
  <c r="O276" i="6" s="1"/>
  <c r="N274" i="6"/>
  <c r="N275" i="6" s="1"/>
  <c r="N276" i="6" s="1"/>
  <c r="M274" i="6"/>
  <c r="M275" i="6" s="1"/>
  <c r="M276" i="6" s="1"/>
  <c r="L274" i="6"/>
  <c r="L275" i="6" s="1"/>
  <c r="L276" i="6" s="1"/>
  <c r="K274" i="6"/>
  <c r="K275" i="6" s="1"/>
  <c r="K276" i="6" s="1"/>
  <c r="J274" i="6"/>
  <c r="J275" i="6" s="1"/>
  <c r="J276" i="6" s="1"/>
  <c r="I274" i="6"/>
  <c r="I275" i="6" s="1"/>
  <c r="I276" i="6" s="1"/>
  <c r="H274" i="6"/>
  <c r="H275" i="6" s="1"/>
  <c r="H276" i="6" s="1"/>
  <c r="G274" i="6"/>
  <c r="G275" i="6" s="1"/>
  <c r="G276" i="6" s="1"/>
  <c r="F274" i="6"/>
  <c r="F275" i="6" s="1"/>
  <c r="F276" i="6" s="1"/>
  <c r="E274" i="6"/>
  <c r="E275" i="6" s="1"/>
  <c r="E276" i="6" s="1"/>
  <c r="D274" i="6"/>
  <c r="D275" i="6" s="1"/>
  <c r="D276" i="6" s="1"/>
  <c r="C274" i="6"/>
  <c r="C275" i="6" s="1"/>
  <c r="C276" i="6" s="1"/>
  <c r="AU269" i="6"/>
  <c r="AU270" i="6" s="1"/>
  <c r="AU271" i="6" s="1"/>
  <c r="AT269" i="6"/>
  <c r="AT270" i="6" s="1"/>
  <c r="AT271" i="6" s="1"/>
  <c r="AS269" i="6"/>
  <c r="AS270" i="6" s="1"/>
  <c r="AS271" i="6" s="1"/>
  <c r="AR269" i="6"/>
  <c r="AR270" i="6" s="1"/>
  <c r="AR271" i="6" s="1"/>
  <c r="AQ269" i="6"/>
  <c r="AQ270" i="6" s="1"/>
  <c r="AQ271" i="6" s="1"/>
  <c r="AP269" i="6"/>
  <c r="AP270" i="6" s="1"/>
  <c r="AP271" i="6" s="1"/>
  <c r="AO269" i="6"/>
  <c r="AO270" i="6" s="1"/>
  <c r="AO271" i="6" s="1"/>
  <c r="AN269" i="6"/>
  <c r="AN270" i="6" s="1"/>
  <c r="AN271" i="6" s="1"/>
  <c r="AM269" i="6"/>
  <c r="AM270" i="6" s="1"/>
  <c r="AM271" i="6" s="1"/>
  <c r="AL269" i="6"/>
  <c r="AL270" i="6" s="1"/>
  <c r="AL271" i="6" s="1"/>
  <c r="AK269" i="6"/>
  <c r="AK270" i="6" s="1"/>
  <c r="AK271" i="6" s="1"/>
  <c r="AJ269" i="6"/>
  <c r="AJ270" i="6" s="1"/>
  <c r="AJ271" i="6" s="1"/>
  <c r="AI269" i="6"/>
  <c r="AI270" i="6" s="1"/>
  <c r="AI271" i="6" s="1"/>
  <c r="AH269" i="6"/>
  <c r="AH270" i="6" s="1"/>
  <c r="AH271" i="6" s="1"/>
  <c r="AG269" i="6"/>
  <c r="AG270" i="6" s="1"/>
  <c r="AG271" i="6" s="1"/>
  <c r="AF269" i="6"/>
  <c r="AF270" i="6" s="1"/>
  <c r="AF271" i="6" s="1"/>
  <c r="AE269" i="6"/>
  <c r="AE270" i="6" s="1"/>
  <c r="AE271" i="6" s="1"/>
  <c r="AD269" i="6"/>
  <c r="AD270" i="6" s="1"/>
  <c r="AD271" i="6" s="1"/>
  <c r="AC269" i="6"/>
  <c r="AC270" i="6" s="1"/>
  <c r="AC271" i="6" s="1"/>
  <c r="AB269" i="6"/>
  <c r="AB270" i="6" s="1"/>
  <c r="AB271" i="6" s="1"/>
  <c r="AA269" i="6"/>
  <c r="AA270" i="6" s="1"/>
  <c r="AA271" i="6" s="1"/>
  <c r="Z269" i="6"/>
  <c r="Z270" i="6" s="1"/>
  <c r="Z271" i="6" s="1"/>
  <c r="Y269" i="6"/>
  <c r="Y270" i="6" s="1"/>
  <c r="Y271" i="6" s="1"/>
  <c r="X269" i="6"/>
  <c r="X270" i="6" s="1"/>
  <c r="X271" i="6" s="1"/>
  <c r="W269" i="6"/>
  <c r="W270" i="6" s="1"/>
  <c r="W271" i="6" s="1"/>
  <c r="V269" i="6"/>
  <c r="V270" i="6" s="1"/>
  <c r="V271" i="6" s="1"/>
  <c r="U269" i="6"/>
  <c r="U270" i="6" s="1"/>
  <c r="U271" i="6" s="1"/>
  <c r="T269" i="6"/>
  <c r="T270" i="6" s="1"/>
  <c r="T271" i="6" s="1"/>
  <c r="S269" i="6"/>
  <c r="S270" i="6" s="1"/>
  <c r="S271" i="6" s="1"/>
  <c r="R269" i="6"/>
  <c r="R270" i="6" s="1"/>
  <c r="R271" i="6" s="1"/>
  <c r="Q269" i="6"/>
  <c r="Q270" i="6" s="1"/>
  <c r="Q271" i="6" s="1"/>
  <c r="P269" i="6"/>
  <c r="P270" i="6" s="1"/>
  <c r="P271" i="6" s="1"/>
  <c r="O269" i="6"/>
  <c r="O270" i="6" s="1"/>
  <c r="O271" i="6" s="1"/>
  <c r="N269" i="6"/>
  <c r="N270" i="6" s="1"/>
  <c r="N271" i="6" s="1"/>
  <c r="M269" i="6"/>
  <c r="M270" i="6" s="1"/>
  <c r="M271" i="6" s="1"/>
  <c r="L269" i="6"/>
  <c r="L270" i="6" s="1"/>
  <c r="L271" i="6" s="1"/>
  <c r="K269" i="6"/>
  <c r="K270" i="6" s="1"/>
  <c r="K271" i="6" s="1"/>
  <c r="J269" i="6"/>
  <c r="J270" i="6" s="1"/>
  <c r="J271" i="6" s="1"/>
  <c r="I269" i="6"/>
  <c r="I270" i="6" s="1"/>
  <c r="I271" i="6" s="1"/>
  <c r="H269" i="6"/>
  <c r="H270" i="6" s="1"/>
  <c r="H271" i="6" s="1"/>
  <c r="G269" i="6"/>
  <c r="G270" i="6" s="1"/>
  <c r="G271" i="6" s="1"/>
  <c r="F269" i="6"/>
  <c r="F270" i="6" s="1"/>
  <c r="F271" i="6" s="1"/>
  <c r="E269" i="6"/>
  <c r="E270" i="6" s="1"/>
  <c r="E271" i="6" s="1"/>
  <c r="D269" i="6"/>
  <c r="D270" i="6" s="1"/>
  <c r="D271" i="6" s="1"/>
  <c r="C269" i="6"/>
  <c r="C270" i="6" s="1"/>
  <c r="C271" i="6" s="1"/>
  <c r="AU264" i="6"/>
  <c r="AU265" i="6" s="1"/>
  <c r="AU266" i="6" s="1"/>
  <c r="AT264" i="6"/>
  <c r="AT265" i="6" s="1"/>
  <c r="AT266" i="6" s="1"/>
  <c r="AS264" i="6"/>
  <c r="AS265" i="6" s="1"/>
  <c r="AS266" i="6" s="1"/>
  <c r="AR264" i="6"/>
  <c r="AR265" i="6" s="1"/>
  <c r="AR266" i="6" s="1"/>
  <c r="AQ264" i="6"/>
  <c r="AQ265" i="6" s="1"/>
  <c r="AQ266" i="6" s="1"/>
  <c r="AP264" i="6"/>
  <c r="AP265" i="6" s="1"/>
  <c r="AP266" i="6" s="1"/>
  <c r="AO264" i="6"/>
  <c r="AO265" i="6" s="1"/>
  <c r="AO266" i="6" s="1"/>
  <c r="AN264" i="6"/>
  <c r="AN265" i="6" s="1"/>
  <c r="AN266" i="6" s="1"/>
  <c r="AM264" i="6"/>
  <c r="AM265" i="6" s="1"/>
  <c r="AM266" i="6" s="1"/>
  <c r="AL264" i="6"/>
  <c r="AL265" i="6" s="1"/>
  <c r="AL266" i="6" s="1"/>
  <c r="AK264" i="6"/>
  <c r="AK265" i="6" s="1"/>
  <c r="AK266" i="6" s="1"/>
  <c r="AJ264" i="6"/>
  <c r="AJ265" i="6" s="1"/>
  <c r="AJ266" i="6" s="1"/>
  <c r="AI264" i="6"/>
  <c r="AI265" i="6" s="1"/>
  <c r="AI266" i="6" s="1"/>
  <c r="AH264" i="6"/>
  <c r="AH265" i="6" s="1"/>
  <c r="AH266" i="6" s="1"/>
  <c r="AG264" i="6"/>
  <c r="AG265" i="6" s="1"/>
  <c r="AG266" i="6" s="1"/>
  <c r="AF264" i="6"/>
  <c r="AF265" i="6" s="1"/>
  <c r="AF266" i="6" s="1"/>
  <c r="AE264" i="6"/>
  <c r="AE265" i="6" s="1"/>
  <c r="AE266" i="6" s="1"/>
  <c r="AD264" i="6"/>
  <c r="AD265" i="6" s="1"/>
  <c r="AD266" i="6" s="1"/>
  <c r="AC264" i="6"/>
  <c r="AC265" i="6" s="1"/>
  <c r="AC266" i="6" s="1"/>
  <c r="AB264" i="6"/>
  <c r="AB265" i="6" s="1"/>
  <c r="AB266" i="6" s="1"/>
  <c r="AA264" i="6"/>
  <c r="AA265" i="6" s="1"/>
  <c r="AA266" i="6" s="1"/>
  <c r="Z264" i="6"/>
  <c r="Z265" i="6" s="1"/>
  <c r="Z266" i="6" s="1"/>
  <c r="Y264" i="6"/>
  <c r="Y265" i="6" s="1"/>
  <c r="Y266" i="6" s="1"/>
  <c r="X264" i="6"/>
  <c r="X265" i="6" s="1"/>
  <c r="X266" i="6" s="1"/>
  <c r="W264" i="6"/>
  <c r="W265" i="6" s="1"/>
  <c r="W266" i="6" s="1"/>
  <c r="V264" i="6"/>
  <c r="V265" i="6" s="1"/>
  <c r="V266" i="6" s="1"/>
  <c r="U264" i="6"/>
  <c r="U265" i="6" s="1"/>
  <c r="U266" i="6" s="1"/>
  <c r="T264" i="6"/>
  <c r="T265" i="6" s="1"/>
  <c r="T266" i="6" s="1"/>
  <c r="S264" i="6"/>
  <c r="S265" i="6" s="1"/>
  <c r="S266" i="6" s="1"/>
  <c r="R264" i="6"/>
  <c r="R265" i="6" s="1"/>
  <c r="R266" i="6" s="1"/>
  <c r="Q264" i="6"/>
  <c r="Q265" i="6" s="1"/>
  <c r="Q266" i="6" s="1"/>
  <c r="P264" i="6"/>
  <c r="P265" i="6" s="1"/>
  <c r="P266" i="6" s="1"/>
  <c r="O264" i="6"/>
  <c r="O265" i="6" s="1"/>
  <c r="O266" i="6" s="1"/>
  <c r="N264" i="6"/>
  <c r="N265" i="6" s="1"/>
  <c r="N266" i="6" s="1"/>
  <c r="M264" i="6"/>
  <c r="M265" i="6" s="1"/>
  <c r="M266" i="6" s="1"/>
  <c r="L264" i="6"/>
  <c r="L265" i="6" s="1"/>
  <c r="L266" i="6" s="1"/>
  <c r="K264" i="6"/>
  <c r="K265" i="6" s="1"/>
  <c r="K266" i="6" s="1"/>
  <c r="J264" i="6"/>
  <c r="J265" i="6" s="1"/>
  <c r="J266" i="6" s="1"/>
  <c r="I264" i="6"/>
  <c r="I265" i="6" s="1"/>
  <c r="I266" i="6" s="1"/>
  <c r="H264" i="6"/>
  <c r="H265" i="6" s="1"/>
  <c r="H266" i="6" s="1"/>
  <c r="G264" i="6"/>
  <c r="G265" i="6" s="1"/>
  <c r="G266" i="6" s="1"/>
  <c r="F264" i="6"/>
  <c r="F265" i="6" s="1"/>
  <c r="F266" i="6" s="1"/>
  <c r="E264" i="6"/>
  <c r="E265" i="6" s="1"/>
  <c r="E266" i="6" s="1"/>
  <c r="D264" i="6"/>
  <c r="D265" i="6" s="1"/>
  <c r="D266" i="6" s="1"/>
  <c r="C264" i="6"/>
  <c r="C265" i="6" s="1"/>
  <c r="C266" i="6" s="1"/>
  <c r="AU259" i="6"/>
  <c r="AU260" i="6" s="1"/>
  <c r="AU261" i="6" s="1"/>
  <c r="AT259" i="6"/>
  <c r="AT260" i="6" s="1"/>
  <c r="AT261" i="6" s="1"/>
  <c r="AS259" i="6"/>
  <c r="AS260" i="6" s="1"/>
  <c r="AS261" i="6" s="1"/>
  <c r="AR259" i="6"/>
  <c r="AR260" i="6" s="1"/>
  <c r="AR261" i="6" s="1"/>
  <c r="AQ259" i="6"/>
  <c r="AQ260" i="6" s="1"/>
  <c r="AQ261" i="6" s="1"/>
  <c r="AP259" i="6"/>
  <c r="AP260" i="6" s="1"/>
  <c r="AP261" i="6" s="1"/>
  <c r="AO259" i="6"/>
  <c r="AO260" i="6" s="1"/>
  <c r="AO261" i="6" s="1"/>
  <c r="AN259" i="6"/>
  <c r="AN260" i="6" s="1"/>
  <c r="AN261" i="6" s="1"/>
  <c r="AM259" i="6"/>
  <c r="AM260" i="6" s="1"/>
  <c r="AM261" i="6" s="1"/>
  <c r="AL259" i="6"/>
  <c r="AL260" i="6" s="1"/>
  <c r="AL261" i="6" s="1"/>
  <c r="AK259" i="6"/>
  <c r="AK260" i="6" s="1"/>
  <c r="AK261" i="6" s="1"/>
  <c r="AJ259" i="6"/>
  <c r="AJ260" i="6" s="1"/>
  <c r="AJ261" i="6" s="1"/>
  <c r="AI259" i="6"/>
  <c r="AI260" i="6" s="1"/>
  <c r="AI261" i="6" s="1"/>
  <c r="AH259" i="6"/>
  <c r="AH260" i="6" s="1"/>
  <c r="AH261" i="6" s="1"/>
  <c r="AG259" i="6"/>
  <c r="AG260" i="6" s="1"/>
  <c r="AG261" i="6" s="1"/>
  <c r="AF259" i="6"/>
  <c r="AF260" i="6" s="1"/>
  <c r="AF261" i="6" s="1"/>
  <c r="AE259" i="6"/>
  <c r="AE260" i="6" s="1"/>
  <c r="AE261" i="6" s="1"/>
  <c r="AD259" i="6"/>
  <c r="AD260" i="6" s="1"/>
  <c r="AD261" i="6" s="1"/>
  <c r="AC259" i="6"/>
  <c r="AC260" i="6" s="1"/>
  <c r="AC261" i="6" s="1"/>
  <c r="AB259" i="6"/>
  <c r="AB260" i="6" s="1"/>
  <c r="AB261" i="6" s="1"/>
  <c r="AA259" i="6"/>
  <c r="AA260" i="6" s="1"/>
  <c r="AA261" i="6" s="1"/>
  <c r="Z259" i="6"/>
  <c r="Z260" i="6" s="1"/>
  <c r="Z261" i="6" s="1"/>
  <c r="Y259" i="6"/>
  <c r="Y260" i="6" s="1"/>
  <c r="Y261" i="6" s="1"/>
  <c r="X259" i="6"/>
  <c r="X260" i="6" s="1"/>
  <c r="X261" i="6" s="1"/>
  <c r="W259" i="6"/>
  <c r="W260" i="6" s="1"/>
  <c r="W261" i="6" s="1"/>
  <c r="V259" i="6"/>
  <c r="V260" i="6" s="1"/>
  <c r="V261" i="6" s="1"/>
  <c r="U259" i="6"/>
  <c r="U260" i="6" s="1"/>
  <c r="U261" i="6" s="1"/>
  <c r="T259" i="6"/>
  <c r="T260" i="6" s="1"/>
  <c r="T261" i="6" s="1"/>
  <c r="S259" i="6"/>
  <c r="S260" i="6" s="1"/>
  <c r="S261" i="6" s="1"/>
  <c r="R259" i="6"/>
  <c r="R260" i="6" s="1"/>
  <c r="R261" i="6" s="1"/>
  <c r="Q259" i="6"/>
  <c r="Q260" i="6" s="1"/>
  <c r="Q261" i="6" s="1"/>
  <c r="P259" i="6"/>
  <c r="P260" i="6" s="1"/>
  <c r="P261" i="6" s="1"/>
  <c r="O259" i="6"/>
  <c r="O260" i="6" s="1"/>
  <c r="O261" i="6" s="1"/>
  <c r="N259" i="6"/>
  <c r="N260" i="6" s="1"/>
  <c r="N261" i="6" s="1"/>
  <c r="M259" i="6"/>
  <c r="M260" i="6" s="1"/>
  <c r="M261" i="6" s="1"/>
  <c r="L259" i="6"/>
  <c r="L260" i="6" s="1"/>
  <c r="L261" i="6" s="1"/>
  <c r="K259" i="6"/>
  <c r="K260" i="6" s="1"/>
  <c r="K261" i="6" s="1"/>
  <c r="J259" i="6"/>
  <c r="J260" i="6" s="1"/>
  <c r="J261" i="6" s="1"/>
  <c r="I259" i="6"/>
  <c r="I260" i="6" s="1"/>
  <c r="I261" i="6" s="1"/>
  <c r="H259" i="6"/>
  <c r="H260" i="6" s="1"/>
  <c r="H261" i="6" s="1"/>
  <c r="G259" i="6"/>
  <c r="G260" i="6" s="1"/>
  <c r="G261" i="6" s="1"/>
  <c r="F259" i="6"/>
  <c r="F260" i="6" s="1"/>
  <c r="F261" i="6" s="1"/>
  <c r="E259" i="6"/>
  <c r="E260" i="6" s="1"/>
  <c r="E261" i="6" s="1"/>
  <c r="D259" i="6"/>
  <c r="D260" i="6" s="1"/>
  <c r="D261" i="6" s="1"/>
  <c r="C259" i="6"/>
  <c r="C260" i="6" s="1"/>
  <c r="C261" i="6" s="1"/>
  <c r="AU254" i="6"/>
  <c r="AU255" i="6" s="1"/>
  <c r="AU256" i="6" s="1"/>
  <c r="AT254" i="6"/>
  <c r="AT255" i="6" s="1"/>
  <c r="AT256" i="6" s="1"/>
  <c r="AS254" i="6"/>
  <c r="AS255" i="6" s="1"/>
  <c r="AS256" i="6" s="1"/>
  <c r="AR254" i="6"/>
  <c r="AR255" i="6" s="1"/>
  <c r="AR256" i="6" s="1"/>
  <c r="AQ254" i="6"/>
  <c r="AQ255" i="6" s="1"/>
  <c r="AQ256" i="6" s="1"/>
  <c r="AP254" i="6"/>
  <c r="AP255" i="6" s="1"/>
  <c r="AP256" i="6" s="1"/>
  <c r="AO254" i="6"/>
  <c r="AO255" i="6" s="1"/>
  <c r="AO256" i="6" s="1"/>
  <c r="AN254" i="6"/>
  <c r="AN255" i="6" s="1"/>
  <c r="AN256" i="6" s="1"/>
  <c r="AM254" i="6"/>
  <c r="AM255" i="6" s="1"/>
  <c r="AM256" i="6" s="1"/>
  <c r="AL254" i="6"/>
  <c r="AL255" i="6" s="1"/>
  <c r="AL256" i="6" s="1"/>
  <c r="AK254" i="6"/>
  <c r="AK255" i="6" s="1"/>
  <c r="AK256" i="6" s="1"/>
  <c r="AJ254" i="6"/>
  <c r="AJ255" i="6" s="1"/>
  <c r="AJ256" i="6" s="1"/>
  <c r="AI254" i="6"/>
  <c r="AI255" i="6" s="1"/>
  <c r="AI256" i="6" s="1"/>
  <c r="AH254" i="6"/>
  <c r="AH255" i="6" s="1"/>
  <c r="AH256" i="6" s="1"/>
  <c r="AG254" i="6"/>
  <c r="AG255" i="6" s="1"/>
  <c r="AG256" i="6" s="1"/>
  <c r="AF254" i="6"/>
  <c r="AF255" i="6" s="1"/>
  <c r="AF256" i="6" s="1"/>
  <c r="AE254" i="6"/>
  <c r="AE255" i="6" s="1"/>
  <c r="AE256" i="6" s="1"/>
  <c r="AD254" i="6"/>
  <c r="AD255" i="6" s="1"/>
  <c r="AD256" i="6" s="1"/>
  <c r="AC254" i="6"/>
  <c r="AC255" i="6" s="1"/>
  <c r="AC256" i="6" s="1"/>
  <c r="AB254" i="6"/>
  <c r="AB255" i="6" s="1"/>
  <c r="AB256" i="6" s="1"/>
  <c r="AA254" i="6"/>
  <c r="AA255" i="6" s="1"/>
  <c r="AA256" i="6" s="1"/>
  <c r="Z254" i="6"/>
  <c r="Z255" i="6" s="1"/>
  <c r="Z256" i="6" s="1"/>
  <c r="Y254" i="6"/>
  <c r="Y255" i="6" s="1"/>
  <c r="Y256" i="6" s="1"/>
  <c r="X254" i="6"/>
  <c r="X255" i="6" s="1"/>
  <c r="X256" i="6" s="1"/>
  <c r="W254" i="6"/>
  <c r="W255" i="6" s="1"/>
  <c r="W256" i="6" s="1"/>
  <c r="V254" i="6"/>
  <c r="V255" i="6" s="1"/>
  <c r="V256" i="6" s="1"/>
  <c r="U254" i="6"/>
  <c r="U255" i="6" s="1"/>
  <c r="U256" i="6" s="1"/>
  <c r="T254" i="6"/>
  <c r="T255" i="6" s="1"/>
  <c r="T256" i="6" s="1"/>
  <c r="S254" i="6"/>
  <c r="S255" i="6" s="1"/>
  <c r="S256" i="6" s="1"/>
  <c r="R254" i="6"/>
  <c r="R255" i="6" s="1"/>
  <c r="Q254" i="6"/>
  <c r="Q255" i="6" s="1"/>
  <c r="Q256" i="6" s="1"/>
  <c r="P254" i="6"/>
  <c r="P255" i="6" s="1"/>
  <c r="P256" i="6" s="1"/>
  <c r="O254" i="6"/>
  <c r="O255" i="6" s="1"/>
  <c r="O256" i="6" s="1"/>
  <c r="N254" i="6"/>
  <c r="N255" i="6" s="1"/>
  <c r="N256" i="6" s="1"/>
  <c r="M254" i="6"/>
  <c r="M255" i="6" s="1"/>
  <c r="M256" i="6" s="1"/>
  <c r="L254" i="6"/>
  <c r="L255" i="6" s="1"/>
  <c r="L256" i="6" s="1"/>
  <c r="K254" i="6"/>
  <c r="K255" i="6" s="1"/>
  <c r="K256" i="6" s="1"/>
  <c r="J254" i="6"/>
  <c r="J255" i="6" s="1"/>
  <c r="J256" i="6" s="1"/>
  <c r="I254" i="6"/>
  <c r="I255" i="6" s="1"/>
  <c r="I256" i="6" s="1"/>
  <c r="H254" i="6"/>
  <c r="H255" i="6" s="1"/>
  <c r="H256" i="6" s="1"/>
  <c r="G254" i="6"/>
  <c r="G255" i="6" s="1"/>
  <c r="G256" i="6" s="1"/>
  <c r="F254" i="6"/>
  <c r="F255" i="6" s="1"/>
  <c r="F256" i="6" s="1"/>
  <c r="E254" i="6"/>
  <c r="E255" i="6" s="1"/>
  <c r="E256" i="6" s="1"/>
  <c r="D254" i="6"/>
  <c r="D255" i="6" s="1"/>
  <c r="D256" i="6" s="1"/>
  <c r="C254" i="6"/>
  <c r="C255" i="6" s="1"/>
  <c r="C256" i="6" s="1"/>
  <c r="DE243" i="6"/>
  <c r="CP243" i="6"/>
  <c r="CQ243" i="6" s="1"/>
  <c r="CA243" i="6"/>
  <c r="BL243" i="6"/>
  <c r="BM243" i="6" s="1"/>
  <c r="AW243" i="6"/>
  <c r="AH243" i="6"/>
  <c r="AI243" i="6" s="1"/>
  <c r="S243" i="6"/>
  <c r="T243" i="6" s="1"/>
  <c r="D243" i="6"/>
  <c r="A243" i="6"/>
  <c r="CO246" i="6" s="1"/>
  <c r="AT173" i="6"/>
  <c r="AU173" i="6" s="1"/>
  <c r="AV173" i="6" s="1"/>
  <c r="AW173" i="6" s="1"/>
  <c r="AX173" i="6" s="1"/>
  <c r="AY173" i="6" s="1"/>
  <c r="Y173" i="6"/>
  <c r="Z173" i="6" s="1"/>
  <c r="AA173" i="6" s="1"/>
  <c r="AB173" i="6" s="1"/>
  <c r="AC173" i="6" s="1"/>
  <c r="AD173" i="6" s="1"/>
  <c r="X172" i="6"/>
  <c r="AS172" i="6" s="1"/>
  <c r="AS171" i="6"/>
  <c r="Y171" i="6"/>
  <c r="AT171" i="6" s="1"/>
  <c r="AT170" i="6"/>
  <c r="Y170" i="6"/>
  <c r="Z170" i="6" s="1"/>
  <c r="L122" i="6"/>
  <c r="L120" i="6"/>
  <c r="K120" i="6"/>
  <c r="K121" i="6" s="1"/>
  <c r="K122" i="6" s="1"/>
  <c r="K116" i="6"/>
  <c r="K117" i="6" s="1"/>
  <c r="K118" i="6" s="1"/>
  <c r="L114" i="6"/>
  <c r="L118" i="6" s="1"/>
  <c r="J114" i="6"/>
  <c r="J118" i="6" s="1"/>
  <c r="J122" i="6" s="1"/>
  <c r="I114" i="6"/>
  <c r="I118" i="6" s="1"/>
  <c r="I122" i="6" s="1"/>
  <c r="F114" i="6"/>
  <c r="F118" i="6" s="1"/>
  <c r="F122" i="6" s="1"/>
  <c r="D114" i="6"/>
  <c r="D118" i="6" s="1"/>
  <c r="D122" i="6" s="1"/>
  <c r="J113" i="6"/>
  <c r="J117" i="6" s="1"/>
  <c r="J121" i="6" s="1"/>
  <c r="I113" i="6"/>
  <c r="I117" i="6" s="1"/>
  <c r="I121" i="6" s="1"/>
  <c r="F113" i="6"/>
  <c r="F117" i="6" s="1"/>
  <c r="F121" i="6" s="1"/>
  <c r="D113" i="6"/>
  <c r="D117" i="6" s="1"/>
  <c r="D121" i="6" s="1"/>
  <c r="L112" i="6"/>
  <c r="L116" i="6" s="1"/>
  <c r="K112" i="6"/>
  <c r="K113" i="6" s="1"/>
  <c r="K114" i="6" s="1"/>
  <c r="J112" i="6"/>
  <c r="J116" i="6" s="1"/>
  <c r="J120" i="6" s="1"/>
  <c r="I112" i="6"/>
  <c r="I116" i="6" s="1"/>
  <c r="I120" i="6" s="1"/>
  <c r="F112" i="6"/>
  <c r="F116" i="6" s="1"/>
  <c r="F120" i="6" s="1"/>
  <c r="D112" i="6"/>
  <c r="D116" i="6" s="1"/>
  <c r="D120" i="6" s="1"/>
  <c r="L111" i="6"/>
  <c r="L115" i="6" s="1"/>
  <c r="J111" i="6"/>
  <c r="J115" i="6" s="1"/>
  <c r="J119" i="6" s="1"/>
  <c r="I111" i="6"/>
  <c r="I115" i="6" s="1"/>
  <c r="I119" i="6" s="1"/>
  <c r="F111" i="6"/>
  <c r="F115" i="6" s="1"/>
  <c r="F119" i="6" s="1"/>
  <c r="D111" i="6"/>
  <c r="D115" i="6" s="1"/>
  <c r="D119" i="6" s="1"/>
  <c r="L109" i="6"/>
  <c r="L113" i="6" s="1"/>
  <c r="L117" i="6" s="1"/>
  <c r="T108" i="6"/>
  <c r="T109" i="6" s="1"/>
  <c r="T110" i="6" s="1"/>
  <c r="S108" i="6"/>
  <c r="S109" i="6" s="1"/>
  <c r="S110" i="6" s="1"/>
  <c r="R108" i="6"/>
  <c r="R109" i="6" s="1"/>
  <c r="R110" i="6" s="1"/>
  <c r="Q108" i="6"/>
  <c r="Q109" i="6" s="1"/>
  <c r="Q110" i="6" s="1"/>
  <c r="K108" i="6"/>
  <c r="K109" i="6" s="1"/>
  <c r="K110" i="6" s="1"/>
  <c r="AU39" i="6"/>
  <c r="AU35" i="6" s="1"/>
  <c r="AU36" i="6" s="1"/>
  <c r="AT39" i="6"/>
  <c r="AT40" i="6" s="1"/>
  <c r="AS39" i="6"/>
  <c r="AS35" i="6" s="1"/>
  <c r="AS36" i="6" s="1"/>
  <c r="AR39" i="6"/>
  <c r="AQ39" i="6"/>
  <c r="AP39" i="6"/>
  <c r="AO39" i="6"/>
  <c r="AN39" i="6"/>
  <c r="AM39" i="6"/>
  <c r="M314" i="4"/>
  <c r="L314" i="4"/>
  <c r="J314" i="4"/>
  <c r="I314" i="4"/>
  <c r="I295" i="4"/>
  <c r="D295" i="4"/>
  <c r="UY114" i="1" l="1"/>
  <c r="UY113" i="1"/>
  <c r="AD302" i="7"/>
  <c r="AD311" i="7"/>
  <c r="AE299" i="7"/>
  <c r="AE302" i="7" s="1"/>
  <c r="AD309" i="7"/>
  <c r="AD303" i="7"/>
  <c r="AD305" i="7"/>
  <c r="AD304" i="7"/>
  <c r="AD310" i="7"/>
  <c r="AD308" i="7"/>
  <c r="AD307" i="7"/>
  <c r="Y311" i="7"/>
  <c r="Y304" i="7"/>
  <c r="Y308" i="7"/>
  <c r="Y309" i="7"/>
  <c r="Y310" i="7"/>
  <c r="Y307" i="7"/>
  <c r="O315" i="4"/>
  <c r="Y306" i="7"/>
  <c r="Y305" i="7"/>
  <c r="Y303" i="7"/>
  <c r="O316" i="4"/>
  <c r="UY85" i="1"/>
  <c r="UY86" i="1"/>
  <c r="UY87" i="1"/>
  <c r="UY88" i="1"/>
  <c r="UY89" i="1"/>
  <c r="UY90" i="1"/>
  <c r="UY91" i="1"/>
  <c r="UY92" i="1"/>
  <c r="UY93" i="1"/>
  <c r="UY94" i="1"/>
  <c r="UY95" i="1"/>
  <c r="UY96" i="1"/>
  <c r="UY97" i="1"/>
  <c r="UY98" i="1"/>
  <c r="UY99" i="1"/>
  <c r="UY100" i="1"/>
  <c r="UY101" i="1"/>
  <c r="UY102" i="1"/>
  <c r="UY103" i="1"/>
  <c r="UY104" i="1"/>
  <c r="UY105" i="1"/>
  <c r="UY106" i="1"/>
  <c r="UY107" i="1"/>
  <c r="UY108" i="1"/>
  <c r="UZ12" i="1"/>
  <c r="O314" i="4"/>
  <c r="AJ51" i="1" a="1"/>
  <c r="AJ51" i="1" s="1"/>
  <c r="AJ53" i="1" a="1"/>
  <c r="AJ53" i="1" s="1"/>
  <c r="AJ55" i="1" a="1"/>
  <c r="AJ55" i="1" s="1"/>
  <c r="EB53" i="1" a="1"/>
  <c r="EB53" i="1" s="1"/>
  <c r="EB54" i="1" s="1" a="1"/>
  <c r="EB54" i="1" s="1"/>
  <c r="EB55" i="1" a="1"/>
  <c r="EB55" i="1" s="1"/>
  <c r="EB56" i="1" s="1" a="1"/>
  <c r="EB56" i="1" s="1"/>
  <c r="EB51" i="1" a="1"/>
  <c r="EB51" i="1" s="1"/>
  <c r="EB52" i="1" s="1" a="1"/>
  <c r="EB52" i="1" s="1"/>
  <c r="ED53" i="1" a="1"/>
  <c r="ED53" i="1" s="1"/>
  <c r="ED54" i="1" s="1" a="1"/>
  <c r="ED54" i="1" s="1"/>
  <c r="ED55" i="1" a="1"/>
  <c r="ED55" i="1" s="1"/>
  <c r="ED56" i="1" s="1" a="1"/>
  <c r="ED56" i="1" s="1"/>
  <c r="ED51" i="1" a="1"/>
  <c r="ED51" i="1" s="1"/>
  <c r="ED52" i="1" s="1" a="1"/>
  <c r="ED52" i="1" s="1"/>
  <c r="EC51" i="1" a="1"/>
  <c r="EC51" i="1" s="1"/>
  <c r="EC52" i="1" s="1" a="1"/>
  <c r="EC52" i="1" s="1"/>
  <c r="EC53" i="1" a="1"/>
  <c r="EC53" i="1" s="1"/>
  <c r="EC54" i="1" s="1" a="1"/>
  <c r="EC54" i="1" s="1"/>
  <c r="EC55" i="1" a="1"/>
  <c r="EC55" i="1" s="1"/>
  <c r="EC56" i="1" s="1" a="1"/>
  <c r="EC56" i="1" s="1"/>
  <c r="AC310" i="8"/>
  <c r="AC304" i="8"/>
  <c r="AC305" i="8"/>
  <c r="AC306" i="8"/>
  <c r="AC307" i="8"/>
  <c r="AC308" i="8"/>
  <c r="AC309" i="8"/>
  <c r="Y308" i="8"/>
  <c r="Y309" i="8"/>
  <c r="Y310" i="8"/>
  <c r="Y304" i="8"/>
  <c r="Y305" i="8"/>
  <c r="Y306" i="8"/>
  <c r="Y307" i="8"/>
  <c r="AC306" i="7"/>
  <c r="AC307" i="7"/>
  <c r="AC308" i="7"/>
  <c r="AC309" i="7"/>
  <c r="AC310" i="7"/>
  <c r="AC304" i="7"/>
  <c r="AC305" i="7"/>
  <c r="AD310" i="8"/>
  <c r="AD304" i="8"/>
  <c r="AD305" i="8"/>
  <c r="AD306" i="8"/>
  <c r="AD307" i="8"/>
  <c r="AD308" i="8"/>
  <c r="AD309" i="8"/>
  <c r="EB17" i="1"/>
  <c r="EB18" i="1" s="1" a="1"/>
  <c r="EB18" i="1" s="1"/>
  <c r="EC17" i="1"/>
  <c r="EC18" i="1" s="1" a="1"/>
  <c r="EC18" i="1" s="1"/>
  <c r="ED17" i="1"/>
  <c r="ED18" i="1" s="1" a="1"/>
  <c r="ED18" i="1" s="1"/>
  <c r="Y303" i="8"/>
  <c r="AD303" i="8"/>
  <c r="FZ50" i="1"/>
  <c r="FW50" i="1"/>
  <c r="FX50" i="1"/>
  <c r="FY50" i="1"/>
  <c r="E295" i="4"/>
  <c r="J38" i="7"/>
  <c r="J38" i="8"/>
  <c r="K38" i="6"/>
  <c r="K38" i="7"/>
  <c r="K38" i="8"/>
  <c r="I38" i="6"/>
  <c r="I38" i="8"/>
  <c r="I38" i="7"/>
  <c r="J38" i="6"/>
  <c r="K38" i="4"/>
  <c r="J38" i="4"/>
  <c r="I38" i="4"/>
  <c r="E295" i="6"/>
  <c r="AC311" i="8"/>
  <c r="AC303" i="8"/>
  <c r="AU316" i="6"/>
  <c r="BA316" i="6" s="1"/>
  <c r="BG316" i="6" s="1"/>
  <c r="AS316" i="6"/>
  <c r="AY316" i="6" s="1"/>
  <c r="AU314" i="6"/>
  <c r="BA314" i="6" s="1"/>
  <c r="BG314" i="6" s="1"/>
  <c r="AS314" i="6"/>
  <c r="AY314" i="6" s="1"/>
  <c r="AU313" i="6"/>
  <c r="BA313" i="6" s="1"/>
  <c r="BG313" i="6" s="1"/>
  <c r="AS313" i="6"/>
  <c r="AY313" i="6" s="1"/>
  <c r="AU315" i="6"/>
  <c r="BA315" i="6" s="1"/>
  <c r="BG315" i="6" s="1"/>
  <c r="AS315" i="6"/>
  <c r="AY315" i="6" s="1"/>
  <c r="AC301" i="8"/>
  <c r="Z301" i="8"/>
  <c r="MV4" i="1" s="1" a="1"/>
  <c r="MV4" i="1" s="1"/>
  <c r="AF301" i="8"/>
  <c r="MZ4" i="1" s="1" a="1"/>
  <c r="MZ4" i="1" s="1"/>
  <c r="AC301" i="7"/>
  <c r="Z301" i="7"/>
  <c r="NT4" i="1" s="1" a="1"/>
  <c r="NT4" i="1" s="1"/>
  <c r="AF301" i="7"/>
  <c r="NX4" i="1" s="1" a="1"/>
  <c r="NX4" i="1" s="1"/>
  <c r="I299" i="6"/>
  <c r="AF301" i="4"/>
  <c r="Z301" i="4"/>
  <c r="AF301" i="6"/>
  <c r="OV4" i="1" s="1" a="1"/>
  <c r="OV4" i="1" s="1"/>
  <c r="Z301" i="6"/>
  <c r="OR4" i="1" s="1" a="1"/>
  <c r="OR4" i="1" s="1"/>
  <c r="AC311" i="7"/>
  <c r="AC303" i="7"/>
  <c r="I299" i="4"/>
  <c r="AE299" i="8"/>
  <c r="AE302" i="8" s="1"/>
  <c r="BJ315" i="6"/>
  <c r="BH315" i="6"/>
  <c r="BJ316" i="6"/>
  <c r="BH316" i="6"/>
  <c r="W301" i="7"/>
  <c r="W301" i="8"/>
  <c r="AZ313" i="6"/>
  <c r="BF313" i="6" s="1"/>
  <c r="AX313" i="6"/>
  <c r="BD313" i="6" s="1"/>
  <c r="AZ314" i="6"/>
  <c r="BF314" i="6" s="1"/>
  <c r="AX314" i="6"/>
  <c r="BD314" i="6" s="1"/>
  <c r="AZ316" i="6"/>
  <c r="BF316" i="6" s="1"/>
  <c r="AX316" i="6"/>
  <c r="BD316" i="6" s="1"/>
  <c r="BJ314" i="6"/>
  <c r="BH314" i="6"/>
  <c r="BJ313" i="6"/>
  <c r="BH313" i="6"/>
  <c r="AZ315" i="6"/>
  <c r="BF315" i="6" s="1"/>
  <c r="AX315" i="6"/>
  <c r="BD315" i="6" s="1"/>
  <c r="AD301" i="7"/>
  <c r="U301" i="8"/>
  <c r="MS4" i="1" s="1" a="1"/>
  <c r="MS4" i="1" s="1"/>
  <c r="V301" i="8"/>
  <c r="AA301" i="8"/>
  <c r="MW4" i="1" s="1" a="1"/>
  <c r="MW4" i="1" s="1"/>
  <c r="AA301" i="7"/>
  <c r="NU4" i="1" s="1" a="1"/>
  <c r="NU4" i="1" s="1"/>
  <c r="U301" i="7"/>
  <c r="NQ4" i="1" s="1" a="1"/>
  <c r="NQ4" i="1" s="1"/>
  <c r="X301" i="7"/>
  <c r="V301" i="7"/>
  <c r="AB301" i="7"/>
  <c r="Y311" i="8"/>
  <c r="Y301" i="8"/>
  <c r="AB301" i="8"/>
  <c r="Y301" i="7"/>
  <c r="AD301" i="8"/>
  <c r="AD311" i="8"/>
  <c r="X301" i="8"/>
  <c r="AN40" i="6"/>
  <c r="P39" i="6"/>
  <c r="AM40" i="6"/>
  <c r="O39" i="6"/>
  <c r="AO40" i="6"/>
  <c r="Q39" i="6"/>
  <c r="AK295" i="8"/>
  <c r="BC246" i="8"/>
  <c r="BD243" i="8"/>
  <c r="BD244" i="8" s="1"/>
  <c r="BD245" i="8" s="1"/>
  <c r="D14" i="1"/>
  <c r="D117" i="1"/>
  <c r="Q418" i="4"/>
  <c r="D419" i="4"/>
  <c r="C419" i="4" s="1"/>
  <c r="Y313" i="4"/>
  <c r="X313" i="4"/>
  <c r="V313" i="4"/>
  <c r="BM787" i="8"/>
  <c r="BO787" i="8" s="1"/>
  <c r="BF787" i="8"/>
  <c r="BH787" i="8" s="1"/>
  <c r="CH787" i="8"/>
  <c r="CJ787" i="8" s="1"/>
  <c r="CA787" i="8"/>
  <c r="CC787" i="8" s="1"/>
  <c r="BT787" i="8"/>
  <c r="BV787" i="8" s="1"/>
  <c r="BF787" i="7"/>
  <c r="BH787" i="7" s="1"/>
  <c r="CH787" i="7"/>
  <c r="CJ787" i="7" s="1"/>
  <c r="CA787" i="7"/>
  <c r="CC787" i="7" s="1"/>
  <c r="BT787" i="7"/>
  <c r="BV787" i="7" s="1"/>
  <c r="BM787" i="7"/>
  <c r="BO787" i="7" s="1"/>
  <c r="BF787" i="6"/>
  <c r="BH787" i="6" s="1"/>
  <c r="BM787" i="6"/>
  <c r="BO787" i="6" s="1"/>
  <c r="CH787" i="6"/>
  <c r="CJ787" i="6" s="1"/>
  <c r="CA787" i="6"/>
  <c r="CC787" i="6" s="1"/>
  <c r="BT787" i="6"/>
  <c r="BV787" i="6" s="1"/>
  <c r="S316" i="4"/>
  <c r="R316" i="4"/>
  <c r="AA34" i="4"/>
  <c r="ADX4" i="1" s="1"/>
  <c r="AB34" i="4"/>
  <c r="ADY4" i="1" s="1"/>
  <c r="AC34" i="4"/>
  <c r="ADZ4" i="1" s="1"/>
  <c r="K35" i="4"/>
  <c r="I40" i="4"/>
  <c r="S300" i="8" s="1"/>
  <c r="J40" i="4"/>
  <c r="S300" i="7" s="1"/>
  <c r="I39" i="4"/>
  <c r="K40" i="4"/>
  <c r="I36" i="4"/>
  <c r="J39" i="4"/>
  <c r="I35" i="4"/>
  <c r="O300" i="8" s="1"/>
  <c r="O302" i="8" s="1"/>
  <c r="K36" i="4"/>
  <c r="J37" i="4"/>
  <c r="J35" i="4"/>
  <c r="O300" i="7" s="1"/>
  <c r="O302" i="7" s="1"/>
  <c r="J36" i="4"/>
  <c r="I37" i="4"/>
  <c r="K37" i="4"/>
  <c r="AC37" i="4" s="1"/>
  <c r="K39" i="4"/>
  <c r="D500" i="4"/>
  <c r="Q500" i="4" s="1"/>
  <c r="A501" i="4"/>
  <c r="D501" i="4" s="1"/>
  <c r="Q501" i="4" s="1"/>
  <c r="F500" i="4"/>
  <c r="AS166" i="4"/>
  <c r="X166" i="4"/>
  <c r="P417" i="4"/>
  <c r="B417" i="4"/>
  <c r="I420" i="4"/>
  <c r="V420" i="4" s="1"/>
  <c r="H420" i="4"/>
  <c r="U420" i="4" s="1"/>
  <c r="G420" i="4"/>
  <c r="T420" i="4" s="1"/>
  <c r="F420" i="4"/>
  <c r="S420" i="4" s="1"/>
  <c r="E420" i="4"/>
  <c r="R420" i="4" s="1"/>
  <c r="I437" i="4"/>
  <c r="V437" i="4" s="1"/>
  <c r="H437" i="4"/>
  <c r="U437" i="4" s="1"/>
  <c r="G437" i="4"/>
  <c r="T437" i="4" s="1"/>
  <c r="D437" i="4"/>
  <c r="Q437" i="4" s="1"/>
  <c r="A421" i="4"/>
  <c r="BQ410" i="7"/>
  <c r="BO410" i="7"/>
  <c r="BS410" i="7"/>
  <c r="CI408" i="7"/>
  <c r="CN408" i="6"/>
  <c r="BQ410" i="6"/>
  <c r="BO410" i="6"/>
  <c r="BP410" i="6"/>
  <c r="BR410" i="7"/>
  <c r="CB410" i="7"/>
  <c r="BS410" i="6"/>
  <c r="BP410" i="7"/>
  <c r="BR410" i="6"/>
  <c r="BO410" i="8"/>
  <c r="BP410" i="8"/>
  <c r="BQ410" i="8"/>
  <c r="BR410" i="8"/>
  <c r="BS410" i="8"/>
  <c r="CB410" i="8"/>
  <c r="CI408" i="8"/>
  <c r="CH410" i="8"/>
  <c r="CH408" i="8"/>
  <c r="CJ408" i="8"/>
  <c r="CK408" i="8"/>
  <c r="CL408" i="8"/>
  <c r="CM408" i="8"/>
  <c r="CN408" i="8"/>
  <c r="BQ410" i="4"/>
  <c r="AP40" i="6"/>
  <c r="L39" i="6"/>
  <c r="I39" i="6"/>
  <c r="AQ40" i="6"/>
  <c r="M39" i="6"/>
  <c r="J39" i="6"/>
  <c r="AR40" i="6"/>
  <c r="N39" i="6"/>
  <c r="K39" i="6"/>
  <c r="F295" i="6"/>
  <c r="F295" i="4"/>
  <c r="O295" i="4"/>
  <c r="J214" i="4"/>
  <c r="K37" i="6"/>
  <c r="J37" i="6"/>
  <c r="I37" i="6"/>
  <c r="K37" i="7"/>
  <c r="J37" i="7"/>
  <c r="I37" i="7"/>
  <c r="K34" i="6"/>
  <c r="K37" i="8"/>
  <c r="J34" i="6"/>
  <c r="J37" i="8"/>
  <c r="I34" i="6"/>
  <c r="I37" i="8"/>
  <c r="K34" i="7"/>
  <c r="J34" i="7"/>
  <c r="I34" i="7"/>
  <c r="K34" i="8"/>
  <c r="J34" i="8"/>
  <c r="I34" i="8"/>
  <c r="J39" i="8"/>
  <c r="I39" i="7"/>
  <c r="K39" i="8"/>
  <c r="J39" i="7"/>
  <c r="K39" i="7"/>
  <c r="I39" i="8"/>
  <c r="J40" i="8"/>
  <c r="I40" i="7"/>
  <c r="I35" i="8"/>
  <c r="J40" i="7"/>
  <c r="K40" i="7"/>
  <c r="K35" i="8"/>
  <c r="K40" i="8"/>
  <c r="I40" i="8"/>
  <c r="I35" i="7"/>
  <c r="J35" i="8"/>
  <c r="K35" i="7"/>
  <c r="J35" i="7"/>
  <c r="I36" i="7"/>
  <c r="I36" i="8"/>
  <c r="J36" i="8"/>
  <c r="K36" i="8"/>
  <c r="J36" i="7"/>
  <c r="K36" i="7"/>
  <c r="U313" i="4"/>
  <c r="K214" i="4"/>
  <c r="A438" i="4"/>
  <c r="FP166" i="4"/>
  <c r="EU166" i="4"/>
  <c r="DZ166" i="4"/>
  <c r="DE166" i="4"/>
  <c r="CJ166" i="4"/>
  <c r="BO166" i="4"/>
  <c r="AN246" i="7"/>
  <c r="AN244" i="7"/>
  <c r="AN245" i="7" s="1"/>
  <c r="AO243" i="7"/>
  <c r="DM243" i="7"/>
  <c r="DL246" i="7"/>
  <c r="DL244" i="7"/>
  <c r="DL245" i="7" s="1"/>
  <c r="K246" i="7"/>
  <c r="K244" i="7"/>
  <c r="K245" i="7" s="1"/>
  <c r="L243" i="7"/>
  <c r="Z246" i="7"/>
  <c r="AA243" i="7"/>
  <c r="Z244" i="7"/>
  <c r="Z245" i="7" s="1"/>
  <c r="BD244" i="7"/>
  <c r="BD245" i="7" s="1"/>
  <c r="BE243" i="7"/>
  <c r="BD246" i="7"/>
  <c r="DL244" i="8"/>
  <c r="DL245" i="8" s="1"/>
  <c r="DM243" i="8"/>
  <c r="DL246" i="8"/>
  <c r="BR246" i="8"/>
  <c r="BS243" i="8"/>
  <c r="BR244" i="8"/>
  <c r="BR245" i="8" s="1"/>
  <c r="K243" i="8"/>
  <c r="J246" i="8"/>
  <c r="J244" i="8"/>
  <c r="J245" i="8" s="1"/>
  <c r="X166" i="6"/>
  <c r="EU166" i="6"/>
  <c r="DE166" i="6"/>
  <c r="BO166" i="6"/>
  <c r="CH246" i="7"/>
  <c r="CH244" i="7"/>
  <c r="CH245" i="7" s="1"/>
  <c r="CI243" i="7"/>
  <c r="CV246" i="8"/>
  <c r="CW243" i="8"/>
  <c r="CV244" i="8"/>
  <c r="CV245" i="8" s="1"/>
  <c r="BR244" i="7"/>
  <c r="BR245" i="7" s="1"/>
  <c r="BS243" i="7"/>
  <c r="BR246" i="7"/>
  <c r="Y244" i="8"/>
  <c r="Y245" i="8" s="1"/>
  <c r="Z243" i="8"/>
  <c r="Y246" i="8"/>
  <c r="CV244" i="7"/>
  <c r="CV245" i="7" s="1"/>
  <c r="CV246" i="7"/>
  <c r="CW243" i="7"/>
  <c r="CG244" i="8"/>
  <c r="CG245" i="8" s="1"/>
  <c r="CH243" i="8"/>
  <c r="CG246" i="8"/>
  <c r="AO243" i="8"/>
  <c r="AN244" i="8"/>
  <c r="AN245" i="8" s="1"/>
  <c r="AN246" i="8"/>
  <c r="AG246" i="6"/>
  <c r="AT35" i="6"/>
  <c r="AT36" i="6" s="1"/>
  <c r="Y172" i="6"/>
  <c r="AT172" i="6" s="1"/>
  <c r="AS41" i="6"/>
  <c r="AV246" i="6"/>
  <c r="FP166" i="6"/>
  <c r="CJ166" i="6"/>
  <c r="DZ166" i="6"/>
  <c r="CQ246" i="6"/>
  <c r="AU40" i="6"/>
  <c r="C244" i="6"/>
  <c r="C245" i="6" s="1"/>
  <c r="AN41" i="6"/>
  <c r="AG244" i="6"/>
  <c r="AG245" i="6" s="1"/>
  <c r="AP41" i="6"/>
  <c r="AV244" i="6"/>
  <c r="AV245" i="6" s="1"/>
  <c r="BK244" i="6"/>
  <c r="BK245" i="6" s="1"/>
  <c r="AR41" i="6"/>
  <c r="BL244" i="6"/>
  <c r="BL245" i="6" s="1"/>
  <c r="BM244" i="6"/>
  <c r="BM245" i="6" s="1"/>
  <c r="AQ41" i="6"/>
  <c r="AT41" i="6"/>
  <c r="BZ244" i="6"/>
  <c r="BZ245" i="6" s="1"/>
  <c r="AU41" i="6"/>
  <c r="CO244" i="6"/>
  <c r="CO245" i="6" s="1"/>
  <c r="CP244" i="6"/>
  <c r="CP245" i="6" s="1"/>
  <c r="R246" i="6"/>
  <c r="P314" i="4"/>
  <c r="R315" i="4"/>
  <c r="S315" i="4"/>
  <c r="R314" i="4"/>
  <c r="S314" i="4"/>
  <c r="P316" i="4"/>
  <c r="FW14" i="1"/>
  <c r="FW15" i="1" s="1" a="1"/>
  <c r="FW15" i="1" s="1"/>
  <c r="FU14" i="1"/>
  <c r="FU15" i="1" s="1" a="1"/>
  <c r="FU15" i="1" s="1"/>
  <c r="P315" i="4"/>
  <c r="AO41" i="6"/>
  <c r="DF243" i="6"/>
  <c r="Z171" i="6"/>
  <c r="AU170" i="6"/>
  <c r="AV170" i="6" s="1"/>
  <c r="BK246" i="6"/>
  <c r="BL246" i="6"/>
  <c r="BZ246" i="6"/>
  <c r="CP246" i="6"/>
  <c r="AS40" i="6"/>
  <c r="S246" i="6"/>
  <c r="AX243" i="6"/>
  <c r="AM41" i="6"/>
  <c r="L121" i="6"/>
  <c r="AA170" i="6"/>
  <c r="Z172" i="6"/>
  <c r="R256" i="6"/>
  <c r="AS166" i="6"/>
  <c r="AM35" i="6"/>
  <c r="AN35" i="6"/>
  <c r="AP35" i="6"/>
  <c r="AO35" i="6"/>
  <c r="DE244" i="6"/>
  <c r="DE245" i="6" s="1"/>
  <c r="DE246" i="6"/>
  <c r="AQ35" i="6"/>
  <c r="AR35" i="6"/>
  <c r="AW244" i="6"/>
  <c r="AW245" i="6" s="1"/>
  <c r="AW246" i="6"/>
  <c r="O295" i="6"/>
  <c r="J295" i="6"/>
  <c r="BN243" i="6"/>
  <c r="BM246" i="6"/>
  <c r="CA244" i="6"/>
  <c r="CA245" i="6" s="1"/>
  <c r="CB243" i="6"/>
  <c r="CA246" i="6"/>
  <c r="S244" i="6"/>
  <c r="S245" i="6" s="1"/>
  <c r="T246" i="6"/>
  <c r="T244" i="6"/>
  <c r="T245" i="6" s="1"/>
  <c r="U243" i="6"/>
  <c r="AH246" i="6"/>
  <c r="AI246" i="6"/>
  <c r="AJ243" i="6"/>
  <c r="CR243" i="6"/>
  <c r="CQ244" i="6"/>
  <c r="CQ245" i="6" s="1"/>
  <c r="AH244" i="6"/>
  <c r="AH245" i="6" s="1"/>
  <c r="AI244" i="6"/>
  <c r="AI245" i="6" s="1"/>
  <c r="R244" i="6"/>
  <c r="R245" i="6" s="1"/>
  <c r="C246" i="6"/>
  <c r="E243" i="6"/>
  <c r="D246" i="6"/>
  <c r="DD246" i="6"/>
  <c r="D244" i="6"/>
  <c r="D245" i="6" s="1"/>
  <c r="DD244" i="6"/>
  <c r="DD245" i="6" s="1"/>
  <c r="J295" i="4"/>
  <c r="UZ114" i="1" l="1"/>
  <c r="UZ113" i="1"/>
  <c r="AE309" i="7"/>
  <c r="AE308" i="7"/>
  <c r="AE307" i="7"/>
  <c r="AE310" i="7"/>
  <c r="AE303" i="7"/>
  <c r="AE306" i="7"/>
  <c r="AE305" i="7"/>
  <c r="AE304" i="7"/>
  <c r="ACB67" i="1"/>
  <c r="ACB73" i="1"/>
  <c r="ACC67" i="1"/>
  <c r="ACC73" i="1"/>
  <c r="ACA67" i="1"/>
  <c r="ACA73" i="1"/>
  <c r="AA38" i="4"/>
  <c r="ABX67" i="1"/>
  <c r="ABX73" i="1"/>
  <c r="AB38" i="4"/>
  <c r="ABY67" i="1"/>
  <c r="ABY73" i="1"/>
  <c r="AE301" i="7"/>
  <c r="AC38" i="4"/>
  <c r="ABZ67" i="1"/>
  <c r="ABZ73" i="1"/>
  <c r="AE311" i="7"/>
  <c r="AJ56" i="1" a="1"/>
  <c r="AJ56" i="1" s="1"/>
  <c r="AJ54" i="1" a="1"/>
  <c r="AJ54" i="1" s="1"/>
  <c r="AJ52" i="1" a="1"/>
  <c r="AJ52" i="1" s="1"/>
  <c r="UZ85" i="1"/>
  <c r="UZ86" i="1"/>
  <c r="UZ87" i="1"/>
  <c r="UZ88" i="1"/>
  <c r="UZ89" i="1"/>
  <c r="UZ90" i="1"/>
  <c r="UZ91" i="1"/>
  <c r="UZ92" i="1"/>
  <c r="UZ93" i="1"/>
  <c r="UZ94" i="1"/>
  <c r="UZ95" i="1"/>
  <c r="UZ96" i="1"/>
  <c r="UZ97" i="1"/>
  <c r="UZ98" i="1"/>
  <c r="UZ99" i="1"/>
  <c r="UZ100" i="1"/>
  <c r="UZ101" i="1"/>
  <c r="UZ102" i="1"/>
  <c r="UZ103" i="1"/>
  <c r="UZ104" i="1"/>
  <c r="UZ105" i="1"/>
  <c r="UZ106" i="1"/>
  <c r="UZ107" i="1"/>
  <c r="UZ108" i="1"/>
  <c r="VA12" i="1"/>
  <c r="P300" i="7"/>
  <c r="P300" i="8"/>
  <c r="R300" i="7"/>
  <c r="Q300" i="7"/>
  <c r="Q300" i="8"/>
  <c r="R300" i="8"/>
  <c r="AC35" i="4"/>
  <c r="AER4" i="1" s="1"/>
  <c r="O300" i="6"/>
  <c r="MY4" i="1" a="1"/>
  <c r="MY4" i="1" s="1"/>
  <c r="MU4" i="1" a="1"/>
  <c r="MU4" i="1" s="1"/>
  <c r="MT4" i="1" a="1"/>
  <c r="MT4" i="1" s="1"/>
  <c r="MX4" i="1" a="1"/>
  <c r="MX4" i="1" s="1"/>
  <c r="NV4" i="1" a="1"/>
  <c r="NV4" i="1" s="1"/>
  <c r="NR4" i="1" a="1"/>
  <c r="NR4" i="1" s="1"/>
  <c r="NS4" i="1" a="1"/>
  <c r="NS4" i="1" s="1"/>
  <c r="NW4" i="1" a="1"/>
  <c r="NW4" i="1" s="1"/>
  <c r="AGH4" i="1"/>
  <c r="AGW4" i="1"/>
  <c r="AE310" i="8"/>
  <c r="AE304" i="8"/>
  <c r="AE305" i="8"/>
  <c r="AE306" i="8"/>
  <c r="AE307" i="8"/>
  <c r="AE308" i="8"/>
  <c r="AE309" i="8"/>
  <c r="FU17" i="1"/>
  <c r="FU18" i="1" s="1" a="1"/>
  <c r="FU18" i="1" s="1"/>
  <c r="FW17" i="1"/>
  <c r="FW18" i="1" s="1" a="1"/>
  <c r="FW18" i="1" s="1"/>
  <c r="D38" i="7"/>
  <c r="D38" i="8"/>
  <c r="E38" i="6"/>
  <c r="E38" i="7"/>
  <c r="E38" i="8"/>
  <c r="C38" i="6"/>
  <c r="C38" i="8"/>
  <c r="C38" i="7"/>
  <c r="D38" i="6"/>
  <c r="E38" i="4"/>
  <c r="D38" i="4"/>
  <c r="C38" i="4"/>
  <c r="G38" i="8"/>
  <c r="G38" i="7"/>
  <c r="H38" i="6"/>
  <c r="H38" i="7"/>
  <c r="H38" i="8"/>
  <c r="F38" i="8"/>
  <c r="F38" i="6"/>
  <c r="F38" i="7"/>
  <c r="G38" i="6"/>
  <c r="H38" i="4"/>
  <c r="G38" i="4"/>
  <c r="F38" i="4"/>
  <c r="S38" i="7"/>
  <c r="AK38" i="7" s="1"/>
  <c r="S38" i="8"/>
  <c r="AK38" i="8" s="1"/>
  <c r="T38" i="6"/>
  <c r="AL38" i="6" s="1"/>
  <c r="T38" i="7"/>
  <c r="AL38" i="7" s="1"/>
  <c r="T38" i="8"/>
  <c r="AL38" i="8" s="1"/>
  <c r="R38" i="6"/>
  <c r="AJ38" i="6" s="1"/>
  <c r="R38" i="8"/>
  <c r="AJ38" i="8" s="1"/>
  <c r="R38" i="7"/>
  <c r="AJ38" i="7" s="1"/>
  <c r="S38" i="6"/>
  <c r="AK38" i="6" s="1"/>
  <c r="T38" i="4"/>
  <c r="S38" i="4"/>
  <c r="R38" i="4"/>
  <c r="P299" i="7"/>
  <c r="S299" i="7"/>
  <c r="S302" i="7" s="1"/>
  <c r="S299" i="8"/>
  <c r="S302" i="8" s="1"/>
  <c r="AB37" i="4"/>
  <c r="R299" i="7"/>
  <c r="T299" i="7"/>
  <c r="T302" i="7" s="1"/>
  <c r="T299" i="8"/>
  <c r="T302" i="8" s="1"/>
  <c r="P299" i="8"/>
  <c r="Q299" i="8"/>
  <c r="AC40" i="4"/>
  <c r="T299" i="6"/>
  <c r="T302" i="6" s="1"/>
  <c r="T299" i="4"/>
  <c r="K295" i="6"/>
  <c r="K295" i="4"/>
  <c r="AA37" i="4"/>
  <c r="R299" i="8"/>
  <c r="O299" i="6"/>
  <c r="P295" i="4"/>
  <c r="R295" i="4" s="1"/>
  <c r="O300" i="4"/>
  <c r="O299" i="4"/>
  <c r="Q299" i="7"/>
  <c r="G295" i="6"/>
  <c r="AE303" i="8"/>
  <c r="AB40" i="4"/>
  <c r="AA40" i="4"/>
  <c r="AB35" i="4"/>
  <c r="AEQ4" i="1" s="1"/>
  <c r="AA35" i="4"/>
  <c r="AEP4" i="1" s="1"/>
  <c r="E42" i="7"/>
  <c r="W42" i="7" s="1"/>
  <c r="D42" i="7"/>
  <c r="V42" i="7" s="1"/>
  <c r="C42" i="7"/>
  <c r="U42" i="7" s="1"/>
  <c r="C42" i="8"/>
  <c r="U42" i="8" s="1"/>
  <c r="D42" i="8"/>
  <c r="V42" i="8" s="1"/>
  <c r="E42" i="8"/>
  <c r="W42" i="8" s="1"/>
  <c r="E42" i="6"/>
  <c r="W42" i="6" s="1"/>
  <c r="D42" i="6"/>
  <c r="V42" i="6" s="1"/>
  <c r="C42" i="6"/>
  <c r="U42" i="6" s="1"/>
  <c r="E52" i="8"/>
  <c r="W52" i="8" s="1"/>
  <c r="C47" i="7"/>
  <c r="U47" i="7" s="1"/>
  <c r="D47" i="7"/>
  <c r="V47" i="7" s="1"/>
  <c r="E47" i="7"/>
  <c r="W47" i="7" s="1"/>
  <c r="C57" i="7"/>
  <c r="U57" i="7" s="1"/>
  <c r="C52" i="8"/>
  <c r="U52" i="8" s="1"/>
  <c r="D52" i="8"/>
  <c r="V52" i="8" s="1"/>
  <c r="D57" i="7"/>
  <c r="V57" i="7" s="1"/>
  <c r="E57" i="7"/>
  <c r="W57" i="7" s="1"/>
  <c r="C47" i="8"/>
  <c r="U47" i="8" s="1"/>
  <c r="C47" i="6"/>
  <c r="U47" i="6" s="1"/>
  <c r="D47" i="8"/>
  <c r="V47" i="8" s="1"/>
  <c r="D47" i="6"/>
  <c r="V47" i="6" s="1"/>
  <c r="E47" i="8"/>
  <c r="W47" i="8" s="1"/>
  <c r="E47" i="6"/>
  <c r="W47" i="6" s="1"/>
  <c r="C52" i="7"/>
  <c r="U52" i="7" s="1"/>
  <c r="D52" i="7"/>
  <c r="V52" i="7" s="1"/>
  <c r="E52" i="7"/>
  <c r="W52" i="7" s="1"/>
  <c r="D52" i="6"/>
  <c r="V52" i="6" s="1"/>
  <c r="E52" i="6"/>
  <c r="W52" i="6" s="1"/>
  <c r="C52" i="6"/>
  <c r="U52" i="6" s="1"/>
  <c r="C62" i="7"/>
  <c r="U62" i="7" s="1"/>
  <c r="D62" i="7"/>
  <c r="V62" i="7" s="1"/>
  <c r="E62" i="7"/>
  <c r="W62" i="7" s="1"/>
  <c r="C57" i="8"/>
  <c r="U57" i="8" s="1"/>
  <c r="D57" i="8"/>
  <c r="V57" i="8" s="1"/>
  <c r="E57" i="8"/>
  <c r="W57" i="8" s="1"/>
  <c r="C62" i="6"/>
  <c r="U62" i="6" s="1"/>
  <c r="D62" i="6"/>
  <c r="V62" i="6" s="1"/>
  <c r="E62" i="6"/>
  <c r="W62" i="6" s="1"/>
  <c r="C57" i="6"/>
  <c r="U57" i="6" s="1"/>
  <c r="D57" i="6"/>
  <c r="V57" i="6" s="1"/>
  <c r="E57" i="6"/>
  <c r="W57" i="6" s="1"/>
  <c r="C62" i="8"/>
  <c r="U62" i="8" s="1"/>
  <c r="D62" i="8"/>
  <c r="V62" i="8" s="1"/>
  <c r="E62" i="8"/>
  <c r="W62" i="8" s="1"/>
  <c r="C42" i="4"/>
  <c r="D42" i="4"/>
  <c r="E42" i="4"/>
  <c r="E47" i="4"/>
  <c r="D47" i="4"/>
  <c r="C47" i="4"/>
  <c r="E52" i="4"/>
  <c r="W52" i="4" s="1"/>
  <c r="D52" i="4"/>
  <c r="V52" i="4" s="1"/>
  <c r="C52" i="4"/>
  <c r="U52" i="4" s="1"/>
  <c r="E57" i="4"/>
  <c r="D57" i="4"/>
  <c r="C57" i="4"/>
  <c r="E62" i="4"/>
  <c r="W62" i="4" s="1"/>
  <c r="D62" i="4"/>
  <c r="V62" i="4" s="1"/>
  <c r="C62" i="4"/>
  <c r="U62" i="4" s="1"/>
  <c r="E45" i="8"/>
  <c r="W45" i="8" s="1"/>
  <c r="C45" i="8"/>
  <c r="U45" i="8" s="1"/>
  <c r="C45" i="7"/>
  <c r="U45" i="7" s="1"/>
  <c r="D44" i="6"/>
  <c r="V44" i="6" s="1"/>
  <c r="D44" i="8"/>
  <c r="V44" i="8" s="1"/>
  <c r="D45" i="7"/>
  <c r="V45" i="7" s="1"/>
  <c r="D54" i="8"/>
  <c r="V54" i="8" s="1"/>
  <c r="E44" i="8"/>
  <c r="W44" i="8" s="1"/>
  <c r="E45" i="7"/>
  <c r="W45" i="7" s="1"/>
  <c r="C43" i="8"/>
  <c r="U43" i="8" s="1"/>
  <c r="C49" i="8"/>
  <c r="U49" i="8" s="1"/>
  <c r="D43" i="8"/>
  <c r="V43" i="8" s="1"/>
  <c r="C43" i="7"/>
  <c r="U43" i="7" s="1"/>
  <c r="E43" i="8"/>
  <c r="W43" i="8" s="1"/>
  <c r="E44" i="6"/>
  <c r="W44" i="6" s="1"/>
  <c r="E54" i="8"/>
  <c r="W54" i="8" s="1"/>
  <c r="D43" i="7"/>
  <c r="V43" i="7" s="1"/>
  <c r="D49" i="8"/>
  <c r="V49" i="8" s="1"/>
  <c r="E49" i="8"/>
  <c r="W49" i="8" s="1"/>
  <c r="D45" i="8"/>
  <c r="V45" i="8" s="1"/>
  <c r="D59" i="8"/>
  <c r="V59" i="8" s="1"/>
  <c r="C50" i="8"/>
  <c r="U50" i="8" s="1"/>
  <c r="D49" i="6"/>
  <c r="V49" i="6" s="1"/>
  <c r="D50" i="8"/>
  <c r="V50" i="8" s="1"/>
  <c r="E50" i="8"/>
  <c r="W50" i="8" s="1"/>
  <c r="E43" i="7"/>
  <c r="W43" i="7" s="1"/>
  <c r="C44" i="6"/>
  <c r="U44" i="6" s="1"/>
  <c r="C44" i="8"/>
  <c r="U44" i="8" s="1"/>
  <c r="C54" i="8"/>
  <c r="U54" i="8" s="1"/>
  <c r="D44" i="7"/>
  <c r="V44" i="7" s="1"/>
  <c r="E48" i="6"/>
  <c r="W48" i="6" s="1"/>
  <c r="E45" i="6"/>
  <c r="W45" i="6" s="1"/>
  <c r="D55" i="8"/>
  <c r="V55" i="8" s="1"/>
  <c r="E60" i="8"/>
  <c r="W60" i="8" s="1"/>
  <c r="C48" i="6"/>
  <c r="U48" i="6" s="1"/>
  <c r="C55" i="8"/>
  <c r="U55" i="8" s="1"/>
  <c r="C49" i="6"/>
  <c r="U49" i="6" s="1"/>
  <c r="E43" i="6"/>
  <c r="W43" i="6" s="1"/>
  <c r="C60" i="8"/>
  <c r="U60" i="8" s="1"/>
  <c r="D60" i="8"/>
  <c r="V60" i="8" s="1"/>
  <c r="E59" i="8"/>
  <c r="W59" i="8" s="1"/>
  <c r="E44" i="7"/>
  <c r="W44" i="7" s="1"/>
  <c r="E49" i="6"/>
  <c r="W49" i="6" s="1"/>
  <c r="D43" i="6"/>
  <c r="V43" i="6" s="1"/>
  <c r="C50" i="6"/>
  <c r="U50" i="6" s="1"/>
  <c r="D45" i="6"/>
  <c r="V45" i="6" s="1"/>
  <c r="E50" i="6"/>
  <c r="W50" i="6" s="1"/>
  <c r="E55" i="8"/>
  <c r="W55" i="8" s="1"/>
  <c r="C59" i="8"/>
  <c r="U59" i="8" s="1"/>
  <c r="D50" i="6"/>
  <c r="V50" i="6" s="1"/>
  <c r="C45" i="6"/>
  <c r="U45" i="6" s="1"/>
  <c r="C44" i="7"/>
  <c r="U44" i="7" s="1"/>
  <c r="D48" i="6"/>
  <c r="V48" i="6" s="1"/>
  <c r="C43" i="6"/>
  <c r="U43" i="6" s="1"/>
  <c r="E54" i="6"/>
  <c r="W54" i="6" s="1"/>
  <c r="C58" i="6"/>
  <c r="U58" i="6" s="1"/>
  <c r="C49" i="7"/>
  <c r="U49" i="7" s="1"/>
  <c r="D54" i="6"/>
  <c r="V54" i="6" s="1"/>
  <c r="E64" i="8"/>
  <c r="W64" i="8" s="1"/>
  <c r="D55" i="6"/>
  <c r="V55" i="6" s="1"/>
  <c r="E53" i="6"/>
  <c r="W53" i="6" s="1"/>
  <c r="C53" i="7"/>
  <c r="U53" i="7" s="1"/>
  <c r="E58" i="6"/>
  <c r="W58" i="6" s="1"/>
  <c r="D58" i="6"/>
  <c r="V58" i="6" s="1"/>
  <c r="D53" i="6"/>
  <c r="V53" i="6" s="1"/>
  <c r="D64" i="8"/>
  <c r="V64" i="8" s="1"/>
  <c r="E50" i="7"/>
  <c r="W50" i="7" s="1"/>
  <c r="E48" i="8"/>
  <c r="W48" i="8" s="1"/>
  <c r="D48" i="8"/>
  <c r="V48" i="8" s="1"/>
  <c r="C54" i="6"/>
  <c r="U54" i="6" s="1"/>
  <c r="C53" i="6"/>
  <c r="U53" i="6" s="1"/>
  <c r="E48" i="7"/>
  <c r="W48" i="7" s="1"/>
  <c r="D49" i="7"/>
  <c r="V49" i="7" s="1"/>
  <c r="C65" i="8"/>
  <c r="U65" i="8" s="1"/>
  <c r="C50" i="7"/>
  <c r="U50" i="7" s="1"/>
  <c r="D50" i="7"/>
  <c r="V50" i="7" s="1"/>
  <c r="C48" i="8"/>
  <c r="U48" i="8" s="1"/>
  <c r="E49" i="7"/>
  <c r="W49" i="7" s="1"/>
  <c r="C55" i="6"/>
  <c r="U55" i="6" s="1"/>
  <c r="C48" i="7"/>
  <c r="U48" i="7" s="1"/>
  <c r="C64" i="8"/>
  <c r="U64" i="8" s="1"/>
  <c r="D65" i="8"/>
  <c r="V65" i="8" s="1"/>
  <c r="E65" i="8"/>
  <c r="W65" i="8" s="1"/>
  <c r="D53" i="7"/>
  <c r="V53" i="7" s="1"/>
  <c r="E53" i="7"/>
  <c r="W53" i="7" s="1"/>
  <c r="D48" i="7"/>
  <c r="V48" i="7" s="1"/>
  <c r="E55" i="6"/>
  <c r="W55" i="6" s="1"/>
  <c r="C54" i="7"/>
  <c r="U54" i="7" s="1"/>
  <c r="E60" i="6"/>
  <c r="W60" i="6" s="1"/>
  <c r="E63" i="6"/>
  <c r="W63" i="6" s="1"/>
  <c r="C59" i="6"/>
  <c r="U59" i="6" s="1"/>
  <c r="E53" i="8"/>
  <c r="W53" i="8" s="1"/>
  <c r="E55" i="7"/>
  <c r="W55" i="7" s="1"/>
  <c r="C58" i="7"/>
  <c r="U58" i="7" s="1"/>
  <c r="C63" i="6"/>
  <c r="U63" i="6" s="1"/>
  <c r="D53" i="8"/>
  <c r="V53" i="8" s="1"/>
  <c r="C55" i="7"/>
  <c r="U55" i="7" s="1"/>
  <c r="D58" i="7"/>
  <c r="V58" i="7" s="1"/>
  <c r="D60" i="6"/>
  <c r="V60" i="6" s="1"/>
  <c r="E58" i="7"/>
  <c r="W58" i="7" s="1"/>
  <c r="D54" i="7"/>
  <c r="V54" i="7" s="1"/>
  <c r="D63" i="6"/>
  <c r="V63" i="6" s="1"/>
  <c r="D55" i="7"/>
  <c r="V55" i="7" s="1"/>
  <c r="C60" i="6"/>
  <c r="U60" i="6" s="1"/>
  <c r="E59" i="6"/>
  <c r="W59" i="6" s="1"/>
  <c r="C53" i="8"/>
  <c r="U53" i="8" s="1"/>
  <c r="D59" i="6"/>
  <c r="V59" i="6" s="1"/>
  <c r="E54" i="7"/>
  <c r="W54" i="7" s="1"/>
  <c r="E65" i="6"/>
  <c r="W65" i="6" s="1"/>
  <c r="D64" i="6"/>
  <c r="V64" i="6" s="1"/>
  <c r="E58" i="8"/>
  <c r="W58" i="8" s="1"/>
  <c r="D60" i="7"/>
  <c r="V60" i="7" s="1"/>
  <c r="C59" i="7"/>
  <c r="U59" i="7" s="1"/>
  <c r="E60" i="7"/>
  <c r="W60" i="7" s="1"/>
  <c r="C63" i="7"/>
  <c r="U63" i="7" s="1"/>
  <c r="C60" i="7"/>
  <c r="U60" i="7" s="1"/>
  <c r="C64" i="6"/>
  <c r="U64" i="6" s="1"/>
  <c r="E64" i="6"/>
  <c r="W64" i="6" s="1"/>
  <c r="D63" i="7"/>
  <c r="V63" i="7" s="1"/>
  <c r="D59" i="7"/>
  <c r="V59" i="7" s="1"/>
  <c r="C65" i="6"/>
  <c r="U65" i="6" s="1"/>
  <c r="D65" i="6"/>
  <c r="V65" i="6" s="1"/>
  <c r="E59" i="7"/>
  <c r="W59" i="7" s="1"/>
  <c r="D58" i="8"/>
  <c r="V58" i="8" s="1"/>
  <c r="E63" i="7"/>
  <c r="W63" i="7" s="1"/>
  <c r="C58" i="8"/>
  <c r="U58" i="8" s="1"/>
  <c r="D65" i="7"/>
  <c r="V65" i="7" s="1"/>
  <c r="C64" i="7"/>
  <c r="U64" i="7" s="1"/>
  <c r="C65" i="7"/>
  <c r="U65" i="7" s="1"/>
  <c r="D63" i="8"/>
  <c r="V63" i="8" s="1"/>
  <c r="E64" i="7"/>
  <c r="W64" i="7" s="1"/>
  <c r="E65" i="7"/>
  <c r="W65" i="7" s="1"/>
  <c r="D64" i="7"/>
  <c r="V64" i="7" s="1"/>
  <c r="E63" i="8"/>
  <c r="W63" i="8" s="1"/>
  <c r="C63" i="8"/>
  <c r="U63" i="8" s="1"/>
  <c r="C59" i="4"/>
  <c r="BD300" i="8" s="1"/>
  <c r="C53" i="4"/>
  <c r="AY299" i="8" s="1"/>
  <c r="E53" i="4"/>
  <c r="E64" i="4"/>
  <c r="E58" i="4"/>
  <c r="D49" i="4"/>
  <c r="AT300" i="7" s="1"/>
  <c r="D63" i="4"/>
  <c r="BI299" i="7" s="1"/>
  <c r="E55" i="4"/>
  <c r="W55" i="4" s="1"/>
  <c r="C63" i="4"/>
  <c r="BI299" i="8" s="1"/>
  <c r="D45" i="4"/>
  <c r="C43" i="4"/>
  <c r="D59" i="4"/>
  <c r="BD300" i="7" s="1"/>
  <c r="C58" i="4"/>
  <c r="BD299" i="8" s="1"/>
  <c r="E60" i="4"/>
  <c r="W60" i="4" s="1"/>
  <c r="C45" i="4"/>
  <c r="C54" i="4"/>
  <c r="AY300" i="8" s="1"/>
  <c r="D65" i="4"/>
  <c r="V65" i="4" s="1"/>
  <c r="E43" i="4"/>
  <c r="C60" i="4"/>
  <c r="U60" i="4" s="1"/>
  <c r="C50" i="4"/>
  <c r="C48" i="4"/>
  <c r="AT299" i="8" s="1"/>
  <c r="E48" i="4"/>
  <c r="C65" i="4"/>
  <c r="U65" i="4" s="1"/>
  <c r="D50" i="4"/>
  <c r="D55" i="4"/>
  <c r="V55" i="4" s="1"/>
  <c r="D64" i="4"/>
  <c r="BI300" i="7" s="1"/>
  <c r="E45" i="4"/>
  <c r="E65" i="4"/>
  <c r="W65" i="4" s="1"/>
  <c r="D48" i="4"/>
  <c r="AT299" i="7" s="1"/>
  <c r="C64" i="4"/>
  <c r="BI300" i="8" s="1"/>
  <c r="E63" i="4"/>
  <c r="D44" i="4"/>
  <c r="E44" i="4"/>
  <c r="C44" i="4"/>
  <c r="C49" i="4"/>
  <c r="AT300" i="8" s="1"/>
  <c r="D43" i="4"/>
  <c r="E54" i="4"/>
  <c r="E59" i="4"/>
  <c r="D53" i="4"/>
  <c r="AY299" i="7" s="1"/>
  <c r="D54" i="4"/>
  <c r="AY300" i="7" s="1"/>
  <c r="E50" i="4"/>
  <c r="E49" i="4"/>
  <c r="D60" i="4"/>
  <c r="V60" i="4" s="1"/>
  <c r="D58" i="4"/>
  <c r="C55" i="4"/>
  <c r="U55" i="4" s="1"/>
  <c r="BD246" i="8"/>
  <c r="BE243" i="8"/>
  <c r="BE246" i="8" s="1"/>
  <c r="AD313" i="4"/>
  <c r="AE301" i="8"/>
  <c r="AE311" i="8"/>
  <c r="AE313" i="4"/>
  <c r="AA313" i="4"/>
  <c r="AB313" i="4"/>
  <c r="R41" i="6"/>
  <c r="O41" i="6"/>
  <c r="S41" i="6"/>
  <c r="P41" i="6"/>
  <c r="R40" i="4"/>
  <c r="AK300" i="8" s="1"/>
  <c r="T36" i="4"/>
  <c r="R35" i="4"/>
  <c r="AG300" i="8" s="1"/>
  <c r="AG302" i="8" s="1"/>
  <c r="S36" i="4"/>
  <c r="T37" i="8"/>
  <c r="T37" i="7"/>
  <c r="T37" i="6"/>
  <c r="T37" i="4"/>
  <c r="AL37" i="4" s="1"/>
  <c r="R36" i="4"/>
  <c r="S37" i="8"/>
  <c r="S37" i="7"/>
  <c r="S37" i="6"/>
  <c r="S37" i="4"/>
  <c r="R37" i="8"/>
  <c r="R37" i="7"/>
  <c r="R37" i="6"/>
  <c r="T39" i="4"/>
  <c r="R37" i="4"/>
  <c r="S39" i="4"/>
  <c r="T40" i="4"/>
  <c r="R39" i="4"/>
  <c r="T35" i="4"/>
  <c r="S40" i="4"/>
  <c r="S35" i="4"/>
  <c r="AG300" i="7" s="1"/>
  <c r="AG302" i="7" s="1"/>
  <c r="R39" i="8"/>
  <c r="S39" i="8"/>
  <c r="T39" i="8"/>
  <c r="R39" i="7"/>
  <c r="S39" i="7"/>
  <c r="T39" i="7"/>
  <c r="R35" i="8"/>
  <c r="R40" i="8"/>
  <c r="S35" i="8"/>
  <c r="T40" i="8"/>
  <c r="T35" i="8"/>
  <c r="T40" i="7"/>
  <c r="S40" i="8"/>
  <c r="S40" i="7"/>
  <c r="S35" i="7"/>
  <c r="T35" i="7"/>
  <c r="R35" i="7"/>
  <c r="R40" i="7"/>
  <c r="R36" i="7"/>
  <c r="T36" i="7"/>
  <c r="S36" i="7"/>
  <c r="T36" i="8"/>
  <c r="S36" i="8"/>
  <c r="R36" i="8"/>
  <c r="T39" i="6"/>
  <c r="AM36" i="6"/>
  <c r="R35" i="6"/>
  <c r="O35" i="6"/>
  <c r="AG35" i="6" s="1"/>
  <c r="Q40" i="6"/>
  <c r="T40" i="6"/>
  <c r="R39" i="6"/>
  <c r="AO36" i="6"/>
  <c r="Q35" i="6"/>
  <c r="AI35" i="6" s="1"/>
  <c r="T35" i="6"/>
  <c r="T41" i="6"/>
  <c r="Q41" i="6"/>
  <c r="R40" i="6"/>
  <c r="O40" i="6"/>
  <c r="S39" i="6"/>
  <c r="AN36" i="6"/>
  <c r="P35" i="6"/>
  <c r="AH35" i="6" s="1"/>
  <c r="S35" i="6"/>
  <c r="P40" i="6"/>
  <c r="S40" i="6"/>
  <c r="X316" i="4"/>
  <c r="AD316" i="4" s="1"/>
  <c r="Y316" i="4"/>
  <c r="AE316" i="4" s="1"/>
  <c r="U316" i="4"/>
  <c r="AB36" i="4"/>
  <c r="AC36" i="4"/>
  <c r="AA36" i="4"/>
  <c r="AE406" i="8"/>
  <c r="AE406" i="7"/>
  <c r="AE406" i="6"/>
  <c r="Q419" i="4"/>
  <c r="D420" i="4"/>
  <c r="C420" i="4" s="1"/>
  <c r="AA39" i="4"/>
  <c r="AG406" i="8"/>
  <c r="AC39" i="4"/>
  <c r="AG406" i="6"/>
  <c r="AG406" i="4"/>
  <c r="AB39" i="4"/>
  <c r="AG406" i="7"/>
  <c r="U315" i="4"/>
  <c r="A502" i="4"/>
  <c r="E502" i="4" s="1"/>
  <c r="Y314" i="4"/>
  <c r="AE314" i="4" s="1"/>
  <c r="Y315" i="4"/>
  <c r="AE315" i="4" s="1"/>
  <c r="V316" i="4"/>
  <c r="X315" i="4"/>
  <c r="AD315" i="4" s="1"/>
  <c r="AF406" i="8"/>
  <c r="AF406" i="7"/>
  <c r="X34" i="4"/>
  <c r="ADU4" i="1" s="1"/>
  <c r="Y34" i="4"/>
  <c r="ADV4" i="1" s="1"/>
  <c r="Z34" i="4"/>
  <c r="ADW4" i="1" s="1"/>
  <c r="AJ34" i="4"/>
  <c r="AED4" i="1" s="1"/>
  <c r="AK34" i="4"/>
  <c r="AEE4" i="1" s="1"/>
  <c r="AL34" i="4"/>
  <c r="AEF4" i="1" s="1"/>
  <c r="V34" i="4"/>
  <c r="W34" i="4"/>
  <c r="ADT4" i="1" s="1"/>
  <c r="C40" i="4"/>
  <c r="D40" i="4"/>
  <c r="C39" i="4"/>
  <c r="E300" i="8" s="1"/>
  <c r="E40" i="4"/>
  <c r="C36" i="4"/>
  <c r="D39" i="4"/>
  <c r="E300" i="7" s="1"/>
  <c r="D36" i="4"/>
  <c r="C37" i="4"/>
  <c r="E39" i="4"/>
  <c r="C35" i="4"/>
  <c r="E36" i="4"/>
  <c r="D37" i="4"/>
  <c r="D35" i="4"/>
  <c r="E37" i="4"/>
  <c r="E35" i="4"/>
  <c r="F39" i="6"/>
  <c r="F40" i="4"/>
  <c r="M300" i="8" s="1"/>
  <c r="G40" i="4"/>
  <c r="M300" i="7" s="1"/>
  <c r="F39" i="4"/>
  <c r="H40" i="4"/>
  <c r="F36" i="4"/>
  <c r="G39" i="4"/>
  <c r="G36" i="4"/>
  <c r="F37" i="4"/>
  <c r="H39" i="4"/>
  <c r="F35" i="4"/>
  <c r="I300" i="8" s="1"/>
  <c r="I302" i="8" s="1"/>
  <c r="H36" i="4"/>
  <c r="G37" i="4"/>
  <c r="G35" i="4"/>
  <c r="I300" i="7" s="1"/>
  <c r="I302" i="7" s="1"/>
  <c r="H37" i="4"/>
  <c r="Z37" i="4" s="1"/>
  <c r="H35" i="4"/>
  <c r="FX14" i="1"/>
  <c r="FX15" i="1" s="1" a="1"/>
  <c r="FX15" i="1" s="1"/>
  <c r="FX117" i="1"/>
  <c r="E501" i="4"/>
  <c r="F501" i="4"/>
  <c r="P418" i="4"/>
  <c r="B418" i="4"/>
  <c r="I421" i="4"/>
  <c r="V421" i="4" s="1"/>
  <c r="H421" i="4"/>
  <c r="U421" i="4" s="1"/>
  <c r="G421" i="4"/>
  <c r="T421" i="4" s="1"/>
  <c r="F421" i="4"/>
  <c r="S421" i="4" s="1"/>
  <c r="E421" i="4"/>
  <c r="R421" i="4" s="1"/>
  <c r="I438" i="4"/>
  <c r="V438" i="4" s="1"/>
  <c r="H438" i="4"/>
  <c r="U438" i="4" s="1"/>
  <c r="G438" i="4"/>
  <c r="T438" i="4" s="1"/>
  <c r="D438" i="4"/>
  <c r="Q438" i="4" s="1"/>
  <c r="A422" i="4"/>
  <c r="BY410" i="6"/>
  <c r="BW410" i="7"/>
  <c r="AD406" i="7"/>
  <c r="BZ410" i="6"/>
  <c r="AD406" i="4"/>
  <c r="AD406" i="6"/>
  <c r="CI410" i="7"/>
  <c r="BY410" i="7"/>
  <c r="BW410" i="6"/>
  <c r="BV410" i="6"/>
  <c r="BX410" i="6"/>
  <c r="AF406" i="4"/>
  <c r="AF406" i="6"/>
  <c r="BZ410" i="7"/>
  <c r="BV410" i="7"/>
  <c r="BX410" i="7"/>
  <c r="AD406" i="8"/>
  <c r="CI410" i="8"/>
  <c r="BZ410" i="8"/>
  <c r="BY410" i="8"/>
  <c r="BX410" i="8"/>
  <c r="BW410" i="8"/>
  <c r="BV410" i="8"/>
  <c r="AE406" i="4"/>
  <c r="BX410" i="4"/>
  <c r="U295" i="4"/>
  <c r="M41" i="6"/>
  <c r="J41" i="6"/>
  <c r="G41" i="6"/>
  <c r="D41" i="6"/>
  <c r="J212" i="4"/>
  <c r="E34" i="8"/>
  <c r="D34" i="8"/>
  <c r="E37" i="6"/>
  <c r="D37" i="6"/>
  <c r="C37" i="6"/>
  <c r="E37" i="7"/>
  <c r="D37" i="7"/>
  <c r="C34" i="8"/>
  <c r="C37" i="7"/>
  <c r="C34" i="7"/>
  <c r="C34" i="6"/>
  <c r="E34" i="6"/>
  <c r="E37" i="8"/>
  <c r="D34" i="6"/>
  <c r="D37" i="8"/>
  <c r="C37" i="8"/>
  <c r="E34" i="7"/>
  <c r="D34" i="7"/>
  <c r="C39" i="7"/>
  <c r="D39" i="8"/>
  <c r="E39" i="8"/>
  <c r="D39" i="7"/>
  <c r="E39" i="7"/>
  <c r="C39" i="8"/>
  <c r="D35" i="7"/>
  <c r="D40" i="8"/>
  <c r="C40" i="7"/>
  <c r="C35" i="8"/>
  <c r="D40" i="7"/>
  <c r="E40" i="7"/>
  <c r="E35" i="8"/>
  <c r="E40" i="8"/>
  <c r="C40" i="8"/>
  <c r="C35" i="7"/>
  <c r="D35" i="8"/>
  <c r="E35" i="7"/>
  <c r="C36" i="7"/>
  <c r="C36" i="8"/>
  <c r="E36" i="8"/>
  <c r="D36" i="8"/>
  <c r="D36" i="7"/>
  <c r="E36" i="7"/>
  <c r="G295" i="4"/>
  <c r="E39" i="6"/>
  <c r="H39" i="6"/>
  <c r="L295" i="4"/>
  <c r="J35" i="6"/>
  <c r="G35" i="6"/>
  <c r="D35" i="6"/>
  <c r="M35" i="6"/>
  <c r="T34" i="6"/>
  <c r="S34" i="6"/>
  <c r="R34" i="6"/>
  <c r="T34" i="7"/>
  <c r="S34" i="7"/>
  <c r="R34" i="7"/>
  <c r="T34" i="8"/>
  <c r="S34" i="8"/>
  <c r="R34" i="8"/>
  <c r="C41" i="6"/>
  <c r="L41" i="6"/>
  <c r="I41" i="6"/>
  <c r="F41" i="6"/>
  <c r="N40" i="6"/>
  <c r="K40" i="6"/>
  <c r="H40" i="6"/>
  <c r="E40" i="6"/>
  <c r="D39" i="6"/>
  <c r="N41" i="6"/>
  <c r="K41" i="6"/>
  <c r="H41" i="6"/>
  <c r="E41" i="6"/>
  <c r="G39" i="6"/>
  <c r="H35" i="6"/>
  <c r="E35" i="6"/>
  <c r="K35" i="6"/>
  <c r="N35" i="6"/>
  <c r="M40" i="6"/>
  <c r="J40" i="6"/>
  <c r="G40" i="6"/>
  <c r="D40" i="6"/>
  <c r="C39" i="6"/>
  <c r="J213" i="4"/>
  <c r="G34" i="8"/>
  <c r="F34" i="8"/>
  <c r="H37" i="6"/>
  <c r="G37" i="6"/>
  <c r="F37" i="6"/>
  <c r="H37" i="7"/>
  <c r="G37" i="7"/>
  <c r="F37" i="7"/>
  <c r="H34" i="6"/>
  <c r="H34" i="8"/>
  <c r="H37" i="8"/>
  <c r="G34" i="6"/>
  <c r="G37" i="8"/>
  <c r="F34" i="6"/>
  <c r="F37" i="8"/>
  <c r="H34" i="7"/>
  <c r="G34" i="7"/>
  <c r="F34" i="7"/>
  <c r="G39" i="8"/>
  <c r="F39" i="7"/>
  <c r="H39" i="8"/>
  <c r="G39" i="7"/>
  <c r="H39" i="7"/>
  <c r="F39" i="8"/>
  <c r="G35" i="7"/>
  <c r="G40" i="8"/>
  <c r="F40" i="7"/>
  <c r="F35" i="8"/>
  <c r="G40" i="7"/>
  <c r="H40" i="7"/>
  <c r="H35" i="8"/>
  <c r="H40" i="8"/>
  <c r="F40" i="8"/>
  <c r="F35" i="7"/>
  <c r="G35" i="8"/>
  <c r="H35" i="7"/>
  <c r="F36" i="7"/>
  <c r="F36" i="8"/>
  <c r="H36" i="8"/>
  <c r="G36" i="8"/>
  <c r="G36" i="7"/>
  <c r="H36" i="7"/>
  <c r="I35" i="6"/>
  <c r="F35" i="6"/>
  <c r="C35" i="6"/>
  <c r="L35" i="6"/>
  <c r="L40" i="6"/>
  <c r="I40" i="6"/>
  <c r="F40" i="6"/>
  <c r="C40" i="6"/>
  <c r="J217" i="4"/>
  <c r="U314" i="4"/>
  <c r="V314" i="4"/>
  <c r="K217" i="4"/>
  <c r="K212" i="4"/>
  <c r="K213" i="4"/>
  <c r="A439" i="4"/>
  <c r="AB243" i="7"/>
  <c r="AA244" i="7"/>
  <c r="AA245" i="7" s="1"/>
  <c r="AA246" i="7"/>
  <c r="L246" i="7"/>
  <c r="L244" i="7"/>
  <c r="L245" i="7" s="1"/>
  <c r="M243" i="7"/>
  <c r="AP243" i="8"/>
  <c r="AO244" i="8"/>
  <c r="AO245" i="8" s="1"/>
  <c r="AO246" i="8"/>
  <c r="BS244" i="7"/>
  <c r="BS245" i="7" s="1"/>
  <c r="BT243" i="7"/>
  <c r="BS246" i="7"/>
  <c r="K244" i="8"/>
  <c r="K245" i="8" s="1"/>
  <c r="K246" i="8"/>
  <c r="L243" i="8"/>
  <c r="CH244" i="8"/>
  <c r="CH245" i="8" s="1"/>
  <c r="CI243" i="8"/>
  <c r="CH246" i="8"/>
  <c r="DM246" i="7"/>
  <c r="DM244" i="7"/>
  <c r="DM245" i="7" s="1"/>
  <c r="DN243" i="7"/>
  <c r="CW244" i="7"/>
  <c r="CW245" i="7" s="1"/>
  <c r="CX243" i="7"/>
  <c r="CW246" i="7"/>
  <c r="BS246" i="8"/>
  <c r="BT243" i="8"/>
  <c r="BS244" i="8"/>
  <c r="BS245" i="8" s="1"/>
  <c r="AO244" i="7"/>
  <c r="AO245" i="7" s="1"/>
  <c r="AO246" i="7"/>
  <c r="AP243" i="7"/>
  <c r="CW246" i="8"/>
  <c r="CX243" i="8"/>
  <c r="CW244" i="8"/>
  <c r="CW245" i="8" s="1"/>
  <c r="DM244" i="8"/>
  <c r="DM245" i="8" s="1"/>
  <c r="DN243" i="8"/>
  <c r="DM246" i="8"/>
  <c r="CJ243" i="7"/>
  <c r="CI246" i="7"/>
  <c r="CI244" i="7"/>
  <c r="CI245" i="7" s="1"/>
  <c r="Z244" i="8"/>
  <c r="Z245" i="8" s="1"/>
  <c r="AA243" i="8"/>
  <c r="Z246" i="8"/>
  <c r="BE246" i="7"/>
  <c r="BF243" i="7"/>
  <c r="BE244" i="7"/>
  <c r="BE245" i="7" s="1"/>
  <c r="AX244" i="6"/>
  <c r="AX245" i="6" s="1"/>
  <c r="DG243" i="6"/>
  <c r="DF246" i="6"/>
  <c r="AY243" i="6"/>
  <c r="AY246" i="6" s="1"/>
  <c r="AX246" i="6"/>
  <c r="X314" i="4"/>
  <c r="AD314" i="4" s="1"/>
  <c r="V315" i="4"/>
  <c r="AA171" i="6"/>
  <c r="AU171" i="6"/>
  <c r="DF244" i="6"/>
  <c r="DF245" i="6" s="1"/>
  <c r="CS243" i="6"/>
  <c r="CR244" i="6"/>
  <c r="CR245" i="6" s="1"/>
  <c r="CR246" i="6"/>
  <c r="L295" i="6"/>
  <c r="AJ244" i="6"/>
  <c r="AJ245" i="6" s="1"/>
  <c r="AJ246" i="6"/>
  <c r="AK243" i="6"/>
  <c r="U295" i="6"/>
  <c r="U300" i="6" s="1"/>
  <c r="P295" i="6"/>
  <c r="P300" i="6" s="1"/>
  <c r="AR36" i="6"/>
  <c r="AQ36" i="6"/>
  <c r="AP36" i="6"/>
  <c r="BN246" i="6"/>
  <c r="BN244" i="6"/>
  <c r="BN245" i="6" s="1"/>
  <c r="BO243" i="6"/>
  <c r="E244" i="6"/>
  <c r="E245" i="6" s="1"/>
  <c r="F243" i="6"/>
  <c r="E246" i="6"/>
  <c r="CB246" i="6"/>
  <c r="CC243" i="6"/>
  <c r="CB244" i="6"/>
  <c r="CB245" i="6" s="1"/>
  <c r="AW170" i="6"/>
  <c r="U246" i="6"/>
  <c r="V243" i="6"/>
  <c r="U244" i="6"/>
  <c r="U245" i="6" s="1"/>
  <c r="AU172" i="6"/>
  <c r="AA172" i="6"/>
  <c r="AB170" i="6"/>
  <c r="VA114" i="1" l="1"/>
  <c r="ACA113" i="1"/>
  <c r="ACA114" i="1"/>
  <c r="ABX113" i="1"/>
  <c r="ABX114" i="1"/>
  <c r="ABY114" i="1"/>
  <c r="ABY113" i="1"/>
  <c r="ABZ113" i="1"/>
  <c r="ABZ114" i="1"/>
  <c r="ACB114" i="1"/>
  <c r="ACB113" i="1"/>
  <c r="ACC114" i="1"/>
  <c r="ACC113" i="1"/>
  <c r="VA113" i="1"/>
  <c r="ACC70" i="1"/>
  <c r="ACC76" i="1"/>
  <c r="ACC66" i="1"/>
  <c r="ACC72" i="1"/>
  <c r="ACB66" i="1"/>
  <c r="ACB72" i="1"/>
  <c r="X38" i="4"/>
  <c r="ABX66" i="1"/>
  <c r="ABX72" i="1"/>
  <c r="Y38" i="4"/>
  <c r="ABY66" i="1"/>
  <c r="ABY72" i="1"/>
  <c r="ACA66" i="1"/>
  <c r="ACA72" i="1"/>
  <c r="Z38" i="4"/>
  <c r="ABZ66" i="1"/>
  <c r="ABZ72" i="1"/>
  <c r="ACC85" i="1"/>
  <c r="ACC86" i="1"/>
  <c r="ACC65" i="1"/>
  <c r="ACC87" i="1"/>
  <c r="ACC88" i="1"/>
  <c r="ACC89" i="1"/>
  <c r="ACC90" i="1"/>
  <c r="ACC91" i="1"/>
  <c r="ACC92" i="1"/>
  <c r="ACC93" i="1"/>
  <c r="ACC94" i="1"/>
  <c r="ACC95" i="1"/>
  <c r="ACC96" i="1"/>
  <c r="ACC97" i="1"/>
  <c r="ACC98" i="1"/>
  <c r="ACC99" i="1"/>
  <c r="ACC100" i="1"/>
  <c r="ACC101" i="1"/>
  <c r="ACC102" i="1"/>
  <c r="ACC103" i="1"/>
  <c r="ACC104" i="1"/>
  <c r="ACC105" i="1"/>
  <c r="ACC106" i="1"/>
  <c r="ACC107" i="1"/>
  <c r="ACC108" i="1"/>
  <c r="ACC71" i="1"/>
  <c r="ABX85" i="1"/>
  <c r="ABX65" i="1"/>
  <c r="ABX86" i="1"/>
  <c r="ABX87" i="1"/>
  <c r="ABX88" i="1"/>
  <c r="ABX89" i="1"/>
  <c r="ABX90" i="1"/>
  <c r="ABX91" i="1"/>
  <c r="ABX92" i="1"/>
  <c r="ABX93" i="1"/>
  <c r="ABX94" i="1"/>
  <c r="ABX95" i="1"/>
  <c r="ABX96" i="1"/>
  <c r="ABX97" i="1"/>
  <c r="ABX98" i="1"/>
  <c r="ABX99" i="1"/>
  <c r="ABX100" i="1"/>
  <c r="ABX101" i="1"/>
  <c r="ABX102" i="1"/>
  <c r="ABX103" i="1"/>
  <c r="ABX104" i="1"/>
  <c r="ABX105" i="1"/>
  <c r="ABX106" i="1"/>
  <c r="ABX107" i="1"/>
  <c r="ABX108" i="1"/>
  <c r="ABX71" i="1"/>
  <c r="ABY85" i="1"/>
  <c r="ABY65" i="1"/>
  <c r="ABY86" i="1"/>
  <c r="ABY87" i="1"/>
  <c r="ABY88" i="1"/>
  <c r="ABY89" i="1"/>
  <c r="ABY90" i="1"/>
  <c r="ABY91" i="1"/>
  <c r="ABY92" i="1"/>
  <c r="ABY93" i="1"/>
  <c r="ABY94" i="1"/>
  <c r="ABY95" i="1"/>
  <c r="ABY96" i="1"/>
  <c r="ABY97" i="1"/>
  <c r="ABY98" i="1"/>
  <c r="ABY99" i="1"/>
  <c r="ABY100" i="1"/>
  <c r="ABY101" i="1"/>
  <c r="ABY102" i="1"/>
  <c r="ABY103" i="1"/>
  <c r="ABY104" i="1"/>
  <c r="ABY105" i="1"/>
  <c r="ABY106" i="1"/>
  <c r="ABY107" i="1"/>
  <c r="ABY108" i="1"/>
  <c r="ABY71" i="1"/>
  <c r="W38" i="4"/>
  <c r="ABZ85" i="1"/>
  <c r="ABZ65" i="1"/>
  <c r="ABZ86" i="1"/>
  <c r="ABZ87" i="1"/>
  <c r="ABZ88" i="1"/>
  <c r="ABZ89" i="1"/>
  <c r="ABZ90" i="1"/>
  <c r="ABZ91" i="1"/>
  <c r="ABZ92" i="1"/>
  <c r="ABZ93" i="1"/>
  <c r="ABZ94" i="1"/>
  <c r="ABZ95" i="1"/>
  <c r="ABZ96" i="1"/>
  <c r="ABZ97" i="1"/>
  <c r="ABZ98" i="1"/>
  <c r="ABZ99" i="1"/>
  <c r="ABZ100" i="1"/>
  <c r="ABZ101" i="1"/>
  <c r="ABZ102" i="1"/>
  <c r="ABZ103" i="1"/>
  <c r="ABZ104" i="1"/>
  <c r="ABZ105" i="1"/>
  <c r="ABZ106" i="1"/>
  <c r="ABZ107" i="1"/>
  <c r="ABZ108" i="1"/>
  <c r="ABZ71" i="1"/>
  <c r="ACB85" i="1"/>
  <c r="ACB86" i="1"/>
  <c r="ACB65" i="1"/>
  <c r="ACB87" i="1"/>
  <c r="ACB88" i="1"/>
  <c r="ACB89" i="1"/>
  <c r="ACB90" i="1"/>
  <c r="ACB91" i="1"/>
  <c r="ACB92" i="1"/>
  <c r="ACB93" i="1"/>
  <c r="ACB94" i="1"/>
  <c r="ACB95" i="1"/>
  <c r="ACB96" i="1"/>
  <c r="ACB97" i="1"/>
  <c r="ACB98" i="1"/>
  <c r="ACB99" i="1"/>
  <c r="ACB100" i="1"/>
  <c r="ACB101" i="1"/>
  <c r="ACB102" i="1"/>
  <c r="ACB103" i="1"/>
  <c r="ACB104" i="1"/>
  <c r="ACB105" i="1"/>
  <c r="ACB106" i="1"/>
  <c r="ACB107" i="1"/>
  <c r="ACB108" i="1"/>
  <c r="ACB71" i="1"/>
  <c r="ACA85" i="1"/>
  <c r="ACA86" i="1"/>
  <c r="ACA65" i="1"/>
  <c r="ACA87" i="1"/>
  <c r="ACA88" i="1"/>
  <c r="ACA89" i="1"/>
  <c r="ACA90" i="1"/>
  <c r="ACA91" i="1"/>
  <c r="ACA92" i="1"/>
  <c r="ACA93" i="1"/>
  <c r="ACA94" i="1"/>
  <c r="ACA95" i="1"/>
  <c r="ACA96" i="1"/>
  <c r="ACA97" i="1"/>
  <c r="ACA98" i="1"/>
  <c r="ACA99" i="1"/>
  <c r="ACA100" i="1"/>
  <c r="ACA101" i="1"/>
  <c r="ACA102" i="1"/>
  <c r="ACA103" i="1"/>
  <c r="ACA104" i="1"/>
  <c r="ACA105" i="1"/>
  <c r="ACA106" i="1"/>
  <c r="ACA107" i="1"/>
  <c r="ACA108" i="1"/>
  <c r="ACA71" i="1"/>
  <c r="ACA70" i="1"/>
  <c r="ACA76" i="1"/>
  <c r="AJ38" i="4"/>
  <c r="ABX70" i="1"/>
  <c r="ABX76" i="1"/>
  <c r="AK38" i="4"/>
  <c r="ABY70" i="1"/>
  <c r="ABY76" i="1"/>
  <c r="AL38" i="4"/>
  <c r="ABZ70" i="1"/>
  <c r="ABZ76" i="1"/>
  <c r="ACB70" i="1"/>
  <c r="ACB76" i="1"/>
  <c r="P302" i="8"/>
  <c r="AY302" i="7"/>
  <c r="P302" i="7"/>
  <c r="VA85" i="1"/>
  <c r="VA86" i="1"/>
  <c r="VA87" i="1"/>
  <c r="VA88" i="1"/>
  <c r="VA89" i="1"/>
  <c r="VA90" i="1"/>
  <c r="VA91" i="1"/>
  <c r="VA92" i="1"/>
  <c r="VA93" i="1"/>
  <c r="VA94" i="1"/>
  <c r="VA95" i="1"/>
  <c r="VA96" i="1"/>
  <c r="VA97" i="1"/>
  <c r="VA98" i="1"/>
  <c r="VA99" i="1"/>
  <c r="VA100" i="1"/>
  <c r="VA101" i="1"/>
  <c r="VA102" i="1"/>
  <c r="VA103" i="1"/>
  <c r="VA104" i="1"/>
  <c r="VA105" i="1"/>
  <c r="VA106" i="1"/>
  <c r="VA107" i="1"/>
  <c r="VA108" i="1"/>
  <c r="VB12" i="1"/>
  <c r="AT302" i="7"/>
  <c r="Q302" i="7"/>
  <c r="AG313" i="4"/>
  <c r="R302" i="8"/>
  <c r="Q302" i="8"/>
  <c r="AH300" i="7"/>
  <c r="J300" i="6"/>
  <c r="J300" i="8"/>
  <c r="J300" i="7"/>
  <c r="O302" i="6"/>
  <c r="AH300" i="8"/>
  <c r="E299" i="7"/>
  <c r="E302" i="7" s="1"/>
  <c r="AFZ4" i="1"/>
  <c r="R302" i="7"/>
  <c r="AY302" i="8"/>
  <c r="E299" i="8"/>
  <c r="E302" i="8" s="1"/>
  <c r="BI302" i="7"/>
  <c r="L300" i="6"/>
  <c r="K300" i="6"/>
  <c r="F300" i="6"/>
  <c r="E300" i="6"/>
  <c r="AT302" i="8"/>
  <c r="L300" i="7"/>
  <c r="K300" i="7"/>
  <c r="K300" i="8"/>
  <c r="L300" i="8"/>
  <c r="AL299" i="7"/>
  <c r="AL302" i="7" s="1"/>
  <c r="AK300" i="7"/>
  <c r="E299" i="6"/>
  <c r="AJ300" i="8"/>
  <c r="AI300" i="8"/>
  <c r="AJ300" i="7"/>
  <c r="AI300" i="7"/>
  <c r="J299" i="6"/>
  <c r="I300" i="6"/>
  <c r="I302" i="6" s="1"/>
  <c r="AL35" i="4"/>
  <c r="AGN4" i="1" s="1"/>
  <c r="BD302" i="8"/>
  <c r="BI302" i="8"/>
  <c r="AGF4" i="1"/>
  <c r="AGU4" i="1"/>
  <c r="AGG4" i="1"/>
  <c r="AGV4" i="1"/>
  <c r="S304" i="7"/>
  <c r="S305" i="7"/>
  <c r="S306" i="7"/>
  <c r="S307" i="7"/>
  <c r="S309" i="7"/>
  <c r="S310" i="7"/>
  <c r="S308" i="7"/>
  <c r="P304" i="7"/>
  <c r="P305" i="7"/>
  <c r="P306" i="7"/>
  <c r="P307" i="7"/>
  <c r="P308" i="7"/>
  <c r="P309" i="7"/>
  <c r="P310" i="7"/>
  <c r="O304" i="7"/>
  <c r="O305" i="7"/>
  <c r="O306" i="7"/>
  <c r="O307" i="7"/>
  <c r="O308" i="7"/>
  <c r="O309" i="7"/>
  <c r="O310" i="7"/>
  <c r="Q304" i="7"/>
  <c r="Q305" i="7"/>
  <c r="Q306" i="7"/>
  <c r="Q307" i="7"/>
  <c r="Q308" i="7"/>
  <c r="Q309" i="7"/>
  <c r="Q310" i="7"/>
  <c r="O305" i="4"/>
  <c r="O306" i="4"/>
  <c r="O307" i="4"/>
  <c r="O308" i="4"/>
  <c r="O309" i="4"/>
  <c r="O304" i="4"/>
  <c r="O310" i="4"/>
  <c r="O308" i="6"/>
  <c r="O309" i="6"/>
  <c r="O310" i="6"/>
  <c r="O304" i="6"/>
  <c r="O305" i="6"/>
  <c r="O306" i="6"/>
  <c r="O307" i="6"/>
  <c r="R306" i="8"/>
  <c r="R307" i="8"/>
  <c r="R308" i="8"/>
  <c r="R309" i="8"/>
  <c r="R310" i="8"/>
  <c r="R304" i="8"/>
  <c r="R305" i="8"/>
  <c r="BD308" i="8"/>
  <c r="BD309" i="8"/>
  <c r="BD310" i="8"/>
  <c r="BD304" i="8"/>
  <c r="BD305" i="8"/>
  <c r="BD306" i="8"/>
  <c r="BD307" i="8"/>
  <c r="T306" i="4"/>
  <c r="T307" i="4"/>
  <c r="T308" i="4"/>
  <c r="T309" i="4"/>
  <c r="T310" i="4"/>
  <c r="T304" i="4"/>
  <c r="T305" i="4"/>
  <c r="T310" i="6"/>
  <c r="T304" i="6"/>
  <c r="T305" i="6"/>
  <c r="T306" i="6"/>
  <c r="T307" i="6"/>
  <c r="T308" i="6"/>
  <c r="T309" i="6"/>
  <c r="BI310" i="8"/>
  <c r="BI304" i="8"/>
  <c r="BI305" i="8"/>
  <c r="BI306" i="8"/>
  <c r="BI307" i="8"/>
  <c r="BI308" i="8"/>
  <c r="BI309" i="8"/>
  <c r="Q306" i="8"/>
  <c r="Q307" i="8"/>
  <c r="Q308" i="8"/>
  <c r="Q309" i="8"/>
  <c r="Q310" i="8"/>
  <c r="Q304" i="8"/>
  <c r="Q305" i="8"/>
  <c r="AY304" i="7"/>
  <c r="AY305" i="7"/>
  <c r="AY306" i="7"/>
  <c r="AY307" i="7"/>
  <c r="AY308" i="7"/>
  <c r="AY309" i="7"/>
  <c r="AY310" i="7"/>
  <c r="BI306" i="7"/>
  <c r="BI307" i="7"/>
  <c r="BI308" i="7"/>
  <c r="BI309" i="7"/>
  <c r="BI310" i="7"/>
  <c r="BI304" i="7"/>
  <c r="BI305" i="7"/>
  <c r="P305" i="8"/>
  <c r="P306" i="8"/>
  <c r="P307" i="8"/>
  <c r="P308" i="8"/>
  <c r="P309" i="8"/>
  <c r="P310" i="8"/>
  <c r="P304" i="8"/>
  <c r="O305" i="8"/>
  <c r="O306" i="8"/>
  <c r="O307" i="8"/>
  <c r="O308" i="8"/>
  <c r="O309" i="8"/>
  <c r="O310" i="8"/>
  <c r="O304" i="8"/>
  <c r="T307" i="8"/>
  <c r="T308" i="8"/>
  <c r="T309" i="8"/>
  <c r="T310" i="8"/>
  <c r="T304" i="8"/>
  <c r="T305" i="8"/>
  <c r="T306" i="8"/>
  <c r="AT305" i="8"/>
  <c r="AT306" i="8"/>
  <c r="AT307" i="8"/>
  <c r="AT308" i="8"/>
  <c r="AT309" i="8"/>
  <c r="AT310" i="8"/>
  <c r="AT304" i="8"/>
  <c r="AY306" i="8"/>
  <c r="AY307" i="8"/>
  <c r="AY308" i="8"/>
  <c r="AY309" i="8"/>
  <c r="AY310" i="8"/>
  <c r="AY304" i="8"/>
  <c r="AY305" i="8"/>
  <c r="T304" i="7"/>
  <c r="T305" i="7"/>
  <c r="T306" i="7"/>
  <c r="T307" i="7"/>
  <c r="T308" i="7"/>
  <c r="T309" i="7"/>
  <c r="T310" i="7"/>
  <c r="R304" i="7"/>
  <c r="R305" i="7"/>
  <c r="R306" i="7"/>
  <c r="R307" i="7"/>
  <c r="R308" i="7"/>
  <c r="R309" i="7"/>
  <c r="R310" i="7"/>
  <c r="AT304" i="7"/>
  <c r="AT305" i="7"/>
  <c r="AT306" i="7"/>
  <c r="AT307" i="7"/>
  <c r="AT308" i="7"/>
  <c r="AT309" i="7"/>
  <c r="AT310" i="7"/>
  <c r="S306" i="8"/>
  <c r="S307" i="8"/>
  <c r="S308" i="8"/>
  <c r="S309" i="8"/>
  <c r="S310" i="8"/>
  <c r="S304" i="8"/>
  <c r="S305" i="8"/>
  <c r="D300" i="7"/>
  <c r="D300" i="8"/>
  <c r="F299" i="4"/>
  <c r="E300" i="4"/>
  <c r="F300" i="8"/>
  <c r="G299" i="8"/>
  <c r="H299" i="7"/>
  <c r="H302" i="7" s="1"/>
  <c r="G300" i="7"/>
  <c r="AL299" i="8"/>
  <c r="AL302" i="8" s="1"/>
  <c r="H299" i="8"/>
  <c r="H302" i="8" s="1"/>
  <c r="G300" i="8"/>
  <c r="G299" i="6"/>
  <c r="G300" i="6"/>
  <c r="AN300" i="7"/>
  <c r="AO299" i="7"/>
  <c r="G299" i="4"/>
  <c r="G300" i="4"/>
  <c r="AO300" i="8"/>
  <c r="AP299" i="8"/>
  <c r="AP299" i="6"/>
  <c r="AO300" i="6"/>
  <c r="AO300" i="4"/>
  <c r="AP299" i="4"/>
  <c r="AO300" i="7"/>
  <c r="AP299" i="7"/>
  <c r="AP300" i="6"/>
  <c r="AQ299" i="6"/>
  <c r="AQ302" i="6" s="1"/>
  <c r="AP300" i="4"/>
  <c r="AQ299" i="4"/>
  <c r="AL299" i="4"/>
  <c r="AL299" i="6"/>
  <c r="AL302" i="6" s="1"/>
  <c r="AM300" i="6"/>
  <c r="AM302" i="6" s="1"/>
  <c r="AM300" i="4"/>
  <c r="AN299" i="4"/>
  <c r="AN299" i="6"/>
  <c r="F300" i="4"/>
  <c r="U38" i="4"/>
  <c r="F299" i="8"/>
  <c r="AM300" i="7"/>
  <c r="AM302" i="7" s="1"/>
  <c r="AN299" i="7"/>
  <c r="V38" i="4"/>
  <c r="F299" i="7"/>
  <c r="AM300" i="8"/>
  <c r="AM302" i="8" s="1"/>
  <c r="AN299" i="8"/>
  <c r="E299" i="4"/>
  <c r="C300" i="4"/>
  <c r="C300" i="6"/>
  <c r="C302" i="6" s="1"/>
  <c r="D299" i="4"/>
  <c r="D299" i="6"/>
  <c r="C300" i="7"/>
  <c r="C302" i="7" s="1"/>
  <c r="D299" i="7"/>
  <c r="AN300" i="6"/>
  <c r="AO299" i="6"/>
  <c r="AN300" i="4"/>
  <c r="AO299" i="4"/>
  <c r="D300" i="4"/>
  <c r="D300" i="6"/>
  <c r="C300" i="8"/>
  <c r="C302" i="8" s="1"/>
  <c r="D299" i="8"/>
  <c r="AP300" i="8"/>
  <c r="AQ299" i="8"/>
  <c r="AQ302" i="8" s="1"/>
  <c r="F300" i="7"/>
  <c r="G299" i="7"/>
  <c r="AN300" i="8"/>
  <c r="AO299" i="8"/>
  <c r="F299" i="6"/>
  <c r="AP300" i="7"/>
  <c r="AQ299" i="7"/>
  <c r="AQ302" i="7" s="1"/>
  <c r="H299" i="4"/>
  <c r="H299" i="6"/>
  <c r="H302" i="6" s="1"/>
  <c r="S303" i="8"/>
  <c r="S303" i="7"/>
  <c r="AY301" i="7"/>
  <c r="X37" i="4"/>
  <c r="L299" i="8"/>
  <c r="K299" i="7"/>
  <c r="BI299" i="4"/>
  <c r="BI299" i="6"/>
  <c r="J299" i="4"/>
  <c r="M299" i="7"/>
  <c r="M302" i="7" s="1"/>
  <c r="AH299" i="7"/>
  <c r="J300" i="4"/>
  <c r="K299" i="8"/>
  <c r="AT303" i="7"/>
  <c r="AT311" i="7"/>
  <c r="K300" i="4"/>
  <c r="K299" i="4"/>
  <c r="Z40" i="4"/>
  <c r="N299" i="6"/>
  <c r="N302" i="6" s="1"/>
  <c r="N299" i="4"/>
  <c r="M299" i="8"/>
  <c r="M302" i="8" s="1"/>
  <c r="N299" i="7"/>
  <c r="N302" i="7" s="1"/>
  <c r="AL40" i="4"/>
  <c r="K299" i="6"/>
  <c r="AA295" i="4"/>
  <c r="AB295" i="4" s="1"/>
  <c r="U299" i="4"/>
  <c r="U300" i="4"/>
  <c r="N299" i="8"/>
  <c r="N302" i="8" s="1"/>
  <c r="AK299" i="7"/>
  <c r="AJ37" i="4"/>
  <c r="AJ299" i="8"/>
  <c r="T311" i="4"/>
  <c r="T303" i="4"/>
  <c r="T301" i="4"/>
  <c r="W37" i="4"/>
  <c r="AT299" i="6"/>
  <c r="AT299" i="4"/>
  <c r="T311" i="6"/>
  <c r="T303" i="6"/>
  <c r="T301" i="6"/>
  <c r="ON4" i="1" s="1" a="1"/>
  <c r="ON4" i="1" s="1"/>
  <c r="AT311" i="8"/>
  <c r="AT303" i="8"/>
  <c r="AT301" i="8"/>
  <c r="AK37" i="4"/>
  <c r="AJ299" i="7"/>
  <c r="W43" i="4"/>
  <c r="O303" i="8"/>
  <c r="O311" i="8"/>
  <c r="O301" i="8"/>
  <c r="MO4" i="1" s="1" a="1"/>
  <c r="MO4" i="1" s="1"/>
  <c r="U37" i="4"/>
  <c r="AI299" i="8"/>
  <c r="T311" i="8"/>
  <c r="T303" i="8"/>
  <c r="T301" i="8"/>
  <c r="MR4" i="1" s="1" a="1"/>
  <c r="MR4" i="1" s="1"/>
  <c r="Q295" i="6"/>
  <c r="Q300" i="6" s="1"/>
  <c r="P299" i="6"/>
  <c r="P302" i="6" s="1"/>
  <c r="AK299" i="8"/>
  <c r="AK302" i="8" s="1"/>
  <c r="AA295" i="6"/>
  <c r="U299" i="6"/>
  <c r="U302" i="6" s="1"/>
  <c r="BD301" i="8"/>
  <c r="BD311" i="8"/>
  <c r="BD303" i="8"/>
  <c r="R299" i="4"/>
  <c r="R300" i="4"/>
  <c r="L300" i="4"/>
  <c r="L299" i="4"/>
  <c r="BH300" i="7"/>
  <c r="BD299" i="7"/>
  <c r="BD302" i="7" s="1"/>
  <c r="U43" i="4"/>
  <c r="T303" i="7"/>
  <c r="T311" i="7"/>
  <c r="T301" i="7"/>
  <c r="NP4" i="1" s="1" a="1"/>
  <c r="NP4" i="1" s="1"/>
  <c r="AI299" i="7"/>
  <c r="AT300" i="4"/>
  <c r="AT300" i="6"/>
  <c r="L299" i="6"/>
  <c r="AH299" i="8"/>
  <c r="BI301" i="8"/>
  <c r="BI303" i="8"/>
  <c r="BI311" i="8"/>
  <c r="V37" i="4"/>
  <c r="Z35" i="4"/>
  <c r="AEO4" i="1" s="1"/>
  <c r="I300" i="4"/>
  <c r="AJ40" i="4"/>
  <c r="AY303" i="7"/>
  <c r="AY311" i="7"/>
  <c r="BI303" i="7"/>
  <c r="BI311" i="7"/>
  <c r="BI301" i="7"/>
  <c r="O303" i="4"/>
  <c r="O311" i="4"/>
  <c r="O301" i="4"/>
  <c r="BD300" i="4"/>
  <c r="BD300" i="6"/>
  <c r="AT301" i="7"/>
  <c r="J299" i="7"/>
  <c r="AY300" i="4"/>
  <c r="AY300" i="6"/>
  <c r="BD299" i="4"/>
  <c r="BD299" i="6"/>
  <c r="Q295" i="4"/>
  <c r="P300" i="4"/>
  <c r="P299" i="4"/>
  <c r="Y37" i="4"/>
  <c r="L299" i="7"/>
  <c r="V43" i="4"/>
  <c r="BI300" i="4"/>
  <c r="BI300" i="6"/>
  <c r="O311" i="6"/>
  <c r="O303" i="6"/>
  <c r="O301" i="6"/>
  <c r="OK4" i="1" s="1" a="1"/>
  <c r="OK4" i="1" s="1"/>
  <c r="AY299" i="4"/>
  <c r="AY299" i="6"/>
  <c r="J299" i="8"/>
  <c r="AY311" i="8"/>
  <c r="AY303" i="8"/>
  <c r="AY301" i="8"/>
  <c r="O303" i="7"/>
  <c r="O311" i="7"/>
  <c r="O301" i="7"/>
  <c r="NM4" i="1" s="1" a="1"/>
  <c r="NM4" i="1" s="1"/>
  <c r="U47" i="4"/>
  <c r="AS300" i="8"/>
  <c r="V47" i="4"/>
  <c r="AS300" i="7"/>
  <c r="W47" i="4"/>
  <c r="AS300" i="6"/>
  <c r="AS300" i="4"/>
  <c r="Y40" i="4"/>
  <c r="X40" i="4"/>
  <c r="BC300" i="8"/>
  <c r="BH300" i="8"/>
  <c r="BC300" i="7"/>
  <c r="P303" i="8"/>
  <c r="BC299" i="7"/>
  <c r="BA300" i="7"/>
  <c r="U57" i="4"/>
  <c r="BH299" i="8"/>
  <c r="BF300" i="8"/>
  <c r="Y35" i="4"/>
  <c r="AEN4" i="1" s="1"/>
  <c r="BE300" i="6"/>
  <c r="AX299" i="7"/>
  <c r="AV300" i="7"/>
  <c r="V57" i="4"/>
  <c r="BH299" i="7"/>
  <c r="BF300" i="7"/>
  <c r="AZ300" i="6"/>
  <c r="BC300" i="6"/>
  <c r="BC300" i="4"/>
  <c r="BH300" i="6"/>
  <c r="BH300" i="4"/>
  <c r="W57" i="4"/>
  <c r="BH299" i="6"/>
  <c r="BH299" i="4"/>
  <c r="BF300" i="6"/>
  <c r="BF300" i="4"/>
  <c r="BJ300" i="6"/>
  <c r="X35" i="4"/>
  <c r="AEM4" i="1" s="1"/>
  <c r="AX299" i="8"/>
  <c r="AV300" i="8"/>
  <c r="BC299" i="6"/>
  <c r="BC299" i="4"/>
  <c r="BA300" i="6"/>
  <c r="BA300" i="4"/>
  <c r="BC299" i="8"/>
  <c r="BA300" i="8"/>
  <c r="W42" i="4"/>
  <c r="V42" i="4"/>
  <c r="U42" i="4"/>
  <c r="W45" i="4"/>
  <c r="AS299" i="6"/>
  <c r="AS299" i="4"/>
  <c r="V50" i="4"/>
  <c r="AX300" i="7"/>
  <c r="R303" i="7"/>
  <c r="U50" i="4"/>
  <c r="AX300" i="8"/>
  <c r="R303" i="8"/>
  <c r="U45" i="4"/>
  <c r="AS299" i="8"/>
  <c r="Q311" i="8"/>
  <c r="Q303" i="8"/>
  <c r="Q301" i="8"/>
  <c r="AU300" i="6"/>
  <c r="AX299" i="4"/>
  <c r="AX299" i="6"/>
  <c r="AV300" i="6"/>
  <c r="AV300" i="4"/>
  <c r="V45" i="4"/>
  <c r="AS299" i="7"/>
  <c r="Q311" i="7"/>
  <c r="Q303" i="7"/>
  <c r="Q301" i="7"/>
  <c r="W50" i="4"/>
  <c r="AX300" i="6"/>
  <c r="AX300" i="4"/>
  <c r="P303" i="7"/>
  <c r="V48" i="4"/>
  <c r="AR300" i="7"/>
  <c r="V64" i="4"/>
  <c r="BJ300" i="7"/>
  <c r="W48" i="4"/>
  <c r="AR300" i="6"/>
  <c r="U48" i="4"/>
  <c r="AR300" i="8"/>
  <c r="U54" i="4"/>
  <c r="AZ300" i="8"/>
  <c r="U58" i="4"/>
  <c r="BB300" i="8"/>
  <c r="V58" i="4"/>
  <c r="BB300" i="7"/>
  <c r="V59" i="4"/>
  <c r="BE300" i="7"/>
  <c r="U63" i="4"/>
  <c r="BG300" i="8"/>
  <c r="V54" i="4"/>
  <c r="AZ300" i="7"/>
  <c r="V53" i="4"/>
  <c r="AW300" i="7"/>
  <c r="V63" i="4"/>
  <c r="BG300" i="7"/>
  <c r="V49" i="4"/>
  <c r="AU300" i="7"/>
  <c r="W58" i="4"/>
  <c r="BB300" i="6"/>
  <c r="U49" i="4"/>
  <c r="AU300" i="8"/>
  <c r="W53" i="4"/>
  <c r="AW300" i="6"/>
  <c r="U44" i="4"/>
  <c r="U53" i="4"/>
  <c r="AW300" i="8"/>
  <c r="U59" i="4"/>
  <c r="BE300" i="8"/>
  <c r="V44" i="4"/>
  <c r="W63" i="4"/>
  <c r="BG300" i="6"/>
  <c r="U64" i="4"/>
  <c r="BJ300" i="8"/>
  <c r="W49" i="4"/>
  <c r="AU300" i="4"/>
  <c r="W59" i="4"/>
  <c r="BE300" i="4"/>
  <c r="W54" i="4"/>
  <c r="AZ300" i="4"/>
  <c r="W64" i="4"/>
  <c r="BJ300" i="4"/>
  <c r="W44" i="4"/>
  <c r="W35" i="4"/>
  <c r="BG299" i="6"/>
  <c r="BG299" i="4"/>
  <c r="BB299" i="6"/>
  <c r="BB299" i="4"/>
  <c r="AW299" i="6"/>
  <c r="AW299" i="4"/>
  <c r="AR299" i="6"/>
  <c r="AR299" i="4"/>
  <c r="V35" i="4"/>
  <c r="AR299" i="7"/>
  <c r="BG299" i="7"/>
  <c r="BB299" i="7"/>
  <c r="AW299" i="7"/>
  <c r="BG300" i="4"/>
  <c r="BB300" i="4"/>
  <c r="AW300" i="4"/>
  <c r="AR300" i="4"/>
  <c r="BJ299" i="6"/>
  <c r="BJ299" i="4"/>
  <c r="BE299" i="6"/>
  <c r="BE299" i="4"/>
  <c r="AZ299" i="6"/>
  <c r="AZ299" i="4"/>
  <c r="AU299" i="6"/>
  <c r="AU299" i="4"/>
  <c r="U35" i="4"/>
  <c r="AR299" i="8"/>
  <c r="BG299" i="8"/>
  <c r="BB299" i="8"/>
  <c r="AW299" i="8"/>
  <c r="W39" i="4"/>
  <c r="AU299" i="7"/>
  <c r="BJ299" i="7"/>
  <c r="BE299" i="7"/>
  <c r="AZ299" i="7"/>
  <c r="V39" i="4"/>
  <c r="BJ299" i="8"/>
  <c r="BE299" i="8"/>
  <c r="AZ299" i="8"/>
  <c r="AU299" i="8"/>
  <c r="W40" i="4"/>
  <c r="BK299" i="6"/>
  <c r="BK302" i="6" s="1"/>
  <c r="BK299" i="4"/>
  <c r="BF299" i="6"/>
  <c r="BF299" i="4"/>
  <c r="BA299" i="6"/>
  <c r="BA299" i="4"/>
  <c r="AV299" i="6"/>
  <c r="AV299" i="4"/>
  <c r="V40" i="4"/>
  <c r="BK299" i="7"/>
  <c r="BK302" i="7" s="1"/>
  <c r="BF299" i="7"/>
  <c r="BA299" i="7"/>
  <c r="AV299" i="7"/>
  <c r="U40" i="4"/>
  <c r="BK299" i="8"/>
  <c r="BK302" i="8" s="1"/>
  <c r="BF299" i="8"/>
  <c r="BA299" i="8"/>
  <c r="AV299" i="8"/>
  <c r="U39" i="4"/>
  <c r="BE244" i="8"/>
  <c r="BE245" i="8" s="1"/>
  <c r="BF243" i="8"/>
  <c r="BF246" i="8" s="1"/>
  <c r="AE407" i="6"/>
  <c r="AF407" i="6" s="1"/>
  <c r="AH313" i="4"/>
  <c r="AJ313" i="4"/>
  <c r="AN313" i="4" s="1"/>
  <c r="AK313" i="4"/>
  <c r="AP313" i="4" s="1"/>
  <c r="AU313" i="4" s="1"/>
  <c r="AZ313" i="4" s="1"/>
  <c r="BE313" i="4" s="1"/>
  <c r="BJ313" i="4" s="1"/>
  <c r="AJ315" i="4"/>
  <c r="AN315" i="4" s="1"/>
  <c r="AJ316" i="4"/>
  <c r="AN316" i="4" s="1"/>
  <c r="AK315" i="4"/>
  <c r="AP315" i="4" s="1"/>
  <c r="AU315" i="4" s="1"/>
  <c r="AZ315" i="4" s="1"/>
  <c r="BE315" i="4" s="1"/>
  <c r="BJ315" i="4" s="1"/>
  <c r="AK314" i="4"/>
  <c r="AP314" i="4" s="1"/>
  <c r="AU314" i="4" s="1"/>
  <c r="AZ314" i="4" s="1"/>
  <c r="BE314" i="4" s="1"/>
  <c r="BJ314" i="4" s="1"/>
  <c r="AK316" i="4"/>
  <c r="AP316" i="4" s="1"/>
  <c r="AU316" i="4" s="1"/>
  <c r="AZ316" i="4" s="1"/>
  <c r="BE316" i="4" s="1"/>
  <c r="BJ316" i="4" s="1"/>
  <c r="R301" i="8"/>
  <c r="R311" i="8"/>
  <c r="S301" i="7"/>
  <c r="S311" i="7"/>
  <c r="AJ314" i="4"/>
  <c r="AN314" i="4" s="1"/>
  <c r="P311" i="7"/>
  <c r="P301" i="7"/>
  <c r="P311" i="8"/>
  <c r="P301" i="8"/>
  <c r="R301" i="7"/>
  <c r="R311" i="7"/>
  <c r="S311" i="8"/>
  <c r="S301" i="8"/>
  <c r="T36" i="6"/>
  <c r="Q36" i="6"/>
  <c r="R36" i="6"/>
  <c r="O36" i="6"/>
  <c r="S36" i="6"/>
  <c r="P36" i="6"/>
  <c r="AA316" i="4"/>
  <c r="AB316" i="4"/>
  <c r="AK35" i="4"/>
  <c r="AB314" i="4"/>
  <c r="AB315" i="4"/>
  <c r="AJ35" i="4"/>
  <c r="AK40" i="4"/>
  <c r="AA314" i="4"/>
  <c r="AA315" i="4"/>
  <c r="AE407" i="4"/>
  <c r="AE411" i="4" s="1"/>
  <c r="AE407" i="7"/>
  <c r="AF407" i="7" s="1"/>
  <c r="AF409" i="7" s="1"/>
  <c r="SP4" i="1" s="1"/>
  <c r="AY406" i="7"/>
  <c r="AE407" i="8"/>
  <c r="AF407" i="8" s="1"/>
  <c r="Z36" i="4"/>
  <c r="AK36" i="4"/>
  <c r="AFI4" i="1" s="1"/>
  <c r="AJ36" i="4"/>
  <c r="AFH4" i="1" s="1"/>
  <c r="AL36" i="4"/>
  <c r="AFJ4" i="1" s="1"/>
  <c r="Y36" i="4"/>
  <c r="X36" i="4"/>
  <c r="Y406" i="8"/>
  <c r="U34" i="4"/>
  <c r="ADR4" i="1" s="1"/>
  <c r="Q420" i="4"/>
  <c r="S406" i="6"/>
  <c r="BH406" i="6" s="1"/>
  <c r="X406" i="7"/>
  <c r="X406" i="8"/>
  <c r="F502" i="4"/>
  <c r="D421" i="4"/>
  <c r="C421" i="4" s="1"/>
  <c r="W406" i="8"/>
  <c r="P406" i="7"/>
  <c r="BF406" i="7" s="1"/>
  <c r="BF785" i="7" s="1"/>
  <c r="BE785" i="7" s="1"/>
  <c r="BF786" i="7" s="1"/>
  <c r="BF788" i="7" s="1"/>
  <c r="AZ406" i="6"/>
  <c r="A503" i="4"/>
  <c r="A504" i="4" s="1"/>
  <c r="D502" i="4"/>
  <c r="Q502" i="4" s="1"/>
  <c r="AL39" i="4"/>
  <c r="BB406" i="6"/>
  <c r="BB406" i="4"/>
  <c r="AK39" i="4"/>
  <c r="BB406" i="7"/>
  <c r="AJ39" i="4"/>
  <c r="BB406" i="8"/>
  <c r="AD407" i="8"/>
  <c r="AD411" i="8" s="1"/>
  <c r="W406" i="6"/>
  <c r="Z39" i="4"/>
  <c r="AFP4" i="1" s="1"/>
  <c r="Z406" i="6"/>
  <c r="Z406" i="4"/>
  <c r="Y39" i="4"/>
  <c r="AFO4" i="1" s="1"/>
  <c r="Z406" i="7"/>
  <c r="V36" i="4"/>
  <c r="AFC4" i="1" s="1"/>
  <c r="Q406" i="7"/>
  <c r="AD407" i="4"/>
  <c r="U36" i="4"/>
  <c r="AFB4" i="1" s="1"/>
  <c r="Q406" i="8"/>
  <c r="X39" i="4"/>
  <c r="AFN4" i="1" s="1"/>
  <c r="Z406" i="8"/>
  <c r="X406" i="6"/>
  <c r="AZ406" i="8"/>
  <c r="AD407" i="6"/>
  <c r="AD409" i="6" s="1"/>
  <c r="VM4" i="1" s="1"/>
  <c r="W36" i="4"/>
  <c r="AEX4" i="1" s="1"/>
  <c r="Q406" i="6"/>
  <c r="Q406" i="4"/>
  <c r="AY406" i="8"/>
  <c r="Y406" i="7"/>
  <c r="AD407" i="7"/>
  <c r="AD409" i="7" s="1"/>
  <c r="SN4" i="1" s="1"/>
  <c r="W406" i="7"/>
  <c r="AZ406" i="7"/>
  <c r="R406" i="7"/>
  <c r="BG406" i="7" s="1"/>
  <c r="BG785" i="7" s="1"/>
  <c r="AY406" i="6"/>
  <c r="R406" i="6"/>
  <c r="BG406" i="6" s="1"/>
  <c r="BG785" i="6" s="1"/>
  <c r="R406" i="8"/>
  <c r="BG406" i="8" s="1"/>
  <c r="BG785" i="8" s="1"/>
  <c r="BA406" i="7"/>
  <c r="BA406" i="8"/>
  <c r="P419" i="4"/>
  <c r="B419" i="4"/>
  <c r="G439" i="4"/>
  <c r="T439" i="4" s="1"/>
  <c r="D439" i="4"/>
  <c r="Q439" i="4" s="1"/>
  <c r="H439" i="4"/>
  <c r="U439" i="4" s="1"/>
  <c r="I439" i="4"/>
  <c r="V439" i="4" s="1"/>
  <c r="I422" i="4"/>
  <c r="V422" i="4" s="1"/>
  <c r="H422" i="4"/>
  <c r="U422" i="4" s="1"/>
  <c r="G422" i="4"/>
  <c r="T422" i="4" s="1"/>
  <c r="F422" i="4"/>
  <c r="S422" i="4" s="1"/>
  <c r="E422" i="4"/>
  <c r="R422" i="4" s="1"/>
  <c r="A423" i="4"/>
  <c r="CC410" i="7"/>
  <c r="BA406" i="4"/>
  <c r="BA406" i="6"/>
  <c r="CG410" i="7"/>
  <c r="CE410" i="6"/>
  <c r="CC410" i="6"/>
  <c r="CD410" i="6"/>
  <c r="P406" i="4"/>
  <c r="BF406" i="4" s="1"/>
  <c r="P406" i="6"/>
  <c r="CF410" i="7"/>
  <c r="Y406" i="4"/>
  <c r="Y406" i="6"/>
  <c r="CG410" i="6"/>
  <c r="S406" i="7"/>
  <c r="BH406" i="7" s="1"/>
  <c r="CD410" i="7"/>
  <c r="CE410" i="7"/>
  <c r="CF410" i="6"/>
  <c r="P406" i="8"/>
  <c r="CC410" i="8"/>
  <c r="S406" i="8"/>
  <c r="BH406" i="8" s="1"/>
  <c r="CD410" i="8"/>
  <c r="CE410" i="8"/>
  <c r="CF410" i="8"/>
  <c r="CG410" i="8"/>
  <c r="S406" i="4"/>
  <c r="BH406" i="4" s="1"/>
  <c r="BO406" i="4" s="1"/>
  <c r="BV406" i="4" s="1"/>
  <c r="CC406" i="4" s="1"/>
  <c r="CJ406" i="4" s="1"/>
  <c r="X406" i="4"/>
  <c r="W406" i="4"/>
  <c r="R406" i="4"/>
  <c r="CE410" i="4"/>
  <c r="AZ406" i="4"/>
  <c r="AY406" i="4"/>
  <c r="M295" i="4"/>
  <c r="M36" i="6"/>
  <c r="J36" i="6"/>
  <c r="G36" i="6"/>
  <c r="D36" i="6"/>
  <c r="N36" i="6"/>
  <c r="K36" i="6"/>
  <c r="H36" i="6"/>
  <c r="E36" i="6"/>
  <c r="V295" i="4"/>
  <c r="L36" i="6"/>
  <c r="I36" i="6"/>
  <c r="F36" i="6"/>
  <c r="C36" i="6"/>
  <c r="S295" i="4"/>
  <c r="A440" i="4"/>
  <c r="M246" i="7"/>
  <c r="M244" i="7"/>
  <c r="M245" i="7" s="1"/>
  <c r="N243" i="7"/>
  <c r="CX246" i="8"/>
  <c r="CY243" i="8"/>
  <c r="CX244" i="8"/>
  <c r="CX245" i="8" s="1"/>
  <c r="CI244" i="8"/>
  <c r="CI245" i="8" s="1"/>
  <c r="CJ243" i="8"/>
  <c r="CI246" i="8"/>
  <c r="AP244" i="7"/>
  <c r="AP245" i="7" s="1"/>
  <c r="AP246" i="7"/>
  <c r="AQ243" i="7"/>
  <c r="AP244" i="8"/>
  <c r="AP245" i="8" s="1"/>
  <c r="AQ243" i="8"/>
  <c r="AP246" i="8"/>
  <c r="AA246" i="8"/>
  <c r="AA244" i="8"/>
  <c r="AA245" i="8" s="1"/>
  <c r="AB243" i="8"/>
  <c r="L244" i="8"/>
  <c r="L245" i="8" s="1"/>
  <c r="L246" i="8"/>
  <c r="M243" i="8"/>
  <c r="CJ244" i="7"/>
  <c r="CJ245" i="7" s="1"/>
  <c r="CK243" i="7"/>
  <c r="CJ246" i="7"/>
  <c r="BU243" i="8"/>
  <c r="BT246" i="8"/>
  <c r="BT244" i="8"/>
  <c r="BT245" i="8" s="1"/>
  <c r="AB244" i="7"/>
  <c r="AB245" i="7" s="1"/>
  <c r="AC243" i="7"/>
  <c r="AB246" i="7"/>
  <c r="CX244" i="7"/>
  <c r="CX245" i="7" s="1"/>
  <c r="CY243" i="7"/>
  <c r="CX246" i="7"/>
  <c r="BU243" i="7"/>
  <c r="BT246" i="7"/>
  <c r="BT244" i="7"/>
  <c r="BT245" i="7" s="1"/>
  <c r="DN246" i="7"/>
  <c r="DN244" i="7"/>
  <c r="DN245" i="7" s="1"/>
  <c r="DO243" i="7"/>
  <c r="DN244" i="8"/>
  <c r="DN245" i="8" s="1"/>
  <c r="DN246" i="8"/>
  <c r="DO243" i="8"/>
  <c r="BF246" i="7"/>
  <c r="BF244" i="7"/>
  <c r="BF245" i="7" s="1"/>
  <c r="BG243" i="7"/>
  <c r="AY244" i="6"/>
  <c r="AY245" i="6" s="1"/>
  <c r="DG244" i="6"/>
  <c r="DG245" i="6" s="1"/>
  <c r="DH243" i="6"/>
  <c r="DG246" i="6"/>
  <c r="AZ243" i="6"/>
  <c r="AZ246" i="6" s="1"/>
  <c r="AB171" i="6"/>
  <c r="AV171" i="6"/>
  <c r="M295" i="6"/>
  <c r="M300" i="6" s="1"/>
  <c r="BO246" i="6"/>
  <c r="BO244" i="6"/>
  <c r="BO245" i="6" s="1"/>
  <c r="BP243" i="6"/>
  <c r="CD243" i="6"/>
  <c r="CC244" i="6"/>
  <c r="CC245" i="6" s="1"/>
  <c r="CC246" i="6"/>
  <c r="R295" i="6"/>
  <c r="R300" i="6" s="1"/>
  <c r="CT243" i="6"/>
  <c r="CS246" i="6"/>
  <c r="CS244" i="6"/>
  <c r="CS245" i="6" s="1"/>
  <c r="V295" i="6"/>
  <c r="V300" i="6" s="1"/>
  <c r="F244" i="6"/>
  <c r="F245" i="6" s="1"/>
  <c r="G243" i="6"/>
  <c r="F246" i="6"/>
  <c r="AK244" i="6"/>
  <c r="AK245" i="6" s="1"/>
  <c r="AL243" i="6"/>
  <c r="AK246" i="6"/>
  <c r="V246" i="6"/>
  <c r="W243" i="6"/>
  <c r="V244" i="6"/>
  <c r="V245" i="6" s="1"/>
  <c r="AB172" i="6"/>
  <c r="AC170" i="6"/>
  <c r="AV172" i="6"/>
  <c r="AX170" i="6"/>
  <c r="A243" i="4"/>
  <c r="AU289" i="4"/>
  <c r="AU290" i="4" s="1"/>
  <c r="AU291" i="4" s="1"/>
  <c r="AT289" i="4"/>
  <c r="AT290" i="4" s="1"/>
  <c r="AT291" i="4" s="1"/>
  <c r="AS289" i="4"/>
  <c r="AS290" i="4" s="1"/>
  <c r="AS291" i="4" s="1"/>
  <c r="AR289" i="4"/>
  <c r="AR290" i="4" s="1"/>
  <c r="AR291" i="4" s="1"/>
  <c r="AQ289" i="4"/>
  <c r="AQ290" i="4" s="1"/>
  <c r="AQ291" i="4" s="1"/>
  <c r="AP289" i="4"/>
  <c r="AP290" i="4" s="1"/>
  <c r="AP291" i="4" s="1"/>
  <c r="AO289" i="4"/>
  <c r="AO290" i="4" s="1"/>
  <c r="AO291" i="4" s="1"/>
  <c r="AN289" i="4"/>
  <c r="AN290" i="4" s="1"/>
  <c r="AN291" i="4" s="1"/>
  <c r="AM289" i="4"/>
  <c r="AM290" i="4" s="1"/>
  <c r="AM291" i="4" s="1"/>
  <c r="AL289" i="4"/>
  <c r="AL290" i="4" s="1"/>
  <c r="AL291" i="4" s="1"/>
  <c r="AK289" i="4"/>
  <c r="AK290" i="4" s="1"/>
  <c r="AK291" i="4" s="1"/>
  <c r="AJ289" i="4"/>
  <c r="AJ290" i="4" s="1"/>
  <c r="AJ291" i="4" s="1"/>
  <c r="AI289" i="4"/>
  <c r="AI290" i="4" s="1"/>
  <c r="AI291" i="4" s="1"/>
  <c r="AH289" i="4"/>
  <c r="AH290" i="4" s="1"/>
  <c r="AH291" i="4" s="1"/>
  <c r="AG289" i="4"/>
  <c r="AG290" i="4" s="1"/>
  <c r="AG291" i="4" s="1"/>
  <c r="AF289" i="4"/>
  <c r="AE289" i="4"/>
  <c r="AD289" i="4"/>
  <c r="AC289" i="4"/>
  <c r="AB289" i="4"/>
  <c r="AA289" i="4"/>
  <c r="Z289" i="4"/>
  <c r="Y289" i="4"/>
  <c r="X289" i="4"/>
  <c r="W289" i="4"/>
  <c r="V289" i="4"/>
  <c r="U289" i="4"/>
  <c r="T289" i="4"/>
  <c r="S289" i="4"/>
  <c r="R289" i="4"/>
  <c r="Q289" i="4"/>
  <c r="Q290" i="4" s="1"/>
  <c r="Q291" i="4" s="1"/>
  <c r="P289" i="4"/>
  <c r="P290" i="4" s="1"/>
  <c r="P291" i="4" s="1"/>
  <c r="O289" i="4"/>
  <c r="O290" i="4" s="1"/>
  <c r="O291" i="4" s="1"/>
  <c r="N289" i="4"/>
  <c r="N290" i="4" s="1"/>
  <c r="N291" i="4" s="1"/>
  <c r="M289" i="4"/>
  <c r="M290" i="4" s="1"/>
  <c r="M291" i="4" s="1"/>
  <c r="L289" i="4"/>
  <c r="L290" i="4" s="1"/>
  <c r="L291" i="4" s="1"/>
  <c r="K289" i="4"/>
  <c r="K290" i="4" s="1"/>
  <c r="K291" i="4" s="1"/>
  <c r="J289" i="4"/>
  <c r="J290" i="4" s="1"/>
  <c r="J291" i="4" s="1"/>
  <c r="I289" i="4"/>
  <c r="I290" i="4" s="1"/>
  <c r="I291" i="4" s="1"/>
  <c r="H289" i="4"/>
  <c r="H290" i="4" s="1"/>
  <c r="H291" i="4" s="1"/>
  <c r="G289" i="4"/>
  <c r="G290" i="4" s="1"/>
  <c r="G291" i="4" s="1"/>
  <c r="F289" i="4"/>
  <c r="F290" i="4" s="1"/>
  <c r="F291" i="4" s="1"/>
  <c r="E289" i="4"/>
  <c r="E290" i="4" s="1"/>
  <c r="E291" i="4" s="1"/>
  <c r="D289" i="4"/>
  <c r="D290" i="4" s="1"/>
  <c r="D291" i="4" s="1"/>
  <c r="C289" i="4"/>
  <c r="C290" i="4" s="1"/>
  <c r="C291" i="4" s="1"/>
  <c r="AU284" i="4"/>
  <c r="AU285" i="4" s="1"/>
  <c r="AU286" i="4" s="1"/>
  <c r="AT284" i="4"/>
  <c r="AT285" i="4" s="1"/>
  <c r="AT286" i="4" s="1"/>
  <c r="AS284" i="4"/>
  <c r="AS285" i="4" s="1"/>
  <c r="AS286" i="4" s="1"/>
  <c r="AR284" i="4"/>
  <c r="AR285" i="4" s="1"/>
  <c r="AR286" i="4" s="1"/>
  <c r="AQ284" i="4"/>
  <c r="AQ285" i="4" s="1"/>
  <c r="AQ286" i="4" s="1"/>
  <c r="AP284" i="4"/>
  <c r="AP285" i="4" s="1"/>
  <c r="AP286" i="4" s="1"/>
  <c r="AO284" i="4"/>
  <c r="AO285" i="4" s="1"/>
  <c r="AO286" i="4" s="1"/>
  <c r="AN284" i="4"/>
  <c r="AN285" i="4" s="1"/>
  <c r="AN286" i="4" s="1"/>
  <c r="AM284" i="4"/>
  <c r="AM285" i="4" s="1"/>
  <c r="AM286" i="4" s="1"/>
  <c r="AL284" i="4"/>
  <c r="AL285" i="4" s="1"/>
  <c r="AL286" i="4" s="1"/>
  <c r="AK284" i="4"/>
  <c r="AK285" i="4" s="1"/>
  <c r="AK286" i="4" s="1"/>
  <c r="AJ284" i="4"/>
  <c r="AJ285" i="4" s="1"/>
  <c r="AJ286" i="4" s="1"/>
  <c r="AI284" i="4"/>
  <c r="AI285" i="4" s="1"/>
  <c r="AI286" i="4" s="1"/>
  <c r="AH284" i="4"/>
  <c r="AH285" i="4" s="1"/>
  <c r="AH286" i="4" s="1"/>
  <c r="AG284" i="4"/>
  <c r="AG285" i="4" s="1"/>
  <c r="AG286" i="4" s="1"/>
  <c r="AF284" i="4"/>
  <c r="AE284" i="4"/>
  <c r="AD284" i="4"/>
  <c r="AC284" i="4"/>
  <c r="AB284" i="4"/>
  <c r="AA284" i="4"/>
  <c r="Z284" i="4"/>
  <c r="Y284" i="4"/>
  <c r="X284" i="4"/>
  <c r="W284" i="4"/>
  <c r="V284" i="4"/>
  <c r="U284" i="4"/>
  <c r="T284" i="4"/>
  <c r="S284" i="4"/>
  <c r="R284" i="4"/>
  <c r="Q284" i="4"/>
  <c r="Q285" i="4" s="1"/>
  <c r="Q286" i="4" s="1"/>
  <c r="P284" i="4"/>
  <c r="P285" i="4" s="1"/>
  <c r="P286" i="4" s="1"/>
  <c r="O284" i="4"/>
  <c r="O285" i="4" s="1"/>
  <c r="O286" i="4" s="1"/>
  <c r="N284" i="4"/>
  <c r="N285" i="4" s="1"/>
  <c r="N286" i="4" s="1"/>
  <c r="M284" i="4"/>
  <c r="M285" i="4" s="1"/>
  <c r="M286" i="4" s="1"/>
  <c r="L284" i="4"/>
  <c r="L285" i="4" s="1"/>
  <c r="L286" i="4" s="1"/>
  <c r="K284" i="4"/>
  <c r="K285" i="4" s="1"/>
  <c r="K286" i="4" s="1"/>
  <c r="J284" i="4"/>
  <c r="J285" i="4" s="1"/>
  <c r="J286" i="4" s="1"/>
  <c r="I284" i="4"/>
  <c r="I285" i="4" s="1"/>
  <c r="I286" i="4" s="1"/>
  <c r="H284" i="4"/>
  <c r="H285" i="4" s="1"/>
  <c r="H286" i="4" s="1"/>
  <c r="G284" i="4"/>
  <c r="G285" i="4" s="1"/>
  <c r="G286" i="4" s="1"/>
  <c r="F284" i="4"/>
  <c r="F285" i="4" s="1"/>
  <c r="F286" i="4" s="1"/>
  <c r="E284" i="4"/>
  <c r="E285" i="4" s="1"/>
  <c r="E286" i="4" s="1"/>
  <c r="D284" i="4"/>
  <c r="D285" i="4" s="1"/>
  <c r="D286" i="4" s="1"/>
  <c r="C284" i="4"/>
  <c r="C285" i="4" s="1"/>
  <c r="C286" i="4" s="1"/>
  <c r="AU279" i="4"/>
  <c r="AU280" i="4" s="1"/>
  <c r="AU281" i="4" s="1"/>
  <c r="AT279" i="4"/>
  <c r="AT280" i="4" s="1"/>
  <c r="AT281" i="4" s="1"/>
  <c r="AS279" i="4"/>
  <c r="AS280" i="4" s="1"/>
  <c r="AS281" i="4" s="1"/>
  <c r="AR279" i="4"/>
  <c r="AR280" i="4" s="1"/>
  <c r="AR281" i="4" s="1"/>
  <c r="AQ279" i="4"/>
  <c r="AQ280" i="4" s="1"/>
  <c r="AQ281" i="4" s="1"/>
  <c r="AP279" i="4"/>
  <c r="AP280" i="4" s="1"/>
  <c r="AP281" i="4" s="1"/>
  <c r="AO279" i="4"/>
  <c r="AO280" i="4" s="1"/>
  <c r="AO281" i="4" s="1"/>
  <c r="AN279" i="4"/>
  <c r="AN280" i="4" s="1"/>
  <c r="AN281" i="4" s="1"/>
  <c r="AM279" i="4"/>
  <c r="AM280" i="4" s="1"/>
  <c r="AM281" i="4" s="1"/>
  <c r="AL279" i="4"/>
  <c r="AL280" i="4" s="1"/>
  <c r="AL281" i="4" s="1"/>
  <c r="AK279" i="4"/>
  <c r="AK280" i="4" s="1"/>
  <c r="AK281" i="4" s="1"/>
  <c r="AJ279" i="4"/>
  <c r="AJ280" i="4" s="1"/>
  <c r="AJ281" i="4" s="1"/>
  <c r="AI279" i="4"/>
  <c r="AI280" i="4" s="1"/>
  <c r="AI281" i="4" s="1"/>
  <c r="AH279" i="4"/>
  <c r="AH280" i="4" s="1"/>
  <c r="AH281" i="4" s="1"/>
  <c r="AG279" i="4"/>
  <c r="AG280" i="4" s="1"/>
  <c r="AG281" i="4" s="1"/>
  <c r="AF279" i="4"/>
  <c r="AE279" i="4"/>
  <c r="AD279" i="4"/>
  <c r="AC279" i="4"/>
  <c r="AB279" i="4"/>
  <c r="AA279" i="4"/>
  <c r="Z279" i="4"/>
  <c r="Y279" i="4"/>
  <c r="X279" i="4"/>
  <c r="W279" i="4"/>
  <c r="V279" i="4"/>
  <c r="U279" i="4"/>
  <c r="T279" i="4"/>
  <c r="S279" i="4"/>
  <c r="R279" i="4"/>
  <c r="Q279" i="4"/>
  <c r="Q280" i="4" s="1"/>
  <c r="Q281" i="4" s="1"/>
  <c r="P279" i="4"/>
  <c r="P280" i="4" s="1"/>
  <c r="P281" i="4" s="1"/>
  <c r="O279" i="4"/>
  <c r="O280" i="4" s="1"/>
  <c r="O281" i="4" s="1"/>
  <c r="N279" i="4"/>
  <c r="N280" i="4" s="1"/>
  <c r="N281" i="4" s="1"/>
  <c r="M279" i="4"/>
  <c r="M280" i="4" s="1"/>
  <c r="M281" i="4" s="1"/>
  <c r="L279" i="4"/>
  <c r="L280" i="4" s="1"/>
  <c r="L281" i="4" s="1"/>
  <c r="K279" i="4"/>
  <c r="K280" i="4" s="1"/>
  <c r="K281" i="4" s="1"/>
  <c r="J279" i="4"/>
  <c r="J280" i="4" s="1"/>
  <c r="J281" i="4" s="1"/>
  <c r="I279" i="4"/>
  <c r="I280" i="4" s="1"/>
  <c r="I281" i="4" s="1"/>
  <c r="H279" i="4"/>
  <c r="H280" i="4" s="1"/>
  <c r="H281" i="4" s="1"/>
  <c r="G279" i="4"/>
  <c r="G280" i="4" s="1"/>
  <c r="G281" i="4" s="1"/>
  <c r="F279" i="4"/>
  <c r="F280" i="4" s="1"/>
  <c r="F281" i="4" s="1"/>
  <c r="E279" i="4"/>
  <c r="E280" i="4" s="1"/>
  <c r="E281" i="4" s="1"/>
  <c r="D279" i="4"/>
  <c r="D280" i="4" s="1"/>
  <c r="D281" i="4" s="1"/>
  <c r="C279" i="4"/>
  <c r="C280" i="4" s="1"/>
  <c r="C281" i="4" s="1"/>
  <c r="AU274" i="4"/>
  <c r="AU275" i="4" s="1"/>
  <c r="AU276" i="4" s="1"/>
  <c r="AT274" i="4"/>
  <c r="AT275" i="4" s="1"/>
  <c r="AT276" i="4" s="1"/>
  <c r="AS274" i="4"/>
  <c r="AS275" i="4" s="1"/>
  <c r="AS276" i="4" s="1"/>
  <c r="AR274" i="4"/>
  <c r="AR275" i="4" s="1"/>
  <c r="AR276" i="4" s="1"/>
  <c r="AQ274" i="4"/>
  <c r="AQ275" i="4" s="1"/>
  <c r="AQ276" i="4" s="1"/>
  <c r="AP274" i="4"/>
  <c r="AP275" i="4" s="1"/>
  <c r="AP276" i="4" s="1"/>
  <c r="AO274" i="4"/>
  <c r="AO275" i="4" s="1"/>
  <c r="AO276" i="4" s="1"/>
  <c r="AN274" i="4"/>
  <c r="AN275" i="4" s="1"/>
  <c r="AN276" i="4" s="1"/>
  <c r="AM274" i="4"/>
  <c r="AM275" i="4" s="1"/>
  <c r="AM276" i="4" s="1"/>
  <c r="AL274" i="4"/>
  <c r="AL275" i="4" s="1"/>
  <c r="AL276" i="4" s="1"/>
  <c r="AK274" i="4"/>
  <c r="AK275" i="4" s="1"/>
  <c r="AK276" i="4" s="1"/>
  <c r="AJ274" i="4"/>
  <c r="AJ275" i="4" s="1"/>
  <c r="AJ276" i="4" s="1"/>
  <c r="AI274" i="4"/>
  <c r="AI275" i="4" s="1"/>
  <c r="AI276" i="4" s="1"/>
  <c r="AH274" i="4"/>
  <c r="AH275" i="4" s="1"/>
  <c r="AH276" i="4" s="1"/>
  <c r="AG274" i="4"/>
  <c r="AG275" i="4" s="1"/>
  <c r="AG276" i="4" s="1"/>
  <c r="Q274" i="4"/>
  <c r="Q275" i="4" s="1"/>
  <c r="Q276" i="4" s="1"/>
  <c r="P274" i="4"/>
  <c r="P275" i="4" s="1"/>
  <c r="P276" i="4" s="1"/>
  <c r="O274" i="4"/>
  <c r="O275" i="4" s="1"/>
  <c r="O276" i="4" s="1"/>
  <c r="N274" i="4"/>
  <c r="N275" i="4" s="1"/>
  <c r="N276" i="4" s="1"/>
  <c r="M274" i="4"/>
  <c r="M275" i="4" s="1"/>
  <c r="M276" i="4" s="1"/>
  <c r="L274" i="4"/>
  <c r="L275" i="4" s="1"/>
  <c r="L276" i="4" s="1"/>
  <c r="K274" i="4"/>
  <c r="J274" i="4"/>
  <c r="I274" i="4"/>
  <c r="H274" i="4"/>
  <c r="G274" i="4"/>
  <c r="F274" i="4"/>
  <c r="E274" i="4"/>
  <c r="D274" i="4"/>
  <c r="C274" i="4"/>
  <c r="AU269" i="4"/>
  <c r="AU270" i="4" s="1"/>
  <c r="AU271" i="4" s="1"/>
  <c r="AT269" i="4"/>
  <c r="AT270" i="4" s="1"/>
  <c r="AT271" i="4" s="1"/>
  <c r="AS269" i="4"/>
  <c r="AS270" i="4" s="1"/>
  <c r="AS271" i="4" s="1"/>
  <c r="AR269" i="4"/>
  <c r="AR270" i="4" s="1"/>
  <c r="AR271" i="4" s="1"/>
  <c r="AQ269" i="4"/>
  <c r="AQ270" i="4" s="1"/>
  <c r="AQ271" i="4" s="1"/>
  <c r="AP269" i="4"/>
  <c r="AP270" i="4" s="1"/>
  <c r="AP271" i="4" s="1"/>
  <c r="AO269" i="4"/>
  <c r="AO270" i="4" s="1"/>
  <c r="AO271" i="4" s="1"/>
  <c r="AN269" i="4"/>
  <c r="AN270" i="4" s="1"/>
  <c r="AN271" i="4" s="1"/>
  <c r="AM269" i="4"/>
  <c r="AM270" i="4" s="1"/>
  <c r="AM271" i="4" s="1"/>
  <c r="AL269" i="4"/>
  <c r="AL270" i="4" s="1"/>
  <c r="AL271" i="4" s="1"/>
  <c r="AK269" i="4"/>
  <c r="AK270" i="4" s="1"/>
  <c r="AK271" i="4" s="1"/>
  <c r="AJ269" i="4"/>
  <c r="AJ270" i="4" s="1"/>
  <c r="AJ271" i="4" s="1"/>
  <c r="AI269" i="4"/>
  <c r="AI270" i="4" s="1"/>
  <c r="AI271" i="4" s="1"/>
  <c r="AH269" i="4"/>
  <c r="AH270" i="4" s="1"/>
  <c r="AH271" i="4" s="1"/>
  <c r="AG269" i="4"/>
  <c r="AG270" i="4" s="1"/>
  <c r="AG271" i="4" s="1"/>
  <c r="Q269" i="4"/>
  <c r="Q270" i="4" s="1"/>
  <c r="Q271" i="4" s="1"/>
  <c r="P269" i="4"/>
  <c r="P270" i="4" s="1"/>
  <c r="P271" i="4" s="1"/>
  <c r="O269" i="4"/>
  <c r="O270" i="4" s="1"/>
  <c r="O271" i="4" s="1"/>
  <c r="N269" i="4"/>
  <c r="N270" i="4" s="1"/>
  <c r="N271" i="4" s="1"/>
  <c r="M269" i="4"/>
  <c r="M270" i="4" s="1"/>
  <c r="M271" i="4" s="1"/>
  <c r="L269" i="4"/>
  <c r="K269" i="4"/>
  <c r="J269" i="4"/>
  <c r="I269" i="4"/>
  <c r="H269" i="4"/>
  <c r="G269" i="4"/>
  <c r="F269" i="4"/>
  <c r="E269" i="4"/>
  <c r="D269" i="4"/>
  <c r="C269" i="4"/>
  <c r="AU264" i="4"/>
  <c r="AU265" i="4" s="1"/>
  <c r="AU266" i="4" s="1"/>
  <c r="AT264" i="4"/>
  <c r="AT265" i="4" s="1"/>
  <c r="AT266" i="4" s="1"/>
  <c r="AS264" i="4"/>
  <c r="AS265" i="4" s="1"/>
  <c r="AS266" i="4" s="1"/>
  <c r="AR264" i="4"/>
  <c r="AR265" i="4" s="1"/>
  <c r="AR266" i="4" s="1"/>
  <c r="AQ264" i="4"/>
  <c r="AQ265" i="4" s="1"/>
  <c r="AQ266" i="4" s="1"/>
  <c r="AP264" i="4"/>
  <c r="AP265" i="4" s="1"/>
  <c r="AP266" i="4" s="1"/>
  <c r="AO264" i="4"/>
  <c r="AO265" i="4" s="1"/>
  <c r="AO266" i="4" s="1"/>
  <c r="AN264" i="4"/>
  <c r="AN265" i="4" s="1"/>
  <c r="AN266" i="4" s="1"/>
  <c r="AM264" i="4"/>
  <c r="AM265" i="4" s="1"/>
  <c r="AM266" i="4" s="1"/>
  <c r="AL264" i="4"/>
  <c r="AL265" i="4" s="1"/>
  <c r="AL266" i="4" s="1"/>
  <c r="AK264" i="4"/>
  <c r="AK265" i="4" s="1"/>
  <c r="AK266" i="4" s="1"/>
  <c r="AJ264" i="4"/>
  <c r="AJ265" i="4" s="1"/>
  <c r="AJ266" i="4" s="1"/>
  <c r="AI264" i="4"/>
  <c r="AI265" i="4" s="1"/>
  <c r="AI266" i="4" s="1"/>
  <c r="AH264" i="4"/>
  <c r="AH265" i="4" s="1"/>
  <c r="AH266" i="4" s="1"/>
  <c r="AG264" i="4"/>
  <c r="AG265" i="4" s="1"/>
  <c r="AG266" i="4" s="1"/>
  <c r="Q264" i="4"/>
  <c r="Q265" i="4" s="1"/>
  <c r="Q266" i="4" s="1"/>
  <c r="P264" i="4"/>
  <c r="P265" i="4" s="1"/>
  <c r="P266" i="4" s="1"/>
  <c r="O264" i="4"/>
  <c r="O265" i="4" s="1"/>
  <c r="O266" i="4" s="1"/>
  <c r="N264" i="4"/>
  <c r="N265" i="4" s="1"/>
  <c r="N266" i="4" s="1"/>
  <c r="M264" i="4"/>
  <c r="M265" i="4" s="1"/>
  <c r="M266" i="4" s="1"/>
  <c r="L264" i="4"/>
  <c r="L265" i="4" s="1"/>
  <c r="L266" i="4" s="1"/>
  <c r="K264" i="4"/>
  <c r="J264" i="4"/>
  <c r="I264" i="4"/>
  <c r="H264" i="4"/>
  <c r="G264" i="4"/>
  <c r="F264" i="4"/>
  <c r="E264" i="4"/>
  <c r="D264" i="4"/>
  <c r="C264" i="4"/>
  <c r="AU259" i="4"/>
  <c r="AU260" i="4" s="1"/>
  <c r="AU261" i="4" s="1"/>
  <c r="AT259" i="4"/>
  <c r="AT260" i="4" s="1"/>
  <c r="AT261" i="4" s="1"/>
  <c r="AS259" i="4"/>
  <c r="AS260" i="4" s="1"/>
  <c r="AS261" i="4" s="1"/>
  <c r="AR259" i="4"/>
  <c r="AR260" i="4" s="1"/>
  <c r="AR261" i="4" s="1"/>
  <c r="AQ259" i="4"/>
  <c r="AQ260" i="4" s="1"/>
  <c r="AQ261" i="4" s="1"/>
  <c r="AP259" i="4"/>
  <c r="AP260" i="4" s="1"/>
  <c r="AP261" i="4" s="1"/>
  <c r="AO259" i="4"/>
  <c r="AO260" i="4" s="1"/>
  <c r="AO261" i="4" s="1"/>
  <c r="AN259" i="4"/>
  <c r="AN260" i="4" s="1"/>
  <c r="AN261" i="4" s="1"/>
  <c r="AM259" i="4"/>
  <c r="AM260" i="4" s="1"/>
  <c r="AM261" i="4" s="1"/>
  <c r="AL259" i="4"/>
  <c r="AL260" i="4" s="1"/>
  <c r="AL261" i="4" s="1"/>
  <c r="AK259" i="4"/>
  <c r="AK260" i="4" s="1"/>
  <c r="AK261" i="4" s="1"/>
  <c r="AJ259" i="4"/>
  <c r="AJ260" i="4" s="1"/>
  <c r="AJ261" i="4" s="1"/>
  <c r="AI259" i="4"/>
  <c r="AI260" i="4" s="1"/>
  <c r="AI261" i="4" s="1"/>
  <c r="AH259" i="4"/>
  <c r="AH260" i="4" s="1"/>
  <c r="AH261" i="4" s="1"/>
  <c r="AG259" i="4"/>
  <c r="AG260" i="4" s="1"/>
  <c r="AG261" i="4" s="1"/>
  <c r="Q259" i="4"/>
  <c r="Q260" i="4" s="1"/>
  <c r="Q261" i="4" s="1"/>
  <c r="P259" i="4"/>
  <c r="P260" i="4" s="1"/>
  <c r="P261" i="4" s="1"/>
  <c r="O259" i="4"/>
  <c r="O260" i="4" s="1"/>
  <c r="O261" i="4" s="1"/>
  <c r="N259" i="4"/>
  <c r="N260" i="4" s="1"/>
  <c r="N261" i="4" s="1"/>
  <c r="M259" i="4"/>
  <c r="M260" i="4" s="1"/>
  <c r="M261" i="4" s="1"/>
  <c r="L259" i="4"/>
  <c r="K259" i="4"/>
  <c r="J259" i="4"/>
  <c r="I259" i="4"/>
  <c r="H259" i="4"/>
  <c r="G259" i="4"/>
  <c r="F259" i="4"/>
  <c r="E259" i="4"/>
  <c r="D259" i="4"/>
  <c r="C259" i="4"/>
  <c r="AU254" i="4"/>
  <c r="AU255" i="4" s="1"/>
  <c r="AU256" i="4" s="1"/>
  <c r="AT254" i="4"/>
  <c r="AT255" i="4" s="1"/>
  <c r="AT256" i="4" s="1"/>
  <c r="AS254" i="4"/>
  <c r="AS255" i="4" s="1"/>
  <c r="AS256" i="4" s="1"/>
  <c r="AR254" i="4"/>
  <c r="AR255" i="4" s="1"/>
  <c r="AR256" i="4" s="1"/>
  <c r="AQ254" i="4"/>
  <c r="AQ255" i="4" s="1"/>
  <c r="AQ256" i="4" s="1"/>
  <c r="AP254" i="4"/>
  <c r="AP255" i="4" s="1"/>
  <c r="AP256" i="4" s="1"/>
  <c r="AO254" i="4"/>
  <c r="AO255" i="4" s="1"/>
  <c r="AO256" i="4" s="1"/>
  <c r="AN254" i="4"/>
  <c r="AN255" i="4" s="1"/>
  <c r="AN256" i="4" s="1"/>
  <c r="AM254" i="4"/>
  <c r="AM255" i="4" s="1"/>
  <c r="AM256" i="4" s="1"/>
  <c r="AL254" i="4"/>
  <c r="AL255" i="4" s="1"/>
  <c r="AL256" i="4" s="1"/>
  <c r="AK254" i="4"/>
  <c r="AK255" i="4" s="1"/>
  <c r="AK256" i="4" s="1"/>
  <c r="AJ254" i="4"/>
  <c r="AJ255" i="4" s="1"/>
  <c r="AJ256" i="4" s="1"/>
  <c r="AI254" i="4"/>
  <c r="AI255" i="4" s="1"/>
  <c r="AI256" i="4" s="1"/>
  <c r="AH254" i="4"/>
  <c r="AH255" i="4" s="1"/>
  <c r="AH256" i="4" s="1"/>
  <c r="AG254" i="4"/>
  <c r="AG255" i="4" s="1"/>
  <c r="AG256" i="4" s="1"/>
  <c r="Q254" i="4"/>
  <c r="Q255" i="4" s="1"/>
  <c r="Q256" i="4" s="1"/>
  <c r="P254" i="4"/>
  <c r="P255" i="4" s="1"/>
  <c r="P256" i="4" s="1"/>
  <c r="O254" i="4"/>
  <c r="O255" i="4" s="1"/>
  <c r="O256" i="4" s="1"/>
  <c r="N254" i="4"/>
  <c r="N255" i="4" s="1"/>
  <c r="N256" i="4" s="1"/>
  <c r="M254" i="4"/>
  <c r="M255" i="4" s="1"/>
  <c r="M256" i="4" s="1"/>
  <c r="L254" i="4"/>
  <c r="K254" i="4"/>
  <c r="J254" i="4"/>
  <c r="I254" i="4"/>
  <c r="H254" i="4"/>
  <c r="G254" i="4"/>
  <c r="F254" i="4"/>
  <c r="E254" i="4"/>
  <c r="D254" i="4"/>
  <c r="C254" i="4"/>
  <c r="DE243" i="4"/>
  <c r="CP243" i="4"/>
  <c r="CA243" i="4"/>
  <c r="BL243" i="4"/>
  <c r="AW243" i="4"/>
  <c r="AH243" i="4"/>
  <c r="S243" i="4"/>
  <c r="D243" i="4"/>
  <c r="VB114" i="1" l="1"/>
  <c r="OW113" i="1"/>
  <c r="OW114" i="1"/>
  <c r="OX114" i="1"/>
  <c r="OX113" i="1"/>
  <c r="VB113" i="1"/>
  <c r="L302" i="7"/>
  <c r="L302" i="6"/>
  <c r="J302" i="8"/>
  <c r="AH302" i="7"/>
  <c r="E310" i="7"/>
  <c r="AH302" i="8"/>
  <c r="K302" i="6"/>
  <c r="BO406" i="6"/>
  <c r="BH785" i="6"/>
  <c r="BH786" i="6" s="1"/>
  <c r="BH788" i="6" s="1"/>
  <c r="BO406" i="8"/>
  <c r="BH785" i="8"/>
  <c r="BH786" i="8" s="1"/>
  <c r="BH788" i="8" s="1"/>
  <c r="BO406" i="7"/>
  <c r="BH785" i="7"/>
  <c r="BH786" i="7" s="1"/>
  <c r="BH788" i="7" s="1"/>
  <c r="LW4" i="1" s="1" a="1"/>
  <c r="LW4" i="1" s="1"/>
  <c r="BA302" i="8"/>
  <c r="AS314" i="4"/>
  <c r="AX314" i="4" s="1"/>
  <c r="BC314" i="4" s="1"/>
  <c r="BH314" i="4" s="1"/>
  <c r="AO314" i="4"/>
  <c r="AT314" i="4" s="1"/>
  <c r="AY314" i="4" s="1"/>
  <c r="BD314" i="4" s="1"/>
  <c r="BI314" i="4" s="1"/>
  <c r="AS316" i="4"/>
  <c r="AX316" i="4" s="1"/>
  <c r="BC316" i="4" s="1"/>
  <c r="BH316" i="4" s="1"/>
  <c r="AO316" i="4"/>
  <c r="AT316" i="4" s="1"/>
  <c r="AY316" i="4" s="1"/>
  <c r="BD316" i="4" s="1"/>
  <c r="BI316" i="4" s="1"/>
  <c r="F302" i="6"/>
  <c r="AO315" i="4"/>
  <c r="AT315" i="4" s="1"/>
  <c r="AY315" i="4" s="1"/>
  <c r="BD315" i="4" s="1"/>
  <c r="BI315" i="4" s="1"/>
  <c r="AS315" i="4"/>
  <c r="AX315" i="4" s="1"/>
  <c r="BC315" i="4" s="1"/>
  <c r="BH315" i="4" s="1"/>
  <c r="AS313" i="4"/>
  <c r="AX313" i="4" s="1"/>
  <c r="BC313" i="4" s="1"/>
  <c r="BH313" i="4" s="1"/>
  <c r="AO313" i="4"/>
  <c r="AT313" i="4" s="1"/>
  <c r="AY313" i="4" s="1"/>
  <c r="BD313" i="4" s="1"/>
  <c r="BI313" i="4" s="1"/>
  <c r="E305" i="6"/>
  <c r="AI302" i="8"/>
  <c r="AJ302" i="8"/>
  <c r="L302" i="8"/>
  <c r="J302" i="6"/>
  <c r="AI302" i="7"/>
  <c r="F302" i="7"/>
  <c r="AL308" i="7"/>
  <c r="AL304" i="7"/>
  <c r="AL310" i="7"/>
  <c r="AZ302" i="8"/>
  <c r="AS302" i="7"/>
  <c r="AK302" i="7"/>
  <c r="VB85" i="1"/>
  <c r="VB86" i="1"/>
  <c r="VB87" i="1"/>
  <c r="VB88" i="1"/>
  <c r="VB89" i="1"/>
  <c r="VB90" i="1"/>
  <c r="VB91" i="1"/>
  <c r="VB92" i="1"/>
  <c r="VB93" i="1"/>
  <c r="VB94" i="1"/>
  <c r="VB95" i="1"/>
  <c r="VB96" i="1"/>
  <c r="VB97" i="1"/>
  <c r="VB98" i="1"/>
  <c r="VB99" i="1"/>
  <c r="VB100" i="1"/>
  <c r="VB101" i="1"/>
  <c r="VB102" i="1"/>
  <c r="VB103" i="1"/>
  <c r="VB104" i="1"/>
  <c r="VB105" i="1"/>
  <c r="VB106" i="1"/>
  <c r="VB107" i="1"/>
  <c r="VB108" i="1"/>
  <c r="VC12" i="1"/>
  <c r="BE302" i="8"/>
  <c r="BJ302" i="8"/>
  <c r="K302" i="8"/>
  <c r="AL307" i="7"/>
  <c r="AL305" i="7"/>
  <c r="E311" i="8"/>
  <c r="AU302" i="6"/>
  <c r="AO302" i="6"/>
  <c r="BD302" i="6"/>
  <c r="BH302" i="6"/>
  <c r="AX302" i="7"/>
  <c r="BB302" i="7"/>
  <c r="K302" i="7"/>
  <c r="J302" i="7"/>
  <c r="AFL4" i="1"/>
  <c r="AFU4" i="1"/>
  <c r="E302" i="6"/>
  <c r="AL306" i="7"/>
  <c r="BE302" i="7"/>
  <c r="AFW4" i="1"/>
  <c r="AGI4" i="1"/>
  <c r="AFM4" i="1"/>
  <c r="AFV4" i="1"/>
  <c r="AL309" i="7"/>
  <c r="AFR4" i="1"/>
  <c r="AFX4" i="1"/>
  <c r="AGJ4" i="1"/>
  <c r="J303" i="6"/>
  <c r="AFY4" i="1"/>
  <c r="AGK4" i="1"/>
  <c r="AFK4" i="1"/>
  <c r="AFT4" i="1"/>
  <c r="AFS4" i="1"/>
  <c r="AFA4" i="1"/>
  <c r="AFG4" i="1"/>
  <c r="AFQ4" i="1"/>
  <c r="BF302" i="7"/>
  <c r="AJ302" i="7"/>
  <c r="BJ302" i="6"/>
  <c r="D302" i="7"/>
  <c r="AEY4" i="1"/>
  <c r="AFE4" i="1"/>
  <c r="AEZ4" i="1"/>
  <c r="AFF4" i="1"/>
  <c r="AO302" i="7"/>
  <c r="AFD4" i="1"/>
  <c r="G302" i="6"/>
  <c r="AS302" i="6"/>
  <c r="AP302" i="6"/>
  <c r="BC302" i="7"/>
  <c r="BC302" i="6"/>
  <c r="AN302" i="6"/>
  <c r="AEU4" i="1"/>
  <c r="BE302" i="6"/>
  <c r="BI302" i="6"/>
  <c r="BA302" i="6"/>
  <c r="AW302" i="7"/>
  <c r="BF302" i="6"/>
  <c r="AT302" i="6"/>
  <c r="AN302" i="7"/>
  <c r="AX302" i="8"/>
  <c r="AZ302" i="7"/>
  <c r="BG302" i="6"/>
  <c r="BB302" i="8"/>
  <c r="BG302" i="8"/>
  <c r="AS302" i="8"/>
  <c r="D302" i="8"/>
  <c r="AV302" i="7"/>
  <c r="AR302" i="6"/>
  <c r="AW302" i="6"/>
  <c r="BB302" i="6"/>
  <c r="AX302" i="6"/>
  <c r="AB295" i="6"/>
  <c r="AB300" i="6" s="1"/>
  <c r="AA300" i="6"/>
  <c r="AY302" i="6"/>
  <c r="AZ302" i="6"/>
  <c r="AV302" i="6"/>
  <c r="D302" i="6"/>
  <c r="BG302" i="7"/>
  <c r="AR302" i="7"/>
  <c r="BJ302" i="7"/>
  <c r="AU302" i="7"/>
  <c r="G302" i="7"/>
  <c r="BH302" i="7"/>
  <c r="AP302" i="7"/>
  <c r="BA302" i="7"/>
  <c r="AR302" i="8"/>
  <c r="AU302" i="8"/>
  <c r="AO302" i="8"/>
  <c r="BF302" i="8"/>
  <c r="AHC4" i="1"/>
  <c r="F302" i="8"/>
  <c r="G302" i="8"/>
  <c r="AW302" i="8"/>
  <c r="MQ4" i="1" a="1"/>
  <c r="MQ4" i="1" s="1"/>
  <c r="MP4" i="1" a="1"/>
  <c r="MP4" i="1" s="1"/>
  <c r="AP302" i="8"/>
  <c r="BH302" i="8"/>
  <c r="AV302" i="8"/>
  <c r="AN302" i="8"/>
  <c r="BC302" i="8"/>
  <c r="NN4" i="1" a="1"/>
  <c r="NN4" i="1" s="1"/>
  <c r="NO4" i="1" a="1"/>
  <c r="NO4" i="1" s="1"/>
  <c r="AEK4" i="1"/>
  <c r="AGD4" i="1"/>
  <c r="AGS4" i="1"/>
  <c r="AEJ4" i="1"/>
  <c r="AGC4" i="1"/>
  <c r="AGR4" i="1"/>
  <c r="AEH4" i="1"/>
  <c r="AGP4" i="1"/>
  <c r="AGA4" i="1"/>
  <c r="AES4" i="1"/>
  <c r="AGL4" i="1"/>
  <c r="AHA4" i="1"/>
  <c r="AEI4" i="1"/>
  <c r="AGB4" i="1"/>
  <c r="AGQ4" i="1"/>
  <c r="AET4" i="1"/>
  <c r="AGM4" i="1"/>
  <c r="AHB4" i="1"/>
  <c r="ADS4" i="1"/>
  <c r="AEG4" i="1"/>
  <c r="AGO4" i="1"/>
  <c r="AEL4" i="1"/>
  <c r="AGE4" i="1"/>
  <c r="AGT4" i="1"/>
  <c r="E309" i="7"/>
  <c r="E304" i="6"/>
  <c r="J304" i="6"/>
  <c r="J309" i="6"/>
  <c r="J307" i="6"/>
  <c r="BB307" i="4"/>
  <c r="BB308" i="4"/>
  <c r="BB309" i="4"/>
  <c r="BB310" i="4"/>
  <c r="BB305" i="4"/>
  <c r="BB304" i="4"/>
  <c r="BB306" i="4"/>
  <c r="BC307" i="4"/>
  <c r="BC308" i="4"/>
  <c r="BC309" i="4"/>
  <c r="BC310" i="4"/>
  <c r="BC304" i="4"/>
  <c r="BC305" i="4"/>
  <c r="BC306" i="4"/>
  <c r="C303" i="8"/>
  <c r="C304" i="8"/>
  <c r="C305" i="8"/>
  <c r="C306" i="8"/>
  <c r="C307" i="8"/>
  <c r="C308" i="8"/>
  <c r="C309" i="8"/>
  <c r="C310" i="8"/>
  <c r="F304" i="4"/>
  <c r="F305" i="4"/>
  <c r="F306" i="4"/>
  <c r="F308" i="4"/>
  <c r="F309" i="4"/>
  <c r="F310" i="4"/>
  <c r="F307" i="4"/>
  <c r="AW306" i="8"/>
  <c r="AW307" i="8"/>
  <c r="AW308" i="8"/>
  <c r="AW309" i="8"/>
  <c r="AW310" i="8"/>
  <c r="AW304" i="8"/>
  <c r="AW305" i="8"/>
  <c r="AX309" i="6"/>
  <c r="AX310" i="6"/>
  <c r="AX305" i="6"/>
  <c r="AX306" i="6"/>
  <c r="AX307" i="6"/>
  <c r="AX304" i="6"/>
  <c r="AX308" i="6"/>
  <c r="L304" i="4"/>
  <c r="L305" i="4"/>
  <c r="L306" i="4"/>
  <c r="L307" i="4"/>
  <c r="L308" i="4"/>
  <c r="L310" i="4"/>
  <c r="L309" i="4"/>
  <c r="K304" i="8"/>
  <c r="K305" i="8"/>
  <c r="K306" i="8"/>
  <c r="K307" i="8"/>
  <c r="K309" i="8"/>
  <c r="K308" i="8"/>
  <c r="K310" i="8"/>
  <c r="AQ307" i="6"/>
  <c r="AQ308" i="6"/>
  <c r="AQ309" i="6"/>
  <c r="AQ310" i="6"/>
  <c r="AQ304" i="6"/>
  <c r="AQ305" i="6"/>
  <c r="AQ306" i="6"/>
  <c r="BB307" i="8"/>
  <c r="BB308" i="8"/>
  <c r="BB309" i="8"/>
  <c r="BB310" i="8"/>
  <c r="BB304" i="8"/>
  <c r="BB305" i="8"/>
  <c r="BB306" i="8"/>
  <c r="AX306" i="4"/>
  <c r="AX307" i="4"/>
  <c r="AX308" i="4"/>
  <c r="AX309" i="4"/>
  <c r="AX310" i="4"/>
  <c r="AX305" i="4"/>
  <c r="AX304" i="4"/>
  <c r="AT304" i="4"/>
  <c r="AT305" i="4"/>
  <c r="AT306" i="4"/>
  <c r="AT307" i="4"/>
  <c r="AT308" i="4"/>
  <c r="AT309" i="4"/>
  <c r="AT310" i="4"/>
  <c r="E310" i="6"/>
  <c r="BG309" i="8"/>
  <c r="BG310" i="8"/>
  <c r="BG304" i="8"/>
  <c r="BG305" i="8"/>
  <c r="BG306" i="8"/>
  <c r="BG307" i="8"/>
  <c r="BG308" i="8"/>
  <c r="BH309" i="4"/>
  <c r="BH310" i="4"/>
  <c r="BH304" i="4"/>
  <c r="BH305" i="4"/>
  <c r="BH306" i="4"/>
  <c r="BH307" i="4"/>
  <c r="BH308" i="4"/>
  <c r="AT308" i="6"/>
  <c r="AT309" i="6"/>
  <c r="AT310" i="6"/>
  <c r="AT304" i="6"/>
  <c r="AT305" i="6"/>
  <c r="AT306" i="6"/>
  <c r="AT307" i="6"/>
  <c r="AO304" i="4"/>
  <c r="AO305" i="4"/>
  <c r="AO306" i="4"/>
  <c r="AO307" i="4"/>
  <c r="AO309" i="4"/>
  <c r="AO310" i="4"/>
  <c r="AO308" i="4"/>
  <c r="AP310" i="7"/>
  <c r="AP304" i="7"/>
  <c r="AP305" i="7"/>
  <c r="AP306" i="7"/>
  <c r="AP307" i="7"/>
  <c r="AP308" i="7"/>
  <c r="AP309" i="7"/>
  <c r="E309" i="6"/>
  <c r="AV305" i="8"/>
  <c r="AV306" i="8"/>
  <c r="AV307" i="8"/>
  <c r="AV308" i="8"/>
  <c r="AV309" i="8"/>
  <c r="AV310" i="8"/>
  <c r="AV304" i="8"/>
  <c r="AR304" i="8"/>
  <c r="AR305" i="8"/>
  <c r="AR306" i="8"/>
  <c r="AR307" i="8"/>
  <c r="AR308" i="8"/>
  <c r="AR309" i="8"/>
  <c r="AR310" i="8"/>
  <c r="BH304" i="6"/>
  <c r="BH305" i="6"/>
  <c r="BH306" i="6"/>
  <c r="BH307" i="6"/>
  <c r="BH308" i="6"/>
  <c r="BH309" i="6"/>
  <c r="BH310" i="6"/>
  <c r="R306" i="4"/>
  <c r="R307" i="4"/>
  <c r="R308" i="4"/>
  <c r="R309" i="4"/>
  <c r="R310" i="4"/>
  <c r="R305" i="4"/>
  <c r="R304" i="4"/>
  <c r="AG303" i="7"/>
  <c r="AG310" i="7"/>
  <c r="AG304" i="7"/>
  <c r="AG305" i="7"/>
  <c r="AG306" i="7"/>
  <c r="AG307" i="7"/>
  <c r="AG308" i="7"/>
  <c r="AG309" i="7"/>
  <c r="E308" i="6"/>
  <c r="BA307" i="8"/>
  <c r="BA308" i="8"/>
  <c r="BA309" i="8"/>
  <c r="BA310" i="8"/>
  <c r="BA304" i="8"/>
  <c r="BA305" i="8"/>
  <c r="BA306" i="8"/>
  <c r="AH308" i="7"/>
  <c r="AH309" i="7"/>
  <c r="AH310" i="7"/>
  <c r="AH304" i="7"/>
  <c r="AH305" i="7"/>
  <c r="AH306" i="7"/>
  <c r="AH307" i="7"/>
  <c r="AO306" i="6"/>
  <c r="AO307" i="6"/>
  <c r="AO308" i="6"/>
  <c r="AO309" i="6"/>
  <c r="AO310" i="6"/>
  <c r="AO304" i="6"/>
  <c r="AO305" i="6"/>
  <c r="AP304" i="4"/>
  <c r="AP305" i="4"/>
  <c r="AP306" i="4"/>
  <c r="AP307" i="4"/>
  <c r="AP308" i="4"/>
  <c r="AP310" i="4"/>
  <c r="AP309" i="4"/>
  <c r="E307" i="6"/>
  <c r="M304" i="7"/>
  <c r="M305" i="7"/>
  <c r="M306" i="7"/>
  <c r="M307" i="7"/>
  <c r="M308" i="7"/>
  <c r="M309" i="7"/>
  <c r="M310" i="7"/>
  <c r="E306" i="6"/>
  <c r="BF309" i="8"/>
  <c r="BF310" i="8"/>
  <c r="BF304" i="8"/>
  <c r="BF305" i="8"/>
  <c r="BF306" i="8"/>
  <c r="BF307" i="8"/>
  <c r="BF308" i="8"/>
  <c r="AU305" i="4"/>
  <c r="AU306" i="4"/>
  <c r="AU307" i="4"/>
  <c r="AU308" i="4"/>
  <c r="AU309" i="4"/>
  <c r="AU304" i="4"/>
  <c r="AU310" i="4"/>
  <c r="BK303" i="8"/>
  <c r="BK310" i="8"/>
  <c r="BK304" i="8"/>
  <c r="BK305" i="8"/>
  <c r="BK306" i="8"/>
  <c r="BK307" i="8"/>
  <c r="BK308" i="8"/>
  <c r="BK309" i="8"/>
  <c r="AU308" i="6"/>
  <c r="AU309" i="6"/>
  <c r="AU310" i="6"/>
  <c r="AU304" i="6"/>
  <c r="AU305" i="6"/>
  <c r="AU306" i="6"/>
  <c r="AU307" i="6"/>
  <c r="AS304" i="8"/>
  <c r="AS305" i="8"/>
  <c r="AS306" i="8"/>
  <c r="AS307" i="8"/>
  <c r="AS308" i="8"/>
  <c r="AS309" i="8"/>
  <c r="AS310" i="8"/>
  <c r="D308" i="7"/>
  <c r="D309" i="7"/>
  <c r="D310" i="7"/>
  <c r="D304" i="7"/>
  <c r="D305" i="7"/>
  <c r="D306" i="7"/>
  <c r="D307" i="7"/>
  <c r="AZ306" i="4"/>
  <c r="AZ307" i="4"/>
  <c r="AZ308" i="4"/>
  <c r="AZ309" i="4"/>
  <c r="AZ310" i="4"/>
  <c r="AZ304" i="4"/>
  <c r="AZ305" i="4"/>
  <c r="AJ304" i="8"/>
  <c r="AJ305" i="8"/>
  <c r="AJ306" i="8"/>
  <c r="AJ307" i="8"/>
  <c r="AJ308" i="8"/>
  <c r="AJ309" i="8"/>
  <c r="AJ310" i="8"/>
  <c r="J304" i="4"/>
  <c r="J305" i="4"/>
  <c r="J306" i="4"/>
  <c r="J307" i="4"/>
  <c r="J308" i="4"/>
  <c r="J310" i="4"/>
  <c r="J309" i="4"/>
  <c r="C308" i="7"/>
  <c r="C309" i="7"/>
  <c r="C310" i="7"/>
  <c r="C304" i="7"/>
  <c r="C305" i="7"/>
  <c r="C306" i="7"/>
  <c r="C307" i="7"/>
  <c r="AP307" i="6"/>
  <c r="AP308" i="6"/>
  <c r="AP309" i="6"/>
  <c r="AP310" i="6"/>
  <c r="AP304" i="6"/>
  <c r="AP306" i="6"/>
  <c r="AP305" i="6"/>
  <c r="AV304" i="7"/>
  <c r="AV305" i="7"/>
  <c r="AV306" i="7"/>
  <c r="AV307" i="7"/>
  <c r="AV308" i="7"/>
  <c r="AV309" i="7"/>
  <c r="AV310" i="7"/>
  <c r="AZ310" i="6"/>
  <c r="AZ304" i="6"/>
  <c r="AZ305" i="6"/>
  <c r="AZ306" i="6"/>
  <c r="AZ307" i="6"/>
  <c r="AZ308" i="6"/>
  <c r="AZ309" i="6"/>
  <c r="U310" i="6"/>
  <c r="U304" i="6"/>
  <c r="U306" i="6"/>
  <c r="U307" i="6"/>
  <c r="U308" i="6"/>
  <c r="U305" i="6"/>
  <c r="U309" i="6"/>
  <c r="BI304" i="6"/>
  <c r="BI305" i="6"/>
  <c r="BI306" i="6"/>
  <c r="BI307" i="6"/>
  <c r="BI308" i="6"/>
  <c r="BI309" i="6"/>
  <c r="BI310" i="6"/>
  <c r="D305" i="6"/>
  <c r="D306" i="6"/>
  <c r="D307" i="6"/>
  <c r="D308" i="6"/>
  <c r="D309" i="6"/>
  <c r="D304" i="6"/>
  <c r="D310" i="6"/>
  <c r="AP304" i="8"/>
  <c r="AP305" i="8"/>
  <c r="AP306" i="8"/>
  <c r="AP307" i="8"/>
  <c r="AP308" i="8"/>
  <c r="AP309" i="8"/>
  <c r="AP310" i="8"/>
  <c r="J305" i="6"/>
  <c r="BA304" i="7"/>
  <c r="BA305" i="7"/>
  <c r="BA306" i="7"/>
  <c r="BA307" i="7"/>
  <c r="BA308" i="7"/>
  <c r="BA309" i="7"/>
  <c r="BA310" i="7"/>
  <c r="BE308" i="4"/>
  <c r="BE309" i="4"/>
  <c r="BE310" i="4"/>
  <c r="BE304" i="4"/>
  <c r="BE306" i="4"/>
  <c r="BE307" i="4"/>
  <c r="BE305" i="4"/>
  <c r="J304" i="8"/>
  <c r="J305" i="8"/>
  <c r="J306" i="8"/>
  <c r="J307" i="8"/>
  <c r="J308" i="8"/>
  <c r="J309" i="8"/>
  <c r="J310" i="8"/>
  <c r="BI309" i="4"/>
  <c r="BI310" i="4"/>
  <c r="BI305" i="4"/>
  <c r="BI306" i="4"/>
  <c r="BI307" i="4"/>
  <c r="BI304" i="4"/>
  <c r="BI308" i="4"/>
  <c r="D304" i="4"/>
  <c r="D305" i="4"/>
  <c r="D306" i="4"/>
  <c r="D308" i="4"/>
  <c r="D309" i="4"/>
  <c r="D307" i="4"/>
  <c r="D310" i="4"/>
  <c r="J306" i="6"/>
  <c r="BF305" i="7"/>
  <c r="BF306" i="7"/>
  <c r="BF307" i="7"/>
  <c r="BF308" i="7"/>
  <c r="BF309" i="7"/>
  <c r="BF310" i="7"/>
  <c r="BF304" i="7"/>
  <c r="BE304" i="6"/>
  <c r="BE305" i="6"/>
  <c r="BE306" i="6"/>
  <c r="BE307" i="6"/>
  <c r="BE308" i="6"/>
  <c r="BE309" i="6"/>
  <c r="BE310" i="6"/>
  <c r="I304" i="8"/>
  <c r="I305" i="8"/>
  <c r="I306" i="8"/>
  <c r="I307" i="8"/>
  <c r="I308" i="8"/>
  <c r="I309" i="8"/>
  <c r="I310" i="8"/>
  <c r="AK304" i="8"/>
  <c r="AK305" i="8"/>
  <c r="AK306" i="8"/>
  <c r="AK307" i="8"/>
  <c r="AK308" i="8"/>
  <c r="AK309" i="8"/>
  <c r="AK310" i="8"/>
  <c r="AK309" i="7"/>
  <c r="AK310" i="7"/>
  <c r="AK304" i="7"/>
  <c r="AK305" i="7"/>
  <c r="AK306" i="7"/>
  <c r="AK307" i="7"/>
  <c r="AK308" i="7"/>
  <c r="K304" i="7"/>
  <c r="K305" i="7"/>
  <c r="K306" i="7"/>
  <c r="K307" i="7"/>
  <c r="K308" i="7"/>
  <c r="K309" i="7"/>
  <c r="K310" i="7"/>
  <c r="C304" i="6"/>
  <c r="C305" i="6"/>
  <c r="C306" i="6"/>
  <c r="C308" i="6"/>
  <c r="C310" i="6"/>
  <c r="C307" i="6"/>
  <c r="C309" i="6"/>
  <c r="BK303" i="7"/>
  <c r="BK307" i="7"/>
  <c r="BK308" i="7"/>
  <c r="BK309" i="7"/>
  <c r="BK310" i="7"/>
  <c r="BK304" i="7"/>
  <c r="BK305" i="7"/>
  <c r="BK306" i="7"/>
  <c r="BJ310" i="4"/>
  <c r="BJ304" i="4"/>
  <c r="BJ306" i="4"/>
  <c r="BJ307" i="4"/>
  <c r="BJ309" i="4"/>
  <c r="BJ305" i="4"/>
  <c r="BJ308" i="4"/>
  <c r="BH306" i="7"/>
  <c r="BH307" i="7"/>
  <c r="BH308" i="7"/>
  <c r="BH309" i="7"/>
  <c r="BH310" i="7"/>
  <c r="BH304" i="7"/>
  <c r="BH305" i="7"/>
  <c r="AY310" i="6"/>
  <c r="AY304" i="6"/>
  <c r="AY306" i="6"/>
  <c r="AY307" i="6"/>
  <c r="AY309" i="6"/>
  <c r="AY308" i="6"/>
  <c r="AY305" i="6"/>
  <c r="I306" i="6"/>
  <c r="I307" i="6"/>
  <c r="I308" i="6"/>
  <c r="I309" i="6"/>
  <c r="I310" i="6"/>
  <c r="I304" i="6"/>
  <c r="I305" i="6"/>
  <c r="C306" i="4"/>
  <c r="C309" i="4"/>
  <c r="C310" i="4"/>
  <c r="C304" i="4"/>
  <c r="C307" i="4"/>
  <c r="C308" i="4"/>
  <c r="C305" i="4"/>
  <c r="G304" i="4"/>
  <c r="G305" i="4"/>
  <c r="G306" i="4"/>
  <c r="G307" i="4"/>
  <c r="G309" i="4"/>
  <c r="G310" i="4"/>
  <c r="G308" i="4"/>
  <c r="J310" i="6"/>
  <c r="P309" i="6"/>
  <c r="P310" i="6"/>
  <c r="P305" i="6"/>
  <c r="P306" i="6"/>
  <c r="P308" i="6"/>
  <c r="P304" i="6"/>
  <c r="P307" i="6"/>
  <c r="L304" i="8"/>
  <c r="L305" i="8"/>
  <c r="L306" i="8"/>
  <c r="L307" i="8"/>
  <c r="L308" i="8"/>
  <c r="L309" i="8"/>
  <c r="L310" i="8"/>
  <c r="E304" i="4"/>
  <c r="E305" i="4"/>
  <c r="E306" i="4"/>
  <c r="E307" i="4"/>
  <c r="E308" i="4"/>
  <c r="E309" i="4"/>
  <c r="E310" i="4"/>
  <c r="AO310" i="7"/>
  <c r="AO304" i="7"/>
  <c r="AO305" i="7"/>
  <c r="AO306" i="7"/>
  <c r="AO307" i="7"/>
  <c r="AO308" i="7"/>
  <c r="AO309" i="7"/>
  <c r="N305" i="8"/>
  <c r="N306" i="8"/>
  <c r="N307" i="8"/>
  <c r="N308" i="8"/>
  <c r="N309" i="8"/>
  <c r="N310" i="8"/>
  <c r="N304" i="8"/>
  <c r="AN304" i="8"/>
  <c r="AN305" i="8"/>
  <c r="AN306" i="8"/>
  <c r="AN307" i="8"/>
  <c r="AN308" i="8"/>
  <c r="AN309" i="8"/>
  <c r="AN310" i="8"/>
  <c r="J308" i="6"/>
  <c r="BJ304" i="6"/>
  <c r="BJ305" i="6"/>
  <c r="BJ306" i="6"/>
  <c r="BJ307" i="6"/>
  <c r="BJ309" i="6"/>
  <c r="BJ310" i="6"/>
  <c r="BJ308" i="6"/>
  <c r="AY306" i="4"/>
  <c r="AY307" i="4"/>
  <c r="AY308" i="4"/>
  <c r="AY309" i="4"/>
  <c r="AY310" i="4"/>
  <c r="AY304" i="4"/>
  <c r="AY305" i="4"/>
  <c r="AM308" i="8"/>
  <c r="AM305" i="8"/>
  <c r="AM309" i="8"/>
  <c r="AM304" i="8"/>
  <c r="AM310" i="8"/>
  <c r="AM306" i="8"/>
  <c r="AM307" i="8"/>
  <c r="AX304" i="7"/>
  <c r="AX305" i="7"/>
  <c r="AX306" i="7"/>
  <c r="AX307" i="7"/>
  <c r="AX308" i="7"/>
  <c r="AX309" i="7"/>
  <c r="AX310" i="7"/>
  <c r="BA307" i="4"/>
  <c r="BA308" i="4"/>
  <c r="BA309" i="4"/>
  <c r="BA310" i="4"/>
  <c r="BA304" i="4"/>
  <c r="BA306" i="4"/>
  <c r="BA305" i="4"/>
  <c r="AS308" i="6"/>
  <c r="AS309" i="6"/>
  <c r="AS310" i="6"/>
  <c r="AS304" i="6"/>
  <c r="AS305" i="6"/>
  <c r="AS307" i="6"/>
  <c r="AS306" i="6"/>
  <c r="U307" i="4"/>
  <c r="U308" i="4"/>
  <c r="U309" i="4"/>
  <c r="U310" i="4"/>
  <c r="U304" i="4"/>
  <c r="U306" i="4"/>
  <c r="U305" i="4"/>
  <c r="G306" i="6"/>
  <c r="G307" i="6"/>
  <c r="G308" i="6"/>
  <c r="G309" i="6"/>
  <c r="G310" i="6"/>
  <c r="G305" i="6"/>
  <c r="G304" i="6"/>
  <c r="BA310" i="6"/>
  <c r="BA304" i="6"/>
  <c r="BA306" i="6"/>
  <c r="BA307" i="6"/>
  <c r="BA308" i="6"/>
  <c r="BA309" i="6"/>
  <c r="BA305" i="6"/>
  <c r="F309" i="7"/>
  <c r="F310" i="7"/>
  <c r="F304" i="7"/>
  <c r="F305" i="7"/>
  <c r="F306" i="7"/>
  <c r="F307" i="7"/>
  <c r="F308" i="7"/>
  <c r="AI304" i="8"/>
  <c r="AI305" i="8"/>
  <c r="AI306" i="8"/>
  <c r="AI307" i="8"/>
  <c r="AI308" i="8"/>
  <c r="AI309" i="8"/>
  <c r="AI310" i="8"/>
  <c r="K307" i="6"/>
  <c r="K308" i="6"/>
  <c r="K309" i="6"/>
  <c r="K310" i="6"/>
  <c r="K304" i="6"/>
  <c r="K305" i="6"/>
  <c r="K306" i="6"/>
  <c r="H304" i="8"/>
  <c r="H305" i="8"/>
  <c r="H306" i="8"/>
  <c r="H307" i="8"/>
  <c r="H308" i="8"/>
  <c r="H309" i="8"/>
  <c r="H310" i="8"/>
  <c r="BF304" i="6"/>
  <c r="BF305" i="6"/>
  <c r="BF306" i="6"/>
  <c r="BF307" i="6"/>
  <c r="BF308" i="6"/>
  <c r="BF309" i="6"/>
  <c r="BF310" i="6"/>
  <c r="BB304" i="7"/>
  <c r="BB305" i="7"/>
  <c r="BB306" i="7"/>
  <c r="BB307" i="7"/>
  <c r="BB308" i="7"/>
  <c r="BB309" i="7"/>
  <c r="BB310" i="7"/>
  <c r="BH309" i="8"/>
  <c r="BH310" i="8"/>
  <c r="BH304" i="8"/>
  <c r="BH305" i="8"/>
  <c r="BH306" i="8"/>
  <c r="BH307" i="8"/>
  <c r="BH308" i="8"/>
  <c r="AH304" i="8"/>
  <c r="AH305" i="8"/>
  <c r="AH306" i="8"/>
  <c r="AH307" i="8"/>
  <c r="AH308" i="8"/>
  <c r="AH309" i="8"/>
  <c r="AH310" i="8"/>
  <c r="H306" i="6"/>
  <c r="H307" i="6"/>
  <c r="H308" i="6"/>
  <c r="H309" i="6"/>
  <c r="H310" i="6"/>
  <c r="H304" i="6"/>
  <c r="H305" i="6"/>
  <c r="AN310" i="7"/>
  <c r="AN304" i="7"/>
  <c r="AN305" i="7"/>
  <c r="AN306" i="7"/>
  <c r="AN307" i="7"/>
  <c r="AN308" i="7"/>
  <c r="AN309" i="7"/>
  <c r="AL304" i="8"/>
  <c r="AL305" i="8"/>
  <c r="AL306" i="8"/>
  <c r="AL307" i="8"/>
  <c r="AL308" i="8"/>
  <c r="AL309" i="8"/>
  <c r="AL310" i="8"/>
  <c r="E308" i="7"/>
  <c r="I304" i="4"/>
  <c r="I305" i="4"/>
  <c r="I306" i="4"/>
  <c r="I307" i="4"/>
  <c r="I309" i="4"/>
  <c r="I310" i="4"/>
  <c r="I308" i="4"/>
  <c r="BF308" i="4"/>
  <c r="BF309" i="4"/>
  <c r="BF310" i="4"/>
  <c r="BF304" i="4"/>
  <c r="BF305" i="4"/>
  <c r="BF306" i="4"/>
  <c r="BF307" i="4"/>
  <c r="AW304" i="7"/>
  <c r="AW305" i="7"/>
  <c r="AW306" i="7"/>
  <c r="AW307" i="7"/>
  <c r="AW308" i="7"/>
  <c r="AW309" i="7"/>
  <c r="AW310" i="7"/>
  <c r="BK303" i="4"/>
  <c r="BK310" i="4"/>
  <c r="BK304" i="4"/>
  <c r="BK305" i="4"/>
  <c r="BK306" i="4"/>
  <c r="BK307" i="4"/>
  <c r="BK308" i="4"/>
  <c r="BK309" i="4"/>
  <c r="BG305" i="7"/>
  <c r="BG306" i="7"/>
  <c r="BG307" i="7"/>
  <c r="BG308" i="7"/>
  <c r="BG309" i="7"/>
  <c r="BG310" i="7"/>
  <c r="BG304" i="7"/>
  <c r="L304" i="7"/>
  <c r="L305" i="7"/>
  <c r="L306" i="7"/>
  <c r="L307" i="7"/>
  <c r="L308" i="7"/>
  <c r="L309" i="7"/>
  <c r="L310" i="7"/>
  <c r="AG303" i="8"/>
  <c r="AG304" i="8"/>
  <c r="AG305" i="8"/>
  <c r="AG306" i="8"/>
  <c r="AG307" i="8"/>
  <c r="AG308" i="8"/>
  <c r="AG309" i="8"/>
  <c r="AG310" i="8"/>
  <c r="H304" i="4"/>
  <c r="H305" i="4"/>
  <c r="H306" i="4"/>
  <c r="H307" i="4"/>
  <c r="H308" i="4"/>
  <c r="H309" i="4"/>
  <c r="H310" i="4"/>
  <c r="AM309" i="7"/>
  <c r="AM310" i="7"/>
  <c r="AM304" i="7"/>
  <c r="AM305" i="7"/>
  <c r="AM306" i="7"/>
  <c r="AM307" i="7"/>
  <c r="AM308" i="7"/>
  <c r="E307" i="7"/>
  <c r="AV309" i="6"/>
  <c r="AV310" i="6"/>
  <c r="AV305" i="6"/>
  <c r="AV306" i="6"/>
  <c r="AV308" i="6"/>
  <c r="AV304" i="6"/>
  <c r="AV307" i="6"/>
  <c r="AS304" i="4"/>
  <c r="AS305" i="4"/>
  <c r="AS306" i="4"/>
  <c r="AS307" i="4"/>
  <c r="AS308" i="4"/>
  <c r="AS309" i="4"/>
  <c r="AS310" i="4"/>
  <c r="BK303" i="6"/>
  <c r="BK304" i="6"/>
  <c r="BK305" i="6"/>
  <c r="BK306" i="6"/>
  <c r="BK307" i="6"/>
  <c r="BK308" i="6"/>
  <c r="BK309" i="6"/>
  <c r="BK310" i="6"/>
  <c r="AR304" i="7"/>
  <c r="AR305" i="7"/>
  <c r="AR306" i="7"/>
  <c r="AR307" i="7"/>
  <c r="AR308" i="7"/>
  <c r="AR309" i="7"/>
  <c r="AR310" i="7"/>
  <c r="L307" i="6"/>
  <c r="L308" i="6"/>
  <c r="L309" i="6"/>
  <c r="L310" i="6"/>
  <c r="L304" i="6"/>
  <c r="L305" i="6"/>
  <c r="L306" i="6"/>
  <c r="AQ303" i="7"/>
  <c r="AQ304" i="7"/>
  <c r="AQ305" i="7"/>
  <c r="AQ306" i="7"/>
  <c r="AQ307" i="7"/>
  <c r="AQ308" i="7"/>
  <c r="AQ309" i="7"/>
  <c r="AQ310" i="7"/>
  <c r="F304" i="8"/>
  <c r="F305" i="8"/>
  <c r="F306" i="8"/>
  <c r="F307" i="8"/>
  <c r="F308" i="8"/>
  <c r="F309" i="8"/>
  <c r="F310" i="8"/>
  <c r="E306" i="7"/>
  <c r="AV305" i="4"/>
  <c r="AV306" i="4"/>
  <c r="AV307" i="4"/>
  <c r="AV308" i="4"/>
  <c r="AV309" i="4"/>
  <c r="AV310" i="4"/>
  <c r="AV304" i="4"/>
  <c r="BC304" i="7"/>
  <c r="BC305" i="7"/>
  <c r="BC306" i="7"/>
  <c r="BC307" i="7"/>
  <c r="BC308" i="7"/>
  <c r="BC309" i="7"/>
  <c r="BC310" i="7"/>
  <c r="N304" i="7"/>
  <c r="N305" i="7"/>
  <c r="N306" i="7"/>
  <c r="N307" i="7"/>
  <c r="N308" i="7"/>
  <c r="N309" i="7"/>
  <c r="N310" i="7"/>
  <c r="H310" i="7"/>
  <c r="H304" i="7"/>
  <c r="H305" i="7"/>
  <c r="H306" i="7"/>
  <c r="H307" i="7"/>
  <c r="H308" i="7"/>
  <c r="H309" i="7"/>
  <c r="E305" i="7"/>
  <c r="AU305" i="8"/>
  <c r="AU306" i="8"/>
  <c r="AU307" i="8"/>
  <c r="AU308" i="8"/>
  <c r="AU309" i="8"/>
  <c r="AU310" i="8"/>
  <c r="AU304" i="8"/>
  <c r="AR304" i="4"/>
  <c r="AR305" i="4"/>
  <c r="AR306" i="4"/>
  <c r="AR307" i="4"/>
  <c r="AR308" i="4"/>
  <c r="AR310" i="4"/>
  <c r="AR309" i="4"/>
  <c r="P305" i="4"/>
  <c r="P306" i="4"/>
  <c r="P307" i="4"/>
  <c r="P308" i="4"/>
  <c r="P309" i="4"/>
  <c r="P310" i="4"/>
  <c r="P304" i="4"/>
  <c r="M304" i="8"/>
  <c r="M305" i="8"/>
  <c r="M306" i="8"/>
  <c r="M307" i="8"/>
  <c r="M308" i="8"/>
  <c r="M309" i="8"/>
  <c r="M310" i="8"/>
  <c r="F303" i="6"/>
  <c r="F305" i="6"/>
  <c r="F306" i="6"/>
  <c r="F307" i="6"/>
  <c r="F308" i="6"/>
  <c r="F309" i="6"/>
  <c r="F310" i="6"/>
  <c r="F304" i="6"/>
  <c r="G304" i="8"/>
  <c r="G305" i="8"/>
  <c r="G306" i="8"/>
  <c r="G307" i="8"/>
  <c r="G308" i="8"/>
  <c r="G309" i="8"/>
  <c r="G310" i="8"/>
  <c r="E304" i="7"/>
  <c r="E310" i="8"/>
  <c r="AZ307" i="8"/>
  <c r="AZ308" i="8"/>
  <c r="AZ309" i="8"/>
  <c r="AZ310" i="8"/>
  <c r="AZ304" i="8"/>
  <c r="AZ305" i="8"/>
  <c r="AZ306" i="8"/>
  <c r="AR307" i="6"/>
  <c r="AR308" i="6"/>
  <c r="AR309" i="6"/>
  <c r="AR310" i="6"/>
  <c r="AR304" i="6"/>
  <c r="AR305" i="6"/>
  <c r="AR306" i="6"/>
  <c r="BC308" i="8"/>
  <c r="BC309" i="8"/>
  <c r="BC310" i="8"/>
  <c r="BC304" i="8"/>
  <c r="BC305" i="8"/>
  <c r="BC306" i="8"/>
  <c r="BC307" i="8"/>
  <c r="AO304" i="8"/>
  <c r="AO305" i="8"/>
  <c r="AO306" i="8"/>
  <c r="AO307" i="8"/>
  <c r="AO308" i="8"/>
  <c r="AO309" i="8"/>
  <c r="AO310" i="8"/>
  <c r="E309" i="8"/>
  <c r="BE308" i="8"/>
  <c r="BE309" i="8"/>
  <c r="BE310" i="8"/>
  <c r="BE304" i="8"/>
  <c r="BE305" i="8"/>
  <c r="BE306" i="8"/>
  <c r="BE307" i="8"/>
  <c r="AW305" i="4"/>
  <c r="AW306" i="4"/>
  <c r="AW307" i="4"/>
  <c r="AW308" i="4"/>
  <c r="AW309" i="4"/>
  <c r="AW310" i="4"/>
  <c r="AW304" i="4"/>
  <c r="AI308" i="7"/>
  <c r="AI309" i="7"/>
  <c r="AI310" i="7"/>
  <c r="AI304" i="7"/>
  <c r="AI305" i="7"/>
  <c r="AI306" i="7"/>
  <c r="AI307" i="7"/>
  <c r="N304" i="4"/>
  <c r="N305" i="4"/>
  <c r="N306" i="4"/>
  <c r="N307" i="4"/>
  <c r="N308" i="4"/>
  <c r="N309" i="4"/>
  <c r="N310" i="4"/>
  <c r="AN306" i="6"/>
  <c r="AN307" i="6"/>
  <c r="AN308" i="6"/>
  <c r="AN309" i="6"/>
  <c r="AN310" i="6"/>
  <c r="AN304" i="6"/>
  <c r="AN305" i="6"/>
  <c r="E308" i="8"/>
  <c r="BJ310" i="8"/>
  <c r="BJ304" i="8"/>
  <c r="BJ305" i="8"/>
  <c r="BJ306" i="8"/>
  <c r="BJ307" i="8"/>
  <c r="BJ308" i="8"/>
  <c r="BJ309" i="8"/>
  <c r="AW309" i="6"/>
  <c r="AW310" i="6"/>
  <c r="AW304" i="6"/>
  <c r="AW305" i="6"/>
  <c r="AW306" i="6"/>
  <c r="AW307" i="6"/>
  <c r="AW308" i="6"/>
  <c r="BD304" i="6"/>
  <c r="BD305" i="6"/>
  <c r="BD307" i="6"/>
  <c r="BD308" i="6"/>
  <c r="BD309" i="6"/>
  <c r="BD310" i="6"/>
  <c r="BD306" i="6"/>
  <c r="AJ308" i="7"/>
  <c r="AJ309" i="7"/>
  <c r="AJ310" i="7"/>
  <c r="AJ304" i="7"/>
  <c r="AJ305" i="7"/>
  <c r="AJ306" i="7"/>
  <c r="AJ307" i="7"/>
  <c r="N308" i="6"/>
  <c r="N309" i="6"/>
  <c r="N310" i="6"/>
  <c r="N304" i="6"/>
  <c r="N305" i="6"/>
  <c r="N306" i="6"/>
  <c r="N307" i="6"/>
  <c r="G309" i="7"/>
  <c r="G310" i="7"/>
  <c r="G304" i="7"/>
  <c r="G305" i="7"/>
  <c r="G306" i="7"/>
  <c r="G307" i="7"/>
  <c r="G308" i="7"/>
  <c r="AN304" i="4"/>
  <c r="AN305" i="4"/>
  <c r="AN306" i="4"/>
  <c r="AN307" i="4"/>
  <c r="AN308" i="4"/>
  <c r="AN309" i="4"/>
  <c r="AN310" i="4"/>
  <c r="E306" i="8"/>
  <c r="BD308" i="4"/>
  <c r="BD309" i="4"/>
  <c r="BD310" i="4"/>
  <c r="BD304" i="4"/>
  <c r="BD305" i="4"/>
  <c r="BD307" i="4"/>
  <c r="BD306" i="4"/>
  <c r="AM309" i="4"/>
  <c r="AM308" i="4"/>
  <c r="AM307" i="4"/>
  <c r="AM304" i="4"/>
  <c r="AM306" i="4"/>
  <c r="AM310" i="4"/>
  <c r="AM305" i="4"/>
  <c r="E307" i="8"/>
  <c r="AZ304" i="7"/>
  <c r="AZ305" i="7"/>
  <c r="AZ306" i="7"/>
  <c r="AZ307" i="7"/>
  <c r="AZ308" i="7"/>
  <c r="AZ309" i="7"/>
  <c r="AZ310" i="7"/>
  <c r="BB304" i="6"/>
  <c r="BB305" i="6"/>
  <c r="BB307" i="6"/>
  <c r="BB308" i="6"/>
  <c r="BB310" i="6"/>
  <c r="BB309" i="6"/>
  <c r="BB306" i="6"/>
  <c r="BC304" i="6"/>
  <c r="BC305" i="6"/>
  <c r="BC306" i="6"/>
  <c r="BC307" i="6"/>
  <c r="BC308" i="6"/>
  <c r="BC309" i="6"/>
  <c r="BC310" i="6"/>
  <c r="K304" i="4"/>
  <c r="K305" i="4"/>
  <c r="K306" i="4"/>
  <c r="K307" i="4"/>
  <c r="K308" i="4"/>
  <c r="K309" i="4"/>
  <c r="K310" i="4"/>
  <c r="AM308" i="6"/>
  <c r="AM309" i="6"/>
  <c r="AM310" i="6"/>
  <c r="AM305" i="6"/>
  <c r="AM304" i="6"/>
  <c r="AM306" i="6"/>
  <c r="AM307" i="6"/>
  <c r="E305" i="8"/>
  <c r="BE305" i="7"/>
  <c r="BE306" i="7"/>
  <c r="BE307" i="7"/>
  <c r="BE308" i="7"/>
  <c r="BE309" i="7"/>
  <c r="BE310" i="7"/>
  <c r="BE304" i="7"/>
  <c r="BG309" i="4"/>
  <c r="BG310" i="4"/>
  <c r="BG305" i="4"/>
  <c r="BG306" i="4"/>
  <c r="BG308" i="4"/>
  <c r="BG307" i="4"/>
  <c r="BG304" i="4"/>
  <c r="AS304" i="7"/>
  <c r="AS305" i="7"/>
  <c r="AS306" i="7"/>
  <c r="AS307" i="7"/>
  <c r="AS308" i="7"/>
  <c r="AS309" i="7"/>
  <c r="AS310" i="7"/>
  <c r="AQ303" i="8"/>
  <c r="AQ304" i="8"/>
  <c r="AQ305" i="8"/>
  <c r="AQ306" i="8"/>
  <c r="AQ307" i="8"/>
  <c r="AQ309" i="8"/>
  <c r="AQ308" i="8"/>
  <c r="AQ310" i="8"/>
  <c r="AL305" i="6"/>
  <c r="AL306" i="6"/>
  <c r="AL307" i="6"/>
  <c r="AL308" i="6"/>
  <c r="AL309" i="6"/>
  <c r="AL310" i="6"/>
  <c r="AL304" i="6"/>
  <c r="E304" i="8"/>
  <c r="BJ306" i="7"/>
  <c r="BJ307" i="7"/>
  <c r="BJ308" i="7"/>
  <c r="BJ309" i="7"/>
  <c r="BJ310" i="7"/>
  <c r="BJ304" i="7"/>
  <c r="BJ305" i="7"/>
  <c r="BG304" i="6"/>
  <c r="BG305" i="6"/>
  <c r="BG306" i="6"/>
  <c r="BG308" i="6"/>
  <c r="BG309" i="6"/>
  <c r="BG310" i="6"/>
  <c r="BG307" i="6"/>
  <c r="AX306" i="8"/>
  <c r="AX307" i="8"/>
  <c r="AX308" i="8"/>
  <c r="AX309" i="8"/>
  <c r="AX310" i="8"/>
  <c r="AX304" i="8"/>
  <c r="AX305" i="8"/>
  <c r="J310" i="7"/>
  <c r="J304" i="7"/>
  <c r="J305" i="7"/>
  <c r="J306" i="7"/>
  <c r="J307" i="7"/>
  <c r="J308" i="7"/>
  <c r="J309" i="7"/>
  <c r="AL304" i="4"/>
  <c r="AL305" i="4"/>
  <c r="AL306" i="4"/>
  <c r="AL308" i="4"/>
  <c r="AL309" i="4"/>
  <c r="AL310" i="4"/>
  <c r="AL307" i="4"/>
  <c r="AU304" i="7"/>
  <c r="AU305" i="7"/>
  <c r="AU306" i="7"/>
  <c r="AU307" i="7"/>
  <c r="AU308" i="7"/>
  <c r="AU309" i="7"/>
  <c r="AU310" i="7"/>
  <c r="I310" i="7"/>
  <c r="I304" i="7"/>
  <c r="I305" i="7"/>
  <c r="I306" i="7"/>
  <c r="I307" i="7"/>
  <c r="I308" i="7"/>
  <c r="I309" i="7"/>
  <c r="BD311" i="7"/>
  <c r="BD304" i="7"/>
  <c r="BD305" i="7"/>
  <c r="BD306" i="7"/>
  <c r="BD307" i="7"/>
  <c r="BD308" i="7"/>
  <c r="BD309" i="7"/>
  <c r="BD310" i="7"/>
  <c r="D304" i="8"/>
  <c r="D305" i="8"/>
  <c r="D306" i="8"/>
  <c r="D307" i="8"/>
  <c r="D308" i="8"/>
  <c r="D309" i="8"/>
  <c r="D310" i="8"/>
  <c r="AQ304" i="4"/>
  <c r="AQ305" i="4"/>
  <c r="AQ306" i="4"/>
  <c r="AQ307" i="4"/>
  <c r="AQ308" i="4"/>
  <c r="AQ309" i="4"/>
  <c r="AQ310" i="4"/>
  <c r="AG295" i="6"/>
  <c r="AG300" i="6" s="1"/>
  <c r="BA303" i="7"/>
  <c r="BE303" i="6"/>
  <c r="P303" i="4"/>
  <c r="R303" i="4"/>
  <c r="BA303" i="6"/>
  <c r="BA303" i="4"/>
  <c r="G303" i="6"/>
  <c r="P311" i="4"/>
  <c r="P301" i="4"/>
  <c r="BF303" i="8"/>
  <c r="M303" i="8"/>
  <c r="AV303" i="7"/>
  <c r="AG295" i="4"/>
  <c r="AG300" i="4" s="1"/>
  <c r="BA303" i="8"/>
  <c r="J303" i="8"/>
  <c r="G303" i="8"/>
  <c r="AK303" i="8"/>
  <c r="G303" i="7"/>
  <c r="AV303" i="8"/>
  <c r="BF303" i="6"/>
  <c r="AU303" i="6"/>
  <c r="BJ303" i="6"/>
  <c r="AV303" i="4"/>
  <c r="AV303" i="6"/>
  <c r="BF303" i="4"/>
  <c r="AK303" i="7"/>
  <c r="E301" i="8"/>
  <c r="E303" i="8"/>
  <c r="BG243" i="8"/>
  <c r="BG249" i="8" s="1"/>
  <c r="BF244" i="8"/>
  <c r="BF245" i="8" s="1"/>
  <c r="AJ301" i="7"/>
  <c r="F311" i="8"/>
  <c r="F303" i="8"/>
  <c r="F301" i="8"/>
  <c r="AI301" i="8"/>
  <c r="AP303" i="6"/>
  <c r="AQ303" i="4"/>
  <c r="AI311" i="7"/>
  <c r="BB303" i="7"/>
  <c r="E311" i="7"/>
  <c r="BJ303" i="8"/>
  <c r="AI311" i="8"/>
  <c r="AI303" i="8"/>
  <c r="AW303" i="8"/>
  <c r="M303" i="7"/>
  <c r="BD303" i="6"/>
  <c r="AP303" i="7"/>
  <c r="BF303" i="7"/>
  <c r="AZ303" i="6"/>
  <c r="E301" i="7"/>
  <c r="AQ303" i="6"/>
  <c r="E303" i="7"/>
  <c r="BD303" i="7"/>
  <c r="BD301" i="7"/>
  <c r="N311" i="7"/>
  <c r="N303" i="7"/>
  <c r="N301" i="7"/>
  <c r="NL4" i="1" s="1" a="1"/>
  <c r="NL4" i="1" s="1"/>
  <c r="H303" i="7"/>
  <c r="H311" i="7"/>
  <c r="H301" i="7"/>
  <c r="NH4" i="1" s="1" a="1"/>
  <c r="NH4" i="1" s="1"/>
  <c r="H311" i="4"/>
  <c r="H303" i="4"/>
  <c r="H301" i="4"/>
  <c r="N301" i="4"/>
  <c r="N311" i="4"/>
  <c r="N303" i="4"/>
  <c r="H311" i="6"/>
  <c r="H303" i="6"/>
  <c r="H301" i="6"/>
  <c r="OF4" i="1" s="1" a="1"/>
  <c r="OF4" i="1" s="1"/>
  <c r="N311" i="6"/>
  <c r="N303" i="6"/>
  <c r="N301" i="6"/>
  <c r="OJ4" i="1" s="1" a="1"/>
  <c r="OJ4" i="1" s="1"/>
  <c r="AY303" i="6"/>
  <c r="AY301" i="6"/>
  <c r="AL311" i="8"/>
  <c r="AL303" i="8"/>
  <c r="AL301" i="8"/>
  <c r="ND4" i="1" s="1" a="1"/>
  <c r="ND4" i="1" s="1"/>
  <c r="AT303" i="4"/>
  <c r="AT301" i="4"/>
  <c r="AY311" i="4"/>
  <c r="AY303" i="4"/>
  <c r="AY301" i="4"/>
  <c r="AT303" i="6"/>
  <c r="YV4" i="1" s="1"/>
  <c r="AT311" i="6"/>
  <c r="YW4" i="1" s="1"/>
  <c r="AC295" i="4"/>
  <c r="AB299" i="4"/>
  <c r="AB300" i="4"/>
  <c r="AA299" i="6"/>
  <c r="AA302" i="6" s="1"/>
  <c r="AL303" i="7"/>
  <c r="AL311" i="7"/>
  <c r="AL301" i="7"/>
  <c r="OB4" i="1" s="1" a="1"/>
  <c r="OB4" i="1" s="1"/>
  <c r="AO311" i="7"/>
  <c r="AO301" i="7"/>
  <c r="Q299" i="6"/>
  <c r="Q302" i="6" s="1"/>
  <c r="W295" i="6"/>
  <c r="W300" i="6" s="1"/>
  <c r="V299" i="6"/>
  <c r="V302" i="6" s="1"/>
  <c r="M299" i="6"/>
  <c r="M302" i="6" s="1"/>
  <c r="AM303" i="8"/>
  <c r="AC295" i="6"/>
  <c r="AC300" i="6" s="1"/>
  <c r="AB299" i="6"/>
  <c r="AM303" i="6"/>
  <c r="H303" i="8"/>
  <c r="H311" i="8"/>
  <c r="H301" i="8"/>
  <c r="MJ4" i="1" s="1" a="1"/>
  <c r="MJ4" i="1" s="1"/>
  <c r="W295" i="4"/>
  <c r="V299" i="4"/>
  <c r="V300" i="4"/>
  <c r="Q300" i="4"/>
  <c r="Q299" i="4"/>
  <c r="BI311" i="6"/>
  <c r="BI303" i="6"/>
  <c r="BI301" i="6"/>
  <c r="R299" i="6"/>
  <c r="R302" i="6" s="1"/>
  <c r="BD311" i="6"/>
  <c r="BD301" i="6"/>
  <c r="BI311" i="4"/>
  <c r="BI303" i="4"/>
  <c r="BI301" i="4"/>
  <c r="BD303" i="4"/>
  <c r="BD311" i="4"/>
  <c r="BD301" i="4"/>
  <c r="AT301" i="6"/>
  <c r="N311" i="8"/>
  <c r="N303" i="8"/>
  <c r="N301" i="8"/>
  <c r="MN4" i="1" s="1" a="1"/>
  <c r="MN4" i="1" s="1"/>
  <c r="AY311" i="6"/>
  <c r="AT311" i="4"/>
  <c r="AO303" i="7"/>
  <c r="AA299" i="4"/>
  <c r="AA300" i="4"/>
  <c r="AO311" i="6"/>
  <c r="AO303" i="6"/>
  <c r="AO301" i="6"/>
  <c r="M300" i="4"/>
  <c r="M299" i="4"/>
  <c r="AO311" i="4"/>
  <c r="AO303" i="4"/>
  <c r="AL311" i="6"/>
  <c r="AL303" i="6"/>
  <c r="AL301" i="6"/>
  <c r="OZ4" i="1" s="1" a="1"/>
  <c r="OZ4" i="1" s="1"/>
  <c r="S299" i="4"/>
  <c r="S300" i="4"/>
  <c r="AO303" i="8"/>
  <c r="AO311" i="8"/>
  <c r="AO301" i="8"/>
  <c r="AL303" i="4"/>
  <c r="AL311" i="4"/>
  <c r="AL301" i="4"/>
  <c r="AO301" i="4"/>
  <c r="BE303" i="7"/>
  <c r="BB303" i="8"/>
  <c r="BB303" i="4"/>
  <c r="BG303" i="4"/>
  <c r="AR303" i="8"/>
  <c r="BG303" i="6"/>
  <c r="AU303" i="4"/>
  <c r="BE303" i="4"/>
  <c r="C303" i="7"/>
  <c r="AP303" i="4"/>
  <c r="C303" i="6"/>
  <c r="C303" i="4"/>
  <c r="AZ303" i="8"/>
  <c r="J303" i="7"/>
  <c r="G303" i="4"/>
  <c r="BJ303" i="7"/>
  <c r="BC311" i="4"/>
  <c r="BC303" i="4"/>
  <c r="BC301" i="4"/>
  <c r="BC311" i="6"/>
  <c r="BC303" i="6"/>
  <c r="BC301" i="6"/>
  <c r="E311" i="4"/>
  <c r="E303" i="4"/>
  <c r="E301" i="4"/>
  <c r="AX311" i="8"/>
  <c r="AX303" i="8"/>
  <c r="AX301" i="8"/>
  <c r="AS311" i="7"/>
  <c r="AS303" i="7"/>
  <c r="AS301" i="7"/>
  <c r="E311" i="6"/>
  <c r="E303" i="6"/>
  <c r="E301" i="6"/>
  <c r="K311" i="8"/>
  <c r="K303" i="8"/>
  <c r="K301" i="8"/>
  <c r="AX311" i="6"/>
  <c r="AX303" i="6"/>
  <c r="AX301" i="6"/>
  <c r="AX311" i="4"/>
  <c r="AX303" i="4"/>
  <c r="AX301" i="4"/>
  <c r="BH311" i="4"/>
  <c r="BH303" i="4"/>
  <c r="BH301" i="4"/>
  <c r="BH311" i="6"/>
  <c r="BH303" i="6"/>
  <c r="BH301" i="6"/>
  <c r="AS311" i="4"/>
  <c r="AS303" i="4"/>
  <c r="AS301" i="4"/>
  <c r="AS301" i="6"/>
  <c r="AS311" i="6"/>
  <c r="AS303" i="6"/>
  <c r="AN311" i="8"/>
  <c r="AN303" i="8"/>
  <c r="AN301" i="8"/>
  <c r="BH311" i="7"/>
  <c r="BH303" i="7"/>
  <c r="BH301" i="7"/>
  <c r="AN311" i="7"/>
  <c r="AN303" i="7"/>
  <c r="AN301" i="7"/>
  <c r="AN301" i="4"/>
  <c r="AN311" i="4"/>
  <c r="AN303" i="4"/>
  <c r="AX311" i="7"/>
  <c r="AX303" i="7"/>
  <c r="AX301" i="7"/>
  <c r="K311" i="4"/>
  <c r="K303" i="4"/>
  <c r="K301" i="4"/>
  <c r="AN311" i="6"/>
  <c r="AN303" i="6"/>
  <c r="AN301" i="6"/>
  <c r="K311" i="6"/>
  <c r="K303" i="6"/>
  <c r="K301" i="6"/>
  <c r="AI301" i="7"/>
  <c r="K311" i="7"/>
  <c r="K303" i="7"/>
  <c r="K301" i="7"/>
  <c r="AI303" i="7"/>
  <c r="AU303" i="7"/>
  <c r="AW303" i="4"/>
  <c r="AS311" i="8"/>
  <c r="AS303" i="8"/>
  <c r="AS301" i="8"/>
  <c r="BH311" i="8"/>
  <c r="BH303" i="8"/>
  <c r="BH301" i="8"/>
  <c r="BG303" i="8"/>
  <c r="BB303" i="6"/>
  <c r="BC311" i="8"/>
  <c r="BC303" i="8"/>
  <c r="BC301" i="8"/>
  <c r="BC311" i="7"/>
  <c r="BC303" i="7"/>
  <c r="BC301" i="7"/>
  <c r="L303" i="7"/>
  <c r="L303" i="8"/>
  <c r="U303" i="6"/>
  <c r="AJ303" i="8"/>
  <c r="AZ303" i="4"/>
  <c r="BJ303" i="4"/>
  <c r="I303" i="4"/>
  <c r="AU303" i="8"/>
  <c r="I303" i="6"/>
  <c r="D303" i="8"/>
  <c r="AH303" i="8"/>
  <c r="BE303" i="8"/>
  <c r="L303" i="6"/>
  <c r="D303" i="7"/>
  <c r="J303" i="4"/>
  <c r="AP303" i="8"/>
  <c r="AW303" i="7"/>
  <c r="F303" i="4"/>
  <c r="U303" i="4"/>
  <c r="I303" i="7"/>
  <c r="BG303" i="7"/>
  <c r="F303" i="7"/>
  <c r="D303" i="4"/>
  <c r="AZ303" i="7"/>
  <c r="AM303" i="7"/>
  <c r="D303" i="6"/>
  <c r="AR303" i="7"/>
  <c r="AH303" i="7"/>
  <c r="AR303" i="4"/>
  <c r="AR303" i="6"/>
  <c r="I303" i="8"/>
  <c r="L303" i="4"/>
  <c r="AW303" i="6"/>
  <c r="P303" i="6"/>
  <c r="AM303" i="4"/>
  <c r="AJ303" i="7"/>
  <c r="AEV4" i="1"/>
  <c r="AEW4" i="1"/>
  <c r="AQ311" i="7"/>
  <c r="AQ301" i="7"/>
  <c r="BE311" i="7"/>
  <c r="BE301" i="7"/>
  <c r="BE311" i="4"/>
  <c r="BE301" i="4"/>
  <c r="BJ311" i="7"/>
  <c r="BJ301" i="7"/>
  <c r="BE311" i="6"/>
  <c r="BE301" i="6"/>
  <c r="BJ311" i="4"/>
  <c r="BJ301" i="4"/>
  <c r="AV311" i="4"/>
  <c r="AV301" i="4"/>
  <c r="BJ311" i="6"/>
  <c r="BJ301" i="6"/>
  <c r="AV311" i="6"/>
  <c r="AV301" i="6"/>
  <c r="AP311" i="6"/>
  <c r="AP301" i="6"/>
  <c r="BA311" i="4"/>
  <c r="BA301" i="4"/>
  <c r="BA311" i="6"/>
  <c r="BA301" i="6"/>
  <c r="AP311" i="7"/>
  <c r="AP301" i="7"/>
  <c r="AQ311" i="4"/>
  <c r="AQ301" i="4"/>
  <c r="BF311" i="4"/>
  <c r="BF301" i="4"/>
  <c r="AU311" i="7"/>
  <c r="AU301" i="7"/>
  <c r="BF311" i="6"/>
  <c r="BF301" i="6"/>
  <c r="BK311" i="4"/>
  <c r="BK301" i="4"/>
  <c r="BK311" i="6"/>
  <c r="BK301" i="6"/>
  <c r="AQ311" i="6"/>
  <c r="AQ301" i="6"/>
  <c r="AW311" i="7"/>
  <c r="AW301" i="7"/>
  <c r="AU311" i="8"/>
  <c r="AU301" i="8"/>
  <c r="BB311" i="7"/>
  <c r="BB301" i="7"/>
  <c r="AZ311" i="8"/>
  <c r="AZ301" i="8"/>
  <c r="BG311" i="7"/>
  <c r="BG301" i="7"/>
  <c r="BE311" i="8"/>
  <c r="BE301" i="8"/>
  <c r="AM311" i="7"/>
  <c r="AM301" i="7"/>
  <c r="BJ311" i="8"/>
  <c r="BJ301" i="8"/>
  <c r="AR311" i="7"/>
  <c r="AR301" i="7"/>
  <c r="AZ311" i="7"/>
  <c r="AZ301" i="7"/>
  <c r="AV311" i="8"/>
  <c r="AV301" i="8"/>
  <c r="AW311" i="8"/>
  <c r="AW301" i="8"/>
  <c r="AR311" i="4"/>
  <c r="AR301" i="4"/>
  <c r="BA311" i="8"/>
  <c r="BA301" i="8"/>
  <c r="AP311" i="8"/>
  <c r="AP301" i="8"/>
  <c r="BB311" i="8"/>
  <c r="BB301" i="8"/>
  <c r="AR311" i="6"/>
  <c r="AR301" i="6"/>
  <c r="BF311" i="8"/>
  <c r="BF301" i="8"/>
  <c r="BG311" i="8"/>
  <c r="BG301" i="8"/>
  <c r="AW311" i="4"/>
  <c r="AW301" i="4"/>
  <c r="BK311" i="8"/>
  <c r="BK301" i="8"/>
  <c r="AM311" i="8"/>
  <c r="AM301" i="8"/>
  <c r="AW311" i="6"/>
  <c r="AW301" i="6"/>
  <c r="AQ311" i="8"/>
  <c r="AQ301" i="8"/>
  <c r="AR311" i="8"/>
  <c r="AR301" i="8"/>
  <c r="AM311" i="4"/>
  <c r="AM301" i="4"/>
  <c r="BB311" i="4"/>
  <c r="BB301" i="4"/>
  <c r="AU311" i="4"/>
  <c r="AU301" i="4"/>
  <c r="BB311" i="6"/>
  <c r="BB301" i="6"/>
  <c r="AV311" i="7"/>
  <c r="AV301" i="7"/>
  <c r="AU311" i="6"/>
  <c r="AU301" i="6"/>
  <c r="BG311" i="4"/>
  <c r="BG301" i="4"/>
  <c r="BA311" i="7"/>
  <c r="BA301" i="7"/>
  <c r="AZ311" i="4"/>
  <c r="AZ301" i="4"/>
  <c r="BG311" i="6"/>
  <c r="BG301" i="6"/>
  <c r="BF311" i="7"/>
  <c r="BF301" i="7"/>
  <c r="AZ311" i="6"/>
  <c r="AZ301" i="6"/>
  <c r="AM311" i="6"/>
  <c r="AM301" i="6"/>
  <c r="BK311" i="7"/>
  <c r="BK301" i="7"/>
  <c r="AP311" i="4"/>
  <c r="AP301" i="4"/>
  <c r="AJ311" i="8"/>
  <c r="AE409" i="6"/>
  <c r="VN4" i="1" s="1"/>
  <c r="AE411" i="6"/>
  <c r="AH314" i="4"/>
  <c r="AH316" i="4"/>
  <c r="AG316" i="4"/>
  <c r="AG315" i="4"/>
  <c r="AG314" i="4"/>
  <c r="U311" i="4"/>
  <c r="U301" i="4"/>
  <c r="I301" i="6"/>
  <c r="OG4" i="1" s="1" a="1"/>
  <c r="OG4" i="1" s="1"/>
  <c r="I311" i="6"/>
  <c r="G301" i="6"/>
  <c r="G311" i="6"/>
  <c r="D301" i="8"/>
  <c r="D311" i="8"/>
  <c r="F311" i="4"/>
  <c r="F301" i="4"/>
  <c r="AH301" i="8"/>
  <c r="AH311" i="8"/>
  <c r="G311" i="7"/>
  <c r="G301" i="7"/>
  <c r="D311" i="7"/>
  <c r="D301" i="7"/>
  <c r="G311" i="8"/>
  <c r="G301" i="8"/>
  <c r="AH315" i="4"/>
  <c r="C311" i="7"/>
  <c r="C301" i="7"/>
  <c r="NE4" i="1" s="1" a="1"/>
  <c r="NE4" i="1" s="1"/>
  <c r="I301" i="7"/>
  <c r="NI4" i="1" s="1" a="1"/>
  <c r="NI4" i="1" s="1"/>
  <c r="I311" i="7"/>
  <c r="D311" i="4"/>
  <c r="D301" i="4"/>
  <c r="D301" i="6"/>
  <c r="D311" i="6"/>
  <c r="J311" i="4"/>
  <c r="J301" i="4"/>
  <c r="P301" i="6"/>
  <c r="P311" i="6"/>
  <c r="AG301" i="7"/>
  <c r="NY4" i="1" s="1" a="1"/>
  <c r="NY4" i="1" s="1"/>
  <c r="AG311" i="7"/>
  <c r="I311" i="8"/>
  <c r="I301" i="8"/>
  <c r="MK4" i="1" s="1" a="1"/>
  <c r="MK4" i="1" s="1"/>
  <c r="L311" i="4"/>
  <c r="L301" i="4"/>
  <c r="AH301" i="7"/>
  <c r="AH311" i="7"/>
  <c r="J311" i="7"/>
  <c r="J301" i="7"/>
  <c r="AG301" i="8"/>
  <c r="NA4" i="1" s="1" a="1"/>
  <c r="NA4" i="1" s="1"/>
  <c r="AG311" i="8"/>
  <c r="AJ301" i="8"/>
  <c r="AJ311" i="7"/>
  <c r="M301" i="7"/>
  <c r="M311" i="7"/>
  <c r="J301" i="6"/>
  <c r="J311" i="6"/>
  <c r="AK301" i="8"/>
  <c r="AK311" i="8"/>
  <c r="J301" i="8"/>
  <c r="J311" i="8"/>
  <c r="F311" i="7"/>
  <c r="F301" i="7"/>
  <c r="M311" i="8"/>
  <c r="M301" i="8"/>
  <c r="U311" i="6"/>
  <c r="U301" i="6"/>
  <c r="OO4" i="1" s="1" a="1"/>
  <c r="OO4" i="1" s="1"/>
  <c r="L311" i="6"/>
  <c r="L301" i="6"/>
  <c r="F311" i="6"/>
  <c r="F301" i="6"/>
  <c r="C311" i="6"/>
  <c r="C301" i="6"/>
  <c r="OC4" i="1" s="1" a="1"/>
  <c r="OC4" i="1" s="1"/>
  <c r="C301" i="4"/>
  <c r="C311" i="4"/>
  <c r="C301" i="8"/>
  <c r="MG4" i="1" s="1" a="1"/>
  <c r="MG4" i="1" s="1"/>
  <c r="C311" i="8"/>
  <c r="R311" i="4"/>
  <c r="R301" i="4"/>
  <c r="G311" i="4"/>
  <c r="G301" i="4"/>
  <c r="L301" i="7"/>
  <c r="L311" i="7"/>
  <c r="L301" i="8"/>
  <c r="L311" i="8"/>
  <c r="I311" i="4"/>
  <c r="I301" i="4"/>
  <c r="AK311" i="7"/>
  <c r="AK301" i="7"/>
  <c r="AD295" i="4"/>
  <c r="AD295" i="6"/>
  <c r="AD300" i="6" s="1"/>
  <c r="AG407" i="7"/>
  <c r="AH407" i="7" s="1"/>
  <c r="AF411" i="7"/>
  <c r="W407" i="8"/>
  <c r="W409" i="8" s="1"/>
  <c r="PH4" i="1" s="1"/>
  <c r="X407" i="8"/>
  <c r="Y407" i="8" s="1"/>
  <c r="AE409" i="7"/>
  <c r="SO4" i="1" s="1"/>
  <c r="AE411" i="8"/>
  <c r="AE411" i="7"/>
  <c r="AE409" i="8"/>
  <c r="PP4" i="1" s="1"/>
  <c r="BF249" i="7"/>
  <c r="AA247" i="8"/>
  <c r="AB249" i="7"/>
  <c r="L247" i="8"/>
  <c r="M249" i="7"/>
  <c r="AP249" i="7"/>
  <c r="BT249" i="8"/>
  <c r="CA246" i="4"/>
  <c r="CO247" i="4"/>
  <c r="CP246" i="4"/>
  <c r="DD247" i="4"/>
  <c r="DE246" i="4"/>
  <c r="AD411" i="6"/>
  <c r="Q407" i="6"/>
  <c r="Q411" i="6" s="1"/>
  <c r="AZ407" i="6"/>
  <c r="BA407" i="6" s="1"/>
  <c r="AZ407" i="4"/>
  <c r="BA407" i="4" s="1"/>
  <c r="X407" i="4"/>
  <c r="Y407" i="4" s="1"/>
  <c r="AD411" i="7"/>
  <c r="AZ407" i="8"/>
  <c r="AZ411" i="8" s="1"/>
  <c r="X407" i="6"/>
  <c r="Y407" i="6" s="1"/>
  <c r="AZ407" i="7"/>
  <c r="AZ409" i="7" s="1"/>
  <c r="TJ4" i="1" s="1"/>
  <c r="AD409" i="8"/>
  <c r="PO4" i="1" s="1"/>
  <c r="AH247" i="4"/>
  <c r="AH246" i="4"/>
  <c r="AW247" i="4"/>
  <c r="AW246" i="4"/>
  <c r="BL247" i="4"/>
  <c r="BL246" i="4"/>
  <c r="D247" i="4"/>
  <c r="D246" i="4"/>
  <c r="CP247" i="4"/>
  <c r="S246" i="4"/>
  <c r="S247" i="4"/>
  <c r="CO246" i="4"/>
  <c r="AV247" i="4"/>
  <c r="C247" i="4"/>
  <c r="R246" i="4"/>
  <c r="AV246" i="4"/>
  <c r="BZ246" i="4"/>
  <c r="AG247" i="4"/>
  <c r="DD246" i="4"/>
  <c r="BK247" i="4"/>
  <c r="C246" i="4"/>
  <c r="AG246" i="4"/>
  <c r="BK246" i="4"/>
  <c r="R247" i="4"/>
  <c r="DE247" i="4"/>
  <c r="BZ247" i="4"/>
  <c r="CA247" i="4"/>
  <c r="Q421" i="4"/>
  <c r="AA285" i="4"/>
  <c r="CX248" i="7" s="1"/>
  <c r="AB285" i="4"/>
  <c r="CY248" i="8" s="1"/>
  <c r="AC285" i="4"/>
  <c r="AD285" i="4"/>
  <c r="AE285" i="4"/>
  <c r="AF285" i="4"/>
  <c r="AB290" i="4"/>
  <c r="DN248" i="7" s="1"/>
  <c r="AC290" i="4"/>
  <c r="DO248" i="7" s="1"/>
  <c r="AD290" i="4"/>
  <c r="AE290" i="4"/>
  <c r="AF290" i="4"/>
  <c r="AB280" i="4"/>
  <c r="CJ248" i="7" s="1"/>
  <c r="AC280" i="4"/>
  <c r="CK248" i="7" s="1"/>
  <c r="AD280" i="4"/>
  <c r="AF280" i="4"/>
  <c r="AE280" i="4"/>
  <c r="D422" i="4"/>
  <c r="C422" i="4" s="1"/>
  <c r="X407" i="7"/>
  <c r="Y407" i="7" s="1"/>
  <c r="Z407" i="7" s="1"/>
  <c r="AY407" i="7"/>
  <c r="AY409" i="7" s="1"/>
  <c r="TI4" i="1" s="1"/>
  <c r="D503" i="4"/>
  <c r="Q503" i="4" s="1"/>
  <c r="E503" i="4"/>
  <c r="F503" i="4"/>
  <c r="AY407" i="6"/>
  <c r="AY411" i="6" s="1"/>
  <c r="AY407" i="8"/>
  <c r="AY411" i="8" s="1"/>
  <c r="W407" i="6"/>
  <c r="W409" i="6" s="1"/>
  <c r="VF4" i="1" s="1"/>
  <c r="P407" i="4"/>
  <c r="P411" i="4" s="1"/>
  <c r="P407" i="6"/>
  <c r="P407" i="8"/>
  <c r="W407" i="4"/>
  <c r="W411" i="4" s="1"/>
  <c r="W407" i="7"/>
  <c r="W409" i="7" s="1"/>
  <c r="SG4" i="1" s="1"/>
  <c r="AY407" i="4"/>
  <c r="AY409" i="4" s="1"/>
  <c r="P407" i="7"/>
  <c r="P409" i="7" s="1"/>
  <c r="RZ4" i="1" s="1"/>
  <c r="BF248" i="8"/>
  <c r="BF249" i="8"/>
  <c r="BT248" i="7"/>
  <c r="BT249" i="7"/>
  <c r="Q407" i="7"/>
  <c r="R407" i="7" s="1"/>
  <c r="P420" i="4"/>
  <c r="B420" i="4"/>
  <c r="G423" i="4"/>
  <c r="T423" i="4" s="1"/>
  <c r="F423" i="4"/>
  <c r="S423" i="4" s="1"/>
  <c r="E423" i="4"/>
  <c r="R423" i="4" s="1"/>
  <c r="H423" i="4"/>
  <c r="U423" i="4" s="1"/>
  <c r="I423" i="4"/>
  <c r="V423" i="4" s="1"/>
  <c r="I440" i="4"/>
  <c r="V440" i="4" s="1"/>
  <c r="H440" i="4"/>
  <c r="U440" i="4" s="1"/>
  <c r="G440" i="4"/>
  <c r="T440" i="4" s="1"/>
  <c r="D440" i="4"/>
  <c r="Q440" i="4" s="1"/>
  <c r="F504" i="4"/>
  <c r="E504" i="4"/>
  <c r="D504" i="4"/>
  <c r="Q504" i="4" s="1"/>
  <c r="Q407" i="8"/>
  <c r="Q409" i="8" s="1"/>
  <c r="PB4" i="1" s="1"/>
  <c r="A424" i="4"/>
  <c r="AE409" i="4"/>
  <c r="AF407" i="4"/>
  <c r="AF411" i="4" s="1"/>
  <c r="BM406" i="7"/>
  <c r="BF407" i="7"/>
  <c r="BN406" i="7"/>
  <c r="BN785" i="7" s="1"/>
  <c r="BG407" i="7"/>
  <c r="CM410" i="6"/>
  <c r="CM410" i="7"/>
  <c r="CL410" i="7"/>
  <c r="BF406" i="6"/>
  <c r="BF785" i="6" s="1"/>
  <c r="BE785" i="6" s="1"/>
  <c r="BF786" i="6" s="1"/>
  <c r="BF788" i="6" s="1"/>
  <c r="CK410" i="6"/>
  <c r="CK410" i="7"/>
  <c r="CJ410" i="6"/>
  <c r="CL410" i="6"/>
  <c r="CN410" i="7"/>
  <c r="CN410" i="6"/>
  <c r="CJ410" i="7"/>
  <c r="BN406" i="6"/>
  <c r="BN785" i="6" s="1"/>
  <c r="BG407" i="6"/>
  <c r="AF409" i="6"/>
  <c r="VO4" i="1" s="1"/>
  <c r="AG407" i="6"/>
  <c r="AF411" i="6"/>
  <c r="AG407" i="8"/>
  <c r="AF409" i="8"/>
  <c r="PQ4" i="1" s="1"/>
  <c r="AF411" i="8"/>
  <c r="CN410" i="8"/>
  <c r="CM410" i="8"/>
  <c r="CL410" i="8"/>
  <c r="CK410" i="8"/>
  <c r="CJ410" i="8"/>
  <c r="BF406" i="8"/>
  <c r="BF785" i="8" s="1"/>
  <c r="BE785" i="8" s="1"/>
  <c r="BF786" i="8" s="1"/>
  <c r="BF788" i="8" s="1"/>
  <c r="BN406" i="8"/>
  <c r="BN785" i="8" s="1"/>
  <c r="BG407" i="8"/>
  <c r="AD409" i="4"/>
  <c r="AD411" i="4"/>
  <c r="CL410" i="4"/>
  <c r="BG406" i="4"/>
  <c r="BF407" i="4" s="1"/>
  <c r="Q407" i="4"/>
  <c r="BM406" i="4"/>
  <c r="X295" i="4"/>
  <c r="A505" i="4"/>
  <c r="A441" i="4"/>
  <c r="BF247" i="8"/>
  <c r="M248" i="7"/>
  <c r="E275" i="4"/>
  <c r="BM247" i="8"/>
  <c r="BM247" i="7"/>
  <c r="E270" i="4"/>
  <c r="AX247" i="8"/>
  <c r="AX247" i="7"/>
  <c r="D270" i="4"/>
  <c r="AW248" i="4" s="1"/>
  <c r="AW247" i="8"/>
  <c r="AW247" i="7"/>
  <c r="BT247" i="7"/>
  <c r="C270" i="4"/>
  <c r="AV248" i="4" s="1"/>
  <c r="AV247" i="8"/>
  <c r="AV247" i="7"/>
  <c r="F275" i="4"/>
  <c r="BN247" i="7"/>
  <c r="BN247" i="8"/>
  <c r="AP248" i="8"/>
  <c r="AP249" i="8"/>
  <c r="D275" i="4"/>
  <c r="BL248" i="4" s="1"/>
  <c r="BL247" i="8"/>
  <c r="BL247" i="7"/>
  <c r="D265" i="4"/>
  <c r="AH248" i="4" s="1"/>
  <c r="AH247" i="7"/>
  <c r="AH247" i="8"/>
  <c r="D255" i="4"/>
  <c r="D248" i="4" s="1"/>
  <c r="D247" i="8"/>
  <c r="D247" i="7"/>
  <c r="F260" i="4"/>
  <c r="U247" i="7"/>
  <c r="U247" i="8"/>
  <c r="G265" i="4"/>
  <c r="AK248" i="6" s="1"/>
  <c r="AK247" i="8"/>
  <c r="AK247" i="7"/>
  <c r="AB247" i="7"/>
  <c r="AP247" i="7"/>
  <c r="J275" i="4"/>
  <c r="BR247" i="7"/>
  <c r="BR247" i="8"/>
  <c r="I270" i="4"/>
  <c r="BB247" i="7"/>
  <c r="BB247" i="8"/>
  <c r="AP247" i="8"/>
  <c r="C265" i="4"/>
  <c r="AG248" i="4" s="1"/>
  <c r="AG247" i="8"/>
  <c r="AG247" i="7"/>
  <c r="D260" i="4"/>
  <c r="S248" i="4" s="1"/>
  <c r="S247" i="8"/>
  <c r="S247" i="7"/>
  <c r="E255" i="4"/>
  <c r="E247" i="7"/>
  <c r="E247" i="8"/>
  <c r="G260" i="4"/>
  <c r="V248" i="6" s="1"/>
  <c r="V247" i="7"/>
  <c r="V247" i="8"/>
  <c r="H255" i="4"/>
  <c r="H247" i="7"/>
  <c r="H247" i="8"/>
  <c r="AB248" i="7"/>
  <c r="E260" i="4"/>
  <c r="T247" i="7"/>
  <c r="T247" i="8"/>
  <c r="J270" i="4"/>
  <c r="BC247" i="8"/>
  <c r="BC247" i="7"/>
  <c r="L255" i="4"/>
  <c r="L247" i="7"/>
  <c r="BT248" i="8"/>
  <c r="H270" i="4"/>
  <c r="BA247" i="7"/>
  <c r="BA247" i="8"/>
  <c r="L260" i="4"/>
  <c r="AA247" i="7"/>
  <c r="J260" i="4"/>
  <c r="Y247" i="7"/>
  <c r="Y247" i="8"/>
  <c r="K260" i="4"/>
  <c r="Z247" i="7"/>
  <c r="Z247" i="8"/>
  <c r="AP248" i="7"/>
  <c r="H275" i="4"/>
  <c r="BP248" i="6" s="1"/>
  <c r="BP247" i="7"/>
  <c r="BP247" i="8"/>
  <c r="G255" i="4"/>
  <c r="G248" i="6" s="1"/>
  <c r="G247" i="7"/>
  <c r="G247" i="8"/>
  <c r="S247" i="6"/>
  <c r="C255" i="4"/>
  <c r="C248" i="4" s="1"/>
  <c r="C247" i="7"/>
  <c r="C247" i="8"/>
  <c r="BT247" i="8"/>
  <c r="F265" i="4"/>
  <c r="AJ247" i="8"/>
  <c r="AJ247" i="7"/>
  <c r="F255" i="4"/>
  <c r="F248" i="6" s="1"/>
  <c r="F247" i="7"/>
  <c r="F247" i="8"/>
  <c r="H260" i="4"/>
  <c r="W248" i="6" s="1"/>
  <c r="W247" i="7"/>
  <c r="W247" i="8"/>
  <c r="CI247" i="8"/>
  <c r="C260" i="4"/>
  <c r="R248" i="4" s="1"/>
  <c r="R247" i="8"/>
  <c r="R247" i="7"/>
  <c r="G270" i="4"/>
  <c r="AZ248" i="6" s="1"/>
  <c r="AZ247" i="8"/>
  <c r="AZ247" i="7"/>
  <c r="K275" i="4"/>
  <c r="BS247" i="8"/>
  <c r="BS247" i="7"/>
  <c r="I265" i="4"/>
  <c r="AM247" i="7"/>
  <c r="AM247" i="8"/>
  <c r="J265" i="4"/>
  <c r="AN247" i="7"/>
  <c r="AN247" i="8"/>
  <c r="I275" i="4"/>
  <c r="BQ247" i="7"/>
  <c r="BQ247" i="8"/>
  <c r="H265" i="4"/>
  <c r="AL248" i="6" s="1"/>
  <c r="AL247" i="8"/>
  <c r="AL247" i="7"/>
  <c r="I260" i="4"/>
  <c r="X247" i="7"/>
  <c r="X247" i="8"/>
  <c r="I255" i="4"/>
  <c r="I247" i="7"/>
  <c r="I247" i="8"/>
  <c r="L270" i="4"/>
  <c r="BE247" i="8"/>
  <c r="BE247" i="7"/>
  <c r="BF248" i="7"/>
  <c r="F270" i="4"/>
  <c r="AY248" i="6" s="1"/>
  <c r="AY247" i="7"/>
  <c r="AY247" i="8"/>
  <c r="K265" i="4"/>
  <c r="AO247" i="7"/>
  <c r="AO247" i="8"/>
  <c r="K255" i="4"/>
  <c r="K247" i="7"/>
  <c r="K247" i="8"/>
  <c r="BF247" i="7"/>
  <c r="M247" i="7"/>
  <c r="G275" i="4"/>
  <c r="BO248" i="6" s="1"/>
  <c r="BO247" i="7"/>
  <c r="BO247" i="8"/>
  <c r="K270" i="4"/>
  <c r="BD247" i="7"/>
  <c r="BD247" i="8"/>
  <c r="C275" i="4"/>
  <c r="BK248" i="4" s="1"/>
  <c r="BK247" i="8"/>
  <c r="BK247" i="7"/>
  <c r="E265" i="4"/>
  <c r="AI247" i="8"/>
  <c r="AI247" i="7"/>
  <c r="J255" i="4"/>
  <c r="J247" i="7"/>
  <c r="J247" i="8"/>
  <c r="DN247" i="7"/>
  <c r="DN247" i="8"/>
  <c r="CO247" i="8"/>
  <c r="CO247" i="7"/>
  <c r="CP247" i="8"/>
  <c r="CP247" i="7"/>
  <c r="CQ247" i="7"/>
  <c r="CQ247" i="8"/>
  <c r="CR247" i="7"/>
  <c r="CR247" i="8"/>
  <c r="V285" i="4"/>
  <c r="CS247" i="7"/>
  <c r="CS247" i="8"/>
  <c r="W285" i="4"/>
  <c r="CT247" i="7"/>
  <c r="CT247" i="8"/>
  <c r="X285" i="4"/>
  <c r="CU247" i="7"/>
  <c r="CU247" i="8"/>
  <c r="Y285" i="4"/>
  <c r="CV247" i="8"/>
  <c r="CV247" i="7"/>
  <c r="CJ247" i="7"/>
  <c r="DD247" i="7"/>
  <c r="DD247" i="8"/>
  <c r="DE247" i="7"/>
  <c r="DE247" i="8"/>
  <c r="DF247" i="8"/>
  <c r="DF247" i="7"/>
  <c r="U290" i="4"/>
  <c r="DG247" i="7"/>
  <c r="DG247" i="8"/>
  <c r="CX247" i="8"/>
  <c r="V290" i="4"/>
  <c r="DH247" i="8"/>
  <c r="DH247" i="7"/>
  <c r="W290" i="4"/>
  <c r="DI247" i="8"/>
  <c r="DI247" i="7"/>
  <c r="CA247" i="7"/>
  <c r="CA247" i="8"/>
  <c r="Y290" i="4"/>
  <c r="DK247" i="8"/>
  <c r="DK247" i="7"/>
  <c r="BZ247" i="7"/>
  <c r="BZ247" i="8"/>
  <c r="X290" i="4"/>
  <c r="DJ247" i="8"/>
  <c r="DJ247" i="7"/>
  <c r="CB247" i="7"/>
  <c r="CB247" i="8"/>
  <c r="Z290" i="4"/>
  <c r="DL247" i="8"/>
  <c r="DL247" i="7"/>
  <c r="U280" i="4"/>
  <c r="CC247" i="7"/>
  <c r="CC247" i="8"/>
  <c r="V280" i="4"/>
  <c r="CD247" i="7"/>
  <c r="CD247" i="8"/>
  <c r="W280" i="4"/>
  <c r="CE247" i="7"/>
  <c r="CE247" i="8"/>
  <c r="CX247" i="7"/>
  <c r="X280" i="4"/>
  <c r="CF247" i="7"/>
  <c r="CF247" i="8"/>
  <c r="Y280" i="4"/>
  <c r="CG247" i="7"/>
  <c r="CG247" i="8"/>
  <c r="Z285" i="4"/>
  <c r="CW247" i="8"/>
  <c r="CW247" i="7"/>
  <c r="AA280" i="4"/>
  <c r="CI247" i="7"/>
  <c r="AA290" i="4"/>
  <c r="DM247" i="8"/>
  <c r="DM247" i="7"/>
  <c r="Z280" i="4"/>
  <c r="CH247" i="7"/>
  <c r="CH247" i="8"/>
  <c r="DO246" i="7"/>
  <c r="DO244" i="7"/>
  <c r="DO245" i="7" s="1"/>
  <c r="DO247" i="7"/>
  <c r="DP243" i="7"/>
  <c r="BG248" i="7"/>
  <c r="BG244" i="7"/>
  <c r="BG245" i="7" s="1"/>
  <c r="BG247" i="7"/>
  <c r="BG246" i="7"/>
  <c r="BG249" i="7"/>
  <c r="BH243" i="7"/>
  <c r="AC248" i="7"/>
  <c r="AC244" i="7"/>
  <c r="AC245" i="7" s="1"/>
  <c r="AC247" i="7"/>
  <c r="AD243" i="7"/>
  <c r="AC246" i="7"/>
  <c r="AC249" i="7"/>
  <c r="AQ247" i="8"/>
  <c r="AQ248" i="8"/>
  <c r="AQ244" i="8"/>
  <c r="AQ245" i="8" s="1"/>
  <c r="AR243" i="8"/>
  <c r="AQ246" i="8"/>
  <c r="AQ249" i="8"/>
  <c r="AQ246" i="7"/>
  <c r="AQ249" i="7"/>
  <c r="AQ248" i="7"/>
  <c r="AQ244" i="7"/>
  <c r="AQ245" i="7" s="1"/>
  <c r="AR243" i="7"/>
  <c r="AQ247" i="7"/>
  <c r="BG246" i="8"/>
  <c r="BV243" i="8"/>
  <c r="BU247" i="8"/>
  <c r="BU246" i="8"/>
  <c r="BU249" i="8"/>
  <c r="BU244" i="8"/>
  <c r="BU245" i="8" s="1"/>
  <c r="BU248" i="8"/>
  <c r="CJ244" i="8"/>
  <c r="CJ245" i="8" s="1"/>
  <c r="CK243" i="8"/>
  <c r="CJ247" i="8"/>
  <c r="CJ246" i="8"/>
  <c r="DO244" i="8"/>
  <c r="DO245" i="8" s="1"/>
  <c r="DO247" i="8"/>
  <c r="DO246" i="8"/>
  <c r="DP243" i="8"/>
  <c r="CK246" i="7"/>
  <c r="CK244" i="7"/>
  <c r="CK245" i="7" s="1"/>
  <c r="CK247" i="7"/>
  <c r="CL243" i="7"/>
  <c r="M247" i="8"/>
  <c r="M248" i="8"/>
  <c r="M244" i="8"/>
  <c r="M245" i="8" s="1"/>
  <c r="M246" i="8"/>
  <c r="M249" i="8"/>
  <c r="N243" i="8"/>
  <c r="BU248" i="7"/>
  <c r="BU244" i="7"/>
  <c r="BU245" i="7" s="1"/>
  <c r="BU247" i="7"/>
  <c r="BV243" i="7"/>
  <c r="BU246" i="7"/>
  <c r="BU249" i="7"/>
  <c r="CY246" i="8"/>
  <c r="CZ243" i="8"/>
  <c r="CY247" i="8"/>
  <c r="CY244" i="8"/>
  <c r="CY245" i="8" s="1"/>
  <c r="N249" i="7"/>
  <c r="N248" i="7"/>
  <c r="N244" i="7"/>
  <c r="N245" i="7" s="1"/>
  <c r="O243" i="7"/>
  <c r="N247" i="7"/>
  <c r="N246" i="7"/>
  <c r="CY244" i="7"/>
  <c r="CY245" i="7" s="1"/>
  <c r="CY247" i="7"/>
  <c r="CZ243" i="7"/>
  <c r="CY246" i="7"/>
  <c r="AB249" i="8"/>
  <c r="AB246" i="8"/>
  <c r="AC243" i="8"/>
  <c r="AB244" i="8"/>
  <c r="AB245" i="8" s="1"/>
  <c r="AB248" i="8"/>
  <c r="AB247" i="8"/>
  <c r="D244" i="4"/>
  <c r="D245" i="4" s="1"/>
  <c r="CO244" i="4"/>
  <c r="CO245" i="4" s="1"/>
  <c r="C244" i="4"/>
  <c r="C245" i="4" s="1"/>
  <c r="AG244" i="4"/>
  <c r="AG245" i="4" s="1"/>
  <c r="BK244" i="4"/>
  <c r="BK245" i="4" s="1"/>
  <c r="DD244" i="4"/>
  <c r="DD245" i="4" s="1"/>
  <c r="BZ244" i="4"/>
  <c r="BZ245" i="4" s="1"/>
  <c r="R244" i="4"/>
  <c r="R245" i="4" s="1"/>
  <c r="AV244" i="4"/>
  <c r="AV245" i="4" s="1"/>
  <c r="BL244" i="4"/>
  <c r="BL245" i="4" s="1"/>
  <c r="CP244" i="4"/>
  <c r="CP245" i="4" s="1"/>
  <c r="DE244" i="4"/>
  <c r="DE245" i="4" s="1"/>
  <c r="AW244" i="4"/>
  <c r="AW245" i="4" s="1"/>
  <c r="S244" i="4"/>
  <c r="S245" i="4" s="1"/>
  <c r="AH244" i="4"/>
  <c r="AH245" i="4" s="1"/>
  <c r="CA244" i="4"/>
  <c r="CA245" i="4" s="1"/>
  <c r="E243" i="4"/>
  <c r="T243" i="4"/>
  <c r="AX243" i="4"/>
  <c r="BM243" i="4"/>
  <c r="AI243" i="4"/>
  <c r="CQ243" i="4"/>
  <c r="CQ246" i="4" s="1"/>
  <c r="DF243" i="4"/>
  <c r="DF246" i="4" s="1"/>
  <c r="CB243" i="4"/>
  <c r="CB247" i="4" s="1"/>
  <c r="DG247" i="6"/>
  <c r="CC247" i="6"/>
  <c r="R285" i="4"/>
  <c r="CO248" i="4" s="1"/>
  <c r="CO247" i="6"/>
  <c r="T247" i="6"/>
  <c r="S285" i="4"/>
  <c r="CP248" i="4" s="1"/>
  <c r="CP247" i="6"/>
  <c r="U285" i="4"/>
  <c r="CR247" i="6"/>
  <c r="BL247" i="6"/>
  <c r="V247" i="6"/>
  <c r="AY247" i="6"/>
  <c r="BN247" i="6"/>
  <c r="R247" i="6"/>
  <c r="BO247" i="6"/>
  <c r="S290" i="4"/>
  <c r="DE248" i="4" s="1"/>
  <c r="DE247" i="6"/>
  <c r="T290" i="4"/>
  <c r="DF247" i="6"/>
  <c r="CS247" i="6"/>
  <c r="DH247" i="6"/>
  <c r="T285" i="4"/>
  <c r="CQ247" i="6"/>
  <c r="R290" i="4"/>
  <c r="DD248" i="4" s="1"/>
  <c r="DD247" i="6"/>
  <c r="C247" i="6"/>
  <c r="BK247" i="6"/>
  <c r="AI247" i="6"/>
  <c r="AJ247" i="6"/>
  <c r="D247" i="6"/>
  <c r="R280" i="4"/>
  <c r="BZ248" i="4" s="1"/>
  <c r="BZ247" i="6"/>
  <c r="AK247" i="6"/>
  <c r="E247" i="6"/>
  <c r="S280" i="4"/>
  <c r="CA248" i="4" s="1"/>
  <c r="CA247" i="6"/>
  <c r="AG247" i="6"/>
  <c r="AH247" i="6"/>
  <c r="T280" i="4"/>
  <c r="CB247" i="6"/>
  <c r="F247" i="6"/>
  <c r="AX247" i="6"/>
  <c r="U247" i="6"/>
  <c r="BM247" i="6"/>
  <c r="AV247" i="6"/>
  <c r="AW247" i="6"/>
  <c r="DH244" i="6"/>
  <c r="DH245" i="6" s="1"/>
  <c r="DI243" i="6"/>
  <c r="DH246" i="6"/>
  <c r="AZ244" i="6"/>
  <c r="AZ245" i="6" s="1"/>
  <c r="BA243" i="6"/>
  <c r="AZ247" i="6"/>
  <c r="AC171" i="6"/>
  <c r="AW171" i="6"/>
  <c r="S295" i="6"/>
  <c r="S300" i="6" s="1"/>
  <c r="W246" i="6"/>
  <c r="X243" i="6"/>
  <c r="W247" i="6"/>
  <c r="W244" i="6"/>
  <c r="W245" i="6" s="1"/>
  <c r="AY170" i="6"/>
  <c r="CU243" i="6"/>
  <c r="CT247" i="6"/>
  <c r="CT246" i="6"/>
  <c r="CT244" i="6"/>
  <c r="CT245" i="6" s="1"/>
  <c r="CD244" i="6"/>
  <c r="CD245" i="6" s="1"/>
  <c r="CD246" i="6"/>
  <c r="CE243" i="6"/>
  <c r="CD247" i="6"/>
  <c r="AW172" i="6"/>
  <c r="X295" i="6"/>
  <c r="X300" i="6" s="1"/>
  <c r="AL244" i="6"/>
  <c r="AL245" i="6" s="1"/>
  <c r="AM243" i="6"/>
  <c r="AL247" i="6"/>
  <c r="AL246" i="6"/>
  <c r="G244" i="6"/>
  <c r="G245" i="6" s="1"/>
  <c r="G247" i="6"/>
  <c r="G246" i="6"/>
  <c r="H243" i="6"/>
  <c r="BP247" i="6"/>
  <c r="BP244" i="6"/>
  <c r="BP245" i="6" s="1"/>
  <c r="BP246" i="6"/>
  <c r="BQ243" i="6"/>
  <c r="AD170" i="6"/>
  <c r="AC172" i="6"/>
  <c r="VC114" i="1" l="1"/>
  <c r="VC113" i="1"/>
  <c r="AB302" i="6"/>
  <c r="BG244" i="8"/>
  <c r="BG245" i="8" s="1"/>
  <c r="BG247" i="8"/>
  <c r="MB4" i="1" a="1"/>
  <c r="MB4" i="1" s="1"/>
  <c r="BV406" i="7"/>
  <c r="BO785" i="7"/>
  <c r="BN407" i="6"/>
  <c r="BV406" i="8"/>
  <c r="BO785" i="8"/>
  <c r="BN407" i="7"/>
  <c r="BN407" i="8"/>
  <c r="LR4" i="1" a="1"/>
  <c r="LR4" i="1" s="1"/>
  <c r="BV406" i="6"/>
  <c r="BO785" i="6"/>
  <c r="BH243" i="8"/>
  <c r="BG248" i="8"/>
  <c r="VC85" i="1"/>
  <c r="VC86" i="1"/>
  <c r="VC87" i="1"/>
  <c r="VC88" i="1"/>
  <c r="VC89" i="1"/>
  <c r="VC90" i="1"/>
  <c r="VC91" i="1"/>
  <c r="VC92" i="1"/>
  <c r="VC93" i="1"/>
  <c r="VC94" i="1"/>
  <c r="VC95" i="1"/>
  <c r="VC96" i="1"/>
  <c r="VC97" i="1"/>
  <c r="VC98" i="1"/>
  <c r="VC99" i="1"/>
  <c r="VC100" i="1"/>
  <c r="VC101" i="1"/>
  <c r="VC102" i="1"/>
  <c r="VC103" i="1"/>
  <c r="VC104" i="1"/>
  <c r="VC105" i="1"/>
  <c r="VC106" i="1"/>
  <c r="VC107" i="1"/>
  <c r="VC108" i="1"/>
  <c r="VD12" i="1"/>
  <c r="OD4" i="1" a="1"/>
  <c r="OD4" i="1" s="1"/>
  <c r="NF4" i="1" a="1"/>
  <c r="NF4" i="1" s="1"/>
  <c r="NC4" i="1" a="1"/>
  <c r="NC4" i="1" s="1"/>
  <c r="MM4" i="1" a="1"/>
  <c r="MM4" i="1" s="1"/>
  <c r="NB4" i="1" a="1"/>
  <c r="NB4" i="1" s="1"/>
  <c r="MI4" i="1" a="1"/>
  <c r="MI4" i="1" s="1"/>
  <c r="MH4" i="1" a="1"/>
  <c r="MH4" i="1" s="1"/>
  <c r="ML4" i="1" a="1"/>
  <c r="ML4" i="1" s="1"/>
  <c r="OH4" i="1" a="1"/>
  <c r="OH4" i="1" s="1"/>
  <c r="OL4" i="1" a="1"/>
  <c r="OL4" i="1" s="1"/>
  <c r="NJ4" i="1" a="1"/>
  <c r="NJ4" i="1" s="1"/>
  <c r="NZ4" i="1" a="1"/>
  <c r="NZ4" i="1" s="1"/>
  <c r="OE4" i="1" a="1"/>
  <c r="OE4" i="1" s="1"/>
  <c r="NK4" i="1" a="1"/>
  <c r="NK4" i="1" s="1"/>
  <c r="OA4" i="1" a="1"/>
  <c r="OA4" i="1" s="1"/>
  <c r="OI4" i="1" a="1"/>
  <c r="OI4" i="1" s="1"/>
  <c r="NG4" i="1" a="1"/>
  <c r="NG4" i="1" s="1"/>
  <c r="XX4" i="1"/>
  <c r="YN4" i="1"/>
  <c r="YU4" i="1"/>
  <c r="YT4" i="1"/>
  <c r="YZ4" i="1"/>
  <c r="YY4" i="1"/>
  <c r="YO4" i="1"/>
  <c r="YQ4" i="1"/>
  <c r="YX4" i="1"/>
  <c r="YR4" i="1"/>
  <c r="YS4" i="1"/>
  <c r="YP4" i="1"/>
  <c r="XZ4" i="1"/>
  <c r="AH295" i="6"/>
  <c r="AG299" i="6"/>
  <c r="Q305" i="4"/>
  <c r="Q306" i="4"/>
  <c r="Q307" i="4"/>
  <c r="Q308" i="4"/>
  <c r="Q309" i="4"/>
  <c r="Q310" i="4"/>
  <c r="Q304" i="4"/>
  <c r="V307" i="4"/>
  <c r="V308" i="4"/>
  <c r="V309" i="4"/>
  <c r="V310" i="4"/>
  <c r="V305" i="4"/>
  <c r="V304" i="4"/>
  <c r="V306" i="4"/>
  <c r="M304" i="4"/>
  <c r="M305" i="4"/>
  <c r="M306" i="4"/>
  <c r="M307" i="4"/>
  <c r="M308" i="4"/>
  <c r="M309" i="4"/>
  <c r="M310" i="4"/>
  <c r="AB304" i="6"/>
  <c r="AB305" i="6"/>
  <c r="AB306" i="6"/>
  <c r="AB307" i="6"/>
  <c r="AB308" i="6"/>
  <c r="AB309" i="6"/>
  <c r="AB310" i="6"/>
  <c r="AA309" i="4"/>
  <c r="AA310" i="4"/>
  <c r="AA305" i="4"/>
  <c r="AA306" i="4"/>
  <c r="AA308" i="4"/>
  <c r="AA304" i="4"/>
  <c r="AA307" i="4"/>
  <c r="M308" i="6"/>
  <c r="M309" i="6"/>
  <c r="M310" i="6"/>
  <c r="M304" i="6"/>
  <c r="M305" i="6"/>
  <c r="M307" i="6"/>
  <c r="M306" i="6"/>
  <c r="V304" i="6"/>
  <c r="V305" i="6"/>
  <c r="V307" i="6"/>
  <c r="V308" i="6"/>
  <c r="V310" i="6"/>
  <c r="V309" i="6"/>
  <c r="V306" i="6"/>
  <c r="Q309" i="6"/>
  <c r="Q310" i="6"/>
  <c r="Q304" i="6"/>
  <c r="Q305" i="6"/>
  <c r="Q306" i="6"/>
  <c r="Q307" i="6"/>
  <c r="Q308" i="6"/>
  <c r="R309" i="6"/>
  <c r="R310" i="6"/>
  <c r="R305" i="6"/>
  <c r="R306" i="6"/>
  <c r="R307" i="6"/>
  <c r="R304" i="6"/>
  <c r="R308" i="6"/>
  <c r="AA304" i="6"/>
  <c r="AA305" i="6"/>
  <c r="AA306" i="6"/>
  <c r="AA308" i="6"/>
  <c r="AA309" i="6"/>
  <c r="AA310" i="6"/>
  <c r="AA307" i="6"/>
  <c r="AB309" i="4"/>
  <c r="AB310" i="4"/>
  <c r="AB304" i="4"/>
  <c r="AB305" i="4"/>
  <c r="AB307" i="4"/>
  <c r="AB308" i="4"/>
  <c r="AB306" i="4"/>
  <c r="S306" i="4"/>
  <c r="S307" i="4"/>
  <c r="S308" i="4"/>
  <c r="S309" i="4"/>
  <c r="S310" i="4"/>
  <c r="S304" i="4"/>
  <c r="S305" i="4"/>
  <c r="S303" i="4"/>
  <c r="YM4" i="1"/>
  <c r="YL4" i="1"/>
  <c r="YC4" i="1"/>
  <c r="V303" i="4"/>
  <c r="YF4" i="1"/>
  <c r="AH295" i="4"/>
  <c r="AI295" i="4" s="1"/>
  <c r="AG299" i="4"/>
  <c r="YK4" i="1"/>
  <c r="YJ4" i="1"/>
  <c r="YA4" i="1"/>
  <c r="YD4" i="1"/>
  <c r="YB4" i="1"/>
  <c r="XY4" i="1"/>
  <c r="R303" i="6"/>
  <c r="AA311" i="6"/>
  <c r="AA301" i="6"/>
  <c r="OS4" i="1" s="1" a="1"/>
  <c r="OS4" i="1" s="1"/>
  <c r="YG4" i="1"/>
  <c r="YE4" i="1"/>
  <c r="YH4" i="1"/>
  <c r="YI4" i="1"/>
  <c r="Q303" i="6"/>
  <c r="AA311" i="4"/>
  <c r="Q311" i="6"/>
  <c r="AA303" i="4"/>
  <c r="AA301" i="4"/>
  <c r="AA303" i="6"/>
  <c r="Q301" i="6"/>
  <c r="W299" i="4"/>
  <c r="W300" i="4"/>
  <c r="X299" i="4"/>
  <c r="X300" i="4"/>
  <c r="AC299" i="6"/>
  <c r="AC302" i="6" s="1"/>
  <c r="W299" i="6"/>
  <c r="W302" i="6" s="1"/>
  <c r="S299" i="6"/>
  <c r="S302" i="6" s="1"/>
  <c r="AD299" i="6"/>
  <c r="AD302" i="6" s="1"/>
  <c r="AH299" i="6"/>
  <c r="AD299" i="4"/>
  <c r="AD300" i="4"/>
  <c r="AC299" i="4"/>
  <c r="AC300" i="4"/>
  <c r="Q303" i="4"/>
  <c r="Q301" i="4"/>
  <c r="Q311" i="4"/>
  <c r="X299" i="6"/>
  <c r="X302" i="6" s="1"/>
  <c r="M303" i="6"/>
  <c r="V303" i="6"/>
  <c r="AB303" i="6"/>
  <c r="M303" i="4"/>
  <c r="AB303" i="4"/>
  <c r="CX248" i="8"/>
  <c r="CY248" i="7"/>
  <c r="AG411" i="7"/>
  <c r="AG409" i="7"/>
  <c r="SQ4" i="1" s="1"/>
  <c r="DN248" i="8"/>
  <c r="M301" i="6"/>
  <c r="M311" i="6"/>
  <c r="AB311" i="4"/>
  <c r="AB301" i="4"/>
  <c r="R311" i="6"/>
  <c r="R301" i="6"/>
  <c r="V311" i="6"/>
  <c r="V301" i="6"/>
  <c r="M311" i="4"/>
  <c r="M301" i="4"/>
  <c r="S301" i="4"/>
  <c r="S311" i="4"/>
  <c r="V301" i="4"/>
  <c r="V311" i="4"/>
  <c r="AB311" i="6"/>
  <c r="AB301" i="6"/>
  <c r="X411" i="8"/>
  <c r="X409" i="8"/>
  <c r="PI4" i="1" s="1"/>
  <c r="AE295" i="4"/>
  <c r="AE295" i="6"/>
  <c r="AE300" i="6" s="1"/>
  <c r="R407" i="6"/>
  <c r="R411" i="6" s="1"/>
  <c r="Q409" i="6"/>
  <c r="UZ4" i="1" s="1"/>
  <c r="W411" i="8"/>
  <c r="AZ409" i="6"/>
  <c r="WI4" i="1" s="1"/>
  <c r="AZ411" i="6"/>
  <c r="DO248" i="8"/>
  <c r="CJ248" i="8"/>
  <c r="CB248" i="4"/>
  <c r="W411" i="6"/>
  <c r="P411" i="7"/>
  <c r="BA407" i="7"/>
  <c r="BB407" i="7" s="1"/>
  <c r="AZ409" i="8"/>
  <c r="QK4" i="1" s="1"/>
  <c r="X409" i="6"/>
  <c r="VG4" i="1" s="1"/>
  <c r="X411" i="6"/>
  <c r="AZ411" i="7"/>
  <c r="BA407" i="8"/>
  <c r="BB407" i="8" s="1"/>
  <c r="BB409" i="8" s="1"/>
  <c r="QM4" i="1" s="1"/>
  <c r="X411" i="7"/>
  <c r="AY409" i="6"/>
  <c r="WH4" i="1" s="1"/>
  <c r="Y411" i="7"/>
  <c r="Y409" i="7"/>
  <c r="SI4" i="1" s="1"/>
  <c r="DF248" i="4"/>
  <c r="AY409" i="8"/>
  <c r="QJ4" i="1" s="1"/>
  <c r="AY411" i="7"/>
  <c r="X409" i="7"/>
  <c r="SH4" i="1" s="1"/>
  <c r="CQ248" i="4"/>
  <c r="DF247" i="4"/>
  <c r="W411" i="7"/>
  <c r="CQ247" i="4"/>
  <c r="AI244" i="4"/>
  <c r="AI245" i="4" s="1"/>
  <c r="AI247" i="4"/>
  <c r="AI248" i="4"/>
  <c r="AI246" i="4"/>
  <c r="AX247" i="4"/>
  <c r="AX248" i="4"/>
  <c r="AX246" i="4"/>
  <c r="T244" i="4"/>
  <c r="T245" i="4" s="1"/>
  <c r="T246" i="4"/>
  <c r="T247" i="4"/>
  <c r="T248" i="4"/>
  <c r="E244" i="4"/>
  <c r="E245" i="4" s="1"/>
  <c r="E247" i="4"/>
  <c r="E248" i="4"/>
  <c r="E246" i="4"/>
  <c r="BM244" i="4"/>
  <c r="BM245" i="4" s="1"/>
  <c r="BM247" i="4"/>
  <c r="BM248" i="4"/>
  <c r="BM246" i="4"/>
  <c r="CB244" i="4"/>
  <c r="CB245" i="4" s="1"/>
  <c r="CB246" i="4"/>
  <c r="Q422" i="4"/>
  <c r="AD281" i="4"/>
  <c r="CL249" i="7" s="1"/>
  <c r="AF281" i="4"/>
  <c r="AC281" i="4"/>
  <c r="CK249" i="8" s="1"/>
  <c r="CD248" i="6"/>
  <c r="AB281" i="4"/>
  <c r="CC248" i="6"/>
  <c r="AF291" i="4"/>
  <c r="AE281" i="4"/>
  <c r="AE291" i="4"/>
  <c r="AD291" i="4"/>
  <c r="DP249" i="8" s="1"/>
  <c r="AC291" i="4"/>
  <c r="AB291" i="4"/>
  <c r="AF286" i="4"/>
  <c r="DH248" i="6"/>
  <c r="AE286" i="4"/>
  <c r="CT248" i="6"/>
  <c r="AD286" i="4"/>
  <c r="CS248" i="6"/>
  <c r="AC286" i="4"/>
  <c r="CZ249" i="8" s="1"/>
  <c r="AB286" i="4"/>
  <c r="AA286" i="4"/>
  <c r="D423" i="4"/>
  <c r="C423" i="4" s="1"/>
  <c r="Q411" i="7"/>
  <c r="Q409" i="7"/>
  <c r="SA4" i="1" s="1"/>
  <c r="BM785" i="7"/>
  <c r="BL785" i="7" s="1"/>
  <c r="BM786" i="7" s="1"/>
  <c r="BM788" i="7" s="1"/>
  <c r="BM407" i="7"/>
  <c r="P409" i="4"/>
  <c r="R407" i="8"/>
  <c r="S407" i="8" s="1"/>
  <c r="Q411" i="8"/>
  <c r="X409" i="4"/>
  <c r="X411" i="4"/>
  <c r="P421" i="4"/>
  <c r="B421" i="4"/>
  <c r="I441" i="4"/>
  <c r="V441" i="4" s="1"/>
  <c r="H441" i="4"/>
  <c r="U441" i="4" s="1"/>
  <c r="G441" i="4"/>
  <c r="T441" i="4" s="1"/>
  <c r="D441" i="4"/>
  <c r="Q441" i="4" s="1"/>
  <c r="F505" i="4"/>
  <c r="E505" i="4"/>
  <c r="D505" i="4"/>
  <c r="Q505" i="4" s="1"/>
  <c r="I424" i="4"/>
  <c r="V424" i="4" s="1"/>
  <c r="H424" i="4"/>
  <c r="U424" i="4" s="1"/>
  <c r="G424" i="4"/>
  <c r="T424" i="4" s="1"/>
  <c r="F424" i="4"/>
  <c r="S424" i="4" s="1"/>
  <c r="E424" i="4"/>
  <c r="R424" i="4" s="1"/>
  <c r="AZ411" i="4"/>
  <c r="AZ409" i="4"/>
  <c r="AG407" i="4"/>
  <c r="AH407" i="4" s="1"/>
  <c r="A425" i="4"/>
  <c r="AY411" i="4"/>
  <c r="AF409" i="4"/>
  <c r="AH407" i="6"/>
  <c r="AG409" i="6"/>
  <c r="VP4" i="1" s="1"/>
  <c r="AG411" i="6"/>
  <c r="BH407" i="6"/>
  <c r="BG409" i="6"/>
  <c r="WP4" i="1" s="1"/>
  <c r="BG411" i="6"/>
  <c r="AI407" i="7"/>
  <c r="AH409" i="7"/>
  <c r="SR4" i="1" s="1"/>
  <c r="AH411" i="7"/>
  <c r="BU406" i="6"/>
  <c r="BU785" i="6" s="1"/>
  <c r="P409" i="6"/>
  <c r="UY4" i="1" s="1"/>
  <c r="P411" i="6"/>
  <c r="BM406" i="6"/>
  <c r="BF407" i="6"/>
  <c r="AA407" i="7"/>
  <c r="Z409" i="7"/>
  <c r="SJ4" i="1" s="1"/>
  <c r="Z411" i="7"/>
  <c r="BH407" i="7"/>
  <c r="BG409" i="7"/>
  <c r="TQ4" i="1" s="1"/>
  <c r="BG411" i="7"/>
  <c r="BU406" i="7"/>
  <c r="BU785" i="7" s="1"/>
  <c r="W409" i="4"/>
  <c r="BB407" i="6"/>
  <c r="BA409" i="6"/>
  <c r="WJ4" i="1" s="1"/>
  <c r="BA411" i="6"/>
  <c r="R409" i="7"/>
  <c r="SB4" i="1" s="1"/>
  <c r="S407" i="7"/>
  <c r="R411" i="7"/>
  <c r="BF409" i="7"/>
  <c r="TP4" i="1" s="1"/>
  <c r="BF411" i="7"/>
  <c r="BT406" i="7"/>
  <c r="Z407" i="6"/>
  <c r="Y409" i="6"/>
  <c r="VH4" i="1" s="1"/>
  <c r="Y411" i="6"/>
  <c r="BH407" i="8"/>
  <c r="BG409" i="8"/>
  <c r="QR4" i="1" s="1"/>
  <c r="BG411" i="8"/>
  <c r="BU406" i="8"/>
  <c r="BU785" i="8" s="1"/>
  <c r="P411" i="8"/>
  <c r="P409" i="8"/>
  <c r="PA4" i="1" s="1"/>
  <c r="BM406" i="8"/>
  <c r="BF407" i="8"/>
  <c r="AH407" i="8"/>
  <c r="AG409" i="8"/>
  <c r="PR4" i="1" s="1"/>
  <c r="AG411" i="8"/>
  <c r="Z407" i="8"/>
  <c r="Y409" i="8"/>
  <c r="PJ4" i="1" s="1"/>
  <c r="Y411" i="8"/>
  <c r="Z407" i="4"/>
  <c r="Y409" i="4"/>
  <c r="Y411" i="4"/>
  <c r="BF411" i="4"/>
  <c r="BF409" i="4"/>
  <c r="BT406" i="4"/>
  <c r="R407" i="4"/>
  <c r="Q411" i="4"/>
  <c r="Q409" i="4"/>
  <c r="BN406" i="4"/>
  <c r="BN407" i="4" s="1"/>
  <c r="BG407" i="4"/>
  <c r="BB407" i="4"/>
  <c r="BA411" i="4"/>
  <c r="BA409" i="4"/>
  <c r="Y295" i="4"/>
  <c r="A506" i="4"/>
  <c r="A442" i="4"/>
  <c r="J271" i="4"/>
  <c r="BC248" i="8"/>
  <c r="BC248" i="7"/>
  <c r="J256" i="4"/>
  <c r="J248" i="7"/>
  <c r="J248" i="8"/>
  <c r="I261" i="4"/>
  <c r="X249" i="6" s="1"/>
  <c r="X248" i="7"/>
  <c r="X248" i="8"/>
  <c r="F266" i="4"/>
  <c r="AJ248" i="8"/>
  <c r="AJ248" i="7"/>
  <c r="F261" i="4"/>
  <c r="U248" i="7"/>
  <c r="U248" i="8"/>
  <c r="E261" i="4"/>
  <c r="T249" i="4" s="1"/>
  <c r="T248" i="7"/>
  <c r="T248" i="8"/>
  <c r="E266" i="4"/>
  <c r="AI249" i="4" s="1"/>
  <c r="AI248" i="8"/>
  <c r="AI248" i="7"/>
  <c r="H266" i="4"/>
  <c r="AL248" i="8"/>
  <c r="AL248" i="7"/>
  <c r="D256" i="4"/>
  <c r="D249" i="4" s="1"/>
  <c r="D248" i="8"/>
  <c r="D248" i="7"/>
  <c r="C276" i="4"/>
  <c r="BK249" i="4" s="1"/>
  <c r="BK248" i="8"/>
  <c r="BK248" i="7"/>
  <c r="C256" i="4"/>
  <c r="C249" i="4" s="1"/>
  <c r="C248" i="7"/>
  <c r="C248" i="8"/>
  <c r="H256" i="4"/>
  <c r="H249" i="6" s="1"/>
  <c r="H248" i="7"/>
  <c r="H248" i="8"/>
  <c r="I276" i="4"/>
  <c r="BQ249" i="6" s="1"/>
  <c r="BQ248" i="7"/>
  <c r="BQ248" i="8"/>
  <c r="D266" i="4"/>
  <c r="AH249" i="4" s="1"/>
  <c r="AH248" i="7"/>
  <c r="AH248" i="8"/>
  <c r="K271" i="4"/>
  <c r="BD248" i="8"/>
  <c r="BD248" i="7"/>
  <c r="G261" i="4"/>
  <c r="V248" i="7"/>
  <c r="V248" i="8"/>
  <c r="J266" i="4"/>
  <c r="AN248" i="8"/>
  <c r="AN248" i="7"/>
  <c r="G256" i="4"/>
  <c r="G248" i="7"/>
  <c r="G248" i="8"/>
  <c r="D276" i="4"/>
  <c r="BL248" i="8"/>
  <c r="BL248" i="7"/>
  <c r="G276" i="4"/>
  <c r="BO248" i="8"/>
  <c r="BO248" i="7"/>
  <c r="E256" i="4"/>
  <c r="E249" i="4" s="1"/>
  <c r="E248" i="7"/>
  <c r="E248" i="8"/>
  <c r="I266" i="4"/>
  <c r="AM248" i="7"/>
  <c r="AM248" i="8"/>
  <c r="H276" i="4"/>
  <c r="BP248" i="8"/>
  <c r="BP248" i="7"/>
  <c r="D261" i="4"/>
  <c r="S249" i="4" s="1"/>
  <c r="S248" i="8"/>
  <c r="S248" i="7"/>
  <c r="F276" i="4"/>
  <c r="BN248" i="7"/>
  <c r="BN248" i="8"/>
  <c r="K276" i="4"/>
  <c r="BS248" i="8"/>
  <c r="BS248" i="7"/>
  <c r="K256" i="4"/>
  <c r="K248" i="7"/>
  <c r="K248" i="8"/>
  <c r="K261" i="4"/>
  <c r="Z248" i="7"/>
  <c r="Z248" i="8"/>
  <c r="C266" i="4"/>
  <c r="AG248" i="7"/>
  <c r="AG248" i="8"/>
  <c r="C271" i="4"/>
  <c r="AV248" i="8"/>
  <c r="AV248" i="7"/>
  <c r="G271" i="4"/>
  <c r="AZ248" i="8"/>
  <c r="AZ248" i="7"/>
  <c r="K266" i="4"/>
  <c r="AO248" i="8"/>
  <c r="AO248" i="7"/>
  <c r="J261" i="4"/>
  <c r="Y248" i="7"/>
  <c r="Y248" i="8"/>
  <c r="L261" i="4"/>
  <c r="AA248" i="7"/>
  <c r="AA248" i="8"/>
  <c r="I271" i="4"/>
  <c r="BB248" i="7"/>
  <c r="BB248" i="8"/>
  <c r="D271" i="4"/>
  <c r="AW249" i="4" s="1"/>
  <c r="AW248" i="8"/>
  <c r="AW248" i="7"/>
  <c r="F271" i="4"/>
  <c r="AY248" i="8"/>
  <c r="AY248" i="7"/>
  <c r="C261" i="4"/>
  <c r="R248" i="8"/>
  <c r="R248" i="7"/>
  <c r="H271" i="4"/>
  <c r="BA248" i="7"/>
  <c r="BA248" i="8"/>
  <c r="J276" i="4"/>
  <c r="BR248" i="7"/>
  <c r="BR248" i="8"/>
  <c r="E271" i="4"/>
  <c r="AX249" i="4" s="1"/>
  <c r="AX248" i="8"/>
  <c r="AX248" i="7"/>
  <c r="L271" i="4"/>
  <c r="BE248" i="7"/>
  <c r="BE248" i="8"/>
  <c r="H261" i="4"/>
  <c r="W248" i="7"/>
  <c r="W248" i="8"/>
  <c r="L256" i="4"/>
  <c r="L248" i="7"/>
  <c r="L248" i="8"/>
  <c r="E276" i="4"/>
  <c r="BM249" i="4" s="1"/>
  <c r="BM248" i="7"/>
  <c r="BM248" i="8"/>
  <c r="I256" i="4"/>
  <c r="I248" i="7"/>
  <c r="I248" i="8"/>
  <c r="F256" i="4"/>
  <c r="F248" i="7"/>
  <c r="F248" i="8"/>
  <c r="G266" i="4"/>
  <c r="AK248" i="8"/>
  <c r="AK248" i="7"/>
  <c r="V281" i="4"/>
  <c r="CD248" i="7"/>
  <c r="CD248" i="8"/>
  <c r="DF248" i="8"/>
  <c r="DF248" i="7"/>
  <c r="CB248" i="7"/>
  <c r="CB248" i="8"/>
  <c r="U281" i="4"/>
  <c r="CC248" i="7"/>
  <c r="CC248" i="8"/>
  <c r="U291" i="4"/>
  <c r="DG248" i="7"/>
  <c r="DG248" i="8"/>
  <c r="Z291" i="4"/>
  <c r="DL248" i="8"/>
  <c r="DL248" i="7"/>
  <c r="CA248" i="7"/>
  <c r="CA248" i="8"/>
  <c r="Z281" i="4"/>
  <c r="CH248" i="7"/>
  <c r="CH248" i="8"/>
  <c r="Y286" i="4"/>
  <c r="CV248" i="8"/>
  <c r="CV248" i="7"/>
  <c r="CR248" i="7"/>
  <c r="CR248" i="8"/>
  <c r="X291" i="4"/>
  <c r="DJ248" i="8"/>
  <c r="DJ248" i="7"/>
  <c r="BZ248" i="8"/>
  <c r="BZ248" i="7"/>
  <c r="CP248" i="8"/>
  <c r="CP248" i="7"/>
  <c r="AA291" i="4"/>
  <c r="DM248" i="7"/>
  <c r="DM248" i="8"/>
  <c r="X286" i="4"/>
  <c r="CU248" i="7"/>
  <c r="CU248" i="8"/>
  <c r="AA281" i="4"/>
  <c r="CI248" i="7"/>
  <c r="CI248" i="8"/>
  <c r="CO248" i="8"/>
  <c r="CO248" i="7"/>
  <c r="Y291" i="4"/>
  <c r="DK248" i="8"/>
  <c r="DK248" i="7"/>
  <c r="W286" i="4"/>
  <c r="CT248" i="7"/>
  <c r="CT248" i="8"/>
  <c r="DG248" i="6"/>
  <c r="Z286" i="4"/>
  <c r="CW248" i="7"/>
  <c r="CW248" i="8"/>
  <c r="V286" i="4"/>
  <c r="CS248" i="7"/>
  <c r="CS248" i="8"/>
  <c r="DE248" i="8"/>
  <c r="DE248" i="7"/>
  <c r="Y281" i="4"/>
  <c r="CG248" i="7"/>
  <c r="CG248" i="8"/>
  <c r="W291" i="4"/>
  <c r="DI248" i="8"/>
  <c r="DI248" i="7"/>
  <c r="DD248" i="7"/>
  <c r="DD248" i="8"/>
  <c r="X281" i="4"/>
  <c r="CF248" i="7"/>
  <c r="CF248" i="8"/>
  <c r="V291" i="4"/>
  <c r="DH248" i="8"/>
  <c r="DH248" i="7"/>
  <c r="CQ248" i="7"/>
  <c r="CQ248" i="8"/>
  <c r="W281" i="4"/>
  <c r="CE248" i="7"/>
  <c r="CE248" i="8"/>
  <c r="AR246" i="7"/>
  <c r="AR249" i="7"/>
  <c r="AR248" i="7"/>
  <c r="AR244" i="7"/>
  <c r="AR245" i="7" s="1"/>
  <c r="AS243" i="7"/>
  <c r="AR247" i="7"/>
  <c r="CL246" i="7"/>
  <c r="CL247" i="7"/>
  <c r="CL248" i="7"/>
  <c r="CM243" i="7"/>
  <c r="CL244" i="7"/>
  <c r="CL245" i="7" s="1"/>
  <c r="CZ244" i="7"/>
  <c r="CZ245" i="7" s="1"/>
  <c r="CZ247" i="7"/>
  <c r="DA243" i="7"/>
  <c r="CZ246" i="7"/>
  <c r="CZ248" i="7"/>
  <c r="DP247" i="8"/>
  <c r="DP246" i="8"/>
  <c r="DP244" i="8"/>
  <c r="DP245" i="8" s="1"/>
  <c r="DP248" i="8"/>
  <c r="DQ243" i="8"/>
  <c r="AR247" i="8"/>
  <c r="AR248" i="8"/>
  <c r="AR244" i="8"/>
  <c r="AR245" i="8" s="1"/>
  <c r="AS243" i="8"/>
  <c r="AR246" i="8"/>
  <c r="AR249" i="8"/>
  <c r="AC249" i="8"/>
  <c r="AC246" i="8"/>
  <c r="AD243" i="8"/>
  <c r="AC244" i="8"/>
  <c r="AC245" i="8" s="1"/>
  <c r="AC248" i="8"/>
  <c r="AC247" i="8"/>
  <c r="O249" i="7"/>
  <c r="O248" i="7"/>
  <c r="O244" i="7"/>
  <c r="O245" i="7" s="1"/>
  <c r="P243" i="7"/>
  <c r="O247" i="7"/>
  <c r="O246" i="7"/>
  <c r="AD247" i="7"/>
  <c r="AD244" i="7"/>
  <c r="AD245" i="7" s="1"/>
  <c r="AE243" i="7"/>
  <c r="AD246" i="7"/>
  <c r="AD249" i="7"/>
  <c r="AD248" i="7"/>
  <c r="CK244" i="8"/>
  <c r="CK245" i="8" s="1"/>
  <c r="CL243" i="8"/>
  <c r="CK248" i="8"/>
  <c r="CK247" i="8"/>
  <c r="CK246" i="8"/>
  <c r="BI243" i="7"/>
  <c r="BH248" i="7"/>
  <c r="BH244" i="7"/>
  <c r="BH245" i="7" s="1"/>
  <c r="BH247" i="7"/>
  <c r="BH246" i="7"/>
  <c r="BH249" i="7"/>
  <c r="DA243" i="8"/>
  <c r="CZ247" i="8"/>
  <c r="CZ248" i="8"/>
  <c r="CZ246" i="8"/>
  <c r="CZ244" i="8"/>
  <c r="CZ245" i="8" s="1"/>
  <c r="BV248" i="7"/>
  <c r="BV244" i="7"/>
  <c r="BV245" i="7" s="1"/>
  <c r="BV249" i="7"/>
  <c r="BV247" i="7"/>
  <c r="BW243" i="7"/>
  <c r="BV246" i="7"/>
  <c r="DP246" i="7"/>
  <c r="DP248" i="7"/>
  <c r="DP244" i="7"/>
  <c r="DP245" i="7" s="1"/>
  <c r="DP247" i="7"/>
  <c r="DQ243" i="7"/>
  <c r="BW243" i="8"/>
  <c r="BV247" i="8"/>
  <c r="BV246" i="8"/>
  <c r="BV249" i="8"/>
  <c r="BV244" i="8"/>
  <c r="BV245" i="8" s="1"/>
  <c r="BV248" i="8"/>
  <c r="BH249" i="8"/>
  <c r="BH246" i="8"/>
  <c r="BH247" i="8"/>
  <c r="BH244" i="8"/>
  <c r="BH245" i="8" s="1"/>
  <c r="BI243" i="8"/>
  <c r="BH248" i="8"/>
  <c r="N247" i="8"/>
  <c r="N248" i="8"/>
  <c r="N244" i="8"/>
  <c r="N245" i="8" s="1"/>
  <c r="N246" i="8"/>
  <c r="N249" i="8"/>
  <c r="O243" i="8"/>
  <c r="DF244" i="4"/>
  <c r="DF245" i="4" s="1"/>
  <c r="CQ244" i="4"/>
  <c r="CQ245" i="4" s="1"/>
  <c r="AX244" i="4"/>
  <c r="AX245" i="4" s="1"/>
  <c r="DJ243" i="6"/>
  <c r="DK243" i="6" s="1"/>
  <c r="DI246" i="6"/>
  <c r="DI244" i="6"/>
  <c r="DI245" i="6" s="1"/>
  <c r="CC243" i="4"/>
  <c r="F243" i="4"/>
  <c r="DG243" i="4"/>
  <c r="CR243" i="4"/>
  <c r="CR248" i="4" s="1"/>
  <c r="AJ243" i="4"/>
  <c r="BN243" i="4"/>
  <c r="AY243" i="4"/>
  <c r="U243" i="4"/>
  <c r="DI248" i="6"/>
  <c r="DI247" i="6"/>
  <c r="AV248" i="6"/>
  <c r="C248" i="6"/>
  <c r="BM248" i="6"/>
  <c r="R291" i="4"/>
  <c r="DD249" i="4" s="1"/>
  <c r="DD248" i="6"/>
  <c r="U248" i="6"/>
  <c r="T286" i="4"/>
  <c r="CQ249" i="4" s="1"/>
  <c r="CQ248" i="6"/>
  <c r="AX248" i="6"/>
  <c r="T291" i="4"/>
  <c r="DF249" i="4" s="1"/>
  <c r="DF248" i="6"/>
  <c r="T281" i="4"/>
  <c r="CB249" i="4" s="1"/>
  <c r="CB248" i="6"/>
  <c r="S291" i="4"/>
  <c r="DE249" i="4" s="1"/>
  <c r="DE248" i="6"/>
  <c r="AH248" i="6"/>
  <c r="S248" i="6"/>
  <c r="AG248" i="6"/>
  <c r="R248" i="6"/>
  <c r="S281" i="4"/>
  <c r="CA249" i="4" s="1"/>
  <c r="CA248" i="6"/>
  <c r="BN248" i="6"/>
  <c r="E248" i="6"/>
  <c r="R281" i="4"/>
  <c r="BZ249" i="4" s="1"/>
  <c r="BZ248" i="6"/>
  <c r="BL248" i="6"/>
  <c r="D248" i="6"/>
  <c r="U286" i="4"/>
  <c r="CR248" i="6"/>
  <c r="AJ248" i="6"/>
  <c r="S286" i="4"/>
  <c r="CP249" i="4" s="1"/>
  <c r="CP248" i="6"/>
  <c r="AI248" i="6"/>
  <c r="T248" i="6"/>
  <c r="AW248" i="6"/>
  <c r="BK248" i="6"/>
  <c r="R286" i="4"/>
  <c r="CO249" i="4" s="1"/>
  <c r="CO248" i="6"/>
  <c r="BA244" i="6"/>
  <c r="BA245" i="6" s="1"/>
  <c r="BA248" i="6"/>
  <c r="BA247" i="6"/>
  <c r="BB243" i="6"/>
  <c r="BB246" i="6" s="1"/>
  <c r="BA246" i="6"/>
  <c r="AD171" i="6"/>
  <c r="AY171" i="6" s="1"/>
  <c r="AX171" i="6"/>
  <c r="H248" i="6"/>
  <c r="H244" i="6"/>
  <c r="H245" i="6" s="1"/>
  <c r="I243" i="6"/>
  <c r="H247" i="6"/>
  <c r="H246" i="6"/>
  <c r="AM248" i="6"/>
  <c r="AM244" i="6"/>
  <c r="AM245" i="6" s="1"/>
  <c r="AM247" i="6"/>
  <c r="AM246" i="6"/>
  <c r="AN243" i="6"/>
  <c r="Y295" i="6"/>
  <c r="Y300" i="6" s="1"/>
  <c r="AX172" i="6"/>
  <c r="X246" i="6"/>
  <c r="Y243" i="6"/>
  <c r="X247" i="6"/>
  <c r="X248" i="6"/>
  <c r="X244" i="6"/>
  <c r="X245" i="6" s="1"/>
  <c r="AD172" i="6"/>
  <c r="CE248" i="6"/>
  <c r="CE244" i="6"/>
  <c r="CE245" i="6" s="1"/>
  <c r="CE246" i="6"/>
  <c r="CF243" i="6"/>
  <c r="CE247" i="6"/>
  <c r="BQ247" i="6"/>
  <c r="BQ248" i="6"/>
  <c r="BQ244" i="6"/>
  <c r="BQ245" i="6" s="1"/>
  <c r="BR243" i="6"/>
  <c r="BQ246" i="6"/>
  <c r="CV243" i="6"/>
  <c r="CU247" i="6"/>
  <c r="CU246" i="6"/>
  <c r="CU248" i="6"/>
  <c r="CU244" i="6"/>
  <c r="CU245" i="6" s="1"/>
  <c r="VD114" i="1" l="1"/>
  <c r="VD113" i="1"/>
  <c r="BO786" i="8"/>
  <c r="BO788" i="8" s="1"/>
  <c r="BO786" i="7"/>
  <c r="BO788" i="7" s="1"/>
  <c r="LX4" i="1" s="1" a="1"/>
  <c r="LX4" i="1" s="1"/>
  <c r="BU407" i="7"/>
  <c r="BU407" i="6"/>
  <c r="CC406" i="6"/>
  <c r="BV785" i="6"/>
  <c r="BU407" i="8"/>
  <c r="CC406" i="8"/>
  <c r="BV785" i="8"/>
  <c r="BO786" i="6"/>
  <c r="BO788" i="6" s="1"/>
  <c r="CC406" i="7"/>
  <c r="BV785" i="7"/>
  <c r="VD85" i="1"/>
  <c r="VD86" i="1"/>
  <c r="VD87" i="1"/>
  <c r="VD88" i="1"/>
  <c r="VD89" i="1"/>
  <c r="VD90" i="1"/>
  <c r="VD91" i="1"/>
  <c r="VD92" i="1"/>
  <c r="VD93" i="1"/>
  <c r="VD94" i="1"/>
  <c r="VD95" i="1"/>
  <c r="VD96" i="1"/>
  <c r="VD97" i="1"/>
  <c r="VD98" i="1"/>
  <c r="VD99" i="1"/>
  <c r="VD100" i="1"/>
  <c r="VD101" i="1"/>
  <c r="VD102" i="1"/>
  <c r="VD103" i="1"/>
  <c r="VD104" i="1"/>
  <c r="VD105" i="1"/>
  <c r="VD106" i="1"/>
  <c r="VD107" i="1"/>
  <c r="VD108" i="1"/>
  <c r="VE12" i="1"/>
  <c r="AG306" i="6"/>
  <c r="AG302" i="6"/>
  <c r="AJ295" i="6"/>
  <c r="AJ300" i="6" s="1"/>
  <c r="AH300" i="6"/>
  <c r="AH302" i="6" s="1"/>
  <c r="OT4" i="1" a="1"/>
  <c r="OT4" i="1" s="1"/>
  <c r="OP4" i="1" a="1"/>
  <c r="OP4" i="1" s="1"/>
  <c r="OM4" i="1" a="1"/>
  <c r="OM4" i="1" s="1"/>
  <c r="AI295" i="6"/>
  <c r="AI300" i="6" s="1"/>
  <c r="AJ295" i="4"/>
  <c r="AJ299" i="4" s="1"/>
  <c r="AG308" i="6"/>
  <c r="AG307" i="6"/>
  <c r="AG304" i="6"/>
  <c r="AG303" i="6"/>
  <c r="AG301" i="6"/>
  <c r="OW4" i="1" s="1" a="1"/>
  <c r="OW4" i="1" s="1"/>
  <c r="AG309" i="6"/>
  <c r="AG311" i="6"/>
  <c r="AG310" i="6"/>
  <c r="AG305" i="6"/>
  <c r="AC309" i="4"/>
  <c r="AC310" i="4"/>
  <c r="AC305" i="4"/>
  <c r="AC306" i="4"/>
  <c r="AC307" i="4"/>
  <c r="AC308" i="4"/>
  <c r="AC304" i="4"/>
  <c r="AD310" i="4"/>
  <c r="AD304" i="4"/>
  <c r="AD306" i="4"/>
  <c r="AD307" i="4"/>
  <c r="AD309" i="4"/>
  <c r="AD305" i="4"/>
  <c r="AD308" i="4"/>
  <c r="AD304" i="6"/>
  <c r="AD305" i="6"/>
  <c r="AD306" i="6"/>
  <c r="AD307" i="6"/>
  <c r="AD309" i="6"/>
  <c r="AD310" i="6"/>
  <c r="AD308" i="6"/>
  <c r="AG301" i="4"/>
  <c r="AG304" i="4"/>
  <c r="AG305" i="4"/>
  <c r="AG307" i="4"/>
  <c r="AG308" i="4"/>
  <c r="AG310" i="4"/>
  <c r="AG306" i="4"/>
  <c r="AG309" i="4"/>
  <c r="S310" i="6"/>
  <c r="S304" i="6"/>
  <c r="S306" i="6"/>
  <c r="S307" i="6"/>
  <c r="S309" i="6"/>
  <c r="S305" i="6"/>
  <c r="S308" i="6"/>
  <c r="W304" i="6"/>
  <c r="W305" i="6"/>
  <c r="W306" i="6"/>
  <c r="W307" i="6"/>
  <c r="W308" i="6"/>
  <c r="W309" i="6"/>
  <c r="W310" i="6"/>
  <c r="AC304" i="6"/>
  <c r="AC305" i="6"/>
  <c r="AC306" i="6"/>
  <c r="AC307" i="6"/>
  <c r="AC308" i="6"/>
  <c r="AC309" i="6"/>
  <c r="AC310" i="6"/>
  <c r="X308" i="4"/>
  <c r="X309" i="4"/>
  <c r="X310" i="4"/>
  <c r="X304" i="4"/>
  <c r="X305" i="4"/>
  <c r="X307" i="4"/>
  <c r="X306" i="4"/>
  <c r="W307" i="4"/>
  <c r="W308" i="4"/>
  <c r="W309" i="4"/>
  <c r="W310" i="4"/>
  <c r="W304" i="4"/>
  <c r="W305" i="4"/>
  <c r="W306" i="4"/>
  <c r="X304" i="6"/>
  <c r="X305" i="6"/>
  <c r="X307" i="6"/>
  <c r="X308" i="6"/>
  <c r="X309" i="6"/>
  <c r="X310" i="6"/>
  <c r="X306" i="6"/>
  <c r="AG311" i="4"/>
  <c r="AG303" i="4"/>
  <c r="AH299" i="4"/>
  <c r="AH300" i="4"/>
  <c r="S303" i="6"/>
  <c r="W311" i="4"/>
  <c r="AD303" i="4"/>
  <c r="X303" i="6"/>
  <c r="AC311" i="4"/>
  <c r="W311" i="6"/>
  <c r="X303" i="4"/>
  <c r="W303" i="4"/>
  <c r="AC311" i="6"/>
  <c r="W301" i="4"/>
  <c r="W301" i="6"/>
  <c r="W303" i="6"/>
  <c r="AC301" i="6"/>
  <c r="AC303" i="6"/>
  <c r="AI300" i="4"/>
  <c r="AI299" i="4"/>
  <c r="Y299" i="6"/>
  <c r="Y302" i="6" s="1"/>
  <c r="Y299" i="4"/>
  <c r="Y300" i="4"/>
  <c r="AE299" i="6"/>
  <c r="AE302" i="6" s="1"/>
  <c r="AC301" i="4"/>
  <c r="AC303" i="4"/>
  <c r="AE299" i="4"/>
  <c r="AE300" i="4"/>
  <c r="AD303" i="6"/>
  <c r="DP249" i="7"/>
  <c r="S407" i="6"/>
  <c r="S411" i="6" s="1"/>
  <c r="R409" i="6"/>
  <c r="VA4" i="1" s="1"/>
  <c r="X301" i="4"/>
  <c r="X311" i="4"/>
  <c r="AD301" i="6"/>
  <c r="AD311" i="6"/>
  <c r="AD301" i="4"/>
  <c r="AD311" i="4"/>
  <c r="S301" i="6"/>
  <c r="S311" i="6"/>
  <c r="X311" i="6"/>
  <c r="X301" i="6"/>
  <c r="BA409" i="7"/>
  <c r="TK4" i="1" s="1"/>
  <c r="BA411" i="7"/>
  <c r="BB411" i="8"/>
  <c r="BC407" i="8"/>
  <c r="BD407" i="8" s="1"/>
  <c r="BL249" i="4"/>
  <c r="AG249" i="4"/>
  <c r="AV249" i="4"/>
  <c r="R249" i="4"/>
  <c r="BA409" i="8"/>
  <c r="QL4" i="1" s="1"/>
  <c r="BA411" i="8"/>
  <c r="CZ249" i="7"/>
  <c r="CR249" i="4"/>
  <c r="U244" i="4"/>
  <c r="U245" i="4" s="1"/>
  <c r="U246" i="4"/>
  <c r="U247" i="4"/>
  <c r="U248" i="4"/>
  <c r="U249" i="4"/>
  <c r="AY244" i="4"/>
  <c r="AY245" i="4" s="1"/>
  <c r="AY248" i="4"/>
  <c r="AY246" i="4"/>
  <c r="AY249" i="4"/>
  <c r="AY247" i="4"/>
  <c r="BN244" i="4"/>
  <c r="BN245" i="4" s="1"/>
  <c r="BN249" i="4"/>
  <c r="BN247" i="4"/>
  <c r="BN248" i="4"/>
  <c r="BN246" i="4"/>
  <c r="AJ244" i="4"/>
  <c r="AJ245" i="4" s="1"/>
  <c r="AJ249" i="4"/>
  <c r="AJ247" i="4"/>
  <c r="AJ248" i="4"/>
  <c r="AJ246" i="4"/>
  <c r="CR244" i="4"/>
  <c r="CR245" i="4" s="1"/>
  <c r="CR246" i="4"/>
  <c r="CR247" i="4"/>
  <c r="DG244" i="4"/>
  <c r="DG245" i="4" s="1"/>
  <c r="DG246" i="4"/>
  <c r="DG247" i="4"/>
  <c r="F244" i="4"/>
  <c r="F245" i="4" s="1"/>
  <c r="F248" i="4"/>
  <c r="F246" i="4"/>
  <c r="F247" i="4"/>
  <c r="F249" i="4"/>
  <c r="DG249" i="4"/>
  <c r="CC244" i="4"/>
  <c r="CC245" i="4" s="1"/>
  <c r="CC246" i="4"/>
  <c r="CC247" i="4"/>
  <c r="CC249" i="4"/>
  <c r="CC248" i="4"/>
  <c r="DG248" i="4"/>
  <c r="Q423" i="4"/>
  <c r="DN249" i="7"/>
  <c r="DN249" i="8"/>
  <c r="DO249" i="8"/>
  <c r="DO249" i="7"/>
  <c r="DI249" i="6"/>
  <c r="CE249" i="6"/>
  <c r="CX249" i="8"/>
  <c r="CX249" i="7"/>
  <c r="CJ249" i="7"/>
  <c r="CJ249" i="8"/>
  <c r="CY249" i="7"/>
  <c r="CY249" i="8"/>
  <c r="CK249" i="7"/>
  <c r="CU249" i="6"/>
  <c r="D424" i="4"/>
  <c r="C424" i="4" s="1"/>
  <c r="BM785" i="6"/>
  <c r="BL785" i="6" s="1"/>
  <c r="BM786" i="6" s="1"/>
  <c r="BM788" i="6" s="1"/>
  <c r="BM407" i="6"/>
  <c r="BM785" i="8"/>
  <c r="BL785" i="8" s="1"/>
  <c r="BM786" i="8" s="1"/>
  <c r="BM788" i="8" s="1"/>
  <c r="BM407" i="8"/>
  <c r="BT785" i="7"/>
  <c r="BS785" i="7" s="1"/>
  <c r="BT786" i="7" s="1"/>
  <c r="BT788" i="7" s="1"/>
  <c r="BT407" i="7"/>
  <c r="BM407" i="4"/>
  <c r="BM411" i="4" s="1"/>
  <c r="R411" i="8"/>
  <c r="R409" i="8"/>
  <c r="PC4" i="1" s="1"/>
  <c r="AG409" i="4"/>
  <c r="P422" i="4"/>
  <c r="B422" i="4"/>
  <c r="I425" i="4"/>
  <c r="V425" i="4" s="1"/>
  <c r="H425" i="4"/>
  <c r="U425" i="4" s="1"/>
  <c r="G425" i="4"/>
  <c r="T425" i="4" s="1"/>
  <c r="F425" i="4"/>
  <c r="S425" i="4" s="1"/>
  <c r="E425" i="4"/>
  <c r="R425" i="4" s="1"/>
  <c r="I442" i="4"/>
  <c r="V442" i="4" s="1"/>
  <c r="H442" i="4"/>
  <c r="U442" i="4" s="1"/>
  <c r="G442" i="4"/>
  <c r="T442" i="4" s="1"/>
  <c r="D442" i="4"/>
  <c r="Q442" i="4" s="1"/>
  <c r="F506" i="4"/>
  <c r="E506" i="4"/>
  <c r="D506" i="4"/>
  <c r="Q506" i="4" s="1"/>
  <c r="AG411" i="4"/>
  <c r="A426" i="4"/>
  <c r="BI407" i="7"/>
  <c r="BH409" i="7"/>
  <c r="TR4" i="1" s="1"/>
  <c r="BH411" i="7"/>
  <c r="AB407" i="7"/>
  <c r="AA409" i="7"/>
  <c r="SK4" i="1" s="1"/>
  <c r="AA411" i="7"/>
  <c r="BF411" i="6"/>
  <c r="BF409" i="6"/>
  <c r="WO4" i="1" s="1"/>
  <c r="BT406" i="6"/>
  <c r="AA407" i="6"/>
  <c r="Z409" i="6"/>
  <c r="VI4" i="1" s="1"/>
  <c r="Z411" i="6"/>
  <c r="BO407" i="6"/>
  <c r="BN411" i="6"/>
  <c r="BN409" i="6"/>
  <c r="WW4" i="1" s="1"/>
  <c r="BM409" i="7"/>
  <c r="TW4" i="1" s="1"/>
  <c r="BM411" i="7"/>
  <c r="CB406" i="6"/>
  <c r="CB785" i="6" s="1"/>
  <c r="CA406" i="7"/>
  <c r="AJ407" i="7"/>
  <c r="AI409" i="7"/>
  <c r="SS4" i="1" s="1"/>
  <c r="AI411" i="7"/>
  <c r="S409" i="7"/>
  <c r="SC4" i="1" s="1"/>
  <c r="T407" i="7"/>
  <c r="S411" i="7"/>
  <c r="BI407" i="6"/>
  <c r="BH409" i="6"/>
  <c r="WQ4" i="1" s="1"/>
  <c r="BH411" i="6"/>
  <c r="BC407" i="7"/>
  <c r="BB409" i="7"/>
  <c r="TL4" i="1" s="1"/>
  <c r="BB411" i="7"/>
  <c r="BC407" i="6"/>
  <c r="BB409" i="6"/>
  <c r="WK4" i="1" s="1"/>
  <c r="BB411" i="6"/>
  <c r="BO407" i="7"/>
  <c r="BN409" i="7"/>
  <c r="TX4" i="1" s="1"/>
  <c r="BN411" i="7"/>
  <c r="CB406" i="7"/>
  <c r="CB785" i="7" s="1"/>
  <c r="AI407" i="6"/>
  <c r="AH409" i="6"/>
  <c r="VQ4" i="1" s="1"/>
  <c r="AH411" i="6"/>
  <c r="AA407" i="8"/>
  <c r="Z409" i="8"/>
  <c r="PK4" i="1" s="1"/>
  <c r="Z411" i="8"/>
  <c r="AI407" i="8"/>
  <c r="AH409" i="8"/>
  <c r="PS4" i="1" s="1"/>
  <c r="AH411" i="8"/>
  <c r="BF409" i="8"/>
  <c r="QQ4" i="1" s="1"/>
  <c r="BF411" i="8"/>
  <c r="BT406" i="8"/>
  <c r="T407" i="8"/>
  <c r="S409" i="8"/>
  <c r="PD4" i="1" s="1"/>
  <c r="S411" i="8"/>
  <c r="BO407" i="8"/>
  <c r="BN409" i="8"/>
  <c r="QY4" i="1" s="1"/>
  <c r="BN411" i="8"/>
  <c r="CB406" i="8"/>
  <c r="CB785" i="8" s="1"/>
  <c r="BI407" i="8"/>
  <c r="BH409" i="8"/>
  <c r="QS4" i="1" s="1"/>
  <c r="BH411" i="8"/>
  <c r="AI407" i="4"/>
  <c r="AH409" i="4"/>
  <c r="AH411" i="4"/>
  <c r="BC407" i="4"/>
  <c r="BB411" i="4"/>
  <c r="BB409" i="4"/>
  <c r="BH407" i="4"/>
  <c r="BG411" i="4"/>
  <c r="BG409" i="4"/>
  <c r="BU406" i="4"/>
  <c r="BU407" i="4" s="1"/>
  <c r="S407" i="4"/>
  <c r="R411" i="4"/>
  <c r="R409" i="4"/>
  <c r="CA406" i="4"/>
  <c r="AA407" i="4"/>
  <c r="Z411" i="4"/>
  <c r="Z409" i="4"/>
  <c r="A443" i="4"/>
  <c r="A507" i="4"/>
  <c r="DJ249" i="6"/>
  <c r="DJ244" i="6"/>
  <c r="DJ245" i="6" s="1"/>
  <c r="DJ248" i="6"/>
  <c r="AM249" i="7"/>
  <c r="AM249" i="8"/>
  <c r="W249" i="7"/>
  <c r="W249" i="8"/>
  <c r="W249" i="6"/>
  <c r="C249" i="8"/>
  <c r="C249" i="7"/>
  <c r="AO249" i="7"/>
  <c r="AO249" i="8"/>
  <c r="E249" i="7"/>
  <c r="E249" i="8"/>
  <c r="BE249" i="7"/>
  <c r="BE249" i="8"/>
  <c r="BK249" i="7"/>
  <c r="BK249" i="8"/>
  <c r="AZ249" i="8"/>
  <c r="AZ249" i="7"/>
  <c r="BO249" i="7"/>
  <c r="BO249" i="8"/>
  <c r="BO249" i="6"/>
  <c r="AX249" i="8"/>
  <c r="AX249" i="7"/>
  <c r="D249" i="7"/>
  <c r="D249" i="8"/>
  <c r="AV249" i="8"/>
  <c r="AV249" i="7"/>
  <c r="BL249" i="8"/>
  <c r="BL249" i="7"/>
  <c r="BR249" i="7"/>
  <c r="BR249" i="8"/>
  <c r="AL249" i="8"/>
  <c r="AL249" i="7"/>
  <c r="AL249" i="6"/>
  <c r="AG249" i="7"/>
  <c r="AG249" i="8"/>
  <c r="G249" i="7"/>
  <c r="G249" i="8"/>
  <c r="G249" i="6"/>
  <c r="BA249" i="7"/>
  <c r="BA249" i="8"/>
  <c r="AI249" i="8"/>
  <c r="AI249" i="7"/>
  <c r="Z249" i="7"/>
  <c r="Z249" i="8"/>
  <c r="AN249" i="8"/>
  <c r="AN249" i="7"/>
  <c r="R249" i="8"/>
  <c r="R249" i="7"/>
  <c r="T249" i="7"/>
  <c r="T249" i="8"/>
  <c r="K249" i="7"/>
  <c r="K249" i="8"/>
  <c r="AK249" i="8"/>
  <c r="AK249" i="7"/>
  <c r="AK249" i="6"/>
  <c r="V249" i="7"/>
  <c r="V249" i="8"/>
  <c r="V249" i="6"/>
  <c r="AY249" i="8"/>
  <c r="AY249" i="7"/>
  <c r="U249" i="7"/>
  <c r="U249" i="8"/>
  <c r="BS249" i="8"/>
  <c r="BS249" i="7"/>
  <c r="F249" i="7"/>
  <c r="F249" i="8"/>
  <c r="F249" i="6"/>
  <c r="BD249" i="7"/>
  <c r="BD249" i="8"/>
  <c r="AW249" i="8"/>
  <c r="AW249" i="7"/>
  <c r="AJ249" i="8"/>
  <c r="AJ249" i="7"/>
  <c r="BN249" i="7"/>
  <c r="BN249" i="8"/>
  <c r="I249" i="7"/>
  <c r="I249" i="8"/>
  <c r="AH249" i="7"/>
  <c r="AH249" i="8"/>
  <c r="BB249" i="7"/>
  <c r="BB249" i="8"/>
  <c r="X249" i="7"/>
  <c r="X249" i="8"/>
  <c r="S249" i="7"/>
  <c r="S249" i="8"/>
  <c r="BM249" i="8"/>
  <c r="BM249" i="7"/>
  <c r="BQ249" i="7"/>
  <c r="BQ249" i="8"/>
  <c r="AM249" i="6"/>
  <c r="AA249" i="7"/>
  <c r="AA249" i="8"/>
  <c r="J249" i="7"/>
  <c r="J249" i="8"/>
  <c r="BP249" i="8"/>
  <c r="BP249" i="7"/>
  <c r="BP249" i="6"/>
  <c r="L249" i="7"/>
  <c r="L249" i="8"/>
  <c r="H249" i="7"/>
  <c r="H249" i="8"/>
  <c r="Y249" i="7"/>
  <c r="Y249" i="8"/>
  <c r="BC249" i="8"/>
  <c r="BC249" i="7"/>
  <c r="DJ246" i="6"/>
  <c r="DE249" i="8"/>
  <c r="DE249" i="7"/>
  <c r="CO249" i="7"/>
  <c r="CO249" i="8"/>
  <c r="CS249" i="6"/>
  <c r="CS249" i="7"/>
  <c r="CS249" i="8"/>
  <c r="DJ249" i="7"/>
  <c r="DJ249" i="8"/>
  <c r="CW249" i="7"/>
  <c r="CW249" i="8"/>
  <c r="CV249" i="8"/>
  <c r="CV249" i="7"/>
  <c r="CP249" i="7"/>
  <c r="CP249" i="8"/>
  <c r="CQ249" i="7"/>
  <c r="CQ249" i="8"/>
  <c r="CT249" i="7"/>
  <c r="CT249" i="8"/>
  <c r="CT249" i="6"/>
  <c r="CH249" i="7"/>
  <c r="CH249" i="8"/>
  <c r="CR249" i="8"/>
  <c r="CR249" i="7"/>
  <c r="DD249" i="8"/>
  <c r="DD249" i="7"/>
  <c r="CE249" i="7"/>
  <c r="CE249" i="8"/>
  <c r="DK249" i="8"/>
  <c r="DK249" i="7"/>
  <c r="CB249" i="7"/>
  <c r="CB249" i="8"/>
  <c r="DH249" i="8"/>
  <c r="DH249" i="7"/>
  <c r="DH249" i="6"/>
  <c r="DL249" i="8"/>
  <c r="DL249" i="7"/>
  <c r="BZ249" i="8"/>
  <c r="BZ249" i="7"/>
  <c r="CF249" i="7"/>
  <c r="CF249" i="8"/>
  <c r="CI249" i="7"/>
  <c r="CI249" i="8"/>
  <c r="DG249" i="6"/>
  <c r="DG249" i="7"/>
  <c r="DG249" i="8"/>
  <c r="DF249" i="7"/>
  <c r="DF249" i="8"/>
  <c r="CA249" i="8"/>
  <c r="CA249" i="7"/>
  <c r="CU249" i="7"/>
  <c r="CU249" i="8"/>
  <c r="CC249" i="6"/>
  <c r="CC249" i="7"/>
  <c r="CC249" i="8"/>
  <c r="DI249" i="8"/>
  <c r="DI249" i="7"/>
  <c r="DM249" i="7"/>
  <c r="DM249" i="8"/>
  <c r="CG249" i="7"/>
  <c r="CG249" i="8"/>
  <c r="CD249" i="7"/>
  <c r="CD249" i="8"/>
  <c r="CD249" i="6"/>
  <c r="O247" i="8"/>
  <c r="O248" i="8"/>
  <c r="O244" i="8"/>
  <c r="O245" i="8" s="1"/>
  <c r="O246" i="8"/>
  <c r="O249" i="8"/>
  <c r="P243" i="8"/>
  <c r="DB243" i="8"/>
  <c r="DA247" i="8"/>
  <c r="DA246" i="8"/>
  <c r="DA249" i="8"/>
  <c r="DA244" i="8"/>
  <c r="DA245" i="8" s="1"/>
  <c r="DA248" i="8"/>
  <c r="AS247" i="8"/>
  <c r="AS248" i="8"/>
  <c r="AS244" i="8"/>
  <c r="AS245" i="8" s="1"/>
  <c r="AT243" i="8"/>
  <c r="AS246" i="8"/>
  <c r="AS249" i="8"/>
  <c r="DQ249" i="8"/>
  <c r="DQ247" i="8"/>
  <c r="DQ246" i="8"/>
  <c r="DQ244" i="8"/>
  <c r="DQ245" i="8" s="1"/>
  <c r="DQ248" i="8"/>
  <c r="DR243" i="8"/>
  <c r="BJ243" i="7"/>
  <c r="BI248" i="7"/>
  <c r="BI244" i="7"/>
  <c r="BI245" i="7" s="1"/>
  <c r="BI247" i="7"/>
  <c r="BI246" i="7"/>
  <c r="BI249" i="7"/>
  <c r="CL249" i="8"/>
  <c r="CL244" i="8"/>
  <c r="CL245" i="8" s="1"/>
  <c r="CM243" i="8"/>
  <c r="CL248" i="8"/>
  <c r="CL247" i="8"/>
  <c r="CL246" i="8"/>
  <c r="BX243" i="8"/>
  <c r="BW247" i="8"/>
  <c r="BW248" i="8"/>
  <c r="BW244" i="8"/>
  <c r="BW245" i="8" s="1"/>
  <c r="BW246" i="8"/>
  <c r="BW249" i="8"/>
  <c r="DA248" i="7"/>
  <c r="DA244" i="7"/>
  <c r="DA245" i="7" s="1"/>
  <c r="DA247" i="7"/>
  <c r="DB243" i="7"/>
  <c r="DA246" i="7"/>
  <c r="DA249" i="7"/>
  <c r="AE244" i="7"/>
  <c r="AE245" i="7" s="1"/>
  <c r="AF243" i="7"/>
  <c r="AE247" i="7"/>
  <c r="AE246" i="7"/>
  <c r="AE249" i="7"/>
  <c r="AE248" i="7"/>
  <c r="CN243" i="7"/>
  <c r="CM249" i="7"/>
  <c r="CM248" i="7"/>
  <c r="CM244" i="7"/>
  <c r="CM245" i="7" s="1"/>
  <c r="CM247" i="7"/>
  <c r="CM246" i="7"/>
  <c r="BI249" i="8"/>
  <c r="BI246" i="8"/>
  <c r="BI247" i="8"/>
  <c r="BI244" i="8"/>
  <c r="BI245" i="8" s="1"/>
  <c r="BJ243" i="8"/>
  <c r="BI248" i="8"/>
  <c r="DQ246" i="7"/>
  <c r="DR243" i="7"/>
  <c r="DQ249" i="7"/>
  <c r="DQ248" i="7"/>
  <c r="DQ244" i="7"/>
  <c r="DQ245" i="7" s="1"/>
  <c r="DQ247" i="7"/>
  <c r="P249" i="7"/>
  <c r="P248" i="7"/>
  <c r="P244" i="7"/>
  <c r="P245" i="7" s="1"/>
  <c r="Q243" i="7"/>
  <c r="P247" i="7"/>
  <c r="P246" i="7"/>
  <c r="BW247" i="7"/>
  <c r="BX243" i="7"/>
  <c r="BW246" i="7"/>
  <c r="BW249" i="7"/>
  <c r="BW248" i="7"/>
  <c r="BW244" i="7"/>
  <c r="BW245" i="7" s="1"/>
  <c r="AS246" i="7"/>
  <c r="AS249" i="7"/>
  <c r="AS248" i="7"/>
  <c r="AS244" i="7"/>
  <c r="AS245" i="7" s="1"/>
  <c r="AT243" i="7"/>
  <c r="AS247" i="7"/>
  <c r="AD249" i="8"/>
  <c r="AD246" i="8"/>
  <c r="AE243" i="8"/>
  <c r="AD244" i="8"/>
  <c r="AD245" i="8" s="1"/>
  <c r="AD248" i="8"/>
  <c r="AD247" i="8"/>
  <c r="DJ247" i="6"/>
  <c r="BO243" i="4"/>
  <c r="AZ243" i="4"/>
  <c r="AK243" i="4"/>
  <c r="CS243" i="4"/>
  <c r="DH243" i="4"/>
  <c r="DH249" i="4" s="1"/>
  <c r="BA249" i="6"/>
  <c r="G243" i="4"/>
  <c r="V243" i="4"/>
  <c r="CD243" i="4"/>
  <c r="AY249" i="6"/>
  <c r="AZ249" i="6"/>
  <c r="BB244" i="6"/>
  <c r="BB245" i="6" s="1"/>
  <c r="BB249" i="6"/>
  <c r="BB248" i="6"/>
  <c r="BB247" i="6"/>
  <c r="BC243" i="6"/>
  <c r="BC246" i="6" s="1"/>
  <c r="BN249" i="6"/>
  <c r="CA249" i="6"/>
  <c r="R249" i="6"/>
  <c r="AG249" i="6"/>
  <c r="CO249" i="6"/>
  <c r="S249" i="6"/>
  <c r="BK249" i="6"/>
  <c r="AH249" i="6"/>
  <c r="AW249" i="6"/>
  <c r="DE249" i="6"/>
  <c r="T249" i="6"/>
  <c r="CB249" i="6"/>
  <c r="AI249" i="6"/>
  <c r="DF249" i="6"/>
  <c r="CP249" i="6"/>
  <c r="AX249" i="6"/>
  <c r="AJ249" i="6"/>
  <c r="CQ249" i="6"/>
  <c r="CR249" i="6"/>
  <c r="U249" i="6"/>
  <c r="D249" i="6"/>
  <c r="DD249" i="6"/>
  <c r="BL249" i="6"/>
  <c r="BM249" i="6"/>
  <c r="BZ249" i="6"/>
  <c r="C249" i="6"/>
  <c r="E249" i="6"/>
  <c r="AV249" i="6"/>
  <c r="Y246" i="6"/>
  <c r="Z243" i="6"/>
  <c r="Y249" i="6"/>
  <c r="Y247" i="6"/>
  <c r="Y248" i="6"/>
  <c r="Y244" i="6"/>
  <c r="Y245" i="6" s="1"/>
  <c r="DK249" i="6"/>
  <c r="DL243" i="6"/>
  <c r="DK248" i="6"/>
  <c r="DK244" i="6"/>
  <c r="DK245" i="6" s="1"/>
  <c r="DK246" i="6"/>
  <c r="DK247" i="6"/>
  <c r="AN248" i="6"/>
  <c r="AN244" i="6"/>
  <c r="AN245" i="6" s="1"/>
  <c r="AN247" i="6"/>
  <c r="AN246" i="6"/>
  <c r="AO243" i="6"/>
  <c r="AN249" i="6"/>
  <c r="BR248" i="6"/>
  <c r="BR244" i="6"/>
  <c r="BR245" i="6" s="1"/>
  <c r="BS243" i="6"/>
  <c r="BR249" i="6"/>
  <c r="BR247" i="6"/>
  <c r="BR246" i="6"/>
  <c r="I248" i="6"/>
  <c r="I244" i="6"/>
  <c r="I245" i="6" s="1"/>
  <c r="I247" i="6"/>
  <c r="I249" i="6"/>
  <c r="J243" i="6"/>
  <c r="I246" i="6"/>
  <c r="CF249" i="6"/>
  <c r="CF246" i="6"/>
  <c r="CF247" i="6"/>
  <c r="CF248" i="6"/>
  <c r="CF244" i="6"/>
  <c r="CF245" i="6" s="1"/>
  <c r="CG243" i="6"/>
  <c r="AY172" i="6"/>
  <c r="CV247" i="6"/>
  <c r="CV248" i="6"/>
  <c r="CV244" i="6"/>
  <c r="CV245" i="6" s="1"/>
  <c r="CV249" i="6"/>
  <c r="CV246" i="6"/>
  <c r="CW243" i="6"/>
  <c r="AS171" i="4"/>
  <c r="AT170" i="4"/>
  <c r="AU170" i="4" s="1"/>
  <c r="AV170" i="4" s="1"/>
  <c r="AW170" i="4" s="1"/>
  <c r="AX170" i="4" s="1"/>
  <c r="AY170" i="4" s="1"/>
  <c r="X172" i="4"/>
  <c r="Y170" i="4"/>
  <c r="Z170" i="4" s="1"/>
  <c r="AA170" i="4" s="1"/>
  <c r="AB170" i="4" s="1"/>
  <c r="AC170" i="4" s="1"/>
  <c r="AD170" i="4" s="1"/>
  <c r="AD172" i="4" s="1"/>
  <c r="AY172" i="4" s="1"/>
  <c r="Y171" i="4"/>
  <c r="Z171" i="4" s="1"/>
  <c r="AA171" i="4" s="1"/>
  <c r="AB171" i="4" s="1"/>
  <c r="AC171" i="4" s="1"/>
  <c r="AD171" i="4" s="1"/>
  <c r="AY171" i="4" s="1"/>
  <c r="VE114" i="1" l="1"/>
  <c r="VE113" i="1"/>
  <c r="LS4" i="1" a="1"/>
  <c r="LS4" i="1" s="1"/>
  <c r="MC4" i="1" a="1"/>
  <c r="MC4" i="1" s="1"/>
  <c r="BV786" i="6"/>
  <c r="BV788" i="6" s="1"/>
  <c r="CB407" i="6"/>
  <c r="CB407" i="7"/>
  <c r="CJ406" i="7"/>
  <c r="CJ785" i="7" s="1"/>
  <c r="CC785" i="7"/>
  <c r="CJ406" i="8"/>
  <c r="CJ785" i="8" s="1"/>
  <c r="CC785" i="8"/>
  <c r="BV786" i="8"/>
  <c r="BV788" i="8" s="1"/>
  <c r="CB407" i="8"/>
  <c r="CJ406" i="6"/>
  <c r="CJ785" i="6" s="1"/>
  <c r="CC785" i="6"/>
  <c r="BV786" i="7"/>
  <c r="BV788" i="7" s="1"/>
  <c r="LY4" i="1" s="1" a="1"/>
  <c r="LY4" i="1" s="1"/>
  <c r="VE86" i="1"/>
  <c r="VE85" i="1"/>
  <c r="VE87" i="1"/>
  <c r="VE88" i="1"/>
  <c r="VE89" i="1"/>
  <c r="VE90" i="1"/>
  <c r="VE91" i="1"/>
  <c r="VE92" i="1"/>
  <c r="VE93" i="1"/>
  <c r="VE94" i="1"/>
  <c r="VE95" i="1"/>
  <c r="VE96" i="1"/>
  <c r="VE97" i="1"/>
  <c r="VE98" i="1"/>
  <c r="VE99" i="1"/>
  <c r="VE100" i="1"/>
  <c r="VE101" i="1"/>
  <c r="VE102" i="1"/>
  <c r="VE103" i="1"/>
  <c r="VE104" i="1"/>
  <c r="VE105" i="1"/>
  <c r="VE106" i="1"/>
  <c r="VE107" i="1"/>
  <c r="VE108" i="1"/>
  <c r="VF12" i="1"/>
  <c r="AJ299" i="6"/>
  <c r="AJ301" i="6" s="1"/>
  <c r="AK295" i="6"/>
  <c r="AK300" i="6" s="1"/>
  <c r="AH304" i="6"/>
  <c r="OU4" i="1" a="1"/>
  <c r="OU4" i="1" s="1"/>
  <c r="OQ4" i="1" a="1"/>
  <c r="OQ4" i="1" s="1"/>
  <c r="AI299" i="6"/>
  <c r="AI303" i="6" s="1"/>
  <c r="AH301" i="6"/>
  <c r="AH311" i="6"/>
  <c r="AH303" i="6"/>
  <c r="AH310" i="6"/>
  <c r="AH309" i="6"/>
  <c r="AH308" i="6"/>
  <c r="AH307" i="6"/>
  <c r="AH306" i="6"/>
  <c r="AH305" i="6"/>
  <c r="AK295" i="4"/>
  <c r="AK300" i="4" s="1"/>
  <c r="AJ300" i="4"/>
  <c r="AJ310" i="4" s="1"/>
  <c r="AE310" i="4"/>
  <c r="AE304" i="4"/>
  <c r="AE305" i="4"/>
  <c r="AE306" i="4"/>
  <c r="AE307" i="4"/>
  <c r="AE308" i="4"/>
  <c r="AE309" i="4"/>
  <c r="AE304" i="6"/>
  <c r="AE305" i="6"/>
  <c r="AE306" i="6"/>
  <c r="AE307" i="6"/>
  <c r="AE308" i="6"/>
  <c r="AE309" i="6"/>
  <c r="AE310" i="6"/>
  <c r="Y308" i="4"/>
  <c r="Y309" i="4"/>
  <c r="Y310" i="4"/>
  <c r="Y304" i="4"/>
  <c r="Y306" i="4"/>
  <c r="Y305" i="4"/>
  <c r="Y307" i="4"/>
  <c r="Y304" i="6"/>
  <c r="Y305" i="6"/>
  <c r="Y306" i="6"/>
  <c r="Y308" i="6"/>
  <c r="Y309" i="6"/>
  <c r="Y310" i="6"/>
  <c r="Y307" i="6"/>
  <c r="AI304" i="4"/>
  <c r="AI305" i="4"/>
  <c r="AI307" i="4"/>
  <c r="AI308" i="4"/>
  <c r="AI309" i="4"/>
  <c r="AI310" i="4"/>
  <c r="AI306" i="4"/>
  <c r="AH304" i="4"/>
  <c r="AH305" i="4"/>
  <c r="AH306" i="4"/>
  <c r="AH307" i="4"/>
  <c r="AH308" i="4"/>
  <c r="AH309" i="4"/>
  <c r="AH310" i="4"/>
  <c r="AH301" i="4"/>
  <c r="AH303" i="4"/>
  <c r="AH311" i="4"/>
  <c r="T407" i="6"/>
  <c r="T409" i="6" s="1"/>
  <c r="VC4" i="1" s="1"/>
  <c r="S409" i="6"/>
  <c r="VB4" i="1" s="1"/>
  <c r="AI303" i="4"/>
  <c r="AI311" i="4"/>
  <c r="AI301" i="4"/>
  <c r="Y303" i="4"/>
  <c r="AE303" i="4"/>
  <c r="AE303" i="6"/>
  <c r="Y303" i="6"/>
  <c r="BC411" i="8"/>
  <c r="BC409" i="8"/>
  <c r="QN4" i="1" s="1"/>
  <c r="AE301" i="6"/>
  <c r="AE311" i="6"/>
  <c r="Y311" i="4"/>
  <c r="Y301" i="4"/>
  <c r="Y301" i="6"/>
  <c r="Y311" i="6"/>
  <c r="AE311" i="4"/>
  <c r="AE301" i="4"/>
  <c r="Q424" i="4"/>
  <c r="BM409" i="4"/>
  <c r="AK244" i="4"/>
  <c r="AK245" i="4" s="1"/>
  <c r="AK249" i="4"/>
  <c r="AK247" i="4"/>
  <c r="AK248" i="4"/>
  <c r="AK246" i="4"/>
  <c r="CS244" i="4"/>
  <c r="CS245" i="4" s="1"/>
  <c r="CS246" i="4"/>
  <c r="CS247" i="4"/>
  <c r="CS248" i="4"/>
  <c r="CS249" i="4"/>
  <c r="CD244" i="4"/>
  <c r="CD245" i="4" s="1"/>
  <c r="CD246" i="4"/>
  <c r="CD247" i="4"/>
  <c r="CD248" i="4"/>
  <c r="V244" i="4"/>
  <c r="V245" i="4" s="1"/>
  <c r="V246" i="4"/>
  <c r="V247" i="4"/>
  <c r="V248" i="4"/>
  <c r="V249" i="4"/>
  <c r="G244" i="4"/>
  <c r="G245" i="4" s="1"/>
  <c r="G248" i="4"/>
  <c r="G249" i="4"/>
  <c r="G246" i="4"/>
  <c r="G247" i="4"/>
  <c r="CD249" i="4"/>
  <c r="BO244" i="4"/>
  <c r="BO245" i="4" s="1"/>
  <c r="BO249" i="4"/>
  <c r="BO247" i="4"/>
  <c r="BO248" i="4"/>
  <c r="BO246" i="4"/>
  <c r="DH244" i="4"/>
  <c r="DH245" i="4" s="1"/>
  <c r="DH246" i="4"/>
  <c r="DH247" i="4"/>
  <c r="DH248" i="4"/>
  <c r="AZ248" i="4"/>
  <c r="AZ246" i="4"/>
  <c r="AZ249" i="4"/>
  <c r="AZ247" i="4"/>
  <c r="D425" i="4"/>
  <c r="C425" i="4" s="1"/>
  <c r="CA785" i="7"/>
  <c r="BZ785" i="7" s="1"/>
  <c r="CA786" i="7" s="1"/>
  <c r="CA788" i="7" s="1"/>
  <c r="CA407" i="7"/>
  <c r="BT785" i="8"/>
  <c r="BS785" i="8" s="1"/>
  <c r="BT786" i="8" s="1"/>
  <c r="BT788" i="8" s="1"/>
  <c r="BT407" i="8"/>
  <c r="BT407" i="4"/>
  <c r="BT409" i="4" s="1"/>
  <c r="BT785" i="6"/>
  <c r="BS785" i="6" s="1"/>
  <c r="BT786" i="6" s="1"/>
  <c r="BT788" i="6" s="1"/>
  <c r="BT407" i="6"/>
  <c r="P423" i="4"/>
  <c r="B423" i="4"/>
  <c r="F507" i="4"/>
  <c r="E507" i="4"/>
  <c r="D507" i="4"/>
  <c r="Q507" i="4" s="1"/>
  <c r="I443" i="4"/>
  <c r="V443" i="4" s="1"/>
  <c r="H443" i="4"/>
  <c r="U443" i="4" s="1"/>
  <c r="G443" i="4"/>
  <c r="T443" i="4" s="1"/>
  <c r="D443" i="4"/>
  <c r="Q443" i="4" s="1"/>
  <c r="I426" i="4"/>
  <c r="V426" i="4" s="1"/>
  <c r="H426" i="4"/>
  <c r="U426" i="4" s="1"/>
  <c r="G426" i="4"/>
  <c r="T426" i="4" s="1"/>
  <c r="F426" i="4"/>
  <c r="S426" i="4" s="1"/>
  <c r="E426" i="4"/>
  <c r="R426" i="4" s="1"/>
  <c r="A427" i="4"/>
  <c r="T409" i="7"/>
  <c r="SD4" i="1" s="1"/>
  <c r="U407" i="7"/>
  <c r="T411" i="7"/>
  <c r="AJ409" i="7"/>
  <c r="ST4" i="1" s="1"/>
  <c r="AJ411" i="7"/>
  <c r="BT409" i="7"/>
  <c r="UD4" i="1" s="1"/>
  <c r="BT411" i="7"/>
  <c r="CH406" i="7"/>
  <c r="BV407" i="6"/>
  <c r="BU409" i="6"/>
  <c r="XD4" i="1" s="1"/>
  <c r="BU411" i="6"/>
  <c r="CI406" i="6"/>
  <c r="CI785" i="6" s="1"/>
  <c r="BP407" i="6"/>
  <c r="BO409" i="6"/>
  <c r="WX4" i="1" s="1"/>
  <c r="BO411" i="6"/>
  <c r="AJ407" i="6"/>
  <c r="AI409" i="6"/>
  <c r="VR4" i="1" s="1"/>
  <c r="AI411" i="6"/>
  <c r="AB407" i="6"/>
  <c r="AA409" i="6"/>
  <c r="VJ4" i="1" s="1"/>
  <c r="AA411" i="6"/>
  <c r="BV407" i="7"/>
  <c r="BU409" i="7"/>
  <c r="UE4" i="1" s="1"/>
  <c r="BU411" i="7"/>
  <c r="CI406" i="7"/>
  <c r="CI785" i="7" s="1"/>
  <c r="BP407" i="7"/>
  <c r="BO409" i="7"/>
  <c r="TY4" i="1" s="1"/>
  <c r="BO411" i="7"/>
  <c r="BM409" i="6"/>
  <c r="WV4" i="1" s="1"/>
  <c r="BM411" i="6"/>
  <c r="CA406" i="6"/>
  <c r="BD407" i="6"/>
  <c r="BC409" i="6"/>
  <c r="WL4" i="1" s="1"/>
  <c r="BC411" i="6"/>
  <c r="BD407" i="7"/>
  <c r="BC409" i="7"/>
  <c r="TM4" i="1" s="1"/>
  <c r="BC411" i="7"/>
  <c r="AC407" i="7"/>
  <c r="AB409" i="7"/>
  <c r="SL4" i="1" s="1"/>
  <c r="AB411" i="7"/>
  <c r="BJ407" i="6"/>
  <c r="BI409" i="6"/>
  <c r="WR4" i="1" s="1"/>
  <c r="BI411" i="6"/>
  <c r="BJ407" i="7"/>
  <c r="BI409" i="7"/>
  <c r="TS4" i="1" s="1"/>
  <c r="BI411" i="7"/>
  <c r="BJ407" i="8"/>
  <c r="BI409" i="8"/>
  <c r="QT4" i="1" s="1"/>
  <c r="BI411" i="8"/>
  <c r="BV407" i="8"/>
  <c r="BU409" i="8"/>
  <c r="RF4" i="1" s="1"/>
  <c r="BU411" i="8"/>
  <c r="CI406" i="8"/>
  <c r="CI785" i="8" s="1"/>
  <c r="BP407" i="8"/>
  <c r="BO409" i="8"/>
  <c r="QZ4" i="1" s="1"/>
  <c r="BO411" i="8"/>
  <c r="U407" i="8"/>
  <c r="T409" i="8"/>
  <c r="PE4" i="1" s="1"/>
  <c r="T411" i="8"/>
  <c r="BE407" i="8"/>
  <c r="BD409" i="8"/>
  <c r="QO4" i="1" s="1"/>
  <c r="BD411" i="8"/>
  <c r="BM411" i="8"/>
  <c r="BM409" i="8"/>
  <c r="QX4" i="1" s="1"/>
  <c r="CA406" i="8"/>
  <c r="AJ407" i="8"/>
  <c r="AI409" i="8"/>
  <c r="PT4" i="1" s="1"/>
  <c r="AI411" i="8"/>
  <c r="AB407" i="8"/>
  <c r="AA409" i="8"/>
  <c r="PL4" i="1" s="1"/>
  <c r="AA411" i="8"/>
  <c r="AB407" i="4"/>
  <c r="AA409" i="4"/>
  <c r="AA411" i="4"/>
  <c r="CH406" i="4"/>
  <c r="S409" i="4"/>
  <c r="T407" i="4"/>
  <c r="S411" i="4"/>
  <c r="BO407" i="4"/>
  <c r="BN411" i="4"/>
  <c r="BN409" i="4"/>
  <c r="CB406" i="4"/>
  <c r="CB407" i="4" s="1"/>
  <c r="BI407" i="4"/>
  <c r="BH411" i="4"/>
  <c r="BH409" i="4"/>
  <c r="BD407" i="4"/>
  <c r="BC409" i="4"/>
  <c r="BC411" i="4"/>
  <c r="AJ407" i="4"/>
  <c r="AI409" i="4"/>
  <c r="AI411" i="4"/>
  <c r="A508" i="4"/>
  <c r="A444" i="4"/>
  <c r="AE249" i="8"/>
  <c r="AE246" i="8"/>
  <c r="AF243" i="8"/>
  <c r="AE244" i="8"/>
  <c r="AE245" i="8" s="1"/>
  <c r="AE248" i="8"/>
  <c r="AE247" i="8"/>
  <c r="AT249" i="7"/>
  <c r="AT246" i="7"/>
  <c r="AT248" i="7"/>
  <c r="AT244" i="7"/>
  <c r="AT245" i="7" s="1"/>
  <c r="AU243" i="7"/>
  <c r="AT247" i="7"/>
  <c r="BJ247" i="7"/>
  <c r="BJ248" i="7"/>
  <c r="BJ244" i="7"/>
  <c r="BJ245" i="7" s="1"/>
  <c r="BJ246" i="7"/>
  <c r="BJ249" i="7"/>
  <c r="DR249" i="8"/>
  <c r="DR246" i="8"/>
  <c r="DR244" i="8"/>
  <c r="DR245" i="8" s="1"/>
  <c r="DR248" i="8"/>
  <c r="DR247" i="8"/>
  <c r="CN249" i="7"/>
  <c r="CN248" i="7"/>
  <c r="CN244" i="7"/>
  <c r="CN245" i="7" s="1"/>
  <c r="CN247" i="7"/>
  <c r="CN246" i="7"/>
  <c r="AF244" i="7"/>
  <c r="AF245" i="7" s="1"/>
  <c r="AF247" i="7"/>
  <c r="AF246" i="7"/>
  <c r="AF249" i="7"/>
  <c r="AF248" i="7"/>
  <c r="BX247" i="7"/>
  <c r="BY243" i="7"/>
  <c r="BX246" i="7"/>
  <c r="BX249" i="7"/>
  <c r="BX248" i="7"/>
  <c r="BX244" i="7"/>
  <c r="BX245" i="7" s="1"/>
  <c r="AT247" i="8"/>
  <c r="AT248" i="8"/>
  <c r="AT244" i="8"/>
  <c r="AT245" i="8" s="1"/>
  <c r="AU243" i="8"/>
  <c r="AT246" i="8"/>
  <c r="AT249" i="8"/>
  <c r="DB248" i="7"/>
  <c r="DB244" i="7"/>
  <c r="DB245" i="7" s="1"/>
  <c r="DB249" i="7"/>
  <c r="DB247" i="7"/>
  <c r="DC243" i="7"/>
  <c r="DB246" i="7"/>
  <c r="Q249" i="7"/>
  <c r="Q248" i="7"/>
  <c r="Q244" i="7"/>
  <c r="Q245" i="7" s="1"/>
  <c r="Q247" i="7"/>
  <c r="Q246" i="7"/>
  <c r="DC243" i="8"/>
  <c r="DB247" i="8"/>
  <c r="DB246" i="8"/>
  <c r="DB249" i="8"/>
  <c r="DB244" i="8"/>
  <c r="DB245" i="8" s="1"/>
  <c r="DB248" i="8"/>
  <c r="P248" i="8"/>
  <c r="P244" i="8"/>
  <c r="P245" i="8" s="1"/>
  <c r="P247" i="8"/>
  <c r="P246" i="8"/>
  <c r="P249" i="8"/>
  <c r="Q243" i="8"/>
  <c r="BX247" i="8"/>
  <c r="BX248" i="8"/>
  <c r="BX244" i="8"/>
  <c r="BX245" i="8" s="1"/>
  <c r="BX246" i="8"/>
  <c r="BX249" i="8"/>
  <c r="BY243" i="8"/>
  <c r="DR246" i="7"/>
  <c r="DR247" i="7"/>
  <c r="DR249" i="7"/>
  <c r="DR248" i="7"/>
  <c r="DR244" i="7"/>
  <c r="DR245" i="7" s="1"/>
  <c r="BJ249" i="8"/>
  <c r="BJ246" i="8"/>
  <c r="BJ247" i="8"/>
  <c r="BJ244" i="8"/>
  <c r="BJ245" i="8" s="1"/>
  <c r="BJ248" i="8"/>
  <c r="CM249" i="8"/>
  <c r="CM246" i="8"/>
  <c r="CM244" i="8"/>
  <c r="CM245" i="8" s="1"/>
  <c r="CN243" i="8"/>
  <c r="CM248" i="8"/>
  <c r="CM247" i="8"/>
  <c r="BC247" i="6"/>
  <c r="BD243" i="6"/>
  <c r="BD246" i="6" s="1"/>
  <c r="AZ244" i="4"/>
  <c r="AZ245" i="4" s="1"/>
  <c r="DI243" i="4"/>
  <c r="CT243" i="4"/>
  <c r="CE243" i="4"/>
  <c r="W243" i="4"/>
  <c r="AL243" i="4"/>
  <c r="H243" i="4"/>
  <c r="BA243" i="4"/>
  <c r="BP243" i="4"/>
  <c r="BC244" i="6"/>
  <c r="BC245" i="6" s="1"/>
  <c r="BC248" i="6"/>
  <c r="BC249" i="6"/>
  <c r="BS248" i="6"/>
  <c r="BS244" i="6"/>
  <c r="BS245" i="6" s="1"/>
  <c r="BT243" i="6"/>
  <c r="BS249" i="6"/>
  <c r="BS247" i="6"/>
  <c r="BS246" i="6"/>
  <c r="CW247" i="6"/>
  <c r="CW248" i="6"/>
  <c r="CW244" i="6"/>
  <c r="CW245" i="6" s="1"/>
  <c r="CW249" i="6"/>
  <c r="CX243" i="6"/>
  <c r="CW246" i="6"/>
  <c r="AO248" i="6"/>
  <c r="AO244" i="6"/>
  <c r="AO245" i="6" s="1"/>
  <c r="AO247" i="6"/>
  <c r="AO246" i="6"/>
  <c r="AP243" i="6"/>
  <c r="AO249" i="6"/>
  <c r="CG249" i="6"/>
  <c r="CG246" i="6"/>
  <c r="CH243" i="6"/>
  <c r="CG247" i="6"/>
  <c r="CG248" i="6"/>
  <c r="CG244" i="6"/>
  <c r="CG245" i="6" s="1"/>
  <c r="DL249" i="6"/>
  <c r="DL246" i="6"/>
  <c r="DL247" i="6"/>
  <c r="DL248" i="6"/>
  <c r="DL244" i="6"/>
  <c r="DL245" i="6" s="1"/>
  <c r="DM243" i="6"/>
  <c r="Z246" i="6"/>
  <c r="AA243" i="6"/>
  <c r="Z249" i="6"/>
  <c r="Z247" i="6"/>
  <c r="Z248" i="6"/>
  <c r="Z244" i="6"/>
  <c r="Z245" i="6" s="1"/>
  <c r="J248" i="6"/>
  <c r="J244" i="6"/>
  <c r="J245" i="6" s="1"/>
  <c r="J247" i="6"/>
  <c r="J249" i="6"/>
  <c r="K243" i="6"/>
  <c r="J246" i="6"/>
  <c r="AS172" i="4"/>
  <c r="AT171" i="4"/>
  <c r="AU171" i="4"/>
  <c r="AV171" i="4"/>
  <c r="AW171" i="4"/>
  <c r="Y172" i="4"/>
  <c r="AT172" i="4" s="1"/>
  <c r="AA172" i="4"/>
  <c r="AV172" i="4" s="1"/>
  <c r="AC172" i="4"/>
  <c r="AX172" i="4" s="1"/>
  <c r="Z172" i="4"/>
  <c r="AU172" i="4" s="1"/>
  <c r="AB172" i="4"/>
  <c r="AW172" i="4" s="1"/>
  <c r="AX171" i="4"/>
  <c r="D97" i="3"/>
  <c r="D96" i="3"/>
  <c r="D95" i="3"/>
  <c r="D74" i="3"/>
  <c r="D70" i="3"/>
  <c r="D60" i="3"/>
  <c r="LT4" i="1" l="1" a="1"/>
  <c r="LT4" i="1" s="1"/>
  <c r="VF114" i="1"/>
  <c r="VF113" i="1"/>
  <c r="MD4" i="1" a="1"/>
  <c r="MD4" i="1" s="1"/>
  <c r="CC786" i="7"/>
  <c r="CC788" i="7" s="1"/>
  <c r="LZ4" i="1" s="1" a="1"/>
  <c r="LZ4" i="1" s="1"/>
  <c r="AJ303" i="6"/>
  <c r="CC786" i="8"/>
  <c r="CC788" i="8" s="1"/>
  <c r="CI407" i="7"/>
  <c r="CJ407" i="7" s="1"/>
  <c r="CJ786" i="7"/>
  <c r="CJ788" i="7" s="1"/>
  <c r="CI407" i="8"/>
  <c r="CJ407" i="8" s="1"/>
  <c r="CJ786" i="8"/>
  <c r="CJ788" i="8" s="1"/>
  <c r="CI407" i="6"/>
  <c r="CJ407" i="6" s="1"/>
  <c r="CJ786" i="6"/>
  <c r="CJ788" i="6" s="1"/>
  <c r="CC786" i="6"/>
  <c r="CC788" i="6" s="1"/>
  <c r="AJ309" i="6"/>
  <c r="AK299" i="4"/>
  <c r="AK305" i="4" s="1"/>
  <c r="AJ306" i="6"/>
  <c r="AK299" i="6"/>
  <c r="AK302" i="6" s="1"/>
  <c r="AJ310" i="6"/>
  <c r="AJ304" i="6"/>
  <c r="AJ308" i="6"/>
  <c r="AJ307" i="6"/>
  <c r="AJ305" i="6"/>
  <c r="AJ311" i="6"/>
  <c r="AJ302" i="6"/>
  <c r="VF86" i="1"/>
  <c r="VF85" i="1"/>
  <c r="VF87" i="1"/>
  <c r="VF88" i="1"/>
  <c r="VF89" i="1"/>
  <c r="VF90" i="1"/>
  <c r="VF91" i="1"/>
  <c r="VF92" i="1"/>
  <c r="VF93" i="1"/>
  <c r="VF94" i="1"/>
  <c r="VF95" i="1"/>
  <c r="VF96" i="1"/>
  <c r="VF97" i="1"/>
  <c r="VF98" i="1"/>
  <c r="VF99" i="1"/>
  <c r="VF100" i="1"/>
  <c r="VF101" i="1"/>
  <c r="VF102" i="1"/>
  <c r="VF103" i="1"/>
  <c r="VF104" i="1"/>
  <c r="VF105" i="1"/>
  <c r="VF106" i="1"/>
  <c r="VF107" i="1"/>
  <c r="VF108" i="1"/>
  <c r="VG12" i="1"/>
  <c r="AI307" i="6"/>
  <c r="AI304" i="6"/>
  <c r="AI302" i="6"/>
  <c r="OX4" i="1" a="1"/>
  <c r="OX4" i="1" s="1"/>
  <c r="AI306" i="6"/>
  <c r="AI305" i="6"/>
  <c r="AI301" i="6"/>
  <c r="AI311" i="6"/>
  <c r="AI310" i="6"/>
  <c r="AI309" i="6"/>
  <c r="AI308" i="6"/>
  <c r="AJ301" i="4"/>
  <c r="AJ309" i="4"/>
  <c r="AJ308" i="4"/>
  <c r="AJ306" i="4"/>
  <c r="AJ305" i="4"/>
  <c r="AJ304" i="4"/>
  <c r="AJ303" i="4"/>
  <c r="AJ307" i="4"/>
  <c r="AJ311" i="4"/>
  <c r="T411" i="6"/>
  <c r="U407" i="6"/>
  <c r="U409" i="6" s="1"/>
  <c r="VD4" i="1" s="1"/>
  <c r="BT411" i="4"/>
  <c r="AL244" i="4"/>
  <c r="AL245" i="4" s="1"/>
  <c r="AL249" i="4"/>
  <c r="AL247" i="4"/>
  <c r="AL248" i="4"/>
  <c r="AL246" i="4"/>
  <c r="BA244" i="4"/>
  <c r="BA245" i="4" s="1"/>
  <c r="BA248" i="4"/>
  <c r="BA246" i="4"/>
  <c r="BA249" i="4"/>
  <c r="BA247" i="4"/>
  <c r="CE244" i="4"/>
  <c r="CE245" i="4" s="1"/>
  <c r="CE246" i="4"/>
  <c r="CE247" i="4"/>
  <c r="CE248" i="4"/>
  <c r="CE249" i="4"/>
  <c r="BP244" i="4"/>
  <c r="BP245" i="4" s="1"/>
  <c r="BP249" i="4"/>
  <c r="BP247" i="4"/>
  <c r="BP248" i="4"/>
  <c r="BP246" i="4"/>
  <c r="W244" i="4"/>
  <c r="W245" i="4" s="1"/>
  <c r="W246" i="4"/>
  <c r="W247" i="4"/>
  <c r="W249" i="4"/>
  <c r="W248" i="4"/>
  <c r="CT244" i="4"/>
  <c r="CT245" i="4" s="1"/>
  <c r="CT246" i="4"/>
  <c r="CT247" i="4"/>
  <c r="CT248" i="4"/>
  <c r="CT249" i="4"/>
  <c r="H244" i="4"/>
  <c r="H245" i="4" s="1"/>
  <c r="H246" i="4"/>
  <c r="H247" i="4"/>
  <c r="H248" i="4"/>
  <c r="H249" i="4"/>
  <c r="DI244" i="4"/>
  <c r="DI245" i="4" s="1"/>
  <c r="DI246" i="4"/>
  <c r="DI247" i="4"/>
  <c r="DI248" i="4"/>
  <c r="DI249" i="4"/>
  <c r="D426" i="4"/>
  <c r="C426" i="4" s="1"/>
  <c r="CH785" i="7"/>
  <c r="CG785" i="7" s="1"/>
  <c r="CH786" i="7" s="1"/>
  <c r="CH788" i="7" s="1"/>
  <c r="CH407" i="7"/>
  <c r="CA785" i="8"/>
  <c r="BZ785" i="8" s="1"/>
  <c r="CA786" i="8" s="1"/>
  <c r="CA788" i="8" s="1"/>
  <c r="CA407" i="8"/>
  <c r="CA785" i="6"/>
  <c r="BZ785" i="6" s="1"/>
  <c r="CA786" i="6" s="1"/>
  <c r="CA788" i="6" s="1"/>
  <c r="CA407" i="6"/>
  <c r="CA407" i="4"/>
  <c r="P424" i="4"/>
  <c r="B424" i="4"/>
  <c r="Q425" i="4"/>
  <c r="I427" i="4"/>
  <c r="V427" i="4" s="1"/>
  <c r="H427" i="4"/>
  <c r="U427" i="4" s="1"/>
  <c r="G427" i="4"/>
  <c r="T427" i="4" s="1"/>
  <c r="F427" i="4"/>
  <c r="S427" i="4" s="1"/>
  <c r="E427" i="4"/>
  <c r="R427" i="4" s="1"/>
  <c r="I444" i="4"/>
  <c r="V444" i="4" s="1"/>
  <c r="H444" i="4"/>
  <c r="U444" i="4" s="1"/>
  <c r="G444" i="4"/>
  <c r="T444" i="4" s="1"/>
  <c r="D444" i="4"/>
  <c r="Q444" i="4" s="1"/>
  <c r="F508" i="4"/>
  <c r="E508" i="4"/>
  <c r="D508" i="4"/>
  <c r="Q508" i="4" s="1"/>
  <c r="A428" i="4"/>
  <c r="BQ407" i="7"/>
  <c r="BP409" i="7"/>
  <c r="TZ4" i="1" s="1"/>
  <c r="BP411" i="7"/>
  <c r="CC407" i="7"/>
  <c r="CB409" i="7"/>
  <c r="UL4" i="1" s="1"/>
  <c r="CB411" i="7"/>
  <c r="BW407" i="7"/>
  <c r="BV409" i="7"/>
  <c r="UF4" i="1" s="1"/>
  <c r="BV411" i="7"/>
  <c r="AC407" i="6"/>
  <c r="AB409" i="6"/>
  <c r="VK4" i="1" s="1"/>
  <c r="AB411" i="6"/>
  <c r="BK407" i="7"/>
  <c r="BJ409" i="7"/>
  <c r="TT4" i="1" s="1"/>
  <c r="BJ411" i="7"/>
  <c r="AJ409" i="6"/>
  <c r="VS4" i="1" s="1"/>
  <c r="AJ411" i="6"/>
  <c r="BK407" i="6"/>
  <c r="BJ409" i="6"/>
  <c r="WS4" i="1" s="1"/>
  <c r="BJ411" i="6"/>
  <c r="BQ407" i="6"/>
  <c r="BP409" i="6"/>
  <c r="WY4" i="1" s="1"/>
  <c r="BP411" i="6"/>
  <c r="CC407" i="6"/>
  <c r="CB409" i="6"/>
  <c r="XK4" i="1" s="1"/>
  <c r="CB411" i="6"/>
  <c r="AC409" i="7"/>
  <c r="SM4" i="1" s="1"/>
  <c r="AC411" i="7"/>
  <c r="BE407" i="7"/>
  <c r="BD409" i="7"/>
  <c r="TN4" i="1" s="1"/>
  <c r="BD411" i="7"/>
  <c r="BW407" i="6"/>
  <c r="BV409" i="6"/>
  <c r="XE4" i="1" s="1"/>
  <c r="BV411" i="6"/>
  <c r="CA409" i="7"/>
  <c r="UK4" i="1" s="1"/>
  <c r="CA411" i="7"/>
  <c r="BE407" i="6"/>
  <c r="BD409" i="6"/>
  <c r="WM4" i="1" s="1"/>
  <c r="BD411" i="6"/>
  <c r="BT411" i="6"/>
  <c r="BT409" i="6"/>
  <c r="XC4" i="1" s="1"/>
  <c r="CH406" i="6"/>
  <c r="CH407" i="6" s="1"/>
  <c r="U409" i="7"/>
  <c r="SE4" i="1" s="1"/>
  <c r="V407" i="7"/>
  <c r="U411" i="7"/>
  <c r="AC407" i="8"/>
  <c r="AB409" i="8"/>
  <c r="PM4" i="1" s="1"/>
  <c r="AB411" i="8"/>
  <c r="AJ409" i="8"/>
  <c r="PU4" i="1" s="1"/>
  <c r="AJ411" i="8"/>
  <c r="BT409" i="8"/>
  <c r="RE4" i="1" s="1"/>
  <c r="BT411" i="8"/>
  <c r="CH406" i="8"/>
  <c r="CH407" i="8" s="1"/>
  <c r="BE409" i="8"/>
  <c r="QP4" i="1" s="1"/>
  <c r="BE411" i="8"/>
  <c r="V407" i="8"/>
  <c r="U409" i="8"/>
  <c r="PF4" i="1" s="1"/>
  <c r="U411" i="8"/>
  <c r="BQ407" i="8"/>
  <c r="BP409" i="8"/>
  <c r="RA4" i="1" s="1"/>
  <c r="BP411" i="8"/>
  <c r="CC407" i="8"/>
  <c r="CB409" i="8"/>
  <c r="RM4" i="1" s="1"/>
  <c r="CB411" i="8"/>
  <c r="BW407" i="8"/>
  <c r="BV409" i="8"/>
  <c r="RG4" i="1" s="1"/>
  <c r="BV411" i="8"/>
  <c r="BK407" i="8"/>
  <c r="BJ409" i="8"/>
  <c r="QU4" i="1" s="1"/>
  <c r="BJ411" i="8"/>
  <c r="AJ411" i="4"/>
  <c r="AJ409" i="4"/>
  <c r="BE407" i="4"/>
  <c r="BD409" i="4"/>
  <c r="BD411" i="4"/>
  <c r="BJ407" i="4"/>
  <c r="BI411" i="4"/>
  <c r="BI409" i="4"/>
  <c r="BV407" i="4"/>
  <c r="BU411" i="4"/>
  <c r="BU409" i="4"/>
  <c r="CI406" i="4"/>
  <c r="CI407" i="4" s="1"/>
  <c r="BP407" i="4"/>
  <c r="BO411" i="4"/>
  <c r="BO409" i="4"/>
  <c r="T411" i="4"/>
  <c r="T409" i="4"/>
  <c r="U407" i="4"/>
  <c r="AC407" i="4"/>
  <c r="AB409" i="4"/>
  <c r="AB411" i="4"/>
  <c r="A445" i="4"/>
  <c r="A509" i="4"/>
  <c r="DC247" i="8"/>
  <c r="DC248" i="8"/>
  <c r="DC244" i="8"/>
  <c r="DC245" i="8" s="1"/>
  <c r="DC246" i="8"/>
  <c r="DC249" i="8"/>
  <c r="CN249" i="8"/>
  <c r="CN246" i="8"/>
  <c r="CN244" i="8"/>
  <c r="CN245" i="8" s="1"/>
  <c r="CN248" i="8"/>
  <c r="CN247" i="8"/>
  <c r="DC244" i="7"/>
  <c r="DC245" i="7" s="1"/>
  <c r="DC247" i="7"/>
  <c r="DC246" i="7"/>
  <c r="DC249" i="7"/>
  <c r="DC248" i="7"/>
  <c r="AU246" i="7"/>
  <c r="AU249" i="7"/>
  <c r="AU248" i="7"/>
  <c r="AU244" i="7"/>
  <c r="AU245" i="7" s="1"/>
  <c r="AU247" i="7"/>
  <c r="AU247" i="8"/>
  <c r="AU248" i="8"/>
  <c r="AU244" i="8"/>
  <c r="AU245" i="8" s="1"/>
  <c r="AU246" i="8"/>
  <c r="AU249" i="8"/>
  <c r="BY247" i="8"/>
  <c r="BY248" i="8"/>
  <c r="BY244" i="8"/>
  <c r="BY245" i="8" s="1"/>
  <c r="BY246" i="8"/>
  <c r="BY249" i="8"/>
  <c r="Q248" i="8"/>
  <c r="Q244" i="8"/>
  <c r="Q245" i="8" s="1"/>
  <c r="Q247" i="8"/>
  <c r="Q246" i="8"/>
  <c r="Q249" i="8"/>
  <c r="AF246" i="8"/>
  <c r="AF249" i="8"/>
  <c r="AF244" i="8"/>
  <c r="AF245" i="8" s="1"/>
  <c r="AF248" i="8"/>
  <c r="AF247" i="8"/>
  <c r="BY247" i="7"/>
  <c r="BY246" i="7"/>
  <c r="BY249" i="7"/>
  <c r="BY248" i="7"/>
  <c r="BY244" i="7"/>
  <c r="BY245" i="7" s="1"/>
  <c r="BD244" i="6"/>
  <c r="BD245" i="6" s="1"/>
  <c r="BD248" i="6"/>
  <c r="BD249" i="6"/>
  <c r="BE243" i="6"/>
  <c r="BE248" i="6" s="1"/>
  <c r="BD247" i="6"/>
  <c r="X243" i="4"/>
  <c r="CF243" i="4"/>
  <c r="BQ243" i="4"/>
  <c r="CU243" i="4"/>
  <c r="AM243" i="4"/>
  <c r="BB243" i="4"/>
  <c r="I243" i="4"/>
  <c r="DJ243" i="4"/>
  <c r="CH246" i="6"/>
  <c r="CI243" i="6"/>
  <c r="CH247" i="6"/>
  <c r="CH249" i="6"/>
  <c r="CH248" i="6"/>
  <c r="CH244" i="6"/>
  <c r="CH245" i="6" s="1"/>
  <c r="AP248" i="6"/>
  <c r="AP244" i="6"/>
  <c r="AP245" i="6" s="1"/>
  <c r="AP247" i="6"/>
  <c r="AP249" i="6"/>
  <c r="AP246" i="6"/>
  <c r="AQ243" i="6"/>
  <c r="K248" i="6"/>
  <c r="K244" i="6"/>
  <c r="K245" i="6" s="1"/>
  <c r="K247" i="6"/>
  <c r="K249" i="6"/>
  <c r="L243" i="6"/>
  <c r="K246" i="6"/>
  <c r="CX248" i="6"/>
  <c r="CX244" i="6"/>
  <c r="CX245" i="6" s="1"/>
  <c r="CX247" i="6"/>
  <c r="CX246" i="6"/>
  <c r="CX249" i="6"/>
  <c r="CY243" i="6"/>
  <c r="AA246" i="6"/>
  <c r="AB243" i="6"/>
  <c r="AA249" i="6"/>
  <c r="AA247" i="6"/>
  <c r="AA248" i="6"/>
  <c r="AA244" i="6"/>
  <c r="AA245" i="6" s="1"/>
  <c r="DM249" i="6"/>
  <c r="DM246" i="6"/>
  <c r="DN243" i="6"/>
  <c r="DM247" i="6"/>
  <c r="DM248" i="6"/>
  <c r="DM244" i="6"/>
  <c r="DM245" i="6" s="1"/>
  <c r="BT248" i="6"/>
  <c r="BT244" i="6"/>
  <c r="BT245" i="6" s="1"/>
  <c r="BU243" i="6"/>
  <c r="BT249" i="6"/>
  <c r="BT247" i="6"/>
  <c r="BT246" i="6"/>
  <c r="VG114" i="1" l="1"/>
  <c r="VG113" i="1"/>
  <c r="CI411" i="6"/>
  <c r="ME4" i="1" a="1"/>
  <c r="ME4" i="1" s="1"/>
  <c r="CI409" i="6"/>
  <c r="XR4" i="1" s="1"/>
  <c r="CI409" i="8"/>
  <c r="RT4" i="1" s="1"/>
  <c r="MA4" i="1" a="1"/>
  <c r="MA4" i="1" s="1"/>
  <c r="CI409" i="7"/>
  <c r="US4" i="1" s="1"/>
  <c r="CI411" i="8"/>
  <c r="LU4" i="1" a="1"/>
  <c r="LU4" i="1" s="1"/>
  <c r="CI411" i="7"/>
  <c r="AK311" i="4"/>
  <c r="AK311" i="6"/>
  <c r="AK303" i="6"/>
  <c r="AK303" i="4"/>
  <c r="AK301" i="6"/>
  <c r="AK301" i="4"/>
  <c r="AK304" i="6"/>
  <c r="AK310" i="6"/>
  <c r="AK309" i="6"/>
  <c r="AK308" i="6"/>
  <c r="AK307" i="6"/>
  <c r="AK306" i="6"/>
  <c r="AK310" i="4"/>
  <c r="AK308" i="4"/>
  <c r="AK309" i="4"/>
  <c r="AK306" i="4"/>
  <c r="AK304" i="4"/>
  <c r="AK307" i="4"/>
  <c r="AK305" i="6"/>
  <c r="VG86" i="1"/>
  <c r="VG85" i="1"/>
  <c r="VG87" i="1"/>
  <c r="VG88" i="1"/>
  <c r="VG89" i="1"/>
  <c r="VG90" i="1"/>
  <c r="VG91" i="1"/>
  <c r="VG92" i="1"/>
  <c r="VG93" i="1"/>
  <c r="VG94" i="1"/>
  <c r="VG95" i="1"/>
  <c r="VG96" i="1"/>
  <c r="VG97" i="1"/>
  <c r="VG98" i="1"/>
  <c r="VG99" i="1"/>
  <c r="VG100" i="1"/>
  <c r="VG101" i="1"/>
  <c r="VG102" i="1"/>
  <c r="VG103" i="1"/>
  <c r="VG104" i="1"/>
  <c r="VG105" i="1"/>
  <c r="VG106" i="1"/>
  <c r="VG107" i="1"/>
  <c r="VG108" i="1"/>
  <c r="VH12" i="1"/>
  <c r="OY4" i="1" a="1"/>
  <c r="OY4" i="1" s="1"/>
  <c r="V407" i="6"/>
  <c r="V409" i="6" s="1"/>
  <c r="VE4" i="1" s="1"/>
  <c r="U411" i="6"/>
  <c r="BB244" i="4"/>
  <c r="BB245" i="4" s="1"/>
  <c r="BB248" i="4"/>
  <c r="BB246" i="4"/>
  <c r="BB249" i="4"/>
  <c r="BB247" i="4"/>
  <c r="I244" i="4"/>
  <c r="I245" i="4" s="1"/>
  <c r="I246" i="4"/>
  <c r="I247" i="4"/>
  <c r="I248" i="4"/>
  <c r="I249" i="4"/>
  <c r="AM244" i="4"/>
  <c r="AM245" i="4" s="1"/>
  <c r="AM249" i="4"/>
  <c r="AM247" i="4"/>
  <c r="AM248" i="4"/>
  <c r="AM246" i="4"/>
  <c r="CU244" i="4"/>
  <c r="CU245" i="4" s="1"/>
  <c r="CU246" i="4"/>
  <c r="CU247" i="4"/>
  <c r="CU248" i="4"/>
  <c r="CU249" i="4"/>
  <c r="DJ244" i="4"/>
  <c r="DJ245" i="4" s="1"/>
  <c r="DJ246" i="4"/>
  <c r="DJ247" i="4"/>
  <c r="DJ248" i="4"/>
  <c r="DJ249" i="4"/>
  <c r="BQ244" i="4"/>
  <c r="BQ245" i="4" s="1"/>
  <c r="BQ249" i="4"/>
  <c r="BQ247" i="4"/>
  <c r="BQ248" i="4"/>
  <c r="BQ246" i="4"/>
  <c r="CF244" i="4"/>
  <c r="CF245" i="4" s="1"/>
  <c r="CF246" i="4"/>
  <c r="CF247" i="4"/>
  <c r="CF248" i="4"/>
  <c r="CF249" i="4"/>
  <c r="X244" i="4"/>
  <c r="X245" i="4" s="1"/>
  <c r="X246" i="4"/>
  <c r="X249" i="4"/>
  <c r="X247" i="4"/>
  <c r="X248" i="4"/>
  <c r="Q426" i="4"/>
  <c r="D427" i="4"/>
  <c r="Q427" i="4" s="1"/>
  <c r="CH407" i="4"/>
  <c r="CH411" i="4" s="1"/>
  <c r="CH785" i="6"/>
  <c r="CG785" i="6" s="1"/>
  <c r="CH786" i="6" s="1"/>
  <c r="CH788" i="6" s="1"/>
  <c r="MF4" i="1" s="1" a="1"/>
  <c r="MF4" i="1" s="1"/>
  <c r="CH785" i="8"/>
  <c r="CG785" i="8" s="1"/>
  <c r="CH786" i="8" s="1"/>
  <c r="CH788" i="8" s="1"/>
  <c r="LV4" i="1" s="1" a="1"/>
  <c r="LV4" i="1" s="1"/>
  <c r="C429" i="4"/>
  <c r="P425" i="4"/>
  <c r="B425" i="4"/>
  <c r="I428" i="4"/>
  <c r="V428" i="4" s="1"/>
  <c r="H428" i="4"/>
  <c r="U428" i="4" s="1"/>
  <c r="G428" i="4"/>
  <c r="T428" i="4" s="1"/>
  <c r="F428" i="4"/>
  <c r="S428" i="4" s="1"/>
  <c r="E428" i="4"/>
  <c r="R428" i="4" s="1"/>
  <c r="F429" i="4"/>
  <c r="F430" i="4" s="1"/>
  <c r="F431" i="4" s="1"/>
  <c r="F432" i="4" s="1"/>
  <c r="F433" i="4" s="1"/>
  <c r="F434" i="4" s="1"/>
  <c r="F435" i="4" s="1"/>
  <c r="F436" i="4" s="1"/>
  <c r="F437" i="4" s="1"/>
  <c r="F438" i="4" s="1"/>
  <c r="F439" i="4" s="1"/>
  <c r="F440" i="4" s="1"/>
  <c r="F441" i="4" s="1"/>
  <c r="F442" i="4" s="1"/>
  <c r="F443" i="4" s="1"/>
  <c r="F444" i="4" s="1"/>
  <c r="E429" i="4"/>
  <c r="D509" i="4"/>
  <c r="Q509" i="4" s="1"/>
  <c r="F509" i="4"/>
  <c r="E509" i="4"/>
  <c r="D445" i="4"/>
  <c r="Q445" i="4" s="1"/>
  <c r="I445" i="4"/>
  <c r="V445" i="4" s="1"/>
  <c r="H445" i="4"/>
  <c r="U445" i="4" s="1"/>
  <c r="G445" i="4"/>
  <c r="T445" i="4" s="1"/>
  <c r="CD407" i="6"/>
  <c r="CC409" i="6"/>
  <c r="XL4" i="1" s="1"/>
  <c r="CC411" i="6"/>
  <c r="BR407" i="6"/>
  <c r="BQ409" i="6"/>
  <c r="WZ4" i="1" s="1"/>
  <c r="BQ411" i="6"/>
  <c r="BL407" i="6"/>
  <c r="BK409" i="6"/>
  <c r="WT4" i="1" s="1"/>
  <c r="BK411" i="6"/>
  <c r="V409" i="7"/>
  <c r="SF4" i="1" s="1"/>
  <c r="V411" i="7"/>
  <c r="CA409" i="6"/>
  <c r="XJ4" i="1" s="1"/>
  <c r="CA411" i="6"/>
  <c r="CH411" i="6"/>
  <c r="CH409" i="6"/>
  <c r="XQ4" i="1" s="1"/>
  <c r="BL407" i="7"/>
  <c r="BK409" i="7"/>
  <c r="TU4" i="1" s="1"/>
  <c r="BK411" i="7"/>
  <c r="AC409" i="6"/>
  <c r="VL4" i="1" s="1"/>
  <c r="AC411" i="6"/>
  <c r="BE409" i="6"/>
  <c r="WN4" i="1" s="1"/>
  <c r="BE411" i="6"/>
  <c r="CH409" i="7"/>
  <c r="UR4" i="1" s="1"/>
  <c r="CH411" i="7"/>
  <c r="BX407" i="7"/>
  <c r="BW409" i="7"/>
  <c r="UG4" i="1" s="1"/>
  <c r="BW411" i="7"/>
  <c r="CK407" i="7"/>
  <c r="CJ409" i="7"/>
  <c r="UT4" i="1" s="1"/>
  <c r="CJ411" i="7"/>
  <c r="BX407" i="6"/>
  <c r="BW409" i="6"/>
  <c r="XF4" i="1" s="1"/>
  <c r="BW411" i="6"/>
  <c r="CD407" i="7"/>
  <c r="CC409" i="7"/>
  <c r="UM4" i="1" s="1"/>
  <c r="CC411" i="7"/>
  <c r="BE409" i="7"/>
  <c r="TO4" i="1" s="1"/>
  <c r="BE411" i="7"/>
  <c r="CK407" i="6"/>
  <c r="CJ409" i="6"/>
  <c r="XS4" i="1" s="1"/>
  <c r="CJ411" i="6"/>
  <c r="BR407" i="7"/>
  <c r="BQ409" i="7"/>
  <c r="UA4" i="1" s="1"/>
  <c r="BQ411" i="7"/>
  <c r="BL407" i="8"/>
  <c r="BK409" i="8"/>
  <c r="QV4" i="1" s="1"/>
  <c r="BK411" i="8"/>
  <c r="BX407" i="8"/>
  <c r="BW409" i="8"/>
  <c r="RH4" i="1" s="1"/>
  <c r="BW411" i="8"/>
  <c r="CK407" i="8"/>
  <c r="CJ409" i="8"/>
  <c r="RU4" i="1" s="1"/>
  <c r="CJ411" i="8"/>
  <c r="CD407" i="8"/>
  <c r="CC409" i="8"/>
  <c r="RN4" i="1" s="1"/>
  <c r="CC411" i="8"/>
  <c r="BR407" i="8"/>
  <c r="BQ409" i="8"/>
  <c r="RB4" i="1" s="1"/>
  <c r="BQ411" i="8"/>
  <c r="V409" i="8"/>
  <c r="PG4" i="1" s="1"/>
  <c r="V411" i="8"/>
  <c r="CA411" i="8"/>
  <c r="CA409" i="8"/>
  <c r="RL4" i="1" s="1"/>
  <c r="CH409" i="8"/>
  <c r="RS4" i="1" s="1"/>
  <c r="CH411" i="8"/>
  <c r="AC409" i="8"/>
  <c r="PN4" i="1" s="1"/>
  <c r="AC411" i="8"/>
  <c r="AC409" i="4"/>
  <c r="AC411" i="4"/>
  <c r="CA411" i="4"/>
  <c r="CA409" i="4"/>
  <c r="V407" i="4"/>
  <c r="U411" i="4"/>
  <c r="U409" i="4"/>
  <c r="BQ407" i="4"/>
  <c r="BP411" i="4"/>
  <c r="BP409" i="4"/>
  <c r="CC407" i="4"/>
  <c r="CB411" i="4"/>
  <c r="CB409" i="4"/>
  <c r="CJ407" i="4"/>
  <c r="CI411" i="4"/>
  <c r="CI409" i="4"/>
  <c r="BW407" i="4"/>
  <c r="BV411" i="4"/>
  <c r="BV409" i="4"/>
  <c r="BK407" i="4"/>
  <c r="BJ409" i="4"/>
  <c r="BJ411" i="4"/>
  <c r="BE411" i="4"/>
  <c r="BE409" i="4"/>
  <c r="BE249" i="6"/>
  <c r="BE246" i="6"/>
  <c r="BF243" i="6"/>
  <c r="BF249" i="6" s="1"/>
  <c r="BE244" i="6"/>
  <c r="BE245" i="6" s="1"/>
  <c r="BE247" i="6"/>
  <c r="A510" i="4"/>
  <c r="A446" i="4"/>
  <c r="DK243" i="4"/>
  <c r="AN243" i="4"/>
  <c r="CG243" i="4"/>
  <c r="J243" i="4"/>
  <c r="CV243" i="4"/>
  <c r="BC243" i="4"/>
  <c r="BR243" i="4"/>
  <c r="Y243" i="4"/>
  <c r="AB246" i="6"/>
  <c r="AC243" i="6"/>
  <c r="AB247" i="6"/>
  <c r="AB248" i="6"/>
  <c r="AB244" i="6"/>
  <c r="AB245" i="6" s="1"/>
  <c r="AB249" i="6"/>
  <c r="CY248" i="6"/>
  <c r="CY244" i="6"/>
  <c r="CY245" i="6" s="1"/>
  <c r="CZ243" i="6"/>
  <c r="CY247" i="6"/>
  <c r="CY246" i="6"/>
  <c r="CY249" i="6"/>
  <c r="AQ248" i="6"/>
  <c r="AQ244" i="6"/>
  <c r="AQ245" i="6" s="1"/>
  <c r="AQ247" i="6"/>
  <c r="AQ249" i="6"/>
  <c r="AQ246" i="6"/>
  <c r="AR243" i="6"/>
  <c r="L248" i="6"/>
  <c r="L244" i="6"/>
  <c r="L245" i="6" s="1"/>
  <c r="L249" i="6"/>
  <c r="L246" i="6"/>
  <c r="M243" i="6"/>
  <c r="L247" i="6"/>
  <c r="DN246" i="6"/>
  <c r="DO243" i="6"/>
  <c r="DN247" i="6"/>
  <c r="DN249" i="6"/>
  <c r="DN248" i="6"/>
  <c r="DN244" i="6"/>
  <c r="DN245" i="6" s="1"/>
  <c r="BU248" i="6"/>
  <c r="BU244" i="6"/>
  <c r="BU245" i="6" s="1"/>
  <c r="BU247" i="6"/>
  <c r="BU249" i="6"/>
  <c r="BU246" i="6"/>
  <c r="BV243" i="6"/>
  <c r="CI246" i="6"/>
  <c r="CJ243" i="6"/>
  <c r="CI247" i="6"/>
  <c r="CI249" i="6"/>
  <c r="CI248" i="6"/>
  <c r="CI244" i="6"/>
  <c r="CI245" i="6" s="1"/>
  <c r="ZA14" i="1"/>
  <c r="ZA15" i="1" s="1" a="1"/>
  <c r="ZA15" i="1" s="1"/>
  <c r="ZA50" i="1" s="1" a="1"/>
  <c r="ZA50" i="1" s="1"/>
  <c r="VH114" i="1" l="1"/>
  <c r="VH113" i="1"/>
  <c r="VH85" i="1"/>
  <c r="VH86" i="1"/>
  <c r="VH87" i="1"/>
  <c r="VH88" i="1"/>
  <c r="VH89" i="1"/>
  <c r="VH90" i="1"/>
  <c r="VH91" i="1"/>
  <c r="VH92" i="1"/>
  <c r="VH93" i="1"/>
  <c r="VH94" i="1"/>
  <c r="VH95" i="1"/>
  <c r="VH96" i="1"/>
  <c r="VH97" i="1"/>
  <c r="VH98" i="1"/>
  <c r="VH99" i="1"/>
  <c r="VH100" i="1"/>
  <c r="VH101" i="1"/>
  <c r="VH102" i="1"/>
  <c r="VH103" i="1"/>
  <c r="VH104" i="1"/>
  <c r="VH105" i="1"/>
  <c r="VH106" i="1"/>
  <c r="VH107" i="1"/>
  <c r="VH108" i="1"/>
  <c r="VI12" i="1"/>
  <c r="ZA51" i="1" a="1"/>
  <c r="ZA51" i="1" s="1"/>
  <c r="ZA52" i="1" s="1" a="1"/>
  <c r="ZA52" i="1" s="1"/>
  <c r="ZA53" i="1" a="1"/>
  <c r="ZA53" i="1" s="1"/>
  <c r="ZA54" i="1" s="1" a="1"/>
  <c r="ZA54" i="1" s="1"/>
  <c r="ZA55" i="1" a="1"/>
  <c r="ZA55" i="1" s="1"/>
  <c r="ZA56" i="1" s="1" a="1"/>
  <c r="ZA56" i="1" s="1"/>
  <c r="V411" i="6"/>
  <c r="ZA17" i="1"/>
  <c r="ZA18" i="1" s="1" a="1"/>
  <c r="ZA18" i="1" s="1"/>
  <c r="CG244" i="4"/>
  <c r="CG245" i="4" s="1"/>
  <c r="CG246" i="4"/>
  <c r="CG247" i="4"/>
  <c r="CG248" i="4"/>
  <c r="CG249" i="4"/>
  <c r="AN244" i="4"/>
  <c r="AN245" i="4" s="1"/>
  <c r="AN249" i="4"/>
  <c r="AN247" i="4"/>
  <c r="AN248" i="4"/>
  <c r="AN246" i="4"/>
  <c r="DK244" i="4"/>
  <c r="DK245" i="4" s="1"/>
  <c r="DK246" i="4"/>
  <c r="DK247" i="4"/>
  <c r="DK248" i="4"/>
  <c r="DK249" i="4"/>
  <c r="Y244" i="4"/>
  <c r="Y245" i="4" s="1"/>
  <c r="Y246" i="4"/>
  <c r="Y249" i="4"/>
  <c r="Y247" i="4"/>
  <c r="Y248" i="4"/>
  <c r="BR244" i="4"/>
  <c r="BR245" i="4" s="1"/>
  <c r="BR249" i="4"/>
  <c r="BR247" i="4"/>
  <c r="BR248" i="4"/>
  <c r="BR246" i="4"/>
  <c r="BC244" i="4"/>
  <c r="BC245" i="4" s="1"/>
  <c r="BC248" i="4"/>
  <c r="BC246" i="4"/>
  <c r="BC249" i="4"/>
  <c r="BC247" i="4"/>
  <c r="CV244" i="4"/>
  <c r="CV245" i="4" s="1"/>
  <c r="CV246" i="4"/>
  <c r="CV247" i="4"/>
  <c r="CV248" i="4"/>
  <c r="CV249" i="4"/>
  <c r="J244" i="4"/>
  <c r="J245" i="4" s="1"/>
  <c r="J246" i="4"/>
  <c r="J247" i="4"/>
  <c r="J249" i="4"/>
  <c r="J248" i="4"/>
  <c r="D428" i="4"/>
  <c r="Q428" i="4" s="1"/>
  <c r="C427" i="4"/>
  <c r="CH409" i="4"/>
  <c r="F445" i="4"/>
  <c r="P426" i="4"/>
  <c r="B426" i="4"/>
  <c r="P429" i="4"/>
  <c r="F510" i="4"/>
  <c r="E510" i="4"/>
  <c r="D510" i="4"/>
  <c r="Q510" i="4" s="1"/>
  <c r="I446" i="4"/>
  <c r="V446" i="4" s="1"/>
  <c r="H446" i="4"/>
  <c r="U446" i="4" s="1"/>
  <c r="G446" i="4"/>
  <c r="D446" i="4"/>
  <c r="Q446" i="4" s="1"/>
  <c r="E430" i="4"/>
  <c r="E431" i="4" s="1"/>
  <c r="E432" i="4" s="1"/>
  <c r="E433" i="4" s="1"/>
  <c r="E434" i="4" s="1"/>
  <c r="E435" i="4" s="1"/>
  <c r="E436" i="4" s="1"/>
  <c r="E437" i="4" s="1"/>
  <c r="E438" i="4" s="1"/>
  <c r="E439" i="4" s="1"/>
  <c r="E440" i="4" s="1"/>
  <c r="E441" i="4" s="1"/>
  <c r="E442" i="4" s="1"/>
  <c r="E443" i="4" s="1"/>
  <c r="E444" i="4" s="1"/>
  <c r="R429" i="4"/>
  <c r="B429" i="4"/>
  <c r="S429" i="4"/>
  <c r="Q429" i="4"/>
  <c r="CL407" i="7"/>
  <c r="CK409" i="7"/>
  <c r="UU4" i="1" s="1"/>
  <c r="CK411" i="7"/>
  <c r="BY407" i="7"/>
  <c r="BX409" i="7"/>
  <c r="UH4" i="1" s="1"/>
  <c r="BX411" i="7"/>
  <c r="BL409" i="7"/>
  <c r="TV4" i="1" s="1"/>
  <c r="BL411" i="7"/>
  <c r="BS407" i="7"/>
  <c r="BR409" i="7"/>
  <c r="UB4" i="1" s="1"/>
  <c r="BR411" i="7"/>
  <c r="BY407" i="6"/>
  <c r="BX409" i="6"/>
  <c r="XG4" i="1" s="1"/>
  <c r="BX411" i="6"/>
  <c r="CL407" i="6"/>
  <c r="CK409" i="6"/>
  <c r="XT4" i="1" s="1"/>
  <c r="CK411" i="6"/>
  <c r="BL409" i="6"/>
  <c r="WU4" i="1" s="1"/>
  <c r="BL411" i="6"/>
  <c r="BS407" i="6"/>
  <c r="BR409" i="6"/>
  <c r="XA4" i="1" s="1"/>
  <c r="BR411" i="6"/>
  <c r="CE407" i="7"/>
  <c r="CD409" i="7"/>
  <c r="UN4" i="1" s="1"/>
  <c r="CD411" i="7"/>
  <c r="CE407" i="6"/>
  <c r="CD409" i="6"/>
  <c r="XM4" i="1" s="1"/>
  <c r="CD411" i="6"/>
  <c r="BS407" i="8"/>
  <c r="BR409" i="8"/>
  <c r="RC4" i="1" s="1"/>
  <c r="BR411" i="8"/>
  <c r="CE407" i="8"/>
  <c r="CD409" i="8"/>
  <c r="RO4" i="1" s="1"/>
  <c r="CD411" i="8"/>
  <c r="CL407" i="8"/>
  <c r="CK409" i="8"/>
  <c r="RV4" i="1" s="1"/>
  <c r="CK411" i="8"/>
  <c r="BY407" i="8"/>
  <c r="BX409" i="8"/>
  <c r="RI4" i="1" s="1"/>
  <c r="BX411" i="8"/>
  <c r="BL409" i="8"/>
  <c r="QW4" i="1" s="1"/>
  <c r="BL411" i="8"/>
  <c r="BL407" i="4"/>
  <c r="BK409" i="4"/>
  <c r="BK411" i="4"/>
  <c r="BX407" i="4"/>
  <c r="BW409" i="4"/>
  <c r="BW411" i="4"/>
  <c r="CK407" i="4"/>
  <c r="CJ411" i="4"/>
  <c r="CJ409" i="4"/>
  <c r="CD407" i="4"/>
  <c r="CC411" i="4"/>
  <c r="CC409" i="4"/>
  <c r="BR407" i="4"/>
  <c r="BQ409" i="4"/>
  <c r="BQ411" i="4"/>
  <c r="V411" i="4"/>
  <c r="V409" i="4"/>
  <c r="BF244" i="6"/>
  <c r="BF245" i="6" s="1"/>
  <c r="BF248" i="6"/>
  <c r="BG243" i="6"/>
  <c r="BH243" i="6" s="1"/>
  <c r="BF246" i="6"/>
  <c r="BF247" i="6"/>
  <c r="A447" i="4"/>
  <c r="A511" i="4"/>
  <c r="CW243" i="4"/>
  <c r="AO243" i="4"/>
  <c r="BS243" i="4"/>
  <c r="BD243" i="4"/>
  <c r="K243" i="4"/>
  <c r="DL243" i="4"/>
  <c r="Z243" i="4"/>
  <c r="CH243" i="4"/>
  <c r="AR248" i="6"/>
  <c r="AR244" i="6"/>
  <c r="AR245" i="6" s="1"/>
  <c r="AR249" i="6"/>
  <c r="AR246" i="6"/>
  <c r="AR247" i="6"/>
  <c r="AS243" i="6"/>
  <c r="CJ246" i="6"/>
  <c r="CK243" i="6"/>
  <c r="CJ247" i="6"/>
  <c r="CJ249" i="6"/>
  <c r="CJ248" i="6"/>
  <c r="CJ244" i="6"/>
  <c r="CJ245" i="6" s="1"/>
  <c r="DO246" i="6"/>
  <c r="DP243" i="6"/>
  <c r="DO247" i="6"/>
  <c r="DO249" i="6"/>
  <c r="DO248" i="6"/>
  <c r="DO244" i="6"/>
  <c r="DO245" i="6" s="1"/>
  <c r="CZ248" i="6"/>
  <c r="CZ244" i="6"/>
  <c r="CZ245" i="6" s="1"/>
  <c r="DA243" i="6"/>
  <c r="CZ249" i="6"/>
  <c r="CZ246" i="6"/>
  <c r="CZ247" i="6"/>
  <c r="M248" i="6"/>
  <c r="M244" i="6"/>
  <c r="M245" i="6" s="1"/>
  <c r="M249" i="6"/>
  <c r="N243" i="6"/>
  <c r="M246" i="6"/>
  <c r="M247" i="6"/>
  <c r="AC246" i="6"/>
  <c r="AD243" i="6"/>
  <c r="AC247" i="6"/>
  <c r="AC248" i="6"/>
  <c r="AC244" i="6"/>
  <c r="AC245" i="6" s="1"/>
  <c r="AC249" i="6"/>
  <c r="BV248" i="6"/>
  <c r="BV244" i="6"/>
  <c r="BV245" i="6" s="1"/>
  <c r="BV247" i="6"/>
  <c r="BV249" i="6"/>
  <c r="BV246" i="6"/>
  <c r="BW243" i="6"/>
  <c r="VI114" i="1" l="1"/>
  <c r="VI113" i="1"/>
  <c r="VI86" i="1"/>
  <c r="VI85" i="1"/>
  <c r="VI87" i="1"/>
  <c r="VI88" i="1"/>
  <c r="VI89" i="1"/>
  <c r="VI90" i="1"/>
  <c r="VI91" i="1"/>
  <c r="VI92" i="1"/>
  <c r="VI93" i="1"/>
  <c r="VI94" i="1"/>
  <c r="VI95" i="1"/>
  <c r="VI96" i="1"/>
  <c r="VI97" i="1"/>
  <c r="VI98" i="1"/>
  <c r="VI99" i="1"/>
  <c r="VI100" i="1"/>
  <c r="VI101" i="1"/>
  <c r="VI102" i="1"/>
  <c r="VI103" i="1"/>
  <c r="VI104" i="1"/>
  <c r="VI105" i="1"/>
  <c r="VI106" i="1"/>
  <c r="VI107" i="1"/>
  <c r="VI108" i="1"/>
  <c r="VJ12" i="1"/>
  <c r="CW244" i="4"/>
  <c r="CW245" i="4" s="1"/>
  <c r="CW246" i="4"/>
  <c r="CW247" i="4"/>
  <c r="CW248" i="4"/>
  <c r="CW249" i="4"/>
  <c r="Z244" i="4"/>
  <c r="Z245" i="4" s="1"/>
  <c r="Z246" i="4"/>
  <c r="Z247" i="4"/>
  <c r="Z248" i="4"/>
  <c r="Z249" i="4"/>
  <c r="DL244" i="4"/>
  <c r="DL245" i="4" s="1"/>
  <c r="DL246" i="4"/>
  <c r="DL247" i="4"/>
  <c r="DL248" i="4"/>
  <c r="DL249" i="4"/>
  <c r="K244" i="4"/>
  <c r="K245" i="4" s="1"/>
  <c r="K246" i="4"/>
  <c r="K248" i="4"/>
  <c r="K249" i="4"/>
  <c r="K247" i="4"/>
  <c r="BD244" i="4"/>
  <c r="BD245" i="4" s="1"/>
  <c r="BD248" i="4"/>
  <c r="BD246" i="4"/>
  <c r="BD249" i="4"/>
  <c r="BD247" i="4"/>
  <c r="CH244" i="4"/>
  <c r="CH245" i="4" s="1"/>
  <c r="CH246" i="4"/>
  <c r="CH247" i="4"/>
  <c r="CH248" i="4"/>
  <c r="CH249" i="4"/>
  <c r="BS244" i="4"/>
  <c r="BS245" i="4" s="1"/>
  <c r="BS249" i="4"/>
  <c r="BS247" i="4"/>
  <c r="BS248" i="4"/>
  <c r="BS246" i="4"/>
  <c r="AO244" i="4"/>
  <c r="AO245" i="4" s="1"/>
  <c r="AO249" i="4"/>
  <c r="AO247" i="4"/>
  <c r="AO248" i="4"/>
  <c r="AO246" i="4"/>
  <c r="E445" i="4"/>
  <c r="BG246" i="6"/>
  <c r="BG244" i="6"/>
  <c r="BG245" i="6" s="1"/>
  <c r="BG248" i="6"/>
  <c r="BG247" i="6"/>
  <c r="BG249" i="6"/>
  <c r="C430" i="4"/>
  <c r="P430" i="4" s="1"/>
  <c r="P427" i="4"/>
  <c r="C428" i="4"/>
  <c r="B427" i="4"/>
  <c r="F446" i="4"/>
  <c r="F511" i="4"/>
  <c r="E511" i="4"/>
  <c r="D511" i="4"/>
  <c r="Q511" i="4" s="1"/>
  <c r="I447" i="4"/>
  <c r="V447" i="4" s="1"/>
  <c r="H447" i="4"/>
  <c r="G447" i="4"/>
  <c r="T447" i="4" s="1"/>
  <c r="D447" i="4"/>
  <c r="Q447" i="4" s="1"/>
  <c r="T446" i="4"/>
  <c r="R430" i="4"/>
  <c r="S430" i="4"/>
  <c r="CF407" i="6"/>
  <c r="CE409" i="6"/>
  <c r="XN4" i="1" s="1"/>
  <c r="CE411" i="6"/>
  <c r="CF407" i="7"/>
  <c r="CE409" i="7"/>
  <c r="UO4" i="1" s="1"/>
  <c r="CE411" i="7"/>
  <c r="BS409" i="6"/>
  <c r="XB4" i="1" s="1"/>
  <c r="BS411" i="6"/>
  <c r="CM407" i="6"/>
  <c r="CL409" i="6"/>
  <c r="XU4" i="1" s="1"/>
  <c r="CL411" i="6"/>
  <c r="BZ407" i="6"/>
  <c r="BY409" i="6"/>
  <c r="XH4" i="1" s="1"/>
  <c r="BY411" i="6"/>
  <c r="BS409" i="7"/>
  <c r="UC4" i="1" s="1"/>
  <c r="BS411" i="7"/>
  <c r="BZ407" i="7"/>
  <c r="BY409" i="7"/>
  <c r="UI4" i="1" s="1"/>
  <c r="BY411" i="7"/>
  <c r="CM407" i="7"/>
  <c r="CL409" i="7"/>
  <c r="UV4" i="1" s="1"/>
  <c r="CL411" i="7"/>
  <c r="BZ407" i="8"/>
  <c r="BY409" i="8"/>
  <c r="RJ4" i="1" s="1"/>
  <c r="BY411" i="8"/>
  <c r="CM407" i="8"/>
  <c r="CL409" i="8"/>
  <c r="RW4" i="1" s="1"/>
  <c r="CL411" i="8"/>
  <c r="CF407" i="8"/>
  <c r="CE409" i="8"/>
  <c r="RP4" i="1" s="1"/>
  <c r="CE411" i="8"/>
  <c r="BS409" i="8"/>
  <c r="RD4" i="1" s="1"/>
  <c r="BS411" i="8"/>
  <c r="BS407" i="4"/>
  <c r="BR409" i="4"/>
  <c r="BR411" i="4"/>
  <c r="CE407" i="4"/>
  <c r="CD409" i="4"/>
  <c r="CD411" i="4"/>
  <c r="CL407" i="4"/>
  <c r="CK409" i="4"/>
  <c r="CK411" i="4"/>
  <c r="BY407" i="4"/>
  <c r="BX409" i="4"/>
  <c r="BX411" i="4"/>
  <c r="BL409" i="4"/>
  <c r="BL411" i="4"/>
  <c r="A512" i="4"/>
  <c r="A448" i="4"/>
  <c r="BT243" i="4"/>
  <c r="DM243" i="4"/>
  <c r="CX243" i="4"/>
  <c r="CI243" i="4"/>
  <c r="L243" i="4"/>
  <c r="AP243" i="4"/>
  <c r="BE243" i="4"/>
  <c r="AA243" i="4"/>
  <c r="DP246" i="6"/>
  <c r="DQ243" i="6"/>
  <c r="DP247" i="6"/>
  <c r="DP249" i="6"/>
  <c r="DP248" i="6"/>
  <c r="DP244" i="6"/>
  <c r="DP245" i="6" s="1"/>
  <c r="DA248" i="6"/>
  <c r="DA244" i="6"/>
  <c r="DA245" i="6" s="1"/>
  <c r="DB243" i="6"/>
  <c r="DA247" i="6"/>
  <c r="DA249" i="6"/>
  <c r="DA246" i="6"/>
  <c r="BW248" i="6"/>
  <c r="BW244" i="6"/>
  <c r="BW245" i="6" s="1"/>
  <c r="BW247" i="6"/>
  <c r="BW249" i="6"/>
  <c r="BW246" i="6"/>
  <c r="BX243" i="6"/>
  <c r="CK246" i="6"/>
  <c r="CL243" i="6"/>
  <c r="CK249" i="6"/>
  <c r="CK247" i="6"/>
  <c r="CK248" i="6"/>
  <c r="CK244" i="6"/>
  <c r="CK245" i="6" s="1"/>
  <c r="BH246" i="6"/>
  <c r="BI243" i="6"/>
  <c r="BH247" i="6"/>
  <c r="BH248" i="6"/>
  <c r="BH244" i="6"/>
  <c r="BH245" i="6" s="1"/>
  <c r="BH249" i="6"/>
  <c r="AE243" i="6"/>
  <c r="AD247" i="6"/>
  <c r="AD248" i="6"/>
  <c r="AD244" i="6"/>
  <c r="AD245" i="6" s="1"/>
  <c r="AD249" i="6"/>
  <c r="AD246" i="6"/>
  <c r="AS248" i="6"/>
  <c r="AS244" i="6"/>
  <c r="AS245" i="6" s="1"/>
  <c r="AS249" i="6"/>
  <c r="AS247" i="6"/>
  <c r="AT243" i="6"/>
  <c r="AS246" i="6"/>
  <c r="N249" i="6"/>
  <c r="O243" i="6"/>
  <c r="N246" i="6"/>
  <c r="N248" i="6"/>
  <c r="N247" i="6"/>
  <c r="N244" i="6"/>
  <c r="N245" i="6" s="1"/>
  <c r="GD117" i="1"/>
  <c r="VJ114" i="1" l="1"/>
  <c r="VJ113" i="1"/>
  <c r="VJ86" i="1"/>
  <c r="VJ85" i="1"/>
  <c r="VJ87" i="1"/>
  <c r="VJ88" i="1"/>
  <c r="VJ89" i="1"/>
  <c r="VJ90" i="1"/>
  <c r="VJ91" i="1"/>
  <c r="VJ92" i="1"/>
  <c r="VJ93" i="1"/>
  <c r="VJ94" i="1"/>
  <c r="VJ95" i="1"/>
  <c r="VJ96" i="1"/>
  <c r="VJ97" i="1"/>
  <c r="VJ98" i="1"/>
  <c r="VJ99" i="1"/>
  <c r="VJ100" i="1"/>
  <c r="VJ101" i="1"/>
  <c r="VJ102" i="1"/>
  <c r="VJ103" i="1"/>
  <c r="VJ104" i="1"/>
  <c r="VJ105" i="1"/>
  <c r="VJ106" i="1"/>
  <c r="VJ107" i="1"/>
  <c r="VJ108" i="1"/>
  <c r="VK12" i="1"/>
  <c r="L244" i="4"/>
  <c r="L245" i="4" s="1"/>
  <c r="L248" i="4"/>
  <c r="L249" i="4"/>
  <c r="L246" i="4"/>
  <c r="L247" i="4"/>
  <c r="AP244" i="4"/>
  <c r="AP245" i="4" s="1"/>
  <c r="AP249" i="4"/>
  <c r="AP247" i="4"/>
  <c r="AP248" i="4"/>
  <c r="AP246" i="4"/>
  <c r="CI244" i="4"/>
  <c r="CI245" i="4" s="1"/>
  <c r="CI246" i="4"/>
  <c r="CI247" i="4"/>
  <c r="CI248" i="4"/>
  <c r="CI249" i="4"/>
  <c r="BE244" i="4"/>
  <c r="BE245" i="4" s="1"/>
  <c r="BE248" i="4"/>
  <c r="BE246" i="4"/>
  <c r="BE249" i="4"/>
  <c r="BE247" i="4"/>
  <c r="CX244" i="4"/>
  <c r="CX245" i="4" s="1"/>
  <c r="CX246" i="4"/>
  <c r="CX247" i="4"/>
  <c r="CX248" i="4"/>
  <c r="CX249" i="4"/>
  <c r="DM244" i="4"/>
  <c r="DM245" i="4" s="1"/>
  <c r="DM246" i="4"/>
  <c r="DM247" i="4"/>
  <c r="DM248" i="4"/>
  <c r="DM249" i="4"/>
  <c r="BT244" i="4"/>
  <c r="BT245" i="4" s="1"/>
  <c r="BT249" i="4"/>
  <c r="BT247" i="4"/>
  <c r="BT248" i="4"/>
  <c r="BT246" i="4"/>
  <c r="AA244" i="4"/>
  <c r="AA245" i="4" s="1"/>
  <c r="AA246" i="4"/>
  <c r="AA248" i="4"/>
  <c r="AA249" i="4"/>
  <c r="AA247" i="4"/>
  <c r="GG14" i="1"/>
  <c r="GG15" i="1" s="1" a="1"/>
  <c r="GG15" i="1" s="1"/>
  <c r="GG50" i="1" s="1" a="1"/>
  <c r="GG50" i="1" s="1"/>
  <c r="GG117" i="1"/>
  <c r="GF14" i="1"/>
  <c r="GF15" i="1" s="1" a="1"/>
  <c r="GF15" i="1" s="1"/>
  <c r="GF50" i="1" s="1" a="1"/>
  <c r="GF50" i="1" s="1"/>
  <c r="GF117" i="1"/>
  <c r="GI14" i="1"/>
  <c r="GI15" i="1" s="1" a="1"/>
  <c r="GI15" i="1" s="1"/>
  <c r="GI50" i="1" s="1" a="1"/>
  <c r="GI50" i="1" s="1"/>
  <c r="GI117" i="1"/>
  <c r="E446" i="4"/>
  <c r="B430" i="4"/>
  <c r="C431" i="4"/>
  <c r="C432" i="4" s="1"/>
  <c r="P428" i="4"/>
  <c r="B428" i="4"/>
  <c r="F447" i="4"/>
  <c r="I448" i="4"/>
  <c r="V448" i="4" s="1"/>
  <c r="H448" i="4"/>
  <c r="U448" i="4" s="1"/>
  <c r="G448" i="4"/>
  <c r="D448" i="4"/>
  <c r="Q448" i="4" s="1"/>
  <c r="F512" i="4"/>
  <c r="E512" i="4"/>
  <c r="D512" i="4"/>
  <c r="Q512" i="4" s="1"/>
  <c r="U447" i="4"/>
  <c r="R434" i="4"/>
  <c r="R431" i="4"/>
  <c r="S431" i="4"/>
  <c r="CN407" i="7"/>
  <c r="CM409" i="7"/>
  <c r="UW4" i="1" s="1"/>
  <c r="CM411" i="7"/>
  <c r="BZ409" i="7"/>
  <c r="UJ4" i="1" s="1"/>
  <c r="BZ411" i="7"/>
  <c r="BZ409" i="6"/>
  <c r="XI4" i="1" s="1"/>
  <c r="BZ411" i="6"/>
  <c r="CN407" i="6"/>
  <c r="CM409" i="6"/>
  <c r="XV4" i="1" s="1"/>
  <c r="CM411" i="6"/>
  <c r="CG407" i="7"/>
  <c r="CF409" i="7"/>
  <c r="UP4" i="1" s="1"/>
  <c r="CF411" i="7"/>
  <c r="CG407" i="6"/>
  <c r="CF409" i="6"/>
  <c r="XO4" i="1" s="1"/>
  <c r="CF411" i="6"/>
  <c r="CG407" i="8"/>
  <c r="CF409" i="8"/>
  <c r="RQ4" i="1" s="1"/>
  <c r="CF411" i="8"/>
  <c r="CN407" i="8"/>
  <c r="CM409" i="8"/>
  <c r="RX4" i="1" s="1"/>
  <c r="CM411" i="8"/>
  <c r="BZ409" i="8"/>
  <c r="RK4" i="1" s="1"/>
  <c r="BZ411" i="8"/>
  <c r="BZ407" i="4"/>
  <c r="BY411" i="4"/>
  <c r="BY409" i="4"/>
  <c r="CM407" i="4"/>
  <c r="CL409" i="4"/>
  <c r="CL411" i="4"/>
  <c r="CF407" i="4"/>
  <c r="CE409" i="4"/>
  <c r="CE411" i="4"/>
  <c r="BS409" i="4"/>
  <c r="BS411" i="4"/>
  <c r="A449" i="4"/>
  <c r="A513" i="4"/>
  <c r="AQ243" i="4"/>
  <c r="DN243" i="4"/>
  <c r="CY243" i="4"/>
  <c r="AB243" i="4"/>
  <c r="CJ243" i="4"/>
  <c r="BF243" i="4"/>
  <c r="M243" i="4"/>
  <c r="BU243" i="4"/>
  <c r="AE247" i="6"/>
  <c r="AE248" i="6"/>
  <c r="AE244" i="6"/>
  <c r="AE245" i="6" s="1"/>
  <c r="AF243" i="6"/>
  <c r="AE249" i="6"/>
  <c r="AE246" i="6"/>
  <c r="O249" i="6"/>
  <c r="P243" i="6"/>
  <c r="O246" i="6"/>
  <c r="O248" i="6"/>
  <c r="O247" i="6"/>
  <c r="O244" i="6"/>
  <c r="O245" i="6" s="1"/>
  <c r="BI246" i="6"/>
  <c r="BJ243" i="6"/>
  <c r="BI247" i="6"/>
  <c r="BI248" i="6"/>
  <c r="BI244" i="6"/>
  <c r="BI245" i="6" s="1"/>
  <c r="BI249" i="6"/>
  <c r="AT249" i="6"/>
  <c r="AU243" i="6"/>
  <c r="AT246" i="6"/>
  <c r="AT244" i="6"/>
  <c r="AT245" i="6" s="1"/>
  <c r="AT248" i="6"/>
  <c r="AT247" i="6"/>
  <c r="DB248" i="6"/>
  <c r="DB244" i="6"/>
  <c r="DB245" i="6" s="1"/>
  <c r="DC243" i="6"/>
  <c r="DB247" i="6"/>
  <c r="DB249" i="6"/>
  <c r="DB246" i="6"/>
  <c r="CL246" i="6"/>
  <c r="CM243" i="6"/>
  <c r="CL249" i="6"/>
  <c r="CL247" i="6"/>
  <c r="CL248" i="6"/>
  <c r="CL244" i="6"/>
  <c r="CL245" i="6" s="1"/>
  <c r="DQ246" i="6"/>
  <c r="DQ249" i="6"/>
  <c r="DR243" i="6"/>
  <c r="DQ247" i="6"/>
  <c r="DQ248" i="6"/>
  <c r="DQ244" i="6"/>
  <c r="DQ245" i="6" s="1"/>
  <c r="BX248" i="6"/>
  <c r="BX244" i="6"/>
  <c r="BX245" i="6" s="1"/>
  <c r="BX249" i="6"/>
  <c r="BX246" i="6"/>
  <c r="BX247" i="6"/>
  <c r="BY243" i="6"/>
  <c r="VK114" i="1" l="1"/>
  <c r="VK113" i="1"/>
  <c r="VK86" i="1"/>
  <c r="VK85" i="1"/>
  <c r="VK87" i="1"/>
  <c r="VK88" i="1"/>
  <c r="VK89" i="1"/>
  <c r="VK90" i="1"/>
  <c r="VK91" i="1"/>
  <c r="VK92" i="1"/>
  <c r="VK93" i="1"/>
  <c r="VK94" i="1"/>
  <c r="VK95" i="1"/>
  <c r="VK96" i="1"/>
  <c r="VK97" i="1"/>
  <c r="VK98" i="1"/>
  <c r="VK99" i="1"/>
  <c r="VK100" i="1"/>
  <c r="VK101" i="1"/>
  <c r="VK102" i="1"/>
  <c r="VK103" i="1"/>
  <c r="VK104" i="1"/>
  <c r="VK105" i="1"/>
  <c r="VK106" i="1"/>
  <c r="VK107" i="1"/>
  <c r="VK108" i="1"/>
  <c r="VL12" i="1"/>
  <c r="GG53" i="1" a="1"/>
  <c r="GG53" i="1" s="1"/>
  <c r="GG54" i="1" s="1" a="1"/>
  <c r="GG54" i="1" s="1"/>
  <c r="GG55" i="1" a="1"/>
  <c r="GG55" i="1" s="1"/>
  <c r="GG56" i="1" s="1" a="1"/>
  <c r="GG56" i="1" s="1"/>
  <c r="GG51" i="1" a="1"/>
  <c r="GG51" i="1" s="1"/>
  <c r="GG52" i="1" s="1" a="1"/>
  <c r="GG52" i="1" s="1"/>
  <c r="GF53" i="1" a="1"/>
  <c r="GF53" i="1" s="1"/>
  <c r="GF54" i="1" s="1" a="1"/>
  <c r="GF54" i="1" s="1"/>
  <c r="GF51" i="1" a="1"/>
  <c r="GF51" i="1" s="1"/>
  <c r="GF52" i="1" s="1" a="1"/>
  <c r="GF52" i="1" s="1"/>
  <c r="GF55" i="1" a="1"/>
  <c r="GF55" i="1" s="1"/>
  <c r="GF56" i="1" s="1" a="1"/>
  <c r="GF56" i="1" s="1"/>
  <c r="GI51" i="1" a="1"/>
  <c r="GI51" i="1" s="1"/>
  <c r="GI52" i="1" s="1" a="1"/>
  <c r="GI52" i="1" s="1"/>
  <c r="GI53" i="1" a="1"/>
  <c r="GI53" i="1" s="1"/>
  <c r="GI54" i="1" s="1" a="1"/>
  <c r="GI54" i="1" s="1"/>
  <c r="GI55" i="1" a="1"/>
  <c r="GI55" i="1" s="1"/>
  <c r="GI56" i="1" s="1" a="1"/>
  <c r="GI56" i="1" s="1"/>
  <c r="GI17" i="1"/>
  <c r="GI18" i="1" s="1" a="1"/>
  <c r="GI18" i="1" s="1"/>
  <c r="GF17" i="1"/>
  <c r="GF18" i="1" s="1" a="1"/>
  <c r="GF18" i="1" s="1"/>
  <c r="GG17" i="1"/>
  <c r="GG18" i="1" s="1" a="1"/>
  <c r="GG18" i="1" s="1"/>
  <c r="BF244" i="4"/>
  <c r="BF245" i="4" s="1"/>
  <c r="BF248" i="4"/>
  <c r="BF246" i="4"/>
  <c r="BF249" i="4"/>
  <c r="BF247" i="4"/>
  <c r="CJ244" i="4"/>
  <c r="CJ245" i="4" s="1"/>
  <c r="CJ246" i="4"/>
  <c r="CJ247" i="4"/>
  <c r="CJ248" i="4"/>
  <c r="CJ249" i="4"/>
  <c r="M244" i="4"/>
  <c r="M245" i="4" s="1"/>
  <c r="M246" i="4"/>
  <c r="M248" i="4"/>
  <c r="M249" i="4"/>
  <c r="M247" i="4"/>
  <c r="AB244" i="4"/>
  <c r="AB245" i="4" s="1"/>
  <c r="AB246" i="4"/>
  <c r="AB247" i="4"/>
  <c r="AB249" i="4"/>
  <c r="AB248" i="4"/>
  <c r="CY244" i="4"/>
  <c r="CY245" i="4" s="1"/>
  <c r="CY246" i="4"/>
  <c r="CY247" i="4"/>
  <c r="CY248" i="4"/>
  <c r="CY249" i="4"/>
  <c r="DN244" i="4"/>
  <c r="DN245" i="4" s="1"/>
  <c r="DN246" i="4"/>
  <c r="DN247" i="4"/>
  <c r="DN248" i="4"/>
  <c r="DN249" i="4"/>
  <c r="BU244" i="4"/>
  <c r="BU245" i="4" s="1"/>
  <c r="BU249" i="4"/>
  <c r="BU247" i="4"/>
  <c r="BU248" i="4"/>
  <c r="BU246" i="4"/>
  <c r="AQ244" i="4"/>
  <c r="AQ245" i="4" s="1"/>
  <c r="AQ249" i="4"/>
  <c r="AQ247" i="4"/>
  <c r="AQ248" i="4"/>
  <c r="AQ246" i="4"/>
  <c r="E447" i="4"/>
  <c r="B431" i="4"/>
  <c r="P431" i="4"/>
  <c r="P432" i="4"/>
  <c r="C433" i="4"/>
  <c r="F448" i="4"/>
  <c r="F513" i="4"/>
  <c r="E513" i="4"/>
  <c r="D513" i="4"/>
  <c r="Q513" i="4" s="1"/>
  <c r="I449" i="4"/>
  <c r="V449" i="4" s="1"/>
  <c r="H449" i="4"/>
  <c r="G449" i="4"/>
  <c r="T449" i="4" s="1"/>
  <c r="D449" i="4"/>
  <c r="Q449" i="4" s="1"/>
  <c r="T448" i="4"/>
  <c r="R435" i="4"/>
  <c r="R432" i="4"/>
  <c r="R438" i="4"/>
  <c r="S432" i="4"/>
  <c r="B432" i="4"/>
  <c r="CG409" i="6"/>
  <c r="XP4" i="1" s="1"/>
  <c r="CG411" i="6"/>
  <c r="CG409" i="7"/>
  <c r="UQ4" i="1" s="1"/>
  <c r="CG411" i="7"/>
  <c r="CN409" i="6"/>
  <c r="XW4" i="1" s="1"/>
  <c r="CN411" i="6"/>
  <c r="CN409" i="7"/>
  <c r="UX4" i="1" s="1"/>
  <c r="CN411" i="7"/>
  <c r="CN409" i="8"/>
  <c r="RY4" i="1" s="1"/>
  <c r="CN411" i="8"/>
  <c r="CG409" i="8"/>
  <c r="RR4" i="1" s="1"/>
  <c r="CG411" i="8"/>
  <c r="CG407" i="4"/>
  <c r="CF411" i="4"/>
  <c r="CF409" i="4"/>
  <c r="CN407" i="4"/>
  <c r="CM411" i="4"/>
  <c r="CM409" i="4"/>
  <c r="BZ411" i="4"/>
  <c r="BZ409" i="4"/>
  <c r="A514" i="4"/>
  <c r="A450" i="4"/>
  <c r="CZ243" i="4"/>
  <c r="DO243" i="4"/>
  <c r="BV243" i="4"/>
  <c r="CK243" i="4"/>
  <c r="AC243" i="4"/>
  <c r="N243" i="4"/>
  <c r="AR243" i="4"/>
  <c r="BG243" i="4"/>
  <c r="DC248" i="6"/>
  <c r="DC244" i="6"/>
  <c r="DC245" i="6" s="1"/>
  <c r="DC247" i="6"/>
  <c r="DC249" i="6"/>
  <c r="DC246" i="6"/>
  <c r="BY248" i="6"/>
  <c r="BY244" i="6"/>
  <c r="BY245" i="6" s="1"/>
  <c r="BY249" i="6"/>
  <c r="BY246" i="6"/>
  <c r="BY247" i="6"/>
  <c r="BJ247" i="6"/>
  <c r="BJ248" i="6"/>
  <c r="BJ244" i="6"/>
  <c r="BJ245" i="6" s="1"/>
  <c r="BJ246" i="6"/>
  <c r="BJ249" i="6"/>
  <c r="CM246" i="6"/>
  <c r="CN243" i="6"/>
  <c r="CM249" i="6"/>
  <c r="CM247" i="6"/>
  <c r="CM248" i="6"/>
  <c r="CM244" i="6"/>
  <c r="CM245" i="6" s="1"/>
  <c r="P249" i="6"/>
  <c r="Q243" i="6"/>
  <c r="P246" i="6"/>
  <c r="P248" i="6"/>
  <c r="P247" i="6"/>
  <c r="P244" i="6"/>
  <c r="P245" i="6" s="1"/>
  <c r="DR246" i="6"/>
  <c r="DR249" i="6"/>
  <c r="DR247" i="6"/>
  <c r="DR248" i="6"/>
  <c r="DR244" i="6"/>
  <c r="DR245" i="6" s="1"/>
  <c r="AU249" i="6"/>
  <c r="AU246" i="6"/>
  <c r="AU244" i="6"/>
  <c r="AU245" i="6" s="1"/>
  <c r="AU248" i="6"/>
  <c r="AU247" i="6"/>
  <c r="AF247" i="6"/>
  <c r="AF248" i="6"/>
  <c r="AF244" i="6"/>
  <c r="AF245" i="6" s="1"/>
  <c r="AF249" i="6"/>
  <c r="AF246" i="6"/>
  <c r="B66" i="1"/>
  <c r="VL114" i="1" l="1"/>
  <c r="VL113" i="1"/>
  <c r="VL86" i="1"/>
  <c r="VL85" i="1"/>
  <c r="VL87" i="1"/>
  <c r="VL88" i="1"/>
  <c r="VL89" i="1"/>
  <c r="VL90" i="1"/>
  <c r="VL91" i="1"/>
  <c r="VL92" i="1"/>
  <c r="VL93" i="1"/>
  <c r="VL94" i="1"/>
  <c r="VL95" i="1"/>
  <c r="VL96" i="1"/>
  <c r="VL97" i="1"/>
  <c r="VL98" i="1"/>
  <c r="VL99" i="1"/>
  <c r="VL100" i="1"/>
  <c r="VL101" i="1"/>
  <c r="VL102" i="1"/>
  <c r="VL103" i="1"/>
  <c r="VL104" i="1"/>
  <c r="VL105" i="1"/>
  <c r="VL106" i="1"/>
  <c r="VL107" i="1"/>
  <c r="VL108" i="1"/>
  <c r="VM12" i="1"/>
  <c r="B67" i="1"/>
  <c r="CZ244" i="4"/>
  <c r="CZ245" i="4" s="1"/>
  <c r="CZ246" i="4"/>
  <c r="CZ247" i="4"/>
  <c r="CZ248" i="4"/>
  <c r="CZ249" i="4"/>
  <c r="BG244" i="4"/>
  <c r="BG245" i="4" s="1"/>
  <c r="BG248" i="4"/>
  <c r="BG246" i="4"/>
  <c r="BG249" i="4"/>
  <c r="BG247" i="4"/>
  <c r="BV244" i="4"/>
  <c r="BV245" i="4" s="1"/>
  <c r="BV249" i="4"/>
  <c r="BV247" i="4"/>
  <c r="BV248" i="4"/>
  <c r="BV246" i="4"/>
  <c r="CK244" i="4"/>
  <c r="CK245" i="4" s="1"/>
  <c r="CK246" i="4"/>
  <c r="CK247" i="4"/>
  <c r="CK248" i="4"/>
  <c r="CK249" i="4"/>
  <c r="AR244" i="4"/>
  <c r="AR245" i="4" s="1"/>
  <c r="AR249" i="4"/>
  <c r="AR247" i="4"/>
  <c r="AR248" i="4"/>
  <c r="AR246" i="4"/>
  <c r="N244" i="4"/>
  <c r="N245" i="4" s="1"/>
  <c r="N246" i="4"/>
  <c r="N248" i="4"/>
  <c r="N247" i="4"/>
  <c r="N249" i="4"/>
  <c r="DO244" i="4"/>
  <c r="DO245" i="4" s="1"/>
  <c r="DO246" i="4"/>
  <c r="DO247" i="4"/>
  <c r="DO248" i="4"/>
  <c r="DO249" i="4"/>
  <c r="AC244" i="4"/>
  <c r="AC245" i="4" s="1"/>
  <c r="AC246" i="4"/>
  <c r="AC247" i="4"/>
  <c r="AC248" i="4"/>
  <c r="AC249" i="4"/>
  <c r="E448" i="4"/>
  <c r="F449" i="4"/>
  <c r="P433" i="4"/>
  <c r="C434" i="4"/>
  <c r="U449" i="4"/>
  <c r="D450" i="4"/>
  <c r="Q450" i="4" s="1"/>
  <c r="I450" i="4"/>
  <c r="V450" i="4" s="1"/>
  <c r="H450" i="4"/>
  <c r="U450" i="4" s="1"/>
  <c r="G450" i="4"/>
  <c r="T450" i="4" s="1"/>
  <c r="E514" i="4"/>
  <c r="D514" i="4"/>
  <c r="Q514" i="4" s="1"/>
  <c r="F514" i="4"/>
  <c r="R442" i="4"/>
  <c r="R446" i="4"/>
  <c r="R436" i="4"/>
  <c r="R433" i="4"/>
  <c r="R439" i="4"/>
  <c r="S433" i="4"/>
  <c r="B433" i="4"/>
  <c r="CN411" i="4"/>
  <c r="CN409" i="4"/>
  <c r="CG409" i="4"/>
  <c r="CG411" i="4"/>
  <c r="A515" i="4"/>
  <c r="A451" i="4"/>
  <c r="BW243" i="4"/>
  <c r="AS243" i="4"/>
  <c r="DA243" i="4"/>
  <c r="O243" i="4"/>
  <c r="BH243" i="4"/>
  <c r="DP243" i="4"/>
  <c r="AD243" i="4"/>
  <c r="CL243" i="4"/>
  <c r="CN246" i="6"/>
  <c r="CN247" i="6"/>
  <c r="CN248" i="6"/>
  <c r="CN244" i="6"/>
  <c r="CN245" i="6" s="1"/>
  <c r="CN249" i="6"/>
  <c r="Q249" i="6"/>
  <c r="Q248" i="6"/>
  <c r="Q244" i="6"/>
  <c r="Q245" i="6" s="1"/>
  <c r="Q246" i="6"/>
  <c r="Q247" i="6"/>
  <c r="AAM17" i="1"/>
  <c r="AAM18" i="1" s="1" a="1"/>
  <c r="AAM18" i="1" s="1"/>
  <c r="VM114" i="1" l="1"/>
  <c r="VM113" i="1"/>
  <c r="VM86" i="1"/>
  <c r="VM85" i="1"/>
  <c r="VM87" i="1"/>
  <c r="VM88" i="1"/>
  <c r="VM89" i="1"/>
  <c r="VM90" i="1"/>
  <c r="VM91" i="1"/>
  <c r="VM92" i="1"/>
  <c r="VM93" i="1"/>
  <c r="VM94" i="1"/>
  <c r="VM95" i="1"/>
  <c r="VM96" i="1"/>
  <c r="VM97" i="1"/>
  <c r="VM98" i="1"/>
  <c r="VM99" i="1"/>
  <c r="VM100" i="1"/>
  <c r="VM101" i="1"/>
  <c r="VM102" i="1"/>
  <c r="VM103" i="1"/>
  <c r="VM104" i="1"/>
  <c r="VM105" i="1"/>
  <c r="VM106" i="1"/>
  <c r="VM107" i="1"/>
  <c r="VM108" i="1"/>
  <c r="VN12" i="1"/>
  <c r="B68" i="1"/>
  <c r="BW244" i="4"/>
  <c r="BW245" i="4" s="1"/>
  <c r="BW249" i="4"/>
  <c r="BW247" i="4"/>
  <c r="BW248" i="4"/>
  <c r="BW246" i="4"/>
  <c r="CL244" i="4"/>
  <c r="CL245" i="4" s="1"/>
  <c r="CL246" i="4"/>
  <c r="CL247" i="4"/>
  <c r="CL248" i="4"/>
  <c r="CL249" i="4"/>
  <c r="AD244" i="4"/>
  <c r="AD245" i="4" s="1"/>
  <c r="AD247" i="4"/>
  <c r="AD246" i="4"/>
  <c r="AD248" i="4"/>
  <c r="AD249" i="4"/>
  <c r="DA244" i="4"/>
  <c r="DA245" i="4" s="1"/>
  <c r="DA246" i="4"/>
  <c r="DA247" i="4"/>
  <c r="DA248" i="4"/>
  <c r="DA249" i="4"/>
  <c r="DP244" i="4"/>
  <c r="DP245" i="4" s="1"/>
  <c r="DP246" i="4"/>
  <c r="DP247" i="4"/>
  <c r="DP248" i="4"/>
  <c r="DP249" i="4"/>
  <c r="BH244" i="4"/>
  <c r="BH245" i="4" s="1"/>
  <c r="BH248" i="4"/>
  <c r="BH246" i="4"/>
  <c r="BH249" i="4"/>
  <c r="BH247" i="4"/>
  <c r="O244" i="4"/>
  <c r="O245" i="4" s="1"/>
  <c r="O246" i="4"/>
  <c r="O248" i="4"/>
  <c r="O247" i="4"/>
  <c r="O249" i="4"/>
  <c r="AS244" i="4"/>
  <c r="AS245" i="4" s="1"/>
  <c r="AS247" i="4"/>
  <c r="AS248" i="4"/>
  <c r="AS246" i="4"/>
  <c r="AS249" i="4"/>
  <c r="EA117" i="1"/>
  <c r="EA14" i="1"/>
  <c r="EA15" i="1" s="1" a="1"/>
  <c r="EA15" i="1" s="1"/>
  <c r="EA50" i="1" s="1" a="1"/>
  <c r="EA50" i="1" s="1"/>
  <c r="E449" i="4"/>
  <c r="P434" i="4"/>
  <c r="C435" i="4"/>
  <c r="F450" i="4"/>
  <c r="I451" i="4"/>
  <c r="V451" i="4" s="1"/>
  <c r="H451" i="4"/>
  <c r="G451" i="4"/>
  <c r="D451" i="4"/>
  <c r="Q451" i="4" s="1"/>
  <c r="F515" i="4"/>
  <c r="E515" i="4"/>
  <c r="D515" i="4"/>
  <c r="Q515" i="4" s="1"/>
  <c r="R443" i="4"/>
  <c r="R447" i="4"/>
  <c r="R437" i="4"/>
  <c r="R440" i="4"/>
  <c r="S434" i="4"/>
  <c r="B434" i="4"/>
  <c r="A452" i="4"/>
  <c r="A516" i="4"/>
  <c r="AT243" i="4"/>
  <c r="DB243" i="4"/>
  <c r="BX243" i="4"/>
  <c r="DQ243" i="4"/>
  <c r="BI243" i="4"/>
  <c r="P243" i="4"/>
  <c r="AE243" i="4"/>
  <c r="CM243" i="4"/>
  <c r="EJ14" i="1"/>
  <c r="VN114" i="1" l="1"/>
  <c r="VN113" i="1"/>
  <c r="VN86" i="1"/>
  <c r="VN85" i="1"/>
  <c r="VN87" i="1"/>
  <c r="VN88" i="1"/>
  <c r="VN89" i="1"/>
  <c r="VN90" i="1"/>
  <c r="VN91" i="1"/>
  <c r="VN92" i="1"/>
  <c r="VN93" i="1"/>
  <c r="VN94" i="1"/>
  <c r="VN95" i="1"/>
  <c r="VN96" i="1"/>
  <c r="VN97" i="1"/>
  <c r="VN98" i="1"/>
  <c r="VN99" i="1"/>
  <c r="VN100" i="1"/>
  <c r="VN101" i="1"/>
  <c r="VN102" i="1"/>
  <c r="VN103" i="1"/>
  <c r="VN104" i="1"/>
  <c r="VN105" i="1"/>
  <c r="VN106" i="1"/>
  <c r="VN107" i="1"/>
  <c r="VN108" i="1"/>
  <c r="VO12" i="1"/>
  <c r="EA53" i="1" a="1"/>
  <c r="EA53" i="1" s="1"/>
  <c r="EA54" i="1" s="1" a="1"/>
  <c r="EA54" i="1" s="1"/>
  <c r="EA51" i="1" a="1"/>
  <c r="EA51" i="1" s="1"/>
  <c r="EA52" i="1" s="1" a="1"/>
  <c r="EA52" i="1" s="1"/>
  <c r="EA55" i="1" a="1"/>
  <c r="EA55" i="1" s="1"/>
  <c r="EA56" i="1" s="1" a="1"/>
  <c r="EA56" i="1" s="1"/>
  <c r="B69" i="1"/>
  <c r="BI244" i="4"/>
  <c r="BI245" i="4" s="1"/>
  <c r="BI248" i="4"/>
  <c r="BI246" i="4"/>
  <c r="BI249" i="4"/>
  <c r="BI247" i="4"/>
  <c r="BX244" i="4"/>
  <c r="BX245" i="4" s="1"/>
  <c r="BX249" i="4"/>
  <c r="BX247" i="4"/>
  <c r="BX248" i="4"/>
  <c r="BX246" i="4"/>
  <c r="AT244" i="4"/>
  <c r="AT245" i="4" s="1"/>
  <c r="AT247" i="4"/>
  <c r="AT248" i="4"/>
  <c r="AT246" i="4"/>
  <c r="AT249" i="4"/>
  <c r="DQ244" i="4"/>
  <c r="DQ245" i="4" s="1"/>
  <c r="DQ246" i="4"/>
  <c r="DQ247" i="4"/>
  <c r="DQ248" i="4"/>
  <c r="DQ249" i="4"/>
  <c r="CM244" i="4"/>
  <c r="CM245" i="4" s="1"/>
  <c r="CM246" i="4"/>
  <c r="CM247" i="4"/>
  <c r="CM248" i="4"/>
  <c r="CM249" i="4"/>
  <c r="AE244" i="4"/>
  <c r="AE245" i="4" s="1"/>
  <c r="AE247" i="4"/>
  <c r="AE248" i="4"/>
  <c r="AE246" i="4"/>
  <c r="AE249" i="4"/>
  <c r="P244" i="4"/>
  <c r="P245" i="4" s="1"/>
  <c r="P246" i="4"/>
  <c r="P248" i="4"/>
  <c r="P247" i="4"/>
  <c r="P249" i="4"/>
  <c r="DB244" i="4"/>
  <c r="DB245" i="4" s="1"/>
  <c r="DB246" i="4"/>
  <c r="DB247" i="4"/>
  <c r="DB248" i="4"/>
  <c r="DB249" i="4"/>
  <c r="E450" i="4"/>
  <c r="R450" i="4" s="1"/>
  <c r="F451" i="4"/>
  <c r="P435" i="4"/>
  <c r="C436" i="4"/>
  <c r="U451" i="4"/>
  <c r="F516" i="4"/>
  <c r="E516" i="4"/>
  <c r="D516" i="4"/>
  <c r="Q516" i="4" s="1"/>
  <c r="I452" i="4"/>
  <c r="V452" i="4" s="1"/>
  <c r="H452" i="4"/>
  <c r="U452" i="4" s="1"/>
  <c r="G452" i="4"/>
  <c r="D452" i="4"/>
  <c r="Q452" i="4" s="1"/>
  <c r="T451" i="4"/>
  <c r="R444" i="4"/>
  <c r="R448" i="4"/>
  <c r="R441" i="4"/>
  <c r="S435" i="4"/>
  <c r="B435" i="4"/>
  <c r="A517" i="4"/>
  <c r="A453" i="4"/>
  <c r="DC243" i="4"/>
  <c r="BY243" i="4"/>
  <c r="AU243" i="4"/>
  <c r="CN243" i="4"/>
  <c r="AF243" i="4"/>
  <c r="BJ243" i="4"/>
  <c r="Q243" i="4"/>
  <c r="DR243" i="4"/>
  <c r="EA17" i="1"/>
  <c r="EA18" i="1" s="1" a="1"/>
  <c r="EA18" i="1" s="1"/>
  <c r="VO114" i="1" l="1"/>
  <c r="VO113" i="1"/>
  <c r="VO85" i="1"/>
  <c r="VO86" i="1"/>
  <c r="VO87" i="1"/>
  <c r="VO88" i="1"/>
  <c r="VO89" i="1"/>
  <c r="VO90" i="1"/>
  <c r="VO91" i="1"/>
  <c r="VO92" i="1"/>
  <c r="VO93" i="1"/>
  <c r="VO94" i="1"/>
  <c r="VO95" i="1"/>
  <c r="VO96" i="1"/>
  <c r="VO97" i="1"/>
  <c r="VO98" i="1"/>
  <c r="VO99" i="1"/>
  <c r="VO100" i="1"/>
  <c r="VO101" i="1"/>
  <c r="VO102" i="1"/>
  <c r="VO103" i="1"/>
  <c r="VO104" i="1"/>
  <c r="VO105" i="1"/>
  <c r="VO106" i="1"/>
  <c r="VO107" i="1"/>
  <c r="VO108" i="1"/>
  <c r="VP12" i="1"/>
  <c r="B70" i="1"/>
  <c r="AU244" i="4"/>
  <c r="AU245" i="4" s="1"/>
  <c r="AU247" i="4"/>
  <c r="AU248" i="4"/>
  <c r="AU246" i="4"/>
  <c r="AU249" i="4"/>
  <c r="CN244" i="4"/>
  <c r="CN245" i="4" s="1"/>
  <c r="CN246" i="4"/>
  <c r="CN247" i="4"/>
  <c r="CN248" i="4"/>
  <c r="CN249" i="4"/>
  <c r="DC244" i="4"/>
  <c r="DC245" i="4" s="1"/>
  <c r="DC246" i="4"/>
  <c r="DC247" i="4"/>
  <c r="DC248" i="4"/>
  <c r="DC249" i="4"/>
  <c r="AF244" i="4"/>
  <c r="AF245" i="4" s="1"/>
  <c r="AF247" i="4"/>
  <c r="AF248" i="4"/>
  <c r="AF246" i="4"/>
  <c r="AF249" i="4"/>
  <c r="BJ244" i="4"/>
  <c r="BJ245" i="4" s="1"/>
  <c r="BJ249" i="4"/>
  <c r="BJ247" i="4"/>
  <c r="BJ248" i="4"/>
  <c r="BJ246" i="4"/>
  <c r="DR244" i="4"/>
  <c r="DR245" i="4" s="1"/>
  <c r="DR246" i="4"/>
  <c r="DR247" i="4"/>
  <c r="DR248" i="4"/>
  <c r="DR249" i="4"/>
  <c r="BY244" i="4"/>
  <c r="BY245" i="4" s="1"/>
  <c r="BY247" i="4"/>
  <c r="BY248" i="4"/>
  <c r="BY246" i="4"/>
  <c r="BY249" i="4"/>
  <c r="Q244" i="4"/>
  <c r="Q245" i="4" s="1"/>
  <c r="Q246" i="4"/>
  <c r="Q248" i="4"/>
  <c r="Q247" i="4"/>
  <c r="Q249" i="4"/>
  <c r="E451" i="4"/>
  <c r="R451" i="4" s="1"/>
  <c r="F452" i="4"/>
  <c r="P436" i="4"/>
  <c r="C437" i="4"/>
  <c r="T452" i="4"/>
  <c r="I453" i="4"/>
  <c r="V453" i="4" s="1"/>
  <c r="H453" i="4"/>
  <c r="U453" i="4" s="1"/>
  <c r="G453" i="4"/>
  <c r="D453" i="4"/>
  <c r="Q453" i="4" s="1"/>
  <c r="F517" i="4"/>
  <c r="E517" i="4"/>
  <c r="D517" i="4"/>
  <c r="Q517" i="4" s="1"/>
  <c r="R449" i="4"/>
  <c r="R445" i="4"/>
  <c r="S436" i="4"/>
  <c r="B436" i="4"/>
  <c r="A454" i="4"/>
  <c r="A518" i="4"/>
  <c r="VP114" i="1" l="1"/>
  <c r="VP113" i="1"/>
  <c r="VP85" i="1"/>
  <c r="VP86" i="1"/>
  <c r="VP87" i="1"/>
  <c r="VP88" i="1"/>
  <c r="VP89" i="1"/>
  <c r="VP90" i="1"/>
  <c r="VP91" i="1"/>
  <c r="VP92" i="1"/>
  <c r="VP93" i="1"/>
  <c r="VP94" i="1"/>
  <c r="VP95" i="1"/>
  <c r="VP96" i="1"/>
  <c r="VP97" i="1"/>
  <c r="VP98" i="1"/>
  <c r="VP99" i="1"/>
  <c r="VP100" i="1"/>
  <c r="VP101" i="1"/>
  <c r="VP102" i="1"/>
  <c r="VP103" i="1"/>
  <c r="VP104" i="1"/>
  <c r="VP105" i="1"/>
  <c r="VP106" i="1"/>
  <c r="VP107" i="1"/>
  <c r="VP108" i="1"/>
  <c r="VQ12" i="1"/>
  <c r="B71" i="1"/>
  <c r="E452" i="4"/>
  <c r="R452" i="4" s="1"/>
  <c r="F453" i="4"/>
  <c r="P437" i="4"/>
  <c r="C438" i="4"/>
  <c r="F518" i="4"/>
  <c r="E518" i="4"/>
  <c r="D518" i="4"/>
  <c r="Q518" i="4" s="1"/>
  <c r="I454" i="4"/>
  <c r="V454" i="4" s="1"/>
  <c r="H454" i="4"/>
  <c r="U454" i="4" s="1"/>
  <c r="G454" i="4"/>
  <c r="D454" i="4"/>
  <c r="Q454" i="4" s="1"/>
  <c r="T453" i="4"/>
  <c r="S437" i="4"/>
  <c r="B437" i="4"/>
  <c r="A519" i="4"/>
  <c r="A455" i="4"/>
  <c r="ABS117" i="1"/>
  <c r="ABN117" i="1"/>
  <c r="VQ114" i="1" l="1"/>
  <c r="VQ113" i="1"/>
  <c r="VQ85" i="1"/>
  <c r="VQ86" i="1"/>
  <c r="VQ87" i="1"/>
  <c r="VQ88" i="1"/>
  <c r="VQ89" i="1"/>
  <c r="VQ90" i="1"/>
  <c r="VQ91" i="1"/>
  <c r="VQ92" i="1"/>
  <c r="VQ93" i="1"/>
  <c r="VQ94" i="1"/>
  <c r="VQ95" i="1"/>
  <c r="VQ96" i="1"/>
  <c r="VQ97" i="1"/>
  <c r="VQ98" i="1"/>
  <c r="VQ99" i="1"/>
  <c r="VQ100" i="1"/>
  <c r="VQ101" i="1"/>
  <c r="VQ102" i="1"/>
  <c r="VQ103" i="1"/>
  <c r="VQ104" i="1"/>
  <c r="VQ105" i="1"/>
  <c r="VQ106" i="1"/>
  <c r="VQ107" i="1"/>
  <c r="VQ108" i="1"/>
  <c r="VR12" i="1"/>
  <c r="B72" i="1"/>
  <c r="E453" i="4"/>
  <c r="R453" i="4" s="1"/>
  <c r="ABO14" i="1"/>
  <c r="ABO117" i="1"/>
  <c r="F454" i="4"/>
  <c r="P438" i="4"/>
  <c r="C439" i="4"/>
  <c r="T454" i="4"/>
  <c r="F519" i="4"/>
  <c r="E519" i="4"/>
  <c r="D519" i="4"/>
  <c r="Q519" i="4" s="1"/>
  <c r="G455" i="4"/>
  <c r="D455" i="4"/>
  <c r="Q455" i="4" s="1"/>
  <c r="H455" i="4"/>
  <c r="I455" i="4"/>
  <c r="V455" i="4" s="1"/>
  <c r="S438" i="4"/>
  <c r="B438" i="4"/>
  <c r="A456" i="4"/>
  <c r="A520" i="4"/>
  <c r="ABN14" i="1"/>
  <c r="ABN15" i="1" s="1" a="1"/>
  <c r="ABN15" i="1" s="1"/>
  <c r="ABS14" i="1"/>
  <c r="ABS15" i="1" s="1" a="1"/>
  <c r="ABS15" i="1" s="1"/>
  <c r="GV117" i="1"/>
  <c r="ABN114" i="1" l="1" a="1"/>
  <c r="ABN114" i="1" s="1"/>
  <c r="ABS114" i="1" a="1"/>
  <c r="ABS114" i="1" s="1"/>
  <c r="VR114" i="1"/>
  <c r="ABN113" i="1" a="1"/>
  <c r="ABN113" i="1" s="1"/>
  <c r="ABS113" i="1" a="1"/>
  <c r="ABS113" i="1" s="1"/>
  <c r="VR113" i="1"/>
  <c r="VR86" i="1"/>
  <c r="VR85" i="1"/>
  <c r="VR87" i="1"/>
  <c r="VR88" i="1"/>
  <c r="VR89" i="1"/>
  <c r="VR90" i="1"/>
  <c r="VR91" i="1"/>
  <c r="VR92" i="1"/>
  <c r="VR93" i="1"/>
  <c r="VR94" i="1"/>
  <c r="VR95" i="1"/>
  <c r="VR96" i="1"/>
  <c r="VR97" i="1"/>
  <c r="VR98" i="1"/>
  <c r="VR99" i="1"/>
  <c r="VR100" i="1"/>
  <c r="VR101" i="1"/>
  <c r="VR102" i="1"/>
  <c r="VR103" i="1"/>
  <c r="VR104" i="1"/>
  <c r="VR105" i="1"/>
  <c r="VR106" i="1"/>
  <c r="VR107" i="1"/>
  <c r="VR108" i="1"/>
  <c r="VS12" i="1"/>
  <c r="ABO15" i="1" a="1"/>
  <c r="ABO15" i="1" s="1"/>
  <c r="B73" i="1"/>
  <c r="E454" i="4"/>
  <c r="R454" i="4" s="1"/>
  <c r="F455" i="4"/>
  <c r="P439" i="4"/>
  <c r="C440" i="4"/>
  <c r="F520" i="4"/>
  <c r="E520" i="4"/>
  <c r="D520" i="4"/>
  <c r="Q520" i="4" s="1"/>
  <c r="I456" i="4"/>
  <c r="V456" i="4" s="1"/>
  <c r="H456" i="4"/>
  <c r="U456" i="4" s="1"/>
  <c r="G456" i="4"/>
  <c r="T456" i="4" s="1"/>
  <c r="D456" i="4"/>
  <c r="Q456" i="4" s="1"/>
  <c r="U455" i="4"/>
  <c r="T455" i="4"/>
  <c r="S439" i="4"/>
  <c r="B439" i="4"/>
  <c r="A521" i="4"/>
  <c r="A457" i="4"/>
  <c r="VS114" i="1" l="1"/>
  <c r="ABO114" i="1" a="1"/>
  <c r="ABO114" i="1" s="1"/>
  <c r="VS113" i="1"/>
  <c r="ABO113" i="1" a="1"/>
  <c r="ABO113" i="1" s="1"/>
  <c r="VS85" i="1"/>
  <c r="VS86" i="1"/>
  <c r="VS87" i="1"/>
  <c r="VS88" i="1"/>
  <c r="VS89" i="1"/>
  <c r="VS90" i="1"/>
  <c r="VS91" i="1"/>
  <c r="VS92" i="1"/>
  <c r="VS93" i="1"/>
  <c r="VS94" i="1"/>
  <c r="VS95" i="1"/>
  <c r="VS96" i="1"/>
  <c r="VS97" i="1"/>
  <c r="VS98" i="1"/>
  <c r="VS99" i="1"/>
  <c r="VS100" i="1"/>
  <c r="VS101" i="1"/>
  <c r="VS102" i="1"/>
  <c r="VS103" i="1"/>
  <c r="VS104" i="1"/>
  <c r="VS105" i="1"/>
  <c r="VS106" i="1"/>
  <c r="VS107" i="1"/>
  <c r="VS108" i="1"/>
  <c r="VT12" i="1"/>
  <c r="ABO85" i="1" a="1"/>
  <c r="ABO85" i="1" s="1"/>
  <c r="ABT85" i="1" s="1" a="1"/>
  <c r="ABT85" i="1" s="1"/>
  <c r="ABO50" i="1" a="1"/>
  <c r="ABO50" i="1" s="1"/>
  <c r="ABO51" i="1" s="1" a="1"/>
  <c r="ABO51" i="1" s="1"/>
  <c r="ABO52" i="1" s="1" a="1"/>
  <c r="ABO52" i="1" s="1"/>
  <c r="B74" i="1"/>
  <c r="E455" i="4"/>
  <c r="R455" i="4" s="1"/>
  <c r="F456" i="4"/>
  <c r="P440" i="4"/>
  <c r="C441" i="4"/>
  <c r="I457" i="4"/>
  <c r="V457" i="4" s="1"/>
  <c r="H457" i="4"/>
  <c r="U457" i="4" s="1"/>
  <c r="G457" i="4"/>
  <c r="D457" i="4"/>
  <c r="Q457" i="4" s="1"/>
  <c r="F521" i="4"/>
  <c r="E521" i="4"/>
  <c r="D521" i="4"/>
  <c r="Q521" i="4" s="1"/>
  <c r="S440" i="4"/>
  <c r="B440" i="4"/>
  <c r="A522" i="4"/>
  <c r="A458" i="4"/>
  <c r="VT114" i="1" l="1"/>
  <c r="VT113" i="1"/>
  <c r="ABO106" i="1" a="1"/>
  <c r="ABO106" i="1" s="1"/>
  <c r="ABT106" i="1" s="1" a="1"/>
  <c r="ABT106" i="1" s="1"/>
  <c r="ABO87" i="1" a="1"/>
  <c r="ABO87" i="1" s="1"/>
  <c r="ABT87" i="1" s="1" a="1"/>
  <c r="ABT87" i="1" s="1"/>
  <c r="VT85" i="1"/>
  <c r="VT86" i="1"/>
  <c r="VT87" i="1"/>
  <c r="VT88" i="1"/>
  <c r="VT89" i="1"/>
  <c r="VT90" i="1"/>
  <c r="VT91" i="1"/>
  <c r="VT92" i="1"/>
  <c r="VT93" i="1"/>
  <c r="VT94" i="1"/>
  <c r="VT95" i="1"/>
  <c r="VT96" i="1"/>
  <c r="VT97" i="1"/>
  <c r="VT98" i="1"/>
  <c r="VT99" i="1"/>
  <c r="VT100" i="1"/>
  <c r="VT101" i="1"/>
  <c r="VT102" i="1"/>
  <c r="VT103" i="1"/>
  <c r="VT104" i="1"/>
  <c r="VT105" i="1"/>
  <c r="VT106" i="1"/>
  <c r="VT107" i="1"/>
  <c r="VT108" i="1"/>
  <c r="VU12" i="1"/>
  <c r="ABO55" i="1" a="1"/>
  <c r="ABO55" i="1" s="1"/>
  <c r="ABO56" i="1" s="1" a="1"/>
  <c r="ABO56" i="1" s="1"/>
  <c r="ABO53" i="1" a="1"/>
  <c r="ABO53" i="1" s="1"/>
  <c r="ABO54" i="1" s="1" a="1"/>
  <c r="ABO54" i="1" s="1"/>
  <c r="B75" i="1"/>
  <c r="E456" i="4"/>
  <c r="R456" i="4" s="1"/>
  <c r="P441" i="4"/>
  <c r="C442" i="4"/>
  <c r="F457" i="4"/>
  <c r="I458" i="4"/>
  <c r="V458" i="4" s="1"/>
  <c r="H458" i="4"/>
  <c r="U458" i="4" s="1"/>
  <c r="G458" i="4"/>
  <c r="T458" i="4" s="1"/>
  <c r="D458" i="4"/>
  <c r="Q458" i="4" s="1"/>
  <c r="F522" i="4"/>
  <c r="E522" i="4"/>
  <c r="D522" i="4"/>
  <c r="Q522" i="4" s="1"/>
  <c r="T457" i="4"/>
  <c r="S441" i="4"/>
  <c r="B441" i="4"/>
  <c r="A523" i="4"/>
  <c r="A459" i="4"/>
  <c r="VU114" i="1" l="1"/>
  <c r="VU113" i="1"/>
  <c r="ABO108" i="1" a="1"/>
  <c r="ABO108" i="1" s="1"/>
  <c r="ABT108" i="1" s="1" a="1"/>
  <c r="ABT108" i="1" s="1"/>
  <c r="ABO89" i="1" a="1"/>
  <c r="ABO89" i="1" s="1"/>
  <c r="ABT89" i="1" s="1" a="1"/>
  <c r="ABT89" i="1" s="1"/>
  <c r="VU85" i="1"/>
  <c r="VU86" i="1"/>
  <c r="VU87" i="1"/>
  <c r="VU88" i="1"/>
  <c r="VU89" i="1"/>
  <c r="VU90" i="1"/>
  <c r="VU91" i="1"/>
  <c r="VU92" i="1"/>
  <c r="VU93" i="1"/>
  <c r="VU94" i="1"/>
  <c r="VU95" i="1"/>
  <c r="VU96" i="1"/>
  <c r="VU97" i="1"/>
  <c r="VU98" i="1"/>
  <c r="VU99" i="1"/>
  <c r="VU100" i="1"/>
  <c r="VU101" i="1"/>
  <c r="VU102" i="1"/>
  <c r="VU103" i="1"/>
  <c r="VU104" i="1"/>
  <c r="VU105" i="1"/>
  <c r="VU106" i="1"/>
  <c r="VU107" i="1"/>
  <c r="VU108" i="1"/>
  <c r="VV12" i="1"/>
  <c r="B76" i="1"/>
  <c r="E457" i="4"/>
  <c r="R457" i="4" s="1"/>
  <c r="P442" i="4"/>
  <c r="C443" i="4"/>
  <c r="F458" i="4"/>
  <c r="I459" i="4"/>
  <c r="H459" i="4"/>
  <c r="G459" i="4"/>
  <c r="T459" i="4" s="1"/>
  <c r="D459" i="4"/>
  <c r="Q459" i="4" s="1"/>
  <c r="F523" i="4"/>
  <c r="E523" i="4"/>
  <c r="D523" i="4"/>
  <c r="Q523" i="4" s="1"/>
  <c r="S442" i="4"/>
  <c r="B442" i="4"/>
  <c r="A460" i="4"/>
  <c r="A524" i="4"/>
  <c r="VV114" i="1" l="1"/>
  <c r="VV113" i="1"/>
  <c r="ABO91" i="1" a="1"/>
  <c r="ABO91" i="1" s="1"/>
  <c r="ABT91" i="1" s="1" a="1"/>
  <c r="ABT91" i="1" s="1"/>
  <c r="VV85" i="1"/>
  <c r="VV86" i="1"/>
  <c r="VV87" i="1"/>
  <c r="VV88" i="1"/>
  <c r="VV89" i="1"/>
  <c r="VV90" i="1"/>
  <c r="VV91" i="1"/>
  <c r="VV92" i="1"/>
  <c r="VV93" i="1"/>
  <c r="VV94" i="1"/>
  <c r="VV95" i="1"/>
  <c r="VV96" i="1"/>
  <c r="VV97" i="1"/>
  <c r="VV98" i="1"/>
  <c r="VV99" i="1"/>
  <c r="VV100" i="1"/>
  <c r="VV101" i="1"/>
  <c r="VV102" i="1"/>
  <c r="VV103" i="1"/>
  <c r="VV104" i="1"/>
  <c r="VV105" i="1"/>
  <c r="VV106" i="1"/>
  <c r="VV107" i="1"/>
  <c r="VV108" i="1"/>
  <c r="VW12" i="1"/>
  <c r="E458" i="4"/>
  <c r="R458" i="4" s="1"/>
  <c r="P443" i="4"/>
  <c r="C444" i="4"/>
  <c r="F459" i="4"/>
  <c r="F524" i="4"/>
  <c r="E524" i="4"/>
  <c r="D524" i="4"/>
  <c r="Q524" i="4" s="1"/>
  <c r="I460" i="4"/>
  <c r="V460" i="4" s="1"/>
  <c r="H460" i="4"/>
  <c r="U460" i="4" s="1"/>
  <c r="G460" i="4"/>
  <c r="T460" i="4" s="1"/>
  <c r="D460" i="4"/>
  <c r="Q460" i="4" s="1"/>
  <c r="U459" i="4"/>
  <c r="V459" i="4"/>
  <c r="S443" i="4"/>
  <c r="B443" i="4"/>
  <c r="A525" i="4"/>
  <c r="A461" i="4"/>
  <c r="DG117" i="1"/>
  <c r="CZ117" i="1"/>
  <c r="CU117" i="1"/>
  <c r="CN117" i="1"/>
  <c r="VW114" i="1" l="1"/>
  <c r="VW113" i="1"/>
  <c r="ABO93" i="1" a="1"/>
  <c r="ABO93" i="1" s="1"/>
  <c r="ABT93" i="1" s="1" a="1"/>
  <c r="ABT93" i="1" s="1"/>
  <c r="VW86" i="1"/>
  <c r="VW85" i="1"/>
  <c r="VW87" i="1"/>
  <c r="VW88" i="1"/>
  <c r="VW89" i="1"/>
  <c r="VW90" i="1"/>
  <c r="VW91" i="1"/>
  <c r="VW92" i="1"/>
  <c r="VW93" i="1"/>
  <c r="VW94" i="1"/>
  <c r="VW95" i="1"/>
  <c r="VW96" i="1"/>
  <c r="VW97" i="1"/>
  <c r="VW98" i="1"/>
  <c r="VW99" i="1"/>
  <c r="VW100" i="1"/>
  <c r="VW101" i="1"/>
  <c r="VW102" i="1"/>
  <c r="VW103" i="1"/>
  <c r="VW104" i="1"/>
  <c r="VW105" i="1"/>
  <c r="VW106" i="1"/>
  <c r="VW107" i="1"/>
  <c r="VW108" i="1"/>
  <c r="VX12" i="1"/>
  <c r="E459" i="4"/>
  <c r="R459" i="4" s="1"/>
  <c r="P444" i="4"/>
  <c r="C445" i="4"/>
  <c r="F460" i="4"/>
  <c r="D525" i="4"/>
  <c r="Q525" i="4" s="1"/>
  <c r="F525" i="4"/>
  <c r="E525" i="4"/>
  <c r="D461" i="4"/>
  <c r="Q461" i="4" s="1"/>
  <c r="I461" i="4"/>
  <c r="V461" i="4" s="1"/>
  <c r="H461" i="4"/>
  <c r="U461" i="4" s="1"/>
  <c r="G461" i="4"/>
  <c r="S444" i="4"/>
  <c r="B444" i="4"/>
  <c r="A462" i="4"/>
  <c r="A526" i="4"/>
  <c r="DG14" i="1"/>
  <c r="DG15" i="1" s="1" a="1"/>
  <c r="DG15" i="1" s="1"/>
  <c r="CZ14" i="1"/>
  <c r="CZ15" i="1" s="1" a="1"/>
  <c r="CZ15" i="1" s="1"/>
  <c r="CU14" i="1"/>
  <c r="CU15" i="1" s="1" a="1"/>
  <c r="CU15" i="1" s="1"/>
  <c r="CN14" i="1"/>
  <c r="CN15" i="1" s="1" a="1"/>
  <c r="CN15" i="1" s="1"/>
  <c r="VX114" i="1" l="1"/>
  <c r="CZ114" i="1"/>
  <c r="DG114" i="1"/>
  <c r="CN114" i="1"/>
  <c r="CU114" i="1"/>
  <c r="CU113" i="1"/>
  <c r="CN113" i="1"/>
  <c r="DG113" i="1"/>
  <c r="VX113" i="1"/>
  <c r="CZ113" i="1"/>
  <c r="ABO95" i="1" a="1"/>
  <c r="ABO95" i="1" s="1"/>
  <c r="ABT95" i="1" s="1" a="1"/>
  <c r="ABT95" i="1" s="1"/>
  <c r="VX85" i="1"/>
  <c r="VX86" i="1"/>
  <c r="VX87" i="1"/>
  <c r="VX88" i="1"/>
  <c r="VX89" i="1"/>
  <c r="VX90" i="1"/>
  <c r="VX91" i="1"/>
  <c r="VX92" i="1"/>
  <c r="VX93" i="1"/>
  <c r="VX94" i="1"/>
  <c r="VX95" i="1"/>
  <c r="VX96" i="1"/>
  <c r="VX97" i="1"/>
  <c r="VX98" i="1"/>
  <c r="VX99" i="1"/>
  <c r="VX100" i="1"/>
  <c r="VX101" i="1"/>
  <c r="VX102" i="1"/>
  <c r="VX103" i="1"/>
  <c r="VX104" i="1"/>
  <c r="VX105" i="1"/>
  <c r="VX106" i="1"/>
  <c r="VX107" i="1"/>
  <c r="VX108" i="1"/>
  <c r="VY12" i="1"/>
  <c r="CN85" i="1"/>
  <c r="CN106" i="1" s="1"/>
  <c r="CU85" i="1"/>
  <c r="CU87" i="1" s="1"/>
  <c r="CZ85" i="1"/>
  <c r="CZ86" i="1" s="1"/>
  <c r="DG85" i="1"/>
  <c r="DG87" i="1" s="1"/>
  <c r="E460" i="4"/>
  <c r="C446" i="4"/>
  <c r="P445" i="4"/>
  <c r="F461" i="4"/>
  <c r="F526" i="4"/>
  <c r="E526" i="4"/>
  <c r="D526" i="4"/>
  <c r="Q526" i="4" s="1"/>
  <c r="I462" i="4"/>
  <c r="V462" i="4" s="1"/>
  <c r="H462" i="4"/>
  <c r="U462" i="4" s="1"/>
  <c r="G462" i="4"/>
  <c r="T462" i="4" s="1"/>
  <c r="D462" i="4"/>
  <c r="Q462" i="4" s="1"/>
  <c r="T461" i="4"/>
  <c r="S445" i="4"/>
  <c r="B445" i="4"/>
  <c r="A463" i="4"/>
  <c r="A527" i="4"/>
  <c r="VY114" i="1" l="1"/>
  <c r="VY113" i="1"/>
  <c r="ABO97" i="1" a="1"/>
  <c r="ABO97" i="1" s="1"/>
  <c r="ABT97" i="1" s="1" a="1"/>
  <c r="ABT97" i="1" s="1"/>
  <c r="VY85" i="1"/>
  <c r="VY86" i="1"/>
  <c r="VY87" i="1"/>
  <c r="VY88" i="1"/>
  <c r="VY89" i="1"/>
  <c r="VY90" i="1"/>
  <c r="VY91" i="1"/>
  <c r="VY92" i="1"/>
  <c r="VY93" i="1"/>
  <c r="VY94" i="1"/>
  <c r="VY95" i="1"/>
  <c r="VY96" i="1"/>
  <c r="VY97" i="1"/>
  <c r="VY98" i="1"/>
  <c r="VY99" i="1"/>
  <c r="VY100" i="1"/>
  <c r="VY101" i="1"/>
  <c r="VY102" i="1"/>
  <c r="VY103" i="1"/>
  <c r="VY104" i="1"/>
  <c r="VY105" i="1"/>
  <c r="VY106" i="1"/>
  <c r="VY107" i="1"/>
  <c r="VY108" i="1"/>
  <c r="CU86" i="1"/>
  <c r="CU88" i="1" s="1"/>
  <c r="CU90" i="1" s="1"/>
  <c r="CU92" i="1" s="1"/>
  <c r="CU94" i="1" s="1"/>
  <c r="CU96" i="1" s="1"/>
  <c r="CU98" i="1" s="1"/>
  <c r="CU100" i="1" s="1"/>
  <c r="CU102" i="1" s="1"/>
  <c r="CU104" i="1" s="1"/>
  <c r="CU106" i="1"/>
  <c r="CZ106" i="1"/>
  <c r="CZ87" i="1"/>
  <c r="CZ108" i="1" s="1"/>
  <c r="CN87" i="1"/>
  <c r="CN89" i="1" s="1"/>
  <c r="CN91" i="1" s="1"/>
  <c r="CN93" i="1" s="1"/>
  <c r="CN95" i="1" s="1"/>
  <c r="CN97" i="1" s="1"/>
  <c r="CN99" i="1" s="1"/>
  <c r="CN101" i="1" s="1"/>
  <c r="CN103" i="1" s="1"/>
  <c r="CN105" i="1" s="1"/>
  <c r="VZ12" i="1"/>
  <c r="CN86" i="1"/>
  <c r="CN107" i="1" s="1"/>
  <c r="DG106" i="1"/>
  <c r="DG86" i="1"/>
  <c r="DG107" i="1" s="1"/>
  <c r="CZ88" i="1"/>
  <c r="CZ90" i="1" s="1"/>
  <c r="CZ92" i="1" s="1"/>
  <c r="CZ94" i="1" s="1"/>
  <c r="CZ96" i="1" s="1"/>
  <c r="CZ98" i="1" s="1"/>
  <c r="CZ100" i="1" s="1"/>
  <c r="CZ102" i="1" s="1"/>
  <c r="CZ104" i="1" s="1"/>
  <c r="CZ107" i="1"/>
  <c r="CU89" i="1"/>
  <c r="CU91" i="1" s="1"/>
  <c r="CU93" i="1" s="1"/>
  <c r="CU95" i="1" s="1"/>
  <c r="CU97" i="1" s="1"/>
  <c r="CU99" i="1" s="1"/>
  <c r="CU101" i="1" s="1"/>
  <c r="CU103" i="1" s="1"/>
  <c r="CU105" i="1" s="1"/>
  <c r="CU108" i="1"/>
  <c r="DG89" i="1"/>
  <c r="DG91" i="1" s="1"/>
  <c r="DG93" i="1" s="1"/>
  <c r="DG95" i="1" s="1"/>
  <c r="DG97" i="1" s="1"/>
  <c r="DG99" i="1" s="1"/>
  <c r="DG101" i="1" s="1"/>
  <c r="DG103" i="1" s="1"/>
  <c r="DG105" i="1" s="1"/>
  <c r="DG108" i="1"/>
  <c r="E461" i="4"/>
  <c r="C447" i="4"/>
  <c r="P446" i="4"/>
  <c r="F462" i="4"/>
  <c r="F527" i="4"/>
  <c r="E527" i="4"/>
  <c r="D527" i="4"/>
  <c r="Q527" i="4" s="1"/>
  <c r="I463" i="4"/>
  <c r="V463" i="4" s="1"/>
  <c r="H463" i="4"/>
  <c r="U463" i="4" s="1"/>
  <c r="G463" i="4"/>
  <c r="D463" i="4"/>
  <c r="Q463" i="4" s="1"/>
  <c r="R460" i="4"/>
  <c r="S446" i="4"/>
  <c r="B446" i="4"/>
  <c r="A528" i="4"/>
  <c r="A464" i="4"/>
  <c r="VZ114" i="1" l="1"/>
  <c r="VZ113" i="1"/>
  <c r="ABO99" i="1" a="1"/>
  <c r="ABO99" i="1" s="1"/>
  <c r="ABT99" i="1" s="1" a="1"/>
  <c r="ABT99" i="1" s="1"/>
  <c r="CU107" i="1"/>
  <c r="CN108" i="1"/>
  <c r="CZ89" i="1"/>
  <c r="CZ91" i="1" s="1"/>
  <c r="CZ93" i="1" s="1"/>
  <c r="CZ95" i="1" s="1"/>
  <c r="CZ97" i="1" s="1"/>
  <c r="CZ99" i="1" s="1"/>
  <c r="CZ101" i="1" s="1"/>
  <c r="CZ103" i="1" s="1"/>
  <c r="CZ105" i="1" s="1"/>
  <c r="VZ85" i="1"/>
  <c r="VZ86" i="1"/>
  <c r="VZ87" i="1"/>
  <c r="VZ88" i="1"/>
  <c r="VZ89" i="1"/>
  <c r="VZ90" i="1"/>
  <c r="VZ91" i="1"/>
  <c r="VZ92" i="1"/>
  <c r="VZ93" i="1"/>
  <c r="VZ94" i="1"/>
  <c r="VZ95" i="1"/>
  <c r="VZ96" i="1"/>
  <c r="VZ97" i="1"/>
  <c r="VZ98" i="1"/>
  <c r="VZ99" i="1"/>
  <c r="VZ100" i="1"/>
  <c r="VZ101" i="1"/>
  <c r="VZ102" i="1"/>
  <c r="VZ103" i="1"/>
  <c r="VZ104" i="1"/>
  <c r="VZ105" i="1"/>
  <c r="VZ106" i="1"/>
  <c r="VZ107" i="1"/>
  <c r="VZ108" i="1"/>
  <c r="CN88" i="1"/>
  <c r="CN90" i="1" s="1"/>
  <c r="CN92" i="1" s="1"/>
  <c r="CN94" i="1" s="1"/>
  <c r="CN96" i="1" s="1"/>
  <c r="CN98" i="1" s="1"/>
  <c r="CN100" i="1" s="1"/>
  <c r="CN102" i="1" s="1"/>
  <c r="CN104" i="1" s="1"/>
  <c r="WA12" i="1"/>
  <c r="DG88" i="1"/>
  <c r="DG90" i="1" s="1"/>
  <c r="DG92" i="1" s="1"/>
  <c r="DG94" i="1" s="1"/>
  <c r="DG96" i="1" s="1"/>
  <c r="DG98" i="1" s="1"/>
  <c r="DG100" i="1" s="1"/>
  <c r="DG102" i="1" s="1"/>
  <c r="DG104" i="1" s="1"/>
  <c r="E462" i="4"/>
  <c r="C448" i="4"/>
  <c r="P447" i="4"/>
  <c r="F463" i="4"/>
  <c r="F528" i="4"/>
  <c r="E528" i="4"/>
  <c r="D528" i="4"/>
  <c r="Q528" i="4" s="1"/>
  <c r="I464" i="4"/>
  <c r="V464" i="4" s="1"/>
  <c r="H464" i="4"/>
  <c r="U464" i="4" s="1"/>
  <c r="G464" i="4"/>
  <c r="D464" i="4"/>
  <c r="Q464" i="4" s="1"/>
  <c r="T463" i="4"/>
  <c r="R461" i="4"/>
  <c r="S447" i="4"/>
  <c r="B447" i="4"/>
  <c r="A529" i="4"/>
  <c r="A465" i="4"/>
  <c r="WA114" i="1" l="1"/>
  <c r="ABO101" i="1" a="1"/>
  <c r="ABO101" i="1" s="1"/>
  <c r="ABT101" i="1" s="1" a="1"/>
  <c r="ABT101" i="1" s="1"/>
  <c r="WA113" i="1"/>
  <c r="WA86" i="1"/>
  <c r="WA85" i="1"/>
  <c r="WA87" i="1"/>
  <c r="WA88" i="1"/>
  <c r="WA89" i="1"/>
  <c r="WA90" i="1"/>
  <c r="WA91" i="1"/>
  <c r="WA92" i="1"/>
  <c r="WA93" i="1"/>
  <c r="WA94" i="1"/>
  <c r="WA95" i="1"/>
  <c r="WA96" i="1"/>
  <c r="WA97" i="1"/>
  <c r="WA98" i="1"/>
  <c r="WA99" i="1"/>
  <c r="WA100" i="1"/>
  <c r="WA101" i="1"/>
  <c r="WA102" i="1"/>
  <c r="WA103" i="1"/>
  <c r="WA104" i="1"/>
  <c r="WA105" i="1"/>
  <c r="WA106" i="1"/>
  <c r="WA107" i="1"/>
  <c r="WA108" i="1"/>
  <c r="WB12" i="1"/>
  <c r="E463" i="4"/>
  <c r="P448" i="4"/>
  <c r="C449" i="4"/>
  <c r="F464" i="4"/>
  <c r="I465" i="4"/>
  <c r="V465" i="4" s="1"/>
  <c r="H465" i="4"/>
  <c r="U465" i="4" s="1"/>
  <c r="G465" i="4"/>
  <c r="D465" i="4"/>
  <c r="Q465" i="4" s="1"/>
  <c r="F529" i="4"/>
  <c r="E529" i="4"/>
  <c r="D529" i="4"/>
  <c r="Q529" i="4" s="1"/>
  <c r="T464" i="4"/>
  <c r="R462" i="4"/>
  <c r="S448" i="4"/>
  <c r="B448" i="4"/>
  <c r="A466" i="4"/>
  <c r="A530" i="4"/>
  <c r="CB117" i="1"/>
  <c r="WB114" i="1" l="1"/>
  <c r="ABO103" i="1" a="1"/>
  <c r="ABO103" i="1" s="1"/>
  <c r="ABT103" i="1" s="1" a="1"/>
  <c r="ABT103" i="1" s="1"/>
  <c r="WB113" i="1"/>
  <c r="WB85" i="1"/>
  <c r="WB86" i="1"/>
  <c r="WB87" i="1"/>
  <c r="WB88" i="1"/>
  <c r="WB89" i="1"/>
  <c r="WB90" i="1"/>
  <c r="WB91" i="1"/>
  <c r="WB92" i="1"/>
  <c r="WB93" i="1"/>
  <c r="WB94" i="1"/>
  <c r="WB95" i="1"/>
  <c r="WB96" i="1"/>
  <c r="WB97" i="1"/>
  <c r="WB98" i="1"/>
  <c r="WB99" i="1"/>
  <c r="WB100" i="1"/>
  <c r="WB101" i="1"/>
  <c r="WB102" i="1"/>
  <c r="WB103" i="1"/>
  <c r="WB104" i="1"/>
  <c r="WB105" i="1"/>
  <c r="WB106" i="1"/>
  <c r="WB107" i="1"/>
  <c r="WB108" i="1"/>
  <c r="WC12" i="1"/>
  <c r="E464" i="4"/>
  <c r="P449" i="4"/>
  <c r="C450" i="4"/>
  <c r="F465" i="4"/>
  <c r="T465" i="4"/>
  <c r="D466" i="4"/>
  <c r="Q466" i="4" s="1"/>
  <c r="I466" i="4"/>
  <c r="V466" i="4" s="1"/>
  <c r="H466" i="4"/>
  <c r="U466" i="4" s="1"/>
  <c r="G466" i="4"/>
  <c r="T466" i="4" s="1"/>
  <c r="E530" i="4"/>
  <c r="D530" i="4"/>
  <c r="Q530" i="4" s="1"/>
  <c r="F530" i="4"/>
  <c r="R463" i="4"/>
  <c r="S449" i="4"/>
  <c r="B449" i="4"/>
  <c r="A531" i="4"/>
  <c r="A467" i="4"/>
  <c r="CB14" i="1"/>
  <c r="WC114" i="1" l="1"/>
  <c r="WC113" i="1"/>
  <c r="WC86" i="1"/>
  <c r="WC85" i="1"/>
  <c r="WC87" i="1"/>
  <c r="WC88" i="1"/>
  <c r="WC89" i="1"/>
  <c r="WC90" i="1"/>
  <c r="WC91" i="1"/>
  <c r="WC92" i="1"/>
  <c r="WC93" i="1"/>
  <c r="WC94" i="1"/>
  <c r="WC95" i="1"/>
  <c r="WC96" i="1"/>
  <c r="WC97" i="1"/>
  <c r="WC98" i="1"/>
  <c r="WC99" i="1"/>
  <c r="WC100" i="1"/>
  <c r="WC101" i="1"/>
  <c r="WC102" i="1"/>
  <c r="WC103" i="1"/>
  <c r="WC104" i="1"/>
  <c r="WC105" i="1"/>
  <c r="WC106" i="1"/>
  <c r="WC107" i="1"/>
  <c r="WC108" i="1"/>
  <c r="WD12" i="1"/>
  <c r="E465" i="4"/>
  <c r="P450" i="4"/>
  <c r="C451" i="4"/>
  <c r="F466" i="4"/>
  <c r="I467" i="4"/>
  <c r="V467" i="4" s="1"/>
  <c r="H467" i="4"/>
  <c r="U467" i="4" s="1"/>
  <c r="G467" i="4"/>
  <c r="T467" i="4" s="1"/>
  <c r="D467" i="4"/>
  <c r="Q467" i="4" s="1"/>
  <c r="F531" i="4"/>
  <c r="E531" i="4"/>
  <c r="D531" i="4"/>
  <c r="Q531" i="4" s="1"/>
  <c r="R464" i="4"/>
  <c r="S450" i="4"/>
  <c r="B450" i="4"/>
  <c r="A468" i="4"/>
  <c r="A532" i="4"/>
  <c r="BC17" i="1"/>
  <c r="WD114" i="1" l="1"/>
  <c r="WD113" i="1"/>
  <c r="BD18" i="1"/>
  <c r="WD86" i="1"/>
  <c r="WD85" i="1"/>
  <c r="WD87" i="1"/>
  <c r="WD88" i="1"/>
  <c r="WD89" i="1"/>
  <c r="WD90" i="1"/>
  <c r="WD91" i="1"/>
  <c r="WD92" i="1"/>
  <c r="WD93" i="1"/>
  <c r="WD94" i="1"/>
  <c r="WD95" i="1"/>
  <c r="WD96" i="1"/>
  <c r="WD97" i="1"/>
  <c r="WD98" i="1"/>
  <c r="WD99" i="1"/>
  <c r="WD100" i="1"/>
  <c r="WD101" i="1"/>
  <c r="WD102" i="1"/>
  <c r="WD103" i="1"/>
  <c r="WD104" i="1"/>
  <c r="WD105" i="1"/>
  <c r="WD106" i="1"/>
  <c r="WD107" i="1"/>
  <c r="WD108" i="1"/>
  <c r="WE12" i="1"/>
  <c r="BD17" i="1"/>
  <c r="E466" i="4"/>
  <c r="P451" i="4"/>
  <c r="C452" i="4"/>
  <c r="F467" i="4"/>
  <c r="I468" i="4"/>
  <c r="V468" i="4" s="1"/>
  <c r="H468" i="4"/>
  <c r="U468" i="4" s="1"/>
  <c r="G468" i="4"/>
  <c r="T468" i="4" s="1"/>
  <c r="D468" i="4"/>
  <c r="Q468" i="4" s="1"/>
  <c r="F532" i="4"/>
  <c r="E532" i="4"/>
  <c r="D532" i="4"/>
  <c r="Q532" i="4" s="1"/>
  <c r="R465" i="4"/>
  <c r="S451" i="4"/>
  <c r="B451" i="4"/>
  <c r="A469" i="4"/>
  <c r="A533" i="4"/>
  <c r="WE114" i="1" l="1"/>
  <c r="WE113" i="1"/>
  <c r="WE85" i="1"/>
  <c r="WE86" i="1"/>
  <c r="WE87" i="1"/>
  <c r="WE88" i="1"/>
  <c r="WE89" i="1"/>
  <c r="WE90" i="1"/>
  <c r="WE91" i="1"/>
  <c r="WE92" i="1"/>
  <c r="WE93" i="1"/>
  <c r="WE94" i="1"/>
  <c r="WE95" i="1"/>
  <c r="WE96" i="1"/>
  <c r="WE97" i="1"/>
  <c r="WE98" i="1"/>
  <c r="WE99" i="1"/>
  <c r="WE100" i="1"/>
  <c r="WE101" i="1"/>
  <c r="WE102" i="1"/>
  <c r="WE103" i="1"/>
  <c r="WE104" i="1"/>
  <c r="WE105" i="1"/>
  <c r="WE106" i="1"/>
  <c r="WE107" i="1"/>
  <c r="WE108" i="1"/>
  <c r="WF12" i="1"/>
  <c r="P452" i="4"/>
  <c r="C453" i="4"/>
  <c r="F468" i="4"/>
  <c r="E467" i="4"/>
  <c r="F533" i="4"/>
  <c r="E533" i="4"/>
  <c r="D533" i="4"/>
  <c r="Q533" i="4" s="1"/>
  <c r="I469" i="4"/>
  <c r="H469" i="4"/>
  <c r="G469" i="4"/>
  <c r="T469" i="4" s="1"/>
  <c r="D469" i="4"/>
  <c r="Q469" i="4" s="1"/>
  <c r="R466" i="4"/>
  <c r="S452" i="4"/>
  <c r="B452" i="4"/>
  <c r="A470" i="4"/>
  <c r="A534" i="4"/>
  <c r="WF114" i="1" l="1"/>
  <c r="WF113" i="1"/>
  <c r="WF85" i="1"/>
  <c r="WF86" i="1"/>
  <c r="WF87" i="1"/>
  <c r="WF88" i="1"/>
  <c r="WF89" i="1"/>
  <c r="WF90" i="1"/>
  <c r="WF91" i="1"/>
  <c r="WF92" i="1"/>
  <c r="WF93" i="1"/>
  <c r="WF94" i="1"/>
  <c r="WF95" i="1"/>
  <c r="WF96" i="1"/>
  <c r="WF97" i="1"/>
  <c r="WF98" i="1"/>
  <c r="WF99" i="1"/>
  <c r="WF100" i="1"/>
  <c r="WF101" i="1"/>
  <c r="WF102" i="1"/>
  <c r="WF103" i="1"/>
  <c r="WF104" i="1"/>
  <c r="WF105" i="1"/>
  <c r="WF106" i="1"/>
  <c r="WF107" i="1"/>
  <c r="WF108" i="1"/>
  <c r="WG12" i="1"/>
  <c r="E468" i="4"/>
  <c r="P453" i="4"/>
  <c r="C454" i="4"/>
  <c r="F469" i="4"/>
  <c r="U469" i="4"/>
  <c r="F534" i="4"/>
  <c r="E534" i="4"/>
  <c r="D534" i="4"/>
  <c r="Q534" i="4" s="1"/>
  <c r="I470" i="4"/>
  <c r="H470" i="4"/>
  <c r="U470" i="4" s="1"/>
  <c r="G470" i="4"/>
  <c r="D470" i="4"/>
  <c r="Q470" i="4" s="1"/>
  <c r="V469" i="4"/>
  <c r="R467" i="4"/>
  <c r="S453" i="4"/>
  <c r="B453" i="4"/>
  <c r="A535" i="4"/>
  <c r="A471" i="4"/>
  <c r="WG114" i="1" l="1"/>
  <c r="WG113" i="1"/>
  <c r="WG86" i="1"/>
  <c r="WG85" i="1"/>
  <c r="WG87" i="1"/>
  <c r="WG88" i="1"/>
  <c r="WG89" i="1"/>
  <c r="WG90" i="1"/>
  <c r="WG91" i="1"/>
  <c r="WG92" i="1"/>
  <c r="WG93" i="1"/>
  <c r="WG94" i="1"/>
  <c r="WG95" i="1"/>
  <c r="WG96" i="1"/>
  <c r="WG97" i="1"/>
  <c r="WG98" i="1"/>
  <c r="WG99" i="1"/>
  <c r="WG100" i="1"/>
  <c r="WG101" i="1"/>
  <c r="WG102" i="1"/>
  <c r="WG103" i="1"/>
  <c r="WG104" i="1"/>
  <c r="WG105" i="1"/>
  <c r="WG106" i="1"/>
  <c r="WG107" i="1"/>
  <c r="WG108" i="1"/>
  <c r="WH12" i="1"/>
  <c r="E469" i="4"/>
  <c r="P454" i="4"/>
  <c r="C455" i="4"/>
  <c r="F470" i="4"/>
  <c r="T470" i="4"/>
  <c r="G471" i="4"/>
  <c r="D471" i="4"/>
  <c r="Q471" i="4" s="1"/>
  <c r="I471" i="4"/>
  <c r="V471" i="4" s="1"/>
  <c r="H471" i="4"/>
  <c r="U471" i="4" s="1"/>
  <c r="F535" i="4"/>
  <c r="E535" i="4"/>
  <c r="D535" i="4"/>
  <c r="Q535" i="4" s="1"/>
  <c r="V470" i="4"/>
  <c r="R468" i="4"/>
  <c r="S454" i="4"/>
  <c r="B454" i="4"/>
  <c r="A536" i="4"/>
  <c r="A472" i="4"/>
  <c r="WH114" i="1" l="1"/>
  <c r="WH113" i="1"/>
  <c r="WH86" i="1"/>
  <c r="WH85" i="1"/>
  <c r="WH87" i="1"/>
  <c r="WH88" i="1"/>
  <c r="WH89" i="1"/>
  <c r="WH90" i="1"/>
  <c r="WH91" i="1"/>
  <c r="WH92" i="1"/>
  <c r="WH93" i="1"/>
  <c r="WH94" i="1"/>
  <c r="WH95" i="1"/>
  <c r="WH96" i="1"/>
  <c r="WH97" i="1"/>
  <c r="WH98" i="1"/>
  <c r="WH99" i="1"/>
  <c r="WH100" i="1"/>
  <c r="WH101" i="1"/>
  <c r="WH102" i="1"/>
  <c r="WH103" i="1"/>
  <c r="WH104" i="1"/>
  <c r="WH105" i="1"/>
  <c r="WH106" i="1"/>
  <c r="WH107" i="1"/>
  <c r="WH108" i="1"/>
  <c r="WI12" i="1"/>
  <c r="E470" i="4"/>
  <c r="P455" i="4"/>
  <c r="C456" i="4"/>
  <c r="F471" i="4"/>
  <c r="I472" i="4"/>
  <c r="H472" i="4"/>
  <c r="U472" i="4" s="1"/>
  <c r="G472" i="4"/>
  <c r="T472" i="4" s="1"/>
  <c r="D472" i="4"/>
  <c r="Q472" i="4" s="1"/>
  <c r="F536" i="4"/>
  <c r="E536" i="4"/>
  <c r="D536" i="4"/>
  <c r="Q536" i="4" s="1"/>
  <c r="T471" i="4"/>
  <c r="R469" i="4"/>
  <c r="S455" i="4"/>
  <c r="B455" i="4"/>
  <c r="A473" i="4"/>
  <c r="A537" i="4"/>
  <c r="WI114" i="1" l="1"/>
  <c r="WI113" i="1"/>
  <c r="WI85" i="1"/>
  <c r="WI86" i="1"/>
  <c r="WI87" i="1"/>
  <c r="WI88" i="1"/>
  <c r="WI89" i="1"/>
  <c r="WI90" i="1"/>
  <c r="WI91" i="1"/>
  <c r="WI92" i="1"/>
  <c r="WI93" i="1"/>
  <c r="WI94" i="1"/>
  <c r="WI95" i="1"/>
  <c r="WI96" i="1"/>
  <c r="WI97" i="1"/>
  <c r="WI98" i="1"/>
  <c r="WI99" i="1"/>
  <c r="WI100" i="1"/>
  <c r="WI101" i="1"/>
  <c r="WI102" i="1"/>
  <c r="WI103" i="1"/>
  <c r="WI104" i="1"/>
  <c r="WI105" i="1"/>
  <c r="WI106" i="1"/>
  <c r="WI107" i="1"/>
  <c r="WI108" i="1"/>
  <c r="WJ12" i="1"/>
  <c r="E471" i="4"/>
  <c r="P456" i="4"/>
  <c r="C457" i="4"/>
  <c r="F472" i="4"/>
  <c r="F537" i="4"/>
  <c r="E537" i="4"/>
  <c r="D537" i="4"/>
  <c r="Q537" i="4" s="1"/>
  <c r="I473" i="4"/>
  <c r="V473" i="4" s="1"/>
  <c r="H473" i="4"/>
  <c r="U473" i="4" s="1"/>
  <c r="G473" i="4"/>
  <c r="T473" i="4" s="1"/>
  <c r="D473" i="4"/>
  <c r="Q473" i="4" s="1"/>
  <c r="V472" i="4"/>
  <c r="R470" i="4"/>
  <c r="S456" i="4"/>
  <c r="B456" i="4"/>
  <c r="A538" i="4"/>
  <c r="A474" i="4"/>
  <c r="WJ114" i="1" l="1"/>
  <c r="WJ113" i="1"/>
  <c r="WJ85" i="1"/>
  <c r="WJ86" i="1"/>
  <c r="WJ87" i="1"/>
  <c r="WJ88" i="1"/>
  <c r="WJ89" i="1"/>
  <c r="WJ90" i="1"/>
  <c r="WJ91" i="1"/>
  <c r="WJ92" i="1"/>
  <c r="WJ93" i="1"/>
  <c r="WJ94" i="1"/>
  <c r="WJ95" i="1"/>
  <c r="WJ96" i="1"/>
  <c r="WJ97" i="1"/>
  <c r="WJ98" i="1"/>
  <c r="WJ99" i="1"/>
  <c r="WJ100" i="1"/>
  <c r="WJ101" i="1"/>
  <c r="WJ102" i="1"/>
  <c r="WJ103" i="1"/>
  <c r="WJ104" i="1"/>
  <c r="WJ105" i="1"/>
  <c r="WJ106" i="1"/>
  <c r="WJ107" i="1"/>
  <c r="WJ108" i="1"/>
  <c r="WK12" i="1"/>
  <c r="E472" i="4"/>
  <c r="F473" i="4"/>
  <c r="P457" i="4"/>
  <c r="C458" i="4"/>
  <c r="I474" i="4"/>
  <c r="V474" i="4" s="1"/>
  <c r="H474" i="4"/>
  <c r="U474" i="4" s="1"/>
  <c r="G474" i="4"/>
  <c r="D474" i="4"/>
  <c r="Q474" i="4" s="1"/>
  <c r="F538" i="4"/>
  <c r="E538" i="4"/>
  <c r="D538" i="4"/>
  <c r="Q538" i="4" s="1"/>
  <c r="R471" i="4"/>
  <c r="S457" i="4"/>
  <c r="B457" i="4"/>
  <c r="A475" i="4"/>
  <c r="A539" i="4"/>
  <c r="WK114" i="1" l="1"/>
  <c r="WK113" i="1"/>
  <c r="WK86" i="1"/>
  <c r="WK85" i="1"/>
  <c r="WK87" i="1"/>
  <c r="WK88" i="1"/>
  <c r="WK89" i="1"/>
  <c r="WK90" i="1"/>
  <c r="WK91" i="1"/>
  <c r="WK92" i="1"/>
  <c r="WK93" i="1"/>
  <c r="WK94" i="1"/>
  <c r="WK95" i="1"/>
  <c r="WK96" i="1"/>
  <c r="WK97" i="1"/>
  <c r="WK98" i="1"/>
  <c r="WK99" i="1"/>
  <c r="WK100" i="1"/>
  <c r="WK101" i="1"/>
  <c r="WK102" i="1"/>
  <c r="WK103" i="1"/>
  <c r="WK104" i="1"/>
  <c r="WK105" i="1"/>
  <c r="WK106" i="1"/>
  <c r="WK107" i="1"/>
  <c r="WK108" i="1"/>
  <c r="WL12" i="1"/>
  <c r="E473" i="4"/>
  <c r="F474" i="4"/>
  <c r="P458" i="4"/>
  <c r="C459" i="4"/>
  <c r="T474" i="4"/>
  <c r="I475" i="4"/>
  <c r="V475" i="4" s="1"/>
  <c r="H475" i="4"/>
  <c r="U475" i="4" s="1"/>
  <c r="G475" i="4"/>
  <c r="D475" i="4"/>
  <c r="Q475" i="4" s="1"/>
  <c r="F539" i="4"/>
  <c r="E539" i="4"/>
  <c r="D539" i="4"/>
  <c r="Q539" i="4" s="1"/>
  <c r="R472" i="4"/>
  <c r="S458" i="4"/>
  <c r="B458" i="4"/>
  <c r="A540" i="4"/>
  <c r="A476" i="4"/>
  <c r="WL114" i="1" l="1"/>
  <c r="WL113" i="1"/>
  <c r="WL86" i="1"/>
  <c r="WL85" i="1"/>
  <c r="WL87" i="1"/>
  <c r="WL88" i="1"/>
  <c r="WL89" i="1"/>
  <c r="WL90" i="1"/>
  <c r="WL91" i="1"/>
  <c r="WL92" i="1"/>
  <c r="WL93" i="1"/>
  <c r="WL94" i="1"/>
  <c r="WL95" i="1"/>
  <c r="WL96" i="1"/>
  <c r="WL97" i="1"/>
  <c r="WL98" i="1"/>
  <c r="WL99" i="1"/>
  <c r="WL100" i="1"/>
  <c r="WL101" i="1"/>
  <c r="WL102" i="1"/>
  <c r="WL103" i="1"/>
  <c r="WL104" i="1"/>
  <c r="WL105" i="1"/>
  <c r="WL106" i="1"/>
  <c r="WL107" i="1"/>
  <c r="WL108" i="1"/>
  <c r="WM12" i="1"/>
  <c r="E474" i="4"/>
  <c r="F475" i="4"/>
  <c r="T475" i="4"/>
  <c r="P459" i="4"/>
  <c r="C460" i="4"/>
  <c r="I476" i="4"/>
  <c r="V476" i="4" s="1"/>
  <c r="H476" i="4"/>
  <c r="U476" i="4" s="1"/>
  <c r="G476" i="4"/>
  <c r="D476" i="4"/>
  <c r="Q476" i="4" s="1"/>
  <c r="F540" i="4"/>
  <c r="E540" i="4"/>
  <c r="D540" i="4"/>
  <c r="Q540" i="4" s="1"/>
  <c r="R473" i="4"/>
  <c r="S459" i="4"/>
  <c r="B459" i="4"/>
  <c r="A541" i="4"/>
  <c r="A477" i="4"/>
  <c r="WM114" i="1" l="1"/>
  <c r="WM113" i="1"/>
  <c r="WM85" i="1"/>
  <c r="WM86" i="1"/>
  <c r="WM87" i="1"/>
  <c r="WM88" i="1"/>
  <c r="WM89" i="1"/>
  <c r="WM90" i="1"/>
  <c r="WM91" i="1"/>
  <c r="WM92" i="1"/>
  <c r="WM93" i="1"/>
  <c r="WM94" i="1"/>
  <c r="WM95" i="1"/>
  <c r="WM96" i="1"/>
  <c r="WM97" i="1"/>
  <c r="WM98" i="1"/>
  <c r="WM99" i="1"/>
  <c r="WM100" i="1"/>
  <c r="WM101" i="1"/>
  <c r="WM102" i="1"/>
  <c r="WM103" i="1"/>
  <c r="WM104" i="1"/>
  <c r="WM105" i="1"/>
  <c r="WM106" i="1"/>
  <c r="WM107" i="1"/>
  <c r="WM108" i="1"/>
  <c r="WN12" i="1"/>
  <c r="E475" i="4"/>
  <c r="F476" i="4"/>
  <c r="P460" i="4"/>
  <c r="C461" i="4"/>
  <c r="D477" i="4"/>
  <c r="Q477" i="4" s="1"/>
  <c r="I477" i="4"/>
  <c r="H477" i="4"/>
  <c r="U477" i="4" s="1"/>
  <c r="G477" i="4"/>
  <c r="D541" i="4"/>
  <c r="Q541" i="4" s="1"/>
  <c r="F541" i="4"/>
  <c r="E541" i="4"/>
  <c r="T476" i="4"/>
  <c r="R474" i="4"/>
  <c r="S460" i="4"/>
  <c r="B460" i="4"/>
  <c r="A478" i="4"/>
  <c r="A542" i="4"/>
  <c r="WN114" i="1" l="1"/>
  <c r="WN113" i="1"/>
  <c r="WN85" i="1"/>
  <c r="WN86" i="1"/>
  <c r="WN87" i="1"/>
  <c r="WN88" i="1"/>
  <c r="WN89" i="1"/>
  <c r="WN90" i="1"/>
  <c r="WN91" i="1"/>
  <c r="WN92" i="1"/>
  <c r="WN93" i="1"/>
  <c r="WN94" i="1"/>
  <c r="WN95" i="1"/>
  <c r="WN96" i="1"/>
  <c r="WN97" i="1"/>
  <c r="WN98" i="1"/>
  <c r="WN99" i="1"/>
  <c r="WN100" i="1"/>
  <c r="WN101" i="1"/>
  <c r="WN102" i="1"/>
  <c r="WN103" i="1"/>
  <c r="WN104" i="1"/>
  <c r="WN105" i="1"/>
  <c r="WN106" i="1"/>
  <c r="WN107" i="1"/>
  <c r="WN108" i="1"/>
  <c r="WO12" i="1"/>
  <c r="E476" i="4"/>
  <c r="F477" i="4"/>
  <c r="P461" i="4"/>
  <c r="C462" i="4"/>
  <c r="T477" i="4"/>
  <c r="I478" i="4"/>
  <c r="V478" i="4" s="1"/>
  <c r="H478" i="4"/>
  <c r="G478" i="4"/>
  <c r="T478" i="4" s="1"/>
  <c r="D478" i="4"/>
  <c r="Q478" i="4" s="1"/>
  <c r="F542" i="4"/>
  <c r="E542" i="4"/>
  <c r="D542" i="4"/>
  <c r="Q542" i="4" s="1"/>
  <c r="V477" i="4"/>
  <c r="R475" i="4"/>
  <c r="S461" i="4"/>
  <c r="B461" i="4"/>
  <c r="A479" i="4"/>
  <c r="A543" i="4"/>
  <c r="WO114" i="1" l="1"/>
  <c r="WO113" i="1"/>
  <c r="WO86" i="1"/>
  <c r="WO85" i="1"/>
  <c r="WO87" i="1"/>
  <c r="WO88" i="1"/>
  <c r="WO89" i="1"/>
  <c r="WO90" i="1"/>
  <c r="WO91" i="1"/>
  <c r="WO92" i="1"/>
  <c r="WO93" i="1"/>
  <c r="WO94" i="1"/>
  <c r="WO95" i="1"/>
  <c r="WO96" i="1"/>
  <c r="WO97" i="1"/>
  <c r="WO98" i="1"/>
  <c r="WO99" i="1"/>
  <c r="WO100" i="1"/>
  <c r="WO101" i="1"/>
  <c r="WO102" i="1"/>
  <c r="WO103" i="1"/>
  <c r="WO104" i="1"/>
  <c r="WO105" i="1"/>
  <c r="WO106" i="1"/>
  <c r="WO107" i="1"/>
  <c r="WO108" i="1"/>
  <c r="WP12" i="1"/>
  <c r="E477" i="4"/>
  <c r="P462" i="4"/>
  <c r="C463" i="4"/>
  <c r="F478" i="4"/>
  <c r="U478" i="4"/>
  <c r="F543" i="4"/>
  <c r="E543" i="4"/>
  <c r="D543" i="4"/>
  <c r="Q543" i="4" s="1"/>
  <c r="I479" i="4"/>
  <c r="V479" i="4" s="1"/>
  <c r="H479" i="4"/>
  <c r="U479" i="4" s="1"/>
  <c r="G479" i="4"/>
  <c r="D479" i="4"/>
  <c r="Q479" i="4" s="1"/>
  <c r="R476" i="4"/>
  <c r="S462" i="4"/>
  <c r="B462" i="4"/>
  <c r="A480" i="4"/>
  <c r="A544" i="4"/>
  <c r="WP114" i="1" l="1"/>
  <c r="WP113" i="1"/>
  <c r="WP86" i="1"/>
  <c r="WP85" i="1"/>
  <c r="WP87" i="1"/>
  <c r="WP88" i="1"/>
  <c r="WP89" i="1"/>
  <c r="WP90" i="1"/>
  <c r="WP91" i="1"/>
  <c r="WP92" i="1"/>
  <c r="WP93" i="1"/>
  <c r="WP94" i="1"/>
  <c r="WP95" i="1"/>
  <c r="WP96" i="1"/>
  <c r="WP97" i="1"/>
  <c r="WP98" i="1"/>
  <c r="WP99" i="1"/>
  <c r="WP100" i="1"/>
  <c r="WP101" i="1"/>
  <c r="WP102" i="1"/>
  <c r="WP103" i="1"/>
  <c r="WP104" i="1"/>
  <c r="WP105" i="1"/>
  <c r="WP106" i="1"/>
  <c r="WP107" i="1"/>
  <c r="WP108" i="1"/>
  <c r="WQ12" i="1"/>
  <c r="E478" i="4"/>
  <c r="P463" i="4"/>
  <c r="C464" i="4"/>
  <c r="F479" i="4"/>
  <c r="I480" i="4"/>
  <c r="V480" i="4" s="1"/>
  <c r="H480" i="4"/>
  <c r="G480" i="4"/>
  <c r="T480" i="4" s="1"/>
  <c r="D480" i="4"/>
  <c r="Q480" i="4" s="1"/>
  <c r="F544" i="4"/>
  <c r="E544" i="4"/>
  <c r="D544" i="4"/>
  <c r="Q544" i="4" s="1"/>
  <c r="T479" i="4"/>
  <c r="R477" i="4"/>
  <c r="S463" i="4"/>
  <c r="B463" i="4"/>
  <c r="A545" i="4"/>
  <c r="A481" i="4"/>
  <c r="WQ114" i="1" l="1"/>
  <c r="WQ113" i="1"/>
  <c r="WQ86" i="1"/>
  <c r="WQ85" i="1"/>
  <c r="WQ87" i="1"/>
  <c r="WQ88" i="1"/>
  <c r="WQ89" i="1"/>
  <c r="WQ90" i="1"/>
  <c r="WQ91" i="1"/>
  <c r="WQ92" i="1"/>
  <c r="WQ93" i="1"/>
  <c r="WQ94" i="1"/>
  <c r="WQ95" i="1"/>
  <c r="WQ96" i="1"/>
  <c r="WQ97" i="1"/>
  <c r="WQ98" i="1"/>
  <c r="WQ99" i="1"/>
  <c r="WQ100" i="1"/>
  <c r="WQ101" i="1"/>
  <c r="WQ102" i="1"/>
  <c r="WQ103" i="1"/>
  <c r="WQ104" i="1"/>
  <c r="WQ105" i="1"/>
  <c r="WQ106" i="1"/>
  <c r="WQ107" i="1"/>
  <c r="WQ108" i="1"/>
  <c r="WR12" i="1"/>
  <c r="E479" i="4"/>
  <c r="P464" i="4"/>
  <c r="C465" i="4"/>
  <c r="F480" i="4"/>
  <c r="U480" i="4"/>
  <c r="I481" i="4"/>
  <c r="V481" i="4" s="1"/>
  <c r="H481" i="4"/>
  <c r="G481" i="4"/>
  <c r="T481" i="4" s="1"/>
  <c r="D481" i="4"/>
  <c r="Q481" i="4" s="1"/>
  <c r="F545" i="4"/>
  <c r="E545" i="4"/>
  <c r="D545" i="4"/>
  <c r="Q545" i="4" s="1"/>
  <c r="R478" i="4"/>
  <c r="S464" i="4"/>
  <c r="B464" i="4"/>
  <c r="A546" i="4"/>
  <c r="A482" i="4"/>
  <c r="WR114" i="1" l="1"/>
  <c r="WR113" i="1"/>
  <c r="WR85" i="1"/>
  <c r="WR86" i="1"/>
  <c r="WR87" i="1"/>
  <c r="WR88" i="1"/>
  <c r="WR89" i="1"/>
  <c r="WR90" i="1"/>
  <c r="WR91" i="1"/>
  <c r="WR92" i="1"/>
  <c r="WR93" i="1"/>
  <c r="WR94" i="1"/>
  <c r="WR95" i="1"/>
  <c r="WR96" i="1"/>
  <c r="WR97" i="1"/>
  <c r="WR98" i="1"/>
  <c r="WR99" i="1"/>
  <c r="WR100" i="1"/>
  <c r="WR101" i="1"/>
  <c r="WR102" i="1"/>
  <c r="WR103" i="1"/>
  <c r="WR104" i="1"/>
  <c r="WR105" i="1"/>
  <c r="WR106" i="1"/>
  <c r="WR107" i="1"/>
  <c r="WR108" i="1"/>
  <c r="WS12" i="1"/>
  <c r="E480" i="4"/>
  <c r="P465" i="4"/>
  <c r="C466" i="4"/>
  <c r="F481" i="4"/>
  <c r="U481" i="4"/>
  <c r="E546" i="4"/>
  <c r="D546" i="4"/>
  <c r="Q546" i="4" s="1"/>
  <c r="F546" i="4"/>
  <c r="D482" i="4"/>
  <c r="Q482" i="4" s="1"/>
  <c r="I482" i="4"/>
  <c r="H482" i="4"/>
  <c r="U482" i="4" s="1"/>
  <c r="G482" i="4"/>
  <c r="T482" i="4" s="1"/>
  <c r="R479" i="4"/>
  <c r="S465" i="4"/>
  <c r="B465" i="4"/>
  <c r="A547" i="4"/>
  <c r="A483" i="4"/>
  <c r="WS114" i="1" l="1"/>
  <c r="WS113" i="1"/>
  <c r="WS85" i="1"/>
  <c r="WS86" i="1"/>
  <c r="WS87" i="1"/>
  <c r="WS88" i="1"/>
  <c r="WS89" i="1"/>
  <c r="WS90" i="1"/>
  <c r="WS91" i="1"/>
  <c r="WS92" i="1"/>
  <c r="WS93" i="1"/>
  <c r="WS94" i="1"/>
  <c r="WS95" i="1"/>
  <c r="WS96" i="1"/>
  <c r="WS97" i="1"/>
  <c r="WS98" i="1"/>
  <c r="WS99" i="1"/>
  <c r="WS100" i="1"/>
  <c r="WS101" i="1"/>
  <c r="WS102" i="1"/>
  <c r="WS103" i="1"/>
  <c r="WS104" i="1"/>
  <c r="WS105" i="1"/>
  <c r="WS106" i="1"/>
  <c r="WS107" i="1"/>
  <c r="WS108" i="1"/>
  <c r="WT12" i="1"/>
  <c r="E481" i="4"/>
  <c r="F482" i="4"/>
  <c r="P466" i="4"/>
  <c r="C467" i="4"/>
  <c r="F547" i="4"/>
  <c r="E547" i="4"/>
  <c r="D547" i="4"/>
  <c r="Q547" i="4" s="1"/>
  <c r="I483" i="4"/>
  <c r="V483" i="4" s="1"/>
  <c r="H483" i="4"/>
  <c r="G483" i="4"/>
  <c r="T483" i="4" s="1"/>
  <c r="D483" i="4"/>
  <c r="Q483" i="4" s="1"/>
  <c r="V482" i="4"/>
  <c r="R480" i="4"/>
  <c r="S466" i="4"/>
  <c r="B466" i="4"/>
  <c r="A484" i="4"/>
  <c r="A548" i="4"/>
  <c r="WT114" i="1" l="1"/>
  <c r="WT113" i="1"/>
  <c r="WT85" i="1"/>
  <c r="WT86" i="1"/>
  <c r="WT87" i="1"/>
  <c r="WT88" i="1"/>
  <c r="WT89" i="1"/>
  <c r="WT90" i="1"/>
  <c r="WT91" i="1"/>
  <c r="WT92" i="1"/>
  <c r="WT93" i="1"/>
  <c r="WT94" i="1"/>
  <c r="WT95" i="1"/>
  <c r="WT96" i="1"/>
  <c r="WT97" i="1"/>
  <c r="WT98" i="1"/>
  <c r="WT99" i="1"/>
  <c r="WT100" i="1"/>
  <c r="WT101" i="1"/>
  <c r="WT102" i="1"/>
  <c r="WT103" i="1"/>
  <c r="WT104" i="1"/>
  <c r="WT105" i="1"/>
  <c r="WT106" i="1"/>
  <c r="WT107" i="1"/>
  <c r="WT108" i="1"/>
  <c r="WU12" i="1"/>
  <c r="E482" i="4"/>
  <c r="F483" i="4"/>
  <c r="P467" i="4"/>
  <c r="C468" i="4"/>
  <c r="U483" i="4"/>
  <c r="I484" i="4"/>
  <c r="V484" i="4" s="1"/>
  <c r="H484" i="4"/>
  <c r="U484" i="4" s="1"/>
  <c r="G484" i="4"/>
  <c r="T484" i="4" s="1"/>
  <c r="D484" i="4"/>
  <c r="Q484" i="4" s="1"/>
  <c r="F548" i="4"/>
  <c r="E548" i="4"/>
  <c r="D548" i="4"/>
  <c r="Q548" i="4" s="1"/>
  <c r="R481" i="4"/>
  <c r="S467" i="4"/>
  <c r="B467" i="4"/>
  <c r="A549" i="4"/>
  <c r="A485" i="4"/>
  <c r="FI14" i="1"/>
  <c r="WU114" i="1" l="1"/>
  <c r="WU113" i="1"/>
  <c r="FI15" i="1" a="1"/>
  <c r="FI15" i="1" s="1"/>
  <c r="FI17" i="1"/>
  <c r="FI18" i="1" s="1" a="1"/>
  <c r="FI18" i="1" s="1"/>
  <c r="WU85" i="1"/>
  <c r="WU86" i="1"/>
  <c r="WU87" i="1"/>
  <c r="WU88" i="1"/>
  <c r="WU89" i="1"/>
  <c r="WU90" i="1"/>
  <c r="WU91" i="1"/>
  <c r="WU92" i="1"/>
  <c r="WU93" i="1"/>
  <c r="WU94" i="1"/>
  <c r="WU95" i="1"/>
  <c r="WU96" i="1"/>
  <c r="WU97" i="1"/>
  <c r="WU98" i="1"/>
  <c r="WU99" i="1"/>
  <c r="WU100" i="1"/>
  <c r="WU101" i="1"/>
  <c r="WU102" i="1"/>
  <c r="WU103" i="1"/>
  <c r="WU104" i="1"/>
  <c r="WU105" i="1"/>
  <c r="WU106" i="1"/>
  <c r="WU107" i="1"/>
  <c r="WU108" i="1"/>
  <c r="WV12" i="1"/>
  <c r="E483" i="4"/>
  <c r="F484" i="4"/>
  <c r="P468" i="4"/>
  <c r="C469" i="4"/>
  <c r="F549" i="4"/>
  <c r="E549" i="4"/>
  <c r="D549" i="4"/>
  <c r="Q549" i="4" s="1"/>
  <c r="I485" i="4"/>
  <c r="V485" i="4" s="1"/>
  <c r="H485" i="4"/>
  <c r="U485" i="4" s="1"/>
  <c r="G485" i="4"/>
  <c r="T485" i="4" s="1"/>
  <c r="D485" i="4"/>
  <c r="Q485" i="4" s="1"/>
  <c r="R482" i="4"/>
  <c r="S468" i="4"/>
  <c r="B468" i="4"/>
  <c r="A550" i="4"/>
  <c r="A486" i="4"/>
  <c r="ACF117" i="1"/>
  <c r="WV114" i="1" l="1"/>
  <c r="FI114" i="1" a="1"/>
  <c r="FI114" i="1" s="1"/>
  <c r="FI113" i="1" a="1"/>
  <c r="FI113" i="1" s="1"/>
  <c r="WV113" i="1"/>
  <c r="FI85" i="1" a="1"/>
  <c r="FI85" i="1" s="1"/>
  <c r="FI106" i="1" s="1" a="1"/>
  <c r="FI106" i="1" s="1"/>
  <c r="FI50" i="1" a="1"/>
  <c r="FI50" i="1" s="1"/>
  <c r="FI53" i="1" s="1" a="1"/>
  <c r="FI53" i="1" s="1"/>
  <c r="FI54" i="1" s="1" a="1"/>
  <c r="FI54" i="1" s="1"/>
  <c r="WV85" i="1"/>
  <c r="WV86" i="1"/>
  <c r="WV87" i="1"/>
  <c r="WV88" i="1"/>
  <c r="WV89" i="1"/>
  <c r="WV90" i="1"/>
  <c r="WV91" i="1"/>
  <c r="WV92" i="1"/>
  <c r="WV93" i="1"/>
  <c r="WV94" i="1"/>
  <c r="WV95" i="1"/>
  <c r="WV96" i="1"/>
  <c r="WV97" i="1"/>
  <c r="WV98" i="1"/>
  <c r="WV99" i="1"/>
  <c r="WV100" i="1"/>
  <c r="WV101" i="1"/>
  <c r="WV102" i="1"/>
  <c r="WV103" i="1"/>
  <c r="WV104" i="1"/>
  <c r="WV105" i="1"/>
  <c r="WV106" i="1"/>
  <c r="WV107" i="1"/>
  <c r="WV108" i="1"/>
  <c r="WW12" i="1"/>
  <c r="E484" i="4"/>
  <c r="F485" i="4"/>
  <c r="P469" i="4"/>
  <c r="C470" i="4"/>
  <c r="I486" i="4"/>
  <c r="V486" i="4" s="1"/>
  <c r="H486" i="4"/>
  <c r="U486" i="4" s="1"/>
  <c r="G486" i="4"/>
  <c r="D486" i="4"/>
  <c r="Q486" i="4" s="1"/>
  <c r="F550" i="4"/>
  <c r="E550" i="4"/>
  <c r="D550" i="4"/>
  <c r="Q550" i="4" s="1"/>
  <c r="R483" i="4"/>
  <c r="S469" i="4"/>
  <c r="B469" i="4"/>
  <c r="A487" i="4"/>
  <c r="A551" i="4"/>
  <c r="ACF14" i="1"/>
  <c r="ACF15" i="1" s="1" a="1"/>
  <c r="ACF15" i="1" s="1"/>
  <c r="WW114" i="1" l="1"/>
  <c r="ACF114" i="1" a="1"/>
  <c r="ACF114" i="1" s="1"/>
  <c r="WW113" i="1"/>
  <c r="FI87" i="1" a="1"/>
  <c r="FI87" i="1" s="1"/>
  <c r="FI108" i="1" s="1" a="1"/>
  <c r="FI108" i="1" s="1"/>
  <c r="FI86" i="1" a="1"/>
  <c r="FI86" i="1" s="1"/>
  <c r="FI107" i="1" s="1" a="1"/>
  <c r="FI107" i="1" s="1"/>
  <c r="ACF113" i="1" a="1"/>
  <c r="ACF113" i="1" s="1"/>
  <c r="FI51" i="1" a="1"/>
  <c r="FI51" i="1" s="1"/>
  <c r="FI52" i="1" s="1" a="1"/>
  <c r="FI52" i="1" s="1"/>
  <c r="FI55" i="1" a="1"/>
  <c r="FI55" i="1" s="1"/>
  <c r="FI56" i="1" s="1" a="1"/>
  <c r="FI56" i="1" s="1"/>
  <c r="WW85" i="1"/>
  <c r="WW86" i="1"/>
  <c r="WW87" i="1"/>
  <c r="WW88" i="1"/>
  <c r="WW89" i="1"/>
  <c r="WW90" i="1"/>
  <c r="WW91" i="1"/>
  <c r="WW92" i="1"/>
  <c r="WW93" i="1"/>
  <c r="WW94" i="1"/>
  <c r="WW95" i="1"/>
  <c r="WW96" i="1"/>
  <c r="WW97" i="1"/>
  <c r="WW98" i="1"/>
  <c r="WW99" i="1"/>
  <c r="WW100" i="1"/>
  <c r="WW101" i="1"/>
  <c r="WW102" i="1"/>
  <c r="WW103" i="1"/>
  <c r="WW104" i="1"/>
  <c r="WW105" i="1"/>
  <c r="WW106" i="1"/>
  <c r="WW107" i="1"/>
  <c r="WW108" i="1"/>
  <c r="WX12" i="1"/>
  <c r="ACF85" i="1" a="1"/>
  <c r="ACF85" i="1" s="1"/>
  <c r="ACF106" i="1" s="1" a="1"/>
  <c r="ACF106" i="1" s="1"/>
  <c r="ACF50" i="1" a="1"/>
  <c r="ACF50" i="1" s="1"/>
  <c r="E485" i="4"/>
  <c r="F486" i="4"/>
  <c r="P470" i="4"/>
  <c r="C471" i="4"/>
  <c r="T486" i="4"/>
  <c r="G487" i="4"/>
  <c r="D487" i="4"/>
  <c r="Q487" i="4" s="1"/>
  <c r="H487" i="4"/>
  <c r="U487" i="4" s="1"/>
  <c r="I487" i="4"/>
  <c r="V487" i="4" s="1"/>
  <c r="F551" i="4"/>
  <c r="E551" i="4"/>
  <c r="D551" i="4"/>
  <c r="Q551" i="4" s="1"/>
  <c r="R484" i="4"/>
  <c r="S470" i="4"/>
  <c r="B470" i="4"/>
  <c r="A552" i="4"/>
  <c r="A488" i="4"/>
  <c r="ACF17" i="1"/>
  <c r="ACF18" i="1" s="1" a="1"/>
  <c r="ACF18" i="1" s="1"/>
  <c r="FI88" i="1" l="1" a="1"/>
  <c r="FI88" i="1" s="1"/>
  <c r="FI90" i="1" s="1" a="1"/>
  <c r="FI90" i="1" s="1"/>
  <c r="FI92" i="1" s="1" a="1"/>
  <c r="FI92" i="1" s="1"/>
  <c r="FI94" i="1" s="1" a="1"/>
  <c r="FI94" i="1" s="1"/>
  <c r="FI96" i="1" s="1" a="1"/>
  <c r="FI96" i="1" s="1"/>
  <c r="FI98" i="1" s="1" a="1"/>
  <c r="FI98" i="1" s="1"/>
  <c r="FI100" i="1" s="1" a="1"/>
  <c r="FI100" i="1" s="1"/>
  <c r="FI102" i="1" s="1" a="1"/>
  <c r="FI102" i="1" s="1"/>
  <c r="FI104" i="1" s="1" a="1"/>
  <c r="FI104" i="1" s="1"/>
  <c r="FI89" i="1" a="1"/>
  <c r="FI89" i="1" s="1"/>
  <c r="FI91" i="1" s="1" a="1"/>
  <c r="FI91" i="1" s="1"/>
  <c r="FI93" i="1" s="1" a="1"/>
  <c r="FI93" i="1" s="1"/>
  <c r="FI95" i="1" s="1" a="1"/>
  <c r="FI95" i="1" s="1"/>
  <c r="FI97" i="1" s="1" a="1"/>
  <c r="FI97" i="1" s="1"/>
  <c r="FI99" i="1" s="1" a="1"/>
  <c r="FI99" i="1" s="1"/>
  <c r="FI101" i="1" s="1" a="1"/>
  <c r="FI101" i="1" s="1"/>
  <c r="FI103" i="1" s="1" a="1"/>
  <c r="FI103" i="1" s="1"/>
  <c r="FI105" i="1" s="1" a="1"/>
  <c r="FI105" i="1" s="1"/>
  <c r="WX114" i="1"/>
  <c r="WX113" i="1"/>
  <c r="ACF87" i="1" a="1"/>
  <c r="ACF87" i="1" s="1"/>
  <c r="ACF89" i="1" s="1" a="1"/>
  <c r="ACF89" i="1" s="1"/>
  <c r="ACF91" i="1" s="1" a="1"/>
  <c r="ACF91" i="1" s="1"/>
  <c r="ACF93" i="1" s="1" a="1"/>
  <c r="ACF93" i="1" s="1"/>
  <c r="ACF95" i="1" s="1" a="1"/>
  <c r="ACF95" i="1" s="1"/>
  <c r="ACF97" i="1" s="1" a="1"/>
  <c r="ACF97" i="1" s="1"/>
  <c r="ACF99" i="1" s="1" a="1"/>
  <c r="ACF99" i="1" s="1"/>
  <c r="ACF101" i="1" s="1" a="1"/>
  <c r="ACF101" i="1" s="1"/>
  <c r="ACF103" i="1" s="1" a="1"/>
  <c r="ACF103" i="1" s="1"/>
  <c r="ACF105" i="1" s="1" a="1"/>
  <c r="ACF105" i="1" s="1"/>
  <c r="WX86" i="1"/>
  <c r="WX85" i="1"/>
  <c r="WX87" i="1"/>
  <c r="WX88" i="1"/>
  <c r="WX89" i="1"/>
  <c r="WX90" i="1"/>
  <c r="WX91" i="1"/>
  <c r="WX92" i="1"/>
  <c r="WX93" i="1"/>
  <c r="WX94" i="1"/>
  <c r="WX95" i="1"/>
  <c r="WX96" i="1"/>
  <c r="WX97" i="1"/>
  <c r="WX98" i="1"/>
  <c r="WX99" i="1"/>
  <c r="WX100" i="1"/>
  <c r="WX101" i="1"/>
  <c r="WX102" i="1"/>
  <c r="WX103" i="1"/>
  <c r="WX104" i="1"/>
  <c r="WX105" i="1"/>
  <c r="WX106" i="1"/>
  <c r="WX107" i="1"/>
  <c r="WX108" i="1"/>
  <c r="WY12" i="1"/>
  <c r="ACF86" i="1" a="1"/>
  <c r="ACF86" i="1" s="1"/>
  <c r="ACF107" i="1" s="1" a="1"/>
  <c r="ACF107" i="1" s="1"/>
  <c r="ACF53" i="1" a="1"/>
  <c r="ACF53" i="1" s="1"/>
  <c r="ACF54" i="1" s="1" a="1"/>
  <c r="ACF54" i="1" s="1"/>
  <c r="ACF55" i="1" a="1"/>
  <c r="ACF55" i="1" s="1"/>
  <c r="ACF56" i="1" s="1" a="1"/>
  <c r="ACF56" i="1" s="1"/>
  <c r="ACF51" i="1" a="1"/>
  <c r="ACF51" i="1" s="1"/>
  <c r="ACF52" i="1" s="1" a="1"/>
  <c r="ACF52" i="1" s="1"/>
  <c r="E486" i="4"/>
  <c r="F487" i="4"/>
  <c r="P471" i="4"/>
  <c r="C472" i="4"/>
  <c r="I488" i="4"/>
  <c r="V488" i="4" s="1"/>
  <c r="H488" i="4"/>
  <c r="U488" i="4" s="1"/>
  <c r="G488" i="4"/>
  <c r="T488" i="4" s="1"/>
  <c r="D488" i="4"/>
  <c r="Q488" i="4" s="1"/>
  <c r="F552" i="4"/>
  <c r="E552" i="4"/>
  <c r="D552" i="4"/>
  <c r="Q552" i="4" s="1"/>
  <c r="T487" i="4"/>
  <c r="R485" i="4"/>
  <c r="S471" i="4"/>
  <c r="B471" i="4"/>
  <c r="A553" i="4"/>
  <c r="A489" i="4"/>
  <c r="WY114" i="1" l="1"/>
  <c r="WY113" i="1"/>
  <c r="ACF108" i="1" a="1"/>
  <c r="ACF108" i="1" s="1"/>
  <c r="ACF88" i="1" a="1"/>
  <c r="ACF88" i="1" s="1"/>
  <c r="WY85" i="1"/>
  <c r="WY86" i="1"/>
  <c r="WY87" i="1"/>
  <c r="WY88" i="1"/>
  <c r="WY89" i="1"/>
  <c r="WY90" i="1"/>
  <c r="WY91" i="1"/>
  <c r="WY92" i="1"/>
  <c r="WY93" i="1"/>
  <c r="WY94" i="1"/>
  <c r="WY95" i="1"/>
  <c r="WY96" i="1"/>
  <c r="WY97" i="1"/>
  <c r="WY98" i="1"/>
  <c r="WY99" i="1"/>
  <c r="WY100" i="1"/>
  <c r="WY101" i="1"/>
  <c r="WY102" i="1"/>
  <c r="WY103" i="1"/>
  <c r="WY104" i="1"/>
  <c r="WY105" i="1"/>
  <c r="WY106" i="1"/>
  <c r="WY107" i="1"/>
  <c r="WY108" i="1"/>
  <c r="WZ12" i="1"/>
  <c r="E487" i="4"/>
  <c r="F488" i="4"/>
  <c r="P472" i="4"/>
  <c r="C473" i="4"/>
  <c r="I489" i="4"/>
  <c r="H489" i="4"/>
  <c r="U489" i="4" s="1"/>
  <c r="G489" i="4"/>
  <c r="T489" i="4" s="1"/>
  <c r="D489" i="4"/>
  <c r="Q489" i="4" s="1"/>
  <c r="F553" i="4"/>
  <c r="E553" i="4"/>
  <c r="D553" i="4"/>
  <c r="Q553" i="4" s="1"/>
  <c r="R486" i="4"/>
  <c r="S472" i="4"/>
  <c r="B472" i="4"/>
  <c r="A490" i="4"/>
  <c r="A554" i="4"/>
  <c r="J114" i="4"/>
  <c r="D114" i="4"/>
  <c r="J113" i="4"/>
  <c r="D113" i="4"/>
  <c r="J112" i="4"/>
  <c r="D112" i="4"/>
  <c r="J111" i="4"/>
  <c r="D111" i="4"/>
  <c r="FT114" i="1" l="1"/>
  <c r="FT113" i="1"/>
  <c r="WZ114" i="1"/>
  <c r="WZ113" i="1"/>
  <c r="WZ85" i="1"/>
  <c r="WZ86" i="1"/>
  <c r="WZ87" i="1"/>
  <c r="WZ88" i="1"/>
  <c r="WZ89" i="1"/>
  <c r="WZ90" i="1"/>
  <c r="WZ91" i="1"/>
  <c r="WZ92" i="1"/>
  <c r="WZ93" i="1"/>
  <c r="WZ94" i="1"/>
  <c r="WZ95" i="1"/>
  <c r="WZ96" i="1"/>
  <c r="WZ97" i="1"/>
  <c r="WZ98" i="1"/>
  <c r="WZ99" i="1"/>
  <c r="WZ100" i="1"/>
  <c r="WZ101" i="1"/>
  <c r="WZ102" i="1"/>
  <c r="WZ103" i="1"/>
  <c r="WZ104" i="1"/>
  <c r="WZ105" i="1"/>
  <c r="WZ106" i="1"/>
  <c r="WZ107" i="1"/>
  <c r="WZ108" i="1"/>
  <c r="XA12" i="1"/>
  <c r="E488" i="4"/>
  <c r="F489" i="4"/>
  <c r="P473" i="4"/>
  <c r="C474" i="4"/>
  <c r="F554" i="4"/>
  <c r="E554" i="4"/>
  <c r="D554" i="4"/>
  <c r="Q554" i="4" s="1"/>
  <c r="I490" i="4"/>
  <c r="V490" i="4" s="1"/>
  <c r="H490" i="4"/>
  <c r="U490" i="4" s="1"/>
  <c r="G490" i="4"/>
  <c r="D490" i="4"/>
  <c r="Q490" i="4" s="1"/>
  <c r="V489" i="4"/>
  <c r="R487" i="4"/>
  <c r="S473" i="4"/>
  <c r="B473" i="4"/>
  <c r="A555" i="4"/>
  <c r="A491" i="4"/>
  <c r="J117" i="4"/>
  <c r="J118" i="4"/>
  <c r="D117" i="4"/>
  <c r="D118" i="4"/>
  <c r="D116" i="4"/>
  <c r="F116" i="4"/>
  <c r="J115" i="4"/>
  <c r="J116" i="4"/>
  <c r="D115" i="4"/>
  <c r="F115" i="4"/>
  <c r="AHD17" i="1"/>
  <c r="AHD18" i="1" s="1" a="1"/>
  <c r="AHD18" i="1" s="1"/>
  <c r="XA114" i="1" l="1"/>
  <c r="XA113" i="1"/>
  <c r="XA85" i="1"/>
  <c r="XA86" i="1"/>
  <c r="XA87" i="1"/>
  <c r="XA88" i="1"/>
  <c r="XA89" i="1"/>
  <c r="XA90" i="1"/>
  <c r="XA91" i="1"/>
  <c r="XA92" i="1"/>
  <c r="XA93" i="1"/>
  <c r="XA94" i="1"/>
  <c r="XA95" i="1"/>
  <c r="XA96" i="1"/>
  <c r="XA97" i="1"/>
  <c r="XA98" i="1"/>
  <c r="XA99" i="1"/>
  <c r="XA100" i="1"/>
  <c r="XA101" i="1"/>
  <c r="XA102" i="1"/>
  <c r="XA103" i="1"/>
  <c r="XA104" i="1"/>
  <c r="XA105" i="1"/>
  <c r="XA106" i="1"/>
  <c r="XA107" i="1"/>
  <c r="XA108" i="1"/>
  <c r="XB12" i="1"/>
  <c r="E489" i="4"/>
  <c r="F490" i="4"/>
  <c r="P474" i="4"/>
  <c r="C475" i="4"/>
  <c r="F555" i="4"/>
  <c r="E555" i="4"/>
  <c r="D555" i="4"/>
  <c r="Q555" i="4" s="1"/>
  <c r="I491" i="4"/>
  <c r="V491" i="4" s="1"/>
  <c r="H491" i="4"/>
  <c r="U491" i="4" s="1"/>
  <c r="G491" i="4"/>
  <c r="D491" i="4"/>
  <c r="Q491" i="4" s="1"/>
  <c r="T490" i="4"/>
  <c r="R488" i="4"/>
  <c r="S474" i="4"/>
  <c r="B474" i="4"/>
  <c r="A492" i="4"/>
  <c r="R497" i="4"/>
  <c r="A556" i="4"/>
  <c r="J121" i="4"/>
  <c r="D121" i="4"/>
  <c r="F122" i="4"/>
  <c r="J120" i="4"/>
  <c r="J119" i="4"/>
  <c r="J122" i="4"/>
  <c r="F120" i="4"/>
  <c r="D120" i="4"/>
  <c r="D122" i="4"/>
  <c r="F121" i="4"/>
  <c r="F119" i="4"/>
  <c r="D119" i="4"/>
  <c r="XB114" i="1" l="1"/>
  <c r="XB113" i="1"/>
  <c r="FV97" i="1"/>
  <c r="FV94" i="1"/>
  <c r="FV107" i="1"/>
  <c r="FV105" i="1"/>
  <c r="FV88" i="1"/>
  <c r="FV87" i="1"/>
  <c r="FV106" i="1"/>
  <c r="FV90" i="1"/>
  <c r="FV92" i="1"/>
  <c r="FV99" i="1"/>
  <c r="FV93" i="1"/>
  <c r="FV96" i="1"/>
  <c r="FV89" i="1"/>
  <c r="FV103" i="1"/>
  <c r="FV85" i="1"/>
  <c r="FV102" i="1"/>
  <c r="FV86" i="1"/>
  <c r="FV104" i="1"/>
  <c r="FV101" i="1"/>
  <c r="FV98" i="1"/>
  <c r="FV95" i="1"/>
  <c r="FV91" i="1"/>
  <c r="FV100" i="1"/>
  <c r="FV108" i="1"/>
  <c r="FU87" i="1"/>
  <c r="FU96" i="1"/>
  <c r="FU104" i="1"/>
  <c r="FU98" i="1"/>
  <c r="FU92" i="1"/>
  <c r="FU100" i="1"/>
  <c r="FU99" i="1"/>
  <c r="FU107" i="1"/>
  <c r="FU91" i="1"/>
  <c r="FU88" i="1"/>
  <c r="FU108" i="1"/>
  <c r="FU90" i="1"/>
  <c r="FU101" i="1"/>
  <c r="FU106" i="1"/>
  <c r="FU102" i="1"/>
  <c r="FU86" i="1"/>
  <c r="FU89" i="1"/>
  <c r="FU103" i="1"/>
  <c r="FU105" i="1"/>
  <c r="FU94" i="1"/>
  <c r="FU95" i="1"/>
  <c r="FU97" i="1"/>
  <c r="FU93" i="1"/>
  <c r="FU85" i="1"/>
  <c r="FU50" i="1"/>
  <c r="XB86" i="1"/>
  <c r="XB85" i="1"/>
  <c r="XB87" i="1"/>
  <c r="XB88" i="1"/>
  <c r="XB89" i="1"/>
  <c r="XB90" i="1"/>
  <c r="XB91" i="1"/>
  <c r="XB92" i="1"/>
  <c r="XB93" i="1"/>
  <c r="XB94" i="1"/>
  <c r="XB95" i="1"/>
  <c r="XB96" i="1"/>
  <c r="XB97" i="1"/>
  <c r="XB98" i="1"/>
  <c r="XB99" i="1"/>
  <c r="XB100" i="1"/>
  <c r="XB101" i="1"/>
  <c r="XB102" i="1"/>
  <c r="XB103" i="1"/>
  <c r="XB104" i="1"/>
  <c r="XB105" i="1"/>
  <c r="XB106" i="1"/>
  <c r="XB107" i="1"/>
  <c r="XB108" i="1"/>
  <c r="XC12" i="1"/>
  <c r="FT98" i="1"/>
  <c r="FT101" i="1"/>
  <c r="FT102" i="1"/>
  <c r="FT100" i="1"/>
  <c r="FT99" i="1"/>
  <c r="FT107" i="1"/>
  <c r="FT94" i="1"/>
  <c r="FT97" i="1"/>
  <c r="FT89" i="1"/>
  <c r="FT93" i="1"/>
  <c r="FT96" i="1"/>
  <c r="FT95" i="1"/>
  <c r="FT86" i="1"/>
  <c r="FT90" i="1"/>
  <c r="FT103" i="1"/>
  <c r="FT87" i="1"/>
  <c r="FT88" i="1"/>
  <c r="FT105" i="1"/>
  <c r="FT85" i="1"/>
  <c r="FT92" i="1"/>
  <c r="FT91" i="1"/>
  <c r="FT104" i="1"/>
  <c r="FT108" i="1"/>
  <c r="FT106" i="1"/>
  <c r="FV50" i="1"/>
  <c r="FT50" i="1"/>
  <c r="E490" i="4"/>
  <c r="F491" i="4"/>
  <c r="C493" i="4"/>
  <c r="P493" i="4" s="1"/>
  <c r="P475" i="4"/>
  <c r="C476" i="4"/>
  <c r="I492" i="4"/>
  <c r="V492" i="4" s="1"/>
  <c r="H492" i="4"/>
  <c r="U492" i="4" s="1"/>
  <c r="G492" i="4"/>
  <c r="T492" i="4" s="1"/>
  <c r="D492" i="4"/>
  <c r="Q492" i="4" s="1"/>
  <c r="I493" i="4"/>
  <c r="H493" i="4"/>
  <c r="U493" i="4" s="1"/>
  <c r="G493" i="4"/>
  <c r="F556" i="4"/>
  <c r="E556" i="4"/>
  <c r="D556" i="4"/>
  <c r="Q556" i="4" s="1"/>
  <c r="T491" i="4"/>
  <c r="R489" i="4"/>
  <c r="S475" i="4"/>
  <c r="B475" i="4"/>
  <c r="R501" i="4"/>
  <c r="R498" i="4"/>
  <c r="A557" i="4"/>
  <c r="XC114" i="1" l="1"/>
  <c r="XC113" i="1"/>
  <c r="XC85" i="1"/>
  <c r="XC86" i="1"/>
  <c r="XC87" i="1"/>
  <c r="XC88" i="1"/>
  <c r="XC89" i="1"/>
  <c r="XC90" i="1"/>
  <c r="XC91" i="1"/>
  <c r="XC92" i="1"/>
  <c r="XC93" i="1"/>
  <c r="XC94" i="1"/>
  <c r="XC95" i="1"/>
  <c r="XC96" i="1"/>
  <c r="XC97" i="1"/>
  <c r="XC98" i="1"/>
  <c r="XC99" i="1"/>
  <c r="XC100" i="1"/>
  <c r="XC101" i="1"/>
  <c r="XC102" i="1"/>
  <c r="XC103" i="1"/>
  <c r="XC104" i="1"/>
  <c r="XC105" i="1"/>
  <c r="XC106" i="1"/>
  <c r="XC107" i="1"/>
  <c r="XC108" i="1"/>
  <c r="XD12" i="1"/>
  <c r="E491" i="4"/>
  <c r="I494" i="4"/>
  <c r="H494" i="4" s="1"/>
  <c r="V493" i="4"/>
  <c r="F492" i="4"/>
  <c r="P476" i="4"/>
  <c r="C477" i="4"/>
  <c r="D557" i="4"/>
  <c r="Q557" i="4" s="1"/>
  <c r="F557" i="4"/>
  <c r="E557" i="4"/>
  <c r="B493" i="4"/>
  <c r="R490" i="4"/>
  <c r="S476" i="4"/>
  <c r="B476" i="4"/>
  <c r="R505" i="4"/>
  <c r="R499" i="4"/>
  <c r="A558" i="4"/>
  <c r="R502" i="4"/>
  <c r="XD114" i="1" l="1"/>
  <c r="XD113" i="1"/>
  <c r="XD86" i="1"/>
  <c r="XD85" i="1"/>
  <c r="XD87" i="1"/>
  <c r="XD88" i="1"/>
  <c r="XD89" i="1"/>
  <c r="XD90" i="1"/>
  <c r="XD91" i="1"/>
  <c r="XD92" i="1"/>
  <c r="XD93" i="1"/>
  <c r="XD94" i="1"/>
  <c r="XD95" i="1"/>
  <c r="XD96" i="1"/>
  <c r="XD97" i="1"/>
  <c r="XD98" i="1"/>
  <c r="XD99" i="1"/>
  <c r="XD100" i="1"/>
  <c r="XD101" i="1"/>
  <c r="XD102" i="1"/>
  <c r="XD103" i="1"/>
  <c r="XD104" i="1"/>
  <c r="XD105" i="1"/>
  <c r="XD106" i="1"/>
  <c r="XD107" i="1"/>
  <c r="XD108" i="1"/>
  <c r="XE12" i="1"/>
  <c r="E492" i="4"/>
  <c r="R492" i="4" s="1"/>
  <c r="U494" i="4"/>
  <c r="I495" i="4"/>
  <c r="V494" i="4"/>
  <c r="G494" i="4"/>
  <c r="P477" i="4"/>
  <c r="C478" i="4"/>
  <c r="F558" i="4"/>
  <c r="E558" i="4"/>
  <c r="D558" i="4"/>
  <c r="Q558" i="4" s="1"/>
  <c r="R491" i="4"/>
  <c r="S477" i="4"/>
  <c r="B477" i="4"/>
  <c r="R500" i="4"/>
  <c r="R509" i="4"/>
  <c r="R506" i="4"/>
  <c r="R503" i="4"/>
  <c r="A559" i="4"/>
  <c r="AAL117" i="1"/>
  <c r="LP117" i="1"/>
  <c r="XE114" i="1" l="1"/>
  <c r="XE113" i="1"/>
  <c r="XE85" i="1"/>
  <c r="XE86" i="1"/>
  <c r="XE87" i="1"/>
  <c r="XE88" i="1"/>
  <c r="XE89" i="1"/>
  <c r="XE90" i="1"/>
  <c r="XE91" i="1"/>
  <c r="XE92" i="1"/>
  <c r="XE93" i="1"/>
  <c r="XE94" i="1"/>
  <c r="XE95" i="1"/>
  <c r="XE96" i="1"/>
  <c r="XE97" i="1"/>
  <c r="XE98" i="1"/>
  <c r="XE99" i="1"/>
  <c r="XE100" i="1"/>
  <c r="XE101" i="1"/>
  <c r="XE102" i="1"/>
  <c r="XE103" i="1"/>
  <c r="XE104" i="1"/>
  <c r="XE105" i="1"/>
  <c r="XE106" i="1"/>
  <c r="XE107" i="1"/>
  <c r="XE108" i="1"/>
  <c r="XF12" i="1"/>
  <c r="I496" i="4"/>
  <c r="V495" i="4"/>
  <c r="H495" i="4"/>
  <c r="G495" i="4" s="1"/>
  <c r="C494" i="4"/>
  <c r="P494" i="4" s="1"/>
  <c r="P478" i="4"/>
  <c r="C479" i="4"/>
  <c r="F559" i="4"/>
  <c r="E559" i="4"/>
  <c r="D559" i="4"/>
  <c r="Q559" i="4" s="1"/>
  <c r="S478" i="4"/>
  <c r="B478" i="4"/>
  <c r="A560" i="4"/>
  <c r="R507" i="4"/>
  <c r="R510" i="4"/>
  <c r="R504" i="4"/>
  <c r="R513" i="4"/>
  <c r="LP14" i="1"/>
  <c r="LP15" i="1" s="1" a="1"/>
  <c r="LP15" i="1" s="1"/>
  <c r="XF114" i="1" l="1"/>
  <c r="LP114" i="1" a="1"/>
  <c r="LP114" i="1" s="1"/>
  <c r="XF113" i="1"/>
  <c r="LP113" i="1" a="1"/>
  <c r="LP113" i="1" s="1"/>
  <c r="XF85" i="1"/>
  <c r="XF86" i="1"/>
  <c r="XF87" i="1"/>
  <c r="XF88" i="1"/>
  <c r="XF89" i="1"/>
  <c r="XF90" i="1"/>
  <c r="XF91" i="1"/>
  <c r="XF92" i="1"/>
  <c r="XF93" i="1"/>
  <c r="XF94" i="1"/>
  <c r="XF95" i="1"/>
  <c r="XF96" i="1"/>
  <c r="XF97" i="1"/>
  <c r="XF98" i="1"/>
  <c r="XF99" i="1"/>
  <c r="XF100" i="1"/>
  <c r="XF101" i="1"/>
  <c r="XF102" i="1"/>
  <c r="XF103" i="1"/>
  <c r="XF104" i="1"/>
  <c r="XF105" i="1"/>
  <c r="XF106" i="1"/>
  <c r="XF107" i="1"/>
  <c r="XF108" i="1"/>
  <c r="XG12" i="1"/>
  <c r="LP85" i="1" a="1"/>
  <c r="LP85" i="1" s="1"/>
  <c r="LP106" i="1" s="1" a="1"/>
  <c r="LP106" i="1" s="1"/>
  <c r="LP50" i="1" a="1"/>
  <c r="LP50" i="1" s="1"/>
  <c r="H496" i="4"/>
  <c r="G496" i="4" s="1"/>
  <c r="U495" i="4"/>
  <c r="I497" i="4"/>
  <c r="I498" i="4" s="1"/>
  <c r="I499" i="4" s="1"/>
  <c r="I500" i="4" s="1"/>
  <c r="I501" i="4" s="1"/>
  <c r="I502" i="4" s="1"/>
  <c r="I503" i="4" s="1"/>
  <c r="I504" i="4" s="1"/>
  <c r="I505" i="4" s="1"/>
  <c r="I506" i="4" s="1"/>
  <c r="I507" i="4" s="1"/>
  <c r="I508" i="4" s="1"/>
  <c r="I509" i="4" s="1"/>
  <c r="I510" i="4" s="1"/>
  <c r="I511" i="4" s="1"/>
  <c r="I512" i="4" s="1"/>
  <c r="I513" i="4" s="1"/>
  <c r="I514" i="4" s="1"/>
  <c r="I515" i="4" s="1"/>
  <c r="I516" i="4" s="1"/>
  <c r="I517" i="4" s="1"/>
  <c r="I518" i="4" s="1"/>
  <c r="I519" i="4" s="1"/>
  <c r="I520" i="4" s="1"/>
  <c r="I521" i="4" s="1"/>
  <c r="I522" i="4" s="1"/>
  <c r="I523" i="4" s="1"/>
  <c r="I524" i="4" s="1"/>
  <c r="I525" i="4" s="1"/>
  <c r="I526" i="4" s="1"/>
  <c r="I527" i="4" s="1"/>
  <c r="I528" i="4" s="1"/>
  <c r="I529" i="4" s="1"/>
  <c r="I530" i="4" s="1"/>
  <c r="I531" i="4" s="1"/>
  <c r="I532" i="4" s="1"/>
  <c r="I533" i="4" s="1"/>
  <c r="I534" i="4" s="1"/>
  <c r="I535" i="4" s="1"/>
  <c r="I536" i="4" s="1"/>
  <c r="I537" i="4" s="1"/>
  <c r="I538" i="4" s="1"/>
  <c r="I539" i="4" s="1"/>
  <c r="I540" i="4" s="1"/>
  <c r="I541" i="4" s="1"/>
  <c r="I542" i="4" s="1"/>
  <c r="I543" i="4" s="1"/>
  <c r="I544" i="4" s="1"/>
  <c r="I545" i="4" s="1"/>
  <c r="I546" i="4" s="1"/>
  <c r="I547" i="4" s="1"/>
  <c r="I548" i="4" s="1"/>
  <c r="I549" i="4" s="1"/>
  <c r="I550" i="4" s="1"/>
  <c r="I551" i="4" s="1"/>
  <c r="I552" i="4" s="1"/>
  <c r="I553" i="4" s="1"/>
  <c r="I554" i="4" s="1"/>
  <c r="I555" i="4" s="1"/>
  <c r="I556" i="4" s="1"/>
  <c r="I557" i="4" s="1"/>
  <c r="I558" i="4" s="1"/>
  <c r="V496" i="4"/>
  <c r="C495" i="4"/>
  <c r="P495" i="4" s="1"/>
  <c r="P479" i="4"/>
  <c r="C480" i="4"/>
  <c r="F560" i="4"/>
  <c r="E560" i="4"/>
  <c r="D560" i="4"/>
  <c r="Q560" i="4" s="1"/>
  <c r="B494" i="4"/>
  <c r="S479" i="4"/>
  <c r="B479" i="4"/>
  <c r="R517" i="4"/>
  <c r="R514" i="4"/>
  <c r="R511" i="4"/>
  <c r="R508" i="4"/>
  <c r="A561" i="4"/>
  <c r="LP17" i="1"/>
  <c r="LP18" i="1" s="1" a="1"/>
  <c r="LP18" i="1" s="1"/>
  <c r="XG114" i="1" l="1"/>
  <c r="XG113" i="1"/>
  <c r="XG85" i="1"/>
  <c r="XG86" i="1"/>
  <c r="XG87" i="1"/>
  <c r="XG88" i="1"/>
  <c r="XG89" i="1"/>
  <c r="XG90" i="1"/>
  <c r="XG91" i="1"/>
  <c r="XG92" i="1"/>
  <c r="XG93" i="1"/>
  <c r="XG94" i="1"/>
  <c r="XG95" i="1"/>
  <c r="XG96" i="1"/>
  <c r="XG97" i="1"/>
  <c r="XG98" i="1"/>
  <c r="XG99" i="1"/>
  <c r="XG100" i="1"/>
  <c r="XG101" i="1"/>
  <c r="XG102" i="1"/>
  <c r="XG103" i="1"/>
  <c r="XG104" i="1"/>
  <c r="XG105" i="1"/>
  <c r="XG106" i="1"/>
  <c r="XG107" i="1"/>
  <c r="XG108" i="1"/>
  <c r="LP86" i="1" a="1"/>
  <c r="LP86" i="1" s="1"/>
  <c r="LP107" i="1" s="1" a="1"/>
  <c r="LP107" i="1" s="1"/>
  <c r="XH12" i="1"/>
  <c r="LP87" i="1" a="1"/>
  <c r="LP87" i="1" s="1"/>
  <c r="LP89" i="1" s="1" a="1"/>
  <c r="LP89" i="1" s="1"/>
  <c r="LP91" i="1" s="1" a="1"/>
  <c r="LP91" i="1" s="1"/>
  <c r="LP93" i="1" s="1" a="1"/>
  <c r="LP93" i="1" s="1"/>
  <c r="LP95" i="1" s="1" a="1"/>
  <c r="LP95" i="1" s="1"/>
  <c r="LP97" i="1" s="1" a="1"/>
  <c r="LP97" i="1" s="1"/>
  <c r="LP99" i="1" s="1" a="1"/>
  <c r="LP99" i="1" s="1"/>
  <c r="LP101" i="1" s="1" a="1"/>
  <c r="LP101" i="1" s="1"/>
  <c r="LP103" i="1" s="1" a="1"/>
  <c r="LP103" i="1" s="1"/>
  <c r="LP105" i="1" s="1" a="1"/>
  <c r="LP105" i="1" s="1"/>
  <c r="LP51" i="1" a="1"/>
  <c r="LP51" i="1" s="1"/>
  <c r="LP52" i="1" s="1" a="1"/>
  <c r="LP52" i="1" s="1"/>
  <c r="LP55" i="1" a="1"/>
  <c r="LP55" i="1" s="1"/>
  <c r="LP56" i="1" s="1" a="1"/>
  <c r="LP56" i="1" s="1"/>
  <c r="LP53" i="1" a="1"/>
  <c r="LP53" i="1" s="1"/>
  <c r="LP54" i="1" s="1" a="1"/>
  <c r="LP54" i="1" s="1"/>
  <c r="I559" i="4"/>
  <c r="H497" i="4"/>
  <c r="H498" i="4" s="1"/>
  <c r="H499" i="4" s="1"/>
  <c r="H500" i="4" s="1"/>
  <c r="H501" i="4" s="1"/>
  <c r="H502" i="4" s="1"/>
  <c r="H503" i="4" s="1"/>
  <c r="H504" i="4" s="1"/>
  <c r="H505" i="4" s="1"/>
  <c r="H506" i="4" s="1"/>
  <c r="H507" i="4" s="1"/>
  <c r="H508" i="4" s="1"/>
  <c r="H509" i="4" s="1"/>
  <c r="H510" i="4" s="1"/>
  <c r="H511" i="4" s="1"/>
  <c r="H512" i="4" s="1"/>
  <c r="H513" i="4" s="1"/>
  <c r="H514" i="4" s="1"/>
  <c r="H515" i="4" s="1"/>
  <c r="H516" i="4" s="1"/>
  <c r="H517" i="4" s="1"/>
  <c r="H518" i="4" s="1"/>
  <c r="H519" i="4" s="1"/>
  <c r="H520" i="4" s="1"/>
  <c r="H521" i="4" s="1"/>
  <c r="H522" i="4" s="1"/>
  <c r="H523" i="4" s="1"/>
  <c r="H524" i="4" s="1"/>
  <c r="H525" i="4" s="1"/>
  <c r="H526" i="4" s="1"/>
  <c r="H527" i="4" s="1"/>
  <c r="H528" i="4" s="1"/>
  <c r="H529" i="4" s="1"/>
  <c r="H530" i="4" s="1"/>
  <c r="H531" i="4" s="1"/>
  <c r="H532" i="4" s="1"/>
  <c r="H533" i="4" s="1"/>
  <c r="H534" i="4" s="1"/>
  <c r="H535" i="4" s="1"/>
  <c r="H536" i="4" s="1"/>
  <c r="H537" i="4" s="1"/>
  <c r="H538" i="4" s="1"/>
  <c r="H539" i="4" s="1"/>
  <c r="H540" i="4" s="1"/>
  <c r="H541" i="4" s="1"/>
  <c r="H542" i="4" s="1"/>
  <c r="H543" i="4" s="1"/>
  <c r="H544" i="4" s="1"/>
  <c r="H545" i="4" s="1"/>
  <c r="H546" i="4" s="1"/>
  <c r="H547" i="4" s="1"/>
  <c r="H548" i="4" s="1"/>
  <c r="H549" i="4" s="1"/>
  <c r="H550" i="4" s="1"/>
  <c r="H551" i="4" s="1"/>
  <c r="H552" i="4" s="1"/>
  <c r="H553" i="4" s="1"/>
  <c r="H554" i="4" s="1"/>
  <c r="H555" i="4" s="1"/>
  <c r="H556" i="4" s="1"/>
  <c r="H557" i="4" s="1"/>
  <c r="H558" i="4" s="1"/>
  <c r="U496" i="4"/>
  <c r="C496" i="4"/>
  <c r="P496" i="4" s="1"/>
  <c r="P480" i="4"/>
  <c r="C481" i="4"/>
  <c r="F561" i="4"/>
  <c r="E561" i="4"/>
  <c r="D561" i="4"/>
  <c r="Q561" i="4" s="1"/>
  <c r="B495" i="4"/>
  <c r="V497" i="4"/>
  <c r="S480" i="4"/>
  <c r="B480" i="4"/>
  <c r="R512" i="4"/>
  <c r="A562" i="4"/>
  <c r="R518" i="4"/>
  <c r="R515" i="4"/>
  <c r="R521" i="4"/>
  <c r="XH114" i="1" l="1"/>
  <c r="XH113" i="1"/>
  <c r="LP88" i="1" a="1"/>
  <c r="LP88" i="1" s="1"/>
  <c r="LP90" i="1" s="1" a="1"/>
  <c r="LP90" i="1" s="1"/>
  <c r="LP92" i="1" s="1" a="1"/>
  <c r="LP92" i="1" s="1"/>
  <c r="LP94" i="1" s="1" a="1"/>
  <c r="LP94" i="1" s="1"/>
  <c r="LP96" i="1" s="1" a="1"/>
  <c r="LP96" i="1" s="1"/>
  <c r="LP98" i="1" s="1" a="1"/>
  <c r="LP98" i="1" s="1"/>
  <c r="LP100" i="1" s="1" a="1"/>
  <c r="LP100" i="1" s="1"/>
  <c r="LP102" i="1" s="1" a="1"/>
  <c r="LP102" i="1" s="1"/>
  <c r="LP104" i="1" s="1" a="1"/>
  <c r="LP104" i="1" s="1"/>
  <c r="XH86" i="1"/>
  <c r="XH85" i="1"/>
  <c r="XH87" i="1"/>
  <c r="XH88" i="1"/>
  <c r="XH89" i="1"/>
  <c r="XH90" i="1"/>
  <c r="XH91" i="1"/>
  <c r="XH92" i="1"/>
  <c r="XH93" i="1"/>
  <c r="XH94" i="1"/>
  <c r="XH95" i="1"/>
  <c r="XH96" i="1"/>
  <c r="XH97" i="1"/>
  <c r="XH98" i="1"/>
  <c r="XH99" i="1"/>
  <c r="XH100" i="1"/>
  <c r="XH101" i="1"/>
  <c r="XH102" i="1"/>
  <c r="XH103" i="1"/>
  <c r="XH104" i="1"/>
  <c r="XH105" i="1"/>
  <c r="XH106" i="1"/>
  <c r="XH107" i="1"/>
  <c r="XH108" i="1"/>
  <c r="LP108" i="1" a="1"/>
  <c r="LP108" i="1" s="1"/>
  <c r="XI12" i="1"/>
  <c r="G497" i="4"/>
  <c r="G498" i="4" s="1"/>
  <c r="G499" i="4" s="1"/>
  <c r="G500" i="4" s="1"/>
  <c r="G501" i="4" s="1"/>
  <c r="G502" i="4" s="1"/>
  <c r="G503" i="4" s="1"/>
  <c r="G504" i="4" s="1"/>
  <c r="G505" i="4" s="1"/>
  <c r="G506" i="4" s="1"/>
  <c r="G507" i="4" s="1"/>
  <c r="G508" i="4" s="1"/>
  <c r="G509" i="4" s="1"/>
  <c r="G510" i="4" s="1"/>
  <c r="H559" i="4"/>
  <c r="I560" i="4"/>
  <c r="P481" i="4"/>
  <c r="C482" i="4"/>
  <c r="E562" i="4"/>
  <c r="D562" i="4"/>
  <c r="Q562" i="4" s="1"/>
  <c r="F562" i="4"/>
  <c r="V498" i="4"/>
  <c r="B496" i="4"/>
  <c r="U497" i="4"/>
  <c r="S481" i="4"/>
  <c r="B481" i="4"/>
  <c r="R519" i="4"/>
  <c r="R522" i="4"/>
  <c r="R516" i="4"/>
  <c r="R525" i="4"/>
  <c r="A563" i="4"/>
  <c r="XI114" i="1" l="1"/>
  <c r="XI113" i="1"/>
  <c r="XI85" i="1"/>
  <c r="XI86" i="1"/>
  <c r="XI87" i="1"/>
  <c r="XI88" i="1"/>
  <c r="XI89" i="1"/>
  <c r="XI90" i="1"/>
  <c r="XI91" i="1"/>
  <c r="XI92" i="1"/>
  <c r="XI93" i="1"/>
  <c r="XI94" i="1"/>
  <c r="XI95" i="1"/>
  <c r="XI96" i="1"/>
  <c r="XI97" i="1"/>
  <c r="XI98" i="1"/>
  <c r="XI99" i="1"/>
  <c r="XI100" i="1"/>
  <c r="XI101" i="1"/>
  <c r="XI102" i="1"/>
  <c r="XI103" i="1"/>
  <c r="XI104" i="1"/>
  <c r="XI105" i="1"/>
  <c r="XI106" i="1"/>
  <c r="XI107" i="1"/>
  <c r="XI108" i="1"/>
  <c r="XJ12" i="1"/>
  <c r="C497" i="4"/>
  <c r="P497" i="4" s="1"/>
  <c r="H560" i="4"/>
  <c r="I561" i="4"/>
  <c r="G511" i="4"/>
  <c r="P482" i="4"/>
  <c r="C483" i="4"/>
  <c r="F563" i="4"/>
  <c r="E563" i="4"/>
  <c r="D563" i="4"/>
  <c r="Q563" i="4" s="1"/>
  <c r="U498" i="4"/>
  <c r="V499" i="4"/>
  <c r="S482" i="4"/>
  <c r="B482" i="4"/>
  <c r="R523" i="4"/>
  <c r="R529" i="4"/>
  <c r="R520" i="4"/>
  <c r="A564" i="4"/>
  <c r="R526" i="4"/>
  <c r="XJ114" i="1" l="1"/>
  <c r="XJ113" i="1"/>
  <c r="XJ85" i="1"/>
  <c r="XJ86" i="1"/>
  <c r="XJ87" i="1"/>
  <c r="XJ88" i="1"/>
  <c r="XJ89" i="1"/>
  <c r="XJ90" i="1"/>
  <c r="XJ91" i="1"/>
  <c r="XJ92" i="1"/>
  <c r="XJ93" i="1"/>
  <c r="XJ94" i="1"/>
  <c r="XJ95" i="1"/>
  <c r="XJ96" i="1"/>
  <c r="XJ97" i="1"/>
  <c r="XJ98" i="1"/>
  <c r="XJ99" i="1"/>
  <c r="XJ100" i="1"/>
  <c r="XJ101" i="1"/>
  <c r="XJ102" i="1"/>
  <c r="XJ103" i="1"/>
  <c r="XJ104" i="1"/>
  <c r="XJ105" i="1"/>
  <c r="XJ106" i="1"/>
  <c r="XJ107" i="1"/>
  <c r="XJ108" i="1"/>
  <c r="XK12" i="1"/>
  <c r="B497" i="4"/>
  <c r="C498" i="4"/>
  <c r="P498" i="4" s="1"/>
  <c r="G512" i="4"/>
  <c r="H561" i="4"/>
  <c r="I562" i="4"/>
  <c r="P483" i="4"/>
  <c r="C484" i="4"/>
  <c r="F564" i="4"/>
  <c r="E564" i="4"/>
  <c r="D564" i="4"/>
  <c r="Q564" i="4" s="1"/>
  <c r="V500" i="4"/>
  <c r="U499" i="4"/>
  <c r="S483" i="4"/>
  <c r="B483" i="4"/>
  <c r="R524" i="4"/>
  <c r="R530" i="4"/>
  <c r="R533" i="4"/>
  <c r="R527" i="4"/>
  <c r="A565" i="4"/>
  <c r="DB117" i="1"/>
  <c r="CX117" i="1"/>
  <c r="DE117" i="1"/>
  <c r="CQ117" i="1"/>
  <c r="EF17" i="1"/>
  <c r="EF18" i="1" s="1" a="1"/>
  <c r="EF18" i="1" s="1"/>
  <c r="EE17" i="1"/>
  <c r="EE18" i="1" s="1" a="1"/>
  <c r="EE18" i="1" s="1"/>
  <c r="XK114" i="1" l="1"/>
  <c r="XK113" i="1"/>
  <c r="XK85" i="1"/>
  <c r="XK86" i="1"/>
  <c r="XK87" i="1"/>
  <c r="XK88" i="1"/>
  <c r="XK89" i="1"/>
  <c r="XK90" i="1"/>
  <c r="XK91" i="1"/>
  <c r="XK92" i="1"/>
  <c r="XK93" i="1"/>
  <c r="XK94" i="1"/>
  <c r="XK95" i="1"/>
  <c r="XK96" i="1"/>
  <c r="XK97" i="1"/>
  <c r="XK98" i="1"/>
  <c r="XK99" i="1"/>
  <c r="XK100" i="1"/>
  <c r="XK101" i="1"/>
  <c r="XK102" i="1"/>
  <c r="XK103" i="1"/>
  <c r="XK104" i="1"/>
  <c r="XK105" i="1"/>
  <c r="XK106" i="1"/>
  <c r="XK107" i="1"/>
  <c r="XK108" i="1"/>
  <c r="XL12" i="1"/>
  <c r="B19" i="1"/>
  <c r="B498" i="4"/>
  <c r="C499" i="4"/>
  <c r="P499" i="4" s="1"/>
  <c r="H562" i="4"/>
  <c r="I563" i="4"/>
  <c r="G513" i="4"/>
  <c r="P484" i="4"/>
  <c r="C485" i="4"/>
  <c r="F565" i="4"/>
  <c r="E565" i="4"/>
  <c r="D565" i="4"/>
  <c r="Q565" i="4" s="1"/>
  <c r="U500" i="4"/>
  <c r="V501" i="4"/>
  <c r="S484" i="4"/>
  <c r="B484" i="4"/>
  <c r="R534" i="4"/>
  <c r="R537" i="4"/>
  <c r="R531" i="4"/>
  <c r="A566" i="4"/>
  <c r="R528" i="4"/>
  <c r="B65" i="1"/>
  <c r="DB14" i="1"/>
  <c r="DB15" i="1" s="1" a="1"/>
  <c r="DB15" i="1" s="1"/>
  <c r="CX14" i="1"/>
  <c r="CX15" i="1" s="1" a="1"/>
  <c r="CX15" i="1" s="1"/>
  <c r="DE14" i="1"/>
  <c r="DE15" i="1" s="1" a="1"/>
  <c r="DE15" i="1" s="1"/>
  <c r="CQ14" i="1"/>
  <c r="CQ15" i="1" s="1" a="1"/>
  <c r="CQ15" i="1" s="1"/>
  <c r="CJ19" i="1" l="1" a="1"/>
  <c r="CJ19" i="1" s="1"/>
  <c r="CI19" i="1" a="1"/>
  <c r="CI19" i="1" s="1"/>
  <c r="CH19" i="1" a="1"/>
  <c r="CH19" i="1" s="1"/>
  <c r="CJ65" i="1" a="1"/>
  <c r="CJ65" i="1" s="1"/>
  <c r="CI65" i="1" a="1"/>
  <c r="CI65" i="1" s="1"/>
  <c r="CH65" i="1" a="1"/>
  <c r="CH65" i="1" s="1"/>
  <c r="HZ19" i="1" a="1"/>
  <c r="HZ19" i="1" s="1"/>
  <c r="HZ29" i="1" s="1" a="1"/>
  <c r="HZ29" i="1" s="1"/>
  <c r="IE19" i="1" a="1"/>
  <c r="IE19" i="1" s="1"/>
  <c r="HW19" i="1" a="1"/>
  <c r="HW19" i="1" s="1"/>
  <c r="HV19" i="1" a="1"/>
  <c r="HV19" i="1" s="1"/>
  <c r="HK19" i="1" a="1"/>
  <c r="HK19" i="1" s="1"/>
  <c r="HF19" i="1" a="1"/>
  <c r="HF19" i="1" s="1"/>
  <c r="HC19" i="1" a="1"/>
  <c r="HC19" i="1" s="1"/>
  <c r="HB19" i="1" a="1"/>
  <c r="HB19" i="1" s="1"/>
  <c r="AN65" i="1" a="1"/>
  <c r="AN65" i="1" s="1"/>
  <c r="AN19" i="1" a="1"/>
  <c r="AN19" i="1" s="1"/>
  <c r="AO19" i="1" a="1"/>
  <c r="AO19" i="1" s="1"/>
  <c r="IW19" i="1" a="1"/>
  <c r="IW19" i="1" s="1"/>
  <c r="IG19" i="1" a="1"/>
  <c r="IG19" i="1" s="1"/>
  <c r="HY19" i="1" a="1"/>
  <c r="HY19" i="1" s="1"/>
  <c r="IV19" i="1" a="1"/>
  <c r="IV19" i="1" s="1"/>
  <c r="IF19" i="1" a="1"/>
  <c r="IF19" i="1" s="1"/>
  <c r="IQ19" i="1" a="1"/>
  <c r="IQ19" i="1" s="1"/>
  <c r="IU19" i="1" a="1"/>
  <c r="IU19" i="1" s="1"/>
  <c r="ID19" i="1" a="1"/>
  <c r="ID19" i="1" s="1"/>
  <c r="IT19" i="1" a="1"/>
  <c r="IT19" i="1" s="1"/>
  <c r="IC19" i="1" a="1"/>
  <c r="IC19" i="1" s="1"/>
  <c r="IS19" i="1" a="1"/>
  <c r="IS19" i="1" s="1"/>
  <c r="IB19" i="1" a="1"/>
  <c r="IB19" i="1" s="1"/>
  <c r="IR19" i="1" a="1"/>
  <c r="IR19" i="1" s="1"/>
  <c r="IA19" i="1" a="1"/>
  <c r="IA19" i="1" s="1"/>
  <c r="IP19" i="1" a="1"/>
  <c r="IP19" i="1" s="1"/>
  <c r="HX19" i="1" a="1"/>
  <c r="HX19" i="1" s="1"/>
  <c r="JD19" i="1" a="1"/>
  <c r="JD19" i="1" s="1"/>
  <c r="IN19" i="1" a="1"/>
  <c r="IN19" i="1" s="1"/>
  <c r="HT19" i="1" a="1"/>
  <c r="HT19" i="1" s="1"/>
  <c r="IM19" i="1" a="1"/>
  <c r="IM19" i="1" s="1"/>
  <c r="JE19" i="1" a="1"/>
  <c r="JE19" i="1" s="1"/>
  <c r="IL19" i="1" a="1"/>
  <c r="IL19" i="1" s="1"/>
  <c r="IO19" i="1" a="1"/>
  <c r="IO19" i="1" s="1"/>
  <c r="IK19" i="1" a="1"/>
  <c r="IK19" i="1" s="1"/>
  <c r="IX19" i="1" a="1"/>
  <c r="IX19" i="1" s="1"/>
  <c r="IJ19" i="1" a="1"/>
  <c r="IJ19" i="1" s="1"/>
  <c r="HU19" i="1" a="1"/>
  <c r="HU19" i="1" s="1"/>
  <c r="HN19" i="1" a="1"/>
  <c r="HN19" i="1" s="1"/>
  <c r="II19" i="1" a="1"/>
  <c r="II19" i="1" s="1"/>
  <c r="IH19" i="1" a="1"/>
  <c r="IH19" i="1" s="1"/>
  <c r="IY19" i="1" a="1"/>
  <c r="IY19" i="1" s="1"/>
  <c r="HS19" i="1" a="1"/>
  <c r="HS19" i="1" s="1"/>
  <c r="JA19" i="1" a="1"/>
  <c r="JA19" i="1" s="1"/>
  <c r="HO19" i="1" a="1"/>
  <c r="HO19" i="1" s="1"/>
  <c r="JC19" i="1" a="1"/>
  <c r="JC19" i="1" s="1"/>
  <c r="JB19" i="1" a="1"/>
  <c r="JB19" i="1" s="1"/>
  <c r="HR19" i="1" a="1"/>
  <c r="HR19" i="1" s="1"/>
  <c r="HQ19" i="1" a="1"/>
  <c r="HQ19" i="1" s="1"/>
  <c r="IZ19" i="1" a="1"/>
  <c r="IZ19" i="1" s="1"/>
  <c r="HP19" i="1" a="1"/>
  <c r="HP19" i="1" s="1"/>
  <c r="HM19" i="1" a="1"/>
  <c r="HM19" i="1" s="1"/>
  <c r="HL19" i="1" a="1"/>
  <c r="HL19" i="1" s="1"/>
  <c r="HJ19" i="1" a="1"/>
  <c r="HJ19" i="1" s="1"/>
  <c r="HI19" i="1" a="1"/>
  <c r="HI19" i="1" s="1"/>
  <c r="HD19" i="1" a="1"/>
  <c r="HD19" i="1" s="1"/>
  <c r="HD38" i="1" s="1" a="1"/>
  <c r="HD38" i="1" s="1"/>
  <c r="HG19" i="1" a="1"/>
  <c r="HG19" i="1" s="1"/>
  <c r="HH19" i="1" a="1"/>
  <c r="HH19" i="1" s="1"/>
  <c r="HE19" i="1" a="1"/>
  <c r="HE19" i="1" s="1"/>
  <c r="XL114" i="1"/>
  <c r="CX114" i="1" a="1"/>
  <c r="CX114" i="1" s="1"/>
  <c r="CQ114" i="1" a="1"/>
  <c r="CQ114" i="1" s="1"/>
  <c r="DB114" i="1" a="1"/>
  <c r="DB114" i="1" s="1"/>
  <c r="DE114" i="1" a="1"/>
  <c r="DE114" i="1" s="1"/>
  <c r="XL113" i="1"/>
  <c r="DB113" i="1" a="1"/>
  <c r="DB113" i="1" s="1"/>
  <c r="DE113" i="1" a="1"/>
  <c r="DE113" i="1" s="1"/>
  <c r="CT65" i="1" a="1"/>
  <c r="CT65" i="1" s="1"/>
  <c r="DF65" i="1" a="1"/>
  <c r="DF65" i="1" s="1"/>
  <c r="CM65" i="1" a="1"/>
  <c r="CM65" i="1" s="1"/>
  <c r="CY65" i="1" a="1"/>
  <c r="CY65" i="1" s="1"/>
  <c r="CX113" i="1" a="1"/>
  <c r="CX113" i="1" s="1"/>
  <c r="CQ113" i="1" a="1"/>
  <c r="CQ113" i="1" s="1"/>
  <c r="ZQ19" i="1" a="1"/>
  <c r="ZQ19" i="1" s="1"/>
  <c r="ZR19" i="1" a="1"/>
  <c r="ZR19" i="1" s="1"/>
  <c r="ZQ65" i="1" a="1"/>
  <c r="ZQ65" i="1" s="1"/>
  <c r="ZQ68" i="1" s="1" a="1"/>
  <c r="ZQ68" i="1" s="1"/>
  <c r="ZR65" i="1" a="1"/>
  <c r="ZR65" i="1" s="1"/>
  <c r="ABG19" i="1" a="1"/>
  <c r="ABG19" i="1" s="1"/>
  <c r="ABF19" i="1" a="1"/>
  <c r="ABF19" i="1" s="1"/>
  <c r="ABF65" i="1" a="1"/>
  <c r="ABF65" i="1" s="1"/>
  <c r="ABG65" i="1" a="1"/>
  <c r="ABG65" i="1" s="1"/>
  <c r="ABM65" i="1" a="1"/>
  <c r="ABM65" i="1" s="1"/>
  <c r="ABM74" i="1" s="1" a="1"/>
  <c r="ABM74" i="1" s="1"/>
  <c r="ABI65" i="1" a="1"/>
  <c r="ABI65" i="1" s="1"/>
  <c r="ABI19" i="1" a="1"/>
  <c r="ABI19" i="1" s="1"/>
  <c r="AFO19" i="1" a="1"/>
  <c r="AFO19" i="1" s="1"/>
  <c r="ADU19" i="1" a="1"/>
  <c r="ADU19" i="1" s="1"/>
  <c r="ZW19" i="1" a="1"/>
  <c r="ZW19" i="1" s="1"/>
  <c r="YU19" i="1" a="1"/>
  <c r="YU19" i="1" s="1"/>
  <c r="XY19" i="1" a="1"/>
  <c r="XY19" i="1" s="1"/>
  <c r="WZ19" i="1" a="1"/>
  <c r="WZ19" i="1" s="1"/>
  <c r="WD19" i="1" a="1"/>
  <c r="WD19" i="1" s="1"/>
  <c r="UG19" i="1" a="1"/>
  <c r="UG19" i="1" s="1"/>
  <c r="TG19" i="1" a="1"/>
  <c r="TG19" i="1" s="1"/>
  <c r="SJ19" i="1" a="1"/>
  <c r="SJ19" i="1" s="1"/>
  <c r="QM19" i="1" a="1"/>
  <c r="QM19" i="1" s="1"/>
  <c r="PN19" i="1" a="1"/>
  <c r="PN19" i="1" s="1"/>
  <c r="ON19" i="1" a="1"/>
  <c r="ON19" i="1" s="1"/>
  <c r="MN19" i="1" a="1"/>
  <c r="MN19" i="1" s="1"/>
  <c r="LP19" i="1" a="1"/>
  <c r="LP19" i="1" s="1"/>
  <c r="KL19" i="1" a="1"/>
  <c r="KL19" i="1" s="1"/>
  <c r="EK19" i="1" a="1"/>
  <c r="EK19" i="1" s="1"/>
  <c r="CC19" i="1" a="1"/>
  <c r="CC19" i="1" s="1"/>
  <c r="P19" i="1" a="1"/>
  <c r="P19" i="1" s="1"/>
  <c r="VT19" i="1" a="1"/>
  <c r="VT19" i="1" s="1"/>
  <c r="PF19" i="1" a="1"/>
  <c r="PF19" i="1" s="1"/>
  <c r="XO19" i="1" a="1"/>
  <c r="XO19" i="1" s="1"/>
  <c r="SY19" i="1" a="1"/>
  <c r="SY19" i="1" s="1"/>
  <c r="GF19" i="1" a="1"/>
  <c r="GF19" i="1" s="1"/>
  <c r="ACM19" i="1" a="1"/>
  <c r="ACM19" i="1" s="1"/>
  <c r="TV19" i="1" a="1"/>
  <c r="TV19" i="1" s="1"/>
  <c r="JY19" i="1" a="1"/>
  <c r="JY19" i="1" s="1"/>
  <c r="ADJ19" i="1" a="1"/>
  <c r="ADJ19" i="1" s="1"/>
  <c r="YK19" i="1" a="1"/>
  <c r="YK19" i="1" s="1"/>
  <c r="QY19" i="1" a="1"/>
  <c r="QY19" i="1" s="1"/>
  <c r="YJ19" i="1" a="1"/>
  <c r="YJ19" i="1" s="1"/>
  <c r="NB19" i="1" a="1"/>
  <c r="NB19" i="1" s="1"/>
  <c r="RW19" i="1" a="1"/>
  <c r="RW19" i="1" s="1"/>
  <c r="AJ19" i="1" a="1"/>
  <c r="AJ19" i="1" s="1"/>
  <c r="MY19" i="1" a="1"/>
  <c r="MY19" i="1" s="1"/>
  <c r="KQ19" i="1" a="1"/>
  <c r="KQ19" i="1" s="1"/>
  <c r="AGM19" i="1" a="1"/>
  <c r="AGM19" i="1" s="1"/>
  <c r="AFN19" i="1" a="1"/>
  <c r="AFN19" i="1" s="1"/>
  <c r="AER19" i="1" a="1"/>
  <c r="AER19" i="1" s="1"/>
  <c r="ADT19" i="1" a="1"/>
  <c r="ADT19" i="1" s="1"/>
  <c r="ZV19" i="1" a="1"/>
  <c r="ZV19" i="1" s="1"/>
  <c r="WC19" i="1" a="1"/>
  <c r="WC19" i="1" s="1"/>
  <c r="VC19" i="1" a="1"/>
  <c r="VC19" i="1" s="1"/>
  <c r="UF19" i="1" a="1"/>
  <c r="UF19" i="1" s="1"/>
  <c r="SI19" i="1" a="1"/>
  <c r="SI19" i="1" s="1"/>
  <c r="RJ19" i="1" a="1"/>
  <c r="RJ19" i="1" s="1"/>
  <c r="QL19" i="1" a="1"/>
  <c r="QL19" i="1" s="1"/>
  <c r="PM19" i="1" a="1"/>
  <c r="PM19" i="1" s="1"/>
  <c r="OM19" i="1" a="1"/>
  <c r="OM19" i="1" s="1"/>
  <c r="NO19" i="1" a="1"/>
  <c r="NO19" i="1" s="1"/>
  <c r="LO19" i="1" a="1"/>
  <c r="LO19" i="1" s="1"/>
  <c r="KK19" i="1" a="1"/>
  <c r="KK19" i="1" s="1"/>
  <c r="JI19" i="1" a="1"/>
  <c r="JI19" i="1" s="1"/>
  <c r="EJ19" i="1" a="1"/>
  <c r="EJ19" i="1" s="1"/>
  <c r="CB19" i="1" a="1"/>
  <c r="CB19" i="1" s="1"/>
  <c r="TA19" i="1" a="1"/>
  <c r="TA19" i="1" s="1"/>
  <c r="SA19" i="1" a="1"/>
  <c r="SA19" i="1" s="1"/>
  <c r="LF19" i="1" a="1"/>
  <c r="LF19" i="1" s="1"/>
  <c r="YN19" i="1" a="1"/>
  <c r="YN19" i="1" s="1"/>
  <c r="ND19" i="1" a="1"/>
  <c r="ND19" i="1" s="1"/>
  <c r="ZJ19" i="1" a="1"/>
  <c r="ZJ19" i="1" s="1"/>
  <c r="UU19" i="1" a="1"/>
  <c r="UU19" i="1" s="1"/>
  <c r="RY19" i="1" a="1"/>
  <c r="RY19" i="1" s="1"/>
  <c r="FM19" i="1" a="1"/>
  <c r="FM19" i="1" s="1"/>
  <c r="BP19" i="1" a="1"/>
  <c r="BP19" i="1" s="1"/>
  <c r="YL19" i="1" a="1"/>
  <c r="YL19" i="1" s="1"/>
  <c r="TU19" i="1" a="1"/>
  <c r="TU19" i="1" s="1"/>
  <c r="QB19" i="1" a="1"/>
  <c r="QB19" i="1" s="1"/>
  <c r="AR19" i="1" a="1"/>
  <c r="AR19" i="1" s="1"/>
  <c r="PA19" i="1" a="1"/>
  <c r="PA19" i="1" s="1"/>
  <c r="WO19" i="1" a="1"/>
  <c r="WO19" i="1" s="1"/>
  <c r="OB19" i="1" a="1"/>
  <c r="OB19" i="1" s="1"/>
  <c r="ST19" i="1" a="1"/>
  <c r="ST19" i="1" s="1"/>
  <c r="MX19" i="1" a="1"/>
  <c r="MX19" i="1" s="1"/>
  <c r="AGL19" i="1" a="1"/>
  <c r="AGL19" i="1" s="1"/>
  <c r="AFM19" i="1" a="1"/>
  <c r="AFM19" i="1" s="1"/>
  <c r="ADS19" i="1" a="1"/>
  <c r="ADS19" i="1" s="1"/>
  <c r="ZU19" i="1" a="1"/>
  <c r="ZU19" i="1" s="1"/>
  <c r="YT19" i="1" a="1"/>
  <c r="YT19" i="1" s="1"/>
  <c r="XX19" i="1" a="1"/>
  <c r="XX19" i="1" s="1"/>
  <c r="WY19" i="1" a="1"/>
  <c r="WY19" i="1" s="1"/>
  <c r="WB19" i="1" a="1"/>
  <c r="WB19" i="1" s="1"/>
  <c r="UE19" i="1" a="1"/>
  <c r="UE19" i="1" s="1"/>
  <c r="TF19" i="1" a="1"/>
  <c r="TF19" i="1" s="1"/>
  <c r="SH19" i="1" a="1"/>
  <c r="SH19" i="1" s="1"/>
  <c r="RI19" i="1" a="1"/>
  <c r="RI19" i="1" s="1"/>
  <c r="QK19" i="1" a="1"/>
  <c r="QK19" i="1" s="1"/>
  <c r="OL19" i="1" a="1"/>
  <c r="OL19" i="1" s="1"/>
  <c r="NN19" i="1" a="1"/>
  <c r="NN19" i="1" s="1"/>
  <c r="MM19" i="1" a="1"/>
  <c r="MM19" i="1" s="1"/>
  <c r="LN19" i="1" a="1"/>
  <c r="LN19" i="1" s="1"/>
  <c r="KJ19" i="1" a="1"/>
  <c r="KJ19" i="1" s="1"/>
  <c r="JG19" i="1" a="1"/>
  <c r="JG19" i="1" s="1"/>
  <c r="ED19" i="1" a="1"/>
  <c r="ED19" i="1" s="1"/>
  <c r="CA19" i="1" a="1"/>
  <c r="CA19" i="1" s="1"/>
  <c r="O19" i="1" a="1"/>
  <c r="O19" i="1" s="1"/>
  <c r="KB19" i="1" a="1"/>
  <c r="KB19" i="1" s="1"/>
  <c r="VS19" i="1" a="1"/>
  <c r="VS19" i="1" s="1"/>
  <c r="RZ19" i="1" a="1"/>
  <c r="RZ19" i="1" s="1"/>
  <c r="JZ19" i="1" a="1"/>
  <c r="JZ19" i="1" s="1"/>
  <c r="AGZ19" i="1" a="1"/>
  <c r="AGZ19" i="1" s="1"/>
  <c r="US19" i="1" a="1"/>
  <c r="US19" i="1" s="1"/>
  <c r="UR19" i="1" a="1"/>
  <c r="UR19" i="1" s="1"/>
  <c r="OZ19" i="1" a="1"/>
  <c r="OZ19" i="1" s="1"/>
  <c r="QW19" i="1" a="1"/>
  <c r="QW19" i="1" s="1"/>
  <c r="AEQ19" i="1" a="1"/>
  <c r="AEQ19" i="1" s="1"/>
  <c r="ZT19" i="1" a="1"/>
  <c r="ZT19" i="1" s="1"/>
  <c r="YS19" i="1" a="1"/>
  <c r="YS19" i="1" s="1"/>
  <c r="XW19" i="1" a="1"/>
  <c r="XW19" i="1" s="1"/>
  <c r="WA19" i="1" a="1"/>
  <c r="WA19" i="1" s="1"/>
  <c r="VB19" i="1" a="1"/>
  <c r="VB19" i="1" s="1"/>
  <c r="UD19" i="1" a="1"/>
  <c r="UD19" i="1" s="1"/>
  <c r="TE19" i="1" a="1"/>
  <c r="TE19" i="1" s="1"/>
  <c r="SG19" i="1" a="1"/>
  <c r="SG19" i="1" s="1"/>
  <c r="QJ19" i="1" a="1"/>
  <c r="QJ19" i="1" s="1"/>
  <c r="PL19" i="1" a="1"/>
  <c r="PL19" i="1" s="1"/>
  <c r="OK19" i="1" a="1"/>
  <c r="OK19" i="1" s="1"/>
  <c r="NM19" i="1" a="1"/>
  <c r="NM19" i="1" s="1"/>
  <c r="LM19" i="1" a="1"/>
  <c r="LM19" i="1" s="1"/>
  <c r="KI19" i="1" a="1"/>
  <c r="KI19" i="1" s="1"/>
  <c r="EC19" i="1" a="1"/>
  <c r="EC19" i="1" s="1"/>
  <c r="BZ19" i="1" a="1"/>
  <c r="BZ19" i="1" s="1"/>
  <c r="UX19" i="1" a="1"/>
  <c r="UX19" i="1" s="1"/>
  <c r="RD19" i="1" a="1"/>
  <c r="RD19" i="1" s="1"/>
  <c r="NF19" i="1" a="1"/>
  <c r="NF19" i="1" s="1"/>
  <c r="BS19" i="1" a="1"/>
  <c r="BS19" i="1" s="1"/>
  <c r="ZK19" i="1" a="1"/>
  <c r="ZK19" i="1" s="1"/>
  <c r="LD19" i="1" a="1"/>
  <c r="LD19" i="1" s="1"/>
  <c r="YM19" i="1" a="1"/>
  <c r="YM19" i="1" s="1"/>
  <c r="SX19" i="1" a="1"/>
  <c r="SX19" i="1" s="1"/>
  <c r="RA19" i="1" a="1"/>
  <c r="RA19" i="1" s="1"/>
  <c r="OE19" i="1" a="1"/>
  <c r="OE19" i="1" s="1"/>
  <c r="DO19" i="1" a="1"/>
  <c r="DO19" i="1" s="1"/>
  <c r="D19" i="1" a="1"/>
  <c r="D19" i="1" s="1"/>
  <c r="XN19" i="1" a="1"/>
  <c r="XN19" i="1" s="1"/>
  <c r="UT19" i="1" a="1"/>
  <c r="UT19" i="1" s="1"/>
  <c r="SW19" i="1" a="1"/>
  <c r="SW19" i="1" s="1"/>
  <c r="QZ19" i="1" a="1"/>
  <c r="QZ19" i="1" s="1"/>
  <c r="NC19" i="1" a="1"/>
  <c r="NC19" i="1" s="1"/>
  <c r="FJ19" i="1" a="1"/>
  <c r="FJ19" i="1" s="1"/>
  <c r="AGK19" i="1" a="1"/>
  <c r="AGK19" i="1" s="1"/>
  <c r="AFL19" i="1" a="1"/>
  <c r="AFL19" i="1" s="1"/>
  <c r="AEP19" i="1" a="1"/>
  <c r="AEP19" i="1" s="1"/>
  <c r="ADP19" i="1" a="1"/>
  <c r="ADP19" i="1" s="1"/>
  <c r="ZS19" i="1" a="1"/>
  <c r="ZS19" i="1" s="1"/>
  <c r="XV19" i="1" a="1"/>
  <c r="XV19" i="1" s="1"/>
  <c r="WX19" i="1" a="1"/>
  <c r="WX19" i="1" s="1"/>
  <c r="VZ19" i="1" a="1"/>
  <c r="VZ19" i="1" s="1"/>
  <c r="VA19" i="1" a="1"/>
  <c r="VA19" i="1" s="1"/>
  <c r="UC19" i="1" a="1"/>
  <c r="UC19" i="1" s="1"/>
  <c r="SF19" i="1" a="1"/>
  <c r="SF19" i="1" s="1"/>
  <c r="RH19" i="1" a="1"/>
  <c r="RH19" i="1" s="1"/>
  <c r="QI19" i="1" a="1"/>
  <c r="QI19" i="1" s="1"/>
  <c r="OJ19" i="1" a="1"/>
  <c r="OJ19" i="1" s="1"/>
  <c r="NL19" i="1" a="1"/>
  <c r="NL19" i="1" s="1"/>
  <c r="ML19" i="1" a="1"/>
  <c r="ML19" i="1" s="1"/>
  <c r="LL19" i="1" a="1"/>
  <c r="LL19" i="1" s="1"/>
  <c r="KH19" i="1" a="1"/>
  <c r="KH19" i="1" s="1"/>
  <c r="GZ19" i="1" a="1"/>
  <c r="GZ19" i="1" s="1"/>
  <c r="EB19" i="1" a="1"/>
  <c r="EB19" i="1" s="1"/>
  <c r="BY19" i="1" a="1"/>
  <c r="BY19" i="1" s="1"/>
  <c r="N19" i="1" a="1"/>
  <c r="N19" i="1" s="1"/>
  <c r="XP19" i="1" a="1"/>
  <c r="XP19" i="1" s="1"/>
  <c r="J19" i="1" a="1"/>
  <c r="J19" i="1" s="1"/>
  <c r="PD19" i="1" a="1"/>
  <c r="PD19" i="1" s="1"/>
  <c r="ADK19" i="1" a="1"/>
  <c r="ADK19" i="1" s="1"/>
  <c r="LC19" i="1" a="1"/>
  <c r="LC19" i="1" s="1"/>
  <c r="OC19" i="1" a="1"/>
  <c r="OC19" i="1" s="1"/>
  <c r="VP19" i="1" a="1"/>
  <c r="VP19" i="1" s="1"/>
  <c r="JT19" i="1" a="1"/>
  <c r="JT19" i="1" s="1"/>
  <c r="ES19" i="1" a="1"/>
  <c r="ES19" i="1" s="1"/>
  <c r="AGJ19" i="1" a="1"/>
  <c r="AGJ19" i="1" s="1"/>
  <c r="ZP19" i="1" a="1"/>
  <c r="ZP19" i="1" s="1"/>
  <c r="YR19" i="1" a="1"/>
  <c r="YR19" i="1" s="1"/>
  <c r="XU19" i="1" a="1"/>
  <c r="XU19" i="1" s="1"/>
  <c r="WW19" i="1" a="1"/>
  <c r="WW19" i="1" s="1"/>
  <c r="VY19" i="1" a="1"/>
  <c r="VY19" i="1" s="1"/>
  <c r="UB19" i="1" a="1"/>
  <c r="UB19" i="1" s="1"/>
  <c r="TD19" i="1" a="1"/>
  <c r="TD19" i="1" s="1"/>
  <c r="SE19" i="1" a="1"/>
  <c r="SE19" i="1" s="1"/>
  <c r="QH19" i="1" a="1"/>
  <c r="QH19" i="1" s="1"/>
  <c r="PK19" i="1" a="1"/>
  <c r="PK19" i="1" s="1"/>
  <c r="NK19" i="1" a="1"/>
  <c r="NK19" i="1" s="1"/>
  <c r="MK19" i="1" a="1"/>
  <c r="MK19" i="1" s="1"/>
  <c r="LK19" i="1" a="1"/>
  <c r="LK19" i="1" s="1"/>
  <c r="KG19" i="1" a="1"/>
  <c r="KG19" i="1" s="1"/>
  <c r="BX19" i="1" a="1"/>
  <c r="BX19" i="1" s="1"/>
  <c r="ZL19" i="1" a="1"/>
  <c r="ZL19" i="1" s="1"/>
  <c r="GH19" i="1" a="1"/>
  <c r="GH19" i="1" s="1"/>
  <c r="RB19" i="1" a="1"/>
  <c r="RB19" i="1" s="1"/>
  <c r="PC19" i="1" a="1"/>
  <c r="PC19" i="1" s="1"/>
  <c r="VR19" i="1" a="1"/>
  <c r="VR19" i="1" s="1"/>
  <c r="OD19" i="1" a="1"/>
  <c r="OD19" i="1" s="1"/>
  <c r="ACK19" i="1" a="1"/>
  <c r="ACK19" i="1" s="1"/>
  <c r="VQ19" i="1" a="1"/>
  <c r="VQ19" i="1" s="1"/>
  <c r="AGI19" i="1" a="1"/>
  <c r="AGI19" i="1" s="1"/>
  <c r="AFK19" i="1" a="1"/>
  <c r="AFK19" i="1" s="1"/>
  <c r="AEO19" i="1" a="1"/>
  <c r="AEO19" i="1" s="1"/>
  <c r="ADO19" i="1" a="1"/>
  <c r="ADO19" i="1" s="1"/>
  <c r="ZO19" i="1" a="1"/>
  <c r="ZO19" i="1" s="1"/>
  <c r="XT19" i="1" a="1"/>
  <c r="XT19" i="1" s="1"/>
  <c r="VX19" i="1" a="1"/>
  <c r="VX19" i="1" s="1"/>
  <c r="UZ19" i="1" a="1"/>
  <c r="UZ19" i="1" s="1"/>
  <c r="UA19" i="1" a="1"/>
  <c r="UA19" i="1" s="1"/>
  <c r="SD19" i="1" a="1"/>
  <c r="SD19" i="1" s="1"/>
  <c r="RG19" i="1" a="1"/>
  <c r="RG19" i="1" s="1"/>
  <c r="QG19" i="1" a="1"/>
  <c r="QG19" i="1" s="1"/>
  <c r="PJ19" i="1" a="1"/>
  <c r="PJ19" i="1" s="1"/>
  <c r="OI19" i="1" a="1"/>
  <c r="OI19" i="1" s="1"/>
  <c r="NJ19" i="1" a="1"/>
  <c r="NJ19" i="1" s="1"/>
  <c r="LJ19" i="1" a="1"/>
  <c r="LJ19" i="1" s="1"/>
  <c r="KF19" i="1" a="1"/>
  <c r="KF19" i="1" s="1"/>
  <c r="GY19" i="1" a="1"/>
  <c r="GY19" i="1" s="1"/>
  <c r="EA19" i="1" a="1"/>
  <c r="EA19" i="1" s="1"/>
  <c r="BW19" i="1" a="1"/>
  <c r="BW19" i="1" s="1"/>
  <c r="YO19" i="1" a="1"/>
  <c r="YO19" i="1" s="1"/>
  <c r="MH19" i="1" a="1"/>
  <c r="MH19" i="1" s="1"/>
  <c r="UV19" i="1" a="1"/>
  <c r="UV19" i="1" s="1"/>
  <c r="DP19" i="1" a="1"/>
  <c r="DP19" i="1" s="1"/>
  <c r="AAL19" i="1" a="1"/>
  <c r="AAL19" i="1" s="1"/>
  <c r="WR19" i="1" a="1"/>
  <c r="WR19" i="1" s="1"/>
  <c r="WQ19" i="1" a="1"/>
  <c r="WQ19" i="1" s="1"/>
  <c r="PB19" i="1" a="1"/>
  <c r="PB19" i="1" s="1"/>
  <c r="XM19" i="1" a="1"/>
  <c r="XM19" i="1" s="1"/>
  <c r="RX19" i="1" a="1"/>
  <c r="RX19" i="1" s="1"/>
  <c r="QX19" i="1" a="1"/>
  <c r="QX19" i="1" s="1"/>
  <c r="PZ19" i="1" a="1"/>
  <c r="PZ19" i="1" s="1"/>
  <c r="EZ19" i="1" a="1"/>
  <c r="EZ19" i="1" s="1"/>
  <c r="EV19" i="1" a="1"/>
  <c r="EV19" i="1" s="1"/>
  <c r="ER19" i="1" a="1"/>
  <c r="ER19" i="1" s="1"/>
  <c r="AGH19" i="1" a="1"/>
  <c r="AGH19" i="1" s="1"/>
  <c r="AFJ19" i="1" a="1"/>
  <c r="AFJ19" i="1" s="1"/>
  <c r="AEN19" i="1" a="1"/>
  <c r="AEN19" i="1" s="1"/>
  <c r="AAQ19" i="1" a="1"/>
  <c r="AAQ19" i="1" s="1"/>
  <c r="ZN19" i="1" a="1"/>
  <c r="ZN19" i="1" s="1"/>
  <c r="YQ19" i="1" a="1"/>
  <c r="YQ19" i="1" s="1"/>
  <c r="XS19" i="1" a="1"/>
  <c r="XS19" i="1" s="1"/>
  <c r="WV19" i="1" a="1"/>
  <c r="WV19" i="1" s="1"/>
  <c r="VW19" i="1" a="1"/>
  <c r="VW19" i="1" s="1"/>
  <c r="TZ19" i="1" a="1"/>
  <c r="TZ19" i="1" s="1"/>
  <c r="TC19" i="1" a="1"/>
  <c r="TC19" i="1" s="1"/>
  <c r="SC19" i="1" a="1"/>
  <c r="SC19" i="1" s="1"/>
  <c r="QF19" i="1" a="1"/>
  <c r="QF19" i="1" s="1"/>
  <c r="PI19" i="1" a="1"/>
  <c r="PI19" i="1" s="1"/>
  <c r="NI19" i="1" a="1"/>
  <c r="NI19" i="1" s="1"/>
  <c r="MJ19" i="1" a="1"/>
  <c r="MJ19" i="1" s="1"/>
  <c r="LI19" i="1" a="1"/>
  <c r="LI19" i="1" s="1"/>
  <c r="KE19" i="1" a="1"/>
  <c r="KE19" i="1" s="1"/>
  <c r="GX19" i="1" a="1"/>
  <c r="GX19" i="1" s="1"/>
  <c r="DV19" i="1" a="1"/>
  <c r="DV19" i="1" s="1"/>
  <c r="BV19" i="1" a="1"/>
  <c r="BV19" i="1" s="1"/>
  <c r="I19" i="1" a="1"/>
  <c r="I19" i="1" s="1"/>
  <c r="SV19" i="1" a="1"/>
  <c r="SV19" i="1" s="1"/>
  <c r="LA19" i="1" a="1"/>
  <c r="LA19" i="1" s="1"/>
  <c r="AQ19" i="1" a="1"/>
  <c r="AQ19" i="1" s="1"/>
  <c r="ADI19" i="1" a="1"/>
  <c r="ADI19" i="1" s="1"/>
  <c r="FG19" i="1" a="1"/>
  <c r="FG19" i="1" s="1"/>
  <c r="JS19" i="1" a="1"/>
  <c r="JS19" i="1" s="1"/>
  <c r="AGG19" i="1" a="1"/>
  <c r="AGG19" i="1" s="1"/>
  <c r="AEM19" i="1" a="1"/>
  <c r="AEM19" i="1" s="1"/>
  <c r="ADN19" i="1" a="1"/>
  <c r="ADN19" i="1" s="1"/>
  <c r="AAP19" i="1" a="1"/>
  <c r="AAP19" i="1" s="1"/>
  <c r="ZM19" i="1" a="1"/>
  <c r="ZM19" i="1" s="1"/>
  <c r="XR19" i="1" a="1"/>
  <c r="XR19" i="1" s="1"/>
  <c r="VV19" i="1" a="1"/>
  <c r="VV19" i="1" s="1"/>
  <c r="UY19" i="1" a="1"/>
  <c r="UY19" i="1" s="1"/>
  <c r="TY19" i="1" a="1"/>
  <c r="TY19" i="1" s="1"/>
  <c r="SB19" i="1" a="1"/>
  <c r="SB19" i="1" s="1"/>
  <c r="RF19" i="1" a="1"/>
  <c r="RF19" i="1" s="1"/>
  <c r="PH19" i="1" a="1"/>
  <c r="PH19" i="1" s="1"/>
  <c r="OH19" i="1" a="1"/>
  <c r="OH19" i="1" s="1"/>
  <c r="NH19" i="1" a="1"/>
  <c r="NH19" i="1" s="1"/>
  <c r="LH19" i="1" a="1"/>
  <c r="LH19" i="1" s="1"/>
  <c r="KD19" i="1" a="1"/>
  <c r="KD19" i="1" s="1"/>
  <c r="GJ19" i="1" a="1"/>
  <c r="GJ19" i="1" s="1"/>
  <c r="BU19" i="1" a="1"/>
  <c r="BU19" i="1" s="1"/>
  <c r="L19" i="1" a="1"/>
  <c r="L19" i="1" s="1"/>
  <c r="DR19" i="1" a="1"/>
  <c r="DR19" i="1" s="1"/>
  <c r="AFG19" i="1" a="1"/>
  <c r="AFG19" i="1" s="1"/>
  <c r="SU19" i="1" a="1"/>
  <c r="SU19" i="1" s="1"/>
  <c r="KX19" i="1" a="1"/>
  <c r="KX19" i="1" s="1"/>
  <c r="AM19" i="1" a="1"/>
  <c r="AM19" i="1" s="1"/>
  <c r="OY19" i="1" a="1"/>
  <c r="OY19" i="1" s="1"/>
  <c r="KW19" i="1" a="1"/>
  <c r="KW19" i="1" s="1"/>
  <c r="MZ19" i="1" a="1"/>
  <c r="MZ19" i="1" s="1"/>
  <c r="AK19" i="1" a="1"/>
  <c r="AK19" i="1" s="1"/>
  <c r="KU19" i="1" a="1"/>
  <c r="KU19" i="1" s="1"/>
  <c r="KT19" i="1" a="1"/>
  <c r="KT19" i="1" s="1"/>
  <c r="ET19" i="1" a="1"/>
  <c r="ET19" i="1" s="1"/>
  <c r="KP19" i="1" a="1"/>
  <c r="KP19" i="1" s="1"/>
  <c r="AHD19" i="1" a="1"/>
  <c r="AHD19" i="1" s="1"/>
  <c r="AGF19" i="1" a="1"/>
  <c r="AGF19" i="1" s="1"/>
  <c r="AFI19" i="1" a="1"/>
  <c r="AFI19" i="1" s="1"/>
  <c r="AEL19" i="1" a="1"/>
  <c r="AEL19" i="1" s="1"/>
  <c r="ADM19" i="1" a="1"/>
  <c r="ADM19" i="1" s="1"/>
  <c r="YP19" i="1" a="1"/>
  <c r="YP19" i="1" s="1"/>
  <c r="XQ19" i="1" a="1"/>
  <c r="XQ19" i="1" s="1"/>
  <c r="WU19" i="1" a="1"/>
  <c r="WU19" i="1" s="1"/>
  <c r="VU19" i="1" a="1"/>
  <c r="VU19" i="1" s="1"/>
  <c r="TX19" i="1" a="1"/>
  <c r="TX19" i="1" s="1"/>
  <c r="TB19" i="1" a="1"/>
  <c r="TB19" i="1" s="1"/>
  <c r="RE19" i="1" a="1"/>
  <c r="RE19" i="1" s="1"/>
  <c r="QE19" i="1" a="1"/>
  <c r="QE19" i="1" s="1"/>
  <c r="PG19" i="1" a="1"/>
  <c r="PG19" i="1" s="1"/>
  <c r="OG19" i="1" a="1"/>
  <c r="OG19" i="1" s="1"/>
  <c r="NG19" i="1" a="1"/>
  <c r="NG19" i="1" s="1"/>
  <c r="MI19" i="1" a="1"/>
  <c r="MI19" i="1" s="1"/>
  <c r="LG19" i="1" a="1"/>
  <c r="LG19" i="1" s="1"/>
  <c r="KC19" i="1" a="1"/>
  <c r="KC19" i="1" s="1"/>
  <c r="GI19" i="1" a="1"/>
  <c r="GI19" i="1" s="1"/>
  <c r="DS19" i="1" a="1"/>
  <c r="DS19" i="1" s="1"/>
  <c r="BT19" i="1" a="1"/>
  <c r="BT19" i="1" s="1"/>
  <c r="K19" i="1" a="1"/>
  <c r="K19" i="1" s="1"/>
  <c r="BQ19" i="1" a="1"/>
  <c r="BQ19" i="1" s="1"/>
  <c r="ZI19" i="1" a="1"/>
  <c r="ZI19" i="1" s="1"/>
  <c r="QA19" i="1" a="1"/>
  <c r="QA19" i="1" s="1"/>
  <c r="OA19" i="1" a="1"/>
  <c r="OA19" i="1" s="1"/>
  <c r="FA19" i="1" a="1"/>
  <c r="FA19" i="1" s="1"/>
  <c r="NY19" i="1" a="1"/>
  <c r="NY19" i="1" s="1"/>
  <c r="JV19" i="1" a="1"/>
  <c r="JV19" i="1" s="1"/>
  <c r="NX19" i="1" a="1"/>
  <c r="NX19" i="1" s="1"/>
  <c r="AI19" i="1" a="1"/>
  <c r="AI19" i="1" s="1"/>
  <c r="Z19" i="1" a="1"/>
  <c r="Z19" i="1" s="1"/>
  <c r="AGE19" i="1" a="1"/>
  <c r="AGE19" i="1" s="1"/>
  <c r="AEK19" i="1" a="1"/>
  <c r="AEK19" i="1" s="1"/>
  <c r="AAO19" i="1" a="1"/>
  <c r="AAO19" i="1" s="1"/>
  <c r="AHC19" i="1" a="1"/>
  <c r="AHC19" i="1" s="1"/>
  <c r="AGD19" i="1" a="1"/>
  <c r="AGD19" i="1" s="1"/>
  <c r="AFH19" i="1" a="1"/>
  <c r="AFH19" i="1" s="1"/>
  <c r="AEJ19" i="1" a="1"/>
  <c r="AEJ19" i="1" s="1"/>
  <c r="ADL19" i="1" a="1"/>
  <c r="ADL19" i="1" s="1"/>
  <c r="ACO19" i="1" a="1"/>
  <c r="ACO19" i="1" s="1"/>
  <c r="AAN19" i="1" a="1"/>
  <c r="AAN19" i="1" s="1"/>
  <c r="WT19" i="1" a="1"/>
  <c r="WT19" i="1" s="1"/>
  <c r="UW19" i="1" a="1"/>
  <c r="UW19" i="1" s="1"/>
  <c r="TW19" i="1" a="1"/>
  <c r="TW19" i="1" s="1"/>
  <c r="SZ19" i="1" a="1"/>
  <c r="SZ19" i="1" s="1"/>
  <c r="RC19" i="1" a="1"/>
  <c r="RC19" i="1" s="1"/>
  <c r="QD19" i="1" a="1"/>
  <c r="QD19" i="1" s="1"/>
  <c r="PE19" i="1" a="1"/>
  <c r="PE19" i="1" s="1"/>
  <c r="OF19" i="1" a="1"/>
  <c r="OF19" i="1" s="1"/>
  <c r="NE19" i="1" a="1"/>
  <c r="NE19" i="1" s="1"/>
  <c r="MG19" i="1" a="1"/>
  <c r="MG19" i="1" s="1"/>
  <c r="LE19" i="1" a="1"/>
  <c r="LE19" i="1" s="1"/>
  <c r="KA19" i="1" a="1"/>
  <c r="KA19" i="1" s="1"/>
  <c r="GG19" i="1" a="1"/>
  <c r="GG19" i="1" s="1"/>
  <c r="DQ19" i="1" a="1"/>
  <c r="DQ19" i="1" s="1"/>
  <c r="BR19" i="1" a="1"/>
  <c r="BR19" i="1" s="1"/>
  <c r="AAM19" i="1" a="1"/>
  <c r="AAM19" i="1" s="1"/>
  <c r="WS19" i="1" a="1"/>
  <c r="WS19" i="1" s="1"/>
  <c r="AEH19" i="1" a="1"/>
  <c r="AEH19" i="1" s="1"/>
  <c r="LB19" i="1" a="1"/>
  <c r="LB19" i="1" s="1"/>
  <c r="WP19" i="1" a="1"/>
  <c r="WP19" i="1" s="1"/>
  <c r="AAI19" i="1" a="1"/>
  <c r="AAI19" i="1" s="1"/>
  <c r="KZ19" i="1" a="1"/>
  <c r="KZ19" i="1" s="1"/>
  <c r="JW19" i="1" a="1"/>
  <c r="JW19" i="1" s="1"/>
  <c r="AL19" i="1" a="1"/>
  <c r="AL19" i="1" s="1"/>
  <c r="AHB19" i="1" a="1"/>
  <c r="AHB19" i="1" s="1"/>
  <c r="AGC19" i="1" a="1"/>
  <c r="AGC19" i="1" s="1"/>
  <c r="AEI19" i="1" a="1"/>
  <c r="AEI19" i="1" s="1"/>
  <c r="ACN19" i="1" a="1"/>
  <c r="ACN19" i="1" s="1"/>
  <c r="QC19" i="1" a="1"/>
  <c r="QC19" i="1" s="1"/>
  <c r="AHA19" i="1" a="1"/>
  <c r="AHA19" i="1" s="1"/>
  <c r="AGB19" i="1" a="1"/>
  <c r="AGB19" i="1" s="1"/>
  <c r="AFF19" i="1" a="1"/>
  <c r="AFF19" i="1" s="1"/>
  <c r="AEG19" i="1" a="1"/>
  <c r="AEG19" i="1" s="1"/>
  <c r="ACL19" i="1" a="1"/>
  <c r="ACL19" i="1" s="1"/>
  <c r="AAK19" i="1" a="1"/>
  <c r="AAK19" i="1" s="1"/>
  <c r="DN19" i="1" a="1"/>
  <c r="DN19" i="1" s="1"/>
  <c r="AAJ19" i="1" a="1"/>
  <c r="AAJ19" i="1" s="1"/>
  <c r="AGY19" i="1" a="1"/>
  <c r="AGY19" i="1" s="1"/>
  <c r="ACJ19" i="1" a="1"/>
  <c r="ACJ19" i="1" s="1"/>
  <c r="TT19" i="1" a="1"/>
  <c r="TT19" i="1" s="1"/>
  <c r="AGX19" i="1" a="1"/>
  <c r="AGX19" i="1" s="1"/>
  <c r="AFZ19" i="1" a="1"/>
  <c r="AFZ19" i="1" s="1"/>
  <c r="AFD19" i="1" a="1"/>
  <c r="AFD19" i="1" s="1"/>
  <c r="AAH19" i="1" a="1"/>
  <c r="AAH19" i="1" s="1"/>
  <c r="ZH19" i="1" a="1"/>
  <c r="ZH19" i="1" s="1"/>
  <c r="YI19" i="1" a="1"/>
  <c r="YI19" i="1" s="1"/>
  <c r="XL19" i="1" a="1"/>
  <c r="XL19" i="1" s="1"/>
  <c r="UQ19" i="1" a="1"/>
  <c r="UQ19" i="1" s="1"/>
  <c r="NA19" i="1" a="1"/>
  <c r="NA19" i="1" s="1"/>
  <c r="AGW19" i="1" a="1"/>
  <c r="AGW19" i="1" s="1"/>
  <c r="AFC19" i="1" a="1"/>
  <c r="AFC19" i="1" s="1"/>
  <c r="AEE19" i="1" a="1"/>
  <c r="AEE19" i="1" s="1"/>
  <c r="ADH19" i="1" a="1"/>
  <c r="ADH19" i="1" s="1"/>
  <c r="ACI19" i="1" a="1"/>
  <c r="ACI19" i="1" s="1"/>
  <c r="ABM19" i="1" a="1"/>
  <c r="ABM19" i="1" s="1"/>
  <c r="AAG19" i="1" a="1"/>
  <c r="AAG19" i="1" s="1"/>
  <c r="YH19" i="1" a="1"/>
  <c r="YH19" i="1" s="1"/>
  <c r="WM19" i="1" a="1"/>
  <c r="WM19" i="1" s="1"/>
  <c r="UP19" i="1" a="1"/>
  <c r="UP19" i="1" s="1"/>
  <c r="TS19" i="1" a="1"/>
  <c r="TS19" i="1" s="1"/>
  <c r="SS19" i="1" a="1"/>
  <c r="SS19" i="1" s="1"/>
  <c r="QV19" i="1" a="1"/>
  <c r="QV19" i="1" s="1"/>
  <c r="NZ19" i="1" a="1"/>
  <c r="NZ19" i="1" s="1"/>
  <c r="AGV19" i="1" a="1"/>
  <c r="AGV19" i="1" s="1"/>
  <c r="AFY19" i="1" a="1"/>
  <c r="AFY19" i="1" s="1"/>
  <c r="AFB19" i="1" a="1"/>
  <c r="AFB19" i="1" s="1"/>
  <c r="AED19" i="1" a="1"/>
  <c r="AED19" i="1" s="1"/>
  <c r="ADG19" i="1" a="1"/>
  <c r="ADG19" i="1" s="1"/>
  <c r="ZG19" i="1" a="1"/>
  <c r="ZG19" i="1" s="1"/>
  <c r="YG19" i="1" a="1"/>
  <c r="YG19" i="1" s="1"/>
  <c r="XK19" i="1" a="1"/>
  <c r="XK19" i="1" s="1"/>
  <c r="WL19" i="1" a="1"/>
  <c r="WL19" i="1" s="1"/>
  <c r="VO19" i="1" a="1"/>
  <c r="VO19" i="1" s="1"/>
  <c r="UO19" i="1" a="1"/>
  <c r="UO19" i="1" s="1"/>
  <c r="SR19" i="1" a="1"/>
  <c r="SR19" i="1" s="1"/>
  <c r="RV19" i="1" a="1"/>
  <c r="RV19" i="1" s="1"/>
  <c r="PY19" i="1" a="1"/>
  <c r="PY19" i="1" s="1"/>
  <c r="KV19" i="1" a="1"/>
  <c r="KV19" i="1" s="1"/>
  <c r="AGU19" i="1" a="1"/>
  <c r="AGU19" i="1" s="1"/>
  <c r="AFA19" i="1" a="1"/>
  <c r="AFA19" i="1" s="1"/>
  <c r="ADF19" i="1" a="1"/>
  <c r="ADF19" i="1" s="1"/>
  <c r="ACH19" i="1" a="1"/>
  <c r="ACH19" i="1" s="1"/>
  <c r="ABL19" i="1" a="1"/>
  <c r="ABL19" i="1" s="1"/>
  <c r="AAF19" i="1" a="1"/>
  <c r="AAF19" i="1" s="1"/>
  <c r="ZF19" i="1" a="1"/>
  <c r="ZF19" i="1" s="1"/>
  <c r="YF19" i="1" a="1"/>
  <c r="YF19" i="1" s="1"/>
  <c r="WK19" i="1" a="1"/>
  <c r="WK19" i="1" s="1"/>
  <c r="UN19" i="1" a="1"/>
  <c r="UN19" i="1" s="1"/>
  <c r="TR19" i="1" a="1"/>
  <c r="TR19" i="1" s="1"/>
  <c r="RU19" i="1" a="1"/>
  <c r="RU19" i="1" s="1"/>
  <c r="QU19" i="1" a="1"/>
  <c r="QU19" i="1" s="1"/>
  <c r="PX19" i="1" a="1"/>
  <c r="PX19" i="1" s="1"/>
  <c r="OX19" i="1" a="1"/>
  <c r="OX19" i="1" s="1"/>
  <c r="AGT19" i="1" a="1"/>
  <c r="AGT19" i="1" s="1"/>
  <c r="AFX19" i="1" a="1"/>
  <c r="AFX19" i="1" s="1"/>
  <c r="AEZ19" i="1" a="1"/>
  <c r="AEZ19" i="1" s="1"/>
  <c r="AEC19" i="1" a="1"/>
  <c r="AEC19" i="1" s="1"/>
  <c r="ADE19" i="1" a="1"/>
  <c r="ADE19" i="1" s="1"/>
  <c r="ACG19" i="1" a="1"/>
  <c r="ACG19" i="1" s="1"/>
  <c r="ABE19" i="1" a="1"/>
  <c r="ABE19" i="1" s="1"/>
  <c r="XJ19" i="1" a="1"/>
  <c r="XJ19" i="1" s="1"/>
  <c r="WJ19" i="1" a="1"/>
  <c r="WJ19" i="1" s="1"/>
  <c r="VN19" i="1" a="1"/>
  <c r="VN19" i="1" s="1"/>
  <c r="TQ19" i="1" a="1"/>
  <c r="TQ19" i="1" s="1"/>
  <c r="SQ19" i="1" a="1"/>
  <c r="SQ19" i="1" s="1"/>
  <c r="RT19" i="1" a="1"/>
  <c r="RT19" i="1" s="1"/>
  <c r="PW19" i="1" a="1"/>
  <c r="PW19" i="1" s="1"/>
  <c r="OW19" i="1" a="1"/>
  <c r="OW19" i="1" s="1"/>
  <c r="NW19" i="1" a="1"/>
  <c r="NW19" i="1" s="1"/>
  <c r="AGS19" i="1" a="1"/>
  <c r="AGS19" i="1" s="1"/>
  <c r="AEY19" i="1" a="1"/>
  <c r="AEY19" i="1" s="1"/>
  <c r="ADD19" i="1" a="1"/>
  <c r="ADD19" i="1" s="1"/>
  <c r="ABD19" i="1" a="1"/>
  <c r="ABD19" i="1" s="1"/>
  <c r="AAE19" i="1" a="1"/>
  <c r="AAE19" i="1" s="1"/>
  <c r="ZE19" i="1" a="1"/>
  <c r="ZE19" i="1" s="1"/>
  <c r="YE19" i="1" a="1"/>
  <c r="YE19" i="1" s="1"/>
  <c r="XI19" i="1" a="1"/>
  <c r="XI19" i="1" s="1"/>
  <c r="VM19" i="1" a="1"/>
  <c r="VM19" i="1" s="1"/>
  <c r="UM19" i="1" a="1"/>
  <c r="UM19" i="1" s="1"/>
  <c r="TP19" i="1" a="1"/>
  <c r="TP19" i="1" s="1"/>
  <c r="RS19" i="1" a="1"/>
  <c r="RS19" i="1" s="1"/>
  <c r="QT19" i="1" a="1"/>
  <c r="QT19" i="1" s="1"/>
  <c r="PV19" i="1" a="1"/>
  <c r="PV19" i="1" s="1"/>
  <c r="NV19" i="1" a="1"/>
  <c r="NV19" i="1" s="1"/>
  <c r="AFW19" i="1" a="1"/>
  <c r="AFW19" i="1" s="1"/>
  <c r="AEX19" i="1" a="1"/>
  <c r="AEX19" i="1" s="1"/>
  <c r="AEB19" i="1" a="1"/>
  <c r="AEB19" i="1" s="1"/>
  <c r="ACF19" i="1" a="1"/>
  <c r="ACF19" i="1" s="1"/>
  <c r="ABC19" i="1" a="1"/>
  <c r="ABC19" i="1" s="1"/>
  <c r="AAD19" i="1" a="1"/>
  <c r="AAD19" i="1" s="1"/>
  <c r="ZD19" i="1" a="1"/>
  <c r="ZD19" i="1" s="1"/>
  <c r="WI19" i="1" a="1"/>
  <c r="WI19" i="1" s="1"/>
  <c r="VL19" i="1" a="1"/>
  <c r="VL19" i="1" s="1"/>
  <c r="TO19" i="1" a="1"/>
  <c r="TO19" i="1" s="1"/>
  <c r="SP19" i="1" a="1"/>
  <c r="SP19" i="1" s="1"/>
  <c r="RR19" i="1" a="1"/>
  <c r="RR19" i="1" s="1"/>
  <c r="QS19" i="1" a="1"/>
  <c r="QS19" i="1" s="1"/>
  <c r="PU19" i="1" a="1"/>
  <c r="PU19" i="1" s="1"/>
  <c r="OV19" i="1" a="1"/>
  <c r="OV19" i="1" s="1"/>
  <c r="NU19" i="1" a="1"/>
  <c r="NU19" i="1" s="1"/>
  <c r="MW19" i="1" a="1"/>
  <c r="MW19" i="1" s="1"/>
  <c r="AGR19" i="1" a="1"/>
  <c r="AGR19" i="1" s="1"/>
  <c r="AFV19" i="1" a="1"/>
  <c r="AFV19" i="1" s="1"/>
  <c r="AEW19" i="1" a="1"/>
  <c r="AEW19" i="1" s="1"/>
  <c r="ABB19" i="1" a="1"/>
  <c r="ABB19" i="1" s="1"/>
  <c r="ZC19" i="1" a="1"/>
  <c r="ZC19" i="1" s="1"/>
  <c r="YD19" i="1" a="1"/>
  <c r="YD19" i="1" s="1"/>
  <c r="XH19" i="1" a="1"/>
  <c r="XH19" i="1" s="1"/>
  <c r="VK19" i="1" a="1"/>
  <c r="VK19" i="1" s="1"/>
  <c r="UL19" i="1" a="1"/>
  <c r="UL19" i="1" s="1"/>
  <c r="TN19" i="1" a="1"/>
  <c r="TN19" i="1" s="1"/>
  <c r="SO19" i="1" a="1"/>
  <c r="SO19" i="1" s="1"/>
  <c r="RQ19" i="1" a="1"/>
  <c r="RQ19" i="1" s="1"/>
  <c r="PT19" i="1" a="1"/>
  <c r="PT19" i="1" s="1"/>
  <c r="NT19" i="1" a="1"/>
  <c r="NT19" i="1" s="1"/>
  <c r="MV19" i="1" a="1"/>
  <c r="MV19" i="1" s="1"/>
  <c r="AEA19" i="1" a="1"/>
  <c r="AEA19" i="1" s="1"/>
  <c r="ADA19" i="1" a="1"/>
  <c r="ADA19" i="1" s="1"/>
  <c r="ABA19" i="1" a="1"/>
  <c r="ABA19" i="1" s="1"/>
  <c r="AAC19" i="1" a="1"/>
  <c r="AAC19" i="1" s="1"/>
  <c r="ZA19" i="1" a="1"/>
  <c r="ZA19" i="1" s="1"/>
  <c r="YC19" i="1" a="1"/>
  <c r="YC19" i="1" s="1"/>
  <c r="XG19" i="1" a="1"/>
  <c r="XG19" i="1" s="1"/>
  <c r="WH19" i="1" a="1"/>
  <c r="WH19" i="1" s="1"/>
  <c r="VJ19" i="1" a="1"/>
  <c r="VJ19" i="1" s="1"/>
  <c r="UK19" i="1" a="1"/>
  <c r="UK19" i="1" s="1"/>
  <c r="TM19" i="1" a="1"/>
  <c r="TM19" i="1" s="1"/>
  <c r="RP19" i="1" a="1"/>
  <c r="RP19" i="1" s="1"/>
  <c r="QR19" i="1" a="1"/>
  <c r="QR19" i="1" s="1"/>
  <c r="PS19" i="1" a="1"/>
  <c r="PS19" i="1" s="1"/>
  <c r="OU19" i="1" a="1"/>
  <c r="OU19" i="1" s="1"/>
  <c r="MU19" i="1" a="1"/>
  <c r="MU19" i="1" s="1"/>
  <c r="AGQ19" i="1" a="1"/>
  <c r="AGQ19" i="1" s="1"/>
  <c r="AFU19" i="1" a="1"/>
  <c r="AFU19" i="1" s="1"/>
  <c r="ADZ19" i="1" a="1"/>
  <c r="ADZ19" i="1" s="1"/>
  <c r="AAZ19" i="1" a="1"/>
  <c r="AAZ19" i="1" s="1"/>
  <c r="YZ19" i="1" a="1"/>
  <c r="YZ19" i="1" s="1"/>
  <c r="XF19" i="1" a="1"/>
  <c r="XF19" i="1" s="1"/>
  <c r="WG19" i="1" a="1"/>
  <c r="WG19" i="1" s="1"/>
  <c r="VI19" i="1" a="1"/>
  <c r="VI19" i="1" s="1"/>
  <c r="TL19" i="1" a="1"/>
  <c r="TL19" i="1" s="1"/>
  <c r="SN19" i="1" a="1"/>
  <c r="SN19" i="1" s="1"/>
  <c r="RO19" i="1" a="1"/>
  <c r="RO19" i="1" s="1"/>
  <c r="PR19" i="1" a="1"/>
  <c r="PR19" i="1" s="1"/>
  <c r="OT19" i="1" a="1"/>
  <c r="OT19" i="1" s="1"/>
  <c r="NS19" i="1" a="1"/>
  <c r="NS19" i="1" s="1"/>
  <c r="MT19" i="1" a="1"/>
  <c r="MT19" i="1" s="1"/>
  <c r="JO19" i="1" a="1"/>
  <c r="JO19" i="1" s="1"/>
  <c r="EQ19" i="1" a="1"/>
  <c r="EQ19" i="1" s="1"/>
  <c r="AGP19" i="1" a="1"/>
  <c r="AGP19" i="1" s="1"/>
  <c r="AFT19" i="1" a="1"/>
  <c r="AFT19" i="1" s="1"/>
  <c r="AAY19" i="1" a="1"/>
  <c r="AAY19" i="1" s="1"/>
  <c r="AAB19" i="1" a="1"/>
  <c r="AAB19" i="1" s="1"/>
  <c r="YY19" i="1" a="1"/>
  <c r="YY19" i="1" s="1"/>
  <c r="YB19" i="1" a="1"/>
  <c r="YB19" i="1" s="1"/>
  <c r="XE19" i="1" a="1"/>
  <c r="XE19" i="1" s="1"/>
  <c r="VH19" i="1" a="1"/>
  <c r="VH19" i="1" s="1"/>
  <c r="UJ19" i="1" a="1"/>
  <c r="UJ19" i="1" s="1"/>
  <c r="TK19" i="1" a="1"/>
  <c r="TK19" i="1" s="1"/>
  <c r="RN19" i="1" a="1"/>
  <c r="RN19" i="1" s="1"/>
  <c r="QQ19" i="1" a="1"/>
  <c r="QQ19" i="1" s="1"/>
  <c r="PQ19" i="1" a="1"/>
  <c r="PQ19" i="1" s="1"/>
  <c r="OS19" i="1" a="1"/>
  <c r="OS19" i="1" s="1"/>
  <c r="MS19" i="1" a="1"/>
  <c r="MS19" i="1" s="1"/>
  <c r="KO19" i="1" a="1"/>
  <c r="KO19" i="1" s="1"/>
  <c r="JN19" i="1" a="1"/>
  <c r="JN19" i="1" s="1"/>
  <c r="EP19" i="1" a="1"/>
  <c r="EP19" i="1" s="1"/>
  <c r="CL19" i="1" a="1"/>
  <c r="CL19" i="1" s="1"/>
  <c r="S19" i="1" a="1"/>
  <c r="S19" i="1" s="1"/>
  <c r="WN19" i="1" a="1"/>
  <c r="WN19" i="1" s="1"/>
  <c r="AFS19" i="1" a="1"/>
  <c r="AFS19" i="1" s="1"/>
  <c r="AEU19" i="1" a="1"/>
  <c r="AEU19" i="1" s="1"/>
  <c r="ADY19" i="1" a="1"/>
  <c r="ADY19" i="1" s="1"/>
  <c r="AAX19" i="1" a="1"/>
  <c r="AAX19" i="1" s="1"/>
  <c r="YX19" i="1" a="1"/>
  <c r="YX19" i="1" s="1"/>
  <c r="XD19" i="1" a="1"/>
  <c r="XD19" i="1" s="1"/>
  <c r="WF19" i="1" a="1"/>
  <c r="WF19" i="1" s="1"/>
  <c r="VG19" i="1" a="1"/>
  <c r="VG19" i="1" s="1"/>
  <c r="TJ19" i="1" a="1"/>
  <c r="TJ19" i="1" s="1"/>
  <c r="SM19" i="1" a="1"/>
  <c r="SM19" i="1" s="1"/>
  <c r="RM19" i="1" a="1"/>
  <c r="RM19" i="1" s="1"/>
  <c r="PP19" i="1" a="1"/>
  <c r="PP19" i="1" s="1"/>
  <c r="OR19" i="1" a="1"/>
  <c r="OR19" i="1" s="1"/>
  <c r="NR19" i="1" a="1"/>
  <c r="NR19" i="1" s="1"/>
  <c r="MR19" i="1" a="1"/>
  <c r="MR19" i="1" s="1"/>
  <c r="KN19" i="1" a="1"/>
  <c r="KN19" i="1" s="1"/>
  <c r="JM19" i="1" a="1"/>
  <c r="JM19" i="1" s="1"/>
  <c r="EO19" i="1" a="1"/>
  <c r="EO19" i="1" s="1"/>
  <c r="AGN19" i="1" a="1"/>
  <c r="AGN19" i="1" s="1"/>
  <c r="AFP19" i="1" a="1"/>
  <c r="AFP19" i="1" s="1"/>
  <c r="ADV19" i="1" a="1"/>
  <c r="ADV19" i="1" s="1"/>
  <c r="XZ19" i="1" a="1"/>
  <c r="XZ19" i="1" s="1"/>
  <c r="OO19" i="1" a="1"/>
  <c r="OO19" i="1" s="1"/>
  <c r="CD19" i="1" a="1"/>
  <c r="CD19" i="1" s="1"/>
  <c r="DM19" i="1" a="1"/>
  <c r="DM19" i="1" s="1"/>
  <c r="AGA19" i="1" a="1"/>
  <c r="AGA19" i="1" s="1"/>
  <c r="EU19" i="1" a="1"/>
  <c r="EU19" i="1" s="1"/>
  <c r="JR19" i="1" a="1"/>
  <c r="JR19" i="1" s="1"/>
  <c r="AGO19" i="1" a="1"/>
  <c r="AGO19" i="1" s="1"/>
  <c r="AFR19" i="1" a="1"/>
  <c r="AFR19" i="1" s="1"/>
  <c r="AET19" i="1" a="1"/>
  <c r="AET19" i="1" s="1"/>
  <c r="ADX19" i="1" a="1"/>
  <c r="ADX19" i="1" s="1"/>
  <c r="AAA19" i="1" a="1"/>
  <c r="AAA19" i="1" s="1"/>
  <c r="YW19" i="1" a="1"/>
  <c r="YW19" i="1" s="1"/>
  <c r="YA19" i="1" a="1"/>
  <c r="YA19" i="1" s="1"/>
  <c r="XC19" i="1" a="1"/>
  <c r="XC19" i="1" s="1"/>
  <c r="VF19" i="1" a="1"/>
  <c r="VF19" i="1" s="1"/>
  <c r="UI19" i="1" a="1"/>
  <c r="UI19" i="1" s="1"/>
  <c r="TI19" i="1" a="1"/>
  <c r="TI19" i="1" s="1"/>
  <c r="RL19" i="1" a="1"/>
  <c r="RL19" i="1" s="1"/>
  <c r="QP19" i="1" a="1"/>
  <c r="QP19" i="1" s="1"/>
  <c r="OQ19" i="1" a="1"/>
  <c r="OQ19" i="1" s="1"/>
  <c r="NQ19" i="1" a="1"/>
  <c r="NQ19" i="1" s="1"/>
  <c r="MQ19" i="1" a="1"/>
  <c r="MQ19" i="1" s="1"/>
  <c r="JL19" i="1" a="1"/>
  <c r="JL19" i="1" s="1"/>
  <c r="EN19" i="1" a="1"/>
  <c r="EN19" i="1" s="1"/>
  <c r="CF19" i="1" a="1"/>
  <c r="CF19" i="1" s="1"/>
  <c r="R19" i="1" a="1"/>
  <c r="R19" i="1" s="1"/>
  <c r="AES19" i="1" a="1"/>
  <c r="AES19" i="1" s="1"/>
  <c r="VD19" i="1" a="1"/>
  <c r="VD19" i="1" s="1"/>
  <c r="SK19" i="1" a="1"/>
  <c r="SK19" i="1" s="1"/>
  <c r="QN19" i="1" a="1"/>
  <c r="QN19" i="1" s="1"/>
  <c r="MO19" i="1" a="1"/>
  <c r="MO19" i="1" s="1"/>
  <c r="JJ19" i="1" a="1"/>
  <c r="JJ19" i="1" s="1"/>
  <c r="FI19" i="1" a="1"/>
  <c r="FI19" i="1" s="1"/>
  <c r="AEF19" i="1" a="1"/>
  <c r="AEF19" i="1" s="1"/>
  <c r="AP19" i="1" a="1"/>
  <c r="AP19" i="1" s="1"/>
  <c r="KS19" i="1" a="1"/>
  <c r="KS19" i="1" s="1"/>
  <c r="JQ19" i="1" a="1"/>
  <c r="JQ19" i="1" s="1"/>
  <c r="AFQ19" i="1" a="1"/>
  <c r="AFQ19" i="1" s="1"/>
  <c r="ADW19" i="1" a="1"/>
  <c r="ADW19" i="1" s="1"/>
  <c r="AAW19" i="1" a="1"/>
  <c r="AAW19" i="1" s="1"/>
  <c r="ZZ19" i="1" a="1"/>
  <c r="ZZ19" i="1" s="1"/>
  <c r="YV19" i="1" a="1"/>
  <c r="YV19" i="1" s="1"/>
  <c r="XB19" i="1" a="1"/>
  <c r="XB19" i="1" s="1"/>
  <c r="WE19" i="1" a="1"/>
  <c r="WE19" i="1" s="1"/>
  <c r="VE19" i="1" a="1"/>
  <c r="VE19" i="1" s="1"/>
  <c r="TH19" i="1" a="1"/>
  <c r="TH19" i="1" s="1"/>
  <c r="SL19" i="1" a="1"/>
  <c r="SL19" i="1" s="1"/>
  <c r="QO19" i="1" a="1"/>
  <c r="QO19" i="1" s="1"/>
  <c r="PO19" i="1" a="1"/>
  <c r="PO19" i="1" s="1"/>
  <c r="OP19" i="1" a="1"/>
  <c r="OP19" i="1" s="1"/>
  <c r="MP19" i="1" a="1"/>
  <c r="MP19" i="1" s="1"/>
  <c r="KM19" i="1" a="1"/>
  <c r="KM19" i="1" s="1"/>
  <c r="JK19" i="1" a="1"/>
  <c r="JK19" i="1" s="1"/>
  <c r="EM19" i="1" a="1"/>
  <c r="EM19" i="1" s="1"/>
  <c r="CE19" i="1" a="1"/>
  <c r="CE19" i="1" s="1"/>
  <c r="Q19" i="1" a="1"/>
  <c r="Q19" i="1" s="1"/>
  <c r="XA19" i="1" a="1"/>
  <c r="XA19" i="1" s="1"/>
  <c r="UH19" i="1" a="1"/>
  <c r="UH19" i="1" s="1"/>
  <c r="RK19" i="1" a="1"/>
  <c r="RK19" i="1" s="1"/>
  <c r="NP19" i="1" a="1"/>
  <c r="NP19" i="1" s="1"/>
  <c r="EL19" i="1" a="1"/>
  <c r="EL19" i="1" s="1"/>
  <c r="JX19" i="1" a="1"/>
  <c r="JX19" i="1" s="1"/>
  <c r="AFE19" i="1" a="1"/>
  <c r="AFE19" i="1" s="1"/>
  <c r="JU19" i="1" a="1"/>
  <c r="JU19" i="1" s="1"/>
  <c r="KR19" i="1" a="1"/>
  <c r="KR19" i="1" s="1"/>
  <c r="JP19" i="1" a="1"/>
  <c r="JP19" i="1" s="1"/>
  <c r="ADL65" i="1" a="1"/>
  <c r="ADL65" i="1" s="1"/>
  <c r="ADL66" i="1" s="1" a="1"/>
  <c r="ADL66" i="1" s="1"/>
  <c r="Z65" i="1" a="1"/>
  <c r="Z65" i="1" s="1"/>
  <c r="AA65" i="1" s="1"/>
  <c r="DK65" i="1" a="1"/>
  <c r="DK65" i="1" s="1"/>
  <c r="DK66" i="1" s="1" a="1"/>
  <c r="DK66" i="1" s="1"/>
  <c r="FJ65" i="1" a="1"/>
  <c r="FJ65" i="1" s="1"/>
  <c r="EU65" i="1" a="1"/>
  <c r="EU65" i="1" s="1"/>
  <c r="ET65" i="1" a="1"/>
  <c r="ET65" i="1" s="1"/>
  <c r="EV65" i="1" a="1"/>
  <c r="EV65" i="1" s="1"/>
  <c r="ES65" i="1" a="1"/>
  <c r="ES65" i="1" s="1"/>
  <c r="ER65" i="1" a="1"/>
  <c r="ER65" i="1" s="1"/>
  <c r="EQ65" i="1" a="1"/>
  <c r="EQ65" i="1" s="1"/>
  <c r="AAH65" i="1" a="1"/>
  <c r="AAH65" i="1" s="1"/>
  <c r="AAK65" i="1" a="1"/>
  <c r="AAK65" i="1" s="1"/>
  <c r="AAJ65" i="1" a="1"/>
  <c r="AAJ65" i="1" s="1"/>
  <c r="AAL65" i="1" a="1"/>
  <c r="AAL65" i="1" s="1"/>
  <c r="AAI65" i="1" a="1"/>
  <c r="AAI65" i="1" s="1"/>
  <c r="KH65" i="1" a="1"/>
  <c r="KH65" i="1" s="1"/>
  <c r="KH71" i="1" s="1" a="1"/>
  <c r="KH71" i="1" s="1"/>
  <c r="KR65" i="1" a="1"/>
  <c r="KR65" i="1" s="1"/>
  <c r="KI65" i="1" a="1"/>
  <c r="KI65" i="1" s="1"/>
  <c r="KF65" i="1" a="1"/>
  <c r="KF65" i="1" s="1"/>
  <c r="KG65" i="1" a="1"/>
  <c r="KG65" i="1" s="1"/>
  <c r="EP65" i="1" a="1"/>
  <c r="EP65" i="1" s="1"/>
  <c r="EO65" i="1" a="1"/>
  <c r="EO65" i="1" s="1"/>
  <c r="M65" i="1" a="1"/>
  <c r="M65" i="1" s="1"/>
  <c r="ZZ65" i="1" s="1"/>
  <c r="ADJ65" i="1" a="1"/>
  <c r="ADJ65" i="1" s="1"/>
  <c r="ADI65" i="1" a="1"/>
  <c r="ADI65" i="1" s="1"/>
  <c r="ADH65" i="1" a="1"/>
  <c r="ADH65" i="1" s="1"/>
  <c r="ADO65" i="1" a="1"/>
  <c r="ADO65" i="1" s="1"/>
  <c r="ADG65" i="1" a="1"/>
  <c r="ADG65" i="1" s="1"/>
  <c r="ADN65" i="1" a="1"/>
  <c r="ADN65" i="1" s="1"/>
  <c r="ADF65" i="1" a="1"/>
  <c r="ADF65" i="1" s="1"/>
  <c r="ADM65" i="1" a="1"/>
  <c r="ADM65" i="1" s="1"/>
  <c r="ADE65" i="1" a="1"/>
  <c r="ADE65" i="1" s="1"/>
  <c r="ADP65" i="1" a="1"/>
  <c r="ADP65" i="1" s="1"/>
  <c r="ADK65" i="1" a="1"/>
  <c r="ADK65" i="1" s="1"/>
  <c r="ADD65" i="1" a="1"/>
  <c r="ADD65" i="1" s="1"/>
  <c r="ABL65" i="1" a="1"/>
  <c r="ABL65" i="1" s="1"/>
  <c r="DO65" i="1" a="1"/>
  <c r="DO65" i="1" s="1"/>
  <c r="XL85" i="1"/>
  <c r="XL86" i="1"/>
  <c r="XL87" i="1"/>
  <c r="XL88" i="1"/>
  <c r="XL89" i="1"/>
  <c r="XL90" i="1"/>
  <c r="XL91" i="1"/>
  <c r="XL92" i="1"/>
  <c r="XL93" i="1"/>
  <c r="XL94" i="1"/>
  <c r="XL95" i="1"/>
  <c r="XL96" i="1"/>
  <c r="XL97" i="1"/>
  <c r="XL98" i="1"/>
  <c r="XL99" i="1"/>
  <c r="XL100" i="1"/>
  <c r="XL101" i="1"/>
  <c r="XL102" i="1"/>
  <c r="XL103" i="1"/>
  <c r="XL104" i="1"/>
  <c r="XL105" i="1"/>
  <c r="XL106" i="1"/>
  <c r="XL107" i="1"/>
  <c r="XL108" i="1"/>
  <c r="XM12" i="1"/>
  <c r="DE85" i="1" a="1"/>
  <c r="DE85" i="1" s="1"/>
  <c r="DE87" i="1" s="1" a="1"/>
  <c r="DE87" i="1" s="1"/>
  <c r="CX85" i="1" a="1"/>
  <c r="CX85" i="1" s="1"/>
  <c r="CX106" i="1" s="1" a="1"/>
  <c r="CX106" i="1" s="1"/>
  <c r="DB85" i="1" a="1"/>
  <c r="DB85" i="1" s="1"/>
  <c r="DB106" i="1" s="1" a="1"/>
  <c r="DB106" i="1" s="1"/>
  <c r="CQ85" i="1" a="1"/>
  <c r="CQ85" i="1" s="1"/>
  <c r="CQ106" i="1" s="1" a="1"/>
  <c r="CQ106" i="1" s="1"/>
  <c r="DJ65" i="1" a="1"/>
  <c r="DJ65" i="1" s="1"/>
  <c r="DJ72" i="1" s="1" a="1"/>
  <c r="DJ72" i="1" s="1"/>
  <c r="ACD65" i="1" a="1"/>
  <c r="ACD65" i="1" s="1"/>
  <c r="DB50" i="1" a="1"/>
  <c r="DB50" i="1" s="1"/>
  <c r="CQ50" i="1" a="1"/>
  <c r="CQ50" i="1" s="1"/>
  <c r="CX50" i="1" a="1"/>
  <c r="CX50" i="1" s="1"/>
  <c r="DE50" i="1" a="1"/>
  <c r="DE50" i="1" s="1"/>
  <c r="ACJ65" i="1" a="1"/>
  <c r="ACJ65" i="1" s="1"/>
  <c r="ACJ66" i="1" s="1" a="1"/>
  <c r="ACJ66" i="1" s="1"/>
  <c r="GY65" i="1" a="1"/>
  <c r="GY65" i="1" s="1"/>
  <c r="GY66" i="1" s="1" a="1"/>
  <c r="GY66" i="1" s="1"/>
  <c r="GZ65" i="1" a="1"/>
  <c r="GZ65" i="1" s="1"/>
  <c r="ABB65" i="1" a="1"/>
  <c r="ABB65" i="1" s="1"/>
  <c r="ABB66" i="1" s="1" a="1"/>
  <c r="ABB66" i="1" s="1"/>
  <c r="GX65" i="1" a="1"/>
  <c r="GX65" i="1" s="1"/>
  <c r="ABD65" i="1" a="1"/>
  <c r="ABD65" i="1" s="1"/>
  <c r="ABC65" i="1" a="1"/>
  <c r="ABC65" i="1" s="1"/>
  <c r="ABA65" i="1" a="1"/>
  <c r="ABA65" i="1" s="1"/>
  <c r="ABE65" i="1" a="1"/>
  <c r="ABE65" i="1" s="1"/>
  <c r="ZV65" i="1" a="1"/>
  <c r="ZV65" i="1" s="1"/>
  <c r="ZV72" i="1" s="1" a="1"/>
  <c r="ZV72" i="1" s="1"/>
  <c r="ZL65" i="1" a="1"/>
  <c r="ZL65" i="1" s="1"/>
  <c r="ZK65" i="1" a="1"/>
  <c r="ZK65" i="1" s="1"/>
  <c r="AL65" i="1" a="1"/>
  <c r="AL65" i="1" s="1"/>
  <c r="L65" i="1" a="1"/>
  <c r="L65" i="1" s="1"/>
  <c r="GW65" i="1" s="1" a="1"/>
  <c r="GW65" i="1" s="1"/>
  <c r="J65" i="1" a="1"/>
  <c r="J65" i="1" s="1"/>
  <c r="I65" i="1" a="1"/>
  <c r="I65" i="1" s="1"/>
  <c r="EN65" i="1" a="1"/>
  <c r="EN65" i="1" s="1"/>
  <c r="EM65" i="1" a="1"/>
  <c r="EM65" i="1" s="1"/>
  <c r="EL65" i="1" a="1"/>
  <c r="EL65" i="1" s="1"/>
  <c r="EK65" i="1" a="1"/>
  <c r="EK65" i="1" s="1"/>
  <c r="EJ65" i="1" a="1"/>
  <c r="EJ65" i="1" s="1"/>
  <c r="DR65" i="1" a="1"/>
  <c r="DR65" i="1" s="1"/>
  <c r="DN65" i="1" a="1"/>
  <c r="DN65" i="1" s="1"/>
  <c r="CG65" i="1" a="1"/>
  <c r="CG65" i="1" s="1"/>
  <c r="AM65" i="1" a="1"/>
  <c r="AM65" i="1" s="1"/>
  <c r="DS65" i="1" a="1"/>
  <c r="DS65" i="1" s="1"/>
  <c r="ACX65" i="1" a="1"/>
  <c r="ACX65" i="1" s="1"/>
  <c r="ACR65" i="1" a="1"/>
  <c r="ACR65" i="1" s="1"/>
  <c r="JH65" i="1" a="1"/>
  <c r="JH65" i="1" s="1"/>
  <c r="JM65" i="1" a="1"/>
  <c r="JM65" i="1" s="1"/>
  <c r="AAN65" i="1" a="1"/>
  <c r="AAN65" i="1" s="1"/>
  <c r="ACM65" i="1" a="1"/>
  <c r="ACM65" i="1" s="1"/>
  <c r="CE65" i="1" a="1"/>
  <c r="CE65" i="1" s="1"/>
  <c r="KC65" i="1" a="1"/>
  <c r="KC65" i="1" s="1"/>
  <c r="AAC65" i="1" a="1"/>
  <c r="AAC65" i="1" s="1"/>
  <c r="LP65" i="1" a="1"/>
  <c r="LP65" i="1" s="1"/>
  <c r="JT65" i="1" a="1"/>
  <c r="JT65" i="1" s="1"/>
  <c r="ACI65" i="1" a="1"/>
  <c r="ACI65" i="1" s="1"/>
  <c r="ACK65" i="1" a="1"/>
  <c r="ACK65" i="1" s="1"/>
  <c r="CL65" i="1" a="1"/>
  <c r="CL65" i="1" s="1"/>
  <c r="DB65" i="1" a="1"/>
  <c r="DB65" i="1" s="1"/>
  <c r="JY65" i="1" a="1"/>
  <c r="JY65" i="1" s="1"/>
  <c r="CX65" i="1" a="1"/>
  <c r="CX65" i="1" s="1"/>
  <c r="BI65" i="1" a="1"/>
  <c r="BI65" i="1" s="1"/>
  <c r="KD65" i="1" a="1"/>
  <c r="KD65" i="1" s="1"/>
  <c r="BN65" i="1" a="1"/>
  <c r="BN65" i="1" s="1"/>
  <c r="ACG65" i="1" a="1"/>
  <c r="ACG65" i="1" s="1"/>
  <c r="LM65" i="1" a="1"/>
  <c r="LM65" i="1" s="1"/>
  <c r="BK65" i="1" a="1"/>
  <c r="BK65" i="1" s="1"/>
  <c r="JU65" i="1" a="1"/>
  <c r="JU65" i="1" s="1"/>
  <c r="ZT65" i="1" a="1"/>
  <c r="ZT65" i="1" s="1"/>
  <c r="ZE65" i="1" a="1"/>
  <c r="ZE65" i="1" s="1"/>
  <c r="JN65" i="1" a="1"/>
  <c r="JN65" i="1" s="1"/>
  <c r="LA65" i="1" a="1"/>
  <c r="LA65" i="1" s="1"/>
  <c r="ACL65" i="1" a="1"/>
  <c r="ACL65" i="1" s="1"/>
  <c r="JW65" i="1" a="1"/>
  <c r="JW65" i="1" s="1"/>
  <c r="CD65" i="1" a="1"/>
  <c r="CD65" i="1" s="1"/>
  <c r="JZ65" i="1" a="1"/>
  <c r="JZ65" i="1" s="1"/>
  <c r="LO65" i="1" a="1"/>
  <c r="LO65" i="1" s="1"/>
  <c r="JS65" i="1" a="1"/>
  <c r="JS65" i="1" s="1"/>
  <c r="KZ65" i="1" a="1"/>
  <c r="KZ65" i="1" s="1"/>
  <c r="LC65" i="1" a="1"/>
  <c r="LC65" i="1" s="1"/>
  <c r="ABO65" i="1" a="1"/>
  <c r="ABO65" i="1" s="1"/>
  <c r="LN65" i="1" a="1"/>
  <c r="LN65" i="1" s="1"/>
  <c r="BJ65" i="1" a="1"/>
  <c r="BJ65" i="1" s="1"/>
  <c r="ACH65" i="1" a="1"/>
  <c r="ACH65" i="1" s="1"/>
  <c r="CR65" i="1" a="1"/>
  <c r="CR65" i="1" s="1"/>
  <c r="JV65" i="1" a="1"/>
  <c r="JV65" i="1" s="1"/>
  <c r="ADA65" i="1" a="1"/>
  <c r="ADA65" i="1" s="1"/>
  <c r="JR65" i="1" a="1"/>
  <c r="JR65" i="1" s="1"/>
  <c r="YZ65" i="1" a="1"/>
  <c r="YZ65" i="1" s="1"/>
  <c r="LK65" i="1" a="1"/>
  <c r="LK65" i="1" s="1"/>
  <c r="ZU65" i="1" a="1"/>
  <c r="ZU65" i="1" s="1"/>
  <c r="AAY65" i="1" a="1"/>
  <c r="AAY65" i="1" s="1"/>
  <c r="ZN65" i="1" a="1"/>
  <c r="ZN65" i="1" s="1"/>
  <c r="AAE65" i="1" a="1"/>
  <c r="AAE65" i="1" s="1"/>
  <c r="JL65" i="1" a="1"/>
  <c r="JL65" i="1" s="1"/>
  <c r="JO65" i="1" a="1"/>
  <c r="JO65" i="1" s="1"/>
  <c r="FI65" i="1" a="1"/>
  <c r="FI65" i="1" s="1"/>
  <c r="ZI65" i="1" a="1"/>
  <c r="ZI65" i="1" s="1"/>
  <c r="CQ65" i="1" a="1"/>
  <c r="CQ65" i="1" s="1"/>
  <c r="AAO65" i="1" a="1"/>
  <c r="AAO65" i="1" s="1"/>
  <c r="LF65" i="1" a="1"/>
  <c r="LF65" i="1" s="1"/>
  <c r="ZM65" i="1" a="1"/>
  <c r="ZM65" i="1" s="1"/>
  <c r="ZO65" i="1" a="1"/>
  <c r="ZO65" i="1" s="1"/>
  <c r="JQ65" i="1" a="1"/>
  <c r="JQ65" i="1" s="1"/>
  <c r="LE65" i="1" a="1"/>
  <c r="LE65" i="1" s="1"/>
  <c r="AAX65" i="1" a="1"/>
  <c r="AAX65" i="1" s="1"/>
  <c r="JI65" i="1" a="1"/>
  <c r="JI65" i="1" s="1"/>
  <c r="ZW65" i="1" a="1"/>
  <c r="ZW65" i="1" s="1"/>
  <c r="AAZ65" i="1" a="1"/>
  <c r="AAZ65" i="1" s="1"/>
  <c r="AAB65" i="1" a="1"/>
  <c r="AAB65" i="1" s="1"/>
  <c r="KK65" i="1" a="1"/>
  <c r="KK65" i="1" s="1"/>
  <c r="KJ65" i="1" a="1"/>
  <c r="KJ65" i="1" s="1"/>
  <c r="ZS65" i="1" a="1"/>
  <c r="ZS65" i="1" s="1"/>
  <c r="LJ65" i="1" a="1"/>
  <c r="LJ65" i="1" s="1"/>
  <c r="KE65" i="1" a="1"/>
  <c r="KE65" i="1" s="1"/>
  <c r="ZH65" i="1" a="1"/>
  <c r="ZH65" i="1" s="1"/>
  <c r="JK65" i="1" a="1"/>
  <c r="JK65" i="1" s="1"/>
  <c r="JP65" i="1" a="1"/>
  <c r="JP65" i="1" s="1"/>
  <c r="AAP65" i="1" a="1"/>
  <c r="AAP65" i="1" s="1"/>
  <c r="ZC65" i="1" a="1"/>
  <c r="ZC65" i="1" s="1"/>
  <c r="LD65" i="1" a="1"/>
  <c r="LD65" i="1" s="1"/>
  <c r="LH65" i="1" a="1"/>
  <c r="LH65" i="1" s="1"/>
  <c r="JG65" i="1" a="1"/>
  <c r="JG65" i="1" s="1"/>
  <c r="LL65" i="1" a="1"/>
  <c r="LL65" i="1" s="1"/>
  <c r="ACF65" i="1" a="1"/>
  <c r="ACF65" i="1" s="1"/>
  <c r="AAM65" i="1" a="1"/>
  <c r="AAM65" i="1" s="1"/>
  <c r="JX65" i="1" a="1"/>
  <c r="JX65" i="1" s="1"/>
  <c r="ZG65" i="1" a="1"/>
  <c r="ZG65" i="1" s="1"/>
  <c r="AAW65" i="1" a="1"/>
  <c r="AAW65" i="1" s="1"/>
  <c r="KB65" i="1" a="1"/>
  <c r="KB65" i="1" s="1"/>
  <c r="AHD65" i="1" a="1"/>
  <c r="AHD65" i="1" s="1"/>
  <c r="KW65" i="1" a="1"/>
  <c r="KW65" i="1" s="1"/>
  <c r="LG65" i="1" a="1"/>
  <c r="LG65" i="1" s="1"/>
  <c r="ACO65" i="1" a="1"/>
  <c r="ACO65" i="1" s="1"/>
  <c r="LI65" i="1" a="1"/>
  <c r="LI65" i="1" s="1"/>
  <c r="AAQ65" i="1" a="1"/>
  <c r="AAQ65" i="1" s="1"/>
  <c r="ZF65" i="1" a="1"/>
  <c r="ZF65" i="1" s="1"/>
  <c r="ZJ65" i="1" a="1"/>
  <c r="ZJ65" i="1" s="1"/>
  <c r="DE65" i="1" a="1"/>
  <c r="DE65" i="1" s="1"/>
  <c r="ZP65" i="1" a="1"/>
  <c r="ZP65" i="1" s="1"/>
  <c r="ACN65" i="1" a="1"/>
  <c r="ACN65" i="1" s="1"/>
  <c r="KA65" i="1" a="1"/>
  <c r="KA65" i="1" s="1"/>
  <c r="AAA65" i="1" a="1"/>
  <c r="AAA65" i="1" s="1"/>
  <c r="LB65" i="1" a="1"/>
  <c r="LB65" i="1" s="1"/>
  <c r="JH45" i="1"/>
  <c r="JH46" i="1"/>
  <c r="C500" i="4"/>
  <c r="P500" i="4" s="1"/>
  <c r="B499" i="4"/>
  <c r="G514" i="4"/>
  <c r="H563" i="4"/>
  <c r="I564" i="4"/>
  <c r="P485" i="4"/>
  <c r="C486" i="4"/>
  <c r="F566" i="4"/>
  <c r="E566" i="4"/>
  <c r="D566" i="4"/>
  <c r="Q566" i="4" s="1"/>
  <c r="U501" i="4"/>
  <c r="V502" i="4"/>
  <c r="S485" i="4"/>
  <c r="B485" i="4"/>
  <c r="R538" i="4"/>
  <c r="A567" i="4"/>
  <c r="R541" i="4"/>
  <c r="R535" i="4"/>
  <c r="R532" i="4"/>
  <c r="ADC117" i="1"/>
  <c r="ADB117" i="1"/>
  <c r="ACW117" i="1"/>
  <c r="CH66" i="1" l="1" a="1"/>
  <c r="CH66" i="1" s="1"/>
  <c r="CH67" i="1" a="1"/>
  <c r="CH67" i="1" s="1"/>
  <c r="CH68" i="1" a="1"/>
  <c r="CH68" i="1" s="1"/>
  <c r="CH69" i="1" a="1"/>
  <c r="CH69" i="1" s="1"/>
  <c r="CH70" i="1" a="1"/>
  <c r="CH70" i="1" s="1"/>
  <c r="CH71" i="1" a="1"/>
  <c r="CH71" i="1" s="1"/>
  <c r="CH72" i="1" a="1"/>
  <c r="CH72" i="1" s="1"/>
  <c r="CH73" i="1" a="1"/>
  <c r="CH73" i="1" s="1"/>
  <c r="CH74" i="1" a="1"/>
  <c r="CH74" i="1" s="1"/>
  <c r="CH75" i="1" a="1"/>
  <c r="CH75" i="1" s="1"/>
  <c r="CH76" i="1" a="1"/>
  <c r="CH76" i="1" s="1"/>
  <c r="CI66" i="1" a="1"/>
  <c r="CI66" i="1" s="1"/>
  <c r="CI67" i="1" a="1"/>
  <c r="CI67" i="1" s="1"/>
  <c r="CI68" i="1" a="1"/>
  <c r="CI68" i="1" s="1"/>
  <c r="CI69" i="1" a="1"/>
  <c r="CI69" i="1" s="1"/>
  <c r="CI70" i="1" a="1"/>
  <c r="CI70" i="1" s="1"/>
  <c r="CI71" i="1" a="1"/>
  <c r="CI71" i="1" s="1"/>
  <c r="CI72" i="1" a="1"/>
  <c r="CI72" i="1" s="1"/>
  <c r="CI73" i="1" a="1"/>
  <c r="CI73" i="1" s="1"/>
  <c r="CI74" i="1" a="1"/>
  <c r="CI74" i="1" s="1"/>
  <c r="CI75" i="1" a="1"/>
  <c r="CI75" i="1" s="1"/>
  <c r="CI76" i="1" a="1"/>
  <c r="CI76" i="1" s="1"/>
  <c r="CJ66" i="1" a="1"/>
  <c r="CJ66" i="1" s="1"/>
  <c r="CJ67" i="1" a="1"/>
  <c r="CJ67" i="1" s="1"/>
  <c r="CJ68" i="1" a="1"/>
  <c r="CJ68" i="1" s="1"/>
  <c r="CJ69" i="1" a="1"/>
  <c r="CJ69" i="1" s="1"/>
  <c r="CJ70" i="1" a="1"/>
  <c r="CJ70" i="1" s="1"/>
  <c r="CJ71" i="1" a="1"/>
  <c r="CJ71" i="1" s="1"/>
  <c r="CJ72" i="1" a="1"/>
  <c r="CJ72" i="1" s="1"/>
  <c r="CJ73" i="1" a="1"/>
  <c r="CJ73" i="1" s="1"/>
  <c r="CJ74" i="1" a="1"/>
  <c r="CJ74" i="1" s="1"/>
  <c r="CJ75" i="1" a="1"/>
  <c r="CJ75" i="1" s="1"/>
  <c r="CJ76" i="1" a="1"/>
  <c r="CJ76" i="1" s="1"/>
  <c r="CH42" i="1" a="1"/>
  <c r="CH42" i="1" s="1"/>
  <c r="CH20" i="1" a="1"/>
  <c r="CH20" i="1" s="1"/>
  <c r="CH36" i="1" a="1"/>
  <c r="CH36" i="1" s="1"/>
  <c r="CH48" i="1" a="1"/>
  <c r="CH48" i="1" s="1"/>
  <c r="CH49" i="1" s="1" a="1"/>
  <c r="CH49" i="1" s="1"/>
  <c r="CH21" i="1" a="1"/>
  <c r="CH21" i="1" s="1"/>
  <c r="CH22" i="1" a="1"/>
  <c r="CH22" i="1" s="1"/>
  <c r="CH23" i="1" a="1"/>
  <c r="CH23" i="1" s="1"/>
  <c r="CH41" i="1" a="1"/>
  <c r="CH41" i="1" s="1"/>
  <c r="CH28" i="1" a="1"/>
  <c r="CH28" i="1" s="1"/>
  <c r="CH46" i="1" a="1"/>
  <c r="CH46" i="1" s="1"/>
  <c r="CH24" i="1" a="1"/>
  <c r="CH24" i="1" s="1"/>
  <c r="CH39" i="1" a="1"/>
  <c r="CH39" i="1" s="1"/>
  <c r="CH32" i="1" a="1"/>
  <c r="CH32" i="1" s="1"/>
  <c r="CH44" i="1" a="1"/>
  <c r="CH44" i="1" s="1"/>
  <c r="CH37" i="1" a="1"/>
  <c r="CH37" i="1" s="1"/>
  <c r="CH25" i="1" a="1"/>
  <c r="CH25" i="1" s="1"/>
  <c r="CH47" i="1" a="1"/>
  <c r="CH47" i="1" s="1"/>
  <c r="CH29" i="1" a="1"/>
  <c r="CH29" i="1" s="1"/>
  <c r="CH27" i="1" a="1"/>
  <c r="CH27" i="1" s="1"/>
  <c r="CH33" i="1" a="1"/>
  <c r="CH33" i="1" s="1"/>
  <c r="CH45" i="1" a="1"/>
  <c r="CH45" i="1" s="1"/>
  <c r="CH26" i="1" a="1"/>
  <c r="CH26" i="1" s="1"/>
  <c r="CH31" i="1" a="1"/>
  <c r="CH31" i="1" s="1"/>
  <c r="CH35" i="1" a="1"/>
  <c r="CH35" i="1" s="1"/>
  <c r="CH34" i="1" a="1"/>
  <c r="CH34" i="1" s="1"/>
  <c r="CH43" i="1" a="1"/>
  <c r="CH43" i="1" s="1"/>
  <c r="CH40" i="1" a="1"/>
  <c r="CH40" i="1" s="1"/>
  <c r="CH38" i="1" a="1"/>
  <c r="CH38" i="1" s="1"/>
  <c r="CH30" i="1" a="1"/>
  <c r="CH30" i="1" s="1"/>
  <c r="CI42" i="1" a="1"/>
  <c r="CI42" i="1" s="1"/>
  <c r="CI20" i="1" a="1"/>
  <c r="CI20" i="1" s="1"/>
  <c r="CI36" i="1" a="1"/>
  <c r="CI36" i="1" s="1"/>
  <c r="CI48" i="1" a="1"/>
  <c r="CI48" i="1" s="1"/>
  <c r="CI49" i="1" s="1" a="1"/>
  <c r="CI49" i="1" s="1"/>
  <c r="CI21" i="1" a="1"/>
  <c r="CI21" i="1" s="1"/>
  <c r="CI22" i="1" a="1"/>
  <c r="CI22" i="1" s="1"/>
  <c r="CI23" i="1" a="1"/>
  <c r="CI23" i="1" s="1"/>
  <c r="CI43" i="1" a="1"/>
  <c r="CI43" i="1" s="1"/>
  <c r="CI46" i="1" a="1"/>
  <c r="CI46" i="1" s="1"/>
  <c r="CI47" i="1" a="1"/>
  <c r="CI47" i="1" s="1"/>
  <c r="CI24" i="1" a="1"/>
  <c r="CI24" i="1" s="1"/>
  <c r="CI39" i="1" a="1"/>
  <c r="CI39" i="1" s="1"/>
  <c r="CI44" i="1" a="1"/>
  <c r="CI44" i="1" s="1"/>
  <c r="CI32" i="1" a="1"/>
  <c r="CI32" i="1" s="1"/>
  <c r="CI41" i="1" a="1"/>
  <c r="CI41" i="1" s="1"/>
  <c r="CI37" i="1" a="1"/>
  <c r="CI37" i="1" s="1"/>
  <c r="CI28" i="1" a="1"/>
  <c r="CI28" i="1" s="1"/>
  <c r="CI29" i="1" a="1"/>
  <c r="CI29" i="1" s="1"/>
  <c r="CI27" i="1" a="1"/>
  <c r="CI27" i="1" s="1"/>
  <c r="CI40" i="1" a="1"/>
  <c r="CI40" i="1" s="1"/>
  <c r="CI31" i="1" a="1"/>
  <c r="CI31" i="1" s="1"/>
  <c r="CI35" i="1" a="1"/>
  <c r="CI35" i="1" s="1"/>
  <c r="CI34" i="1" a="1"/>
  <c r="CI34" i="1" s="1"/>
  <c r="CI45" i="1" a="1"/>
  <c r="CI45" i="1" s="1"/>
  <c r="CI26" i="1" a="1"/>
  <c r="CI26" i="1" s="1"/>
  <c r="CI25" i="1" a="1"/>
  <c r="CI25" i="1" s="1"/>
  <c r="CI30" i="1" a="1"/>
  <c r="CI30" i="1" s="1"/>
  <c r="CI38" i="1" a="1"/>
  <c r="CI38" i="1" s="1"/>
  <c r="CI33" i="1" a="1"/>
  <c r="CI33" i="1" s="1"/>
  <c r="CJ42" i="1" a="1"/>
  <c r="CJ42" i="1" s="1"/>
  <c r="CJ20" i="1" a="1"/>
  <c r="CJ20" i="1" s="1"/>
  <c r="CJ36" i="1" a="1"/>
  <c r="CJ36" i="1" s="1"/>
  <c r="CJ48" i="1" a="1"/>
  <c r="CJ48" i="1" s="1"/>
  <c r="CJ49" i="1" s="1" a="1"/>
  <c r="CJ49" i="1" s="1"/>
  <c r="CJ21" i="1" a="1"/>
  <c r="CJ21" i="1" s="1"/>
  <c r="CJ22" i="1" a="1"/>
  <c r="CJ22" i="1" s="1"/>
  <c r="CJ23" i="1" a="1"/>
  <c r="CJ23" i="1" s="1"/>
  <c r="CJ24" i="1" a="1"/>
  <c r="CJ24" i="1" s="1"/>
  <c r="CJ39" i="1" a="1"/>
  <c r="CJ39" i="1" s="1"/>
  <c r="CJ34" i="1" a="1"/>
  <c r="CJ34" i="1" s="1"/>
  <c r="CJ33" i="1" a="1"/>
  <c r="CJ33" i="1" s="1"/>
  <c r="CJ45" i="1" a="1"/>
  <c r="CJ45" i="1" s="1"/>
  <c r="CJ32" i="1" a="1"/>
  <c r="CJ32" i="1" s="1"/>
  <c r="CJ35" i="1" a="1"/>
  <c r="CJ35" i="1" s="1"/>
  <c r="CJ29" i="1" a="1"/>
  <c r="CJ29" i="1" s="1"/>
  <c r="CJ37" i="1" a="1"/>
  <c r="CJ37" i="1" s="1"/>
  <c r="CJ28" i="1" a="1"/>
  <c r="CJ28" i="1" s="1"/>
  <c r="CJ27" i="1" a="1"/>
  <c r="CJ27" i="1" s="1"/>
  <c r="CJ31" i="1" a="1"/>
  <c r="CJ31" i="1" s="1"/>
  <c r="CJ44" i="1" a="1"/>
  <c r="CJ44" i="1" s="1"/>
  <c r="CJ46" i="1" a="1"/>
  <c r="CJ46" i="1" s="1"/>
  <c r="CJ26" i="1" a="1"/>
  <c r="CJ26" i="1" s="1"/>
  <c r="CJ25" i="1" a="1"/>
  <c r="CJ25" i="1" s="1"/>
  <c r="CJ40" i="1" a="1"/>
  <c r="CJ40" i="1" s="1"/>
  <c r="CJ30" i="1" a="1"/>
  <c r="CJ30" i="1" s="1"/>
  <c r="CJ47" i="1" a="1"/>
  <c r="CJ47" i="1" s="1"/>
  <c r="CJ43" i="1" a="1"/>
  <c r="CJ43" i="1" s="1"/>
  <c r="CJ41" i="1" a="1"/>
  <c r="CJ41" i="1" s="1"/>
  <c r="CJ38" i="1" a="1"/>
  <c r="CJ38" i="1" s="1"/>
  <c r="HZ27" i="1" a="1"/>
  <c r="HZ27" i="1" s="1"/>
  <c r="HZ32" i="1" a="1"/>
  <c r="HZ32" i="1" s="1"/>
  <c r="HZ31" i="1" a="1"/>
  <c r="HZ31" i="1" s="1"/>
  <c r="HZ24" i="1" a="1"/>
  <c r="HZ24" i="1" s="1"/>
  <c r="HZ35" i="1" a="1"/>
  <c r="HZ35" i="1" s="1"/>
  <c r="HZ44" i="1" a="1"/>
  <c r="HZ44" i="1" s="1"/>
  <c r="HZ22" i="1" a="1"/>
  <c r="HZ22" i="1" s="1"/>
  <c r="HZ23" i="1" a="1"/>
  <c r="HZ23" i="1" s="1"/>
  <c r="HZ21" i="1" a="1"/>
  <c r="HZ21" i="1" s="1"/>
  <c r="HZ48" i="1" a="1"/>
  <c r="HZ48" i="1" s="1"/>
  <c r="HZ49" i="1" s="1" a="1"/>
  <c r="HZ49" i="1" s="1"/>
  <c r="HZ20" i="1" a="1"/>
  <c r="HZ20" i="1" s="1"/>
  <c r="HZ25" i="1" a="1"/>
  <c r="HZ25" i="1" s="1"/>
  <c r="HZ43" i="1" a="1"/>
  <c r="HZ43" i="1" s="1"/>
  <c r="HZ30" i="1" a="1"/>
  <c r="HZ30" i="1" s="1"/>
  <c r="HZ36" i="1" a="1"/>
  <c r="HZ36" i="1" s="1"/>
  <c r="HZ42" i="1" a="1"/>
  <c r="HZ42" i="1" s="1"/>
  <c r="HZ45" i="1" a="1"/>
  <c r="HZ45" i="1" s="1"/>
  <c r="HZ37" i="1" a="1"/>
  <c r="HZ37" i="1" s="1"/>
  <c r="HZ46" i="1" a="1"/>
  <c r="HZ46" i="1" s="1"/>
  <c r="HZ40" i="1" a="1"/>
  <c r="HZ40" i="1" s="1"/>
  <c r="HZ47" i="1" a="1"/>
  <c r="HZ47" i="1" s="1"/>
  <c r="HZ41" i="1" a="1"/>
  <c r="HZ41" i="1" s="1"/>
  <c r="HZ28" i="1" a="1"/>
  <c r="HZ28" i="1" s="1"/>
  <c r="HZ38" i="1" a="1"/>
  <c r="HZ38" i="1" s="1"/>
  <c r="HZ39" i="1" a="1"/>
  <c r="HZ39" i="1" s="1"/>
  <c r="HZ34" i="1" a="1"/>
  <c r="HZ34" i="1" s="1"/>
  <c r="HZ26" i="1" a="1"/>
  <c r="HZ26" i="1" s="1"/>
  <c r="HZ33" i="1" a="1"/>
  <c r="HZ33" i="1" s="1"/>
  <c r="IE42" i="1" a="1"/>
  <c r="IE42" i="1" s="1"/>
  <c r="IE20" i="1" a="1"/>
  <c r="IE20" i="1" s="1"/>
  <c r="IE36" i="1" a="1"/>
  <c r="IE36" i="1" s="1"/>
  <c r="IE48" i="1" a="1"/>
  <c r="IE48" i="1" s="1"/>
  <c r="IE49" i="1" s="1" a="1"/>
  <c r="IE49" i="1" s="1"/>
  <c r="IE21" i="1" a="1"/>
  <c r="IE21" i="1" s="1"/>
  <c r="IE23" i="1" a="1"/>
  <c r="IE23" i="1" s="1"/>
  <c r="IE22" i="1" a="1"/>
  <c r="IE22" i="1" s="1"/>
  <c r="IE31" i="1" a="1"/>
  <c r="IE31" i="1" s="1"/>
  <c r="IE24" i="1" a="1"/>
  <c r="IE24" i="1" s="1"/>
  <c r="IE37" i="1" a="1"/>
  <c r="IE37" i="1" s="1"/>
  <c r="IE26" i="1" a="1"/>
  <c r="IE26" i="1" s="1"/>
  <c r="IE29" i="1" a="1"/>
  <c r="IE29" i="1" s="1"/>
  <c r="IE32" i="1" a="1"/>
  <c r="IE32" i="1" s="1"/>
  <c r="IE44" i="1" a="1"/>
  <c r="IE44" i="1" s="1"/>
  <c r="IE35" i="1" a="1"/>
  <c r="IE35" i="1" s="1"/>
  <c r="IE40" i="1" a="1"/>
  <c r="IE40" i="1" s="1"/>
  <c r="IE46" i="1" a="1"/>
  <c r="IE46" i="1" s="1"/>
  <c r="IE43" i="1" a="1"/>
  <c r="IE43" i="1" s="1"/>
  <c r="IE30" i="1" a="1"/>
  <c r="IE30" i="1" s="1"/>
  <c r="IE34" i="1" a="1"/>
  <c r="IE34" i="1" s="1"/>
  <c r="IE33" i="1" a="1"/>
  <c r="IE33" i="1" s="1"/>
  <c r="IE25" i="1" a="1"/>
  <c r="IE25" i="1" s="1"/>
  <c r="IE38" i="1" a="1"/>
  <c r="IE38" i="1" s="1"/>
  <c r="IE47" i="1" a="1"/>
  <c r="IE47" i="1" s="1"/>
  <c r="IE28" i="1" a="1"/>
  <c r="IE28" i="1" s="1"/>
  <c r="IE27" i="1" a="1"/>
  <c r="IE27" i="1" s="1"/>
  <c r="IE39" i="1" a="1"/>
  <c r="IE39" i="1" s="1"/>
  <c r="IE45" i="1" a="1"/>
  <c r="IE45" i="1" s="1"/>
  <c r="IE41" i="1" a="1"/>
  <c r="IE41" i="1" s="1"/>
  <c r="HV42" i="1" a="1"/>
  <c r="HV42" i="1" s="1"/>
  <c r="HV20" i="1" a="1"/>
  <c r="HV20" i="1" s="1"/>
  <c r="HV36" i="1" a="1"/>
  <c r="HV36" i="1" s="1"/>
  <c r="HV48" i="1" a="1"/>
  <c r="HV48" i="1" s="1"/>
  <c r="HV49" i="1" s="1" a="1"/>
  <c r="HV49" i="1" s="1"/>
  <c r="HV23" i="1" a="1"/>
  <c r="HV23" i="1" s="1"/>
  <c r="HV22" i="1" a="1"/>
  <c r="HV22" i="1" s="1"/>
  <c r="HV21" i="1" a="1"/>
  <c r="HV21" i="1" s="1"/>
  <c r="HV43" i="1" a="1"/>
  <c r="HV43" i="1" s="1"/>
  <c r="HV29" i="1" a="1"/>
  <c r="HV29" i="1" s="1"/>
  <c r="HV27" i="1" a="1"/>
  <c r="HV27" i="1" s="1"/>
  <c r="HV24" i="1" a="1"/>
  <c r="HV24" i="1" s="1"/>
  <c r="HV26" i="1" a="1"/>
  <c r="HV26" i="1" s="1"/>
  <c r="HV32" i="1" a="1"/>
  <c r="HV32" i="1" s="1"/>
  <c r="HV33" i="1" a="1"/>
  <c r="HV33" i="1" s="1"/>
  <c r="HV28" i="1" a="1"/>
  <c r="HV28" i="1" s="1"/>
  <c r="HV47" i="1" a="1"/>
  <c r="HV47" i="1" s="1"/>
  <c r="HV25" i="1" a="1"/>
  <c r="HV25" i="1" s="1"/>
  <c r="HV35" i="1" a="1"/>
  <c r="HV35" i="1" s="1"/>
  <c r="HV37" i="1" a="1"/>
  <c r="HV37" i="1" s="1"/>
  <c r="HV46" i="1" a="1"/>
  <c r="HV46" i="1" s="1"/>
  <c r="HV40" i="1" a="1"/>
  <c r="HV40" i="1" s="1"/>
  <c r="HV30" i="1" a="1"/>
  <c r="HV30" i="1" s="1"/>
  <c r="HV39" i="1" a="1"/>
  <c r="HV39" i="1" s="1"/>
  <c r="HV45" i="1" a="1"/>
  <c r="HV45" i="1" s="1"/>
  <c r="HV34" i="1" a="1"/>
  <c r="HV34" i="1" s="1"/>
  <c r="HV41" i="1" a="1"/>
  <c r="HV41" i="1" s="1"/>
  <c r="HV31" i="1" a="1"/>
  <c r="HV31" i="1" s="1"/>
  <c r="HV38" i="1" a="1"/>
  <c r="HV38" i="1" s="1"/>
  <c r="HV44" i="1" a="1"/>
  <c r="HV44" i="1" s="1"/>
  <c r="HW42" i="1" a="1"/>
  <c r="HW42" i="1" s="1"/>
  <c r="HW20" i="1" a="1"/>
  <c r="HW20" i="1" s="1"/>
  <c r="HW36" i="1" a="1"/>
  <c r="HW36" i="1" s="1"/>
  <c r="HW48" i="1" a="1"/>
  <c r="HW48" i="1" s="1"/>
  <c r="HW49" i="1" s="1" a="1"/>
  <c r="HW49" i="1" s="1"/>
  <c r="HW23" i="1" a="1"/>
  <c r="HW23" i="1" s="1"/>
  <c r="HW22" i="1" a="1"/>
  <c r="HW22" i="1" s="1"/>
  <c r="HW21" i="1" a="1"/>
  <c r="HW21" i="1" s="1"/>
  <c r="HW43" i="1" a="1"/>
  <c r="HW43" i="1" s="1"/>
  <c r="HW27" i="1" a="1"/>
  <c r="HW27" i="1" s="1"/>
  <c r="HW44" i="1" a="1"/>
  <c r="HW44" i="1" s="1"/>
  <c r="HW29" i="1" a="1"/>
  <c r="HW29" i="1" s="1"/>
  <c r="HW26" i="1" a="1"/>
  <c r="HW26" i="1" s="1"/>
  <c r="HW24" i="1" a="1"/>
  <c r="HW24" i="1" s="1"/>
  <c r="HW32" i="1" a="1"/>
  <c r="HW32" i="1" s="1"/>
  <c r="HW33" i="1" a="1"/>
  <c r="HW33" i="1" s="1"/>
  <c r="HW47" i="1" a="1"/>
  <c r="HW47" i="1" s="1"/>
  <c r="HW28" i="1" a="1"/>
  <c r="HW28" i="1" s="1"/>
  <c r="HW35" i="1" a="1"/>
  <c r="HW35" i="1" s="1"/>
  <c r="HW25" i="1" a="1"/>
  <c r="HW25" i="1" s="1"/>
  <c r="HW46" i="1" a="1"/>
  <c r="HW46" i="1" s="1"/>
  <c r="HW37" i="1" a="1"/>
  <c r="HW37" i="1" s="1"/>
  <c r="HW40" i="1" a="1"/>
  <c r="HW40" i="1" s="1"/>
  <c r="HW30" i="1" a="1"/>
  <c r="HW30" i="1" s="1"/>
  <c r="HW39" i="1" a="1"/>
  <c r="HW39" i="1" s="1"/>
  <c r="HW45" i="1" a="1"/>
  <c r="HW45" i="1" s="1"/>
  <c r="HW34" i="1" a="1"/>
  <c r="HW34" i="1" s="1"/>
  <c r="HW41" i="1" a="1"/>
  <c r="HW41" i="1" s="1"/>
  <c r="HW31" i="1" a="1"/>
  <c r="HW31" i="1" s="1"/>
  <c r="HW38" i="1" a="1"/>
  <c r="HW38" i="1" s="1"/>
  <c r="HF42" i="1" a="1"/>
  <c r="HF42" i="1" s="1"/>
  <c r="HF20" i="1" a="1"/>
  <c r="HF20" i="1" s="1"/>
  <c r="HF36" i="1" a="1"/>
  <c r="HF36" i="1" s="1"/>
  <c r="HF48" i="1" a="1"/>
  <c r="HF48" i="1" s="1"/>
  <c r="HF49" i="1" s="1" a="1"/>
  <c r="HF49" i="1" s="1"/>
  <c r="HF22" i="1" a="1"/>
  <c r="HF22" i="1" s="1"/>
  <c r="HF23" i="1" a="1"/>
  <c r="HF23" i="1" s="1"/>
  <c r="HF21" i="1" a="1"/>
  <c r="HF21" i="1" s="1"/>
  <c r="HF39" i="1" a="1"/>
  <c r="HF39" i="1" s="1"/>
  <c r="HF25" i="1" a="1"/>
  <c r="HF25" i="1" s="1"/>
  <c r="HF38" i="1" a="1"/>
  <c r="HF38" i="1" s="1"/>
  <c r="HF29" i="1" a="1"/>
  <c r="HF29" i="1" s="1"/>
  <c r="HF37" i="1" a="1"/>
  <c r="HF37" i="1" s="1"/>
  <c r="HF26" i="1" a="1"/>
  <c r="HF26" i="1" s="1"/>
  <c r="HF27" i="1" a="1"/>
  <c r="HF27" i="1" s="1"/>
  <c r="HF41" i="1" a="1"/>
  <c r="HF41" i="1" s="1"/>
  <c r="HF33" i="1" a="1"/>
  <c r="HF33" i="1" s="1"/>
  <c r="HF24" i="1" a="1"/>
  <c r="HF24" i="1" s="1"/>
  <c r="HF32" i="1" a="1"/>
  <c r="HF32" i="1" s="1"/>
  <c r="HF47" i="1" a="1"/>
  <c r="HF47" i="1" s="1"/>
  <c r="HF28" i="1" a="1"/>
  <c r="HF28" i="1" s="1"/>
  <c r="HF34" i="1" a="1"/>
  <c r="HF34" i="1" s="1"/>
  <c r="HF35" i="1" a="1"/>
  <c r="HF35" i="1" s="1"/>
  <c r="HF40" i="1" a="1"/>
  <c r="HF40" i="1" s="1"/>
  <c r="HF31" i="1" a="1"/>
  <c r="HF31" i="1" s="1"/>
  <c r="HF44" i="1" a="1"/>
  <c r="HF44" i="1" s="1"/>
  <c r="HF43" i="1" a="1"/>
  <c r="HF43" i="1" s="1"/>
  <c r="HF45" i="1" a="1"/>
  <c r="HF45" i="1" s="1"/>
  <c r="HF30" i="1" a="1"/>
  <c r="HF30" i="1" s="1"/>
  <c r="HF46" i="1" a="1"/>
  <c r="HF46" i="1" s="1"/>
  <c r="HK42" i="1" a="1"/>
  <c r="HK42" i="1" s="1"/>
  <c r="HK20" i="1" a="1"/>
  <c r="HK20" i="1" s="1"/>
  <c r="HK36" i="1" a="1"/>
  <c r="HK36" i="1" s="1"/>
  <c r="HK48" i="1" a="1"/>
  <c r="HK48" i="1" s="1"/>
  <c r="HK49" i="1" s="1" a="1"/>
  <c r="HK49" i="1" s="1"/>
  <c r="HK22" i="1" a="1"/>
  <c r="HK22" i="1" s="1"/>
  <c r="HK23" i="1" a="1"/>
  <c r="HK23" i="1" s="1"/>
  <c r="HK21" i="1" a="1"/>
  <c r="HK21" i="1" s="1"/>
  <c r="HK39" i="1" a="1"/>
  <c r="HK39" i="1" s="1"/>
  <c r="HK25" i="1" a="1"/>
  <c r="HK25" i="1" s="1"/>
  <c r="HK38" i="1" a="1"/>
  <c r="HK38" i="1" s="1"/>
  <c r="HK29" i="1" a="1"/>
  <c r="HK29" i="1" s="1"/>
  <c r="HK37" i="1" a="1"/>
  <c r="HK37" i="1" s="1"/>
  <c r="HK26" i="1" a="1"/>
  <c r="HK26" i="1" s="1"/>
  <c r="HK27" i="1" a="1"/>
  <c r="HK27" i="1" s="1"/>
  <c r="HK33" i="1" a="1"/>
  <c r="HK33" i="1" s="1"/>
  <c r="HK24" i="1" a="1"/>
  <c r="HK24" i="1" s="1"/>
  <c r="HK32" i="1" a="1"/>
  <c r="HK32" i="1" s="1"/>
  <c r="HK47" i="1" a="1"/>
  <c r="HK47" i="1" s="1"/>
  <c r="HK28" i="1" a="1"/>
  <c r="HK28" i="1" s="1"/>
  <c r="HK34" i="1" a="1"/>
  <c r="HK34" i="1" s="1"/>
  <c r="HK35" i="1" a="1"/>
  <c r="HK35" i="1" s="1"/>
  <c r="HK40" i="1" a="1"/>
  <c r="HK40" i="1" s="1"/>
  <c r="HK31" i="1" a="1"/>
  <c r="HK31" i="1" s="1"/>
  <c r="HK44" i="1" a="1"/>
  <c r="HK44" i="1" s="1"/>
  <c r="HK43" i="1" a="1"/>
  <c r="HK43" i="1" s="1"/>
  <c r="HK45" i="1" a="1"/>
  <c r="HK45" i="1" s="1"/>
  <c r="HK30" i="1" a="1"/>
  <c r="HK30" i="1" s="1"/>
  <c r="HK46" i="1" a="1"/>
  <c r="HK46" i="1" s="1"/>
  <c r="HK41" i="1" a="1"/>
  <c r="HK41" i="1" s="1"/>
  <c r="HC65" i="1"/>
  <c r="HB65" i="1"/>
  <c r="HD41" i="1" a="1"/>
  <c r="HD41" i="1" s="1"/>
  <c r="HB42" i="1" a="1"/>
  <c r="HB42" i="1" s="1"/>
  <c r="HB20" i="1" a="1"/>
  <c r="HB20" i="1" s="1"/>
  <c r="HB36" i="1" a="1"/>
  <c r="HB36" i="1" s="1"/>
  <c r="HB48" i="1" a="1"/>
  <c r="HB48" i="1" s="1"/>
  <c r="HB49" i="1" s="1" a="1"/>
  <c r="HB49" i="1" s="1"/>
  <c r="HB23" i="1" a="1"/>
  <c r="HB23" i="1" s="1"/>
  <c r="HB21" i="1" a="1"/>
  <c r="HB21" i="1" s="1"/>
  <c r="HB22" i="1" a="1"/>
  <c r="HB22" i="1" s="1"/>
  <c r="HB34" i="1" a="1"/>
  <c r="HB34" i="1" s="1"/>
  <c r="HB25" i="1" a="1"/>
  <c r="HB25" i="1" s="1"/>
  <c r="HB24" i="1" a="1"/>
  <c r="HB24" i="1" s="1"/>
  <c r="HB39" i="1" a="1"/>
  <c r="HB39" i="1" s="1"/>
  <c r="HB45" i="1" a="1"/>
  <c r="HB45" i="1" s="1"/>
  <c r="HB26" i="1" a="1"/>
  <c r="HB26" i="1" s="1"/>
  <c r="HB37" i="1" a="1"/>
  <c r="HB37" i="1" s="1"/>
  <c r="HB28" i="1" a="1"/>
  <c r="HB28" i="1" s="1"/>
  <c r="HB32" i="1" a="1"/>
  <c r="HB32" i="1" s="1"/>
  <c r="HB29" i="1" a="1"/>
  <c r="HB29" i="1" s="1"/>
  <c r="HB47" i="1" a="1"/>
  <c r="HB47" i="1" s="1"/>
  <c r="HB43" i="1" a="1"/>
  <c r="HB43" i="1" s="1"/>
  <c r="HB31" i="1" a="1"/>
  <c r="HB31" i="1" s="1"/>
  <c r="HB35" i="1" a="1"/>
  <c r="HB35" i="1" s="1"/>
  <c r="HB46" i="1" a="1"/>
  <c r="HB46" i="1" s="1"/>
  <c r="HB33" i="1" a="1"/>
  <c r="HB33" i="1" s="1"/>
  <c r="HB44" i="1" a="1"/>
  <c r="HB44" i="1" s="1"/>
  <c r="HB30" i="1" a="1"/>
  <c r="HB30" i="1" s="1"/>
  <c r="HB40" i="1" a="1"/>
  <c r="HB40" i="1" s="1"/>
  <c r="HB41" i="1" a="1"/>
  <c r="HB41" i="1" s="1"/>
  <c r="HB27" i="1" a="1"/>
  <c r="HB27" i="1" s="1"/>
  <c r="HB38" i="1" a="1"/>
  <c r="HB38" i="1" s="1"/>
  <c r="HC42" i="1" a="1"/>
  <c r="HC42" i="1" s="1"/>
  <c r="HC20" i="1" a="1"/>
  <c r="HC20" i="1" s="1"/>
  <c r="HC36" i="1" a="1"/>
  <c r="HC36" i="1" s="1"/>
  <c r="HC48" i="1" a="1"/>
  <c r="HC48" i="1" s="1"/>
  <c r="HC49" i="1" s="1" a="1"/>
  <c r="HC49" i="1" s="1"/>
  <c r="HC23" i="1" a="1"/>
  <c r="HC23" i="1" s="1"/>
  <c r="HC21" i="1" a="1"/>
  <c r="HC21" i="1" s="1"/>
  <c r="HC22" i="1" a="1"/>
  <c r="HC22" i="1" s="1"/>
  <c r="HC25" i="1" a="1"/>
  <c r="HC25" i="1" s="1"/>
  <c r="HC34" i="1" a="1"/>
  <c r="HC34" i="1" s="1"/>
  <c r="HC39" i="1" a="1"/>
  <c r="HC39" i="1" s="1"/>
  <c r="HC24" i="1" a="1"/>
  <c r="HC24" i="1" s="1"/>
  <c r="HC26" i="1" a="1"/>
  <c r="HC26" i="1" s="1"/>
  <c r="HC45" i="1" a="1"/>
  <c r="HC45" i="1" s="1"/>
  <c r="HC38" i="1" a="1"/>
  <c r="HC38" i="1" s="1"/>
  <c r="HC37" i="1" a="1"/>
  <c r="HC37" i="1" s="1"/>
  <c r="HC28" i="1" a="1"/>
  <c r="HC28" i="1" s="1"/>
  <c r="HC32" i="1" a="1"/>
  <c r="HC32" i="1" s="1"/>
  <c r="HC29" i="1" a="1"/>
  <c r="HC29" i="1" s="1"/>
  <c r="HC43" i="1" a="1"/>
  <c r="HC43" i="1" s="1"/>
  <c r="HC47" i="1" a="1"/>
  <c r="HC47" i="1" s="1"/>
  <c r="HC31" i="1" a="1"/>
  <c r="HC31" i="1" s="1"/>
  <c r="HC35" i="1" a="1"/>
  <c r="HC35" i="1" s="1"/>
  <c r="HC46" i="1" a="1"/>
  <c r="HC46" i="1" s="1"/>
  <c r="HC33" i="1" a="1"/>
  <c r="HC33" i="1" s="1"/>
  <c r="HC44" i="1" a="1"/>
  <c r="HC44" i="1" s="1"/>
  <c r="HC30" i="1" a="1"/>
  <c r="HC30" i="1" s="1"/>
  <c r="HC40" i="1" a="1"/>
  <c r="HC40" i="1" s="1"/>
  <c r="HC41" i="1" a="1"/>
  <c r="HC41" i="1" s="1"/>
  <c r="HC27" i="1" a="1"/>
  <c r="HC27" i="1" s="1"/>
  <c r="AN66" i="1" a="1"/>
  <c r="AN66" i="1" s="1"/>
  <c r="AN67" i="1" a="1"/>
  <c r="AN67" i="1" s="1"/>
  <c r="AN68" i="1" a="1"/>
  <c r="AN68" i="1" s="1"/>
  <c r="AN69" i="1" a="1"/>
  <c r="AN69" i="1" s="1"/>
  <c r="AN70" i="1" a="1"/>
  <c r="AN70" i="1" s="1"/>
  <c r="AN71" i="1" a="1"/>
  <c r="AN71" i="1" s="1"/>
  <c r="AN72" i="1" a="1"/>
  <c r="AN72" i="1" s="1"/>
  <c r="AN73" i="1" a="1"/>
  <c r="AN73" i="1" s="1"/>
  <c r="AN74" i="1" a="1"/>
  <c r="AN74" i="1" s="1"/>
  <c r="AN75" i="1" a="1"/>
  <c r="AN75" i="1" s="1"/>
  <c r="AN76" i="1" a="1"/>
  <c r="AN76" i="1" s="1"/>
  <c r="HD31" i="1" a="1"/>
  <c r="HD31" i="1" s="1"/>
  <c r="VD42" i="1" a="1"/>
  <c r="VD42" i="1" s="1"/>
  <c r="VD36" i="1" a="1"/>
  <c r="VD36" i="1" s="1"/>
  <c r="VD37" i="1" a="1"/>
  <c r="VD37" i="1" s="1"/>
  <c r="VD43" i="1" a="1"/>
  <c r="VD43" i="1" s="1"/>
  <c r="EO42" i="1" a="1"/>
  <c r="EO42" i="1" s="1"/>
  <c r="EO36" i="1" a="1"/>
  <c r="EO36" i="1" s="1"/>
  <c r="EO43" i="1" a="1"/>
  <c r="EO43" i="1" s="1"/>
  <c r="EO37" i="1" a="1"/>
  <c r="EO37" i="1" s="1"/>
  <c r="XE42" i="1" a="1"/>
  <c r="XE42" i="1" s="1"/>
  <c r="XE36" i="1" a="1"/>
  <c r="XE36" i="1" s="1"/>
  <c r="XE37" i="1" a="1"/>
  <c r="XE37" i="1" s="1"/>
  <c r="XE43" i="1" a="1"/>
  <c r="XE43" i="1" s="1"/>
  <c r="WH42" i="1" a="1"/>
  <c r="WH42" i="1" s="1"/>
  <c r="WH36" i="1" a="1"/>
  <c r="WH36" i="1" s="1"/>
  <c r="WH43" i="1" a="1"/>
  <c r="WH43" i="1" s="1"/>
  <c r="WH37" i="1" a="1"/>
  <c r="WH37" i="1" s="1"/>
  <c r="WI42" i="1" a="1"/>
  <c r="WI42" i="1" s="1"/>
  <c r="WI36" i="1" a="1"/>
  <c r="WI36" i="1" s="1"/>
  <c r="WI37" i="1" a="1"/>
  <c r="WI37" i="1" s="1"/>
  <c r="WI43" i="1" a="1"/>
  <c r="WI43" i="1" s="1"/>
  <c r="ABE42" i="1" a="1"/>
  <c r="ABE42" i="1" s="1"/>
  <c r="ABE36" i="1" a="1"/>
  <c r="ABE36" i="1" s="1"/>
  <c r="ABE43" i="1" a="1"/>
  <c r="ABE43" i="1" s="1"/>
  <c r="ABE37" i="1" a="1"/>
  <c r="ABE37" i="1" s="1"/>
  <c r="ADG42" i="1" a="1"/>
  <c r="ADG42" i="1" s="1"/>
  <c r="ADG36" i="1" a="1"/>
  <c r="ADG36" i="1" s="1"/>
  <c r="ADG37" i="1" a="1"/>
  <c r="ADG37" i="1" s="1"/>
  <c r="ADG43" i="1" a="1"/>
  <c r="ADG43" i="1" s="1"/>
  <c r="DN42" i="1" a="1"/>
  <c r="DN42" i="1" s="1"/>
  <c r="DN43" i="1" a="1"/>
  <c r="DN43" i="1" s="1"/>
  <c r="SZ42" i="1" a="1"/>
  <c r="SZ42" i="1" s="1"/>
  <c r="SZ36" i="1" a="1"/>
  <c r="SZ36" i="1" s="1"/>
  <c r="SZ43" i="1" a="1"/>
  <c r="SZ43" i="1" s="1"/>
  <c r="SZ37" i="1" a="1"/>
  <c r="SZ37" i="1" s="1"/>
  <c r="OG42" i="1" a="1"/>
  <c r="OG42" i="1" s="1"/>
  <c r="OG36" i="1" a="1"/>
  <c r="OG36" i="1" s="1"/>
  <c r="OG37" i="1" a="1"/>
  <c r="OG37" i="1" s="1"/>
  <c r="OG43" i="1" a="1"/>
  <c r="OG43" i="1" s="1"/>
  <c r="LH42" i="1" a="1"/>
  <c r="LH42" i="1" s="1"/>
  <c r="LH36" i="1" a="1"/>
  <c r="LH36" i="1" s="1"/>
  <c r="LH37" i="1" a="1"/>
  <c r="LH37" i="1" s="1"/>
  <c r="LH43" i="1" a="1"/>
  <c r="LH43" i="1" s="1"/>
  <c r="TC42" i="1" a="1"/>
  <c r="TC42" i="1" s="1"/>
  <c r="TC36" i="1" a="1"/>
  <c r="TC36" i="1" s="1"/>
  <c r="TC37" i="1" a="1"/>
  <c r="TC37" i="1" s="1"/>
  <c r="TC43" i="1" a="1"/>
  <c r="TC43" i="1" s="1"/>
  <c r="OI42" i="1" a="1"/>
  <c r="OI42" i="1" s="1"/>
  <c r="OI36" i="1" a="1"/>
  <c r="OI36" i="1" s="1"/>
  <c r="OI43" i="1" a="1"/>
  <c r="OI43" i="1" s="1"/>
  <c r="OI37" i="1" a="1"/>
  <c r="OI37" i="1" s="1"/>
  <c r="VY42" i="1" a="1"/>
  <c r="VY42" i="1" s="1"/>
  <c r="VY36" i="1" a="1"/>
  <c r="VY36" i="1" s="1"/>
  <c r="VY37" i="1" a="1"/>
  <c r="VY37" i="1" s="1"/>
  <c r="VY43" i="1" a="1"/>
  <c r="VY43" i="1" s="1"/>
  <c r="ZS42" i="1" a="1"/>
  <c r="ZS42" i="1" s="1"/>
  <c r="ZS36" i="1" a="1"/>
  <c r="ZS36" i="1" s="1"/>
  <c r="ZS37" i="1" a="1"/>
  <c r="ZS37" i="1" s="1"/>
  <c r="ZS43" i="1" a="1"/>
  <c r="ZS43" i="1" s="1"/>
  <c r="TE42" i="1" a="1"/>
  <c r="TE42" i="1" s="1"/>
  <c r="TE36" i="1" a="1"/>
  <c r="TE36" i="1" s="1"/>
  <c r="TE43" i="1" a="1"/>
  <c r="TE43" i="1" s="1"/>
  <c r="TE37" i="1" a="1"/>
  <c r="TE37" i="1" s="1"/>
  <c r="WY42" i="1" a="1"/>
  <c r="WY42" i="1" s="1"/>
  <c r="WY36" i="1" a="1"/>
  <c r="WY36" i="1" s="1"/>
  <c r="WY43" i="1" a="1"/>
  <c r="WY43" i="1" s="1"/>
  <c r="WY37" i="1" a="1"/>
  <c r="WY37" i="1" s="1"/>
  <c r="OM42" i="1" a="1"/>
  <c r="OM42" i="1" s="1"/>
  <c r="OM36" i="1" a="1"/>
  <c r="OM36" i="1" s="1"/>
  <c r="OM43" i="1" a="1"/>
  <c r="OM43" i="1" s="1"/>
  <c r="OM37" i="1" a="1"/>
  <c r="OM37" i="1" s="1"/>
  <c r="EK42" i="1" a="1"/>
  <c r="EK42" i="1" s="1"/>
  <c r="EK36" i="1" a="1"/>
  <c r="EK36" i="1" s="1"/>
  <c r="EK37" i="1" a="1"/>
  <c r="EK37" i="1" s="1"/>
  <c r="EK43" i="1" a="1"/>
  <c r="EK43" i="1" s="1"/>
  <c r="II42" i="1" a="1"/>
  <c r="II42" i="1" s="1"/>
  <c r="II36" i="1" a="1"/>
  <c r="II36" i="1" s="1"/>
  <c r="II48" i="1" a="1"/>
  <c r="II48" i="1" s="1"/>
  <c r="II49" i="1" s="1" a="1"/>
  <c r="II49" i="1" s="1"/>
  <c r="II47" i="1" a="1"/>
  <c r="II47" i="1" s="1"/>
  <c r="II37" i="1" a="1"/>
  <c r="II37" i="1" s="1"/>
  <c r="II44" i="1" a="1"/>
  <c r="II44" i="1" s="1"/>
  <c r="II46" i="1" a="1"/>
  <c r="II46" i="1" s="1"/>
  <c r="II43" i="1" a="1"/>
  <c r="II43" i="1" s="1"/>
  <c r="II45" i="1" a="1"/>
  <c r="II45" i="1" s="1"/>
  <c r="VH42" i="1" a="1"/>
  <c r="VH42" i="1" s="1"/>
  <c r="VH36" i="1" a="1"/>
  <c r="VH36" i="1" s="1"/>
  <c r="VH43" i="1" a="1"/>
  <c r="VH43" i="1" s="1"/>
  <c r="VH37" i="1" a="1"/>
  <c r="VH37" i="1" s="1"/>
  <c r="RK42" i="1" a="1"/>
  <c r="RK42" i="1" s="1"/>
  <c r="RK36" i="1" a="1"/>
  <c r="RK36" i="1" s="1"/>
  <c r="RK37" i="1" a="1"/>
  <c r="RK37" i="1" s="1"/>
  <c r="RK43" i="1" a="1"/>
  <c r="RK43" i="1" s="1"/>
  <c r="AES42" i="1" a="1"/>
  <c r="AES42" i="1" s="1"/>
  <c r="AES36" i="1" a="1"/>
  <c r="AES36" i="1" s="1"/>
  <c r="AES43" i="1" a="1"/>
  <c r="AES43" i="1" s="1"/>
  <c r="AES37" i="1" a="1"/>
  <c r="AES37" i="1" s="1"/>
  <c r="JM42" i="1" a="1"/>
  <c r="JM42" i="1" s="1"/>
  <c r="JM36" i="1" a="1"/>
  <c r="JM36" i="1" s="1"/>
  <c r="JM37" i="1" a="1"/>
  <c r="JM37" i="1" s="1"/>
  <c r="JM43" i="1" a="1"/>
  <c r="JM43" i="1" s="1"/>
  <c r="YB42" i="1" a="1"/>
  <c r="YB42" i="1" s="1"/>
  <c r="YB36" i="1" a="1"/>
  <c r="YB36" i="1" s="1"/>
  <c r="YB43" i="1" a="1"/>
  <c r="YB43" i="1" s="1"/>
  <c r="YB37" i="1" a="1"/>
  <c r="YB37" i="1" s="1"/>
  <c r="XG42" i="1" a="1"/>
  <c r="XG42" i="1" s="1"/>
  <c r="XG36" i="1" a="1"/>
  <c r="XG36" i="1" s="1"/>
  <c r="XG43" i="1" a="1"/>
  <c r="XG43" i="1" s="1"/>
  <c r="XG37" i="1" a="1"/>
  <c r="XG37" i="1" s="1"/>
  <c r="ZD42" i="1" a="1"/>
  <c r="ZD42" i="1" s="1"/>
  <c r="ZD36" i="1" a="1"/>
  <c r="ZD36" i="1" s="1"/>
  <c r="ZD37" i="1" a="1"/>
  <c r="ZD37" i="1" s="1"/>
  <c r="ZD43" i="1" a="1"/>
  <c r="ZD43" i="1" s="1"/>
  <c r="ACG42" i="1" a="1"/>
  <c r="ACG42" i="1" s="1"/>
  <c r="ACG36" i="1" a="1"/>
  <c r="ACG36" i="1" s="1"/>
  <c r="ACG43" i="1" a="1"/>
  <c r="ACG43" i="1" s="1"/>
  <c r="ACG37" i="1" a="1"/>
  <c r="ACG37" i="1" s="1"/>
  <c r="AED42" i="1" a="1"/>
  <c r="AED42" i="1" s="1"/>
  <c r="AED36" i="1" a="1"/>
  <c r="AED36" i="1" s="1"/>
  <c r="AED43" i="1" a="1"/>
  <c r="AED43" i="1" s="1"/>
  <c r="AED37" i="1" a="1"/>
  <c r="AED37" i="1" s="1"/>
  <c r="AAK42" i="1" a="1"/>
  <c r="AAK42" i="1" s="1"/>
  <c r="AAK36" i="1" a="1"/>
  <c r="AAK36" i="1" s="1"/>
  <c r="AAK37" i="1" a="1"/>
  <c r="AAK37" i="1" s="1"/>
  <c r="AAK43" i="1" a="1"/>
  <c r="AAK43" i="1" s="1"/>
  <c r="TW42" i="1" a="1"/>
  <c r="TW42" i="1" s="1"/>
  <c r="TW36" i="1" a="1"/>
  <c r="TW36" i="1" s="1"/>
  <c r="TW43" i="1" a="1"/>
  <c r="TW43" i="1" s="1"/>
  <c r="TW37" i="1" a="1"/>
  <c r="TW37" i="1" s="1"/>
  <c r="PG42" i="1" a="1"/>
  <c r="PG42" i="1" s="1"/>
  <c r="PG36" i="1" a="1"/>
  <c r="PG36" i="1" s="1"/>
  <c r="PG37" i="1" a="1"/>
  <c r="PG37" i="1" s="1"/>
  <c r="PG43" i="1" a="1"/>
  <c r="PG43" i="1" s="1"/>
  <c r="NH42" i="1" a="1"/>
  <c r="NH42" i="1" s="1"/>
  <c r="NH36" i="1" a="1"/>
  <c r="NH36" i="1" s="1"/>
  <c r="NH37" i="1" a="1"/>
  <c r="NH37" i="1" s="1"/>
  <c r="NH43" i="1" a="1"/>
  <c r="NH43" i="1" s="1"/>
  <c r="TZ42" i="1" a="1"/>
  <c r="TZ42" i="1" s="1"/>
  <c r="TZ36" i="1" a="1"/>
  <c r="TZ36" i="1" s="1"/>
  <c r="TZ37" i="1" a="1"/>
  <c r="TZ37" i="1" s="1"/>
  <c r="TZ43" i="1" a="1"/>
  <c r="TZ43" i="1" s="1"/>
  <c r="PJ42" i="1" a="1"/>
  <c r="PJ42" i="1" s="1"/>
  <c r="PJ36" i="1" a="1"/>
  <c r="PJ36" i="1" s="1"/>
  <c r="PJ37" i="1" a="1"/>
  <c r="PJ37" i="1" s="1"/>
  <c r="PJ43" i="1" a="1"/>
  <c r="PJ43" i="1" s="1"/>
  <c r="WW42" i="1" a="1"/>
  <c r="WW42" i="1" s="1"/>
  <c r="WW36" i="1" a="1"/>
  <c r="WW36" i="1" s="1"/>
  <c r="WW37" i="1" a="1"/>
  <c r="WW37" i="1" s="1"/>
  <c r="WW43" i="1" a="1"/>
  <c r="WW43" i="1" s="1"/>
  <c r="ADP42" i="1" a="1"/>
  <c r="ADP42" i="1" s="1"/>
  <c r="ADP36" i="1" a="1"/>
  <c r="ADP36" i="1" s="1"/>
  <c r="ADP37" i="1" a="1"/>
  <c r="ADP37" i="1" s="1"/>
  <c r="ADP43" i="1" a="1"/>
  <c r="ADP43" i="1" s="1"/>
  <c r="UD42" i="1" a="1"/>
  <c r="UD42" i="1" s="1"/>
  <c r="UD36" i="1" a="1"/>
  <c r="UD36" i="1" s="1"/>
  <c r="UD43" i="1" a="1"/>
  <c r="UD43" i="1" s="1"/>
  <c r="UD37" i="1" a="1"/>
  <c r="UD37" i="1" s="1"/>
  <c r="XX42" i="1" a="1"/>
  <c r="XX42" i="1" s="1"/>
  <c r="XX36" i="1" a="1"/>
  <c r="XX36" i="1" s="1"/>
  <c r="XX43" i="1" a="1"/>
  <c r="XX43" i="1" s="1"/>
  <c r="XX37" i="1" a="1"/>
  <c r="XX37" i="1" s="1"/>
  <c r="PM42" i="1" a="1"/>
  <c r="PM42" i="1" s="1"/>
  <c r="PM36" i="1" a="1"/>
  <c r="PM36" i="1" s="1"/>
  <c r="PM43" i="1" a="1"/>
  <c r="PM43" i="1" s="1"/>
  <c r="PM37" i="1" a="1"/>
  <c r="PM37" i="1" s="1"/>
  <c r="KL42" i="1" a="1"/>
  <c r="KL42" i="1" s="1"/>
  <c r="KL36" i="1" a="1"/>
  <c r="KL36" i="1" s="1"/>
  <c r="KL43" i="1" a="1"/>
  <c r="KL43" i="1" s="1"/>
  <c r="KL37" i="1" a="1"/>
  <c r="KL37" i="1" s="1"/>
  <c r="HN42" i="1" a="1"/>
  <c r="HN42" i="1" s="1"/>
  <c r="HN36" i="1" a="1"/>
  <c r="HN36" i="1" s="1"/>
  <c r="HN48" i="1" a="1"/>
  <c r="HN48" i="1" s="1"/>
  <c r="HN49" i="1" s="1" a="1"/>
  <c r="HN49" i="1" s="1"/>
  <c r="HN37" i="1" a="1"/>
  <c r="HN37" i="1" s="1"/>
  <c r="HN45" i="1" a="1"/>
  <c r="HN45" i="1" s="1"/>
  <c r="HN46" i="1" a="1"/>
  <c r="HN46" i="1" s="1"/>
  <c r="HN44" i="1" a="1"/>
  <c r="HN44" i="1" s="1"/>
  <c r="HN43" i="1" a="1"/>
  <c r="HN43" i="1" s="1"/>
  <c r="HN47" i="1" a="1"/>
  <c r="HN47" i="1" s="1"/>
  <c r="KD42" i="1" a="1"/>
  <c r="KD42" i="1" s="1"/>
  <c r="KD36" i="1" a="1"/>
  <c r="KD36" i="1" s="1"/>
  <c r="KD37" i="1" a="1"/>
  <c r="KD37" i="1" s="1"/>
  <c r="KD43" i="1" a="1"/>
  <c r="KD43" i="1" s="1"/>
  <c r="UH42" i="1" a="1"/>
  <c r="UH42" i="1" s="1"/>
  <c r="UH36" i="1" a="1"/>
  <c r="UH36" i="1" s="1"/>
  <c r="UH43" i="1" a="1"/>
  <c r="UH43" i="1" s="1"/>
  <c r="UH37" i="1" a="1"/>
  <c r="UH37" i="1" s="1"/>
  <c r="R42" i="1" a="1"/>
  <c r="R42" i="1" s="1"/>
  <c r="R36" i="1" a="1"/>
  <c r="R36" i="1" s="1"/>
  <c r="R43" i="1" a="1"/>
  <c r="R43" i="1" s="1"/>
  <c r="R37" i="1" a="1"/>
  <c r="R37" i="1" s="1"/>
  <c r="KN42" i="1" a="1"/>
  <c r="KN42" i="1" s="1"/>
  <c r="KN36" i="1" a="1"/>
  <c r="KN36" i="1" s="1"/>
  <c r="KN37" i="1" a="1"/>
  <c r="KN37" i="1" s="1"/>
  <c r="KN43" i="1" a="1"/>
  <c r="KN43" i="1" s="1"/>
  <c r="YY42" i="1" a="1"/>
  <c r="YY42" i="1" s="1"/>
  <c r="YY36" i="1" a="1"/>
  <c r="YY36" i="1" s="1"/>
  <c r="YY37" i="1" a="1"/>
  <c r="YY37" i="1" s="1"/>
  <c r="YY43" i="1" a="1"/>
  <c r="YY43" i="1" s="1"/>
  <c r="YC42" i="1" a="1"/>
  <c r="YC42" i="1" s="1"/>
  <c r="YC36" i="1" a="1"/>
  <c r="YC36" i="1" s="1"/>
  <c r="YC43" i="1" a="1"/>
  <c r="YC43" i="1" s="1"/>
  <c r="YC37" i="1" a="1"/>
  <c r="YC37" i="1" s="1"/>
  <c r="AAD42" i="1" a="1"/>
  <c r="AAD42" i="1" s="1"/>
  <c r="AAD36" i="1" a="1"/>
  <c r="AAD36" i="1" s="1"/>
  <c r="AAD37" i="1" a="1"/>
  <c r="AAD37" i="1" s="1"/>
  <c r="AAD43" i="1" a="1"/>
  <c r="AAD43" i="1" s="1"/>
  <c r="ADE42" i="1" a="1"/>
  <c r="ADE42" i="1" s="1"/>
  <c r="ADE36" i="1" a="1"/>
  <c r="ADE36" i="1" s="1"/>
  <c r="ADE43" i="1" a="1"/>
  <c r="ADE43" i="1" s="1"/>
  <c r="ADE37" i="1" a="1"/>
  <c r="ADE37" i="1" s="1"/>
  <c r="AFB42" i="1" a="1"/>
  <c r="AFB42" i="1" s="1"/>
  <c r="AFB36" i="1" a="1"/>
  <c r="AFB36" i="1" s="1"/>
  <c r="AFB37" i="1" a="1"/>
  <c r="AFB37" i="1" s="1"/>
  <c r="AFB43" i="1" a="1"/>
  <c r="AFB43" i="1" s="1"/>
  <c r="ACL42" i="1" a="1"/>
  <c r="ACL42" i="1" s="1"/>
  <c r="ACL36" i="1" a="1"/>
  <c r="ACL36" i="1" s="1"/>
  <c r="ACL37" i="1" a="1"/>
  <c r="ACL37" i="1" s="1"/>
  <c r="ACL43" i="1" a="1"/>
  <c r="ACL43" i="1" s="1"/>
  <c r="UW42" i="1" a="1"/>
  <c r="UW42" i="1" s="1"/>
  <c r="UW36" i="1" a="1"/>
  <c r="UW36" i="1" s="1"/>
  <c r="UW43" i="1" a="1"/>
  <c r="UW43" i="1" s="1"/>
  <c r="UW37" i="1" a="1"/>
  <c r="UW37" i="1" s="1"/>
  <c r="QE42" i="1" a="1"/>
  <c r="QE42" i="1" s="1"/>
  <c r="QE36" i="1" a="1"/>
  <c r="QE36" i="1" s="1"/>
  <c r="QE37" i="1" a="1"/>
  <c r="QE37" i="1" s="1"/>
  <c r="QE43" i="1" a="1"/>
  <c r="QE43" i="1" s="1"/>
  <c r="OH42" i="1" a="1"/>
  <c r="OH42" i="1" s="1"/>
  <c r="OH36" i="1" a="1"/>
  <c r="OH36" i="1" s="1"/>
  <c r="OH43" i="1" a="1"/>
  <c r="OH43" i="1" s="1"/>
  <c r="OH37" i="1" a="1"/>
  <c r="OH37" i="1" s="1"/>
  <c r="VW42" i="1" a="1"/>
  <c r="VW42" i="1" s="1"/>
  <c r="VW36" i="1" a="1"/>
  <c r="VW36" i="1" s="1"/>
  <c r="VW43" i="1" a="1"/>
  <c r="VW43" i="1" s="1"/>
  <c r="VW37" i="1" a="1"/>
  <c r="VW37" i="1" s="1"/>
  <c r="QG42" i="1" a="1"/>
  <c r="QG42" i="1" s="1"/>
  <c r="QG36" i="1" a="1"/>
  <c r="QG36" i="1" s="1"/>
  <c r="QG43" i="1" a="1"/>
  <c r="QG43" i="1" s="1"/>
  <c r="QG37" i="1" a="1"/>
  <c r="QG37" i="1" s="1"/>
  <c r="XU42" i="1" a="1"/>
  <c r="XU42" i="1" s="1"/>
  <c r="XU36" i="1" a="1"/>
  <c r="XU36" i="1" s="1"/>
  <c r="XU43" i="1" a="1"/>
  <c r="XU43" i="1" s="1"/>
  <c r="XU37" i="1" a="1"/>
  <c r="XU37" i="1" s="1"/>
  <c r="AEP42" i="1" a="1"/>
  <c r="AEP42" i="1" s="1"/>
  <c r="AEP36" i="1" a="1"/>
  <c r="AEP36" i="1" s="1"/>
  <c r="AEP37" i="1" a="1"/>
  <c r="AEP37" i="1" s="1"/>
  <c r="AEP43" i="1" a="1"/>
  <c r="AEP43" i="1" s="1"/>
  <c r="VB42" i="1" a="1"/>
  <c r="VB42" i="1" s="1"/>
  <c r="VB36" i="1" a="1"/>
  <c r="VB36" i="1" s="1"/>
  <c r="VB37" i="1" a="1"/>
  <c r="VB37" i="1" s="1"/>
  <c r="VB43" i="1" a="1"/>
  <c r="VB43" i="1" s="1"/>
  <c r="YT42" i="1" a="1"/>
  <c r="YT42" i="1" s="1"/>
  <c r="YT36" i="1" a="1"/>
  <c r="YT36" i="1" s="1"/>
  <c r="YT37" i="1" a="1"/>
  <c r="YT37" i="1" s="1"/>
  <c r="YT43" i="1" a="1"/>
  <c r="YT43" i="1" s="1"/>
  <c r="QL42" i="1" a="1"/>
  <c r="QL42" i="1" s="1"/>
  <c r="QL36" i="1" a="1"/>
  <c r="QL36" i="1" s="1"/>
  <c r="QL43" i="1" a="1"/>
  <c r="QL43" i="1" s="1"/>
  <c r="QL37" i="1" a="1"/>
  <c r="QL37" i="1" s="1"/>
  <c r="LP42" i="1" a="1"/>
  <c r="LP42" i="1" s="1"/>
  <c r="LP36" i="1" a="1"/>
  <c r="LP36" i="1" s="1"/>
  <c r="LP37" i="1" a="1"/>
  <c r="LP37" i="1" s="1"/>
  <c r="LP43" i="1" a="1"/>
  <c r="LP43" i="1" s="1"/>
  <c r="ABF42" i="1" a="1"/>
  <c r="ABF42" i="1" s="1"/>
  <c r="ABF36" i="1" a="1"/>
  <c r="ABF36" i="1" s="1"/>
  <c r="ABF43" i="1" a="1"/>
  <c r="ABF43" i="1" s="1"/>
  <c r="ABF37" i="1" a="1"/>
  <c r="ABF37" i="1" s="1"/>
  <c r="HU42" i="1" a="1"/>
  <c r="HU42" i="1" s="1"/>
  <c r="HU36" i="1" a="1"/>
  <c r="HU36" i="1" s="1"/>
  <c r="HU48" i="1" a="1"/>
  <c r="HU48" i="1" s="1"/>
  <c r="HU49" i="1" s="1" a="1"/>
  <c r="HU49" i="1" s="1"/>
  <c r="HU37" i="1" a="1"/>
  <c r="HU37" i="1" s="1"/>
  <c r="HU45" i="1" a="1"/>
  <c r="HU45" i="1" s="1"/>
  <c r="HU47" i="1" a="1"/>
  <c r="HU47" i="1" s="1"/>
  <c r="HU44" i="1" a="1"/>
  <c r="HU44" i="1" s="1"/>
  <c r="HU43" i="1" a="1"/>
  <c r="HU43" i="1" s="1"/>
  <c r="HU46" i="1" a="1"/>
  <c r="HU46" i="1" s="1"/>
  <c r="VL42" i="1" a="1"/>
  <c r="VL42" i="1" s="1"/>
  <c r="VL36" i="1" a="1"/>
  <c r="VL36" i="1" s="1"/>
  <c r="VL37" i="1" a="1"/>
  <c r="VL37" i="1" s="1"/>
  <c r="VL43" i="1" a="1"/>
  <c r="VL43" i="1" s="1"/>
  <c r="XA42" i="1" a="1"/>
  <c r="XA42" i="1" s="1"/>
  <c r="XA36" i="1" a="1"/>
  <c r="XA36" i="1" s="1"/>
  <c r="XA43" i="1" a="1"/>
  <c r="XA43" i="1" s="1"/>
  <c r="XA37" i="1" a="1"/>
  <c r="XA37" i="1" s="1"/>
  <c r="CF42" i="1" a="1"/>
  <c r="CF42" i="1" s="1"/>
  <c r="CF36" i="1" a="1"/>
  <c r="CF36" i="1" s="1"/>
  <c r="CF37" i="1" a="1"/>
  <c r="CF37" i="1" s="1"/>
  <c r="CF43" i="1" a="1"/>
  <c r="CF43" i="1" s="1"/>
  <c r="MR42" i="1" a="1"/>
  <c r="MR42" i="1" s="1"/>
  <c r="MR36" i="1" a="1"/>
  <c r="MR36" i="1" s="1"/>
  <c r="MR43" i="1" a="1"/>
  <c r="MR43" i="1" s="1"/>
  <c r="MR37" i="1" a="1"/>
  <c r="MR37" i="1" s="1"/>
  <c r="AAB42" i="1" a="1"/>
  <c r="AAB42" i="1" s="1"/>
  <c r="AAB36" i="1" a="1"/>
  <c r="AAB36" i="1" s="1"/>
  <c r="AAB43" i="1" a="1"/>
  <c r="AAB43" i="1" s="1"/>
  <c r="AAB37" i="1" a="1"/>
  <c r="AAB37" i="1" s="1"/>
  <c r="ZA42" i="1" a="1"/>
  <c r="ZA42" i="1" s="1"/>
  <c r="ZA36" i="1" a="1"/>
  <c r="ZA36" i="1" s="1"/>
  <c r="ZA43" i="1" a="1"/>
  <c r="ZA43" i="1" s="1"/>
  <c r="ZA37" i="1" a="1"/>
  <c r="ZA37" i="1" s="1"/>
  <c r="ABC42" i="1" a="1"/>
  <c r="ABC42" i="1" s="1"/>
  <c r="ABC36" i="1" a="1"/>
  <c r="ABC36" i="1" s="1"/>
  <c r="ABC43" i="1" a="1"/>
  <c r="ABC43" i="1" s="1"/>
  <c r="ABC37" i="1" a="1"/>
  <c r="ABC37" i="1" s="1"/>
  <c r="AEC42" i="1" a="1"/>
  <c r="AEC42" i="1" s="1"/>
  <c r="AEC36" i="1" a="1"/>
  <c r="AEC36" i="1" s="1"/>
  <c r="AEC37" i="1" a="1"/>
  <c r="AEC37" i="1" s="1"/>
  <c r="AEC43" i="1" a="1"/>
  <c r="AEC43" i="1" s="1"/>
  <c r="AFY42" i="1" a="1"/>
  <c r="AFY42" i="1" s="1"/>
  <c r="AFY36" i="1" a="1"/>
  <c r="AFY36" i="1" s="1"/>
  <c r="AFY43" i="1" a="1"/>
  <c r="AFY43" i="1" s="1"/>
  <c r="AFY37" i="1" a="1"/>
  <c r="AFY37" i="1" s="1"/>
  <c r="AEG42" i="1" a="1"/>
  <c r="AEG42" i="1" s="1"/>
  <c r="AEG36" i="1" a="1"/>
  <c r="AEG36" i="1" s="1"/>
  <c r="AEG43" i="1" a="1"/>
  <c r="AEG43" i="1" s="1"/>
  <c r="AEG37" i="1" a="1"/>
  <c r="AEG37" i="1" s="1"/>
  <c r="WT42" i="1" a="1"/>
  <c r="WT42" i="1" s="1"/>
  <c r="WT36" i="1" a="1"/>
  <c r="WT36" i="1" s="1"/>
  <c r="WT43" i="1" a="1"/>
  <c r="WT43" i="1" s="1"/>
  <c r="WT37" i="1" a="1"/>
  <c r="WT37" i="1" s="1"/>
  <c r="RE42" i="1" a="1"/>
  <c r="RE42" i="1" s="1"/>
  <c r="RE36" i="1" a="1"/>
  <c r="RE36" i="1" s="1"/>
  <c r="RE37" i="1" a="1"/>
  <c r="RE37" i="1" s="1"/>
  <c r="RE43" i="1" a="1"/>
  <c r="RE43" i="1" s="1"/>
  <c r="PH42" i="1" a="1"/>
  <c r="PH42" i="1" s="1"/>
  <c r="PH36" i="1" a="1"/>
  <c r="PH36" i="1" s="1"/>
  <c r="PH37" i="1" a="1"/>
  <c r="PH37" i="1" s="1"/>
  <c r="PH43" i="1" a="1"/>
  <c r="PH43" i="1" s="1"/>
  <c r="WV42" i="1" a="1"/>
  <c r="WV42" i="1" s="1"/>
  <c r="WV36" i="1" a="1"/>
  <c r="WV36" i="1" s="1"/>
  <c r="WV43" i="1" a="1"/>
  <c r="WV43" i="1" s="1"/>
  <c r="WV37" i="1" a="1"/>
  <c r="WV37" i="1" s="1"/>
  <c r="RG42" i="1" a="1"/>
  <c r="RG42" i="1" s="1"/>
  <c r="RG36" i="1" a="1"/>
  <c r="RG36" i="1" s="1"/>
  <c r="RG43" i="1" a="1"/>
  <c r="RG43" i="1" s="1"/>
  <c r="RG37" i="1" a="1"/>
  <c r="RG37" i="1" s="1"/>
  <c r="YR42" i="1" a="1"/>
  <c r="YR42" i="1" s="1"/>
  <c r="YR36" i="1" a="1"/>
  <c r="YR36" i="1" s="1"/>
  <c r="YR43" i="1" a="1"/>
  <c r="YR43" i="1" s="1"/>
  <c r="YR37" i="1" a="1"/>
  <c r="YR37" i="1" s="1"/>
  <c r="AFL42" i="1" a="1"/>
  <c r="AFL42" i="1" s="1"/>
  <c r="AFL36" i="1" a="1"/>
  <c r="AFL36" i="1" s="1"/>
  <c r="AFL43" i="1" a="1"/>
  <c r="AFL43" i="1" s="1"/>
  <c r="AFL37" i="1" a="1"/>
  <c r="AFL37" i="1" s="1"/>
  <c r="WA42" i="1" a="1"/>
  <c r="WA42" i="1" s="1"/>
  <c r="WA36" i="1" a="1"/>
  <c r="WA36" i="1" s="1"/>
  <c r="WA43" i="1" a="1"/>
  <c r="WA43" i="1" s="1"/>
  <c r="WA37" i="1" a="1"/>
  <c r="WA37" i="1" s="1"/>
  <c r="ZU42" i="1" a="1"/>
  <c r="ZU42" i="1" s="1"/>
  <c r="ZU36" i="1" a="1"/>
  <c r="ZU36" i="1" s="1"/>
  <c r="ZU43" i="1" a="1"/>
  <c r="ZU43" i="1" s="1"/>
  <c r="ZU37" i="1" a="1"/>
  <c r="ZU37" i="1" s="1"/>
  <c r="RJ42" i="1" a="1"/>
  <c r="RJ42" i="1" s="1"/>
  <c r="RJ36" i="1" a="1"/>
  <c r="RJ36" i="1" s="1"/>
  <c r="RJ43" i="1" a="1"/>
  <c r="RJ43" i="1" s="1"/>
  <c r="RJ37" i="1" a="1"/>
  <c r="RJ37" i="1" s="1"/>
  <c r="MN42" i="1" a="1"/>
  <c r="MN42" i="1" s="1"/>
  <c r="MN36" i="1" a="1"/>
  <c r="MN36" i="1" s="1"/>
  <c r="MN37" i="1" a="1"/>
  <c r="MN37" i="1" s="1"/>
  <c r="MN43" i="1" a="1"/>
  <c r="MN43" i="1" s="1"/>
  <c r="ABG42" i="1" a="1"/>
  <c r="ABG42" i="1" s="1"/>
  <c r="ABG36" i="1" a="1"/>
  <c r="ABG36" i="1" s="1"/>
  <c r="ABG37" i="1" a="1"/>
  <c r="ABG37" i="1" s="1"/>
  <c r="ABG43" i="1" a="1"/>
  <c r="ABG43" i="1" s="1"/>
  <c r="IJ42" i="1" a="1"/>
  <c r="IJ42" i="1" s="1"/>
  <c r="IJ36" i="1" a="1"/>
  <c r="IJ36" i="1" s="1"/>
  <c r="IJ48" i="1" a="1"/>
  <c r="IJ48" i="1" s="1"/>
  <c r="IJ49" i="1" s="1" a="1"/>
  <c r="IJ49" i="1" s="1"/>
  <c r="IJ47" i="1" a="1"/>
  <c r="IJ47" i="1" s="1"/>
  <c r="IJ44" i="1" a="1"/>
  <c r="IJ44" i="1" s="1"/>
  <c r="IJ43" i="1" a="1"/>
  <c r="IJ43" i="1" s="1"/>
  <c r="IJ37" i="1" a="1"/>
  <c r="IJ37" i="1" s="1"/>
  <c r="IJ45" i="1" a="1"/>
  <c r="IJ45" i="1" s="1"/>
  <c r="IJ46" i="1" a="1"/>
  <c r="IJ46" i="1" s="1"/>
  <c r="AGN42" i="1" a="1"/>
  <c r="AGN42" i="1" s="1"/>
  <c r="AGN36" i="1" a="1"/>
  <c r="AGN36" i="1" s="1"/>
  <c r="AGN43" i="1" a="1"/>
  <c r="AGN43" i="1" s="1"/>
  <c r="AGN37" i="1" a="1"/>
  <c r="AGN37" i="1" s="1"/>
  <c r="Q42" i="1" a="1"/>
  <c r="Q42" i="1" s="1"/>
  <c r="Q36" i="1" a="1"/>
  <c r="Q36" i="1" s="1"/>
  <c r="Q43" i="1" a="1"/>
  <c r="Q43" i="1" s="1"/>
  <c r="Q37" i="1" a="1"/>
  <c r="Q37" i="1" s="1"/>
  <c r="EN42" i="1" a="1"/>
  <c r="EN42" i="1" s="1"/>
  <c r="EN36" i="1" a="1"/>
  <c r="EN36" i="1" s="1"/>
  <c r="EN43" i="1" a="1"/>
  <c r="EN43" i="1" s="1"/>
  <c r="EN37" i="1" a="1"/>
  <c r="EN37" i="1" s="1"/>
  <c r="NR42" i="1" a="1"/>
  <c r="NR42" i="1" s="1"/>
  <c r="NR36" i="1" a="1"/>
  <c r="NR36" i="1" s="1"/>
  <c r="NR43" i="1" a="1"/>
  <c r="NR43" i="1" s="1"/>
  <c r="NR37" i="1" a="1"/>
  <c r="NR37" i="1" s="1"/>
  <c r="AAY42" i="1" a="1"/>
  <c r="AAY42" i="1" s="1"/>
  <c r="AAY36" i="1" a="1"/>
  <c r="AAY36" i="1" s="1"/>
  <c r="AAY43" i="1" a="1"/>
  <c r="AAY43" i="1" s="1"/>
  <c r="AAY37" i="1" a="1"/>
  <c r="AAY37" i="1" s="1"/>
  <c r="AAC42" i="1" a="1"/>
  <c r="AAC42" i="1" s="1"/>
  <c r="AAC36" i="1" a="1"/>
  <c r="AAC36" i="1" s="1"/>
  <c r="AAC37" i="1" a="1"/>
  <c r="AAC37" i="1" s="1"/>
  <c r="AAC43" i="1" a="1"/>
  <c r="AAC43" i="1" s="1"/>
  <c r="ACF42" i="1" a="1"/>
  <c r="ACF42" i="1" s="1"/>
  <c r="ACF36" i="1" a="1"/>
  <c r="ACF36" i="1" s="1"/>
  <c r="ACF43" i="1" a="1"/>
  <c r="ACF43" i="1" s="1"/>
  <c r="ACF37" i="1" a="1"/>
  <c r="ACF37" i="1" s="1"/>
  <c r="AEZ42" i="1" a="1"/>
  <c r="AEZ42" i="1" s="1"/>
  <c r="AEZ36" i="1" a="1"/>
  <c r="AEZ36" i="1" s="1"/>
  <c r="AEZ43" i="1" a="1"/>
  <c r="AEZ43" i="1" s="1"/>
  <c r="AEZ37" i="1" a="1"/>
  <c r="AEZ37" i="1" s="1"/>
  <c r="AGV42" i="1" a="1"/>
  <c r="AGV42" i="1" s="1"/>
  <c r="AGV36" i="1" a="1"/>
  <c r="AGV36" i="1" s="1"/>
  <c r="AGV43" i="1" a="1"/>
  <c r="AGV43" i="1" s="1"/>
  <c r="AGV37" i="1" a="1"/>
  <c r="AGV37" i="1" s="1"/>
  <c r="AFF42" i="1" a="1"/>
  <c r="AFF42" i="1" s="1"/>
  <c r="AFF36" i="1" a="1"/>
  <c r="AFF36" i="1" s="1"/>
  <c r="AFF37" i="1" a="1"/>
  <c r="AFF37" i="1" s="1"/>
  <c r="AFF43" i="1" a="1"/>
  <c r="AFF43" i="1" s="1"/>
  <c r="AAN42" i="1" a="1"/>
  <c r="AAN42" i="1" s="1"/>
  <c r="AAN36" i="1" a="1"/>
  <c r="AAN36" i="1" s="1"/>
  <c r="AAN43" i="1" a="1"/>
  <c r="AAN43" i="1" s="1"/>
  <c r="AAN37" i="1" a="1"/>
  <c r="AAN37" i="1" s="1"/>
  <c r="TB42" i="1" a="1"/>
  <c r="TB42" i="1" s="1"/>
  <c r="TB36" i="1" a="1"/>
  <c r="TB36" i="1" s="1"/>
  <c r="TB37" i="1" a="1"/>
  <c r="TB37" i="1" s="1"/>
  <c r="TB43" i="1" a="1"/>
  <c r="TB43" i="1" s="1"/>
  <c r="RF42" i="1" a="1"/>
  <c r="RF42" i="1" s="1"/>
  <c r="RF36" i="1" a="1"/>
  <c r="RF36" i="1" s="1"/>
  <c r="RF43" i="1" a="1"/>
  <c r="RF43" i="1" s="1"/>
  <c r="RF37" i="1" a="1"/>
  <c r="RF37" i="1" s="1"/>
  <c r="XS42" i="1" a="1"/>
  <c r="XS42" i="1" s="1"/>
  <c r="XS36" i="1" a="1"/>
  <c r="XS36" i="1" s="1"/>
  <c r="XS43" i="1" a="1"/>
  <c r="XS43" i="1" s="1"/>
  <c r="XS37" i="1" a="1"/>
  <c r="XS37" i="1" s="1"/>
  <c r="SD42" i="1" a="1"/>
  <c r="SD42" i="1" s="1"/>
  <c r="SD36" i="1" a="1"/>
  <c r="SD36" i="1" s="1"/>
  <c r="SD43" i="1" a="1"/>
  <c r="SD43" i="1" s="1"/>
  <c r="SD37" i="1" a="1"/>
  <c r="SD37" i="1" s="1"/>
  <c r="ZP42" i="1" a="1"/>
  <c r="ZP42" i="1" s="1"/>
  <c r="ZP36" i="1" a="1"/>
  <c r="ZP36" i="1" s="1"/>
  <c r="ZP43" i="1" a="1"/>
  <c r="ZP43" i="1" s="1"/>
  <c r="ZP37" i="1" a="1"/>
  <c r="ZP37" i="1" s="1"/>
  <c r="AGK42" i="1" a="1"/>
  <c r="AGK42" i="1" s="1"/>
  <c r="AGK36" i="1" a="1"/>
  <c r="AGK36" i="1" s="1"/>
  <c r="AGK43" i="1" a="1"/>
  <c r="AGK43" i="1" s="1"/>
  <c r="AGK37" i="1" a="1"/>
  <c r="AGK37" i="1" s="1"/>
  <c r="XW42" i="1" a="1"/>
  <c r="XW42" i="1" s="1"/>
  <c r="XW36" i="1" a="1"/>
  <c r="XW36" i="1" s="1"/>
  <c r="XW37" i="1" a="1"/>
  <c r="XW37" i="1" s="1"/>
  <c r="XW43" i="1" a="1"/>
  <c r="XW43" i="1" s="1"/>
  <c r="ADS42" i="1" a="1"/>
  <c r="ADS42" i="1" s="1"/>
  <c r="ADS36" i="1" a="1"/>
  <c r="ADS36" i="1" s="1"/>
  <c r="ADS37" i="1" a="1"/>
  <c r="ADS37" i="1" s="1"/>
  <c r="ADS43" i="1" a="1"/>
  <c r="ADS43" i="1" s="1"/>
  <c r="SI42" i="1" a="1"/>
  <c r="SI42" i="1" s="1"/>
  <c r="SI36" i="1" a="1"/>
  <c r="SI36" i="1" s="1"/>
  <c r="SI37" i="1" a="1"/>
  <c r="SI37" i="1" s="1"/>
  <c r="SI43" i="1" a="1"/>
  <c r="SI43" i="1" s="1"/>
  <c r="ON42" i="1" a="1"/>
  <c r="ON42" i="1" s="1"/>
  <c r="ON36" i="1" a="1"/>
  <c r="ON36" i="1" s="1"/>
  <c r="ON43" i="1" a="1"/>
  <c r="ON43" i="1" s="1"/>
  <c r="ON37" i="1" a="1"/>
  <c r="ON37" i="1" s="1"/>
  <c r="IX42" i="1" a="1"/>
  <c r="IX42" i="1" s="1"/>
  <c r="IX36" i="1" a="1"/>
  <c r="IX36" i="1" s="1"/>
  <c r="IX48" i="1" a="1"/>
  <c r="IX48" i="1" s="1"/>
  <c r="IX49" i="1" s="1" a="1"/>
  <c r="IX49" i="1" s="1"/>
  <c r="IX44" i="1" a="1"/>
  <c r="IX44" i="1" s="1"/>
  <c r="IX46" i="1" a="1"/>
  <c r="IX46" i="1" s="1"/>
  <c r="IX37" i="1" a="1"/>
  <c r="IX37" i="1" s="1"/>
  <c r="IX47" i="1" a="1"/>
  <c r="IX47" i="1" s="1"/>
  <c r="IX43" i="1" a="1"/>
  <c r="IX43" i="1" s="1"/>
  <c r="IX45" i="1" a="1"/>
  <c r="IX45" i="1" s="1"/>
  <c r="CE42" i="1" a="1"/>
  <c r="CE42" i="1" s="1"/>
  <c r="CE36" i="1" a="1"/>
  <c r="CE36" i="1" s="1"/>
  <c r="CE37" i="1" a="1"/>
  <c r="CE37" i="1" s="1"/>
  <c r="CE43" i="1" a="1"/>
  <c r="CE43" i="1" s="1"/>
  <c r="JL42" i="1" a="1"/>
  <c r="JL42" i="1" s="1"/>
  <c r="JL36" i="1" a="1"/>
  <c r="JL36" i="1" s="1"/>
  <c r="JL43" i="1" a="1"/>
  <c r="JL43" i="1" s="1"/>
  <c r="JL37" i="1" a="1"/>
  <c r="JL37" i="1" s="1"/>
  <c r="OR42" i="1" a="1"/>
  <c r="OR42" i="1" s="1"/>
  <c r="OR36" i="1" a="1"/>
  <c r="OR36" i="1" s="1"/>
  <c r="OR43" i="1" a="1"/>
  <c r="OR43" i="1" s="1"/>
  <c r="OR37" i="1" a="1"/>
  <c r="OR37" i="1" s="1"/>
  <c r="AFT42" i="1" a="1"/>
  <c r="AFT42" i="1" s="1"/>
  <c r="AFT36" i="1" a="1"/>
  <c r="AFT36" i="1" s="1"/>
  <c r="AFT37" i="1" a="1"/>
  <c r="AFT37" i="1" s="1"/>
  <c r="AFT43" i="1" a="1"/>
  <c r="AFT43" i="1" s="1"/>
  <c r="ABA42" i="1" a="1"/>
  <c r="ABA42" i="1" s="1"/>
  <c r="ABA36" i="1" a="1"/>
  <c r="ABA36" i="1" s="1"/>
  <c r="ABA43" i="1" a="1"/>
  <c r="ABA43" i="1" s="1"/>
  <c r="ABA37" i="1" a="1"/>
  <c r="ABA37" i="1" s="1"/>
  <c r="AEB42" i="1" a="1"/>
  <c r="AEB42" i="1" s="1"/>
  <c r="AEB36" i="1" a="1"/>
  <c r="AEB36" i="1" s="1"/>
  <c r="AEB37" i="1" a="1"/>
  <c r="AEB37" i="1" s="1"/>
  <c r="AEB43" i="1" a="1"/>
  <c r="AEB43" i="1" s="1"/>
  <c r="AFX42" i="1" a="1"/>
  <c r="AFX42" i="1" s="1"/>
  <c r="AFX36" i="1" a="1"/>
  <c r="AFX36" i="1" s="1"/>
  <c r="AFX37" i="1" a="1"/>
  <c r="AFX37" i="1" s="1"/>
  <c r="AFX43" i="1" a="1"/>
  <c r="AFX43" i="1" s="1"/>
  <c r="NZ42" i="1" a="1"/>
  <c r="NZ42" i="1" s="1"/>
  <c r="NZ36" i="1" a="1"/>
  <c r="NZ36" i="1" s="1"/>
  <c r="NZ37" i="1" a="1"/>
  <c r="NZ37" i="1" s="1"/>
  <c r="NZ43" i="1" a="1"/>
  <c r="NZ43" i="1" s="1"/>
  <c r="AGB42" i="1" a="1"/>
  <c r="AGB42" i="1" s="1"/>
  <c r="AGB36" i="1" a="1"/>
  <c r="AGB36" i="1" s="1"/>
  <c r="AGB43" i="1" a="1"/>
  <c r="AGB43" i="1" s="1"/>
  <c r="AGB37" i="1" a="1"/>
  <c r="AGB37" i="1" s="1"/>
  <c r="ACO42" i="1" a="1"/>
  <c r="ACO42" i="1" s="1"/>
  <c r="ACO36" i="1" a="1"/>
  <c r="ACO36" i="1" s="1"/>
  <c r="ACO43" i="1" a="1"/>
  <c r="ACO43" i="1" s="1"/>
  <c r="ACO37" i="1" a="1"/>
  <c r="ACO37" i="1" s="1"/>
  <c r="TX42" i="1" a="1"/>
  <c r="TX42" i="1" s="1"/>
  <c r="TX36" i="1" a="1"/>
  <c r="TX36" i="1" s="1"/>
  <c r="TX43" i="1" a="1"/>
  <c r="TX43" i="1" s="1"/>
  <c r="TX37" i="1" a="1"/>
  <c r="TX37" i="1" s="1"/>
  <c r="SB42" i="1" a="1"/>
  <c r="SB42" i="1" s="1"/>
  <c r="SB36" i="1" a="1"/>
  <c r="SB36" i="1" s="1"/>
  <c r="SB43" i="1" a="1"/>
  <c r="SB43" i="1" s="1"/>
  <c r="SB37" i="1" a="1"/>
  <c r="SB37" i="1" s="1"/>
  <c r="YQ42" i="1" a="1"/>
  <c r="YQ42" i="1" s="1"/>
  <c r="YQ36" i="1" a="1"/>
  <c r="YQ36" i="1" s="1"/>
  <c r="YQ37" i="1" a="1"/>
  <c r="YQ37" i="1" s="1"/>
  <c r="YQ43" i="1" a="1"/>
  <c r="YQ43" i="1" s="1"/>
  <c r="UA42" i="1" a="1"/>
  <c r="UA42" i="1" s="1"/>
  <c r="UA36" i="1" a="1"/>
  <c r="UA36" i="1" s="1"/>
  <c r="UA43" i="1" a="1"/>
  <c r="UA43" i="1" s="1"/>
  <c r="UA37" i="1" a="1"/>
  <c r="UA37" i="1" s="1"/>
  <c r="AGJ42" i="1" a="1"/>
  <c r="AGJ42" i="1" s="1"/>
  <c r="AGJ36" i="1" a="1"/>
  <c r="AGJ36" i="1" s="1"/>
  <c r="AGJ37" i="1" a="1"/>
  <c r="AGJ37" i="1" s="1"/>
  <c r="AGJ43" i="1" a="1"/>
  <c r="AGJ43" i="1" s="1"/>
  <c r="FJ42" i="1" a="1"/>
  <c r="FJ42" i="1" s="1"/>
  <c r="FJ36" i="1" a="1"/>
  <c r="FJ36" i="1" s="1"/>
  <c r="FJ37" i="1" a="1"/>
  <c r="FJ37" i="1" s="1"/>
  <c r="FJ43" i="1" a="1"/>
  <c r="FJ43" i="1" s="1"/>
  <c r="YS42" i="1" a="1"/>
  <c r="YS42" i="1" s="1"/>
  <c r="YS36" i="1" a="1"/>
  <c r="YS36" i="1" s="1"/>
  <c r="YS43" i="1" a="1"/>
  <c r="YS43" i="1" s="1"/>
  <c r="YS37" i="1" a="1"/>
  <c r="YS37" i="1" s="1"/>
  <c r="AFM42" i="1" a="1"/>
  <c r="AFM42" i="1" s="1"/>
  <c r="AFM36" i="1" a="1"/>
  <c r="AFM36" i="1" s="1"/>
  <c r="AFM43" i="1" a="1"/>
  <c r="AFM43" i="1" s="1"/>
  <c r="AFM37" i="1" a="1"/>
  <c r="AFM37" i="1" s="1"/>
  <c r="UF42" i="1" a="1"/>
  <c r="UF42" i="1" s="1"/>
  <c r="UF36" i="1" a="1"/>
  <c r="UF36" i="1" s="1"/>
  <c r="UF37" i="1" a="1"/>
  <c r="UF37" i="1" s="1"/>
  <c r="UF43" i="1" a="1"/>
  <c r="UF43" i="1" s="1"/>
  <c r="PN42" i="1" a="1"/>
  <c r="PN42" i="1" s="1"/>
  <c r="PN36" i="1" a="1"/>
  <c r="PN36" i="1" s="1"/>
  <c r="PN37" i="1" a="1"/>
  <c r="PN37" i="1" s="1"/>
  <c r="PN43" i="1" a="1"/>
  <c r="PN43" i="1" s="1"/>
  <c r="IK42" i="1" a="1"/>
  <c r="IK42" i="1" s="1"/>
  <c r="IK36" i="1" a="1"/>
  <c r="IK36" i="1" s="1"/>
  <c r="IK48" i="1" a="1"/>
  <c r="IK48" i="1" s="1"/>
  <c r="IK49" i="1" s="1" a="1"/>
  <c r="IK49" i="1" s="1"/>
  <c r="IK37" i="1" a="1"/>
  <c r="IK37" i="1" s="1"/>
  <c r="IK43" i="1" a="1"/>
  <c r="IK43" i="1" s="1"/>
  <c r="IK44" i="1" a="1"/>
  <c r="IK44" i="1" s="1"/>
  <c r="IK47" i="1" a="1"/>
  <c r="IK47" i="1" s="1"/>
  <c r="IK45" i="1" a="1"/>
  <c r="IK45" i="1" s="1"/>
  <c r="IK46" i="1" a="1"/>
  <c r="IK46" i="1" s="1"/>
  <c r="EL42" i="1" a="1"/>
  <c r="EL42" i="1" s="1"/>
  <c r="EL36" i="1" a="1"/>
  <c r="EL36" i="1" s="1"/>
  <c r="EL37" i="1" a="1"/>
  <c r="EL37" i="1" s="1"/>
  <c r="EL43" i="1" a="1"/>
  <c r="EL43" i="1" s="1"/>
  <c r="EM42" i="1" a="1"/>
  <c r="EM42" i="1" s="1"/>
  <c r="EM36" i="1" a="1"/>
  <c r="EM36" i="1" s="1"/>
  <c r="EM43" i="1" a="1"/>
  <c r="EM43" i="1" s="1"/>
  <c r="EM37" i="1" a="1"/>
  <c r="EM37" i="1" s="1"/>
  <c r="MQ42" i="1" a="1"/>
  <c r="MQ42" i="1" s="1"/>
  <c r="MQ36" i="1" a="1"/>
  <c r="MQ36" i="1" s="1"/>
  <c r="MQ43" i="1" a="1"/>
  <c r="MQ43" i="1" s="1"/>
  <c r="MQ37" i="1" a="1"/>
  <c r="MQ37" i="1" s="1"/>
  <c r="PP42" i="1" a="1"/>
  <c r="PP42" i="1" s="1"/>
  <c r="PP36" i="1" a="1"/>
  <c r="PP36" i="1" s="1"/>
  <c r="PP43" i="1" a="1"/>
  <c r="PP43" i="1" s="1"/>
  <c r="PP37" i="1" a="1"/>
  <c r="PP37" i="1" s="1"/>
  <c r="AGP42" i="1" a="1"/>
  <c r="AGP42" i="1" s="1"/>
  <c r="AGP36" i="1" a="1"/>
  <c r="AGP36" i="1" s="1"/>
  <c r="AGP43" i="1" a="1"/>
  <c r="AGP43" i="1" s="1"/>
  <c r="AGP37" i="1" a="1"/>
  <c r="AGP37" i="1" s="1"/>
  <c r="ADA42" i="1" a="1"/>
  <c r="ADA42" i="1" s="1"/>
  <c r="ADA36" i="1" a="1"/>
  <c r="ADA36" i="1" s="1"/>
  <c r="ADA37" i="1" a="1"/>
  <c r="ADA37" i="1" s="1"/>
  <c r="ADA43" i="1" a="1"/>
  <c r="ADA43" i="1" s="1"/>
  <c r="AEX42" i="1" a="1"/>
  <c r="AEX42" i="1" s="1"/>
  <c r="AEX36" i="1" a="1"/>
  <c r="AEX36" i="1" s="1"/>
  <c r="AEX37" i="1" a="1"/>
  <c r="AEX37" i="1" s="1"/>
  <c r="AEX43" i="1" a="1"/>
  <c r="AEX43" i="1" s="1"/>
  <c r="AGT42" i="1" a="1"/>
  <c r="AGT42" i="1" s="1"/>
  <c r="AGT36" i="1" a="1"/>
  <c r="AGT36" i="1" s="1"/>
  <c r="AGT43" i="1" a="1"/>
  <c r="AGT43" i="1" s="1"/>
  <c r="AGT37" i="1" a="1"/>
  <c r="AGT37" i="1" s="1"/>
  <c r="QV42" i="1" a="1"/>
  <c r="QV42" i="1" s="1"/>
  <c r="QV36" i="1" a="1"/>
  <c r="QV36" i="1" s="1"/>
  <c r="QV37" i="1" a="1"/>
  <c r="QV37" i="1" s="1"/>
  <c r="QV43" i="1" a="1"/>
  <c r="QV43" i="1" s="1"/>
  <c r="AHA42" i="1" a="1"/>
  <c r="AHA42" i="1" s="1"/>
  <c r="AHA36" i="1" a="1"/>
  <c r="AHA36" i="1" s="1"/>
  <c r="AHA43" i="1" a="1"/>
  <c r="AHA43" i="1" s="1"/>
  <c r="AHA37" i="1" a="1"/>
  <c r="AHA37" i="1" s="1"/>
  <c r="ADL42" i="1" a="1"/>
  <c r="ADL42" i="1" s="1"/>
  <c r="ADL36" i="1" a="1"/>
  <c r="ADL36" i="1" s="1"/>
  <c r="ADL37" i="1" a="1"/>
  <c r="ADL37" i="1" s="1"/>
  <c r="ADL43" i="1" a="1"/>
  <c r="ADL43" i="1" s="1"/>
  <c r="VU42" i="1" a="1"/>
  <c r="VU42" i="1" s="1"/>
  <c r="VU36" i="1" a="1"/>
  <c r="VU36" i="1" s="1"/>
  <c r="VU37" i="1" a="1"/>
  <c r="VU37" i="1" s="1"/>
  <c r="VU43" i="1" a="1"/>
  <c r="VU43" i="1" s="1"/>
  <c r="TY42" i="1" a="1"/>
  <c r="TY42" i="1" s="1"/>
  <c r="TY36" i="1" a="1"/>
  <c r="TY36" i="1" s="1"/>
  <c r="TY37" i="1" a="1"/>
  <c r="TY37" i="1" s="1"/>
  <c r="TY43" i="1" a="1"/>
  <c r="TY43" i="1" s="1"/>
  <c r="ZN42" i="1" a="1"/>
  <c r="ZN42" i="1" s="1"/>
  <c r="ZN36" i="1" a="1"/>
  <c r="ZN36" i="1" s="1"/>
  <c r="ZN37" i="1" a="1"/>
  <c r="ZN37" i="1" s="1"/>
  <c r="ZN43" i="1" a="1"/>
  <c r="ZN43" i="1" s="1"/>
  <c r="UZ42" i="1" a="1"/>
  <c r="UZ42" i="1" s="1"/>
  <c r="UZ36" i="1" a="1"/>
  <c r="UZ36" i="1" s="1"/>
  <c r="UZ37" i="1" a="1"/>
  <c r="UZ37" i="1" s="1"/>
  <c r="UZ43" i="1" a="1"/>
  <c r="UZ43" i="1" s="1"/>
  <c r="ES42" i="1" a="1"/>
  <c r="ES42" i="1" s="1"/>
  <c r="ES36" i="1" a="1"/>
  <c r="ES36" i="1" s="1"/>
  <c r="ES43" i="1" a="1"/>
  <c r="ES43" i="1" s="1"/>
  <c r="ES37" i="1" a="1"/>
  <c r="ES37" i="1" s="1"/>
  <c r="NC42" i="1" a="1"/>
  <c r="NC42" i="1" s="1"/>
  <c r="NC36" i="1" a="1"/>
  <c r="NC36" i="1" s="1"/>
  <c r="NC43" i="1" a="1"/>
  <c r="NC43" i="1" s="1"/>
  <c r="NC37" i="1" a="1"/>
  <c r="NC37" i="1" s="1"/>
  <c r="ZT42" i="1" a="1"/>
  <c r="ZT42" i="1" s="1"/>
  <c r="ZT36" i="1" a="1"/>
  <c r="ZT36" i="1" s="1"/>
  <c r="ZT37" i="1" a="1"/>
  <c r="ZT37" i="1" s="1"/>
  <c r="ZT43" i="1" a="1"/>
  <c r="ZT43" i="1" s="1"/>
  <c r="AGL42" i="1" a="1"/>
  <c r="AGL42" i="1" s="1"/>
  <c r="AGL36" i="1" a="1"/>
  <c r="AGL36" i="1" s="1"/>
  <c r="AGL43" i="1" a="1"/>
  <c r="AGL43" i="1" s="1"/>
  <c r="AGL37" i="1" a="1"/>
  <c r="AGL37" i="1" s="1"/>
  <c r="VC42" i="1" a="1"/>
  <c r="VC42" i="1" s="1"/>
  <c r="VC36" i="1" a="1"/>
  <c r="VC36" i="1" s="1"/>
  <c r="VC43" i="1" a="1"/>
  <c r="VC43" i="1" s="1"/>
  <c r="VC37" i="1" a="1"/>
  <c r="VC37" i="1" s="1"/>
  <c r="QM42" i="1" a="1"/>
  <c r="QM42" i="1" s="1"/>
  <c r="QM36" i="1" a="1"/>
  <c r="QM36" i="1" s="1"/>
  <c r="QM37" i="1" a="1"/>
  <c r="QM37" i="1" s="1"/>
  <c r="QM43" i="1" a="1"/>
  <c r="QM43" i="1" s="1"/>
  <c r="ZR42" i="1" a="1"/>
  <c r="ZR42" i="1" s="1"/>
  <c r="ZR36" i="1" a="1"/>
  <c r="ZR36" i="1" s="1"/>
  <c r="ZR43" i="1" a="1"/>
  <c r="ZR43" i="1" s="1"/>
  <c r="ZR37" i="1" a="1"/>
  <c r="ZR37" i="1" s="1"/>
  <c r="IO42" i="1" a="1"/>
  <c r="IO42" i="1" s="1"/>
  <c r="IO36" i="1" a="1"/>
  <c r="IO36" i="1" s="1"/>
  <c r="IO48" i="1" a="1"/>
  <c r="IO48" i="1" s="1"/>
  <c r="IO49" i="1" s="1" a="1"/>
  <c r="IO49" i="1" s="1"/>
  <c r="IO47" i="1" a="1"/>
  <c r="IO47" i="1" s="1"/>
  <c r="IO37" i="1" a="1"/>
  <c r="IO37" i="1" s="1"/>
  <c r="IO44" i="1" a="1"/>
  <c r="IO44" i="1" s="1"/>
  <c r="IO43" i="1" a="1"/>
  <c r="IO43" i="1" s="1"/>
  <c r="IO45" i="1" a="1"/>
  <c r="IO45" i="1" s="1"/>
  <c r="IO46" i="1" a="1"/>
  <c r="IO46" i="1" s="1"/>
  <c r="JK42" i="1" a="1"/>
  <c r="JK42" i="1" s="1"/>
  <c r="JK36" i="1" a="1"/>
  <c r="JK36" i="1" s="1"/>
  <c r="JK43" i="1" a="1"/>
  <c r="JK43" i="1" s="1"/>
  <c r="JK37" i="1" a="1"/>
  <c r="JK37" i="1" s="1"/>
  <c r="NQ42" i="1" a="1"/>
  <c r="NQ42" i="1" s="1"/>
  <c r="NQ36" i="1" a="1"/>
  <c r="NQ36" i="1" s="1"/>
  <c r="NQ37" i="1" a="1"/>
  <c r="NQ37" i="1" s="1"/>
  <c r="NQ43" i="1" a="1"/>
  <c r="NQ43" i="1" s="1"/>
  <c r="RM42" i="1" a="1"/>
  <c r="RM42" i="1" s="1"/>
  <c r="RM36" i="1" a="1"/>
  <c r="RM36" i="1" s="1"/>
  <c r="RM43" i="1" a="1"/>
  <c r="RM43" i="1" s="1"/>
  <c r="RM37" i="1" a="1"/>
  <c r="RM37" i="1" s="1"/>
  <c r="EQ42" i="1" a="1"/>
  <c r="EQ42" i="1" s="1"/>
  <c r="EQ36" i="1" a="1"/>
  <c r="EQ36" i="1" s="1"/>
  <c r="EQ43" i="1" a="1"/>
  <c r="EQ43" i="1" s="1"/>
  <c r="EQ37" i="1" a="1"/>
  <c r="EQ37" i="1" s="1"/>
  <c r="AEA42" i="1" a="1"/>
  <c r="AEA42" i="1" s="1"/>
  <c r="AEA36" i="1" a="1"/>
  <c r="AEA36" i="1" s="1"/>
  <c r="AEA43" i="1" a="1"/>
  <c r="AEA43" i="1" s="1"/>
  <c r="AEA37" i="1" a="1"/>
  <c r="AEA37" i="1" s="1"/>
  <c r="AFW42" i="1" a="1"/>
  <c r="AFW42" i="1" s="1"/>
  <c r="AFW36" i="1" a="1"/>
  <c r="AFW36" i="1" s="1"/>
  <c r="AFW43" i="1" a="1"/>
  <c r="AFW43" i="1" s="1"/>
  <c r="AFW37" i="1" a="1"/>
  <c r="AFW37" i="1" s="1"/>
  <c r="OX42" i="1" a="1"/>
  <c r="OX42" i="1" s="1"/>
  <c r="OX36" i="1" a="1"/>
  <c r="OX36" i="1" s="1"/>
  <c r="OX43" i="1" a="1"/>
  <c r="OX43" i="1" s="1"/>
  <c r="OX37" i="1" a="1"/>
  <c r="OX37" i="1" s="1"/>
  <c r="SS42" i="1" a="1"/>
  <c r="SS42" i="1" s="1"/>
  <c r="SS36" i="1" a="1"/>
  <c r="SS36" i="1" s="1"/>
  <c r="SS37" i="1" a="1"/>
  <c r="SS37" i="1" s="1"/>
  <c r="SS43" i="1" a="1"/>
  <c r="SS43" i="1" s="1"/>
  <c r="QC42" i="1" a="1"/>
  <c r="QC42" i="1" s="1"/>
  <c r="QC36" i="1" a="1"/>
  <c r="QC36" i="1" s="1"/>
  <c r="QC43" i="1" a="1"/>
  <c r="QC43" i="1" s="1"/>
  <c r="QC37" i="1" a="1"/>
  <c r="QC37" i="1" s="1"/>
  <c r="AEJ42" i="1" a="1"/>
  <c r="AEJ42" i="1" s="1"/>
  <c r="AEJ36" i="1" a="1"/>
  <c r="AEJ36" i="1" s="1"/>
  <c r="AEJ43" i="1" a="1"/>
  <c r="AEJ43" i="1" s="1"/>
  <c r="AEJ37" i="1" a="1"/>
  <c r="AEJ37" i="1" s="1"/>
  <c r="WU42" i="1" a="1"/>
  <c r="WU42" i="1" s="1"/>
  <c r="WU36" i="1" a="1"/>
  <c r="WU36" i="1" s="1"/>
  <c r="WU43" i="1" a="1"/>
  <c r="WU43" i="1" s="1"/>
  <c r="WU37" i="1" a="1"/>
  <c r="WU37" i="1" s="1"/>
  <c r="UY42" i="1" a="1"/>
  <c r="UY42" i="1" s="1"/>
  <c r="UY36" i="1" a="1"/>
  <c r="UY36" i="1" s="1"/>
  <c r="UY37" i="1" a="1"/>
  <c r="UY37" i="1" s="1"/>
  <c r="UY43" i="1" a="1"/>
  <c r="UY43" i="1" s="1"/>
  <c r="AAQ42" i="1" a="1"/>
  <c r="AAQ42" i="1" s="1"/>
  <c r="AAQ36" i="1" a="1"/>
  <c r="AAQ36" i="1" s="1"/>
  <c r="AAQ37" i="1" a="1"/>
  <c r="AAQ37" i="1" s="1"/>
  <c r="AAQ43" i="1" a="1"/>
  <c r="AAQ43" i="1" s="1"/>
  <c r="VX42" i="1" a="1"/>
  <c r="VX42" i="1" s="1"/>
  <c r="VX36" i="1" a="1"/>
  <c r="VX36" i="1" s="1"/>
  <c r="VX43" i="1" a="1"/>
  <c r="VX43" i="1" s="1"/>
  <c r="VX37" i="1" a="1"/>
  <c r="VX37" i="1" s="1"/>
  <c r="JT42" i="1" a="1"/>
  <c r="JT42" i="1" s="1"/>
  <c r="JT36" i="1" a="1"/>
  <c r="JT36" i="1" s="1"/>
  <c r="JT43" i="1" a="1"/>
  <c r="JT43" i="1" s="1"/>
  <c r="JT37" i="1" a="1"/>
  <c r="JT37" i="1" s="1"/>
  <c r="QZ42" i="1" a="1"/>
  <c r="QZ42" i="1" s="1"/>
  <c r="QZ36" i="1" a="1"/>
  <c r="QZ36" i="1" s="1"/>
  <c r="QZ37" i="1" a="1"/>
  <c r="QZ37" i="1" s="1"/>
  <c r="QZ43" i="1" a="1"/>
  <c r="QZ43" i="1" s="1"/>
  <c r="AEQ42" i="1" a="1"/>
  <c r="AEQ42" i="1" s="1"/>
  <c r="AEQ36" i="1" a="1"/>
  <c r="AEQ36" i="1" s="1"/>
  <c r="AEQ37" i="1" a="1"/>
  <c r="AEQ37" i="1" s="1"/>
  <c r="AEQ43" i="1" a="1"/>
  <c r="AEQ43" i="1" s="1"/>
  <c r="MX42" i="1" a="1"/>
  <c r="MX42" i="1" s="1"/>
  <c r="MX36" i="1" a="1"/>
  <c r="MX36" i="1" s="1"/>
  <c r="MX37" i="1" a="1"/>
  <c r="MX37" i="1" s="1"/>
  <c r="MX43" i="1" a="1"/>
  <c r="MX43" i="1" s="1"/>
  <c r="WC42" i="1" a="1"/>
  <c r="WC42" i="1" s="1"/>
  <c r="WC36" i="1" a="1"/>
  <c r="WC36" i="1" s="1"/>
  <c r="WC43" i="1" a="1"/>
  <c r="WC43" i="1" s="1"/>
  <c r="WC37" i="1" a="1"/>
  <c r="WC37" i="1" s="1"/>
  <c r="SJ42" i="1" a="1"/>
  <c r="SJ42" i="1" s="1"/>
  <c r="SJ36" i="1" a="1"/>
  <c r="SJ36" i="1" s="1"/>
  <c r="SJ37" i="1" a="1"/>
  <c r="SJ37" i="1" s="1"/>
  <c r="SJ43" i="1" a="1"/>
  <c r="SJ43" i="1" s="1"/>
  <c r="ZQ42" i="1" a="1"/>
  <c r="ZQ42" i="1" s="1"/>
  <c r="ZQ36" i="1" a="1"/>
  <c r="ZQ36" i="1" s="1"/>
  <c r="ZQ37" i="1" a="1"/>
  <c r="ZQ37" i="1" s="1"/>
  <c r="ZQ43" i="1" a="1"/>
  <c r="ZQ43" i="1" s="1"/>
  <c r="IL42" i="1" a="1"/>
  <c r="IL42" i="1" s="1"/>
  <c r="IL36" i="1" a="1"/>
  <c r="IL36" i="1" s="1"/>
  <c r="IL48" i="1" a="1"/>
  <c r="IL48" i="1" s="1"/>
  <c r="IL49" i="1" s="1" a="1"/>
  <c r="IL49" i="1" s="1"/>
  <c r="IL44" i="1" a="1"/>
  <c r="IL44" i="1" s="1"/>
  <c r="IL47" i="1" a="1"/>
  <c r="IL47" i="1" s="1"/>
  <c r="IL43" i="1" a="1"/>
  <c r="IL43" i="1" s="1"/>
  <c r="IL45" i="1" a="1"/>
  <c r="IL45" i="1" s="1"/>
  <c r="IL37" i="1" a="1"/>
  <c r="IL37" i="1" s="1"/>
  <c r="IL46" i="1" a="1"/>
  <c r="IL46" i="1" s="1"/>
  <c r="SK42" i="1" a="1"/>
  <c r="SK42" i="1" s="1"/>
  <c r="SK36" i="1" a="1"/>
  <c r="SK36" i="1" s="1"/>
  <c r="SK43" i="1" a="1"/>
  <c r="SK43" i="1" s="1"/>
  <c r="SK37" i="1" a="1"/>
  <c r="SK37" i="1" s="1"/>
  <c r="KM42" i="1" a="1"/>
  <c r="KM42" i="1" s="1"/>
  <c r="KM36" i="1" a="1"/>
  <c r="KM36" i="1" s="1"/>
  <c r="KM37" i="1" a="1"/>
  <c r="KM37" i="1" s="1"/>
  <c r="KM43" i="1" a="1"/>
  <c r="KM43" i="1" s="1"/>
  <c r="OQ42" i="1" a="1"/>
  <c r="OQ42" i="1" s="1"/>
  <c r="OQ36" i="1" a="1"/>
  <c r="OQ36" i="1" s="1"/>
  <c r="OQ37" i="1" a="1"/>
  <c r="OQ37" i="1" s="1"/>
  <c r="OQ43" i="1" a="1"/>
  <c r="OQ43" i="1" s="1"/>
  <c r="SM42" i="1" a="1"/>
  <c r="SM42" i="1" s="1"/>
  <c r="SM36" i="1" a="1"/>
  <c r="SM36" i="1" s="1"/>
  <c r="SM37" i="1" a="1"/>
  <c r="SM37" i="1" s="1"/>
  <c r="SM43" i="1" a="1"/>
  <c r="SM43" i="1" s="1"/>
  <c r="JO42" i="1" a="1"/>
  <c r="JO42" i="1" s="1"/>
  <c r="JO36" i="1" a="1"/>
  <c r="JO36" i="1" s="1"/>
  <c r="JO43" i="1" a="1"/>
  <c r="JO43" i="1" s="1"/>
  <c r="JO37" i="1" a="1"/>
  <c r="JO37" i="1" s="1"/>
  <c r="MV42" i="1" a="1"/>
  <c r="MV42" i="1" s="1"/>
  <c r="MV36" i="1" a="1"/>
  <c r="MV36" i="1" s="1"/>
  <c r="MV43" i="1" a="1"/>
  <c r="MV43" i="1" s="1"/>
  <c r="MV37" i="1" a="1"/>
  <c r="MV37" i="1" s="1"/>
  <c r="NV42" i="1" a="1"/>
  <c r="NV42" i="1" s="1"/>
  <c r="NV36" i="1" a="1"/>
  <c r="NV36" i="1" s="1"/>
  <c r="NV43" i="1" a="1"/>
  <c r="NV43" i="1" s="1"/>
  <c r="NV37" i="1" a="1"/>
  <c r="NV37" i="1" s="1"/>
  <c r="PX42" i="1" a="1"/>
  <c r="PX42" i="1" s="1"/>
  <c r="PX36" i="1" a="1"/>
  <c r="PX36" i="1" s="1"/>
  <c r="PX43" i="1" a="1"/>
  <c r="PX43" i="1" s="1"/>
  <c r="PX37" i="1" a="1"/>
  <c r="PX37" i="1" s="1"/>
  <c r="TS42" i="1" a="1"/>
  <c r="TS42" i="1" s="1"/>
  <c r="TS36" i="1" a="1"/>
  <c r="TS36" i="1" s="1"/>
  <c r="TS43" i="1" a="1"/>
  <c r="TS43" i="1" s="1"/>
  <c r="TS37" i="1" a="1"/>
  <c r="TS37" i="1" s="1"/>
  <c r="ACN42" i="1" a="1"/>
  <c r="ACN42" i="1" s="1"/>
  <c r="ACN36" i="1" a="1"/>
  <c r="ACN36" i="1" s="1"/>
  <c r="ACN37" i="1" a="1"/>
  <c r="ACN37" i="1" s="1"/>
  <c r="ACN43" i="1" a="1"/>
  <c r="ACN43" i="1" s="1"/>
  <c r="AFH42" i="1" a="1"/>
  <c r="AFH42" i="1" s="1"/>
  <c r="AFH36" i="1" a="1"/>
  <c r="AFH36" i="1" s="1"/>
  <c r="AFH37" i="1" a="1"/>
  <c r="AFH37" i="1" s="1"/>
  <c r="AFH43" i="1" a="1"/>
  <c r="AFH43" i="1" s="1"/>
  <c r="XQ42" i="1" a="1"/>
  <c r="XQ42" i="1" s="1"/>
  <c r="XQ36" i="1" a="1"/>
  <c r="XQ36" i="1" s="1"/>
  <c r="XQ43" i="1" a="1"/>
  <c r="XQ43" i="1" s="1"/>
  <c r="XQ37" i="1" a="1"/>
  <c r="XQ37" i="1" s="1"/>
  <c r="VV42" i="1" a="1"/>
  <c r="VV42" i="1" s="1"/>
  <c r="VV36" i="1" a="1"/>
  <c r="VV36" i="1" s="1"/>
  <c r="VV37" i="1" a="1"/>
  <c r="VV37" i="1" s="1"/>
  <c r="VV43" i="1" a="1"/>
  <c r="VV43" i="1" s="1"/>
  <c r="AEN42" i="1" a="1"/>
  <c r="AEN42" i="1" s="1"/>
  <c r="AEN36" i="1" a="1"/>
  <c r="AEN36" i="1" s="1"/>
  <c r="AEN43" i="1" a="1"/>
  <c r="AEN43" i="1" s="1"/>
  <c r="AEN37" i="1" a="1"/>
  <c r="AEN37" i="1" s="1"/>
  <c r="XT42" i="1" a="1"/>
  <c r="XT42" i="1" s="1"/>
  <c r="XT36" i="1" a="1"/>
  <c r="XT36" i="1" s="1"/>
  <c r="XT43" i="1" a="1"/>
  <c r="XT43" i="1" s="1"/>
  <c r="XT37" i="1" a="1"/>
  <c r="XT37" i="1" s="1"/>
  <c r="VP42" i="1" a="1"/>
  <c r="VP42" i="1" s="1"/>
  <c r="VP36" i="1" a="1"/>
  <c r="VP36" i="1" s="1"/>
  <c r="VP43" i="1" a="1"/>
  <c r="VP43" i="1" s="1"/>
  <c r="VP37" i="1" a="1"/>
  <c r="VP37" i="1" s="1"/>
  <c r="SW42" i="1" a="1"/>
  <c r="SW42" i="1" s="1"/>
  <c r="SW36" i="1" a="1"/>
  <c r="SW36" i="1" s="1"/>
  <c r="SW37" i="1" a="1"/>
  <c r="SW37" i="1" s="1"/>
  <c r="SW43" i="1" a="1"/>
  <c r="SW43" i="1" s="1"/>
  <c r="QW42" i="1" a="1"/>
  <c r="QW42" i="1" s="1"/>
  <c r="QW36" i="1" a="1"/>
  <c r="QW36" i="1" s="1"/>
  <c r="QW37" i="1" a="1"/>
  <c r="QW37" i="1" s="1"/>
  <c r="QW43" i="1" a="1"/>
  <c r="QW43" i="1" s="1"/>
  <c r="ST42" i="1" a="1"/>
  <c r="ST42" i="1" s="1"/>
  <c r="ST36" i="1" a="1"/>
  <c r="ST36" i="1" s="1"/>
  <c r="ST37" i="1" a="1"/>
  <c r="ST37" i="1" s="1"/>
  <c r="ST43" i="1" a="1"/>
  <c r="ST43" i="1" s="1"/>
  <c r="ZV42" i="1" a="1"/>
  <c r="ZV42" i="1" s="1"/>
  <c r="ZV36" i="1" a="1"/>
  <c r="ZV36" i="1" s="1"/>
  <c r="ZV37" i="1" a="1"/>
  <c r="ZV37" i="1" s="1"/>
  <c r="ZV43" i="1" a="1"/>
  <c r="ZV43" i="1" s="1"/>
  <c r="TG42" i="1" a="1"/>
  <c r="TG42" i="1" s="1"/>
  <c r="TG36" i="1" a="1"/>
  <c r="TG36" i="1" s="1"/>
  <c r="TG37" i="1" a="1"/>
  <c r="TG37" i="1" s="1"/>
  <c r="TG43" i="1" a="1"/>
  <c r="TG43" i="1" s="1"/>
  <c r="JE42" i="1" a="1"/>
  <c r="JE42" i="1" s="1"/>
  <c r="JE36" i="1" a="1"/>
  <c r="JE36" i="1" s="1"/>
  <c r="JE48" i="1" a="1"/>
  <c r="JE48" i="1" s="1"/>
  <c r="JE49" i="1" s="1" a="1"/>
  <c r="JE49" i="1" s="1"/>
  <c r="JE44" i="1" a="1"/>
  <c r="JE44" i="1" s="1"/>
  <c r="JE45" i="1" a="1"/>
  <c r="JE45" i="1" s="1"/>
  <c r="JE47" i="1" a="1"/>
  <c r="JE47" i="1" s="1"/>
  <c r="JE46" i="1" a="1"/>
  <c r="JE46" i="1" s="1"/>
  <c r="JE37" i="1" a="1"/>
  <c r="JE37" i="1" s="1"/>
  <c r="JE43" i="1" a="1"/>
  <c r="JE43" i="1" s="1"/>
  <c r="MP42" i="1" a="1"/>
  <c r="MP42" i="1" s="1"/>
  <c r="MP36" i="1" a="1"/>
  <c r="MP36" i="1" s="1"/>
  <c r="MP37" i="1" a="1"/>
  <c r="MP37" i="1" s="1"/>
  <c r="MP43" i="1" a="1"/>
  <c r="MP43" i="1" s="1"/>
  <c r="QP42" i="1" a="1"/>
  <c r="QP42" i="1" s="1"/>
  <c r="QP36" i="1" a="1"/>
  <c r="QP36" i="1" s="1"/>
  <c r="QP43" i="1" a="1"/>
  <c r="QP43" i="1" s="1"/>
  <c r="QP37" i="1" a="1"/>
  <c r="QP37" i="1" s="1"/>
  <c r="TJ42" i="1" a="1"/>
  <c r="TJ42" i="1" s="1"/>
  <c r="TJ36" i="1" a="1"/>
  <c r="TJ36" i="1" s="1"/>
  <c r="TJ43" i="1" a="1"/>
  <c r="TJ43" i="1" s="1"/>
  <c r="TJ37" i="1" a="1"/>
  <c r="TJ37" i="1" s="1"/>
  <c r="MT42" i="1" a="1"/>
  <c r="MT42" i="1" s="1"/>
  <c r="MT36" i="1" a="1"/>
  <c r="MT36" i="1" s="1"/>
  <c r="MT43" i="1" a="1"/>
  <c r="MT43" i="1" s="1"/>
  <c r="MT37" i="1" a="1"/>
  <c r="MT37" i="1" s="1"/>
  <c r="NT42" i="1" a="1"/>
  <c r="NT42" i="1" s="1"/>
  <c r="NT36" i="1" a="1"/>
  <c r="NT36" i="1" s="1"/>
  <c r="NT43" i="1" a="1"/>
  <c r="NT43" i="1" s="1"/>
  <c r="NT37" i="1" a="1"/>
  <c r="NT37" i="1" s="1"/>
  <c r="PV42" i="1" a="1"/>
  <c r="PV42" i="1" s="1"/>
  <c r="PV36" i="1" a="1"/>
  <c r="PV36" i="1" s="1"/>
  <c r="PV37" i="1" a="1"/>
  <c r="PV37" i="1" s="1"/>
  <c r="PV43" i="1" a="1"/>
  <c r="PV43" i="1" s="1"/>
  <c r="QU42" i="1" a="1"/>
  <c r="QU42" i="1" s="1"/>
  <c r="QU36" i="1" a="1"/>
  <c r="QU36" i="1" s="1"/>
  <c r="QU43" i="1" a="1"/>
  <c r="QU43" i="1" s="1"/>
  <c r="QU37" i="1" a="1"/>
  <c r="QU37" i="1" s="1"/>
  <c r="UP42" i="1" a="1"/>
  <c r="UP42" i="1" s="1"/>
  <c r="UP36" i="1" a="1"/>
  <c r="UP36" i="1" s="1"/>
  <c r="UP37" i="1" a="1"/>
  <c r="UP37" i="1" s="1"/>
  <c r="UP43" i="1" a="1"/>
  <c r="UP43" i="1" s="1"/>
  <c r="AEI42" i="1" a="1"/>
  <c r="AEI42" i="1" s="1"/>
  <c r="AEI36" i="1" a="1"/>
  <c r="AEI36" i="1" s="1"/>
  <c r="AEI37" i="1" a="1"/>
  <c r="AEI37" i="1" s="1"/>
  <c r="AEI43" i="1" a="1"/>
  <c r="AEI43" i="1" s="1"/>
  <c r="AGD42" i="1" a="1"/>
  <c r="AGD42" i="1" s="1"/>
  <c r="AGD36" i="1" a="1"/>
  <c r="AGD36" i="1" s="1"/>
  <c r="AGD37" i="1" a="1"/>
  <c r="AGD37" i="1" s="1"/>
  <c r="AGD43" i="1" a="1"/>
  <c r="AGD43" i="1" s="1"/>
  <c r="YP42" i="1" a="1"/>
  <c r="YP42" i="1" s="1"/>
  <c r="YP36" i="1" a="1"/>
  <c r="YP36" i="1" s="1"/>
  <c r="YP37" i="1" a="1"/>
  <c r="YP37" i="1" s="1"/>
  <c r="YP43" i="1" a="1"/>
  <c r="YP43" i="1" s="1"/>
  <c r="XR42" i="1" a="1"/>
  <c r="XR42" i="1" s="1"/>
  <c r="XR36" i="1" a="1"/>
  <c r="XR36" i="1" s="1"/>
  <c r="XR43" i="1" a="1"/>
  <c r="XR43" i="1" s="1"/>
  <c r="XR37" i="1" a="1"/>
  <c r="XR37" i="1" s="1"/>
  <c r="AFJ42" i="1" a="1"/>
  <c r="AFJ42" i="1" s="1"/>
  <c r="AFJ36" i="1" a="1"/>
  <c r="AFJ36" i="1" s="1"/>
  <c r="AFJ43" i="1" a="1"/>
  <c r="AFJ43" i="1" s="1"/>
  <c r="AFJ37" i="1" a="1"/>
  <c r="AFJ37" i="1" s="1"/>
  <c r="ZO42" i="1" a="1"/>
  <c r="ZO42" i="1" s="1"/>
  <c r="ZO36" i="1" a="1"/>
  <c r="ZO36" i="1" s="1"/>
  <c r="ZO37" i="1" a="1"/>
  <c r="ZO37" i="1" s="1"/>
  <c r="ZO43" i="1" a="1"/>
  <c r="ZO43" i="1" s="1"/>
  <c r="OC42" i="1" a="1"/>
  <c r="OC42" i="1" s="1"/>
  <c r="OC36" i="1" a="1"/>
  <c r="OC36" i="1" s="1"/>
  <c r="OC43" i="1" a="1"/>
  <c r="OC43" i="1" s="1"/>
  <c r="OC37" i="1" a="1"/>
  <c r="OC37" i="1" s="1"/>
  <c r="UT42" i="1" a="1"/>
  <c r="UT42" i="1" s="1"/>
  <c r="UT36" i="1" a="1"/>
  <c r="UT36" i="1" s="1"/>
  <c r="UT43" i="1" a="1"/>
  <c r="UT43" i="1" s="1"/>
  <c r="UT37" i="1" a="1"/>
  <c r="UT37" i="1" s="1"/>
  <c r="OZ42" i="1" a="1"/>
  <c r="OZ42" i="1" s="1"/>
  <c r="OZ36" i="1" a="1"/>
  <c r="OZ36" i="1" s="1"/>
  <c r="OZ43" i="1" a="1"/>
  <c r="OZ43" i="1" s="1"/>
  <c r="OZ37" i="1" a="1"/>
  <c r="OZ37" i="1" s="1"/>
  <c r="OB42" i="1" a="1"/>
  <c r="OB42" i="1" s="1"/>
  <c r="OB36" i="1" a="1"/>
  <c r="OB36" i="1" s="1"/>
  <c r="OB43" i="1" a="1"/>
  <c r="OB43" i="1" s="1"/>
  <c r="OB37" i="1" a="1"/>
  <c r="OB37" i="1" s="1"/>
  <c r="ADT42" i="1" a="1"/>
  <c r="ADT42" i="1" s="1"/>
  <c r="ADT36" i="1" a="1"/>
  <c r="ADT36" i="1" s="1"/>
  <c r="ADT37" i="1" a="1"/>
  <c r="ADT37" i="1" s="1"/>
  <c r="ADT43" i="1" a="1"/>
  <c r="ADT43" i="1" s="1"/>
  <c r="UG42" i="1" a="1"/>
  <c r="UG42" i="1" s="1"/>
  <c r="UG36" i="1" a="1"/>
  <c r="UG36" i="1" s="1"/>
  <c r="UG43" i="1" a="1"/>
  <c r="UG43" i="1" s="1"/>
  <c r="UG37" i="1" a="1"/>
  <c r="UG37" i="1" s="1"/>
  <c r="IM42" i="1" a="1"/>
  <c r="IM42" i="1" s="1"/>
  <c r="IM36" i="1" a="1"/>
  <c r="IM36" i="1" s="1"/>
  <c r="IM48" i="1" a="1"/>
  <c r="IM48" i="1" s="1"/>
  <c r="IM49" i="1" s="1" a="1"/>
  <c r="IM49" i="1" s="1"/>
  <c r="IM43" i="1" a="1"/>
  <c r="IM43" i="1" s="1"/>
  <c r="IM47" i="1" a="1"/>
  <c r="IM47" i="1" s="1"/>
  <c r="IM44" i="1" a="1"/>
  <c r="IM44" i="1" s="1"/>
  <c r="IM37" i="1" a="1"/>
  <c r="IM37" i="1" s="1"/>
  <c r="IM45" i="1" a="1"/>
  <c r="IM45" i="1" s="1"/>
  <c r="IM46" i="1" a="1"/>
  <c r="IM46" i="1" s="1"/>
  <c r="IH42" i="1" a="1"/>
  <c r="IH42" i="1" s="1"/>
  <c r="IH36" i="1" a="1"/>
  <c r="IH36" i="1" s="1"/>
  <c r="IH48" i="1" a="1"/>
  <c r="IH48" i="1" s="1"/>
  <c r="IH49" i="1" s="1" a="1"/>
  <c r="IH49" i="1" s="1"/>
  <c r="IH46" i="1" a="1"/>
  <c r="IH46" i="1" s="1"/>
  <c r="IH44" i="1" a="1"/>
  <c r="IH44" i="1" s="1"/>
  <c r="IH47" i="1" a="1"/>
  <c r="IH47" i="1" s="1"/>
  <c r="IH43" i="1" a="1"/>
  <c r="IH43" i="1" s="1"/>
  <c r="IH37" i="1" a="1"/>
  <c r="IH37" i="1" s="1"/>
  <c r="IH45" i="1" a="1"/>
  <c r="IH45" i="1" s="1"/>
  <c r="OP42" i="1" a="1"/>
  <c r="OP42" i="1" s="1"/>
  <c r="OP36" i="1" a="1"/>
  <c r="OP36" i="1" s="1"/>
  <c r="OP37" i="1" a="1"/>
  <c r="OP37" i="1" s="1"/>
  <c r="OP43" i="1" a="1"/>
  <c r="OP43" i="1" s="1"/>
  <c r="RL42" i="1" a="1"/>
  <c r="RL42" i="1" s="1"/>
  <c r="RL36" i="1" a="1"/>
  <c r="RL36" i="1" s="1"/>
  <c r="RL37" i="1" a="1"/>
  <c r="RL37" i="1" s="1"/>
  <c r="RL43" i="1" a="1"/>
  <c r="RL43" i="1" s="1"/>
  <c r="VG42" i="1" a="1"/>
  <c r="VG42" i="1" s="1"/>
  <c r="VG36" i="1" a="1"/>
  <c r="VG36" i="1" s="1"/>
  <c r="VG43" i="1" a="1"/>
  <c r="VG43" i="1" s="1"/>
  <c r="VG37" i="1" a="1"/>
  <c r="VG37" i="1" s="1"/>
  <c r="NS42" i="1" a="1"/>
  <c r="NS42" i="1" s="1"/>
  <c r="NS36" i="1" a="1"/>
  <c r="NS36" i="1" s="1"/>
  <c r="NS43" i="1" a="1"/>
  <c r="NS43" i="1" s="1"/>
  <c r="NS37" i="1" a="1"/>
  <c r="NS37" i="1" s="1"/>
  <c r="PT42" i="1" a="1"/>
  <c r="PT42" i="1" s="1"/>
  <c r="PT36" i="1" a="1"/>
  <c r="PT36" i="1" s="1"/>
  <c r="PT43" i="1" a="1"/>
  <c r="PT43" i="1" s="1"/>
  <c r="PT37" i="1" a="1"/>
  <c r="PT37" i="1" s="1"/>
  <c r="QT42" i="1" a="1"/>
  <c r="QT42" i="1" s="1"/>
  <c r="QT36" i="1" a="1"/>
  <c r="QT36" i="1" s="1"/>
  <c r="QT43" i="1" a="1"/>
  <c r="QT43" i="1" s="1"/>
  <c r="QT37" i="1" a="1"/>
  <c r="QT37" i="1" s="1"/>
  <c r="RU42" i="1" a="1"/>
  <c r="RU42" i="1" s="1"/>
  <c r="RU36" i="1" a="1"/>
  <c r="RU36" i="1" s="1"/>
  <c r="RU37" i="1" a="1"/>
  <c r="RU37" i="1" s="1"/>
  <c r="RU43" i="1" a="1"/>
  <c r="RU43" i="1" s="1"/>
  <c r="WM42" i="1" a="1"/>
  <c r="WM42" i="1" s="1"/>
  <c r="WM36" i="1" a="1"/>
  <c r="WM36" i="1" s="1"/>
  <c r="WM43" i="1" a="1"/>
  <c r="WM43" i="1" s="1"/>
  <c r="WM37" i="1" a="1"/>
  <c r="WM37" i="1" s="1"/>
  <c r="AGC42" i="1" a="1"/>
  <c r="AGC42" i="1" s="1"/>
  <c r="AGC36" i="1" a="1"/>
  <c r="AGC36" i="1" s="1"/>
  <c r="AGC43" i="1" a="1"/>
  <c r="AGC43" i="1" s="1"/>
  <c r="AGC37" i="1" a="1"/>
  <c r="AGC37" i="1" s="1"/>
  <c r="AHC42" i="1" a="1"/>
  <c r="AHC42" i="1" s="1"/>
  <c r="AHC36" i="1" a="1"/>
  <c r="AHC36" i="1" s="1"/>
  <c r="AHC37" i="1" a="1"/>
  <c r="AHC37" i="1" s="1"/>
  <c r="AHC43" i="1" a="1"/>
  <c r="AHC43" i="1" s="1"/>
  <c r="ADM42" i="1" a="1"/>
  <c r="ADM42" i="1" s="1"/>
  <c r="ADM36" i="1" a="1"/>
  <c r="ADM36" i="1" s="1"/>
  <c r="ADM43" i="1" a="1"/>
  <c r="ADM43" i="1" s="1"/>
  <c r="ADM37" i="1" a="1"/>
  <c r="ADM37" i="1" s="1"/>
  <c r="ZM42" i="1" a="1"/>
  <c r="ZM42" i="1" s="1"/>
  <c r="ZM36" i="1" a="1"/>
  <c r="ZM36" i="1" s="1"/>
  <c r="ZM37" i="1" a="1"/>
  <c r="ZM37" i="1" s="1"/>
  <c r="ZM43" i="1" a="1"/>
  <c r="ZM43" i="1" s="1"/>
  <c r="AGH42" i="1" a="1"/>
  <c r="AGH42" i="1" s="1"/>
  <c r="AGH36" i="1" a="1"/>
  <c r="AGH36" i="1" s="1"/>
  <c r="AGH43" i="1" a="1"/>
  <c r="AGH43" i="1" s="1"/>
  <c r="AGH37" i="1" a="1"/>
  <c r="AGH37" i="1" s="1"/>
  <c r="ADO42" i="1" a="1"/>
  <c r="ADO42" i="1" s="1"/>
  <c r="ADO36" i="1" a="1"/>
  <c r="ADO36" i="1" s="1"/>
  <c r="ADO37" i="1" a="1"/>
  <c r="ADO37" i="1" s="1"/>
  <c r="ADO43" i="1" a="1"/>
  <c r="ADO43" i="1" s="1"/>
  <c r="LC42" i="1" a="1"/>
  <c r="LC42" i="1" s="1"/>
  <c r="LC36" i="1" a="1"/>
  <c r="LC36" i="1" s="1"/>
  <c r="LC37" i="1" a="1"/>
  <c r="LC37" i="1" s="1"/>
  <c r="LC43" i="1" a="1"/>
  <c r="LC43" i="1" s="1"/>
  <c r="XN42" i="1" a="1"/>
  <c r="XN42" i="1" s="1"/>
  <c r="XN36" i="1" a="1"/>
  <c r="XN36" i="1" s="1"/>
  <c r="XN43" i="1" a="1"/>
  <c r="XN43" i="1" s="1"/>
  <c r="XN37" i="1" a="1"/>
  <c r="XN37" i="1" s="1"/>
  <c r="UR42" i="1" a="1"/>
  <c r="UR42" i="1" s="1"/>
  <c r="UR36" i="1" a="1"/>
  <c r="UR36" i="1" s="1"/>
  <c r="UR43" i="1" a="1"/>
  <c r="UR43" i="1" s="1"/>
  <c r="UR37" i="1" a="1"/>
  <c r="UR37" i="1" s="1"/>
  <c r="WO42" i="1" a="1"/>
  <c r="WO42" i="1" s="1"/>
  <c r="WO36" i="1" a="1"/>
  <c r="WO36" i="1" s="1"/>
  <c r="WO43" i="1" a="1"/>
  <c r="WO43" i="1" s="1"/>
  <c r="WO37" i="1" a="1"/>
  <c r="WO37" i="1" s="1"/>
  <c r="AER42" i="1" a="1"/>
  <c r="AER42" i="1" s="1"/>
  <c r="AER36" i="1" a="1"/>
  <c r="AER36" i="1" s="1"/>
  <c r="AER43" i="1" a="1"/>
  <c r="AER43" i="1" s="1"/>
  <c r="AER37" i="1" a="1"/>
  <c r="AER37" i="1" s="1"/>
  <c r="WD42" i="1" a="1"/>
  <c r="WD42" i="1" s="1"/>
  <c r="WD36" i="1" a="1"/>
  <c r="WD36" i="1" s="1"/>
  <c r="WD37" i="1" a="1"/>
  <c r="WD37" i="1" s="1"/>
  <c r="WD43" i="1" a="1"/>
  <c r="WD43" i="1" s="1"/>
  <c r="HT42" i="1" a="1"/>
  <c r="HT42" i="1" s="1"/>
  <c r="HT36" i="1" a="1"/>
  <c r="HT36" i="1" s="1"/>
  <c r="HT48" i="1" a="1"/>
  <c r="HT48" i="1" s="1"/>
  <c r="HT49" i="1" s="1" a="1"/>
  <c r="HT49" i="1" s="1"/>
  <c r="HT47" i="1" a="1"/>
  <c r="HT47" i="1" s="1"/>
  <c r="HT44" i="1" a="1"/>
  <c r="HT44" i="1" s="1"/>
  <c r="HT37" i="1" a="1"/>
  <c r="HT37" i="1" s="1"/>
  <c r="HT45" i="1" a="1"/>
  <c r="HT45" i="1" s="1"/>
  <c r="HT43" i="1" a="1"/>
  <c r="HT43" i="1" s="1"/>
  <c r="HT46" i="1" a="1"/>
  <c r="HT46" i="1" s="1"/>
  <c r="PO42" i="1" a="1"/>
  <c r="PO42" i="1" s="1"/>
  <c r="PO36" i="1" a="1"/>
  <c r="PO36" i="1" s="1"/>
  <c r="PO37" i="1" a="1"/>
  <c r="PO37" i="1" s="1"/>
  <c r="PO43" i="1" a="1"/>
  <c r="PO43" i="1" s="1"/>
  <c r="TI42" i="1" a="1"/>
  <c r="TI42" i="1" s="1"/>
  <c r="TI36" i="1" a="1"/>
  <c r="TI36" i="1" s="1"/>
  <c r="TI43" i="1" a="1"/>
  <c r="TI43" i="1" s="1"/>
  <c r="TI37" i="1" a="1"/>
  <c r="TI37" i="1" s="1"/>
  <c r="WF42" i="1" a="1"/>
  <c r="WF42" i="1" s="1"/>
  <c r="WF36" i="1" a="1"/>
  <c r="WF36" i="1" s="1"/>
  <c r="WF43" i="1" a="1"/>
  <c r="WF43" i="1" s="1"/>
  <c r="WF37" i="1" a="1"/>
  <c r="WF37" i="1" s="1"/>
  <c r="OT42" i="1" a="1"/>
  <c r="OT42" i="1" s="1"/>
  <c r="OT36" i="1" a="1"/>
  <c r="OT36" i="1" s="1"/>
  <c r="OT43" i="1" a="1"/>
  <c r="OT43" i="1" s="1"/>
  <c r="OT37" i="1" a="1"/>
  <c r="OT37" i="1" s="1"/>
  <c r="RQ42" i="1" a="1"/>
  <c r="RQ42" i="1" s="1"/>
  <c r="RQ36" i="1" a="1"/>
  <c r="RQ36" i="1" s="1"/>
  <c r="RQ43" i="1" a="1"/>
  <c r="RQ43" i="1" s="1"/>
  <c r="RQ37" i="1" a="1"/>
  <c r="RQ37" i="1" s="1"/>
  <c r="RS42" i="1" a="1"/>
  <c r="RS42" i="1" s="1"/>
  <c r="RS36" i="1" a="1"/>
  <c r="RS36" i="1" s="1"/>
  <c r="RS43" i="1" a="1"/>
  <c r="RS43" i="1" s="1"/>
  <c r="RS37" i="1" a="1"/>
  <c r="RS37" i="1" s="1"/>
  <c r="TR42" i="1" a="1"/>
  <c r="TR42" i="1" s="1"/>
  <c r="TR36" i="1" a="1"/>
  <c r="TR36" i="1" s="1"/>
  <c r="TR43" i="1" a="1"/>
  <c r="TR43" i="1" s="1"/>
  <c r="TR37" i="1" a="1"/>
  <c r="TR37" i="1" s="1"/>
  <c r="YH42" i="1" a="1"/>
  <c r="YH42" i="1" s="1"/>
  <c r="YH36" i="1" a="1"/>
  <c r="YH36" i="1" s="1"/>
  <c r="YH43" i="1" a="1"/>
  <c r="YH43" i="1" s="1"/>
  <c r="YH37" i="1" a="1"/>
  <c r="YH37" i="1" s="1"/>
  <c r="AHB42" i="1" a="1"/>
  <c r="AHB42" i="1" s="1"/>
  <c r="AHB36" i="1" a="1"/>
  <c r="AHB36" i="1" s="1"/>
  <c r="AHB37" i="1" a="1"/>
  <c r="AHB37" i="1" s="1"/>
  <c r="AHB43" i="1" a="1"/>
  <c r="AHB43" i="1" s="1"/>
  <c r="AAO42" i="1" a="1"/>
  <c r="AAO42" i="1" s="1"/>
  <c r="AAO36" i="1" a="1"/>
  <c r="AAO36" i="1" s="1"/>
  <c r="AAO43" i="1" a="1"/>
  <c r="AAO43" i="1" s="1"/>
  <c r="AAO37" i="1" a="1"/>
  <c r="AAO37" i="1" s="1"/>
  <c r="AEL42" i="1" a="1"/>
  <c r="AEL42" i="1" s="1"/>
  <c r="AEL36" i="1" a="1"/>
  <c r="AEL36" i="1" s="1"/>
  <c r="AEL37" i="1" a="1"/>
  <c r="AEL37" i="1" s="1"/>
  <c r="AEL43" i="1" a="1"/>
  <c r="AEL43" i="1" s="1"/>
  <c r="AAP42" i="1" a="1"/>
  <c r="AAP42" i="1" s="1"/>
  <c r="AAP36" i="1" a="1"/>
  <c r="AAP36" i="1" s="1"/>
  <c r="AAP37" i="1" a="1"/>
  <c r="AAP37" i="1" s="1"/>
  <c r="AAP43" i="1" a="1"/>
  <c r="AAP43" i="1" s="1"/>
  <c r="ER42" i="1" a="1"/>
  <c r="ER42" i="1" s="1"/>
  <c r="ER36" i="1" a="1"/>
  <c r="ER36" i="1" s="1"/>
  <c r="ER37" i="1" a="1"/>
  <c r="ER37" i="1" s="1"/>
  <c r="ER43" i="1" a="1"/>
  <c r="ER43" i="1" s="1"/>
  <c r="AEO42" i="1" a="1"/>
  <c r="AEO42" i="1" s="1"/>
  <c r="AEO36" i="1" a="1"/>
  <c r="AEO36" i="1" s="1"/>
  <c r="AEO43" i="1" a="1"/>
  <c r="AEO43" i="1" s="1"/>
  <c r="AEO37" i="1" a="1"/>
  <c r="AEO37" i="1" s="1"/>
  <c r="ADK42" i="1" a="1"/>
  <c r="ADK42" i="1" s="1"/>
  <c r="ADK36" i="1" a="1"/>
  <c r="ADK36" i="1" s="1"/>
  <c r="ADK37" i="1" a="1"/>
  <c r="ADK37" i="1" s="1"/>
  <c r="ADK43" i="1" a="1"/>
  <c r="ADK43" i="1" s="1"/>
  <c r="D42" i="1" a="1"/>
  <c r="D42" i="1" s="1"/>
  <c r="D36" i="1" a="1"/>
  <c r="D36" i="1" s="1"/>
  <c r="D43" i="1" a="1"/>
  <c r="D43" i="1" s="1"/>
  <c r="D37" i="1" a="1"/>
  <c r="D37" i="1" s="1"/>
  <c r="US42" i="1" a="1"/>
  <c r="US42" i="1" s="1"/>
  <c r="US36" i="1" a="1"/>
  <c r="US36" i="1" s="1"/>
  <c r="US37" i="1" a="1"/>
  <c r="US37" i="1" s="1"/>
  <c r="US43" i="1" a="1"/>
  <c r="US43" i="1" s="1"/>
  <c r="PA42" i="1" a="1"/>
  <c r="PA42" i="1" s="1"/>
  <c r="PA36" i="1" a="1"/>
  <c r="PA36" i="1" s="1"/>
  <c r="PA43" i="1" a="1"/>
  <c r="PA43" i="1" s="1"/>
  <c r="PA37" i="1" a="1"/>
  <c r="PA37" i="1" s="1"/>
  <c r="AFN42" i="1" a="1"/>
  <c r="AFN42" i="1" s="1"/>
  <c r="AFN36" i="1" a="1"/>
  <c r="AFN36" i="1" s="1"/>
  <c r="AFN37" i="1" a="1"/>
  <c r="AFN37" i="1" s="1"/>
  <c r="AFN43" i="1" a="1"/>
  <c r="AFN43" i="1" s="1"/>
  <c r="WZ42" i="1" a="1"/>
  <c r="WZ42" i="1" s="1"/>
  <c r="WZ36" i="1" a="1"/>
  <c r="WZ36" i="1" s="1"/>
  <c r="WZ37" i="1" a="1"/>
  <c r="WZ37" i="1" s="1"/>
  <c r="WZ43" i="1" a="1"/>
  <c r="WZ43" i="1" s="1"/>
  <c r="IN42" i="1" a="1"/>
  <c r="IN42" i="1" s="1"/>
  <c r="IN36" i="1" a="1"/>
  <c r="IN36" i="1" s="1"/>
  <c r="IN48" i="1" a="1"/>
  <c r="IN48" i="1" s="1"/>
  <c r="IN49" i="1" s="1" a="1"/>
  <c r="IN49" i="1" s="1"/>
  <c r="IN47" i="1" a="1"/>
  <c r="IN47" i="1" s="1"/>
  <c r="IN45" i="1" a="1"/>
  <c r="IN45" i="1" s="1"/>
  <c r="IN46" i="1" a="1"/>
  <c r="IN46" i="1" s="1"/>
  <c r="IN43" i="1" a="1"/>
  <c r="IN43" i="1" s="1"/>
  <c r="IN44" i="1" a="1"/>
  <c r="IN44" i="1" s="1"/>
  <c r="IN37" i="1" a="1"/>
  <c r="IN37" i="1" s="1"/>
  <c r="QO42" i="1" a="1"/>
  <c r="QO42" i="1" s="1"/>
  <c r="QO36" i="1" a="1"/>
  <c r="QO36" i="1" s="1"/>
  <c r="QO43" i="1" a="1"/>
  <c r="QO43" i="1" s="1"/>
  <c r="QO37" i="1" a="1"/>
  <c r="QO37" i="1" s="1"/>
  <c r="UI42" i="1" a="1"/>
  <c r="UI42" i="1" s="1"/>
  <c r="UI36" i="1" a="1"/>
  <c r="UI36" i="1" s="1"/>
  <c r="UI37" i="1" a="1"/>
  <c r="UI37" i="1" s="1"/>
  <c r="UI43" i="1" a="1"/>
  <c r="UI43" i="1" s="1"/>
  <c r="XD42" i="1" a="1"/>
  <c r="XD42" i="1" s="1"/>
  <c r="XD36" i="1" a="1"/>
  <c r="XD36" i="1" s="1"/>
  <c r="XD37" i="1" a="1"/>
  <c r="XD37" i="1" s="1"/>
  <c r="XD43" i="1" a="1"/>
  <c r="XD43" i="1" s="1"/>
  <c r="PR42" i="1" a="1"/>
  <c r="PR42" i="1" s="1"/>
  <c r="PR36" i="1" a="1"/>
  <c r="PR36" i="1" s="1"/>
  <c r="PR37" i="1" a="1"/>
  <c r="PR37" i="1" s="1"/>
  <c r="PR43" i="1" a="1"/>
  <c r="PR43" i="1" s="1"/>
  <c r="SO42" i="1" a="1"/>
  <c r="SO42" i="1" s="1"/>
  <c r="SO36" i="1" a="1"/>
  <c r="SO36" i="1" s="1"/>
  <c r="SO37" i="1" a="1"/>
  <c r="SO37" i="1" s="1"/>
  <c r="SO43" i="1" a="1"/>
  <c r="SO43" i="1" s="1"/>
  <c r="TP42" i="1" a="1"/>
  <c r="TP42" i="1" s="1"/>
  <c r="TP36" i="1" a="1"/>
  <c r="TP36" i="1" s="1"/>
  <c r="TP37" i="1" a="1"/>
  <c r="TP37" i="1" s="1"/>
  <c r="TP43" i="1" a="1"/>
  <c r="TP43" i="1" s="1"/>
  <c r="UN42" i="1" a="1"/>
  <c r="UN42" i="1" s="1"/>
  <c r="UN36" i="1" a="1"/>
  <c r="UN36" i="1" s="1"/>
  <c r="UN37" i="1" a="1"/>
  <c r="UN37" i="1" s="1"/>
  <c r="UN43" i="1" a="1"/>
  <c r="UN43" i="1" s="1"/>
  <c r="AAG42" i="1" a="1"/>
  <c r="AAG42" i="1" s="1"/>
  <c r="AAG36" i="1" a="1"/>
  <c r="AAG36" i="1" s="1"/>
  <c r="AAG37" i="1" a="1"/>
  <c r="AAG37" i="1" s="1"/>
  <c r="AAG43" i="1" a="1"/>
  <c r="AAG43" i="1" s="1"/>
  <c r="AL42" i="1" a="1"/>
  <c r="AL42" i="1" s="1"/>
  <c r="AL36" i="1" a="1"/>
  <c r="AL36" i="1" s="1"/>
  <c r="AL43" i="1" a="1"/>
  <c r="AL43" i="1" s="1"/>
  <c r="AL37" i="1" a="1"/>
  <c r="AL37" i="1" s="1"/>
  <c r="AEK42" i="1" a="1"/>
  <c r="AEK42" i="1" s="1"/>
  <c r="AEK36" i="1" a="1"/>
  <c r="AEK36" i="1" s="1"/>
  <c r="AEK37" i="1" a="1"/>
  <c r="AEK37" i="1" s="1"/>
  <c r="AEK43" i="1" a="1"/>
  <c r="AEK43" i="1" s="1"/>
  <c r="AFI42" i="1" a="1"/>
  <c r="AFI42" i="1" s="1"/>
  <c r="AFI36" i="1" a="1"/>
  <c r="AFI36" i="1" s="1"/>
  <c r="AFI43" i="1" a="1"/>
  <c r="AFI43" i="1" s="1"/>
  <c r="AFI37" i="1" a="1"/>
  <c r="AFI37" i="1" s="1"/>
  <c r="ADN42" i="1" a="1"/>
  <c r="ADN42" i="1" s="1"/>
  <c r="ADN36" i="1" a="1"/>
  <c r="ADN36" i="1" s="1"/>
  <c r="ADN43" i="1" a="1"/>
  <c r="ADN43" i="1" s="1"/>
  <c r="ADN37" i="1" a="1"/>
  <c r="ADN37" i="1" s="1"/>
  <c r="EV42" i="1" a="1"/>
  <c r="EV42" i="1" s="1"/>
  <c r="EV36" i="1" a="1"/>
  <c r="EV36" i="1" s="1"/>
  <c r="EV43" i="1" a="1"/>
  <c r="EV43" i="1" s="1"/>
  <c r="EV37" i="1" a="1"/>
  <c r="EV37" i="1" s="1"/>
  <c r="AFK42" i="1" a="1"/>
  <c r="AFK42" i="1" s="1"/>
  <c r="AFK36" i="1" a="1"/>
  <c r="AFK36" i="1" s="1"/>
  <c r="AFK37" i="1" a="1"/>
  <c r="AFK37" i="1" s="1"/>
  <c r="AFK43" i="1" a="1"/>
  <c r="AFK43" i="1" s="1"/>
  <c r="PD42" i="1" a="1"/>
  <c r="PD42" i="1" s="1"/>
  <c r="PD36" i="1" a="1"/>
  <c r="PD36" i="1" s="1"/>
  <c r="PD37" i="1" a="1"/>
  <c r="PD37" i="1" s="1"/>
  <c r="PD43" i="1" a="1"/>
  <c r="PD43" i="1" s="1"/>
  <c r="DO42" i="1" a="1"/>
  <c r="DO42" i="1" s="1"/>
  <c r="DO43" i="1" a="1"/>
  <c r="DO43" i="1" s="1"/>
  <c r="AGZ42" i="1" a="1"/>
  <c r="AGZ42" i="1" s="1"/>
  <c r="AGZ36" i="1" a="1"/>
  <c r="AGZ36" i="1" s="1"/>
  <c r="AGZ37" i="1" a="1"/>
  <c r="AGZ37" i="1" s="1"/>
  <c r="AGZ43" i="1" a="1"/>
  <c r="AGZ43" i="1" s="1"/>
  <c r="AR42" i="1" a="1"/>
  <c r="AR42" i="1" s="1"/>
  <c r="AR36" i="1" a="1"/>
  <c r="AR36" i="1" s="1"/>
  <c r="AR43" i="1" a="1"/>
  <c r="AR43" i="1" s="1"/>
  <c r="AR37" i="1" a="1"/>
  <c r="AR37" i="1" s="1"/>
  <c r="AGM42" i="1" a="1"/>
  <c r="AGM42" i="1" s="1"/>
  <c r="AGM36" i="1" a="1"/>
  <c r="AGM36" i="1" s="1"/>
  <c r="AGM43" i="1" a="1"/>
  <c r="AGM43" i="1" s="1"/>
  <c r="AGM37" i="1" a="1"/>
  <c r="AGM37" i="1" s="1"/>
  <c r="XY42" i="1" a="1"/>
  <c r="XY42" i="1" s="1"/>
  <c r="XY36" i="1" a="1"/>
  <c r="XY36" i="1" s="1"/>
  <c r="XY37" i="1" a="1"/>
  <c r="XY37" i="1" s="1"/>
  <c r="XY43" i="1" a="1"/>
  <c r="XY43" i="1" s="1"/>
  <c r="JD42" i="1" a="1"/>
  <c r="JD42" i="1" s="1"/>
  <c r="JD36" i="1" a="1"/>
  <c r="JD36" i="1" s="1"/>
  <c r="JD48" i="1" a="1"/>
  <c r="JD48" i="1" s="1"/>
  <c r="JD49" i="1" s="1" a="1"/>
  <c r="JD49" i="1" s="1"/>
  <c r="JD47" i="1" a="1"/>
  <c r="JD47" i="1" s="1"/>
  <c r="JD46" i="1" a="1"/>
  <c r="JD46" i="1" s="1"/>
  <c r="JD45" i="1" a="1"/>
  <c r="JD45" i="1" s="1"/>
  <c r="JD43" i="1" a="1"/>
  <c r="JD43" i="1" s="1"/>
  <c r="JD44" i="1" a="1"/>
  <c r="JD44" i="1" s="1"/>
  <c r="JD37" i="1" a="1"/>
  <c r="JD37" i="1" s="1"/>
  <c r="SL42" i="1" a="1"/>
  <c r="SL42" i="1" s="1"/>
  <c r="SL36" i="1" a="1"/>
  <c r="SL36" i="1" s="1"/>
  <c r="SL37" i="1" a="1"/>
  <c r="SL37" i="1" s="1"/>
  <c r="SL43" i="1" a="1"/>
  <c r="SL43" i="1" s="1"/>
  <c r="VF42" i="1" a="1"/>
  <c r="VF42" i="1" s="1"/>
  <c r="VF36" i="1" a="1"/>
  <c r="VF36" i="1" s="1"/>
  <c r="VF43" i="1" a="1"/>
  <c r="VF43" i="1" s="1"/>
  <c r="VF37" i="1" a="1"/>
  <c r="VF37" i="1" s="1"/>
  <c r="YX42" i="1" a="1"/>
  <c r="YX42" i="1" s="1"/>
  <c r="YX36" i="1" a="1"/>
  <c r="YX36" i="1" s="1"/>
  <c r="YX37" i="1" a="1"/>
  <c r="YX37" i="1" s="1"/>
  <c r="YX43" i="1" a="1"/>
  <c r="YX43" i="1" s="1"/>
  <c r="RO42" i="1" a="1"/>
  <c r="RO42" i="1" s="1"/>
  <c r="RO36" i="1" a="1"/>
  <c r="RO36" i="1" s="1"/>
  <c r="RO37" i="1" a="1"/>
  <c r="RO37" i="1" s="1"/>
  <c r="RO43" i="1" a="1"/>
  <c r="RO43" i="1" s="1"/>
  <c r="TN42" i="1" a="1"/>
  <c r="TN42" i="1" s="1"/>
  <c r="TN36" i="1" a="1"/>
  <c r="TN36" i="1" s="1"/>
  <c r="TN37" i="1" a="1"/>
  <c r="TN37" i="1" s="1"/>
  <c r="TN43" i="1" a="1"/>
  <c r="TN43" i="1" s="1"/>
  <c r="UM42" i="1" a="1"/>
  <c r="UM42" i="1" s="1"/>
  <c r="UM36" i="1" a="1"/>
  <c r="UM36" i="1" s="1"/>
  <c r="UM43" i="1" a="1"/>
  <c r="UM43" i="1" s="1"/>
  <c r="UM37" i="1" a="1"/>
  <c r="UM37" i="1" s="1"/>
  <c r="WK42" i="1" a="1"/>
  <c r="WK42" i="1" s="1"/>
  <c r="WK36" i="1" a="1"/>
  <c r="WK36" i="1" s="1"/>
  <c r="WK37" i="1" a="1"/>
  <c r="WK37" i="1" s="1"/>
  <c r="WK43" i="1" a="1"/>
  <c r="WK43" i="1" s="1"/>
  <c r="ABM20" i="1" a="1"/>
  <c r="ABM20" i="1" s="1"/>
  <c r="ABM42" i="1" a="1"/>
  <c r="ABM42" i="1" s="1"/>
  <c r="ABM36" i="1" a="1"/>
  <c r="ABM36" i="1" s="1"/>
  <c r="ABM37" i="1" a="1"/>
  <c r="ABM37" i="1" s="1"/>
  <c r="ABM43" i="1" a="1"/>
  <c r="ABM43" i="1" s="1"/>
  <c r="JW42" i="1" a="1"/>
  <c r="JW42" i="1" s="1"/>
  <c r="JW36" i="1" a="1"/>
  <c r="JW36" i="1" s="1"/>
  <c r="JW37" i="1" a="1"/>
  <c r="JW37" i="1" s="1"/>
  <c r="JW43" i="1" a="1"/>
  <c r="JW43" i="1" s="1"/>
  <c r="AGE42" i="1" a="1"/>
  <c r="AGE42" i="1" s="1"/>
  <c r="AGE36" i="1" a="1"/>
  <c r="AGE36" i="1" s="1"/>
  <c r="AGE37" i="1" a="1"/>
  <c r="AGE37" i="1" s="1"/>
  <c r="AGE43" i="1" a="1"/>
  <c r="AGE43" i="1" s="1"/>
  <c r="AGF42" i="1" a="1"/>
  <c r="AGF42" i="1" s="1"/>
  <c r="AGF36" i="1" a="1"/>
  <c r="AGF36" i="1" s="1"/>
  <c r="AGF37" i="1" a="1"/>
  <c r="AGF37" i="1" s="1"/>
  <c r="AGF43" i="1" a="1"/>
  <c r="AGF43" i="1" s="1"/>
  <c r="AEM42" i="1" a="1"/>
  <c r="AEM42" i="1" s="1"/>
  <c r="AEM36" i="1" a="1"/>
  <c r="AEM36" i="1" s="1"/>
  <c r="AEM37" i="1" a="1"/>
  <c r="AEM37" i="1" s="1"/>
  <c r="AEM43" i="1" a="1"/>
  <c r="AEM43" i="1" s="1"/>
  <c r="EZ42" i="1" a="1"/>
  <c r="EZ42" i="1" s="1"/>
  <c r="EZ36" i="1" a="1"/>
  <c r="EZ36" i="1" s="1"/>
  <c r="EZ37" i="1" a="1"/>
  <c r="EZ37" i="1" s="1"/>
  <c r="EZ43" i="1" a="1"/>
  <c r="EZ43" i="1" s="1"/>
  <c r="AGI42" i="1" a="1"/>
  <c r="AGI42" i="1" s="1"/>
  <c r="AGI36" i="1" a="1"/>
  <c r="AGI36" i="1" s="1"/>
  <c r="AGI37" i="1" a="1"/>
  <c r="AGI37" i="1" s="1"/>
  <c r="AGI43" i="1" a="1"/>
  <c r="AGI43" i="1" s="1"/>
  <c r="J42" i="1" a="1"/>
  <c r="J42" i="1" s="1"/>
  <c r="J36" i="1" a="1"/>
  <c r="J36" i="1" s="1"/>
  <c r="J37" i="1" a="1"/>
  <c r="J37" i="1" s="1"/>
  <c r="J43" i="1" a="1"/>
  <c r="J43" i="1" s="1"/>
  <c r="OE42" i="1" a="1"/>
  <c r="OE42" i="1" s="1"/>
  <c r="OE36" i="1" a="1"/>
  <c r="OE36" i="1" s="1"/>
  <c r="OE43" i="1" a="1"/>
  <c r="OE43" i="1" s="1"/>
  <c r="OE37" i="1" a="1"/>
  <c r="OE37" i="1" s="1"/>
  <c r="JZ42" i="1" a="1"/>
  <c r="JZ42" i="1" s="1"/>
  <c r="JZ36" i="1" a="1"/>
  <c r="JZ36" i="1" s="1"/>
  <c r="JZ37" i="1" a="1"/>
  <c r="JZ37" i="1" s="1"/>
  <c r="JZ43" i="1" a="1"/>
  <c r="JZ43" i="1" s="1"/>
  <c r="QB42" i="1" a="1"/>
  <c r="QB42" i="1" s="1"/>
  <c r="QB36" i="1" a="1"/>
  <c r="QB36" i="1" s="1"/>
  <c r="QB43" i="1" a="1"/>
  <c r="QB43" i="1" s="1"/>
  <c r="QB37" i="1" a="1"/>
  <c r="QB37" i="1" s="1"/>
  <c r="KQ42" i="1" a="1"/>
  <c r="KQ42" i="1" s="1"/>
  <c r="KQ36" i="1" a="1"/>
  <c r="KQ36" i="1" s="1"/>
  <c r="KQ43" i="1" a="1"/>
  <c r="KQ43" i="1" s="1"/>
  <c r="KQ37" i="1" a="1"/>
  <c r="KQ37" i="1" s="1"/>
  <c r="YU42" i="1" a="1"/>
  <c r="YU42" i="1" s="1"/>
  <c r="YU36" i="1" a="1"/>
  <c r="YU36" i="1" s="1"/>
  <c r="YU37" i="1" a="1"/>
  <c r="YU37" i="1" s="1"/>
  <c r="YU43" i="1" a="1"/>
  <c r="YU43" i="1" s="1"/>
  <c r="HE42" i="1" a="1"/>
  <c r="HE42" i="1" s="1"/>
  <c r="HE36" i="1" a="1"/>
  <c r="HE36" i="1" s="1"/>
  <c r="HE48" i="1" a="1"/>
  <c r="HE48" i="1" s="1"/>
  <c r="HE49" i="1" s="1" a="1"/>
  <c r="HE49" i="1" s="1"/>
  <c r="HE43" i="1" a="1"/>
  <c r="HE43" i="1" s="1"/>
  <c r="HE44" i="1" a="1"/>
  <c r="HE44" i="1" s="1"/>
  <c r="HE47" i="1" a="1"/>
  <c r="HE47" i="1" s="1"/>
  <c r="HE37" i="1" a="1"/>
  <c r="HE37" i="1" s="1"/>
  <c r="HE45" i="1" a="1"/>
  <c r="HE45" i="1" s="1"/>
  <c r="HE46" i="1" a="1"/>
  <c r="HE46" i="1" s="1"/>
  <c r="HX42" i="1" a="1"/>
  <c r="HX42" i="1" s="1"/>
  <c r="HX36" i="1" a="1"/>
  <c r="HX36" i="1" s="1"/>
  <c r="HX48" i="1" a="1"/>
  <c r="HX48" i="1" s="1"/>
  <c r="HX49" i="1" s="1" a="1"/>
  <c r="HX49" i="1" s="1"/>
  <c r="HX43" i="1" a="1"/>
  <c r="HX43" i="1" s="1"/>
  <c r="HX45" i="1" a="1"/>
  <c r="HX45" i="1" s="1"/>
  <c r="HX37" i="1" a="1"/>
  <c r="HX37" i="1" s="1"/>
  <c r="HX47" i="1" a="1"/>
  <c r="HX47" i="1" s="1"/>
  <c r="HX44" i="1" a="1"/>
  <c r="HX44" i="1" s="1"/>
  <c r="HX46" i="1" a="1"/>
  <c r="HX46" i="1" s="1"/>
  <c r="TH42" i="1" a="1"/>
  <c r="TH42" i="1" s="1"/>
  <c r="TH36" i="1" a="1"/>
  <c r="TH36" i="1" s="1"/>
  <c r="TH43" i="1" a="1"/>
  <c r="TH43" i="1" s="1"/>
  <c r="TH37" i="1" a="1"/>
  <c r="TH37" i="1" s="1"/>
  <c r="XC42" i="1" a="1"/>
  <c r="XC42" i="1" s="1"/>
  <c r="XC36" i="1" a="1"/>
  <c r="XC36" i="1" s="1"/>
  <c r="XC37" i="1" a="1"/>
  <c r="XC37" i="1" s="1"/>
  <c r="XC43" i="1" a="1"/>
  <c r="XC43" i="1" s="1"/>
  <c r="AAX42" i="1" a="1"/>
  <c r="AAX42" i="1" s="1"/>
  <c r="AAX36" i="1" a="1"/>
  <c r="AAX36" i="1" s="1"/>
  <c r="AAX37" i="1" a="1"/>
  <c r="AAX37" i="1" s="1"/>
  <c r="AAX43" i="1" a="1"/>
  <c r="AAX43" i="1" s="1"/>
  <c r="SN42" i="1" a="1"/>
  <c r="SN42" i="1" s="1"/>
  <c r="SN36" i="1" a="1"/>
  <c r="SN36" i="1" s="1"/>
  <c r="SN43" i="1" a="1"/>
  <c r="SN43" i="1" s="1"/>
  <c r="SN37" i="1" a="1"/>
  <c r="SN37" i="1" s="1"/>
  <c r="UL42" i="1" a="1"/>
  <c r="UL42" i="1" s="1"/>
  <c r="UL36" i="1" a="1"/>
  <c r="UL36" i="1" s="1"/>
  <c r="UL43" i="1" a="1"/>
  <c r="UL43" i="1" s="1"/>
  <c r="UL37" i="1" a="1"/>
  <c r="UL37" i="1" s="1"/>
  <c r="VM42" i="1" a="1"/>
  <c r="VM42" i="1" s="1"/>
  <c r="VM36" i="1" a="1"/>
  <c r="VM36" i="1" s="1"/>
  <c r="VM43" i="1" a="1"/>
  <c r="VM43" i="1" s="1"/>
  <c r="VM37" i="1" a="1"/>
  <c r="VM37" i="1" s="1"/>
  <c r="YF42" i="1" a="1"/>
  <c r="YF42" i="1" s="1"/>
  <c r="YF36" i="1" a="1"/>
  <c r="YF36" i="1" s="1"/>
  <c r="YF37" i="1" a="1"/>
  <c r="YF37" i="1" s="1"/>
  <c r="YF43" i="1" a="1"/>
  <c r="YF43" i="1" s="1"/>
  <c r="ACI42" i="1" a="1"/>
  <c r="ACI42" i="1" s="1"/>
  <c r="ACI36" i="1" a="1"/>
  <c r="ACI36" i="1" s="1"/>
  <c r="ACI43" i="1" a="1"/>
  <c r="ACI43" i="1" s="1"/>
  <c r="ACI37" i="1" a="1"/>
  <c r="ACI37" i="1" s="1"/>
  <c r="KZ42" i="1" a="1"/>
  <c r="KZ42" i="1" s="1"/>
  <c r="KZ36" i="1" a="1"/>
  <c r="KZ36" i="1" s="1"/>
  <c r="KZ37" i="1" a="1"/>
  <c r="KZ37" i="1" s="1"/>
  <c r="KZ43" i="1" a="1"/>
  <c r="KZ43" i="1" s="1"/>
  <c r="Z42" i="1" a="1"/>
  <c r="Z42" i="1" s="1"/>
  <c r="Z36" i="1" a="1"/>
  <c r="Z36" i="1" s="1"/>
  <c r="Z37" i="1" a="1"/>
  <c r="Z37" i="1" s="1"/>
  <c r="Z43" i="1" a="1"/>
  <c r="Z43" i="1" s="1"/>
  <c r="AHD42" i="1" a="1"/>
  <c r="AHD42" i="1" s="1"/>
  <c r="AHD36" i="1" a="1"/>
  <c r="AHD36" i="1" s="1"/>
  <c r="AHD43" i="1" a="1"/>
  <c r="AHD43" i="1" s="1"/>
  <c r="AHD37" i="1" a="1"/>
  <c r="AHD37" i="1" s="1"/>
  <c r="AGG42" i="1" a="1"/>
  <c r="AGG42" i="1" s="1"/>
  <c r="AGG36" i="1" a="1"/>
  <c r="AGG36" i="1" s="1"/>
  <c r="AGG43" i="1" a="1"/>
  <c r="AGG43" i="1" s="1"/>
  <c r="AGG37" i="1" a="1"/>
  <c r="AGG37" i="1" s="1"/>
  <c r="PZ42" i="1" a="1"/>
  <c r="PZ42" i="1" s="1"/>
  <c r="PZ36" i="1" a="1"/>
  <c r="PZ36" i="1" s="1"/>
  <c r="PZ37" i="1" a="1"/>
  <c r="PZ37" i="1" s="1"/>
  <c r="PZ43" i="1" a="1"/>
  <c r="PZ43" i="1" s="1"/>
  <c r="VQ42" i="1" a="1"/>
  <c r="VQ42" i="1" s="1"/>
  <c r="VQ36" i="1" a="1"/>
  <c r="VQ36" i="1" s="1"/>
  <c r="VQ43" i="1" a="1"/>
  <c r="VQ43" i="1" s="1"/>
  <c r="VQ37" i="1" a="1"/>
  <c r="VQ37" i="1" s="1"/>
  <c r="XP42" i="1" a="1"/>
  <c r="XP42" i="1" s="1"/>
  <c r="XP36" i="1" a="1"/>
  <c r="XP36" i="1" s="1"/>
  <c r="XP37" i="1" a="1"/>
  <c r="XP37" i="1" s="1"/>
  <c r="XP43" i="1" a="1"/>
  <c r="XP43" i="1" s="1"/>
  <c r="RA42" i="1" a="1"/>
  <c r="RA42" i="1" s="1"/>
  <c r="RA36" i="1" a="1"/>
  <c r="RA36" i="1" s="1"/>
  <c r="RA43" i="1" a="1"/>
  <c r="RA43" i="1" s="1"/>
  <c r="RA37" i="1" a="1"/>
  <c r="RA37" i="1" s="1"/>
  <c r="RZ42" i="1" a="1"/>
  <c r="RZ42" i="1" s="1"/>
  <c r="RZ36" i="1" a="1"/>
  <c r="RZ36" i="1" s="1"/>
  <c r="RZ37" i="1" a="1"/>
  <c r="RZ37" i="1" s="1"/>
  <c r="RZ43" i="1" a="1"/>
  <c r="RZ43" i="1" s="1"/>
  <c r="TU42" i="1" a="1"/>
  <c r="TU42" i="1" s="1"/>
  <c r="TU36" i="1" a="1"/>
  <c r="TU36" i="1" s="1"/>
  <c r="TU37" i="1" a="1"/>
  <c r="TU37" i="1" s="1"/>
  <c r="TU43" i="1" a="1"/>
  <c r="TU43" i="1" s="1"/>
  <c r="MY42" i="1" a="1"/>
  <c r="MY42" i="1" s="1"/>
  <c r="MY36" i="1" a="1"/>
  <c r="MY36" i="1" s="1"/>
  <c r="MY37" i="1" a="1"/>
  <c r="MY37" i="1" s="1"/>
  <c r="MY43" i="1" a="1"/>
  <c r="MY43" i="1" s="1"/>
  <c r="ZW42" i="1" a="1"/>
  <c r="ZW42" i="1" s="1"/>
  <c r="ZW36" i="1" a="1"/>
  <c r="ZW36" i="1" s="1"/>
  <c r="ZW37" i="1" a="1"/>
  <c r="ZW37" i="1" s="1"/>
  <c r="ZW43" i="1" a="1"/>
  <c r="ZW43" i="1" s="1"/>
  <c r="HH42" i="1" a="1"/>
  <c r="HH42" i="1" s="1"/>
  <c r="HH36" i="1" a="1"/>
  <c r="HH36" i="1" s="1"/>
  <c r="HH48" i="1" a="1"/>
  <c r="HH48" i="1" s="1"/>
  <c r="HH49" i="1" s="1" a="1"/>
  <c r="HH49" i="1" s="1"/>
  <c r="HH47" i="1" a="1"/>
  <c r="HH47" i="1" s="1"/>
  <c r="HH37" i="1" a="1"/>
  <c r="HH37" i="1" s="1"/>
  <c r="HH43" i="1" a="1"/>
  <c r="HH43" i="1" s="1"/>
  <c r="HH45" i="1" a="1"/>
  <c r="HH45" i="1" s="1"/>
  <c r="HH46" i="1" a="1"/>
  <c r="HH46" i="1" s="1"/>
  <c r="HH44" i="1" a="1"/>
  <c r="HH44" i="1" s="1"/>
  <c r="IP42" i="1" a="1"/>
  <c r="IP42" i="1" s="1"/>
  <c r="IP36" i="1" a="1"/>
  <c r="IP36" i="1" s="1"/>
  <c r="IP48" i="1" a="1"/>
  <c r="IP48" i="1" s="1"/>
  <c r="IP49" i="1" s="1" a="1"/>
  <c r="IP49" i="1" s="1"/>
  <c r="IP44" i="1" a="1"/>
  <c r="IP44" i="1" s="1"/>
  <c r="IP45" i="1" a="1"/>
  <c r="IP45" i="1" s="1"/>
  <c r="IP46" i="1" a="1"/>
  <c r="IP46" i="1" s="1"/>
  <c r="IP37" i="1" a="1"/>
  <c r="IP37" i="1" s="1"/>
  <c r="IP43" i="1" a="1"/>
  <c r="IP43" i="1" s="1"/>
  <c r="IP47" i="1" a="1"/>
  <c r="IP47" i="1" s="1"/>
  <c r="NP42" i="1" a="1"/>
  <c r="NP42" i="1" s="1"/>
  <c r="NP36" i="1" a="1"/>
  <c r="NP36" i="1" s="1"/>
  <c r="NP43" i="1" a="1"/>
  <c r="NP43" i="1" s="1"/>
  <c r="NP37" i="1" a="1"/>
  <c r="NP37" i="1" s="1"/>
  <c r="VE42" i="1" a="1"/>
  <c r="VE42" i="1" s="1"/>
  <c r="VE36" i="1" a="1"/>
  <c r="VE36" i="1" s="1"/>
  <c r="VE43" i="1" a="1"/>
  <c r="VE43" i="1" s="1"/>
  <c r="VE37" i="1" a="1"/>
  <c r="VE37" i="1" s="1"/>
  <c r="YA42" i="1" a="1"/>
  <c r="YA42" i="1" s="1"/>
  <c r="YA36" i="1" a="1"/>
  <c r="YA36" i="1" s="1"/>
  <c r="YA37" i="1" a="1"/>
  <c r="YA37" i="1" s="1"/>
  <c r="YA43" i="1" a="1"/>
  <c r="YA43" i="1" s="1"/>
  <c r="ADY42" i="1" a="1"/>
  <c r="ADY42" i="1" s="1"/>
  <c r="ADY36" i="1" a="1"/>
  <c r="ADY36" i="1" s="1"/>
  <c r="ADY43" i="1" a="1"/>
  <c r="ADY43" i="1" s="1"/>
  <c r="ADY37" i="1" a="1"/>
  <c r="ADY37" i="1" s="1"/>
  <c r="TL42" i="1" a="1"/>
  <c r="TL42" i="1" s="1"/>
  <c r="TL36" i="1" a="1"/>
  <c r="TL36" i="1" s="1"/>
  <c r="TL43" i="1" a="1"/>
  <c r="TL43" i="1" s="1"/>
  <c r="TL37" i="1" a="1"/>
  <c r="TL37" i="1" s="1"/>
  <c r="VK42" i="1" a="1"/>
  <c r="VK42" i="1" s="1"/>
  <c r="VK36" i="1" a="1"/>
  <c r="VK36" i="1" s="1"/>
  <c r="VK43" i="1" a="1"/>
  <c r="VK43" i="1" s="1"/>
  <c r="VK37" i="1" a="1"/>
  <c r="VK37" i="1" s="1"/>
  <c r="XI42" i="1" a="1"/>
  <c r="XI42" i="1" s="1"/>
  <c r="XI36" i="1" a="1"/>
  <c r="XI36" i="1" s="1"/>
  <c r="XI37" i="1" a="1"/>
  <c r="XI37" i="1" s="1"/>
  <c r="XI43" i="1" a="1"/>
  <c r="XI43" i="1" s="1"/>
  <c r="ZF42" i="1" a="1"/>
  <c r="ZF42" i="1" s="1"/>
  <c r="ZF36" i="1" a="1"/>
  <c r="ZF36" i="1" s="1"/>
  <c r="ZF37" i="1" a="1"/>
  <c r="ZF37" i="1" s="1"/>
  <c r="ZF43" i="1" a="1"/>
  <c r="ZF43" i="1" s="1"/>
  <c r="ADH42" i="1" a="1"/>
  <c r="ADH42" i="1" s="1"/>
  <c r="ADH36" i="1" a="1"/>
  <c r="ADH36" i="1" s="1"/>
  <c r="ADH37" i="1" a="1"/>
  <c r="ADH37" i="1" s="1"/>
  <c r="ADH43" i="1" a="1"/>
  <c r="ADH43" i="1" s="1"/>
  <c r="AAI42" i="1" a="1"/>
  <c r="AAI42" i="1" s="1"/>
  <c r="AAI36" i="1" a="1"/>
  <c r="AAI36" i="1" s="1"/>
  <c r="AAI43" i="1" a="1"/>
  <c r="AAI43" i="1" s="1"/>
  <c r="AAI37" i="1" a="1"/>
  <c r="AAI37" i="1" s="1"/>
  <c r="AI42" i="1" a="1"/>
  <c r="AI42" i="1" s="1"/>
  <c r="AI36" i="1" a="1"/>
  <c r="AI36" i="1" s="1"/>
  <c r="AI37" i="1" a="1"/>
  <c r="AI37" i="1" s="1"/>
  <c r="AI43" i="1" a="1"/>
  <c r="AI43" i="1" s="1"/>
  <c r="KP42" i="1" a="1"/>
  <c r="KP42" i="1" s="1"/>
  <c r="KP36" i="1" a="1"/>
  <c r="KP36" i="1" s="1"/>
  <c r="KP43" i="1" a="1"/>
  <c r="KP43" i="1" s="1"/>
  <c r="KP37" i="1" a="1"/>
  <c r="KP37" i="1" s="1"/>
  <c r="JS42" i="1" a="1"/>
  <c r="JS42" i="1" s="1"/>
  <c r="JS36" i="1" a="1"/>
  <c r="JS36" i="1" s="1"/>
  <c r="JS37" i="1" a="1"/>
  <c r="JS37" i="1" s="1"/>
  <c r="JS43" i="1" a="1"/>
  <c r="JS43" i="1" s="1"/>
  <c r="QX42" i="1" a="1"/>
  <c r="QX42" i="1" s="1"/>
  <c r="QX36" i="1" a="1"/>
  <c r="QX36" i="1" s="1"/>
  <c r="QX37" i="1" a="1"/>
  <c r="QX37" i="1" s="1"/>
  <c r="QX43" i="1" a="1"/>
  <c r="QX43" i="1" s="1"/>
  <c r="ACK42" i="1" a="1"/>
  <c r="ACK42" i="1" s="1"/>
  <c r="ACK36" i="1" a="1"/>
  <c r="ACK36" i="1" s="1"/>
  <c r="ACK43" i="1" a="1"/>
  <c r="ACK43" i="1" s="1"/>
  <c r="ACK37" i="1" a="1"/>
  <c r="ACK37" i="1" s="1"/>
  <c r="N42" i="1" a="1"/>
  <c r="N42" i="1" s="1"/>
  <c r="GC42" i="1" s="1"/>
  <c r="N36" i="1" a="1"/>
  <c r="N36" i="1" s="1"/>
  <c r="N43" i="1" a="1"/>
  <c r="N43" i="1" s="1"/>
  <c r="N37" i="1" a="1"/>
  <c r="N37" i="1" s="1"/>
  <c r="SX42" i="1" a="1"/>
  <c r="SX42" i="1" s="1"/>
  <c r="SX36" i="1" a="1"/>
  <c r="SX36" i="1" s="1"/>
  <c r="SX37" i="1" a="1"/>
  <c r="SX37" i="1" s="1"/>
  <c r="SX43" i="1" a="1"/>
  <c r="SX43" i="1" s="1"/>
  <c r="VS42" i="1" a="1"/>
  <c r="VS42" i="1" s="1"/>
  <c r="VS36" i="1" a="1"/>
  <c r="VS36" i="1" s="1"/>
  <c r="VS37" i="1" a="1"/>
  <c r="VS37" i="1" s="1"/>
  <c r="VS43" i="1" a="1"/>
  <c r="VS43" i="1" s="1"/>
  <c r="YL42" i="1" a="1"/>
  <c r="YL42" i="1" s="1"/>
  <c r="YL36" i="1" a="1"/>
  <c r="YL36" i="1" s="1"/>
  <c r="YL43" i="1" a="1"/>
  <c r="YL43" i="1" s="1"/>
  <c r="YL37" i="1" a="1"/>
  <c r="YL37" i="1" s="1"/>
  <c r="AJ42" i="1" a="1"/>
  <c r="AJ42" i="1" s="1"/>
  <c r="AJ36" i="1" a="1"/>
  <c r="AJ36" i="1" s="1"/>
  <c r="AJ37" i="1" a="1"/>
  <c r="AJ37" i="1" s="1"/>
  <c r="AJ43" i="1" a="1"/>
  <c r="AJ43" i="1" s="1"/>
  <c r="ADU42" i="1" a="1"/>
  <c r="ADU42" i="1" s="1"/>
  <c r="ADU36" i="1" a="1"/>
  <c r="ADU36" i="1" s="1"/>
  <c r="ADU43" i="1" a="1"/>
  <c r="ADU43" i="1" s="1"/>
  <c r="ADU37" i="1" a="1"/>
  <c r="ADU37" i="1" s="1"/>
  <c r="HG42" i="1" a="1"/>
  <c r="HG42" i="1" s="1"/>
  <c r="HG36" i="1" a="1"/>
  <c r="HG36" i="1" s="1"/>
  <c r="HG48" i="1" a="1"/>
  <c r="HG48" i="1" s="1"/>
  <c r="HG49" i="1" s="1" a="1"/>
  <c r="HG49" i="1" s="1"/>
  <c r="HG47" i="1" a="1"/>
  <c r="HG47" i="1" s="1"/>
  <c r="HG45" i="1" a="1"/>
  <c r="HG45" i="1" s="1"/>
  <c r="HG46" i="1" a="1"/>
  <c r="HG46" i="1" s="1"/>
  <c r="HG43" i="1" a="1"/>
  <c r="HG43" i="1" s="1"/>
  <c r="HG37" i="1" a="1"/>
  <c r="HG37" i="1" s="1"/>
  <c r="HG44" i="1" a="1"/>
  <c r="HG44" i="1" s="1"/>
  <c r="IA42" i="1" a="1"/>
  <c r="IA42" i="1" s="1"/>
  <c r="IA36" i="1" a="1"/>
  <c r="IA36" i="1" s="1"/>
  <c r="IA48" i="1" a="1"/>
  <c r="IA48" i="1" s="1"/>
  <c r="IA49" i="1" s="1" a="1"/>
  <c r="IA49" i="1" s="1"/>
  <c r="IA45" i="1" a="1"/>
  <c r="IA45" i="1" s="1"/>
  <c r="IA46" i="1" a="1"/>
  <c r="IA46" i="1" s="1"/>
  <c r="IA47" i="1" a="1"/>
  <c r="IA47" i="1" s="1"/>
  <c r="IA43" i="1" a="1"/>
  <c r="IA43" i="1" s="1"/>
  <c r="IA44" i="1" a="1"/>
  <c r="IA44" i="1" s="1"/>
  <c r="IA37" i="1" a="1"/>
  <c r="IA37" i="1" s="1"/>
  <c r="SG42" i="1" a="1"/>
  <c r="SG42" i="1" s="1"/>
  <c r="SG36" i="1" a="1"/>
  <c r="SG36" i="1" s="1"/>
  <c r="SG43" i="1" a="1"/>
  <c r="SG43" i="1" s="1"/>
  <c r="SG37" i="1" a="1"/>
  <c r="SG37" i="1" s="1"/>
  <c r="WE42" i="1" a="1"/>
  <c r="WE42" i="1" s="1"/>
  <c r="WE36" i="1" a="1"/>
  <c r="WE36" i="1" s="1"/>
  <c r="WE37" i="1" a="1"/>
  <c r="WE37" i="1" s="1"/>
  <c r="WE43" i="1" a="1"/>
  <c r="WE43" i="1" s="1"/>
  <c r="YW42" i="1" a="1"/>
  <c r="YW42" i="1" s="1"/>
  <c r="YW36" i="1" a="1"/>
  <c r="YW36" i="1" s="1"/>
  <c r="YW43" i="1" a="1"/>
  <c r="YW43" i="1" s="1"/>
  <c r="YW37" i="1" a="1"/>
  <c r="YW37" i="1" s="1"/>
  <c r="AEU42" i="1" a="1"/>
  <c r="AEU42" i="1" s="1"/>
  <c r="AEU36" i="1" a="1"/>
  <c r="AEU36" i="1" s="1"/>
  <c r="AEU43" i="1" a="1"/>
  <c r="AEU43" i="1" s="1"/>
  <c r="AEU37" i="1" a="1"/>
  <c r="AEU37" i="1" s="1"/>
  <c r="VI42" i="1" a="1"/>
  <c r="VI42" i="1" s="1"/>
  <c r="VI36" i="1" a="1"/>
  <c r="VI36" i="1" s="1"/>
  <c r="VI43" i="1" a="1"/>
  <c r="VI43" i="1" s="1"/>
  <c r="VI37" i="1" a="1"/>
  <c r="VI37" i="1" s="1"/>
  <c r="XH42" i="1" a="1"/>
  <c r="XH42" i="1" s="1"/>
  <c r="XH36" i="1" a="1"/>
  <c r="XH36" i="1" s="1"/>
  <c r="XH37" i="1" a="1"/>
  <c r="XH37" i="1" s="1"/>
  <c r="XH43" i="1" a="1"/>
  <c r="XH43" i="1" s="1"/>
  <c r="YE42" i="1" a="1"/>
  <c r="YE42" i="1" s="1"/>
  <c r="YE36" i="1" a="1"/>
  <c r="YE36" i="1" s="1"/>
  <c r="YE37" i="1" a="1"/>
  <c r="YE37" i="1" s="1"/>
  <c r="YE43" i="1" a="1"/>
  <c r="YE43" i="1" s="1"/>
  <c r="AAF42" i="1" a="1"/>
  <c r="AAF42" i="1" s="1"/>
  <c r="AAF36" i="1" a="1"/>
  <c r="AAF36" i="1" s="1"/>
  <c r="AAF43" i="1" a="1"/>
  <c r="AAF43" i="1" s="1"/>
  <c r="AAF37" i="1" a="1"/>
  <c r="AAF37" i="1" s="1"/>
  <c r="AEE42" i="1" a="1"/>
  <c r="AEE42" i="1" s="1"/>
  <c r="AEE36" i="1" a="1"/>
  <c r="AEE36" i="1" s="1"/>
  <c r="AEE43" i="1" a="1"/>
  <c r="AEE43" i="1" s="1"/>
  <c r="AEE37" i="1" a="1"/>
  <c r="AEE37" i="1" s="1"/>
  <c r="WP42" i="1" a="1"/>
  <c r="WP42" i="1" s="1"/>
  <c r="WP36" i="1" a="1"/>
  <c r="WP36" i="1" s="1"/>
  <c r="WP43" i="1" a="1"/>
  <c r="WP43" i="1" s="1"/>
  <c r="WP37" i="1" a="1"/>
  <c r="WP37" i="1" s="1"/>
  <c r="NX42" i="1" a="1"/>
  <c r="NX42" i="1" s="1"/>
  <c r="NX36" i="1" a="1"/>
  <c r="NX36" i="1" s="1"/>
  <c r="NX37" i="1" a="1"/>
  <c r="NX37" i="1" s="1"/>
  <c r="NX43" i="1" a="1"/>
  <c r="NX43" i="1" s="1"/>
  <c r="ET42" i="1" a="1"/>
  <c r="ET42" i="1" s="1"/>
  <c r="ET36" i="1" a="1"/>
  <c r="ET36" i="1" s="1"/>
  <c r="ET37" i="1" a="1"/>
  <c r="ET37" i="1" s="1"/>
  <c r="ET43" i="1" a="1"/>
  <c r="ET43" i="1" s="1"/>
  <c r="FG42" i="1" a="1"/>
  <c r="FG42" i="1" s="1"/>
  <c r="FG36" i="1" a="1"/>
  <c r="FG36" i="1" s="1"/>
  <c r="FG37" i="1" a="1"/>
  <c r="FG37" i="1" s="1"/>
  <c r="FG43" i="1" a="1"/>
  <c r="FG43" i="1" s="1"/>
  <c r="RX42" i="1" a="1"/>
  <c r="RX42" i="1" s="1"/>
  <c r="RX36" i="1" a="1"/>
  <c r="RX36" i="1" s="1"/>
  <c r="RX43" i="1" a="1"/>
  <c r="RX43" i="1" s="1"/>
  <c r="RX37" i="1" a="1"/>
  <c r="RX37" i="1" s="1"/>
  <c r="OD42" i="1" a="1"/>
  <c r="OD42" i="1" s="1"/>
  <c r="OD36" i="1" a="1"/>
  <c r="OD36" i="1" s="1"/>
  <c r="OD37" i="1" a="1"/>
  <c r="OD37" i="1" s="1"/>
  <c r="OD43" i="1" a="1"/>
  <c r="OD43" i="1" s="1"/>
  <c r="BY42" i="1" a="1"/>
  <c r="BY42" i="1" s="1"/>
  <c r="BY36" i="1" a="1"/>
  <c r="BY36" i="1" s="1"/>
  <c r="BY37" i="1" a="1"/>
  <c r="BY37" i="1" s="1"/>
  <c r="BY43" i="1" a="1"/>
  <c r="BY43" i="1" s="1"/>
  <c r="YM42" i="1" a="1"/>
  <c r="YM42" i="1" s="1"/>
  <c r="YM36" i="1" a="1"/>
  <c r="YM36" i="1" s="1"/>
  <c r="YM37" i="1" a="1"/>
  <c r="YM37" i="1" s="1"/>
  <c r="YM43" i="1" a="1"/>
  <c r="YM43" i="1" s="1"/>
  <c r="KB42" i="1" a="1"/>
  <c r="KB42" i="1" s="1"/>
  <c r="KB36" i="1" a="1"/>
  <c r="KB36" i="1" s="1"/>
  <c r="KB37" i="1" a="1"/>
  <c r="KB37" i="1" s="1"/>
  <c r="KB43" i="1" a="1"/>
  <c r="KB43" i="1" s="1"/>
  <c r="BP42" i="1" a="1"/>
  <c r="BP42" i="1" s="1"/>
  <c r="BP36" i="1" a="1"/>
  <c r="BP36" i="1" s="1"/>
  <c r="BP43" i="1" a="1"/>
  <c r="BP43" i="1" s="1"/>
  <c r="BP37" i="1" a="1"/>
  <c r="BP37" i="1" s="1"/>
  <c r="RW42" i="1" a="1"/>
  <c r="RW42" i="1" s="1"/>
  <c r="RW36" i="1" a="1"/>
  <c r="RW36" i="1" s="1"/>
  <c r="RW37" i="1" a="1"/>
  <c r="RW37" i="1" s="1"/>
  <c r="RW43" i="1" a="1"/>
  <c r="RW43" i="1" s="1"/>
  <c r="AFO42" i="1" a="1"/>
  <c r="AFO42" i="1" s="1"/>
  <c r="AFO36" i="1" a="1"/>
  <c r="AFO36" i="1" s="1"/>
  <c r="AFO37" i="1" a="1"/>
  <c r="AFO37" i="1" s="1"/>
  <c r="AFO43" i="1" a="1"/>
  <c r="AFO43" i="1" s="1"/>
  <c r="HD23" i="1" a="1"/>
  <c r="HD23" i="1" s="1"/>
  <c r="HD42" i="1" a="1"/>
  <c r="HD42" i="1" s="1"/>
  <c r="HD36" i="1" a="1"/>
  <c r="HD36" i="1" s="1"/>
  <c r="HD48" i="1" a="1"/>
  <c r="HD48" i="1" s="1"/>
  <c r="HD49" i="1" s="1" a="1"/>
  <c r="HD49" i="1" s="1"/>
  <c r="HD37" i="1" a="1"/>
  <c r="HD37" i="1" s="1"/>
  <c r="HD44" i="1" a="1"/>
  <c r="HD44" i="1" s="1"/>
  <c r="HD47" i="1" a="1"/>
  <c r="HD47" i="1" s="1"/>
  <c r="HD43" i="1" a="1"/>
  <c r="HD43" i="1" s="1"/>
  <c r="HD45" i="1" a="1"/>
  <c r="HD45" i="1" s="1"/>
  <c r="HD46" i="1" a="1"/>
  <c r="HD46" i="1" s="1"/>
  <c r="IR42" i="1" a="1"/>
  <c r="IR42" i="1" s="1"/>
  <c r="IR36" i="1" a="1"/>
  <c r="IR36" i="1" s="1"/>
  <c r="IR48" i="1" a="1"/>
  <c r="IR48" i="1" s="1"/>
  <c r="IR49" i="1" s="1" a="1"/>
  <c r="IR49" i="1" s="1"/>
  <c r="IR44" i="1" a="1"/>
  <c r="IR44" i="1" s="1"/>
  <c r="IR37" i="1" a="1"/>
  <c r="IR37" i="1" s="1"/>
  <c r="IR45" i="1" a="1"/>
  <c r="IR45" i="1" s="1"/>
  <c r="IR47" i="1" a="1"/>
  <c r="IR47" i="1" s="1"/>
  <c r="IR46" i="1" a="1"/>
  <c r="IR46" i="1" s="1"/>
  <c r="IR43" i="1" a="1"/>
  <c r="IR43" i="1" s="1"/>
  <c r="CC42" i="1" a="1"/>
  <c r="CC42" i="1" s="1"/>
  <c r="CC36" i="1" a="1"/>
  <c r="CC36" i="1" s="1"/>
  <c r="CC43" i="1" a="1"/>
  <c r="CC43" i="1" s="1"/>
  <c r="CC37" i="1" a="1"/>
  <c r="CC37" i="1" s="1"/>
  <c r="XB42" i="1" a="1"/>
  <c r="XB42" i="1" s="1"/>
  <c r="XB36" i="1" a="1"/>
  <c r="XB36" i="1" s="1"/>
  <c r="XB37" i="1" a="1"/>
  <c r="XB37" i="1" s="1"/>
  <c r="XB43" i="1" a="1"/>
  <c r="XB43" i="1" s="1"/>
  <c r="AAA42" i="1" a="1"/>
  <c r="AAA42" i="1" s="1"/>
  <c r="AAA36" i="1" a="1"/>
  <c r="AAA36" i="1" s="1"/>
  <c r="AAA43" i="1" a="1"/>
  <c r="AAA43" i="1" s="1"/>
  <c r="AAA37" i="1" a="1"/>
  <c r="AAA37" i="1" s="1"/>
  <c r="AFS42" i="1" a="1"/>
  <c r="AFS42" i="1" s="1"/>
  <c r="AFS36" i="1" a="1"/>
  <c r="AFS36" i="1" s="1"/>
  <c r="AFS37" i="1" a="1"/>
  <c r="AFS37" i="1" s="1"/>
  <c r="AFS43" i="1" a="1"/>
  <c r="AFS43" i="1" s="1"/>
  <c r="WG42" i="1" a="1"/>
  <c r="WG42" i="1" s="1"/>
  <c r="WG36" i="1" a="1"/>
  <c r="WG36" i="1" s="1"/>
  <c r="WG37" i="1" a="1"/>
  <c r="WG37" i="1" s="1"/>
  <c r="WG43" i="1" a="1"/>
  <c r="WG43" i="1" s="1"/>
  <c r="YD42" i="1" a="1"/>
  <c r="YD42" i="1" s="1"/>
  <c r="YD36" i="1" a="1"/>
  <c r="YD36" i="1" s="1"/>
  <c r="YD43" i="1" a="1"/>
  <c r="YD43" i="1" s="1"/>
  <c r="YD37" i="1" a="1"/>
  <c r="YD37" i="1" s="1"/>
  <c r="ZE42" i="1" a="1"/>
  <c r="ZE42" i="1" s="1"/>
  <c r="ZE36" i="1" a="1"/>
  <c r="ZE36" i="1" s="1"/>
  <c r="ZE37" i="1" a="1"/>
  <c r="ZE37" i="1" s="1"/>
  <c r="ZE43" i="1" a="1"/>
  <c r="ZE43" i="1" s="1"/>
  <c r="ABL42" i="1" a="1"/>
  <c r="ABL42" i="1" s="1"/>
  <c r="ABL36" i="1" a="1"/>
  <c r="ABL36" i="1" s="1"/>
  <c r="ABL43" i="1" a="1"/>
  <c r="ABL43" i="1" s="1"/>
  <c r="ABL37" i="1" a="1"/>
  <c r="ABL37" i="1" s="1"/>
  <c r="AFC42" i="1" a="1"/>
  <c r="AFC42" i="1" s="1"/>
  <c r="AFC36" i="1" a="1"/>
  <c r="AFC36" i="1" s="1"/>
  <c r="AFC43" i="1" a="1"/>
  <c r="AFC43" i="1" s="1"/>
  <c r="AFC37" i="1" a="1"/>
  <c r="AFC37" i="1" s="1"/>
  <c r="LB42" i="1" a="1"/>
  <c r="LB42" i="1" s="1"/>
  <c r="LB36" i="1" a="1"/>
  <c r="LB36" i="1" s="1"/>
  <c r="LB37" i="1" a="1"/>
  <c r="LB37" i="1" s="1"/>
  <c r="LB43" i="1" a="1"/>
  <c r="LB43" i="1" s="1"/>
  <c r="JV42" i="1" a="1"/>
  <c r="JV42" i="1" s="1"/>
  <c r="JV36" i="1" a="1"/>
  <c r="JV36" i="1" s="1"/>
  <c r="JV43" i="1" a="1"/>
  <c r="JV43" i="1" s="1"/>
  <c r="JV37" i="1" a="1"/>
  <c r="JV37" i="1" s="1"/>
  <c r="KT42" i="1" a="1"/>
  <c r="KT42" i="1" s="1"/>
  <c r="KT36" i="1" a="1"/>
  <c r="KT36" i="1" s="1"/>
  <c r="KT43" i="1" a="1"/>
  <c r="KT43" i="1" s="1"/>
  <c r="KT37" i="1" a="1"/>
  <c r="KT37" i="1" s="1"/>
  <c r="ADI42" i="1" a="1"/>
  <c r="ADI42" i="1" s="1"/>
  <c r="ADI36" i="1" a="1"/>
  <c r="ADI36" i="1" s="1"/>
  <c r="ADI37" i="1" a="1"/>
  <c r="ADI37" i="1" s="1"/>
  <c r="ADI43" i="1" a="1"/>
  <c r="ADI43" i="1" s="1"/>
  <c r="XM42" i="1" a="1"/>
  <c r="XM42" i="1" s="1"/>
  <c r="XM36" i="1" a="1"/>
  <c r="XM36" i="1" s="1"/>
  <c r="XM43" i="1" a="1"/>
  <c r="XM43" i="1" s="1"/>
  <c r="XM37" i="1" a="1"/>
  <c r="XM37" i="1" s="1"/>
  <c r="VR42" i="1" a="1"/>
  <c r="VR42" i="1" s="1"/>
  <c r="VR36" i="1" a="1"/>
  <c r="VR36" i="1" s="1"/>
  <c r="VR43" i="1" a="1"/>
  <c r="VR43" i="1" s="1"/>
  <c r="VR37" i="1" a="1"/>
  <c r="VR37" i="1" s="1"/>
  <c r="EB42" i="1" a="1"/>
  <c r="EB42" i="1" s="1"/>
  <c r="EB36" i="1" a="1"/>
  <c r="EB36" i="1" s="1"/>
  <c r="EB43" i="1" a="1"/>
  <c r="EB43" i="1" s="1"/>
  <c r="EB37" i="1" a="1"/>
  <c r="EB37" i="1" s="1"/>
  <c r="LD42" i="1" a="1"/>
  <c r="LD42" i="1" s="1"/>
  <c r="LD36" i="1" a="1"/>
  <c r="LD36" i="1" s="1"/>
  <c r="LD37" i="1" a="1"/>
  <c r="LD37" i="1" s="1"/>
  <c r="LD43" i="1" a="1"/>
  <c r="LD43" i="1" s="1"/>
  <c r="O42" i="1" a="1"/>
  <c r="O42" i="1" s="1"/>
  <c r="U42" i="1" s="1"/>
  <c r="DX42" i="1" s="1"/>
  <c r="O36" i="1" a="1"/>
  <c r="O36" i="1" s="1"/>
  <c r="O37" i="1" a="1"/>
  <c r="O37" i="1" s="1"/>
  <c r="O43" i="1" a="1"/>
  <c r="O43" i="1" s="1"/>
  <c r="FM42" i="1" a="1"/>
  <c r="FM42" i="1" s="1"/>
  <c r="FM36" i="1" a="1"/>
  <c r="FM36" i="1" s="1"/>
  <c r="FM37" i="1" a="1"/>
  <c r="FM37" i="1" s="1"/>
  <c r="FM43" i="1" a="1"/>
  <c r="FM43" i="1" s="1"/>
  <c r="NB42" i="1" a="1"/>
  <c r="NB42" i="1" s="1"/>
  <c r="NB36" i="1" a="1"/>
  <c r="NB36" i="1" s="1"/>
  <c r="NB37" i="1" a="1"/>
  <c r="NB37" i="1" s="1"/>
  <c r="NB43" i="1" a="1"/>
  <c r="NB43" i="1" s="1"/>
  <c r="ABI42" i="1" a="1"/>
  <c r="ABI42" i="1" s="1"/>
  <c r="ABI36" i="1" a="1"/>
  <c r="ABI36" i="1" s="1"/>
  <c r="ABI37" i="1" a="1"/>
  <c r="ABI37" i="1" s="1"/>
  <c r="ABI43" i="1" a="1"/>
  <c r="ABI43" i="1" s="1"/>
  <c r="HI42" i="1" a="1"/>
  <c r="HI42" i="1" s="1"/>
  <c r="HI36" i="1" a="1"/>
  <c r="HI36" i="1" s="1"/>
  <c r="HI48" i="1" a="1"/>
  <c r="HI48" i="1" s="1"/>
  <c r="HI49" i="1" s="1" a="1"/>
  <c r="HI49" i="1" s="1"/>
  <c r="HI47" i="1" a="1"/>
  <c r="HI47" i="1" s="1"/>
  <c r="HI43" i="1" a="1"/>
  <c r="HI43" i="1" s="1"/>
  <c r="HI45" i="1" a="1"/>
  <c r="HI45" i="1" s="1"/>
  <c r="HI37" i="1" a="1"/>
  <c r="HI37" i="1" s="1"/>
  <c r="HI46" i="1" a="1"/>
  <c r="HI46" i="1" s="1"/>
  <c r="HI44" i="1" a="1"/>
  <c r="HI44" i="1" s="1"/>
  <c r="IB42" i="1" a="1"/>
  <c r="IB42" i="1" s="1"/>
  <c r="IB36" i="1" a="1"/>
  <c r="IB36" i="1" s="1"/>
  <c r="IB48" i="1" a="1"/>
  <c r="IB48" i="1" s="1"/>
  <c r="IB49" i="1" s="1" a="1"/>
  <c r="IB49" i="1" s="1"/>
  <c r="IB37" i="1" a="1"/>
  <c r="IB37" i="1" s="1"/>
  <c r="IB47" i="1" a="1"/>
  <c r="IB47" i="1" s="1"/>
  <c r="IB46" i="1" a="1"/>
  <c r="IB46" i="1" s="1"/>
  <c r="IB45" i="1" a="1"/>
  <c r="IB45" i="1" s="1"/>
  <c r="IB44" i="1" a="1"/>
  <c r="IB44" i="1" s="1"/>
  <c r="IB43" i="1" a="1"/>
  <c r="IB43" i="1" s="1"/>
  <c r="XJ42" i="1" a="1"/>
  <c r="XJ42" i="1" s="1"/>
  <c r="XJ36" i="1" a="1"/>
  <c r="XJ36" i="1" s="1"/>
  <c r="XJ43" i="1" a="1"/>
  <c r="XJ43" i="1" s="1"/>
  <c r="XJ37" i="1" a="1"/>
  <c r="XJ37" i="1" s="1"/>
  <c r="YV42" i="1" a="1"/>
  <c r="YV42" i="1" s="1"/>
  <c r="YV36" i="1" a="1"/>
  <c r="YV36" i="1" s="1"/>
  <c r="YV43" i="1" a="1"/>
  <c r="YV43" i="1" s="1"/>
  <c r="YV37" i="1" a="1"/>
  <c r="YV37" i="1" s="1"/>
  <c r="ADX42" i="1" a="1"/>
  <c r="ADX42" i="1" s="1"/>
  <c r="ADX36" i="1" a="1"/>
  <c r="ADX36" i="1" s="1"/>
  <c r="ADX37" i="1" a="1"/>
  <c r="ADX37" i="1" s="1"/>
  <c r="ADX43" i="1" a="1"/>
  <c r="ADX43" i="1" s="1"/>
  <c r="WN42" i="1" a="1"/>
  <c r="WN42" i="1" s="1"/>
  <c r="WN36" i="1" a="1"/>
  <c r="WN36" i="1" s="1"/>
  <c r="WN37" i="1" a="1"/>
  <c r="WN37" i="1" s="1"/>
  <c r="WN43" i="1" a="1"/>
  <c r="WN43" i="1" s="1"/>
  <c r="XF42" i="1" a="1"/>
  <c r="XF42" i="1" s="1"/>
  <c r="XF36" i="1" a="1"/>
  <c r="XF36" i="1" s="1"/>
  <c r="XF43" i="1" a="1"/>
  <c r="XF43" i="1" s="1"/>
  <c r="XF37" i="1" a="1"/>
  <c r="XF37" i="1" s="1"/>
  <c r="ZC42" i="1" a="1"/>
  <c r="ZC42" i="1" s="1"/>
  <c r="ZC36" i="1" a="1"/>
  <c r="ZC36" i="1" s="1"/>
  <c r="ZC37" i="1" a="1"/>
  <c r="ZC37" i="1" s="1"/>
  <c r="ZC43" i="1" a="1"/>
  <c r="ZC43" i="1" s="1"/>
  <c r="AAE42" i="1" a="1"/>
  <c r="AAE42" i="1" s="1"/>
  <c r="AAE36" i="1" a="1"/>
  <c r="AAE36" i="1" s="1"/>
  <c r="AAE37" i="1" a="1"/>
  <c r="AAE37" i="1" s="1"/>
  <c r="AAE43" i="1" a="1"/>
  <c r="AAE43" i="1" s="1"/>
  <c r="ACH42" i="1" a="1"/>
  <c r="ACH42" i="1" s="1"/>
  <c r="ACH36" i="1" a="1"/>
  <c r="ACH36" i="1" s="1"/>
  <c r="ACH37" i="1" a="1"/>
  <c r="ACH37" i="1" s="1"/>
  <c r="ACH43" i="1" a="1"/>
  <c r="ACH43" i="1" s="1"/>
  <c r="AGW42" i="1" a="1"/>
  <c r="AGW42" i="1" s="1"/>
  <c r="AGW36" i="1" a="1"/>
  <c r="AGW36" i="1" s="1"/>
  <c r="AGW37" i="1" a="1"/>
  <c r="AGW37" i="1" s="1"/>
  <c r="AGW43" i="1" a="1"/>
  <c r="AGW43" i="1" s="1"/>
  <c r="AEH42" i="1" a="1"/>
  <c r="AEH42" i="1" s="1"/>
  <c r="AEH36" i="1" a="1"/>
  <c r="AEH36" i="1" s="1"/>
  <c r="AEH37" i="1" a="1"/>
  <c r="AEH37" i="1" s="1"/>
  <c r="AEH43" i="1" a="1"/>
  <c r="AEH43" i="1" s="1"/>
  <c r="NY42" i="1" a="1"/>
  <c r="NY42" i="1" s="1"/>
  <c r="NY36" i="1" a="1"/>
  <c r="NY36" i="1" s="1"/>
  <c r="NY43" i="1" a="1"/>
  <c r="NY43" i="1" s="1"/>
  <c r="NY37" i="1" a="1"/>
  <c r="NY37" i="1" s="1"/>
  <c r="KU42" i="1" a="1"/>
  <c r="KU42" i="1" s="1"/>
  <c r="KU36" i="1" a="1"/>
  <c r="KU36" i="1" s="1"/>
  <c r="KU43" i="1" a="1"/>
  <c r="KU43" i="1" s="1"/>
  <c r="KU37" i="1" a="1"/>
  <c r="KU37" i="1" s="1"/>
  <c r="AQ42" i="1" a="1"/>
  <c r="AQ42" i="1" s="1"/>
  <c r="AQ36" i="1" a="1"/>
  <c r="AQ36" i="1" s="1"/>
  <c r="AQ37" i="1" a="1"/>
  <c r="AQ37" i="1" s="1"/>
  <c r="AQ43" i="1" a="1"/>
  <c r="AQ43" i="1" s="1"/>
  <c r="PB42" i="1" a="1"/>
  <c r="PB42" i="1" s="1"/>
  <c r="PB36" i="1" a="1"/>
  <c r="PB36" i="1" s="1"/>
  <c r="PB43" i="1" a="1"/>
  <c r="PB43" i="1" s="1"/>
  <c r="PB37" i="1" a="1"/>
  <c r="PB37" i="1" s="1"/>
  <c r="PC42" i="1" a="1"/>
  <c r="PC42" i="1" s="1"/>
  <c r="PC36" i="1" a="1"/>
  <c r="PC36" i="1" s="1"/>
  <c r="PC43" i="1" a="1"/>
  <c r="PC43" i="1" s="1"/>
  <c r="PC37" i="1" a="1"/>
  <c r="PC37" i="1" s="1"/>
  <c r="GZ42" i="1" a="1"/>
  <c r="GZ42" i="1" s="1"/>
  <c r="GZ36" i="1" a="1"/>
  <c r="GZ36" i="1" s="1"/>
  <c r="GZ37" i="1" a="1"/>
  <c r="GZ37" i="1" s="1"/>
  <c r="GZ43" i="1" a="1"/>
  <c r="GZ43" i="1" s="1"/>
  <c r="ZK42" i="1" a="1"/>
  <c r="ZK42" i="1" s="1"/>
  <c r="ZK36" i="1" a="1"/>
  <c r="ZK36" i="1" s="1"/>
  <c r="ZK37" i="1" a="1"/>
  <c r="ZK37" i="1" s="1"/>
  <c r="ZK43" i="1" a="1"/>
  <c r="ZK43" i="1" s="1"/>
  <c r="CA42" i="1" a="1"/>
  <c r="CA42" i="1" s="1"/>
  <c r="CA36" i="1" a="1"/>
  <c r="CA36" i="1" s="1"/>
  <c r="CA43" i="1" a="1"/>
  <c r="CA43" i="1" s="1"/>
  <c r="CA37" i="1" a="1"/>
  <c r="CA37" i="1" s="1"/>
  <c r="RY42" i="1" a="1"/>
  <c r="RY42" i="1" s="1"/>
  <c r="RY36" i="1" a="1"/>
  <c r="RY36" i="1" s="1"/>
  <c r="RY37" i="1" a="1"/>
  <c r="RY37" i="1" s="1"/>
  <c r="RY43" i="1" a="1"/>
  <c r="RY43" i="1" s="1"/>
  <c r="YJ42" i="1" a="1"/>
  <c r="YJ42" i="1" s="1"/>
  <c r="YJ36" i="1" a="1"/>
  <c r="YJ36" i="1" s="1"/>
  <c r="YJ43" i="1" a="1"/>
  <c r="YJ43" i="1" s="1"/>
  <c r="YJ37" i="1" a="1"/>
  <c r="YJ37" i="1" s="1"/>
  <c r="HJ42" i="1" a="1"/>
  <c r="HJ42" i="1" s="1"/>
  <c r="HJ36" i="1" a="1"/>
  <c r="HJ36" i="1" s="1"/>
  <c r="HJ48" i="1" a="1"/>
  <c r="HJ48" i="1" s="1"/>
  <c r="HJ49" i="1" s="1" a="1"/>
  <c r="HJ49" i="1" s="1"/>
  <c r="HJ47" i="1" a="1"/>
  <c r="HJ47" i="1" s="1"/>
  <c r="HJ45" i="1" a="1"/>
  <c r="HJ45" i="1" s="1"/>
  <c r="HJ46" i="1" a="1"/>
  <c r="HJ46" i="1" s="1"/>
  <c r="HJ44" i="1" a="1"/>
  <c r="HJ44" i="1" s="1"/>
  <c r="HJ43" i="1" a="1"/>
  <c r="HJ43" i="1" s="1"/>
  <c r="HJ37" i="1" a="1"/>
  <c r="HJ37" i="1" s="1"/>
  <c r="IS42" i="1" a="1"/>
  <c r="IS42" i="1" s="1"/>
  <c r="IS36" i="1" a="1"/>
  <c r="IS36" i="1" s="1"/>
  <c r="IS48" i="1" a="1"/>
  <c r="IS48" i="1" s="1"/>
  <c r="IS49" i="1" s="1" a="1"/>
  <c r="IS49" i="1" s="1"/>
  <c r="IS44" i="1" a="1"/>
  <c r="IS44" i="1" s="1"/>
  <c r="IS43" i="1" a="1"/>
  <c r="IS43" i="1" s="1"/>
  <c r="IS45" i="1" a="1"/>
  <c r="IS45" i="1" s="1"/>
  <c r="IS46" i="1" a="1"/>
  <c r="IS46" i="1" s="1"/>
  <c r="IS37" i="1" a="1"/>
  <c r="IS37" i="1" s="1"/>
  <c r="IS47" i="1" a="1"/>
  <c r="IS47" i="1" s="1"/>
  <c r="NO42" i="1" a="1"/>
  <c r="NO42" i="1" s="1"/>
  <c r="NO36" i="1" a="1"/>
  <c r="NO36" i="1" s="1"/>
  <c r="NO43" i="1" a="1"/>
  <c r="NO43" i="1" s="1"/>
  <c r="NO37" i="1" a="1"/>
  <c r="NO37" i="1" s="1"/>
  <c r="ZZ42" i="1" a="1"/>
  <c r="ZZ42" i="1" s="1"/>
  <c r="ZZ36" i="1" a="1"/>
  <c r="ZZ36" i="1" s="1"/>
  <c r="ZZ37" i="1" a="1"/>
  <c r="ZZ37" i="1" s="1"/>
  <c r="ZZ43" i="1" a="1"/>
  <c r="ZZ43" i="1" s="1"/>
  <c r="AET42" i="1" a="1"/>
  <c r="AET42" i="1" s="1"/>
  <c r="AET36" i="1" a="1"/>
  <c r="AET36" i="1" s="1"/>
  <c r="AET43" i="1" a="1"/>
  <c r="AET43" i="1" s="1"/>
  <c r="AET37" i="1" a="1"/>
  <c r="AET37" i="1" s="1"/>
  <c r="S42" i="1" a="1"/>
  <c r="S42" i="1" s="1"/>
  <c r="S36" i="1" a="1"/>
  <c r="S36" i="1" s="1"/>
  <c r="S37" i="1" a="1"/>
  <c r="S37" i="1" s="1"/>
  <c r="S43" i="1" a="1"/>
  <c r="S43" i="1" s="1"/>
  <c r="YZ42" i="1" a="1"/>
  <c r="YZ42" i="1" s="1"/>
  <c r="YZ36" i="1" a="1"/>
  <c r="YZ36" i="1" s="1"/>
  <c r="YZ37" i="1" a="1"/>
  <c r="YZ37" i="1" s="1"/>
  <c r="YZ43" i="1" a="1"/>
  <c r="YZ43" i="1" s="1"/>
  <c r="ABB42" i="1" a="1"/>
  <c r="ABB42" i="1" s="1"/>
  <c r="ABB36" i="1" a="1"/>
  <c r="ABB36" i="1" s="1"/>
  <c r="ABB37" i="1" a="1"/>
  <c r="ABB37" i="1" s="1"/>
  <c r="ABB43" i="1" a="1"/>
  <c r="ABB43" i="1" s="1"/>
  <c r="ABD42" i="1" a="1"/>
  <c r="ABD42" i="1" s="1"/>
  <c r="ABD36" i="1" a="1"/>
  <c r="ABD36" i="1" s="1"/>
  <c r="ABD43" i="1" a="1"/>
  <c r="ABD43" i="1" s="1"/>
  <c r="ABD37" i="1" a="1"/>
  <c r="ABD37" i="1" s="1"/>
  <c r="ADF42" i="1" a="1"/>
  <c r="ADF42" i="1" s="1"/>
  <c r="ADF36" i="1" a="1"/>
  <c r="ADF36" i="1" s="1"/>
  <c r="ADF43" i="1" a="1"/>
  <c r="ADF43" i="1" s="1"/>
  <c r="ADF37" i="1" a="1"/>
  <c r="ADF37" i="1" s="1"/>
  <c r="NA42" i="1" a="1"/>
  <c r="NA42" i="1" s="1"/>
  <c r="NA36" i="1" a="1"/>
  <c r="NA36" i="1" s="1"/>
  <c r="NA37" i="1" a="1"/>
  <c r="NA37" i="1" s="1"/>
  <c r="NA43" i="1" a="1"/>
  <c r="NA43" i="1" s="1"/>
  <c r="WS42" i="1" a="1"/>
  <c r="WS42" i="1" s="1"/>
  <c r="WS36" i="1" a="1"/>
  <c r="WS36" i="1" s="1"/>
  <c r="WS43" i="1" a="1"/>
  <c r="WS43" i="1" s="1"/>
  <c r="WS37" i="1" a="1"/>
  <c r="WS37" i="1" s="1"/>
  <c r="FA42" i="1" a="1"/>
  <c r="FA42" i="1" s="1"/>
  <c r="FA36" i="1" a="1"/>
  <c r="FA36" i="1" s="1"/>
  <c r="FA43" i="1" a="1"/>
  <c r="FA43" i="1" s="1"/>
  <c r="FA37" i="1" a="1"/>
  <c r="FA37" i="1" s="1"/>
  <c r="AK42" i="1" a="1"/>
  <c r="AK42" i="1" s="1"/>
  <c r="GE42" i="1" s="1"/>
  <c r="AK36" i="1" a="1"/>
  <c r="AK36" i="1" s="1"/>
  <c r="AK43" i="1" a="1"/>
  <c r="AK43" i="1" s="1"/>
  <c r="AK37" i="1" a="1"/>
  <c r="AK37" i="1" s="1"/>
  <c r="LA42" i="1" a="1"/>
  <c r="LA42" i="1" s="1"/>
  <c r="LA36" i="1" a="1"/>
  <c r="LA36" i="1" s="1"/>
  <c r="LA37" i="1" a="1"/>
  <c r="LA37" i="1" s="1"/>
  <c r="LA43" i="1" a="1"/>
  <c r="LA43" i="1" s="1"/>
  <c r="WQ42" i="1" a="1"/>
  <c r="WQ42" i="1" s="1"/>
  <c r="WQ36" i="1" a="1"/>
  <c r="WQ36" i="1" s="1"/>
  <c r="WQ37" i="1" a="1"/>
  <c r="WQ37" i="1" s="1"/>
  <c r="WQ43" i="1" a="1"/>
  <c r="WQ43" i="1" s="1"/>
  <c r="RB42" i="1" a="1"/>
  <c r="RB42" i="1" s="1"/>
  <c r="RB36" i="1" a="1"/>
  <c r="RB36" i="1" s="1"/>
  <c r="RB43" i="1" a="1"/>
  <c r="RB43" i="1" s="1"/>
  <c r="RB37" i="1" a="1"/>
  <c r="RB37" i="1" s="1"/>
  <c r="KH42" i="1" a="1"/>
  <c r="KH42" i="1" s="1"/>
  <c r="KH36" i="1" a="1"/>
  <c r="KH36" i="1" s="1"/>
  <c r="KH37" i="1" a="1"/>
  <c r="KH37" i="1" s="1"/>
  <c r="KH43" i="1" a="1"/>
  <c r="KH43" i="1" s="1"/>
  <c r="BS42" i="1" a="1"/>
  <c r="BS42" i="1" s="1"/>
  <c r="BS36" i="1" a="1"/>
  <c r="BS36" i="1" s="1"/>
  <c r="BS37" i="1" a="1"/>
  <c r="BS37" i="1" s="1"/>
  <c r="BS43" i="1" a="1"/>
  <c r="BS43" i="1" s="1"/>
  <c r="ED42" i="1" a="1"/>
  <c r="ED42" i="1" s="1"/>
  <c r="ED36" i="1" a="1"/>
  <c r="ED36" i="1" s="1"/>
  <c r="ED43" i="1" a="1"/>
  <c r="ED43" i="1" s="1"/>
  <c r="ED37" i="1" a="1"/>
  <c r="ED37" i="1" s="1"/>
  <c r="UU42" i="1" a="1"/>
  <c r="UU42" i="1" s="1"/>
  <c r="UU36" i="1" a="1"/>
  <c r="UU36" i="1" s="1"/>
  <c r="UU37" i="1" a="1"/>
  <c r="UU37" i="1" s="1"/>
  <c r="UU43" i="1" a="1"/>
  <c r="UU43" i="1" s="1"/>
  <c r="QY42" i="1" a="1"/>
  <c r="QY42" i="1" s="1"/>
  <c r="QY36" i="1" a="1"/>
  <c r="QY36" i="1" s="1"/>
  <c r="QY43" i="1" a="1"/>
  <c r="QY43" i="1" s="1"/>
  <c r="QY37" i="1" a="1"/>
  <c r="QY37" i="1" s="1"/>
  <c r="HL42" i="1" a="1"/>
  <c r="HL42" i="1" s="1"/>
  <c r="HL36" i="1" a="1"/>
  <c r="HL36" i="1" s="1"/>
  <c r="HL48" i="1" a="1"/>
  <c r="HL48" i="1" s="1"/>
  <c r="HL49" i="1" s="1" a="1"/>
  <c r="HL49" i="1" s="1"/>
  <c r="HL37" i="1" a="1"/>
  <c r="HL37" i="1" s="1"/>
  <c r="HL45" i="1" a="1"/>
  <c r="HL45" i="1" s="1"/>
  <c r="HL46" i="1" a="1"/>
  <c r="HL46" i="1" s="1"/>
  <c r="HL43" i="1" a="1"/>
  <c r="HL43" i="1" s="1"/>
  <c r="HL44" i="1" a="1"/>
  <c r="HL44" i="1" s="1"/>
  <c r="HL47" i="1" a="1"/>
  <c r="HL47" i="1" s="1"/>
  <c r="IC42" i="1" a="1"/>
  <c r="IC42" i="1" s="1"/>
  <c r="IC36" i="1" a="1"/>
  <c r="IC36" i="1" s="1"/>
  <c r="IC48" i="1" a="1"/>
  <c r="IC48" i="1" s="1"/>
  <c r="IC49" i="1" s="1" a="1"/>
  <c r="IC49" i="1" s="1"/>
  <c r="IC43" i="1" a="1"/>
  <c r="IC43" i="1" s="1"/>
  <c r="IC37" i="1" a="1"/>
  <c r="IC37" i="1" s="1"/>
  <c r="IC45" i="1" a="1"/>
  <c r="IC45" i="1" s="1"/>
  <c r="IC47" i="1" a="1"/>
  <c r="IC47" i="1" s="1"/>
  <c r="IC46" i="1" a="1"/>
  <c r="IC46" i="1" s="1"/>
  <c r="IC44" i="1" a="1"/>
  <c r="IC44" i="1" s="1"/>
  <c r="NG42" i="1" a="1"/>
  <c r="NG42" i="1" s="1"/>
  <c r="NG36" i="1" a="1"/>
  <c r="NG36" i="1" s="1"/>
  <c r="NG43" i="1" a="1"/>
  <c r="NG43" i="1" s="1"/>
  <c r="NG37" i="1" a="1"/>
  <c r="NG37" i="1" s="1"/>
  <c r="AAW42" i="1" a="1"/>
  <c r="AAW42" i="1" s="1"/>
  <c r="AAW36" i="1" a="1"/>
  <c r="AAW36" i="1" s="1"/>
  <c r="AAW43" i="1" a="1"/>
  <c r="AAW43" i="1" s="1"/>
  <c r="AAW37" i="1" a="1"/>
  <c r="AAW37" i="1" s="1"/>
  <c r="AFR42" i="1" a="1"/>
  <c r="AFR42" i="1" s="1"/>
  <c r="AFR36" i="1" a="1"/>
  <c r="AFR36" i="1" s="1"/>
  <c r="AFR37" i="1" a="1"/>
  <c r="AFR37" i="1" s="1"/>
  <c r="AFR43" i="1" a="1"/>
  <c r="AFR43" i="1" s="1"/>
  <c r="CL43" i="1" a="1"/>
  <c r="CL43" i="1" s="1"/>
  <c r="CL36" i="1" a="1"/>
  <c r="CL36" i="1" s="1"/>
  <c r="CL37" i="1" a="1"/>
  <c r="CL37" i="1" s="1"/>
  <c r="AAZ42" i="1" a="1"/>
  <c r="AAZ42" i="1" s="1"/>
  <c r="AAZ36" i="1" a="1"/>
  <c r="AAZ36" i="1" s="1"/>
  <c r="AAZ37" i="1" a="1"/>
  <c r="AAZ37" i="1" s="1"/>
  <c r="AAZ43" i="1" a="1"/>
  <c r="AAZ43" i="1" s="1"/>
  <c r="AEW42" i="1" a="1"/>
  <c r="AEW42" i="1" s="1"/>
  <c r="AEW36" i="1" a="1"/>
  <c r="AEW36" i="1" s="1"/>
  <c r="AEW37" i="1" a="1"/>
  <c r="AEW37" i="1" s="1"/>
  <c r="AEW43" i="1" a="1"/>
  <c r="AEW43" i="1" s="1"/>
  <c r="ADD42" i="1" a="1"/>
  <c r="ADD42" i="1" s="1"/>
  <c r="ADD36" i="1" a="1"/>
  <c r="ADD36" i="1" s="1"/>
  <c r="ADD37" i="1" a="1"/>
  <c r="ADD37" i="1" s="1"/>
  <c r="ADD43" i="1" a="1"/>
  <c r="ADD43" i="1" s="1"/>
  <c r="AFA42" i="1" a="1"/>
  <c r="AFA42" i="1" s="1"/>
  <c r="AFA36" i="1" a="1"/>
  <c r="AFA36" i="1" s="1"/>
  <c r="AFA37" i="1" a="1"/>
  <c r="AFA37" i="1" s="1"/>
  <c r="AFA43" i="1" a="1"/>
  <c r="AFA43" i="1" s="1"/>
  <c r="UQ42" i="1" a="1"/>
  <c r="UQ42" i="1" s="1"/>
  <c r="UQ36" i="1" a="1"/>
  <c r="UQ36" i="1" s="1"/>
  <c r="UQ43" i="1" a="1"/>
  <c r="UQ43" i="1" s="1"/>
  <c r="UQ37" i="1" a="1"/>
  <c r="UQ37" i="1" s="1"/>
  <c r="AAM42" i="1" a="1"/>
  <c r="AAM42" i="1" s="1"/>
  <c r="AAM36" i="1" a="1"/>
  <c r="AAM36" i="1" s="1"/>
  <c r="AAM43" i="1" a="1"/>
  <c r="AAM43" i="1" s="1"/>
  <c r="AAM37" i="1" a="1"/>
  <c r="AAM37" i="1" s="1"/>
  <c r="OA42" i="1" a="1"/>
  <c r="OA42" i="1" s="1"/>
  <c r="OA36" i="1" a="1"/>
  <c r="OA36" i="1" s="1"/>
  <c r="OA43" i="1" a="1"/>
  <c r="OA43" i="1" s="1"/>
  <c r="OA37" i="1" a="1"/>
  <c r="OA37" i="1" s="1"/>
  <c r="MZ42" i="1" a="1"/>
  <c r="MZ42" i="1" s="1"/>
  <c r="MZ36" i="1" a="1"/>
  <c r="MZ36" i="1" s="1"/>
  <c r="MZ43" i="1" a="1"/>
  <c r="MZ43" i="1" s="1"/>
  <c r="MZ37" i="1" a="1"/>
  <c r="MZ37" i="1" s="1"/>
  <c r="SV42" i="1" a="1"/>
  <c r="SV42" i="1" s="1"/>
  <c r="SV36" i="1" a="1"/>
  <c r="SV36" i="1" s="1"/>
  <c r="SV37" i="1" a="1"/>
  <c r="SV37" i="1" s="1"/>
  <c r="SV43" i="1" a="1"/>
  <c r="SV43" i="1" s="1"/>
  <c r="WR42" i="1" a="1"/>
  <c r="WR42" i="1" s="1"/>
  <c r="WR36" i="1" a="1"/>
  <c r="WR36" i="1" s="1"/>
  <c r="WR43" i="1" a="1"/>
  <c r="WR43" i="1" s="1"/>
  <c r="WR37" i="1" a="1"/>
  <c r="WR37" i="1" s="1"/>
  <c r="GH42" i="1" a="1"/>
  <c r="GH42" i="1" s="1"/>
  <c r="GH36" i="1" a="1"/>
  <c r="GH36" i="1" s="1"/>
  <c r="GH43" i="1" a="1"/>
  <c r="GH43" i="1" s="1"/>
  <c r="GH37" i="1" a="1"/>
  <c r="GH37" i="1" s="1"/>
  <c r="LL42" i="1" a="1"/>
  <c r="LL42" i="1" s="1"/>
  <c r="LL36" i="1" a="1"/>
  <c r="LL36" i="1" s="1"/>
  <c r="LL43" i="1" a="1"/>
  <c r="LL43" i="1" s="1"/>
  <c r="LL37" i="1" a="1"/>
  <c r="LL37" i="1" s="1"/>
  <c r="NF42" i="1" a="1"/>
  <c r="NF42" i="1" s="1"/>
  <c r="NF36" i="1" a="1"/>
  <c r="NF36" i="1" s="1"/>
  <c r="NF43" i="1" a="1"/>
  <c r="NF43" i="1" s="1"/>
  <c r="NF37" i="1" a="1"/>
  <c r="NF37" i="1" s="1"/>
  <c r="JG42" i="1" a="1"/>
  <c r="JG42" i="1" s="1"/>
  <c r="JG36" i="1" a="1"/>
  <c r="JG36" i="1" s="1"/>
  <c r="JG37" i="1" a="1"/>
  <c r="JG37" i="1" s="1"/>
  <c r="JG43" i="1" a="1"/>
  <c r="JG43" i="1" s="1"/>
  <c r="ZJ42" i="1" a="1"/>
  <c r="ZJ42" i="1" s="1"/>
  <c r="ZJ36" i="1" a="1"/>
  <c r="ZJ36" i="1" s="1"/>
  <c r="ZJ43" i="1" a="1"/>
  <c r="ZJ43" i="1" s="1"/>
  <c r="ZJ37" i="1" a="1"/>
  <c r="ZJ37" i="1" s="1"/>
  <c r="YK42" i="1" a="1"/>
  <c r="YK42" i="1" s="1"/>
  <c r="YK36" i="1" a="1"/>
  <c r="YK36" i="1" s="1"/>
  <c r="YK43" i="1" a="1"/>
  <c r="YK43" i="1" s="1"/>
  <c r="YK37" i="1" a="1"/>
  <c r="YK37" i="1" s="1"/>
  <c r="HM42" i="1" a="1"/>
  <c r="HM42" i="1" s="1"/>
  <c r="HM36" i="1" a="1"/>
  <c r="HM36" i="1" s="1"/>
  <c r="HM48" i="1" a="1"/>
  <c r="HM48" i="1" s="1"/>
  <c r="HM49" i="1" s="1" a="1"/>
  <c r="HM49" i="1" s="1"/>
  <c r="HM47" i="1" a="1"/>
  <c r="HM47" i="1" s="1"/>
  <c r="HM43" i="1" a="1"/>
  <c r="HM43" i="1" s="1"/>
  <c r="HM45" i="1" a="1"/>
  <c r="HM45" i="1" s="1"/>
  <c r="HM46" i="1" a="1"/>
  <c r="HM46" i="1" s="1"/>
  <c r="HM44" i="1" a="1"/>
  <c r="HM44" i="1" s="1"/>
  <c r="HM37" i="1" a="1"/>
  <c r="HM37" i="1" s="1"/>
  <c r="IT42" i="1" a="1"/>
  <c r="IT42" i="1" s="1"/>
  <c r="IT36" i="1" a="1"/>
  <c r="IT36" i="1" s="1"/>
  <c r="IT48" i="1" a="1"/>
  <c r="IT48" i="1" s="1"/>
  <c r="IT49" i="1" s="1" a="1"/>
  <c r="IT49" i="1" s="1"/>
  <c r="IT44" i="1" a="1"/>
  <c r="IT44" i="1" s="1"/>
  <c r="IT37" i="1" a="1"/>
  <c r="IT37" i="1" s="1"/>
  <c r="IT45" i="1" a="1"/>
  <c r="IT45" i="1" s="1"/>
  <c r="IT46" i="1" a="1"/>
  <c r="IT46" i="1" s="1"/>
  <c r="IT43" i="1" a="1"/>
  <c r="IT43" i="1" s="1"/>
  <c r="IT47" i="1" a="1"/>
  <c r="IT47" i="1" s="1"/>
  <c r="WB42" i="1" a="1"/>
  <c r="WB42" i="1" s="1"/>
  <c r="WB36" i="1" a="1"/>
  <c r="WB36" i="1" s="1"/>
  <c r="WB43" i="1" a="1"/>
  <c r="WB43" i="1" s="1"/>
  <c r="WB37" i="1" a="1"/>
  <c r="WB37" i="1" s="1"/>
  <c r="ADW42" i="1" a="1"/>
  <c r="ADW42" i="1" s="1"/>
  <c r="ADW36" i="1" a="1"/>
  <c r="ADW36" i="1" s="1"/>
  <c r="ADW37" i="1" a="1"/>
  <c r="ADW37" i="1" s="1"/>
  <c r="ADW43" i="1" a="1"/>
  <c r="ADW43" i="1" s="1"/>
  <c r="AGO42" i="1" a="1"/>
  <c r="AGO42" i="1" s="1"/>
  <c r="AGO36" i="1" a="1"/>
  <c r="AGO36" i="1" s="1"/>
  <c r="AGO37" i="1" a="1"/>
  <c r="AGO37" i="1" s="1"/>
  <c r="AGO43" i="1" a="1"/>
  <c r="AGO43" i="1" s="1"/>
  <c r="EP42" i="1" a="1"/>
  <c r="EP42" i="1" s="1"/>
  <c r="EP36" i="1" a="1"/>
  <c r="EP36" i="1" s="1"/>
  <c r="EP43" i="1" a="1"/>
  <c r="EP43" i="1" s="1"/>
  <c r="EP37" i="1" a="1"/>
  <c r="EP37" i="1" s="1"/>
  <c r="ADZ42" i="1" a="1"/>
  <c r="ADZ42" i="1" s="1"/>
  <c r="ADZ36" i="1" a="1"/>
  <c r="ADZ36" i="1" s="1"/>
  <c r="ADZ37" i="1" a="1"/>
  <c r="ADZ37" i="1" s="1"/>
  <c r="ADZ43" i="1" a="1"/>
  <c r="ADZ43" i="1" s="1"/>
  <c r="AFV42" i="1" a="1"/>
  <c r="AFV42" i="1" s="1"/>
  <c r="AFV36" i="1" a="1"/>
  <c r="AFV36" i="1" s="1"/>
  <c r="AFV37" i="1" a="1"/>
  <c r="AFV37" i="1" s="1"/>
  <c r="AFV43" i="1" a="1"/>
  <c r="AFV43" i="1" s="1"/>
  <c r="AEY42" i="1" a="1"/>
  <c r="AEY42" i="1" s="1"/>
  <c r="AEY36" i="1" a="1"/>
  <c r="AEY36" i="1" s="1"/>
  <c r="AEY43" i="1" a="1"/>
  <c r="AEY43" i="1" s="1"/>
  <c r="AEY37" i="1" a="1"/>
  <c r="AEY37" i="1" s="1"/>
  <c r="AGU42" i="1" a="1"/>
  <c r="AGU42" i="1" s="1"/>
  <c r="AGU36" i="1" a="1"/>
  <c r="AGU36" i="1" s="1"/>
  <c r="AGU37" i="1" a="1"/>
  <c r="AGU37" i="1" s="1"/>
  <c r="AGU43" i="1" a="1"/>
  <c r="AGU43" i="1" s="1"/>
  <c r="XL42" i="1" a="1"/>
  <c r="XL42" i="1" s="1"/>
  <c r="XL36" i="1" a="1"/>
  <c r="XL36" i="1" s="1"/>
  <c r="XL37" i="1" a="1"/>
  <c r="XL37" i="1" s="1"/>
  <c r="XL43" i="1" a="1"/>
  <c r="XL43" i="1" s="1"/>
  <c r="BR42" i="1" a="1"/>
  <c r="BR42" i="1" s="1"/>
  <c r="BR36" i="1" a="1"/>
  <c r="BR36" i="1" s="1"/>
  <c r="BR43" i="1" a="1"/>
  <c r="BR43" i="1" s="1"/>
  <c r="BR37" i="1" a="1"/>
  <c r="BR37" i="1" s="1"/>
  <c r="QA42" i="1" a="1"/>
  <c r="QA42" i="1" s="1"/>
  <c r="QA36" i="1" a="1"/>
  <c r="QA36" i="1" s="1"/>
  <c r="QA37" i="1" a="1"/>
  <c r="QA37" i="1" s="1"/>
  <c r="QA43" i="1" a="1"/>
  <c r="QA43" i="1" s="1"/>
  <c r="KW42" i="1" a="1"/>
  <c r="KW42" i="1" s="1"/>
  <c r="KW36" i="1" a="1"/>
  <c r="KW36" i="1" s="1"/>
  <c r="KW43" i="1" a="1"/>
  <c r="KW43" i="1" s="1"/>
  <c r="KW37" i="1" a="1"/>
  <c r="KW37" i="1" s="1"/>
  <c r="I42" i="1" a="1"/>
  <c r="I42" i="1" s="1"/>
  <c r="I36" i="1" a="1"/>
  <c r="I36" i="1" s="1"/>
  <c r="I37" i="1" a="1"/>
  <c r="I37" i="1" s="1"/>
  <c r="I43" i="1" a="1"/>
  <c r="I43" i="1" s="1"/>
  <c r="AAL42" i="1" a="1"/>
  <c r="AAL42" i="1" s="1"/>
  <c r="AAL36" i="1" a="1"/>
  <c r="AAL36" i="1" s="1"/>
  <c r="AAL43" i="1" a="1"/>
  <c r="AAL43" i="1" s="1"/>
  <c r="AAL37" i="1" a="1"/>
  <c r="AAL37" i="1" s="1"/>
  <c r="ZL42" i="1" a="1"/>
  <c r="ZL42" i="1" s="1"/>
  <c r="ZL36" i="1" a="1"/>
  <c r="ZL36" i="1" s="1"/>
  <c r="ZL43" i="1" a="1"/>
  <c r="ZL43" i="1" s="1"/>
  <c r="ZL37" i="1" a="1"/>
  <c r="ZL37" i="1" s="1"/>
  <c r="ML42" i="1" a="1"/>
  <c r="ML42" i="1" s="1"/>
  <c r="ML36" i="1" a="1"/>
  <c r="ML36" i="1" s="1"/>
  <c r="ML43" i="1" a="1"/>
  <c r="ML43" i="1" s="1"/>
  <c r="ML37" i="1" a="1"/>
  <c r="ML37" i="1" s="1"/>
  <c r="RD42" i="1" a="1"/>
  <c r="RD42" i="1" s="1"/>
  <c r="RD36" i="1" a="1"/>
  <c r="RD36" i="1" s="1"/>
  <c r="RD43" i="1" a="1"/>
  <c r="RD43" i="1" s="1"/>
  <c r="RD37" i="1" a="1"/>
  <c r="RD37" i="1" s="1"/>
  <c r="KJ42" i="1" a="1"/>
  <c r="KJ42" i="1" s="1"/>
  <c r="KJ36" i="1" a="1"/>
  <c r="KJ36" i="1" s="1"/>
  <c r="KJ37" i="1" a="1"/>
  <c r="KJ37" i="1" s="1"/>
  <c r="KJ43" i="1" a="1"/>
  <c r="KJ43" i="1" s="1"/>
  <c r="ND42" i="1" a="1"/>
  <c r="ND42" i="1" s="1"/>
  <c r="ND36" i="1" a="1"/>
  <c r="ND36" i="1" s="1"/>
  <c r="ND43" i="1" a="1"/>
  <c r="ND43" i="1" s="1"/>
  <c r="ND37" i="1" a="1"/>
  <c r="ND37" i="1" s="1"/>
  <c r="ADJ42" i="1" a="1"/>
  <c r="ADJ42" i="1" s="1"/>
  <c r="ADJ36" i="1" a="1"/>
  <c r="ADJ36" i="1" s="1"/>
  <c r="ADJ43" i="1" a="1"/>
  <c r="ADJ43" i="1" s="1"/>
  <c r="ADJ37" i="1" a="1"/>
  <c r="ADJ37" i="1" s="1"/>
  <c r="HP42" i="1" a="1"/>
  <c r="HP42" i="1" s="1"/>
  <c r="HP36" i="1" a="1"/>
  <c r="HP36" i="1" s="1"/>
  <c r="HP48" i="1" a="1"/>
  <c r="HP48" i="1" s="1"/>
  <c r="HP49" i="1" s="1" a="1"/>
  <c r="HP49" i="1" s="1"/>
  <c r="HP44" i="1" a="1"/>
  <c r="HP44" i="1" s="1"/>
  <c r="HP43" i="1" a="1"/>
  <c r="HP43" i="1" s="1"/>
  <c r="HP46" i="1" a="1"/>
  <c r="HP46" i="1" s="1"/>
  <c r="HP37" i="1" a="1"/>
  <c r="HP37" i="1" s="1"/>
  <c r="HP45" i="1" a="1"/>
  <c r="HP45" i="1" s="1"/>
  <c r="HP47" i="1" a="1"/>
  <c r="HP47" i="1" s="1"/>
  <c r="ID42" i="1" a="1"/>
  <c r="ID42" i="1" s="1"/>
  <c r="ID36" i="1" a="1"/>
  <c r="ID36" i="1" s="1"/>
  <c r="ID48" i="1" a="1"/>
  <c r="ID48" i="1" s="1"/>
  <c r="ID49" i="1" s="1" a="1"/>
  <c r="ID49" i="1" s="1"/>
  <c r="ID45" i="1" a="1"/>
  <c r="ID45" i="1" s="1"/>
  <c r="ID47" i="1" a="1"/>
  <c r="ID47" i="1" s="1"/>
  <c r="ID46" i="1" a="1"/>
  <c r="ID46" i="1" s="1"/>
  <c r="ID44" i="1" a="1"/>
  <c r="ID44" i="1" s="1"/>
  <c r="ID43" i="1" a="1"/>
  <c r="ID43" i="1" s="1"/>
  <c r="ID37" i="1" a="1"/>
  <c r="ID37" i="1" s="1"/>
  <c r="RC42" i="1" a="1"/>
  <c r="RC42" i="1" s="1"/>
  <c r="RC36" i="1" a="1"/>
  <c r="RC36" i="1" s="1"/>
  <c r="RC43" i="1" a="1"/>
  <c r="RC43" i="1" s="1"/>
  <c r="RC37" i="1" a="1"/>
  <c r="RC37" i="1" s="1"/>
  <c r="AFQ42" i="1" a="1"/>
  <c r="AFQ42" i="1" s="1"/>
  <c r="AFQ36" i="1" a="1"/>
  <c r="AFQ36" i="1" s="1"/>
  <c r="AFQ43" i="1" a="1"/>
  <c r="AFQ43" i="1" s="1"/>
  <c r="AFQ37" i="1" a="1"/>
  <c r="AFQ37" i="1" s="1"/>
  <c r="JR42" i="1" a="1"/>
  <c r="JR42" i="1" s="1"/>
  <c r="JR36" i="1" a="1"/>
  <c r="JR36" i="1" s="1"/>
  <c r="JR43" i="1" a="1"/>
  <c r="JR43" i="1" s="1"/>
  <c r="JR37" i="1" a="1"/>
  <c r="JR37" i="1" s="1"/>
  <c r="JN42" i="1" a="1"/>
  <c r="JN42" i="1" s="1"/>
  <c r="JN36" i="1" a="1"/>
  <c r="JN36" i="1" s="1"/>
  <c r="JN43" i="1" a="1"/>
  <c r="JN43" i="1" s="1"/>
  <c r="JN37" i="1" a="1"/>
  <c r="JN37" i="1" s="1"/>
  <c r="AFU42" i="1" a="1"/>
  <c r="AFU42" i="1" s="1"/>
  <c r="AFU36" i="1" a="1"/>
  <c r="AFU36" i="1" s="1"/>
  <c r="AFU37" i="1" a="1"/>
  <c r="AFU37" i="1" s="1"/>
  <c r="AFU43" i="1" a="1"/>
  <c r="AFU43" i="1" s="1"/>
  <c r="AGR42" i="1" a="1"/>
  <c r="AGR42" i="1" s="1"/>
  <c r="AGR36" i="1" a="1"/>
  <c r="AGR36" i="1" s="1"/>
  <c r="AGR37" i="1" a="1"/>
  <c r="AGR37" i="1" s="1"/>
  <c r="AGR43" i="1" a="1"/>
  <c r="AGR43" i="1" s="1"/>
  <c r="AGS42" i="1" a="1"/>
  <c r="AGS42" i="1" s="1"/>
  <c r="AGS36" i="1" a="1"/>
  <c r="AGS36" i="1" s="1"/>
  <c r="AGS37" i="1" a="1"/>
  <c r="AGS37" i="1" s="1"/>
  <c r="AGS43" i="1" a="1"/>
  <c r="AGS43" i="1" s="1"/>
  <c r="KV42" i="1" a="1"/>
  <c r="KV42" i="1" s="1"/>
  <c r="KV36" i="1" a="1"/>
  <c r="KV36" i="1" s="1"/>
  <c r="KV37" i="1" a="1"/>
  <c r="KV37" i="1" s="1"/>
  <c r="KV43" i="1" a="1"/>
  <c r="KV43" i="1" s="1"/>
  <c r="YI42" i="1" a="1"/>
  <c r="YI42" i="1" s="1"/>
  <c r="YI36" i="1" a="1"/>
  <c r="YI36" i="1" s="1"/>
  <c r="YI37" i="1" a="1"/>
  <c r="YI37" i="1" s="1"/>
  <c r="YI43" i="1" a="1"/>
  <c r="YI43" i="1" s="1"/>
  <c r="DQ42" i="1" a="1"/>
  <c r="DQ42" i="1" s="1"/>
  <c r="DQ43" i="1" a="1"/>
  <c r="DQ43" i="1" s="1"/>
  <c r="ZI42" i="1" a="1"/>
  <c r="ZI42" i="1" s="1"/>
  <c r="ZI36" i="1" a="1"/>
  <c r="ZI36" i="1" s="1"/>
  <c r="ZI37" i="1" a="1"/>
  <c r="ZI37" i="1" s="1"/>
  <c r="ZI43" i="1" a="1"/>
  <c r="ZI43" i="1" s="1"/>
  <c r="OY42" i="1" a="1"/>
  <c r="OY42" i="1" s="1"/>
  <c r="OY36" i="1" a="1"/>
  <c r="OY36" i="1" s="1"/>
  <c r="OY37" i="1" a="1"/>
  <c r="OY37" i="1" s="1"/>
  <c r="OY43" i="1" a="1"/>
  <c r="OY43" i="1" s="1"/>
  <c r="BV42" i="1" a="1"/>
  <c r="BV42" i="1" s="1"/>
  <c r="BV36" i="1" a="1"/>
  <c r="BV36" i="1" s="1"/>
  <c r="BV37" i="1" a="1"/>
  <c r="BV37" i="1" s="1"/>
  <c r="BV43" i="1" a="1"/>
  <c r="BV43" i="1" s="1"/>
  <c r="DP42" i="1" a="1"/>
  <c r="DP42" i="1" s="1"/>
  <c r="DP36" i="1" a="1"/>
  <c r="DP36" i="1" s="1"/>
  <c r="DP37" i="1" a="1"/>
  <c r="DP37" i="1" s="1"/>
  <c r="DP43" i="1" a="1"/>
  <c r="DP43" i="1" s="1"/>
  <c r="BX42" i="1" a="1"/>
  <c r="BX42" i="1" s="1"/>
  <c r="BX36" i="1" a="1"/>
  <c r="BX36" i="1" s="1"/>
  <c r="BX43" i="1" a="1"/>
  <c r="BX43" i="1" s="1"/>
  <c r="BX37" i="1" a="1"/>
  <c r="BX37" i="1" s="1"/>
  <c r="NL42" i="1" a="1"/>
  <c r="NL42" i="1" s="1"/>
  <c r="NL36" i="1" a="1"/>
  <c r="NL36" i="1" s="1"/>
  <c r="NL37" i="1" a="1"/>
  <c r="NL37" i="1" s="1"/>
  <c r="NL43" i="1" a="1"/>
  <c r="NL43" i="1" s="1"/>
  <c r="UX42" i="1" a="1"/>
  <c r="UX42" i="1" s="1"/>
  <c r="UX36" i="1" a="1"/>
  <c r="UX36" i="1" s="1"/>
  <c r="UX43" i="1" a="1"/>
  <c r="UX43" i="1" s="1"/>
  <c r="UX37" i="1" a="1"/>
  <c r="UX37" i="1" s="1"/>
  <c r="LN42" i="1" a="1"/>
  <c r="LN42" i="1" s="1"/>
  <c r="LN36" i="1" a="1"/>
  <c r="LN36" i="1" s="1"/>
  <c r="LN37" i="1" a="1"/>
  <c r="LN37" i="1" s="1"/>
  <c r="LN43" i="1" a="1"/>
  <c r="LN43" i="1" s="1"/>
  <c r="YN42" i="1" a="1"/>
  <c r="YN42" i="1" s="1"/>
  <c r="YN36" i="1" a="1"/>
  <c r="YN36" i="1" s="1"/>
  <c r="YN43" i="1" a="1"/>
  <c r="YN43" i="1" s="1"/>
  <c r="YN37" i="1" a="1"/>
  <c r="YN37" i="1" s="1"/>
  <c r="JY42" i="1" a="1"/>
  <c r="JY42" i="1" s="1"/>
  <c r="JY36" i="1" a="1"/>
  <c r="JY36" i="1" s="1"/>
  <c r="JY43" i="1" a="1"/>
  <c r="JY43" i="1" s="1"/>
  <c r="JY37" i="1" a="1"/>
  <c r="JY37" i="1" s="1"/>
  <c r="IZ42" i="1" a="1"/>
  <c r="IZ42" i="1" s="1"/>
  <c r="IZ36" i="1" a="1"/>
  <c r="IZ36" i="1" s="1"/>
  <c r="IZ48" i="1" a="1"/>
  <c r="IZ48" i="1" s="1"/>
  <c r="IZ49" i="1" s="1" a="1"/>
  <c r="IZ49" i="1" s="1"/>
  <c r="IZ46" i="1" a="1"/>
  <c r="IZ46" i="1" s="1"/>
  <c r="IZ47" i="1" a="1"/>
  <c r="IZ47" i="1" s="1"/>
  <c r="IZ45" i="1" a="1"/>
  <c r="IZ45" i="1" s="1"/>
  <c r="IZ37" i="1" a="1"/>
  <c r="IZ37" i="1" s="1"/>
  <c r="IZ43" i="1" a="1"/>
  <c r="IZ43" i="1" s="1"/>
  <c r="IZ44" i="1" a="1"/>
  <c r="IZ44" i="1" s="1"/>
  <c r="IU42" i="1" a="1"/>
  <c r="IU42" i="1" s="1"/>
  <c r="IU36" i="1" a="1"/>
  <c r="IU36" i="1" s="1"/>
  <c r="IU48" i="1" a="1"/>
  <c r="IU48" i="1" s="1"/>
  <c r="IU49" i="1" s="1" a="1"/>
  <c r="IU49" i="1" s="1"/>
  <c r="IU44" i="1" a="1"/>
  <c r="IU44" i="1" s="1"/>
  <c r="IU46" i="1" a="1"/>
  <c r="IU46" i="1" s="1"/>
  <c r="IU43" i="1" a="1"/>
  <c r="IU43" i="1" s="1"/>
  <c r="IU37" i="1" a="1"/>
  <c r="IU37" i="1" s="1"/>
  <c r="IU45" i="1" a="1"/>
  <c r="IU45" i="1" s="1"/>
  <c r="IU47" i="1" a="1"/>
  <c r="IU47" i="1" s="1"/>
  <c r="UB42" i="1" a="1"/>
  <c r="UB42" i="1" s="1"/>
  <c r="UB36" i="1" a="1"/>
  <c r="UB36" i="1" s="1"/>
  <c r="UB37" i="1" a="1"/>
  <c r="UB37" i="1" s="1"/>
  <c r="UB43" i="1" a="1"/>
  <c r="UB43" i="1" s="1"/>
  <c r="JQ42" i="1" a="1"/>
  <c r="JQ42" i="1" s="1"/>
  <c r="JQ36" i="1" a="1"/>
  <c r="JQ36" i="1" s="1"/>
  <c r="JQ37" i="1" a="1"/>
  <c r="JQ37" i="1" s="1"/>
  <c r="JQ43" i="1" a="1"/>
  <c r="JQ43" i="1" s="1"/>
  <c r="EU42" i="1" a="1"/>
  <c r="EU42" i="1" s="1"/>
  <c r="EU36" i="1" a="1"/>
  <c r="EU36" i="1" s="1"/>
  <c r="EU37" i="1" a="1"/>
  <c r="EU37" i="1" s="1"/>
  <c r="EU43" i="1" a="1"/>
  <c r="EU43" i="1" s="1"/>
  <c r="KO42" i="1" a="1"/>
  <c r="KO42" i="1" s="1"/>
  <c r="KO36" i="1" a="1"/>
  <c r="KO36" i="1" s="1"/>
  <c r="KO43" i="1" a="1"/>
  <c r="KO43" i="1" s="1"/>
  <c r="KO37" i="1" a="1"/>
  <c r="KO37" i="1" s="1"/>
  <c r="AGQ42" i="1" a="1"/>
  <c r="AGQ42" i="1" s="1"/>
  <c r="AGQ36" i="1" a="1"/>
  <c r="AGQ36" i="1" s="1"/>
  <c r="AGQ37" i="1" a="1"/>
  <c r="AGQ37" i="1" s="1"/>
  <c r="AGQ43" i="1" a="1"/>
  <c r="AGQ43" i="1" s="1"/>
  <c r="MW42" i="1" a="1"/>
  <c r="MW42" i="1" s="1"/>
  <c r="MW36" i="1" a="1"/>
  <c r="MW36" i="1" s="1"/>
  <c r="MW37" i="1" a="1"/>
  <c r="MW37" i="1" s="1"/>
  <c r="MW43" i="1" a="1"/>
  <c r="MW43" i="1" s="1"/>
  <c r="NW42" i="1" a="1"/>
  <c r="NW42" i="1" s="1"/>
  <c r="NW36" i="1" a="1"/>
  <c r="NW36" i="1" s="1"/>
  <c r="NW37" i="1" a="1"/>
  <c r="NW37" i="1" s="1"/>
  <c r="NW43" i="1" a="1"/>
  <c r="NW43" i="1" s="1"/>
  <c r="PY42" i="1" a="1"/>
  <c r="PY42" i="1" s="1"/>
  <c r="PY36" i="1" a="1"/>
  <c r="PY36" i="1" s="1"/>
  <c r="PY37" i="1" a="1"/>
  <c r="PY37" i="1" s="1"/>
  <c r="PY43" i="1" a="1"/>
  <c r="PY43" i="1" s="1"/>
  <c r="ZH42" i="1" a="1"/>
  <c r="ZH42" i="1" s="1"/>
  <c r="ZH36" i="1" a="1"/>
  <c r="ZH36" i="1" s="1"/>
  <c r="ZH43" i="1" a="1"/>
  <c r="ZH43" i="1" s="1"/>
  <c r="ZH37" i="1" a="1"/>
  <c r="ZH37" i="1" s="1"/>
  <c r="GG42" i="1" a="1"/>
  <c r="GG42" i="1" s="1"/>
  <c r="GG36" i="1" a="1"/>
  <c r="GG36" i="1" s="1"/>
  <c r="GG37" i="1" a="1"/>
  <c r="GG37" i="1" s="1"/>
  <c r="GG43" i="1" a="1"/>
  <c r="GG43" i="1" s="1"/>
  <c r="BQ42" i="1" a="1"/>
  <c r="BQ42" i="1" s="1"/>
  <c r="BQ36" i="1" a="1"/>
  <c r="BQ36" i="1" s="1"/>
  <c r="BQ43" i="1" a="1"/>
  <c r="BQ43" i="1" s="1"/>
  <c r="BQ37" i="1" a="1"/>
  <c r="BQ37" i="1" s="1"/>
  <c r="AM42" i="1" a="1"/>
  <c r="AM42" i="1" s="1"/>
  <c r="AM36" i="1" a="1"/>
  <c r="AM36" i="1" s="1"/>
  <c r="AM43" i="1" a="1"/>
  <c r="AM43" i="1" s="1"/>
  <c r="AM37" i="1" a="1"/>
  <c r="AM37" i="1" s="1"/>
  <c r="DV42" i="1" a="1"/>
  <c r="DV42" i="1" s="1"/>
  <c r="DV36" i="1" a="1"/>
  <c r="DV36" i="1" s="1"/>
  <c r="DV37" i="1" a="1"/>
  <c r="DV37" i="1" s="1"/>
  <c r="DV43" i="1" a="1"/>
  <c r="DV43" i="1" s="1"/>
  <c r="UV42" i="1" a="1"/>
  <c r="UV42" i="1" s="1"/>
  <c r="UV36" i="1" a="1"/>
  <c r="UV36" i="1" s="1"/>
  <c r="UV37" i="1" a="1"/>
  <c r="UV37" i="1" s="1"/>
  <c r="UV43" i="1" a="1"/>
  <c r="UV43" i="1" s="1"/>
  <c r="KG42" i="1" a="1"/>
  <c r="KG42" i="1" s="1"/>
  <c r="KG36" i="1" a="1"/>
  <c r="KG36" i="1" s="1"/>
  <c r="KG43" i="1" a="1"/>
  <c r="KG43" i="1" s="1"/>
  <c r="KG37" i="1" a="1"/>
  <c r="KG37" i="1" s="1"/>
  <c r="OJ42" i="1" a="1"/>
  <c r="OJ42" i="1" s="1"/>
  <c r="OJ36" i="1" a="1"/>
  <c r="OJ36" i="1" s="1"/>
  <c r="OJ43" i="1" a="1"/>
  <c r="OJ43" i="1" s="1"/>
  <c r="OJ37" i="1" a="1"/>
  <c r="OJ37" i="1" s="1"/>
  <c r="BZ42" i="1" a="1"/>
  <c r="BZ42" i="1" s="1"/>
  <c r="BZ36" i="1" a="1"/>
  <c r="BZ36" i="1" s="1"/>
  <c r="BZ37" i="1" a="1"/>
  <c r="BZ37" i="1" s="1"/>
  <c r="BZ43" i="1" a="1"/>
  <c r="BZ43" i="1" s="1"/>
  <c r="MM42" i="1" a="1"/>
  <c r="MM42" i="1" s="1"/>
  <c r="MM36" i="1" a="1"/>
  <c r="MM36" i="1" s="1"/>
  <c r="MM37" i="1" a="1"/>
  <c r="MM37" i="1" s="1"/>
  <c r="MM43" i="1" a="1"/>
  <c r="MM43" i="1" s="1"/>
  <c r="LF42" i="1" a="1"/>
  <c r="LF42" i="1" s="1"/>
  <c r="LF36" i="1" a="1"/>
  <c r="LF36" i="1" s="1"/>
  <c r="LF37" i="1" a="1"/>
  <c r="LF37" i="1" s="1"/>
  <c r="LF43" i="1" a="1"/>
  <c r="LF43" i="1" s="1"/>
  <c r="TV42" i="1" a="1"/>
  <c r="TV42" i="1" s="1"/>
  <c r="TV36" i="1" a="1"/>
  <c r="TV36" i="1" s="1"/>
  <c r="TV37" i="1" a="1"/>
  <c r="TV37" i="1" s="1"/>
  <c r="TV43" i="1" a="1"/>
  <c r="TV43" i="1" s="1"/>
  <c r="HQ42" i="1" a="1"/>
  <c r="HQ42" i="1" s="1"/>
  <c r="HQ36" i="1" a="1"/>
  <c r="HQ36" i="1" s="1"/>
  <c r="HQ48" i="1" a="1"/>
  <c r="HQ48" i="1" s="1"/>
  <c r="HQ49" i="1" s="1" a="1"/>
  <c r="HQ49" i="1" s="1"/>
  <c r="HQ46" i="1" a="1"/>
  <c r="HQ46" i="1" s="1"/>
  <c r="HQ37" i="1" a="1"/>
  <c r="HQ37" i="1" s="1"/>
  <c r="HQ44" i="1" a="1"/>
  <c r="HQ44" i="1" s="1"/>
  <c r="HQ45" i="1" a="1"/>
  <c r="HQ45" i="1" s="1"/>
  <c r="HQ43" i="1" a="1"/>
  <c r="HQ43" i="1" s="1"/>
  <c r="HQ47" i="1" a="1"/>
  <c r="HQ47" i="1" s="1"/>
  <c r="IQ42" i="1" a="1"/>
  <c r="IQ42" i="1" s="1"/>
  <c r="IQ36" i="1" a="1"/>
  <c r="IQ36" i="1" s="1"/>
  <c r="IQ48" i="1" a="1"/>
  <c r="IQ48" i="1" s="1"/>
  <c r="IQ49" i="1" s="1" a="1"/>
  <c r="IQ49" i="1" s="1"/>
  <c r="IQ44" i="1" a="1"/>
  <c r="IQ44" i="1" s="1"/>
  <c r="IQ43" i="1" a="1"/>
  <c r="IQ43" i="1" s="1"/>
  <c r="IQ45" i="1" a="1"/>
  <c r="IQ45" i="1" s="1"/>
  <c r="IQ46" i="1" a="1"/>
  <c r="IQ46" i="1" s="1"/>
  <c r="IQ37" i="1" a="1"/>
  <c r="IQ37" i="1" s="1"/>
  <c r="IQ47" i="1" a="1"/>
  <c r="IQ47" i="1" s="1"/>
  <c r="VJ42" i="1" a="1"/>
  <c r="VJ42" i="1" s="1"/>
  <c r="VJ36" i="1" a="1"/>
  <c r="VJ36" i="1" s="1"/>
  <c r="VJ37" i="1" a="1"/>
  <c r="VJ37" i="1" s="1"/>
  <c r="VJ43" i="1" a="1"/>
  <c r="VJ43" i="1" s="1"/>
  <c r="KS42" i="1" a="1"/>
  <c r="KS42" i="1" s="1"/>
  <c r="KS36" i="1" a="1"/>
  <c r="KS36" i="1" s="1"/>
  <c r="KS43" i="1" a="1"/>
  <c r="KS43" i="1" s="1"/>
  <c r="KS37" i="1" a="1"/>
  <c r="KS37" i="1" s="1"/>
  <c r="AGA42" i="1" a="1"/>
  <c r="AGA42" i="1" s="1"/>
  <c r="AGA36" i="1" a="1"/>
  <c r="AGA36" i="1" s="1"/>
  <c r="AGA37" i="1" a="1"/>
  <c r="AGA37" i="1" s="1"/>
  <c r="AGA43" i="1" a="1"/>
  <c r="AGA43" i="1" s="1"/>
  <c r="MS42" i="1" a="1"/>
  <c r="MS42" i="1" s="1"/>
  <c r="MS36" i="1" a="1"/>
  <c r="MS36" i="1" s="1"/>
  <c r="MS43" i="1" a="1"/>
  <c r="MS43" i="1" s="1"/>
  <c r="MS37" i="1" a="1"/>
  <c r="MS37" i="1" s="1"/>
  <c r="MU42" i="1" a="1"/>
  <c r="MU42" i="1" s="1"/>
  <c r="MU36" i="1" a="1"/>
  <c r="MU36" i="1" s="1"/>
  <c r="MU37" i="1" a="1"/>
  <c r="MU37" i="1" s="1"/>
  <c r="MU43" i="1" a="1"/>
  <c r="MU43" i="1" s="1"/>
  <c r="NU42" i="1" a="1"/>
  <c r="NU42" i="1" s="1"/>
  <c r="NU36" i="1" a="1"/>
  <c r="NU36" i="1" s="1"/>
  <c r="NU43" i="1" a="1"/>
  <c r="NU43" i="1" s="1"/>
  <c r="NU37" i="1" a="1"/>
  <c r="NU37" i="1" s="1"/>
  <c r="OW42" i="1" a="1"/>
  <c r="OW42" i="1" s="1"/>
  <c r="OW36" i="1" a="1"/>
  <c r="OW36" i="1" s="1"/>
  <c r="OW37" i="1" a="1"/>
  <c r="OW37" i="1" s="1"/>
  <c r="OW43" i="1" a="1"/>
  <c r="OW43" i="1" s="1"/>
  <c r="RV42" i="1" a="1"/>
  <c r="RV42" i="1" s="1"/>
  <c r="RV36" i="1" a="1"/>
  <c r="RV36" i="1" s="1"/>
  <c r="RV43" i="1" a="1"/>
  <c r="RV43" i="1" s="1"/>
  <c r="RV37" i="1" a="1"/>
  <c r="RV37" i="1" s="1"/>
  <c r="AAH42" i="1" a="1"/>
  <c r="AAH42" i="1" s="1"/>
  <c r="AAH36" i="1" a="1"/>
  <c r="AAH36" i="1" s="1"/>
  <c r="AAH43" i="1" a="1"/>
  <c r="AAH43" i="1" s="1"/>
  <c r="AAH37" i="1" a="1"/>
  <c r="AAH37" i="1" s="1"/>
  <c r="KA42" i="1" a="1"/>
  <c r="KA42" i="1" s="1"/>
  <c r="KA36" i="1" a="1"/>
  <c r="KA36" i="1" s="1"/>
  <c r="KA43" i="1" a="1"/>
  <c r="KA43" i="1" s="1"/>
  <c r="KA37" i="1" a="1"/>
  <c r="KA37" i="1" s="1"/>
  <c r="K36" i="1" a="1"/>
  <c r="K36" i="1" s="1"/>
  <c r="CP36" i="1" s="1"/>
  <c r="K37" i="1" a="1"/>
  <c r="K37" i="1" s="1"/>
  <c r="KX42" i="1" a="1"/>
  <c r="KX42" i="1" s="1"/>
  <c r="KX36" i="1" a="1"/>
  <c r="KX36" i="1" s="1"/>
  <c r="KX43" i="1" a="1"/>
  <c r="KX43" i="1" s="1"/>
  <c r="KX37" i="1" a="1"/>
  <c r="KX37" i="1" s="1"/>
  <c r="GX42" i="1" a="1"/>
  <c r="GX42" i="1" s="1"/>
  <c r="GX36" i="1" a="1"/>
  <c r="GX36" i="1" s="1"/>
  <c r="GX37" i="1" a="1"/>
  <c r="GX37" i="1" s="1"/>
  <c r="GX43" i="1" a="1"/>
  <c r="GX43" i="1" s="1"/>
  <c r="MH42" i="1" a="1"/>
  <c r="MH42" i="1" s="1"/>
  <c r="MH36" i="1" a="1"/>
  <c r="MH36" i="1" s="1"/>
  <c r="MH37" i="1" a="1"/>
  <c r="MH37" i="1" s="1"/>
  <c r="MH43" i="1" a="1"/>
  <c r="MH43" i="1" s="1"/>
  <c r="LK42" i="1" a="1"/>
  <c r="LK42" i="1" s="1"/>
  <c r="LK36" i="1" a="1"/>
  <c r="LK36" i="1" s="1"/>
  <c r="LK37" i="1" a="1"/>
  <c r="LK37" i="1" s="1"/>
  <c r="LK43" i="1" a="1"/>
  <c r="LK43" i="1" s="1"/>
  <c r="QI42" i="1" a="1"/>
  <c r="QI42" i="1" s="1"/>
  <c r="QI36" i="1" a="1"/>
  <c r="QI36" i="1" s="1"/>
  <c r="QI43" i="1" a="1"/>
  <c r="QI43" i="1" s="1"/>
  <c r="QI37" i="1" a="1"/>
  <c r="QI37" i="1" s="1"/>
  <c r="EC42" i="1" a="1"/>
  <c r="EC42" i="1" s="1"/>
  <c r="EC36" i="1" a="1"/>
  <c r="EC36" i="1" s="1"/>
  <c r="EC37" i="1" a="1"/>
  <c r="EC37" i="1" s="1"/>
  <c r="EC43" i="1" a="1"/>
  <c r="EC43" i="1" s="1"/>
  <c r="NN42" i="1" a="1"/>
  <c r="NN42" i="1" s="1"/>
  <c r="NN36" i="1" a="1"/>
  <c r="NN36" i="1" s="1"/>
  <c r="NN43" i="1" a="1"/>
  <c r="NN43" i="1" s="1"/>
  <c r="NN37" i="1" a="1"/>
  <c r="NN37" i="1" s="1"/>
  <c r="SA42" i="1" a="1"/>
  <c r="SA42" i="1" s="1"/>
  <c r="SA36" i="1" a="1"/>
  <c r="SA36" i="1" s="1"/>
  <c r="SA43" i="1" a="1"/>
  <c r="SA43" i="1" s="1"/>
  <c r="SA37" i="1" a="1"/>
  <c r="SA37" i="1" s="1"/>
  <c r="ACM42" i="1" a="1"/>
  <c r="ACM42" i="1" s="1"/>
  <c r="ACM36" i="1" a="1"/>
  <c r="ACM36" i="1" s="1"/>
  <c r="ACM37" i="1" a="1"/>
  <c r="ACM37" i="1" s="1"/>
  <c r="ACM43" i="1" a="1"/>
  <c r="ACM43" i="1" s="1"/>
  <c r="HR42" i="1" a="1"/>
  <c r="HR42" i="1" s="1"/>
  <c r="HR36" i="1" a="1"/>
  <c r="HR36" i="1" s="1"/>
  <c r="HR48" i="1" a="1"/>
  <c r="HR48" i="1" s="1"/>
  <c r="HR49" i="1" s="1" a="1"/>
  <c r="HR49" i="1" s="1"/>
  <c r="HR37" i="1" a="1"/>
  <c r="HR37" i="1" s="1"/>
  <c r="HR46" i="1" a="1"/>
  <c r="HR46" i="1" s="1"/>
  <c r="HR47" i="1" a="1"/>
  <c r="HR47" i="1" s="1"/>
  <c r="HR43" i="1" a="1"/>
  <c r="HR43" i="1" s="1"/>
  <c r="HR44" i="1" a="1"/>
  <c r="HR44" i="1" s="1"/>
  <c r="HR45" i="1" a="1"/>
  <c r="HR45" i="1" s="1"/>
  <c r="IF42" i="1" a="1"/>
  <c r="IF42" i="1" s="1"/>
  <c r="IF36" i="1" a="1"/>
  <c r="IF36" i="1" s="1"/>
  <c r="IF48" i="1" a="1"/>
  <c r="IF48" i="1" s="1"/>
  <c r="IF49" i="1" s="1" a="1"/>
  <c r="IF49" i="1" s="1"/>
  <c r="IF47" i="1" a="1"/>
  <c r="IF47" i="1" s="1"/>
  <c r="IF46" i="1" a="1"/>
  <c r="IF46" i="1" s="1"/>
  <c r="IF37" i="1" a="1"/>
  <c r="IF37" i="1" s="1"/>
  <c r="IF44" i="1" a="1"/>
  <c r="IF44" i="1" s="1"/>
  <c r="IF43" i="1" a="1"/>
  <c r="IF43" i="1" s="1"/>
  <c r="IF45" i="1" a="1"/>
  <c r="IF45" i="1" s="1"/>
  <c r="ZG42" i="1" a="1"/>
  <c r="ZG42" i="1" s="1"/>
  <c r="ZG36" i="1" a="1"/>
  <c r="ZG36" i="1" s="1"/>
  <c r="ZG43" i="1" a="1"/>
  <c r="ZG43" i="1" s="1"/>
  <c r="ZG37" i="1" a="1"/>
  <c r="ZG37" i="1" s="1"/>
  <c r="AP42" i="1" a="1"/>
  <c r="AP42" i="1" s="1"/>
  <c r="JH42" i="1" s="1"/>
  <c r="AP36" i="1" a="1"/>
  <c r="AP36" i="1" s="1"/>
  <c r="AP37" i="1" a="1"/>
  <c r="AP37" i="1" s="1"/>
  <c r="AP43" i="1" a="1"/>
  <c r="AP43" i="1" s="1"/>
  <c r="DM42" i="1" a="1"/>
  <c r="DM42" i="1" s="1"/>
  <c r="DM43" i="1" a="1"/>
  <c r="DM43" i="1" s="1"/>
  <c r="OS42" i="1" a="1"/>
  <c r="OS42" i="1" s="1"/>
  <c r="OS36" i="1" a="1"/>
  <c r="OS36" i="1" s="1"/>
  <c r="OS37" i="1" a="1"/>
  <c r="OS37" i="1" s="1"/>
  <c r="OS43" i="1" a="1"/>
  <c r="OS43" i="1" s="1"/>
  <c r="OU42" i="1" a="1"/>
  <c r="OU42" i="1" s="1"/>
  <c r="OU36" i="1" a="1"/>
  <c r="OU36" i="1" s="1"/>
  <c r="OU43" i="1" a="1"/>
  <c r="OU43" i="1" s="1"/>
  <c r="OU37" i="1" a="1"/>
  <c r="OU37" i="1" s="1"/>
  <c r="OV42" i="1" a="1"/>
  <c r="OV42" i="1" s="1"/>
  <c r="OV36" i="1" a="1"/>
  <c r="OV36" i="1" s="1"/>
  <c r="OV43" i="1" a="1"/>
  <c r="OV43" i="1" s="1"/>
  <c r="OV37" i="1" a="1"/>
  <c r="OV37" i="1" s="1"/>
  <c r="PW42" i="1" a="1"/>
  <c r="PW42" i="1" s="1"/>
  <c r="PW36" i="1" a="1"/>
  <c r="PW36" i="1" s="1"/>
  <c r="PW43" i="1" a="1"/>
  <c r="PW43" i="1" s="1"/>
  <c r="PW37" i="1" a="1"/>
  <c r="PW37" i="1" s="1"/>
  <c r="SR42" i="1" a="1"/>
  <c r="SR42" i="1" s="1"/>
  <c r="SR36" i="1" a="1"/>
  <c r="SR36" i="1" s="1"/>
  <c r="SR43" i="1" a="1"/>
  <c r="SR43" i="1" s="1"/>
  <c r="SR37" i="1" a="1"/>
  <c r="SR37" i="1" s="1"/>
  <c r="AFD42" i="1" a="1"/>
  <c r="AFD42" i="1" s="1"/>
  <c r="AFD36" i="1" a="1"/>
  <c r="AFD36" i="1" s="1"/>
  <c r="AFD37" i="1" a="1"/>
  <c r="AFD37" i="1" s="1"/>
  <c r="AFD43" i="1" a="1"/>
  <c r="AFD43" i="1" s="1"/>
  <c r="LE42" i="1" a="1"/>
  <c r="LE42" i="1" s="1"/>
  <c r="LE36" i="1" a="1"/>
  <c r="LE36" i="1" s="1"/>
  <c r="LE37" i="1" a="1"/>
  <c r="LE37" i="1" s="1"/>
  <c r="LE43" i="1" a="1"/>
  <c r="LE43" i="1" s="1"/>
  <c r="BT42" i="1" a="1"/>
  <c r="BT42" i="1" s="1"/>
  <c r="BT36" i="1" a="1"/>
  <c r="BT36" i="1" s="1"/>
  <c r="BT37" i="1" a="1"/>
  <c r="BT37" i="1" s="1"/>
  <c r="BT43" i="1" a="1"/>
  <c r="BT43" i="1" s="1"/>
  <c r="SU42" i="1" a="1"/>
  <c r="SU42" i="1" s="1"/>
  <c r="SU36" i="1" a="1"/>
  <c r="SU36" i="1" s="1"/>
  <c r="SU43" i="1" a="1"/>
  <c r="SU43" i="1" s="1"/>
  <c r="SU37" i="1" a="1"/>
  <c r="SU37" i="1" s="1"/>
  <c r="KE42" i="1" a="1"/>
  <c r="KE42" i="1" s="1"/>
  <c r="KE36" i="1" a="1"/>
  <c r="KE36" i="1" s="1"/>
  <c r="KE37" i="1" a="1"/>
  <c r="KE37" i="1" s="1"/>
  <c r="KE43" i="1" a="1"/>
  <c r="KE43" i="1" s="1"/>
  <c r="YO42" i="1" a="1"/>
  <c r="YO42" i="1" s="1"/>
  <c r="YO36" i="1" a="1"/>
  <c r="YO36" i="1" s="1"/>
  <c r="YO43" i="1" a="1"/>
  <c r="YO43" i="1" s="1"/>
  <c r="YO37" i="1" a="1"/>
  <c r="YO37" i="1" s="1"/>
  <c r="MK42" i="1" a="1"/>
  <c r="MK42" i="1" s="1"/>
  <c r="MK36" i="1" a="1"/>
  <c r="MK36" i="1" s="1"/>
  <c r="MK37" i="1" a="1"/>
  <c r="MK37" i="1" s="1"/>
  <c r="MK43" i="1" a="1"/>
  <c r="MK43" i="1" s="1"/>
  <c r="RH42" i="1" a="1"/>
  <c r="RH42" i="1" s="1"/>
  <c r="RH36" i="1" a="1"/>
  <c r="RH36" i="1" s="1"/>
  <c r="RH37" i="1" a="1"/>
  <c r="RH37" i="1" s="1"/>
  <c r="RH43" i="1" a="1"/>
  <c r="RH43" i="1" s="1"/>
  <c r="KI42" i="1" a="1"/>
  <c r="KI42" i="1" s="1"/>
  <c r="KI36" i="1" a="1"/>
  <c r="KI36" i="1" s="1"/>
  <c r="KI43" i="1" a="1"/>
  <c r="KI43" i="1" s="1"/>
  <c r="KI37" i="1" a="1"/>
  <c r="KI37" i="1" s="1"/>
  <c r="OL42" i="1" a="1"/>
  <c r="OL42" i="1" s="1"/>
  <c r="OL36" i="1" a="1"/>
  <c r="OL36" i="1" s="1"/>
  <c r="OL43" i="1" a="1"/>
  <c r="OL43" i="1" s="1"/>
  <c r="OL37" i="1" a="1"/>
  <c r="OL37" i="1" s="1"/>
  <c r="TA42" i="1" a="1"/>
  <c r="TA42" i="1" s="1"/>
  <c r="TA36" i="1" a="1"/>
  <c r="TA36" i="1" s="1"/>
  <c r="TA43" i="1" a="1"/>
  <c r="TA43" i="1" s="1"/>
  <c r="TA37" i="1" a="1"/>
  <c r="TA37" i="1" s="1"/>
  <c r="GF42" i="1" a="1"/>
  <c r="GF42" i="1" s="1"/>
  <c r="GF36" i="1" a="1"/>
  <c r="GF36" i="1" s="1"/>
  <c r="GF37" i="1" a="1"/>
  <c r="GF37" i="1" s="1"/>
  <c r="GF43" i="1" a="1"/>
  <c r="GF43" i="1" s="1"/>
  <c r="JB42" i="1" a="1"/>
  <c r="JB42" i="1" s="1"/>
  <c r="JB36" i="1" a="1"/>
  <c r="JB36" i="1" s="1"/>
  <c r="JB48" i="1" a="1"/>
  <c r="JB48" i="1" s="1"/>
  <c r="JB49" i="1" s="1" a="1"/>
  <c r="JB49" i="1" s="1"/>
  <c r="JB45" i="1" a="1"/>
  <c r="JB45" i="1" s="1"/>
  <c r="JB37" i="1" a="1"/>
  <c r="JB37" i="1" s="1"/>
  <c r="JB47" i="1" a="1"/>
  <c r="JB47" i="1" s="1"/>
  <c r="JB44" i="1" a="1"/>
  <c r="JB44" i="1" s="1"/>
  <c r="JB43" i="1" a="1"/>
  <c r="JB43" i="1" s="1"/>
  <c r="JB46" i="1" a="1"/>
  <c r="JB46" i="1" s="1"/>
  <c r="IV42" i="1" a="1"/>
  <c r="IV42" i="1" s="1"/>
  <c r="IV36" i="1" a="1"/>
  <c r="IV36" i="1" s="1"/>
  <c r="IV48" i="1" a="1"/>
  <c r="IV48" i="1" s="1"/>
  <c r="IV49" i="1" s="1" a="1"/>
  <c r="IV49" i="1" s="1"/>
  <c r="IV44" i="1" a="1"/>
  <c r="IV44" i="1" s="1"/>
  <c r="IV46" i="1" a="1"/>
  <c r="IV46" i="1" s="1"/>
  <c r="IV45" i="1" a="1"/>
  <c r="IV45" i="1" s="1"/>
  <c r="IV47" i="1" a="1"/>
  <c r="IV47" i="1" s="1"/>
  <c r="IV43" i="1" a="1"/>
  <c r="IV43" i="1" s="1"/>
  <c r="IV37" i="1" a="1"/>
  <c r="IV37" i="1" s="1"/>
  <c r="AAJ42" i="1" a="1"/>
  <c r="AAJ42" i="1" s="1"/>
  <c r="AAJ36" i="1" a="1"/>
  <c r="AAJ36" i="1" s="1"/>
  <c r="AAJ43" i="1" a="1"/>
  <c r="AAJ43" i="1" s="1"/>
  <c r="AAJ37" i="1" a="1"/>
  <c r="AAJ37" i="1" s="1"/>
  <c r="JP42" i="1" a="1"/>
  <c r="JP42" i="1" s="1"/>
  <c r="JP36" i="1" a="1"/>
  <c r="JP36" i="1" s="1"/>
  <c r="JP43" i="1" a="1"/>
  <c r="JP43" i="1" s="1"/>
  <c r="JP37" i="1" a="1"/>
  <c r="JP37" i="1" s="1"/>
  <c r="AEF42" i="1" a="1"/>
  <c r="AEF42" i="1" s="1"/>
  <c r="AEF36" i="1" a="1"/>
  <c r="AEF36" i="1" s="1"/>
  <c r="AEF37" i="1" a="1"/>
  <c r="AEF37" i="1" s="1"/>
  <c r="AEF43" i="1" a="1"/>
  <c r="AEF43" i="1" s="1"/>
  <c r="CD42" i="1" a="1"/>
  <c r="CD42" i="1" s="1"/>
  <c r="CD36" i="1" a="1"/>
  <c r="CD36" i="1" s="1"/>
  <c r="CD37" i="1" a="1"/>
  <c r="CD37" i="1" s="1"/>
  <c r="CD43" i="1" a="1"/>
  <c r="CD43" i="1" s="1"/>
  <c r="PQ42" i="1" a="1"/>
  <c r="PQ42" i="1" s="1"/>
  <c r="PQ36" i="1" a="1"/>
  <c r="PQ36" i="1" s="1"/>
  <c r="PQ43" i="1" a="1"/>
  <c r="PQ43" i="1" s="1"/>
  <c r="PQ37" i="1" a="1"/>
  <c r="PQ37" i="1" s="1"/>
  <c r="PS42" i="1" a="1"/>
  <c r="PS42" i="1" s="1"/>
  <c r="PS36" i="1" a="1"/>
  <c r="PS36" i="1" s="1"/>
  <c r="PS43" i="1" a="1"/>
  <c r="PS43" i="1" s="1"/>
  <c r="PS37" i="1" a="1"/>
  <c r="PS37" i="1" s="1"/>
  <c r="PU42" i="1" a="1"/>
  <c r="PU42" i="1" s="1"/>
  <c r="PU36" i="1" a="1"/>
  <c r="PU36" i="1" s="1"/>
  <c r="PU37" i="1" a="1"/>
  <c r="PU37" i="1" s="1"/>
  <c r="PU43" i="1" a="1"/>
  <c r="PU43" i="1" s="1"/>
  <c r="RT42" i="1" a="1"/>
  <c r="RT42" i="1" s="1"/>
  <c r="RT36" i="1" a="1"/>
  <c r="RT36" i="1" s="1"/>
  <c r="RT43" i="1" a="1"/>
  <c r="RT43" i="1" s="1"/>
  <c r="RT37" i="1" a="1"/>
  <c r="RT37" i="1" s="1"/>
  <c r="UO42" i="1" a="1"/>
  <c r="UO42" i="1" s="1"/>
  <c r="UO36" i="1" a="1"/>
  <c r="UO36" i="1" s="1"/>
  <c r="UO37" i="1" a="1"/>
  <c r="UO37" i="1" s="1"/>
  <c r="UO43" i="1" a="1"/>
  <c r="UO43" i="1" s="1"/>
  <c r="AFZ42" i="1" a="1"/>
  <c r="AFZ42" i="1" s="1"/>
  <c r="AFZ36" i="1" a="1"/>
  <c r="AFZ36" i="1" s="1"/>
  <c r="AFZ37" i="1" a="1"/>
  <c r="AFZ37" i="1" s="1"/>
  <c r="AFZ43" i="1" a="1"/>
  <c r="AFZ43" i="1" s="1"/>
  <c r="MG42" i="1" a="1"/>
  <c r="MG42" i="1" s="1"/>
  <c r="MG36" i="1" a="1"/>
  <c r="MG36" i="1" s="1"/>
  <c r="MG43" i="1" a="1"/>
  <c r="MG43" i="1" s="1"/>
  <c r="MG37" i="1" a="1"/>
  <c r="MG37" i="1" s="1"/>
  <c r="DS42" i="1" a="1"/>
  <c r="DS42" i="1" s="1"/>
  <c r="DS36" i="1" a="1"/>
  <c r="DS36" i="1" s="1"/>
  <c r="DS43" i="1" a="1"/>
  <c r="DS43" i="1" s="1"/>
  <c r="DS37" i="1" a="1"/>
  <c r="DS37" i="1" s="1"/>
  <c r="AFG42" i="1" a="1"/>
  <c r="AFG42" i="1" s="1"/>
  <c r="AFG36" i="1" a="1"/>
  <c r="AFG36" i="1" s="1"/>
  <c r="AFG43" i="1" a="1"/>
  <c r="AFG43" i="1" s="1"/>
  <c r="AFG37" i="1" a="1"/>
  <c r="AFG37" i="1" s="1"/>
  <c r="LI42" i="1" a="1"/>
  <c r="LI42" i="1" s="1"/>
  <c r="LI36" i="1" a="1"/>
  <c r="LI36" i="1" s="1"/>
  <c r="LI37" i="1" a="1"/>
  <c r="LI37" i="1" s="1"/>
  <c r="LI43" i="1" a="1"/>
  <c r="LI43" i="1" s="1"/>
  <c r="BW42" i="1" a="1"/>
  <c r="BW42" i="1" s="1"/>
  <c r="BW36" i="1" a="1"/>
  <c r="BW36" i="1" s="1"/>
  <c r="BW37" i="1" a="1"/>
  <c r="BW37" i="1" s="1"/>
  <c r="BW43" i="1" a="1"/>
  <c r="BW43" i="1" s="1"/>
  <c r="NK42" i="1" a="1"/>
  <c r="NK42" i="1" s="1"/>
  <c r="NK36" i="1" a="1"/>
  <c r="NK36" i="1" s="1"/>
  <c r="NK37" i="1" a="1"/>
  <c r="NK37" i="1" s="1"/>
  <c r="NK43" i="1" a="1"/>
  <c r="NK43" i="1" s="1"/>
  <c r="SF42" i="1" a="1"/>
  <c r="SF42" i="1" s="1"/>
  <c r="SF36" i="1" a="1"/>
  <c r="SF36" i="1" s="1"/>
  <c r="SF37" i="1" a="1"/>
  <c r="SF37" i="1" s="1"/>
  <c r="SF43" i="1" a="1"/>
  <c r="SF43" i="1" s="1"/>
  <c r="LM42" i="1" a="1"/>
  <c r="LM42" i="1" s="1"/>
  <c r="LM36" i="1" a="1"/>
  <c r="LM36" i="1" s="1"/>
  <c r="LM43" i="1" a="1"/>
  <c r="LM43" i="1" s="1"/>
  <c r="LM37" i="1" a="1"/>
  <c r="LM37" i="1" s="1"/>
  <c r="QK42" i="1" a="1"/>
  <c r="QK42" i="1" s="1"/>
  <c r="QK36" i="1" a="1"/>
  <c r="QK36" i="1" s="1"/>
  <c r="QK37" i="1" a="1"/>
  <c r="QK37" i="1" s="1"/>
  <c r="QK43" i="1" a="1"/>
  <c r="QK43" i="1" s="1"/>
  <c r="CB42" i="1" a="1"/>
  <c r="CB42" i="1" s="1"/>
  <c r="CB36" i="1" a="1"/>
  <c r="CB36" i="1" s="1"/>
  <c r="CB37" i="1" a="1"/>
  <c r="CB37" i="1" s="1"/>
  <c r="CB43" i="1" a="1"/>
  <c r="CB43" i="1" s="1"/>
  <c r="SY42" i="1" a="1"/>
  <c r="SY42" i="1" s="1"/>
  <c r="SY36" i="1" a="1"/>
  <c r="SY36" i="1" s="1"/>
  <c r="SY43" i="1" a="1"/>
  <c r="SY43" i="1" s="1"/>
  <c r="SY37" i="1" a="1"/>
  <c r="SY37" i="1" s="1"/>
  <c r="JC42" i="1" a="1"/>
  <c r="JC42" i="1" s="1"/>
  <c r="JC36" i="1" a="1"/>
  <c r="JC36" i="1" s="1"/>
  <c r="JC48" i="1" a="1"/>
  <c r="JC48" i="1" s="1"/>
  <c r="JC49" i="1" s="1" a="1"/>
  <c r="JC49" i="1" s="1"/>
  <c r="JC45" i="1" a="1"/>
  <c r="JC45" i="1" s="1"/>
  <c r="JC46" i="1" a="1"/>
  <c r="JC46" i="1" s="1"/>
  <c r="JC37" i="1" a="1"/>
  <c r="JC37" i="1" s="1"/>
  <c r="JC47" i="1" a="1"/>
  <c r="JC47" i="1" s="1"/>
  <c r="JC43" i="1" a="1"/>
  <c r="JC43" i="1" s="1"/>
  <c r="JC44" i="1" a="1"/>
  <c r="JC44" i="1" s="1"/>
  <c r="HY42" i="1" a="1"/>
  <c r="HY42" i="1" s="1"/>
  <c r="HY36" i="1" a="1"/>
  <c r="HY36" i="1" s="1"/>
  <c r="HY48" i="1" a="1"/>
  <c r="HY48" i="1" s="1"/>
  <c r="HY49" i="1" s="1" a="1"/>
  <c r="HY49" i="1" s="1"/>
  <c r="HY45" i="1" a="1"/>
  <c r="HY45" i="1" s="1"/>
  <c r="HY37" i="1" a="1"/>
  <c r="HY37" i="1" s="1"/>
  <c r="HY47" i="1" a="1"/>
  <c r="HY47" i="1" s="1"/>
  <c r="HY46" i="1" a="1"/>
  <c r="HY46" i="1" s="1"/>
  <c r="HY44" i="1" a="1"/>
  <c r="HY44" i="1" s="1"/>
  <c r="HY43" i="1" a="1"/>
  <c r="HY43" i="1" s="1"/>
  <c r="SC42" i="1" a="1"/>
  <c r="SC42" i="1" s="1"/>
  <c r="SC36" i="1" a="1"/>
  <c r="SC36" i="1" s="1"/>
  <c r="SC37" i="1" a="1"/>
  <c r="SC37" i="1" s="1"/>
  <c r="SC43" i="1" a="1"/>
  <c r="SC43" i="1" s="1"/>
  <c r="KR42" i="1" a="1"/>
  <c r="KR42" i="1" s="1"/>
  <c r="KR36" i="1" a="1"/>
  <c r="KR36" i="1" s="1"/>
  <c r="KR37" i="1" a="1"/>
  <c r="KR37" i="1" s="1"/>
  <c r="KR43" i="1" a="1"/>
  <c r="KR43" i="1" s="1"/>
  <c r="FI42" i="1" a="1"/>
  <c r="FI42" i="1" s="1"/>
  <c r="FI36" i="1" a="1"/>
  <c r="FI36" i="1" s="1"/>
  <c r="FI37" i="1" a="1"/>
  <c r="FI37" i="1" s="1"/>
  <c r="FI43" i="1" a="1"/>
  <c r="FI43" i="1" s="1"/>
  <c r="OO42" i="1" a="1"/>
  <c r="OO42" i="1" s="1"/>
  <c r="OO36" i="1" a="1"/>
  <c r="OO36" i="1" s="1"/>
  <c r="OO43" i="1" a="1"/>
  <c r="OO43" i="1" s="1"/>
  <c r="OO37" i="1" a="1"/>
  <c r="OO37" i="1" s="1"/>
  <c r="QQ42" i="1" a="1"/>
  <c r="QQ42" i="1" s="1"/>
  <c r="QQ36" i="1" a="1"/>
  <c r="QQ36" i="1" s="1"/>
  <c r="QQ43" i="1" a="1"/>
  <c r="QQ43" i="1" s="1"/>
  <c r="QQ37" i="1" a="1"/>
  <c r="QQ37" i="1" s="1"/>
  <c r="QR42" i="1" a="1"/>
  <c r="QR42" i="1" s="1"/>
  <c r="QR36" i="1" a="1"/>
  <c r="QR36" i="1" s="1"/>
  <c r="QR43" i="1" a="1"/>
  <c r="QR43" i="1" s="1"/>
  <c r="QR37" i="1" a="1"/>
  <c r="QR37" i="1" s="1"/>
  <c r="QS42" i="1" a="1"/>
  <c r="QS42" i="1" s="1"/>
  <c r="QS36" i="1" a="1"/>
  <c r="QS36" i="1" s="1"/>
  <c r="QS43" i="1" a="1"/>
  <c r="QS43" i="1" s="1"/>
  <c r="QS37" i="1" a="1"/>
  <c r="QS37" i="1" s="1"/>
  <c r="SQ42" i="1" a="1"/>
  <c r="SQ42" i="1" s="1"/>
  <c r="SQ36" i="1" a="1"/>
  <c r="SQ36" i="1" s="1"/>
  <c r="SQ37" i="1" a="1"/>
  <c r="SQ37" i="1" s="1"/>
  <c r="SQ43" i="1" a="1"/>
  <c r="SQ43" i="1" s="1"/>
  <c r="VO42" i="1" a="1"/>
  <c r="VO42" i="1" s="1"/>
  <c r="VO36" i="1" a="1"/>
  <c r="VO36" i="1" s="1"/>
  <c r="VO37" i="1" a="1"/>
  <c r="VO37" i="1" s="1"/>
  <c r="VO43" i="1" a="1"/>
  <c r="VO43" i="1" s="1"/>
  <c r="AGX42" i="1" a="1"/>
  <c r="AGX42" i="1" s="1"/>
  <c r="AGX36" i="1" a="1"/>
  <c r="AGX36" i="1" s="1"/>
  <c r="AGX37" i="1" a="1"/>
  <c r="AGX37" i="1" s="1"/>
  <c r="AGX43" i="1" a="1"/>
  <c r="AGX43" i="1" s="1"/>
  <c r="NE42" i="1" a="1"/>
  <c r="NE42" i="1" s="1"/>
  <c r="NE36" i="1" a="1"/>
  <c r="NE36" i="1" s="1"/>
  <c r="NE37" i="1" a="1"/>
  <c r="NE37" i="1" s="1"/>
  <c r="NE43" i="1" a="1"/>
  <c r="NE43" i="1" s="1"/>
  <c r="GI42" i="1" a="1"/>
  <c r="GI42" i="1" s="1"/>
  <c r="GI36" i="1" a="1"/>
  <c r="GI36" i="1" s="1"/>
  <c r="GI37" i="1" a="1"/>
  <c r="GI37" i="1" s="1"/>
  <c r="GI43" i="1" a="1"/>
  <c r="GI43" i="1" s="1"/>
  <c r="DR42" i="1" a="1"/>
  <c r="DR42" i="1" s="1"/>
  <c r="DR36" i="1" a="1"/>
  <c r="DR36" i="1" s="1"/>
  <c r="DR37" i="1" a="1"/>
  <c r="DR37" i="1" s="1"/>
  <c r="DR43" i="1" a="1"/>
  <c r="DR43" i="1" s="1"/>
  <c r="MJ42" i="1" a="1"/>
  <c r="MJ42" i="1" s="1"/>
  <c r="MJ36" i="1" a="1"/>
  <c r="MJ36" i="1" s="1"/>
  <c r="MJ43" i="1" a="1"/>
  <c r="MJ43" i="1" s="1"/>
  <c r="MJ37" i="1" a="1"/>
  <c r="MJ37" i="1" s="1"/>
  <c r="EA42" i="1" a="1"/>
  <c r="EA42" i="1" s="1"/>
  <c r="EA36" i="1" a="1"/>
  <c r="EA36" i="1" s="1"/>
  <c r="EA43" i="1" a="1"/>
  <c r="EA43" i="1" s="1"/>
  <c r="EA37" i="1" a="1"/>
  <c r="EA37" i="1" s="1"/>
  <c r="PK42" i="1" a="1"/>
  <c r="PK42" i="1" s="1"/>
  <c r="PK36" i="1" a="1"/>
  <c r="PK36" i="1" s="1"/>
  <c r="PK37" i="1" a="1"/>
  <c r="PK37" i="1" s="1"/>
  <c r="PK43" i="1" a="1"/>
  <c r="PK43" i="1" s="1"/>
  <c r="UC42" i="1" a="1"/>
  <c r="UC42" i="1" s="1"/>
  <c r="UC36" i="1" a="1"/>
  <c r="UC36" i="1" s="1"/>
  <c r="UC37" i="1" a="1"/>
  <c r="UC37" i="1" s="1"/>
  <c r="UC43" i="1" a="1"/>
  <c r="UC43" i="1" s="1"/>
  <c r="NM42" i="1" a="1"/>
  <c r="NM42" i="1" s="1"/>
  <c r="NM36" i="1" a="1"/>
  <c r="NM36" i="1" s="1"/>
  <c r="NM37" i="1" a="1"/>
  <c r="NM37" i="1" s="1"/>
  <c r="NM43" i="1" a="1"/>
  <c r="NM43" i="1" s="1"/>
  <c r="RI42" i="1" a="1"/>
  <c r="RI42" i="1" s="1"/>
  <c r="RI36" i="1" a="1"/>
  <c r="RI36" i="1" s="1"/>
  <c r="RI37" i="1" a="1"/>
  <c r="RI37" i="1" s="1"/>
  <c r="RI43" i="1" a="1"/>
  <c r="RI43" i="1" s="1"/>
  <c r="EJ42" i="1" a="1"/>
  <c r="EJ42" i="1" s="1"/>
  <c r="EJ36" i="1" a="1"/>
  <c r="EJ36" i="1" s="1"/>
  <c r="EJ37" i="1" a="1"/>
  <c r="EJ37" i="1" s="1"/>
  <c r="EJ43" i="1" a="1"/>
  <c r="EJ43" i="1" s="1"/>
  <c r="XO42" i="1" a="1"/>
  <c r="XO42" i="1" s="1"/>
  <c r="XO36" i="1" a="1"/>
  <c r="XO36" i="1" s="1"/>
  <c r="XO37" i="1" a="1"/>
  <c r="XO37" i="1" s="1"/>
  <c r="XO43" i="1" a="1"/>
  <c r="XO43" i="1" s="1"/>
  <c r="HO42" i="1" a="1"/>
  <c r="HO42" i="1" s="1"/>
  <c r="HO36" i="1" a="1"/>
  <c r="HO36" i="1" s="1"/>
  <c r="HO48" i="1" a="1"/>
  <c r="HO48" i="1" s="1"/>
  <c r="HO49" i="1" s="1" a="1"/>
  <c r="HO49" i="1" s="1"/>
  <c r="HO44" i="1" a="1"/>
  <c r="HO44" i="1" s="1"/>
  <c r="HO45" i="1" a="1"/>
  <c r="HO45" i="1" s="1"/>
  <c r="HO46" i="1" a="1"/>
  <c r="HO46" i="1" s="1"/>
  <c r="HO37" i="1" a="1"/>
  <c r="HO37" i="1" s="1"/>
  <c r="HO43" i="1" a="1"/>
  <c r="HO43" i="1" s="1"/>
  <c r="HO47" i="1" a="1"/>
  <c r="HO47" i="1" s="1"/>
  <c r="IG42" i="1" a="1"/>
  <c r="IG42" i="1" s="1"/>
  <c r="IG36" i="1" a="1"/>
  <c r="IG36" i="1" s="1"/>
  <c r="IG48" i="1" a="1"/>
  <c r="IG48" i="1" s="1"/>
  <c r="IG49" i="1" s="1" a="1"/>
  <c r="IG49" i="1" s="1"/>
  <c r="IG47" i="1" a="1"/>
  <c r="IG47" i="1" s="1"/>
  <c r="IG46" i="1" a="1"/>
  <c r="IG46" i="1" s="1"/>
  <c r="IG44" i="1" a="1"/>
  <c r="IG44" i="1" s="1"/>
  <c r="IG37" i="1" a="1"/>
  <c r="IG37" i="1" s="1"/>
  <c r="IG43" i="1" a="1"/>
  <c r="IG43" i="1" s="1"/>
  <c r="IG45" i="1" a="1"/>
  <c r="IG45" i="1" s="1"/>
  <c r="JU42" i="1" a="1"/>
  <c r="JU42" i="1" s="1"/>
  <c r="JU36" i="1" a="1"/>
  <c r="JU36" i="1" s="1"/>
  <c r="JU37" i="1" a="1"/>
  <c r="JU37" i="1" s="1"/>
  <c r="JU43" i="1" a="1"/>
  <c r="JU43" i="1" s="1"/>
  <c r="JJ42" i="1" a="1"/>
  <c r="JJ42" i="1" s="1"/>
  <c r="JJ36" i="1" a="1"/>
  <c r="JJ36" i="1" s="1"/>
  <c r="JJ37" i="1" a="1"/>
  <c r="JJ37" i="1" s="1"/>
  <c r="JJ43" i="1" a="1"/>
  <c r="JJ43" i="1" s="1"/>
  <c r="XZ42" i="1" a="1"/>
  <c r="XZ42" i="1" s="1"/>
  <c r="XZ36" i="1" a="1"/>
  <c r="XZ36" i="1" s="1"/>
  <c r="XZ37" i="1" a="1"/>
  <c r="XZ37" i="1" s="1"/>
  <c r="XZ43" i="1" a="1"/>
  <c r="XZ43" i="1" s="1"/>
  <c r="RN42" i="1" a="1"/>
  <c r="RN42" i="1" s="1"/>
  <c r="RN36" i="1" a="1"/>
  <c r="RN36" i="1" s="1"/>
  <c r="RN37" i="1" a="1"/>
  <c r="RN37" i="1" s="1"/>
  <c r="RN43" i="1" a="1"/>
  <c r="RN43" i="1" s="1"/>
  <c r="RP42" i="1" a="1"/>
  <c r="RP42" i="1" s="1"/>
  <c r="RP36" i="1" a="1"/>
  <c r="RP36" i="1" s="1"/>
  <c r="RP43" i="1" a="1"/>
  <c r="RP43" i="1" s="1"/>
  <c r="RP37" i="1" a="1"/>
  <c r="RP37" i="1" s="1"/>
  <c r="RR42" i="1" a="1"/>
  <c r="RR42" i="1" s="1"/>
  <c r="RR36" i="1" a="1"/>
  <c r="RR36" i="1" s="1"/>
  <c r="RR37" i="1" a="1"/>
  <c r="RR37" i="1" s="1"/>
  <c r="RR43" i="1" a="1"/>
  <c r="RR43" i="1" s="1"/>
  <c r="TQ42" i="1" a="1"/>
  <c r="TQ42" i="1" s="1"/>
  <c r="TQ36" i="1" a="1"/>
  <c r="TQ36" i="1" s="1"/>
  <c r="TQ43" i="1" a="1"/>
  <c r="TQ43" i="1" s="1"/>
  <c r="TQ37" i="1" a="1"/>
  <c r="TQ37" i="1" s="1"/>
  <c r="WL42" i="1" a="1"/>
  <c r="WL42" i="1" s="1"/>
  <c r="WL36" i="1" a="1"/>
  <c r="WL36" i="1" s="1"/>
  <c r="WL37" i="1" a="1"/>
  <c r="WL37" i="1" s="1"/>
  <c r="WL43" i="1" a="1"/>
  <c r="WL43" i="1" s="1"/>
  <c r="TT42" i="1" a="1"/>
  <c r="TT42" i="1" s="1"/>
  <c r="TT36" i="1" a="1"/>
  <c r="TT36" i="1" s="1"/>
  <c r="TT43" i="1" a="1"/>
  <c r="TT43" i="1" s="1"/>
  <c r="TT37" i="1" a="1"/>
  <c r="TT37" i="1" s="1"/>
  <c r="OF42" i="1" a="1"/>
  <c r="OF42" i="1" s="1"/>
  <c r="OF36" i="1" a="1"/>
  <c r="OF36" i="1" s="1"/>
  <c r="OF37" i="1" a="1"/>
  <c r="OF37" i="1" s="1"/>
  <c r="OF43" i="1" a="1"/>
  <c r="OF43" i="1" s="1"/>
  <c r="KC42" i="1" a="1"/>
  <c r="KC42" i="1" s="1"/>
  <c r="KC36" i="1" a="1"/>
  <c r="KC36" i="1" s="1"/>
  <c r="KC43" i="1" a="1"/>
  <c r="KC43" i="1" s="1"/>
  <c r="KC37" i="1" a="1"/>
  <c r="KC37" i="1" s="1"/>
  <c r="L42" i="1" a="1"/>
  <c r="L42" i="1" s="1"/>
  <c r="GW42" i="1" s="1" a="1"/>
  <c r="GW42" i="1" s="1"/>
  <c r="L36" i="1" a="1"/>
  <c r="L36" i="1" s="1"/>
  <c r="L37" i="1" a="1"/>
  <c r="L37" i="1" s="1"/>
  <c r="GW37" i="1" s="1" a="1"/>
  <c r="GW37" i="1" s="1"/>
  <c r="L43" i="1" a="1"/>
  <c r="L43" i="1" s="1"/>
  <c r="GW43" i="1" s="1" a="1"/>
  <c r="GW43" i="1" s="1"/>
  <c r="NI42" i="1" a="1"/>
  <c r="NI42" i="1" s="1"/>
  <c r="NI36" i="1" a="1"/>
  <c r="NI36" i="1" s="1"/>
  <c r="NI37" i="1" a="1"/>
  <c r="NI37" i="1" s="1"/>
  <c r="NI43" i="1" a="1"/>
  <c r="NI43" i="1" s="1"/>
  <c r="GY42" i="1" a="1"/>
  <c r="GY42" i="1" s="1"/>
  <c r="GY36" i="1" a="1"/>
  <c r="GY36" i="1" s="1"/>
  <c r="GY43" i="1" a="1"/>
  <c r="GY43" i="1" s="1"/>
  <c r="GY37" i="1" a="1"/>
  <c r="GY37" i="1" s="1"/>
  <c r="QH42" i="1" a="1"/>
  <c r="QH42" i="1" s="1"/>
  <c r="QH36" i="1" a="1"/>
  <c r="QH36" i="1" s="1"/>
  <c r="QH43" i="1" a="1"/>
  <c r="QH43" i="1" s="1"/>
  <c r="QH37" i="1" a="1"/>
  <c r="QH37" i="1" s="1"/>
  <c r="VA42" i="1" a="1"/>
  <c r="VA42" i="1" s="1"/>
  <c r="VA36" i="1" a="1"/>
  <c r="VA36" i="1" s="1"/>
  <c r="VA37" i="1" a="1"/>
  <c r="VA37" i="1" s="1"/>
  <c r="VA43" i="1" a="1"/>
  <c r="VA43" i="1" s="1"/>
  <c r="OK42" i="1" a="1"/>
  <c r="OK42" i="1" s="1"/>
  <c r="OK36" i="1" a="1"/>
  <c r="OK36" i="1" s="1"/>
  <c r="OK43" i="1" a="1"/>
  <c r="OK43" i="1" s="1"/>
  <c r="OK37" i="1" a="1"/>
  <c r="OK37" i="1" s="1"/>
  <c r="SH42" i="1" a="1"/>
  <c r="SH42" i="1" s="1"/>
  <c r="SH36" i="1" a="1"/>
  <c r="SH36" i="1" s="1"/>
  <c r="SH37" i="1" a="1"/>
  <c r="SH37" i="1" s="1"/>
  <c r="SH43" i="1" a="1"/>
  <c r="SH43" i="1" s="1"/>
  <c r="JI42" i="1" a="1"/>
  <c r="JI42" i="1" s="1"/>
  <c r="JI36" i="1" a="1"/>
  <c r="JI36" i="1" s="1"/>
  <c r="JI37" i="1" a="1"/>
  <c r="JI37" i="1" s="1"/>
  <c r="JI43" i="1" a="1"/>
  <c r="JI43" i="1" s="1"/>
  <c r="PF42" i="1" a="1"/>
  <c r="PF42" i="1" s="1"/>
  <c r="PF36" i="1" a="1"/>
  <c r="PF36" i="1" s="1"/>
  <c r="PF37" i="1" a="1"/>
  <c r="PF37" i="1" s="1"/>
  <c r="PF43" i="1" a="1"/>
  <c r="PF43" i="1" s="1"/>
  <c r="JA42" i="1" a="1"/>
  <c r="JA42" i="1" s="1"/>
  <c r="JA36" i="1" a="1"/>
  <c r="JA36" i="1" s="1"/>
  <c r="JA48" i="1" a="1"/>
  <c r="JA48" i="1" s="1"/>
  <c r="JA49" i="1" s="1" a="1"/>
  <c r="JA49" i="1" s="1"/>
  <c r="JA37" i="1" a="1"/>
  <c r="JA37" i="1" s="1"/>
  <c r="JA43" i="1" a="1"/>
  <c r="JA43" i="1" s="1"/>
  <c r="JA45" i="1" a="1"/>
  <c r="JA45" i="1" s="1"/>
  <c r="JA47" i="1" a="1"/>
  <c r="JA47" i="1" s="1"/>
  <c r="JA44" i="1" a="1"/>
  <c r="JA44" i="1" s="1"/>
  <c r="JA46" i="1" a="1"/>
  <c r="JA46" i="1" s="1"/>
  <c r="IW42" i="1" a="1"/>
  <c r="IW42" i="1" s="1"/>
  <c r="IW36" i="1" a="1"/>
  <c r="IW36" i="1" s="1"/>
  <c r="IW48" i="1" a="1"/>
  <c r="IW48" i="1" s="1"/>
  <c r="IW49" i="1" s="1" a="1"/>
  <c r="IW49" i="1" s="1"/>
  <c r="IW44" i="1" a="1"/>
  <c r="IW44" i="1" s="1"/>
  <c r="IW43" i="1" a="1"/>
  <c r="IW43" i="1" s="1"/>
  <c r="IW46" i="1" a="1"/>
  <c r="IW46" i="1" s="1"/>
  <c r="IW45" i="1" a="1"/>
  <c r="IW45" i="1" s="1"/>
  <c r="IW47" i="1" a="1"/>
  <c r="IW47" i="1" s="1"/>
  <c r="IW37" i="1" a="1"/>
  <c r="IW37" i="1" s="1"/>
  <c r="NJ42" i="1" a="1"/>
  <c r="NJ42" i="1" s="1"/>
  <c r="NJ36" i="1" a="1"/>
  <c r="NJ36" i="1" s="1"/>
  <c r="NJ43" i="1" a="1"/>
  <c r="NJ43" i="1" s="1"/>
  <c r="NJ37" i="1" a="1"/>
  <c r="NJ37" i="1" s="1"/>
  <c r="AFE42" i="1" a="1"/>
  <c r="AFE42" i="1" s="1"/>
  <c r="AFE36" i="1" a="1"/>
  <c r="AFE36" i="1" s="1"/>
  <c r="AFE43" i="1" a="1"/>
  <c r="AFE43" i="1" s="1"/>
  <c r="AFE37" i="1" a="1"/>
  <c r="AFE37" i="1" s="1"/>
  <c r="MO42" i="1" a="1"/>
  <c r="MO42" i="1" s="1"/>
  <c r="MO36" i="1" a="1"/>
  <c r="MO36" i="1" s="1"/>
  <c r="MO43" i="1" a="1"/>
  <c r="MO43" i="1" s="1"/>
  <c r="MO37" i="1" a="1"/>
  <c r="MO37" i="1" s="1"/>
  <c r="ADV42" i="1" a="1"/>
  <c r="ADV42" i="1" s="1"/>
  <c r="ADV36" i="1" a="1"/>
  <c r="ADV36" i="1" s="1"/>
  <c r="ADV43" i="1" a="1"/>
  <c r="ADV43" i="1" s="1"/>
  <c r="ADV37" i="1" a="1"/>
  <c r="ADV37" i="1" s="1"/>
  <c r="TK42" i="1" a="1"/>
  <c r="TK42" i="1" s="1"/>
  <c r="TK36" i="1" a="1"/>
  <c r="TK36" i="1" s="1"/>
  <c r="TK43" i="1" a="1"/>
  <c r="TK43" i="1" s="1"/>
  <c r="TK37" i="1" a="1"/>
  <c r="TK37" i="1" s="1"/>
  <c r="TM42" i="1" a="1"/>
  <c r="TM42" i="1" s="1"/>
  <c r="TM36" i="1" a="1"/>
  <c r="TM36" i="1" s="1"/>
  <c r="TM43" i="1" a="1"/>
  <c r="TM43" i="1" s="1"/>
  <c r="TM37" i="1" a="1"/>
  <c r="TM37" i="1" s="1"/>
  <c r="SP42" i="1" a="1"/>
  <c r="SP42" i="1" s="1"/>
  <c r="SP36" i="1" a="1"/>
  <c r="SP36" i="1" s="1"/>
  <c r="SP43" i="1" a="1"/>
  <c r="SP43" i="1" s="1"/>
  <c r="SP37" i="1" a="1"/>
  <c r="SP37" i="1" s="1"/>
  <c r="VN42" i="1" a="1"/>
  <c r="VN42" i="1" s="1"/>
  <c r="VN36" i="1" a="1"/>
  <c r="VN36" i="1" s="1"/>
  <c r="VN43" i="1" a="1"/>
  <c r="VN43" i="1" s="1"/>
  <c r="VN37" i="1" a="1"/>
  <c r="VN37" i="1" s="1"/>
  <c r="XK42" i="1" a="1"/>
  <c r="XK42" i="1" s="1"/>
  <c r="XK36" i="1" a="1"/>
  <c r="XK36" i="1" s="1"/>
  <c r="XK43" i="1" a="1"/>
  <c r="XK43" i="1" s="1"/>
  <c r="XK37" i="1" a="1"/>
  <c r="XK37" i="1" s="1"/>
  <c r="ACJ42" i="1" a="1"/>
  <c r="ACJ42" i="1" s="1"/>
  <c r="ACJ36" i="1" a="1"/>
  <c r="ACJ36" i="1" s="1"/>
  <c r="ACJ43" i="1" a="1"/>
  <c r="ACJ43" i="1" s="1"/>
  <c r="ACJ37" i="1" a="1"/>
  <c r="ACJ37" i="1" s="1"/>
  <c r="PE42" i="1" a="1"/>
  <c r="PE42" i="1" s="1"/>
  <c r="PE36" i="1" a="1"/>
  <c r="PE36" i="1" s="1"/>
  <c r="PE43" i="1" a="1"/>
  <c r="PE43" i="1" s="1"/>
  <c r="PE37" i="1" a="1"/>
  <c r="PE37" i="1" s="1"/>
  <c r="LG42" i="1" a="1"/>
  <c r="LG42" i="1" s="1"/>
  <c r="LG36" i="1" a="1"/>
  <c r="LG36" i="1" s="1"/>
  <c r="LG43" i="1" a="1"/>
  <c r="LG43" i="1" s="1"/>
  <c r="LG37" i="1" a="1"/>
  <c r="LG37" i="1" s="1"/>
  <c r="BU42" i="1" a="1"/>
  <c r="BU42" i="1" s="1"/>
  <c r="BU36" i="1" a="1"/>
  <c r="BU36" i="1" s="1"/>
  <c r="BU37" i="1" a="1"/>
  <c r="BU37" i="1" s="1"/>
  <c r="BU43" i="1" a="1"/>
  <c r="BU43" i="1" s="1"/>
  <c r="PI42" i="1" a="1"/>
  <c r="PI42" i="1" s="1"/>
  <c r="PI36" i="1" a="1"/>
  <c r="PI36" i="1" s="1"/>
  <c r="PI37" i="1" a="1"/>
  <c r="PI37" i="1" s="1"/>
  <c r="PI43" i="1" a="1"/>
  <c r="PI43" i="1" s="1"/>
  <c r="KF42" i="1" a="1"/>
  <c r="KF42" i="1" s="1"/>
  <c r="KF36" i="1" a="1"/>
  <c r="KF36" i="1" s="1"/>
  <c r="KF37" i="1" a="1"/>
  <c r="KF37" i="1" s="1"/>
  <c r="KF43" i="1" a="1"/>
  <c r="KF43" i="1" s="1"/>
  <c r="SE42" i="1" a="1"/>
  <c r="SE42" i="1" s="1"/>
  <c r="SE36" i="1" a="1"/>
  <c r="SE36" i="1" s="1"/>
  <c r="SE43" i="1" a="1"/>
  <c r="SE43" i="1" s="1"/>
  <c r="SE37" i="1" a="1"/>
  <c r="SE37" i="1" s="1"/>
  <c r="VZ42" i="1" a="1"/>
  <c r="VZ42" i="1" s="1"/>
  <c r="VZ36" i="1" a="1"/>
  <c r="VZ36" i="1" s="1"/>
  <c r="VZ37" i="1" a="1"/>
  <c r="VZ37" i="1" s="1"/>
  <c r="VZ43" i="1" a="1"/>
  <c r="VZ43" i="1" s="1"/>
  <c r="PL42" i="1" a="1"/>
  <c r="PL42" i="1" s="1"/>
  <c r="PL36" i="1" a="1"/>
  <c r="PL36" i="1" s="1"/>
  <c r="PL43" i="1" a="1"/>
  <c r="PL43" i="1" s="1"/>
  <c r="PL37" i="1" a="1"/>
  <c r="PL37" i="1" s="1"/>
  <c r="TF42" i="1" a="1"/>
  <c r="TF42" i="1" s="1"/>
  <c r="TF36" i="1" a="1"/>
  <c r="TF36" i="1" s="1"/>
  <c r="TF43" i="1" a="1"/>
  <c r="TF43" i="1" s="1"/>
  <c r="TF37" i="1" a="1"/>
  <c r="TF37" i="1" s="1"/>
  <c r="KK42" i="1" a="1"/>
  <c r="KK42" i="1" s="1"/>
  <c r="KK36" i="1" a="1"/>
  <c r="KK36" i="1" s="1"/>
  <c r="KK37" i="1" a="1"/>
  <c r="KK37" i="1" s="1"/>
  <c r="KK43" i="1" a="1"/>
  <c r="KK43" i="1" s="1"/>
  <c r="VT42" i="1" a="1"/>
  <c r="VT42" i="1" s="1"/>
  <c r="VT36" i="1" a="1"/>
  <c r="VT36" i="1" s="1"/>
  <c r="VT37" i="1" a="1"/>
  <c r="VT37" i="1" s="1"/>
  <c r="VT43" i="1" a="1"/>
  <c r="VT43" i="1" s="1"/>
  <c r="HS42" i="1" a="1"/>
  <c r="HS42" i="1" s="1"/>
  <c r="HS36" i="1" a="1"/>
  <c r="HS36" i="1" s="1"/>
  <c r="HS48" i="1" a="1"/>
  <c r="HS48" i="1" s="1"/>
  <c r="HS49" i="1" s="1" a="1"/>
  <c r="HS49" i="1" s="1"/>
  <c r="HS46" i="1" a="1"/>
  <c r="HS46" i="1" s="1"/>
  <c r="HS44" i="1" a="1"/>
  <c r="HS44" i="1" s="1"/>
  <c r="HS47" i="1" a="1"/>
  <c r="HS47" i="1" s="1"/>
  <c r="HS43" i="1" a="1"/>
  <c r="HS43" i="1" s="1"/>
  <c r="HS45" i="1" a="1"/>
  <c r="HS45" i="1" s="1"/>
  <c r="HS37" i="1" a="1"/>
  <c r="HS37" i="1" s="1"/>
  <c r="AO42" i="1" a="1"/>
  <c r="AO42" i="1" s="1"/>
  <c r="AO20" i="1" a="1"/>
  <c r="AO20" i="1" s="1"/>
  <c r="AO36" i="1" a="1"/>
  <c r="AO36" i="1" s="1"/>
  <c r="AO48" i="1" a="1"/>
  <c r="AO48" i="1" s="1"/>
  <c r="AO49" i="1" s="1" a="1"/>
  <c r="AO49" i="1" s="1"/>
  <c r="AO23" i="1" a="1"/>
  <c r="AO23" i="1" s="1"/>
  <c r="AO21" i="1" a="1"/>
  <c r="AO21" i="1" s="1"/>
  <c r="AO22" i="1" a="1"/>
  <c r="AO22" i="1" s="1"/>
  <c r="AO27" i="1" a="1"/>
  <c r="AO27" i="1" s="1"/>
  <c r="AO47" i="1" a="1"/>
  <c r="AO47" i="1" s="1"/>
  <c r="AO24" i="1" a="1"/>
  <c r="AO24" i="1" s="1"/>
  <c r="AO26" i="1" a="1"/>
  <c r="AO26" i="1" s="1"/>
  <c r="AO37" i="1" a="1"/>
  <c r="AO37" i="1" s="1"/>
  <c r="AO25" i="1" a="1"/>
  <c r="AO25" i="1" s="1"/>
  <c r="AO35" i="1" a="1"/>
  <c r="AO35" i="1" s="1"/>
  <c r="AO31" i="1" a="1"/>
  <c r="AO31" i="1" s="1"/>
  <c r="AO34" i="1" a="1"/>
  <c r="AO34" i="1" s="1"/>
  <c r="AO33" i="1" a="1"/>
  <c r="AO33" i="1" s="1"/>
  <c r="AO46" i="1" a="1"/>
  <c r="AO46" i="1" s="1"/>
  <c r="AO40" i="1" a="1"/>
  <c r="AO40" i="1" s="1"/>
  <c r="AO30" i="1" a="1"/>
  <c r="AO30" i="1" s="1"/>
  <c r="AO41" i="1" a="1"/>
  <c r="AO41" i="1" s="1"/>
  <c r="AO45" i="1" a="1"/>
  <c r="AO45" i="1" s="1"/>
  <c r="AO44" i="1" a="1"/>
  <c r="AO44" i="1" s="1"/>
  <c r="AO29" i="1" a="1"/>
  <c r="AO29" i="1" s="1"/>
  <c r="AO39" i="1" a="1"/>
  <c r="AO39" i="1" s="1"/>
  <c r="AO32" i="1" a="1"/>
  <c r="AO32" i="1" s="1"/>
  <c r="AO28" i="1" a="1"/>
  <c r="AO28" i="1" s="1"/>
  <c r="AO43" i="1" a="1"/>
  <c r="AO43" i="1" s="1"/>
  <c r="AO38" i="1" a="1"/>
  <c r="AO38" i="1" s="1"/>
  <c r="XV42" i="1" a="1"/>
  <c r="XV42" i="1" s="1"/>
  <c r="XV36" i="1" a="1"/>
  <c r="XV36" i="1" s="1"/>
  <c r="XV37" i="1" a="1"/>
  <c r="XV37" i="1" s="1"/>
  <c r="XV43" i="1" a="1"/>
  <c r="XV43" i="1" s="1"/>
  <c r="JX42" i="1" a="1"/>
  <c r="JX42" i="1" s="1"/>
  <c r="JX36" i="1" a="1"/>
  <c r="JX36" i="1" s="1"/>
  <c r="JX43" i="1" a="1"/>
  <c r="JX43" i="1" s="1"/>
  <c r="JX37" i="1" a="1"/>
  <c r="JX37" i="1" s="1"/>
  <c r="QN42" i="1" a="1"/>
  <c r="QN42" i="1" s="1"/>
  <c r="QN36" i="1" a="1"/>
  <c r="QN36" i="1" s="1"/>
  <c r="QN43" i="1" a="1"/>
  <c r="QN43" i="1" s="1"/>
  <c r="QN37" i="1" a="1"/>
  <c r="QN37" i="1" s="1"/>
  <c r="AFP42" i="1" a="1"/>
  <c r="AFP42" i="1" s="1"/>
  <c r="AFP36" i="1" a="1"/>
  <c r="AFP36" i="1" s="1"/>
  <c r="AFP43" i="1" a="1"/>
  <c r="AFP43" i="1" s="1"/>
  <c r="AFP37" i="1" a="1"/>
  <c r="AFP37" i="1" s="1"/>
  <c r="UJ42" i="1" a="1"/>
  <c r="UJ42" i="1" s="1"/>
  <c r="UJ36" i="1" a="1"/>
  <c r="UJ36" i="1" s="1"/>
  <c r="UJ43" i="1" a="1"/>
  <c r="UJ43" i="1" s="1"/>
  <c r="UJ37" i="1" a="1"/>
  <c r="UJ37" i="1" s="1"/>
  <c r="UK42" i="1" a="1"/>
  <c r="UK42" i="1" s="1"/>
  <c r="UK36" i="1" a="1"/>
  <c r="UK36" i="1" s="1"/>
  <c r="UK43" i="1" a="1"/>
  <c r="UK43" i="1" s="1"/>
  <c r="UK37" i="1" a="1"/>
  <c r="UK37" i="1" s="1"/>
  <c r="TO42" i="1" a="1"/>
  <c r="TO42" i="1" s="1"/>
  <c r="TO36" i="1" a="1"/>
  <c r="TO36" i="1" s="1"/>
  <c r="TO37" i="1" a="1"/>
  <c r="TO37" i="1" s="1"/>
  <c r="TO43" i="1" a="1"/>
  <c r="TO43" i="1" s="1"/>
  <c r="WJ42" i="1" a="1"/>
  <c r="WJ42" i="1" s="1"/>
  <c r="WJ36" i="1" a="1"/>
  <c r="WJ36" i="1" s="1"/>
  <c r="WJ43" i="1" a="1"/>
  <c r="WJ43" i="1" s="1"/>
  <c r="WJ37" i="1" a="1"/>
  <c r="WJ37" i="1" s="1"/>
  <c r="YG42" i="1" a="1"/>
  <c r="YG42" i="1" s="1"/>
  <c r="YG36" i="1" a="1"/>
  <c r="YG36" i="1" s="1"/>
  <c r="YG37" i="1" a="1"/>
  <c r="YG37" i="1" s="1"/>
  <c r="YG43" i="1" a="1"/>
  <c r="YG43" i="1" s="1"/>
  <c r="AGY42" i="1" a="1"/>
  <c r="AGY42" i="1" s="1"/>
  <c r="AGY36" i="1" a="1"/>
  <c r="AGY36" i="1" s="1"/>
  <c r="AGY37" i="1" a="1"/>
  <c r="AGY37" i="1" s="1"/>
  <c r="AGY43" i="1" a="1"/>
  <c r="AGY43" i="1" s="1"/>
  <c r="QD42" i="1" a="1"/>
  <c r="QD42" i="1" s="1"/>
  <c r="QD36" i="1" a="1"/>
  <c r="QD36" i="1" s="1"/>
  <c r="QD37" i="1" a="1"/>
  <c r="QD37" i="1" s="1"/>
  <c r="QD43" i="1" a="1"/>
  <c r="QD43" i="1" s="1"/>
  <c r="MI42" i="1" a="1"/>
  <c r="MI42" i="1" s="1"/>
  <c r="MI36" i="1" a="1"/>
  <c r="MI36" i="1" s="1"/>
  <c r="MI43" i="1" a="1"/>
  <c r="MI43" i="1" s="1"/>
  <c r="MI37" i="1" a="1"/>
  <c r="MI37" i="1" s="1"/>
  <c r="GJ42" i="1" a="1"/>
  <c r="GJ42" i="1" s="1"/>
  <c r="GJ36" i="1" a="1"/>
  <c r="GJ36" i="1" s="1"/>
  <c r="GJ37" i="1" a="1"/>
  <c r="GJ37" i="1" s="1"/>
  <c r="GJ43" i="1" a="1"/>
  <c r="GJ43" i="1" s="1"/>
  <c r="QF42" i="1" a="1"/>
  <c r="QF42" i="1" s="1"/>
  <c r="QF36" i="1" a="1"/>
  <c r="QF36" i="1" s="1"/>
  <c r="QF43" i="1" a="1"/>
  <c r="QF43" i="1" s="1"/>
  <c r="QF37" i="1" a="1"/>
  <c r="QF37" i="1" s="1"/>
  <c r="LJ42" i="1" a="1"/>
  <c r="LJ42" i="1" s="1"/>
  <c r="LJ36" i="1" a="1"/>
  <c r="LJ36" i="1" s="1"/>
  <c r="LJ37" i="1" a="1"/>
  <c r="LJ37" i="1" s="1"/>
  <c r="LJ43" i="1" a="1"/>
  <c r="LJ43" i="1" s="1"/>
  <c r="TD42" i="1" a="1"/>
  <c r="TD42" i="1" s="1"/>
  <c r="TD36" i="1" a="1"/>
  <c r="TD36" i="1" s="1"/>
  <c r="TD37" i="1" a="1"/>
  <c r="TD37" i="1" s="1"/>
  <c r="TD43" i="1" a="1"/>
  <c r="TD43" i="1" s="1"/>
  <c r="WX42" i="1" a="1"/>
  <c r="WX42" i="1" s="1"/>
  <c r="WX36" i="1" a="1"/>
  <c r="WX36" i="1" s="1"/>
  <c r="WX43" i="1" a="1"/>
  <c r="WX43" i="1" s="1"/>
  <c r="WX37" i="1" a="1"/>
  <c r="WX37" i="1" s="1"/>
  <c r="QJ42" i="1" a="1"/>
  <c r="QJ42" i="1" s="1"/>
  <c r="QJ36" i="1" a="1"/>
  <c r="QJ36" i="1" s="1"/>
  <c r="QJ43" i="1" a="1"/>
  <c r="QJ43" i="1" s="1"/>
  <c r="QJ37" i="1" a="1"/>
  <c r="QJ37" i="1" s="1"/>
  <c r="UE42" i="1" a="1"/>
  <c r="UE42" i="1" s="1"/>
  <c r="UE36" i="1" a="1"/>
  <c r="UE36" i="1" s="1"/>
  <c r="UE37" i="1" a="1"/>
  <c r="UE37" i="1" s="1"/>
  <c r="UE43" i="1" a="1"/>
  <c r="UE43" i="1" s="1"/>
  <c r="LO42" i="1" a="1"/>
  <c r="LO42" i="1" s="1"/>
  <c r="LO36" i="1" a="1"/>
  <c r="LO36" i="1" s="1"/>
  <c r="LO43" i="1" a="1"/>
  <c r="LO43" i="1" s="1"/>
  <c r="LO37" i="1" a="1"/>
  <c r="LO37" i="1" s="1"/>
  <c r="P42" i="1" a="1"/>
  <c r="P42" i="1" s="1"/>
  <c r="FK42" i="1" s="1"/>
  <c r="P36" i="1" a="1"/>
  <c r="P36" i="1" s="1"/>
  <c r="FK36" i="1" s="1"/>
  <c r="P43" i="1" a="1"/>
  <c r="P43" i="1" s="1"/>
  <c r="P37" i="1" a="1"/>
  <c r="P37" i="1" s="1"/>
  <c r="FK37" i="1" s="1"/>
  <c r="IY42" i="1" a="1"/>
  <c r="IY42" i="1" s="1"/>
  <c r="IY36" i="1" a="1"/>
  <c r="IY36" i="1" s="1"/>
  <c r="IY48" i="1" a="1"/>
  <c r="IY48" i="1" s="1"/>
  <c r="IY49" i="1" s="1" a="1"/>
  <c r="IY49" i="1" s="1"/>
  <c r="IY47" i="1" a="1"/>
  <c r="IY47" i="1" s="1"/>
  <c r="IY46" i="1" a="1"/>
  <c r="IY46" i="1" s="1"/>
  <c r="IY44" i="1" a="1"/>
  <c r="IY44" i="1" s="1"/>
  <c r="IY45" i="1" a="1"/>
  <c r="IY45" i="1" s="1"/>
  <c r="IY43" i="1" a="1"/>
  <c r="IY43" i="1" s="1"/>
  <c r="IY37" i="1" a="1"/>
  <c r="IY37" i="1" s="1"/>
  <c r="AN42" i="1" a="1"/>
  <c r="AN42" i="1" s="1"/>
  <c r="AN20" i="1" a="1"/>
  <c r="AN20" i="1" s="1"/>
  <c r="AN36" i="1" a="1"/>
  <c r="AN36" i="1" s="1"/>
  <c r="AN48" i="1" a="1"/>
  <c r="AN48" i="1" s="1"/>
  <c r="AN49" i="1" s="1" a="1"/>
  <c r="AN49" i="1" s="1"/>
  <c r="AN23" i="1" a="1"/>
  <c r="AN23" i="1" s="1"/>
  <c r="AN21" i="1" a="1"/>
  <c r="AN21" i="1" s="1"/>
  <c r="AN22" i="1" a="1"/>
  <c r="AN22" i="1" s="1"/>
  <c r="AN24" i="1" a="1"/>
  <c r="AN24" i="1" s="1"/>
  <c r="AN26" i="1" a="1"/>
  <c r="AN26" i="1" s="1"/>
  <c r="AN40" i="1" a="1"/>
  <c r="AN40" i="1" s="1"/>
  <c r="AN25" i="1" a="1"/>
  <c r="AN25" i="1" s="1"/>
  <c r="AN35" i="1" a="1"/>
  <c r="AN35" i="1" s="1"/>
  <c r="AN31" i="1" a="1"/>
  <c r="AN31" i="1" s="1"/>
  <c r="AN34" i="1" a="1"/>
  <c r="AN34" i="1" s="1"/>
  <c r="AN33" i="1" a="1"/>
  <c r="AN33" i="1" s="1"/>
  <c r="AN46" i="1" a="1"/>
  <c r="AN46" i="1" s="1"/>
  <c r="AN44" i="1" a="1"/>
  <c r="AN44" i="1" s="1"/>
  <c r="AN47" i="1" a="1"/>
  <c r="AN47" i="1" s="1"/>
  <c r="AN30" i="1" a="1"/>
  <c r="AN30" i="1" s="1"/>
  <c r="AN45" i="1" a="1"/>
  <c r="AN45" i="1" s="1"/>
  <c r="AN43" i="1" a="1"/>
  <c r="AN43" i="1" s="1"/>
  <c r="AN41" i="1" a="1"/>
  <c r="AN41" i="1" s="1"/>
  <c r="AN27" i="1" a="1"/>
  <c r="AN27" i="1" s="1"/>
  <c r="AN29" i="1" a="1"/>
  <c r="AN29" i="1" s="1"/>
  <c r="AN37" i="1" a="1"/>
  <c r="AN37" i="1" s="1"/>
  <c r="AN39" i="1" a="1"/>
  <c r="AN39" i="1" s="1"/>
  <c r="AN32" i="1" a="1"/>
  <c r="AN32" i="1" s="1"/>
  <c r="AN28" i="1" a="1"/>
  <c r="AN28" i="1" s="1"/>
  <c r="AN38" i="1" a="1"/>
  <c r="AN38" i="1" s="1"/>
  <c r="HD24" i="1" a="1"/>
  <c r="HD24" i="1" s="1"/>
  <c r="JD20" i="1" a="1"/>
  <c r="JD20" i="1" s="1"/>
  <c r="JD23" i="1" a="1"/>
  <c r="JD23" i="1" s="1"/>
  <c r="JD21" i="1" a="1"/>
  <c r="JD21" i="1" s="1"/>
  <c r="JD22" i="1" a="1"/>
  <c r="JD22" i="1" s="1"/>
  <c r="JD34" i="1" a="1"/>
  <c r="JD34" i="1" s="1"/>
  <c r="JD26" i="1" a="1"/>
  <c r="JD26" i="1" s="1"/>
  <c r="JD40" i="1" a="1"/>
  <c r="JD40" i="1" s="1"/>
  <c r="JD41" i="1" a="1"/>
  <c r="JD41" i="1" s="1"/>
  <c r="JD31" i="1" a="1"/>
  <c r="JD31" i="1" s="1"/>
  <c r="JD27" i="1" a="1"/>
  <c r="JD27" i="1" s="1"/>
  <c r="JD28" i="1" a="1"/>
  <c r="JD28" i="1" s="1"/>
  <c r="JD24" i="1" a="1"/>
  <c r="JD24" i="1" s="1"/>
  <c r="JD25" i="1" a="1"/>
  <c r="JD25" i="1" s="1"/>
  <c r="JD30" i="1" a="1"/>
  <c r="JD30" i="1" s="1"/>
  <c r="JD39" i="1" a="1"/>
  <c r="JD39" i="1" s="1"/>
  <c r="JD29" i="1" a="1"/>
  <c r="JD29" i="1" s="1"/>
  <c r="JD38" i="1" a="1"/>
  <c r="JD38" i="1" s="1"/>
  <c r="JD32" i="1" a="1"/>
  <c r="JD32" i="1" s="1"/>
  <c r="JD35" i="1" a="1"/>
  <c r="JD35" i="1" s="1"/>
  <c r="JD33" i="1" a="1"/>
  <c r="JD33" i="1" s="1"/>
  <c r="HD39" i="1" a="1"/>
  <c r="HD39" i="1" s="1"/>
  <c r="IP20" i="1" a="1"/>
  <c r="IP20" i="1" s="1"/>
  <c r="IP22" i="1" a="1"/>
  <c r="IP22" i="1" s="1"/>
  <c r="IP21" i="1" a="1"/>
  <c r="IP21" i="1" s="1"/>
  <c r="IP23" i="1" a="1"/>
  <c r="IP23" i="1" s="1"/>
  <c r="IP35" i="1" a="1"/>
  <c r="IP35" i="1" s="1"/>
  <c r="IP29" i="1" a="1"/>
  <c r="IP29" i="1" s="1"/>
  <c r="IP26" i="1" a="1"/>
  <c r="IP26" i="1" s="1"/>
  <c r="IP34" i="1" a="1"/>
  <c r="IP34" i="1" s="1"/>
  <c r="IP38" i="1" a="1"/>
  <c r="IP38" i="1" s="1"/>
  <c r="IP27" i="1" a="1"/>
  <c r="IP27" i="1" s="1"/>
  <c r="IP25" i="1" a="1"/>
  <c r="IP25" i="1" s="1"/>
  <c r="IP30" i="1" a="1"/>
  <c r="IP30" i="1" s="1"/>
  <c r="IP32" i="1" a="1"/>
  <c r="IP32" i="1" s="1"/>
  <c r="IP41" i="1" a="1"/>
  <c r="IP41" i="1" s="1"/>
  <c r="IP31" i="1" a="1"/>
  <c r="IP31" i="1" s="1"/>
  <c r="IP33" i="1" a="1"/>
  <c r="IP33" i="1" s="1"/>
  <c r="IP40" i="1" a="1"/>
  <c r="IP40" i="1" s="1"/>
  <c r="IP28" i="1" a="1"/>
  <c r="IP28" i="1" s="1"/>
  <c r="IP39" i="1" a="1"/>
  <c r="IP39" i="1" s="1"/>
  <c r="IP24" i="1" a="1"/>
  <c r="IP24" i="1" s="1"/>
  <c r="IN20" i="1" a="1"/>
  <c r="IN20" i="1" s="1"/>
  <c r="IN23" i="1" a="1"/>
  <c r="IN23" i="1" s="1"/>
  <c r="IN22" i="1" a="1"/>
  <c r="IN22" i="1" s="1"/>
  <c r="IN21" i="1" a="1"/>
  <c r="IN21" i="1" s="1"/>
  <c r="IN24" i="1" a="1"/>
  <c r="IN24" i="1" s="1"/>
  <c r="IN40" i="1" a="1"/>
  <c r="IN40" i="1" s="1"/>
  <c r="IN35" i="1" a="1"/>
  <c r="IN35" i="1" s="1"/>
  <c r="IN38" i="1" a="1"/>
  <c r="IN38" i="1" s="1"/>
  <c r="IN34" i="1" a="1"/>
  <c r="IN34" i="1" s="1"/>
  <c r="IN26" i="1" a="1"/>
  <c r="IN26" i="1" s="1"/>
  <c r="IN31" i="1" a="1"/>
  <c r="IN31" i="1" s="1"/>
  <c r="IN27" i="1" a="1"/>
  <c r="IN27" i="1" s="1"/>
  <c r="IN28" i="1" a="1"/>
  <c r="IN28" i="1" s="1"/>
  <c r="IN30" i="1" a="1"/>
  <c r="IN30" i="1" s="1"/>
  <c r="IN39" i="1" a="1"/>
  <c r="IN39" i="1" s="1"/>
  <c r="IN41" i="1" a="1"/>
  <c r="IN41" i="1" s="1"/>
  <c r="IN33" i="1" a="1"/>
  <c r="IN33" i="1" s="1"/>
  <c r="IN29" i="1" a="1"/>
  <c r="IN29" i="1" s="1"/>
  <c r="IN32" i="1" a="1"/>
  <c r="IN32" i="1" s="1"/>
  <c r="IN25" i="1" a="1"/>
  <c r="IN25" i="1" s="1"/>
  <c r="HD33" i="1" a="1"/>
  <c r="HD33" i="1" s="1"/>
  <c r="IA20" i="1" a="1"/>
  <c r="IA20" i="1" s="1"/>
  <c r="IA21" i="1" a="1"/>
  <c r="IA21" i="1" s="1"/>
  <c r="IA23" i="1" a="1"/>
  <c r="IA23" i="1" s="1"/>
  <c r="IA22" i="1" a="1"/>
  <c r="IA22" i="1" s="1"/>
  <c r="IA35" i="1" a="1"/>
  <c r="IA35" i="1" s="1"/>
  <c r="IA28" i="1" a="1"/>
  <c r="IA28" i="1" s="1"/>
  <c r="IA29" i="1" a="1"/>
  <c r="IA29" i="1" s="1"/>
  <c r="IA25" i="1" a="1"/>
  <c r="IA25" i="1" s="1"/>
  <c r="IA31" i="1" a="1"/>
  <c r="IA31" i="1" s="1"/>
  <c r="IA32" i="1" a="1"/>
  <c r="IA32" i="1" s="1"/>
  <c r="IA40" i="1" a="1"/>
  <c r="IA40" i="1" s="1"/>
  <c r="IA41" i="1" a="1"/>
  <c r="IA41" i="1" s="1"/>
  <c r="IA27" i="1" a="1"/>
  <c r="IA27" i="1" s="1"/>
  <c r="IA38" i="1" a="1"/>
  <c r="IA38" i="1" s="1"/>
  <c r="IA34" i="1" a="1"/>
  <c r="IA34" i="1" s="1"/>
  <c r="IA26" i="1" a="1"/>
  <c r="IA26" i="1" s="1"/>
  <c r="IA39" i="1" a="1"/>
  <c r="IA39" i="1" s="1"/>
  <c r="IA30" i="1" a="1"/>
  <c r="IA30" i="1" s="1"/>
  <c r="IA33" i="1" a="1"/>
  <c r="IA33" i="1" s="1"/>
  <c r="IA24" i="1" a="1"/>
  <c r="IA24" i="1" s="1"/>
  <c r="HX20" i="1" a="1"/>
  <c r="HX20" i="1" s="1"/>
  <c r="HX23" i="1" a="1"/>
  <c r="HX23" i="1" s="1"/>
  <c r="HX21" i="1" a="1"/>
  <c r="HX21" i="1" s="1"/>
  <c r="HX22" i="1" a="1"/>
  <c r="HX22" i="1" s="1"/>
  <c r="HX38" i="1" a="1"/>
  <c r="HX38" i="1" s="1"/>
  <c r="HX35" i="1" a="1"/>
  <c r="HX35" i="1" s="1"/>
  <c r="HX25" i="1" a="1"/>
  <c r="HX25" i="1" s="1"/>
  <c r="HX32" i="1" a="1"/>
  <c r="HX32" i="1" s="1"/>
  <c r="HX34" i="1" a="1"/>
  <c r="HX34" i="1" s="1"/>
  <c r="HX24" i="1" a="1"/>
  <c r="HX24" i="1" s="1"/>
  <c r="HX26" i="1" a="1"/>
  <c r="HX26" i="1" s="1"/>
  <c r="HX27" i="1" a="1"/>
  <c r="HX27" i="1" s="1"/>
  <c r="HX41" i="1" a="1"/>
  <c r="HX41" i="1" s="1"/>
  <c r="HX29" i="1" a="1"/>
  <c r="HX29" i="1" s="1"/>
  <c r="HX28" i="1" a="1"/>
  <c r="HX28" i="1" s="1"/>
  <c r="HX33" i="1" a="1"/>
  <c r="HX33" i="1" s="1"/>
  <c r="HX39" i="1" a="1"/>
  <c r="HX39" i="1" s="1"/>
  <c r="HX30" i="1" a="1"/>
  <c r="HX30" i="1" s="1"/>
  <c r="HX40" i="1" a="1"/>
  <c r="HX40" i="1" s="1"/>
  <c r="HX31" i="1" a="1"/>
  <c r="HX31" i="1" s="1"/>
  <c r="HD29" i="1" a="1"/>
  <c r="HD29" i="1" s="1"/>
  <c r="IR20" i="1" a="1"/>
  <c r="IR20" i="1" s="1"/>
  <c r="IR22" i="1" a="1"/>
  <c r="IR22" i="1" s="1"/>
  <c r="IR21" i="1" a="1"/>
  <c r="IR21" i="1" s="1"/>
  <c r="IR23" i="1" a="1"/>
  <c r="IR23" i="1" s="1"/>
  <c r="IR33" i="1" a="1"/>
  <c r="IR33" i="1" s="1"/>
  <c r="IR28" i="1" a="1"/>
  <c r="IR28" i="1" s="1"/>
  <c r="IR24" i="1" a="1"/>
  <c r="IR24" i="1" s="1"/>
  <c r="IR41" i="1" a="1"/>
  <c r="IR41" i="1" s="1"/>
  <c r="IR29" i="1" a="1"/>
  <c r="IR29" i="1" s="1"/>
  <c r="IR31" i="1" a="1"/>
  <c r="IR31" i="1" s="1"/>
  <c r="IR27" i="1" a="1"/>
  <c r="IR27" i="1" s="1"/>
  <c r="IR25" i="1" a="1"/>
  <c r="IR25" i="1" s="1"/>
  <c r="IR40" i="1" a="1"/>
  <c r="IR40" i="1" s="1"/>
  <c r="IR38" i="1" a="1"/>
  <c r="IR38" i="1" s="1"/>
  <c r="IR32" i="1" a="1"/>
  <c r="IR32" i="1" s="1"/>
  <c r="IR26" i="1" a="1"/>
  <c r="IR26" i="1" s="1"/>
  <c r="IR34" i="1" a="1"/>
  <c r="IR34" i="1" s="1"/>
  <c r="IR39" i="1" a="1"/>
  <c r="IR39" i="1" s="1"/>
  <c r="IR35" i="1" a="1"/>
  <c r="IR35" i="1" s="1"/>
  <c r="IR30" i="1" a="1"/>
  <c r="IR30" i="1" s="1"/>
  <c r="HD40" i="1" a="1"/>
  <c r="HD40" i="1" s="1"/>
  <c r="HP20" i="1" a="1"/>
  <c r="HP20" i="1" s="1"/>
  <c r="HP23" i="1" a="1"/>
  <c r="HP23" i="1" s="1"/>
  <c r="HP22" i="1" a="1"/>
  <c r="HP22" i="1" s="1"/>
  <c r="HP21" i="1" a="1"/>
  <c r="HP21" i="1" s="1"/>
  <c r="HP34" i="1" a="1"/>
  <c r="HP34" i="1" s="1"/>
  <c r="HP25" i="1" a="1"/>
  <c r="HP25" i="1" s="1"/>
  <c r="HP30" i="1" a="1"/>
  <c r="HP30" i="1" s="1"/>
  <c r="HP28" i="1" a="1"/>
  <c r="HP28" i="1" s="1"/>
  <c r="HP24" i="1" a="1"/>
  <c r="HP24" i="1" s="1"/>
  <c r="HP29" i="1" a="1"/>
  <c r="HP29" i="1" s="1"/>
  <c r="HP35" i="1" a="1"/>
  <c r="HP35" i="1" s="1"/>
  <c r="HP32" i="1" a="1"/>
  <c r="HP32" i="1" s="1"/>
  <c r="HP40" i="1" a="1"/>
  <c r="HP40" i="1" s="1"/>
  <c r="HP33" i="1" a="1"/>
  <c r="HP33" i="1" s="1"/>
  <c r="HP38" i="1" a="1"/>
  <c r="HP38" i="1" s="1"/>
  <c r="HP27" i="1" a="1"/>
  <c r="HP27" i="1" s="1"/>
  <c r="HP31" i="1" a="1"/>
  <c r="HP31" i="1" s="1"/>
  <c r="HP41" i="1" a="1"/>
  <c r="HP41" i="1" s="1"/>
  <c r="HP39" i="1" a="1"/>
  <c r="HP39" i="1" s="1"/>
  <c r="HP26" i="1" a="1"/>
  <c r="HP26" i="1" s="1"/>
  <c r="ID20" i="1" a="1"/>
  <c r="ID20" i="1" s="1"/>
  <c r="ID22" i="1" a="1"/>
  <c r="ID22" i="1" s="1"/>
  <c r="ID21" i="1" a="1"/>
  <c r="ID21" i="1" s="1"/>
  <c r="ID23" i="1" a="1"/>
  <c r="ID23" i="1" s="1"/>
  <c r="ID41" i="1" a="1"/>
  <c r="ID41" i="1" s="1"/>
  <c r="ID26" i="1" a="1"/>
  <c r="ID26" i="1" s="1"/>
  <c r="ID31" i="1" a="1"/>
  <c r="ID31" i="1" s="1"/>
  <c r="ID32" i="1" a="1"/>
  <c r="ID32" i="1" s="1"/>
  <c r="ID30" i="1" a="1"/>
  <c r="ID30" i="1" s="1"/>
  <c r="ID34" i="1" a="1"/>
  <c r="ID34" i="1" s="1"/>
  <c r="ID33" i="1" a="1"/>
  <c r="ID33" i="1" s="1"/>
  <c r="ID27" i="1" a="1"/>
  <c r="ID27" i="1" s="1"/>
  <c r="ID40" i="1" a="1"/>
  <c r="ID40" i="1" s="1"/>
  <c r="ID38" i="1" a="1"/>
  <c r="ID38" i="1" s="1"/>
  <c r="ID39" i="1" a="1"/>
  <c r="ID39" i="1" s="1"/>
  <c r="ID28" i="1" a="1"/>
  <c r="ID28" i="1" s="1"/>
  <c r="ID24" i="1" a="1"/>
  <c r="ID24" i="1" s="1"/>
  <c r="ID29" i="1" a="1"/>
  <c r="ID29" i="1" s="1"/>
  <c r="ID25" i="1" a="1"/>
  <c r="ID25" i="1" s="1"/>
  <c r="ID35" i="1" a="1"/>
  <c r="ID35" i="1" s="1"/>
  <c r="IK20" i="1" a="1"/>
  <c r="IK20" i="1" s="1"/>
  <c r="IK22" i="1" a="1"/>
  <c r="IK22" i="1" s="1"/>
  <c r="IK23" i="1" a="1"/>
  <c r="IK23" i="1" s="1"/>
  <c r="IK21" i="1" a="1"/>
  <c r="IK21" i="1" s="1"/>
  <c r="IK39" i="1" a="1"/>
  <c r="IK39" i="1" s="1"/>
  <c r="IK30" i="1" a="1"/>
  <c r="IK30" i="1" s="1"/>
  <c r="IK25" i="1" a="1"/>
  <c r="IK25" i="1" s="1"/>
  <c r="IK40" i="1" a="1"/>
  <c r="IK40" i="1" s="1"/>
  <c r="IK31" i="1" a="1"/>
  <c r="IK31" i="1" s="1"/>
  <c r="IK29" i="1" a="1"/>
  <c r="IK29" i="1" s="1"/>
  <c r="IK33" i="1" a="1"/>
  <c r="IK33" i="1" s="1"/>
  <c r="IK32" i="1" a="1"/>
  <c r="IK32" i="1" s="1"/>
  <c r="IK27" i="1" a="1"/>
  <c r="IK27" i="1" s="1"/>
  <c r="IK38" i="1" a="1"/>
  <c r="IK38" i="1" s="1"/>
  <c r="IK35" i="1" a="1"/>
  <c r="IK35" i="1" s="1"/>
  <c r="IK28" i="1" a="1"/>
  <c r="IK28" i="1" s="1"/>
  <c r="IK24" i="1" a="1"/>
  <c r="IK24" i="1" s="1"/>
  <c r="IK26" i="1" a="1"/>
  <c r="IK26" i="1" s="1"/>
  <c r="IK41" i="1" a="1"/>
  <c r="IK41" i="1" s="1"/>
  <c r="IK34" i="1" a="1"/>
  <c r="IK34" i="1" s="1"/>
  <c r="IC20" i="1" a="1"/>
  <c r="IC20" i="1" s="1"/>
  <c r="IC22" i="1" a="1"/>
  <c r="IC22" i="1" s="1"/>
  <c r="IC23" i="1" a="1"/>
  <c r="IC23" i="1" s="1"/>
  <c r="IC21" i="1" a="1"/>
  <c r="IC21" i="1" s="1"/>
  <c r="IC27" i="1" a="1"/>
  <c r="IC27" i="1" s="1"/>
  <c r="IC41" i="1" a="1"/>
  <c r="IC41" i="1" s="1"/>
  <c r="IC38" i="1" a="1"/>
  <c r="IC38" i="1" s="1"/>
  <c r="IC26" i="1" a="1"/>
  <c r="IC26" i="1" s="1"/>
  <c r="IC35" i="1" a="1"/>
  <c r="IC35" i="1" s="1"/>
  <c r="IC34" i="1" a="1"/>
  <c r="IC34" i="1" s="1"/>
  <c r="IC32" i="1" a="1"/>
  <c r="IC32" i="1" s="1"/>
  <c r="IC33" i="1" a="1"/>
  <c r="IC33" i="1" s="1"/>
  <c r="IC40" i="1" a="1"/>
  <c r="IC40" i="1" s="1"/>
  <c r="IC39" i="1" a="1"/>
  <c r="IC39" i="1" s="1"/>
  <c r="IC28" i="1" a="1"/>
  <c r="IC28" i="1" s="1"/>
  <c r="IC24" i="1" a="1"/>
  <c r="IC24" i="1" s="1"/>
  <c r="IC30" i="1" a="1"/>
  <c r="IC30" i="1" s="1"/>
  <c r="IC31" i="1" a="1"/>
  <c r="IC31" i="1" s="1"/>
  <c r="IC25" i="1" a="1"/>
  <c r="IC25" i="1" s="1"/>
  <c r="IC29" i="1" a="1"/>
  <c r="IC29" i="1" s="1"/>
  <c r="IT20" i="1" a="1"/>
  <c r="IT20" i="1" s="1"/>
  <c r="IT21" i="1" a="1"/>
  <c r="IT21" i="1" s="1"/>
  <c r="IT23" i="1" a="1"/>
  <c r="IT23" i="1" s="1"/>
  <c r="IT22" i="1" a="1"/>
  <c r="IT22" i="1" s="1"/>
  <c r="IT38" i="1" a="1"/>
  <c r="IT38" i="1" s="1"/>
  <c r="IT26" i="1" a="1"/>
  <c r="IT26" i="1" s="1"/>
  <c r="IT32" i="1" a="1"/>
  <c r="IT32" i="1" s="1"/>
  <c r="IT28" i="1" a="1"/>
  <c r="IT28" i="1" s="1"/>
  <c r="IT35" i="1" a="1"/>
  <c r="IT35" i="1" s="1"/>
  <c r="IT33" i="1" a="1"/>
  <c r="IT33" i="1" s="1"/>
  <c r="IT27" i="1" a="1"/>
  <c r="IT27" i="1" s="1"/>
  <c r="IT40" i="1" a="1"/>
  <c r="IT40" i="1" s="1"/>
  <c r="IT41" i="1" a="1"/>
  <c r="IT41" i="1" s="1"/>
  <c r="IT39" i="1" a="1"/>
  <c r="IT39" i="1" s="1"/>
  <c r="IT30" i="1" a="1"/>
  <c r="IT30" i="1" s="1"/>
  <c r="IT24" i="1" a="1"/>
  <c r="IT24" i="1" s="1"/>
  <c r="IT31" i="1" a="1"/>
  <c r="IT31" i="1" s="1"/>
  <c r="IT29" i="1" a="1"/>
  <c r="IT29" i="1" s="1"/>
  <c r="IT34" i="1" a="1"/>
  <c r="IT34" i="1" s="1"/>
  <c r="IT25" i="1" a="1"/>
  <c r="IT25" i="1" s="1"/>
  <c r="HD27" i="1" a="1"/>
  <c r="HD27" i="1" s="1"/>
  <c r="IZ20" i="1" a="1"/>
  <c r="IZ20" i="1" s="1"/>
  <c r="IZ23" i="1" a="1"/>
  <c r="IZ23" i="1" s="1"/>
  <c r="IZ21" i="1" a="1"/>
  <c r="IZ21" i="1" s="1"/>
  <c r="IZ22" i="1" a="1"/>
  <c r="IZ22" i="1" s="1"/>
  <c r="IZ30" i="1" a="1"/>
  <c r="IZ30" i="1" s="1"/>
  <c r="IZ34" i="1" a="1"/>
  <c r="IZ34" i="1" s="1"/>
  <c r="IZ28" i="1" a="1"/>
  <c r="IZ28" i="1" s="1"/>
  <c r="IZ38" i="1" a="1"/>
  <c r="IZ38" i="1" s="1"/>
  <c r="IZ24" i="1" a="1"/>
  <c r="IZ24" i="1" s="1"/>
  <c r="IZ25" i="1" a="1"/>
  <c r="IZ25" i="1" s="1"/>
  <c r="IZ41" i="1" a="1"/>
  <c r="IZ41" i="1" s="1"/>
  <c r="IZ29" i="1" a="1"/>
  <c r="IZ29" i="1" s="1"/>
  <c r="IZ35" i="1" a="1"/>
  <c r="IZ35" i="1" s="1"/>
  <c r="IZ27" i="1" a="1"/>
  <c r="IZ27" i="1" s="1"/>
  <c r="IZ32" i="1" a="1"/>
  <c r="IZ32" i="1" s="1"/>
  <c r="IZ31" i="1" a="1"/>
  <c r="IZ31" i="1" s="1"/>
  <c r="IZ26" i="1" a="1"/>
  <c r="IZ26" i="1" s="1"/>
  <c r="IZ40" i="1" a="1"/>
  <c r="IZ40" i="1" s="1"/>
  <c r="IZ33" i="1" a="1"/>
  <c r="IZ33" i="1" s="1"/>
  <c r="IZ39" i="1" a="1"/>
  <c r="IZ39" i="1" s="1"/>
  <c r="IU20" i="1" a="1"/>
  <c r="IU20" i="1" s="1"/>
  <c r="IU21" i="1" a="1"/>
  <c r="IU21" i="1" s="1"/>
  <c r="IU22" i="1" a="1"/>
  <c r="IU22" i="1" s="1"/>
  <c r="IU23" i="1" a="1"/>
  <c r="IU23" i="1" s="1"/>
  <c r="IU34" i="1" a="1"/>
  <c r="IU34" i="1" s="1"/>
  <c r="IU26" i="1" a="1"/>
  <c r="IU26" i="1" s="1"/>
  <c r="IU31" i="1" a="1"/>
  <c r="IU31" i="1" s="1"/>
  <c r="IU29" i="1" a="1"/>
  <c r="IU29" i="1" s="1"/>
  <c r="IU33" i="1" a="1"/>
  <c r="IU33" i="1" s="1"/>
  <c r="IU28" i="1" a="1"/>
  <c r="IU28" i="1" s="1"/>
  <c r="IU39" i="1" a="1"/>
  <c r="IU39" i="1" s="1"/>
  <c r="IU38" i="1" a="1"/>
  <c r="IU38" i="1" s="1"/>
  <c r="IU40" i="1" a="1"/>
  <c r="IU40" i="1" s="1"/>
  <c r="IU32" i="1" a="1"/>
  <c r="IU32" i="1" s="1"/>
  <c r="IU27" i="1" a="1"/>
  <c r="IU27" i="1" s="1"/>
  <c r="IU41" i="1" a="1"/>
  <c r="IU41" i="1" s="1"/>
  <c r="IU30" i="1" a="1"/>
  <c r="IU30" i="1" s="1"/>
  <c r="IU25" i="1" a="1"/>
  <c r="IU25" i="1" s="1"/>
  <c r="IU35" i="1" a="1"/>
  <c r="IU35" i="1" s="1"/>
  <c r="IU24" i="1" a="1"/>
  <c r="IU24" i="1" s="1"/>
  <c r="IO20" i="1" a="1"/>
  <c r="IO20" i="1" s="1"/>
  <c r="IO21" i="1" a="1"/>
  <c r="IO21" i="1" s="1"/>
  <c r="IO22" i="1" a="1"/>
  <c r="IO22" i="1" s="1"/>
  <c r="IO23" i="1" a="1"/>
  <c r="IO23" i="1" s="1"/>
  <c r="IO34" i="1" a="1"/>
  <c r="IO34" i="1" s="1"/>
  <c r="IO26" i="1" a="1"/>
  <c r="IO26" i="1" s="1"/>
  <c r="IO39" i="1" a="1"/>
  <c r="IO39" i="1" s="1"/>
  <c r="IO31" i="1" a="1"/>
  <c r="IO31" i="1" s="1"/>
  <c r="IO27" i="1" a="1"/>
  <c r="IO27" i="1" s="1"/>
  <c r="IO25" i="1" a="1"/>
  <c r="IO25" i="1" s="1"/>
  <c r="IO35" i="1" a="1"/>
  <c r="IO35" i="1" s="1"/>
  <c r="IO33" i="1" a="1"/>
  <c r="IO33" i="1" s="1"/>
  <c r="IO38" i="1" a="1"/>
  <c r="IO38" i="1" s="1"/>
  <c r="IO41" i="1" a="1"/>
  <c r="IO41" i="1" s="1"/>
  <c r="IO29" i="1" a="1"/>
  <c r="IO29" i="1" s="1"/>
  <c r="IO30" i="1" a="1"/>
  <c r="IO30" i="1" s="1"/>
  <c r="IO40" i="1" a="1"/>
  <c r="IO40" i="1" s="1"/>
  <c r="IO32" i="1" a="1"/>
  <c r="IO32" i="1" s="1"/>
  <c r="IO28" i="1" a="1"/>
  <c r="IO28" i="1" s="1"/>
  <c r="IO24" i="1" a="1"/>
  <c r="IO24" i="1" s="1"/>
  <c r="IM20" i="1" a="1"/>
  <c r="IM20" i="1" s="1"/>
  <c r="IM22" i="1" a="1"/>
  <c r="IM22" i="1" s="1"/>
  <c r="IM23" i="1" a="1"/>
  <c r="IM23" i="1" s="1"/>
  <c r="IM21" i="1" a="1"/>
  <c r="IM21" i="1" s="1"/>
  <c r="IM32" i="1" a="1"/>
  <c r="IM32" i="1" s="1"/>
  <c r="IM28" i="1" a="1"/>
  <c r="IM28" i="1" s="1"/>
  <c r="IM33" i="1" a="1"/>
  <c r="IM33" i="1" s="1"/>
  <c r="IM25" i="1" a="1"/>
  <c r="IM25" i="1" s="1"/>
  <c r="IM35" i="1" a="1"/>
  <c r="IM35" i="1" s="1"/>
  <c r="IM29" i="1" a="1"/>
  <c r="IM29" i="1" s="1"/>
  <c r="IM40" i="1" a="1"/>
  <c r="IM40" i="1" s="1"/>
  <c r="IM26" i="1" a="1"/>
  <c r="IM26" i="1" s="1"/>
  <c r="IM34" i="1" a="1"/>
  <c r="IM34" i="1" s="1"/>
  <c r="IM27" i="1" a="1"/>
  <c r="IM27" i="1" s="1"/>
  <c r="IM24" i="1" a="1"/>
  <c r="IM24" i="1" s="1"/>
  <c r="IM41" i="1" a="1"/>
  <c r="IM41" i="1" s="1"/>
  <c r="IM39" i="1" a="1"/>
  <c r="IM39" i="1" s="1"/>
  <c r="IM38" i="1" a="1"/>
  <c r="IM38" i="1" s="1"/>
  <c r="IM30" i="1" a="1"/>
  <c r="IM30" i="1" s="1"/>
  <c r="IM31" i="1" a="1"/>
  <c r="IM31" i="1" s="1"/>
  <c r="HQ20" i="1" a="1"/>
  <c r="HQ20" i="1" s="1"/>
  <c r="HQ23" i="1" a="1"/>
  <c r="HQ23" i="1" s="1"/>
  <c r="HQ21" i="1" a="1"/>
  <c r="HQ21" i="1" s="1"/>
  <c r="HQ22" i="1" a="1"/>
  <c r="HQ22" i="1" s="1"/>
  <c r="HQ39" i="1" a="1"/>
  <c r="HQ39" i="1" s="1"/>
  <c r="HQ28" i="1" a="1"/>
  <c r="HQ28" i="1" s="1"/>
  <c r="HQ30" i="1" a="1"/>
  <c r="HQ30" i="1" s="1"/>
  <c r="HQ25" i="1" a="1"/>
  <c r="HQ25" i="1" s="1"/>
  <c r="HQ24" i="1" a="1"/>
  <c r="HQ24" i="1" s="1"/>
  <c r="HQ29" i="1" a="1"/>
  <c r="HQ29" i="1" s="1"/>
  <c r="HQ33" i="1" a="1"/>
  <c r="HQ33" i="1" s="1"/>
  <c r="HQ31" i="1" a="1"/>
  <c r="HQ31" i="1" s="1"/>
  <c r="HQ41" i="1" a="1"/>
  <c r="HQ41" i="1" s="1"/>
  <c r="HQ40" i="1" a="1"/>
  <c r="HQ40" i="1" s="1"/>
  <c r="HQ32" i="1" a="1"/>
  <c r="HQ32" i="1" s="1"/>
  <c r="HQ38" i="1" a="1"/>
  <c r="HQ38" i="1" s="1"/>
  <c r="HQ35" i="1" a="1"/>
  <c r="HQ35" i="1" s="1"/>
  <c r="HQ27" i="1" a="1"/>
  <c r="HQ27" i="1" s="1"/>
  <c r="HQ34" i="1" a="1"/>
  <c r="HQ34" i="1" s="1"/>
  <c r="HQ26" i="1" a="1"/>
  <c r="HQ26" i="1" s="1"/>
  <c r="IQ20" i="1" a="1"/>
  <c r="IQ20" i="1" s="1"/>
  <c r="IQ21" i="1" a="1"/>
  <c r="IQ21" i="1" s="1"/>
  <c r="IQ22" i="1" a="1"/>
  <c r="IQ22" i="1" s="1"/>
  <c r="IQ23" i="1" a="1"/>
  <c r="IQ23" i="1" s="1"/>
  <c r="IQ26" i="1" a="1"/>
  <c r="IQ26" i="1" s="1"/>
  <c r="IQ34" i="1" a="1"/>
  <c r="IQ34" i="1" s="1"/>
  <c r="IQ30" i="1" a="1"/>
  <c r="IQ30" i="1" s="1"/>
  <c r="IQ32" i="1" a="1"/>
  <c r="IQ32" i="1" s="1"/>
  <c r="IQ35" i="1" a="1"/>
  <c r="IQ35" i="1" s="1"/>
  <c r="IQ40" i="1" a="1"/>
  <c r="IQ40" i="1" s="1"/>
  <c r="IQ29" i="1" a="1"/>
  <c r="IQ29" i="1" s="1"/>
  <c r="IQ27" i="1" a="1"/>
  <c r="IQ27" i="1" s="1"/>
  <c r="IQ41" i="1" a="1"/>
  <c r="IQ41" i="1" s="1"/>
  <c r="IQ38" i="1" a="1"/>
  <c r="IQ38" i="1" s="1"/>
  <c r="IQ25" i="1" a="1"/>
  <c r="IQ25" i="1" s="1"/>
  <c r="IQ33" i="1" a="1"/>
  <c r="IQ33" i="1" s="1"/>
  <c r="IQ24" i="1" a="1"/>
  <c r="IQ24" i="1" s="1"/>
  <c r="IQ39" i="1" a="1"/>
  <c r="IQ39" i="1" s="1"/>
  <c r="IQ28" i="1" a="1"/>
  <c r="IQ28" i="1" s="1"/>
  <c r="IQ31" i="1" a="1"/>
  <c r="IQ31" i="1" s="1"/>
  <c r="HD25" i="1" a="1"/>
  <c r="HD25" i="1" s="1"/>
  <c r="HD22" i="1" a="1"/>
  <c r="HD22" i="1" s="1"/>
  <c r="HR20" i="1" a="1"/>
  <c r="HR20" i="1" s="1"/>
  <c r="HR22" i="1" a="1"/>
  <c r="HR22" i="1" s="1"/>
  <c r="HR21" i="1" a="1"/>
  <c r="HR21" i="1" s="1"/>
  <c r="HR23" i="1" a="1"/>
  <c r="HR23" i="1" s="1"/>
  <c r="HR27" i="1" a="1"/>
  <c r="HR27" i="1" s="1"/>
  <c r="HR28" i="1" a="1"/>
  <c r="HR28" i="1" s="1"/>
  <c r="HR34" i="1" a="1"/>
  <c r="HR34" i="1" s="1"/>
  <c r="HR24" i="1" a="1"/>
  <c r="HR24" i="1" s="1"/>
  <c r="HR39" i="1" a="1"/>
  <c r="HR39" i="1" s="1"/>
  <c r="HR32" i="1" a="1"/>
  <c r="HR32" i="1" s="1"/>
  <c r="HR38" i="1" a="1"/>
  <c r="HR38" i="1" s="1"/>
  <c r="HR31" i="1" a="1"/>
  <c r="HR31" i="1" s="1"/>
  <c r="HR40" i="1" a="1"/>
  <c r="HR40" i="1" s="1"/>
  <c r="HR41" i="1" a="1"/>
  <c r="HR41" i="1" s="1"/>
  <c r="HR35" i="1" a="1"/>
  <c r="HR35" i="1" s="1"/>
  <c r="HR25" i="1" a="1"/>
  <c r="HR25" i="1" s="1"/>
  <c r="HR26" i="1" a="1"/>
  <c r="HR26" i="1" s="1"/>
  <c r="HR29" i="1" a="1"/>
  <c r="HR29" i="1" s="1"/>
  <c r="HR33" i="1" a="1"/>
  <c r="HR33" i="1" s="1"/>
  <c r="HR30" i="1" a="1"/>
  <c r="HR30" i="1" s="1"/>
  <c r="IF20" i="1" a="1"/>
  <c r="IF20" i="1" s="1"/>
  <c r="IF21" i="1" a="1"/>
  <c r="IF21" i="1" s="1"/>
  <c r="IF22" i="1" a="1"/>
  <c r="IF22" i="1" s="1"/>
  <c r="IF23" i="1" a="1"/>
  <c r="IF23" i="1" s="1"/>
  <c r="IF41" i="1" a="1"/>
  <c r="IF41" i="1" s="1"/>
  <c r="IF34" i="1" a="1"/>
  <c r="IF34" i="1" s="1"/>
  <c r="IF33" i="1" a="1"/>
  <c r="IF33" i="1" s="1"/>
  <c r="IF40" i="1" a="1"/>
  <c r="IF40" i="1" s="1"/>
  <c r="IF25" i="1" a="1"/>
  <c r="IF25" i="1" s="1"/>
  <c r="IF26" i="1" a="1"/>
  <c r="IF26" i="1" s="1"/>
  <c r="IF27" i="1" a="1"/>
  <c r="IF27" i="1" s="1"/>
  <c r="IF39" i="1" a="1"/>
  <c r="IF39" i="1" s="1"/>
  <c r="IF28" i="1" a="1"/>
  <c r="IF28" i="1" s="1"/>
  <c r="IF30" i="1" a="1"/>
  <c r="IF30" i="1" s="1"/>
  <c r="IF24" i="1" a="1"/>
  <c r="IF24" i="1" s="1"/>
  <c r="IF31" i="1" a="1"/>
  <c r="IF31" i="1" s="1"/>
  <c r="IF29" i="1" a="1"/>
  <c r="IF29" i="1" s="1"/>
  <c r="IF38" i="1" a="1"/>
  <c r="IF38" i="1" s="1"/>
  <c r="IF35" i="1" a="1"/>
  <c r="IF35" i="1" s="1"/>
  <c r="IF32" i="1" a="1"/>
  <c r="IF32" i="1" s="1"/>
  <c r="IL20" i="1" a="1"/>
  <c r="IL20" i="1" s="1"/>
  <c r="IL22" i="1" a="1"/>
  <c r="IL22" i="1" s="1"/>
  <c r="IL23" i="1" a="1"/>
  <c r="IL23" i="1" s="1"/>
  <c r="IL21" i="1" a="1"/>
  <c r="IL21" i="1" s="1"/>
  <c r="IL28" i="1" a="1"/>
  <c r="IL28" i="1" s="1"/>
  <c r="IL31" i="1" a="1"/>
  <c r="IL31" i="1" s="1"/>
  <c r="IL25" i="1" a="1"/>
  <c r="IL25" i="1" s="1"/>
  <c r="IL32" i="1" a="1"/>
  <c r="IL32" i="1" s="1"/>
  <c r="IL33" i="1" a="1"/>
  <c r="IL33" i="1" s="1"/>
  <c r="IL27" i="1" a="1"/>
  <c r="IL27" i="1" s="1"/>
  <c r="IL41" i="1" a="1"/>
  <c r="IL41" i="1" s="1"/>
  <c r="IL24" i="1" a="1"/>
  <c r="IL24" i="1" s="1"/>
  <c r="IL34" i="1" a="1"/>
  <c r="IL34" i="1" s="1"/>
  <c r="IL35" i="1" a="1"/>
  <c r="IL35" i="1" s="1"/>
  <c r="IL38" i="1" a="1"/>
  <c r="IL38" i="1" s="1"/>
  <c r="IL39" i="1" a="1"/>
  <c r="IL39" i="1" s="1"/>
  <c r="IL26" i="1" a="1"/>
  <c r="IL26" i="1" s="1"/>
  <c r="IL40" i="1" a="1"/>
  <c r="IL40" i="1" s="1"/>
  <c r="IL29" i="1" a="1"/>
  <c r="IL29" i="1" s="1"/>
  <c r="IL30" i="1" a="1"/>
  <c r="IL30" i="1" s="1"/>
  <c r="JB20" i="1" a="1"/>
  <c r="JB20" i="1" s="1"/>
  <c r="JB22" i="1" a="1"/>
  <c r="JB22" i="1" s="1"/>
  <c r="JB21" i="1" a="1"/>
  <c r="JB21" i="1" s="1"/>
  <c r="JB23" i="1" a="1"/>
  <c r="JB23" i="1" s="1"/>
  <c r="JB41" i="1" a="1"/>
  <c r="JB41" i="1" s="1"/>
  <c r="JB40" i="1" a="1"/>
  <c r="JB40" i="1" s="1"/>
  <c r="JB24" i="1" a="1"/>
  <c r="JB24" i="1" s="1"/>
  <c r="JB31" i="1" a="1"/>
  <c r="JB31" i="1" s="1"/>
  <c r="JB33" i="1" a="1"/>
  <c r="JB33" i="1" s="1"/>
  <c r="JB27" i="1" a="1"/>
  <c r="JB27" i="1" s="1"/>
  <c r="JB25" i="1" a="1"/>
  <c r="JB25" i="1" s="1"/>
  <c r="JB32" i="1" a="1"/>
  <c r="JB32" i="1" s="1"/>
  <c r="JB35" i="1" a="1"/>
  <c r="JB35" i="1" s="1"/>
  <c r="JB30" i="1" a="1"/>
  <c r="JB30" i="1" s="1"/>
  <c r="JB34" i="1" a="1"/>
  <c r="JB34" i="1" s="1"/>
  <c r="JB26" i="1" a="1"/>
  <c r="JB26" i="1" s="1"/>
  <c r="JB38" i="1" a="1"/>
  <c r="JB38" i="1" s="1"/>
  <c r="JB39" i="1" a="1"/>
  <c r="JB39" i="1" s="1"/>
  <c r="JB29" i="1" a="1"/>
  <c r="JB29" i="1" s="1"/>
  <c r="JB28" i="1" a="1"/>
  <c r="JB28" i="1" s="1"/>
  <c r="IV20" i="1" a="1"/>
  <c r="IV20" i="1" s="1"/>
  <c r="IV21" i="1" a="1"/>
  <c r="IV21" i="1" s="1"/>
  <c r="IV22" i="1" a="1"/>
  <c r="IV22" i="1" s="1"/>
  <c r="IV23" i="1" a="1"/>
  <c r="IV23" i="1" s="1"/>
  <c r="IV39" i="1" a="1"/>
  <c r="IV39" i="1" s="1"/>
  <c r="IV38" i="1" a="1"/>
  <c r="IV38" i="1" s="1"/>
  <c r="IV33" i="1" a="1"/>
  <c r="IV33" i="1" s="1"/>
  <c r="IV34" i="1" a="1"/>
  <c r="IV34" i="1" s="1"/>
  <c r="IV40" i="1" a="1"/>
  <c r="IV40" i="1" s="1"/>
  <c r="IV35" i="1" a="1"/>
  <c r="IV35" i="1" s="1"/>
  <c r="IV27" i="1" a="1"/>
  <c r="IV27" i="1" s="1"/>
  <c r="IV41" i="1" a="1"/>
  <c r="IV41" i="1" s="1"/>
  <c r="IV26" i="1" a="1"/>
  <c r="IV26" i="1" s="1"/>
  <c r="IV28" i="1" a="1"/>
  <c r="IV28" i="1" s="1"/>
  <c r="IV30" i="1" a="1"/>
  <c r="IV30" i="1" s="1"/>
  <c r="IV24" i="1" a="1"/>
  <c r="IV24" i="1" s="1"/>
  <c r="IV31" i="1" a="1"/>
  <c r="IV31" i="1" s="1"/>
  <c r="IV29" i="1" a="1"/>
  <c r="IV29" i="1" s="1"/>
  <c r="IV25" i="1" a="1"/>
  <c r="IV25" i="1" s="1"/>
  <c r="IV32" i="1" a="1"/>
  <c r="IV32" i="1" s="1"/>
  <c r="JC20" i="1" a="1"/>
  <c r="JC20" i="1" s="1"/>
  <c r="JC22" i="1" a="1"/>
  <c r="JC22" i="1" s="1"/>
  <c r="JC23" i="1" a="1"/>
  <c r="JC23" i="1" s="1"/>
  <c r="JC21" i="1" a="1"/>
  <c r="JC21" i="1" s="1"/>
  <c r="JC32" i="1" a="1"/>
  <c r="JC32" i="1" s="1"/>
  <c r="JC24" i="1" a="1"/>
  <c r="JC24" i="1" s="1"/>
  <c r="JC40" i="1" a="1"/>
  <c r="JC40" i="1" s="1"/>
  <c r="JC26" i="1" a="1"/>
  <c r="JC26" i="1" s="1"/>
  <c r="JC27" i="1" a="1"/>
  <c r="JC27" i="1" s="1"/>
  <c r="JC34" i="1" a="1"/>
  <c r="JC34" i="1" s="1"/>
  <c r="JC25" i="1" a="1"/>
  <c r="JC25" i="1" s="1"/>
  <c r="JC28" i="1" a="1"/>
  <c r="JC28" i="1" s="1"/>
  <c r="JC31" i="1" a="1"/>
  <c r="JC31" i="1" s="1"/>
  <c r="JC38" i="1" a="1"/>
  <c r="JC38" i="1" s="1"/>
  <c r="JC39" i="1" a="1"/>
  <c r="JC39" i="1" s="1"/>
  <c r="JC35" i="1" a="1"/>
  <c r="JC35" i="1" s="1"/>
  <c r="JC30" i="1" a="1"/>
  <c r="JC30" i="1" s="1"/>
  <c r="JC29" i="1" a="1"/>
  <c r="JC29" i="1" s="1"/>
  <c r="JC41" i="1" a="1"/>
  <c r="JC41" i="1" s="1"/>
  <c r="JC33" i="1" a="1"/>
  <c r="JC33" i="1" s="1"/>
  <c r="HY20" i="1" a="1"/>
  <c r="HY20" i="1" s="1"/>
  <c r="HY22" i="1" a="1"/>
  <c r="HY22" i="1" s="1"/>
  <c r="HY21" i="1" a="1"/>
  <c r="HY21" i="1" s="1"/>
  <c r="HY23" i="1" a="1"/>
  <c r="HY23" i="1" s="1"/>
  <c r="HY32" i="1" a="1"/>
  <c r="HY32" i="1" s="1"/>
  <c r="HY35" i="1" a="1"/>
  <c r="HY35" i="1" s="1"/>
  <c r="HY27" i="1" a="1"/>
  <c r="HY27" i="1" s="1"/>
  <c r="HY24" i="1" a="1"/>
  <c r="HY24" i="1" s="1"/>
  <c r="HY26" i="1" a="1"/>
  <c r="HY26" i="1" s="1"/>
  <c r="HY25" i="1" a="1"/>
  <c r="HY25" i="1" s="1"/>
  <c r="HY34" i="1" a="1"/>
  <c r="HY34" i="1" s="1"/>
  <c r="HY29" i="1" a="1"/>
  <c r="HY29" i="1" s="1"/>
  <c r="HY38" i="1" a="1"/>
  <c r="HY38" i="1" s="1"/>
  <c r="HY41" i="1" a="1"/>
  <c r="HY41" i="1" s="1"/>
  <c r="HY30" i="1" a="1"/>
  <c r="HY30" i="1" s="1"/>
  <c r="HY33" i="1" a="1"/>
  <c r="HY33" i="1" s="1"/>
  <c r="HY39" i="1" a="1"/>
  <c r="HY39" i="1" s="1"/>
  <c r="HY31" i="1" a="1"/>
  <c r="HY31" i="1" s="1"/>
  <c r="HY40" i="1" a="1"/>
  <c r="HY40" i="1" s="1"/>
  <c r="HY28" i="1" a="1"/>
  <c r="HY28" i="1" s="1"/>
  <c r="HT20" i="1" a="1"/>
  <c r="HT20" i="1" s="1"/>
  <c r="HT23" i="1" a="1"/>
  <c r="HT23" i="1" s="1"/>
  <c r="HT22" i="1" a="1"/>
  <c r="HT22" i="1" s="1"/>
  <c r="HT21" i="1" a="1"/>
  <c r="HT21" i="1" s="1"/>
  <c r="HT38" i="1" a="1"/>
  <c r="HT38" i="1" s="1"/>
  <c r="HT30" i="1" a="1"/>
  <c r="HT30" i="1" s="1"/>
  <c r="HT35" i="1" a="1"/>
  <c r="HT35" i="1" s="1"/>
  <c r="HT34" i="1" a="1"/>
  <c r="HT34" i="1" s="1"/>
  <c r="HT26" i="1" a="1"/>
  <c r="HT26" i="1" s="1"/>
  <c r="HT28" i="1" a="1"/>
  <c r="HT28" i="1" s="1"/>
  <c r="HT39" i="1" a="1"/>
  <c r="HT39" i="1" s="1"/>
  <c r="HT29" i="1" a="1"/>
  <c r="HT29" i="1" s="1"/>
  <c r="HT24" i="1" a="1"/>
  <c r="HT24" i="1" s="1"/>
  <c r="HT27" i="1" a="1"/>
  <c r="HT27" i="1" s="1"/>
  <c r="HT25" i="1" a="1"/>
  <c r="HT25" i="1" s="1"/>
  <c r="HT31" i="1" a="1"/>
  <c r="HT31" i="1" s="1"/>
  <c r="HT40" i="1" a="1"/>
  <c r="HT40" i="1" s="1"/>
  <c r="HT41" i="1" a="1"/>
  <c r="HT41" i="1" s="1"/>
  <c r="HT33" i="1" a="1"/>
  <c r="HT33" i="1" s="1"/>
  <c r="HT32" i="1" a="1"/>
  <c r="HT32" i="1" s="1"/>
  <c r="HD28" i="1" a="1"/>
  <c r="HD28" i="1" s="1"/>
  <c r="JA20" i="1" a="1"/>
  <c r="JA20" i="1" s="1"/>
  <c r="JA22" i="1" a="1"/>
  <c r="JA22" i="1" s="1"/>
  <c r="JA23" i="1" a="1"/>
  <c r="JA23" i="1" s="1"/>
  <c r="JA21" i="1" a="1"/>
  <c r="JA21" i="1" s="1"/>
  <c r="JA29" i="1" a="1"/>
  <c r="JA29" i="1" s="1"/>
  <c r="JA30" i="1" a="1"/>
  <c r="JA30" i="1" s="1"/>
  <c r="JA33" i="1" a="1"/>
  <c r="JA33" i="1" s="1"/>
  <c r="JA27" i="1" a="1"/>
  <c r="JA27" i="1" s="1"/>
  <c r="JA25" i="1" a="1"/>
  <c r="JA25" i="1" s="1"/>
  <c r="JA35" i="1" a="1"/>
  <c r="JA35" i="1" s="1"/>
  <c r="JA28" i="1" a="1"/>
  <c r="JA28" i="1" s="1"/>
  <c r="JA31" i="1" a="1"/>
  <c r="JA31" i="1" s="1"/>
  <c r="JA24" i="1" a="1"/>
  <c r="JA24" i="1" s="1"/>
  <c r="JA32" i="1" a="1"/>
  <c r="JA32" i="1" s="1"/>
  <c r="JA41" i="1" a="1"/>
  <c r="JA41" i="1" s="1"/>
  <c r="JA38" i="1" a="1"/>
  <c r="JA38" i="1" s="1"/>
  <c r="JA39" i="1" a="1"/>
  <c r="JA39" i="1" s="1"/>
  <c r="JA26" i="1" a="1"/>
  <c r="JA26" i="1" s="1"/>
  <c r="JA40" i="1" a="1"/>
  <c r="JA40" i="1" s="1"/>
  <c r="JA34" i="1" a="1"/>
  <c r="JA34" i="1" s="1"/>
  <c r="IW20" i="1" a="1"/>
  <c r="IW20" i="1" s="1"/>
  <c r="IW21" i="1" a="1"/>
  <c r="IW21" i="1" s="1"/>
  <c r="IW22" i="1" a="1"/>
  <c r="IW22" i="1" s="1"/>
  <c r="IW23" i="1" a="1"/>
  <c r="IW23" i="1" s="1"/>
  <c r="IW34" i="1" a="1"/>
  <c r="IW34" i="1" s="1"/>
  <c r="IW33" i="1" a="1"/>
  <c r="IW33" i="1" s="1"/>
  <c r="IW38" i="1" a="1"/>
  <c r="IW38" i="1" s="1"/>
  <c r="IW40" i="1" a="1"/>
  <c r="IW40" i="1" s="1"/>
  <c r="IW27" i="1" a="1"/>
  <c r="IW27" i="1" s="1"/>
  <c r="IW41" i="1" a="1"/>
  <c r="IW41" i="1" s="1"/>
  <c r="IW28" i="1" a="1"/>
  <c r="IW28" i="1" s="1"/>
  <c r="IW31" i="1" a="1"/>
  <c r="IW31" i="1" s="1"/>
  <c r="IW29" i="1" a="1"/>
  <c r="IW29" i="1" s="1"/>
  <c r="IW25" i="1" a="1"/>
  <c r="IW25" i="1" s="1"/>
  <c r="IW30" i="1" a="1"/>
  <c r="IW30" i="1" s="1"/>
  <c r="IW39" i="1" a="1"/>
  <c r="IW39" i="1" s="1"/>
  <c r="IW35" i="1" a="1"/>
  <c r="IW35" i="1" s="1"/>
  <c r="IW32" i="1" a="1"/>
  <c r="IW32" i="1" s="1"/>
  <c r="IW24" i="1" a="1"/>
  <c r="IW24" i="1" s="1"/>
  <c r="IW26" i="1" a="1"/>
  <c r="IW26" i="1" s="1"/>
  <c r="HS20" i="1" a="1"/>
  <c r="HS20" i="1" s="1"/>
  <c r="HS22" i="1" a="1"/>
  <c r="HS22" i="1" s="1"/>
  <c r="HS23" i="1" a="1"/>
  <c r="HS23" i="1" s="1"/>
  <c r="HS21" i="1" a="1"/>
  <c r="HS21" i="1" s="1"/>
  <c r="HS30" i="1" a="1"/>
  <c r="HS30" i="1" s="1"/>
  <c r="HS40" i="1" a="1"/>
  <c r="HS40" i="1" s="1"/>
  <c r="HS29" i="1" a="1"/>
  <c r="HS29" i="1" s="1"/>
  <c r="HS32" i="1" a="1"/>
  <c r="HS32" i="1" s="1"/>
  <c r="HS35" i="1" a="1"/>
  <c r="HS35" i="1" s="1"/>
  <c r="HS25" i="1" a="1"/>
  <c r="HS25" i="1" s="1"/>
  <c r="HS38" i="1" a="1"/>
  <c r="HS38" i="1" s="1"/>
  <c r="HS39" i="1" a="1"/>
  <c r="HS39" i="1" s="1"/>
  <c r="HS26" i="1" a="1"/>
  <c r="HS26" i="1" s="1"/>
  <c r="HS41" i="1" a="1"/>
  <c r="HS41" i="1" s="1"/>
  <c r="HS34" i="1" a="1"/>
  <c r="HS34" i="1" s="1"/>
  <c r="HS27" i="1" a="1"/>
  <c r="HS27" i="1" s="1"/>
  <c r="HS31" i="1" a="1"/>
  <c r="HS31" i="1" s="1"/>
  <c r="HS33" i="1" a="1"/>
  <c r="HS33" i="1" s="1"/>
  <c r="HS28" i="1" a="1"/>
  <c r="HS28" i="1" s="1"/>
  <c r="HS24" i="1" a="1"/>
  <c r="HS24" i="1" s="1"/>
  <c r="IG20" i="1" a="1"/>
  <c r="IG20" i="1" s="1"/>
  <c r="IG21" i="1" a="1"/>
  <c r="IG21" i="1" s="1"/>
  <c r="IG23" i="1" a="1"/>
  <c r="IG23" i="1" s="1"/>
  <c r="IG22" i="1" a="1"/>
  <c r="IG22" i="1" s="1"/>
  <c r="IG41" i="1" a="1"/>
  <c r="IG41" i="1" s="1"/>
  <c r="IG33" i="1" a="1"/>
  <c r="IG33" i="1" s="1"/>
  <c r="IG32" i="1" a="1"/>
  <c r="IG32" i="1" s="1"/>
  <c r="IG30" i="1" a="1"/>
  <c r="IG30" i="1" s="1"/>
  <c r="IG40" i="1" a="1"/>
  <c r="IG40" i="1" s="1"/>
  <c r="IG24" i="1" a="1"/>
  <c r="IG24" i="1" s="1"/>
  <c r="IG34" i="1" a="1"/>
  <c r="IG34" i="1" s="1"/>
  <c r="IG39" i="1" a="1"/>
  <c r="IG39" i="1" s="1"/>
  <c r="IG31" i="1" a="1"/>
  <c r="IG31" i="1" s="1"/>
  <c r="IG29" i="1" a="1"/>
  <c r="IG29" i="1" s="1"/>
  <c r="IG25" i="1" a="1"/>
  <c r="IG25" i="1" s="1"/>
  <c r="IG35" i="1" a="1"/>
  <c r="IG35" i="1" s="1"/>
  <c r="IG27" i="1" a="1"/>
  <c r="IG27" i="1" s="1"/>
  <c r="IG38" i="1" a="1"/>
  <c r="IG38" i="1" s="1"/>
  <c r="IG28" i="1" a="1"/>
  <c r="IG28" i="1" s="1"/>
  <c r="IG26" i="1" a="1"/>
  <c r="IG26" i="1" s="1"/>
  <c r="IY20" i="1" a="1"/>
  <c r="IY20" i="1" s="1"/>
  <c r="IY21" i="1" a="1"/>
  <c r="IY21" i="1" s="1"/>
  <c r="IY22" i="1" a="1"/>
  <c r="IY22" i="1" s="1"/>
  <c r="IY23" i="1" a="1"/>
  <c r="IY23" i="1" s="1"/>
  <c r="IY35" i="1" a="1"/>
  <c r="IY35" i="1" s="1"/>
  <c r="IY40" i="1" a="1"/>
  <c r="IY40" i="1" s="1"/>
  <c r="IY30" i="1" a="1"/>
  <c r="IY30" i="1" s="1"/>
  <c r="IY39" i="1" a="1"/>
  <c r="IY39" i="1" s="1"/>
  <c r="IY28" i="1" a="1"/>
  <c r="IY28" i="1" s="1"/>
  <c r="IY32" i="1" a="1"/>
  <c r="IY32" i="1" s="1"/>
  <c r="IY27" i="1" a="1"/>
  <c r="IY27" i="1" s="1"/>
  <c r="IY38" i="1" a="1"/>
  <c r="IY38" i="1" s="1"/>
  <c r="IY41" i="1" a="1"/>
  <c r="IY41" i="1" s="1"/>
  <c r="IY34" i="1" a="1"/>
  <c r="IY34" i="1" s="1"/>
  <c r="IY29" i="1" a="1"/>
  <c r="IY29" i="1" s="1"/>
  <c r="IY24" i="1" a="1"/>
  <c r="IY24" i="1" s="1"/>
  <c r="IY25" i="1" a="1"/>
  <c r="IY25" i="1" s="1"/>
  <c r="IY26" i="1" a="1"/>
  <c r="IY26" i="1" s="1"/>
  <c r="IY33" i="1" a="1"/>
  <c r="IY33" i="1" s="1"/>
  <c r="IY31" i="1" a="1"/>
  <c r="IY31" i="1" s="1"/>
  <c r="IB20" i="1" a="1"/>
  <c r="IB20" i="1" s="1"/>
  <c r="IB21" i="1" a="1"/>
  <c r="IB21" i="1" s="1"/>
  <c r="IB23" i="1" a="1"/>
  <c r="IB23" i="1" s="1"/>
  <c r="IB22" i="1" a="1"/>
  <c r="IB22" i="1" s="1"/>
  <c r="IB40" i="1" a="1"/>
  <c r="IB40" i="1" s="1"/>
  <c r="IB26" i="1" a="1"/>
  <c r="IB26" i="1" s="1"/>
  <c r="IB34" i="1" a="1"/>
  <c r="IB34" i="1" s="1"/>
  <c r="IB27" i="1" a="1"/>
  <c r="IB27" i="1" s="1"/>
  <c r="IB25" i="1" a="1"/>
  <c r="IB25" i="1" s="1"/>
  <c r="IB35" i="1" a="1"/>
  <c r="IB35" i="1" s="1"/>
  <c r="IB28" i="1" a="1"/>
  <c r="IB28" i="1" s="1"/>
  <c r="IB39" i="1" a="1"/>
  <c r="IB39" i="1" s="1"/>
  <c r="IB33" i="1" a="1"/>
  <c r="IB33" i="1" s="1"/>
  <c r="IB32" i="1" a="1"/>
  <c r="IB32" i="1" s="1"/>
  <c r="IB38" i="1" a="1"/>
  <c r="IB38" i="1" s="1"/>
  <c r="IB41" i="1" a="1"/>
  <c r="IB41" i="1" s="1"/>
  <c r="IB24" i="1" a="1"/>
  <c r="IB24" i="1" s="1"/>
  <c r="IB31" i="1" a="1"/>
  <c r="IB31" i="1" s="1"/>
  <c r="IB30" i="1" a="1"/>
  <c r="IB30" i="1" s="1"/>
  <c r="IB29" i="1" a="1"/>
  <c r="IB29" i="1" s="1"/>
  <c r="IH20" i="1" a="1"/>
  <c r="IH20" i="1" s="1"/>
  <c r="IH21" i="1" a="1"/>
  <c r="IH21" i="1" s="1"/>
  <c r="IH22" i="1" a="1"/>
  <c r="IH22" i="1" s="1"/>
  <c r="IH23" i="1" a="1"/>
  <c r="IH23" i="1" s="1"/>
  <c r="IH34" i="1" a="1"/>
  <c r="IH34" i="1" s="1"/>
  <c r="IH40" i="1" a="1"/>
  <c r="IH40" i="1" s="1"/>
  <c r="IH33" i="1" a="1"/>
  <c r="IH33" i="1" s="1"/>
  <c r="IH39" i="1" a="1"/>
  <c r="IH39" i="1" s="1"/>
  <c r="IH28" i="1" a="1"/>
  <c r="IH28" i="1" s="1"/>
  <c r="IH30" i="1" a="1"/>
  <c r="IH30" i="1" s="1"/>
  <c r="IH25" i="1" a="1"/>
  <c r="IH25" i="1" s="1"/>
  <c r="IH24" i="1" a="1"/>
  <c r="IH24" i="1" s="1"/>
  <c r="IH31" i="1" a="1"/>
  <c r="IH31" i="1" s="1"/>
  <c r="IH41" i="1" a="1"/>
  <c r="IH41" i="1" s="1"/>
  <c r="IH29" i="1" a="1"/>
  <c r="IH29" i="1" s="1"/>
  <c r="IH32" i="1" a="1"/>
  <c r="IH32" i="1" s="1"/>
  <c r="IH35" i="1" a="1"/>
  <c r="IH35" i="1" s="1"/>
  <c r="IH38" i="1" a="1"/>
  <c r="IH38" i="1" s="1"/>
  <c r="IH27" i="1" a="1"/>
  <c r="IH27" i="1" s="1"/>
  <c r="IH26" i="1" a="1"/>
  <c r="IH26" i="1" s="1"/>
  <c r="II20" i="1" a="1"/>
  <c r="II20" i="1" s="1"/>
  <c r="II22" i="1" a="1"/>
  <c r="II22" i="1" s="1"/>
  <c r="II23" i="1" a="1"/>
  <c r="II23" i="1" s="1"/>
  <c r="II21" i="1" a="1"/>
  <c r="II21" i="1" s="1"/>
  <c r="II40" i="1" a="1"/>
  <c r="II40" i="1" s="1"/>
  <c r="II39" i="1" a="1"/>
  <c r="II39" i="1" s="1"/>
  <c r="II29" i="1" a="1"/>
  <c r="II29" i="1" s="1"/>
  <c r="II30" i="1" a="1"/>
  <c r="II30" i="1" s="1"/>
  <c r="II25" i="1" a="1"/>
  <c r="II25" i="1" s="1"/>
  <c r="II41" i="1" a="1"/>
  <c r="II41" i="1" s="1"/>
  <c r="II31" i="1" a="1"/>
  <c r="II31" i="1" s="1"/>
  <c r="II34" i="1" a="1"/>
  <c r="II34" i="1" s="1"/>
  <c r="II24" i="1" a="1"/>
  <c r="II24" i="1" s="1"/>
  <c r="II28" i="1" a="1"/>
  <c r="II28" i="1" s="1"/>
  <c r="II33" i="1" a="1"/>
  <c r="II33" i="1" s="1"/>
  <c r="II27" i="1" a="1"/>
  <c r="II27" i="1" s="1"/>
  <c r="II35" i="1" a="1"/>
  <c r="II35" i="1" s="1"/>
  <c r="II32" i="1" a="1"/>
  <c r="II32" i="1" s="1"/>
  <c r="II38" i="1" a="1"/>
  <c r="II38" i="1" s="1"/>
  <c r="II26" i="1" a="1"/>
  <c r="II26" i="1" s="1"/>
  <c r="IS20" i="1" a="1"/>
  <c r="IS20" i="1" s="1"/>
  <c r="IS22" i="1" a="1"/>
  <c r="IS22" i="1" s="1"/>
  <c r="IS21" i="1" a="1"/>
  <c r="IS21" i="1" s="1"/>
  <c r="IS23" i="1" a="1"/>
  <c r="IS23" i="1" s="1"/>
  <c r="IS27" i="1" a="1"/>
  <c r="IS27" i="1" s="1"/>
  <c r="IS25" i="1" a="1"/>
  <c r="IS25" i="1" s="1"/>
  <c r="IS39" i="1" a="1"/>
  <c r="IS39" i="1" s="1"/>
  <c r="IS35" i="1" a="1"/>
  <c r="IS35" i="1" s="1"/>
  <c r="IS33" i="1" a="1"/>
  <c r="IS33" i="1" s="1"/>
  <c r="IS34" i="1" a="1"/>
  <c r="IS34" i="1" s="1"/>
  <c r="IS38" i="1" a="1"/>
  <c r="IS38" i="1" s="1"/>
  <c r="IS26" i="1" a="1"/>
  <c r="IS26" i="1" s="1"/>
  <c r="IS40" i="1" a="1"/>
  <c r="IS40" i="1" s="1"/>
  <c r="IS41" i="1" a="1"/>
  <c r="IS41" i="1" s="1"/>
  <c r="IS30" i="1" a="1"/>
  <c r="IS30" i="1" s="1"/>
  <c r="IS24" i="1" a="1"/>
  <c r="IS24" i="1" s="1"/>
  <c r="IS29" i="1" a="1"/>
  <c r="IS29" i="1" s="1"/>
  <c r="IS28" i="1" a="1"/>
  <c r="IS28" i="1" s="1"/>
  <c r="IS31" i="1" a="1"/>
  <c r="IS31" i="1" s="1"/>
  <c r="IS32" i="1" a="1"/>
  <c r="IS32" i="1" s="1"/>
  <c r="HN20" i="1" a="1"/>
  <c r="HN20" i="1" s="1"/>
  <c r="HN21" i="1" a="1"/>
  <c r="HN21" i="1" s="1"/>
  <c r="HN22" i="1" a="1"/>
  <c r="HN22" i="1" s="1"/>
  <c r="HN23" i="1" a="1"/>
  <c r="HN23" i="1" s="1"/>
  <c r="HN31" i="1" a="1"/>
  <c r="HN31" i="1" s="1"/>
  <c r="HN33" i="1" a="1"/>
  <c r="HN33" i="1" s="1"/>
  <c r="HN40" i="1" a="1"/>
  <c r="HN40" i="1" s="1"/>
  <c r="HN26" i="1" a="1"/>
  <c r="HN26" i="1" s="1"/>
  <c r="HN39" i="1" a="1"/>
  <c r="HN39" i="1" s="1"/>
  <c r="HN28" i="1" a="1"/>
  <c r="HN28" i="1" s="1"/>
  <c r="HN30" i="1" a="1"/>
  <c r="HN30" i="1" s="1"/>
  <c r="HN24" i="1" a="1"/>
  <c r="HN24" i="1" s="1"/>
  <c r="HN38" i="1" a="1"/>
  <c r="HN38" i="1" s="1"/>
  <c r="HN29" i="1" a="1"/>
  <c r="HN29" i="1" s="1"/>
  <c r="HN27" i="1" a="1"/>
  <c r="HN27" i="1" s="1"/>
  <c r="HN25" i="1" a="1"/>
  <c r="HN25" i="1" s="1"/>
  <c r="HN34" i="1" a="1"/>
  <c r="HN34" i="1" s="1"/>
  <c r="HN32" i="1" a="1"/>
  <c r="HN32" i="1" s="1"/>
  <c r="HN41" i="1" a="1"/>
  <c r="HN41" i="1" s="1"/>
  <c r="HN35" i="1" a="1"/>
  <c r="HN35" i="1" s="1"/>
  <c r="HD20" i="1" a="1"/>
  <c r="HD20" i="1" s="1"/>
  <c r="HU20" i="1" a="1"/>
  <c r="HU20" i="1" s="1"/>
  <c r="HU23" i="1" a="1"/>
  <c r="HU23" i="1" s="1"/>
  <c r="HU22" i="1" a="1"/>
  <c r="HU22" i="1" s="1"/>
  <c r="HU21" i="1" a="1"/>
  <c r="HU21" i="1" s="1"/>
  <c r="HU38" i="1" a="1"/>
  <c r="HU38" i="1" s="1"/>
  <c r="HU34" i="1" a="1"/>
  <c r="HU34" i="1" s="1"/>
  <c r="HU26" i="1" a="1"/>
  <c r="HU26" i="1" s="1"/>
  <c r="HU28" i="1" a="1"/>
  <c r="HU28" i="1" s="1"/>
  <c r="HU40" i="1" a="1"/>
  <c r="HU40" i="1" s="1"/>
  <c r="HU33" i="1" a="1"/>
  <c r="HU33" i="1" s="1"/>
  <c r="HU29" i="1" a="1"/>
  <c r="HU29" i="1" s="1"/>
  <c r="HU24" i="1" a="1"/>
  <c r="HU24" i="1" s="1"/>
  <c r="HU31" i="1" a="1"/>
  <c r="HU31" i="1" s="1"/>
  <c r="HU39" i="1" a="1"/>
  <c r="HU39" i="1" s="1"/>
  <c r="HU25" i="1" a="1"/>
  <c r="HU25" i="1" s="1"/>
  <c r="HU32" i="1" a="1"/>
  <c r="HU32" i="1" s="1"/>
  <c r="HU41" i="1" a="1"/>
  <c r="HU41" i="1" s="1"/>
  <c r="HU27" i="1" a="1"/>
  <c r="HU27" i="1" s="1"/>
  <c r="HU30" i="1" a="1"/>
  <c r="HU30" i="1" s="1"/>
  <c r="HU35" i="1" a="1"/>
  <c r="HU35" i="1" s="1"/>
  <c r="JE20" i="1" a="1"/>
  <c r="JE20" i="1" s="1"/>
  <c r="JE21" i="1" a="1"/>
  <c r="JE21" i="1" s="1"/>
  <c r="JE23" i="1" a="1"/>
  <c r="JE23" i="1" s="1"/>
  <c r="JE22" i="1" a="1"/>
  <c r="JE22" i="1" s="1"/>
  <c r="JE34" i="1" a="1"/>
  <c r="JE34" i="1" s="1"/>
  <c r="JE26" i="1" a="1"/>
  <c r="JE26" i="1" s="1"/>
  <c r="JE27" i="1" a="1"/>
  <c r="JE27" i="1" s="1"/>
  <c r="JE29" i="1" a="1"/>
  <c r="JE29" i="1" s="1"/>
  <c r="JE31" i="1" a="1"/>
  <c r="JE31" i="1" s="1"/>
  <c r="JE33" i="1" a="1"/>
  <c r="JE33" i="1" s="1"/>
  <c r="JE35" i="1" a="1"/>
  <c r="JE35" i="1" s="1"/>
  <c r="JE40" i="1" a="1"/>
  <c r="JE40" i="1" s="1"/>
  <c r="JE41" i="1" a="1"/>
  <c r="JE41" i="1" s="1"/>
  <c r="JE38" i="1" a="1"/>
  <c r="JE38" i="1" s="1"/>
  <c r="JE25" i="1" a="1"/>
  <c r="JE25" i="1" s="1"/>
  <c r="JE39" i="1" a="1"/>
  <c r="JE39" i="1" s="1"/>
  <c r="JE28" i="1" a="1"/>
  <c r="JE28" i="1" s="1"/>
  <c r="JE30" i="1" a="1"/>
  <c r="JE30" i="1" s="1"/>
  <c r="JE24" i="1" a="1"/>
  <c r="JE24" i="1" s="1"/>
  <c r="JE32" i="1" a="1"/>
  <c r="JE32" i="1" s="1"/>
  <c r="IJ20" i="1" a="1"/>
  <c r="IJ20" i="1" s="1"/>
  <c r="IJ21" i="1" a="1"/>
  <c r="IJ21" i="1" s="1"/>
  <c r="IJ22" i="1" a="1"/>
  <c r="IJ22" i="1" s="1"/>
  <c r="IJ23" i="1" a="1"/>
  <c r="IJ23" i="1" s="1"/>
  <c r="IJ40" i="1" a="1"/>
  <c r="IJ40" i="1" s="1"/>
  <c r="IJ30" i="1" a="1"/>
  <c r="IJ30" i="1" s="1"/>
  <c r="IJ28" i="1" a="1"/>
  <c r="IJ28" i="1" s="1"/>
  <c r="IJ24" i="1" a="1"/>
  <c r="IJ24" i="1" s="1"/>
  <c r="IJ38" i="1" a="1"/>
  <c r="IJ38" i="1" s="1"/>
  <c r="IJ39" i="1" a="1"/>
  <c r="IJ39" i="1" s="1"/>
  <c r="IJ31" i="1" a="1"/>
  <c r="IJ31" i="1" s="1"/>
  <c r="IJ33" i="1" a="1"/>
  <c r="IJ33" i="1" s="1"/>
  <c r="IJ26" i="1" a="1"/>
  <c r="IJ26" i="1" s="1"/>
  <c r="IJ41" i="1" a="1"/>
  <c r="IJ41" i="1" s="1"/>
  <c r="IJ35" i="1" a="1"/>
  <c r="IJ35" i="1" s="1"/>
  <c r="IJ32" i="1" a="1"/>
  <c r="IJ32" i="1" s="1"/>
  <c r="IJ29" i="1" a="1"/>
  <c r="IJ29" i="1" s="1"/>
  <c r="IJ25" i="1" a="1"/>
  <c r="IJ25" i="1" s="1"/>
  <c r="IJ27" i="1" a="1"/>
  <c r="IJ27" i="1" s="1"/>
  <c r="IJ34" i="1" a="1"/>
  <c r="IJ34" i="1" s="1"/>
  <c r="HO20" i="1" a="1"/>
  <c r="HO20" i="1" s="1"/>
  <c r="HO22" i="1" a="1"/>
  <c r="HO22" i="1" s="1"/>
  <c r="HO23" i="1" a="1"/>
  <c r="HO23" i="1" s="1"/>
  <c r="HO21" i="1" a="1"/>
  <c r="HO21" i="1" s="1"/>
  <c r="HO28" i="1" a="1"/>
  <c r="HO28" i="1" s="1"/>
  <c r="HO38" i="1" a="1"/>
  <c r="HO38" i="1" s="1"/>
  <c r="HO24" i="1" a="1"/>
  <c r="HO24" i="1" s="1"/>
  <c r="HO32" i="1" a="1"/>
  <c r="HO32" i="1" s="1"/>
  <c r="HO35" i="1" a="1"/>
  <c r="HO35" i="1" s="1"/>
  <c r="HO41" i="1" a="1"/>
  <c r="HO41" i="1" s="1"/>
  <c r="HO31" i="1" a="1"/>
  <c r="HO31" i="1" s="1"/>
  <c r="HO29" i="1" a="1"/>
  <c r="HO29" i="1" s="1"/>
  <c r="HO30" i="1" a="1"/>
  <c r="HO30" i="1" s="1"/>
  <c r="HO40" i="1" a="1"/>
  <c r="HO40" i="1" s="1"/>
  <c r="HO25" i="1" a="1"/>
  <c r="HO25" i="1" s="1"/>
  <c r="HO26" i="1" a="1"/>
  <c r="HO26" i="1" s="1"/>
  <c r="HO34" i="1" a="1"/>
  <c r="HO34" i="1" s="1"/>
  <c r="HO27" i="1" a="1"/>
  <c r="HO27" i="1" s="1"/>
  <c r="HO39" i="1" a="1"/>
  <c r="HO39" i="1" s="1"/>
  <c r="HO33" i="1" a="1"/>
  <c r="HO33" i="1" s="1"/>
  <c r="IX20" i="1" a="1"/>
  <c r="IX20" i="1" s="1"/>
  <c r="IX21" i="1" a="1"/>
  <c r="IX21" i="1" s="1"/>
  <c r="IX23" i="1" a="1"/>
  <c r="IX23" i="1" s="1"/>
  <c r="IX22" i="1" a="1"/>
  <c r="IX22" i="1" s="1"/>
  <c r="IX40" i="1" a="1"/>
  <c r="IX40" i="1" s="1"/>
  <c r="IX33" i="1" a="1"/>
  <c r="IX33" i="1" s="1"/>
  <c r="IX35" i="1" a="1"/>
  <c r="IX35" i="1" s="1"/>
  <c r="IX31" i="1" a="1"/>
  <c r="IX31" i="1" s="1"/>
  <c r="IX39" i="1" a="1"/>
  <c r="IX39" i="1" s="1"/>
  <c r="IX28" i="1" a="1"/>
  <c r="IX28" i="1" s="1"/>
  <c r="IX30" i="1" a="1"/>
  <c r="IX30" i="1" s="1"/>
  <c r="IX24" i="1" a="1"/>
  <c r="IX24" i="1" s="1"/>
  <c r="IX32" i="1" a="1"/>
  <c r="IX32" i="1" s="1"/>
  <c r="IX26" i="1" a="1"/>
  <c r="IX26" i="1" s="1"/>
  <c r="IX29" i="1" a="1"/>
  <c r="IX29" i="1" s="1"/>
  <c r="IX25" i="1" a="1"/>
  <c r="IX25" i="1" s="1"/>
  <c r="IX41" i="1" a="1"/>
  <c r="IX41" i="1" s="1"/>
  <c r="IX34" i="1" a="1"/>
  <c r="IX34" i="1" s="1"/>
  <c r="IX38" i="1" a="1"/>
  <c r="IX38" i="1" s="1"/>
  <c r="IX27" i="1" a="1"/>
  <c r="IX27" i="1" s="1"/>
  <c r="HD34" i="1" a="1"/>
  <c r="HD34" i="1" s="1"/>
  <c r="HD35" i="1" a="1"/>
  <c r="HD35" i="1" s="1"/>
  <c r="HD30" i="1" a="1"/>
  <c r="HD30" i="1" s="1"/>
  <c r="HD32" i="1" a="1"/>
  <c r="HD32" i="1" s="1"/>
  <c r="HI20" i="1" a="1"/>
  <c r="HI20" i="1" s="1"/>
  <c r="HI22" i="1" a="1"/>
  <c r="HI22" i="1" s="1"/>
  <c r="HI23" i="1" a="1"/>
  <c r="HI23" i="1" s="1"/>
  <c r="HI21" i="1" a="1"/>
  <c r="HI21" i="1" s="1"/>
  <c r="HI30" i="1" a="1"/>
  <c r="HI30" i="1" s="1"/>
  <c r="HI26" i="1" a="1"/>
  <c r="HI26" i="1" s="1"/>
  <c r="HI27" i="1" a="1"/>
  <c r="HI27" i="1" s="1"/>
  <c r="HI29" i="1" a="1"/>
  <c r="HI29" i="1" s="1"/>
  <c r="HI38" i="1" a="1"/>
  <c r="HI38" i="1" s="1"/>
  <c r="HI28" i="1" a="1"/>
  <c r="HI28" i="1" s="1"/>
  <c r="HI24" i="1" a="1"/>
  <c r="HI24" i="1" s="1"/>
  <c r="HI39" i="1" a="1"/>
  <c r="HI39" i="1" s="1"/>
  <c r="HI31" i="1" a="1"/>
  <c r="HI31" i="1" s="1"/>
  <c r="HI33" i="1" a="1"/>
  <c r="HI33" i="1" s="1"/>
  <c r="HI35" i="1" a="1"/>
  <c r="HI35" i="1" s="1"/>
  <c r="HI32" i="1" a="1"/>
  <c r="HI32" i="1" s="1"/>
  <c r="HI40" i="1" a="1"/>
  <c r="HI40" i="1" s="1"/>
  <c r="HI25" i="1" a="1"/>
  <c r="HI25" i="1" s="1"/>
  <c r="HI34" i="1" a="1"/>
  <c r="HI34" i="1" s="1"/>
  <c r="HI41" i="1" a="1"/>
  <c r="HI41" i="1" s="1"/>
  <c r="HD26" i="1" a="1"/>
  <c r="HD26" i="1" s="1"/>
  <c r="HJ20" i="1" a="1"/>
  <c r="HJ20" i="1" s="1"/>
  <c r="HJ22" i="1" a="1"/>
  <c r="HJ22" i="1" s="1"/>
  <c r="HJ23" i="1" a="1"/>
  <c r="HJ23" i="1" s="1"/>
  <c r="HJ21" i="1" a="1"/>
  <c r="HJ21" i="1" s="1"/>
  <c r="HJ30" i="1" a="1"/>
  <c r="HJ30" i="1" s="1"/>
  <c r="HJ26" i="1" a="1"/>
  <c r="HJ26" i="1" s="1"/>
  <c r="HJ40" i="1" a="1"/>
  <c r="HJ40" i="1" s="1"/>
  <c r="HJ29" i="1" a="1"/>
  <c r="HJ29" i="1" s="1"/>
  <c r="HJ28" i="1" a="1"/>
  <c r="HJ28" i="1" s="1"/>
  <c r="HJ24" i="1" a="1"/>
  <c r="HJ24" i="1" s="1"/>
  <c r="HJ41" i="1" a="1"/>
  <c r="HJ41" i="1" s="1"/>
  <c r="HJ27" i="1" a="1"/>
  <c r="HJ27" i="1" s="1"/>
  <c r="HJ38" i="1" a="1"/>
  <c r="HJ38" i="1" s="1"/>
  <c r="HJ31" i="1" a="1"/>
  <c r="HJ31" i="1" s="1"/>
  <c r="HJ35" i="1" a="1"/>
  <c r="HJ35" i="1" s="1"/>
  <c r="HJ32" i="1" a="1"/>
  <c r="HJ32" i="1" s="1"/>
  <c r="HJ33" i="1" a="1"/>
  <c r="HJ33" i="1" s="1"/>
  <c r="HJ39" i="1" a="1"/>
  <c r="HJ39" i="1" s="1"/>
  <c r="HJ34" i="1" a="1"/>
  <c r="HJ34" i="1" s="1"/>
  <c r="HJ25" i="1" a="1"/>
  <c r="HJ25" i="1" s="1"/>
  <c r="HD21" i="1" a="1"/>
  <c r="HD21" i="1" s="1"/>
  <c r="HL20" i="1" a="1"/>
  <c r="HL20" i="1" s="1"/>
  <c r="HL22" i="1" a="1"/>
  <c r="HL22" i="1" s="1"/>
  <c r="HL23" i="1" a="1"/>
  <c r="HL23" i="1" s="1"/>
  <c r="HL21" i="1" a="1"/>
  <c r="HL21" i="1" s="1"/>
  <c r="HL39" i="1" a="1"/>
  <c r="HL39" i="1" s="1"/>
  <c r="HL29" i="1" a="1"/>
  <c r="HL29" i="1" s="1"/>
  <c r="HL26" i="1" a="1"/>
  <c r="HL26" i="1" s="1"/>
  <c r="HL38" i="1" a="1"/>
  <c r="HL38" i="1" s="1"/>
  <c r="HL40" i="1" a="1"/>
  <c r="HL40" i="1" s="1"/>
  <c r="HL30" i="1" a="1"/>
  <c r="HL30" i="1" s="1"/>
  <c r="HL28" i="1" a="1"/>
  <c r="HL28" i="1" s="1"/>
  <c r="HL24" i="1" a="1"/>
  <c r="HL24" i="1" s="1"/>
  <c r="HL41" i="1" a="1"/>
  <c r="HL41" i="1" s="1"/>
  <c r="HL27" i="1" a="1"/>
  <c r="HL27" i="1" s="1"/>
  <c r="HL31" i="1" a="1"/>
  <c r="HL31" i="1" s="1"/>
  <c r="HL32" i="1" a="1"/>
  <c r="HL32" i="1" s="1"/>
  <c r="HL33" i="1" a="1"/>
  <c r="HL33" i="1" s="1"/>
  <c r="HL35" i="1" a="1"/>
  <c r="HL35" i="1" s="1"/>
  <c r="HL34" i="1" a="1"/>
  <c r="HL34" i="1" s="1"/>
  <c r="HL25" i="1" a="1"/>
  <c r="HL25" i="1" s="1"/>
  <c r="HM20" i="1" a="1"/>
  <c r="HM20" i="1" s="1"/>
  <c r="HM22" i="1" a="1"/>
  <c r="HM22" i="1" s="1"/>
  <c r="HM23" i="1" a="1"/>
  <c r="HM23" i="1" s="1"/>
  <c r="HM21" i="1" a="1"/>
  <c r="HM21" i="1" s="1"/>
  <c r="HM29" i="1" a="1"/>
  <c r="HM29" i="1" s="1"/>
  <c r="HM38" i="1" a="1"/>
  <c r="HM38" i="1" s="1"/>
  <c r="HM30" i="1" a="1"/>
  <c r="HM30" i="1" s="1"/>
  <c r="HM26" i="1" a="1"/>
  <c r="HM26" i="1" s="1"/>
  <c r="HM28" i="1" a="1"/>
  <c r="HM28" i="1" s="1"/>
  <c r="HM24" i="1" a="1"/>
  <c r="HM24" i="1" s="1"/>
  <c r="HM40" i="1" a="1"/>
  <c r="HM40" i="1" s="1"/>
  <c r="HM27" i="1" a="1"/>
  <c r="HM27" i="1" s="1"/>
  <c r="HM35" i="1" a="1"/>
  <c r="HM35" i="1" s="1"/>
  <c r="HM32" i="1" a="1"/>
  <c r="HM32" i="1" s="1"/>
  <c r="HM33" i="1" a="1"/>
  <c r="HM33" i="1" s="1"/>
  <c r="HM39" i="1" a="1"/>
  <c r="HM39" i="1" s="1"/>
  <c r="HM41" i="1" a="1"/>
  <c r="HM41" i="1" s="1"/>
  <c r="HM25" i="1" a="1"/>
  <c r="HM25" i="1" s="1"/>
  <c r="HM34" i="1" a="1"/>
  <c r="HM34" i="1" s="1"/>
  <c r="HM31" i="1" a="1"/>
  <c r="HM31" i="1" s="1"/>
  <c r="HE20" i="1" a="1"/>
  <c r="HE20" i="1" s="1"/>
  <c r="HE21" i="1" a="1"/>
  <c r="HE21" i="1" s="1"/>
  <c r="HE22" i="1" a="1"/>
  <c r="HE22" i="1" s="1"/>
  <c r="HE23" i="1" a="1"/>
  <c r="HE23" i="1" s="1"/>
  <c r="HE26" i="1" a="1"/>
  <c r="HE26" i="1" s="1"/>
  <c r="HE29" i="1" a="1"/>
  <c r="HE29" i="1" s="1"/>
  <c r="HE27" i="1" a="1"/>
  <c r="HE27" i="1" s="1"/>
  <c r="HE30" i="1" a="1"/>
  <c r="HE30" i="1" s="1"/>
  <c r="HE39" i="1" a="1"/>
  <c r="HE39" i="1" s="1"/>
  <c r="HE25" i="1" a="1"/>
  <c r="HE25" i="1" s="1"/>
  <c r="HE24" i="1" a="1"/>
  <c r="HE24" i="1" s="1"/>
  <c r="HE41" i="1" a="1"/>
  <c r="HE41" i="1" s="1"/>
  <c r="HE28" i="1" a="1"/>
  <c r="HE28" i="1" s="1"/>
  <c r="HE34" i="1" a="1"/>
  <c r="HE34" i="1" s="1"/>
  <c r="HE35" i="1" a="1"/>
  <c r="HE35" i="1" s="1"/>
  <c r="HE38" i="1" a="1"/>
  <c r="HE38" i="1" s="1"/>
  <c r="HE33" i="1" a="1"/>
  <c r="HE33" i="1" s="1"/>
  <c r="HE31" i="1" a="1"/>
  <c r="HE31" i="1" s="1"/>
  <c r="HE32" i="1" a="1"/>
  <c r="HE32" i="1" s="1"/>
  <c r="HE40" i="1" a="1"/>
  <c r="HE40" i="1" s="1"/>
  <c r="HH20" i="1" a="1"/>
  <c r="HH20" i="1" s="1"/>
  <c r="HH21" i="1" a="1"/>
  <c r="HH21" i="1" s="1"/>
  <c r="HH22" i="1" a="1"/>
  <c r="HH22" i="1" s="1"/>
  <c r="HH23" i="1" a="1"/>
  <c r="HH23" i="1" s="1"/>
  <c r="HH32" i="1" a="1"/>
  <c r="HH32" i="1" s="1"/>
  <c r="HH27" i="1" a="1"/>
  <c r="HH27" i="1" s="1"/>
  <c r="HH30" i="1" a="1"/>
  <c r="HH30" i="1" s="1"/>
  <c r="HH39" i="1" a="1"/>
  <c r="HH39" i="1" s="1"/>
  <c r="HH40" i="1" a="1"/>
  <c r="HH40" i="1" s="1"/>
  <c r="HH28" i="1" a="1"/>
  <c r="HH28" i="1" s="1"/>
  <c r="HH25" i="1" a="1"/>
  <c r="HH25" i="1" s="1"/>
  <c r="HH41" i="1" a="1"/>
  <c r="HH41" i="1" s="1"/>
  <c r="HH38" i="1" a="1"/>
  <c r="HH38" i="1" s="1"/>
  <c r="HH34" i="1" a="1"/>
  <c r="HH34" i="1" s="1"/>
  <c r="HH33" i="1" a="1"/>
  <c r="HH33" i="1" s="1"/>
  <c r="HH29" i="1" a="1"/>
  <c r="HH29" i="1" s="1"/>
  <c r="HH26" i="1" a="1"/>
  <c r="HH26" i="1" s="1"/>
  <c r="HH24" i="1" a="1"/>
  <c r="HH24" i="1" s="1"/>
  <c r="HH31" i="1" a="1"/>
  <c r="HH31" i="1" s="1"/>
  <c r="HH35" i="1" a="1"/>
  <c r="HH35" i="1" s="1"/>
  <c r="HG20" i="1" a="1"/>
  <c r="HG20" i="1" s="1"/>
  <c r="HG21" i="1" a="1"/>
  <c r="HG21" i="1" s="1"/>
  <c r="HG22" i="1" a="1"/>
  <c r="HG22" i="1" s="1"/>
  <c r="HG23" i="1" a="1"/>
  <c r="HG23" i="1" s="1"/>
  <c r="HG27" i="1" a="1"/>
  <c r="HG27" i="1" s="1"/>
  <c r="HG29" i="1" a="1"/>
  <c r="HG29" i="1" s="1"/>
  <c r="HG26" i="1" a="1"/>
  <c r="HG26" i="1" s="1"/>
  <c r="HG30" i="1" a="1"/>
  <c r="HG30" i="1" s="1"/>
  <c r="HG41" i="1" a="1"/>
  <c r="HG41" i="1" s="1"/>
  <c r="HG39" i="1" a="1"/>
  <c r="HG39" i="1" s="1"/>
  <c r="HG31" i="1" a="1"/>
  <c r="HG31" i="1" s="1"/>
  <c r="HG25" i="1" a="1"/>
  <c r="HG25" i="1" s="1"/>
  <c r="HG28" i="1" a="1"/>
  <c r="HG28" i="1" s="1"/>
  <c r="HG40" i="1" a="1"/>
  <c r="HG40" i="1" s="1"/>
  <c r="HG34" i="1" a="1"/>
  <c r="HG34" i="1" s="1"/>
  <c r="HG38" i="1" a="1"/>
  <c r="HG38" i="1" s="1"/>
  <c r="HG24" i="1" a="1"/>
  <c r="HG24" i="1" s="1"/>
  <c r="HG33" i="1" a="1"/>
  <c r="HG33" i="1" s="1"/>
  <c r="HG32" i="1" a="1"/>
  <c r="HG32" i="1" s="1"/>
  <c r="HG35" i="1" a="1"/>
  <c r="HG35" i="1" s="1"/>
  <c r="ABM71" i="1" a="1"/>
  <c r="ABM71" i="1" s="1"/>
  <c r="ABM70" i="1" a="1"/>
  <c r="ABM70" i="1" s="1"/>
  <c r="ABM72" i="1" a="1"/>
  <c r="ABM72" i="1" s="1"/>
  <c r="ABM73" i="1" a="1"/>
  <c r="ABM73" i="1" s="1"/>
  <c r="XM114" i="1"/>
  <c r="ABM69" i="1" a="1"/>
  <c r="ABM69" i="1" s="1"/>
  <c r="ABM68" i="1" a="1"/>
  <c r="ABM68" i="1" s="1"/>
  <c r="ABM67" i="1" a="1"/>
  <c r="ABM67" i="1" s="1"/>
  <c r="ABM66" i="1" a="1"/>
  <c r="ABM66" i="1" s="1"/>
  <c r="CY66" i="1" a="1"/>
  <c r="CY66" i="1" s="1"/>
  <c r="CY67" i="1" a="1"/>
  <c r="CY67" i="1" s="1"/>
  <c r="CY68" i="1" a="1"/>
  <c r="CY68" i="1" s="1"/>
  <c r="CY69" i="1" a="1"/>
  <c r="CY69" i="1" s="1"/>
  <c r="CY70" i="1" a="1"/>
  <c r="CY70" i="1" s="1"/>
  <c r="CY71" i="1" a="1"/>
  <c r="CY71" i="1" s="1"/>
  <c r="CY72" i="1" a="1"/>
  <c r="CY72" i="1" s="1"/>
  <c r="CY73" i="1" a="1"/>
  <c r="CY73" i="1" s="1"/>
  <c r="CY74" i="1" a="1"/>
  <c r="CY74" i="1" s="1"/>
  <c r="CY75" i="1" a="1"/>
  <c r="CY75" i="1" s="1"/>
  <c r="CY76" i="1" a="1"/>
  <c r="CY76" i="1" s="1"/>
  <c r="CM66" i="1" a="1"/>
  <c r="CM66" i="1" s="1"/>
  <c r="CM67" i="1" a="1"/>
  <c r="CM67" i="1" s="1"/>
  <c r="CM68" i="1" a="1"/>
  <c r="CM68" i="1" s="1"/>
  <c r="CM69" i="1" a="1"/>
  <c r="CM69" i="1" s="1"/>
  <c r="CM70" i="1" a="1"/>
  <c r="CM70" i="1" s="1"/>
  <c r="CM71" i="1" a="1"/>
  <c r="CM71" i="1" s="1"/>
  <c r="CM72" i="1" a="1"/>
  <c r="CM72" i="1" s="1"/>
  <c r="CM73" i="1" a="1"/>
  <c r="CM73" i="1" s="1"/>
  <c r="CM74" i="1" a="1"/>
  <c r="CM74" i="1" s="1"/>
  <c r="CM75" i="1" a="1"/>
  <c r="CM75" i="1" s="1"/>
  <c r="CM76" i="1" a="1"/>
  <c r="CM76" i="1" s="1"/>
  <c r="DF66" i="1" a="1"/>
  <c r="DF66" i="1" s="1"/>
  <c r="DF67" i="1" a="1"/>
  <c r="DF67" i="1" s="1"/>
  <c r="DF68" i="1" a="1"/>
  <c r="DF68" i="1" s="1"/>
  <c r="DF69" i="1" a="1"/>
  <c r="DF69" i="1" s="1"/>
  <c r="DF70" i="1" a="1"/>
  <c r="DF70" i="1" s="1"/>
  <c r="DF71" i="1" a="1"/>
  <c r="DF71" i="1" s="1"/>
  <c r="DF72" i="1" a="1"/>
  <c r="DF72" i="1" s="1"/>
  <c r="DF73" i="1" a="1"/>
  <c r="DF73" i="1" s="1"/>
  <c r="DF74" i="1" a="1"/>
  <c r="DF74" i="1" s="1"/>
  <c r="DF75" i="1" a="1"/>
  <c r="DF75" i="1" s="1"/>
  <c r="DF76" i="1" a="1"/>
  <c r="DF76" i="1" s="1"/>
  <c r="CT66" i="1" a="1"/>
  <c r="CT66" i="1" s="1"/>
  <c r="CT67" i="1" a="1"/>
  <c r="CT67" i="1" s="1"/>
  <c r="CT68" i="1" a="1"/>
  <c r="CT68" i="1" s="1"/>
  <c r="CT69" i="1" a="1"/>
  <c r="CT69" i="1" s="1"/>
  <c r="CT70" i="1" a="1"/>
  <c r="CT70" i="1" s="1"/>
  <c r="CT71" i="1" a="1"/>
  <c r="CT71" i="1" s="1"/>
  <c r="CT72" i="1" a="1"/>
  <c r="CT72" i="1" s="1"/>
  <c r="CT73" i="1" a="1"/>
  <c r="CT73" i="1" s="1"/>
  <c r="CT74" i="1" a="1"/>
  <c r="CT74" i="1" s="1"/>
  <c r="CT75" i="1" a="1"/>
  <c r="CT75" i="1" s="1"/>
  <c r="CT76" i="1" a="1"/>
  <c r="CT76" i="1" s="1"/>
  <c r="XM113" i="1"/>
  <c r="ZQ76" i="1" a="1"/>
  <c r="ZQ76" i="1" s="1"/>
  <c r="ZQ75" i="1" a="1"/>
  <c r="ZQ75" i="1" s="1"/>
  <c r="ZQ74" i="1" a="1"/>
  <c r="ZQ74" i="1" s="1"/>
  <c r="ZQ67" i="1" a="1"/>
  <c r="ZQ67" i="1" s="1"/>
  <c r="ZQ66" i="1" a="1"/>
  <c r="ZQ66" i="1" s="1"/>
  <c r="ZQ44" i="1" a="1"/>
  <c r="ZQ44" i="1" s="1"/>
  <c r="ZQ31" i="1" a="1"/>
  <c r="ZQ31" i="1" s="1"/>
  <c r="ZQ38" i="1" a="1"/>
  <c r="ZQ38" i="1" s="1"/>
  <c r="ZQ32" i="1" a="1"/>
  <c r="ZQ32" i="1" s="1"/>
  <c r="ZQ47" i="1" a="1"/>
  <c r="ZQ47" i="1" s="1"/>
  <c r="ZQ39" i="1" a="1"/>
  <c r="ZQ39" i="1" s="1"/>
  <c r="ZQ24" i="1" a="1"/>
  <c r="ZQ24" i="1" s="1"/>
  <c r="ZQ25" i="1" a="1"/>
  <c r="ZQ25" i="1" s="1"/>
  <c r="ZQ28" i="1" a="1"/>
  <c r="ZQ28" i="1" s="1"/>
  <c r="ZQ41" i="1" a="1"/>
  <c r="ZQ41" i="1" s="1"/>
  <c r="ZQ34" i="1" a="1"/>
  <c r="ZQ34" i="1" s="1"/>
  <c r="ZQ45" i="1" a="1"/>
  <c r="ZQ45" i="1" s="1"/>
  <c r="ZQ26" i="1" a="1"/>
  <c r="ZQ26" i="1" s="1"/>
  <c r="ZQ33" i="1" a="1"/>
  <c r="ZQ33" i="1" s="1"/>
  <c r="ZQ40" i="1" a="1"/>
  <c r="ZQ40" i="1" s="1"/>
  <c r="ZQ30" i="1" a="1"/>
  <c r="ZQ30" i="1" s="1"/>
  <c r="ZQ35" i="1" a="1"/>
  <c r="ZQ35" i="1" s="1"/>
  <c r="ZQ46" i="1" a="1"/>
  <c r="ZQ46" i="1" s="1"/>
  <c r="ZQ27" i="1" a="1"/>
  <c r="ZQ27" i="1" s="1"/>
  <c r="ZQ29" i="1" a="1"/>
  <c r="ZQ29" i="1" s="1"/>
  <c r="ZQ21" i="1" a="1"/>
  <c r="ZQ21" i="1" s="1"/>
  <c r="ZQ22" i="1" a="1"/>
  <c r="ZQ22" i="1" s="1"/>
  <c r="ZQ23" i="1" a="1"/>
  <c r="ZQ23" i="1" s="1"/>
  <c r="ABM76" i="1" a="1"/>
  <c r="ABM76" i="1" s="1"/>
  <c r="ABM75" i="1" a="1"/>
  <c r="ABM75" i="1" s="1"/>
  <c r="U19" i="1"/>
  <c r="DU19" i="1" s="1"/>
  <c r="T19" i="1"/>
  <c r="EG19" i="1" s="1"/>
  <c r="ZQ73" i="1" a="1"/>
  <c r="ZQ73" i="1" s="1"/>
  <c r="ZQ72" i="1" a="1"/>
  <c r="ZQ72" i="1" s="1"/>
  <c r="ZQ48" i="1" a="1"/>
  <c r="ZQ48" i="1" s="1"/>
  <c r="ZQ49" i="1" s="1" a="1"/>
  <c r="ZQ49" i="1" s="1"/>
  <c r="ZQ71" i="1" a="1"/>
  <c r="ZQ71" i="1" s="1"/>
  <c r="ZQ70" i="1" a="1"/>
  <c r="ZQ70" i="1" s="1"/>
  <c r="ZQ20" i="1" a="1"/>
  <c r="ZQ20" i="1" s="1"/>
  <c r="ZQ69" i="1" a="1"/>
  <c r="ZQ69" i="1" s="1"/>
  <c r="ZR66" i="1" a="1"/>
  <c r="ZR66" i="1" s="1"/>
  <c r="ZR67" i="1" a="1"/>
  <c r="ZR67" i="1" s="1"/>
  <c r="ZR68" i="1" a="1"/>
  <c r="ZR68" i="1" s="1"/>
  <c r="ZR69" i="1" a="1"/>
  <c r="ZR69" i="1" s="1"/>
  <c r="ZR70" i="1" a="1"/>
  <c r="ZR70" i="1" s="1"/>
  <c r="ZR71" i="1" a="1"/>
  <c r="ZR71" i="1" s="1"/>
  <c r="ZR72" i="1" a="1"/>
  <c r="ZR72" i="1" s="1"/>
  <c r="ZR73" i="1" a="1"/>
  <c r="ZR73" i="1" s="1"/>
  <c r="ZR74" i="1" a="1"/>
  <c r="ZR74" i="1" s="1"/>
  <c r="ZR75" i="1" a="1"/>
  <c r="ZR75" i="1" s="1"/>
  <c r="ZR76" i="1" a="1"/>
  <c r="ZR76" i="1" s="1"/>
  <c r="ZR20" i="1" a="1"/>
  <c r="ZR20" i="1" s="1"/>
  <c r="ZR48" i="1" a="1"/>
  <c r="ZR48" i="1" s="1"/>
  <c r="ZR49" i="1" s="1" a="1"/>
  <c r="ZR49" i="1" s="1"/>
  <c r="ZR23" i="1" a="1"/>
  <c r="ZR23" i="1" s="1"/>
  <c r="ZR22" i="1" a="1"/>
  <c r="ZR22" i="1" s="1"/>
  <c r="ZR21" i="1" a="1"/>
  <c r="ZR21" i="1" s="1"/>
  <c r="ZR27" i="1" a="1"/>
  <c r="ZR27" i="1" s="1"/>
  <c r="ZR39" i="1" a="1"/>
  <c r="ZR39" i="1" s="1"/>
  <c r="ZR35" i="1" a="1"/>
  <c r="ZR35" i="1" s="1"/>
  <c r="ZR41" i="1" a="1"/>
  <c r="ZR41" i="1" s="1"/>
  <c r="ZR26" i="1" a="1"/>
  <c r="ZR26" i="1" s="1"/>
  <c r="ZR29" i="1" a="1"/>
  <c r="ZR29" i="1" s="1"/>
  <c r="ZR28" i="1" a="1"/>
  <c r="ZR28" i="1" s="1"/>
  <c r="ZR34" i="1" a="1"/>
  <c r="ZR34" i="1" s="1"/>
  <c r="ZR46" i="1" a="1"/>
  <c r="ZR46" i="1" s="1"/>
  <c r="ZR25" i="1" a="1"/>
  <c r="ZR25" i="1" s="1"/>
  <c r="ZR33" i="1" a="1"/>
  <c r="ZR33" i="1" s="1"/>
  <c r="ZR40" i="1" a="1"/>
  <c r="ZR40" i="1" s="1"/>
  <c r="ZR24" i="1" a="1"/>
  <c r="ZR24" i="1" s="1"/>
  <c r="ZR47" i="1" a="1"/>
  <c r="ZR47" i="1" s="1"/>
  <c r="ZR32" i="1" a="1"/>
  <c r="ZR32" i="1" s="1"/>
  <c r="ZR45" i="1" a="1"/>
  <c r="ZR45" i="1" s="1"/>
  <c r="ZR30" i="1" a="1"/>
  <c r="ZR30" i="1" s="1"/>
  <c r="ZR38" i="1" a="1"/>
  <c r="ZR38" i="1" s="1"/>
  <c r="ZR31" i="1" a="1"/>
  <c r="ZR31" i="1" s="1"/>
  <c r="ZR44" i="1" a="1"/>
  <c r="ZR44" i="1" s="1"/>
  <c r="ABG66" i="1" a="1"/>
  <c r="ABG66" i="1" s="1"/>
  <c r="ABG67" i="1" a="1"/>
  <c r="ABG67" i="1" s="1"/>
  <c r="ABG68" i="1" a="1"/>
  <c r="ABG68" i="1" s="1"/>
  <c r="ABG69" i="1" a="1"/>
  <c r="ABG69" i="1" s="1"/>
  <c r="ABG70" i="1" a="1"/>
  <c r="ABG70" i="1" s="1"/>
  <c r="ABG71" i="1" a="1"/>
  <c r="ABG71" i="1" s="1"/>
  <c r="ABG72" i="1" a="1"/>
  <c r="ABG72" i="1" s="1"/>
  <c r="ABG73" i="1" a="1"/>
  <c r="ABG73" i="1" s="1"/>
  <c r="ABG74" i="1" a="1"/>
  <c r="ABG74" i="1" s="1"/>
  <c r="ABG75" i="1" a="1"/>
  <c r="ABG75" i="1" s="1"/>
  <c r="ABG76" i="1" a="1"/>
  <c r="ABG76" i="1" s="1"/>
  <c r="ABF66" i="1" a="1"/>
  <c r="ABF66" i="1" s="1"/>
  <c r="ABF67" i="1" a="1"/>
  <c r="ABF67" i="1" s="1"/>
  <c r="ABF68" i="1" a="1"/>
  <c r="ABF68" i="1" s="1"/>
  <c r="ABF69" i="1" a="1"/>
  <c r="ABF69" i="1" s="1"/>
  <c r="ABF70" i="1" a="1"/>
  <c r="ABF70" i="1" s="1"/>
  <c r="ABF71" i="1" a="1"/>
  <c r="ABF71" i="1" s="1"/>
  <c r="ABF72" i="1" a="1"/>
  <c r="ABF72" i="1" s="1"/>
  <c r="ABF73" i="1" a="1"/>
  <c r="ABF73" i="1" s="1"/>
  <c r="ABF74" i="1" a="1"/>
  <c r="ABF74" i="1" s="1"/>
  <c r="ABF75" i="1" a="1"/>
  <c r="ABF75" i="1" s="1"/>
  <c r="ABF76" i="1" a="1"/>
  <c r="ABF76" i="1" s="1"/>
  <c r="ABF20" i="1" a="1"/>
  <c r="ABF20" i="1" s="1"/>
  <c r="ABF48" i="1" a="1"/>
  <c r="ABF48" i="1" s="1"/>
  <c r="ABF49" i="1" s="1" a="1"/>
  <c r="ABF49" i="1" s="1"/>
  <c r="ABF23" i="1" a="1"/>
  <c r="ABF23" i="1" s="1"/>
  <c r="ABF22" i="1" a="1"/>
  <c r="ABF22" i="1" s="1"/>
  <c r="ABF21" i="1" a="1"/>
  <c r="ABF21" i="1" s="1"/>
  <c r="ABF28" i="1" a="1"/>
  <c r="ABF28" i="1" s="1"/>
  <c r="ABF41" i="1" a="1"/>
  <c r="ABF41" i="1" s="1"/>
  <c r="ABF34" i="1" a="1"/>
  <c r="ABF34" i="1" s="1"/>
  <c r="ABF31" i="1" a="1"/>
  <c r="ABF31" i="1" s="1"/>
  <c r="ABF26" i="1" a="1"/>
  <c r="ABF26" i="1" s="1"/>
  <c r="ABF44" i="1" a="1"/>
  <c r="ABF44" i="1" s="1"/>
  <c r="ABF30" i="1" a="1"/>
  <c r="ABF30" i="1" s="1"/>
  <c r="ABF35" i="1" a="1"/>
  <c r="ABF35" i="1" s="1"/>
  <c r="ABF33" i="1" a="1"/>
  <c r="ABF33" i="1" s="1"/>
  <c r="ABF40" i="1" a="1"/>
  <c r="ABF40" i="1" s="1"/>
  <c r="ABF38" i="1" a="1"/>
  <c r="ABF38" i="1" s="1"/>
  <c r="ABF45" i="1" a="1"/>
  <c r="ABF45" i="1" s="1"/>
  <c r="ABF27" i="1" a="1"/>
  <c r="ABF27" i="1" s="1"/>
  <c r="ABF29" i="1" a="1"/>
  <c r="ABF29" i="1" s="1"/>
  <c r="ABF39" i="1" a="1"/>
  <c r="ABF39" i="1" s="1"/>
  <c r="ABF46" i="1" a="1"/>
  <c r="ABF46" i="1" s="1"/>
  <c r="ABF25" i="1" a="1"/>
  <c r="ABF25" i="1" s="1"/>
  <c r="ABF24" i="1" a="1"/>
  <c r="ABF24" i="1" s="1"/>
  <c r="ABF47" i="1" a="1"/>
  <c r="ABF47" i="1" s="1"/>
  <c r="ABF32" i="1" a="1"/>
  <c r="ABF32" i="1" s="1"/>
  <c r="ABG20" i="1" a="1"/>
  <c r="ABG20" i="1" s="1"/>
  <c r="ABG48" i="1" a="1"/>
  <c r="ABG48" i="1" s="1"/>
  <c r="ABG49" i="1" s="1" a="1"/>
  <c r="ABG49" i="1" s="1"/>
  <c r="ABG23" i="1" a="1"/>
  <c r="ABG23" i="1" s="1"/>
  <c r="ABG22" i="1" a="1"/>
  <c r="ABG22" i="1" s="1"/>
  <c r="ABG21" i="1" a="1"/>
  <c r="ABG21" i="1" s="1"/>
  <c r="ABG28" i="1" a="1"/>
  <c r="ABG28" i="1" s="1"/>
  <c r="ABG41" i="1" a="1"/>
  <c r="ABG41" i="1" s="1"/>
  <c r="ABG34" i="1" a="1"/>
  <c r="ABG34" i="1" s="1"/>
  <c r="ABG31" i="1" a="1"/>
  <c r="ABG31" i="1" s="1"/>
  <c r="ABG26" i="1" a="1"/>
  <c r="ABG26" i="1" s="1"/>
  <c r="ABG44" i="1" a="1"/>
  <c r="ABG44" i="1" s="1"/>
  <c r="ABG35" i="1" a="1"/>
  <c r="ABG35" i="1" s="1"/>
  <c r="ABG33" i="1" a="1"/>
  <c r="ABG33" i="1" s="1"/>
  <c r="ABG40" i="1" a="1"/>
  <c r="ABG40" i="1" s="1"/>
  <c r="ABG38" i="1" a="1"/>
  <c r="ABG38" i="1" s="1"/>
  <c r="ABG45" i="1" a="1"/>
  <c r="ABG45" i="1" s="1"/>
  <c r="ABG27" i="1" a="1"/>
  <c r="ABG27" i="1" s="1"/>
  <c r="ABG29" i="1" a="1"/>
  <c r="ABG29" i="1" s="1"/>
  <c r="ABG39" i="1" a="1"/>
  <c r="ABG39" i="1" s="1"/>
  <c r="ABG46" i="1" a="1"/>
  <c r="ABG46" i="1" s="1"/>
  <c r="ABG25" i="1" a="1"/>
  <c r="ABG25" i="1" s="1"/>
  <c r="ABG24" i="1" a="1"/>
  <c r="ABG24" i="1" s="1"/>
  <c r="ABG47" i="1" a="1"/>
  <c r="ABG47" i="1" s="1"/>
  <c r="ABG32" i="1" a="1"/>
  <c r="ABG32" i="1" s="1"/>
  <c r="ABG30" i="1" a="1"/>
  <c r="ABG30" i="1" s="1"/>
  <c r="ABM35" i="1" a="1"/>
  <c r="ABM35" i="1" s="1"/>
  <c r="ABM46" i="1" a="1"/>
  <c r="ABM46" i="1" s="1"/>
  <c r="ABM41" i="1" a="1"/>
  <c r="ABM41" i="1" s="1"/>
  <c r="ABM34" i="1" a="1"/>
  <c r="ABM34" i="1" s="1"/>
  <c r="ABM27" i="1" a="1"/>
  <c r="ABM27" i="1" s="1"/>
  <c r="ABM33" i="1" a="1"/>
  <c r="ABM33" i="1" s="1"/>
  <c r="ABM26" i="1" a="1"/>
  <c r="ABM26" i="1" s="1"/>
  <c r="ABM23" i="1" a="1"/>
  <c r="ABM23" i="1" s="1"/>
  <c r="ABM22" i="1" a="1"/>
  <c r="ABM22" i="1" s="1"/>
  <c r="ABM48" i="1" a="1"/>
  <c r="ABM48" i="1" s="1"/>
  <c r="ABM49" i="1" s="1" a="1"/>
  <c r="ABM49" i="1" s="1"/>
  <c r="ABM28" i="1" a="1"/>
  <c r="ABM28" i="1" s="1"/>
  <c r="ABM31" i="1" a="1"/>
  <c r="ABM31" i="1" s="1"/>
  <c r="ABM39" i="1" a="1"/>
  <c r="ABM39" i="1" s="1"/>
  <c r="ABM29" i="1" a="1"/>
  <c r="ABM29" i="1" s="1"/>
  <c r="ABM47" i="1" a="1"/>
  <c r="ABM47" i="1" s="1"/>
  <c r="ABM44" i="1" a="1"/>
  <c r="ABM44" i="1" s="1"/>
  <c r="ABM32" i="1" a="1"/>
  <c r="ABM32" i="1" s="1"/>
  <c r="ABM40" i="1" a="1"/>
  <c r="ABM40" i="1" s="1"/>
  <c r="ABM38" i="1" a="1"/>
  <c r="ABM38" i="1" s="1"/>
  <c r="ABM45" i="1" a="1"/>
  <c r="ABM45" i="1" s="1"/>
  <c r="ABM24" i="1" a="1"/>
  <c r="ABM24" i="1" s="1"/>
  <c r="ABM25" i="1" a="1"/>
  <c r="ABM25" i="1" s="1"/>
  <c r="ABM30" i="1" a="1"/>
  <c r="ABM30" i="1" s="1"/>
  <c r="ABM21" i="1" a="1"/>
  <c r="ABM21" i="1" s="1"/>
  <c r="ABI20" i="1" a="1"/>
  <c r="ABI20" i="1" s="1"/>
  <c r="ABI48" i="1" a="1"/>
  <c r="ABI48" i="1" s="1"/>
  <c r="ABI49" i="1" s="1" a="1"/>
  <c r="ABI49" i="1" s="1"/>
  <c r="ABI21" i="1" a="1"/>
  <c r="ABI21" i="1" s="1"/>
  <c r="ABI22" i="1" a="1"/>
  <c r="ABI22" i="1" s="1"/>
  <c r="ABI23" i="1" a="1"/>
  <c r="ABI23" i="1" s="1"/>
  <c r="ABI28" i="1" a="1"/>
  <c r="ABI28" i="1" s="1"/>
  <c r="ABI29" i="1" a="1"/>
  <c r="ABI29" i="1" s="1"/>
  <c r="ABI27" i="1" a="1"/>
  <c r="ABI27" i="1" s="1"/>
  <c r="ABI47" i="1" a="1"/>
  <c r="ABI47" i="1" s="1"/>
  <c r="ABI26" i="1" a="1"/>
  <c r="ABI26" i="1" s="1"/>
  <c r="ABI35" i="1" a="1"/>
  <c r="ABI35" i="1" s="1"/>
  <c r="ABI32" i="1" a="1"/>
  <c r="ABI32" i="1" s="1"/>
  <c r="ABI44" i="1" a="1"/>
  <c r="ABI44" i="1" s="1"/>
  <c r="ABI33" i="1" a="1"/>
  <c r="ABI33" i="1" s="1"/>
  <c r="ABI40" i="1" a="1"/>
  <c r="ABI40" i="1" s="1"/>
  <c r="ABI25" i="1" a="1"/>
  <c r="ABI25" i="1" s="1"/>
  <c r="ABI24" i="1" a="1"/>
  <c r="ABI24" i="1" s="1"/>
  <c r="ABI46" i="1" a="1"/>
  <c r="ABI46" i="1" s="1"/>
  <c r="ABI30" i="1" a="1"/>
  <c r="ABI30" i="1" s="1"/>
  <c r="ABI34" i="1" a="1"/>
  <c r="ABI34" i="1" s="1"/>
  <c r="ABI31" i="1" a="1"/>
  <c r="ABI31" i="1" s="1"/>
  <c r="ABI39" i="1" a="1"/>
  <c r="ABI39" i="1" s="1"/>
  <c r="ABI45" i="1" a="1"/>
  <c r="ABI45" i="1" s="1"/>
  <c r="ABI41" i="1" a="1"/>
  <c r="ABI41" i="1" s="1"/>
  <c r="ABI38" i="1" a="1"/>
  <c r="ABI38" i="1" s="1"/>
  <c r="ABI66" i="1" a="1"/>
  <c r="ABI66" i="1" s="1"/>
  <c r="ABI67" i="1" a="1"/>
  <c r="ABI67" i="1" s="1"/>
  <c r="ABI68" i="1" a="1"/>
  <c r="ABI68" i="1" s="1"/>
  <c r="ABI69" i="1" a="1"/>
  <c r="ABI69" i="1" s="1"/>
  <c r="ABI70" i="1" a="1"/>
  <c r="ABI70" i="1" s="1"/>
  <c r="ABI71" i="1" a="1"/>
  <c r="ABI71" i="1" s="1"/>
  <c r="ABI72" i="1" a="1"/>
  <c r="ABI72" i="1" s="1"/>
  <c r="ABI73" i="1" a="1"/>
  <c r="ABI73" i="1" s="1"/>
  <c r="ABI74" i="1" a="1"/>
  <c r="ABI74" i="1" s="1"/>
  <c r="ABI75" i="1" a="1"/>
  <c r="ABI75" i="1" s="1"/>
  <c r="ABI76" i="1" a="1"/>
  <c r="ABI76" i="1" s="1"/>
  <c r="ABJ19" i="1"/>
  <c r="AL20" i="1" a="1"/>
  <c r="AL20" i="1" s="1"/>
  <c r="AL48" i="1" a="1"/>
  <c r="AL48" i="1" s="1"/>
  <c r="AL21" i="1" a="1"/>
  <c r="AL21" i="1" s="1"/>
  <c r="AL22" i="1" a="1"/>
  <c r="AL22" i="1" s="1"/>
  <c r="AL23" i="1" a="1"/>
  <c r="AL23" i="1" s="1"/>
  <c r="AL41" i="1" a="1"/>
  <c r="AL41" i="1" s="1"/>
  <c r="AL38" i="1" a="1"/>
  <c r="AL38" i="1" s="1"/>
  <c r="AL47" i="1" a="1"/>
  <c r="AL47" i="1" s="1"/>
  <c r="AL31" i="1" a="1"/>
  <c r="AL31" i="1" s="1"/>
  <c r="AL29" i="1" a="1"/>
  <c r="AL29" i="1" s="1"/>
  <c r="AL27" i="1" a="1"/>
  <c r="AL27" i="1" s="1"/>
  <c r="AL25" i="1" a="1"/>
  <c r="AL25" i="1" s="1"/>
  <c r="AL35" i="1" a="1"/>
  <c r="AL35" i="1" s="1"/>
  <c r="AL34" i="1" a="1"/>
  <c r="AL34" i="1" s="1"/>
  <c r="AL33" i="1" a="1"/>
  <c r="AL33" i="1" s="1"/>
  <c r="AL44" i="1" a="1"/>
  <c r="AL44" i="1" s="1"/>
  <c r="AL28" i="1" a="1"/>
  <c r="AL28" i="1" s="1"/>
  <c r="AL40" i="1" a="1"/>
  <c r="AL40" i="1" s="1"/>
  <c r="AL26" i="1" a="1"/>
  <c r="AL26" i="1" s="1"/>
  <c r="AL32" i="1" a="1"/>
  <c r="AL32" i="1" s="1"/>
  <c r="AL45" i="1" a="1"/>
  <c r="AL45" i="1" s="1"/>
  <c r="AL24" i="1" a="1"/>
  <c r="AL24" i="1" s="1"/>
  <c r="AL39" i="1" a="1"/>
  <c r="AL39" i="1" s="1"/>
  <c r="AL46" i="1" a="1"/>
  <c r="AL46" i="1" s="1"/>
  <c r="AL30" i="1" a="1"/>
  <c r="AL30" i="1" s="1"/>
  <c r="GW19" i="1" a="1"/>
  <c r="GW19" i="1" s="1"/>
  <c r="ADL38" i="1" a="1"/>
  <c r="ADL38" i="1" s="1"/>
  <c r="GB42" i="1"/>
  <c r="GA42" i="1"/>
  <c r="I20" i="1" a="1"/>
  <c r="I20" i="1" s="1"/>
  <c r="BV20" i="1" s="1"/>
  <c r="DR21" i="1" a="1"/>
  <c r="DR21" i="1" s="1"/>
  <c r="ADL31" i="1" a="1"/>
  <c r="ADL31" i="1" s="1"/>
  <c r="ADL24" i="1" a="1"/>
  <c r="ADL24" i="1" s="1"/>
  <c r="ADL22" i="1" a="1"/>
  <c r="ADL22" i="1" s="1"/>
  <c r="ADL23" i="1" a="1"/>
  <c r="ADL23" i="1" s="1"/>
  <c r="ADL48" i="1" a="1"/>
  <c r="ADL48" i="1" s="1"/>
  <c r="ADL49" i="1" s="1" a="1"/>
  <c r="ADL49" i="1" s="1"/>
  <c r="ADL76" i="1" a="1"/>
  <c r="ADL76" i="1" s="1"/>
  <c r="ADL75" i="1" a="1"/>
  <c r="ADL75" i="1" s="1"/>
  <c r="ADL74" i="1" a="1"/>
  <c r="ADL74" i="1" s="1"/>
  <c r="ADL73" i="1" a="1"/>
  <c r="ADL73" i="1" s="1"/>
  <c r="ADL72" i="1" a="1"/>
  <c r="ADL72" i="1" s="1"/>
  <c r="ADL71" i="1" a="1"/>
  <c r="ADL71" i="1" s="1"/>
  <c r="NI20" i="1" a="1"/>
  <c r="NI20" i="1" s="1"/>
  <c r="NI21" i="1" a="1"/>
  <c r="NI21" i="1" s="1"/>
  <c r="AEH20" i="1" a="1"/>
  <c r="AEH20" i="1" s="1"/>
  <c r="AEH21" i="1" a="1"/>
  <c r="AEH21" i="1" s="1"/>
  <c r="AFN20" i="1" a="1"/>
  <c r="AFN20" i="1" s="1"/>
  <c r="AFN21" i="1" a="1"/>
  <c r="AFN21" i="1" s="1"/>
  <c r="NA20" i="1" a="1"/>
  <c r="NA20" i="1" s="1"/>
  <c r="NA21" i="1" a="1"/>
  <c r="NA21" i="1" s="1"/>
  <c r="NY20" i="1" a="1"/>
  <c r="NY20" i="1" s="1"/>
  <c r="NY21" i="1" a="1"/>
  <c r="NY21" i="1" s="1"/>
  <c r="VZ20" i="1" a="1"/>
  <c r="VZ20" i="1" s="1"/>
  <c r="VZ21" i="1" a="1"/>
  <c r="VZ21" i="1" s="1"/>
  <c r="WK20" i="1" a="1"/>
  <c r="WK20" i="1" s="1"/>
  <c r="WK21" i="1" a="1"/>
  <c r="WK21" i="1" s="1"/>
  <c r="QF20" i="1" a="1"/>
  <c r="QF20" i="1" s="1"/>
  <c r="QF21" i="1" a="1"/>
  <c r="QF21" i="1" s="1"/>
  <c r="SQ20" i="1" a="1"/>
  <c r="SQ20" i="1" s="1"/>
  <c r="SQ21" i="1" a="1"/>
  <c r="SQ21" i="1" s="1"/>
  <c r="RE20" i="1" a="1"/>
  <c r="RE20" i="1" s="1"/>
  <c r="RE21" i="1" a="1"/>
  <c r="RE21" i="1" s="1"/>
  <c r="VO20" i="1" a="1"/>
  <c r="VO20" i="1" s="1"/>
  <c r="VO21" i="1" a="1"/>
  <c r="VO21" i="1" s="1"/>
  <c r="PN20" i="1" a="1"/>
  <c r="PN20" i="1" s="1"/>
  <c r="PN21" i="1" a="1"/>
  <c r="PN21" i="1" s="1"/>
  <c r="FM34" i="1" a="1"/>
  <c r="FM34" i="1" s="1"/>
  <c r="FM20" i="1" a="1"/>
  <c r="FM20" i="1" s="1"/>
  <c r="FM21" i="1" a="1"/>
  <c r="FM21" i="1" s="1"/>
  <c r="ACG20" i="1" a="1"/>
  <c r="ACG20" i="1" s="1"/>
  <c r="ACG21" i="1" a="1"/>
  <c r="ACG21" i="1" s="1"/>
  <c r="LJ20" i="1" a="1"/>
  <c r="LJ20" i="1" s="1"/>
  <c r="LJ21" i="1" a="1"/>
  <c r="LJ21" i="1" s="1"/>
  <c r="YU20" i="1" a="1"/>
  <c r="YU20" i="1" s="1"/>
  <c r="YU21" i="1" a="1"/>
  <c r="YU21" i="1" s="1"/>
  <c r="YZ20" i="1" a="1"/>
  <c r="YZ20" i="1" s="1"/>
  <c r="YZ21" i="1" a="1"/>
  <c r="YZ21" i="1" s="1"/>
  <c r="ZF20" i="1" a="1"/>
  <c r="ZF20" i="1" s="1"/>
  <c r="ZF21" i="1" a="1"/>
  <c r="ZF21" i="1" s="1"/>
  <c r="ZO20" i="1" a="1"/>
  <c r="ZO20" i="1" s="1"/>
  <c r="ZO21" i="1" a="1"/>
  <c r="ZO21" i="1" s="1"/>
  <c r="YK20" i="1" a="1"/>
  <c r="YK20" i="1" s="1"/>
  <c r="YK21" i="1" a="1"/>
  <c r="YK21" i="1" s="1"/>
  <c r="KU20" i="1" a="1"/>
  <c r="KU20" i="1" s="1"/>
  <c r="KU21" i="1" a="1"/>
  <c r="KU21" i="1" s="1"/>
  <c r="AEJ20" i="1" a="1"/>
  <c r="AEJ20" i="1" s="1"/>
  <c r="AEJ21" i="1" a="1"/>
  <c r="AEJ21" i="1" s="1"/>
  <c r="AHA20" i="1" a="1"/>
  <c r="AHA20" i="1" s="1"/>
  <c r="AHA21" i="1" a="1"/>
  <c r="AHA21" i="1" s="1"/>
  <c r="AGU20" i="1" a="1"/>
  <c r="AGU20" i="1" s="1"/>
  <c r="AGU21" i="1" a="1"/>
  <c r="AGU21" i="1" s="1"/>
  <c r="NO20" i="1" a="1"/>
  <c r="NO20" i="1" s="1"/>
  <c r="NO21" i="1" a="1"/>
  <c r="NO21" i="1" s="1"/>
  <c r="OC20" i="1" a="1"/>
  <c r="OC20" i="1" s="1"/>
  <c r="OC21" i="1" a="1"/>
  <c r="OC21" i="1" s="1"/>
  <c r="XD20" i="1" a="1"/>
  <c r="XD20" i="1" s="1"/>
  <c r="XD21" i="1" a="1"/>
  <c r="XD21" i="1" s="1"/>
  <c r="XO20" i="1" a="1"/>
  <c r="XO20" i="1" s="1"/>
  <c r="XO21" i="1" a="1"/>
  <c r="XO21" i="1" s="1"/>
  <c r="SD20" i="1" a="1"/>
  <c r="SD20" i="1" s="1"/>
  <c r="SD21" i="1" a="1"/>
  <c r="SD21" i="1" s="1"/>
  <c r="TN20" i="1" a="1"/>
  <c r="TN20" i="1" s="1"/>
  <c r="TN21" i="1" a="1"/>
  <c r="TN21" i="1" s="1"/>
  <c r="RU20" i="1" a="1"/>
  <c r="RU20" i="1" s="1"/>
  <c r="RU21" i="1" a="1"/>
  <c r="RU21" i="1" s="1"/>
  <c r="WE20" i="1" a="1"/>
  <c r="WE20" i="1" s="1"/>
  <c r="WE21" i="1" a="1"/>
  <c r="WE21" i="1" s="1"/>
  <c r="QD20" i="1" a="1"/>
  <c r="QD20" i="1" s="1"/>
  <c r="QD21" i="1" a="1"/>
  <c r="QD21" i="1" s="1"/>
  <c r="VG20" i="1" a="1"/>
  <c r="VG20" i="1" s="1"/>
  <c r="VG21" i="1" a="1"/>
  <c r="VG21" i="1" s="1"/>
  <c r="EN20" i="1" a="1"/>
  <c r="EN20" i="1" s="1"/>
  <c r="EN21" i="1" a="1"/>
  <c r="EN21" i="1" s="1"/>
  <c r="JO20" i="1" a="1"/>
  <c r="JO20" i="1" s="1"/>
  <c r="JO21" i="1" a="1"/>
  <c r="JO21" i="1" s="1"/>
  <c r="N20" i="1" a="1"/>
  <c r="N20" i="1" s="1"/>
  <c r="N21" i="1" a="1"/>
  <c r="N21" i="1" s="1"/>
  <c r="ZW20" i="1" a="1"/>
  <c r="ZW20" i="1" s="1"/>
  <c r="ZW21" i="1" a="1"/>
  <c r="ZW21" i="1" s="1"/>
  <c r="LE20" i="1" a="1"/>
  <c r="LE20" i="1" s="1"/>
  <c r="LE21" i="1" a="1"/>
  <c r="LE21" i="1" s="1"/>
  <c r="ABD20" i="1" a="1"/>
  <c r="ABD20" i="1" s="1"/>
  <c r="ABD21" i="1" a="1"/>
  <c r="ABD21" i="1" s="1"/>
  <c r="AEK20" i="1" a="1"/>
  <c r="AEK20" i="1" s="1"/>
  <c r="AEK21" i="1" a="1"/>
  <c r="AEK21" i="1" s="1"/>
  <c r="AFD20" i="1" a="1"/>
  <c r="AFD20" i="1" s="1"/>
  <c r="AFD21" i="1" a="1"/>
  <c r="AFD21" i="1" s="1"/>
  <c r="AGE20" i="1" a="1"/>
  <c r="AGE20" i="1" s="1"/>
  <c r="AGE21" i="1" a="1"/>
  <c r="AGE21" i="1" s="1"/>
  <c r="OX20" i="1" a="1"/>
  <c r="OX20" i="1" s="1"/>
  <c r="OX21" i="1" a="1"/>
  <c r="OX21" i="1" s="1"/>
  <c r="OS20" i="1" a="1"/>
  <c r="OS20" i="1" s="1"/>
  <c r="OS21" i="1" a="1"/>
  <c r="OS21" i="1" s="1"/>
  <c r="PR20" i="1" a="1"/>
  <c r="PR20" i="1" s="1"/>
  <c r="PR21" i="1" a="1"/>
  <c r="PR21" i="1" s="1"/>
  <c r="PV20" i="1" a="1"/>
  <c r="PV20" i="1" s="1"/>
  <c r="PV21" i="1" a="1"/>
  <c r="PV21" i="1" s="1"/>
  <c r="RC20" i="1" a="1"/>
  <c r="RC20" i="1" s="1"/>
  <c r="RC21" i="1" a="1"/>
  <c r="RC21" i="1" s="1"/>
  <c r="UR20" i="1" a="1"/>
  <c r="UR20" i="1" s="1"/>
  <c r="UR21" i="1" a="1"/>
  <c r="UR21" i="1" s="1"/>
  <c r="SK20" i="1" a="1"/>
  <c r="SK20" i="1" s="1"/>
  <c r="SK21" i="1" a="1"/>
  <c r="SK21" i="1" s="1"/>
  <c r="WU20" i="1" a="1"/>
  <c r="WU20" i="1" s="1"/>
  <c r="WU21" i="1" a="1"/>
  <c r="WU21" i="1" s="1"/>
  <c r="QT20" i="1" a="1"/>
  <c r="QT20" i="1" s="1"/>
  <c r="QT21" i="1" a="1"/>
  <c r="QT21" i="1" s="1"/>
  <c r="XK20" i="1" a="1"/>
  <c r="XK20" i="1" s="1"/>
  <c r="XK21" i="1" a="1"/>
  <c r="XK21" i="1" s="1"/>
  <c r="ADP38" i="1" a="1"/>
  <c r="ADP38" i="1" s="1"/>
  <c r="ADP20" i="1" a="1"/>
  <c r="ADP20" i="1" s="1"/>
  <c r="ADP21" i="1" a="1"/>
  <c r="ADP21" i="1" s="1"/>
  <c r="FJ20" i="1" a="1"/>
  <c r="FJ20" i="1" s="1"/>
  <c r="FJ21" i="1" a="1"/>
  <c r="FJ21" i="1" s="1"/>
  <c r="JK20" i="1" a="1"/>
  <c r="JK20" i="1" s="1"/>
  <c r="JK21" i="1" a="1"/>
  <c r="JK21" i="1" s="1"/>
  <c r="YP20" i="1" a="1"/>
  <c r="YP20" i="1" s="1"/>
  <c r="YP21" i="1" a="1"/>
  <c r="YP21" i="1" s="1"/>
  <c r="AAF20" i="1" a="1"/>
  <c r="AAF20" i="1" s="1"/>
  <c r="AAF21" i="1" a="1"/>
  <c r="AAF21" i="1" s="1"/>
  <c r="ABA20" i="1" a="1"/>
  <c r="ABA20" i="1" s="1"/>
  <c r="ABA21" i="1" a="1"/>
  <c r="ABA21" i="1" s="1"/>
  <c r="AEM20" i="1" a="1"/>
  <c r="AEM20" i="1" s="1"/>
  <c r="AEM21" i="1" a="1"/>
  <c r="AEM21" i="1" s="1"/>
  <c r="AFU20" i="1" a="1"/>
  <c r="AFU20" i="1" s="1"/>
  <c r="AFU21" i="1" a="1"/>
  <c r="AFU21" i="1" s="1"/>
  <c r="AGV20" i="1" a="1"/>
  <c r="AGV20" i="1" s="1"/>
  <c r="AGV21" i="1" a="1"/>
  <c r="AGV21" i="1" s="1"/>
  <c r="NB20" i="1" a="1"/>
  <c r="NB20" i="1" s="1"/>
  <c r="NB21" i="1" a="1"/>
  <c r="NB21" i="1" s="1"/>
  <c r="NJ20" i="1" a="1"/>
  <c r="NJ20" i="1" s="1"/>
  <c r="NJ21" i="1" a="1"/>
  <c r="NJ21" i="1" s="1"/>
  <c r="RR20" i="1" a="1"/>
  <c r="RR20" i="1" s="1"/>
  <c r="RR21" i="1" a="1"/>
  <c r="RR21" i="1" s="1"/>
  <c r="SC20" i="1" a="1"/>
  <c r="SC20" i="1" s="1"/>
  <c r="SC21" i="1" a="1"/>
  <c r="SC21" i="1" s="1"/>
  <c r="TK20" i="1" a="1"/>
  <c r="TK20" i="1" s="1"/>
  <c r="TK21" i="1" a="1"/>
  <c r="TK21" i="1" s="1"/>
  <c r="WZ20" i="1" a="1"/>
  <c r="WZ20" i="1" s="1"/>
  <c r="WZ21" i="1" a="1"/>
  <c r="WZ21" i="1" s="1"/>
  <c r="TQ20" i="1" a="1"/>
  <c r="TQ20" i="1" s="1"/>
  <c r="TQ21" i="1" a="1"/>
  <c r="TQ21" i="1" s="1"/>
  <c r="PL20" i="1" a="1"/>
  <c r="PL20" i="1" s="1"/>
  <c r="PL21" i="1" a="1"/>
  <c r="PL21" i="1" s="1"/>
  <c r="RZ20" i="1" a="1"/>
  <c r="RZ20" i="1" s="1"/>
  <c r="RZ21" i="1" a="1"/>
  <c r="RZ21" i="1" s="1"/>
  <c r="ADD38" i="1" a="1"/>
  <c r="ADD38" i="1" s="1"/>
  <c r="ADD20" i="1" a="1"/>
  <c r="ADD20" i="1" s="1"/>
  <c r="ADD21" i="1" a="1"/>
  <c r="ADD21" i="1" s="1"/>
  <c r="ZZ20" i="1" a="1"/>
  <c r="ZZ20" i="1" s="1"/>
  <c r="ZZ21" i="1" a="1"/>
  <c r="ZZ21" i="1" s="1"/>
  <c r="EJ20" i="1" a="1"/>
  <c r="EJ20" i="1" s="1"/>
  <c r="EJ21" i="1" a="1"/>
  <c r="EJ21" i="1" s="1"/>
  <c r="AM20" i="1" a="1"/>
  <c r="AM20" i="1" s="1"/>
  <c r="AM21" i="1" a="1"/>
  <c r="AM21" i="1" s="1"/>
  <c r="ABC20" i="1" a="1"/>
  <c r="ABC20" i="1" s="1"/>
  <c r="ABC21" i="1" a="1"/>
  <c r="ABC21" i="1" s="1"/>
  <c r="AEI20" i="1" a="1"/>
  <c r="AEI20" i="1" s="1"/>
  <c r="AEI21" i="1" a="1"/>
  <c r="AEI21" i="1" s="1"/>
  <c r="AHB20" i="1" a="1"/>
  <c r="AHB20" i="1" s="1"/>
  <c r="AHB21" i="1" a="1"/>
  <c r="AHB21" i="1" s="1"/>
  <c r="AEY20" i="1" a="1"/>
  <c r="AEY20" i="1" s="1"/>
  <c r="AEY21" i="1" a="1"/>
  <c r="AEY21" i="1" s="1"/>
  <c r="NP20" i="1" a="1"/>
  <c r="NP20" i="1" s="1"/>
  <c r="NP21" i="1" a="1"/>
  <c r="NP21" i="1" s="1"/>
  <c r="NZ20" i="1" a="1"/>
  <c r="NZ20" i="1" s="1"/>
  <c r="NZ21" i="1" a="1"/>
  <c r="NZ21" i="1" s="1"/>
  <c r="SV20" i="1" a="1"/>
  <c r="SV20" i="1" s="1"/>
  <c r="SV21" i="1" a="1"/>
  <c r="SV21" i="1" s="1"/>
  <c r="TG20" i="1" a="1"/>
  <c r="TG20" i="1" s="1"/>
  <c r="TG21" i="1" a="1"/>
  <c r="TG21" i="1" s="1"/>
  <c r="UO20" i="1" a="1"/>
  <c r="UO20" i="1" s="1"/>
  <c r="UO21" i="1" a="1"/>
  <c r="UO21" i="1" s="1"/>
  <c r="XW20" i="1" a="1"/>
  <c r="XW20" i="1" s="1"/>
  <c r="XW21" i="1" a="1"/>
  <c r="XW21" i="1" s="1"/>
  <c r="UG20" i="1" a="1"/>
  <c r="UG20" i="1" s="1"/>
  <c r="UG21" i="1" a="1"/>
  <c r="UG21" i="1" s="1"/>
  <c r="QB20" i="1" a="1"/>
  <c r="QB20" i="1" s="1"/>
  <c r="QB21" i="1" a="1"/>
  <c r="QB21" i="1" s="1"/>
  <c r="SP20" i="1" a="1"/>
  <c r="SP20" i="1" s="1"/>
  <c r="SP21" i="1" a="1"/>
  <c r="SP21" i="1" s="1"/>
  <c r="ABL38" i="1" a="1"/>
  <c r="ABL38" i="1" s="1"/>
  <c r="ABL20" i="1" a="1"/>
  <c r="ABL20" i="1" s="1"/>
  <c r="ABL21" i="1" a="1"/>
  <c r="ABL21" i="1" s="1"/>
  <c r="PC20" i="1" a="1"/>
  <c r="PC20" i="1" s="1"/>
  <c r="PC21" i="1" a="1"/>
  <c r="PC21" i="1" s="1"/>
  <c r="VV20" i="1" a="1"/>
  <c r="VV20" i="1" s="1"/>
  <c r="VV21" i="1" a="1"/>
  <c r="VV21" i="1" s="1"/>
  <c r="GX20" i="1" a="1"/>
  <c r="GX20" i="1" s="1"/>
  <c r="GX21" i="1" a="1"/>
  <c r="GX21" i="1" s="1"/>
  <c r="ADT20" i="1" a="1"/>
  <c r="ADT20" i="1" s="1"/>
  <c r="ADT21" i="1" a="1"/>
  <c r="ADT21" i="1" s="1"/>
  <c r="AFE20" i="1" a="1"/>
  <c r="AFE20" i="1" s="1"/>
  <c r="AFE21" i="1" a="1"/>
  <c r="AFE21" i="1" s="1"/>
  <c r="AGF20" i="1" a="1"/>
  <c r="AGF20" i="1" s="1"/>
  <c r="AGF21" i="1" a="1"/>
  <c r="AGF21" i="1" s="1"/>
  <c r="OY20" i="1" a="1"/>
  <c r="OY20" i="1" s="1"/>
  <c r="OY21" i="1" a="1"/>
  <c r="OY21" i="1" s="1"/>
  <c r="OD20" i="1" a="1"/>
  <c r="OD20" i="1" s="1"/>
  <c r="OD21" i="1" a="1"/>
  <c r="OD21" i="1" s="1"/>
  <c r="TZ20" i="1" a="1"/>
  <c r="TZ20" i="1" s="1"/>
  <c r="TZ21" i="1" a="1"/>
  <c r="TZ21" i="1" s="1"/>
  <c r="UD20" i="1" a="1"/>
  <c r="UD20" i="1" s="1"/>
  <c r="UD21" i="1" a="1"/>
  <c r="UD21" i="1" s="1"/>
  <c r="VS20" i="1" a="1"/>
  <c r="VS20" i="1" s="1"/>
  <c r="VS21" i="1" a="1"/>
  <c r="VS21" i="1" s="1"/>
  <c r="PG20" i="1" a="1"/>
  <c r="PG20" i="1" s="1"/>
  <c r="PG21" i="1" a="1"/>
  <c r="PG21" i="1" s="1"/>
  <c r="UW20" i="1" a="1"/>
  <c r="UW20" i="1" s="1"/>
  <c r="UW21" i="1" a="1"/>
  <c r="UW21" i="1" s="1"/>
  <c r="QR20" i="1" a="1"/>
  <c r="QR20" i="1" s="1"/>
  <c r="QR21" i="1" a="1"/>
  <c r="QR21" i="1" s="1"/>
  <c r="TF20" i="1" a="1"/>
  <c r="TF20" i="1" s="1"/>
  <c r="TF21" i="1" a="1"/>
  <c r="TF21" i="1" s="1"/>
  <c r="ADK38" i="1" a="1"/>
  <c r="ADK38" i="1" s="1"/>
  <c r="ADK20" i="1" a="1"/>
  <c r="ADK20" i="1" s="1"/>
  <c r="ADK21" i="1" a="1"/>
  <c r="ADK21" i="1" s="1"/>
  <c r="AFT20" i="1" a="1"/>
  <c r="AFT20" i="1" s="1"/>
  <c r="AFT21" i="1" a="1"/>
  <c r="AFT21" i="1" s="1"/>
  <c r="ABE20" i="1" a="1"/>
  <c r="ABE20" i="1" s="1"/>
  <c r="ABE21" i="1" a="1"/>
  <c r="ABE21" i="1" s="1"/>
  <c r="ABB20" i="1" a="1"/>
  <c r="ABB20" i="1" s="1"/>
  <c r="ABB21" i="1" a="1"/>
  <c r="ABB21" i="1" s="1"/>
  <c r="AEP20" i="1" a="1"/>
  <c r="AEP20" i="1" s="1"/>
  <c r="AEP21" i="1" a="1"/>
  <c r="AEP21" i="1" s="1"/>
  <c r="AGL20" i="1" a="1"/>
  <c r="AGL20" i="1" s="1"/>
  <c r="AGL21" i="1" a="1"/>
  <c r="AGL21" i="1" s="1"/>
  <c r="AGW20" i="1" a="1"/>
  <c r="AGW20" i="1" s="1"/>
  <c r="AGW21" i="1" a="1"/>
  <c r="AGW21" i="1" s="1"/>
  <c r="MH20" i="1" a="1"/>
  <c r="MH20" i="1" s="1"/>
  <c r="MH21" i="1" a="1"/>
  <c r="MH21" i="1" s="1"/>
  <c r="OT20" i="1" a="1"/>
  <c r="OT20" i="1" s="1"/>
  <c r="OT21" i="1" a="1"/>
  <c r="OT21" i="1" s="1"/>
  <c r="VD20" i="1" a="1"/>
  <c r="VD20" i="1" s="1"/>
  <c r="VD21" i="1" a="1"/>
  <c r="VD21" i="1" s="1"/>
  <c r="VH20" i="1" a="1"/>
  <c r="VH20" i="1" s="1"/>
  <c r="VH21" i="1" a="1"/>
  <c r="VH21" i="1" s="1"/>
  <c r="WP20" i="1" a="1"/>
  <c r="WP20" i="1" s="1"/>
  <c r="WP21" i="1" a="1"/>
  <c r="WP21" i="1" s="1"/>
  <c r="QJ20" i="1" a="1"/>
  <c r="QJ20" i="1" s="1"/>
  <c r="QJ21" i="1" a="1"/>
  <c r="QJ21" i="1" s="1"/>
  <c r="VM20" i="1" a="1"/>
  <c r="VM20" i="1" s="1"/>
  <c r="VM21" i="1" a="1"/>
  <c r="VM21" i="1" s="1"/>
  <c r="RH20" i="1" a="1"/>
  <c r="RH20" i="1" s="1"/>
  <c r="RH21" i="1" a="1"/>
  <c r="RH21" i="1" s="1"/>
  <c r="TV20" i="1" a="1"/>
  <c r="TV20" i="1" s="1"/>
  <c r="TV21" i="1" a="1"/>
  <c r="TV21" i="1" s="1"/>
  <c r="ADE38" i="1" a="1"/>
  <c r="ADE38" i="1" s="1"/>
  <c r="ADE20" i="1" a="1"/>
  <c r="ADE20" i="1" s="1"/>
  <c r="ADE21" i="1" a="1"/>
  <c r="ADE21" i="1" s="1"/>
  <c r="CL20" i="1" a="1"/>
  <c r="CL20" i="1" s="1"/>
  <c r="CL21" i="1" a="1"/>
  <c r="CL21" i="1" s="1"/>
  <c r="AFV20" i="1" a="1"/>
  <c r="AFV20" i="1" s="1"/>
  <c r="AFV21" i="1" a="1"/>
  <c r="AFV21" i="1" s="1"/>
  <c r="AEX20" i="1" a="1"/>
  <c r="AEX20" i="1" s="1"/>
  <c r="AEX21" i="1" a="1"/>
  <c r="AEX21" i="1" s="1"/>
  <c r="NC20" i="1" a="1"/>
  <c r="NC20" i="1" s="1"/>
  <c r="NC21" i="1" a="1"/>
  <c r="NC21" i="1" s="1"/>
  <c r="MQ20" i="1" a="1"/>
  <c r="MQ20" i="1" s="1"/>
  <c r="MQ21" i="1" a="1"/>
  <c r="MQ21" i="1" s="1"/>
  <c r="WA20" i="1" a="1"/>
  <c r="WA20" i="1" s="1"/>
  <c r="WA21" i="1" a="1"/>
  <c r="WA21" i="1" s="1"/>
  <c r="WL20" i="1" a="1"/>
  <c r="WL20" i="1" s="1"/>
  <c r="WL21" i="1" a="1"/>
  <c r="WL21" i="1" s="1"/>
  <c r="XT20" i="1" a="1"/>
  <c r="XT20" i="1" s="1"/>
  <c r="XT21" i="1" a="1"/>
  <c r="XT21" i="1" s="1"/>
  <c r="PK20" i="1" a="1"/>
  <c r="PK20" i="1" s="1"/>
  <c r="PK21" i="1" a="1"/>
  <c r="PK21" i="1" s="1"/>
  <c r="WC20" i="1" a="1"/>
  <c r="WC20" i="1" s="1"/>
  <c r="WC21" i="1" a="1"/>
  <c r="WC21" i="1" s="1"/>
  <c r="RX20" i="1" a="1"/>
  <c r="RX20" i="1" s="1"/>
  <c r="RX21" i="1" a="1"/>
  <c r="RX21" i="1" s="1"/>
  <c r="UL20" i="1" a="1"/>
  <c r="UL20" i="1" s="1"/>
  <c r="UL21" i="1" a="1"/>
  <c r="UL21" i="1" s="1"/>
  <c r="ADM38" i="1" a="1"/>
  <c r="ADM38" i="1" s="1"/>
  <c r="ADM20" i="1" a="1"/>
  <c r="ADM20" i="1" s="1"/>
  <c r="ADM21" i="1" a="1"/>
  <c r="ADM21" i="1" s="1"/>
  <c r="AGJ20" i="1" a="1"/>
  <c r="AGJ20" i="1" s="1"/>
  <c r="AGJ21" i="1" a="1"/>
  <c r="AGJ21" i="1" s="1"/>
  <c r="LF20" i="1" a="1"/>
  <c r="LF20" i="1" s="1"/>
  <c r="LF21" i="1" a="1"/>
  <c r="LF21" i="1" s="1"/>
  <c r="AFP20" i="1" a="1"/>
  <c r="AFP20" i="1" s="1"/>
  <c r="AFP21" i="1" a="1"/>
  <c r="AFP21" i="1" s="1"/>
  <c r="NQ20" i="1" a="1"/>
  <c r="NQ20" i="1" s="1"/>
  <c r="NQ21" i="1" a="1"/>
  <c r="NQ21" i="1" s="1"/>
  <c r="NK20" i="1" a="1"/>
  <c r="NK20" i="1" s="1"/>
  <c r="NK21" i="1" a="1"/>
  <c r="NK21" i="1" s="1"/>
  <c r="QK20" i="1" a="1"/>
  <c r="QK20" i="1" s="1"/>
  <c r="QK21" i="1" a="1"/>
  <c r="QK21" i="1" s="1"/>
  <c r="XE20" i="1" a="1"/>
  <c r="XE20" i="1" s="1"/>
  <c r="XE21" i="1" a="1"/>
  <c r="XE21" i="1" s="1"/>
  <c r="XP20" i="1" a="1"/>
  <c r="XP20" i="1" s="1"/>
  <c r="XP21" i="1" a="1"/>
  <c r="XP21" i="1" s="1"/>
  <c r="UE20" i="1" a="1"/>
  <c r="UE20" i="1" s="1"/>
  <c r="UE21" i="1" a="1"/>
  <c r="UE21" i="1" s="1"/>
  <c r="RN20" i="1" a="1"/>
  <c r="RN20" i="1" s="1"/>
  <c r="RN21" i="1" a="1"/>
  <c r="RN21" i="1" s="1"/>
  <c r="WS20" i="1" a="1"/>
  <c r="WS20" i="1" s="1"/>
  <c r="WS21" i="1" a="1"/>
  <c r="WS21" i="1" s="1"/>
  <c r="SN20" i="1" a="1"/>
  <c r="SN20" i="1" s="1"/>
  <c r="SN21" i="1" a="1"/>
  <c r="SN21" i="1" s="1"/>
  <c r="VB20" i="1" a="1"/>
  <c r="VB20" i="1" s="1"/>
  <c r="VB21" i="1" a="1"/>
  <c r="VB21" i="1" s="1"/>
  <c r="ADF38" i="1" a="1"/>
  <c r="ADF38" i="1" s="1"/>
  <c r="ADF20" i="1" a="1"/>
  <c r="ADF20" i="1" s="1"/>
  <c r="ADF21" i="1" a="1"/>
  <c r="ADF21" i="1" s="1"/>
  <c r="NN20" i="1" a="1"/>
  <c r="NN20" i="1" s="1"/>
  <c r="NN21" i="1" a="1"/>
  <c r="NN21" i="1" s="1"/>
  <c r="TA20" i="1" a="1"/>
  <c r="TA20" i="1" s="1"/>
  <c r="TA21" i="1" a="1"/>
  <c r="TA21" i="1" s="1"/>
  <c r="AGG20" i="1" a="1"/>
  <c r="AGG20" i="1" s="1"/>
  <c r="AGG21" i="1" a="1"/>
  <c r="AGG21" i="1" s="1"/>
  <c r="OZ20" i="1" a="1"/>
  <c r="OZ20" i="1" s="1"/>
  <c r="OZ21" i="1" a="1"/>
  <c r="OZ21" i="1" s="1"/>
  <c r="OA20" i="1" a="1"/>
  <c r="OA20" i="1" s="1"/>
  <c r="OA21" i="1" a="1"/>
  <c r="OA21" i="1" s="1"/>
  <c r="PO20" i="1" a="1"/>
  <c r="PO20" i="1" s="1"/>
  <c r="PO21" i="1" a="1"/>
  <c r="PO21" i="1" s="1"/>
  <c r="PS20" i="1" a="1"/>
  <c r="PS20" i="1" s="1"/>
  <c r="PS21" i="1" a="1"/>
  <c r="PS21" i="1" s="1"/>
  <c r="XQ20" i="1" a="1"/>
  <c r="XQ20" i="1" s="1"/>
  <c r="XQ21" i="1" a="1"/>
  <c r="XQ21" i="1" s="1"/>
  <c r="PD20" i="1" a="1"/>
  <c r="PD20" i="1" s="1"/>
  <c r="PD21" i="1" a="1"/>
  <c r="PD21" i="1" s="1"/>
  <c r="SR20" i="1" a="1"/>
  <c r="SR20" i="1" s="1"/>
  <c r="SR21" i="1" a="1"/>
  <c r="SR21" i="1" s="1"/>
  <c r="XI20" i="1" a="1"/>
  <c r="XI20" i="1" s="1"/>
  <c r="XI21" i="1" a="1"/>
  <c r="XI21" i="1" s="1"/>
  <c r="TD20" i="1" a="1"/>
  <c r="TD20" i="1" s="1"/>
  <c r="TD21" i="1" a="1"/>
  <c r="TD21" i="1" s="1"/>
  <c r="VR20" i="1" a="1"/>
  <c r="VR20" i="1" s="1"/>
  <c r="VR21" i="1" a="1"/>
  <c r="VR21" i="1" s="1"/>
  <c r="ADN38" i="1" a="1"/>
  <c r="ADN38" i="1" s="1"/>
  <c r="ADN20" i="1" a="1"/>
  <c r="ADN20" i="1" s="1"/>
  <c r="ADN21" i="1" a="1"/>
  <c r="ADN21" i="1" s="1"/>
  <c r="KA20" i="1" a="1"/>
  <c r="KA20" i="1" s="1"/>
  <c r="KA21" i="1" a="1"/>
  <c r="KA21" i="1" s="1"/>
  <c r="KK20" i="1" a="1"/>
  <c r="KK20" i="1" s="1"/>
  <c r="KK21" i="1" a="1"/>
  <c r="KK21" i="1" s="1"/>
  <c r="AGM20" i="1" a="1"/>
  <c r="AGM20" i="1" s="1"/>
  <c r="AGM21" i="1" a="1"/>
  <c r="AGM21" i="1" s="1"/>
  <c r="OE20" i="1" a="1"/>
  <c r="OE20" i="1" s="1"/>
  <c r="OE21" i="1" a="1"/>
  <c r="OE21" i="1" s="1"/>
  <c r="RO20" i="1" a="1"/>
  <c r="RO20" i="1" s="1"/>
  <c r="RO21" i="1" a="1"/>
  <c r="RO21" i="1" s="1"/>
  <c r="QV20" i="1" a="1"/>
  <c r="QV20" i="1" s="1"/>
  <c r="QV21" i="1" a="1"/>
  <c r="QV21" i="1" s="1"/>
  <c r="WM20" i="1" a="1"/>
  <c r="WM20" i="1" s="1"/>
  <c r="WM21" i="1" a="1"/>
  <c r="WM21" i="1" s="1"/>
  <c r="QG20" i="1" a="1"/>
  <c r="QG20" i="1" s="1"/>
  <c r="QG21" i="1" a="1"/>
  <c r="QG21" i="1" s="1"/>
  <c r="TO20" i="1" a="1"/>
  <c r="TO20" i="1" s="1"/>
  <c r="TO21" i="1" a="1"/>
  <c r="TO21" i="1" s="1"/>
  <c r="PJ20" i="1" a="1"/>
  <c r="PJ20" i="1" s="1"/>
  <c r="PJ21" i="1" a="1"/>
  <c r="PJ21" i="1" s="1"/>
  <c r="TT20" i="1" a="1"/>
  <c r="TT20" i="1" s="1"/>
  <c r="TT21" i="1" a="1"/>
  <c r="TT21" i="1" s="1"/>
  <c r="WH20" i="1" a="1"/>
  <c r="WH20" i="1" s="1"/>
  <c r="WH21" i="1" a="1"/>
  <c r="WH21" i="1" s="1"/>
  <c r="ADG38" i="1" a="1"/>
  <c r="ADG38" i="1" s="1"/>
  <c r="ADG20" i="1" a="1"/>
  <c r="ADG20" i="1" s="1"/>
  <c r="ADG21" i="1" a="1"/>
  <c r="ADG21" i="1" s="1"/>
  <c r="JV20" i="1" a="1"/>
  <c r="JV20" i="1" s="1"/>
  <c r="JV21" i="1" a="1"/>
  <c r="JV21" i="1" s="1"/>
  <c r="ND20" i="1" a="1"/>
  <c r="ND20" i="1" s="1"/>
  <c r="ND21" i="1" a="1"/>
  <c r="ND21" i="1" s="1"/>
  <c r="QA20" i="1" a="1"/>
  <c r="QA20" i="1" s="1"/>
  <c r="QA21" i="1" a="1"/>
  <c r="QA21" i="1" s="1"/>
  <c r="RK20" i="1" a="1"/>
  <c r="RK20" i="1" s="1"/>
  <c r="RK21" i="1" a="1"/>
  <c r="RK21" i="1" s="1"/>
  <c r="US20" i="1" a="1"/>
  <c r="US20" i="1" s="1"/>
  <c r="US21" i="1" a="1"/>
  <c r="US21" i="1" s="1"/>
  <c r="PZ20" i="1" a="1"/>
  <c r="PZ20" i="1" s="1"/>
  <c r="PZ21" i="1" a="1"/>
  <c r="PZ21" i="1" s="1"/>
  <c r="UJ20" i="1" a="1"/>
  <c r="UJ20" i="1" s="1"/>
  <c r="UJ21" i="1" a="1"/>
  <c r="UJ21" i="1" s="1"/>
  <c r="WX20" i="1" a="1"/>
  <c r="WX20" i="1" s="1"/>
  <c r="WX21" i="1" a="1"/>
  <c r="WX21" i="1" s="1"/>
  <c r="ADO38" i="1" a="1"/>
  <c r="ADO38" i="1" s="1"/>
  <c r="ADO20" i="1" a="1"/>
  <c r="ADO20" i="1" s="1"/>
  <c r="ADO21" i="1" a="1"/>
  <c r="ADO21" i="1" s="1"/>
  <c r="AAK20" i="1" a="1"/>
  <c r="AAK20" i="1" s="1"/>
  <c r="AAK21" i="1" a="1"/>
  <c r="AAK21" i="1" s="1"/>
  <c r="MG20" i="1" a="1"/>
  <c r="MG20" i="1" s="1"/>
  <c r="MG21" i="1" a="1"/>
  <c r="MG21" i="1" s="1"/>
  <c r="JQ20" i="1" a="1"/>
  <c r="JQ20" i="1" s="1"/>
  <c r="JQ21" i="1" a="1"/>
  <c r="JQ21" i="1" s="1"/>
  <c r="AEC20" i="1" a="1"/>
  <c r="AEC20" i="1" s="1"/>
  <c r="AEC21" i="1" a="1"/>
  <c r="AEC21" i="1" s="1"/>
  <c r="VW20" i="1" a="1"/>
  <c r="VW20" i="1" s="1"/>
  <c r="VW21" i="1" a="1"/>
  <c r="VW21" i="1" s="1"/>
  <c r="QP20" i="1" a="1"/>
  <c r="QP20" i="1" s="1"/>
  <c r="QP21" i="1" a="1"/>
  <c r="QP21" i="1" s="1"/>
  <c r="UZ20" i="1" a="1"/>
  <c r="UZ20" i="1" s="1"/>
  <c r="UZ21" i="1" a="1"/>
  <c r="UZ21" i="1" s="1"/>
  <c r="XN20" i="1" a="1"/>
  <c r="XN20" i="1" s="1"/>
  <c r="XN21" i="1" a="1"/>
  <c r="XN21" i="1" s="1"/>
  <c r="ADH38" i="1" a="1"/>
  <c r="ADH38" i="1" s="1"/>
  <c r="ADH20" i="1" a="1"/>
  <c r="ADH20" i="1" s="1"/>
  <c r="ADH21" i="1" a="1"/>
  <c r="ADH21" i="1" s="1"/>
  <c r="AAH20" i="1" a="1"/>
  <c r="AAH20" i="1" s="1"/>
  <c r="AAH21" i="1" a="1"/>
  <c r="AAH21" i="1" s="1"/>
  <c r="MP20" i="1" a="1"/>
  <c r="MP20" i="1" s="1"/>
  <c r="MP21" i="1" a="1"/>
  <c r="MP21" i="1" s="1"/>
  <c r="NL20" i="1" a="1"/>
  <c r="NL20" i="1" s="1"/>
  <c r="NL21" i="1" a="1"/>
  <c r="NL21" i="1" s="1"/>
  <c r="VP20" i="1" a="1"/>
  <c r="VP20" i="1" s="1"/>
  <c r="VP21" i="1" a="1"/>
  <c r="VP21" i="1" s="1"/>
  <c r="ADI38" i="1" a="1"/>
  <c r="ADI38" i="1" s="1"/>
  <c r="ADI20" i="1" a="1"/>
  <c r="ADI20" i="1" s="1"/>
  <c r="ADI21" i="1" a="1"/>
  <c r="ADI21" i="1" s="1"/>
  <c r="AAJ20" i="1" a="1"/>
  <c r="AAJ20" i="1" s="1"/>
  <c r="AAJ21" i="1" a="1"/>
  <c r="AAJ21" i="1" s="1"/>
  <c r="EZ20" i="1" a="1"/>
  <c r="EZ20" i="1" s="1"/>
  <c r="EZ21" i="1" a="1"/>
  <c r="EZ21" i="1" s="1"/>
  <c r="KZ20" i="1" a="1"/>
  <c r="KZ20" i="1" s="1"/>
  <c r="KZ21" i="1" a="1"/>
  <c r="KZ21" i="1" s="1"/>
  <c r="ZG20" i="1" a="1"/>
  <c r="ZG20" i="1" s="1"/>
  <c r="ZG21" i="1" a="1"/>
  <c r="ZG21" i="1" s="1"/>
  <c r="RV20" i="1" a="1"/>
  <c r="RV20" i="1" s="1"/>
  <c r="RV21" i="1" a="1"/>
  <c r="RV21" i="1" s="1"/>
  <c r="ADJ38" i="1" a="1"/>
  <c r="ADJ38" i="1" s="1"/>
  <c r="ADJ20" i="1" a="1"/>
  <c r="ADJ20" i="1" s="1"/>
  <c r="ADJ21" i="1" a="1"/>
  <c r="ADJ21" i="1" s="1"/>
  <c r="EP20" i="1" a="1"/>
  <c r="EP20" i="1" s="1"/>
  <c r="EP21" i="1" a="1"/>
  <c r="EP21" i="1" s="1"/>
  <c r="AAI20" i="1" a="1"/>
  <c r="AAI20" i="1" s="1"/>
  <c r="AAI21" i="1" a="1"/>
  <c r="AAI21" i="1" s="1"/>
  <c r="FA35" i="1" a="1"/>
  <c r="FA35" i="1" s="1"/>
  <c r="FA20" i="1" a="1"/>
  <c r="FA20" i="1" s="1"/>
  <c r="FA21" i="1" a="1"/>
  <c r="FA21" i="1" s="1"/>
  <c r="AEG20" i="1" a="1"/>
  <c r="AEG20" i="1" s="1"/>
  <c r="AEG21" i="1" a="1"/>
  <c r="AEG21" i="1" s="1"/>
  <c r="YF20" i="1" a="1"/>
  <c r="YF20" i="1" s="1"/>
  <c r="YF21" i="1" a="1"/>
  <c r="YF21" i="1" s="1"/>
  <c r="QU20" i="1" a="1"/>
  <c r="QU20" i="1" s="1"/>
  <c r="QU21" i="1" a="1"/>
  <c r="QU21" i="1" s="1"/>
  <c r="LA20" i="1" a="1"/>
  <c r="LA20" i="1" s="1"/>
  <c r="LA21" i="1" a="1"/>
  <c r="LA21" i="1" s="1"/>
  <c r="AAA20" i="1" a="1"/>
  <c r="AAA20" i="1" s="1"/>
  <c r="AAA21" i="1" a="1"/>
  <c r="AAA21" i="1" s="1"/>
  <c r="DO36" i="1" a="1"/>
  <c r="DO36" i="1" s="1"/>
  <c r="DO20" i="1" a="1"/>
  <c r="DO20" i="1" s="1"/>
  <c r="DO21" i="1" a="1"/>
  <c r="DO21" i="1" s="1"/>
  <c r="AAG20" i="1" a="1"/>
  <c r="AAG20" i="1" s="1"/>
  <c r="AAG21" i="1" a="1"/>
  <c r="AAG21" i="1" s="1"/>
  <c r="AAW20" i="1" a="1"/>
  <c r="AAW20" i="1" s="1"/>
  <c r="AAW21" i="1" a="1"/>
  <c r="AAW21" i="1" s="1"/>
  <c r="JH36" i="1"/>
  <c r="AP20" i="1" a="1"/>
  <c r="AP20" i="1" s="1"/>
  <c r="JH20" i="1" s="1"/>
  <c r="AP21" i="1" a="1"/>
  <c r="AP21" i="1" s="1"/>
  <c r="JH21" i="1" s="1"/>
  <c r="J20" i="1" a="1"/>
  <c r="J20" i="1" s="1"/>
  <c r="J21" i="1" a="1"/>
  <c r="J21" i="1" s="1"/>
  <c r="AAO20" i="1" a="1"/>
  <c r="AAO20" i="1" s="1"/>
  <c r="AAO21" i="1" a="1"/>
  <c r="AAO21" i="1" s="1"/>
  <c r="AAB20" i="1" a="1"/>
  <c r="AAB20" i="1" s="1"/>
  <c r="AAB21" i="1" a="1"/>
  <c r="AAB21" i="1" s="1"/>
  <c r="LG20" i="1" a="1"/>
  <c r="LG20" i="1" s="1"/>
  <c r="LG21" i="1" a="1"/>
  <c r="LG21" i="1" s="1"/>
  <c r="ACJ20" i="1" a="1"/>
  <c r="ACJ20" i="1" s="1"/>
  <c r="ACJ21" i="1" a="1"/>
  <c r="ACJ21" i="1" s="1"/>
  <c r="AET20" i="1" a="1"/>
  <c r="AET20" i="1" s="1"/>
  <c r="AET21" i="1" a="1"/>
  <c r="AET21" i="1" s="1"/>
  <c r="AFY20" i="1" a="1"/>
  <c r="AFY20" i="1" s="1"/>
  <c r="AFY21" i="1" a="1"/>
  <c r="AFY21" i="1" s="1"/>
  <c r="OM20" i="1" a="1"/>
  <c r="OM20" i="1" s="1"/>
  <c r="OM21" i="1" a="1"/>
  <c r="OM21" i="1" s="1"/>
  <c r="MK20" i="1" a="1"/>
  <c r="MK20" i="1" s="1"/>
  <c r="MK21" i="1" a="1"/>
  <c r="MK21" i="1" s="1"/>
  <c r="OF20" i="1" a="1"/>
  <c r="OF20" i="1" s="1"/>
  <c r="OF21" i="1" a="1"/>
  <c r="OF21" i="1" s="1"/>
  <c r="XB20" i="1" a="1"/>
  <c r="XB20" i="1" s="1"/>
  <c r="XB21" i="1" a="1"/>
  <c r="XB21" i="1" s="1"/>
  <c r="WI20" i="1" a="1"/>
  <c r="WI20" i="1" s="1"/>
  <c r="WI21" i="1" a="1"/>
  <c r="WI21" i="1" s="1"/>
  <c r="TI20" i="1" a="1"/>
  <c r="TI20" i="1" s="1"/>
  <c r="TI21" i="1" a="1"/>
  <c r="TI21" i="1" s="1"/>
  <c r="VT20" i="1" a="1"/>
  <c r="VT20" i="1" s="1"/>
  <c r="VT21" i="1" a="1"/>
  <c r="VT21" i="1" s="1"/>
  <c r="PX20" i="1" a="1"/>
  <c r="PX20" i="1" s="1"/>
  <c r="PX21" i="1" a="1"/>
  <c r="PX21" i="1" s="1"/>
  <c r="SL20" i="1" a="1"/>
  <c r="SL20" i="1" s="1"/>
  <c r="SL21" i="1" a="1"/>
  <c r="SL21" i="1" s="1"/>
  <c r="WV20" i="1" a="1"/>
  <c r="WV20" i="1" s="1"/>
  <c r="WV21" i="1" a="1"/>
  <c r="WV21" i="1" s="1"/>
  <c r="EO20" i="1" a="1"/>
  <c r="EO20" i="1" s="1"/>
  <c r="EO21" i="1" a="1"/>
  <c r="EO21" i="1" s="1"/>
  <c r="AAL20" i="1" a="1"/>
  <c r="AAL20" i="1" s="1"/>
  <c r="AAL21" i="1" a="1"/>
  <c r="AAL21" i="1" s="1"/>
  <c r="DK76" i="1" a="1"/>
  <c r="DK76" i="1" s="1"/>
  <c r="ADL70" i="1" a="1"/>
  <c r="ADL70" i="1" s="1"/>
  <c r="ACN20" i="1" a="1"/>
  <c r="ACN20" i="1" s="1"/>
  <c r="ACN21" i="1" a="1"/>
  <c r="ACN21" i="1" s="1"/>
  <c r="L20" i="1" a="1"/>
  <c r="L20" i="1" s="1"/>
  <c r="GW20" i="1" s="1" a="1"/>
  <c r="GW20" i="1" s="1"/>
  <c r="L21" i="1" a="1"/>
  <c r="L21" i="1" s="1"/>
  <c r="GW21" i="1" s="1" a="1"/>
  <c r="GW21" i="1" s="1"/>
  <c r="AR20" i="1" a="1"/>
  <c r="AR20" i="1" s="1"/>
  <c r="AR21" i="1" a="1"/>
  <c r="AR21" i="1" s="1"/>
  <c r="JR20" i="1" a="1"/>
  <c r="JR20" i="1" s="1"/>
  <c r="JR21" i="1" a="1"/>
  <c r="JR21" i="1" s="1"/>
  <c r="AEU20" i="1" a="1"/>
  <c r="AEU20" i="1" s="1"/>
  <c r="AEU21" i="1" a="1"/>
  <c r="AEU21" i="1" s="1"/>
  <c r="TL20" i="1" a="1"/>
  <c r="TL20" i="1" s="1"/>
  <c r="TL21" i="1" a="1"/>
  <c r="TL21" i="1" s="1"/>
  <c r="KX20" i="1" a="1"/>
  <c r="KX20" i="1" s="1"/>
  <c r="KX21" i="1" a="1"/>
  <c r="KX21" i="1" s="1"/>
  <c r="VE20" i="1" a="1"/>
  <c r="VE20" i="1" s="1"/>
  <c r="VE21" i="1" a="1"/>
  <c r="VE21" i="1" s="1"/>
  <c r="WF20" i="1" a="1"/>
  <c r="WF20" i="1" s="1"/>
  <c r="WF21" i="1" a="1"/>
  <c r="WF21" i="1" s="1"/>
  <c r="JS20" i="1" a="1"/>
  <c r="JS20" i="1" s="1"/>
  <c r="JS21" i="1" a="1"/>
  <c r="JS21" i="1" s="1"/>
  <c r="DP20" i="1" a="1"/>
  <c r="DP20" i="1" s="1"/>
  <c r="DP21" i="1" a="1"/>
  <c r="DP21" i="1" s="1"/>
  <c r="GG20" i="1" a="1"/>
  <c r="GG20" i="1" s="1"/>
  <c r="GG21" i="1" a="1"/>
  <c r="GG21" i="1" s="1"/>
  <c r="EB20" i="1" a="1"/>
  <c r="EB20" i="1" s="1"/>
  <c r="EB21" i="1" a="1"/>
  <c r="EB21" i="1" s="1"/>
  <c r="YR20" i="1" a="1"/>
  <c r="YR20" i="1" s="1"/>
  <c r="YR21" i="1" a="1"/>
  <c r="YR21" i="1" s="1"/>
  <c r="AEN20" i="1" a="1"/>
  <c r="AEN20" i="1" s="1"/>
  <c r="AEN21" i="1" a="1"/>
  <c r="AEN21" i="1" s="1"/>
  <c r="AFI20" i="1" a="1"/>
  <c r="AFI20" i="1" s="1"/>
  <c r="AFI21" i="1" a="1"/>
  <c r="AFI21" i="1" s="1"/>
  <c r="MV20" i="1" a="1"/>
  <c r="MV20" i="1" s="1"/>
  <c r="MV21" i="1" a="1"/>
  <c r="MV21" i="1" s="1"/>
  <c r="NT20" i="1" a="1"/>
  <c r="NT20" i="1" s="1"/>
  <c r="NT21" i="1" a="1"/>
  <c r="NT21" i="1" s="1"/>
  <c r="OV20" i="1" a="1"/>
  <c r="OV20" i="1" s="1"/>
  <c r="OV21" i="1" a="1"/>
  <c r="OV21" i="1" s="1"/>
  <c r="QL20" i="1" a="1"/>
  <c r="QL20" i="1" s="1"/>
  <c r="QL21" i="1" a="1"/>
  <c r="QL21" i="1" s="1"/>
  <c r="XF20" i="1" a="1"/>
  <c r="XF20" i="1" s="1"/>
  <c r="XF21" i="1" a="1"/>
  <c r="XF21" i="1" s="1"/>
  <c r="UM20" i="1" a="1"/>
  <c r="UM20" i="1" s="1"/>
  <c r="UM21" i="1" a="1"/>
  <c r="UM21" i="1" s="1"/>
  <c r="WQ20" i="1" a="1"/>
  <c r="WQ20" i="1" s="1"/>
  <c r="WQ21" i="1" a="1"/>
  <c r="WQ21" i="1" s="1"/>
  <c r="QN20" i="1" a="1"/>
  <c r="QN20" i="1" s="1"/>
  <c r="QN21" i="1" a="1"/>
  <c r="QN21" i="1" s="1"/>
  <c r="TB20" i="1" a="1"/>
  <c r="TB20" i="1" s="1"/>
  <c r="TB21" i="1" a="1"/>
  <c r="TB21" i="1" s="1"/>
  <c r="XL20" i="1" a="1"/>
  <c r="XL20" i="1" s="1"/>
  <c r="XL21" i="1" a="1"/>
  <c r="XL21" i="1" s="1"/>
  <c r="DK75" i="1" a="1"/>
  <c r="DK75" i="1" s="1"/>
  <c r="ADL69" i="1" a="1"/>
  <c r="ADL69" i="1" s="1"/>
  <c r="QO20" i="1" a="1"/>
  <c r="QO20" i="1" s="1"/>
  <c r="QO21" i="1" a="1"/>
  <c r="QO21" i="1" s="1"/>
  <c r="YV20" i="1" a="1"/>
  <c r="YV20" i="1" s="1"/>
  <c r="YV21" i="1" a="1"/>
  <c r="YV21" i="1" s="1"/>
  <c r="ADV20" i="1" a="1"/>
  <c r="ADV20" i="1" s="1"/>
  <c r="ADV21" i="1" a="1"/>
  <c r="ADV21" i="1" s="1"/>
  <c r="TH20" i="1" a="1"/>
  <c r="TH20" i="1" s="1"/>
  <c r="TH21" i="1" a="1"/>
  <c r="TH21" i="1" s="1"/>
  <c r="MU20" i="1" a="1"/>
  <c r="MU20" i="1" s="1"/>
  <c r="MU21" i="1" a="1"/>
  <c r="MU21" i="1" s="1"/>
  <c r="ACK20" i="1" a="1"/>
  <c r="ACK20" i="1" s="1"/>
  <c r="ACK21" i="1" a="1"/>
  <c r="ACK21" i="1" s="1"/>
  <c r="JX20" i="1" a="1"/>
  <c r="JX20" i="1" s="1"/>
  <c r="JX21" i="1" a="1"/>
  <c r="JX21" i="1" s="1"/>
  <c r="DV20" i="1" a="1"/>
  <c r="DV20" i="1" s="1"/>
  <c r="DV21" i="1" a="1"/>
  <c r="DV21" i="1" s="1"/>
  <c r="KN20" i="1" a="1"/>
  <c r="KN20" i="1" s="1"/>
  <c r="KN21" i="1" a="1"/>
  <c r="KN21" i="1" s="1"/>
  <c r="S20" i="1" a="1"/>
  <c r="S20" i="1" s="1"/>
  <c r="S21" i="1" a="1"/>
  <c r="S21" i="1" s="1"/>
  <c r="ADY20" i="1" a="1"/>
  <c r="ADY20" i="1" s="1"/>
  <c r="ADY21" i="1" a="1"/>
  <c r="ADY21" i="1" s="1"/>
  <c r="AGP20" i="1" a="1"/>
  <c r="AGP20" i="1" s="1"/>
  <c r="AGP21" i="1" a="1"/>
  <c r="AGP21" i="1" s="1"/>
  <c r="NE20" i="1" a="1"/>
  <c r="NE20" i="1" s="1"/>
  <c r="NE21" i="1" a="1"/>
  <c r="NE21" i="1" s="1"/>
  <c r="OH20" i="1" a="1"/>
  <c r="OH20" i="1" s="1"/>
  <c r="OH21" i="1" a="1"/>
  <c r="OH21" i="1" s="1"/>
  <c r="MS20" i="1" a="1"/>
  <c r="MS20" i="1" s="1"/>
  <c r="MS21" i="1" a="1"/>
  <c r="MS21" i="1" s="1"/>
  <c r="PP20" i="1" a="1"/>
  <c r="PP20" i="1" s="1"/>
  <c r="PP21" i="1" a="1"/>
  <c r="PP21" i="1" s="1"/>
  <c r="PT20" i="1" a="1"/>
  <c r="PT20" i="1" s="1"/>
  <c r="PT21" i="1" a="1"/>
  <c r="PT21" i="1" s="1"/>
  <c r="VJ20" i="1" a="1"/>
  <c r="VJ20" i="1" s="1"/>
  <c r="VJ21" i="1" a="1"/>
  <c r="VJ21" i="1" s="1"/>
  <c r="XU20" i="1" a="1"/>
  <c r="XU20" i="1" s="1"/>
  <c r="XU21" i="1" a="1"/>
  <c r="XU21" i="1" s="1"/>
  <c r="RD20" i="1" a="1"/>
  <c r="RD20" i="1" s="1"/>
  <c r="RD21" i="1" a="1"/>
  <c r="RD21" i="1" s="1"/>
  <c r="TR20" i="1" a="1"/>
  <c r="TR20" i="1" s="1"/>
  <c r="TR21" i="1" a="1"/>
  <c r="TR21" i="1" s="1"/>
  <c r="PM20" i="1" a="1"/>
  <c r="PM20" i="1" s="1"/>
  <c r="PM21" i="1" a="1"/>
  <c r="PM21" i="1" s="1"/>
  <c r="DK74" i="1" a="1"/>
  <c r="DK74" i="1" s="1"/>
  <c r="ADL68" i="1" a="1"/>
  <c r="ADL68" i="1" s="1"/>
  <c r="RM20" i="1" a="1"/>
  <c r="RM20" i="1" s="1"/>
  <c r="RM21" i="1" a="1"/>
  <c r="RM21" i="1" s="1"/>
  <c r="XY20" i="1" a="1"/>
  <c r="XY20" i="1" s="1"/>
  <c r="XY21" i="1" a="1"/>
  <c r="XY21" i="1" s="1"/>
  <c r="ACH20" i="1" a="1"/>
  <c r="ACH20" i="1" s="1"/>
  <c r="ACH21" i="1" a="1"/>
  <c r="ACH21" i="1" s="1"/>
  <c r="ADU20" i="1" a="1"/>
  <c r="ADU20" i="1" s="1"/>
  <c r="ADU21" i="1" a="1"/>
  <c r="ADU21" i="1" s="1"/>
  <c r="GZ20" i="1" a="1"/>
  <c r="GZ20" i="1" s="1"/>
  <c r="GZ21" i="1" a="1"/>
  <c r="GZ21" i="1" s="1"/>
  <c r="ACI20" i="1" a="1"/>
  <c r="ACI20" i="1" s="1"/>
  <c r="ACI21" i="1" a="1"/>
  <c r="ACI21" i="1" s="1"/>
  <c r="AFQ20" i="1" a="1"/>
  <c r="AFQ20" i="1" s="1"/>
  <c r="AFQ21" i="1" a="1"/>
  <c r="AFQ21" i="1" s="1"/>
  <c r="RA20" i="1" a="1"/>
  <c r="RA20" i="1" s="1"/>
  <c r="RA21" i="1" a="1"/>
  <c r="RA21" i="1" s="1"/>
  <c r="AAZ20" i="1" a="1"/>
  <c r="AAZ20" i="1" s="1"/>
  <c r="AAZ21" i="1" a="1"/>
  <c r="AAZ21" i="1" s="1"/>
  <c r="OB20" i="1" a="1"/>
  <c r="OB20" i="1" s="1"/>
  <c r="OB21" i="1" a="1"/>
  <c r="OB21" i="1" s="1"/>
  <c r="LM20" i="1" a="1"/>
  <c r="LM20" i="1" s="1"/>
  <c r="LM21" i="1" a="1"/>
  <c r="LM21" i="1" s="1"/>
  <c r="PB20" i="1" a="1"/>
  <c r="PB20" i="1" s="1"/>
  <c r="PB21" i="1" a="1"/>
  <c r="PB21" i="1" s="1"/>
  <c r="KD20" i="1" a="1"/>
  <c r="KD20" i="1" s="1"/>
  <c r="KD21" i="1" a="1"/>
  <c r="KD21" i="1" s="1"/>
  <c r="YI20" i="1" a="1"/>
  <c r="YI20" i="1" s="1"/>
  <c r="YI21" i="1" a="1"/>
  <c r="YI21" i="1" s="1"/>
  <c r="JI20" i="1" a="1"/>
  <c r="JI20" i="1" s="1"/>
  <c r="JI21" i="1" a="1"/>
  <c r="JI21" i="1" s="1"/>
  <c r="FG20" i="1" a="1"/>
  <c r="FG20" i="1" s="1"/>
  <c r="FG21" i="1" a="1"/>
  <c r="FG21" i="1" s="1"/>
  <c r="AEO20" i="1" a="1"/>
  <c r="AEO20" i="1" s="1"/>
  <c r="AEO21" i="1" a="1"/>
  <c r="AEO21" i="1" s="1"/>
  <c r="AFZ20" i="1" a="1"/>
  <c r="AFZ20" i="1" s="1"/>
  <c r="AFZ21" i="1" a="1"/>
  <c r="AFZ21" i="1" s="1"/>
  <c r="ON20" i="1" a="1"/>
  <c r="ON20" i="1" s="1"/>
  <c r="ON21" i="1" a="1"/>
  <c r="ON21" i="1" s="1"/>
  <c r="ML20" i="1" a="1"/>
  <c r="ML20" i="1" s="1"/>
  <c r="ML21" i="1" a="1"/>
  <c r="ML21" i="1" s="1"/>
  <c r="NM20" i="1" a="1"/>
  <c r="NM20" i="1" s="1"/>
  <c r="NM21" i="1" a="1"/>
  <c r="NM21" i="1" s="1"/>
  <c r="RP20" i="1" a="1"/>
  <c r="RP20" i="1" s="1"/>
  <c r="RP21" i="1" a="1"/>
  <c r="RP21" i="1" s="1"/>
  <c r="QW20" i="1" a="1"/>
  <c r="QW20" i="1" s="1"/>
  <c r="QW21" i="1" a="1"/>
  <c r="QW21" i="1" s="1"/>
  <c r="WN20" i="1" a="1"/>
  <c r="WN20" i="1" s="1"/>
  <c r="WN21" i="1" a="1"/>
  <c r="WN21" i="1" s="1"/>
  <c r="PE20" i="1" a="1"/>
  <c r="PE20" i="1" s="1"/>
  <c r="PE21" i="1" a="1"/>
  <c r="PE21" i="1" s="1"/>
  <c r="RT20" i="1" a="1"/>
  <c r="RT20" i="1" s="1"/>
  <c r="RT21" i="1" a="1"/>
  <c r="RT21" i="1" s="1"/>
  <c r="UH20" i="1" a="1"/>
  <c r="UH20" i="1" s="1"/>
  <c r="UH21" i="1" a="1"/>
  <c r="UH21" i="1" s="1"/>
  <c r="QC20" i="1" a="1"/>
  <c r="QC20" i="1" s="1"/>
  <c r="QC21" i="1" a="1"/>
  <c r="QC21" i="1" s="1"/>
  <c r="KL20" i="1" a="1"/>
  <c r="KL20" i="1" s="1"/>
  <c r="KL21" i="1" a="1"/>
  <c r="KL21" i="1" s="1"/>
  <c r="DK73" i="1" a="1"/>
  <c r="DK73" i="1" s="1"/>
  <c r="ADL67" i="1" a="1"/>
  <c r="ADL67" i="1" s="1"/>
  <c r="AAY20" i="1" a="1"/>
  <c r="AAY20" i="1" s="1"/>
  <c r="AAY21" i="1" a="1"/>
  <c r="AAY21" i="1" s="1"/>
  <c r="LP20" i="1" a="1"/>
  <c r="LP20" i="1" s="1"/>
  <c r="LP21" i="1" a="1"/>
  <c r="LP21" i="1" s="1"/>
  <c r="AEQ20" i="1" a="1"/>
  <c r="AEQ20" i="1" s="1"/>
  <c r="AEQ21" i="1" a="1"/>
  <c r="AEQ21" i="1" s="1"/>
  <c r="LL20" i="1" a="1"/>
  <c r="LL20" i="1" s="1"/>
  <c r="LL21" i="1" a="1"/>
  <c r="LL21" i="1" s="1"/>
  <c r="CF20" i="1" a="1"/>
  <c r="CF20" i="1" s="1"/>
  <c r="CF21" i="1" a="1"/>
  <c r="CF21" i="1" s="1"/>
  <c r="KR20" i="1" a="1"/>
  <c r="KR20" i="1" s="1"/>
  <c r="KR21" i="1" a="1"/>
  <c r="KR21" i="1" s="1"/>
  <c r="AGX20" i="1" a="1"/>
  <c r="AGX20" i="1" s="1"/>
  <c r="AGX21" i="1" a="1"/>
  <c r="AGX21" i="1" s="1"/>
  <c r="SE20" i="1" a="1"/>
  <c r="SE20" i="1" s="1"/>
  <c r="SE21" i="1" a="1"/>
  <c r="SE21" i="1" s="1"/>
  <c r="YX20" i="1" a="1"/>
  <c r="YX20" i="1" s="1"/>
  <c r="YX21" i="1" a="1"/>
  <c r="YX21" i="1" s="1"/>
  <c r="ZD20" i="1" a="1"/>
  <c r="ZD20" i="1" s="1"/>
  <c r="ZD21" i="1" a="1"/>
  <c r="ZD21" i="1" s="1"/>
  <c r="YC20" i="1" a="1"/>
  <c r="YC20" i="1" s="1"/>
  <c r="YC21" i="1" a="1"/>
  <c r="YC21" i="1" s="1"/>
  <c r="ZT20" i="1" a="1"/>
  <c r="ZT20" i="1" s="1"/>
  <c r="ZT21" i="1" a="1"/>
  <c r="ZT21" i="1" s="1"/>
  <c r="KS20" i="1" a="1"/>
  <c r="KS20" i="1" s="1"/>
  <c r="KS21" i="1" a="1"/>
  <c r="KS21" i="1" s="1"/>
  <c r="JN20" i="1" a="1"/>
  <c r="JN20" i="1" s="1"/>
  <c r="JN21" i="1" a="1"/>
  <c r="JN21" i="1" s="1"/>
  <c r="AFG20" i="1" a="1"/>
  <c r="AFG20" i="1" s="1"/>
  <c r="AFG21" i="1" a="1"/>
  <c r="AFG21" i="1" s="1"/>
  <c r="AFJ20" i="1" a="1"/>
  <c r="AFJ20" i="1" s="1"/>
  <c r="AFJ21" i="1" a="1"/>
  <c r="AFJ21" i="1" s="1"/>
  <c r="MW20" i="1" a="1"/>
  <c r="MW20" i="1" s="1"/>
  <c r="MW21" i="1" a="1"/>
  <c r="MW21" i="1" s="1"/>
  <c r="NU20" i="1" a="1"/>
  <c r="NU20" i="1" s="1"/>
  <c r="NU21" i="1" a="1"/>
  <c r="NU21" i="1" s="1"/>
  <c r="OG20" i="1" a="1"/>
  <c r="OG20" i="1" s="1"/>
  <c r="OG21" i="1" a="1"/>
  <c r="OG21" i="1" s="1"/>
  <c r="ST20" i="1" a="1"/>
  <c r="ST20" i="1" s="1"/>
  <c r="ST21" i="1" a="1"/>
  <c r="ST21" i="1" s="1"/>
  <c r="SA20" i="1" a="1"/>
  <c r="SA20" i="1" s="1"/>
  <c r="SA21" i="1" a="1"/>
  <c r="SA21" i="1" s="1"/>
  <c r="XR20" i="1" a="1"/>
  <c r="XR20" i="1" s="1"/>
  <c r="XR21" i="1" a="1"/>
  <c r="XR21" i="1" s="1"/>
  <c r="QH20" i="1" a="1"/>
  <c r="QH20" i="1" s="1"/>
  <c r="QH21" i="1" a="1"/>
  <c r="QH21" i="1" s="1"/>
  <c r="SJ20" i="1" a="1"/>
  <c r="SJ20" i="1" s="1"/>
  <c r="SJ21" i="1" a="1"/>
  <c r="SJ21" i="1" s="1"/>
  <c r="UX20" i="1" a="1"/>
  <c r="UX20" i="1" s="1"/>
  <c r="UX21" i="1" a="1"/>
  <c r="UX21" i="1" s="1"/>
  <c r="QS20" i="1" a="1"/>
  <c r="QS20" i="1" s="1"/>
  <c r="QS21" i="1" a="1"/>
  <c r="QS21" i="1" s="1"/>
  <c r="KV23" i="1" a="1"/>
  <c r="KV23" i="1" s="1"/>
  <c r="KV20" i="1" a="1"/>
  <c r="KV20" i="1" s="1"/>
  <c r="KV21" i="1" a="1"/>
  <c r="KV21" i="1" s="1"/>
  <c r="DK72" i="1" a="1"/>
  <c r="DK72" i="1" s="1"/>
  <c r="KP20" i="1" a="1"/>
  <c r="KP20" i="1" s="1"/>
  <c r="KP21" i="1" a="1"/>
  <c r="KP21" i="1" s="1"/>
  <c r="KI20" i="1" a="1"/>
  <c r="KI20" i="1" s="1"/>
  <c r="KI21" i="1" a="1"/>
  <c r="KI21" i="1" s="1"/>
  <c r="ED20" i="1" a="1"/>
  <c r="ED20" i="1" s="1"/>
  <c r="ED21" i="1" a="1"/>
  <c r="ED21" i="1" s="1"/>
  <c r="ACF20" i="1" a="1"/>
  <c r="ACF20" i="1" s="1"/>
  <c r="ACF21" i="1" a="1"/>
  <c r="ACF21" i="1" s="1"/>
  <c r="R20" i="1" a="1"/>
  <c r="R20" i="1" s="1"/>
  <c r="R21" i="1" a="1"/>
  <c r="R21" i="1" s="1"/>
  <c r="AEZ20" i="1" a="1"/>
  <c r="AEZ20" i="1" s="1"/>
  <c r="AEZ21" i="1" a="1"/>
  <c r="AEZ21" i="1" s="1"/>
  <c r="ADA20" i="1" a="1"/>
  <c r="ADA20" i="1" s="1"/>
  <c r="ADA21" i="1" a="1"/>
  <c r="ADA21" i="1" s="1"/>
  <c r="PA20" i="1" a="1"/>
  <c r="PA20" i="1" s="1"/>
  <c r="PA21" i="1" a="1"/>
  <c r="PA21" i="1" s="1"/>
  <c r="SW20" i="1" a="1"/>
  <c r="SW20" i="1" s="1"/>
  <c r="SW21" i="1" a="1"/>
  <c r="SW21" i="1" s="1"/>
  <c r="LB20" i="1" a="1"/>
  <c r="LB20" i="1" s="1"/>
  <c r="LB21" i="1" a="1"/>
  <c r="LB21" i="1" s="1"/>
  <c r="AES20" i="1" a="1"/>
  <c r="AES20" i="1" s="1"/>
  <c r="AES21" i="1" a="1"/>
  <c r="AES21" i="1" s="1"/>
  <c r="ZI20" i="1" a="1"/>
  <c r="ZI20" i="1" s="1"/>
  <c r="ZI21" i="1" a="1"/>
  <c r="ZI21" i="1" s="1"/>
  <c r="PH20" i="1" a="1"/>
  <c r="PH20" i="1" s="1"/>
  <c r="PH21" i="1" a="1"/>
  <c r="PH21" i="1" s="1"/>
  <c r="EL20" i="1" a="1"/>
  <c r="EL20" i="1" s="1"/>
  <c r="EL21" i="1" a="1"/>
  <c r="EL21" i="1" s="1"/>
  <c r="CD20" i="1" a="1"/>
  <c r="CD20" i="1" s="1"/>
  <c r="CD21" i="1" a="1"/>
  <c r="CD21" i="1" s="1"/>
  <c r="ZJ20" i="1" a="1"/>
  <c r="ZJ20" i="1" s="1"/>
  <c r="ZJ21" i="1" a="1"/>
  <c r="ZJ21" i="1" s="1"/>
  <c r="LC20" i="1" a="1"/>
  <c r="LC20" i="1" s="1"/>
  <c r="LC21" i="1" a="1"/>
  <c r="LC21" i="1" s="1"/>
  <c r="LH20" i="1" a="1"/>
  <c r="LH20" i="1" s="1"/>
  <c r="LH21" i="1" a="1"/>
  <c r="LH21" i="1" s="1"/>
  <c r="AGH20" i="1" a="1"/>
  <c r="AGH20" i="1" s="1"/>
  <c r="AGH21" i="1" a="1"/>
  <c r="AGH21" i="1" s="1"/>
  <c r="AGA20" i="1" a="1"/>
  <c r="AGA20" i="1" s="1"/>
  <c r="AGA21" i="1" a="1"/>
  <c r="AGA21" i="1" s="1"/>
  <c r="NF20" i="1" a="1"/>
  <c r="NF20" i="1" s="1"/>
  <c r="NF21" i="1" a="1"/>
  <c r="NF21" i="1" s="1"/>
  <c r="OI20" i="1" a="1"/>
  <c r="OI20" i="1" s="1"/>
  <c r="OI21" i="1" a="1"/>
  <c r="OI21" i="1" s="1"/>
  <c r="OW20" i="1" a="1"/>
  <c r="OW20" i="1" s="1"/>
  <c r="OW21" i="1" a="1"/>
  <c r="OW21" i="1" s="1"/>
  <c r="TX20" i="1" a="1"/>
  <c r="TX20" i="1" s="1"/>
  <c r="TX21" i="1" a="1"/>
  <c r="TX21" i="1" s="1"/>
  <c r="SX20" i="1" a="1"/>
  <c r="SX20" i="1" s="1"/>
  <c r="SX21" i="1" a="1"/>
  <c r="SX21" i="1" s="1"/>
  <c r="VI20" i="1" a="1"/>
  <c r="VI20" i="1" s="1"/>
  <c r="VI21" i="1" a="1"/>
  <c r="VI21" i="1" s="1"/>
  <c r="QZ20" i="1" a="1"/>
  <c r="QZ20" i="1" s="1"/>
  <c r="QZ21" i="1" a="1"/>
  <c r="QZ21" i="1" s="1"/>
  <c r="SZ20" i="1" a="1"/>
  <c r="SZ20" i="1" s="1"/>
  <c r="SZ21" i="1" a="1"/>
  <c r="SZ21" i="1" s="1"/>
  <c r="VN20" i="1" a="1"/>
  <c r="VN20" i="1" s="1"/>
  <c r="VN21" i="1" a="1"/>
  <c r="VN21" i="1" s="1"/>
  <c r="RI20" i="1" a="1"/>
  <c r="RI20" i="1" s="1"/>
  <c r="RI21" i="1" a="1"/>
  <c r="RI21" i="1" s="1"/>
  <c r="Z20" i="1" a="1"/>
  <c r="Z20" i="1" s="1"/>
  <c r="Z21" i="1" a="1"/>
  <c r="Z21" i="1" s="1"/>
  <c r="UY20" i="1" a="1"/>
  <c r="UY20" i="1" s="1"/>
  <c r="UY21" i="1" a="1"/>
  <c r="UY21" i="1" s="1"/>
  <c r="YG20" i="1" a="1"/>
  <c r="YG20" i="1" s="1"/>
  <c r="YG21" i="1" a="1"/>
  <c r="YG21" i="1" s="1"/>
  <c r="AAQ20" i="1" a="1"/>
  <c r="AAQ20" i="1" s="1"/>
  <c r="AAQ21" i="1" a="1"/>
  <c r="AAQ21" i="1" s="1"/>
  <c r="GF20" i="1" a="1"/>
  <c r="GF20" i="1" s="1"/>
  <c r="GF21" i="1" a="1"/>
  <c r="GF21" i="1" s="1"/>
  <c r="JW20" i="1" a="1"/>
  <c r="JW20" i="1" s="1"/>
  <c r="JW21" i="1" a="1"/>
  <c r="JW21" i="1" s="1"/>
  <c r="AFW20" i="1" a="1"/>
  <c r="AFW20" i="1" s="1"/>
  <c r="AFW21" i="1" a="1"/>
  <c r="AFW21" i="1" s="1"/>
  <c r="NR20" i="1" a="1"/>
  <c r="NR20" i="1" s="1"/>
  <c r="NR21" i="1" a="1"/>
  <c r="NR21" i="1" s="1"/>
  <c r="EK20" i="1" a="1"/>
  <c r="EK20" i="1" s="1"/>
  <c r="EK21" i="1" a="1"/>
  <c r="EK21" i="1" s="1"/>
  <c r="AFH20" i="1" a="1"/>
  <c r="AFH20" i="1" s="1"/>
  <c r="AFH21" i="1" a="1"/>
  <c r="AFH21" i="1" s="1"/>
  <c r="AEW20" i="1" a="1"/>
  <c r="AEW20" i="1" s="1"/>
  <c r="AEW21" i="1" a="1"/>
  <c r="AEW21" i="1" s="1"/>
  <c r="UP20" i="1" a="1"/>
  <c r="UP20" i="1" s="1"/>
  <c r="UP21" i="1" a="1"/>
  <c r="UP21" i="1" s="1"/>
  <c r="JT20" i="1" a="1"/>
  <c r="JT20" i="1" s="1"/>
  <c r="JT21" i="1" a="1"/>
  <c r="JT21" i="1" s="1"/>
  <c r="YT20" i="1" a="1"/>
  <c r="YT20" i="1" s="1"/>
  <c r="YT21" i="1" a="1"/>
  <c r="YT21" i="1" s="1"/>
  <c r="EA20" i="1" a="1"/>
  <c r="EA20" i="1" s="1"/>
  <c r="EA21" i="1" a="1"/>
  <c r="EA21" i="1" s="1"/>
  <c r="YN20" i="1" a="1"/>
  <c r="YN20" i="1" s="1"/>
  <c r="YN21" i="1" a="1"/>
  <c r="YN21" i="1" s="1"/>
  <c r="YS20" i="1" a="1"/>
  <c r="YS20" i="1" s="1"/>
  <c r="YS21" i="1" a="1"/>
  <c r="YS21" i="1" s="1"/>
  <c r="AGN20" i="1" a="1"/>
  <c r="AGN20" i="1" s="1"/>
  <c r="AGN21" i="1" a="1"/>
  <c r="AGN21" i="1" s="1"/>
  <c r="AGQ20" i="1" a="1"/>
  <c r="AGQ20" i="1" s="1"/>
  <c r="AGQ21" i="1" a="1"/>
  <c r="AGQ21" i="1" s="1"/>
  <c r="OO20" i="1" a="1"/>
  <c r="OO20" i="1" s="1"/>
  <c r="OO21" i="1" a="1"/>
  <c r="OO21" i="1" s="1"/>
  <c r="MM20" i="1" a="1"/>
  <c r="MM20" i="1" s="1"/>
  <c r="MM21" i="1" a="1"/>
  <c r="MM21" i="1" s="1"/>
  <c r="DQ36" i="1" a="1"/>
  <c r="DQ36" i="1" s="1"/>
  <c r="DQ20" i="1" a="1"/>
  <c r="DQ20" i="1" s="1"/>
  <c r="DQ21" i="1" a="1"/>
  <c r="DQ21" i="1" s="1"/>
  <c r="UU20" i="1" a="1"/>
  <c r="UU20" i="1" s="1"/>
  <c r="UU21" i="1" a="1"/>
  <c r="UU21" i="1" s="1"/>
  <c r="UB20" i="1" a="1"/>
  <c r="UB20" i="1" s="1"/>
  <c r="UB21" i="1" a="1"/>
  <c r="UB21" i="1" s="1"/>
  <c r="QE20" i="1" a="1"/>
  <c r="QE20" i="1" s="1"/>
  <c r="QE21" i="1" a="1"/>
  <c r="QE21" i="1" s="1"/>
  <c r="RL20" i="1" a="1"/>
  <c r="RL20" i="1" s="1"/>
  <c r="RL21" i="1" a="1"/>
  <c r="RL21" i="1" s="1"/>
  <c r="TP20" i="1" a="1"/>
  <c r="TP20" i="1" s="1"/>
  <c r="TP21" i="1" a="1"/>
  <c r="TP21" i="1" s="1"/>
  <c r="WD20" i="1" a="1"/>
  <c r="WD20" i="1" s="1"/>
  <c r="WD21" i="1" a="1"/>
  <c r="WD21" i="1" s="1"/>
  <c r="RY20" i="1" a="1"/>
  <c r="RY20" i="1" s="1"/>
  <c r="RY21" i="1" a="1"/>
  <c r="RY21" i="1" s="1"/>
  <c r="ADL33" i="1" a="1"/>
  <c r="ADL33" i="1" s="1"/>
  <c r="ADL20" i="1" a="1"/>
  <c r="ADL20" i="1" s="1"/>
  <c r="ADL21" i="1" a="1"/>
  <c r="ADL21" i="1" s="1"/>
  <c r="ACM20" i="1" a="1"/>
  <c r="ACM20" i="1" s="1"/>
  <c r="ACM21" i="1" a="1"/>
  <c r="ACM21" i="1" s="1"/>
  <c r="RJ20" i="1" a="1"/>
  <c r="RJ20" i="1" s="1"/>
  <c r="RJ21" i="1" a="1"/>
  <c r="RJ21" i="1" s="1"/>
  <c r="AHC20" i="1" a="1"/>
  <c r="AHC20" i="1" s="1"/>
  <c r="AHC21" i="1" a="1"/>
  <c r="AHC21" i="1" s="1"/>
  <c r="AER20" i="1" a="1"/>
  <c r="AER20" i="1" s="1"/>
  <c r="AER21" i="1" a="1"/>
  <c r="AER21" i="1" s="1"/>
  <c r="ACO20" i="1" a="1"/>
  <c r="ACO20" i="1" s="1"/>
  <c r="ACO21" i="1" a="1"/>
  <c r="ACO21" i="1" s="1"/>
  <c r="XA20" i="1" a="1"/>
  <c r="XA20" i="1" s="1"/>
  <c r="XA21" i="1" a="1"/>
  <c r="XA21" i="1" s="1"/>
  <c r="YM20" i="1" a="1"/>
  <c r="YM20" i="1" s="1"/>
  <c r="YM21" i="1" a="1"/>
  <c r="YM21" i="1" s="1"/>
  <c r="ACL20" i="1" a="1"/>
  <c r="ACL20" i="1" s="1"/>
  <c r="ACL21" i="1" a="1"/>
  <c r="ACL21" i="1" s="1"/>
  <c r="KE20" i="1" a="1"/>
  <c r="KE20" i="1" s="1"/>
  <c r="KE21" i="1" a="1"/>
  <c r="KE21" i="1" s="1"/>
  <c r="GH20" i="1" a="1"/>
  <c r="GH20" i="1" s="1"/>
  <c r="GH21" i="1" a="1"/>
  <c r="GH21" i="1" s="1"/>
  <c r="AAC20" i="1" a="1"/>
  <c r="AAC20" i="1" s="1"/>
  <c r="AAC21" i="1" a="1"/>
  <c r="AAC21" i="1" s="1"/>
  <c r="AAX20" i="1" a="1"/>
  <c r="AAX20" i="1" s="1"/>
  <c r="AAX21" i="1" a="1"/>
  <c r="AAX21" i="1" s="1"/>
  <c r="AGY20" i="1" a="1"/>
  <c r="AGY20" i="1" s="1"/>
  <c r="AGY21" i="1" a="1"/>
  <c r="AGY21" i="1" s="1"/>
  <c r="AFK20" i="1" a="1"/>
  <c r="AFK20" i="1" s="1"/>
  <c r="AFK21" i="1" a="1"/>
  <c r="AFK21" i="1" s="1"/>
  <c r="MX20" i="1" a="1"/>
  <c r="MX20" i="1" s="1"/>
  <c r="MX21" i="1" a="1"/>
  <c r="MX21" i="1" s="1"/>
  <c r="NV20" i="1" a="1"/>
  <c r="NV20" i="1" s="1"/>
  <c r="NV21" i="1" a="1"/>
  <c r="NV21" i="1" s="1"/>
  <c r="D20" i="1" a="1"/>
  <c r="D20" i="1" s="1"/>
  <c r="D21" i="1" a="1"/>
  <c r="D21" i="1" s="1"/>
  <c r="VY20" i="1" a="1"/>
  <c r="VY20" i="1" s="1"/>
  <c r="VY21" i="1" a="1"/>
  <c r="VY21" i="1" s="1"/>
  <c r="VF20" i="1" a="1"/>
  <c r="VF20" i="1" s="1"/>
  <c r="VF21" i="1" a="1"/>
  <c r="VF21" i="1" s="1"/>
  <c r="RB20" i="1" a="1"/>
  <c r="RB20" i="1" s="1"/>
  <c r="RB21" i="1" a="1"/>
  <c r="RB21" i="1" s="1"/>
  <c r="SI20" i="1" a="1"/>
  <c r="SI20" i="1" s="1"/>
  <c r="SI21" i="1" a="1"/>
  <c r="SI21" i="1" s="1"/>
  <c r="UF20" i="1" a="1"/>
  <c r="UF20" i="1" s="1"/>
  <c r="UF21" i="1" a="1"/>
  <c r="UF21" i="1" s="1"/>
  <c r="WT20" i="1" a="1"/>
  <c r="WT20" i="1" s="1"/>
  <c r="WT21" i="1" a="1"/>
  <c r="WT21" i="1" s="1"/>
  <c r="SO20" i="1" a="1"/>
  <c r="SO20" i="1" s="1"/>
  <c r="SO21" i="1" a="1"/>
  <c r="SO21" i="1" s="1"/>
  <c r="KG20" i="1" a="1"/>
  <c r="KG20" i="1" s="1"/>
  <c r="KG21" i="1" a="1"/>
  <c r="KG21" i="1" s="1"/>
  <c r="JZ20" i="1" a="1"/>
  <c r="JZ20" i="1" s="1"/>
  <c r="JZ21" i="1" a="1"/>
  <c r="JZ21" i="1" s="1"/>
  <c r="LO20" i="1" a="1"/>
  <c r="LO20" i="1" s="1"/>
  <c r="LO21" i="1" a="1"/>
  <c r="LO21" i="1" s="1"/>
  <c r="AFO20" i="1" a="1"/>
  <c r="AFO20" i="1" s="1"/>
  <c r="AFO21" i="1" a="1"/>
  <c r="AFO21" i="1" s="1"/>
  <c r="GJ20" i="1" a="1"/>
  <c r="GJ20" i="1" s="1"/>
  <c r="GJ21" i="1" a="1"/>
  <c r="GJ21" i="1" s="1"/>
  <c r="KB20" i="1" a="1"/>
  <c r="KB20" i="1" s="1"/>
  <c r="KB21" i="1" a="1"/>
  <c r="KB21" i="1" s="1"/>
  <c r="YA20" i="1" a="1"/>
  <c r="YA20" i="1" s="1"/>
  <c r="YA21" i="1" a="1"/>
  <c r="YA21" i="1" s="1"/>
  <c r="SS20" i="1" a="1"/>
  <c r="SS20" i="1" s="1"/>
  <c r="SS21" i="1" a="1"/>
  <c r="SS21" i="1" s="1"/>
  <c r="GY20" i="1" a="1"/>
  <c r="GY20" i="1" s="1"/>
  <c r="GY21" i="1" a="1"/>
  <c r="GY21" i="1" s="1"/>
  <c r="UT20" i="1" a="1"/>
  <c r="UT20" i="1" s="1"/>
  <c r="UT21" i="1" a="1"/>
  <c r="UT21" i="1" s="1"/>
  <c r="NS20" i="1" a="1"/>
  <c r="NS20" i="1" s="1"/>
  <c r="NS21" i="1" a="1"/>
  <c r="NS21" i="1" s="1"/>
  <c r="LN20" i="1" a="1"/>
  <c r="LN20" i="1" s="1"/>
  <c r="LN21" i="1" a="1"/>
  <c r="LN21" i="1" s="1"/>
  <c r="JY20" i="1" a="1"/>
  <c r="JY20" i="1" s="1"/>
  <c r="JY21" i="1" a="1"/>
  <c r="JY21" i="1" s="1"/>
  <c r="YD20" i="1" a="1"/>
  <c r="YD20" i="1" s="1"/>
  <c r="YD21" i="1" a="1"/>
  <c r="YD21" i="1" s="1"/>
  <c r="KO20" i="1" a="1"/>
  <c r="KO20" i="1" s="1"/>
  <c r="KO21" i="1" a="1"/>
  <c r="KO21" i="1" s="1"/>
  <c r="P20" i="1" a="1"/>
  <c r="P20" i="1" s="1"/>
  <c r="FK20" i="1" s="1"/>
  <c r="P21" i="1" a="1"/>
  <c r="P21" i="1" s="1"/>
  <c r="FK21" i="1" s="1"/>
  <c r="ZK20" i="1" a="1"/>
  <c r="ZK20" i="1" s="1"/>
  <c r="ZK21" i="1" a="1"/>
  <c r="ZK21" i="1" s="1"/>
  <c r="ADW20" i="1" a="1"/>
  <c r="ADW20" i="1" s="1"/>
  <c r="ADW21" i="1" a="1"/>
  <c r="ADW21" i="1" s="1"/>
  <c r="AFR20" i="1" a="1"/>
  <c r="AFR20" i="1" s="1"/>
  <c r="AFR21" i="1" a="1"/>
  <c r="AFR21" i="1" s="1"/>
  <c r="AGR20" i="1" a="1"/>
  <c r="AGR20" i="1" s="1"/>
  <c r="AGR21" i="1" a="1"/>
  <c r="AGR21" i="1" s="1"/>
  <c r="NG20" i="1" a="1"/>
  <c r="NG20" i="1" s="1"/>
  <c r="NG21" i="1" a="1"/>
  <c r="NG21" i="1" s="1"/>
  <c r="OJ20" i="1" a="1"/>
  <c r="OJ20" i="1" s="1"/>
  <c r="OJ21" i="1" a="1"/>
  <c r="OJ21" i="1" s="1"/>
  <c r="AAD20" i="1" a="1"/>
  <c r="AAD20" i="1" s="1"/>
  <c r="AAD21" i="1" a="1"/>
  <c r="AAD21" i="1" s="1"/>
  <c r="XC20" i="1" a="1"/>
  <c r="XC20" i="1" s="1"/>
  <c r="XC21" i="1" a="1"/>
  <c r="XC21" i="1" s="1"/>
  <c r="WJ20" i="1" a="1"/>
  <c r="WJ20" i="1" s="1"/>
  <c r="WJ21" i="1" a="1"/>
  <c r="WJ21" i="1" s="1"/>
  <c r="SF20" i="1" a="1"/>
  <c r="SF20" i="1" s="1"/>
  <c r="SF21" i="1" a="1"/>
  <c r="SF21" i="1" s="1"/>
  <c r="TM20" i="1" a="1"/>
  <c r="TM20" i="1" s="1"/>
  <c r="TM21" i="1" a="1"/>
  <c r="TM21" i="1" s="1"/>
  <c r="UV20" i="1" a="1"/>
  <c r="UV20" i="1" s="1"/>
  <c r="UV21" i="1" a="1"/>
  <c r="UV21" i="1" s="1"/>
  <c r="XJ20" i="1" a="1"/>
  <c r="XJ20" i="1" s="1"/>
  <c r="XJ21" i="1" a="1"/>
  <c r="XJ21" i="1" s="1"/>
  <c r="TE20" i="1" a="1"/>
  <c r="TE20" i="1" s="1"/>
  <c r="TE21" i="1" a="1"/>
  <c r="TE21" i="1" s="1"/>
  <c r="KF20" i="1" a="1"/>
  <c r="KF20" i="1" s="1"/>
  <c r="KF21" i="1" a="1"/>
  <c r="KF21" i="1" s="1"/>
  <c r="EV20" i="1" a="1"/>
  <c r="EV20" i="1" s="1"/>
  <c r="EV21" i="1" a="1"/>
  <c r="EV21" i="1" s="1"/>
  <c r="AGD20" i="1" a="1"/>
  <c r="AGD20" i="1" s="1"/>
  <c r="AGD21" i="1" a="1"/>
  <c r="AGD21" i="1" s="1"/>
  <c r="QY20" i="1" a="1"/>
  <c r="QY20" i="1" s="1"/>
  <c r="QY21" i="1" a="1"/>
  <c r="QY21" i="1" s="1"/>
  <c r="KW20" i="1" a="1"/>
  <c r="KW20" i="1" s="1"/>
  <c r="KW21" i="1" a="1"/>
  <c r="KW21" i="1" s="1"/>
  <c r="MI20" i="1" a="1"/>
  <c r="MI20" i="1" s="1"/>
  <c r="MI21" i="1" a="1"/>
  <c r="MI21" i="1" s="1"/>
  <c r="AAN20" i="1" a="1"/>
  <c r="AAN20" i="1" s="1"/>
  <c r="AAN21" i="1" a="1"/>
  <c r="AAN21" i="1" s="1"/>
  <c r="AFX20" i="1" a="1"/>
  <c r="AFX20" i="1" s="1"/>
  <c r="AFX21" i="1" a="1"/>
  <c r="AFX21" i="1" s="1"/>
  <c r="YY20" i="1" a="1"/>
  <c r="YY20" i="1" s="1"/>
  <c r="YY21" i="1" a="1"/>
  <c r="YY21" i="1" s="1"/>
  <c r="XX20" i="1" a="1"/>
  <c r="XX20" i="1" s="1"/>
  <c r="XX21" i="1" a="1"/>
  <c r="XX21" i="1" s="1"/>
  <c r="ZM20" i="1" a="1"/>
  <c r="ZM20" i="1" s="1"/>
  <c r="ZM21" i="1" a="1"/>
  <c r="ZM21" i="1" s="1"/>
  <c r="YJ20" i="1" a="1"/>
  <c r="YJ20" i="1" s="1"/>
  <c r="YJ21" i="1" a="1"/>
  <c r="YJ21" i="1" s="1"/>
  <c r="ZL20" i="1" a="1"/>
  <c r="ZL20" i="1" s="1"/>
  <c r="ZL21" i="1" a="1"/>
  <c r="ZL21" i="1" s="1"/>
  <c r="ADX20" i="1" a="1"/>
  <c r="ADX20" i="1" s="1"/>
  <c r="ADX21" i="1" a="1"/>
  <c r="ADX21" i="1" s="1"/>
  <c r="AFA20" i="1" a="1"/>
  <c r="AFA20" i="1" s="1"/>
  <c r="AFA21" i="1" a="1"/>
  <c r="AFA21" i="1" s="1"/>
  <c r="AGB20" i="1" a="1"/>
  <c r="AGB20" i="1" s="1"/>
  <c r="AGB21" i="1" a="1"/>
  <c r="AGB21" i="1" s="1"/>
  <c r="OP20" i="1" a="1"/>
  <c r="OP20" i="1" s="1"/>
  <c r="OP21" i="1" a="1"/>
  <c r="OP21" i="1" s="1"/>
  <c r="MN20" i="1" a="1"/>
  <c r="MN20" i="1" s="1"/>
  <c r="MN21" i="1" a="1"/>
  <c r="MN21" i="1" s="1"/>
  <c r="QM20" i="1" a="1"/>
  <c r="QM20" i="1" s="1"/>
  <c r="QM21" i="1" a="1"/>
  <c r="QM21" i="1" s="1"/>
  <c r="XG20" i="1" a="1"/>
  <c r="XG20" i="1" s="1"/>
  <c r="XG21" i="1" a="1"/>
  <c r="XG21" i="1" s="1"/>
  <c r="TJ20" i="1" a="1"/>
  <c r="TJ20" i="1" s="1"/>
  <c r="TJ21" i="1" a="1"/>
  <c r="TJ21" i="1" s="1"/>
  <c r="UQ20" i="1" a="1"/>
  <c r="UQ20" i="1" s="1"/>
  <c r="UQ21" i="1" a="1"/>
  <c r="UQ21" i="1" s="1"/>
  <c r="VL20" i="1" a="1"/>
  <c r="VL20" i="1" s="1"/>
  <c r="VL21" i="1" a="1"/>
  <c r="VL21" i="1" s="1"/>
  <c r="RG20" i="1" a="1"/>
  <c r="RG20" i="1" s="1"/>
  <c r="RG21" i="1" a="1"/>
  <c r="RG21" i="1" s="1"/>
  <c r="TU20" i="1" a="1"/>
  <c r="TU20" i="1" s="1"/>
  <c r="TU21" i="1" a="1"/>
  <c r="TU21" i="1" s="1"/>
  <c r="EU20" i="1" a="1"/>
  <c r="EU20" i="1" s="1"/>
  <c r="EU21" i="1" a="1"/>
  <c r="EU21" i="1" s="1"/>
  <c r="KJ20" i="1" a="1"/>
  <c r="KJ20" i="1" s="1"/>
  <c r="KJ21" i="1" a="1"/>
  <c r="KJ21" i="1" s="1"/>
  <c r="SG20" i="1" a="1"/>
  <c r="SG20" i="1" s="1"/>
  <c r="SG21" i="1" a="1"/>
  <c r="SG21" i="1" s="1"/>
  <c r="KQ20" i="1" a="1"/>
  <c r="KQ20" i="1" s="1"/>
  <c r="KQ21" i="1" a="1"/>
  <c r="KQ21" i="1" s="1"/>
  <c r="ZA20" i="1" a="1"/>
  <c r="ZA20" i="1" s="1"/>
  <c r="ZA21" i="1" a="1"/>
  <c r="ZA21" i="1" s="1"/>
  <c r="YQ20" i="1" a="1"/>
  <c r="YQ20" i="1" s="1"/>
  <c r="YQ21" i="1" a="1"/>
  <c r="YQ21" i="1" s="1"/>
  <c r="RF20" i="1" a="1"/>
  <c r="RF20" i="1" s="1"/>
  <c r="RF21" i="1" a="1"/>
  <c r="RF21" i="1" s="1"/>
  <c r="EM20" i="1" a="1"/>
  <c r="EM20" i="1" s="1"/>
  <c r="EM21" i="1" a="1"/>
  <c r="EM21" i="1" s="1"/>
  <c r="ZE20" i="1" a="1"/>
  <c r="ZE20" i="1" s="1"/>
  <c r="ZE21" i="1" a="1"/>
  <c r="ZE21" i="1" s="1"/>
  <c r="AAP20" i="1" a="1"/>
  <c r="AAP20" i="1" s="1"/>
  <c r="AAP21" i="1" a="1"/>
  <c r="AAP21" i="1" s="1"/>
  <c r="ZU20" i="1" a="1"/>
  <c r="ZU20" i="1" s="1"/>
  <c r="ZU21" i="1" a="1"/>
  <c r="ZU21" i="1" s="1"/>
  <c r="JJ20" i="1" a="1"/>
  <c r="JJ20" i="1" s="1"/>
  <c r="JJ21" i="1" a="1"/>
  <c r="JJ21" i="1" s="1"/>
  <c r="ADZ20" i="1" a="1"/>
  <c r="ADZ20" i="1" s="1"/>
  <c r="ADZ21" i="1" a="1"/>
  <c r="ADZ21" i="1" s="1"/>
  <c r="AFB20" i="1" a="1"/>
  <c r="AFB20" i="1" s="1"/>
  <c r="AFB21" i="1" a="1"/>
  <c r="AFB21" i="1" s="1"/>
  <c r="AFL20" i="1" a="1"/>
  <c r="AFL20" i="1" s="1"/>
  <c r="AFL21" i="1" a="1"/>
  <c r="AFL21" i="1" s="1"/>
  <c r="MY20" i="1" a="1"/>
  <c r="MY20" i="1" s="1"/>
  <c r="MY21" i="1" a="1"/>
  <c r="MY21" i="1" s="1"/>
  <c r="NW20" i="1" a="1"/>
  <c r="NW20" i="1" s="1"/>
  <c r="NW21" i="1" a="1"/>
  <c r="NW21" i="1" s="1"/>
  <c r="PQ20" i="1" a="1"/>
  <c r="PQ20" i="1" s="1"/>
  <c r="PQ21" i="1" a="1"/>
  <c r="PQ21" i="1" s="1"/>
  <c r="PU20" i="1" a="1"/>
  <c r="PU20" i="1" s="1"/>
  <c r="PU21" i="1" a="1"/>
  <c r="PU21" i="1" s="1"/>
  <c r="UN20" i="1" a="1"/>
  <c r="UN20" i="1" s="1"/>
  <c r="UN21" i="1" a="1"/>
  <c r="UN21" i="1" s="1"/>
  <c r="VU20" i="1" a="1"/>
  <c r="VU20" i="1" s="1"/>
  <c r="VU21" i="1" a="1"/>
  <c r="VU21" i="1" s="1"/>
  <c r="WB20" i="1" a="1"/>
  <c r="WB20" i="1" s="1"/>
  <c r="WB21" i="1" a="1"/>
  <c r="WB21" i="1" s="1"/>
  <c r="RW20" i="1" a="1"/>
  <c r="RW20" i="1" s="1"/>
  <c r="RW21" i="1" a="1"/>
  <c r="RW21" i="1" s="1"/>
  <c r="UK20" i="1" a="1"/>
  <c r="UK20" i="1" s="1"/>
  <c r="UK21" i="1" a="1"/>
  <c r="UK21" i="1" s="1"/>
  <c r="EQ20" i="1" a="1"/>
  <c r="EQ20" i="1" s="1"/>
  <c r="EQ21" i="1" a="1"/>
  <c r="EQ21" i="1" s="1"/>
  <c r="JL20" i="1" a="1"/>
  <c r="JL20" i="1" s="1"/>
  <c r="JL21" i="1" a="1"/>
  <c r="JL21" i="1" s="1"/>
  <c r="AFF20" i="1" a="1"/>
  <c r="AFF20" i="1" s="1"/>
  <c r="AFF21" i="1" a="1"/>
  <c r="AFF21" i="1" s="1"/>
  <c r="SH20" i="1" a="1"/>
  <c r="SH20" i="1" s="1"/>
  <c r="SH21" i="1" a="1"/>
  <c r="SH21" i="1" s="1"/>
  <c r="YB20" i="1" a="1"/>
  <c r="YB20" i="1" s="1"/>
  <c r="YB21" i="1" a="1"/>
  <c r="YB21" i="1" s="1"/>
  <c r="JM20" i="1" a="1"/>
  <c r="JM20" i="1" s="1"/>
  <c r="JM21" i="1" a="1"/>
  <c r="JM21" i="1" s="1"/>
  <c r="AED20" i="1" a="1"/>
  <c r="AED20" i="1" s="1"/>
  <c r="AED21" i="1" a="1"/>
  <c r="AED21" i="1" s="1"/>
  <c r="ADS20" i="1" a="1"/>
  <c r="ADS20" i="1" s="1"/>
  <c r="ADS21" i="1" a="1"/>
  <c r="ADS21" i="1" s="1"/>
  <c r="AHD20" i="1" a="1"/>
  <c r="AHD20" i="1" s="1"/>
  <c r="AHD21" i="1" a="1"/>
  <c r="AHD21" i="1" s="1"/>
  <c r="YE20" i="1" a="1"/>
  <c r="YE20" i="1" s="1"/>
  <c r="YE21" i="1" a="1"/>
  <c r="YE21" i="1" s="1"/>
  <c r="FI20" i="1" a="1"/>
  <c r="FI20" i="1" s="1"/>
  <c r="FI21" i="1" a="1"/>
  <c r="FI21" i="1" s="1"/>
  <c r="KT20" i="1" a="1"/>
  <c r="KT20" i="1" s="1"/>
  <c r="KT21" i="1" a="1"/>
  <c r="KT21" i="1" s="1"/>
  <c r="AEA20" i="1" a="1"/>
  <c r="AEA20" i="1" s="1"/>
  <c r="AEA21" i="1" a="1"/>
  <c r="AEA21" i="1" s="1"/>
  <c r="AGI20" i="1" a="1"/>
  <c r="AGI20" i="1" s="1"/>
  <c r="AGI21" i="1" a="1"/>
  <c r="AGI21" i="1" s="1"/>
  <c r="AGS20" i="1" a="1"/>
  <c r="AGS20" i="1" s="1"/>
  <c r="AGS21" i="1" a="1"/>
  <c r="AGS21" i="1" s="1"/>
  <c r="NH20" i="1" a="1"/>
  <c r="NH20" i="1" s="1"/>
  <c r="NH21" i="1" a="1"/>
  <c r="NH21" i="1" s="1"/>
  <c r="OK20" i="1" a="1"/>
  <c r="OK20" i="1" s="1"/>
  <c r="OK21" i="1" a="1"/>
  <c r="OK21" i="1" s="1"/>
  <c r="QQ20" i="1" a="1"/>
  <c r="QQ20" i="1" s="1"/>
  <c r="QQ21" i="1" a="1"/>
  <c r="QQ21" i="1" s="1"/>
  <c r="QX20" i="1" a="1"/>
  <c r="QX20" i="1" s="1"/>
  <c r="QX21" i="1" a="1"/>
  <c r="QX21" i="1" s="1"/>
  <c r="VK20" i="1" a="1"/>
  <c r="VK20" i="1" s="1"/>
  <c r="VK21" i="1" a="1"/>
  <c r="VK21" i="1" s="1"/>
  <c r="WY20" i="1" a="1"/>
  <c r="WY20" i="1" s="1"/>
  <c r="WY21" i="1" a="1"/>
  <c r="WY21" i="1" s="1"/>
  <c r="WR20" i="1" a="1"/>
  <c r="WR20" i="1" s="1"/>
  <c r="WR21" i="1" a="1"/>
  <c r="WR21" i="1" s="1"/>
  <c r="SM20" i="1" a="1"/>
  <c r="SM20" i="1" s="1"/>
  <c r="SM21" i="1" a="1"/>
  <c r="SM21" i="1" s="1"/>
  <c r="VA20" i="1" a="1"/>
  <c r="VA20" i="1" s="1"/>
  <c r="VA21" i="1" a="1"/>
  <c r="VA21" i="1" s="1"/>
  <c r="ER20" i="1" a="1"/>
  <c r="ER20" i="1" s="1"/>
  <c r="ER21" i="1" a="1"/>
  <c r="ER21" i="1" s="1"/>
  <c r="VC20" i="1" a="1"/>
  <c r="VC20" i="1" s="1"/>
  <c r="VC21" i="1" a="1"/>
  <c r="VC21" i="1" s="1"/>
  <c r="AGK20" i="1" a="1"/>
  <c r="AGK20" i="1" s="1"/>
  <c r="AGK21" i="1" a="1"/>
  <c r="AGK21" i="1" s="1"/>
  <c r="DM20" i="1" a="1"/>
  <c r="DM20" i="1" s="1"/>
  <c r="DM21" i="1" a="1"/>
  <c r="DM21" i="1" s="1"/>
  <c r="LK20" i="1" a="1"/>
  <c r="LK20" i="1" s="1"/>
  <c r="LK21" i="1" a="1"/>
  <c r="LK21" i="1" s="1"/>
  <c r="RS20" i="1" a="1"/>
  <c r="RS20" i="1" s="1"/>
  <c r="RS21" i="1" a="1"/>
  <c r="RS21" i="1" s="1"/>
  <c r="KC20" i="1" a="1"/>
  <c r="KC20" i="1" s="1"/>
  <c r="KC21" i="1" a="1"/>
  <c r="KC21" i="1" s="1"/>
  <c r="UA20" i="1" a="1"/>
  <c r="UA20" i="1" s="1"/>
  <c r="UA21" i="1" a="1"/>
  <c r="UA21" i="1" s="1"/>
  <c r="AI20" i="1" a="1"/>
  <c r="AI20" i="1" s="1"/>
  <c r="AI21" i="1" a="1"/>
  <c r="AI21" i="1" s="1"/>
  <c r="Q20" i="1" a="1"/>
  <c r="Q20" i="1" s="1"/>
  <c r="Q21" i="1" a="1"/>
  <c r="Q21" i="1" s="1"/>
  <c r="AQ20" i="1" a="1"/>
  <c r="AQ20" i="1" s="1"/>
  <c r="AQ21" i="1" a="1"/>
  <c r="AQ21" i="1" s="1"/>
  <c r="LI20" i="1" a="1"/>
  <c r="LI20" i="1" s="1"/>
  <c r="LI21" i="1" a="1"/>
  <c r="LI21" i="1" s="1"/>
  <c r="ZN20" i="1" a="1"/>
  <c r="ZN20" i="1" s="1"/>
  <c r="ZN21" i="1" a="1"/>
  <c r="ZN21" i="1" s="1"/>
  <c r="AJ20" i="1" a="1"/>
  <c r="AJ20" i="1" s="1"/>
  <c r="AJ21" i="1" a="1"/>
  <c r="AJ21" i="1" s="1"/>
  <c r="LD20" i="1" a="1"/>
  <c r="LD20" i="1" s="1"/>
  <c r="LD21" i="1" a="1"/>
  <c r="LD21" i="1" s="1"/>
  <c r="ZV20" i="1" a="1"/>
  <c r="ZV20" i="1" s="1"/>
  <c r="ZV21" i="1" a="1"/>
  <c r="ZV21" i="1" s="1"/>
  <c r="AEB20" i="1" a="1"/>
  <c r="AEB20" i="1" s="1"/>
  <c r="AEB21" i="1" a="1"/>
  <c r="AEB21" i="1" s="1"/>
  <c r="AFS20" i="1" a="1"/>
  <c r="AFS20" i="1" s="1"/>
  <c r="AFS21" i="1" a="1"/>
  <c r="AFS21" i="1" s="1"/>
  <c r="AGC20" i="1" a="1"/>
  <c r="AGC20" i="1" s="1"/>
  <c r="AGC21" i="1" a="1"/>
  <c r="AGC21" i="1" s="1"/>
  <c r="OQ20" i="1" a="1"/>
  <c r="OQ20" i="1" s="1"/>
  <c r="OQ21" i="1" a="1"/>
  <c r="OQ21" i="1" s="1"/>
  <c r="NX20" i="1" a="1"/>
  <c r="NX20" i="1" s="1"/>
  <c r="NX21" i="1" a="1"/>
  <c r="NX21" i="1" s="1"/>
  <c r="RQ20" i="1" a="1"/>
  <c r="RQ20" i="1" s="1"/>
  <c r="RQ21" i="1" a="1"/>
  <c r="RQ21" i="1" s="1"/>
  <c r="SB20" i="1" a="1"/>
  <c r="SB20" i="1" s="1"/>
  <c r="SB21" i="1" a="1"/>
  <c r="SB21" i="1" s="1"/>
  <c r="WO20" i="1" a="1"/>
  <c r="WO20" i="1" s="1"/>
  <c r="WO21" i="1" a="1"/>
  <c r="WO21" i="1" s="1"/>
  <c r="XV20" i="1" a="1"/>
  <c r="XV20" i="1" s="1"/>
  <c r="XV21" i="1" a="1"/>
  <c r="XV21" i="1" s="1"/>
  <c r="XH20" i="1" a="1"/>
  <c r="XH20" i="1" s="1"/>
  <c r="XH21" i="1" a="1"/>
  <c r="XH21" i="1" s="1"/>
  <c r="TC20" i="1" a="1"/>
  <c r="TC20" i="1" s="1"/>
  <c r="TC21" i="1" a="1"/>
  <c r="TC21" i="1" s="1"/>
  <c r="VQ20" i="1" a="1"/>
  <c r="VQ20" i="1" s="1"/>
  <c r="VQ21" i="1" a="1"/>
  <c r="VQ21" i="1" s="1"/>
  <c r="O20" i="1" a="1"/>
  <c r="O20" i="1" s="1"/>
  <c r="O21" i="1" a="1"/>
  <c r="O21" i="1" s="1"/>
  <c r="ES20" i="1" a="1"/>
  <c r="ES20" i="1" s="1"/>
  <c r="ES21" i="1" a="1"/>
  <c r="ES21" i="1" s="1"/>
  <c r="AEL20" i="1" a="1"/>
  <c r="AEL20" i="1" s="1"/>
  <c r="AEL21" i="1" a="1"/>
  <c r="AEL21" i="1" s="1"/>
  <c r="XZ20" i="1" a="1"/>
  <c r="XZ20" i="1" s="1"/>
  <c r="XZ21" i="1" a="1"/>
  <c r="XZ21" i="1" s="1"/>
  <c r="ZP20" i="1" a="1"/>
  <c r="ZP20" i="1" s="1"/>
  <c r="ZP21" i="1" a="1"/>
  <c r="ZP21" i="1" s="1"/>
  <c r="KM20" i="1" a="1"/>
  <c r="KM20" i="1" s="1"/>
  <c r="KM21" i="1" a="1"/>
  <c r="KM21" i="1" s="1"/>
  <c r="JG20" i="1" a="1"/>
  <c r="JG20" i="1" s="1"/>
  <c r="JG21" i="1" a="1"/>
  <c r="JG21" i="1" s="1"/>
  <c r="YW20" i="1" a="1"/>
  <c r="YW20" i="1" s="1"/>
  <c r="YW21" i="1" a="1"/>
  <c r="YW21" i="1" s="1"/>
  <c r="TW20" i="1" a="1"/>
  <c r="TW20" i="1" s="1"/>
  <c r="TW21" i="1" a="1"/>
  <c r="TW21" i="1" s="1"/>
  <c r="ZS20" i="1" a="1"/>
  <c r="ZS20" i="1" s="1"/>
  <c r="ZS21" i="1" a="1"/>
  <c r="ZS21" i="1" s="1"/>
  <c r="MT20" i="1" a="1"/>
  <c r="MT20" i="1" s="1"/>
  <c r="MT21" i="1" a="1"/>
  <c r="MT21" i="1" s="1"/>
  <c r="AGO20" i="1" a="1"/>
  <c r="AGO20" i="1" s="1"/>
  <c r="AGO21" i="1" a="1"/>
  <c r="AGO21" i="1" s="1"/>
  <c r="CE20" i="1" a="1"/>
  <c r="CE20" i="1" s="1"/>
  <c r="CE21" i="1" a="1"/>
  <c r="CE21" i="1" s="1"/>
  <c r="DN20" i="1" a="1"/>
  <c r="DN20" i="1" s="1"/>
  <c r="DN21" i="1" a="1"/>
  <c r="DN21" i="1" s="1"/>
  <c r="K20" i="1" a="1"/>
  <c r="K20" i="1" s="1"/>
  <c r="K21" i="1" a="1"/>
  <c r="K21" i="1" s="1"/>
  <c r="DI21" i="1" s="1"/>
  <c r="YO20" i="1" a="1"/>
  <c r="YO20" i="1" s="1"/>
  <c r="YO21" i="1" a="1"/>
  <c r="YO21" i="1" s="1"/>
  <c r="AEE20" i="1" a="1"/>
  <c r="AEE20" i="1" s="1"/>
  <c r="AEE21" i="1" a="1"/>
  <c r="AEE21" i="1" s="1"/>
  <c r="AGZ20" i="1" a="1"/>
  <c r="AGZ20" i="1" s="1"/>
  <c r="AGZ21" i="1" a="1"/>
  <c r="AGZ21" i="1" s="1"/>
  <c r="AFM20" i="1" a="1"/>
  <c r="AFM20" i="1" s="1"/>
  <c r="AFM21" i="1" a="1"/>
  <c r="AFM21" i="1" s="1"/>
  <c r="MZ20" i="1" a="1"/>
  <c r="MZ20" i="1" s="1"/>
  <c r="MZ21" i="1" a="1"/>
  <c r="MZ21" i="1" s="1"/>
  <c r="OL20" i="1" a="1"/>
  <c r="OL20" i="1" s="1"/>
  <c r="OL21" i="1" a="1"/>
  <c r="OL21" i="1" s="1"/>
  <c r="SU20" i="1" a="1"/>
  <c r="SU20" i="1" s="1"/>
  <c r="SU21" i="1" a="1"/>
  <c r="SU21" i="1" s="1"/>
  <c r="SY20" i="1" a="1"/>
  <c r="SY20" i="1" s="1"/>
  <c r="SY21" i="1" a="1"/>
  <c r="SY21" i="1" s="1"/>
  <c r="XS20" i="1" a="1"/>
  <c r="XS20" i="1" s="1"/>
  <c r="XS21" i="1" a="1"/>
  <c r="XS21" i="1" s="1"/>
  <c r="PF20" i="1" a="1"/>
  <c r="PF20" i="1" s="1"/>
  <c r="PF21" i="1" a="1"/>
  <c r="PF21" i="1" s="1"/>
  <c r="PI20" i="1" a="1"/>
  <c r="PI20" i="1" s="1"/>
  <c r="PI21" i="1" a="1"/>
  <c r="PI21" i="1" s="1"/>
  <c r="TS20" i="1" a="1"/>
  <c r="TS20" i="1" s="1"/>
  <c r="TS21" i="1" a="1"/>
  <c r="TS21" i="1" s="1"/>
  <c r="WG20" i="1" a="1"/>
  <c r="WG20" i="1" s="1"/>
  <c r="WG21" i="1" a="1"/>
  <c r="WG21" i="1" s="1"/>
  <c r="KH20" i="1" a="1"/>
  <c r="KH20" i="1" s="1"/>
  <c r="KH21" i="1" a="1"/>
  <c r="KH21" i="1" s="1"/>
  <c r="ET20" i="1" a="1"/>
  <c r="ET20" i="1" s="1"/>
  <c r="ET21" i="1" a="1"/>
  <c r="ET21" i="1" s="1"/>
  <c r="XM20" i="1" a="1"/>
  <c r="XM20" i="1" s="1"/>
  <c r="XM21" i="1" a="1"/>
  <c r="XM21" i="1" s="1"/>
  <c r="AAM20" i="1" a="1"/>
  <c r="AAM20" i="1" s="1"/>
  <c r="AAM21" i="1" a="1"/>
  <c r="AAM21" i="1" s="1"/>
  <c r="YL20" i="1" a="1"/>
  <c r="YL20" i="1" s="1"/>
  <c r="YL21" i="1" a="1"/>
  <c r="YL21" i="1" s="1"/>
  <c r="AK20" i="1" a="1"/>
  <c r="AK20" i="1" s="1"/>
  <c r="AK21" i="1" a="1"/>
  <c r="AK21" i="1" s="1"/>
  <c r="GD21" i="1" s="1"/>
  <c r="ZH20" i="1" a="1"/>
  <c r="ZH20" i="1" s="1"/>
  <c r="ZH21" i="1" a="1"/>
  <c r="ZH21" i="1" s="1"/>
  <c r="OU20" i="1" a="1"/>
  <c r="OU20" i="1" s="1"/>
  <c r="OU21" i="1" a="1"/>
  <c r="OU21" i="1" s="1"/>
  <c r="YH20" i="1" a="1"/>
  <c r="YH20" i="1" s="1"/>
  <c r="YH21" i="1" a="1"/>
  <c r="YH21" i="1" s="1"/>
  <c r="MR20" i="1" a="1"/>
  <c r="MR20" i="1" s="1"/>
  <c r="MR21" i="1" a="1"/>
  <c r="MR21" i="1" s="1"/>
  <c r="ZC20" i="1" a="1"/>
  <c r="ZC20" i="1" s="1"/>
  <c r="ZC21" i="1" a="1"/>
  <c r="ZC21" i="1" s="1"/>
  <c r="MJ20" i="1" a="1"/>
  <c r="MJ20" i="1" s="1"/>
  <c r="MJ21" i="1" a="1"/>
  <c r="MJ21" i="1" s="1"/>
  <c r="VX20" i="1" a="1"/>
  <c r="VX20" i="1" s="1"/>
  <c r="VX21" i="1" a="1"/>
  <c r="VX21" i="1" s="1"/>
  <c r="JP20" i="1" a="1"/>
  <c r="JP20" i="1" s="1"/>
  <c r="JP21" i="1" a="1"/>
  <c r="JP21" i="1" s="1"/>
  <c r="JU20" i="1" a="1"/>
  <c r="JU20" i="1" s="1"/>
  <c r="JU21" i="1" a="1"/>
  <c r="JU21" i="1" s="1"/>
  <c r="DS21" i="1" a="1"/>
  <c r="DS21" i="1" s="1"/>
  <c r="EC20" i="1" a="1"/>
  <c r="EC20" i="1" s="1"/>
  <c r="EC21" i="1" a="1"/>
  <c r="EC21" i="1" s="1"/>
  <c r="GI20" i="1" a="1"/>
  <c r="GI20" i="1" s="1"/>
  <c r="GI21" i="1" a="1"/>
  <c r="GI21" i="1" s="1"/>
  <c r="AAE20" i="1" a="1"/>
  <c r="AAE20" i="1" s="1"/>
  <c r="AAE21" i="1" a="1"/>
  <c r="AAE21" i="1" s="1"/>
  <c r="AEF20" i="1" a="1"/>
  <c r="AEF20" i="1" s="1"/>
  <c r="AEF21" i="1" a="1"/>
  <c r="AEF21" i="1" s="1"/>
  <c r="AFC20" i="1" a="1"/>
  <c r="AFC20" i="1" s="1"/>
  <c r="AFC21" i="1" a="1"/>
  <c r="AFC21" i="1" s="1"/>
  <c r="AGT20" i="1" a="1"/>
  <c r="AGT20" i="1" s="1"/>
  <c r="AGT21" i="1" a="1"/>
  <c r="AGT21" i="1" s="1"/>
  <c r="OR20" i="1" a="1"/>
  <c r="OR20" i="1" s="1"/>
  <c r="OR21" i="1" a="1"/>
  <c r="OR21" i="1" s="1"/>
  <c r="MO20" i="1" a="1"/>
  <c r="MO20" i="1" s="1"/>
  <c r="MO21" i="1" a="1"/>
  <c r="MO21" i="1" s="1"/>
  <c r="TY20" i="1" a="1"/>
  <c r="TY20" i="1" s="1"/>
  <c r="TY21" i="1" a="1"/>
  <c r="TY21" i="1" s="1"/>
  <c r="UC20" i="1" a="1"/>
  <c r="UC20" i="1" s="1"/>
  <c r="UC21" i="1" a="1"/>
  <c r="UC21" i="1" s="1"/>
  <c r="PW20" i="1" a="1"/>
  <c r="PW20" i="1" s="1"/>
  <c r="PW21" i="1" a="1"/>
  <c r="PW21" i="1" s="1"/>
  <c r="QI20" i="1" a="1"/>
  <c r="QI20" i="1" s="1"/>
  <c r="QI21" i="1" a="1"/>
  <c r="QI21" i="1" s="1"/>
  <c r="PY20" i="1" a="1"/>
  <c r="PY20" i="1" s="1"/>
  <c r="PY21" i="1" a="1"/>
  <c r="PY21" i="1" s="1"/>
  <c r="UI20" i="1" a="1"/>
  <c r="UI20" i="1" s="1"/>
  <c r="UI21" i="1" a="1"/>
  <c r="UI21" i="1" s="1"/>
  <c r="WW20" i="1" a="1"/>
  <c r="WW20" i="1" s="1"/>
  <c r="WW21" i="1" a="1"/>
  <c r="WW21" i="1" s="1"/>
  <c r="DK71" i="1" a="1"/>
  <c r="DK71" i="1" s="1"/>
  <c r="DK68" i="1" a="1"/>
  <c r="DK68" i="1" s="1"/>
  <c r="ADL30" i="1" a="1"/>
  <c r="ADL30" i="1" s="1"/>
  <c r="ADL46" i="1" a="1"/>
  <c r="ADL46" i="1" s="1"/>
  <c r="ADL44" i="1" a="1"/>
  <c r="ADL44" i="1" s="1"/>
  <c r="ADL45" i="1" a="1"/>
  <c r="ADL45" i="1" s="1"/>
  <c r="ADL39" i="1" a="1"/>
  <c r="ADL39" i="1" s="1"/>
  <c r="ADL35" i="1" a="1"/>
  <c r="ADL35" i="1" s="1"/>
  <c r="ADL32" i="1" a="1"/>
  <c r="ADL32" i="1" s="1"/>
  <c r="DK70" i="1" a="1"/>
  <c r="DK70" i="1" s="1"/>
  <c r="DK69" i="1" a="1"/>
  <c r="DK69" i="1" s="1"/>
  <c r="ADL41" i="1" a="1"/>
  <c r="ADL41" i="1" s="1"/>
  <c r="ADL40" i="1" a="1"/>
  <c r="ADL40" i="1" s="1"/>
  <c r="DK67" i="1" a="1"/>
  <c r="DK67" i="1" s="1"/>
  <c r="ADL47" i="1" a="1"/>
  <c r="ADL47" i="1" s="1"/>
  <c r="ADL34" i="1" a="1"/>
  <c r="ADL34" i="1" s="1"/>
  <c r="FM22" i="1" a="1"/>
  <c r="FM22" i="1" s="1"/>
  <c r="ADL25" i="1" a="1"/>
  <c r="ADL25" i="1" s="1"/>
  <c r="FM48" i="1" a="1"/>
  <c r="FM48" i="1" s="1"/>
  <c r="FM49" i="1" s="1" a="1"/>
  <c r="FM49" i="1" s="1"/>
  <c r="ADL26" i="1" a="1"/>
  <c r="ADL26" i="1" s="1"/>
  <c r="ADL27" i="1" a="1"/>
  <c r="ADL27" i="1" s="1"/>
  <c r="ADL28" i="1" a="1"/>
  <c r="ADL28" i="1" s="1"/>
  <c r="ADL29" i="1" a="1"/>
  <c r="ADL29" i="1" s="1"/>
  <c r="FM23" i="1" a="1"/>
  <c r="FM23" i="1" s="1"/>
  <c r="FM29" i="1" a="1"/>
  <c r="FM29" i="1" s="1"/>
  <c r="FM32" i="1" a="1"/>
  <c r="FM32" i="1" s="1"/>
  <c r="Z48" i="1" a="1"/>
  <c r="Z48" i="1" s="1"/>
  <c r="Z23" i="1" a="1"/>
  <c r="Z23" i="1" s="1"/>
  <c r="Z22" i="1" a="1"/>
  <c r="Z22" i="1" s="1"/>
  <c r="Z24" i="1" a="1"/>
  <c r="Z24" i="1" s="1"/>
  <c r="Z29" i="1" a="1"/>
  <c r="Z29" i="1" s="1"/>
  <c r="AA29" i="1" s="1"/>
  <c r="Z45" i="1" a="1"/>
  <c r="Z45" i="1" s="1"/>
  <c r="Z47" i="1" a="1"/>
  <c r="Z47" i="1" s="1"/>
  <c r="Z41" i="1" a="1"/>
  <c r="Z41" i="1" s="1"/>
  <c r="Z32" i="1" a="1"/>
  <c r="Z32" i="1" s="1"/>
  <c r="Z25" i="1" a="1"/>
  <c r="Z25" i="1" s="1"/>
  <c r="Z40" i="1" a="1"/>
  <c r="Z40" i="1" s="1"/>
  <c r="Z28" i="1" a="1"/>
  <c r="Z28" i="1" s="1"/>
  <c r="Z27" i="1" a="1"/>
  <c r="Z27" i="1" s="1"/>
  <c r="Z35" i="1" a="1"/>
  <c r="Z35" i="1" s="1"/>
  <c r="Z46" i="1" a="1"/>
  <c r="Z46" i="1" s="1"/>
  <c r="Z30" i="1" a="1"/>
  <c r="Z30" i="1" s="1"/>
  <c r="Z26" i="1" a="1"/>
  <c r="Z26" i="1" s="1"/>
  <c r="Z39" i="1" a="1"/>
  <c r="Z39" i="1" s="1"/>
  <c r="Z34" i="1" a="1"/>
  <c r="Z34" i="1" s="1"/>
  <c r="Z38" i="1" a="1"/>
  <c r="Z38" i="1" s="1"/>
  <c r="Z33" i="1" a="1"/>
  <c r="Z33" i="1" s="1"/>
  <c r="Z31" i="1" a="1"/>
  <c r="Z31" i="1" s="1"/>
  <c r="Z44" i="1" a="1"/>
  <c r="Z44" i="1" s="1"/>
  <c r="FM41" i="1" a="1"/>
  <c r="FM41" i="1" s="1"/>
  <c r="FM38" i="1" a="1"/>
  <c r="FM38" i="1" s="1"/>
  <c r="FM39" i="1" a="1"/>
  <c r="FM39" i="1" s="1"/>
  <c r="Z66" i="1" a="1"/>
  <c r="Z66" i="1" s="1"/>
  <c r="AA66" i="1" s="1"/>
  <c r="Z67" i="1" a="1"/>
  <c r="Z67" i="1" s="1"/>
  <c r="AA67" i="1" s="1"/>
  <c r="Z68" i="1" a="1"/>
  <c r="Z68" i="1" s="1"/>
  <c r="AA68" i="1" s="1"/>
  <c r="Z69" i="1" a="1"/>
  <c r="Z69" i="1" s="1"/>
  <c r="AA69" i="1" s="1"/>
  <c r="Z70" i="1" a="1"/>
  <c r="Z70" i="1" s="1"/>
  <c r="AA70" i="1" s="1"/>
  <c r="Z71" i="1" a="1"/>
  <c r="Z71" i="1" s="1"/>
  <c r="AA71" i="1" s="1"/>
  <c r="Z72" i="1" a="1"/>
  <c r="Z72" i="1" s="1"/>
  <c r="AA72" i="1" s="1"/>
  <c r="Z73" i="1" a="1"/>
  <c r="Z73" i="1" s="1"/>
  <c r="AA73" i="1" s="1"/>
  <c r="Z74" i="1" a="1"/>
  <c r="Z74" i="1" s="1"/>
  <c r="AA74" i="1" s="1"/>
  <c r="Z75" i="1" a="1"/>
  <c r="Z75" i="1" s="1"/>
  <c r="AA75" i="1" s="1"/>
  <c r="Z76" i="1" a="1"/>
  <c r="Z76" i="1" s="1"/>
  <c r="AA76" i="1" s="1"/>
  <c r="FM26" i="1" a="1"/>
  <c r="FM26" i="1" s="1"/>
  <c r="FM27" i="1" a="1"/>
  <c r="FM27" i="1" s="1"/>
  <c r="FM28" i="1" a="1"/>
  <c r="FM28" i="1" s="1"/>
  <c r="FM40" i="1" a="1"/>
  <c r="FM40" i="1" s="1"/>
  <c r="FM44" i="1" a="1"/>
  <c r="FM44" i="1" s="1"/>
  <c r="FM30" i="1" a="1"/>
  <c r="FM30" i="1" s="1"/>
  <c r="FM33" i="1" a="1"/>
  <c r="FM33" i="1" s="1"/>
  <c r="FM31" i="1" a="1"/>
  <c r="FM31" i="1" s="1"/>
  <c r="FM35" i="1" a="1"/>
  <c r="FM35" i="1" s="1"/>
  <c r="FM45" i="1" a="1"/>
  <c r="FM45" i="1" s="1"/>
  <c r="FM25" i="1" a="1"/>
  <c r="FM25" i="1" s="1"/>
  <c r="FM46" i="1" a="1"/>
  <c r="FM46" i="1" s="1"/>
  <c r="FM47" i="1" a="1"/>
  <c r="FM47" i="1" s="1"/>
  <c r="FM24" i="1" a="1"/>
  <c r="FM24" i="1" s="1"/>
  <c r="FJ48" i="1" a="1"/>
  <c r="FJ48" i="1" s="1"/>
  <c r="FJ49" i="1" s="1" a="1"/>
  <c r="FJ49" i="1" s="1"/>
  <c r="FJ23" i="1" a="1"/>
  <c r="FJ23" i="1" s="1"/>
  <c r="FJ22" i="1" a="1"/>
  <c r="FJ22" i="1" s="1"/>
  <c r="FJ45" i="1" a="1"/>
  <c r="FJ45" i="1" s="1"/>
  <c r="FJ38" i="1" a="1"/>
  <c r="FJ38" i="1" s="1"/>
  <c r="FJ24" i="1" a="1"/>
  <c r="FJ24" i="1" s="1"/>
  <c r="FJ47" i="1" a="1"/>
  <c r="FJ47" i="1" s="1"/>
  <c r="FJ30" i="1" a="1"/>
  <c r="FJ30" i="1" s="1"/>
  <c r="FJ32" i="1" a="1"/>
  <c r="FJ32" i="1" s="1"/>
  <c r="FJ31" i="1" a="1"/>
  <c r="FJ31" i="1" s="1"/>
  <c r="FJ25" i="1" a="1"/>
  <c r="FJ25" i="1" s="1"/>
  <c r="FJ44" i="1" a="1"/>
  <c r="FJ44" i="1" s="1"/>
  <c r="FJ29" i="1" a="1"/>
  <c r="FJ29" i="1" s="1"/>
  <c r="FJ28" i="1" a="1"/>
  <c r="FJ28" i="1" s="1"/>
  <c r="FJ26" i="1" a="1"/>
  <c r="FJ26" i="1" s="1"/>
  <c r="FJ34" i="1" a="1"/>
  <c r="FJ34" i="1" s="1"/>
  <c r="FJ46" i="1" a="1"/>
  <c r="FJ46" i="1" s="1"/>
  <c r="FJ33" i="1" a="1"/>
  <c r="FJ33" i="1" s="1"/>
  <c r="FJ41" i="1" a="1"/>
  <c r="FJ41" i="1" s="1"/>
  <c r="FJ27" i="1" a="1"/>
  <c r="FJ27" i="1" s="1"/>
  <c r="FJ35" i="1" a="1"/>
  <c r="FJ35" i="1" s="1"/>
  <c r="FJ40" i="1" a="1"/>
  <c r="FJ40" i="1" s="1"/>
  <c r="FJ39" i="1" a="1"/>
  <c r="FJ39" i="1" s="1"/>
  <c r="FJ66" i="1" a="1"/>
  <c r="FJ66" i="1" s="1"/>
  <c r="FJ67" i="1" a="1"/>
  <c r="FJ67" i="1" s="1"/>
  <c r="FJ68" i="1" a="1"/>
  <c r="FJ68" i="1" s="1"/>
  <c r="FJ69" i="1" a="1"/>
  <c r="FJ69" i="1" s="1"/>
  <c r="FJ70" i="1" a="1"/>
  <c r="FJ70" i="1" s="1"/>
  <c r="FJ71" i="1" a="1"/>
  <c r="FJ71" i="1" s="1"/>
  <c r="FJ72" i="1" a="1"/>
  <c r="FJ72" i="1" s="1"/>
  <c r="FJ73" i="1" a="1"/>
  <c r="FJ73" i="1" s="1"/>
  <c r="FJ74" i="1" a="1"/>
  <c r="FJ74" i="1" s="1"/>
  <c r="FJ75" i="1" a="1"/>
  <c r="FJ75" i="1" s="1"/>
  <c r="FJ76" i="1" a="1"/>
  <c r="FJ76" i="1" s="1"/>
  <c r="FA29" i="1" a="1"/>
  <c r="FA29" i="1" s="1"/>
  <c r="FA46" i="1" a="1"/>
  <c r="FA46" i="1" s="1"/>
  <c r="FA33" i="1" a="1"/>
  <c r="FA33" i="1" s="1"/>
  <c r="FA45" i="1" a="1"/>
  <c r="FA45" i="1" s="1"/>
  <c r="FA27" i="1" a="1"/>
  <c r="FA27" i="1" s="1"/>
  <c r="FA30" i="1" a="1"/>
  <c r="FA30" i="1" s="1"/>
  <c r="FA34" i="1" a="1"/>
  <c r="FA34" i="1" s="1"/>
  <c r="FA40" i="1" a="1"/>
  <c r="FA40" i="1" s="1"/>
  <c r="FA26" i="1" a="1"/>
  <c r="FA26" i="1" s="1"/>
  <c r="FA28" i="1" a="1"/>
  <c r="FA28" i="1" s="1"/>
  <c r="FA44" i="1" a="1"/>
  <c r="FA44" i="1" s="1"/>
  <c r="FA31" i="1" a="1"/>
  <c r="FA31" i="1" s="1"/>
  <c r="FA23" i="1" a="1"/>
  <c r="FA23" i="1" s="1"/>
  <c r="FA22" i="1" a="1"/>
  <c r="FA22" i="1" s="1"/>
  <c r="FA48" i="1" a="1"/>
  <c r="FA48" i="1" s="1"/>
  <c r="FA49" i="1" s="1" a="1"/>
  <c r="FA49" i="1" s="1"/>
  <c r="FA32" i="1" a="1"/>
  <c r="FA32" i="1" s="1"/>
  <c r="FA47" i="1" a="1"/>
  <c r="FA47" i="1" s="1"/>
  <c r="FA39" i="1" a="1"/>
  <c r="FA39" i="1" s="1"/>
  <c r="FA24" i="1" a="1"/>
  <c r="FA24" i="1" s="1"/>
  <c r="FA38" i="1" a="1"/>
  <c r="FA38" i="1" s="1"/>
  <c r="FA25" i="1" a="1"/>
  <c r="FA25" i="1" s="1"/>
  <c r="FA41" i="1" a="1"/>
  <c r="FA41" i="1" s="1"/>
  <c r="EZ27" i="1" a="1"/>
  <c r="EZ27" i="1" s="1"/>
  <c r="EZ35" i="1" a="1"/>
  <c r="EZ35" i="1" s="1"/>
  <c r="EZ24" i="1" a="1"/>
  <c r="EZ24" i="1" s="1"/>
  <c r="EZ47" i="1" a="1"/>
  <c r="EZ47" i="1" s="1"/>
  <c r="EZ26" i="1" a="1"/>
  <c r="EZ26" i="1" s="1"/>
  <c r="EZ28" i="1" a="1"/>
  <c r="EZ28" i="1" s="1"/>
  <c r="EZ29" i="1" a="1"/>
  <c r="EZ29" i="1" s="1"/>
  <c r="EZ44" i="1" a="1"/>
  <c r="EZ44" i="1" s="1"/>
  <c r="EZ38" i="1" a="1"/>
  <c r="EZ38" i="1" s="1"/>
  <c r="EZ41" i="1" a="1"/>
  <c r="EZ41" i="1" s="1"/>
  <c r="EZ46" i="1" a="1"/>
  <c r="EZ46" i="1" s="1"/>
  <c r="EZ30" i="1" a="1"/>
  <c r="EZ30" i="1" s="1"/>
  <c r="EZ31" i="1" a="1"/>
  <c r="EZ31" i="1" s="1"/>
  <c r="EZ45" i="1" a="1"/>
  <c r="EZ45" i="1" s="1"/>
  <c r="EZ39" i="1" a="1"/>
  <c r="EZ39" i="1" s="1"/>
  <c r="EZ40" i="1" a="1"/>
  <c r="EZ40" i="1" s="1"/>
  <c r="EZ33" i="1" a="1"/>
  <c r="EZ33" i="1" s="1"/>
  <c r="EZ34" i="1" a="1"/>
  <c r="EZ34" i="1" s="1"/>
  <c r="EZ32" i="1" a="1"/>
  <c r="EZ32" i="1" s="1"/>
  <c r="EZ25" i="1" a="1"/>
  <c r="EZ25" i="1" s="1"/>
  <c r="EZ22" i="1" a="1"/>
  <c r="EZ22" i="1" s="1"/>
  <c r="EZ23" i="1" a="1"/>
  <c r="EZ23" i="1" s="1"/>
  <c r="EZ48" i="1" a="1"/>
  <c r="EZ48" i="1" s="1"/>
  <c r="EZ49" i="1" s="1" a="1"/>
  <c r="EZ49" i="1" s="1"/>
  <c r="EV48" i="1" a="1"/>
  <c r="EV48" i="1" s="1"/>
  <c r="EV49" i="1" s="1" a="1"/>
  <c r="EV49" i="1" s="1"/>
  <c r="EV22" i="1" a="1"/>
  <c r="EV22" i="1" s="1"/>
  <c r="EV23" i="1" a="1"/>
  <c r="EV23" i="1" s="1"/>
  <c r="EV38" i="1" a="1"/>
  <c r="EV38" i="1" s="1"/>
  <c r="EV33" i="1" a="1"/>
  <c r="EV33" i="1" s="1"/>
  <c r="EV29" i="1" a="1"/>
  <c r="EV29" i="1" s="1"/>
  <c r="EV26" i="1" a="1"/>
  <c r="EV26" i="1" s="1"/>
  <c r="EV25" i="1" a="1"/>
  <c r="EV25" i="1" s="1"/>
  <c r="EV34" i="1" a="1"/>
  <c r="EV34" i="1" s="1"/>
  <c r="EV28" i="1" a="1"/>
  <c r="EV28" i="1" s="1"/>
  <c r="EV31" i="1" a="1"/>
  <c r="EV31" i="1" s="1"/>
  <c r="EV45" i="1" a="1"/>
  <c r="EV45" i="1" s="1"/>
  <c r="EV27" i="1" a="1"/>
  <c r="EV27" i="1" s="1"/>
  <c r="EV39" i="1" a="1"/>
  <c r="EV39" i="1" s="1"/>
  <c r="EV24" i="1" a="1"/>
  <c r="EV24" i="1" s="1"/>
  <c r="EV47" i="1" a="1"/>
  <c r="EV47" i="1" s="1"/>
  <c r="EV41" i="1" a="1"/>
  <c r="EV41" i="1" s="1"/>
  <c r="EV44" i="1" a="1"/>
  <c r="EV44" i="1" s="1"/>
  <c r="EV30" i="1" a="1"/>
  <c r="EV30" i="1" s="1"/>
  <c r="EV46" i="1" a="1"/>
  <c r="EV46" i="1" s="1"/>
  <c r="EV35" i="1" a="1"/>
  <c r="EV35" i="1" s="1"/>
  <c r="EV40" i="1" a="1"/>
  <c r="EV40" i="1" s="1"/>
  <c r="EV32" i="1" a="1"/>
  <c r="EV32" i="1" s="1"/>
  <c r="EU48" i="1" a="1"/>
  <c r="EU48" i="1" s="1"/>
  <c r="EU49" i="1" s="1" a="1"/>
  <c r="EU49" i="1" s="1"/>
  <c r="EU22" i="1" a="1"/>
  <c r="EU22" i="1" s="1"/>
  <c r="EU23" i="1" a="1"/>
  <c r="EU23" i="1" s="1"/>
  <c r="EU33" i="1" a="1"/>
  <c r="EU33" i="1" s="1"/>
  <c r="EU26" i="1" a="1"/>
  <c r="EU26" i="1" s="1"/>
  <c r="EU29" i="1" a="1"/>
  <c r="EU29" i="1" s="1"/>
  <c r="EU25" i="1" a="1"/>
  <c r="EU25" i="1" s="1"/>
  <c r="EU34" i="1" a="1"/>
  <c r="EU34" i="1" s="1"/>
  <c r="EU28" i="1" a="1"/>
  <c r="EU28" i="1" s="1"/>
  <c r="EU31" i="1" a="1"/>
  <c r="EU31" i="1" s="1"/>
  <c r="EU45" i="1" a="1"/>
  <c r="EU45" i="1" s="1"/>
  <c r="EU27" i="1" a="1"/>
  <c r="EU27" i="1" s="1"/>
  <c r="EU47" i="1" a="1"/>
  <c r="EU47" i="1" s="1"/>
  <c r="EU39" i="1" a="1"/>
  <c r="EU39" i="1" s="1"/>
  <c r="EU24" i="1" a="1"/>
  <c r="EU24" i="1" s="1"/>
  <c r="EU30" i="1" a="1"/>
  <c r="EU30" i="1" s="1"/>
  <c r="EU41" i="1" a="1"/>
  <c r="EU41" i="1" s="1"/>
  <c r="EU46" i="1" a="1"/>
  <c r="EU46" i="1" s="1"/>
  <c r="EU44" i="1" a="1"/>
  <c r="EU44" i="1" s="1"/>
  <c r="EU35" i="1" a="1"/>
  <c r="EU35" i="1" s="1"/>
  <c r="EU40" i="1" a="1"/>
  <c r="EU40" i="1" s="1"/>
  <c r="EU38" i="1" a="1"/>
  <c r="EU38" i="1" s="1"/>
  <c r="EU32" i="1" a="1"/>
  <c r="EU32" i="1" s="1"/>
  <c r="EQ48" i="1" a="1"/>
  <c r="EQ48" i="1" s="1"/>
  <c r="EQ49" i="1" s="1" a="1"/>
  <c r="EQ49" i="1" s="1"/>
  <c r="EQ22" i="1" a="1"/>
  <c r="EQ22" i="1" s="1"/>
  <c r="EQ23" i="1" a="1"/>
  <c r="EQ23" i="1" s="1"/>
  <c r="EQ33" i="1" a="1"/>
  <c r="EQ33" i="1" s="1"/>
  <c r="EQ32" i="1" a="1"/>
  <c r="EQ32" i="1" s="1"/>
  <c r="EQ26" i="1" a="1"/>
  <c r="EQ26" i="1" s="1"/>
  <c r="EQ38" i="1" a="1"/>
  <c r="EQ38" i="1" s="1"/>
  <c r="EQ29" i="1" a="1"/>
  <c r="EQ29" i="1" s="1"/>
  <c r="EQ28" i="1" a="1"/>
  <c r="EQ28" i="1" s="1"/>
  <c r="EQ25" i="1" a="1"/>
  <c r="EQ25" i="1" s="1"/>
  <c r="EQ34" i="1" a="1"/>
  <c r="EQ34" i="1" s="1"/>
  <c r="EQ45" i="1" a="1"/>
  <c r="EQ45" i="1" s="1"/>
  <c r="EQ31" i="1" a="1"/>
  <c r="EQ31" i="1" s="1"/>
  <c r="EQ39" i="1" a="1"/>
  <c r="EQ39" i="1" s="1"/>
  <c r="EQ47" i="1" a="1"/>
  <c r="EQ47" i="1" s="1"/>
  <c r="EQ27" i="1" a="1"/>
  <c r="EQ27" i="1" s="1"/>
  <c r="EQ24" i="1" a="1"/>
  <c r="EQ24" i="1" s="1"/>
  <c r="EQ41" i="1" a="1"/>
  <c r="EQ41" i="1" s="1"/>
  <c r="EQ30" i="1" a="1"/>
  <c r="EQ30" i="1" s="1"/>
  <c r="EQ44" i="1" a="1"/>
  <c r="EQ44" i="1" s="1"/>
  <c r="EQ46" i="1" a="1"/>
  <c r="EQ46" i="1" s="1"/>
  <c r="EQ35" i="1" a="1"/>
  <c r="EQ35" i="1" s="1"/>
  <c r="EQ40" i="1" a="1"/>
  <c r="EQ40" i="1" s="1"/>
  <c r="ER48" i="1" a="1"/>
  <c r="ER48" i="1" s="1"/>
  <c r="ER49" i="1" s="1" a="1"/>
  <c r="ER49" i="1" s="1"/>
  <c r="ER22" i="1" a="1"/>
  <c r="ER22" i="1" s="1"/>
  <c r="ER23" i="1" a="1"/>
  <c r="ER23" i="1" s="1"/>
  <c r="ER32" i="1" a="1"/>
  <c r="ER32" i="1" s="1"/>
  <c r="ER26" i="1" a="1"/>
  <c r="ER26" i="1" s="1"/>
  <c r="ER38" i="1" a="1"/>
  <c r="ER38" i="1" s="1"/>
  <c r="ER29" i="1" a="1"/>
  <c r="ER29" i="1" s="1"/>
  <c r="ER25" i="1" a="1"/>
  <c r="ER25" i="1" s="1"/>
  <c r="ER34" i="1" a="1"/>
  <c r="ER34" i="1" s="1"/>
  <c r="ER28" i="1" a="1"/>
  <c r="ER28" i="1" s="1"/>
  <c r="ER31" i="1" a="1"/>
  <c r="ER31" i="1" s="1"/>
  <c r="ER39" i="1" a="1"/>
  <c r="ER39" i="1" s="1"/>
  <c r="ER45" i="1" a="1"/>
  <c r="ER45" i="1" s="1"/>
  <c r="ER27" i="1" a="1"/>
  <c r="ER27" i="1" s="1"/>
  <c r="ER41" i="1" a="1"/>
  <c r="ER41" i="1" s="1"/>
  <c r="ER47" i="1" a="1"/>
  <c r="ER47" i="1" s="1"/>
  <c r="ER24" i="1" a="1"/>
  <c r="ER24" i="1" s="1"/>
  <c r="ER44" i="1" a="1"/>
  <c r="ER44" i="1" s="1"/>
  <c r="ER30" i="1" a="1"/>
  <c r="ER30" i="1" s="1"/>
  <c r="ER35" i="1" a="1"/>
  <c r="ER35" i="1" s="1"/>
  <c r="ER46" i="1" a="1"/>
  <c r="ER46" i="1" s="1"/>
  <c r="ER40" i="1" a="1"/>
  <c r="ER40" i="1" s="1"/>
  <c r="ER33" i="1" a="1"/>
  <c r="ER33" i="1" s="1"/>
  <c r="ES48" i="1" a="1"/>
  <c r="ES48" i="1" s="1"/>
  <c r="ES49" i="1" s="1" a="1"/>
  <c r="ES49" i="1" s="1"/>
  <c r="ES22" i="1" a="1"/>
  <c r="ES22" i="1" s="1"/>
  <c r="ES23" i="1" a="1"/>
  <c r="ES23" i="1" s="1"/>
  <c r="ES38" i="1" a="1"/>
  <c r="ES38" i="1" s="1"/>
  <c r="ES26" i="1" a="1"/>
  <c r="ES26" i="1" s="1"/>
  <c r="ES29" i="1" a="1"/>
  <c r="ES29" i="1" s="1"/>
  <c r="ES25" i="1" a="1"/>
  <c r="ES25" i="1" s="1"/>
  <c r="ES34" i="1" a="1"/>
  <c r="ES34" i="1" s="1"/>
  <c r="ES31" i="1" a="1"/>
  <c r="ES31" i="1" s="1"/>
  <c r="ES28" i="1" a="1"/>
  <c r="ES28" i="1" s="1"/>
  <c r="ES39" i="1" a="1"/>
  <c r="ES39" i="1" s="1"/>
  <c r="ES45" i="1" a="1"/>
  <c r="ES45" i="1" s="1"/>
  <c r="ES27" i="1" a="1"/>
  <c r="ES27" i="1" s="1"/>
  <c r="ES41" i="1" a="1"/>
  <c r="ES41" i="1" s="1"/>
  <c r="ES47" i="1" a="1"/>
  <c r="ES47" i="1" s="1"/>
  <c r="ES24" i="1" a="1"/>
  <c r="ES24" i="1" s="1"/>
  <c r="ES44" i="1" a="1"/>
  <c r="ES44" i="1" s="1"/>
  <c r="ES30" i="1" a="1"/>
  <c r="ES30" i="1" s="1"/>
  <c r="ES46" i="1" a="1"/>
  <c r="ES46" i="1" s="1"/>
  <c r="ES35" i="1" a="1"/>
  <c r="ES35" i="1" s="1"/>
  <c r="ES40" i="1" a="1"/>
  <c r="ES40" i="1" s="1"/>
  <c r="ES33" i="1" a="1"/>
  <c r="ES33" i="1" s="1"/>
  <c r="ES32" i="1" a="1"/>
  <c r="ES32" i="1" s="1"/>
  <c r="ET48" i="1" a="1"/>
  <c r="ET48" i="1" s="1"/>
  <c r="ET49" i="1" s="1" a="1"/>
  <c r="ET49" i="1" s="1"/>
  <c r="ET22" i="1" a="1"/>
  <c r="ET22" i="1" s="1"/>
  <c r="ET23" i="1" a="1"/>
  <c r="ET23" i="1" s="1"/>
  <c r="ET33" i="1" a="1"/>
  <c r="ET33" i="1" s="1"/>
  <c r="ET26" i="1" a="1"/>
  <c r="ET26" i="1" s="1"/>
  <c r="ET29" i="1" a="1"/>
  <c r="ET29" i="1" s="1"/>
  <c r="ET25" i="1" a="1"/>
  <c r="ET25" i="1" s="1"/>
  <c r="ET34" i="1" a="1"/>
  <c r="ET34" i="1" s="1"/>
  <c r="ET28" i="1" a="1"/>
  <c r="ET28" i="1" s="1"/>
  <c r="ET39" i="1" a="1"/>
  <c r="ET39" i="1" s="1"/>
  <c r="ET31" i="1" a="1"/>
  <c r="ET31" i="1" s="1"/>
  <c r="ET45" i="1" a="1"/>
  <c r="ET45" i="1" s="1"/>
  <c r="ET27" i="1" a="1"/>
  <c r="ET27" i="1" s="1"/>
  <c r="ET47" i="1" a="1"/>
  <c r="ET47" i="1" s="1"/>
  <c r="ET24" i="1" a="1"/>
  <c r="ET24" i="1" s="1"/>
  <c r="ET30" i="1" a="1"/>
  <c r="ET30" i="1" s="1"/>
  <c r="ET41" i="1" a="1"/>
  <c r="ET41" i="1" s="1"/>
  <c r="ET46" i="1" a="1"/>
  <c r="ET46" i="1" s="1"/>
  <c r="ET44" i="1" a="1"/>
  <c r="ET44" i="1" s="1"/>
  <c r="ET40" i="1" a="1"/>
  <c r="ET40" i="1" s="1"/>
  <c r="ET35" i="1" a="1"/>
  <c r="ET35" i="1" s="1"/>
  <c r="ET32" i="1" a="1"/>
  <c r="ET32" i="1" s="1"/>
  <c r="ET38" i="1" a="1"/>
  <c r="ET38" i="1" s="1"/>
  <c r="EQ66" i="1" a="1"/>
  <c r="EQ66" i="1" s="1"/>
  <c r="EQ67" i="1" a="1"/>
  <c r="EQ67" i="1" s="1"/>
  <c r="EQ68" i="1" a="1"/>
  <c r="EQ68" i="1" s="1"/>
  <c r="EQ69" i="1" a="1"/>
  <c r="EQ69" i="1" s="1"/>
  <c r="EQ70" i="1" a="1"/>
  <c r="EQ70" i="1" s="1"/>
  <c r="EQ71" i="1" a="1"/>
  <c r="EQ71" i="1" s="1"/>
  <c r="EQ72" i="1" a="1"/>
  <c r="EQ72" i="1" s="1"/>
  <c r="EQ73" i="1" a="1"/>
  <c r="EQ73" i="1" s="1"/>
  <c r="EQ74" i="1" a="1"/>
  <c r="EQ74" i="1" s="1"/>
  <c r="EQ75" i="1" a="1"/>
  <c r="EQ75" i="1" s="1"/>
  <c r="EQ76" i="1" a="1"/>
  <c r="EQ76" i="1" s="1"/>
  <c r="ER66" i="1" a="1"/>
  <c r="ER66" i="1" s="1"/>
  <c r="ER67" i="1" a="1"/>
  <c r="ER67" i="1" s="1"/>
  <c r="ER68" i="1" a="1"/>
  <c r="ER68" i="1" s="1"/>
  <c r="ER69" i="1" a="1"/>
  <c r="ER69" i="1" s="1"/>
  <c r="ER70" i="1" a="1"/>
  <c r="ER70" i="1" s="1"/>
  <c r="ER71" i="1" a="1"/>
  <c r="ER71" i="1" s="1"/>
  <c r="ER72" i="1" a="1"/>
  <c r="ER72" i="1" s="1"/>
  <c r="ER73" i="1" a="1"/>
  <c r="ER73" i="1" s="1"/>
  <c r="ER74" i="1" a="1"/>
  <c r="ER74" i="1" s="1"/>
  <c r="ER75" i="1" a="1"/>
  <c r="ER75" i="1" s="1"/>
  <c r="ER76" i="1" a="1"/>
  <c r="ER76" i="1" s="1"/>
  <c r="ES66" i="1" a="1"/>
  <c r="ES66" i="1" s="1"/>
  <c r="ES67" i="1" a="1"/>
  <c r="ES67" i="1" s="1"/>
  <c r="ES68" i="1" a="1"/>
  <c r="ES68" i="1" s="1"/>
  <c r="ES69" i="1" a="1"/>
  <c r="ES69" i="1" s="1"/>
  <c r="ES70" i="1" a="1"/>
  <c r="ES70" i="1" s="1"/>
  <c r="ES71" i="1" a="1"/>
  <c r="ES71" i="1" s="1"/>
  <c r="ES72" i="1" a="1"/>
  <c r="ES72" i="1" s="1"/>
  <c r="ES73" i="1" a="1"/>
  <c r="ES73" i="1" s="1"/>
  <c r="ES74" i="1" a="1"/>
  <c r="ES74" i="1" s="1"/>
  <c r="ES75" i="1" a="1"/>
  <c r="ES75" i="1" s="1"/>
  <c r="ES76" i="1" a="1"/>
  <c r="ES76" i="1" s="1"/>
  <c r="EV66" i="1" a="1"/>
  <c r="EV66" i="1" s="1"/>
  <c r="EV67" i="1" a="1"/>
  <c r="EV67" i="1" s="1"/>
  <c r="EV68" i="1" a="1"/>
  <c r="EV68" i="1" s="1"/>
  <c r="EV69" i="1" a="1"/>
  <c r="EV69" i="1" s="1"/>
  <c r="EV70" i="1" a="1"/>
  <c r="EV70" i="1" s="1"/>
  <c r="EV71" i="1" a="1"/>
  <c r="EV71" i="1" s="1"/>
  <c r="EV72" i="1" a="1"/>
  <c r="EV72" i="1" s="1"/>
  <c r="EV73" i="1" a="1"/>
  <c r="EV73" i="1" s="1"/>
  <c r="EV74" i="1" a="1"/>
  <c r="EV74" i="1" s="1"/>
  <c r="EV75" i="1" a="1"/>
  <c r="EV75" i="1" s="1"/>
  <c r="EV76" i="1" a="1"/>
  <c r="EV76" i="1" s="1"/>
  <c r="ET66" i="1" a="1"/>
  <c r="ET66" i="1" s="1"/>
  <c r="ET67" i="1" a="1"/>
  <c r="ET67" i="1" s="1"/>
  <c r="ET68" i="1" a="1"/>
  <c r="ET68" i="1" s="1"/>
  <c r="ET69" i="1" a="1"/>
  <c r="ET69" i="1" s="1"/>
  <c r="ET70" i="1" a="1"/>
  <c r="ET70" i="1" s="1"/>
  <c r="ET71" i="1" a="1"/>
  <c r="ET71" i="1" s="1"/>
  <c r="ET72" i="1" a="1"/>
  <c r="ET72" i="1" s="1"/>
  <c r="ET73" i="1" a="1"/>
  <c r="ET73" i="1" s="1"/>
  <c r="ET74" i="1" a="1"/>
  <c r="ET74" i="1" s="1"/>
  <c r="ET75" i="1" a="1"/>
  <c r="ET75" i="1" s="1"/>
  <c r="ET76" i="1" a="1"/>
  <c r="ET76" i="1" s="1"/>
  <c r="EU66" i="1" a="1"/>
  <c r="EU66" i="1" s="1"/>
  <c r="EU67" i="1" a="1"/>
  <c r="EU67" i="1" s="1"/>
  <c r="EU68" i="1" a="1"/>
  <c r="EU68" i="1" s="1"/>
  <c r="EU69" i="1" a="1"/>
  <c r="EU69" i="1" s="1"/>
  <c r="EU70" i="1" a="1"/>
  <c r="EU70" i="1" s="1"/>
  <c r="EU71" i="1" a="1"/>
  <c r="EU71" i="1" s="1"/>
  <c r="EU72" i="1" a="1"/>
  <c r="EU72" i="1" s="1"/>
  <c r="EU73" i="1" a="1"/>
  <c r="EU73" i="1" s="1"/>
  <c r="EU74" i="1" a="1"/>
  <c r="EU74" i="1" s="1"/>
  <c r="EU75" i="1" a="1"/>
  <c r="EU75" i="1" s="1"/>
  <c r="EU76" i="1" a="1"/>
  <c r="EU76" i="1" s="1"/>
  <c r="AAK48" i="1" a="1"/>
  <c r="AAK48" i="1" s="1"/>
  <c r="AAK49" i="1" s="1" a="1"/>
  <c r="AAK49" i="1" s="1"/>
  <c r="AAK22" i="1" a="1"/>
  <c r="AAK22" i="1" s="1"/>
  <c r="AAK23" i="1" a="1"/>
  <c r="AAK23" i="1" s="1"/>
  <c r="AAK28" i="1" a="1"/>
  <c r="AAK28" i="1" s="1"/>
  <c r="AAK35" i="1" a="1"/>
  <c r="AAK35" i="1" s="1"/>
  <c r="AAK39" i="1" a="1"/>
  <c r="AAK39" i="1" s="1"/>
  <c r="AAK25" i="1" a="1"/>
  <c r="AAK25" i="1" s="1"/>
  <c r="AAK47" i="1" a="1"/>
  <c r="AAK47" i="1" s="1"/>
  <c r="AAK45" i="1" a="1"/>
  <c r="AAK45" i="1" s="1"/>
  <c r="AAK46" i="1" a="1"/>
  <c r="AAK46" i="1" s="1"/>
  <c r="AAK30" i="1" a="1"/>
  <c r="AAK30" i="1" s="1"/>
  <c r="AAK32" i="1" a="1"/>
  <c r="AAK32" i="1" s="1"/>
  <c r="AAK38" i="1" a="1"/>
  <c r="AAK38" i="1" s="1"/>
  <c r="AAK31" i="1" a="1"/>
  <c r="AAK31" i="1" s="1"/>
  <c r="AAK44" i="1" a="1"/>
  <c r="AAK44" i="1" s="1"/>
  <c r="AAK33" i="1" a="1"/>
  <c r="AAK33" i="1" s="1"/>
  <c r="AAK40" i="1" a="1"/>
  <c r="AAK40" i="1" s="1"/>
  <c r="AAK41" i="1" a="1"/>
  <c r="AAK41" i="1" s="1"/>
  <c r="AAK27" i="1" a="1"/>
  <c r="AAK27" i="1" s="1"/>
  <c r="AAK24" i="1" a="1"/>
  <c r="AAK24" i="1" s="1"/>
  <c r="AAK34" i="1" a="1"/>
  <c r="AAK34" i="1" s="1"/>
  <c r="AAK26" i="1" a="1"/>
  <c r="AAK26" i="1" s="1"/>
  <c r="AAK29" i="1" a="1"/>
  <c r="AAK29" i="1" s="1"/>
  <c r="AAH48" i="1" a="1"/>
  <c r="AAH48" i="1" s="1"/>
  <c r="AAH49" i="1" s="1" a="1"/>
  <c r="AAH49" i="1" s="1"/>
  <c r="AAH22" i="1" a="1"/>
  <c r="AAH22" i="1" s="1"/>
  <c r="AAH23" i="1" a="1"/>
  <c r="AAH23" i="1" s="1"/>
  <c r="AAH28" i="1" a="1"/>
  <c r="AAH28" i="1" s="1"/>
  <c r="AAH39" i="1" a="1"/>
  <c r="AAH39" i="1" s="1"/>
  <c r="AAH35" i="1" a="1"/>
  <c r="AAH35" i="1" s="1"/>
  <c r="AAH25" i="1" a="1"/>
  <c r="AAH25" i="1" s="1"/>
  <c r="AAH45" i="1" a="1"/>
  <c r="AAH45" i="1" s="1"/>
  <c r="AAH46" i="1" a="1"/>
  <c r="AAH46" i="1" s="1"/>
  <c r="AAH32" i="1" a="1"/>
  <c r="AAH32" i="1" s="1"/>
  <c r="AAH47" i="1" a="1"/>
  <c r="AAH47" i="1" s="1"/>
  <c r="AAH30" i="1" a="1"/>
  <c r="AAH30" i="1" s="1"/>
  <c r="AAH31" i="1" a="1"/>
  <c r="AAH31" i="1" s="1"/>
  <c r="AAH38" i="1" a="1"/>
  <c r="AAH38" i="1" s="1"/>
  <c r="AAH44" i="1" a="1"/>
  <c r="AAH44" i="1" s="1"/>
  <c r="AAH33" i="1" a="1"/>
  <c r="AAH33" i="1" s="1"/>
  <c r="AAH40" i="1" a="1"/>
  <c r="AAH40" i="1" s="1"/>
  <c r="AAH41" i="1" a="1"/>
  <c r="AAH41" i="1" s="1"/>
  <c r="AAH24" i="1" a="1"/>
  <c r="AAH24" i="1" s="1"/>
  <c r="AAH29" i="1" a="1"/>
  <c r="AAH29" i="1" s="1"/>
  <c r="AAH27" i="1" a="1"/>
  <c r="AAH27" i="1" s="1"/>
  <c r="AAH34" i="1" a="1"/>
  <c r="AAH34" i="1" s="1"/>
  <c r="AAH26" i="1" a="1"/>
  <c r="AAH26" i="1" s="1"/>
  <c r="AAJ48" i="1" a="1"/>
  <c r="AAJ48" i="1" s="1"/>
  <c r="AAJ49" i="1" s="1" a="1"/>
  <c r="AAJ49" i="1" s="1"/>
  <c r="AAJ22" i="1" a="1"/>
  <c r="AAJ22" i="1" s="1"/>
  <c r="AAJ23" i="1" a="1"/>
  <c r="AAJ23" i="1" s="1"/>
  <c r="AAJ28" i="1" a="1"/>
  <c r="AAJ28" i="1" s="1"/>
  <c r="AAJ39" i="1" a="1"/>
  <c r="AAJ39" i="1" s="1"/>
  <c r="AAJ35" i="1" a="1"/>
  <c r="AAJ35" i="1" s="1"/>
  <c r="AAJ47" i="1" a="1"/>
  <c r="AAJ47" i="1" s="1"/>
  <c r="AAJ45" i="1" a="1"/>
  <c r="AAJ45" i="1" s="1"/>
  <c r="AAJ46" i="1" a="1"/>
  <c r="AAJ46" i="1" s="1"/>
  <c r="AAJ25" i="1" a="1"/>
  <c r="AAJ25" i="1" s="1"/>
  <c r="AAJ32" i="1" a="1"/>
  <c r="AAJ32" i="1" s="1"/>
  <c r="AAJ31" i="1" a="1"/>
  <c r="AAJ31" i="1" s="1"/>
  <c r="AAJ30" i="1" a="1"/>
  <c r="AAJ30" i="1" s="1"/>
  <c r="AAJ33" i="1" a="1"/>
  <c r="AAJ33" i="1" s="1"/>
  <c r="AAJ38" i="1" a="1"/>
  <c r="AAJ38" i="1" s="1"/>
  <c r="AAJ44" i="1" a="1"/>
  <c r="AAJ44" i="1" s="1"/>
  <c r="AAJ41" i="1" a="1"/>
  <c r="AAJ41" i="1" s="1"/>
  <c r="AAJ27" i="1" a="1"/>
  <c r="AAJ27" i="1" s="1"/>
  <c r="AAJ24" i="1" a="1"/>
  <c r="AAJ24" i="1" s="1"/>
  <c r="AAJ40" i="1" a="1"/>
  <c r="AAJ40" i="1" s="1"/>
  <c r="AAJ34" i="1" a="1"/>
  <c r="AAJ34" i="1" s="1"/>
  <c r="AAJ26" i="1" a="1"/>
  <c r="AAJ26" i="1" s="1"/>
  <c r="AAJ29" i="1" a="1"/>
  <c r="AAJ29" i="1" s="1"/>
  <c r="AAI48" i="1" a="1"/>
  <c r="AAI48" i="1" s="1"/>
  <c r="AAI49" i="1" s="1" a="1"/>
  <c r="AAI49" i="1" s="1"/>
  <c r="AAI22" i="1" a="1"/>
  <c r="AAI22" i="1" s="1"/>
  <c r="AAI23" i="1" a="1"/>
  <c r="AAI23" i="1" s="1"/>
  <c r="AAI25" i="1" a="1"/>
  <c r="AAI25" i="1" s="1"/>
  <c r="AAI46" i="1" a="1"/>
  <c r="AAI46" i="1" s="1"/>
  <c r="AAI39" i="1" a="1"/>
  <c r="AAI39" i="1" s="1"/>
  <c r="AAI47" i="1" a="1"/>
  <c r="AAI47" i="1" s="1"/>
  <c r="AAI31" i="1" a="1"/>
  <c r="AAI31" i="1" s="1"/>
  <c r="AAI45" i="1" a="1"/>
  <c r="AAI45" i="1" s="1"/>
  <c r="AAI30" i="1" a="1"/>
  <c r="AAI30" i="1" s="1"/>
  <c r="AAI32" i="1" a="1"/>
  <c r="AAI32" i="1" s="1"/>
  <c r="AAI38" i="1" a="1"/>
  <c r="AAI38" i="1" s="1"/>
  <c r="AAI33" i="1" a="1"/>
  <c r="AAI33" i="1" s="1"/>
  <c r="AAI41" i="1" a="1"/>
  <c r="AAI41" i="1" s="1"/>
  <c r="AAI44" i="1" a="1"/>
  <c r="AAI44" i="1" s="1"/>
  <c r="AAI24" i="1" a="1"/>
  <c r="AAI24" i="1" s="1"/>
  <c r="AAI40" i="1" a="1"/>
  <c r="AAI40" i="1" s="1"/>
  <c r="AAI34" i="1" a="1"/>
  <c r="AAI34" i="1" s="1"/>
  <c r="AAI27" i="1" a="1"/>
  <c r="AAI27" i="1" s="1"/>
  <c r="AAI29" i="1" a="1"/>
  <c r="AAI29" i="1" s="1"/>
  <c r="AAI26" i="1" a="1"/>
  <c r="AAI26" i="1" s="1"/>
  <c r="AAI28" i="1" a="1"/>
  <c r="AAI28" i="1" s="1"/>
  <c r="AAI35" i="1" a="1"/>
  <c r="AAI35" i="1" s="1"/>
  <c r="AAL48" i="1" a="1"/>
  <c r="AAL48" i="1" s="1"/>
  <c r="AAL49" i="1" s="1" a="1"/>
  <c r="AAL49" i="1" s="1"/>
  <c r="AAL22" i="1" a="1"/>
  <c r="AAL22" i="1" s="1"/>
  <c r="AAL23" i="1" a="1"/>
  <c r="AAL23" i="1" s="1"/>
  <c r="AAL35" i="1" a="1"/>
  <c r="AAL35" i="1" s="1"/>
  <c r="AAL39" i="1" a="1"/>
  <c r="AAL39" i="1" s="1"/>
  <c r="AAL46" i="1" a="1"/>
  <c r="AAL46" i="1" s="1"/>
  <c r="AAL25" i="1" a="1"/>
  <c r="AAL25" i="1" s="1"/>
  <c r="AAL47" i="1" a="1"/>
  <c r="AAL47" i="1" s="1"/>
  <c r="AAL32" i="1" a="1"/>
  <c r="AAL32" i="1" s="1"/>
  <c r="AAL45" i="1" a="1"/>
  <c r="AAL45" i="1" s="1"/>
  <c r="AAL38" i="1" a="1"/>
  <c r="AAL38" i="1" s="1"/>
  <c r="AAL31" i="1" a="1"/>
  <c r="AAL31" i="1" s="1"/>
  <c r="AAL30" i="1" a="1"/>
  <c r="AAL30" i="1" s="1"/>
  <c r="AAL33" i="1" a="1"/>
  <c r="AAL33" i="1" s="1"/>
  <c r="AAL41" i="1" a="1"/>
  <c r="AAL41" i="1" s="1"/>
  <c r="AAL44" i="1" a="1"/>
  <c r="AAL44" i="1" s="1"/>
  <c r="AAL40" i="1" a="1"/>
  <c r="AAL40" i="1" s="1"/>
  <c r="AAL24" i="1" a="1"/>
  <c r="AAL24" i="1" s="1"/>
  <c r="AAL27" i="1" a="1"/>
  <c r="AAL27" i="1" s="1"/>
  <c r="AAL34" i="1" a="1"/>
  <c r="AAL34" i="1" s="1"/>
  <c r="AAL29" i="1" a="1"/>
  <c r="AAL29" i="1" s="1"/>
  <c r="AAL26" i="1" a="1"/>
  <c r="AAL26" i="1" s="1"/>
  <c r="AAL28" i="1" a="1"/>
  <c r="AAL28" i="1" s="1"/>
  <c r="AAI66" i="1" a="1"/>
  <c r="AAI66" i="1" s="1"/>
  <c r="AAI67" i="1" a="1"/>
  <c r="AAI67" i="1" s="1"/>
  <c r="AAI68" i="1" a="1"/>
  <c r="AAI68" i="1" s="1"/>
  <c r="AAI69" i="1" a="1"/>
  <c r="AAI69" i="1" s="1"/>
  <c r="AAI70" i="1" a="1"/>
  <c r="AAI70" i="1" s="1"/>
  <c r="AAI71" i="1" a="1"/>
  <c r="AAI71" i="1" s="1"/>
  <c r="AAI72" i="1" a="1"/>
  <c r="AAI72" i="1" s="1"/>
  <c r="AAI73" i="1" a="1"/>
  <c r="AAI73" i="1" s="1"/>
  <c r="AAI74" i="1" a="1"/>
  <c r="AAI74" i="1" s="1"/>
  <c r="AAI75" i="1" a="1"/>
  <c r="AAI75" i="1" s="1"/>
  <c r="AAI76" i="1" a="1"/>
  <c r="AAI76" i="1" s="1"/>
  <c r="AAL66" i="1" a="1"/>
  <c r="AAL66" i="1" s="1"/>
  <c r="AAL67" i="1" a="1"/>
  <c r="AAL67" i="1" s="1"/>
  <c r="AAL68" i="1" a="1"/>
  <c r="AAL68" i="1" s="1"/>
  <c r="AAL69" i="1" a="1"/>
  <c r="AAL69" i="1" s="1"/>
  <c r="AAL70" i="1" a="1"/>
  <c r="AAL70" i="1" s="1"/>
  <c r="AAL71" i="1" a="1"/>
  <c r="AAL71" i="1" s="1"/>
  <c r="AAL72" i="1" a="1"/>
  <c r="AAL72" i="1" s="1"/>
  <c r="AAL73" i="1" a="1"/>
  <c r="AAL73" i="1" s="1"/>
  <c r="AAL74" i="1" a="1"/>
  <c r="AAL74" i="1" s="1"/>
  <c r="AAL75" i="1" a="1"/>
  <c r="AAL75" i="1" s="1"/>
  <c r="AAL76" i="1" a="1"/>
  <c r="AAL76" i="1" s="1"/>
  <c r="AAJ66" i="1" a="1"/>
  <c r="AAJ66" i="1" s="1"/>
  <c r="AAJ67" i="1" a="1"/>
  <c r="AAJ67" i="1" s="1"/>
  <c r="AAJ68" i="1" a="1"/>
  <c r="AAJ68" i="1" s="1"/>
  <c r="AAJ69" i="1" a="1"/>
  <c r="AAJ69" i="1" s="1"/>
  <c r="AAJ70" i="1" a="1"/>
  <c r="AAJ70" i="1" s="1"/>
  <c r="AAJ71" i="1" a="1"/>
  <c r="AAJ71" i="1" s="1"/>
  <c r="AAJ72" i="1" a="1"/>
  <c r="AAJ72" i="1" s="1"/>
  <c r="AAJ73" i="1" a="1"/>
  <c r="AAJ73" i="1" s="1"/>
  <c r="AAJ74" i="1" a="1"/>
  <c r="AAJ74" i="1" s="1"/>
  <c r="AAJ75" i="1" a="1"/>
  <c r="AAJ75" i="1" s="1"/>
  <c r="AAJ76" i="1" a="1"/>
  <c r="AAJ76" i="1" s="1"/>
  <c r="AAK66" i="1" a="1"/>
  <c r="AAK66" i="1" s="1"/>
  <c r="AAK67" i="1" a="1"/>
  <c r="AAK67" i="1" s="1"/>
  <c r="AAK68" i="1" a="1"/>
  <c r="AAK68" i="1" s="1"/>
  <c r="AAK69" i="1" a="1"/>
  <c r="AAK69" i="1" s="1"/>
  <c r="AAK70" i="1" a="1"/>
  <c r="AAK70" i="1" s="1"/>
  <c r="AAK71" i="1" a="1"/>
  <c r="AAK71" i="1" s="1"/>
  <c r="AAK72" i="1" a="1"/>
  <c r="AAK72" i="1" s="1"/>
  <c r="AAK73" i="1" a="1"/>
  <c r="AAK73" i="1" s="1"/>
  <c r="AAK74" i="1" a="1"/>
  <c r="AAK74" i="1" s="1"/>
  <c r="AAK75" i="1" a="1"/>
  <c r="AAK75" i="1" s="1"/>
  <c r="AAK76" i="1" a="1"/>
  <c r="AAK76" i="1" s="1"/>
  <c r="AAH66" i="1" a="1"/>
  <c r="AAH66" i="1" s="1"/>
  <c r="AAH67" i="1" a="1"/>
  <c r="AAH67" i="1" s="1"/>
  <c r="AAH68" i="1" a="1"/>
  <c r="AAH68" i="1" s="1"/>
  <c r="AAH69" i="1" a="1"/>
  <c r="AAH69" i="1" s="1"/>
  <c r="AAH70" i="1" a="1"/>
  <c r="AAH70" i="1" s="1"/>
  <c r="AAH71" i="1" a="1"/>
  <c r="AAH71" i="1" s="1"/>
  <c r="AAH72" i="1" a="1"/>
  <c r="AAH72" i="1" s="1"/>
  <c r="AAH73" i="1" a="1"/>
  <c r="AAH73" i="1" s="1"/>
  <c r="AAH74" i="1" a="1"/>
  <c r="AAH74" i="1" s="1"/>
  <c r="AAH75" i="1" a="1"/>
  <c r="AAH75" i="1" s="1"/>
  <c r="AAH76" i="1" a="1"/>
  <c r="AAH76" i="1" s="1"/>
  <c r="KH67" i="1" a="1"/>
  <c r="KH67" i="1" s="1"/>
  <c r="KH70" i="1" a="1"/>
  <c r="KH70" i="1" s="1"/>
  <c r="KH66" i="1" a="1"/>
  <c r="KH66" i="1" s="1"/>
  <c r="KH40" i="1" a="1"/>
  <c r="KH40" i="1" s="1"/>
  <c r="KH26" i="1" a="1"/>
  <c r="KH26" i="1" s="1"/>
  <c r="KH38" i="1" a="1"/>
  <c r="KH38" i="1" s="1"/>
  <c r="KH33" i="1" a="1"/>
  <c r="KH33" i="1" s="1"/>
  <c r="KH27" i="1" a="1"/>
  <c r="KH27" i="1" s="1"/>
  <c r="KV25" i="1" a="1"/>
  <c r="KV25" i="1" s="1"/>
  <c r="KH47" i="1" a="1"/>
  <c r="KH47" i="1" s="1"/>
  <c r="KV30" i="1" a="1"/>
  <c r="KV30" i="1" s="1"/>
  <c r="KH34" i="1" a="1"/>
  <c r="KH34" i="1" s="1"/>
  <c r="KV40" i="1" a="1"/>
  <c r="KV40" i="1" s="1"/>
  <c r="KH35" i="1" a="1"/>
  <c r="KH35" i="1" s="1"/>
  <c r="KV26" i="1" a="1"/>
  <c r="KV26" i="1" s="1"/>
  <c r="KH25" i="1" a="1"/>
  <c r="KH25" i="1" s="1"/>
  <c r="KV45" i="1" a="1"/>
  <c r="KV45" i="1" s="1"/>
  <c r="KH28" i="1" a="1"/>
  <c r="KH28" i="1" s="1"/>
  <c r="KV39" i="1" a="1"/>
  <c r="KV39" i="1" s="1"/>
  <c r="KH41" i="1" a="1"/>
  <c r="KH41" i="1" s="1"/>
  <c r="KH30" i="1" a="1"/>
  <c r="KH30" i="1" s="1"/>
  <c r="KV33" i="1" a="1"/>
  <c r="KV33" i="1" s="1"/>
  <c r="KH29" i="1" a="1"/>
  <c r="KH29" i="1" s="1"/>
  <c r="KV47" i="1" a="1"/>
  <c r="KV47" i="1" s="1"/>
  <c r="KH31" i="1" a="1"/>
  <c r="KH31" i="1" s="1"/>
  <c r="KV34" i="1" a="1"/>
  <c r="KV34" i="1" s="1"/>
  <c r="KH44" i="1" a="1"/>
  <c r="KH44" i="1" s="1"/>
  <c r="KV24" i="1" a="1"/>
  <c r="KV24" i="1" s="1"/>
  <c r="KH24" i="1" a="1"/>
  <c r="KH24" i="1" s="1"/>
  <c r="KV35" i="1" a="1"/>
  <c r="KV35" i="1" s="1"/>
  <c r="KV31" i="1" a="1"/>
  <c r="KV31" i="1" s="1"/>
  <c r="KH32" i="1" a="1"/>
  <c r="KH32" i="1" s="1"/>
  <c r="KH39" i="1" a="1"/>
  <c r="KH39" i="1" s="1"/>
  <c r="KV44" i="1" a="1"/>
  <c r="KV44" i="1" s="1"/>
  <c r="KV29" i="1" a="1"/>
  <c r="KV29" i="1" s="1"/>
  <c r="KV48" i="1" a="1"/>
  <c r="KV48" i="1" s="1"/>
  <c r="KV49" i="1" s="1" a="1"/>
  <c r="KV49" i="1" s="1"/>
  <c r="KH22" i="1" a="1"/>
  <c r="KH22" i="1" s="1"/>
  <c r="KH23" i="1" a="1"/>
  <c r="KH23" i="1" s="1"/>
  <c r="KH48" i="1" a="1"/>
  <c r="KH48" i="1" s="1"/>
  <c r="KH49" i="1" s="1" a="1"/>
  <c r="KH49" i="1" s="1"/>
  <c r="KH69" i="1" a="1"/>
  <c r="KH69" i="1" s="1"/>
  <c r="Y19" i="1"/>
  <c r="X19" i="1"/>
  <c r="O48" i="1" a="1"/>
  <c r="O48" i="1" s="1"/>
  <c r="O22" i="1" a="1"/>
  <c r="O22" i="1" s="1"/>
  <c r="O23" i="1" a="1"/>
  <c r="O23" i="1" s="1"/>
  <c r="O34" i="1" a="1"/>
  <c r="O34" i="1" s="1"/>
  <c r="O45" i="1" a="1"/>
  <c r="O45" i="1" s="1"/>
  <c r="O39" i="1" a="1"/>
  <c r="O39" i="1" s="1"/>
  <c r="O40" i="1" a="1"/>
  <c r="O40" i="1" s="1"/>
  <c r="O25" i="1" a="1"/>
  <c r="O25" i="1" s="1"/>
  <c r="O38" i="1" a="1"/>
  <c r="O38" i="1" s="1"/>
  <c r="O47" i="1" a="1"/>
  <c r="O47" i="1" s="1"/>
  <c r="O46" i="1" a="1"/>
  <c r="O46" i="1" s="1"/>
  <c r="O32" i="1" a="1"/>
  <c r="O32" i="1" s="1"/>
  <c r="O44" i="1" a="1"/>
  <c r="O44" i="1" s="1"/>
  <c r="O33" i="1" a="1"/>
  <c r="O33" i="1" s="1"/>
  <c r="O24" i="1" a="1"/>
  <c r="O24" i="1" s="1"/>
  <c r="O31" i="1" a="1"/>
  <c r="O31" i="1" s="1"/>
  <c r="O41" i="1" a="1"/>
  <c r="O41" i="1" s="1"/>
  <c r="O26" i="1" a="1"/>
  <c r="O26" i="1" s="1"/>
  <c r="O35" i="1" a="1"/>
  <c r="O35" i="1" s="1"/>
  <c r="KH68" i="1" a="1"/>
  <c r="KH68" i="1" s="1"/>
  <c r="KH76" i="1" a="1"/>
  <c r="KH76" i="1" s="1"/>
  <c r="KH75" i="1" a="1"/>
  <c r="KH75" i="1" s="1"/>
  <c r="KH74" i="1" a="1"/>
  <c r="KH74" i="1" s="1"/>
  <c r="KH73" i="1" a="1"/>
  <c r="KH73" i="1" s="1"/>
  <c r="KH72" i="1" a="1"/>
  <c r="KH72" i="1" s="1"/>
  <c r="KI66" i="1" a="1"/>
  <c r="KI66" i="1" s="1"/>
  <c r="KI67" i="1" a="1"/>
  <c r="KI67" i="1" s="1"/>
  <c r="KI68" i="1" a="1"/>
  <c r="KI68" i="1" s="1"/>
  <c r="KI69" i="1" a="1"/>
  <c r="KI69" i="1" s="1"/>
  <c r="KI70" i="1" a="1"/>
  <c r="KI70" i="1" s="1"/>
  <c r="KI71" i="1" a="1"/>
  <c r="KI71" i="1" s="1"/>
  <c r="KI72" i="1" a="1"/>
  <c r="KI72" i="1" s="1"/>
  <c r="KI73" i="1" a="1"/>
  <c r="KI73" i="1" s="1"/>
  <c r="KI74" i="1" a="1"/>
  <c r="KI74" i="1" s="1"/>
  <c r="KI75" i="1" a="1"/>
  <c r="KI75" i="1" s="1"/>
  <c r="KI76" i="1" a="1"/>
  <c r="KI76" i="1" s="1"/>
  <c r="KV27" i="1" a="1"/>
  <c r="KV27" i="1" s="1"/>
  <c r="KV32" i="1" a="1"/>
  <c r="KV32" i="1" s="1"/>
  <c r="KR66" i="1" a="1"/>
  <c r="KR66" i="1" s="1"/>
  <c r="KR67" i="1" a="1"/>
  <c r="KR67" i="1" s="1"/>
  <c r="KR68" i="1" a="1"/>
  <c r="KR68" i="1" s="1"/>
  <c r="KR69" i="1" a="1"/>
  <c r="KR69" i="1" s="1"/>
  <c r="KR70" i="1" a="1"/>
  <c r="KR70" i="1" s="1"/>
  <c r="KR71" i="1" a="1"/>
  <c r="KR71" i="1" s="1"/>
  <c r="KR72" i="1" a="1"/>
  <c r="KR72" i="1" s="1"/>
  <c r="KR73" i="1" a="1"/>
  <c r="KR73" i="1" s="1"/>
  <c r="KR74" i="1" a="1"/>
  <c r="KR74" i="1" s="1"/>
  <c r="KR75" i="1" a="1"/>
  <c r="KR75" i="1" s="1"/>
  <c r="KR76" i="1" a="1"/>
  <c r="KR76" i="1" s="1"/>
  <c r="KV46" i="1" a="1"/>
  <c r="KV46" i="1" s="1"/>
  <c r="KV41" i="1" a="1"/>
  <c r="KV41" i="1" s="1"/>
  <c r="KV28" i="1" a="1"/>
  <c r="KV28" i="1" s="1"/>
  <c r="KG66" i="1" a="1"/>
  <c r="KG66" i="1" s="1"/>
  <c r="KG67" i="1" a="1"/>
  <c r="KG67" i="1" s="1"/>
  <c r="KG68" i="1" a="1"/>
  <c r="KG68" i="1" s="1"/>
  <c r="KG69" i="1" a="1"/>
  <c r="KG69" i="1" s="1"/>
  <c r="KG70" i="1" a="1"/>
  <c r="KG70" i="1" s="1"/>
  <c r="KG71" i="1" a="1"/>
  <c r="KG71" i="1" s="1"/>
  <c r="KG72" i="1" a="1"/>
  <c r="KG72" i="1" s="1"/>
  <c r="KG73" i="1" a="1"/>
  <c r="KG73" i="1" s="1"/>
  <c r="KG74" i="1" a="1"/>
  <c r="KG74" i="1" s="1"/>
  <c r="KG75" i="1" a="1"/>
  <c r="KG75" i="1" s="1"/>
  <c r="KG76" i="1" a="1"/>
  <c r="KG76" i="1" s="1"/>
  <c r="KF66" i="1" a="1"/>
  <c r="KF66" i="1" s="1"/>
  <c r="KF67" i="1" a="1"/>
  <c r="KF67" i="1" s="1"/>
  <c r="KF68" i="1" a="1"/>
  <c r="KF68" i="1" s="1"/>
  <c r="KF69" i="1" a="1"/>
  <c r="KF69" i="1" s="1"/>
  <c r="KF70" i="1" a="1"/>
  <c r="KF70" i="1" s="1"/>
  <c r="KF71" i="1" a="1"/>
  <c r="KF71" i="1" s="1"/>
  <c r="KF72" i="1" a="1"/>
  <c r="KF72" i="1" s="1"/>
  <c r="KF73" i="1" a="1"/>
  <c r="KF73" i="1" s="1"/>
  <c r="KF74" i="1" a="1"/>
  <c r="KF74" i="1" s="1"/>
  <c r="KF75" i="1" a="1"/>
  <c r="KF75" i="1" s="1"/>
  <c r="KF76" i="1" a="1"/>
  <c r="KF76" i="1" s="1"/>
  <c r="KG48" i="1" a="1"/>
  <c r="KG48" i="1" s="1"/>
  <c r="KG49" i="1" s="1" a="1"/>
  <c r="KG49" i="1" s="1"/>
  <c r="KG23" i="1" a="1"/>
  <c r="KG23" i="1" s="1"/>
  <c r="KG22" i="1" a="1"/>
  <c r="KG22" i="1" s="1"/>
  <c r="KG34" i="1" a="1"/>
  <c r="KG34" i="1" s="1"/>
  <c r="KG25" i="1" a="1"/>
  <c r="KG25" i="1" s="1"/>
  <c r="KG41" i="1" a="1"/>
  <c r="KG41" i="1" s="1"/>
  <c r="KG30" i="1" a="1"/>
  <c r="KG30" i="1" s="1"/>
  <c r="KG33" i="1" a="1"/>
  <c r="KG33" i="1" s="1"/>
  <c r="KG32" i="1" a="1"/>
  <c r="KG32" i="1" s="1"/>
  <c r="KG40" i="1" a="1"/>
  <c r="KG40" i="1" s="1"/>
  <c r="KG39" i="1" a="1"/>
  <c r="KG39" i="1" s="1"/>
  <c r="KG35" i="1" a="1"/>
  <c r="KG35" i="1" s="1"/>
  <c r="KG47" i="1" a="1"/>
  <c r="KG47" i="1" s="1"/>
  <c r="KG31" i="1" a="1"/>
  <c r="KG31" i="1" s="1"/>
  <c r="KG44" i="1" a="1"/>
  <c r="KG44" i="1" s="1"/>
  <c r="KG29" i="1" a="1"/>
  <c r="KG29" i="1" s="1"/>
  <c r="KG28" i="1" a="1"/>
  <c r="KG28" i="1" s="1"/>
  <c r="KG24" i="1" a="1"/>
  <c r="KG24" i="1" s="1"/>
  <c r="KG27" i="1" a="1"/>
  <c r="KG27" i="1" s="1"/>
  <c r="KG26" i="1" a="1"/>
  <c r="KG26" i="1" s="1"/>
  <c r="KG38" i="1" a="1"/>
  <c r="KG38" i="1" s="1"/>
  <c r="KF48" i="1" a="1"/>
  <c r="KF48" i="1" s="1"/>
  <c r="KF49" i="1" s="1" a="1"/>
  <c r="KF49" i="1" s="1"/>
  <c r="KF23" i="1" a="1"/>
  <c r="KF23" i="1" s="1"/>
  <c r="KF22" i="1" a="1"/>
  <c r="KF22" i="1" s="1"/>
  <c r="KF25" i="1" a="1"/>
  <c r="KF25" i="1" s="1"/>
  <c r="KF41" i="1" a="1"/>
  <c r="KF41" i="1" s="1"/>
  <c r="KF30" i="1" a="1"/>
  <c r="KF30" i="1" s="1"/>
  <c r="KF33" i="1" a="1"/>
  <c r="KF33" i="1" s="1"/>
  <c r="KF40" i="1" a="1"/>
  <c r="KF40" i="1" s="1"/>
  <c r="KF32" i="1" a="1"/>
  <c r="KF32" i="1" s="1"/>
  <c r="KF39" i="1" a="1"/>
  <c r="KF39" i="1" s="1"/>
  <c r="KF47" i="1" a="1"/>
  <c r="KF47" i="1" s="1"/>
  <c r="KF31" i="1" a="1"/>
  <c r="KF31" i="1" s="1"/>
  <c r="KF44" i="1" a="1"/>
  <c r="KF44" i="1" s="1"/>
  <c r="KF29" i="1" a="1"/>
  <c r="KF29" i="1" s="1"/>
  <c r="KF28" i="1" a="1"/>
  <c r="KF28" i="1" s="1"/>
  <c r="KF38" i="1" a="1"/>
  <c r="KF38" i="1" s="1"/>
  <c r="KF24" i="1" a="1"/>
  <c r="KF24" i="1" s="1"/>
  <c r="KF27" i="1" a="1"/>
  <c r="KF27" i="1" s="1"/>
  <c r="KF26" i="1" a="1"/>
  <c r="KF26" i="1" s="1"/>
  <c r="KF35" i="1" a="1"/>
  <c r="KF35" i="1" s="1"/>
  <c r="KF34" i="1" a="1"/>
  <c r="KF34" i="1" s="1"/>
  <c r="KV38" i="1" a="1"/>
  <c r="KV38" i="1" s="1"/>
  <c r="KV22" i="1" a="1"/>
  <c r="KV22" i="1" s="1"/>
  <c r="KL48" i="1" a="1"/>
  <c r="KL48" i="1" s="1"/>
  <c r="KL49" i="1" s="1" a="1"/>
  <c r="KL49" i="1" s="1"/>
  <c r="KL23" i="1" a="1"/>
  <c r="KL23" i="1" s="1"/>
  <c r="KL22" i="1" a="1"/>
  <c r="KL22" i="1" s="1"/>
  <c r="KL24" i="1" a="1"/>
  <c r="KL24" i="1" s="1"/>
  <c r="KL25" i="1" a="1"/>
  <c r="KL25" i="1" s="1"/>
  <c r="KL44" i="1" a="1"/>
  <c r="KL44" i="1" s="1"/>
  <c r="KL47" i="1" a="1"/>
  <c r="KL47" i="1" s="1"/>
  <c r="KL26" i="1" a="1"/>
  <c r="KL26" i="1" s="1"/>
  <c r="KL38" i="1" a="1"/>
  <c r="KL38" i="1" s="1"/>
  <c r="KL29" i="1" a="1"/>
  <c r="KL29" i="1" s="1"/>
  <c r="KL35" i="1" a="1"/>
  <c r="KL35" i="1" s="1"/>
  <c r="KL34" i="1" a="1"/>
  <c r="KL34" i="1" s="1"/>
  <c r="KL33" i="1" a="1"/>
  <c r="KL33" i="1" s="1"/>
  <c r="KL28" i="1" a="1"/>
  <c r="KL28" i="1" s="1"/>
  <c r="KL39" i="1" a="1"/>
  <c r="KL39" i="1" s="1"/>
  <c r="KL45" i="1" a="1"/>
  <c r="KL45" i="1" s="1"/>
  <c r="KL30" i="1" a="1"/>
  <c r="KL30" i="1" s="1"/>
  <c r="KL32" i="1" a="1"/>
  <c r="KL32" i="1" s="1"/>
  <c r="KL31" i="1" a="1"/>
  <c r="KL31" i="1" s="1"/>
  <c r="KL40" i="1" a="1"/>
  <c r="KL40" i="1" s="1"/>
  <c r="KL46" i="1" a="1"/>
  <c r="KL46" i="1" s="1"/>
  <c r="KL27" i="1" a="1"/>
  <c r="KL27" i="1" s="1"/>
  <c r="KL41" i="1" a="1"/>
  <c r="KL41" i="1" s="1"/>
  <c r="EP48" i="1" a="1"/>
  <c r="EP48" i="1" s="1"/>
  <c r="EP49" i="1" s="1" a="1"/>
  <c r="EP49" i="1" s="1"/>
  <c r="EP23" i="1" a="1"/>
  <c r="EP23" i="1" s="1"/>
  <c r="EP22" i="1" a="1"/>
  <c r="EP22" i="1" s="1"/>
  <c r="EP38" i="1" a="1"/>
  <c r="EP38" i="1" s="1"/>
  <c r="EP45" i="1" a="1"/>
  <c r="EP45" i="1" s="1"/>
  <c r="EP30" i="1" a="1"/>
  <c r="EP30" i="1" s="1"/>
  <c r="EP47" i="1" a="1"/>
  <c r="EP47" i="1" s="1"/>
  <c r="EP24" i="1" a="1"/>
  <c r="EP24" i="1" s="1"/>
  <c r="EP44" i="1" a="1"/>
  <c r="EP44" i="1" s="1"/>
  <c r="EP31" i="1" a="1"/>
  <c r="EP31" i="1" s="1"/>
  <c r="EP40" i="1" a="1"/>
  <c r="EP40" i="1" s="1"/>
  <c r="EP46" i="1" a="1"/>
  <c r="EP46" i="1" s="1"/>
  <c r="EP27" i="1" a="1"/>
  <c r="EP27" i="1" s="1"/>
  <c r="EP26" i="1" a="1"/>
  <c r="EP26" i="1" s="1"/>
  <c r="EP29" i="1" a="1"/>
  <c r="EP29" i="1" s="1"/>
  <c r="EP32" i="1" a="1"/>
  <c r="EP32" i="1" s="1"/>
  <c r="EP41" i="1" a="1"/>
  <c r="EP41" i="1" s="1"/>
  <c r="EP35" i="1" a="1"/>
  <c r="EP35" i="1" s="1"/>
  <c r="EP34" i="1" a="1"/>
  <c r="EP34" i="1" s="1"/>
  <c r="EP25" i="1" a="1"/>
  <c r="EP25" i="1" s="1"/>
  <c r="EP33" i="1" a="1"/>
  <c r="EP33" i="1" s="1"/>
  <c r="EP28" i="1" a="1"/>
  <c r="EP28" i="1" s="1"/>
  <c r="EP39" i="1" a="1"/>
  <c r="EP39" i="1" s="1"/>
  <c r="EO48" i="1" a="1"/>
  <c r="EO48" i="1" s="1"/>
  <c r="EO49" i="1" s="1" a="1"/>
  <c r="EO49" i="1" s="1"/>
  <c r="EO23" i="1" a="1"/>
  <c r="EO23" i="1" s="1"/>
  <c r="EO22" i="1" a="1"/>
  <c r="EO22" i="1" s="1"/>
  <c r="EO45" i="1" a="1"/>
  <c r="EO45" i="1" s="1"/>
  <c r="EO38" i="1" a="1"/>
  <c r="EO38" i="1" s="1"/>
  <c r="EO30" i="1" a="1"/>
  <c r="EO30" i="1" s="1"/>
  <c r="EO44" i="1" a="1"/>
  <c r="EO44" i="1" s="1"/>
  <c r="EO24" i="1" a="1"/>
  <c r="EO24" i="1" s="1"/>
  <c r="EO31" i="1" a="1"/>
  <c r="EO31" i="1" s="1"/>
  <c r="EO40" i="1" a="1"/>
  <c r="EO40" i="1" s="1"/>
  <c r="EO27" i="1" a="1"/>
  <c r="EO27" i="1" s="1"/>
  <c r="EO46" i="1" a="1"/>
  <c r="EO46" i="1" s="1"/>
  <c r="EO26" i="1" a="1"/>
  <c r="EO26" i="1" s="1"/>
  <c r="EO29" i="1" a="1"/>
  <c r="EO29" i="1" s="1"/>
  <c r="EO32" i="1" a="1"/>
  <c r="EO32" i="1" s="1"/>
  <c r="EO41" i="1" a="1"/>
  <c r="EO41" i="1" s="1"/>
  <c r="EO35" i="1" a="1"/>
  <c r="EO35" i="1" s="1"/>
  <c r="EO34" i="1" a="1"/>
  <c r="EO34" i="1" s="1"/>
  <c r="EO25" i="1" a="1"/>
  <c r="EO25" i="1" s="1"/>
  <c r="EO33" i="1" a="1"/>
  <c r="EO33" i="1" s="1"/>
  <c r="EO28" i="1" a="1"/>
  <c r="EO28" i="1" s="1"/>
  <c r="EO39" i="1" a="1"/>
  <c r="EO39" i="1" s="1"/>
  <c r="EO47" i="1" a="1"/>
  <c r="EO47" i="1" s="1"/>
  <c r="EO66" i="1" a="1"/>
  <c r="EO66" i="1" s="1"/>
  <c r="EO67" i="1" a="1"/>
  <c r="EO67" i="1" s="1"/>
  <c r="EO68" i="1" a="1"/>
  <c r="EO68" i="1" s="1"/>
  <c r="EO69" i="1" a="1"/>
  <c r="EO69" i="1" s="1"/>
  <c r="EO70" i="1" a="1"/>
  <c r="EO70" i="1" s="1"/>
  <c r="EO71" i="1" a="1"/>
  <c r="EO71" i="1" s="1"/>
  <c r="EO72" i="1" a="1"/>
  <c r="EO72" i="1" s="1"/>
  <c r="EO73" i="1" a="1"/>
  <c r="EO73" i="1" s="1"/>
  <c r="EO74" i="1" a="1"/>
  <c r="EO74" i="1" s="1"/>
  <c r="EO75" i="1" a="1"/>
  <c r="EO75" i="1" s="1"/>
  <c r="EO76" i="1" a="1"/>
  <c r="EO76" i="1" s="1"/>
  <c r="EP66" i="1" a="1"/>
  <c r="EP66" i="1" s="1"/>
  <c r="EP67" i="1" a="1"/>
  <c r="EP67" i="1" s="1"/>
  <c r="EP68" i="1" a="1"/>
  <c r="EP68" i="1" s="1"/>
  <c r="EP69" i="1" a="1"/>
  <c r="EP69" i="1" s="1"/>
  <c r="EP70" i="1" a="1"/>
  <c r="EP70" i="1" s="1"/>
  <c r="EP71" i="1" a="1"/>
  <c r="EP71" i="1" s="1"/>
  <c r="EP72" i="1" a="1"/>
  <c r="EP72" i="1" s="1"/>
  <c r="EP73" i="1" a="1"/>
  <c r="EP73" i="1" s="1"/>
  <c r="EP74" i="1" a="1"/>
  <c r="EP74" i="1" s="1"/>
  <c r="EP75" i="1" a="1"/>
  <c r="EP75" i="1" s="1"/>
  <c r="EP76" i="1" a="1"/>
  <c r="EP76" i="1" s="1"/>
  <c r="M76" i="1" a="1"/>
  <c r="M76" i="1" s="1"/>
  <c r="ZZ76" i="1" s="1"/>
  <c r="M75" i="1" a="1"/>
  <c r="M75" i="1" s="1"/>
  <c r="ZZ75" i="1" s="1"/>
  <c r="M74" i="1" a="1"/>
  <c r="M74" i="1" s="1"/>
  <c r="ZZ74" i="1" s="1"/>
  <c r="M73" i="1" a="1"/>
  <c r="M73" i="1" s="1"/>
  <c r="ZZ73" i="1" s="1"/>
  <c r="M72" i="1" a="1"/>
  <c r="M72" i="1" s="1"/>
  <c r="ZZ72" i="1" s="1"/>
  <c r="M71" i="1" a="1"/>
  <c r="M71" i="1" s="1"/>
  <c r="ZZ71" i="1" s="1"/>
  <c r="M70" i="1" a="1"/>
  <c r="M70" i="1" s="1"/>
  <c r="ZZ70" i="1" s="1"/>
  <c r="M69" i="1" a="1"/>
  <c r="M69" i="1" s="1"/>
  <c r="ZZ69" i="1" s="1"/>
  <c r="M68" i="1" a="1"/>
  <c r="M68" i="1" s="1"/>
  <c r="ZZ68" i="1" s="1"/>
  <c r="M67" i="1" a="1"/>
  <c r="M67" i="1" s="1"/>
  <c r="ZZ67" i="1" s="1"/>
  <c r="M66" i="1" a="1"/>
  <c r="M66" i="1" s="1"/>
  <c r="ZZ66" i="1" s="1"/>
  <c r="ABJ65" i="1"/>
  <c r="ZZ48" i="1" a="1"/>
  <c r="ZZ48" i="1" s="1"/>
  <c r="ZZ49" i="1" s="1" a="1"/>
  <c r="ZZ49" i="1" s="1"/>
  <c r="ZZ23" i="1" a="1"/>
  <c r="ZZ23" i="1" s="1"/>
  <c r="ZZ22" i="1" a="1"/>
  <c r="ZZ22" i="1" s="1"/>
  <c r="ZZ47" i="1" a="1"/>
  <c r="ZZ47" i="1" s="1"/>
  <c r="ZZ26" i="1" a="1"/>
  <c r="ZZ26" i="1" s="1"/>
  <c r="ZZ35" i="1" a="1"/>
  <c r="ZZ35" i="1" s="1"/>
  <c r="ZZ34" i="1" a="1"/>
  <c r="ZZ34" i="1" s="1"/>
  <c r="ZZ25" i="1" a="1"/>
  <c r="ZZ25" i="1" s="1"/>
  <c r="ZZ28" i="1" a="1"/>
  <c r="ZZ28" i="1" s="1"/>
  <c r="ZZ33" i="1" a="1"/>
  <c r="ZZ33" i="1" s="1"/>
  <c r="ZZ27" i="1" a="1"/>
  <c r="ZZ27" i="1" s="1"/>
  <c r="ZZ24" i="1" a="1"/>
  <c r="ZZ24" i="1" s="1"/>
  <c r="ZZ39" i="1" a="1"/>
  <c r="ZZ39" i="1" s="1"/>
  <c r="ZZ32" i="1" a="1"/>
  <c r="ZZ32" i="1" s="1"/>
  <c r="ZZ40" i="1" a="1"/>
  <c r="ZZ40" i="1" s="1"/>
  <c r="ZZ45" i="1" a="1"/>
  <c r="ZZ45" i="1" s="1"/>
  <c r="ZZ44" i="1" a="1"/>
  <c r="ZZ44" i="1" s="1"/>
  <c r="ZZ46" i="1" a="1"/>
  <c r="ZZ46" i="1" s="1"/>
  <c r="ZZ30" i="1" a="1"/>
  <c r="ZZ30" i="1" s="1"/>
  <c r="ZZ31" i="1" a="1"/>
  <c r="ZZ31" i="1" s="1"/>
  <c r="ZZ29" i="1" a="1"/>
  <c r="ZZ29" i="1" s="1"/>
  <c r="ZZ41" i="1" a="1"/>
  <c r="ZZ41" i="1" s="1"/>
  <c r="ZZ38" i="1" a="1"/>
  <c r="ZZ38" i="1" s="1"/>
  <c r="ADK66" i="1" a="1"/>
  <c r="ADK66" i="1" s="1"/>
  <c r="ADK67" i="1" a="1"/>
  <c r="ADK67" i="1" s="1"/>
  <c r="ADK68" i="1" a="1"/>
  <c r="ADK68" i="1" s="1"/>
  <c r="ADK69" i="1" a="1"/>
  <c r="ADK69" i="1" s="1"/>
  <c r="ADK70" i="1" a="1"/>
  <c r="ADK70" i="1" s="1"/>
  <c r="ADK71" i="1" a="1"/>
  <c r="ADK71" i="1" s="1"/>
  <c r="ADK72" i="1" a="1"/>
  <c r="ADK72" i="1" s="1"/>
  <c r="ADK73" i="1" a="1"/>
  <c r="ADK73" i="1" s="1"/>
  <c r="ADK74" i="1" a="1"/>
  <c r="ADK74" i="1" s="1"/>
  <c r="ADK75" i="1" a="1"/>
  <c r="ADK75" i="1" s="1"/>
  <c r="ADK76" i="1" a="1"/>
  <c r="ADK76" i="1" s="1"/>
  <c r="ADP66" i="1" a="1"/>
  <c r="ADP66" i="1" s="1"/>
  <c r="ADP67" i="1" a="1"/>
  <c r="ADP67" i="1" s="1"/>
  <c r="ADP68" i="1" a="1"/>
  <c r="ADP68" i="1" s="1"/>
  <c r="ADP69" i="1" a="1"/>
  <c r="ADP69" i="1" s="1"/>
  <c r="ADP70" i="1" a="1"/>
  <c r="ADP70" i="1" s="1"/>
  <c r="ADP71" i="1" a="1"/>
  <c r="ADP71" i="1" s="1"/>
  <c r="ADP72" i="1" a="1"/>
  <c r="ADP72" i="1" s="1"/>
  <c r="ADP73" i="1" a="1"/>
  <c r="ADP73" i="1" s="1"/>
  <c r="ADP74" i="1" a="1"/>
  <c r="ADP74" i="1" s="1"/>
  <c r="ADP75" i="1" a="1"/>
  <c r="ADP75" i="1" s="1"/>
  <c r="ADP76" i="1" a="1"/>
  <c r="ADP76" i="1" s="1"/>
  <c r="ADD48" i="1" a="1"/>
  <c r="ADD48" i="1" s="1"/>
  <c r="ADD49" i="1" s="1" a="1"/>
  <c r="ADD49" i="1" s="1"/>
  <c r="ADD23" i="1" a="1"/>
  <c r="ADD23" i="1" s="1"/>
  <c r="ADD22" i="1" a="1"/>
  <c r="ADD22" i="1" s="1"/>
  <c r="ADD41" i="1" a="1"/>
  <c r="ADD41" i="1" s="1"/>
  <c r="ADD40" i="1" a="1"/>
  <c r="ADD40" i="1" s="1"/>
  <c r="ADD39" i="1" a="1"/>
  <c r="ADD39" i="1" s="1"/>
  <c r="ADD30" i="1" a="1"/>
  <c r="ADD30" i="1" s="1"/>
  <c r="ADD31" i="1" a="1"/>
  <c r="ADD31" i="1" s="1"/>
  <c r="ADD35" i="1" a="1"/>
  <c r="ADD35" i="1" s="1"/>
  <c r="ADD29" i="1" a="1"/>
  <c r="ADD29" i="1" s="1"/>
  <c r="ADD25" i="1" a="1"/>
  <c r="ADD25" i="1" s="1"/>
  <c r="ADD32" i="1" a="1"/>
  <c r="ADD32" i="1" s="1"/>
  <c r="ADD26" i="1" a="1"/>
  <c r="ADD26" i="1" s="1"/>
  <c r="ADD24" i="1" a="1"/>
  <c r="ADD24" i="1" s="1"/>
  <c r="ADD34" i="1" a="1"/>
  <c r="ADD34" i="1" s="1"/>
  <c r="ADD33" i="1" a="1"/>
  <c r="ADD33" i="1" s="1"/>
  <c r="ADD46" i="1" a="1"/>
  <c r="ADD46" i="1" s="1"/>
  <c r="ADD27" i="1" a="1"/>
  <c r="ADD27" i="1" s="1"/>
  <c r="ADD28" i="1" a="1"/>
  <c r="ADD28" i="1" s="1"/>
  <c r="ADD45" i="1" a="1"/>
  <c r="ADD45" i="1" s="1"/>
  <c r="ADD44" i="1" a="1"/>
  <c r="ADD44" i="1" s="1"/>
  <c r="ADD47" i="1" a="1"/>
  <c r="ADD47" i="1" s="1"/>
  <c r="ABL48" i="1" a="1"/>
  <c r="ABL48" i="1" s="1"/>
  <c r="ABL49" i="1" s="1" a="1"/>
  <c r="ABL49" i="1" s="1"/>
  <c r="ABL23" i="1" a="1"/>
  <c r="ABL23" i="1" s="1"/>
  <c r="ABL22" i="1" a="1"/>
  <c r="ABL22" i="1" s="1"/>
  <c r="ABL45" i="1" a="1"/>
  <c r="ABL45" i="1" s="1"/>
  <c r="ABL33" i="1" a="1"/>
  <c r="ABL33" i="1" s="1"/>
  <c r="ABL27" i="1" a="1"/>
  <c r="ABL27" i="1" s="1"/>
  <c r="ABL47" i="1" a="1"/>
  <c r="ABL47" i="1" s="1"/>
  <c r="ABL28" i="1" a="1"/>
  <c r="ABL28" i="1" s="1"/>
  <c r="ABL46" i="1" a="1"/>
  <c r="ABL46" i="1" s="1"/>
  <c r="ABL39" i="1" a="1"/>
  <c r="ABL39" i="1" s="1"/>
  <c r="ABL26" i="1" a="1"/>
  <c r="ABL26" i="1" s="1"/>
  <c r="ABL29" i="1" a="1"/>
  <c r="ABL29" i="1" s="1"/>
  <c r="ABL41" i="1" a="1"/>
  <c r="ABL41" i="1" s="1"/>
  <c r="ABL35" i="1" a="1"/>
  <c r="ABL35" i="1" s="1"/>
  <c r="ABL32" i="1" a="1"/>
  <c r="ABL32" i="1" s="1"/>
  <c r="ABL31" i="1" a="1"/>
  <c r="ABL31" i="1" s="1"/>
  <c r="ABL30" i="1" a="1"/>
  <c r="ABL30" i="1" s="1"/>
  <c r="ABL44" i="1" a="1"/>
  <c r="ABL44" i="1" s="1"/>
  <c r="ABL24" i="1" a="1"/>
  <c r="ABL24" i="1" s="1"/>
  <c r="ABL34" i="1" a="1"/>
  <c r="ABL34" i="1" s="1"/>
  <c r="ABL40" i="1" a="1"/>
  <c r="ABL40" i="1" s="1"/>
  <c r="ABL25" i="1" a="1"/>
  <c r="ABL25" i="1" s="1"/>
  <c r="ADK48" i="1" a="1"/>
  <c r="ADK48" i="1" s="1"/>
  <c r="ADK49" i="1" s="1" a="1"/>
  <c r="ADK49" i="1" s="1"/>
  <c r="ADK23" i="1" a="1"/>
  <c r="ADK23" i="1" s="1"/>
  <c r="ADK22" i="1" a="1"/>
  <c r="ADK22" i="1" s="1"/>
  <c r="ADK41" i="1" a="1"/>
  <c r="ADK41" i="1" s="1"/>
  <c r="ADK28" i="1" a="1"/>
  <c r="ADK28" i="1" s="1"/>
  <c r="ADK45" i="1" a="1"/>
  <c r="ADK45" i="1" s="1"/>
  <c r="ADK39" i="1" a="1"/>
  <c r="ADK39" i="1" s="1"/>
  <c r="ADK46" i="1" a="1"/>
  <c r="ADK46" i="1" s="1"/>
  <c r="ADK29" i="1" a="1"/>
  <c r="ADK29" i="1" s="1"/>
  <c r="ADK35" i="1" a="1"/>
  <c r="ADK35" i="1" s="1"/>
  <c r="ADK32" i="1" a="1"/>
  <c r="ADK32" i="1" s="1"/>
  <c r="ADK47" i="1" a="1"/>
  <c r="ADK47" i="1" s="1"/>
  <c r="ADK30" i="1" a="1"/>
  <c r="ADK30" i="1" s="1"/>
  <c r="ADK31" i="1" a="1"/>
  <c r="ADK31" i="1" s="1"/>
  <c r="ADK44" i="1" a="1"/>
  <c r="ADK44" i="1" s="1"/>
  <c r="ADK24" i="1" a="1"/>
  <c r="ADK24" i="1" s="1"/>
  <c r="ADK26" i="1" a="1"/>
  <c r="ADK26" i="1" s="1"/>
  <c r="ADK34" i="1" a="1"/>
  <c r="ADK34" i="1" s="1"/>
  <c r="ADK33" i="1" a="1"/>
  <c r="ADK33" i="1" s="1"/>
  <c r="ADK40" i="1" a="1"/>
  <c r="ADK40" i="1" s="1"/>
  <c r="ADK25" i="1" a="1"/>
  <c r="ADK25" i="1" s="1"/>
  <c r="ADK27" i="1" a="1"/>
  <c r="ADK27" i="1" s="1"/>
  <c r="ADE48" i="1" a="1"/>
  <c r="ADE48" i="1" s="1"/>
  <c r="ADE49" i="1" s="1" a="1"/>
  <c r="ADE49" i="1" s="1"/>
  <c r="ADE22" i="1" a="1"/>
  <c r="ADE22" i="1" s="1"/>
  <c r="ADE23" i="1" a="1"/>
  <c r="ADE23" i="1" s="1"/>
  <c r="ADE39" i="1" a="1"/>
  <c r="ADE39" i="1" s="1"/>
  <c r="ADE30" i="1" a="1"/>
  <c r="ADE30" i="1" s="1"/>
  <c r="ADE31" i="1" a="1"/>
  <c r="ADE31" i="1" s="1"/>
  <c r="ADE35" i="1" a="1"/>
  <c r="ADE35" i="1" s="1"/>
  <c r="ADE29" i="1" a="1"/>
  <c r="ADE29" i="1" s="1"/>
  <c r="ADE46" i="1" a="1"/>
  <c r="ADE46" i="1" s="1"/>
  <c r="ADE40" i="1" a="1"/>
  <c r="ADE40" i="1" s="1"/>
  <c r="ADE32" i="1" a="1"/>
  <c r="ADE32" i="1" s="1"/>
  <c r="ADE24" i="1" a="1"/>
  <c r="ADE24" i="1" s="1"/>
  <c r="ADE45" i="1" a="1"/>
  <c r="ADE45" i="1" s="1"/>
  <c r="ADE33" i="1" a="1"/>
  <c r="ADE33" i="1" s="1"/>
  <c r="ADE27" i="1" a="1"/>
  <c r="ADE27" i="1" s="1"/>
  <c r="ADE47" i="1" a="1"/>
  <c r="ADE47" i="1" s="1"/>
  <c r="ADE26" i="1" a="1"/>
  <c r="ADE26" i="1" s="1"/>
  <c r="ADE25" i="1" a="1"/>
  <c r="ADE25" i="1" s="1"/>
  <c r="ADE28" i="1" a="1"/>
  <c r="ADE28" i="1" s="1"/>
  <c r="ADE44" i="1" a="1"/>
  <c r="ADE44" i="1" s="1"/>
  <c r="ADE41" i="1" a="1"/>
  <c r="ADE41" i="1" s="1"/>
  <c r="ADE34" i="1" a="1"/>
  <c r="ADE34" i="1" s="1"/>
  <c r="ADM48" i="1" a="1"/>
  <c r="ADM48" i="1" s="1"/>
  <c r="ADM49" i="1" s="1" a="1"/>
  <c r="ADM49" i="1" s="1"/>
  <c r="ADM23" i="1" a="1"/>
  <c r="ADM23" i="1" s="1"/>
  <c r="ADM22" i="1" a="1"/>
  <c r="ADM22" i="1" s="1"/>
  <c r="ADM32" i="1" a="1"/>
  <c r="ADM32" i="1" s="1"/>
  <c r="ADM46" i="1" a="1"/>
  <c r="ADM46" i="1" s="1"/>
  <c r="ADM29" i="1" a="1"/>
  <c r="ADM29" i="1" s="1"/>
  <c r="ADM30" i="1" a="1"/>
  <c r="ADM30" i="1" s="1"/>
  <c r="ADM34" i="1" a="1"/>
  <c r="ADM34" i="1" s="1"/>
  <c r="ADM41" i="1" a="1"/>
  <c r="ADM41" i="1" s="1"/>
  <c r="ADM40" i="1" a="1"/>
  <c r="ADM40" i="1" s="1"/>
  <c r="ADM24" i="1" a="1"/>
  <c r="ADM24" i="1" s="1"/>
  <c r="ADM26" i="1" a="1"/>
  <c r="ADM26" i="1" s="1"/>
  <c r="ADM33" i="1" a="1"/>
  <c r="ADM33" i="1" s="1"/>
  <c r="ADM44" i="1" a="1"/>
  <c r="ADM44" i="1" s="1"/>
  <c r="ADM25" i="1" a="1"/>
  <c r="ADM25" i="1" s="1"/>
  <c r="ADM27" i="1" a="1"/>
  <c r="ADM27" i="1" s="1"/>
  <c r="ADM28" i="1" a="1"/>
  <c r="ADM28" i="1" s="1"/>
  <c r="ADM47" i="1" a="1"/>
  <c r="ADM47" i="1" s="1"/>
  <c r="ADM31" i="1" a="1"/>
  <c r="ADM31" i="1" s="1"/>
  <c r="ADM45" i="1" a="1"/>
  <c r="ADM45" i="1" s="1"/>
  <c r="ADM35" i="1" a="1"/>
  <c r="ADM35" i="1" s="1"/>
  <c r="ADM39" i="1" a="1"/>
  <c r="ADM39" i="1" s="1"/>
  <c r="ADF48" i="1" a="1"/>
  <c r="ADF48" i="1" s="1"/>
  <c r="ADF49" i="1" s="1" a="1"/>
  <c r="ADF49" i="1" s="1"/>
  <c r="ADF22" i="1" a="1"/>
  <c r="ADF22" i="1" s="1"/>
  <c r="ADF23" i="1" a="1"/>
  <c r="ADF23" i="1" s="1"/>
  <c r="ADF44" i="1" a="1"/>
  <c r="ADF44" i="1" s="1"/>
  <c r="ADF30" i="1" a="1"/>
  <c r="ADF30" i="1" s="1"/>
  <c r="ADF40" i="1" a="1"/>
  <c r="ADF40" i="1" s="1"/>
  <c r="ADF31" i="1" a="1"/>
  <c r="ADF31" i="1" s="1"/>
  <c r="ADF29" i="1" a="1"/>
  <c r="ADF29" i="1" s="1"/>
  <c r="ADF46" i="1" a="1"/>
  <c r="ADF46" i="1" s="1"/>
  <c r="ADF35" i="1" a="1"/>
  <c r="ADF35" i="1" s="1"/>
  <c r="ADF41" i="1" a="1"/>
  <c r="ADF41" i="1" s="1"/>
  <c r="ADF24" i="1" a="1"/>
  <c r="ADF24" i="1" s="1"/>
  <c r="ADF47" i="1" a="1"/>
  <c r="ADF47" i="1" s="1"/>
  <c r="ADF32" i="1" a="1"/>
  <c r="ADF32" i="1" s="1"/>
  <c r="ADF33" i="1" a="1"/>
  <c r="ADF33" i="1" s="1"/>
  <c r="ADF27" i="1" a="1"/>
  <c r="ADF27" i="1" s="1"/>
  <c r="ADF26" i="1" a="1"/>
  <c r="ADF26" i="1" s="1"/>
  <c r="ADF34" i="1" a="1"/>
  <c r="ADF34" i="1" s="1"/>
  <c r="ADF25" i="1" a="1"/>
  <c r="ADF25" i="1" s="1"/>
  <c r="ADF28" i="1" a="1"/>
  <c r="ADF28" i="1" s="1"/>
  <c r="ADF45" i="1" a="1"/>
  <c r="ADF45" i="1" s="1"/>
  <c r="ADF39" i="1" a="1"/>
  <c r="ADF39" i="1" s="1"/>
  <c r="ADN48" i="1" a="1"/>
  <c r="ADN48" i="1" s="1"/>
  <c r="ADN49" i="1" s="1" a="1"/>
  <c r="ADN49" i="1" s="1"/>
  <c r="ADN23" i="1" a="1"/>
  <c r="ADN23" i="1" s="1"/>
  <c r="ADN22" i="1" a="1"/>
  <c r="ADN22" i="1" s="1"/>
  <c r="ADN44" i="1" a="1"/>
  <c r="ADN44" i="1" s="1"/>
  <c r="ADN30" i="1" a="1"/>
  <c r="ADN30" i="1" s="1"/>
  <c r="ADN39" i="1" a="1"/>
  <c r="ADN39" i="1" s="1"/>
  <c r="ADN35" i="1" a="1"/>
  <c r="ADN35" i="1" s="1"/>
  <c r="ADN28" i="1" a="1"/>
  <c r="ADN28" i="1" s="1"/>
  <c r="ADN32" i="1" a="1"/>
  <c r="ADN32" i="1" s="1"/>
  <c r="ADN31" i="1" a="1"/>
  <c r="ADN31" i="1" s="1"/>
  <c r="ADN24" i="1" a="1"/>
  <c r="ADN24" i="1" s="1"/>
  <c r="ADN33" i="1" a="1"/>
  <c r="ADN33" i="1" s="1"/>
  <c r="ADN25" i="1" a="1"/>
  <c r="ADN25" i="1" s="1"/>
  <c r="ADN26" i="1" a="1"/>
  <c r="ADN26" i="1" s="1"/>
  <c r="ADN27" i="1" a="1"/>
  <c r="ADN27" i="1" s="1"/>
  <c r="ADN40" i="1" a="1"/>
  <c r="ADN40" i="1" s="1"/>
  <c r="ADN47" i="1" a="1"/>
  <c r="ADN47" i="1" s="1"/>
  <c r="ADN45" i="1" a="1"/>
  <c r="ADN45" i="1" s="1"/>
  <c r="ADN41" i="1" a="1"/>
  <c r="ADN41" i="1" s="1"/>
  <c r="ADN29" i="1" a="1"/>
  <c r="ADN29" i="1" s="1"/>
  <c r="ADN46" i="1" a="1"/>
  <c r="ADN46" i="1" s="1"/>
  <c r="ADN34" i="1" a="1"/>
  <c r="ADN34" i="1" s="1"/>
  <c r="ADE66" i="1" a="1"/>
  <c r="ADE66" i="1" s="1"/>
  <c r="ADE67" i="1" a="1"/>
  <c r="ADE67" i="1" s="1"/>
  <c r="ADE68" i="1" a="1"/>
  <c r="ADE68" i="1" s="1"/>
  <c r="ADE69" i="1" a="1"/>
  <c r="ADE69" i="1" s="1"/>
  <c r="ADE70" i="1" a="1"/>
  <c r="ADE70" i="1" s="1"/>
  <c r="ADE71" i="1" a="1"/>
  <c r="ADE71" i="1" s="1"/>
  <c r="ADE72" i="1" a="1"/>
  <c r="ADE72" i="1" s="1"/>
  <c r="ADE73" i="1" a="1"/>
  <c r="ADE73" i="1" s="1"/>
  <c r="ADE74" i="1" a="1"/>
  <c r="ADE74" i="1" s="1"/>
  <c r="ADE75" i="1" a="1"/>
  <c r="ADE75" i="1" s="1"/>
  <c r="ADE76" i="1" a="1"/>
  <c r="ADE76" i="1" s="1"/>
  <c r="ADG48" i="1" a="1"/>
  <c r="ADG48" i="1" s="1"/>
  <c r="ADG49" i="1" s="1" a="1"/>
  <c r="ADG49" i="1" s="1"/>
  <c r="ADG22" i="1" a="1"/>
  <c r="ADG22" i="1" s="1"/>
  <c r="ADG23" i="1" a="1"/>
  <c r="ADG23" i="1" s="1"/>
  <c r="ADG26" i="1" a="1"/>
  <c r="ADG26" i="1" s="1"/>
  <c r="ADG29" i="1" a="1"/>
  <c r="ADG29" i="1" s="1"/>
  <c r="ADG41" i="1" a="1"/>
  <c r="ADG41" i="1" s="1"/>
  <c r="ADG32" i="1" a="1"/>
  <c r="ADG32" i="1" s="1"/>
  <c r="ADG33" i="1" a="1"/>
  <c r="ADG33" i="1" s="1"/>
  <c r="ADG40" i="1" a="1"/>
  <c r="ADG40" i="1" s="1"/>
  <c r="ADG46" i="1" a="1"/>
  <c r="ADG46" i="1" s="1"/>
  <c r="ADG34" i="1" a="1"/>
  <c r="ADG34" i="1" s="1"/>
  <c r="ADG24" i="1" a="1"/>
  <c r="ADG24" i="1" s="1"/>
  <c r="ADG27" i="1" a="1"/>
  <c r="ADG27" i="1" s="1"/>
  <c r="ADG35" i="1" a="1"/>
  <c r="ADG35" i="1" s="1"/>
  <c r="ADG45" i="1" a="1"/>
  <c r="ADG45" i="1" s="1"/>
  <c r="ADG47" i="1" a="1"/>
  <c r="ADG47" i="1" s="1"/>
  <c r="ADG31" i="1" a="1"/>
  <c r="ADG31" i="1" s="1"/>
  <c r="ADG25" i="1" a="1"/>
  <c r="ADG25" i="1" s="1"/>
  <c r="ADG28" i="1" a="1"/>
  <c r="ADG28" i="1" s="1"/>
  <c r="ADG44" i="1" a="1"/>
  <c r="ADG44" i="1" s="1"/>
  <c r="ADG39" i="1" a="1"/>
  <c r="ADG39" i="1" s="1"/>
  <c r="ADG30" i="1" a="1"/>
  <c r="ADG30" i="1" s="1"/>
  <c r="ADM66" i="1" a="1"/>
  <c r="ADM66" i="1" s="1"/>
  <c r="ADM67" i="1" a="1"/>
  <c r="ADM67" i="1" s="1"/>
  <c r="ADM68" i="1" a="1"/>
  <c r="ADM68" i="1" s="1"/>
  <c r="ADM69" i="1" a="1"/>
  <c r="ADM69" i="1" s="1"/>
  <c r="ADM70" i="1" a="1"/>
  <c r="ADM70" i="1" s="1"/>
  <c r="ADM71" i="1" a="1"/>
  <c r="ADM71" i="1" s="1"/>
  <c r="ADM72" i="1" a="1"/>
  <c r="ADM72" i="1" s="1"/>
  <c r="ADM73" i="1" a="1"/>
  <c r="ADM73" i="1" s="1"/>
  <c r="ADM74" i="1" a="1"/>
  <c r="ADM74" i="1" s="1"/>
  <c r="ADM75" i="1" a="1"/>
  <c r="ADM75" i="1" s="1"/>
  <c r="ADM76" i="1" a="1"/>
  <c r="ADM76" i="1" s="1"/>
  <c r="ADO48" i="1" a="1"/>
  <c r="ADO48" i="1" s="1"/>
  <c r="ADO49" i="1" s="1" a="1"/>
  <c r="ADO49" i="1" s="1"/>
  <c r="ADO23" i="1" a="1"/>
  <c r="ADO23" i="1" s="1"/>
  <c r="ADO22" i="1" a="1"/>
  <c r="ADO22" i="1" s="1"/>
  <c r="ADO29" i="1" a="1"/>
  <c r="ADO29" i="1" s="1"/>
  <c r="ADO28" i="1" a="1"/>
  <c r="ADO28" i="1" s="1"/>
  <c r="ADO25" i="1" a="1"/>
  <c r="ADO25" i="1" s="1"/>
  <c r="ADO35" i="1" a="1"/>
  <c r="ADO35" i="1" s="1"/>
  <c r="ADO24" i="1" a="1"/>
  <c r="ADO24" i="1" s="1"/>
  <c r="ADO30" i="1" a="1"/>
  <c r="ADO30" i="1" s="1"/>
  <c r="ADO32" i="1" a="1"/>
  <c r="ADO32" i="1" s="1"/>
  <c r="ADO45" i="1" a="1"/>
  <c r="ADO45" i="1" s="1"/>
  <c r="ADO31" i="1" a="1"/>
  <c r="ADO31" i="1" s="1"/>
  <c r="ADO33" i="1" a="1"/>
  <c r="ADO33" i="1" s="1"/>
  <c r="ADO40" i="1" a="1"/>
  <c r="ADO40" i="1" s="1"/>
  <c r="ADO27" i="1" a="1"/>
  <c r="ADO27" i="1" s="1"/>
  <c r="ADO44" i="1" a="1"/>
  <c r="ADO44" i="1" s="1"/>
  <c r="ADO47" i="1" a="1"/>
  <c r="ADO47" i="1" s="1"/>
  <c r="ADO34" i="1" a="1"/>
  <c r="ADO34" i="1" s="1"/>
  <c r="ADO46" i="1" a="1"/>
  <c r="ADO46" i="1" s="1"/>
  <c r="ADO41" i="1" a="1"/>
  <c r="ADO41" i="1" s="1"/>
  <c r="ADO39" i="1" a="1"/>
  <c r="ADO39" i="1" s="1"/>
  <c r="ADO26" i="1" a="1"/>
  <c r="ADO26" i="1" s="1"/>
  <c r="ADF66" i="1" a="1"/>
  <c r="ADF66" i="1" s="1"/>
  <c r="ADF67" i="1" a="1"/>
  <c r="ADF67" i="1" s="1"/>
  <c r="ADF68" i="1" a="1"/>
  <c r="ADF68" i="1" s="1"/>
  <c r="ADF69" i="1" a="1"/>
  <c r="ADF69" i="1" s="1"/>
  <c r="ADF70" i="1" a="1"/>
  <c r="ADF70" i="1" s="1"/>
  <c r="ADF71" i="1" a="1"/>
  <c r="ADF71" i="1" s="1"/>
  <c r="ADF72" i="1" a="1"/>
  <c r="ADF72" i="1" s="1"/>
  <c r="ADF73" i="1" a="1"/>
  <c r="ADF73" i="1" s="1"/>
  <c r="ADF74" i="1" a="1"/>
  <c r="ADF74" i="1" s="1"/>
  <c r="ADF75" i="1" a="1"/>
  <c r="ADF75" i="1" s="1"/>
  <c r="ADF76" i="1" a="1"/>
  <c r="ADF76" i="1" s="1"/>
  <c r="ADH48" i="1" a="1"/>
  <c r="ADH48" i="1" s="1"/>
  <c r="ADH49" i="1" s="1" a="1"/>
  <c r="ADH49" i="1" s="1"/>
  <c r="ADH22" i="1" a="1"/>
  <c r="ADH22" i="1" s="1"/>
  <c r="ADH23" i="1" a="1"/>
  <c r="ADH23" i="1" s="1"/>
  <c r="ADH46" i="1" a="1"/>
  <c r="ADH46" i="1" s="1"/>
  <c r="ADH35" i="1" a="1"/>
  <c r="ADH35" i="1" s="1"/>
  <c r="ADH32" i="1" a="1"/>
  <c r="ADH32" i="1" s="1"/>
  <c r="ADH33" i="1" a="1"/>
  <c r="ADH33" i="1" s="1"/>
  <c r="ADH40" i="1" a="1"/>
  <c r="ADH40" i="1" s="1"/>
  <c r="ADH34" i="1" a="1"/>
  <c r="ADH34" i="1" s="1"/>
  <c r="ADH27" i="1" a="1"/>
  <c r="ADH27" i="1" s="1"/>
  <c r="ADH24" i="1" a="1"/>
  <c r="ADH24" i="1" s="1"/>
  <c r="ADH45" i="1" a="1"/>
  <c r="ADH45" i="1" s="1"/>
  <c r="ADH47" i="1" a="1"/>
  <c r="ADH47" i="1" s="1"/>
  <c r="ADH25" i="1" a="1"/>
  <c r="ADH25" i="1" s="1"/>
  <c r="ADH30" i="1" a="1"/>
  <c r="ADH30" i="1" s="1"/>
  <c r="ADH28" i="1" a="1"/>
  <c r="ADH28" i="1" s="1"/>
  <c r="ADH31" i="1" a="1"/>
  <c r="ADH31" i="1" s="1"/>
  <c r="ADH29" i="1" a="1"/>
  <c r="ADH29" i="1" s="1"/>
  <c r="ADH39" i="1" a="1"/>
  <c r="ADH39" i="1" s="1"/>
  <c r="ADH41" i="1" a="1"/>
  <c r="ADH41" i="1" s="1"/>
  <c r="ADH26" i="1" a="1"/>
  <c r="ADH26" i="1" s="1"/>
  <c r="ADH44" i="1" a="1"/>
  <c r="ADH44" i="1" s="1"/>
  <c r="ADN66" i="1" a="1"/>
  <c r="ADN66" i="1" s="1"/>
  <c r="ADN67" i="1" a="1"/>
  <c r="ADN67" i="1" s="1"/>
  <c r="ADN68" i="1" a="1"/>
  <c r="ADN68" i="1" s="1"/>
  <c r="ADN69" i="1" a="1"/>
  <c r="ADN69" i="1" s="1"/>
  <c r="ADN70" i="1" a="1"/>
  <c r="ADN70" i="1" s="1"/>
  <c r="ADN71" i="1" a="1"/>
  <c r="ADN71" i="1" s="1"/>
  <c r="ADN72" i="1" a="1"/>
  <c r="ADN72" i="1" s="1"/>
  <c r="ADN73" i="1" a="1"/>
  <c r="ADN73" i="1" s="1"/>
  <c r="ADN74" i="1" a="1"/>
  <c r="ADN74" i="1" s="1"/>
  <c r="ADN75" i="1" a="1"/>
  <c r="ADN75" i="1" s="1"/>
  <c r="ADN76" i="1" a="1"/>
  <c r="ADN76" i="1" s="1"/>
  <c r="ADP48" i="1" a="1"/>
  <c r="ADP48" i="1" s="1"/>
  <c r="ADP49" i="1" s="1" a="1"/>
  <c r="ADP49" i="1" s="1"/>
  <c r="ADP23" i="1" a="1"/>
  <c r="ADP23" i="1" s="1"/>
  <c r="ADP22" i="1" a="1"/>
  <c r="ADP22" i="1" s="1"/>
  <c r="ADP34" i="1" a="1"/>
  <c r="ADP34" i="1" s="1"/>
  <c r="ADP45" i="1" a="1"/>
  <c r="ADP45" i="1" s="1"/>
  <c r="ADP29" i="1" a="1"/>
  <c r="ADP29" i="1" s="1"/>
  <c r="ADP31" i="1" a="1"/>
  <c r="ADP31" i="1" s="1"/>
  <c r="ADP25" i="1" a="1"/>
  <c r="ADP25" i="1" s="1"/>
  <c r="ADP33" i="1" a="1"/>
  <c r="ADP33" i="1" s="1"/>
  <c r="ADP39" i="1" a="1"/>
  <c r="ADP39" i="1" s="1"/>
  <c r="ADP30" i="1" a="1"/>
  <c r="ADP30" i="1" s="1"/>
  <c r="ADP28" i="1" a="1"/>
  <c r="ADP28" i="1" s="1"/>
  <c r="ADP26" i="1" a="1"/>
  <c r="ADP26" i="1" s="1"/>
  <c r="ADP46" i="1" a="1"/>
  <c r="ADP46" i="1" s="1"/>
  <c r="ADP32" i="1" a="1"/>
  <c r="ADP32" i="1" s="1"/>
  <c r="ADP35" i="1" a="1"/>
  <c r="ADP35" i="1" s="1"/>
  <c r="ADP44" i="1" a="1"/>
  <c r="ADP44" i="1" s="1"/>
  <c r="ADP41" i="1" a="1"/>
  <c r="ADP41" i="1" s="1"/>
  <c r="ADP27" i="1" a="1"/>
  <c r="ADP27" i="1" s="1"/>
  <c r="ADP40" i="1" a="1"/>
  <c r="ADP40" i="1" s="1"/>
  <c r="ADP47" i="1" a="1"/>
  <c r="ADP47" i="1" s="1"/>
  <c r="ADP24" i="1" a="1"/>
  <c r="ADP24" i="1" s="1"/>
  <c r="ADG66" i="1" a="1"/>
  <c r="ADG66" i="1" s="1"/>
  <c r="ADG67" i="1" a="1"/>
  <c r="ADG67" i="1" s="1"/>
  <c r="ADG68" i="1" a="1"/>
  <c r="ADG68" i="1" s="1"/>
  <c r="ADG69" i="1" a="1"/>
  <c r="ADG69" i="1" s="1"/>
  <c r="ADG70" i="1" a="1"/>
  <c r="ADG70" i="1" s="1"/>
  <c r="ADG71" i="1" a="1"/>
  <c r="ADG71" i="1" s="1"/>
  <c r="ADG72" i="1" a="1"/>
  <c r="ADG72" i="1" s="1"/>
  <c r="ADG73" i="1" a="1"/>
  <c r="ADG73" i="1" s="1"/>
  <c r="ADG74" i="1" a="1"/>
  <c r="ADG74" i="1" s="1"/>
  <c r="ADG75" i="1" a="1"/>
  <c r="ADG75" i="1" s="1"/>
  <c r="ADG76" i="1" a="1"/>
  <c r="ADG76" i="1" s="1"/>
  <c r="ADI48" i="1" a="1"/>
  <c r="ADI48" i="1" s="1"/>
  <c r="ADI49" i="1" s="1" a="1"/>
  <c r="ADI49" i="1" s="1"/>
  <c r="ADI23" i="1" a="1"/>
  <c r="ADI23" i="1" s="1"/>
  <c r="ADI22" i="1" a="1"/>
  <c r="ADI22" i="1" s="1"/>
  <c r="ADI41" i="1" a="1"/>
  <c r="ADI41" i="1" s="1"/>
  <c r="ADI27" i="1" a="1"/>
  <c r="ADI27" i="1" s="1"/>
  <c r="ADI26" i="1" a="1"/>
  <c r="ADI26" i="1" s="1"/>
  <c r="ADI33" i="1" a="1"/>
  <c r="ADI33" i="1" s="1"/>
  <c r="ADI46" i="1" a="1"/>
  <c r="ADI46" i="1" s="1"/>
  <c r="ADI35" i="1" a="1"/>
  <c r="ADI35" i="1" s="1"/>
  <c r="ADI40" i="1" a="1"/>
  <c r="ADI40" i="1" s="1"/>
  <c r="ADI32" i="1" a="1"/>
  <c r="ADI32" i="1" s="1"/>
  <c r="ADI44" i="1" a="1"/>
  <c r="ADI44" i="1" s="1"/>
  <c r="ADI24" i="1" a="1"/>
  <c r="ADI24" i="1" s="1"/>
  <c r="ADI28" i="1" a="1"/>
  <c r="ADI28" i="1" s="1"/>
  <c r="ADI47" i="1" a="1"/>
  <c r="ADI47" i="1" s="1"/>
  <c r="ADI25" i="1" a="1"/>
  <c r="ADI25" i="1" s="1"/>
  <c r="ADI45" i="1" a="1"/>
  <c r="ADI45" i="1" s="1"/>
  <c r="ADI31" i="1" a="1"/>
  <c r="ADI31" i="1" s="1"/>
  <c r="ADI34" i="1" a="1"/>
  <c r="ADI34" i="1" s="1"/>
  <c r="ADI29" i="1" a="1"/>
  <c r="ADI29" i="1" s="1"/>
  <c r="ADI39" i="1" a="1"/>
  <c r="ADI39" i="1" s="1"/>
  <c r="ADI30" i="1" a="1"/>
  <c r="ADI30" i="1" s="1"/>
  <c r="ADO66" i="1" a="1"/>
  <c r="ADO66" i="1" s="1"/>
  <c r="ADO67" i="1" a="1"/>
  <c r="ADO67" i="1" s="1"/>
  <c r="ADO68" i="1" a="1"/>
  <c r="ADO68" i="1" s="1"/>
  <c r="ADO69" i="1" a="1"/>
  <c r="ADO69" i="1" s="1"/>
  <c r="ADO70" i="1" a="1"/>
  <c r="ADO70" i="1" s="1"/>
  <c r="ADO71" i="1" a="1"/>
  <c r="ADO71" i="1" s="1"/>
  <c r="ADO72" i="1" a="1"/>
  <c r="ADO72" i="1" s="1"/>
  <c r="ADO73" i="1" a="1"/>
  <c r="ADO73" i="1" s="1"/>
  <c r="ADO74" i="1" a="1"/>
  <c r="ADO74" i="1" s="1"/>
  <c r="ADO75" i="1" a="1"/>
  <c r="ADO75" i="1" s="1"/>
  <c r="ADO76" i="1" a="1"/>
  <c r="ADO76" i="1" s="1"/>
  <c r="ADJ48" i="1" a="1"/>
  <c r="ADJ48" i="1" s="1"/>
  <c r="ADJ49" i="1" s="1" a="1"/>
  <c r="ADJ49" i="1" s="1"/>
  <c r="ADJ23" i="1" a="1"/>
  <c r="ADJ23" i="1" s="1"/>
  <c r="ADJ22" i="1" a="1"/>
  <c r="ADJ22" i="1" s="1"/>
  <c r="ADJ46" i="1" a="1"/>
  <c r="ADJ46" i="1" s="1"/>
  <c r="ADJ40" i="1" a="1"/>
  <c r="ADJ40" i="1" s="1"/>
  <c r="ADJ25" i="1" a="1"/>
  <c r="ADJ25" i="1" s="1"/>
  <c r="ADJ24" i="1" a="1"/>
  <c r="ADJ24" i="1" s="1"/>
  <c r="ADJ47" i="1" a="1"/>
  <c r="ADJ47" i="1" s="1"/>
  <c r="ADJ45" i="1" a="1"/>
  <c r="ADJ45" i="1" s="1"/>
  <c r="ADJ27" i="1" a="1"/>
  <c r="ADJ27" i="1" s="1"/>
  <c r="ADJ34" i="1" a="1"/>
  <c r="ADJ34" i="1" s="1"/>
  <c r="ADJ29" i="1" a="1"/>
  <c r="ADJ29" i="1" s="1"/>
  <c r="ADJ31" i="1" a="1"/>
  <c r="ADJ31" i="1" s="1"/>
  <c r="ADJ39" i="1" a="1"/>
  <c r="ADJ39" i="1" s="1"/>
  <c r="ADJ33" i="1" a="1"/>
  <c r="ADJ33" i="1" s="1"/>
  <c r="ADJ30" i="1" a="1"/>
  <c r="ADJ30" i="1" s="1"/>
  <c r="ADJ44" i="1" a="1"/>
  <c r="ADJ44" i="1" s="1"/>
  <c r="ADJ32" i="1" a="1"/>
  <c r="ADJ32" i="1" s="1"/>
  <c r="ADJ35" i="1" a="1"/>
  <c r="ADJ35" i="1" s="1"/>
  <c r="ADJ26" i="1" a="1"/>
  <c r="ADJ26" i="1" s="1"/>
  <c r="ADJ28" i="1" a="1"/>
  <c r="ADJ28" i="1" s="1"/>
  <c r="ADJ41" i="1" a="1"/>
  <c r="ADJ41" i="1" s="1"/>
  <c r="ADH66" i="1" a="1"/>
  <c r="ADH66" i="1" s="1"/>
  <c r="ADH67" i="1" a="1"/>
  <c r="ADH67" i="1" s="1"/>
  <c r="ADH68" i="1" a="1"/>
  <c r="ADH68" i="1" s="1"/>
  <c r="ADH69" i="1" a="1"/>
  <c r="ADH69" i="1" s="1"/>
  <c r="ADH70" i="1" a="1"/>
  <c r="ADH70" i="1" s="1"/>
  <c r="ADH71" i="1" a="1"/>
  <c r="ADH71" i="1" s="1"/>
  <c r="ADH72" i="1" a="1"/>
  <c r="ADH72" i="1" s="1"/>
  <c r="ADH73" i="1" a="1"/>
  <c r="ADH73" i="1" s="1"/>
  <c r="ADH74" i="1" a="1"/>
  <c r="ADH74" i="1" s="1"/>
  <c r="ADH75" i="1" a="1"/>
  <c r="ADH75" i="1" s="1"/>
  <c r="ADH76" i="1" a="1"/>
  <c r="ADH76" i="1" s="1"/>
  <c r="ADI66" i="1" a="1"/>
  <c r="ADI66" i="1" s="1"/>
  <c r="ADI67" i="1" a="1"/>
  <c r="ADI67" i="1" s="1"/>
  <c r="ADI68" i="1" a="1"/>
  <c r="ADI68" i="1" s="1"/>
  <c r="ADI69" i="1" a="1"/>
  <c r="ADI69" i="1" s="1"/>
  <c r="ADI70" i="1" a="1"/>
  <c r="ADI70" i="1" s="1"/>
  <c r="ADI71" i="1" a="1"/>
  <c r="ADI71" i="1" s="1"/>
  <c r="ADI72" i="1" a="1"/>
  <c r="ADI72" i="1" s="1"/>
  <c r="ADI73" i="1" a="1"/>
  <c r="ADI73" i="1" s="1"/>
  <c r="ADI74" i="1" a="1"/>
  <c r="ADI74" i="1" s="1"/>
  <c r="ADI75" i="1" a="1"/>
  <c r="ADI75" i="1" s="1"/>
  <c r="ADI76" i="1" a="1"/>
  <c r="ADI76" i="1" s="1"/>
  <c r="ABL66" i="1" a="1"/>
  <c r="ABL66" i="1" s="1"/>
  <c r="ABL67" i="1" a="1"/>
  <c r="ABL67" i="1" s="1"/>
  <c r="ABL68" i="1" a="1"/>
  <c r="ABL68" i="1" s="1"/>
  <c r="ABL69" i="1" a="1"/>
  <c r="ABL69" i="1" s="1"/>
  <c r="ABL70" i="1" a="1"/>
  <c r="ABL70" i="1" s="1"/>
  <c r="ABL71" i="1" a="1"/>
  <c r="ABL71" i="1" s="1"/>
  <c r="ABL72" i="1" a="1"/>
  <c r="ABL72" i="1" s="1"/>
  <c r="ABL73" i="1" a="1"/>
  <c r="ABL73" i="1" s="1"/>
  <c r="ABL74" i="1" a="1"/>
  <c r="ABL74" i="1" s="1"/>
  <c r="ABL75" i="1" a="1"/>
  <c r="ABL75" i="1" s="1"/>
  <c r="ABL76" i="1" a="1"/>
  <c r="ABL76" i="1" s="1"/>
  <c r="ADJ66" i="1" a="1"/>
  <c r="ADJ66" i="1" s="1"/>
  <c r="ADJ67" i="1" a="1"/>
  <c r="ADJ67" i="1" s="1"/>
  <c r="ADJ68" i="1" a="1"/>
  <c r="ADJ68" i="1" s="1"/>
  <c r="ADJ69" i="1" a="1"/>
  <c r="ADJ69" i="1" s="1"/>
  <c r="ADJ70" i="1" a="1"/>
  <c r="ADJ70" i="1" s="1"/>
  <c r="ADJ71" i="1" a="1"/>
  <c r="ADJ71" i="1" s="1"/>
  <c r="ADJ72" i="1" a="1"/>
  <c r="ADJ72" i="1" s="1"/>
  <c r="ADJ73" i="1" a="1"/>
  <c r="ADJ73" i="1" s="1"/>
  <c r="ADJ74" i="1" a="1"/>
  <c r="ADJ74" i="1" s="1"/>
  <c r="ADJ75" i="1" a="1"/>
  <c r="ADJ75" i="1" s="1"/>
  <c r="ADJ76" i="1" a="1"/>
  <c r="ADJ76" i="1" s="1"/>
  <c r="ADD66" i="1" a="1"/>
  <c r="ADD66" i="1" s="1"/>
  <c r="ADD67" i="1" a="1"/>
  <c r="ADD67" i="1" s="1"/>
  <c r="ADD68" i="1" a="1"/>
  <c r="ADD68" i="1" s="1"/>
  <c r="ADD69" i="1" a="1"/>
  <c r="ADD69" i="1" s="1"/>
  <c r="ADD70" i="1" a="1"/>
  <c r="ADD70" i="1" s="1"/>
  <c r="ADD71" i="1" a="1"/>
  <c r="ADD71" i="1" s="1"/>
  <c r="ADD72" i="1" a="1"/>
  <c r="ADD72" i="1" s="1"/>
  <c r="ADD73" i="1" a="1"/>
  <c r="ADD73" i="1" s="1"/>
  <c r="ADD74" i="1" a="1"/>
  <c r="ADD74" i="1" s="1"/>
  <c r="ADD75" i="1" a="1"/>
  <c r="ADD75" i="1" s="1"/>
  <c r="ADD76" i="1" a="1"/>
  <c r="ADD76" i="1" s="1"/>
  <c r="FL19" i="1"/>
  <c r="CQ87" i="1" a="1"/>
  <c r="CQ87" i="1" s="1"/>
  <c r="CQ108" i="1" s="1" a="1"/>
  <c r="CQ108" i="1" s="1"/>
  <c r="DE86" i="1" a="1"/>
  <c r="DE86" i="1" s="1"/>
  <c r="DE107" i="1" s="1" a="1"/>
  <c r="DE107" i="1" s="1"/>
  <c r="CQ86" i="1" a="1"/>
  <c r="CQ86" i="1" s="1"/>
  <c r="CQ107" i="1" s="1" a="1"/>
  <c r="CQ107" i="1" s="1"/>
  <c r="XM86" i="1"/>
  <c r="XM85" i="1"/>
  <c r="XM87" i="1"/>
  <c r="XM88" i="1"/>
  <c r="XM89" i="1"/>
  <c r="XM90" i="1"/>
  <c r="XM91" i="1"/>
  <c r="XM92" i="1"/>
  <c r="XM93" i="1"/>
  <c r="XM94" i="1"/>
  <c r="XM95" i="1"/>
  <c r="XM96" i="1"/>
  <c r="XM97" i="1"/>
  <c r="XM98" i="1"/>
  <c r="XM99" i="1"/>
  <c r="XM100" i="1"/>
  <c r="XM101" i="1"/>
  <c r="XM102" i="1"/>
  <c r="XM103" i="1"/>
  <c r="XM104" i="1"/>
  <c r="XM105" i="1"/>
  <c r="XM106" i="1"/>
  <c r="XM107" i="1"/>
  <c r="XM108" i="1"/>
  <c r="DB87" i="1" a="1"/>
  <c r="DB87" i="1" s="1"/>
  <c r="DB108" i="1" s="1" a="1"/>
  <c r="DB108" i="1" s="1"/>
  <c r="DB86" i="1" a="1"/>
  <c r="DB86" i="1" s="1"/>
  <c r="DB107" i="1" s="1" a="1"/>
  <c r="DB107" i="1" s="1"/>
  <c r="CX86" i="1" a="1"/>
  <c r="CX86" i="1" s="1"/>
  <c r="CX107" i="1" s="1" a="1"/>
  <c r="CX107" i="1" s="1"/>
  <c r="DE106" i="1" a="1"/>
  <c r="DE106" i="1" s="1"/>
  <c r="CX87" i="1" a="1"/>
  <c r="CX87" i="1" s="1"/>
  <c r="CX108" i="1" s="1" a="1"/>
  <c r="CX108" i="1" s="1"/>
  <c r="VX48" i="1" a="1"/>
  <c r="VX48" i="1" s="1"/>
  <c r="VX49" i="1" s="1" a="1"/>
  <c r="VX49" i="1" s="1"/>
  <c r="VX22" i="1" a="1"/>
  <c r="VX22" i="1" s="1"/>
  <c r="VX23" i="1" a="1"/>
  <c r="VX23" i="1" s="1"/>
  <c r="VX38" i="1" a="1"/>
  <c r="VX38" i="1" s="1"/>
  <c r="VX47" i="1" a="1"/>
  <c r="VX47" i="1" s="1"/>
  <c r="VX34" i="1" a="1"/>
  <c r="VX34" i="1" s="1"/>
  <c r="VX41" i="1" a="1"/>
  <c r="VX41" i="1" s="1"/>
  <c r="VX46" i="1" a="1"/>
  <c r="VX46" i="1" s="1"/>
  <c r="VX45" i="1" a="1"/>
  <c r="VX45" i="1" s="1"/>
  <c r="VX31" i="1" a="1"/>
  <c r="VX31" i="1" s="1"/>
  <c r="VX32" i="1" a="1"/>
  <c r="VX32" i="1" s="1"/>
  <c r="VX35" i="1" a="1"/>
  <c r="VX35" i="1" s="1"/>
  <c r="VX25" i="1" a="1"/>
  <c r="VX25" i="1" s="1"/>
  <c r="VX39" i="1" a="1"/>
  <c r="VX39" i="1" s="1"/>
  <c r="VX30" i="1" a="1"/>
  <c r="VX30" i="1" s="1"/>
  <c r="VX33" i="1" a="1"/>
  <c r="VX33" i="1" s="1"/>
  <c r="VX27" i="1" a="1"/>
  <c r="VX27" i="1" s="1"/>
  <c r="VX28" i="1" a="1"/>
  <c r="VX28" i="1" s="1"/>
  <c r="VX26" i="1" a="1"/>
  <c r="VX26" i="1" s="1"/>
  <c r="VX40" i="1" a="1"/>
  <c r="VX40" i="1" s="1"/>
  <c r="VX44" i="1" a="1"/>
  <c r="VX44" i="1" s="1"/>
  <c r="VX24" i="1" a="1"/>
  <c r="VX24" i="1" s="1"/>
  <c r="VX29" i="1" a="1"/>
  <c r="VX29" i="1" s="1"/>
  <c r="VE48" i="1" a="1"/>
  <c r="VE48" i="1" s="1"/>
  <c r="VE49" i="1" s="1" a="1"/>
  <c r="VE49" i="1" s="1"/>
  <c r="VE23" i="1" a="1"/>
  <c r="VE23" i="1" s="1"/>
  <c r="VE22" i="1" a="1"/>
  <c r="VE22" i="1" s="1"/>
  <c r="VE44" i="1" a="1"/>
  <c r="VE44" i="1" s="1"/>
  <c r="VE25" i="1" a="1"/>
  <c r="VE25" i="1" s="1"/>
  <c r="VE26" i="1" a="1"/>
  <c r="VE26" i="1" s="1"/>
  <c r="VE39" i="1" a="1"/>
  <c r="VE39" i="1" s="1"/>
  <c r="VE31" i="1" a="1"/>
  <c r="VE31" i="1" s="1"/>
  <c r="VE35" i="1" a="1"/>
  <c r="VE35" i="1" s="1"/>
  <c r="VE30" i="1" a="1"/>
  <c r="VE30" i="1" s="1"/>
  <c r="VE33" i="1" a="1"/>
  <c r="VE33" i="1" s="1"/>
  <c r="VE45" i="1" a="1"/>
  <c r="VE45" i="1" s="1"/>
  <c r="VE32" i="1" a="1"/>
  <c r="VE32" i="1" s="1"/>
  <c r="VE46" i="1" a="1"/>
  <c r="VE46" i="1" s="1"/>
  <c r="VE34" i="1" a="1"/>
  <c r="VE34" i="1" s="1"/>
  <c r="VE41" i="1" a="1"/>
  <c r="VE41" i="1" s="1"/>
  <c r="VE38" i="1" a="1"/>
  <c r="VE38" i="1" s="1"/>
  <c r="VE40" i="1" a="1"/>
  <c r="VE40" i="1" s="1"/>
  <c r="VE28" i="1" a="1"/>
  <c r="VE28" i="1" s="1"/>
  <c r="VE27" i="1" a="1"/>
  <c r="VE27" i="1" s="1"/>
  <c r="VE29" i="1" a="1"/>
  <c r="VE29" i="1" s="1"/>
  <c r="VE24" i="1" a="1"/>
  <c r="VE24" i="1" s="1"/>
  <c r="VE47" i="1" a="1"/>
  <c r="VE47" i="1" s="1"/>
  <c r="SE48" i="1" a="1"/>
  <c r="SE48" i="1" s="1"/>
  <c r="SE49" i="1" s="1" a="1"/>
  <c r="SE49" i="1" s="1"/>
  <c r="SE22" i="1" a="1"/>
  <c r="SE22" i="1" s="1"/>
  <c r="SE23" i="1" a="1"/>
  <c r="SE23" i="1" s="1"/>
  <c r="SE35" i="1" a="1"/>
  <c r="SE35" i="1" s="1"/>
  <c r="SE28" i="1" a="1"/>
  <c r="SE28" i="1" s="1"/>
  <c r="SE27" i="1" a="1"/>
  <c r="SE27" i="1" s="1"/>
  <c r="SE34" i="1" a="1"/>
  <c r="SE34" i="1" s="1"/>
  <c r="SE25" i="1" a="1"/>
  <c r="SE25" i="1" s="1"/>
  <c r="SE26" i="1" a="1"/>
  <c r="SE26" i="1" s="1"/>
  <c r="SE45" i="1" a="1"/>
  <c r="SE45" i="1" s="1"/>
  <c r="SE39" i="1" a="1"/>
  <c r="SE39" i="1" s="1"/>
  <c r="SE32" i="1" a="1"/>
  <c r="SE32" i="1" s="1"/>
  <c r="SE30" i="1" a="1"/>
  <c r="SE30" i="1" s="1"/>
  <c r="SE33" i="1" a="1"/>
  <c r="SE33" i="1" s="1"/>
  <c r="SE41" i="1" a="1"/>
  <c r="SE41" i="1" s="1"/>
  <c r="SE24" i="1" a="1"/>
  <c r="SE24" i="1" s="1"/>
  <c r="SE38" i="1" a="1"/>
  <c r="SE38" i="1" s="1"/>
  <c r="SE40" i="1" a="1"/>
  <c r="SE40" i="1" s="1"/>
  <c r="SE31" i="1" a="1"/>
  <c r="SE31" i="1" s="1"/>
  <c r="SE47" i="1" a="1"/>
  <c r="SE47" i="1" s="1"/>
  <c r="SE46" i="1" a="1"/>
  <c r="SE46" i="1" s="1"/>
  <c r="SE44" i="1" a="1"/>
  <c r="SE44" i="1" s="1"/>
  <c r="SE29" i="1" a="1"/>
  <c r="SE29" i="1" s="1"/>
  <c r="UP48" i="1" a="1"/>
  <c r="UP48" i="1" s="1"/>
  <c r="UP49" i="1" s="1" a="1"/>
  <c r="UP49" i="1" s="1"/>
  <c r="UP22" i="1" a="1"/>
  <c r="UP22" i="1" s="1"/>
  <c r="UP23" i="1" a="1"/>
  <c r="UP23" i="1" s="1"/>
  <c r="UP26" i="1" a="1"/>
  <c r="UP26" i="1" s="1"/>
  <c r="UP35" i="1" a="1"/>
  <c r="UP35" i="1" s="1"/>
  <c r="UP47" i="1" a="1"/>
  <c r="UP47" i="1" s="1"/>
  <c r="UP44" i="1" a="1"/>
  <c r="UP44" i="1" s="1"/>
  <c r="UP28" i="1" a="1"/>
  <c r="UP28" i="1" s="1"/>
  <c r="UP46" i="1" a="1"/>
  <c r="UP46" i="1" s="1"/>
  <c r="UP27" i="1" a="1"/>
  <c r="UP27" i="1" s="1"/>
  <c r="UP45" i="1" a="1"/>
  <c r="UP45" i="1" s="1"/>
  <c r="UP34" i="1" a="1"/>
  <c r="UP34" i="1" s="1"/>
  <c r="UP32" i="1" a="1"/>
  <c r="UP32" i="1" s="1"/>
  <c r="UP25" i="1" a="1"/>
  <c r="UP25" i="1" s="1"/>
  <c r="UP41" i="1" a="1"/>
  <c r="UP41" i="1" s="1"/>
  <c r="UP39" i="1" a="1"/>
  <c r="UP39" i="1" s="1"/>
  <c r="UP31" i="1" a="1"/>
  <c r="UP31" i="1" s="1"/>
  <c r="UP30" i="1" a="1"/>
  <c r="UP30" i="1" s="1"/>
  <c r="UP33" i="1" a="1"/>
  <c r="UP33" i="1" s="1"/>
  <c r="UP40" i="1" a="1"/>
  <c r="UP40" i="1" s="1"/>
  <c r="UP24" i="1" a="1"/>
  <c r="UP24" i="1" s="1"/>
  <c r="UP29" i="1" a="1"/>
  <c r="UP29" i="1" s="1"/>
  <c r="UP38" i="1" a="1"/>
  <c r="UP38" i="1" s="1"/>
  <c r="PH48" i="1" a="1"/>
  <c r="PH48" i="1" s="1"/>
  <c r="PH49" i="1" s="1" a="1"/>
  <c r="PH49" i="1" s="1"/>
  <c r="PH22" i="1" a="1"/>
  <c r="PH22" i="1" s="1"/>
  <c r="PH23" i="1" a="1"/>
  <c r="PH23" i="1" s="1"/>
  <c r="PH44" i="1" a="1"/>
  <c r="PH44" i="1" s="1"/>
  <c r="PH32" i="1" a="1"/>
  <c r="PH32" i="1" s="1"/>
  <c r="PH30" i="1" a="1"/>
  <c r="PH30" i="1" s="1"/>
  <c r="PH29" i="1" a="1"/>
  <c r="PH29" i="1" s="1"/>
  <c r="PH24" i="1" a="1"/>
  <c r="PH24" i="1" s="1"/>
  <c r="PH33" i="1" a="1"/>
  <c r="PH33" i="1" s="1"/>
  <c r="PH35" i="1" a="1"/>
  <c r="PH35" i="1" s="1"/>
  <c r="PH31" i="1" a="1"/>
  <c r="PH31" i="1" s="1"/>
  <c r="PH46" i="1" a="1"/>
  <c r="PH46" i="1" s="1"/>
  <c r="PH39" i="1" a="1"/>
  <c r="PH39" i="1" s="1"/>
  <c r="PH25" i="1" a="1"/>
  <c r="PH25" i="1" s="1"/>
  <c r="PH41" i="1" a="1"/>
  <c r="PH41" i="1" s="1"/>
  <c r="PH45" i="1" a="1"/>
  <c r="PH45" i="1" s="1"/>
  <c r="PH28" i="1" a="1"/>
  <c r="PH28" i="1" s="1"/>
  <c r="PH26" i="1" a="1"/>
  <c r="PH26" i="1" s="1"/>
  <c r="PH34" i="1" a="1"/>
  <c r="PH34" i="1" s="1"/>
  <c r="PH27" i="1" a="1"/>
  <c r="PH27" i="1" s="1"/>
  <c r="PH38" i="1" a="1"/>
  <c r="PH38" i="1" s="1"/>
  <c r="PH40" i="1" a="1"/>
  <c r="PH40" i="1" s="1"/>
  <c r="PH47" i="1" a="1"/>
  <c r="PH47" i="1" s="1"/>
  <c r="RV48" i="1" a="1"/>
  <c r="RV48" i="1" s="1"/>
  <c r="RV49" i="1" s="1" a="1"/>
  <c r="RV49" i="1" s="1"/>
  <c r="RV23" i="1" a="1"/>
  <c r="RV23" i="1" s="1"/>
  <c r="RV22" i="1" a="1"/>
  <c r="RV22" i="1" s="1"/>
  <c r="RV32" i="1" a="1"/>
  <c r="RV32" i="1" s="1"/>
  <c r="RV46" i="1" a="1"/>
  <c r="RV46" i="1" s="1"/>
  <c r="RV39" i="1" a="1"/>
  <c r="RV39" i="1" s="1"/>
  <c r="RV25" i="1" a="1"/>
  <c r="RV25" i="1" s="1"/>
  <c r="RV28" i="1" a="1"/>
  <c r="RV28" i="1" s="1"/>
  <c r="RV24" i="1" a="1"/>
  <c r="RV24" i="1" s="1"/>
  <c r="RV29" i="1" a="1"/>
  <c r="RV29" i="1" s="1"/>
  <c r="RV47" i="1" a="1"/>
  <c r="RV47" i="1" s="1"/>
  <c r="RV34" i="1" a="1"/>
  <c r="RV34" i="1" s="1"/>
  <c r="RV30" i="1" a="1"/>
  <c r="RV30" i="1" s="1"/>
  <c r="RV35" i="1" a="1"/>
  <c r="RV35" i="1" s="1"/>
  <c r="RV33" i="1" a="1"/>
  <c r="RV33" i="1" s="1"/>
  <c r="RV41" i="1" a="1"/>
  <c r="RV41" i="1" s="1"/>
  <c r="RV45" i="1" a="1"/>
  <c r="RV45" i="1" s="1"/>
  <c r="RV38" i="1" a="1"/>
  <c r="RV38" i="1" s="1"/>
  <c r="RV31" i="1" a="1"/>
  <c r="RV31" i="1" s="1"/>
  <c r="RV44" i="1" a="1"/>
  <c r="RV44" i="1" s="1"/>
  <c r="RV26" i="1" a="1"/>
  <c r="RV26" i="1" s="1"/>
  <c r="RV40" i="1" a="1"/>
  <c r="RV40" i="1" s="1"/>
  <c r="RV27" i="1" a="1"/>
  <c r="RV27" i="1" s="1"/>
  <c r="WF48" i="1" a="1"/>
  <c r="WF48" i="1" s="1"/>
  <c r="WF49" i="1" s="1" a="1"/>
  <c r="WF49" i="1" s="1"/>
  <c r="WF22" i="1" a="1"/>
  <c r="WF22" i="1" s="1"/>
  <c r="WF23" i="1" a="1"/>
  <c r="WF23" i="1" s="1"/>
  <c r="WF28" i="1" a="1"/>
  <c r="WF28" i="1" s="1"/>
  <c r="WF30" i="1" a="1"/>
  <c r="WF30" i="1" s="1"/>
  <c r="WF35" i="1" a="1"/>
  <c r="WF35" i="1" s="1"/>
  <c r="WF33" i="1" a="1"/>
  <c r="WF33" i="1" s="1"/>
  <c r="WF45" i="1" a="1"/>
  <c r="WF45" i="1" s="1"/>
  <c r="WF29" i="1" a="1"/>
  <c r="WF29" i="1" s="1"/>
  <c r="WF38" i="1" a="1"/>
  <c r="WF38" i="1" s="1"/>
  <c r="WF31" i="1" a="1"/>
  <c r="WF31" i="1" s="1"/>
  <c r="WF34" i="1" a="1"/>
  <c r="WF34" i="1" s="1"/>
  <c r="WF46" i="1" a="1"/>
  <c r="WF46" i="1" s="1"/>
  <c r="WF39" i="1" a="1"/>
  <c r="WF39" i="1" s="1"/>
  <c r="WF41" i="1" a="1"/>
  <c r="WF41" i="1" s="1"/>
  <c r="WF25" i="1" a="1"/>
  <c r="WF25" i="1" s="1"/>
  <c r="WF40" i="1" a="1"/>
  <c r="WF40" i="1" s="1"/>
  <c r="WF24" i="1" a="1"/>
  <c r="WF24" i="1" s="1"/>
  <c r="WF47" i="1" a="1"/>
  <c r="WF47" i="1" s="1"/>
  <c r="WF27" i="1" a="1"/>
  <c r="WF27" i="1" s="1"/>
  <c r="WF32" i="1" a="1"/>
  <c r="WF32" i="1" s="1"/>
  <c r="WF44" i="1" a="1"/>
  <c r="WF44" i="1" s="1"/>
  <c r="WF26" i="1" a="1"/>
  <c r="WF26" i="1" s="1"/>
  <c r="XB48" i="1" a="1"/>
  <c r="XB48" i="1" s="1"/>
  <c r="XB49" i="1" s="1" a="1"/>
  <c r="XB49" i="1" s="1"/>
  <c r="XB22" i="1" a="1"/>
  <c r="XB22" i="1" s="1"/>
  <c r="XB23" i="1" a="1"/>
  <c r="XB23" i="1" s="1"/>
  <c r="XB47" i="1" a="1"/>
  <c r="XB47" i="1" s="1"/>
  <c r="XB28" i="1" a="1"/>
  <c r="XB28" i="1" s="1"/>
  <c r="XB46" i="1" a="1"/>
  <c r="XB46" i="1" s="1"/>
  <c r="XB27" i="1" a="1"/>
  <c r="XB27" i="1" s="1"/>
  <c r="XB45" i="1" a="1"/>
  <c r="XB45" i="1" s="1"/>
  <c r="XB32" i="1" a="1"/>
  <c r="XB32" i="1" s="1"/>
  <c r="XB41" i="1" a="1"/>
  <c r="XB41" i="1" s="1"/>
  <c r="XB34" i="1" a="1"/>
  <c r="XB34" i="1" s="1"/>
  <c r="XB25" i="1" a="1"/>
  <c r="XB25" i="1" s="1"/>
  <c r="XB35" i="1" a="1"/>
  <c r="XB35" i="1" s="1"/>
  <c r="XB39" i="1" a="1"/>
  <c r="XB39" i="1" s="1"/>
  <c r="XB31" i="1" a="1"/>
  <c r="XB31" i="1" s="1"/>
  <c r="XB30" i="1" a="1"/>
  <c r="XB30" i="1" s="1"/>
  <c r="XB33" i="1" a="1"/>
  <c r="XB33" i="1" s="1"/>
  <c r="XB26" i="1" a="1"/>
  <c r="XB26" i="1" s="1"/>
  <c r="XB24" i="1" a="1"/>
  <c r="XB24" i="1" s="1"/>
  <c r="XB38" i="1" a="1"/>
  <c r="XB38" i="1" s="1"/>
  <c r="XB40" i="1" a="1"/>
  <c r="XB40" i="1" s="1"/>
  <c r="XB44" i="1" a="1"/>
  <c r="XB44" i="1" s="1"/>
  <c r="XB29" i="1" a="1"/>
  <c r="XB29" i="1" s="1"/>
  <c r="WI48" i="1" a="1"/>
  <c r="WI48" i="1" s="1"/>
  <c r="WI49" i="1" s="1" a="1"/>
  <c r="WI49" i="1" s="1"/>
  <c r="WI23" i="1" a="1"/>
  <c r="WI23" i="1" s="1"/>
  <c r="WI22" i="1" a="1"/>
  <c r="WI22" i="1" s="1"/>
  <c r="WI39" i="1" a="1"/>
  <c r="WI39" i="1" s="1"/>
  <c r="WI31" i="1" a="1"/>
  <c r="WI31" i="1" s="1"/>
  <c r="WI26" i="1" a="1"/>
  <c r="WI26" i="1" s="1"/>
  <c r="WI34" i="1" a="1"/>
  <c r="WI34" i="1" s="1"/>
  <c r="WI35" i="1" a="1"/>
  <c r="WI35" i="1" s="1"/>
  <c r="WI47" i="1" a="1"/>
  <c r="WI47" i="1" s="1"/>
  <c r="WI28" i="1" a="1"/>
  <c r="WI28" i="1" s="1"/>
  <c r="WI44" i="1" a="1"/>
  <c r="WI44" i="1" s="1"/>
  <c r="WI33" i="1" a="1"/>
  <c r="WI33" i="1" s="1"/>
  <c r="WI41" i="1" a="1"/>
  <c r="WI41" i="1" s="1"/>
  <c r="WI45" i="1" a="1"/>
  <c r="WI45" i="1" s="1"/>
  <c r="WI30" i="1" a="1"/>
  <c r="WI30" i="1" s="1"/>
  <c r="WI32" i="1" a="1"/>
  <c r="WI32" i="1" s="1"/>
  <c r="WI25" i="1" a="1"/>
  <c r="WI25" i="1" s="1"/>
  <c r="WI46" i="1" a="1"/>
  <c r="WI46" i="1" s="1"/>
  <c r="WI40" i="1" a="1"/>
  <c r="WI40" i="1" s="1"/>
  <c r="WI29" i="1" a="1"/>
  <c r="WI29" i="1" s="1"/>
  <c r="WI27" i="1" a="1"/>
  <c r="WI27" i="1" s="1"/>
  <c r="WI24" i="1" a="1"/>
  <c r="WI24" i="1" s="1"/>
  <c r="WI38" i="1" a="1"/>
  <c r="WI38" i="1" s="1"/>
  <c r="TI48" i="1" a="1"/>
  <c r="TI48" i="1" s="1"/>
  <c r="TI49" i="1" s="1" a="1"/>
  <c r="TI49" i="1" s="1"/>
  <c r="TI23" i="1" a="1"/>
  <c r="TI23" i="1" s="1"/>
  <c r="TI22" i="1" a="1"/>
  <c r="TI22" i="1" s="1"/>
  <c r="TI25" i="1" a="1"/>
  <c r="TI25" i="1" s="1"/>
  <c r="TI33" i="1" a="1"/>
  <c r="TI33" i="1" s="1"/>
  <c r="TI26" i="1" a="1"/>
  <c r="TI26" i="1" s="1"/>
  <c r="TI39" i="1" a="1"/>
  <c r="TI39" i="1" s="1"/>
  <c r="TI45" i="1" a="1"/>
  <c r="TI45" i="1" s="1"/>
  <c r="TI31" i="1" a="1"/>
  <c r="TI31" i="1" s="1"/>
  <c r="TI30" i="1" a="1"/>
  <c r="TI30" i="1" s="1"/>
  <c r="TI32" i="1" a="1"/>
  <c r="TI32" i="1" s="1"/>
  <c r="TI34" i="1" a="1"/>
  <c r="TI34" i="1" s="1"/>
  <c r="TI41" i="1" a="1"/>
  <c r="TI41" i="1" s="1"/>
  <c r="TI46" i="1" a="1"/>
  <c r="TI46" i="1" s="1"/>
  <c r="TI35" i="1" a="1"/>
  <c r="TI35" i="1" s="1"/>
  <c r="TI47" i="1" a="1"/>
  <c r="TI47" i="1" s="1"/>
  <c r="TI24" i="1" a="1"/>
  <c r="TI24" i="1" s="1"/>
  <c r="TI38" i="1" a="1"/>
  <c r="TI38" i="1" s="1"/>
  <c r="TI28" i="1" a="1"/>
  <c r="TI28" i="1" s="1"/>
  <c r="TI40" i="1" a="1"/>
  <c r="TI40" i="1" s="1"/>
  <c r="TI27" i="1" a="1"/>
  <c r="TI27" i="1" s="1"/>
  <c r="TI44" i="1" a="1"/>
  <c r="TI44" i="1" s="1"/>
  <c r="TI29" i="1" a="1"/>
  <c r="TI29" i="1" s="1"/>
  <c r="VT48" i="1" a="1"/>
  <c r="VT48" i="1" s="1"/>
  <c r="VT49" i="1" s="1" a="1"/>
  <c r="VT49" i="1" s="1"/>
  <c r="VT22" i="1" a="1"/>
  <c r="VT22" i="1" s="1"/>
  <c r="VT23" i="1" a="1"/>
  <c r="VT23" i="1" s="1"/>
  <c r="VT35" i="1" a="1"/>
  <c r="VT35" i="1" s="1"/>
  <c r="VT46" i="1" a="1"/>
  <c r="VT46" i="1" s="1"/>
  <c r="VT40" i="1" a="1"/>
  <c r="VT40" i="1" s="1"/>
  <c r="VT30" i="1" a="1"/>
  <c r="VT30" i="1" s="1"/>
  <c r="VT41" i="1" a="1"/>
  <c r="VT41" i="1" s="1"/>
  <c r="VT33" i="1" a="1"/>
  <c r="VT33" i="1" s="1"/>
  <c r="VT25" i="1" a="1"/>
  <c r="VT25" i="1" s="1"/>
  <c r="VT45" i="1" a="1"/>
  <c r="VT45" i="1" s="1"/>
  <c r="VT32" i="1" a="1"/>
  <c r="VT32" i="1" s="1"/>
  <c r="VT39" i="1" a="1"/>
  <c r="VT39" i="1" s="1"/>
  <c r="VT31" i="1" a="1"/>
  <c r="VT31" i="1" s="1"/>
  <c r="VT34" i="1" a="1"/>
  <c r="VT34" i="1" s="1"/>
  <c r="VT44" i="1" a="1"/>
  <c r="VT44" i="1" s="1"/>
  <c r="VT26" i="1" a="1"/>
  <c r="VT26" i="1" s="1"/>
  <c r="VT28" i="1" a="1"/>
  <c r="VT28" i="1" s="1"/>
  <c r="VT27" i="1" a="1"/>
  <c r="VT27" i="1" s="1"/>
  <c r="VT47" i="1" a="1"/>
  <c r="VT47" i="1" s="1"/>
  <c r="VT29" i="1" a="1"/>
  <c r="VT29" i="1" s="1"/>
  <c r="VT38" i="1" a="1"/>
  <c r="VT38" i="1" s="1"/>
  <c r="VT24" i="1" a="1"/>
  <c r="VT24" i="1" s="1"/>
  <c r="PX48" i="1" a="1"/>
  <c r="PX48" i="1" s="1"/>
  <c r="PX49" i="1" s="1" a="1"/>
  <c r="PX49" i="1" s="1"/>
  <c r="PX23" i="1" a="1"/>
  <c r="PX23" i="1" s="1"/>
  <c r="PX22" i="1" a="1"/>
  <c r="PX22" i="1" s="1"/>
  <c r="PX32" i="1" a="1"/>
  <c r="PX32" i="1" s="1"/>
  <c r="PX34" i="1" a="1"/>
  <c r="PX34" i="1" s="1"/>
  <c r="PX29" i="1" a="1"/>
  <c r="PX29" i="1" s="1"/>
  <c r="PX26" i="1" a="1"/>
  <c r="PX26" i="1" s="1"/>
  <c r="PX24" i="1" a="1"/>
  <c r="PX24" i="1" s="1"/>
  <c r="PX31" i="1" a="1"/>
  <c r="PX31" i="1" s="1"/>
  <c r="PX27" i="1" a="1"/>
  <c r="PX27" i="1" s="1"/>
  <c r="PX33" i="1" a="1"/>
  <c r="PX33" i="1" s="1"/>
  <c r="PX46" i="1" a="1"/>
  <c r="PX46" i="1" s="1"/>
  <c r="PX28" i="1" a="1"/>
  <c r="PX28" i="1" s="1"/>
  <c r="PX40" i="1" a="1"/>
  <c r="PX40" i="1" s="1"/>
  <c r="PX39" i="1" a="1"/>
  <c r="PX39" i="1" s="1"/>
  <c r="PX35" i="1" a="1"/>
  <c r="PX35" i="1" s="1"/>
  <c r="PX25" i="1" a="1"/>
  <c r="PX25" i="1" s="1"/>
  <c r="PX41" i="1" a="1"/>
  <c r="PX41" i="1" s="1"/>
  <c r="PX45" i="1" a="1"/>
  <c r="PX45" i="1" s="1"/>
  <c r="PX30" i="1" a="1"/>
  <c r="PX30" i="1" s="1"/>
  <c r="PX47" i="1" a="1"/>
  <c r="PX47" i="1" s="1"/>
  <c r="PX38" i="1" a="1"/>
  <c r="PX38" i="1" s="1"/>
  <c r="PX44" i="1" a="1"/>
  <c r="PX44" i="1" s="1"/>
  <c r="SL48" i="1" a="1"/>
  <c r="SL48" i="1" s="1"/>
  <c r="SL49" i="1" s="1" a="1"/>
  <c r="SL49" i="1" s="1"/>
  <c r="SL23" i="1" a="1"/>
  <c r="SL23" i="1" s="1"/>
  <c r="SL22" i="1" a="1"/>
  <c r="SL22" i="1" s="1"/>
  <c r="SL32" i="1" a="1"/>
  <c r="SL32" i="1" s="1"/>
  <c r="SL35" i="1" a="1"/>
  <c r="SL35" i="1" s="1"/>
  <c r="SL28" i="1" a="1"/>
  <c r="SL28" i="1" s="1"/>
  <c r="SL47" i="1" a="1"/>
  <c r="SL47" i="1" s="1"/>
  <c r="SL34" i="1" a="1"/>
  <c r="SL34" i="1" s="1"/>
  <c r="SL30" i="1" a="1"/>
  <c r="SL30" i="1" s="1"/>
  <c r="SL27" i="1" a="1"/>
  <c r="SL27" i="1" s="1"/>
  <c r="SL33" i="1" a="1"/>
  <c r="SL33" i="1" s="1"/>
  <c r="SL24" i="1" a="1"/>
  <c r="SL24" i="1" s="1"/>
  <c r="SL29" i="1" a="1"/>
  <c r="SL29" i="1" s="1"/>
  <c r="SL31" i="1" a="1"/>
  <c r="SL31" i="1" s="1"/>
  <c r="SL41" i="1" a="1"/>
  <c r="SL41" i="1" s="1"/>
  <c r="SL45" i="1" a="1"/>
  <c r="SL45" i="1" s="1"/>
  <c r="SL46" i="1" a="1"/>
  <c r="SL46" i="1" s="1"/>
  <c r="SL39" i="1" a="1"/>
  <c r="SL39" i="1" s="1"/>
  <c r="SL25" i="1" a="1"/>
  <c r="SL25" i="1" s="1"/>
  <c r="SL38" i="1" a="1"/>
  <c r="SL38" i="1" s="1"/>
  <c r="SL44" i="1" a="1"/>
  <c r="SL44" i="1" s="1"/>
  <c r="SL26" i="1" a="1"/>
  <c r="SL26" i="1" s="1"/>
  <c r="SL40" i="1" a="1"/>
  <c r="SL40" i="1" s="1"/>
  <c r="WV48" i="1" a="1"/>
  <c r="WV48" i="1" s="1"/>
  <c r="WV49" i="1" s="1" a="1"/>
  <c r="WV49" i="1" s="1"/>
  <c r="WV22" i="1" a="1"/>
  <c r="WV22" i="1" s="1"/>
  <c r="WV23" i="1" a="1"/>
  <c r="WV23" i="1" s="1"/>
  <c r="WV45" i="1" a="1"/>
  <c r="WV45" i="1" s="1"/>
  <c r="WV38" i="1" a="1"/>
  <c r="WV38" i="1" s="1"/>
  <c r="WV34" i="1" a="1"/>
  <c r="WV34" i="1" s="1"/>
  <c r="WV29" i="1" a="1"/>
  <c r="WV29" i="1" s="1"/>
  <c r="WV24" i="1" a="1"/>
  <c r="WV24" i="1" s="1"/>
  <c r="WV31" i="1" a="1"/>
  <c r="WV31" i="1" s="1"/>
  <c r="WV46" i="1" a="1"/>
  <c r="WV46" i="1" s="1"/>
  <c r="WV39" i="1" a="1"/>
  <c r="WV39" i="1" s="1"/>
  <c r="WV35" i="1" a="1"/>
  <c r="WV35" i="1" s="1"/>
  <c r="WV25" i="1" a="1"/>
  <c r="WV25" i="1" s="1"/>
  <c r="WV41" i="1" a="1"/>
  <c r="WV41" i="1" s="1"/>
  <c r="WV30" i="1" a="1"/>
  <c r="WV30" i="1" s="1"/>
  <c r="WV32" i="1" a="1"/>
  <c r="WV32" i="1" s="1"/>
  <c r="WV40" i="1" a="1"/>
  <c r="WV40" i="1" s="1"/>
  <c r="WV33" i="1" a="1"/>
  <c r="WV33" i="1" s="1"/>
  <c r="WV47" i="1" a="1"/>
  <c r="WV47" i="1" s="1"/>
  <c r="WV28" i="1" a="1"/>
  <c r="WV28" i="1" s="1"/>
  <c r="WV27" i="1" a="1"/>
  <c r="WV27" i="1" s="1"/>
  <c r="WV44" i="1" a="1"/>
  <c r="WV44" i="1" s="1"/>
  <c r="WV26" i="1" a="1"/>
  <c r="WV26" i="1" s="1"/>
  <c r="QL48" i="1" a="1"/>
  <c r="QL48" i="1" s="1"/>
  <c r="QL49" i="1" s="1" a="1"/>
  <c r="QL49" i="1" s="1"/>
  <c r="QL22" i="1" a="1"/>
  <c r="QL22" i="1" s="1"/>
  <c r="QL23" i="1" a="1"/>
  <c r="QL23" i="1" s="1"/>
  <c r="QL29" i="1" a="1"/>
  <c r="QL29" i="1" s="1"/>
  <c r="QL24" i="1" a="1"/>
  <c r="QL24" i="1" s="1"/>
  <c r="QL30" i="1" a="1"/>
  <c r="QL30" i="1" s="1"/>
  <c r="QL33" i="1" a="1"/>
  <c r="QL33" i="1" s="1"/>
  <c r="QL38" i="1" a="1"/>
  <c r="QL38" i="1" s="1"/>
  <c r="QL31" i="1" a="1"/>
  <c r="QL31" i="1" s="1"/>
  <c r="QL32" i="1" a="1"/>
  <c r="QL32" i="1" s="1"/>
  <c r="QL35" i="1" a="1"/>
  <c r="QL35" i="1" s="1"/>
  <c r="QL46" i="1" a="1"/>
  <c r="QL46" i="1" s="1"/>
  <c r="QL39" i="1" a="1"/>
  <c r="QL39" i="1" s="1"/>
  <c r="QL41" i="1" a="1"/>
  <c r="QL41" i="1" s="1"/>
  <c r="QL45" i="1" a="1"/>
  <c r="QL45" i="1" s="1"/>
  <c r="QL25" i="1" a="1"/>
  <c r="QL25" i="1" s="1"/>
  <c r="QL34" i="1" a="1"/>
  <c r="QL34" i="1" s="1"/>
  <c r="QL44" i="1" a="1"/>
  <c r="QL44" i="1" s="1"/>
  <c r="QL27" i="1" a="1"/>
  <c r="QL27" i="1" s="1"/>
  <c r="QL26" i="1" a="1"/>
  <c r="QL26" i="1" s="1"/>
  <c r="QL28" i="1" a="1"/>
  <c r="QL28" i="1" s="1"/>
  <c r="QL40" i="1" a="1"/>
  <c r="QL40" i="1" s="1"/>
  <c r="QL47" i="1" a="1"/>
  <c r="QL47" i="1" s="1"/>
  <c r="XF48" i="1" a="1"/>
  <c r="XF48" i="1" s="1"/>
  <c r="XF49" i="1" s="1" a="1"/>
  <c r="XF49" i="1" s="1"/>
  <c r="XF22" i="1" a="1"/>
  <c r="XF22" i="1" s="1"/>
  <c r="XF23" i="1" a="1"/>
  <c r="XF23" i="1" s="1"/>
  <c r="XF35" i="1" a="1"/>
  <c r="XF35" i="1" s="1"/>
  <c r="XF38" i="1" a="1"/>
  <c r="XF38" i="1" s="1"/>
  <c r="XF47" i="1" a="1"/>
  <c r="XF47" i="1" s="1"/>
  <c r="XF44" i="1" a="1"/>
  <c r="XF44" i="1" s="1"/>
  <c r="XF41" i="1" a="1"/>
  <c r="XF41" i="1" s="1"/>
  <c r="XF26" i="1" a="1"/>
  <c r="XF26" i="1" s="1"/>
  <c r="XF46" i="1" a="1"/>
  <c r="XF46" i="1" s="1"/>
  <c r="XF45" i="1" a="1"/>
  <c r="XF45" i="1" s="1"/>
  <c r="XF31" i="1" a="1"/>
  <c r="XF31" i="1" s="1"/>
  <c r="XF32" i="1" a="1"/>
  <c r="XF32" i="1" s="1"/>
  <c r="XF39" i="1" a="1"/>
  <c r="XF39" i="1" s="1"/>
  <c r="XF25" i="1" a="1"/>
  <c r="XF25" i="1" s="1"/>
  <c r="XF30" i="1" a="1"/>
  <c r="XF30" i="1" s="1"/>
  <c r="XF33" i="1" a="1"/>
  <c r="XF33" i="1" s="1"/>
  <c r="XF28" i="1" a="1"/>
  <c r="XF28" i="1" s="1"/>
  <c r="XF40" i="1" a="1"/>
  <c r="XF40" i="1" s="1"/>
  <c r="XF29" i="1" a="1"/>
  <c r="XF29" i="1" s="1"/>
  <c r="XF24" i="1" a="1"/>
  <c r="XF24" i="1" s="1"/>
  <c r="XF34" i="1" a="1"/>
  <c r="XF34" i="1" s="1"/>
  <c r="XF27" i="1" a="1"/>
  <c r="XF27" i="1" s="1"/>
  <c r="UM48" i="1" a="1"/>
  <c r="UM48" i="1" s="1"/>
  <c r="UM49" i="1" s="1" a="1"/>
  <c r="UM49" i="1" s="1"/>
  <c r="UM23" i="1" a="1"/>
  <c r="UM23" i="1" s="1"/>
  <c r="UM22" i="1" a="1"/>
  <c r="UM22" i="1" s="1"/>
  <c r="UM25" i="1" a="1"/>
  <c r="UM25" i="1" s="1"/>
  <c r="UM27" i="1" a="1"/>
  <c r="UM27" i="1" s="1"/>
  <c r="UM39" i="1" a="1"/>
  <c r="UM39" i="1" s="1"/>
  <c r="UM30" i="1" a="1"/>
  <c r="UM30" i="1" s="1"/>
  <c r="UM31" i="1" a="1"/>
  <c r="UM31" i="1" s="1"/>
  <c r="UM33" i="1" a="1"/>
  <c r="UM33" i="1" s="1"/>
  <c r="UM26" i="1" a="1"/>
  <c r="UM26" i="1" s="1"/>
  <c r="UM45" i="1" a="1"/>
  <c r="UM45" i="1" s="1"/>
  <c r="UM47" i="1" a="1"/>
  <c r="UM47" i="1" s="1"/>
  <c r="UM28" i="1" a="1"/>
  <c r="UM28" i="1" s="1"/>
  <c r="UM32" i="1" a="1"/>
  <c r="UM32" i="1" s="1"/>
  <c r="UM41" i="1" a="1"/>
  <c r="UM41" i="1" s="1"/>
  <c r="UM46" i="1" a="1"/>
  <c r="UM46" i="1" s="1"/>
  <c r="UM35" i="1" a="1"/>
  <c r="UM35" i="1" s="1"/>
  <c r="UM34" i="1" a="1"/>
  <c r="UM34" i="1" s="1"/>
  <c r="UM24" i="1" a="1"/>
  <c r="UM24" i="1" s="1"/>
  <c r="UM44" i="1" a="1"/>
  <c r="UM44" i="1" s="1"/>
  <c r="UM40" i="1" a="1"/>
  <c r="UM40" i="1" s="1"/>
  <c r="UM38" i="1" a="1"/>
  <c r="UM38" i="1" s="1"/>
  <c r="UM29" i="1" a="1"/>
  <c r="UM29" i="1" s="1"/>
  <c r="WQ48" i="1" a="1"/>
  <c r="WQ48" i="1" s="1"/>
  <c r="WQ49" i="1" s="1" a="1"/>
  <c r="WQ49" i="1" s="1"/>
  <c r="WQ23" i="1" a="1"/>
  <c r="WQ23" i="1" s="1"/>
  <c r="WQ22" i="1" a="1"/>
  <c r="WQ22" i="1" s="1"/>
  <c r="WQ47" i="1" a="1"/>
  <c r="WQ47" i="1" s="1"/>
  <c r="WQ44" i="1" a="1"/>
  <c r="WQ44" i="1" s="1"/>
  <c r="WQ26" i="1" a="1"/>
  <c r="WQ26" i="1" s="1"/>
  <c r="WQ32" i="1" a="1"/>
  <c r="WQ32" i="1" s="1"/>
  <c r="WQ34" i="1" a="1"/>
  <c r="WQ34" i="1" s="1"/>
  <c r="WQ41" i="1" a="1"/>
  <c r="WQ41" i="1" s="1"/>
  <c r="WQ29" i="1" a="1"/>
  <c r="WQ29" i="1" s="1"/>
  <c r="WQ30" i="1" a="1"/>
  <c r="WQ30" i="1" s="1"/>
  <c r="WQ33" i="1" a="1"/>
  <c r="WQ33" i="1" s="1"/>
  <c r="WQ35" i="1" a="1"/>
  <c r="WQ35" i="1" s="1"/>
  <c r="WQ31" i="1" a="1"/>
  <c r="WQ31" i="1" s="1"/>
  <c r="WQ46" i="1" a="1"/>
  <c r="WQ46" i="1" s="1"/>
  <c r="WQ39" i="1" a="1"/>
  <c r="WQ39" i="1" s="1"/>
  <c r="WQ25" i="1" a="1"/>
  <c r="WQ25" i="1" s="1"/>
  <c r="WQ45" i="1" a="1"/>
  <c r="WQ45" i="1" s="1"/>
  <c r="WQ40" i="1" a="1"/>
  <c r="WQ40" i="1" s="1"/>
  <c r="WQ28" i="1" a="1"/>
  <c r="WQ28" i="1" s="1"/>
  <c r="WQ38" i="1" a="1"/>
  <c r="WQ38" i="1" s="1"/>
  <c r="WQ27" i="1" a="1"/>
  <c r="WQ27" i="1" s="1"/>
  <c r="WQ24" i="1" a="1"/>
  <c r="WQ24" i="1" s="1"/>
  <c r="QN48" i="1" a="1"/>
  <c r="QN48" i="1" s="1"/>
  <c r="QN49" i="1" s="1" a="1"/>
  <c r="QN49" i="1" s="1"/>
  <c r="QN23" i="1" a="1"/>
  <c r="QN23" i="1" s="1"/>
  <c r="QN22" i="1" a="1"/>
  <c r="QN22" i="1" s="1"/>
  <c r="QN32" i="1" a="1"/>
  <c r="QN32" i="1" s="1"/>
  <c r="QN28" i="1" a="1"/>
  <c r="QN28" i="1" s="1"/>
  <c r="QN27" i="1" a="1"/>
  <c r="QN27" i="1" s="1"/>
  <c r="QN46" i="1" a="1"/>
  <c r="QN46" i="1" s="1"/>
  <c r="QN40" i="1" a="1"/>
  <c r="QN40" i="1" s="1"/>
  <c r="QN39" i="1" a="1"/>
  <c r="QN39" i="1" s="1"/>
  <c r="QN29" i="1" a="1"/>
  <c r="QN29" i="1" s="1"/>
  <c r="QN25" i="1" a="1"/>
  <c r="QN25" i="1" s="1"/>
  <c r="QN24" i="1" a="1"/>
  <c r="QN24" i="1" s="1"/>
  <c r="QN33" i="1" a="1"/>
  <c r="QN33" i="1" s="1"/>
  <c r="QN26" i="1" a="1"/>
  <c r="QN26" i="1" s="1"/>
  <c r="QN35" i="1" a="1"/>
  <c r="QN35" i="1" s="1"/>
  <c r="QN38" i="1" a="1"/>
  <c r="QN38" i="1" s="1"/>
  <c r="QN30" i="1" a="1"/>
  <c r="QN30" i="1" s="1"/>
  <c r="QN34" i="1" a="1"/>
  <c r="QN34" i="1" s="1"/>
  <c r="QN41" i="1" a="1"/>
  <c r="QN41" i="1" s="1"/>
  <c r="QN45" i="1" a="1"/>
  <c r="QN45" i="1" s="1"/>
  <c r="QN47" i="1" a="1"/>
  <c r="QN47" i="1" s="1"/>
  <c r="QN31" i="1" a="1"/>
  <c r="QN31" i="1" s="1"/>
  <c r="QN44" i="1" a="1"/>
  <c r="QN44" i="1" s="1"/>
  <c r="TB48" i="1" a="1"/>
  <c r="TB48" i="1" s="1"/>
  <c r="TB49" i="1" s="1" a="1"/>
  <c r="TB49" i="1" s="1"/>
  <c r="TB22" i="1" a="1"/>
  <c r="TB22" i="1" s="1"/>
  <c r="TB23" i="1" a="1"/>
  <c r="TB23" i="1" s="1"/>
  <c r="TB32" i="1" a="1"/>
  <c r="TB32" i="1" s="1"/>
  <c r="TB30" i="1" a="1"/>
  <c r="TB30" i="1" s="1"/>
  <c r="TB33" i="1" a="1"/>
  <c r="TB33" i="1" s="1"/>
  <c r="TB34" i="1" a="1"/>
  <c r="TB34" i="1" s="1"/>
  <c r="TB27" i="1" a="1"/>
  <c r="TB27" i="1" s="1"/>
  <c r="TB24" i="1" a="1"/>
  <c r="TB24" i="1" s="1"/>
  <c r="TB29" i="1" a="1"/>
  <c r="TB29" i="1" s="1"/>
  <c r="TB38" i="1" a="1"/>
  <c r="TB38" i="1" s="1"/>
  <c r="TB46" i="1" a="1"/>
  <c r="TB46" i="1" s="1"/>
  <c r="TB39" i="1" a="1"/>
  <c r="TB39" i="1" s="1"/>
  <c r="TB25" i="1" a="1"/>
  <c r="TB25" i="1" s="1"/>
  <c r="TB41" i="1" a="1"/>
  <c r="TB41" i="1" s="1"/>
  <c r="TB45" i="1" a="1"/>
  <c r="TB45" i="1" s="1"/>
  <c r="TB35" i="1" a="1"/>
  <c r="TB35" i="1" s="1"/>
  <c r="TB28" i="1" a="1"/>
  <c r="TB28" i="1" s="1"/>
  <c r="TB44" i="1" a="1"/>
  <c r="TB44" i="1" s="1"/>
  <c r="TB26" i="1" a="1"/>
  <c r="TB26" i="1" s="1"/>
  <c r="TB31" i="1" a="1"/>
  <c r="TB31" i="1" s="1"/>
  <c r="TB40" i="1" a="1"/>
  <c r="TB40" i="1" s="1"/>
  <c r="TB47" i="1" a="1"/>
  <c r="TB47" i="1" s="1"/>
  <c r="XL48" i="1" a="1"/>
  <c r="XL48" i="1" s="1"/>
  <c r="XL49" i="1" s="1" a="1"/>
  <c r="XL49" i="1" s="1"/>
  <c r="XL22" i="1" a="1"/>
  <c r="XL22" i="1" s="1"/>
  <c r="XL23" i="1" a="1"/>
  <c r="XL23" i="1" s="1"/>
  <c r="XL24" i="1" a="1"/>
  <c r="XL24" i="1" s="1"/>
  <c r="XL34" i="1" a="1"/>
  <c r="XL34" i="1" s="1"/>
  <c r="XL46" i="1" a="1"/>
  <c r="XL46" i="1" s="1"/>
  <c r="XL39" i="1" a="1"/>
  <c r="XL39" i="1" s="1"/>
  <c r="XL29" i="1" a="1"/>
  <c r="XL29" i="1" s="1"/>
  <c r="XL25" i="1" a="1"/>
  <c r="XL25" i="1" s="1"/>
  <c r="XL31" i="1" a="1"/>
  <c r="XL31" i="1" s="1"/>
  <c r="XL26" i="1" a="1"/>
  <c r="XL26" i="1" s="1"/>
  <c r="XL41" i="1" a="1"/>
  <c r="XL41" i="1" s="1"/>
  <c r="XL35" i="1" a="1"/>
  <c r="XL35" i="1" s="1"/>
  <c r="XL30" i="1" a="1"/>
  <c r="XL30" i="1" s="1"/>
  <c r="XL33" i="1" a="1"/>
  <c r="XL33" i="1" s="1"/>
  <c r="XL45" i="1" a="1"/>
  <c r="XL45" i="1" s="1"/>
  <c r="XL32" i="1" a="1"/>
  <c r="XL32" i="1" s="1"/>
  <c r="XL47" i="1" a="1"/>
  <c r="XL47" i="1" s="1"/>
  <c r="XL28" i="1" a="1"/>
  <c r="XL28" i="1" s="1"/>
  <c r="XL38" i="1" a="1"/>
  <c r="XL38" i="1" s="1"/>
  <c r="XL27" i="1" a="1"/>
  <c r="XL27" i="1" s="1"/>
  <c r="XL44" i="1" a="1"/>
  <c r="XL44" i="1" s="1"/>
  <c r="XL40" i="1" a="1"/>
  <c r="XL40" i="1" s="1"/>
  <c r="PP48" i="1" a="1"/>
  <c r="PP48" i="1" s="1"/>
  <c r="PP49" i="1" s="1" a="1"/>
  <c r="PP49" i="1" s="1"/>
  <c r="PP23" i="1" a="1"/>
  <c r="PP23" i="1" s="1"/>
  <c r="PP22" i="1" a="1"/>
  <c r="PP22" i="1" s="1"/>
  <c r="PP39" i="1" a="1"/>
  <c r="PP39" i="1" s="1"/>
  <c r="PP31" i="1" a="1"/>
  <c r="PP31" i="1" s="1"/>
  <c r="PP27" i="1" a="1"/>
  <c r="PP27" i="1" s="1"/>
  <c r="PP26" i="1" a="1"/>
  <c r="PP26" i="1" s="1"/>
  <c r="PP30" i="1" a="1"/>
  <c r="PP30" i="1" s="1"/>
  <c r="PP33" i="1" a="1"/>
  <c r="PP33" i="1" s="1"/>
  <c r="PP47" i="1" a="1"/>
  <c r="PP47" i="1" s="1"/>
  <c r="PP45" i="1" a="1"/>
  <c r="PP45" i="1" s="1"/>
  <c r="PP28" i="1" a="1"/>
  <c r="PP28" i="1" s="1"/>
  <c r="PP32" i="1" a="1"/>
  <c r="PP32" i="1" s="1"/>
  <c r="PP44" i="1" a="1"/>
  <c r="PP44" i="1" s="1"/>
  <c r="PP35" i="1" a="1"/>
  <c r="PP35" i="1" s="1"/>
  <c r="PP38" i="1" a="1"/>
  <c r="PP38" i="1" s="1"/>
  <c r="PP41" i="1" a="1"/>
  <c r="PP41" i="1" s="1"/>
  <c r="PP46" i="1" a="1"/>
  <c r="PP46" i="1" s="1"/>
  <c r="PP34" i="1" a="1"/>
  <c r="PP34" i="1" s="1"/>
  <c r="PP25" i="1" a="1"/>
  <c r="PP25" i="1" s="1"/>
  <c r="PP40" i="1" a="1"/>
  <c r="PP40" i="1" s="1"/>
  <c r="PP24" i="1" a="1"/>
  <c r="PP24" i="1" s="1"/>
  <c r="PP29" i="1" a="1"/>
  <c r="PP29" i="1" s="1"/>
  <c r="PT48" i="1" a="1"/>
  <c r="PT48" i="1" s="1"/>
  <c r="PT49" i="1" s="1" a="1"/>
  <c r="PT49" i="1" s="1"/>
  <c r="PT23" i="1" a="1"/>
  <c r="PT23" i="1" s="1"/>
  <c r="PT22" i="1" a="1"/>
  <c r="PT22" i="1" s="1"/>
  <c r="PT25" i="1" a="1"/>
  <c r="PT25" i="1" s="1"/>
  <c r="PT39" i="1" a="1"/>
  <c r="PT39" i="1" s="1"/>
  <c r="PT24" i="1" a="1"/>
  <c r="PT24" i="1" s="1"/>
  <c r="PT45" i="1" a="1"/>
  <c r="PT45" i="1" s="1"/>
  <c r="PT30" i="1" a="1"/>
  <c r="PT30" i="1" s="1"/>
  <c r="PT33" i="1" a="1"/>
  <c r="PT33" i="1" s="1"/>
  <c r="PT31" i="1" a="1"/>
  <c r="PT31" i="1" s="1"/>
  <c r="PT38" i="1" a="1"/>
  <c r="PT38" i="1" s="1"/>
  <c r="PT32" i="1" a="1"/>
  <c r="PT32" i="1" s="1"/>
  <c r="PT40" i="1" a="1"/>
  <c r="PT40" i="1" s="1"/>
  <c r="PT35" i="1" a="1"/>
  <c r="PT35" i="1" s="1"/>
  <c r="PT41" i="1" a="1"/>
  <c r="PT41" i="1" s="1"/>
  <c r="PT46" i="1" a="1"/>
  <c r="PT46" i="1" s="1"/>
  <c r="PT34" i="1" a="1"/>
  <c r="PT34" i="1" s="1"/>
  <c r="PT47" i="1" a="1"/>
  <c r="PT47" i="1" s="1"/>
  <c r="PT26" i="1" a="1"/>
  <c r="PT26" i="1" s="1"/>
  <c r="PT29" i="1" a="1"/>
  <c r="PT29" i="1" s="1"/>
  <c r="PT44" i="1" a="1"/>
  <c r="PT44" i="1" s="1"/>
  <c r="PT28" i="1" a="1"/>
  <c r="PT28" i="1" s="1"/>
  <c r="PT27" i="1" a="1"/>
  <c r="PT27" i="1" s="1"/>
  <c r="VJ48" i="1" a="1"/>
  <c r="VJ48" i="1" s="1"/>
  <c r="VJ49" i="1" s="1" a="1"/>
  <c r="VJ49" i="1" s="1"/>
  <c r="VJ23" i="1" a="1"/>
  <c r="VJ23" i="1" s="1"/>
  <c r="VJ22" i="1" a="1"/>
  <c r="VJ22" i="1" s="1"/>
  <c r="VJ30" i="1" a="1"/>
  <c r="VJ30" i="1" s="1"/>
  <c r="VJ33" i="1" a="1"/>
  <c r="VJ33" i="1" s="1"/>
  <c r="VJ35" i="1" a="1"/>
  <c r="VJ35" i="1" s="1"/>
  <c r="VJ38" i="1" a="1"/>
  <c r="VJ38" i="1" s="1"/>
  <c r="VJ26" i="1" a="1"/>
  <c r="VJ26" i="1" s="1"/>
  <c r="VJ46" i="1" a="1"/>
  <c r="VJ46" i="1" s="1"/>
  <c r="VJ41" i="1" a="1"/>
  <c r="VJ41" i="1" s="1"/>
  <c r="VJ32" i="1" a="1"/>
  <c r="VJ32" i="1" s="1"/>
  <c r="VJ45" i="1" a="1"/>
  <c r="VJ45" i="1" s="1"/>
  <c r="VJ39" i="1" a="1"/>
  <c r="VJ39" i="1" s="1"/>
  <c r="VJ25" i="1" a="1"/>
  <c r="VJ25" i="1" s="1"/>
  <c r="VJ34" i="1" a="1"/>
  <c r="VJ34" i="1" s="1"/>
  <c r="VJ27" i="1" a="1"/>
  <c r="VJ27" i="1" s="1"/>
  <c r="VJ24" i="1" a="1"/>
  <c r="VJ24" i="1" s="1"/>
  <c r="VJ28" i="1" a="1"/>
  <c r="VJ28" i="1" s="1"/>
  <c r="VJ40" i="1" a="1"/>
  <c r="VJ40" i="1" s="1"/>
  <c r="VJ31" i="1" a="1"/>
  <c r="VJ31" i="1" s="1"/>
  <c r="VJ47" i="1" a="1"/>
  <c r="VJ47" i="1" s="1"/>
  <c r="VJ29" i="1" a="1"/>
  <c r="VJ29" i="1" s="1"/>
  <c r="VJ44" i="1" a="1"/>
  <c r="VJ44" i="1" s="1"/>
  <c r="XU48" i="1" a="1"/>
  <c r="XU48" i="1" s="1"/>
  <c r="XU49" i="1" s="1" a="1"/>
  <c r="XU49" i="1" s="1"/>
  <c r="XU22" i="1" a="1"/>
  <c r="XU22" i="1" s="1"/>
  <c r="XU23" i="1" a="1"/>
  <c r="XU23" i="1" s="1"/>
  <c r="XU41" i="1" a="1"/>
  <c r="XU41" i="1" s="1"/>
  <c r="XU44" i="1" a="1"/>
  <c r="XU44" i="1" s="1"/>
  <c r="XU25" i="1" a="1"/>
  <c r="XU25" i="1" s="1"/>
  <c r="XU28" i="1" a="1"/>
  <c r="XU28" i="1" s="1"/>
  <c r="XU35" i="1" a="1"/>
  <c r="XU35" i="1" s="1"/>
  <c r="XU39" i="1" a="1"/>
  <c r="XU39" i="1" s="1"/>
  <c r="XU24" i="1" a="1"/>
  <c r="XU24" i="1" s="1"/>
  <c r="XU30" i="1" a="1"/>
  <c r="XU30" i="1" s="1"/>
  <c r="XU34" i="1" a="1"/>
  <c r="XU34" i="1" s="1"/>
  <c r="XU33" i="1" a="1"/>
  <c r="XU33" i="1" s="1"/>
  <c r="XU26" i="1" a="1"/>
  <c r="XU26" i="1" s="1"/>
  <c r="XU32" i="1" a="1"/>
  <c r="XU32" i="1" s="1"/>
  <c r="XU31" i="1" a="1"/>
  <c r="XU31" i="1" s="1"/>
  <c r="XU46" i="1" a="1"/>
  <c r="XU46" i="1" s="1"/>
  <c r="XU45" i="1" a="1"/>
  <c r="XU45" i="1" s="1"/>
  <c r="XU38" i="1" a="1"/>
  <c r="XU38" i="1" s="1"/>
  <c r="XU47" i="1" a="1"/>
  <c r="XU47" i="1" s="1"/>
  <c r="XU27" i="1" a="1"/>
  <c r="XU27" i="1" s="1"/>
  <c r="XU29" i="1" a="1"/>
  <c r="XU29" i="1" s="1"/>
  <c r="XU40" i="1" a="1"/>
  <c r="XU40" i="1" s="1"/>
  <c r="RD48" i="1" a="1"/>
  <c r="RD48" i="1" s="1"/>
  <c r="RD49" i="1" s="1" a="1"/>
  <c r="RD49" i="1" s="1"/>
  <c r="RD23" i="1" a="1"/>
  <c r="RD23" i="1" s="1"/>
  <c r="RD22" i="1" a="1"/>
  <c r="RD22" i="1" s="1"/>
  <c r="RD25" i="1" a="1"/>
  <c r="RD25" i="1" s="1"/>
  <c r="RD47" i="1" a="1"/>
  <c r="RD47" i="1" s="1"/>
  <c r="RD29" i="1" a="1"/>
  <c r="RD29" i="1" s="1"/>
  <c r="RD44" i="1" a="1"/>
  <c r="RD44" i="1" s="1"/>
  <c r="RD30" i="1" a="1"/>
  <c r="RD30" i="1" s="1"/>
  <c r="RD24" i="1" a="1"/>
  <c r="RD24" i="1" s="1"/>
  <c r="RD33" i="1" a="1"/>
  <c r="RD33" i="1" s="1"/>
  <c r="RD35" i="1" a="1"/>
  <c r="RD35" i="1" s="1"/>
  <c r="RD38" i="1" a="1"/>
  <c r="RD38" i="1" s="1"/>
  <c r="RD41" i="1" a="1"/>
  <c r="RD41" i="1" s="1"/>
  <c r="RD45" i="1" a="1"/>
  <c r="RD45" i="1" s="1"/>
  <c r="RD34" i="1" a="1"/>
  <c r="RD34" i="1" s="1"/>
  <c r="RD31" i="1" a="1"/>
  <c r="RD31" i="1" s="1"/>
  <c r="RD46" i="1" a="1"/>
  <c r="RD46" i="1" s="1"/>
  <c r="RD39" i="1" a="1"/>
  <c r="RD39" i="1" s="1"/>
  <c r="RD28" i="1" a="1"/>
  <c r="RD28" i="1" s="1"/>
  <c r="RD40" i="1" a="1"/>
  <c r="RD40" i="1" s="1"/>
  <c r="RD26" i="1" a="1"/>
  <c r="RD26" i="1" s="1"/>
  <c r="RD27" i="1" a="1"/>
  <c r="RD27" i="1" s="1"/>
  <c r="RD32" i="1" a="1"/>
  <c r="RD32" i="1" s="1"/>
  <c r="TR48" i="1" a="1"/>
  <c r="TR48" i="1" s="1"/>
  <c r="TR49" i="1" s="1" a="1"/>
  <c r="TR49" i="1" s="1"/>
  <c r="TR22" i="1" a="1"/>
  <c r="TR22" i="1" s="1"/>
  <c r="TR23" i="1" a="1"/>
  <c r="TR23" i="1" s="1"/>
  <c r="TR27" i="1" a="1"/>
  <c r="TR27" i="1" s="1"/>
  <c r="TR34" i="1" a="1"/>
  <c r="TR34" i="1" s="1"/>
  <c r="TR31" i="1" a="1"/>
  <c r="TR31" i="1" s="1"/>
  <c r="TR24" i="1" a="1"/>
  <c r="TR24" i="1" s="1"/>
  <c r="TR29" i="1" a="1"/>
  <c r="TR29" i="1" s="1"/>
  <c r="TR28" i="1" a="1"/>
  <c r="TR28" i="1" s="1"/>
  <c r="TR39" i="1" a="1"/>
  <c r="TR39" i="1" s="1"/>
  <c r="TR35" i="1" a="1"/>
  <c r="TR35" i="1" s="1"/>
  <c r="TR46" i="1" a="1"/>
  <c r="TR46" i="1" s="1"/>
  <c r="TR38" i="1" a="1"/>
  <c r="TR38" i="1" s="1"/>
  <c r="TR25" i="1" a="1"/>
  <c r="TR25" i="1" s="1"/>
  <c r="TR41" i="1" a="1"/>
  <c r="TR41" i="1" s="1"/>
  <c r="TR45" i="1" a="1"/>
  <c r="TR45" i="1" s="1"/>
  <c r="TR30" i="1" a="1"/>
  <c r="TR30" i="1" s="1"/>
  <c r="TR33" i="1" a="1"/>
  <c r="TR33" i="1" s="1"/>
  <c r="TR47" i="1" a="1"/>
  <c r="TR47" i="1" s="1"/>
  <c r="TR44" i="1" a="1"/>
  <c r="TR44" i="1" s="1"/>
  <c r="TR26" i="1" a="1"/>
  <c r="TR26" i="1" s="1"/>
  <c r="TR40" i="1" a="1"/>
  <c r="TR40" i="1" s="1"/>
  <c r="TR32" i="1" a="1"/>
  <c r="TR32" i="1" s="1"/>
  <c r="PM48" i="1" a="1"/>
  <c r="PM48" i="1" s="1"/>
  <c r="PM49" i="1" s="1" a="1"/>
  <c r="PM49" i="1" s="1"/>
  <c r="PM22" i="1" a="1"/>
  <c r="PM22" i="1" s="1"/>
  <c r="PM23" i="1" a="1"/>
  <c r="PM23" i="1" s="1"/>
  <c r="PM38" i="1" a="1"/>
  <c r="PM38" i="1" s="1"/>
  <c r="PM41" i="1" a="1"/>
  <c r="PM41" i="1" s="1"/>
  <c r="PM35" i="1" a="1"/>
  <c r="PM35" i="1" s="1"/>
  <c r="PM27" i="1" a="1"/>
  <c r="PM27" i="1" s="1"/>
  <c r="PM24" i="1" a="1"/>
  <c r="PM24" i="1" s="1"/>
  <c r="PM31" i="1" a="1"/>
  <c r="PM31" i="1" s="1"/>
  <c r="PM46" i="1" a="1"/>
  <c r="PM46" i="1" s="1"/>
  <c r="PM26" i="1" a="1"/>
  <c r="PM26" i="1" s="1"/>
  <c r="PM39" i="1" a="1"/>
  <c r="PM39" i="1" s="1"/>
  <c r="PM25" i="1" a="1"/>
  <c r="PM25" i="1" s="1"/>
  <c r="PM30" i="1" a="1"/>
  <c r="PM30" i="1" s="1"/>
  <c r="PM32" i="1" a="1"/>
  <c r="PM32" i="1" s="1"/>
  <c r="PM33" i="1" a="1"/>
  <c r="PM33" i="1" s="1"/>
  <c r="PM29" i="1" a="1"/>
  <c r="PM29" i="1" s="1"/>
  <c r="PM47" i="1" a="1"/>
  <c r="PM47" i="1" s="1"/>
  <c r="PM28" i="1" a="1"/>
  <c r="PM28" i="1" s="1"/>
  <c r="PM45" i="1" a="1"/>
  <c r="PM45" i="1" s="1"/>
  <c r="PM44" i="1" a="1"/>
  <c r="PM44" i="1" s="1"/>
  <c r="PM34" i="1" a="1"/>
  <c r="PM34" i="1" s="1"/>
  <c r="PM40" i="1" a="1"/>
  <c r="PM40" i="1" s="1"/>
  <c r="RP48" i="1" a="1"/>
  <c r="RP48" i="1" s="1"/>
  <c r="RP49" i="1" s="1" a="1"/>
  <c r="RP49" i="1" s="1"/>
  <c r="RP23" i="1" a="1"/>
  <c r="RP23" i="1" s="1"/>
  <c r="RP22" i="1" a="1"/>
  <c r="RP22" i="1" s="1"/>
  <c r="RP39" i="1" a="1"/>
  <c r="RP39" i="1" s="1"/>
  <c r="RP24" i="1" a="1"/>
  <c r="RP24" i="1" s="1"/>
  <c r="RP35" i="1" a="1"/>
  <c r="RP35" i="1" s="1"/>
  <c r="RP30" i="1" a="1"/>
  <c r="RP30" i="1" s="1"/>
  <c r="RP33" i="1" a="1"/>
  <c r="RP33" i="1" s="1"/>
  <c r="RP38" i="1" a="1"/>
  <c r="RP38" i="1" s="1"/>
  <c r="RP27" i="1" a="1"/>
  <c r="RP27" i="1" s="1"/>
  <c r="RP28" i="1" a="1"/>
  <c r="RP28" i="1" s="1"/>
  <c r="RP45" i="1" a="1"/>
  <c r="RP45" i="1" s="1"/>
  <c r="RP31" i="1" a="1"/>
  <c r="RP31" i="1" s="1"/>
  <c r="RP32" i="1" a="1"/>
  <c r="RP32" i="1" s="1"/>
  <c r="RP46" i="1" a="1"/>
  <c r="RP46" i="1" s="1"/>
  <c r="RP41" i="1" a="1"/>
  <c r="RP41" i="1" s="1"/>
  <c r="RP34" i="1" a="1"/>
  <c r="RP34" i="1" s="1"/>
  <c r="RP25" i="1" a="1"/>
  <c r="RP25" i="1" s="1"/>
  <c r="RP26" i="1" a="1"/>
  <c r="RP26" i="1" s="1"/>
  <c r="RP29" i="1" a="1"/>
  <c r="RP29" i="1" s="1"/>
  <c r="RP44" i="1" a="1"/>
  <c r="RP44" i="1" s="1"/>
  <c r="RP40" i="1" a="1"/>
  <c r="RP40" i="1" s="1"/>
  <c r="RP47" i="1" a="1"/>
  <c r="RP47" i="1" s="1"/>
  <c r="QW48" i="1" a="1"/>
  <c r="QW48" i="1" s="1"/>
  <c r="QW49" i="1" s="1" a="1"/>
  <c r="QW49" i="1" s="1"/>
  <c r="QW22" i="1" a="1"/>
  <c r="QW22" i="1" s="1"/>
  <c r="QW23" i="1" a="1"/>
  <c r="QW23" i="1" s="1"/>
  <c r="QW26" i="1" a="1"/>
  <c r="QW26" i="1" s="1"/>
  <c r="QW34" i="1" a="1"/>
  <c r="QW34" i="1" s="1"/>
  <c r="QW33" i="1" a="1"/>
  <c r="QW33" i="1" s="1"/>
  <c r="QW25" i="1" a="1"/>
  <c r="QW25" i="1" s="1"/>
  <c r="QW35" i="1" a="1"/>
  <c r="QW35" i="1" s="1"/>
  <c r="QW45" i="1" a="1"/>
  <c r="QW45" i="1" s="1"/>
  <c r="QW39" i="1" a="1"/>
  <c r="QW39" i="1" s="1"/>
  <c r="QW31" i="1" a="1"/>
  <c r="QW31" i="1" s="1"/>
  <c r="QW30" i="1" a="1"/>
  <c r="QW30" i="1" s="1"/>
  <c r="QW32" i="1" a="1"/>
  <c r="QW32" i="1" s="1"/>
  <c r="QW41" i="1" a="1"/>
  <c r="QW41" i="1" s="1"/>
  <c r="QW46" i="1" a="1"/>
  <c r="QW46" i="1" s="1"/>
  <c r="QW40" i="1" a="1"/>
  <c r="QW40" i="1" s="1"/>
  <c r="QW29" i="1" a="1"/>
  <c r="QW29" i="1" s="1"/>
  <c r="QW47" i="1" a="1"/>
  <c r="QW47" i="1" s="1"/>
  <c r="QW28" i="1" a="1"/>
  <c r="QW28" i="1" s="1"/>
  <c r="QW44" i="1" a="1"/>
  <c r="QW44" i="1" s="1"/>
  <c r="QW24" i="1" a="1"/>
  <c r="QW24" i="1" s="1"/>
  <c r="QW38" i="1" a="1"/>
  <c r="QW38" i="1" s="1"/>
  <c r="QW27" i="1" a="1"/>
  <c r="QW27" i="1" s="1"/>
  <c r="WN48" i="1" a="1"/>
  <c r="WN48" i="1" s="1"/>
  <c r="WN49" i="1" s="1" a="1"/>
  <c r="WN49" i="1" s="1"/>
  <c r="WN23" i="1" a="1"/>
  <c r="WN23" i="1" s="1"/>
  <c r="WN22" i="1" a="1"/>
  <c r="WN22" i="1" s="1"/>
  <c r="WN46" i="1" a="1"/>
  <c r="WN46" i="1" s="1"/>
  <c r="WN45" i="1" a="1"/>
  <c r="WN45" i="1" s="1"/>
  <c r="WN32" i="1" a="1"/>
  <c r="WN32" i="1" s="1"/>
  <c r="WN31" i="1" a="1"/>
  <c r="WN31" i="1" s="1"/>
  <c r="WN35" i="1" a="1"/>
  <c r="WN35" i="1" s="1"/>
  <c r="WN25" i="1" a="1"/>
  <c r="WN25" i="1" s="1"/>
  <c r="WN34" i="1" a="1"/>
  <c r="WN34" i="1" s="1"/>
  <c r="WN41" i="1" a="1"/>
  <c r="WN41" i="1" s="1"/>
  <c r="WN39" i="1" a="1"/>
  <c r="WN39" i="1" s="1"/>
  <c r="WN30" i="1" a="1"/>
  <c r="WN30" i="1" s="1"/>
  <c r="WN33" i="1" a="1"/>
  <c r="WN33" i="1" s="1"/>
  <c r="WN27" i="1" a="1"/>
  <c r="WN27" i="1" s="1"/>
  <c r="WN26" i="1" a="1"/>
  <c r="WN26" i="1" s="1"/>
  <c r="WN40" i="1" a="1"/>
  <c r="WN40" i="1" s="1"/>
  <c r="WN47" i="1" a="1"/>
  <c r="WN47" i="1" s="1"/>
  <c r="WN38" i="1" a="1"/>
  <c r="WN38" i="1" s="1"/>
  <c r="WN44" i="1" a="1"/>
  <c r="WN44" i="1" s="1"/>
  <c r="WN24" i="1" a="1"/>
  <c r="WN24" i="1" s="1"/>
  <c r="WN29" i="1" a="1"/>
  <c r="WN29" i="1" s="1"/>
  <c r="WN28" i="1" a="1"/>
  <c r="WN28" i="1" s="1"/>
  <c r="PE48" i="1" a="1"/>
  <c r="PE48" i="1" s="1"/>
  <c r="PE49" i="1" s="1" a="1"/>
  <c r="PE49" i="1" s="1"/>
  <c r="PE23" i="1" a="1"/>
  <c r="PE23" i="1" s="1"/>
  <c r="PE22" i="1" a="1"/>
  <c r="PE22" i="1" s="1"/>
  <c r="PE29" i="1" a="1"/>
  <c r="PE29" i="1" s="1"/>
  <c r="PE46" i="1" a="1"/>
  <c r="PE46" i="1" s="1"/>
  <c r="PE27" i="1" a="1"/>
  <c r="PE27" i="1" s="1"/>
  <c r="PE41" i="1" a="1"/>
  <c r="PE41" i="1" s="1"/>
  <c r="PE45" i="1" a="1"/>
  <c r="PE45" i="1" s="1"/>
  <c r="PE32" i="1" a="1"/>
  <c r="PE32" i="1" s="1"/>
  <c r="PE31" i="1" a="1"/>
  <c r="PE31" i="1" s="1"/>
  <c r="PE40" i="1" a="1"/>
  <c r="PE40" i="1" s="1"/>
  <c r="PE26" i="1" a="1"/>
  <c r="PE26" i="1" s="1"/>
  <c r="PE35" i="1" a="1"/>
  <c r="PE35" i="1" s="1"/>
  <c r="PE34" i="1" a="1"/>
  <c r="PE34" i="1" s="1"/>
  <c r="PE25" i="1" a="1"/>
  <c r="PE25" i="1" s="1"/>
  <c r="PE39" i="1" a="1"/>
  <c r="PE39" i="1" s="1"/>
  <c r="PE30" i="1" a="1"/>
  <c r="PE30" i="1" s="1"/>
  <c r="PE33" i="1" a="1"/>
  <c r="PE33" i="1" s="1"/>
  <c r="PE44" i="1" a="1"/>
  <c r="PE44" i="1" s="1"/>
  <c r="PE28" i="1" a="1"/>
  <c r="PE28" i="1" s="1"/>
  <c r="PE38" i="1" a="1"/>
  <c r="PE38" i="1" s="1"/>
  <c r="PE24" i="1" a="1"/>
  <c r="PE24" i="1" s="1"/>
  <c r="PE47" i="1" a="1"/>
  <c r="PE47" i="1" s="1"/>
  <c r="RT48" i="1" a="1"/>
  <c r="RT48" i="1" s="1"/>
  <c r="RT49" i="1" s="1" a="1"/>
  <c r="RT49" i="1" s="1"/>
  <c r="RT23" i="1" a="1"/>
  <c r="RT23" i="1" s="1"/>
  <c r="RT22" i="1" a="1"/>
  <c r="RT22" i="1" s="1"/>
  <c r="RT28" i="1" a="1"/>
  <c r="RT28" i="1" s="1"/>
  <c r="RT30" i="1" a="1"/>
  <c r="RT30" i="1" s="1"/>
  <c r="RT26" i="1" a="1"/>
  <c r="RT26" i="1" s="1"/>
  <c r="RT29" i="1" a="1"/>
  <c r="RT29" i="1" s="1"/>
  <c r="RT24" i="1" a="1"/>
  <c r="RT24" i="1" s="1"/>
  <c r="RT33" i="1" a="1"/>
  <c r="RT33" i="1" s="1"/>
  <c r="RT34" i="1" a="1"/>
  <c r="RT34" i="1" s="1"/>
  <c r="RT27" i="1" a="1"/>
  <c r="RT27" i="1" s="1"/>
  <c r="RT35" i="1" a="1"/>
  <c r="RT35" i="1" s="1"/>
  <c r="RT38" i="1" a="1"/>
  <c r="RT38" i="1" s="1"/>
  <c r="RT31" i="1" a="1"/>
  <c r="RT31" i="1" s="1"/>
  <c r="RT46" i="1" a="1"/>
  <c r="RT46" i="1" s="1"/>
  <c r="RT39" i="1" a="1"/>
  <c r="RT39" i="1" s="1"/>
  <c r="RT41" i="1" a="1"/>
  <c r="RT41" i="1" s="1"/>
  <c r="RT45" i="1" a="1"/>
  <c r="RT45" i="1" s="1"/>
  <c r="RT25" i="1" a="1"/>
  <c r="RT25" i="1" s="1"/>
  <c r="RT32" i="1" a="1"/>
  <c r="RT32" i="1" s="1"/>
  <c r="RT40" i="1" a="1"/>
  <c r="RT40" i="1" s="1"/>
  <c r="RT47" i="1" a="1"/>
  <c r="RT47" i="1" s="1"/>
  <c r="RT44" i="1" a="1"/>
  <c r="RT44" i="1" s="1"/>
  <c r="UH48" i="1" a="1"/>
  <c r="UH48" i="1" s="1"/>
  <c r="UH49" i="1" s="1" a="1"/>
  <c r="UH49" i="1" s="1"/>
  <c r="UH23" i="1" a="1"/>
  <c r="UH23" i="1" s="1"/>
  <c r="UH22" i="1" a="1"/>
  <c r="UH22" i="1" s="1"/>
  <c r="UH46" i="1" a="1"/>
  <c r="UH46" i="1" s="1"/>
  <c r="UH28" i="1" a="1"/>
  <c r="UH28" i="1" s="1"/>
  <c r="UH39" i="1" a="1"/>
  <c r="UH39" i="1" s="1"/>
  <c r="UH25" i="1" a="1"/>
  <c r="UH25" i="1" s="1"/>
  <c r="UH24" i="1" a="1"/>
  <c r="UH24" i="1" s="1"/>
  <c r="UH29" i="1" a="1"/>
  <c r="UH29" i="1" s="1"/>
  <c r="UH35" i="1" a="1"/>
  <c r="UH35" i="1" s="1"/>
  <c r="UH30" i="1" a="1"/>
  <c r="UH30" i="1" s="1"/>
  <c r="UH38" i="1" a="1"/>
  <c r="UH38" i="1" s="1"/>
  <c r="UH47" i="1" a="1"/>
  <c r="UH47" i="1" s="1"/>
  <c r="UH33" i="1" a="1"/>
  <c r="UH33" i="1" s="1"/>
  <c r="UH41" i="1" a="1"/>
  <c r="UH41" i="1" s="1"/>
  <c r="UH45" i="1" a="1"/>
  <c r="UH45" i="1" s="1"/>
  <c r="UH34" i="1" a="1"/>
  <c r="UH34" i="1" s="1"/>
  <c r="UH32" i="1" a="1"/>
  <c r="UH32" i="1" s="1"/>
  <c r="UH26" i="1" a="1"/>
  <c r="UH26" i="1" s="1"/>
  <c r="UH27" i="1" a="1"/>
  <c r="UH27" i="1" s="1"/>
  <c r="UH44" i="1" a="1"/>
  <c r="UH44" i="1" s="1"/>
  <c r="UH31" i="1" a="1"/>
  <c r="UH31" i="1" s="1"/>
  <c r="UH40" i="1" a="1"/>
  <c r="UH40" i="1" s="1"/>
  <c r="QC48" i="1" a="1"/>
  <c r="QC48" i="1" s="1"/>
  <c r="QC49" i="1" s="1" a="1"/>
  <c r="QC49" i="1" s="1"/>
  <c r="QC23" i="1" a="1"/>
  <c r="QC23" i="1" s="1"/>
  <c r="QC22" i="1" a="1"/>
  <c r="QC22" i="1" s="1"/>
  <c r="QC41" i="1" a="1"/>
  <c r="QC41" i="1" s="1"/>
  <c r="QC46" i="1" a="1"/>
  <c r="QC46" i="1" s="1"/>
  <c r="QC39" i="1" a="1"/>
  <c r="QC39" i="1" s="1"/>
  <c r="QC25" i="1" a="1"/>
  <c r="QC25" i="1" s="1"/>
  <c r="QC31" i="1" a="1"/>
  <c r="QC31" i="1" s="1"/>
  <c r="QC26" i="1" a="1"/>
  <c r="QC26" i="1" s="1"/>
  <c r="QC29" i="1" a="1"/>
  <c r="QC29" i="1" s="1"/>
  <c r="QC30" i="1" a="1"/>
  <c r="QC30" i="1" s="1"/>
  <c r="QC35" i="1" a="1"/>
  <c r="QC35" i="1" s="1"/>
  <c r="QC33" i="1" a="1"/>
  <c r="QC33" i="1" s="1"/>
  <c r="QC45" i="1" a="1"/>
  <c r="QC45" i="1" s="1"/>
  <c r="QC32" i="1" a="1"/>
  <c r="QC32" i="1" s="1"/>
  <c r="QC34" i="1" a="1"/>
  <c r="QC34" i="1" s="1"/>
  <c r="QC47" i="1" a="1"/>
  <c r="QC47" i="1" s="1"/>
  <c r="QC28" i="1" a="1"/>
  <c r="QC28" i="1" s="1"/>
  <c r="QC24" i="1" a="1"/>
  <c r="QC24" i="1" s="1"/>
  <c r="QC38" i="1" a="1"/>
  <c r="QC38" i="1" s="1"/>
  <c r="QC44" i="1" a="1"/>
  <c r="QC44" i="1" s="1"/>
  <c r="QC40" i="1" a="1"/>
  <c r="QC40" i="1" s="1"/>
  <c r="QC27" i="1" a="1"/>
  <c r="QC27" i="1" s="1"/>
  <c r="ST48" i="1" a="1"/>
  <c r="ST48" i="1" s="1"/>
  <c r="ST49" i="1" s="1" a="1"/>
  <c r="ST49" i="1" s="1"/>
  <c r="ST23" i="1" a="1"/>
  <c r="ST23" i="1" s="1"/>
  <c r="ST22" i="1" a="1"/>
  <c r="ST22" i="1" s="1"/>
  <c r="ST30" i="1" a="1"/>
  <c r="ST30" i="1" s="1"/>
  <c r="ST33" i="1" a="1"/>
  <c r="ST33" i="1" s="1"/>
  <c r="ST34" i="1" a="1"/>
  <c r="ST34" i="1" s="1"/>
  <c r="ST45" i="1" a="1"/>
  <c r="ST45" i="1" s="1"/>
  <c r="ST46" i="1" a="1"/>
  <c r="ST46" i="1" s="1"/>
  <c r="ST35" i="1" a="1"/>
  <c r="ST35" i="1" s="1"/>
  <c r="ST32" i="1" a="1"/>
  <c r="ST32" i="1" s="1"/>
  <c r="ST41" i="1" a="1"/>
  <c r="ST41" i="1" s="1"/>
  <c r="ST25" i="1" a="1"/>
  <c r="ST25" i="1" s="1"/>
  <c r="ST31" i="1" a="1"/>
  <c r="ST31" i="1" s="1"/>
  <c r="ST29" i="1" a="1"/>
  <c r="ST29" i="1" s="1"/>
  <c r="ST24" i="1" a="1"/>
  <c r="ST24" i="1" s="1"/>
  <c r="ST38" i="1" a="1"/>
  <c r="ST38" i="1" s="1"/>
  <c r="ST27" i="1" a="1"/>
  <c r="ST27" i="1" s="1"/>
  <c r="ST26" i="1" a="1"/>
  <c r="ST26" i="1" s="1"/>
  <c r="ST39" i="1" a="1"/>
  <c r="ST39" i="1" s="1"/>
  <c r="ST40" i="1" a="1"/>
  <c r="ST40" i="1" s="1"/>
  <c r="ST47" i="1" a="1"/>
  <c r="ST47" i="1" s="1"/>
  <c r="ST28" i="1" a="1"/>
  <c r="ST28" i="1" s="1"/>
  <c r="ST44" i="1" a="1"/>
  <c r="ST44" i="1" s="1"/>
  <c r="SA48" i="1" a="1"/>
  <c r="SA48" i="1" s="1"/>
  <c r="SA49" i="1" s="1" a="1"/>
  <c r="SA49" i="1" s="1"/>
  <c r="SA23" i="1" a="1"/>
  <c r="SA23" i="1" s="1"/>
  <c r="SA22" i="1" a="1"/>
  <c r="SA22" i="1" s="1"/>
  <c r="SA34" i="1" a="1"/>
  <c r="SA34" i="1" s="1"/>
  <c r="SA25" i="1" a="1"/>
  <c r="SA25" i="1" s="1"/>
  <c r="SA30" i="1" a="1"/>
  <c r="SA30" i="1" s="1"/>
  <c r="SA33" i="1" a="1"/>
  <c r="SA33" i="1" s="1"/>
  <c r="SA39" i="1" a="1"/>
  <c r="SA39" i="1" s="1"/>
  <c r="SA31" i="1" a="1"/>
  <c r="SA31" i="1" s="1"/>
  <c r="SA26" i="1" a="1"/>
  <c r="SA26" i="1" s="1"/>
  <c r="SA45" i="1" a="1"/>
  <c r="SA45" i="1" s="1"/>
  <c r="SA32" i="1" a="1"/>
  <c r="SA32" i="1" s="1"/>
  <c r="SA41" i="1" a="1"/>
  <c r="SA41" i="1" s="1"/>
  <c r="SA35" i="1" a="1"/>
  <c r="SA35" i="1" s="1"/>
  <c r="SA46" i="1" a="1"/>
  <c r="SA46" i="1" s="1"/>
  <c r="SA29" i="1" a="1"/>
  <c r="SA29" i="1" s="1"/>
  <c r="SA28" i="1" a="1"/>
  <c r="SA28" i="1" s="1"/>
  <c r="SA44" i="1" a="1"/>
  <c r="SA44" i="1" s="1"/>
  <c r="SA40" i="1" a="1"/>
  <c r="SA40" i="1" s="1"/>
  <c r="SA27" i="1" a="1"/>
  <c r="SA27" i="1" s="1"/>
  <c r="SA47" i="1" a="1"/>
  <c r="SA47" i="1" s="1"/>
  <c r="SA24" i="1" a="1"/>
  <c r="SA24" i="1" s="1"/>
  <c r="SA38" i="1" a="1"/>
  <c r="SA38" i="1" s="1"/>
  <c r="XR48" i="1" a="1"/>
  <c r="XR48" i="1" s="1"/>
  <c r="XR49" i="1" s="1" a="1"/>
  <c r="XR49" i="1" s="1"/>
  <c r="XR23" i="1" a="1"/>
  <c r="XR23" i="1" s="1"/>
  <c r="XR22" i="1" a="1"/>
  <c r="XR22" i="1" s="1"/>
  <c r="XR46" i="1" a="1"/>
  <c r="XR46" i="1" s="1"/>
  <c r="XR28" i="1" a="1"/>
  <c r="XR28" i="1" s="1"/>
  <c r="XR27" i="1" a="1"/>
  <c r="XR27" i="1" s="1"/>
  <c r="XR45" i="1" a="1"/>
  <c r="XR45" i="1" s="1"/>
  <c r="XR38" i="1" a="1"/>
  <c r="XR38" i="1" s="1"/>
  <c r="XR32" i="1" a="1"/>
  <c r="XR32" i="1" s="1"/>
  <c r="XR34" i="1" a="1"/>
  <c r="XR34" i="1" s="1"/>
  <c r="XR25" i="1" a="1"/>
  <c r="XR25" i="1" s="1"/>
  <c r="XR39" i="1" a="1"/>
  <c r="XR39" i="1" s="1"/>
  <c r="XR31" i="1" a="1"/>
  <c r="XR31" i="1" s="1"/>
  <c r="XR30" i="1" a="1"/>
  <c r="XR30" i="1" s="1"/>
  <c r="XR33" i="1" a="1"/>
  <c r="XR33" i="1" s="1"/>
  <c r="XR35" i="1" a="1"/>
  <c r="XR35" i="1" s="1"/>
  <c r="XR41" i="1" a="1"/>
  <c r="XR41" i="1" s="1"/>
  <c r="XR24" i="1" a="1"/>
  <c r="XR24" i="1" s="1"/>
  <c r="XR40" i="1" a="1"/>
  <c r="XR40" i="1" s="1"/>
  <c r="XR47" i="1" a="1"/>
  <c r="XR47" i="1" s="1"/>
  <c r="XR26" i="1" a="1"/>
  <c r="XR26" i="1" s="1"/>
  <c r="XR44" i="1" a="1"/>
  <c r="XR44" i="1" s="1"/>
  <c r="XR29" i="1" a="1"/>
  <c r="XR29" i="1" s="1"/>
  <c r="QH48" i="1" a="1"/>
  <c r="QH48" i="1" s="1"/>
  <c r="QH49" i="1" s="1" a="1"/>
  <c r="QH49" i="1" s="1"/>
  <c r="QH23" i="1" a="1"/>
  <c r="QH23" i="1" s="1"/>
  <c r="QH22" i="1" a="1"/>
  <c r="QH22" i="1" s="1"/>
  <c r="QH29" i="1" a="1"/>
  <c r="QH29" i="1" s="1"/>
  <c r="QH39" i="1" a="1"/>
  <c r="QH39" i="1" s="1"/>
  <c r="QH31" i="1" a="1"/>
  <c r="QH31" i="1" s="1"/>
  <c r="QH30" i="1" a="1"/>
  <c r="QH30" i="1" s="1"/>
  <c r="QH33" i="1" a="1"/>
  <c r="QH33" i="1" s="1"/>
  <c r="QH35" i="1" a="1"/>
  <c r="QH35" i="1" s="1"/>
  <c r="QH45" i="1" a="1"/>
  <c r="QH45" i="1" s="1"/>
  <c r="QH46" i="1" a="1"/>
  <c r="QH46" i="1" s="1"/>
  <c r="QH32" i="1" a="1"/>
  <c r="QH32" i="1" s="1"/>
  <c r="QH41" i="1" a="1"/>
  <c r="QH41" i="1" s="1"/>
  <c r="QH34" i="1" a="1"/>
  <c r="QH34" i="1" s="1"/>
  <c r="QH25" i="1" a="1"/>
  <c r="QH25" i="1" s="1"/>
  <c r="QH47" i="1" a="1"/>
  <c r="QH47" i="1" s="1"/>
  <c r="QH44" i="1" a="1"/>
  <c r="QH44" i="1" s="1"/>
  <c r="QH28" i="1" a="1"/>
  <c r="QH28" i="1" s="1"/>
  <c r="QH27" i="1" a="1"/>
  <c r="QH27" i="1" s="1"/>
  <c r="QH38" i="1" a="1"/>
  <c r="QH38" i="1" s="1"/>
  <c r="QH26" i="1" a="1"/>
  <c r="QH26" i="1" s="1"/>
  <c r="QH24" i="1" a="1"/>
  <c r="QH24" i="1" s="1"/>
  <c r="QH40" i="1" a="1"/>
  <c r="QH40" i="1" s="1"/>
  <c r="SJ48" i="1" a="1"/>
  <c r="SJ48" i="1" s="1"/>
  <c r="SJ49" i="1" s="1" a="1"/>
  <c r="SJ49" i="1" s="1"/>
  <c r="SJ23" i="1" a="1"/>
  <c r="SJ23" i="1" s="1"/>
  <c r="SJ22" i="1" a="1"/>
  <c r="SJ22" i="1" s="1"/>
  <c r="SJ27" i="1" a="1"/>
  <c r="SJ27" i="1" s="1"/>
  <c r="SJ29" i="1" a="1"/>
  <c r="SJ29" i="1" s="1"/>
  <c r="SJ31" i="1" a="1"/>
  <c r="SJ31" i="1" s="1"/>
  <c r="SJ24" i="1" a="1"/>
  <c r="SJ24" i="1" s="1"/>
  <c r="SJ33" i="1" a="1"/>
  <c r="SJ33" i="1" s="1"/>
  <c r="SJ40" i="1" a="1"/>
  <c r="SJ40" i="1" s="1"/>
  <c r="SJ26" i="1" a="1"/>
  <c r="SJ26" i="1" s="1"/>
  <c r="SJ35" i="1" a="1"/>
  <c r="SJ35" i="1" s="1"/>
  <c r="SJ46" i="1" a="1"/>
  <c r="SJ46" i="1" s="1"/>
  <c r="SJ38" i="1" a="1"/>
  <c r="SJ38" i="1" s="1"/>
  <c r="SJ39" i="1" a="1"/>
  <c r="SJ39" i="1" s="1"/>
  <c r="SJ34" i="1" a="1"/>
  <c r="SJ34" i="1" s="1"/>
  <c r="SJ25" i="1" a="1"/>
  <c r="SJ25" i="1" s="1"/>
  <c r="SJ41" i="1" a="1"/>
  <c r="SJ41" i="1" s="1"/>
  <c r="SJ45" i="1" a="1"/>
  <c r="SJ45" i="1" s="1"/>
  <c r="SJ30" i="1" a="1"/>
  <c r="SJ30" i="1" s="1"/>
  <c r="SJ32" i="1" a="1"/>
  <c r="SJ32" i="1" s="1"/>
  <c r="SJ28" i="1" a="1"/>
  <c r="SJ28" i="1" s="1"/>
  <c r="SJ47" i="1" a="1"/>
  <c r="SJ47" i="1" s="1"/>
  <c r="SJ44" i="1" a="1"/>
  <c r="SJ44" i="1" s="1"/>
  <c r="UX48" i="1" a="1"/>
  <c r="UX48" i="1" s="1"/>
  <c r="UX49" i="1" s="1" a="1"/>
  <c r="UX49" i="1" s="1"/>
  <c r="UX22" i="1" a="1"/>
  <c r="UX22" i="1" s="1"/>
  <c r="UX23" i="1" a="1"/>
  <c r="UX23" i="1" s="1"/>
  <c r="UX47" i="1" a="1"/>
  <c r="UX47" i="1" s="1"/>
  <c r="UX30" i="1" a="1"/>
  <c r="UX30" i="1" s="1"/>
  <c r="UX24" i="1" a="1"/>
  <c r="UX24" i="1" s="1"/>
  <c r="UX29" i="1" a="1"/>
  <c r="UX29" i="1" s="1"/>
  <c r="UX33" i="1" a="1"/>
  <c r="UX33" i="1" s="1"/>
  <c r="UX38" i="1" a="1"/>
  <c r="UX38" i="1" s="1"/>
  <c r="UX26" i="1" a="1"/>
  <c r="UX26" i="1" s="1"/>
  <c r="UX34" i="1" a="1"/>
  <c r="UX34" i="1" s="1"/>
  <c r="UX31" i="1" a="1"/>
  <c r="UX31" i="1" s="1"/>
  <c r="UX41" i="1" a="1"/>
  <c r="UX41" i="1" s="1"/>
  <c r="UX45" i="1" a="1"/>
  <c r="UX45" i="1" s="1"/>
  <c r="UX46" i="1" a="1"/>
  <c r="UX46" i="1" s="1"/>
  <c r="UX39" i="1" a="1"/>
  <c r="UX39" i="1" s="1"/>
  <c r="UX35" i="1" a="1"/>
  <c r="UX35" i="1" s="1"/>
  <c r="UX25" i="1" a="1"/>
  <c r="UX25" i="1" s="1"/>
  <c r="UX32" i="1" a="1"/>
  <c r="UX32" i="1" s="1"/>
  <c r="UX27" i="1" a="1"/>
  <c r="UX27" i="1" s="1"/>
  <c r="UX28" i="1" a="1"/>
  <c r="UX28" i="1" s="1"/>
  <c r="UX44" i="1" a="1"/>
  <c r="UX44" i="1" s="1"/>
  <c r="UX40" i="1" a="1"/>
  <c r="UX40" i="1" s="1"/>
  <c r="QS48" i="1" a="1"/>
  <c r="QS48" i="1" s="1"/>
  <c r="QS49" i="1" s="1" a="1"/>
  <c r="QS49" i="1" s="1"/>
  <c r="QS23" i="1" a="1"/>
  <c r="QS23" i="1" s="1"/>
  <c r="QS22" i="1" a="1"/>
  <c r="QS22" i="1" s="1"/>
  <c r="QS25" i="1" a="1"/>
  <c r="QS25" i="1" s="1"/>
  <c r="QS27" i="1" a="1"/>
  <c r="QS27" i="1" s="1"/>
  <c r="QS31" i="1" a="1"/>
  <c r="QS31" i="1" s="1"/>
  <c r="QS30" i="1" a="1"/>
  <c r="QS30" i="1" s="1"/>
  <c r="QS26" i="1" a="1"/>
  <c r="QS26" i="1" s="1"/>
  <c r="QS33" i="1" a="1"/>
  <c r="QS33" i="1" s="1"/>
  <c r="QS35" i="1" a="1"/>
  <c r="QS35" i="1" s="1"/>
  <c r="QS45" i="1" a="1"/>
  <c r="QS45" i="1" s="1"/>
  <c r="QS41" i="1" a="1"/>
  <c r="QS41" i="1" s="1"/>
  <c r="QS32" i="1" a="1"/>
  <c r="QS32" i="1" s="1"/>
  <c r="QS46" i="1" a="1"/>
  <c r="QS46" i="1" s="1"/>
  <c r="QS34" i="1" a="1"/>
  <c r="QS34" i="1" s="1"/>
  <c r="QS39" i="1" a="1"/>
  <c r="QS39" i="1" s="1"/>
  <c r="QS47" i="1" a="1"/>
  <c r="QS47" i="1" s="1"/>
  <c r="QS28" i="1" a="1"/>
  <c r="QS28" i="1" s="1"/>
  <c r="QS38" i="1" a="1"/>
  <c r="QS38" i="1" s="1"/>
  <c r="QS24" i="1" a="1"/>
  <c r="QS24" i="1" s="1"/>
  <c r="QS29" i="1" a="1"/>
  <c r="QS29" i="1" s="1"/>
  <c r="QS44" i="1" a="1"/>
  <c r="QS44" i="1" s="1"/>
  <c r="QS40" i="1" a="1"/>
  <c r="QS40" i="1" s="1"/>
  <c r="TX48" i="1" a="1"/>
  <c r="TX48" i="1" s="1"/>
  <c r="TX49" i="1" s="1" a="1"/>
  <c r="TX49" i="1" s="1"/>
  <c r="TX23" i="1" a="1"/>
  <c r="TX23" i="1" s="1"/>
  <c r="TX22" i="1" a="1"/>
  <c r="TX22" i="1" s="1"/>
  <c r="TX27" i="1" a="1"/>
  <c r="TX27" i="1" s="1"/>
  <c r="TX28" i="1" a="1"/>
  <c r="TX28" i="1" s="1"/>
  <c r="TX44" i="1" a="1"/>
  <c r="TX44" i="1" s="1"/>
  <c r="TX46" i="1" a="1"/>
  <c r="TX46" i="1" s="1"/>
  <c r="TX30" i="1" a="1"/>
  <c r="TX30" i="1" s="1"/>
  <c r="TX40" i="1" a="1"/>
  <c r="TX40" i="1" s="1"/>
  <c r="TX35" i="1" a="1"/>
  <c r="TX35" i="1" s="1"/>
  <c r="TX34" i="1" a="1"/>
  <c r="TX34" i="1" s="1"/>
  <c r="TX33" i="1" a="1"/>
  <c r="TX33" i="1" s="1"/>
  <c r="TX45" i="1" a="1"/>
  <c r="TX45" i="1" s="1"/>
  <c r="TX32" i="1" a="1"/>
  <c r="TX32" i="1" s="1"/>
  <c r="TX41" i="1" a="1"/>
  <c r="TX41" i="1" s="1"/>
  <c r="TX25" i="1" a="1"/>
  <c r="TX25" i="1" s="1"/>
  <c r="TX39" i="1" a="1"/>
  <c r="TX39" i="1" s="1"/>
  <c r="TX31" i="1" a="1"/>
  <c r="TX31" i="1" s="1"/>
  <c r="TX26" i="1" a="1"/>
  <c r="TX26" i="1" s="1"/>
  <c r="TX24" i="1" a="1"/>
  <c r="TX24" i="1" s="1"/>
  <c r="TX29" i="1" a="1"/>
  <c r="TX29" i="1" s="1"/>
  <c r="TX38" i="1" a="1"/>
  <c r="TX38" i="1" s="1"/>
  <c r="TX47" i="1" a="1"/>
  <c r="TX47" i="1" s="1"/>
  <c r="SX48" i="1" a="1"/>
  <c r="SX48" i="1" s="1"/>
  <c r="SX49" i="1" s="1" a="1"/>
  <c r="SX49" i="1" s="1"/>
  <c r="SX23" i="1" a="1"/>
  <c r="SX23" i="1" s="1"/>
  <c r="SX22" i="1" a="1"/>
  <c r="SX22" i="1" s="1"/>
  <c r="SX26" i="1" a="1"/>
  <c r="SX26" i="1" s="1"/>
  <c r="SX29" i="1" a="1"/>
  <c r="SX29" i="1" s="1"/>
  <c r="SX24" i="1" a="1"/>
  <c r="SX24" i="1" s="1"/>
  <c r="SX30" i="1" a="1"/>
  <c r="SX30" i="1" s="1"/>
  <c r="SX33" i="1" a="1"/>
  <c r="SX33" i="1" s="1"/>
  <c r="SX35" i="1" a="1"/>
  <c r="SX35" i="1" s="1"/>
  <c r="SX38" i="1" a="1"/>
  <c r="SX38" i="1" s="1"/>
  <c r="SX31" i="1" a="1"/>
  <c r="SX31" i="1" s="1"/>
  <c r="SX32" i="1" a="1"/>
  <c r="SX32" i="1" s="1"/>
  <c r="SX46" i="1" a="1"/>
  <c r="SX46" i="1" s="1"/>
  <c r="SX41" i="1" a="1"/>
  <c r="SX41" i="1" s="1"/>
  <c r="SX45" i="1" a="1"/>
  <c r="SX45" i="1" s="1"/>
  <c r="SX39" i="1" a="1"/>
  <c r="SX39" i="1" s="1"/>
  <c r="SX25" i="1" a="1"/>
  <c r="SX25" i="1" s="1"/>
  <c r="SX34" i="1" a="1"/>
  <c r="SX34" i="1" s="1"/>
  <c r="SX28" i="1" a="1"/>
  <c r="SX28" i="1" s="1"/>
  <c r="SX47" i="1" a="1"/>
  <c r="SX47" i="1" s="1"/>
  <c r="SX27" i="1" a="1"/>
  <c r="SX27" i="1" s="1"/>
  <c r="SX40" i="1" a="1"/>
  <c r="SX40" i="1" s="1"/>
  <c r="SX44" i="1" a="1"/>
  <c r="SX44" i="1" s="1"/>
  <c r="VI48" i="1" a="1"/>
  <c r="VI48" i="1" s="1"/>
  <c r="VI49" i="1" s="1" a="1"/>
  <c r="VI49" i="1" s="1"/>
  <c r="VI23" i="1" a="1"/>
  <c r="VI23" i="1" s="1"/>
  <c r="VI22" i="1" a="1"/>
  <c r="VI22" i="1" s="1"/>
  <c r="VI34" i="1" a="1"/>
  <c r="VI34" i="1" s="1"/>
  <c r="VI47" i="1" a="1"/>
  <c r="VI47" i="1" s="1"/>
  <c r="VI44" i="1" a="1"/>
  <c r="VI44" i="1" s="1"/>
  <c r="VI25" i="1" a="1"/>
  <c r="VI25" i="1" s="1"/>
  <c r="VI28" i="1" a="1"/>
  <c r="VI28" i="1" s="1"/>
  <c r="VI35" i="1" a="1"/>
  <c r="VI35" i="1" s="1"/>
  <c r="VI39" i="1" a="1"/>
  <c r="VI39" i="1" s="1"/>
  <c r="VI30" i="1" a="1"/>
  <c r="VI30" i="1" s="1"/>
  <c r="VI33" i="1" a="1"/>
  <c r="VI33" i="1" s="1"/>
  <c r="VI32" i="1" a="1"/>
  <c r="VI32" i="1" s="1"/>
  <c r="VI46" i="1" a="1"/>
  <c r="VI46" i="1" s="1"/>
  <c r="VI41" i="1" a="1"/>
  <c r="VI41" i="1" s="1"/>
  <c r="VI45" i="1" a="1"/>
  <c r="VI45" i="1" s="1"/>
  <c r="VI29" i="1" a="1"/>
  <c r="VI29" i="1" s="1"/>
  <c r="VI26" i="1" a="1"/>
  <c r="VI26" i="1" s="1"/>
  <c r="VI38" i="1" a="1"/>
  <c r="VI38" i="1" s="1"/>
  <c r="VI27" i="1" a="1"/>
  <c r="VI27" i="1" s="1"/>
  <c r="VI24" i="1" a="1"/>
  <c r="VI24" i="1" s="1"/>
  <c r="VI40" i="1" a="1"/>
  <c r="VI40" i="1" s="1"/>
  <c r="VI31" i="1" a="1"/>
  <c r="VI31" i="1" s="1"/>
  <c r="QZ48" i="1" a="1"/>
  <c r="QZ48" i="1" s="1"/>
  <c r="QZ49" i="1" s="1" a="1"/>
  <c r="QZ49" i="1" s="1"/>
  <c r="QZ23" i="1" a="1"/>
  <c r="QZ23" i="1" s="1"/>
  <c r="QZ22" i="1" a="1"/>
  <c r="QZ22" i="1" s="1"/>
  <c r="QZ41" i="1" a="1"/>
  <c r="QZ41" i="1" s="1"/>
  <c r="QZ39" i="1" a="1"/>
  <c r="QZ39" i="1" s="1"/>
  <c r="QZ24" i="1" a="1"/>
  <c r="QZ24" i="1" s="1"/>
  <c r="QZ29" i="1" a="1"/>
  <c r="QZ29" i="1" s="1"/>
  <c r="QZ30" i="1" a="1"/>
  <c r="QZ30" i="1" s="1"/>
  <c r="QZ33" i="1" a="1"/>
  <c r="QZ33" i="1" s="1"/>
  <c r="QZ47" i="1" a="1"/>
  <c r="QZ47" i="1" s="1"/>
  <c r="QZ44" i="1" a="1"/>
  <c r="QZ44" i="1" s="1"/>
  <c r="QZ38" i="1" a="1"/>
  <c r="QZ38" i="1" s="1"/>
  <c r="QZ35" i="1" a="1"/>
  <c r="QZ35" i="1" s="1"/>
  <c r="QZ34" i="1" a="1"/>
  <c r="QZ34" i="1" s="1"/>
  <c r="QZ46" i="1" a="1"/>
  <c r="QZ46" i="1" s="1"/>
  <c r="QZ45" i="1" a="1"/>
  <c r="QZ45" i="1" s="1"/>
  <c r="QZ32" i="1" a="1"/>
  <c r="QZ32" i="1" s="1"/>
  <c r="QZ25" i="1" a="1"/>
  <c r="QZ25" i="1" s="1"/>
  <c r="QZ28" i="1" a="1"/>
  <c r="QZ28" i="1" s="1"/>
  <c r="QZ40" i="1" a="1"/>
  <c r="QZ40" i="1" s="1"/>
  <c r="QZ26" i="1" a="1"/>
  <c r="QZ26" i="1" s="1"/>
  <c r="QZ27" i="1" a="1"/>
  <c r="QZ27" i="1" s="1"/>
  <c r="QZ31" i="1" a="1"/>
  <c r="QZ31" i="1" s="1"/>
  <c r="SZ48" i="1" a="1"/>
  <c r="SZ48" i="1" s="1"/>
  <c r="SZ49" i="1" s="1" a="1"/>
  <c r="SZ49" i="1" s="1"/>
  <c r="SZ23" i="1" a="1"/>
  <c r="SZ23" i="1" s="1"/>
  <c r="SZ22" i="1" a="1"/>
  <c r="SZ22" i="1" s="1"/>
  <c r="SZ46" i="1" a="1"/>
  <c r="SZ46" i="1" s="1"/>
  <c r="SZ40" i="1" a="1"/>
  <c r="SZ40" i="1" s="1"/>
  <c r="SZ29" i="1" a="1"/>
  <c r="SZ29" i="1" s="1"/>
  <c r="SZ39" i="1" a="1"/>
  <c r="SZ39" i="1" s="1"/>
  <c r="SZ24" i="1" a="1"/>
  <c r="SZ24" i="1" s="1"/>
  <c r="SZ25" i="1" a="1"/>
  <c r="SZ25" i="1" s="1"/>
  <c r="SZ33" i="1" a="1"/>
  <c r="SZ33" i="1" s="1"/>
  <c r="SZ28" i="1" a="1"/>
  <c r="SZ28" i="1" s="1"/>
  <c r="SZ35" i="1" a="1"/>
  <c r="SZ35" i="1" s="1"/>
  <c r="SZ38" i="1" a="1"/>
  <c r="SZ38" i="1" s="1"/>
  <c r="SZ47" i="1" a="1"/>
  <c r="SZ47" i="1" s="1"/>
  <c r="SZ44" i="1" a="1"/>
  <c r="SZ44" i="1" s="1"/>
  <c r="SZ30" i="1" a="1"/>
  <c r="SZ30" i="1" s="1"/>
  <c r="SZ41" i="1" a="1"/>
  <c r="SZ41" i="1" s="1"/>
  <c r="SZ34" i="1" a="1"/>
  <c r="SZ34" i="1" s="1"/>
  <c r="SZ45" i="1" a="1"/>
  <c r="SZ45" i="1" s="1"/>
  <c r="SZ32" i="1" a="1"/>
  <c r="SZ32" i="1" s="1"/>
  <c r="SZ31" i="1" a="1"/>
  <c r="SZ31" i="1" s="1"/>
  <c r="SZ27" i="1" a="1"/>
  <c r="SZ27" i="1" s="1"/>
  <c r="SZ26" i="1" a="1"/>
  <c r="SZ26" i="1" s="1"/>
  <c r="VN48" i="1" a="1"/>
  <c r="VN48" i="1" s="1"/>
  <c r="VN49" i="1" s="1" a="1"/>
  <c r="VN49" i="1" s="1"/>
  <c r="VN23" i="1" a="1"/>
  <c r="VN23" i="1" s="1"/>
  <c r="VN22" i="1" a="1"/>
  <c r="VN22" i="1" s="1"/>
  <c r="VN34" i="1" a="1"/>
  <c r="VN34" i="1" s="1"/>
  <c r="VN24" i="1" a="1"/>
  <c r="VN24" i="1" s="1"/>
  <c r="VN29" i="1" a="1"/>
  <c r="VN29" i="1" s="1"/>
  <c r="VN38" i="1" a="1"/>
  <c r="VN38" i="1" s="1"/>
  <c r="VN41" i="1" a="1"/>
  <c r="VN41" i="1" s="1"/>
  <c r="VN31" i="1" a="1"/>
  <c r="VN31" i="1" s="1"/>
  <c r="VN26" i="1" a="1"/>
  <c r="VN26" i="1" s="1"/>
  <c r="VN46" i="1" a="1"/>
  <c r="VN46" i="1" s="1"/>
  <c r="VN39" i="1" a="1"/>
  <c r="VN39" i="1" s="1"/>
  <c r="VN25" i="1" a="1"/>
  <c r="VN25" i="1" s="1"/>
  <c r="VN45" i="1" a="1"/>
  <c r="VN45" i="1" s="1"/>
  <c r="VN35" i="1" a="1"/>
  <c r="VN35" i="1" s="1"/>
  <c r="VN32" i="1" a="1"/>
  <c r="VN32" i="1" s="1"/>
  <c r="VN30" i="1" a="1"/>
  <c r="VN30" i="1" s="1"/>
  <c r="VN33" i="1" a="1"/>
  <c r="VN33" i="1" s="1"/>
  <c r="VN27" i="1" a="1"/>
  <c r="VN27" i="1" s="1"/>
  <c r="VN44" i="1" a="1"/>
  <c r="VN44" i="1" s="1"/>
  <c r="VN28" i="1" a="1"/>
  <c r="VN28" i="1" s="1"/>
  <c r="VN40" i="1" a="1"/>
  <c r="VN40" i="1" s="1"/>
  <c r="VN47" i="1" a="1"/>
  <c r="VN47" i="1" s="1"/>
  <c r="RI48" i="1" a="1"/>
  <c r="RI48" i="1" s="1"/>
  <c r="RI49" i="1" s="1" a="1"/>
  <c r="RI49" i="1" s="1"/>
  <c r="RI23" i="1" a="1"/>
  <c r="RI23" i="1" s="1"/>
  <c r="RI22" i="1" a="1"/>
  <c r="RI22" i="1" s="1"/>
  <c r="RI30" i="1" a="1"/>
  <c r="RI30" i="1" s="1"/>
  <c r="RI33" i="1" a="1"/>
  <c r="RI33" i="1" s="1"/>
  <c r="RI45" i="1" a="1"/>
  <c r="RI45" i="1" s="1"/>
  <c r="RI31" i="1" a="1"/>
  <c r="RI31" i="1" s="1"/>
  <c r="RI38" i="1" a="1"/>
  <c r="RI38" i="1" s="1"/>
  <c r="RI26" i="1" a="1"/>
  <c r="RI26" i="1" s="1"/>
  <c r="RI47" i="1" a="1"/>
  <c r="RI47" i="1" s="1"/>
  <c r="RI41" i="1" a="1"/>
  <c r="RI41" i="1" s="1"/>
  <c r="RI46" i="1" a="1"/>
  <c r="RI46" i="1" s="1"/>
  <c r="RI39" i="1" a="1"/>
  <c r="RI39" i="1" s="1"/>
  <c r="RI25" i="1" a="1"/>
  <c r="RI25" i="1" s="1"/>
  <c r="RI32" i="1" a="1"/>
  <c r="RI32" i="1" s="1"/>
  <c r="RI34" i="1" a="1"/>
  <c r="RI34" i="1" s="1"/>
  <c r="RI35" i="1" a="1"/>
  <c r="RI35" i="1" s="1"/>
  <c r="RI28" i="1" a="1"/>
  <c r="RI28" i="1" s="1"/>
  <c r="RI29" i="1" a="1"/>
  <c r="RI29" i="1" s="1"/>
  <c r="RI27" i="1" a="1"/>
  <c r="RI27" i="1" s="1"/>
  <c r="RI44" i="1" a="1"/>
  <c r="RI44" i="1" s="1"/>
  <c r="RI40" i="1" a="1"/>
  <c r="RI40" i="1" s="1"/>
  <c r="RI24" i="1" a="1"/>
  <c r="RI24" i="1" s="1"/>
  <c r="UU48" i="1" a="1"/>
  <c r="UU48" i="1" s="1"/>
  <c r="UU49" i="1" s="1" a="1"/>
  <c r="UU49" i="1" s="1"/>
  <c r="UU23" i="1" a="1"/>
  <c r="UU23" i="1" s="1"/>
  <c r="UU22" i="1" a="1"/>
  <c r="UU22" i="1" s="1"/>
  <c r="UU45" i="1" a="1"/>
  <c r="UU45" i="1" s="1"/>
  <c r="UU26" i="1" a="1"/>
  <c r="UU26" i="1" s="1"/>
  <c r="UU32" i="1" a="1"/>
  <c r="UU32" i="1" s="1"/>
  <c r="UU31" i="1" a="1"/>
  <c r="UU31" i="1" s="1"/>
  <c r="UU46" i="1" a="1"/>
  <c r="UU46" i="1" s="1"/>
  <c r="UU39" i="1" a="1"/>
  <c r="UU39" i="1" s="1"/>
  <c r="UU30" i="1" a="1"/>
  <c r="UU30" i="1" s="1"/>
  <c r="UU33" i="1" a="1"/>
  <c r="UU33" i="1" s="1"/>
  <c r="UU25" i="1" a="1"/>
  <c r="UU25" i="1" s="1"/>
  <c r="UU35" i="1" a="1"/>
  <c r="UU35" i="1" s="1"/>
  <c r="UU34" i="1" a="1"/>
  <c r="UU34" i="1" s="1"/>
  <c r="UU41" i="1" a="1"/>
  <c r="UU41" i="1" s="1"/>
  <c r="UU27" i="1" a="1"/>
  <c r="UU27" i="1" s="1"/>
  <c r="UU29" i="1" a="1"/>
  <c r="UU29" i="1" s="1"/>
  <c r="UU28" i="1" a="1"/>
  <c r="UU28" i="1" s="1"/>
  <c r="UU40" i="1" a="1"/>
  <c r="UU40" i="1" s="1"/>
  <c r="UU47" i="1" a="1"/>
  <c r="UU47" i="1" s="1"/>
  <c r="UU38" i="1" a="1"/>
  <c r="UU38" i="1" s="1"/>
  <c r="UU44" i="1" a="1"/>
  <c r="UU44" i="1" s="1"/>
  <c r="UU24" i="1" a="1"/>
  <c r="UU24" i="1" s="1"/>
  <c r="UB48" i="1" a="1"/>
  <c r="UB48" i="1" s="1"/>
  <c r="UB49" i="1" s="1" a="1"/>
  <c r="UB49" i="1" s="1"/>
  <c r="UB23" i="1" a="1"/>
  <c r="UB23" i="1" s="1"/>
  <c r="UB22" i="1" a="1"/>
  <c r="UB22" i="1" s="1"/>
  <c r="UB30" i="1" a="1"/>
  <c r="UB30" i="1" s="1"/>
  <c r="UB33" i="1" a="1"/>
  <c r="UB33" i="1" s="1"/>
  <c r="UB38" i="1" a="1"/>
  <c r="UB38" i="1" s="1"/>
  <c r="UB34" i="1" a="1"/>
  <c r="UB34" i="1" s="1"/>
  <c r="UB45" i="1" a="1"/>
  <c r="UB45" i="1" s="1"/>
  <c r="UB46" i="1" a="1"/>
  <c r="UB46" i="1" s="1"/>
  <c r="UB31" i="1" a="1"/>
  <c r="UB31" i="1" s="1"/>
  <c r="UB27" i="1" a="1"/>
  <c r="UB27" i="1" s="1"/>
  <c r="UB32" i="1" a="1"/>
  <c r="UB32" i="1" s="1"/>
  <c r="UB41" i="1" a="1"/>
  <c r="UB41" i="1" s="1"/>
  <c r="UB35" i="1" a="1"/>
  <c r="UB35" i="1" s="1"/>
  <c r="UB25" i="1" a="1"/>
  <c r="UB25" i="1" s="1"/>
  <c r="UB29" i="1" a="1"/>
  <c r="UB29" i="1" s="1"/>
  <c r="UB47" i="1" a="1"/>
  <c r="UB47" i="1" s="1"/>
  <c r="UB26" i="1" a="1"/>
  <c r="UB26" i="1" s="1"/>
  <c r="UB44" i="1" a="1"/>
  <c r="UB44" i="1" s="1"/>
  <c r="UB28" i="1" a="1"/>
  <c r="UB28" i="1" s="1"/>
  <c r="UB39" i="1" a="1"/>
  <c r="UB39" i="1" s="1"/>
  <c r="UB24" i="1" a="1"/>
  <c r="UB24" i="1" s="1"/>
  <c r="UB40" i="1" a="1"/>
  <c r="UB40" i="1" s="1"/>
  <c r="QE48" i="1" a="1"/>
  <c r="QE48" i="1" s="1"/>
  <c r="QE49" i="1" s="1" a="1"/>
  <c r="QE49" i="1" s="1"/>
  <c r="QE23" i="1" a="1"/>
  <c r="QE23" i="1" s="1"/>
  <c r="QE22" i="1" a="1"/>
  <c r="QE22" i="1" s="1"/>
  <c r="QE35" i="1" a="1"/>
  <c r="QE35" i="1" s="1"/>
  <c r="QE30" i="1" a="1"/>
  <c r="QE30" i="1" s="1"/>
  <c r="QE34" i="1" a="1"/>
  <c r="QE34" i="1" s="1"/>
  <c r="QE33" i="1" a="1"/>
  <c r="QE33" i="1" s="1"/>
  <c r="QE45" i="1" a="1"/>
  <c r="QE45" i="1" s="1"/>
  <c r="QE25" i="1" a="1"/>
  <c r="QE25" i="1" s="1"/>
  <c r="QE38" i="1" a="1"/>
  <c r="QE38" i="1" s="1"/>
  <c r="QE32" i="1" a="1"/>
  <c r="QE32" i="1" s="1"/>
  <c r="QE39" i="1" a="1"/>
  <c r="QE39" i="1" s="1"/>
  <c r="QE31" i="1" a="1"/>
  <c r="QE31" i="1" s="1"/>
  <c r="QE41" i="1" a="1"/>
  <c r="QE41" i="1" s="1"/>
  <c r="QE46" i="1" a="1"/>
  <c r="QE46" i="1" s="1"/>
  <c r="QE28" i="1" a="1"/>
  <c r="QE28" i="1" s="1"/>
  <c r="QE44" i="1" a="1"/>
  <c r="QE44" i="1" s="1"/>
  <c r="QE26" i="1" a="1"/>
  <c r="QE26" i="1" s="1"/>
  <c r="QE40" i="1" a="1"/>
  <c r="QE40" i="1" s="1"/>
  <c r="QE27" i="1" a="1"/>
  <c r="QE27" i="1" s="1"/>
  <c r="QE47" i="1" a="1"/>
  <c r="QE47" i="1" s="1"/>
  <c r="QE24" i="1" a="1"/>
  <c r="QE24" i="1" s="1"/>
  <c r="QE29" i="1" a="1"/>
  <c r="QE29" i="1" s="1"/>
  <c r="RL48" i="1" a="1"/>
  <c r="RL48" i="1" s="1"/>
  <c r="RL49" i="1" s="1" a="1"/>
  <c r="RL49" i="1" s="1"/>
  <c r="RL22" i="1" a="1"/>
  <c r="RL22" i="1" s="1"/>
  <c r="RL23" i="1" a="1"/>
  <c r="RL23" i="1" s="1"/>
  <c r="RL47" i="1" a="1"/>
  <c r="RL47" i="1" s="1"/>
  <c r="RL28" i="1" a="1"/>
  <c r="RL28" i="1" s="1"/>
  <c r="RL44" i="1" a="1"/>
  <c r="RL44" i="1" s="1"/>
  <c r="RL30" i="1" a="1"/>
  <c r="RL30" i="1" s="1"/>
  <c r="RL46" i="1" a="1"/>
  <c r="RL46" i="1" s="1"/>
  <c r="RL40" i="1" a="1"/>
  <c r="RL40" i="1" s="1"/>
  <c r="RL33" i="1" a="1"/>
  <c r="RL33" i="1" s="1"/>
  <c r="RL45" i="1" a="1"/>
  <c r="RL45" i="1" s="1"/>
  <c r="RL32" i="1" a="1"/>
  <c r="RL32" i="1" s="1"/>
  <c r="RL41" i="1" a="1"/>
  <c r="RL41" i="1" s="1"/>
  <c r="RL34" i="1" a="1"/>
  <c r="RL34" i="1" s="1"/>
  <c r="RL25" i="1" a="1"/>
  <c r="RL25" i="1" s="1"/>
  <c r="RL39" i="1" a="1"/>
  <c r="RL39" i="1" s="1"/>
  <c r="RL31" i="1" a="1"/>
  <c r="RL31" i="1" s="1"/>
  <c r="RL35" i="1" a="1"/>
  <c r="RL35" i="1" s="1"/>
  <c r="RL29" i="1" a="1"/>
  <c r="RL29" i="1" s="1"/>
  <c r="RL26" i="1" a="1"/>
  <c r="RL26" i="1" s="1"/>
  <c r="RL38" i="1" a="1"/>
  <c r="RL38" i="1" s="1"/>
  <c r="RL24" i="1" a="1"/>
  <c r="RL24" i="1" s="1"/>
  <c r="RL27" i="1" a="1"/>
  <c r="RL27" i="1" s="1"/>
  <c r="TP48" i="1" a="1"/>
  <c r="TP48" i="1" s="1"/>
  <c r="TP49" i="1" s="1" a="1"/>
  <c r="TP49" i="1" s="1"/>
  <c r="TP23" i="1" a="1"/>
  <c r="TP23" i="1" s="1"/>
  <c r="TP22" i="1" a="1"/>
  <c r="TP22" i="1" s="1"/>
  <c r="TP44" i="1" a="1"/>
  <c r="TP44" i="1" s="1"/>
  <c r="TP29" i="1" a="1"/>
  <c r="TP29" i="1" s="1"/>
  <c r="TP47" i="1" a="1"/>
  <c r="TP47" i="1" s="1"/>
  <c r="TP24" i="1" a="1"/>
  <c r="TP24" i="1" s="1"/>
  <c r="TP33" i="1" a="1"/>
  <c r="TP33" i="1" s="1"/>
  <c r="TP30" i="1" a="1"/>
  <c r="TP30" i="1" s="1"/>
  <c r="TP35" i="1" a="1"/>
  <c r="TP35" i="1" s="1"/>
  <c r="TP38" i="1" a="1"/>
  <c r="TP38" i="1" s="1"/>
  <c r="TP41" i="1" a="1"/>
  <c r="TP41" i="1" s="1"/>
  <c r="TP34" i="1" a="1"/>
  <c r="TP34" i="1" s="1"/>
  <c r="TP45" i="1" a="1"/>
  <c r="TP45" i="1" s="1"/>
  <c r="TP31" i="1" a="1"/>
  <c r="TP31" i="1" s="1"/>
  <c r="TP46" i="1" a="1"/>
  <c r="TP46" i="1" s="1"/>
  <c r="TP39" i="1" a="1"/>
  <c r="TP39" i="1" s="1"/>
  <c r="TP32" i="1" a="1"/>
  <c r="TP32" i="1" s="1"/>
  <c r="TP25" i="1" a="1"/>
  <c r="TP25" i="1" s="1"/>
  <c r="TP28" i="1" a="1"/>
  <c r="TP28" i="1" s="1"/>
  <c r="TP26" i="1" a="1"/>
  <c r="TP26" i="1" s="1"/>
  <c r="TP27" i="1" a="1"/>
  <c r="TP27" i="1" s="1"/>
  <c r="TP40" i="1" a="1"/>
  <c r="TP40" i="1" s="1"/>
  <c r="WD48" i="1" a="1"/>
  <c r="WD48" i="1" s="1"/>
  <c r="WD49" i="1" s="1" a="1"/>
  <c r="WD49" i="1" s="1"/>
  <c r="WD22" i="1" a="1"/>
  <c r="WD22" i="1" s="1"/>
  <c r="WD23" i="1" a="1"/>
  <c r="WD23" i="1" s="1"/>
  <c r="WD34" i="1" a="1"/>
  <c r="WD34" i="1" s="1"/>
  <c r="WD31" i="1" a="1"/>
  <c r="WD31" i="1" s="1"/>
  <c r="WD24" i="1" a="1"/>
  <c r="WD24" i="1" s="1"/>
  <c r="WD29" i="1" a="1"/>
  <c r="WD29" i="1" s="1"/>
  <c r="WD46" i="1" a="1"/>
  <c r="WD46" i="1" s="1"/>
  <c r="WD39" i="1" a="1"/>
  <c r="WD39" i="1" s="1"/>
  <c r="WD35" i="1" a="1"/>
  <c r="WD35" i="1" s="1"/>
  <c r="WD38" i="1" a="1"/>
  <c r="WD38" i="1" s="1"/>
  <c r="WD25" i="1" a="1"/>
  <c r="WD25" i="1" s="1"/>
  <c r="WD26" i="1" a="1"/>
  <c r="WD26" i="1" s="1"/>
  <c r="WD41" i="1" a="1"/>
  <c r="WD41" i="1" s="1"/>
  <c r="WD27" i="1" a="1"/>
  <c r="WD27" i="1" s="1"/>
  <c r="WD45" i="1" a="1"/>
  <c r="WD45" i="1" s="1"/>
  <c r="WD30" i="1" a="1"/>
  <c r="WD30" i="1" s="1"/>
  <c r="WD33" i="1" a="1"/>
  <c r="WD33" i="1" s="1"/>
  <c r="WD32" i="1" a="1"/>
  <c r="WD32" i="1" s="1"/>
  <c r="WD44" i="1" a="1"/>
  <c r="WD44" i="1" s="1"/>
  <c r="WD28" i="1" a="1"/>
  <c r="WD28" i="1" s="1"/>
  <c r="WD40" i="1" a="1"/>
  <c r="WD40" i="1" s="1"/>
  <c r="WD47" i="1" a="1"/>
  <c r="WD47" i="1" s="1"/>
  <c r="RY48" i="1" a="1"/>
  <c r="RY48" i="1" s="1"/>
  <c r="RY49" i="1" s="1" a="1"/>
  <c r="RY49" i="1" s="1"/>
  <c r="RY23" i="1" a="1"/>
  <c r="RY23" i="1" s="1"/>
  <c r="RY22" i="1" a="1"/>
  <c r="RY22" i="1" s="1"/>
  <c r="RY38" i="1" a="1"/>
  <c r="RY38" i="1" s="1"/>
  <c r="RY41" i="1" a="1"/>
  <c r="RY41" i="1" s="1"/>
  <c r="RY24" i="1" a="1"/>
  <c r="RY24" i="1" s="1"/>
  <c r="RY31" i="1" a="1"/>
  <c r="RY31" i="1" s="1"/>
  <c r="RY29" i="1" a="1"/>
  <c r="RY29" i="1" s="1"/>
  <c r="RY26" i="1" a="1"/>
  <c r="RY26" i="1" s="1"/>
  <c r="RY35" i="1" a="1"/>
  <c r="RY35" i="1" s="1"/>
  <c r="RY46" i="1" a="1"/>
  <c r="RY46" i="1" s="1"/>
  <c r="RY39" i="1" a="1"/>
  <c r="RY39" i="1" s="1"/>
  <c r="RY47" i="1" a="1"/>
  <c r="RY47" i="1" s="1"/>
  <c r="RY25" i="1" a="1"/>
  <c r="RY25" i="1" s="1"/>
  <c r="RY32" i="1" a="1"/>
  <c r="RY32" i="1" s="1"/>
  <c r="RY30" i="1" a="1"/>
  <c r="RY30" i="1" s="1"/>
  <c r="RY33" i="1" a="1"/>
  <c r="RY33" i="1" s="1"/>
  <c r="RY34" i="1" a="1"/>
  <c r="RY34" i="1" s="1"/>
  <c r="RY45" i="1" a="1"/>
  <c r="RY45" i="1" s="1"/>
  <c r="RY28" i="1" a="1"/>
  <c r="RY28" i="1" s="1"/>
  <c r="RY27" i="1" a="1"/>
  <c r="RY27" i="1" s="1"/>
  <c r="RY44" i="1" a="1"/>
  <c r="RY44" i="1" s="1"/>
  <c r="RY40" i="1" a="1"/>
  <c r="RY40" i="1" s="1"/>
  <c r="VY48" i="1" a="1"/>
  <c r="VY48" i="1" s="1"/>
  <c r="VY49" i="1" s="1" a="1"/>
  <c r="VY49" i="1" s="1"/>
  <c r="VY23" i="1" a="1"/>
  <c r="VY23" i="1" s="1"/>
  <c r="VY22" i="1" a="1"/>
  <c r="VY22" i="1" s="1"/>
  <c r="VY41" i="1" a="1"/>
  <c r="VY41" i="1" s="1"/>
  <c r="VY28" i="1" a="1"/>
  <c r="VY28" i="1" s="1"/>
  <c r="VY25" i="1" a="1"/>
  <c r="VY25" i="1" s="1"/>
  <c r="VY31" i="1" a="1"/>
  <c r="VY31" i="1" s="1"/>
  <c r="VY32" i="1" a="1"/>
  <c r="VY32" i="1" s="1"/>
  <c r="VY35" i="1" a="1"/>
  <c r="VY35" i="1" s="1"/>
  <c r="VY39" i="1" a="1"/>
  <c r="VY39" i="1" s="1"/>
  <c r="VY24" i="1" a="1"/>
  <c r="VY24" i="1" s="1"/>
  <c r="VY30" i="1" a="1"/>
  <c r="VY30" i="1" s="1"/>
  <c r="VY33" i="1" a="1"/>
  <c r="VY33" i="1" s="1"/>
  <c r="VY34" i="1" a="1"/>
  <c r="VY34" i="1" s="1"/>
  <c r="VY46" i="1" a="1"/>
  <c r="VY46" i="1" s="1"/>
  <c r="VY45" i="1" a="1"/>
  <c r="VY45" i="1" s="1"/>
  <c r="VY26" i="1" a="1"/>
  <c r="VY26" i="1" s="1"/>
  <c r="VY38" i="1" a="1"/>
  <c r="VY38" i="1" s="1"/>
  <c r="VY27" i="1" a="1"/>
  <c r="VY27" i="1" s="1"/>
  <c r="VY29" i="1" a="1"/>
  <c r="VY29" i="1" s="1"/>
  <c r="VY40" i="1" a="1"/>
  <c r="VY40" i="1" s="1"/>
  <c r="VY47" i="1" a="1"/>
  <c r="VY47" i="1" s="1"/>
  <c r="VY44" i="1" a="1"/>
  <c r="VY44" i="1" s="1"/>
  <c r="VF48" i="1" a="1"/>
  <c r="VF48" i="1" s="1"/>
  <c r="VF49" i="1" s="1" a="1"/>
  <c r="VF49" i="1" s="1"/>
  <c r="VF23" i="1" a="1"/>
  <c r="VF23" i="1" s="1"/>
  <c r="VF22" i="1" a="1"/>
  <c r="VF22" i="1" s="1"/>
  <c r="VF26" i="1" a="1"/>
  <c r="VF26" i="1" s="1"/>
  <c r="VF35" i="1" a="1"/>
  <c r="VF35" i="1" s="1"/>
  <c r="VF28" i="1" a="1"/>
  <c r="VF28" i="1" s="1"/>
  <c r="VF46" i="1" a="1"/>
  <c r="VF46" i="1" s="1"/>
  <c r="VF34" i="1" a="1"/>
  <c r="VF34" i="1" s="1"/>
  <c r="VF45" i="1" a="1"/>
  <c r="VF45" i="1" s="1"/>
  <c r="VF27" i="1" a="1"/>
  <c r="VF27" i="1" s="1"/>
  <c r="VF38" i="1" a="1"/>
  <c r="VF38" i="1" s="1"/>
  <c r="VF32" i="1" a="1"/>
  <c r="VF32" i="1" s="1"/>
  <c r="VF41" i="1" a="1"/>
  <c r="VF41" i="1" s="1"/>
  <c r="VF25" i="1" a="1"/>
  <c r="VF25" i="1" s="1"/>
  <c r="VF39" i="1" a="1"/>
  <c r="VF39" i="1" s="1"/>
  <c r="VF31" i="1" a="1"/>
  <c r="VF31" i="1" s="1"/>
  <c r="VF30" i="1" a="1"/>
  <c r="VF30" i="1" s="1"/>
  <c r="VF33" i="1" a="1"/>
  <c r="VF33" i="1" s="1"/>
  <c r="VF29" i="1" a="1"/>
  <c r="VF29" i="1" s="1"/>
  <c r="VF47" i="1" a="1"/>
  <c r="VF47" i="1" s="1"/>
  <c r="VF44" i="1" a="1"/>
  <c r="VF44" i="1" s="1"/>
  <c r="VF24" i="1" a="1"/>
  <c r="VF24" i="1" s="1"/>
  <c r="VF40" i="1" a="1"/>
  <c r="VF40" i="1" s="1"/>
  <c r="RB48" i="1" a="1"/>
  <c r="RB48" i="1" s="1"/>
  <c r="RB49" i="1" s="1" a="1"/>
  <c r="RB49" i="1" s="1"/>
  <c r="RB23" i="1" a="1"/>
  <c r="RB23" i="1" s="1"/>
  <c r="RB22" i="1" a="1"/>
  <c r="RB22" i="1" s="1"/>
  <c r="RB35" i="1" a="1"/>
  <c r="RB35" i="1" s="1"/>
  <c r="RB34" i="1" a="1"/>
  <c r="RB34" i="1" s="1"/>
  <c r="RB29" i="1" a="1"/>
  <c r="RB29" i="1" s="1"/>
  <c r="RB24" i="1" a="1"/>
  <c r="RB24" i="1" s="1"/>
  <c r="RB30" i="1" a="1"/>
  <c r="RB30" i="1" s="1"/>
  <c r="RB33" i="1" a="1"/>
  <c r="RB33" i="1" s="1"/>
  <c r="RB26" i="1" a="1"/>
  <c r="RB26" i="1" s="1"/>
  <c r="RB32" i="1" a="1"/>
  <c r="RB32" i="1" s="1"/>
  <c r="RB31" i="1" a="1"/>
  <c r="RB31" i="1" s="1"/>
  <c r="RB38" i="1" a="1"/>
  <c r="RB38" i="1" s="1"/>
  <c r="RB40" i="1" a="1"/>
  <c r="RB40" i="1" s="1"/>
  <c r="RB39" i="1" a="1"/>
  <c r="RB39" i="1" s="1"/>
  <c r="RB28" i="1" a="1"/>
  <c r="RB28" i="1" s="1"/>
  <c r="RB25" i="1" a="1"/>
  <c r="RB25" i="1" s="1"/>
  <c r="RB46" i="1" a="1"/>
  <c r="RB46" i="1" s="1"/>
  <c r="RB41" i="1" a="1"/>
  <c r="RB41" i="1" s="1"/>
  <c r="RB45" i="1" a="1"/>
  <c r="RB45" i="1" s="1"/>
  <c r="RB47" i="1" a="1"/>
  <c r="RB47" i="1" s="1"/>
  <c r="RB44" i="1" a="1"/>
  <c r="RB44" i="1" s="1"/>
  <c r="RB27" i="1" a="1"/>
  <c r="RB27" i="1" s="1"/>
  <c r="SI48" i="1" a="1"/>
  <c r="SI48" i="1" s="1"/>
  <c r="SI49" i="1" s="1" a="1"/>
  <c r="SI49" i="1" s="1"/>
  <c r="SI23" i="1" a="1"/>
  <c r="SI23" i="1" s="1"/>
  <c r="SI22" i="1" a="1"/>
  <c r="SI22" i="1" s="1"/>
  <c r="SI41" i="1" a="1"/>
  <c r="SI41" i="1" s="1"/>
  <c r="SI45" i="1" a="1"/>
  <c r="SI45" i="1" s="1"/>
  <c r="SI32" i="1" a="1"/>
  <c r="SI32" i="1" s="1"/>
  <c r="SI31" i="1" a="1"/>
  <c r="SI31" i="1" s="1"/>
  <c r="SI46" i="1" a="1"/>
  <c r="SI46" i="1" s="1"/>
  <c r="SI34" i="1" a="1"/>
  <c r="SI34" i="1" s="1"/>
  <c r="SI39" i="1" a="1"/>
  <c r="SI39" i="1" s="1"/>
  <c r="SI30" i="1" a="1"/>
  <c r="SI30" i="1" s="1"/>
  <c r="SI33" i="1" a="1"/>
  <c r="SI33" i="1" s="1"/>
  <c r="SI25" i="1" a="1"/>
  <c r="SI25" i="1" s="1"/>
  <c r="SI35" i="1" a="1"/>
  <c r="SI35" i="1" s="1"/>
  <c r="SI47" i="1" a="1"/>
  <c r="SI47" i="1" s="1"/>
  <c r="SI24" i="1" a="1"/>
  <c r="SI24" i="1" s="1"/>
  <c r="SI27" i="1" a="1"/>
  <c r="SI27" i="1" s="1"/>
  <c r="SI44" i="1" a="1"/>
  <c r="SI44" i="1" s="1"/>
  <c r="SI29" i="1" a="1"/>
  <c r="SI29" i="1" s="1"/>
  <c r="SI26" i="1" a="1"/>
  <c r="SI26" i="1" s="1"/>
  <c r="SI40" i="1" a="1"/>
  <c r="SI40" i="1" s="1"/>
  <c r="SI28" i="1" a="1"/>
  <c r="SI28" i="1" s="1"/>
  <c r="SI38" i="1" a="1"/>
  <c r="SI38" i="1" s="1"/>
  <c r="UF48" i="1" a="1"/>
  <c r="UF48" i="1" s="1"/>
  <c r="UF49" i="1" s="1" a="1"/>
  <c r="UF49" i="1" s="1"/>
  <c r="UF23" i="1" a="1"/>
  <c r="UF23" i="1" s="1"/>
  <c r="UF22" i="1" a="1"/>
  <c r="UF22" i="1" s="1"/>
  <c r="UF29" i="1" a="1"/>
  <c r="UF29" i="1" s="1"/>
  <c r="UF24" i="1" a="1"/>
  <c r="UF24" i="1" s="1"/>
  <c r="UF33" i="1" a="1"/>
  <c r="UF33" i="1" s="1"/>
  <c r="UF34" i="1" a="1"/>
  <c r="UF34" i="1" s="1"/>
  <c r="UF35" i="1" a="1"/>
  <c r="UF35" i="1" s="1"/>
  <c r="UF38" i="1" a="1"/>
  <c r="UF38" i="1" s="1"/>
  <c r="UF46" i="1" a="1"/>
  <c r="UF46" i="1" s="1"/>
  <c r="UF41" i="1" a="1"/>
  <c r="UF41" i="1" s="1"/>
  <c r="UF39" i="1" a="1"/>
  <c r="UF39" i="1" s="1"/>
  <c r="UF45" i="1" a="1"/>
  <c r="UF45" i="1" s="1"/>
  <c r="UF25" i="1" a="1"/>
  <c r="UF25" i="1" s="1"/>
  <c r="UF32" i="1" a="1"/>
  <c r="UF32" i="1" s="1"/>
  <c r="UF28" i="1" a="1"/>
  <c r="UF28" i="1" s="1"/>
  <c r="UF40" i="1" a="1"/>
  <c r="UF40" i="1" s="1"/>
  <c r="UF30" i="1" a="1"/>
  <c r="UF30" i="1" s="1"/>
  <c r="UF31" i="1" a="1"/>
  <c r="UF31" i="1" s="1"/>
  <c r="UF47" i="1" a="1"/>
  <c r="UF47" i="1" s="1"/>
  <c r="UF26" i="1" a="1"/>
  <c r="UF26" i="1" s="1"/>
  <c r="UF27" i="1" a="1"/>
  <c r="UF27" i="1" s="1"/>
  <c r="UF44" i="1" a="1"/>
  <c r="UF44" i="1" s="1"/>
  <c r="WT48" i="1" a="1"/>
  <c r="WT48" i="1" s="1"/>
  <c r="WT49" i="1" s="1" a="1"/>
  <c r="WT49" i="1" s="1"/>
  <c r="WT23" i="1" a="1"/>
  <c r="WT23" i="1" s="1"/>
  <c r="WT22" i="1" a="1"/>
  <c r="WT22" i="1" s="1"/>
  <c r="WT25" i="1" a="1"/>
  <c r="WT25" i="1" s="1"/>
  <c r="WT35" i="1" a="1"/>
  <c r="WT35" i="1" s="1"/>
  <c r="WT24" i="1" a="1"/>
  <c r="WT24" i="1" s="1"/>
  <c r="WT29" i="1" a="1"/>
  <c r="WT29" i="1" s="1"/>
  <c r="WT38" i="1" a="1"/>
  <c r="WT38" i="1" s="1"/>
  <c r="WT47" i="1" a="1"/>
  <c r="WT47" i="1" s="1"/>
  <c r="WT27" i="1" a="1"/>
  <c r="WT27" i="1" s="1"/>
  <c r="WT26" i="1" a="1"/>
  <c r="WT26" i="1" s="1"/>
  <c r="WT30" i="1" a="1"/>
  <c r="WT30" i="1" s="1"/>
  <c r="WT33" i="1" a="1"/>
  <c r="WT33" i="1" s="1"/>
  <c r="WT45" i="1" a="1"/>
  <c r="WT45" i="1" s="1"/>
  <c r="WT34" i="1" a="1"/>
  <c r="WT34" i="1" s="1"/>
  <c r="WT31" i="1" a="1"/>
  <c r="WT31" i="1" s="1"/>
  <c r="WT32" i="1" a="1"/>
  <c r="WT32" i="1" s="1"/>
  <c r="WT41" i="1" a="1"/>
  <c r="WT41" i="1" s="1"/>
  <c r="WT28" i="1" a="1"/>
  <c r="WT28" i="1" s="1"/>
  <c r="WT46" i="1" a="1"/>
  <c r="WT46" i="1" s="1"/>
  <c r="WT44" i="1" a="1"/>
  <c r="WT44" i="1" s="1"/>
  <c r="WT40" i="1" a="1"/>
  <c r="WT40" i="1" s="1"/>
  <c r="WT39" i="1" a="1"/>
  <c r="WT39" i="1" s="1"/>
  <c r="SO48" i="1" a="1"/>
  <c r="SO48" i="1" s="1"/>
  <c r="SO49" i="1" s="1" a="1"/>
  <c r="SO49" i="1" s="1"/>
  <c r="SO23" i="1" a="1"/>
  <c r="SO23" i="1" s="1"/>
  <c r="SO22" i="1" a="1"/>
  <c r="SO22" i="1" s="1"/>
  <c r="SO46" i="1" a="1"/>
  <c r="SO46" i="1" s="1"/>
  <c r="SO39" i="1" a="1"/>
  <c r="SO39" i="1" s="1"/>
  <c r="SO34" i="1" a="1"/>
  <c r="SO34" i="1" s="1"/>
  <c r="SO27" i="1" a="1"/>
  <c r="SO27" i="1" s="1"/>
  <c r="SO31" i="1" a="1"/>
  <c r="SO31" i="1" s="1"/>
  <c r="SO25" i="1" a="1"/>
  <c r="SO25" i="1" s="1"/>
  <c r="SO35" i="1" a="1"/>
  <c r="SO35" i="1" s="1"/>
  <c r="SO26" i="1" a="1"/>
  <c r="SO26" i="1" s="1"/>
  <c r="SO47" i="1" a="1"/>
  <c r="SO47" i="1" s="1"/>
  <c r="SO30" i="1" a="1"/>
  <c r="SO30" i="1" s="1"/>
  <c r="SO33" i="1" a="1"/>
  <c r="SO33" i="1" s="1"/>
  <c r="SO45" i="1" a="1"/>
  <c r="SO45" i="1" s="1"/>
  <c r="SO32" i="1" a="1"/>
  <c r="SO32" i="1" s="1"/>
  <c r="SO41" i="1" a="1"/>
  <c r="SO41" i="1" s="1"/>
  <c r="SO24" i="1" a="1"/>
  <c r="SO24" i="1" s="1"/>
  <c r="SO29" i="1" a="1"/>
  <c r="SO29" i="1" s="1"/>
  <c r="SO38" i="1" a="1"/>
  <c r="SO38" i="1" s="1"/>
  <c r="SO28" i="1" a="1"/>
  <c r="SO28" i="1" s="1"/>
  <c r="SO44" i="1" a="1"/>
  <c r="SO44" i="1" s="1"/>
  <c r="SO40" i="1" a="1"/>
  <c r="SO40" i="1" s="1"/>
  <c r="XC48" i="1" a="1"/>
  <c r="XC48" i="1" s="1"/>
  <c r="XC49" i="1" s="1" a="1"/>
  <c r="XC49" i="1" s="1"/>
  <c r="XC23" i="1" a="1"/>
  <c r="XC23" i="1" s="1"/>
  <c r="XC22" i="1" a="1"/>
  <c r="XC22" i="1" s="1"/>
  <c r="XC25" i="1" a="1"/>
  <c r="XC25" i="1" s="1"/>
  <c r="XC41" i="1" a="1"/>
  <c r="XC41" i="1" s="1"/>
  <c r="XC34" i="1" a="1"/>
  <c r="XC34" i="1" s="1"/>
  <c r="XC45" i="1" a="1"/>
  <c r="XC45" i="1" s="1"/>
  <c r="XC39" i="1" a="1"/>
  <c r="XC39" i="1" s="1"/>
  <c r="XC31" i="1" a="1"/>
  <c r="XC31" i="1" s="1"/>
  <c r="XC32" i="1" a="1"/>
  <c r="XC32" i="1" s="1"/>
  <c r="XC30" i="1" a="1"/>
  <c r="XC30" i="1" s="1"/>
  <c r="XC33" i="1" a="1"/>
  <c r="XC33" i="1" s="1"/>
  <c r="XC38" i="1" a="1"/>
  <c r="XC38" i="1" s="1"/>
  <c r="XC46" i="1" a="1"/>
  <c r="XC46" i="1" s="1"/>
  <c r="XC35" i="1" a="1"/>
  <c r="XC35" i="1" s="1"/>
  <c r="XC24" i="1" a="1"/>
  <c r="XC24" i="1" s="1"/>
  <c r="XC29" i="1" a="1"/>
  <c r="XC29" i="1" s="1"/>
  <c r="XC28" i="1" a="1"/>
  <c r="XC28" i="1" s="1"/>
  <c r="XC26" i="1" a="1"/>
  <c r="XC26" i="1" s="1"/>
  <c r="XC40" i="1" a="1"/>
  <c r="XC40" i="1" s="1"/>
  <c r="XC47" i="1" a="1"/>
  <c r="XC47" i="1" s="1"/>
  <c r="XC44" i="1" a="1"/>
  <c r="XC44" i="1" s="1"/>
  <c r="XC27" i="1" a="1"/>
  <c r="XC27" i="1" s="1"/>
  <c r="WJ48" i="1" a="1"/>
  <c r="WJ48" i="1" s="1"/>
  <c r="WJ49" i="1" s="1" a="1"/>
  <c r="WJ49" i="1" s="1"/>
  <c r="WJ23" i="1" a="1"/>
  <c r="WJ23" i="1" s="1"/>
  <c r="WJ22" i="1" a="1"/>
  <c r="WJ22" i="1" s="1"/>
  <c r="WJ35" i="1" a="1"/>
  <c r="WJ35" i="1" s="1"/>
  <c r="WJ46" i="1" a="1"/>
  <c r="WJ46" i="1" s="1"/>
  <c r="WJ30" i="1" a="1"/>
  <c r="WJ30" i="1" s="1"/>
  <c r="WJ40" i="1" a="1"/>
  <c r="WJ40" i="1" s="1"/>
  <c r="WJ41" i="1" a="1"/>
  <c r="WJ41" i="1" s="1"/>
  <c r="WJ34" i="1" a="1"/>
  <c r="WJ34" i="1" s="1"/>
  <c r="WJ33" i="1" a="1"/>
  <c r="WJ33" i="1" s="1"/>
  <c r="WJ45" i="1" a="1"/>
  <c r="WJ45" i="1" s="1"/>
  <c r="WJ38" i="1" a="1"/>
  <c r="WJ38" i="1" s="1"/>
  <c r="WJ32" i="1" a="1"/>
  <c r="WJ32" i="1" s="1"/>
  <c r="WJ25" i="1" a="1"/>
  <c r="WJ25" i="1" s="1"/>
  <c r="WJ39" i="1" a="1"/>
  <c r="WJ39" i="1" s="1"/>
  <c r="WJ31" i="1" a="1"/>
  <c r="WJ31" i="1" s="1"/>
  <c r="WJ28" i="1" a="1"/>
  <c r="WJ28" i="1" s="1"/>
  <c r="WJ44" i="1" a="1"/>
  <c r="WJ44" i="1" s="1"/>
  <c r="WJ26" i="1" a="1"/>
  <c r="WJ26" i="1" s="1"/>
  <c r="WJ24" i="1" a="1"/>
  <c r="WJ24" i="1" s="1"/>
  <c r="WJ27" i="1" a="1"/>
  <c r="WJ27" i="1" s="1"/>
  <c r="WJ47" i="1" a="1"/>
  <c r="WJ47" i="1" s="1"/>
  <c r="WJ29" i="1" a="1"/>
  <c r="WJ29" i="1" s="1"/>
  <c r="SF48" i="1" a="1"/>
  <c r="SF48" i="1" s="1"/>
  <c r="SF49" i="1" s="1" a="1"/>
  <c r="SF49" i="1" s="1"/>
  <c r="SF23" i="1" a="1"/>
  <c r="SF23" i="1" s="1"/>
  <c r="SF22" i="1" a="1"/>
  <c r="SF22" i="1" s="1"/>
  <c r="SF34" i="1" a="1"/>
  <c r="SF34" i="1" s="1"/>
  <c r="SF27" i="1" a="1"/>
  <c r="SF27" i="1" s="1"/>
  <c r="SF39" i="1" a="1"/>
  <c r="SF39" i="1" s="1"/>
  <c r="SF24" i="1" a="1"/>
  <c r="SF24" i="1" s="1"/>
  <c r="SF30" i="1" a="1"/>
  <c r="SF30" i="1" s="1"/>
  <c r="SF33" i="1" a="1"/>
  <c r="SF33" i="1" s="1"/>
  <c r="SF45" i="1" a="1"/>
  <c r="SF45" i="1" s="1"/>
  <c r="SF38" i="1" a="1"/>
  <c r="SF38" i="1" s="1"/>
  <c r="SF26" i="1" a="1"/>
  <c r="SF26" i="1" s="1"/>
  <c r="SF32" i="1" a="1"/>
  <c r="SF32" i="1" s="1"/>
  <c r="SF31" i="1" a="1"/>
  <c r="SF31" i="1" s="1"/>
  <c r="SF40" i="1" a="1"/>
  <c r="SF40" i="1" s="1"/>
  <c r="SF46" i="1" a="1"/>
  <c r="SF46" i="1" s="1"/>
  <c r="SF35" i="1" a="1"/>
  <c r="SF35" i="1" s="1"/>
  <c r="SF41" i="1" a="1"/>
  <c r="SF41" i="1" s="1"/>
  <c r="SF25" i="1" a="1"/>
  <c r="SF25" i="1" s="1"/>
  <c r="SF29" i="1" a="1"/>
  <c r="SF29" i="1" s="1"/>
  <c r="SF28" i="1" a="1"/>
  <c r="SF28" i="1" s="1"/>
  <c r="SF47" i="1" a="1"/>
  <c r="SF47" i="1" s="1"/>
  <c r="SF44" i="1" a="1"/>
  <c r="SF44" i="1" s="1"/>
  <c r="TM48" i="1" a="1"/>
  <c r="TM48" i="1" s="1"/>
  <c r="TM49" i="1" s="1" a="1"/>
  <c r="TM49" i="1" s="1"/>
  <c r="TM23" i="1" a="1"/>
  <c r="TM23" i="1" s="1"/>
  <c r="TM22" i="1" a="1"/>
  <c r="TM22" i="1" s="1"/>
  <c r="TM45" i="1" a="1"/>
  <c r="TM45" i="1" s="1"/>
  <c r="TM27" i="1" a="1"/>
  <c r="TM27" i="1" s="1"/>
  <c r="TM25" i="1" a="1"/>
  <c r="TM25" i="1" s="1"/>
  <c r="TM26" i="1" a="1"/>
  <c r="TM26" i="1" s="1"/>
  <c r="TM32" i="1" a="1"/>
  <c r="TM32" i="1" s="1"/>
  <c r="TM31" i="1" a="1"/>
  <c r="TM31" i="1" s="1"/>
  <c r="TM35" i="1" a="1"/>
  <c r="TM35" i="1" s="1"/>
  <c r="TM39" i="1" a="1"/>
  <c r="TM39" i="1" s="1"/>
  <c r="TM30" i="1" a="1"/>
  <c r="TM30" i="1" s="1"/>
  <c r="TM33" i="1" a="1"/>
  <c r="TM33" i="1" s="1"/>
  <c r="TM34" i="1" a="1"/>
  <c r="TM34" i="1" s="1"/>
  <c r="TM29" i="1" a="1"/>
  <c r="TM29" i="1" s="1"/>
  <c r="TM41" i="1" a="1"/>
  <c r="TM41" i="1" s="1"/>
  <c r="TM44" i="1" a="1"/>
  <c r="TM44" i="1" s="1"/>
  <c r="TM28" i="1" a="1"/>
  <c r="TM28" i="1" s="1"/>
  <c r="TM24" i="1" a="1"/>
  <c r="TM24" i="1" s="1"/>
  <c r="TM38" i="1" a="1"/>
  <c r="TM38" i="1" s="1"/>
  <c r="TM47" i="1" a="1"/>
  <c r="TM47" i="1" s="1"/>
  <c r="TM46" i="1" a="1"/>
  <c r="TM46" i="1" s="1"/>
  <c r="TM40" i="1" a="1"/>
  <c r="TM40" i="1" s="1"/>
  <c r="UV48" i="1" a="1"/>
  <c r="UV48" i="1" s="1"/>
  <c r="UV49" i="1" s="1" a="1"/>
  <c r="UV49" i="1" s="1"/>
  <c r="UV22" i="1" a="1"/>
  <c r="UV22" i="1" s="1"/>
  <c r="UV23" i="1" a="1"/>
  <c r="UV23" i="1" s="1"/>
  <c r="UV24" i="1" a="1"/>
  <c r="UV24" i="1" s="1"/>
  <c r="UV31" i="1" a="1"/>
  <c r="UV31" i="1" s="1"/>
  <c r="UV33" i="1" a="1"/>
  <c r="UV33" i="1" s="1"/>
  <c r="UV35" i="1" a="1"/>
  <c r="UV35" i="1" s="1"/>
  <c r="UV38" i="1" a="1"/>
  <c r="UV38" i="1" s="1"/>
  <c r="UV40" i="1" a="1"/>
  <c r="UV40" i="1" s="1"/>
  <c r="UV39" i="1" a="1"/>
  <c r="UV39" i="1" s="1"/>
  <c r="UV46" i="1" a="1"/>
  <c r="UV46" i="1" s="1"/>
  <c r="UV25" i="1" a="1"/>
  <c r="UV25" i="1" s="1"/>
  <c r="UV26" i="1" a="1"/>
  <c r="UV26" i="1" s="1"/>
  <c r="UV41" i="1" a="1"/>
  <c r="UV41" i="1" s="1"/>
  <c r="UV45" i="1" a="1"/>
  <c r="UV45" i="1" s="1"/>
  <c r="UV30" i="1" a="1"/>
  <c r="UV30" i="1" s="1"/>
  <c r="UV34" i="1" a="1"/>
  <c r="UV34" i="1" s="1"/>
  <c r="UV32" i="1" a="1"/>
  <c r="UV32" i="1" s="1"/>
  <c r="UV29" i="1" a="1"/>
  <c r="UV29" i="1" s="1"/>
  <c r="UV28" i="1" a="1"/>
  <c r="UV28" i="1" s="1"/>
  <c r="UV47" i="1" a="1"/>
  <c r="UV47" i="1" s="1"/>
  <c r="UV44" i="1" a="1"/>
  <c r="UV44" i="1" s="1"/>
  <c r="UV27" i="1" a="1"/>
  <c r="UV27" i="1" s="1"/>
  <c r="XJ48" i="1" a="1"/>
  <c r="XJ48" i="1" s="1"/>
  <c r="XJ49" i="1" s="1" a="1"/>
  <c r="XJ49" i="1" s="1"/>
  <c r="XJ22" i="1" a="1"/>
  <c r="XJ22" i="1" s="1"/>
  <c r="XJ23" i="1" a="1"/>
  <c r="XJ23" i="1" s="1"/>
  <c r="XJ47" i="1" a="1"/>
  <c r="XJ47" i="1" s="1"/>
  <c r="XJ24" i="1" a="1"/>
  <c r="XJ24" i="1" s="1"/>
  <c r="XJ29" i="1" a="1"/>
  <c r="XJ29" i="1" s="1"/>
  <c r="XJ30" i="1" a="1"/>
  <c r="XJ30" i="1" s="1"/>
  <c r="XJ35" i="1" a="1"/>
  <c r="XJ35" i="1" s="1"/>
  <c r="XJ38" i="1" a="1"/>
  <c r="XJ38" i="1" s="1"/>
  <c r="XJ27" i="1" a="1"/>
  <c r="XJ27" i="1" s="1"/>
  <c r="XJ33" i="1" a="1"/>
  <c r="XJ33" i="1" s="1"/>
  <c r="XJ26" i="1" a="1"/>
  <c r="XJ26" i="1" s="1"/>
  <c r="XJ45" i="1" a="1"/>
  <c r="XJ45" i="1" s="1"/>
  <c r="XJ34" i="1" a="1"/>
  <c r="XJ34" i="1" s="1"/>
  <c r="XJ46" i="1" a="1"/>
  <c r="XJ46" i="1" s="1"/>
  <c r="XJ39" i="1" a="1"/>
  <c r="XJ39" i="1" s="1"/>
  <c r="XJ32" i="1" a="1"/>
  <c r="XJ32" i="1" s="1"/>
  <c r="XJ41" i="1" a="1"/>
  <c r="XJ41" i="1" s="1"/>
  <c r="XJ25" i="1" a="1"/>
  <c r="XJ25" i="1" s="1"/>
  <c r="XJ44" i="1" a="1"/>
  <c r="XJ44" i="1" s="1"/>
  <c r="XJ40" i="1" a="1"/>
  <c r="XJ40" i="1" s="1"/>
  <c r="XJ31" i="1" a="1"/>
  <c r="XJ31" i="1" s="1"/>
  <c r="XJ28" i="1" a="1"/>
  <c r="XJ28" i="1" s="1"/>
  <c r="TE48" i="1" a="1"/>
  <c r="TE48" i="1" s="1"/>
  <c r="TE49" i="1" s="1" a="1"/>
  <c r="TE49" i="1" s="1"/>
  <c r="TE23" i="1" a="1"/>
  <c r="TE23" i="1" s="1"/>
  <c r="TE22" i="1" a="1"/>
  <c r="TE22" i="1" s="1"/>
  <c r="TE27" i="1" a="1"/>
  <c r="TE27" i="1" s="1"/>
  <c r="TE34" i="1" a="1"/>
  <c r="TE34" i="1" s="1"/>
  <c r="TE35" i="1" a="1"/>
  <c r="TE35" i="1" s="1"/>
  <c r="TE31" i="1" a="1"/>
  <c r="TE31" i="1" s="1"/>
  <c r="TE30" i="1" a="1"/>
  <c r="TE30" i="1" s="1"/>
  <c r="TE26" i="1" a="1"/>
  <c r="TE26" i="1" s="1"/>
  <c r="TE33" i="1" a="1"/>
  <c r="TE33" i="1" s="1"/>
  <c r="TE47" i="1" a="1"/>
  <c r="TE47" i="1" s="1"/>
  <c r="TE45" i="1" a="1"/>
  <c r="TE45" i="1" s="1"/>
  <c r="TE44" i="1" a="1"/>
  <c r="TE44" i="1" s="1"/>
  <c r="TE41" i="1" a="1"/>
  <c r="TE41" i="1" s="1"/>
  <c r="TE32" i="1" a="1"/>
  <c r="TE32" i="1" s="1"/>
  <c r="TE46" i="1" a="1"/>
  <c r="TE46" i="1" s="1"/>
  <c r="TE39" i="1" a="1"/>
  <c r="TE39" i="1" s="1"/>
  <c r="TE25" i="1" a="1"/>
  <c r="TE25" i="1" s="1"/>
  <c r="TE29" i="1" a="1"/>
  <c r="TE29" i="1" s="1"/>
  <c r="TE24" i="1" a="1"/>
  <c r="TE24" i="1" s="1"/>
  <c r="TE40" i="1" a="1"/>
  <c r="TE40" i="1" s="1"/>
  <c r="TE38" i="1" a="1"/>
  <c r="TE38" i="1" s="1"/>
  <c r="TE28" i="1" a="1"/>
  <c r="TE28" i="1" s="1"/>
  <c r="QM48" i="1" a="1"/>
  <c r="QM48" i="1" s="1"/>
  <c r="QM49" i="1" s="1" a="1"/>
  <c r="QM49" i="1" s="1"/>
  <c r="QM23" i="1" a="1"/>
  <c r="QM23" i="1" s="1"/>
  <c r="QM22" i="1" a="1"/>
  <c r="QM22" i="1" s="1"/>
  <c r="QM41" i="1" a="1"/>
  <c r="QM41" i="1" s="1"/>
  <c r="QM45" i="1" a="1"/>
  <c r="QM45" i="1" s="1"/>
  <c r="QM46" i="1" a="1"/>
  <c r="QM46" i="1" s="1"/>
  <c r="QM31" i="1" a="1"/>
  <c r="QM31" i="1" s="1"/>
  <c r="QM28" i="1" a="1"/>
  <c r="QM28" i="1" s="1"/>
  <c r="QM40" i="1" a="1"/>
  <c r="QM40" i="1" s="1"/>
  <c r="QM39" i="1" a="1"/>
  <c r="QM39" i="1" s="1"/>
  <c r="QM32" i="1" a="1"/>
  <c r="QM32" i="1" s="1"/>
  <c r="QM25" i="1" a="1"/>
  <c r="QM25" i="1" s="1"/>
  <c r="QM30" i="1" a="1"/>
  <c r="QM30" i="1" s="1"/>
  <c r="QM34" i="1" a="1"/>
  <c r="QM34" i="1" s="1"/>
  <c r="QM33" i="1" a="1"/>
  <c r="QM33" i="1" s="1"/>
  <c r="QM35" i="1" a="1"/>
  <c r="QM35" i="1" s="1"/>
  <c r="QM38" i="1" a="1"/>
  <c r="QM38" i="1" s="1"/>
  <c r="QM24" i="1" a="1"/>
  <c r="QM24" i="1" s="1"/>
  <c r="QM26" i="1" a="1"/>
  <c r="QM26" i="1" s="1"/>
  <c r="QM29" i="1" a="1"/>
  <c r="QM29" i="1" s="1"/>
  <c r="QM47" i="1" a="1"/>
  <c r="QM47" i="1" s="1"/>
  <c r="QM27" i="1" a="1"/>
  <c r="QM27" i="1" s="1"/>
  <c r="QM44" i="1" a="1"/>
  <c r="QM44" i="1" s="1"/>
  <c r="XG48" i="1" a="1"/>
  <c r="XG48" i="1" s="1"/>
  <c r="XG49" i="1" s="1" a="1"/>
  <c r="XG49" i="1" s="1"/>
  <c r="XG23" i="1" a="1"/>
  <c r="XG23" i="1" s="1"/>
  <c r="XG22" i="1" a="1"/>
  <c r="XG22" i="1" s="1"/>
  <c r="XG26" i="1" a="1"/>
  <c r="XG26" i="1" s="1"/>
  <c r="XG32" i="1" a="1"/>
  <c r="XG32" i="1" s="1"/>
  <c r="XG31" i="1" a="1"/>
  <c r="XG31" i="1" s="1"/>
  <c r="XG29" i="1" a="1"/>
  <c r="XG29" i="1" s="1"/>
  <c r="XG46" i="1" a="1"/>
  <c r="XG46" i="1" s="1"/>
  <c r="XG24" i="1" a="1"/>
  <c r="XG24" i="1" s="1"/>
  <c r="XG30" i="1" a="1"/>
  <c r="XG30" i="1" s="1"/>
  <c r="XG33" i="1" a="1"/>
  <c r="XG33" i="1" s="1"/>
  <c r="XG39" i="1" a="1"/>
  <c r="XG39" i="1" s="1"/>
  <c r="XG35" i="1" a="1"/>
  <c r="XG35" i="1" s="1"/>
  <c r="XG25" i="1" a="1"/>
  <c r="XG25" i="1" s="1"/>
  <c r="XG34" i="1" a="1"/>
  <c r="XG34" i="1" s="1"/>
  <c r="XG45" i="1" a="1"/>
  <c r="XG45" i="1" s="1"/>
  <c r="XG47" i="1" a="1"/>
  <c r="XG47" i="1" s="1"/>
  <c r="XG41" i="1" a="1"/>
  <c r="XG41" i="1" s="1"/>
  <c r="XG44" i="1" a="1"/>
  <c r="XG44" i="1" s="1"/>
  <c r="XG28" i="1" a="1"/>
  <c r="XG28" i="1" s="1"/>
  <c r="XG38" i="1" a="1"/>
  <c r="XG38" i="1" s="1"/>
  <c r="XG40" i="1" a="1"/>
  <c r="XG40" i="1" s="1"/>
  <c r="XG27" i="1" a="1"/>
  <c r="XG27" i="1" s="1"/>
  <c r="TJ48" i="1" a="1"/>
  <c r="TJ48" i="1" s="1"/>
  <c r="TJ49" i="1" s="1" a="1"/>
  <c r="TJ49" i="1" s="1"/>
  <c r="TJ23" i="1" a="1"/>
  <c r="TJ23" i="1" s="1"/>
  <c r="TJ22" i="1" a="1"/>
  <c r="TJ22" i="1" s="1"/>
  <c r="TJ33" i="1" a="1"/>
  <c r="TJ33" i="1" s="1"/>
  <c r="TJ45" i="1" a="1"/>
  <c r="TJ45" i="1" s="1"/>
  <c r="TJ38" i="1" a="1"/>
  <c r="TJ38" i="1" s="1"/>
  <c r="TJ26" i="1" a="1"/>
  <c r="TJ26" i="1" s="1"/>
  <c r="TJ32" i="1" a="1"/>
  <c r="TJ32" i="1" s="1"/>
  <c r="TJ40" i="1" a="1"/>
  <c r="TJ40" i="1" s="1"/>
  <c r="TJ46" i="1" a="1"/>
  <c r="TJ46" i="1" s="1"/>
  <c r="TJ24" i="1" a="1"/>
  <c r="TJ24" i="1" s="1"/>
  <c r="TJ27" i="1" a="1"/>
  <c r="TJ27" i="1" s="1"/>
  <c r="TJ34" i="1" a="1"/>
  <c r="TJ34" i="1" s="1"/>
  <c r="TJ41" i="1" a="1"/>
  <c r="TJ41" i="1" s="1"/>
  <c r="TJ35" i="1" a="1"/>
  <c r="TJ35" i="1" s="1"/>
  <c r="TJ25" i="1" a="1"/>
  <c r="TJ25" i="1" s="1"/>
  <c r="TJ39" i="1" a="1"/>
  <c r="TJ39" i="1" s="1"/>
  <c r="TJ31" i="1" a="1"/>
  <c r="TJ31" i="1" s="1"/>
  <c r="TJ29" i="1" a="1"/>
  <c r="TJ29" i="1" s="1"/>
  <c r="TJ28" i="1" a="1"/>
  <c r="TJ28" i="1" s="1"/>
  <c r="TJ47" i="1" a="1"/>
  <c r="TJ47" i="1" s="1"/>
  <c r="TJ30" i="1" a="1"/>
  <c r="TJ30" i="1" s="1"/>
  <c r="TJ44" i="1" a="1"/>
  <c r="TJ44" i="1" s="1"/>
  <c r="UQ48" i="1" a="1"/>
  <c r="UQ48" i="1" s="1"/>
  <c r="UQ49" i="1" s="1" a="1"/>
  <c r="UQ49" i="1" s="1"/>
  <c r="UQ22" i="1" a="1"/>
  <c r="UQ22" i="1" s="1"/>
  <c r="UQ23" i="1" a="1"/>
  <c r="UQ23" i="1" s="1"/>
  <c r="UQ25" i="1" a="1"/>
  <c r="UQ25" i="1" s="1"/>
  <c r="UQ34" i="1" a="1"/>
  <c r="UQ34" i="1" s="1"/>
  <c r="UQ45" i="1" a="1"/>
  <c r="UQ45" i="1" s="1"/>
  <c r="UQ39" i="1" a="1"/>
  <c r="UQ39" i="1" s="1"/>
  <c r="UQ32" i="1" a="1"/>
  <c r="UQ32" i="1" s="1"/>
  <c r="UQ31" i="1" a="1"/>
  <c r="UQ31" i="1" s="1"/>
  <c r="UQ30" i="1" a="1"/>
  <c r="UQ30" i="1" s="1"/>
  <c r="UQ33" i="1" a="1"/>
  <c r="UQ33" i="1" s="1"/>
  <c r="UQ41" i="1" a="1"/>
  <c r="UQ41" i="1" s="1"/>
  <c r="UQ46" i="1" a="1"/>
  <c r="UQ46" i="1" s="1"/>
  <c r="UQ35" i="1" a="1"/>
  <c r="UQ35" i="1" s="1"/>
  <c r="UQ29" i="1" a="1"/>
  <c r="UQ29" i="1" s="1"/>
  <c r="UQ44" i="1" a="1"/>
  <c r="UQ44" i="1" s="1"/>
  <c r="UQ28" i="1" a="1"/>
  <c r="UQ28" i="1" s="1"/>
  <c r="UQ27" i="1" a="1"/>
  <c r="UQ27" i="1" s="1"/>
  <c r="UQ26" i="1" a="1"/>
  <c r="UQ26" i="1" s="1"/>
  <c r="UQ38" i="1" a="1"/>
  <c r="UQ38" i="1" s="1"/>
  <c r="UQ24" i="1" a="1"/>
  <c r="UQ24" i="1" s="1"/>
  <c r="UQ40" i="1" a="1"/>
  <c r="UQ40" i="1" s="1"/>
  <c r="UQ47" i="1" a="1"/>
  <c r="UQ47" i="1" s="1"/>
  <c r="VL48" i="1" a="1"/>
  <c r="VL48" i="1" s="1"/>
  <c r="VL49" i="1" s="1" a="1"/>
  <c r="VL49" i="1" s="1"/>
  <c r="VL23" i="1" a="1"/>
  <c r="VL23" i="1" s="1"/>
  <c r="VL22" i="1" a="1"/>
  <c r="VL22" i="1" s="1"/>
  <c r="VL40" i="1" a="1"/>
  <c r="VL40" i="1" s="1"/>
  <c r="VL26" i="1" a="1"/>
  <c r="VL26" i="1" s="1"/>
  <c r="VL39" i="1" a="1"/>
  <c r="VL39" i="1" s="1"/>
  <c r="VL24" i="1" a="1"/>
  <c r="VL24" i="1" s="1"/>
  <c r="VL33" i="1" a="1"/>
  <c r="VL33" i="1" s="1"/>
  <c r="VL25" i="1" a="1"/>
  <c r="VL25" i="1" s="1"/>
  <c r="VL35" i="1" a="1"/>
  <c r="VL35" i="1" s="1"/>
  <c r="VL38" i="1" a="1"/>
  <c r="VL38" i="1" s="1"/>
  <c r="VL28" i="1" a="1"/>
  <c r="VL28" i="1" s="1"/>
  <c r="VL30" i="1" a="1"/>
  <c r="VL30" i="1" s="1"/>
  <c r="VL34" i="1" a="1"/>
  <c r="VL34" i="1" s="1"/>
  <c r="VL47" i="1" a="1"/>
  <c r="VL47" i="1" s="1"/>
  <c r="VL27" i="1" a="1"/>
  <c r="VL27" i="1" s="1"/>
  <c r="VL44" i="1" a="1"/>
  <c r="VL44" i="1" s="1"/>
  <c r="VL45" i="1" a="1"/>
  <c r="VL45" i="1" s="1"/>
  <c r="VL32" i="1" a="1"/>
  <c r="VL32" i="1" s="1"/>
  <c r="VL41" i="1" a="1"/>
  <c r="VL41" i="1" s="1"/>
  <c r="VL46" i="1" a="1"/>
  <c r="VL46" i="1" s="1"/>
  <c r="VL29" i="1" a="1"/>
  <c r="VL29" i="1" s="1"/>
  <c r="VL31" i="1" a="1"/>
  <c r="VL31" i="1" s="1"/>
  <c r="RG48" i="1" a="1"/>
  <c r="RG48" i="1" s="1"/>
  <c r="RG49" i="1" s="1" a="1"/>
  <c r="RG49" i="1" s="1"/>
  <c r="RG23" i="1" a="1"/>
  <c r="RG23" i="1" s="1"/>
  <c r="RG22" i="1" a="1"/>
  <c r="RG22" i="1" s="1"/>
  <c r="RG46" i="1" a="1"/>
  <c r="RG46" i="1" s="1"/>
  <c r="RG39" i="1" a="1"/>
  <c r="RG39" i="1" s="1"/>
  <c r="RG26" i="1" a="1"/>
  <c r="RG26" i="1" s="1"/>
  <c r="RG25" i="1" a="1"/>
  <c r="RG25" i="1" s="1"/>
  <c r="RG34" i="1" a="1"/>
  <c r="RG34" i="1" s="1"/>
  <c r="RG47" i="1" a="1"/>
  <c r="RG47" i="1" s="1"/>
  <c r="RG44" i="1" a="1"/>
  <c r="RG44" i="1" s="1"/>
  <c r="RG41" i="1" a="1"/>
  <c r="RG41" i="1" s="1"/>
  <c r="RG45" i="1" a="1"/>
  <c r="RG45" i="1" s="1"/>
  <c r="RG35" i="1" a="1"/>
  <c r="RG35" i="1" s="1"/>
  <c r="RG30" i="1" a="1"/>
  <c r="RG30" i="1" s="1"/>
  <c r="RG33" i="1" a="1"/>
  <c r="RG33" i="1" s="1"/>
  <c r="RG32" i="1" a="1"/>
  <c r="RG32" i="1" s="1"/>
  <c r="RG28" i="1" a="1"/>
  <c r="RG28" i="1" s="1"/>
  <c r="RG40" i="1" a="1"/>
  <c r="RG40" i="1" s="1"/>
  <c r="RG31" i="1" a="1"/>
  <c r="RG31" i="1" s="1"/>
  <c r="RG24" i="1" a="1"/>
  <c r="RG24" i="1" s="1"/>
  <c r="RG38" i="1" a="1"/>
  <c r="RG38" i="1" s="1"/>
  <c r="RG29" i="1" a="1"/>
  <c r="RG29" i="1" s="1"/>
  <c r="RG27" i="1" a="1"/>
  <c r="RG27" i="1" s="1"/>
  <c r="TU48" i="1" a="1"/>
  <c r="TU48" i="1" s="1"/>
  <c r="TU49" i="1" s="1" a="1"/>
  <c r="TU49" i="1" s="1"/>
  <c r="TU23" i="1" a="1"/>
  <c r="TU23" i="1" s="1"/>
  <c r="TU22" i="1" a="1"/>
  <c r="TU22" i="1" s="1"/>
  <c r="TU34" i="1" a="1"/>
  <c r="TU34" i="1" s="1"/>
  <c r="TU33" i="1" a="1"/>
  <c r="TU33" i="1" s="1"/>
  <c r="TU45" i="1" a="1"/>
  <c r="TU45" i="1" s="1"/>
  <c r="TU31" i="1" a="1"/>
  <c r="TU31" i="1" s="1"/>
  <c r="TU26" i="1" a="1"/>
  <c r="TU26" i="1" s="1"/>
  <c r="TU38" i="1" a="1"/>
  <c r="TU38" i="1" s="1"/>
  <c r="TU41" i="1" a="1"/>
  <c r="TU41" i="1" s="1"/>
  <c r="TU47" i="1" a="1"/>
  <c r="TU47" i="1" s="1"/>
  <c r="TU24" i="1" a="1"/>
  <c r="TU24" i="1" s="1"/>
  <c r="TU44" i="1" a="1"/>
  <c r="TU44" i="1" s="1"/>
  <c r="TU29" i="1" a="1"/>
  <c r="TU29" i="1" s="1"/>
  <c r="TU46" i="1" a="1"/>
  <c r="TU46" i="1" s="1"/>
  <c r="TU39" i="1" a="1"/>
  <c r="TU39" i="1" s="1"/>
  <c r="TU35" i="1" a="1"/>
  <c r="TU35" i="1" s="1"/>
  <c r="TU25" i="1" a="1"/>
  <c r="TU25" i="1" s="1"/>
  <c r="TU32" i="1" a="1"/>
  <c r="TU32" i="1" s="1"/>
  <c r="TU27" i="1" a="1"/>
  <c r="TU27" i="1" s="1"/>
  <c r="TU30" i="1" a="1"/>
  <c r="TU30" i="1" s="1"/>
  <c r="TU40" i="1" a="1"/>
  <c r="TU40" i="1" s="1"/>
  <c r="TU28" i="1" a="1"/>
  <c r="TU28" i="1" s="1"/>
  <c r="PQ48" i="1" a="1"/>
  <c r="PQ48" i="1" s="1"/>
  <c r="PQ49" i="1" s="1" a="1"/>
  <c r="PQ49" i="1" s="1"/>
  <c r="PQ22" i="1" a="1"/>
  <c r="PQ22" i="1" s="1"/>
  <c r="PQ23" i="1" a="1"/>
  <c r="PQ23" i="1" s="1"/>
  <c r="PQ35" i="1" a="1"/>
  <c r="PQ35" i="1" s="1"/>
  <c r="PQ32" i="1" a="1"/>
  <c r="PQ32" i="1" s="1"/>
  <c r="PQ38" i="1" a="1"/>
  <c r="PQ38" i="1" s="1"/>
  <c r="PQ41" i="1" a="1"/>
  <c r="PQ41" i="1" s="1"/>
  <c r="PQ40" i="1" a="1"/>
  <c r="PQ40" i="1" s="1"/>
  <c r="PQ24" i="1" a="1"/>
  <c r="PQ24" i="1" s="1"/>
  <c r="PQ34" i="1" a="1"/>
  <c r="PQ34" i="1" s="1"/>
  <c r="PQ25" i="1" a="1"/>
  <c r="PQ25" i="1" s="1"/>
  <c r="PQ26" i="1" a="1"/>
  <c r="PQ26" i="1" s="1"/>
  <c r="PQ39" i="1" a="1"/>
  <c r="PQ39" i="1" s="1"/>
  <c r="PQ31" i="1" a="1"/>
  <c r="PQ31" i="1" s="1"/>
  <c r="PQ30" i="1" a="1"/>
  <c r="PQ30" i="1" s="1"/>
  <c r="PQ33" i="1" a="1"/>
  <c r="PQ33" i="1" s="1"/>
  <c r="PQ29" i="1" a="1"/>
  <c r="PQ29" i="1" s="1"/>
  <c r="PQ47" i="1" a="1"/>
  <c r="PQ47" i="1" s="1"/>
  <c r="PQ28" i="1" a="1"/>
  <c r="PQ28" i="1" s="1"/>
  <c r="PQ44" i="1" a="1"/>
  <c r="PQ44" i="1" s="1"/>
  <c r="PQ45" i="1" a="1"/>
  <c r="PQ45" i="1" s="1"/>
  <c r="PQ46" i="1" a="1"/>
  <c r="PQ46" i="1" s="1"/>
  <c r="PQ27" i="1" a="1"/>
  <c r="PQ27" i="1" s="1"/>
  <c r="PU48" i="1" a="1"/>
  <c r="PU48" i="1" s="1"/>
  <c r="PU49" i="1" s="1" a="1"/>
  <c r="PU49" i="1" s="1"/>
  <c r="PU22" i="1" a="1"/>
  <c r="PU22" i="1" s="1"/>
  <c r="PU23" i="1" a="1"/>
  <c r="PU23" i="1" s="1"/>
  <c r="PU31" i="1" a="1"/>
  <c r="PU31" i="1" s="1"/>
  <c r="PU32" i="1" a="1"/>
  <c r="PU32" i="1" s="1"/>
  <c r="PU46" i="1" a="1"/>
  <c r="PU46" i="1" s="1"/>
  <c r="PU41" i="1" a="1"/>
  <c r="PU41" i="1" s="1"/>
  <c r="PU40" i="1" a="1"/>
  <c r="PU40" i="1" s="1"/>
  <c r="PU45" i="1" a="1"/>
  <c r="PU45" i="1" s="1"/>
  <c r="PU35" i="1" a="1"/>
  <c r="PU35" i="1" s="1"/>
  <c r="PU34" i="1" a="1"/>
  <c r="PU34" i="1" s="1"/>
  <c r="PU25" i="1" a="1"/>
  <c r="PU25" i="1" s="1"/>
  <c r="PU39" i="1" a="1"/>
  <c r="PU39" i="1" s="1"/>
  <c r="PU30" i="1" a="1"/>
  <c r="PU30" i="1" s="1"/>
  <c r="PU33" i="1" a="1"/>
  <c r="PU33" i="1" s="1"/>
  <c r="PU27" i="1" a="1"/>
  <c r="PU27" i="1" s="1"/>
  <c r="PU44" i="1" a="1"/>
  <c r="PU44" i="1" s="1"/>
  <c r="PU28" i="1" a="1"/>
  <c r="PU28" i="1" s="1"/>
  <c r="PU38" i="1" a="1"/>
  <c r="PU38" i="1" s="1"/>
  <c r="PU24" i="1" a="1"/>
  <c r="PU24" i="1" s="1"/>
  <c r="PU47" i="1" a="1"/>
  <c r="PU47" i="1" s="1"/>
  <c r="PU29" i="1" a="1"/>
  <c r="PU29" i="1" s="1"/>
  <c r="PU26" i="1" a="1"/>
  <c r="PU26" i="1" s="1"/>
  <c r="UN48" i="1" a="1"/>
  <c r="UN48" i="1" s="1"/>
  <c r="UN49" i="1" s="1" a="1"/>
  <c r="UN49" i="1" s="1"/>
  <c r="UN23" i="1" a="1"/>
  <c r="UN23" i="1" s="1"/>
  <c r="UN22" i="1" a="1"/>
  <c r="UN22" i="1" s="1"/>
  <c r="UN33" i="1" a="1"/>
  <c r="UN33" i="1" s="1"/>
  <c r="UN44" i="1" a="1"/>
  <c r="UN44" i="1" s="1"/>
  <c r="UN45" i="1" a="1"/>
  <c r="UN45" i="1" s="1"/>
  <c r="UN46" i="1" a="1"/>
  <c r="UN46" i="1" s="1"/>
  <c r="UN40" i="1" a="1"/>
  <c r="UN40" i="1" s="1"/>
  <c r="UN38" i="1" a="1"/>
  <c r="UN38" i="1" s="1"/>
  <c r="UN32" i="1" a="1"/>
  <c r="UN32" i="1" s="1"/>
  <c r="UN24" i="1" a="1"/>
  <c r="UN24" i="1" s="1"/>
  <c r="UN41" i="1" a="1"/>
  <c r="UN41" i="1" s="1"/>
  <c r="UN34" i="1" a="1"/>
  <c r="UN34" i="1" s="1"/>
  <c r="UN25" i="1" a="1"/>
  <c r="UN25" i="1" s="1"/>
  <c r="UN35" i="1" a="1"/>
  <c r="UN35" i="1" s="1"/>
  <c r="UN39" i="1" a="1"/>
  <c r="UN39" i="1" s="1"/>
  <c r="UN31" i="1" a="1"/>
  <c r="UN31" i="1" s="1"/>
  <c r="UN26" i="1" a="1"/>
  <c r="UN26" i="1" s="1"/>
  <c r="UN29" i="1" a="1"/>
  <c r="UN29" i="1" s="1"/>
  <c r="UN28" i="1" a="1"/>
  <c r="UN28" i="1" s="1"/>
  <c r="UN47" i="1" a="1"/>
  <c r="UN47" i="1" s="1"/>
  <c r="UN30" i="1" a="1"/>
  <c r="UN30" i="1" s="1"/>
  <c r="UN27" i="1" a="1"/>
  <c r="UN27" i="1" s="1"/>
  <c r="VU48" i="1" a="1"/>
  <c r="VU48" i="1" s="1"/>
  <c r="VU49" i="1" s="1" a="1"/>
  <c r="VU49" i="1" s="1"/>
  <c r="VU23" i="1" a="1"/>
  <c r="VU23" i="1" s="1"/>
  <c r="VU22" i="1" a="1"/>
  <c r="VU22" i="1" s="1"/>
  <c r="VU26" i="1" a="1"/>
  <c r="VU26" i="1" s="1"/>
  <c r="VU25" i="1" a="1"/>
  <c r="VU25" i="1" s="1"/>
  <c r="VU33" i="1" a="1"/>
  <c r="VU33" i="1" s="1"/>
  <c r="VU39" i="1" a="1"/>
  <c r="VU39" i="1" s="1"/>
  <c r="VU41" i="1" a="1"/>
  <c r="VU41" i="1" s="1"/>
  <c r="VU31" i="1" a="1"/>
  <c r="VU31" i="1" s="1"/>
  <c r="VU45" i="1" a="1"/>
  <c r="VU45" i="1" s="1"/>
  <c r="VU30" i="1" a="1"/>
  <c r="VU30" i="1" s="1"/>
  <c r="VU27" i="1" a="1"/>
  <c r="VU27" i="1" s="1"/>
  <c r="VU32" i="1" a="1"/>
  <c r="VU32" i="1" s="1"/>
  <c r="VU38" i="1" a="1"/>
  <c r="VU38" i="1" s="1"/>
  <c r="VU34" i="1" a="1"/>
  <c r="VU34" i="1" s="1"/>
  <c r="VU46" i="1" a="1"/>
  <c r="VU46" i="1" s="1"/>
  <c r="VU35" i="1" a="1"/>
  <c r="VU35" i="1" s="1"/>
  <c r="VU29" i="1" a="1"/>
  <c r="VU29" i="1" s="1"/>
  <c r="VU44" i="1" a="1"/>
  <c r="VU44" i="1" s="1"/>
  <c r="VU28" i="1" a="1"/>
  <c r="VU28" i="1" s="1"/>
  <c r="VU24" i="1" a="1"/>
  <c r="VU24" i="1" s="1"/>
  <c r="VU40" i="1" a="1"/>
  <c r="VU40" i="1" s="1"/>
  <c r="VU47" i="1" a="1"/>
  <c r="VU47" i="1" s="1"/>
  <c r="WB48" i="1" a="1"/>
  <c r="WB48" i="1" s="1"/>
  <c r="WB49" i="1" s="1" a="1"/>
  <c r="WB49" i="1" s="1"/>
  <c r="WB22" i="1" a="1"/>
  <c r="WB22" i="1" s="1"/>
  <c r="WB23" i="1" a="1"/>
  <c r="WB23" i="1" s="1"/>
  <c r="WB24" i="1" a="1"/>
  <c r="WB24" i="1" s="1"/>
  <c r="WB47" i="1" a="1"/>
  <c r="WB47" i="1" s="1"/>
  <c r="WB33" i="1" a="1"/>
  <c r="WB33" i="1" s="1"/>
  <c r="WB44" i="1" a="1"/>
  <c r="WB44" i="1" s="1"/>
  <c r="WB35" i="1" a="1"/>
  <c r="WB35" i="1" s="1"/>
  <c r="WB38" i="1" a="1"/>
  <c r="WB38" i="1" s="1"/>
  <c r="WB28" i="1" a="1"/>
  <c r="WB28" i="1" s="1"/>
  <c r="WB30" i="1" a="1"/>
  <c r="WB30" i="1" s="1"/>
  <c r="WB27" i="1" a="1"/>
  <c r="WB27" i="1" s="1"/>
  <c r="WB45" i="1" a="1"/>
  <c r="WB45" i="1" s="1"/>
  <c r="WB34" i="1" a="1"/>
  <c r="WB34" i="1" s="1"/>
  <c r="WB31" i="1" a="1"/>
  <c r="WB31" i="1" s="1"/>
  <c r="WB46" i="1" a="1"/>
  <c r="WB46" i="1" s="1"/>
  <c r="WB32" i="1" a="1"/>
  <c r="WB32" i="1" s="1"/>
  <c r="WB39" i="1" a="1"/>
  <c r="WB39" i="1" s="1"/>
  <c r="WB25" i="1" a="1"/>
  <c r="WB25" i="1" s="1"/>
  <c r="WB41" i="1" a="1"/>
  <c r="WB41" i="1" s="1"/>
  <c r="WB26" i="1" a="1"/>
  <c r="WB26" i="1" s="1"/>
  <c r="WB40" i="1" a="1"/>
  <c r="WB40" i="1" s="1"/>
  <c r="WB29" i="1" a="1"/>
  <c r="WB29" i="1" s="1"/>
  <c r="RW48" i="1" a="1"/>
  <c r="RW48" i="1" s="1"/>
  <c r="RW49" i="1" s="1" a="1"/>
  <c r="RW49" i="1" s="1"/>
  <c r="RW23" i="1" a="1"/>
  <c r="RW23" i="1" s="1"/>
  <c r="RW22" i="1" a="1"/>
  <c r="RW22" i="1" s="1"/>
  <c r="RW26" i="1" a="1"/>
  <c r="RW26" i="1" s="1"/>
  <c r="RW47" i="1" a="1"/>
  <c r="RW47" i="1" s="1"/>
  <c r="RW30" i="1" a="1"/>
  <c r="RW30" i="1" s="1"/>
  <c r="RW27" i="1" a="1"/>
  <c r="RW27" i="1" s="1"/>
  <c r="RW34" i="1" a="1"/>
  <c r="RW34" i="1" s="1"/>
  <c r="RW35" i="1" a="1"/>
  <c r="RW35" i="1" s="1"/>
  <c r="RW44" i="1" a="1"/>
  <c r="RW44" i="1" s="1"/>
  <c r="RW33" i="1" a="1"/>
  <c r="RW33" i="1" s="1"/>
  <c r="RW41" i="1" a="1"/>
  <c r="RW41" i="1" s="1"/>
  <c r="RW45" i="1" a="1"/>
  <c r="RW45" i="1" s="1"/>
  <c r="RW28" i="1" a="1"/>
  <c r="RW28" i="1" s="1"/>
  <c r="RW32" i="1" a="1"/>
  <c r="RW32" i="1" s="1"/>
  <c r="RW46" i="1" a="1"/>
  <c r="RW46" i="1" s="1"/>
  <c r="RW39" i="1" a="1"/>
  <c r="RW39" i="1" s="1"/>
  <c r="RW40" i="1" a="1"/>
  <c r="RW40" i="1" s="1"/>
  <c r="RW24" i="1" a="1"/>
  <c r="RW24" i="1" s="1"/>
  <c r="RW25" i="1" a="1"/>
  <c r="RW25" i="1" s="1"/>
  <c r="RW38" i="1" a="1"/>
  <c r="RW38" i="1" s="1"/>
  <c r="RW29" i="1" a="1"/>
  <c r="RW29" i="1" s="1"/>
  <c r="RW31" i="1" a="1"/>
  <c r="RW31" i="1" s="1"/>
  <c r="UK48" i="1" a="1"/>
  <c r="UK48" i="1" s="1"/>
  <c r="UK49" i="1" s="1" a="1"/>
  <c r="UK49" i="1" s="1"/>
  <c r="UK23" i="1" a="1"/>
  <c r="UK23" i="1" s="1"/>
  <c r="UK22" i="1" a="1"/>
  <c r="UK22" i="1" s="1"/>
  <c r="UK34" i="1" a="1"/>
  <c r="UK34" i="1" s="1"/>
  <c r="UK31" i="1" a="1"/>
  <c r="UK31" i="1" s="1"/>
  <c r="UK24" i="1" a="1"/>
  <c r="UK24" i="1" s="1"/>
  <c r="UK26" i="1" a="1"/>
  <c r="UK26" i="1" s="1"/>
  <c r="UK41" i="1" a="1"/>
  <c r="UK41" i="1" s="1"/>
  <c r="UK46" i="1" a="1"/>
  <c r="UK46" i="1" s="1"/>
  <c r="UK47" i="1" a="1"/>
  <c r="UK47" i="1" s="1"/>
  <c r="UK29" i="1" a="1"/>
  <c r="UK29" i="1" s="1"/>
  <c r="UK39" i="1" a="1"/>
  <c r="UK39" i="1" s="1"/>
  <c r="UK44" i="1" a="1"/>
  <c r="UK44" i="1" s="1"/>
  <c r="UK25" i="1" a="1"/>
  <c r="UK25" i="1" s="1"/>
  <c r="UK35" i="1" a="1"/>
  <c r="UK35" i="1" s="1"/>
  <c r="UK32" i="1" a="1"/>
  <c r="UK32" i="1" s="1"/>
  <c r="UK30" i="1" a="1"/>
  <c r="UK30" i="1" s="1"/>
  <c r="UK33" i="1" a="1"/>
  <c r="UK33" i="1" s="1"/>
  <c r="UK45" i="1" a="1"/>
  <c r="UK45" i="1" s="1"/>
  <c r="UK40" i="1" a="1"/>
  <c r="UK40" i="1" s="1"/>
  <c r="UK27" i="1" a="1"/>
  <c r="UK27" i="1" s="1"/>
  <c r="UK38" i="1" a="1"/>
  <c r="UK38" i="1" s="1"/>
  <c r="UK28" i="1" a="1"/>
  <c r="UK28" i="1" s="1"/>
  <c r="QQ48" i="1" a="1"/>
  <c r="QQ48" i="1" s="1"/>
  <c r="QQ49" i="1" s="1" a="1"/>
  <c r="QQ49" i="1" s="1"/>
  <c r="QQ23" i="1" a="1"/>
  <c r="QQ23" i="1" s="1"/>
  <c r="QQ22" i="1" a="1"/>
  <c r="QQ22" i="1" s="1"/>
  <c r="QQ29" i="1" a="1"/>
  <c r="QQ29" i="1" s="1"/>
  <c r="QQ38" i="1" a="1"/>
  <c r="QQ38" i="1" s="1"/>
  <c r="QQ26" i="1" a="1"/>
  <c r="QQ26" i="1" s="1"/>
  <c r="QQ24" i="1" a="1"/>
  <c r="QQ24" i="1" s="1"/>
  <c r="QQ31" i="1" a="1"/>
  <c r="QQ31" i="1" s="1"/>
  <c r="QQ28" i="1" a="1"/>
  <c r="QQ28" i="1" s="1"/>
  <c r="QQ47" i="1" a="1"/>
  <c r="QQ47" i="1" s="1"/>
  <c r="QQ46" i="1" a="1"/>
  <c r="QQ46" i="1" s="1"/>
  <c r="QQ39" i="1" a="1"/>
  <c r="QQ39" i="1" s="1"/>
  <c r="QQ44" i="1" a="1"/>
  <c r="QQ44" i="1" s="1"/>
  <c r="QQ41" i="1" a="1"/>
  <c r="QQ41" i="1" s="1"/>
  <c r="QQ45" i="1" a="1"/>
  <c r="QQ45" i="1" s="1"/>
  <c r="QQ25" i="1" a="1"/>
  <c r="QQ25" i="1" s="1"/>
  <c r="QQ34" i="1" a="1"/>
  <c r="QQ34" i="1" s="1"/>
  <c r="QQ32" i="1" a="1"/>
  <c r="QQ32" i="1" s="1"/>
  <c r="QQ30" i="1" a="1"/>
  <c r="QQ30" i="1" s="1"/>
  <c r="QQ33" i="1" a="1"/>
  <c r="QQ33" i="1" s="1"/>
  <c r="QQ35" i="1" a="1"/>
  <c r="QQ35" i="1" s="1"/>
  <c r="QQ40" i="1" a="1"/>
  <c r="QQ40" i="1" s="1"/>
  <c r="QQ27" i="1" a="1"/>
  <c r="QQ27" i="1" s="1"/>
  <c r="QX48" i="1" a="1"/>
  <c r="QX48" i="1" s="1"/>
  <c r="QX49" i="1" s="1" a="1"/>
  <c r="QX49" i="1" s="1"/>
  <c r="QX23" i="1" a="1"/>
  <c r="QX23" i="1" s="1"/>
  <c r="QX22" i="1" a="1"/>
  <c r="QX22" i="1" s="1"/>
  <c r="QX39" i="1" a="1"/>
  <c r="QX39" i="1" s="1"/>
  <c r="QX31" i="1" a="1"/>
  <c r="QX31" i="1" s="1"/>
  <c r="QX30" i="1" a="1"/>
  <c r="QX30" i="1" s="1"/>
  <c r="QX33" i="1" a="1"/>
  <c r="QX33" i="1" s="1"/>
  <c r="QX45" i="1" a="1"/>
  <c r="QX45" i="1" s="1"/>
  <c r="QX38" i="1" a="1"/>
  <c r="QX38" i="1" s="1"/>
  <c r="QX32" i="1" a="1"/>
  <c r="QX32" i="1" s="1"/>
  <c r="QX28" i="1" a="1"/>
  <c r="QX28" i="1" s="1"/>
  <c r="QX40" i="1" a="1"/>
  <c r="QX40" i="1" s="1"/>
  <c r="QX46" i="1" a="1"/>
  <c r="QX46" i="1" s="1"/>
  <c r="QX41" i="1" a="1"/>
  <c r="QX41" i="1" s="1"/>
  <c r="QX35" i="1" a="1"/>
  <c r="QX35" i="1" s="1"/>
  <c r="QX34" i="1" a="1"/>
  <c r="QX34" i="1" s="1"/>
  <c r="QX25" i="1" a="1"/>
  <c r="QX25" i="1" s="1"/>
  <c r="QX26" i="1" a="1"/>
  <c r="QX26" i="1" s="1"/>
  <c r="QX47" i="1" a="1"/>
  <c r="QX47" i="1" s="1"/>
  <c r="QX44" i="1" a="1"/>
  <c r="QX44" i="1" s="1"/>
  <c r="QX24" i="1" a="1"/>
  <c r="QX24" i="1" s="1"/>
  <c r="QX27" i="1" a="1"/>
  <c r="QX27" i="1" s="1"/>
  <c r="QX29" i="1" a="1"/>
  <c r="QX29" i="1" s="1"/>
  <c r="VK48" i="1" a="1"/>
  <c r="VK48" i="1" s="1"/>
  <c r="VK49" i="1" s="1" a="1"/>
  <c r="VK49" i="1" s="1"/>
  <c r="VK22" i="1" a="1"/>
  <c r="VK22" i="1" s="1"/>
  <c r="VK23" i="1" a="1"/>
  <c r="VK23" i="1" s="1"/>
  <c r="VK26" i="1" a="1"/>
  <c r="VK26" i="1" s="1"/>
  <c r="VK31" i="1" a="1"/>
  <c r="VK31" i="1" s="1"/>
  <c r="VK32" i="1" a="1"/>
  <c r="VK32" i="1" s="1"/>
  <c r="VK46" i="1" a="1"/>
  <c r="VK46" i="1" s="1"/>
  <c r="VK34" i="1" a="1"/>
  <c r="VK34" i="1" s="1"/>
  <c r="VK40" i="1" a="1"/>
  <c r="VK40" i="1" s="1"/>
  <c r="VK39" i="1" a="1"/>
  <c r="VK39" i="1" s="1"/>
  <c r="VK41" i="1" a="1"/>
  <c r="VK41" i="1" s="1"/>
  <c r="VK25" i="1" a="1"/>
  <c r="VK25" i="1" s="1"/>
  <c r="VK29" i="1" a="1"/>
  <c r="VK29" i="1" s="1"/>
  <c r="VK30" i="1" a="1"/>
  <c r="VK30" i="1" s="1"/>
  <c r="VK33" i="1" a="1"/>
  <c r="VK33" i="1" s="1"/>
  <c r="VK35" i="1" a="1"/>
  <c r="VK35" i="1" s="1"/>
  <c r="VK47" i="1" a="1"/>
  <c r="VK47" i="1" s="1"/>
  <c r="VK44" i="1" a="1"/>
  <c r="VK44" i="1" s="1"/>
  <c r="VK45" i="1" a="1"/>
  <c r="VK45" i="1" s="1"/>
  <c r="VK27" i="1" a="1"/>
  <c r="VK27" i="1" s="1"/>
  <c r="VK38" i="1" a="1"/>
  <c r="VK38" i="1" s="1"/>
  <c r="VK24" i="1" a="1"/>
  <c r="VK24" i="1" s="1"/>
  <c r="VK28" i="1" a="1"/>
  <c r="VK28" i="1" s="1"/>
  <c r="WY48" i="1" a="1"/>
  <c r="WY48" i="1" s="1"/>
  <c r="WY49" i="1" s="1" a="1"/>
  <c r="WY49" i="1" s="1"/>
  <c r="WY23" i="1" a="1"/>
  <c r="WY23" i="1" s="1"/>
  <c r="WY22" i="1" a="1"/>
  <c r="WY22" i="1" s="1"/>
  <c r="WY39" i="1" a="1"/>
  <c r="WY39" i="1" s="1"/>
  <c r="WY31" i="1" a="1"/>
  <c r="WY31" i="1" s="1"/>
  <c r="WY30" i="1" a="1"/>
  <c r="WY30" i="1" s="1"/>
  <c r="WY26" i="1" a="1"/>
  <c r="WY26" i="1" s="1"/>
  <c r="WY33" i="1" a="1"/>
  <c r="WY33" i="1" s="1"/>
  <c r="WY45" i="1" a="1"/>
  <c r="WY45" i="1" s="1"/>
  <c r="WY47" i="1" a="1"/>
  <c r="WY47" i="1" s="1"/>
  <c r="WY28" i="1" a="1"/>
  <c r="WY28" i="1" s="1"/>
  <c r="WY32" i="1" a="1"/>
  <c r="WY32" i="1" s="1"/>
  <c r="WY44" i="1" a="1"/>
  <c r="WY44" i="1" s="1"/>
  <c r="WY38" i="1" a="1"/>
  <c r="WY38" i="1" s="1"/>
  <c r="WY27" i="1" a="1"/>
  <c r="WY27" i="1" s="1"/>
  <c r="WY46" i="1" a="1"/>
  <c r="WY46" i="1" s="1"/>
  <c r="WY35" i="1" a="1"/>
  <c r="WY35" i="1" s="1"/>
  <c r="WY34" i="1" a="1"/>
  <c r="WY34" i="1" s="1"/>
  <c r="WY25" i="1" a="1"/>
  <c r="WY25" i="1" s="1"/>
  <c r="WY41" i="1" a="1"/>
  <c r="WY41" i="1" s="1"/>
  <c r="WY29" i="1" a="1"/>
  <c r="WY29" i="1" s="1"/>
  <c r="WY40" i="1" a="1"/>
  <c r="WY40" i="1" s="1"/>
  <c r="WY24" i="1" a="1"/>
  <c r="WY24" i="1" s="1"/>
  <c r="WR48" i="1" a="1"/>
  <c r="WR48" i="1" s="1"/>
  <c r="WR49" i="1" s="1" a="1"/>
  <c r="WR49" i="1" s="1"/>
  <c r="WR23" i="1" a="1"/>
  <c r="WR23" i="1" s="1"/>
  <c r="WR22" i="1" a="1"/>
  <c r="WR22" i="1" s="1"/>
  <c r="WR33" i="1" a="1"/>
  <c r="WR33" i="1" s="1"/>
  <c r="WR34" i="1" a="1"/>
  <c r="WR34" i="1" s="1"/>
  <c r="WR35" i="1" a="1"/>
  <c r="WR35" i="1" s="1"/>
  <c r="WR41" i="1" a="1"/>
  <c r="WR41" i="1" s="1"/>
  <c r="WR38" i="1" a="1"/>
  <c r="WR38" i="1" s="1"/>
  <c r="WR27" i="1" a="1"/>
  <c r="WR27" i="1" s="1"/>
  <c r="WR28" i="1" a="1"/>
  <c r="WR28" i="1" s="1"/>
  <c r="WR31" i="1" a="1"/>
  <c r="WR31" i="1" s="1"/>
  <c r="WR40" i="1" a="1"/>
  <c r="WR40" i="1" s="1"/>
  <c r="WR45" i="1" a="1"/>
  <c r="WR45" i="1" s="1"/>
  <c r="WR46" i="1" a="1"/>
  <c r="WR46" i="1" s="1"/>
  <c r="WR39" i="1" a="1"/>
  <c r="WR39" i="1" s="1"/>
  <c r="WR25" i="1" a="1"/>
  <c r="WR25" i="1" s="1"/>
  <c r="WR32" i="1" a="1"/>
  <c r="WR32" i="1" s="1"/>
  <c r="WR30" i="1" a="1"/>
  <c r="WR30" i="1" s="1"/>
  <c r="WR44" i="1" a="1"/>
  <c r="WR44" i="1" s="1"/>
  <c r="WR26" i="1" a="1"/>
  <c r="WR26" i="1" s="1"/>
  <c r="WR29" i="1" a="1"/>
  <c r="WR29" i="1" s="1"/>
  <c r="WR24" i="1" a="1"/>
  <c r="WR24" i="1" s="1"/>
  <c r="WR47" i="1" a="1"/>
  <c r="WR47" i="1" s="1"/>
  <c r="SM48" i="1" a="1"/>
  <c r="SM48" i="1" s="1"/>
  <c r="SM49" i="1" s="1" a="1"/>
  <c r="SM49" i="1" s="1"/>
  <c r="SM23" i="1" a="1"/>
  <c r="SM23" i="1" s="1"/>
  <c r="SM22" i="1" a="1"/>
  <c r="SM22" i="1" s="1"/>
  <c r="SM30" i="1" a="1"/>
  <c r="SM30" i="1" s="1"/>
  <c r="SM33" i="1" a="1"/>
  <c r="SM33" i="1" s="1"/>
  <c r="SM26" i="1" a="1"/>
  <c r="SM26" i="1" s="1"/>
  <c r="SM34" i="1" a="1"/>
  <c r="SM34" i="1" s="1"/>
  <c r="SM47" i="1" a="1"/>
  <c r="SM47" i="1" s="1"/>
  <c r="SM38" i="1" a="1"/>
  <c r="SM38" i="1" s="1"/>
  <c r="SM44" i="1" a="1"/>
  <c r="SM44" i="1" s="1"/>
  <c r="SM41" i="1" a="1"/>
  <c r="SM41" i="1" s="1"/>
  <c r="SM45" i="1" a="1"/>
  <c r="SM45" i="1" s="1"/>
  <c r="SM31" i="1" a="1"/>
  <c r="SM31" i="1" s="1"/>
  <c r="SM24" i="1" a="1"/>
  <c r="SM24" i="1" s="1"/>
  <c r="SM46" i="1" a="1"/>
  <c r="SM46" i="1" s="1"/>
  <c r="SM39" i="1" a="1"/>
  <c r="SM39" i="1" s="1"/>
  <c r="SM32" i="1" a="1"/>
  <c r="SM32" i="1" s="1"/>
  <c r="SM25" i="1" a="1"/>
  <c r="SM25" i="1" s="1"/>
  <c r="SM35" i="1" a="1"/>
  <c r="SM35" i="1" s="1"/>
  <c r="SM27" i="1" a="1"/>
  <c r="SM27" i="1" s="1"/>
  <c r="SM40" i="1" a="1"/>
  <c r="SM40" i="1" s="1"/>
  <c r="SM28" i="1" a="1"/>
  <c r="SM28" i="1" s="1"/>
  <c r="SM29" i="1" a="1"/>
  <c r="SM29" i="1" s="1"/>
  <c r="VA48" i="1" a="1"/>
  <c r="VA48" i="1" s="1"/>
  <c r="VA49" i="1" s="1" a="1"/>
  <c r="VA49" i="1" s="1"/>
  <c r="VA23" i="1" a="1"/>
  <c r="VA23" i="1" s="1"/>
  <c r="VA22" i="1" a="1"/>
  <c r="VA22" i="1" s="1"/>
  <c r="VA39" i="1" a="1"/>
  <c r="VA39" i="1" s="1"/>
  <c r="VA31" i="1" a="1"/>
  <c r="VA31" i="1" s="1"/>
  <c r="VA26" i="1" a="1"/>
  <c r="VA26" i="1" s="1"/>
  <c r="VA25" i="1" a="1"/>
  <c r="VA25" i="1" s="1"/>
  <c r="VA47" i="1" a="1"/>
  <c r="VA47" i="1" s="1"/>
  <c r="VA44" i="1" a="1"/>
  <c r="VA44" i="1" s="1"/>
  <c r="VA30" i="1" a="1"/>
  <c r="VA30" i="1" s="1"/>
  <c r="VA33" i="1" a="1"/>
  <c r="VA33" i="1" s="1"/>
  <c r="VA45" i="1" a="1"/>
  <c r="VA45" i="1" s="1"/>
  <c r="VA32" i="1" a="1"/>
  <c r="VA32" i="1" s="1"/>
  <c r="VA35" i="1" a="1"/>
  <c r="VA35" i="1" s="1"/>
  <c r="VA41" i="1" a="1"/>
  <c r="VA41" i="1" s="1"/>
  <c r="VA46" i="1" a="1"/>
  <c r="VA46" i="1" s="1"/>
  <c r="VA24" i="1" a="1"/>
  <c r="VA24" i="1" s="1"/>
  <c r="VA38" i="1" a="1"/>
  <c r="VA38" i="1" s="1"/>
  <c r="VA40" i="1" a="1"/>
  <c r="VA40" i="1" s="1"/>
  <c r="VA27" i="1" a="1"/>
  <c r="VA27" i="1" s="1"/>
  <c r="VA34" i="1" a="1"/>
  <c r="VA34" i="1" s="1"/>
  <c r="VA29" i="1" a="1"/>
  <c r="VA29" i="1" s="1"/>
  <c r="VA28" i="1" a="1"/>
  <c r="VA28" i="1" s="1"/>
  <c r="RQ48" i="1" a="1"/>
  <c r="RQ48" i="1" s="1"/>
  <c r="RQ49" i="1" s="1" a="1"/>
  <c r="RQ49" i="1" s="1"/>
  <c r="RQ23" i="1" a="1"/>
  <c r="RQ23" i="1" s="1"/>
  <c r="RQ22" i="1" a="1"/>
  <c r="RQ22" i="1" s="1"/>
  <c r="RQ46" i="1" a="1"/>
  <c r="RQ46" i="1" s="1"/>
  <c r="RQ41" i="1" a="1"/>
  <c r="RQ41" i="1" s="1"/>
  <c r="RQ28" i="1" a="1"/>
  <c r="RQ28" i="1" s="1"/>
  <c r="RQ45" i="1" a="1"/>
  <c r="RQ45" i="1" s="1"/>
  <c r="RQ27" i="1" a="1"/>
  <c r="RQ27" i="1" s="1"/>
  <c r="RQ31" i="1" a="1"/>
  <c r="RQ31" i="1" s="1"/>
  <c r="RQ32" i="1" a="1"/>
  <c r="RQ32" i="1" s="1"/>
  <c r="RQ40" i="1" a="1"/>
  <c r="RQ40" i="1" s="1"/>
  <c r="RQ25" i="1" a="1"/>
  <c r="RQ25" i="1" s="1"/>
  <c r="RQ39" i="1" a="1"/>
  <c r="RQ39" i="1" s="1"/>
  <c r="RQ30" i="1" a="1"/>
  <c r="RQ30" i="1" s="1"/>
  <c r="RQ33" i="1" a="1"/>
  <c r="RQ33" i="1" s="1"/>
  <c r="RQ34" i="1" a="1"/>
  <c r="RQ34" i="1" s="1"/>
  <c r="RQ35" i="1" a="1"/>
  <c r="RQ35" i="1" s="1"/>
  <c r="RQ26" i="1" a="1"/>
  <c r="RQ26" i="1" s="1"/>
  <c r="RQ24" i="1" a="1"/>
  <c r="RQ24" i="1" s="1"/>
  <c r="RQ38" i="1" a="1"/>
  <c r="RQ38" i="1" s="1"/>
  <c r="RQ29" i="1" a="1"/>
  <c r="RQ29" i="1" s="1"/>
  <c r="RQ47" i="1" a="1"/>
  <c r="RQ47" i="1" s="1"/>
  <c r="RQ44" i="1" a="1"/>
  <c r="RQ44" i="1" s="1"/>
  <c r="SB48" i="1" a="1"/>
  <c r="SB48" i="1" s="1"/>
  <c r="SB49" i="1" s="1" a="1"/>
  <c r="SB49" i="1" s="1"/>
  <c r="SB22" i="1" a="1"/>
  <c r="SB22" i="1" s="1"/>
  <c r="SB23" i="1" a="1"/>
  <c r="SB23" i="1" s="1"/>
  <c r="SB33" i="1" a="1"/>
  <c r="SB33" i="1" s="1"/>
  <c r="SB47" i="1" a="1"/>
  <c r="SB47" i="1" s="1"/>
  <c r="SB28" i="1" a="1"/>
  <c r="SB28" i="1" s="1"/>
  <c r="SB45" i="1" a="1"/>
  <c r="SB45" i="1" s="1"/>
  <c r="SB44" i="1" a="1"/>
  <c r="SB44" i="1" s="1"/>
  <c r="SB38" i="1" a="1"/>
  <c r="SB38" i="1" s="1"/>
  <c r="SB32" i="1" a="1"/>
  <c r="SB32" i="1" s="1"/>
  <c r="SB46" i="1" a="1"/>
  <c r="SB46" i="1" s="1"/>
  <c r="SB40" i="1" a="1"/>
  <c r="SB40" i="1" s="1"/>
  <c r="SB35" i="1" a="1"/>
  <c r="SB35" i="1" s="1"/>
  <c r="SB24" i="1" a="1"/>
  <c r="SB24" i="1" s="1"/>
  <c r="SB29" i="1" a="1"/>
  <c r="SB29" i="1" s="1"/>
  <c r="SB41" i="1" a="1"/>
  <c r="SB41" i="1" s="1"/>
  <c r="SB34" i="1" a="1"/>
  <c r="SB34" i="1" s="1"/>
  <c r="SB25" i="1" a="1"/>
  <c r="SB25" i="1" s="1"/>
  <c r="SB39" i="1" a="1"/>
  <c r="SB39" i="1" s="1"/>
  <c r="SB31" i="1" a="1"/>
  <c r="SB31" i="1" s="1"/>
  <c r="SB26" i="1" a="1"/>
  <c r="SB26" i="1" s="1"/>
  <c r="SB30" i="1" a="1"/>
  <c r="SB30" i="1" s="1"/>
  <c r="SB27" i="1" a="1"/>
  <c r="SB27" i="1" s="1"/>
  <c r="WO48" i="1" a="1"/>
  <c r="WO48" i="1" s="1"/>
  <c r="WO49" i="1" s="1" a="1"/>
  <c r="WO49" i="1" s="1"/>
  <c r="WO22" i="1" a="1"/>
  <c r="WO22" i="1" s="1"/>
  <c r="WO23" i="1" a="1"/>
  <c r="WO23" i="1" s="1"/>
  <c r="WO41" i="1" a="1"/>
  <c r="WO41" i="1" s="1"/>
  <c r="WO32" i="1" a="1"/>
  <c r="WO32" i="1" s="1"/>
  <c r="WO31" i="1" a="1"/>
  <c r="WO31" i="1" s="1"/>
  <c r="WO28" i="1" a="1"/>
  <c r="WO28" i="1" s="1"/>
  <c r="WO25" i="1" a="1"/>
  <c r="WO25" i="1" s="1"/>
  <c r="WO40" i="1" a="1"/>
  <c r="WO40" i="1" s="1"/>
  <c r="WO35" i="1" a="1"/>
  <c r="WO35" i="1" s="1"/>
  <c r="WO39" i="1" a="1"/>
  <c r="WO39" i="1" s="1"/>
  <c r="WO24" i="1" a="1"/>
  <c r="WO24" i="1" s="1"/>
  <c r="WO29" i="1" a="1"/>
  <c r="WO29" i="1" s="1"/>
  <c r="WO30" i="1" a="1"/>
  <c r="WO30" i="1" s="1"/>
  <c r="WO33" i="1" a="1"/>
  <c r="WO33" i="1" s="1"/>
  <c r="WO34" i="1" a="1"/>
  <c r="WO34" i="1" s="1"/>
  <c r="WO46" i="1" a="1"/>
  <c r="WO46" i="1" s="1"/>
  <c r="WO45" i="1" a="1"/>
  <c r="WO45" i="1" s="1"/>
  <c r="WO26" i="1" a="1"/>
  <c r="WO26" i="1" s="1"/>
  <c r="WO38" i="1" a="1"/>
  <c r="WO38" i="1" s="1"/>
  <c r="WO47" i="1" a="1"/>
  <c r="WO47" i="1" s="1"/>
  <c r="WO27" i="1" a="1"/>
  <c r="WO27" i="1" s="1"/>
  <c r="WO44" i="1" a="1"/>
  <c r="WO44" i="1" s="1"/>
  <c r="XV48" i="1" a="1"/>
  <c r="XV48" i="1" s="1"/>
  <c r="XV49" i="1" s="1" a="1"/>
  <c r="XV49" i="1" s="1"/>
  <c r="XV23" i="1" a="1"/>
  <c r="XV23" i="1" s="1"/>
  <c r="XV22" i="1" a="1"/>
  <c r="XV22" i="1" s="1"/>
  <c r="XV28" i="1" a="1"/>
  <c r="XV28" i="1" s="1"/>
  <c r="XV26" i="1" a="1"/>
  <c r="XV26" i="1" s="1"/>
  <c r="XV46" i="1" a="1"/>
  <c r="XV46" i="1" s="1"/>
  <c r="XV32" i="1" a="1"/>
  <c r="XV32" i="1" s="1"/>
  <c r="XV45" i="1" a="1"/>
  <c r="XV45" i="1" s="1"/>
  <c r="XV31" i="1" a="1"/>
  <c r="XV31" i="1" s="1"/>
  <c r="XV40" i="1" a="1"/>
  <c r="XV40" i="1" s="1"/>
  <c r="XV41" i="1" a="1"/>
  <c r="XV41" i="1" s="1"/>
  <c r="XV39" i="1" a="1"/>
  <c r="XV39" i="1" s="1"/>
  <c r="XV25" i="1" a="1"/>
  <c r="XV25" i="1" s="1"/>
  <c r="XV30" i="1" a="1"/>
  <c r="XV30" i="1" s="1"/>
  <c r="XV33" i="1" a="1"/>
  <c r="XV33" i="1" s="1"/>
  <c r="XV34" i="1" a="1"/>
  <c r="XV34" i="1" s="1"/>
  <c r="XV44" i="1" a="1"/>
  <c r="XV44" i="1" s="1"/>
  <c r="XV38" i="1" a="1"/>
  <c r="XV38" i="1" s="1"/>
  <c r="XV24" i="1" a="1"/>
  <c r="XV24" i="1" s="1"/>
  <c r="XV29" i="1" a="1"/>
  <c r="XV29" i="1" s="1"/>
  <c r="XV47" i="1" a="1"/>
  <c r="XV47" i="1" s="1"/>
  <c r="XV35" i="1" a="1"/>
  <c r="XV35" i="1" s="1"/>
  <c r="XV27" i="1" a="1"/>
  <c r="XV27" i="1" s="1"/>
  <c r="XH48" i="1" a="1"/>
  <c r="XH48" i="1" s="1"/>
  <c r="XH49" i="1" s="1" a="1"/>
  <c r="XH49" i="1" s="1"/>
  <c r="XH22" i="1" a="1"/>
  <c r="XH22" i="1" s="1"/>
  <c r="XH23" i="1" a="1"/>
  <c r="XH23" i="1" s="1"/>
  <c r="XH33" i="1" a="1"/>
  <c r="XH33" i="1" s="1"/>
  <c r="XH31" i="1" a="1"/>
  <c r="XH31" i="1" s="1"/>
  <c r="XH35" i="1" a="1"/>
  <c r="XH35" i="1" s="1"/>
  <c r="XH38" i="1" a="1"/>
  <c r="XH38" i="1" s="1"/>
  <c r="XH46" i="1" a="1"/>
  <c r="XH46" i="1" s="1"/>
  <c r="XH40" i="1" a="1"/>
  <c r="XH40" i="1" s="1"/>
  <c r="XH39" i="1" a="1"/>
  <c r="XH39" i="1" s="1"/>
  <c r="XH28" i="1" a="1"/>
  <c r="XH28" i="1" s="1"/>
  <c r="XH25" i="1" a="1"/>
  <c r="XH25" i="1" s="1"/>
  <c r="XH45" i="1" a="1"/>
  <c r="XH45" i="1" s="1"/>
  <c r="XH30" i="1" a="1"/>
  <c r="XH30" i="1" s="1"/>
  <c r="XH32" i="1" a="1"/>
  <c r="XH32" i="1" s="1"/>
  <c r="XH34" i="1" a="1"/>
  <c r="XH34" i="1" s="1"/>
  <c r="XH41" i="1" a="1"/>
  <c r="XH41" i="1" s="1"/>
  <c r="XH44" i="1" a="1"/>
  <c r="XH44" i="1" s="1"/>
  <c r="XH29" i="1" a="1"/>
  <c r="XH29" i="1" s="1"/>
  <c r="XH24" i="1" a="1"/>
  <c r="XH24" i="1" s="1"/>
  <c r="XH27" i="1" a="1"/>
  <c r="XH27" i="1" s="1"/>
  <c r="XH47" i="1" a="1"/>
  <c r="XH47" i="1" s="1"/>
  <c r="XH26" i="1" a="1"/>
  <c r="XH26" i="1" s="1"/>
  <c r="TC48" i="1" a="1"/>
  <c r="TC48" i="1" s="1"/>
  <c r="TC49" i="1" s="1" a="1"/>
  <c r="TC49" i="1" s="1"/>
  <c r="TC22" i="1" a="1"/>
  <c r="TC22" i="1" s="1"/>
  <c r="TC23" i="1" a="1"/>
  <c r="TC23" i="1" s="1"/>
  <c r="TC26" i="1" a="1"/>
  <c r="TC26" i="1" s="1"/>
  <c r="TC24" i="1" a="1"/>
  <c r="TC24" i="1" s="1"/>
  <c r="TC47" i="1" a="1"/>
  <c r="TC47" i="1" s="1"/>
  <c r="TC31" i="1" a="1"/>
  <c r="TC31" i="1" s="1"/>
  <c r="TC46" i="1" a="1"/>
  <c r="TC46" i="1" s="1"/>
  <c r="TC44" i="1" a="1"/>
  <c r="TC44" i="1" s="1"/>
  <c r="TC41" i="1" a="1"/>
  <c r="TC41" i="1" s="1"/>
  <c r="TC45" i="1" a="1"/>
  <c r="TC45" i="1" s="1"/>
  <c r="TC39" i="1" a="1"/>
  <c r="TC39" i="1" s="1"/>
  <c r="TC28" i="1" a="1"/>
  <c r="TC28" i="1" s="1"/>
  <c r="TC25" i="1" a="1"/>
  <c r="TC25" i="1" s="1"/>
  <c r="TC34" i="1" a="1"/>
  <c r="TC34" i="1" s="1"/>
  <c r="TC32" i="1" a="1"/>
  <c r="TC32" i="1" s="1"/>
  <c r="TC35" i="1" a="1"/>
  <c r="TC35" i="1" s="1"/>
  <c r="TC30" i="1" a="1"/>
  <c r="TC30" i="1" s="1"/>
  <c r="TC33" i="1" a="1"/>
  <c r="TC33" i="1" s="1"/>
  <c r="TC29" i="1" a="1"/>
  <c r="TC29" i="1" s="1"/>
  <c r="TC40" i="1" a="1"/>
  <c r="TC40" i="1" s="1"/>
  <c r="TC38" i="1" a="1"/>
  <c r="TC38" i="1" s="1"/>
  <c r="TC27" i="1" a="1"/>
  <c r="TC27" i="1" s="1"/>
  <c r="VQ48" i="1" a="1"/>
  <c r="VQ48" i="1" s="1"/>
  <c r="VQ49" i="1" s="1" a="1"/>
  <c r="VQ49" i="1" s="1"/>
  <c r="VQ23" i="1" a="1"/>
  <c r="VQ23" i="1" s="1"/>
  <c r="VQ22" i="1" a="1"/>
  <c r="VQ22" i="1" s="1"/>
  <c r="VQ31" i="1" a="1"/>
  <c r="VQ31" i="1" s="1"/>
  <c r="VQ26" i="1" a="1"/>
  <c r="VQ26" i="1" s="1"/>
  <c r="VQ30" i="1" a="1"/>
  <c r="VQ30" i="1" s="1"/>
  <c r="VQ41" i="1" a="1"/>
  <c r="VQ41" i="1" s="1"/>
  <c r="VQ47" i="1" a="1"/>
  <c r="VQ47" i="1" s="1"/>
  <c r="VQ33" i="1" a="1"/>
  <c r="VQ33" i="1" s="1"/>
  <c r="VQ44" i="1" a="1"/>
  <c r="VQ44" i="1" s="1"/>
  <c r="VQ45" i="1" a="1"/>
  <c r="VQ45" i="1" s="1"/>
  <c r="VQ38" i="1" a="1"/>
  <c r="VQ38" i="1" s="1"/>
  <c r="VQ32" i="1" a="1"/>
  <c r="VQ32" i="1" s="1"/>
  <c r="VQ46" i="1" a="1"/>
  <c r="VQ46" i="1" s="1"/>
  <c r="VQ39" i="1" a="1"/>
  <c r="VQ39" i="1" s="1"/>
  <c r="VQ25" i="1" a="1"/>
  <c r="VQ25" i="1" s="1"/>
  <c r="VQ35" i="1" a="1"/>
  <c r="VQ35" i="1" s="1"/>
  <c r="VQ24" i="1" a="1"/>
  <c r="VQ24" i="1" s="1"/>
  <c r="VQ40" i="1" a="1"/>
  <c r="VQ40" i="1" s="1"/>
  <c r="VQ34" i="1" a="1"/>
  <c r="VQ34" i="1" s="1"/>
  <c r="VQ27" i="1" a="1"/>
  <c r="VQ27" i="1" s="1"/>
  <c r="VQ29" i="1" a="1"/>
  <c r="VQ29" i="1" s="1"/>
  <c r="VQ28" i="1" a="1"/>
  <c r="VQ28" i="1" s="1"/>
  <c r="SU48" i="1" a="1"/>
  <c r="SU48" i="1" s="1"/>
  <c r="SU49" i="1" s="1" a="1"/>
  <c r="SU49" i="1" s="1"/>
  <c r="SU23" i="1" a="1"/>
  <c r="SU23" i="1" s="1"/>
  <c r="SU22" i="1" a="1"/>
  <c r="SU22" i="1" s="1"/>
  <c r="SU35" i="1" a="1"/>
  <c r="SU35" i="1" s="1"/>
  <c r="SU45" i="1" a="1"/>
  <c r="SU45" i="1" s="1"/>
  <c r="SU31" i="1" a="1"/>
  <c r="SU31" i="1" s="1"/>
  <c r="SU32" i="1" a="1"/>
  <c r="SU32" i="1" s="1"/>
  <c r="SU38" i="1" a="1"/>
  <c r="SU38" i="1" s="1"/>
  <c r="SU41" i="1" a="1"/>
  <c r="SU41" i="1" s="1"/>
  <c r="SU40" i="1" a="1"/>
  <c r="SU40" i="1" s="1"/>
  <c r="SU25" i="1" a="1"/>
  <c r="SU25" i="1" s="1"/>
  <c r="SU24" i="1" a="1"/>
  <c r="SU24" i="1" s="1"/>
  <c r="SU29" i="1" a="1"/>
  <c r="SU29" i="1" s="1"/>
  <c r="SU39" i="1" a="1"/>
  <c r="SU39" i="1" s="1"/>
  <c r="SU30" i="1" a="1"/>
  <c r="SU30" i="1" s="1"/>
  <c r="SU33" i="1" a="1"/>
  <c r="SU33" i="1" s="1"/>
  <c r="SU46" i="1" a="1"/>
  <c r="SU46" i="1" s="1"/>
  <c r="SU28" i="1" a="1"/>
  <c r="SU28" i="1" s="1"/>
  <c r="SU47" i="1" a="1"/>
  <c r="SU47" i="1" s="1"/>
  <c r="SU26" i="1" a="1"/>
  <c r="SU26" i="1" s="1"/>
  <c r="SU44" i="1" a="1"/>
  <c r="SU44" i="1" s="1"/>
  <c r="SU27" i="1" a="1"/>
  <c r="SU27" i="1" s="1"/>
  <c r="SU34" i="1" a="1"/>
  <c r="SU34" i="1" s="1"/>
  <c r="SY48" i="1" a="1"/>
  <c r="SY48" i="1" s="1"/>
  <c r="SY49" i="1" s="1" a="1"/>
  <c r="SY49" i="1" s="1"/>
  <c r="SY23" i="1" a="1"/>
  <c r="SY23" i="1" s="1"/>
  <c r="SY22" i="1" a="1"/>
  <c r="SY22" i="1" s="1"/>
  <c r="SY41" i="1" a="1"/>
  <c r="SY41" i="1" s="1"/>
  <c r="SY45" i="1" a="1"/>
  <c r="SY45" i="1" s="1"/>
  <c r="SY31" i="1" a="1"/>
  <c r="SY31" i="1" s="1"/>
  <c r="SY46" i="1" a="1"/>
  <c r="SY46" i="1" s="1"/>
  <c r="SY34" i="1" a="1"/>
  <c r="SY34" i="1" s="1"/>
  <c r="SY40" i="1" a="1"/>
  <c r="SY40" i="1" s="1"/>
  <c r="SY39" i="1" a="1"/>
  <c r="SY39" i="1" s="1"/>
  <c r="SY32" i="1" a="1"/>
  <c r="SY32" i="1" s="1"/>
  <c r="SY27" i="1" a="1"/>
  <c r="SY27" i="1" s="1"/>
  <c r="SY25" i="1" a="1"/>
  <c r="SY25" i="1" s="1"/>
  <c r="SY30" i="1" a="1"/>
  <c r="SY30" i="1" s="1"/>
  <c r="SY33" i="1" a="1"/>
  <c r="SY33" i="1" s="1"/>
  <c r="SY35" i="1" a="1"/>
  <c r="SY35" i="1" s="1"/>
  <c r="SY26" i="1" a="1"/>
  <c r="SY26" i="1" s="1"/>
  <c r="SY28" i="1" a="1"/>
  <c r="SY28" i="1" s="1"/>
  <c r="SY44" i="1" a="1"/>
  <c r="SY44" i="1" s="1"/>
  <c r="SY24" i="1" a="1"/>
  <c r="SY24" i="1" s="1"/>
  <c r="SY29" i="1" a="1"/>
  <c r="SY29" i="1" s="1"/>
  <c r="SY38" i="1" a="1"/>
  <c r="SY38" i="1" s="1"/>
  <c r="SY47" i="1" a="1"/>
  <c r="SY47" i="1" s="1"/>
  <c r="XS48" i="1" a="1"/>
  <c r="XS48" i="1" s="1"/>
  <c r="XS49" i="1" s="1" a="1"/>
  <c r="XS49" i="1" s="1"/>
  <c r="XS22" i="1" a="1"/>
  <c r="XS22" i="1" s="1"/>
  <c r="XS23" i="1" a="1"/>
  <c r="XS23" i="1" s="1"/>
  <c r="XS45" i="1" a="1"/>
  <c r="XS45" i="1" s="1"/>
  <c r="XS25" i="1" a="1"/>
  <c r="XS25" i="1" s="1"/>
  <c r="XS38" i="1" a="1"/>
  <c r="XS38" i="1" s="1"/>
  <c r="XS32" i="1" a="1"/>
  <c r="XS32" i="1" s="1"/>
  <c r="XS31" i="1" a="1"/>
  <c r="XS31" i="1" s="1"/>
  <c r="XS34" i="1" a="1"/>
  <c r="XS34" i="1" s="1"/>
  <c r="XS40" i="1" a="1"/>
  <c r="XS40" i="1" s="1"/>
  <c r="XS39" i="1" a="1"/>
  <c r="XS39" i="1" s="1"/>
  <c r="XS24" i="1" a="1"/>
  <c r="XS24" i="1" s="1"/>
  <c r="XS30" i="1" a="1"/>
  <c r="XS30" i="1" s="1"/>
  <c r="XS33" i="1" a="1"/>
  <c r="XS33" i="1" s="1"/>
  <c r="XS41" i="1" a="1"/>
  <c r="XS41" i="1" s="1"/>
  <c r="XS29" i="1" a="1"/>
  <c r="XS29" i="1" s="1"/>
  <c r="XS46" i="1" a="1"/>
  <c r="XS46" i="1" s="1"/>
  <c r="XS35" i="1" a="1"/>
  <c r="XS35" i="1" s="1"/>
  <c r="XS28" i="1" a="1"/>
  <c r="XS28" i="1" s="1"/>
  <c r="XS47" i="1" a="1"/>
  <c r="XS47" i="1" s="1"/>
  <c r="XS26" i="1" a="1"/>
  <c r="XS26" i="1" s="1"/>
  <c r="XS44" i="1" a="1"/>
  <c r="XS44" i="1" s="1"/>
  <c r="XS27" i="1" a="1"/>
  <c r="XS27" i="1" s="1"/>
  <c r="PF48" i="1" a="1"/>
  <c r="PF48" i="1" s="1"/>
  <c r="PF49" i="1" s="1" a="1"/>
  <c r="PF49" i="1" s="1"/>
  <c r="PF23" i="1" a="1"/>
  <c r="PF23" i="1" s="1"/>
  <c r="PF22" i="1" a="1"/>
  <c r="PF22" i="1" s="1"/>
  <c r="PF31" i="1" a="1"/>
  <c r="PF31" i="1" s="1"/>
  <c r="PF32" i="1" a="1"/>
  <c r="PF32" i="1" s="1"/>
  <c r="PF40" i="1" a="1"/>
  <c r="PF40" i="1" s="1"/>
  <c r="PF26" i="1" a="1"/>
  <c r="PF26" i="1" s="1"/>
  <c r="PF39" i="1" a="1"/>
  <c r="PF39" i="1" s="1"/>
  <c r="PF29" i="1" a="1"/>
  <c r="PF29" i="1" s="1"/>
  <c r="PF25" i="1" a="1"/>
  <c r="PF25" i="1" s="1"/>
  <c r="PF34" i="1" a="1"/>
  <c r="PF34" i="1" s="1"/>
  <c r="PF24" i="1" a="1"/>
  <c r="PF24" i="1" s="1"/>
  <c r="PF30" i="1" a="1"/>
  <c r="PF30" i="1" s="1"/>
  <c r="PF33" i="1" a="1"/>
  <c r="PF33" i="1" s="1"/>
  <c r="PF35" i="1" a="1"/>
  <c r="PF35" i="1" s="1"/>
  <c r="PF44" i="1" a="1"/>
  <c r="PF44" i="1" s="1"/>
  <c r="PF38" i="1" a="1"/>
  <c r="PF38" i="1" s="1"/>
  <c r="PF28" i="1" a="1"/>
  <c r="PF28" i="1" s="1"/>
  <c r="PF46" i="1" a="1"/>
  <c r="PF46" i="1" s="1"/>
  <c r="PF41" i="1" a="1"/>
  <c r="PF41" i="1" s="1"/>
  <c r="PF45" i="1" a="1"/>
  <c r="PF45" i="1" s="1"/>
  <c r="PF27" i="1" a="1"/>
  <c r="PF27" i="1" s="1"/>
  <c r="PF47" i="1" a="1"/>
  <c r="PF47" i="1" s="1"/>
  <c r="PI48" i="1" a="1"/>
  <c r="PI48" i="1" s="1"/>
  <c r="PI49" i="1" s="1" a="1"/>
  <c r="PI49" i="1" s="1"/>
  <c r="PI23" i="1" a="1"/>
  <c r="PI23" i="1" s="1"/>
  <c r="PI22" i="1" a="1"/>
  <c r="PI22" i="1" s="1"/>
  <c r="PI35" i="1" a="1"/>
  <c r="PI35" i="1" s="1"/>
  <c r="PI38" i="1" a="1"/>
  <c r="PI38" i="1" s="1"/>
  <c r="PI46" i="1" a="1"/>
  <c r="PI46" i="1" s="1"/>
  <c r="PI31" i="1" a="1"/>
  <c r="PI31" i="1" s="1"/>
  <c r="PI41" i="1" a="1"/>
  <c r="PI41" i="1" s="1"/>
  <c r="PI45" i="1" a="1"/>
  <c r="PI45" i="1" s="1"/>
  <c r="PI40" i="1" a="1"/>
  <c r="PI40" i="1" s="1"/>
  <c r="PI39" i="1" a="1"/>
  <c r="PI39" i="1" s="1"/>
  <c r="PI25" i="1" a="1"/>
  <c r="PI25" i="1" s="1"/>
  <c r="PI32" i="1" a="1"/>
  <c r="PI32" i="1" s="1"/>
  <c r="PI34" i="1" a="1"/>
  <c r="PI34" i="1" s="1"/>
  <c r="PI30" i="1" a="1"/>
  <c r="PI30" i="1" s="1"/>
  <c r="PI33" i="1" a="1"/>
  <c r="PI33" i="1" s="1"/>
  <c r="PI27" i="1" a="1"/>
  <c r="PI27" i="1" s="1"/>
  <c r="PI29" i="1" a="1"/>
  <c r="PI29" i="1" s="1"/>
  <c r="PI26" i="1" a="1"/>
  <c r="PI26" i="1" s="1"/>
  <c r="PI47" i="1" a="1"/>
  <c r="PI47" i="1" s="1"/>
  <c r="PI24" i="1" a="1"/>
  <c r="PI24" i="1" s="1"/>
  <c r="PI28" i="1" a="1"/>
  <c r="PI28" i="1" s="1"/>
  <c r="PI44" i="1" a="1"/>
  <c r="PI44" i="1" s="1"/>
  <c r="TS48" i="1" a="1"/>
  <c r="TS48" i="1" s="1"/>
  <c r="TS49" i="1" s="1" a="1"/>
  <c r="TS49" i="1" s="1"/>
  <c r="TS22" i="1" a="1"/>
  <c r="TS22" i="1" s="1"/>
  <c r="TS23" i="1" a="1"/>
  <c r="TS23" i="1" s="1"/>
  <c r="TS46" i="1" a="1"/>
  <c r="TS46" i="1" s="1"/>
  <c r="TS26" i="1" a="1"/>
  <c r="TS26" i="1" s="1"/>
  <c r="TS39" i="1" a="1"/>
  <c r="TS39" i="1" s="1"/>
  <c r="TS35" i="1" a="1"/>
  <c r="TS35" i="1" s="1"/>
  <c r="TS25" i="1" a="1"/>
  <c r="TS25" i="1" s="1"/>
  <c r="TS47" i="1" a="1"/>
  <c r="TS47" i="1" s="1"/>
  <c r="TS28" i="1" a="1"/>
  <c r="TS28" i="1" s="1"/>
  <c r="TS44" i="1" a="1"/>
  <c r="TS44" i="1" s="1"/>
  <c r="TS41" i="1" a="1"/>
  <c r="TS41" i="1" s="1"/>
  <c r="TS45" i="1" a="1"/>
  <c r="TS45" i="1" s="1"/>
  <c r="TS40" i="1" a="1"/>
  <c r="TS40" i="1" s="1"/>
  <c r="TS30" i="1" a="1"/>
  <c r="TS30" i="1" s="1"/>
  <c r="TS32" i="1" a="1"/>
  <c r="TS32" i="1" s="1"/>
  <c r="TS33" i="1" a="1"/>
  <c r="TS33" i="1" s="1"/>
  <c r="TS31" i="1" a="1"/>
  <c r="TS31" i="1" s="1"/>
  <c r="TS24" i="1" a="1"/>
  <c r="TS24" i="1" s="1"/>
  <c r="TS27" i="1" a="1"/>
  <c r="TS27" i="1" s="1"/>
  <c r="TS29" i="1" a="1"/>
  <c r="TS29" i="1" s="1"/>
  <c r="TS34" i="1" a="1"/>
  <c r="TS34" i="1" s="1"/>
  <c r="TS38" i="1" a="1"/>
  <c r="TS38" i="1" s="1"/>
  <c r="WG48" i="1" a="1"/>
  <c r="WG48" i="1" s="1"/>
  <c r="WG49" i="1" s="1" a="1"/>
  <c r="WG49" i="1" s="1"/>
  <c r="WG22" i="1" a="1"/>
  <c r="WG22" i="1" s="1"/>
  <c r="WG23" i="1" a="1"/>
  <c r="WG23" i="1" s="1"/>
  <c r="WG45" i="1" a="1"/>
  <c r="WG45" i="1" s="1"/>
  <c r="WG26" i="1" a="1"/>
  <c r="WG26" i="1" s="1"/>
  <c r="WG38" i="1" a="1"/>
  <c r="WG38" i="1" s="1"/>
  <c r="WG47" i="1" a="1"/>
  <c r="WG47" i="1" s="1"/>
  <c r="WG44" i="1" a="1"/>
  <c r="WG44" i="1" s="1"/>
  <c r="WG24" i="1" a="1"/>
  <c r="WG24" i="1" s="1"/>
  <c r="WG29" i="1" a="1"/>
  <c r="WG29" i="1" s="1"/>
  <c r="WG41" i="1" a="1"/>
  <c r="WG41" i="1" s="1"/>
  <c r="WG40" i="1" a="1"/>
  <c r="WG40" i="1" s="1"/>
  <c r="WG46" i="1" a="1"/>
  <c r="WG46" i="1" s="1"/>
  <c r="WG39" i="1" a="1"/>
  <c r="WG39" i="1" s="1"/>
  <c r="WG32" i="1" a="1"/>
  <c r="WG32" i="1" s="1"/>
  <c r="WG25" i="1" a="1"/>
  <c r="WG25" i="1" s="1"/>
  <c r="WG35" i="1" a="1"/>
  <c r="WG35" i="1" s="1"/>
  <c r="WG30" i="1" a="1"/>
  <c r="WG30" i="1" s="1"/>
  <c r="WG34" i="1" a="1"/>
  <c r="WG34" i="1" s="1"/>
  <c r="WG33" i="1" a="1"/>
  <c r="WG33" i="1" s="1"/>
  <c r="WG27" i="1" a="1"/>
  <c r="WG27" i="1" s="1"/>
  <c r="WG31" i="1" a="1"/>
  <c r="WG31" i="1" s="1"/>
  <c r="WG28" i="1" a="1"/>
  <c r="WG28" i="1" s="1"/>
  <c r="TY48" i="1" a="1"/>
  <c r="TY48" i="1" s="1"/>
  <c r="TY49" i="1" s="1" a="1"/>
  <c r="TY49" i="1" s="1"/>
  <c r="TY23" i="1" a="1"/>
  <c r="TY23" i="1" s="1"/>
  <c r="TY22" i="1" a="1"/>
  <c r="TY22" i="1" s="1"/>
  <c r="TY33" i="1" a="1"/>
  <c r="TY33" i="1" s="1"/>
  <c r="TY45" i="1" a="1"/>
  <c r="TY45" i="1" s="1"/>
  <c r="TY32" i="1" a="1"/>
  <c r="TY32" i="1" s="1"/>
  <c r="TY25" i="1" a="1"/>
  <c r="TY25" i="1" s="1"/>
  <c r="TY34" i="1" a="1"/>
  <c r="TY34" i="1" s="1"/>
  <c r="TY38" i="1" a="1"/>
  <c r="TY38" i="1" s="1"/>
  <c r="TY41" i="1" a="1"/>
  <c r="TY41" i="1" s="1"/>
  <c r="TY40" i="1" a="1"/>
  <c r="TY40" i="1" s="1"/>
  <c r="TY39" i="1" a="1"/>
  <c r="TY39" i="1" s="1"/>
  <c r="TY31" i="1" a="1"/>
  <c r="TY31" i="1" s="1"/>
  <c r="TY24" i="1" a="1"/>
  <c r="TY24" i="1" s="1"/>
  <c r="TY30" i="1" a="1"/>
  <c r="TY30" i="1" s="1"/>
  <c r="TY29" i="1" a="1"/>
  <c r="TY29" i="1" s="1"/>
  <c r="TY46" i="1" a="1"/>
  <c r="TY46" i="1" s="1"/>
  <c r="TY35" i="1" a="1"/>
  <c r="TY35" i="1" s="1"/>
  <c r="TY47" i="1" a="1"/>
  <c r="TY47" i="1" s="1"/>
  <c r="TY27" i="1" a="1"/>
  <c r="TY27" i="1" s="1"/>
  <c r="TY26" i="1" a="1"/>
  <c r="TY26" i="1" s="1"/>
  <c r="TY28" i="1" a="1"/>
  <c r="TY28" i="1" s="1"/>
  <c r="TY44" i="1" a="1"/>
  <c r="TY44" i="1" s="1"/>
  <c r="UC48" i="1" a="1"/>
  <c r="UC48" i="1" s="1"/>
  <c r="UC49" i="1" s="1" a="1"/>
  <c r="UC49" i="1" s="1"/>
  <c r="UC22" i="1" a="1"/>
  <c r="UC22" i="1" s="1"/>
  <c r="UC23" i="1" a="1"/>
  <c r="UC23" i="1" s="1"/>
  <c r="UC34" i="1" a="1"/>
  <c r="UC34" i="1" s="1"/>
  <c r="UC31" i="1" a="1"/>
  <c r="UC31" i="1" s="1"/>
  <c r="UC32" i="1" a="1"/>
  <c r="UC32" i="1" s="1"/>
  <c r="UC40" i="1" a="1"/>
  <c r="UC40" i="1" s="1"/>
  <c r="UC25" i="1" a="1"/>
  <c r="UC25" i="1" s="1"/>
  <c r="UC29" i="1" a="1"/>
  <c r="UC29" i="1" s="1"/>
  <c r="UC35" i="1" a="1"/>
  <c r="UC35" i="1" s="1"/>
  <c r="UC39" i="1" a="1"/>
  <c r="UC39" i="1" s="1"/>
  <c r="UC30" i="1" a="1"/>
  <c r="UC30" i="1" s="1"/>
  <c r="UC33" i="1" a="1"/>
  <c r="UC33" i="1" s="1"/>
  <c r="UC46" i="1" a="1"/>
  <c r="UC46" i="1" s="1"/>
  <c r="UC41" i="1" a="1"/>
  <c r="UC41" i="1" s="1"/>
  <c r="UC28" i="1" a="1"/>
  <c r="UC28" i="1" s="1"/>
  <c r="UC44" i="1" a="1"/>
  <c r="UC44" i="1" s="1"/>
  <c r="UC38" i="1" a="1"/>
  <c r="UC38" i="1" s="1"/>
  <c r="UC27" i="1" a="1"/>
  <c r="UC27" i="1" s="1"/>
  <c r="UC24" i="1" a="1"/>
  <c r="UC24" i="1" s="1"/>
  <c r="UC45" i="1" a="1"/>
  <c r="UC45" i="1" s="1"/>
  <c r="UC47" i="1" a="1"/>
  <c r="UC47" i="1" s="1"/>
  <c r="UC26" i="1" a="1"/>
  <c r="UC26" i="1" s="1"/>
  <c r="PW48" i="1" a="1"/>
  <c r="PW48" i="1" s="1"/>
  <c r="PW49" i="1" s="1" a="1"/>
  <c r="PW49" i="1" s="1"/>
  <c r="PW22" i="1" a="1"/>
  <c r="PW22" i="1" s="1"/>
  <c r="PW23" i="1" a="1"/>
  <c r="PW23" i="1" s="1"/>
  <c r="PW44" i="1" a="1"/>
  <c r="PW44" i="1" s="1"/>
  <c r="PW41" i="1" a="1"/>
  <c r="PW41" i="1" s="1"/>
  <c r="PW45" i="1" a="1"/>
  <c r="PW45" i="1" s="1"/>
  <c r="PW34" i="1" a="1"/>
  <c r="PW34" i="1" s="1"/>
  <c r="PW32" i="1" a="1"/>
  <c r="PW32" i="1" s="1"/>
  <c r="PW46" i="1" a="1"/>
  <c r="PW46" i="1" s="1"/>
  <c r="PW39" i="1" a="1"/>
  <c r="PW39" i="1" s="1"/>
  <c r="PW25" i="1" a="1"/>
  <c r="PW25" i="1" s="1"/>
  <c r="PW30" i="1" a="1"/>
  <c r="PW30" i="1" s="1"/>
  <c r="PW33" i="1" a="1"/>
  <c r="PW33" i="1" s="1"/>
  <c r="PW35" i="1" a="1"/>
  <c r="PW35" i="1" s="1"/>
  <c r="PW38" i="1" a="1"/>
  <c r="PW38" i="1" s="1"/>
  <c r="PW28" i="1" a="1"/>
  <c r="PW28" i="1" s="1"/>
  <c r="PW24" i="1" a="1"/>
  <c r="PW24" i="1" s="1"/>
  <c r="PW29" i="1" a="1"/>
  <c r="PW29" i="1" s="1"/>
  <c r="PW40" i="1" a="1"/>
  <c r="PW40" i="1" s="1"/>
  <c r="PW26" i="1" a="1"/>
  <c r="PW26" i="1" s="1"/>
  <c r="PW31" i="1" a="1"/>
  <c r="PW31" i="1" s="1"/>
  <c r="PW47" i="1" a="1"/>
  <c r="PW47" i="1" s="1"/>
  <c r="PW27" i="1" a="1"/>
  <c r="PW27" i="1" s="1"/>
  <c r="QI48" i="1" a="1"/>
  <c r="QI48" i="1" s="1"/>
  <c r="QI49" i="1" s="1" a="1"/>
  <c r="QI49" i="1" s="1"/>
  <c r="QI23" i="1" a="1"/>
  <c r="QI23" i="1" s="1"/>
  <c r="QI22" i="1" a="1"/>
  <c r="QI22" i="1" s="1"/>
  <c r="QI46" i="1" a="1"/>
  <c r="QI46" i="1" s="1"/>
  <c r="QI35" i="1" a="1"/>
  <c r="QI35" i="1" s="1"/>
  <c r="QI27" i="1" a="1"/>
  <c r="QI27" i="1" s="1"/>
  <c r="QI45" i="1" a="1"/>
  <c r="QI45" i="1" s="1"/>
  <c r="QI32" i="1" a="1"/>
  <c r="QI32" i="1" s="1"/>
  <c r="QI31" i="1" a="1"/>
  <c r="QI31" i="1" s="1"/>
  <c r="QI38" i="1" a="1"/>
  <c r="QI38" i="1" s="1"/>
  <c r="QI40" i="1" a="1"/>
  <c r="QI40" i="1" s="1"/>
  <c r="QI26" i="1" a="1"/>
  <c r="QI26" i="1" s="1"/>
  <c r="QI41" i="1" a="1"/>
  <c r="QI41" i="1" s="1"/>
  <c r="QI34" i="1" a="1"/>
  <c r="QI34" i="1" s="1"/>
  <c r="QI25" i="1" a="1"/>
  <c r="QI25" i="1" s="1"/>
  <c r="QI39" i="1" a="1"/>
  <c r="QI39" i="1" s="1"/>
  <c r="QI30" i="1" a="1"/>
  <c r="QI30" i="1" s="1"/>
  <c r="QI33" i="1" a="1"/>
  <c r="QI33" i="1" s="1"/>
  <c r="QI44" i="1" a="1"/>
  <c r="QI44" i="1" s="1"/>
  <c r="QI28" i="1" a="1"/>
  <c r="QI28" i="1" s="1"/>
  <c r="QI29" i="1" a="1"/>
  <c r="QI29" i="1" s="1"/>
  <c r="QI24" i="1" a="1"/>
  <c r="QI24" i="1" s="1"/>
  <c r="QI47" i="1" a="1"/>
  <c r="QI47" i="1" s="1"/>
  <c r="PY48" i="1" a="1"/>
  <c r="PY48" i="1" s="1"/>
  <c r="PY49" i="1" s="1" a="1"/>
  <c r="PY49" i="1" s="1"/>
  <c r="PY23" i="1" a="1"/>
  <c r="PY23" i="1" s="1"/>
  <c r="PY22" i="1" a="1"/>
  <c r="PY22" i="1" s="1"/>
  <c r="PY35" i="1" a="1"/>
  <c r="PY35" i="1" s="1"/>
  <c r="PY38" i="1" a="1"/>
  <c r="PY38" i="1" s="1"/>
  <c r="PY28" i="1" a="1"/>
  <c r="PY28" i="1" s="1"/>
  <c r="PY31" i="1" a="1"/>
  <c r="PY31" i="1" s="1"/>
  <c r="PY46" i="1" a="1"/>
  <c r="PY46" i="1" s="1"/>
  <c r="PY40" i="1" a="1"/>
  <c r="PY40" i="1" s="1"/>
  <c r="PY26" i="1" a="1"/>
  <c r="PY26" i="1" s="1"/>
  <c r="PY39" i="1" a="1"/>
  <c r="PY39" i="1" s="1"/>
  <c r="PY25" i="1" a="1"/>
  <c r="PY25" i="1" s="1"/>
  <c r="PY41" i="1" a="1"/>
  <c r="PY41" i="1" s="1"/>
  <c r="PY45" i="1" a="1"/>
  <c r="PY45" i="1" s="1"/>
  <c r="PY30" i="1" a="1"/>
  <c r="PY30" i="1" s="1"/>
  <c r="PY32" i="1" a="1"/>
  <c r="PY32" i="1" s="1"/>
  <c r="PY33" i="1" a="1"/>
  <c r="PY33" i="1" s="1"/>
  <c r="PY34" i="1" a="1"/>
  <c r="PY34" i="1" s="1"/>
  <c r="PY27" i="1" a="1"/>
  <c r="PY27" i="1" s="1"/>
  <c r="PY47" i="1" a="1"/>
  <c r="PY47" i="1" s="1"/>
  <c r="PY44" i="1" a="1"/>
  <c r="PY44" i="1" s="1"/>
  <c r="PY24" i="1" a="1"/>
  <c r="PY24" i="1" s="1"/>
  <c r="PY29" i="1" a="1"/>
  <c r="PY29" i="1" s="1"/>
  <c r="UI48" i="1" a="1"/>
  <c r="UI48" i="1" s="1"/>
  <c r="UI49" i="1" s="1" a="1"/>
  <c r="UI49" i="1" s="1"/>
  <c r="UI22" i="1" a="1"/>
  <c r="UI22" i="1" s="1"/>
  <c r="UI23" i="1" a="1"/>
  <c r="UI23" i="1" s="1"/>
  <c r="UI26" i="1" a="1"/>
  <c r="UI26" i="1" s="1"/>
  <c r="UI35" i="1" a="1"/>
  <c r="UI35" i="1" s="1"/>
  <c r="UI47" i="1" a="1"/>
  <c r="UI47" i="1" s="1"/>
  <c r="UI30" i="1" a="1"/>
  <c r="UI30" i="1" s="1"/>
  <c r="UI28" i="1" a="1"/>
  <c r="UI28" i="1" s="1"/>
  <c r="UI44" i="1" a="1"/>
  <c r="UI44" i="1" s="1"/>
  <c r="UI33" i="1" a="1"/>
  <c r="UI33" i="1" s="1"/>
  <c r="UI41" i="1" a="1"/>
  <c r="UI41" i="1" s="1"/>
  <c r="UI45" i="1" a="1"/>
  <c r="UI45" i="1" s="1"/>
  <c r="UI40" i="1" a="1"/>
  <c r="UI40" i="1" s="1"/>
  <c r="UI32" i="1" a="1"/>
  <c r="UI32" i="1" s="1"/>
  <c r="UI34" i="1" a="1"/>
  <c r="UI34" i="1" s="1"/>
  <c r="UI31" i="1" a="1"/>
  <c r="UI31" i="1" s="1"/>
  <c r="UI46" i="1" a="1"/>
  <c r="UI46" i="1" s="1"/>
  <c r="UI39" i="1" a="1"/>
  <c r="UI39" i="1" s="1"/>
  <c r="UI25" i="1" a="1"/>
  <c r="UI25" i="1" s="1"/>
  <c r="UI27" i="1" a="1"/>
  <c r="UI27" i="1" s="1"/>
  <c r="UI29" i="1" a="1"/>
  <c r="UI29" i="1" s="1"/>
  <c r="UI24" i="1" a="1"/>
  <c r="UI24" i="1" s="1"/>
  <c r="UI38" i="1" a="1"/>
  <c r="UI38" i="1" s="1"/>
  <c r="WW48" i="1" a="1"/>
  <c r="WW48" i="1" s="1"/>
  <c r="WW49" i="1" s="1" a="1"/>
  <c r="WW49" i="1" s="1"/>
  <c r="WW22" i="1" a="1"/>
  <c r="WW22" i="1" s="1"/>
  <c r="WW23" i="1" a="1"/>
  <c r="WW23" i="1" s="1"/>
  <c r="WW26" i="1" a="1"/>
  <c r="WW26" i="1" s="1"/>
  <c r="WW24" i="1" a="1"/>
  <c r="WW24" i="1" s="1"/>
  <c r="WW29" i="1" a="1"/>
  <c r="WW29" i="1" s="1"/>
  <c r="WW47" i="1" a="1"/>
  <c r="WW47" i="1" s="1"/>
  <c r="WW27" i="1" a="1"/>
  <c r="WW27" i="1" s="1"/>
  <c r="WW39" i="1" a="1"/>
  <c r="WW39" i="1" s="1"/>
  <c r="WW44" i="1" a="1"/>
  <c r="WW44" i="1" s="1"/>
  <c r="WW35" i="1" a="1"/>
  <c r="WW35" i="1" s="1"/>
  <c r="WW46" i="1" a="1"/>
  <c r="WW46" i="1" s="1"/>
  <c r="WW25" i="1" a="1"/>
  <c r="WW25" i="1" s="1"/>
  <c r="WW40" i="1" a="1"/>
  <c r="WW40" i="1" s="1"/>
  <c r="WW32" i="1" a="1"/>
  <c r="WW32" i="1" s="1"/>
  <c r="WW30" i="1" a="1"/>
  <c r="WW30" i="1" s="1"/>
  <c r="WW33" i="1" a="1"/>
  <c r="WW33" i="1" s="1"/>
  <c r="WW45" i="1" a="1"/>
  <c r="WW45" i="1" s="1"/>
  <c r="WW41" i="1" a="1"/>
  <c r="WW41" i="1" s="1"/>
  <c r="WW34" i="1" a="1"/>
  <c r="WW34" i="1" s="1"/>
  <c r="WW38" i="1" a="1"/>
  <c r="WW38" i="1" s="1"/>
  <c r="WW28" i="1" a="1"/>
  <c r="WW28" i="1" s="1"/>
  <c r="WW31" i="1" a="1"/>
  <c r="WW31" i="1" s="1"/>
  <c r="VG48" i="1" a="1"/>
  <c r="VG48" i="1" s="1"/>
  <c r="VG49" i="1" s="1" a="1"/>
  <c r="VG49" i="1" s="1"/>
  <c r="VG23" i="1" a="1"/>
  <c r="VG23" i="1" s="1"/>
  <c r="VG22" i="1" a="1"/>
  <c r="VG22" i="1" s="1"/>
  <c r="VG45" i="1" a="1"/>
  <c r="VG45" i="1" s="1"/>
  <c r="VG31" i="1" a="1"/>
  <c r="VG31" i="1" s="1"/>
  <c r="VG38" i="1" a="1"/>
  <c r="VG38" i="1" s="1"/>
  <c r="VG32" i="1" a="1"/>
  <c r="VG32" i="1" s="1"/>
  <c r="VG25" i="1" a="1"/>
  <c r="VG25" i="1" s="1"/>
  <c r="VG40" i="1" a="1"/>
  <c r="VG40" i="1" s="1"/>
  <c r="VG27" i="1" a="1"/>
  <c r="VG27" i="1" s="1"/>
  <c r="VG24" i="1" a="1"/>
  <c r="VG24" i="1" s="1"/>
  <c r="VG29" i="1" a="1"/>
  <c r="VG29" i="1" s="1"/>
  <c r="VG39" i="1" a="1"/>
  <c r="VG39" i="1" s="1"/>
  <c r="VG41" i="1" a="1"/>
  <c r="VG41" i="1" s="1"/>
  <c r="VG30" i="1" a="1"/>
  <c r="VG30" i="1" s="1"/>
  <c r="VG33" i="1" a="1"/>
  <c r="VG33" i="1" s="1"/>
  <c r="VG46" i="1" a="1"/>
  <c r="VG46" i="1" s="1"/>
  <c r="VG34" i="1" a="1"/>
  <c r="VG34" i="1" s="1"/>
  <c r="VG35" i="1" a="1"/>
  <c r="VG35" i="1" s="1"/>
  <c r="VG44" i="1" a="1"/>
  <c r="VG44" i="1" s="1"/>
  <c r="VG28" i="1" a="1"/>
  <c r="VG28" i="1" s="1"/>
  <c r="VG26" i="1" a="1"/>
  <c r="VG26" i="1" s="1"/>
  <c r="VG47" i="1" a="1"/>
  <c r="VG47" i="1" s="1"/>
  <c r="RM48" i="1" a="1"/>
  <c r="RM48" i="1" s="1"/>
  <c r="RM49" i="1" s="1" a="1"/>
  <c r="RM49" i="1" s="1"/>
  <c r="RM22" i="1" a="1"/>
  <c r="RM22" i="1" s="1"/>
  <c r="RM23" i="1" a="1"/>
  <c r="RM23" i="1" s="1"/>
  <c r="RM33" i="1" a="1"/>
  <c r="RM33" i="1" s="1"/>
  <c r="RM45" i="1" a="1"/>
  <c r="RM45" i="1" s="1"/>
  <c r="RM32" i="1" a="1"/>
  <c r="RM32" i="1" s="1"/>
  <c r="RM34" i="1" a="1"/>
  <c r="RM34" i="1" s="1"/>
  <c r="RM38" i="1" a="1"/>
  <c r="RM38" i="1" s="1"/>
  <c r="RM40" i="1" a="1"/>
  <c r="RM40" i="1" s="1"/>
  <c r="RM26" i="1" a="1"/>
  <c r="RM26" i="1" s="1"/>
  <c r="RM25" i="1" a="1"/>
  <c r="RM25" i="1" s="1"/>
  <c r="RM41" i="1" a="1"/>
  <c r="RM41" i="1" s="1"/>
  <c r="RM24" i="1" a="1"/>
  <c r="RM24" i="1" s="1"/>
  <c r="RM39" i="1" a="1"/>
  <c r="RM39" i="1" s="1"/>
  <c r="RM31" i="1" a="1"/>
  <c r="RM31" i="1" s="1"/>
  <c r="RM30" i="1" a="1"/>
  <c r="RM30" i="1" s="1"/>
  <c r="RM35" i="1" a="1"/>
  <c r="RM35" i="1" s="1"/>
  <c r="RM46" i="1" a="1"/>
  <c r="RM46" i="1" s="1"/>
  <c r="RM47" i="1" a="1"/>
  <c r="RM47" i="1" s="1"/>
  <c r="RM29" i="1" a="1"/>
  <c r="RM29" i="1" s="1"/>
  <c r="RM28" i="1" a="1"/>
  <c r="RM28" i="1" s="1"/>
  <c r="RM44" i="1" a="1"/>
  <c r="RM44" i="1" s="1"/>
  <c r="RM27" i="1" a="1"/>
  <c r="RM27" i="1" s="1"/>
  <c r="QO48" i="1" a="1"/>
  <c r="QO48" i="1" s="1"/>
  <c r="QO49" i="1" s="1" a="1"/>
  <c r="QO49" i="1" s="1"/>
  <c r="QO23" i="1" a="1"/>
  <c r="QO23" i="1" s="1"/>
  <c r="QO22" i="1" a="1"/>
  <c r="QO22" i="1" s="1"/>
  <c r="QO25" i="1" a="1"/>
  <c r="QO25" i="1" s="1"/>
  <c r="QO47" i="1" a="1"/>
  <c r="QO47" i="1" s="1"/>
  <c r="QO44" i="1" a="1"/>
  <c r="QO44" i="1" s="1"/>
  <c r="QO26" i="1" a="1"/>
  <c r="QO26" i="1" s="1"/>
  <c r="QO41" i="1" a="1"/>
  <c r="QO41" i="1" s="1"/>
  <c r="QO45" i="1" a="1"/>
  <c r="QO45" i="1" s="1"/>
  <c r="QO30" i="1" a="1"/>
  <c r="QO30" i="1" s="1"/>
  <c r="QO33" i="1" a="1"/>
  <c r="QO33" i="1" s="1"/>
  <c r="QO34" i="1" a="1"/>
  <c r="QO34" i="1" s="1"/>
  <c r="QO32" i="1" a="1"/>
  <c r="QO32" i="1" s="1"/>
  <c r="QO31" i="1" a="1"/>
  <c r="QO31" i="1" s="1"/>
  <c r="QO46" i="1" a="1"/>
  <c r="QO46" i="1" s="1"/>
  <c r="QO39" i="1" a="1"/>
  <c r="QO39" i="1" s="1"/>
  <c r="QO40" i="1" a="1"/>
  <c r="QO40" i="1" s="1"/>
  <c r="QO27" i="1" a="1"/>
  <c r="QO27" i="1" s="1"/>
  <c r="QO28" i="1" a="1"/>
  <c r="QO28" i="1" s="1"/>
  <c r="QO38" i="1" a="1"/>
  <c r="QO38" i="1" s="1"/>
  <c r="QO24" i="1" a="1"/>
  <c r="QO24" i="1" s="1"/>
  <c r="QO35" i="1" a="1"/>
  <c r="QO35" i="1" s="1"/>
  <c r="QO29" i="1" a="1"/>
  <c r="QO29" i="1" s="1"/>
  <c r="UY48" i="1" a="1"/>
  <c r="UY48" i="1" s="1"/>
  <c r="UY49" i="1" s="1" a="1"/>
  <c r="UY49" i="1" s="1"/>
  <c r="UY22" i="1" a="1"/>
  <c r="UY22" i="1" s="1"/>
  <c r="UY23" i="1" a="1"/>
  <c r="UY23" i="1" s="1"/>
  <c r="UY33" i="1" a="1"/>
  <c r="UY33" i="1" s="1"/>
  <c r="UY47" i="1" a="1"/>
  <c r="UY47" i="1" s="1"/>
  <c r="UY38" i="1" a="1"/>
  <c r="UY38" i="1" s="1"/>
  <c r="UY28" i="1" a="1"/>
  <c r="UY28" i="1" s="1"/>
  <c r="UY44" i="1" a="1"/>
  <c r="UY44" i="1" s="1"/>
  <c r="UY41" i="1" a="1"/>
  <c r="UY41" i="1" s="1"/>
  <c r="UY45" i="1" a="1"/>
  <c r="UY45" i="1" s="1"/>
  <c r="UY24" i="1" a="1"/>
  <c r="UY24" i="1" s="1"/>
  <c r="UY31" i="1" a="1"/>
  <c r="UY31" i="1" s="1"/>
  <c r="UY40" i="1" a="1"/>
  <c r="UY40" i="1" s="1"/>
  <c r="UY27" i="1" a="1"/>
  <c r="UY27" i="1" s="1"/>
  <c r="UY32" i="1" a="1"/>
  <c r="UY32" i="1" s="1"/>
  <c r="UY46" i="1" a="1"/>
  <c r="UY46" i="1" s="1"/>
  <c r="UY34" i="1" a="1"/>
  <c r="UY34" i="1" s="1"/>
  <c r="UY39" i="1" a="1"/>
  <c r="UY39" i="1" s="1"/>
  <c r="UY35" i="1" a="1"/>
  <c r="UY35" i="1" s="1"/>
  <c r="UY25" i="1" a="1"/>
  <c r="UY25" i="1" s="1"/>
  <c r="UY26" i="1" a="1"/>
  <c r="UY26" i="1" s="1"/>
  <c r="UY29" i="1" a="1"/>
  <c r="UY29" i="1" s="1"/>
  <c r="UY30" i="1" a="1"/>
  <c r="UY30" i="1" s="1"/>
  <c r="XM48" i="1" a="1"/>
  <c r="XM48" i="1" s="1"/>
  <c r="XM49" i="1" s="1" a="1"/>
  <c r="XM49" i="1" s="1"/>
  <c r="XM22" i="1" a="1"/>
  <c r="XM22" i="1" s="1"/>
  <c r="XM23" i="1" a="1"/>
  <c r="XM23" i="1" s="1"/>
  <c r="XM25" i="1" a="1"/>
  <c r="XM25" i="1" s="1"/>
  <c r="XM47" i="1" a="1"/>
  <c r="XM47" i="1" s="1"/>
  <c r="XM27" i="1" a="1"/>
  <c r="XM27" i="1" s="1"/>
  <c r="XM41" i="1" a="1"/>
  <c r="XM41" i="1" s="1"/>
  <c r="XM44" i="1" a="1"/>
  <c r="XM44" i="1" s="1"/>
  <c r="XM35" i="1" a="1"/>
  <c r="XM35" i="1" s="1"/>
  <c r="XM40" i="1" a="1"/>
  <c r="XM40" i="1" s="1"/>
  <c r="XM33" i="1" a="1"/>
  <c r="XM33" i="1" s="1"/>
  <c r="XM32" i="1" a="1"/>
  <c r="XM32" i="1" s="1"/>
  <c r="XM45" i="1" a="1"/>
  <c r="XM45" i="1" s="1"/>
  <c r="XM30" i="1" a="1"/>
  <c r="XM30" i="1" s="1"/>
  <c r="XM34" i="1" a="1"/>
  <c r="XM34" i="1" s="1"/>
  <c r="XM46" i="1" a="1"/>
  <c r="XM46" i="1" s="1"/>
  <c r="XM31" i="1" a="1"/>
  <c r="XM31" i="1" s="1"/>
  <c r="XM29" i="1" a="1"/>
  <c r="XM29" i="1" s="1"/>
  <c r="XM28" i="1" a="1"/>
  <c r="XM28" i="1" s="1"/>
  <c r="XM39" i="1" a="1"/>
  <c r="XM39" i="1" s="1"/>
  <c r="XM24" i="1" a="1"/>
  <c r="XM24" i="1" s="1"/>
  <c r="XM26" i="1" a="1"/>
  <c r="XM26" i="1" s="1"/>
  <c r="XM38" i="1" a="1"/>
  <c r="XM38" i="1" s="1"/>
  <c r="PC48" i="1" a="1"/>
  <c r="PC48" i="1" s="1"/>
  <c r="PC49" i="1" s="1" a="1"/>
  <c r="PC49" i="1" s="1"/>
  <c r="PC22" i="1" a="1"/>
  <c r="PC22" i="1" s="1"/>
  <c r="PC23" i="1" a="1"/>
  <c r="PC23" i="1" s="1"/>
  <c r="PC46" i="1" a="1"/>
  <c r="PC46" i="1" s="1"/>
  <c r="PC47" i="1" a="1"/>
  <c r="PC47" i="1" s="1"/>
  <c r="PC44" i="1" a="1"/>
  <c r="PC44" i="1" s="1"/>
  <c r="PC28" i="1" a="1"/>
  <c r="PC28" i="1" s="1"/>
  <c r="PC34" i="1" a="1"/>
  <c r="PC34" i="1" s="1"/>
  <c r="PC25" i="1" a="1"/>
  <c r="PC25" i="1" s="1"/>
  <c r="PC35" i="1" a="1"/>
  <c r="PC35" i="1" s="1"/>
  <c r="PC39" i="1" a="1"/>
  <c r="PC39" i="1" s="1"/>
  <c r="PC45" i="1" a="1"/>
  <c r="PC45" i="1" s="1"/>
  <c r="PC30" i="1" a="1"/>
  <c r="PC30" i="1" s="1"/>
  <c r="PC33" i="1" a="1"/>
  <c r="PC33" i="1" s="1"/>
  <c r="PC32" i="1" a="1"/>
  <c r="PC32" i="1" s="1"/>
  <c r="PC31" i="1" a="1"/>
  <c r="PC31" i="1" s="1"/>
  <c r="PC41" i="1" a="1"/>
  <c r="PC41" i="1" s="1"/>
  <c r="PC26" i="1" a="1"/>
  <c r="PC26" i="1" s="1"/>
  <c r="PC38" i="1" a="1"/>
  <c r="PC38" i="1" s="1"/>
  <c r="PC24" i="1" a="1"/>
  <c r="PC24" i="1" s="1"/>
  <c r="PC29" i="1" a="1"/>
  <c r="PC29" i="1" s="1"/>
  <c r="PC40" i="1" a="1"/>
  <c r="PC40" i="1" s="1"/>
  <c r="PC27" i="1" a="1"/>
  <c r="PC27" i="1" s="1"/>
  <c r="VZ48" i="1" a="1"/>
  <c r="VZ48" i="1" s="1"/>
  <c r="VZ49" i="1" s="1" a="1"/>
  <c r="VZ49" i="1" s="1"/>
  <c r="VZ22" i="1" a="1"/>
  <c r="VZ22" i="1" s="1"/>
  <c r="VZ23" i="1" a="1"/>
  <c r="VZ23" i="1" s="1"/>
  <c r="VZ33" i="1" a="1"/>
  <c r="VZ33" i="1" s="1"/>
  <c r="VZ35" i="1" a="1"/>
  <c r="VZ35" i="1" s="1"/>
  <c r="VZ31" i="1" a="1"/>
  <c r="VZ31" i="1" s="1"/>
  <c r="VZ38" i="1" a="1"/>
  <c r="VZ38" i="1" s="1"/>
  <c r="VZ32" i="1" a="1"/>
  <c r="VZ32" i="1" s="1"/>
  <c r="VZ34" i="1" a="1"/>
  <c r="VZ34" i="1" s="1"/>
  <c r="VZ40" i="1" a="1"/>
  <c r="VZ40" i="1" s="1"/>
  <c r="VZ39" i="1" a="1"/>
  <c r="VZ39" i="1" s="1"/>
  <c r="VZ26" i="1" a="1"/>
  <c r="VZ26" i="1" s="1"/>
  <c r="VZ25" i="1" a="1"/>
  <c r="VZ25" i="1" s="1"/>
  <c r="VZ46" i="1" a="1"/>
  <c r="VZ46" i="1" s="1"/>
  <c r="VZ45" i="1" a="1"/>
  <c r="VZ45" i="1" s="1"/>
  <c r="VZ41" i="1" a="1"/>
  <c r="VZ41" i="1" s="1"/>
  <c r="VZ27" i="1" a="1"/>
  <c r="VZ27" i="1" s="1"/>
  <c r="VZ30" i="1" a="1"/>
  <c r="VZ30" i="1" s="1"/>
  <c r="VZ24" i="1" a="1"/>
  <c r="VZ24" i="1" s="1"/>
  <c r="VZ28" i="1" a="1"/>
  <c r="VZ28" i="1" s="1"/>
  <c r="VZ47" i="1" a="1"/>
  <c r="VZ47" i="1" s="1"/>
  <c r="VZ44" i="1" a="1"/>
  <c r="VZ44" i="1" s="1"/>
  <c r="VZ29" i="1" a="1"/>
  <c r="VZ29" i="1" s="1"/>
  <c r="WK48" i="1" a="1"/>
  <c r="WK48" i="1" s="1"/>
  <c r="WK49" i="1" s="1" a="1"/>
  <c r="WK49" i="1" s="1"/>
  <c r="WK22" i="1" a="1"/>
  <c r="WK22" i="1" s="1"/>
  <c r="WK23" i="1" a="1"/>
  <c r="WK23" i="1" s="1"/>
  <c r="WK45" i="1" a="1"/>
  <c r="WK45" i="1" s="1"/>
  <c r="WK25" i="1" a="1"/>
  <c r="WK25" i="1" s="1"/>
  <c r="WK34" i="1" a="1"/>
  <c r="WK34" i="1" s="1"/>
  <c r="WK38" i="1" a="1"/>
  <c r="WK38" i="1" s="1"/>
  <c r="WK32" i="1" a="1"/>
  <c r="WK32" i="1" s="1"/>
  <c r="WK39" i="1" a="1"/>
  <c r="WK39" i="1" s="1"/>
  <c r="WK31" i="1" a="1"/>
  <c r="WK31" i="1" s="1"/>
  <c r="WK40" i="1" a="1"/>
  <c r="WK40" i="1" s="1"/>
  <c r="WK27" i="1" a="1"/>
  <c r="WK27" i="1" s="1"/>
  <c r="WK30" i="1" a="1"/>
  <c r="WK30" i="1" s="1"/>
  <c r="WK24" i="1" a="1"/>
  <c r="WK24" i="1" s="1"/>
  <c r="WK29" i="1" a="1"/>
  <c r="WK29" i="1" s="1"/>
  <c r="WK47" i="1" a="1"/>
  <c r="WK47" i="1" s="1"/>
  <c r="WK41" i="1" a="1"/>
  <c r="WK41" i="1" s="1"/>
  <c r="WK46" i="1" a="1"/>
  <c r="WK46" i="1" s="1"/>
  <c r="WK35" i="1" a="1"/>
  <c r="WK35" i="1" s="1"/>
  <c r="WK33" i="1" a="1"/>
  <c r="WK33" i="1" s="1"/>
  <c r="WK44" i="1" a="1"/>
  <c r="WK44" i="1" s="1"/>
  <c r="WK28" i="1" a="1"/>
  <c r="WK28" i="1" s="1"/>
  <c r="WK26" i="1" a="1"/>
  <c r="WK26" i="1" s="1"/>
  <c r="QF48" i="1" a="1"/>
  <c r="QF48" i="1" s="1"/>
  <c r="QF49" i="1" s="1" a="1"/>
  <c r="QF49" i="1" s="1"/>
  <c r="QF22" i="1" a="1"/>
  <c r="QF22" i="1" s="1"/>
  <c r="QF23" i="1" a="1"/>
  <c r="QF23" i="1" s="1"/>
  <c r="QF26" i="1" a="1"/>
  <c r="QF26" i="1" s="1"/>
  <c r="QF38" i="1" a="1"/>
  <c r="QF38" i="1" s="1"/>
  <c r="QF32" i="1" a="1"/>
  <c r="QF32" i="1" s="1"/>
  <c r="QF47" i="1" a="1"/>
  <c r="QF47" i="1" s="1"/>
  <c r="QF24" i="1" a="1"/>
  <c r="QF24" i="1" s="1"/>
  <c r="QF28" i="1" a="1"/>
  <c r="QF28" i="1" s="1"/>
  <c r="QF44" i="1" a="1"/>
  <c r="QF44" i="1" s="1"/>
  <c r="QF46" i="1" a="1"/>
  <c r="QF46" i="1" s="1"/>
  <c r="QF41" i="1" a="1"/>
  <c r="QF41" i="1" s="1"/>
  <c r="QF40" i="1" a="1"/>
  <c r="QF40" i="1" s="1"/>
  <c r="QF34" i="1" a="1"/>
  <c r="QF34" i="1" s="1"/>
  <c r="QF35" i="1" a="1"/>
  <c r="QF35" i="1" s="1"/>
  <c r="QF25" i="1" a="1"/>
  <c r="QF25" i="1" s="1"/>
  <c r="QF30" i="1" a="1"/>
  <c r="QF30" i="1" s="1"/>
  <c r="QF33" i="1" a="1"/>
  <c r="QF33" i="1" s="1"/>
  <c r="QF31" i="1" a="1"/>
  <c r="QF31" i="1" s="1"/>
  <c r="QF29" i="1" a="1"/>
  <c r="QF29" i="1" s="1"/>
  <c r="QF27" i="1" a="1"/>
  <c r="QF27" i="1" s="1"/>
  <c r="QF39" i="1" a="1"/>
  <c r="QF39" i="1" s="1"/>
  <c r="QF45" i="1" a="1"/>
  <c r="QF45" i="1" s="1"/>
  <c r="SQ48" i="1" a="1"/>
  <c r="SQ48" i="1" s="1"/>
  <c r="SQ49" i="1" s="1" a="1"/>
  <c r="SQ49" i="1" s="1"/>
  <c r="SQ23" i="1" a="1"/>
  <c r="SQ23" i="1" s="1"/>
  <c r="SQ22" i="1" a="1"/>
  <c r="SQ22" i="1" s="1"/>
  <c r="SQ30" i="1" a="1"/>
  <c r="SQ30" i="1" s="1"/>
  <c r="SQ33" i="1" a="1"/>
  <c r="SQ33" i="1" s="1"/>
  <c r="SQ25" i="1" a="1"/>
  <c r="SQ25" i="1" s="1"/>
  <c r="SQ45" i="1" a="1"/>
  <c r="SQ45" i="1" s="1"/>
  <c r="SQ32" i="1" a="1"/>
  <c r="SQ32" i="1" s="1"/>
  <c r="SQ38" i="1" a="1"/>
  <c r="SQ38" i="1" s="1"/>
  <c r="SQ39" i="1" a="1"/>
  <c r="SQ39" i="1" s="1"/>
  <c r="SQ31" i="1" a="1"/>
  <c r="SQ31" i="1" s="1"/>
  <c r="SQ28" i="1" a="1"/>
  <c r="SQ28" i="1" s="1"/>
  <c r="SQ41" i="1" a="1"/>
  <c r="SQ41" i="1" s="1"/>
  <c r="SQ26" i="1" a="1"/>
  <c r="SQ26" i="1" s="1"/>
  <c r="SQ24" i="1" a="1"/>
  <c r="SQ24" i="1" s="1"/>
  <c r="SQ27" i="1" a="1"/>
  <c r="SQ27" i="1" s="1"/>
  <c r="SQ29" i="1" a="1"/>
  <c r="SQ29" i="1" s="1"/>
  <c r="SQ46" i="1" a="1"/>
  <c r="SQ46" i="1" s="1"/>
  <c r="SQ35" i="1" a="1"/>
  <c r="SQ35" i="1" s="1"/>
  <c r="SQ34" i="1" a="1"/>
  <c r="SQ34" i="1" s="1"/>
  <c r="SQ44" i="1" a="1"/>
  <c r="SQ44" i="1" s="1"/>
  <c r="SQ40" i="1" a="1"/>
  <c r="SQ40" i="1" s="1"/>
  <c r="SQ47" i="1" a="1"/>
  <c r="SQ47" i="1" s="1"/>
  <c r="RE48" i="1" a="1"/>
  <c r="RE48" i="1" s="1"/>
  <c r="RE49" i="1" s="1" a="1"/>
  <c r="RE49" i="1" s="1"/>
  <c r="RE22" i="1" a="1"/>
  <c r="RE22" i="1" s="1"/>
  <c r="RE23" i="1" a="1"/>
  <c r="RE23" i="1" s="1"/>
  <c r="RE30" i="1" a="1"/>
  <c r="RE30" i="1" s="1"/>
  <c r="RE33" i="1" a="1"/>
  <c r="RE33" i="1" s="1"/>
  <c r="RE41" i="1" a="1"/>
  <c r="RE41" i="1" s="1"/>
  <c r="RE45" i="1" a="1"/>
  <c r="RE45" i="1" s="1"/>
  <c r="RE28" i="1" a="1"/>
  <c r="RE28" i="1" s="1"/>
  <c r="RE27" i="1" a="1"/>
  <c r="RE27" i="1" s="1"/>
  <c r="RE31" i="1" a="1"/>
  <c r="RE31" i="1" s="1"/>
  <c r="RE32" i="1" a="1"/>
  <c r="RE32" i="1" s="1"/>
  <c r="RE46" i="1" a="1"/>
  <c r="RE46" i="1" s="1"/>
  <c r="RE34" i="1" a="1"/>
  <c r="RE34" i="1" s="1"/>
  <c r="RE39" i="1" a="1"/>
  <c r="RE39" i="1" s="1"/>
  <c r="RE25" i="1" a="1"/>
  <c r="RE25" i="1" s="1"/>
  <c r="RE35" i="1" a="1"/>
  <c r="RE35" i="1" s="1"/>
  <c r="RE47" i="1" a="1"/>
  <c r="RE47" i="1" s="1"/>
  <c r="RE44" i="1" a="1"/>
  <c r="RE44" i="1" s="1"/>
  <c r="RE38" i="1" a="1"/>
  <c r="RE38" i="1" s="1"/>
  <c r="RE24" i="1" a="1"/>
  <c r="RE24" i="1" s="1"/>
  <c r="RE26" i="1" a="1"/>
  <c r="RE26" i="1" s="1"/>
  <c r="RE40" i="1" a="1"/>
  <c r="RE40" i="1" s="1"/>
  <c r="RE29" i="1" a="1"/>
  <c r="RE29" i="1" s="1"/>
  <c r="VO48" i="1" a="1"/>
  <c r="VO48" i="1" s="1"/>
  <c r="VO49" i="1" s="1" a="1"/>
  <c r="VO49" i="1" s="1"/>
  <c r="VO22" i="1" a="1"/>
  <c r="VO22" i="1" s="1"/>
  <c r="VO23" i="1" a="1"/>
  <c r="VO23" i="1" s="1"/>
  <c r="VO41" i="1" a="1"/>
  <c r="VO41" i="1" s="1"/>
  <c r="VO34" i="1" a="1"/>
  <c r="VO34" i="1" s="1"/>
  <c r="VO47" i="1" a="1"/>
  <c r="VO47" i="1" s="1"/>
  <c r="VO24" i="1" a="1"/>
  <c r="VO24" i="1" s="1"/>
  <c r="VO31" i="1" a="1"/>
  <c r="VO31" i="1" s="1"/>
  <c r="VO28" i="1" a="1"/>
  <c r="VO28" i="1" s="1"/>
  <c r="VO44" i="1" a="1"/>
  <c r="VO44" i="1" s="1"/>
  <c r="VO45" i="1" a="1"/>
  <c r="VO45" i="1" s="1"/>
  <c r="VO46" i="1" a="1"/>
  <c r="VO46" i="1" s="1"/>
  <c r="VO27" i="1" a="1"/>
  <c r="VO27" i="1" s="1"/>
  <c r="VO39" i="1" a="1"/>
  <c r="VO39" i="1" s="1"/>
  <c r="VO40" i="1" a="1"/>
  <c r="VO40" i="1" s="1"/>
  <c r="VO25" i="1" a="1"/>
  <c r="VO25" i="1" s="1"/>
  <c r="VO32" i="1" a="1"/>
  <c r="VO32" i="1" s="1"/>
  <c r="VO35" i="1" a="1"/>
  <c r="VO35" i="1" s="1"/>
  <c r="VO30" i="1" a="1"/>
  <c r="VO30" i="1" s="1"/>
  <c r="VO33" i="1" a="1"/>
  <c r="VO33" i="1" s="1"/>
  <c r="VO29" i="1" a="1"/>
  <c r="VO29" i="1" s="1"/>
  <c r="VO26" i="1" a="1"/>
  <c r="VO26" i="1" s="1"/>
  <c r="VO38" i="1" a="1"/>
  <c r="VO38" i="1" s="1"/>
  <c r="PN48" i="1" a="1"/>
  <c r="PN48" i="1" s="1"/>
  <c r="PN49" i="1" s="1" a="1"/>
  <c r="PN49" i="1" s="1"/>
  <c r="PN22" i="1" a="1"/>
  <c r="PN22" i="1" s="1"/>
  <c r="PN23" i="1" a="1"/>
  <c r="PN23" i="1" s="1"/>
  <c r="PN47" i="1" a="1"/>
  <c r="PN47" i="1" s="1"/>
  <c r="PN46" i="1" a="1"/>
  <c r="PN46" i="1" s="1"/>
  <c r="PN44" i="1" a="1"/>
  <c r="PN44" i="1" s="1"/>
  <c r="PN39" i="1" a="1"/>
  <c r="PN39" i="1" s="1"/>
  <c r="PN29" i="1" a="1"/>
  <c r="PN29" i="1" s="1"/>
  <c r="PN25" i="1" a="1"/>
  <c r="PN25" i="1" s="1"/>
  <c r="PN40" i="1" a="1"/>
  <c r="PN40" i="1" s="1"/>
  <c r="PN34" i="1" a="1"/>
  <c r="PN34" i="1" s="1"/>
  <c r="PN30" i="1" a="1"/>
  <c r="PN30" i="1" s="1"/>
  <c r="PN33" i="1" a="1"/>
  <c r="PN33" i="1" s="1"/>
  <c r="PN45" i="1" a="1"/>
  <c r="PN45" i="1" s="1"/>
  <c r="PN32" i="1" a="1"/>
  <c r="PN32" i="1" s="1"/>
  <c r="PN31" i="1" a="1"/>
  <c r="PN31" i="1" s="1"/>
  <c r="PN41" i="1" a="1"/>
  <c r="PN41" i="1" s="1"/>
  <c r="PN35" i="1" a="1"/>
  <c r="PN35" i="1" s="1"/>
  <c r="PN28" i="1" a="1"/>
  <c r="PN28" i="1" s="1"/>
  <c r="PN24" i="1" a="1"/>
  <c r="PN24" i="1" s="1"/>
  <c r="PN27" i="1" a="1"/>
  <c r="PN27" i="1" s="1"/>
  <c r="PN38" i="1" a="1"/>
  <c r="PN38" i="1" s="1"/>
  <c r="PN26" i="1" a="1"/>
  <c r="PN26" i="1" s="1"/>
  <c r="XD48" i="1" a="1"/>
  <c r="XD48" i="1" s="1"/>
  <c r="XD49" i="1" s="1" a="1"/>
  <c r="XD49" i="1" s="1"/>
  <c r="XD22" i="1" a="1"/>
  <c r="XD22" i="1" s="1"/>
  <c r="XD23" i="1" a="1"/>
  <c r="XD23" i="1" s="1"/>
  <c r="XD45" i="1" a="1"/>
  <c r="XD45" i="1" s="1"/>
  <c r="XD31" i="1" a="1"/>
  <c r="XD31" i="1" s="1"/>
  <c r="XD32" i="1" a="1"/>
  <c r="XD32" i="1" s="1"/>
  <c r="XD40" i="1" a="1"/>
  <c r="XD40" i="1" s="1"/>
  <c r="XD46" i="1" a="1"/>
  <c r="XD46" i="1" s="1"/>
  <c r="XD29" i="1" a="1"/>
  <c r="XD29" i="1" s="1"/>
  <c r="XD41" i="1" a="1"/>
  <c r="XD41" i="1" s="1"/>
  <c r="XD35" i="1" a="1"/>
  <c r="XD35" i="1" s="1"/>
  <c r="XD25" i="1" a="1"/>
  <c r="XD25" i="1" s="1"/>
  <c r="XD39" i="1" a="1"/>
  <c r="XD39" i="1" s="1"/>
  <c r="XD30" i="1" a="1"/>
  <c r="XD30" i="1" s="1"/>
  <c r="XD33" i="1" a="1"/>
  <c r="XD33" i="1" s="1"/>
  <c r="XD34" i="1" a="1"/>
  <c r="XD34" i="1" s="1"/>
  <c r="XD26" i="1" a="1"/>
  <c r="XD26" i="1" s="1"/>
  <c r="XD47" i="1" a="1"/>
  <c r="XD47" i="1" s="1"/>
  <c r="XD44" i="1" a="1"/>
  <c r="XD44" i="1" s="1"/>
  <c r="XD27" i="1" a="1"/>
  <c r="XD27" i="1" s="1"/>
  <c r="XD38" i="1" a="1"/>
  <c r="XD38" i="1" s="1"/>
  <c r="XD24" i="1" a="1"/>
  <c r="XD24" i="1" s="1"/>
  <c r="XD28" i="1" a="1"/>
  <c r="XD28" i="1" s="1"/>
  <c r="XO48" i="1" a="1"/>
  <c r="XO48" i="1" s="1"/>
  <c r="XO49" i="1" s="1" a="1"/>
  <c r="XO49" i="1" s="1"/>
  <c r="XO23" i="1" a="1"/>
  <c r="XO23" i="1" s="1"/>
  <c r="XO22" i="1" a="1"/>
  <c r="XO22" i="1" s="1"/>
  <c r="XO45" i="1" a="1"/>
  <c r="XO45" i="1" s="1"/>
  <c r="XO39" i="1" a="1"/>
  <c r="XO39" i="1" s="1"/>
  <c r="XO31" i="1" a="1"/>
  <c r="XO31" i="1" s="1"/>
  <c r="XO38" i="1" a="1"/>
  <c r="XO38" i="1" s="1"/>
  <c r="XO26" i="1" a="1"/>
  <c r="XO26" i="1" s="1"/>
  <c r="XO32" i="1" a="1"/>
  <c r="XO32" i="1" s="1"/>
  <c r="XO47" i="1" a="1"/>
  <c r="XO47" i="1" s="1"/>
  <c r="XO24" i="1" a="1"/>
  <c r="XO24" i="1" s="1"/>
  <c r="XO29" i="1" a="1"/>
  <c r="XO29" i="1" s="1"/>
  <c r="XO28" i="1" a="1"/>
  <c r="XO28" i="1" s="1"/>
  <c r="XO27" i="1" a="1"/>
  <c r="XO27" i="1" s="1"/>
  <c r="XO44" i="1" a="1"/>
  <c r="XO44" i="1" s="1"/>
  <c r="XO34" i="1" a="1"/>
  <c r="XO34" i="1" s="1"/>
  <c r="XO46" i="1" a="1"/>
  <c r="XO46" i="1" s="1"/>
  <c r="XO35" i="1" a="1"/>
  <c r="XO35" i="1" s="1"/>
  <c r="XO41" i="1" a="1"/>
  <c r="XO41" i="1" s="1"/>
  <c r="XO30" i="1" a="1"/>
  <c r="XO30" i="1" s="1"/>
  <c r="XO25" i="1" a="1"/>
  <c r="XO25" i="1" s="1"/>
  <c r="XO33" i="1" a="1"/>
  <c r="XO33" i="1" s="1"/>
  <c r="XO40" i="1" a="1"/>
  <c r="XO40" i="1" s="1"/>
  <c r="SD48" i="1" a="1"/>
  <c r="SD48" i="1" s="1"/>
  <c r="SD49" i="1" s="1" a="1"/>
  <c r="SD49" i="1" s="1"/>
  <c r="SD23" i="1" a="1"/>
  <c r="SD23" i="1" s="1"/>
  <c r="SD22" i="1" a="1"/>
  <c r="SD22" i="1" s="1"/>
  <c r="SD39" i="1" a="1"/>
  <c r="SD39" i="1" s="1"/>
  <c r="SD41" i="1" a="1"/>
  <c r="SD41" i="1" s="1"/>
  <c r="SD31" i="1" a="1"/>
  <c r="SD31" i="1" s="1"/>
  <c r="SD30" i="1" a="1"/>
  <c r="SD30" i="1" s="1"/>
  <c r="SD33" i="1" a="1"/>
  <c r="SD33" i="1" s="1"/>
  <c r="SD29" i="1" a="1"/>
  <c r="SD29" i="1" s="1"/>
  <c r="SD47" i="1" a="1"/>
  <c r="SD47" i="1" s="1"/>
  <c r="SD44" i="1" a="1"/>
  <c r="SD44" i="1" s="1"/>
  <c r="SD46" i="1" a="1"/>
  <c r="SD46" i="1" s="1"/>
  <c r="SD45" i="1" a="1"/>
  <c r="SD45" i="1" s="1"/>
  <c r="SD34" i="1" a="1"/>
  <c r="SD34" i="1" s="1"/>
  <c r="SD32" i="1" a="1"/>
  <c r="SD32" i="1" s="1"/>
  <c r="SD25" i="1" a="1"/>
  <c r="SD25" i="1" s="1"/>
  <c r="SD35" i="1" a="1"/>
  <c r="SD35" i="1" s="1"/>
  <c r="SD28" i="1" a="1"/>
  <c r="SD28" i="1" s="1"/>
  <c r="SD24" i="1" a="1"/>
  <c r="SD24" i="1" s="1"/>
  <c r="SD27" i="1" a="1"/>
  <c r="SD27" i="1" s="1"/>
  <c r="SD38" i="1" a="1"/>
  <c r="SD38" i="1" s="1"/>
  <c r="SD40" i="1" a="1"/>
  <c r="SD40" i="1" s="1"/>
  <c r="SD26" i="1" a="1"/>
  <c r="SD26" i="1" s="1"/>
  <c r="TN48" i="1" a="1"/>
  <c r="TN48" i="1" s="1"/>
  <c r="TN49" i="1" s="1" a="1"/>
  <c r="TN49" i="1" s="1"/>
  <c r="TN23" i="1" a="1"/>
  <c r="TN23" i="1" s="1"/>
  <c r="TN22" i="1" a="1"/>
  <c r="TN22" i="1" s="1"/>
  <c r="TN24" i="1" a="1"/>
  <c r="TN24" i="1" s="1"/>
  <c r="TN30" i="1" a="1"/>
  <c r="TN30" i="1" s="1"/>
  <c r="TN33" i="1" a="1"/>
  <c r="TN33" i="1" s="1"/>
  <c r="TN32" i="1" a="1"/>
  <c r="TN32" i="1" s="1"/>
  <c r="TN31" i="1" a="1"/>
  <c r="TN31" i="1" s="1"/>
  <c r="TN35" i="1" a="1"/>
  <c r="TN35" i="1" s="1"/>
  <c r="TN38" i="1" a="1"/>
  <c r="TN38" i="1" s="1"/>
  <c r="TN40" i="1" a="1"/>
  <c r="TN40" i="1" s="1"/>
  <c r="TN26" i="1" a="1"/>
  <c r="TN26" i="1" s="1"/>
  <c r="TN34" i="1" a="1"/>
  <c r="TN34" i="1" s="1"/>
  <c r="TN39" i="1" a="1"/>
  <c r="TN39" i="1" s="1"/>
  <c r="TN25" i="1" a="1"/>
  <c r="TN25" i="1" s="1"/>
  <c r="TN46" i="1" a="1"/>
  <c r="TN46" i="1" s="1"/>
  <c r="TN41" i="1" a="1"/>
  <c r="TN41" i="1" s="1"/>
  <c r="TN45" i="1" a="1"/>
  <c r="TN45" i="1" s="1"/>
  <c r="TN27" i="1" a="1"/>
  <c r="TN27" i="1" s="1"/>
  <c r="TN47" i="1" a="1"/>
  <c r="TN47" i="1" s="1"/>
  <c r="TN29" i="1" a="1"/>
  <c r="TN29" i="1" s="1"/>
  <c r="TN28" i="1" a="1"/>
  <c r="TN28" i="1" s="1"/>
  <c r="TN44" i="1" a="1"/>
  <c r="TN44" i="1" s="1"/>
  <c r="RU48" i="1" a="1"/>
  <c r="RU48" i="1" s="1"/>
  <c r="RU49" i="1" s="1" a="1"/>
  <c r="RU49" i="1" s="1"/>
  <c r="RU22" i="1" a="1"/>
  <c r="RU22" i="1" s="1"/>
  <c r="RU23" i="1" a="1"/>
  <c r="RU23" i="1" s="1"/>
  <c r="RU41" i="1" a="1"/>
  <c r="RU41" i="1" s="1"/>
  <c r="RU31" i="1" a="1"/>
  <c r="RU31" i="1" s="1"/>
  <c r="RU45" i="1" a="1"/>
  <c r="RU45" i="1" s="1"/>
  <c r="RU46" i="1" a="1"/>
  <c r="RU46" i="1" s="1"/>
  <c r="RU40" i="1" a="1"/>
  <c r="RU40" i="1" s="1"/>
  <c r="RU39" i="1" a="1"/>
  <c r="RU39" i="1" s="1"/>
  <c r="RU25" i="1" a="1"/>
  <c r="RU25" i="1" s="1"/>
  <c r="RU32" i="1" a="1"/>
  <c r="RU32" i="1" s="1"/>
  <c r="RU34" i="1" a="1"/>
  <c r="RU34" i="1" s="1"/>
  <c r="RU30" i="1" a="1"/>
  <c r="RU30" i="1" s="1"/>
  <c r="RU33" i="1" a="1"/>
  <c r="RU33" i="1" s="1"/>
  <c r="RU35" i="1" a="1"/>
  <c r="RU35" i="1" s="1"/>
  <c r="RU26" i="1" a="1"/>
  <c r="RU26" i="1" s="1"/>
  <c r="RU29" i="1" a="1"/>
  <c r="RU29" i="1" s="1"/>
  <c r="RU24" i="1" a="1"/>
  <c r="RU24" i="1" s="1"/>
  <c r="RU44" i="1" a="1"/>
  <c r="RU44" i="1" s="1"/>
  <c r="RU28" i="1" a="1"/>
  <c r="RU28" i="1" s="1"/>
  <c r="RU38" i="1" a="1"/>
  <c r="RU38" i="1" s="1"/>
  <c r="RU27" i="1" a="1"/>
  <c r="RU27" i="1" s="1"/>
  <c r="RU47" i="1" a="1"/>
  <c r="RU47" i="1" s="1"/>
  <c r="WE48" i="1" a="1"/>
  <c r="WE48" i="1" s="1"/>
  <c r="WE49" i="1" s="1" a="1"/>
  <c r="WE49" i="1" s="1"/>
  <c r="WE22" i="1" a="1"/>
  <c r="WE22" i="1" s="1"/>
  <c r="WE23" i="1" a="1"/>
  <c r="WE23" i="1" s="1"/>
  <c r="WE39" i="1" a="1"/>
  <c r="WE39" i="1" s="1"/>
  <c r="WE27" i="1" a="1"/>
  <c r="WE27" i="1" s="1"/>
  <c r="WE47" i="1" a="1"/>
  <c r="WE47" i="1" s="1"/>
  <c r="WE25" i="1" a="1"/>
  <c r="WE25" i="1" s="1"/>
  <c r="WE28" i="1" a="1"/>
  <c r="WE28" i="1" s="1"/>
  <c r="WE44" i="1" a="1"/>
  <c r="WE44" i="1" s="1"/>
  <c r="WE45" i="1" a="1"/>
  <c r="WE45" i="1" s="1"/>
  <c r="WE41" i="1" a="1"/>
  <c r="WE41" i="1" s="1"/>
  <c r="WE40" i="1" a="1"/>
  <c r="WE40" i="1" s="1"/>
  <c r="WE32" i="1" a="1"/>
  <c r="WE32" i="1" s="1"/>
  <c r="WE30" i="1" a="1"/>
  <c r="WE30" i="1" s="1"/>
  <c r="WE33" i="1" a="1"/>
  <c r="WE33" i="1" s="1"/>
  <c r="WE35" i="1" a="1"/>
  <c r="WE35" i="1" s="1"/>
  <c r="WE31" i="1" a="1"/>
  <c r="WE31" i="1" s="1"/>
  <c r="WE46" i="1" a="1"/>
  <c r="WE46" i="1" s="1"/>
  <c r="WE29" i="1" a="1"/>
  <c r="WE29" i="1" s="1"/>
  <c r="WE26" i="1" a="1"/>
  <c r="WE26" i="1" s="1"/>
  <c r="WE24" i="1" a="1"/>
  <c r="WE24" i="1" s="1"/>
  <c r="WE38" i="1" a="1"/>
  <c r="WE38" i="1" s="1"/>
  <c r="WE34" i="1" a="1"/>
  <c r="WE34" i="1" s="1"/>
  <c r="QD48" i="1" a="1"/>
  <c r="QD48" i="1" s="1"/>
  <c r="QD49" i="1" s="1" a="1"/>
  <c r="QD49" i="1" s="1"/>
  <c r="QD22" i="1" a="1"/>
  <c r="QD22" i="1" s="1"/>
  <c r="QD23" i="1" a="1"/>
  <c r="QD23" i="1" s="1"/>
  <c r="QD25" i="1" a="1"/>
  <c r="QD25" i="1" s="1"/>
  <c r="QD47" i="1" a="1"/>
  <c r="QD47" i="1" s="1"/>
  <c r="QD29" i="1" a="1"/>
  <c r="QD29" i="1" s="1"/>
  <c r="QD44" i="1" a="1"/>
  <c r="QD44" i="1" s="1"/>
  <c r="QD27" i="1" a="1"/>
  <c r="QD27" i="1" s="1"/>
  <c r="QD40" i="1" a="1"/>
  <c r="QD40" i="1" s="1"/>
  <c r="QD30" i="1" a="1"/>
  <c r="QD30" i="1" s="1"/>
  <c r="QD35" i="1" a="1"/>
  <c r="QD35" i="1" s="1"/>
  <c r="QD33" i="1" a="1"/>
  <c r="QD33" i="1" s="1"/>
  <c r="QD45" i="1" a="1"/>
  <c r="QD45" i="1" s="1"/>
  <c r="QD34" i="1" a="1"/>
  <c r="QD34" i="1" s="1"/>
  <c r="QD32" i="1" a="1"/>
  <c r="QD32" i="1" s="1"/>
  <c r="QD41" i="1" a="1"/>
  <c r="QD41" i="1" s="1"/>
  <c r="QD31" i="1" a="1"/>
  <c r="QD31" i="1" s="1"/>
  <c r="QD46" i="1" a="1"/>
  <c r="QD46" i="1" s="1"/>
  <c r="QD39" i="1" a="1"/>
  <c r="QD39" i="1" s="1"/>
  <c r="QD28" i="1" a="1"/>
  <c r="QD28" i="1" s="1"/>
  <c r="QD24" i="1" a="1"/>
  <c r="QD24" i="1" s="1"/>
  <c r="QD38" i="1" a="1"/>
  <c r="QD38" i="1" s="1"/>
  <c r="QD26" i="1" a="1"/>
  <c r="QD26" i="1" s="1"/>
  <c r="VC48" i="1" a="1"/>
  <c r="VC48" i="1" s="1"/>
  <c r="VC49" i="1" s="1" a="1"/>
  <c r="VC49" i="1" s="1"/>
  <c r="VC23" i="1" a="1"/>
  <c r="VC23" i="1" s="1"/>
  <c r="VC22" i="1" a="1"/>
  <c r="VC22" i="1" s="1"/>
  <c r="VC25" i="1" a="1"/>
  <c r="VC25" i="1" s="1"/>
  <c r="VC45" i="1" a="1"/>
  <c r="VC45" i="1" s="1"/>
  <c r="VC32" i="1" a="1"/>
  <c r="VC32" i="1" s="1"/>
  <c r="VC39" i="1" a="1"/>
  <c r="VC39" i="1" s="1"/>
  <c r="VC31" i="1" a="1"/>
  <c r="VC31" i="1" s="1"/>
  <c r="VC38" i="1" a="1"/>
  <c r="VC38" i="1" s="1"/>
  <c r="VC26" i="1" a="1"/>
  <c r="VC26" i="1" s="1"/>
  <c r="VC41" i="1" a="1"/>
  <c r="VC41" i="1" s="1"/>
  <c r="VC34" i="1" a="1"/>
  <c r="VC34" i="1" s="1"/>
  <c r="VC24" i="1" a="1"/>
  <c r="VC24" i="1" s="1"/>
  <c r="VC47" i="1" a="1"/>
  <c r="VC47" i="1" s="1"/>
  <c r="VC29" i="1" a="1"/>
  <c r="VC29" i="1" s="1"/>
  <c r="VC28" i="1" a="1"/>
  <c r="VC28" i="1" s="1"/>
  <c r="VC46" i="1" a="1"/>
  <c r="VC46" i="1" s="1"/>
  <c r="VC35" i="1" a="1"/>
  <c r="VC35" i="1" s="1"/>
  <c r="VC44" i="1" a="1"/>
  <c r="VC44" i="1" s="1"/>
  <c r="VC33" i="1" a="1"/>
  <c r="VC33" i="1" s="1"/>
  <c r="VC40" i="1" a="1"/>
  <c r="VC40" i="1" s="1"/>
  <c r="VC27" i="1" a="1"/>
  <c r="VC27" i="1" s="1"/>
  <c r="VC30" i="1" a="1"/>
  <c r="VC30" i="1" s="1"/>
  <c r="PR48" i="1" a="1"/>
  <c r="PR48" i="1" s="1"/>
  <c r="PR49" i="1" s="1" a="1"/>
  <c r="PR49" i="1" s="1"/>
  <c r="PR23" i="1" a="1"/>
  <c r="PR23" i="1" s="1"/>
  <c r="PR22" i="1" a="1"/>
  <c r="PR22" i="1" s="1"/>
  <c r="PR39" i="1" a="1"/>
  <c r="PR39" i="1" s="1"/>
  <c r="PR31" i="1" a="1"/>
  <c r="PR31" i="1" s="1"/>
  <c r="PR30" i="1" a="1"/>
  <c r="PR30" i="1" s="1"/>
  <c r="PR33" i="1" a="1"/>
  <c r="PR33" i="1" s="1"/>
  <c r="PR47" i="1" a="1"/>
  <c r="PR47" i="1" s="1"/>
  <c r="PR44" i="1" a="1"/>
  <c r="PR44" i="1" s="1"/>
  <c r="PR26" i="1" a="1"/>
  <c r="PR26" i="1" s="1"/>
  <c r="PR29" i="1" a="1"/>
  <c r="PR29" i="1" s="1"/>
  <c r="PR28" i="1" a="1"/>
  <c r="PR28" i="1" s="1"/>
  <c r="PR27" i="1" a="1"/>
  <c r="PR27" i="1" s="1"/>
  <c r="PR46" i="1" a="1"/>
  <c r="PR46" i="1" s="1"/>
  <c r="PR35" i="1" a="1"/>
  <c r="PR35" i="1" s="1"/>
  <c r="PR45" i="1" a="1"/>
  <c r="PR45" i="1" s="1"/>
  <c r="PR32" i="1" a="1"/>
  <c r="PR32" i="1" s="1"/>
  <c r="PR34" i="1" a="1"/>
  <c r="PR34" i="1" s="1"/>
  <c r="PR41" i="1" a="1"/>
  <c r="PR41" i="1" s="1"/>
  <c r="PR24" i="1" a="1"/>
  <c r="PR24" i="1" s="1"/>
  <c r="PR38" i="1" a="1"/>
  <c r="PR38" i="1" s="1"/>
  <c r="PR25" i="1" a="1"/>
  <c r="PR25" i="1" s="1"/>
  <c r="PR40" i="1" a="1"/>
  <c r="PR40" i="1" s="1"/>
  <c r="PV48" i="1" a="1"/>
  <c r="PV48" i="1" s="1"/>
  <c r="PV49" i="1" s="1" a="1"/>
  <c r="PV49" i="1" s="1"/>
  <c r="PV23" i="1" a="1"/>
  <c r="PV23" i="1" s="1"/>
  <c r="PV22" i="1" a="1"/>
  <c r="PV22" i="1" s="1"/>
  <c r="PV25" i="1" a="1"/>
  <c r="PV25" i="1" s="1"/>
  <c r="PV27" i="1" a="1"/>
  <c r="PV27" i="1" s="1"/>
  <c r="PV28" i="1" a="1"/>
  <c r="PV28" i="1" s="1"/>
  <c r="PV29" i="1" a="1"/>
  <c r="PV29" i="1" s="1"/>
  <c r="PV35" i="1" a="1"/>
  <c r="PV35" i="1" s="1"/>
  <c r="PV47" i="1" a="1"/>
  <c r="PV47" i="1" s="1"/>
  <c r="PV44" i="1" a="1"/>
  <c r="PV44" i="1" s="1"/>
  <c r="PV24" i="1" a="1"/>
  <c r="PV24" i="1" s="1"/>
  <c r="PV30" i="1" a="1"/>
  <c r="PV30" i="1" s="1"/>
  <c r="PV33" i="1" a="1"/>
  <c r="PV33" i="1" s="1"/>
  <c r="PV34" i="1" a="1"/>
  <c r="PV34" i="1" s="1"/>
  <c r="PV38" i="1" a="1"/>
  <c r="PV38" i="1" s="1"/>
  <c r="PV46" i="1" a="1"/>
  <c r="PV46" i="1" s="1"/>
  <c r="PV41" i="1" a="1"/>
  <c r="PV41" i="1" s="1"/>
  <c r="PV45" i="1" a="1"/>
  <c r="PV45" i="1" s="1"/>
  <c r="PV32" i="1" a="1"/>
  <c r="PV32" i="1" s="1"/>
  <c r="PV39" i="1" a="1"/>
  <c r="PV39" i="1" s="1"/>
  <c r="PV40" i="1" a="1"/>
  <c r="PV40" i="1" s="1"/>
  <c r="PV26" i="1" a="1"/>
  <c r="PV26" i="1" s="1"/>
  <c r="PV31" i="1" a="1"/>
  <c r="PV31" i="1" s="1"/>
  <c r="RC48" i="1" a="1"/>
  <c r="RC48" i="1" s="1"/>
  <c r="RC49" i="1" s="1" a="1"/>
  <c r="RC49" i="1" s="1"/>
  <c r="RC23" i="1" a="1"/>
  <c r="RC23" i="1" s="1"/>
  <c r="RC22" i="1" a="1"/>
  <c r="RC22" i="1" s="1"/>
  <c r="RC31" i="1" a="1"/>
  <c r="RC31" i="1" s="1"/>
  <c r="RC46" i="1" a="1"/>
  <c r="RC46" i="1" s="1"/>
  <c r="RC41" i="1" a="1"/>
  <c r="RC41" i="1" s="1"/>
  <c r="RC40" i="1" a="1"/>
  <c r="RC40" i="1" s="1"/>
  <c r="RC26" i="1" a="1"/>
  <c r="RC26" i="1" s="1"/>
  <c r="RC39" i="1" a="1"/>
  <c r="RC39" i="1" s="1"/>
  <c r="RC27" i="1" a="1"/>
  <c r="RC27" i="1" s="1"/>
  <c r="RC45" i="1" a="1"/>
  <c r="RC45" i="1" s="1"/>
  <c r="RC25" i="1" a="1"/>
  <c r="RC25" i="1" s="1"/>
  <c r="RC32" i="1" a="1"/>
  <c r="RC32" i="1" s="1"/>
  <c r="RC30" i="1" a="1"/>
  <c r="RC30" i="1" s="1"/>
  <c r="RC33" i="1" a="1"/>
  <c r="RC33" i="1" s="1"/>
  <c r="RC35" i="1" a="1"/>
  <c r="RC35" i="1" s="1"/>
  <c r="RC34" i="1" a="1"/>
  <c r="RC34" i="1" s="1"/>
  <c r="RC24" i="1" a="1"/>
  <c r="RC24" i="1" s="1"/>
  <c r="RC47" i="1" a="1"/>
  <c r="RC47" i="1" s="1"/>
  <c r="RC29" i="1" a="1"/>
  <c r="RC29" i="1" s="1"/>
  <c r="RC44" i="1" a="1"/>
  <c r="RC44" i="1" s="1"/>
  <c r="RC28" i="1" a="1"/>
  <c r="RC28" i="1" s="1"/>
  <c r="RC38" i="1" a="1"/>
  <c r="RC38" i="1" s="1"/>
  <c r="UR48" i="1" a="1"/>
  <c r="UR48" i="1" s="1"/>
  <c r="UR49" i="1" s="1" a="1"/>
  <c r="UR49" i="1" s="1"/>
  <c r="UR22" i="1" a="1"/>
  <c r="UR22" i="1" s="1"/>
  <c r="UR23" i="1" a="1"/>
  <c r="UR23" i="1" s="1"/>
  <c r="UR33" i="1" a="1"/>
  <c r="UR33" i="1" s="1"/>
  <c r="UR45" i="1" a="1"/>
  <c r="UR45" i="1" s="1"/>
  <c r="UR38" i="1" a="1"/>
  <c r="UR38" i="1" s="1"/>
  <c r="UR32" i="1" a="1"/>
  <c r="UR32" i="1" s="1"/>
  <c r="UR31" i="1" a="1"/>
  <c r="UR31" i="1" s="1"/>
  <c r="UR40" i="1" a="1"/>
  <c r="UR40" i="1" s="1"/>
  <c r="UR41" i="1" a="1"/>
  <c r="UR41" i="1" s="1"/>
  <c r="UR27" i="1" a="1"/>
  <c r="UR27" i="1" s="1"/>
  <c r="UR46" i="1" a="1"/>
  <c r="UR46" i="1" s="1"/>
  <c r="UR29" i="1" a="1"/>
  <c r="UR29" i="1" s="1"/>
  <c r="UR35" i="1" a="1"/>
  <c r="UR35" i="1" s="1"/>
  <c r="UR25" i="1" a="1"/>
  <c r="UR25" i="1" s="1"/>
  <c r="UR34" i="1" a="1"/>
  <c r="UR34" i="1" s="1"/>
  <c r="UR39" i="1" a="1"/>
  <c r="UR39" i="1" s="1"/>
  <c r="UR26" i="1" a="1"/>
  <c r="UR26" i="1" s="1"/>
  <c r="UR30" i="1" a="1"/>
  <c r="UR30" i="1" s="1"/>
  <c r="UR28" i="1" a="1"/>
  <c r="UR28" i="1" s="1"/>
  <c r="UR47" i="1" a="1"/>
  <c r="UR47" i="1" s="1"/>
  <c r="UR24" i="1" a="1"/>
  <c r="UR24" i="1" s="1"/>
  <c r="UR44" i="1" a="1"/>
  <c r="UR44" i="1" s="1"/>
  <c r="SK48" i="1" a="1"/>
  <c r="SK48" i="1" s="1"/>
  <c r="SK49" i="1" s="1" a="1"/>
  <c r="SK49" i="1" s="1"/>
  <c r="SK22" i="1" a="1"/>
  <c r="SK22" i="1" s="1"/>
  <c r="SK23" i="1" a="1"/>
  <c r="SK23" i="1" s="1"/>
  <c r="SK46" i="1" a="1"/>
  <c r="SK46" i="1" s="1"/>
  <c r="SK40" i="1" a="1"/>
  <c r="SK40" i="1" s="1"/>
  <c r="SK26" i="1" a="1"/>
  <c r="SK26" i="1" s="1"/>
  <c r="SK39" i="1" a="1"/>
  <c r="SK39" i="1" s="1"/>
  <c r="SK41" i="1" a="1"/>
  <c r="SK41" i="1" s="1"/>
  <c r="SK25" i="1" a="1"/>
  <c r="SK25" i="1" s="1"/>
  <c r="SK45" i="1" a="1"/>
  <c r="SK45" i="1" s="1"/>
  <c r="SK44" i="1" a="1"/>
  <c r="SK44" i="1" s="1"/>
  <c r="SK34" i="1" a="1"/>
  <c r="SK34" i="1" s="1"/>
  <c r="SK28" i="1" a="1"/>
  <c r="SK28" i="1" s="1"/>
  <c r="SK47" i="1" a="1"/>
  <c r="SK47" i="1" s="1"/>
  <c r="SK32" i="1" a="1"/>
  <c r="SK32" i="1" s="1"/>
  <c r="SK30" i="1" a="1"/>
  <c r="SK30" i="1" s="1"/>
  <c r="SK33" i="1" a="1"/>
  <c r="SK33" i="1" s="1"/>
  <c r="SK35" i="1" a="1"/>
  <c r="SK35" i="1" s="1"/>
  <c r="SK31" i="1" a="1"/>
  <c r="SK31" i="1" s="1"/>
  <c r="SK29" i="1" a="1"/>
  <c r="SK29" i="1" s="1"/>
  <c r="SK24" i="1" a="1"/>
  <c r="SK24" i="1" s="1"/>
  <c r="SK38" i="1" a="1"/>
  <c r="SK38" i="1" s="1"/>
  <c r="SK27" i="1" a="1"/>
  <c r="SK27" i="1" s="1"/>
  <c r="WU48" i="1" a="1"/>
  <c r="WU48" i="1" s="1"/>
  <c r="WU49" i="1" s="1" a="1"/>
  <c r="WU49" i="1" s="1"/>
  <c r="WU22" i="1" a="1"/>
  <c r="WU22" i="1" s="1"/>
  <c r="WU23" i="1" a="1"/>
  <c r="WU23" i="1" s="1"/>
  <c r="WU47" i="1" a="1"/>
  <c r="WU47" i="1" s="1"/>
  <c r="WU28" i="1" a="1"/>
  <c r="WU28" i="1" s="1"/>
  <c r="WU44" i="1" a="1"/>
  <c r="WU44" i="1" s="1"/>
  <c r="WU45" i="1" a="1"/>
  <c r="WU45" i="1" s="1"/>
  <c r="WU30" i="1" a="1"/>
  <c r="WU30" i="1" s="1"/>
  <c r="WU33" i="1" a="1"/>
  <c r="WU33" i="1" s="1"/>
  <c r="WU40" i="1" a="1"/>
  <c r="WU40" i="1" s="1"/>
  <c r="WU32" i="1" a="1"/>
  <c r="WU32" i="1" s="1"/>
  <c r="WU38" i="1" a="1"/>
  <c r="WU38" i="1" s="1"/>
  <c r="WU31" i="1" a="1"/>
  <c r="WU31" i="1" s="1"/>
  <c r="WU34" i="1" a="1"/>
  <c r="WU34" i="1" s="1"/>
  <c r="WU46" i="1" a="1"/>
  <c r="WU46" i="1" s="1"/>
  <c r="WU39" i="1" a="1"/>
  <c r="WU39" i="1" s="1"/>
  <c r="WU25" i="1" a="1"/>
  <c r="WU25" i="1" s="1"/>
  <c r="WU35" i="1" a="1"/>
  <c r="WU35" i="1" s="1"/>
  <c r="WU41" i="1" a="1"/>
  <c r="WU41" i="1" s="1"/>
  <c r="WU27" i="1" a="1"/>
  <c r="WU27" i="1" s="1"/>
  <c r="WU24" i="1" a="1"/>
  <c r="WU24" i="1" s="1"/>
  <c r="WU26" i="1" a="1"/>
  <c r="WU26" i="1" s="1"/>
  <c r="WU29" i="1" a="1"/>
  <c r="WU29" i="1" s="1"/>
  <c r="QT48" i="1" a="1"/>
  <c r="QT48" i="1" s="1"/>
  <c r="QT49" i="1" s="1" a="1"/>
  <c r="QT49" i="1" s="1"/>
  <c r="QT22" i="1" a="1"/>
  <c r="QT22" i="1" s="1"/>
  <c r="QT23" i="1" a="1"/>
  <c r="QT23" i="1" s="1"/>
  <c r="QT47" i="1" a="1"/>
  <c r="QT47" i="1" s="1"/>
  <c r="QT30" i="1" a="1"/>
  <c r="QT30" i="1" s="1"/>
  <c r="QT33" i="1" a="1"/>
  <c r="QT33" i="1" s="1"/>
  <c r="QT44" i="1" a="1"/>
  <c r="QT44" i="1" s="1"/>
  <c r="QT35" i="1" a="1"/>
  <c r="QT35" i="1" s="1"/>
  <c r="QT45" i="1" a="1"/>
  <c r="QT45" i="1" s="1"/>
  <c r="QT32" i="1" a="1"/>
  <c r="QT32" i="1" s="1"/>
  <c r="QT40" i="1" a="1"/>
  <c r="QT40" i="1" s="1"/>
  <c r="QT38" i="1" a="1"/>
  <c r="QT38" i="1" s="1"/>
  <c r="QT41" i="1" a="1"/>
  <c r="QT41" i="1" s="1"/>
  <c r="QT34" i="1" a="1"/>
  <c r="QT34" i="1" s="1"/>
  <c r="QT46" i="1" a="1"/>
  <c r="QT46" i="1" s="1"/>
  <c r="QT39" i="1" a="1"/>
  <c r="QT39" i="1" s="1"/>
  <c r="QT25" i="1" a="1"/>
  <c r="QT25" i="1" s="1"/>
  <c r="QT31" i="1" a="1"/>
  <c r="QT31" i="1" s="1"/>
  <c r="QT24" i="1" a="1"/>
  <c r="QT24" i="1" s="1"/>
  <c r="QT29" i="1" a="1"/>
  <c r="QT29" i="1" s="1"/>
  <c r="QT27" i="1" a="1"/>
  <c r="QT27" i="1" s="1"/>
  <c r="QT28" i="1" a="1"/>
  <c r="QT28" i="1" s="1"/>
  <c r="QT26" i="1" a="1"/>
  <c r="QT26" i="1" s="1"/>
  <c r="QU48" i="1" a="1"/>
  <c r="QU48" i="1" s="1"/>
  <c r="QU49" i="1" s="1" a="1"/>
  <c r="QU49" i="1" s="1"/>
  <c r="QU23" i="1" a="1"/>
  <c r="QU23" i="1" s="1"/>
  <c r="QU22" i="1" a="1"/>
  <c r="QU22" i="1" s="1"/>
  <c r="QU32" i="1" a="1"/>
  <c r="QU32" i="1" s="1"/>
  <c r="QU38" i="1" a="1"/>
  <c r="QU38" i="1" s="1"/>
  <c r="QU34" i="1" a="1"/>
  <c r="QU34" i="1" s="1"/>
  <c r="QU41" i="1" a="1"/>
  <c r="QU41" i="1" s="1"/>
  <c r="QU24" i="1" a="1"/>
  <c r="QU24" i="1" s="1"/>
  <c r="QU25" i="1" a="1"/>
  <c r="QU25" i="1" s="1"/>
  <c r="QU29" i="1" a="1"/>
  <c r="QU29" i="1" s="1"/>
  <c r="QU46" i="1" a="1"/>
  <c r="QU46" i="1" s="1"/>
  <c r="QU27" i="1" a="1"/>
  <c r="QU27" i="1" s="1"/>
  <c r="QU39" i="1" a="1"/>
  <c r="QU39" i="1" s="1"/>
  <c r="QU31" i="1" a="1"/>
  <c r="QU31" i="1" s="1"/>
  <c r="QU30" i="1" a="1"/>
  <c r="QU30" i="1" s="1"/>
  <c r="QU33" i="1" a="1"/>
  <c r="QU33" i="1" s="1"/>
  <c r="QU35" i="1" a="1"/>
  <c r="QU35" i="1" s="1"/>
  <c r="QU45" i="1" a="1"/>
  <c r="QU45" i="1" s="1"/>
  <c r="QU28" i="1" a="1"/>
  <c r="QU28" i="1" s="1"/>
  <c r="QU44" i="1" a="1"/>
  <c r="QU44" i="1" s="1"/>
  <c r="QU26" i="1" a="1"/>
  <c r="QU26" i="1" s="1"/>
  <c r="QU40" i="1" a="1"/>
  <c r="QU40" i="1" s="1"/>
  <c r="QU47" i="1" a="1"/>
  <c r="QU47" i="1" s="1"/>
  <c r="QY48" i="1" a="1"/>
  <c r="QY48" i="1" s="1"/>
  <c r="QY49" i="1" s="1" a="1"/>
  <c r="QY49" i="1" s="1"/>
  <c r="QY22" i="1" a="1"/>
  <c r="QY22" i="1" s="1"/>
  <c r="QY23" i="1" a="1"/>
  <c r="QY23" i="1" s="1"/>
  <c r="QY46" i="1" a="1"/>
  <c r="QY46" i="1" s="1"/>
  <c r="QY38" i="1" a="1"/>
  <c r="QY38" i="1" s="1"/>
  <c r="QY28" i="1" a="1"/>
  <c r="QY28" i="1" s="1"/>
  <c r="QY32" i="1" a="1"/>
  <c r="QY32" i="1" s="1"/>
  <c r="QY35" i="1" a="1"/>
  <c r="QY35" i="1" s="1"/>
  <c r="QY40" i="1" a="1"/>
  <c r="QY40" i="1" s="1"/>
  <c r="QY24" i="1" a="1"/>
  <c r="QY24" i="1" s="1"/>
  <c r="QY29" i="1" a="1"/>
  <c r="QY29" i="1" s="1"/>
  <c r="QY41" i="1" a="1"/>
  <c r="QY41" i="1" s="1"/>
  <c r="QY34" i="1" a="1"/>
  <c r="QY34" i="1" s="1"/>
  <c r="QY25" i="1" a="1"/>
  <c r="QY25" i="1" s="1"/>
  <c r="QY39" i="1" a="1"/>
  <c r="QY39" i="1" s="1"/>
  <c r="QY30" i="1" a="1"/>
  <c r="QY30" i="1" s="1"/>
  <c r="QY33" i="1" a="1"/>
  <c r="QY33" i="1" s="1"/>
  <c r="QY45" i="1" a="1"/>
  <c r="QY45" i="1" s="1"/>
  <c r="QY31" i="1" a="1"/>
  <c r="QY31" i="1" s="1"/>
  <c r="QY47" i="1" a="1"/>
  <c r="QY47" i="1" s="1"/>
  <c r="QY27" i="1" a="1"/>
  <c r="QY27" i="1" s="1"/>
  <c r="QY26" i="1" a="1"/>
  <c r="QY26" i="1" s="1"/>
  <c r="QY44" i="1" a="1"/>
  <c r="QY44" i="1" s="1"/>
  <c r="SG48" i="1" a="1"/>
  <c r="SG48" i="1" s="1"/>
  <c r="SG49" i="1" s="1" a="1"/>
  <c r="SG49" i="1" s="1"/>
  <c r="SG23" i="1" a="1"/>
  <c r="SG23" i="1" s="1"/>
  <c r="SG22" i="1" a="1"/>
  <c r="SG22" i="1" s="1"/>
  <c r="SG46" i="1" a="1"/>
  <c r="SG46" i="1" s="1"/>
  <c r="SG32" i="1" a="1"/>
  <c r="SG32" i="1" s="1"/>
  <c r="SG41" i="1" a="1"/>
  <c r="SG41" i="1" s="1"/>
  <c r="SG31" i="1" a="1"/>
  <c r="SG31" i="1" s="1"/>
  <c r="SG45" i="1" a="1"/>
  <c r="SG45" i="1" s="1"/>
  <c r="SG27" i="1" a="1"/>
  <c r="SG27" i="1" s="1"/>
  <c r="SG40" i="1" a="1"/>
  <c r="SG40" i="1" s="1"/>
  <c r="SG26" i="1" a="1"/>
  <c r="SG26" i="1" s="1"/>
  <c r="SG29" i="1" a="1"/>
  <c r="SG29" i="1" s="1"/>
  <c r="SG35" i="1" a="1"/>
  <c r="SG35" i="1" s="1"/>
  <c r="SG47" i="1" a="1"/>
  <c r="SG47" i="1" s="1"/>
  <c r="SG25" i="1" a="1"/>
  <c r="SG25" i="1" s="1"/>
  <c r="SG39" i="1" a="1"/>
  <c r="SG39" i="1" s="1"/>
  <c r="SG30" i="1" a="1"/>
  <c r="SG30" i="1" s="1"/>
  <c r="SG33" i="1" a="1"/>
  <c r="SG33" i="1" s="1"/>
  <c r="SG34" i="1" a="1"/>
  <c r="SG34" i="1" s="1"/>
  <c r="SG28" i="1" a="1"/>
  <c r="SG28" i="1" s="1"/>
  <c r="SG24" i="1" a="1"/>
  <c r="SG24" i="1" s="1"/>
  <c r="SG44" i="1" a="1"/>
  <c r="SG44" i="1" s="1"/>
  <c r="SG38" i="1" a="1"/>
  <c r="SG38" i="1" s="1"/>
  <c r="VV48" i="1" a="1"/>
  <c r="VV48" i="1" s="1"/>
  <c r="VV49" i="1" s="1" a="1"/>
  <c r="VV49" i="1" s="1"/>
  <c r="VV22" i="1" a="1"/>
  <c r="VV22" i="1" s="1"/>
  <c r="VV23" i="1" a="1"/>
  <c r="VV23" i="1" s="1"/>
  <c r="VV45" i="1" a="1"/>
  <c r="VV45" i="1" s="1"/>
  <c r="VV32" i="1" a="1"/>
  <c r="VV32" i="1" s="1"/>
  <c r="VV38" i="1" a="1"/>
  <c r="VV38" i="1" s="1"/>
  <c r="VV28" i="1" a="1"/>
  <c r="VV28" i="1" s="1"/>
  <c r="VV40" i="1" a="1"/>
  <c r="VV40" i="1" s="1"/>
  <c r="VV46" i="1" a="1"/>
  <c r="VV46" i="1" s="1"/>
  <c r="VV27" i="1" a="1"/>
  <c r="VV27" i="1" s="1"/>
  <c r="VV24" i="1" a="1"/>
  <c r="VV24" i="1" s="1"/>
  <c r="VV29" i="1" a="1"/>
  <c r="VV29" i="1" s="1"/>
  <c r="VV34" i="1" a="1"/>
  <c r="VV34" i="1" s="1"/>
  <c r="VV35" i="1" a="1"/>
  <c r="VV35" i="1" s="1"/>
  <c r="VV25" i="1" a="1"/>
  <c r="VV25" i="1" s="1"/>
  <c r="VV41" i="1" a="1"/>
  <c r="VV41" i="1" s="1"/>
  <c r="VV39" i="1" a="1"/>
  <c r="VV39" i="1" s="1"/>
  <c r="VV31" i="1" a="1"/>
  <c r="VV31" i="1" s="1"/>
  <c r="VV30" i="1" a="1"/>
  <c r="VV30" i="1" s="1"/>
  <c r="VV33" i="1" a="1"/>
  <c r="VV33" i="1" s="1"/>
  <c r="VV26" i="1" a="1"/>
  <c r="VV26" i="1" s="1"/>
  <c r="VV47" i="1" a="1"/>
  <c r="VV47" i="1" s="1"/>
  <c r="VV44" i="1" a="1"/>
  <c r="VV44" i="1" s="1"/>
  <c r="TA48" i="1" a="1"/>
  <c r="TA48" i="1" s="1"/>
  <c r="TA49" i="1" s="1" a="1"/>
  <c r="TA49" i="1" s="1"/>
  <c r="TA22" i="1" a="1"/>
  <c r="TA22" i="1" s="1"/>
  <c r="TA23" i="1" a="1"/>
  <c r="TA23" i="1" s="1"/>
  <c r="TA41" i="1" a="1"/>
  <c r="TA41" i="1" s="1"/>
  <c r="TA47" i="1" a="1"/>
  <c r="TA47" i="1" s="1"/>
  <c r="TA44" i="1" a="1"/>
  <c r="TA44" i="1" s="1"/>
  <c r="TA45" i="1" a="1"/>
  <c r="TA45" i="1" s="1"/>
  <c r="TA30" i="1" a="1"/>
  <c r="TA30" i="1" s="1"/>
  <c r="TA33" i="1" a="1"/>
  <c r="TA33" i="1" s="1"/>
  <c r="TA32" i="1" a="1"/>
  <c r="TA32" i="1" s="1"/>
  <c r="TA34" i="1" a="1"/>
  <c r="TA34" i="1" s="1"/>
  <c r="TA46" i="1" a="1"/>
  <c r="TA46" i="1" s="1"/>
  <c r="TA39" i="1" a="1"/>
  <c r="TA39" i="1" s="1"/>
  <c r="TA35" i="1" a="1"/>
  <c r="TA35" i="1" s="1"/>
  <c r="TA25" i="1" a="1"/>
  <c r="TA25" i="1" s="1"/>
  <c r="TA29" i="1" a="1"/>
  <c r="TA29" i="1" s="1"/>
  <c r="TA24" i="1" a="1"/>
  <c r="TA24" i="1" s="1"/>
  <c r="TA38" i="1" a="1"/>
  <c r="TA38" i="1" s="1"/>
  <c r="TA28" i="1" a="1"/>
  <c r="TA28" i="1" s="1"/>
  <c r="TA40" i="1" a="1"/>
  <c r="TA40" i="1" s="1"/>
  <c r="TA26" i="1" a="1"/>
  <c r="TA26" i="1" s="1"/>
  <c r="TA31" i="1" a="1"/>
  <c r="TA31" i="1" s="1"/>
  <c r="TA27" i="1" a="1"/>
  <c r="TA27" i="1" s="1"/>
  <c r="XK48" i="1" a="1"/>
  <c r="XK48" i="1" s="1"/>
  <c r="XK49" i="1" s="1" a="1"/>
  <c r="XK49" i="1" s="1"/>
  <c r="XK22" i="1" a="1"/>
  <c r="XK22" i="1" s="1"/>
  <c r="XK23" i="1" a="1"/>
  <c r="XK23" i="1" s="1"/>
  <c r="XK28" i="1" a="1"/>
  <c r="XK28" i="1" s="1"/>
  <c r="XK44" i="1" a="1"/>
  <c r="XK44" i="1" s="1"/>
  <c r="XK45" i="1" a="1"/>
  <c r="XK45" i="1" s="1"/>
  <c r="XK38" i="1" a="1"/>
  <c r="XK38" i="1" s="1"/>
  <c r="XK40" i="1" a="1"/>
  <c r="XK40" i="1" s="1"/>
  <c r="XK24" i="1" a="1"/>
  <c r="XK24" i="1" s="1"/>
  <c r="XK32" i="1" a="1"/>
  <c r="XK32" i="1" s="1"/>
  <c r="XK31" i="1" a="1"/>
  <c r="XK31" i="1" s="1"/>
  <c r="XK46" i="1" a="1"/>
  <c r="XK46" i="1" s="1"/>
  <c r="XK39" i="1" a="1"/>
  <c r="XK39" i="1" s="1"/>
  <c r="XK34" i="1" a="1"/>
  <c r="XK34" i="1" s="1"/>
  <c r="XK25" i="1" a="1"/>
  <c r="XK25" i="1" s="1"/>
  <c r="XK41" i="1" a="1"/>
  <c r="XK41" i="1" s="1"/>
  <c r="XK35" i="1" a="1"/>
  <c r="XK35" i="1" s="1"/>
  <c r="XK30" i="1" a="1"/>
  <c r="XK30" i="1" s="1"/>
  <c r="XK33" i="1" a="1"/>
  <c r="XK33" i="1" s="1"/>
  <c r="XK27" i="1" a="1"/>
  <c r="XK27" i="1" s="1"/>
  <c r="XK26" i="1" a="1"/>
  <c r="XK26" i="1" s="1"/>
  <c r="XK29" i="1" a="1"/>
  <c r="XK29" i="1" s="1"/>
  <c r="XK47" i="1" a="1"/>
  <c r="XK47" i="1" s="1"/>
  <c r="RJ48" i="1" a="1"/>
  <c r="RJ48" i="1" s="1"/>
  <c r="RJ49" i="1" s="1" a="1"/>
  <c r="RJ49" i="1" s="1"/>
  <c r="RJ22" i="1" a="1"/>
  <c r="RJ22" i="1" s="1"/>
  <c r="RJ23" i="1" a="1"/>
  <c r="RJ23" i="1" s="1"/>
  <c r="RJ38" i="1" a="1"/>
  <c r="RJ38" i="1" s="1"/>
  <c r="RJ32" i="1" a="1"/>
  <c r="RJ32" i="1" s="1"/>
  <c r="RJ44" i="1" a="1"/>
  <c r="RJ44" i="1" s="1"/>
  <c r="RJ24" i="1" a="1"/>
  <c r="RJ24" i="1" s="1"/>
  <c r="RJ46" i="1" a="1"/>
  <c r="RJ46" i="1" s="1"/>
  <c r="RJ40" i="1" a="1"/>
  <c r="RJ40" i="1" s="1"/>
  <c r="RJ29" i="1" a="1"/>
  <c r="RJ29" i="1" s="1"/>
  <c r="RJ39" i="1" a="1"/>
  <c r="RJ39" i="1" s="1"/>
  <c r="RJ41" i="1" a="1"/>
  <c r="RJ41" i="1" s="1"/>
  <c r="RJ34" i="1" a="1"/>
  <c r="RJ34" i="1" s="1"/>
  <c r="RJ28" i="1" a="1"/>
  <c r="RJ28" i="1" s="1"/>
  <c r="RJ25" i="1" a="1"/>
  <c r="RJ25" i="1" s="1"/>
  <c r="RJ35" i="1" a="1"/>
  <c r="RJ35" i="1" s="1"/>
  <c r="RJ30" i="1" a="1"/>
  <c r="RJ30" i="1" s="1"/>
  <c r="RJ31" i="1" a="1"/>
  <c r="RJ31" i="1" s="1"/>
  <c r="RJ33" i="1" a="1"/>
  <c r="RJ33" i="1" s="1"/>
  <c r="RJ45" i="1" a="1"/>
  <c r="RJ45" i="1" s="1"/>
  <c r="RJ47" i="1" a="1"/>
  <c r="RJ47" i="1" s="1"/>
  <c r="RJ27" i="1" a="1"/>
  <c r="RJ27" i="1" s="1"/>
  <c r="RJ26" i="1" a="1"/>
  <c r="RJ26" i="1" s="1"/>
  <c r="RR48" i="1" a="1"/>
  <c r="RR48" i="1" s="1"/>
  <c r="RR49" i="1" s="1" a="1"/>
  <c r="RR49" i="1" s="1"/>
  <c r="RR23" i="1" a="1"/>
  <c r="RR23" i="1" s="1"/>
  <c r="RR22" i="1" a="1"/>
  <c r="RR22" i="1" s="1"/>
  <c r="RR27" i="1" a="1"/>
  <c r="RR27" i="1" s="1"/>
  <c r="RR29" i="1" a="1"/>
  <c r="RR29" i="1" s="1"/>
  <c r="RR40" i="1" a="1"/>
  <c r="RR40" i="1" s="1"/>
  <c r="RR39" i="1" a="1"/>
  <c r="RR39" i="1" s="1"/>
  <c r="RR24" i="1" a="1"/>
  <c r="RR24" i="1" s="1"/>
  <c r="RR30" i="1" a="1"/>
  <c r="RR30" i="1" s="1"/>
  <c r="RR33" i="1" a="1"/>
  <c r="RR33" i="1" s="1"/>
  <c r="RR25" i="1" a="1"/>
  <c r="RR25" i="1" s="1"/>
  <c r="RR38" i="1" a="1"/>
  <c r="RR38" i="1" s="1"/>
  <c r="RR26" i="1" a="1"/>
  <c r="RR26" i="1" s="1"/>
  <c r="RR47" i="1" a="1"/>
  <c r="RR47" i="1" s="1"/>
  <c r="RR46" i="1" a="1"/>
  <c r="RR46" i="1" s="1"/>
  <c r="RR41" i="1" a="1"/>
  <c r="RR41" i="1" s="1"/>
  <c r="RR45" i="1" a="1"/>
  <c r="RR45" i="1" s="1"/>
  <c r="RR34" i="1" a="1"/>
  <c r="RR34" i="1" s="1"/>
  <c r="RR35" i="1" a="1"/>
  <c r="RR35" i="1" s="1"/>
  <c r="RR28" i="1" a="1"/>
  <c r="RR28" i="1" s="1"/>
  <c r="RR31" i="1" a="1"/>
  <c r="RR31" i="1" s="1"/>
  <c r="RR44" i="1" a="1"/>
  <c r="RR44" i="1" s="1"/>
  <c r="RR32" i="1" a="1"/>
  <c r="RR32" i="1" s="1"/>
  <c r="SC48" i="1" a="1"/>
  <c r="SC48" i="1" s="1"/>
  <c r="SC49" i="1" s="1" a="1"/>
  <c r="SC49" i="1" s="1"/>
  <c r="SC22" i="1" a="1"/>
  <c r="SC22" i="1" s="1"/>
  <c r="SC23" i="1" a="1"/>
  <c r="SC23" i="1" s="1"/>
  <c r="SC38" i="1" a="1"/>
  <c r="SC38" i="1" s="1"/>
  <c r="SC32" i="1" a="1"/>
  <c r="SC32" i="1" s="1"/>
  <c r="SC40" i="1" a="1"/>
  <c r="SC40" i="1" s="1"/>
  <c r="SC35" i="1" a="1"/>
  <c r="SC35" i="1" s="1"/>
  <c r="SC24" i="1" a="1"/>
  <c r="SC24" i="1" s="1"/>
  <c r="SC34" i="1" a="1"/>
  <c r="SC34" i="1" s="1"/>
  <c r="SC41" i="1" a="1"/>
  <c r="SC41" i="1" s="1"/>
  <c r="SC25" i="1" a="1"/>
  <c r="SC25" i="1" s="1"/>
  <c r="SC29" i="1" a="1"/>
  <c r="SC29" i="1" s="1"/>
  <c r="SC27" i="1" a="1"/>
  <c r="SC27" i="1" s="1"/>
  <c r="SC39" i="1" a="1"/>
  <c r="SC39" i="1" s="1"/>
  <c r="SC31" i="1" a="1"/>
  <c r="SC31" i="1" s="1"/>
  <c r="SC30" i="1" a="1"/>
  <c r="SC30" i="1" s="1"/>
  <c r="SC33" i="1" a="1"/>
  <c r="SC33" i="1" s="1"/>
  <c r="SC46" i="1" a="1"/>
  <c r="SC46" i="1" s="1"/>
  <c r="SC45" i="1" a="1"/>
  <c r="SC45" i="1" s="1"/>
  <c r="SC47" i="1" a="1"/>
  <c r="SC47" i="1" s="1"/>
  <c r="SC28" i="1" a="1"/>
  <c r="SC28" i="1" s="1"/>
  <c r="SC26" i="1" a="1"/>
  <c r="SC26" i="1" s="1"/>
  <c r="SC44" i="1" a="1"/>
  <c r="SC44" i="1" s="1"/>
  <c r="TK48" i="1" a="1"/>
  <c r="TK48" i="1" s="1"/>
  <c r="TK49" i="1" s="1" a="1"/>
  <c r="TK49" i="1" s="1"/>
  <c r="TK22" i="1" a="1"/>
  <c r="TK22" i="1" s="1"/>
  <c r="TK23" i="1" a="1"/>
  <c r="TK23" i="1" s="1"/>
  <c r="TK32" i="1" a="1"/>
  <c r="TK32" i="1" s="1"/>
  <c r="TK35" i="1" a="1"/>
  <c r="TK35" i="1" s="1"/>
  <c r="TK31" i="1" a="1"/>
  <c r="TK31" i="1" s="1"/>
  <c r="TK40" i="1" a="1"/>
  <c r="TK40" i="1" s="1"/>
  <c r="TK26" i="1" a="1"/>
  <c r="TK26" i="1" s="1"/>
  <c r="TK24" i="1" a="1"/>
  <c r="TK24" i="1" s="1"/>
  <c r="TK29" i="1" a="1"/>
  <c r="TK29" i="1" s="1"/>
  <c r="TK25" i="1" a="1"/>
  <c r="TK25" i="1" s="1"/>
  <c r="TK41" i="1" a="1"/>
  <c r="TK41" i="1" s="1"/>
  <c r="TK34" i="1" a="1"/>
  <c r="TK34" i="1" s="1"/>
  <c r="TK47" i="1" a="1"/>
  <c r="TK47" i="1" s="1"/>
  <c r="TK44" i="1" a="1"/>
  <c r="TK44" i="1" s="1"/>
  <c r="TK39" i="1" a="1"/>
  <c r="TK39" i="1" s="1"/>
  <c r="TK30" i="1" a="1"/>
  <c r="TK30" i="1" s="1"/>
  <c r="TK33" i="1" a="1"/>
  <c r="TK33" i="1" s="1"/>
  <c r="TK45" i="1" a="1"/>
  <c r="TK45" i="1" s="1"/>
  <c r="TK46" i="1" a="1"/>
  <c r="TK46" i="1" s="1"/>
  <c r="TK38" i="1" a="1"/>
  <c r="TK38" i="1" s="1"/>
  <c r="TK27" i="1" a="1"/>
  <c r="TK27" i="1" s="1"/>
  <c r="TK28" i="1" a="1"/>
  <c r="TK28" i="1" s="1"/>
  <c r="WZ48" i="1" a="1"/>
  <c r="WZ48" i="1" s="1"/>
  <c r="WZ49" i="1" s="1" a="1"/>
  <c r="WZ49" i="1" s="1"/>
  <c r="WZ22" i="1" a="1"/>
  <c r="WZ22" i="1" s="1"/>
  <c r="WZ23" i="1" a="1"/>
  <c r="WZ23" i="1" s="1"/>
  <c r="WZ45" i="1" a="1"/>
  <c r="WZ45" i="1" s="1"/>
  <c r="WZ46" i="1" a="1"/>
  <c r="WZ46" i="1" s="1"/>
  <c r="WZ32" i="1" a="1"/>
  <c r="WZ32" i="1" s="1"/>
  <c r="WZ40" i="1" a="1"/>
  <c r="WZ40" i="1" s="1"/>
  <c r="WZ38" i="1" a="1"/>
  <c r="WZ38" i="1" s="1"/>
  <c r="WZ27" i="1" a="1"/>
  <c r="WZ27" i="1" s="1"/>
  <c r="WZ24" i="1" a="1"/>
  <c r="WZ24" i="1" s="1"/>
  <c r="WZ29" i="1" a="1"/>
  <c r="WZ29" i="1" s="1"/>
  <c r="WZ41" i="1" a="1"/>
  <c r="WZ41" i="1" s="1"/>
  <c r="WZ34" i="1" a="1"/>
  <c r="WZ34" i="1" s="1"/>
  <c r="WZ25" i="1" a="1"/>
  <c r="WZ25" i="1" s="1"/>
  <c r="WZ35" i="1" a="1"/>
  <c r="WZ35" i="1" s="1"/>
  <c r="WZ39" i="1" a="1"/>
  <c r="WZ39" i="1" s="1"/>
  <c r="WZ31" i="1" a="1"/>
  <c r="WZ31" i="1" s="1"/>
  <c r="WZ30" i="1" a="1"/>
  <c r="WZ30" i="1" s="1"/>
  <c r="WZ44" i="1" a="1"/>
  <c r="WZ44" i="1" s="1"/>
  <c r="WZ26" i="1" a="1"/>
  <c r="WZ26" i="1" s="1"/>
  <c r="WZ33" i="1" a="1"/>
  <c r="WZ33" i="1" s="1"/>
  <c r="WZ28" i="1" a="1"/>
  <c r="WZ28" i="1" s="1"/>
  <c r="WZ47" i="1" a="1"/>
  <c r="WZ47" i="1" s="1"/>
  <c r="TQ48" i="1" a="1"/>
  <c r="TQ48" i="1" s="1"/>
  <c r="TQ49" i="1" s="1" a="1"/>
  <c r="TQ49" i="1" s="1"/>
  <c r="TQ22" i="1" a="1"/>
  <c r="TQ22" i="1" s="1"/>
  <c r="TQ23" i="1" a="1"/>
  <c r="TQ23" i="1" s="1"/>
  <c r="TQ33" i="1" a="1"/>
  <c r="TQ33" i="1" s="1"/>
  <c r="TQ41" i="1" a="1"/>
  <c r="TQ41" i="1" s="1"/>
  <c r="TQ45" i="1" a="1"/>
  <c r="TQ45" i="1" s="1"/>
  <c r="TQ31" i="1" a="1"/>
  <c r="TQ31" i="1" s="1"/>
  <c r="TQ27" i="1" a="1"/>
  <c r="TQ27" i="1" s="1"/>
  <c r="TQ32" i="1" a="1"/>
  <c r="TQ32" i="1" s="1"/>
  <c r="TQ34" i="1" a="1"/>
  <c r="TQ34" i="1" s="1"/>
  <c r="TQ46" i="1" a="1"/>
  <c r="TQ46" i="1" s="1"/>
  <c r="TQ39" i="1" a="1"/>
  <c r="TQ39" i="1" s="1"/>
  <c r="TQ25" i="1" a="1"/>
  <c r="TQ25" i="1" s="1"/>
  <c r="TQ35" i="1" a="1"/>
  <c r="TQ35" i="1" s="1"/>
  <c r="TQ29" i="1" a="1"/>
  <c r="TQ29" i="1" s="1"/>
  <c r="TQ24" i="1" a="1"/>
  <c r="TQ24" i="1" s="1"/>
  <c r="TQ28" i="1" a="1"/>
  <c r="TQ28" i="1" s="1"/>
  <c r="TQ38" i="1" a="1"/>
  <c r="TQ38" i="1" s="1"/>
  <c r="TQ26" i="1" a="1"/>
  <c r="TQ26" i="1" s="1"/>
  <c r="TQ40" i="1" a="1"/>
  <c r="TQ40" i="1" s="1"/>
  <c r="TQ30" i="1" a="1"/>
  <c r="TQ30" i="1" s="1"/>
  <c r="TQ47" i="1" a="1"/>
  <c r="TQ47" i="1" s="1"/>
  <c r="TQ44" i="1" a="1"/>
  <c r="TQ44" i="1" s="1"/>
  <c r="PL48" i="1" a="1"/>
  <c r="PL48" i="1" s="1"/>
  <c r="PL49" i="1" s="1" a="1"/>
  <c r="PL49" i="1" s="1"/>
  <c r="PL22" i="1" a="1"/>
  <c r="PL22" i="1" s="1"/>
  <c r="PL23" i="1" a="1"/>
  <c r="PL23" i="1" s="1"/>
  <c r="PL44" i="1" a="1"/>
  <c r="PL44" i="1" s="1"/>
  <c r="PL28" i="1" a="1"/>
  <c r="PL28" i="1" s="1"/>
  <c r="PL30" i="1" a="1"/>
  <c r="PL30" i="1" s="1"/>
  <c r="PL33" i="1" a="1"/>
  <c r="PL33" i="1" s="1"/>
  <c r="PL40" i="1" a="1"/>
  <c r="PL40" i="1" s="1"/>
  <c r="PL45" i="1" a="1"/>
  <c r="PL45" i="1" s="1"/>
  <c r="PL32" i="1" a="1"/>
  <c r="PL32" i="1" s="1"/>
  <c r="PL38" i="1" a="1"/>
  <c r="PL38" i="1" s="1"/>
  <c r="PL34" i="1" a="1"/>
  <c r="PL34" i="1" s="1"/>
  <c r="PL41" i="1" a="1"/>
  <c r="PL41" i="1" s="1"/>
  <c r="PL35" i="1" a="1"/>
  <c r="PL35" i="1" s="1"/>
  <c r="PL46" i="1" a="1"/>
  <c r="PL46" i="1" s="1"/>
  <c r="PL39" i="1" a="1"/>
  <c r="PL39" i="1" s="1"/>
  <c r="PL31" i="1" a="1"/>
  <c r="PL31" i="1" s="1"/>
  <c r="PL25" i="1" a="1"/>
  <c r="PL25" i="1" s="1"/>
  <c r="PL26" i="1" a="1"/>
  <c r="PL26" i="1" s="1"/>
  <c r="PL29" i="1" a="1"/>
  <c r="PL29" i="1" s="1"/>
  <c r="PL47" i="1" a="1"/>
  <c r="PL47" i="1" s="1"/>
  <c r="PL24" i="1" a="1"/>
  <c r="PL24" i="1" s="1"/>
  <c r="PL27" i="1" a="1"/>
  <c r="PL27" i="1" s="1"/>
  <c r="RZ48" i="1" a="1"/>
  <c r="RZ48" i="1" s="1"/>
  <c r="RZ49" i="1" s="1" a="1"/>
  <c r="RZ49" i="1" s="1"/>
  <c r="RZ22" i="1" a="1"/>
  <c r="RZ22" i="1" s="1"/>
  <c r="RZ23" i="1" a="1"/>
  <c r="RZ23" i="1" s="1"/>
  <c r="RZ44" i="1" a="1"/>
  <c r="RZ44" i="1" s="1"/>
  <c r="RZ46" i="1" a="1"/>
  <c r="RZ46" i="1" s="1"/>
  <c r="RZ28" i="1" a="1"/>
  <c r="RZ28" i="1" s="1"/>
  <c r="RZ39" i="1" a="1"/>
  <c r="RZ39" i="1" s="1"/>
  <c r="RZ27" i="1" a="1"/>
  <c r="RZ27" i="1" s="1"/>
  <c r="RZ40" i="1" a="1"/>
  <c r="RZ40" i="1" s="1"/>
  <c r="RZ25" i="1" a="1"/>
  <c r="RZ25" i="1" s="1"/>
  <c r="RZ34" i="1" a="1"/>
  <c r="RZ34" i="1" s="1"/>
  <c r="RZ30" i="1" a="1"/>
  <c r="RZ30" i="1" s="1"/>
  <c r="RZ33" i="1" a="1"/>
  <c r="RZ33" i="1" s="1"/>
  <c r="RZ45" i="1" a="1"/>
  <c r="RZ45" i="1" s="1"/>
  <c r="RZ32" i="1" a="1"/>
  <c r="RZ32" i="1" s="1"/>
  <c r="RZ31" i="1" a="1"/>
  <c r="RZ31" i="1" s="1"/>
  <c r="RZ41" i="1" a="1"/>
  <c r="RZ41" i="1" s="1"/>
  <c r="RZ35" i="1" a="1"/>
  <c r="RZ35" i="1" s="1"/>
  <c r="RZ38" i="1" a="1"/>
  <c r="RZ38" i="1" s="1"/>
  <c r="RZ47" i="1" a="1"/>
  <c r="RZ47" i="1" s="1"/>
  <c r="RZ29" i="1" a="1"/>
  <c r="RZ29" i="1" s="1"/>
  <c r="RZ26" i="1" a="1"/>
  <c r="RZ26" i="1" s="1"/>
  <c r="RZ24" i="1" a="1"/>
  <c r="RZ24" i="1" s="1"/>
  <c r="SV48" i="1" a="1"/>
  <c r="SV48" i="1" s="1"/>
  <c r="SV49" i="1" s="1" a="1"/>
  <c r="SV49" i="1" s="1"/>
  <c r="SV22" i="1" a="1"/>
  <c r="SV22" i="1" s="1"/>
  <c r="SV23" i="1" a="1"/>
  <c r="SV23" i="1" s="1"/>
  <c r="SV39" i="1" a="1"/>
  <c r="SV39" i="1" s="1"/>
  <c r="SV24" i="1" a="1"/>
  <c r="SV24" i="1" s="1"/>
  <c r="SV41" i="1" a="1"/>
  <c r="SV41" i="1" s="1"/>
  <c r="SV30" i="1" a="1"/>
  <c r="SV30" i="1" s="1"/>
  <c r="SV40" i="1" a="1"/>
  <c r="SV40" i="1" s="1"/>
  <c r="SV33" i="1" a="1"/>
  <c r="SV33" i="1" s="1"/>
  <c r="SV38" i="1" a="1"/>
  <c r="SV38" i="1" s="1"/>
  <c r="SV29" i="1" a="1"/>
  <c r="SV29" i="1" s="1"/>
  <c r="SV28" i="1" a="1"/>
  <c r="SV28" i="1" s="1"/>
  <c r="SV26" i="1" a="1"/>
  <c r="SV26" i="1" s="1"/>
  <c r="SV47" i="1" a="1"/>
  <c r="SV47" i="1" s="1"/>
  <c r="SV44" i="1" a="1"/>
  <c r="SV44" i="1" s="1"/>
  <c r="SV46" i="1" a="1"/>
  <c r="SV46" i="1" s="1"/>
  <c r="SV34" i="1" a="1"/>
  <c r="SV34" i="1" s="1"/>
  <c r="SV35" i="1" a="1"/>
  <c r="SV35" i="1" s="1"/>
  <c r="SV25" i="1" a="1"/>
  <c r="SV25" i="1" s="1"/>
  <c r="SV45" i="1" a="1"/>
  <c r="SV45" i="1" s="1"/>
  <c r="SV31" i="1" a="1"/>
  <c r="SV31" i="1" s="1"/>
  <c r="SV32" i="1" a="1"/>
  <c r="SV32" i="1" s="1"/>
  <c r="SV27" i="1" a="1"/>
  <c r="SV27" i="1" s="1"/>
  <c r="TG48" i="1" a="1"/>
  <c r="TG48" i="1" s="1"/>
  <c r="TG49" i="1" s="1" a="1"/>
  <c r="TG49" i="1" s="1"/>
  <c r="TG23" i="1" a="1"/>
  <c r="TG23" i="1" s="1"/>
  <c r="TG22" i="1" a="1"/>
  <c r="TG22" i="1" s="1"/>
  <c r="TG32" i="1" a="1"/>
  <c r="TG32" i="1" s="1"/>
  <c r="TG25" i="1" a="1"/>
  <c r="TG25" i="1" s="1"/>
  <c r="TG24" i="1" a="1"/>
  <c r="TG24" i="1" s="1"/>
  <c r="TG41" i="1" a="1"/>
  <c r="TG41" i="1" s="1"/>
  <c r="TG39" i="1" a="1"/>
  <c r="TG39" i="1" s="1"/>
  <c r="TG31" i="1" a="1"/>
  <c r="TG31" i="1" s="1"/>
  <c r="TG27" i="1" a="1"/>
  <c r="TG27" i="1" s="1"/>
  <c r="TG46" i="1" a="1"/>
  <c r="TG46" i="1" s="1"/>
  <c r="TG34" i="1" a="1"/>
  <c r="TG34" i="1" s="1"/>
  <c r="TG29" i="1" a="1"/>
  <c r="TG29" i="1" s="1"/>
  <c r="TG26" i="1" a="1"/>
  <c r="TG26" i="1" s="1"/>
  <c r="TG35" i="1" a="1"/>
  <c r="TG35" i="1" s="1"/>
  <c r="TG30" i="1" a="1"/>
  <c r="TG30" i="1" s="1"/>
  <c r="TG33" i="1" a="1"/>
  <c r="TG33" i="1" s="1"/>
  <c r="TG45" i="1" a="1"/>
  <c r="TG45" i="1" s="1"/>
  <c r="TG28" i="1" a="1"/>
  <c r="TG28" i="1" s="1"/>
  <c r="TG44" i="1" a="1"/>
  <c r="TG44" i="1" s="1"/>
  <c r="TG40" i="1" a="1"/>
  <c r="TG40" i="1" s="1"/>
  <c r="TG47" i="1" a="1"/>
  <c r="TG47" i="1" s="1"/>
  <c r="TG38" i="1" a="1"/>
  <c r="TG38" i="1" s="1"/>
  <c r="UO48" i="1" a="1"/>
  <c r="UO48" i="1" s="1"/>
  <c r="UO49" i="1" s="1" a="1"/>
  <c r="UO49" i="1" s="1"/>
  <c r="UO23" i="1" a="1"/>
  <c r="UO23" i="1" s="1"/>
  <c r="UO22" i="1" a="1"/>
  <c r="UO22" i="1" s="1"/>
  <c r="UO40" i="1" a="1"/>
  <c r="UO40" i="1" s="1"/>
  <c r="UO24" i="1" a="1"/>
  <c r="UO24" i="1" s="1"/>
  <c r="UO34" i="1" a="1"/>
  <c r="UO34" i="1" s="1"/>
  <c r="UO25" i="1" a="1"/>
  <c r="UO25" i="1" s="1"/>
  <c r="UO29" i="1" a="1"/>
  <c r="UO29" i="1" s="1"/>
  <c r="UO26" i="1" a="1"/>
  <c r="UO26" i="1" s="1"/>
  <c r="UO41" i="1" a="1"/>
  <c r="UO41" i="1" s="1"/>
  <c r="UO39" i="1" a="1"/>
  <c r="UO39" i="1" s="1"/>
  <c r="UO31" i="1" a="1"/>
  <c r="UO31" i="1" s="1"/>
  <c r="UO35" i="1" a="1"/>
  <c r="UO35" i="1" s="1"/>
  <c r="UO30" i="1" a="1"/>
  <c r="UO30" i="1" s="1"/>
  <c r="UO44" i="1" a="1"/>
  <c r="UO44" i="1" s="1"/>
  <c r="UO46" i="1" a="1"/>
  <c r="UO46" i="1" s="1"/>
  <c r="UO33" i="1" a="1"/>
  <c r="UO33" i="1" s="1"/>
  <c r="UO45" i="1" a="1"/>
  <c r="UO45" i="1" s="1"/>
  <c r="UO38" i="1" a="1"/>
  <c r="UO38" i="1" s="1"/>
  <c r="UO28" i="1" a="1"/>
  <c r="UO28" i="1" s="1"/>
  <c r="UO27" i="1" a="1"/>
  <c r="UO27" i="1" s="1"/>
  <c r="UO32" i="1" a="1"/>
  <c r="UO32" i="1" s="1"/>
  <c r="UO47" i="1" a="1"/>
  <c r="UO47" i="1" s="1"/>
  <c r="XW48" i="1" a="1"/>
  <c r="XW48" i="1" s="1"/>
  <c r="XW49" i="1" s="1" a="1"/>
  <c r="XW49" i="1" s="1"/>
  <c r="XW22" i="1" a="1"/>
  <c r="XW22" i="1" s="1"/>
  <c r="XW23" i="1" a="1"/>
  <c r="XW23" i="1" s="1"/>
  <c r="XW31" i="1" a="1"/>
  <c r="XW31" i="1" s="1"/>
  <c r="XW26" i="1" a="1"/>
  <c r="XW26" i="1" s="1"/>
  <c r="XW32" i="1" a="1"/>
  <c r="XW32" i="1" s="1"/>
  <c r="XW40" i="1" a="1"/>
  <c r="XW40" i="1" s="1"/>
  <c r="XW27" i="1" a="1"/>
  <c r="XW27" i="1" s="1"/>
  <c r="XW46" i="1" a="1"/>
  <c r="XW46" i="1" s="1"/>
  <c r="XW39" i="1" a="1"/>
  <c r="XW39" i="1" s="1"/>
  <c r="XW29" i="1" a="1"/>
  <c r="XW29" i="1" s="1"/>
  <c r="XW25" i="1" a="1"/>
  <c r="XW25" i="1" s="1"/>
  <c r="XW24" i="1" a="1"/>
  <c r="XW24" i="1" s="1"/>
  <c r="XW30" i="1" a="1"/>
  <c r="XW30" i="1" s="1"/>
  <c r="XW47" i="1" a="1"/>
  <c r="XW47" i="1" s="1"/>
  <c r="XW33" i="1" a="1"/>
  <c r="XW33" i="1" s="1"/>
  <c r="XW35" i="1" a="1"/>
  <c r="XW35" i="1" s="1"/>
  <c r="XW34" i="1" a="1"/>
  <c r="XW34" i="1" s="1"/>
  <c r="XW45" i="1" a="1"/>
  <c r="XW45" i="1" s="1"/>
  <c r="XW41" i="1" a="1"/>
  <c r="XW41" i="1" s="1"/>
  <c r="XW28" i="1" a="1"/>
  <c r="XW28" i="1" s="1"/>
  <c r="XW38" i="1" a="1"/>
  <c r="XW38" i="1" s="1"/>
  <c r="XW44" i="1" a="1"/>
  <c r="XW44" i="1" s="1"/>
  <c r="UG48" i="1" a="1"/>
  <c r="UG48" i="1" s="1"/>
  <c r="UG49" i="1" s="1" a="1"/>
  <c r="UG49" i="1" s="1"/>
  <c r="UG22" i="1" a="1"/>
  <c r="UG22" i="1" s="1"/>
  <c r="UG23" i="1" a="1"/>
  <c r="UG23" i="1" s="1"/>
  <c r="UG34" i="1" a="1"/>
  <c r="UG34" i="1" s="1"/>
  <c r="UG41" i="1" a="1"/>
  <c r="UG41" i="1" s="1"/>
  <c r="UG45" i="1" a="1"/>
  <c r="UG45" i="1" s="1"/>
  <c r="UG31" i="1" a="1"/>
  <c r="UG31" i="1" s="1"/>
  <c r="UG27" i="1" a="1"/>
  <c r="UG27" i="1" s="1"/>
  <c r="UG46" i="1" a="1"/>
  <c r="UG46" i="1" s="1"/>
  <c r="UG40" i="1" a="1"/>
  <c r="UG40" i="1" s="1"/>
  <c r="UG39" i="1" a="1"/>
  <c r="UG39" i="1" s="1"/>
  <c r="UG28" i="1" a="1"/>
  <c r="UG28" i="1" s="1"/>
  <c r="UG32" i="1" a="1"/>
  <c r="UG32" i="1" s="1"/>
  <c r="UG25" i="1" a="1"/>
  <c r="UG25" i="1" s="1"/>
  <c r="UG30" i="1" a="1"/>
  <c r="UG30" i="1" s="1"/>
  <c r="UG33" i="1" a="1"/>
  <c r="UG33" i="1" s="1"/>
  <c r="UG35" i="1" a="1"/>
  <c r="UG35" i="1" s="1"/>
  <c r="UG29" i="1" a="1"/>
  <c r="UG29" i="1" s="1"/>
  <c r="UG24" i="1" a="1"/>
  <c r="UG24" i="1" s="1"/>
  <c r="UG38" i="1" a="1"/>
  <c r="UG38" i="1" s="1"/>
  <c r="UG47" i="1" a="1"/>
  <c r="UG47" i="1" s="1"/>
  <c r="UG44" i="1" a="1"/>
  <c r="UG44" i="1" s="1"/>
  <c r="UG26" i="1" a="1"/>
  <c r="UG26" i="1" s="1"/>
  <c r="QB48" i="1" a="1"/>
  <c r="QB48" i="1" s="1"/>
  <c r="QB49" i="1" s="1" a="1"/>
  <c r="QB49" i="1" s="1"/>
  <c r="QB22" i="1" a="1"/>
  <c r="QB22" i="1" s="1"/>
  <c r="QB23" i="1" a="1"/>
  <c r="QB23" i="1" s="1"/>
  <c r="QB44" i="1" a="1"/>
  <c r="QB44" i="1" s="1"/>
  <c r="QB38" i="1" a="1"/>
  <c r="QB38" i="1" s="1"/>
  <c r="QB40" i="1" a="1"/>
  <c r="QB40" i="1" s="1"/>
  <c r="QB24" i="1" a="1"/>
  <c r="QB24" i="1" s="1"/>
  <c r="QB32" i="1" a="1"/>
  <c r="QB32" i="1" s="1"/>
  <c r="QB41" i="1" a="1"/>
  <c r="QB41" i="1" s="1"/>
  <c r="QB46" i="1" a="1"/>
  <c r="QB46" i="1" s="1"/>
  <c r="QB28" i="1" a="1"/>
  <c r="QB28" i="1" s="1"/>
  <c r="QB35" i="1" a="1"/>
  <c r="QB35" i="1" s="1"/>
  <c r="QB39" i="1" a="1"/>
  <c r="QB39" i="1" s="1"/>
  <c r="QB34" i="1" a="1"/>
  <c r="QB34" i="1" s="1"/>
  <c r="QB25" i="1" a="1"/>
  <c r="QB25" i="1" s="1"/>
  <c r="QB31" i="1" a="1"/>
  <c r="QB31" i="1" s="1"/>
  <c r="QB30" i="1" a="1"/>
  <c r="QB30" i="1" s="1"/>
  <c r="QB33" i="1" a="1"/>
  <c r="QB33" i="1" s="1"/>
  <c r="QB26" i="1" a="1"/>
  <c r="QB26" i="1" s="1"/>
  <c r="QB29" i="1" a="1"/>
  <c r="QB29" i="1" s="1"/>
  <c r="QB47" i="1" a="1"/>
  <c r="QB47" i="1" s="1"/>
  <c r="QB45" i="1" a="1"/>
  <c r="QB45" i="1" s="1"/>
  <c r="QB27" i="1" a="1"/>
  <c r="QB27" i="1" s="1"/>
  <c r="SP48" i="1" a="1"/>
  <c r="SP48" i="1" s="1"/>
  <c r="SP49" i="1" s="1" a="1"/>
  <c r="SP49" i="1" s="1"/>
  <c r="SP22" i="1" a="1"/>
  <c r="SP22" i="1" s="1"/>
  <c r="SP23" i="1" a="1"/>
  <c r="SP23" i="1" s="1"/>
  <c r="SP44" i="1" a="1"/>
  <c r="SP44" i="1" s="1"/>
  <c r="SP40" i="1" a="1"/>
  <c r="SP40" i="1" s="1"/>
  <c r="SP30" i="1" a="1"/>
  <c r="SP30" i="1" s="1"/>
  <c r="SP33" i="1" a="1"/>
  <c r="SP33" i="1" s="1"/>
  <c r="SP45" i="1" a="1"/>
  <c r="SP45" i="1" s="1"/>
  <c r="SP32" i="1" a="1"/>
  <c r="SP32" i="1" s="1"/>
  <c r="SP41" i="1" a="1"/>
  <c r="SP41" i="1" s="1"/>
  <c r="SP31" i="1" a="1"/>
  <c r="SP31" i="1" s="1"/>
  <c r="SP46" i="1" a="1"/>
  <c r="SP46" i="1" s="1"/>
  <c r="SP34" i="1" a="1"/>
  <c r="SP34" i="1" s="1"/>
  <c r="SP39" i="1" a="1"/>
  <c r="SP39" i="1" s="1"/>
  <c r="SP25" i="1" a="1"/>
  <c r="SP25" i="1" s="1"/>
  <c r="SP35" i="1" a="1"/>
  <c r="SP35" i="1" s="1"/>
  <c r="SP29" i="1" a="1"/>
  <c r="SP29" i="1" s="1"/>
  <c r="SP26" i="1" a="1"/>
  <c r="SP26" i="1" s="1"/>
  <c r="SP38" i="1" a="1"/>
  <c r="SP38" i="1" s="1"/>
  <c r="SP27" i="1" a="1"/>
  <c r="SP27" i="1" s="1"/>
  <c r="SP24" i="1" a="1"/>
  <c r="SP24" i="1" s="1"/>
  <c r="SP28" i="1" a="1"/>
  <c r="SP28" i="1" s="1"/>
  <c r="SP47" i="1" a="1"/>
  <c r="SP47" i="1" s="1"/>
  <c r="TZ48" i="1" a="1"/>
  <c r="TZ48" i="1" s="1"/>
  <c r="TZ49" i="1" s="1" a="1"/>
  <c r="TZ49" i="1" s="1"/>
  <c r="TZ22" i="1" a="1"/>
  <c r="TZ22" i="1" s="1"/>
  <c r="TZ23" i="1" a="1"/>
  <c r="TZ23" i="1" s="1"/>
  <c r="TZ41" i="1" a="1"/>
  <c r="TZ41" i="1" s="1"/>
  <c r="TZ40" i="1" a="1"/>
  <c r="TZ40" i="1" s="1"/>
  <c r="TZ24" i="1" a="1"/>
  <c r="TZ24" i="1" s="1"/>
  <c r="TZ29" i="1" a="1"/>
  <c r="TZ29" i="1" s="1"/>
  <c r="TZ34" i="1" a="1"/>
  <c r="TZ34" i="1" s="1"/>
  <c r="TZ26" i="1" a="1"/>
  <c r="TZ26" i="1" s="1"/>
  <c r="TZ46" i="1" a="1"/>
  <c r="TZ46" i="1" s="1"/>
  <c r="TZ47" i="1" a="1"/>
  <c r="TZ47" i="1" s="1"/>
  <c r="TZ44" i="1" a="1"/>
  <c r="TZ44" i="1" s="1"/>
  <c r="TZ27" i="1" a="1"/>
  <c r="TZ27" i="1" s="1"/>
  <c r="TZ35" i="1" a="1"/>
  <c r="TZ35" i="1" s="1"/>
  <c r="TZ25" i="1" a="1"/>
  <c r="TZ25" i="1" s="1"/>
  <c r="TZ45" i="1" a="1"/>
  <c r="TZ45" i="1" s="1"/>
  <c r="TZ39" i="1" a="1"/>
  <c r="TZ39" i="1" s="1"/>
  <c r="TZ32" i="1" a="1"/>
  <c r="TZ32" i="1" s="1"/>
  <c r="TZ31" i="1" a="1"/>
  <c r="TZ31" i="1" s="1"/>
  <c r="TZ33" i="1" a="1"/>
  <c r="TZ33" i="1" s="1"/>
  <c r="TZ38" i="1" a="1"/>
  <c r="TZ38" i="1" s="1"/>
  <c r="TZ30" i="1" a="1"/>
  <c r="TZ30" i="1" s="1"/>
  <c r="TZ28" i="1" a="1"/>
  <c r="TZ28" i="1" s="1"/>
  <c r="UD48" i="1" a="1"/>
  <c r="UD48" i="1" s="1"/>
  <c r="UD49" i="1" s="1" a="1"/>
  <c r="UD49" i="1" s="1"/>
  <c r="UD23" i="1" a="1"/>
  <c r="UD23" i="1" s="1"/>
  <c r="UD22" i="1" a="1"/>
  <c r="UD22" i="1" s="1"/>
  <c r="UD40" i="1" a="1"/>
  <c r="UD40" i="1" s="1"/>
  <c r="UD24" i="1" a="1"/>
  <c r="UD24" i="1" s="1"/>
  <c r="UD39" i="1" a="1"/>
  <c r="UD39" i="1" s="1"/>
  <c r="UD30" i="1" a="1"/>
  <c r="UD30" i="1" s="1"/>
  <c r="UD33" i="1" a="1"/>
  <c r="UD33" i="1" s="1"/>
  <c r="UD25" i="1" a="1"/>
  <c r="UD25" i="1" s="1"/>
  <c r="UD35" i="1" a="1"/>
  <c r="UD35" i="1" s="1"/>
  <c r="UD38" i="1" a="1"/>
  <c r="UD38" i="1" s="1"/>
  <c r="UD28" i="1" a="1"/>
  <c r="UD28" i="1" s="1"/>
  <c r="UD47" i="1" a="1"/>
  <c r="UD47" i="1" s="1"/>
  <c r="UD44" i="1" a="1"/>
  <c r="UD44" i="1" s="1"/>
  <c r="UD46" i="1" a="1"/>
  <c r="UD46" i="1" s="1"/>
  <c r="UD41" i="1" a="1"/>
  <c r="UD41" i="1" s="1"/>
  <c r="UD45" i="1" a="1"/>
  <c r="UD45" i="1" s="1"/>
  <c r="UD31" i="1" a="1"/>
  <c r="UD31" i="1" s="1"/>
  <c r="UD34" i="1" a="1"/>
  <c r="UD34" i="1" s="1"/>
  <c r="UD27" i="1" a="1"/>
  <c r="UD27" i="1" s="1"/>
  <c r="UD29" i="1" a="1"/>
  <c r="UD29" i="1" s="1"/>
  <c r="UD26" i="1" a="1"/>
  <c r="UD26" i="1" s="1"/>
  <c r="UD32" i="1" a="1"/>
  <c r="UD32" i="1" s="1"/>
  <c r="VS48" i="1" a="1"/>
  <c r="VS48" i="1" s="1"/>
  <c r="VS49" i="1" s="1" a="1"/>
  <c r="VS49" i="1" s="1"/>
  <c r="VS23" i="1" a="1"/>
  <c r="VS23" i="1" s="1"/>
  <c r="VS22" i="1" a="1"/>
  <c r="VS22" i="1" s="1"/>
  <c r="VS24" i="1" a="1"/>
  <c r="VS24" i="1" s="1"/>
  <c r="VS39" i="1" a="1"/>
  <c r="VS39" i="1" s="1"/>
  <c r="VS31" i="1" a="1"/>
  <c r="VS31" i="1" s="1"/>
  <c r="VS29" i="1" a="1"/>
  <c r="VS29" i="1" s="1"/>
  <c r="VS26" i="1" a="1"/>
  <c r="VS26" i="1" s="1"/>
  <c r="VS35" i="1" a="1"/>
  <c r="VS35" i="1" s="1"/>
  <c r="VS46" i="1" a="1"/>
  <c r="VS46" i="1" s="1"/>
  <c r="VS47" i="1" a="1"/>
  <c r="VS47" i="1" s="1"/>
  <c r="VS28" i="1" a="1"/>
  <c r="VS28" i="1" s="1"/>
  <c r="VS44" i="1" a="1"/>
  <c r="VS44" i="1" s="1"/>
  <c r="VS30" i="1" a="1"/>
  <c r="VS30" i="1" s="1"/>
  <c r="VS41" i="1" a="1"/>
  <c r="VS41" i="1" s="1"/>
  <c r="VS33" i="1" a="1"/>
  <c r="VS33" i="1" s="1"/>
  <c r="VS45" i="1" a="1"/>
  <c r="VS45" i="1" s="1"/>
  <c r="VS34" i="1" a="1"/>
  <c r="VS34" i="1" s="1"/>
  <c r="VS32" i="1" a="1"/>
  <c r="VS32" i="1" s="1"/>
  <c r="VS38" i="1" a="1"/>
  <c r="VS38" i="1" s="1"/>
  <c r="VS40" i="1" a="1"/>
  <c r="VS40" i="1" s="1"/>
  <c r="VS25" i="1" a="1"/>
  <c r="VS25" i="1" s="1"/>
  <c r="VS27" i="1" a="1"/>
  <c r="VS27" i="1" s="1"/>
  <c r="PG48" i="1" a="1"/>
  <c r="PG48" i="1" s="1"/>
  <c r="PG49" i="1" s="1" a="1"/>
  <c r="PG49" i="1" s="1"/>
  <c r="PG23" i="1" a="1"/>
  <c r="PG23" i="1" s="1"/>
  <c r="PG22" i="1" a="1"/>
  <c r="PG22" i="1" s="1"/>
  <c r="PG25" i="1" a="1"/>
  <c r="PG25" i="1" s="1"/>
  <c r="PG34" i="1" a="1"/>
  <c r="PG34" i="1" s="1"/>
  <c r="PG44" i="1" a="1"/>
  <c r="PG44" i="1" s="1"/>
  <c r="PG41" i="1" a="1"/>
  <c r="PG41" i="1" s="1"/>
  <c r="PG47" i="1" a="1"/>
  <c r="PG47" i="1" s="1"/>
  <c r="PG45" i="1" a="1"/>
  <c r="PG45" i="1" s="1"/>
  <c r="PG27" i="1" a="1"/>
  <c r="PG27" i="1" s="1"/>
  <c r="PG32" i="1" a="1"/>
  <c r="PG32" i="1" s="1"/>
  <c r="PG31" i="1" a="1"/>
  <c r="PG31" i="1" s="1"/>
  <c r="PG30" i="1" a="1"/>
  <c r="PG30" i="1" s="1"/>
  <c r="PG33" i="1" a="1"/>
  <c r="PG33" i="1" s="1"/>
  <c r="PG46" i="1" a="1"/>
  <c r="PG46" i="1" s="1"/>
  <c r="PG39" i="1" a="1"/>
  <c r="PG39" i="1" s="1"/>
  <c r="PG35" i="1" a="1"/>
  <c r="PG35" i="1" s="1"/>
  <c r="PG29" i="1" a="1"/>
  <c r="PG29" i="1" s="1"/>
  <c r="PG38" i="1" a="1"/>
  <c r="PG38" i="1" s="1"/>
  <c r="PG28" i="1" a="1"/>
  <c r="PG28" i="1" s="1"/>
  <c r="PG24" i="1" a="1"/>
  <c r="PG24" i="1" s="1"/>
  <c r="PG26" i="1" a="1"/>
  <c r="PG26" i="1" s="1"/>
  <c r="PG40" i="1" a="1"/>
  <c r="PG40" i="1" s="1"/>
  <c r="UW48" i="1" a="1"/>
  <c r="UW48" i="1" s="1"/>
  <c r="UW49" i="1" s="1" a="1"/>
  <c r="UW49" i="1" s="1"/>
  <c r="UW23" i="1" a="1"/>
  <c r="UW23" i="1" s="1"/>
  <c r="UW22" i="1" a="1"/>
  <c r="UW22" i="1" s="1"/>
  <c r="UW40" i="1" a="1"/>
  <c r="UW40" i="1" s="1"/>
  <c r="UW39" i="1" a="1"/>
  <c r="UW39" i="1" s="1"/>
  <c r="UW41" i="1" a="1"/>
  <c r="UW41" i="1" s="1"/>
  <c r="UW45" i="1" a="1"/>
  <c r="UW45" i="1" s="1"/>
  <c r="UW25" i="1" a="1"/>
  <c r="UW25" i="1" s="1"/>
  <c r="UW28" i="1" a="1"/>
  <c r="UW28" i="1" s="1"/>
  <c r="UW27" i="1" a="1"/>
  <c r="UW27" i="1" s="1"/>
  <c r="UW47" i="1" a="1"/>
  <c r="UW47" i="1" s="1"/>
  <c r="UW32" i="1" a="1"/>
  <c r="UW32" i="1" s="1"/>
  <c r="UW44" i="1" a="1"/>
  <c r="UW44" i="1" s="1"/>
  <c r="UW30" i="1" a="1"/>
  <c r="UW30" i="1" s="1"/>
  <c r="UW33" i="1" a="1"/>
  <c r="UW33" i="1" s="1"/>
  <c r="UW34" i="1" a="1"/>
  <c r="UW34" i="1" s="1"/>
  <c r="UW35" i="1" a="1"/>
  <c r="UW35" i="1" s="1"/>
  <c r="UW31" i="1" a="1"/>
  <c r="UW31" i="1" s="1"/>
  <c r="UW46" i="1" a="1"/>
  <c r="UW46" i="1" s="1"/>
  <c r="UW38" i="1" a="1"/>
  <c r="UW38" i="1" s="1"/>
  <c r="UW24" i="1" a="1"/>
  <c r="UW24" i="1" s="1"/>
  <c r="UW26" i="1" a="1"/>
  <c r="UW26" i="1" s="1"/>
  <c r="UW29" i="1" a="1"/>
  <c r="UW29" i="1" s="1"/>
  <c r="QR48" i="1" a="1"/>
  <c r="QR48" i="1" s="1"/>
  <c r="QR49" i="1" s="1" a="1"/>
  <c r="QR49" i="1" s="1"/>
  <c r="QR23" i="1" a="1"/>
  <c r="QR23" i="1" s="1"/>
  <c r="QR22" i="1" a="1"/>
  <c r="QR22" i="1" s="1"/>
  <c r="QR46" i="1" a="1"/>
  <c r="QR46" i="1" s="1"/>
  <c r="QR28" i="1" a="1"/>
  <c r="QR28" i="1" s="1"/>
  <c r="QR40" i="1" a="1"/>
  <c r="QR40" i="1" s="1"/>
  <c r="QR39" i="1" a="1"/>
  <c r="QR39" i="1" s="1"/>
  <c r="QR25" i="1" a="1"/>
  <c r="QR25" i="1" s="1"/>
  <c r="QR32" i="1" a="1"/>
  <c r="QR32" i="1" s="1"/>
  <c r="QR34" i="1" a="1"/>
  <c r="QR34" i="1" s="1"/>
  <c r="QR30" i="1" a="1"/>
  <c r="QR30" i="1" s="1"/>
  <c r="QR33" i="1" a="1"/>
  <c r="QR33" i="1" s="1"/>
  <c r="QR35" i="1" a="1"/>
  <c r="QR35" i="1" s="1"/>
  <c r="QR45" i="1" a="1"/>
  <c r="QR45" i="1" s="1"/>
  <c r="QR31" i="1" a="1"/>
  <c r="QR31" i="1" s="1"/>
  <c r="QR41" i="1" a="1"/>
  <c r="QR41" i="1" s="1"/>
  <c r="QR44" i="1" a="1"/>
  <c r="QR44" i="1" s="1"/>
  <c r="QR26" i="1" a="1"/>
  <c r="QR26" i="1" s="1"/>
  <c r="QR29" i="1" a="1"/>
  <c r="QR29" i="1" s="1"/>
  <c r="QR47" i="1" a="1"/>
  <c r="QR47" i="1" s="1"/>
  <c r="QR27" i="1" a="1"/>
  <c r="QR27" i="1" s="1"/>
  <c r="QR24" i="1" a="1"/>
  <c r="QR24" i="1" s="1"/>
  <c r="QR38" i="1" a="1"/>
  <c r="QR38" i="1" s="1"/>
  <c r="TF48" i="1" a="1"/>
  <c r="TF48" i="1" s="1"/>
  <c r="TF49" i="1" s="1" a="1"/>
  <c r="TF49" i="1" s="1"/>
  <c r="TF22" i="1" a="1"/>
  <c r="TF22" i="1" s="1"/>
  <c r="TF23" i="1" a="1"/>
  <c r="TF23" i="1" s="1"/>
  <c r="TF33" i="1" a="1"/>
  <c r="TF33" i="1" s="1"/>
  <c r="TF28" i="1" a="1"/>
  <c r="TF28" i="1" s="1"/>
  <c r="TF45" i="1" a="1"/>
  <c r="TF45" i="1" s="1"/>
  <c r="TF40" i="1" a="1"/>
  <c r="TF40" i="1" s="1"/>
  <c r="TF38" i="1" a="1"/>
  <c r="TF38" i="1" s="1"/>
  <c r="TF32" i="1" a="1"/>
  <c r="TF32" i="1" s="1"/>
  <c r="TF24" i="1" a="1"/>
  <c r="TF24" i="1" s="1"/>
  <c r="TF29" i="1" a="1"/>
  <c r="TF29" i="1" s="1"/>
  <c r="TF41" i="1" a="1"/>
  <c r="TF41" i="1" s="1"/>
  <c r="TF46" i="1" a="1"/>
  <c r="TF46" i="1" s="1"/>
  <c r="TF39" i="1" a="1"/>
  <c r="TF39" i="1" s="1"/>
  <c r="TF25" i="1" a="1"/>
  <c r="TF25" i="1" s="1"/>
  <c r="TF31" i="1" a="1"/>
  <c r="TF31" i="1" s="1"/>
  <c r="TF34" i="1" a="1"/>
  <c r="TF34" i="1" s="1"/>
  <c r="TF35" i="1" a="1"/>
  <c r="TF35" i="1" s="1"/>
  <c r="TF30" i="1" a="1"/>
  <c r="TF30" i="1" s="1"/>
  <c r="TF44" i="1" a="1"/>
  <c r="TF44" i="1" s="1"/>
  <c r="TF26" i="1" a="1"/>
  <c r="TF26" i="1" s="1"/>
  <c r="TF27" i="1" a="1"/>
  <c r="TF27" i="1" s="1"/>
  <c r="TF47" i="1" a="1"/>
  <c r="TF47" i="1" s="1"/>
  <c r="VD48" i="1" a="1"/>
  <c r="VD48" i="1" s="1"/>
  <c r="VD49" i="1" s="1" a="1"/>
  <c r="VD49" i="1" s="1"/>
  <c r="VD22" i="1" a="1"/>
  <c r="VD22" i="1" s="1"/>
  <c r="VD23" i="1" a="1"/>
  <c r="VD23" i="1" s="1"/>
  <c r="VD41" i="1" a="1"/>
  <c r="VD41" i="1" s="1"/>
  <c r="VD44" i="1" a="1"/>
  <c r="VD44" i="1" s="1"/>
  <c r="VD24" i="1" a="1"/>
  <c r="VD24" i="1" s="1"/>
  <c r="VD29" i="1" a="1"/>
  <c r="VD29" i="1" s="1"/>
  <c r="VD46" i="1" a="1"/>
  <c r="VD46" i="1" s="1"/>
  <c r="VD34" i="1" a="1"/>
  <c r="VD34" i="1" s="1"/>
  <c r="VD40" i="1" a="1"/>
  <c r="VD40" i="1" s="1"/>
  <c r="VD25" i="1" a="1"/>
  <c r="VD25" i="1" s="1"/>
  <c r="VD35" i="1" a="1"/>
  <c r="VD35" i="1" s="1"/>
  <c r="VD30" i="1" a="1"/>
  <c r="VD30" i="1" s="1"/>
  <c r="VD33" i="1" a="1"/>
  <c r="VD33" i="1" s="1"/>
  <c r="VD39" i="1" a="1"/>
  <c r="VD39" i="1" s="1"/>
  <c r="VD31" i="1" a="1"/>
  <c r="VD31" i="1" s="1"/>
  <c r="VD45" i="1" a="1"/>
  <c r="VD45" i="1" s="1"/>
  <c r="VD32" i="1" a="1"/>
  <c r="VD32" i="1" s="1"/>
  <c r="VD26" i="1" a="1"/>
  <c r="VD26" i="1" s="1"/>
  <c r="VD27" i="1" a="1"/>
  <c r="VD27" i="1" s="1"/>
  <c r="VD38" i="1" a="1"/>
  <c r="VD38" i="1" s="1"/>
  <c r="VD47" i="1" a="1"/>
  <c r="VD47" i="1" s="1"/>
  <c r="VD28" i="1" a="1"/>
  <c r="VD28" i="1" s="1"/>
  <c r="VH48" i="1" a="1"/>
  <c r="VH48" i="1" s="1"/>
  <c r="VH49" i="1" s="1" a="1"/>
  <c r="VH49" i="1" s="1"/>
  <c r="VH22" i="1" a="1"/>
  <c r="VH22" i="1" s="1"/>
  <c r="VH23" i="1" a="1"/>
  <c r="VH23" i="1" s="1"/>
  <c r="VH40" i="1" a="1"/>
  <c r="VH40" i="1" s="1"/>
  <c r="VH38" i="1" a="1"/>
  <c r="VH38" i="1" s="1"/>
  <c r="VH27" i="1" a="1"/>
  <c r="VH27" i="1" s="1"/>
  <c r="VH41" i="1" a="1"/>
  <c r="VH41" i="1" s="1"/>
  <c r="VH29" i="1" a="1"/>
  <c r="VH29" i="1" s="1"/>
  <c r="VH46" i="1" a="1"/>
  <c r="VH46" i="1" s="1"/>
  <c r="VH47" i="1" a="1"/>
  <c r="VH47" i="1" s="1"/>
  <c r="VH44" i="1" a="1"/>
  <c r="VH44" i="1" s="1"/>
  <c r="VH34" i="1" a="1"/>
  <c r="VH34" i="1" s="1"/>
  <c r="VH35" i="1" a="1"/>
  <c r="VH35" i="1" s="1"/>
  <c r="VH25" i="1" a="1"/>
  <c r="VH25" i="1" s="1"/>
  <c r="VH45" i="1" a="1"/>
  <c r="VH45" i="1" s="1"/>
  <c r="VH31" i="1" a="1"/>
  <c r="VH31" i="1" s="1"/>
  <c r="VH39" i="1" a="1"/>
  <c r="VH39" i="1" s="1"/>
  <c r="VH32" i="1" a="1"/>
  <c r="VH32" i="1" s="1"/>
  <c r="VH33" i="1" a="1"/>
  <c r="VH33" i="1" s="1"/>
  <c r="VH28" i="1" a="1"/>
  <c r="VH28" i="1" s="1"/>
  <c r="VH26" i="1" a="1"/>
  <c r="VH26" i="1" s="1"/>
  <c r="VH30" i="1" a="1"/>
  <c r="VH30" i="1" s="1"/>
  <c r="VH24" i="1" a="1"/>
  <c r="VH24" i="1" s="1"/>
  <c r="WP48" i="1" a="1"/>
  <c r="WP48" i="1" s="1"/>
  <c r="WP49" i="1" s="1" a="1"/>
  <c r="WP49" i="1" s="1"/>
  <c r="WP23" i="1" a="1"/>
  <c r="WP23" i="1" s="1"/>
  <c r="WP22" i="1" a="1"/>
  <c r="WP22" i="1" s="1"/>
  <c r="WP39" i="1" a="1"/>
  <c r="WP39" i="1" s="1"/>
  <c r="WP35" i="1" a="1"/>
  <c r="WP35" i="1" s="1"/>
  <c r="WP38" i="1" a="1"/>
  <c r="WP38" i="1" s="1"/>
  <c r="WP25" i="1" a="1"/>
  <c r="WP25" i="1" s="1"/>
  <c r="WP47" i="1" a="1"/>
  <c r="WP47" i="1" s="1"/>
  <c r="WP26" i="1" a="1"/>
  <c r="WP26" i="1" s="1"/>
  <c r="WP46" i="1" a="1"/>
  <c r="WP46" i="1" s="1"/>
  <c r="WP44" i="1" a="1"/>
  <c r="WP44" i="1" s="1"/>
  <c r="WP41" i="1" a="1"/>
  <c r="WP41" i="1" s="1"/>
  <c r="WP45" i="1" a="1"/>
  <c r="WP45" i="1" s="1"/>
  <c r="WP34" i="1" a="1"/>
  <c r="WP34" i="1" s="1"/>
  <c r="WP32" i="1" a="1"/>
  <c r="WP32" i="1" s="1"/>
  <c r="WP31" i="1" a="1"/>
  <c r="WP31" i="1" s="1"/>
  <c r="WP33" i="1" a="1"/>
  <c r="WP33" i="1" s="1"/>
  <c r="WP28" i="1" a="1"/>
  <c r="WP28" i="1" s="1"/>
  <c r="WP30" i="1" a="1"/>
  <c r="WP30" i="1" s="1"/>
  <c r="WP40" i="1" a="1"/>
  <c r="WP40" i="1" s="1"/>
  <c r="WP24" i="1" a="1"/>
  <c r="WP24" i="1" s="1"/>
  <c r="WP29" i="1" a="1"/>
  <c r="WP29" i="1" s="1"/>
  <c r="WP27" i="1" a="1"/>
  <c r="WP27" i="1" s="1"/>
  <c r="QJ48" i="1" a="1"/>
  <c r="QJ48" i="1" s="1"/>
  <c r="QJ49" i="1" s="1" a="1"/>
  <c r="QJ49" i="1" s="1"/>
  <c r="QJ22" i="1" a="1"/>
  <c r="QJ22" i="1" s="1"/>
  <c r="QJ23" i="1" a="1"/>
  <c r="QJ23" i="1" s="1"/>
  <c r="QJ25" i="1" a="1"/>
  <c r="QJ25" i="1" s="1"/>
  <c r="QJ32" i="1" a="1"/>
  <c r="QJ32" i="1" s="1"/>
  <c r="QJ27" i="1" a="1"/>
  <c r="QJ27" i="1" s="1"/>
  <c r="QJ41" i="1" a="1"/>
  <c r="QJ41" i="1" s="1"/>
  <c r="QJ40" i="1" a="1"/>
  <c r="QJ40" i="1" s="1"/>
  <c r="QJ26" i="1" a="1"/>
  <c r="QJ26" i="1" s="1"/>
  <c r="QJ39" i="1" a="1"/>
  <c r="QJ39" i="1" s="1"/>
  <c r="QJ24" i="1" a="1"/>
  <c r="QJ24" i="1" s="1"/>
  <c r="QJ30" i="1" a="1"/>
  <c r="QJ30" i="1" s="1"/>
  <c r="QJ33" i="1" a="1"/>
  <c r="QJ33" i="1" s="1"/>
  <c r="QJ34" i="1" a="1"/>
  <c r="QJ34" i="1" s="1"/>
  <c r="QJ38" i="1" a="1"/>
  <c r="QJ38" i="1" s="1"/>
  <c r="QJ28" i="1" a="1"/>
  <c r="QJ28" i="1" s="1"/>
  <c r="QJ44" i="1" a="1"/>
  <c r="QJ44" i="1" s="1"/>
  <c r="QJ46" i="1" a="1"/>
  <c r="QJ46" i="1" s="1"/>
  <c r="QJ35" i="1" a="1"/>
  <c r="QJ35" i="1" s="1"/>
  <c r="QJ45" i="1" a="1"/>
  <c r="QJ45" i="1" s="1"/>
  <c r="QJ29" i="1" a="1"/>
  <c r="QJ29" i="1" s="1"/>
  <c r="QJ31" i="1" a="1"/>
  <c r="QJ31" i="1" s="1"/>
  <c r="QJ47" i="1" a="1"/>
  <c r="QJ47" i="1" s="1"/>
  <c r="VM48" i="1" a="1"/>
  <c r="VM48" i="1" s="1"/>
  <c r="VM49" i="1" s="1" a="1"/>
  <c r="VM49" i="1" s="1"/>
  <c r="VM22" i="1" a="1"/>
  <c r="VM22" i="1" s="1"/>
  <c r="VM23" i="1" a="1"/>
  <c r="VM23" i="1" s="1"/>
  <c r="VM47" i="1" a="1"/>
  <c r="VM47" i="1" s="1"/>
  <c r="VM27" i="1" a="1"/>
  <c r="VM27" i="1" s="1"/>
  <c r="VM45" i="1" a="1"/>
  <c r="VM45" i="1" s="1"/>
  <c r="VM44" i="1" a="1"/>
  <c r="VM44" i="1" s="1"/>
  <c r="VM30" i="1" a="1"/>
  <c r="VM30" i="1" s="1"/>
  <c r="VM33" i="1" a="1"/>
  <c r="VM33" i="1" s="1"/>
  <c r="VM34" i="1" a="1"/>
  <c r="VM34" i="1" s="1"/>
  <c r="VM32" i="1" a="1"/>
  <c r="VM32" i="1" s="1"/>
  <c r="VM41" i="1" a="1"/>
  <c r="VM41" i="1" s="1"/>
  <c r="VM31" i="1" a="1"/>
  <c r="VM31" i="1" s="1"/>
  <c r="VM35" i="1" a="1"/>
  <c r="VM35" i="1" s="1"/>
  <c r="VM46" i="1" a="1"/>
  <c r="VM46" i="1" s="1"/>
  <c r="VM39" i="1" a="1"/>
  <c r="VM39" i="1" s="1"/>
  <c r="VM25" i="1" a="1"/>
  <c r="VM25" i="1" s="1"/>
  <c r="VM40" i="1" a="1"/>
  <c r="VM40" i="1" s="1"/>
  <c r="VM28" i="1" a="1"/>
  <c r="VM28" i="1" s="1"/>
  <c r="VM38" i="1" a="1"/>
  <c r="VM38" i="1" s="1"/>
  <c r="VM24" i="1" a="1"/>
  <c r="VM24" i="1" s="1"/>
  <c r="VM26" i="1" a="1"/>
  <c r="VM26" i="1" s="1"/>
  <c r="VM29" i="1" a="1"/>
  <c r="VM29" i="1" s="1"/>
  <c r="RH48" i="1" a="1"/>
  <c r="RH48" i="1" s="1"/>
  <c r="RH49" i="1" s="1" a="1"/>
  <c r="RH49" i="1" s="1"/>
  <c r="RH23" i="1" a="1"/>
  <c r="RH23" i="1" s="1"/>
  <c r="RH22" i="1" a="1"/>
  <c r="RH22" i="1" s="1"/>
  <c r="RH34" i="1" a="1"/>
  <c r="RH34" i="1" s="1"/>
  <c r="RH40" i="1" a="1"/>
  <c r="RH40" i="1" s="1"/>
  <c r="RH35" i="1" a="1"/>
  <c r="RH35" i="1" s="1"/>
  <c r="RH32" i="1" a="1"/>
  <c r="RH32" i="1" s="1"/>
  <c r="RH30" i="1" a="1"/>
  <c r="RH30" i="1" s="1"/>
  <c r="RH33" i="1" a="1"/>
  <c r="RH33" i="1" s="1"/>
  <c r="RH27" i="1" a="1"/>
  <c r="RH27" i="1" s="1"/>
  <c r="RH45" i="1" a="1"/>
  <c r="RH45" i="1" s="1"/>
  <c r="RH31" i="1" a="1"/>
  <c r="RH31" i="1" s="1"/>
  <c r="RH41" i="1" a="1"/>
  <c r="RH41" i="1" s="1"/>
  <c r="RH46" i="1" a="1"/>
  <c r="RH46" i="1" s="1"/>
  <c r="RH39" i="1" a="1"/>
  <c r="RH39" i="1" s="1"/>
  <c r="RH28" i="1" a="1"/>
  <c r="RH28" i="1" s="1"/>
  <c r="RH47" i="1" a="1"/>
  <c r="RH47" i="1" s="1"/>
  <c r="RH44" i="1" a="1"/>
  <c r="RH44" i="1" s="1"/>
  <c r="RH24" i="1" a="1"/>
  <c r="RH24" i="1" s="1"/>
  <c r="RH26" i="1" a="1"/>
  <c r="RH26" i="1" s="1"/>
  <c r="RH29" i="1" a="1"/>
  <c r="RH29" i="1" s="1"/>
  <c r="RH38" i="1" a="1"/>
  <c r="RH38" i="1" s="1"/>
  <c r="RH25" i="1" a="1"/>
  <c r="RH25" i="1" s="1"/>
  <c r="TV48" i="1" a="1"/>
  <c r="TV48" i="1" s="1"/>
  <c r="TV49" i="1" s="1" a="1"/>
  <c r="TV49" i="1" s="1"/>
  <c r="TV22" i="1" a="1"/>
  <c r="TV22" i="1" s="1"/>
  <c r="TV23" i="1" a="1"/>
  <c r="TV23" i="1" s="1"/>
  <c r="TV41" i="1" a="1"/>
  <c r="TV41" i="1" s="1"/>
  <c r="TV40" i="1" a="1"/>
  <c r="TV40" i="1" s="1"/>
  <c r="TV24" i="1" a="1"/>
  <c r="TV24" i="1" s="1"/>
  <c r="TV29" i="1" a="1"/>
  <c r="TV29" i="1" s="1"/>
  <c r="TV46" i="1" a="1"/>
  <c r="TV46" i="1" s="1"/>
  <c r="TV39" i="1" a="1"/>
  <c r="TV39" i="1" s="1"/>
  <c r="TV35" i="1" a="1"/>
  <c r="TV35" i="1" s="1"/>
  <c r="TV25" i="1" a="1"/>
  <c r="TV25" i="1" s="1"/>
  <c r="TV31" i="1" a="1"/>
  <c r="TV31" i="1" s="1"/>
  <c r="TV30" i="1" a="1"/>
  <c r="TV30" i="1" s="1"/>
  <c r="TV34" i="1" a="1"/>
  <c r="TV34" i="1" s="1"/>
  <c r="TV33" i="1" a="1"/>
  <c r="TV33" i="1" s="1"/>
  <c r="TV45" i="1" a="1"/>
  <c r="TV45" i="1" s="1"/>
  <c r="TV32" i="1" a="1"/>
  <c r="TV32" i="1" s="1"/>
  <c r="TV28" i="1" a="1"/>
  <c r="TV28" i="1" s="1"/>
  <c r="TV44" i="1" a="1"/>
  <c r="TV44" i="1" s="1"/>
  <c r="TV26" i="1" a="1"/>
  <c r="TV26" i="1" s="1"/>
  <c r="TV27" i="1" a="1"/>
  <c r="TV27" i="1" s="1"/>
  <c r="TV38" i="1" a="1"/>
  <c r="TV38" i="1" s="1"/>
  <c r="TV47" i="1" a="1"/>
  <c r="TV47" i="1" s="1"/>
  <c r="WA48" i="1" a="1"/>
  <c r="WA48" i="1" s="1"/>
  <c r="WA49" i="1" s="1" a="1"/>
  <c r="WA49" i="1" s="1"/>
  <c r="WA23" i="1" a="1"/>
  <c r="WA23" i="1" s="1"/>
  <c r="WA22" i="1" a="1"/>
  <c r="WA22" i="1" s="1"/>
  <c r="WA39" i="1" a="1"/>
  <c r="WA39" i="1" s="1"/>
  <c r="WA25" i="1" a="1"/>
  <c r="WA25" i="1" s="1"/>
  <c r="WA26" i="1" a="1"/>
  <c r="WA26" i="1" s="1"/>
  <c r="WA32" i="1" a="1"/>
  <c r="WA32" i="1" s="1"/>
  <c r="WA47" i="1" a="1"/>
  <c r="WA47" i="1" s="1"/>
  <c r="WA44" i="1" a="1"/>
  <c r="WA44" i="1" s="1"/>
  <c r="WA29" i="1" a="1"/>
  <c r="WA29" i="1" s="1"/>
  <c r="WA30" i="1" a="1"/>
  <c r="WA30" i="1" s="1"/>
  <c r="WA33" i="1" a="1"/>
  <c r="WA33" i="1" s="1"/>
  <c r="WA35" i="1" a="1"/>
  <c r="WA35" i="1" s="1"/>
  <c r="WA41" i="1" a="1"/>
  <c r="WA41" i="1" s="1"/>
  <c r="WA31" i="1" a="1"/>
  <c r="WA31" i="1" s="1"/>
  <c r="WA34" i="1" a="1"/>
  <c r="WA34" i="1" s="1"/>
  <c r="WA45" i="1" a="1"/>
  <c r="WA45" i="1" s="1"/>
  <c r="WA46" i="1" a="1"/>
  <c r="WA46" i="1" s="1"/>
  <c r="WA40" i="1" a="1"/>
  <c r="WA40" i="1" s="1"/>
  <c r="WA27" i="1" a="1"/>
  <c r="WA27" i="1" s="1"/>
  <c r="WA38" i="1" a="1"/>
  <c r="WA38" i="1" s="1"/>
  <c r="WA24" i="1" a="1"/>
  <c r="WA24" i="1" s="1"/>
  <c r="WA28" i="1" a="1"/>
  <c r="WA28" i="1" s="1"/>
  <c r="WL48" i="1" a="1"/>
  <c r="WL48" i="1" s="1"/>
  <c r="WL49" i="1" s="1" a="1"/>
  <c r="WL49" i="1" s="1"/>
  <c r="WL22" i="1" a="1"/>
  <c r="WL22" i="1" s="1"/>
  <c r="WL23" i="1" a="1"/>
  <c r="WL23" i="1" s="1"/>
  <c r="WL24" i="1" a="1"/>
  <c r="WL24" i="1" s="1"/>
  <c r="WL28" i="1" a="1"/>
  <c r="WL28" i="1" s="1"/>
  <c r="WL41" i="1" a="1"/>
  <c r="WL41" i="1" s="1"/>
  <c r="WL46" i="1" a="1"/>
  <c r="WL46" i="1" s="1"/>
  <c r="WL29" i="1" a="1"/>
  <c r="WL29" i="1" s="1"/>
  <c r="WL27" i="1" a="1"/>
  <c r="WL27" i="1" s="1"/>
  <c r="WL47" i="1" a="1"/>
  <c r="WL47" i="1" s="1"/>
  <c r="WL44" i="1" a="1"/>
  <c r="WL44" i="1" s="1"/>
  <c r="WL35" i="1" a="1"/>
  <c r="WL35" i="1" s="1"/>
  <c r="WL25" i="1" a="1"/>
  <c r="WL25" i="1" s="1"/>
  <c r="WL39" i="1" a="1"/>
  <c r="WL39" i="1" s="1"/>
  <c r="WL45" i="1" a="1"/>
  <c r="WL45" i="1" s="1"/>
  <c r="WL31" i="1" a="1"/>
  <c r="WL31" i="1" s="1"/>
  <c r="WL30" i="1" a="1"/>
  <c r="WL30" i="1" s="1"/>
  <c r="WL33" i="1" a="1"/>
  <c r="WL33" i="1" s="1"/>
  <c r="WL32" i="1" a="1"/>
  <c r="WL32" i="1" s="1"/>
  <c r="WL26" i="1" a="1"/>
  <c r="WL26" i="1" s="1"/>
  <c r="WL38" i="1" a="1"/>
  <c r="WL38" i="1" s="1"/>
  <c r="WL40" i="1" a="1"/>
  <c r="WL40" i="1" s="1"/>
  <c r="WL34" i="1" a="1"/>
  <c r="WL34" i="1" s="1"/>
  <c r="XT48" i="1" a="1"/>
  <c r="XT48" i="1" s="1"/>
  <c r="XT49" i="1" s="1" a="1"/>
  <c r="XT49" i="1" s="1"/>
  <c r="XT22" i="1" a="1"/>
  <c r="XT22" i="1" s="1"/>
  <c r="XT23" i="1" a="1"/>
  <c r="XT23" i="1" s="1"/>
  <c r="XT29" i="1" a="1"/>
  <c r="XT29" i="1" s="1"/>
  <c r="XT46" i="1" a="1"/>
  <c r="XT46" i="1" s="1"/>
  <c r="XT47" i="1" a="1"/>
  <c r="XT47" i="1" s="1"/>
  <c r="XT44" i="1" a="1"/>
  <c r="XT44" i="1" s="1"/>
  <c r="XT35" i="1" a="1"/>
  <c r="XT35" i="1" s="1"/>
  <c r="XT25" i="1" a="1"/>
  <c r="XT25" i="1" s="1"/>
  <c r="XT45" i="1" a="1"/>
  <c r="XT45" i="1" s="1"/>
  <c r="XT39" i="1" a="1"/>
  <c r="XT39" i="1" s="1"/>
  <c r="XT34" i="1" a="1"/>
  <c r="XT34" i="1" s="1"/>
  <c r="XT30" i="1" a="1"/>
  <c r="XT30" i="1" s="1"/>
  <c r="XT33" i="1" a="1"/>
  <c r="XT33" i="1" s="1"/>
  <c r="XT32" i="1" a="1"/>
  <c r="XT32" i="1" s="1"/>
  <c r="XT41" i="1" a="1"/>
  <c r="XT41" i="1" s="1"/>
  <c r="XT31" i="1" a="1"/>
  <c r="XT31" i="1" s="1"/>
  <c r="XT26" i="1" a="1"/>
  <c r="XT26" i="1" s="1"/>
  <c r="XT40" i="1" a="1"/>
  <c r="XT40" i="1" s="1"/>
  <c r="XT28" i="1" a="1"/>
  <c r="XT28" i="1" s="1"/>
  <c r="XT38" i="1" a="1"/>
  <c r="XT38" i="1" s="1"/>
  <c r="XT27" i="1" a="1"/>
  <c r="XT27" i="1" s="1"/>
  <c r="XT24" i="1" a="1"/>
  <c r="XT24" i="1" s="1"/>
  <c r="PK48" i="1" a="1"/>
  <c r="PK48" i="1" s="1"/>
  <c r="PK49" i="1" s="1" a="1"/>
  <c r="PK49" i="1" s="1"/>
  <c r="PK23" i="1" a="1"/>
  <c r="PK23" i="1" s="1"/>
  <c r="PK22" i="1" a="1"/>
  <c r="PK22" i="1" s="1"/>
  <c r="PK25" i="1" a="1"/>
  <c r="PK25" i="1" s="1"/>
  <c r="PK29" i="1" a="1"/>
  <c r="PK29" i="1" s="1"/>
  <c r="PK28" i="1" a="1"/>
  <c r="PK28" i="1" s="1"/>
  <c r="PK26" i="1" a="1"/>
  <c r="PK26" i="1" s="1"/>
  <c r="PK30" i="1" a="1"/>
  <c r="PK30" i="1" s="1"/>
  <c r="PK47" i="1" a="1"/>
  <c r="PK47" i="1" s="1"/>
  <c r="PK33" i="1" a="1"/>
  <c r="PK33" i="1" s="1"/>
  <c r="PK41" i="1" a="1"/>
  <c r="PK41" i="1" s="1"/>
  <c r="PK45" i="1" a="1"/>
  <c r="PK45" i="1" s="1"/>
  <c r="PK34" i="1" a="1"/>
  <c r="PK34" i="1" s="1"/>
  <c r="PK32" i="1" a="1"/>
  <c r="PK32" i="1" s="1"/>
  <c r="PK31" i="1" a="1"/>
  <c r="PK31" i="1" s="1"/>
  <c r="PK35" i="1" a="1"/>
  <c r="PK35" i="1" s="1"/>
  <c r="PK46" i="1" a="1"/>
  <c r="PK46" i="1" s="1"/>
  <c r="PK39" i="1" a="1"/>
  <c r="PK39" i="1" s="1"/>
  <c r="PK44" i="1" a="1"/>
  <c r="PK44" i="1" s="1"/>
  <c r="PK40" i="1" a="1"/>
  <c r="PK40" i="1" s="1"/>
  <c r="PK38" i="1" a="1"/>
  <c r="PK38" i="1" s="1"/>
  <c r="PK27" i="1" a="1"/>
  <c r="PK27" i="1" s="1"/>
  <c r="PK24" i="1" a="1"/>
  <c r="PK24" i="1" s="1"/>
  <c r="WC48" i="1" a="1"/>
  <c r="WC48" i="1" s="1"/>
  <c r="WC49" i="1" s="1" a="1"/>
  <c r="WC49" i="1" s="1"/>
  <c r="WC22" i="1" a="1"/>
  <c r="WC22" i="1" s="1"/>
  <c r="WC23" i="1" a="1"/>
  <c r="WC23" i="1" s="1"/>
  <c r="WC33" i="1" a="1"/>
  <c r="WC33" i="1" s="1"/>
  <c r="WC45" i="1" a="1"/>
  <c r="WC45" i="1" s="1"/>
  <c r="WC32" i="1" a="1"/>
  <c r="WC32" i="1" s="1"/>
  <c r="WC31" i="1" a="1"/>
  <c r="WC31" i="1" s="1"/>
  <c r="WC34" i="1" a="1"/>
  <c r="WC34" i="1" s="1"/>
  <c r="WC46" i="1" a="1"/>
  <c r="WC46" i="1" s="1"/>
  <c r="WC39" i="1" a="1"/>
  <c r="WC39" i="1" s="1"/>
  <c r="WC25" i="1" a="1"/>
  <c r="WC25" i="1" s="1"/>
  <c r="WC35" i="1" a="1"/>
  <c r="WC35" i="1" s="1"/>
  <c r="WC41" i="1" a="1"/>
  <c r="WC41" i="1" s="1"/>
  <c r="WC30" i="1" a="1"/>
  <c r="WC30" i="1" s="1"/>
  <c r="WC47" i="1" a="1"/>
  <c r="WC47" i="1" s="1"/>
  <c r="WC38" i="1" a="1"/>
  <c r="WC38" i="1" s="1"/>
  <c r="WC44" i="1" a="1"/>
  <c r="WC44" i="1" s="1"/>
  <c r="WC27" i="1" a="1"/>
  <c r="WC27" i="1" s="1"/>
  <c r="WC24" i="1" a="1"/>
  <c r="WC24" i="1" s="1"/>
  <c r="WC28" i="1" a="1"/>
  <c r="WC28" i="1" s="1"/>
  <c r="WC26" i="1" a="1"/>
  <c r="WC26" i="1" s="1"/>
  <c r="WC40" i="1" a="1"/>
  <c r="WC40" i="1" s="1"/>
  <c r="WC29" i="1" a="1"/>
  <c r="WC29" i="1" s="1"/>
  <c r="RX48" i="1" a="1"/>
  <c r="RX48" i="1" s="1"/>
  <c r="RX49" i="1" s="1" a="1"/>
  <c r="RX49" i="1" s="1"/>
  <c r="RX22" i="1" a="1"/>
  <c r="RX22" i="1" s="1"/>
  <c r="RX23" i="1" a="1"/>
  <c r="RX23" i="1" s="1"/>
  <c r="RX30" i="1" a="1"/>
  <c r="RX30" i="1" s="1"/>
  <c r="RX33" i="1" a="1"/>
  <c r="RX33" i="1" s="1"/>
  <c r="RX40" i="1" a="1"/>
  <c r="RX40" i="1" s="1"/>
  <c r="RX45" i="1" a="1"/>
  <c r="RX45" i="1" s="1"/>
  <c r="RX32" i="1" a="1"/>
  <c r="RX32" i="1" s="1"/>
  <c r="RX34" i="1" a="1"/>
  <c r="RX34" i="1" s="1"/>
  <c r="RX38" i="1" a="1"/>
  <c r="RX38" i="1" s="1"/>
  <c r="RX41" i="1" a="1"/>
  <c r="RX41" i="1" s="1"/>
  <c r="RX28" i="1" a="1"/>
  <c r="RX28" i="1" s="1"/>
  <c r="RX24" i="1" a="1"/>
  <c r="RX24" i="1" s="1"/>
  <c r="RX35" i="1" a="1"/>
  <c r="RX35" i="1" s="1"/>
  <c r="RX46" i="1" a="1"/>
  <c r="RX46" i="1" s="1"/>
  <c r="RX39" i="1" a="1"/>
  <c r="RX39" i="1" s="1"/>
  <c r="RX31" i="1" a="1"/>
  <c r="RX31" i="1" s="1"/>
  <c r="RX25" i="1" a="1"/>
  <c r="RX25" i="1" s="1"/>
  <c r="RX44" i="1" a="1"/>
  <c r="RX44" i="1" s="1"/>
  <c r="RX26" i="1" a="1"/>
  <c r="RX26" i="1" s="1"/>
  <c r="RX29" i="1" a="1"/>
  <c r="RX29" i="1" s="1"/>
  <c r="RX47" i="1" a="1"/>
  <c r="RX47" i="1" s="1"/>
  <c r="RX27" i="1" a="1"/>
  <c r="RX27" i="1" s="1"/>
  <c r="UL48" i="1" a="1"/>
  <c r="UL48" i="1" s="1"/>
  <c r="UL49" i="1" s="1" a="1"/>
  <c r="UL49" i="1" s="1"/>
  <c r="UL22" i="1" a="1"/>
  <c r="UL22" i="1" s="1"/>
  <c r="UL23" i="1" a="1"/>
  <c r="UL23" i="1" s="1"/>
  <c r="UL46" i="1" a="1"/>
  <c r="UL46" i="1" s="1"/>
  <c r="UL29" i="1" a="1"/>
  <c r="UL29" i="1" s="1"/>
  <c r="UL39" i="1" a="1"/>
  <c r="UL39" i="1" s="1"/>
  <c r="UL40" i="1" a="1"/>
  <c r="UL40" i="1" s="1"/>
  <c r="UL25" i="1" a="1"/>
  <c r="UL25" i="1" s="1"/>
  <c r="UL35" i="1" a="1"/>
  <c r="UL35" i="1" s="1"/>
  <c r="UL27" i="1" a="1"/>
  <c r="UL27" i="1" s="1"/>
  <c r="UL30" i="1" a="1"/>
  <c r="UL30" i="1" s="1"/>
  <c r="UL33" i="1" a="1"/>
  <c r="UL33" i="1" s="1"/>
  <c r="UL45" i="1" a="1"/>
  <c r="UL45" i="1" s="1"/>
  <c r="UL31" i="1" a="1"/>
  <c r="UL31" i="1" s="1"/>
  <c r="UL32" i="1" a="1"/>
  <c r="UL32" i="1" s="1"/>
  <c r="UL34" i="1" a="1"/>
  <c r="UL34" i="1" s="1"/>
  <c r="UL41" i="1" a="1"/>
  <c r="UL41" i="1" s="1"/>
  <c r="UL28" i="1" a="1"/>
  <c r="UL28" i="1" s="1"/>
  <c r="UL24" i="1" a="1"/>
  <c r="UL24" i="1" s="1"/>
  <c r="UL38" i="1" a="1"/>
  <c r="UL38" i="1" s="1"/>
  <c r="UL44" i="1" a="1"/>
  <c r="UL44" i="1" s="1"/>
  <c r="UL26" i="1" a="1"/>
  <c r="UL26" i="1" s="1"/>
  <c r="UL47" i="1" a="1"/>
  <c r="UL47" i="1" s="1"/>
  <c r="QK48" i="1" a="1"/>
  <c r="QK48" i="1" s="1"/>
  <c r="QK49" i="1" s="1" a="1"/>
  <c r="QK49" i="1" s="1"/>
  <c r="QK23" i="1" a="1"/>
  <c r="QK23" i="1" s="1"/>
  <c r="QK22" i="1" a="1"/>
  <c r="QK22" i="1" s="1"/>
  <c r="QK28" i="1" a="1"/>
  <c r="QK28" i="1" s="1"/>
  <c r="QK34" i="1" a="1"/>
  <c r="QK34" i="1" s="1"/>
  <c r="QK46" i="1" a="1"/>
  <c r="QK46" i="1" s="1"/>
  <c r="QK41" i="1" a="1"/>
  <c r="QK41" i="1" s="1"/>
  <c r="QK44" i="1" a="1"/>
  <c r="QK44" i="1" s="1"/>
  <c r="QK45" i="1" a="1"/>
  <c r="QK45" i="1" s="1"/>
  <c r="QK27" i="1" a="1"/>
  <c r="QK27" i="1" s="1"/>
  <c r="QK47" i="1" a="1"/>
  <c r="QK47" i="1" s="1"/>
  <c r="QK29" i="1" a="1"/>
  <c r="QK29" i="1" s="1"/>
  <c r="QK25" i="1" a="1"/>
  <c r="QK25" i="1" s="1"/>
  <c r="QK35" i="1" a="1"/>
  <c r="QK35" i="1" s="1"/>
  <c r="QK39" i="1" a="1"/>
  <c r="QK39" i="1" s="1"/>
  <c r="QK30" i="1" a="1"/>
  <c r="QK30" i="1" s="1"/>
  <c r="QK31" i="1" a="1"/>
  <c r="QK31" i="1" s="1"/>
  <c r="QK33" i="1" a="1"/>
  <c r="QK33" i="1" s="1"/>
  <c r="QK32" i="1" a="1"/>
  <c r="QK32" i="1" s="1"/>
  <c r="QK38" i="1" a="1"/>
  <c r="QK38" i="1" s="1"/>
  <c r="QK24" i="1" a="1"/>
  <c r="QK24" i="1" s="1"/>
  <c r="QK26" i="1" a="1"/>
  <c r="QK26" i="1" s="1"/>
  <c r="QK40" i="1" a="1"/>
  <c r="QK40" i="1" s="1"/>
  <c r="XE48" i="1" a="1"/>
  <c r="XE48" i="1" s="1"/>
  <c r="XE49" i="1" s="1" a="1"/>
  <c r="XE49" i="1" s="1"/>
  <c r="XE23" i="1" a="1"/>
  <c r="XE23" i="1" s="1"/>
  <c r="XE22" i="1" a="1"/>
  <c r="XE22" i="1" s="1"/>
  <c r="XE41" i="1" a="1"/>
  <c r="XE41" i="1" s="1"/>
  <c r="XE29" i="1" a="1"/>
  <c r="XE29" i="1" s="1"/>
  <c r="XE34" i="1" a="1"/>
  <c r="XE34" i="1" s="1"/>
  <c r="XE28" i="1" a="1"/>
  <c r="XE28" i="1" s="1"/>
  <c r="XE25" i="1" a="1"/>
  <c r="XE25" i="1" s="1"/>
  <c r="XE47" i="1" a="1"/>
  <c r="XE47" i="1" s="1"/>
  <c r="XE35" i="1" a="1"/>
  <c r="XE35" i="1" s="1"/>
  <c r="XE44" i="1" a="1"/>
  <c r="XE44" i="1" s="1"/>
  <c r="XE39" i="1" a="1"/>
  <c r="XE39" i="1" s="1"/>
  <c r="XE24" i="1" a="1"/>
  <c r="XE24" i="1" s="1"/>
  <c r="XE30" i="1" a="1"/>
  <c r="XE30" i="1" s="1"/>
  <c r="XE33" i="1" a="1"/>
  <c r="XE33" i="1" s="1"/>
  <c r="XE26" i="1" a="1"/>
  <c r="XE26" i="1" s="1"/>
  <c r="XE46" i="1" a="1"/>
  <c r="XE46" i="1" s="1"/>
  <c r="XE31" i="1" a="1"/>
  <c r="XE31" i="1" s="1"/>
  <c r="XE32" i="1" a="1"/>
  <c r="XE32" i="1" s="1"/>
  <c r="XE45" i="1" a="1"/>
  <c r="XE45" i="1" s="1"/>
  <c r="XE38" i="1" a="1"/>
  <c r="XE38" i="1" s="1"/>
  <c r="XE27" i="1" a="1"/>
  <c r="XE27" i="1" s="1"/>
  <c r="XE40" i="1" a="1"/>
  <c r="XE40" i="1" s="1"/>
  <c r="XP48" i="1" a="1"/>
  <c r="XP48" i="1" s="1"/>
  <c r="XP49" i="1" s="1" a="1"/>
  <c r="XP49" i="1" s="1"/>
  <c r="XP22" i="1" a="1"/>
  <c r="XP22" i="1" s="1"/>
  <c r="XP23" i="1" a="1"/>
  <c r="XP23" i="1" s="1"/>
  <c r="XP46" i="1" a="1"/>
  <c r="XP46" i="1" s="1"/>
  <c r="XP24" i="1" a="1"/>
  <c r="XP24" i="1" s="1"/>
  <c r="XP40" i="1" a="1"/>
  <c r="XP40" i="1" s="1"/>
  <c r="XP29" i="1" a="1"/>
  <c r="XP29" i="1" s="1"/>
  <c r="XP34" i="1" a="1"/>
  <c r="XP34" i="1" s="1"/>
  <c r="XP27" i="1" a="1"/>
  <c r="XP27" i="1" s="1"/>
  <c r="XP35" i="1" a="1"/>
  <c r="XP35" i="1" s="1"/>
  <c r="XP25" i="1" a="1"/>
  <c r="XP25" i="1" s="1"/>
  <c r="XP41" i="1" a="1"/>
  <c r="XP41" i="1" s="1"/>
  <c r="XP30" i="1" a="1"/>
  <c r="XP30" i="1" s="1"/>
  <c r="XP39" i="1" a="1"/>
  <c r="XP39" i="1" s="1"/>
  <c r="XP31" i="1" a="1"/>
  <c r="XP31" i="1" s="1"/>
  <c r="XP33" i="1" a="1"/>
  <c r="XP33" i="1" s="1"/>
  <c r="XP45" i="1" a="1"/>
  <c r="XP45" i="1" s="1"/>
  <c r="XP32" i="1" a="1"/>
  <c r="XP32" i="1" s="1"/>
  <c r="XP26" i="1" a="1"/>
  <c r="XP26" i="1" s="1"/>
  <c r="XP44" i="1" a="1"/>
  <c r="XP44" i="1" s="1"/>
  <c r="XP28" i="1" a="1"/>
  <c r="XP28" i="1" s="1"/>
  <c r="XP47" i="1" a="1"/>
  <c r="XP47" i="1" s="1"/>
  <c r="XP38" i="1" a="1"/>
  <c r="XP38" i="1" s="1"/>
  <c r="UE48" i="1" a="1"/>
  <c r="UE48" i="1" s="1"/>
  <c r="UE49" i="1" s="1" a="1"/>
  <c r="UE49" i="1" s="1"/>
  <c r="UE23" i="1" a="1"/>
  <c r="UE23" i="1" s="1"/>
  <c r="UE22" i="1" a="1"/>
  <c r="UE22" i="1" s="1"/>
  <c r="UE27" i="1" a="1"/>
  <c r="UE27" i="1" s="1"/>
  <c r="UE45" i="1" a="1"/>
  <c r="UE45" i="1" s="1"/>
  <c r="UE47" i="1" a="1"/>
  <c r="UE47" i="1" s="1"/>
  <c r="UE44" i="1" a="1"/>
  <c r="UE44" i="1" s="1"/>
  <c r="UE32" i="1" a="1"/>
  <c r="UE32" i="1" s="1"/>
  <c r="UE34" i="1" a="1"/>
  <c r="UE34" i="1" s="1"/>
  <c r="UE30" i="1" a="1"/>
  <c r="UE30" i="1" s="1"/>
  <c r="UE33" i="1" a="1"/>
  <c r="UE33" i="1" s="1"/>
  <c r="UE35" i="1" a="1"/>
  <c r="UE35" i="1" s="1"/>
  <c r="UE46" i="1" a="1"/>
  <c r="UE46" i="1" s="1"/>
  <c r="UE39" i="1" a="1"/>
  <c r="UE39" i="1" s="1"/>
  <c r="UE25" i="1" a="1"/>
  <c r="UE25" i="1" s="1"/>
  <c r="UE28" i="1" a="1"/>
  <c r="UE28" i="1" s="1"/>
  <c r="UE41" i="1" a="1"/>
  <c r="UE41" i="1" s="1"/>
  <c r="UE29" i="1" a="1"/>
  <c r="UE29" i="1" s="1"/>
  <c r="UE40" i="1" a="1"/>
  <c r="UE40" i="1" s="1"/>
  <c r="UE26" i="1" a="1"/>
  <c r="UE26" i="1" s="1"/>
  <c r="UE38" i="1" a="1"/>
  <c r="UE38" i="1" s="1"/>
  <c r="UE31" i="1" a="1"/>
  <c r="UE31" i="1" s="1"/>
  <c r="UE24" i="1" a="1"/>
  <c r="UE24" i="1" s="1"/>
  <c r="RN48" i="1" a="1"/>
  <c r="RN48" i="1" s="1"/>
  <c r="RN49" i="1" s="1" a="1"/>
  <c r="RN49" i="1" s="1"/>
  <c r="RN22" i="1" a="1"/>
  <c r="RN22" i="1" s="1"/>
  <c r="RN23" i="1" a="1"/>
  <c r="RN23" i="1" s="1"/>
  <c r="RN38" i="1" a="1"/>
  <c r="RN38" i="1" s="1"/>
  <c r="RN39" i="1" a="1"/>
  <c r="RN39" i="1" s="1"/>
  <c r="RN31" i="1" a="1"/>
  <c r="RN31" i="1" s="1"/>
  <c r="RN30" i="1" a="1"/>
  <c r="RN30" i="1" s="1"/>
  <c r="RN33" i="1" a="1"/>
  <c r="RN33" i="1" s="1"/>
  <c r="RN41" i="1" a="1"/>
  <c r="RN41" i="1" s="1"/>
  <c r="RN40" i="1" a="1"/>
  <c r="RN40" i="1" s="1"/>
  <c r="RN26" i="1" a="1"/>
  <c r="RN26" i="1" s="1"/>
  <c r="RN24" i="1" a="1"/>
  <c r="RN24" i="1" s="1"/>
  <c r="RN29" i="1" a="1"/>
  <c r="RN29" i="1" s="1"/>
  <c r="RN44" i="1" a="1"/>
  <c r="RN44" i="1" s="1"/>
  <c r="RN35" i="1" a="1"/>
  <c r="RN35" i="1" s="1"/>
  <c r="RN47" i="1" a="1"/>
  <c r="RN47" i="1" s="1"/>
  <c r="RN46" i="1" a="1"/>
  <c r="RN46" i="1" s="1"/>
  <c r="RN34" i="1" a="1"/>
  <c r="RN34" i="1" s="1"/>
  <c r="RN25" i="1" a="1"/>
  <c r="RN25" i="1" s="1"/>
  <c r="RN45" i="1" a="1"/>
  <c r="RN45" i="1" s="1"/>
  <c r="RN27" i="1" a="1"/>
  <c r="RN27" i="1" s="1"/>
  <c r="RN32" i="1" a="1"/>
  <c r="RN32" i="1" s="1"/>
  <c r="RN28" i="1" a="1"/>
  <c r="RN28" i="1" s="1"/>
  <c r="WS48" i="1" a="1"/>
  <c r="WS48" i="1" s="1"/>
  <c r="WS49" i="1" s="1" a="1"/>
  <c r="WS49" i="1" s="1"/>
  <c r="WS22" i="1" a="1"/>
  <c r="WS22" i="1" s="1"/>
  <c r="WS23" i="1" a="1"/>
  <c r="WS23" i="1" s="1"/>
  <c r="WS45" i="1" a="1"/>
  <c r="WS45" i="1" s="1"/>
  <c r="WS34" i="1" a="1"/>
  <c r="WS34" i="1" s="1"/>
  <c r="WS28" i="1" a="1"/>
  <c r="WS28" i="1" s="1"/>
  <c r="WS31" i="1" a="1"/>
  <c r="WS31" i="1" s="1"/>
  <c r="WS40" i="1" a="1"/>
  <c r="WS40" i="1" s="1"/>
  <c r="WS46" i="1" a="1"/>
  <c r="WS46" i="1" s="1"/>
  <c r="WS39" i="1" a="1"/>
  <c r="WS39" i="1" s="1"/>
  <c r="WS32" i="1" a="1"/>
  <c r="WS32" i="1" s="1"/>
  <c r="WS25" i="1" a="1"/>
  <c r="WS25" i="1" s="1"/>
  <c r="WS30" i="1" a="1"/>
  <c r="WS30" i="1" s="1"/>
  <c r="WS35" i="1" a="1"/>
  <c r="WS35" i="1" s="1"/>
  <c r="WS33" i="1" a="1"/>
  <c r="WS33" i="1" s="1"/>
  <c r="WS41" i="1" a="1"/>
  <c r="WS41" i="1" s="1"/>
  <c r="WS38" i="1" a="1"/>
  <c r="WS38" i="1" s="1"/>
  <c r="WS24" i="1" a="1"/>
  <c r="WS24" i="1" s="1"/>
  <c r="WS27" i="1" a="1"/>
  <c r="WS27" i="1" s="1"/>
  <c r="WS47" i="1" a="1"/>
  <c r="WS47" i="1" s="1"/>
  <c r="WS26" i="1" a="1"/>
  <c r="WS26" i="1" s="1"/>
  <c r="WS44" i="1" a="1"/>
  <c r="WS44" i="1" s="1"/>
  <c r="WS29" i="1" a="1"/>
  <c r="WS29" i="1" s="1"/>
  <c r="SN48" i="1" a="1"/>
  <c r="SN48" i="1" s="1"/>
  <c r="SN49" i="1" s="1" a="1"/>
  <c r="SN49" i="1" s="1"/>
  <c r="SN22" i="1" a="1"/>
  <c r="SN22" i="1" s="1"/>
  <c r="SN23" i="1" a="1"/>
  <c r="SN23" i="1" s="1"/>
  <c r="SN34" i="1" a="1"/>
  <c r="SN34" i="1" s="1"/>
  <c r="SN38" i="1" a="1"/>
  <c r="SN38" i="1" s="1"/>
  <c r="SN40" i="1" a="1"/>
  <c r="SN40" i="1" s="1"/>
  <c r="SN24" i="1" a="1"/>
  <c r="SN24" i="1" s="1"/>
  <c r="SN32" i="1" a="1"/>
  <c r="SN32" i="1" s="1"/>
  <c r="SN46" i="1" a="1"/>
  <c r="SN46" i="1" s="1"/>
  <c r="SN39" i="1" a="1"/>
  <c r="SN39" i="1" s="1"/>
  <c r="SN41" i="1" a="1"/>
  <c r="SN41" i="1" s="1"/>
  <c r="SN25" i="1" a="1"/>
  <c r="SN25" i="1" s="1"/>
  <c r="SN35" i="1" a="1"/>
  <c r="SN35" i="1" s="1"/>
  <c r="SN31" i="1" a="1"/>
  <c r="SN31" i="1" s="1"/>
  <c r="SN30" i="1" a="1"/>
  <c r="SN30" i="1" s="1"/>
  <c r="SN33" i="1" a="1"/>
  <c r="SN33" i="1" s="1"/>
  <c r="SN45" i="1" a="1"/>
  <c r="SN45" i="1" s="1"/>
  <c r="SN28" i="1" a="1"/>
  <c r="SN28" i="1" s="1"/>
  <c r="SN27" i="1" a="1"/>
  <c r="SN27" i="1" s="1"/>
  <c r="SN44" i="1" a="1"/>
  <c r="SN44" i="1" s="1"/>
  <c r="SN26" i="1" a="1"/>
  <c r="SN26" i="1" s="1"/>
  <c r="SN29" i="1" a="1"/>
  <c r="SN29" i="1" s="1"/>
  <c r="SN47" i="1" a="1"/>
  <c r="SN47" i="1" s="1"/>
  <c r="VB48" i="1" a="1"/>
  <c r="VB48" i="1" s="1"/>
  <c r="VB49" i="1" s="1" a="1"/>
  <c r="VB49" i="1" s="1"/>
  <c r="VB22" i="1" a="1"/>
  <c r="VB22" i="1" s="1"/>
  <c r="VB23" i="1" a="1"/>
  <c r="VB23" i="1" s="1"/>
  <c r="VB40" i="1" a="1"/>
  <c r="VB40" i="1" s="1"/>
  <c r="VB30" i="1" a="1"/>
  <c r="VB30" i="1" s="1"/>
  <c r="VB27" i="1" a="1"/>
  <c r="VB27" i="1" s="1"/>
  <c r="VB35" i="1" a="1"/>
  <c r="VB35" i="1" s="1"/>
  <c r="VB33" i="1" a="1"/>
  <c r="VB33" i="1" s="1"/>
  <c r="VB45" i="1" a="1"/>
  <c r="VB45" i="1" s="1"/>
  <c r="VB32" i="1" a="1"/>
  <c r="VB32" i="1" s="1"/>
  <c r="VB38" i="1" a="1"/>
  <c r="VB38" i="1" s="1"/>
  <c r="VB41" i="1" a="1"/>
  <c r="VB41" i="1" s="1"/>
  <c r="VB31" i="1" a="1"/>
  <c r="VB31" i="1" s="1"/>
  <c r="VB34" i="1" a="1"/>
  <c r="VB34" i="1" s="1"/>
  <c r="VB46" i="1" a="1"/>
  <c r="VB46" i="1" s="1"/>
  <c r="VB39" i="1" a="1"/>
  <c r="VB39" i="1" s="1"/>
  <c r="VB25" i="1" a="1"/>
  <c r="VB25" i="1" s="1"/>
  <c r="VB24" i="1" a="1"/>
  <c r="VB24" i="1" s="1"/>
  <c r="VB29" i="1" a="1"/>
  <c r="VB29" i="1" s="1"/>
  <c r="VB28" i="1" a="1"/>
  <c r="VB28" i="1" s="1"/>
  <c r="VB44" i="1" a="1"/>
  <c r="VB44" i="1" s="1"/>
  <c r="VB26" i="1" a="1"/>
  <c r="VB26" i="1" s="1"/>
  <c r="VB47" i="1" a="1"/>
  <c r="VB47" i="1" s="1"/>
  <c r="PO48" i="1" a="1"/>
  <c r="PO48" i="1" s="1"/>
  <c r="PO49" i="1" s="1" a="1"/>
  <c r="PO49" i="1" s="1"/>
  <c r="PO22" i="1" a="1"/>
  <c r="PO22" i="1" s="1"/>
  <c r="PO23" i="1" a="1"/>
  <c r="PO23" i="1" s="1"/>
  <c r="PO29" i="1" a="1"/>
  <c r="PO29" i="1" s="1"/>
  <c r="PO34" i="1" a="1"/>
  <c r="PO34" i="1" s="1"/>
  <c r="PO25" i="1" a="1"/>
  <c r="PO25" i="1" s="1"/>
  <c r="PO30" i="1" a="1"/>
  <c r="PO30" i="1" s="1"/>
  <c r="PO33" i="1" a="1"/>
  <c r="PO33" i="1" s="1"/>
  <c r="PO39" i="1" a="1"/>
  <c r="PO39" i="1" s="1"/>
  <c r="PO31" i="1" a="1"/>
  <c r="PO31" i="1" s="1"/>
  <c r="PO45" i="1" a="1"/>
  <c r="PO45" i="1" s="1"/>
  <c r="PO32" i="1" a="1"/>
  <c r="PO32" i="1" s="1"/>
  <c r="PO35" i="1" a="1"/>
  <c r="PO35" i="1" s="1"/>
  <c r="PO41" i="1" a="1"/>
  <c r="PO41" i="1" s="1"/>
  <c r="PO46" i="1" a="1"/>
  <c r="PO46" i="1" s="1"/>
  <c r="PO28" i="1" a="1"/>
  <c r="PO28" i="1" s="1"/>
  <c r="PO27" i="1" a="1"/>
  <c r="PO27" i="1" s="1"/>
  <c r="PO24" i="1" a="1"/>
  <c r="PO24" i="1" s="1"/>
  <c r="PO44" i="1" a="1"/>
  <c r="PO44" i="1" s="1"/>
  <c r="PO26" i="1" a="1"/>
  <c r="PO26" i="1" s="1"/>
  <c r="PO40" i="1" a="1"/>
  <c r="PO40" i="1" s="1"/>
  <c r="PO38" i="1" a="1"/>
  <c r="PO38" i="1" s="1"/>
  <c r="PO47" i="1" a="1"/>
  <c r="PO47" i="1" s="1"/>
  <c r="PS48" i="1" a="1"/>
  <c r="PS48" i="1" s="1"/>
  <c r="PS49" i="1" s="1" a="1"/>
  <c r="PS49" i="1" s="1"/>
  <c r="PS22" i="1" a="1"/>
  <c r="PS22" i="1" s="1"/>
  <c r="PS23" i="1" a="1"/>
  <c r="PS23" i="1" s="1"/>
  <c r="PS44" i="1" a="1"/>
  <c r="PS44" i="1" s="1"/>
  <c r="PS29" i="1" a="1"/>
  <c r="PS29" i="1" s="1"/>
  <c r="PS28" i="1" a="1"/>
  <c r="PS28" i="1" s="1"/>
  <c r="PS46" i="1" a="1"/>
  <c r="PS46" i="1" s="1"/>
  <c r="PS27" i="1" a="1"/>
  <c r="PS27" i="1" s="1"/>
  <c r="PS26" i="1" a="1"/>
  <c r="PS26" i="1" s="1"/>
  <c r="PS35" i="1" a="1"/>
  <c r="PS35" i="1" s="1"/>
  <c r="PS45" i="1" a="1"/>
  <c r="PS45" i="1" s="1"/>
  <c r="PS34" i="1" a="1"/>
  <c r="PS34" i="1" s="1"/>
  <c r="PS25" i="1" a="1"/>
  <c r="PS25" i="1" s="1"/>
  <c r="PS31" i="1" a="1"/>
  <c r="PS31" i="1" s="1"/>
  <c r="PS32" i="1" a="1"/>
  <c r="PS32" i="1" s="1"/>
  <c r="PS39" i="1" a="1"/>
  <c r="PS39" i="1" s="1"/>
  <c r="PS30" i="1" a="1"/>
  <c r="PS30" i="1" s="1"/>
  <c r="PS33" i="1" a="1"/>
  <c r="PS33" i="1" s="1"/>
  <c r="PS41" i="1" a="1"/>
  <c r="PS41" i="1" s="1"/>
  <c r="PS40" i="1" a="1"/>
  <c r="PS40" i="1" s="1"/>
  <c r="PS47" i="1" a="1"/>
  <c r="PS47" i="1" s="1"/>
  <c r="PS24" i="1" a="1"/>
  <c r="PS24" i="1" s="1"/>
  <c r="PS38" i="1" a="1"/>
  <c r="PS38" i="1" s="1"/>
  <c r="XQ48" i="1" a="1"/>
  <c r="XQ48" i="1" s="1"/>
  <c r="XQ49" i="1" s="1" a="1"/>
  <c r="XQ49" i="1" s="1"/>
  <c r="XQ23" i="1" a="1"/>
  <c r="XQ23" i="1" s="1"/>
  <c r="XQ22" i="1" a="1"/>
  <c r="XQ22" i="1" s="1"/>
  <c r="XQ25" i="1" a="1"/>
  <c r="XQ25" i="1" s="1"/>
  <c r="XQ44" i="1" a="1"/>
  <c r="XQ44" i="1" s="1"/>
  <c r="XQ35" i="1" a="1"/>
  <c r="XQ35" i="1" s="1"/>
  <c r="XQ39" i="1" a="1"/>
  <c r="XQ39" i="1" s="1"/>
  <c r="XQ31" i="1" a="1"/>
  <c r="XQ31" i="1" s="1"/>
  <c r="XQ30" i="1" a="1"/>
  <c r="XQ30" i="1" s="1"/>
  <c r="XQ41" i="1" a="1"/>
  <c r="XQ41" i="1" s="1"/>
  <c r="XQ47" i="1" a="1"/>
  <c r="XQ47" i="1" s="1"/>
  <c r="XQ28" i="1" a="1"/>
  <c r="XQ28" i="1" s="1"/>
  <c r="XQ33" i="1" a="1"/>
  <c r="XQ33" i="1" s="1"/>
  <c r="XQ45" i="1" a="1"/>
  <c r="XQ45" i="1" s="1"/>
  <c r="XQ46" i="1" a="1"/>
  <c r="XQ46" i="1" s="1"/>
  <c r="XQ32" i="1" a="1"/>
  <c r="XQ32" i="1" s="1"/>
  <c r="XQ29" i="1" a="1"/>
  <c r="XQ29" i="1" s="1"/>
  <c r="XQ26" i="1" a="1"/>
  <c r="XQ26" i="1" s="1"/>
  <c r="XQ24" i="1" a="1"/>
  <c r="XQ24" i="1" s="1"/>
  <c r="XQ27" i="1" a="1"/>
  <c r="XQ27" i="1" s="1"/>
  <c r="XQ38" i="1" a="1"/>
  <c r="XQ38" i="1" s="1"/>
  <c r="XQ40" i="1" a="1"/>
  <c r="XQ40" i="1" s="1"/>
  <c r="XQ34" i="1" a="1"/>
  <c r="XQ34" i="1" s="1"/>
  <c r="PD48" i="1" a="1"/>
  <c r="PD48" i="1" s="1"/>
  <c r="PD49" i="1" s="1" a="1"/>
  <c r="PD49" i="1" s="1"/>
  <c r="PD23" i="1" a="1"/>
  <c r="PD23" i="1" s="1"/>
  <c r="PD22" i="1" a="1"/>
  <c r="PD22" i="1" s="1"/>
  <c r="PD25" i="1" a="1"/>
  <c r="PD25" i="1" s="1"/>
  <c r="PD28" i="1" a="1"/>
  <c r="PD28" i="1" s="1"/>
  <c r="PD39" i="1" a="1"/>
  <c r="PD39" i="1" s="1"/>
  <c r="PD24" i="1" a="1"/>
  <c r="PD24" i="1" s="1"/>
  <c r="PD30" i="1" a="1"/>
  <c r="PD30" i="1" s="1"/>
  <c r="PD33" i="1" a="1"/>
  <c r="PD33" i="1" s="1"/>
  <c r="PD29" i="1" a="1"/>
  <c r="PD29" i="1" s="1"/>
  <c r="PD38" i="1" a="1"/>
  <c r="PD38" i="1" s="1"/>
  <c r="PD45" i="1" a="1"/>
  <c r="PD45" i="1" s="1"/>
  <c r="PD32" i="1" a="1"/>
  <c r="PD32" i="1" s="1"/>
  <c r="PD31" i="1" a="1"/>
  <c r="PD31" i="1" s="1"/>
  <c r="PD35" i="1" a="1"/>
  <c r="PD35" i="1" s="1"/>
  <c r="PD46" i="1" a="1"/>
  <c r="PD46" i="1" s="1"/>
  <c r="PD41" i="1" a="1"/>
  <c r="PD41" i="1" s="1"/>
  <c r="PD34" i="1" a="1"/>
  <c r="PD34" i="1" s="1"/>
  <c r="PD47" i="1" a="1"/>
  <c r="PD47" i="1" s="1"/>
  <c r="PD27" i="1" a="1"/>
  <c r="PD27" i="1" s="1"/>
  <c r="PD44" i="1" a="1"/>
  <c r="PD44" i="1" s="1"/>
  <c r="PD26" i="1" a="1"/>
  <c r="PD26" i="1" s="1"/>
  <c r="PD40" i="1" a="1"/>
  <c r="PD40" i="1" s="1"/>
  <c r="SR48" i="1" a="1"/>
  <c r="SR48" i="1" s="1"/>
  <c r="SR49" i="1" s="1" a="1"/>
  <c r="SR49" i="1" s="1"/>
  <c r="SR22" i="1" a="1"/>
  <c r="SR22" i="1" s="1"/>
  <c r="SR23" i="1" a="1"/>
  <c r="SR23" i="1" s="1"/>
  <c r="SR47" i="1" a="1"/>
  <c r="SR47" i="1" s="1"/>
  <c r="SR41" i="1" a="1"/>
  <c r="SR41" i="1" s="1"/>
  <c r="SR28" i="1" a="1"/>
  <c r="SR28" i="1" s="1"/>
  <c r="SR44" i="1" a="1"/>
  <c r="SR44" i="1" s="1"/>
  <c r="SR24" i="1" a="1"/>
  <c r="SR24" i="1" s="1"/>
  <c r="SR29" i="1" a="1"/>
  <c r="SR29" i="1" s="1"/>
  <c r="SR46" i="1" a="1"/>
  <c r="SR46" i="1" s="1"/>
  <c r="SR27" i="1" a="1"/>
  <c r="SR27" i="1" s="1"/>
  <c r="SR40" i="1" a="1"/>
  <c r="SR40" i="1" s="1"/>
  <c r="SR35" i="1" a="1"/>
  <c r="SR35" i="1" s="1"/>
  <c r="SR25" i="1" a="1"/>
  <c r="SR25" i="1" s="1"/>
  <c r="SR34" i="1" a="1"/>
  <c r="SR34" i="1" s="1"/>
  <c r="SR30" i="1" a="1"/>
  <c r="SR30" i="1" s="1"/>
  <c r="SR33" i="1" a="1"/>
  <c r="SR33" i="1" s="1"/>
  <c r="SR39" i="1" a="1"/>
  <c r="SR39" i="1" s="1"/>
  <c r="SR31" i="1" a="1"/>
  <c r="SR31" i="1" s="1"/>
  <c r="SR45" i="1" a="1"/>
  <c r="SR45" i="1" s="1"/>
  <c r="SR32" i="1" a="1"/>
  <c r="SR32" i="1" s="1"/>
  <c r="SR26" i="1" a="1"/>
  <c r="SR26" i="1" s="1"/>
  <c r="SR38" i="1" a="1"/>
  <c r="SR38" i="1" s="1"/>
  <c r="XI48" i="1" a="1"/>
  <c r="XI48" i="1" s="1"/>
  <c r="XI49" i="1" s="1" a="1"/>
  <c r="XI49" i="1" s="1"/>
  <c r="XI23" i="1" a="1"/>
  <c r="XI23" i="1" s="1"/>
  <c r="XI22" i="1" a="1"/>
  <c r="XI22" i="1" s="1"/>
  <c r="XI25" i="1" a="1"/>
  <c r="XI25" i="1" s="1"/>
  <c r="XI32" i="1" a="1"/>
  <c r="XI32" i="1" s="1"/>
  <c r="XI47" i="1" a="1"/>
  <c r="XI47" i="1" s="1"/>
  <c r="XI44" i="1" a="1"/>
  <c r="XI44" i="1" s="1"/>
  <c r="XI30" i="1" a="1"/>
  <c r="XI30" i="1" s="1"/>
  <c r="XI33" i="1" a="1"/>
  <c r="XI33" i="1" s="1"/>
  <c r="XI35" i="1" a="1"/>
  <c r="XI35" i="1" s="1"/>
  <c r="XI34" i="1" a="1"/>
  <c r="XI34" i="1" s="1"/>
  <c r="XI31" i="1" a="1"/>
  <c r="XI31" i="1" s="1"/>
  <c r="XI41" i="1" a="1"/>
  <c r="XI41" i="1" s="1"/>
  <c r="XI46" i="1" a="1"/>
  <c r="XI46" i="1" s="1"/>
  <c r="XI38" i="1" a="1"/>
  <c r="XI38" i="1" s="1"/>
  <c r="XI24" i="1" a="1"/>
  <c r="XI24" i="1" s="1"/>
  <c r="XI28" i="1" a="1"/>
  <c r="XI28" i="1" s="1"/>
  <c r="XI27" i="1" a="1"/>
  <c r="XI27" i="1" s="1"/>
  <c r="XI45" i="1" a="1"/>
  <c r="XI45" i="1" s="1"/>
  <c r="XI39" i="1" a="1"/>
  <c r="XI39" i="1" s="1"/>
  <c r="XI26" i="1" a="1"/>
  <c r="XI26" i="1" s="1"/>
  <c r="XI40" i="1" a="1"/>
  <c r="XI40" i="1" s="1"/>
  <c r="XI29" i="1" a="1"/>
  <c r="XI29" i="1" s="1"/>
  <c r="TD48" i="1" a="1"/>
  <c r="TD48" i="1" s="1"/>
  <c r="TD49" i="1" s="1" a="1"/>
  <c r="TD49" i="1" s="1"/>
  <c r="TD23" i="1" a="1"/>
  <c r="TD23" i="1" s="1"/>
  <c r="TD22" i="1" a="1"/>
  <c r="TD22" i="1" s="1"/>
  <c r="TD40" i="1" a="1"/>
  <c r="TD40" i="1" s="1"/>
  <c r="TD46" i="1" a="1"/>
  <c r="TD46" i="1" s="1"/>
  <c r="TD39" i="1" a="1"/>
  <c r="TD39" i="1" s="1"/>
  <c r="TD32" i="1" a="1"/>
  <c r="TD32" i="1" s="1"/>
  <c r="TD25" i="1" a="1"/>
  <c r="TD25" i="1" s="1"/>
  <c r="TD28" i="1" a="1"/>
  <c r="TD28" i="1" s="1"/>
  <c r="TD35" i="1" a="1"/>
  <c r="TD35" i="1" s="1"/>
  <c r="TD30" i="1" a="1"/>
  <c r="TD30" i="1" s="1"/>
  <c r="TD34" i="1" a="1"/>
  <c r="TD34" i="1" s="1"/>
  <c r="TD33" i="1" a="1"/>
  <c r="TD33" i="1" s="1"/>
  <c r="TD31" i="1" a="1"/>
  <c r="TD31" i="1" s="1"/>
  <c r="TD45" i="1" a="1"/>
  <c r="TD45" i="1" s="1"/>
  <c r="TD41" i="1" a="1"/>
  <c r="TD41" i="1" s="1"/>
  <c r="TD44" i="1" a="1"/>
  <c r="TD44" i="1" s="1"/>
  <c r="TD38" i="1" a="1"/>
  <c r="TD38" i="1" s="1"/>
  <c r="TD27" i="1" a="1"/>
  <c r="TD27" i="1" s="1"/>
  <c r="TD26" i="1" a="1"/>
  <c r="TD26" i="1" s="1"/>
  <c r="TD29" i="1" a="1"/>
  <c r="TD29" i="1" s="1"/>
  <c r="TD47" i="1" a="1"/>
  <c r="TD47" i="1" s="1"/>
  <c r="TD24" i="1" a="1"/>
  <c r="TD24" i="1" s="1"/>
  <c r="VR48" i="1" a="1"/>
  <c r="VR48" i="1" s="1"/>
  <c r="VR49" i="1" s="1" a="1"/>
  <c r="VR49" i="1" s="1"/>
  <c r="VR22" i="1" a="1"/>
  <c r="VR22" i="1" s="1"/>
  <c r="VR23" i="1" a="1"/>
  <c r="VR23" i="1" s="1"/>
  <c r="VR33" i="1" a="1"/>
  <c r="VR33" i="1" s="1"/>
  <c r="VR40" i="1" a="1"/>
  <c r="VR40" i="1" s="1"/>
  <c r="VR45" i="1" a="1"/>
  <c r="VR45" i="1" s="1"/>
  <c r="VR38" i="1" a="1"/>
  <c r="VR38" i="1" s="1"/>
  <c r="VR32" i="1" a="1"/>
  <c r="VR32" i="1" s="1"/>
  <c r="VR27" i="1" a="1"/>
  <c r="VR27" i="1" s="1"/>
  <c r="VR28" i="1" a="1"/>
  <c r="VR28" i="1" s="1"/>
  <c r="VR24" i="1" a="1"/>
  <c r="VR24" i="1" s="1"/>
  <c r="VR29" i="1" a="1"/>
  <c r="VR29" i="1" s="1"/>
  <c r="VR46" i="1" a="1"/>
  <c r="VR46" i="1" s="1"/>
  <c r="VR39" i="1" a="1"/>
  <c r="VR39" i="1" s="1"/>
  <c r="VR35" i="1" a="1"/>
  <c r="VR35" i="1" s="1"/>
  <c r="VR31" i="1" a="1"/>
  <c r="VR31" i="1" s="1"/>
  <c r="VR25" i="1" a="1"/>
  <c r="VR25" i="1" s="1"/>
  <c r="VR34" i="1" a="1"/>
  <c r="VR34" i="1" s="1"/>
  <c r="VR41" i="1" a="1"/>
  <c r="VR41" i="1" s="1"/>
  <c r="VR30" i="1" a="1"/>
  <c r="VR30" i="1" s="1"/>
  <c r="VR44" i="1" a="1"/>
  <c r="VR44" i="1" s="1"/>
  <c r="VR26" i="1" a="1"/>
  <c r="VR26" i="1" s="1"/>
  <c r="VR47" i="1" a="1"/>
  <c r="VR47" i="1" s="1"/>
  <c r="RO48" i="1" a="1"/>
  <c r="RO48" i="1" s="1"/>
  <c r="RO49" i="1" s="1" a="1"/>
  <c r="RO49" i="1" s="1"/>
  <c r="RO22" i="1" a="1"/>
  <c r="RO22" i="1" s="1"/>
  <c r="RO23" i="1" a="1"/>
  <c r="RO23" i="1" s="1"/>
  <c r="RO35" i="1" a="1"/>
  <c r="RO35" i="1" s="1"/>
  <c r="RO44" i="1" a="1"/>
  <c r="RO44" i="1" s="1"/>
  <c r="RO47" i="1" a="1"/>
  <c r="RO47" i="1" s="1"/>
  <c r="RO34" i="1" a="1"/>
  <c r="RO34" i="1" s="1"/>
  <c r="RO25" i="1" a="1"/>
  <c r="RO25" i="1" s="1"/>
  <c r="RO27" i="1" a="1"/>
  <c r="RO27" i="1" s="1"/>
  <c r="RO39" i="1" a="1"/>
  <c r="RO39" i="1" s="1"/>
  <c r="RO30" i="1" a="1"/>
  <c r="RO30" i="1" s="1"/>
  <c r="RO33" i="1" a="1"/>
  <c r="RO33" i="1" s="1"/>
  <c r="RO45" i="1" a="1"/>
  <c r="RO45" i="1" s="1"/>
  <c r="RO31" i="1" a="1"/>
  <c r="RO31" i="1" s="1"/>
  <c r="RO32" i="1" a="1"/>
  <c r="RO32" i="1" s="1"/>
  <c r="RO41" i="1" a="1"/>
  <c r="RO41" i="1" s="1"/>
  <c r="RO28" i="1" a="1"/>
  <c r="RO28" i="1" s="1"/>
  <c r="RO24" i="1" a="1"/>
  <c r="RO24" i="1" s="1"/>
  <c r="RO26" i="1" a="1"/>
  <c r="RO26" i="1" s="1"/>
  <c r="RO38" i="1" a="1"/>
  <c r="RO38" i="1" s="1"/>
  <c r="RO40" i="1" a="1"/>
  <c r="RO40" i="1" s="1"/>
  <c r="RO46" i="1" a="1"/>
  <c r="RO46" i="1" s="1"/>
  <c r="RO29" i="1" a="1"/>
  <c r="RO29" i="1" s="1"/>
  <c r="QV48" i="1" a="1"/>
  <c r="QV48" i="1" s="1"/>
  <c r="QV49" i="1" s="1" a="1"/>
  <c r="QV49" i="1" s="1"/>
  <c r="QV22" i="1" a="1"/>
  <c r="QV22" i="1" s="1"/>
  <c r="QV23" i="1" a="1"/>
  <c r="QV23" i="1" s="1"/>
  <c r="QV26" i="1" a="1"/>
  <c r="QV26" i="1" s="1"/>
  <c r="QV47" i="1" a="1"/>
  <c r="QV47" i="1" s="1"/>
  <c r="QV27" i="1" a="1"/>
  <c r="QV27" i="1" s="1"/>
  <c r="QV28" i="1" a="1"/>
  <c r="QV28" i="1" s="1"/>
  <c r="QV44" i="1" a="1"/>
  <c r="QV44" i="1" s="1"/>
  <c r="QV46" i="1" a="1"/>
  <c r="QV46" i="1" s="1"/>
  <c r="QV40" i="1" a="1"/>
  <c r="QV40" i="1" s="1"/>
  <c r="QV30" i="1" a="1"/>
  <c r="QV30" i="1" s="1"/>
  <c r="QV33" i="1" a="1"/>
  <c r="QV33" i="1" s="1"/>
  <c r="QV35" i="1" a="1"/>
  <c r="QV35" i="1" s="1"/>
  <c r="QV45" i="1" a="1"/>
  <c r="QV45" i="1" s="1"/>
  <c r="QV34" i="1" a="1"/>
  <c r="QV34" i="1" s="1"/>
  <c r="QV32" i="1" a="1"/>
  <c r="QV32" i="1" s="1"/>
  <c r="QV25" i="1" a="1"/>
  <c r="QV25" i="1" s="1"/>
  <c r="QV41" i="1" a="1"/>
  <c r="QV41" i="1" s="1"/>
  <c r="QV39" i="1" a="1"/>
  <c r="QV39" i="1" s="1"/>
  <c r="QV38" i="1" a="1"/>
  <c r="QV38" i="1" s="1"/>
  <c r="QV31" i="1" a="1"/>
  <c r="QV31" i="1" s="1"/>
  <c r="QV24" i="1" a="1"/>
  <c r="QV24" i="1" s="1"/>
  <c r="QV29" i="1" a="1"/>
  <c r="QV29" i="1" s="1"/>
  <c r="WM48" i="1" a="1"/>
  <c r="WM48" i="1" s="1"/>
  <c r="WM49" i="1" s="1" a="1"/>
  <c r="WM49" i="1" s="1"/>
  <c r="WM23" i="1" a="1"/>
  <c r="WM23" i="1" s="1"/>
  <c r="WM22" i="1" a="1"/>
  <c r="WM22" i="1" s="1"/>
  <c r="WM47" i="1" a="1"/>
  <c r="WM47" i="1" s="1"/>
  <c r="WM44" i="1" a="1"/>
  <c r="WM44" i="1" s="1"/>
  <c r="WM27" i="1" a="1"/>
  <c r="WM27" i="1" s="1"/>
  <c r="WM25" i="1" a="1"/>
  <c r="WM25" i="1" s="1"/>
  <c r="WM39" i="1" a="1"/>
  <c r="WM39" i="1" s="1"/>
  <c r="WM30" i="1" a="1"/>
  <c r="WM30" i="1" s="1"/>
  <c r="WM33" i="1" a="1"/>
  <c r="WM33" i="1" s="1"/>
  <c r="WM45" i="1" a="1"/>
  <c r="WM45" i="1" s="1"/>
  <c r="WM32" i="1" a="1"/>
  <c r="WM32" i="1" s="1"/>
  <c r="WM46" i="1" a="1"/>
  <c r="WM46" i="1" s="1"/>
  <c r="WM34" i="1" a="1"/>
  <c r="WM34" i="1" s="1"/>
  <c r="WM35" i="1" a="1"/>
  <c r="WM35" i="1" s="1"/>
  <c r="WM29" i="1" a="1"/>
  <c r="WM29" i="1" s="1"/>
  <c r="WM28" i="1" a="1"/>
  <c r="WM28" i="1" s="1"/>
  <c r="WM41" i="1" a="1"/>
  <c r="WM41" i="1" s="1"/>
  <c r="WM24" i="1" a="1"/>
  <c r="WM24" i="1" s="1"/>
  <c r="WM26" i="1" a="1"/>
  <c r="WM26" i="1" s="1"/>
  <c r="WM38" i="1" a="1"/>
  <c r="WM38" i="1" s="1"/>
  <c r="WM40" i="1" a="1"/>
  <c r="WM40" i="1" s="1"/>
  <c r="WM31" i="1" a="1"/>
  <c r="WM31" i="1" s="1"/>
  <c r="QG48" i="1" a="1"/>
  <c r="QG48" i="1" s="1"/>
  <c r="QG49" i="1" s="1" a="1"/>
  <c r="QG49" i="1" s="1"/>
  <c r="QG22" i="1" a="1"/>
  <c r="QG22" i="1" s="1"/>
  <c r="QG23" i="1" a="1"/>
  <c r="QG23" i="1" s="1"/>
  <c r="QG44" i="1" a="1"/>
  <c r="QG44" i="1" s="1"/>
  <c r="QG34" i="1" a="1"/>
  <c r="QG34" i="1" s="1"/>
  <c r="QG29" i="1" a="1"/>
  <c r="QG29" i="1" s="1"/>
  <c r="QG25" i="1" a="1"/>
  <c r="QG25" i="1" s="1"/>
  <c r="QG27" i="1" a="1"/>
  <c r="QG27" i="1" s="1"/>
  <c r="QG35" i="1" a="1"/>
  <c r="QG35" i="1" s="1"/>
  <c r="QG39" i="1" a="1"/>
  <c r="QG39" i="1" s="1"/>
  <c r="QG31" i="1" a="1"/>
  <c r="QG31" i="1" s="1"/>
  <c r="QG30" i="1" a="1"/>
  <c r="QG30" i="1" s="1"/>
  <c r="QG33" i="1" a="1"/>
  <c r="QG33" i="1" s="1"/>
  <c r="QG45" i="1" a="1"/>
  <c r="QG45" i="1" s="1"/>
  <c r="QG32" i="1" a="1"/>
  <c r="QG32" i="1" s="1"/>
  <c r="QG41" i="1" a="1"/>
  <c r="QG41" i="1" s="1"/>
  <c r="QG26" i="1" a="1"/>
  <c r="QG26" i="1" s="1"/>
  <c r="QG38" i="1" a="1"/>
  <c r="QG38" i="1" s="1"/>
  <c r="QG24" i="1" a="1"/>
  <c r="QG24" i="1" s="1"/>
  <c r="QG40" i="1" a="1"/>
  <c r="QG40" i="1" s="1"/>
  <c r="QG47" i="1" a="1"/>
  <c r="QG47" i="1" s="1"/>
  <c r="QG28" i="1" a="1"/>
  <c r="QG28" i="1" s="1"/>
  <c r="QG46" i="1" a="1"/>
  <c r="QG46" i="1" s="1"/>
  <c r="TO48" i="1" a="1"/>
  <c r="TO48" i="1" s="1"/>
  <c r="TO49" i="1" s="1" a="1"/>
  <c r="TO49" i="1" s="1"/>
  <c r="TO23" i="1" a="1"/>
  <c r="TO23" i="1" s="1"/>
  <c r="TO22" i="1" a="1"/>
  <c r="TO22" i="1" s="1"/>
  <c r="TO41" i="1" a="1"/>
  <c r="TO41" i="1" s="1"/>
  <c r="TO46" i="1" a="1"/>
  <c r="TO46" i="1" s="1"/>
  <c r="TO40" i="1" a="1"/>
  <c r="TO40" i="1" s="1"/>
  <c r="TO26" i="1" a="1"/>
  <c r="TO26" i="1" s="1"/>
  <c r="TO39" i="1" a="1"/>
  <c r="TO39" i="1" s="1"/>
  <c r="TO45" i="1" a="1"/>
  <c r="TO45" i="1" s="1"/>
  <c r="TO27" i="1" a="1"/>
  <c r="TO27" i="1" s="1"/>
  <c r="TO25" i="1" a="1"/>
  <c r="TO25" i="1" s="1"/>
  <c r="TO28" i="1" a="1"/>
  <c r="TO28" i="1" s="1"/>
  <c r="TO44" i="1" a="1"/>
  <c r="TO44" i="1" s="1"/>
  <c r="TO32" i="1" a="1"/>
  <c r="TO32" i="1" s="1"/>
  <c r="TO47" i="1" a="1"/>
  <c r="TO47" i="1" s="1"/>
  <c r="TO30" i="1" a="1"/>
  <c r="TO30" i="1" s="1"/>
  <c r="TO33" i="1" a="1"/>
  <c r="TO33" i="1" s="1"/>
  <c r="TO35" i="1" a="1"/>
  <c r="TO35" i="1" s="1"/>
  <c r="TO31" i="1" a="1"/>
  <c r="TO31" i="1" s="1"/>
  <c r="TO29" i="1" a="1"/>
  <c r="TO29" i="1" s="1"/>
  <c r="TO34" i="1" a="1"/>
  <c r="TO34" i="1" s="1"/>
  <c r="TO38" i="1" a="1"/>
  <c r="TO38" i="1" s="1"/>
  <c r="TO24" i="1" a="1"/>
  <c r="TO24" i="1" s="1"/>
  <c r="PJ48" i="1" a="1"/>
  <c r="PJ48" i="1" s="1"/>
  <c r="PJ49" i="1" s="1" a="1"/>
  <c r="PJ49" i="1" s="1"/>
  <c r="PJ22" i="1" a="1"/>
  <c r="PJ22" i="1" s="1"/>
  <c r="PJ23" i="1" a="1"/>
  <c r="PJ23" i="1" s="1"/>
  <c r="PJ31" i="1" a="1"/>
  <c r="PJ31" i="1" s="1"/>
  <c r="PJ35" i="1" a="1"/>
  <c r="PJ35" i="1" s="1"/>
  <c r="PJ40" i="1" a="1"/>
  <c r="PJ40" i="1" s="1"/>
  <c r="PJ46" i="1" a="1"/>
  <c r="PJ46" i="1" s="1"/>
  <c r="PJ39" i="1" a="1"/>
  <c r="PJ39" i="1" s="1"/>
  <c r="PJ32" i="1" a="1"/>
  <c r="PJ32" i="1" s="1"/>
  <c r="PJ27" i="1" a="1"/>
  <c r="PJ27" i="1" s="1"/>
  <c r="PJ25" i="1" a="1"/>
  <c r="PJ25" i="1" s="1"/>
  <c r="PJ28" i="1" a="1"/>
  <c r="PJ28" i="1" s="1"/>
  <c r="PJ30" i="1" a="1"/>
  <c r="PJ30" i="1" s="1"/>
  <c r="PJ33" i="1" a="1"/>
  <c r="PJ33" i="1" s="1"/>
  <c r="PJ34" i="1" a="1"/>
  <c r="PJ34" i="1" s="1"/>
  <c r="PJ41" i="1" a="1"/>
  <c r="PJ41" i="1" s="1"/>
  <c r="PJ45" i="1" a="1"/>
  <c r="PJ45" i="1" s="1"/>
  <c r="PJ38" i="1" a="1"/>
  <c r="PJ38" i="1" s="1"/>
  <c r="PJ24" i="1" a="1"/>
  <c r="PJ24" i="1" s="1"/>
  <c r="PJ47" i="1" a="1"/>
  <c r="PJ47" i="1" s="1"/>
  <c r="PJ44" i="1" a="1"/>
  <c r="PJ44" i="1" s="1"/>
  <c r="PJ26" i="1" a="1"/>
  <c r="PJ26" i="1" s="1"/>
  <c r="PJ29" i="1" a="1"/>
  <c r="PJ29" i="1" s="1"/>
  <c r="TT48" i="1" a="1"/>
  <c r="TT48" i="1" s="1"/>
  <c r="TT49" i="1" s="1" a="1"/>
  <c r="TT49" i="1" s="1"/>
  <c r="TT23" i="1" a="1"/>
  <c r="TT23" i="1" s="1"/>
  <c r="TT22" i="1" a="1"/>
  <c r="TT22" i="1" s="1"/>
  <c r="TT28" i="1" a="1"/>
  <c r="TT28" i="1" s="1"/>
  <c r="TT32" i="1" a="1"/>
  <c r="TT32" i="1" s="1"/>
  <c r="TT30" i="1" a="1"/>
  <c r="TT30" i="1" s="1"/>
  <c r="TT33" i="1" a="1"/>
  <c r="TT33" i="1" s="1"/>
  <c r="TT27" i="1" a="1"/>
  <c r="TT27" i="1" s="1"/>
  <c r="TT45" i="1" a="1"/>
  <c r="TT45" i="1" s="1"/>
  <c r="TT29" i="1" a="1"/>
  <c r="TT29" i="1" s="1"/>
  <c r="TT41" i="1" a="1"/>
  <c r="TT41" i="1" s="1"/>
  <c r="TT31" i="1" a="1"/>
  <c r="TT31" i="1" s="1"/>
  <c r="TT34" i="1" a="1"/>
  <c r="TT34" i="1" s="1"/>
  <c r="TT46" i="1" a="1"/>
  <c r="TT46" i="1" s="1"/>
  <c r="TT39" i="1" a="1"/>
  <c r="TT39" i="1" s="1"/>
  <c r="TT35" i="1" a="1"/>
  <c r="TT35" i="1" s="1"/>
  <c r="TT25" i="1" a="1"/>
  <c r="TT25" i="1" s="1"/>
  <c r="TT44" i="1" a="1"/>
  <c r="TT44" i="1" s="1"/>
  <c r="TT26" i="1" a="1"/>
  <c r="TT26" i="1" s="1"/>
  <c r="TT40" i="1" a="1"/>
  <c r="TT40" i="1" s="1"/>
  <c r="TT47" i="1" a="1"/>
  <c r="TT47" i="1" s="1"/>
  <c r="TT38" i="1" a="1"/>
  <c r="TT38" i="1" s="1"/>
  <c r="TT24" i="1" a="1"/>
  <c r="TT24" i="1" s="1"/>
  <c r="WH48" i="1" a="1"/>
  <c r="WH48" i="1" s="1"/>
  <c r="WH49" i="1" s="1" a="1"/>
  <c r="WH49" i="1" s="1"/>
  <c r="WH22" i="1" a="1"/>
  <c r="WH22" i="1" s="1"/>
  <c r="WH23" i="1" a="1"/>
  <c r="WH23" i="1" s="1"/>
  <c r="WH27" i="1" a="1"/>
  <c r="WH27" i="1" s="1"/>
  <c r="WH24" i="1" a="1"/>
  <c r="WH24" i="1" s="1"/>
  <c r="WH29" i="1" a="1"/>
  <c r="WH29" i="1" s="1"/>
  <c r="WH46" i="1" a="1"/>
  <c r="WH46" i="1" s="1"/>
  <c r="WH39" i="1" a="1"/>
  <c r="WH39" i="1" s="1"/>
  <c r="WH25" i="1" a="1"/>
  <c r="WH25" i="1" s="1"/>
  <c r="WH31" i="1" a="1"/>
  <c r="WH31" i="1" s="1"/>
  <c r="WH35" i="1" a="1"/>
  <c r="WH35" i="1" s="1"/>
  <c r="WH34" i="1" a="1"/>
  <c r="WH34" i="1" s="1"/>
  <c r="WH30" i="1" a="1"/>
  <c r="WH30" i="1" s="1"/>
  <c r="WH33" i="1" a="1"/>
  <c r="WH33" i="1" s="1"/>
  <c r="WH45" i="1" a="1"/>
  <c r="WH45" i="1" s="1"/>
  <c r="WH32" i="1" a="1"/>
  <c r="WH32" i="1" s="1"/>
  <c r="WH41" i="1" a="1"/>
  <c r="WH41" i="1" s="1"/>
  <c r="WH26" i="1" a="1"/>
  <c r="WH26" i="1" s="1"/>
  <c r="WH38" i="1" a="1"/>
  <c r="WH38" i="1" s="1"/>
  <c r="WH28" i="1" a="1"/>
  <c r="WH28" i="1" s="1"/>
  <c r="WH44" i="1" a="1"/>
  <c r="WH44" i="1" s="1"/>
  <c r="WH40" i="1" a="1"/>
  <c r="WH40" i="1" s="1"/>
  <c r="WH47" i="1" a="1"/>
  <c r="WH47" i="1" s="1"/>
  <c r="SS48" i="1" a="1"/>
  <c r="SS48" i="1" s="1"/>
  <c r="SS49" i="1" s="1" a="1"/>
  <c r="SS49" i="1" s="1"/>
  <c r="SS22" i="1" a="1"/>
  <c r="SS22" i="1" s="1"/>
  <c r="SS23" i="1" a="1"/>
  <c r="SS23" i="1" s="1"/>
  <c r="SS44" i="1" a="1"/>
  <c r="SS44" i="1" s="1"/>
  <c r="SS27" i="1" a="1"/>
  <c r="SS27" i="1" s="1"/>
  <c r="SS25" i="1" a="1"/>
  <c r="SS25" i="1" s="1"/>
  <c r="SS39" i="1" a="1"/>
  <c r="SS39" i="1" s="1"/>
  <c r="SS31" i="1" a="1"/>
  <c r="SS31" i="1" s="1"/>
  <c r="SS30" i="1" a="1"/>
  <c r="SS30" i="1" s="1"/>
  <c r="SS35" i="1" a="1"/>
  <c r="SS35" i="1" s="1"/>
  <c r="SS33" i="1" a="1"/>
  <c r="SS33" i="1" s="1"/>
  <c r="SS45" i="1" a="1"/>
  <c r="SS45" i="1" s="1"/>
  <c r="SS32" i="1" a="1"/>
  <c r="SS32" i="1" s="1"/>
  <c r="SS34" i="1" a="1"/>
  <c r="SS34" i="1" s="1"/>
  <c r="SS41" i="1" a="1"/>
  <c r="SS41" i="1" s="1"/>
  <c r="SS46" i="1" a="1"/>
  <c r="SS46" i="1" s="1"/>
  <c r="SS47" i="1" a="1"/>
  <c r="SS47" i="1" s="1"/>
  <c r="SS28" i="1" a="1"/>
  <c r="SS28" i="1" s="1"/>
  <c r="SS24" i="1" a="1"/>
  <c r="SS24" i="1" s="1"/>
  <c r="SS26" i="1" a="1"/>
  <c r="SS26" i="1" s="1"/>
  <c r="SS38" i="1" a="1"/>
  <c r="SS38" i="1" s="1"/>
  <c r="SS40" i="1" a="1"/>
  <c r="SS40" i="1" s="1"/>
  <c r="SS29" i="1" a="1"/>
  <c r="SS29" i="1" s="1"/>
  <c r="RS48" i="1" a="1"/>
  <c r="RS48" i="1" s="1"/>
  <c r="RS49" i="1" s="1" a="1"/>
  <c r="RS49" i="1" s="1"/>
  <c r="RS23" i="1" a="1"/>
  <c r="RS23" i="1" s="1"/>
  <c r="RS22" i="1" a="1"/>
  <c r="RS22" i="1" s="1"/>
  <c r="RS41" i="1" a="1"/>
  <c r="RS41" i="1" s="1"/>
  <c r="RS45" i="1" a="1"/>
  <c r="RS45" i="1" s="1"/>
  <c r="RS47" i="1" a="1"/>
  <c r="RS47" i="1" s="1"/>
  <c r="RS44" i="1" a="1"/>
  <c r="RS44" i="1" s="1"/>
  <c r="RS26" i="1" a="1"/>
  <c r="RS26" i="1" s="1"/>
  <c r="RS28" i="1" a="1"/>
  <c r="RS28" i="1" s="1"/>
  <c r="RS32" i="1" a="1"/>
  <c r="RS32" i="1" s="1"/>
  <c r="RS34" i="1" a="1"/>
  <c r="RS34" i="1" s="1"/>
  <c r="RS31" i="1" a="1"/>
  <c r="RS31" i="1" s="1"/>
  <c r="RS30" i="1" a="1"/>
  <c r="RS30" i="1" s="1"/>
  <c r="RS33" i="1" a="1"/>
  <c r="RS33" i="1" s="1"/>
  <c r="RS35" i="1" a="1"/>
  <c r="RS35" i="1" s="1"/>
  <c r="RS46" i="1" a="1"/>
  <c r="RS46" i="1" s="1"/>
  <c r="RS39" i="1" a="1"/>
  <c r="RS39" i="1" s="1"/>
  <c r="RS24" i="1" a="1"/>
  <c r="RS24" i="1" s="1"/>
  <c r="RS27" i="1" a="1"/>
  <c r="RS27" i="1" s="1"/>
  <c r="RS40" i="1" a="1"/>
  <c r="RS40" i="1" s="1"/>
  <c r="RS29" i="1" a="1"/>
  <c r="RS29" i="1" s="1"/>
  <c r="RS25" i="1" a="1"/>
  <c r="RS25" i="1" s="1"/>
  <c r="RS38" i="1" a="1"/>
  <c r="RS38" i="1" s="1"/>
  <c r="QA48" i="1" a="1"/>
  <c r="QA48" i="1" s="1"/>
  <c r="QA49" i="1" s="1" a="1"/>
  <c r="QA49" i="1" s="1"/>
  <c r="QA23" i="1" a="1"/>
  <c r="QA23" i="1" s="1"/>
  <c r="QA22" i="1" a="1"/>
  <c r="QA22" i="1" s="1"/>
  <c r="QA30" i="1" a="1"/>
  <c r="QA30" i="1" s="1"/>
  <c r="QA29" i="1" a="1"/>
  <c r="QA29" i="1" s="1"/>
  <c r="QA33" i="1" a="1"/>
  <c r="QA33" i="1" s="1"/>
  <c r="QA27" i="1" a="1"/>
  <c r="QA27" i="1" s="1"/>
  <c r="QA26" i="1" a="1"/>
  <c r="QA26" i="1" s="1"/>
  <c r="QA38" i="1" a="1"/>
  <c r="QA38" i="1" s="1"/>
  <c r="QA47" i="1" a="1"/>
  <c r="QA47" i="1" s="1"/>
  <c r="QA41" i="1" a="1"/>
  <c r="QA41" i="1" s="1"/>
  <c r="QA45" i="1" a="1"/>
  <c r="QA45" i="1" s="1"/>
  <c r="QA31" i="1" a="1"/>
  <c r="QA31" i="1" s="1"/>
  <c r="QA46" i="1" a="1"/>
  <c r="QA46" i="1" s="1"/>
  <c r="QA34" i="1" a="1"/>
  <c r="QA34" i="1" s="1"/>
  <c r="QA35" i="1" a="1"/>
  <c r="QA35" i="1" s="1"/>
  <c r="QA39" i="1" a="1"/>
  <c r="QA39" i="1" s="1"/>
  <c r="QA32" i="1" a="1"/>
  <c r="QA32" i="1" s="1"/>
  <c r="QA25" i="1" a="1"/>
  <c r="QA25" i="1" s="1"/>
  <c r="QA24" i="1" a="1"/>
  <c r="QA24" i="1" s="1"/>
  <c r="QA44" i="1" a="1"/>
  <c r="QA44" i="1" s="1"/>
  <c r="QA40" i="1" a="1"/>
  <c r="QA40" i="1" s="1"/>
  <c r="QA28" i="1" a="1"/>
  <c r="QA28" i="1" s="1"/>
  <c r="RK48" i="1" a="1"/>
  <c r="RK48" i="1" s="1"/>
  <c r="RK49" i="1" s="1" a="1"/>
  <c r="RK49" i="1" s="1"/>
  <c r="RK23" i="1" a="1"/>
  <c r="RK23" i="1" s="1"/>
  <c r="RK22" i="1" a="1"/>
  <c r="RK22" i="1" s="1"/>
  <c r="RK34" i="1" a="1"/>
  <c r="RK34" i="1" s="1"/>
  <c r="RK46" i="1" a="1"/>
  <c r="RK46" i="1" s="1"/>
  <c r="RK27" i="1" a="1"/>
  <c r="RK27" i="1" s="1"/>
  <c r="RK25" i="1" a="1"/>
  <c r="RK25" i="1" s="1"/>
  <c r="RK35" i="1" a="1"/>
  <c r="RK35" i="1" s="1"/>
  <c r="RK28" i="1" a="1"/>
  <c r="RK28" i="1" s="1"/>
  <c r="RK39" i="1" a="1"/>
  <c r="RK39" i="1" s="1"/>
  <c r="RK31" i="1" a="1"/>
  <c r="RK31" i="1" s="1"/>
  <c r="RK26" i="1" a="1"/>
  <c r="RK26" i="1" s="1"/>
  <c r="RK30" i="1" a="1"/>
  <c r="RK30" i="1" s="1"/>
  <c r="RK33" i="1" a="1"/>
  <c r="RK33" i="1" s="1"/>
  <c r="RK45" i="1" a="1"/>
  <c r="RK45" i="1" s="1"/>
  <c r="RK32" i="1" a="1"/>
  <c r="RK32" i="1" s="1"/>
  <c r="RK41" i="1" a="1"/>
  <c r="RK41" i="1" s="1"/>
  <c r="RK38" i="1" a="1"/>
  <c r="RK38" i="1" s="1"/>
  <c r="RK29" i="1" a="1"/>
  <c r="RK29" i="1" s="1"/>
  <c r="RK24" i="1" a="1"/>
  <c r="RK24" i="1" s="1"/>
  <c r="RK44" i="1" a="1"/>
  <c r="RK44" i="1" s="1"/>
  <c r="RK40" i="1" a="1"/>
  <c r="RK40" i="1" s="1"/>
  <c r="RK47" i="1" a="1"/>
  <c r="RK47" i="1" s="1"/>
  <c r="US48" i="1" a="1"/>
  <c r="US48" i="1" s="1"/>
  <c r="US49" i="1" s="1" a="1"/>
  <c r="US49" i="1" s="1"/>
  <c r="US23" i="1" a="1"/>
  <c r="US23" i="1" s="1"/>
  <c r="US22" i="1" a="1"/>
  <c r="US22" i="1" s="1"/>
  <c r="US40" i="1" a="1"/>
  <c r="US40" i="1" s="1"/>
  <c r="US29" i="1" a="1"/>
  <c r="US29" i="1" s="1"/>
  <c r="US34" i="1" a="1"/>
  <c r="US34" i="1" s="1"/>
  <c r="US44" i="1" a="1"/>
  <c r="US44" i="1" s="1"/>
  <c r="US28" i="1" a="1"/>
  <c r="US28" i="1" s="1"/>
  <c r="US25" i="1" a="1"/>
  <c r="US25" i="1" s="1"/>
  <c r="US47" i="1" a="1"/>
  <c r="US47" i="1" s="1"/>
  <c r="US35" i="1" a="1"/>
  <c r="US35" i="1" s="1"/>
  <c r="US39" i="1" a="1"/>
  <c r="US39" i="1" s="1"/>
  <c r="US30" i="1" a="1"/>
  <c r="US30" i="1" s="1"/>
  <c r="US33" i="1" a="1"/>
  <c r="US33" i="1" s="1"/>
  <c r="US31" i="1" a="1"/>
  <c r="US31" i="1" s="1"/>
  <c r="US32" i="1" a="1"/>
  <c r="US32" i="1" s="1"/>
  <c r="US46" i="1" a="1"/>
  <c r="US46" i="1" s="1"/>
  <c r="US41" i="1" a="1"/>
  <c r="US41" i="1" s="1"/>
  <c r="US45" i="1" a="1"/>
  <c r="US45" i="1" s="1"/>
  <c r="US38" i="1" a="1"/>
  <c r="US38" i="1" s="1"/>
  <c r="US27" i="1" a="1"/>
  <c r="US27" i="1" s="1"/>
  <c r="US24" i="1" a="1"/>
  <c r="US24" i="1" s="1"/>
  <c r="US26" i="1" a="1"/>
  <c r="US26" i="1" s="1"/>
  <c r="PZ48" i="1" a="1"/>
  <c r="PZ48" i="1" s="1"/>
  <c r="PZ49" i="1" s="1" a="1"/>
  <c r="PZ49" i="1" s="1"/>
  <c r="PZ23" i="1" a="1"/>
  <c r="PZ23" i="1" s="1"/>
  <c r="PZ22" i="1" a="1"/>
  <c r="PZ22" i="1" s="1"/>
  <c r="PZ25" i="1" a="1"/>
  <c r="PZ25" i="1" s="1"/>
  <c r="PZ40" i="1" a="1"/>
  <c r="PZ40" i="1" s="1"/>
  <c r="PZ32" i="1" a="1"/>
  <c r="PZ32" i="1" s="1"/>
  <c r="PZ47" i="1" a="1"/>
  <c r="PZ47" i="1" s="1"/>
  <c r="PZ30" i="1" a="1"/>
  <c r="PZ30" i="1" s="1"/>
  <c r="PZ33" i="1" a="1"/>
  <c r="PZ33" i="1" s="1"/>
  <c r="PZ34" i="1" a="1"/>
  <c r="PZ34" i="1" s="1"/>
  <c r="PZ31" i="1" a="1"/>
  <c r="PZ31" i="1" s="1"/>
  <c r="PZ41" i="1" a="1"/>
  <c r="PZ41" i="1" s="1"/>
  <c r="PZ46" i="1" a="1"/>
  <c r="PZ46" i="1" s="1"/>
  <c r="PZ35" i="1" a="1"/>
  <c r="PZ35" i="1" s="1"/>
  <c r="PZ45" i="1" a="1"/>
  <c r="PZ45" i="1" s="1"/>
  <c r="PZ39" i="1" a="1"/>
  <c r="PZ39" i="1" s="1"/>
  <c r="PZ38" i="1" a="1"/>
  <c r="PZ38" i="1" s="1"/>
  <c r="PZ27" i="1" a="1"/>
  <c r="PZ27" i="1" s="1"/>
  <c r="PZ24" i="1" a="1"/>
  <c r="PZ24" i="1" s="1"/>
  <c r="PZ28" i="1" a="1"/>
  <c r="PZ28" i="1" s="1"/>
  <c r="PZ44" i="1" a="1"/>
  <c r="PZ44" i="1" s="1"/>
  <c r="PZ26" i="1" a="1"/>
  <c r="PZ26" i="1" s="1"/>
  <c r="PZ29" i="1" a="1"/>
  <c r="PZ29" i="1" s="1"/>
  <c r="UJ48" i="1" a="1"/>
  <c r="UJ48" i="1" s="1"/>
  <c r="UJ49" i="1" s="1" a="1"/>
  <c r="UJ49" i="1" s="1"/>
  <c r="UJ22" i="1" a="1"/>
  <c r="UJ22" i="1" s="1"/>
  <c r="UJ23" i="1" a="1"/>
  <c r="UJ23" i="1" s="1"/>
  <c r="UJ33" i="1" a="1"/>
  <c r="UJ33" i="1" s="1"/>
  <c r="UJ32" i="1" a="1"/>
  <c r="UJ32" i="1" s="1"/>
  <c r="UJ27" i="1" a="1"/>
  <c r="UJ27" i="1" s="1"/>
  <c r="UJ45" i="1" a="1"/>
  <c r="UJ45" i="1" s="1"/>
  <c r="UJ38" i="1" a="1"/>
  <c r="UJ38" i="1" s="1"/>
  <c r="UJ34" i="1" a="1"/>
  <c r="UJ34" i="1" s="1"/>
  <c r="UJ24" i="1" a="1"/>
  <c r="UJ24" i="1" s="1"/>
  <c r="UJ29" i="1" a="1"/>
  <c r="UJ29" i="1" s="1"/>
  <c r="UJ41" i="1" a="1"/>
  <c r="UJ41" i="1" s="1"/>
  <c r="UJ46" i="1" a="1"/>
  <c r="UJ46" i="1" s="1"/>
  <c r="UJ31" i="1" a="1"/>
  <c r="UJ31" i="1" s="1"/>
  <c r="UJ39" i="1" a="1"/>
  <c r="UJ39" i="1" s="1"/>
  <c r="UJ25" i="1" a="1"/>
  <c r="UJ25" i="1" s="1"/>
  <c r="UJ35" i="1" a="1"/>
  <c r="UJ35" i="1" s="1"/>
  <c r="UJ30" i="1" a="1"/>
  <c r="UJ30" i="1" s="1"/>
  <c r="UJ44" i="1" a="1"/>
  <c r="UJ44" i="1" s="1"/>
  <c r="UJ26" i="1" a="1"/>
  <c r="UJ26" i="1" s="1"/>
  <c r="UJ40" i="1" a="1"/>
  <c r="UJ40" i="1" s="1"/>
  <c r="UJ28" i="1" a="1"/>
  <c r="UJ28" i="1" s="1"/>
  <c r="UJ47" i="1" a="1"/>
  <c r="UJ47" i="1" s="1"/>
  <c r="WX48" i="1" a="1"/>
  <c r="WX48" i="1" s="1"/>
  <c r="WX49" i="1" s="1" a="1"/>
  <c r="WX49" i="1" s="1"/>
  <c r="WX22" i="1" a="1"/>
  <c r="WX22" i="1" s="1"/>
  <c r="WX23" i="1" a="1"/>
  <c r="WX23" i="1" s="1"/>
  <c r="WX35" i="1" a="1"/>
  <c r="WX35" i="1" s="1"/>
  <c r="WX25" i="1" a="1"/>
  <c r="WX25" i="1" s="1"/>
  <c r="WX41" i="1" a="1"/>
  <c r="WX41" i="1" s="1"/>
  <c r="WX30" i="1" a="1"/>
  <c r="WX30" i="1" s="1"/>
  <c r="WX28" i="1" a="1"/>
  <c r="WX28" i="1" s="1"/>
  <c r="WX33" i="1" a="1"/>
  <c r="WX33" i="1" s="1"/>
  <c r="WX45" i="1" a="1"/>
  <c r="WX45" i="1" s="1"/>
  <c r="WX31" i="1" a="1"/>
  <c r="WX31" i="1" s="1"/>
  <c r="WX34" i="1" a="1"/>
  <c r="WX34" i="1" s="1"/>
  <c r="WX32" i="1" a="1"/>
  <c r="WX32" i="1" s="1"/>
  <c r="WX46" i="1" a="1"/>
  <c r="WX46" i="1" s="1"/>
  <c r="WX26" i="1" a="1"/>
  <c r="WX26" i="1" s="1"/>
  <c r="WX27" i="1" a="1"/>
  <c r="WX27" i="1" s="1"/>
  <c r="WX29" i="1" a="1"/>
  <c r="WX29" i="1" s="1"/>
  <c r="WX44" i="1" a="1"/>
  <c r="WX44" i="1" s="1"/>
  <c r="WX40" i="1" a="1"/>
  <c r="WX40" i="1" s="1"/>
  <c r="WX39" i="1" a="1"/>
  <c r="WX39" i="1" s="1"/>
  <c r="WX47" i="1" a="1"/>
  <c r="WX47" i="1" s="1"/>
  <c r="WX38" i="1" a="1"/>
  <c r="WX38" i="1" s="1"/>
  <c r="WX24" i="1" a="1"/>
  <c r="WX24" i="1" s="1"/>
  <c r="TW48" i="1" a="1"/>
  <c r="TW48" i="1" s="1"/>
  <c r="TW49" i="1" s="1" a="1"/>
  <c r="TW49" i="1" s="1"/>
  <c r="TW23" i="1" a="1"/>
  <c r="TW23" i="1" s="1"/>
  <c r="TW22" i="1" a="1"/>
  <c r="TW22" i="1" s="1"/>
  <c r="TW46" i="1" a="1"/>
  <c r="TW46" i="1" s="1"/>
  <c r="TW25" i="1" a="1"/>
  <c r="TW25" i="1" s="1"/>
  <c r="TW39" i="1" a="1"/>
  <c r="TW39" i="1" s="1"/>
  <c r="TW31" i="1" a="1"/>
  <c r="TW31" i="1" s="1"/>
  <c r="TW27" i="1" a="1"/>
  <c r="TW27" i="1" s="1"/>
  <c r="TW34" i="1" a="1"/>
  <c r="TW34" i="1" s="1"/>
  <c r="TW26" i="1" a="1"/>
  <c r="TW26" i="1" s="1"/>
  <c r="TW47" i="1" a="1"/>
  <c r="TW47" i="1" s="1"/>
  <c r="TW30" i="1" a="1"/>
  <c r="TW30" i="1" s="1"/>
  <c r="TW33" i="1" a="1"/>
  <c r="TW33" i="1" s="1"/>
  <c r="TW45" i="1" a="1"/>
  <c r="TW45" i="1" s="1"/>
  <c r="TW32" i="1" a="1"/>
  <c r="TW32" i="1" s="1"/>
  <c r="TW35" i="1" a="1"/>
  <c r="TW35" i="1" s="1"/>
  <c r="TW41" i="1" a="1"/>
  <c r="TW41" i="1" s="1"/>
  <c r="TW24" i="1" a="1"/>
  <c r="TW24" i="1" s="1"/>
  <c r="TW44" i="1" a="1"/>
  <c r="TW44" i="1" s="1"/>
  <c r="TW28" i="1" a="1"/>
  <c r="TW28" i="1" s="1"/>
  <c r="TW40" i="1" a="1"/>
  <c r="TW40" i="1" s="1"/>
  <c r="TW38" i="1" a="1"/>
  <c r="TW38" i="1" s="1"/>
  <c r="TW29" i="1" a="1"/>
  <c r="TW29" i="1" s="1"/>
  <c r="SW48" i="1" a="1"/>
  <c r="SW48" i="1" s="1"/>
  <c r="SW49" i="1" s="1" a="1"/>
  <c r="SW49" i="1" s="1"/>
  <c r="SW23" i="1" a="1"/>
  <c r="SW23" i="1" s="1"/>
  <c r="SW22" i="1" a="1"/>
  <c r="SW22" i="1" s="1"/>
  <c r="SW41" i="1" a="1"/>
  <c r="SW41" i="1" s="1"/>
  <c r="SW45" i="1" a="1"/>
  <c r="SW45" i="1" s="1"/>
  <c r="SW27" i="1" a="1"/>
  <c r="SW27" i="1" s="1"/>
  <c r="SW35" i="1" a="1"/>
  <c r="SW35" i="1" s="1"/>
  <c r="SW47" i="1" a="1"/>
  <c r="SW47" i="1" s="1"/>
  <c r="SW34" i="1" a="1"/>
  <c r="SW34" i="1" s="1"/>
  <c r="SW44" i="1" a="1"/>
  <c r="SW44" i="1" s="1"/>
  <c r="SW26" i="1" a="1"/>
  <c r="SW26" i="1" s="1"/>
  <c r="SW28" i="1" a="1"/>
  <c r="SW28" i="1" s="1"/>
  <c r="SW25" i="1" a="1"/>
  <c r="SW25" i="1" s="1"/>
  <c r="SW39" i="1" a="1"/>
  <c r="SW39" i="1" s="1"/>
  <c r="SW30" i="1" a="1"/>
  <c r="SW30" i="1" s="1"/>
  <c r="SW33" i="1" a="1"/>
  <c r="SW33" i="1" s="1"/>
  <c r="SW31" i="1" a="1"/>
  <c r="SW31" i="1" s="1"/>
  <c r="SW32" i="1" a="1"/>
  <c r="SW32" i="1" s="1"/>
  <c r="SW40" i="1" a="1"/>
  <c r="SW40" i="1" s="1"/>
  <c r="SW24" i="1" a="1"/>
  <c r="SW24" i="1" s="1"/>
  <c r="SW29" i="1" a="1"/>
  <c r="SW29" i="1" s="1"/>
  <c r="SW38" i="1" a="1"/>
  <c r="SW38" i="1" s="1"/>
  <c r="SW46" i="1" a="1"/>
  <c r="SW46" i="1" s="1"/>
  <c r="TH48" i="1" a="1"/>
  <c r="TH48" i="1" s="1"/>
  <c r="TH49" i="1" s="1" a="1"/>
  <c r="TH49" i="1" s="1"/>
  <c r="TH22" i="1" a="1"/>
  <c r="TH22" i="1" s="1"/>
  <c r="TH23" i="1" a="1"/>
  <c r="TH23" i="1" s="1"/>
  <c r="TH47" i="1" a="1"/>
  <c r="TH47" i="1" s="1"/>
  <c r="TH27" i="1" a="1"/>
  <c r="TH27" i="1" s="1"/>
  <c r="TH29" i="1" a="1"/>
  <c r="TH29" i="1" s="1"/>
  <c r="TH28" i="1" a="1"/>
  <c r="TH28" i="1" s="1"/>
  <c r="TH44" i="1" a="1"/>
  <c r="TH44" i="1" s="1"/>
  <c r="TH35" i="1" a="1"/>
  <c r="TH35" i="1" s="1"/>
  <c r="TH46" i="1" a="1"/>
  <c r="TH46" i="1" s="1"/>
  <c r="TH40" i="1" a="1"/>
  <c r="TH40" i="1" s="1"/>
  <c r="TH30" i="1" a="1"/>
  <c r="TH30" i="1" s="1"/>
  <c r="TH33" i="1" a="1"/>
  <c r="TH33" i="1" s="1"/>
  <c r="TH34" i="1" a="1"/>
  <c r="TH34" i="1" s="1"/>
  <c r="TH45" i="1" a="1"/>
  <c r="TH45" i="1" s="1"/>
  <c r="TH25" i="1" a="1"/>
  <c r="TH25" i="1" s="1"/>
  <c r="TH32" i="1" a="1"/>
  <c r="TH32" i="1" s="1"/>
  <c r="TH39" i="1" a="1"/>
  <c r="TH39" i="1" s="1"/>
  <c r="TH31" i="1" a="1"/>
  <c r="TH31" i="1" s="1"/>
  <c r="TH41" i="1" a="1"/>
  <c r="TH41" i="1" s="1"/>
  <c r="TH26" i="1" a="1"/>
  <c r="TH26" i="1" s="1"/>
  <c r="TH24" i="1" a="1"/>
  <c r="TH24" i="1" s="1"/>
  <c r="TH38" i="1" a="1"/>
  <c r="TH38" i="1" s="1"/>
  <c r="SH48" i="1" a="1"/>
  <c r="SH48" i="1" s="1"/>
  <c r="SH49" i="1" s="1" a="1"/>
  <c r="SH49" i="1" s="1"/>
  <c r="SH23" i="1" a="1"/>
  <c r="SH23" i="1" s="1"/>
  <c r="SH22" i="1" a="1"/>
  <c r="SH22" i="1" s="1"/>
  <c r="SH29" i="1" a="1"/>
  <c r="SH29" i="1" s="1"/>
  <c r="SH47" i="1" a="1"/>
  <c r="SH47" i="1" s="1"/>
  <c r="SH24" i="1" a="1"/>
  <c r="SH24" i="1" s="1"/>
  <c r="SH30" i="1" a="1"/>
  <c r="SH30" i="1" s="1"/>
  <c r="SH44" i="1" a="1"/>
  <c r="SH44" i="1" s="1"/>
  <c r="SH33" i="1" a="1"/>
  <c r="SH33" i="1" s="1"/>
  <c r="SH35" i="1" a="1"/>
  <c r="SH35" i="1" s="1"/>
  <c r="SH38" i="1" a="1"/>
  <c r="SH38" i="1" s="1"/>
  <c r="SH28" i="1" a="1"/>
  <c r="SH28" i="1" s="1"/>
  <c r="SH46" i="1" a="1"/>
  <c r="SH46" i="1" s="1"/>
  <c r="SH41" i="1" a="1"/>
  <c r="SH41" i="1" s="1"/>
  <c r="SH45" i="1" a="1"/>
  <c r="SH45" i="1" s="1"/>
  <c r="SH32" i="1" a="1"/>
  <c r="SH32" i="1" s="1"/>
  <c r="SH34" i="1" a="1"/>
  <c r="SH34" i="1" s="1"/>
  <c r="SH31" i="1" a="1"/>
  <c r="SH31" i="1" s="1"/>
  <c r="SH39" i="1" a="1"/>
  <c r="SH39" i="1" s="1"/>
  <c r="SH40" i="1" a="1"/>
  <c r="SH40" i="1" s="1"/>
  <c r="SH25" i="1" a="1"/>
  <c r="SH25" i="1" s="1"/>
  <c r="SH27" i="1" a="1"/>
  <c r="SH27" i="1" s="1"/>
  <c r="SH26" i="1" a="1"/>
  <c r="SH26" i="1" s="1"/>
  <c r="VW48" i="1" a="1"/>
  <c r="VW48" i="1" s="1"/>
  <c r="VW49" i="1" s="1" a="1"/>
  <c r="VW49" i="1" s="1"/>
  <c r="VW23" i="1" a="1"/>
  <c r="VW23" i="1" s="1"/>
  <c r="VW22" i="1" a="1"/>
  <c r="VW22" i="1" s="1"/>
  <c r="VW24" i="1" a="1"/>
  <c r="VW24" i="1" s="1"/>
  <c r="VW29" i="1" a="1"/>
  <c r="VW29" i="1" s="1"/>
  <c r="VW25" i="1" a="1"/>
  <c r="VW25" i="1" s="1"/>
  <c r="VW44" i="1" a="1"/>
  <c r="VW44" i="1" s="1"/>
  <c r="VW27" i="1" a="1"/>
  <c r="VW27" i="1" s="1"/>
  <c r="VW34" i="1" a="1"/>
  <c r="VW34" i="1" s="1"/>
  <c r="VW47" i="1" a="1"/>
  <c r="VW47" i="1" s="1"/>
  <c r="VW39" i="1" a="1"/>
  <c r="VW39" i="1" s="1"/>
  <c r="VW30" i="1" a="1"/>
  <c r="VW30" i="1" s="1"/>
  <c r="VW33" i="1" a="1"/>
  <c r="VW33" i="1" s="1"/>
  <c r="VW41" i="1" a="1"/>
  <c r="VW41" i="1" s="1"/>
  <c r="VW46" i="1" a="1"/>
  <c r="VW46" i="1" s="1"/>
  <c r="VW45" i="1" a="1"/>
  <c r="VW45" i="1" s="1"/>
  <c r="VW31" i="1" a="1"/>
  <c r="VW31" i="1" s="1"/>
  <c r="VW32" i="1" a="1"/>
  <c r="VW32" i="1" s="1"/>
  <c r="VW35" i="1" a="1"/>
  <c r="VW35" i="1" s="1"/>
  <c r="VW28" i="1" a="1"/>
  <c r="VW28" i="1" s="1"/>
  <c r="VW26" i="1" a="1"/>
  <c r="VW26" i="1" s="1"/>
  <c r="VW38" i="1" a="1"/>
  <c r="VW38" i="1" s="1"/>
  <c r="VW40" i="1" a="1"/>
  <c r="VW40" i="1" s="1"/>
  <c r="QP48" i="1" a="1"/>
  <c r="QP48" i="1" s="1"/>
  <c r="QP49" i="1" s="1" a="1"/>
  <c r="QP49" i="1" s="1"/>
  <c r="QP22" i="1" a="1"/>
  <c r="QP22" i="1" s="1"/>
  <c r="QP23" i="1" a="1"/>
  <c r="QP23" i="1" s="1"/>
  <c r="QP40" i="1" a="1"/>
  <c r="QP40" i="1" s="1"/>
  <c r="QP30" i="1" a="1"/>
  <c r="QP30" i="1" s="1"/>
  <c r="QP32" i="1" a="1"/>
  <c r="QP32" i="1" s="1"/>
  <c r="QP33" i="1" a="1"/>
  <c r="QP33" i="1" s="1"/>
  <c r="QP27" i="1" a="1"/>
  <c r="QP27" i="1" s="1"/>
  <c r="QP35" i="1" a="1"/>
  <c r="QP35" i="1" s="1"/>
  <c r="QP34" i="1" a="1"/>
  <c r="QP34" i="1" s="1"/>
  <c r="QP24" i="1" a="1"/>
  <c r="QP24" i="1" s="1"/>
  <c r="QP28" i="1" a="1"/>
  <c r="QP28" i="1" s="1"/>
  <c r="QP31" i="1" a="1"/>
  <c r="QP31" i="1" s="1"/>
  <c r="QP46" i="1" a="1"/>
  <c r="QP46" i="1" s="1"/>
  <c r="QP39" i="1" a="1"/>
  <c r="QP39" i="1" s="1"/>
  <c r="QP25" i="1" a="1"/>
  <c r="QP25" i="1" s="1"/>
  <c r="QP41" i="1" a="1"/>
  <c r="QP41" i="1" s="1"/>
  <c r="QP45" i="1" a="1"/>
  <c r="QP45" i="1" s="1"/>
  <c r="QP38" i="1" a="1"/>
  <c r="QP38" i="1" s="1"/>
  <c r="QP47" i="1" a="1"/>
  <c r="QP47" i="1" s="1"/>
  <c r="QP44" i="1" a="1"/>
  <c r="QP44" i="1" s="1"/>
  <c r="QP26" i="1" a="1"/>
  <c r="QP26" i="1" s="1"/>
  <c r="QP29" i="1" a="1"/>
  <c r="QP29" i="1" s="1"/>
  <c r="UZ48" i="1" a="1"/>
  <c r="UZ48" i="1" s="1"/>
  <c r="UZ49" i="1" s="1" a="1"/>
  <c r="UZ49" i="1" s="1"/>
  <c r="UZ22" i="1" a="1"/>
  <c r="UZ22" i="1" s="1"/>
  <c r="UZ23" i="1" a="1"/>
  <c r="UZ23" i="1" s="1"/>
  <c r="UZ41" i="1" a="1"/>
  <c r="UZ41" i="1" s="1"/>
  <c r="UZ32" i="1" a="1"/>
  <c r="UZ32" i="1" s="1"/>
  <c r="UZ24" i="1" a="1"/>
  <c r="UZ24" i="1" s="1"/>
  <c r="UZ46" i="1" a="1"/>
  <c r="UZ46" i="1" s="1"/>
  <c r="UZ39" i="1" a="1"/>
  <c r="UZ39" i="1" s="1"/>
  <c r="UZ35" i="1" a="1"/>
  <c r="UZ35" i="1" s="1"/>
  <c r="UZ29" i="1" a="1"/>
  <c r="UZ29" i="1" s="1"/>
  <c r="UZ25" i="1" a="1"/>
  <c r="UZ25" i="1" s="1"/>
  <c r="UZ31" i="1" a="1"/>
  <c r="UZ31" i="1" s="1"/>
  <c r="UZ34" i="1" a="1"/>
  <c r="UZ34" i="1" s="1"/>
  <c r="UZ30" i="1" a="1"/>
  <c r="UZ30" i="1" s="1"/>
  <c r="UZ33" i="1" a="1"/>
  <c r="UZ33" i="1" s="1"/>
  <c r="UZ45" i="1" a="1"/>
  <c r="UZ45" i="1" s="1"/>
  <c r="UZ26" i="1" a="1"/>
  <c r="UZ26" i="1" s="1"/>
  <c r="UZ40" i="1" a="1"/>
  <c r="UZ40" i="1" s="1"/>
  <c r="UZ27" i="1" a="1"/>
  <c r="UZ27" i="1" s="1"/>
  <c r="UZ28" i="1" a="1"/>
  <c r="UZ28" i="1" s="1"/>
  <c r="UZ47" i="1" a="1"/>
  <c r="UZ47" i="1" s="1"/>
  <c r="UZ44" i="1" a="1"/>
  <c r="UZ44" i="1" s="1"/>
  <c r="UZ38" i="1" a="1"/>
  <c r="UZ38" i="1" s="1"/>
  <c r="XN48" i="1" a="1"/>
  <c r="XN48" i="1" s="1"/>
  <c r="XN49" i="1" s="1" a="1"/>
  <c r="XN49" i="1" s="1"/>
  <c r="XN22" i="1" a="1"/>
  <c r="XN22" i="1" s="1"/>
  <c r="XN23" i="1" a="1"/>
  <c r="XN23" i="1" s="1"/>
  <c r="XN30" i="1" a="1"/>
  <c r="XN30" i="1" s="1"/>
  <c r="XN33" i="1" a="1"/>
  <c r="XN33" i="1" s="1"/>
  <c r="XN45" i="1" a="1"/>
  <c r="XN45" i="1" s="1"/>
  <c r="XN38" i="1" a="1"/>
  <c r="XN38" i="1" s="1"/>
  <c r="XN32" i="1" a="1"/>
  <c r="XN32" i="1" s="1"/>
  <c r="XN31" i="1" a="1"/>
  <c r="XN31" i="1" s="1"/>
  <c r="XN34" i="1" a="1"/>
  <c r="XN34" i="1" s="1"/>
  <c r="XN46" i="1" a="1"/>
  <c r="XN46" i="1" s="1"/>
  <c r="XN39" i="1" a="1"/>
  <c r="XN39" i="1" s="1"/>
  <c r="XN25" i="1" a="1"/>
  <c r="XN25" i="1" s="1"/>
  <c r="XN35" i="1" a="1"/>
  <c r="XN35" i="1" s="1"/>
  <c r="XN24" i="1" a="1"/>
  <c r="XN24" i="1" s="1"/>
  <c r="XN26" i="1" a="1"/>
  <c r="XN26" i="1" s="1"/>
  <c r="XN28" i="1" a="1"/>
  <c r="XN28" i="1" s="1"/>
  <c r="XN41" i="1" a="1"/>
  <c r="XN41" i="1" s="1"/>
  <c r="XN27" i="1" a="1"/>
  <c r="XN27" i="1" s="1"/>
  <c r="XN44" i="1" a="1"/>
  <c r="XN44" i="1" s="1"/>
  <c r="XN40" i="1" a="1"/>
  <c r="XN40" i="1" s="1"/>
  <c r="XN47" i="1" a="1"/>
  <c r="XN47" i="1" s="1"/>
  <c r="XN29" i="1" a="1"/>
  <c r="XN29" i="1" s="1"/>
  <c r="XN12" i="1"/>
  <c r="UT48" i="1" a="1"/>
  <c r="UT48" i="1" s="1"/>
  <c r="UT49" i="1" s="1" a="1"/>
  <c r="UT49" i="1" s="1"/>
  <c r="UT22" i="1" a="1"/>
  <c r="UT22" i="1" s="1"/>
  <c r="UT23" i="1" a="1"/>
  <c r="UT23" i="1" s="1"/>
  <c r="UT44" i="1" a="1"/>
  <c r="UT44" i="1" s="1"/>
  <c r="UT24" i="1" a="1"/>
  <c r="UT24" i="1" s="1"/>
  <c r="UT30" i="1" a="1"/>
  <c r="UT30" i="1" s="1"/>
  <c r="UT33" i="1" a="1"/>
  <c r="UT33" i="1" s="1"/>
  <c r="UT47" i="1" a="1"/>
  <c r="UT47" i="1" s="1"/>
  <c r="UT35" i="1" a="1"/>
  <c r="UT35" i="1" s="1"/>
  <c r="UT38" i="1" a="1"/>
  <c r="UT38" i="1" s="1"/>
  <c r="UT28" i="1" a="1"/>
  <c r="UT28" i="1" s="1"/>
  <c r="UT46" i="1" a="1"/>
  <c r="UT46" i="1" s="1"/>
  <c r="UT41" i="1" a="1"/>
  <c r="UT41" i="1" s="1"/>
  <c r="UT45" i="1" a="1"/>
  <c r="UT45" i="1" s="1"/>
  <c r="UT31" i="1" a="1"/>
  <c r="UT31" i="1" s="1"/>
  <c r="UT32" i="1" a="1"/>
  <c r="UT32" i="1" s="1"/>
  <c r="UT34" i="1" a="1"/>
  <c r="UT34" i="1" s="1"/>
  <c r="UT39" i="1" a="1"/>
  <c r="UT39" i="1" s="1"/>
  <c r="UT25" i="1" a="1"/>
  <c r="UT25" i="1" s="1"/>
  <c r="UT27" i="1" a="1"/>
  <c r="UT27" i="1" s="1"/>
  <c r="UT40" i="1" a="1"/>
  <c r="UT40" i="1" s="1"/>
  <c r="UT29" i="1" a="1"/>
  <c r="UT29" i="1" s="1"/>
  <c r="UT26" i="1" a="1"/>
  <c r="UT26" i="1" s="1"/>
  <c r="UA48" i="1" a="1"/>
  <c r="UA48" i="1" s="1"/>
  <c r="UA49" i="1" s="1" a="1"/>
  <c r="UA49" i="1" s="1"/>
  <c r="UA22" i="1" a="1"/>
  <c r="UA22" i="1" s="1"/>
  <c r="UA23" i="1" a="1"/>
  <c r="UA23" i="1" s="1"/>
  <c r="UA47" i="1" a="1"/>
  <c r="UA47" i="1" s="1"/>
  <c r="UA44" i="1" a="1"/>
  <c r="UA44" i="1" s="1"/>
  <c r="UA26" i="1" a="1"/>
  <c r="UA26" i="1" s="1"/>
  <c r="UA28" i="1" a="1"/>
  <c r="UA28" i="1" s="1"/>
  <c r="UA25" i="1" a="1"/>
  <c r="UA25" i="1" s="1"/>
  <c r="UA39" i="1" a="1"/>
  <c r="UA39" i="1" s="1"/>
  <c r="UA30" i="1" a="1"/>
  <c r="UA30" i="1" s="1"/>
  <c r="UA33" i="1" a="1"/>
  <c r="UA33" i="1" s="1"/>
  <c r="UA45" i="1" a="1"/>
  <c r="UA45" i="1" s="1"/>
  <c r="UA31" i="1" a="1"/>
  <c r="UA31" i="1" s="1"/>
  <c r="UA32" i="1" a="1"/>
  <c r="UA32" i="1" s="1"/>
  <c r="UA41" i="1" a="1"/>
  <c r="UA41" i="1" s="1"/>
  <c r="UA46" i="1" a="1"/>
  <c r="UA46" i="1" s="1"/>
  <c r="UA34" i="1" a="1"/>
  <c r="UA34" i="1" s="1"/>
  <c r="UA38" i="1" a="1"/>
  <c r="UA38" i="1" s="1"/>
  <c r="UA40" i="1" a="1"/>
  <c r="UA40" i="1" s="1"/>
  <c r="UA27" i="1" a="1"/>
  <c r="UA27" i="1" s="1"/>
  <c r="UA29" i="1" a="1"/>
  <c r="UA29" i="1" s="1"/>
  <c r="UA24" i="1" a="1"/>
  <c r="UA24" i="1" s="1"/>
  <c r="UA35" i="1" a="1"/>
  <c r="UA35" i="1" s="1"/>
  <c r="RA48" i="1" a="1"/>
  <c r="RA48" i="1" s="1"/>
  <c r="RA49" i="1" s="1" a="1"/>
  <c r="RA49" i="1" s="1"/>
  <c r="RA23" i="1" a="1"/>
  <c r="RA23" i="1" s="1"/>
  <c r="RA22" i="1" a="1"/>
  <c r="RA22" i="1" s="1"/>
  <c r="RA46" i="1" a="1"/>
  <c r="RA46" i="1" s="1"/>
  <c r="RA41" i="1" a="1"/>
  <c r="RA41" i="1" s="1"/>
  <c r="RA35" i="1" a="1"/>
  <c r="RA35" i="1" s="1"/>
  <c r="RA45" i="1" a="1"/>
  <c r="RA45" i="1" s="1"/>
  <c r="RA27" i="1" a="1"/>
  <c r="RA27" i="1" s="1"/>
  <c r="RA34" i="1" a="1"/>
  <c r="RA34" i="1" s="1"/>
  <c r="RA28" i="1" a="1"/>
  <c r="RA28" i="1" s="1"/>
  <c r="RA26" i="1" a="1"/>
  <c r="RA26" i="1" s="1"/>
  <c r="RA25" i="1" a="1"/>
  <c r="RA25" i="1" s="1"/>
  <c r="RA32" i="1" a="1"/>
  <c r="RA32" i="1" s="1"/>
  <c r="RA39" i="1" a="1"/>
  <c r="RA39" i="1" s="1"/>
  <c r="RA30" i="1" a="1"/>
  <c r="RA30" i="1" s="1"/>
  <c r="RA33" i="1" a="1"/>
  <c r="RA33" i="1" s="1"/>
  <c r="RA29" i="1" a="1"/>
  <c r="RA29" i="1" s="1"/>
  <c r="RA38" i="1" a="1"/>
  <c r="RA38" i="1" s="1"/>
  <c r="RA40" i="1" a="1"/>
  <c r="RA40" i="1" s="1"/>
  <c r="RA24" i="1" a="1"/>
  <c r="RA24" i="1" s="1"/>
  <c r="RA31" i="1" a="1"/>
  <c r="RA31" i="1" s="1"/>
  <c r="RA47" i="1" a="1"/>
  <c r="RA47" i="1" s="1"/>
  <c r="RA44" i="1" a="1"/>
  <c r="RA44" i="1" s="1"/>
  <c r="TL48" i="1" a="1"/>
  <c r="TL48" i="1" s="1"/>
  <c r="TL49" i="1" s="1" a="1"/>
  <c r="TL49" i="1" s="1"/>
  <c r="TL23" i="1" a="1"/>
  <c r="TL23" i="1" s="1"/>
  <c r="TL22" i="1" a="1"/>
  <c r="TL22" i="1" s="1"/>
  <c r="TL39" i="1" a="1"/>
  <c r="TL39" i="1" s="1"/>
  <c r="TL24" i="1" a="1"/>
  <c r="TL24" i="1" s="1"/>
  <c r="TL30" i="1" a="1"/>
  <c r="TL30" i="1" s="1"/>
  <c r="TL33" i="1" a="1"/>
  <c r="TL33" i="1" s="1"/>
  <c r="TL47" i="1" a="1"/>
  <c r="TL47" i="1" s="1"/>
  <c r="TL44" i="1" a="1"/>
  <c r="TL44" i="1" s="1"/>
  <c r="TL38" i="1" a="1"/>
  <c r="TL38" i="1" s="1"/>
  <c r="TL28" i="1" a="1"/>
  <c r="TL28" i="1" s="1"/>
  <c r="TL46" i="1" a="1"/>
  <c r="TL46" i="1" s="1"/>
  <c r="TL34" i="1" a="1"/>
  <c r="TL34" i="1" s="1"/>
  <c r="TL45" i="1" a="1"/>
  <c r="TL45" i="1" s="1"/>
  <c r="TL32" i="1" a="1"/>
  <c r="TL32" i="1" s="1"/>
  <c r="TL35" i="1" a="1"/>
  <c r="TL35" i="1" s="1"/>
  <c r="TL31" i="1" a="1"/>
  <c r="TL31" i="1" s="1"/>
  <c r="TL41" i="1" a="1"/>
  <c r="TL41" i="1" s="1"/>
  <c r="TL25" i="1" a="1"/>
  <c r="TL25" i="1" s="1"/>
  <c r="TL29" i="1" a="1"/>
  <c r="TL29" i="1" s="1"/>
  <c r="TL27" i="1" a="1"/>
  <c r="TL27" i="1" s="1"/>
  <c r="TL40" i="1" a="1"/>
  <c r="TL40" i="1" s="1"/>
  <c r="TL26" i="1" a="1"/>
  <c r="TL26" i="1" s="1"/>
  <c r="XA48" i="1" a="1"/>
  <c r="XA48" i="1" s="1"/>
  <c r="XA49" i="1" s="1" a="1"/>
  <c r="XA49" i="1" s="1"/>
  <c r="XA23" i="1" a="1"/>
  <c r="XA23" i="1" s="1"/>
  <c r="XA22" i="1" a="1"/>
  <c r="XA22" i="1" s="1"/>
  <c r="XA34" i="1" a="1"/>
  <c r="XA34" i="1" s="1"/>
  <c r="XA24" i="1" a="1"/>
  <c r="XA24" i="1" s="1"/>
  <c r="XA25" i="1" a="1"/>
  <c r="XA25" i="1" s="1"/>
  <c r="XA29" i="1" a="1"/>
  <c r="XA29" i="1" s="1"/>
  <c r="XA39" i="1" a="1"/>
  <c r="XA39" i="1" s="1"/>
  <c r="XA31" i="1" a="1"/>
  <c r="XA31" i="1" s="1"/>
  <c r="XA44" i="1" a="1"/>
  <c r="XA44" i="1" s="1"/>
  <c r="XA35" i="1" a="1"/>
  <c r="XA35" i="1" s="1"/>
  <c r="XA30" i="1" a="1"/>
  <c r="XA30" i="1" s="1"/>
  <c r="XA47" i="1" a="1"/>
  <c r="XA47" i="1" s="1"/>
  <c r="XA28" i="1" a="1"/>
  <c r="XA28" i="1" s="1"/>
  <c r="XA46" i="1" a="1"/>
  <c r="XA46" i="1" s="1"/>
  <c r="XA33" i="1" a="1"/>
  <c r="XA33" i="1" s="1"/>
  <c r="XA45" i="1" a="1"/>
  <c r="XA45" i="1" s="1"/>
  <c r="XA32" i="1" a="1"/>
  <c r="XA32" i="1" s="1"/>
  <c r="XA41" i="1" a="1"/>
  <c r="XA41" i="1" s="1"/>
  <c r="XA26" i="1" a="1"/>
  <c r="XA26" i="1" s="1"/>
  <c r="XA38" i="1" a="1"/>
  <c r="XA38" i="1" s="1"/>
  <c r="XA40" i="1" a="1"/>
  <c r="XA40" i="1" s="1"/>
  <c r="XA27" i="1" a="1"/>
  <c r="XA27" i="1" s="1"/>
  <c r="RF48" i="1" a="1"/>
  <c r="RF48" i="1" s="1"/>
  <c r="RF49" i="1" s="1" a="1"/>
  <c r="RF49" i="1" s="1"/>
  <c r="RF22" i="1" a="1"/>
  <c r="RF22" i="1" s="1"/>
  <c r="RF23" i="1" a="1"/>
  <c r="RF23" i="1" s="1"/>
  <c r="RF27" i="1" a="1"/>
  <c r="RF27" i="1" s="1"/>
  <c r="RF28" i="1" a="1"/>
  <c r="RF28" i="1" s="1"/>
  <c r="RF32" i="1" a="1"/>
  <c r="RF32" i="1" s="1"/>
  <c r="RF31" i="1" a="1"/>
  <c r="RF31" i="1" s="1"/>
  <c r="RF46" i="1" a="1"/>
  <c r="RF46" i="1" s="1"/>
  <c r="RF24" i="1" a="1"/>
  <c r="RF24" i="1" s="1"/>
  <c r="RF39" i="1" a="1"/>
  <c r="RF39" i="1" s="1"/>
  <c r="RF34" i="1" a="1"/>
  <c r="RF34" i="1" s="1"/>
  <c r="RF29" i="1" a="1"/>
  <c r="RF29" i="1" s="1"/>
  <c r="RF25" i="1" a="1"/>
  <c r="RF25" i="1" s="1"/>
  <c r="RF35" i="1" a="1"/>
  <c r="RF35" i="1" s="1"/>
  <c r="RF30" i="1" a="1"/>
  <c r="RF30" i="1" s="1"/>
  <c r="RF41" i="1" a="1"/>
  <c r="RF41" i="1" s="1"/>
  <c r="RF33" i="1" a="1"/>
  <c r="RF33" i="1" s="1"/>
  <c r="RF45" i="1" a="1"/>
  <c r="RF45" i="1" s="1"/>
  <c r="RF38" i="1" a="1"/>
  <c r="RF38" i="1" s="1"/>
  <c r="RF44" i="1" a="1"/>
  <c r="RF44" i="1" s="1"/>
  <c r="RF26" i="1" a="1"/>
  <c r="RF26" i="1" s="1"/>
  <c r="RF40" i="1" a="1"/>
  <c r="RF40" i="1" s="1"/>
  <c r="RF47" i="1" a="1"/>
  <c r="RF47" i="1" s="1"/>
  <c r="VP48" i="1" a="1"/>
  <c r="VP48" i="1" s="1"/>
  <c r="VP49" i="1" s="1" a="1"/>
  <c r="VP49" i="1" s="1"/>
  <c r="VP23" i="1" a="1"/>
  <c r="VP23" i="1" s="1"/>
  <c r="VP22" i="1" a="1"/>
  <c r="VP22" i="1" s="1"/>
  <c r="VP39" i="1" a="1"/>
  <c r="VP39" i="1" s="1"/>
  <c r="VP32" i="1" a="1"/>
  <c r="VP32" i="1" s="1"/>
  <c r="VP34" i="1" a="1"/>
  <c r="VP34" i="1" s="1"/>
  <c r="VP25" i="1" a="1"/>
  <c r="VP25" i="1" s="1"/>
  <c r="VP35" i="1" a="1"/>
  <c r="VP35" i="1" s="1"/>
  <c r="VP29" i="1" a="1"/>
  <c r="VP29" i="1" s="1"/>
  <c r="VP30" i="1" a="1"/>
  <c r="VP30" i="1" s="1"/>
  <c r="VP31" i="1" a="1"/>
  <c r="VP31" i="1" s="1"/>
  <c r="VP33" i="1" a="1"/>
  <c r="VP33" i="1" s="1"/>
  <c r="VP45" i="1" a="1"/>
  <c r="VP45" i="1" s="1"/>
  <c r="VP41" i="1" a="1"/>
  <c r="VP41" i="1" s="1"/>
  <c r="VP46" i="1" a="1"/>
  <c r="VP46" i="1" s="1"/>
  <c r="VP40" i="1" a="1"/>
  <c r="VP40" i="1" s="1"/>
  <c r="VP38" i="1" a="1"/>
  <c r="VP38" i="1" s="1"/>
  <c r="VP27" i="1" a="1"/>
  <c r="VP27" i="1" s="1"/>
  <c r="VP26" i="1" a="1"/>
  <c r="VP26" i="1" s="1"/>
  <c r="VP47" i="1" a="1"/>
  <c r="VP47" i="1" s="1"/>
  <c r="VP24" i="1" a="1"/>
  <c r="VP24" i="1" s="1"/>
  <c r="VP28" i="1" a="1"/>
  <c r="VP28" i="1" s="1"/>
  <c r="VP44" i="1" a="1"/>
  <c r="VP44" i="1" s="1"/>
  <c r="DN36" i="1" a="1"/>
  <c r="DN36" i="1" s="1"/>
  <c r="DM23" i="1" a="1"/>
  <c r="DM23" i="1" s="1"/>
  <c r="DM36" i="1" a="1"/>
  <c r="DM36" i="1" s="1"/>
  <c r="BU48" i="1" a="1"/>
  <c r="BU48" i="1" s="1"/>
  <c r="BU49" i="1" s="1" a="1"/>
  <c r="BU49" i="1" s="1"/>
  <c r="AAD27" i="1" a="1"/>
  <c r="AAD27" i="1" s="1"/>
  <c r="BZ48" i="1" a="1"/>
  <c r="BZ48" i="1" s="1"/>
  <c r="BZ49" i="1" s="1" a="1"/>
  <c r="BZ49" i="1" s="1"/>
  <c r="AAG23" i="1" a="1"/>
  <c r="AAG23" i="1" s="1"/>
  <c r="ZG23" i="1" a="1"/>
  <c r="ZG23" i="1" s="1"/>
  <c r="BQ48" i="1" a="1"/>
  <c r="BQ48" i="1" s="1"/>
  <c r="BQ49" i="1" s="1" a="1"/>
  <c r="BQ49" i="1" s="1"/>
  <c r="ACF23" i="1" a="1"/>
  <c r="ACF23" i="1" s="1"/>
  <c r="BV48" i="1" a="1"/>
  <c r="BV48" i="1" s="1"/>
  <c r="BV49" i="1" s="1" a="1"/>
  <c r="BV49" i="1" s="1"/>
  <c r="KB23" i="1" a="1"/>
  <c r="KB23" i="1" s="1"/>
  <c r="GJ23" i="1" a="1"/>
  <c r="GJ23" i="1" s="1"/>
  <c r="YA23" i="1" a="1"/>
  <c r="YA23" i="1" s="1"/>
  <c r="CA48" i="1" a="1"/>
  <c r="CA48" i="1" s="1"/>
  <c r="CA49" i="1" s="1" a="1"/>
  <c r="CA49" i="1" s="1"/>
  <c r="ACK48" i="1" a="1"/>
  <c r="ACK48" i="1" s="1"/>
  <c r="ACK49" i="1" s="1" a="1"/>
  <c r="ACK49" i="1" s="1"/>
  <c r="BR48" i="1" a="1"/>
  <c r="BR48" i="1" s="1"/>
  <c r="BR49" i="1" s="1" a="1"/>
  <c r="BR49" i="1" s="1"/>
  <c r="AAA23" i="1" a="1"/>
  <c r="AAA23" i="1" s="1"/>
  <c r="LF23" i="1" a="1"/>
  <c r="LF23" i="1" s="1"/>
  <c r="AK23" i="1" a="1"/>
  <c r="AK23" i="1" s="1"/>
  <c r="GD23" i="1" s="1"/>
  <c r="ADA23" i="1" a="1"/>
  <c r="ADA23" i="1" s="1"/>
  <c r="CB48" i="1" a="1"/>
  <c r="CB48" i="1" s="1"/>
  <c r="CB49" i="1" s="1" a="1"/>
  <c r="CB49" i="1" s="1"/>
  <c r="DV23" i="1" a="1"/>
  <c r="DV23" i="1" s="1"/>
  <c r="BS48" i="1" a="1"/>
  <c r="BS48" i="1" s="1"/>
  <c r="BS49" i="1" s="1" a="1"/>
  <c r="BS49" i="1" s="1"/>
  <c r="AAO23" i="1" a="1"/>
  <c r="AAO23" i="1" s="1"/>
  <c r="ADS23" i="1" a="1"/>
  <c r="ADS23" i="1" s="1"/>
  <c r="DR23" i="1" a="1"/>
  <c r="DR23" i="1" s="1"/>
  <c r="LG23" i="1" a="1"/>
  <c r="LG23" i="1" s="1"/>
  <c r="JG23" i="1" a="1"/>
  <c r="JG23" i="1" s="1"/>
  <c r="CE23" i="1" a="1"/>
  <c r="CE23" i="1" s="1"/>
  <c r="AQ23" i="1" a="1"/>
  <c r="AQ23" i="1" s="1"/>
  <c r="EB23" i="1" a="1"/>
  <c r="EB23" i="1" s="1"/>
  <c r="YR23" i="1" a="1"/>
  <c r="YR23" i="1" s="1"/>
  <c r="ZD23" i="1" a="1"/>
  <c r="ZD23" i="1" s="1"/>
  <c r="JP23" i="1" a="1"/>
  <c r="JP23" i="1" s="1"/>
  <c r="ZJ23" i="1" a="1"/>
  <c r="ZJ23" i="1" s="1"/>
  <c r="YI23" i="1" a="1"/>
  <c r="YI23" i="1" s="1"/>
  <c r="BX48" i="1" a="1"/>
  <c r="BX48" i="1" s="1"/>
  <c r="BX49" i="1" s="1" a="1"/>
  <c r="BX49" i="1" s="1"/>
  <c r="ACG23" i="1" a="1"/>
  <c r="ACG23" i="1" s="1"/>
  <c r="CC48" i="1" a="1"/>
  <c r="CC48" i="1" s="1"/>
  <c r="CC49" i="1" s="1" a="1"/>
  <c r="CC49" i="1" s="1"/>
  <c r="BW48" i="1" a="1"/>
  <c r="BW48" i="1" s="1"/>
  <c r="BW49" i="1" s="1" a="1"/>
  <c r="BW49" i="1" s="1"/>
  <c r="YU23" i="1" a="1"/>
  <c r="YU23" i="1" s="1"/>
  <c r="LO23" i="1" a="1"/>
  <c r="LO23" i="1" s="1"/>
  <c r="BT48" i="1" a="1"/>
  <c r="BT48" i="1" s="1"/>
  <c r="BT49" i="1" s="1" a="1"/>
  <c r="BT49" i="1" s="1"/>
  <c r="ZM23" i="1" a="1"/>
  <c r="ZM23" i="1" s="1"/>
  <c r="KO23" i="1" a="1"/>
  <c r="KO23" i="1" s="1"/>
  <c r="AAC23" i="1" a="1"/>
  <c r="AAC23" i="1" s="1"/>
  <c r="YS23" i="1" a="1"/>
  <c r="YS23" i="1" s="1"/>
  <c r="I48" i="1" a="1"/>
  <c r="I48" i="1" s="1"/>
  <c r="I49" i="1" s="1" a="1"/>
  <c r="I49" i="1" s="1"/>
  <c r="AAX48" i="1" a="1"/>
  <c r="AAX48" i="1" s="1"/>
  <c r="AAX49" i="1" s="1" a="1"/>
  <c r="AAX49" i="1" s="1"/>
  <c r="JQ23" i="1" a="1"/>
  <c r="JQ23" i="1" s="1"/>
  <c r="BY48" i="1" a="1"/>
  <c r="BY48" i="1" s="1"/>
  <c r="BY49" i="1" s="1" a="1"/>
  <c r="BY49" i="1" s="1"/>
  <c r="ACH22" i="1" a="1"/>
  <c r="ACH22" i="1" s="1"/>
  <c r="JV48" i="1" a="1"/>
  <c r="JV48" i="1" s="1"/>
  <c r="JV49" i="1" s="1" a="1"/>
  <c r="JV49" i="1" s="1"/>
  <c r="ZN23" i="1" a="1"/>
  <c r="ZN23" i="1" s="1"/>
  <c r="JJ23" i="1" a="1"/>
  <c r="JJ23" i="1" s="1"/>
  <c r="ACN48" i="1" a="1"/>
  <c r="ACN48" i="1" s="1"/>
  <c r="ACN49" i="1" s="1" a="1"/>
  <c r="ACN49" i="1" s="1"/>
  <c r="BP48" i="1" a="1"/>
  <c r="BP48" i="1" s="1"/>
  <c r="BP49" i="1" s="1" a="1"/>
  <c r="BP49" i="1" s="1"/>
  <c r="KT23" i="1" a="1"/>
  <c r="KT23" i="1" s="1"/>
  <c r="ZA23" i="1" a="1"/>
  <c r="ZA23" i="1" s="1"/>
  <c r="GI23" i="1" a="1"/>
  <c r="GI23" i="1" s="1"/>
  <c r="DJ76" i="1" a="1"/>
  <c r="DJ76" i="1" s="1"/>
  <c r="DJ75" i="1" a="1"/>
  <c r="DJ75" i="1" s="1"/>
  <c r="DJ74" i="1" a="1"/>
  <c r="DJ74" i="1" s="1"/>
  <c r="DJ71" i="1" a="1"/>
  <c r="DJ71" i="1" s="1"/>
  <c r="DJ70" i="1" a="1"/>
  <c r="DJ70" i="1" s="1"/>
  <c r="DJ69" i="1" a="1"/>
  <c r="DJ69" i="1" s="1"/>
  <c r="DJ68" i="1" a="1"/>
  <c r="DJ68" i="1" s="1"/>
  <c r="DJ67" i="1" a="1"/>
  <c r="DJ67" i="1" s="1"/>
  <c r="DJ66" i="1" a="1"/>
  <c r="DJ66" i="1" s="1"/>
  <c r="DJ73" i="1" a="1"/>
  <c r="DJ73" i="1" s="1"/>
  <c r="AAD22" i="1" a="1"/>
  <c r="AAD22" i="1" s="1"/>
  <c r="AAD48" i="1" a="1"/>
  <c r="AAD48" i="1" s="1"/>
  <c r="AAD49" i="1" s="1" a="1"/>
  <c r="AAD49" i="1" s="1"/>
  <c r="AAD38" i="1" a="1"/>
  <c r="AAD38" i="1" s="1"/>
  <c r="AAD39" i="1" a="1"/>
  <c r="AAD39" i="1" s="1"/>
  <c r="DE108" i="1" a="1"/>
  <c r="DE108" i="1" s="1"/>
  <c r="DE89" i="1" a="1"/>
  <c r="DE89" i="1" s="1"/>
  <c r="DE91" i="1" s="1" a="1"/>
  <c r="DE91" i="1" s="1"/>
  <c r="DE93" i="1" s="1" a="1"/>
  <c r="DE93" i="1" s="1"/>
  <c r="DE95" i="1" s="1" a="1"/>
  <c r="DE95" i="1" s="1"/>
  <c r="DE97" i="1" s="1" a="1"/>
  <c r="DE97" i="1" s="1"/>
  <c r="DE99" i="1" s="1" a="1"/>
  <c r="DE99" i="1" s="1"/>
  <c r="DE101" i="1" s="1" a="1"/>
  <c r="DE101" i="1" s="1"/>
  <c r="DE103" i="1" s="1" a="1"/>
  <c r="DE103" i="1" s="1"/>
  <c r="DE105" i="1" s="1" a="1"/>
  <c r="DE105" i="1" s="1"/>
  <c r="AAD47" i="1" a="1"/>
  <c r="AAD47" i="1" s="1"/>
  <c r="AAD40" i="1" a="1"/>
  <c r="AAD40" i="1" s="1"/>
  <c r="AAD46" i="1" a="1"/>
  <c r="AAD46" i="1" s="1"/>
  <c r="AAD44" i="1" a="1"/>
  <c r="AAD44" i="1" s="1"/>
  <c r="AAD25" i="1" a="1"/>
  <c r="AAD25" i="1" s="1"/>
  <c r="AAD34" i="1" a="1"/>
  <c r="AAD34" i="1" s="1"/>
  <c r="AAD35" i="1" a="1"/>
  <c r="AAD35" i="1" s="1"/>
  <c r="AAD32" i="1" a="1"/>
  <c r="AAD32" i="1" s="1"/>
  <c r="AAD24" i="1" a="1"/>
  <c r="AAD24" i="1" s="1"/>
  <c r="AAD23" i="1" a="1"/>
  <c r="AAD23" i="1" s="1"/>
  <c r="AAD41" i="1" a="1"/>
  <c r="AAD41" i="1" s="1"/>
  <c r="AAD45" i="1" a="1"/>
  <c r="AAD45" i="1" s="1"/>
  <c r="AAD28" i="1" a="1"/>
  <c r="AAD28" i="1" s="1"/>
  <c r="AAD31" i="1" a="1"/>
  <c r="AAD31" i="1" s="1"/>
  <c r="AAD30" i="1" a="1"/>
  <c r="AAD30" i="1" s="1"/>
  <c r="AAD26" i="1" a="1"/>
  <c r="AAD26" i="1" s="1"/>
  <c r="AAD29" i="1" a="1"/>
  <c r="AAD29" i="1" s="1"/>
  <c r="AAD33" i="1" a="1"/>
  <c r="AAD33" i="1" s="1"/>
  <c r="ACD66" i="1" a="1"/>
  <c r="ACD66" i="1" s="1"/>
  <c r="ACD67" i="1" a="1"/>
  <c r="ACD67" i="1" s="1"/>
  <c r="ACD68" i="1" a="1"/>
  <c r="ACD68" i="1" s="1"/>
  <c r="ACD69" i="1" a="1"/>
  <c r="ACD69" i="1" s="1"/>
  <c r="ACD70" i="1" a="1"/>
  <c r="ACD70" i="1" s="1"/>
  <c r="ACD71" i="1" a="1"/>
  <c r="ACD71" i="1" s="1"/>
  <c r="ACD72" i="1" a="1"/>
  <c r="ACD72" i="1" s="1"/>
  <c r="ACD73" i="1" a="1"/>
  <c r="ACD73" i="1" s="1"/>
  <c r="ACD74" i="1" a="1"/>
  <c r="ACD74" i="1" s="1"/>
  <c r="ACD75" i="1" a="1"/>
  <c r="ACD75" i="1" s="1"/>
  <c r="ACD76" i="1" a="1"/>
  <c r="ACD76" i="1" s="1"/>
  <c r="DQ48" i="1" a="1"/>
  <c r="DQ48" i="1" s="1"/>
  <c r="DQ49" i="1" s="1" a="1"/>
  <c r="DQ49" i="1" s="1"/>
  <c r="DQ22" i="1" a="1"/>
  <c r="DQ22" i="1" s="1"/>
  <c r="DQ23" i="1" a="1"/>
  <c r="DQ23" i="1" s="1"/>
  <c r="DQ25" i="1" a="1"/>
  <c r="DQ25" i="1" s="1"/>
  <c r="DQ45" i="1" a="1"/>
  <c r="DQ45" i="1" s="1"/>
  <c r="DQ47" i="1" a="1"/>
  <c r="DQ47" i="1" s="1"/>
  <c r="DQ41" i="1" a="1"/>
  <c r="DQ41" i="1" s="1"/>
  <c r="DQ44" i="1" a="1"/>
  <c r="DQ44" i="1" s="1"/>
  <c r="DQ32" i="1" a="1"/>
  <c r="DQ32" i="1" s="1"/>
  <c r="DQ24" i="1" a="1"/>
  <c r="DQ24" i="1" s="1"/>
  <c r="DQ31" i="1" a="1"/>
  <c r="DQ31" i="1" s="1"/>
  <c r="DQ27" i="1" a="1"/>
  <c r="DQ27" i="1" s="1"/>
  <c r="DQ34" i="1" a="1"/>
  <c r="DQ34" i="1" s="1"/>
  <c r="DQ46" i="1" a="1"/>
  <c r="DQ46" i="1" s="1"/>
  <c r="DQ26" i="1" a="1"/>
  <c r="DQ26" i="1" s="1"/>
  <c r="DQ33" i="1" a="1"/>
  <c r="DQ33" i="1" s="1"/>
  <c r="DQ39" i="1" a="1"/>
  <c r="DQ39" i="1" s="1"/>
  <c r="DQ30" i="1" a="1"/>
  <c r="DQ30" i="1" s="1"/>
  <c r="DQ29" i="1" a="1"/>
  <c r="DQ29" i="1" s="1"/>
  <c r="DQ28" i="1" a="1"/>
  <c r="DQ28" i="1" s="1"/>
  <c r="DQ35" i="1" a="1"/>
  <c r="DQ35" i="1" s="1"/>
  <c r="DQ40" i="1" a="1"/>
  <c r="DQ40" i="1" s="1"/>
  <c r="D48" i="1" a="1"/>
  <c r="D48" i="1" s="1"/>
  <c r="D49" i="1" s="1" a="1"/>
  <c r="D49" i="1" s="1"/>
  <c r="D22" i="1" a="1"/>
  <c r="D22" i="1" s="1"/>
  <c r="D23" i="1" a="1"/>
  <c r="D23" i="1" s="1"/>
  <c r="D45" i="1" a="1"/>
  <c r="D45" i="1" s="1"/>
  <c r="D47" i="1" a="1"/>
  <c r="D47" i="1" s="1"/>
  <c r="D44" i="1" a="1"/>
  <c r="D44" i="1" s="1"/>
  <c r="D41" i="1" a="1"/>
  <c r="D41" i="1" s="1"/>
  <c r="D32" i="1" a="1"/>
  <c r="D32" i="1" s="1"/>
  <c r="D38" i="1" a="1"/>
  <c r="D38" i="1" s="1"/>
  <c r="D31" i="1" a="1"/>
  <c r="D31" i="1" s="1"/>
  <c r="D27" i="1" a="1"/>
  <c r="D27" i="1" s="1"/>
  <c r="D34" i="1" a="1"/>
  <c r="D34" i="1" s="1"/>
  <c r="D40" i="1" a="1"/>
  <c r="D40" i="1" s="1"/>
  <c r="D46" i="1" a="1"/>
  <c r="D46" i="1" s="1"/>
  <c r="D33" i="1" a="1"/>
  <c r="D33" i="1" s="1"/>
  <c r="D39" i="1" a="1"/>
  <c r="D39" i="1" s="1"/>
  <c r="D30" i="1" a="1"/>
  <c r="D30" i="1" s="1"/>
  <c r="D29" i="1" a="1"/>
  <c r="D29" i="1" s="1"/>
  <c r="D28" i="1" a="1"/>
  <c r="D28" i="1" s="1"/>
  <c r="D35" i="1" a="1"/>
  <c r="D35" i="1" s="1"/>
  <c r="DI65" i="1"/>
  <c r="NI48" i="1" a="1"/>
  <c r="NI48" i="1" s="1"/>
  <c r="NI49" i="1" s="1" a="1"/>
  <c r="NI49" i="1" s="1"/>
  <c r="NI22" i="1" a="1"/>
  <c r="NI22" i="1" s="1"/>
  <c r="NI23" i="1" a="1"/>
  <c r="NI23" i="1" s="1"/>
  <c r="NI24" i="1" a="1"/>
  <c r="NI24" i="1" s="1"/>
  <c r="NI44" i="1" a="1"/>
  <c r="NI44" i="1" s="1"/>
  <c r="NI38" i="1" a="1"/>
  <c r="NI38" i="1" s="1"/>
  <c r="NI33" i="1" a="1"/>
  <c r="NI33" i="1" s="1"/>
  <c r="NI25" i="1" a="1"/>
  <c r="NI25" i="1" s="1"/>
  <c r="NI47" i="1" a="1"/>
  <c r="NI47" i="1" s="1"/>
  <c r="NI26" i="1" a="1"/>
  <c r="NI26" i="1" s="1"/>
  <c r="NI35" i="1" a="1"/>
  <c r="NI35" i="1" s="1"/>
  <c r="NI40" i="1" a="1"/>
  <c r="NI40" i="1" s="1"/>
  <c r="NI46" i="1" a="1"/>
  <c r="NI46" i="1" s="1"/>
  <c r="NI29" i="1" a="1"/>
  <c r="NI29" i="1" s="1"/>
  <c r="NI34" i="1" a="1"/>
  <c r="NI34" i="1" s="1"/>
  <c r="NI28" i="1" a="1"/>
  <c r="NI28" i="1" s="1"/>
  <c r="NI32" i="1" a="1"/>
  <c r="NI32" i="1" s="1"/>
  <c r="NI45" i="1" a="1"/>
  <c r="NI45" i="1" s="1"/>
  <c r="NI30" i="1" a="1"/>
  <c r="NI30" i="1" s="1"/>
  <c r="NI39" i="1" a="1"/>
  <c r="NI39" i="1" s="1"/>
  <c r="NI41" i="1" a="1"/>
  <c r="NI41" i="1" s="1"/>
  <c r="NI31" i="1" a="1"/>
  <c r="NI31" i="1" s="1"/>
  <c r="NI27" i="1" a="1"/>
  <c r="NI27" i="1" s="1"/>
  <c r="OO48" i="1" a="1"/>
  <c r="OO48" i="1" s="1"/>
  <c r="OO49" i="1" s="1" a="1"/>
  <c r="OO49" i="1" s="1"/>
  <c r="OO22" i="1" a="1"/>
  <c r="OO22" i="1" s="1"/>
  <c r="OO23" i="1" a="1"/>
  <c r="OO23" i="1" s="1"/>
  <c r="OO44" i="1" a="1"/>
  <c r="OO44" i="1" s="1"/>
  <c r="OO31" i="1" a="1"/>
  <c r="OO31" i="1" s="1"/>
  <c r="OO26" i="1" a="1"/>
  <c r="OO26" i="1" s="1"/>
  <c r="OO40" i="1" a="1"/>
  <c r="OO40" i="1" s="1"/>
  <c r="OO32" i="1" a="1"/>
  <c r="OO32" i="1" s="1"/>
  <c r="OO30" i="1" a="1"/>
  <c r="OO30" i="1" s="1"/>
  <c r="OO28" i="1" a="1"/>
  <c r="OO28" i="1" s="1"/>
  <c r="OO27" i="1" a="1"/>
  <c r="OO27" i="1" s="1"/>
  <c r="OO41" i="1" a="1"/>
  <c r="OO41" i="1" s="1"/>
  <c r="OO38" i="1" a="1"/>
  <c r="OO38" i="1" s="1"/>
  <c r="OO45" i="1" a="1"/>
  <c r="OO45" i="1" s="1"/>
  <c r="OO33" i="1" a="1"/>
  <c r="OO33" i="1" s="1"/>
  <c r="OO34" i="1" a="1"/>
  <c r="OO34" i="1" s="1"/>
  <c r="OO47" i="1" a="1"/>
  <c r="OO47" i="1" s="1"/>
  <c r="OO46" i="1" a="1"/>
  <c r="OO46" i="1" s="1"/>
  <c r="OO25" i="1" a="1"/>
  <c r="OO25" i="1" s="1"/>
  <c r="OO29" i="1" a="1"/>
  <c r="OO29" i="1" s="1"/>
  <c r="OO39" i="1" a="1"/>
  <c r="OO39" i="1" s="1"/>
  <c r="OO35" i="1" a="1"/>
  <c r="OO35" i="1" s="1"/>
  <c r="OO24" i="1" a="1"/>
  <c r="OO24" i="1" s="1"/>
  <c r="MJ48" i="1" a="1"/>
  <c r="MJ48" i="1" s="1"/>
  <c r="MJ49" i="1" s="1" a="1"/>
  <c r="MJ49" i="1" s="1"/>
  <c r="MJ22" i="1" a="1"/>
  <c r="MJ22" i="1" s="1"/>
  <c r="MJ23" i="1" a="1"/>
  <c r="MJ23" i="1" s="1"/>
  <c r="MJ38" i="1" a="1"/>
  <c r="MJ38" i="1" s="1"/>
  <c r="MJ29" i="1" a="1"/>
  <c r="MJ29" i="1" s="1"/>
  <c r="MJ46" i="1" a="1"/>
  <c r="MJ46" i="1" s="1"/>
  <c r="MJ41" i="1" a="1"/>
  <c r="MJ41" i="1" s="1"/>
  <c r="MJ35" i="1" a="1"/>
  <c r="MJ35" i="1" s="1"/>
  <c r="MJ39" i="1" a="1"/>
  <c r="MJ39" i="1" s="1"/>
  <c r="MJ44" i="1" a="1"/>
  <c r="MJ44" i="1" s="1"/>
  <c r="MJ25" i="1" a="1"/>
  <c r="MJ25" i="1" s="1"/>
  <c r="MJ33" i="1" a="1"/>
  <c r="MJ33" i="1" s="1"/>
  <c r="MJ30" i="1" a="1"/>
  <c r="MJ30" i="1" s="1"/>
  <c r="MJ27" i="1" a="1"/>
  <c r="MJ27" i="1" s="1"/>
  <c r="MJ26" i="1" a="1"/>
  <c r="MJ26" i="1" s="1"/>
  <c r="MJ45" i="1" a="1"/>
  <c r="MJ45" i="1" s="1"/>
  <c r="MJ24" i="1" a="1"/>
  <c r="MJ24" i="1" s="1"/>
  <c r="MJ34" i="1" a="1"/>
  <c r="MJ34" i="1" s="1"/>
  <c r="MJ28" i="1" a="1"/>
  <c r="MJ28" i="1" s="1"/>
  <c r="MJ32" i="1" a="1"/>
  <c r="MJ32" i="1" s="1"/>
  <c r="MJ40" i="1" a="1"/>
  <c r="MJ40" i="1" s="1"/>
  <c r="MJ47" i="1" a="1"/>
  <c r="MJ47" i="1" s="1"/>
  <c r="MJ31" i="1" a="1"/>
  <c r="MJ31" i="1" s="1"/>
  <c r="NY48" i="1" a="1"/>
  <c r="NY48" i="1" s="1"/>
  <c r="NY49" i="1" s="1" a="1"/>
  <c r="NY49" i="1" s="1"/>
  <c r="NY23" i="1" a="1"/>
  <c r="NY23" i="1" s="1"/>
  <c r="NY22" i="1" a="1"/>
  <c r="NY22" i="1" s="1"/>
  <c r="NY26" i="1" a="1"/>
  <c r="NY26" i="1" s="1"/>
  <c r="NY24" i="1" a="1"/>
  <c r="NY24" i="1" s="1"/>
  <c r="NY34" i="1" a="1"/>
  <c r="NY34" i="1" s="1"/>
  <c r="NY31" i="1" a="1"/>
  <c r="NY31" i="1" s="1"/>
  <c r="NY44" i="1" a="1"/>
  <c r="NY44" i="1" s="1"/>
  <c r="NY33" i="1" a="1"/>
  <c r="NY33" i="1" s="1"/>
  <c r="NY30" i="1" a="1"/>
  <c r="NY30" i="1" s="1"/>
  <c r="NY40" i="1" a="1"/>
  <c r="NY40" i="1" s="1"/>
  <c r="NY28" i="1" a="1"/>
  <c r="NY28" i="1" s="1"/>
  <c r="NY46" i="1" a="1"/>
  <c r="NY46" i="1" s="1"/>
  <c r="NY35" i="1" a="1"/>
  <c r="NY35" i="1" s="1"/>
  <c r="NY38" i="1" a="1"/>
  <c r="NY38" i="1" s="1"/>
  <c r="NY27" i="1" a="1"/>
  <c r="NY27" i="1" s="1"/>
  <c r="NY47" i="1" a="1"/>
  <c r="NY47" i="1" s="1"/>
  <c r="NY32" i="1" a="1"/>
  <c r="NY32" i="1" s="1"/>
  <c r="NY45" i="1" a="1"/>
  <c r="NY45" i="1" s="1"/>
  <c r="NY25" i="1" a="1"/>
  <c r="NY25" i="1" s="1"/>
  <c r="NY29" i="1" a="1"/>
  <c r="NY29" i="1" s="1"/>
  <c r="NY41" i="1" a="1"/>
  <c r="NY41" i="1" s="1"/>
  <c r="NY39" i="1" a="1"/>
  <c r="NY39" i="1" s="1"/>
  <c r="OC48" i="1" a="1"/>
  <c r="OC48" i="1" s="1"/>
  <c r="OC49" i="1" s="1" a="1"/>
  <c r="OC49" i="1" s="1"/>
  <c r="OC23" i="1" a="1"/>
  <c r="OC23" i="1" s="1"/>
  <c r="OC22" i="1" a="1"/>
  <c r="OC22" i="1" s="1"/>
  <c r="OC47" i="1" a="1"/>
  <c r="OC47" i="1" s="1"/>
  <c r="OC44" i="1" a="1"/>
  <c r="OC44" i="1" s="1"/>
  <c r="OC32" i="1" a="1"/>
  <c r="OC32" i="1" s="1"/>
  <c r="OC46" i="1" a="1"/>
  <c r="OC46" i="1" s="1"/>
  <c r="OC35" i="1" a="1"/>
  <c r="OC35" i="1" s="1"/>
  <c r="OC40" i="1" a="1"/>
  <c r="OC40" i="1" s="1"/>
  <c r="OC25" i="1" a="1"/>
  <c r="OC25" i="1" s="1"/>
  <c r="OC34" i="1" a="1"/>
  <c r="OC34" i="1" s="1"/>
  <c r="OC28" i="1" a="1"/>
  <c r="OC28" i="1" s="1"/>
  <c r="OC29" i="1" a="1"/>
  <c r="OC29" i="1" s="1"/>
  <c r="OC24" i="1" a="1"/>
  <c r="OC24" i="1" s="1"/>
  <c r="OC45" i="1" a="1"/>
  <c r="OC45" i="1" s="1"/>
  <c r="OC26" i="1" a="1"/>
  <c r="OC26" i="1" s="1"/>
  <c r="OC39" i="1" a="1"/>
  <c r="OC39" i="1" s="1"/>
  <c r="OC30" i="1" a="1"/>
  <c r="OC30" i="1" s="1"/>
  <c r="OC41" i="1" a="1"/>
  <c r="OC41" i="1" s="1"/>
  <c r="OC33" i="1" a="1"/>
  <c r="OC33" i="1" s="1"/>
  <c r="OC31" i="1" a="1"/>
  <c r="OC31" i="1" s="1"/>
  <c r="OC27" i="1" a="1"/>
  <c r="OC27" i="1" s="1"/>
  <c r="OC38" i="1" a="1"/>
  <c r="OC38" i="1" s="1"/>
  <c r="OP48" i="1" a="1"/>
  <c r="OP48" i="1" s="1"/>
  <c r="OP49" i="1" s="1" a="1"/>
  <c r="OP49" i="1" s="1"/>
  <c r="OP22" i="1" a="1"/>
  <c r="OP22" i="1" s="1"/>
  <c r="OP23" i="1" a="1"/>
  <c r="OP23" i="1" s="1"/>
  <c r="OP47" i="1" a="1"/>
  <c r="OP47" i="1" s="1"/>
  <c r="OP40" i="1" a="1"/>
  <c r="OP40" i="1" s="1"/>
  <c r="OP33" i="1" a="1"/>
  <c r="OP33" i="1" s="1"/>
  <c r="OP32" i="1" a="1"/>
  <c r="OP32" i="1" s="1"/>
  <c r="OP28" i="1" a="1"/>
  <c r="OP28" i="1" s="1"/>
  <c r="OP27" i="1" a="1"/>
  <c r="OP27" i="1" s="1"/>
  <c r="OP41" i="1" a="1"/>
  <c r="OP41" i="1" s="1"/>
  <c r="OP45" i="1" a="1"/>
  <c r="OP45" i="1" s="1"/>
  <c r="OP34" i="1" a="1"/>
  <c r="OP34" i="1" s="1"/>
  <c r="OP26" i="1" a="1"/>
  <c r="OP26" i="1" s="1"/>
  <c r="OP38" i="1" a="1"/>
  <c r="OP38" i="1" s="1"/>
  <c r="OP39" i="1" a="1"/>
  <c r="OP39" i="1" s="1"/>
  <c r="OP31" i="1" a="1"/>
  <c r="OP31" i="1" s="1"/>
  <c r="OP25" i="1" a="1"/>
  <c r="OP25" i="1" s="1"/>
  <c r="OP29" i="1" a="1"/>
  <c r="OP29" i="1" s="1"/>
  <c r="OP46" i="1" a="1"/>
  <c r="OP46" i="1" s="1"/>
  <c r="OP24" i="1" a="1"/>
  <c r="OP24" i="1" s="1"/>
  <c r="OP44" i="1" a="1"/>
  <c r="OP44" i="1" s="1"/>
  <c r="OP30" i="1" a="1"/>
  <c r="OP30" i="1" s="1"/>
  <c r="OP35" i="1" a="1"/>
  <c r="OP35" i="1" s="1"/>
  <c r="MP48" i="1" a="1"/>
  <c r="MP48" i="1" s="1"/>
  <c r="MP49" i="1" s="1" a="1"/>
  <c r="MP49" i="1" s="1"/>
  <c r="MP22" i="1" a="1"/>
  <c r="MP22" i="1" s="1"/>
  <c r="MP23" i="1" a="1"/>
  <c r="MP23" i="1" s="1"/>
  <c r="MP26" i="1" a="1"/>
  <c r="MP26" i="1" s="1"/>
  <c r="MP41" i="1" a="1"/>
  <c r="MP41" i="1" s="1"/>
  <c r="MP44" i="1" a="1"/>
  <c r="MP44" i="1" s="1"/>
  <c r="MP39" i="1" a="1"/>
  <c r="MP39" i="1" s="1"/>
  <c r="MP27" i="1" a="1"/>
  <c r="MP27" i="1" s="1"/>
  <c r="MP38" i="1" a="1"/>
  <c r="MP38" i="1" s="1"/>
  <c r="MP29" i="1" a="1"/>
  <c r="MP29" i="1" s="1"/>
  <c r="MP40" i="1" a="1"/>
  <c r="MP40" i="1" s="1"/>
  <c r="MP35" i="1" a="1"/>
  <c r="MP35" i="1" s="1"/>
  <c r="MP28" i="1" a="1"/>
  <c r="MP28" i="1" s="1"/>
  <c r="MP30" i="1" a="1"/>
  <c r="MP30" i="1" s="1"/>
  <c r="MP45" i="1" a="1"/>
  <c r="MP45" i="1" s="1"/>
  <c r="MP34" i="1" a="1"/>
  <c r="MP34" i="1" s="1"/>
  <c r="MP31" i="1" a="1"/>
  <c r="MP31" i="1" s="1"/>
  <c r="MP47" i="1" a="1"/>
  <c r="MP47" i="1" s="1"/>
  <c r="MP24" i="1" a="1"/>
  <c r="MP24" i="1" s="1"/>
  <c r="MP32" i="1" a="1"/>
  <c r="MP32" i="1" s="1"/>
  <c r="MP46" i="1" a="1"/>
  <c r="MP46" i="1" s="1"/>
  <c r="MP33" i="1" a="1"/>
  <c r="MP33" i="1" s="1"/>
  <c r="MP25" i="1" a="1"/>
  <c r="MP25" i="1" s="1"/>
  <c r="MY48" i="1" a="1"/>
  <c r="MY48" i="1" s="1"/>
  <c r="MY49" i="1" s="1" a="1"/>
  <c r="MY49" i="1" s="1"/>
  <c r="MY23" i="1" a="1"/>
  <c r="MY23" i="1" s="1"/>
  <c r="MY22" i="1" a="1"/>
  <c r="MY22" i="1" s="1"/>
  <c r="MY39" i="1" a="1"/>
  <c r="MY39" i="1" s="1"/>
  <c r="MY34" i="1" a="1"/>
  <c r="MY34" i="1" s="1"/>
  <c r="MY27" i="1" a="1"/>
  <c r="MY27" i="1" s="1"/>
  <c r="MY35" i="1" a="1"/>
  <c r="MY35" i="1" s="1"/>
  <c r="MY44" i="1" a="1"/>
  <c r="MY44" i="1" s="1"/>
  <c r="MY47" i="1" a="1"/>
  <c r="MY47" i="1" s="1"/>
  <c r="MY33" i="1" a="1"/>
  <c r="MY33" i="1" s="1"/>
  <c r="MY38" i="1" a="1"/>
  <c r="MY38" i="1" s="1"/>
  <c r="MY29" i="1" a="1"/>
  <c r="MY29" i="1" s="1"/>
  <c r="MY31" i="1" a="1"/>
  <c r="MY31" i="1" s="1"/>
  <c r="MY46" i="1" a="1"/>
  <c r="MY46" i="1" s="1"/>
  <c r="MY24" i="1" a="1"/>
  <c r="MY24" i="1" s="1"/>
  <c r="MY32" i="1" a="1"/>
  <c r="MY32" i="1" s="1"/>
  <c r="MY41" i="1" a="1"/>
  <c r="MY41" i="1" s="1"/>
  <c r="MY25" i="1" a="1"/>
  <c r="MY25" i="1" s="1"/>
  <c r="MY30" i="1" a="1"/>
  <c r="MY30" i="1" s="1"/>
  <c r="MY28" i="1" a="1"/>
  <c r="MY28" i="1" s="1"/>
  <c r="MY40" i="1" a="1"/>
  <c r="MY40" i="1" s="1"/>
  <c r="MY26" i="1" a="1"/>
  <c r="MY26" i="1" s="1"/>
  <c r="MY45" i="1" a="1"/>
  <c r="MY45" i="1" s="1"/>
  <c r="MK48" i="1" a="1"/>
  <c r="MK48" i="1" s="1"/>
  <c r="MK49" i="1" s="1" a="1"/>
  <c r="MK49" i="1" s="1"/>
  <c r="MK23" i="1" a="1"/>
  <c r="MK23" i="1" s="1"/>
  <c r="MK22" i="1" a="1"/>
  <c r="MK22" i="1" s="1"/>
  <c r="MK25" i="1" a="1"/>
  <c r="MK25" i="1" s="1"/>
  <c r="MK29" i="1" a="1"/>
  <c r="MK29" i="1" s="1"/>
  <c r="MK46" i="1" a="1"/>
  <c r="MK46" i="1" s="1"/>
  <c r="MK44" i="1" a="1"/>
  <c r="MK44" i="1" s="1"/>
  <c r="MK30" i="1" a="1"/>
  <c r="MK30" i="1" s="1"/>
  <c r="MK35" i="1" a="1"/>
  <c r="MK35" i="1" s="1"/>
  <c r="MK41" i="1" a="1"/>
  <c r="MK41" i="1" s="1"/>
  <c r="MK26" i="1" a="1"/>
  <c r="MK26" i="1" s="1"/>
  <c r="MK33" i="1" a="1"/>
  <c r="MK33" i="1" s="1"/>
  <c r="MK27" i="1" a="1"/>
  <c r="MK27" i="1" s="1"/>
  <c r="MK40" i="1" a="1"/>
  <c r="MK40" i="1" s="1"/>
  <c r="MK24" i="1" a="1"/>
  <c r="MK24" i="1" s="1"/>
  <c r="MK34" i="1" a="1"/>
  <c r="MK34" i="1" s="1"/>
  <c r="MK38" i="1" a="1"/>
  <c r="MK38" i="1" s="1"/>
  <c r="MK47" i="1" a="1"/>
  <c r="MK47" i="1" s="1"/>
  <c r="MK32" i="1" a="1"/>
  <c r="MK32" i="1" s="1"/>
  <c r="MK45" i="1" a="1"/>
  <c r="MK45" i="1" s="1"/>
  <c r="MK28" i="1" a="1"/>
  <c r="MK28" i="1" s="1"/>
  <c r="MK39" i="1" a="1"/>
  <c r="MK39" i="1" s="1"/>
  <c r="MK31" i="1" a="1"/>
  <c r="MK31" i="1" s="1"/>
  <c r="NH48" i="1" a="1"/>
  <c r="NH48" i="1" s="1"/>
  <c r="NH49" i="1" s="1" a="1"/>
  <c r="NH49" i="1" s="1"/>
  <c r="NH22" i="1" a="1"/>
  <c r="NH22" i="1" s="1"/>
  <c r="NH23" i="1" a="1"/>
  <c r="NH23" i="1" s="1"/>
  <c r="NH39" i="1" a="1"/>
  <c r="NH39" i="1" s="1"/>
  <c r="NH34" i="1" a="1"/>
  <c r="NH34" i="1" s="1"/>
  <c r="NH41" i="1" a="1"/>
  <c r="NH41" i="1" s="1"/>
  <c r="NH31" i="1" a="1"/>
  <c r="NH31" i="1" s="1"/>
  <c r="NH27" i="1" a="1"/>
  <c r="NH27" i="1" s="1"/>
  <c r="NH24" i="1" a="1"/>
  <c r="NH24" i="1" s="1"/>
  <c r="NH25" i="1" a="1"/>
  <c r="NH25" i="1" s="1"/>
  <c r="NH33" i="1" a="1"/>
  <c r="NH33" i="1" s="1"/>
  <c r="NH38" i="1" a="1"/>
  <c r="NH38" i="1" s="1"/>
  <c r="NH44" i="1" a="1"/>
  <c r="NH44" i="1" s="1"/>
  <c r="NH46" i="1" a="1"/>
  <c r="NH46" i="1" s="1"/>
  <c r="NH29" i="1" a="1"/>
  <c r="NH29" i="1" s="1"/>
  <c r="NH35" i="1" a="1"/>
  <c r="NH35" i="1" s="1"/>
  <c r="NH30" i="1" a="1"/>
  <c r="NH30" i="1" s="1"/>
  <c r="NH28" i="1" a="1"/>
  <c r="NH28" i="1" s="1"/>
  <c r="NH32" i="1" a="1"/>
  <c r="NH32" i="1" s="1"/>
  <c r="NH40" i="1" a="1"/>
  <c r="NH40" i="1" s="1"/>
  <c r="NH26" i="1" a="1"/>
  <c r="NH26" i="1" s="1"/>
  <c r="NH47" i="1" a="1"/>
  <c r="NH47" i="1" s="1"/>
  <c r="NH45" i="1" a="1"/>
  <c r="NH45" i="1" s="1"/>
  <c r="NJ48" i="1" a="1"/>
  <c r="NJ48" i="1" s="1"/>
  <c r="NJ49" i="1" s="1" a="1"/>
  <c r="NJ49" i="1" s="1"/>
  <c r="NJ22" i="1" a="1"/>
  <c r="NJ22" i="1" s="1"/>
  <c r="NJ23" i="1" a="1"/>
  <c r="NJ23" i="1" s="1"/>
  <c r="NJ31" i="1" a="1"/>
  <c r="NJ31" i="1" s="1"/>
  <c r="NJ39" i="1" a="1"/>
  <c r="NJ39" i="1" s="1"/>
  <c r="NJ33" i="1" a="1"/>
  <c r="NJ33" i="1" s="1"/>
  <c r="NJ38" i="1" a="1"/>
  <c r="NJ38" i="1" s="1"/>
  <c r="NJ41" i="1" a="1"/>
  <c r="NJ41" i="1" s="1"/>
  <c r="NJ25" i="1" a="1"/>
  <c r="NJ25" i="1" s="1"/>
  <c r="NJ34" i="1" a="1"/>
  <c r="NJ34" i="1" s="1"/>
  <c r="NJ26" i="1" a="1"/>
  <c r="NJ26" i="1" s="1"/>
  <c r="NJ40" i="1" a="1"/>
  <c r="NJ40" i="1" s="1"/>
  <c r="NJ29" i="1" a="1"/>
  <c r="NJ29" i="1" s="1"/>
  <c r="NJ46" i="1" a="1"/>
  <c r="NJ46" i="1" s="1"/>
  <c r="NJ24" i="1" a="1"/>
  <c r="NJ24" i="1" s="1"/>
  <c r="NJ28" i="1" a="1"/>
  <c r="NJ28" i="1" s="1"/>
  <c r="NJ27" i="1" a="1"/>
  <c r="NJ27" i="1" s="1"/>
  <c r="NJ45" i="1" a="1"/>
  <c r="NJ45" i="1" s="1"/>
  <c r="NJ47" i="1" a="1"/>
  <c r="NJ47" i="1" s="1"/>
  <c r="NJ30" i="1" a="1"/>
  <c r="NJ30" i="1" s="1"/>
  <c r="NJ32" i="1" a="1"/>
  <c r="NJ32" i="1" s="1"/>
  <c r="NJ44" i="1" a="1"/>
  <c r="NJ44" i="1" s="1"/>
  <c r="NJ35" i="1" a="1"/>
  <c r="NJ35" i="1" s="1"/>
  <c r="NT48" i="1" a="1"/>
  <c r="NT48" i="1" s="1"/>
  <c r="NT49" i="1" s="1" a="1"/>
  <c r="NT49" i="1" s="1"/>
  <c r="NT22" i="1" a="1"/>
  <c r="NT22" i="1" s="1"/>
  <c r="NT23" i="1" a="1"/>
  <c r="NT23" i="1" s="1"/>
  <c r="NT40" i="1" a="1"/>
  <c r="NT40" i="1" s="1"/>
  <c r="NT44" i="1" a="1"/>
  <c r="NT44" i="1" s="1"/>
  <c r="NT25" i="1" a="1"/>
  <c r="NT25" i="1" s="1"/>
  <c r="NT33" i="1" a="1"/>
  <c r="NT33" i="1" s="1"/>
  <c r="NT30" i="1" a="1"/>
  <c r="NT30" i="1" s="1"/>
  <c r="NT46" i="1" a="1"/>
  <c r="NT46" i="1" s="1"/>
  <c r="NT38" i="1" a="1"/>
  <c r="NT38" i="1" s="1"/>
  <c r="NT45" i="1" a="1"/>
  <c r="NT45" i="1" s="1"/>
  <c r="NT27" i="1" a="1"/>
  <c r="NT27" i="1" s="1"/>
  <c r="NT26" i="1" a="1"/>
  <c r="NT26" i="1" s="1"/>
  <c r="NT24" i="1" a="1"/>
  <c r="NT24" i="1" s="1"/>
  <c r="NT39" i="1" a="1"/>
  <c r="NT39" i="1" s="1"/>
  <c r="NT35" i="1" a="1"/>
  <c r="NT35" i="1" s="1"/>
  <c r="NT41" i="1" a="1"/>
  <c r="NT41" i="1" s="1"/>
  <c r="NT34" i="1" a="1"/>
  <c r="NT34" i="1" s="1"/>
  <c r="NT47" i="1" a="1"/>
  <c r="NT47" i="1" s="1"/>
  <c r="NT28" i="1" a="1"/>
  <c r="NT28" i="1" s="1"/>
  <c r="NT31" i="1" a="1"/>
  <c r="NT31" i="1" s="1"/>
  <c r="NT32" i="1" a="1"/>
  <c r="NT32" i="1" s="1"/>
  <c r="NT29" i="1" a="1"/>
  <c r="NT29" i="1" s="1"/>
  <c r="NZ48" i="1" a="1"/>
  <c r="NZ48" i="1" s="1"/>
  <c r="NZ49" i="1" s="1" a="1"/>
  <c r="NZ49" i="1" s="1"/>
  <c r="NZ23" i="1" a="1"/>
  <c r="NZ23" i="1" s="1"/>
  <c r="NZ22" i="1" a="1"/>
  <c r="NZ22" i="1" s="1"/>
  <c r="NZ30" i="1" a="1"/>
  <c r="NZ30" i="1" s="1"/>
  <c r="NZ33" i="1" a="1"/>
  <c r="NZ33" i="1" s="1"/>
  <c r="NZ38" i="1" a="1"/>
  <c r="NZ38" i="1" s="1"/>
  <c r="NZ27" i="1" a="1"/>
  <c r="NZ27" i="1" s="1"/>
  <c r="NZ26" i="1" a="1"/>
  <c r="NZ26" i="1" s="1"/>
  <c r="NZ46" i="1" a="1"/>
  <c r="NZ46" i="1" s="1"/>
  <c r="NZ40" i="1" a="1"/>
  <c r="NZ40" i="1" s="1"/>
  <c r="NZ35" i="1" a="1"/>
  <c r="NZ35" i="1" s="1"/>
  <c r="NZ47" i="1" a="1"/>
  <c r="NZ47" i="1" s="1"/>
  <c r="NZ28" i="1" a="1"/>
  <c r="NZ28" i="1" s="1"/>
  <c r="NZ39" i="1" a="1"/>
  <c r="NZ39" i="1" s="1"/>
  <c r="NZ45" i="1" a="1"/>
  <c r="NZ45" i="1" s="1"/>
  <c r="NZ25" i="1" a="1"/>
  <c r="NZ25" i="1" s="1"/>
  <c r="NZ29" i="1" a="1"/>
  <c r="NZ29" i="1" s="1"/>
  <c r="NZ44" i="1" a="1"/>
  <c r="NZ44" i="1" s="1"/>
  <c r="NZ32" i="1" a="1"/>
  <c r="NZ32" i="1" s="1"/>
  <c r="NZ31" i="1" a="1"/>
  <c r="NZ31" i="1" s="1"/>
  <c r="NZ41" i="1" a="1"/>
  <c r="NZ41" i="1" s="1"/>
  <c r="NZ34" i="1" a="1"/>
  <c r="NZ34" i="1" s="1"/>
  <c r="NZ24" i="1" a="1"/>
  <c r="NZ24" i="1" s="1"/>
  <c r="MX48" i="1" a="1"/>
  <c r="MX48" i="1" s="1"/>
  <c r="MX49" i="1" s="1" a="1"/>
  <c r="MX49" i="1" s="1"/>
  <c r="MX22" i="1" a="1"/>
  <c r="MX22" i="1" s="1"/>
  <c r="MX23" i="1" a="1"/>
  <c r="MX23" i="1" s="1"/>
  <c r="MX44" i="1" a="1"/>
  <c r="MX44" i="1" s="1"/>
  <c r="MX35" i="1" a="1"/>
  <c r="MX35" i="1" s="1"/>
  <c r="MX33" i="1" a="1"/>
  <c r="MX33" i="1" s="1"/>
  <c r="MX27" i="1" a="1"/>
  <c r="MX27" i="1" s="1"/>
  <c r="MX38" i="1" a="1"/>
  <c r="MX38" i="1" s="1"/>
  <c r="MX34" i="1" a="1"/>
  <c r="MX34" i="1" s="1"/>
  <c r="MX47" i="1" a="1"/>
  <c r="MX47" i="1" s="1"/>
  <c r="MX45" i="1" a="1"/>
  <c r="MX45" i="1" s="1"/>
  <c r="MX31" i="1" a="1"/>
  <c r="MX31" i="1" s="1"/>
  <c r="MX24" i="1" a="1"/>
  <c r="MX24" i="1" s="1"/>
  <c r="MX41" i="1" a="1"/>
  <c r="MX41" i="1" s="1"/>
  <c r="MX32" i="1" a="1"/>
  <c r="MX32" i="1" s="1"/>
  <c r="MX25" i="1" a="1"/>
  <c r="MX25" i="1" s="1"/>
  <c r="MX28" i="1" a="1"/>
  <c r="MX28" i="1" s="1"/>
  <c r="MX40" i="1" a="1"/>
  <c r="MX40" i="1" s="1"/>
  <c r="MX39" i="1" a="1"/>
  <c r="MX39" i="1" s="1"/>
  <c r="MX46" i="1" a="1"/>
  <c r="MX46" i="1" s="1"/>
  <c r="MX30" i="1" a="1"/>
  <c r="MX30" i="1" s="1"/>
  <c r="MX26" i="1" a="1"/>
  <c r="MX26" i="1" s="1"/>
  <c r="MX29" i="1" a="1"/>
  <c r="MX29" i="1" s="1"/>
  <c r="OQ48" i="1" a="1"/>
  <c r="OQ48" i="1" s="1"/>
  <c r="OQ49" i="1" s="1" a="1"/>
  <c r="OQ49" i="1" s="1"/>
  <c r="OQ23" i="1" a="1"/>
  <c r="OQ23" i="1" s="1"/>
  <c r="OQ22" i="1" a="1"/>
  <c r="OQ22" i="1" s="1"/>
  <c r="OQ32" i="1" a="1"/>
  <c r="OQ32" i="1" s="1"/>
  <c r="OQ45" i="1" a="1"/>
  <c r="OQ45" i="1" s="1"/>
  <c r="OQ33" i="1" a="1"/>
  <c r="OQ33" i="1" s="1"/>
  <c r="OQ39" i="1" a="1"/>
  <c r="OQ39" i="1" s="1"/>
  <c r="OQ28" i="1" a="1"/>
  <c r="OQ28" i="1" s="1"/>
  <c r="OQ34" i="1" a="1"/>
  <c r="OQ34" i="1" s="1"/>
  <c r="OQ31" i="1" a="1"/>
  <c r="OQ31" i="1" s="1"/>
  <c r="OQ27" i="1" a="1"/>
  <c r="OQ27" i="1" s="1"/>
  <c r="OQ44" i="1" a="1"/>
  <c r="OQ44" i="1" s="1"/>
  <c r="OQ25" i="1" a="1"/>
  <c r="OQ25" i="1" s="1"/>
  <c r="OQ29" i="1" a="1"/>
  <c r="OQ29" i="1" s="1"/>
  <c r="OQ47" i="1" a="1"/>
  <c r="OQ47" i="1" s="1"/>
  <c r="OQ46" i="1" a="1"/>
  <c r="OQ46" i="1" s="1"/>
  <c r="OQ24" i="1" a="1"/>
  <c r="OQ24" i="1" s="1"/>
  <c r="OQ35" i="1" a="1"/>
  <c r="OQ35" i="1" s="1"/>
  <c r="OQ41" i="1" a="1"/>
  <c r="OQ41" i="1" s="1"/>
  <c r="OQ30" i="1" a="1"/>
  <c r="OQ30" i="1" s="1"/>
  <c r="OQ38" i="1" a="1"/>
  <c r="OQ38" i="1" s="1"/>
  <c r="OQ40" i="1" a="1"/>
  <c r="OQ40" i="1" s="1"/>
  <c r="OQ26" i="1" a="1"/>
  <c r="OQ26" i="1" s="1"/>
  <c r="OD48" i="1" a="1"/>
  <c r="OD48" i="1" s="1"/>
  <c r="OD49" i="1" s="1" a="1"/>
  <c r="OD49" i="1" s="1"/>
  <c r="OD23" i="1" a="1"/>
  <c r="OD23" i="1" s="1"/>
  <c r="OD22" i="1" a="1"/>
  <c r="OD22" i="1" s="1"/>
  <c r="OD35" i="1" a="1"/>
  <c r="OD35" i="1" s="1"/>
  <c r="OD47" i="1" a="1"/>
  <c r="OD47" i="1" s="1"/>
  <c r="OD46" i="1" a="1"/>
  <c r="OD46" i="1" s="1"/>
  <c r="OD39" i="1" a="1"/>
  <c r="OD39" i="1" s="1"/>
  <c r="OD31" i="1" a="1"/>
  <c r="OD31" i="1" s="1"/>
  <c r="OD44" i="1" a="1"/>
  <c r="OD44" i="1" s="1"/>
  <c r="OD40" i="1" a="1"/>
  <c r="OD40" i="1" s="1"/>
  <c r="OD25" i="1" a="1"/>
  <c r="OD25" i="1" s="1"/>
  <c r="OD28" i="1" a="1"/>
  <c r="OD28" i="1" s="1"/>
  <c r="OD45" i="1" a="1"/>
  <c r="OD45" i="1" s="1"/>
  <c r="OD29" i="1" a="1"/>
  <c r="OD29" i="1" s="1"/>
  <c r="OD24" i="1" a="1"/>
  <c r="OD24" i="1" s="1"/>
  <c r="OD26" i="1" a="1"/>
  <c r="OD26" i="1" s="1"/>
  <c r="OD32" i="1" a="1"/>
  <c r="OD32" i="1" s="1"/>
  <c r="OD41" i="1" a="1"/>
  <c r="OD41" i="1" s="1"/>
  <c r="OD33" i="1" a="1"/>
  <c r="OD33" i="1" s="1"/>
  <c r="OD30" i="1" a="1"/>
  <c r="OD30" i="1" s="1"/>
  <c r="OD34" i="1" a="1"/>
  <c r="OD34" i="1" s="1"/>
  <c r="OD27" i="1" a="1"/>
  <c r="OD27" i="1" s="1"/>
  <c r="OD38" i="1" a="1"/>
  <c r="OD38" i="1" s="1"/>
  <c r="ML48" i="1" a="1"/>
  <c r="ML48" i="1" s="1"/>
  <c r="ML49" i="1" s="1" a="1"/>
  <c r="ML49" i="1" s="1"/>
  <c r="ML23" i="1" a="1"/>
  <c r="ML23" i="1" s="1"/>
  <c r="ML22" i="1" a="1"/>
  <c r="ML22" i="1" s="1"/>
  <c r="ML46" i="1" a="1"/>
  <c r="ML46" i="1" s="1"/>
  <c r="ML35" i="1" a="1"/>
  <c r="ML35" i="1" s="1"/>
  <c r="ML30" i="1" a="1"/>
  <c r="ML30" i="1" s="1"/>
  <c r="ML38" i="1" a="1"/>
  <c r="ML38" i="1" s="1"/>
  <c r="ML25" i="1" a="1"/>
  <c r="ML25" i="1" s="1"/>
  <c r="ML47" i="1" a="1"/>
  <c r="ML47" i="1" s="1"/>
  <c r="ML41" i="1" a="1"/>
  <c r="ML41" i="1" s="1"/>
  <c r="ML33" i="1" a="1"/>
  <c r="ML33" i="1" s="1"/>
  <c r="ML26" i="1" a="1"/>
  <c r="ML26" i="1" s="1"/>
  <c r="ML40" i="1" a="1"/>
  <c r="ML40" i="1" s="1"/>
  <c r="ML24" i="1" a="1"/>
  <c r="ML24" i="1" s="1"/>
  <c r="ML39" i="1" a="1"/>
  <c r="ML39" i="1" s="1"/>
  <c r="ML31" i="1" a="1"/>
  <c r="ML31" i="1" s="1"/>
  <c r="ML32" i="1" a="1"/>
  <c r="ML32" i="1" s="1"/>
  <c r="ML27" i="1" a="1"/>
  <c r="ML27" i="1" s="1"/>
  <c r="ML28" i="1" a="1"/>
  <c r="ML28" i="1" s="1"/>
  <c r="ML29" i="1" a="1"/>
  <c r="ML29" i="1" s="1"/>
  <c r="ML45" i="1" a="1"/>
  <c r="ML45" i="1" s="1"/>
  <c r="ML34" i="1" a="1"/>
  <c r="ML34" i="1" s="1"/>
  <c r="ML44" i="1" a="1"/>
  <c r="ML44" i="1" s="1"/>
  <c r="OR48" i="1" a="1"/>
  <c r="OR48" i="1" s="1"/>
  <c r="OR49" i="1" s="1" a="1"/>
  <c r="OR49" i="1" s="1"/>
  <c r="OR23" i="1" a="1"/>
  <c r="OR23" i="1" s="1"/>
  <c r="OR22" i="1" a="1"/>
  <c r="OR22" i="1" s="1"/>
  <c r="OR39" i="1" a="1"/>
  <c r="OR39" i="1" s="1"/>
  <c r="OR34" i="1" a="1"/>
  <c r="OR34" i="1" s="1"/>
  <c r="OR40" i="1" a="1"/>
  <c r="OR40" i="1" s="1"/>
  <c r="OR38" i="1" a="1"/>
  <c r="OR38" i="1" s="1"/>
  <c r="OR31" i="1" a="1"/>
  <c r="OR31" i="1" s="1"/>
  <c r="OR27" i="1" a="1"/>
  <c r="OR27" i="1" s="1"/>
  <c r="OR33" i="1" a="1"/>
  <c r="OR33" i="1" s="1"/>
  <c r="OR32" i="1" a="1"/>
  <c r="OR32" i="1" s="1"/>
  <c r="OR24" i="1" a="1"/>
  <c r="OR24" i="1" s="1"/>
  <c r="OR35" i="1" a="1"/>
  <c r="OR35" i="1" s="1"/>
  <c r="OR29" i="1" a="1"/>
  <c r="OR29" i="1" s="1"/>
  <c r="OR25" i="1" a="1"/>
  <c r="OR25" i="1" s="1"/>
  <c r="OR44" i="1" a="1"/>
  <c r="OR44" i="1" s="1"/>
  <c r="OR47" i="1" a="1"/>
  <c r="OR47" i="1" s="1"/>
  <c r="OR46" i="1" a="1"/>
  <c r="OR46" i="1" s="1"/>
  <c r="OR30" i="1" a="1"/>
  <c r="OR30" i="1" s="1"/>
  <c r="OR26" i="1" a="1"/>
  <c r="OR26" i="1" s="1"/>
  <c r="OR41" i="1" a="1"/>
  <c r="OR41" i="1" s="1"/>
  <c r="OR45" i="1" a="1"/>
  <c r="OR45" i="1" s="1"/>
  <c r="OR28" i="1" a="1"/>
  <c r="OR28" i="1" s="1"/>
  <c r="MQ48" i="1" a="1"/>
  <c r="MQ48" i="1" s="1"/>
  <c r="MQ49" i="1" s="1" a="1"/>
  <c r="MQ49" i="1" s="1"/>
  <c r="MQ23" i="1" a="1"/>
  <c r="MQ23" i="1" s="1"/>
  <c r="MQ22" i="1" a="1"/>
  <c r="MQ22" i="1" s="1"/>
  <c r="MQ39" i="1" a="1"/>
  <c r="MQ39" i="1" s="1"/>
  <c r="MQ40" i="1" a="1"/>
  <c r="MQ40" i="1" s="1"/>
  <c r="MQ35" i="1" a="1"/>
  <c r="MQ35" i="1" s="1"/>
  <c r="MQ29" i="1" a="1"/>
  <c r="MQ29" i="1" s="1"/>
  <c r="MQ38" i="1" a="1"/>
  <c r="MQ38" i="1" s="1"/>
  <c r="MQ30" i="1" a="1"/>
  <c r="MQ30" i="1" s="1"/>
  <c r="MQ28" i="1" a="1"/>
  <c r="MQ28" i="1" s="1"/>
  <c r="MQ24" i="1" a="1"/>
  <c r="MQ24" i="1" s="1"/>
  <c r="MQ41" i="1" a="1"/>
  <c r="MQ41" i="1" s="1"/>
  <c r="MQ33" i="1" a="1"/>
  <c r="MQ33" i="1" s="1"/>
  <c r="MQ45" i="1" a="1"/>
  <c r="MQ45" i="1" s="1"/>
  <c r="MQ44" i="1" a="1"/>
  <c r="MQ44" i="1" s="1"/>
  <c r="MQ46" i="1" a="1"/>
  <c r="MQ46" i="1" s="1"/>
  <c r="MQ26" i="1" a="1"/>
  <c r="MQ26" i="1" s="1"/>
  <c r="MQ32" i="1" a="1"/>
  <c r="MQ32" i="1" s="1"/>
  <c r="MQ34" i="1" a="1"/>
  <c r="MQ34" i="1" s="1"/>
  <c r="MQ47" i="1" a="1"/>
  <c r="MQ47" i="1" s="1"/>
  <c r="MQ31" i="1" a="1"/>
  <c r="MQ31" i="1" s="1"/>
  <c r="MQ27" i="1" a="1"/>
  <c r="MQ27" i="1" s="1"/>
  <c r="MQ25" i="1" a="1"/>
  <c r="MQ25" i="1" s="1"/>
  <c r="OS48" i="1" a="1"/>
  <c r="OS48" i="1" s="1"/>
  <c r="OS49" i="1" s="1" a="1"/>
  <c r="OS49" i="1" s="1"/>
  <c r="OS23" i="1" a="1"/>
  <c r="OS23" i="1" s="1"/>
  <c r="OS22" i="1" a="1"/>
  <c r="OS22" i="1" s="1"/>
  <c r="OS44" i="1" a="1"/>
  <c r="OS44" i="1" s="1"/>
  <c r="OS29" i="1" a="1"/>
  <c r="OS29" i="1" s="1"/>
  <c r="OS32" i="1" a="1"/>
  <c r="OS32" i="1" s="1"/>
  <c r="OS25" i="1" a="1"/>
  <c r="OS25" i="1" s="1"/>
  <c r="OS47" i="1" a="1"/>
  <c r="OS47" i="1" s="1"/>
  <c r="OS40" i="1" a="1"/>
  <c r="OS40" i="1" s="1"/>
  <c r="OS35" i="1" a="1"/>
  <c r="OS35" i="1" s="1"/>
  <c r="OS26" i="1" a="1"/>
  <c r="OS26" i="1" s="1"/>
  <c r="OS24" i="1" a="1"/>
  <c r="OS24" i="1" s="1"/>
  <c r="OS34" i="1" a="1"/>
  <c r="OS34" i="1" s="1"/>
  <c r="OS33" i="1" a="1"/>
  <c r="OS33" i="1" s="1"/>
  <c r="OS46" i="1" a="1"/>
  <c r="OS46" i="1" s="1"/>
  <c r="OS38" i="1" a="1"/>
  <c r="OS38" i="1" s="1"/>
  <c r="OS45" i="1" a="1"/>
  <c r="OS45" i="1" s="1"/>
  <c r="OS41" i="1" a="1"/>
  <c r="OS41" i="1" s="1"/>
  <c r="OS28" i="1" a="1"/>
  <c r="OS28" i="1" s="1"/>
  <c r="OS30" i="1" a="1"/>
  <c r="OS30" i="1" s="1"/>
  <c r="OS39" i="1" a="1"/>
  <c r="OS39" i="1" s="1"/>
  <c r="OS31" i="1" a="1"/>
  <c r="OS31" i="1" s="1"/>
  <c r="OS27" i="1" a="1"/>
  <c r="OS27" i="1" s="1"/>
  <c r="NN48" i="1" a="1"/>
  <c r="NN48" i="1" s="1"/>
  <c r="NN49" i="1" s="1" a="1"/>
  <c r="NN49" i="1" s="1"/>
  <c r="NN23" i="1" a="1"/>
  <c r="NN23" i="1" s="1"/>
  <c r="NN22" i="1" a="1"/>
  <c r="NN22" i="1" s="1"/>
  <c r="NN29" i="1" a="1"/>
  <c r="NN29" i="1" s="1"/>
  <c r="NN30" i="1" a="1"/>
  <c r="NN30" i="1" s="1"/>
  <c r="NN45" i="1" a="1"/>
  <c r="NN45" i="1" s="1"/>
  <c r="NN44" i="1" a="1"/>
  <c r="NN44" i="1" s="1"/>
  <c r="NN27" i="1" a="1"/>
  <c r="NN27" i="1" s="1"/>
  <c r="NN28" i="1" a="1"/>
  <c r="NN28" i="1" s="1"/>
  <c r="NN25" i="1" a="1"/>
  <c r="NN25" i="1" s="1"/>
  <c r="NN33" i="1" a="1"/>
  <c r="NN33" i="1" s="1"/>
  <c r="NN32" i="1" a="1"/>
  <c r="NN32" i="1" s="1"/>
  <c r="NN38" i="1" a="1"/>
  <c r="NN38" i="1" s="1"/>
  <c r="NN24" i="1" a="1"/>
  <c r="NN24" i="1" s="1"/>
  <c r="NN31" i="1" a="1"/>
  <c r="NN31" i="1" s="1"/>
  <c r="NN39" i="1" a="1"/>
  <c r="NN39" i="1" s="1"/>
  <c r="NN47" i="1" a="1"/>
  <c r="NN47" i="1" s="1"/>
  <c r="NN41" i="1" a="1"/>
  <c r="NN41" i="1" s="1"/>
  <c r="NN35" i="1" a="1"/>
  <c r="NN35" i="1" s="1"/>
  <c r="NN26" i="1" a="1"/>
  <c r="NN26" i="1" s="1"/>
  <c r="NN34" i="1" a="1"/>
  <c r="NN34" i="1" s="1"/>
  <c r="NN46" i="1" a="1"/>
  <c r="NN46" i="1" s="1"/>
  <c r="NN40" i="1" a="1"/>
  <c r="NN40" i="1" s="1"/>
  <c r="NU48" i="1" a="1"/>
  <c r="NU48" i="1" s="1"/>
  <c r="NU49" i="1" s="1" a="1"/>
  <c r="NU49" i="1" s="1"/>
  <c r="NU23" i="1" a="1"/>
  <c r="NU23" i="1" s="1"/>
  <c r="NU22" i="1" a="1"/>
  <c r="NU22" i="1" s="1"/>
  <c r="NU40" i="1" a="1"/>
  <c r="NU40" i="1" s="1"/>
  <c r="NU30" i="1" a="1"/>
  <c r="NU30" i="1" s="1"/>
  <c r="NU38" i="1" a="1"/>
  <c r="NU38" i="1" s="1"/>
  <c r="NU44" i="1" a="1"/>
  <c r="NU44" i="1" s="1"/>
  <c r="NU29" i="1" a="1"/>
  <c r="NU29" i="1" s="1"/>
  <c r="NU26" i="1" a="1"/>
  <c r="NU26" i="1" s="1"/>
  <c r="NU35" i="1" a="1"/>
  <c r="NU35" i="1" s="1"/>
  <c r="NU27" i="1" a="1"/>
  <c r="NU27" i="1" s="1"/>
  <c r="NU24" i="1" a="1"/>
  <c r="NU24" i="1" s="1"/>
  <c r="NU25" i="1" a="1"/>
  <c r="NU25" i="1" s="1"/>
  <c r="NU33" i="1" a="1"/>
  <c r="NU33" i="1" s="1"/>
  <c r="NU45" i="1" a="1"/>
  <c r="NU45" i="1" s="1"/>
  <c r="NU34" i="1" a="1"/>
  <c r="NU34" i="1" s="1"/>
  <c r="NU41" i="1" a="1"/>
  <c r="NU41" i="1" s="1"/>
  <c r="NU47" i="1" a="1"/>
  <c r="NU47" i="1" s="1"/>
  <c r="NU39" i="1" a="1"/>
  <c r="NU39" i="1" s="1"/>
  <c r="NU28" i="1" a="1"/>
  <c r="NU28" i="1" s="1"/>
  <c r="NU31" i="1" a="1"/>
  <c r="NU31" i="1" s="1"/>
  <c r="NU46" i="1" a="1"/>
  <c r="NU46" i="1" s="1"/>
  <c r="NU32" i="1" a="1"/>
  <c r="NU32" i="1" s="1"/>
  <c r="NA48" i="1" a="1"/>
  <c r="NA48" i="1" s="1"/>
  <c r="NA49" i="1" s="1" a="1"/>
  <c r="NA49" i="1" s="1"/>
  <c r="NA23" i="1" a="1"/>
  <c r="NA23" i="1" s="1"/>
  <c r="NA22" i="1" a="1"/>
  <c r="NA22" i="1" s="1"/>
  <c r="NA33" i="1" a="1"/>
  <c r="NA33" i="1" s="1"/>
  <c r="NA44" i="1" a="1"/>
  <c r="NA44" i="1" s="1"/>
  <c r="NA31" i="1" a="1"/>
  <c r="NA31" i="1" s="1"/>
  <c r="NA30" i="1" a="1"/>
  <c r="NA30" i="1" s="1"/>
  <c r="NA46" i="1" a="1"/>
  <c r="NA46" i="1" s="1"/>
  <c r="NA24" i="1" a="1"/>
  <c r="NA24" i="1" s="1"/>
  <c r="NA35" i="1" a="1"/>
  <c r="NA35" i="1" s="1"/>
  <c r="NA41" i="1" a="1"/>
  <c r="NA41" i="1" s="1"/>
  <c r="NA26" i="1" a="1"/>
  <c r="NA26" i="1" s="1"/>
  <c r="NA32" i="1" a="1"/>
  <c r="NA32" i="1" s="1"/>
  <c r="NA38" i="1" a="1"/>
  <c r="NA38" i="1" s="1"/>
  <c r="NA40" i="1" a="1"/>
  <c r="NA40" i="1" s="1"/>
  <c r="NA28" i="1" a="1"/>
  <c r="NA28" i="1" s="1"/>
  <c r="NA25" i="1" a="1"/>
  <c r="NA25" i="1" s="1"/>
  <c r="NA45" i="1" a="1"/>
  <c r="NA45" i="1" s="1"/>
  <c r="NA34" i="1" a="1"/>
  <c r="NA34" i="1" s="1"/>
  <c r="NA47" i="1" a="1"/>
  <c r="NA47" i="1" s="1"/>
  <c r="NA39" i="1" a="1"/>
  <c r="NA39" i="1" s="1"/>
  <c r="NA27" i="1" a="1"/>
  <c r="NA27" i="1" s="1"/>
  <c r="NA29" i="1" a="1"/>
  <c r="NA29" i="1" s="1"/>
  <c r="OI48" i="1" a="1"/>
  <c r="OI48" i="1" s="1"/>
  <c r="OI49" i="1" s="1" a="1"/>
  <c r="OI49" i="1" s="1"/>
  <c r="OI23" i="1" a="1"/>
  <c r="OI23" i="1" s="1"/>
  <c r="OI22" i="1" a="1"/>
  <c r="OI22" i="1" s="1"/>
  <c r="OI25" i="1" a="1"/>
  <c r="OI25" i="1" s="1"/>
  <c r="OI33" i="1" a="1"/>
  <c r="OI33" i="1" s="1"/>
  <c r="OI30" i="1" a="1"/>
  <c r="OI30" i="1" s="1"/>
  <c r="OI35" i="1" a="1"/>
  <c r="OI35" i="1" s="1"/>
  <c r="OI26" i="1" a="1"/>
  <c r="OI26" i="1" s="1"/>
  <c r="OI38" i="1" a="1"/>
  <c r="OI38" i="1" s="1"/>
  <c r="OI40" i="1" a="1"/>
  <c r="OI40" i="1" s="1"/>
  <c r="OI41" i="1" a="1"/>
  <c r="OI41" i="1" s="1"/>
  <c r="OI34" i="1" a="1"/>
  <c r="OI34" i="1" s="1"/>
  <c r="OI28" i="1" a="1"/>
  <c r="OI28" i="1" s="1"/>
  <c r="OI24" i="1" a="1"/>
  <c r="OI24" i="1" s="1"/>
  <c r="OI45" i="1" a="1"/>
  <c r="OI45" i="1" s="1"/>
  <c r="OI39" i="1" a="1"/>
  <c r="OI39" i="1" s="1"/>
  <c r="OI46" i="1" a="1"/>
  <c r="OI46" i="1" s="1"/>
  <c r="OI44" i="1" a="1"/>
  <c r="OI44" i="1" s="1"/>
  <c r="OI31" i="1" a="1"/>
  <c r="OI31" i="1" s="1"/>
  <c r="OI29" i="1" a="1"/>
  <c r="OI29" i="1" s="1"/>
  <c r="OI27" i="1" a="1"/>
  <c r="OI27" i="1" s="1"/>
  <c r="OI47" i="1" a="1"/>
  <c r="OI47" i="1" s="1"/>
  <c r="OI32" i="1" a="1"/>
  <c r="OI32" i="1" s="1"/>
  <c r="NK48" i="1" a="1"/>
  <c r="NK48" i="1" s="1"/>
  <c r="NK49" i="1" s="1" a="1"/>
  <c r="NK49" i="1" s="1"/>
  <c r="NK23" i="1" a="1"/>
  <c r="NK23" i="1" s="1"/>
  <c r="NK22" i="1" a="1"/>
  <c r="NK22" i="1" s="1"/>
  <c r="NK34" i="1" a="1"/>
  <c r="NK34" i="1" s="1"/>
  <c r="NK39" i="1" a="1"/>
  <c r="NK39" i="1" s="1"/>
  <c r="NK40" i="1" a="1"/>
  <c r="NK40" i="1" s="1"/>
  <c r="NK25" i="1" a="1"/>
  <c r="NK25" i="1" s="1"/>
  <c r="NK35" i="1" a="1"/>
  <c r="NK35" i="1" s="1"/>
  <c r="NK28" i="1" a="1"/>
  <c r="NK28" i="1" s="1"/>
  <c r="NK26" i="1" a="1"/>
  <c r="NK26" i="1" s="1"/>
  <c r="NK24" i="1" a="1"/>
  <c r="NK24" i="1" s="1"/>
  <c r="NK41" i="1" a="1"/>
  <c r="NK41" i="1" s="1"/>
  <c r="NK29" i="1" a="1"/>
  <c r="NK29" i="1" s="1"/>
  <c r="NK45" i="1" a="1"/>
  <c r="NK45" i="1" s="1"/>
  <c r="NK46" i="1" a="1"/>
  <c r="NK46" i="1" s="1"/>
  <c r="NK32" i="1" a="1"/>
  <c r="NK32" i="1" s="1"/>
  <c r="NK47" i="1" a="1"/>
  <c r="NK47" i="1" s="1"/>
  <c r="NK30" i="1" a="1"/>
  <c r="NK30" i="1" s="1"/>
  <c r="NK38" i="1" a="1"/>
  <c r="NK38" i="1" s="1"/>
  <c r="NK31" i="1" a="1"/>
  <c r="NK31" i="1" s="1"/>
  <c r="NK27" i="1" a="1"/>
  <c r="NK27" i="1" s="1"/>
  <c r="NK44" i="1" a="1"/>
  <c r="NK44" i="1" s="1"/>
  <c r="NK33" i="1" a="1"/>
  <c r="NK33" i="1" s="1"/>
  <c r="NO48" i="1" a="1"/>
  <c r="NO48" i="1" s="1"/>
  <c r="NO49" i="1" s="1" a="1"/>
  <c r="NO49" i="1" s="1"/>
  <c r="NO23" i="1" a="1"/>
  <c r="NO23" i="1" s="1"/>
  <c r="NO22" i="1" a="1"/>
  <c r="NO22" i="1" s="1"/>
  <c r="NO27" i="1" a="1"/>
  <c r="NO27" i="1" s="1"/>
  <c r="NO25" i="1" a="1"/>
  <c r="NO25" i="1" s="1"/>
  <c r="NO33" i="1" a="1"/>
  <c r="NO33" i="1" s="1"/>
  <c r="NO38" i="1" a="1"/>
  <c r="NO38" i="1" s="1"/>
  <c r="NO35" i="1" a="1"/>
  <c r="NO35" i="1" s="1"/>
  <c r="NO31" i="1" a="1"/>
  <c r="NO31" i="1" s="1"/>
  <c r="NO32" i="1" a="1"/>
  <c r="NO32" i="1" s="1"/>
  <c r="NO41" i="1" a="1"/>
  <c r="NO41" i="1" s="1"/>
  <c r="NO39" i="1" a="1"/>
  <c r="NO39" i="1" s="1"/>
  <c r="NO28" i="1" a="1"/>
  <c r="NO28" i="1" s="1"/>
  <c r="NO26" i="1" a="1"/>
  <c r="NO26" i="1" s="1"/>
  <c r="NO24" i="1" a="1"/>
  <c r="NO24" i="1" s="1"/>
  <c r="NO34" i="1" a="1"/>
  <c r="NO34" i="1" s="1"/>
  <c r="NO46" i="1" a="1"/>
  <c r="NO46" i="1" s="1"/>
  <c r="NO30" i="1" a="1"/>
  <c r="NO30" i="1" s="1"/>
  <c r="NO40" i="1" a="1"/>
  <c r="NO40" i="1" s="1"/>
  <c r="NO29" i="1" a="1"/>
  <c r="NO29" i="1" s="1"/>
  <c r="NO45" i="1" a="1"/>
  <c r="NO45" i="1" s="1"/>
  <c r="NO47" i="1" a="1"/>
  <c r="NO47" i="1" s="1"/>
  <c r="NO44" i="1" a="1"/>
  <c r="NO44" i="1" s="1"/>
  <c r="OA48" i="1" a="1"/>
  <c r="OA48" i="1" s="1"/>
  <c r="OA49" i="1" s="1" a="1"/>
  <c r="OA49" i="1" s="1"/>
  <c r="OA22" i="1" a="1"/>
  <c r="OA22" i="1" s="1"/>
  <c r="OA23" i="1" a="1"/>
  <c r="OA23" i="1" s="1"/>
  <c r="OA40" i="1" a="1"/>
  <c r="OA40" i="1" s="1"/>
  <c r="OA35" i="1" a="1"/>
  <c r="OA35" i="1" s="1"/>
  <c r="OA28" i="1" a="1"/>
  <c r="OA28" i="1" s="1"/>
  <c r="OA24" i="1" a="1"/>
  <c r="OA24" i="1" s="1"/>
  <c r="OA38" i="1" a="1"/>
  <c r="OA38" i="1" s="1"/>
  <c r="OA41" i="1" a="1"/>
  <c r="OA41" i="1" s="1"/>
  <c r="OA47" i="1" a="1"/>
  <c r="OA47" i="1" s="1"/>
  <c r="OA39" i="1" a="1"/>
  <c r="OA39" i="1" s="1"/>
  <c r="OA45" i="1" a="1"/>
  <c r="OA45" i="1" s="1"/>
  <c r="OA46" i="1" a="1"/>
  <c r="OA46" i="1" s="1"/>
  <c r="OA25" i="1" a="1"/>
  <c r="OA25" i="1" s="1"/>
  <c r="OA29" i="1" a="1"/>
  <c r="OA29" i="1" s="1"/>
  <c r="OA32" i="1" a="1"/>
  <c r="OA32" i="1" s="1"/>
  <c r="OA44" i="1" a="1"/>
  <c r="OA44" i="1" s="1"/>
  <c r="OA31" i="1" a="1"/>
  <c r="OA31" i="1" s="1"/>
  <c r="OA27" i="1" a="1"/>
  <c r="OA27" i="1" s="1"/>
  <c r="OA34" i="1" a="1"/>
  <c r="OA34" i="1" s="1"/>
  <c r="OA30" i="1" a="1"/>
  <c r="OA30" i="1" s="1"/>
  <c r="OA26" i="1" a="1"/>
  <c r="OA26" i="1" s="1"/>
  <c r="OA33" i="1" a="1"/>
  <c r="OA33" i="1" s="1"/>
  <c r="NS48" i="1" a="1"/>
  <c r="NS48" i="1" s="1"/>
  <c r="NS49" i="1" s="1" a="1"/>
  <c r="NS49" i="1" s="1"/>
  <c r="NS22" i="1" a="1"/>
  <c r="NS22" i="1" s="1"/>
  <c r="NS23" i="1" a="1"/>
  <c r="NS23" i="1" s="1"/>
  <c r="NS38" i="1" a="1"/>
  <c r="NS38" i="1" s="1"/>
  <c r="NS47" i="1" a="1"/>
  <c r="NS47" i="1" s="1"/>
  <c r="NS34" i="1" a="1"/>
  <c r="NS34" i="1" s="1"/>
  <c r="NS32" i="1" a="1"/>
  <c r="NS32" i="1" s="1"/>
  <c r="NS46" i="1" a="1"/>
  <c r="NS46" i="1" s="1"/>
  <c r="NS27" i="1" a="1"/>
  <c r="NS27" i="1" s="1"/>
  <c r="NS29" i="1" a="1"/>
  <c r="NS29" i="1" s="1"/>
  <c r="NS33" i="1" a="1"/>
  <c r="NS33" i="1" s="1"/>
  <c r="NS24" i="1" a="1"/>
  <c r="NS24" i="1" s="1"/>
  <c r="NS40" i="1" a="1"/>
  <c r="NS40" i="1" s="1"/>
  <c r="NS44" i="1" a="1"/>
  <c r="NS44" i="1" s="1"/>
  <c r="NS45" i="1" a="1"/>
  <c r="NS45" i="1" s="1"/>
  <c r="NS25" i="1" a="1"/>
  <c r="NS25" i="1" s="1"/>
  <c r="NS30" i="1" a="1"/>
  <c r="NS30" i="1" s="1"/>
  <c r="NS26" i="1" a="1"/>
  <c r="NS26" i="1" s="1"/>
  <c r="NS35" i="1" a="1"/>
  <c r="NS35" i="1" s="1"/>
  <c r="NS31" i="1" a="1"/>
  <c r="NS31" i="1" s="1"/>
  <c r="NS41" i="1" a="1"/>
  <c r="NS41" i="1" s="1"/>
  <c r="NS28" i="1" a="1"/>
  <c r="NS28" i="1" s="1"/>
  <c r="NS39" i="1" a="1"/>
  <c r="NS39" i="1" s="1"/>
  <c r="MM48" i="1" a="1"/>
  <c r="MM48" i="1" s="1"/>
  <c r="MM49" i="1" s="1" a="1"/>
  <c r="MM49" i="1" s="1"/>
  <c r="MM23" i="1" a="1"/>
  <c r="MM23" i="1" s="1"/>
  <c r="MM22" i="1" a="1"/>
  <c r="MM22" i="1" s="1"/>
  <c r="MM26" i="1" a="1"/>
  <c r="MM26" i="1" s="1"/>
  <c r="MM33" i="1" a="1"/>
  <c r="MM33" i="1" s="1"/>
  <c r="MM34" i="1" a="1"/>
  <c r="MM34" i="1" s="1"/>
  <c r="MM38" i="1" a="1"/>
  <c r="MM38" i="1" s="1"/>
  <c r="MM41" i="1" a="1"/>
  <c r="MM41" i="1" s="1"/>
  <c r="MM30" i="1" a="1"/>
  <c r="MM30" i="1" s="1"/>
  <c r="MM27" i="1" a="1"/>
  <c r="MM27" i="1" s="1"/>
  <c r="MM45" i="1" a="1"/>
  <c r="MM45" i="1" s="1"/>
  <c r="MM28" i="1" a="1"/>
  <c r="MM28" i="1" s="1"/>
  <c r="MM24" i="1" a="1"/>
  <c r="MM24" i="1" s="1"/>
  <c r="MM47" i="1" a="1"/>
  <c r="MM47" i="1" s="1"/>
  <c r="MM39" i="1" a="1"/>
  <c r="MM39" i="1" s="1"/>
  <c r="MM31" i="1" a="1"/>
  <c r="MM31" i="1" s="1"/>
  <c r="MM32" i="1" a="1"/>
  <c r="MM32" i="1" s="1"/>
  <c r="MM44" i="1" a="1"/>
  <c r="MM44" i="1" s="1"/>
  <c r="MM25" i="1" a="1"/>
  <c r="MM25" i="1" s="1"/>
  <c r="MM29" i="1" a="1"/>
  <c r="MM29" i="1" s="1"/>
  <c r="MM35" i="1" a="1"/>
  <c r="MM35" i="1" s="1"/>
  <c r="MM46" i="1" a="1"/>
  <c r="MM46" i="1" s="1"/>
  <c r="MM40" i="1" a="1"/>
  <c r="MM40" i="1" s="1"/>
  <c r="OE48" i="1" a="1"/>
  <c r="OE48" i="1" s="1"/>
  <c r="OE49" i="1" s="1" a="1"/>
  <c r="OE49" i="1" s="1"/>
  <c r="OE22" i="1" a="1"/>
  <c r="OE22" i="1" s="1"/>
  <c r="OE23" i="1" a="1"/>
  <c r="OE23" i="1" s="1"/>
  <c r="OE35" i="1" a="1"/>
  <c r="OE35" i="1" s="1"/>
  <c r="OE44" i="1" a="1"/>
  <c r="OE44" i="1" s="1"/>
  <c r="OE28" i="1" a="1"/>
  <c r="OE28" i="1" s="1"/>
  <c r="OE24" i="1" a="1"/>
  <c r="OE24" i="1" s="1"/>
  <c r="OE41" i="1" a="1"/>
  <c r="OE41" i="1" s="1"/>
  <c r="OE45" i="1" a="1"/>
  <c r="OE45" i="1" s="1"/>
  <c r="OE25" i="1" a="1"/>
  <c r="OE25" i="1" s="1"/>
  <c r="OE40" i="1" a="1"/>
  <c r="OE40" i="1" s="1"/>
  <c r="OE46" i="1" a="1"/>
  <c r="OE46" i="1" s="1"/>
  <c r="OE29" i="1" a="1"/>
  <c r="OE29" i="1" s="1"/>
  <c r="OE32" i="1" a="1"/>
  <c r="OE32" i="1" s="1"/>
  <c r="OE26" i="1" a="1"/>
  <c r="OE26" i="1" s="1"/>
  <c r="OE33" i="1" a="1"/>
  <c r="OE33" i="1" s="1"/>
  <c r="OE31" i="1" a="1"/>
  <c r="OE31" i="1" s="1"/>
  <c r="OE34" i="1" a="1"/>
  <c r="OE34" i="1" s="1"/>
  <c r="OE30" i="1" a="1"/>
  <c r="OE30" i="1" s="1"/>
  <c r="OE27" i="1" a="1"/>
  <c r="OE27" i="1" s="1"/>
  <c r="OE38" i="1" a="1"/>
  <c r="OE38" i="1" s="1"/>
  <c r="OE39" i="1" a="1"/>
  <c r="OE39" i="1" s="1"/>
  <c r="OE47" i="1" a="1"/>
  <c r="OE47" i="1" s="1"/>
  <c r="OX48" i="1" a="1"/>
  <c r="OX48" i="1" s="1"/>
  <c r="OX49" i="1" s="1" a="1"/>
  <c r="OX49" i="1" s="1"/>
  <c r="OX23" i="1" a="1"/>
  <c r="OX23" i="1" s="1"/>
  <c r="OX22" i="1" a="1"/>
  <c r="OX22" i="1" s="1"/>
  <c r="OX35" i="1" a="1"/>
  <c r="OX35" i="1" s="1"/>
  <c r="OX34" i="1" a="1"/>
  <c r="OX34" i="1" s="1"/>
  <c r="OX38" i="1" a="1"/>
  <c r="OX38" i="1" s="1"/>
  <c r="OX45" i="1" a="1"/>
  <c r="OX45" i="1" s="1"/>
  <c r="OX25" i="1" a="1"/>
  <c r="OX25" i="1" s="1"/>
  <c r="OX33" i="1" a="1"/>
  <c r="OX33" i="1" s="1"/>
  <c r="OX24" i="1" a="1"/>
  <c r="OX24" i="1" s="1"/>
  <c r="OX27" i="1" a="1"/>
  <c r="OX27" i="1" s="1"/>
  <c r="OX30" i="1" a="1"/>
  <c r="OX30" i="1" s="1"/>
  <c r="OX47" i="1" a="1"/>
  <c r="OX47" i="1" s="1"/>
  <c r="OX41" i="1" a="1"/>
  <c r="OX41" i="1" s="1"/>
  <c r="OX39" i="1" a="1"/>
  <c r="OX39" i="1" s="1"/>
  <c r="OX28" i="1" a="1"/>
  <c r="OX28" i="1" s="1"/>
  <c r="OX44" i="1" a="1"/>
  <c r="OX44" i="1" s="1"/>
  <c r="OX46" i="1" a="1"/>
  <c r="OX46" i="1" s="1"/>
  <c r="OX29" i="1" a="1"/>
  <c r="OX29" i="1" s="1"/>
  <c r="OX32" i="1" a="1"/>
  <c r="OX32" i="1" s="1"/>
  <c r="OX31" i="1" a="1"/>
  <c r="OX31" i="1" s="1"/>
  <c r="OX26" i="1" a="1"/>
  <c r="OX26" i="1" s="1"/>
  <c r="OX40" i="1" a="1"/>
  <c r="OX40" i="1" s="1"/>
  <c r="OU48" i="1" a="1"/>
  <c r="OU48" i="1" s="1"/>
  <c r="OU49" i="1" s="1" a="1"/>
  <c r="OU49" i="1" s="1"/>
  <c r="OU23" i="1" a="1"/>
  <c r="OU23" i="1" s="1"/>
  <c r="OU22" i="1" a="1"/>
  <c r="OU22" i="1" s="1"/>
  <c r="OU35" i="1" a="1"/>
  <c r="OU35" i="1" s="1"/>
  <c r="OU25" i="1" a="1"/>
  <c r="OU25" i="1" s="1"/>
  <c r="OU28" i="1" a="1"/>
  <c r="OU28" i="1" s="1"/>
  <c r="OU24" i="1" a="1"/>
  <c r="OU24" i="1" s="1"/>
  <c r="OU41" i="1" a="1"/>
  <c r="OU41" i="1" s="1"/>
  <c r="OU26" i="1" a="1"/>
  <c r="OU26" i="1" s="1"/>
  <c r="OU34" i="1" a="1"/>
  <c r="OU34" i="1" s="1"/>
  <c r="OU45" i="1" a="1"/>
  <c r="OU45" i="1" s="1"/>
  <c r="OU32" i="1" a="1"/>
  <c r="OU32" i="1" s="1"/>
  <c r="OU29" i="1" a="1"/>
  <c r="OU29" i="1" s="1"/>
  <c r="OU46" i="1" a="1"/>
  <c r="OU46" i="1" s="1"/>
  <c r="OU33" i="1" a="1"/>
  <c r="OU33" i="1" s="1"/>
  <c r="OU38" i="1" a="1"/>
  <c r="OU38" i="1" s="1"/>
  <c r="OU31" i="1" a="1"/>
  <c r="OU31" i="1" s="1"/>
  <c r="OU30" i="1" a="1"/>
  <c r="OU30" i="1" s="1"/>
  <c r="OU27" i="1" a="1"/>
  <c r="OU27" i="1" s="1"/>
  <c r="OU47" i="1" a="1"/>
  <c r="OU47" i="1" s="1"/>
  <c r="OU39" i="1" a="1"/>
  <c r="OU39" i="1" s="1"/>
  <c r="OU44" i="1" a="1"/>
  <c r="OU44" i="1" s="1"/>
  <c r="OU40" i="1" a="1"/>
  <c r="OU40" i="1" s="1"/>
  <c r="NG48" i="1" a="1"/>
  <c r="NG48" i="1" s="1"/>
  <c r="NG49" i="1" s="1" a="1"/>
  <c r="NG49" i="1" s="1"/>
  <c r="NG23" i="1" a="1"/>
  <c r="NG23" i="1" s="1"/>
  <c r="NG22" i="1" a="1"/>
  <c r="NG22" i="1" s="1"/>
  <c r="NG33" i="1" a="1"/>
  <c r="NG33" i="1" s="1"/>
  <c r="NG45" i="1" a="1"/>
  <c r="NG45" i="1" s="1"/>
  <c r="NG29" i="1" a="1"/>
  <c r="NG29" i="1" s="1"/>
  <c r="NG26" i="1" a="1"/>
  <c r="NG26" i="1" s="1"/>
  <c r="NG39" i="1" a="1"/>
  <c r="NG39" i="1" s="1"/>
  <c r="NG25" i="1" a="1"/>
  <c r="NG25" i="1" s="1"/>
  <c r="NG34" i="1" a="1"/>
  <c r="NG34" i="1" s="1"/>
  <c r="NG31" i="1" a="1"/>
  <c r="NG31" i="1" s="1"/>
  <c r="NG27" i="1" a="1"/>
  <c r="NG27" i="1" s="1"/>
  <c r="NG46" i="1" a="1"/>
  <c r="NG46" i="1" s="1"/>
  <c r="NG24" i="1" a="1"/>
  <c r="NG24" i="1" s="1"/>
  <c r="NG44" i="1" a="1"/>
  <c r="NG44" i="1" s="1"/>
  <c r="NG32" i="1" a="1"/>
  <c r="NG32" i="1" s="1"/>
  <c r="NG35" i="1" a="1"/>
  <c r="NG35" i="1" s="1"/>
  <c r="NG28" i="1" a="1"/>
  <c r="NG28" i="1" s="1"/>
  <c r="NG38" i="1" a="1"/>
  <c r="NG38" i="1" s="1"/>
  <c r="NG30" i="1" a="1"/>
  <c r="NG30" i="1" s="1"/>
  <c r="NG47" i="1" a="1"/>
  <c r="NG47" i="1" s="1"/>
  <c r="NG40" i="1" a="1"/>
  <c r="NG40" i="1" s="1"/>
  <c r="NG41" i="1" a="1"/>
  <c r="NG41" i="1" s="1"/>
  <c r="MG48" i="1" a="1"/>
  <c r="MG48" i="1" s="1"/>
  <c r="MG49" i="1" s="1" a="1"/>
  <c r="MG49" i="1" s="1"/>
  <c r="MG22" i="1" a="1"/>
  <c r="MG22" i="1" s="1"/>
  <c r="MG23" i="1" a="1"/>
  <c r="MG23" i="1" s="1"/>
  <c r="MG32" i="1" a="1"/>
  <c r="MG32" i="1" s="1"/>
  <c r="MG26" i="1" a="1"/>
  <c r="MG26" i="1" s="1"/>
  <c r="MG41" i="1" a="1"/>
  <c r="MG41" i="1" s="1"/>
  <c r="MG38" i="1" a="1"/>
  <c r="MG38" i="1" s="1"/>
  <c r="MG28" i="1" a="1"/>
  <c r="MG28" i="1" s="1"/>
  <c r="MG40" i="1" a="1"/>
  <c r="MG40" i="1" s="1"/>
  <c r="MG30" i="1" a="1"/>
  <c r="MG30" i="1" s="1"/>
  <c r="MG45" i="1" a="1"/>
  <c r="MG45" i="1" s="1"/>
  <c r="MG46" i="1" a="1"/>
  <c r="MG46" i="1" s="1"/>
  <c r="MG24" i="1" a="1"/>
  <c r="MG24" i="1" s="1"/>
  <c r="MG29" i="1" a="1"/>
  <c r="MG29" i="1" s="1"/>
  <c r="MG47" i="1" a="1"/>
  <c r="MG47" i="1" s="1"/>
  <c r="MG39" i="1" a="1"/>
  <c r="MG39" i="1" s="1"/>
  <c r="MG27" i="1" a="1"/>
  <c r="MG27" i="1" s="1"/>
  <c r="MG35" i="1" a="1"/>
  <c r="MG35" i="1" s="1"/>
  <c r="MG44" i="1" a="1"/>
  <c r="MG44" i="1" s="1"/>
  <c r="MG25" i="1" a="1"/>
  <c r="MG25" i="1" s="1"/>
  <c r="MG33" i="1" a="1"/>
  <c r="MG33" i="1" s="1"/>
  <c r="MG31" i="1" a="1"/>
  <c r="MG31" i="1" s="1"/>
  <c r="MG34" i="1" a="1"/>
  <c r="MG34" i="1" s="1"/>
  <c r="NV48" i="1" a="1"/>
  <c r="NV48" i="1" s="1"/>
  <c r="NV49" i="1" s="1" a="1"/>
  <c r="NV49" i="1" s="1"/>
  <c r="NV23" i="1" a="1"/>
  <c r="NV23" i="1" s="1"/>
  <c r="NV22" i="1" a="1"/>
  <c r="NV22" i="1" s="1"/>
  <c r="NV29" i="1" a="1"/>
  <c r="NV29" i="1" s="1"/>
  <c r="NV45" i="1" a="1"/>
  <c r="NV45" i="1" s="1"/>
  <c r="NV47" i="1" a="1"/>
  <c r="NV47" i="1" s="1"/>
  <c r="NV38" i="1" a="1"/>
  <c r="NV38" i="1" s="1"/>
  <c r="NV25" i="1" a="1"/>
  <c r="NV25" i="1" s="1"/>
  <c r="NV26" i="1" a="1"/>
  <c r="NV26" i="1" s="1"/>
  <c r="NV34" i="1" a="1"/>
  <c r="NV34" i="1" s="1"/>
  <c r="NV24" i="1" a="1"/>
  <c r="NV24" i="1" s="1"/>
  <c r="NV30" i="1" a="1"/>
  <c r="NV30" i="1" s="1"/>
  <c r="NV33" i="1" a="1"/>
  <c r="NV33" i="1" s="1"/>
  <c r="NV41" i="1" a="1"/>
  <c r="NV41" i="1" s="1"/>
  <c r="NV39" i="1" a="1"/>
  <c r="NV39" i="1" s="1"/>
  <c r="NV31" i="1" a="1"/>
  <c r="NV31" i="1" s="1"/>
  <c r="NV27" i="1" a="1"/>
  <c r="NV27" i="1" s="1"/>
  <c r="NV28" i="1" a="1"/>
  <c r="NV28" i="1" s="1"/>
  <c r="NV46" i="1" a="1"/>
  <c r="NV46" i="1" s="1"/>
  <c r="NV44" i="1" a="1"/>
  <c r="NV44" i="1" s="1"/>
  <c r="NV40" i="1" a="1"/>
  <c r="NV40" i="1" s="1"/>
  <c r="NV32" i="1" a="1"/>
  <c r="NV32" i="1" s="1"/>
  <c r="NV35" i="1" a="1"/>
  <c r="NV35" i="1" s="1"/>
  <c r="NB48" i="1" a="1"/>
  <c r="NB48" i="1" s="1"/>
  <c r="NB49" i="1" s="1" a="1"/>
  <c r="NB49" i="1" s="1"/>
  <c r="NB23" i="1" a="1"/>
  <c r="NB23" i="1" s="1"/>
  <c r="NB22" i="1" a="1"/>
  <c r="NB22" i="1" s="1"/>
  <c r="NB46" i="1" a="1"/>
  <c r="NB46" i="1" s="1"/>
  <c r="NB35" i="1" a="1"/>
  <c r="NB35" i="1" s="1"/>
  <c r="NB24" i="1" a="1"/>
  <c r="NB24" i="1" s="1"/>
  <c r="NB30" i="1" a="1"/>
  <c r="NB30" i="1" s="1"/>
  <c r="NB32" i="1" a="1"/>
  <c r="NB32" i="1" s="1"/>
  <c r="NB47" i="1" a="1"/>
  <c r="NB47" i="1" s="1"/>
  <c r="NB40" i="1" a="1"/>
  <c r="NB40" i="1" s="1"/>
  <c r="NB28" i="1" a="1"/>
  <c r="NB28" i="1" s="1"/>
  <c r="NB45" i="1" a="1"/>
  <c r="NB45" i="1" s="1"/>
  <c r="NB25" i="1" a="1"/>
  <c r="NB25" i="1" s="1"/>
  <c r="NB39" i="1" a="1"/>
  <c r="NB39" i="1" s="1"/>
  <c r="NB34" i="1" a="1"/>
  <c r="NB34" i="1" s="1"/>
  <c r="NB31" i="1" a="1"/>
  <c r="NB31" i="1" s="1"/>
  <c r="NB27" i="1" a="1"/>
  <c r="NB27" i="1" s="1"/>
  <c r="NB26" i="1" a="1"/>
  <c r="NB26" i="1" s="1"/>
  <c r="NB29" i="1" a="1"/>
  <c r="NB29" i="1" s="1"/>
  <c r="NB41" i="1" a="1"/>
  <c r="NB41" i="1" s="1"/>
  <c r="NB33" i="1" a="1"/>
  <c r="NB33" i="1" s="1"/>
  <c r="NB44" i="1" a="1"/>
  <c r="NB44" i="1" s="1"/>
  <c r="NB38" i="1" a="1"/>
  <c r="NB38" i="1" s="1"/>
  <c r="OJ48" i="1" a="1"/>
  <c r="OJ48" i="1" s="1"/>
  <c r="OJ49" i="1" s="1" a="1"/>
  <c r="OJ49" i="1" s="1"/>
  <c r="OJ23" i="1" a="1"/>
  <c r="OJ23" i="1" s="1"/>
  <c r="OJ22" i="1" a="1"/>
  <c r="OJ22" i="1" s="1"/>
  <c r="OJ41" i="1" a="1"/>
  <c r="OJ41" i="1" s="1"/>
  <c r="OJ38" i="1" a="1"/>
  <c r="OJ38" i="1" s="1"/>
  <c r="OJ40" i="1" a="1"/>
  <c r="OJ40" i="1" s="1"/>
  <c r="OJ35" i="1" a="1"/>
  <c r="OJ35" i="1" s="1"/>
  <c r="OJ28" i="1" a="1"/>
  <c r="OJ28" i="1" s="1"/>
  <c r="OJ24" i="1" a="1"/>
  <c r="OJ24" i="1" s="1"/>
  <c r="OJ39" i="1" a="1"/>
  <c r="OJ39" i="1" s="1"/>
  <c r="OJ45" i="1" a="1"/>
  <c r="OJ45" i="1" s="1"/>
  <c r="OJ34" i="1" a="1"/>
  <c r="OJ34" i="1" s="1"/>
  <c r="OJ46" i="1" a="1"/>
  <c r="OJ46" i="1" s="1"/>
  <c r="OJ31" i="1" a="1"/>
  <c r="OJ31" i="1" s="1"/>
  <c r="OJ26" i="1" a="1"/>
  <c r="OJ26" i="1" s="1"/>
  <c r="OJ44" i="1" a="1"/>
  <c r="OJ44" i="1" s="1"/>
  <c r="OJ29" i="1" a="1"/>
  <c r="OJ29" i="1" s="1"/>
  <c r="OJ47" i="1" a="1"/>
  <c r="OJ47" i="1" s="1"/>
  <c r="OJ32" i="1" a="1"/>
  <c r="OJ32" i="1" s="1"/>
  <c r="OJ27" i="1" a="1"/>
  <c r="OJ27" i="1" s="1"/>
  <c r="OJ25" i="1" a="1"/>
  <c r="OJ25" i="1" s="1"/>
  <c r="OJ33" i="1" a="1"/>
  <c r="OJ33" i="1" s="1"/>
  <c r="OJ30" i="1" a="1"/>
  <c r="OJ30" i="1" s="1"/>
  <c r="MR48" i="1" a="1"/>
  <c r="MR48" i="1" s="1"/>
  <c r="MR49" i="1" s="1" a="1"/>
  <c r="MR49" i="1" s="1"/>
  <c r="MR23" i="1" a="1"/>
  <c r="MR23" i="1" s="1"/>
  <c r="MR22" i="1" a="1"/>
  <c r="MR22" i="1" s="1"/>
  <c r="MR28" i="1" a="1"/>
  <c r="MR28" i="1" s="1"/>
  <c r="MR24" i="1" a="1"/>
  <c r="MR24" i="1" s="1"/>
  <c r="MR41" i="1" a="1"/>
  <c r="MR41" i="1" s="1"/>
  <c r="MR38" i="1" a="1"/>
  <c r="MR38" i="1" s="1"/>
  <c r="MR45" i="1" a="1"/>
  <c r="MR45" i="1" s="1"/>
  <c r="MR29" i="1" a="1"/>
  <c r="MR29" i="1" s="1"/>
  <c r="MR47" i="1" a="1"/>
  <c r="MR47" i="1" s="1"/>
  <c r="MR33" i="1" a="1"/>
  <c r="MR33" i="1" s="1"/>
  <c r="MR34" i="1" a="1"/>
  <c r="MR34" i="1" s="1"/>
  <c r="MR46" i="1" a="1"/>
  <c r="MR46" i="1" s="1"/>
  <c r="MR26" i="1" a="1"/>
  <c r="MR26" i="1" s="1"/>
  <c r="MR44" i="1" a="1"/>
  <c r="MR44" i="1" s="1"/>
  <c r="MR30" i="1" a="1"/>
  <c r="MR30" i="1" s="1"/>
  <c r="MR32" i="1" a="1"/>
  <c r="MR32" i="1" s="1"/>
  <c r="MR39" i="1" a="1"/>
  <c r="MR39" i="1" s="1"/>
  <c r="MR31" i="1" a="1"/>
  <c r="MR31" i="1" s="1"/>
  <c r="MR27" i="1" a="1"/>
  <c r="MR27" i="1" s="1"/>
  <c r="MR25" i="1" a="1"/>
  <c r="MR25" i="1" s="1"/>
  <c r="MR40" i="1" a="1"/>
  <c r="MR40" i="1" s="1"/>
  <c r="MR35" i="1" a="1"/>
  <c r="MR35" i="1" s="1"/>
  <c r="MT48" i="1" a="1"/>
  <c r="MT48" i="1" s="1"/>
  <c r="MT49" i="1" s="1" a="1"/>
  <c r="MT49" i="1" s="1"/>
  <c r="MT23" i="1" a="1"/>
  <c r="MT23" i="1" s="1"/>
  <c r="MT22" i="1" a="1"/>
  <c r="MT22" i="1" s="1"/>
  <c r="MT35" i="1" a="1"/>
  <c r="MT35" i="1" s="1"/>
  <c r="MT27" i="1" a="1"/>
  <c r="MT27" i="1" s="1"/>
  <c r="MT29" i="1" a="1"/>
  <c r="MT29" i="1" s="1"/>
  <c r="MT34" i="1" a="1"/>
  <c r="MT34" i="1" s="1"/>
  <c r="MT47" i="1" a="1"/>
  <c r="MT47" i="1" s="1"/>
  <c r="MT44" i="1" a="1"/>
  <c r="MT44" i="1" s="1"/>
  <c r="MT30" i="1" a="1"/>
  <c r="MT30" i="1" s="1"/>
  <c r="MT40" i="1" a="1"/>
  <c r="MT40" i="1" s="1"/>
  <c r="MT38" i="1" a="1"/>
  <c r="MT38" i="1" s="1"/>
  <c r="MT25" i="1" a="1"/>
  <c r="MT25" i="1" s="1"/>
  <c r="MT39" i="1" a="1"/>
  <c r="MT39" i="1" s="1"/>
  <c r="MT33" i="1" a="1"/>
  <c r="MT33" i="1" s="1"/>
  <c r="MT31" i="1" a="1"/>
  <c r="MT31" i="1" s="1"/>
  <c r="MT41" i="1" a="1"/>
  <c r="MT41" i="1" s="1"/>
  <c r="MT45" i="1" a="1"/>
  <c r="MT45" i="1" s="1"/>
  <c r="MT24" i="1" a="1"/>
  <c r="MT24" i="1" s="1"/>
  <c r="MT32" i="1" a="1"/>
  <c r="MT32" i="1" s="1"/>
  <c r="MT26" i="1" a="1"/>
  <c r="MT26" i="1" s="1"/>
  <c r="MT46" i="1" a="1"/>
  <c r="MT46" i="1" s="1"/>
  <c r="MT28" i="1" a="1"/>
  <c r="MT28" i="1" s="1"/>
  <c r="NP48" i="1" a="1"/>
  <c r="NP48" i="1" s="1"/>
  <c r="NP49" i="1" s="1" a="1"/>
  <c r="NP49" i="1" s="1"/>
  <c r="NP23" i="1" a="1"/>
  <c r="NP23" i="1" s="1"/>
  <c r="NP22" i="1" a="1"/>
  <c r="NP22" i="1" s="1"/>
  <c r="NP38" i="1" a="1"/>
  <c r="NP38" i="1" s="1"/>
  <c r="NP34" i="1" a="1"/>
  <c r="NP34" i="1" s="1"/>
  <c r="NP31" i="1" a="1"/>
  <c r="NP31" i="1" s="1"/>
  <c r="NP41" i="1" a="1"/>
  <c r="NP41" i="1" s="1"/>
  <c r="NP44" i="1" a="1"/>
  <c r="NP44" i="1" s="1"/>
  <c r="NP28" i="1" a="1"/>
  <c r="NP28" i="1" s="1"/>
  <c r="NP24" i="1" a="1"/>
  <c r="NP24" i="1" s="1"/>
  <c r="NP35" i="1" a="1"/>
  <c r="NP35" i="1" s="1"/>
  <c r="NP26" i="1" a="1"/>
  <c r="NP26" i="1" s="1"/>
  <c r="NP46" i="1" a="1"/>
  <c r="NP46" i="1" s="1"/>
  <c r="NP30" i="1" a="1"/>
  <c r="NP30" i="1" s="1"/>
  <c r="NP40" i="1" a="1"/>
  <c r="NP40" i="1" s="1"/>
  <c r="NP29" i="1" a="1"/>
  <c r="NP29" i="1" s="1"/>
  <c r="NP47" i="1" a="1"/>
  <c r="NP47" i="1" s="1"/>
  <c r="NP32" i="1" a="1"/>
  <c r="NP32" i="1" s="1"/>
  <c r="NP45" i="1" a="1"/>
  <c r="NP45" i="1" s="1"/>
  <c r="NP25" i="1" a="1"/>
  <c r="NP25" i="1" s="1"/>
  <c r="NP27" i="1" a="1"/>
  <c r="NP27" i="1" s="1"/>
  <c r="NP33" i="1" a="1"/>
  <c r="NP33" i="1" s="1"/>
  <c r="NP39" i="1" a="1"/>
  <c r="NP39" i="1" s="1"/>
  <c r="MN48" i="1" a="1"/>
  <c r="MN48" i="1" s="1"/>
  <c r="MN49" i="1" s="1" a="1"/>
  <c r="MN49" i="1" s="1"/>
  <c r="MN22" i="1" a="1"/>
  <c r="MN22" i="1" s="1"/>
  <c r="MN23" i="1" a="1"/>
  <c r="MN23" i="1" s="1"/>
  <c r="MN45" i="1" a="1"/>
  <c r="MN45" i="1" s="1"/>
  <c r="MN40" i="1" a="1"/>
  <c r="MN40" i="1" s="1"/>
  <c r="MN44" i="1" a="1"/>
  <c r="MN44" i="1" s="1"/>
  <c r="MN41" i="1" a="1"/>
  <c r="MN41" i="1" s="1"/>
  <c r="MN24" i="1" a="1"/>
  <c r="MN24" i="1" s="1"/>
  <c r="MN39" i="1" a="1"/>
  <c r="MN39" i="1" s="1"/>
  <c r="MN38" i="1" a="1"/>
  <c r="MN38" i="1" s="1"/>
  <c r="MN33" i="1" a="1"/>
  <c r="MN33" i="1" s="1"/>
  <c r="MN28" i="1" a="1"/>
  <c r="MN28" i="1" s="1"/>
  <c r="MN34" i="1" a="1"/>
  <c r="MN34" i="1" s="1"/>
  <c r="MN31" i="1" a="1"/>
  <c r="MN31" i="1" s="1"/>
  <c r="MN27" i="1" a="1"/>
  <c r="MN27" i="1" s="1"/>
  <c r="MN47" i="1" a="1"/>
  <c r="MN47" i="1" s="1"/>
  <c r="MN46" i="1" a="1"/>
  <c r="MN46" i="1" s="1"/>
  <c r="MN32" i="1" a="1"/>
  <c r="MN32" i="1" s="1"/>
  <c r="MN25" i="1" a="1"/>
  <c r="MN25" i="1" s="1"/>
  <c r="MN29" i="1" a="1"/>
  <c r="MN29" i="1" s="1"/>
  <c r="MN35" i="1" a="1"/>
  <c r="MN35" i="1" s="1"/>
  <c r="MN30" i="1" a="1"/>
  <c r="MN30" i="1" s="1"/>
  <c r="MN26" i="1" a="1"/>
  <c r="MN26" i="1" s="1"/>
  <c r="NL48" i="1" a="1"/>
  <c r="NL48" i="1" s="1"/>
  <c r="NL49" i="1" s="1" a="1"/>
  <c r="NL49" i="1" s="1"/>
  <c r="NL23" i="1" a="1"/>
  <c r="NL23" i="1" s="1"/>
  <c r="NL22" i="1" a="1"/>
  <c r="NL22" i="1" s="1"/>
  <c r="NL39" i="1" a="1"/>
  <c r="NL39" i="1" s="1"/>
  <c r="NL25" i="1" a="1"/>
  <c r="NL25" i="1" s="1"/>
  <c r="NL45" i="1" a="1"/>
  <c r="NL45" i="1" s="1"/>
  <c r="NL26" i="1" a="1"/>
  <c r="NL26" i="1" s="1"/>
  <c r="NL29" i="1" a="1"/>
  <c r="NL29" i="1" s="1"/>
  <c r="NL46" i="1" a="1"/>
  <c r="NL46" i="1" s="1"/>
  <c r="NL41" i="1" a="1"/>
  <c r="NL41" i="1" s="1"/>
  <c r="NL32" i="1" a="1"/>
  <c r="NL32" i="1" s="1"/>
  <c r="NL31" i="1" a="1"/>
  <c r="NL31" i="1" s="1"/>
  <c r="NL27" i="1" a="1"/>
  <c r="NL27" i="1" s="1"/>
  <c r="NL34" i="1" a="1"/>
  <c r="NL34" i="1" s="1"/>
  <c r="NL30" i="1" a="1"/>
  <c r="NL30" i="1" s="1"/>
  <c r="NL47" i="1" a="1"/>
  <c r="NL47" i="1" s="1"/>
  <c r="NL44" i="1" a="1"/>
  <c r="NL44" i="1" s="1"/>
  <c r="NL40" i="1" a="1"/>
  <c r="NL40" i="1" s="1"/>
  <c r="NL35" i="1" a="1"/>
  <c r="NL35" i="1" s="1"/>
  <c r="NL33" i="1" a="1"/>
  <c r="NL33" i="1" s="1"/>
  <c r="NL38" i="1" a="1"/>
  <c r="NL38" i="1" s="1"/>
  <c r="NL28" i="1" a="1"/>
  <c r="NL28" i="1" s="1"/>
  <c r="NL24" i="1" a="1"/>
  <c r="NL24" i="1" s="1"/>
  <c r="OT48" i="1" a="1"/>
  <c r="OT48" i="1" s="1"/>
  <c r="OT49" i="1" s="1" a="1"/>
  <c r="OT49" i="1" s="1"/>
  <c r="OT22" i="1" a="1"/>
  <c r="OT22" i="1" s="1"/>
  <c r="OT23" i="1" a="1"/>
  <c r="OT23" i="1" s="1"/>
  <c r="OT31" i="1" a="1"/>
  <c r="OT31" i="1" s="1"/>
  <c r="OT25" i="1" a="1"/>
  <c r="OT25" i="1" s="1"/>
  <c r="OT44" i="1" a="1"/>
  <c r="OT44" i="1" s="1"/>
  <c r="OT40" i="1" a="1"/>
  <c r="OT40" i="1" s="1"/>
  <c r="OT34" i="1" a="1"/>
  <c r="OT34" i="1" s="1"/>
  <c r="OT41" i="1" a="1"/>
  <c r="OT41" i="1" s="1"/>
  <c r="OT26" i="1" a="1"/>
  <c r="OT26" i="1" s="1"/>
  <c r="OT38" i="1" a="1"/>
  <c r="OT38" i="1" s="1"/>
  <c r="OT29" i="1" a="1"/>
  <c r="OT29" i="1" s="1"/>
  <c r="OT28" i="1" a="1"/>
  <c r="OT28" i="1" s="1"/>
  <c r="OT24" i="1" a="1"/>
  <c r="OT24" i="1" s="1"/>
  <c r="OT27" i="1" a="1"/>
  <c r="OT27" i="1" s="1"/>
  <c r="OT33" i="1" a="1"/>
  <c r="OT33" i="1" s="1"/>
  <c r="OT45" i="1" a="1"/>
  <c r="OT45" i="1" s="1"/>
  <c r="OT32" i="1" a="1"/>
  <c r="OT32" i="1" s="1"/>
  <c r="OT30" i="1" a="1"/>
  <c r="OT30" i="1" s="1"/>
  <c r="OT35" i="1" a="1"/>
  <c r="OT35" i="1" s="1"/>
  <c r="OT47" i="1" a="1"/>
  <c r="OT47" i="1" s="1"/>
  <c r="OT39" i="1" a="1"/>
  <c r="OT39" i="1" s="1"/>
  <c r="OT46" i="1" a="1"/>
  <c r="OT46" i="1" s="1"/>
  <c r="MU48" i="1" a="1"/>
  <c r="MU48" i="1" s="1"/>
  <c r="MU49" i="1" s="1" a="1"/>
  <c r="MU49" i="1" s="1"/>
  <c r="MU23" i="1" a="1"/>
  <c r="MU23" i="1" s="1"/>
  <c r="MU22" i="1" a="1"/>
  <c r="MU22" i="1" s="1"/>
  <c r="MU30" i="1" a="1"/>
  <c r="MU30" i="1" s="1"/>
  <c r="MU44" i="1" a="1"/>
  <c r="MU44" i="1" s="1"/>
  <c r="MU27" i="1" a="1"/>
  <c r="MU27" i="1" s="1"/>
  <c r="MU25" i="1" a="1"/>
  <c r="MU25" i="1" s="1"/>
  <c r="MU33" i="1" a="1"/>
  <c r="MU33" i="1" s="1"/>
  <c r="MU32" i="1" a="1"/>
  <c r="MU32" i="1" s="1"/>
  <c r="MU39" i="1" a="1"/>
  <c r="MU39" i="1" s="1"/>
  <c r="MU38" i="1" a="1"/>
  <c r="MU38" i="1" s="1"/>
  <c r="MU41" i="1" a="1"/>
  <c r="MU41" i="1" s="1"/>
  <c r="MU28" i="1" a="1"/>
  <c r="MU28" i="1" s="1"/>
  <c r="MU24" i="1" a="1"/>
  <c r="MU24" i="1" s="1"/>
  <c r="MU45" i="1" a="1"/>
  <c r="MU45" i="1" s="1"/>
  <c r="MU46" i="1" a="1"/>
  <c r="MU46" i="1" s="1"/>
  <c r="MU31" i="1" a="1"/>
  <c r="MU31" i="1" s="1"/>
  <c r="MU26" i="1" a="1"/>
  <c r="MU26" i="1" s="1"/>
  <c r="MU40" i="1" a="1"/>
  <c r="MU40" i="1" s="1"/>
  <c r="MU29" i="1" a="1"/>
  <c r="MU29" i="1" s="1"/>
  <c r="MU35" i="1" a="1"/>
  <c r="MU35" i="1" s="1"/>
  <c r="MU47" i="1" a="1"/>
  <c r="MU47" i="1" s="1"/>
  <c r="MU34" i="1" a="1"/>
  <c r="MU34" i="1" s="1"/>
  <c r="OY48" i="1" a="1"/>
  <c r="OY48" i="1" s="1"/>
  <c r="OY49" i="1" s="1" a="1"/>
  <c r="OY49" i="1" s="1"/>
  <c r="OY23" i="1" a="1"/>
  <c r="OY23" i="1" s="1"/>
  <c r="OY22" i="1" a="1"/>
  <c r="OY22" i="1" s="1"/>
  <c r="OY33" i="1" a="1"/>
  <c r="OY33" i="1" s="1"/>
  <c r="OY45" i="1" a="1"/>
  <c r="OY45" i="1" s="1"/>
  <c r="OY44" i="1" a="1"/>
  <c r="OY44" i="1" s="1"/>
  <c r="OY35" i="1" a="1"/>
  <c r="OY35" i="1" s="1"/>
  <c r="OY27" i="1" a="1"/>
  <c r="OY27" i="1" s="1"/>
  <c r="OY38" i="1" a="1"/>
  <c r="OY38" i="1" s="1"/>
  <c r="OY24" i="1" a="1"/>
  <c r="OY24" i="1" s="1"/>
  <c r="OY30" i="1" a="1"/>
  <c r="OY30" i="1" s="1"/>
  <c r="OY41" i="1" a="1"/>
  <c r="OY41" i="1" s="1"/>
  <c r="OY39" i="1" a="1"/>
  <c r="OY39" i="1" s="1"/>
  <c r="OY40" i="1" a="1"/>
  <c r="OY40" i="1" s="1"/>
  <c r="OY28" i="1" a="1"/>
  <c r="OY28" i="1" s="1"/>
  <c r="OY31" i="1" a="1"/>
  <c r="OY31" i="1" s="1"/>
  <c r="OY46" i="1" a="1"/>
  <c r="OY46" i="1" s="1"/>
  <c r="OY29" i="1" a="1"/>
  <c r="OY29" i="1" s="1"/>
  <c r="OY26" i="1" a="1"/>
  <c r="OY26" i="1" s="1"/>
  <c r="OY47" i="1" a="1"/>
  <c r="OY47" i="1" s="1"/>
  <c r="OY32" i="1" a="1"/>
  <c r="OY32" i="1" s="1"/>
  <c r="OY25" i="1" a="1"/>
  <c r="OY25" i="1" s="1"/>
  <c r="OY34" i="1" a="1"/>
  <c r="OY34" i="1" s="1"/>
  <c r="OB48" i="1" a="1"/>
  <c r="OB48" i="1" s="1"/>
  <c r="OB49" i="1" s="1" a="1"/>
  <c r="OB49" i="1" s="1"/>
  <c r="OB22" i="1" a="1"/>
  <c r="OB22" i="1" s="1"/>
  <c r="OB23" i="1" a="1"/>
  <c r="OB23" i="1" s="1"/>
  <c r="OB45" i="1" a="1"/>
  <c r="OB45" i="1" s="1"/>
  <c r="OB39" i="1" a="1"/>
  <c r="OB39" i="1" s="1"/>
  <c r="OB27" i="1" a="1"/>
  <c r="OB27" i="1" s="1"/>
  <c r="OB46" i="1" a="1"/>
  <c r="OB46" i="1" s="1"/>
  <c r="OB38" i="1" a="1"/>
  <c r="OB38" i="1" s="1"/>
  <c r="OB24" i="1" a="1"/>
  <c r="OB24" i="1" s="1"/>
  <c r="OB29" i="1" a="1"/>
  <c r="OB29" i="1" s="1"/>
  <c r="OB32" i="1" a="1"/>
  <c r="OB32" i="1" s="1"/>
  <c r="OB44" i="1" a="1"/>
  <c r="OB44" i="1" s="1"/>
  <c r="OB30" i="1" a="1"/>
  <c r="OB30" i="1" s="1"/>
  <c r="OB31" i="1" a="1"/>
  <c r="OB31" i="1" s="1"/>
  <c r="OB47" i="1" a="1"/>
  <c r="OB47" i="1" s="1"/>
  <c r="OB28" i="1" a="1"/>
  <c r="OB28" i="1" s="1"/>
  <c r="OB25" i="1" a="1"/>
  <c r="OB25" i="1" s="1"/>
  <c r="OB34" i="1" a="1"/>
  <c r="OB34" i="1" s="1"/>
  <c r="OB40" i="1" a="1"/>
  <c r="OB40" i="1" s="1"/>
  <c r="OB35" i="1" a="1"/>
  <c r="OB35" i="1" s="1"/>
  <c r="OB33" i="1" a="1"/>
  <c r="OB33" i="1" s="1"/>
  <c r="OB26" i="1" a="1"/>
  <c r="OB26" i="1" s="1"/>
  <c r="OB41" i="1" a="1"/>
  <c r="OB41" i="1" s="1"/>
  <c r="LH23" i="1" a="1"/>
  <c r="LH23" i="1" s="1"/>
  <c r="MH48" i="1" a="1"/>
  <c r="MH48" i="1" s="1"/>
  <c r="MH49" i="1" s="1" a="1"/>
  <c r="MH49" i="1" s="1"/>
  <c r="MH22" i="1" a="1"/>
  <c r="MH22" i="1" s="1"/>
  <c r="MH23" i="1" a="1"/>
  <c r="MH23" i="1" s="1"/>
  <c r="MH45" i="1" a="1"/>
  <c r="MH45" i="1" s="1"/>
  <c r="MH40" i="1" a="1"/>
  <c r="MH40" i="1" s="1"/>
  <c r="MH28" i="1" a="1"/>
  <c r="MH28" i="1" s="1"/>
  <c r="MH38" i="1" a="1"/>
  <c r="MH38" i="1" s="1"/>
  <c r="MH32" i="1" a="1"/>
  <c r="MH32" i="1" s="1"/>
  <c r="MH31" i="1" a="1"/>
  <c r="MH31" i="1" s="1"/>
  <c r="MH25" i="1" a="1"/>
  <c r="MH25" i="1" s="1"/>
  <c r="MH29" i="1" a="1"/>
  <c r="MH29" i="1" s="1"/>
  <c r="MH35" i="1" a="1"/>
  <c r="MH35" i="1" s="1"/>
  <c r="MH34" i="1" a="1"/>
  <c r="MH34" i="1" s="1"/>
  <c r="MH33" i="1" a="1"/>
  <c r="MH33" i="1" s="1"/>
  <c r="MH47" i="1" a="1"/>
  <c r="MH47" i="1" s="1"/>
  <c r="MH24" i="1" a="1"/>
  <c r="MH24" i="1" s="1"/>
  <c r="MH39" i="1" a="1"/>
  <c r="MH39" i="1" s="1"/>
  <c r="MH41" i="1" a="1"/>
  <c r="MH41" i="1" s="1"/>
  <c r="MH26" i="1" a="1"/>
  <c r="MH26" i="1" s="1"/>
  <c r="MH27" i="1" a="1"/>
  <c r="MH27" i="1" s="1"/>
  <c r="MH44" i="1" a="1"/>
  <c r="MH44" i="1" s="1"/>
  <c r="MH46" i="1" a="1"/>
  <c r="MH46" i="1" s="1"/>
  <c r="MH30" i="1" a="1"/>
  <c r="MH30" i="1" s="1"/>
  <c r="NW48" i="1" a="1"/>
  <c r="NW48" i="1" s="1"/>
  <c r="NW49" i="1" s="1" a="1"/>
  <c r="NW49" i="1" s="1"/>
  <c r="NW23" i="1" a="1"/>
  <c r="NW23" i="1" s="1"/>
  <c r="NW22" i="1" a="1"/>
  <c r="NW22" i="1" s="1"/>
  <c r="NW25" i="1" a="1"/>
  <c r="NW25" i="1" s="1"/>
  <c r="NW29" i="1" a="1"/>
  <c r="NW29" i="1" s="1"/>
  <c r="NW24" i="1" a="1"/>
  <c r="NW24" i="1" s="1"/>
  <c r="NW45" i="1" a="1"/>
  <c r="NW45" i="1" s="1"/>
  <c r="NW38" i="1" a="1"/>
  <c r="NW38" i="1" s="1"/>
  <c r="NW33" i="1" a="1"/>
  <c r="NW33" i="1" s="1"/>
  <c r="NW39" i="1" a="1"/>
  <c r="NW39" i="1" s="1"/>
  <c r="NW34" i="1" a="1"/>
  <c r="NW34" i="1" s="1"/>
  <c r="NW46" i="1" a="1"/>
  <c r="NW46" i="1" s="1"/>
  <c r="NW31" i="1" a="1"/>
  <c r="NW31" i="1" s="1"/>
  <c r="NW27" i="1" a="1"/>
  <c r="NW27" i="1" s="1"/>
  <c r="NW44" i="1" a="1"/>
  <c r="NW44" i="1" s="1"/>
  <c r="NW28" i="1" a="1"/>
  <c r="NW28" i="1" s="1"/>
  <c r="NW47" i="1" a="1"/>
  <c r="NW47" i="1" s="1"/>
  <c r="NW32" i="1" a="1"/>
  <c r="NW32" i="1" s="1"/>
  <c r="NW35" i="1" a="1"/>
  <c r="NW35" i="1" s="1"/>
  <c r="NW30" i="1" a="1"/>
  <c r="NW30" i="1" s="1"/>
  <c r="NW41" i="1" a="1"/>
  <c r="NW41" i="1" s="1"/>
  <c r="NW40" i="1" a="1"/>
  <c r="NW40" i="1" s="1"/>
  <c r="NW26" i="1" a="1"/>
  <c r="NW26" i="1" s="1"/>
  <c r="OF48" i="1" a="1"/>
  <c r="OF48" i="1" s="1"/>
  <c r="OF49" i="1" s="1" a="1"/>
  <c r="OF49" i="1" s="1"/>
  <c r="OF23" i="1" a="1"/>
  <c r="OF23" i="1" s="1"/>
  <c r="OF22" i="1" a="1"/>
  <c r="OF22" i="1" s="1"/>
  <c r="OF45" i="1" a="1"/>
  <c r="OF45" i="1" s="1"/>
  <c r="OF39" i="1" a="1"/>
  <c r="OF39" i="1" s="1"/>
  <c r="OF25" i="1" a="1"/>
  <c r="OF25" i="1" s="1"/>
  <c r="OF46" i="1" a="1"/>
  <c r="OF46" i="1" s="1"/>
  <c r="OF33" i="1" a="1"/>
  <c r="OF33" i="1" s="1"/>
  <c r="OF32" i="1" a="1"/>
  <c r="OF32" i="1" s="1"/>
  <c r="OF29" i="1" a="1"/>
  <c r="OF29" i="1" s="1"/>
  <c r="OF38" i="1" a="1"/>
  <c r="OF38" i="1" s="1"/>
  <c r="OF41" i="1" a="1"/>
  <c r="OF41" i="1" s="1"/>
  <c r="OF26" i="1" a="1"/>
  <c r="OF26" i="1" s="1"/>
  <c r="OF27" i="1" a="1"/>
  <c r="OF27" i="1" s="1"/>
  <c r="OF31" i="1" a="1"/>
  <c r="OF31" i="1" s="1"/>
  <c r="OF34" i="1" a="1"/>
  <c r="OF34" i="1" s="1"/>
  <c r="OF30" i="1" a="1"/>
  <c r="OF30" i="1" s="1"/>
  <c r="OF40" i="1" a="1"/>
  <c r="OF40" i="1" s="1"/>
  <c r="OF47" i="1" a="1"/>
  <c r="OF47" i="1" s="1"/>
  <c r="OF35" i="1" a="1"/>
  <c r="OF35" i="1" s="1"/>
  <c r="OF28" i="1" a="1"/>
  <c r="OF28" i="1" s="1"/>
  <c r="OF24" i="1" a="1"/>
  <c r="OF24" i="1" s="1"/>
  <c r="OF44" i="1" a="1"/>
  <c r="OF44" i="1" s="1"/>
  <c r="OM48" i="1" a="1"/>
  <c r="OM48" i="1" s="1"/>
  <c r="OM49" i="1" s="1" a="1"/>
  <c r="OM49" i="1" s="1"/>
  <c r="OM22" i="1" a="1"/>
  <c r="OM22" i="1" s="1"/>
  <c r="OM23" i="1" a="1"/>
  <c r="OM23" i="1" s="1"/>
  <c r="OM38" i="1" a="1"/>
  <c r="OM38" i="1" s="1"/>
  <c r="OM29" i="1" a="1"/>
  <c r="OM29" i="1" s="1"/>
  <c r="OM24" i="1" a="1"/>
  <c r="OM24" i="1" s="1"/>
  <c r="OM30" i="1" a="1"/>
  <c r="OM30" i="1" s="1"/>
  <c r="OM28" i="1" a="1"/>
  <c r="OM28" i="1" s="1"/>
  <c r="OM31" i="1" a="1"/>
  <c r="OM31" i="1" s="1"/>
  <c r="OM32" i="1" a="1"/>
  <c r="OM32" i="1" s="1"/>
  <c r="OM41" i="1" a="1"/>
  <c r="OM41" i="1" s="1"/>
  <c r="OM44" i="1" a="1"/>
  <c r="OM44" i="1" s="1"/>
  <c r="OM25" i="1" a="1"/>
  <c r="OM25" i="1" s="1"/>
  <c r="OM33" i="1" a="1"/>
  <c r="OM33" i="1" s="1"/>
  <c r="OM45" i="1" a="1"/>
  <c r="OM45" i="1" s="1"/>
  <c r="OM34" i="1" a="1"/>
  <c r="OM34" i="1" s="1"/>
  <c r="OM26" i="1" a="1"/>
  <c r="OM26" i="1" s="1"/>
  <c r="OM27" i="1" a="1"/>
  <c r="OM27" i="1" s="1"/>
  <c r="OM40" i="1" a="1"/>
  <c r="OM40" i="1" s="1"/>
  <c r="OM46" i="1" a="1"/>
  <c r="OM46" i="1" s="1"/>
  <c r="OM39" i="1" a="1"/>
  <c r="OM39" i="1" s="1"/>
  <c r="OM35" i="1" a="1"/>
  <c r="OM35" i="1" s="1"/>
  <c r="OM47" i="1" a="1"/>
  <c r="OM47" i="1" s="1"/>
  <c r="NC48" i="1" a="1"/>
  <c r="NC48" i="1" s="1"/>
  <c r="NC49" i="1" s="1" a="1"/>
  <c r="NC49" i="1" s="1"/>
  <c r="NC23" i="1" a="1"/>
  <c r="NC23" i="1" s="1"/>
  <c r="NC22" i="1" a="1"/>
  <c r="NC22" i="1" s="1"/>
  <c r="NC47" i="1" a="1"/>
  <c r="NC47" i="1" s="1"/>
  <c r="NC26" i="1" a="1"/>
  <c r="NC26" i="1" s="1"/>
  <c r="NC27" i="1" a="1"/>
  <c r="NC27" i="1" s="1"/>
  <c r="NC45" i="1" a="1"/>
  <c r="NC45" i="1" s="1"/>
  <c r="NC40" i="1" a="1"/>
  <c r="NC40" i="1" s="1"/>
  <c r="NC46" i="1" a="1"/>
  <c r="NC46" i="1" s="1"/>
  <c r="NC39" i="1" a="1"/>
  <c r="NC39" i="1" s="1"/>
  <c r="NC34" i="1" a="1"/>
  <c r="NC34" i="1" s="1"/>
  <c r="NC32" i="1" a="1"/>
  <c r="NC32" i="1" s="1"/>
  <c r="NC31" i="1" a="1"/>
  <c r="NC31" i="1" s="1"/>
  <c r="NC25" i="1" a="1"/>
  <c r="NC25" i="1" s="1"/>
  <c r="NC28" i="1" a="1"/>
  <c r="NC28" i="1" s="1"/>
  <c r="NC44" i="1" a="1"/>
  <c r="NC44" i="1" s="1"/>
  <c r="NC41" i="1" a="1"/>
  <c r="NC41" i="1" s="1"/>
  <c r="NC33" i="1" a="1"/>
  <c r="NC33" i="1" s="1"/>
  <c r="NC29" i="1" a="1"/>
  <c r="NC29" i="1" s="1"/>
  <c r="NC38" i="1" a="1"/>
  <c r="NC38" i="1" s="1"/>
  <c r="NC35" i="1" a="1"/>
  <c r="NC35" i="1" s="1"/>
  <c r="NC30" i="1" a="1"/>
  <c r="NC30" i="1" s="1"/>
  <c r="NC24" i="1" a="1"/>
  <c r="NC24" i="1" s="1"/>
  <c r="OK48" i="1" a="1"/>
  <c r="OK48" i="1" s="1"/>
  <c r="OK49" i="1" s="1" a="1"/>
  <c r="OK49" i="1" s="1"/>
  <c r="OK23" i="1" a="1"/>
  <c r="OK23" i="1" s="1"/>
  <c r="OK22" i="1" a="1"/>
  <c r="OK22" i="1" s="1"/>
  <c r="OK24" i="1" a="1"/>
  <c r="OK24" i="1" s="1"/>
  <c r="OK35" i="1" a="1"/>
  <c r="OK35" i="1" s="1"/>
  <c r="OK40" i="1" a="1"/>
  <c r="OK40" i="1" s="1"/>
  <c r="OK41" i="1" a="1"/>
  <c r="OK41" i="1" s="1"/>
  <c r="OK46" i="1" a="1"/>
  <c r="OK46" i="1" s="1"/>
  <c r="OK38" i="1" a="1"/>
  <c r="OK38" i="1" s="1"/>
  <c r="OK39" i="1" a="1"/>
  <c r="OK39" i="1" s="1"/>
  <c r="OK26" i="1" a="1"/>
  <c r="OK26" i="1" s="1"/>
  <c r="OK44" i="1" a="1"/>
  <c r="OK44" i="1" s="1"/>
  <c r="OK45" i="1" a="1"/>
  <c r="OK45" i="1" s="1"/>
  <c r="OK28" i="1" a="1"/>
  <c r="OK28" i="1" s="1"/>
  <c r="OK29" i="1" a="1"/>
  <c r="OK29" i="1" s="1"/>
  <c r="OK34" i="1" a="1"/>
  <c r="OK34" i="1" s="1"/>
  <c r="OK31" i="1" a="1"/>
  <c r="OK31" i="1" s="1"/>
  <c r="OK47" i="1" a="1"/>
  <c r="OK47" i="1" s="1"/>
  <c r="OK25" i="1" a="1"/>
  <c r="OK25" i="1" s="1"/>
  <c r="OK33" i="1" a="1"/>
  <c r="OK33" i="1" s="1"/>
  <c r="OK27" i="1" a="1"/>
  <c r="OK27" i="1" s="1"/>
  <c r="OK30" i="1" a="1"/>
  <c r="OK30" i="1" s="1"/>
  <c r="OK32" i="1" a="1"/>
  <c r="OK32" i="1" s="1"/>
  <c r="OV48" i="1" a="1"/>
  <c r="OV48" i="1" s="1"/>
  <c r="OV49" i="1" s="1" a="1"/>
  <c r="OV49" i="1" s="1"/>
  <c r="OV23" i="1" a="1"/>
  <c r="OV23" i="1" s="1"/>
  <c r="OV22" i="1" a="1"/>
  <c r="OV22" i="1" s="1"/>
  <c r="OV25" i="1" a="1"/>
  <c r="OV25" i="1" s="1"/>
  <c r="OV26" i="1" a="1"/>
  <c r="OV26" i="1" s="1"/>
  <c r="OV34" i="1" a="1"/>
  <c r="OV34" i="1" s="1"/>
  <c r="OV38" i="1" a="1"/>
  <c r="OV38" i="1" s="1"/>
  <c r="OV46" i="1" a="1"/>
  <c r="OV46" i="1" s="1"/>
  <c r="OV29" i="1" a="1"/>
  <c r="OV29" i="1" s="1"/>
  <c r="OV32" i="1" a="1"/>
  <c r="OV32" i="1" s="1"/>
  <c r="OV33" i="1" a="1"/>
  <c r="OV33" i="1" s="1"/>
  <c r="OV27" i="1" a="1"/>
  <c r="OV27" i="1" s="1"/>
  <c r="OV31" i="1" a="1"/>
  <c r="OV31" i="1" s="1"/>
  <c r="OV30" i="1" a="1"/>
  <c r="OV30" i="1" s="1"/>
  <c r="OV40" i="1" a="1"/>
  <c r="OV40" i="1" s="1"/>
  <c r="OV47" i="1" a="1"/>
  <c r="OV47" i="1" s="1"/>
  <c r="OV39" i="1" a="1"/>
  <c r="OV39" i="1" s="1"/>
  <c r="OV44" i="1" a="1"/>
  <c r="OV44" i="1" s="1"/>
  <c r="OV35" i="1" a="1"/>
  <c r="OV35" i="1" s="1"/>
  <c r="OV28" i="1" a="1"/>
  <c r="OV28" i="1" s="1"/>
  <c r="OV24" i="1" a="1"/>
  <c r="OV24" i="1" s="1"/>
  <c r="OV41" i="1" a="1"/>
  <c r="OV41" i="1" s="1"/>
  <c r="OV45" i="1" a="1"/>
  <c r="OV45" i="1" s="1"/>
  <c r="NQ48" i="1" a="1"/>
  <c r="NQ48" i="1" s="1"/>
  <c r="NQ49" i="1" s="1" a="1"/>
  <c r="NQ49" i="1" s="1"/>
  <c r="NQ23" i="1" a="1"/>
  <c r="NQ23" i="1" s="1"/>
  <c r="NQ22" i="1" a="1"/>
  <c r="NQ22" i="1" s="1"/>
  <c r="NQ41" i="1" a="1"/>
  <c r="NQ41" i="1" s="1"/>
  <c r="NQ31" i="1" a="1"/>
  <c r="NQ31" i="1" s="1"/>
  <c r="NQ34" i="1" a="1"/>
  <c r="NQ34" i="1" s="1"/>
  <c r="NQ28" i="1" a="1"/>
  <c r="NQ28" i="1" s="1"/>
  <c r="NQ30" i="1" a="1"/>
  <c r="NQ30" i="1" s="1"/>
  <c r="NQ46" i="1" a="1"/>
  <c r="NQ46" i="1" s="1"/>
  <c r="NQ24" i="1" a="1"/>
  <c r="NQ24" i="1" s="1"/>
  <c r="NQ40" i="1" a="1"/>
  <c r="NQ40" i="1" s="1"/>
  <c r="NQ26" i="1" a="1"/>
  <c r="NQ26" i="1" s="1"/>
  <c r="NQ35" i="1" a="1"/>
  <c r="NQ35" i="1" s="1"/>
  <c r="NQ29" i="1" a="1"/>
  <c r="NQ29" i="1" s="1"/>
  <c r="NQ47" i="1" a="1"/>
  <c r="NQ47" i="1" s="1"/>
  <c r="NQ45" i="1" a="1"/>
  <c r="NQ45" i="1" s="1"/>
  <c r="NQ25" i="1" a="1"/>
  <c r="NQ25" i="1" s="1"/>
  <c r="NQ33" i="1" a="1"/>
  <c r="NQ33" i="1" s="1"/>
  <c r="NQ27" i="1" a="1"/>
  <c r="NQ27" i="1" s="1"/>
  <c r="NQ44" i="1" a="1"/>
  <c r="NQ44" i="1" s="1"/>
  <c r="NQ39" i="1" a="1"/>
  <c r="NQ39" i="1" s="1"/>
  <c r="NQ38" i="1" a="1"/>
  <c r="NQ38" i="1" s="1"/>
  <c r="NQ32" i="1" a="1"/>
  <c r="NQ32" i="1" s="1"/>
  <c r="OH48" i="1" a="1"/>
  <c r="OH48" i="1" s="1"/>
  <c r="OH49" i="1" s="1" a="1"/>
  <c r="OH49" i="1" s="1"/>
  <c r="OH22" i="1" a="1"/>
  <c r="OH22" i="1" s="1"/>
  <c r="OH23" i="1" a="1"/>
  <c r="OH23" i="1" s="1"/>
  <c r="OH26" i="1" a="1"/>
  <c r="OH26" i="1" s="1"/>
  <c r="OH25" i="1" a="1"/>
  <c r="OH25" i="1" s="1"/>
  <c r="OH33" i="1" a="1"/>
  <c r="OH33" i="1" s="1"/>
  <c r="OH35" i="1" a="1"/>
  <c r="OH35" i="1" s="1"/>
  <c r="OH30" i="1" a="1"/>
  <c r="OH30" i="1" s="1"/>
  <c r="OH40" i="1" a="1"/>
  <c r="OH40" i="1" s="1"/>
  <c r="OH38" i="1" a="1"/>
  <c r="OH38" i="1" s="1"/>
  <c r="OH28" i="1" a="1"/>
  <c r="OH28" i="1" s="1"/>
  <c r="OH32" i="1" a="1"/>
  <c r="OH32" i="1" s="1"/>
  <c r="OH34" i="1" a="1"/>
  <c r="OH34" i="1" s="1"/>
  <c r="OH41" i="1" a="1"/>
  <c r="OH41" i="1" s="1"/>
  <c r="OH24" i="1" a="1"/>
  <c r="OH24" i="1" s="1"/>
  <c r="OH47" i="1" a="1"/>
  <c r="OH47" i="1" s="1"/>
  <c r="OH45" i="1" a="1"/>
  <c r="OH45" i="1" s="1"/>
  <c r="OH39" i="1" a="1"/>
  <c r="OH39" i="1" s="1"/>
  <c r="OH46" i="1" a="1"/>
  <c r="OH46" i="1" s="1"/>
  <c r="OH44" i="1" a="1"/>
  <c r="OH44" i="1" s="1"/>
  <c r="OH27" i="1" a="1"/>
  <c r="OH27" i="1" s="1"/>
  <c r="OH31" i="1" a="1"/>
  <c r="OH31" i="1" s="1"/>
  <c r="OH29" i="1" a="1"/>
  <c r="OH29" i="1" s="1"/>
  <c r="MV48" i="1" a="1"/>
  <c r="MV48" i="1" s="1"/>
  <c r="MV49" i="1" s="1" a="1"/>
  <c r="MV49" i="1" s="1"/>
  <c r="MV22" i="1" a="1"/>
  <c r="MV22" i="1" s="1"/>
  <c r="MV23" i="1" a="1"/>
  <c r="MV23" i="1" s="1"/>
  <c r="MV30" i="1" a="1"/>
  <c r="MV30" i="1" s="1"/>
  <c r="MV38" i="1" a="1"/>
  <c r="MV38" i="1" s="1"/>
  <c r="MV27" i="1" a="1"/>
  <c r="MV27" i="1" s="1"/>
  <c r="MV39" i="1" a="1"/>
  <c r="MV39" i="1" s="1"/>
  <c r="MV41" i="1" a="1"/>
  <c r="MV41" i="1" s="1"/>
  <c r="MV44" i="1" a="1"/>
  <c r="MV44" i="1" s="1"/>
  <c r="MV24" i="1" a="1"/>
  <c r="MV24" i="1" s="1"/>
  <c r="MV28" i="1" a="1"/>
  <c r="MV28" i="1" s="1"/>
  <c r="MV46" i="1" a="1"/>
  <c r="MV46" i="1" s="1"/>
  <c r="MV45" i="1" a="1"/>
  <c r="MV45" i="1" s="1"/>
  <c r="MV31" i="1" a="1"/>
  <c r="MV31" i="1" s="1"/>
  <c r="MV29" i="1" a="1"/>
  <c r="MV29" i="1" s="1"/>
  <c r="MV26" i="1" a="1"/>
  <c r="MV26" i="1" s="1"/>
  <c r="MV47" i="1" a="1"/>
  <c r="MV47" i="1" s="1"/>
  <c r="MV35" i="1" a="1"/>
  <c r="MV35" i="1" s="1"/>
  <c r="MV32" i="1" a="1"/>
  <c r="MV32" i="1" s="1"/>
  <c r="MV40" i="1" a="1"/>
  <c r="MV40" i="1" s="1"/>
  <c r="MV34" i="1" a="1"/>
  <c r="MV34" i="1" s="1"/>
  <c r="MV25" i="1" a="1"/>
  <c r="MV25" i="1" s="1"/>
  <c r="MV33" i="1" a="1"/>
  <c r="MV33" i="1" s="1"/>
  <c r="MS48" i="1" a="1"/>
  <c r="MS48" i="1" s="1"/>
  <c r="MS49" i="1" s="1" a="1"/>
  <c r="MS49" i="1" s="1"/>
  <c r="MS22" i="1" a="1"/>
  <c r="MS22" i="1" s="1"/>
  <c r="MS23" i="1" a="1"/>
  <c r="MS23" i="1" s="1"/>
  <c r="MS38" i="1" a="1"/>
  <c r="MS38" i="1" s="1"/>
  <c r="MS29" i="1" a="1"/>
  <c r="MS29" i="1" s="1"/>
  <c r="MS46" i="1" a="1"/>
  <c r="MS46" i="1" s="1"/>
  <c r="MS27" i="1" a="1"/>
  <c r="MS27" i="1" s="1"/>
  <c r="MS33" i="1" a="1"/>
  <c r="MS33" i="1" s="1"/>
  <c r="MS45" i="1" a="1"/>
  <c r="MS45" i="1" s="1"/>
  <c r="MS47" i="1" a="1"/>
  <c r="MS47" i="1" s="1"/>
  <c r="MS32" i="1" a="1"/>
  <c r="MS32" i="1" s="1"/>
  <c r="MS34" i="1" a="1"/>
  <c r="MS34" i="1" s="1"/>
  <c r="MS35" i="1" a="1"/>
  <c r="MS35" i="1" s="1"/>
  <c r="MS30" i="1" a="1"/>
  <c r="MS30" i="1" s="1"/>
  <c r="MS39" i="1" a="1"/>
  <c r="MS39" i="1" s="1"/>
  <c r="MS40" i="1" a="1"/>
  <c r="MS40" i="1" s="1"/>
  <c r="MS31" i="1" a="1"/>
  <c r="MS31" i="1" s="1"/>
  <c r="MS25" i="1" a="1"/>
  <c r="MS25" i="1" s="1"/>
  <c r="MS28" i="1" a="1"/>
  <c r="MS28" i="1" s="1"/>
  <c r="MS24" i="1" a="1"/>
  <c r="MS24" i="1" s="1"/>
  <c r="MS41" i="1" a="1"/>
  <c r="MS41" i="1" s="1"/>
  <c r="MS26" i="1" a="1"/>
  <c r="MS26" i="1" s="1"/>
  <c r="MS44" i="1" a="1"/>
  <c r="MS44" i="1" s="1"/>
  <c r="NE48" i="1" a="1"/>
  <c r="NE48" i="1" s="1"/>
  <c r="NE49" i="1" s="1" a="1"/>
  <c r="NE49" i="1" s="1"/>
  <c r="NE23" i="1" a="1"/>
  <c r="NE23" i="1" s="1"/>
  <c r="NE22" i="1" a="1"/>
  <c r="NE22" i="1" s="1"/>
  <c r="NE44" i="1" a="1"/>
  <c r="NE44" i="1" s="1"/>
  <c r="NE40" i="1" a="1"/>
  <c r="NE40" i="1" s="1"/>
  <c r="NE28" i="1" a="1"/>
  <c r="NE28" i="1" s="1"/>
  <c r="NE32" i="1" a="1"/>
  <c r="NE32" i="1" s="1"/>
  <c r="NE38" i="1" a="1"/>
  <c r="NE38" i="1" s="1"/>
  <c r="NE30" i="1" a="1"/>
  <c r="NE30" i="1" s="1"/>
  <c r="NE31" i="1" a="1"/>
  <c r="NE31" i="1" s="1"/>
  <c r="NE33" i="1" a="1"/>
  <c r="NE33" i="1" s="1"/>
  <c r="NE41" i="1" a="1"/>
  <c r="NE41" i="1" s="1"/>
  <c r="NE45" i="1" a="1"/>
  <c r="NE45" i="1" s="1"/>
  <c r="NE26" i="1" a="1"/>
  <c r="NE26" i="1" s="1"/>
  <c r="NE27" i="1" a="1"/>
  <c r="NE27" i="1" s="1"/>
  <c r="NE46" i="1" a="1"/>
  <c r="NE46" i="1" s="1"/>
  <c r="NE25" i="1" a="1"/>
  <c r="NE25" i="1" s="1"/>
  <c r="NE29" i="1" a="1"/>
  <c r="NE29" i="1" s="1"/>
  <c r="NE34" i="1" a="1"/>
  <c r="NE34" i="1" s="1"/>
  <c r="NE47" i="1" a="1"/>
  <c r="NE47" i="1" s="1"/>
  <c r="NE39" i="1" a="1"/>
  <c r="NE39" i="1" s="1"/>
  <c r="NE24" i="1" a="1"/>
  <c r="NE24" i="1" s="1"/>
  <c r="NE35" i="1" a="1"/>
  <c r="NE35" i="1" s="1"/>
  <c r="OZ48" i="1" a="1"/>
  <c r="OZ48" i="1" s="1"/>
  <c r="OZ49" i="1" s="1" a="1"/>
  <c r="OZ49" i="1" s="1"/>
  <c r="OZ23" i="1" a="1"/>
  <c r="OZ23" i="1" s="1"/>
  <c r="OZ22" i="1" a="1"/>
  <c r="OZ22" i="1" s="1"/>
  <c r="OZ27" i="1" a="1"/>
  <c r="OZ27" i="1" s="1"/>
  <c r="OZ41" i="1" a="1"/>
  <c r="OZ41" i="1" s="1"/>
  <c r="OZ40" i="1" a="1"/>
  <c r="OZ40" i="1" s="1"/>
  <c r="OZ30" i="1" a="1"/>
  <c r="OZ30" i="1" s="1"/>
  <c r="OZ44" i="1" a="1"/>
  <c r="OZ44" i="1" s="1"/>
  <c r="OZ28" i="1" a="1"/>
  <c r="OZ28" i="1" s="1"/>
  <c r="OZ24" i="1" a="1"/>
  <c r="OZ24" i="1" s="1"/>
  <c r="OZ31" i="1" a="1"/>
  <c r="OZ31" i="1" s="1"/>
  <c r="OZ39" i="1" a="1"/>
  <c r="OZ39" i="1" s="1"/>
  <c r="OZ46" i="1" a="1"/>
  <c r="OZ46" i="1" s="1"/>
  <c r="OZ45" i="1" a="1"/>
  <c r="OZ45" i="1" s="1"/>
  <c r="OZ29" i="1" a="1"/>
  <c r="OZ29" i="1" s="1"/>
  <c r="OZ47" i="1" a="1"/>
  <c r="OZ47" i="1" s="1"/>
  <c r="OZ26" i="1" a="1"/>
  <c r="OZ26" i="1" s="1"/>
  <c r="OZ32" i="1" a="1"/>
  <c r="OZ32" i="1" s="1"/>
  <c r="OZ25" i="1" a="1"/>
  <c r="OZ25" i="1" s="1"/>
  <c r="OZ35" i="1" a="1"/>
  <c r="OZ35" i="1" s="1"/>
  <c r="OZ33" i="1" a="1"/>
  <c r="OZ33" i="1" s="1"/>
  <c r="OZ34" i="1" a="1"/>
  <c r="OZ34" i="1" s="1"/>
  <c r="OZ38" i="1" a="1"/>
  <c r="OZ38" i="1" s="1"/>
  <c r="NX48" i="1" a="1"/>
  <c r="NX48" i="1" s="1"/>
  <c r="NX49" i="1" s="1" a="1"/>
  <c r="NX49" i="1" s="1"/>
  <c r="NX22" i="1" a="1"/>
  <c r="NX22" i="1" s="1"/>
  <c r="NX23" i="1" a="1"/>
  <c r="NX23" i="1" s="1"/>
  <c r="NX39" i="1" a="1"/>
  <c r="NX39" i="1" s="1"/>
  <c r="NX34" i="1" a="1"/>
  <c r="NX34" i="1" s="1"/>
  <c r="NX31" i="1" a="1"/>
  <c r="NX31" i="1" s="1"/>
  <c r="NX27" i="1" a="1"/>
  <c r="NX27" i="1" s="1"/>
  <c r="NX38" i="1" a="1"/>
  <c r="NX38" i="1" s="1"/>
  <c r="NX24" i="1" a="1"/>
  <c r="NX24" i="1" s="1"/>
  <c r="NX33" i="1" a="1"/>
  <c r="NX33" i="1" s="1"/>
  <c r="NX45" i="1" a="1"/>
  <c r="NX45" i="1" s="1"/>
  <c r="NX46" i="1" a="1"/>
  <c r="NX46" i="1" s="1"/>
  <c r="NX44" i="1" a="1"/>
  <c r="NX44" i="1" s="1"/>
  <c r="NX35" i="1" a="1"/>
  <c r="NX35" i="1" s="1"/>
  <c r="NX47" i="1" a="1"/>
  <c r="NX47" i="1" s="1"/>
  <c r="NX28" i="1" a="1"/>
  <c r="NX28" i="1" s="1"/>
  <c r="NX30" i="1" a="1"/>
  <c r="NX30" i="1" s="1"/>
  <c r="NX32" i="1" a="1"/>
  <c r="NX32" i="1" s="1"/>
  <c r="NX40" i="1" a="1"/>
  <c r="NX40" i="1" s="1"/>
  <c r="NX26" i="1" a="1"/>
  <c r="NX26" i="1" s="1"/>
  <c r="NX41" i="1" a="1"/>
  <c r="NX41" i="1" s="1"/>
  <c r="NX25" i="1" a="1"/>
  <c r="NX25" i="1" s="1"/>
  <c r="NX29" i="1" a="1"/>
  <c r="NX29" i="1" s="1"/>
  <c r="MI48" i="1" a="1"/>
  <c r="MI48" i="1" s="1"/>
  <c r="MI49" i="1" s="1" a="1"/>
  <c r="MI49" i="1" s="1"/>
  <c r="MI22" i="1" a="1"/>
  <c r="MI22" i="1" s="1"/>
  <c r="MI23" i="1" a="1"/>
  <c r="MI23" i="1" s="1"/>
  <c r="MI39" i="1" a="1"/>
  <c r="MI39" i="1" s="1"/>
  <c r="MI35" i="1" a="1"/>
  <c r="MI35" i="1" s="1"/>
  <c r="MI31" i="1" a="1"/>
  <c r="MI31" i="1" s="1"/>
  <c r="MI34" i="1" a="1"/>
  <c r="MI34" i="1" s="1"/>
  <c r="MI45" i="1" a="1"/>
  <c r="MI45" i="1" s="1"/>
  <c r="MI47" i="1" a="1"/>
  <c r="MI47" i="1" s="1"/>
  <c r="MI33" i="1" a="1"/>
  <c r="MI33" i="1" s="1"/>
  <c r="MI38" i="1" a="1"/>
  <c r="MI38" i="1" s="1"/>
  <c r="MI46" i="1" a="1"/>
  <c r="MI46" i="1" s="1"/>
  <c r="MI24" i="1" a="1"/>
  <c r="MI24" i="1" s="1"/>
  <c r="MI32" i="1" a="1"/>
  <c r="MI32" i="1" s="1"/>
  <c r="MI29" i="1" a="1"/>
  <c r="MI29" i="1" s="1"/>
  <c r="MI44" i="1" a="1"/>
  <c r="MI44" i="1" s="1"/>
  <c r="MI41" i="1" a="1"/>
  <c r="MI41" i="1" s="1"/>
  <c r="MI27" i="1" a="1"/>
  <c r="MI27" i="1" s="1"/>
  <c r="MI25" i="1" a="1"/>
  <c r="MI25" i="1" s="1"/>
  <c r="MI30" i="1" a="1"/>
  <c r="MI30" i="1" s="1"/>
  <c r="MI26" i="1" a="1"/>
  <c r="MI26" i="1" s="1"/>
  <c r="MI40" i="1" a="1"/>
  <c r="MI40" i="1" s="1"/>
  <c r="MI28" i="1" a="1"/>
  <c r="MI28" i="1" s="1"/>
  <c r="OL48" i="1" a="1"/>
  <c r="OL48" i="1" s="1"/>
  <c r="OL49" i="1" s="1" a="1"/>
  <c r="OL49" i="1" s="1"/>
  <c r="OL23" i="1" a="1"/>
  <c r="OL23" i="1" s="1"/>
  <c r="OL22" i="1" a="1"/>
  <c r="OL22" i="1" s="1"/>
  <c r="OL35" i="1" a="1"/>
  <c r="OL35" i="1" s="1"/>
  <c r="OL39" i="1" a="1"/>
  <c r="OL39" i="1" s="1"/>
  <c r="OL38" i="1" a="1"/>
  <c r="OL38" i="1" s="1"/>
  <c r="OL34" i="1" a="1"/>
  <c r="OL34" i="1" s="1"/>
  <c r="OL47" i="1" a="1"/>
  <c r="OL47" i="1" s="1"/>
  <c r="OL44" i="1" a="1"/>
  <c r="OL44" i="1" s="1"/>
  <c r="OL28" i="1" a="1"/>
  <c r="OL28" i="1" s="1"/>
  <c r="OL24" i="1" a="1"/>
  <c r="OL24" i="1" s="1"/>
  <c r="OL32" i="1" a="1"/>
  <c r="OL32" i="1" s="1"/>
  <c r="OL31" i="1" a="1"/>
  <c r="OL31" i="1" s="1"/>
  <c r="OL45" i="1" a="1"/>
  <c r="OL45" i="1" s="1"/>
  <c r="OL40" i="1" a="1"/>
  <c r="OL40" i="1" s="1"/>
  <c r="OL41" i="1" a="1"/>
  <c r="OL41" i="1" s="1"/>
  <c r="OL46" i="1" a="1"/>
  <c r="OL46" i="1" s="1"/>
  <c r="OL27" i="1" a="1"/>
  <c r="OL27" i="1" s="1"/>
  <c r="OL30" i="1" a="1"/>
  <c r="OL30" i="1" s="1"/>
  <c r="OL33" i="1" a="1"/>
  <c r="OL33" i="1" s="1"/>
  <c r="OL26" i="1" a="1"/>
  <c r="OL26" i="1" s="1"/>
  <c r="OL25" i="1" a="1"/>
  <c r="OL25" i="1" s="1"/>
  <c r="OL29" i="1" a="1"/>
  <c r="OL29" i="1" s="1"/>
  <c r="NM48" i="1" a="1"/>
  <c r="NM48" i="1" s="1"/>
  <c r="NM49" i="1" s="1" a="1"/>
  <c r="NM49" i="1" s="1"/>
  <c r="NM23" i="1" a="1"/>
  <c r="NM23" i="1" s="1"/>
  <c r="NM22" i="1" a="1"/>
  <c r="NM22" i="1" s="1"/>
  <c r="NM46" i="1" a="1"/>
  <c r="NM46" i="1" s="1"/>
  <c r="NM32" i="1" a="1"/>
  <c r="NM32" i="1" s="1"/>
  <c r="NM29" i="1" a="1"/>
  <c r="NM29" i="1" s="1"/>
  <c r="NM40" i="1" a="1"/>
  <c r="NM40" i="1" s="1"/>
  <c r="NM35" i="1" a="1"/>
  <c r="NM35" i="1" s="1"/>
  <c r="NM44" i="1" a="1"/>
  <c r="NM44" i="1" s="1"/>
  <c r="NM27" i="1" a="1"/>
  <c r="NM27" i="1" s="1"/>
  <c r="NM30" i="1" a="1"/>
  <c r="NM30" i="1" s="1"/>
  <c r="NM31" i="1" a="1"/>
  <c r="NM31" i="1" s="1"/>
  <c r="NM47" i="1" a="1"/>
  <c r="NM47" i="1" s="1"/>
  <c r="NM39" i="1" a="1"/>
  <c r="NM39" i="1" s="1"/>
  <c r="NM28" i="1" a="1"/>
  <c r="NM28" i="1" s="1"/>
  <c r="NM24" i="1" a="1"/>
  <c r="NM24" i="1" s="1"/>
  <c r="NM41" i="1" a="1"/>
  <c r="NM41" i="1" s="1"/>
  <c r="NM33" i="1" a="1"/>
  <c r="NM33" i="1" s="1"/>
  <c r="NM26" i="1" a="1"/>
  <c r="NM26" i="1" s="1"/>
  <c r="NM38" i="1" a="1"/>
  <c r="NM38" i="1" s="1"/>
  <c r="NM34" i="1" a="1"/>
  <c r="NM34" i="1" s="1"/>
  <c r="NM45" i="1" a="1"/>
  <c r="NM45" i="1" s="1"/>
  <c r="NM25" i="1" a="1"/>
  <c r="NM25" i="1" s="1"/>
  <c r="ON48" i="1" a="1"/>
  <c r="ON48" i="1" s="1"/>
  <c r="ON49" i="1" s="1" a="1"/>
  <c r="ON49" i="1" s="1"/>
  <c r="ON23" i="1" a="1"/>
  <c r="ON23" i="1" s="1"/>
  <c r="ON22" i="1" a="1"/>
  <c r="ON22" i="1" s="1"/>
  <c r="ON39" i="1" a="1"/>
  <c r="ON39" i="1" s="1"/>
  <c r="ON28" i="1" a="1"/>
  <c r="ON28" i="1" s="1"/>
  <c r="ON44" i="1" a="1"/>
  <c r="ON44" i="1" s="1"/>
  <c r="ON25" i="1" a="1"/>
  <c r="ON25" i="1" s="1"/>
  <c r="ON33" i="1" a="1"/>
  <c r="ON33" i="1" s="1"/>
  <c r="ON40" i="1" a="1"/>
  <c r="ON40" i="1" s="1"/>
  <c r="ON31" i="1" a="1"/>
  <c r="ON31" i="1" s="1"/>
  <c r="ON30" i="1" a="1"/>
  <c r="ON30" i="1" s="1"/>
  <c r="ON32" i="1" a="1"/>
  <c r="ON32" i="1" s="1"/>
  <c r="ON41" i="1" a="1"/>
  <c r="ON41" i="1" s="1"/>
  <c r="ON26" i="1" a="1"/>
  <c r="ON26" i="1" s="1"/>
  <c r="ON45" i="1" a="1"/>
  <c r="ON45" i="1" s="1"/>
  <c r="ON27" i="1" a="1"/>
  <c r="ON27" i="1" s="1"/>
  <c r="ON38" i="1" a="1"/>
  <c r="ON38" i="1" s="1"/>
  <c r="ON34" i="1" a="1"/>
  <c r="ON34" i="1" s="1"/>
  <c r="ON46" i="1" a="1"/>
  <c r="ON46" i="1" s="1"/>
  <c r="ON47" i="1" a="1"/>
  <c r="ON47" i="1" s="1"/>
  <c r="ON29" i="1" a="1"/>
  <c r="ON29" i="1" s="1"/>
  <c r="ON35" i="1" a="1"/>
  <c r="ON35" i="1" s="1"/>
  <c r="ON24" i="1" a="1"/>
  <c r="ON24" i="1" s="1"/>
  <c r="ND48" i="1" a="1"/>
  <c r="ND48" i="1" s="1"/>
  <c r="ND49" i="1" s="1" a="1"/>
  <c r="ND49" i="1" s="1"/>
  <c r="ND23" i="1" a="1"/>
  <c r="ND23" i="1" s="1"/>
  <c r="ND22" i="1" a="1"/>
  <c r="ND22" i="1" s="1"/>
  <c r="ND39" i="1" a="1"/>
  <c r="ND39" i="1" s="1"/>
  <c r="ND34" i="1" a="1"/>
  <c r="ND34" i="1" s="1"/>
  <c r="ND32" i="1" a="1"/>
  <c r="ND32" i="1" s="1"/>
  <c r="ND31" i="1" a="1"/>
  <c r="ND31" i="1" s="1"/>
  <c r="ND27" i="1" a="1"/>
  <c r="ND27" i="1" s="1"/>
  <c r="ND44" i="1" a="1"/>
  <c r="ND44" i="1" s="1"/>
  <c r="ND38" i="1" a="1"/>
  <c r="ND38" i="1" s="1"/>
  <c r="ND25" i="1" a="1"/>
  <c r="ND25" i="1" s="1"/>
  <c r="ND28" i="1" a="1"/>
  <c r="ND28" i="1" s="1"/>
  <c r="ND41" i="1" a="1"/>
  <c r="ND41" i="1" s="1"/>
  <c r="ND35" i="1" a="1"/>
  <c r="ND35" i="1" s="1"/>
  <c r="ND29" i="1" a="1"/>
  <c r="ND29" i="1" s="1"/>
  <c r="ND30" i="1" a="1"/>
  <c r="ND30" i="1" s="1"/>
  <c r="ND47" i="1" a="1"/>
  <c r="ND47" i="1" s="1"/>
  <c r="ND40" i="1" a="1"/>
  <c r="ND40" i="1" s="1"/>
  <c r="ND26" i="1" a="1"/>
  <c r="ND26" i="1" s="1"/>
  <c r="ND46" i="1" a="1"/>
  <c r="ND46" i="1" s="1"/>
  <c r="ND33" i="1" a="1"/>
  <c r="ND33" i="1" s="1"/>
  <c r="ND24" i="1" a="1"/>
  <c r="ND24" i="1" s="1"/>
  <c r="ND45" i="1" a="1"/>
  <c r="ND45" i="1" s="1"/>
  <c r="MW48" i="1" a="1"/>
  <c r="MW48" i="1" s="1"/>
  <c r="MW49" i="1" s="1" a="1"/>
  <c r="MW49" i="1" s="1"/>
  <c r="MW23" i="1" a="1"/>
  <c r="MW23" i="1" s="1"/>
  <c r="MW22" i="1" a="1"/>
  <c r="MW22" i="1" s="1"/>
  <c r="MW32" i="1" a="1"/>
  <c r="MW32" i="1" s="1"/>
  <c r="MW41" i="1" a="1"/>
  <c r="MW41" i="1" s="1"/>
  <c r="MW44" i="1" a="1"/>
  <c r="MW44" i="1" s="1"/>
  <c r="MW30" i="1" a="1"/>
  <c r="MW30" i="1" s="1"/>
  <c r="MW46" i="1" a="1"/>
  <c r="MW46" i="1" s="1"/>
  <c r="MW27" i="1" a="1"/>
  <c r="MW27" i="1" s="1"/>
  <c r="MW29" i="1" a="1"/>
  <c r="MW29" i="1" s="1"/>
  <c r="MW47" i="1" a="1"/>
  <c r="MW47" i="1" s="1"/>
  <c r="MW31" i="1" a="1"/>
  <c r="MW31" i="1" s="1"/>
  <c r="MW45" i="1" a="1"/>
  <c r="MW45" i="1" s="1"/>
  <c r="MW24" i="1" a="1"/>
  <c r="MW24" i="1" s="1"/>
  <c r="MW39" i="1" a="1"/>
  <c r="MW39" i="1" s="1"/>
  <c r="MW35" i="1" a="1"/>
  <c r="MW35" i="1" s="1"/>
  <c r="MW25" i="1" a="1"/>
  <c r="MW25" i="1" s="1"/>
  <c r="MW34" i="1" a="1"/>
  <c r="MW34" i="1" s="1"/>
  <c r="MW33" i="1" a="1"/>
  <c r="MW33" i="1" s="1"/>
  <c r="MW40" i="1" a="1"/>
  <c r="MW40" i="1" s="1"/>
  <c r="MW28" i="1" a="1"/>
  <c r="MW28" i="1" s="1"/>
  <c r="MW26" i="1" a="1"/>
  <c r="MW26" i="1" s="1"/>
  <c r="MW38" i="1" a="1"/>
  <c r="MW38" i="1" s="1"/>
  <c r="NR48" i="1" a="1"/>
  <c r="NR48" i="1" s="1"/>
  <c r="NR49" i="1" s="1" a="1"/>
  <c r="NR49" i="1" s="1"/>
  <c r="NR23" i="1" a="1"/>
  <c r="NR23" i="1" s="1"/>
  <c r="NR22" i="1" a="1"/>
  <c r="NR22" i="1" s="1"/>
  <c r="NR28" i="1" a="1"/>
  <c r="NR28" i="1" s="1"/>
  <c r="NR35" i="1" a="1"/>
  <c r="NR35" i="1" s="1"/>
  <c r="NR29" i="1" a="1"/>
  <c r="NR29" i="1" s="1"/>
  <c r="NR34" i="1" a="1"/>
  <c r="NR34" i="1" s="1"/>
  <c r="NR32" i="1" a="1"/>
  <c r="NR32" i="1" s="1"/>
  <c r="NR47" i="1" a="1"/>
  <c r="NR47" i="1" s="1"/>
  <c r="NR31" i="1" a="1"/>
  <c r="NR31" i="1" s="1"/>
  <c r="NR40" i="1" a="1"/>
  <c r="NR40" i="1" s="1"/>
  <c r="NR27" i="1" a="1"/>
  <c r="NR27" i="1" s="1"/>
  <c r="NR45" i="1" a="1"/>
  <c r="NR45" i="1" s="1"/>
  <c r="NR24" i="1" a="1"/>
  <c r="NR24" i="1" s="1"/>
  <c r="NR46" i="1" a="1"/>
  <c r="NR46" i="1" s="1"/>
  <c r="NR33" i="1" a="1"/>
  <c r="NR33" i="1" s="1"/>
  <c r="NR44" i="1" a="1"/>
  <c r="NR44" i="1" s="1"/>
  <c r="NR39" i="1" a="1"/>
  <c r="NR39" i="1" s="1"/>
  <c r="NR30" i="1" a="1"/>
  <c r="NR30" i="1" s="1"/>
  <c r="NR38" i="1" a="1"/>
  <c r="NR38" i="1" s="1"/>
  <c r="NR26" i="1" a="1"/>
  <c r="NR26" i="1" s="1"/>
  <c r="NR25" i="1" a="1"/>
  <c r="NR25" i="1" s="1"/>
  <c r="NR41" i="1" a="1"/>
  <c r="NR41" i="1" s="1"/>
  <c r="MO48" i="1" a="1"/>
  <c r="MO48" i="1" s="1"/>
  <c r="MO49" i="1" s="1" a="1"/>
  <c r="MO49" i="1" s="1"/>
  <c r="MO22" i="1" a="1"/>
  <c r="MO22" i="1" s="1"/>
  <c r="MO23" i="1" a="1"/>
  <c r="MO23" i="1" s="1"/>
  <c r="MO31" i="1" a="1"/>
  <c r="MO31" i="1" s="1"/>
  <c r="MO41" i="1" a="1"/>
  <c r="MO41" i="1" s="1"/>
  <c r="MO27" i="1" a="1"/>
  <c r="MO27" i="1" s="1"/>
  <c r="MO46" i="1" a="1"/>
  <c r="MO46" i="1" s="1"/>
  <c r="MO33" i="1" a="1"/>
  <c r="MO33" i="1" s="1"/>
  <c r="MO28" i="1" a="1"/>
  <c r="MO28" i="1" s="1"/>
  <c r="MO26" i="1" a="1"/>
  <c r="MO26" i="1" s="1"/>
  <c r="MO30" i="1" a="1"/>
  <c r="MO30" i="1" s="1"/>
  <c r="MO44" i="1" a="1"/>
  <c r="MO44" i="1" s="1"/>
  <c r="MO38" i="1" a="1"/>
  <c r="MO38" i="1" s="1"/>
  <c r="MO40" i="1" a="1"/>
  <c r="MO40" i="1" s="1"/>
  <c r="MO35" i="1" a="1"/>
  <c r="MO35" i="1" s="1"/>
  <c r="MO25" i="1" a="1"/>
  <c r="MO25" i="1" s="1"/>
  <c r="MO29" i="1" a="1"/>
  <c r="MO29" i="1" s="1"/>
  <c r="MO34" i="1" a="1"/>
  <c r="MO34" i="1" s="1"/>
  <c r="MO45" i="1" a="1"/>
  <c r="MO45" i="1" s="1"/>
  <c r="MO47" i="1" a="1"/>
  <c r="MO47" i="1" s="1"/>
  <c r="MO32" i="1" a="1"/>
  <c r="MO32" i="1" s="1"/>
  <c r="MO39" i="1" a="1"/>
  <c r="MO39" i="1" s="1"/>
  <c r="MO24" i="1" a="1"/>
  <c r="MO24" i="1" s="1"/>
  <c r="OG48" i="1" a="1"/>
  <c r="OG48" i="1" s="1"/>
  <c r="OG49" i="1" s="1" a="1"/>
  <c r="OG49" i="1" s="1"/>
  <c r="OG22" i="1" a="1"/>
  <c r="OG22" i="1" s="1"/>
  <c r="OG23" i="1" a="1"/>
  <c r="OG23" i="1" s="1"/>
  <c r="OG31" i="1" a="1"/>
  <c r="OG31" i="1" s="1"/>
  <c r="OG40" i="1" a="1"/>
  <c r="OG40" i="1" s="1"/>
  <c r="OG32" i="1" a="1"/>
  <c r="OG32" i="1" s="1"/>
  <c r="OG35" i="1" a="1"/>
  <c r="OG35" i="1" s="1"/>
  <c r="OG26" i="1" a="1"/>
  <c r="OG26" i="1" s="1"/>
  <c r="OG30" i="1" a="1"/>
  <c r="OG30" i="1" s="1"/>
  <c r="OG38" i="1" a="1"/>
  <c r="OG38" i="1" s="1"/>
  <c r="OG29" i="1" a="1"/>
  <c r="OG29" i="1" s="1"/>
  <c r="OG34" i="1" a="1"/>
  <c r="OG34" i="1" s="1"/>
  <c r="OG28" i="1" a="1"/>
  <c r="OG28" i="1" s="1"/>
  <c r="OG24" i="1" a="1"/>
  <c r="OG24" i="1" s="1"/>
  <c r="OG47" i="1" a="1"/>
  <c r="OG47" i="1" s="1"/>
  <c r="OG41" i="1" a="1"/>
  <c r="OG41" i="1" s="1"/>
  <c r="OG33" i="1" a="1"/>
  <c r="OG33" i="1" s="1"/>
  <c r="OG27" i="1" a="1"/>
  <c r="OG27" i="1" s="1"/>
  <c r="OG45" i="1" a="1"/>
  <c r="OG45" i="1" s="1"/>
  <c r="OG39" i="1" a="1"/>
  <c r="OG39" i="1" s="1"/>
  <c r="OG44" i="1" a="1"/>
  <c r="OG44" i="1" s="1"/>
  <c r="OG46" i="1" a="1"/>
  <c r="OG46" i="1" s="1"/>
  <c r="OG25" i="1" a="1"/>
  <c r="OG25" i="1" s="1"/>
  <c r="MZ48" i="1" a="1"/>
  <c r="MZ48" i="1" s="1"/>
  <c r="MZ49" i="1" s="1" a="1"/>
  <c r="MZ49" i="1" s="1"/>
  <c r="MZ23" i="1" a="1"/>
  <c r="MZ23" i="1" s="1"/>
  <c r="MZ22" i="1" a="1"/>
  <c r="MZ22" i="1" s="1"/>
  <c r="MZ41" i="1" a="1"/>
  <c r="MZ41" i="1" s="1"/>
  <c r="MZ29" i="1" a="1"/>
  <c r="MZ29" i="1" s="1"/>
  <c r="MZ40" i="1" a="1"/>
  <c r="MZ40" i="1" s="1"/>
  <c r="MZ38" i="1" a="1"/>
  <c r="MZ38" i="1" s="1"/>
  <c r="MZ31" i="1" a="1"/>
  <c r="MZ31" i="1" s="1"/>
  <c r="MZ46" i="1" a="1"/>
  <c r="MZ46" i="1" s="1"/>
  <c r="MZ24" i="1" a="1"/>
  <c r="MZ24" i="1" s="1"/>
  <c r="MZ44" i="1" a="1"/>
  <c r="MZ44" i="1" s="1"/>
  <c r="MZ27" i="1" a="1"/>
  <c r="MZ27" i="1" s="1"/>
  <c r="MZ25" i="1" a="1"/>
  <c r="MZ25" i="1" s="1"/>
  <c r="MZ33" i="1" a="1"/>
  <c r="MZ33" i="1" s="1"/>
  <c r="MZ30" i="1" a="1"/>
  <c r="MZ30" i="1" s="1"/>
  <c r="MZ32" i="1" a="1"/>
  <c r="MZ32" i="1" s="1"/>
  <c r="MZ35" i="1" a="1"/>
  <c r="MZ35" i="1" s="1"/>
  <c r="MZ26" i="1" a="1"/>
  <c r="MZ26" i="1" s="1"/>
  <c r="MZ28" i="1" a="1"/>
  <c r="MZ28" i="1" s="1"/>
  <c r="MZ45" i="1" a="1"/>
  <c r="MZ45" i="1" s="1"/>
  <c r="MZ39" i="1" a="1"/>
  <c r="MZ39" i="1" s="1"/>
  <c r="MZ34" i="1" a="1"/>
  <c r="MZ34" i="1" s="1"/>
  <c r="MZ47" i="1" a="1"/>
  <c r="MZ47" i="1" s="1"/>
  <c r="NF48" i="1" a="1"/>
  <c r="NF48" i="1" s="1"/>
  <c r="NF49" i="1" s="1" a="1"/>
  <c r="NF49" i="1" s="1"/>
  <c r="NF23" i="1" a="1"/>
  <c r="NF23" i="1" s="1"/>
  <c r="NF22" i="1" a="1"/>
  <c r="NF22" i="1" s="1"/>
  <c r="NF47" i="1" a="1"/>
  <c r="NF47" i="1" s="1"/>
  <c r="NF35" i="1" a="1"/>
  <c r="NF35" i="1" s="1"/>
  <c r="NF45" i="1" a="1"/>
  <c r="NF45" i="1" s="1"/>
  <c r="NF34" i="1" a="1"/>
  <c r="NF34" i="1" s="1"/>
  <c r="NF46" i="1" a="1"/>
  <c r="NF46" i="1" s="1"/>
  <c r="NF29" i="1" a="1"/>
  <c r="NF29" i="1" s="1"/>
  <c r="NF40" i="1" a="1"/>
  <c r="NF40" i="1" s="1"/>
  <c r="NF26" i="1" a="1"/>
  <c r="NF26" i="1" s="1"/>
  <c r="NF33" i="1" a="1"/>
  <c r="NF33" i="1" s="1"/>
  <c r="NF25" i="1" a="1"/>
  <c r="NF25" i="1" s="1"/>
  <c r="NF39" i="1" a="1"/>
  <c r="NF39" i="1" s="1"/>
  <c r="NF28" i="1" a="1"/>
  <c r="NF28" i="1" s="1"/>
  <c r="NF31" i="1" a="1"/>
  <c r="NF31" i="1" s="1"/>
  <c r="NF41" i="1" a="1"/>
  <c r="NF41" i="1" s="1"/>
  <c r="NF27" i="1" a="1"/>
  <c r="NF27" i="1" s="1"/>
  <c r="NF24" i="1" a="1"/>
  <c r="NF24" i="1" s="1"/>
  <c r="NF44" i="1" a="1"/>
  <c r="NF44" i="1" s="1"/>
  <c r="NF30" i="1" a="1"/>
  <c r="NF30" i="1" s="1"/>
  <c r="NF32" i="1" a="1"/>
  <c r="NF32" i="1" s="1"/>
  <c r="NF38" i="1" a="1"/>
  <c r="NF38" i="1" s="1"/>
  <c r="OW48" i="1" a="1"/>
  <c r="OW48" i="1" s="1"/>
  <c r="OW49" i="1" s="1" a="1"/>
  <c r="OW49" i="1" s="1"/>
  <c r="OW23" i="1" a="1"/>
  <c r="OW23" i="1" s="1"/>
  <c r="OW22" i="1" a="1"/>
  <c r="OW22" i="1" s="1"/>
  <c r="OW32" i="1" a="1"/>
  <c r="OW32" i="1" s="1"/>
  <c r="OW31" i="1" a="1"/>
  <c r="OW31" i="1" s="1"/>
  <c r="OW35" i="1" a="1"/>
  <c r="OW35" i="1" s="1"/>
  <c r="OW29" i="1" a="1"/>
  <c r="OW29" i="1" s="1"/>
  <c r="OW33" i="1" a="1"/>
  <c r="OW33" i="1" s="1"/>
  <c r="OW27" i="1" a="1"/>
  <c r="OW27" i="1" s="1"/>
  <c r="OW34" i="1" a="1"/>
  <c r="OW34" i="1" s="1"/>
  <c r="OW40" i="1" a="1"/>
  <c r="OW40" i="1" s="1"/>
  <c r="OW47" i="1" a="1"/>
  <c r="OW47" i="1" s="1"/>
  <c r="OW46" i="1" a="1"/>
  <c r="OW46" i="1" s="1"/>
  <c r="OW25" i="1" a="1"/>
  <c r="OW25" i="1" s="1"/>
  <c r="OW38" i="1" a="1"/>
  <c r="OW38" i="1" s="1"/>
  <c r="OW30" i="1" a="1"/>
  <c r="OW30" i="1" s="1"/>
  <c r="OW39" i="1" a="1"/>
  <c r="OW39" i="1" s="1"/>
  <c r="OW28" i="1" a="1"/>
  <c r="OW28" i="1" s="1"/>
  <c r="OW24" i="1" a="1"/>
  <c r="OW24" i="1" s="1"/>
  <c r="OW41" i="1" a="1"/>
  <c r="OW41" i="1" s="1"/>
  <c r="OW44" i="1" a="1"/>
  <c r="OW44" i="1" s="1"/>
  <c r="OW45" i="1" a="1"/>
  <c r="OW45" i="1" s="1"/>
  <c r="OW26" i="1" a="1"/>
  <c r="OW26" i="1" s="1"/>
  <c r="FG22" i="1" a="1"/>
  <c r="FG22" i="1" s="1"/>
  <c r="FG23" i="1" a="1"/>
  <c r="FG23" i="1" s="1"/>
  <c r="AFH23" i="1" a="1"/>
  <c r="AFH23" i="1" s="1"/>
  <c r="AFH22" i="1" a="1"/>
  <c r="AFH22" i="1" s="1"/>
  <c r="AFH45" i="1" a="1"/>
  <c r="AFH45" i="1" s="1"/>
  <c r="AFH28" i="1" a="1"/>
  <c r="AFH28" i="1" s="1"/>
  <c r="AFH39" i="1" a="1"/>
  <c r="AFH39" i="1" s="1"/>
  <c r="AFH32" i="1" a="1"/>
  <c r="AFH32" i="1" s="1"/>
  <c r="AFH47" i="1" a="1"/>
  <c r="AFH47" i="1" s="1"/>
  <c r="AFH34" i="1" a="1"/>
  <c r="AFH34" i="1" s="1"/>
  <c r="AFH38" i="1" a="1"/>
  <c r="AFH38" i="1" s="1"/>
  <c r="AFH24" i="1" a="1"/>
  <c r="AFH24" i="1" s="1"/>
  <c r="AFH44" i="1" a="1"/>
  <c r="AFH44" i="1" s="1"/>
  <c r="AFH25" i="1" a="1"/>
  <c r="AFH25" i="1" s="1"/>
  <c r="AFH26" i="1" a="1"/>
  <c r="AFH26" i="1" s="1"/>
  <c r="AFH31" i="1" a="1"/>
  <c r="AFH31" i="1" s="1"/>
  <c r="AFH46" i="1" a="1"/>
  <c r="AFH46" i="1" s="1"/>
  <c r="AFH27" i="1" a="1"/>
  <c r="AFH27" i="1" s="1"/>
  <c r="AFH40" i="1" a="1"/>
  <c r="AFH40" i="1" s="1"/>
  <c r="AFH29" i="1" a="1"/>
  <c r="AFH29" i="1" s="1"/>
  <c r="AFH35" i="1" a="1"/>
  <c r="AFH35" i="1" s="1"/>
  <c r="AFH33" i="1" a="1"/>
  <c r="AFH33" i="1" s="1"/>
  <c r="AFH41" i="1" a="1"/>
  <c r="AFH41" i="1" s="1"/>
  <c r="AFH30" i="1" a="1"/>
  <c r="AFH30" i="1" s="1"/>
  <c r="AGO23" i="1" a="1"/>
  <c r="AGO23" i="1" s="1"/>
  <c r="AGO22" i="1" a="1"/>
  <c r="AGO22" i="1" s="1"/>
  <c r="AGO32" i="1" a="1"/>
  <c r="AGO32" i="1" s="1"/>
  <c r="AGO47" i="1" a="1"/>
  <c r="AGO47" i="1" s="1"/>
  <c r="AGO28" i="1" a="1"/>
  <c r="AGO28" i="1" s="1"/>
  <c r="AGO26" i="1" a="1"/>
  <c r="AGO26" i="1" s="1"/>
  <c r="AGO25" i="1" a="1"/>
  <c r="AGO25" i="1" s="1"/>
  <c r="AGO38" i="1" a="1"/>
  <c r="AGO38" i="1" s="1"/>
  <c r="AGO33" i="1" a="1"/>
  <c r="AGO33" i="1" s="1"/>
  <c r="AGO35" i="1" a="1"/>
  <c r="AGO35" i="1" s="1"/>
  <c r="AGO24" i="1" a="1"/>
  <c r="AGO24" i="1" s="1"/>
  <c r="AGO44" i="1" a="1"/>
  <c r="AGO44" i="1" s="1"/>
  <c r="AGO30" i="1" a="1"/>
  <c r="AGO30" i="1" s="1"/>
  <c r="AGO45" i="1" a="1"/>
  <c r="AGO45" i="1" s="1"/>
  <c r="AGO27" i="1" a="1"/>
  <c r="AGO27" i="1" s="1"/>
  <c r="AGO40" i="1" a="1"/>
  <c r="AGO40" i="1" s="1"/>
  <c r="AGO34" i="1" a="1"/>
  <c r="AGO34" i="1" s="1"/>
  <c r="AGO46" i="1" a="1"/>
  <c r="AGO46" i="1" s="1"/>
  <c r="AGO31" i="1" a="1"/>
  <c r="AGO31" i="1" s="1"/>
  <c r="AGO29" i="1" a="1"/>
  <c r="AGO29" i="1" s="1"/>
  <c r="AGO41" i="1" a="1"/>
  <c r="AGO41" i="1" s="1"/>
  <c r="AGO39" i="1" a="1"/>
  <c r="AGO39" i="1" s="1"/>
  <c r="AFY22" i="1" a="1"/>
  <c r="AFY22" i="1" s="1"/>
  <c r="AFY23" i="1" a="1"/>
  <c r="AFY23" i="1" s="1"/>
  <c r="AFY46" i="1" a="1"/>
  <c r="AFY46" i="1" s="1"/>
  <c r="AFY35" i="1" a="1"/>
  <c r="AFY35" i="1" s="1"/>
  <c r="AFY47" i="1" a="1"/>
  <c r="AFY47" i="1" s="1"/>
  <c r="AFY45" i="1" a="1"/>
  <c r="AFY45" i="1" s="1"/>
  <c r="AFY28" i="1" a="1"/>
  <c r="AFY28" i="1" s="1"/>
  <c r="AFY38" i="1" a="1"/>
  <c r="AFY38" i="1" s="1"/>
  <c r="AFY32" i="1" a="1"/>
  <c r="AFY32" i="1" s="1"/>
  <c r="AFY30" i="1" a="1"/>
  <c r="AFY30" i="1" s="1"/>
  <c r="AFY25" i="1" a="1"/>
  <c r="AFY25" i="1" s="1"/>
  <c r="AFY33" i="1" a="1"/>
  <c r="AFY33" i="1" s="1"/>
  <c r="AFY24" i="1" a="1"/>
  <c r="AFY24" i="1" s="1"/>
  <c r="AFY44" i="1" a="1"/>
  <c r="AFY44" i="1" s="1"/>
  <c r="AFY34" i="1" a="1"/>
  <c r="AFY34" i="1" s="1"/>
  <c r="AFY26" i="1" a="1"/>
  <c r="AFY26" i="1" s="1"/>
  <c r="AFY39" i="1" a="1"/>
  <c r="AFY39" i="1" s="1"/>
  <c r="AFY27" i="1" a="1"/>
  <c r="AFY27" i="1" s="1"/>
  <c r="AFY40" i="1" a="1"/>
  <c r="AFY40" i="1" s="1"/>
  <c r="AFY41" i="1" a="1"/>
  <c r="AFY41" i="1" s="1"/>
  <c r="AFY31" i="1" a="1"/>
  <c r="AFY31" i="1" s="1"/>
  <c r="AFY29" i="1" a="1"/>
  <c r="AFY29" i="1" s="1"/>
  <c r="AFI22" i="1" a="1"/>
  <c r="AFI22" i="1" s="1"/>
  <c r="AFI23" i="1" a="1"/>
  <c r="AFI23" i="1" s="1"/>
  <c r="AFI32" i="1" a="1"/>
  <c r="AFI32" i="1" s="1"/>
  <c r="AFI34" i="1" a="1"/>
  <c r="AFI34" i="1" s="1"/>
  <c r="AFI40" i="1" a="1"/>
  <c r="AFI40" i="1" s="1"/>
  <c r="AFI38" i="1" a="1"/>
  <c r="AFI38" i="1" s="1"/>
  <c r="AFI25" i="1" a="1"/>
  <c r="AFI25" i="1" s="1"/>
  <c r="AFI24" i="1" a="1"/>
  <c r="AFI24" i="1" s="1"/>
  <c r="AFI26" i="1" a="1"/>
  <c r="AFI26" i="1" s="1"/>
  <c r="AFI33" i="1" a="1"/>
  <c r="AFI33" i="1" s="1"/>
  <c r="AFI31" i="1" a="1"/>
  <c r="AFI31" i="1" s="1"/>
  <c r="AFI27" i="1" a="1"/>
  <c r="AFI27" i="1" s="1"/>
  <c r="AFI29" i="1" a="1"/>
  <c r="AFI29" i="1" s="1"/>
  <c r="AFI46" i="1" a="1"/>
  <c r="AFI46" i="1" s="1"/>
  <c r="AFI45" i="1" a="1"/>
  <c r="AFI45" i="1" s="1"/>
  <c r="AFI44" i="1" a="1"/>
  <c r="AFI44" i="1" s="1"/>
  <c r="AFI35" i="1" a="1"/>
  <c r="AFI35" i="1" s="1"/>
  <c r="AFI47" i="1" a="1"/>
  <c r="AFI47" i="1" s="1"/>
  <c r="AFI41" i="1" a="1"/>
  <c r="AFI41" i="1" s="1"/>
  <c r="AFI30" i="1" a="1"/>
  <c r="AFI30" i="1" s="1"/>
  <c r="AFI28" i="1" a="1"/>
  <c r="AFI28" i="1" s="1"/>
  <c r="AFI39" i="1" a="1"/>
  <c r="AFI39" i="1" s="1"/>
  <c r="AGP22" i="1" a="1"/>
  <c r="AGP22" i="1" s="1"/>
  <c r="AGP23" i="1" a="1"/>
  <c r="AGP23" i="1" s="1"/>
  <c r="AGP47" i="1" a="1"/>
  <c r="AGP47" i="1" s="1"/>
  <c r="AGP46" i="1" a="1"/>
  <c r="AGP46" i="1" s="1"/>
  <c r="AGP38" i="1" a="1"/>
  <c r="AGP38" i="1" s="1"/>
  <c r="AGP25" i="1" a="1"/>
  <c r="AGP25" i="1" s="1"/>
  <c r="AGP30" i="1" a="1"/>
  <c r="AGP30" i="1" s="1"/>
  <c r="AGP33" i="1" a="1"/>
  <c r="AGP33" i="1" s="1"/>
  <c r="AGP24" i="1" a="1"/>
  <c r="AGP24" i="1" s="1"/>
  <c r="AGP35" i="1" a="1"/>
  <c r="AGP35" i="1" s="1"/>
  <c r="AGP44" i="1" a="1"/>
  <c r="AGP44" i="1" s="1"/>
  <c r="AGP45" i="1" a="1"/>
  <c r="AGP45" i="1" s="1"/>
  <c r="AGP26" i="1" a="1"/>
  <c r="AGP26" i="1" s="1"/>
  <c r="AGP32" i="1" a="1"/>
  <c r="AGP32" i="1" s="1"/>
  <c r="AGP27" i="1" a="1"/>
  <c r="AGP27" i="1" s="1"/>
  <c r="AGP40" i="1" a="1"/>
  <c r="AGP40" i="1" s="1"/>
  <c r="AGP34" i="1" a="1"/>
  <c r="AGP34" i="1" s="1"/>
  <c r="AGP31" i="1" a="1"/>
  <c r="AGP31" i="1" s="1"/>
  <c r="AGP29" i="1" a="1"/>
  <c r="AGP29" i="1" s="1"/>
  <c r="AGP28" i="1" a="1"/>
  <c r="AGP28" i="1" s="1"/>
  <c r="AGP41" i="1" a="1"/>
  <c r="AGP41" i="1" s="1"/>
  <c r="AGP39" i="1" a="1"/>
  <c r="AGP39" i="1" s="1"/>
  <c r="AFZ22" i="1" a="1"/>
  <c r="AFZ22" i="1" s="1"/>
  <c r="AFZ23" i="1" a="1"/>
  <c r="AFZ23" i="1" s="1"/>
  <c r="AFZ33" i="1" a="1"/>
  <c r="AFZ33" i="1" s="1"/>
  <c r="AFZ38" i="1" a="1"/>
  <c r="AFZ38" i="1" s="1"/>
  <c r="AFZ47" i="1" a="1"/>
  <c r="AFZ47" i="1" s="1"/>
  <c r="AFZ41" i="1" a="1"/>
  <c r="AFZ41" i="1" s="1"/>
  <c r="AFZ25" i="1" a="1"/>
  <c r="AFZ25" i="1" s="1"/>
  <c r="AFZ32" i="1" a="1"/>
  <c r="AFZ32" i="1" s="1"/>
  <c r="AFZ45" i="1" a="1"/>
  <c r="AFZ45" i="1" s="1"/>
  <c r="AFZ24" i="1" a="1"/>
  <c r="AFZ24" i="1" s="1"/>
  <c r="AFZ30" i="1" a="1"/>
  <c r="AFZ30" i="1" s="1"/>
  <c r="AFZ26" i="1" a="1"/>
  <c r="AFZ26" i="1" s="1"/>
  <c r="AFZ34" i="1" a="1"/>
  <c r="AFZ34" i="1" s="1"/>
  <c r="AFZ39" i="1" a="1"/>
  <c r="AFZ39" i="1" s="1"/>
  <c r="AFZ27" i="1" a="1"/>
  <c r="AFZ27" i="1" s="1"/>
  <c r="AFZ40" i="1" a="1"/>
  <c r="AFZ40" i="1" s="1"/>
  <c r="AFZ31" i="1" a="1"/>
  <c r="AFZ31" i="1" s="1"/>
  <c r="AFZ29" i="1" a="1"/>
  <c r="AFZ29" i="1" s="1"/>
  <c r="AFZ46" i="1" a="1"/>
  <c r="AFZ46" i="1" s="1"/>
  <c r="AFZ35" i="1" a="1"/>
  <c r="AFZ35" i="1" s="1"/>
  <c r="AFZ44" i="1" a="1"/>
  <c r="AFZ44" i="1" s="1"/>
  <c r="AFZ28" i="1" a="1"/>
  <c r="AFZ28" i="1" s="1"/>
  <c r="AFG23" i="1" a="1"/>
  <c r="AFG23" i="1" s="1"/>
  <c r="AFG22" i="1" a="1"/>
  <c r="AFG22" i="1" s="1"/>
  <c r="AFG24" i="1" a="1"/>
  <c r="AFG24" i="1" s="1"/>
  <c r="AFG44" i="1" a="1"/>
  <c r="AFG44" i="1" s="1"/>
  <c r="AFG39" i="1" a="1"/>
  <c r="AFG39" i="1" s="1"/>
  <c r="AFG32" i="1" a="1"/>
  <c r="AFG32" i="1" s="1"/>
  <c r="AFG34" i="1" a="1"/>
  <c r="AFG34" i="1" s="1"/>
  <c r="AFG47" i="1" a="1"/>
  <c r="AFG47" i="1" s="1"/>
  <c r="AFG45" i="1" a="1"/>
  <c r="AFG45" i="1" s="1"/>
  <c r="AFG30" i="1" a="1"/>
  <c r="AFG30" i="1" s="1"/>
  <c r="AFG38" i="1" a="1"/>
  <c r="AFG38" i="1" s="1"/>
  <c r="AFG26" i="1" a="1"/>
  <c r="AFG26" i="1" s="1"/>
  <c r="AFG46" i="1" a="1"/>
  <c r="AFG46" i="1" s="1"/>
  <c r="AFG31" i="1" a="1"/>
  <c r="AFG31" i="1" s="1"/>
  <c r="AFG40" i="1" a="1"/>
  <c r="AFG40" i="1" s="1"/>
  <c r="AFG25" i="1" a="1"/>
  <c r="AFG25" i="1" s="1"/>
  <c r="AFG28" i="1" a="1"/>
  <c r="AFG28" i="1" s="1"/>
  <c r="AFG29" i="1" a="1"/>
  <c r="AFG29" i="1" s="1"/>
  <c r="AFG33" i="1" a="1"/>
  <c r="AFG33" i="1" s="1"/>
  <c r="AFG35" i="1" a="1"/>
  <c r="AFG35" i="1" s="1"/>
  <c r="AFG27" i="1" a="1"/>
  <c r="AFG27" i="1" s="1"/>
  <c r="AFG41" i="1" a="1"/>
  <c r="AFG41" i="1" s="1"/>
  <c r="AFJ22" i="1" a="1"/>
  <c r="AFJ22" i="1" s="1"/>
  <c r="AFJ23" i="1" a="1"/>
  <c r="AFJ23" i="1" s="1"/>
  <c r="AFJ34" i="1" a="1"/>
  <c r="AFJ34" i="1" s="1"/>
  <c r="AFJ47" i="1" a="1"/>
  <c r="AFJ47" i="1" s="1"/>
  <c r="AFJ38" i="1" a="1"/>
  <c r="AFJ38" i="1" s="1"/>
  <c r="AFJ44" i="1" a="1"/>
  <c r="AFJ44" i="1" s="1"/>
  <c r="AFJ35" i="1" a="1"/>
  <c r="AFJ35" i="1" s="1"/>
  <c r="AFJ25" i="1" a="1"/>
  <c r="AFJ25" i="1" s="1"/>
  <c r="AFJ24" i="1" a="1"/>
  <c r="AFJ24" i="1" s="1"/>
  <c r="AFJ45" i="1" a="1"/>
  <c r="AFJ45" i="1" s="1"/>
  <c r="AFJ26" i="1" a="1"/>
  <c r="AFJ26" i="1" s="1"/>
  <c r="AFJ30" i="1" a="1"/>
  <c r="AFJ30" i="1" s="1"/>
  <c r="AFJ46" i="1" a="1"/>
  <c r="AFJ46" i="1" s="1"/>
  <c r="AFJ31" i="1" a="1"/>
  <c r="AFJ31" i="1" s="1"/>
  <c r="AFJ27" i="1" a="1"/>
  <c r="AFJ27" i="1" s="1"/>
  <c r="AFJ40" i="1" a="1"/>
  <c r="AFJ40" i="1" s="1"/>
  <c r="AFJ29" i="1" a="1"/>
  <c r="AFJ29" i="1" s="1"/>
  <c r="AFJ32" i="1" a="1"/>
  <c r="AFJ32" i="1" s="1"/>
  <c r="AFJ33" i="1" a="1"/>
  <c r="AFJ33" i="1" s="1"/>
  <c r="AFJ41" i="1" a="1"/>
  <c r="AFJ41" i="1" s="1"/>
  <c r="AFJ28" i="1" a="1"/>
  <c r="AFJ28" i="1" s="1"/>
  <c r="AFJ39" i="1" a="1"/>
  <c r="AFJ39" i="1" s="1"/>
  <c r="AGH22" i="1" a="1"/>
  <c r="AGH22" i="1" s="1"/>
  <c r="AGH23" i="1" a="1"/>
  <c r="AGH23" i="1" s="1"/>
  <c r="AGH40" i="1" a="1"/>
  <c r="AGH40" i="1" s="1"/>
  <c r="AGH45" i="1" a="1"/>
  <c r="AGH45" i="1" s="1"/>
  <c r="AGH32" i="1" a="1"/>
  <c r="AGH32" i="1" s="1"/>
  <c r="AGH46" i="1" a="1"/>
  <c r="AGH46" i="1" s="1"/>
  <c r="AGH24" i="1" a="1"/>
  <c r="AGH24" i="1" s="1"/>
  <c r="AGH38" i="1" a="1"/>
  <c r="AGH38" i="1" s="1"/>
  <c r="AGH26" i="1" a="1"/>
  <c r="AGH26" i="1" s="1"/>
  <c r="AGH34" i="1" a="1"/>
  <c r="AGH34" i="1" s="1"/>
  <c r="AGH30" i="1" a="1"/>
  <c r="AGH30" i="1" s="1"/>
  <c r="AGH28" i="1" a="1"/>
  <c r="AGH28" i="1" s="1"/>
  <c r="AGH29" i="1" a="1"/>
  <c r="AGH29" i="1" s="1"/>
  <c r="AGH25" i="1" a="1"/>
  <c r="AGH25" i="1" s="1"/>
  <c r="AGH41" i="1" a="1"/>
  <c r="AGH41" i="1" s="1"/>
  <c r="AGH35" i="1" a="1"/>
  <c r="AGH35" i="1" s="1"/>
  <c r="AGH27" i="1" a="1"/>
  <c r="AGH27" i="1" s="1"/>
  <c r="AGH44" i="1" a="1"/>
  <c r="AGH44" i="1" s="1"/>
  <c r="AGH47" i="1" a="1"/>
  <c r="AGH47" i="1" s="1"/>
  <c r="AGH39" i="1" a="1"/>
  <c r="AGH39" i="1" s="1"/>
  <c r="AGH31" i="1" a="1"/>
  <c r="AGH31" i="1" s="1"/>
  <c r="AGH33" i="1" a="1"/>
  <c r="AGH33" i="1" s="1"/>
  <c r="AGA22" i="1" a="1"/>
  <c r="AGA22" i="1" s="1"/>
  <c r="AGA23" i="1" a="1"/>
  <c r="AGA23" i="1" s="1"/>
  <c r="AGA31" i="1" a="1"/>
  <c r="AGA31" i="1" s="1"/>
  <c r="AGA25" i="1" a="1"/>
  <c r="AGA25" i="1" s="1"/>
  <c r="AGA32" i="1" a="1"/>
  <c r="AGA32" i="1" s="1"/>
  <c r="AGA41" i="1" a="1"/>
  <c r="AGA41" i="1" s="1"/>
  <c r="AGA24" i="1" a="1"/>
  <c r="AGA24" i="1" s="1"/>
  <c r="AGA26" i="1" a="1"/>
  <c r="AGA26" i="1" s="1"/>
  <c r="AGA34" i="1" a="1"/>
  <c r="AGA34" i="1" s="1"/>
  <c r="AGA27" i="1" a="1"/>
  <c r="AGA27" i="1" s="1"/>
  <c r="AGA40" i="1" a="1"/>
  <c r="AGA40" i="1" s="1"/>
  <c r="AGA39" i="1" a="1"/>
  <c r="AGA39" i="1" s="1"/>
  <c r="AGA47" i="1" a="1"/>
  <c r="AGA47" i="1" s="1"/>
  <c r="AGA29" i="1" a="1"/>
  <c r="AGA29" i="1" s="1"/>
  <c r="AGA46" i="1" a="1"/>
  <c r="AGA46" i="1" s="1"/>
  <c r="AGA30" i="1" a="1"/>
  <c r="AGA30" i="1" s="1"/>
  <c r="AGA44" i="1" a="1"/>
  <c r="AGA44" i="1" s="1"/>
  <c r="AGA28" i="1" a="1"/>
  <c r="AGA28" i="1" s="1"/>
  <c r="AGA35" i="1" a="1"/>
  <c r="AGA35" i="1" s="1"/>
  <c r="AGA33" i="1" a="1"/>
  <c r="AGA33" i="1" s="1"/>
  <c r="AGA45" i="1" a="1"/>
  <c r="AGA45" i="1" s="1"/>
  <c r="AGA38" i="1" a="1"/>
  <c r="AGA38" i="1" s="1"/>
  <c r="AGN23" i="1" a="1"/>
  <c r="AGN23" i="1" s="1"/>
  <c r="AGN22" i="1" a="1"/>
  <c r="AGN22" i="1" s="1"/>
  <c r="AGN33" i="1" a="1"/>
  <c r="AGN33" i="1" s="1"/>
  <c r="AGN47" i="1" a="1"/>
  <c r="AGN47" i="1" s="1"/>
  <c r="AGN30" i="1" a="1"/>
  <c r="AGN30" i="1" s="1"/>
  <c r="AGN39" i="1" a="1"/>
  <c r="AGN39" i="1" s="1"/>
  <c r="AGN28" i="1" a="1"/>
  <c r="AGN28" i="1" s="1"/>
  <c r="AGN32" i="1" a="1"/>
  <c r="AGN32" i="1" s="1"/>
  <c r="AGN24" i="1" a="1"/>
  <c r="AGN24" i="1" s="1"/>
  <c r="AGN38" i="1" a="1"/>
  <c r="AGN38" i="1" s="1"/>
  <c r="AGN35" i="1" a="1"/>
  <c r="AGN35" i="1" s="1"/>
  <c r="AGN44" i="1" a="1"/>
  <c r="AGN44" i="1" s="1"/>
  <c r="AGN45" i="1" a="1"/>
  <c r="AGN45" i="1" s="1"/>
  <c r="AGN26" i="1" a="1"/>
  <c r="AGN26" i="1" s="1"/>
  <c r="AGN34" i="1" a="1"/>
  <c r="AGN34" i="1" s="1"/>
  <c r="AGN25" i="1" a="1"/>
  <c r="AGN25" i="1" s="1"/>
  <c r="AGN40" i="1" a="1"/>
  <c r="AGN40" i="1" s="1"/>
  <c r="AGN46" i="1" a="1"/>
  <c r="AGN46" i="1" s="1"/>
  <c r="AGN31" i="1" a="1"/>
  <c r="AGN31" i="1" s="1"/>
  <c r="AGN27" i="1" a="1"/>
  <c r="AGN27" i="1" s="1"/>
  <c r="AGN29" i="1" a="1"/>
  <c r="AGN29" i="1" s="1"/>
  <c r="AGN41" i="1" a="1"/>
  <c r="AGN41" i="1" s="1"/>
  <c r="AGQ22" i="1" a="1"/>
  <c r="AGQ22" i="1" s="1"/>
  <c r="AGQ23" i="1" a="1"/>
  <c r="AGQ23" i="1" s="1"/>
  <c r="AGQ30" i="1" a="1"/>
  <c r="AGQ30" i="1" s="1"/>
  <c r="AGQ25" i="1" a="1"/>
  <c r="AGQ25" i="1" s="1"/>
  <c r="AGQ27" i="1" a="1"/>
  <c r="AGQ27" i="1" s="1"/>
  <c r="AGQ33" i="1" a="1"/>
  <c r="AGQ33" i="1" s="1"/>
  <c r="AGQ24" i="1" a="1"/>
  <c r="AGQ24" i="1" s="1"/>
  <c r="AGQ35" i="1" a="1"/>
  <c r="AGQ35" i="1" s="1"/>
  <c r="AGQ26" i="1" a="1"/>
  <c r="AGQ26" i="1" s="1"/>
  <c r="AGQ32" i="1" a="1"/>
  <c r="AGQ32" i="1" s="1"/>
  <c r="AGQ44" i="1" a="1"/>
  <c r="AGQ44" i="1" s="1"/>
  <c r="AGQ40" i="1" a="1"/>
  <c r="AGQ40" i="1" s="1"/>
  <c r="AGQ46" i="1" a="1"/>
  <c r="AGQ46" i="1" s="1"/>
  <c r="AGQ47" i="1" a="1"/>
  <c r="AGQ47" i="1" s="1"/>
  <c r="AGQ28" i="1" a="1"/>
  <c r="AGQ28" i="1" s="1"/>
  <c r="AGQ31" i="1" a="1"/>
  <c r="AGQ31" i="1" s="1"/>
  <c r="AGQ34" i="1" a="1"/>
  <c r="AGQ34" i="1" s="1"/>
  <c r="AGQ29" i="1" a="1"/>
  <c r="AGQ29" i="1" s="1"/>
  <c r="AGQ41" i="1" a="1"/>
  <c r="AGQ41" i="1" s="1"/>
  <c r="AGQ39" i="1" a="1"/>
  <c r="AGQ39" i="1" s="1"/>
  <c r="AGQ38" i="1" a="1"/>
  <c r="AGQ38" i="1" s="1"/>
  <c r="AGQ45" i="1" a="1"/>
  <c r="AGQ45" i="1" s="1"/>
  <c r="AGY22" i="1" a="1"/>
  <c r="AGY22" i="1" s="1"/>
  <c r="AGY23" i="1" a="1"/>
  <c r="AGY23" i="1" s="1"/>
  <c r="AGY38" i="1" a="1"/>
  <c r="AGY38" i="1" s="1"/>
  <c r="AGY24" i="1" a="1"/>
  <c r="AGY24" i="1" s="1"/>
  <c r="AGY44" i="1" a="1"/>
  <c r="AGY44" i="1" s="1"/>
  <c r="AGY40" i="1" a="1"/>
  <c r="AGY40" i="1" s="1"/>
  <c r="AGY26" i="1" a="1"/>
  <c r="AGY26" i="1" s="1"/>
  <c r="AGY30" i="1" a="1"/>
  <c r="AGY30" i="1" s="1"/>
  <c r="AGY25" i="1" a="1"/>
  <c r="AGY25" i="1" s="1"/>
  <c r="AGY47" i="1" a="1"/>
  <c r="AGY47" i="1" s="1"/>
  <c r="AGY28" i="1" a="1"/>
  <c r="AGY28" i="1" s="1"/>
  <c r="AGY32" i="1" a="1"/>
  <c r="AGY32" i="1" s="1"/>
  <c r="AGY29" i="1" a="1"/>
  <c r="AGY29" i="1" s="1"/>
  <c r="AGY27" i="1" a="1"/>
  <c r="AGY27" i="1" s="1"/>
  <c r="AGY33" i="1" a="1"/>
  <c r="AGY33" i="1" s="1"/>
  <c r="AGY35" i="1" a="1"/>
  <c r="AGY35" i="1" s="1"/>
  <c r="AGY39" i="1" a="1"/>
  <c r="AGY39" i="1" s="1"/>
  <c r="AGY41" i="1" a="1"/>
  <c r="AGY41" i="1" s="1"/>
  <c r="AGY31" i="1" a="1"/>
  <c r="AGY31" i="1" s="1"/>
  <c r="AGY34" i="1" a="1"/>
  <c r="AGY34" i="1" s="1"/>
  <c r="AGY46" i="1" a="1"/>
  <c r="AGY46" i="1" s="1"/>
  <c r="AGY45" i="1" a="1"/>
  <c r="AGY45" i="1" s="1"/>
  <c r="AFK22" i="1" a="1"/>
  <c r="AFK22" i="1" s="1"/>
  <c r="AFK23" i="1" a="1"/>
  <c r="AFK23" i="1" s="1"/>
  <c r="AFK25" i="1" a="1"/>
  <c r="AFK25" i="1" s="1"/>
  <c r="AFK44" i="1" a="1"/>
  <c r="AFK44" i="1" s="1"/>
  <c r="AFK35" i="1" a="1"/>
  <c r="AFK35" i="1" s="1"/>
  <c r="AFK41" i="1" a="1"/>
  <c r="AFK41" i="1" s="1"/>
  <c r="AFK24" i="1" a="1"/>
  <c r="AFK24" i="1" s="1"/>
  <c r="AFK38" i="1" a="1"/>
  <c r="AFK38" i="1" s="1"/>
  <c r="AFK26" i="1" a="1"/>
  <c r="AFK26" i="1" s="1"/>
  <c r="AFK31" i="1" a="1"/>
  <c r="AFK31" i="1" s="1"/>
  <c r="AFK27" i="1" a="1"/>
  <c r="AFK27" i="1" s="1"/>
  <c r="AFK40" i="1" a="1"/>
  <c r="AFK40" i="1" s="1"/>
  <c r="AFK29" i="1" a="1"/>
  <c r="AFK29" i="1" s="1"/>
  <c r="AFK45" i="1" a="1"/>
  <c r="AFK45" i="1" s="1"/>
  <c r="AFK46" i="1" a="1"/>
  <c r="AFK46" i="1" s="1"/>
  <c r="AFK33" i="1" a="1"/>
  <c r="AFK33" i="1" s="1"/>
  <c r="AFK30" i="1" a="1"/>
  <c r="AFK30" i="1" s="1"/>
  <c r="AFK28" i="1" a="1"/>
  <c r="AFK28" i="1" s="1"/>
  <c r="AFK47" i="1" a="1"/>
  <c r="AFK47" i="1" s="1"/>
  <c r="AFK39" i="1" a="1"/>
  <c r="AFK39" i="1" s="1"/>
  <c r="AFK32" i="1" a="1"/>
  <c r="AFK32" i="1" s="1"/>
  <c r="AFK34" i="1" a="1"/>
  <c r="AFK34" i="1" s="1"/>
  <c r="AFR22" i="1" a="1"/>
  <c r="AFR22" i="1" s="1"/>
  <c r="AFR23" i="1" a="1"/>
  <c r="AFR23" i="1" s="1"/>
  <c r="AFR30" i="1" a="1"/>
  <c r="AFR30" i="1" s="1"/>
  <c r="AFR24" i="1" a="1"/>
  <c r="AFR24" i="1" s="1"/>
  <c r="AFR44" i="1" a="1"/>
  <c r="AFR44" i="1" s="1"/>
  <c r="AFR38" i="1" a="1"/>
  <c r="AFR38" i="1" s="1"/>
  <c r="AFR26" i="1" a="1"/>
  <c r="AFR26" i="1" s="1"/>
  <c r="AFR40" i="1" a="1"/>
  <c r="AFR40" i="1" s="1"/>
  <c r="AFR47" i="1" a="1"/>
  <c r="AFR47" i="1" s="1"/>
  <c r="AFR29" i="1" a="1"/>
  <c r="AFR29" i="1" s="1"/>
  <c r="AFR41" i="1" a="1"/>
  <c r="AFR41" i="1" s="1"/>
  <c r="AFR35" i="1" a="1"/>
  <c r="AFR35" i="1" s="1"/>
  <c r="AFR25" i="1" a="1"/>
  <c r="AFR25" i="1" s="1"/>
  <c r="AFR46" i="1" a="1"/>
  <c r="AFR46" i="1" s="1"/>
  <c r="AFR39" i="1" a="1"/>
  <c r="AFR39" i="1" s="1"/>
  <c r="AFR27" i="1" a="1"/>
  <c r="AFR27" i="1" s="1"/>
  <c r="AFR45" i="1" a="1"/>
  <c r="AFR45" i="1" s="1"/>
  <c r="AFR31" i="1" a="1"/>
  <c r="AFR31" i="1" s="1"/>
  <c r="AFR33" i="1" a="1"/>
  <c r="AFR33" i="1" s="1"/>
  <c r="AFR28" i="1" a="1"/>
  <c r="AFR28" i="1" s="1"/>
  <c r="AFR32" i="1" a="1"/>
  <c r="AFR32" i="1" s="1"/>
  <c r="AFR34" i="1" a="1"/>
  <c r="AFR34" i="1" s="1"/>
  <c r="AGR22" i="1" a="1"/>
  <c r="AGR22" i="1" s="1"/>
  <c r="AGR23" i="1" a="1"/>
  <c r="AGR23" i="1" s="1"/>
  <c r="AGR25" i="1" a="1"/>
  <c r="AGR25" i="1" s="1"/>
  <c r="AGR33" i="1" a="1"/>
  <c r="AGR33" i="1" s="1"/>
  <c r="AGR24" i="1" a="1"/>
  <c r="AGR24" i="1" s="1"/>
  <c r="AGR35" i="1" a="1"/>
  <c r="AGR35" i="1" s="1"/>
  <c r="AGR26" i="1" a="1"/>
  <c r="AGR26" i="1" s="1"/>
  <c r="AGR32" i="1" a="1"/>
  <c r="AGR32" i="1" s="1"/>
  <c r="AGR45" i="1" a="1"/>
  <c r="AGR45" i="1" s="1"/>
  <c r="AGR41" i="1" a="1"/>
  <c r="AGR41" i="1" s="1"/>
  <c r="AGR27" i="1" a="1"/>
  <c r="AGR27" i="1" s="1"/>
  <c r="AGR40" i="1" a="1"/>
  <c r="AGR40" i="1" s="1"/>
  <c r="AGR46" i="1" a="1"/>
  <c r="AGR46" i="1" s="1"/>
  <c r="AGR44" i="1" a="1"/>
  <c r="AGR44" i="1" s="1"/>
  <c r="AGR38" i="1" a="1"/>
  <c r="AGR38" i="1" s="1"/>
  <c r="AGR47" i="1" a="1"/>
  <c r="AGR47" i="1" s="1"/>
  <c r="AGR31" i="1" a="1"/>
  <c r="AGR31" i="1" s="1"/>
  <c r="AGR34" i="1" a="1"/>
  <c r="AGR34" i="1" s="1"/>
  <c r="AGR29" i="1" a="1"/>
  <c r="AGR29" i="1" s="1"/>
  <c r="AGR39" i="1" a="1"/>
  <c r="AGR39" i="1" s="1"/>
  <c r="AGR28" i="1" a="1"/>
  <c r="AGR28" i="1" s="1"/>
  <c r="AGR30" i="1" a="1"/>
  <c r="AGR30" i="1" s="1"/>
  <c r="AFA22" i="1" a="1"/>
  <c r="AFA22" i="1" s="1"/>
  <c r="AFA23" i="1" a="1"/>
  <c r="AFA23" i="1" s="1"/>
  <c r="AFA40" i="1" a="1"/>
  <c r="AFA40" i="1" s="1"/>
  <c r="AFA35" i="1" a="1"/>
  <c r="AFA35" i="1" s="1"/>
  <c r="AFA29" i="1" a="1"/>
  <c r="AFA29" i="1" s="1"/>
  <c r="AFA24" i="1" a="1"/>
  <c r="AFA24" i="1" s="1"/>
  <c r="AFA38" i="1" a="1"/>
  <c r="AFA38" i="1" s="1"/>
  <c r="AFA46" i="1" a="1"/>
  <c r="AFA46" i="1" s="1"/>
  <c r="AFA45" i="1" a="1"/>
  <c r="AFA45" i="1" s="1"/>
  <c r="AFA26" i="1" a="1"/>
  <c r="AFA26" i="1" s="1"/>
  <c r="AFA30" i="1" a="1"/>
  <c r="AFA30" i="1" s="1"/>
  <c r="AFA41" i="1" a="1"/>
  <c r="AFA41" i="1" s="1"/>
  <c r="AFA25" i="1" a="1"/>
  <c r="AFA25" i="1" s="1"/>
  <c r="AFA33" i="1" a="1"/>
  <c r="AFA33" i="1" s="1"/>
  <c r="AFA31" i="1" a="1"/>
  <c r="AFA31" i="1" s="1"/>
  <c r="AFA27" i="1" a="1"/>
  <c r="AFA27" i="1" s="1"/>
  <c r="AFA44" i="1" a="1"/>
  <c r="AFA44" i="1" s="1"/>
  <c r="AFA28" i="1" a="1"/>
  <c r="AFA28" i="1" s="1"/>
  <c r="AFA39" i="1" a="1"/>
  <c r="AFA39" i="1" s="1"/>
  <c r="AFA34" i="1" a="1"/>
  <c r="AFA34" i="1" s="1"/>
  <c r="AFA32" i="1" a="1"/>
  <c r="AFA32" i="1" s="1"/>
  <c r="AFA47" i="1" a="1"/>
  <c r="AFA47" i="1" s="1"/>
  <c r="AGB23" i="1" a="1"/>
  <c r="AGB23" i="1" s="1"/>
  <c r="AGB22" i="1" a="1"/>
  <c r="AGB22" i="1" s="1"/>
  <c r="AGB25" i="1" a="1"/>
  <c r="AGB25" i="1" s="1"/>
  <c r="AGB32" i="1" a="1"/>
  <c r="AGB32" i="1" s="1"/>
  <c r="AGB24" i="1" a="1"/>
  <c r="AGB24" i="1" s="1"/>
  <c r="AGB41" i="1" a="1"/>
  <c r="AGB41" i="1" s="1"/>
  <c r="AGB26" i="1" a="1"/>
  <c r="AGB26" i="1" s="1"/>
  <c r="AGB34" i="1" a="1"/>
  <c r="AGB34" i="1" s="1"/>
  <c r="AGB45" i="1" a="1"/>
  <c r="AGB45" i="1" s="1"/>
  <c r="AGB27" i="1" a="1"/>
  <c r="AGB27" i="1" s="1"/>
  <c r="AGB40" i="1" a="1"/>
  <c r="AGB40" i="1" s="1"/>
  <c r="AGB39" i="1" a="1"/>
  <c r="AGB39" i="1" s="1"/>
  <c r="AGB31" i="1" a="1"/>
  <c r="AGB31" i="1" s="1"/>
  <c r="AGB47" i="1" a="1"/>
  <c r="AGB47" i="1" s="1"/>
  <c r="AGB29" i="1" a="1"/>
  <c r="AGB29" i="1" s="1"/>
  <c r="AGB46" i="1" a="1"/>
  <c r="AGB46" i="1" s="1"/>
  <c r="AGB35" i="1" a="1"/>
  <c r="AGB35" i="1" s="1"/>
  <c r="AGB28" i="1" a="1"/>
  <c r="AGB28" i="1" s="1"/>
  <c r="AGB30" i="1" a="1"/>
  <c r="AGB30" i="1" s="1"/>
  <c r="AGB44" i="1" a="1"/>
  <c r="AGB44" i="1" s="1"/>
  <c r="AGB33" i="1" a="1"/>
  <c r="AGB33" i="1" s="1"/>
  <c r="AGB38" i="1" a="1"/>
  <c r="AGB38" i="1" s="1"/>
  <c r="AFB22" i="1" a="1"/>
  <c r="AFB22" i="1" s="1"/>
  <c r="AFB23" i="1" a="1"/>
  <c r="AFB23" i="1" s="1"/>
  <c r="AFB24" i="1" a="1"/>
  <c r="AFB24" i="1" s="1"/>
  <c r="AFB44" i="1" a="1"/>
  <c r="AFB44" i="1" s="1"/>
  <c r="AFB29" i="1" a="1"/>
  <c r="AFB29" i="1" s="1"/>
  <c r="AFB26" i="1" a="1"/>
  <c r="AFB26" i="1" s="1"/>
  <c r="AFB28" i="1" a="1"/>
  <c r="AFB28" i="1" s="1"/>
  <c r="AFB45" i="1" a="1"/>
  <c r="AFB45" i="1" s="1"/>
  <c r="AFB41" i="1" a="1"/>
  <c r="AFB41" i="1" s="1"/>
  <c r="AFB25" i="1" a="1"/>
  <c r="AFB25" i="1" s="1"/>
  <c r="AFB34" i="1" a="1"/>
  <c r="AFB34" i="1" s="1"/>
  <c r="AFB39" i="1" a="1"/>
  <c r="AFB39" i="1" s="1"/>
  <c r="AFB35" i="1" a="1"/>
  <c r="AFB35" i="1" s="1"/>
  <c r="AFB33" i="1" a="1"/>
  <c r="AFB33" i="1" s="1"/>
  <c r="AFB47" i="1" a="1"/>
  <c r="AFB47" i="1" s="1"/>
  <c r="AFB31" i="1" a="1"/>
  <c r="AFB31" i="1" s="1"/>
  <c r="AFB27" i="1" a="1"/>
  <c r="AFB27" i="1" s="1"/>
  <c r="AFB32" i="1" a="1"/>
  <c r="AFB32" i="1" s="1"/>
  <c r="AFB38" i="1" a="1"/>
  <c r="AFB38" i="1" s="1"/>
  <c r="AFB46" i="1" a="1"/>
  <c r="AFB46" i="1" s="1"/>
  <c r="AFB30" i="1" a="1"/>
  <c r="AFB30" i="1" s="1"/>
  <c r="AFB40" i="1" a="1"/>
  <c r="AFB40" i="1" s="1"/>
  <c r="AFL22" i="1" a="1"/>
  <c r="AFL22" i="1" s="1"/>
  <c r="AFL23" i="1" a="1"/>
  <c r="AFL23" i="1" s="1"/>
  <c r="AFL35" i="1" a="1"/>
  <c r="AFL35" i="1" s="1"/>
  <c r="AFL24" i="1" a="1"/>
  <c r="AFL24" i="1" s="1"/>
  <c r="AFL41" i="1" a="1"/>
  <c r="AFL41" i="1" s="1"/>
  <c r="AFL26" i="1" a="1"/>
  <c r="AFL26" i="1" s="1"/>
  <c r="AFL25" i="1" a="1"/>
  <c r="AFL25" i="1" s="1"/>
  <c r="AFL31" i="1" a="1"/>
  <c r="AFL31" i="1" s="1"/>
  <c r="AFL27" i="1" a="1"/>
  <c r="AFL27" i="1" s="1"/>
  <c r="AFL39" i="1" a="1"/>
  <c r="AFL39" i="1" s="1"/>
  <c r="AFL45" i="1" a="1"/>
  <c r="AFL45" i="1" s="1"/>
  <c r="AFL29" i="1" a="1"/>
  <c r="AFL29" i="1" s="1"/>
  <c r="AFL44" i="1" a="1"/>
  <c r="AFL44" i="1" s="1"/>
  <c r="AFL38" i="1" a="1"/>
  <c r="AFL38" i="1" s="1"/>
  <c r="AFL33" i="1" a="1"/>
  <c r="AFL33" i="1" s="1"/>
  <c r="AFL30" i="1" a="1"/>
  <c r="AFL30" i="1" s="1"/>
  <c r="AFL47" i="1" a="1"/>
  <c r="AFL47" i="1" s="1"/>
  <c r="AFL46" i="1" a="1"/>
  <c r="AFL46" i="1" s="1"/>
  <c r="AFL28" i="1" a="1"/>
  <c r="AFL28" i="1" s="1"/>
  <c r="AFL40" i="1" a="1"/>
  <c r="AFL40" i="1" s="1"/>
  <c r="AFL32" i="1" a="1"/>
  <c r="AFL32" i="1" s="1"/>
  <c r="AFL34" i="1" a="1"/>
  <c r="AFL34" i="1" s="1"/>
  <c r="AGI22" i="1" a="1"/>
  <c r="AGI22" i="1" s="1"/>
  <c r="AGI23" i="1" a="1"/>
  <c r="AGI23" i="1" s="1"/>
  <c r="AGI24" i="1" a="1"/>
  <c r="AGI24" i="1" s="1"/>
  <c r="AGI45" i="1" a="1"/>
  <c r="AGI45" i="1" s="1"/>
  <c r="AGI26" i="1" a="1"/>
  <c r="AGI26" i="1" s="1"/>
  <c r="AGI30" i="1" a="1"/>
  <c r="AGI30" i="1" s="1"/>
  <c r="AGI34" i="1" a="1"/>
  <c r="AGI34" i="1" s="1"/>
  <c r="AGI28" i="1" a="1"/>
  <c r="AGI28" i="1" s="1"/>
  <c r="AGI39" i="1" a="1"/>
  <c r="AGI39" i="1" s="1"/>
  <c r="AGI25" i="1" a="1"/>
  <c r="AGI25" i="1" s="1"/>
  <c r="AGI29" i="1" a="1"/>
  <c r="AGI29" i="1" s="1"/>
  <c r="AGI38" i="1" a="1"/>
  <c r="AGI38" i="1" s="1"/>
  <c r="AGI46" i="1" a="1"/>
  <c r="AGI46" i="1" s="1"/>
  <c r="AGI35" i="1" a="1"/>
  <c r="AGI35" i="1" s="1"/>
  <c r="AGI27" i="1" a="1"/>
  <c r="AGI27" i="1" s="1"/>
  <c r="AGI44" i="1" a="1"/>
  <c r="AGI44" i="1" s="1"/>
  <c r="AGI47" i="1" a="1"/>
  <c r="AGI47" i="1" s="1"/>
  <c r="AGI31" i="1" a="1"/>
  <c r="AGI31" i="1" s="1"/>
  <c r="AGI41" i="1" a="1"/>
  <c r="AGI41" i="1" s="1"/>
  <c r="AGI33" i="1" a="1"/>
  <c r="AGI33" i="1" s="1"/>
  <c r="AGI32" i="1" a="1"/>
  <c r="AGI32" i="1" s="1"/>
  <c r="AGI40" i="1" a="1"/>
  <c r="AGI40" i="1" s="1"/>
  <c r="AGS22" i="1" a="1"/>
  <c r="AGS22" i="1" s="1"/>
  <c r="AGS23" i="1" a="1"/>
  <c r="AGS23" i="1" s="1"/>
  <c r="AGS24" i="1" a="1"/>
  <c r="AGS24" i="1" s="1"/>
  <c r="AGS33" i="1" a="1"/>
  <c r="AGS33" i="1" s="1"/>
  <c r="AGS26" i="1" a="1"/>
  <c r="AGS26" i="1" s="1"/>
  <c r="AGS35" i="1" a="1"/>
  <c r="AGS35" i="1" s="1"/>
  <c r="AGS39" i="1" a="1"/>
  <c r="AGS39" i="1" s="1"/>
  <c r="AGS45" i="1" a="1"/>
  <c r="AGS45" i="1" s="1"/>
  <c r="AGS40" i="1" a="1"/>
  <c r="AGS40" i="1" s="1"/>
  <c r="AGS32" i="1" a="1"/>
  <c r="AGS32" i="1" s="1"/>
  <c r="AGS27" i="1" a="1"/>
  <c r="AGS27" i="1" s="1"/>
  <c r="AGS46" i="1" a="1"/>
  <c r="AGS46" i="1" s="1"/>
  <c r="AGS29" i="1" a="1"/>
  <c r="AGS29" i="1" s="1"/>
  <c r="AGS38" i="1" a="1"/>
  <c r="AGS38" i="1" s="1"/>
  <c r="AGS31" i="1" a="1"/>
  <c r="AGS31" i="1" s="1"/>
  <c r="AGS34" i="1" a="1"/>
  <c r="AGS34" i="1" s="1"/>
  <c r="AGS47" i="1" a="1"/>
  <c r="AGS47" i="1" s="1"/>
  <c r="AGS44" i="1" a="1"/>
  <c r="AGS44" i="1" s="1"/>
  <c r="AGS41" i="1" a="1"/>
  <c r="AGS41" i="1" s="1"/>
  <c r="AGS28" i="1" a="1"/>
  <c r="AGS28" i="1" s="1"/>
  <c r="AGS30" i="1" a="1"/>
  <c r="AGS30" i="1" s="1"/>
  <c r="AGS25" i="1" a="1"/>
  <c r="AGS25" i="1" s="1"/>
  <c r="AFS22" i="1" a="1"/>
  <c r="AFS22" i="1" s="1"/>
  <c r="AFS23" i="1" a="1"/>
  <c r="AFS23" i="1" s="1"/>
  <c r="AFS44" i="1" a="1"/>
  <c r="AFS44" i="1" s="1"/>
  <c r="AFS40" i="1" a="1"/>
  <c r="AFS40" i="1" s="1"/>
  <c r="AFS26" i="1" a="1"/>
  <c r="AFS26" i="1" s="1"/>
  <c r="AFS35" i="1" a="1"/>
  <c r="AFS35" i="1" s="1"/>
  <c r="AFS38" i="1" a="1"/>
  <c r="AFS38" i="1" s="1"/>
  <c r="AFS25" i="1" a="1"/>
  <c r="AFS25" i="1" s="1"/>
  <c r="AFS28" i="1" a="1"/>
  <c r="AFS28" i="1" s="1"/>
  <c r="AFS46" i="1" a="1"/>
  <c r="AFS46" i="1" s="1"/>
  <c r="AFS27" i="1" a="1"/>
  <c r="AFS27" i="1" s="1"/>
  <c r="AFS47" i="1" a="1"/>
  <c r="AFS47" i="1" s="1"/>
  <c r="AFS31" i="1" a="1"/>
  <c r="AFS31" i="1" s="1"/>
  <c r="AFS33" i="1" a="1"/>
  <c r="AFS33" i="1" s="1"/>
  <c r="AFS45" i="1" a="1"/>
  <c r="AFS45" i="1" s="1"/>
  <c r="AFS24" i="1" a="1"/>
  <c r="AFS24" i="1" s="1"/>
  <c r="AFS32" i="1" a="1"/>
  <c r="AFS32" i="1" s="1"/>
  <c r="AFS39" i="1" a="1"/>
  <c r="AFS39" i="1" s="1"/>
  <c r="AFS29" i="1" a="1"/>
  <c r="AFS29" i="1" s="1"/>
  <c r="AFS41" i="1" a="1"/>
  <c r="AFS41" i="1" s="1"/>
  <c r="AFS34" i="1" a="1"/>
  <c r="AFS34" i="1" s="1"/>
  <c r="AFS30" i="1" a="1"/>
  <c r="AFS30" i="1" s="1"/>
  <c r="AGC22" i="1" a="1"/>
  <c r="AGC22" i="1" s="1"/>
  <c r="AGC23" i="1" a="1"/>
  <c r="AGC23" i="1" s="1"/>
  <c r="AGC26" i="1" a="1"/>
  <c r="AGC26" i="1" s="1"/>
  <c r="AGC30" i="1" a="1"/>
  <c r="AGC30" i="1" s="1"/>
  <c r="AGC34" i="1" a="1"/>
  <c r="AGC34" i="1" s="1"/>
  <c r="AGC41" i="1" a="1"/>
  <c r="AGC41" i="1" s="1"/>
  <c r="AGC45" i="1" a="1"/>
  <c r="AGC45" i="1" s="1"/>
  <c r="AGC27" i="1" a="1"/>
  <c r="AGC27" i="1" s="1"/>
  <c r="AGC40" i="1" a="1"/>
  <c r="AGC40" i="1" s="1"/>
  <c r="AGC39" i="1" a="1"/>
  <c r="AGC39" i="1" s="1"/>
  <c r="AGC31" i="1" a="1"/>
  <c r="AGC31" i="1" s="1"/>
  <c r="AGC29" i="1" a="1"/>
  <c r="AGC29" i="1" s="1"/>
  <c r="AGC24" i="1" a="1"/>
  <c r="AGC24" i="1" s="1"/>
  <c r="AGC46" i="1" a="1"/>
  <c r="AGC46" i="1" s="1"/>
  <c r="AGC35" i="1" a="1"/>
  <c r="AGC35" i="1" s="1"/>
  <c r="AGC28" i="1" a="1"/>
  <c r="AGC28" i="1" s="1"/>
  <c r="AGC33" i="1" a="1"/>
  <c r="AGC33" i="1" s="1"/>
  <c r="AGC44" i="1" a="1"/>
  <c r="AGC44" i="1" s="1"/>
  <c r="AGC38" i="1" a="1"/>
  <c r="AGC38" i="1" s="1"/>
  <c r="AGC47" i="1" a="1"/>
  <c r="AGC47" i="1" s="1"/>
  <c r="AGC25" i="1" a="1"/>
  <c r="AGC25" i="1" s="1"/>
  <c r="AGC32" i="1" a="1"/>
  <c r="AGC32" i="1" s="1"/>
  <c r="AGZ22" i="1" a="1"/>
  <c r="AGZ22" i="1" s="1"/>
  <c r="AGZ23" i="1" a="1"/>
  <c r="AGZ23" i="1" s="1"/>
  <c r="AGZ26" i="1" a="1"/>
  <c r="AGZ26" i="1" s="1"/>
  <c r="AGZ32" i="1" a="1"/>
  <c r="AGZ32" i="1" s="1"/>
  <c r="AGZ29" i="1" a="1"/>
  <c r="AGZ29" i="1" s="1"/>
  <c r="AGZ47" i="1" a="1"/>
  <c r="AGZ47" i="1" s="1"/>
  <c r="AGZ30" i="1" a="1"/>
  <c r="AGZ30" i="1" s="1"/>
  <c r="AGZ25" i="1" a="1"/>
  <c r="AGZ25" i="1" s="1"/>
  <c r="AGZ28" i="1" a="1"/>
  <c r="AGZ28" i="1" s="1"/>
  <c r="AGZ27" i="1" a="1"/>
  <c r="AGZ27" i="1" s="1"/>
  <c r="AGZ41" i="1" a="1"/>
  <c r="AGZ41" i="1" s="1"/>
  <c r="AGZ39" i="1" a="1"/>
  <c r="AGZ39" i="1" s="1"/>
  <c r="AGZ40" i="1" a="1"/>
  <c r="AGZ40" i="1" s="1"/>
  <c r="AGZ33" i="1" a="1"/>
  <c r="AGZ33" i="1" s="1"/>
  <c r="AGZ35" i="1" a="1"/>
  <c r="AGZ35" i="1" s="1"/>
  <c r="AGZ34" i="1" a="1"/>
  <c r="AGZ34" i="1" s="1"/>
  <c r="AGZ31" i="1" a="1"/>
  <c r="AGZ31" i="1" s="1"/>
  <c r="AGZ45" i="1" a="1"/>
  <c r="AGZ45" i="1" s="1"/>
  <c r="AGZ44" i="1" a="1"/>
  <c r="AGZ44" i="1" s="1"/>
  <c r="AGZ38" i="1" a="1"/>
  <c r="AGZ38" i="1" s="1"/>
  <c r="AGZ46" i="1" a="1"/>
  <c r="AGZ46" i="1" s="1"/>
  <c r="AGZ24" i="1" a="1"/>
  <c r="AGZ24" i="1" s="1"/>
  <c r="AFM22" i="1" a="1"/>
  <c r="AFM22" i="1" s="1"/>
  <c r="AFM23" i="1" a="1"/>
  <c r="AFM23" i="1" s="1"/>
  <c r="AFM26" i="1" a="1"/>
  <c r="AFM26" i="1" s="1"/>
  <c r="AFM28" i="1" a="1"/>
  <c r="AFM28" i="1" s="1"/>
  <c r="AFM45" i="1" a="1"/>
  <c r="AFM45" i="1" s="1"/>
  <c r="AFM31" i="1" a="1"/>
  <c r="AFM31" i="1" s="1"/>
  <c r="AFM27" i="1" a="1"/>
  <c r="AFM27" i="1" s="1"/>
  <c r="AFM39" i="1" a="1"/>
  <c r="AFM39" i="1" s="1"/>
  <c r="AFM30" i="1" a="1"/>
  <c r="AFM30" i="1" s="1"/>
  <c r="AFM40" i="1" a="1"/>
  <c r="AFM40" i="1" s="1"/>
  <c r="AFM44" i="1" a="1"/>
  <c r="AFM44" i="1" s="1"/>
  <c r="AFM38" i="1" a="1"/>
  <c r="AFM38" i="1" s="1"/>
  <c r="AFM41" i="1" a="1"/>
  <c r="AFM41" i="1" s="1"/>
  <c r="AFM35" i="1" a="1"/>
  <c r="AFM35" i="1" s="1"/>
  <c r="AFM33" i="1" a="1"/>
  <c r="AFM33" i="1" s="1"/>
  <c r="AFM47" i="1" a="1"/>
  <c r="AFM47" i="1" s="1"/>
  <c r="AFM46" i="1" a="1"/>
  <c r="AFM46" i="1" s="1"/>
  <c r="AFM32" i="1" a="1"/>
  <c r="AFM32" i="1" s="1"/>
  <c r="AFM34" i="1" a="1"/>
  <c r="AFM34" i="1" s="1"/>
  <c r="AFM29" i="1" a="1"/>
  <c r="AFM29" i="1" s="1"/>
  <c r="AFM25" i="1" a="1"/>
  <c r="AFM25" i="1" s="1"/>
  <c r="AFM24" i="1" a="1"/>
  <c r="AFM24" i="1" s="1"/>
  <c r="AGT22" i="1" a="1"/>
  <c r="AGT22" i="1" s="1"/>
  <c r="AGT23" i="1" a="1"/>
  <c r="AGT23" i="1" s="1"/>
  <c r="AGT28" i="1" a="1"/>
  <c r="AGT28" i="1" s="1"/>
  <c r="AGT32" i="1" a="1"/>
  <c r="AGT32" i="1" s="1"/>
  <c r="AGT27" i="1" a="1"/>
  <c r="AGT27" i="1" s="1"/>
  <c r="AGT46" i="1" a="1"/>
  <c r="AGT46" i="1" s="1"/>
  <c r="AGT39" i="1" a="1"/>
  <c r="AGT39" i="1" s="1"/>
  <c r="AGT40" i="1" a="1"/>
  <c r="AGT40" i="1" s="1"/>
  <c r="AGT31" i="1" a="1"/>
  <c r="AGT31" i="1" s="1"/>
  <c r="AGT34" i="1" a="1"/>
  <c r="AGT34" i="1" s="1"/>
  <c r="AGT38" i="1" a="1"/>
  <c r="AGT38" i="1" s="1"/>
  <c r="AGT47" i="1" a="1"/>
  <c r="AGT47" i="1" s="1"/>
  <c r="AGT29" i="1" a="1"/>
  <c r="AGT29" i="1" s="1"/>
  <c r="AGT44" i="1" a="1"/>
  <c r="AGT44" i="1" s="1"/>
  <c r="AGT41" i="1" a="1"/>
  <c r="AGT41" i="1" s="1"/>
  <c r="AGT26" i="1" a="1"/>
  <c r="AGT26" i="1" s="1"/>
  <c r="AGT30" i="1" a="1"/>
  <c r="AGT30" i="1" s="1"/>
  <c r="AGT45" i="1" a="1"/>
  <c r="AGT45" i="1" s="1"/>
  <c r="AGT25" i="1" a="1"/>
  <c r="AGT25" i="1" s="1"/>
  <c r="AGT24" i="1" a="1"/>
  <c r="AGT24" i="1" s="1"/>
  <c r="AGT33" i="1" a="1"/>
  <c r="AGT33" i="1" s="1"/>
  <c r="AGT35" i="1" a="1"/>
  <c r="AGT35" i="1" s="1"/>
  <c r="AGJ22" i="1" a="1"/>
  <c r="AGJ22" i="1" s="1"/>
  <c r="AGJ23" i="1" a="1"/>
  <c r="AGJ23" i="1" s="1"/>
  <c r="AGJ34" i="1" a="1"/>
  <c r="AGJ34" i="1" s="1"/>
  <c r="AGJ35" i="1" a="1"/>
  <c r="AGJ35" i="1" s="1"/>
  <c r="AGJ29" i="1" a="1"/>
  <c r="AGJ29" i="1" s="1"/>
  <c r="AGJ25" i="1" a="1"/>
  <c r="AGJ25" i="1" s="1"/>
  <c r="AGJ39" i="1" a="1"/>
  <c r="AGJ39" i="1" s="1"/>
  <c r="AGJ41" i="1" a="1"/>
  <c r="AGJ41" i="1" s="1"/>
  <c r="AGJ27" i="1" a="1"/>
  <c r="AGJ27" i="1" s="1"/>
  <c r="AGJ45" i="1" a="1"/>
  <c r="AGJ45" i="1" s="1"/>
  <c r="AGJ31" i="1" a="1"/>
  <c r="AGJ31" i="1" s="1"/>
  <c r="AGJ28" i="1" a="1"/>
  <c r="AGJ28" i="1" s="1"/>
  <c r="AGJ44" i="1" a="1"/>
  <c r="AGJ44" i="1" s="1"/>
  <c r="AGJ47" i="1" a="1"/>
  <c r="AGJ47" i="1" s="1"/>
  <c r="AGJ33" i="1" a="1"/>
  <c r="AGJ33" i="1" s="1"/>
  <c r="AGJ46" i="1" a="1"/>
  <c r="AGJ46" i="1" s="1"/>
  <c r="AGJ32" i="1" a="1"/>
  <c r="AGJ32" i="1" s="1"/>
  <c r="AGJ38" i="1" a="1"/>
  <c r="AGJ38" i="1" s="1"/>
  <c r="AGJ40" i="1" a="1"/>
  <c r="AGJ40" i="1" s="1"/>
  <c r="AGJ24" i="1" a="1"/>
  <c r="AGJ24" i="1" s="1"/>
  <c r="AGJ26" i="1" a="1"/>
  <c r="AGJ26" i="1" s="1"/>
  <c r="AGJ30" i="1" a="1"/>
  <c r="AGJ30" i="1" s="1"/>
  <c r="AGD22" i="1" a="1"/>
  <c r="AGD22" i="1" s="1"/>
  <c r="AGD23" i="1" a="1"/>
  <c r="AGD23" i="1" s="1"/>
  <c r="AGD41" i="1" a="1"/>
  <c r="AGD41" i="1" s="1"/>
  <c r="AGD28" i="1" a="1"/>
  <c r="AGD28" i="1" s="1"/>
  <c r="AGD27" i="1" a="1"/>
  <c r="AGD27" i="1" s="1"/>
  <c r="AGD35" i="1" a="1"/>
  <c r="AGD35" i="1" s="1"/>
  <c r="AGD30" i="1" a="1"/>
  <c r="AGD30" i="1" s="1"/>
  <c r="AGD39" i="1" a="1"/>
  <c r="AGD39" i="1" s="1"/>
  <c r="AGD31" i="1" a="1"/>
  <c r="AGD31" i="1" s="1"/>
  <c r="AGD33" i="1" a="1"/>
  <c r="AGD33" i="1" s="1"/>
  <c r="AGD29" i="1" a="1"/>
  <c r="AGD29" i="1" s="1"/>
  <c r="AGD34" i="1" a="1"/>
  <c r="AGD34" i="1" s="1"/>
  <c r="AGD46" i="1" a="1"/>
  <c r="AGD46" i="1" s="1"/>
  <c r="AGD44" i="1" a="1"/>
  <c r="AGD44" i="1" s="1"/>
  <c r="AGD38" i="1" a="1"/>
  <c r="AGD38" i="1" s="1"/>
  <c r="AGD25" i="1" a="1"/>
  <c r="AGD25" i="1" s="1"/>
  <c r="AGD47" i="1" a="1"/>
  <c r="AGD47" i="1" s="1"/>
  <c r="AGD45" i="1" a="1"/>
  <c r="AGD45" i="1" s="1"/>
  <c r="AGD32" i="1" a="1"/>
  <c r="AGD32" i="1" s="1"/>
  <c r="AGD24" i="1" a="1"/>
  <c r="AGD24" i="1" s="1"/>
  <c r="AGD40" i="1" a="1"/>
  <c r="AGD40" i="1" s="1"/>
  <c r="AGD26" i="1" a="1"/>
  <c r="AGD26" i="1" s="1"/>
  <c r="AFT22" i="1" a="1"/>
  <c r="AFT22" i="1" s="1"/>
  <c r="AFT23" i="1" a="1"/>
  <c r="AFT23" i="1" s="1"/>
  <c r="AFT46" i="1" a="1"/>
  <c r="AFT46" i="1" s="1"/>
  <c r="AFT25" i="1" a="1"/>
  <c r="AFT25" i="1" s="1"/>
  <c r="AFT33" i="1" a="1"/>
  <c r="AFT33" i="1" s="1"/>
  <c r="AFT29" i="1" a="1"/>
  <c r="AFT29" i="1" s="1"/>
  <c r="AFT41" i="1" a="1"/>
  <c r="AFT41" i="1" s="1"/>
  <c r="AFT28" i="1" a="1"/>
  <c r="AFT28" i="1" s="1"/>
  <c r="AFT35" i="1" a="1"/>
  <c r="AFT35" i="1" s="1"/>
  <c r="AFT27" i="1" a="1"/>
  <c r="AFT27" i="1" s="1"/>
  <c r="AFT31" i="1" a="1"/>
  <c r="AFT31" i="1" s="1"/>
  <c r="AFT40" i="1" a="1"/>
  <c r="AFT40" i="1" s="1"/>
  <c r="AFT45" i="1" a="1"/>
  <c r="AFT45" i="1" s="1"/>
  <c r="AFT47" i="1" a="1"/>
  <c r="AFT47" i="1" s="1"/>
  <c r="AFT32" i="1" a="1"/>
  <c r="AFT32" i="1" s="1"/>
  <c r="AFT39" i="1" a="1"/>
  <c r="AFT39" i="1" s="1"/>
  <c r="AFT38" i="1" a="1"/>
  <c r="AFT38" i="1" s="1"/>
  <c r="AFT34" i="1" a="1"/>
  <c r="AFT34" i="1" s="1"/>
  <c r="AFT30" i="1" a="1"/>
  <c r="AFT30" i="1" s="1"/>
  <c r="AFT24" i="1" a="1"/>
  <c r="AFT24" i="1" s="1"/>
  <c r="AFT26" i="1" a="1"/>
  <c r="AFT26" i="1" s="1"/>
  <c r="AFT44" i="1" a="1"/>
  <c r="AFT44" i="1" s="1"/>
  <c r="AFN22" i="1" a="1"/>
  <c r="AFN22" i="1" s="1"/>
  <c r="AFN23" i="1" a="1"/>
  <c r="AFN23" i="1" s="1"/>
  <c r="AFN31" i="1" a="1"/>
  <c r="AFN31" i="1" s="1"/>
  <c r="AFN33" i="1" a="1"/>
  <c r="AFN33" i="1" s="1"/>
  <c r="AFN28" i="1" a="1"/>
  <c r="AFN28" i="1" s="1"/>
  <c r="AFN34" i="1" a="1"/>
  <c r="AFN34" i="1" s="1"/>
  <c r="AFN44" i="1" a="1"/>
  <c r="AFN44" i="1" s="1"/>
  <c r="AFN38" i="1" a="1"/>
  <c r="AFN38" i="1" s="1"/>
  <c r="AFN41" i="1" a="1"/>
  <c r="AFN41" i="1" s="1"/>
  <c r="AFN35" i="1" a="1"/>
  <c r="AFN35" i="1" s="1"/>
  <c r="AFN25" i="1" a="1"/>
  <c r="AFN25" i="1" s="1"/>
  <c r="AFN30" i="1" a="1"/>
  <c r="AFN30" i="1" s="1"/>
  <c r="AFN47" i="1" a="1"/>
  <c r="AFN47" i="1" s="1"/>
  <c r="AFN29" i="1" a="1"/>
  <c r="AFN29" i="1" s="1"/>
  <c r="AFN27" i="1" a="1"/>
  <c r="AFN27" i="1" s="1"/>
  <c r="AFN40" i="1" a="1"/>
  <c r="AFN40" i="1" s="1"/>
  <c r="AFN32" i="1" a="1"/>
  <c r="AFN32" i="1" s="1"/>
  <c r="AFN46" i="1" a="1"/>
  <c r="AFN46" i="1" s="1"/>
  <c r="AFN39" i="1" a="1"/>
  <c r="AFN39" i="1" s="1"/>
  <c r="AFN24" i="1" a="1"/>
  <c r="AFN24" i="1" s="1"/>
  <c r="AFN45" i="1" a="1"/>
  <c r="AFN45" i="1" s="1"/>
  <c r="AFN26" i="1" a="1"/>
  <c r="AFN26" i="1" s="1"/>
  <c r="AHA22" i="1" a="1"/>
  <c r="AHA22" i="1" s="1"/>
  <c r="AHA23" i="1" a="1"/>
  <c r="AHA23" i="1" s="1"/>
  <c r="AHA30" i="1" a="1"/>
  <c r="AHA30" i="1" s="1"/>
  <c r="AHA25" i="1" a="1"/>
  <c r="AHA25" i="1" s="1"/>
  <c r="AHA39" i="1" a="1"/>
  <c r="AHA39" i="1" s="1"/>
  <c r="AHA28" i="1" a="1"/>
  <c r="AHA28" i="1" s="1"/>
  <c r="AHA34" i="1" a="1"/>
  <c r="AHA34" i="1" s="1"/>
  <c r="AHA29" i="1" a="1"/>
  <c r="AHA29" i="1" s="1"/>
  <c r="AHA41" i="1" a="1"/>
  <c r="AHA41" i="1" s="1"/>
  <c r="AHA27" i="1" a="1"/>
  <c r="AHA27" i="1" s="1"/>
  <c r="AHA40" i="1" a="1"/>
  <c r="AHA40" i="1" s="1"/>
  <c r="AHA47" i="1" a="1"/>
  <c r="AHA47" i="1" s="1"/>
  <c r="AHA31" i="1" a="1"/>
  <c r="AHA31" i="1" s="1"/>
  <c r="AHA38" i="1" a="1"/>
  <c r="AHA38" i="1" s="1"/>
  <c r="AHA46" i="1" a="1"/>
  <c r="AHA46" i="1" s="1"/>
  <c r="AHA24" i="1" a="1"/>
  <c r="AHA24" i="1" s="1"/>
  <c r="AHA35" i="1" a="1"/>
  <c r="AHA35" i="1" s="1"/>
  <c r="AHA45" i="1" a="1"/>
  <c r="AHA45" i="1" s="1"/>
  <c r="AHA32" i="1" a="1"/>
  <c r="AHA32" i="1" s="1"/>
  <c r="AHA33" i="1" a="1"/>
  <c r="AHA33" i="1" s="1"/>
  <c r="AHA26" i="1" a="1"/>
  <c r="AHA26" i="1" s="1"/>
  <c r="AHA44" i="1" a="1"/>
  <c r="AHA44" i="1" s="1"/>
  <c r="AGU22" i="1" a="1"/>
  <c r="AGU22" i="1" s="1"/>
  <c r="AGU23" i="1" a="1"/>
  <c r="AGU23" i="1" s="1"/>
  <c r="AGU27" i="1" a="1"/>
  <c r="AGU27" i="1" s="1"/>
  <c r="AGU46" i="1" a="1"/>
  <c r="AGU46" i="1" s="1"/>
  <c r="AGU39" i="1" a="1"/>
  <c r="AGU39" i="1" s="1"/>
  <c r="AGU31" i="1" a="1"/>
  <c r="AGU31" i="1" s="1"/>
  <c r="AGU44" i="1" a="1"/>
  <c r="AGU44" i="1" s="1"/>
  <c r="AGU38" i="1" a="1"/>
  <c r="AGU38" i="1" s="1"/>
  <c r="AGU29" i="1" a="1"/>
  <c r="AGU29" i="1" s="1"/>
  <c r="AGU47" i="1" a="1"/>
  <c r="AGU47" i="1" s="1"/>
  <c r="AGU41" i="1" a="1"/>
  <c r="AGU41" i="1" s="1"/>
  <c r="AGU30" i="1" a="1"/>
  <c r="AGU30" i="1" s="1"/>
  <c r="AGU33" i="1" a="1"/>
  <c r="AGU33" i="1" s="1"/>
  <c r="AGU45" i="1" a="1"/>
  <c r="AGU45" i="1" s="1"/>
  <c r="AGU34" i="1" a="1"/>
  <c r="AGU34" i="1" s="1"/>
  <c r="AGU28" i="1" a="1"/>
  <c r="AGU28" i="1" s="1"/>
  <c r="AGU25" i="1" a="1"/>
  <c r="AGU25" i="1" s="1"/>
  <c r="AGU24" i="1" a="1"/>
  <c r="AGU24" i="1" s="1"/>
  <c r="AGU26" i="1" a="1"/>
  <c r="AGU26" i="1" s="1"/>
  <c r="AGU40" i="1" a="1"/>
  <c r="AGU40" i="1" s="1"/>
  <c r="AGU35" i="1" a="1"/>
  <c r="AGU35" i="1" s="1"/>
  <c r="AGU32" i="1" a="1"/>
  <c r="AGU32" i="1" s="1"/>
  <c r="AFC22" i="1" a="1"/>
  <c r="AFC22" i="1" s="1"/>
  <c r="AFC23" i="1" a="1"/>
  <c r="AFC23" i="1" s="1"/>
  <c r="AFC45" i="1" a="1"/>
  <c r="AFC45" i="1" s="1"/>
  <c r="AFC29" i="1" a="1"/>
  <c r="AFC29" i="1" s="1"/>
  <c r="AFC35" i="1" a="1"/>
  <c r="AFC35" i="1" s="1"/>
  <c r="AFC32" i="1" a="1"/>
  <c r="AFC32" i="1" s="1"/>
  <c r="AFC25" i="1" a="1"/>
  <c r="AFC25" i="1" s="1"/>
  <c r="AFC31" i="1" a="1"/>
  <c r="AFC31" i="1" s="1"/>
  <c r="AFC39" i="1" a="1"/>
  <c r="AFC39" i="1" s="1"/>
  <c r="AFC33" i="1" a="1"/>
  <c r="AFC33" i="1" s="1"/>
  <c r="AFC38" i="1" a="1"/>
  <c r="AFC38" i="1" s="1"/>
  <c r="AFC27" i="1" a="1"/>
  <c r="AFC27" i="1" s="1"/>
  <c r="AFC28" i="1" a="1"/>
  <c r="AFC28" i="1" s="1"/>
  <c r="AFC34" i="1" a="1"/>
  <c r="AFC34" i="1" s="1"/>
  <c r="AFC46" i="1" a="1"/>
  <c r="AFC46" i="1" s="1"/>
  <c r="AFC30" i="1" a="1"/>
  <c r="AFC30" i="1" s="1"/>
  <c r="AFC47" i="1" a="1"/>
  <c r="AFC47" i="1" s="1"/>
  <c r="AFC40" i="1" a="1"/>
  <c r="AFC40" i="1" s="1"/>
  <c r="AFC41" i="1" a="1"/>
  <c r="AFC41" i="1" s="1"/>
  <c r="AFC24" i="1" a="1"/>
  <c r="AFC24" i="1" s="1"/>
  <c r="AFC44" i="1" a="1"/>
  <c r="AFC44" i="1" s="1"/>
  <c r="AFC26" i="1" a="1"/>
  <c r="AFC26" i="1" s="1"/>
  <c r="AFD22" i="1" a="1"/>
  <c r="AFD22" i="1" s="1"/>
  <c r="AFD23" i="1" a="1"/>
  <c r="AFD23" i="1" s="1"/>
  <c r="AFD41" i="1" a="1"/>
  <c r="AFD41" i="1" s="1"/>
  <c r="AFD25" i="1" a="1"/>
  <c r="AFD25" i="1" s="1"/>
  <c r="AFD46" i="1" a="1"/>
  <c r="AFD46" i="1" s="1"/>
  <c r="AFD32" i="1" a="1"/>
  <c r="AFD32" i="1" s="1"/>
  <c r="AFD29" i="1" a="1"/>
  <c r="AFD29" i="1" s="1"/>
  <c r="AFD35" i="1" a="1"/>
  <c r="AFD35" i="1" s="1"/>
  <c r="AFD39" i="1" a="1"/>
  <c r="AFD39" i="1" s="1"/>
  <c r="AFD27" i="1" a="1"/>
  <c r="AFD27" i="1" s="1"/>
  <c r="AFD33" i="1" a="1"/>
  <c r="AFD33" i="1" s="1"/>
  <c r="AFD28" i="1" a="1"/>
  <c r="AFD28" i="1" s="1"/>
  <c r="AFD38" i="1" a="1"/>
  <c r="AFD38" i="1" s="1"/>
  <c r="AFD45" i="1" a="1"/>
  <c r="AFD45" i="1" s="1"/>
  <c r="AFD34" i="1" a="1"/>
  <c r="AFD34" i="1" s="1"/>
  <c r="AFD47" i="1" a="1"/>
  <c r="AFD47" i="1" s="1"/>
  <c r="AFD30" i="1" a="1"/>
  <c r="AFD30" i="1" s="1"/>
  <c r="AFD40" i="1" a="1"/>
  <c r="AFD40" i="1" s="1"/>
  <c r="AFD24" i="1" a="1"/>
  <c r="AFD24" i="1" s="1"/>
  <c r="AFD44" i="1" a="1"/>
  <c r="AFD44" i="1" s="1"/>
  <c r="AFD26" i="1" a="1"/>
  <c r="AFD26" i="1" s="1"/>
  <c r="AFD31" i="1" a="1"/>
  <c r="AFD31" i="1" s="1"/>
  <c r="AGE22" i="1" a="1"/>
  <c r="AGE22" i="1" s="1"/>
  <c r="AGE23" i="1" a="1"/>
  <c r="AGE23" i="1" s="1"/>
  <c r="AGE31" i="1" a="1"/>
  <c r="AGE31" i="1" s="1"/>
  <c r="AGE45" i="1" a="1"/>
  <c r="AGE45" i="1" s="1"/>
  <c r="AGE35" i="1" a="1"/>
  <c r="AGE35" i="1" s="1"/>
  <c r="AGE40" i="1" a="1"/>
  <c r="AGE40" i="1" s="1"/>
  <c r="AGE39" i="1" a="1"/>
  <c r="AGE39" i="1" s="1"/>
  <c r="AGE27" i="1" a="1"/>
  <c r="AGE27" i="1" s="1"/>
  <c r="AGE44" i="1" a="1"/>
  <c r="AGE44" i="1" s="1"/>
  <c r="AGE38" i="1" a="1"/>
  <c r="AGE38" i="1" s="1"/>
  <c r="AGE46" i="1" a="1"/>
  <c r="AGE46" i="1" s="1"/>
  <c r="AGE30" i="1" a="1"/>
  <c r="AGE30" i="1" s="1"/>
  <c r="AGE25" i="1" a="1"/>
  <c r="AGE25" i="1" s="1"/>
  <c r="AGE28" i="1" a="1"/>
  <c r="AGE28" i="1" s="1"/>
  <c r="AGE34" i="1" a="1"/>
  <c r="AGE34" i="1" s="1"/>
  <c r="AGE47" i="1" a="1"/>
  <c r="AGE47" i="1" s="1"/>
  <c r="AGE33" i="1" a="1"/>
  <c r="AGE33" i="1" s="1"/>
  <c r="AGE29" i="1" a="1"/>
  <c r="AGE29" i="1" s="1"/>
  <c r="AGE32" i="1" a="1"/>
  <c r="AGE32" i="1" s="1"/>
  <c r="AGE41" i="1" a="1"/>
  <c r="AGE41" i="1" s="1"/>
  <c r="AGE24" i="1" a="1"/>
  <c r="AGE24" i="1" s="1"/>
  <c r="AGE26" i="1" a="1"/>
  <c r="AGE26" i="1" s="1"/>
  <c r="AGK22" i="1" a="1"/>
  <c r="AGK22" i="1" s="1"/>
  <c r="AGK23" i="1" a="1"/>
  <c r="AGK23" i="1" s="1"/>
  <c r="AGK25" i="1" a="1"/>
  <c r="AGK25" i="1" s="1"/>
  <c r="AGK41" i="1" a="1"/>
  <c r="AGK41" i="1" s="1"/>
  <c r="AGK39" i="1" a="1"/>
  <c r="AGK39" i="1" s="1"/>
  <c r="AGK28" i="1" a="1"/>
  <c r="AGK28" i="1" s="1"/>
  <c r="AGK27" i="1" a="1"/>
  <c r="AGK27" i="1" s="1"/>
  <c r="AGK46" i="1" a="1"/>
  <c r="AGK46" i="1" s="1"/>
  <c r="AGK38" i="1" a="1"/>
  <c r="AGK38" i="1" s="1"/>
  <c r="AGK31" i="1" a="1"/>
  <c r="AGK31" i="1" s="1"/>
  <c r="AGK45" i="1" a="1"/>
  <c r="AGK45" i="1" s="1"/>
  <c r="AGK47" i="1" a="1"/>
  <c r="AGK47" i="1" s="1"/>
  <c r="AGK32" i="1" a="1"/>
  <c r="AGK32" i="1" s="1"/>
  <c r="AGK33" i="1" a="1"/>
  <c r="AGK33" i="1" s="1"/>
  <c r="AGK40" i="1" a="1"/>
  <c r="AGK40" i="1" s="1"/>
  <c r="AGK24" i="1" a="1"/>
  <c r="AGK24" i="1" s="1"/>
  <c r="AGK29" i="1" a="1"/>
  <c r="AGK29" i="1" s="1"/>
  <c r="AGK30" i="1" a="1"/>
  <c r="AGK30" i="1" s="1"/>
  <c r="AGK26" i="1" a="1"/>
  <c r="AGK26" i="1" s="1"/>
  <c r="AGK44" i="1" a="1"/>
  <c r="AGK44" i="1" s="1"/>
  <c r="AGK35" i="1" a="1"/>
  <c r="AGK35" i="1" s="1"/>
  <c r="AGK34" i="1" a="1"/>
  <c r="AGK34" i="1" s="1"/>
  <c r="AFO22" i="1" a="1"/>
  <c r="AFO22" i="1" s="1"/>
  <c r="AFO23" i="1" a="1"/>
  <c r="AFO23" i="1" s="1"/>
  <c r="AFO39" i="1" a="1"/>
  <c r="AFO39" i="1" s="1"/>
  <c r="AFO38" i="1" a="1"/>
  <c r="AFO38" i="1" s="1"/>
  <c r="AFO46" i="1" a="1"/>
  <c r="AFO46" i="1" s="1"/>
  <c r="AFO44" i="1" a="1"/>
  <c r="AFO44" i="1" s="1"/>
  <c r="AFO35" i="1" a="1"/>
  <c r="AFO35" i="1" s="1"/>
  <c r="AFO30" i="1" a="1"/>
  <c r="AFO30" i="1" s="1"/>
  <c r="AFO28" i="1" a="1"/>
  <c r="AFO28" i="1" s="1"/>
  <c r="AFO47" i="1" a="1"/>
  <c r="AFO47" i="1" s="1"/>
  <c r="AFO29" i="1" a="1"/>
  <c r="AFO29" i="1" s="1"/>
  <c r="AFO34" i="1" a="1"/>
  <c r="AFO34" i="1" s="1"/>
  <c r="AFO32" i="1" a="1"/>
  <c r="AFO32" i="1" s="1"/>
  <c r="AFO40" i="1" a="1"/>
  <c r="AFO40" i="1" s="1"/>
  <c r="AFO41" i="1" a="1"/>
  <c r="AFO41" i="1" s="1"/>
  <c r="AFO25" i="1" a="1"/>
  <c r="AFO25" i="1" s="1"/>
  <c r="AFO24" i="1" a="1"/>
  <c r="AFO24" i="1" s="1"/>
  <c r="AFO45" i="1" a="1"/>
  <c r="AFO45" i="1" s="1"/>
  <c r="AFO26" i="1" a="1"/>
  <c r="AFO26" i="1" s="1"/>
  <c r="AFO33" i="1" a="1"/>
  <c r="AFO33" i="1" s="1"/>
  <c r="AFO27" i="1" a="1"/>
  <c r="AFO27" i="1" s="1"/>
  <c r="AFO31" i="1" a="1"/>
  <c r="AFO31" i="1" s="1"/>
  <c r="AFU22" i="1" a="1"/>
  <c r="AFU22" i="1" s="1"/>
  <c r="AFU23" i="1" a="1"/>
  <c r="AFU23" i="1" s="1"/>
  <c r="AFU29" i="1" a="1"/>
  <c r="AFU29" i="1" s="1"/>
  <c r="AFU38" i="1" a="1"/>
  <c r="AFU38" i="1" s="1"/>
  <c r="AFU25" i="1" a="1"/>
  <c r="AFU25" i="1" s="1"/>
  <c r="AFU33" i="1" a="1"/>
  <c r="AFU33" i="1" s="1"/>
  <c r="AFU39" i="1" a="1"/>
  <c r="AFU39" i="1" s="1"/>
  <c r="AFU30" i="1" a="1"/>
  <c r="AFU30" i="1" s="1"/>
  <c r="AFU47" i="1" a="1"/>
  <c r="AFU47" i="1" s="1"/>
  <c r="AFU27" i="1" a="1"/>
  <c r="AFU27" i="1" s="1"/>
  <c r="AFU34" i="1" a="1"/>
  <c r="AFU34" i="1" s="1"/>
  <c r="AFU46" i="1" a="1"/>
  <c r="AFU46" i="1" s="1"/>
  <c r="AFU32" i="1" a="1"/>
  <c r="AFU32" i="1" s="1"/>
  <c r="AFU40" i="1" a="1"/>
  <c r="AFU40" i="1" s="1"/>
  <c r="AFU28" i="1" a="1"/>
  <c r="AFU28" i="1" s="1"/>
  <c r="AFU45" i="1" a="1"/>
  <c r="AFU45" i="1" s="1"/>
  <c r="AFU41" i="1" a="1"/>
  <c r="AFU41" i="1" s="1"/>
  <c r="AFU24" i="1" a="1"/>
  <c r="AFU24" i="1" s="1"/>
  <c r="AFU44" i="1" a="1"/>
  <c r="AFU44" i="1" s="1"/>
  <c r="AFU26" i="1" a="1"/>
  <c r="AFU26" i="1" s="1"/>
  <c r="AFU35" i="1" a="1"/>
  <c r="AFU35" i="1" s="1"/>
  <c r="AFU31" i="1" a="1"/>
  <c r="AFU31" i="1" s="1"/>
  <c r="AGV22" i="1" a="1"/>
  <c r="AGV22" i="1" s="1"/>
  <c r="AGV23" i="1" a="1"/>
  <c r="AGV23" i="1" s="1"/>
  <c r="AGV34" i="1" a="1"/>
  <c r="AGV34" i="1" s="1"/>
  <c r="AGV38" i="1" a="1"/>
  <c r="AGV38" i="1" s="1"/>
  <c r="AGV39" i="1" a="1"/>
  <c r="AGV39" i="1" s="1"/>
  <c r="AGV47" i="1" a="1"/>
  <c r="AGV47" i="1" s="1"/>
  <c r="AGV41" i="1" a="1"/>
  <c r="AGV41" i="1" s="1"/>
  <c r="AGV31" i="1" a="1"/>
  <c r="AGV31" i="1" s="1"/>
  <c r="AGV44" i="1" a="1"/>
  <c r="AGV44" i="1" s="1"/>
  <c r="AGV30" i="1" a="1"/>
  <c r="AGV30" i="1" s="1"/>
  <c r="AGV28" i="1" a="1"/>
  <c r="AGV28" i="1" s="1"/>
  <c r="AGV40" i="1" a="1"/>
  <c r="AGV40" i="1" s="1"/>
  <c r="AGV25" i="1" a="1"/>
  <c r="AGV25" i="1" s="1"/>
  <c r="AGV24" i="1" a="1"/>
  <c r="AGV24" i="1" s="1"/>
  <c r="AGV29" i="1" a="1"/>
  <c r="AGV29" i="1" s="1"/>
  <c r="AGV26" i="1" a="1"/>
  <c r="AGV26" i="1" s="1"/>
  <c r="AGV35" i="1" a="1"/>
  <c r="AGV35" i="1" s="1"/>
  <c r="AGV33" i="1" a="1"/>
  <c r="AGV33" i="1" s="1"/>
  <c r="AGV32" i="1" a="1"/>
  <c r="AGV32" i="1" s="1"/>
  <c r="AGV45" i="1" a="1"/>
  <c r="AGV45" i="1" s="1"/>
  <c r="AGV27" i="1" a="1"/>
  <c r="AGV27" i="1" s="1"/>
  <c r="AGV46" i="1" a="1"/>
  <c r="AGV46" i="1" s="1"/>
  <c r="AHB22" i="1" a="1"/>
  <c r="AHB22" i="1" s="1"/>
  <c r="AHB23" i="1" a="1"/>
  <c r="AHB23" i="1" s="1"/>
  <c r="AHB35" i="1" a="1"/>
  <c r="AHB35" i="1" s="1"/>
  <c r="AHB39" i="1" a="1"/>
  <c r="AHB39" i="1" s="1"/>
  <c r="AHB34" i="1" a="1"/>
  <c r="AHB34" i="1" s="1"/>
  <c r="AHB29" i="1" a="1"/>
  <c r="AHB29" i="1" s="1"/>
  <c r="AHB41" i="1" a="1"/>
  <c r="AHB41" i="1" s="1"/>
  <c r="AHB27" i="1" a="1"/>
  <c r="AHB27" i="1" s="1"/>
  <c r="AHB38" i="1" a="1"/>
  <c r="AHB38" i="1" s="1"/>
  <c r="AHB40" i="1" a="1"/>
  <c r="AHB40" i="1" s="1"/>
  <c r="AHB32" i="1" a="1"/>
  <c r="AHB32" i="1" s="1"/>
  <c r="AHB31" i="1" a="1"/>
  <c r="AHB31" i="1" s="1"/>
  <c r="AHB28" i="1" a="1"/>
  <c r="AHB28" i="1" s="1"/>
  <c r="AHB24" i="1" a="1"/>
  <c r="AHB24" i="1" s="1"/>
  <c r="AHB26" i="1" a="1"/>
  <c r="AHB26" i="1" s="1"/>
  <c r="AHB46" i="1" a="1"/>
  <c r="AHB46" i="1" s="1"/>
  <c r="AHB45" i="1" a="1"/>
  <c r="AHB45" i="1" s="1"/>
  <c r="AHB44" i="1" a="1"/>
  <c r="AHB44" i="1" s="1"/>
  <c r="AHB30" i="1" a="1"/>
  <c r="AHB30" i="1" s="1"/>
  <c r="AHB33" i="1" a="1"/>
  <c r="AHB33" i="1" s="1"/>
  <c r="AHB47" i="1" a="1"/>
  <c r="AHB47" i="1" s="1"/>
  <c r="AHB25" i="1" a="1"/>
  <c r="AHB25" i="1" s="1"/>
  <c r="AEY23" i="1" a="1"/>
  <c r="AEY23" i="1" s="1"/>
  <c r="AEY22" i="1" a="1"/>
  <c r="AEY22" i="1" s="1"/>
  <c r="AEY46" i="1" a="1"/>
  <c r="AEY46" i="1" s="1"/>
  <c r="AEY40" i="1" a="1"/>
  <c r="AEY40" i="1" s="1"/>
  <c r="AEY35" i="1" a="1"/>
  <c r="AEY35" i="1" s="1"/>
  <c r="AEY30" i="1" a="1"/>
  <c r="AEY30" i="1" s="1"/>
  <c r="AEY28" i="1" a="1"/>
  <c r="AEY28" i="1" s="1"/>
  <c r="AEY44" i="1" a="1"/>
  <c r="AEY44" i="1" s="1"/>
  <c r="AEY38" i="1" a="1"/>
  <c r="AEY38" i="1" s="1"/>
  <c r="AEY29" i="1" a="1"/>
  <c r="AEY29" i="1" s="1"/>
  <c r="AEY45" i="1" a="1"/>
  <c r="AEY45" i="1" s="1"/>
  <c r="AEY41" i="1" a="1"/>
  <c r="AEY41" i="1" s="1"/>
  <c r="AEY32" i="1" a="1"/>
  <c r="AEY32" i="1" s="1"/>
  <c r="AEY34" i="1" a="1"/>
  <c r="AEY34" i="1" s="1"/>
  <c r="AEY33" i="1" a="1"/>
  <c r="AEY33" i="1" s="1"/>
  <c r="AEY25" i="1" a="1"/>
  <c r="AEY25" i="1" s="1"/>
  <c r="AEY24" i="1" a="1"/>
  <c r="AEY24" i="1" s="1"/>
  <c r="AEY26" i="1" a="1"/>
  <c r="AEY26" i="1" s="1"/>
  <c r="AEY31" i="1" a="1"/>
  <c r="AEY31" i="1" s="1"/>
  <c r="AEY27" i="1" a="1"/>
  <c r="AEY27" i="1" s="1"/>
  <c r="AEY47" i="1" a="1"/>
  <c r="AEY47" i="1" s="1"/>
  <c r="AEY39" i="1" a="1"/>
  <c r="AEY39" i="1" s="1"/>
  <c r="AFE22" i="1" a="1"/>
  <c r="AFE22" i="1" s="1"/>
  <c r="AFE23" i="1" a="1"/>
  <c r="AFE23" i="1" s="1"/>
  <c r="AFE38" i="1" a="1"/>
  <c r="AFE38" i="1" s="1"/>
  <c r="AFE27" i="1" a="1"/>
  <c r="AFE27" i="1" s="1"/>
  <c r="AFE39" i="1" a="1"/>
  <c r="AFE39" i="1" s="1"/>
  <c r="AFE33" i="1" a="1"/>
  <c r="AFE33" i="1" s="1"/>
  <c r="AFE28" i="1" a="1"/>
  <c r="AFE28" i="1" s="1"/>
  <c r="AFE34" i="1" a="1"/>
  <c r="AFE34" i="1" s="1"/>
  <c r="AFE30" i="1" a="1"/>
  <c r="AFE30" i="1" s="1"/>
  <c r="AFE45" i="1" a="1"/>
  <c r="AFE45" i="1" s="1"/>
  <c r="AFE32" i="1" a="1"/>
  <c r="AFE32" i="1" s="1"/>
  <c r="AFE47" i="1" a="1"/>
  <c r="AFE47" i="1" s="1"/>
  <c r="AFE24" i="1" a="1"/>
  <c r="AFE24" i="1" s="1"/>
  <c r="AFE44" i="1" a="1"/>
  <c r="AFE44" i="1" s="1"/>
  <c r="AFE46" i="1" a="1"/>
  <c r="AFE46" i="1" s="1"/>
  <c r="AFE26" i="1" a="1"/>
  <c r="AFE26" i="1" s="1"/>
  <c r="AFE31" i="1" a="1"/>
  <c r="AFE31" i="1" s="1"/>
  <c r="AFE40" i="1" a="1"/>
  <c r="AFE40" i="1" s="1"/>
  <c r="AFE29" i="1" a="1"/>
  <c r="AFE29" i="1" s="1"/>
  <c r="AFE41" i="1" a="1"/>
  <c r="AFE41" i="1" s="1"/>
  <c r="AFE25" i="1" a="1"/>
  <c r="AFE25" i="1" s="1"/>
  <c r="AFE35" i="1" a="1"/>
  <c r="AFE35" i="1" s="1"/>
  <c r="AGF23" i="1" a="1"/>
  <c r="AGF23" i="1" s="1"/>
  <c r="AGF22" i="1" a="1"/>
  <c r="AGF22" i="1" s="1"/>
  <c r="AGF28" i="1" a="1"/>
  <c r="AGF28" i="1" s="1"/>
  <c r="AGF38" i="1" a="1"/>
  <c r="AGF38" i="1" s="1"/>
  <c r="AGF45" i="1" a="1"/>
  <c r="AGF45" i="1" s="1"/>
  <c r="AGF39" i="1" a="1"/>
  <c r="AGF39" i="1" s="1"/>
  <c r="AGF40" i="1" a="1"/>
  <c r="AGF40" i="1" s="1"/>
  <c r="AGF46" i="1" a="1"/>
  <c r="AGF46" i="1" s="1"/>
  <c r="AGF35" i="1" a="1"/>
  <c r="AGF35" i="1" s="1"/>
  <c r="AGF31" i="1" a="1"/>
  <c r="AGF31" i="1" s="1"/>
  <c r="AGF33" i="1" a="1"/>
  <c r="AGF33" i="1" s="1"/>
  <c r="AGF29" i="1" a="1"/>
  <c r="AGF29" i="1" s="1"/>
  <c r="AGF25" i="1" a="1"/>
  <c r="AGF25" i="1" s="1"/>
  <c r="AGF41" i="1" a="1"/>
  <c r="AGF41" i="1" s="1"/>
  <c r="AGF24" i="1" a="1"/>
  <c r="AGF24" i="1" s="1"/>
  <c r="AGF32" i="1" a="1"/>
  <c r="AGF32" i="1" s="1"/>
  <c r="AGF26" i="1" a="1"/>
  <c r="AGF26" i="1" s="1"/>
  <c r="AGF44" i="1" a="1"/>
  <c r="AGF44" i="1" s="1"/>
  <c r="AGF47" i="1" a="1"/>
  <c r="AGF47" i="1" s="1"/>
  <c r="AGF34" i="1" a="1"/>
  <c r="AGF34" i="1" s="1"/>
  <c r="AGF27" i="1" a="1"/>
  <c r="AGF27" i="1" s="1"/>
  <c r="AGF30" i="1" a="1"/>
  <c r="AGF30" i="1" s="1"/>
  <c r="AGL23" i="1" a="1"/>
  <c r="AGL23" i="1" s="1"/>
  <c r="AGL22" i="1" a="1"/>
  <c r="AGL22" i="1" s="1"/>
  <c r="AGL31" i="1" a="1"/>
  <c r="AGL31" i="1" s="1"/>
  <c r="AGL38" i="1" a="1"/>
  <c r="AGL38" i="1" s="1"/>
  <c r="AGL39" i="1" a="1"/>
  <c r="AGL39" i="1" s="1"/>
  <c r="AGL29" i="1" a="1"/>
  <c r="AGL29" i="1" s="1"/>
  <c r="AGL41" i="1" a="1"/>
  <c r="AGL41" i="1" s="1"/>
  <c r="AGL27" i="1" a="1"/>
  <c r="AGL27" i="1" s="1"/>
  <c r="AGL35" i="1" a="1"/>
  <c r="AGL35" i="1" s="1"/>
  <c r="AGL32" i="1" a="1"/>
  <c r="AGL32" i="1" s="1"/>
  <c r="AGL28" i="1" a="1"/>
  <c r="AGL28" i="1" s="1"/>
  <c r="AGL47" i="1" a="1"/>
  <c r="AGL47" i="1" s="1"/>
  <c r="AGL33" i="1" a="1"/>
  <c r="AGL33" i="1" s="1"/>
  <c r="AGL46" i="1" a="1"/>
  <c r="AGL46" i="1" s="1"/>
  <c r="AGL24" i="1" a="1"/>
  <c r="AGL24" i="1" s="1"/>
  <c r="AGL45" i="1" a="1"/>
  <c r="AGL45" i="1" s="1"/>
  <c r="AGL26" i="1" a="1"/>
  <c r="AGL26" i="1" s="1"/>
  <c r="AGL40" i="1" a="1"/>
  <c r="AGL40" i="1" s="1"/>
  <c r="AGL30" i="1" a="1"/>
  <c r="AGL30" i="1" s="1"/>
  <c r="AGL44" i="1" a="1"/>
  <c r="AGL44" i="1" s="1"/>
  <c r="AGL34" i="1" a="1"/>
  <c r="AGL34" i="1" s="1"/>
  <c r="AGL25" i="1" a="1"/>
  <c r="AGL25" i="1" s="1"/>
  <c r="AGW23" i="1" a="1"/>
  <c r="AGW23" i="1" s="1"/>
  <c r="AGW22" i="1" a="1"/>
  <c r="AGW22" i="1" s="1"/>
  <c r="AGW31" i="1" a="1"/>
  <c r="AGW31" i="1" s="1"/>
  <c r="AGW34" i="1" a="1"/>
  <c r="AGW34" i="1" s="1"/>
  <c r="AGW38" i="1" a="1"/>
  <c r="AGW38" i="1" s="1"/>
  <c r="AGW46" i="1" a="1"/>
  <c r="AGW46" i="1" s="1"/>
  <c r="AGW28" i="1" a="1"/>
  <c r="AGW28" i="1" s="1"/>
  <c r="AGW44" i="1" a="1"/>
  <c r="AGW44" i="1" s="1"/>
  <c r="AGW35" i="1" a="1"/>
  <c r="AGW35" i="1" s="1"/>
  <c r="AGW30" i="1" a="1"/>
  <c r="AGW30" i="1" s="1"/>
  <c r="AGW26" i="1" a="1"/>
  <c r="AGW26" i="1" s="1"/>
  <c r="AGW47" i="1" a="1"/>
  <c r="AGW47" i="1" s="1"/>
  <c r="AGW45" i="1" a="1"/>
  <c r="AGW45" i="1" s="1"/>
  <c r="AGW40" i="1" a="1"/>
  <c r="AGW40" i="1" s="1"/>
  <c r="AGW25" i="1" a="1"/>
  <c r="AGW25" i="1" s="1"/>
  <c r="AGW24" i="1" a="1"/>
  <c r="AGW24" i="1" s="1"/>
  <c r="AGW41" i="1" a="1"/>
  <c r="AGW41" i="1" s="1"/>
  <c r="AGW29" i="1" a="1"/>
  <c r="AGW29" i="1" s="1"/>
  <c r="AGW32" i="1" a="1"/>
  <c r="AGW32" i="1" s="1"/>
  <c r="AGW33" i="1" a="1"/>
  <c r="AGW33" i="1" s="1"/>
  <c r="AGW27" i="1" a="1"/>
  <c r="AGW27" i="1" s="1"/>
  <c r="AGW39" i="1" a="1"/>
  <c r="AGW39" i="1" s="1"/>
  <c r="AFV23" i="1" a="1"/>
  <c r="AFV23" i="1" s="1"/>
  <c r="AFV22" i="1" a="1"/>
  <c r="AFV22" i="1" s="1"/>
  <c r="AFV32" i="1" a="1"/>
  <c r="AFV32" i="1" s="1"/>
  <c r="AFV27" i="1" a="1"/>
  <c r="AFV27" i="1" s="1"/>
  <c r="AFV47" i="1" a="1"/>
  <c r="AFV47" i="1" s="1"/>
  <c r="AFV39" i="1" a="1"/>
  <c r="AFV39" i="1" s="1"/>
  <c r="AFV38" i="1" a="1"/>
  <c r="AFV38" i="1" s="1"/>
  <c r="AFV35" i="1" a="1"/>
  <c r="AFV35" i="1" s="1"/>
  <c r="AFV46" i="1" a="1"/>
  <c r="AFV46" i="1" s="1"/>
  <c r="AFV28" i="1" a="1"/>
  <c r="AFV28" i="1" s="1"/>
  <c r="AFV45" i="1" a="1"/>
  <c r="AFV45" i="1" s="1"/>
  <c r="AFV30" i="1" a="1"/>
  <c r="AFV30" i="1" s="1"/>
  <c r="AFV33" i="1" a="1"/>
  <c r="AFV33" i="1" s="1"/>
  <c r="AFV34" i="1" a="1"/>
  <c r="AFV34" i="1" s="1"/>
  <c r="AFV24" i="1" a="1"/>
  <c r="AFV24" i="1" s="1"/>
  <c r="AFV44" i="1" a="1"/>
  <c r="AFV44" i="1" s="1"/>
  <c r="AFV26" i="1" a="1"/>
  <c r="AFV26" i="1" s="1"/>
  <c r="AFV40" i="1" a="1"/>
  <c r="AFV40" i="1" s="1"/>
  <c r="AFV25" i="1" a="1"/>
  <c r="AFV25" i="1" s="1"/>
  <c r="AFV31" i="1" a="1"/>
  <c r="AFV31" i="1" s="1"/>
  <c r="AFV29" i="1" a="1"/>
  <c r="AFV29" i="1" s="1"/>
  <c r="AFV41" i="1" a="1"/>
  <c r="AFV41" i="1" s="1"/>
  <c r="AEX22" i="1" a="1"/>
  <c r="AEX22" i="1" s="1"/>
  <c r="AEX23" i="1" a="1"/>
  <c r="AEX23" i="1" s="1"/>
  <c r="AEX47" i="1" a="1"/>
  <c r="AEX47" i="1" s="1"/>
  <c r="AEX27" i="1" a="1"/>
  <c r="AEX27" i="1" s="1"/>
  <c r="AEX39" i="1" a="1"/>
  <c r="AEX39" i="1" s="1"/>
  <c r="AEX28" i="1" a="1"/>
  <c r="AEX28" i="1" s="1"/>
  <c r="AEX32" i="1" a="1"/>
  <c r="AEX32" i="1" s="1"/>
  <c r="AEX46" i="1" a="1"/>
  <c r="AEX46" i="1" s="1"/>
  <c r="AEX40" i="1" a="1"/>
  <c r="AEX40" i="1" s="1"/>
  <c r="AEX30" i="1" a="1"/>
  <c r="AEX30" i="1" s="1"/>
  <c r="AEX35" i="1" a="1"/>
  <c r="AEX35" i="1" s="1"/>
  <c r="AEX45" i="1" a="1"/>
  <c r="AEX45" i="1" s="1"/>
  <c r="AEX29" i="1" a="1"/>
  <c r="AEX29" i="1" s="1"/>
  <c r="AEX33" i="1" a="1"/>
  <c r="AEX33" i="1" s="1"/>
  <c r="AEX41" i="1" a="1"/>
  <c r="AEX41" i="1" s="1"/>
  <c r="AEX44" i="1" a="1"/>
  <c r="AEX44" i="1" s="1"/>
  <c r="AEX25" i="1" a="1"/>
  <c r="AEX25" i="1" s="1"/>
  <c r="AEX24" i="1" a="1"/>
  <c r="AEX24" i="1" s="1"/>
  <c r="AEX38" i="1" a="1"/>
  <c r="AEX38" i="1" s="1"/>
  <c r="AEX31" i="1" a="1"/>
  <c r="AEX31" i="1" s="1"/>
  <c r="AEX26" i="1" a="1"/>
  <c r="AEX26" i="1" s="1"/>
  <c r="AEX34" i="1" a="1"/>
  <c r="AEX34" i="1" s="1"/>
  <c r="AHC23" i="1" a="1"/>
  <c r="AHC23" i="1" s="1"/>
  <c r="AHC22" i="1" a="1"/>
  <c r="AHC22" i="1" s="1"/>
  <c r="AHC34" i="1" a="1"/>
  <c r="AHC34" i="1" s="1"/>
  <c r="AHC41" i="1" a="1"/>
  <c r="AHC41" i="1" s="1"/>
  <c r="AHC31" i="1" a="1"/>
  <c r="AHC31" i="1" s="1"/>
  <c r="AHC27" i="1" a="1"/>
  <c r="AHC27" i="1" s="1"/>
  <c r="AHC47" i="1" a="1"/>
  <c r="AHC47" i="1" s="1"/>
  <c r="AHC28" i="1" a="1"/>
  <c r="AHC28" i="1" s="1"/>
  <c r="AHC40" i="1" a="1"/>
  <c r="AHC40" i="1" s="1"/>
  <c r="AHC46" i="1" a="1"/>
  <c r="AHC46" i="1" s="1"/>
  <c r="AHC39" i="1" a="1"/>
  <c r="AHC39" i="1" s="1"/>
  <c r="AHC24" i="1" a="1"/>
  <c r="AHC24" i="1" s="1"/>
  <c r="AHC26" i="1" a="1"/>
  <c r="AHC26" i="1" s="1"/>
  <c r="AHC44" i="1" a="1"/>
  <c r="AHC44" i="1" s="1"/>
  <c r="AHC29" i="1" a="1"/>
  <c r="AHC29" i="1" s="1"/>
  <c r="AHC32" i="1" a="1"/>
  <c r="AHC32" i="1" s="1"/>
  <c r="AHC30" i="1" a="1"/>
  <c r="AHC30" i="1" s="1"/>
  <c r="AHC45" i="1" a="1"/>
  <c r="AHC45" i="1" s="1"/>
  <c r="AHC33" i="1" a="1"/>
  <c r="AHC33" i="1" s="1"/>
  <c r="AHC25" i="1" a="1"/>
  <c r="AHC25" i="1" s="1"/>
  <c r="AHC38" i="1" a="1"/>
  <c r="AHC38" i="1" s="1"/>
  <c r="AHC35" i="1" a="1"/>
  <c r="AHC35" i="1" s="1"/>
  <c r="AFP23" i="1" a="1"/>
  <c r="AFP23" i="1" s="1"/>
  <c r="AFP22" i="1" a="1"/>
  <c r="AFP22" i="1" s="1"/>
  <c r="AFP34" i="1" a="1"/>
  <c r="AFP34" i="1" s="1"/>
  <c r="AFP32" i="1" a="1"/>
  <c r="AFP32" i="1" s="1"/>
  <c r="AFP46" i="1" a="1"/>
  <c r="AFP46" i="1" s="1"/>
  <c r="AFP35" i="1" a="1"/>
  <c r="AFP35" i="1" s="1"/>
  <c r="AFP38" i="1" a="1"/>
  <c r="AFP38" i="1" s="1"/>
  <c r="AFP26" i="1" a="1"/>
  <c r="AFP26" i="1" s="1"/>
  <c r="AFP44" i="1" a="1"/>
  <c r="AFP44" i="1" s="1"/>
  <c r="AFP30" i="1" a="1"/>
  <c r="AFP30" i="1" s="1"/>
  <c r="AFP31" i="1" a="1"/>
  <c r="AFP31" i="1" s="1"/>
  <c r="AFP28" i="1" a="1"/>
  <c r="AFP28" i="1" s="1"/>
  <c r="AFP29" i="1" a="1"/>
  <c r="AFP29" i="1" s="1"/>
  <c r="AFP47" i="1" a="1"/>
  <c r="AFP47" i="1" s="1"/>
  <c r="AFP41" i="1" a="1"/>
  <c r="AFP41" i="1" s="1"/>
  <c r="AFP40" i="1" a="1"/>
  <c r="AFP40" i="1" s="1"/>
  <c r="AFP25" i="1" a="1"/>
  <c r="AFP25" i="1" s="1"/>
  <c r="AFP24" i="1" a="1"/>
  <c r="AFP24" i="1" s="1"/>
  <c r="AFP45" i="1" a="1"/>
  <c r="AFP45" i="1" s="1"/>
  <c r="AFP27" i="1" a="1"/>
  <c r="AFP27" i="1" s="1"/>
  <c r="AFP33" i="1" a="1"/>
  <c r="AFP33" i="1" s="1"/>
  <c r="AFP39" i="1" a="1"/>
  <c r="AFP39" i="1" s="1"/>
  <c r="AFF23" i="1" a="1"/>
  <c r="AFF23" i="1" s="1"/>
  <c r="AFF22" i="1" a="1"/>
  <c r="AFF22" i="1" s="1"/>
  <c r="AFF27" i="1" a="1"/>
  <c r="AFF27" i="1" s="1"/>
  <c r="AFF41" i="1" a="1"/>
  <c r="AFF41" i="1" s="1"/>
  <c r="AFF33" i="1" a="1"/>
  <c r="AFF33" i="1" s="1"/>
  <c r="AFF39" i="1" a="1"/>
  <c r="AFF39" i="1" s="1"/>
  <c r="AFF28" i="1" a="1"/>
  <c r="AFF28" i="1" s="1"/>
  <c r="AFF32" i="1" a="1"/>
  <c r="AFF32" i="1" s="1"/>
  <c r="AFF30" i="1" a="1"/>
  <c r="AFF30" i="1" s="1"/>
  <c r="AFF26" i="1" a="1"/>
  <c r="AFF26" i="1" s="1"/>
  <c r="AFF24" i="1" a="1"/>
  <c r="AFF24" i="1" s="1"/>
  <c r="AFF38" i="1" a="1"/>
  <c r="AFF38" i="1" s="1"/>
  <c r="AFF45" i="1" a="1"/>
  <c r="AFF45" i="1" s="1"/>
  <c r="AFF35" i="1" a="1"/>
  <c r="AFF35" i="1" s="1"/>
  <c r="AFF44" i="1" a="1"/>
  <c r="AFF44" i="1" s="1"/>
  <c r="AFF46" i="1" a="1"/>
  <c r="AFF46" i="1" s="1"/>
  <c r="AFF47" i="1" a="1"/>
  <c r="AFF47" i="1" s="1"/>
  <c r="AFF31" i="1" a="1"/>
  <c r="AFF31" i="1" s="1"/>
  <c r="AFF34" i="1" a="1"/>
  <c r="AFF34" i="1" s="1"/>
  <c r="AFF40" i="1" a="1"/>
  <c r="AFF40" i="1" s="1"/>
  <c r="AFF25" i="1" a="1"/>
  <c r="AFF25" i="1" s="1"/>
  <c r="AFF29" i="1" a="1"/>
  <c r="AFF29" i="1" s="1"/>
  <c r="AGG22" i="1" a="1"/>
  <c r="AGG22" i="1" s="1"/>
  <c r="AGG23" i="1" a="1"/>
  <c r="AGG23" i="1" s="1"/>
  <c r="AGG45" i="1" a="1"/>
  <c r="AGG45" i="1" s="1"/>
  <c r="AGG33" i="1" a="1"/>
  <c r="AGG33" i="1" s="1"/>
  <c r="AGG40" i="1" a="1"/>
  <c r="AGG40" i="1" s="1"/>
  <c r="AGG38" i="1" a="1"/>
  <c r="AGG38" i="1" s="1"/>
  <c r="AGG46" i="1" a="1"/>
  <c r="AGG46" i="1" s="1"/>
  <c r="AGG35" i="1" a="1"/>
  <c r="AGG35" i="1" s="1"/>
  <c r="AGG41" i="1" a="1"/>
  <c r="AGG41" i="1" s="1"/>
  <c r="AGG24" i="1" a="1"/>
  <c r="AGG24" i="1" s="1"/>
  <c r="AGG26" i="1" a="1"/>
  <c r="AGG26" i="1" s="1"/>
  <c r="AGG30" i="1" a="1"/>
  <c r="AGG30" i="1" s="1"/>
  <c r="AGG28" i="1" a="1"/>
  <c r="AGG28" i="1" s="1"/>
  <c r="AGG32" i="1" a="1"/>
  <c r="AGG32" i="1" s="1"/>
  <c r="AGG29" i="1" a="1"/>
  <c r="AGG29" i="1" s="1"/>
  <c r="AGG25" i="1" a="1"/>
  <c r="AGG25" i="1" s="1"/>
  <c r="AGG47" i="1" a="1"/>
  <c r="AGG47" i="1" s="1"/>
  <c r="AGG27" i="1" a="1"/>
  <c r="AGG27" i="1" s="1"/>
  <c r="AGG34" i="1" a="1"/>
  <c r="AGG34" i="1" s="1"/>
  <c r="AGG39" i="1" a="1"/>
  <c r="AGG39" i="1" s="1"/>
  <c r="AGG31" i="1" a="1"/>
  <c r="AGG31" i="1" s="1"/>
  <c r="AGG44" i="1" a="1"/>
  <c r="AGG44" i="1" s="1"/>
  <c r="AGM23" i="1" a="1"/>
  <c r="AGM23" i="1" s="1"/>
  <c r="AGM22" i="1" a="1"/>
  <c r="AGM22" i="1" s="1"/>
  <c r="AGM39" i="1" a="1"/>
  <c r="AGM39" i="1" s="1"/>
  <c r="AGM30" i="1" a="1"/>
  <c r="AGM30" i="1" s="1"/>
  <c r="AGM29" i="1" a="1"/>
  <c r="AGM29" i="1" s="1"/>
  <c r="AGM27" i="1" a="1"/>
  <c r="AGM27" i="1" s="1"/>
  <c r="AGM35" i="1" a="1"/>
  <c r="AGM35" i="1" s="1"/>
  <c r="AGM47" i="1" a="1"/>
  <c r="AGM47" i="1" s="1"/>
  <c r="AGM24" i="1" a="1"/>
  <c r="AGM24" i="1" s="1"/>
  <c r="AGM28" i="1" a="1"/>
  <c r="AGM28" i="1" s="1"/>
  <c r="AGM33" i="1" a="1"/>
  <c r="AGM33" i="1" s="1"/>
  <c r="AGM38" i="1" a="1"/>
  <c r="AGM38" i="1" s="1"/>
  <c r="AGM26" i="1" a="1"/>
  <c r="AGM26" i="1" s="1"/>
  <c r="AGM46" i="1" a="1"/>
  <c r="AGM46" i="1" s="1"/>
  <c r="AGM32" i="1" a="1"/>
  <c r="AGM32" i="1" s="1"/>
  <c r="AGM45" i="1" a="1"/>
  <c r="AGM45" i="1" s="1"/>
  <c r="AGM44" i="1" a="1"/>
  <c r="AGM44" i="1" s="1"/>
  <c r="AGM34" i="1" a="1"/>
  <c r="AGM34" i="1" s="1"/>
  <c r="AGM25" i="1" a="1"/>
  <c r="AGM25" i="1" s="1"/>
  <c r="AGM40" i="1" a="1"/>
  <c r="AGM40" i="1" s="1"/>
  <c r="AGM31" i="1" a="1"/>
  <c r="AGM31" i="1" s="1"/>
  <c r="AGM41" i="1" a="1"/>
  <c r="AGM41" i="1" s="1"/>
  <c r="AEZ23" i="1" a="1"/>
  <c r="AEZ23" i="1" s="1"/>
  <c r="AEZ22" i="1" a="1"/>
  <c r="AEZ22" i="1" s="1"/>
  <c r="AEZ30" i="1" a="1"/>
  <c r="AEZ30" i="1" s="1"/>
  <c r="AEZ41" i="1" a="1"/>
  <c r="AEZ41" i="1" s="1"/>
  <c r="AEZ40" i="1" a="1"/>
  <c r="AEZ40" i="1" s="1"/>
  <c r="AEZ35" i="1" a="1"/>
  <c r="AEZ35" i="1" s="1"/>
  <c r="AEZ29" i="1" a="1"/>
  <c r="AEZ29" i="1" s="1"/>
  <c r="AEZ45" i="1" a="1"/>
  <c r="AEZ45" i="1" s="1"/>
  <c r="AEZ31" i="1" a="1"/>
  <c r="AEZ31" i="1" s="1"/>
  <c r="AEZ26" i="1" a="1"/>
  <c r="AEZ26" i="1" s="1"/>
  <c r="AEZ24" i="1" a="1"/>
  <c r="AEZ24" i="1" s="1"/>
  <c r="AEZ38" i="1" a="1"/>
  <c r="AEZ38" i="1" s="1"/>
  <c r="AEZ47" i="1" a="1"/>
  <c r="AEZ47" i="1" s="1"/>
  <c r="AEZ33" i="1" a="1"/>
  <c r="AEZ33" i="1" s="1"/>
  <c r="AEZ44" i="1" a="1"/>
  <c r="AEZ44" i="1" s="1"/>
  <c r="AEZ25" i="1" a="1"/>
  <c r="AEZ25" i="1" s="1"/>
  <c r="AEZ27" i="1" a="1"/>
  <c r="AEZ27" i="1" s="1"/>
  <c r="AEZ34" i="1" a="1"/>
  <c r="AEZ34" i="1" s="1"/>
  <c r="AEZ28" i="1" a="1"/>
  <c r="AEZ28" i="1" s="1"/>
  <c r="AEZ39" i="1" a="1"/>
  <c r="AEZ39" i="1" s="1"/>
  <c r="AEZ46" i="1" a="1"/>
  <c r="AEZ46" i="1" s="1"/>
  <c r="AEZ32" i="1" a="1"/>
  <c r="AEZ32" i="1" s="1"/>
  <c r="AFW23" i="1" a="1"/>
  <c r="AFW23" i="1" s="1"/>
  <c r="AFW22" i="1" a="1"/>
  <c r="AFW22" i="1" s="1"/>
  <c r="AFW30" i="1" a="1"/>
  <c r="AFW30" i="1" s="1"/>
  <c r="AFW24" i="1" a="1"/>
  <c r="AFW24" i="1" s="1"/>
  <c r="AFW45" i="1" a="1"/>
  <c r="AFW45" i="1" s="1"/>
  <c r="AFW46" i="1" a="1"/>
  <c r="AFW46" i="1" s="1"/>
  <c r="AFW28" i="1" a="1"/>
  <c r="AFW28" i="1" s="1"/>
  <c r="AFW32" i="1" a="1"/>
  <c r="AFW32" i="1" s="1"/>
  <c r="AFW33" i="1" a="1"/>
  <c r="AFW33" i="1" s="1"/>
  <c r="AFW39" i="1" a="1"/>
  <c r="AFW39" i="1" s="1"/>
  <c r="AFW41" i="1" a="1"/>
  <c r="AFW41" i="1" s="1"/>
  <c r="AFW47" i="1" a="1"/>
  <c r="AFW47" i="1" s="1"/>
  <c r="AFW35" i="1" a="1"/>
  <c r="AFW35" i="1" s="1"/>
  <c r="AFW38" i="1" a="1"/>
  <c r="AFW38" i="1" s="1"/>
  <c r="AFW44" i="1" a="1"/>
  <c r="AFW44" i="1" s="1"/>
  <c r="AFW26" i="1" a="1"/>
  <c r="AFW26" i="1" s="1"/>
  <c r="AFW34" i="1" a="1"/>
  <c r="AFW34" i="1" s="1"/>
  <c r="AFW25" i="1" a="1"/>
  <c r="AFW25" i="1" s="1"/>
  <c r="AFW40" i="1" a="1"/>
  <c r="AFW40" i="1" s="1"/>
  <c r="AFW31" i="1" a="1"/>
  <c r="AFW31" i="1" s="1"/>
  <c r="AFW29" i="1" a="1"/>
  <c r="AFW29" i="1" s="1"/>
  <c r="AFW27" i="1" a="1"/>
  <c r="AFW27" i="1" s="1"/>
  <c r="AFQ22" i="1" a="1"/>
  <c r="AFQ22" i="1" s="1"/>
  <c r="AFQ23" i="1" a="1"/>
  <c r="AFQ23" i="1" s="1"/>
  <c r="AFQ35" i="1" a="1"/>
  <c r="AFQ35" i="1" s="1"/>
  <c r="AFQ44" i="1" a="1"/>
  <c r="AFQ44" i="1" s="1"/>
  <c r="AFQ38" i="1" a="1"/>
  <c r="AFQ38" i="1" s="1"/>
  <c r="AFQ46" i="1" a="1"/>
  <c r="AFQ46" i="1" s="1"/>
  <c r="AFQ30" i="1" a="1"/>
  <c r="AFQ30" i="1" s="1"/>
  <c r="AFQ28" i="1" a="1"/>
  <c r="AFQ28" i="1" s="1"/>
  <c r="AFQ47" i="1" a="1"/>
  <c r="AFQ47" i="1" s="1"/>
  <c r="AFQ26" i="1" a="1"/>
  <c r="AFQ26" i="1" s="1"/>
  <c r="AFQ24" i="1" a="1"/>
  <c r="AFQ24" i="1" s="1"/>
  <c r="AFQ29" i="1" a="1"/>
  <c r="AFQ29" i="1" s="1"/>
  <c r="AFQ41" i="1" a="1"/>
  <c r="AFQ41" i="1" s="1"/>
  <c r="AFQ25" i="1" a="1"/>
  <c r="AFQ25" i="1" s="1"/>
  <c r="AFQ45" i="1" a="1"/>
  <c r="AFQ45" i="1" s="1"/>
  <c r="AFQ27" i="1" a="1"/>
  <c r="AFQ27" i="1" s="1"/>
  <c r="AFQ31" i="1" a="1"/>
  <c r="AFQ31" i="1" s="1"/>
  <c r="AFQ33" i="1" a="1"/>
  <c r="AFQ33" i="1" s="1"/>
  <c r="AFQ39" i="1" a="1"/>
  <c r="AFQ39" i="1" s="1"/>
  <c r="AFQ40" i="1" a="1"/>
  <c r="AFQ40" i="1" s="1"/>
  <c r="AFQ34" i="1" a="1"/>
  <c r="AFQ34" i="1" s="1"/>
  <c r="AFQ32" i="1" a="1"/>
  <c r="AFQ32" i="1" s="1"/>
  <c r="AFX23" i="1" a="1"/>
  <c r="AFX23" i="1" s="1"/>
  <c r="AFX22" i="1" a="1"/>
  <c r="AFX22" i="1" s="1"/>
  <c r="AFX34" i="1" a="1"/>
  <c r="AFX34" i="1" s="1"/>
  <c r="AFX28" i="1" a="1"/>
  <c r="AFX28" i="1" s="1"/>
  <c r="AFX44" i="1" a="1"/>
  <c r="AFX44" i="1" s="1"/>
  <c r="AFX46" i="1" a="1"/>
  <c r="AFX46" i="1" s="1"/>
  <c r="AFX33" i="1" a="1"/>
  <c r="AFX33" i="1" s="1"/>
  <c r="AFX24" i="1" a="1"/>
  <c r="AFX24" i="1" s="1"/>
  <c r="AFX39" i="1" a="1"/>
  <c r="AFX39" i="1" s="1"/>
  <c r="AFX47" i="1" a="1"/>
  <c r="AFX47" i="1" s="1"/>
  <c r="AFX41" i="1" a="1"/>
  <c r="AFX41" i="1" s="1"/>
  <c r="AFX38" i="1" a="1"/>
  <c r="AFX38" i="1" s="1"/>
  <c r="AFX45" i="1" a="1"/>
  <c r="AFX45" i="1" s="1"/>
  <c r="AFX32" i="1" a="1"/>
  <c r="AFX32" i="1" s="1"/>
  <c r="AFX30" i="1" a="1"/>
  <c r="AFX30" i="1" s="1"/>
  <c r="AFX35" i="1" a="1"/>
  <c r="AFX35" i="1" s="1"/>
  <c r="AFX26" i="1" a="1"/>
  <c r="AFX26" i="1" s="1"/>
  <c r="AFX25" i="1" a="1"/>
  <c r="AFX25" i="1" s="1"/>
  <c r="AFX27" i="1" a="1"/>
  <c r="AFX27" i="1" s="1"/>
  <c r="AFX40" i="1" a="1"/>
  <c r="AFX40" i="1" s="1"/>
  <c r="AFX31" i="1" a="1"/>
  <c r="AFX31" i="1" s="1"/>
  <c r="AFX29" i="1" a="1"/>
  <c r="AFX29" i="1" s="1"/>
  <c r="AGX22" i="1" a="1"/>
  <c r="AGX22" i="1" s="1"/>
  <c r="AGX23" i="1" a="1"/>
  <c r="AGX23" i="1" s="1"/>
  <c r="AGX30" i="1" a="1"/>
  <c r="AGX30" i="1" s="1"/>
  <c r="AGX46" i="1" a="1"/>
  <c r="AGX46" i="1" s="1"/>
  <c r="AGX38" i="1" a="1"/>
  <c r="AGX38" i="1" s="1"/>
  <c r="AGX35" i="1" a="1"/>
  <c r="AGX35" i="1" s="1"/>
  <c r="AGX47" i="1" a="1"/>
  <c r="AGX47" i="1" s="1"/>
  <c r="AGX44" i="1" a="1"/>
  <c r="AGX44" i="1" s="1"/>
  <c r="AGX28" i="1" a="1"/>
  <c r="AGX28" i="1" s="1"/>
  <c r="AGX24" i="1" a="1"/>
  <c r="AGX24" i="1" s="1"/>
  <c r="AGX26" i="1" a="1"/>
  <c r="AGX26" i="1" s="1"/>
  <c r="AGX31" i="1" a="1"/>
  <c r="AGX31" i="1" s="1"/>
  <c r="AGX45" i="1" a="1"/>
  <c r="AGX45" i="1" s="1"/>
  <c r="AGX41" i="1" a="1"/>
  <c r="AGX41" i="1" s="1"/>
  <c r="AGX25" i="1" a="1"/>
  <c r="AGX25" i="1" s="1"/>
  <c r="AGX29" i="1" a="1"/>
  <c r="AGX29" i="1" s="1"/>
  <c r="AGX32" i="1" a="1"/>
  <c r="AGX32" i="1" s="1"/>
  <c r="AGX27" i="1" a="1"/>
  <c r="AGX27" i="1" s="1"/>
  <c r="AGX33" i="1" a="1"/>
  <c r="AGX33" i="1" s="1"/>
  <c r="AGX39" i="1" a="1"/>
  <c r="AGX39" i="1" s="1"/>
  <c r="AGX40" i="1" a="1"/>
  <c r="AGX40" i="1" s="1"/>
  <c r="AGX34" i="1" a="1"/>
  <c r="AGX34" i="1" s="1"/>
  <c r="ADW23" i="1" a="1"/>
  <c r="ADW23" i="1" s="1"/>
  <c r="ADW22" i="1" a="1"/>
  <c r="ADW22" i="1" s="1"/>
  <c r="ADW35" i="1" a="1"/>
  <c r="ADW35" i="1" s="1"/>
  <c r="ADW33" i="1" a="1"/>
  <c r="ADW33" i="1" s="1"/>
  <c r="ADW39" i="1" a="1"/>
  <c r="ADW39" i="1" s="1"/>
  <c r="ADW46" i="1" a="1"/>
  <c r="ADW46" i="1" s="1"/>
  <c r="ADW41" i="1" a="1"/>
  <c r="ADW41" i="1" s="1"/>
  <c r="ADW26" i="1" a="1"/>
  <c r="ADW26" i="1" s="1"/>
  <c r="ADW44" i="1" a="1"/>
  <c r="ADW44" i="1" s="1"/>
  <c r="ADW45" i="1" a="1"/>
  <c r="ADW45" i="1" s="1"/>
  <c r="ADW29" i="1" a="1"/>
  <c r="ADW29" i="1" s="1"/>
  <c r="ADW34" i="1" a="1"/>
  <c r="ADW34" i="1" s="1"/>
  <c r="ADW32" i="1" a="1"/>
  <c r="ADW32" i="1" s="1"/>
  <c r="ADW24" i="1" a="1"/>
  <c r="ADW24" i="1" s="1"/>
  <c r="ADW27" i="1" a="1"/>
  <c r="ADW27" i="1" s="1"/>
  <c r="ADW38" i="1" a="1"/>
  <c r="ADW38" i="1" s="1"/>
  <c r="ADW30" i="1" a="1"/>
  <c r="ADW30" i="1" s="1"/>
  <c r="ADW28" i="1" a="1"/>
  <c r="ADW28" i="1" s="1"/>
  <c r="ADW25" i="1" a="1"/>
  <c r="ADW25" i="1" s="1"/>
  <c r="ADW31" i="1" a="1"/>
  <c r="ADW31" i="1" s="1"/>
  <c r="ADW47" i="1" a="1"/>
  <c r="ADW47" i="1" s="1"/>
  <c r="ADW40" i="1" a="1"/>
  <c r="ADW40" i="1" s="1"/>
  <c r="ADX23" i="1" a="1"/>
  <c r="ADX23" i="1" s="1"/>
  <c r="ADX22" i="1" a="1"/>
  <c r="ADX22" i="1" s="1"/>
  <c r="ADX34" i="1" a="1"/>
  <c r="ADX34" i="1" s="1"/>
  <c r="ADX28" i="1" a="1"/>
  <c r="ADX28" i="1" s="1"/>
  <c r="ADX26" i="1" a="1"/>
  <c r="ADX26" i="1" s="1"/>
  <c r="ADX30" i="1" a="1"/>
  <c r="ADX30" i="1" s="1"/>
  <c r="ADX39" i="1" a="1"/>
  <c r="ADX39" i="1" s="1"/>
  <c r="ADX29" i="1" a="1"/>
  <c r="ADX29" i="1" s="1"/>
  <c r="ADX45" i="1" a="1"/>
  <c r="ADX45" i="1" s="1"/>
  <c r="ADX44" i="1" a="1"/>
  <c r="ADX44" i="1" s="1"/>
  <c r="ADX33" i="1" a="1"/>
  <c r="ADX33" i="1" s="1"/>
  <c r="ADX24" i="1" a="1"/>
  <c r="ADX24" i="1" s="1"/>
  <c r="ADX41" i="1" a="1"/>
  <c r="ADX41" i="1" s="1"/>
  <c r="ADX35" i="1" a="1"/>
  <c r="ADX35" i="1" s="1"/>
  <c r="ADX27" i="1" a="1"/>
  <c r="ADX27" i="1" s="1"/>
  <c r="ADX38" i="1" a="1"/>
  <c r="ADX38" i="1" s="1"/>
  <c r="ADX25" i="1" a="1"/>
  <c r="ADX25" i="1" s="1"/>
  <c r="ADX31" i="1" a="1"/>
  <c r="ADX31" i="1" s="1"/>
  <c r="ADX32" i="1" a="1"/>
  <c r="ADX32" i="1" s="1"/>
  <c r="ADX47" i="1" a="1"/>
  <c r="ADX47" i="1" s="1"/>
  <c r="ADX40" i="1" a="1"/>
  <c r="ADX40" i="1" s="1"/>
  <c r="ADX46" i="1" a="1"/>
  <c r="ADX46" i="1" s="1"/>
  <c r="ADZ22" i="1" a="1"/>
  <c r="ADZ22" i="1" s="1"/>
  <c r="ADZ23" i="1" a="1"/>
  <c r="ADZ23" i="1" s="1"/>
  <c r="ADZ26" i="1" a="1"/>
  <c r="ADZ26" i="1" s="1"/>
  <c r="ADZ30" i="1" a="1"/>
  <c r="ADZ30" i="1" s="1"/>
  <c r="ADZ45" i="1" a="1"/>
  <c r="ADZ45" i="1" s="1"/>
  <c r="ADZ46" i="1" a="1"/>
  <c r="ADZ46" i="1" s="1"/>
  <c r="ADZ41" i="1" a="1"/>
  <c r="ADZ41" i="1" s="1"/>
  <c r="ADZ32" i="1" a="1"/>
  <c r="ADZ32" i="1" s="1"/>
  <c r="ADZ29" i="1" a="1"/>
  <c r="ADZ29" i="1" s="1"/>
  <c r="ADZ38" i="1" a="1"/>
  <c r="ADZ38" i="1" s="1"/>
  <c r="ADZ44" i="1" a="1"/>
  <c r="ADZ44" i="1" s="1"/>
  <c r="ADZ40" i="1" a="1"/>
  <c r="ADZ40" i="1" s="1"/>
  <c r="ADZ27" i="1" a="1"/>
  <c r="ADZ27" i="1" s="1"/>
  <c r="ADZ31" i="1" a="1"/>
  <c r="ADZ31" i="1" s="1"/>
  <c r="ADZ24" i="1" a="1"/>
  <c r="ADZ24" i="1" s="1"/>
  <c r="ADZ25" i="1" a="1"/>
  <c r="ADZ25" i="1" s="1"/>
  <c r="ADZ28" i="1" a="1"/>
  <c r="ADZ28" i="1" s="1"/>
  <c r="ADZ35" i="1" a="1"/>
  <c r="ADZ35" i="1" s="1"/>
  <c r="ADZ39" i="1" a="1"/>
  <c r="ADZ39" i="1" s="1"/>
  <c r="ADZ47" i="1" a="1"/>
  <c r="ADZ47" i="1" s="1"/>
  <c r="ADZ33" i="1" a="1"/>
  <c r="ADZ33" i="1" s="1"/>
  <c r="ADZ34" i="1" a="1"/>
  <c r="ADZ34" i="1" s="1"/>
  <c r="AEA23" i="1" a="1"/>
  <c r="AEA23" i="1" s="1"/>
  <c r="AEA22" i="1" a="1"/>
  <c r="AEA22" i="1" s="1"/>
  <c r="AEA26" i="1" a="1"/>
  <c r="AEA26" i="1" s="1"/>
  <c r="AEA30" i="1" a="1"/>
  <c r="AEA30" i="1" s="1"/>
  <c r="AEA45" i="1" a="1"/>
  <c r="AEA45" i="1" s="1"/>
  <c r="AEA29" i="1" a="1"/>
  <c r="AEA29" i="1" s="1"/>
  <c r="AEA46" i="1" a="1"/>
  <c r="AEA46" i="1" s="1"/>
  <c r="AEA41" i="1" a="1"/>
  <c r="AEA41" i="1" s="1"/>
  <c r="AEA38" i="1" a="1"/>
  <c r="AEA38" i="1" s="1"/>
  <c r="AEA44" i="1" a="1"/>
  <c r="AEA44" i="1" s="1"/>
  <c r="AEA40" i="1" a="1"/>
  <c r="AEA40" i="1" s="1"/>
  <c r="AEA47" i="1" a="1"/>
  <c r="AEA47" i="1" s="1"/>
  <c r="AEA31" i="1" a="1"/>
  <c r="AEA31" i="1" s="1"/>
  <c r="AEA32" i="1" a="1"/>
  <c r="AEA32" i="1" s="1"/>
  <c r="AEA27" i="1" a="1"/>
  <c r="AEA27" i="1" s="1"/>
  <c r="AEA25" i="1" a="1"/>
  <c r="AEA25" i="1" s="1"/>
  <c r="AEA24" i="1" a="1"/>
  <c r="AEA24" i="1" s="1"/>
  <c r="AEA35" i="1" a="1"/>
  <c r="AEA35" i="1" s="1"/>
  <c r="AEA28" i="1" a="1"/>
  <c r="AEA28" i="1" s="1"/>
  <c r="AEA39" i="1" a="1"/>
  <c r="AEA39" i="1" s="1"/>
  <c r="AEA33" i="1" a="1"/>
  <c r="AEA33" i="1" s="1"/>
  <c r="AEA34" i="1" a="1"/>
  <c r="AEA34" i="1" s="1"/>
  <c r="AEB23" i="1" a="1"/>
  <c r="AEB23" i="1" s="1"/>
  <c r="AEB22" i="1" a="1"/>
  <c r="AEB22" i="1" s="1"/>
  <c r="AEB41" i="1" a="1"/>
  <c r="AEB41" i="1" s="1"/>
  <c r="AEB30" i="1" a="1"/>
  <c r="AEB30" i="1" s="1"/>
  <c r="AEB25" i="1" a="1"/>
  <c r="AEB25" i="1" s="1"/>
  <c r="AEB44" i="1" a="1"/>
  <c r="AEB44" i="1" s="1"/>
  <c r="AEB45" i="1" a="1"/>
  <c r="AEB45" i="1" s="1"/>
  <c r="AEB33" i="1" a="1"/>
  <c r="AEB33" i="1" s="1"/>
  <c r="AEB38" i="1" a="1"/>
  <c r="AEB38" i="1" s="1"/>
  <c r="AEB27" i="1" a="1"/>
  <c r="AEB27" i="1" s="1"/>
  <c r="AEB32" i="1" a="1"/>
  <c r="AEB32" i="1" s="1"/>
  <c r="AEB24" i="1" a="1"/>
  <c r="AEB24" i="1" s="1"/>
  <c r="AEB47" i="1" a="1"/>
  <c r="AEB47" i="1" s="1"/>
  <c r="AEB46" i="1" a="1"/>
  <c r="AEB46" i="1" s="1"/>
  <c r="AEB28" i="1" a="1"/>
  <c r="AEB28" i="1" s="1"/>
  <c r="AEB39" i="1" a="1"/>
  <c r="AEB39" i="1" s="1"/>
  <c r="AEB31" i="1" a="1"/>
  <c r="AEB31" i="1" s="1"/>
  <c r="AEB40" i="1" a="1"/>
  <c r="AEB40" i="1" s="1"/>
  <c r="AEB29" i="1" a="1"/>
  <c r="AEB29" i="1" s="1"/>
  <c r="AEB34" i="1" a="1"/>
  <c r="AEB34" i="1" s="1"/>
  <c r="AEB26" i="1" a="1"/>
  <c r="AEB26" i="1" s="1"/>
  <c r="AEB35" i="1" a="1"/>
  <c r="AEB35" i="1" s="1"/>
  <c r="AEE23" i="1" a="1"/>
  <c r="AEE23" i="1" s="1"/>
  <c r="AEE22" i="1" a="1"/>
  <c r="AEE22" i="1" s="1"/>
  <c r="AEE27" i="1" a="1"/>
  <c r="AEE27" i="1" s="1"/>
  <c r="AEE32" i="1" a="1"/>
  <c r="AEE32" i="1" s="1"/>
  <c r="AEE44" i="1" a="1"/>
  <c r="AEE44" i="1" s="1"/>
  <c r="AEE29" i="1" a="1"/>
  <c r="AEE29" i="1" s="1"/>
  <c r="AEE38" i="1" a="1"/>
  <c r="AEE38" i="1" s="1"/>
  <c r="AEE45" i="1" a="1"/>
  <c r="AEE45" i="1" s="1"/>
  <c r="AEE47" i="1" a="1"/>
  <c r="AEE47" i="1" s="1"/>
  <c r="AEE46" i="1" a="1"/>
  <c r="AEE46" i="1" s="1"/>
  <c r="AEE31" i="1" a="1"/>
  <c r="AEE31" i="1" s="1"/>
  <c r="AEE24" i="1" a="1"/>
  <c r="AEE24" i="1" s="1"/>
  <c r="AEE25" i="1" a="1"/>
  <c r="AEE25" i="1" s="1"/>
  <c r="AEE39" i="1" a="1"/>
  <c r="AEE39" i="1" s="1"/>
  <c r="AEE28" i="1" a="1"/>
  <c r="AEE28" i="1" s="1"/>
  <c r="AEE41" i="1" a="1"/>
  <c r="AEE41" i="1" s="1"/>
  <c r="AEE40" i="1" a="1"/>
  <c r="AEE40" i="1" s="1"/>
  <c r="AEE34" i="1" a="1"/>
  <c r="AEE34" i="1" s="1"/>
  <c r="AEE33" i="1" a="1"/>
  <c r="AEE33" i="1" s="1"/>
  <c r="AEE26" i="1" a="1"/>
  <c r="AEE26" i="1" s="1"/>
  <c r="AEE35" i="1" a="1"/>
  <c r="AEE35" i="1" s="1"/>
  <c r="AEE30" i="1" a="1"/>
  <c r="AEE30" i="1" s="1"/>
  <c r="AEF22" i="1" a="1"/>
  <c r="AEF22" i="1" s="1"/>
  <c r="AEF23" i="1" a="1"/>
  <c r="AEF23" i="1" s="1"/>
  <c r="AEF41" i="1" a="1"/>
  <c r="AEF41" i="1" s="1"/>
  <c r="AEF27" i="1" a="1"/>
  <c r="AEF27" i="1" s="1"/>
  <c r="AEF39" i="1" a="1"/>
  <c r="AEF39" i="1" s="1"/>
  <c r="AEF44" i="1" a="1"/>
  <c r="AEF44" i="1" s="1"/>
  <c r="AEF29" i="1" a="1"/>
  <c r="AEF29" i="1" s="1"/>
  <c r="AEF38" i="1" a="1"/>
  <c r="AEF38" i="1" s="1"/>
  <c r="AEF31" i="1" a="1"/>
  <c r="AEF31" i="1" s="1"/>
  <c r="AEF47" i="1" a="1"/>
  <c r="AEF47" i="1" s="1"/>
  <c r="AEF34" i="1" a="1"/>
  <c r="AEF34" i="1" s="1"/>
  <c r="AEF24" i="1" a="1"/>
  <c r="AEF24" i="1" s="1"/>
  <c r="AEF32" i="1" a="1"/>
  <c r="AEF32" i="1" s="1"/>
  <c r="AEF25" i="1" a="1"/>
  <c r="AEF25" i="1" s="1"/>
  <c r="AEF46" i="1" a="1"/>
  <c r="AEF46" i="1" s="1"/>
  <c r="AEF28" i="1" a="1"/>
  <c r="AEF28" i="1" s="1"/>
  <c r="AEF26" i="1" a="1"/>
  <c r="AEF26" i="1" s="1"/>
  <c r="AEF40" i="1" a="1"/>
  <c r="AEF40" i="1" s="1"/>
  <c r="AEF30" i="1" a="1"/>
  <c r="AEF30" i="1" s="1"/>
  <c r="AEF45" i="1" a="1"/>
  <c r="AEF45" i="1" s="1"/>
  <c r="AEF33" i="1" a="1"/>
  <c r="AEF33" i="1" s="1"/>
  <c r="AEF35" i="1" a="1"/>
  <c r="AEF35" i="1" s="1"/>
  <c r="AEG22" i="1" a="1"/>
  <c r="AEG22" i="1" s="1"/>
  <c r="AEG23" i="1" a="1"/>
  <c r="AEG23" i="1" s="1"/>
  <c r="AEG27" i="1" a="1"/>
  <c r="AEG27" i="1" s="1"/>
  <c r="AEG39" i="1" a="1"/>
  <c r="AEG39" i="1" s="1"/>
  <c r="AEG33" i="1" a="1"/>
  <c r="AEG33" i="1" s="1"/>
  <c r="AEG24" i="1" a="1"/>
  <c r="AEG24" i="1" s="1"/>
  <c r="AEG31" i="1" a="1"/>
  <c r="AEG31" i="1" s="1"/>
  <c r="AEG32" i="1" a="1"/>
  <c r="AEG32" i="1" s="1"/>
  <c r="AEG25" i="1" a="1"/>
  <c r="AEG25" i="1" s="1"/>
  <c r="AEG46" i="1" a="1"/>
  <c r="AEG46" i="1" s="1"/>
  <c r="AEG29" i="1" a="1"/>
  <c r="AEG29" i="1" s="1"/>
  <c r="AEG35" i="1" a="1"/>
  <c r="AEG35" i="1" s="1"/>
  <c r="AEG34" i="1" a="1"/>
  <c r="AEG34" i="1" s="1"/>
  <c r="AEG28" i="1" a="1"/>
  <c r="AEG28" i="1" s="1"/>
  <c r="AEG45" i="1" a="1"/>
  <c r="AEG45" i="1" s="1"/>
  <c r="AEG38" i="1" a="1"/>
  <c r="AEG38" i="1" s="1"/>
  <c r="AEG26" i="1" a="1"/>
  <c r="AEG26" i="1" s="1"/>
  <c r="AEG40" i="1" a="1"/>
  <c r="AEG40" i="1" s="1"/>
  <c r="AEG30" i="1" a="1"/>
  <c r="AEG30" i="1" s="1"/>
  <c r="AEG47" i="1" a="1"/>
  <c r="AEG47" i="1" s="1"/>
  <c r="AEG41" i="1" a="1"/>
  <c r="AEG41" i="1" s="1"/>
  <c r="AEG44" i="1" a="1"/>
  <c r="AEG44" i="1" s="1"/>
  <c r="AEH22" i="1" a="1"/>
  <c r="AEH22" i="1" s="1"/>
  <c r="AEH23" i="1" a="1"/>
  <c r="AEH23" i="1" s="1"/>
  <c r="AEH35" i="1" a="1"/>
  <c r="AEH35" i="1" s="1"/>
  <c r="AEH31" i="1" a="1"/>
  <c r="AEH31" i="1" s="1"/>
  <c r="AEH30" i="1" a="1"/>
  <c r="AEH30" i="1" s="1"/>
  <c r="AEH25" i="1" a="1"/>
  <c r="AEH25" i="1" s="1"/>
  <c r="AEH38" i="1" a="1"/>
  <c r="AEH38" i="1" s="1"/>
  <c r="AEH26" i="1" a="1"/>
  <c r="AEH26" i="1" s="1"/>
  <c r="AEH33" i="1" a="1"/>
  <c r="AEH33" i="1" s="1"/>
  <c r="AEH24" i="1" a="1"/>
  <c r="AEH24" i="1" s="1"/>
  <c r="AEH32" i="1" a="1"/>
  <c r="AEH32" i="1" s="1"/>
  <c r="AEH27" i="1" a="1"/>
  <c r="AEH27" i="1" s="1"/>
  <c r="AEH28" i="1" a="1"/>
  <c r="AEH28" i="1" s="1"/>
  <c r="AEH46" i="1" a="1"/>
  <c r="AEH46" i="1" s="1"/>
  <c r="AEH39" i="1" a="1"/>
  <c r="AEH39" i="1" s="1"/>
  <c r="AEH40" i="1" a="1"/>
  <c r="AEH40" i="1" s="1"/>
  <c r="AEH34" i="1" a="1"/>
  <c r="AEH34" i="1" s="1"/>
  <c r="AEH45" i="1" a="1"/>
  <c r="AEH45" i="1" s="1"/>
  <c r="AEH47" i="1" a="1"/>
  <c r="AEH47" i="1" s="1"/>
  <c r="AEH44" i="1" a="1"/>
  <c r="AEH44" i="1" s="1"/>
  <c r="AEH29" i="1" a="1"/>
  <c r="AEH29" i="1" s="1"/>
  <c r="AEH41" i="1" a="1"/>
  <c r="AEH41" i="1" s="1"/>
  <c r="AEJ22" i="1" a="1"/>
  <c r="AEJ22" i="1" s="1"/>
  <c r="AEJ23" i="1" a="1"/>
  <c r="AEJ23" i="1" s="1"/>
  <c r="AEJ29" i="1" a="1"/>
  <c r="AEJ29" i="1" s="1"/>
  <c r="AEJ38" i="1" a="1"/>
  <c r="AEJ38" i="1" s="1"/>
  <c r="AEJ28" i="1" a="1"/>
  <c r="AEJ28" i="1" s="1"/>
  <c r="AEJ40" i="1" a="1"/>
  <c r="AEJ40" i="1" s="1"/>
  <c r="AEJ26" i="1" a="1"/>
  <c r="AEJ26" i="1" s="1"/>
  <c r="AEJ46" i="1" a="1"/>
  <c r="AEJ46" i="1" s="1"/>
  <c r="AEJ27" i="1" a="1"/>
  <c r="AEJ27" i="1" s="1"/>
  <c r="AEJ30" i="1" a="1"/>
  <c r="AEJ30" i="1" s="1"/>
  <c r="AEJ39" i="1" a="1"/>
  <c r="AEJ39" i="1" s="1"/>
  <c r="AEJ24" i="1" a="1"/>
  <c r="AEJ24" i="1" s="1"/>
  <c r="AEJ32" i="1" a="1"/>
  <c r="AEJ32" i="1" s="1"/>
  <c r="AEJ31" i="1" a="1"/>
  <c r="AEJ31" i="1" s="1"/>
  <c r="AEJ25" i="1" a="1"/>
  <c r="AEJ25" i="1" s="1"/>
  <c r="AEJ35" i="1" a="1"/>
  <c r="AEJ35" i="1" s="1"/>
  <c r="AEJ47" i="1" a="1"/>
  <c r="AEJ47" i="1" s="1"/>
  <c r="AEJ34" i="1" a="1"/>
  <c r="AEJ34" i="1" s="1"/>
  <c r="AEJ44" i="1" a="1"/>
  <c r="AEJ44" i="1" s="1"/>
  <c r="AEJ33" i="1" a="1"/>
  <c r="AEJ33" i="1" s="1"/>
  <c r="AEJ41" i="1" a="1"/>
  <c r="AEJ41" i="1" s="1"/>
  <c r="AEJ45" i="1" a="1"/>
  <c r="AEJ45" i="1" s="1"/>
  <c r="AEK22" i="1" a="1"/>
  <c r="AEK22" i="1" s="1"/>
  <c r="AEK23" i="1" a="1"/>
  <c r="AEK23" i="1" s="1"/>
  <c r="AEK38" i="1" a="1"/>
  <c r="AEK38" i="1" s="1"/>
  <c r="AEK44" i="1" a="1"/>
  <c r="AEK44" i="1" s="1"/>
  <c r="AEK29" i="1" a="1"/>
  <c r="AEK29" i="1" s="1"/>
  <c r="AEK40" i="1" a="1"/>
  <c r="AEK40" i="1" s="1"/>
  <c r="AEK39" i="1" a="1"/>
  <c r="AEK39" i="1" s="1"/>
  <c r="AEK47" i="1" a="1"/>
  <c r="AEK47" i="1" s="1"/>
  <c r="AEK27" i="1" a="1"/>
  <c r="AEK27" i="1" s="1"/>
  <c r="AEK24" i="1" a="1"/>
  <c r="AEK24" i="1" s="1"/>
  <c r="AEK32" i="1" a="1"/>
  <c r="AEK32" i="1" s="1"/>
  <c r="AEK31" i="1" a="1"/>
  <c r="AEK31" i="1" s="1"/>
  <c r="AEK25" i="1" a="1"/>
  <c r="AEK25" i="1" s="1"/>
  <c r="AEK28" i="1" a="1"/>
  <c r="AEK28" i="1" s="1"/>
  <c r="AEK46" i="1" a="1"/>
  <c r="AEK46" i="1" s="1"/>
  <c r="AEK35" i="1" a="1"/>
  <c r="AEK35" i="1" s="1"/>
  <c r="AEK34" i="1" a="1"/>
  <c r="AEK34" i="1" s="1"/>
  <c r="AEK33" i="1" a="1"/>
  <c r="AEK33" i="1" s="1"/>
  <c r="AEK26" i="1" a="1"/>
  <c r="AEK26" i="1" s="1"/>
  <c r="AEK30" i="1" a="1"/>
  <c r="AEK30" i="1" s="1"/>
  <c r="AEK41" i="1" a="1"/>
  <c r="AEK41" i="1" s="1"/>
  <c r="AEK45" i="1" a="1"/>
  <c r="AEK45" i="1" s="1"/>
  <c r="AEL22" i="1" a="1"/>
  <c r="AEL22" i="1" s="1"/>
  <c r="AEL23" i="1" a="1"/>
  <c r="AEL23" i="1" s="1"/>
  <c r="AEL44" i="1" a="1"/>
  <c r="AEL44" i="1" s="1"/>
  <c r="AEL38" i="1" a="1"/>
  <c r="AEL38" i="1" s="1"/>
  <c r="AEL31" i="1" a="1"/>
  <c r="AEL31" i="1" s="1"/>
  <c r="AEL39" i="1" a="1"/>
  <c r="AEL39" i="1" s="1"/>
  <c r="AEL27" i="1" a="1"/>
  <c r="AEL27" i="1" s="1"/>
  <c r="AEL47" i="1" a="1"/>
  <c r="AEL47" i="1" s="1"/>
  <c r="AEL35" i="1" a="1"/>
  <c r="AEL35" i="1" s="1"/>
  <c r="AEL24" i="1" a="1"/>
  <c r="AEL24" i="1" s="1"/>
  <c r="AEL32" i="1" a="1"/>
  <c r="AEL32" i="1" s="1"/>
  <c r="AEL25" i="1" a="1"/>
  <c r="AEL25" i="1" s="1"/>
  <c r="AEL28" i="1" a="1"/>
  <c r="AEL28" i="1" s="1"/>
  <c r="AEL46" i="1" a="1"/>
  <c r="AEL46" i="1" s="1"/>
  <c r="AEL34" i="1" a="1"/>
  <c r="AEL34" i="1" s="1"/>
  <c r="AEL40" i="1" a="1"/>
  <c r="AEL40" i="1" s="1"/>
  <c r="AEL33" i="1" a="1"/>
  <c r="AEL33" i="1" s="1"/>
  <c r="AEL45" i="1" a="1"/>
  <c r="AEL45" i="1" s="1"/>
  <c r="AEL26" i="1" a="1"/>
  <c r="AEL26" i="1" s="1"/>
  <c r="AEL30" i="1" a="1"/>
  <c r="AEL30" i="1" s="1"/>
  <c r="AEL41" i="1" a="1"/>
  <c r="AEL41" i="1" s="1"/>
  <c r="AEL29" i="1" a="1"/>
  <c r="AEL29" i="1" s="1"/>
  <c r="AEM23" i="1" a="1"/>
  <c r="AEM23" i="1" s="1"/>
  <c r="AEM22" i="1" a="1"/>
  <c r="AEM22" i="1" s="1"/>
  <c r="AEM31" i="1" a="1"/>
  <c r="AEM31" i="1" s="1"/>
  <c r="AEM39" i="1" a="1"/>
  <c r="AEM39" i="1" s="1"/>
  <c r="AEM47" i="1" a="1"/>
  <c r="AEM47" i="1" s="1"/>
  <c r="AEM34" i="1" a="1"/>
  <c r="AEM34" i="1" s="1"/>
  <c r="AEM35" i="1" a="1"/>
  <c r="AEM35" i="1" s="1"/>
  <c r="AEM38" i="1" a="1"/>
  <c r="AEM38" i="1" s="1"/>
  <c r="AEM24" i="1" a="1"/>
  <c r="AEM24" i="1" s="1"/>
  <c r="AEM32" i="1" a="1"/>
  <c r="AEM32" i="1" s="1"/>
  <c r="AEM25" i="1" a="1"/>
  <c r="AEM25" i="1" s="1"/>
  <c r="AEM41" i="1" a="1"/>
  <c r="AEM41" i="1" s="1"/>
  <c r="AEM28" i="1" a="1"/>
  <c r="AEM28" i="1" s="1"/>
  <c r="AEM46" i="1" a="1"/>
  <c r="AEM46" i="1" s="1"/>
  <c r="AEM26" i="1" a="1"/>
  <c r="AEM26" i="1" s="1"/>
  <c r="AEM40" i="1" a="1"/>
  <c r="AEM40" i="1" s="1"/>
  <c r="AEM27" i="1" a="1"/>
  <c r="AEM27" i="1" s="1"/>
  <c r="AEM29" i="1" a="1"/>
  <c r="AEM29" i="1" s="1"/>
  <c r="AEM33" i="1" a="1"/>
  <c r="AEM33" i="1" s="1"/>
  <c r="AEM45" i="1" a="1"/>
  <c r="AEM45" i="1" s="1"/>
  <c r="AEM30" i="1" a="1"/>
  <c r="AEM30" i="1" s="1"/>
  <c r="AEM44" i="1" a="1"/>
  <c r="AEM44" i="1" s="1"/>
  <c r="AEI23" i="1" a="1"/>
  <c r="AEI23" i="1" s="1"/>
  <c r="AEI22" i="1" a="1"/>
  <c r="AEI22" i="1" s="1"/>
  <c r="AEI29" i="1" a="1"/>
  <c r="AEI29" i="1" s="1"/>
  <c r="AEI31" i="1" a="1"/>
  <c r="AEI31" i="1" s="1"/>
  <c r="AEI30" i="1" a="1"/>
  <c r="AEI30" i="1" s="1"/>
  <c r="AEI25" i="1" a="1"/>
  <c r="AEI25" i="1" s="1"/>
  <c r="AEI35" i="1" a="1"/>
  <c r="AEI35" i="1" s="1"/>
  <c r="AEI38" i="1" a="1"/>
  <c r="AEI38" i="1" s="1"/>
  <c r="AEI33" i="1" a="1"/>
  <c r="AEI33" i="1" s="1"/>
  <c r="AEI24" i="1" a="1"/>
  <c r="AEI24" i="1" s="1"/>
  <c r="AEI32" i="1" a="1"/>
  <c r="AEI32" i="1" s="1"/>
  <c r="AEI46" i="1" a="1"/>
  <c r="AEI46" i="1" s="1"/>
  <c r="AEI41" i="1" a="1"/>
  <c r="AEI41" i="1" s="1"/>
  <c r="AEI28" i="1" a="1"/>
  <c r="AEI28" i="1" s="1"/>
  <c r="AEI39" i="1" a="1"/>
  <c r="AEI39" i="1" s="1"/>
  <c r="AEI40" i="1" a="1"/>
  <c r="AEI40" i="1" s="1"/>
  <c r="AEI26" i="1" a="1"/>
  <c r="AEI26" i="1" s="1"/>
  <c r="AEI44" i="1" a="1"/>
  <c r="AEI44" i="1" s="1"/>
  <c r="AEI34" i="1" a="1"/>
  <c r="AEI34" i="1" s="1"/>
  <c r="AEI45" i="1" a="1"/>
  <c r="AEI45" i="1" s="1"/>
  <c r="AEI47" i="1" a="1"/>
  <c r="AEI47" i="1" s="1"/>
  <c r="AEI27" i="1" a="1"/>
  <c r="AEI27" i="1" s="1"/>
  <c r="YC23" i="1" a="1"/>
  <c r="YC23" i="1" s="1"/>
  <c r="ADT22" i="1" a="1"/>
  <c r="ADT22" i="1" s="1"/>
  <c r="ADT23" i="1" a="1"/>
  <c r="ADT23" i="1" s="1"/>
  <c r="ADT31" i="1" a="1"/>
  <c r="ADT31" i="1" s="1"/>
  <c r="ADT34" i="1" a="1"/>
  <c r="ADT34" i="1" s="1"/>
  <c r="ADT45" i="1" a="1"/>
  <c r="ADT45" i="1" s="1"/>
  <c r="ADT24" i="1" a="1"/>
  <c r="ADT24" i="1" s="1"/>
  <c r="ADT32" i="1" a="1"/>
  <c r="ADT32" i="1" s="1"/>
  <c r="ADT40" i="1" a="1"/>
  <c r="ADT40" i="1" s="1"/>
  <c r="ADT46" i="1" a="1"/>
  <c r="ADT46" i="1" s="1"/>
  <c r="ADT41" i="1" a="1"/>
  <c r="ADT41" i="1" s="1"/>
  <c r="ADT26" i="1" a="1"/>
  <c r="ADT26" i="1" s="1"/>
  <c r="ADT30" i="1" a="1"/>
  <c r="ADT30" i="1" s="1"/>
  <c r="ADT28" i="1" a="1"/>
  <c r="ADT28" i="1" s="1"/>
  <c r="ADT39" i="1" a="1"/>
  <c r="ADT39" i="1" s="1"/>
  <c r="ADT27" i="1" a="1"/>
  <c r="ADT27" i="1" s="1"/>
  <c r="ADT25" i="1" a="1"/>
  <c r="ADT25" i="1" s="1"/>
  <c r="ADT44" i="1" a="1"/>
  <c r="ADT44" i="1" s="1"/>
  <c r="ADT33" i="1" a="1"/>
  <c r="ADT33" i="1" s="1"/>
  <c r="ADT29" i="1" a="1"/>
  <c r="ADT29" i="1" s="1"/>
  <c r="ADT35" i="1" a="1"/>
  <c r="ADT35" i="1" s="1"/>
  <c r="ADT47" i="1" a="1"/>
  <c r="ADT47" i="1" s="1"/>
  <c r="ADT38" i="1" a="1"/>
  <c r="ADT38" i="1" s="1"/>
  <c r="AEP22" i="1" a="1"/>
  <c r="AEP22" i="1" s="1"/>
  <c r="AEP23" i="1" a="1"/>
  <c r="AEP23" i="1" s="1"/>
  <c r="AEP47" i="1" a="1"/>
  <c r="AEP47" i="1" s="1"/>
  <c r="AEP33" i="1" a="1"/>
  <c r="AEP33" i="1" s="1"/>
  <c r="AEP45" i="1" a="1"/>
  <c r="AEP45" i="1" s="1"/>
  <c r="AEP34" i="1" a="1"/>
  <c r="AEP34" i="1" s="1"/>
  <c r="AEP24" i="1" a="1"/>
  <c r="AEP24" i="1" s="1"/>
  <c r="AEP32" i="1" a="1"/>
  <c r="AEP32" i="1" s="1"/>
  <c r="AEP29" i="1" a="1"/>
  <c r="AEP29" i="1" s="1"/>
  <c r="AEP26" i="1" a="1"/>
  <c r="AEP26" i="1" s="1"/>
  <c r="AEP40" i="1" a="1"/>
  <c r="AEP40" i="1" s="1"/>
  <c r="AEP41" i="1" a="1"/>
  <c r="AEP41" i="1" s="1"/>
  <c r="AEP28" i="1" a="1"/>
  <c r="AEP28" i="1" s="1"/>
  <c r="AEP46" i="1" a="1"/>
  <c r="AEP46" i="1" s="1"/>
  <c r="AEP30" i="1" a="1"/>
  <c r="AEP30" i="1" s="1"/>
  <c r="AEP27" i="1" a="1"/>
  <c r="AEP27" i="1" s="1"/>
  <c r="AEP39" i="1" a="1"/>
  <c r="AEP39" i="1" s="1"/>
  <c r="AEP31" i="1" a="1"/>
  <c r="AEP31" i="1" s="1"/>
  <c r="AEP44" i="1" a="1"/>
  <c r="AEP44" i="1" s="1"/>
  <c r="AEP35" i="1" a="1"/>
  <c r="AEP35" i="1" s="1"/>
  <c r="AEP38" i="1" a="1"/>
  <c r="AEP38" i="1" s="1"/>
  <c r="AEP25" i="1" a="1"/>
  <c r="AEP25" i="1" s="1"/>
  <c r="ADU22" i="1" a="1"/>
  <c r="ADU22" i="1" s="1"/>
  <c r="ADU23" i="1" a="1"/>
  <c r="ADU23" i="1" s="1"/>
  <c r="ADU47" i="1" a="1"/>
  <c r="ADU47" i="1" s="1"/>
  <c r="ADU44" i="1" a="1"/>
  <c r="ADU44" i="1" s="1"/>
  <c r="ADU33" i="1" a="1"/>
  <c r="ADU33" i="1" s="1"/>
  <c r="ADU45" i="1" a="1"/>
  <c r="ADU45" i="1" s="1"/>
  <c r="ADU32" i="1" a="1"/>
  <c r="ADU32" i="1" s="1"/>
  <c r="ADU24" i="1" a="1"/>
  <c r="ADU24" i="1" s="1"/>
  <c r="ADU40" i="1" a="1"/>
  <c r="ADU40" i="1" s="1"/>
  <c r="ADU46" i="1" a="1"/>
  <c r="ADU46" i="1" s="1"/>
  <c r="ADU41" i="1" a="1"/>
  <c r="ADU41" i="1" s="1"/>
  <c r="ADU39" i="1" a="1"/>
  <c r="ADU39" i="1" s="1"/>
  <c r="ADU25" i="1" a="1"/>
  <c r="ADU25" i="1" s="1"/>
  <c r="ADU28" i="1" a="1"/>
  <c r="ADU28" i="1" s="1"/>
  <c r="ADU27" i="1" a="1"/>
  <c r="ADU27" i="1" s="1"/>
  <c r="ADU31" i="1" a="1"/>
  <c r="ADU31" i="1" s="1"/>
  <c r="ADU29" i="1" a="1"/>
  <c r="ADU29" i="1" s="1"/>
  <c r="ADU35" i="1" a="1"/>
  <c r="ADU35" i="1" s="1"/>
  <c r="ADU34" i="1" a="1"/>
  <c r="ADU34" i="1" s="1"/>
  <c r="ADU26" i="1" a="1"/>
  <c r="ADU26" i="1" s="1"/>
  <c r="ADU38" i="1" a="1"/>
  <c r="ADU38" i="1" s="1"/>
  <c r="ADU30" i="1" a="1"/>
  <c r="ADU30" i="1" s="1"/>
  <c r="AEQ23" i="1" a="1"/>
  <c r="AEQ23" i="1" s="1"/>
  <c r="AEQ22" i="1" a="1"/>
  <c r="AEQ22" i="1" s="1"/>
  <c r="AEQ45" i="1" a="1"/>
  <c r="AEQ45" i="1" s="1"/>
  <c r="AEQ47" i="1" a="1"/>
  <c r="AEQ47" i="1" s="1"/>
  <c r="AEQ34" i="1" a="1"/>
  <c r="AEQ34" i="1" s="1"/>
  <c r="AEQ24" i="1" a="1"/>
  <c r="AEQ24" i="1" s="1"/>
  <c r="AEQ32" i="1" a="1"/>
  <c r="AEQ32" i="1" s="1"/>
  <c r="AEQ26" i="1" a="1"/>
  <c r="AEQ26" i="1" s="1"/>
  <c r="AEQ40" i="1" a="1"/>
  <c r="AEQ40" i="1" s="1"/>
  <c r="AEQ28" i="1" a="1"/>
  <c r="AEQ28" i="1" s="1"/>
  <c r="AEQ41" i="1" a="1"/>
  <c r="AEQ41" i="1" s="1"/>
  <c r="AEQ46" i="1" a="1"/>
  <c r="AEQ46" i="1" s="1"/>
  <c r="AEQ30" i="1" a="1"/>
  <c r="AEQ30" i="1" s="1"/>
  <c r="AEQ39" i="1" a="1"/>
  <c r="AEQ39" i="1" s="1"/>
  <c r="AEQ29" i="1" a="1"/>
  <c r="AEQ29" i="1" s="1"/>
  <c r="AEQ31" i="1" a="1"/>
  <c r="AEQ31" i="1" s="1"/>
  <c r="AEQ44" i="1" a="1"/>
  <c r="AEQ44" i="1" s="1"/>
  <c r="AEQ33" i="1" a="1"/>
  <c r="AEQ33" i="1" s="1"/>
  <c r="AEQ35" i="1" a="1"/>
  <c r="AEQ35" i="1" s="1"/>
  <c r="AEQ38" i="1" a="1"/>
  <c r="AEQ38" i="1" s="1"/>
  <c r="AEQ25" i="1" a="1"/>
  <c r="AEQ25" i="1" s="1"/>
  <c r="AEQ27" i="1" a="1"/>
  <c r="AEQ27" i="1" s="1"/>
  <c r="ADV22" i="1" a="1"/>
  <c r="ADV22" i="1" s="1"/>
  <c r="ADV23" i="1" a="1"/>
  <c r="ADV23" i="1" s="1"/>
  <c r="ADV44" i="1" a="1"/>
  <c r="ADV44" i="1" s="1"/>
  <c r="ADV32" i="1" a="1"/>
  <c r="ADV32" i="1" s="1"/>
  <c r="ADV35" i="1" a="1"/>
  <c r="ADV35" i="1" s="1"/>
  <c r="ADV39" i="1" a="1"/>
  <c r="ADV39" i="1" s="1"/>
  <c r="ADV46" i="1" a="1"/>
  <c r="ADV46" i="1" s="1"/>
  <c r="ADV41" i="1" a="1"/>
  <c r="ADV41" i="1" s="1"/>
  <c r="ADV29" i="1" a="1"/>
  <c r="ADV29" i="1" s="1"/>
  <c r="ADV45" i="1" a="1"/>
  <c r="ADV45" i="1" s="1"/>
  <c r="ADV34" i="1" a="1"/>
  <c r="ADV34" i="1" s="1"/>
  <c r="ADV33" i="1" a="1"/>
  <c r="ADV33" i="1" s="1"/>
  <c r="ADV24" i="1" a="1"/>
  <c r="ADV24" i="1" s="1"/>
  <c r="ADV26" i="1" a="1"/>
  <c r="ADV26" i="1" s="1"/>
  <c r="ADV27" i="1" a="1"/>
  <c r="ADV27" i="1" s="1"/>
  <c r="ADV38" i="1" a="1"/>
  <c r="ADV38" i="1" s="1"/>
  <c r="ADV30" i="1" a="1"/>
  <c r="ADV30" i="1" s="1"/>
  <c r="ADV28" i="1" a="1"/>
  <c r="ADV28" i="1" s="1"/>
  <c r="ADV25" i="1" a="1"/>
  <c r="ADV25" i="1" s="1"/>
  <c r="ADV31" i="1" a="1"/>
  <c r="ADV31" i="1" s="1"/>
  <c r="ADV47" i="1" a="1"/>
  <c r="ADV47" i="1" s="1"/>
  <c r="ADV40" i="1" a="1"/>
  <c r="ADV40" i="1" s="1"/>
  <c r="AER23" i="1" a="1"/>
  <c r="AER23" i="1" s="1"/>
  <c r="AER22" i="1" a="1"/>
  <c r="AER22" i="1" s="1"/>
  <c r="AER32" i="1" a="1"/>
  <c r="AER32" i="1" s="1"/>
  <c r="AER34" i="1" a="1"/>
  <c r="AER34" i="1" s="1"/>
  <c r="AER38" i="1" a="1"/>
  <c r="AER38" i="1" s="1"/>
  <c r="AER24" i="1" a="1"/>
  <c r="AER24" i="1" s="1"/>
  <c r="AER25" i="1" a="1"/>
  <c r="AER25" i="1" s="1"/>
  <c r="AER26" i="1" a="1"/>
  <c r="AER26" i="1" s="1"/>
  <c r="AER35" i="1" a="1"/>
  <c r="AER35" i="1" s="1"/>
  <c r="AER46" i="1" a="1"/>
  <c r="AER46" i="1" s="1"/>
  <c r="AER41" i="1" a="1"/>
  <c r="AER41" i="1" s="1"/>
  <c r="AER30" i="1" a="1"/>
  <c r="AER30" i="1" s="1"/>
  <c r="AER40" i="1" a="1"/>
  <c r="AER40" i="1" s="1"/>
  <c r="AER33" i="1" a="1"/>
  <c r="AER33" i="1" s="1"/>
  <c r="AER39" i="1" a="1"/>
  <c r="AER39" i="1" s="1"/>
  <c r="AER31" i="1" a="1"/>
  <c r="AER31" i="1" s="1"/>
  <c r="AER44" i="1" a="1"/>
  <c r="AER44" i="1" s="1"/>
  <c r="AER45" i="1" a="1"/>
  <c r="AER45" i="1" s="1"/>
  <c r="AER47" i="1" a="1"/>
  <c r="AER47" i="1" s="1"/>
  <c r="AER27" i="1" a="1"/>
  <c r="AER27" i="1" s="1"/>
  <c r="AER29" i="1" a="1"/>
  <c r="AER29" i="1" s="1"/>
  <c r="AER28" i="1" a="1"/>
  <c r="AER28" i="1" s="1"/>
  <c r="GG23" i="1" a="1"/>
  <c r="GG23" i="1" s="1"/>
  <c r="AEU23" i="1" a="1"/>
  <c r="AEU23" i="1" s="1"/>
  <c r="AEU22" i="1" a="1"/>
  <c r="AEU22" i="1" s="1"/>
  <c r="AEU26" i="1" a="1"/>
  <c r="AEU26" i="1" s="1"/>
  <c r="AEU30" i="1" a="1"/>
  <c r="AEU30" i="1" s="1"/>
  <c r="AEU35" i="1" a="1"/>
  <c r="AEU35" i="1" s="1"/>
  <c r="AEU47" i="1" a="1"/>
  <c r="AEU47" i="1" s="1"/>
  <c r="AEU29" i="1" a="1"/>
  <c r="AEU29" i="1" s="1"/>
  <c r="AEU44" i="1" a="1"/>
  <c r="AEU44" i="1" s="1"/>
  <c r="AEU40" i="1" a="1"/>
  <c r="AEU40" i="1" s="1"/>
  <c r="AEU45" i="1" a="1"/>
  <c r="AEU45" i="1" s="1"/>
  <c r="AEU34" i="1" a="1"/>
  <c r="AEU34" i="1" s="1"/>
  <c r="AEU27" i="1" a="1"/>
  <c r="AEU27" i="1" s="1"/>
  <c r="AEU41" i="1" a="1"/>
  <c r="AEU41" i="1" s="1"/>
  <c r="AEU24" i="1" a="1"/>
  <c r="AEU24" i="1" s="1"/>
  <c r="AEU38" i="1" a="1"/>
  <c r="AEU38" i="1" s="1"/>
  <c r="AEU25" i="1" a="1"/>
  <c r="AEU25" i="1" s="1"/>
  <c r="AEU28" i="1" a="1"/>
  <c r="AEU28" i="1" s="1"/>
  <c r="AEU31" i="1" a="1"/>
  <c r="AEU31" i="1" s="1"/>
  <c r="AEU39" i="1" a="1"/>
  <c r="AEU39" i="1" s="1"/>
  <c r="AEU32" i="1" a="1"/>
  <c r="AEU32" i="1" s="1"/>
  <c r="AEU46" i="1" a="1"/>
  <c r="AEU46" i="1" s="1"/>
  <c r="AEU33" i="1" a="1"/>
  <c r="AEU33" i="1" s="1"/>
  <c r="AEC23" i="1" a="1"/>
  <c r="AEC23" i="1" s="1"/>
  <c r="AEC22" i="1" a="1"/>
  <c r="AEC22" i="1" s="1"/>
  <c r="AEC32" i="1" a="1"/>
  <c r="AEC32" i="1" s="1"/>
  <c r="AEC46" i="1" a="1"/>
  <c r="AEC46" i="1" s="1"/>
  <c r="AEC24" i="1" a="1"/>
  <c r="AEC24" i="1" s="1"/>
  <c r="AEC27" i="1" a="1"/>
  <c r="AEC27" i="1" s="1"/>
  <c r="AEC25" i="1" a="1"/>
  <c r="AEC25" i="1" s="1"/>
  <c r="AEC44" i="1" a="1"/>
  <c r="AEC44" i="1" s="1"/>
  <c r="AEC28" i="1" a="1"/>
  <c r="AEC28" i="1" s="1"/>
  <c r="AEC45" i="1" a="1"/>
  <c r="AEC45" i="1" s="1"/>
  <c r="AEC33" i="1" a="1"/>
  <c r="AEC33" i="1" s="1"/>
  <c r="AEC35" i="1" a="1"/>
  <c r="AEC35" i="1" s="1"/>
  <c r="AEC38" i="1" a="1"/>
  <c r="AEC38" i="1" s="1"/>
  <c r="AEC47" i="1" a="1"/>
  <c r="AEC47" i="1" s="1"/>
  <c r="AEC39" i="1" a="1"/>
  <c r="AEC39" i="1" s="1"/>
  <c r="AEC31" i="1" a="1"/>
  <c r="AEC31" i="1" s="1"/>
  <c r="AEC29" i="1" a="1"/>
  <c r="AEC29" i="1" s="1"/>
  <c r="AEC40" i="1" a="1"/>
  <c r="AEC40" i="1" s="1"/>
  <c r="AEC41" i="1" a="1"/>
  <c r="AEC41" i="1" s="1"/>
  <c r="AEC34" i="1" a="1"/>
  <c r="AEC34" i="1" s="1"/>
  <c r="AEC26" i="1" a="1"/>
  <c r="AEC26" i="1" s="1"/>
  <c r="AEC30" i="1" a="1"/>
  <c r="AEC30" i="1" s="1"/>
  <c r="AES23" i="1" a="1"/>
  <c r="AES23" i="1" s="1"/>
  <c r="AES22" i="1" a="1"/>
  <c r="AES22" i="1" s="1"/>
  <c r="AES32" i="1" a="1"/>
  <c r="AES32" i="1" s="1"/>
  <c r="AES46" i="1" a="1"/>
  <c r="AES46" i="1" s="1"/>
  <c r="AES26" i="1" a="1"/>
  <c r="AES26" i="1" s="1"/>
  <c r="AES34" i="1" a="1"/>
  <c r="AES34" i="1" s="1"/>
  <c r="AES24" i="1" a="1"/>
  <c r="AES24" i="1" s="1"/>
  <c r="AES25" i="1" a="1"/>
  <c r="AES25" i="1" s="1"/>
  <c r="AES35" i="1" a="1"/>
  <c r="AES35" i="1" s="1"/>
  <c r="AES28" i="1" a="1"/>
  <c r="AES28" i="1" s="1"/>
  <c r="AES30" i="1" a="1"/>
  <c r="AES30" i="1" s="1"/>
  <c r="AES40" i="1" a="1"/>
  <c r="AES40" i="1" s="1"/>
  <c r="AES33" i="1" a="1"/>
  <c r="AES33" i="1" s="1"/>
  <c r="AES39" i="1" a="1"/>
  <c r="AES39" i="1" s="1"/>
  <c r="AES38" i="1" a="1"/>
  <c r="AES38" i="1" s="1"/>
  <c r="AES45" i="1" a="1"/>
  <c r="AES45" i="1" s="1"/>
  <c r="AES44" i="1" a="1"/>
  <c r="AES44" i="1" s="1"/>
  <c r="AES47" i="1" a="1"/>
  <c r="AES47" i="1" s="1"/>
  <c r="AES27" i="1" a="1"/>
  <c r="AES27" i="1" s="1"/>
  <c r="AES29" i="1" a="1"/>
  <c r="AES29" i="1" s="1"/>
  <c r="AES41" i="1" a="1"/>
  <c r="AES41" i="1" s="1"/>
  <c r="AES31" i="1" a="1"/>
  <c r="AES31" i="1" s="1"/>
  <c r="AED23" i="1" a="1"/>
  <c r="AED23" i="1" s="1"/>
  <c r="AED22" i="1" a="1"/>
  <c r="AED22" i="1" s="1"/>
  <c r="AED24" i="1" a="1"/>
  <c r="AED24" i="1" s="1"/>
  <c r="AED28" i="1" a="1"/>
  <c r="AED28" i="1" s="1"/>
  <c r="AED44" i="1" a="1"/>
  <c r="AED44" i="1" s="1"/>
  <c r="AED38" i="1" a="1"/>
  <c r="AED38" i="1" s="1"/>
  <c r="AED29" i="1" a="1"/>
  <c r="AED29" i="1" s="1"/>
  <c r="AED31" i="1" a="1"/>
  <c r="AED31" i="1" s="1"/>
  <c r="AED45" i="1" a="1"/>
  <c r="AED45" i="1" s="1"/>
  <c r="AED47" i="1" a="1"/>
  <c r="AED47" i="1" s="1"/>
  <c r="AED46" i="1" a="1"/>
  <c r="AED46" i="1" s="1"/>
  <c r="AED32" i="1" a="1"/>
  <c r="AED32" i="1" s="1"/>
  <c r="AED25" i="1" a="1"/>
  <c r="AED25" i="1" s="1"/>
  <c r="AED39" i="1" a="1"/>
  <c r="AED39" i="1" s="1"/>
  <c r="AED41" i="1" a="1"/>
  <c r="AED41" i="1" s="1"/>
  <c r="AED40" i="1" a="1"/>
  <c r="AED40" i="1" s="1"/>
  <c r="AED34" i="1" a="1"/>
  <c r="AED34" i="1" s="1"/>
  <c r="AED27" i="1" a="1"/>
  <c r="AED27" i="1" s="1"/>
  <c r="AED33" i="1" a="1"/>
  <c r="AED33" i="1" s="1"/>
  <c r="AED26" i="1" a="1"/>
  <c r="AED26" i="1" s="1"/>
  <c r="AED35" i="1" a="1"/>
  <c r="AED35" i="1" s="1"/>
  <c r="AED30" i="1" a="1"/>
  <c r="AED30" i="1" s="1"/>
  <c r="AET23" i="1" a="1"/>
  <c r="AET23" i="1" s="1"/>
  <c r="AET22" i="1" a="1"/>
  <c r="AET22" i="1" s="1"/>
  <c r="AET24" i="1" a="1"/>
  <c r="AET24" i="1" s="1"/>
  <c r="AET33" i="1" a="1"/>
  <c r="AET33" i="1" s="1"/>
  <c r="AET26" i="1" a="1"/>
  <c r="AET26" i="1" s="1"/>
  <c r="AET28" i="1" a="1"/>
  <c r="AET28" i="1" s="1"/>
  <c r="AET35" i="1" a="1"/>
  <c r="AET35" i="1" s="1"/>
  <c r="AET30" i="1" a="1"/>
  <c r="AET30" i="1" s="1"/>
  <c r="AET45" i="1" a="1"/>
  <c r="AET45" i="1" s="1"/>
  <c r="AET29" i="1" a="1"/>
  <c r="AET29" i="1" s="1"/>
  <c r="AET44" i="1" a="1"/>
  <c r="AET44" i="1" s="1"/>
  <c r="AET34" i="1" a="1"/>
  <c r="AET34" i="1" s="1"/>
  <c r="AET27" i="1" a="1"/>
  <c r="AET27" i="1" s="1"/>
  <c r="AET41" i="1" a="1"/>
  <c r="AET41" i="1" s="1"/>
  <c r="AET47" i="1" a="1"/>
  <c r="AET47" i="1" s="1"/>
  <c r="AET40" i="1" a="1"/>
  <c r="AET40" i="1" s="1"/>
  <c r="AET38" i="1" a="1"/>
  <c r="AET38" i="1" s="1"/>
  <c r="AET25" i="1" a="1"/>
  <c r="AET25" i="1" s="1"/>
  <c r="AET31" i="1" a="1"/>
  <c r="AET31" i="1" s="1"/>
  <c r="AET39" i="1" a="1"/>
  <c r="AET39" i="1" s="1"/>
  <c r="AET32" i="1" a="1"/>
  <c r="AET32" i="1" s="1"/>
  <c r="AET46" i="1" a="1"/>
  <c r="AET46" i="1" s="1"/>
  <c r="AEN23" i="1" a="1"/>
  <c r="AEN23" i="1" s="1"/>
  <c r="AEN22" i="1" a="1"/>
  <c r="AEN22" i="1" s="1"/>
  <c r="AEN31" i="1" a="1"/>
  <c r="AEN31" i="1" s="1"/>
  <c r="AEN28" i="1" a="1"/>
  <c r="AEN28" i="1" s="1"/>
  <c r="AEN47" i="1" a="1"/>
  <c r="AEN47" i="1" s="1"/>
  <c r="AEN29" i="1" a="1"/>
  <c r="AEN29" i="1" s="1"/>
  <c r="AEN35" i="1" a="1"/>
  <c r="AEN35" i="1" s="1"/>
  <c r="AEN34" i="1" a="1"/>
  <c r="AEN34" i="1" s="1"/>
  <c r="AEN39" i="1" a="1"/>
  <c r="AEN39" i="1" s="1"/>
  <c r="AEN26" i="1" a="1"/>
  <c r="AEN26" i="1" s="1"/>
  <c r="AEN30" i="1" a="1"/>
  <c r="AEN30" i="1" s="1"/>
  <c r="AEN40" i="1" a="1"/>
  <c r="AEN40" i="1" s="1"/>
  <c r="AEN33" i="1" a="1"/>
  <c r="AEN33" i="1" s="1"/>
  <c r="AEN45" i="1" a="1"/>
  <c r="AEN45" i="1" s="1"/>
  <c r="AEN41" i="1" a="1"/>
  <c r="AEN41" i="1" s="1"/>
  <c r="AEN44" i="1" a="1"/>
  <c r="AEN44" i="1" s="1"/>
  <c r="AEN32" i="1" a="1"/>
  <c r="AEN32" i="1" s="1"/>
  <c r="AEN46" i="1" a="1"/>
  <c r="AEN46" i="1" s="1"/>
  <c r="AEN27" i="1" a="1"/>
  <c r="AEN27" i="1" s="1"/>
  <c r="AEN24" i="1" a="1"/>
  <c r="AEN24" i="1" s="1"/>
  <c r="AEN38" i="1" a="1"/>
  <c r="AEN38" i="1" s="1"/>
  <c r="AEN25" i="1" a="1"/>
  <c r="AEN25" i="1" s="1"/>
  <c r="ADY22" i="1" a="1"/>
  <c r="ADY22" i="1" s="1"/>
  <c r="ADY23" i="1" a="1"/>
  <c r="ADY23" i="1" s="1"/>
  <c r="ADY34" i="1" a="1"/>
  <c r="ADY34" i="1" s="1"/>
  <c r="ADY28" i="1" a="1"/>
  <c r="ADY28" i="1" s="1"/>
  <c r="ADY27" i="1" a="1"/>
  <c r="ADY27" i="1" s="1"/>
  <c r="ADY33" i="1" a="1"/>
  <c r="ADY33" i="1" s="1"/>
  <c r="ADY26" i="1" a="1"/>
  <c r="ADY26" i="1" s="1"/>
  <c r="ADY24" i="1" a="1"/>
  <c r="ADY24" i="1" s="1"/>
  <c r="ADY45" i="1" a="1"/>
  <c r="ADY45" i="1" s="1"/>
  <c r="ADY30" i="1" a="1"/>
  <c r="ADY30" i="1" s="1"/>
  <c r="ADY29" i="1" a="1"/>
  <c r="ADY29" i="1" s="1"/>
  <c r="ADY44" i="1" a="1"/>
  <c r="ADY44" i="1" s="1"/>
  <c r="ADY40" i="1" a="1"/>
  <c r="ADY40" i="1" s="1"/>
  <c r="ADY41" i="1" a="1"/>
  <c r="ADY41" i="1" s="1"/>
  <c r="ADY38" i="1" a="1"/>
  <c r="ADY38" i="1" s="1"/>
  <c r="ADY31" i="1" a="1"/>
  <c r="ADY31" i="1" s="1"/>
  <c r="ADY25" i="1" a="1"/>
  <c r="ADY25" i="1" s="1"/>
  <c r="ADY32" i="1" a="1"/>
  <c r="ADY32" i="1" s="1"/>
  <c r="ADY35" i="1" a="1"/>
  <c r="ADY35" i="1" s="1"/>
  <c r="ADY46" i="1" a="1"/>
  <c r="ADY46" i="1" s="1"/>
  <c r="ADY47" i="1" a="1"/>
  <c r="ADY47" i="1" s="1"/>
  <c r="ADY39" i="1" a="1"/>
  <c r="ADY39" i="1" s="1"/>
  <c r="JI23" i="1" a="1"/>
  <c r="JI23" i="1" s="1"/>
  <c r="AEO22" i="1" a="1"/>
  <c r="AEO22" i="1" s="1"/>
  <c r="AEO23" i="1" a="1"/>
  <c r="AEO23" i="1" s="1"/>
  <c r="AEO28" i="1" a="1"/>
  <c r="AEO28" i="1" s="1"/>
  <c r="AEO39" i="1" a="1"/>
  <c r="AEO39" i="1" s="1"/>
  <c r="AEO47" i="1" a="1"/>
  <c r="AEO47" i="1" s="1"/>
  <c r="AEO45" i="1" a="1"/>
  <c r="AEO45" i="1" s="1"/>
  <c r="AEO33" i="1" a="1"/>
  <c r="AEO33" i="1" s="1"/>
  <c r="AEO41" i="1" a="1"/>
  <c r="AEO41" i="1" s="1"/>
  <c r="AEO26" i="1" a="1"/>
  <c r="AEO26" i="1" s="1"/>
  <c r="AEO40" i="1" a="1"/>
  <c r="AEO40" i="1" s="1"/>
  <c r="AEO30" i="1" a="1"/>
  <c r="AEO30" i="1" s="1"/>
  <c r="AEO27" i="1" a="1"/>
  <c r="AEO27" i="1" s="1"/>
  <c r="AEO29" i="1" a="1"/>
  <c r="AEO29" i="1" s="1"/>
  <c r="AEO44" i="1" a="1"/>
  <c r="AEO44" i="1" s="1"/>
  <c r="AEO31" i="1" a="1"/>
  <c r="AEO31" i="1" s="1"/>
  <c r="AEO34" i="1" a="1"/>
  <c r="AEO34" i="1" s="1"/>
  <c r="AEO32" i="1" a="1"/>
  <c r="AEO32" i="1" s="1"/>
  <c r="AEO35" i="1" a="1"/>
  <c r="AEO35" i="1" s="1"/>
  <c r="AEO46" i="1" a="1"/>
  <c r="AEO46" i="1" s="1"/>
  <c r="AEO38" i="1" a="1"/>
  <c r="AEO38" i="1" s="1"/>
  <c r="AEO24" i="1" a="1"/>
  <c r="AEO24" i="1" s="1"/>
  <c r="AEO25" i="1" a="1"/>
  <c r="AEO25" i="1" s="1"/>
  <c r="YY23" i="1" a="1"/>
  <c r="YY23" i="1" s="1"/>
  <c r="XX23" i="1" a="1"/>
  <c r="XX23" i="1" s="1"/>
  <c r="S23" i="1" a="1"/>
  <c r="S23" i="1" s="1"/>
  <c r="YJ23" i="1" a="1"/>
  <c r="YJ23" i="1" s="1"/>
  <c r="JO23" i="1" a="1"/>
  <c r="JO23" i="1" s="1"/>
  <c r="AAP23" i="1" a="1"/>
  <c r="AAP23" i="1" s="1"/>
  <c r="ACH23" i="1" a="1"/>
  <c r="ACH23" i="1" s="1"/>
  <c r="EA22" i="1" a="1"/>
  <c r="EA22" i="1" s="1"/>
  <c r="EA48" i="1" a="1"/>
  <c r="EA48" i="1" s="1"/>
  <c r="EA49" i="1" s="1" a="1"/>
  <c r="EA49" i="1" s="1"/>
  <c r="KS22" i="1" a="1"/>
  <c r="KS22" i="1" s="1"/>
  <c r="KS48" i="1" a="1"/>
  <c r="KS48" i="1" s="1"/>
  <c r="KS49" i="1" s="1" a="1"/>
  <c r="KS49" i="1" s="1"/>
  <c r="YU22" i="1" a="1"/>
  <c r="YU22" i="1" s="1"/>
  <c r="YU48" i="1" a="1"/>
  <c r="YU48" i="1" s="1"/>
  <c r="YU49" i="1" s="1" a="1"/>
  <c r="YU49" i="1" s="1"/>
  <c r="LO22" i="1" a="1"/>
  <c r="LO22" i="1" s="1"/>
  <c r="LO48" i="1" a="1"/>
  <c r="LO48" i="1" s="1"/>
  <c r="LO49" i="1" s="1" a="1"/>
  <c r="LO49" i="1" s="1"/>
  <c r="AHD22" i="1" a="1"/>
  <c r="AHD22" i="1" s="1"/>
  <c r="AHD48" i="1" a="1"/>
  <c r="AHD48" i="1" s="1"/>
  <c r="AHD49" i="1" s="1" a="1"/>
  <c r="AHD49" i="1" s="1"/>
  <c r="KE48" i="1" a="1"/>
  <c r="KE48" i="1" s="1"/>
  <c r="KE49" i="1" s="1" a="1"/>
  <c r="KE49" i="1" s="1"/>
  <c r="LC48" i="1" a="1"/>
  <c r="LC48" i="1" s="1"/>
  <c r="LC49" i="1" s="1" a="1"/>
  <c r="LC49" i="1" s="1"/>
  <c r="JN22" i="1" a="1"/>
  <c r="JN22" i="1" s="1"/>
  <c r="JN48" i="1" a="1"/>
  <c r="JN48" i="1" s="1"/>
  <c r="JN49" i="1" s="1" a="1"/>
  <c r="JN49" i="1" s="1"/>
  <c r="CF48" i="1" a="1"/>
  <c r="CF48" i="1" s="1"/>
  <c r="CF49" i="1" s="1" a="1"/>
  <c r="CF49" i="1" s="1"/>
  <c r="EJ22" i="1" a="1"/>
  <c r="EJ22" i="1" s="1"/>
  <c r="EJ48" i="1" a="1"/>
  <c r="EJ48" i="1" s="1"/>
  <c r="EJ49" i="1" s="1" a="1"/>
  <c r="EJ49" i="1" s="1"/>
  <c r="YZ22" i="1" a="1"/>
  <c r="YZ22" i="1" s="1"/>
  <c r="YZ48" i="1" a="1"/>
  <c r="YZ48" i="1" s="1"/>
  <c r="YZ49" i="1" s="1" a="1"/>
  <c r="YZ49" i="1" s="1"/>
  <c r="LI22" i="1" a="1"/>
  <c r="LI22" i="1" s="1"/>
  <c r="LI48" i="1" a="1"/>
  <c r="LI48" i="1" s="1"/>
  <c r="LI49" i="1" s="1" a="1"/>
  <c r="LI49" i="1" s="1"/>
  <c r="YD48" i="1" a="1"/>
  <c r="YD48" i="1" s="1"/>
  <c r="YD49" i="1" s="1" a="1"/>
  <c r="YD49" i="1" s="1"/>
  <c r="GH23" i="1" a="1"/>
  <c r="GH23" i="1" s="1"/>
  <c r="GH48" i="1" a="1"/>
  <c r="GH48" i="1" s="1"/>
  <c r="GH49" i="1" s="1" a="1"/>
  <c r="GH49" i="1" s="1"/>
  <c r="YN48" i="1" a="1"/>
  <c r="YN48" i="1" s="1"/>
  <c r="YN49" i="1" s="1" a="1"/>
  <c r="YN49" i="1" s="1"/>
  <c r="LH22" i="1" a="1"/>
  <c r="LH22" i="1" s="1"/>
  <c r="LH48" i="1" a="1"/>
  <c r="LH48" i="1" s="1"/>
  <c r="LH49" i="1" s="1" a="1"/>
  <c r="LH49" i="1" s="1"/>
  <c r="GY29" i="1" a="1"/>
  <c r="GY29" i="1" s="1"/>
  <c r="GY48" i="1" a="1"/>
  <c r="GY48" i="1" s="1"/>
  <c r="GY49" i="1" s="1" a="1"/>
  <c r="GY49" i="1" s="1"/>
  <c r="AAY48" i="1" a="1"/>
  <c r="AAY48" i="1" s="1"/>
  <c r="AAY49" i="1" s="1" a="1"/>
  <c r="AAY49" i="1" s="1"/>
  <c r="EN22" i="1" a="1"/>
  <c r="EN22" i="1" s="1"/>
  <c r="EN48" i="1" a="1"/>
  <c r="EN48" i="1" s="1"/>
  <c r="EN49" i="1" s="1" a="1"/>
  <c r="EN49" i="1" s="1"/>
  <c r="DI19" i="1"/>
  <c r="K48" i="1" a="1"/>
  <c r="K48" i="1" s="1"/>
  <c r="ZM48" i="1" a="1"/>
  <c r="ZM48" i="1" s="1"/>
  <c r="ZM49" i="1" s="1" a="1"/>
  <c r="ZM49" i="1" s="1"/>
  <c r="KO22" i="1" a="1"/>
  <c r="KO22" i="1" s="1"/>
  <c r="KO48" i="1" a="1"/>
  <c r="KO48" i="1" s="1"/>
  <c r="KO49" i="1" s="1" a="1"/>
  <c r="KO49" i="1" s="1"/>
  <c r="AAC22" i="1" a="1"/>
  <c r="AAC22" i="1" s="1"/>
  <c r="AAC48" i="1" a="1"/>
  <c r="AAC48" i="1" s="1"/>
  <c r="AAC49" i="1" s="1" a="1"/>
  <c r="AAC49" i="1" s="1"/>
  <c r="YS22" i="1" a="1"/>
  <c r="YS22" i="1" s="1"/>
  <c r="YS48" i="1" a="1"/>
  <c r="YS48" i="1" s="1"/>
  <c r="YS49" i="1" s="1" a="1"/>
  <c r="YS49" i="1" s="1"/>
  <c r="CL48" i="1" a="1"/>
  <c r="CL48" i="1" s="1"/>
  <c r="CL49" i="1" s="1" a="1"/>
  <c r="CL49" i="1" s="1"/>
  <c r="DS23" i="1" a="1"/>
  <c r="DS23" i="1" s="1"/>
  <c r="DS48" i="1" a="1"/>
  <c r="DS48" i="1" s="1"/>
  <c r="DS49" i="1" s="1" a="1"/>
  <c r="DS49" i="1" s="1"/>
  <c r="AAP22" i="1" a="1"/>
  <c r="AAP22" i="1" s="1"/>
  <c r="AAP48" i="1" a="1"/>
  <c r="AAP48" i="1" s="1"/>
  <c r="AAP49" i="1" s="1" a="1"/>
  <c r="AAP49" i="1" s="1"/>
  <c r="YJ22" i="1" a="1"/>
  <c r="YJ22" i="1" s="1"/>
  <c r="YJ48" i="1" a="1"/>
  <c r="YJ48" i="1" s="1"/>
  <c r="YJ49" i="1" s="1" a="1"/>
  <c r="YJ49" i="1" s="1"/>
  <c r="P23" i="1" a="1"/>
  <c r="P23" i="1" s="1"/>
  <c r="FK23" i="1" s="1"/>
  <c r="P48" i="1" a="1"/>
  <c r="P48" i="1" s="1"/>
  <c r="YE22" i="1" a="1"/>
  <c r="YE22" i="1" s="1"/>
  <c r="YE48" i="1" a="1"/>
  <c r="YE48" i="1" s="1"/>
  <c r="YE49" i="1" s="1" a="1"/>
  <c r="YE49" i="1" s="1"/>
  <c r="ZU22" i="1" a="1"/>
  <c r="ZU22" i="1" s="1"/>
  <c r="ZU48" i="1" a="1"/>
  <c r="ZU48" i="1" s="1"/>
  <c r="ZU49" i="1" s="1" a="1"/>
  <c r="ZU49" i="1" s="1"/>
  <c r="ACH48" i="1" a="1"/>
  <c r="ACH48" i="1" s="1"/>
  <c r="ACH49" i="1" s="1" a="1"/>
  <c r="ACH49" i="1" s="1"/>
  <c r="XY22" i="1" a="1"/>
  <c r="XY22" i="1" s="1"/>
  <c r="XY48" i="1" a="1"/>
  <c r="XY48" i="1" s="1"/>
  <c r="XY49" i="1" s="1" a="1"/>
  <c r="XY49" i="1" s="1"/>
  <c r="ZN22" i="1" a="1"/>
  <c r="ZN22" i="1" s="1"/>
  <c r="ZN48" i="1" a="1"/>
  <c r="ZN48" i="1" s="1"/>
  <c r="ZN49" i="1" s="1" a="1"/>
  <c r="ZN49" i="1" s="1"/>
  <c r="FI22" i="1" a="1"/>
  <c r="FI22" i="1" s="1"/>
  <c r="FI48" i="1" a="1"/>
  <c r="FI48" i="1" s="1"/>
  <c r="FI49" i="1" s="1" a="1"/>
  <c r="FI49" i="1" s="1"/>
  <c r="JJ22" i="1" a="1"/>
  <c r="JJ22" i="1" s="1"/>
  <c r="JJ48" i="1" a="1"/>
  <c r="JJ48" i="1" s="1"/>
  <c r="JJ49" i="1" s="1" a="1"/>
  <c r="JJ49" i="1" s="1"/>
  <c r="JV22" i="1" a="1"/>
  <c r="JV22" i="1" s="1"/>
  <c r="ACJ27" i="1" a="1"/>
  <c r="ACJ27" i="1" s="1"/>
  <c r="ACJ48" i="1" a="1"/>
  <c r="ACJ48" i="1" s="1"/>
  <c r="ACJ49" i="1" s="1" a="1"/>
  <c r="ACJ49" i="1" s="1"/>
  <c r="ZF22" i="1" a="1"/>
  <c r="ZF22" i="1" s="1"/>
  <c r="ZF48" i="1" a="1"/>
  <c r="ZF48" i="1" s="1"/>
  <c r="ZF49" i="1" s="1" a="1"/>
  <c r="ZF49" i="1" s="1"/>
  <c r="AJ22" i="1" a="1"/>
  <c r="AJ22" i="1" s="1"/>
  <c r="AJ48" i="1" a="1"/>
  <c r="AJ48" i="1" s="1"/>
  <c r="KT22" i="1" a="1"/>
  <c r="KT22" i="1" s="1"/>
  <c r="KT48" i="1" a="1"/>
  <c r="KT48" i="1" s="1"/>
  <c r="KT49" i="1" s="1" a="1"/>
  <c r="KT49" i="1" s="1"/>
  <c r="YV22" i="1" a="1"/>
  <c r="YV22" i="1" s="1"/>
  <c r="YV48" i="1" a="1"/>
  <c r="YV48" i="1" s="1"/>
  <c r="YV49" i="1" s="1" a="1"/>
  <c r="YV49" i="1" s="1"/>
  <c r="LP22" i="1" a="1"/>
  <c r="LP22" i="1" s="1"/>
  <c r="LP48" i="1" a="1"/>
  <c r="LP48" i="1" s="1"/>
  <c r="LP49" i="1" s="1" a="1"/>
  <c r="LP49" i="1" s="1"/>
  <c r="EC22" i="1" a="1"/>
  <c r="EC22" i="1" s="1"/>
  <c r="EC48" i="1" a="1"/>
  <c r="EC48" i="1" s="1"/>
  <c r="EC49" i="1" s="1" a="1"/>
  <c r="EC49" i="1" s="1"/>
  <c r="LD22" i="1" a="1"/>
  <c r="LD22" i="1" s="1"/>
  <c r="LD48" i="1" a="1"/>
  <c r="LD48" i="1" s="1"/>
  <c r="LD49" i="1" s="1" a="1"/>
  <c r="LD49" i="1" s="1"/>
  <c r="ZK22" i="1" a="1"/>
  <c r="ZK22" i="1" s="1"/>
  <c r="ZK48" i="1" a="1"/>
  <c r="ZK48" i="1" s="1"/>
  <c r="ZK49" i="1" s="1" a="1"/>
  <c r="ZK49" i="1" s="1"/>
  <c r="LJ23" i="1" a="1"/>
  <c r="LJ23" i="1" s="1"/>
  <c r="LJ48" i="1" a="1"/>
  <c r="LJ48" i="1" s="1"/>
  <c r="LJ49" i="1" s="1" a="1"/>
  <c r="LJ49" i="1" s="1"/>
  <c r="ZA22" i="1" a="1"/>
  <c r="ZA22" i="1" s="1"/>
  <c r="ZA48" i="1" a="1"/>
  <c r="ZA48" i="1" s="1"/>
  <c r="ZA49" i="1" s="1" a="1"/>
  <c r="ZA49" i="1" s="1"/>
  <c r="JO22" i="1" a="1"/>
  <c r="JO22" i="1" s="1"/>
  <c r="JO48" i="1" a="1"/>
  <c r="JO48" i="1" s="1"/>
  <c r="JO49" i="1" s="1" a="1"/>
  <c r="JO49" i="1" s="1"/>
  <c r="KJ22" i="1" a="1"/>
  <c r="KJ22" i="1" s="1"/>
  <c r="KJ48" i="1" a="1"/>
  <c r="KJ48" i="1" s="1"/>
  <c r="KJ49" i="1" s="1" a="1"/>
  <c r="KJ49" i="1" s="1"/>
  <c r="GI48" i="1" a="1"/>
  <c r="GI48" i="1" s="1"/>
  <c r="GI49" i="1" s="1" a="1"/>
  <c r="GI49" i="1" s="1"/>
  <c r="YO22" i="1" a="1"/>
  <c r="YO22" i="1" s="1"/>
  <c r="YO48" i="1" a="1"/>
  <c r="YO48" i="1" s="1"/>
  <c r="YO49" i="1" s="1" a="1"/>
  <c r="YO49" i="1" s="1"/>
  <c r="ZL22" i="1" a="1"/>
  <c r="ZL22" i="1" s="1"/>
  <c r="ZL48" i="1" a="1"/>
  <c r="ZL48" i="1" s="1"/>
  <c r="ZL49" i="1" s="1" a="1"/>
  <c r="ZL49" i="1" s="1"/>
  <c r="R22" i="1" a="1"/>
  <c r="R22" i="1" s="1"/>
  <c r="R48" i="1" a="1"/>
  <c r="R48" i="1" s="1"/>
  <c r="R49" i="1" s="1" a="1"/>
  <c r="R49" i="1" s="1"/>
  <c r="YF22" i="1" a="1"/>
  <c r="YF22" i="1" s="1"/>
  <c r="YF48" i="1" a="1"/>
  <c r="YF48" i="1" s="1"/>
  <c r="YF49" i="1" s="1" a="1"/>
  <c r="YF49" i="1" s="1"/>
  <c r="KP22" i="1" a="1"/>
  <c r="KP22" i="1" s="1"/>
  <c r="KP48" i="1" a="1"/>
  <c r="KP48" i="1" s="1"/>
  <c r="KP49" i="1" s="1" a="1"/>
  <c r="KP49" i="1" s="1"/>
  <c r="AAE22" i="1" a="1"/>
  <c r="AAE22" i="1" s="1"/>
  <c r="AAE48" i="1" a="1"/>
  <c r="AAE48" i="1" s="1"/>
  <c r="AAE49" i="1" s="1" a="1"/>
  <c r="AAE49" i="1" s="1"/>
  <c r="KA22" i="1" a="1"/>
  <c r="KA22" i="1" s="1"/>
  <c r="KA48" i="1" a="1"/>
  <c r="KA48" i="1" s="1"/>
  <c r="KA49" i="1" s="1" a="1"/>
  <c r="KA49" i="1" s="1"/>
  <c r="ZO22" i="1" a="1"/>
  <c r="ZO22" i="1" s="1"/>
  <c r="ZO48" i="1" a="1"/>
  <c r="ZO48" i="1" s="1"/>
  <c r="ZO49" i="1" s="1" a="1"/>
  <c r="ZO49" i="1" s="1"/>
  <c r="KZ22" i="1" a="1"/>
  <c r="KZ22" i="1" s="1"/>
  <c r="KZ48" i="1" a="1"/>
  <c r="KZ48" i="1" s="1"/>
  <c r="KZ49" i="1" s="1" a="1"/>
  <c r="KZ49" i="1" s="1"/>
  <c r="JK22" i="1" a="1"/>
  <c r="JK22" i="1" s="1"/>
  <c r="JK48" i="1" a="1"/>
  <c r="JK48" i="1" s="1"/>
  <c r="JK49" i="1" s="1" a="1"/>
  <c r="JK49" i="1" s="1"/>
  <c r="ZV39" i="1" a="1"/>
  <c r="ZV39" i="1" s="1"/>
  <c r="ZV48" i="1" a="1"/>
  <c r="ZV48" i="1" s="1"/>
  <c r="ZV49" i="1" s="1" a="1"/>
  <c r="ZV49" i="1" s="1"/>
  <c r="KU22" i="1" a="1"/>
  <c r="KU22" i="1" s="1"/>
  <c r="KU48" i="1" a="1"/>
  <c r="KU48" i="1" s="1"/>
  <c r="KU49" i="1" s="1" a="1"/>
  <c r="KU49" i="1" s="1"/>
  <c r="AAM22" i="1" a="1"/>
  <c r="AAM22" i="1" s="1"/>
  <c r="AAM48" i="1" a="1"/>
  <c r="AAM48" i="1" s="1"/>
  <c r="AAM49" i="1" s="1" a="1"/>
  <c r="AAM49" i="1" s="1"/>
  <c r="AAZ48" i="1" a="1"/>
  <c r="AAZ48" i="1" s="1"/>
  <c r="AAZ49" i="1" s="1" a="1"/>
  <c r="AAZ49" i="1" s="1"/>
  <c r="YK22" i="1" a="1"/>
  <c r="YK22" i="1" s="1"/>
  <c r="YK48" i="1" a="1"/>
  <c r="YK48" i="1" s="1"/>
  <c r="YK49" i="1" s="1" a="1"/>
  <c r="YK49" i="1" s="1"/>
  <c r="LE22" i="1" a="1"/>
  <c r="LE22" i="1" s="1"/>
  <c r="LE48" i="1" a="1"/>
  <c r="LE48" i="1" s="1"/>
  <c r="LE49" i="1" s="1" a="1"/>
  <c r="LE49" i="1" s="1"/>
  <c r="AAF22" i="1" a="1"/>
  <c r="AAF22" i="1" s="1"/>
  <c r="AAF48" i="1" a="1"/>
  <c r="AAF48" i="1" s="1"/>
  <c r="AAF49" i="1" s="1" a="1"/>
  <c r="AAF49" i="1" s="1"/>
  <c r="JS22" i="1" a="1"/>
  <c r="JS22" i="1" s="1"/>
  <c r="JS48" i="1" a="1"/>
  <c r="JS48" i="1" s="1"/>
  <c r="JS49" i="1" s="1" a="1"/>
  <c r="JS49" i="1" s="1"/>
  <c r="YA22" i="1" a="1"/>
  <c r="YA22" i="1" s="1"/>
  <c r="YA48" i="1" a="1"/>
  <c r="YA48" i="1" s="1"/>
  <c r="YA49" i="1" s="1" a="1"/>
  <c r="YA49" i="1" s="1"/>
  <c r="KQ22" i="1" a="1"/>
  <c r="KQ22" i="1" s="1"/>
  <c r="KQ48" i="1" a="1"/>
  <c r="KQ48" i="1" s="1"/>
  <c r="KQ49" i="1" s="1" a="1"/>
  <c r="KQ49" i="1" s="1"/>
  <c r="ZC22" i="1" a="1"/>
  <c r="ZC22" i="1" s="1"/>
  <c r="ZC48" i="1" a="1"/>
  <c r="ZC48" i="1" s="1"/>
  <c r="ZC49" i="1" s="1" a="1"/>
  <c r="ZC49" i="1" s="1"/>
  <c r="AP48" i="1" a="1"/>
  <c r="AP48" i="1" s="1"/>
  <c r="J48" i="1" a="1"/>
  <c r="J48" i="1" s="1"/>
  <c r="J49" i="1" s="1" a="1"/>
  <c r="J49" i="1" s="1"/>
  <c r="ZH22" i="1" a="1"/>
  <c r="ZH22" i="1" s="1"/>
  <c r="ZH48" i="1" a="1"/>
  <c r="ZH48" i="1" s="1"/>
  <c r="ZH49" i="1" s="1" a="1"/>
  <c r="ZH49" i="1" s="1"/>
  <c r="AAQ48" i="1" a="1"/>
  <c r="AAQ48" i="1" s="1"/>
  <c r="AAQ49" i="1" s="1" a="1"/>
  <c r="AAQ49" i="1" s="1"/>
  <c r="LA48" i="1" a="1"/>
  <c r="LA48" i="1" s="1"/>
  <c r="LA49" i="1" s="1" a="1"/>
  <c r="LA49" i="1" s="1"/>
  <c r="JL22" i="1" a="1"/>
  <c r="JL22" i="1" s="1"/>
  <c r="JL48" i="1" a="1"/>
  <c r="JL48" i="1" s="1"/>
  <c r="JL49" i="1" s="1" a="1"/>
  <c r="JL49" i="1" s="1"/>
  <c r="LK22" i="1" a="1"/>
  <c r="LK22" i="1" s="1"/>
  <c r="LK48" i="1" a="1"/>
  <c r="LK48" i="1" s="1"/>
  <c r="LK49" i="1" s="1" a="1"/>
  <c r="LK49" i="1" s="1"/>
  <c r="JR22" i="1" a="1"/>
  <c r="JR22" i="1" s="1"/>
  <c r="JR48" i="1" a="1"/>
  <c r="JR48" i="1" s="1"/>
  <c r="JR49" i="1" s="1" a="1"/>
  <c r="JR49" i="1" s="1"/>
  <c r="LL22" i="1" a="1"/>
  <c r="LL22" i="1" s="1"/>
  <c r="LL48" i="1" a="1"/>
  <c r="LL48" i="1" s="1"/>
  <c r="LL49" i="1" s="1" a="1"/>
  <c r="LL49" i="1" s="1"/>
  <c r="LM23" i="1" a="1"/>
  <c r="LM23" i="1" s="1"/>
  <c r="LM48" i="1" a="1"/>
  <c r="LM48" i="1" s="1"/>
  <c r="LM49" i="1" s="1" a="1"/>
  <c r="LM49" i="1" s="1"/>
  <c r="DP48" i="1" a="1"/>
  <c r="DP48" i="1" s="1"/>
  <c r="DP49" i="1" s="1" a="1"/>
  <c r="DP49" i="1" s="1"/>
  <c r="AAN23" i="1" a="1"/>
  <c r="AAN23" i="1" s="1"/>
  <c r="AAN48" i="1" a="1"/>
  <c r="AAN48" i="1" s="1"/>
  <c r="AAN49" i="1" s="1" a="1"/>
  <c r="AAN49" i="1" s="1"/>
  <c r="YL23" i="1" a="1"/>
  <c r="YL23" i="1" s="1"/>
  <c r="YL48" i="1" a="1"/>
  <c r="YL48" i="1" s="1"/>
  <c r="YL49" i="1" s="1" a="1"/>
  <c r="YL49" i="1" s="1"/>
  <c r="KW48" i="1" a="1"/>
  <c r="KW48" i="1" s="1"/>
  <c r="KW49" i="1" s="1" a="1"/>
  <c r="KW49" i="1" s="1"/>
  <c r="YW22" i="1" a="1"/>
  <c r="YW22" i="1" s="1"/>
  <c r="YW48" i="1" a="1"/>
  <c r="YW48" i="1" s="1"/>
  <c r="YW49" i="1" s="1" a="1"/>
  <c r="YW49" i="1" s="1"/>
  <c r="KK22" i="1" a="1"/>
  <c r="KK22" i="1" s="1"/>
  <c r="KK48" i="1" a="1"/>
  <c r="KK48" i="1" s="1"/>
  <c r="KK49" i="1" s="1" a="1"/>
  <c r="KK49" i="1" s="1"/>
  <c r="KE23" i="1" a="1"/>
  <c r="KE23" i="1" s="1"/>
  <c r="YX48" i="1" a="1"/>
  <c r="YX48" i="1" s="1"/>
  <c r="YX49" i="1" s="1" a="1"/>
  <c r="YX49" i="1" s="1"/>
  <c r="JX22" i="1" a="1"/>
  <c r="JX22" i="1" s="1"/>
  <c r="JX48" i="1" a="1"/>
  <c r="JX48" i="1" s="1"/>
  <c r="JX49" i="1" s="1" a="1"/>
  <c r="JX49" i="1" s="1"/>
  <c r="GF22" i="1" a="1"/>
  <c r="GF22" i="1" s="1"/>
  <c r="GF48" i="1" a="1"/>
  <c r="GF48" i="1" s="1"/>
  <c r="GF49" i="1" s="1" a="1"/>
  <c r="GF49" i="1" s="1"/>
  <c r="AAA48" i="1" a="1"/>
  <c r="AAA48" i="1" s="1"/>
  <c r="AAA49" i="1" s="1" a="1"/>
  <c r="AAA49" i="1" s="1"/>
  <c r="LF48" i="1" a="1"/>
  <c r="LF48" i="1" s="1"/>
  <c r="LF49" i="1" s="1" a="1"/>
  <c r="LF49" i="1" s="1"/>
  <c r="ABD22" i="1" a="1"/>
  <c r="ABD22" i="1" s="1"/>
  <c r="ABD48" i="1" a="1"/>
  <c r="ABD48" i="1" s="1"/>
  <c r="ABD49" i="1" s="1" a="1"/>
  <c r="ABD49" i="1" s="1"/>
  <c r="N22" i="1" a="1"/>
  <c r="N22" i="1" s="1"/>
  <c r="N48" i="1" a="1"/>
  <c r="N48" i="1" s="1"/>
  <c r="PA22" i="1" a="1"/>
  <c r="PA22" i="1" s="1"/>
  <c r="PA48" i="1" a="1"/>
  <c r="PA48" i="1" s="1"/>
  <c r="PA49" i="1" s="1" a="1"/>
  <c r="PA49" i="1" s="1"/>
  <c r="JV23" i="1" a="1"/>
  <c r="JV23" i="1" s="1"/>
  <c r="EL48" i="1" a="1"/>
  <c r="EL48" i="1" s="1"/>
  <c r="EL49" i="1" s="1" a="1"/>
  <c r="EL49" i="1" s="1"/>
  <c r="PB48" i="1" a="1"/>
  <c r="PB48" i="1" s="1"/>
  <c r="PB49" i="1" s="1" a="1"/>
  <c r="PB49" i="1" s="1"/>
  <c r="KC48" i="1" a="1"/>
  <c r="KC48" i="1" s="1"/>
  <c r="KC49" i="1" s="1" a="1"/>
  <c r="KC49" i="1" s="1"/>
  <c r="KM23" i="1" a="1"/>
  <c r="KM23" i="1" s="1"/>
  <c r="KM48" i="1" a="1"/>
  <c r="KM48" i="1" s="1"/>
  <c r="KM49" i="1" s="1" a="1"/>
  <c r="KM49" i="1" s="1"/>
  <c r="AK22" i="1" a="1"/>
  <c r="AK22" i="1" s="1"/>
  <c r="GD22" i="1" s="1"/>
  <c r="AK48" i="1" a="1"/>
  <c r="AK48" i="1" s="1"/>
  <c r="YQ48" i="1" a="1"/>
  <c r="YQ48" i="1" s="1"/>
  <c r="YQ49" i="1" s="1" a="1"/>
  <c r="YQ49" i="1" s="1"/>
  <c r="ABE23" i="1" a="1"/>
  <c r="ABE23" i="1" s="1"/>
  <c r="ABE48" i="1" a="1"/>
  <c r="ABE48" i="1" s="1"/>
  <c r="ABE49" i="1" s="1" a="1"/>
  <c r="ABE49" i="1" s="1"/>
  <c r="ACM48" i="1" a="1"/>
  <c r="ACM48" i="1" s="1"/>
  <c r="ACM49" i="1" s="1" a="1"/>
  <c r="ACM49" i="1" s="1"/>
  <c r="EN23" i="1" a="1"/>
  <c r="EN23" i="1" s="1"/>
  <c r="ZW22" i="1" a="1"/>
  <c r="ZW22" i="1" s="1"/>
  <c r="ZW48" i="1" a="1"/>
  <c r="ZW48" i="1" s="1"/>
  <c r="ZW49" i="1" s="1" a="1"/>
  <c r="ZW49" i="1" s="1"/>
  <c r="KI22" i="1" a="1"/>
  <c r="KI22" i="1" s="1"/>
  <c r="KI48" i="1" a="1"/>
  <c r="KI48" i="1" s="1"/>
  <c r="KI49" i="1" s="1" a="1"/>
  <c r="KI49" i="1" s="1"/>
  <c r="AEW22" i="1" a="1"/>
  <c r="AEW22" i="1" s="1"/>
  <c r="AEW49" i="1" a="1"/>
  <c r="AEW49" i="1" s="1"/>
  <c r="EJ23" i="1" a="1"/>
  <c r="EJ23" i="1" s="1"/>
  <c r="JT48" i="1" a="1"/>
  <c r="JT48" i="1" s="1"/>
  <c r="JT49" i="1" s="1" a="1"/>
  <c r="JT49" i="1" s="1"/>
  <c r="ZD48" i="1" a="1"/>
  <c r="ZD48" i="1" s="1"/>
  <c r="ZD49" i="1" s="1" a="1"/>
  <c r="ZD49" i="1" s="1"/>
  <c r="YB22" i="1" a="1"/>
  <c r="YB22" i="1" s="1"/>
  <c r="YB48" i="1" a="1"/>
  <c r="YB48" i="1" s="1"/>
  <c r="YB49" i="1" s="1" a="1"/>
  <c r="YB49" i="1" s="1"/>
  <c r="ADA48" i="1" a="1"/>
  <c r="ADA48" i="1" s="1"/>
  <c r="ADA49" i="1" s="1" a="1"/>
  <c r="ADA49" i="1" s="1"/>
  <c r="AAG22" i="1" a="1"/>
  <c r="AAG22" i="1" s="1"/>
  <c r="AAG48" i="1" a="1"/>
  <c r="AAG48" i="1" s="1"/>
  <c r="AAG49" i="1" s="1" a="1"/>
  <c r="AAG49" i="1" s="1"/>
  <c r="ABA23" i="1" a="1"/>
  <c r="ABA23" i="1" s="1"/>
  <c r="ABA48" i="1" a="1"/>
  <c r="ABA48" i="1" s="1"/>
  <c r="ABA49" i="1" s="1" a="1"/>
  <c r="ABA49" i="1" s="1"/>
  <c r="JQ22" i="1" a="1"/>
  <c r="JQ22" i="1" s="1"/>
  <c r="JQ48" i="1" a="1"/>
  <c r="JQ48" i="1" s="1"/>
  <c r="JQ49" i="1" s="1" a="1"/>
  <c r="JQ49" i="1" s="1"/>
  <c r="EA23" i="1" a="1"/>
  <c r="EA23" i="1" s="1"/>
  <c r="ACI48" i="1" a="1"/>
  <c r="ACI48" i="1" s="1"/>
  <c r="ACI49" i="1" s="1" a="1"/>
  <c r="ACI49" i="1" s="1"/>
  <c r="ZU23" i="1" a="1"/>
  <c r="ZU23" i="1" s="1"/>
  <c r="LL23" i="1" a="1"/>
  <c r="LL23" i="1" s="1"/>
  <c r="AHD23" i="1" a="1"/>
  <c r="AHD23" i="1" s="1"/>
  <c r="ACL48" i="1" a="1"/>
  <c r="ACL48" i="1" s="1"/>
  <c r="ACL49" i="1" s="1" a="1"/>
  <c r="ACL49" i="1" s="1"/>
  <c r="ZI22" i="1" a="1"/>
  <c r="ZI22" i="1" s="1"/>
  <c r="ZI48" i="1" a="1"/>
  <c r="ZI48" i="1" s="1"/>
  <c r="ZI49" i="1" s="1" a="1"/>
  <c r="ZI49" i="1" s="1"/>
  <c r="YH22" i="1" a="1"/>
  <c r="YH22" i="1" s="1"/>
  <c r="YH48" i="1" a="1"/>
  <c r="YH48" i="1" s="1"/>
  <c r="YH49" i="1" s="1" a="1"/>
  <c r="YH49" i="1" s="1"/>
  <c r="JG48" i="1" a="1"/>
  <c r="JG48" i="1" s="1"/>
  <c r="JG49" i="1" s="1" a="1"/>
  <c r="JG49" i="1" s="1"/>
  <c r="AAW48" i="1" a="1"/>
  <c r="AAW48" i="1" s="1"/>
  <c r="AAW49" i="1" s="1" a="1"/>
  <c r="AAW49" i="1" s="1"/>
  <c r="ABC22" i="1" a="1"/>
  <c r="ABC22" i="1" s="1"/>
  <c r="ABC48" i="1" a="1"/>
  <c r="ABC48" i="1" s="1"/>
  <c r="ABC49" i="1" s="1" a="1"/>
  <c r="ABC49" i="1" s="1"/>
  <c r="JZ23" i="1" a="1"/>
  <c r="JZ23" i="1" s="1"/>
  <c r="JW22" i="1" a="1"/>
  <c r="JW22" i="1" s="1"/>
  <c r="JW48" i="1" a="1"/>
  <c r="JW48" i="1" s="1"/>
  <c r="JW49" i="1" s="1" a="1"/>
  <c r="JW49" i="1" s="1"/>
  <c r="YP22" i="1" a="1"/>
  <c r="YP22" i="1" s="1"/>
  <c r="YP48" i="1" a="1"/>
  <c r="YP48" i="1" s="1"/>
  <c r="YP49" i="1" s="1" a="1"/>
  <c r="YP49" i="1" s="1"/>
  <c r="YO23" i="1" a="1"/>
  <c r="YO23" i="1" s="1"/>
  <c r="ZP22" i="1" a="1"/>
  <c r="ZP22" i="1" s="1"/>
  <c r="ZP48" i="1" a="1"/>
  <c r="ZP48" i="1" s="1"/>
  <c r="ZP49" i="1" s="1" a="1"/>
  <c r="ZP49" i="1" s="1"/>
  <c r="LN23" i="1" a="1"/>
  <c r="LN23" i="1" s="1"/>
  <c r="LN48" i="1" a="1"/>
  <c r="LN48" i="1" s="1"/>
  <c r="LN49" i="1" s="1" a="1"/>
  <c r="LN49" i="1" s="1"/>
  <c r="CD23" i="1" a="1"/>
  <c r="CD23" i="1" s="1"/>
  <c r="CD48" i="1" a="1"/>
  <c r="CD48" i="1" s="1"/>
  <c r="CD49" i="1" s="1" a="1"/>
  <c r="CD49" i="1" s="1"/>
  <c r="AAO22" i="1" a="1"/>
  <c r="AAO22" i="1" s="1"/>
  <c r="AAO48" i="1" a="1"/>
  <c r="AAO48" i="1" s="1"/>
  <c r="AAO49" i="1" s="1" a="1"/>
  <c r="AAO49" i="1" s="1"/>
  <c r="ZS22" i="1" a="1"/>
  <c r="ZS22" i="1" s="1"/>
  <c r="ZS48" i="1" a="1"/>
  <c r="ZS48" i="1" s="1"/>
  <c r="ZS49" i="1" s="1" a="1"/>
  <c r="ZS49" i="1" s="1"/>
  <c r="KR48" i="1" a="1"/>
  <c r="KR48" i="1" s="1"/>
  <c r="KR49" i="1" s="1" a="1"/>
  <c r="KR49" i="1" s="1"/>
  <c r="GX22" i="1" a="1"/>
  <c r="GX22" i="1" s="1"/>
  <c r="GX48" i="1" a="1"/>
  <c r="GX48" i="1" s="1"/>
  <c r="GX49" i="1" s="1" a="1"/>
  <c r="GX49" i="1" s="1"/>
  <c r="K23" i="1" a="1"/>
  <c r="K23" i="1" s="1"/>
  <c r="DI23" i="1" s="1"/>
  <c r="YP23" i="1" a="1"/>
  <c r="YP23" i="1" s="1"/>
  <c r="KS23" i="1" a="1"/>
  <c r="KS23" i="1" s="1"/>
  <c r="ZW23" i="1" a="1"/>
  <c r="ZW23" i="1" s="1"/>
  <c r="YZ23" i="1" a="1"/>
  <c r="YZ23" i="1" s="1"/>
  <c r="YY22" i="1" a="1"/>
  <c r="YY22" i="1" s="1"/>
  <c r="YY48" i="1" a="1"/>
  <c r="YY48" i="1" s="1"/>
  <c r="YY49" i="1" s="1" a="1"/>
  <c r="YY49" i="1" s="1"/>
  <c r="YT22" i="1" a="1"/>
  <c r="YT22" i="1" s="1"/>
  <c r="YT48" i="1" a="1"/>
  <c r="YT48" i="1" s="1"/>
  <c r="YT49" i="1" s="1" a="1"/>
  <c r="YT49" i="1" s="1"/>
  <c r="AI22" i="1" a="1"/>
  <c r="AI22" i="1" s="1"/>
  <c r="AI48" i="1" a="1"/>
  <c r="AI48" i="1" s="1"/>
  <c r="AI49" i="1" s="1" a="1"/>
  <c r="AI49" i="1" s="1"/>
  <c r="LB48" i="1" a="1"/>
  <c r="LB48" i="1" s="1"/>
  <c r="LB49" i="1" s="1" a="1"/>
  <c r="LB49" i="1" s="1"/>
  <c r="JM22" i="1" a="1"/>
  <c r="JM22" i="1" s="1"/>
  <c r="JM48" i="1" a="1"/>
  <c r="JM48" i="1" s="1"/>
  <c r="JM49" i="1" s="1" a="1"/>
  <c r="JM49" i="1" s="1"/>
  <c r="ABB46" i="1" a="1"/>
  <c r="ABB46" i="1" s="1"/>
  <c r="ABB48" i="1" a="1"/>
  <c r="ABB48" i="1" s="1"/>
  <c r="ABB49" i="1" s="1" a="1"/>
  <c r="ABB49" i="1" s="1"/>
  <c r="YN23" i="1" a="1"/>
  <c r="YN23" i="1" s="1"/>
  <c r="ED22" i="1" a="1"/>
  <c r="ED22" i="1" s="1"/>
  <c r="ED48" i="1" a="1"/>
  <c r="ED48" i="1" s="1"/>
  <c r="ED49" i="1" s="1" a="1"/>
  <c r="ED49" i="1" s="1"/>
  <c r="ZF23" i="1" a="1"/>
  <c r="ZF23" i="1" s="1"/>
  <c r="EK48" i="1" a="1"/>
  <c r="EK48" i="1" s="1"/>
  <c r="EK49" i="1" s="1" a="1"/>
  <c r="EK49" i="1" s="1"/>
  <c r="LK23" i="1" a="1"/>
  <c r="LK23" i="1" s="1"/>
  <c r="L22" i="1" a="1"/>
  <c r="L22" i="1" s="1"/>
  <c r="GW22" i="1" s="1" a="1"/>
  <c r="GW22" i="1" s="1"/>
  <c r="L48" i="1" a="1"/>
  <c r="L48" i="1" s="1"/>
  <c r="GW48" i="1" s="1" a="1"/>
  <c r="GW48" i="1" s="1"/>
  <c r="YE23" i="1" a="1"/>
  <c r="YE23" i="1" s="1"/>
  <c r="GJ22" i="1" a="1"/>
  <c r="GJ22" i="1" s="1"/>
  <c r="GJ48" i="1" a="1"/>
  <c r="GJ48" i="1" s="1"/>
  <c r="GJ49" i="1" s="1" a="1"/>
  <c r="GJ49" i="1" s="1"/>
  <c r="FI23" i="1" a="1"/>
  <c r="FI23" i="1" s="1"/>
  <c r="PA23" i="1" a="1"/>
  <c r="PA23" i="1" s="1"/>
  <c r="LC23" i="1" a="1"/>
  <c r="LC23" i="1" s="1"/>
  <c r="EM23" i="1" a="1"/>
  <c r="EM23" i="1" s="1"/>
  <c r="EM48" i="1" a="1"/>
  <c r="EM48" i="1" s="1"/>
  <c r="EM49" i="1" s="1" a="1"/>
  <c r="EM49" i="1" s="1"/>
  <c r="DV22" i="1" a="1"/>
  <c r="DV22" i="1" s="1"/>
  <c r="DV48" i="1" a="1"/>
  <c r="DV48" i="1" s="1"/>
  <c r="DV49" i="1" s="1" a="1"/>
  <c r="DV49" i="1" s="1"/>
  <c r="YM23" i="1" a="1"/>
  <c r="YM23" i="1" s="1"/>
  <c r="YM48" i="1" a="1"/>
  <c r="YM48" i="1" s="1"/>
  <c r="YM49" i="1" s="1" a="1"/>
  <c r="YM49" i="1" s="1"/>
  <c r="KX23" i="1" a="1"/>
  <c r="KX23" i="1" s="1"/>
  <c r="KX48" i="1" a="1"/>
  <c r="KX48" i="1" s="1"/>
  <c r="KX49" i="1" s="1" a="1"/>
  <c r="KX49" i="1" s="1"/>
  <c r="JZ22" i="1" a="1"/>
  <c r="JZ22" i="1" s="1"/>
  <c r="JZ48" i="1" a="1"/>
  <c r="JZ48" i="1" s="1"/>
  <c r="JZ49" i="1" s="1" a="1"/>
  <c r="JZ49" i="1" s="1"/>
  <c r="DO48" i="1" a="1"/>
  <c r="DO48" i="1" s="1"/>
  <c r="DO49" i="1" s="1" a="1"/>
  <c r="DO49" i="1" s="1"/>
  <c r="ACO48" i="1" a="1"/>
  <c r="ACO48" i="1" s="1"/>
  <c r="ACO49" i="1" s="1" a="1"/>
  <c r="ACO49" i="1" s="1"/>
  <c r="ACF22" i="1" a="1"/>
  <c r="ACF22" i="1" s="1"/>
  <c r="ACF48" i="1" a="1"/>
  <c r="ACF48" i="1" s="1"/>
  <c r="ACF49" i="1" s="1" a="1"/>
  <c r="ACF49" i="1" s="1"/>
  <c r="YG48" i="1" a="1"/>
  <c r="YG48" i="1" s="1"/>
  <c r="YG49" i="1" s="1" a="1"/>
  <c r="YG49" i="1" s="1"/>
  <c r="AM22" i="1" a="1"/>
  <c r="AM22" i="1" s="1"/>
  <c r="AM48" i="1" a="1"/>
  <c r="AM48" i="1" s="1"/>
  <c r="AM49" i="1" s="1" a="1"/>
  <c r="AM49" i="1" s="1"/>
  <c r="AAM23" i="1" a="1"/>
  <c r="AAM23" i="1" s="1"/>
  <c r="L23" i="1" a="1"/>
  <c r="L23" i="1" s="1"/>
  <c r="GW23" i="1" s="1" a="1"/>
  <c r="GW23" i="1" s="1"/>
  <c r="Q22" i="1" a="1"/>
  <c r="Q22" i="1" s="1"/>
  <c r="Q48" i="1" a="1"/>
  <c r="Q48" i="1" s="1"/>
  <c r="Q49" i="1" s="1" a="1"/>
  <c r="Q49" i="1" s="1"/>
  <c r="ADS22" i="1" a="1"/>
  <c r="ADS22" i="1" s="1"/>
  <c r="ADS49" i="1" a="1"/>
  <c r="ADS49" i="1" s="1"/>
  <c r="DR22" i="1" a="1"/>
  <c r="DR22" i="1" s="1"/>
  <c r="DR48" i="1" a="1"/>
  <c r="DR48" i="1" s="1"/>
  <c r="DR49" i="1" s="1" a="1"/>
  <c r="DR49" i="1" s="1"/>
  <c r="KD48" i="1" a="1"/>
  <c r="KD48" i="1" s="1"/>
  <c r="KD49" i="1" s="1" a="1"/>
  <c r="KD49" i="1" s="1"/>
  <c r="GG22" i="1" a="1"/>
  <c r="GG22" i="1" s="1"/>
  <c r="GG48" i="1" a="1"/>
  <c r="GG48" i="1" s="1"/>
  <c r="GG49" i="1" s="1" a="1"/>
  <c r="GG49" i="1" s="1"/>
  <c r="AAB22" i="1" a="1"/>
  <c r="AAB22" i="1" s="1"/>
  <c r="AAB48" i="1" a="1"/>
  <c r="AAB48" i="1" s="1"/>
  <c r="AAB49" i="1" s="1" a="1"/>
  <c r="AAB49" i="1" s="1"/>
  <c r="LG48" i="1" a="1"/>
  <c r="LG48" i="1" s="1"/>
  <c r="LG49" i="1" s="1" a="1"/>
  <c r="LG49" i="1" s="1"/>
  <c r="AR23" i="1" a="1"/>
  <c r="AR23" i="1" s="1"/>
  <c r="AR48" i="1" a="1"/>
  <c r="AR48" i="1" s="1"/>
  <c r="AR49" i="1" s="1" a="1"/>
  <c r="AR49" i="1" s="1"/>
  <c r="LI23" i="1" a="1"/>
  <c r="LI23" i="1" s="1"/>
  <c r="ZG22" i="1" a="1"/>
  <c r="ZG22" i="1" s="1"/>
  <c r="ZG48" i="1" a="1"/>
  <c r="ZG48" i="1" s="1"/>
  <c r="ZG49" i="1" s="1" a="1"/>
  <c r="ZG49" i="1" s="1"/>
  <c r="AJ23" i="1" a="1"/>
  <c r="AJ23" i="1" s="1"/>
  <c r="JN23" i="1" a="1"/>
  <c r="JN23" i="1" s="1"/>
  <c r="CE48" i="1" a="1"/>
  <c r="CE48" i="1" s="1"/>
  <c r="CE49" i="1" s="1" a="1"/>
  <c r="CE49" i="1" s="1"/>
  <c r="AQ22" i="1" a="1"/>
  <c r="AQ22" i="1" s="1"/>
  <c r="AQ48" i="1" a="1"/>
  <c r="AQ48" i="1" s="1"/>
  <c r="AQ49" i="1" s="1" a="1"/>
  <c r="AQ49" i="1" s="1"/>
  <c r="JY23" i="1" a="1"/>
  <c r="JY23" i="1" s="1"/>
  <c r="JY48" i="1" a="1"/>
  <c r="JY48" i="1" s="1"/>
  <c r="JY49" i="1" s="1" a="1"/>
  <c r="JY49" i="1" s="1"/>
  <c r="YC22" i="1" a="1"/>
  <c r="YC22" i="1" s="1"/>
  <c r="YC48" i="1" a="1"/>
  <c r="YC48" i="1" s="1"/>
  <c r="YC49" i="1" s="1" a="1"/>
  <c r="YC49" i="1" s="1"/>
  <c r="KN23" i="1" a="1"/>
  <c r="KN23" i="1" s="1"/>
  <c r="KN48" i="1" a="1"/>
  <c r="KN48" i="1" s="1"/>
  <c r="KN49" i="1" s="1" a="1"/>
  <c r="KN49" i="1" s="1"/>
  <c r="EB22" i="1" a="1"/>
  <c r="EB22" i="1" s="1"/>
  <c r="EB48" i="1" a="1"/>
  <c r="EB48" i="1" s="1"/>
  <c r="EB49" i="1" s="1" a="1"/>
  <c r="EB49" i="1" s="1"/>
  <c r="YR48" i="1" a="1"/>
  <c r="YR48" i="1" s="1"/>
  <c r="YR49" i="1" s="1" a="1"/>
  <c r="YR49" i="1" s="1"/>
  <c r="XZ22" i="1" a="1"/>
  <c r="XZ22" i="1" s="1"/>
  <c r="XZ48" i="1" a="1"/>
  <c r="XZ48" i="1" s="1"/>
  <c r="XZ49" i="1" s="1" a="1"/>
  <c r="XZ49" i="1" s="1"/>
  <c r="YW23" i="1" a="1"/>
  <c r="YW23" i="1" s="1"/>
  <c r="LE23" i="1" a="1"/>
  <c r="LE23" i="1" s="1"/>
  <c r="KJ23" i="1" a="1"/>
  <c r="KJ23" i="1" s="1"/>
  <c r="JP48" i="1" a="1"/>
  <c r="JP48" i="1" s="1"/>
  <c r="JP49" i="1" s="1" a="1"/>
  <c r="JP49" i="1" s="1"/>
  <c r="DN23" i="1" a="1"/>
  <c r="DN23" i="1" s="1"/>
  <c r="DN48" i="1" a="1"/>
  <c r="DN48" i="1" s="1"/>
  <c r="DN49" i="1" s="1" a="1"/>
  <c r="DN49" i="1" s="1"/>
  <c r="XX22" i="1" a="1"/>
  <c r="XX22" i="1" s="1"/>
  <c r="XX48" i="1" a="1"/>
  <c r="XX48" i="1" s="1"/>
  <c r="XX49" i="1" s="1" a="1"/>
  <c r="XX49" i="1" s="1"/>
  <c r="ZJ48" i="1" a="1"/>
  <c r="ZJ48" i="1" s="1"/>
  <c r="ZJ49" i="1" s="1" a="1"/>
  <c r="ZJ49" i="1" s="1"/>
  <c r="YI48" i="1" a="1"/>
  <c r="YI48" i="1" s="1"/>
  <c r="YI49" i="1" s="1" a="1"/>
  <c r="YI49" i="1" s="1"/>
  <c r="GZ22" i="1" a="1"/>
  <c r="GZ22" i="1" s="1"/>
  <c r="GZ48" i="1" a="1"/>
  <c r="GZ48" i="1" s="1"/>
  <c r="GZ49" i="1" s="1" a="1"/>
  <c r="GZ49" i="1" s="1"/>
  <c r="DM22" i="1" a="1"/>
  <c r="DM22" i="1" s="1"/>
  <c r="DM48" i="1" a="1"/>
  <c r="DM48" i="1" s="1"/>
  <c r="DM49" i="1" s="1" a="1"/>
  <c r="DM49" i="1" s="1"/>
  <c r="YD23" i="1" a="1"/>
  <c r="YD23" i="1" s="1"/>
  <c r="KB22" i="1" a="1"/>
  <c r="KB22" i="1" s="1"/>
  <c r="KB48" i="1" a="1"/>
  <c r="KB48" i="1" s="1"/>
  <c r="KB49" i="1" s="1" a="1"/>
  <c r="KB49" i="1" s="1"/>
  <c r="XY23" i="1" a="1"/>
  <c r="XY23" i="1" s="1"/>
  <c r="ACG22" i="1" a="1"/>
  <c r="ACG22" i="1" s="1"/>
  <c r="ACG48" i="1" a="1"/>
  <c r="ACG48" i="1" s="1"/>
  <c r="ACG49" i="1" s="1" a="1"/>
  <c r="ACG49" i="1" s="1"/>
  <c r="JU23" i="1" a="1"/>
  <c r="JU23" i="1" s="1"/>
  <c r="JU48" i="1" a="1"/>
  <c r="JU48" i="1" s="1"/>
  <c r="JU49" i="1" s="1" a="1"/>
  <c r="JU49" i="1" s="1"/>
  <c r="ZE22" i="1" a="1"/>
  <c r="ZE22" i="1" s="1"/>
  <c r="ZE48" i="1" a="1"/>
  <c r="ZE48" i="1" s="1"/>
  <c r="ZE49" i="1" s="1" a="1"/>
  <c r="ZE49" i="1" s="1"/>
  <c r="ZT48" i="1" a="1"/>
  <c r="ZT48" i="1" s="1"/>
  <c r="ZT49" i="1" s="1" a="1"/>
  <c r="ZT49" i="1" s="1"/>
  <c r="JI22" i="1" a="1"/>
  <c r="JI22" i="1" s="1"/>
  <c r="JI48" i="1" a="1"/>
  <c r="JI48" i="1" s="1"/>
  <c r="JI49" i="1" s="1" a="1"/>
  <c r="JI49" i="1" s="1"/>
  <c r="S22" i="1" a="1"/>
  <c r="S22" i="1" s="1"/>
  <c r="S48" i="1" a="1"/>
  <c r="S48" i="1" s="1"/>
  <c r="S49" i="1" s="1" a="1"/>
  <c r="S49" i="1" s="1"/>
  <c r="KZ23" i="1" a="1"/>
  <c r="KZ23" i="1" s="1"/>
  <c r="KQ23" i="1" a="1"/>
  <c r="KQ23" i="1" s="1"/>
  <c r="DO23" i="1" a="1"/>
  <c r="DO23" i="1" s="1"/>
  <c r="AM23" i="1" a="1"/>
  <c r="AM23" i="1" s="1"/>
  <c r="ZP23" i="1" a="1"/>
  <c r="ZP23" i="1" s="1"/>
  <c r="ABE22" i="1" a="1"/>
  <c r="ABE22" i="1" s="1"/>
  <c r="JL23" i="1" a="1"/>
  <c r="JL23" i="1" s="1"/>
  <c r="YQ23" i="1" a="1"/>
  <c r="YQ23" i="1" s="1"/>
  <c r="YT23" i="1" a="1"/>
  <c r="YT23" i="1" s="1"/>
  <c r="YK23" i="1" a="1"/>
  <c r="YK23" i="1" s="1"/>
  <c r="YF23" i="1" a="1"/>
  <c r="YF23" i="1" s="1"/>
  <c r="LB23" i="1" a="1"/>
  <c r="LB23" i="1" s="1"/>
  <c r="EK23" i="1" a="1"/>
  <c r="EK23" i="1" s="1"/>
  <c r="ZO23" i="1" a="1"/>
  <c r="ZO23" i="1" s="1"/>
  <c r="AAF23" i="1" a="1"/>
  <c r="AAF23" i="1" s="1"/>
  <c r="YG23" i="1" a="1"/>
  <c r="YG23" i="1" s="1"/>
  <c r="LA23" i="1" a="1"/>
  <c r="LA23" i="1" s="1"/>
  <c r="KK23" i="1" a="1"/>
  <c r="KK23" i="1" s="1"/>
  <c r="JK23" i="1" a="1"/>
  <c r="JK23" i="1" s="1"/>
  <c r="N23" i="1" a="1"/>
  <c r="N23" i="1" s="1"/>
  <c r="XZ23" i="1" a="1"/>
  <c r="XZ23" i="1" s="1"/>
  <c r="KD22" i="1" a="1"/>
  <c r="KD22" i="1" s="1"/>
  <c r="JM23" i="1" a="1"/>
  <c r="JM23" i="1" s="1"/>
  <c r="R23" i="1" a="1"/>
  <c r="R23" i="1" s="1"/>
  <c r="AAQ23" i="1" a="1"/>
  <c r="AAQ23" i="1" s="1"/>
  <c r="ZS23" i="1" a="1"/>
  <c r="ZS23" i="1" s="1"/>
  <c r="J23" i="1" a="1"/>
  <c r="J23" i="1" s="1"/>
  <c r="KA23" i="1" a="1"/>
  <c r="KA23" i="1" s="1"/>
  <c r="KR23" i="1" a="1"/>
  <c r="KR23" i="1" s="1"/>
  <c r="YH23" i="1" a="1"/>
  <c r="YH23" i="1" s="1"/>
  <c r="ZC23" i="1" a="1"/>
  <c r="ZC23" i="1" s="1"/>
  <c r="KU23" i="1" a="1"/>
  <c r="KU23" i="1" s="1"/>
  <c r="ZH23" i="1" a="1"/>
  <c r="ZH23" i="1" s="1"/>
  <c r="AI23" i="1" a="1"/>
  <c r="AI23" i="1" s="1"/>
  <c r="AP23" i="1" a="1"/>
  <c r="AP23" i="1" s="1"/>
  <c r="JH23" i="1" s="1"/>
  <c r="AP22" i="1" a="1"/>
  <c r="AP22" i="1" s="1"/>
  <c r="JH22" i="1" s="1"/>
  <c r="DO22" i="1" a="1"/>
  <c r="DO22" i="1" s="1"/>
  <c r="ACI22" i="1" a="1"/>
  <c r="ACI22" i="1" s="1"/>
  <c r="GI22" i="1" a="1"/>
  <c r="GI22" i="1" s="1"/>
  <c r="AR22" i="1" a="1"/>
  <c r="AR22" i="1" s="1"/>
  <c r="JG22" i="1" a="1"/>
  <c r="JG22" i="1" s="1"/>
  <c r="LN22" i="1" a="1"/>
  <c r="LN22" i="1" s="1"/>
  <c r="EK22" i="1" a="1"/>
  <c r="EK22" i="1" s="1"/>
  <c r="KM22" i="1" a="1"/>
  <c r="KM22" i="1" s="1"/>
  <c r="GY22" i="1" a="1"/>
  <c r="GY22" i="1" s="1"/>
  <c r="ZV23" i="1" a="1"/>
  <c r="ZV23" i="1" s="1"/>
  <c r="LA22" i="1" a="1"/>
  <c r="LA22" i="1" s="1"/>
  <c r="YG22" i="1" a="1"/>
  <c r="YG22" i="1" s="1"/>
  <c r="ZV22" i="1" a="1"/>
  <c r="ZV22" i="1" s="1"/>
  <c r="JW23" i="1" a="1"/>
  <c r="JW23" i="1" s="1"/>
  <c r="EC23" i="1" a="1"/>
  <c r="EC23" i="1" s="1"/>
  <c r="J22" i="1" a="1"/>
  <c r="J22" i="1" s="1"/>
  <c r="AEW23" i="1" a="1"/>
  <c r="AEW23" i="1" s="1"/>
  <c r="JR23" i="1" a="1"/>
  <c r="JR23" i="1" s="1"/>
  <c r="ACI23" i="1" a="1"/>
  <c r="ACI23" i="1" s="1"/>
  <c r="ED23" i="1" a="1"/>
  <c r="ED23" i="1" s="1"/>
  <c r="YB23" i="1" a="1"/>
  <c r="YB23" i="1" s="1"/>
  <c r="LP23" i="1" a="1"/>
  <c r="LP23" i="1" s="1"/>
  <c r="ZE23" i="1" a="1"/>
  <c r="ZE23" i="1" s="1"/>
  <c r="JS23" i="1" a="1"/>
  <c r="JS23" i="1" s="1"/>
  <c r="PB23" i="1" a="1"/>
  <c r="PB23" i="1" s="1"/>
  <c r="AAE23" i="1" a="1"/>
  <c r="AAE23" i="1" s="1"/>
  <c r="KP23" i="1" a="1"/>
  <c r="KP23" i="1" s="1"/>
  <c r="GF23" i="1" a="1"/>
  <c r="GF23" i="1" s="1"/>
  <c r="AAQ22" i="1" a="1"/>
  <c r="AAQ22" i="1" s="1"/>
  <c r="LD23" i="1" a="1"/>
  <c r="LD23" i="1" s="1"/>
  <c r="KI23" i="1" a="1"/>
  <c r="KI23" i="1" s="1"/>
  <c r="KC22" i="1" a="1"/>
  <c r="KC22" i="1" s="1"/>
  <c r="YV23" i="1" a="1"/>
  <c r="YV23" i="1" s="1"/>
  <c r="ABA22" i="1" a="1"/>
  <c r="ABA22" i="1" s="1"/>
  <c r="AAA22" i="1" a="1"/>
  <c r="AAA22" i="1" s="1"/>
  <c r="PB22" i="1" a="1"/>
  <c r="PB22" i="1" s="1"/>
  <c r="CF23" i="1" a="1"/>
  <c r="CF23" i="1" s="1"/>
  <c r="YX22" i="1" a="1"/>
  <c r="YX22" i="1" s="1"/>
  <c r="ADA22" i="1" a="1"/>
  <c r="ADA22" i="1" s="1"/>
  <c r="ZJ22" i="1" a="1"/>
  <c r="ZJ22" i="1" s="1"/>
  <c r="JP22" i="1" a="1"/>
  <c r="JP22" i="1" s="1"/>
  <c r="GY23" i="1" a="1"/>
  <c r="GY23" i="1" s="1"/>
  <c r="KW22" i="1" a="1"/>
  <c r="KW22" i="1" s="1"/>
  <c r="JT22" i="1" a="1"/>
  <c r="JT22" i="1" s="1"/>
  <c r="ZD22" i="1" a="1"/>
  <c r="ZD22" i="1" s="1"/>
  <c r="LF22" i="1" a="1"/>
  <c r="LF22" i="1" s="1"/>
  <c r="YL22" i="1" a="1"/>
  <c r="YL22" i="1" s="1"/>
  <c r="YQ22" i="1" a="1"/>
  <c r="YQ22" i="1" s="1"/>
  <c r="CF22" i="1" a="1"/>
  <c r="CF22" i="1" s="1"/>
  <c r="CD22" i="1" a="1"/>
  <c r="CD22" i="1" s="1"/>
  <c r="ZT22" i="1" a="1"/>
  <c r="ZT22" i="1" s="1"/>
  <c r="KR22" i="1" a="1"/>
  <c r="KR22" i="1" s="1"/>
  <c r="LB22" i="1" a="1"/>
  <c r="LB22" i="1" s="1"/>
  <c r="JU22" i="1" a="1"/>
  <c r="JU22" i="1" s="1"/>
  <c r="K22" i="1" a="1"/>
  <c r="K22" i="1" s="1"/>
  <c r="DI22" i="1" s="1"/>
  <c r="KX22" i="1" a="1"/>
  <c r="KX22" i="1" s="1"/>
  <c r="YD22" i="1" a="1"/>
  <c r="YD22" i="1" s="1"/>
  <c r="CE22" i="1" a="1"/>
  <c r="CE22" i="1" s="1"/>
  <c r="LG22" i="1" a="1"/>
  <c r="LG22" i="1" s="1"/>
  <c r="LJ22" i="1" a="1"/>
  <c r="LJ22" i="1" s="1"/>
  <c r="KE22" i="1" a="1"/>
  <c r="KE22" i="1" s="1"/>
  <c r="YM22" i="1" a="1"/>
  <c r="YM22" i="1" s="1"/>
  <c r="YR22" i="1" a="1"/>
  <c r="YR22" i="1" s="1"/>
  <c r="EL22" i="1" a="1"/>
  <c r="EL22" i="1" s="1"/>
  <c r="AAN22" i="1" a="1"/>
  <c r="AAN22" i="1" s="1"/>
  <c r="ACJ41" i="1" a="1"/>
  <c r="ACJ41" i="1" s="1"/>
  <c r="LC22" i="1" a="1"/>
  <c r="LC22" i="1" s="1"/>
  <c r="JY22" i="1" a="1"/>
  <c r="JY22" i="1" s="1"/>
  <c r="DP22" i="1" a="1"/>
  <c r="DP22" i="1" s="1"/>
  <c r="GX23" i="1" a="1"/>
  <c r="GX23" i="1" s="1"/>
  <c r="ACJ28" i="1" a="1"/>
  <c r="ACJ28" i="1" s="1"/>
  <c r="YI22" i="1" a="1"/>
  <c r="YI22" i="1" s="1"/>
  <c r="ACJ44" i="1" a="1"/>
  <c r="ACJ44" i="1" s="1"/>
  <c r="DP23" i="1" a="1"/>
  <c r="DP23" i="1" s="1"/>
  <c r="KN22" i="1" a="1"/>
  <c r="KN22" i="1" s="1"/>
  <c r="ZM22" i="1" a="1"/>
  <c r="ZM22" i="1" s="1"/>
  <c r="ACJ32" i="1" a="1"/>
  <c r="ACJ32" i="1" s="1"/>
  <c r="GH22" i="1" a="1"/>
  <c r="GH22" i="1" s="1"/>
  <c r="YN22" i="1" a="1"/>
  <c r="YN22" i="1" s="1"/>
  <c r="ACJ38" i="1" a="1"/>
  <c r="ACJ38" i="1" s="1"/>
  <c r="ZI23" i="1" a="1"/>
  <c r="ZI23" i="1" s="1"/>
  <c r="KC23" i="1" a="1"/>
  <c r="KC23" i="1" s="1"/>
  <c r="Q23" i="1" a="1"/>
  <c r="Q23" i="1" s="1"/>
  <c r="EM22" i="1" a="1"/>
  <c r="EM22" i="1" s="1"/>
  <c r="ACJ46" i="1" a="1"/>
  <c r="ACJ46" i="1" s="1"/>
  <c r="AAB23" i="1" a="1"/>
  <c r="AAB23" i="1" s="1"/>
  <c r="CL22" i="1" a="1"/>
  <c r="CL22" i="1" s="1"/>
  <c r="ACJ47" i="1" a="1"/>
  <c r="ACJ47" i="1" s="1"/>
  <c r="CL23" i="1" a="1"/>
  <c r="CL23" i="1" s="1"/>
  <c r="ACJ40" i="1" a="1"/>
  <c r="ACJ40" i="1" s="1"/>
  <c r="JT23" i="1" a="1"/>
  <c r="JT23" i="1" s="1"/>
  <c r="JX23" i="1" a="1"/>
  <c r="JX23" i="1" s="1"/>
  <c r="EL23" i="1" a="1"/>
  <c r="EL23" i="1" s="1"/>
  <c r="ZK23" i="1" a="1"/>
  <c r="ZK23" i="1" s="1"/>
  <c r="ACJ24" i="1" a="1"/>
  <c r="ACJ24" i="1" s="1"/>
  <c r="P22" i="1" a="1"/>
  <c r="P22" i="1" s="1"/>
  <c r="FK22" i="1" s="1"/>
  <c r="ZL23" i="1" a="1"/>
  <c r="ZL23" i="1" s="1"/>
  <c r="ABB23" i="1" a="1"/>
  <c r="ABB23" i="1" s="1"/>
  <c r="GZ23" i="1" a="1"/>
  <c r="GZ23" i="1" s="1"/>
  <c r="ACJ45" i="1" a="1"/>
  <c r="ACJ45" i="1" s="1"/>
  <c r="KD23" i="1" a="1"/>
  <c r="KD23" i="1" s="1"/>
  <c r="DS22" i="1" a="1"/>
  <c r="DS22" i="1" s="1"/>
  <c r="ABC23" i="1" a="1"/>
  <c r="ABC23" i="1" s="1"/>
  <c r="ACJ76" i="1" a="1"/>
  <c r="ACJ76" i="1" s="1"/>
  <c r="KW23" i="1" a="1"/>
  <c r="KW23" i="1" s="1"/>
  <c r="ZT23" i="1" a="1"/>
  <c r="ZT23" i="1" s="1"/>
  <c r="DN22" i="1" a="1"/>
  <c r="DN22" i="1" s="1"/>
  <c r="ABD23" i="1" a="1"/>
  <c r="ABD23" i="1" s="1"/>
  <c r="ACJ75" i="1" a="1"/>
  <c r="ACJ75" i="1" s="1"/>
  <c r="YX23" i="1" a="1"/>
  <c r="YX23" i="1" s="1"/>
  <c r="LM22" i="1" a="1"/>
  <c r="LM22" i="1" s="1"/>
  <c r="ACJ74" i="1" a="1"/>
  <c r="ACJ74" i="1" s="1"/>
  <c r="ACJ73" i="1" a="1"/>
  <c r="ACJ73" i="1" s="1"/>
  <c r="ABB22" i="1" a="1"/>
  <c r="ABB22" i="1" s="1"/>
  <c r="GY76" i="1" a="1"/>
  <c r="GY76" i="1" s="1"/>
  <c r="ACJ70" i="1" a="1"/>
  <c r="ACJ70" i="1" s="1"/>
  <c r="GY73" i="1" a="1"/>
  <c r="GY73" i="1" s="1"/>
  <c r="ACJ68" i="1" a="1"/>
  <c r="ACJ68" i="1" s="1"/>
  <c r="GY25" i="1" a="1"/>
  <c r="GY25" i="1" s="1"/>
  <c r="ACJ67" i="1" a="1"/>
  <c r="ACJ67" i="1" s="1"/>
  <c r="GY33" i="1" a="1"/>
  <c r="GY33" i="1" s="1"/>
  <c r="ACJ35" i="1" a="1"/>
  <c r="ACJ35" i="1" s="1"/>
  <c r="ACJ25" i="1" a="1"/>
  <c r="ACJ25" i="1" s="1"/>
  <c r="ACJ26" i="1" a="1"/>
  <c r="ACJ26" i="1" s="1"/>
  <c r="ACJ31" i="1" a="1"/>
  <c r="ACJ31" i="1" s="1"/>
  <c r="ACJ39" i="1" a="1"/>
  <c r="ACJ39" i="1" s="1"/>
  <c r="ACJ29" i="1" a="1"/>
  <c r="ACJ29" i="1" s="1"/>
  <c r="ACJ30" i="1" a="1"/>
  <c r="ACJ30" i="1" s="1"/>
  <c r="ACJ72" i="1" a="1"/>
  <c r="ACJ72" i="1" s="1"/>
  <c r="ACJ71" i="1" a="1"/>
  <c r="ACJ71" i="1" s="1"/>
  <c r="ACJ69" i="1" a="1"/>
  <c r="ACJ69" i="1" s="1"/>
  <c r="ACJ33" i="1" a="1"/>
  <c r="ACJ33" i="1" s="1"/>
  <c r="ACJ34" i="1" a="1"/>
  <c r="ACJ34" i="1" s="1"/>
  <c r="GY45" i="1" a="1"/>
  <c r="GY45" i="1" s="1"/>
  <c r="GY41" i="1" a="1"/>
  <c r="GY41" i="1" s="1"/>
  <c r="ZV68" i="1" a="1"/>
  <c r="ZV68" i="1" s="1"/>
  <c r="ZV67" i="1" a="1"/>
  <c r="ZV67" i="1" s="1"/>
  <c r="ZV66" i="1" a="1"/>
  <c r="ZV66" i="1" s="1"/>
  <c r="GY35" i="1" a="1"/>
  <c r="GY35" i="1" s="1"/>
  <c r="GY34" i="1" a="1"/>
  <c r="GY34" i="1" s="1"/>
  <c r="GY27" i="1" a="1"/>
  <c r="GY27" i="1" s="1"/>
  <c r="GY75" i="1" a="1"/>
  <c r="GY75" i="1" s="1"/>
  <c r="GY74" i="1" a="1"/>
  <c r="GY74" i="1" s="1"/>
  <c r="GY72" i="1" a="1"/>
  <c r="GY72" i="1" s="1"/>
  <c r="GY71" i="1" a="1"/>
  <c r="GY71" i="1" s="1"/>
  <c r="GY70" i="1" a="1"/>
  <c r="GY70" i="1" s="1"/>
  <c r="GY69" i="1" a="1"/>
  <c r="GY69" i="1" s="1"/>
  <c r="GY68" i="1" a="1"/>
  <c r="GY68" i="1" s="1"/>
  <c r="GY67" i="1" a="1"/>
  <c r="GY67" i="1" s="1"/>
  <c r="GY47" i="1" a="1"/>
  <c r="GY47" i="1" s="1"/>
  <c r="GY39" i="1" a="1"/>
  <c r="GY39" i="1" s="1"/>
  <c r="ZV26" i="1" a="1"/>
  <c r="ZV26" i="1" s="1"/>
  <c r="ZV27" i="1" a="1"/>
  <c r="ZV27" i="1" s="1"/>
  <c r="ZV25" i="1" a="1"/>
  <c r="ZV25" i="1" s="1"/>
  <c r="ZV28" i="1" a="1"/>
  <c r="ZV28" i="1" s="1"/>
  <c r="ZV29" i="1" a="1"/>
  <c r="ZV29" i="1" s="1"/>
  <c r="ZV41" i="1" a="1"/>
  <c r="ZV41" i="1" s="1"/>
  <c r="ZV34" i="1" a="1"/>
  <c r="ZV34" i="1" s="1"/>
  <c r="GY26" i="1" a="1"/>
  <c r="GY26" i="1" s="1"/>
  <c r="ABB75" i="1" a="1"/>
  <c r="ABB75" i="1" s="1"/>
  <c r="ABB74" i="1" a="1"/>
  <c r="ABB74" i="1" s="1"/>
  <c r="ABB73" i="1" a="1"/>
  <c r="ABB73" i="1" s="1"/>
  <c r="ABB72" i="1" a="1"/>
  <c r="ABB72" i="1" s="1"/>
  <c r="GY31" i="1" a="1"/>
  <c r="GY31" i="1" s="1"/>
  <c r="GY44" i="1" a="1"/>
  <c r="GY44" i="1" s="1"/>
  <c r="GY24" i="1" a="1"/>
  <c r="GY24" i="1" s="1"/>
  <c r="GY30" i="1" a="1"/>
  <c r="GY30" i="1" s="1"/>
  <c r="GY46" i="1" a="1"/>
  <c r="GY46" i="1" s="1"/>
  <c r="GY32" i="1" a="1"/>
  <c r="GY32" i="1" s="1"/>
  <c r="CF38" i="1" a="1"/>
  <c r="CF38" i="1" s="1"/>
  <c r="CF35" i="1" a="1"/>
  <c r="CF35" i="1" s="1"/>
  <c r="CF33" i="1" a="1"/>
  <c r="CF33" i="1" s="1"/>
  <c r="CF46" i="1" a="1"/>
  <c r="CF46" i="1" s="1"/>
  <c r="CF45" i="1" a="1"/>
  <c r="CF45" i="1" s="1"/>
  <c r="CF25" i="1" a="1"/>
  <c r="CF25" i="1" s="1"/>
  <c r="CF24" i="1" a="1"/>
  <c r="CF24" i="1" s="1"/>
  <c r="CF32" i="1" a="1"/>
  <c r="CF32" i="1" s="1"/>
  <c r="CF34" i="1" a="1"/>
  <c r="CF34" i="1" s="1"/>
  <c r="CF40" i="1" a="1"/>
  <c r="CF40" i="1" s="1"/>
  <c r="CF44" i="1" a="1"/>
  <c r="CF44" i="1" s="1"/>
  <c r="CF29" i="1" a="1"/>
  <c r="CF29" i="1" s="1"/>
  <c r="CF28" i="1" a="1"/>
  <c r="CF28" i="1" s="1"/>
  <c r="CF30" i="1" a="1"/>
  <c r="CF30" i="1" s="1"/>
  <c r="CF41" i="1" a="1"/>
  <c r="CF41" i="1" s="1"/>
  <c r="CF31" i="1" a="1"/>
  <c r="CF31" i="1" s="1"/>
  <c r="CF27" i="1" a="1"/>
  <c r="CF27" i="1" s="1"/>
  <c r="CF39" i="1" a="1"/>
  <c r="CF39" i="1" s="1"/>
  <c r="CF47" i="1" a="1"/>
  <c r="CF47" i="1" s="1"/>
  <c r="CF26" i="1" a="1"/>
  <c r="CF26" i="1" s="1"/>
  <c r="GY28" i="1" a="1"/>
  <c r="GY28" i="1" s="1"/>
  <c r="CF66" i="1" a="1"/>
  <c r="CF66" i="1" s="1"/>
  <c r="CF67" i="1" a="1"/>
  <c r="CF67" i="1" s="1"/>
  <c r="CF68" i="1" a="1"/>
  <c r="CF68" i="1" s="1"/>
  <c r="CF69" i="1" a="1"/>
  <c r="CF69" i="1" s="1"/>
  <c r="CF70" i="1" a="1"/>
  <c r="CF70" i="1" s="1"/>
  <c r="CF71" i="1" a="1"/>
  <c r="CF71" i="1" s="1"/>
  <c r="CF72" i="1" a="1"/>
  <c r="CF72" i="1" s="1"/>
  <c r="CF73" i="1" a="1"/>
  <c r="CF73" i="1" s="1"/>
  <c r="CF74" i="1" a="1"/>
  <c r="CF74" i="1" s="1"/>
  <c r="CF75" i="1" a="1"/>
  <c r="CF75" i="1" s="1"/>
  <c r="CF76" i="1" a="1"/>
  <c r="CF76" i="1" s="1"/>
  <c r="GY38" i="1" a="1"/>
  <c r="GY38" i="1" s="1"/>
  <c r="GY40" i="1" a="1"/>
  <c r="GY40" i="1" s="1"/>
  <c r="ZV44" i="1" a="1"/>
  <c r="ZV44" i="1" s="1"/>
  <c r="ZV31" i="1" a="1"/>
  <c r="ZV31" i="1" s="1"/>
  <c r="ZV24" i="1" a="1"/>
  <c r="ZV24" i="1" s="1"/>
  <c r="ZV45" i="1" a="1"/>
  <c r="ZV45" i="1" s="1"/>
  <c r="ABB71" i="1" a="1"/>
  <c r="ABB71" i="1" s="1"/>
  <c r="ABB70" i="1" a="1"/>
  <c r="ABB70" i="1" s="1"/>
  <c r="ABB69" i="1" a="1"/>
  <c r="ABB69" i="1" s="1"/>
  <c r="ABB67" i="1" a="1"/>
  <c r="ABB67" i="1" s="1"/>
  <c r="ABB25" i="1" a="1"/>
  <c r="ABB25" i="1" s="1"/>
  <c r="GZ41" i="1" a="1"/>
  <c r="GZ41" i="1" s="1"/>
  <c r="GZ30" i="1" a="1"/>
  <c r="GZ30" i="1" s="1"/>
  <c r="GZ35" i="1" a="1"/>
  <c r="GZ35" i="1" s="1"/>
  <c r="GZ33" i="1" a="1"/>
  <c r="GZ33" i="1" s="1"/>
  <c r="GZ45" i="1" a="1"/>
  <c r="GZ45" i="1" s="1"/>
  <c r="GZ46" i="1" a="1"/>
  <c r="GZ46" i="1" s="1"/>
  <c r="GZ34" i="1" a="1"/>
  <c r="GZ34" i="1" s="1"/>
  <c r="GZ40" i="1" a="1"/>
  <c r="GZ40" i="1" s="1"/>
  <c r="GZ44" i="1" a="1"/>
  <c r="GZ44" i="1" s="1"/>
  <c r="GZ29" i="1" a="1"/>
  <c r="GZ29" i="1" s="1"/>
  <c r="GZ38" i="1" a="1"/>
  <c r="GZ38" i="1" s="1"/>
  <c r="GZ39" i="1" a="1"/>
  <c r="GZ39" i="1" s="1"/>
  <c r="GZ25" i="1" a="1"/>
  <c r="GZ25" i="1" s="1"/>
  <c r="GZ31" i="1" a="1"/>
  <c r="GZ31" i="1" s="1"/>
  <c r="GZ24" i="1" a="1"/>
  <c r="GZ24" i="1" s="1"/>
  <c r="GZ27" i="1" a="1"/>
  <c r="GZ27" i="1" s="1"/>
  <c r="GZ28" i="1" a="1"/>
  <c r="GZ28" i="1" s="1"/>
  <c r="GZ26" i="1" a="1"/>
  <c r="GZ26" i="1" s="1"/>
  <c r="GZ47" i="1" a="1"/>
  <c r="GZ47" i="1" s="1"/>
  <c r="GZ32" i="1" a="1"/>
  <c r="GZ32" i="1" s="1"/>
  <c r="ABB30" i="1" a="1"/>
  <c r="ABB30" i="1" s="1"/>
  <c r="ABB33" i="1" a="1"/>
  <c r="ABB33" i="1" s="1"/>
  <c r="ABB40" i="1" a="1"/>
  <c r="ABB40" i="1" s="1"/>
  <c r="ABB28" i="1" a="1"/>
  <c r="ABB28" i="1" s="1"/>
  <c r="ABB29" i="1" a="1"/>
  <c r="ABB29" i="1" s="1"/>
  <c r="ABB38" i="1" a="1"/>
  <c r="ABB38" i="1" s="1"/>
  <c r="ABB47" i="1" a="1"/>
  <c r="ABB47" i="1" s="1"/>
  <c r="ABB39" i="1" a="1"/>
  <c r="ABB39" i="1" s="1"/>
  <c r="ABB32" i="1" a="1"/>
  <c r="ABB32" i="1" s="1"/>
  <c r="ABB27" i="1" a="1"/>
  <c r="ABB27" i="1" s="1"/>
  <c r="ABB41" i="1" a="1"/>
  <c r="ABB41" i="1" s="1"/>
  <c r="GZ66" i="1" a="1"/>
  <c r="GZ66" i="1" s="1"/>
  <c r="GZ67" i="1" a="1"/>
  <c r="GZ67" i="1" s="1"/>
  <c r="GZ68" i="1" a="1"/>
  <c r="GZ68" i="1" s="1"/>
  <c r="GZ69" i="1" a="1"/>
  <c r="GZ69" i="1" s="1"/>
  <c r="GZ70" i="1" a="1"/>
  <c r="GZ70" i="1" s="1"/>
  <c r="GZ71" i="1" a="1"/>
  <c r="GZ71" i="1" s="1"/>
  <c r="GZ72" i="1" a="1"/>
  <c r="GZ72" i="1" s="1"/>
  <c r="GZ73" i="1" a="1"/>
  <c r="GZ73" i="1" s="1"/>
  <c r="GZ74" i="1" a="1"/>
  <c r="GZ74" i="1" s="1"/>
  <c r="GZ75" i="1" a="1"/>
  <c r="GZ75" i="1" s="1"/>
  <c r="GZ76" i="1" a="1"/>
  <c r="GZ76" i="1" s="1"/>
  <c r="ABB76" i="1" a="1"/>
  <c r="ABB76" i="1" s="1"/>
  <c r="GX66" i="1" a="1"/>
  <c r="GX66" i="1" s="1"/>
  <c r="GX67" i="1" a="1"/>
  <c r="GX67" i="1" s="1"/>
  <c r="GX68" i="1" a="1"/>
  <c r="GX68" i="1" s="1"/>
  <c r="GX69" i="1" a="1"/>
  <c r="GX69" i="1" s="1"/>
  <c r="GX70" i="1" a="1"/>
  <c r="GX70" i="1" s="1"/>
  <c r="GX71" i="1" a="1"/>
  <c r="GX71" i="1" s="1"/>
  <c r="GX72" i="1" a="1"/>
  <c r="GX72" i="1" s="1"/>
  <c r="GX73" i="1" a="1"/>
  <c r="GX73" i="1" s="1"/>
  <c r="GX74" i="1" a="1"/>
  <c r="GX74" i="1" s="1"/>
  <c r="GX75" i="1" a="1"/>
  <c r="GX75" i="1" s="1"/>
  <c r="GX76" i="1" a="1"/>
  <c r="GX76" i="1" s="1"/>
  <c r="ABB68" i="1" a="1"/>
  <c r="ABB68" i="1" s="1"/>
  <c r="ABB45" i="1" a="1"/>
  <c r="ABB45" i="1" s="1"/>
  <c r="ZV71" i="1" a="1"/>
  <c r="ZV71" i="1" s="1"/>
  <c r="ZV70" i="1" a="1"/>
  <c r="ZV70" i="1" s="1"/>
  <c r="ZV69" i="1" a="1"/>
  <c r="ZV69" i="1" s="1"/>
  <c r="ABB35" i="1" a="1"/>
  <c r="ABB35" i="1" s="1"/>
  <c r="ABB34" i="1" a="1"/>
  <c r="ABB34" i="1" s="1"/>
  <c r="ABB31" i="1" a="1"/>
  <c r="ABB31" i="1" s="1"/>
  <c r="ABB44" i="1" a="1"/>
  <c r="ABB44" i="1" s="1"/>
  <c r="ABB24" i="1" a="1"/>
  <c r="ABB24" i="1" s="1"/>
  <c r="ABB26" i="1" a="1"/>
  <c r="ABB26" i="1" s="1"/>
  <c r="GX27" i="1" a="1"/>
  <c r="GX27" i="1" s="1"/>
  <c r="GX33" i="1" a="1"/>
  <c r="GX33" i="1" s="1"/>
  <c r="GX40" i="1" a="1"/>
  <c r="GX40" i="1" s="1"/>
  <c r="GX31" i="1" a="1"/>
  <c r="GX31" i="1" s="1"/>
  <c r="GX28" i="1" a="1"/>
  <c r="GX28" i="1" s="1"/>
  <c r="GX24" i="1" a="1"/>
  <c r="GX24" i="1" s="1"/>
  <c r="GX35" i="1" a="1"/>
  <c r="GX35" i="1" s="1"/>
  <c r="GX38" i="1" a="1"/>
  <c r="GX38" i="1" s="1"/>
  <c r="GX25" i="1" a="1"/>
  <c r="GX25" i="1" s="1"/>
  <c r="GX29" i="1" a="1"/>
  <c r="GX29" i="1" s="1"/>
  <c r="GX30" i="1" a="1"/>
  <c r="GX30" i="1" s="1"/>
  <c r="GX47" i="1" a="1"/>
  <c r="GX47" i="1" s="1"/>
  <c r="GX26" i="1" a="1"/>
  <c r="GX26" i="1" s="1"/>
  <c r="GX34" i="1" a="1"/>
  <c r="GX34" i="1" s="1"/>
  <c r="GX32" i="1" a="1"/>
  <c r="GX32" i="1" s="1"/>
  <c r="GX45" i="1" a="1"/>
  <c r="GX45" i="1" s="1"/>
  <c r="GX41" i="1" a="1"/>
  <c r="GX41" i="1" s="1"/>
  <c r="GX44" i="1" a="1"/>
  <c r="GX44" i="1" s="1"/>
  <c r="GX39" i="1" a="1"/>
  <c r="GX39" i="1" s="1"/>
  <c r="GX46" i="1" a="1"/>
  <c r="GX46" i="1" s="1"/>
  <c r="ABE66" i="1" a="1"/>
  <c r="ABE66" i="1" s="1"/>
  <c r="ABE67" i="1" a="1"/>
  <c r="ABE67" i="1" s="1"/>
  <c r="ABE68" i="1" a="1"/>
  <c r="ABE68" i="1" s="1"/>
  <c r="ABE69" i="1" a="1"/>
  <c r="ABE69" i="1" s="1"/>
  <c r="ABE70" i="1" a="1"/>
  <c r="ABE70" i="1" s="1"/>
  <c r="ABE71" i="1" a="1"/>
  <c r="ABE71" i="1" s="1"/>
  <c r="ABE72" i="1" a="1"/>
  <c r="ABE72" i="1" s="1"/>
  <c r="ABE73" i="1" a="1"/>
  <c r="ABE73" i="1" s="1"/>
  <c r="ABE74" i="1" a="1"/>
  <c r="ABE74" i="1" s="1"/>
  <c r="ABE75" i="1" a="1"/>
  <c r="ABE75" i="1" s="1"/>
  <c r="ABE76" i="1" a="1"/>
  <c r="ABE76" i="1" s="1"/>
  <c r="ABA66" i="1" a="1"/>
  <c r="ABA66" i="1" s="1"/>
  <c r="ABA67" i="1" a="1"/>
  <c r="ABA67" i="1" s="1"/>
  <c r="ABA68" i="1" a="1"/>
  <c r="ABA68" i="1" s="1"/>
  <c r="ABA69" i="1" a="1"/>
  <c r="ABA69" i="1" s="1"/>
  <c r="ABA70" i="1" a="1"/>
  <c r="ABA70" i="1" s="1"/>
  <c r="ABA71" i="1" a="1"/>
  <c r="ABA71" i="1" s="1"/>
  <c r="ABA72" i="1" a="1"/>
  <c r="ABA72" i="1" s="1"/>
  <c r="ABA73" i="1" a="1"/>
  <c r="ABA73" i="1" s="1"/>
  <c r="ABA74" i="1" a="1"/>
  <c r="ABA74" i="1" s="1"/>
  <c r="ABA75" i="1" a="1"/>
  <c r="ABA75" i="1" s="1"/>
  <c r="ABA76" i="1" a="1"/>
  <c r="ABA76" i="1" s="1"/>
  <c r="ABC66" i="1" a="1"/>
  <c r="ABC66" i="1" s="1"/>
  <c r="ABC67" i="1" a="1"/>
  <c r="ABC67" i="1" s="1"/>
  <c r="ABC68" i="1" a="1"/>
  <c r="ABC68" i="1" s="1"/>
  <c r="ABC69" i="1" a="1"/>
  <c r="ABC69" i="1" s="1"/>
  <c r="ABC70" i="1" a="1"/>
  <c r="ABC70" i="1" s="1"/>
  <c r="ABC71" i="1" a="1"/>
  <c r="ABC71" i="1" s="1"/>
  <c r="ABC72" i="1" a="1"/>
  <c r="ABC72" i="1" s="1"/>
  <c r="ABC73" i="1" a="1"/>
  <c r="ABC73" i="1" s="1"/>
  <c r="ABC74" i="1" a="1"/>
  <c r="ABC74" i="1" s="1"/>
  <c r="ABC75" i="1" a="1"/>
  <c r="ABC75" i="1" s="1"/>
  <c r="ABC76" i="1" a="1"/>
  <c r="ABC76" i="1" s="1"/>
  <c r="ZV35" i="1" a="1"/>
  <c r="ZV35" i="1" s="1"/>
  <c r="ABD66" i="1" a="1"/>
  <c r="ABD66" i="1" s="1"/>
  <c r="ABD67" i="1" a="1"/>
  <c r="ABD67" i="1" s="1"/>
  <c r="ABD68" i="1" a="1"/>
  <c r="ABD68" i="1" s="1"/>
  <c r="ABD69" i="1" a="1"/>
  <c r="ABD69" i="1" s="1"/>
  <c r="ABD70" i="1" a="1"/>
  <c r="ABD70" i="1" s="1"/>
  <c r="ABD71" i="1" a="1"/>
  <c r="ABD71" i="1" s="1"/>
  <c r="ABD72" i="1" a="1"/>
  <c r="ABD72" i="1" s="1"/>
  <c r="ABD73" i="1" a="1"/>
  <c r="ABD73" i="1" s="1"/>
  <c r="ABD74" i="1" a="1"/>
  <c r="ABD74" i="1" s="1"/>
  <c r="ABD75" i="1" a="1"/>
  <c r="ABD75" i="1" s="1"/>
  <c r="ABD76" i="1" a="1"/>
  <c r="ABD76" i="1" s="1"/>
  <c r="ZV32" i="1" a="1"/>
  <c r="ZV32" i="1" s="1"/>
  <c r="ZV30" i="1" a="1"/>
  <c r="ZV30" i="1" s="1"/>
  <c r="ZV47" i="1" a="1"/>
  <c r="ZV47" i="1" s="1"/>
  <c r="ZV40" i="1" a="1"/>
  <c r="ZV40" i="1" s="1"/>
  <c r="ZV46" i="1" a="1"/>
  <c r="ZV46" i="1" s="1"/>
  <c r="ABD41" i="1" a="1"/>
  <c r="ABD41" i="1" s="1"/>
  <c r="ABD40" i="1" a="1"/>
  <c r="ABD40" i="1" s="1"/>
  <c r="ABD33" i="1" a="1"/>
  <c r="ABD33" i="1" s="1"/>
  <c r="ABD34" i="1" a="1"/>
  <c r="ABD34" i="1" s="1"/>
  <c r="ABD47" i="1" a="1"/>
  <c r="ABD47" i="1" s="1"/>
  <c r="ABD45" i="1" a="1"/>
  <c r="ABD45" i="1" s="1"/>
  <c r="ABD32" i="1" a="1"/>
  <c r="ABD32" i="1" s="1"/>
  <c r="ABD35" i="1" a="1"/>
  <c r="ABD35" i="1" s="1"/>
  <c r="ABD25" i="1" a="1"/>
  <c r="ABD25" i="1" s="1"/>
  <c r="ABD46" i="1" a="1"/>
  <c r="ABD46" i="1" s="1"/>
  <c r="ABD30" i="1" a="1"/>
  <c r="ABD30" i="1" s="1"/>
  <c r="ABD38" i="1" a="1"/>
  <c r="ABD38" i="1" s="1"/>
  <c r="ABD44" i="1" a="1"/>
  <c r="ABD44" i="1" s="1"/>
  <c r="ABD28" i="1" a="1"/>
  <c r="ABD28" i="1" s="1"/>
  <c r="ABD27" i="1" a="1"/>
  <c r="ABD27" i="1" s="1"/>
  <c r="ABD24" i="1" a="1"/>
  <c r="ABD24" i="1" s="1"/>
  <c r="ABD26" i="1" a="1"/>
  <c r="ABD26" i="1" s="1"/>
  <c r="ABD39" i="1" a="1"/>
  <c r="ABD39" i="1" s="1"/>
  <c r="ABD31" i="1" a="1"/>
  <c r="ABD31" i="1" s="1"/>
  <c r="ABD29" i="1" a="1"/>
  <c r="ABD29" i="1" s="1"/>
  <c r="ZV33" i="1" a="1"/>
  <c r="ZV33" i="1" s="1"/>
  <c r="ABE41" i="1" a="1"/>
  <c r="ABE41" i="1" s="1"/>
  <c r="ABE29" i="1" a="1"/>
  <c r="ABE29" i="1" s="1"/>
  <c r="ABE40" i="1" a="1"/>
  <c r="ABE40" i="1" s="1"/>
  <c r="ABE34" i="1" a="1"/>
  <c r="ABE34" i="1" s="1"/>
  <c r="ABE33" i="1" a="1"/>
  <c r="ABE33" i="1" s="1"/>
  <c r="ABE47" i="1" a="1"/>
  <c r="ABE47" i="1" s="1"/>
  <c r="ABE45" i="1" a="1"/>
  <c r="ABE45" i="1" s="1"/>
  <c r="ABE32" i="1" a="1"/>
  <c r="ABE32" i="1" s="1"/>
  <c r="ABE46" i="1" a="1"/>
  <c r="ABE46" i="1" s="1"/>
  <c r="ABE35" i="1" a="1"/>
  <c r="ABE35" i="1" s="1"/>
  <c r="ABE30" i="1" a="1"/>
  <c r="ABE30" i="1" s="1"/>
  <c r="ABE25" i="1" a="1"/>
  <c r="ABE25" i="1" s="1"/>
  <c r="ABE44" i="1" a="1"/>
  <c r="ABE44" i="1" s="1"/>
  <c r="ABE28" i="1" a="1"/>
  <c r="ABE28" i="1" s="1"/>
  <c r="ABE38" i="1" a="1"/>
  <c r="ABE38" i="1" s="1"/>
  <c r="ABE24" i="1" a="1"/>
  <c r="ABE24" i="1" s="1"/>
  <c r="ABE27" i="1" a="1"/>
  <c r="ABE27" i="1" s="1"/>
  <c r="ABE26" i="1" a="1"/>
  <c r="ABE26" i="1" s="1"/>
  <c r="ABE39" i="1" a="1"/>
  <c r="ABE39" i="1" s="1"/>
  <c r="ABE31" i="1" a="1"/>
  <c r="ABE31" i="1" s="1"/>
  <c r="ZV38" i="1" a="1"/>
  <c r="ZV38" i="1" s="1"/>
  <c r="ABA40" i="1" a="1"/>
  <c r="ABA40" i="1" s="1"/>
  <c r="ABA41" i="1" a="1"/>
  <c r="ABA41" i="1" s="1"/>
  <c r="ABA33" i="1" a="1"/>
  <c r="ABA33" i="1" s="1"/>
  <c r="ABA47" i="1" a="1"/>
  <c r="ABA47" i="1" s="1"/>
  <c r="ABA45" i="1" a="1"/>
  <c r="ABA45" i="1" s="1"/>
  <c r="ABA34" i="1" a="1"/>
  <c r="ABA34" i="1" s="1"/>
  <c r="ABA29" i="1" a="1"/>
  <c r="ABA29" i="1" s="1"/>
  <c r="ABA32" i="1" a="1"/>
  <c r="ABA32" i="1" s="1"/>
  <c r="ABA35" i="1" a="1"/>
  <c r="ABA35" i="1" s="1"/>
  <c r="ABA25" i="1" a="1"/>
  <c r="ABA25" i="1" s="1"/>
  <c r="ABA46" i="1" a="1"/>
  <c r="ABA46" i="1" s="1"/>
  <c r="ABA30" i="1" a="1"/>
  <c r="ABA30" i="1" s="1"/>
  <c r="ABA38" i="1" a="1"/>
  <c r="ABA38" i="1" s="1"/>
  <c r="ABA44" i="1" a="1"/>
  <c r="ABA44" i="1" s="1"/>
  <c r="ABA28" i="1" a="1"/>
  <c r="ABA28" i="1" s="1"/>
  <c r="ABA24" i="1" a="1"/>
  <c r="ABA24" i="1" s="1"/>
  <c r="ABA27" i="1" a="1"/>
  <c r="ABA27" i="1" s="1"/>
  <c r="ABA26" i="1" a="1"/>
  <c r="ABA26" i="1" s="1"/>
  <c r="ABA39" i="1" a="1"/>
  <c r="ABA39" i="1" s="1"/>
  <c r="ABA31" i="1" a="1"/>
  <c r="ABA31" i="1" s="1"/>
  <c r="ABC41" i="1" a="1"/>
  <c r="ABC41" i="1" s="1"/>
  <c r="ABC40" i="1" a="1"/>
  <c r="ABC40" i="1" s="1"/>
  <c r="ABC33" i="1" a="1"/>
  <c r="ABC33" i="1" s="1"/>
  <c r="ABC47" i="1" a="1"/>
  <c r="ABC47" i="1" s="1"/>
  <c r="ABC34" i="1" a="1"/>
  <c r="ABC34" i="1" s="1"/>
  <c r="ABC45" i="1" a="1"/>
  <c r="ABC45" i="1" s="1"/>
  <c r="ABC32" i="1" a="1"/>
  <c r="ABC32" i="1" s="1"/>
  <c r="ABC35" i="1" a="1"/>
  <c r="ABC35" i="1" s="1"/>
  <c r="ABC25" i="1" a="1"/>
  <c r="ABC25" i="1" s="1"/>
  <c r="ABC46" i="1" a="1"/>
  <c r="ABC46" i="1" s="1"/>
  <c r="ABC44" i="1" a="1"/>
  <c r="ABC44" i="1" s="1"/>
  <c r="ABC30" i="1" a="1"/>
  <c r="ABC30" i="1" s="1"/>
  <c r="ABC38" i="1" a="1"/>
  <c r="ABC38" i="1" s="1"/>
  <c r="ABC28" i="1" a="1"/>
  <c r="ABC28" i="1" s="1"/>
  <c r="ABC27" i="1" a="1"/>
  <c r="ABC27" i="1" s="1"/>
  <c r="ABC24" i="1" a="1"/>
  <c r="ABC24" i="1" s="1"/>
  <c r="ABC26" i="1" a="1"/>
  <c r="ABC26" i="1" s="1"/>
  <c r="ABC31" i="1" a="1"/>
  <c r="ABC31" i="1" s="1"/>
  <c r="ABC39" i="1" a="1"/>
  <c r="ABC39" i="1" s="1"/>
  <c r="ABC29" i="1" a="1"/>
  <c r="ABC29" i="1" s="1"/>
  <c r="ZV76" i="1" a="1"/>
  <c r="ZV76" i="1" s="1"/>
  <c r="ZV75" i="1" a="1"/>
  <c r="ZV75" i="1" s="1"/>
  <c r="ZV74" i="1" a="1"/>
  <c r="ZV74" i="1" s="1"/>
  <c r="ZV73" i="1" a="1"/>
  <c r="ZV73" i="1" s="1"/>
  <c r="ZK38" i="1" a="1"/>
  <c r="ZK38" i="1" s="1"/>
  <c r="ZK31" i="1" a="1"/>
  <c r="ZK31" i="1" s="1"/>
  <c r="ZK39" i="1" a="1"/>
  <c r="ZK39" i="1" s="1"/>
  <c r="ZK25" i="1" a="1"/>
  <c r="ZK25" i="1" s="1"/>
  <c r="ZK30" i="1" a="1"/>
  <c r="ZK30" i="1" s="1"/>
  <c r="ZK24" i="1" a="1"/>
  <c r="ZK24" i="1" s="1"/>
  <c r="ZK27" i="1" a="1"/>
  <c r="ZK27" i="1" s="1"/>
  <c r="ZK44" i="1" a="1"/>
  <c r="ZK44" i="1" s="1"/>
  <c r="ZK26" i="1" a="1"/>
  <c r="ZK26" i="1" s="1"/>
  <c r="ZK33" i="1" a="1"/>
  <c r="ZK33" i="1" s="1"/>
  <c r="ZK35" i="1" a="1"/>
  <c r="ZK35" i="1" s="1"/>
  <c r="ZK45" i="1" a="1"/>
  <c r="ZK45" i="1" s="1"/>
  <c r="ZK28" i="1" a="1"/>
  <c r="ZK28" i="1" s="1"/>
  <c r="ZK47" i="1" a="1"/>
  <c r="ZK47" i="1" s="1"/>
  <c r="ZK32" i="1" a="1"/>
  <c r="ZK32" i="1" s="1"/>
  <c r="ZK29" i="1" a="1"/>
  <c r="ZK29" i="1" s="1"/>
  <c r="ZK34" i="1" a="1"/>
  <c r="ZK34" i="1" s="1"/>
  <c r="ZK40" i="1" a="1"/>
  <c r="ZK40" i="1" s="1"/>
  <c r="ZK46" i="1" a="1"/>
  <c r="ZK46" i="1" s="1"/>
  <c r="ZK41" i="1" a="1"/>
  <c r="ZK41" i="1" s="1"/>
  <c r="ZL38" i="1" a="1"/>
  <c r="ZL38" i="1" s="1"/>
  <c r="ZL31" i="1" a="1"/>
  <c r="ZL31" i="1" s="1"/>
  <c r="ZL39" i="1" a="1"/>
  <c r="ZL39" i="1" s="1"/>
  <c r="ZL25" i="1" a="1"/>
  <c r="ZL25" i="1" s="1"/>
  <c r="ZL24" i="1" a="1"/>
  <c r="ZL24" i="1" s="1"/>
  <c r="ZL30" i="1" a="1"/>
  <c r="ZL30" i="1" s="1"/>
  <c r="ZL44" i="1" a="1"/>
  <c r="ZL44" i="1" s="1"/>
  <c r="ZL27" i="1" a="1"/>
  <c r="ZL27" i="1" s="1"/>
  <c r="ZL26" i="1" a="1"/>
  <c r="ZL26" i="1" s="1"/>
  <c r="ZL33" i="1" a="1"/>
  <c r="ZL33" i="1" s="1"/>
  <c r="ZL35" i="1" a="1"/>
  <c r="ZL35" i="1" s="1"/>
  <c r="ZL28" i="1" a="1"/>
  <c r="ZL28" i="1" s="1"/>
  <c r="ZL45" i="1" a="1"/>
  <c r="ZL45" i="1" s="1"/>
  <c r="ZL47" i="1" a="1"/>
  <c r="ZL47" i="1" s="1"/>
  <c r="ZL32" i="1" a="1"/>
  <c r="ZL32" i="1" s="1"/>
  <c r="ZL29" i="1" a="1"/>
  <c r="ZL29" i="1" s="1"/>
  <c r="ZL34" i="1" a="1"/>
  <c r="ZL34" i="1" s="1"/>
  <c r="ZL40" i="1" a="1"/>
  <c r="ZL40" i="1" s="1"/>
  <c r="ZL46" i="1" a="1"/>
  <c r="ZL46" i="1" s="1"/>
  <c r="ZL41" i="1" a="1"/>
  <c r="ZL41" i="1" s="1"/>
  <c r="ZK66" i="1" a="1"/>
  <c r="ZK66" i="1" s="1"/>
  <c r="ZK67" i="1" a="1"/>
  <c r="ZK67" i="1" s="1"/>
  <c r="ZK68" i="1" a="1"/>
  <c r="ZK68" i="1" s="1"/>
  <c r="ZK69" i="1" a="1"/>
  <c r="ZK69" i="1" s="1"/>
  <c r="ZK70" i="1" a="1"/>
  <c r="ZK70" i="1" s="1"/>
  <c r="ZK71" i="1" a="1"/>
  <c r="ZK71" i="1" s="1"/>
  <c r="ZK72" i="1" a="1"/>
  <c r="ZK72" i="1" s="1"/>
  <c r="ZK73" i="1" a="1"/>
  <c r="ZK73" i="1" s="1"/>
  <c r="ZK74" i="1" a="1"/>
  <c r="ZK74" i="1" s="1"/>
  <c r="ZK75" i="1" a="1"/>
  <c r="ZK75" i="1" s="1"/>
  <c r="ZK76" i="1" a="1"/>
  <c r="ZK76" i="1" s="1"/>
  <c r="ZL66" i="1" a="1"/>
  <c r="ZL66" i="1" s="1"/>
  <c r="ZL67" i="1" a="1"/>
  <c r="ZL67" i="1" s="1"/>
  <c r="ZL68" i="1" a="1"/>
  <c r="ZL68" i="1" s="1"/>
  <c r="ZL69" i="1" a="1"/>
  <c r="ZL69" i="1" s="1"/>
  <c r="ZL70" i="1" a="1"/>
  <c r="ZL70" i="1" s="1"/>
  <c r="ZL71" i="1" a="1"/>
  <c r="ZL71" i="1" s="1"/>
  <c r="ZL72" i="1" a="1"/>
  <c r="ZL72" i="1" s="1"/>
  <c r="ZL73" i="1" a="1"/>
  <c r="ZL73" i="1" s="1"/>
  <c r="ZL74" i="1" a="1"/>
  <c r="ZL74" i="1" s="1"/>
  <c r="ZL75" i="1" a="1"/>
  <c r="ZL75" i="1" s="1"/>
  <c r="ZL76" i="1" a="1"/>
  <c r="ZL76" i="1" s="1"/>
  <c r="ACO45" i="1" a="1"/>
  <c r="ACO45" i="1" s="1"/>
  <c r="ACO33" i="1" a="1"/>
  <c r="ACO33" i="1" s="1"/>
  <c r="ACO39" i="1" a="1"/>
  <c r="ACO39" i="1" s="1"/>
  <c r="ACO44" i="1" a="1"/>
  <c r="ACO44" i="1" s="1"/>
  <c r="ACO40" i="1" a="1"/>
  <c r="ACO40" i="1" s="1"/>
  <c r="ACO24" i="1" a="1"/>
  <c r="ACO24" i="1" s="1"/>
  <c r="ACO30" i="1" a="1"/>
  <c r="ACO30" i="1" s="1"/>
  <c r="ACO35" i="1" a="1"/>
  <c r="ACO35" i="1" s="1"/>
  <c r="ACO38" i="1" a="1"/>
  <c r="ACO38" i="1" s="1"/>
  <c r="ACO26" i="1" a="1"/>
  <c r="ACO26" i="1" s="1"/>
  <c r="ACO27" i="1" a="1"/>
  <c r="ACO27" i="1" s="1"/>
  <c r="ACO25" i="1" a="1"/>
  <c r="ACO25" i="1" s="1"/>
  <c r="ACO32" i="1" a="1"/>
  <c r="ACO32" i="1" s="1"/>
  <c r="ACO41" i="1" a="1"/>
  <c r="ACO41" i="1" s="1"/>
  <c r="ACO47" i="1" a="1"/>
  <c r="ACO47" i="1" s="1"/>
  <c r="ACO28" i="1" a="1"/>
  <c r="ACO28" i="1" s="1"/>
  <c r="ACO29" i="1" a="1"/>
  <c r="ACO29" i="1" s="1"/>
  <c r="ACO34" i="1" a="1"/>
  <c r="ACO34" i="1" s="1"/>
  <c r="ACO31" i="1" a="1"/>
  <c r="ACO31" i="1" s="1"/>
  <c r="ACO46" i="1" a="1"/>
  <c r="ACO46" i="1" s="1"/>
  <c r="LI66" i="1" a="1"/>
  <c r="LI66" i="1" s="1"/>
  <c r="LI67" i="1" a="1"/>
  <c r="LI67" i="1" s="1"/>
  <c r="LI68" i="1" a="1"/>
  <c r="LI68" i="1" s="1"/>
  <c r="LI69" i="1" a="1"/>
  <c r="LI69" i="1" s="1"/>
  <c r="LI70" i="1" a="1"/>
  <c r="LI70" i="1" s="1"/>
  <c r="LI71" i="1" a="1"/>
  <c r="LI71" i="1" s="1"/>
  <c r="LI72" i="1" a="1"/>
  <c r="LI72" i="1" s="1"/>
  <c r="LI73" i="1" a="1"/>
  <c r="LI73" i="1" s="1"/>
  <c r="LI74" i="1" a="1"/>
  <c r="LI74" i="1" s="1"/>
  <c r="LI75" i="1" a="1"/>
  <c r="LI75" i="1" s="1"/>
  <c r="LI76" i="1" a="1"/>
  <c r="LI76" i="1" s="1"/>
  <c r="KJ66" i="1" a="1"/>
  <c r="KJ66" i="1" s="1"/>
  <c r="KJ67" i="1" a="1"/>
  <c r="KJ67" i="1" s="1"/>
  <c r="KJ68" i="1" a="1"/>
  <c r="KJ68" i="1" s="1"/>
  <c r="KJ69" i="1" a="1"/>
  <c r="KJ69" i="1" s="1"/>
  <c r="KJ70" i="1" a="1"/>
  <c r="KJ70" i="1" s="1"/>
  <c r="KJ71" i="1" a="1"/>
  <c r="KJ71" i="1" s="1"/>
  <c r="KJ72" i="1" a="1"/>
  <c r="KJ72" i="1" s="1"/>
  <c r="KJ73" i="1" a="1"/>
  <c r="KJ73" i="1" s="1"/>
  <c r="KJ74" i="1" a="1"/>
  <c r="KJ74" i="1" s="1"/>
  <c r="KJ75" i="1" a="1"/>
  <c r="KJ75" i="1" s="1"/>
  <c r="KJ76" i="1" a="1"/>
  <c r="KJ76" i="1" s="1"/>
  <c r="ACG66" i="1" a="1"/>
  <c r="ACG66" i="1" s="1"/>
  <c r="ACG67" i="1" a="1"/>
  <c r="ACG67" i="1" s="1"/>
  <c r="ACG68" i="1" a="1"/>
  <c r="ACG68" i="1" s="1"/>
  <c r="ACG69" i="1" a="1"/>
  <c r="ACG69" i="1" s="1"/>
  <c r="ACG70" i="1" a="1"/>
  <c r="ACG70" i="1" s="1"/>
  <c r="ACG71" i="1" a="1"/>
  <c r="ACG71" i="1" s="1"/>
  <c r="ACG72" i="1" a="1"/>
  <c r="ACG72" i="1" s="1"/>
  <c r="ACG73" i="1" a="1"/>
  <c r="ACG73" i="1" s="1"/>
  <c r="ACG74" i="1" a="1"/>
  <c r="ACG74" i="1" s="1"/>
  <c r="ACG75" i="1" a="1"/>
  <c r="ACG75" i="1" s="1"/>
  <c r="ACG76" i="1" a="1"/>
  <c r="ACG76" i="1" s="1"/>
  <c r="DM66" i="1" a="1"/>
  <c r="DM66" i="1" s="1"/>
  <c r="DP66" i="1" s="1"/>
  <c r="DM67" i="1" a="1"/>
  <c r="DM67" i="1" s="1"/>
  <c r="DP67" i="1" s="1"/>
  <c r="DM68" i="1" a="1"/>
  <c r="DM68" i="1" s="1"/>
  <c r="DP68" i="1" s="1"/>
  <c r="DM69" i="1" a="1"/>
  <c r="DM69" i="1" s="1"/>
  <c r="DP69" i="1" s="1"/>
  <c r="DM70" i="1" a="1"/>
  <c r="DM70" i="1" s="1"/>
  <c r="DP70" i="1" s="1"/>
  <c r="DM71" i="1" a="1"/>
  <c r="DM71" i="1" s="1"/>
  <c r="DP71" i="1" s="1"/>
  <c r="DM72" i="1" a="1"/>
  <c r="DM72" i="1" s="1"/>
  <c r="DP72" i="1" s="1"/>
  <c r="DM73" i="1" a="1"/>
  <c r="DM73" i="1" s="1"/>
  <c r="DP73" i="1" s="1"/>
  <c r="DM74" i="1" a="1"/>
  <c r="DM74" i="1" s="1"/>
  <c r="DP74" i="1" s="1"/>
  <c r="DM75" i="1" a="1"/>
  <c r="DM75" i="1" s="1"/>
  <c r="DP75" i="1" s="1"/>
  <c r="DM76" i="1" a="1"/>
  <c r="DM76" i="1" s="1"/>
  <c r="DP76" i="1" s="1"/>
  <c r="JS24" i="1" a="1"/>
  <c r="JS24" i="1" s="1"/>
  <c r="JS44" i="1" a="1"/>
  <c r="JS44" i="1" s="1"/>
  <c r="JS28" i="1" a="1"/>
  <c r="JS28" i="1" s="1"/>
  <c r="JS35" i="1" a="1"/>
  <c r="JS35" i="1" s="1"/>
  <c r="JS27" i="1" a="1"/>
  <c r="JS27" i="1" s="1"/>
  <c r="JS33" i="1" a="1"/>
  <c r="JS33" i="1" s="1"/>
  <c r="JS30" i="1" a="1"/>
  <c r="JS30" i="1" s="1"/>
  <c r="JS38" i="1" a="1"/>
  <c r="JS38" i="1" s="1"/>
  <c r="JS25" i="1" a="1"/>
  <c r="JS25" i="1" s="1"/>
  <c r="JS26" i="1" a="1"/>
  <c r="JS26" i="1" s="1"/>
  <c r="JS41" i="1" a="1"/>
  <c r="JS41" i="1" s="1"/>
  <c r="JS32" i="1" a="1"/>
  <c r="JS32" i="1" s="1"/>
  <c r="JS29" i="1" a="1"/>
  <c r="JS29" i="1" s="1"/>
  <c r="JS31" i="1" a="1"/>
  <c r="JS31" i="1" s="1"/>
  <c r="JS34" i="1" a="1"/>
  <c r="JS34" i="1" s="1"/>
  <c r="JS39" i="1" a="1"/>
  <c r="JS39" i="1" s="1"/>
  <c r="JS40" i="1" a="1"/>
  <c r="JS40" i="1" s="1"/>
  <c r="JS47" i="1" a="1"/>
  <c r="JS47" i="1" s="1"/>
  <c r="PA47" i="1" a="1"/>
  <c r="PA47" i="1" s="1"/>
  <c r="PA25" i="1" a="1"/>
  <c r="PA25" i="1" s="1"/>
  <c r="PA28" i="1" a="1"/>
  <c r="PA28" i="1" s="1"/>
  <c r="PA24" i="1" a="1"/>
  <c r="PA24" i="1" s="1"/>
  <c r="PA44" i="1" a="1"/>
  <c r="PA44" i="1" s="1"/>
  <c r="PA39" i="1" a="1"/>
  <c r="PA39" i="1" s="1"/>
  <c r="PA29" i="1" a="1"/>
  <c r="PA29" i="1" s="1"/>
  <c r="PA35" i="1" a="1"/>
  <c r="PA35" i="1" s="1"/>
  <c r="PA46" i="1" a="1"/>
  <c r="PA46" i="1" s="1"/>
  <c r="PA45" i="1" a="1"/>
  <c r="PA45" i="1" s="1"/>
  <c r="PA38" i="1" a="1"/>
  <c r="PA38" i="1" s="1"/>
  <c r="PA27" i="1" a="1"/>
  <c r="PA27" i="1" s="1"/>
  <c r="PA30" i="1" a="1"/>
  <c r="PA30" i="1" s="1"/>
  <c r="PA26" i="1" a="1"/>
  <c r="PA26" i="1" s="1"/>
  <c r="PA32" i="1" a="1"/>
  <c r="PA32" i="1" s="1"/>
  <c r="PA41" i="1" a="1"/>
  <c r="PA41" i="1" s="1"/>
  <c r="PA31" i="1" a="1"/>
  <c r="PA31" i="1" s="1"/>
  <c r="PA34" i="1" a="1"/>
  <c r="PA34" i="1" s="1"/>
  <c r="PA40" i="1" a="1"/>
  <c r="PA40" i="1" s="1"/>
  <c r="PA33" i="1" a="1"/>
  <c r="PA33" i="1" s="1"/>
  <c r="KA29" i="1" a="1"/>
  <c r="KA29" i="1" s="1"/>
  <c r="KA35" i="1" a="1"/>
  <c r="KA35" i="1" s="1"/>
  <c r="KA27" i="1" a="1"/>
  <c r="KA27" i="1" s="1"/>
  <c r="KA32" i="1" a="1"/>
  <c r="KA32" i="1" s="1"/>
  <c r="KA41" i="1" a="1"/>
  <c r="KA41" i="1" s="1"/>
  <c r="KA34" i="1" a="1"/>
  <c r="KA34" i="1" s="1"/>
  <c r="KA26" i="1" a="1"/>
  <c r="KA26" i="1" s="1"/>
  <c r="KA28" i="1" a="1"/>
  <c r="KA28" i="1" s="1"/>
  <c r="KA39" i="1" a="1"/>
  <c r="KA39" i="1" s="1"/>
  <c r="KA31" i="1" a="1"/>
  <c r="KA31" i="1" s="1"/>
  <c r="KA30" i="1" a="1"/>
  <c r="KA30" i="1" s="1"/>
  <c r="KA40" i="1" a="1"/>
  <c r="KA40" i="1" s="1"/>
  <c r="KA47" i="1" a="1"/>
  <c r="KA47" i="1" s="1"/>
  <c r="KA25" i="1" a="1"/>
  <c r="KA25" i="1" s="1"/>
  <c r="KA24" i="1" a="1"/>
  <c r="KA24" i="1" s="1"/>
  <c r="KA38" i="1" a="1"/>
  <c r="KA38" i="1" s="1"/>
  <c r="KA33" i="1" a="1"/>
  <c r="KA33" i="1" s="1"/>
  <c r="KA44" i="1" a="1"/>
  <c r="KA44" i="1" s="1"/>
  <c r="AAP41" i="1" a="1"/>
  <c r="AAP41" i="1" s="1"/>
  <c r="AAP47" i="1" a="1"/>
  <c r="AAP47" i="1" s="1"/>
  <c r="AAP28" i="1" a="1"/>
  <c r="AAP28" i="1" s="1"/>
  <c r="AAP34" i="1" a="1"/>
  <c r="AAP34" i="1" s="1"/>
  <c r="AAP39" i="1" a="1"/>
  <c r="AAP39" i="1" s="1"/>
  <c r="AAP40" i="1" a="1"/>
  <c r="AAP40" i="1" s="1"/>
  <c r="AAP29" i="1" a="1"/>
  <c r="AAP29" i="1" s="1"/>
  <c r="AAP44" i="1" a="1"/>
  <c r="AAP44" i="1" s="1"/>
  <c r="AAP27" i="1" a="1"/>
  <c r="AAP27" i="1" s="1"/>
  <c r="AAP38" i="1" a="1"/>
  <c r="AAP38" i="1" s="1"/>
  <c r="AAP35" i="1" a="1"/>
  <c r="AAP35" i="1" s="1"/>
  <c r="AAP46" i="1" a="1"/>
  <c r="AAP46" i="1" s="1"/>
  <c r="AAP32" i="1" a="1"/>
  <c r="AAP32" i="1" s="1"/>
  <c r="AAP31" i="1" a="1"/>
  <c r="AAP31" i="1" s="1"/>
  <c r="AAP30" i="1" a="1"/>
  <c r="AAP30" i="1" s="1"/>
  <c r="AAP33" i="1" a="1"/>
  <c r="AAP33" i="1" s="1"/>
  <c r="AAP25" i="1" a="1"/>
  <c r="AAP25" i="1" s="1"/>
  <c r="AAP26" i="1" a="1"/>
  <c r="AAP26" i="1" s="1"/>
  <c r="AAP24" i="1" a="1"/>
  <c r="AAP24" i="1" s="1"/>
  <c r="AAP45" i="1" a="1"/>
  <c r="AAP45" i="1" s="1"/>
  <c r="ZT25" i="1" a="1"/>
  <c r="ZT25" i="1" s="1"/>
  <c r="ZT38" i="1" a="1"/>
  <c r="ZT38" i="1" s="1"/>
  <c r="ZT40" i="1" a="1"/>
  <c r="ZT40" i="1" s="1"/>
  <c r="ZT33" i="1" a="1"/>
  <c r="ZT33" i="1" s="1"/>
  <c r="ZT26" i="1" a="1"/>
  <c r="ZT26" i="1" s="1"/>
  <c r="ZT39" i="1" a="1"/>
  <c r="ZT39" i="1" s="1"/>
  <c r="ZT34" i="1" a="1"/>
  <c r="ZT34" i="1" s="1"/>
  <c r="ZT45" i="1" a="1"/>
  <c r="ZT45" i="1" s="1"/>
  <c r="ZT47" i="1" a="1"/>
  <c r="ZT47" i="1" s="1"/>
  <c r="ZT44" i="1" a="1"/>
  <c r="ZT44" i="1" s="1"/>
  <c r="ZT35" i="1" a="1"/>
  <c r="ZT35" i="1" s="1"/>
  <c r="ZT27" i="1" a="1"/>
  <c r="ZT27" i="1" s="1"/>
  <c r="ZT29" i="1" a="1"/>
  <c r="ZT29" i="1" s="1"/>
  <c r="ZT24" i="1" a="1"/>
  <c r="ZT24" i="1" s="1"/>
  <c r="ZT41" i="1" a="1"/>
  <c r="ZT41" i="1" s="1"/>
  <c r="ZT32" i="1" a="1"/>
  <c r="ZT32" i="1" s="1"/>
  <c r="ZT30" i="1" a="1"/>
  <c r="ZT30" i="1" s="1"/>
  <c r="ZT46" i="1" a="1"/>
  <c r="ZT46" i="1" s="1"/>
  <c r="ZT28" i="1" a="1"/>
  <c r="ZT28" i="1" s="1"/>
  <c r="ZT31" i="1" a="1"/>
  <c r="ZT31" i="1" s="1"/>
  <c r="JM27" i="1" a="1"/>
  <c r="JM27" i="1" s="1"/>
  <c r="JM46" i="1" a="1"/>
  <c r="JM46" i="1" s="1"/>
  <c r="JM30" i="1" a="1"/>
  <c r="JM30" i="1" s="1"/>
  <c r="JM38" i="1" a="1"/>
  <c r="JM38" i="1" s="1"/>
  <c r="JM29" i="1" a="1"/>
  <c r="JM29" i="1" s="1"/>
  <c r="JM24" i="1" a="1"/>
  <c r="JM24" i="1" s="1"/>
  <c r="JM45" i="1" a="1"/>
  <c r="JM45" i="1" s="1"/>
  <c r="JM39" i="1" a="1"/>
  <c r="JM39" i="1" s="1"/>
  <c r="JM28" i="1" a="1"/>
  <c r="JM28" i="1" s="1"/>
  <c r="JM31" i="1" a="1"/>
  <c r="JM31" i="1" s="1"/>
  <c r="JM35" i="1" a="1"/>
  <c r="JM35" i="1" s="1"/>
  <c r="JM26" i="1" a="1"/>
  <c r="JM26" i="1" s="1"/>
  <c r="JM40" i="1" a="1"/>
  <c r="JM40" i="1" s="1"/>
  <c r="JM25" i="1" a="1"/>
  <c r="JM25" i="1" s="1"/>
  <c r="JM41" i="1" a="1"/>
  <c r="JM41" i="1" s="1"/>
  <c r="JM32" i="1" a="1"/>
  <c r="JM32" i="1" s="1"/>
  <c r="JM34" i="1" a="1"/>
  <c r="JM34" i="1" s="1"/>
  <c r="JM47" i="1" a="1"/>
  <c r="JM47" i="1" s="1"/>
  <c r="JM33" i="1" a="1"/>
  <c r="JM33" i="1" s="1"/>
  <c r="JM44" i="1" a="1"/>
  <c r="JM44" i="1" s="1"/>
  <c r="ACO66" i="1" a="1"/>
  <c r="ACO66" i="1" s="1"/>
  <c r="ACO67" i="1" a="1"/>
  <c r="ACO67" i="1" s="1"/>
  <c r="ACO68" i="1" a="1"/>
  <c r="ACO68" i="1" s="1"/>
  <c r="ACO69" i="1" a="1"/>
  <c r="ACO69" i="1" s="1"/>
  <c r="ACO70" i="1" a="1"/>
  <c r="ACO70" i="1" s="1"/>
  <c r="ACO71" i="1" a="1"/>
  <c r="ACO71" i="1" s="1"/>
  <c r="ACO72" i="1" a="1"/>
  <c r="ACO72" i="1" s="1"/>
  <c r="ACO73" i="1" a="1"/>
  <c r="ACO73" i="1" s="1"/>
  <c r="ACO74" i="1" a="1"/>
  <c r="ACO74" i="1" s="1"/>
  <c r="ACO75" i="1" a="1"/>
  <c r="ACO75" i="1" s="1"/>
  <c r="ACO76" i="1" a="1"/>
  <c r="ACO76" i="1" s="1"/>
  <c r="ZU66" i="1" a="1"/>
  <c r="ZU66" i="1" s="1"/>
  <c r="ZU67" i="1" a="1"/>
  <c r="ZU67" i="1" s="1"/>
  <c r="ZU68" i="1" a="1"/>
  <c r="ZU68" i="1" s="1"/>
  <c r="ZU69" i="1" a="1"/>
  <c r="ZU69" i="1" s="1"/>
  <c r="ZU70" i="1" a="1"/>
  <c r="ZU70" i="1" s="1"/>
  <c r="ZU71" i="1" a="1"/>
  <c r="ZU71" i="1" s="1"/>
  <c r="ZU72" i="1" a="1"/>
  <c r="ZU72" i="1" s="1"/>
  <c r="ZU73" i="1" a="1"/>
  <c r="ZU73" i="1" s="1"/>
  <c r="ZU74" i="1" a="1"/>
  <c r="ZU74" i="1" s="1"/>
  <c r="ZU75" i="1" a="1"/>
  <c r="ZU75" i="1" s="1"/>
  <c r="ZU76" i="1" a="1"/>
  <c r="ZU76" i="1" s="1"/>
  <c r="BN66" i="1" a="1"/>
  <c r="BN66" i="1" s="1"/>
  <c r="BN67" i="1" a="1"/>
  <c r="BN67" i="1" s="1"/>
  <c r="BN68" i="1" a="1"/>
  <c r="BN68" i="1" s="1"/>
  <c r="BN69" i="1" a="1"/>
  <c r="BN69" i="1" s="1"/>
  <c r="BN70" i="1" a="1"/>
  <c r="BN70" i="1" s="1"/>
  <c r="BN71" i="1" a="1"/>
  <c r="BN71" i="1" s="1"/>
  <c r="BN72" i="1" a="1"/>
  <c r="BN72" i="1" s="1"/>
  <c r="BN73" i="1" a="1"/>
  <c r="BN73" i="1" s="1"/>
  <c r="BN74" i="1" a="1"/>
  <c r="BN74" i="1" s="1"/>
  <c r="BN75" i="1" a="1"/>
  <c r="BN75" i="1" s="1"/>
  <c r="BN76" i="1" a="1"/>
  <c r="BN76" i="1" s="1"/>
  <c r="DO66" i="1" a="1"/>
  <c r="DO66" i="1" s="1"/>
  <c r="DO67" i="1" a="1"/>
  <c r="DO67" i="1" s="1"/>
  <c r="DO68" i="1" a="1"/>
  <c r="DO68" i="1" s="1"/>
  <c r="DO69" i="1" a="1"/>
  <c r="DO69" i="1" s="1"/>
  <c r="DO70" i="1" a="1"/>
  <c r="DO70" i="1" s="1"/>
  <c r="DO71" i="1" a="1"/>
  <c r="DO71" i="1" s="1"/>
  <c r="DO72" i="1" a="1"/>
  <c r="DO72" i="1" s="1"/>
  <c r="DO73" i="1" a="1"/>
  <c r="DO73" i="1" s="1"/>
  <c r="DO74" i="1" a="1"/>
  <c r="DO74" i="1" s="1"/>
  <c r="DO75" i="1" a="1"/>
  <c r="DO75" i="1" s="1"/>
  <c r="DO76" i="1" a="1"/>
  <c r="DO76" i="1" s="1"/>
  <c r="ACK41" i="1" a="1"/>
  <c r="ACK41" i="1" s="1"/>
  <c r="ACK40" i="1" a="1"/>
  <c r="ACK40" i="1" s="1"/>
  <c r="ACK25" i="1" a="1"/>
  <c r="ACK25" i="1" s="1"/>
  <c r="ACK39" i="1" a="1"/>
  <c r="ACK39" i="1" s="1"/>
  <c r="ACK29" i="1" a="1"/>
  <c r="ACK29" i="1" s="1"/>
  <c r="ACK34" i="1" a="1"/>
  <c r="ACK34" i="1" s="1"/>
  <c r="ACK27" i="1" a="1"/>
  <c r="ACK27" i="1" s="1"/>
  <c r="ACK24" i="1" a="1"/>
  <c r="ACK24" i="1" s="1"/>
  <c r="ACK28" i="1" a="1"/>
  <c r="ACK28" i="1" s="1"/>
  <c r="ACK26" i="1" a="1"/>
  <c r="ACK26" i="1" s="1"/>
  <c r="ACK32" i="1" a="1"/>
  <c r="ACK32" i="1" s="1"/>
  <c r="ACK35" i="1" a="1"/>
  <c r="ACK35" i="1" s="1"/>
  <c r="ACK46" i="1" a="1"/>
  <c r="ACK46" i="1" s="1"/>
  <c r="ACK31" i="1" a="1"/>
  <c r="ACK31" i="1" s="1"/>
  <c r="ACK44" i="1" a="1"/>
  <c r="ACK44" i="1" s="1"/>
  <c r="ACK38" i="1" a="1"/>
  <c r="ACK38" i="1" s="1"/>
  <c r="ACK33" i="1" a="1"/>
  <c r="ACK33" i="1" s="1"/>
  <c r="ACK30" i="1" a="1"/>
  <c r="ACK30" i="1" s="1"/>
  <c r="ACK47" i="1" a="1"/>
  <c r="ACK47" i="1" s="1"/>
  <c r="ACK45" i="1" a="1"/>
  <c r="ACK45" i="1" s="1"/>
  <c r="ZC45" i="1" a="1"/>
  <c r="ZC45" i="1" s="1"/>
  <c r="ZC33" i="1" a="1"/>
  <c r="ZC33" i="1" s="1"/>
  <c r="ZC24" i="1" a="1"/>
  <c r="ZC24" i="1" s="1"/>
  <c r="ZC25" i="1" a="1"/>
  <c r="ZC25" i="1" s="1"/>
  <c r="ZC34" i="1" a="1"/>
  <c r="ZC34" i="1" s="1"/>
  <c r="ZC39" i="1" a="1"/>
  <c r="ZC39" i="1" s="1"/>
  <c r="ZC38" i="1" a="1"/>
  <c r="ZC38" i="1" s="1"/>
  <c r="ZC40" i="1" a="1"/>
  <c r="ZC40" i="1" s="1"/>
  <c r="ZC44" i="1" a="1"/>
  <c r="ZC44" i="1" s="1"/>
  <c r="ZC26" i="1" a="1"/>
  <c r="ZC26" i="1" s="1"/>
  <c r="ZC32" i="1" a="1"/>
  <c r="ZC32" i="1" s="1"/>
  <c r="ZC29" i="1" a="1"/>
  <c r="ZC29" i="1" s="1"/>
  <c r="ZC35" i="1" a="1"/>
  <c r="ZC35" i="1" s="1"/>
  <c r="ZC46" i="1" a="1"/>
  <c r="ZC46" i="1" s="1"/>
  <c r="ZC28" i="1" a="1"/>
  <c r="ZC28" i="1" s="1"/>
  <c r="ZC30" i="1" a="1"/>
  <c r="ZC30" i="1" s="1"/>
  <c r="ZC47" i="1" a="1"/>
  <c r="ZC47" i="1" s="1"/>
  <c r="ZC27" i="1" a="1"/>
  <c r="ZC27" i="1" s="1"/>
  <c r="ZC41" i="1" a="1"/>
  <c r="ZC41" i="1" s="1"/>
  <c r="ZC31" i="1" a="1"/>
  <c r="ZC31" i="1" s="1"/>
  <c r="YE38" i="1" a="1"/>
  <c r="YE38" i="1" s="1"/>
  <c r="YE34" i="1" a="1"/>
  <c r="YE34" i="1" s="1"/>
  <c r="YE26" i="1" a="1"/>
  <c r="YE26" i="1" s="1"/>
  <c r="YE35" i="1" a="1"/>
  <c r="YE35" i="1" s="1"/>
  <c r="YE44" i="1" a="1"/>
  <c r="YE44" i="1" s="1"/>
  <c r="YE39" i="1" a="1"/>
  <c r="YE39" i="1" s="1"/>
  <c r="YE32" i="1" a="1"/>
  <c r="YE32" i="1" s="1"/>
  <c r="YE27" i="1" a="1"/>
  <c r="YE27" i="1" s="1"/>
  <c r="YE41" i="1" a="1"/>
  <c r="YE41" i="1" s="1"/>
  <c r="YE28" i="1" a="1"/>
  <c r="YE28" i="1" s="1"/>
  <c r="YE33" i="1" a="1"/>
  <c r="YE33" i="1" s="1"/>
  <c r="YE46" i="1" a="1"/>
  <c r="YE46" i="1" s="1"/>
  <c r="YE31" i="1" a="1"/>
  <c r="YE31" i="1" s="1"/>
  <c r="YE30" i="1" a="1"/>
  <c r="YE30" i="1" s="1"/>
  <c r="YE24" i="1" a="1"/>
  <c r="YE24" i="1" s="1"/>
  <c r="YE29" i="1" a="1"/>
  <c r="YE29" i="1" s="1"/>
  <c r="YE25" i="1" a="1"/>
  <c r="YE25" i="1" s="1"/>
  <c r="YE40" i="1" a="1"/>
  <c r="YE40" i="1" s="1"/>
  <c r="YE47" i="1" a="1"/>
  <c r="YE47" i="1" s="1"/>
  <c r="YE45" i="1" a="1"/>
  <c r="YE45" i="1" s="1"/>
  <c r="EB30" i="1" a="1"/>
  <c r="EB30" i="1" s="1"/>
  <c r="EB26" i="1" a="1"/>
  <c r="EB26" i="1" s="1"/>
  <c r="EB47" i="1" a="1"/>
  <c r="EB47" i="1" s="1"/>
  <c r="EB39" i="1" a="1"/>
  <c r="EB39" i="1" s="1"/>
  <c r="EB33" i="1" a="1"/>
  <c r="EB33" i="1" s="1"/>
  <c r="EB38" i="1" a="1"/>
  <c r="EB38" i="1" s="1"/>
  <c r="EB25" i="1" a="1"/>
  <c r="EB25" i="1" s="1"/>
  <c r="EB45" i="1" a="1"/>
  <c r="EB45" i="1" s="1"/>
  <c r="EB40" i="1" a="1"/>
  <c r="EB40" i="1" s="1"/>
  <c r="EB31" i="1" a="1"/>
  <c r="EB31" i="1" s="1"/>
  <c r="EB27" i="1" a="1"/>
  <c r="EB27" i="1" s="1"/>
  <c r="EB24" i="1" a="1"/>
  <c r="EB24" i="1" s="1"/>
  <c r="EB29" i="1" a="1"/>
  <c r="EB29" i="1" s="1"/>
  <c r="EB28" i="1" a="1"/>
  <c r="EB28" i="1" s="1"/>
  <c r="EB34" i="1" a="1"/>
  <c r="EB34" i="1" s="1"/>
  <c r="EB41" i="1" a="1"/>
  <c r="EB41" i="1" s="1"/>
  <c r="EB32" i="1" a="1"/>
  <c r="EB32" i="1" s="1"/>
  <c r="EB44" i="1" a="1"/>
  <c r="EB44" i="1" s="1"/>
  <c r="EB35" i="1" a="1"/>
  <c r="EB35" i="1" s="1"/>
  <c r="EB46" i="1" a="1"/>
  <c r="EB46" i="1" s="1"/>
  <c r="KX40" i="1" a="1"/>
  <c r="KX40" i="1" s="1"/>
  <c r="KX25" i="1" a="1"/>
  <c r="KX25" i="1" s="1"/>
  <c r="KX26" i="1" a="1"/>
  <c r="KX26" i="1" s="1"/>
  <c r="KX34" i="1" a="1"/>
  <c r="KX34" i="1" s="1"/>
  <c r="KX39" i="1" a="1"/>
  <c r="KX39" i="1" s="1"/>
  <c r="KX45" i="1" a="1"/>
  <c r="KX45" i="1" s="1"/>
  <c r="KX38" i="1" a="1"/>
  <c r="KX38" i="1" s="1"/>
  <c r="KX44" i="1" a="1"/>
  <c r="KX44" i="1" s="1"/>
  <c r="KX29" i="1" a="1"/>
  <c r="KX29" i="1" s="1"/>
  <c r="KX24" i="1" a="1"/>
  <c r="KX24" i="1" s="1"/>
  <c r="KX46" i="1" a="1"/>
  <c r="KX46" i="1" s="1"/>
  <c r="KX30" i="1" a="1"/>
  <c r="KX30" i="1" s="1"/>
  <c r="KX41" i="1" a="1"/>
  <c r="KX41" i="1" s="1"/>
  <c r="KX31" i="1" a="1"/>
  <c r="KX31" i="1" s="1"/>
  <c r="KX27" i="1" a="1"/>
  <c r="KX27" i="1" s="1"/>
  <c r="KX28" i="1" a="1"/>
  <c r="KX28" i="1" s="1"/>
  <c r="KX32" i="1" a="1"/>
  <c r="KX32" i="1" s="1"/>
  <c r="KX33" i="1" a="1"/>
  <c r="KX33" i="1" s="1"/>
  <c r="KX35" i="1" a="1"/>
  <c r="KX35" i="1" s="1"/>
  <c r="KX47" i="1" a="1"/>
  <c r="KX47" i="1" s="1"/>
  <c r="LG66" i="1" a="1"/>
  <c r="LG66" i="1" s="1"/>
  <c r="LG67" i="1" a="1"/>
  <c r="LG67" i="1" s="1"/>
  <c r="LG68" i="1" a="1"/>
  <c r="LG68" i="1" s="1"/>
  <c r="LG69" i="1" a="1"/>
  <c r="LG69" i="1" s="1"/>
  <c r="LG70" i="1" a="1"/>
  <c r="LG70" i="1" s="1"/>
  <c r="LG71" i="1" a="1"/>
  <c r="LG71" i="1" s="1"/>
  <c r="LG72" i="1" a="1"/>
  <c r="LG72" i="1" s="1"/>
  <c r="LG73" i="1" a="1"/>
  <c r="LG73" i="1" s="1"/>
  <c r="LG74" i="1" a="1"/>
  <c r="LG74" i="1" s="1"/>
  <c r="LG75" i="1" a="1"/>
  <c r="LG75" i="1" s="1"/>
  <c r="LG76" i="1" a="1"/>
  <c r="LG76" i="1" s="1"/>
  <c r="KK66" i="1" a="1"/>
  <c r="KK66" i="1" s="1"/>
  <c r="KK67" i="1" a="1"/>
  <c r="KK67" i="1" s="1"/>
  <c r="KK68" i="1" a="1"/>
  <c r="KK68" i="1" s="1"/>
  <c r="KK69" i="1" a="1"/>
  <c r="KK69" i="1" s="1"/>
  <c r="KK70" i="1" a="1"/>
  <c r="KK70" i="1" s="1"/>
  <c r="KK71" i="1" a="1"/>
  <c r="KK71" i="1" s="1"/>
  <c r="KK72" i="1" a="1"/>
  <c r="KK72" i="1" s="1"/>
  <c r="KK73" i="1" a="1"/>
  <c r="KK73" i="1" s="1"/>
  <c r="KK74" i="1" a="1"/>
  <c r="KK74" i="1" s="1"/>
  <c r="KK75" i="1" a="1"/>
  <c r="KK75" i="1" s="1"/>
  <c r="KK76" i="1" a="1"/>
  <c r="KK76" i="1" s="1"/>
  <c r="LK66" i="1" a="1"/>
  <c r="LK66" i="1" s="1"/>
  <c r="LK67" i="1" a="1"/>
  <c r="LK67" i="1" s="1"/>
  <c r="LK68" i="1" a="1"/>
  <c r="LK68" i="1" s="1"/>
  <c r="LK69" i="1" a="1"/>
  <c r="LK69" i="1" s="1"/>
  <c r="LK70" i="1" a="1"/>
  <c r="LK70" i="1" s="1"/>
  <c r="LK71" i="1" a="1"/>
  <c r="LK71" i="1" s="1"/>
  <c r="LK72" i="1" a="1"/>
  <c r="LK72" i="1" s="1"/>
  <c r="LK73" i="1" a="1"/>
  <c r="LK73" i="1" s="1"/>
  <c r="LK74" i="1" a="1"/>
  <c r="LK74" i="1" s="1"/>
  <c r="LK75" i="1" a="1"/>
  <c r="LK75" i="1" s="1"/>
  <c r="LK76" i="1" a="1"/>
  <c r="LK76" i="1" s="1"/>
  <c r="KD66" i="1" a="1"/>
  <c r="KD66" i="1" s="1"/>
  <c r="KD67" i="1" a="1"/>
  <c r="KD67" i="1" s="1"/>
  <c r="KD68" i="1" a="1"/>
  <c r="KD68" i="1" s="1"/>
  <c r="KD69" i="1" a="1"/>
  <c r="KD69" i="1" s="1"/>
  <c r="KD70" i="1" a="1"/>
  <c r="KD70" i="1" s="1"/>
  <c r="KD71" i="1" a="1"/>
  <c r="KD71" i="1" s="1"/>
  <c r="KD72" i="1" a="1"/>
  <c r="KD72" i="1" s="1"/>
  <c r="KD73" i="1" a="1"/>
  <c r="KD73" i="1" s="1"/>
  <c r="KD74" i="1" a="1"/>
  <c r="KD74" i="1" s="1"/>
  <c r="KD75" i="1" a="1"/>
  <c r="KD75" i="1" s="1"/>
  <c r="KD76" i="1" a="1"/>
  <c r="KD76" i="1" s="1"/>
  <c r="LM44" i="1" a="1"/>
  <c r="LM44" i="1" s="1"/>
  <c r="LM38" i="1" a="1"/>
  <c r="LM38" i="1" s="1"/>
  <c r="LM45" i="1" a="1"/>
  <c r="LM45" i="1" s="1"/>
  <c r="LM32" i="1" a="1"/>
  <c r="LM32" i="1" s="1"/>
  <c r="LM40" i="1" a="1"/>
  <c r="LM40" i="1" s="1"/>
  <c r="LM35" i="1" a="1"/>
  <c r="LM35" i="1" s="1"/>
  <c r="LM46" i="1" a="1"/>
  <c r="LM46" i="1" s="1"/>
  <c r="LM26" i="1" a="1"/>
  <c r="LM26" i="1" s="1"/>
  <c r="LM30" i="1" a="1"/>
  <c r="LM30" i="1" s="1"/>
  <c r="LM27" i="1" a="1"/>
  <c r="LM27" i="1" s="1"/>
  <c r="LM41" i="1" a="1"/>
  <c r="LM41" i="1" s="1"/>
  <c r="LM25" i="1" a="1"/>
  <c r="LM25" i="1" s="1"/>
  <c r="LM47" i="1" a="1"/>
  <c r="LM47" i="1" s="1"/>
  <c r="LM33" i="1" a="1"/>
  <c r="LM33" i="1" s="1"/>
  <c r="LM24" i="1" a="1"/>
  <c r="LM24" i="1" s="1"/>
  <c r="LM28" i="1" a="1"/>
  <c r="LM28" i="1" s="1"/>
  <c r="LM31" i="1" a="1"/>
  <c r="LM31" i="1" s="1"/>
  <c r="LM29" i="1" a="1"/>
  <c r="LM29" i="1" s="1"/>
  <c r="LM39" i="1" a="1"/>
  <c r="LM39" i="1" s="1"/>
  <c r="LM34" i="1" a="1"/>
  <c r="LM34" i="1" s="1"/>
  <c r="AEW28" i="1" a="1"/>
  <c r="AEW28" i="1" s="1"/>
  <c r="AEW44" i="1" a="1"/>
  <c r="AEW44" i="1" s="1"/>
  <c r="AEW26" i="1" a="1"/>
  <c r="AEW26" i="1" s="1"/>
  <c r="AEW29" i="1" a="1"/>
  <c r="AEW29" i="1" s="1"/>
  <c r="AEW31" i="1" a="1"/>
  <c r="AEW31" i="1" s="1"/>
  <c r="AEW39" i="1" a="1"/>
  <c r="AEW39" i="1" s="1"/>
  <c r="AEW35" i="1" a="1"/>
  <c r="AEW35" i="1" s="1"/>
  <c r="AEW33" i="1" a="1"/>
  <c r="AEW33" i="1" s="1"/>
  <c r="AEW25" i="1" a="1"/>
  <c r="AEW25" i="1" s="1"/>
  <c r="AEW38" i="1" a="1"/>
  <c r="AEW38" i="1" s="1"/>
  <c r="AEW41" i="1" a="1"/>
  <c r="AEW41" i="1" s="1"/>
  <c r="AEW30" i="1" a="1"/>
  <c r="AEW30" i="1" s="1"/>
  <c r="AEW45" i="1" a="1"/>
  <c r="AEW45" i="1" s="1"/>
  <c r="AEW34" i="1" a="1"/>
  <c r="AEW34" i="1" s="1"/>
  <c r="AEW46" i="1" a="1"/>
  <c r="AEW46" i="1" s="1"/>
  <c r="AEW47" i="1" a="1"/>
  <c r="AEW47" i="1" s="1"/>
  <c r="AEW40" i="1" a="1"/>
  <c r="AEW40" i="1" s="1"/>
  <c r="AEW24" i="1" a="1"/>
  <c r="AEW24" i="1" s="1"/>
  <c r="AEW32" i="1" a="1"/>
  <c r="AEW32" i="1" s="1"/>
  <c r="AEW27" i="1" a="1"/>
  <c r="AEW27" i="1" s="1"/>
  <c r="XZ25" i="1" a="1"/>
  <c r="XZ25" i="1" s="1"/>
  <c r="XZ40" i="1" a="1"/>
  <c r="XZ40" i="1" s="1"/>
  <c r="XZ41" i="1" a="1"/>
  <c r="XZ41" i="1" s="1"/>
  <c r="XZ33" i="1" a="1"/>
  <c r="XZ33" i="1" s="1"/>
  <c r="XZ38" i="1" a="1"/>
  <c r="XZ38" i="1" s="1"/>
  <c r="XZ29" i="1" a="1"/>
  <c r="XZ29" i="1" s="1"/>
  <c r="XZ39" i="1" a="1"/>
  <c r="XZ39" i="1" s="1"/>
  <c r="XZ26" i="1" a="1"/>
  <c r="XZ26" i="1" s="1"/>
  <c r="XZ32" i="1" a="1"/>
  <c r="XZ32" i="1" s="1"/>
  <c r="XZ45" i="1" a="1"/>
  <c r="XZ45" i="1" s="1"/>
  <c r="XZ34" i="1" a="1"/>
  <c r="XZ34" i="1" s="1"/>
  <c r="XZ44" i="1" a="1"/>
  <c r="XZ44" i="1" s="1"/>
  <c r="XZ46" i="1" a="1"/>
  <c r="XZ46" i="1" s="1"/>
  <c r="XZ28" i="1" a="1"/>
  <c r="XZ28" i="1" s="1"/>
  <c r="XZ35" i="1" a="1"/>
  <c r="XZ35" i="1" s="1"/>
  <c r="XZ47" i="1" a="1"/>
  <c r="XZ47" i="1" s="1"/>
  <c r="XZ24" i="1" a="1"/>
  <c r="XZ24" i="1" s="1"/>
  <c r="XZ31" i="1" a="1"/>
  <c r="XZ31" i="1" s="1"/>
  <c r="XZ27" i="1" a="1"/>
  <c r="XZ27" i="1" s="1"/>
  <c r="XZ30" i="1" a="1"/>
  <c r="XZ30" i="1" s="1"/>
  <c r="ZN24" i="1" a="1"/>
  <c r="ZN24" i="1" s="1"/>
  <c r="ZN38" i="1" a="1"/>
  <c r="ZN38" i="1" s="1"/>
  <c r="ZN41" i="1" a="1"/>
  <c r="ZN41" i="1" s="1"/>
  <c r="ZN31" i="1" a="1"/>
  <c r="ZN31" i="1" s="1"/>
  <c r="ZN28" i="1" a="1"/>
  <c r="ZN28" i="1" s="1"/>
  <c r="ZN32" i="1" a="1"/>
  <c r="ZN32" i="1" s="1"/>
  <c r="ZN26" i="1" a="1"/>
  <c r="ZN26" i="1" s="1"/>
  <c r="ZN47" i="1" a="1"/>
  <c r="ZN47" i="1" s="1"/>
  <c r="ZN34" i="1" a="1"/>
  <c r="ZN34" i="1" s="1"/>
  <c r="ZN39" i="1" a="1"/>
  <c r="ZN39" i="1" s="1"/>
  <c r="ZN45" i="1" a="1"/>
  <c r="ZN45" i="1" s="1"/>
  <c r="ZN33" i="1" a="1"/>
  <c r="ZN33" i="1" s="1"/>
  <c r="ZN40" i="1" a="1"/>
  <c r="ZN40" i="1" s="1"/>
  <c r="ZN44" i="1" a="1"/>
  <c r="ZN44" i="1" s="1"/>
  <c r="ZN35" i="1" a="1"/>
  <c r="ZN35" i="1" s="1"/>
  <c r="ZN25" i="1" a="1"/>
  <c r="ZN25" i="1" s="1"/>
  <c r="ZN30" i="1" a="1"/>
  <c r="ZN30" i="1" s="1"/>
  <c r="ZN29" i="1" a="1"/>
  <c r="ZN29" i="1" s="1"/>
  <c r="ZN46" i="1" a="1"/>
  <c r="ZN46" i="1" s="1"/>
  <c r="ZN27" i="1" a="1"/>
  <c r="ZN27" i="1" s="1"/>
  <c r="BT27" i="1" a="1"/>
  <c r="BT27" i="1" s="1"/>
  <c r="BT39" i="1" a="1"/>
  <c r="BT39" i="1" s="1"/>
  <c r="BT30" i="1" a="1"/>
  <c r="BT30" i="1" s="1"/>
  <c r="BT31" i="1" a="1"/>
  <c r="BT31" i="1" s="1"/>
  <c r="BT26" i="1" a="1"/>
  <c r="BT26" i="1" s="1"/>
  <c r="BT25" i="1" a="1"/>
  <c r="BT25" i="1" s="1"/>
  <c r="BT45" i="1" a="1"/>
  <c r="BT45" i="1" s="1"/>
  <c r="BT28" i="1" a="1"/>
  <c r="BT28" i="1" s="1"/>
  <c r="BT40" i="1" a="1"/>
  <c r="BT40" i="1" s="1"/>
  <c r="BT35" i="1" a="1"/>
  <c r="BT35" i="1" s="1"/>
  <c r="BT34" i="1" a="1"/>
  <c r="BT34" i="1" s="1"/>
  <c r="BT32" i="1" a="1"/>
  <c r="BT32" i="1" s="1"/>
  <c r="BT41" i="1" a="1"/>
  <c r="BT41" i="1" s="1"/>
  <c r="BT38" i="1" a="1"/>
  <c r="BT38" i="1" s="1"/>
  <c r="BT24" i="1" a="1"/>
  <c r="BT24" i="1" s="1"/>
  <c r="BT47" i="1" a="1"/>
  <c r="BT47" i="1" s="1"/>
  <c r="BT44" i="1" a="1"/>
  <c r="BT44" i="1" s="1"/>
  <c r="BT46" i="1" a="1"/>
  <c r="BT46" i="1" s="1"/>
  <c r="BT29" i="1" a="1"/>
  <c r="BT29" i="1" s="1"/>
  <c r="BT33" i="1" a="1"/>
  <c r="BT33" i="1" s="1"/>
  <c r="BX38" i="1" a="1"/>
  <c r="BX38" i="1" s="1"/>
  <c r="BX26" i="1" a="1"/>
  <c r="BX26" i="1" s="1"/>
  <c r="BX25" i="1" a="1"/>
  <c r="BX25" i="1" s="1"/>
  <c r="BX28" i="1" a="1"/>
  <c r="BX28" i="1" s="1"/>
  <c r="BX35" i="1" a="1"/>
  <c r="BX35" i="1" s="1"/>
  <c r="BX27" i="1" a="1"/>
  <c r="BX27" i="1" s="1"/>
  <c r="BX34" i="1" a="1"/>
  <c r="BX34" i="1" s="1"/>
  <c r="BX47" i="1" a="1"/>
  <c r="BX47" i="1" s="1"/>
  <c r="BX29" i="1" a="1"/>
  <c r="BX29" i="1" s="1"/>
  <c r="BX39" i="1" a="1"/>
  <c r="BX39" i="1" s="1"/>
  <c r="BX45" i="1" a="1"/>
  <c r="BX45" i="1" s="1"/>
  <c r="BX41" i="1" a="1"/>
  <c r="BX41" i="1" s="1"/>
  <c r="BX46" i="1" a="1"/>
  <c r="BX46" i="1" s="1"/>
  <c r="BX31" i="1" a="1"/>
  <c r="BX31" i="1" s="1"/>
  <c r="BX44" i="1" a="1"/>
  <c r="BX44" i="1" s="1"/>
  <c r="BX32" i="1" a="1"/>
  <c r="BX32" i="1" s="1"/>
  <c r="BX24" i="1" a="1"/>
  <c r="BX24" i="1" s="1"/>
  <c r="BX33" i="1" a="1"/>
  <c r="BX33" i="1" s="1"/>
  <c r="BX40" i="1" a="1"/>
  <c r="BX40" i="1" s="1"/>
  <c r="BX30" i="1" a="1"/>
  <c r="BX30" i="1" s="1"/>
  <c r="LG29" i="1" a="1"/>
  <c r="LG29" i="1" s="1"/>
  <c r="LG25" i="1" a="1"/>
  <c r="LG25" i="1" s="1"/>
  <c r="LG40" i="1" a="1"/>
  <c r="LG40" i="1" s="1"/>
  <c r="LG26" i="1" a="1"/>
  <c r="LG26" i="1" s="1"/>
  <c r="LG45" i="1" a="1"/>
  <c r="LG45" i="1" s="1"/>
  <c r="LG27" i="1" a="1"/>
  <c r="LG27" i="1" s="1"/>
  <c r="LG34" i="1" a="1"/>
  <c r="LG34" i="1" s="1"/>
  <c r="LG39" i="1" a="1"/>
  <c r="LG39" i="1" s="1"/>
  <c r="LG33" i="1" a="1"/>
  <c r="LG33" i="1" s="1"/>
  <c r="LG28" i="1" a="1"/>
  <c r="LG28" i="1" s="1"/>
  <c r="LG24" i="1" a="1"/>
  <c r="LG24" i="1" s="1"/>
  <c r="LG44" i="1" a="1"/>
  <c r="LG44" i="1" s="1"/>
  <c r="LG41" i="1" a="1"/>
  <c r="LG41" i="1" s="1"/>
  <c r="LG35" i="1" a="1"/>
  <c r="LG35" i="1" s="1"/>
  <c r="LG32" i="1" a="1"/>
  <c r="LG32" i="1" s="1"/>
  <c r="LG47" i="1" a="1"/>
  <c r="LG47" i="1" s="1"/>
  <c r="LG46" i="1" a="1"/>
  <c r="LG46" i="1" s="1"/>
  <c r="LG31" i="1" a="1"/>
  <c r="LG31" i="1" s="1"/>
  <c r="LG30" i="1" a="1"/>
  <c r="LG30" i="1" s="1"/>
  <c r="LG38" i="1" a="1"/>
  <c r="LG38" i="1" s="1"/>
  <c r="KW66" i="1" a="1"/>
  <c r="KW66" i="1" s="1"/>
  <c r="KW67" i="1" a="1"/>
  <c r="KW67" i="1" s="1"/>
  <c r="KW68" i="1" a="1"/>
  <c r="KW68" i="1" s="1"/>
  <c r="KW69" i="1" a="1"/>
  <c r="KW69" i="1" s="1"/>
  <c r="KW70" i="1" a="1"/>
  <c r="KW70" i="1" s="1"/>
  <c r="KW71" i="1" a="1"/>
  <c r="KW71" i="1" s="1"/>
  <c r="KW72" i="1" a="1"/>
  <c r="KW72" i="1" s="1"/>
  <c r="KW73" i="1" a="1"/>
  <c r="KW73" i="1" s="1"/>
  <c r="KW74" i="1" a="1"/>
  <c r="KW74" i="1" s="1"/>
  <c r="KW75" i="1" a="1"/>
  <c r="KW75" i="1" s="1"/>
  <c r="KW76" i="1" a="1"/>
  <c r="KW76" i="1" s="1"/>
  <c r="YZ66" i="1" a="1"/>
  <c r="YZ66" i="1" s="1"/>
  <c r="YZ67" i="1" a="1"/>
  <c r="YZ67" i="1" s="1"/>
  <c r="YZ68" i="1" a="1"/>
  <c r="YZ68" i="1" s="1"/>
  <c r="YZ69" i="1" a="1"/>
  <c r="YZ69" i="1" s="1"/>
  <c r="YZ70" i="1" a="1"/>
  <c r="YZ70" i="1" s="1"/>
  <c r="YZ71" i="1" a="1"/>
  <c r="YZ71" i="1" s="1"/>
  <c r="YZ72" i="1" a="1"/>
  <c r="YZ72" i="1" s="1"/>
  <c r="YZ73" i="1" a="1"/>
  <c r="YZ73" i="1" s="1"/>
  <c r="YZ74" i="1" a="1"/>
  <c r="YZ74" i="1" s="1"/>
  <c r="YZ75" i="1" a="1"/>
  <c r="YZ75" i="1" s="1"/>
  <c r="YZ76" i="1" a="1"/>
  <c r="YZ76" i="1" s="1"/>
  <c r="BI66" i="1" a="1"/>
  <c r="BI66" i="1" s="1"/>
  <c r="BI67" i="1" a="1"/>
  <c r="BI67" i="1" s="1"/>
  <c r="BI68" i="1" a="1"/>
  <c r="BI68" i="1" s="1"/>
  <c r="BI69" i="1" a="1"/>
  <c r="BI69" i="1" s="1"/>
  <c r="BI70" i="1" a="1"/>
  <c r="BI70" i="1" s="1"/>
  <c r="BI71" i="1" a="1"/>
  <c r="BI71" i="1" s="1"/>
  <c r="BI72" i="1" a="1"/>
  <c r="BI72" i="1" s="1"/>
  <c r="BI73" i="1" a="1"/>
  <c r="BI73" i="1" s="1"/>
  <c r="BI74" i="1" a="1"/>
  <c r="BI74" i="1" s="1"/>
  <c r="BI75" i="1" a="1"/>
  <c r="BI75" i="1" s="1"/>
  <c r="BI76" i="1" a="1"/>
  <c r="BI76" i="1" s="1"/>
  <c r="DR66" i="1" a="1"/>
  <c r="DR66" i="1" s="1"/>
  <c r="DR67" i="1" a="1"/>
  <c r="DR67" i="1" s="1"/>
  <c r="DR68" i="1" a="1"/>
  <c r="DR68" i="1" s="1"/>
  <c r="DR69" i="1" a="1"/>
  <c r="DR69" i="1" s="1"/>
  <c r="DR70" i="1" a="1"/>
  <c r="DR70" i="1" s="1"/>
  <c r="DR71" i="1" a="1"/>
  <c r="DR71" i="1" s="1"/>
  <c r="DR72" i="1" a="1"/>
  <c r="DR72" i="1" s="1"/>
  <c r="DR73" i="1" a="1"/>
  <c r="DR73" i="1" s="1"/>
  <c r="DR74" i="1" a="1"/>
  <c r="DR74" i="1" s="1"/>
  <c r="DR75" i="1" a="1"/>
  <c r="DR75" i="1" s="1"/>
  <c r="DR76" i="1" a="1"/>
  <c r="DR76" i="1" s="1"/>
  <c r="YX46" i="1" a="1"/>
  <c r="YX46" i="1" s="1"/>
  <c r="YX27" i="1" a="1"/>
  <c r="YX27" i="1" s="1"/>
  <c r="YX29" i="1" a="1"/>
  <c r="YX29" i="1" s="1"/>
  <c r="YX38" i="1" a="1"/>
  <c r="YX38" i="1" s="1"/>
  <c r="YX24" i="1" a="1"/>
  <c r="YX24" i="1" s="1"/>
  <c r="YX44" i="1" a="1"/>
  <c r="YX44" i="1" s="1"/>
  <c r="YX28" i="1" a="1"/>
  <c r="YX28" i="1" s="1"/>
  <c r="YX31" i="1" a="1"/>
  <c r="YX31" i="1" s="1"/>
  <c r="YX35" i="1" a="1"/>
  <c r="YX35" i="1" s="1"/>
  <c r="YX41" i="1" a="1"/>
  <c r="YX41" i="1" s="1"/>
  <c r="YX45" i="1" a="1"/>
  <c r="YX45" i="1" s="1"/>
  <c r="YX32" i="1" a="1"/>
  <c r="YX32" i="1" s="1"/>
  <c r="YX34" i="1" a="1"/>
  <c r="YX34" i="1" s="1"/>
  <c r="YX33" i="1" a="1"/>
  <c r="YX33" i="1" s="1"/>
  <c r="YX47" i="1" a="1"/>
  <c r="YX47" i="1" s="1"/>
  <c r="YX26" i="1" a="1"/>
  <c r="YX26" i="1" s="1"/>
  <c r="YX39" i="1" a="1"/>
  <c r="YX39" i="1" s="1"/>
  <c r="YX40" i="1" a="1"/>
  <c r="YX40" i="1" s="1"/>
  <c r="YX25" i="1" a="1"/>
  <c r="YX25" i="1" s="1"/>
  <c r="YX30" i="1" a="1"/>
  <c r="YX30" i="1" s="1"/>
  <c r="ZG41" i="1" a="1"/>
  <c r="ZG41" i="1" s="1"/>
  <c r="ZG38" i="1" a="1"/>
  <c r="ZG38" i="1" s="1"/>
  <c r="ZG27" i="1" a="1"/>
  <c r="ZG27" i="1" s="1"/>
  <c r="ZG33" i="1" a="1"/>
  <c r="ZG33" i="1" s="1"/>
  <c r="ZG39" i="1" a="1"/>
  <c r="ZG39" i="1" s="1"/>
  <c r="ZG45" i="1" a="1"/>
  <c r="ZG45" i="1" s="1"/>
  <c r="ZG40" i="1" a="1"/>
  <c r="ZG40" i="1" s="1"/>
  <c r="ZG34" i="1" a="1"/>
  <c r="ZG34" i="1" s="1"/>
  <c r="ZG26" i="1" a="1"/>
  <c r="ZG26" i="1" s="1"/>
  <c r="ZG25" i="1" a="1"/>
  <c r="ZG25" i="1" s="1"/>
  <c r="ZG29" i="1" a="1"/>
  <c r="ZG29" i="1" s="1"/>
  <c r="ZG47" i="1" a="1"/>
  <c r="ZG47" i="1" s="1"/>
  <c r="ZG44" i="1" a="1"/>
  <c r="ZG44" i="1" s="1"/>
  <c r="ZG46" i="1" a="1"/>
  <c r="ZG46" i="1" s="1"/>
  <c r="ZG35" i="1" a="1"/>
  <c r="ZG35" i="1" s="1"/>
  <c r="ZG24" i="1" a="1"/>
  <c r="ZG24" i="1" s="1"/>
  <c r="ZG32" i="1" a="1"/>
  <c r="ZG32" i="1" s="1"/>
  <c r="ZG28" i="1" a="1"/>
  <c r="ZG28" i="1" s="1"/>
  <c r="ZG31" i="1" a="1"/>
  <c r="ZG31" i="1" s="1"/>
  <c r="ZG30" i="1" a="1"/>
  <c r="ZG30" i="1" s="1"/>
  <c r="BP45" i="1" a="1"/>
  <c r="BP45" i="1" s="1"/>
  <c r="BP47" i="1" a="1"/>
  <c r="BP47" i="1" s="1"/>
  <c r="BP28" i="1" a="1"/>
  <c r="BP28" i="1" s="1"/>
  <c r="BP38" i="1" a="1"/>
  <c r="BP38" i="1" s="1"/>
  <c r="BP26" i="1" a="1"/>
  <c r="BP26" i="1" s="1"/>
  <c r="BP31" i="1" a="1"/>
  <c r="BP31" i="1" s="1"/>
  <c r="BP41" i="1" a="1"/>
  <c r="BP41" i="1" s="1"/>
  <c r="BP39" i="1" a="1"/>
  <c r="BP39" i="1" s="1"/>
  <c r="BP32" i="1" a="1"/>
  <c r="BP32" i="1" s="1"/>
  <c r="BP46" i="1" a="1"/>
  <c r="BP46" i="1" s="1"/>
  <c r="BP44" i="1" a="1"/>
  <c r="BP44" i="1" s="1"/>
  <c r="BP40" i="1" a="1"/>
  <c r="BP40" i="1" s="1"/>
  <c r="BP34" i="1" a="1"/>
  <c r="BP34" i="1" s="1"/>
  <c r="BP25" i="1" a="1"/>
  <c r="BP25" i="1" s="1"/>
  <c r="BP29" i="1" a="1"/>
  <c r="BP29" i="1" s="1"/>
  <c r="BP35" i="1" a="1"/>
  <c r="BP35" i="1" s="1"/>
  <c r="BP30" i="1" a="1"/>
  <c r="BP30" i="1" s="1"/>
  <c r="BP33" i="1" a="1"/>
  <c r="BP33" i="1" s="1"/>
  <c r="BP27" i="1" a="1"/>
  <c r="BP27" i="1" s="1"/>
  <c r="BP24" i="1" a="1"/>
  <c r="BP24" i="1" s="1"/>
  <c r="GH32" i="1" a="1"/>
  <c r="GH32" i="1" s="1"/>
  <c r="GH30" i="1" a="1"/>
  <c r="GH30" i="1" s="1"/>
  <c r="GH24" i="1" a="1"/>
  <c r="GH24" i="1" s="1"/>
  <c r="GH31" i="1" a="1"/>
  <c r="GH31" i="1" s="1"/>
  <c r="GH33" i="1" a="1"/>
  <c r="GH33" i="1" s="1"/>
  <c r="GH38" i="1" a="1"/>
  <c r="GH38" i="1" s="1"/>
  <c r="GH28" i="1" a="1"/>
  <c r="GH28" i="1" s="1"/>
  <c r="GH25" i="1" a="1"/>
  <c r="GH25" i="1" s="1"/>
  <c r="GH45" i="1" a="1"/>
  <c r="GH45" i="1" s="1"/>
  <c r="GH39" i="1" a="1"/>
  <c r="GH39" i="1" s="1"/>
  <c r="GH47" i="1" a="1"/>
  <c r="GH47" i="1" s="1"/>
  <c r="GH26" i="1" a="1"/>
  <c r="GH26" i="1" s="1"/>
  <c r="GH40" i="1" a="1"/>
  <c r="GH40" i="1" s="1"/>
  <c r="GH29" i="1" a="1"/>
  <c r="GH29" i="1" s="1"/>
  <c r="GH34" i="1" a="1"/>
  <c r="GH34" i="1" s="1"/>
  <c r="GH27" i="1" a="1"/>
  <c r="GH27" i="1" s="1"/>
  <c r="GH41" i="1" a="1"/>
  <c r="GH41" i="1" s="1"/>
  <c r="GH46" i="1" a="1"/>
  <c r="GH46" i="1" s="1"/>
  <c r="GH35" i="1" a="1"/>
  <c r="GH35" i="1" s="1"/>
  <c r="GH44" i="1" a="1"/>
  <c r="GH44" i="1" s="1"/>
  <c r="JI38" i="1" a="1"/>
  <c r="JI38" i="1" s="1"/>
  <c r="JI33" i="1" a="1"/>
  <c r="JI33" i="1" s="1"/>
  <c r="JI44" i="1" a="1"/>
  <c r="JI44" i="1" s="1"/>
  <c r="JI26" i="1" a="1"/>
  <c r="JI26" i="1" s="1"/>
  <c r="JI35" i="1" a="1"/>
  <c r="JI35" i="1" s="1"/>
  <c r="JI41" i="1" a="1"/>
  <c r="JI41" i="1" s="1"/>
  <c r="JI27" i="1" a="1"/>
  <c r="JI27" i="1" s="1"/>
  <c r="JI30" i="1" a="1"/>
  <c r="JI30" i="1" s="1"/>
  <c r="JI25" i="1" a="1"/>
  <c r="JI25" i="1" s="1"/>
  <c r="JI24" i="1" a="1"/>
  <c r="JI24" i="1" s="1"/>
  <c r="JI32" i="1" a="1"/>
  <c r="JI32" i="1" s="1"/>
  <c r="JI28" i="1" a="1"/>
  <c r="JI28" i="1" s="1"/>
  <c r="JI31" i="1" a="1"/>
  <c r="JI31" i="1" s="1"/>
  <c r="JI34" i="1" a="1"/>
  <c r="JI34" i="1" s="1"/>
  <c r="JI29" i="1" a="1"/>
  <c r="JI29" i="1" s="1"/>
  <c r="JI40" i="1" a="1"/>
  <c r="JI40" i="1" s="1"/>
  <c r="JI39" i="1" a="1"/>
  <c r="JI39" i="1" s="1"/>
  <c r="JI47" i="1" a="1"/>
  <c r="JI47" i="1" s="1"/>
  <c r="YR45" i="1" a="1"/>
  <c r="YR45" i="1" s="1"/>
  <c r="YR40" i="1" a="1"/>
  <c r="YR40" i="1" s="1"/>
  <c r="YR29" i="1" a="1"/>
  <c r="YR29" i="1" s="1"/>
  <c r="YR24" i="1" a="1"/>
  <c r="YR24" i="1" s="1"/>
  <c r="YR39" i="1" a="1"/>
  <c r="YR39" i="1" s="1"/>
  <c r="YR26" i="1" a="1"/>
  <c r="YR26" i="1" s="1"/>
  <c r="YR46" i="1" a="1"/>
  <c r="YR46" i="1" s="1"/>
  <c r="YR28" i="1" a="1"/>
  <c r="YR28" i="1" s="1"/>
  <c r="YR44" i="1" a="1"/>
  <c r="YR44" i="1" s="1"/>
  <c r="YR38" i="1" a="1"/>
  <c r="YR38" i="1" s="1"/>
  <c r="YR35" i="1" a="1"/>
  <c r="YR35" i="1" s="1"/>
  <c r="YR30" i="1" a="1"/>
  <c r="YR30" i="1" s="1"/>
  <c r="YR41" i="1" a="1"/>
  <c r="YR41" i="1" s="1"/>
  <c r="YR32" i="1" a="1"/>
  <c r="YR32" i="1" s="1"/>
  <c r="YR27" i="1" a="1"/>
  <c r="YR27" i="1" s="1"/>
  <c r="YR33" i="1" a="1"/>
  <c r="YR33" i="1" s="1"/>
  <c r="YR31" i="1" a="1"/>
  <c r="YR31" i="1" s="1"/>
  <c r="YR47" i="1" a="1"/>
  <c r="YR47" i="1" s="1"/>
  <c r="YR34" i="1" a="1"/>
  <c r="YR34" i="1" s="1"/>
  <c r="YR25" i="1" a="1"/>
  <c r="YR25" i="1" s="1"/>
  <c r="AAB66" i="1" a="1"/>
  <c r="AAB66" i="1" s="1"/>
  <c r="AAB67" i="1" a="1"/>
  <c r="AAB67" i="1" s="1"/>
  <c r="AAB68" i="1" a="1"/>
  <c r="AAB68" i="1" s="1"/>
  <c r="AAB69" i="1" a="1"/>
  <c r="AAB69" i="1" s="1"/>
  <c r="AAB70" i="1" a="1"/>
  <c r="AAB70" i="1" s="1"/>
  <c r="AAB71" i="1" a="1"/>
  <c r="AAB71" i="1" s="1"/>
  <c r="AAB72" i="1" a="1"/>
  <c r="AAB72" i="1" s="1"/>
  <c r="AAB73" i="1" a="1"/>
  <c r="AAB73" i="1" s="1"/>
  <c r="AAB74" i="1" a="1"/>
  <c r="AAB74" i="1" s="1"/>
  <c r="AAB75" i="1" a="1"/>
  <c r="AAB75" i="1" s="1"/>
  <c r="AAB76" i="1" a="1"/>
  <c r="AAB76" i="1" s="1"/>
  <c r="JR66" i="1" a="1"/>
  <c r="JR66" i="1" s="1"/>
  <c r="JR67" i="1" a="1"/>
  <c r="JR67" i="1" s="1"/>
  <c r="JR68" i="1" a="1"/>
  <c r="JR68" i="1" s="1"/>
  <c r="JR69" i="1" a="1"/>
  <c r="JR69" i="1" s="1"/>
  <c r="JR70" i="1" a="1"/>
  <c r="JR70" i="1" s="1"/>
  <c r="JR71" i="1" a="1"/>
  <c r="JR71" i="1" s="1"/>
  <c r="JR72" i="1" a="1"/>
  <c r="JR72" i="1" s="1"/>
  <c r="JR73" i="1" a="1"/>
  <c r="JR73" i="1" s="1"/>
  <c r="JR74" i="1" a="1"/>
  <c r="JR74" i="1" s="1"/>
  <c r="JR75" i="1" a="1"/>
  <c r="JR75" i="1" s="1"/>
  <c r="JR76" i="1" a="1"/>
  <c r="JR76" i="1" s="1"/>
  <c r="EJ66" i="1" a="1"/>
  <c r="EJ66" i="1" s="1"/>
  <c r="EJ67" i="1" a="1"/>
  <c r="EJ67" i="1" s="1"/>
  <c r="EJ68" i="1" a="1"/>
  <c r="EJ68" i="1" s="1"/>
  <c r="EJ69" i="1" a="1"/>
  <c r="EJ69" i="1" s="1"/>
  <c r="EJ70" i="1" a="1"/>
  <c r="EJ70" i="1" s="1"/>
  <c r="EJ71" i="1" a="1"/>
  <c r="EJ71" i="1" s="1"/>
  <c r="EJ72" i="1" a="1"/>
  <c r="EJ72" i="1" s="1"/>
  <c r="EJ73" i="1" a="1"/>
  <c r="EJ73" i="1" s="1"/>
  <c r="EJ74" i="1" a="1"/>
  <c r="EJ74" i="1" s="1"/>
  <c r="EJ75" i="1" a="1"/>
  <c r="EJ75" i="1" s="1"/>
  <c r="EJ76" i="1" a="1"/>
  <c r="EJ76" i="1" s="1"/>
  <c r="EL26" i="1" a="1"/>
  <c r="EL26" i="1" s="1"/>
  <c r="EL40" i="1" a="1"/>
  <c r="EL40" i="1" s="1"/>
  <c r="EL47" i="1" a="1"/>
  <c r="EL47" i="1" s="1"/>
  <c r="EL35" i="1" a="1"/>
  <c r="EL35" i="1" s="1"/>
  <c r="EL38" i="1" a="1"/>
  <c r="EL38" i="1" s="1"/>
  <c r="EL44" i="1" a="1"/>
  <c r="EL44" i="1" s="1"/>
  <c r="EL30" i="1" a="1"/>
  <c r="EL30" i="1" s="1"/>
  <c r="EL33" i="1" a="1"/>
  <c r="EL33" i="1" s="1"/>
  <c r="EL24" i="1" a="1"/>
  <c r="EL24" i="1" s="1"/>
  <c r="EL41" i="1" a="1"/>
  <c r="EL41" i="1" s="1"/>
  <c r="EL32" i="1" a="1"/>
  <c r="EL32" i="1" s="1"/>
  <c r="EL28" i="1" a="1"/>
  <c r="EL28" i="1" s="1"/>
  <c r="EL25" i="1" a="1"/>
  <c r="EL25" i="1" s="1"/>
  <c r="EL34" i="1" a="1"/>
  <c r="EL34" i="1" s="1"/>
  <c r="EL31" i="1" a="1"/>
  <c r="EL31" i="1" s="1"/>
  <c r="EL29" i="1" a="1"/>
  <c r="EL29" i="1" s="1"/>
  <c r="EL45" i="1" a="1"/>
  <c r="EL45" i="1" s="1"/>
  <c r="EL46" i="1" a="1"/>
  <c r="EL46" i="1" s="1"/>
  <c r="EL27" i="1" a="1"/>
  <c r="EL27" i="1" s="1"/>
  <c r="EL39" i="1" a="1"/>
  <c r="EL39" i="1" s="1"/>
  <c r="J29" i="1" a="1"/>
  <c r="J29" i="1" s="1"/>
  <c r="J30" i="1" a="1"/>
  <c r="J30" i="1" s="1"/>
  <c r="J38" i="1" a="1"/>
  <c r="J38" i="1" s="1"/>
  <c r="J25" i="1" a="1"/>
  <c r="J25" i="1" s="1"/>
  <c r="J33" i="1" a="1"/>
  <c r="J33" i="1" s="1"/>
  <c r="J40" i="1" a="1"/>
  <c r="J40" i="1" s="1"/>
  <c r="J44" i="1" a="1"/>
  <c r="J44" i="1" s="1"/>
  <c r="J45" i="1" a="1"/>
  <c r="J45" i="1" s="1"/>
  <c r="J35" i="1" a="1"/>
  <c r="J35" i="1" s="1"/>
  <c r="J31" i="1" a="1"/>
  <c r="J31" i="1" s="1"/>
  <c r="J47" i="1" a="1"/>
  <c r="J47" i="1" s="1"/>
  <c r="J24" i="1" a="1"/>
  <c r="J24" i="1" s="1"/>
  <c r="J41" i="1" a="1"/>
  <c r="J41" i="1" s="1"/>
  <c r="J27" i="1" a="1"/>
  <c r="J27" i="1" s="1"/>
  <c r="J32" i="1" a="1"/>
  <c r="J32" i="1" s="1"/>
  <c r="J34" i="1" a="1"/>
  <c r="J34" i="1" s="1"/>
  <c r="J46" i="1" a="1"/>
  <c r="J46" i="1" s="1"/>
  <c r="J28" i="1" a="1"/>
  <c r="J28" i="1" s="1"/>
  <c r="J39" i="1" a="1"/>
  <c r="J39" i="1" s="1"/>
  <c r="J26" i="1" a="1"/>
  <c r="J26" i="1" s="1"/>
  <c r="AAM40" i="1" a="1"/>
  <c r="AAM40" i="1" s="1"/>
  <c r="AAM28" i="1" a="1"/>
  <c r="AAM28" i="1" s="1"/>
  <c r="AAM25" i="1" a="1"/>
  <c r="AAM25" i="1" s="1"/>
  <c r="AAM45" i="1" a="1"/>
  <c r="AAM45" i="1" s="1"/>
  <c r="AAM29" i="1" a="1"/>
  <c r="AAM29" i="1" s="1"/>
  <c r="AAM32" i="1" a="1"/>
  <c r="AAM32" i="1" s="1"/>
  <c r="AAM46" i="1" a="1"/>
  <c r="AAM46" i="1" s="1"/>
  <c r="AAM41" i="1" a="1"/>
  <c r="AAM41" i="1" s="1"/>
  <c r="AAM26" i="1" a="1"/>
  <c r="AAM26" i="1" s="1"/>
  <c r="AAM44" i="1" a="1"/>
  <c r="AAM44" i="1" s="1"/>
  <c r="AAM33" i="1" a="1"/>
  <c r="AAM33" i="1" s="1"/>
  <c r="AAM38" i="1" a="1"/>
  <c r="AAM38" i="1" s="1"/>
  <c r="AAM35" i="1" a="1"/>
  <c r="AAM35" i="1" s="1"/>
  <c r="AAM27" i="1" a="1"/>
  <c r="AAM27" i="1" s="1"/>
  <c r="AAM30" i="1" a="1"/>
  <c r="AAM30" i="1" s="1"/>
  <c r="AAM31" i="1" a="1"/>
  <c r="AAM31" i="1" s="1"/>
  <c r="AAM34" i="1" a="1"/>
  <c r="AAM34" i="1" s="1"/>
  <c r="AAM24" i="1" a="1"/>
  <c r="AAM24" i="1" s="1"/>
  <c r="AAM39" i="1" a="1"/>
  <c r="AAM39" i="1" s="1"/>
  <c r="AAM47" i="1" a="1"/>
  <c r="AAM47" i="1" s="1"/>
  <c r="EC35" i="1" a="1"/>
  <c r="EC35" i="1" s="1"/>
  <c r="EC46" i="1" a="1"/>
  <c r="EC46" i="1" s="1"/>
  <c r="EC30" i="1" a="1"/>
  <c r="EC30" i="1" s="1"/>
  <c r="EC24" i="1" a="1"/>
  <c r="EC24" i="1" s="1"/>
  <c r="EC26" i="1" a="1"/>
  <c r="EC26" i="1" s="1"/>
  <c r="EC32" i="1" a="1"/>
  <c r="EC32" i="1" s="1"/>
  <c r="EC41" i="1" a="1"/>
  <c r="EC41" i="1" s="1"/>
  <c r="EC28" i="1" a="1"/>
  <c r="EC28" i="1" s="1"/>
  <c r="EC38" i="1" a="1"/>
  <c r="EC38" i="1" s="1"/>
  <c r="EC31" i="1" a="1"/>
  <c r="EC31" i="1" s="1"/>
  <c r="EC33" i="1" a="1"/>
  <c r="EC33" i="1" s="1"/>
  <c r="EC34" i="1" a="1"/>
  <c r="EC34" i="1" s="1"/>
  <c r="EC25" i="1" a="1"/>
  <c r="EC25" i="1" s="1"/>
  <c r="EC40" i="1" a="1"/>
  <c r="EC40" i="1" s="1"/>
  <c r="EC39" i="1" a="1"/>
  <c r="EC39" i="1" s="1"/>
  <c r="EC47" i="1" a="1"/>
  <c r="EC47" i="1" s="1"/>
  <c r="EC45" i="1" a="1"/>
  <c r="EC45" i="1" s="1"/>
  <c r="EC29" i="1" a="1"/>
  <c r="EC29" i="1" s="1"/>
  <c r="EC44" i="1" a="1"/>
  <c r="EC44" i="1" s="1"/>
  <c r="EC27" i="1" a="1"/>
  <c r="EC27" i="1" s="1"/>
  <c r="KO31" i="1" a="1"/>
  <c r="KO31" i="1" s="1"/>
  <c r="KO38" i="1" a="1"/>
  <c r="KO38" i="1" s="1"/>
  <c r="KO33" i="1" a="1"/>
  <c r="KO33" i="1" s="1"/>
  <c r="KO26" i="1" a="1"/>
  <c r="KO26" i="1" s="1"/>
  <c r="KO40" i="1" a="1"/>
  <c r="KO40" i="1" s="1"/>
  <c r="KO39" i="1" a="1"/>
  <c r="KO39" i="1" s="1"/>
  <c r="KO24" i="1" a="1"/>
  <c r="KO24" i="1" s="1"/>
  <c r="KO34" i="1" a="1"/>
  <c r="KO34" i="1" s="1"/>
  <c r="KO45" i="1" a="1"/>
  <c r="KO45" i="1" s="1"/>
  <c r="KO25" i="1" a="1"/>
  <c r="KO25" i="1" s="1"/>
  <c r="KO28" i="1" a="1"/>
  <c r="KO28" i="1" s="1"/>
  <c r="KO44" i="1" a="1"/>
  <c r="KO44" i="1" s="1"/>
  <c r="KO47" i="1" a="1"/>
  <c r="KO47" i="1" s="1"/>
  <c r="KO35" i="1" a="1"/>
  <c r="KO35" i="1" s="1"/>
  <c r="KO41" i="1" a="1"/>
  <c r="KO41" i="1" s="1"/>
  <c r="KO32" i="1" a="1"/>
  <c r="KO32" i="1" s="1"/>
  <c r="KO29" i="1" a="1"/>
  <c r="KO29" i="1" s="1"/>
  <c r="KO46" i="1" a="1"/>
  <c r="KO46" i="1" s="1"/>
  <c r="KO30" i="1" a="1"/>
  <c r="KO30" i="1" s="1"/>
  <c r="KO27" i="1" a="1"/>
  <c r="KO27" i="1" s="1"/>
  <c r="KS31" i="1" a="1"/>
  <c r="KS31" i="1" s="1"/>
  <c r="KS24" i="1" a="1"/>
  <c r="KS24" i="1" s="1"/>
  <c r="KS33" i="1" a="1"/>
  <c r="KS33" i="1" s="1"/>
  <c r="KS45" i="1" a="1"/>
  <c r="KS45" i="1" s="1"/>
  <c r="KS30" i="1" a="1"/>
  <c r="KS30" i="1" s="1"/>
  <c r="KS39" i="1" a="1"/>
  <c r="KS39" i="1" s="1"/>
  <c r="KS47" i="1" a="1"/>
  <c r="KS47" i="1" s="1"/>
  <c r="KS26" i="1" a="1"/>
  <c r="KS26" i="1" s="1"/>
  <c r="KS40" i="1" a="1"/>
  <c r="KS40" i="1" s="1"/>
  <c r="KS38" i="1" a="1"/>
  <c r="KS38" i="1" s="1"/>
  <c r="KS25" i="1" a="1"/>
  <c r="KS25" i="1" s="1"/>
  <c r="KS35" i="1" a="1"/>
  <c r="KS35" i="1" s="1"/>
  <c r="KS27" i="1" a="1"/>
  <c r="KS27" i="1" s="1"/>
  <c r="KS29" i="1" a="1"/>
  <c r="KS29" i="1" s="1"/>
  <c r="KS34" i="1" a="1"/>
  <c r="KS34" i="1" s="1"/>
  <c r="KS28" i="1" a="1"/>
  <c r="KS28" i="1" s="1"/>
  <c r="KS32" i="1" a="1"/>
  <c r="KS32" i="1" s="1"/>
  <c r="KS44" i="1" a="1"/>
  <c r="KS44" i="1" s="1"/>
  <c r="KS46" i="1" a="1"/>
  <c r="KS46" i="1" s="1"/>
  <c r="KS41" i="1" a="1"/>
  <c r="KS41" i="1" s="1"/>
  <c r="AHD66" i="1" a="1"/>
  <c r="AHD66" i="1" s="1"/>
  <c r="AHD67" i="1" a="1"/>
  <c r="AHD67" i="1" s="1"/>
  <c r="AHD68" i="1" a="1"/>
  <c r="AHD68" i="1" s="1"/>
  <c r="AHD69" i="1" a="1"/>
  <c r="AHD69" i="1" s="1"/>
  <c r="AHD70" i="1" a="1"/>
  <c r="AHD70" i="1" s="1"/>
  <c r="AHD71" i="1" a="1"/>
  <c r="AHD71" i="1" s="1"/>
  <c r="AHD72" i="1" a="1"/>
  <c r="AHD72" i="1" s="1"/>
  <c r="AHD73" i="1" a="1"/>
  <c r="AHD73" i="1" s="1"/>
  <c r="AHD74" i="1" a="1"/>
  <c r="AHD74" i="1" s="1"/>
  <c r="AHD75" i="1" a="1"/>
  <c r="AHD75" i="1" s="1"/>
  <c r="AHD76" i="1" a="1"/>
  <c r="AHD76" i="1" s="1"/>
  <c r="AAZ66" i="1" a="1"/>
  <c r="AAZ66" i="1" s="1"/>
  <c r="AAZ67" i="1" a="1"/>
  <c r="AAZ67" i="1" s="1"/>
  <c r="AAZ68" i="1" a="1"/>
  <c r="AAZ68" i="1" s="1"/>
  <c r="AAZ69" i="1" a="1"/>
  <c r="AAZ69" i="1" s="1"/>
  <c r="AAZ70" i="1" a="1"/>
  <c r="AAZ70" i="1" s="1"/>
  <c r="AAZ71" i="1" a="1"/>
  <c r="AAZ71" i="1" s="1"/>
  <c r="AAZ72" i="1" a="1"/>
  <c r="AAZ72" i="1" s="1"/>
  <c r="AAZ73" i="1" a="1"/>
  <c r="AAZ73" i="1" s="1"/>
  <c r="AAZ74" i="1" a="1"/>
  <c r="AAZ74" i="1" s="1"/>
  <c r="AAZ75" i="1" a="1"/>
  <c r="AAZ75" i="1" s="1"/>
  <c r="AAZ76" i="1" a="1"/>
  <c r="AAZ76" i="1" s="1"/>
  <c r="ADA66" i="1" a="1"/>
  <c r="ADA66" i="1" s="1"/>
  <c r="ADA67" i="1" a="1"/>
  <c r="ADA67" i="1" s="1"/>
  <c r="ADA68" i="1" a="1"/>
  <c r="ADA68" i="1" s="1"/>
  <c r="ADA69" i="1" a="1"/>
  <c r="ADA69" i="1" s="1"/>
  <c r="ADA70" i="1" a="1"/>
  <c r="ADA70" i="1" s="1"/>
  <c r="ADA71" i="1" a="1"/>
  <c r="ADA71" i="1" s="1"/>
  <c r="ADA72" i="1" a="1"/>
  <c r="ADA72" i="1" s="1"/>
  <c r="ADA73" i="1" a="1"/>
  <c r="ADA73" i="1" s="1"/>
  <c r="ADA74" i="1" a="1"/>
  <c r="ADA74" i="1" s="1"/>
  <c r="ADA75" i="1" a="1"/>
  <c r="ADA75" i="1" s="1"/>
  <c r="ADA76" i="1" a="1"/>
  <c r="ADA76" i="1" s="1"/>
  <c r="CX66" i="1" a="1"/>
  <c r="CX66" i="1" s="1"/>
  <c r="CX67" i="1" a="1"/>
  <c r="CX67" i="1" s="1"/>
  <c r="CX68" i="1" a="1"/>
  <c r="CX68" i="1" s="1"/>
  <c r="CX69" i="1" a="1"/>
  <c r="CX69" i="1" s="1"/>
  <c r="CX70" i="1" a="1"/>
  <c r="CX70" i="1" s="1"/>
  <c r="CX71" i="1" a="1"/>
  <c r="CX71" i="1" s="1"/>
  <c r="CX72" i="1" a="1"/>
  <c r="CX72" i="1" s="1"/>
  <c r="CX73" i="1" a="1"/>
  <c r="CX73" i="1" s="1"/>
  <c r="CX74" i="1" a="1"/>
  <c r="CX74" i="1" s="1"/>
  <c r="CX75" i="1" a="1"/>
  <c r="CX75" i="1" s="1"/>
  <c r="CX76" i="1" a="1"/>
  <c r="CX76" i="1" s="1"/>
  <c r="DP41" i="1" a="1"/>
  <c r="DP41" i="1" s="1"/>
  <c r="DP24" i="1" a="1"/>
  <c r="DP24" i="1" s="1"/>
  <c r="DP46" i="1" a="1"/>
  <c r="DP46" i="1" s="1"/>
  <c r="DP34" i="1" a="1"/>
  <c r="DP34" i="1" s="1"/>
  <c r="DP28" i="1" a="1"/>
  <c r="DP28" i="1" s="1"/>
  <c r="DP32" i="1" a="1"/>
  <c r="DP32" i="1" s="1"/>
  <c r="DP40" i="1" a="1"/>
  <c r="DP40" i="1" s="1"/>
  <c r="DP44" i="1" a="1"/>
  <c r="DP44" i="1" s="1"/>
  <c r="DP38" i="1" a="1"/>
  <c r="DP38" i="1" s="1"/>
  <c r="DP45" i="1" a="1"/>
  <c r="DP45" i="1" s="1"/>
  <c r="DP39" i="1" a="1"/>
  <c r="DP39" i="1" s="1"/>
  <c r="DP26" i="1" a="1"/>
  <c r="DP26" i="1" s="1"/>
  <c r="DP47" i="1" a="1"/>
  <c r="DP47" i="1" s="1"/>
  <c r="DP30" i="1" a="1"/>
  <c r="DP30" i="1" s="1"/>
  <c r="DP35" i="1" a="1"/>
  <c r="DP35" i="1" s="1"/>
  <c r="DP25" i="1" a="1"/>
  <c r="DP25" i="1" s="1"/>
  <c r="DP33" i="1" a="1"/>
  <c r="DP33" i="1" s="1"/>
  <c r="DP27" i="1" a="1"/>
  <c r="DP27" i="1" s="1"/>
  <c r="DP29" i="1" a="1"/>
  <c r="DP29" i="1" s="1"/>
  <c r="DP31" i="1" a="1"/>
  <c r="DP31" i="1" s="1"/>
  <c r="ACF28" i="1" a="1"/>
  <c r="ACF28" i="1" s="1"/>
  <c r="ACF33" i="1" a="1"/>
  <c r="ACF33" i="1" s="1"/>
  <c r="ACF38" i="1" a="1"/>
  <c r="ACF38" i="1" s="1"/>
  <c r="ACF39" i="1" a="1"/>
  <c r="ACF39" i="1" s="1"/>
  <c r="ACF26" i="1" a="1"/>
  <c r="ACF26" i="1" s="1"/>
  <c r="ACF40" i="1" a="1"/>
  <c r="ACF40" i="1" s="1"/>
  <c r="ACF44" i="1" a="1"/>
  <c r="ACF44" i="1" s="1"/>
  <c r="ACF46" i="1" a="1"/>
  <c r="ACF46" i="1" s="1"/>
  <c r="ACF45" i="1" a="1"/>
  <c r="ACF45" i="1" s="1"/>
  <c r="ACF35" i="1" a="1"/>
  <c r="ACF35" i="1" s="1"/>
  <c r="ACF30" i="1" a="1"/>
  <c r="ACF30" i="1" s="1"/>
  <c r="ACF29" i="1" a="1"/>
  <c r="ACF29" i="1" s="1"/>
  <c r="ACF47" i="1" a="1"/>
  <c r="ACF47" i="1" s="1"/>
  <c r="ACF25" i="1" a="1"/>
  <c r="ACF25" i="1" s="1"/>
  <c r="ACF27" i="1" a="1"/>
  <c r="ACF27" i="1" s="1"/>
  <c r="ACF24" i="1" a="1"/>
  <c r="ACF24" i="1" s="1"/>
  <c r="ACF32" i="1" a="1"/>
  <c r="ACF32" i="1" s="1"/>
  <c r="ACF31" i="1" a="1"/>
  <c r="ACF31" i="1" s="1"/>
  <c r="ACF34" i="1" a="1"/>
  <c r="ACF34" i="1" s="1"/>
  <c r="ACF41" i="1" a="1"/>
  <c r="ACF41" i="1" s="1"/>
  <c r="KJ26" i="1" a="1"/>
  <c r="KJ26" i="1" s="1"/>
  <c r="KJ46" i="1" a="1"/>
  <c r="KJ46" i="1" s="1"/>
  <c r="KJ41" i="1" a="1"/>
  <c r="KJ41" i="1" s="1"/>
  <c r="KJ31" i="1" a="1"/>
  <c r="KJ31" i="1" s="1"/>
  <c r="KJ27" i="1" a="1"/>
  <c r="KJ27" i="1" s="1"/>
  <c r="KJ32" i="1" a="1"/>
  <c r="KJ32" i="1" s="1"/>
  <c r="KJ35" i="1" a="1"/>
  <c r="KJ35" i="1" s="1"/>
  <c r="KJ44" i="1" a="1"/>
  <c r="KJ44" i="1" s="1"/>
  <c r="KJ39" i="1" a="1"/>
  <c r="KJ39" i="1" s="1"/>
  <c r="KJ30" i="1" a="1"/>
  <c r="KJ30" i="1" s="1"/>
  <c r="KJ45" i="1" a="1"/>
  <c r="KJ45" i="1" s="1"/>
  <c r="KJ33" i="1" a="1"/>
  <c r="KJ33" i="1" s="1"/>
  <c r="KJ38" i="1" a="1"/>
  <c r="KJ38" i="1" s="1"/>
  <c r="KJ25" i="1" a="1"/>
  <c r="KJ25" i="1" s="1"/>
  <c r="KJ40" i="1" a="1"/>
  <c r="KJ40" i="1" s="1"/>
  <c r="KJ47" i="1" a="1"/>
  <c r="KJ47" i="1" s="1"/>
  <c r="KJ29" i="1" a="1"/>
  <c r="KJ29" i="1" s="1"/>
  <c r="KJ34" i="1" a="1"/>
  <c r="KJ34" i="1" s="1"/>
  <c r="KJ24" i="1" a="1"/>
  <c r="KJ24" i="1" s="1"/>
  <c r="KJ28" i="1" a="1"/>
  <c r="KJ28" i="1" s="1"/>
  <c r="LC28" i="1" a="1"/>
  <c r="LC28" i="1" s="1"/>
  <c r="LC27" i="1" a="1"/>
  <c r="LC27" i="1" s="1"/>
  <c r="LC31" i="1" a="1"/>
  <c r="LC31" i="1" s="1"/>
  <c r="LC33" i="1" a="1"/>
  <c r="LC33" i="1" s="1"/>
  <c r="LC30" i="1" a="1"/>
  <c r="LC30" i="1" s="1"/>
  <c r="LC38" i="1" a="1"/>
  <c r="LC38" i="1" s="1"/>
  <c r="LC39" i="1" a="1"/>
  <c r="LC39" i="1" s="1"/>
  <c r="LC45" i="1" a="1"/>
  <c r="LC45" i="1" s="1"/>
  <c r="LC26" i="1" a="1"/>
  <c r="LC26" i="1" s="1"/>
  <c r="LC25" i="1" a="1"/>
  <c r="LC25" i="1" s="1"/>
  <c r="LC40" i="1" a="1"/>
  <c r="LC40" i="1" s="1"/>
  <c r="LC29" i="1" a="1"/>
  <c r="LC29" i="1" s="1"/>
  <c r="LC35" i="1" a="1"/>
  <c r="LC35" i="1" s="1"/>
  <c r="LC47" i="1" a="1"/>
  <c r="LC47" i="1" s="1"/>
  <c r="LC34" i="1" a="1"/>
  <c r="LC34" i="1" s="1"/>
  <c r="LC41" i="1" a="1"/>
  <c r="LC41" i="1" s="1"/>
  <c r="LC24" i="1" a="1"/>
  <c r="LC24" i="1" s="1"/>
  <c r="LC32" i="1" a="1"/>
  <c r="LC32" i="1" s="1"/>
  <c r="LC46" i="1" a="1"/>
  <c r="LC46" i="1" s="1"/>
  <c r="LC44" i="1" a="1"/>
  <c r="LC44" i="1" s="1"/>
  <c r="S27" i="1" a="1"/>
  <c r="S27" i="1" s="1"/>
  <c r="S34" i="1" a="1"/>
  <c r="S34" i="1" s="1"/>
  <c r="S38" i="1" a="1"/>
  <c r="S38" i="1" s="1"/>
  <c r="S39" i="1" a="1"/>
  <c r="S39" i="1" s="1"/>
  <c r="S26" i="1" a="1"/>
  <c r="S26" i="1" s="1"/>
  <c r="S45" i="1" a="1"/>
  <c r="S45" i="1" s="1"/>
  <c r="S40" i="1" a="1"/>
  <c r="S40" i="1" s="1"/>
  <c r="S24" i="1" a="1"/>
  <c r="S24" i="1" s="1"/>
  <c r="S41" i="1" a="1"/>
  <c r="S41" i="1" s="1"/>
  <c r="S29" i="1" a="1"/>
  <c r="S29" i="1" s="1"/>
  <c r="S25" i="1" a="1"/>
  <c r="S25" i="1" s="1"/>
  <c r="S47" i="1" a="1"/>
  <c r="S47" i="1" s="1"/>
  <c r="S44" i="1" a="1"/>
  <c r="S44" i="1" s="1"/>
  <c r="S28" i="1" a="1"/>
  <c r="S28" i="1" s="1"/>
  <c r="S32" i="1" a="1"/>
  <c r="S32" i="1" s="1"/>
  <c r="S35" i="1" a="1"/>
  <c r="S35" i="1" s="1"/>
  <c r="S30" i="1" a="1"/>
  <c r="S30" i="1" s="1"/>
  <c r="S46" i="1" a="1"/>
  <c r="S46" i="1" s="1"/>
  <c r="S31" i="1" a="1"/>
  <c r="S31" i="1" s="1"/>
  <c r="S33" i="1" a="1"/>
  <c r="S33" i="1" s="1"/>
  <c r="JV66" i="1" a="1"/>
  <c r="JV66" i="1" s="1"/>
  <c r="JV67" i="1" a="1"/>
  <c r="JV67" i="1" s="1"/>
  <c r="JV68" i="1" a="1"/>
  <c r="JV68" i="1" s="1"/>
  <c r="JV69" i="1" a="1"/>
  <c r="JV69" i="1" s="1"/>
  <c r="JV70" i="1" a="1"/>
  <c r="JV70" i="1" s="1"/>
  <c r="JV71" i="1" a="1"/>
  <c r="JV71" i="1" s="1"/>
  <c r="JV72" i="1" a="1"/>
  <c r="JV72" i="1" s="1"/>
  <c r="JV73" i="1" a="1"/>
  <c r="JV73" i="1" s="1"/>
  <c r="JV74" i="1" a="1"/>
  <c r="JV74" i="1" s="1"/>
  <c r="JV75" i="1" a="1"/>
  <c r="JV75" i="1" s="1"/>
  <c r="JV76" i="1" a="1"/>
  <c r="JV76" i="1" s="1"/>
  <c r="JY66" i="1" a="1"/>
  <c r="JY66" i="1" s="1"/>
  <c r="JY67" i="1" a="1"/>
  <c r="JY67" i="1" s="1"/>
  <c r="JY68" i="1" a="1"/>
  <c r="JY68" i="1" s="1"/>
  <c r="JY69" i="1" a="1"/>
  <c r="JY69" i="1" s="1"/>
  <c r="JY70" i="1" a="1"/>
  <c r="JY70" i="1" s="1"/>
  <c r="JY71" i="1" a="1"/>
  <c r="JY71" i="1" s="1"/>
  <c r="JY72" i="1" a="1"/>
  <c r="JY72" i="1" s="1"/>
  <c r="JY73" i="1" a="1"/>
  <c r="JY73" i="1" s="1"/>
  <c r="JY74" i="1" a="1"/>
  <c r="JY74" i="1" s="1"/>
  <c r="JY75" i="1" a="1"/>
  <c r="JY75" i="1" s="1"/>
  <c r="JY76" i="1" a="1"/>
  <c r="JY76" i="1" s="1"/>
  <c r="EK66" i="1" a="1"/>
  <c r="EK66" i="1" s="1"/>
  <c r="EK67" i="1" a="1"/>
  <c r="EK67" i="1" s="1"/>
  <c r="EK68" i="1" a="1"/>
  <c r="EK68" i="1" s="1"/>
  <c r="EK69" i="1" a="1"/>
  <c r="EK69" i="1" s="1"/>
  <c r="EK70" i="1" a="1"/>
  <c r="EK70" i="1" s="1"/>
  <c r="EK71" i="1" a="1"/>
  <c r="EK71" i="1" s="1"/>
  <c r="EK72" i="1" a="1"/>
  <c r="EK72" i="1" s="1"/>
  <c r="EK73" i="1" a="1"/>
  <c r="EK73" i="1" s="1"/>
  <c r="EK74" i="1" a="1"/>
  <c r="EK74" i="1" s="1"/>
  <c r="EK75" i="1" a="1"/>
  <c r="EK75" i="1" s="1"/>
  <c r="EK76" i="1" a="1"/>
  <c r="EK76" i="1" s="1"/>
  <c r="JX30" i="1" a="1"/>
  <c r="JX30" i="1" s="1"/>
  <c r="JX39" i="1" a="1"/>
  <c r="JX39" i="1" s="1"/>
  <c r="JX29" i="1" a="1"/>
  <c r="JX29" i="1" s="1"/>
  <c r="JX41" i="1" a="1"/>
  <c r="JX41" i="1" s="1"/>
  <c r="JX26" i="1" a="1"/>
  <c r="JX26" i="1" s="1"/>
  <c r="JX47" i="1" a="1"/>
  <c r="JX47" i="1" s="1"/>
  <c r="JX40" i="1" a="1"/>
  <c r="JX40" i="1" s="1"/>
  <c r="JX31" i="1" a="1"/>
  <c r="JX31" i="1" s="1"/>
  <c r="JX25" i="1" a="1"/>
  <c r="JX25" i="1" s="1"/>
  <c r="JX27" i="1" a="1"/>
  <c r="JX27" i="1" s="1"/>
  <c r="JX32" i="1" a="1"/>
  <c r="JX32" i="1" s="1"/>
  <c r="JX34" i="1" a="1"/>
  <c r="JX34" i="1" s="1"/>
  <c r="JX38" i="1" a="1"/>
  <c r="JX38" i="1" s="1"/>
  <c r="JX35" i="1" a="1"/>
  <c r="JX35" i="1" s="1"/>
  <c r="JX44" i="1" a="1"/>
  <c r="JX44" i="1" s="1"/>
  <c r="JX33" i="1" a="1"/>
  <c r="JX33" i="1" s="1"/>
  <c r="JX28" i="1" a="1"/>
  <c r="JX28" i="1" s="1"/>
  <c r="JX24" i="1" a="1"/>
  <c r="JX24" i="1" s="1"/>
  <c r="L29" i="1" a="1"/>
  <c r="L29" i="1" s="1"/>
  <c r="GW29" i="1" s="1" a="1"/>
  <c r="GW29" i="1" s="1"/>
  <c r="L34" i="1" a="1"/>
  <c r="L34" i="1" s="1"/>
  <c r="GW34" i="1" s="1" a="1"/>
  <c r="GW34" i="1" s="1"/>
  <c r="L41" i="1" a="1"/>
  <c r="L41" i="1" s="1"/>
  <c r="GW41" i="1" s="1" a="1"/>
  <c r="GW41" i="1" s="1"/>
  <c r="L31" i="1" a="1"/>
  <c r="L31" i="1" s="1"/>
  <c r="GW31" i="1" s="1" a="1"/>
  <c r="GW31" i="1" s="1"/>
  <c r="L33" i="1" a="1"/>
  <c r="L33" i="1" s="1"/>
  <c r="GW33" i="1" s="1" a="1"/>
  <c r="GW33" i="1" s="1"/>
  <c r="L45" i="1" a="1"/>
  <c r="L45" i="1" s="1"/>
  <c r="GW45" i="1" s="1" a="1"/>
  <c r="GW45" i="1" s="1"/>
  <c r="L44" i="1" a="1"/>
  <c r="L44" i="1" s="1"/>
  <c r="GW44" i="1" s="1" a="1"/>
  <c r="GW44" i="1" s="1"/>
  <c r="L46" i="1" a="1"/>
  <c r="L46" i="1" s="1"/>
  <c r="GW46" i="1" s="1" a="1"/>
  <c r="GW46" i="1" s="1"/>
  <c r="L47" i="1" a="1"/>
  <c r="L47" i="1" s="1"/>
  <c r="GW47" i="1" s="1" a="1"/>
  <c r="GW47" i="1" s="1"/>
  <c r="L35" i="1" a="1"/>
  <c r="L35" i="1" s="1"/>
  <c r="GW35" i="1" s="1" a="1"/>
  <c r="GW35" i="1" s="1"/>
  <c r="L28" i="1" a="1"/>
  <c r="L28" i="1" s="1"/>
  <c r="GW28" i="1" s="1" a="1"/>
  <c r="GW28" i="1" s="1"/>
  <c r="L30" i="1" a="1"/>
  <c r="L30" i="1" s="1"/>
  <c r="GW30" i="1" s="1" a="1"/>
  <c r="GW30" i="1" s="1"/>
  <c r="L38" i="1" a="1"/>
  <c r="L38" i="1" s="1"/>
  <c r="GW38" i="1" s="1" a="1"/>
  <c r="GW38" i="1" s="1"/>
  <c r="L27" i="1" a="1"/>
  <c r="L27" i="1" s="1"/>
  <c r="GW27" i="1" s="1" a="1"/>
  <c r="GW27" i="1" s="1"/>
  <c r="L40" i="1" a="1"/>
  <c r="L40" i="1" s="1"/>
  <c r="GW40" i="1" s="1" a="1"/>
  <c r="GW40" i="1" s="1"/>
  <c r="L39" i="1" a="1"/>
  <c r="L39" i="1" s="1"/>
  <c r="GW39" i="1" s="1" a="1"/>
  <c r="GW39" i="1" s="1"/>
  <c r="L32" i="1" a="1"/>
  <c r="L32" i="1" s="1"/>
  <c r="GW32" i="1" s="1" a="1"/>
  <c r="GW32" i="1" s="1"/>
  <c r="YJ32" i="1" a="1"/>
  <c r="YJ32" i="1" s="1"/>
  <c r="YJ35" i="1" a="1"/>
  <c r="YJ35" i="1" s="1"/>
  <c r="YJ31" i="1" a="1"/>
  <c r="YJ31" i="1" s="1"/>
  <c r="YJ28" i="1" a="1"/>
  <c r="YJ28" i="1" s="1"/>
  <c r="YJ33" i="1" a="1"/>
  <c r="YJ33" i="1" s="1"/>
  <c r="YJ25" i="1" a="1"/>
  <c r="YJ25" i="1" s="1"/>
  <c r="YJ26" i="1" a="1"/>
  <c r="YJ26" i="1" s="1"/>
  <c r="YJ38" i="1" a="1"/>
  <c r="YJ38" i="1" s="1"/>
  <c r="YJ45" i="1" a="1"/>
  <c r="YJ45" i="1" s="1"/>
  <c r="YJ39" i="1" a="1"/>
  <c r="YJ39" i="1" s="1"/>
  <c r="YJ40" i="1" a="1"/>
  <c r="YJ40" i="1" s="1"/>
  <c r="YJ46" i="1" a="1"/>
  <c r="YJ46" i="1" s="1"/>
  <c r="YJ29" i="1" a="1"/>
  <c r="YJ29" i="1" s="1"/>
  <c r="YJ44" i="1" a="1"/>
  <c r="YJ44" i="1" s="1"/>
  <c r="YJ34" i="1" a="1"/>
  <c r="YJ34" i="1" s="1"/>
  <c r="YJ47" i="1" a="1"/>
  <c r="YJ47" i="1" s="1"/>
  <c r="YJ30" i="1" a="1"/>
  <c r="YJ30" i="1" s="1"/>
  <c r="YJ27" i="1" a="1"/>
  <c r="YJ27" i="1" s="1"/>
  <c r="YJ24" i="1" a="1"/>
  <c r="YJ24" i="1" s="1"/>
  <c r="YJ41" i="1" a="1"/>
  <c r="YJ41" i="1" s="1"/>
  <c r="YN33" i="1" a="1"/>
  <c r="YN33" i="1" s="1"/>
  <c r="YN31" i="1" a="1"/>
  <c r="YN31" i="1" s="1"/>
  <c r="YN30" i="1" a="1"/>
  <c r="YN30" i="1" s="1"/>
  <c r="YN27" i="1" a="1"/>
  <c r="YN27" i="1" s="1"/>
  <c r="YN38" i="1" a="1"/>
  <c r="YN38" i="1" s="1"/>
  <c r="YN41" i="1" a="1"/>
  <c r="YN41" i="1" s="1"/>
  <c r="YN25" i="1" a="1"/>
  <c r="YN25" i="1" s="1"/>
  <c r="YN39" i="1" a="1"/>
  <c r="YN39" i="1" s="1"/>
  <c r="YN26" i="1" a="1"/>
  <c r="YN26" i="1" s="1"/>
  <c r="YN47" i="1" a="1"/>
  <c r="YN47" i="1" s="1"/>
  <c r="YN34" i="1" a="1"/>
  <c r="YN34" i="1" s="1"/>
  <c r="YN24" i="1" a="1"/>
  <c r="YN24" i="1" s="1"/>
  <c r="YN28" i="1" a="1"/>
  <c r="YN28" i="1" s="1"/>
  <c r="YN29" i="1" a="1"/>
  <c r="YN29" i="1" s="1"/>
  <c r="YN45" i="1" a="1"/>
  <c r="YN45" i="1" s="1"/>
  <c r="YN40" i="1" a="1"/>
  <c r="YN40" i="1" s="1"/>
  <c r="YN32" i="1" a="1"/>
  <c r="YN32" i="1" s="1"/>
  <c r="YN44" i="1" a="1"/>
  <c r="YN44" i="1" s="1"/>
  <c r="YN35" i="1" a="1"/>
  <c r="YN35" i="1" s="1"/>
  <c r="YN46" i="1" a="1"/>
  <c r="YN46" i="1" s="1"/>
  <c r="CC31" i="1" a="1"/>
  <c r="CC31" i="1" s="1"/>
  <c r="CC38" i="1" a="1"/>
  <c r="CC38" i="1" s="1"/>
  <c r="CC32" i="1" a="1"/>
  <c r="CC32" i="1" s="1"/>
  <c r="CC33" i="1" a="1"/>
  <c r="CC33" i="1" s="1"/>
  <c r="CC39" i="1" a="1"/>
  <c r="CC39" i="1" s="1"/>
  <c r="CC47" i="1" a="1"/>
  <c r="CC47" i="1" s="1"/>
  <c r="CC26" i="1" a="1"/>
  <c r="CC26" i="1" s="1"/>
  <c r="CC24" i="1" a="1"/>
  <c r="CC24" i="1" s="1"/>
  <c r="CC28" i="1" a="1"/>
  <c r="CC28" i="1" s="1"/>
  <c r="CC45" i="1" a="1"/>
  <c r="CC45" i="1" s="1"/>
  <c r="CC40" i="1" a="1"/>
  <c r="CC40" i="1" s="1"/>
  <c r="CC29" i="1" a="1"/>
  <c r="CC29" i="1" s="1"/>
  <c r="CC30" i="1" a="1"/>
  <c r="CC30" i="1" s="1"/>
  <c r="CC34" i="1" a="1"/>
  <c r="CC34" i="1" s="1"/>
  <c r="CC25" i="1" a="1"/>
  <c r="CC25" i="1" s="1"/>
  <c r="CC44" i="1" a="1"/>
  <c r="CC44" i="1" s="1"/>
  <c r="CC35" i="1" a="1"/>
  <c r="CC35" i="1" s="1"/>
  <c r="CC46" i="1" a="1"/>
  <c r="CC46" i="1" s="1"/>
  <c r="CC41" i="1" a="1"/>
  <c r="CC41" i="1" s="1"/>
  <c r="CC27" i="1" a="1"/>
  <c r="CC27" i="1" s="1"/>
  <c r="KB66" i="1" a="1"/>
  <c r="KB66" i="1" s="1"/>
  <c r="KB67" i="1" a="1"/>
  <c r="KB67" i="1" s="1"/>
  <c r="KB68" i="1" a="1"/>
  <c r="KB68" i="1" s="1"/>
  <c r="KB69" i="1" a="1"/>
  <c r="KB69" i="1" s="1"/>
  <c r="KB70" i="1" a="1"/>
  <c r="KB70" i="1" s="1"/>
  <c r="KB71" i="1" a="1"/>
  <c r="KB71" i="1" s="1"/>
  <c r="KB72" i="1" a="1"/>
  <c r="KB72" i="1" s="1"/>
  <c r="KB73" i="1" a="1"/>
  <c r="KB73" i="1" s="1"/>
  <c r="KB74" i="1" a="1"/>
  <c r="KB74" i="1" s="1"/>
  <c r="KB75" i="1" a="1"/>
  <c r="KB75" i="1" s="1"/>
  <c r="KB76" i="1" a="1"/>
  <c r="KB76" i="1" s="1"/>
  <c r="ZW66" i="1" a="1"/>
  <c r="ZW66" i="1" s="1"/>
  <c r="ZW67" i="1" a="1"/>
  <c r="ZW67" i="1" s="1"/>
  <c r="ZW68" i="1" a="1"/>
  <c r="ZW68" i="1" s="1"/>
  <c r="ZW69" i="1" a="1"/>
  <c r="ZW69" i="1" s="1"/>
  <c r="ZW70" i="1" a="1"/>
  <c r="ZW70" i="1" s="1"/>
  <c r="ZW71" i="1" a="1"/>
  <c r="ZW71" i="1" s="1"/>
  <c r="ZW72" i="1" a="1"/>
  <c r="ZW72" i="1" s="1"/>
  <c r="ZW73" i="1" a="1"/>
  <c r="ZW73" i="1" s="1"/>
  <c r="ZW74" i="1" a="1"/>
  <c r="ZW74" i="1" s="1"/>
  <c r="ZW75" i="1" a="1"/>
  <c r="ZW75" i="1" s="1"/>
  <c r="ZW76" i="1" a="1"/>
  <c r="ZW76" i="1" s="1"/>
  <c r="CR66" i="1" a="1"/>
  <c r="CR66" i="1" s="1"/>
  <c r="CR67" i="1" a="1"/>
  <c r="CR67" i="1" s="1"/>
  <c r="CR68" i="1" a="1"/>
  <c r="CR68" i="1" s="1"/>
  <c r="CR69" i="1" a="1"/>
  <c r="CR69" i="1" s="1"/>
  <c r="CR70" i="1" a="1"/>
  <c r="CR70" i="1" s="1"/>
  <c r="CR71" i="1" a="1"/>
  <c r="CR71" i="1" s="1"/>
  <c r="CR72" i="1" a="1"/>
  <c r="CR72" i="1" s="1"/>
  <c r="CR73" i="1" a="1"/>
  <c r="CR73" i="1" s="1"/>
  <c r="CR74" i="1" a="1"/>
  <c r="CR74" i="1" s="1"/>
  <c r="CR75" i="1" a="1"/>
  <c r="CR75" i="1" s="1"/>
  <c r="CR76" i="1" a="1"/>
  <c r="CR76" i="1" s="1"/>
  <c r="DB66" i="1" a="1"/>
  <c r="DB66" i="1" s="1"/>
  <c r="DB67" i="1" a="1"/>
  <c r="DB67" i="1" s="1"/>
  <c r="DB68" i="1" a="1"/>
  <c r="DB68" i="1" s="1"/>
  <c r="DB69" i="1" a="1"/>
  <c r="DB69" i="1" s="1"/>
  <c r="DB70" i="1" a="1"/>
  <c r="DB70" i="1" s="1"/>
  <c r="DB71" i="1" a="1"/>
  <c r="DB71" i="1" s="1"/>
  <c r="DB72" i="1" a="1"/>
  <c r="DB72" i="1" s="1"/>
  <c r="DB73" i="1" a="1"/>
  <c r="DB73" i="1" s="1"/>
  <c r="DB74" i="1" a="1"/>
  <c r="DB74" i="1" s="1"/>
  <c r="DB75" i="1" a="1"/>
  <c r="DB75" i="1" s="1"/>
  <c r="DB76" i="1" a="1"/>
  <c r="DB76" i="1" s="1"/>
  <c r="EL66" i="1" a="1"/>
  <c r="EL66" i="1" s="1"/>
  <c r="EL67" i="1" a="1"/>
  <c r="EL67" i="1" s="1"/>
  <c r="EL68" i="1" a="1"/>
  <c r="EL68" i="1" s="1"/>
  <c r="EL69" i="1" a="1"/>
  <c r="EL69" i="1" s="1"/>
  <c r="EL70" i="1" a="1"/>
  <c r="EL70" i="1" s="1"/>
  <c r="EL71" i="1" a="1"/>
  <c r="EL71" i="1" s="1"/>
  <c r="EL72" i="1" a="1"/>
  <c r="EL72" i="1" s="1"/>
  <c r="EL73" i="1" a="1"/>
  <c r="EL73" i="1" s="1"/>
  <c r="EL74" i="1" a="1"/>
  <c r="EL74" i="1" s="1"/>
  <c r="EL75" i="1" a="1"/>
  <c r="EL75" i="1" s="1"/>
  <c r="EL76" i="1" a="1"/>
  <c r="EL76" i="1" s="1"/>
  <c r="JT39" i="1" a="1"/>
  <c r="JT39" i="1" s="1"/>
  <c r="JT26" i="1" a="1"/>
  <c r="JT26" i="1" s="1"/>
  <c r="JT44" i="1" a="1"/>
  <c r="JT44" i="1" s="1"/>
  <c r="JT35" i="1" a="1"/>
  <c r="JT35" i="1" s="1"/>
  <c r="JT38" i="1" a="1"/>
  <c r="JT38" i="1" s="1"/>
  <c r="JT41" i="1" a="1"/>
  <c r="JT41" i="1" s="1"/>
  <c r="JT29" i="1" a="1"/>
  <c r="JT29" i="1" s="1"/>
  <c r="JT30" i="1" a="1"/>
  <c r="JT30" i="1" s="1"/>
  <c r="JT47" i="1" a="1"/>
  <c r="JT47" i="1" s="1"/>
  <c r="JT34" i="1" a="1"/>
  <c r="JT34" i="1" s="1"/>
  <c r="JT32" i="1" a="1"/>
  <c r="JT32" i="1" s="1"/>
  <c r="JT24" i="1" a="1"/>
  <c r="JT24" i="1" s="1"/>
  <c r="JT31" i="1" a="1"/>
  <c r="JT31" i="1" s="1"/>
  <c r="JT28" i="1" a="1"/>
  <c r="JT28" i="1" s="1"/>
  <c r="JT27" i="1" a="1"/>
  <c r="JT27" i="1" s="1"/>
  <c r="JT33" i="1" a="1"/>
  <c r="JT33" i="1" s="1"/>
  <c r="JT40" i="1" a="1"/>
  <c r="JT40" i="1" s="1"/>
  <c r="JT25" i="1" a="1"/>
  <c r="JT25" i="1" s="1"/>
  <c r="YF34" i="1" a="1"/>
  <c r="YF34" i="1" s="1"/>
  <c r="YF38" i="1" a="1"/>
  <c r="YF38" i="1" s="1"/>
  <c r="YF39" i="1" a="1"/>
  <c r="YF39" i="1" s="1"/>
  <c r="YF40" i="1" a="1"/>
  <c r="YF40" i="1" s="1"/>
  <c r="YF25" i="1" a="1"/>
  <c r="YF25" i="1" s="1"/>
  <c r="YF32" i="1" a="1"/>
  <c r="YF32" i="1" s="1"/>
  <c r="YF31" i="1" a="1"/>
  <c r="YF31" i="1" s="1"/>
  <c r="YF45" i="1" a="1"/>
  <c r="YF45" i="1" s="1"/>
  <c r="YF41" i="1" a="1"/>
  <c r="YF41" i="1" s="1"/>
  <c r="YF26" i="1" a="1"/>
  <c r="YF26" i="1" s="1"/>
  <c r="YF46" i="1" a="1"/>
  <c r="YF46" i="1" s="1"/>
  <c r="YF35" i="1" a="1"/>
  <c r="YF35" i="1" s="1"/>
  <c r="YF44" i="1" a="1"/>
  <c r="YF44" i="1" s="1"/>
  <c r="YF33" i="1" a="1"/>
  <c r="YF33" i="1" s="1"/>
  <c r="YF47" i="1" a="1"/>
  <c r="YF47" i="1" s="1"/>
  <c r="YF27" i="1" a="1"/>
  <c r="YF27" i="1" s="1"/>
  <c r="YF30" i="1" a="1"/>
  <c r="YF30" i="1" s="1"/>
  <c r="YF24" i="1" a="1"/>
  <c r="YF24" i="1" s="1"/>
  <c r="YF28" i="1" a="1"/>
  <c r="YF28" i="1" s="1"/>
  <c r="YF29" i="1" a="1"/>
  <c r="YF29" i="1" s="1"/>
  <c r="ZU41" i="1" a="1"/>
  <c r="ZU41" i="1" s="1"/>
  <c r="ZU45" i="1" a="1"/>
  <c r="ZU45" i="1" s="1"/>
  <c r="ZU35" i="1" a="1"/>
  <c r="ZU35" i="1" s="1"/>
  <c r="ZU46" i="1" a="1"/>
  <c r="ZU46" i="1" s="1"/>
  <c r="ZU30" i="1" a="1"/>
  <c r="ZU30" i="1" s="1"/>
  <c r="ZU26" i="1" a="1"/>
  <c r="ZU26" i="1" s="1"/>
  <c r="ZU33" i="1" a="1"/>
  <c r="ZU33" i="1" s="1"/>
  <c r="ZU39" i="1" a="1"/>
  <c r="ZU39" i="1" s="1"/>
  <c r="ZU38" i="1" a="1"/>
  <c r="ZU38" i="1" s="1"/>
  <c r="ZU25" i="1" a="1"/>
  <c r="ZU25" i="1" s="1"/>
  <c r="ZU29" i="1" a="1"/>
  <c r="ZU29" i="1" s="1"/>
  <c r="ZU24" i="1" a="1"/>
  <c r="ZU24" i="1" s="1"/>
  <c r="ZU31" i="1" a="1"/>
  <c r="ZU31" i="1" s="1"/>
  <c r="ZU28" i="1" a="1"/>
  <c r="ZU28" i="1" s="1"/>
  <c r="ZU34" i="1" a="1"/>
  <c r="ZU34" i="1" s="1"/>
  <c r="ZU47" i="1" a="1"/>
  <c r="ZU47" i="1" s="1"/>
  <c r="ZU40" i="1" a="1"/>
  <c r="ZU40" i="1" s="1"/>
  <c r="ZU44" i="1" a="1"/>
  <c r="ZU44" i="1" s="1"/>
  <c r="ZU27" i="1" a="1"/>
  <c r="ZU27" i="1" s="1"/>
  <c r="ZU32" i="1" a="1"/>
  <c r="ZU32" i="1" s="1"/>
  <c r="AAC24" i="1" a="1"/>
  <c r="AAC24" i="1" s="1"/>
  <c r="AAC26" i="1" a="1"/>
  <c r="AAC26" i="1" s="1"/>
  <c r="AAC47" i="1" a="1"/>
  <c r="AAC47" i="1" s="1"/>
  <c r="AAC40" i="1" a="1"/>
  <c r="AAC40" i="1" s="1"/>
  <c r="AAC34" i="1" a="1"/>
  <c r="AAC34" i="1" s="1"/>
  <c r="AAC45" i="1" a="1"/>
  <c r="AAC45" i="1" s="1"/>
  <c r="AAC28" i="1" a="1"/>
  <c r="AAC28" i="1" s="1"/>
  <c r="AAC39" i="1" a="1"/>
  <c r="AAC39" i="1" s="1"/>
  <c r="AAC29" i="1" a="1"/>
  <c r="AAC29" i="1" s="1"/>
  <c r="AAC44" i="1" a="1"/>
  <c r="AAC44" i="1" s="1"/>
  <c r="AAC35" i="1" a="1"/>
  <c r="AAC35" i="1" s="1"/>
  <c r="AAC46" i="1" a="1"/>
  <c r="AAC46" i="1" s="1"/>
  <c r="AAC32" i="1" a="1"/>
  <c r="AAC32" i="1" s="1"/>
  <c r="AAC30" i="1" a="1"/>
  <c r="AAC30" i="1" s="1"/>
  <c r="AAC31" i="1" a="1"/>
  <c r="AAC31" i="1" s="1"/>
  <c r="AAC38" i="1" a="1"/>
  <c r="AAC38" i="1" s="1"/>
  <c r="AAC27" i="1" a="1"/>
  <c r="AAC27" i="1" s="1"/>
  <c r="AAC33" i="1" a="1"/>
  <c r="AAC33" i="1" s="1"/>
  <c r="AAC25" i="1" a="1"/>
  <c r="AAC25" i="1" s="1"/>
  <c r="JN32" i="1" a="1"/>
  <c r="JN32" i="1" s="1"/>
  <c r="JN44" i="1" a="1"/>
  <c r="JN44" i="1" s="1"/>
  <c r="JN46" i="1" a="1"/>
  <c r="JN46" i="1" s="1"/>
  <c r="JN27" i="1" a="1"/>
  <c r="JN27" i="1" s="1"/>
  <c r="JN26" i="1" a="1"/>
  <c r="JN26" i="1" s="1"/>
  <c r="JN45" i="1" a="1"/>
  <c r="JN45" i="1" s="1"/>
  <c r="JN31" i="1" a="1"/>
  <c r="JN31" i="1" s="1"/>
  <c r="JN30" i="1" a="1"/>
  <c r="JN30" i="1" s="1"/>
  <c r="JN33" i="1" a="1"/>
  <c r="JN33" i="1" s="1"/>
  <c r="JN38" i="1" a="1"/>
  <c r="JN38" i="1" s="1"/>
  <c r="JN25" i="1" a="1"/>
  <c r="JN25" i="1" s="1"/>
  <c r="JN39" i="1" a="1"/>
  <c r="JN39" i="1" s="1"/>
  <c r="JN24" i="1" a="1"/>
  <c r="JN24" i="1" s="1"/>
  <c r="JN28" i="1" a="1"/>
  <c r="JN28" i="1" s="1"/>
  <c r="JN35" i="1" a="1"/>
  <c r="JN35" i="1" s="1"/>
  <c r="JN29" i="1" a="1"/>
  <c r="JN29" i="1" s="1"/>
  <c r="JN40" i="1" a="1"/>
  <c r="JN40" i="1" s="1"/>
  <c r="JN34" i="1" a="1"/>
  <c r="JN34" i="1" s="1"/>
  <c r="JN41" i="1" a="1"/>
  <c r="JN41" i="1" s="1"/>
  <c r="JN47" i="1" a="1"/>
  <c r="JN47" i="1" s="1"/>
  <c r="AAY66" i="1" a="1"/>
  <c r="AAY66" i="1" s="1"/>
  <c r="AAY67" i="1" a="1"/>
  <c r="AAY67" i="1" s="1"/>
  <c r="AAY68" i="1" a="1"/>
  <c r="AAY68" i="1" s="1"/>
  <c r="AAY69" i="1" a="1"/>
  <c r="AAY69" i="1" s="1"/>
  <c r="AAY70" i="1" a="1"/>
  <c r="AAY70" i="1" s="1"/>
  <c r="AAY71" i="1" a="1"/>
  <c r="AAY71" i="1" s="1"/>
  <c r="AAY72" i="1" a="1"/>
  <c r="AAY72" i="1" s="1"/>
  <c r="AAY73" i="1" a="1"/>
  <c r="AAY73" i="1" s="1"/>
  <c r="AAY74" i="1" a="1"/>
  <c r="AAY74" i="1" s="1"/>
  <c r="AAY75" i="1" a="1"/>
  <c r="AAY75" i="1" s="1"/>
  <c r="AAY76" i="1" a="1"/>
  <c r="AAY76" i="1" s="1"/>
  <c r="JI66" i="1" a="1"/>
  <c r="JI66" i="1" s="1"/>
  <c r="JI67" i="1" a="1"/>
  <c r="JI67" i="1" s="1"/>
  <c r="JI68" i="1" a="1"/>
  <c r="JI68" i="1" s="1"/>
  <c r="JI69" i="1" a="1"/>
  <c r="JI69" i="1" s="1"/>
  <c r="JI70" i="1" a="1"/>
  <c r="JI70" i="1" s="1"/>
  <c r="JI71" i="1" a="1"/>
  <c r="JI71" i="1" s="1"/>
  <c r="JI72" i="1" a="1"/>
  <c r="JI72" i="1" s="1"/>
  <c r="JI73" i="1" a="1"/>
  <c r="JI73" i="1" s="1"/>
  <c r="JI74" i="1" a="1"/>
  <c r="JI74" i="1" s="1"/>
  <c r="JI75" i="1" a="1"/>
  <c r="JI75" i="1" s="1"/>
  <c r="JI76" i="1" a="1"/>
  <c r="JI76" i="1" s="1"/>
  <c r="ACH66" i="1" a="1"/>
  <c r="ACH66" i="1" s="1"/>
  <c r="ACH67" i="1" a="1"/>
  <c r="ACH67" i="1" s="1"/>
  <c r="ACH68" i="1" a="1"/>
  <c r="ACH68" i="1" s="1"/>
  <c r="ACH69" i="1" a="1"/>
  <c r="ACH69" i="1" s="1"/>
  <c r="ACH70" i="1" a="1"/>
  <c r="ACH70" i="1" s="1"/>
  <c r="ACH71" i="1" a="1"/>
  <c r="ACH71" i="1" s="1"/>
  <c r="ACH72" i="1" a="1"/>
  <c r="ACH72" i="1" s="1"/>
  <c r="ACH73" i="1" a="1"/>
  <c r="ACH73" i="1" s="1"/>
  <c r="ACH74" i="1" a="1"/>
  <c r="ACH74" i="1" s="1"/>
  <c r="ACH75" i="1" a="1"/>
  <c r="ACH75" i="1" s="1"/>
  <c r="ACH76" i="1" a="1"/>
  <c r="ACH76" i="1" s="1"/>
  <c r="CL66" i="1" a="1"/>
  <c r="CL66" i="1" s="1"/>
  <c r="CL67" i="1" a="1"/>
  <c r="CL67" i="1" s="1"/>
  <c r="CL68" i="1" a="1"/>
  <c r="CL68" i="1" s="1"/>
  <c r="CL69" i="1" a="1"/>
  <c r="CL69" i="1" s="1"/>
  <c r="CL70" i="1" a="1"/>
  <c r="CL70" i="1" s="1"/>
  <c r="CL71" i="1" a="1"/>
  <c r="CL71" i="1" s="1"/>
  <c r="CL72" i="1" a="1"/>
  <c r="CL72" i="1" s="1"/>
  <c r="CL73" i="1" a="1"/>
  <c r="CL73" i="1" s="1"/>
  <c r="CL74" i="1" a="1"/>
  <c r="CL74" i="1" s="1"/>
  <c r="CL75" i="1" a="1"/>
  <c r="CL75" i="1" s="1"/>
  <c r="CL76" i="1" a="1"/>
  <c r="CL76" i="1" s="1"/>
  <c r="EM66" i="1" a="1"/>
  <c r="EM66" i="1" s="1"/>
  <c r="EM67" i="1" a="1"/>
  <c r="EM67" i="1" s="1"/>
  <c r="EM68" i="1" a="1"/>
  <c r="EM68" i="1" s="1"/>
  <c r="EM69" i="1" a="1"/>
  <c r="EM69" i="1" s="1"/>
  <c r="EM70" i="1" a="1"/>
  <c r="EM70" i="1" s="1"/>
  <c r="EM71" i="1" a="1"/>
  <c r="EM71" i="1" s="1"/>
  <c r="EM72" i="1" a="1"/>
  <c r="EM72" i="1" s="1"/>
  <c r="EM73" i="1" a="1"/>
  <c r="EM73" i="1" s="1"/>
  <c r="EM74" i="1" a="1"/>
  <c r="EM74" i="1" s="1"/>
  <c r="EM75" i="1" a="1"/>
  <c r="EM75" i="1" s="1"/>
  <c r="EM76" i="1" a="1"/>
  <c r="EM76" i="1" s="1"/>
  <c r="Q45" i="1" a="1"/>
  <c r="Q45" i="1" s="1"/>
  <c r="Q28" i="1" a="1"/>
  <c r="Q28" i="1" s="1"/>
  <c r="Q35" i="1" a="1"/>
  <c r="Q35" i="1" s="1"/>
  <c r="Q26" i="1" a="1"/>
  <c r="Q26" i="1" s="1"/>
  <c r="Q30" i="1" a="1"/>
  <c r="Q30" i="1" s="1"/>
  <c r="Q24" i="1" a="1"/>
  <c r="Q24" i="1" s="1"/>
  <c r="Q25" i="1" a="1"/>
  <c r="Q25" i="1" s="1"/>
  <c r="Q41" i="1" a="1"/>
  <c r="Q41" i="1" s="1"/>
  <c r="Q33" i="1" a="1"/>
  <c r="Q33" i="1" s="1"/>
  <c r="Q32" i="1" a="1"/>
  <c r="Q32" i="1" s="1"/>
  <c r="Q29" i="1" a="1"/>
  <c r="Q29" i="1" s="1"/>
  <c r="Q46" i="1" a="1"/>
  <c r="Q46" i="1" s="1"/>
  <c r="Q31" i="1" a="1"/>
  <c r="Q31" i="1" s="1"/>
  <c r="Q39" i="1" a="1"/>
  <c r="Q39" i="1" s="1"/>
  <c r="Q27" i="1" a="1"/>
  <c r="Q27" i="1" s="1"/>
  <c r="Q40" i="1" a="1"/>
  <c r="Q40" i="1" s="1"/>
  <c r="Q34" i="1" a="1"/>
  <c r="Q34" i="1" s="1"/>
  <c r="Q38" i="1" a="1"/>
  <c r="Q38" i="1" s="1"/>
  <c r="Q47" i="1" a="1"/>
  <c r="Q47" i="1" s="1"/>
  <c r="Q44" i="1" a="1"/>
  <c r="Q44" i="1" s="1"/>
  <c r="ACL26" i="1" a="1"/>
  <c r="ACL26" i="1" s="1"/>
  <c r="ACL45" i="1" a="1"/>
  <c r="ACL45" i="1" s="1"/>
  <c r="ACL33" i="1" a="1"/>
  <c r="ACL33" i="1" s="1"/>
  <c r="ACL46" i="1" a="1"/>
  <c r="ACL46" i="1" s="1"/>
  <c r="ACL39" i="1" a="1"/>
  <c r="ACL39" i="1" s="1"/>
  <c r="ACL40" i="1" a="1"/>
  <c r="ACL40" i="1" s="1"/>
  <c r="ACL30" i="1" a="1"/>
  <c r="ACL30" i="1" s="1"/>
  <c r="ACL27" i="1" a="1"/>
  <c r="ACL27" i="1" s="1"/>
  <c r="ACL25" i="1" a="1"/>
  <c r="ACL25" i="1" s="1"/>
  <c r="ACL24" i="1" a="1"/>
  <c r="ACL24" i="1" s="1"/>
  <c r="ACL28" i="1" a="1"/>
  <c r="ACL28" i="1" s="1"/>
  <c r="ACL44" i="1" a="1"/>
  <c r="ACL44" i="1" s="1"/>
  <c r="ACL35" i="1" a="1"/>
  <c r="ACL35" i="1" s="1"/>
  <c r="ACL32" i="1" a="1"/>
  <c r="ACL32" i="1" s="1"/>
  <c r="ACL34" i="1" a="1"/>
  <c r="ACL34" i="1" s="1"/>
  <c r="ACL31" i="1" a="1"/>
  <c r="ACL31" i="1" s="1"/>
  <c r="ACL47" i="1" a="1"/>
  <c r="ACL47" i="1" s="1"/>
  <c r="ACL29" i="1" a="1"/>
  <c r="ACL29" i="1" s="1"/>
  <c r="ACL41" i="1" a="1"/>
  <c r="ACL41" i="1" s="1"/>
  <c r="ACL38" i="1" a="1"/>
  <c r="ACL38" i="1" s="1"/>
  <c r="PB31" i="1" a="1"/>
  <c r="PB31" i="1" s="1"/>
  <c r="PB45" i="1" a="1"/>
  <c r="PB45" i="1" s="1"/>
  <c r="PB26" i="1" a="1"/>
  <c r="PB26" i="1" s="1"/>
  <c r="PB34" i="1" a="1"/>
  <c r="PB34" i="1" s="1"/>
  <c r="PB40" i="1" a="1"/>
  <c r="PB40" i="1" s="1"/>
  <c r="PB39" i="1" a="1"/>
  <c r="PB39" i="1" s="1"/>
  <c r="PB47" i="1" a="1"/>
  <c r="PB47" i="1" s="1"/>
  <c r="PB24" i="1" a="1"/>
  <c r="PB24" i="1" s="1"/>
  <c r="PB44" i="1" a="1"/>
  <c r="PB44" i="1" s="1"/>
  <c r="PB27" i="1" a="1"/>
  <c r="PB27" i="1" s="1"/>
  <c r="PB35" i="1" a="1"/>
  <c r="PB35" i="1" s="1"/>
  <c r="PB41" i="1" a="1"/>
  <c r="PB41" i="1" s="1"/>
  <c r="PB28" i="1" a="1"/>
  <c r="PB28" i="1" s="1"/>
  <c r="PB32" i="1" a="1"/>
  <c r="PB32" i="1" s="1"/>
  <c r="PB25" i="1" a="1"/>
  <c r="PB25" i="1" s="1"/>
  <c r="PB30" i="1" a="1"/>
  <c r="PB30" i="1" s="1"/>
  <c r="PB29" i="1" a="1"/>
  <c r="PB29" i="1" s="1"/>
  <c r="PB46" i="1" a="1"/>
  <c r="PB46" i="1" s="1"/>
  <c r="PB33" i="1" a="1"/>
  <c r="PB33" i="1" s="1"/>
  <c r="PB38" i="1" a="1"/>
  <c r="PB38" i="1" s="1"/>
  <c r="KB27" i="1" a="1"/>
  <c r="KB27" i="1" s="1"/>
  <c r="KB47" i="1" a="1"/>
  <c r="KB47" i="1" s="1"/>
  <c r="KB29" i="1" a="1"/>
  <c r="KB29" i="1" s="1"/>
  <c r="KB24" i="1" a="1"/>
  <c r="KB24" i="1" s="1"/>
  <c r="KB44" i="1" a="1"/>
  <c r="KB44" i="1" s="1"/>
  <c r="KB38" i="1" a="1"/>
  <c r="KB38" i="1" s="1"/>
  <c r="KB35" i="1" a="1"/>
  <c r="KB35" i="1" s="1"/>
  <c r="KB28" i="1" a="1"/>
  <c r="KB28" i="1" s="1"/>
  <c r="KB30" i="1" a="1"/>
  <c r="KB30" i="1" s="1"/>
  <c r="KB33" i="1" a="1"/>
  <c r="KB33" i="1" s="1"/>
  <c r="KB41" i="1" a="1"/>
  <c r="KB41" i="1" s="1"/>
  <c r="KB26" i="1" a="1"/>
  <c r="KB26" i="1" s="1"/>
  <c r="KB32" i="1" a="1"/>
  <c r="KB32" i="1" s="1"/>
  <c r="KB31" i="1" a="1"/>
  <c r="KB31" i="1" s="1"/>
  <c r="KB25" i="1" a="1"/>
  <c r="KB25" i="1" s="1"/>
  <c r="KB34" i="1" a="1"/>
  <c r="KB34" i="1" s="1"/>
  <c r="KB39" i="1" a="1"/>
  <c r="KB39" i="1" s="1"/>
  <c r="KB40" i="1" a="1"/>
  <c r="KB40" i="1" s="1"/>
  <c r="ZO39" i="1" a="1"/>
  <c r="ZO39" i="1" s="1"/>
  <c r="ZO45" i="1" a="1"/>
  <c r="ZO45" i="1" s="1"/>
  <c r="ZO25" i="1" a="1"/>
  <c r="ZO25" i="1" s="1"/>
  <c r="ZO28" i="1" a="1"/>
  <c r="ZO28" i="1" s="1"/>
  <c r="ZO33" i="1" a="1"/>
  <c r="ZO33" i="1" s="1"/>
  <c r="ZO34" i="1" a="1"/>
  <c r="ZO34" i="1" s="1"/>
  <c r="ZO47" i="1" a="1"/>
  <c r="ZO47" i="1" s="1"/>
  <c r="ZO35" i="1" a="1"/>
  <c r="ZO35" i="1" s="1"/>
  <c r="ZO44" i="1" a="1"/>
  <c r="ZO44" i="1" s="1"/>
  <c r="ZO26" i="1" a="1"/>
  <c r="ZO26" i="1" s="1"/>
  <c r="ZO27" i="1" a="1"/>
  <c r="ZO27" i="1" s="1"/>
  <c r="ZO32" i="1" a="1"/>
  <c r="ZO32" i="1" s="1"/>
  <c r="ZO41" i="1" a="1"/>
  <c r="ZO41" i="1" s="1"/>
  <c r="ZO24" i="1" a="1"/>
  <c r="ZO24" i="1" s="1"/>
  <c r="ZO46" i="1" a="1"/>
  <c r="ZO46" i="1" s="1"/>
  <c r="ZO31" i="1" a="1"/>
  <c r="ZO31" i="1" s="1"/>
  <c r="ZO30" i="1" a="1"/>
  <c r="ZO30" i="1" s="1"/>
  <c r="ZO38" i="1" a="1"/>
  <c r="ZO38" i="1" s="1"/>
  <c r="ZO29" i="1" a="1"/>
  <c r="ZO29" i="1" s="1"/>
  <c r="ZO40" i="1" a="1"/>
  <c r="ZO40" i="1" s="1"/>
  <c r="FI39" i="1" a="1"/>
  <c r="FI39" i="1" s="1"/>
  <c r="FI25" i="1" a="1"/>
  <c r="FI25" i="1" s="1"/>
  <c r="FI44" i="1" a="1"/>
  <c r="FI44" i="1" s="1"/>
  <c r="FI45" i="1" a="1"/>
  <c r="FI45" i="1" s="1"/>
  <c r="FI40" i="1" a="1"/>
  <c r="FI40" i="1" s="1"/>
  <c r="FI29" i="1" a="1"/>
  <c r="FI29" i="1" s="1"/>
  <c r="FI35" i="1" a="1"/>
  <c r="FI35" i="1" s="1"/>
  <c r="FI30" i="1" a="1"/>
  <c r="FI30" i="1" s="1"/>
  <c r="FI38" i="1" a="1"/>
  <c r="FI38" i="1" s="1"/>
  <c r="FI47" i="1" a="1"/>
  <c r="FI47" i="1" s="1"/>
  <c r="FI46" i="1" a="1"/>
  <c r="FI46" i="1" s="1"/>
  <c r="FI26" i="1" a="1"/>
  <c r="FI26" i="1" s="1"/>
  <c r="FI27" i="1" a="1"/>
  <c r="FI27" i="1" s="1"/>
  <c r="FI33" i="1" a="1"/>
  <c r="FI33" i="1" s="1"/>
  <c r="FI31" i="1" a="1"/>
  <c r="FI31" i="1" s="1"/>
  <c r="FI24" i="1" a="1"/>
  <c r="FI24" i="1" s="1"/>
  <c r="FI41" i="1" a="1"/>
  <c r="FI41" i="1" s="1"/>
  <c r="FI32" i="1" a="1"/>
  <c r="FI32" i="1" s="1"/>
  <c r="FI34" i="1" a="1"/>
  <c r="FI34" i="1" s="1"/>
  <c r="FI28" i="1" a="1"/>
  <c r="FI28" i="1" s="1"/>
  <c r="AAW66" i="1" a="1"/>
  <c r="AAW66" i="1" s="1"/>
  <c r="AAW67" i="1" a="1"/>
  <c r="AAW67" i="1" s="1"/>
  <c r="AAW68" i="1" a="1"/>
  <c r="AAW68" i="1" s="1"/>
  <c r="AAW69" i="1" a="1"/>
  <c r="AAW69" i="1" s="1"/>
  <c r="AAW70" i="1" a="1"/>
  <c r="AAW70" i="1" s="1"/>
  <c r="AAW71" i="1" a="1"/>
  <c r="AAW71" i="1" s="1"/>
  <c r="AAW72" i="1" a="1"/>
  <c r="AAW72" i="1" s="1"/>
  <c r="AAW73" i="1" a="1"/>
  <c r="AAW73" i="1" s="1"/>
  <c r="AAW74" i="1" a="1"/>
  <c r="AAW74" i="1" s="1"/>
  <c r="AAW75" i="1" a="1"/>
  <c r="AAW75" i="1" s="1"/>
  <c r="AAW76" i="1" a="1"/>
  <c r="AAW76" i="1" s="1"/>
  <c r="BJ66" i="1" a="1"/>
  <c r="BJ66" i="1" s="1"/>
  <c r="BJ67" i="1" a="1"/>
  <c r="BJ67" i="1" s="1"/>
  <c r="BJ68" i="1" a="1"/>
  <c r="BJ68" i="1" s="1"/>
  <c r="BJ69" i="1" a="1"/>
  <c r="BJ69" i="1" s="1"/>
  <c r="BJ70" i="1" a="1"/>
  <c r="BJ70" i="1" s="1"/>
  <c r="BJ71" i="1" a="1"/>
  <c r="BJ71" i="1" s="1"/>
  <c r="BJ72" i="1" a="1"/>
  <c r="BJ72" i="1" s="1"/>
  <c r="BJ73" i="1" a="1"/>
  <c r="BJ73" i="1" s="1"/>
  <c r="BJ74" i="1" a="1"/>
  <c r="BJ74" i="1" s="1"/>
  <c r="BJ75" i="1" a="1"/>
  <c r="BJ75" i="1" s="1"/>
  <c r="BJ76" i="1" a="1"/>
  <c r="BJ76" i="1" s="1"/>
  <c r="ACK66" i="1" a="1"/>
  <c r="ACK66" i="1" s="1"/>
  <c r="ACK67" i="1" a="1"/>
  <c r="ACK67" i="1" s="1"/>
  <c r="ACK68" i="1" a="1"/>
  <c r="ACK68" i="1" s="1"/>
  <c r="ACK69" i="1" a="1"/>
  <c r="ACK69" i="1" s="1"/>
  <c r="ACK70" i="1" a="1"/>
  <c r="ACK70" i="1" s="1"/>
  <c r="ACK71" i="1" a="1"/>
  <c r="ACK71" i="1" s="1"/>
  <c r="ACK72" i="1" a="1"/>
  <c r="ACK72" i="1" s="1"/>
  <c r="ACK73" i="1" a="1"/>
  <c r="ACK73" i="1" s="1"/>
  <c r="ACK74" i="1" a="1"/>
  <c r="ACK74" i="1" s="1"/>
  <c r="ACK75" i="1" a="1"/>
  <c r="ACK75" i="1" s="1"/>
  <c r="ACK76" i="1" a="1"/>
  <c r="ACK76" i="1" s="1"/>
  <c r="EN66" i="1" a="1"/>
  <c r="EN66" i="1" s="1"/>
  <c r="EN67" i="1" a="1"/>
  <c r="EN67" i="1" s="1"/>
  <c r="EN68" i="1" a="1"/>
  <c r="EN68" i="1" s="1"/>
  <c r="EN69" i="1" a="1"/>
  <c r="EN69" i="1" s="1"/>
  <c r="EN70" i="1" a="1"/>
  <c r="EN70" i="1" s="1"/>
  <c r="EN71" i="1" a="1"/>
  <c r="EN71" i="1" s="1"/>
  <c r="EN72" i="1" a="1"/>
  <c r="EN72" i="1" s="1"/>
  <c r="EN73" i="1" a="1"/>
  <c r="EN73" i="1" s="1"/>
  <c r="EN74" i="1" a="1"/>
  <c r="EN74" i="1" s="1"/>
  <c r="EN75" i="1" a="1"/>
  <c r="EN75" i="1" s="1"/>
  <c r="EN76" i="1" a="1"/>
  <c r="EN76" i="1" s="1"/>
  <c r="CE35" i="1" a="1"/>
  <c r="CE35" i="1" s="1"/>
  <c r="CE32" i="1" a="1"/>
  <c r="CE32" i="1" s="1"/>
  <c r="CE41" i="1" a="1"/>
  <c r="CE41" i="1" s="1"/>
  <c r="CE26" i="1" a="1"/>
  <c r="CE26" i="1" s="1"/>
  <c r="CE45" i="1" a="1"/>
  <c r="CE45" i="1" s="1"/>
  <c r="CE25" i="1" a="1"/>
  <c r="CE25" i="1" s="1"/>
  <c r="CE33" i="1" a="1"/>
  <c r="CE33" i="1" s="1"/>
  <c r="CE30" i="1" a="1"/>
  <c r="CE30" i="1" s="1"/>
  <c r="CE27" i="1" a="1"/>
  <c r="CE27" i="1" s="1"/>
  <c r="CE46" i="1" a="1"/>
  <c r="CE46" i="1" s="1"/>
  <c r="CE29" i="1" a="1"/>
  <c r="CE29" i="1" s="1"/>
  <c r="CE47" i="1" a="1"/>
  <c r="CE47" i="1" s="1"/>
  <c r="CE31" i="1" a="1"/>
  <c r="CE31" i="1" s="1"/>
  <c r="CE24" i="1" a="1"/>
  <c r="CE24" i="1" s="1"/>
  <c r="CE34" i="1" a="1"/>
  <c r="CE34" i="1" s="1"/>
  <c r="CE28" i="1" a="1"/>
  <c r="CE28" i="1" s="1"/>
  <c r="CE38" i="1" a="1"/>
  <c r="CE38" i="1" s="1"/>
  <c r="CE39" i="1" a="1"/>
  <c r="CE39" i="1" s="1"/>
  <c r="CE40" i="1" a="1"/>
  <c r="CE40" i="1" s="1"/>
  <c r="CE44" i="1" a="1"/>
  <c r="CE44" i="1" s="1"/>
  <c r="LN40" i="1" a="1"/>
  <c r="LN40" i="1" s="1"/>
  <c r="LN39" i="1" a="1"/>
  <c r="LN39" i="1" s="1"/>
  <c r="LN25" i="1" a="1"/>
  <c r="LN25" i="1" s="1"/>
  <c r="LN45" i="1" a="1"/>
  <c r="LN45" i="1" s="1"/>
  <c r="LN46" i="1" a="1"/>
  <c r="LN46" i="1" s="1"/>
  <c r="LN24" i="1" a="1"/>
  <c r="LN24" i="1" s="1"/>
  <c r="LN44" i="1" a="1"/>
  <c r="LN44" i="1" s="1"/>
  <c r="LN30" i="1" a="1"/>
  <c r="LN30" i="1" s="1"/>
  <c r="LN38" i="1" a="1"/>
  <c r="LN38" i="1" s="1"/>
  <c r="LN35" i="1" a="1"/>
  <c r="LN35" i="1" s="1"/>
  <c r="LN47" i="1" a="1"/>
  <c r="LN47" i="1" s="1"/>
  <c r="LN41" i="1" a="1"/>
  <c r="LN41" i="1" s="1"/>
  <c r="LN32" i="1" a="1"/>
  <c r="LN32" i="1" s="1"/>
  <c r="LN27" i="1" a="1"/>
  <c r="LN27" i="1" s="1"/>
  <c r="LN31" i="1" a="1"/>
  <c r="LN31" i="1" s="1"/>
  <c r="LN33" i="1" a="1"/>
  <c r="LN33" i="1" s="1"/>
  <c r="LN28" i="1" a="1"/>
  <c r="LN28" i="1" s="1"/>
  <c r="LN26" i="1" a="1"/>
  <c r="LN26" i="1" s="1"/>
  <c r="LN29" i="1" a="1"/>
  <c r="LN29" i="1" s="1"/>
  <c r="LN34" i="1" a="1"/>
  <c r="LN34" i="1" s="1"/>
  <c r="ZD30" i="1" a="1"/>
  <c r="ZD30" i="1" s="1"/>
  <c r="ZD24" i="1" a="1"/>
  <c r="ZD24" i="1" s="1"/>
  <c r="ZD26" i="1" a="1"/>
  <c r="ZD26" i="1" s="1"/>
  <c r="ZD38" i="1" a="1"/>
  <c r="ZD38" i="1" s="1"/>
  <c r="ZD28" i="1" a="1"/>
  <c r="ZD28" i="1" s="1"/>
  <c r="ZD25" i="1" a="1"/>
  <c r="ZD25" i="1" s="1"/>
  <c r="ZD32" i="1" a="1"/>
  <c r="ZD32" i="1" s="1"/>
  <c r="ZD44" i="1" a="1"/>
  <c r="ZD44" i="1" s="1"/>
  <c r="ZD46" i="1" a="1"/>
  <c r="ZD46" i="1" s="1"/>
  <c r="ZD41" i="1" a="1"/>
  <c r="ZD41" i="1" s="1"/>
  <c r="ZD29" i="1" a="1"/>
  <c r="ZD29" i="1" s="1"/>
  <c r="ZD35" i="1" a="1"/>
  <c r="ZD35" i="1" s="1"/>
  <c r="ZD45" i="1" a="1"/>
  <c r="ZD45" i="1" s="1"/>
  <c r="ZD33" i="1" a="1"/>
  <c r="ZD33" i="1" s="1"/>
  <c r="ZD31" i="1" a="1"/>
  <c r="ZD31" i="1" s="1"/>
  <c r="ZD47" i="1" a="1"/>
  <c r="ZD47" i="1" s="1"/>
  <c r="ZD27" i="1" a="1"/>
  <c r="ZD27" i="1" s="1"/>
  <c r="ZD39" i="1" a="1"/>
  <c r="ZD39" i="1" s="1"/>
  <c r="ZD40" i="1" a="1"/>
  <c r="ZD40" i="1" s="1"/>
  <c r="ZD34" i="1" a="1"/>
  <c r="ZD34" i="1" s="1"/>
  <c r="AJ45" i="1" a="1"/>
  <c r="AJ45" i="1" s="1"/>
  <c r="AJ31" i="1" a="1"/>
  <c r="AJ31" i="1" s="1"/>
  <c r="AJ27" i="1" a="1"/>
  <c r="AJ27" i="1" s="1"/>
  <c r="AJ26" i="1" a="1"/>
  <c r="AJ26" i="1" s="1"/>
  <c r="AJ41" i="1" a="1"/>
  <c r="AJ41" i="1" s="1"/>
  <c r="AJ24" i="1" a="1"/>
  <c r="AJ24" i="1" s="1"/>
  <c r="AJ32" i="1" a="1"/>
  <c r="AJ32" i="1" s="1"/>
  <c r="AJ33" i="1" a="1"/>
  <c r="AJ33" i="1" s="1"/>
  <c r="AJ39" i="1" a="1"/>
  <c r="AJ39" i="1" s="1"/>
  <c r="AJ34" i="1" a="1"/>
  <c r="AJ34" i="1" s="1"/>
  <c r="AJ40" i="1" a="1"/>
  <c r="AJ40" i="1" s="1"/>
  <c r="AJ28" i="1" a="1"/>
  <c r="AJ28" i="1" s="1"/>
  <c r="AJ29" i="1" a="1"/>
  <c r="AJ29" i="1" s="1"/>
  <c r="AJ46" i="1" a="1"/>
  <c r="AJ46" i="1" s="1"/>
  <c r="AJ25" i="1" a="1"/>
  <c r="AJ25" i="1" s="1"/>
  <c r="AJ44" i="1" a="1"/>
  <c r="AJ44" i="1" s="1"/>
  <c r="AJ47" i="1" a="1"/>
  <c r="AJ47" i="1" s="1"/>
  <c r="AJ35" i="1" a="1"/>
  <c r="AJ35" i="1" s="1"/>
  <c r="AJ38" i="1" a="1"/>
  <c r="AJ38" i="1" s="1"/>
  <c r="AJ30" i="1" a="1"/>
  <c r="AJ30" i="1" s="1"/>
  <c r="P27" i="1" a="1"/>
  <c r="P27" i="1" s="1"/>
  <c r="FK27" i="1" s="1"/>
  <c r="P33" i="1" a="1"/>
  <c r="P33" i="1" s="1"/>
  <c r="FK33" i="1" s="1"/>
  <c r="P45" i="1" a="1"/>
  <c r="P45" i="1" s="1"/>
  <c r="P29" i="1" a="1"/>
  <c r="P29" i="1" s="1"/>
  <c r="FK29" i="1" s="1"/>
  <c r="P34" i="1" a="1"/>
  <c r="P34" i="1" s="1"/>
  <c r="FK34" i="1" s="1"/>
  <c r="P26" i="1" a="1"/>
  <c r="P26" i="1" s="1"/>
  <c r="FK26" i="1" s="1"/>
  <c r="P38" i="1" a="1"/>
  <c r="P38" i="1" s="1"/>
  <c r="FK38" i="1" s="1"/>
  <c r="P44" i="1" a="1"/>
  <c r="P44" i="1" s="1"/>
  <c r="FK44" i="1" s="1"/>
  <c r="P46" i="1" a="1"/>
  <c r="P46" i="1" s="1"/>
  <c r="FK46" i="1" s="1"/>
  <c r="P32" i="1" a="1"/>
  <c r="P32" i="1" s="1"/>
  <c r="FK32" i="1" s="1"/>
  <c r="P30" i="1" a="1"/>
  <c r="P30" i="1" s="1"/>
  <c r="FK30" i="1" s="1"/>
  <c r="P35" i="1" a="1"/>
  <c r="P35" i="1" s="1"/>
  <c r="FK35" i="1" s="1"/>
  <c r="P47" i="1" a="1"/>
  <c r="P47" i="1" s="1"/>
  <c r="FK47" i="1" s="1"/>
  <c r="P28" i="1" a="1"/>
  <c r="P28" i="1" s="1"/>
  <c r="FK28" i="1" s="1"/>
  <c r="P31" i="1" a="1"/>
  <c r="P31" i="1" s="1"/>
  <c r="FK31" i="1" s="1"/>
  <c r="P25" i="1" a="1"/>
  <c r="P25" i="1" s="1"/>
  <c r="FK25" i="1" s="1"/>
  <c r="P39" i="1" a="1"/>
  <c r="P39" i="1" s="1"/>
  <c r="FK39" i="1" s="1"/>
  <c r="P41" i="1" a="1"/>
  <c r="P41" i="1" s="1"/>
  <c r="FK41" i="1" s="1"/>
  <c r="P40" i="1" a="1"/>
  <c r="P40" i="1" s="1"/>
  <c r="P24" i="1" a="1"/>
  <c r="P24" i="1" s="1"/>
  <c r="FK24" i="1" s="1"/>
  <c r="LH47" i="1" a="1"/>
  <c r="LH47" i="1" s="1"/>
  <c r="LH33" i="1" a="1"/>
  <c r="LH33" i="1" s="1"/>
  <c r="LH35" i="1" a="1"/>
  <c r="LH35" i="1" s="1"/>
  <c r="LH44" i="1" a="1"/>
  <c r="LH44" i="1" s="1"/>
  <c r="LH46" i="1" a="1"/>
  <c r="LH46" i="1" s="1"/>
  <c r="LH45" i="1" a="1"/>
  <c r="LH45" i="1" s="1"/>
  <c r="LH28" i="1" a="1"/>
  <c r="LH28" i="1" s="1"/>
  <c r="LH24" i="1" a="1"/>
  <c r="LH24" i="1" s="1"/>
  <c r="LH27" i="1" a="1"/>
  <c r="LH27" i="1" s="1"/>
  <c r="LH31" i="1" a="1"/>
  <c r="LH31" i="1" s="1"/>
  <c r="LH25" i="1" a="1"/>
  <c r="LH25" i="1" s="1"/>
  <c r="LH26" i="1" a="1"/>
  <c r="LH26" i="1" s="1"/>
  <c r="LH30" i="1" a="1"/>
  <c r="LH30" i="1" s="1"/>
  <c r="LH38" i="1" a="1"/>
  <c r="LH38" i="1" s="1"/>
  <c r="LH29" i="1" a="1"/>
  <c r="LH29" i="1" s="1"/>
  <c r="LH32" i="1" a="1"/>
  <c r="LH32" i="1" s="1"/>
  <c r="LH40" i="1" a="1"/>
  <c r="LH40" i="1" s="1"/>
  <c r="LH34" i="1" a="1"/>
  <c r="LH34" i="1" s="1"/>
  <c r="LH41" i="1" a="1"/>
  <c r="LH41" i="1" s="1"/>
  <c r="LH39" i="1" a="1"/>
  <c r="LH39" i="1" s="1"/>
  <c r="LM66" i="1" a="1"/>
  <c r="LM66" i="1" s="1"/>
  <c r="LM67" i="1" a="1"/>
  <c r="LM67" i="1" s="1"/>
  <c r="LM68" i="1" a="1"/>
  <c r="LM68" i="1" s="1"/>
  <c r="LM69" i="1" a="1"/>
  <c r="LM69" i="1" s="1"/>
  <c r="LM70" i="1" a="1"/>
  <c r="LM70" i="1" s="1"/>
  <c r="LM71" i="1" a="1"/>
  <c r="LM71" i="1" s="1"/>
  <c r="LM72" i="1" a="1"/>
  <c r="LM72" i="1" s="1"/>
  <c r="LM73" i="1" a="1"/>
  <c r="LM73" i="1" s="1"/>
  <c r="LM74" i="1" a="1"/>
  <c r="LM74" i="1" s="1"/>
  <c r="LM75" i="1" a="1"/>
  <c r="LM75" i="1" s="1"/>
  <c r="LM76" i="1" a="1"/>
  <c r="LM76" i="1" s="1"/>
  <c r="ZG66" i="1" a="1"/>
  <c r="ZG66" i="1" s="1"/>
  <c r="ZG67" i="1" a="1"/>
  <c r="ZG67" i="1" s="1"/>
  <c r="ZG68" i="1" a="1"/>
  <c r="ZG68" i="1" s="1"/>
  <c r="ZG69" i="1" a="1"/>
  <c r="ZG69" i="1" s="1"/>
  <c r="ZG70" i="1" a="1"/>
  <c r="ZG70" i="1" s="1"/>
  <c r="ZG71" i="1" a="1"/>
  <c r="ZG71" i="1" s="1"/>
  <c r="ZG72" i="1" a="1"/>
  <c r="ZG72" i="1" s="1"/>
  <c r="ZG73" i="1" a="1"/>
  <c r="ZG73" i="1" s="1"/>
  <c r="ZG74" i="1" a="1"/>
  <c r="ZG74" i="1" s="1"/>
  <c r="ZG75" i="1" a="1"/>
  <c r="ZG75" i="1" s="1"/>
  <c r="ZG76" i="1" a="1"/>
  <c r="ZG76" i="1" s="1"/>
  <c r="AAX66" i="1" a="1"/>
  <c r="AAX66" i="1" s="1"/>
  <c r="AAX67" i="1" a="1"/>
  <c r="AAX67" i="1" s="1"/>
  <c r="AAX68" i="1" a="1"/>
  <c r="AAX68" i="1" s="1"/>
  <c r="AAX69" i="1" a="1"/>
  <c r="AAX69" i="1" s="1"/>
  <c r="AAX70" i="1" a="1"/>
  <c r="AAX70" i="1" s="1"/>
  <c r="AAX71" i="1" a="1"/>
  <c r="AAX71" i="1" s="1"/>
  <c r="AAX72" i="1" a="1"/>
  <c r="AAX72" i="1" s="1"/>
  <c r="AAX73" i="1" a="1"/>
  <c r="AAX73" i="1" s="1"/>
  <c r="AAX74" i="1" a="1"/>
  <c r="AAX74" i="1" s="1"/>
  <c r="AAX75" i="1" a="1"/>
  <c r="AAX75" i="1" s="1"/>
  <c r="AAX76" i="1" a="1"/>
  <c r="AAX76" i="1" s="1"/>
  <c r="ACI66" i="1" a="1"/>
  <c r="ACI66" i="1" s="1"/>
  <c r="ACI67" i="1" a="1"/>
  <c r="ACI67" i="1" s="1"/>
  <c r="ACI68" i="1" a="1"/>
  <c r="ACI68" i="1" s="1"/>
  <c r="ACI69" i="1" a="1"/>
  <c r="ACI69" i="1" s="1"/>
  <c r="ACI70" i="1" a="1"/>
  <c r="ACI70" i="1" s="1"/>
  <c r="ACI71" i="1" a="1"/>
  <c r="ACI71" i="1" s="1"/>
  <c r="ACI72" i="1" a="1"/>
  <c r="ACI72" i="1" s="1"/>
  <c r="ACI73" i="1" a="1"/>
  <c r="ACI73" i="1" s="1"/>
  <c r="ACI74" i="1" a="1"/>
  <c r="ACI74" i="1" s="1"/>
  <c r="ACI75" i="1" a="1"/>
  <c r="ACI75" i="1" s="1"/>
  <c r="ACI76" i="1" a="1"/>
  <c r="ACI76" i="1" s="1"/>
  <c r="JP35" i="1" a="1"/>
  <c r="JP35" i="1" s="1"/>
  <c r="JP29" i="1" a="1"/>
  <c r="JP29" i="1" s="1"/>
  <c r="JP30" i="1" a="1"/>
  <c r="JP30" i="1" s="1"/>
  <c r="JP38" i="1" a="1"/>
  <c r="JP38" i="1" s="1"/>
  <c r="JP26" i="1" a="1"/>
  <c r="JP26" i="1" s="1"/>
  <c r="JP24" i="1" a="1"/>
  <c r="JP24" i="1" s="1"/>
  <c r="JP31" i="1" a="1"/>
  <c r="JP31" i="1" s="1"/>
  <c r="JP41" i="1" a="1"/>
  <c r="JP41" i="1" s="1"/>
  <c r="JP32" i="1" a="1"/>
  <c r="JP32" i="1" s="1"/>
  <c r="JP40" i="1" a="1"/>
  <c r="JP40" i="1" s="1"/>
  <c r="JP28" i="1" a="1"/>
  <c r="JP28" i="1" s="1"/>
  <c r="JP27" i="1" a="1"/>
  <c r="JP27" i="1" s="1"/>
  <c r="JP34" i="1" a="1"/>
  <c r="JP34" i="1" s="1"/>
  <c r="JP33" i="1" a="1"/>
  <c r="JP33" i="1" s="1"/>
  <c r="JP25" i="1" a="1"/>
  <c r="JP25" i="1" s="1"/>
  <c r="JP39" i="1" a="1"/>
  <c r="JP39" i="1" s="1"/>
  <c r="JP47" i="1" a="1"/>
  <c r="JP47" i="1" s="1"/>
  <c r="JP44" i="1" a="1"/>
  <c r="JP44" i="1" s="1"/>
  <c r="YY30" i="1" a="1"/>
  <c r="YY30" i="1" s="1"/>
  <c r="YY45" i="1" a="1"/>
  <c r="YY45" i="1" s="1"/>
  <c r="YY31" i="1" a="1"/>
  <c r="YY31" i="1" s="1"/>
  <c r="YY38" i="1" a="1"/>
  <c r="YY38" i="1" s="1"/>
  <c r="YY47" i="1" a="1"/>
  <c r="YY47" i="1" s="1"/>
  <c r="YY39" i="1" a="1"/>
  <c r="YY39" i="1" s="1"/>
  <c r="YY26" i="1" a="1"/>
  <c r="YY26" i="1" s="1"/>
  <c r="YY24" i="1" a="1"/>
  <c r="YY24" i="1" s="1"/>
  <c r="YY28" i="1" a="1"/>
  <c r="YY28" i="1" s="1"/>
  <c r="YY40" i="1" a="1"/>
  <c r="YY40" i="1" s="1"/>
  <c r="YY29" i="1" a="1"/>
  <c r="YY29" i="1" s="1"/>
  <c r="YY44" i="1" a="1"/>
  <c r="YY44" i="1" s="1"/>
  <c r="YY41" i="1" a="1"/>
  <c r="YY41" i="1" s="1"/>
  <c r="YY32" i="1" a="1"/>
  <c r="YY32" i="1" s="1"/>
  <c r="YY35" i="1" a="1"/>
  <c r="YY35" i="1" s="1"/>
  <c r="YY34" i="1" a="1"/>
  <c r="YY34" i="1" s="1"/>
  <c r="YY46" i="1" a="1"/>
  <c r="YY46" i="1" s="1"/>
  <c r="YY27" i="1" a="1"/>
  <c r="YY27" i="1" s="1"/>
  <c r="YY33" i="1" a="1"/>
  <c r="YY33" i="1" s="1"/>
  <c r="YY25" i="1" a="1"/>
  <c r="YY25" i="1" s="1"/>
  <c r="YA39" i="1" a="1"/>
  <c r="YA39" i="1" s="1"/>
  <c r="YA30" i="1" a="1"/>
  <c r="YA30" i="1" s="1"/>
  <c r="YA45" i="1" a="1"/>
  <c r="YA45" i="1" s="1"/>
  <c r="YA47" i="1" a="1"/>
  <c r="YA47" i="1" s="1"/>
  <c r="YA25" i="1" a="1"/>
  <c r="YA25" i="1" s="1"/>
  <c r="YA29" i="1" a="1"/>
  <c r="YA29" i="1" s="1"/>
  <c r="YA32" i="1" a="1"/>
  <c r="YA32" i="1" s="1"/>
  <c r="YA41" i="1" a="1"/>
  <c r="YA41" i="1" s="1"/>
  <c r="YA26" i="1" a="1"/>
  <c r="YA26" i="1" s="1"/>
  <c r="YA44" i="1" a="1"/>
  <c r="YA44" i="1" s="1"/>
  <c r="YA46" i="1" a="1"/>
  <c r="YA46" i="1" s="1"/>
  <c r="YA33" i="1" a="1"/>
  <c r="YA33" i="1" s="1"/>
  <c r="YA35" i="1" a="1"/>
  <c r="YA35" i="1" s="1"/>
  <c r="YA24" i="1" a="1"/>
  <c r="YA24" i="1" s="1"/>
  <c r="YA31" i="1" a="1"/>
  <c r="YA31" i="1" s="1"/>
  <c r="YA27" i="1" a="1"/>
  <c r="YA27" i="1" s="1"/>
  <c r="YA38" i="1" a="1"/>
  <c r="YA38" i="1" s="1"/>
  <c r="YA28" i="1" a="1"/>
  <c r="YA28" i="1" s="1"/>
  <c r="YA40" i="1" a="1"/>
  <c r="YA40" i="1" s="1"/>
  <c r="YA34" i="1" a="1"/>
  <c r="YA34" i="1" s="1"/>
  <c r="N28" i="1" a="1"/>
  <c r="N28" i="1" s="1"/>
  <c r="N27" i="1" a="1"/>
  <c r="N27" i="1" s="1"/>
  <c r="N45" i="1" a="1"/>
  <c r="N45" i="1" s="1"/>
  <c r="N25" i="1" a="1"/>
  <c r="N25" i="1" s="1"/>
  <c r="N33" i="1" a="1"/>
  <c r="N33" i="1" s="1"/>
  <c r="N35" i="1" a="1"/>
  <c r="N35" i="1" s="1"/>
  <c r="N29" i="1" a="1"/>
  <c r="N29" i="1" s="1"/>
  <c r="N39" i="1" a="1"/>
  <c r="N39" i="1" s="1"/>
  <c r="N38" i="1" a="1"/>
  <c r="N38" i="1" s="1"/>
  <c r="N26" i="1" a="1"/>
  <c r="N26" i="1" s="1"/>
  <c r="N46" i="1" a="1"/>
  <c r="N46" i="1" s="1"/>
  <c r="N34" i="1" a="1"/>
  <c r="N34" i="1" s="1"/>
  <c r="N40" i="1" a="1"/>
  <c r="N40" i="1" s="1"/>
  <c r="N30" i="1" a="1"/>
  <c r="N30" i="1" s="1"/>
  <c r="N24" i="1" a="1"/>
  <c r="N24" i="1" s="1"/>
  <c r="N47" i="1" a="1"/>
  <c r="N47" i="1" s="1"/>
  <c r="N44" i="1" a="1"/>
  <c r="N44" i="1" s="1"/>
  <c r="N41" i="1" a="1"/>
  <c r="N41" i="1" s="1"/>
  <c r="BU39" i="1" a="1"/>
  <c r="BU39" i="1" s="1"/>
  <c r="BU45" i="1" a="1"/>
  <c r="BU45" i="1" s="1"/>
  <c r="BU25" i="1" a="1"/>
  <c r="BU25" i="1" s="1"/>
  <c r="BU46" i="1" a="1"/>
  <c r="BU46" i="1" s="1"/>
  <c r="BU44" i="1" a="1"/>
  <c r="BU44" i="1" s="1"/>
  <c r="BU47" i="1" a="1"/>
  <c r="BU47" i="1" s="1"/>
  <c r="BU26" i="1" a="1"/>
  <c r="BU26" i="1" s="1"/>
  <c r="BU33" i="1" a="1"/>
  <c r="BU33" i="1" s="1"/>
  <c r="BU38" i="1" a="1"/>
  <c r="BU38" i="1" s="1"/>
  <c r="BU29" i="1" a="1"/>
  <c r="BU29" i="1" s="1"/>
  <c r="BU35" i="1" a="1"/>
  <c r="BU35" i="1" s="1"/>
  <c r="BU30" i="1" a="1"/>
  <c r="BU30" i="1" s="1"/>
  <c r="BU41" i="1" a="1"/>
  <c r="BU41" i="1" s="1"/>
  <c r="BU27" i="1" a="1"/>
  <c r="BU27" i="1" s="1"/>
  <c r="BU31" i="1" a="1"/>
  <c r="BU31" i="1" s="1"/>
  <c r="BU24" i="1" a="1"/>
  <c r="BU24" i="1" s="1"/>
  <c r="BU32" i="1" a="1"/>
  <c r="BU32" i="1" s="1"/>
  <c r="BU34" i="1" a="1"/>
  <c r="BU34" i="1" s="1"/>
  <c r="BU28" i="1" a="1"/>
  <c r="BU28" i="1" s="1"/>
  <c r="BU40" i="1" a="1"/>
  <c r="BU40" i="1" s="1"/>
  <c r="BY26" i="1" a="1"/>
  <c r="BY26" i="1" s="1"/>
  <c r="BY24" i="1" a="1"/>
  <c r="BY24" i="1" s="1"/>
  <c r="BY32" i="1" a="1"/>
  <c r="BY32" i="1" s="1"/>
  <c r="BY38" i="1" a="1"/>
  <c r="BY38" i="1" s="1"/>
  <c r="BY33" i="1" a="1"/>
  <c r="BY33" i="1" s="1"/>
  <c r="BY40" i="1" a="1"/>
  <c r="BY40" i="1" s="1"/>
  <c r="BY28" i="1" a="1"/>
  <c r="BY28" i="1" s="1"/>
  <c r="BY25" i="1" a="1"/>
  <c r="BY25" i="1" s="1"/>
  <c r="BY45" i="1" a="1"/>
  <c r="BY45" i="1" s="1"/>
  <c r="BY34" i="1" a="1"/>
  <c r="BY34" i="1" s="1"/>
  <c r="BY39" i="1" a="1"/>
  <c r="BY39" i="1" s="1"/>
  <c r="BY46" i="1" a="1"/>
  <c r="BY46" i="1" s="1"/>
  <c r="BY44" i="1" a="1"/>
  <c r="BY44" i="1" s="1"/>
  <c r="BY27" i="1" a="1"/>
  <c r="BY27" i="1" s="1"/>
  <c r="BY47" i="1" a="1"/>
  <c r="BY47" i="1" s="1"/>
  <c r="BY35" i="1" a="1"/>
  <c r="BY35" i="1" s="1"/>
  <c r="BY30" i="1" a="1"/>
  <c r="BY30" i="1" s="1"/>
  <c r="BY41" i="1" a="1"/>
  <c r="BY41" i="1" s="1"/>
  <c r="BY29" i="1" a="1"/>
  <c r="BY29" i="1" s="1"/>
  <c r="BY31" i="1" a="1"/>
  <c r="BY31" i="1" s="1"/>
  <c r="YS41" i="1" a="1"/>
  <c r="YS41" i="1" s="1"/>
  <c r="YS24" i="1" a="1"/>
  <c r="YS24" i="1" s="1"/>
  <c r="YS27" i="1" a="1"/>
  <c r="YS27" i="1" s="1"/>
  <c r="YS26" i="1" a="1"/>
  <c r="YS26" i="1" s="1"/>
  <c r="YS32" i="1" a="1"/>
  <c r="YS32" i="1" s="1"/>
  <c r="YS39" i="1" a="1"/>
  <c r="YS39" i="1" s="1"/>
  <c r="YS28" i="1" a="1"/>
  <c r="YS28" i="1" s="1"/>
  <c r="YS46" i="1" a="1"/>
  <c r="YS46" i="1" s="1"/>
  <c r="YS33" i="1" a="1"/>
  <c r="YS33" i="1" s="1"/>
  <c r="YS31" i="1" a="1"/>
  <c r="YS31" i="1" s="1"/>
  <c r="YS30" i="1" a="1"/>
  <c r="YS30" i="1" s="1"/>
  <c r="YS45" i="1" a="1"/>
  <c r="YS45" i="1" s="1"/>
  <c r="YS38" i="1" a="1"/>
  <c r="YS38" i="1" s="1"/>
  <c r="YS44" i="1" a="1"/>
  <c r="YS44" i="1" s="1"/>
  <c r="YS25" i="1" a="1"/>
  <c r="YS25" i="1" s="1"/>
  <c r="YS35" i="1" a="1"/>
  <c r="YS35" i="1" s="1"/>
  <c r="YS47" i="1" a="1"/>
  <c r="YS47" i="1" s="1"/>
  <c r="YS40" i="1" a="1"/>
  <c r="YS40" i="1" s="1"/>
  <c r="YS29" i="1" a="1"/>
  <c r="YS29" i="1" s="1"/>
  <c r="YS34" i="1" a="1"/>
  <c r="YS34" i="1" s="1"/>
  <c r="AAQ66" i="1" a="1"/>
  <c r="AAQ66" i="1" s="1"/>
  <c r="AAQ67" i="1" a="1"/>
  <c r="AAQ67" i="1" s="1"/>
  <c r="AAQ68" i="1" a="1"/>
  <c r="AAQ68" i="1" s="1"/>
  <c r="AAQ69" i="1" a="1"/>
  <c r="AAQ69" i="1" s="1"/>
  <c r="AAQ70" i="1" a="1"/>
  <c r="AAQ70" i="1" s="1"/>
  <c r="AAQ71" i="1" a="1"/>
  <c r="AAQ71" i="1" s="1"/>
  <c r="AAQ72" i="1" a="1"/>
  <c r="AAQ72" i="1" s="1"/>
  <c r="AAQ73" i="1" a="1"/>
  <c r="AAQ73" i="1" s="1"/>
  <c r="AAQ74" i="1" a="1"/>
  <c r="AAQ74" i="1" s="1"/>
  <c r="AAQ75" i="1" a="1"/>
  <c r="AAQ75" i="1" s="1"/>
  <c r="AAQ76" i="1" a="1"/>
  <c r="AAQ76" i="1" s="1"/>
  <c r="DB53" i="1" a="1"/>
  <c r="DB53" i="1" s="1"/>
  <c r="DB54" i="1" s="1" a="1"/>
  <c r="DB54" i="1" s="1"/>
  <c r="DB51" i="1" a="1"/>
  <c r="DB51" i="1" s="1"/>
  <c r="DB52" i="1" s="1" a="1"/>
  <c r="DB52" i="1" s="1"/>
  <c r="DB55" i="1" a="1"/>
  <c r="DB55" i="1" s="1"/>
  <c r="DB56" i="1" s="1" a="1"/>
  <c r="DB56" i="1" s="1"/>
  <c r="JX66" i="1" a="1"/>
  <c r="JX66" i="1" s="1"/>
  <c r="JX67" i="1" a="1"/>
  <c r="JX67" i="1" s="1"/>
  <c r="JX68" i="1" a="1"/>
  <c r="JX68" i="1" s="1"/>
  <c r="JX69" i="1" a="1"/>
  <c r="JX69" i="1" s="1"/>
  <c r="JX70" i="1" a="1"/>
  <c r="JX70" i="1" s="1"/>
  <c r="JX71" i="1" a="1"/>
  <c r="JX71" i="1" s="1"/>
  <c r="JX72" i="1" a="1"/>
  <c r="JX72" i="1" s="1"/>
  <c r="JX73" i="1" a="1"/>
  <c r="JX73" i="1" s="1"/>
  <c r="JX74" i="1" a="1"/>
  <c r="JX74" i="1" s="1"/>
  <c r="JX75" i="1" a="1"/>
  <c r="JX75" i="1" s="1"/>
  <c r="JX76" i="1" a="1"/>
  <c r="JX76" i="1" s="1"/>
  <c r="LE66" i="1" a="1"/>
  <c r="LE66" i="1" s="1"/>
  <c r="LE67" i="1" a="1"/>
  <c r="LE67" i="1" s="1"/>
  <c r="LE68" i="1" a="1"/>
  <c r="LE68" i="1" s="1"/>
  <c r="LE69" i="1" a="1"/>
  <c r="LE69" i="1" s="1"/>
  <c r="LE70" i="1" a="1"/>
  <c r="LE70" i="1" s="1"/>
  <c r="LE71" i="1" a="1"/>
  <c r="LE71" i="1" s="1"/>
  <c r="LE72" i="1" a="1"/>
  <c r="LE72" i="1" s="1"/>
  <c r="LE73" i="1" a="1"/>
  <c r="LE73" i="1" s="1"/>
  <c r="LE74" i="1" a="1"/>
  <c r="LE74" i="1" s="1"/>
  <c r="LE75" i="1" a="1"/>
  <c r="LE75" i="1" s="1"/>
  <c r="LE76" i="1" a="1"/>
  <c r="LE76" i="1" s="1"/>
  <c r="LN66" i="1" a="1"/>
  <c r="LN66" i="1" s="1"/>
  <c r="LN67" i="1" a="1"/>
  <c r="LN67" i="1" s="1"/>
  <c r="LN68" i="1" a="1"/>
  <c r="LN68" i="1" s="1"/>
  <c r="LN69" i="1" a="1"/>
  <c r="LN69" i="1" s="1"/>
  <c r="LN70" i="1" a="1"/>
  <c r="LN70" i="1" s="1"/>
  <c r="LN71" i="1" a="1"/>
  <c r="LN71" i="1" s="1"/>
  <c r="LN72" i="1" a="1"/>
  <c r="LN72" i="1" s="1"/>
  <c r="LN73" i="1" a="1"/>
  <c r="LN73" i="1" s="1"/>
  <c r="LN74" i="1" a="1"/>
  <c r="LN74" i="1" s="1"/>
  <c r="LN75" i="1" a="1"/>
  <c r="LN75" i="1" s="1"/>
  <c r="LN76" i="1" a="1"/>
  <c r="LN76" i="1" s="1"/>
  <c r="JT66" i="1" a="1"/>
  <c r="JT66" i="1" s="1"/>
  <c r="JT67" i="1" a="1"/>
  <c r="JT67" i="1" s="1"/>
  <c r="JT68" i="1" a="1"/>
  <c r="JT68" i="1" s="1"/>
  <c r="JT69" i="1" a="1"/>
  <c r="JT69" i="1" s="1"/>
  <c r="JT70" i="1" a="1"/>
  <c r="JT70" i="1" s="1"/>
  <c r="JT71" i="1" a="1"/>
  <c r="JT71" i="1" s="1"/>
  <c r="JT72" i="1" a="1"/>
  <c r="JT72" i="1" s="1"/>
  <c r="JT73" i="1" a="1"/>
  <c r="JT73" i="1" s="1"/>
  <c r="JT74" i="1" a="1"/>
  <c r="JT74" i="1" s="1"/>
  <c r="JT75" i="1" a="1"/>
  <c r="JT75" i="1" s="1"/>
  <c r="JT76" i="1" a="1"/>
  <c r="JT76"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ACG25" i="1" a="1"/>
  <c r="ACG25" i="1" s="1"/>
  <c r="ACG30" i="1" a="1"/>
  <c r="ACG30" i="1" s="1"/>
  <c r="ACG31" i="1" a="1"/>
  <c r="ACG31" i="1" s="1"/>
  <c r="ACG38" i="1" a="1"/>
  <c r="ACG38" i="1" s="1"/>
  <c r="ACG45" i="1" a="1"/>
  <c r="ACG45" i="1" s="1"/>
  <c r="ACG39" i="1" a="1"/>
  <c r="ACG39" i="1" s="1"/>
  <c r="ACG47" i="1" a="1"/>
  <c r="ACG47" i="1" s="1"/>
  <c r="ACG40" i="1" a="1"/>
  <c r="ACG40" i="1" s="1"/>
  <c r="ACG34" i="1" a="1"/>
  <c r="ACG34" i="1" s="1"/>
  <c r="ACG24" i="1" a="1"/>
  <c r="ACG24" i="1" s="1"/>
  <c r="ACG27" i="1" a="1"/>
  <c r="ACG27" i="1" s="1"/>
  <c r="ACG28" i="1" a="1"/>
  <c r="ACG28" i="1" s="1"/>
  <c r="ACG29" i="1" a="1"/>
  <c r="ACG29" i="1" s="1"/>
  <c r="ACG41" i="1" a="1"/>
  <c r="ACG41" i="1" s="1"/>
  <c r="ACG32" i="1" a="1"/>
  <c r="ACG32" i="1" s="1"/>
  <c r="ACG46" i="1" a="1"/>
  <c r="ACG46" i="1" s="1"/>
  <c r="ACG33" i="1" a="1"/>
  <c r="ACG33" i="1" s="1"/>
  <c r="ACG35" i="1" a="1"/>
  <c r="ACG35" i="1" s="1"/>
  <c r="ACG44" i="1" a="1"/>
  <c r="ACG44" i="1" s="1"/>
  <c r="ACG26" i="1" a="1"/>
  <c r="ACG26" i="1" s="1"/>
  <c r="EM33" i="1" a="1"/>
  <c r="EM33" i="1" s="1"/>
  <c r="EM47" i="1" a="1"/>
  <c r="EM47" i="1" s="1"/>
  <c r="EM40" i="1" a="1"/>
  <c r="EM40" i="1" s="1"/>
  <c r="EM46" i="1" a="1"/>
  <c r="EM46" i="1" s="1"/>
  <c r="EM34" i="1" a="1"/>
  <c r="EM34" i="1" s="1"/>
  <c r="EM26" i="1" a="1"/>
  <c r="EM26" i="1" s="1"/>
  <c r="EM38" i="1" a="1"/>
  <c r="EM38" i="1" s="1"/>
  <c r="EM35" i="1" a="1"/>
  <c r="EM35" i="1" s="1"/>
  <c r="EM44" i="1" a="1"/>
  <c r="EM44" i="1" s="1"/>
  <c r="EM24" i="1" a="1"/>
  <c r="EM24" i="1" s="1"/>
  <c r="EM45" i="1" a="1"/>
  <c r="EM45" i="1" s="1"/>
  <c r="EM29" i="1" a="1"/>
  <c r="EM29" i="1" s="1"/>
  <c r="EM31" i="1" a="1"/>
  <c r="EM31" i="1" s="1"/>
  <c r="EM30" i="1" a="1"/>
  <c r="EM30" i="1" s="1"/>
  <c r="EM28" i="1" a="1"/>
  <c r="EM28" i="1" s="1"/>
  <c r="EM32" i="1" a="1"/>
  <c r="EM32" i="1" s="1"/>
  <c r="EM27" i="1" a="1"/>
  <c r="EM27" i="1" s="1"/>
  <c r="EM25" i="1" a="1"/>
  <c r="EM25" i="1" s="1"/>
  <c r="EM41" i="1" a="1"/>
  <c r="EM41" i="1" s="1"/>
  <c r="EM39" i="1" a="1"/>
  <c r="EM39" i="1" s="1"/>
  <c r="CD35" i="1" a="1"/>
  <c r="CD35" i="1" s="1"/>
  <c r="CD46" i="1" a="1"/>
  <c r="CD46" i="1" s="1"/>
  <c r="CD28" i="1" a="1"/>
  <c r="CD28" i="1" s="1"/>
  <c r="CD24" i="1" a="1"/>
  <c r="CD24" i="1" s="1"/>
  <c r="CD44" i="1" a="1"/>
  <c r="CD44" i="1" s="1"/>
  <c r="CD33" i="1" a="1"/>
  <c r="CD33" i="1" s="1"/>
  <c r="CD45" i="1" a="1"/>
  <c r="CD45" i="1" s="1"/>
  <c r="CD29" i="1" a="1"/>
  <c r="CD29" i="1" s="1"/>
  <c r="CD27" i="1" a="1"/>
  <c r="CD27" i="1" s="1"/>
  <c r="CD26" i="1" a="1"/>
  <c r="CD26" i="1" s="1"/>
  <c r="CD39" i="1" a="1"/>
  <c r="CD39" i="1" s="1"/>
  <c r="CD25" i="1" a="1"/>
  <c r="CD25" i="1" s="1"/>
  <c r="CD31" i="1" a="1"/>
  <c r="CD31" i="1" s="1"/>
  <c r="CD30" i="1" a="1"/>
  <c r="CD30" i="1" s="1"/>
  <c r="CD40" i="1" a="1"/>
  <c r="CD40" i="1" s="1"/>
  <c r="CD41" i="1" a="1"/>
  <c r="CD41" i="1" s="1"/>
  <c r="CD32" i="1" a="1"/>
  <c r="CD32" i="1" s="1"/>
  <c r="CD34" i="1" a="1"/>
  <c r="CD34" i="1" s="1"/>
  <c r="CD38" i="1" a="1"/>
  <c r="CD38" i="1" s="1"/>
  <c r="CD47" i="1" a="1"/>
  <c r="CD47" i="1" s="1"/>
  <c r="ZH26" i="1" a="1"/>
  <c r="ZH26" i="1" s="1"/>
  <c r="ZH35" i="1" a="1"/>
  <c r="ZH35" i="1" s="1"/>
  <c r="ZH27" i="1" a="1"/>
  <c r="ZH27" i="1" s="1"/>
  <c r="ZH44" i="1" a="1"/>
  <c r="ZH44" i="1" s="1"/>
  <c r="ZH41" i="1" a="1"/>
  <c r="ZH41" i="1" s="1"/>
  <c r="ZH45" i="1" a="1"/>
  <c r="ZH45" i="1" s="1"/>
  <c r="ZH47" i="1" a="1"/>
  <c r="ZH47" i="1" s="1"/>
  <c r="ZH39" i="1" a="1"/>
  <c r="ZH39" i="1" s="1"/>
  <c r="ZH32" i="1" a="1"/>
  <c r="ZH32" i="1" s="1"/>
  <c r="ZH31" i="1" a="1"/>
  <c r="ZH31" i="1" s="1"/>
  <c r="ZH38" i="1" a="1"/>
  <c r="ZH38" i="1" s="1"/>
  <c r="ZH30" i="1" a="1"/>
  <c r="ZH30" i="1" s="1"/>
  <c r="ZH46" i="1" a="1"/>
  <c r="ZH46" i="1" s="1"/>
  <c r="ZH24" i="1" a="1"/>
  <c r="ZH24" i="1" s="1"/>
  <c r="ZH25" i="1" a="1"/>
  <c r="ZH25" i="1" s="1"/>
  <c r="ZH33" i="1" a="1"/>
  <c r="ZH33" i="1" s="1"/>
  <c r="ZH29" i="1" a="1"/>
  <c r="ZH29" i="1" s="1"/>
  <c r="ZH40" i="1" a="1"/>
  <c r="ZH40" i="1" s="1"/>
  <c r="ZH34" i="1" a="1"/>
  <c r="ZH34" i="1" s="1"/>
  <c r="ZH28" i="1" a="1"/>
  <c r="ZH28" i="1" s="1"/>
  <c r="BQ33" i="1" a="1"/>
  <c r="BQ33" i="1" s="1"/>
  <c r="BQ26" i="1" a="1"/>
  <c r="BQ26" i="1" s="1"/>
  <c r="BQ40" i="1" a="1"/>
  <c r="BQ40" i="1" s="1"/>
  <c r="BQ34" i="1" a="1"/>
  <c r="BQ34" i="1" s="1"/>
  <c r="BQ39" i="1" a="1"/>
  <c r="BQ39" i="1" s="1"/>
  <c r="BQ24" i="1" a="1"/>
  <c r="BQ24" i="1" s="1"/>
  <c r="BQ45" i="1" a="1"/>
  <c r="BQ45" i="1" s="1"/>
  <c r="BQ28" i="1" a="1"/>
  <c r="BQ28" i="1" s="1"/>
  <c r="BQ46" i="1" a="1"/>
  <c r="BQ46" i="1" s="1"/>
  <c r="BQ44" i="1" a="1"/>
  <c r="BQ44" i="1" s="1"/>
  <c r="BQ35" i="1" a="1"/>
  <c r="BQ35" i="1" s="1"/>
  <c r="BQ47" i="1" a="1"/>
  <c r="BQ47" i="1" s="1"/>
  <c r="BQ41" i="1" a="1"/>
  <c r="BQ41" i="1" s="1"/>
  <c r="BQ38" i="1" a="1"/>
  <c r="BQ38" i="1" s="1"/>
  <c r="BQ27" i="1" a="1"/>
  <c r="BQ27" i="1" s="1"/>
  <c r="BQ30" i="1" a="1"/>
  <c r="BQ30" i="1" s="1"/>
  <c r="BQ29" i="1" a="1"/>
  <c r="BQ29" i="1" s="1"/>
  <c r="BQ25" i="1" a="1"/>
  <c r="BQ25" i="1" s="1"/>
  <c r="BQ32" i="1" a="1"/>
  <c r="BQ32" i="1" s="1"/>
  <c r="BQ31" i="1" a="1"/>
  <c r="BQ31" i="1" s="1"/>
  <c r="GI29" i="1" a="1"/>
  <c r="GI29" i="1" s="1"/>
  <c r="GI35" i="1" a="1"/>
  <c r="GI35" i="1" s="1"/>
  <c r="GI44" i="1" a="1"/>
  <c r="GI44" i="1" s="1"/>
  <c r="GI28" i="1" a="1"/>
  <c r="GI28" i="1" s="1"/>
  <c r="GI41" i="1" a="1"/>
  <c r="GI41" i="1" s="1"/>
  <c r="GI27" i="1" a="1"/>
  <c r="GI27" i="1" s="1"/>
  <c r="GI25" i="1" a="1"/>
  <c r="GI25" i="1" s="1"/>
  <c r="GI38" i="1" a="1"/>
  <c r="GI38" i="1" s="1"/>
  <c r="GI31" i="1" a="1"/>
  <c r="GI31" i="1" s="1"/>
  <c r="GI30" i="1" a="1"/>
  <c r="GI30" i="1" s="1"/>
  <c r="GI26" i="1" a="1"/>
  <c r="GI26" i="1" s="1"/>
  <c r="GI45" i="1" a="1"/>
  <c r="GI45" i="1" s="1"/>
  <c r="GI33" i="1" a="1"/>
  <c r="GI33" i="1" s="1"/>
  <c r="GI32" i="1" a="1"/>
  <c r="GI32" i="1" s="1"/>
  <c r="GI40" i="1" a="1"/>
  <c r="GI40" i="1" s="1"/>
  <c r="GI39" i="1" a="1"/>
  <c r="GI39" i="1" s="1"/>
  <c r="GI46" i="1" a="1"/>
  <c r="GI46" i="1" s="1"/>
  <c r="GI34" i="1" a="1"/>
  <c r="GI34" i="1" s="1"/>
  <c r="GI47" i="1" a="1"/>
  <c r="GI47" i="1" s="1"/>
  <c r="GI24" i="1" a="1"/>
  <c r="GI24" i="1" s="1"/>
  <c r="JJ26" i="1" a="1"/>
  <c r="JJ26" i="1" s="1"/>
  <c r="JJ47" i="1" a="1"/>
  <c r="JJ47" i="1" s="1"/>
  <c r="JJ35" i="1" a="1"/>
  <c r="JJ35" i="1" s="1"/>
  <c r="JJ44" i="1" a="1"/>
  <c r="JJ44" i="1" s="1"/>
  <c r="JJ34" i="1" a="1"/>
  <c r="JJ34" i="1" s="1"/>
  <c r="JJ27" i="1" a="1"/>
  <c r="JJ27" i="1" s="1"/>
  <c r="JJ28" i="1" a="1"/>
  <c r="JJ28" i="1" s="1"/>
  <c r="JJ29" i="1" a="1"/>
  <c r="JJ29" i="1" s="1"/>
  <c r="JJ46" i="1" a="1"/>
  <c r="JJ46" i="1" s="1"/>
  <c r="JJ45" i="1" a="1"/>
  <c r="JJ45" i="1" s="1"/>
  <c r="JJ30" i="1" a="1"/>
  <c r="JJ30" i="1" s="1"/>
  <c r="JJ31" i="1" a="1"/>
  <c r="JJ31" i="1" s="1"/>
  <c r="JJ38" i="1" a="1"/>
  <c r="JJ38" i="1" s="1"/>
  <c r="JJ24" i="1" a="1"/>
  <c r="JJ24" i="1" s="1"/>
  <c r="JJ40" i="1" a="1"/>
  <c r="JJ40" i="1" s="1"/>
  <c r="JJ41" i="1" a="1"/>
  <c r="JJ41" i="1" s="1"/>
  <c r="JJ32" i="1" a="1"/>
  <c r="JJ32" i="1" s="1"/>
  <c r="JJ33" i="1" a="1"/>
  <c r="JJ33" i="1" s="1"/>
  <c r="JJ39" i="1" a="1"/>
  <c r="JJ39" i="1" s="1"/>
  <c r="JJ25" i="1" a="1"/>
  <c r="JJ25" i="1" s="1"/>
  <c r="AAX31" i="1" a="1"/>
  <c r="AAX31" i="1" s="1"/>
  <c r="AAX38" i="1" a="1"/>
  <c r="AAX38" i="1" s="1"/>
  <c r="AAX45" i="1" a="1"/>
  <c r="AAX45" i="1" s="1"/>
  <c r="AAX33" i="1" a="1"/>
  <c r="AAX33" i="1" s="1"/>
  <c r="AAX26" i="1" a="1"/>
  <c r="AAX26" i="1" s="1"/>
  <c r="AAX39" i="1" a="1"/>
  <c r="AAX39" i="1" s="1"/>
  <c r="AAX47" i="1" a="1"/>
  <c r="AAX47" i="1" s="1"/>
  <c r="AAX25" i="1" a="1"/>
  <c r="AAX25" i="1" s="1"/>
  <c r="AAX34" i="1" a="1"/>
  <c r="AAX34" i="1" s="1"/>
  <c r="AAX40" i="1" a="1"/>
  <c r="AAX40" i="1" s="1"/>
  <c r="AAX29" i="1" a="1"/>
  <c r="AAX29" i="1" s="1"/>
  <c r="AAX24" i="1" a="1"/>
  <c r="AAX24" i="1" s="1"/>
  <c r="AAX28" i="1" a="1"/>
  <c r="AAX28" i="1" s="1"/>
  <c r="AAX44" i="1" a="1"/>
  <c r="AAX44" i="1" s="1"/>
  <c r="AAX46" i="1" a="1"/>
  <c r="AAX46" i="1" s="1"/>
  <c r="AAX35" i="1" a="1"/>
  <c r="AAX35" i="1" s="1"/>
  <c r="AAX32" i="1" a="1"/>
  <c r="AAX32" i="1" s="1"/>
  <c r="AAX27" i="1" a="1"/>
  <c r="AAX27" i="1" s="1"/>
  <c r="AAX30" i="1" a="1"/>
  <c r="AAX30" i="1" s="1"/>
  <c r="AAX41" i="1" a="1"/>
  <c r="AAX41" i="1" s="1"/>
  <c r="AAM66" i="1" a="1"/>
  <c r="AAM66" i="1" s="1"/>
  <c r="AAM67" i="1" a="1"/>
  <c r="AAM67" i="1" s="1"/>
  <c r="AAM68" i="1" a="1"/>
  <c r="AAM68" i="1" s="1"/>
  <c r="AAM69" i="1" a="1"/>
  <c r="AAM69" i="1" s="1"/>
  <c r="AAM70" i="1" a="1"/>
  <c r="AAM70" i="1" s="1"/>
  <c r="AAM71" i="1" a="1"/>
  <c r="AAM71" i="1" s="1"/>
  <c r="AAM72" i="1" a="1"/>
  <c r="AAM72" i="1" s="1"/>
  <c r="AAM73" i="1" a="1"/>
  <c r="AAM73" i="1" s="1"/>
  <c r="AAM74" i="1" a="1"/>
  <c r="AAM74" i="1" s="1"/>
  <c r="AAM75" i="1" a="1"/>
  <c r="AAM75" i="1" s="1"/>
  <c r="AAM76" i="1" a="1"/>
  <c r="AAM76" i="1" s="1"/>
  <c r="ABO66" i="1" a="1"/>
  <c r="ABO66" i="1" s="1"/>
  <c r="ABO67" i="1" a="1"/>
  <c r="ABO67" i="1" s="1"/>
  <c r="ABO68" i="1" a="1"/>
  <c r="ABO68" i="1" s="1"/>
  <c r="ABO69" i="1" a="1"/>
  <c r="ABO69" i="1" s="1"/>
  <c r="ABO70" i="1" a="1"/>
  <c r="ABO70" i="1" s="1"/>
  <c r="ABO71" i="1" a="1"/>
  <c r="ABO71" i="1" s="1"/>
  <c r="ABO72" i="1" a="1"/>
  <c r="ABO72" i="1" s="1"/>
  <c r="ABO73" i="1" a="1"/>
  <c r="ABO73" i="1" s="1"/>
  <c r="ABO74" i="1" a="1"/>
  <c r="ABO74" i="1" s="1"/>
  <c r="ABO75" i="1" a="1"/>
  <c r="ABO75" i="1" s="1"/>
  <c r="ABO76" i="1" a="1"/>
  <c r="ABO76" i="1" s="1"/>
  <c r="LP66" i="1" a="1"/>
  <c r="LP66" i="1" s="1"/>
  <c r="LP67" i="1" a="1"/>
  <c r="LP67" i="1" s="1"/>
  <c r="LP68" i="1" a="1"/>
  <c r="LP68" i="1" s="1"/>
  <c r="LP69" i="1" a="1"/>
  <c r="LP69" i="1" s="1"/>
  <c r="LP70" i="1" a="1"/>
  <c r="LP70" i="1" s="1"/>
  <c r="LP71" i="1" a="1"/>
  <c r="LP71" i="1" s="1"/>
  <c r="LP72" i="1" a="1"/>
  <c r="LP72" i="1" s="1"/>
  <c r="LP73" i="1" a="1"/>
  <c r="LP73" i="1" s="1"/>
  <c r="LP74" i="1" a="1"/>
  <c r="LP74" i="1" s="1"/>
  <c r="LP75" i="1" a="1"/>
  <c r="LP75" i="1" s="1"/>
  <c r="LP76" i="1" a="1"/>
  <c r="LP76"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LJ45" i="1" a="1"/>
  <c r="LJ45" i="1" s="1"/>
  <c r="LJ33" i="1" a="1"/>
  <c r="LJ33" i="1" s="1"/>
  <c r="LJ27" i="1" a="1"/>
  <c r="LJ27" i="1" s="1"/>
  <c r="LJ47" i="1" a="1"/>
  <c r="LJ47" i="1" s="1"/>
  <c r="LJ29" i="1" a="1"/>
  <c r="LJ29" i="1" s="1"/>
  <c r="LJ26" i="1" a="1"/>
  <c r="LJ26" i="1" s="1"/>
  <c r="LJ34" i="1" a="1"/>
  <c r="LJ34" i="1" s="1"/>
  <c r="LJ39" i="1" a="1"/>
  <c r="LJ39" i="1" s="1"/>
  <c r="LJ24" i="1" a="1"/>
  <c r="LJ24" i="1" s="1"/>
  <c r="LJ40" i="1" a="1"/>
  <c r="LJ40" i="1" s="1"/>
  <c r="LJ25" i="1" a="1"/>
  <c r="LJ25" i="1" s="1"/>
  <c r="LJ32" i="1" a="1"/>
  <c r="LJ32" i="1" s="1"/>
  <c r="LJ44" i="1" a="1"/>
  <c r="LJ44" i="1" s="1"/>
  <c r="LJ35" i="1" a="1"/>
  <c r="LJ35" i="1" s="1"/>
  <c r="LJ28" i="1" a="1"/>
  <c r="LJ28" i="1" s="1"/>
  <c r="LJ46" i="1" a="1"/>
  <c r="LJ46" i="1" s="1"/>
  <c r="LJ30" i="1" a="1"/>
  <c r="LJ30" i="1" s="1"/>
  <c r="LJ41" i="1" a="1"/>
  <c r="LJ41" i="1" s="1"/>
  <c r="LJ38" i="1" a="1"/>
  <c r="LJ38" i="1" s="1"/>
  <c r="LJ31" i="1" a="1"/>
  <c r="LJ31" i="1" s="1"/>
  <c r="ADS28" i="1" a="1"/>
  <c r="ADS28" i="1" s="1"/>
  <c r="ADS40" i="1" a="1"/>
  <c r="ADS40" i="1" s="1"/>
  <c r="ADS25" i="1" a="1"/>
  <c r="ADS25" i="1" s="1"/>
  <c r="ADS38" i="1" a="1"/>
  <c r="ADS38" i="1" s="1"/>
  <c r="ADS32" i="1" a="1"/>
  <c r="ADS32" i="1" s="1"/>
  <c r="ADS29" i="1" a="1"/>
  <c r="ADS29" i="1" s="1"/>
  <c r="ADS44" i="1" a="1"/>
  <c r="ADS44" i="1" s="1"/>
  <c r="ADS41" i="1" a="1"/>
  <c r="ADS41" i="1" s="1"/>
  <c r="ADS35" i="1" a="1"/>
  <c r="ADS35" i="1" s="1"/>
  <c r="ADS46" i="1" a="1"/>
  <c r="ADS46" i="1" s="1"/>
  <c r="ADS33" i="1" a="1"/>
  <c r="ADS33" i="1" s="1"/>
  <c r="ADS26" i="1" a="1"/>
  <c r="ADS26" i="1" s="1"/>
  <c r="ADS45" i="1" a="1"/>
  <c r="ADS45" i="1" s="1"/>
  <c r="ADS31" i="1" a="1"/>
  <c r="ADS31" i="1" s="1"/>
  <c r="ADS30" i="1" a="1"/>
  <c r="ADS30" i="1" s="1"/>
  <c r="ADS24" i="1" a="1"/>
  <c r="ADS24" i="1" s="1"/>
  <c r="ADS47" i="1" a="1"/>
  <c r="ADS47" i="1" s="1"/>
  <c r="ADS27" i="1" a="1"/>
  <c r="ADS27" i="1" s="1"/>
  <c r="ADS39" i="1" a="1"/>
  <c r="ADS39" i="1" s="1"/>
  <c r="ADS34" i="1" a="1"/>
  <c r="ADS34" i="1" s="1"/>
  <c r="YT34" i="1" a="1"/>
  <c r="YT34" i="1" s="1"/>
  <c r="YT26" i="1" a="1"/>
  <c r="YT26" i="1" s="1"/>
  <c r="YT35" i="1" a="1"/>
  <c r="YT35" i="1" s="1"/>
  <c r="YT24" i="1" a="1"/>
  <c r="YT24" i="1" s="1"/>
  <c r="YT44" i="1" a="1"/>
  <c r="YT44" i="1" s="1"/>
  <c r="YT32" i="1" a="1"/>
  <c r="YT32" i="1" s="1"/>
  <c r="YT27" i="1" a="1"/>
  <c r="YT27" i="1" s="1"/>
  <c r="YT38" i="1" a="1"/>
  <c r="YT38" i="1" s="1"/>
  <c r="YT41" i="1" a="1"/>
  <c r="YT41" i="1" s="1"/>
  <c r="YT28" i="1" a="1"/>
  <c r="YT28" i="1" s="1"/>
  <c r="YT33" i="1" a="1"/>
  <c r="YT33" i="1" s="1"/>
  <c r="YT30" i="1" a="1"/>
  <c r="YT30" i="1" s="1"/>
  <c r="YT46" i="1" a="1"/>
  <c r="YT46" i="1" s="1"/>
  <c r="YT31" i="1" a="1"/>
  <c r="YT31" i="1" s="1"/>
  <c r="YT29" i="1" a="1"/>
  <c r="YT29" i="1" s="1"/>
  <c r="YT25" i="1" a="1"/>
  <c r="YT25" i="1" s="1"/>
  <c r="YT47" i="1" a="1"/>
  <c r="YT47" i="1" s="1"/>
  <c r="YT40" i="1" a="1"/>
  <c r="YT40" i="1" s="1"/>
  <c r="YT39" i="1" a="1"/>
  <c r="YT39" i="1" s="1"/>
  <c r="YT45" i="1" a="1"/>
  <c r="YT45" i="1" s="1"/>
  <c r="AAN26" i="1" a="1"/>
  <c r="AAN26" i="1" s="1"/>
  <c r="AAN29" i="1" a="1"/>
  <c r="AAN29" i="1" s="1"/>
  <c r="AAN45" i="1" a="1"/>
  <c r="AAN45" i="1" s="1"/>
  <c r="AAN39" i="1" a="1"/>
  <c r="AAN39" i="1" s="1"/>
  <c r="AAN40" i="1" a="1"/>
  <c r="AAN40" i="1" s="1"/>
  <c r="AAN34" i="1" a="1"/>
  <c r="AAN34" i="1" s="1"/>
  <c r="AAN38" i="1" a="1"/>
  <c r="AAN38" i="1" s="1"/>
  <c r="AAN47" i="1" a="1"/>
  <c r="AAN47" i="1" s="1"/>
  <c r="AAN24" i="1" a="1"/>
  <c r="AAN24" i="1" s="1"/>
  <c r="AAN25" i="1" a="1"/>
  <c r="AAN25" i="1" s="1"/>
  <c r="AAN28" i="1" a="1"/>
  <c r="AAN28" i="1" s="1"/>
  <c r="AAN46" i="1" a="1"/>
  <c r="AAN46" i="1" s="1"/>
  <c r="AAN31" i="1" a="1"/>
  <c r="AAN31" i="1" s="1"/>
  <c r="AAN44" i="1" a="1"/>
  <c r="AAN44" i="1" s="1"/>
  <c r="AAN27" i="1" a="1"/>
  <c r="AAN27" i="1" s="1"/>
  <c r="AAN35" i="1" a="1"/>
  <c r="AAN35" i="1" s="1"/>
  <c r="AAN30" i="1" a="1"/>
  <c r="AAN30" i="1" s="1"/>
  <c r="AAN33" i="1" a="1"/>
  <c r="AAN33" i="1" s="1"/>
  <c r="AAN32" i="1" a="1"/>
  <c r="AAN32" i="1" s="1"/>
  <c r="AAN41" i="1" a="1"/>
  <c r="AAN41" i="1" s="1"/>
  <c r="ED29" i="1" a="1"/>
  <c r="ED29" i="1" s="1"/>
  <c r="ED27" i="1" a="1"/>
  <c r="ED27" i="1" s="1"/>
  <c r="ED24" i="1" a="1"/>
  <c r="ED24" i="1" s="1"/>
  <c r="ED30" i="1" a="1"/>
  <c r="ED30" i="1" s="1"/>
  <c r="ED31" i="1" a="1"/>
  <c r="ED31" i="1" s="1"/>
  <c r="ED28" i="1" a="1"/>
  <c r="ED28" i="1" s="1"/>
  <c r="ED32" i="1" a="1"/>
  <c r="ED32" i="1" s="1"/>
  <c r="ED45" i="1" a="1"/>
  <c r="ED45" i="1" s="1"/>
  <c r="ED40" i="1" a="1"/>
  <c r="ED40" i="1" s="1"/>
  <c r="ED41" i="1" a="1"/>
  <c r="ED41" i="1" s="1"/>
  <c r="ED39" i="1" a="1"/>
  <c r="ED39" i="1" s="1"/>
  <c r="ED26" i="1" a="1"/>
  <c r="ED26" i="1" s="1"/>
  <c r="ED25" i="1" a="1"/>
  <c r="ED25" i="1" s="1"/>
  <c r="ED46" i="1" a="1"/>
  <c r="ED46" i="1" s="1"/>
  <c r="ED33" i="1" a="1"/>
  <c r="ED33" i="1" s="1"/>
  <c r="ED34" i="1" a="1"/>
  <c r="ED34" i="1" s="1"/>
  <c r="ED47" i="1" a="1"/>
  <c r="ED47" i="1" s="1"/>
  <c r="ED44" i="1" a="1"/>
  <c r="ED44" i="1" s="1"/>
  <c r="ED35" i="1" a="1"/>
  <c r="ED35" i="1" s="1"/>
  <c r="ED38" i="1" a="1"/>
  <c r="ED38" i="1" s="1"/>
  <c r="KP27" i="1" a="1"/>
  <c r="KP27" i="1" s="1"/>
  <c r="KP25" i="1" a="1"/>
  <c r="KP25" i="1" s="1"/>
  <c r="KP31" i="1" a="1"/>
  <c r="KP31" i="1" s="1"/>
  <c r="KP41" i="1" a="1"/>
  <c r="KP41" i="1" s="1"/>
  <c r="KP32" i="1" a="1"/>
  <c r="KP32" i="1" s="1"/>
  <c r="KP47" i="1" a="1"/>
  <c r="KP47" i="1" s="1"/>
  <c r="KP34" i="1" a="1"/>
  <c r="KP34" i="1" s="1"/>
  <c r="KP39" i="1" a="1"/>
  <c r="KP39" i="1" s="1"/>
  <c r="KP38" i="1" a="1"/>
  <c r="KP38" i="1" s="1"/>
  <c r="KP33" i="1" a="1"/>
  <c r="KP33" i="1" s="1"/>
  <c r="KP26" i="1" a="1"/>
  <c r="KP26" i="1" s="1"/>
  <c r="KP40" i="1" a="1"/>
  <c r="KP40" i="1" s="1"/>
  <c r="KP44" i="1" a="1"/>
  <c r="KP44" i="1" s="1"/>
  <c r="KP35" i="1" a="1"/>
  <c r="KP35" i="1" s="1"/>
  <c r="KP24" i="1" a="1"/>
  <c r="KP24" i="1" s="1"/>
  <c r="KP30" i="1" a="1"/>
  <c r="KP30" i="1" s="1"/>
  <c r="KP45" i="1" a="1"/>
  <c r="KP45" i="1" s="1"/>
  <c r="KP46" i="1" a="1"/>
  <c r="KP46" i="1" s="1"/>
  <c r="KP28" i="1" a="1"/>
  <c r="KP28" i="1" s="1"/>
  <c r="KP29" i="1" a="1"/>
  <c r="KP29" i="1" s="1"/>
  <c r="KT32" i="1" a="1"/>
  <c r="KT32" i="1" s="1"/>
  <c r="KT46" i="1" a="1"/>
  <c r="KT46" i="1" s="1"/>
  <c r="KT39" i="1" a="1"/>
  <c r="KT39" i="1" s="1"/>
  <c r="KT26" i="1" a="1"/>
  <c r="KT26" i="1" s="1"/>
  <c r="KT31" i="1" a="1"/>
  <c r="KT31" i="1" s="1"/>
  <c r="KT41" i="1" a="1"/>
  <c r="KT41" i="1" s="1"/>
  <c r="KT30" i="1" a="1"/>
  <c r="KT30" i="1" s="1"/>
  <c r="KT33" i="1" a="1"/>
  <c r="KT33" i="1" s="1"/>
  <c r="KT38" i="1" a="1"/>
  <c r="KT38" i="1" s="1"/>
  <c r="KT24" i="1" a="1"/>
  <c r="KT24" i="1" s="1"/>
  <c r="KT45" i="1" a="1"/>
  <c r="KT45" i="1" s="1"/>
  <c r="KT47" i="1" a="1"/>
  <c r="KT47" i="1" s="1"/>
  <c r="KT28" i="1" a="1"/>
  <c r="KT28" i="1" s="1"/>
  <c r="KT40" i="1" a="1"/>
  <c r="KT40" i="1" s="1"/>
  <c r="KT29" i="1" a="1"/>
  <c r="KT29" i="1" s="1"/>
  <c r="KT34" i="1" a="1"/>
  <c r="KT34" i="1" s="1"/>
  <c r="KT25" i="1" a="1"/>
  <c r="KT25" i="1" s="1"/>
  <c r="KT44" i="1" a="1"/>
  <c r="KT44" i="1" s="1"/>
  <c r="KT35" i="1" a="1"/>
  <c r="KT35" i="1" s="1"/>
  <c r="KT27" i="1" a="1"/>
  <c r="KT27" i="1" s="1"/>
  <c r="JQ66" i="1" a="1"/>
  <c r="JQ66" i="1" s="1"/>
  <c r="JQ67" i="1" a="1"/>
  <c r="JQ67" i="1" s="1"/>
  <c r="JQ68" i="1" a="1"/>
  <c r="JQ68" i="1" s="1"/>
  <c r="JQ69" i="1" a="1"/>
  <c r="JQ69" i="1" s="1"/>
  <c r="JQ70" i="1" a="1"/>
  <c r="JQ70" i="1" s="1"/>
  <c r="JQ71" i="1" a="1"/>
  <c r="JQ71" i="1" s="1"/>
  <c r="JQ72" i="1" a="1"/>
  <c r="JQ72" i="1" s="1"/>
  <c r="JQ73" i="1" a="1"/>
  <c r="JQ73" i="1" s="1"/>
  <c r="JQ74" i="1" a="1"/>
  <c r="JQ74" i="1" s="1"/>
  <c r="JQ75" i="1" a="1"/>
  <c r="JQ75" i="1" s="1"/>
  <c r="JQ76" i="1" a="1"/>
  <c r="JQ76" i="1" s="1"/>
  <c r="LC66" i="1" a="1"/>
  <c r="LC66" i="1" s="1"/>
  <c r="LC67" i="1" a="1"/>
  <c r="LC67" i="1" s="1"/>
  <c r="LC68" i="1" a="1"/>
  <c r="LC68" i="1" s="1"/>
  <c r="LC69" i="1" a="1"/>
  <c r="LC69" i="1" s="1"/>
  <c r="LC70" i="1" a="1"/>
  <c r="LC70" i="1" s="1"/>
  <c r="LC71" i="1" a="1"/>
  <c r="LC71" i="1" s="1"/>
  <c r="LC72" i="1" a="1"/>
  <c r="LC72" i="1" s="1"/>
  <c r="LC73" i="1" a="1"/>
  <c r="LC73" i="1" s="1"/>
  <c r="LC74" i="1" a="1"/>
  <c r="LC74" i="1" s="1"/>
  <c r="LC75" i="1" a="1"/>
  <c r="LC75" i="1" s="1"/>
  <c r="LC76" i="1" a="1"/>
  <c r="LC76" i="1" s="1"/>
  <c r="AAC66" i="1" a="1"/>
  <c r="AAC66" i="1" s="1"/>
  <c r="AAC67" i="1" a="1"/>
  <c r="AAC67" i="1" s="1"/>
  <c r="AAC68" i="1" a="1"/>
  <c r="AAC68" i="1" s="1"/>
  <c r="AAC69" i="1" a="1"/>
  <c r="AAC69" i="1" s="1"/>
  <c r="AAC70" i="1" a="1"/>
  <c r="AAC70" i="1" s="1"/>
  <c r="AAC71" i="1" a="1"/>
  <c r="AAC71" i="1" s="1"/>
  <c r="AAC72" i="1" a="1"/>
  <c r="AAC72" i="1" s="1"/>
  <c r="AAC73" i="1" a="1"/>
  <c r="AAC73" i="1" s="1"/>
  <c r="AAC74" i="1" a="1"/>
  <c r="AAC74" i="1" s="1"/>
  <c r="AAC75" i="1" a="1"/>
  <c r="AAC75" i="1" s="1"/>
  <c r="AAC76" i="1" a="1"/>
  <c r="AAC76" i="1" s="1"/>
  <c r="YU30" i="1" a="1"/>
  <c r="YU30" i="1" s="1"/>
  <c r="YU27" i="1" a="1"/>
  <c r="YU27" i="1" s="1"/>
  <c r="YU25" i="1" a="1"/>
  <c r="YU25" i="1" s="1"/>
  <c r="YU24" i="1" a="1"/>
  <c r="YU24" i="1" s="1"/>
  <c r="YU29" i="1" a="1"/>
  <c r="YU29" i="1" s="1"/>
  <c r="YU38" i="1" a="1"/>
  <c r="YU38" i="1" s="1"/>
  <c r="YU47" i="1" a="1"/>
  <c r="YU47" i="1" s="1"/>
  <c r="YU45" i="1" a="1"/>
  <c r="YU45" i="1" s="1"/>
  <c r="YU26" i="1" a="1"/>
  <c r="YU26" i="1" s="1"/>
  <c r="YU31" i="1" a="1"/>
  <c r="YU31" i="1" s="1"/>
  <c r="YU32" i="1" a="1"/>
  <c r="YU32" i="1" s="1"/>
  <c r="YU34" i="1" a="1"/>
  <c r="YU34" i="1" s="1"/>
  <c r="YU41" i="1" a="1"/>
  <c r="YU41" i="1" s="1"/>
  <c r="YU28" i="1" a="1"/>
  <c r="YU28" i="1" s="1"/>
  <c r="YU39" i="1" a="1"/>
  <c r="YU39" i="1" s="1"/>
  <c r="YU33" i="1" a="1"/>
  <c r="YU33" i="1" s="1"/>
  <c r="YU40" i="1" a="1"/>
  <c r="YU40" i="1" s="1"/>
  <c r="YU46" i="1" a="1"/>
  <c r="YU46" i="1" s="1"/>
  <c r="YU44" i="1" a="1"/>
  <c r="YU44" i="1" s="1"/>
  <c r="YU35" i="1" a="1"/>
  <c r="YU35" i="1" s="1"/>
  <c r="AQ29" i="1" a="1"/>
  <c r="AQ29" i="1" s="1"/>
  <c r="AQ40" i="1" a="1"/>
  <c r="AQ40" i="1" s="1"/>
  <c r="AQ26" i="1" a="1"/>
  <c r="AQ26" i="1" s="1"/>
  <c r="AQ44" i="1" a="1"/>
  <c r="AQ44" i="1" s="1"/>
  <c r="AQ39" i="1" a="1"/>
  <c r="AQ39" i="1" s="1"/>
  <c r="AQ38" i="1" a="1"/>
  <c r="AQ38" i="1" s="1"/>
  <c r="AQ27" i="1" a="1"/>
  <c r="AQ27" i="1" s="1"/>
  <c r="AQ45" i="1" a="1"/>
  <c r="AQ45" i="1" s="1"/>
  <c r="AQ47" i="1" a="1"/>
  <c r="AQ47" i="1" s="1"/>
  <c r="AQ24" i="1" a="1"/>
  <c r="AQ24" i="1" s="1"/>
  <c r="AQ34" i="1" a="1"/>
  <c r="AQ34" i="1" s="1"/>
  <c r="AQ33" i="1" a="1"/>
  <c r="AQ33" i="1" s="1"/>
  <c r="AQ41" i="1" a="1"/>
  <c r="AQ41" i="1" s="1"/>
  <c r="AQ32" i="1" a="1"/>
  <c r="AQ32" i="1" s="1"/>
  <c r="AQ35" i="1" a="1"/>
  <c r="AQ35" i="1" s="1"/>
  <c r="AQ46" i="1" a="1"/>
  <c r="AQ46" i="1" s="1"/>
  <c r="AQ25" i="1" a="1"/>
  <c r="AQ25" i="1" s="1"/>
  <c r="AQ31" i="1" a="1"/>
  <c r="AQ31" i="1" s="1"/>
  <c r="AQ28" i="1" a="1"/>
  <c r="AQ28" i="1" s="1"/>
  <c r="AQ30" i="1" a="1"/>
  <c r="AQ30" i="1" s="1"/>
  <c r="KK47" i="1" a="1"/>
  <c r="KK47" i="1" s="1"/>
  <c r="KK45" i="1" a="1"/>
  <c r="KK45" i="1" s="1"/>
  <c r="KK40" i="1" a="1"/>
  <c r="KK40" i="1" s="1"/>
  <c r="KK26" i="1" a="1"/>
  <c r="KK26" i="1" s="1"/>
  <c r="KK39" i="1" a="1"/>
  <c r="KK39" i="1" s="1"/>
  <c r="KK38" i="1" a="1"/>
  <c r="KK38" i="1" s="1"/>
  <c r="KK30" i="1" a="1"/>
  <c r="KK30" i="1" s="1"/>
  <c r="KK46" i="1" a="1"/>
  <c r="KK46" i="1" s="1"/>
  <c r="KK27" i="1" a="1"/>
  <c r="KK27" i="1" s="1"/>
  <c r="KK33" i="1" a="1"/>
  <c r="KK33" i="1" s="1"/>
  <c r="KK44" i="1" a="1"/>
  <c r="KK44" i="1" s="1"/>
  <c r="KK32" i="1" a="1"/>
  <c r="KK32" i="1" s="1"/>
  <c r="KK41" i="1" a="1"/>
  <c r="KK41" i="1" s="1"/>
  <c r="KK35" i="1" a="1"/>
  <c r="KK35" i="1" s="1"/>
  <c r="KK25" i="1" a="1"/>
  <c r="KK25" i="1" s="1"/>
  <c r="KK24" i="1" a="1"/>
  <c r="KK24" i="1" s="1"/>
  <c r="KK34" i="1" a="1"/>
  <c r="KK34" i="1" s="1"/>
  <c r="KK28" i="1" a="1"/>
  <c r="KK28" i="1" s="1"/>
  <c r="KK31" i="1" a="1"/>
  <c r="KK31" i="1" s="1"/>
  <c r="KK29" i="1" a="1"/>
  <c r="KK29" i="1" s="1"/>
  <c r="KZ27" i="1" a="1"/>
  <c r="KZ27" i="1" s="1"/>
  <c r="KZ38" i="1" a="1"/>
  <c r="KZ38" i="1" s="1"/>
  <c r="KZ39" i="1" a="1"/>
  <c r="KZ39" i="1" s="1"/>
  <c r="KZ33" i="1" a="1"/>
  <c r="KZ33" i="1" s="1"/>
  <c r="KZ34" i="1" a="1"/>
  <c r="KZ34" i="1" s="1"/>
  <c r="KZ40" i="1" a="1"/>
  <c r="KZ40" i="1" s="1"/>
  <c r="KZ26" i="1" a="1"/>
  <c r="KZ26" i="1" s="1"/>
  <c r="KZ25" i="1" a="1"/>
  <c r="KZ25" i="1" s="1"/>
  <c r="KZ45" i="1" a="1"/>
  <c r="KZ45" i="1" s="1"/>
  <c r="KZ47" i="1" a="1"/>
  <c r="KZ47" i="1" s="1"/>
  <c r="KZ44" i="1" a="1"/>
  <c r="KZ44" i="1" s="1"/>
  <c r="KZ35" i="1" a="1"/>
  <c r="KZ35" i="1" s="1"/>
  <c r="KZ24" i="1" a="1"/>
  <c r="KZ24" i="1" s="1"/>
  <c r="KZ41" i="1" a="1"/>
  <c r="KZ41" i="1" s="1"/>
  <c r="KZ29" i="1" a="1"/>
  <c r="KZ29" i="1" s="1"/>
  <c r="KZ32" i="1" a="1"/>
  <c r="KZ32" i="1" s="1"/>
  <c r="KZ30" i="1" a="1"/>
  <c r="KZ30" i="1" s="1"/>
  <c r="KZ31" i="1" a="1"/>
  <c r="KZ31" i="1" s="1"/>
  <c r="KZ28" i="1" a="1"/>
  <c r="KZ28" i="1" s="1"/>
  <c r="KZ46" i="1" a="1"/>
  <c r="KZ46" i="1" s="1"/>
  <c r="LD34" i="1" a="1"/>
  <c r="LD34" i="1" s="1"/>
  <c r="LD25" i="1" a="1"/>
  <c r="LD25" i="1" s="1"/>
  <c r="LD26" i="1" a="1"/>
  <c r="LD26" i="1" s="1"/>
  <c r="LD47" i="1" a="1"/>
  <c r="LD47" i="1" s="1"/>
  <c r="LD31" i="1" a="1"/>
  <c r="LD31" i="1" s="1"/>
  <c r="LD35" i="1" a="1"/>
  <c r="LD35" i="1" s="1"/>
  <c r="LD44" i="1" a="1"/>
  <c r="LD44" i="1" s="1"/>
  <c r="LD45" i="1" a="1"/>
  <c r="LD45" i="1" s="1"/>
  <c r="LD24" i="1" a="1"/>
  <c r="LD24" i="1" s="1"/>
  <c r="LD46" i="1" a="1"/>
  <c r="LD46" i="1" s="1"/>
  <c r="LD41" i="1" a="1"/>
  <c r="LD41" i="1" s="1"/>
  <c r="LD29" i="1" a="1"/>
  <c r="LD29" i="1" s="1"/>
  <c r="LD32" i="1" a="1"/>
  <c r="LD32" i="1" s="1"/>
  <c r="LD30" i="1" a="1"/>
  <c r="LD30" i="1" s="1"/>
  <c r="LD28" i="1" a="1"/>
  <c r="LD28" i="1" s="1"/>
  <c r="LD38" i="1" a="1"/>
  <c r="LD38" i="1" s="1"/>
  <c r="LD33" i="1" a="1"/>
  <c r="LD33" i="1" s="1"/>
  <c r="LD40" i="1" a="1"/>
  <c r="LD40" i="1" s="1"/>
  <c r="LD27" i="1" a="1"/>
  <c r="LD27" i="1" s="1"/>
  <c r="LD39" i="1" a="1"/>
  <c r="LD39" i="1" s="1"/>
  <c r="DN66" i="1" a="1"/>
  <c r="DN66" i="1" s="1"/>
  <c r="DN67" i="1" a="1"/>
  <c r="DN67" i="1" s="1"/>
  <c r="DN68" i="1" a="1"/>
  <c r="DN68" i="1" s="1"/>
  <c r="DN69" i="1" a="1"/>
  <c r="DN69" i="1" s="1"/>
  <c r="DN70" i="1" a="1"/>
  <c r="DN70" i="1" s="1"/>
  <c r="DN71" i="1" a="1"/>
  <c r="DN71" i="1" s="1"/>
  <c r="DN72" i="1" a="1"/>
  <c r="DN72" i="1" s="1"/>
  <c r="DN73" i="1" a="1"/>
  <c r="DN73" i="1" s="1"/>
  <c r="DN74" i="1" a="1"/>
  <c r="DN74" i="1" s="1"/>
  <c r="DN75" i="1" a="1"/>
  <c r="DN75" i="1" s="1"/>
  <c r="DN76" i="1" a="1"/>
  <c r="DN76" i="1" s="1"/>
  <c r="KC66" i="1" a="1"/>
  <c r="KC66" i="1" s="1"/>
  <c r="KC67" i="1" a="1"/>
  <c r="KC67" i="1" s="1"/>
  <c r="KC68" i="1" a="1"/>
  <c r="KC68" i="1" s="1"/>
  <c r="KC69" i="1" a="1"/>
  <c r="KC69" i="1" s="1"/>
  <c r="KC70" i="1" a="1"/>
  <c r="KC70" i="1" s="1"/>
  <c r="KC71" i="1" a="1"/>
  <c r="KC71" i="1" s="1"/>
  <c r="KC72" i="1" a="1"/>
  <c r="KC72" i="1" s="1"/>
  <c r="KC73" i="1" a="1"/>
  <c r="KC73" i="1" s="1"/>
  <c r="KC74" i="1" a="1"/>
  <c r="KC74" i="1" s="1"/>
  <c r="KC75" i="1" a="1"/>
  <c r="KC75" i="1" s="1"/>
  <c r="KC76" i="1" a="1"/>
  <c r="KC76" i="1" s="1"/>
  <c r="L66" i="1" a="1"/>
  <c r="L66" i="1" s="1"/>
  <c r="GW66" i="1" s="1" a="1"/>
  <c r="GW66" i="1" s="1"/>
  <c r="L67" i="1" a="1"/>
  <c r="L67" i="1" s="1"/>
  <c r="GW67" i="1" s="1" a="1"/>
  <c r="GW67" i="1" s="1"/>
  <c r="L68" i="1" a="1"/>
  <c r="L68" i="1" s="1"/>
  <c r="GW68" i="1" s="1" a="1"/>
  <c r="GW68" i="1" s="1"/>
  <c r="L69" i="1" a="1"/>
  <c r="L69" i="1" s="1"/>
  <c r="GW69" i="1" s="1" a="1"/>
  <c r="GW69" i="1" s="1"/>
  <c r="L70" i="1" a="1"/>
  <c r="L70" i="1" s="1"/>
  <c r="GW70" i="1" s="1" a="1"/>
  <c r="GW70" i="1" s="1"/>
  <c r="L71" i="1" a="1"/>
  <c r="L71" i="1" s="1"/>
  <c r="GW71" i="1" s="1" a="1"/>
  <c r="GW71" i="1" s="1"/>
  <c r="L72" i="1" a="1"/>
  <c r="L72" i="1" s="1"/>
  <c r="GW72" i="1" s="1" a="1"/>
  <c r="GW72" i="1" s="1"/>
  <c r="L73" i="1" a="1"/>
  <c r="L73" i="1" s="1"/>
  <c r="GW73" i="1" s="1" a="1"/>
  <c r="GW73" i="1" s="1"/>
  <c r="L74" i="1" a="1"/>
  <c r="L74" i="1" s="1"/>
  <c r="GW74" i="1" s="1" a="1"/>
  <c r="GW74" i="1" s="1"/>
  <c r="L75" i="1" a="1"/>
  <c r="L75" i="1" s="1"/>
  <c r="GW75" i="1" s="1" a="1"/>
  <c r="GW75" i="1" s="1"/>
  <c r="L76" i="1" a="1"/>
  <c r="L76" i="1" s="1"/>
  <c r="GW76" i="1" s="1" a="1"/>
  <c r="GW76" i="1" s="1"/>
  <c r="EJ38" i="1" a="1"/>
  <c r="EJ38" i="1" s="1"/>
  <c r="EJ39" i="1" a="1"/>
  <c r="EJ39" i="1" s="1"/>
  <c r="EJ29" i="1" a="1"/>
  <c r="EJ29" i="1" s="1"/>
  <c r="EJ27" i="1" a="1"/>
  <c r="EJ27" i="1" s="1"/>
  <c r="EJ40" i="1" a="1"/>
  <c r="EJ40" i="1" s="1"/>
  <c r="EJ45" i="1" a="1"/>
  <c r="EJ45" i="1" s="1"/>
  <c r="EJ34" i="1" a="1"/>
  <c r="EJ34" i="1" s="1"/>
  <c r="EJ26" i="1" a="1"/>
  <c r="EJ26" i="1" s="1"/>
  <c r="EJ32" i="1" a="1"/>
  <c r="EJ32" i="1" s="1"/>
  <c r="EJ44" i="1" a="1"/>
  <c r="EJ44" i="1" s="1"/>
  <c r="EJ35" i="1" a="1"/>
  <c r="EJ35" i="1" s="1"/>
  <c r="EJ46" i="1" a="1"/>
  <c r="EJ46" i="1" s="1"/>
  <c r="EJ31" i="1" a="1"/>
  <c r="EJ31" i="1" s="1"/>
  <c r="EJ41" i="1" a="1"/>
  <c r="EJ41" i="1" s="1"/>
  <c r="EJ30" i="1" a="1"/>
  <c r="EJ30" i="1" s="1"/>
  <c r="EJ33" i="1" a="1"/>
  <c r="EJ33" i="1" s="1"/>
  <c r="EJ47" i="1" a="1"/>
  <c r="EJ47" i="1" s="1"/>
  <c r="EJ24" i="1" a="1"/>
  <c r="EJ24" i="1" s="1"/>
  <c r="EJ25" i="1" a="1"/>
  <c r="EJ25" i="1" s="1"/>
  <c r="EJ28" i="1" a="1"/>
  <c r="EJ28" i="1" s="1"/>
  <c r="DN45" i="1" a="1"/>
  <c r="DN45" i="1" s="1"/>
  <c r="DN29" i="1" a="1"/>
  <c r="DN29" i="1" s="1"/>
  <c r="DN47" i="1" a="1"/>
  <c r="DN47" i="1" s="1"/>
  <c r="DN40" i="1" a="1"/>
  <c r="DN40" i="1" s="1"/>
  <c r="DN39" i="1" a="1"/>
  <c r="DN39" i="1" s="1"/>
  <c r="DN26" i="1" a="1"/>
  <c r="DN26" i="1" s="1"/>
  <c r="DN41" i="1" a="1"/>
  <c r="DN41" i="1" s="1"/>
  <c r="DN32" i="1" a="1"/>
  <c r="DN32" i="1" s="1"/>
  <c r="DN34" i="1" a="1"/>
  <c r="DN34" i="1" s="1"/>
  <c r="DN46" i="1" a="1"/>
  <c r="DN46" i="1" s="1"/>
  <c r="DN25" i="1" a="1"/>
  <c r="DN25" i="1" s="1"/>
  <c r="DN24" i="1" a="1"/>
  <c r="DN24" i="1" s="1"/>
  <c r="DN33" i="1" a="1"/>
  <c r="DN33" i="1" s="1"/>
  <c r="DN44" i="1" a="1"/>
  <c r="DN44" i="1" s="1"/>
  <c r="DN28" i="1" a="1"/>
  <c r="DN28" i="1" s="1"/>
  <c r="DN35" i="1" a="1"/>
  <c r="DN35" i="1" s="1"/>
  <c r="DN31" i="1" a="1"/>
  <c r="DN31" i="1" s="1"/>
  <c r="DN27" i="1" a="1"/>
  <c r="DN27" i="1" s="1"/>
  <c r="DN30" i="1" a="1"/>
  <c r="DN30" i="1" s="1"/>
  <c r="DR35" i="1" a="1"/>
  <c r="DR35" i="1" s="1"/>
  <c r="DR39" i="1" a="1"/>
  <c r="DR39" i="1" s="1"/>
  <c r="DR32" i="1" a="1"/>
  <c r="DR32" i="1" s="1"/>
  <c r="DR41" i="1" a="1"/>
  <c r="DR41" i="1" s="1"/>
  <c r="DR46" i="1" a="1"/>
  <c r="DR46" i="1" s="1"/>
  <c r="DR30" i="1" a="1"/>
  <c r="DR30" i="1" s="1"/>
  <c r="DR45" i="1" a="1"/>
  <c r="DR45" i="1" s="1"/>
  <c r="DR31" i="1" a="1"/>
  <c r="DR31" i="1" s="1"/>
  <c r="DR26" i="1" a="1"/>
  <c r="DR26" i="1" s="1"/>
  <c r="DR34" i="1" a="1"/>
  <c r="DR34" i="1" s="1"/>
  <c r="DR24" i="1" a="1"/>
  <c r="DR24" i="1" s="1"/>
  <c r="DR47" i="1" a="1"/>
  <c r="DR47" i="1" s="1"/>
  <c r="DR40" i="1" a="1"/>
  <c r="DR40" i="1" s="1"/>
  <c r="DR28" i="1" a="1"/>
  <c r="DR28" i="1" s="1"/>
  <c r="DR25" i="1" a="1"/>
  <c r="DR25" i="1" s="1"/>
  <c r="DR33" i="1" a="1"/>
  <c r="DR33" i="1" s="1"/>
  <c r="DR38" i="1" a="1"/>
  <c r="DR38" i="1" s="1"/>
  <c r="DR44" i="1" a="1"/>
  <c r="DR44" i="1" s="1"/>
  <c r="DR29" i="1" a="1"/>
  <c r="DR29" i="1" s="1"/>
  <c r="DR27" i="1" a="1"/>
  <c r="DR27" i="1" s="1"/>
  <c r="YK47" i="1" a="1"/>
  <c r="YK47" i="1" s="1"/>
  <c r="YK45" i="1" a="1"/>
  <c r="YK45" i="1" s="1"/>
  <c r="YK29" i="1" a="1"/>
  <c r="YK29" i="1" s="1"/>
  <c r="YK35" i="1" a="1"/>
  <c r="YK35" i="1" s="1"/>
  <c r="YK34" i="1" a="1"/>
  <c r="YK34" i="1" s="1"/>
  <c r="YK41" i="1" a="1"/>
  <c r="YK41" i="1" s="1"/>
  <c r="YK27" i="1" a="1"/>
  <c r="YK27" i="1" s="1"/>
  <c r="YK26" i="1" a="1"/>
  <c r="YK26" i="1" s="1"/>
  <c r="YK39" i="1" a="1"/>
  <c r="YK39" i="1" s="1"/>
  <c r="YK24" i="1" a="1"/>
  <c r="YK24" i="1" s="1"/>
  <c r="YK25" i="1" a="1"/>
  <c r="YK25" i="1" s="1"/>
  <c r="YK31" i="1" a="1"/>
  <c r="YK31" i="1" s="1"/>
  <c r="YK46" i="1" a="1"/>
  <c r="YK46" i="1" s="1"/>
  <c r="YK28" i="1" a="1"/>
  <c r="YK28" i="1" s="1"/>
  <c r="YK32" i="1" a="1"/>
  <c r="YK32" i="1" s="1"/>
  <c r="YK44" i="1" a="1"/>
  <c r="YK44" i="1" s="1"/>
  <c r="YK40" i="1" a="1"/>
  <c r="YK40" i="1" s="1"/>
  <c r="YK33" i="1" a="1"/>
  <c r="YK33" i="1" s="1"/>
  <c r="YK30" i="1" a="1"/>
  <c r="YK30" i="1" s="1"/>
  <c r="YK38" i="1" a="1"/>
  <c r="YK38" i="1" s="1"/>
  <c r="YO31" i="1" a="1"/>
  <c r="YO31" i="1" s="1"/>
  <c r="YO24" i="1" a="1"/>
  <c r="YO24" i="1" s="1"/>
  <c r="YO41" i="1" a="1"/>
  <c r="YO41" i="1" s="1"/>
  <c r="YO47" i="1" a="1"/>
  <c r="YO47" i="1" s="1"/>
  <c r="YO28" i="1" a="1"/>
  <c r="YO28" i="1" s="1"/>
  <c r="YO26" i="1" a="1"/>
  <c r="YO26" i="1" s="1"/>
  <c r="YO45" i="1" a="1"/>
  <c r="YO45" i="1" s="1"/>
  <c r="YO34" i="1" a="1"/>
  <c r="YO34" i="1" s="1"/>
  <c r="YO39" i="1" a="1"/>
  <c r="YO39" i="1" s="1"/>
  <c r="YO40" i="1" a="1"/>
  <c r="YO40" i="1" s="1"/>
  <c r="YO29" i="1" a="1"/>
  <c r="YO29" i="1" s="1"/>
  <c r="YO32" i="1" a="1"/>
  <c r="YO32" i="1" s="1"/>
  <c r="YO44" i="1" a="1"/>
  <c r="YO44" i="1" s="1"/>
  <c r="YO46" i="1" a="1"/>
  <c r="YO46" i="1" s="1"/>
  <c r="YO27" i="1" a="1"/>
  <c r="YO27" i="1" s="1"/>
  <c r="YO33" i="1" a="1"/>
  <c r="YO33" i="1" s="1"/>
  <c r="YO35" i="1" a="1"/>
  <c r="YO35" i="1" s="1"/>
  <c r="YO38" i="1" a="1"/>
  <c r="YO38" i="1" s="1"/>
  <c r="YO30" i="1" a="1"/>
  <c r="YO30" i="1" s="1"/>
  <c r="YO25" i="1" a="1"/>
  <c r="YO25" i="1" s="1"/>
  <c r="AAY35" i="1" a="1"/>
  <c r="AAY35" i="1" s="1"/>
  <c r="AAY44" i="1" a="1"/>
  <c r="AAY44" i="1" s="1"/>
  <c r="AAY31" i="1" a="1"/>
  <c r="AAY31" i="1" s="1"/>
  <c r="AAY45" i="1" a="1"/>
  <c r="AAY45" i="1" s="1"/>
  <c r="AAY26" i="1" a="1"/>
  <c r="AAY26" i="1" s="1"/>
  <c r="AAY38" i="1" a="1"/>
  <c r="AAY38" i="1" s="1"/>
  <c r="AAY40" i="1" a="1"/>
  <c r="AAY40" i="1" s="1"/>
  <c r="AAY24" i="1" a="1"/>
  <c r="AAY24" i="1" s="1"/>
  <c r="AAY30" i="1" a="1"/>
  <c r="AAY30" i="1" s="1"/>
  <c r="AAY39" i="1" a="1"/>
  <c r="AAY39" i="1" s="1"/>
  <c r="AAY32" i="1" a="1"/>
  <c r="AAY32" i="1" s="1"/>
  <c r="AAY25" i="1" a="1"/>
  <c r="AAY25" i="1" s="1"/>
  <c r="AAY28" i="1" a="1"/>
  <c r="AAY28" i="1" s="1"/>
  <c r="AAY41" i="1" a="1"/>
  <c r="AAY41" i="1" s="1"/>
  <c r="AAY33" i="1" a="1"/>
  <c r="AAY33" i="1" s="1"/>
  <c r="AAY29" i="1" a="1"/>
  <c r="AAY29" i="1" s="1"/>
  <c r="AAY47" i="1" a="1"/>
  <c r="AAY47" i="1" s="1"/>
  <c r="AAY34" i="1" a="1"/>
  <c r="AAY34" i="1" s="1"/>
  <c r="AAY27" i="1" a="1"/>
  <c r="AAY27" i="1" s="1"/>
  <c r="AAY46" i="1" a="1"/>
  <c r="AAY46" i="1" s="1"/>
  <c r="JU40" i="1" a="1"/>
  <c r="JU40" i="1" s="1"/>
  <c r="JU29" i="1" a="1"/>
  <c r="JU29" i="1" s="1"/>
  <c r="JU26" i="1" a="1"/>
  <c r="JU26" i="1" s="1"/>
  <c r="JU34" i="1" a="1"/>
  <c r="JU34" i="1" s="1"/>
  <c r="JU39" i="1" a="1"/>
  <c r="JU39" i="1" s="1"/>
  <c r="JU25" i="1" a="1"/>
  <c r="JU25" i="1" s="1"/>
  <c r="JU44" i="1" a="1"/>
  <c r="JU44" i="1" s="1"/>
  <c r="JU27" i="1" a="1"/>
  <c r="JU27" i="1" s="1"/>
  <c r="JU35" i="1" a="1"/>
  <c r="JU35" i="1" s="1"/>
  <c r="JU41" i="1" a="1"/>
  <c r="JU41" i="1" s="1"/>
  <c r="JU24" i="1" a="1"/>
  <c r="JU24" i="1" s="1"/>
  <c r="JU32" i="1" a="1"/>
  <c r="JU32" i="1" s="1"/>
  <c r="JU28" i="1" a="1"/>
  <c r="JU28" i="1" s="1"/>
  <c r="JU30" i="1" a="1"/>
  <c r="JU30" i="1" s="1"/>
  <c r="JU47" i="1" a="1"/>
  <c r="JU47" i="1" s="1"/>
  <c r="JU31" i="1" a="1"/>
  <c r="JU31" i="1" s="1"/>
  <c r="JU33" i="1" a="1"/>
  <c r="JU33" i="1" s="1"/>
  <c r="JU38" i="1" a="1"/>
  <c r="JU38" i="1" s="1"/>
  <c r="JY30" i="1" a="1"/>
  <c r="JY30" i="1" s="1"/>
  <c r="JY39" i="1" a="1"/>
  <c r="JY39" i="1" s="1"/>
  <c r="JY47" i="1" a="1"/>
  <c r="JY47" i="1" s="1"/>
  <c r="JY26" i="1" a="1"/>
  <c r="JY26" i="1" s="1"/>
  <c r="JY38" i="1" a="1"/>
  <c r="JY38" i="1" s="1"/>
  <c r="JY27" i="1" a="1"/>
  <c r="JY27" i="1" s="1"/>
  <c r="JY29" i="1" a="1"/>
  <c r="JY29" i="1" s="1"/>
  <c r="JY33" i="1" a="1"/>
  <c r="JY33" i="1" s="1"/>
  <c r="JY32" i="1" a="1"/>
  <c r="JY32" i="1" s="1"/>
  <c r="JY41" i="1" a="1"/>
  <c r="JY41" i="1" s="1"/>
  <c r="JY31" i="1" a="1"/>
  <c r="JY31" i="1" s="1"/>
  <c r="JY34" i="1" a="1"/>
  <c r="JY34" i="1" s="1"/>
  <c r="JY25" i="1" a="1"/>
  <c r="JY25" i="1" s="1"/>
  <c r="JY40" i="1" a="1"/>
  <c r="JY40" i="1" s="1"/>
  <c r="JY24" i="1" a="1"/>
  <c r="JY24" i="1" s="1"/>
  <c r="JY44" i="1" a="1"/>
  <c r="JY44" i="1" s="1"/>
  <c r="JY35" i="1" a="1"/>
  <c r="JY35" i="1" s="1"/>
  <c r="JY28" i="1" a="1"/>
  <c r="JY28" i="1" s="1"/>
  <c r="KC40" i="1" a="1"/>
  <c r="KC40" i="1" s="1"/>
  <c r="KC47" i="1" a="1"/>
  <c r="KC47" i="1" s="1"/>
  <c r="KC34" i="1" a="1"/>
  <c r="KC34" i="1" s="1"/>
  <c r="KC29" i="1" a="1"/>
  <c r="KC29" i="1" s="1"/>
  <c r="KC35" i="1" a="1"/>
  <c r="KC35" i="1" s="1"/>
  <c r="KC39" i="1" a="1"/>
  <c r="KC39" i="1" s="1"/>
  <c r="KC26" i="1" a="1"/>
  <c r="KC26" i="1" s="1"/>
  <c r="KC44" i="1" a="1"/>
  <c r="KC44" i="1" s="1"/>
  <c r="KC24" i="1" a="1"/>
  <c r="KC24" i="1" s="1"/>
  <c r="KC27" i="1" a="1"/>
  <c r="KC27" i="1" s="1"/>
  <c r="KC41" i="1" a="1"/>
  <c r="KC41" i="1" s="1"/>
  <c r="KC32" i="1" a="1"/>
  <c r="KC32" i="1" s="1"/>
  <c r="KC30" i="1" a="1"/>
  <c r="KC30" i="1" s="1"/>
  <c r="KC28" i="1" a="1"/>
  <c r="KC28" i="1" s="1"/>
  <c r="KC31" i="1" a="1"/>
  <c r="KC31" i="1" s="1"/>
  <c r="KC33" i="1" a="1"/>
  <c r="KC33" i="1" s="1"/>
  <c r="KC38" i="1" a="1"/>
  <c r="KC38" i="1" s="1"/>
  <c r="KC25" i="1" a="1"/>
  <c r="KC25" i="1" s="1"/>
  <c r="YG41" i="1" a="1"/>
  <c r="YG41" i="1" s="1"/>
  <c r="YG45" i="1" a="1"/>
  <c r="YG45" i="1" s="1"/>
  <c r="YG25" i="1" a="1"/>
  <c r="YG25" i="1" s="1"/>
  <c r="YG33" i="1" a="1"/>
  <c r="YG33" i="1" s="1"/>
  <c r="YG38" i="1" a="1"/>
  <c r="YG38" i="1" s="1"/>
  <c r="YG30" i="1" a="1"/>
  <c r="YG30" i="1" s="1"/>
  <c r="YG39" i="1" a="1"/>
  <c r="YG39" i="1" s="1"/>
  <c r="YG40" i="1" a="1"/>
  <c r="YG40" i="1" s="1"/>
  <c r="YG24" i="1" a="1"/>
  <c r="YG24" i="1" s="1"/>
  <c r="YG44" i="1" a="1"/>
  <c r="YG44" i="1" s="1"/>
  <c r="YG28" i="1" a="1"/>
  <c r="YG28" i="1" s="1"/>
  <c r="YG35" i="1" a="1"/>
  <c r="YG35" i="1" s="1"/>
  <c r="YG29" i="1" a="1"/>
  <c r="YG29" i="1" s="1"/>
  <c r="YG34" i="1" a="1"/>
  <c r="YG34" i="1" s="1"/>
  <c r="YG27" i="1" a="1"/>
  <c r="YG27" i="1" s="1"/>
  <c r="YG47" i="1" a="1"/>
  <c r="YG47" i="1" s="1"/>
  <c r="YG26" i="1" a="1"/>
  <c r="YG26" i="1" s="1"/>
  <c r="YG31" i="1" a="1"/>
  <c r="YG31" i="1" s="1"/>
  <c r="YG32" i="1" a="1"/>
  <c r="YG32" i="1" s="1"/>
  <c r="YG46" i="1" a="1"/>
  <c r="YG46" i="1" s="1"/>
  <c r="ZW40" i="1" a="1"/>
  <c r="ZW40" i="1" s="1"/>
  <c r="ZW41" i="1" a="1"/>
  <c r="ZW41" i="1" s="1"/>
  <c r="ZW33" i="1" a="1"/>
  <c r="ZW33" i="1" s="1"/>
  <c r="ZW39" i="1" a="1"/>
  <c r="ZW39" i="1" s="1"/>
  <c r="ZW26" i="1" a="1"/>
  <c r="ZW26" i="1" s="1"/>
  <c r="ZW47" i="1" a="1"/>
  <c r="ZW47" i="1" s="1"/>
  <c r="ZW34" i="1" a="1"/>
  <c r="ZW34" i="1" s="1"/>
  <c r="ZW45" i="1" a="1"/>
  <c r="ZW45" i="1" s="1"/>
  <c r="ZW44" i="1" a="1"/>
  <c r="ZW44" i="1" s="1"/>
  <c r="ZW25" i="1" a="1"/>
  <c r="ZW25" i="1" s="1"/>
  <c r="ZW35" i="1" a="1"/>
  <c r="ZW35" i="1" s="1"/>
  <c r="ZW27" i="1" a="1"/>
  <c r="ZW27" i="1" s="1"/>
  <c r="ZW46" i="1" a="1"/>
  <c r="ZW46" i="1" s="1"/>
  <c r="ZW31" i="1" a="1"/>
  <c r="ZW31" i="1" s="1"/>
  <c r="ZW24" i="1" a="1"/>
  <c r="ZW24" i="1" s="1"/>
  <c r="ZW30" i="1" a="1"/>
  <c r="ZW30" i="1" s="1"/>
  <c r="ZW28" i="1" a="1"/>
  <c r="ZW28" i="1" s="1"/>
  <c r="ZW38" i="1" a="1"/>
  <c r="ZW38" i="1" s="1"/>
  <c r="ZW29" i="1" a="1"/>
  <c r="ZW29" i="1" s="1"/>
  <c r="ZW32" i="1" a="1"/>
  <c r="ZW32" i="1" s="1"/>
  <c r="AAE45" i="1" a="1"/>
  <c r="AAE45" i="1" s="1"/>
  <c r="AAE29" i="1" a="1"/>
  <c r="AAE29" i="1" s="1"/>
  <c r="AAE31" i="1" a="1"/>
  <c r="AAE31" i="1" s="1"/>
  <c r="AAE26" i="1" a="1"/>
  <c r="AAE26" i="1" s="1"/>
  <c r="AAE34" i="1" a="1"/>
  <c r="AAE34" i="1" s="1"/>
  <c r="AAE41" i="1" a="1"/>
  <c r="AAE41" i="1" s="1"/>
  <c r="AAE24" i="1" a="1"/>
  <c r="AAE24" i="1" s="1"/>
  <c r="AAE39" i="1" a="1"/>
  <c r="AAE39" i="1" s="1"/>
  <c r="AAE35" i="1" a="1"/>
  <c r="AAE35" i="1" s="1"/>
  <c r="AAE47" i="1" a="1"/>
  <c r="AAE47" i="1" s="1"/>
  <c r="AAE28" i="1" a="1"/>
  <c r="AAE28" i="1" s="1"/>
  <c r="AAE32" i="1" a="1"/>
  <c r="AAE32" i="1" s="1"/>
  <c r="AAE44" i="1" a="1"/>
  <c r="AAE44" i="1" s="1"/>
  <c r="AAE46" i="1" a="1"/>
  <c r="AAE46" i="1" s="1"/>
  <c r="AAE33" i="1" a="1"/>
  <c r="AAE33" i="1" s="1"/>
  <c r="AAE40" i="1" a="1"/>
  <c r="AAE40" i="1" s="1"/>
  <c r="AAE25" i="1" a="1"/>
  <c r="AAE25" i="1" s="1"/>
  <c r="AAE27" i="1" a="1"/>
  <c r="AAE27" i="1" s="1"/>
  <c r="AAE30" i="1" a="1"/>
  <c r="AAE30" i="1" s="1"/>
  <c r="AAE38" i="1" a="1"/>
  <c r="AAE38" i="1" s="1"/>
  <c r="CX53" i="1" a="1"/>
  <c r="CX53" i="1" s="1"/>
  <c r="CX54" i="1" s="1" a="1"/>
  <c r="CX54" i="1" s="1"/>
  <c r="CX51" i="1" a="1"/>
  <c r="CX51" i="1" s="1"/>
  <c r="CX52" i="1" s="1" a="1"/>
  <c r="CX52" i="1" s="1"/>
  <c r="CX55" i="1" a="1"/>
  <c r="CX55" i="1" s="1"/>
  <c r="CX56" i="1" s="1" a="1"/>
  <c r="CX56" i="1" s="1"/>
  <c r="JS66" i="1" a="1"/>
  <c r="JS66" i="1" s="1"/>
  <c r="JS67" i="1" a="1"/>
  <c r="JS67" i="1" s="1"/>
  <c r="JS68" i="1" a="1"/>
  <c r="JS68" i="1" s="1"/>
  <c r="JS69" i="1" a="1"/>
  <c r="JS69" i="1" s="1"/>
  <c r="JS70" i="1" a="1"/>
  <c r="JS70" i="1" s="1"/>
  <c r="JS71" i="1" a="1"/>
  <c r="JS71" i="1" s="1"/>
  <c r="JS72" i="1" a="1"/>
  <c r="JS72" i="1" s="1"/>
  <c r="JS73" i="1" a="1"/>
  <c r="JS73" i="1" s="1"/>
  <c r="JS74" i="1" a="1"/>
  <c r="JS74" i="1" s="1"/>
  <c r="JS75" i="1" a="1"/>
  <c r="JS75" i="1" s="1"/>
  <c r="JS76" i="1" a="1"/>
  <c r="JS76" i="1" s="1"/>
  <c r="ACM66" i="1" a="1"/>
  <c r="ACM66" i="1" s="1"/>
  <c r="ACM67" i="1" a="1"/>
  <c r="ACM67" i="1" s="1"/>
  <c r="ACM68" i="1" a="1"/>
  <c r="ACM68" i="1" s="1"/>
  <c r="ACM69" i="1" a="1"/>
  <c r="ACM69" i="1" s="1"/>
  <c r="ACM70" i="1" a="1"/>
  <c r="ACM70" i="1" s="1"/>
  <c r="ACM71" i="1" a="1"/>
  <c r="ACM71" i="1" s="1"/>
  <c r="ACM72" i="1" a="1"/>
  <c r="ACM72" i="1" s="1"/>
  <c r="ACM73" i="1" a="1"/>
  <c r="ACM73" i="1" s="1"/>
  <c r="ACM74" i="1" a="1"/>
  <c r="ACM74" i="1" s="1"/>
  <c r="ACM75" i="1" a="1"/>
  <c r="ACM75" i="1" s="1"/>
  <c r="ACM76" i="1" a="1"/>
  <c r="ACM76" i="1" s="1"/>
  <c r="CL24" i="1" a="1"/>
  <c r="CL24" i="1" s="1"/>
  <c r="CL39" i="1" a="1"/>
  <c r="CL39" i="1" s="1"/>
  <c r="CL46" i="1" a="1"/>
  <c r="CL46" i="1" s="1"/>
  <c r="CL31" i="1" a="1"/>
  <c r="CL31" i="1" s="1"/>
  <c r="CL28" i="1" a="1"/>
  <c r="CL28" i="1" s="1"/>
  <c r="CL45" i="1" a="1"/>
  <c r="CL45" i="1" s="1"/>
  <c r="CL29" i="1" a="1"/>
  <c r="CL29" i="1" s="1"/>
  <c r="CL25" i="1" a="1"/>
  <c r="CL25" i="1" s="1"/>
  <c r="CL38" i="1" a="1"/>
  <c r="CL38" i="1" s="1"/>
  <c r="CL40" i="1" a="1"/>
  <c r="CL40" i="1" s="1"/>
  <c r="CL26" i="1" a="1"/>
  <c r="CL26" i="1" s="1"/>
  <c r="CL47" i="1" a="1"/>
  <c r="CL47" i="1" s="1"/>
  <c r="CL30" i="1" a="1"/>
  <c r="CL30" i="1" s="1"/>
  <c r="CL41" i="1" a="1"/>
  <c r="CL41" i="1" s="1"/>
  <c r="CL44" i="1" a="1"/>
  <c r="CL44" i="1" s="1"/>
  <c r="CL34" i="1" a="1"/>
  <c r="CL34" i="1" s="1"/>
  <c r="CL27" i="1" a="1"/>
  <c r="CL27" i="1" s="1"/>
  <c r="CL33" i="1" a="1"/>
  <c r="CL33" i="1" s="1"/>
  <c r="CL35" i="1" a="1"/>
  <c r="CL35" i="1" s="1"/>
  <c r="CL32" i="1" a="1"/>
  <c r="CL32" i="1" s="1"/>
  <c r="ACM25" i="1" a="1"/>
  <c r="ACM25" i="1" s="1"/>
  <c r="ACM45" i="1" a="1"/>
  <c r="ACM45" i="1" s="1"/>
  <c r="ACM47" i="1" a="1"/>
  <c r="ACM47" i="1" s="1"/>
  <c r="ACM26" i="1" a="1"/>
  <c r="ACM26" i="1" s="1"/>
  <c r="ACM32" i="1" a="1"/>
  <c r="ACM32" i="1" s="1"/>
  <c r="ACM41" i="1" a="1"/>
  <c r="ACM41" i="1" s="1"/>
  <c r="ACM33" i="1" a="1"/>
  <c r="ACM33" i="1" s="1"/>
  <c r="ACM29" i="1" a="1"/>
  <c r="ACM29" i="1" s="1"/>
  <c r="ACM31" i="1" a="1"/>
  <c r="ACM31" i="1" s="1"/>
  <c r="ACM27" i="1" a="1"/>
  <c r="ACM27" i="1" s="1"/>
  <c r="ACM39" i="1" a="1"/>
  <c r="ACM39" i="1" s="1"/>
  <c r="ACM28" i="1" a="1"/>
  <c r="ACM28" i="1" s="1"/>
  <c r="ACM34" i="1" a="1"/>
  <c r="ACM34" i="1" s="1"/>
  <c r="ACM40" i="1" a="1"/>
  <c r="ACM40" i="1" s="1"/>
  <c r="ACM46" i="1" a="1"/>
  <c r="ACM46" i="1" s="1"/>
  <c r="ACM44" i="1" a="1"/>
  <c r="ACM44" i="1" s="1"/>
  <c r="ACM35" i="1" a="1"/>
  <c r="ACM35" i="1" s="1"/>
  <c r="ACM24" i="1" a="1"/>
  <c r="ACM24" i="1" s="1"/>
  <c r="ACM30" i="1" a="1"/>
  <c r="ACM30" i="1" s="1"/>
  <c r="ACM38" i="1" a="1"/>
  <c r="ACM38" i="1" s="1"/>
  <c r="ZP32" i="1" a="1"/>
  <c r="ZP32" i="1" s="1"/>
  <c r="ZP39" i="1" a="1"/>
  <c r="ZP39" i="1" s="1"/>
  <c r="ZP45" i="1" a="1"/>
  <c r="ZP45" i="1" s="1"/>
  <c r="ZP24" i="1" a="1"/>
  <c r="ZP24" i="1" s="1"/>
  <c r="ZP41" i="1" a="1"/>
  <c r="ZP41" i="1" s="1"/>
  <c r="ZP31" i="1" a="1"/>
  <c r="ZP31" i="1" s="1"/>
  <c r="ZP28" i="1" a="1"/>
  <c r="ZP28" i="1" s="1"/>
  <c r="ZP33" i="1" a="1"/>
  <c r="ZP33" i="1" s="1"/>
  <c r="ZP35" i="1" a="1"/>
  <c r="ZP35" i="1" s="1"/>
  <c r="ZP44" i="1" a="1"/>
  <c r="ZP44" i="1" s="1"/>
  <c r="ZP34" i="1" a="1"/>
  <c r="ZP34" i="1" s="1"/>
  <c r="ZP47" i="1" a="1"/>
  <c r="ZP47" i="1" s="1"/>
  <c r="ZP26" i="1" a="1"/>
  <c r="ZP26" i="1" s="1"/>
  <c r="ZP27" i="1" a="1"/>
  <c r="ZP27" i="1" s="1"/>
  <c r="ZP30" i="1" a="1"/>
  <c r="ZP30" i="1" s="1"/>
  <c r="ZP29" i="1" a="1"/>
  <c r="ZP29" i="1" s="1"/>
  <c r="ZP46" i="1" a="1"/>
  <c r="ZP46" i="1" s="1"/>
  <c r="ZP25" i="1" a="1"/>
  <c r="ZP25" i="1" s="1"/>
  <c r="ZP38" i="1" a="1"/>
  <c r="ZP38" i="1" s="1"/>
  <c r="ZP40" i="1" a="1"/>
  <c r="ZP40" i="1" s="1"/>
  <c r="ZM35" i="1" a="1"/>
  <c r="ZM35" i="1" s="1"/>
  <c r="ZM44" i="1" a="1"/>
  <c r="ZM44" i="1" s="1"/>
  <c r="ZM24" i="1" a="1"/>
  <c r="ZM24" i="1" s="1"/>
  <c r="ZM27" i="1" a="1"/>
  <c r="ZM27" i="1" s="1"/>
  <c r="ZM41" i="1" a="1"/>
  <c r="ZM41" i="1" s="1"/>
  <c r="ZM32" i="1" a="1"/>
  <c r="ZM32" i="1" s="1"/>
  <c r="ZM28" i="1" a="1"/>
  <c r="ZM28" i="1" s="1"/>
  <c r="ZM46" i="1" a="1"/>
  <c r="ZM46" i="1" s="1"/>
  <c r="ZM33" i="1" a="1"/>
  <c r="ZM33" i="1" s="1"/>
  <c r="ZM31" i="1" a="1"/>
  <c r="ZM31" i="1" s="1"/>
  <c r="ZM30" i="1" a="1"/>
  <c r="ZM30" i="1" s="1"/>
  <c r="ZM45" i="1" a="1"/>
  <c r="ZM45" i="1" s="1"/>
  <c r="ZM38" i="1" a="1"/>
  <c r="ZM38" i="1" s="1"/>
  <c r="ZM29" i="1" a="1"/>
  <c r="ZM29" i="1" s="1"/>
  <c r="ZM40" i="1" a="1"/>
  <c r="ZM40" i="1" s="1"/>
  <c r="ZM47" i="1" a="1"/>
  <c r="ZM47" i="1" s="1"/>
  <c r="ZM25" i="1" a="1"/>
  <c r="ZM25" i="1" s="1"/>
  <c r="ZM39" i="1" a="1"/>
  <c r="ZM39" i="1" s="1"/>
  <c r="ZM34" i="1" a="1"/>
  <c r="ZM34" i="1" s="1"/>
  <c r="ZM26" i="1" a="1"/>
  <c r="ZM26" i="1" s="1"/>
  <c r="ZM66" i="1" a="1"/>
  <c r="ZM66" i="1" s="1"/>
  <c r="ZM67" i="1" a="1"/>
  <c r="ZM67" i="1" s="1"/>
  <c r="ZM68" i="1" a="1"/>
  <c r="ZM68" i="1" s="1"/>
  <c r="ZM69" i="1" a="1"/>
  <c r="ZM69" i="1" s="1"/>
  <c r="ZM70" i="1" a="1"/>
  <c r="ZM70" i="1" s="1"/>
  <c r="ZM71" i="1" a="1"/>
  <c r="ZM71" i="1" s="1"/>
  <c r="ZM72" i="1" a="1"/>
  <c r="ZM72" i="1" s="1"/>
  <c r="ZM73" i="1" a="1"/>
  <c r="ZM73" i="1" s="1"/>
  <c r="ZM74" i="1" a="1"/>
  <c r="ZM74" i="1" s="1"/>
  <c r="ZM75" i="1" a="1"/>
  <c r="ZM75" i="1" s="1"/>
  <c r="ZM76" i="1" a="1"/>
  <c r="ZM76" i="1" s="1"/>
  <c r="LO66" i="1" a="1"/>
  <c r="LO66" i="1" s="1"/>
  <c r="LO67" i="1" a="1"/>
  <c r="LO67" i="1" s="1"/>
  <c r="LO68" i="1" a="1"/>
  <c r="LO68" i="1" s="1"/>
  <c r="LO69" i="1" a="1"/>
  <c r="LO69" i="1" s="1"/>
  <c r="LO70" i="1" a="1"/>
  <c r="LO70" i="1" s="1"/>
  <c r="LO71" i="1" a="1"/>
  <c r="LO71" i="1" s="1"/>
  <c r="LO72" i="1" a="1"/>
  <c r="LO72" i="1" s="1"/>
  <c r="LO73" i="1" a="1"/>
  <c r="LO73" i="1" s="1"/>
  <c r="LO74" i="1" a="1"/>
  <c r="LO74" i="1" s="1"/>
  <c r="LO75" i="1" a="1"/>
  <c r="LO75" i="1" s="1"/>
  <c r="LO76" i="1" a="1"/>
  <c r="LO76" i="1" s="1"/>
  <c r="AAN66" i="1" a="1"/>
  <c r="AAN66" i="1" s="1"/>
  <c r="AAN67" i="1" a="1"/>
  <c r="AAN67" i="1" s="1"/>
  <c r="AAN68" i="1" a="1"/>
  <c r="AAN68" i="1" s="1"/>
  <c r="AAN69" i="1" a="1"/>
  <c r="AAN69" i="1" s="1"/>
  <c r="AAN70" i="1" a="1"/>
  <c r="AAN70" i="1" s="1"/>
  <c r="AAN71" i="1" a="1"/>
  <c r="AAN71" i="1" s="1"/>
  <c r="AAN72" i="1" a="1"/>
  <c r="AAN72" i="1" s="1"/>
  <c r="AAN73" i="1" a="1"/>
  <c r="AAN73" i="1" s="1"/>
  <c r="AAN74" i="1" a="1"/>
  <c r="AAN74" i="1" s="1"/>
  <c r="AAN75" i="1" a="1"/>
  <c r="AAN75" i="1" s="1"/>
  <c r="AAN76" i="1" a="1"/>
  <c r="AAN76" i="1" s="1"/>
  <c r="JQ29" i="1" a="1"/>
  <c r="JQ29" i="1" s="1"/>
  <c r="JQ28" i="1" a="1"/>
  <c r="JQ28" i="1" s="1"/>
  <c r="JQ24" i="1" a="1"/>
  <c r="JQ24" i="1" s="1"/>
  <c r="JQ41" i="1" a="1"/>
  <c r="JQ41" i="1" s="1"/>
  <c r="JQ34" i="1" a="1"/>
  <c r="JQ34" i="1" s="1"/>
  <c r="JQ32" i="1" a="1"/>
  <c r="JQ32" i="1" s="1"/>
  <c r="JQ33" i="1" a="1"/>
  <c r="JQ33" i="1" s="1"/>
  <c r="JQ26" i="1" a="1"/>
  <c r="JQ26" i="1" s="1"/>
  <c r="JQ47" i="1" a="1"/>
  <c r="JQ47" i="1" s="1"/>
  <c r="JQ44" i="1" a="1"/>
  <c r="JQ44" i="1" s="1"/>
  <c r="JQ27" i="1" a="1"/>
  <c r="JQ27" i="1" s="1"/>
  <c r="JQ35" i="1" a="1"/>
  <c r="JQ35" i="1" s="1"/>
  <c r="JQ31" i="1" a="1"/>
  <c r="JQ31" i="1" s="1"/>
  <c r="JQ30" i="1" a="1"/>
  <c r="JQ30" i="1" s="1"/>
  <c r="JQ25" i="1" a="1"/>
  <c r="JQ25" i="1" s="1"/>
  <c r="JQ40" i="1" a="1"/>
  <c r="JQ40" i="1" s="1"/>
  <c r="JQ38" i="1" a="1"/>
  <c r="JQ38" i="1" s="1"/>
  <c r="JQ39" i="1" a="1"/>
  <c r="JQ39" i="1" s="1"/>
  <c r="LO34" i="1" a="1"/>
  <c r="LO34" i="1" s="1"/>
  <c r="LO44" i="1" a="1"/>
  <c r="LO44" i="1" s="1"/>
  <c r="LO45" i="1" a="1"/>
  <c r="LO45" i="1" s="1"/>
  <c r="LO26" i="1" a="1"/>
  <c r="LO26" i="1" s="1"/>
  <c r="LO46" i="1" a="1"/>
  <c r="LO46" i="1" s="1"/>
  <c r="LO39" i="1" a="1"/>
  <c r="LO39" i="1" s="1"/>
  <c r="LO30" i="1" a="1"/>
  <c r="LO30" i="1" s="1"/>
  <c r="LO25" i="1" a="1"/>
  <c r="LO25" i="1" s="1"/>
  <c r="LO33" i="1" a="1"/>
  <c r="LO33" i="1" s="1"/>
  <c r="LO24" i="1" a="1"/>
  <c r="LO24" i="1" s="1"/>
  <c r="LO31" i="1" a="1"/>
  <c r="LO31" i="1" s="1"/>
  <c r="LO28" i="1" a="1"/>
  <c r="LO28" i="1" s="1"/>
  <c r="LO35" i="1" a="1"/>
  <c r="LO35" i="1" s="1"/>
  <c r="LO38" i="1" a="1"/>
  <c r="LO38" i="1" s="1"/>
  <c r="LO29" i="1" a="1"/>
  <c r="LO29" i="1" s="1"/>
  <c r="LO47" i="1" a="1"/>
  <c r="LO47" i="1" s="1"/>
  <c r="LO27" i="1" a="1"/>
  <c r="LO27" i="1" s="1"/>
  <c r="LO32" i="1" a="1"/>
  <c r="LO32" i="1" s="1"/>
  <c r="LO40" i="1" a="1"/>
  <c r="LO40" i="1" s="1"/>
  <c r="LO41" i="1" a="1"/>
  <c r="LO41" i="1" s="1"/>
  <c r="XX45" i="1" a="1"/>
  <c r="XX45" i="1" s="1"/>
  <c r="XX47" i="1" a="1"/>
  <c r="XX47" i="1" s="1"/>
  <c r="XX24" i="1" a="1"/>
  <c r="XX24" i="1" s="1"/>
  <c r="XX30" i="1" a="1"/>
  <c r="XX30" i="1" s="1"/>
  <c r="XX39" i="1" a="1"/>
  <c r="XX39" i="1" s="1"/>
  <c r="XX41" i="1" a="1"/>
  <c r="XX41" i="1" s="1"/>
  <c r="XX32" i="1" a="1"/>
  <c r="XX32" i="1" s="1"/>
  <c r="XX33" i="1" a="1"/>
  <c r="XX33" i="1" s="1"/>
  <c r="XX38" i="1" a="1"/>
  <c r="XX38" i="1" s="1"/>
  <c r="XX26" i="1" a="1"/>
  <c r="XX26" i="1" s="1"/>
  <c r="XX31" i="1" a="1"/>
  <c r="XX31" i="1" s="1"/>
  <c r="XX29" i="1" a="1"/>
  <c r="XX29" i="1" s="1"/>
  <c r="XX25" i="1" a="1"/>
  <c r="XX25" i="1" s="1"/>
  <c r="XX27" i="1" a="1"/>
  <c r="XX27" i="1" s="1"/>
  <c r="XX34" i="1" a="1"/>
  <c r="XX34" i="1" s="1"/>
  <c r="XX40" i="1" a="1"/>
  <c r="XX40" i="1" s="1"/>
  <c r="XX28" i="1" a="1"/>
  <c r="XX28" i="1" s="1"/>
  <c r="XX35" i="1" a="1"/>
  <c r="XX35" i="1" s="1"/>
  <c r="XX44" i="1" a="1"/>
  <c r="XX44" i="1" s="1"/>
  <c r="XX46" i="1" a="1"/>
  <c r="XX46" i="1" s="1"/>
  <c r="YB40" i="1" a="1"/>
  <c r="YB40" i="1" s="1"/>
  <c r="YB26" i="1" a="1"/>
  <c r="YB26" i="1" s="1"/>
  <c r="YB38" i="1" a="1"/>
  <c r="YB38" i="1" s="1"/>
  <c r="YB39" i="1" a="1"/>
  <c r="YB39" i="1" s="1"/>
  <c r="YB30" i="1" a="1"/>
  <c r="YB30" i="1" s="1"/>
  <c r="YB29" i="1" a="1"/>
  <c r="YB29" i="1" s="1"/>
  <c r="YB47" i="1" a="1"/>
  <c r="YB47" i="1" s="1"/>
  <c r="YB35" i="1" a="1"/>
  <c r="YB35" i="1" s="1"/>
  <c r="YB45" i="1" a="1"/>
  <c r="YB45" i="1" s="1"/>
  <c r="YB24" i="1" a="1"/>
  <c r="YB24" i="1" s="1"/>
  <c r="YB44" i="1" a="1"/>
  <c r="YB44" i="1" s="1"/>
  <c r="YB28" i="1" a="1"/>
  <c r="YB28" i="1" s="1"/>
  <c r="YB34" i="1" a="1"/>
  <c r="YB34" i="1" s="1"/>
  <c r="YB32" i="1" a="1"/>
  <c r="YB32" i="1" s="1"/>
  <c r="YB31" i="1" a="1"/>
  <c r="YB31" i="1" s="1"/>
  <c r="YB41" i="1" a="1"/>
  <c r="YB41" i="1" s="1"/>
  <c r="YB25" i="1" a="1"/>
  <c r="YB25" i="1" s="1"/>
  <c r="YB46" i="1" a="1"/>
  <c r="YB46" i="1" s="1"/>
  <c r="YB27" i="1" a="1"/>
  <c r="YB27" i="1" s="1"/>
  <c r="YB33" i="1" a="1"/>
  <c r="YB33" i="1" s="1"/>
  <c r="KI41" i="1" a="1"/>
  <c r="KI41" i="1" s="1"/>
  <c r="KI47" i="1" a="1"/>
  <c r="KI47" i="1" s="1"/>
  <c r="KI27" i="1" a="1"/>
  <c r="KI27" i="1" s="1"/>
  <c r="KI38" i="1" a="1"/>
  <c r="KI38" i="1" s="1"/>
  <c r="KI40" i="1" a="1"/>
  <c r="KI40" i="1" s="1"/>
  <c r="KI26" i="1" a="1"/>
  <c r="KI26" i="1" s="1"/>
  <c r="KI25" i="1" a="1"/>
  <c r="KI25" i="1" s="1"/>
  <c r="KI34" i="1" a="1"/>
  <c r="KI34" i="1" s="1"/>
  <c r="KI28" i="1" a="1"/>
  <c r="KI28" i="1" s="1"/>
  <c r="KI33" i="1" a="1"/>
  <c r="KI33" i="1" s="1"/>
  <c r="KI39" i="1" a="1"/>
  <c r="KI39" i="1" s="1"/>
  <c r="KI24" i="1" a="1"/>
  <c r="KI24" i="1" s="1"/>
  <c r="KI44" i="1" a="1"/>
  <c r="KI44" i="1" s="1"/>
  <c r="KI35" i="1" a="1"/>
  <c r="KI35" i="1" s="1"/>
  <c r="KI46" i="1" a="1"/>
  <c r="KI46" i="1" s="1"/>
  <c r="KI30" i="1" a="1"/>
  <c r="KI30" i="1" s="1"/>
  <c r="KI29" i="1" a="1"/>
  <c r="KI29" i="1" s="1"/>
  <c r="KI31" i="1" a="1"/>
  <c r="KI31" i="1" s="1"/>
  <c r="KI32" i="1" a="1"/>
  <c r="KI32" i="1" s="1"/>
  <c r="KI45" i="1" a="1"/>
  <c r="KI45" i="1" s="1"/>
  <c r="BZ30" i="1" a="1"/>
  <c r="BZ30" i="1" s="1"/>
  <c r="BZ33" i="1" a="1"/>
  <c r="BZ33" i="1" s="1"/>
  <c r="BZ26" i="1" a="1"/>
  <c r="BZ26" i="1" s="1"/>
  <c r="BZ40" i="1" a="1"/>
  <c r="BZ40" i="1" s="1"/>
  <c r="BZ39" i="1" a="1"/>
  <c r="BZ39" i="1" s="1"/>
  <c r="BZ25" i="1" a="1"/>
  <c r="BZ25" i="1" s="1"/>
  <c r="BZ35" i="1" a="1"/>
  <c r="BZ35" i="1" s="1"/>
  <c r="BZ34" i="1" a="1"/>
  <c r="BZ34" i="1" s="1"/>
  <c r="BZ45" i="1" a="1"/>
  <c r="BZ45" i="1" s="1"/>
  <c r="BZ24" i="1" a="1"/>
  <c r="BZ24" i="1" s="1"/>
  <c r="BZ28" i="1" a="1"/>
  <c r="BZ28" i="1" s="1"/>
  <c r="BZ29" i="1" a="1"/>
  <c r="BZ29" i="1" s="1"/>
  <c r="BZ38" i="1" a="1"/>
  <c r="BZ38" i="1" s="1"/>
  <c r="BZ47" i="1" a="1"/>
  <c r="BZ47" i="1" s="1"/>
  <c r="BZ41" i="1" a="1"/>
  <c r="BZ41" i="1" s="1"/>
  <c r="BZ46" i="1" a="1"/>
  <c r="BZ46" i="1" s="1"/>
  <c r="BZ44" i="1" a="1"/>
  <c r="BZ44" i="1" s="1"/>
  <c r="BZ27" i="1" a="1"/>
  <c r="BZ27" i="1" s="1"/>
  <c r="BZ31" i="1" a="1"/>
  <c r="BZ31" i="1" s="1"/>
  <c r="BZ32" i="1" a="1"/>
  <c r="BZ32" i="1" s="1"/>
  <c r="CQ51" i="1" a="1"/>
  <c r="CQ51" i="1" s="1"/>
  <c r="CQ52" i="1" s="1" a="1"/>
  <c r="CQ52" i="1" s="1"/>
  <c r="CQ53" i="1" a="1"/>
  <c r="CQ53" i="1" s="1"/>
  <c r="CQ54" i="1" s="1" a="1"/>
  <c r="CQ54" i="1" s="1"/>
  <c r="CQ55" i="1" a="1"/>
  <c r="CQ55" i="1" s="1"/>
  <c r="CQ56" i="1" s="1" a="1"/>
  <c r="CQ56" i="1" s="1"/>
  <c r="LF66" i="1" a="1"/>
  <c r="LF66" i="1" s="1"/>
  <c r="LF67" i="1" a="1"/>
  <c r="LF67" i="1" s="1"/>
  <c r="LF68" i="1" a="1"/>
  <c r="LF68" i="1" s="1"/>
  <c r="LF69" i="1" a="1"/>
  <c r="LF69" i="1" s="1"/>
  <c r="LF70" i="1" a="1"/>
  <c r="LF70" i="1" s="1"/>
  <c r="LF71" i="1" a="1"/>
  <c r="LF71" i="1" s="1"/>
  <c r="LF72" i="1" a="1"/>
  <c r="LF72" i="1" s="1"/>
  <c r="LF73" i="1" a="1"/>
  <c r="LF73" i="1" s="1"/>
  <c r="LF74" i="1" a="1"/>
  <c r="LF74" i="1" s="1"/>
  <c r="LF75" i="1" a="1"/>
  <c r="LF75" i="1" s="1"/>
  <c r="LF76" i="1" a="1"/>
  <c r="LF76" i="1" s="1"/>
  <c r="JM66" i="1" a="1"/>
  <c r="JM66" i="1" s="1"/>
  <c r="JM67" i="1" a="1"/>
  <c r="JM67" i="1" s="1"/>
  <c r="JM68" i="1" a="1"/>
  <c r="JM68" i="1" s="1"/>
  <c r="JM69" i="1" a="1"/>
  <c r="JM69" i="1" s="1"/>
  <c r="JM70" i="1" a="1"/>
  <c r="JM70" i="1" s="1"/>
  <c r="JM71" i="1" a="1"/>
  <c r="JM71" i="1" s="1"/>
  <c r="JM72" i="1" a="1"/>
  <c r="JM72" i="1" s="1"/>
  <c r="JM73" i="1" a="1"/>
  <c r="JM73" i="1" s="1"/>
  <c r="JM74" i="1" a="1"/>
  <c r="JM74" i="1" s="1"/>
  <c r="JM75" i="1" a="1"/>
  <c r="JM75" i="1" s="1"/>
  <c r="JM76" i="1" a="1"/>
  <c r="JM76" i="1" s="1"/>
  <c r="DE53" i="1" a="1"/>
  <c r="DE53" i="1" s="1"/>
  <c r="DE54" i="1" s="1" a="1"/>
  <c r="DE54" i="1" s="1"/>
  <c r="DE51" i="1" a="1"/>
  <c r="DE51" i="1" s="1"/>
  <c r="DE52" i="1" s="1" a="1"/>
  <c r="DE52" i="1" s="1"/>
  <c r="DE55" i="1" a="1"/>
  <c r="DE55" i="1" s="1"/>
  <c r="DE56" i="1" s="1" a="1"/>
  <c r="DE56" i="1" s="1"/>
  <c r="ACH39" i="1" a="1"/>
  <c r="ACH39" i="1" s="1"/>
  <c r="ACH38" i="1" a="1"/>
  <c r="ACH38" i="1" s="1"/>
  <c r="ACH34" i="1" a="1"/>
  <c r="ACH34" i="1" s="1"/>
  <c r="ACH46" i="1" a="1"/>
  <c r="ACH46" i="1" s="1"/>
  <c r="ACH26" i="1" a="1"/>
  <c r="ACH26" i="1" s="1"/>
  <c r="ACH24" i="1" a="1"/>
  <c r="ACH24" i="1" s="1"/>
  <c r="ACH28" i="1" a="1"/>
  <c r="ACH28" i="1" s="1"/>
  <c r="ACH45" i="1" a="1"/>
  <c r="ACH45" i="1" s="1"/>
  <c r="ACH29" i="1" a="1"/>
  <c r="ACH29" i="1" s="1"/>
  <c r="ACH27" i="1" a="1"/>
  <c r="ACH27" i="1" s="1"/>
  <c r="ACH44" i="1" a="1"/>
  <c r="ACH44" i="1" s="1"/>
  <c r="ACH30" i="1" a="1"/>
  <c r="ACH30" i="1" s="1"/>
  <c r="ACH32" i="1" a="1"/>
  <c r="ACH32" i="1" s="1"/>
  <c r="ACH35" i="1" a="1"/>
  <c r="ACH35" i="1" s="1"/>
  <c r="ACH41" i="1" a="1"/>
  <c r="ACH41" i="1" s="1"/>
  <c r="ACH31" i="1" a="1"/>
  <c r="ACH31" i="1" s="1"/>
  <c r="ACH25" i="1" a="1"/>
  <c r="ACH25" i="1" s="1"/>
  <c r="ACH47" i="1" a="1"/>
  <c r="ACH47" i="1" s="1"/>
  <c r="ACH33" i="1" a="1"/>
  <c r="ACH33" i="1" s="1"/>
  <c r="ACH40" i="1" a="1"/>
  <c r="ACH40" i="1" s="1"/>
  <c r="YZ32" i="1" a="1"/>
  <c r="YZ32" i="1" s="1"/>
  <c r="YZ30" i="1" a="1"/>
  <c r="YZ30" i="1" s="1"/>
  <c r="YZ39" i="1" a="1"/>
  <c r="YZ39" i="1" s="1"/>
  <c r="YZ46" i="1" a="1"/>
  <c r="YZ46" i="1" s="1"/>
  <c r="YZ35" i="1" a="1"/>
  <c r="YZ35" i="1" s="1"/>
  <c r="YZ28" i="1" a="1"/>
  <c r="YZ28" i="1" s="1"/>
  <c r="YZ31" i="1" a="1"/>
  <c r="YZ31" i="1" s="1"/>
  <c r="YZ41" i="1" a="1"/>
  <c r="YZ41" i="1" s="1"/>
  <c r="YZ38" i="1" a="1"/>
  <c r="YZ38" i="1" s="1"/>
  <c r="YZ47" i="1" a="1"/>
  <c r="YZ47" i="1" s="1"/>
  <c r="YZ45" i="1" a="1"/>
  <c r="YZ45" i="1" s="1"/>
  <c r="YZ27" i="1" a="1"/>
  <c r="YZ27" i="1" s="1"/>
  <c r="YZ40" i="1" a="1"/>
  <c r="YZ40" i="1" s="1"/>
  <c r="YZ34" i="1" a="1"/>
  <c r="YZ34" i="1" s="1"/>
  <c r="YZ33" i="1" a="1"/>
  <c r="YZ33" i="1" s="1"/>
  <c r="YZ24" i="1" a="1"/>
  <c r="YZ24" i="1" s="1"/>
  <c r="YZ44" i="1" a="1"/>
  <c r="YZ44" i="1" s="1"/>
  <c r="YZ26" i="1" a="1"/>
  <c r="YZ26" i="1" s="1"/>
  <c r="YZ29" i="1" a="1"/>
  <c r="YZ29" i="1" s="1"/>
  <c r="YZ25" i="1" a="1"/>
  <c r="YZ25" i="1" s="1"/>
  <c r="ZE45" i="1" a="1"/>
  <c r="ZE45" i="1" s="1"/>
  <c r="ZE28" i="1" a="1"/>
  <c r="ZE28" i="1" s="1"/>
  <c r="ZE40" i="1" a="1"/>
  <c r="ZE40" i="1" s="1"/>
  <c r="ZE29" i="1" a="1"/>
  <c r="ZE29" i="1" s="1"/>
  <c r="ZE38" i="1" a="1"/>
  <c r="ZE38" i="1" s="1"/>
  <c r="ZE32" i="1" a="1"/>
  <c r="ZE32" i="1" s="1"/>
  <c r="ZE39" i="1" a="1"/>
  <c r="ZE39" i="1" s="1"/>
  <c r="ZE34" i="1" a="1"/>
  <c r="ZE34" i="1" s="1"/>
  <c r="ZE41" i="1" a="1"/>
  <c r="ZE41" i="1" s="1"/>
  <c r="ZE26" i="1" a="1"/>
  <c r="ZE26" i="1" s="1"/>
  <c r="ZE44" i="1" a="1"/>
  <c r="ZE44" i="1" s="1"/>
  <c r="ZE46" i="1" a="1"/>
  <c r="ZE46" i="1" s="1"/>
  <c r="ZE27" i="1" a="1"/>
  <c r="ZE27" i="1" s="1"/>
  <c r="ZE35" i="1" a="1"/>
  <c r="ZE35" i="1" s="1"/>
  <c r="ZE33" i="1" a="1"/>
  <c r="ZE33" i="1" s="1"/>
  <c r="ZE31" i="1" a="1"/>
  <c r="ZE31" i="1" s="1"/>
  <c r="ZE25" i="1" a="1"/>
  <c r="ZE25" i="1" s="1"/>
  <c r="ZE30" i="1" a="1"/>
  <c r="ZE30" i="1" s="1"/>
  <c r="ZE47" i="1" a="1"/>
  <c r="ZE47" i="1" s="1"/>
  <c r="ZE24" i="1" a="1"/>
  <c r="ZE24" i="1" s="1"/>
  <c r="ZI35" i="1" a="1"/>
  <c r="ZI35" i="1" s="1"/>
  <c r="ZI26" i="1" a="1"/>
  <c r="ZI26" i="1" s="1"/>
  <c r="ZI44" i="1" a="1"/>
  <c r="ZI44" i="1" s="1"/>
  <c r="ZI27" i="1" a="1"/>
  <c r="ZI27" i="1" s="1"/>
  <c r="ZI39" i="1" a="1"/>
  <c r="ZI39" i="1" s="1"/>
  <c r="ZI45" i="1" a="1"/>
  <c r="ZI45" i="1" s="1"/>
  <c r="ZI31" i="1" a="1"/>
  <c r="ZI31" i="1" s="1"/>
  <c r="ZI30" i="1" a="1"/>
  <c r="ZI30" i="1" s="1"/>
  <c r="ZI33" i="1" a="1"/>
  <c r="ZI33" i="1" s="1"/>
  <c r="ZI47" i="1" a="1"/>
  <c r="ZI47" i="1" s="1"/>
  <c r="ZI38" i="1" a="1"/>
  <c r="ZI38" i="1" s="1"/>
  <c r="ZI40" i="1" a="1"/>
  <c r="ZI40" i="1" s="1"/>
  <c r="ZI29" i="1" a="1"/>
  <c r="ZI29" i="1" s="1"/>
  <c r="ZI24" i="1" a="1"/>
  <c r="ZI24" i="1" s="1"/>
  <c r="ZI28" i="1" a="1"/>
  <c r="ZI28" i="1" s="1"/>
  <c r="ZI34" i="1" a="1"/>
  <c r="ZI34" i="1" s="1"/>
  <c r="ZI32" i="1" a="1"/>
  <c r="ZI32" i="1" s="1"/>
  <c r="ZI46" i="1" a="1"/>
  <c r="ZI46" i="1" s="1"/>
  <c r="ZI25" i="1" a="1"/>
  <c r="ZI25" i="1" s="1"/>
  <c r="ZI41" i="1" a="1"/>
  <c r="ZI41" i="1" s="1"/>
  <c r="AAQ27" i="1" a="1"/>
  <c r="AAQ27" i="1" s="1"/>
  <c r="AAQ39" i="1" a="1"/>
  <c r="AAQ39" i="1" s="1"/>
  <c r="AAQ32" i="1" a="1"/>
  <c r="AAQ32" i="1" s="1"/>
  <c r="AAQ44" i="1" a="1"/>
  <c r="AAQ44" i="1" s="1"/>
  <c r="AAQ41" i="1" a="1"/>
  <c r="AAQ41" i="1" s="1"/>
  <c r="AAQ33" i="1" a="1"/>
  <c r="AAQ33" i="1" s="1"/>
  <c r="AAQ46" i="1" a="1"/>
  <c r="AAQ46" i="1" s="1"/>
  <c r="AAQ35" i="1" a="1"/>
  <c r="AAQ35" i="1" s="1"/>
  <c r="AAQ26" i="1" a="1"/>
  <c r="AAQ26" i="1" s="1"/>
  <c r="AAQ25" i="1" a="1"/>
  <c r="AAQ25" i="1" s="1"/>
  <c r="AAQ30" i="1" a="1"/>
  <c r="AAQ30" i="1" s="1"/>
  <c r="AAQ45" i="1" a="1"/>
  <c r="AAQ45" i="1" s="1"/>
  <c r="AAQ24" i="1" a="1"/>
  <c r="AAQ24" i="1" s="1"/>
  <c r="AAQ28" i="1" a="1"/>
  <c r="AAQ28" i="1" s="1"/>
  <c r="AAQ47" i="1" a="1"/>
  <c r="AAQ47" i="1" s="1"/>
  <c r="AAQ31" i="1" a="1"/>
  <c r="AAQ31" i="1" s="1"/>
  <c r="AAQ38" i="1" a="1"/>
  <c r="AAQ38" i="1" s="1"/>
  <c r="AAQ29" i="1" a="1"/>
  <c r="AAQ29" i="1" s="1"/>
  <c r="AAQ34" i="1" a="1"/>
  <c r="AAQ34" i="1" s="1"/>
  <c r="AAQ40" i="1" a="1"/>
  <c r="AAQ40" i="1" s="1"/>
  <c r="BV29" i="1" a="1"/>
  <c r="BV29" i="1" s="1"/>
  <c r="BV45" i="1" a="1"/>
  <c r="BV45" i="1" s="1"/>
  <c r="BV35" i="1" a="1"/>
  <c r="BV35" i="1" s="1"/>
  <c r="BV40" i="1" a="1"/>
  <c r="BV40" i="1" s="1"/>
  <c r="BV30" i="1" a="1"/>
  <c r="BV30" i="1" s="1"/>
  <c r="BV38" i="1" a="1"/>
  <c r="BV38" i="1" s="1"/>
  <c r="BV27" i="1" a="1"/>
  <c r="BV27" i="1" s="1"/>
  <c r="BV26" i="1" a="1"/>
  <c r="BV26" i="1" s="1"/>
  <c r="BV41" i="1" a="1"/>
  <c r="BV41" i="1" s="1"/>
  <c r="BV24" i="1" a="1"/>
  <c r="BV24" i="1" s="1"/>
  <c r="BV32" i="1" a="1"/>
  <c r="BV32" i="1" s="1"/>
  <c r="BV34" i="1" a="1"/>
  <c r="BV34" i="1" s="1"/>
  <c r="BV28" i="1" a="1"/>
  <c r="BV28" i="1" s="1"/>
  <c r="BV33" i="1" a="1"/>
  <c r="BV33" i="1" s="1"/>
  <c r="BV47" i="1" a="1"/>
  <c r="BV47" i="1" s="1"/>
  <c r="BV39" i="1" a="1"/>
  <c r="BV39" i="1" s="1"/>
  <c r="BV46" i="1" a="1"/>
  <c r="BV46" i="1" s="1"/>
  <c r="BV25" i="1" a="1"/>
  <c r="BV25" i="1" s="1"/>
  <c r="BV44" i="1" a="1"/>
  <c r="BV44" i="1" s="1"/>
  <c r="BV31" i="1" a="1"/>
  <c r="BV31" i="1" s="1"/>
  <c r="JK30" i="1" a="1"/>
  <c r="JK30" i="1" s="1"/>
  <c r="JK39" i="1" a="1"/>
  <c r="JK39" i="1" s="1"/>
  <c r="JK40" i="1" a="1"/>
  <c r="JK40" i="1" s="1"/>
  <c r="JK45" i="1" a="1"/>
  <c r="JK45" i="1" s="1"/>
  <c r="JK29" i="1" a="1"/>
  <c r="JK29" i="1" s="1"/>
  <c r="JK44" i="1" a="1"/>
  <c r="JK44" i="1" s="1"/>
  <c r="JK38" i="1" a="1"/>
  <c r="JK38" i="1" s="1"/>
  <c r="JK35" i="1" a="1"/>
  <c r="JK35" i="1" s="1"/>
  <c r="JK26" i="1" a="1"/>
  <c r="JK26" i="1" s="1"/>
  <c r="JK34" i="1" a="1"/>
  <c r="JK34" i="1" s="1"/>
  <c r="JK27" i="1" a="1"/>
  <c r="JK27" i="1" s="1"/>
  <c r="JK24" i="1" a="1"/>
  <c r="JK24" i="1" s="1"/>
  <c r="JK41" i="1" a="1"/>
  <c r="JK41" i="1" s="1"/>
  <c r="JK47" i="1" a="1"/>
  <c r="JK47" i="1" s="1"/>
  <c r="JK46" i="1" a="1"/>
  <c r="JK46" i="1" s="1"/>
  <c r="JK28" i="1" a="1"/>
  <c r="JK28" i="1" s="1"/>
  <c r="JK31" i="1" a="1"/>
  <c r="JK31" i="1" s="1"/>
  <c r="JK25" i="1" a="1"/>
  <c r="JK25" i="1" s="1"/>
  <c r="JK32" i="1" a="1"/>
  <c r="JK32" i="1" s="1"/>
  <c r="JK33" i="1" a="1"/>
  <c r="JK33" i="1" s="1"/>
  <c r="KZ66" i="1" a="1"/>
  <c r="KZ66" i="1" s="1"/>
  <c r="KZ67" i="1" a="1"/>
  <c r="KZ67" i="1" s="1"/>
  <c r="KZ68" i="1" a="1"/>
  <c r="KZ68" i="1" s="1"/>
  <c r="KZ69" i="1" a="1"/>
  <c r="KZ69" i="1" s="1"/>
  <c r="KZ70" i="1" a="1"/>
  <c r="KZ70" i="1" s="1"/>
  <c r="KZ71" i="1" a="1"/>
  <c r="KZ71" i="1" s="1"/>
  <c r="KZ72" i="1" a="1"/>
  <c r="KZ72" i="1" s="1"/>
  <c r="KZ73" i="1" a="1"/>
  <c r="KZ73" i="1" s="1"/>
  <c r="KZ74" i="1" a="1"/>
  <c r="KZ74" i="1" s="1"/>
  <c r="KZ75" i="1" a="1"/>
  <c r="KZ75" i="1" s="1"/>
  <c r="KZ76" i="1" a="1"/>
  <c r="KZ76" i="1" s="1"/>
  <c r="LH66" i="1" a="1"/>
  <c r="LH66" i="1" s="1"/>
  <c r="LH67" i="1" a="1"/>
  <c r="LH67" i="1" s="1"/>
  <c r="LH68" i="1" a="1"/>
  <c r="LH68" i="1" s="1"/>
  <c r="LH69" i="1" a="1"/>
  <c r="LH69" i="1" s="1"/>
  <c r="LH70" i="1" a="1"/>
  <c r="LH70" i="1" s="1"/>
  <c r="LH71" i="1" a="1"/>
  <c r="LH71" i="1" s="1"/>
  <c r="LH72" i="1" a="1"/>
  <c r="LH72" i="1" s="1"/>
  <c r="LH73" i="1" a="1"/>
  <c r="LH73" i="1" s="1"/>
  <c r="LH74" i="1" a="1"/>
  <c r="LH74" i="1" s="1"/>
  <c r="LH75" i="1" a="1"/>
  <c r="LH75" i="1" s="1"/>
  <c r="LH76" i="1" a="1"/>
  <c r="LH76" i="1" s="1"/>
  <c r="JZ66" i="1" a="1"/>
  <c r="JZ66" i="1" s="1"/>
  <c r="JZ67" i="1" a="1"/>
  <c r="JZ67" i="1" s="1"/>
  <c r="JZ68" i="1" a="1"/>
  <c r="JZ68" i="1" s="1"/>
  <c r="JZ69" i="1" a="1"/>
  <c r="JZ69" i="1" s="1"/>
  <c r="JZ70" i="1" a="1"/>
  <c r="JZ70" i="1" s="1"/>
  <c r="JZ71" i="1" a="1"/>
  <c r="JZ71" i="1" s="1"/>
  <c r="JZ72" i="1" a="1"/>
  <c r="JZ72" i="1" s="1"/>
  <c r="JZ73" i="1" a="1"/>
  <c r="JZ73" i="1" s="1"/>
  <c r="JZ74" i="1" a="1"/>
  <c r="JZ74" i="1" s="1"/>
  <c r="JZ75" i="1" a="1"/>
  <c r="JZ75" i="1" s="1"/>
  <c r="JZ76" i="1" a="1"/>
  <c r="JZ76" i="1" s="1"/>
  <c r="LK34" i="1" a="1"/>
  <c r="LK34" i="1" s="1"/>
  <c r="LK39" i="1" a="1"/>
  <c r="LK39" i="1" s="1"/>
  <c r="LK45" i="1" a="1"/>
  <c r="LK45" i="1" s="1"/>
  <c r="LK25" i="1" a="1"/>
  <c r="LK25" i="1" s="1"/>
  <c r="LK33" i="1" a="1"/>
  <c r="LK33" i="1" s="1"/>
  <c r="LK40" i="1" a="1"/>
  <c r="LK40" i="1" s="1"/>
  <c r="LK24" i="1" a="1"/>
  <c r="LK24" i="1" s="1"/>
  <c r="LK26" i="1" a="1"/>
  <c r="LK26" i="1" s="1"/>
  <c r="LK28" i="1" a="1"/>
  <c r="LK28" i="1" s="1"/>
  <c r="LK27" i="1" a="1"/>
  <c r="LK27" i="1" s="1"/>
  <c r="LK38" i="1" a="1"/>
  <c r="LK38" i="1" s="1"/>
  <c r="LK32" i="1" a="1"/>
  <c r="LK32" i="1" s="1"/>
  <c r="LK44" i="1" a="1"/>
  <c r="LK44" i="1" s="1"/>
  <c r="LK29" i="1" a="1"/>
  <c r="LK29" i="1" s="1"/>
  <c r="LK46" i="1" a="1"/>
  <c r="LK46" i="1" s="1"/>
  <c r="LK41" i="1" a="1"/>
  <c r="LK41" i="1" s="1"/>
  <c r="LK35" i="1" a="1"/>
  <c r="LK35" i="1" s="1"/>
  <c r="LK31" i="1" a="1"/>
  <c r="LK31" i="1" s="1"/>
  <c r="LK30" i="1" a="1"/>
  <c r="LK30" i="1" s="1"/>
  <c r="LK47" i="1" a="1"/>
  <c r="LK47" i="1" s="1"/>
  <c r="EN32" i="1" a="1"/>
  <c r="EN32" i="1" s="1"/>
  <c r="EN41" i="1" a="1"/>
  <c r="EN41" i="1" s="1"/>
  <c r="EN25" i="1" a="1"/>
  <c r="EN25" i="1" s="1"/>
  <c r="EN33" i="1" a="1"/>
  <c r="EN33" i="1" s="1"/>
  <c r="EN34" i="1" a="1"/>
  <c r="EN34" i="1" s="1"/>
  <c r="EN39" i="1" a="1"/>
  <c r="EN39" i="1" s="1"/>
  <c r="EN26" i="1" a="1"/>
  <c r="EN26" i="1" s="1"/>
  <c r="EN45" i="1" a="1"/>
  <c r="EN45" i="1" s="1"/>
  <c r="EN47" i="1" a="1"/>
  <c r="EN47" i="1" s="1"/>
  <c r="EN46" i="1" a="1"/>
  <c r="EN46" i="1" s="1"/>
  <c r="EN40" i="1" a="1"/>
  <c r="EN40" i="1" s="1"/>
  <c r="EN27" i="1" a="1"/>
  <c r="EN27" i="1" s="1"/>
  <c r="EN24" i="1" a="1"/>
  <c r="EN24" i="1" s="1"/>
  <c r="EN29" i="1" a="1"/>
  <c r="EN29" i="1" s="1"/>
  <c r="EN35" i="1" a="1"/>
  <c r="EN35" i="1" s="1"/>
  <c r="EN44" i="1" a="1"/>
  <c r="EN44" i="1" s="1"/>
  <c r="EN28" i="1" a="1"/>
  <c r="EN28" i="1" s="1"/>
  <c r="EN38" i="1" a="1"/>
  <c r="EN38" i="1" s="1"/>
  <c r="EN30" i="1" a="1"/>
  <c r="EN30" i="1" s="1"/>
  <c r="EN31" i="1" a="1"/>
  <c r="EN31" i="1" s="1"/>
  <c r="AAO27" i="1" a="1"/>
  <c r="AAO27" i="1" s="1"/>
  <c r="AAO32" i="1" a="1"/>
  <c r="AAO32" i="1" s="1"/>
  <c r="AAO45" i="1" a="1"/>
  <c r="AAO45" i="1" s="1"/>
  <c r="AAO34" i="1" a="1"/>
  <c r="AAO34" i="1" s="1"/>
  <c r="AAO35" i="1" a="1"/>
  <c r="AAO35" i="1" s="1"/>
  <c r="AAO44" i="1" a="1"/>
  <c r="AAO44" i="1" s="1"/>
  <c r="AAO24" i="1" a="1"/>
  <c r="AAO24" i="1" s="1"/>
  <c r="AAO26" i="1" a="1"/>
  <c r="AAO26" i="1" s="1"/>
  <c r="AAO47" i="1" a="1"/>
  <c r="AAO47" i="1" s="1"/>
  <c r="AAO46" i="1" a="1"/>
  <c r="AAO46" i="1" s="1"/>
  <c r="AAO31" i="1" a="1"/>
  <c r="AAO31" i="1" s="1"/>
  <c r="AAO28" i="1" a="1"/>
  <c r="AAO28" i="1" s="1"/>
  <c r="AAO30" i="1" a="1"/>
  <c r="AAO30" i="1" s="1"/>
  <c r="AAO41" i="1" a="1"/>
  <c r="AAO41" i="1" s="1"/>
  <c r="AAO33" i="1" a="1"/>
  <c r="AAO33" i="1" s="1"/>
  <c r="AAO25" i="1" a="1"/>
  <c r="AAO25" i="1" s="1"/>
  <c r="AAO38" i="1" a="1"/>
  <c r="AAO38" i="1" s="1"/>
  <c r="AAO40" i="1" a="1"/>
  <c r="AAO40" i="1" s="1"/>
  <c r="AAO29" i="1" a="1"/>
  <c r="AAO29" i="1" s="1"/>
  <c r="AAO39" i="1" a="1"/>
  <c r="AAO39" i="1" s="1"/>
  <c r="BR33" i="1" a="1"/>
  <c r="BR33" i="1" s="1"/>
  <c r="BR28" i="1" a="1"/>
  <c r="BR28" i="1" s="1"/>
  <c r="BR34" i="1" a="1"/>
  <c r="BR34" i="1" s="1"/>
  <c r="BR45" i="1" a="1"/>
  <c r="BR45" i="1" s="1"/>
  <c r="BR39" i="1" a="1"/>
  <c r="BR39" i="1" s="1"/>
  <c r="BR40" i="1" a="1"/>
  <c r="BR40" i="1" s="1"/>
  <c r="BR46" i="1" a="1"/>
  <c r="BR46" i="1" s="1"/>
  <c r="BR26" i="1" a="1"/>
  <c r="BR26" i="1" s="1"/>
  <c r="BR38" i="1" a="1"/>
  <c r="BR38" i="1" s="1"/>
  <c r="BR44" i="1" a="1"/>
  <c r="BR44" i="1" s="1"/>
  <c r="BR47" i="1" a="1"/>
  <c r="BR47" i="1" s="1"/>
  <c r="BR35" i="1" a="1"/>
  <c r="BR35" i="1" s="1"/>
  <c r="BR27" i="1" a="1"/>
  <c r="BR27" i="1" s="1"/>
  <c r="BR30" i="1" a="1"/>
  <c r="BR30" i="1" s="1"/>
  <c r="BR29" i="1" a="1"/>
  <c r="BR29" i="1" s="1"/>
  <c r="BR41" i="1" a="1"/>
  <c r="BR41" i="1" s="1"/>
  <c r="BR25" i="1" a="1"/>
  <c r="BR25" i="1" s="1"/>
  <c r="BR24" i="1" a="1"/>
  <c r="BR24" i="1" s="1"/>
  <c r="BR31" i="1" a="1"/>
  <c r="BR31" i="1" s="1"/>
  <c r="BR32" i="1" a="1"/>
  <c r="BR32" i="1" s="1"/>
  <c r="GJ46" i="1" a="1"/>
  <c r="GJ46" i="1" s="1"/>
  <c r="GJ35" i="1" a="1"/>
  <c r="GJ35" i="1" s="1"/>
  <c r="GJ44" i="1" a="1"/>
  <c r="GJ44" i="1" s="1"/>
  <c r="GJ41" i="1" a="1"/>
  <c r="GJ41" i="1" s="1"/>
  <c r="GJ45" i="1" a="1"/>
  <c r="GJ45" i="1" s="1"/>
  <c r="GJ27" i="1" a="1"/>
  <c r="GJ27" i="1" s="1"/>
  <c r="GJ26" i="1" a="1"/>
  <c r="GJ26" i="1" s="1"/>
  <c r="GJ38" i="1" a="1"/>
  <c r="GJ38" i="1" s="1"/>
  <c r="GJ33" i="1" a="1"/>
  <c r="GJ33" i="1" s="1"/>
  <c r="GJ31" i="1" a="1"/>
  <c r="GJ31" i="1" s="1"/>
  <c r="GJ30" i="1" a="1"/>
  <c r="GJ30" i="1" s="1"/>
  <c r="GJ32" i="1" a="1"/>
  <c r="GJ32" i="1" s="1"/>
  <c r="GJ28" i="1" a="1"/>
  <c r="GJ28" i="1" s="1"/>
  <c r="GJ25" i="1" a="1"/>
  <c r="GJ25" i="1" s="1"/>
  <c r="GJ40" i="1" a="1"/>
  <c r="GJ40" i="1" s="1"/>
  <c r="GJ24" i="1" a="1"/>
  <c r="GJ24" i="1" s="1"/>
  <c r="GJ39" i="1" a="1"/>
  <c r="GJ39" i="1" s="1"/>
  <c r="GJ29" i="1" a="1"/>
  <c r="GJ29" i="1" s="1"/>
  <c r="GJ34" i="1" a="1"/>
  <c r="GJ34" i="1" s="1"/>
  <c r="GJ47" i="1" a="1"/>
  <c r="GJ47" i="1" s="1"/>
  <c r="KU25" i="1" a="1"/>
  <c r="KU25" i="1" s="1"/>
  <c r="KU26" i="1" a="1"/>
  <c r="KU26" i="1" s="1"/>
  <c r="KU31" i="1" a="1"/>
  <c r="KU31" i="1" s="1"/>
  <c r="KU41" i="1" a="1"/>
  <c r="KU41" i="1" s="1"/>
  <c r="KU28" i="1" a="1"/>
  <c r="KU28" i="1" s="1"/>
  <c r="KU24" i="1" a="1"/>
  <c r="KU24" i="1" s="1"/>
  <c r="KU29" i="1" a="1"/>
  <c r="KU29" i="1" s="1"/>
  <c r="KU39" i="1" a="1"/>
  <c r="KU39" i="1" s="1"/>
  <c r="KU34" i="1" a="1"/>
  <c r="KU34" i="1" s="1"/>
  <c r="KU45" i="1" a="1"/>
  <c r="KU45" i="1" s="1"/>
  <c r="KU40" i="1" a="1"/>
  <c r="KU40" i="1" s="1"/>
  <c r="KU44" i="1" a="1"/>
  <c r="KU44" i="1" s="1"/>
  <c r="KU47" i="1" a="1"/>
  <c r="KU47" i="1" s="1"/>
  <c r="KU32" i="1" a="1"/>
  <c r="KU32" i="1" s="1"/>
  <c r="KU35" i="1" a="1"/>
  <c r="KU35" i="1" s="1"/>
  <c r="KU27" i="1" a="1"/>
  <c r="KU27" i="1" s="1"/>
  <c r="KU33" i="1" a="1"/>
  <c r="KU33" i="1" s="1"/>
  <c r="KU46" i="1" a="1"/>
  <c r="KU46" i="1" s="1"/>
  <c r="KU30" i="1" a="1"/>
  <c r="KU30" i="1" s="1"/>
  <c r="KU38" i="1" a="1"/>
  <c r="KU38" i="1" s="1"/>
  <c r="ZO66" i="1" a="1"/>
  <c r="ZO66" i="1" s="1"/>
  <c r="ZO67" i="1" a="1"/>
  <c r="ZO67" i="1" s="1"/>
  <c r="ZO68" i="1" a="1"/>
  <c r="ZO68" i="1" s="1"/>
  <c r="ZO69" i="1" a="1"/>
  <c r="ZO69" i="1" s="1"/>
  <c r="ZO70" i="1" a="1"/>
  <c r="ZO70" i="1" s="1"/>
  <c r="ZO71" i="1" a="1"/>
  <c r="ZO71" i="1" s="1"/>
  <c r="ZO72" i="1" a="1"/>
  <c r="ZO72" i="1" s="1"/>
  <c r="ZO73" i="1" a="1"/>
  <c r="ZO73" i="1" s="1"/>
  <c r="ZO74" i="1" a="1"/>
  <c r="ZO74" i="1" s="1"/>
  <c r="ZO75" i="1" a="1"/>
  <c r="ZO75" i="1" s="1"/>
  <c r="ZO76" i="1" a="1"/>
  <c r="ZO76" i="1" s="1"/>
  <c r="LD66" i="1" a="1"/>
  <c r="LD66" i="1" s="1"/>
  <c r="LD67" i="1" a="1"/>
  <c r="LD67" i="1" s="1"/>
  <c r="LD68" i="1" a="1"/>
  <c r="LD68" i="1" s="1"/>
  <c r="LD69" i="1" a="1"/>
  <c r="LD69" i="1" s="1"/>
  <c r="LD70" i="1" a="1"/>
  <c r="LD70" i="1" s="1"/>
  <c r="LD71" i="1" a="1"/>
  <c r="LD71" i="1" s="1"/>
  <c r="LD72" i="1" a="1"/>
  <c r="LD72" i="1" s="1"/>
  <c r="LD73" i="1" a="1"/>
  <c r="LD73" i="1" s="1"/>
  <c r="LD74" i="1" a="1"/>
  <c r="LD74" i="1" s="1"/>
  <c r="LD75" i="1" a="1"/>
  <c r="LD75" i="1" s="1"/>
  <c r="LD76" i="1" a="1"/>
  <c r="LD76" i="1" s="1"/>
  <c r="CD66" i="1" a="1"/>
  <c r="CD66" i="1" s="1"/>
  <c r="CD67" i="1" a="1"/>
  <c r="CD67" i="1" s="1"/>
  <c r="CD68" i="1" a="1"/>
  <c r="CD68" i="1" s="1"/>
  <c r="CD69" i="1" a="1"/>
  <c r="CD69" i="1" s="1"/>
  <c r="CD70" i="1" a="1"/>
  <c r="CD70" i="1" s="1"/>
  <c r="CD71" i="1" a="1"/>
  <c r="CD71" i="1" s="1"/>
  <c r="CD72" i="1" a="1"/>
  <c r="CD72" i="1" s="1"/>
  <c r="CD73" i="1" a="1"/>
  <c r="CD73" i="1" s="1"/>
  <c r="CD74" i="1" a="1"/>
  <c r="CD74" i="1" s="1"/>
  <c r="CD75" i="1" a="1"/>
  <c r="CD75" i="1" s="1"/>
  <c r="CD76" i="1" a="1"/>
  <c r="CD76" i="1" s="1"/>
  <c r="JH66" i="1" a="1"/>
  <c r="JH66" i="1" s="1"/>
  <c r="JH67" i="1" a="1"/>
  <c r="JH67" i="1" s="1"/>
  <c r="JH68" i="1" a="1"/>
  <c r="JH68" i="1" s="1"/>
  <c r="JH69" i="1" a="1"/>
  <c r="JH69" i="1" s="1"/>
  <c r="JH70" i="1" a="1"/>
  <c r="JH70" i="1" s="1"/>
  <c r="JH71" i="1" a="1"/>
  <c r="JH71" i="1" s="1"/>
  <c r="JH72" i="1" a="1"/>
  <c r="JH72" i="1" s="1"/>
  <c r="JH73" i="1" a="1"/>
  <c r="JH73" i="1" s="1"/>
  <c r="JH74" i="1" a="1"/>
  <c r="JH74" i="1" s="1"/>
  <c r="JH75" i="1" a="1"/>
  <c r="JH75" i="1" s="1"/>
  <c r="JH76" i="1" a="1"/>
  <c r="JH76" i="1" s="1"/>
  <c r="YV40" i="1" a="1"/>
  <c r="YV40" i="1" s="1"/>
  <c r="YV30" i="1" a="1"/>
  <c r="YV30" i="1" s="1"/>
  <c r="YV44" i="1" a="1"/>
  <c r="YV44" i="1" s="1"/>
  <c r="YV31" i="1" a="1"/>
  <c r="YV31" i="1" s="1"/>
  <c r="YV38" i="1" a="1"/>
  <c r="YV38" i="1" s="1"/>
  <c r="YV47" i="1" a="1"/>
  <c r="YV47" i="1" s="1"/>
  <c r="YV45" i="1" a="1"/>
  <c r="YV45" i="1" s="1"/>
  <c r="YV35" i="1" a="1"/>
  <c r="YV35" i="1" s="1"/>
  <c r="YV46" i="1" a="1"/>
  <c r="YV46" i="1" s="1"/>
  <c r="YV27" i="1" a="1"/>
  <c r="YV27" i="1" s="1"/>
  <c r="YV25" i="1" a="1"/>
  <c r="YV25" i="1" s="1"/>
  <c r="YV26" i="1" a="1"/>
  <c r="YV26" i="1" s="1"/>
  <c r="YV39" i="1" a="1"/>
  <c r="YV39" i="1" s="1"/>
  <c r="YV24" i="1" a="1"/>
  <c r="YV24" i="1" s="1"/>
  <c r="YV28" i="1" a="1"/>
  <c r="YV28" i="1" s="1"/>
  <c r="YV41" i="1" a="1"/>
  <c r="YV41" i="1" s="1"/>
  <c r="YV32" i="1" a="1"/>
  <c r="YV32" i="1" s="1"/>
  <c r="YV33" i="1" a="1"/>
  <c r="YV33" i="1" s="1"/>
  <c r="YV29" i="1" a="1"/>
  <c r="YV29" i="1" s="1"/>
  <c r="YV34" i="1" a="1"/>
  <c r="YV34" i="1" s="1"/>
  <c r="I29" i="1" a="1"/>
  <c r="I29" i="1" s="1"/>
  <c r="I45" i="1" a="1"/>
  <c r="I45" i="1" s="1"/>
  <c r="I33" i="1" a="1"/>
  <c r="I33" i="1" s="1"/>
  <c r="I39" i="1" a="1"/>
  <c r="I39" i="1" s="1"/>
  <c r="I46" i="1" a="1"/>
  <c r="I46" i="1" s="1"/>
  <c r="I28" i="1" a="1"/>
  <c r="I28" i="1" s="1"/>
  <c r="I38" i="1" a="1"/>
  <c r="I38" i="1" s="1"/>
  <c r="I30" i="1" a="1"/>
  <c r="I30" i="1" s="1"/>
  <c r="I34" i="1" a="1"/>
  <c r="I34" i="1" s="1"/>
  <c r="I31" i="1" a="1"/>
  <c r="I31" i="1" s="1"/>
  <c r="I44" i="1" a="1"/>
  <c r="I44" i="1" s="1"/>
  <c r="I40" i="1" a="1"/>
  <c r="I40" i="1" s="1"/>
  <c r="I47" i="1" a="1"/>
  <c r="I47" i="1" s="1"/>
  <c r="I27" i="1" a="1"/>
  <c r="I27" i="1" s="1"/>
  <c r="I24" i="1" a="1"/>
  <c r="I24" i="1" s="1"/>
  <c r="I25" i="1" a="1"/>
  <c r="I25" i="1" s="1"/>
  <c r="I41" i="1" a="1"/>
  <c r="I41" i="1" s="1"/>
  <c r="I35" i="1" a="1"/>
  <c r="I35" i="1" s="1"/>
  <c r="I32" i="1" a="1"/>
  <c r="I32" i="1" s="1"/>
  <c r="I26" i="1" a="1"/>
  <c r="I26" i="1" s="1"/>
  <c r="AHD29" i="1" a="1"/>
  <c r="AHD29" i="1" s="1"/>
  <c r="AHD47" i="1" a="1"/>
  <c r="AHD47" i="1" s="1"/>
  <c r="AHD38" i="1" a="1"/>
  <c r="AHD38" i="1" s="1"/>
  <c r="AHD26" i="1" a="1"/>
  <c r="AHD26" i="1" s="1"/>
  <c r="AHD33" i="1" a="1"/>
  <c r="AHD33" i="1" s="1"/>
  <c r="AHD45" i="1" a="1"/>
  <c r="AHD45" i="1" s="1"/>
  <c r="AHD39" i="1" a="1"/>
  <c r="AHD39" i="1" s="1"/>
  <c r="AHD40" i="1" a="1"/>
  <c r="AHD40" i="1" s="1"/>
  <c r="AHD34" i="1" a="1"/>
  <c r="AHD34" i="1" s="1"/>
  <c r="AHD24" i="1" a="1"/>
  <c r="AHD24" i="1" s="1"/>
  <c r="AHD27" i="1" a="1"/>
  <c r="AHD27" i="1" s="1"/>
  <c r="AHD28" i="1" a="1"/>
  <c r="AHD28" i="1" s="1"/>
  <c r="AHD41" i="1" a="1"/>
  <c r="AHD41" i="1" s="1"/>
  <c r="AHD25" i="1" a="1"/>
  <c r="AHD25" i="1" s="1"/>
  <c r="AHD46" i="1" a="1"/>
  <c r="AHD46" i="1" s="1"/>
  <c r="AHD35" i="1" a="1"/>
  <c r="AHD35" i="1" s="1"/>
  <c r="AHD44" i="1" a="1"/>
  <c r="AHD44" i="1" s="1"/>
  <c r="AHD32" i="1" a="1"/>
  <c r="AHD32" i="1" s="1"/>
  <c r="AHD31" i="1" a="1"/>
  <c r="AHD31" i="1" s="1"/>
  <c r="AHD30" i="1" a="1"/>
  <c r="AHD30" i="1" s="1"/>
  <c r="GF41" i="1" a="1"/>
  <c r="GF41" i="1" s="1"/>
  <c r="GF28" i="1" a="1"/>
  <c r="GF28" i="1" s="1"/>
  <c r="GF40" i="1" a="1"/>
  <c r="GF40" i="1" s="1"/>
  <c r="GF39" i="1" a="1"/>
  <c r="GF39" i="1" s="1"/>
  <c r="GF34" i="1" a="1"/>
  <c r="GF34" i="1" s="1"/>
  <c r="GF46" i="1" a="1"/>
  <c r="GF46" i="1" s="1"/>
  <c r="GF27" i="1" a="1"/>
  <c r="GF27" i="1" s="1"/>
  <c r="GF33" i="1" a="1"/>
  <c r="GF33" i="1" s="1"/>
  <c r="GF45" i="1" a="1"/>
  <c r="GF45" i="1" s="1"/>
  <c r="GF47" i="1" a="1"/>
  <c r="GF47" i="1" s="1"/>
  <c r="GF44" i="1" a="1"/>
  <c r="GF44" i="1" s="1"/>
  <c r="GF35" i="1" a="1"/>
  <c r="GF35" i="1" s="1"/>
  <c r="GF25" i="1" a="1"/>
  <c r="GF25" i="1" s="1"/>
  <c r="GF32" i="1" a="1"/>
  <c r="GF32" i="1" s="1"/>
  <c r="GF31" i="1" a="1"/>
  <c r="GF31" i="1" s="1"/>
  <c r="GF30" i="1" a="1"/>
  <c r="GF30" i="1" s="1"/>
  <c r="GF38" i="1" a="1"/>
  <c r="GF38" i="1" s="1"/>
  <c r="GF29" i="1" a="1"/>
  <c r="GF29" i="1" s="1"/>
  <c r="GF24" i="1" a="1"/>
  <c r="GF24" i="1" s="1"/>
  <c r="GF26" i="1" a="1"/>
  <c r="GF26" i="1" s="1"/>
  <c r="KQ39" i="1" a="1"/>
  <c r="KQ39" i="1" s="1"/>
  <c r="KQ24" i="1" a="1"/>
  <c r="KQ24" i="1" s="1"/>
  <c r="KQ46" i="1" a="1"/>
  <c r="KQ46" i="1" s="1"/>
  <c r="KQ30" i="1" a="1"/>
  <c r="KQ30" i="1" s="1"/>
  <c r="KQ25" i="1" a="1"/>
  <c r="KQ25" i="1" s="1"/>
  <c r="KQ33" i="1" a="1"/>
  <c r="KQ33" i="1" s="1"/>
  <c r="KQ27" i="1" a="1"/>
  <c r="KQ27" i="1" s="1"/>
  <c r="KQ28" i="1" a="1"/>
  <c r="KQ28" i="1" s="1"/>
  <c r="KQ41" i="1" a="1"/>
  <c r="KQ41" i="1" s="1"/>
  <c r="KQ26" i="1" a="1"/>
  <c r="KQ26" i="1" s="1"/>
  <c r="KQ45" i="1" a="1"/>
  <c r="KQ45" i="1" s="1"/>
  <c r="KQ32" i="1" a="1"/>
  <c r="KQ32" i="1" s="1"/>
  <c r="KQ47" i="1" a="1"/>
  <c r="KQ47" i="1" s="1"/>
  <c r="KQ31" i="1" a="1"/>
  <c r="KQ31" i="1" s="1"/>
  <c r="KQ34" i="1" a="1"/>
  <c r="KQ34" i="1" s="1"/>
  <c r="KQ38" i="1" a="1"/>
  <c r="KQ38" i="1" s="1"/>
  <c r="KQ40" i="1" a="1"/>
  <c r="KQ40" i="1" s="1"/>
  <c r="KQ29" i="1" a="1"/>
  <c r="KQ29" i="1" s="1"/>
  <c r="KQ44" i="1" a="1"/>
  <c r="KQ44" i="1" s="1"/>
  <c r="KQ35" i="1" a="1"/>
  <c r="KQ35" i="1" s="1"/>
  <c r="LE32" i="1" a="1"/>
  <c r="LE32" i="1" s="1"/>
  <c r="LE26" i="1" a="1"/>
  <c r="LE26" i="1" s="1"/>
  <c r="LE46" i="1" a="1"/>
  <c r="LE46" i="1" s="1"/>
  <c r="LE45" i="1" a="1"/>
  <c r="LE45" i="1" s="1"/>
  <c r="LE31" i="1" a="1"/>
  <c r="LE31" i="1" s="1"/>
  <c r="LE33" i="1" a="1"/>
  <c r="LE33" i="1" s="1"/>
  <c r="LE25" i="1" a="1"/>
  <c r="LE25" i="1" s="1"/>
  <c r="LE38" i="1" a="1"/>
  <c r="LE38" i="1" s="1"/>
  <c r="LE40" i="1" a="1"/>
  <c r="LE40" i="1" s="1"/>
  <c r="LE39" i="1" a="1"/>
  <c r="LE39" i="1" s="1"/>
  <c r="LE47" i="1" a="1"/>
  <c r="LE47" i="1" s="1"/>
  <c r="LE34" i="1" a="1"/>
  <c r="LE34" i="1" s="1"/>
  <c r="LE29" i="1" a="1"/>
  <c r="LE29" i="1" s="1"/>
  <c r="LE27" i="1" a="1"/>
  <c r="LE27" i="1" s="1"/>
  <c r="LE44" i="1" a="1"/>
  <c r="LE44" i="1" s="1"/>
  <c r="LE35" i="1" a="1"/>
  <c r="LE35" i="1" s="1"/>
  <c r="LE24" i="1" a="1"/>
  <c r="LE24" i="1" s="1"/>
  <c r="LE30" i="1" a="1"/>
  <c r="LE30" i="1" s="1"/>
  <c r="LE28" i="1" a="1"/>
  <c r="LE28" i="1" s="1"/>
  <c r="LE41" i="1" a="1"/>
  <c r="LE41" i="1" s="1"/>
  <c r="CB24" i="1" a="1"/>
  <c r="CB24" i="1" s="1"/>
  <c r="CB34" i="1" a="1"/>
  <c r="CB34" i="1" s="1"/>
  <c r="CB38" i="1" a="1"/>
  <c r="CB38" i="1" s="1"/>
  <c r="CB46" i="1" a="1"/>
  <c r="CB46" i="1" s="1"/>
  <c r="CB25" i="1" a="1"/>
  <c r="CB25" i="1" s="1"/>
  <c r="CB30" i="1" a="1"/>
  <c r="CB30" i="1" s="1"/>
  <c r="CB35" i="1" a="1"/>
  <c r="CB35" i="1" s="1"/>
  <c r="CB44" i="1" a="1"/>
  <c r="CB44" i="1" s="1"/>
  <c r="CB33" i="1" a="1"/>
  <c r="CB33" i="1" s="1"/>
  <c r="CB28" i="1" a="1"/>
  <c r="CB28" i="1" s="1"/>
  <c r="CB31" i="1" a="1"/>
  <c r="CB31" i="1" s="1"/>
  <c r="CB41" i="1" a="1"/>
  <c r="CB41" i="1" s="1"/>
  <c r="CB45" i="1" a="1"/>
  <c r="CB45" i="1" s="1"/>
  <c r="CB47" i="1" a="1"/>
  <c r="CB47" i="1" s="1"/>
  <c r="CB27" i="1" a="1"/>
  <c r="CB27" i="1" s="1"/>
  <c r="CB26" i="1" a="1"/>
  <c r="CB26" i="1" s="1"/>
  <c r="CB32" i="1" a="1"/>
  <c r="CB32" i="1" s="1"/>
  <c r="CB40" i="1" a="1"/>
  <c r="CB40" i="1" s="1"/>
  <c r="CB29" i="1" a="1"/>
  <c r="CB29" i="1" s="1"/>
  <c r="CB39" i="1" a="1"/>
  <c r="CB39" i="1" s="1"/>
  <c r="ZC66" i="1" a="1"/>
  <c r="ZC66" i="1" s="1"/>
  <c r="ZC67" i="1" a="1"/>
  <c r="ZC67" i="1" s="1"/>
  <c r="ZC68" i="1" a="1"/>
  <c r="ZC68" i="1" s="1"/>
  <c r="ZC69" i="1" a="1"/>
  <c r="ZC69" i="1" s="1"/>
  <c r="ZC70" i="1" a="1"/>
  <c r="ZC70" i="1" s="1"/>
  <c r="ZC71" i="1" a="1"/>
  <c r="ZC71" i="1" s="1"/>
  <c r="ZC72" i="1" a="1"/>
  <c r="ZC72" i="1" s="1"/>
  <c r="ZC73" i="1" a="1"/>
  <c r="ZC73" i="1" s="1"/>
  <c r="ZC74" i="1" a="1"/>
  <c r="ZC74" i="1" s="1"/>
  <c r="ZC75" i="1" a="1"/>
  <c r="ZC75" i="1" s="1"/>
  <c r="ZC76" i="1" a="1"/>
  <c r="ZC76" i="1" s="1"/>
  <c r="AAO66" i="1" a="1"/>
  <c r="AAO66" i="1" s="1"/>
  <c r="AAO67" i="1" a="1"/>
  <c r="AAO67" i="1" s="1"/>
  <c r="AAO68" i="1" a="1"/>
  <c r="AAO68" i="1" s="1"/>
  <c r="AAO69" i="1" a="1"/>
  <c r="AAO69" i="1" s="1"/>
  <c r="AAO70" i="1" a="1"/>
  <c r="AAO70" i="1" s="1"/>
  <c r="AAO71" i="1" a="1"/>
  <c r="AAO71" i="1" s="1"/>
  <c r="AAO72" i="1" a="1"/>
  <c r="AAO72" i="1" s="1"/>
  <c r="AAO73" i="1" a="1"/>
  <c r="AAO73" i="1" s="1"/>
  <c r="AAO74" i="1" a="1"/>
  <c r="AAO74" i="1" s="1"/>
  <c r="AAO75" i="1" a="1"/>
  <c r="AAO75" i="1" s="1"/>
  <c r="AAO76" i="1" a="1"/>
  <c r="AAO76" i="1" s="1"/>
  <c r="DM47" i="1" a="1"/>
  <c r="DM47" i="1" s="1"/>
  <c r="DM33" i="1" a="1"/>
  <c r="DM33" i="1" s="1"/>
  <c r="DM26" i="1" a="1"/>
  <c r="DM26" i="1" s="1"/>
  <c r="DM24" i="1" a="1"/>
  <c r="DM24" i="1" s="1"/>
  <c r="DM39" i="1" a="1"/>
  <c r="DM39" i="1" s="1"/>
  <c r="DM40" i="1" a="1"/>
  <c r="DM40" i="1" s="1"/>
  <c r="DM25" i="1" a="1"/>
  <c r="DM25" i="1" s="1"/>
  <c r="DM34" i="1" a="1"/>
  <c r="DM34" i="1" s="1"/>
  <c r="DM29" i="1" a="1"/>
  <c r="DM29" i="1" s="1"/>
  <c r="DM27" i="1" a="1"/>
  <c r="DM27" i="1" s="1"/>
  <c r="DM46" i="1" a="1"/>
  <c r="DM46" i="1" s="1"/>
  <c r="DM28" i="1" a="1"/>
  <c r="DM28" i="1" s="1"/>
  <c r="DM35" i="1" a="1"/>
  <c r="DM35" i="1" s="1"/>
  <c r="DM44" i="1" a="1"/>
  <c r="DM44" i="1" s="1"/>
  <c r="DM32" i="1" a="1"/>
  <c r="DM32" i="1" s="1"/>
  <c r="DM31" i="1" a="1"/>
  <c r="DM31" i="1" s="1"/>
  <c r="DM30" i="1" a="1"/>
  <c r="DM30" i="1" s="1"/>
  <c r="DM41" i="1" a="1"/>
  <c r="DM41" i="1" s="1"/>
  <c r="DM45" i="1" a="1"/>
  <c r="DM45" i="1" s="1"/>
  <c r="LI34" i="1" a="1"/>
  <c r="LI34" i="1" s="1"/>
  <c r="LI39" i="1" a="1"/>
  <c r="LI39" i="1" s="1"/>
  <c r="LI26" i="1" a="1"/>
  <c r="LI26" i="1" s="1"/>
  <c r="LI47" i="1" a="1"/>
  <c r="LI47" i="1" s="1"/>
  <c r="LI32" i="1" a="1"/>
  <c r="LI32" i="1" s="1"/>
  <c r="LI45" i="1" a="1"/>
  <c r="LI45" i="1" s="1"/>
  <c r="LI41" i="1" a="1"/>
  <c r="LI41" i="1" s="1"/>
  <c r="LI27" i="1" a="1"/>
  <c r="LI27" i="1" s="1"/>
  <c r="LI33" i="1" a="1"/>
  <c r="LI33" i="1" s="1"/>
  <c r="LI46" i="1" a="1"/>
  <c r="LI46" i="1" s="1"/>
  <c r="LI35" i="1" a="1"/>
  <c r="LI35" i="1" s="1"/>
  <c r="LI44" i="1" a="1"/>
  <c r="LI44" i="1" s="1"/>
  <c r="LI24" i="1" a="1"/>
  <c r="LI24" i="1" s="1"/>
  <c r="LI28" i="1" a="1"/>
  <c r="LI28" i="1" s="1"/>
  <c r="LI31" i="1" a="1"/>
  <c r="LI31" i="1" s="1"/>
  <c r="LI30" i="1" a="1"/>
  <c r="LI30" i="1" s="1"/>
  <c r="LI38" i="1" a="1"/>
  <c r="LI38" i="1" s="1"/>
  <c r="LI29" i="1" a="1"/>
  <c r="LI29" i="1" s="1"/>
  <c r="LI40" i="1" a="1"/>
  <c r="LI40" i="1" s="1"/>
  <c r="LI25" i="1" a="1"/>
  <c r="LI25" i="1" s="1"/>
  <c r="DV30" i="1" a="1"/>
  <c r="DV30" i="1" s="1"/>
  <c r="DV28" i="1" a="1"/>
  <c r="DV28" i="1" s="1"/>
  <c r="DV38" i="1" a="1"/>
  <c r="DV38" i="1" s="1"/>
  <c r="DV26" i="1" a="1"/>
  <c r="DV26" i="1" s="1"/>
  <c r="DV29" i="1" a="1"/>
  <c r="DV29" i="1" s="1"/>
  <c r="DV32" i="1" a="1"/>
  <c r="DV32" i="1" s="1"/>
  <c r="DV39" i="1" a="1"/>
  <c r="DV39" i="1" s="1"/>
  <c r="DV45" i="1" a="1"/>
  <c r="DV45" i="1" s="1"/>
  <c r="DV31" i="1" a="1"/>
  <c r="DV31" i="1" s="1"/>
  <c r="DV41" i="1" a="1"/>
  <c r="DV41" i="1" s="1"/>
  <c r="DV34" i="1" a="1"/>
  <c r="DV34" i="1" s="1"/>
  <c r="DV46" i="1" a="1"/>
  <c r="DV46" i="1" s="1"/>
  <c r="DV25" i="1" a="1"/>
  <c r="DV25" i="1" s="1"/>
  <c r="DV40" i="1" a="1"/>
  <c r="DV40" i="1" s="1"/>
  <c r="DV44" i="1" a="1"/>
  <c r="DV44" i="1" s="1"/>
  <c r="DV33" i="1" a="1"/>
  <c r="DV33" i="1" s="1"/>
  <c r="DV35" i="1" a="1"/>
  <c r="DV35" i="1" s="1"/>
  <c r="DV27" i="1" a="1"/>
  <c r="DV27" i="1" s="1"/>
  <c r="DV24" i="1" a="1"/>
  <c r="DV24" i="1" s="1"/>
  <c r="DV47" i="1" a="1"/>
  <c r="DV47" i="1" s="1"/>
  <c r="KM29" i="1" a="1"/>
  <c r="KM29" i="1" s="1"/>
  <c r="KM44" i="1" a="1"/>
  <c r="KM44" i="1" s="1"/>
  <c r="KM38" i="1" a="1"/>
  <c r="KM38" i="1" s="1"/>
  <c r="KM35" i="1" a="1"/>
  <c r="KM35" i="1" s="1"/>
  <c r="KM27" i="1" a="1"/>
  <c r="KM27" i="1" s="1"/>
  <c r="KM46" i="1" a="1"/>
  <c r="KM46" i="1" s="1"/>
  <c r="KM32" i="1" a="1"/>
  <c r="KM32" i="1" s="1"/>
  <c r="KM30" i="1" a="1"/>
  <c r="KM30" i="1" s="1"/>
  <c r="KM31" i="1" a="1"/>
  <c r="KM31" i="1" s="1"/>
  <c r="KM47" i="1" a="1"/>
  <c r="KM47" i="1" s="1"/>
  <c r="KM45" i="1" a="1"/>
  <c r="KM45" i="1" s="1"/>
  <c r="KM33" i="1" a="1"/>
  <c r="KM33" i="1" s="1"/>
  <c r="KM25" i="1" a="1"/>
  <c r="KM25" i="1" s="1"/>
  <c r="KM41" i="1" a="1"/>
  <c r="KM41" i="1" s="1"/>
  <c r="KM40" i="1" a="1"/>
  <c r="KM40" i="1" s="1"/>
  <c r="KM24" i="1" a="1"/>
  <c r="KM24" i="1" s="1"/>
  <c r="KM28" i="1" a="1"/>
  <c r="KM28" i="1" s="1"/>
  <c r="KM34" i="1" a="1"/>
  <c r="KM34" i="1" s="1"/>
  <c r="KM39" i="1" a="1"/>
  <c r="KM39" i="1" s="1"/>
  <c r="KM26" i="1" a="1"/>
  <c r="KM26" i="1" s="1"/>
  <c r="LA34" i="1" a="1"/>
  <c r="LA34" i="1" s="1"/>
  <c r="LA45" i="1" a="1"/>
  <c r="LA45" i="1" s="1"/>
  <c r="LA38" i="1" a="1"/>
  <c r="LA38" i="1" s="1"/>
  <c r="LA31" i="1" a="1"/>
  <c r="LA31" i="1" s="1"/>
  <c r="LA39" i="1" a="1"/>
  <c r="LA39" i="1" s="1"/>
  <c r="LA26" i="1" a="1"/>
  <c r="LA26" i="1" s="1"/>
  <c r="LA40" i="1" a="1"/>
  <c r="LA40" i="1" s="1"/>
  <c r="LA44" i="1" a="1"/>
  <c r="LA44" i="1" s="1"/>
  <c r="LA41" i="1" a="1"/>
  <c r="LA41" i="1" s="1"/>
  <c r="LA24" i="1" a="1"/>
  <c r="LA24" i="1" s="1"/>
  <c r="LA47" i="1" a="1"/>
  <c r="LA47" i="1" s="1"/>
  <c r="LA35" i="1" a="1"/>
  <c r="LA35" i="1" s="1"/>
  <c r="LA46" i="1" a="1"/>
  <c r="LA46" i="1" s="1"/>
  <c r="LA30" i="1" a="1"/>
  <c r="LA30" i="1" s="1"/>
  <c r="LA32" i="1" a="1"/>
  <c r="LA32" i="1" s="1"/>
  <c r="LA28" i="1" a="1"/>
  <c r="LA28" i="1" s="1"/>
  <c r="LA33" i="1" a="1"/>
  <c r="LA33" i="1" s="1"/>
  <c r="LA27" i="1" a="1"/>
  <c r="LA27" i="1" s="1"/>
  <c r="LA29" i="1" a="1"/>
  <c r="LA29" i="1" s="1"/>
  <c r="LA25" i="1" a="1"/>
  <c r="LA25" i="1" s="1"/>
  <c r="YP24" i="1" a="1"/>
  <c r="YP24" i="1" s="1"/>
  <c r="YP32" i="1" a="1"/>
  <c r="YP32" i="1" s="1"/>
  <c r="YP45" i="1" a="1"/>
  <c r="YP45" i="1" s="1"/>
  <c r="YP46" i="1" a="1"/>
  <c r="YP46" i="1" s="1"/>
  <c r="YP28" i="1" a="1"/>
  <c r="YP28" i="1" s="1"/>
  <c r="YP26" i="1" a="1"/>
  <c r="YP26" i="1" s="1"/>
  <c r="YP47" i="1" a="1"/>
  <c r="YP47" i="1" s="1"/>
  <c r="YP31" i="1" a="1"/>
  <c r="YP31" i="1" s="1"/>
  <c r="YP30" i="1" a="1"/>
  <c r="YP30" i="1" s="1"/>
  <c r="YP33" i="1" a="1"/>
  <c r="YP33" i="1" s="1"/>
  <c r="YP25" i="1" a="1"/>
  <c r="YP25" i="1" s="1"/>
  <c r="YP39" i="1" a="1"/>
  <c r="YP39" i="1" s="1"/>
  <c r="YP38" i="1" a="1"/>
  <c r="YP38" i="1" s="1"/>
  <c r="YP40" i="1" a="1"/>
  <c r="YP40" i="1" s="1"/>
  <c r="YP27" i="1" a="1"/>
  <c r="YP27" i="1" s="1"/>
  <c r="YP29" i="1" a="1"/>
  <c r="YP29" i="1" s="1"/>
  <c r="YP34" i="1" a="1"/>
  <c r="YP34" i="1" s="1"/>
  <c r="YP41" i="1" a="1"/>
  <c r="YP41" i="1" s="1"/>
  <c r="YP35" i="1" a="1"/>
  <c r="YP35" i="1" s="1"/>
  <c r="YP44" i="1" a="1"/>
  <c r="YP44" i="1" s="1"/>
  <c r="LB66" i="1" a="1"/>
  <c r="LB66" i="1" s="1"/>
  <c r="LB67" i="1" a="1"/>
  <c r="LB67" i="1" s="1"/>
  <c r="LB68" i="1" a="1"/>
  <c r="LB68" i="1" s="1"/>
  <c r="LB69" i="1" a="1"/>
  <c r="LB69" i="1" s="1"/>
  <c r="LB70" i="1" a="1"/>
  <c r="LB70" i="1" s="1"/>
  <c r="LB71" i="1" a="1"/>
  <c r="LB71" i="1" s="1"/>
  <c r="LB72" i="1" a="1"/>
  <c r="LB72" i="1" s="1"/>
  <c r="LB73" i="1" a="1"/>
  <c r="LB73" i="1" s="1"/>
  <c r="LB74" i="1" a="1"/>
  <c r="LB74" i="1" s="1"/>
  <c r="LB75" i="1" a="1"/>
  <c r="LB75" i="1" s="1"/>
  <c r="LB76" i="1" a="1"/>
  <c r="LB76" i="1" s="1"/>
  <c r="AAP66" i="1" a="1"/>
  <c r="AAP66" i="1" s="1"/>
  <c r="AAP67" i="1" a="1"/>
  <c r="AAP67" i="1" s="1"/>
  <c r="AAP68" i="1" a="1"/>
  <c r="AAP68" i="1" s="1"/>
  <c r="AAP69" i="1" a="1"/>
  <c r="AAP69" i="1" s="1"/>
  <c r="AAP70" i="1" a="1"/>
  <c r="AAP70" i="1" s="1"/>
  <c r="AAP71" i="1" a="1"/>
  <c r="AAP71" i="1" s="1"/>
  <c r="AAP72" i="1" a="1"/>
  <c r="AAP72" i="1" s="1"/>
  <c r="AAP73" i="1" a="1"/>
  <c r="AAP73" i="1" s="1"/>
  <c r="AAP74" i="1" a="1"/>
  <c r="AAP74" i="1" s="1"/>
  <c r="AAP75" i="1" a="1"/>
  <c r="AAP75" i="1" s="1"/>
  <c r="AAP76" i="1" a="1"/>
  <c r="AAP76" i="1" s="1"/>
  <c r="CQ66" i="1" a="1"/>
  <c r="CQ66" i="1" s="1"/>
  <c r="CQ67" i="1" a="1"/>
  <c r="CQ67" i="1" s="1"/>
  <c r="CQ68" i="1" a="1"/>
  <c r="CQ68" i="1" s="1"/>
  <c r="CQ69" i="1" a="1"/>
  <c r="CQ69" i="1" s="1"/>
  <c r="CQ70" i="1" a="1"/>
  <c r="CQ70" i="1" s="1"/>
  <c r="CQ71" i="1" a="1"/>
  <c r="CQ71" i="1" s="1"/>
  <c r="CQ72" i="1" a="1"/>
  <c r="CQ72" i="1" s="1"/>
  <c r="CQ73" i="1" a="1"/>
  <c r="CQ73" i="1" s="1"/>
  <c r="CQ74" i="1" a="1"/>
  <c r="CQ74" i="1" s="1"/>
  <c r="CQ75" i="1" a="1"/>
  <c r="CQ75" i="1" s="1"/>
  <c r="CQ76" i="1" a="1"/>
  <c r="CQ76" i="1" s="1"/>
  <c r="JW66" i="1" a="1"/>
  <c r="JW66" i="1" s="1"/>
  <c r="JW67" i="1" a="1"/>
  <c r="JW67" i="1" s="1"/>
  <c r="JW68" i="1" a="1"/>
  <c r="JW68" i="1" s="1"/>
  <c r="JW69" i="1" a="1"/>
  <c r="JW69" i="1" s="1"/>
  <c r="JW70" i="1" a="1"/>
  <c r="JW70" i="1" s="1"/>
  <c r="JW71" i="1" a="1"/>
  <c r="JW71" i="1" s="1"/>
  <c r="JW72" i="1" a="1"/>
  <c r="JW72" i="1" s="1"/>
  <c r="JW73" i="1" a="1"/>
  <c r="JW73" i="1" s="1"/>
  <c r="JW74" i="1" a="1"/>
  <c r="JW74" i="1" s="1"/>
  <c r="JW75" i="1" a="1"/>
  <c r="JW75" i="1" s="1"/>
  <c r="JW76" i="1" a="1"/>
  <c r="JW76" i="1" s="1"/>
  <c r="ACR66" i="1" a="1"/>
  <c r="ACR66" i="1" s="1"/>
  <c r="ACR67" i="1" a="1"/>
  <c r="ACR67" i="1" s="1"/>
  <c r="ACR68" i="1" a="1"/>
  <c r="ACR68" i="1" s="1"/>
  <c r="ACR69" i="1" a="1"/>
  <c r="ACR69" i="1" s="1"/>
  <c r="ACR70" i="1" a="1"/>
  <c r="ACR70" i="1" s="1"/>
  <c r="ACR71" i="1" a="1"/>
  <c r="ACR71" i="1" s="1"/>
  <c r="ACR72" i="1" a="1"/>
  <c r="ACR72" i="1" s="1"/>
  <c r="ACR73" i="1" a="1"/>
  <c r="ACR73" i="1" s="1"/>
  <c r="ACR74" i="1" a="1"/>
  <c r="ACR74" i="1" s="1"/>
  <c r="ACR75" i="1" a="1"/>
  <c r="ACR75" i="1" s="1"/>
  <c r="ACR76" i="1" a="1"/>
  <c r="ACR76" i="1" s="1"/>
  <c r="R32" i="1" a="1"/>
  <c r="R32" i="1" s="1"/>
  <c r="R24" i="1" a="1"/>
  <c r="R24" i="1" s="1"/>
  <c r="R38" i="1" a="1"/>
  <c r="R38" i="1" s="1"/>
  <c r="R33" i="1" a="1"/>
  <c r="R33" i="1" s="1"/>
  <c r="R28" i="1" a="1"/>
  <c r="R28" i="1" s="1"/>
  <c r="R29" i="1" a="1"/>
  <c r="R29" i="1" s="1"/>
  <c r="R39" i="1" a="1"/>
  <c r="R39" i="1" s="1"/>
  <c r="R31" i="1" a="1"/>
  <c r="R31" i="1" s="1"/>
  <c r="R26" i="1" a="1"/>
  <c r="R26" i="1" s="1"/>
  <c r="R45" i="1" a="1"/>
  <c r="R45" i="1" s="1"/>
  <c r="R34" i="1" a="1"/>
  <c r="R34" i="1" s="1"/>
  <c r="R40" i="1" a="1"/>
  <c r="R40" i="1" s="1"/>
  <c r="R35" i="1" a="1"/>
  <c r="R35" i="1" s="1"/>
  <c r="R44" i="1" a="1"/>
  <c r="R44" i="1" s="1"/>
  <c r="R27" i="1" a="1"/>
  <c r="R27" i="1" s="1"/>
  <c r="R47" i="1" a="1"/>
  <c r="R47" i="1" s="1"/>
  <c r="R30" i="1" a="1"/>
  <c r="R30" i="1" s="1"/>
  <c r="R41" i="1" a="1"/>
  <c r="R41" i="1" s="1"/>
  <c r="R46" i="1" a="1"/>
  <c r="R46" i="1" s="1"/>
  <c r="R25" i="1" a="1"/>
  <c r="R25" i="1" s="1"/>
  <c r="JV34" i="1" a="1"/>
  <c r="JV34" i="1" s="1"/>
  <c r="JV31" i="1" a="1"/>
  <c r="JV31" i="1" s="1"/>
  <c r="JV40" i="1" a="1"/>
  <c r="JV40" i="1" s="1"/>
  <c r="JV39" i="1" a="1"/>
  <c r="JV39" i="1" s="1"/>
  <c r="JV30" i="1" a="1"/>
  <c r="JV30" i="1" s="1"/>
  <c r="JV26" i="1" a="1"/>
  <c r="JV26" i="1" s="1"/>
  <c r="JV24" i="1" a="1"/>
  <c r="JV24" i="1" s="1"/>
  <c r="JV44" i="1" a="1"/>
  <c r="JV44" i="1" s="1"/>
  <c r="JV28" i="1" a="1"/>
  <c r="JV28" i="1" s="1"/>
  <c r="JV35" i="1" a="1"/>
  <c r="JV35" i="1" s="1"/>
  <c r="JV38" i="1" a="1"/>
  <c r="JV38" i="1" s="1"/>
  <c r="JV27" i="1" a="1"/>
  <c r="JV27" i="1" s="1"/>
  <c r="JV41" i="1" a="1"/>
  <c r="JV41" i="1" s="1"/>
  <c r="JV33" i="1" a="1"/>
  <c r="JV33" i="1" s="1"/>
  <c r="JV25" i="1" a="1"/>
  <c r="JV25" i="1" s="1"/>
  <c r="JV32" i="1" a="1"/>
  <c r="JV32" i="1" s="1"/>
  <c r="JV29" i="1" a="1"/>
  <c r="JV29" i="1" s="1"/>
  <c r="JV47" i="1" a="1"/>
  <c r="JV47" i="1" s="1"/>
  <c r="K29" i="1" a="1"/>
  <c r="K29" i="1" s="1"/>
  <c r="K24" i="1" a="1"/>
  <c r="K24" i="1" s="1"/>
  <c r="K47" i="1" a="1"/>
  <c r="K47" i="1" s="1"/>
  <c r="K35" i="1" a="1"/>
  <c r="K35" i="1" s="1"/>
  <c r="K31" i="1" a="1"/>
  <c r="K31" i="1" s="1"/>
  <c r="K39" i="1" a="1"/>
  <c r="K39" i="1" s="1"/>
  <c r="K28" i="1" a="1"/>
  <c r="K28" i="1" s="1"/>
  <c r="K41" i="1" a="1"/>
  <c r="K41" i="1" s="1"/>
  <c r="DI41" i="1" s="1"/>
  <c r="K32" i="1" a="1"/>
  <c r="K32" i="1" s="1"/>
  <c r="K33" i="1" a="1"/>
  <c r="K33" i="1" s="1"/>
  <c r="K34" i="1" a="1"/>
  <c r="K34" i="1" s="1"/>
  <c r="K45" i="1" a="1"/>
  <c r="K45" i="1" s="1"/>
  <c r="DI45" i="1" s="1"/>
  <c r="K46" i="1" a="1"/>
  <c r="K46" i="1" s="1"/>
  <c r="K25" i="1" a="1"/>
  <c r="K25" i="1" s="1"/>
  <c r="K30" i="1" a="1"/>
  <c r="K30" i="1" s="1"/>
  <c r="K40" i="1" a="1"/>
  <c r="K40" i="1" s="1"/>
  <c r="DI40" i="1" s="1"/>
  <c r="K27" i="1" a="1"/>
  <c r="K27" i="1" s="1"/>
  <c r="K38" i="1" a="1"/>
  <c r="K38" i="1" s="1"/>
  <c r="K26" i="1" a="1"/>
  <c r="K26" i="1" s="1"/>
  <c r="K44" i="1" a="1"/>
  <c r="K44" i="1" s="1"/>
  <c r="KD26" i="1" a="1"/>
  <c r="KD26" i="1" s="1"/>
  <c r="KD41" i="1" a="1"/>
  <c r="KD41" i="1" s="1"/>
  <c r="KD24" i="1" a="1"/>
  <c r="KD24" i="1" s="1"/>
  <c r="KD31" i="1" a="1"/>
  <c r="KD31" i="1" s="1"/>
  <c r="KD27" i="1" a="1"/>
  <c r="KD27" i="1" s="1"/>
  <c r="KD25" i="1" a="1"/>
  <c r="KD25" i="1" s="1"/>
  <c r="KD38" i="1" a="1"/>
  <c r="KD38" i="1" s="1"/>
  <c r="KD32" i="1" a="1"/>
  <c r="KD32" i="1" s="1"/>
  <c r="KD39" i="1" a="1"/>
  <c r="KD39" i="1" s="1"/>
  <c r="KD28" i="1" a="1"/>
  <c r="KD28" i="1" s="1"/>
  <c r="KD33" i="1" a="1"/>
  <c r="KD33" i="1" s="1"/>
  <c r="KD34" i="1" a="1"/>
  <c r="KD34" i="1" s="1"/>
  <c r="KD47" i="1" a="1"/>
  <c r="KD47" i="1" s="1"/>
  <c r="KD40" i="1" a="1"/>
  <c r="KD40" i="1" s="1"/>
  <c r="KD29" i="1" a="1"/>
  <c r="KD29" i="1" s="1"/>
  <c r="KD30" i="1" a="1"/>
  <c r="KD30" i="1" s="1"/>
  <c r="KD44" i="1" a="1"/>
  <c r="KD44" i="1" s="1"/>
  <c r="KD35" i="1" a="1"/>
  <c r="KD35" i="1" s="1"/>
  <c r="ADA31" i="1" a="1"/>
  <c r="ADA31" i="1" s="1"/>
  <c r="ADA29" i="1" a="1"/>
  <c r="ADA29" i="1" s="1"/>
  <c r="ADA32" i="1" a="1"/>
  <c r="ADA32" i="1" s="1"/>
  <c r="ADA28" i="1" a="1"/>
  <c r="ADA28" i="1" s="1"/>
  <c r="ADA26" i="1" a="1"/>
  <c r="ADA26" i="1" s="1"/>
  <c r="ADA40" i="1" a="1"/>
  <c r="ADA40" i="1" s="1"/>
  <c r="ADA34" i="1" a="1"/>
  <c r="ADA34" i="1" s="1"/>
  <c r="ADA39" i="1" a="1"/>
  <c r="ADA39" i="1" s="1"/>
  <c r="ADA45" i="1" a="1"/>
  <c r="ADA45" i="1" s="1"/>
  <c r="ADA25" i="1" a="1"/>
  <c r="ADA25" i="1" s="1"/>
  <c r="ADA41" i="1" a="1"/>
  <c r="ADA41" i="1" s="1"/>
  <c r="ADA47" i="1" a="1"/>
  <c r="ADA47" i="1" s="1"/>
  <c r="ADA44" i="1" a="1"/>
  <c r="ADA44" i="1" s="1"/>
  <c r="ADA33" i="1" a="1"/>
  <c r="ADA33" i="1" s="1"/>
  <c r="ADA35" i="1" a="1"/>
  <c r="ADA35" i="1" s="1"/>
  <c r="ADA27" i="1" a="1"/>
  <c r="ADA27" i="1" s="1"/>
  <c r="ADA30" i="1" a="1"/>
  <c r="ADA30" i="1" s="1"/>
  <c r="ADA46" i="1" a="1"/>
  <c r="ADA46" i="1" s="1"/>
  <c r="ADA24" i="1" a="1"/>
  <c r="ADA24" i="1" s="1"/>
  <c r="YL47" i="1" a="1"/>
  <c r="YL47" i="1" s="1"/>
  <c r="YL45" i="1" a="1"/>
  <c r="YL45" i="1" s="1"/>
  <c r="YL29" i="1" a="1"/>
  <c r="YL29" i="1" s="1"/>
  <c r="YL34" i="1" a="1"/>
  <c r="YL34" i="1" s="1"/>
  <c r="YL27" i="1" a="1"/>
  <c r="YL27" i="1" s="1"/>
  <c r="YL39" i="1" a="1"/>
  <c r="YL39" i="1" s="1"/>
  <c r="YL24" i="1" a="1"/>
  <c r="YL24" i="1" s="1"/>
  <c r="YL26" i="1" a="1"/>
  <c r="YL26" i="1" s="1"/>
  <c r="YL28" i="1" a="1"/>
  <c r="YL28" i="1" s="1"/>
  <c r="YL41" i="1" a="1"/>
  <c r="YL41" i="1" s="1"/>
  <c r="YL46" i="1" a="1"/>
  <c r="YL46" i="1" s="1"/>
  <c r="YL32" i="1" a="1"/>
  <c r="YL32" i="1" s="1"/>
  <c r="YL35" i="1" a="1"/>
  <c r="YL35" i="1" s="1"/>
  <c r="YL44" i="1" a="1"/>
  <c r="YL44" i="1" s="1"/>
  <c r="YL31" i="1" a="1"/>
  <c r="YL31" i="1" s="1"/>
  <c r="YL33" i="1" a="1"/>
  <c r="YL33" i="1" s="1"/>
  <c r="YL40" i="1" a="1"/>
  <c r="YL40" i="1" s="1"/>
  <c r="YL30" i="1" a="1"/>
  <c r="YL30" i="1" s="1"/>
  <c r="YL38" i="1" a="1"/>
  <c r="YL38" i="1" s="1"/>
  <c r="YL25" i="1" a="1"/>
  <c r="YL25" i="1" s="1"/>
  <c r="AAF38" i="1" a="1"/>
  <c r="AAF38" i="1" s="1"/>
  <c r="AAF34" i="1" a="1"/>
  <c r="AAF34" i="1" s="1"/>
  <c r="AAF33" i="1" a="1"/>
  <c r="AAF33" i="1" s="1"/>
  <c r="AAF26" i="1" a="1"/>
  <c r="AAF26" i="1" s="1"/>
  <c r="AAF41" i="1" a="1"/>
  <c r="AAF41" i="1" s="1"/>
  <c r="AAF24" i="1" a="1"/>
  <c r="AAF24" i="1" s="1"/>
  <c r="AAF25" i="1" a="1"/>
  <c r="AAF25" i="1" s="1"/>
  <c r="AAF39" i="1" a="1"/>
  <c r="AAF39" i="1" s="1"/>
  <c r="AAF45" i="1" a="1"/>
  <c r="AAF45" i="1" s="1"/>
  <c r="AAF40" i="1" a="1"/>
  <c r="AAF40" i="1" s="1"/>
  <c r="AAF28" i="1" a="1"/>
  <c r="AAF28" i="1" s="1"/>
  <c r="AAF47" i="1" a="1"/>
  <c r="AAF47" i="1" s="1"/>
  <c r="AAF44" i="1" a="1"/>
  <c r="AAF44" i="1" s="1"/>
  <c r="AAF27" i="1" a="1"/>
  <c r="AAF27" i="1" s="1"/>
  <c r="AAF35" i="1" a="1"/>
  <c r="AAF35" i="1" s="1"/>
  <c r="AAF32" i="1" a="1"/>
  <c r="AAF32" i="1" s="1"/>
  <c r="AAF31" i="1" a="1"/>
  <c r="AAF31" i="1" s="1"/>
  <c r="AAF30" i="1" a="1"/>
  <c r="AAF30" i="1" s="1"/>
  <c r="AAF29" i="1" a="1"/>
  <c r="AAF29" i="1" s="1"/>
  <c r="AAF46" i="1" a="1"/>
  <c r="AAF46" i="1" s="1"/>
  <c r="AAB32" i="1" a="1"/>
  <c r="AAB32" i="1" s="1"/>
  <c r="AAB28" i="1" a="1"/>
  <c r="AAB28" i="1" s="1"/>
  <c r="AAB29" i="1" a="1"/>
  <c r="AAB29" i="1" s="1"/>
  <c r="AAB44" i="1" a="1"/>
  <c r="AAB44" i="1" s="1"/>
  <c r="AAB35" i="1" a="1"/>
  <c r="AAB35" i="1" s="1"/>
  <c r="AAB46" i="1" a="1"/>
  <c r="AAB46" i="1" s="1"/>
  <c r="AAB31" i="1" a="1"/>
  <c r="AAB31" i="1" s="1"/>
  <c r="AAB30" i="1" a="1"/>
  <c r="AAB30" i="1" s="1"/>
  <c r="AAB38" i="1" a="1"/>
  <c r="AAB38" i="1" s="1"/>
  <c r="AAB41" i="1" a="1"/>
  <c r="AAB41" i="1" s="1"/>
  <c r="AAB45" i="1" a="1"/>
  <c r="AAB45" i="1" s="1"/>
  <c r="AAB27" i="1" a="1"/>
  <c r="AAB27" i="1" s="1"/>
  <c r="AAB33" i="1" a="1"/>
  <c r="AAB33" i="1" s="1"/>
  <c r="AAB25" i="1" a="1"/>
  <c r="AAB25" i="1" s="1"/>
  <c r="AAB47" i="1" a="1"/>
  <c r="AAB47" i="1" s="1"/>
  <c r="AAB24" i="1" a="1"/>
  <c r="AAB24" i="1" s="1"/>
  <c r="AAB34" i="1" a="1"/>
  <c r="AAB34" i="1" s="1"/>
  <c r="AAB39" i="1" a="1"/>
  <c r="AAB39" i="1" s="1"/>
  <c r="AAB26" i="1" a="1"/>
  <c r="AAB26"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AA66" i="1" a="1"/>
  <c r="AAA66" i="1" s="1"/>
  <c r="AAA67" i="1" a="1"/>
  <c r="AAA67" i="1" s="1"/>
  <c r="AAA68" i="1" a="1"/>
  <c r="AAA68" i="1" s="1"/>
  <c r="AAA69" i="1" a="1"/>
  <c r="AAA69" i="1" s="1"/>
  <c r="AAA70" i="1" a="1"/>
  <c r="AAA70" i="1" s="1"/>
  <c r="AAA71" i="1" a="1"/>
  <c r="AAA71" i="1" s="1"/>
  <c r="AAA72" i="1" a="1"/>
  <c r="AAA72" i="1" s="1"/>
  <c r="AAA73" i="1" a="1"/>
  <c r="AAA73" i="1" s="1"/>
  <c r="AAA74" i="1" a="1"/>
  <c r="AAA74" i="1" s="1"/>
  <c r="AAA75" i="1" a="1"/>
  <c r="AAA75" i="1" s="1"/>
  <c r="AAA76" i="1" a="1"/>
  <c r="AAA76" i="1" s="1"/>
  <c r="ZI66" i="1" a="1"/>
  <c r="ZI66" i="1" s="1"/>
  <c r="ZI67" i="1" a="1"/>
  <c r="ZI67" i="1" s="1"/>
  <c r="ZI68" i="1" a="1"/>
  <c r="ZI68" i="1" s="1"/>
  <c r="ZI69" i="1" a="1"/>
  <c r="ZI69" i="1" s="1"/>
  <c r="ZI70" i="1" a="1"/>
  <c r="ZI70" i="1" s="1"/>
  <c r="ZI71" i="1" a="1"/>
  <c r="ZI71" i="1" s="1"/>
  <c r="ZI72" i="1" a="1"/>
  <c r="ZI72" i="1" s="1"/>
  <c r="ZI73" i="1" a="1"/>
  <c r="ZI73" i="1" s="1"/>
  <c r="ZI74" i="1" a="1"/>
  <c r="ZI74" i="1" s="1"/>
  <c r="ZI75" i="1" a="1"/>
  <c r="ZI75" i="1" s="1"/>
  <c r="ZI76" i="1" a="1"/>
  <c r="ZI76" i="1" s="1"/>
  <c r="ACL66" i="1" a="1"/>
  <c r="ACL66" i="1" s="1"/>
  <c r="ACL67" i="1" a="1"/>
  <c r="ACL67" i="1" s="1"/>
  <c r="ACL68" i="1" a="1"/>
  <c r="ACL68" i="1" s="1"/>
  <c r="ACL69" i="1" a="1"/>
  <c r="ACL69" i="1" s="1"/>
  <c r="ACL70" i="1" a="1"/>
  <c r="ACL70" i="1" s="1"/>
  <c r="ACL71" i="1" a="1"/>
  <c r="ACL71" i="1" s="1"/>
  <c r="ACL72" i="1" a="1"/>
  <c r="ACL72" i="1" s="1"/>
  <c r="ACL73" i="1" a="1"/>
  <c r="ACL73" i="1" s="1"/>
  <c r="ACL74" i="1" a="1"/>
  <c r="ACL74" i="1" s="1"/>
  <c r="ACL75" i="1" a="1"/>
  <c r="ACL75" i="1" s="1"/>
  <c r="ACL76" i="1" a="1"/>
  <c r="ACL76" i="1" s="1"/>
  <c r="ACX66" i="1" a="1"/>
  <c r="ACX66" i="1" s="1"/>
  <c r="ACX67" i="1" a="1"/>
  <c r="ACX67" i="1" s="1"/>
  <c r="ACX68" i="1" a="1"/>
  <c r="ACX68" i="1" s="1"/>
  <c r="ACX69" i="1" a="1"/>
  <c r="ACX69" i="1" s="1"/>
  <c r="ACX70" i="1" a="1"/>
  <c r="ACX70" i="1" s="1"/>
  <c r="ACX71" i="1" a="1"/>
  <c r="ACX71" i="1" s="1"/>
  <c r="ACX72" i="1" a="1"/>
  <c r="ACX72" i="1" s="1"/>
  <c r="ACX73" i="1" a="1"/>
  <c r="ACX73" i="1" s="1"/>
  <c r="ACX74" i="1" a="1"/>
  <c r="ACX74" i="1" s="1"/>
  <c r="ACX75" i="1" a="1"/>
  <c r="ACX75" i="1" s="1"/>
  <c r="ACX76" i="1" a="1"/>
  <c r="ACX76" i="1" s="1"/>
  <c r="ACN44" i="1" a="1"/>
  <c r="ACN44" i="1" s="1"/>
  <c r="ACN41" i="1" a="1"/>
  <c r="ACN41" i="1" s="1"/>
  <c r="ACN33" i="1" a="1"/>
  <c r="ACN33" i="1" s="1"/>
  <c r="ACN35" i="1" a="1"/>
  <c r="ACN35" i="1" s="1"/>
  <c r="ACN27" i="1" a="1"/>
  <c r="ACN27" i="1" s="1"/>
  <c r="ACN46" i="1" a="1"/>
  <c r="ACN46" i="1" s="1"/>
  <c r="ACN30" i="1" a="1"/>
  <c r="ACN30" i="1" s="1"/>
  <c r="ACN25" i="1" a="1"/>
  <c r="ACN25" i="1" s="1"/>
  <c r="ACN40" i="1" a="1"/>
  <c r="ACN40" i="1" s="1"/>
  <c r="ACN26" i="1" a="1"/>
  <c r="ACN26" i="1" s="1"/>
  <c r="ACN45" i="1" a="1"/>
  <c r="ACN45" i="1" s="1"/>
  <c r="ACN24" i="1" a="1"/>
  <c r="ACN24" i="1" s="1"/>
  <c r="ACN28" i="1" a="1"/>
  <c r="ACN28" i="1" s="1"/>
  <c r="ACN32" i="1" a="1"/>
  <c r="ACN32" i="1" s="1"/>
  <c r="ACN34" i="1" a="1"/>
  <c r="ACN34" i="1" s="1"/>
  <c r="ACN39" i="1" a="1"/>
  <c r="ACN39" i="1" s="1"/>
  <c r="ACN31" i="1" a="1"/>
  <c r="ACN31" i="1" s="1"/>
  <c r="ACN47" i="1" a="1"/>
  <c r="ACN47" i="1" s="1"/>
  <c r="ACN29" i="1" a="1"/>
  <c r="ACN29" i="1" s="1"/>
  <c r="ACN38" i="1" a="1"/>
  <c r="ACN38" i="1" s="1"/>
  <c r="DS44" i="1" a="1"/>
  <c r="DS44" i="1" s="1"/>
  <c r="DS26" i="1" a="1"/>
  <c r="DS26" i="1" s="1"/>
  <c r="DS27" i="1" a="1"/>
  <c r="DS27" i="1" s="1"/>
  <c r="DS38" i="1" a="1"/>
  <c r="DS38" i="1" s="1"/>
  <c r="DS35" i="1" a="1"/>
  <c r="DS35" i="1" s="1"/>
  <c r="DS29" i="1" a="1"/>
  <c r="DS29" i="1" s="1"/>
  <c r="DS45" i="1" a="1"/>
  <c r="DS45" i="1" s="1"/>
  <c r="DS31" i="1" a="1"/>
  <c r="DS31" i="1" s="1"/>
  <c r="DS41" i="1" a="1"/>
  <c r="DS41" i="1" s="1"/>
  <c r="DS39" i="1" a="1"/>
  <c r="DS39" i="1" s="1"/>
  <c r="DS30" i="1" a="1"/>
  <c r="DS30" i="1" s="1"/>
  <c r="DS25" i="1" a="1"/>
  <c r="DS25" i="1" s="1"/>
  <c r="DS32" i="1" a="1"/>
  <c r="DS32" i="1" s="1"/>
  <c r="DS46" i="1" a="1"/>
  <c r="DS46" i="1" s="1"/>
  <c r="DS47" i="1" a="1"/>
  <c r="DS47" i="1" s="1"/>
  <c r="DS40" i="1" a="1"/>
  <c r="DS40" i="1" s="1"/>
  <c r="DS34" i="1" a="1"/>
  <c r="DS34" i="1" s="1"/>
  <c r="DS33" i="1" a="1"/>
  <c r="DS33" i="1" s="1"/>
  <c r="DS24" i="1" a="1"/>
  <c r="DS24" i="1" s="1"/>
  <c r="DS28" i="1" a="1"/>
  <c r="DS28" i="1" s="1"/>
  <c r="YH47" i="1" a="1"/>
  <c r="YH47" i="1" s="1"/>
  <c r="YH44" i="1" a="1"/>
  <c r="YH44" i="1" s="1"/>
  <c r="YH29" i="1" a="1"/>
  <c r="YH29" i="1" s="1"/>
  <c r="YH35" i="1" a="1"/>
  <c r="YH35" i="1" s="1"/>
  <c r="YH34" i="1" a="1"/>
  <c r="YH34" i="1" s="1"/>
  <c r="YH41" i="1" a="1"/>
  <c r="YH41" i="1" s="1"/>
  <c r="YH45" i="1" a="1"/>
  <c r="YH45" i="1" s="1"/>
  <c r="YH27" i="1" a="1"/>
  <c r="YH27" i="1" s="1"/>
  <c r="YH26" i="1" a="1"/>
  <c r="YH26" i="1" s="1"/>
  <c r="YH24" i="1" a="1"/>
  <c r="YH24" i="1" s="1"/>
  <c r="YH46" i="1" a="1"/>
  <c r="YH46" i="1" s="1"/>
  <c r="YH31" i="1" a="1"/>
  <c r="YH31" i="1" s="1"/>
  <c r="YH28" i="1" a="1"/>
  <c r="YH28" i="1" s="1"/>
  <c r="YH32" i="1" a="1"/>
  <c r="YH32" i="1" s="1"/>
  <c r="YH33" i="1" a="1"/>
  <c r="YH33" i="1" s="1"/>
  <c r="YH30" i="1" a="1"/>
  <c r="YH30" i="1" s="1"/>
  <c r="YH38" i="1" a="1"/>
  <c r="YH38" i="1" s="1"/>
  <c r="YH25" i="1" a="1"/>
  <c r="YH25" i="1" s="1"/>
  <c r="YH39" i="1" a="1"/>
  <c r="YH39" i="1" s="1"/>
  <c r="YH40" i="1" a="1"/>
  <c r="YH40" i="1" s="1"/>
  <c r="AAA26" i="1" a="1"/>
  <c r="AAA26" i="1" s="1"/>
  <c r="AAA45" i="1" a="1"/>
  <c r="AAA45" i="1" s="1"/>
  <c r="AAA47" i="1" a="1"/>
  <c r="AAA47" i="1" s="1"/>
  <c r="AAA39" i="1" a="1"/>
  <c r="AAA39" i="1" s="1"/>
  <c r="AAA34" i="1" a="1"/>
  <c r="AAA34" i="1" s="1"/>
  <c r="AAA33" i="1" a="1"/>
  <c r="AAA33" i="1" s="1"/>
  <c r="AAA27" i="1" a="1"/>
  <c r="AAA27" i="1" s="1"/>
  <c r="AAA25" i="1" a="1"/>
  <c r="AAA25" i="1" s="1"/>
  <c r="AAA44" i="1" a="1"/>
  <c r="AAA44" i="1" s="1"/>
  <c r="AAA35" i="1" a="1"/>
  <c r="AAA35" i="1" s="1"/>
  <c r="AAA24" i="1" a="1"/>
  <c r="AAA24" i="1" s="1"/>
  <c r="AAA46" i="1" a="1"/>
  <c r="AAA46" i="1" s="1"/>
  <c r="AAA29" i="1" a="1"/>
  <c r="AAA29" i="1" s="1"/>
  <c r="AAA28" i="1" a="1"/>
  <c r="AAA28" i="1" s="1"/>
  <c r="AAA30" i="1" a="1"/>
  <c r="AAA30" i="1" s="1"/>
  <c r="AAA31" i="1" a="1"/>
  <c r="AAA31" i="1" s="1"/>
  <c r="AAA32" i="1" a="1"/>
  <c r="AAA32" i="1" s="1"/>
  <c r="AAA38" i="1" a="1"/>
  <c r="AAA38" i="1" s="1"/>
  <c r="AAA41" i="1" a="1"/>
  <c r="AAA41" i="1" s="1"/>
  <c r="AM27" i="1" a="1"/>
  <c r="AM27" i="1" s="1"/>
  <c r="AM46" i="1" a="1"/>
  <c r="AM46" i="1" s="1"/>
  <c r="AM29" i="1" a="1"/>
  <c r="AM29" i="1" s="1"/>
  <c r="AM31" i="1" a="1"/>
  <c r="AM31" i="1" s="1"/>
  <c r="AM33" i="1" a="1"/>
  <c r="AM33" i="1" s="1"/>
  <c r="AM38" i="1" a="1"/>
  <c r="AM38" i="1" s="1"/>
  <c r="AM34" i="1" a="1"/>
  <c r="AM34" i="1" s="1"/>
  <c r="AM41" i="1" a="1"/>
  <c r="AM41" i="1" s="1"/>
  <c r="AM45" i="1" a="1"/>
  <c r="AM45" i="1" s="1"/>
  <c r="AM26" i="1" a="1"/>
  <c r="AM26" i="1" s="1"/>
  <c r="AM40" i="1" a="1"/>
  <c r="AM40" i="1" s="1"/>
  <c r="AM44" i="1" a="1"/>
  <c r="AM44" i="1" s="1"/>
  <c r="AM30" i="1" a="1"/>
  <c r="AM30" i="1" s="1"/>
  <c r="AM32" i="1" a="1"/>
  <c r="AM32" i="1" s="1"/>
  <c r="AM47" i="1" a="1"/>
  <c r="AM47" i="1" s="1"/>
  <c r="AM35" i="1" a="1"/>
  <c r="AM35" i="1" s="1"/>
  <c r="AM25" i="1" a="1"/>
  <c r="AM25" i="1" s="1"/>
  <c r="AM28" i="1" a="1"/>
  <c r="AM28" i="1" s="1"/>
  <c r="AM24" i="1" a="1"/>
  <c r="AM24" i="1" s="1"/>
  <c r="YI33" i="1" a="1"/>
  <c r="YI33" i="1" s="1"/>
  <c r="YI45" i="1" a="1"/>
  <c r="YI45" i="1" s="1"/>
  <c r="YI27" i="1" a="1"/>
  <c r="YI27" i="1" s="1"/>
  <c r="YI35" i="1" a="1"/>
  <c r="YI35" i="1" s="1"/>
  <c r="YI26" i="1" a="1"/>
  <c r="YI26" i="1" s="1"/>
  <c r="YI39" i="1" a="1"/>
  <c r="YI39" i="1" s="1"/>
  <c r="YI46" i="1" a="1"/>
  <c r="YI46" i="1" s="1"/>
  <c r="YI38" i="1" a="1"/>
  <c r="YI38" i="1" s="1"/>
  <c r="YI29" i="1" a="1"/>
  <c r="YI29" i="1" s="1"/>
  <c r="YI47" i="1" a="1"/>
  <c r="YI47" i="1" s="1"/>
  <c r="YI25" i="1" a="1"/>
  <c r="YI25" i="1" s="1"/>
  <c r="YI31" i="1" a="1"/>
  <c r="YI31" i="1" s="1"/>
  <c r="YI24" i="1" a="1"/>
  <c r="YI24" i="1" s="1"/>
  <c r="YI44" i="1" a="1"/>
  <c r="YI44" i="1" s="1"/>
  <c r="YI30" i="1" a="1"/>
  <c r="YI30" i="1" s="1"/>
  <c r="YI28" i="1" a="1"/>
  <c r="YI28" i="1" s="1"/>
  <c r="YI32" i="1" a="1"/>
  <c r="YI32" i="1" s="1"/>
  <c r="YI40" i="1" a="1"/>
  <c r="YI40" i="1" s="1"/>
  <c r="YI41" i="1" a="1"/>
  <c r="YI41" i="1" s="1"/>
  <c r="YI34" i="1" a="1"/>
  <c r="YI34" i="1" s="1"/>
  <c r="CE66" i="1" a="1"/>
  <c r="CE66" i="1" s="1"/>
  <c r="CE67" i="1" a="1"/>
  <c r="CE67" i="1" s="1"/>
  <c r="CE68" i="1" a="1"/>
  <c r="CE68" i="1" s="1"/>
  <c r="CE69" i="1" a="1"/>
  <c r="CE69" i="1" s="1"/>
  <c r="CE70" i="1" a="1"/>
  <c r="CE70" i="1" s="1"/>
  <c r="CE71" i="1" a="1"/>
  <c r="CE71" i="1" s="1"/>
  <c r="CE72" i="1" a="1"/>
  <c r="CE72" i="1" s="1"/>
  <c r="CE73" i="1" a="1"/>
  <c r="CE73" i="1" s="1"/>
  <c r="CE74" i="1" a="1"/>
  <c r="CE74" i="1" s="1"/>
  <c r="CE75" i="1" a="1"/>
  <c r="CE75" i="1" s="1"/>
  <c r="CE76" i="1" a="1"/>
  <c r="CE76" i="1" s="1"/>
  <c r="JP66" i="1" a="1"/>
  <c r="JP66" i="1" s="1"/>
  <c r="JP67" i="1" a="1"/>
  <c r="JP67" i="1" s="1"/>
  <c r="JP68" i="1" a="1"/>
  <c r="JP68" i="1" s="1"/>
  <c r="JP69" i="1" a="1"/>
  <c r="JP69" i="1" s="1"/>
  <c r="JP70" i="1" a="1"/>
  <c r="JP70" i="1" s="1"/>
  <c r="JP71" i="1" a="1"/>
  <c r="JP71" i="1" s="1"/>
  <c r="JP72" i="1" a="1"/>
  <c r="JP72" i="1" s="1"/>
  <c r="JP73" i="1" a="1"/>
  <c r="JP73" i="1" s="1"/>
  <c r="JP74" i="1" a="1"/>
  <c r="JP74" i="1" s="1"/>
  <c r="JP75" i="1" a="1"/>
  <c r="JP75" i="1" s="1"/>
  <c r="JP76" i="1" a="1"/>
  <c r="JP76" i="1" s="1"/>
  <c r="FI66" i="1" a="1"/>
  <c r="FI66" i="1" s="1"/>
  <c r="FI67" i="1" a="1"/>
  <c r="FI67" i="1" s="1"/>
  <c r="FI68" i="1" a="1"/>
  <c r="FI68" i="1" s="1"/>
  <c r="FI69" i="1" a="1"/>
  <c r="FI69" i="1" s="1"/>
  <c r="FI70" i="1" a="1"/>
  <c r="FI70" i="1" s="1"/>
  <c r="FI71" i="1" a="1"/>
  <c r="FI71" i="1" s="1"/>
  <c r="FI72" i="1" a="1"/>
  <c r="FI72" i="1" s="1"/>
  <c r="FI73" i="1" a="1"/>
  <c r="FI73" i="1" s="1"/>
  <c r="FI74" i="1" a="1"/>
  <c r="FI74" i="1" s="1"/>
  <c r="FI75" i="1" a="1"/>
  <c r="FI75" i="1" s="1"/>
  <c r="FI76" i="1" a="1"/>
  <c r="FI76" i="1" s="1"/>
  <c r="LA66" i="1" a="1"/>
  <c r="LA66" i="1" s="1"/>
  <c r="LA67" i="1" a="1"/>
  <c r="LA67" i="1" s="1"/>
  <c r="LA68" i="1" a="1"/>
  <c r="LA68" i="1" s="1"/>
  <c r="LA69" i="1" a="1"/>
  <c r="LA69" i="1" s="1"/>
  <c r="LA70" i="1" a="1"/>
  <c r="LA70" i="1" s="1"/>
  <c r="LA71" i="1" a="1"/>
  <c r="LA71" i="1" s="1"/>
  <c r="LA72" i="1" a="1"/>
  <c r="LA72" i="1" s="1"/>
  <c r="LA73" i="1" a="1"/>
  <c r="LA73" i="1" s="1"/>
  <c r="LA74" i="1" a="1"/>
  <c r="LA74" i="1" s="1"/>
  <c r="LA75" i="1" a="1"/>
  <c r="LA75" i="1" s="1"/>
  <c r="LA76" i="1" a="1"/>
  <c r="LA76" i="1" s="1"/>
  <c r="DS66" i="1" a="1"/>
  <c r="DS66" i="1" s="1"/>
  <c r="DS67" i="1" a="1"/>
  <c r="DS67" i="1" s="1"/>
  <c r="DS68" i="1" a="1"/>
  <c r="DS68" i="1" s="1"/>
  <c r="DS69" i="1" a="1"/>
  <c r="DS69" i="1" s="1"/>
  <c r="DS70" i="1" a="1"/>
  <c r="DS70" i="1" s="1"/>
  <c r="DS71" i="1" a="1"/>
  <c r="DS71" i="1" s="1"/>
  <c r="DS72" i="1" a="1"/>
  <c r="DS72" i="1" s="1"/>
  <c r="DS73" i="1" a="1"/>
  <c r="DS73" i="1" s="1"/>
  <c r="DS74" i="1" a="1"/>
  <c r="DS74" i="1" s="1"/>
  <c r="DS75" i="1" a="1"/>
  <c r="DS75" i="1" s="1"/>
  <c r="DS76" i="1" a="1"/>
  <c r="DS76" i="1" s="1"/>
  <c r="JR30" i="1" a="1"/>
  <c r="JR30" i="1" s="1"/>
  <c r="JR26" i="1" a="1"/>
  <c r="JR26" i="1" s="1"/>
  <c r="JR32" i="1" a="1"/>
  <c r="JR32" i="1" s="1"/>
  <c r="JR47" i="1" a="1"/>
  <c r="JR47" i="1" s="1"/>
  <c r="JR33" i="1" a="1"/>
  <c r="JR33" i="1" s="1"/>
  <c r="JR25" i="1" a="1"/>
  <c r="JR25" i="1" s="1"/>
  <c r="JR40" i="1" a="1"/>
  <c r="JR40" i="1" s="1"/>
  <c r="JR39" i="1" a="1"/>
  <c r="JR39" i="1" s="1"/>
  <c r="JR27" i="1" a="1"/>
  <c r="JR27" i="1" s="1"/>
  <c r="JR24" i="1" a="1"/>
  <c r="JR24" i="1" s="1"/>
  <c r="JR34" i="1" a="1"/>
  <c r="JR34" i="1" s="1"/>
  <c r="JR29" i="1" a="1"/>
  <c r="JR29" i="1" s="1"/>
  <c r="JR38" i="1" a="1"/>
  <c r="JR38" i="1" s="1"/>
  <c r="JR28" i="1" a="1"/>
  <c r="JR28" i="1" s="1"/>
  <c r="JR35" i="1" a="1"/>
  <c r="JR35" i="1" s="1"/>
  <c r="JR44" i="1" a="1"/>
  <c r="JR44" i="1" s="1"/>
  <c r="JR31" i="1" a="1"/>
  <c r="JR31" i="1" s="1"/>
  <c r="JR41" i="1" a="1"/>
  <c r="JR41" i="1" s="1"/>
  <c r="LP29" i="1" a="1"/>
  <c r="LP29" i="1" s="1"/>
  <c r="LP39" i="1" a="1"/>
  <c r="LP39" i="1" s="1"/>
  <c r="LP40" i="1" a="1"/>
  <c r="LP40" i="1" s="1"/>
  <c r="LP34" i="1" a="1"/>
  <c r="LP34" i="1" s="1"/>
  <c r="LP26" i="1" a="1"/>
  <c r="LP26" i="1" s="1"/>
  <c r="LP45" i="1" a="1"/>
  <c r="LP45" i="1" s="1"/>
  <c r="LP35" i="1" a="1"/>
  <c r="LP35" i="1" s="1"/>
  <c r="LP44" i="1" a="1"/>
  <c r="LP44" i="1" s="1"/>
  <c r="LP46" i="1" a="1"/>
  <c r="LP46" i="1" s="1"/>
  <c r="LP24" i="1" a="1"/>
  <c r="LP24" i="1" s="1"/>
  <c r="LP27" i="1" a="1"/>
  <c r="LP27" i="1" s="1"/>
  <c r="LP30" i="1" a="1"/>
  <c r="LP30" i="1" s="1"/>
  <c r="LP47" i="1" a="1"/>
  <c r="LP47" i="1" s="1"/>
  <c r="LP32" i="1" a="1"/>
  <c r="LP32" i="1" s="1"/>
  <c r="LP41" i="1" a="1"/>
  <c r="LP41" i="1" s="1"/>
  <c r="LP28" i="1" a="1"/>
  <c r="LP28" i="1" s="1"/>
  <c r="LP31" i="1" a="1"/>
  <c r="LP31" i="1" s="1"/>
  <c r="LP33" i="1" a="1"/>
  <c r="LP33" i="1" s="1"/>
  <c r="LP38" i="1" a="1"/>
  <c r="LP38" i="1" s="1"/>
  <c r="LP25" i="1" a="1"/>
  <c r="LP25" i="1" s="1"/>
  <c r="JZ28" i="1" a="1"/>
  <c r="JZ28" i="1" s="1"/>
  <c r="JZ39" i="1" a="1"/>
  <c r="JZ39" i="1" s="1"/>
  <c r="JZ40" i="1" a="1"/>
  <c r="JZ40" i="1" s="1"/>
  <c r="JZ26" i="1" a="1"/>
  <c r="JZ26" i="1" s="1"/>
  <c r="JZ38" i="1" a="1"/>
  <c r="JZ38" i="1" s="1"/>
  <c r="JZ33" i="1" a="1"/>
  <c r="JZ33" i="1" s="1"/>
  <c r="JZ27" i="1" a="1"/>
  <c r="JZ27" i="1" s="1"/>
  <c r="JZ30" i="1" a="1"/>
  <c r="JZ30" i="1" s="1"/>
  <c r="JZ41" i="1" a="1"/>
  <c r="JZ41" i="1" s="1"/>
  <c r="JZ29" i="1" a="1"/>
  <c r="JZ29" i="1" s="1"/>
  <c r="JZ32" i="1" a="1"/>
  <c r="JZ32" i="1" s="1"/>
  <c r="JZ44" i="1" a="1"/>
  <c r="JZ44" i="1" s="1"/>
  <c r="JZ47" i="1" a="1"/>
  <c r="JZ47" i="1" s="1"/>
  <c r="JZ35" i="1" a="1"/>
  <c r="JZ35" i="1" s="1"/>
  <c r="JZ34" i="1" a="1"/>
  <c r="JZ34" i="1" s="1"/>
  <c r="JZ31" i="1" a="1"/>
  <c r="JZ31" i="1" s="1"/>
  <c r="JZ25" i="1" a="1"/>
  <c r="JZ25" i="1" s="1"/>
  <c r="JZ24" i="1" a="1"/>
  <c r="JZ24" i="1" s="1"/>
  <c r="YC40" i="1" a="1"/>
  <c r="YC40" i="1" s="1"/>
  <c r="YC44" i="1" a="1"/>
  <c r="YC44" i="1" s="1"/>
  <c r="YC45" i="1" a="1"/>
  <c r="YC45" i="1" s="1"/>
  <c r="YC35" i="1" a="1"/>
  <c r="YC35" i="1" s="1"/>
  <c r="YC30" i="1" a="1"/>
  <c r="YC30" i="1" s="1"/>
  <c r="YC46" i="1" a="1"/>
  <c r="YC46" i="1" s="1"/>
  <c r="YC26" i="1" a="1"/>
  <c r="YC26" i="1" s="1"/>
  <c r="YC47" i="1" a="1"/>
  <c r="YC47" i="1" s="1"/>
  <c r="YC38" i="1" a="1"/>
  <c r="YC38" i="1" s="1"/>
  <c r="YC24" i="1" a="1"/>
  <c r="YC24" i="1" s="1"/>
  <c r="YC27" i="1" a="1"/>
  <c r="YC27" i="1" s="1"/>
  <c r="YC33" i="1" a="1"/>
  <c r="YC33" i="1" s="1"/>
  <c r="YC28" i="1" a="1"/>
  <c r="YC28" i="1" s="1"/>
  <c r="YC25" i="1" a="1"/>
  <c r="YC25" i="1" s="1"/>
  <c r="YC41" i="1" a="1"/>
  <c r="YC41" i="1" s="1"/>
  <c r="YC32" i="1" a="1"/>
  <c r="YC32" i="1" s="1"/>
  <c r="YC34" i="1" a="1"/>
  <c r="YC34" i="1" s="1"/>
  <c r="YC29" i="1" a="1"/>
  <c r="YC29" i="1" s="1"/>
  <c r="YC31" i="1" a="1"/>
  <c r="YC31" i="1" s="1"/>
  <c r="YC39" i="1" a="1"/>
  <c r="YC39" i="1" s="1"/>
  <c r="ZS28" i="1" a="1"/>
  <c r="ZS28" i="1" s="1"/>
  <c r="ZS24" i="1" a="1"/>
  <c r="ZS24" i="1" s="1"/>
  <c r="ZS44" i="1" a="1"/>
  <c r="ZS44" i="1" s="1"/>
  <c r="ZS45" i="1" a="1"/>
  <c r="ZS45" i="1" s="1"/>
  <c r="ZS39" i="1" a="1"/>
  <c r="ZS39" i="1" s="1"/>
  <c r="ZS27" i="1" a="1"/>
  <c r="ZS27" i="1" s="1"/>
  <c r="ZS32" i="1" a="1"/>
  <c r="ZS32" i="1" s="1"/>
  <c r="ZS26" i="1" a="1"/>
  <c r="ZS26" i="1" s="1"/>
  <c r="ZS40" i="1" a="1"/>
  <c r="ZS40" i="1" s="1"/>
  <c r="ZS47" i="1" a="1"/>
  <c r="ZS47" i="1" s="1"/>
  <c r="ZS34" i="1" a="1"/>
  <c r="ZS34" i="1" s="1"/>
  <c r="ZS41" i="1" a="1"/>
  <c r="ZS41" i="1" s="1"/>
  <c r="ZS33" i="1" a="1"/>
  <c r="ZS33" i="1" s="1"/>
  <c r="ZS31" i="1" a="1"/>
  <c r="ZS31" i="1" s="1"/>
  <c r="ZS35" i="1" a="1"/>
  <c r="ZS35" i="1" s="1"/>
  <c r="ZS46" i="1" a="1"/>
  <c r="ZS46" i="1" s="1"/>
  <c r="ZS30" i="1" a="1"/>
  <c r="ZS30" i="1" s="1"/>
  <c r="ZS25" i="1" a="1"/>
  <c r="ZS25" i="1" s="1"/>
  <c r="ZS29" i="1" a="1"/>
  <c r="ZS29" i="1" s="1"/>
  <c r="ZS38" i="1" a="1"/>
  <c r="ZS38" i="1" s="1"/>
  <c r="CA39" i="1" a="1"/>
  <c r="CA39" i="1" s="1"/>
  <c r="CA32" i="1" a="1"/>
  <c r="CA32" i="1" s="1"/>
  <c r="CA31" i="1" a="1"/>
  <c r="CA31" i="1" s="1"/>
  <c r="CA30" i="1" a="1"/>
  <c r="CA30" i="1" s="1"/>
  <c r="CA27" i="1" a="1"/>
  <c r="CA27" i="1" s="1"/>
  <c r="CA29" i="1" a="1"/>
  <c r="CA29" i="1" s="1"/>
  <c r="CA26" i="1" a="1"/>
  <c r="CA26" i="1" s="1"/>
  <c r="CA45" i="1" a="1"/>
  <c r="CA45" i="1" s="1"/>
  <c r="CA38" i="1" a="1"/>
  <c r="CA38" i="1" s="1"/>
  <c r="CA40" i="1" a="1"/>
  <c r="CA40" i="1" s="1"/>
  <c r="CA24" i="1" a="1"/>
  <c r="CA24" i="1" s="1"/>
  <c r="CA34" i="1" a="1"/>
  <c r="CA34" i="1" s="1"/>
  <c r="CA46" i="1" a="1"/>
  <c r="CA46" i="1" s="1"/>
  <c r="CA25" i="1" a="1"/>
  <c r="CA25" i="1" s="1"/>
  <c r="CA33" i="1" a="1"/>
  <c r="CA33" i="1" s="1"/>
  <c r="CA47" i="1" a="1"/>
  <c r="CA47" i="1" s="1"/>
  <c r="CA28" i="1" a="1"/>
  <c r="CA28" i="1" s="1"/>
  <c r="CA41" i="1" a="1"/>
  <c r="CA41" i="1" s="1"/>
  <c r="CA44" i="1" a="1"/>
  <c r="CA44" i="1" s="1"/>
  <c r="CA35" i="1" a="1"/>
  <c r="CA35" i="1" s="1"/>
  <c r="KA66" i="1" a="1"/>
  <c r="KA66" i="1" s="1"/>
  <c r="KA67" i="1" a="1"/>
  <c r="KA67" i="1" s="1"/>
  <c r="KA68" i="1" a="1"/>
  <c r="KA68" i="1" s="1"/>
  <c r="KA69" i="1" a="1"/>
  <c r="KA69" i="1" s="1"/>
  <c r="KA70" i="1" a="1"/>
  <c r="KA70" i="1" s="1"/>
  <c r="KA71" i="1" a="1"/>
  <c r="KA71" i="1" s="1"/>
  <c r="KA72" i="1" a="1"/>
  <c r="KA72" i="1" s="1"/>
  <c r="KA73" i="1" a="1"/>
  <c r="KA73" i="1" s="1"/>
  <c r="KA74" i="1" a="1"/>
  <c r="KA74" i="1" s="1"/>
  <c r="KA75" i="1" a="1"/>
  <c r="KA75" i="1" s="1"/>
  <c r="KA76" i="1" a="1"/>
  <c r="KA76" i="1" s="1"/>
  <c r="JK66" i="1" a="1"/>
  <c r="JK66" i="1" s="1"/>
  <c r="JK67" i="1" a="1"/>
  <c r="JK67" i="1" s="1"/>
  <c r="JK68" i="1" a="1"/>
  <c r="JK68" i="1" s="1"/>
  <c r="JK69" i="1" a="1"/>
  <c r="JK69" i="1" s="1"/>
  <c r="JK70" i="1" a="1"/>
  <c r="JK70" i="1" s="1"/>
  <c r="JK71" i="1" a="1"/>
  <c r="JK71" i="1" s="1"/>
  <c r="JK72" i="1" a="1"/>
  <c r="JK72" i="1" s="1"/>
  <c r="JK73" i="1" a="1"/>
  <c r="JK73" i="1" s="1"/>
  <c r="JK74" i="1" a="1"/>
  <c r="JK74" i="1" s="1"/>
  <c r="JK75" i="1" a="1"/>
  <c r="JK75" i="1" s="1"/>
  <c r="JK76" i="1" a="1"/>
  <c r="JK76"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CI25" i="1" a="1"/>
  <c r="ACI25" i="1" s="1"/>
  <c r="ACI26" i="1" a="1"/>
  <c r="ACI26" i="1" s="1"/>
  <c r="ACI46" i="1" a="1"/>
  <c r="ACI46" i="1" s="1"/>
  <c r="ACI24" i="1" a="1"/>
  <c r="ACI24" i="1" s="1"/>
  <c r="ACI33" i="1" a="1"/>
  <c r="ACI33" i="1" s="1"/>
  <c r="ACI28" i="1" a="1"/>
  <c r="ACI28" i="1" s="1"/>
  <c r="ACI32" i="1" a="1"/>
  <c r="ACI32" i="1" s="1"/>
  <c r="ACI39" i="1" a="1"/>
  <c r="ACI39" i="1" s="1"/>
  <c r="ACI41" i="1" a="1"/>
  <c r="ACI41" i="1" s="1"/>
  <c r="ACI45" i="1" a="1"/>
  <c r="ACI45" i="1" s="1"/>
  <c r="ACI40" i="1" a="1"/>
  <c r="ACI40" i="1" s="1"/>
  <c r="ACI31" i="1" a="1"/>
  <c r="ACI31" i="1" s="1"/>
  <c r="ACI27" i="1" a="1"/>
  <c r="ACI27" i="1" s="1"/>
  <c r="ACI34" i="1" a="1"/>
  <c r="ACI34" i="1" s="1"/>
  <c r="ACI47" i="1" a="1"/>
  <c r="ACI47" i="1" s="1"/>
  <c r="ACI35" i="1" a="1"/>
  <c r="ACI35" i="1" s="1"/>
  <c r="ACI44" i="1" a="1"/>
  <c r="ACI44" i="1" s="1"/>
  <c r="ACI38" i="1" a="1"/>
  <c r="ACI38" i="1" s="1"/>
  <c r="ACI30" i="1" a="1"/>
  <c r="ACI30" i="1" s="1"/>
  <c r="ACI29" i="1" a="1"/>
  <c r="ACI29" i="1" s="1"/>
  <c r="ZA25" i="1" a="1"/>
  <c r="ZA25" i="1" s="1"/>
  <c r="ZA26" i="1" a="1"/>
  <c r="ZA26" i="1" s="1"/>
  <c r="ZA35" i="1" a="1"/>
  <c r="ZA35" i="1" s="1"/>
  <c r="ZA44" i="1" a="1"/>
  <c r="ZA44" i="1" s="1"/>
  <c r="ZA31" i="1" a="1"/>
  <c r="ZA31" i="1" s="1"/>
  <c r="ZA41" i="1" a="1"/>
  <c r="ZA41" i="1" s="1"/>
  <c r="ZA38" i="1" a="1"/>
  <c r="ZA38" i="1" s="1"/>
  <c r="ZA47" i="1" a="1"/>
  <c r="ZA47" i="1" s="1"/>
  <c r="ZA28" i="1" a="1"/>
  <c r="ZA28" i="1" s="1"/>
  <c r="ZA24" i="1" a="1"/>
  <c r="ZA24" i="1" s="1"/>
  <c r="ZA30" i="1" a="1"/>
  <c r="ZA30" i="1" s="1"/>
  <c r="ZA45" i="1" a="1"/>
  <c r="ZA45" i="1" s="1"/>
  <c r="ZA39" i="1" a="1"/>
  <c r="ZA39" i="1" s="1"/>
  <c r="ZA40" i="1" a="1"/>
  <c r="ZA40" i="1" s="1"/>
  <c r="ZA32" i="1" a="1"/>
  <c r="ZA32" i="1" s="1"/>
  <c r="ZA29" i="1" a="1"/>
  <c r="ZA29" i="1" s="1"/>
  <c r="ZA34" i="1" a="1"/>
  <c r="ZA34" i="1" s="1"/>
  <c r="ZA33" i="1" a="1"/>
  <c r="ZA33" i="1" s="1"/>
  <c r="ZA46" i="1" a="1"/>
  <c r="ZA46" i="1" s="1"/>
  <c r="ZA27" i="1" a="1"/>
  <c r="ZA27" i="1" s="1"/>
  <c r="ZJ47" i="1" a="1"/>
  <c r="ZJ47" i="1" s="1"/>
  <c r="ZJ45" i="1" a="1"/>
  <c r="ZJ45" i="1" s="1"/>
  <c r="ZJ35" i="1" a="1"/>
  <c r="ZJ35" i="1" s="1"/>
  <c r="ZJ44" i="1" a="1"/>
  <c r="ZJ44" i="1" s="1"/>
  <c r="ZJ25" i="1" a="1"/>
  <c r="ZJ25" i="1" s="1"/>
  <c r="ZJ46" i="1" a="1"/>
  <c r="ZJ46" i="1" s="1"/>
  <c r="ZJ38" i="1" a="1"/>
  <c r="ZJ38" i="1" s="1"/>
  <c r="ZJ27" i="1" a="1"/>
  <c r="ZJ27" i="1" s="1"/>
  <c r="ZJ28" i="1" a="1"/>
  <c r="ZJ28" i="1" s="1"/>
  <c r="ZJ33" i="1" a="1"/>
  <c r="ZJ33" i="1" s="1"/>
  <c r="ZJ26" i="1" a="1"/>
  <c r="ZJ26" i="1" s="1"/>
  <c r="ZJ30" i="1" a="1"/>
  <c r="ZJ30" i="1" s="1"/>
  <c r="ZJ24" i="1" a="1"/>
  <c r="ZJ24" i="1" s="1"/>
  <c r="ZJ31" i="1" a="1"/>
  <c r="ZJ31" i="1" s="1"/>
  <c r="ZJ29" i="1" a="1"/>
  <c r="ZJ29" i="1" s="1"/>
  <c r="ZJ40" i="1" a="1"/>
  <c r="ZJ40" i="1" s="1"/>
  <c r="ZJ32" i="1" a="1"/>
  <c r="ZJ32" i="1" s="1"/>
  <c r="ZJ34" i="1" a="1"/>
  <c r="ZJ34" i="1" s="1"/>
  <c r="ZJ39" i="1" a="1"/>
  <c r="ZJ39" i="1" s="1"/>
  <c r="ZJ41" i="1" a="1"/>
  <c r="ZJ41" i="1" s="1"/>
  <c r="FG28" i="1" a="1"/>
  <c r="FG28" i="1" s="1"/>
  <c r="FG31" i="1" a="1"/>
  <c r="FG31" i="1" s="1"/>
  <c r="FG38" i="1" a="1"/>
  <c r="FG38" i="1" s="1"/>
  <c r="FG25" i="1" a="1"/>
  <c r="FG25" i="1" s="1"/>
  <c r="FG26" i="1" a="1"/>
  <c r="FG26" i="1" s="1"/>
  <c r="FG45" i="1" a="1"/>
  <c r="FG45" i="1" s="1"/>
  <c r="FG34" i="1" a="1"/>
  <c r="FG34" i="1" s="1"/>
  <c r="FG39" i="1" a="1"/>
  <c r="FG39" i="1" s="1"/>
  <c r="FG40" i="1" a="1"/>
  <c r="FG40" i="1" s="1"/>
  <c r="FG46" i="1" a="1"/>
  <c r="FG46" i="1" s="1"/>
  <c r="FG44" i="1" a="1"/>
  <c r="FG44" i="1" s="1"/>
  <c r="FG33" i="1" a="1"/>
  <c r="FG33" i="1" s="1"/>
  <c r="FG32" i="1" a="1"/>
  <c r="FG32" i="1" s="1"/>
  <c r="FG41" i="1" a="1"/>
  <c r="FG41" i="1" s="1"/>
  <c r="FG24" i="1" a="1"/>
  <c r="FG24" i="1" s="1"/>
  <c r="FG27" i="1" a="1"/>
  <c r="FG27" i="1" s="1"/>
  <c r="FG47" i="1" a="1"/>
  <c r="FG47" i="1" s="1"/>
  <c r="FG35" i="1" a="1"/>
  <c r="FG35" i="1" s="1"/>
  <c r="AK26" i="1" a="1"/>
  <c r="AK26" i="1" s="1"/>
  <c r="GE26" i="1" s="1"/>
  <c r="AK38" i="1" a="1"/>
  <c r="AK38" i="1" s="1"/>
  <c r="AK44" i="1" a="1"/>
  <c r="AK44" i="1" s="1"/>
  <c r="GE44" i="1" s="1"/>
  <c r="AK47" i="1" a="1"/>
  <c r="AK47" i="1" s="1"/>
  <c r="GD47" i="1" s="1"/>
  <c r="AK27" i="1" a="1"/>
  <c r="AK27" i="1" s="1"/>
  <c r="GE27" i="1" s="1"/>
  <c r="AK24" i="1" a="1"/>
  <c r="AK24" i="1" s="1"/>
  <c r="GE24" i="1" s="1"/>
  <c r="AK45" i="1" a="1"/>
  <c r="AK45" i="1" s="1"/>
  <c r="AK41" i="1" a="1"/>
  <c r="AK41" i="1" s="1"/>
  <c r="AK25" i="1" a="1"/>
  <c r="AK25" i="1" s="1"/>
  <c r="GD25" i="1" s="1"/>
  <c r="AK30" i="1" a="1"/>
  <c r="AK30" i="1" s="1"/>
  <c r="GE30" i="1" s="1"/>
  <c r="AK29" i="1" a="1"/>
  <c r="AK29" i="1" s="1"/>
  <c r="GE29" i="1" s="1"/>
  <c r="AK31" i="1" a="1"/>
  <c r="AK31" i="1" s="1"/>
  <c r="GD31" i="1" s="1"/>
  <c r="GD37" i="1"/>
  <c r="AK32" i="1" a="1"/>
  <c r="AK32" i="1" s="1"/>
  <c r="GE32" i="1" s="1"/>
  <c r="AK46" i="1" a="1"/>
  <c r="AK46" i="1" s="1"/>
  <c r="AK28" i="1" a="1"/>
  <c r="AK28" i="1" s="1"/>
  <c r="GD28" i="1" s="1"/>
  <c r="AK39" i="1" a="1"/>
  <c r="AK39" i="1" s="1"/>
  <c r="AK40" i="1" a="1"/>
  <c r="AK40" i="1" s="1"/>
  <c r="JL26" i="1" a="1"/>
  <c r="JL26" i="1" s="1"/>
  <c r="JL46" i="1" a="1"/>
  <c r="JL46" i="1" s="1"/>
  <c r="JL39" i="1" a="1"/>
  <c r="JL39" i="1" s="1"/>
  <c r="JL30" i="1" a="1"/>
  <c r="JL30" i="1" s="1"/>
  <c r="JL38" i="1" a="1"/>
  <c r="JL38" i="1" s="1"/>
  <c r="JL29" i="1" a="1"/>
  <c r="JL29" i="1" s="1"/>
  <c r="JL24" i="1" a="1"/>
  <c r="JL24" i="1" s="1"/>
  <c r="JL45" i="1" a="1"/>
  <c r="JL45" i="1" s="1"/>
  <c r="JL40" i="1" a="1"/>
  <c r="JL40" i="1" s="1"/>
  <c r="JL28" i="1" a="1"/>
  <c r="JL28" i="1" s="1"/>
  <c r="JL31" i="1" a="1"/>
  <c r="JL31" i="1" s="1"/>
  <c r="JL25" i="1" a="1"/>
  <c r="JL25" i="1" s="1"/>
  <c r="JL35" i="1" a="1"/>
  <c r="JL35" i="1" s="1"/>
  <c r="JL44" i="1" a="1"/>
  <c r="JL44" i="1" s="1"/>
  <c r="JL41" i="1" a="1"/>
  <c r="JL41" i="1" s="1"/>
  <c r="JL27" i="1" a="1"/>
  <c r="JL27" i="1" s="1"/>
  <c r="JL32" i="1" a="1"/>
  <c r="JL32" i="1" s="1"/>
  <c r="JL34" i="1" a="1"/>
  <c r="JL34" i="1" s="1"/>
  <c r="JL47" i="1" a="1"/>
  <c r="JL47" i="1" s="1"/>
  <c r="JL33" i="1" a="1"/>
  <c r="JL33" i="1" s="1"/>
  <c r="ACF66" i="1" a="1"/>
  <c r="ACF66" i="1" s="1"/>
  <c r="ACF67" i="1" a="1"/>
  <c r="ACF67" i="1" s="1"/>
  <c r="ACF68" i="1" a="1"/>
  <c r="ACF68" i="1" s="1"/>
  <c r="ACF69" i="1" a="1"/>
  <c r="ACF69" i="1" s="1"/>
  <c r="ACF70" i="1" a="1"/>
  <c r="ACF70" i="1" s="1"/>
  <c r="ACF71" i="1" a="1"/>
  <c r="ACF71" i="1" s="1"/>
  <c r="ACF72" i="1" a="1"/>
  <c r="ACF72" i="1" s="1"/>
  <c r="ACF73" i="1" a="1"/>
  <c r="ACF73" i="1" s="1"/>
  <c r="ACF74" i="1" a="1"/>
  <c r="ACF74" i="1" s="1"/>
  <c r="ACF75" i="1" a="1"/>
  <c r="ACF75" i="1" s="1"/>
  <c r="ACF76" i="1" a="1"/>
  <c r="ACF76" i="1" s="1"/>
  <c r="ACN66" i="1" a="1"/>
  <c r="ACN66" i="1" s="1"/>
  <c r="ACN67" i="1" a="1"/>
  <c r="ACN67" i="1" s="1"/>
  <c r="ACN68" i="1" a="1"/>
  <c r="ACN68" i="1" s="1"/>
  <c r="ACN69" i="1" a="1"/>
  <c r="ACN69" i="1" s="1"/>
  <c r="ACN70" i="1" a="1"/>
  <c r="ACN70" i="1" s="1"/>
  <c r="ACN71" i="1" a="1"/>
  <c r="ACN71" i="1" s="1"/>
  <c r="ACN72" i="1" a="1"/>
  <c r="ACN72" i="1" s="1"/>
  <c r="ACN73" i="1" a="1"/>
  <c r="ACN73" i="1" s="1"/>
  <c r="ACN74" i="1" a="1"/>
  <c r="ACN74" i="1" s="1"/>
  <c r="ACN75" i="1" a="1"/>
  <c r="ACN75" i="1" s="1"/>
  <c r="ACN76" i="1" a="1"/>
  <c r="ACN76" i="1" s="1"/>
  <c r="JN66" i="1" a="1"/>
  <c r="JN66" i="1" s="1"/>
  <c r="JN67" i="1" a="1"/>
  <c r="JN67" i="1" s="1"/>
  <c r="JN68" i="1" a="1"/>
  <c r="JN68" i="1" s="1"/>
  <c r="JN69" i="1" a="1"/>
  <c r="JN69" i="1" s="1"/>
  <c r="JN70" i="1" a="1"/>
  <c r="JN70" i="1" s="1"/>
  <c r="JN71" i="1" a="1"/>
  <c r="JN71" i="1" s="1"/>
  <c r="JN72" i="1" a="1"/>
  <c r="JN72" i="1" s="1"/>
  <c r="JN73" i="1" a="1"/>
  <c r="JN73" i="1" s="1"/>
  <c r="JN74" i="1" a="1"/>
  <c r="JN74" i="1" s="1"/>
  <c r="JN75" i="1" a="1"/>
  <c r="JN75" i="1" s="1"/>
  <c r="JN76" i="1" a="1"/>
  <c r="JN76" i="1" s="1"/>
  <c r="LL39" i="1" a="1"/>
  <c r="LL39" i="1" s="1"/>
  <c r="LL30" i="1" a="1"/>
  <c r="LL30" i="1" s="1"/>
  <c r="LL26" i="1" a="1"/>
  <c r="LL26" i="1" s="1"/>
  <c r="LL45" i="1" a="1"/>
  <c r="LL45" i="1" s="1"/>
  <c r="LL46" i="1" a="1"/>
  <c r="LL46" i="1" s="1"/>
  <c r="LL40" i="1" a="1"/>
  <c r="LL40" i="1" s="1"/>
  <c r="LL33" i="1" a="1"/>
  <c r="LL33" i="1" s="1"/>
  <c r="LL38" i="1" a="1"/>
  <c r="LL38" i="1" s="1"/>
  <c r="LL44" i="1" a="1"/>
  <c r="LL44" i="1" s="1"/>
  <c r="LL41" i="1" a="1"/>
  <c r="LL41" i="1" s="1"/>
  <c r="LL24" i="1" a="1"/>
  <c r="LL24" i="1" s="1"/>
  <c r="LL47" i="1" a="1"/>
  <c r="LL47" i="1" s="1"/>
  <c r="LL28" i="1" a="1"/>
  <c r="LL28" i="1" s="1"/>
  <c r="LL32" i="1" a="1"/>
  <c r="LL32" i="1" s="1"/>
  <c r="LL35" i="1" a="1"/>
  <c r="LL35" i="1" s="1"/>
  <c r="LL25" i="1" a="1"/>
  <c r="LL25" i="1" s="1"/>
  <c r="LL34" i="1" a="1"/>
  <c r="LL34" i="1" s="1"/>
  <c r="LL27" i="1" a="1"/>
  <c r="LL27" i="1" s="1"/>
  <c r="LL29" i="1" a="1"/>
  <c r="LL29" i="1" s="1"/>
  <c r="LL31" i="1" a="1"/>
  <c r="LL31" i="1" s="1"/>
  <c r="XY26" i="1" a="1"/>
  <c r="XY26" i="1" s="1"/>
  <c r="XY47" i="1" a="1"/>
  <c r="XY47" i="1" s="1"/>
  <c r="XY39" i="1" a="1"/>
  <c r="XY39" i="1" s="1"/>
  <c r="XY30" i="1" a="1"/>
  <c r="XY30" i="1" s="1"/>
  <c r="XY40" i="1" a="1"/>
  <c r="XY40" i="1" s="1"/>
  <c r="XY45" i="1" a="1"/>
  <c r="XY45" i="1" s="1"/>
  <c r="XY44" i="1" a="1"/>
  <c r="XY44" i="1" s="1"/>
  <c r="XY41" i="1" a="1"/>
  <c r="XY41" i="1" s="1"/>
  <c r="XY32" i="1" a="1"/>
  <c r="XY32" i="1" s="1"/>
  <c r="XY38" i="1" a="1"/>
  <c r="XY38" i="1" s="1"/>
  <c r="XY33" i="1" a="1"/>
  <c r="XY33" i="1" s="1"/>
  <c r="XY24" i="1" a="1"/>
  <c r="XY24" i="1" s="1"/>
  <c r="XY46" i="1" a="1"/>
  <c r="XY46" i="1" s="1"/>
  <c r="XY27" i="1" a="1"/>
  <c r="XY27" i="1" s="1"/>
  <c r="XY35" i="1" a="1"/>
  <c r="XY35" i="1" s="1"/>
  <c r="XY29" i="1" a="1"/>
  <c r="XY29" i="1" s="1"/>
  <c r="XY25" i="1" a="1"/>
  <c r="XY25" i="1" s="1"/>
  <c r="XY28" i="1" a="1"/>
  <c r="XY28" i="1" s="1"/>
  <c r="XY31" i="1" a="1"/>
  <c r="XY31" i="1" s="1"/>
  <c r="XY34" i="1" a="1"/>
  <c r="XY34" i="1" s="1"/>
  <c r="AI31" i="1" a="1"/>
  <c r="AI31" i="1" s="1"/>
  <c r="AI30" i="1" a="1"/>
  <c r="AI30" i="1" s="1"/>
  <c r="AI24" i="1" a="1"/>
  <c r="AI24" i="1" s="1"/>
  <c r="AI27" i="1" a="1"/>
  <c r="AI27" i="1" s="1"/>
  <c r="AI32" i="1" a="1"/>
  <c r="AI32" i="1" s="1"/>
  <c r="AI25" i="1" a="1"/>
  <c r="AI25" i="1" s="1"/>
  <c r="AI41" i="1" a="1"/>
  <c r="AI41" i="1" s="1"/>
  <c r="AI45" i="1" a="1"/>
  <c r="AI45" i="1" s="1"/>
  <c r="AI33" i="1" a="1"/>
  <c r="AI33" i="1" s="1"/>
  <c r="AI39" i="1" a="1"/>
  <c r="AI39" i="1" s="1"/>
  <c r="AI28" i="1" a="1"/>
  <c r="AI28" i="1" s="1"/>
  <c r="AI40" i="1" a="1"/>
  <c r="AI40" i="1" s="1"/>
  <c r="AI29" i="1" a="1"/>
  <c r="AI29" i="1" s="1"/>
  <c r="AI46" i="1" a="1"/>
  <c r="AI46" i="1" s="1"/>
  <c r="AI34" i="1" a="1"/>
  <c r="AI34" i="1" s="1"/>
  <c r="AI47" i="1" a="1"/>
  <c r="AI47" i="1" s="1"/>
  <c r="AI38" i="1" a="1"/>
  <c r="AI38" i="1" s="1"/>
  <c r="AI44" i="1" a="1"/>
  <c r="AI44" i="1" s="1"/>
  <c r="AI35" i="1" a="1"/>
  <c r="AI35" i="1" s="1"/>
  <c r="AI26" i="1" a="1"/>
  <c r="AI26" i="1" s="1"/>
  <c r="BW40" i="1" a="1"/>
  <c r="BW40" i="1" s="1"/>
  <c r="BW39" i="1" a="1"/>
  <c r="BW39" i="1" s="1"/>
  <c r="BW29" i="1" a="1"/>
  <c r="BW29" i="1" s="1"/>
  <c r="BW34" i="1" a="1"/>
  <c r="BW34" i="1" s="1"/>
  <c r="BW45" i="1" a="1"/>
  <c r="BW45" i="1" s="1"/>
  <c r="BW46" i="1" a="1"/>
  <c r="BW46" i="1" s="1"/>
  <c r="BW38" i="1" a="1"/>
  <c r="BW38" i="1" s="1"/>
  <c r="BW41" i="1" a="1"/>
  <c r="BW41" i="1" s="1"/>
  <c r="BW35" i="1" a="1"/>
  <c r="BW35" i="1" s="1"/>
  <c r="BW44" i="1" a="1"/>
  <c r="BW44" i="1" s="1"/>
  <c r="BW26" i="1" a="1"/>
  <c r="BW26" i="1" s="1"/>
  <c r="BW47" i="1" a="1"/>
  <c r="BW47" i="1" s="1"/>
  <c r="BW24" i="1" a="1"/>
  <c r="BW24" i="1" s="1"/>
  <c r="BW32" i="1" a="1"/>
  <c r="BW32" i="1" s="1"/>
  <c r="BW30" i="1" a="1"/>
  <c r="BW30" i="1" s="1"/>
  <c r="BW28" i="1" a="1"/>
  <c r="BW28" i="1" s="1"/>
  <c r="BW33" i="1" a="1"/>
  <c r="BW33" i="1" s="1"/>
  <c r="BW27" i="1" a="1"/>
  <c r="BW27" i="1" s="1"/>
  <c r="BW31" i="1" a="1"/>
  <c r="BW31" i="1" s="1"/>
  <c r="BW25" i="1" a="1"/>
  <c r="BW25" i="1" s="1"/>
  <c r="KW40" i="1" a="1"/>
  <c r="KW40" i="1" s="1"/>
  <c r="KW39" i="1" a="1"/>
  <c r="KW39" i="1" s="1"/>
  <c r="KW34" i="1" a="1"/>
  <c r="KW34" i="1" s="1"/>
  <c r="KW29" i="1" a="1"/>
  <c r="KW29" i="1" s="1"/>
  <c r="KW26" i="1" a="1"/>
  <c r="KW26" i="1" s="1"/>
  <c r="KW35" i="1" a="1"/>
  <c r="KW35" i="1" s="1"/>
  <c r="KW44" i="1" a="1"/>
  <c r="KW44" i="1" s="1"/>
  <c r="KW45" i="1" a="1"/>
  <c r="KW45" i="1" s="1"/>
  <c r="KW27" i="1" a="1"/>
  <c r="KW27" i="1" s="1"/>
  <c r="KW38" i="1" a="1"/>
  <c r="KW38" i="1" s="1"/>
  <c r="KW24" i="1" a="1"/>
  <c r="KW24" i="1" s="1"/>
  <c r="KW25" i="1" a="1"/>
  <c r="KW25" i="1" s="1"/>
  <c r="KW46" i="1" a="1"/>
  <c r="KW46" i="1" s="1"/>
  <c r="KW30" i="1" a="1"/>
  <c r="KW30" i="1" s="1"/>
  <c r="KW41" i="1" a="1"/>
  <c r="KW41" i="1" s="1"/>
  <c r="KW31" i="1" a="1"/>
  <c r="KW31" i="1" s="1"/>
  <c r="KW28" i="1" a="1"/>
  <c r="KW28" i="1" s="1"/>
  <c r="KW32" i="1" a="1"/>
  <c r="KW32" i="1" s="1"/>
  <c r="KW33" i="1" a="1"/>
  <c r="KW33" i="1" s="1"/>
  <c r="KW47" i="1" a="1"/>
  <c r="KW47" i="1" s="1"/>
  <c r="ZP66" i="1" a="1"/>
  <c r="ZP66" i="1" s="1"/>
  <c r="ZP67" i="1" a="1"/>
  <c r="ZP67" i="1" s="1"/>
  <c r="ZP68" i="1" a="1"/>
  <c r="ZP68" i="1" s="1"/>
  <c r="ZP69" i="1" a="1"/>
  <c r="ZP69" i="1" s="1"/>
  <c r="ZP70" i="1" a="1"/>
  <c r="ZP70" i="1" s="1"/>
  <c r="ZP71" i="1" a="1"/>
  <c r="ZP71" i="1" s="1"/>
  <c r="ZP72" i="1" a="1"/>
  <c r="ZP72" i="1" s="1"/>
  <c r="ZP73" i="1" a="1"/>
  <c r="ZP73" i="1" s="1"/>
  <c r="ZP74" i="1" a="1"/>
  <c r="ZP74" i="1" s="1"/>
  <c r="ZP75" i="1" a="1"/>
  <c r="ZP75" i="1" s="1"/>
  <c r="ZP76" i="1" a="1"/>
  <c r="ZP76" i="1" s="1"/>
  <c r="ZH66" i="1" a="1"/>
  <c r="ZH66" i="1" s="1"/>
  <c r="ZH67" i="1" a="1"/>
  <c r="ZH67" i="1" s="1"/>
  <c r="ZH68" i="1" a="1"/>
  <c r="ZH68" i="1" s="1"/>
  <c r="ZH69" i="1" a="1"/>
  <c r="ZH69" i="1" s="1"/>
  <c r="ZH70" i="1" a="1"/>
  <c r="ZH70" i="1" s="1"/>
  <c r="ZH71" i="1" a="1"/>
  <c r="ZH71" i="1" s="1"/>
  <c r="ZH72" i="1" a="1"/>
  <c r="ZH72" i="1" s="1"/>
  <c r="ZH73" i="1" a="1"/>
  <c r="ZH73" i="1" s="1"/>
  <c r="ZH74" i="1" a="1"/>
  <c r="ZH74" i="1" s="1"/>
  <c r="ZH75" i="1" a="1"/>
  <c r="ZH75" i="1" s="1"/>
  <c r="ZH76" i="1" a="1"/>
  <c r="ZH76" i="1" s="1"/>
  <c r="JO66" i="1" a="1"/>
  <c r="JO66" i="1" s="1"/>
  <c r="JO67" i="1" a="1"/>
  <c r="JO67" i="1" s="1"/>
  <c r="JO68" i="1" a="1"/>
  <c r="JO68" i="1" s="1"/>
  <c r="JO69" i="1" a="1"/>
  <c r="JO69" i="1" s="1"/>
  <c r="JO70" i="1" a="1"/>
  <c r="JO70" i="1" s="1"/>
  <c r="JO71" i="1" a="1"/>
  <c r="JO71" i="1" s="1"/>
  <c r="JO72" i="1" a="1"/>
  <c r="JO72" i="1" s="1"/>
  <c r="JO73" i="1" a="1"/>
  <c r="JO73" i="1" s="1"/>
  <c r="JO74" i="1" a="1"/>
  <c r="JO74" i="1" s="1"/>
  <c r="JO75" i="1" a="1"/>
  <c r="JO75" i="1" s="1"/>
  <c r="JO76" i="1" a="1"/>
  <c r="JO76" i="1" s="1"/>
  <c r="ZE66" i="1" a="1"/>
  <c r="ZE66" i="1" s="1"/>
  <c r="ZE67" i="1" a="1"/>
  <c r="ZE67" i="1" s="1"/>
  <c r="ZE68" i="1" a="1"/>
  <c r="ZE68" i="1" s="1"/>
  <c r="ZE69" i="1" a="1"/>
  <c r="ZE69" i="1" s="1"/>
  <c r="ZE70" i="1" a="1"/>
  <c r="ZE70" i="1" s="1"/>
  <c r="ZE71" i="1" a="1"/>
  <c r="ZE71" i="1" s="1"/>
  <c r="ZE72" i="1" a="1"/>
  <c r="ZE72" i="1" s="1"/>
  <c r="ZE73" i="1" a="1"/>
  <c r="ZE73" i="1" s="1"/>
  <c r="ZE74" i="1" a="1"/>
  <c r="ZE74" i="1" s="1"/>
  <c r="ZE75" i="1" a="1"/>
  <c r="ZE75" i="1" s="1"/>
  <c r="ZE76" i="1" a="1"/>
  <c r="ZE76" i="1" s="1"/>
  <c r="YW30" i="1" a="1"/>
  <c r="YW30" i="1" s="1"/>
  <c r="YW45" i="1" a="1"/>
  <c r="YW45" i="1" s="1"/>
  <c r="YW24" i="1" a="1"/>
  <c r="YW24" i="1" s="1"/>
  <c r="YW27" i="1" a="1"/>
  <c r="YW27" i="1" s="1"/>
  <c r="YW28" i="1" a="1"/>
  <c r="YW28" i="1" s="1"/>
  <c r="YW41" i="1" a="1"/>
  <c r="YW41" i="1" s="1"/>
  <c r="YW39" i="1" a="1"/>
  <c r="YW39" i="1" s="1"/>
  <c r="YW38" i="1" a="1"/>
  <c r="YW38" i="1" s="1"/>
  <c r="YW31" i="1" a="1"/>
  <c r="YW31" i="1" s="1"/>
  <c r="YW33" i="1" a="1"/>
  <c r="YW33" i="1" s="1"/>
  <c r="YW26" i="1" a="1"/>
  <c r="YW26" i="1" s="1"/>
  <c r="YW47" i="1" a="1"/>
  <c r="YW47" i="1" s="1"/>
  <c r="YW32" i="1" a="1"/>
  <c r="YW32" i="1" s="1"/>
  <c r="YW29" i="1" a="1"/>
  <c r="YW29" i="1" s="1"/>
  <c r="YW40" i="1" a="1"/>
  <c r="YW40" i="1" s="1"/>
  <c r="YW34" i="1" a="1"/>
  <c r="YW34" i="1" s="1"/>
  <c r="YW44" i="1" a="1"/>
  <c r="YW44" i="1" s="1"/>
  <c r="YW46" i="1" a="1"/>
  <c r="YW46" i="1" s="1"/>
  <c r="YW35" i="1" a="1"/>
  <c r="YW35" i="1" s="1"/>
  <c r="YW25" i="1" a="1"/>
  <c r="YW25" i="1" s="1"/>
  <c r="ZF39" i="1" a="1"/>
  <c r="ZF39" i="1" s="1"/>
  <c r="ZF34" i="1" a="1"/>
  <c r="ZF34" i="1" s="1"/>
  <c r="ZF27" i="1" a="1"/>
  <c r="ZF27" i="1" s="1"/>
  <c r="ZF40" i="1" a="1"/>
  <c r="ZF40" i="1" s="1"/>
  <c r="ZF46" i="1" a="1"/>
  <c r="ZF46" i="1" s="1"/>
  <c r="ZF26" i="1" a="1"/>
  <c r="ZF26" i="1" s="1"/>
  <c r="ZF45" i="1" a="1"/>
  <c r="ZF45" i="1" s="1"/>
  <c r="ZF30" i="1" a="1"/>
  <c r="ZF30" i="1" s="1"/>
  <c r="ZF44" i="1" a="1"/>
  <c r="ZF44" i="1" s="1"/>
  <c r="ZF24" i="1" a="1"/>
  <c r="ZF24" i="1" s="1"/>
  <c r="ZF35" i="1" a="1"/>
  <c r="ZF35" i="1" s="1"/>
  <c r="ZF32" i="1" a="1"/>
  <c r="ZF32" i="1" s="1"/>
  <c r="ZF25" i="1" a="1"/>
  <c r="ZF25" i="1" s="1"/>
  <c r="ZF31" i="1" a="1"/>
  <c r="ZF31" i="1" s="1"/>
  <c r="ZF41" i="1" a="1"/>
  <c r="ZF41" i="1" s="1"/>
  <c r="ZF38" i="1" a="1"/>
  <c r="ZF38" i="1" s="1"/>
  <c r="ZF33" i="1" a="1"/>
  <c r="ZF33" i="1" s="1"/>
  <c r="ZF29" i="1" a="1"/>
  <c r="ZF29" i="1" s="1"/>
  <c r="ZF47" i="1" a="1"/>
  <c r="ZF47" i="1" s="1"/>
  <c r="ZF28" i="1" a="1"/>
  <c r="ZF28" i="1" s="1"/>
  <c r="EA26" i="1" a="1"/>
  <c r="EA26" i="1" s="1"/>
  <c r="EA41" i="1" a="1"/>
  <c r="EA41" i="1" s="1"/>
  <c r="EA32" i="1" a="1"/>
  <c r="EA32" i="1" s="1"/>
  <c r="EA28" i="1" a="1"/>
  <c r="EA28" i="1" s="1"/>
  <c r="EA39" i="1" a="1"/>
  <c r="EA39" i="1" s="1"/>
  <c r="EA45" i="1" a="1"/>
  <c r="EA45" i="1" s="1"/>
  <c r="EA27" i="1" a="1"/>
  <c r="EA27" i="1" s="1"/>
  <c r="EA33" i="1" a="1"/>
  <c r="EA33" i="1" s="1"/>
  <c r="EA38" i="1" a="1"/>
  <c r="EA38" i="1" s="1"/>
  <c r="EA34" i="1" a="1"/>
  <c r="EA34" i="1" s="1"/>
  <c r="EA25" i="1" a="1"/>
  <c r="EA25" i="1" s="1"/>
  <c r="EA47" i="1" a="1"/>
  <c r="EA47" i="1" s="1"/>
  <c r="EA31" i="1" a="1"/>
  <c r="EA31" i="1" s="1"/>
  <c r="EA30" i="1" a="1"/>
  <c r="EA30" i="1" s="1"/>
  <c r="EA40" i="1" a="1"/>
  <c r="EA40" i="1" s="1"/>
  <c r="EA29" i="1" a="1"/>
  <c r="EA29" i="1" s="1"/>
  <c r="EA44" i="1" a="1"/>
  <c r="EA44" i="1" s="1"/>
  <c r="EA35" i="1" a="1"/>
  <c r="EA35" i="1" s="1"/>
  <c r="EA46" i="1" a="1"/>
  <c r="EA46" i="1" s="1"/>
  <c r="EA24" i="1" a="1"/>
  <c r="EA24" i="1" s="1"/>
  <c r="BS46" i="1" a="1"/>
  <c r="BS46" i="1" s="1"/>
  <c r="BS38" i="1" a="1"/>
  <c r="BS38" i="1" s="1"/>
  <c r="BS26" i="1" a="1"/>
  <c r="BS26" i="1" s="1"/>
  <c r="BS30" i="1" a="1"/>
  <c r="BS30" i="1" s="1"/>
  <c r="BS41" i="1" a="1"/>
  <c r="BS41" i="1" s="1"/>
  <c r="BS33" i="1" a="1"/>
  <c r="BS33" i="1" s="1"/>
  <c r="BS40" i="1" a="1"/>
  <c r="BS40" i="1" s="1"/>
  <c r="BS35" i="1" a="1"/>
  <c r="BS35" i="1" s="1"/>
  <c r="BS24" i="1" a="1"/>
  <c r="BS24" i="1" s="1"/>
  <c r="BS27" i="1" a="1"/>
  <c r="BS27" i="1" s="1"/>
  <c r="BS28" i="1" a="1"/>
  <c r="BS28" i="1" s="1"/>
  <c r="BS32" i="1" a="1"/>
  <c r="BS32" i="1" s="1"/>
  <c r="BS45" i="1" a="1"/>
  <c r="BS45" i="1" s="1"/>
  <c r="BS29" i="1" a="1"/>
  <c r="BS29" i="1" s="1"/>
  <c r="BS25" i="1" a="1"/>
  <c r="BS25" i="1" s="1"/>
  <c r="BS47" i="1" a="1"/>
  <c r="BS47" i="1" s="1"/>
  <c r="BS34" i="1" a="1"/>
  <c r="BS34" i="1" s="1"/>
  <c r="BS44" i="1" a="1"/>
  <c r="BS44" i="1" s="1"/>
  <c r="BS39" i="1" a="1"/>
  <c r="BS39" i="1" s="1"/>
  <c r="BS31" i="1" a="1"/>
  <c r="BS31" i="1" s="1"/>
  <c r="JG38" i="1" a="1"/>
  <c r="JG38" i="1" s="1"/>
  <c r="JG33" i="1" a="1"/>
  <c r="JG33" i="1" s="1"/>
  <c r="JG30" i="1" a="1"/>
  <c r="JG30" i="1" s="1"/>
  <c r="JG27" i="1" a="1"/>
  <c r="JG27" i="1" s="1"/>
  <c r="JG41" i="1" a="1"/>
  <c r="JG41" i="1" s="1"/>
  <c r="JG24" i="1" a="1"/>
  <c r="JG24" i="1" s="1"/>
  <c r="JG25" i="1" a="1"/>
  <c r="JG25" i="1" s="1"/>
  <c r="JG39" i="1" a="1"/>
  <c r="JG39" i="1" s="1"/>
  <c r="JG32" i="1" a="1"/>
  <c r="JG32" i="1" s="1"/>
  <c r="JG28" i="1" a="1"/>
  <c r="JG28" i="1" s="1"/>
  <c r="JG31" i="1" a="1"/>
  <c r="JG31" i="1" s="1"/>
  <c r="JG34" i="1" a="1"/>
  <c r="JG34" i="1" s="1"/>
  <c r="JG35" i="1" a="1"/>
  <c r="JG35" i="1" s="1"/>
  <c r="JG47" i="1" a="1"/>
  <c r="JG47" i="1" s="1"/>
  <c r="JG40" i="1" a="1"/>
  <c r="JG40" i="1" s="1"/>
  <c r="JG29" i="1" a="1"/>
  <c r="JG29" i="1" s="1"/>
  <c r="JG26" i="1" a="1"/>
  <c r="JG26" i="1" s="1"/>
  <c r="JG44" i="1" a="1"/>
  <c r="JG44" i="1" s="1"/>
  <c r="LF27" i="1" a="1"/>
  <c r="LF27" i="1" s="1"/>
  <c r="LF39" i="1" a="1"/>
  <c r="LF39" i="1" s="1"/>
  <c r="LF33" i="1" a="1"/>
  <c r="LF33" i="1" s="1"/>
  <c r="LF31" i="1" a="1"/>
  <c r="LF31" i="1" s="1"/>
  <c r="LF28" i="1" a="1"/>
  <c r="LF28" i="1" s="1"/>
  <c r="LF34" i="1" a="1"/>
  <c r="LF34" i="1" s="1"/>
  <c r="LF32" i="1" a="1"/>
  <c r="LF32" i="1" s="1"/>
  <c r="LF25" i="1" a="1"/>
  <c r="LF25" i="1" s="1"/>
  <c r="LF41" i="1" a="1"/>
  <c r="LF41" i="1" s="1"/>
  <c r="LF35" i="1" a="1"/>
  <c r="LF35" i="1" s="1"/>
  <c r="LF44" i="1" a="1"/>
  <c r="LF44" i="1" s="1"/>
  <c r="LF26" i="1" a="1"/>
  <c r="LF26" i="1" s="1"/>
  <c r="LF45" i="1" a="1"/>
  <c r="LF45" i="1" s="1"/>
  <c r="LF47" i="1" a="1"/>
  <c r="LF47" i="1" s="1"/>
  <c r="LF29" i="1" a="1"/>
  <c r="LF29" i="1" s="1"/>
  <c r="LF46" i="1" a="1"/>
  <c r="LF46" i="1" s="1"/>
  <c r="LF30" i="1" a="1"/>
  <c r="LF30" i="1" s="1"/>
  <c r="LF38" i="1" a="1"/>
  <c r="LF38" i="1" s="1"/>
  <c r="LF40" i="1" a="1"/>
  <c r="LF40" i="1" s="1"/>
  <c r="LF24" i="1" a="1"/>
  <c r="LF24" i="1" s="1"/>
  <c r="DE66" i="1" a="1"/>
  <c r="DE66" i="1" s="1"/>
  <c r="DE67" i="1" a="1"/>
  <c r="DE67" i="1" s="1"/>
  <c r="DE68" i="1" a="1"/>
  <c r="DE68" i="1" s="1"/>
  <c r="DE69" i="1" a="1"/>
  <c r="DE69" i="1" s="1"/>
  <c r="DE70" i="1" a="1"/>
  <c r="DE70" i="1" s="1"/>
  <c r="DE71" i="1" a="1"/>
  <c r="DE71" i="1" s="1"/>
  <c r="DE72" i="1" a="1"/>
  <c r="DE72" i="1" s="1"/>
  <c r="DE73" i="1" a="1"/>
  <c r="DE73" i="1" s="1"/>
  <c r="DE74" i="1" a="1"/>
  <c r="DE74" i="1" s="1"/>
  <c r="DE75" i="1" a="1"/>
  <c r="DE75" i="1" s="1"/>
  <c r="DE76" i="1" a="1"/>
  <c r="DE76" i="1" s="1"/>
  <c r="KE66" i="1" a="1"/>
  <c r="KE66" i="1" s="1"/>
  <c r="KE67" i="1" a="1"/>
  <c r="KE67" i="1" s="1"/>
  <c r="KE68" i="1" a="1"/>
  <c r="KE68" i="1" s="1"/>
  <c r="KE69" i="1" a="1"/>
  <c r="KE69" i="1" s="1"/>
  <c r="KE70" i="1" a="1"/>
  <c r="KE70" i="1" s="1"/>
  <c r="KE71" i="1" a="1"/>
  <c r="KE71" i="1" s="1"/>
  <c r="KE72" i="1" a="1"/>
  <c r="KE72" i="1" s="1"/>
  <c r="KE73" i="1" a="1"/>
  <c r="KE73" i="1" s="1"/>
  <c r="KE74" i="1" a="1"/>
  <c r="KE74" i="1" s="1"/>
  <c r="KE75" i="1" a="1"/>
  <c r="KE75" i="1" s="1"/>
  <c r="KE76" i="1" a="1"/>
  <c r="KE76" i="1" s="1"/>
  <c r="JL66" i="1" a="1"/>
  <c r="JL66" i="1" s="1"/>
  <c r="JL67" i="1" a="1"/>
  <c r="JL67" i="1" s="1"/>
  <c r="JL68" i="1" a="1"/>
  <c r="JL68" i="1" s="1"/>
  <c r="JL69" i="1" a="1"/>
  <c r="JL69" i="1" s="1"/>
  <c r="JL70" i="1" a="1"/>
  <c r="JL70" i="1" s="1"/>
  <c r="JL71" i="1" a="1"/>
  <c r="JL71" i="1" s="1"/>
  <c r="JL72" i="1" a="1"/>
  <c r="JL72" i="1" s="1"/>
  <c r="JL73" i="1" a="1"/>
  <c r="JL73" i="1" s="1"/>
  <c r="JL74" i="1" a="1"/>
  <c r="JL74" i="1" s="1"/>
  <c r="JL75" i="1" a="1"/>
  <c r="JL75" i="1" s="1"/>
  <c r="JL76" i="1" a="1"/>
  <c r="JL76" i="1" s="1"/>
  <c r="ZT66" i="1" a="1"/>
  <c r="ZT66" i="1" s="1"/>
  <c r="ZT67" i="1" a="1"/>
  <c r="ZT67" i="1" s="1"/>
  <c r="ZT68" i="1" a="1"/>
  <c r="ZT68" i="1" s="1"/>
  <c r="ZT69" i="1" a="1"/>
  <c r="ZT69" i="1" s="1"/>
  <c r="ZT70" i="1" a="1"/>
  <c r="ZT70" i="1" s="1"/>
  <c r="ZT71" i="1" a="1"/>
  <c r="ZT71" i="1" s="1"/>
  <c r="ZT72" i="1" a="1"/>
  <c r="ZT72" i="1" s="1"/>
  <c r="ZT73" i="1" a="1"/>
  <c r="ZT73" i="1" s="1"/>
  <c r="ZT74" i="1" a="1"/>
  <c r="ZT74" i="1" s="1"/>
  <c r="ZT75" i="1" a="1"/>
  <c r="ZT75" i="1" s="1"/>
  <c r="ZT76" i="1" a="1"/>
  <c r="ZT76" i="1" s="1"/>
  <c r="EK47" i="1" a="1"/>
  <c r="EK47" i="1" s="1"/>
  <c r="EK31" i="1" a="1"/>
  <c r="EK31" i="1" s="1"/>
  <c r="EK32" i="1" a="1"/>
  <c r="EK32" i="1" s="1"/>
  <c r="EK34" i="1" a="1"/>
  <c r="EK34" i="1" s="1"/>
  <c r="EK41" i="1" a="1"/>
  <c r="EK41" i="1" s="1"/>
  <c r="EK38" i="1" a="1"/>
  <c r="EK38" i="1" s="1"/>
  <c r="EK33" i="1" a="1"/>
  <c r="EK33" i="1" s="1"/>
  <c r="EK25" i="1" a="1"/>
  <c r="EK25" i="1" s="1"/>
  <c r="EK26" i="1" a="1"/>
  <c r="EK26" i="1" s="1"/>
  <c r="EK46" i="1" a="1"/>
  <c r="EK46" i="1" s="1"/>
  <c r="EK39" i="1" a="1"/>
  <c r="EK39" i="1" s="1"/>
  <c r="EK28" i="1" a="1"/>
  <c r="EK28" i="1" s="1"/>
  <c r="EK40" i="1" a="1"/>
  <c r="EK40" i="1" s="1"/>
  <c r="EK44" i="1" a="1"/>
  <c r="EK44" i="1" s="1"/>
  <c r="EK30" i="1" a="1"/>
  <c r="EK30" i="1" s="1"/>
  <c r="EK35" i="1" a="1"/>
  <c r="EK35" i="1" s="1"/>
  <c r="EK29" i="1" a="1"/>
  <c r="EK29" i="1" s="1"/>
  <c r="EK27" i="1" a="1"/>
  <c r="EK27" i="1" s="1"/>
  <c r="EK24" i="1" a="1"/>
  <c r="EK24" i="1" s="1"/>
  <c r="EK45" i="1" a="1"/>
  <c r="EK45" i="1" s="1"/>
  <c r="AR26" i="1" a="1"/>
  <c r="AR26" i="1" s="1"/>
  <c r="AR35" i="1" a="1"/>
  <c r="AR35" i="1" s="1"/>
  <c r="AR24" i="1" a="1"/>
  <c r="AR24" i="1" s="1"/>
  <c r="AR47" i="1" a="1"/>
  <c r="AR47" i="1" s="1"/>
  <c r="AR30" i="1" a="1"/>
  <c r="AR30" i="1" s="1"/>
  <c r="AR28" i="1" a="1"/>
  <c r="AR28" i="1" s="1"/>
  <c r="AR41" i="1" a="1"/>
  <c r="AR41" i="1" s="1"/>
  <c r="AR39" i="1" a="1"/>
  <c r="AR39" i="1" s="1"/>
  <c r="AR32" i="1" a="1"/>
  <c r="AR32" i="1" s="1"/>
  <c r="AR33" i="1" a="1"/>
  <c r="AR33" i="1" s="1"/>
  <c r="AR29" i="1" a="1"/>
  <c r="AR29" i="1" s="1"/>
  <c r="AR31" i="1" a="1"/>
  <c r="AR31" i="1" s="1"/>
  <c r="AR34" i="1" a="1"/>
  <c r="AR34" i="1" s="1"/>
  <c r="AR45" i="1" a="1"/>
  <c r="AR45" i="1" s="1"/>
  <c r="AR46" i="1" a="1"/>
  <c r="AR46" i="1" s="1"/>
  <c r="AR25" i="1" a="1"/>
  <c r="AR25" i="1" s="1"/>
  <c r="AR40" i="1" a="1"/>
  <c r="AR40" i="1" s="1"/>
  <c r="AR27" i="1" a="1"/>
  <c r="AR27" i="1" s="1"/>
  <c r="AR38" i="1" a="1"/>
  <c r="AR38" i="1" s="1"/>
  <c r="AR44" i="1" a="1"/>
  <c r="AR44" i="1" s="1"/>
  <c r="KE38" i="1" a="1"/>
  <c r="KE38" i="1" s="1"/>
  <c r="KE26" i="1" a="1"/>
  <c r="KE26" i="1" s="1"/>
  <c r="KE33" i="1" a="1"/>
  <c r="KE33" i="1" s="1"/>
  <c r="KE31" i="1" a="1"/>
  <c r="KE31" i="1" s="1"/>
  <c r="KE27" i="1" a="1"/>
  <c r="KE27" i="1" s="1"/>
  <c r="KE25" i="1" a="1"/>
  <c r="KE25" i="1" s="1"/>
  <c r="KE39" i="1" a="1"/>
  <c r="KE39" i="1" s="1"/>
  <c r="KE47" i="1" a="1"/>
  <c r="KE47" i="1" s="1"/>
  <c r="KE34" i="1" a="1"/>
  <c r="KE34" i="1" s="1"/>
  <c r="KE40" i="1" a="1"/>
  <c r="KE40" i="1" s="1"/>
  <c r="KE29" i="1" a="1"/>
  <c r="KE29" i="1" s="1"/>
  <c r="KE24" i="1" a="1"/>
  <c r="KE24" i="1" s="1"/>
  <c r="KE28" i="1" a="1"/>
  <c r="KE28" i="1" s="1"/>
  <c r="KE41" i="1" a="1"/>
  <c r="KE41" i="1" s="1"/>
  <c r="KE44" i="1" a="1"/>
  <c r="KE44" i="1" s="1"/>
  <c r="KE35" i="1" a="1"/>
  <c r="KE35" i="1" s="1"/>
  <c r="KE32" i="1" a="1"/>
  <c r="KE32" i="1" s="1"/>
  <c r="KE30" i="1" a="1"/>
  <c r="KE30" i="1" s="1"/>
  <c r="GG46" i="1" a="1"/>
  <c r="GG46" i="1" s="1"/>
  <c r="GG45" i="1" a="1"/>
  <c r="GG45" i="1" s="1"/>
  <c r="GG47" i="1" a="1"/>
  <c r="GG47" i="1" s="1"/>
  <c r="GG44" i="1" a="1"/>
  <c r="GG44" i="1" s="1"/>
  <c r="GG26" i="1" a="1"/>
  <c r="GG26" i="1" s="1"/>
  <c r="GG35" i="1" a="1"/>
  <c r="GG35" i="1" s="1"/>
  <c r="GG30" i="1" a="1"/>
  <c r="GG30" i="1" s="1"/>
  <c r="GG33" i="1" a="1"/>
  <c r="GG33" i="1" s="1"/>
  <c r="GG24" i="1" a="1"/>
  <c r="GG24" i="1" s="1"/>
  <c r="GG28" i="1" a="1"/>
  <c r="GG28" i="1" s="1"/>
  <c r="GG31" i="1" a="1"/>
  <c r="GG31" i="1" s="1"/>
  <c r="GG25" i="1" a="1"/>
  <c r="GG25" i="1" s="1"/>
  <c r="GG41" i="1" a="1"/>
  <c r="GG41" i="1" s="1"/>
  <c r="GG32" i="1" a="1"/>
  <c r="GG32" i="1" s="1"/>
  <c r="GG34" i="1" a="1"/>
  <c r="GG34" i="1" s="1"/>
  <c r="GG27" i="1" a="1"/>
  <c r="GG27" i="1" s="1"/>
  <c r="GG40" i="1" a="1"/>
  <c r="GG40" i="1" s="1"/>
  <c r="GG29" i="1" a="1"/>
  <c r="GG29" i="1" s="1"/>
  <c r="GG38" i="1" a="1"/>
  <c r="GG38" i="1" s="1"/>
  <c r="GG39" i="1" a="1"/>
  <c r="GG39" i="1" s="1"/>
  <c r="KR26" i="1" a="1"/>
  <c r="KR26" i="1" s="1"/>
  <c r="KR28" i="1" a="1"/>
  <c r="KR28" i="1" s="1"/>
  <c r="KR40" i="1" a="1"/>
  <c r="KR40" i="1" s="1"/>
  <c r="KR25" i="1" a="1"/>
  <c r="KR25" i="1" s="1"/>
  <c r="KR38" i="1" a="1"/>
  <c r="KR38" i="1" s="1"/>
  <c r="KR35" i="1" a="1"/>
  <c r="KR35" i="1" s="1"/>
  <c r="KR39" i="1" a="1"/>
  <c r="KR39" i="1" s="1"/>
  <c r="KR45" i="1" a="1"/>
  <c r="KR45" i="1" s="1"/>
  <c r="KR29" i="1" a="1"/>
  <c r="KR29" i="1" s="1"/>
  <c r="KR34" i="1" a="1"/>
  <c r="KR34" i="1" s="1"/>
  <c r="KR27" i="1" a="1"/>
  <c r="KR27" i="1" s="1"/>
  <c r="KR32" i="1" a="1"/>
  <c r="KR32" i="1" s="1"/>
  <c r="KR47" i="1" a="1"/>
  <c r="KR47" i="1" s="1"/>
  <c r="KR30" i="1" a="1"/>
  <c r="KR30" i="1" s="1"/>
  <c r="KR44" i="1" a="1"/>
  <c r="KR44" i="1" s="1"/>
  <c r="KR46" i="1" a="1"/>
  <c r="KR46" i="1" s="1"/>
  <c r="KR41" i="1" a="1"/>
  <c r="KR41" i="1" s="1"/>
  <c r="KR31" i="1" a="1"/>
  <c r="KR31" i="1" s="1"/>
  <c r="KR33" i="1" a="1"/>
  <c r="KR33" i="1" s="1"/>
  <c r="KR24" i="1" a="1"/>
  <c r="KR24" i="1" s="1"/>
  <c r="YQ41" i="1" a="1"/>
  <c r="YQ41" i="1" s="1"/>
  <c r="YQ25" i="1" a="1"/>
  <c r="YQ25" i="1" s="1"/>
  <c r="YQ31" i="1" a="1"/>
  <c r="YQ31" i="1" s="1"/>
  <c r="YQ32" i="1" a="1"/>
  <c r="YQ32" i="1" s="1"/>
  <c r="YQ38" i="1" a="1"/>
  <c r="YQ38" i="1" s="1"/>
  <c r="YQ46" i="1" a="1"/>
  <c r="YQ46" i="1" s="1"/>
  <c r="YQ39" i="1" a="1"/>
  <c r="YQ39" i="1" s="1"/>
  <c r="YQ45" i="1" a="1"/>
  <c r="YQ45" i="1" s="1"/>
  <c r="YQ26" i="1" a="1"/>
  <c r="YQ26" i="1" s="1"/>
  <c r="YQ40" i="1" a="1"/>
  <c r="YQ40" i="1" s="1"/>
  <c r="YQ33" i="1" a="1"/>
  <c r="YQ33" i="1" s="1"/>
  <c r="YQ47" i="1" a="1"/>
  <c r="YQ47" i="1" s="1"/>
  <c r="YQ34" i="1" a="1"/>
  <c r="YQ34" i="1" s="1"/>
  <c r="YQ24" i="1" a="1"/>
  <c r="YQ24" i="1" s="1"/>
  <c r="YQ29" i="1" a="1"/>
  <c r="YQ29" i="1" s="1"/>
  <c r="YQ44" i="1" a="1"/>
  <c r="YQ44" i="1" s="1"/>
  <c r="YQ27" i="1" a="1"/>
  <c r="YQ27" i="1" s="1"/>
  <c r="YQ35" i="1" a="1"/>
  <c r="YQ35" i="1" s="1"/>
  <c r="YQ28" i="1" a="1"/>
  <c r="YQ28" i="1" s="1"/>
  <c r="YQ30" i="1" a="1"/>
  <c r="YQ30" i="1" s="1"/>
  <c r="LL66" i="1" a="1"/>
  <c r="LL66" i="1" s="1"/>
  <c r="LL67" i="1" a="1"/>
  <c r="LL67" i="1" s="1"/>
  <c r="LL68" i="1" a="1"/>
  <c r="LL68" i="1" s="1"/>
  <c r="LL69" i="1" a="1"/>
  <c r="LL69" i="1" s="1"/>
  <c r="LL70" i="1" a="1"/>
  <c r="LL70" i="1" s="1"/>
  <c r="LL71" i="1" a="1"/>
  <c r="LL71" i="1" s="1"/>
  <c r="LL72" i="1" a="1"/>
  <c r="LL72" i="1" s="1"/>
  <c r="LL73" i="1" a="1"/>
  <c r="LL73" i="1" s="1"/>
  <c r="LL74" i="1" a="1"/>
  <c r="LL74" i="1" s="1"/>
  <c r="LL75" i="1" a="1"/>
  <c r="LL75" i="1" s="1"/>
  <c r="LL76" i="1" a="1"/>
  <c r="LL76" i="1" s="1"/>
  <c r="ZJ66" i="1" a="1"/>
  <c r="ZJ66" i="1" s="1"/>
  <c r="ZJ67" i="1" a="1"/>
  <c r="ZJ67" i="1" s="1"/>
  <c r="ZJ68" i="1" a="1"/>
  <c r="ZJ68" i="1" s="1"/>
  <c r="ZJ69" i="1" a="1"/>
  <c r="ZJ69" i="1" s="1"/>
  <c r="ZJ70" i="1" a="1"/>
  <c r="ZJ70" i="1" s="1"/>
  <c r="ZJ71" i="1" a="1"/>
  <c r="ZJ71" i="1" s="1"/>
  <c r="ZJ72" i="1" a="1"/>
  <c r="ZJ72" i="1" s="1"/>
  <c r="ZJ73" i="1" a="1"/>
  <c r="ZJ73" i="1" s="1"/>
  <c r="ZJ74" i="1" a="1"/>
  <c r="ZJ74" i="1" s="1"/>
  <c r="ZJ75" i="1" a="1"/>
  <c r="ZJ75" i="1" s="1"/>
  <c r="ZJ76" i="1" a="1"/>
  <c r="ZJ76" i="1" s="1"/>
  <c r="LJ66" i="1" a="1"/>
  <c r="LJ66" i="1" s="1"/>
  <c r="LJ67" i="1" a="1"/>
  <c r="LJ67" i="1" s="1"/>
  <c r="LJ68" i="1" a="1"/>
  <c r="LJ68" i="1" s="1"/>
  <c r="LJ69" i="1" a="1"/>
  <c r="LJ69" i="1" s="1"/>
  <c r="LJ70" i="1" a="1"/>
  <c r="LJ70" i="1" s="1"/>
  <c r="LJ71" i="1" a="1"/>
  <c r="LJ71" i="1" s="1"/>
  <c r="LJ72" i="1" a="1"/>
  <c r="LJ72" i="1" s="1"/>
  <c r="LJ73" i="1" a="1"/>
  <c r="LJ73" i="1" s="1"/>
  <c r="LJ74" i="1" a="1"/>
  <c r="LJ74" i="1" s="1"/>
  <c r="LJ75" i="1" a="1"/>
  <c r="LJ75" i="1" s="1"/>
  <c r="LJ76" i="1" a="1"/>
  <c r="LJ76" i="1" s="1"/>
  <c r="AAE66" i="1" a="1"/>
  <c r="AAE66" i="1" s="1"/>
  <c r="AAE67" i="1" a="1"/>
  <c r="AAE67" i="1" s="1"/>
  <c r="AAE68" i="1" a="1"/>
  <c r="AAE68" i="1" s="1"/>
  <c r="AAE69" i="1" a="1"/>
  <c r="AAE69" i="1" s="1"/>
  <c r="AAE70" i="1" a="1"/>
  <c r="AAE70" i="1" s="1"/>
  <c r="AAE71" i="1" a="1"/>
  <c r="AAE71" i="1" s="1"/>
  <c r="AAE72" i="1" a="1"/>
  <c r="AAE72" i="1" s="1"/>
  <c r="AAE73" i="1" a="1"/>
  <c r="AAE73" i="1" s="1"/>
  <c r="AAE74" i="1" a="1"/>
  <c r="AAE74" i="1" s="1"/>
  <c r="AAE75" i="1" a="1"/>
  <c r="AAE75" i="1" s="1"/>
  <c r="AAE76" i="1" a="1"/>
  <c r="AAE76" i="1" s="1"/>
  <c r="JU66" i="1" a="1"/>
  <c r="JU66" i="1" s="1"/>
  <c r="JU67" i="1" a="1"/>
  <c r="JU67" i="1" s="1"/>
  <c r="JU68" i="1" a="1"/>
  <c r="JU68" i="1" s="1"/>
  <c r="JU69" i="1" a="1"/>
  <c r="JU69" i="1" s="1"/>
  <c r="JU70" i="1" a="1"/>
  <c r="JU70" i="1" s="1"/>
  <c r="JU71" i="1" a="1"/>
  <c r="JU71" i="1" s="1"/>
  <c r="JU72" i="1" a="1"/>
  <c r="JU72" i="1" s="1"/>
  <c r="JU73" i="1" a="1"/>
  <c r="JU73" i="1" s="1"/>
  <c r="JU74" i="1" a="1"/>
  <c r="JU74" i="1" s="1"/>
  <c r="JU75" i="1" a="1"/>
  <c r="JU75" i="1" s="1"/>
  <c r="JU76" i="1" a="1"/>
  <c r="JU76" i="1" s="1"/>
  <c r="AAZ47" i="1" a="1"/>
  <c r="AAZ47" i="1" s="1"/>
  <c r="AAZ34" i="1" a="1"/>
  <c r="AAZ34" i="1" s="1"/>
  <c r="AAZ31" i="1" a="1"/>
  <c r="AAZ31" i="1" s="1"/>
  <c r="AAZ27" i="1" a="1"/>
  <c r="AAZ27" i="1" s="1"/>
  <c r="AAZ39" i="1" a="1"/>
  <c r="AAZ39" i="1" s="1"/>
  <c r="AAZ26" i="1" a="1"/>
  <c r="AAZ26" i="1" s="1"/>
  <c r="AAZ24" i="1" a="1"/>
  <c r="AAZ24" i="1" s="1"/>
  <c r="AAZ46" i="1" a="1"/>
  <c r="AAZ46" i="1" s="1"/>
  <c r="AAZ45" i="1" a="1"/>
  <c r="AAZ45" i="1" s="1"/>
  <c r="AAZ28" i="1" a="1"/>
  <c r="AAZ28" i="1" s="1"/>
  <c r="AAZ32" i="1" a="1"/>
  <c r="AAZ32" i="1" s="1"/>
  <c r="AAZ44" i="1" a="1"/>
  <c r="AAZ44" i="1" s="1"/>
  <c r="AAZ41" i="1" a="1"/>
  <c r="AAZ41" i="1" s="1"/>
  <c r="AAZ38" i="1" a="1"/>
  <c r="AAZ38" i="1" s="1"/>
  <c r="AAZ40" i="1" a="1"/>
  <c r="AAZ40" i="1" s="1"/>
  <c r="AAZ35" i="1" a="1"/>
  <c r="AAZ35" i="1" s="1"/>
  <c r="AAZ33" i="1" a="1"/>
  <c r="AAZ33" i="1" s="1"/>
  <c r="AAZ29" i="1" a="1"/>
  <c r="AAZ29" i="1" s="1"/>
  <c r="AAZ30" i="1" a="1"/>
  <c r="AAZ30" i="1" s="1"/>
  <c r="AAZ25" i="1" a="1"/>
  <c r="AAZ25" i="1" s="1"/>
  <c r="DO44" i="1" a="1"/>
  <c r="DO44" i="1" s="1"/>
  <c r="DO33" i="1" a="1"/>
  <c r="DO33" i="1" s="1"/>
  <c r="DO46" i="1" a="1"/>
  <c r="DO46" i="1" s="1"/>
  <c r="DO25" i="1" a="1"/>
  <c r="DO25" i="1" s="1"/>
  <c r="DO31" i="1" a="1"/>
  <c r="DO31" i="1" s="1"/>
  <c r="DO41" i="1" a="1"/>
  <c r="DO41" i="1" s="1"/>
  <c r="DO45" i="1" a="1"/>
  <c r="DO45" i="1" s="1"/>
  <c r="DO30" i="1" a="1"/>
  <c r="DO30" i="1" s="1"/>
  <c r="DO39" i="1" a="1"/>
  <c r="DO39" i="1" s="1"/>
  <c r="DO32" i="1" a="1"/>
  <c r="DO32" i="1" s="1"/>
  <c r="DO26" i="1" a="1"/>
  <c r="DO26" i="1" s="1"/>
  <c r="DO29" i="1" a="1"/>
  <c r="DO29" i="1" s="1"/>
  <c r="DO24" i="1" a="1"/>
  <c r="DO24" i="1" s="1"/>
  <c r="DO40" i="1" a="1"/>
  <c r="DO40" i="1" s="1"/>
  <c r="DO35" i="1" a="1"/>
  <c r="DO35" i="1" s="1"/>
  <c r="DO47" i="1" a="1"/>
  <c r="DO47" i="1" s="1"/>
  <c r="DO34" i="1" a="1"/>
  <c r="DO34" i="1" s="1"/>
  <c r="DO28" i="1" a="1"/>
  <c r="DO28" i="1" s="1"/>
  <c r="DO27" i="1" a="1"/>
  <c r="DO27" i="1" s="1"/>
  <c r="JO32" i="1" a="1"/>
  <c r="JO32" i="1" s="1"/>
  <c r="JO30" i="1" a="1"/>
  <c r="JO30" i="1" s="1"/>
  <c r="JO26" i="1" a="1"/>
  <c r="JO26" i="1" s="1"/>
  <c r="JO31" i="1" a="1"/>
  <c r="JO31" i="1" s="1"/>
  <c r="JO39" i="1" a="1"/>
  <c r="JO39" i="1" s="1"/>
  <c r="JO33" i="1" a="1"/>
  <c r="JO33" i="1" s="1"/>
  <c r="JO38" i="1" a="1"/>
  <c r="JO38" i="1" s="1"/>
  <c r="JO25" i="1" a="1"/>
  <c r="JO25" i="1" s="1"/>
  <c r="JO40" i="1" a="1"/>
  <c r="JO40" i="1" s="1"/>
  <c r="JO34" i="1" a="1"/>
  <c r="JO34" i="1" s="1"/>
  <c r="JO24" i="1" a="1"/>
  <c r="JO24" i="1" s="1"/>
  <c r="JO28" i="1" a="1"/>
  <c r="JO28" i="1" s="1"/>
  <c r="JO29" i="1" a="1"/>
  <c r="JO29" i="1" s="1"/>
  <c r="JO44" i="1" a="1"/>
  <c r="JO44" i="1" s="1"/>
  <c r="JO35" i="1" a="1"/>
  <c r="JO35" i="1" s="1"/>
  <c r="JO41" i="1" a="1"/>
  <c r="JO41" i="1" s="1"/>
  <c r="JO47" i="1" a="1"/>
  <c r="JO47" i="1" s="1"/>
  <c r="JO27" i="1" a="1"/>
  <c r="JO27" i="1" s="1"/>
  <c r="KN45" i="1" a="1"/>
  <c r="KN45" i="1" s="1"/>
  <c r="KN32" i="1" a="1"/>
  <c r="KN32" i="1" s="1"/>
  <c r="KN33" i="1" a="1"/>
  <c r="KN33" i="1" s="1"/>
  <c r="KN34" i="1" a="1"/>
  <c r="KN34" i="1" s="1"/>
  <c r="KN41" i="1" a="1"/>
  <c r="KN41" i="1" s="1"/>
  <c r="KN39" i="1" a="1"/>
  <c r="KN39" i="1" s="1"/>
  <c r="KN38" i="1" a="1"/>
  <c r="KN38" i="1" s="1"/>
  <c r="KN27" i="1" a="1"/>
  <c r="KN27" i="1" s="1"/>
  <c r="KN31" i="1" a="1"/>
  <c r="KN31" i="1" s="1"/>
  <c r="KN26" i="1" a="1"/>
  <c r="KN26" i="1" s="1"/>
  <c r="KN46" i="1" a="1"/>
  <c r="KN46" i="1" s="1"/>
  <c r="KN35" i="1" a="1"/>
  <c r="KN35" i="1" s="1"/>
  <c r="KN44" i="1" a="1"/>
  <c r="KN44" i="1" s="1"/>
  <c r="KN30" i="1" a="1"/>
  <c r="KN30" i="1" s="1"/>
  <c r="KN47" i="1" a="1"/>
  <c r="KN47" i="1" s="1"/>
  <c r="KN25" i="1" a="1"/>
  <c r="KN25" i="1" s="1"/>
  <c r="KN24" i="1" a="1"/>
  <c r="KN24" i="1" s="1"/>
  <c r="KN28" i="1" a="1"/>
  <c r="KN28" i="1" s="1"/>
  <c r="KN29" i="1" a="1"/>
  <c r="KN29" i="1" s="1"/>
  <c r="KN40" i="1" a="1"/>
  <c r="KN40" i="1" s="1"/>
  <c r="LB25" i="1" a="1"/>
  <c r="LB25" i="1" s="1"/>
  <c r="LB31" i="1" a="1"/>
  <c r="LB31" i="1" s="1"/>
  <c r="LB45" i="1" a="1"/>
  <c r="LB45" i="1" s="1"/>
  <c r="LB26" i="1" a="1"/>
  <c r="LB26" i="1" s="1"/>
  <c r="LB47" i="1" a="1"/>
  <c r="LB47" i="1" s="1"/>
  <c r="LB29" i="1" a="1"/>
  <c r="LB29" i="1" s="1"/>
  <c r="LB27" i="1" a="1"/>
  <c r="LB27" i="1" s="1"/>
  <c r="LB34" i="1" a="1"/>
  <c r="LB34" i="1" s="1"/>
  <c r="LB39" i="1" a="1"/>
  <c r="LB39" i="1" s="1"/>
  <c r="LB24" i="1" a="1"/>
  <c r="LB24" i="1" s="1"/>
  <c r="LB41" i="1" a="1"/>
  <c r="LB41" i="1" s="1"/>
  <c r="LB35" i="1" a="1"/>
  <c r="LB35" i="1" s="1"/>
  <c r="LB44" i="1" a="1"/>
  <c r="LB44" i="1" s="1"/>
  <c r="LB46" i="1" a="1"/>
  <c r="LB46" i="1" s="1"/>
  <c r="LB28" i="1" a="1"/>
  <c r="LB28" i="1" s="1"/>
  <c r="LB32" i="1" a="1"/>
  <c r="LB32" i="1" s="1"/>
  <c r="LB40" i="1" a="1"/>
  <c r="LB40" i="1" s="1"/>
  <c r="LB30" i="1" a="1"/>
  <c r="LB30" i="1" s="1"/>
  <c r="LB33" i="1" a="1"/>
  <c r="LB33" i="1" s="1"/>
  <c r="LB38" i="1" a="1"/>
  <c r="LB38" i="1" s="1"/>
  <c r="AAG38" i="1" a="1"/>
  <c r="AAG38" i="1" s="1"/>
  <c r="AAG30" i="1" a="1"/>
  <c r="AAG30" i="1" s="1"/>
  <c r="AAG47" i="1" a="1"/>
  <c r="AAG47" i="1" s="1"/>
  <c r="AAG40" i="1" a="1"/>
  <c r="AAG40" i="1" s="1"/>
  <c r="AAG25" i="1" a="1"/>
  <c r="AAG25" i="1" s="1"/>
  <c r="AAG26" i="1" a="1"/>
  <c r="AAG26" i="1" s="1"/>
  <c r="AAG28" i="1" a="1"/>
  <c r="AAG28" i="1" s="1"/>
  <c r="AAG24" i="1" a="1"/>
  <c r="AAG24" i="1" s="1"/>
  <c r="AAG29" i="1" a="1"/>
  <c r="AAG29" i="1" s="1"/>
  <c r="AAG45" i="1" a="1"/>
  <c r="AAG45" i="1" s="1"/>
  <c r="AAG35" i="1" a="1"/>
  <c r="AAG35" i="1" s="1"/>
  <c r="AAG39" i="1" a="1"/>
  <c r="AAG39" i="1" s="1"/>
  <c r="AAG32" i="1" a="1"/>
  <c r="AAG32" i="1" s="1"/>
  <c r="AAG34" i="1" a="1"/>
  <c r="AAG34" i="1" s="1"/>
  <c r="AAG31" i="1" a="1"/>
  <c r="AAG31" i="1" s="1"/>
  <c r="AAG41" i="1" a="1"/>
  <c r="AAG41" i="1" s="1"/>
  <c r="AAG27" i="1" a="1"/>
  <c r="AAG27" i="1" s="1"/>
  <c r="AAG44" i="1" a="1"/>
  <c r="AAG44" i="1" s="1"/>
  <c r="AAG46" i="1" a="1"/>
  <c r="AAG46" i="1" s="1"/>
  <c r="AAG33" i="1" a="1"/>
  <c r="AAG33" i="1" s="1"/>
  <c r="JG66" i="1" a="1"/>
  <c r="JG66" i="1" s="1"/>
  <c r="JG67" i="1" a="1"/>
  <c r="JG67" i="1" s="1"/>
  <c r="JG68" i="1" a="1"/>
  <c r="JG68" i="1" s="1"/>
  <c r="JG69" i="1" a="1"/>
  <c r="JG69" i="1" s="1"/>
  <c r="JG70" i="1" a="1"/>
  <c r="JG70" i="1" s="1"/>
  <c r="JG71" i="1" a="1"/>
  <c r="JG71" i="1" s="1"/>
  <c r="JG72" i="1" a="1"/>
  <c r="JG72" i="1" s="1"/>
  <c r="JG73" i="1" a="1"/>
  <c r="JG73" i="1" s="1"/>
  <c r="JG74" i="1" a="1"/>
  <c r="JG74" i="1" s="1"/>
  <c r="JG75" i="1" a="1"/>
  <c r="JG75" i="1" s="1"/>
  <c r="JG76" i="1" a="1"/>
  <c r="JG76" i="1" s="1"/>
  <c r="ZF66" i="1" a="1"/>
  <c r="ZF66" i="1" s="1"/>
  <c r="ZF67" i="1" a="1"/>
  <c r="ZF67" i="1" s="1"/>
  <c r="ZF68" i="1" a="1"/>
  <c r="ZF68" i="1" s="1"/>
  <c r="ZF69" i="1" a="1"/>
  <c r="ZF69" i="1" s="1"/>
  <c r="ZF70" i="1" a="1"/>
  <c r="ZF70" i="1" s="1"/>
  <c r="ZF71" i="1" a="1"/>
  <c r="ZF71" i="1" s="1"/>
  <c r="ZF72" i="1" a="1"/>
  <c r="ZF72" i="1" s="1"/>
  <c r="ZF73" i="1" a="1"/>
  <c r="ZF73" i="1" s="1"/>
  <c r="ZF74" i="1" a="1"/>
  <c r="ZF74" i="1" s="1"/>
  <c r="ZF75" i="1" a="1"/>
  <c r="ZF75" i="1" s="1"/>
  <c r="ZF76" i="1" a="1"/>
  <c r="ZF76" i="1" s="1"/>
  <c r="ZS66" i="1" a="1"/>
  <c r="ZS66" i="1" s="1"/>
  <c r="ZS67" i="1" a="1"/>
  <c r="ZS67" i="1" s="1"/>
  <c r="ZS68" i="1" a="1"/>
  <c r="ZS68" i="1" s="1"/>
  <c r="ZS69" i="1" a="1"/>
  <c r="ZS69" i="1" s="1"/>
  <c r="ZS70" i="1" a="1"/>
  <c r="ZS70" i="1" s="1"/>
  <c r="ZS71" i="1" a="1"/>
  <c r="ZS71" i="1" s="1"/>
  <c r="ZS72" i="1" a="1"/>
  <c r="ZS72" i="1" s="1"/>
  <c r="ZS73" i="1" a="1"/>
  <c r="ZS73" i="1" s="1"/>
  <c r="ZS74" i="1" a="1"/>
  <c r="ZS74" i="1" s="1"/>
  <c r="ZS75" i="1" a="1"/>
  <c r="ZS75" i="1" s="1"/>
  <c r="ZS76" i="1" a="1"/>
  <c r="ZS76" i="1" s="1"/>
  <c r="ZN66" i="1" a="1"/>
  <c r="ZN66" i="1" s="1"/>
  <c r="ZN67" i="1" a="1"/>
  <c r="ZN67" i="1" s="1"/>
  <c r="ZN68" i="1" a="1"/>
  <c r="ZN68" i="1" s="1"/>
  <c r="ZN69" i="1" a="1"/>
  <c r="ZN69" i="1" s="1"/>
  <c r="ZN70" i="1" a="1"/>
  <c r="ZN70" i="1" s="1"/>
  <c r="ZN71" i="1" a="1"/>
  <c r="ZN71" i="1" s="1"/>
  <c r="ZN72" i="1" a="1"/>
  <c r="ZN72" i="1" s="1"/>
  <c r="ZN73" i="1" a="1"/>
  <c r="ZN73" i="1" s="1"/>
  <c r="ZN74" i="1" a="1"/>
  <c r="ZN74" i="1" s="1"/>
  <c r="ZN75" i="1" a="1"/>
  <c r="ZN75" i="1" s="1"/>
  <c r="ZN76" i="1" a="1"/>
  <c r="ZN76" i="1" s="1"/>
  <c r="BK66" i="1" a="1"/>
  <c r="BK66" i="1" s="1"/>
  <c r="BK67" i="1" a="1"/>
  <c r="BK67" i="1" s="1"/>
  <c r="BK68" i="1" a="1"/>
  <c r="BK68" i="1" s="1"/>
  <c r="BK69" i="1" a="1"/>
  <c r="BK69" i="1" s="1"/>
  <c r="BK70" i="1" a="1"/>
  <c r="BK70" i="1" s="1"/>
  <c r="BK71" i="1" a="1"/>
  <c r="BK71" i="1" s="1"/>
  <c r="BK72" i="1" a="1"/>
  <c r="BK72" i="1" s="1"/>
  <c r="BK73" i="1" a="1"/>
  <c r="BK73" i="1" s="1"/>
  <c r="BK74" i="1" a="1"/>
  <c r="BK74" i="1" s="1"/>
  <c r="BK75" i="1" a="1"/>
  <c r="BK75" i="1" s="1"/>
  <c r="BK76" i="1" a="1"/>
  <c r="BK76" i="1" s="1"/>
  <c r="CG66" i="1" a="1"/>
  <c r="CG66" i="1" s="1"/>
  <c r="CG67" i="1" a="1"/>
  <c r="CG67" i="1" s="1"/>
  <c r="CG68" i="1" a="1"/>
  <c r="CG68" i="1" s="1"/>
  <c r="CG69" i="1" a="1"/>
  <c r="CG69" i="1" s="1"/>
  <c r="CG70" i="1" a="1"/>
  <c r="CG70" i="1" s="1"/>
  <c r="CG71" i="1" a="1"/>
  <c r="CG71" i="1" s="1"/>
  <c r="CG72" i="1" a="1"/>
  <c r="CG72" i="1" s="1"/>
  <c r="CG73" i="1" a="1"/>
  <c r="CG73" i="1" s="1"/>
  <c r="CG74" i="1" a="1"/>
  <c r="CG74" i="1" s="1"/>
  <c r="CG75" i="1" a="1"/>
  <c r="CG75" i="1" s="1"/>
  <c r="CG76" i="1" a="1"/>
  <c r="CG76" i="1" s="1"/>
  <c r="AP25" i="1" a="1"/>
  <c r="AP25" i="1" s="1"/>
  <c r="AP26" i="1" a="1"/>
  <c r="AP26" i="1" s="1"/>
  <c r="AP27" i="1" a="1"/>
  <c r="AP27" i="1" s="1"/>
  <c r="AP38" i="1" a="1"/>
  <c r="AP38" i="1" s="1"/>
  <c r="AP39" i="1" a="1"/>
  <c r="AP39" i="1" s="1"/>
  <c r="AP40" i="1" a="1"/>
  <c r="AP40" i="1" s="1"/>
  <c r="AP34" i="1" a="1"/>
  <c r="AP34" i="1" s="1"/>
  <c r="AP24" i="1" a="1"/>
  <c r="AP24" i="1" s="1"/>
  <c r="AP47" i="1" a="1"/>
  <c r="AP47" i="1" s="1"/>
  <c r="AP29" i="1" a="1"/>
  <c r="AP29" i="1" s="1"/>
  <c r="AP41" i="1" a="1"/>
  <c r="AP41" i="1" s="1"/>
  <c r="AP35" i="1" a="1"/>
  <c r="AP35" i="1" s="1"/>
  <c r="AP44" i="1" a="1"/>
  <c r="AP44" i="1" s="1"/>
  <c r="AP33" i="1" a="1"/>
  <c r="AP33" i="1" s="1"/>
  <c r="AP28" i="1" a="1"/>
  <c r="AP28" i="1" s="1"/>
  <c r="AP32" i="1" a="1"/>
  <c r="AP32" i="1" s="1"/>
  <c r="AP31" i="1" a="1"/>
  <c r="AP31" i="1" s="1"/>
  <c r="AP30" i="1" a="1"/>
  <c r="AP30" i="1" s="1"/>
  <c r="JW24" i="1" a="1"/>
  <c r="JW24" i="1" s="1"/>
  <c r="JW25" i="1" a="1"/>
  <c r="JW25" i="1" s="1"/>
  <c r="JW38" i="1" a="1"/>
  <c r="JW38" i="1" s="1"/>
  <c r="JW39" i="1" a="1"/>
  <c r="JW39" i="1" s="1"/>
  <c r="JW34" i="1" a="1"/>
  <c r="JW34" i="1" s="1"/>
  <c r="JW41" i="1" a="1"/>
  <c r="JW41" i="1" s="1"/>
  <c r="JW47" i="1" a="1"/>
  <c r="JW47" i="1" s="1"/>
  <c r="JW32" i="1" a="1"/>
  <c r="JW32" i="1" s="1"/>
  <c r="JW31" i="1" a="1"/>
  <c r="JW31" i="1" s="1"/>
  <c r="JW33" i="1" a="1"/>
  <c r="JW33" i="1" s="1"/>
  <c r="JW28" i="1" a="1"/>
  <c r="JW28" i="1" s="1"/>
  <c r="JW40" i="1" a="1"/>
  <c r="JW40" i="1" s="1"/>
  <c r="JW44" i="1" a="1"/>
  <c r="JW44" i="1" s="1"/>
  <c r="JW29" i="1" a="1"/>
  <c r="JW29" i="1" s="1"/>
  <c r="JW35" i="1" a="1"/>
  <c r="JW35" i="1" s="1"/>
  <c r="JW27" i="1" a="1"/>
  <c r="JW27" i="1" s="1"/>
  <c r="JW30" i="1" a="1"/>
  <c r="JW30" i="1" s="1"/>
  <c r="JW26" i="1" a="1"/>
  <c r="JW26" i="1" s="1"/>
  <c r="YD47" i="1" a="1"/>
  <c r="YD47" i="1" s="1"/>
  <c r="YD45" i="1" a="1"/>
  <c r="YD45" i="1" s="1"/>
  <c r="YD33" i="1" a="1"/>
  <c r="YD33" i="1" s="1"/>
  <c r="YD30" i="1" a="1"/>
  <c r="YD30" i="1" s="1"/>
  <c r="YD35" i="1" a="1"/>
  <c r="YD35" i="1" s="1"/>
  <c r="YD44" i="1" a="1"/>
  <c r="YD44" i="1" s="1"/>
  <c r="YD46" i="1" a="1"/>
  <c r="YD46" i="1" s="1"/>
  <c r="YD27" i="1" a="1"/>
  <c r="YD27" i="1" s="1"/>
  <c r="YD38" i="1" a="1"/>
  <c r="YD38" i="1" s="1"/>
  <c r="YD26" i="1" a="1"/>
  <c r="YD26" i="1" s="1"/>
  <c r="YD28" i="1" a="1"/>
  <c r="YD28" i="1" s="1"/>
  <c r="YD29" i="1" a="1"/>
  <c r="YD29" i="1" s="1"/>
  <c r="YD41" i="1" a="1"/>
  <c r="YD41" i="1" s="1"/>
  <c r="YD31" i="1" a="1"/>
  <c r="YD31" i="1" s="1"/>
  <c r="YD40" i="1" a="1"/>
  <c r="YD40" i="1" s="1"/>
  <c r="YD32" i="1" a="1"/>
  <c r="YD32" i="1" s="1"/>
  <c r="YD34" i="1" a="1"/>
  <c r="YD34" i="1" s="1"/>
  <c r="YD25" i="1" a="1"/>
  <c r="YD25" i="1" s="1"/>
  <c r="YD39" i="1" a="1"/>
  <c r="YD39" i="1" s="1"/>
  <c r="YD24" i="1" a="1"/>
  <c r="YD24" i="1" s="1"/>
  <c r="YM40" i="1" a="1"/>
  <c r="YM40" i="1" s="1"/>
  <c r="YM41" i="1" a="1"/>
  <c r="YM41" i="1" s="1"/>
  <c r="YM34" i="1" a="1"/>
  <c r="YM34" i="1" s="1"/>
  <c r="YM39" i="1" a="1"/>
  <c r="YM39" i="1" s="1"/>
  <c r="YM33" i="1" a="1"/>
  <c r="YM33" i="1" s="1"/>
  <c r="YM44" i="1" a="1"/>
  <c r="YM44" i="1" s="1"/>
  <c r="YM35" i="1" a="1"/>
  <c r="YM35" i="1" s="1"/>
  <c r="YM25" i="1" a="1"/>
  <c r="YM25" i="1" s="1"/>
  <c r="YM46" i="1" a="1"/>
  <c r="YM46" i="1" s="1"/>
  <c r="YM27" i="1" a="1"/>
  <c r="YM27" i="1" s="1"/>
  <c r="YM31" i="1" a="1"/>
  <c r="YM31" i="1" s="1"/>
  <c r="YM47" i="1" a="1"/>
  <c r="YM47" i="1" s="1"/>
  <c r="YM24" i="1" a="1"/>
  <c r="YM24" i="1" s="1"/>
  <c r="YM30" i="1" a="1"/>
  <c r="YM30" i="1" s="1"/>
  <c r="YM38" i="1" a="1"/>
  <c r="YM38" i="1" s="1"/>
  <c r="YM28" i="1" a="1"/>
  <c r="YM28" i="1" s="1"/>
  <c r="YM45" i="1" a="1"/>
  <c r="YM45" i="1" s="1"/>
  <c r="YM29" i="1" a="1"/>
  <c r="YM29" i="1" s="1"/>
  <c r="YM26" i="1" a="1"/>
  <c r="YM26" i="1" s="1"/>
  <c r="YM32" i="1" a="1"/>
  <c r="YM32" i="1" s="1"/>
  <c r="AAW28" i="1" a="1"/>
  <c r="AAW28" i="1" s="1"/>
  <c r="AAW25" i="1" a="1"/>
  <c r="AAW25" i="1" s="1"/>
  <c r="AAW33" i="1" a="1"/>
  <c r="AAW33" i="1" s="1"/>
  <c r="AAW39" i="1" a="1"/>
  <c r="AAW39" i="1" s="1"/>
  <c r="AAW45" i="1" a="1"/>
  <c r="AAW45" i="1" s="1"/>
  <c r="AAW29" i="1" a="1"/>
  <c r="AAW29" i="1" s="1"/>
  <c r="AAW34" i="1" a="1"/>
  <c r="AAW34" i="1" s="1"/>
  <c r="AAW47" i="1" a="1"/>
  <c r="AAW47" i="1" s="1"/>
  <c r="AAW27" i="1" a="1"/>
  <c r="AAW27" i="1" s="1"/>
  <c r="AAW26" i="1" a="1"/>
  <c r="AAW26" i="1" s="1"/>
  <c r="AAW40" i="1" a="1"/>
  <c r="AAW40" i="1" s="1"/>
  <c r="AAW44" i="1" a="1"/>
  <c r="AAW44" i="1" s="1"/>
  <c r="AAW46" i="1" a="1"/>
  <c r="AAW46" i="1" s="1"/>
  <c r="AAW35" i="1" a="1"/>
  <c r="AAW35" i="1" s="1"/>
  <c r="AAW24" i="1" a="1"/>
  <c r="AAW24" i="1" s="1"/>
  <c r="AAW30" i="1" a="1"/>
  <c r="AAW30" i="1" s="1"/>
  <c r="AAW31" i="1" a="1"/>
  <c r="AAW31" i="1" s="1"/>
  <c r="AAW32" i="1" a="1"/>
  <c r="AAW32" i="1" s="1"/>
  <c r="AAW41" i="1" a="1"/>
  <c r="AAW41" i="1" s="1"/>
  <c r="AAW38" i="1" a="1"/>
  <c r="AAW38" i="1" s="1"/>
  <c r="CA65" i="1"/>
  <c r="BY65" i="1"/>
  <c r="BX65" i="1"/>
  <c r="CC65" i="1"/>
  <c r="CB65" i="1"/>
  <c r="BZ65" i="1"/>
  <c r="BW65" i="1"/>
  <c r="BV65" i="1"/>
  <c r="BU65" i="1"/>
  <c r="BT65" i="1"/>
  <c r="BS65" i="1"/>
  <c r="BR65" i="1"/>
  <c r="BQ65" i="1"/>
  <c r="BP65" i="1"/>
  <c r="AAF65" i="1"/>
  <c r="AAG65" i="1"/>
  <c r="D65" i="1"/>
  <c r="GV19" i="1"/>
  <c r="GU19" i="1"/>
  <c r="GT19" i="1"/>
  <c r="GS19" i="1"/>
  <c r="GR19" i="1"/>
  <c r="GQ19" i="1"/>
  <c r="GP19" i="1"/>
  <c r="GO19" i="1"/>
  <c r="GE19" i="1"/>
  <c r="CW19" i="1"/>
  <c r="JH19" i="1"/>
  <c r="DH19" i="1"/>
  <c r="CP19" i="1"/>
  <c r="CV19" i="1"/>
  <c r="DD19" i="1"/>
  <c r="DA19" i="1"/>
  <c r="CO19" i="1"/>
  <c r="GD19" i="1"/>
  <c r="FK19" i="1"/>
  <c r="GA19" i="1"/>
  <c r="GB19" i="1"/>
  <c r="GC19" i="1"/>
  <c r="EI27" i="1"/>
  <c r="EH27" i="1"/>
  <c r="EG27" i="1"/>
  <c r="EF27" i="1"/>
  <c r="EE27" i="1"/>
  <c r="DZ27" i="1"/>
  <c r="V27" i="1"/>
  <c r="EI28" i="1"/>
  <c r="EH28" i="1"/>
  <c r="EG28" i="1"/>
  <c r="EF28" i="1"/>
  <c r="EE28" i="1"/>
  <c r="DZ28" i="1"/>
  <c r="V28" i="1"/>
  <c r="V29" i="1"/>
  <c r="EI29" i="1"/>
  <c r="EH29" i="1"/>
  <c r="EG29" i="1"/>
  <c r="EF29" i="1"/>
  <c r="EE29" i="1"/>
  <c r="DZ29" i="1"/>
  <c r="ZY65" i="1"/>
  <c r="DD65" i="1"/>
  <c r="CP65" i="1"/>
  <c r="CW65" i="1"/>
  <c r="CO65" i="1"/>
  <c r="CV65" i="1"/>
  <c r="DA65" i="1"/>
  <c r="DH65" i="1"/>
  <c r="GP65" i="1"/>
  <c r="GQ65" i="1"/>
  <c r="GR65" i="1"/>
  <c r="GS65" i="1"/>
  <c r="GT65" i="1"/>
  <c r="GO65" i="1"/>
  <c r="GU65" i="1"/>
  <c r="GV65" i="1"/>
  <c r="C501" i="4"/>
  <c r="P501" i="4" s="1"/>
  <c r="B500" i="4"/>
  <c r="H564" i="4"/>
  <c r="I565" i="4"/>
  <c r="G515" i="4"/>
  <c r="P486" i="4"/>
  <c r="C487" i="4"/>
  <c r="F567" i="4"/>
  <c r="E567" i="4"/>
  <c r="D567" i="4"/>
  <c r="Q567" i="4" s="1"/>
  <c r="V503" i="4"/>
  <c r="U502" i="4"/>
  <c r="S486" i="4"/>
  <c r="B486" i="4"/>
  <c r="R539" i="4"/>
  <c r="R536" i="4"/>
  <c r="R545" i="4"/>
  <c r="A568" i="4"/>
  <c r="R542" i="4"/>
  <c r="ADB14" i="1"/>
  <c r="ADB15" i="1" s="1" a="1"/>
  <c r="ADB15" i="1" s="1"/>
  <c r="ADC14" i="1"/>
  <c r="ADC15" i="1" s="1" a="1"/>
  <c r="ADC15" i="1" s="1"/>
  <c r="ACW14" i="1"/>
  <c r="ACW15" i="1" s="1" a="1"/>
  <c r="ACW15" i="1" s="1"/>
  <c r="HC76" i="1" l="1"/>
  <c r="HB76" i="1"/>
  <c r="HC75" i="1"/>
  <c r="HB75" i="1"/>
  <c r="HC74" i="1"/>
  <c r="HB74" i="1"/>
  <c r="HC73" i="1"/>
  <c r="HB73" i="1"/>
  <c r="HC72" i="1"/>
  <c r="HB72" i="1"/>
  <c r="HC71" i="1"/>
  <c r="HB71" i="1"/>
  <c r="HC70" i="1"/>
  <c r="HB70" i="1"/>
  <c r="HC69" i="1"/>
  <c r="HB69" i="1"/>
  <c r="HC68" i="1"/>
  <c r="HB68" i="1"/>
  <c r="HC67" i="1"/>
  <c r="HB67" i="1"/>
  <c r="HB66" i="1"/>
  <c r="HC66" i="1"/>
  <c r="X42" i="1"/>
  <c r="FE42" i="1" s="1"/>
  <c r="Y42" i="1"/>
  <c r="FF42" i="1" s="1"/>
  <c r="FW42" i="1"/>
  <c r="T42" i="1"/>
  <c r="V42" i="1" s="1"/>
  <c r="EY42" i="1" s="1"/>
  <c r="GD42" i="1"/>
  <c r="DX19" i="1"/>
  <c r="DT19" i="1"/>
  <c r="FZ42" i="1"/>
  <c r="FL42" i="1"/>
  <c r="FT42" i="1"/>
  <c r="FU42" i="1"/>
  <c r="FV42" i="1"/>
  <c r="GK19" i="1"/>
  <c r="GN19" i="1"/>
  <c r="CV36" i="1"/>
  <c r="CW36" i="1"/>
  <c r="DA36" i="1"/>
  <c r="DW19" i="1"/>
  <c r="DY19" i="1"/>
  <c r="GM19" i="1"/>
  <c r="GL19" i="1"/>
  <c r="DZ19" i="1"/>
  <c r="V19" i="1"/>
  <c r="EX19" i="1" s="1"/>
  <c r="AD19" i="1"/>
  <c r="AB19" i="1" s="1"/>
  <c r="AA19" i="1" s="1"/>
  <c r="FH19" i="1" s="1" a="1"/>
  <c r="FH19" i="1" s="1"/>
  <c r="EI19" i="1"/>
  <c r="EF19" i="1"/>
  <c r="EH19" i="1"/>
  <c r="EE19" i="1"/>
  <c r="DD36" i="1"/>
  <c r="DH36" i="1"/>
  <c r="DI36" i="1"/>
  <c r="CO36" i="1"/>
  <c r="XN114" i="1"/>
  <c r="DY42" i="1"/>
  <c r="ACW114" i="1" a="1"/>
  <c r="ACW114" i="1" s="1"/>
  <c r="ADC114" i="1" a="1"/>
  <c r="ADC114" i="1" s="1"/>
  <c r="ADB114" i="1" a="1"/>
  <c r="ADB114" i="1" s="1"/>
  <c r="DT42" i="1"/>
  <c r="DU42" i="1"/>
  <c r="DW42" i="1"/>
  <c r="ADC113" i="1" a="1"/>
  <c r="ADC113" i="1" s="1"/>
  <c r="ACW113" i="1" a="1"/>
  <c r="ACW113" i="1" s="1"/>
  <c r="XN113" i="1"/>
  <c r="ADB113" i="1" a="1"/>
  <c r="ADB113" i="1" s="1"/>
  <c r="U35" i="1"/>
  <c r="DT35" i="1" s="1"/>
  <c r="T35" i="1"/>
  <c r="EG35" i="1" s="1"/>
  <c r="U26" i="1"/>
  <c r="DT26" i="1" s="1"/>
  <c r="T26" i="1"/>
  <c r="EG26" i="1" s="1"/>
  <c r="U41" i="1"/>
  <c r="DX41" i="1" s="1"/>
  <c r="T41" i="1"/>
  <c r="GM41" i="1" s="1"/>
  <c r="U31" i="1"/>
  <c r="DU31" i="1" s="1"/>
  <c r="T31" i="1"/>
  <c r="GN31" i="1" s="1"/>
  <c r="U37" i="1"/>
  <c r="DX37" i="1" s="1"/>
  <c r="T37" i="1"/>
  <c r="GM37" i="1" s="1"/>
  <c r="U24" i="1"/>
  <c r="DT24" i="1" s="1"/>
  <c r="T24" i="1"/>
  <c r="GN24" i="1" s="1"/>
  <c r="U33" i="1"/>
  <c r="DX33" i="1" s="1"/>
  <c r="T33" i="1"/>
  <c r="GM33" i="1" s="1"/>
  <c r="U44" i="1"/>
  <c r="DY44" i="1" s="1"/>
  <c r="T44" i="1"/>
  <c r="EE44" i="1" s="1"/>
  <c r="U32" i="1"/>
  <c r="DX32" i="1" s="1"/>
  <c r="T32" i="1"/>
  <c r="GM32" i="1" s="1"/>
  <c r="U46" i="1"/>
  <c r="DY46" i="1" s="1"/>
  <c r="T46" i="1"/>
  <c r="DZ46" i="1" s="1"/>
  <c r="BY20" i="1"/>
  <c r="U47" i="1"/>
  <c r="DX47" i="1" s="1"/>
  <c r="T47" i="1"/>
  <c r="GN47" i="1" s="1"/>
  <c r="BZ20" i="1"/>
  <c r="U38" i="1"/>
  <c r="DT38" i="1" s="1"/>
  <c r="T38" i="1"/>
  <c r="DZ38" i="1" s="1"/>
  <c r="CA20" i="1"/>
  <c r="U25" i="1"/>
  <c r="DW25" i="1" s="1"/>
  <c r="T25" i="1"/>
  <c r="EG25" i="1" s="1"/>
  <c r="CB20" i="1"/>
  <c r="U40" i="1"/>
  <c r="DW40" i="1" s="1"/>
  <c r="T40" i="1"/>
  <c r="DZ40" i="1" s="1"/>
  <c r="CC20" i="1"/>
  <c r="U39" i="1"/>
  <c r="DY39" i="1" s="1"/>
  <c r="T39" i="1"/>
  <c r="GN39" i="1" s="1"/>
  <c r="BW20" i="1"/>
  <c r="U45" i="1"/>
  <c r="DY45" i="1" s="1"/>
  <c r="T45" i="1"/>
  <c r="V45" i="1" s="1"/>
  <c r="BQ20" i="1"/>
  <c r="U43" i="1"/>
  <c r="DY43" i="1" s="1"/>
  <c r="T43" i="1"/>
  <c r="GN43" i="1" s="1"/>
  <c r="BS20" i="1"/>
  <c r="U34" i="1"/>
  <c r="DU34" i="1" s="1"/>
  <c r="T34" i="1"/>
  <c r="GN34" i="1" s="1"/>
  <c r="U21" i="1"/>
  <c r="DY21" i="1" s="1"/>
  <c r="T21" i="1"/>
  <c r="EH21" i="1" s="1"/>
  <c r="BX20" i="1"/>
  <c r="U23" i="1"/>
  <c r="DY23" i="1" s="1"/>
  <c r="T23" i="1"/>
  <c r="EI23" i="1" s="1"/>
  <c r="U20" i="1"/>
  <c r="DY20" i="1" s="1"/>
  <c r="T20" i="1"/>
  <c r="BT20" i="1"/>
  <c r="U22" i="1"/>
  <c r="DX22" i="1" s="1"/>
  <c r="T22" i="1"/>
  <c r="EE22" i="1" s="1"/>
  <c r="BU20" i="1"/>
  <c r="U48" i="1"/>
  <c r="DU48" i="1" s="1"/>
  <c r="T48" i="1"/>
  <c r="EF48" i="1" s="1"/>
  <c r="BP20" i="1"/>
  <c r="U36" i="1"/>
  <c r="DU36" i="1" s="1"/>
  <c r="T36" i="1"/>
  <c r="AD36" i="1" s="1"/>
  <c r="BR20" i="1"/>
  <c r="GO42" i="1"/>
  <c r="ABJ30" i="1"/>
  <c r="ABJ46" i="1"/>
  <c r="ABJ39" i="1"/>
  <c r="ABJ24" i="1"/>
  <c r="ABJ45" i="1"/>
  <c r="ABJ32" i="1"/>
  <c r="ABJ26" i="1"/>
  <c r="ABJ40" i="1"/>
  <c r="ABJ28" i="1"/>
  <c r="ABJ43" i="1"/>
  <c r="ABJ44" i="1"/>
  <c r="ABJ33" i="1"/>
  <c r="ABJ34" i="1"/>
  <c r="ABJ35" i="1"/>
  <c r="GQ36" i="1"/>
  <c r="GW36" i="1" a="1"/>
  <c r="GW36" i="1" s="1"/>
  <c r="ABJ25" i="1"/>
  <c r="ABJ27" i="1"/>
  <c r="GP42" i="1"/>
  <c r="ABJ29" i="1"/>
  <c r="GQ42" i="1"/>
  <c r="ABJ31" i="1"/>
  <c r="GR42" i="1"/>
  <c r="ABJ47" i="1"/>
  <c r="GS42" i="1"/>
  <c r="ABJ38" i="1"/>
  <c r="ABJ37" i="1"/>
  <c r="GT42" i="1"/>
  <c r="ABJ41" i="1"/>
  <c r="GU42" i="1"/>
  <c r="ABJ23" i="1"/>
  <c r="GV42" i="1"/>
  <c r="ABJ22" i="1"/>
  <c r="ABJ21" i="1"/>
  <c r="ABJ48" i="1"/>
  <c r="AL49" i="1" a="1"/>
  <c r="AL49" i="1" s="1"/>
  <c r="ABJ36" i="1"/>
  <c r="ABJ20" i="1"/>
  <c r="ABJ42" i="1"/>
  <c r="GE20" i="1"/>
  <c r="FZ20" i="1" s="1"/>
  <c r="GD20" i="1"/>
  <c r="GC20" i="1"/>
  <c r="GB20" i="1"/>
  <c r="GA20" i="1"/>
  <c r="CO20" i="1"/>
  <c r="DH20" i="1"/>
  <c r="DD20" i="1"/>
  <c r="DI20" i="1"/>
  <c r="CW20" i="1"/>
  <c r="CV20" i="1"/>
  <c r="CP20" i="1"/>
  <c r="DA20" i="1"/>
  <c r="Y20" i="1"/>
  <c r="FF20" i="1" s="1"/>
  <c r="X20" i="1"/>
  <c r="FE20" i="1" s="1"/>
  <c r="GR20" i="1"/>
  <c r="GV20" i="1"/>
  <c r="GU20" i="1"/>
  <c r="GT20" i="1"/>
  <c r="GS20" i="1"/>
  <c r="GP20" i="1"/>
  <c r="GQ20" i="1"/>
  <c r="GO20" i="1"/>
  <c r="FL20" i="1"/>
  <c r="FW20" i="1"/>
  <c r="FV20" i="1"/>
  <c r="FT20" i="1"/>
  <c r="FU20" i="1"/>
  <c r="Z49" i="1" a="1"/>
  <c r="Z49" i="1" s="1"/>
  <c r="GC36" i="1"/>
  <c r="EX28" i="1"/>
  <c r="EX29" i="1"/>
  <c r="EX27" i="1"/>
  <c r="GE21" i="1"/>
  <c r="FZ21" i="1" s="1"/>
  <c r="FE19" i="1"/>
  <c r="FF19" i="1"/>
  <c r="Y35" i="1"/>
  <c r="X35" i="1"/>
  <c r="Y26" i="1"/>
  <c r="X26" i="1"/>
  <c r="Y41" i="1"/>
  <c r="X41" i="1"/>
  <c r="Y31" i="1"/>
  <c r="X31" i="1"/>
  <c r="X37" i="1"/>
  <c r="Y37" i="1"/>
  <c r="Y24" i="1"/>
  <c r="X24" i="1"/>
  <c r="Y33" i="1"/>
  <c r="X33" i="1"/>
  <c r="Y44" i="1"/>
  <c r="X44" i="1"/>
  <c r="Y32" i="1"/>
  <c r="X32" i="1"/>
  <c r="X46" i="1"/>
  <c r="Y46" i="1"/>
  <c r="X47" i="1"/>
  <c r="Y47" i="1"/>
  <c r="Y38" i="1"/>
  <c r="X38" i="1"/>
  <c r="Y25" i="1"/>
  <c r="X25" i="1"/>
  <c r="Y40" i="1"/>
  <c r="X40" i="1"/>
  <c r="Y39" i="1"/>
  <c r="X39" i="1"/>
  <c r="Y45" i="1"/>
  <c r="X45" i="1"/>
  <c r="Y43" i="1"/>
  <c r="X43" i="1"/>
  <c r="Y34" i="1"/>
  <c r="X34" i="1"/>
  <c r="X21" i="1"/>
  <c r="Y21" i="1"/>
  <c r="Y23" i="1"/>
  <c r="X23" i="1"/>
  <c r="X22" i="1"/>
  <c r="Y22" i="1"/>
  <c r="Y48" i="1"/>
  <c r="X48" i="1"/>
  <c r="O49" i="1" a="1"/>
  <c r="O49" i="1" s="1"/>
  <c r="Y36" i="1"/>
  <c r="X36" i="1"/>
  <c r="GR36" i="1"/>
  <c r="GT36" i="1"/>
  <c r="GS36" i="1"/>
  <c r="GV36" i="1"/>
  <c r="GU36" i="1"/>
  <c r="GO36" i="1"/>
  <c r="GP36" i="1"/>
  <c r="EY29" i="1"/>
  <c r="EW29" i="1"/>
  <c r="EW28" i="1"/>
  <c r="EY28" i="1"/>
  <c r="EW27" i="1"/>
  <c r="EY27" i="1"/>
  <c r="ABJ67" i="1"/>
  <c r="ABJ66" i="1"/>
  <c r="GP21" i="1"/>
  <c r="GV23" i="1"/>
  <c r="GO22" i="1"/>
  <c r="ABJ68" i="1"/>
  <c r="ABJ69" i="1"/>
  <c r="ABJ76" i="1"/>
  <c r="ABJ75" i="1"/>
  <c r="ABJ74" i="1"/>
  <c r="ABJ73" i="1"/>
  <c r="ABJ72" i="1"/>
  <c r="ABJ71" i="1"/>
  <c r="ABJ70" i="1"/>
  <c r="GO23" i="1"/>
  <c r="GQ23" i="1"/>
  <c r="CP22" i="1"/>
  <c r="GA36" i="1"/>
  <c r="GB36" i="1"/>
  <c r="FL34" i="1"/>
  <c r="FL26" i="1"/>
  <c r="FL36" i="1"/>
  <c r="FL40" i="1"/>
  <c r="FL23" i="1"/>
  <c r="FL39" i="1"/>
  <c r="FL33" i="1"/>
  <c r="FL37" i="1"/>
  <c r="FL32" i="1"/>
  <c r="FL24" i="1"/>
  <c r="FL41" i="1"/>
  <c r="FL27" i="1"/>
  <c r="FL31" i="1"/>
  <c r="FL43" i="1"/>
  <c r="FL45" i="1"/>
  <c r="FL48" i="1"/>
  <c r="FL22" i="1"/>
  <c r="FL30" i="1"/>
  <c r="FL38" i="1"/>
  <c r="FL35" i="1"/>
  <c r="FL47" i="1"/>
  <c r="FL44" i="1"/>
  <c r="FL21" i="1"/>
  <c r="FL25" i="1"/>
  <c r="FL46" i="1"/>
  <c r="FL29" i="1"/>
  <c r="FL28" i="1"/>
  <c r="GE23" i="1"/>
  <c r="FZ23" i="1" s="1"/>
  <c r="GC22" i="1"/>
  <c r="GC37" i="1"/>
  <c r="CQ89" i="1" a="1"/>
  <c r="CQ89" i="1" s="1"/>
  <c r="CQ91" i="1" s="1" a="1"/>
  <c r="CQ91" i="1" s="1"/>
  <c r="CQ93" i="1" s="1" a="1"/>
  <c r="CQ93" i="1" s="1"/>
  <c r="CQ95" i="1" s="1" a="1"/>
  <c r="CQ95" i="1" s="1"/>
  <c r="CQ97" i="1" s="1" a="1"/>
  <c r="CQ97" i="1" s="1"/>
  <c r="CQ99" i="1" s="1" a="1"/>
  <c r="CQ99" i="1" s="1"/>
  <c r="CQ101" i="1" s="1" a="1"/>
  <c r="CQ101" i="1" s="1"/>
  <c r="CQ103" i="1" s="1" a="1"/>
  <c r="CQ103" i="1" s="1"/>
  <c r="CQ105" i="1" s="1" a="1"/>
  <c r="CQ105" i="1" s="1"/>
  <c r="CX89" i="1" a="1"/>
  <c r="CX89" i="1" s="1"/>
  <c r="CX91" i="1" s="1" a="1"/>
  <c r="CX91" i="1" s="1"/>
  <c r="CX93" i="1" s="1" a="1"/>
  <c r="CX93" i="1" s="1"/>
  <c r="CX95" i="1" s="1" a="1"/>
  <c r="CX95" i="1" s="1"/>
  <c r="CX97" i="1" s="1" a="1"/>
  <c r="CX97" i="1" s="1"/>
  <c r="CX99" i="1" s="1" a="1"/>
  <c r="CX99" i="1" s="1"/>
  <c r="CX101" i="1" s="1" a="1"/>
  <c r="CX101" i="1" s="1"/>
  <c r="CX103" i="1" s="1" a="1"/>
  <c r="CX103" i="1" s="1"/>
  <c r="CX105" i="1" s="1" a="1"/>
  <c r="CX105" i="1" s="1"/>
  <c r="DB88" i="1" a="1"/>
  <c r="DB88" i="1" s="1"/>
  <c r="DB90" i="1" s="1" a="1"/>
  <c r="DB90" i="1" s="1"/>
  <c r="DB92" i="1" s="1" a="1"/>
  <c r="DB92" i="1" s="1"/>
  <c r="DB94" i="1" s="1" a="1"/>
  <c r="DB94" i="1" s="1"/>
  <c r="DB96" i="1" s="1" a="1"/>
  <c r="DB96" i="1" s="1"/>
  <c r="DB98" i="1" s="1" a="1"/>
  <c r="DB98" i="1" s="1"/>
  <c r="DB100" i="1" s="1" a="1"/>
  <c r="DB100" i="1" s="1"/>
  <c r="DB102" i="1" s="1" a="1"/>
  <c r="DB102" i="1" s="1"/>
  <c r="DB104" i="1" s="1" a="1"/>
  <c r="DB104" i="1" s="1"/>
  <c r="CQ88" i="1" a="1"/>
  <c r="CQ88" i="1" s="1"/>
  <c r="CQ90" i="1" s="1" a="1"/>
  <c r="CQ90" i="1" s="1"/>
  <c r="CQ92" i="1" s="1" a="1"/>
  <c r="CQ92" i="1" s="1"/>
  <c r="CQ94" i="1" s="1" a="1"/>
  <c r="CQ94" i="1" s="1"/>
  <c r="CQ96" i="1" s="1" a="1"/>
  <c r="CQ96" i="1" s="1"/>
  <c r="CQ98" i="1" s="1" a="1"/>
  <c r="CQ98" i="1" s="1"/>
  <c r="CQ100" i="1" s="1" a="1"/>
  <c r="CQ100" i="1" s="1"/>
  <c r="CQ102" i="1" s="1" a="1"/>
  <c r="CQ102" i="1" s="1"/>
  <c r="CQ104" i="1" s="1" a="1"/>
  <c r="CQ104" i="1" s="1"/>
  <c r="DE88" i="1" a="1"/>
  <c r="DE88" i="1" s="1"/>
  <c r="DE90" i="1" s="1" a="1"/>
  <c r="DE90" i="1" s="1"/>
  <c r="DE92" i="1" s="1" a="1"/>
  <c r="DE92" i="1" s="1"/>
  <c r="DE94" i="1" s="1" a="1"/>
  <c r="DE94" i="1" s="1"/>
  <c r="DE96" i="1" s="1" a="1"/>
  <c r="DE96" i="1" s="1"/>
  <c r="DE98" i="1" s="1" a="1"/>
  <c r="DE98" i="1" s="1"/>
  <c r="DE100" i="1" s="1" a="1"/>
  <c r="DE100" i="1" s="1"/>
  <c r="DE102" i="1" s="1" a="1"/>
  <c r="DE102" i="1" s="1"/>
  <c r="DE104" i="1" s="1" a="1"/>
  <c r="DE104" i="1" s="1"/>
  <c r="CV22" i="1"/>
  <c r="CW22" i="1"/>
  <c r="CO22" i="1"/>
  <c r="DD22" i="1"/>
  <c r="DA22" i="1"/>
  <c r="DH22" i="1"/>
  <c r="GE22" i="1"/>
  <c r="FZ22" i="1" s="1"/>
  <c r="DB89" i="1" a="1"/>
  <c r="DB89" i="1" s="1"/>
  <c r="DB91" i="1" s="1" a="1"/>
  <c r="DB91" i="1" s="1"/>
  <c r="DB93" i="1" s="1" a="1"/>
  <c r="DB93" i="1" s="1"/>
  <c r="DB95" i="1" s="1" a="1"/>
  <c r="DB95" i="1" s="1"/>
  <c r="DB97" i="1" s="1" a="1"/>
  <c r="DB97" i="1" s="1"/>
  <c r="DB99" i="1" s="1" a="1"/>
  <c r="DB99" i="1" s="1"/>
  <c r="DB101" i="1" s="1" a="1"/>
  <c r="DB101" i="1" s="1"/>
  <c r="DB103" i="1" s="1" a="1"/>
  <c r="DB103" i="1" s="1"/>
  <c r="DB105" i="1" s="1" a="1"/>
  <c r="DB105" i="1" s="1"/>
  <c r="CX88" i="1" a="1"/>
  <c r="CX88" i="1" s="1"/>
  <c r="CX90" i="1" s="1" a="1"/>
  <c r="CX90" i="1" s="1"/>
  <c r="CX92" i="1" s="1" a="1"/>
  <c r="CX92" i="1" s="1"/>
  <c r="CX94" i="1" s="1" a="1"/>
  <c r="CX94" i="1" s="1"/>
  <c r="CX96" i="1" s="1" a="1"/>
  <c r="CX96" i="1" s="1"/>
  <c r="CX98" i="1" s="1" a="1"/>
  <c r="CX98" i="1" s="1"/>
  <c r="CX100" i="1" s="1" a="1"/>
  <c r="CX100" i="1" s="1"/>
  <c r="CX102" i="1" s="1" a="1"/>
  <c r="CX102" i="1" s="1"/>
  <c r="CX104" i="1" s="1" a="1"/>
  <c r="CX104" i="1" s="1"/>
  <c r="XN85" i="1"/>
  <c r="XN86" i="1"/>
  <c r="XN87" i="1"/>
  <c r="XN88" i="1"/>
  <c r="XN89" i="1"/>
  <c r="XN90" i="1"/>
  <c r="XN91" i="1"/>
  <c r="XN92" i="1"/>
  <c r="XN93" i="1"/>
  <c r="XN94" i="1"/>
  <c r="XN95" i="1"/>
  <c r="XN96" i="1"/>
  <c r="XN97" i="1"/>
  <c r="XN98" i="1"/>
  <c r="XN99" i="1"/>
  <c r="XN100" i="1"/>
  <c r="XN101" i="1"/>
  <c r="XN102" i="1"/>
  <c r="XN103" i="1"/>
  <c r="XN104" i="1"/>
  <c r="XN105" i="1"/>
  <c r="XN106" i="1"/>
  <c r="XN107" i="1"/>
  <c r="XN108" i="1"/>
  <c r="GP23" i="1"/>
  <c r="GR23" i="1"/>
  <c r="XO12" i="1"/>
  <c r="GS23" i="1"/>
  <c r="GT23" i="1"/>
  <c r="GU23" i="1"/>
  <c r="ACW85" i="1" a="1"/>
  <c r="ACW85" i="1" s="1"/>
  <c r="ACW86" i="1" s="1" a="1"/>
  <c r="ACW86" i="1" s="1"/>
  <c r="ADC85" i="1" a="1"/>
  <c r="ADC85" i="1" s="1"/>
  <c r="ADC106" i="1" s="1" a="1"/>
  <c r="ADC106" i="1" s="1"/>
  <c r="ADB85" i="1" a="1"/>
  <c r="ADB85" i="1" s="1"/>
  <c r="CO23" i="1"/>
  <c r="FW36" i="1"/>
  <c r="FV36" i="1"/>
  <c r="FU36" i="1"/>
  <c r="FT36" i="1"/>
  <c r="GE36" i="1"/>
  <c r="FZ36" i="1" s="1"/>
  <c r="GD36" i="1"/>
  <c r="DA23" i="1"/>
  <c r="DD23" i="1"/>
  <c r="GC23" i="1"/>
  <c r="GB23" i="1"/>
  <c r="GA23" i="1"/>
  <c r="GA22" i="1"/>
  <c r="GB22" i="1"/>
  <c r="CW23" i="1"/>
  <c r="CV23" i="1"/>
  <c r="DH23" i="1"/>
  <c r="CP23" i="1"/>
  <c r="GP22" i="1"/>
  <c r="GQ22" i="1"/>
  <c r="GR22" i="1"/>
  <c r="GS22" i="1"/>
  <c r="GT22" i="1"/>
  <c r="GU22" i="1"/>
  <c r="GV22" i="1"/>
  <c r="GQ21" i="1"/>
  <c r="GT21" i="1"/>
  <c r="GS21" i="1"/>
  <c r="GR21" i="1"/>
  <c r="GV21" i="1"/>
  <c r="GU21" i="1"/>
  <c r="GO21" i="1"/>
  <c r="DI76" i="1"/>
  <c r="DI75" i="1"/>
  <c r="DI74" i="1"/>
  <c r="DI73" i="1"/>
  <c r="DI72" i="1"/>
  <c r="DI71" i="1"/>
  <c r="DI70" i="1"/>
  <c r="DI69" i="1"/>
  <c r="DI68" i="1"/>
  <c r="DI67" i="1"/>
  <c r="DI66" i="1"/>
  <c r="DD21" i="1"/>
  <c r="DH21" i="1"/>
  <c r="CP21" i="1"/>
  <c r="GA21" i="1"/>
  <c r="GB21" i="1"/>
  <c r="GC21" i="1"/>
  <c r="CV21" i="1"/>
  <c r="CW21" i="1"/>
  <c r="DA21" i="1"/>
  <c r="CO21" i="1"/>
  <c r="ACW50" i="1" a="1"/>
  <c r="ACW50" i="1" s="1"/>
  <c r="ADC50" i="1" a="1"/>
  <c r="ADC50" i="1" s="1"/>
  <c r="ADB50" i="1" a="1"/>
  <c r="ADB50" i="1" s="1"/>
  <c r="P49" i="1" a="1"/>
  <c r="P49" i="1" s="1"/>
  <c r="FK49" i="1" s="1"/>
  <c r="FK48" i="1"/>
  <c r="N49" i="1" a="1"/>
  <c r="N49" i="1" s="1"/>
  <c r="GC48" i="1"/>
  <c r="GA48" i="1"/>
  <c r="GB48" i="1"/>
  <c r="AJ49" i="1" a="1"/>
  <c r="AJ49" i="1" s="1"/>
  <c r="FW48" i="1"/>
  <c r="FV48" i="1"/>
  <c r="FU48" i="1"/>
  <c r="FT48" i="1"/>
  <c r="L49" i="1" a="1"/>
  <c r="L49" i="1" s="1"/>
  <c r="GW49" i="1" s="1" a="1"/>
  <c r="GW49" i="1" s="1"/>
  <c r="GP48" i="1"/>
  <c r="GO48" i="1"/>
  <c r="GV48" i="1"/>
  <c r="GU48" i="1"/>
  <c r="GT48" i="1"/>
  <c r="GS48" i="1"/>
  <c r="GR48" i="1"/>
  <c r="GQ48" i="1"/>
  <c r="K49" i="1" a="1"/>
  <c r="K49" i="1" s="1"/>
  <c r="DH48" i="1"/>
  <c r="DD48" i="1"/>
  <c r="DA48" i="1"/>
  <c r="CV48" i="1"/>
  <c r="CW48" i="1"/>
  <c r="DI48" i="1"/>
  <c r="CO48" i="1"/>
  <c r="CP48" i="1"/>
  <c r="AK49" i="1" a="1"/>
  <c r="AK49" i="1" s="1"/>
  <c r="GE48" i="1"/>
  <c r="FZ48" i="1" s="1"/>
  <c r="GD48" i="1"/>
  <c r="JH48" i="1"/>
  <c r="AP49" i="1" a="1"/>
  <c r="AP49" i="1" s="1"/>
  <c r="JH49" i="1" s="1"/>
  <c r="CV28" i="1"/>
  <c r="DI28" i="1"/>
  <c r="CV39" i="1"/>
  <c r="DI39" i="1"/>
  <c r="CW31" i="1"/>
  <c r="DI31" i="1"/>
  <c r="DI35" i="1"/>
  <c r="DD47" i="1"/>
  <c r="DI47" i="1"/>
  <c r="CO24" i="1"/>
  <c r="DI24" i="1"/>
  <c r="CP29" i="1"/>
  <c r="DI29" i="1"/>
  <c r="DI44" i="1"/>
  <c r="CO26" i="1"/>
  <c r="DI26" i="1"/>
  <c r="CP38" i="1"/>
  <c r="DI38" i="1"/>
  <c r="CO27" i="1"/>
  <c r="DI27" i="1"/>
  <c r="CW30" i="1"/>
  <c r="DI30" i="1"/>
  <c r="CV37" i="1"/>
  <c r="DI37" i="1"/>
  <c r="DA25" i="1"/>
  <c r="DI25" i="1"/>
  <c r="DI46" i="1"/>
  <c r="DA34" i="1"/>
  <c r="DI34" i="1"/>
  <c r="DH33" i="1"/>
  <c r="DI33" i="1"/>
  <c r="DD32" i="1"/>
  <c r="DI32" i="1"/>
  <c r="GN30" i="1"/>
  <c r="GM30" i="1"/>
  <c r="GL30" i="1"/>
  <c r="GK30" i="1"/>
  <c r="GL29" i="1"/>
  <c r="GM29" i="1"/>
  <c r="GK29" i="1"/>
  <c r="GN29" i="1"/>
  <c r="GL27" i="1"/>
  <c r="GN27" i="1"/>
  <c r="GM27" i="1"/>
  <c r="GK27" i="1"/>
  <c r="GN28" i="1"/>
  <c r="GM28" i="1"/>
  <c r="GL28" i="1"/>
  <c r="GK28" i="1"/>
  <c r="ACW65" i="1" a="1"/>
  <c r="ACW65" i="1" s="1"/>
  <c r="ADC65" i="1" a="1"/>
  <c r="ADC65" i="1" s="1"/>
  <c r="ADB65" i="1" a="1"/>
  <c r="ADB65" i="1" s="1"/>
  <c r="GS52" i="1"/>
  <c r="GP52" i="1"/>
  <c r="GV52" i="1"/>
  <c r="GR52" i="1"/>
  <c r="GT52" i="1"/>
  <c r="GQ52" i="1"/>
  <c r="GO52" i="1"/>
  <c r="AD52" i="1"/>
  <c r="DQ52" i="1" s="1" a="1"/>
  <c r="DQ52" i="1" s="1"/>
  <c r="GU52" i="1"/>
  <c r="GP56" i="1"/>
  <c r="AD56" i="1"/>
  <c r="DQ56" i="1" s="1" a="1"/>
  <c r="DQ56" i="1" s="1"/>
  <c r="GS56" i="1"/>
  <c r="GV56" i="1"/>
  <c r="GO56" i="1"/>
  <c r="GT56" i="1"/>
  <c r="GQ56" i="1"/>
  <c r="GR56" i="1"/>
  <c r="GU56" i="1"/>
  <c r="ADR54" i="1"/>
  <c r="GA54" i="1"/>
  <c r="GC54" i="1"/>
  <c r="GB54" i="1"/>
  <c r="AEV54" i="1"/>
  <c r="GV54" i="1"/>
  <c r="GQ54" i="1"/>
  <c r="AD54" i="1"/>
  <c r="DQ54" i="1" s="1" a="1"/>
  <c r="DQ54" i="1" s="1"/>
  <c r="GP54" i="1"/>
  <c r="GS54" i="1"/>
  <c r="GT54" i="1"/>
  <c r="GO54" i="1"/>
  <c r="GR54" i="1"/>
  <c r="GU54" i="1"/>
  <c r="FK43" i="1"/>
  <c r="V56" i="1"/>
  <c r="FK40" i="1"/>
  <c r="FK45" i="1"/>
  <c r="CO45" i="1"/>
  <c r="GB56" i="1"/>
  <c r="ADR56" i="1"/>
  <c r="GA56" i="1"/>
  <c r="GC56" i="1"/>
  <c r="AEV56" i="1"/>
  <c r="DH40" i="1"/>
  <c r="V52" i="1"/>
  <c r="GD54" i="1"/>
  <c r="GE54" i="1"/>
  <c r="GB52" i="1"/>
  <c r="ADR52" i="1"/>
  <c r="GA52" i="1"/>
  <c r="GC52" i="1"/>
  <c r="AEV52" i="1"/>
  <c r="V54" i="1"/>
  <c r="GE56" i="1"/>
  <c r="GD56" i="1"/>
  <c r="GD52" i="1"/>
  <c r="GE52" i="1"/>
  <c r="DU33" i="1"/>
  <c r="DT33" i="1"/>
  <c r="DY33" i="1"/>
  <c r="CC66" i="1"/>
  <c r="CB66" i="1"/>
  <c r="CA66" i="1"/>
  <c r="BZ66" i="1"/>
  <c r="BY66" i="1"/>
  <c r="BX66" i="1"/>
  <c r="BW66" i="1"/>
  <c r="BV66" i="1"/>
  <c r="BU66" i="1"/>
  <c r="BT66" i="1"/>
  <c r="BS66" i="1"/>
  <c r="BR66" i="1"/>
  <c r="BQ66" i="1"/>
  <c r="BP66" i="1"/>
  <c r="AAG76" i="1"/>
  <c r="AAF76" i="1"/>
  <c r="AAG75" i="1"/>
  <c r="AAF75" i="1"/>
  <c r="AAG74" i="1"/>
  <c r="AAF74" i="1"/>
  <c r="AAG73" i="1"/>
  <c r="AAF73" i="1"/>
  <c r="AAG72" i="1"/>
  <c r="AAF72" i="1"/>
  <c r="AAF69" i="1"/>
  <c r="AAG69" i="1"/>
  <c r="AAG68" i="1"/>
  <c r="AAF68" i="1"/>
  <c r="AAF71" i="1"/>
  <c r="AAG71" i="1"/>
  <c r="AAG67" i="1"/>
  <c r="AAF67" i="1"/>
  <c r="AAF66" i="1"/>
  <c r="AAG66" i="1"/>
  <c r="AAG70" i="1"/>
  <c r="AAF70" i="1"/>
  <c r="D66" i="1"/>
  <c r="GE31" i="1"/>
  <c r="DH38" i="1"/>
  <c r="CV38" i="1"/>
  <c r="DA38" i="1"/>
  <c r="CO38" i="1"/>
  <c r="CW38" i="1"/>
  <c r="DD38" i="1"/>
  <c r="ACW17" i="1"/>
  <c r="GV35" i="1"/>
  <c r="GU35" i="1"/>
  <c r="GT35" i="1"/>
  <c r="GS35" i="1"/>
  <c r="GR35" i="1"/>
  <c r="GQ35" i="1"/>
  <c r="GP35" i="1"/>
  <c r="GO35" i="1"/>
  <c r="GV33" i="1"/>
  <c r="GU33" i="1"/>
  <c r="GT33" i="1"/>
  <c r="GS33" i="1"/>
  <c r="GR33" i="1"/>
  <c r="GQ33" i="1"/>
  <c r="GP33" i="1"/>
  <c r="GO33" i="1"/>
  <c r="GV30" i="1"/>
  <c r="GU30" i="1"/>
  <c r="GT30" i="1"/>
  <c r="GS30" i="1"/>
  <c r="GR30" i="1"/>
  <c r="GQ30" i="1"/>
  <c r="GP30" i="1"/>
  <c r="GO30" i="1"/>
  <c r="GV41" i="1"/>
  <c r="GU41" i="1"/>
  <c r="GT41" i="1"/>
  <c r="GS41" i="1"/>
  <c r="GR41" i="1"/>
  <c r="GQ41" i="1"/>
  <c r="GP41" i="1"/>
  <c r="GO41" i="1"/>
  <c r="GV31" i="1"/>
  <c r="GU31" i="1"/>
  <c r="GT31" i="1"/>
  <c r="GS31" i="1"/>
  <c r="GR31" i="1"/>
  <c r="GQ31" i="1"/>
  <c r="GP31" i="1"/>
  <c r="GO31" i="1"/>
  <c r="GV29" i="1"/>
  <c r="GU29" i="1"/>
  <c r="GT29" i="1"/>
  <c r="GS29" i="1"/>
  <c r="GR29" i="1"/>
  <c r="GQ29" i="1"/>
  <c r="GP29" i="1"/>
  <c r="GO29" i="1"/>
  <c r="GV47" i="1"/>
  <c r="GU47" i="1"/>
  <c r="GT47" i="1"/>
  <c r="GS47" i="1"/>
  <c r="GR47" i="1"/>
  <c r="GP47" i="1"/>
  <c r="GQ47" i="1"/>
  <c r="GO47" i="1"/>
  <c r="GV32" i="1"/>
  <c r="GU32" i="1"/>
  <c r="GT32" i="1"/>
  <c r="GS32" i="1"/>
  <c r="GR32" i="1"/>
  <c r="GQ32" i="1"/>
  <c r="GP32" i="1"/>
  <c r="GO32" i="1"/>
  <c r="GV28" i="1"/>
  <c r="GU28" i="1"/>
  <c r="GT28" i="1"/>
  <c r="GS28" i="1"/>
  <c r="GR28" i="1"/>
  <c r="GQ28" i="1"/>
  <c r="GP28" i="1"/>
  <c r="GO28" i="1"/>
  <c r="GV45" i="1"/>
  <c r="GU45" i="1"/>
  <c r="GT45" i="1"/>
  <c r="GS45" i="1"/>
  <c r="GR45" i="1"/>
  <c r="GQ45" i="1"/>
  <c r="GP45" i="1"/>
  <c r="GO45" i="1"/>
  <c r="GV37" i="1"/>
  <c r="GU37" i="1"/>
  <c r="GT37" i="1"/>
  <c r="GS37" i="1"/>
  <c r="GR37" i="1"/>
  <c r="GQ37" i="1"/>
  <c r="GP37" i="1"/>
  <c r="GO37" i="1"/>
  <c r="GV46" i="1"/>
  <c r="GU46" i="1"/>
  <c r="GT46" i="1"/>
  <c r="GS46" i="1"/>
  <c r="GR46" i="1"/>
  <c r="GQ46" i="1"/>
  <c r="GP46" i="1"/>
  <c r="GO46" i="1"/>
  <c r="GV27" i="1"/>
  <c r="GU27" i="1"/>
  <c r="GT27" i="1"/>
  <c r="GS27" i="1"/>
  <c r="GR27" i="1"/>
  <c r="GQ27" i="1"/>
  <c r="GP27" i="1"/>
  <c r="GO27" i="1"/>
  <c r="GV39" i="1"/>
  <c r="GU39" i="1"/>
  <c r="GT39" i="1"/>
  <c r="GS39" i="1"/>
  <c r="GR39" i="1"/>
  <c r="GQ39" i="1"/>
  <c r="GP39" i="1"/>
  <c r="GO39" i="1"/>
  <c r="GV34" i="1"/>
  <c r="GU34" i="1"/>
  <c r="GT34" i="1"/>
  <c r="GS34" i="1"/>
  <c r="GR34" i="1"/>
  <c r="GQ34" i="1"/>
  <c r="GP34" i="1"/>
  <c r="GO34" i="1"/>
  <c r="GV40" i="1"/>
  <c r="GU40" i="1"/>
  <c r="GT40" i="1"/>
  <c r="GS40" i="1"/>
  <c r="GR40" i="1"/>
  <c r="GQ40" i="1"/>
  <c r="GP40" i="1"/>
  <c r="GO40" i="1"/>
  <c r="GV44" i="1"/>
  <c r="GU44" i="1"/>
  <c r="GT44" i="1"/>
  <c r="GS44" i="1"/>
  <c r="GR44" i="1"/>
  <c r="GQ44" i="1"/>
  <c r="GP44" i="1"/>
  <c r="GO44" i="1"/>
  <c r="GV43" i="1"/>
  <c r="GU43" i="1"/>
  <c r="GT43" i="1"/>
  <c r="GS43" i="1"/>
  <c r="GR43" i="1"/>
  <c r="GQ43" i="1"/>
  <c r="GP43" i="1"/>
  <c r="GO43" i="1"/>
  <c r="GV38" i="1"/>
  <c r="GU38" i="1"/>
  <c r="GT38" i="1"/>
  <c r="GS38" i="1"/>
  <c r="GR38" i="1"/>
  <c r="GQ38" i="1"/>
  <c r="GP38" i="1"/>
  <c r="GO38" i="1"/>
  <c r="JH33" i="1"/>
  <c r="JH43" i="1"/>
  <c r="JH41" i="1"/>
  <c r="JH38" i="1"/>
  <c r="JH40" i="1"/>
  <c r="JH47" i="1"/>
  <c r="JH34" i="1"/>
  <c r="JH28" i="1"/>
  <c r="JH24" i="1"/>
  <c r="JH25" i="1"/>
  <c r="JH27" i="1"/>
  <c r="JH35" i="1"/>
  <c r="JH32" i="1"/>
  <c r="JH31" i="1"/>
  <c r="JH26" i="1"/>
  <c r="JH39" i="1"/>
  <c r="JH29" i="1"/>
  <c r="JH30" i="1"/>
  <c r="JH37" i="1"/>
  <c r="JH44" i="1"/>
  <c r="DD25" i="1"/>
  <c r="CW25" i="1"/>
  <c r="CV25" i="1"/>
  <c r="CP25" i="1"/>
  <c r="CV31" i="1"/>
  <c r="DH31" i="1"/>
  <c r="CO31" i="1"/>
  <c r="DA31" i="1"/>
  <c r="DD31" i="1"/>
  <c r="CP31" i="1"/>
  <c r="CO25" i="1"/>
  <c r="DH25" i="1"/>
  <c r="GD32" i="1"/>
  <c r="CW32" i="1"/>
  <c r="CV32" i="1"/>
  <c r="CP32" i="1"/>
  <c r="CO32" i="1"/>
  <c r="DA32" i="1"/>
  <c r="DH32" i="1"/>
  <c r="DH24" i="1"/>
  <c r="DD24" i="1"/>
  <c r="DA24" i="1"/>
  <c r="CW24" i="1"/>
  <c r="CP24" i="1"/>
  <c r="CV24" i="1"/>
  <c r="CO37" i="1"/>
  <c r="CO29" i="1"/>
  <c r="DA29" i="1"/>
  <c r="DH27" i="1"/>
  <c r="GB41" i="1"/>
  <c r="GA41" i="1"/>
  <c r="DH39" i="1"/>
  <c r="CW29" i="1"/>
  <c r="DD39" i="1"/>
  <c r="DD29" i="1"/>
  <c r="DA27" i="1"/>
  <c r="DA39" i="1"/>
  <c r="CW27" i="1"/>
  <c r="CP39" i="1"/>
  <c r="CV27" i="1"/>
  <c r="CO39" i="1"/>
  <c r="CW39" i="1"/>
  <c r="DH35" i="1"/>
  <c r="DH26" i="1"/>
  <c r="CV29" i="1"/>
  <c r="GC41" i="1"/>
  <c r="DH29" i="1"/>
  <c r="DD27" i="1"/>
  <c r="CP28" i="1"/>
  <c r="CO28" i="1"/>
  <c r="DD28" i="1"/>
  <c r="DH28" i="1"/>
  <c r="CW28" i="1"/>
  <c r="DA28" i="1"/>
  <c r="CP27" i="1"/>
  <c r="CP33" i="1"/>
  <c r="CO33" i="1"/>
  <c r="DD33" i="1"/>
  <c r="DA33" i="1"/>
  <c r="DA40" i="1"/>
  <c r="DD40" i="1"/>
  <c r="CW40" i="1"/>
  <c r="CV40" i="1"/>
  <c r="CO40" i="1"/>
  <c r="CP40" i="1"/>
  <c r="CW26" i="1"/>
  <c r="DD37" i="1"/>
  <c r="DD26" i="1"/>
  <c r="DH37" i="1"/>
  <c r="DA26" i="1"/>
  <c r="CV26" i="1"/>
  <c r="CW37" i="1"/>
  <c r="DA37" i="1"/>
  <c r="CP26" i="1"/>
  <c r="CP37" i="1"/>
  <c r="DD41" i="1"/>
  <c r="DH41" i="1"/>
  <c r="DA41" i="1"/>
  <c r="CP41" i="1"/>
  <c r="CO41" i="1"/>
  <c r="CW41" i="1"/>
  <c r="CV41" i="1"/>
  <c r="GE41" i="1"/>
  <c r="GD41" i="1"/>
  <c r="CW34" i="1"/>
  <c r="CV34" i="1"/>
  <c r="CO34" i="1"/>
  <c r="DD34" i="1"/>
  <c r="CP34" i="1"/>
  <c r="DH34" i="1"/>
  <c r="DA35" i="1"/>
  <c r="CW35" i="1"/>
  <c r="CV35" i="1"/>
  <c r="CP35" i="1"/>
  <c r="CO35" i="1"/>
  <c r="CW33" i="1"/>
  <c r="DD35" i="1"/>
  <c r="CV33" i="1"/>
  <c r="DH47" i="1"/>
  <c r="DA47" i="1"/>
  <c r="CW47" i="1"/>
  <c r="CP47" i="1"/>
  <c r="CO47" i="1"/>
  <c r="CV47" i="1"/>
  <c r="DH45" i="1"/>
  <c r="DD45" i="1"/>
  <c r="CW45" i="1"/>
  <c r="CV45" i="1"/>
  <c r="CP45" i="1"/>
  <c r="DA45" i="1"/>
  <c r="DH46" i="1"/>
  <c r="CV46" i="1"/>
  <c r="DD46" i="1"/>
  <c r="CW46" i="1"/>
  <c r="CP46" i="1"/>
  <c r="CO46" i="1"/>
  <c r="CV30" i="1"/>
  <c r="DA46" i="1"/>
  <c r="DH30" i="1"/>
  <c r="DD30" i="1"/>
  <c r="CO30" i="1"/>
  <c r="DA30" i="1"/>
  <c r="CP30" i="1"/>
  <c r="DH44" i="1"/>
  <c r="DD44" i="1"/>
  <c r="CW44" i="1"/>
  <c r="CV44" i="1"/>
  <c r="CO44" i="1"/>
  <c r="DA44" i="1"/>
  <c r="CP44" i="1"/>
  <c r="FT23" i="1"/>
  <c r="FU23" i="1"/>
  <c r="FV23" i="1"/>
  <c r="FW23" i="1"/>
  <c r="FW21" i="1"/>
  <c r="FV21" i="1"/>
  <c r="FU21" i="1"/>
  <c r="FT21" i="1"/>
  <c r="FW22" i="1"/>
  <c r="FT22" i="1"/>
  <c r="FU22" i="1"/>
  <c r="FV22" i="1"/>
  <c r="DZ32" i="1"/>
  <c r="AD32" i="1"/>
  <c r="GE25" i="1"/>
  <c r="GD24" i="1"/>
  <c r="GD30" i="1"/>
  <c r="GE47" i="1"/>
  <c r="GE28" i="1"/>
  <c r="GE37" i="1"/>
  <c r="GD44" i="1"/>
  <c r="GE46" i="1"/>
  <c r="GD46" i="1"/>
  <c r="GA46" i="1"/>
  <c r="GC46" i="1"/>
  <c r="GB46" i="1"/>
  <c r="GB45" i="1"/>
  <c r="GA45" i="1"/>
  <c r="GC45" i="1"/>
  <c r="GE45" i="1"/>
  <c r="GD45" i="1"/>
  <c r="GD26" i="1"/>
  <c r="GD29" i="1"/>
  <c r="GC30" i="1"/>
  <c r="GB30" i="1"/>
  <c r="GA30" i="1"/>
  <c r="GA26" i="1"/>
  <c r="GB37" i="1"/>
  <c r="GD27" i="1"/>
  <c r="GA37" i="1"/>
  <c r="GA27" i="1"/>
  <c r="GE43" i="1"/>
  <c r="GD43" i="1"/>
  <c r="GE40" i="1"/>
  <c r="GD40" i="1"/>
  <c r="GE39" i="1"/>
  <c r="GD39" i="1"/>
  <c r="GE38" i="1"/>
  <c r="GD38" i="1"/>
  <c r="GB27" i="1"/>
  <c r="GC27" i="1"/>
  <c r="AD27" i="1"/>
  <c r="GB26" i="1"/>
  <c r="GC26" i="1"/>
  <c r="GB40" i="1"/>
  <c r="GA40" i="1"/>
  <c r="GC40" i="1"/>
  <c r="GC43" i="1"/>
  <c r="GB43" i="1"/>
  <c r="GA43" i="1"/>
  <c r="GC39" i="1"/>
  <c r="GB39" i="1"/>
  <c r="GA39" i="1"/>
  <c r="GC38" i="1"/>
  <c r="GB38" i="1"/>
  <c r="GA38" i="1"/>
  <c r="GA44" i="1"/>
  <c r="GB44" i="1"/>
  <c r="GC44" i="1"/>
  <c r="FZ19" i="1"/>
  <c r="GB34" i="1"/>
  <c r="GA34" i="1"/>
  <c r="GC34" i="1"/>
  <c r="GC35" i="1"/>
  <c r="GB35" i="1"/>
  <c r="GA35" i="1"/>
  <c r="GC33" i="1"/>
  <c r="GB33" i="1"/>
  <c r="GA33" i="1"/>
  <c r="GE33" i="1"/>
  <c r="GD33" i="1"/>
  <c r="GE34" i="1"/>
  <c r="GD34" i="1"/>
  <c r="GE35" i="1"/>
  <c r="GD35" i="1"/>
  <c r="FT19" i="1"/>
  <c r="FU19" i="1"/>
  <c r="FV19" i="1"/>
  <c r="FW19" i="1"/>
  <c r="FX19" i="1"/>
  <c r="FY19" i="1"/>
  <c r="GA29" i="1"/>
  <c r="AD28" i="1"/>
  <c r="GA28" i="1"/>
  <c r="GB28" i="1"/>
  <c r="GC28" i="1"/>
  <c r="DZ30" i="1"/>
  <c r="V30" i="1"/>
  <c r="EI30" i="1"/>
  <c r="EH30" i="1"/>
  <c r="EG30" i="1"/>
  <c r="EF30" i="1"/>
  <c r="EE30" i="1"/>
  <c r="AD30" i="1"/>
  <c r="GC47" i="1"/>
  <c r="GB47" i="1"/>
  <c r="GA47" i="1"/>
  <c r="GB29" i="1"/>
  <c r="GC29" i="1"/>
  <c r="ZY71" i="1"/>
  <c r="ZY66" i="1"/>
  <c r="ZY76" i="1"/>
  <c r="ZY73" i="1"/>
  <c r="ZY75" i="1"/>
  <c r="ZY67" i="1"/>
  <c r="ZY74" i="1"/>
  <c r="ZY69" i="1"/>
  <c r="ZY68" i="1"/>
  <c r="ZY72" i="1"/>
  <c r="ZY70" i="1"/>
  <c r="DD66" i="1"/>
  <c r="DD74" i="1"/>
  <c r="DD76" i="1"/>
  <c r="DD70" i="1"/>
  <c r="DD68" i="1"/>
  <c r="DD69" i="1"/>
  <c r="DD71" i="1"/>
  <c r="DD75" i="1"/>
  <c r="DD73" i="1"/>
  <c r="DD72" i="1"/>
  <c r="DD67" i="1"/>
  <c r="CP67" i="1"/>
  <c r="CW67" i="1"/>
  <c r="CP66" i="1"/>
  <c r="CW66" i="1"/>
  <c r="CP74" i="1"/>
  <c r="CW74" i="1"/>
  <c r="CP68" i="1"/>
  <c r="CW68" i="1"/>
  <c r="CP76" i="1"/>
  <c r="CW76" i="1"/>
  <c r="CP70" i="1"/>
  <c r="CW70" i="1"/>
  <c r="CP71" i="1"/>
  <c r="CW71" i="1"/>
  <c r="CP69" i="1"/>
  <c r="CW69" i="1"/>
  <c r="CP73" i="1"/>
  <c r="CW73" i="1"/>
  <c r="CP75" i="1"/>
  <c r="CW75" i="1"/>
  <c r="CP72" i="1"/>
  <c r="CW72" i="1"/>
  <c r="DH69" i="1"/>
  <c r="DA69" i="1"/>
  <c r="CV69" i="1"/>
  <c r="CO69" i="1"/>
  <c r="DH75" i="1"/>
  <c r="DA75" i="1"/>
  <c r="CV75" i="1"/>
  <c r="CO75" i="1"/>
  <c r="DA72" i="1"/>
  <c r="CV72" i="1"/>
  <c r="DH72" i="1"/>
  <c r="CO72" i="1"/>
  <c r="CV68" i="1"/>
  <c r="CO68" i="1"/>
  <c r="DA68" i="1"/>
  <c r="DH68" i="1"/>
  <c r="DH67" i="1"/>
  <c r="DA67" i="1"/>
  <c r="CV67" i="1"/>
  <c r="CO67" i="1"/>
  <c r="DH73" i="1"/>
  <c r="DA73" i="1"/>
  <c r="CV73" i="1"/>
  <c r="CO73" i="1"/>
  <c r="DA71" i="1"/>
  <c r="DH71" i="1"/>
  <c r="CV71" i="1"/>
  <c r="CO71" i="1"/>
  <c r="CO66" i="1"/>
  <c r="DH66" i="1"/>
  <c r="DA66" i="1"/>
  <c r="CV66" i="1"/>
  <c r="GT66" i="1"/>
  <c r="GS66" i="1"/>
  <c r="GR66" i="1"/>
  <c r="GQ66" i="1"/>
  <c r="GP66" i="1"/>
  <c r="GO66" i="1"/>
  <c r="GV66" i="1"/>
  <c r="GU66" i="1"/>
  <c r="DH74" i="1"/>
  <c r="DA74" i="1"/>
  <c r="CV74" i="1"/>
  <c r="CO74" i="1"/>
  <c r="CV76" i="1"/>
  <c r="CO76" i="1"/>
  <c r="DA76" i="1"/>
  <c r="DH76" i="1"/>
  <c r="DH70" i="1"/>
  <c r="DA70" i="1"/>
  <c r="CV70" i="1"/>
  <c r="CO70" i="1"/>
  <c r="C502" i="4"/>
  <c r="P502" i="4" s="1"/>
  <c r="B501" i="4"/>
  <c r="G516" i="4"/>
  <c r="H565" i="4"/>
  <c r="I566" i="4"/>
  <c r="P487" i="4"/>
  <c r="C488" i="4"/>
  <c r="F568" i="4"/>
  <c r="E568" i="4"/>
  <c r="D568" i="4"/>
  <c r="Q568" i="4" s="1"/>
  <c r="U503" i="4"/>
  <c r="V504" i="4"/>
  <c r="S487" i="4"/>
  <c r="B487" i="4"/>
  <c r="R549" i="4"/>
  <c r="R546" i="4"/>
  <c r="A569" i="4"/>
  <c r="R540" i="4"/>
  <c r="R543" i="4"/>
  <c r="ADB17" i="1"/>
  <c r="ADC17" i="1"/>
  <c r="GL34" i="1" l="1"/>
  <c r="FY42" i="1"/>
  <c r="FX42" i="1"/>
  <c r="GM34" i="1"/>
  <c r="EH34" i="1"/>
  <c r="EE34" i="1"/>
  <c r="EF34" i="1"/>
  <c r="EG34" i="1"/>
  <c r="DZ34" i="1"/>
  <c r="EI34" i="1"/>
  <c r="EF33" i="1"/>
  <c r="EH33" i="1"/>
  <c r="EI33" i="1"/>
  <c r="EH24" i="1"/>
  <c r="V34" i="1"/>
  <c r="GN33" i="1"/>
  <c r="AD34" i="1"/>
  <c r="EG24" i="1"/>
  <c r="EF24" i="1"/>
  <c r="EE24" i="1"/>
  <c r="DZ24" i="1"/>
  <c r="V24" i="1"/>
  <c r="GL24" i="1"/>
  <c r="AD24" i="1"/>
  <c r="AB24" i="1" s="1"/>
  <c r="AA24" i="1" s="1"/>
  <c r="FH24" i="1" s="1" a="1"/>
  <c r="FH24" i="1" s="1"/>
  <c r="EI24" i="1"/>
  <c r="GN42" i="1"/>
  <c r="GM42" i="1"/>
  <c r="GL42" i="1"/>
  <c r="GK42" i="1"/>
  <c r="AD42" i="1"/>
  <c r="AB42" i="1" s="1"/>
  <c r="FB42" i="1" s="1"/>
  <c r="EI42" i="1"/>
  <c r="EH42" i="1"/>
  <c r="EG42" i="1"/>
  <c r="EF42" i="1"/>
  <c r="EE42" i="1"/>
  <c r="DZ42" i="1"/>
  <c r="GK21" i="1"/>
  <c r="GM21" i="1"/>
  <c r="V44" i="1"/>
  <c r="EY44" i="1" s="1"/>
  <c r="AD33" i="1"/>
  <c r="AB33" i="1" s="1"/>
  <c r="AA33" i="1" s="1"/>
  <c r="FH33" i="1" s="1" a="1"/>
  <c r="FH33" i="1" s="1"/>
  <c r="EE33" i="1"/>
  <c r="EG33" i="1"/>
  <c r="V33" i="1"/>
  <c r="EX33" i="1" s="1"/>
  <c r="DZ33" i="1"/>
  <c r="EW19" i="1"/>
  <c r="DZ44" i="1"/>
  <c r="EY19" i="1"/>
  <c r="AD44" i="1"/>
  <c r="EI44" i="1"/>
  <c r="FX23" i="1"/>
  <c r="FY21" i="1"/>
  <c r="EH44" i="1"/>
  <c r="EG44" i="1"/>
  <c r="DW44" i="1"/>
  <c r="EF44" i="1"/>
  <c r="DT44" i="1"/>
  <c r="FX21" i="1"/>
  <c r="DU44" i="1"/>
  <c r="EE32" i="1"/>
  <c r="DX25" i="1"/>
  <c r="FY23" i="1"/>
  <c r="EI32" i="1"/>
  <c r="EH32" i="1"/>
  <c r="EG32" i="1"/>
  <c r="EF32" i="1"/>
  <c r="V32" i="1"/>
  <c r="EY32" i="1" s="1"/>
  <c r="DU40" i="1"/>
  <c r="EI41" i="1"/>
  <c r="EI45" i="1"/>
  <c r="EF45" i="1"/>
  <c r="DZ45" i="1"/>
  <c r="GK45" i="1"/>
  <c r="DZ31" i="1"/>
  <c r="FX36" i="1"/>
  <c r="FY36" i="1"/>
  <c r="EE36" i="1"/>
  <c r="EF36" i="1"/>
  <c r="GK36" i="1"/>
  <c r="EG36" i="1"/>
  <c r="EE43" i="1"/>
  <c r="GL36" i="1"/>
  <c r="EF43" i="1"/>
  <c r="EH36" i="1"/>
  <c r="DX24" i="1"/>
  <c r="DY24" i="1"/>
  <c r="GN45" i="1"/>
  <c r="DZ41" i="1"/>
  <c r="DT31" i="1"/>
  <c r="GL43" i="1"/>
  <c r="JI45" i="1"/>
  <c r="V37" i="1"/>
  <c r="EY37" i="1" s="1"/>
  <c r="DW43" i="1"/>
  <c r="GK37" i="1"/>
  <c r="EE41" i="1"/>
  <c r="EF37" i="1"/>
  <c r="DX43" i="1"/>
  <c r="GN41" i="1"/>
  <c r="GL45" i="1"/>
  <c r="DW31" i="1"/>
  <c r="DU43" i="1"/>
  <c r="EE37" i="1"/>
  <c r="AD43" i="1"/>
  <c r="AB43" i="1" s="1"/>
  <c r="AA43" i="1" s="1"/>
  <c r="FH43" i="1" s="1" a="1"/>
  <c r="FH43" i="1" s="1"/>
  <c r="EI31" i="1"/>
  <c r="DX40" i="1"/>
  <c r="V41" i="1"/>
  <c r="EX41" i="1" s="1"/>
  <c r="EH41" i="1"/>
  <c r="GN37" i="1"/>
  <c r="DZ37" i="1"/>
  <c r="AD40" i="1"/>
  <c r="AB40" i="1" s="1"/>
  <c r="AA40" i="1" s="1"/>
  <c r="FH40" i="1" s="1" a="1"/>
  <c r="FH40" i="1" s="1"/>
  <c r="EH31" i="1"/>
  <c r="DT40" i="1"/>
  <c r="EE31" i="1"/>
  <c r="DY40" i="1"/>
  <c r="GK40" i="1"/>
  <c r="EH43" i="1"/>
  <c r="EG31" i="1"/>
  <c r="AD31" i="1"/>
  <c r="AB31" i="1" s="1"/>
  <c r="AA31" i="1" s="1"/>
  <c r="FH31" i="1" s="1" a="1"/>
  <c r="FH31" i="1" s="1"/>
  <c r="GL40" i="1"/>
  <c r="DY37" i="1"/>
  <c r="EE40" i="1"/>
  <c r="V31" i="1"/>
  <c r="EW31" i="1" s="1"/>
  <c r="GM40" i="1"/>
  <c r="GM43" i="1"/>
  <c r="AD37" i="1"/>
  <c r="AB37" i="1" s="1"/>
  <c r="AA37" i="1" s="1"/>
  <c r="FH37" i="1" s="1" a="1"/>
  <c r="FH37" i="1" s="1"/>
  <c r="EF40" i="1"/>
  <c r="GN40" i="1"/>
  <c r="V43" i="1"/>
  <c r="EX43" i="1" s="1"/>
  <c r="DT43" i="1"/>
  <c r="EG40" i="1"/>
  <c r="DX31" i="1"/>
  <c r="DY31" i="1"/>
  <c r="EH40" i="1"/>
  <c r="EG41" i="1"/>
  <c r="AD41" i="1"/>
  <c r="AB41" i="1" s="1"/>
  <c r="AA41" i="1" s="1"/>
  <c r="FH41" i="1" s="1" a="1"/>
  <c r="FH41" i="1" s="1"/>
  <c r="EI37" i="1"/>
  <c r="V40" i="1"/>
  <c r="EW40" i="1" s="1"/>
  <c r="GK31" i="1"/>
  <c r="EI40" i="1"/>
  <c r="EH37" i="1"/>
  <c r="GL31" i="1"/>
  <c r="EG43" i="1"/>
  <c r="DQ37" i="1"/>
  <c r="DQ38" i="1" s="1"/>
  <c r="EG37" i="1"/>
  <c r="AD45" i="1"/>
  <c r="AB45" i="1" s="1"/>
  <c r="AA45" i="1" s="1"/>
  <c r="FH45" i="1" s="1" a="1"/>
  <c r="FH45" i="1" s="1"/>
  <c r="GM31" i="1"/>
  <c r="EI43" i="1"/>
  <c r="GM45" i="1"/>
  <c r="GK43" i="1"/>
  <c r="EF31" i="1"/>
  <c r="EH45" i="1"/>
  <c r="EE45" i="1"/>
  <c r="EF41" i="1"/>
  <c r="EG45" i="1"/>
  <c r="DZ43" i="1"/>
  <c r="GK41" i="1"/>
  <c r="DX34" i="1"/>
  <c r="EE25" i="1"/>
  <c r="DZ25" i="1"/>
  <c r="GK25" i="1"/>
  <c r="GL25" i="1"/>
  <c r="GM25" i="1"/>
  <c r="XO114" i="1"/>
  <c r="EF25" i="1"/>
  <c r="AD25" i="1"/>
  <c r="AB25" i="1" s="1"/>
  <c r="AA25" i="1" s="1"/>
  <c r="FH25" i="1" s="1" a="1"/>
  <c r="FH25" i="1" s="1"/>
  <c r="V25" i="1"/>
  <c r="EW25" i="1" s="1"/>
  <c r="EI25" i="1"/>
  <c r="EH25" i="1"/>
  <c r="GK26" i="1"/>
  <c r="GL26" i="1"/>
  <c r="GM26" i="1"/>
  <c r="GN26" i="1"/>
  <c r="EH26" i="1"/>
  <c r="EF26" i="1"/>
  <c r="EE26" i="1"/>
  <c r="V26" i="1"/>
  <c r="EW26" i="1" s="1"/>
  <c r="DZ26" i="1"/>
  <c r="EI26" i="1"/>
  <c r="AD26" i="1"/>
  <c r="AB26" i="1" s="1"/>
  <c r="AA26" i="1" s="1"/>
  <c r="FH26" i="1" s="1" a="1"/>
  <c r="FH26" i="1" s="1"/>
  <c r="EF47" i="1"/>
  <c r="DZ47" i="1"/>
  <c r="EH47" i="1"/>
  <c r="AD47" i="1"/>
  <c r="AB47" i="1" s="1"/>
  <c r="AA47" i="1" s="1"/>
  <c r="FH47" i="1" s="1" a="1"/>
  <c r="FH47" i="1" s="1"/>
  <c r="V47" i="1"/>
  <c r="EX47" i="1" s="1"/>
  <c r="EI47" i="1"/>
  <c r="EE47" i="1"/>
  <c r="EG47" i="1"/>
  <c r="DX44" i="1"/>
  <c r="GL21" i="1"/>
  <c r="DW24" i="1"/>
  <c r="GL37" i="1"/>
  <c r="DW22" i="1"/>
  <c r="DU21" i="1"/>
  <c r="DW33" i="1"/>
  <c r="DT37" i="1"/>
  <c r="DU37" i="1"/>
  <c r="DW37" i="1"/>
  <c r="AD21" i="1"/>
  <c r="AB21" i="1" s="1"/>
  <c r="AA21" i="1" s="1"/>
  <c r="FH21" i="1" s="1" a="1"/>
  <c r="FH21" i="1" s="1"/>
  <c r="DT21" i="1"/>
  <c r="GK34" i="1"/>
  <c r="DX21" i="1"/>
  <c r="DW34" i="1"/>
  <c r="GK24" i="1"/>
  <c r="DW21" i="1"/>
  <c r="DY34" i="1"/>
  <c r="GM24" i="1"/>
  <c r="DT34" i="1"/>
  <c r="GK32" i="1"/>
  <c r="GK33" i="1"/>
  <c r="GL32" i="1"/>
  <c r="DU24" i="1"/>
  <c r="GL33" i="1"/>
  <c r="DU38" i="1"/>
  <c r="DW38" i="1"/>
  <c r="DU22" i="1"/>
  <c r="EG21" i="1"/>
  <c r="JI46" i="1"/>
  <c r="DT46" i="1"/>
  <c r="DU46" i="1"/>
  <c r="DW46" i="1"/>
  <c r="DX46" i="1"/>
  <c r="DZ22" i="1"/>
  <c r="EF22" i="1"/>
  <c r="DY47" i="1"/>
  <c r="V22" i="1"/>
  <c r="EY22" i="1" s="1"/>
  <c r="AD46" i="1"/>
  <c r="AB46" i="1" s="1"/>
  <c r="AA46" i="1" s="1"/>
  <c r="FH46" i="1" s="1" a="1"/>
  <c r="FH46" i="1" s="1"/>
  <c r="EF46" i="1"/>
  <c r="EG46" i="1"/>
  <c r="FY22" i="1"/>
  <c r="EH46" i="1"/>
  <c r="EI46" i="1"/>
  <c r="EG23" i="1"/>
  <c r="V46" i="1"/>
  <c r="EY46" i="1" s="1"/>
  <c r="EG48" i="1"/>
  <c r="EH48" i="1"/>
  <c r="DU23" i="1"/>
  <c r="DT23" i="1"/>
  <c r="GL47" i="1"/>
  <c r="GN23" i="1"/>
  <c r="GK47" i="1"/>
  <c r="EE46" i="1"/>
  <c r="GM47" i="1"/>
  <c r="FX22" i="1"/>
  <c r="DT36" i="1"/>
  <c r="DW36" i="1"/>
  <c r="DX36" i="1"/>
  <c r="EF23" i="1"/>
  <c r="DY36" i="1"/>
  <c r="DX23" i="1"/>
  <c r="DZ23" i="1"/>
  <c r="DW23" i="1"/>
  <c r="V23" i="1"/>
  <c r="EX23" i="1" s="1"/>
  <c r="EE23" i="1"/>
  <c r="DT22" i="1"/>
  <c r="DY22" i="1"/>
  <c r="AD22" i="1"/>
  <c r="AB22" i="1" s="1"/>
  <c r="AA22" i="1" s="1"/>
  <c r="FH22" i="1" s="1" a="1"/>
  <c r="FH22" i="1" s="1"/>
  <c r="EG22" i="1"/>
  <c r="EE38" i="1"/>
  <c r="EG38" i="1"/>
  <c r="GL38" i="1"/>
  <c r="GN38" i="1"/>
  <c r="GK38" i="1"/>
  <c r="AD38" i="1"/>
  <c r="AB38" i="1" s="1"/>
  <c r="AA38" i="1" s="1"/>
  <c r="FH38" i="1" s="1" a="1"/>
  <c r="FH38" i="1" s="1"/>
  <c r="EF38" i="1"/>
  <c r="EH38" i="1"/>
  <c r="EI38" i="1"/>
  <c r="V38" i="1"/>
  <c r="EX38" i="1" s="1"/>
  <c r="GK48" i="1"/>
  <c r="GL48" i="1"/>
  <c r="DU35" i="1"/>
  <c r="DW35" i="1"/>
  <c r="DX35" i="1"/>
  <c r="DY35" i="1"/>
  <c r="EE39" i="1"/>
  <c r="DT39" i="1"/>
  <c r="GM35" i="1"/>
  <c r="EF39" i="1"/>
  <c r="DU39" i="1"/>
  <c r="GK35" i="1"/>
  <c r="EG39" i="1"/>
  <c r="DW39" i="1"/>
  <c r="GN35" i="1"/>
  <c r="DX39" i="1"/>
  <c r="GL35" i="1"/>
  <c r="DU26" i="1"/>
  <c r="DW26" i="1"/>
  <c r="DX26" i="1"/>
  <c r="DY26" i="1"/>
  <c r="V39" i="1"/>
  <c r="EX39" i="1" s="1"/>
  <c r="AD39" i="1"/>
  <c r="AB39" i="1" s="1"/>
  <c r="AA39" i="1" s="1"/>
  <c r="FH39" i="1" s="1" a="1"/>
  <c r="FH39" i="1" s="1"/>
  <c r="V35" i="1"/>
  <c r="EX35" i="1" s="1"/>
  <c r="GM48" i="1"/>
  <c r="EE35" i="1"/>
  <c r="GN48" i="1"/>
  <c r="EH39" i="1"/>
  <c r="EI39" i="1"/>
  <c r="DZ35" i="1"/>
  <c r="EH35" i="1"/>
  <c r="GK39" i="1"/>
  <c r="EE48" i="1"/>
  <c r="GL39" i="1"/>
  <c r="EI48" i="1"/>
  <c r="EW42" i="1"/>
  <c r="DZ39" i="1"/>
  <c r="EF35" i="1"/>
  <c r="EI35" i="1"/>
  <c r="GM39" i="1"/>
  <c r="DZ48" i="1"/>
  <c r="EX42" i="1"/>
  <c r="AD35" i="1"/>
  <c r="AB35" i="1" s="1"/>
  <c r="AA35" i="1" s="1"/>
  <c r="FH35" i="1" s="1" a="1"/>
  <c r="FH35" i="1" s="1"/>
  <c r="V48" i="1"/>
  <c r="EX48" i="1" s="1"/>
  <c r="DU45" i="1"/>
  <c r="DW45" i="1"/>
  <c r="DT45" i="1"/>
  <c r="XO113" i="1"/>
  <c r="DX45" i="1"/>
  <c r="DY41" i="1"/>
  <c r="DT41" i="1"/>
  <c r="DU41" i="1"/>
  <c r="DW41" i="1"/>
  <c r="DT48" i="1"/>
  <c r="DX38" i="1"/>
  <c r="GN25" i="1"/>
  <c r="GM22" i="1"/>
  <c r="EI22" i="1"/>
  <c r="GM36" i="1"/>
  <c r="DY38" i="1"/>
  <c r="DU32" i="1"/>
  <c r="GN46" i="1"/>
  <c r="GL22" i="1"/>
  <c r="EH22" i="1"/>
  <c r="EI36" i="1"/>
  <c r="DY32" i="1"/>
  <c r="GM46" i="1"/>
  <c r="GK22" i="1"/>
  <c r="GM23" i="1"/>
  <c r="GN36" i="1"/>
  <c r="EE21" i="1"/>
  <c r="DT32" i="1"/>
  <c r="GK46" i="1"/>
  <c r="V36" i="1"/>
  <c r="EX36" i="1" s="1"/>
  <c r="DW32" i="1"/>
  <c r="GL46" i="1"/>
  <c r="AD48" i="1"/>
  <c r="AB48" i="1" s="1"/>
  <c r="AA48" i="1" s="1"/>
  <c r="GL23" i="1"/>
  <c r="DZ36" i="1"/>
  <c r="DU25" i="1"/>
  <c r="GK44" i="1"/>
  <c r="GN21" i="1"/>
  <c r="DZ21" i="1"/>
  <c r="DY25" i="1"/>
  <c r="GL44" i="1"/>
  <c r="GN22" i="1"/>
  <c r="ABT36" i="1"/>
  <c r="V21" i="1"/>
  <c r="EX21" i="1" s="1"/>
  <c r="EI21" i="1"/>
  <c r="GM44" i="1"/>
  <c r="GK23" i="1"/>
  <c r="EF21" i="1"/>
  <c r="EH23" i="1"/>
  <c r="DT25" i="1"/>
  <c r="GN44" i="1"/>
  <c r="AD23" i="1"/>
  <c r="AB23" i="1" s="1"/>
  <c r="AA23" i="1" s="1"/>
  <c r="FH23" i="1" s="1" a="1"/>
  <c r="FH23" i="1" s="1"/>
  <c r="DT47" i="1"/>
  <c r="DW48" i="1"/>
  <c r="DU47" i="1"/>
  <c r="DY48" i="1"/>
  <c r="FX48" i="1"/>
  <c r="DW47" i="1"/>
  <c r="DX48" i="1"/>
  <c r="FY48" i="1"/>
  <c r="GM38" i="1"/>
  <c r="GN32" i="1"/>
  <c r="DT20" i="1"/>
  <c r="DU20" i="1"/>
  <c r="DW20" i="1"/>
  <c r="U49" i="1"/>
  <c r="DY49" i="1" s="1"/>
  <c r="T49" i="1"/>
  <c r="EF49" i="1" s="1"/>
  <c r="DX20" i="1"/>
  <c r="GL20" i="1"/>
  <c r="GK20" i="1"/>
  <c r="GM20" i="1"/>
  <c r="GN20" i="1"/>
  <c r="DZ20" i="1"/>
  <c r="FX20" i="1"/>
  <c r="V20" i="1"/>
  <c r="EY20" i="1" s="1"/>
  <c r="FY20" i="1"/>
  <c r="EE20" i="1"/>
  <c r="EF20" i="1"/>
  <c r="AD20" i="1"/>
  <c r="AB20" i="1" s="1"/>
  <c r="FO20" i="1" s="1"/>
  <c r="EG20" i="1"/>
  <c r="EH20" i="1"/>
  <c r="EI20" i="1"/>
  <c r="ACW18" i="1" a="1"/>
  <c r="ACW18" i="1" s="1"/>
  <c r="ACW19" i="1" a="1"/>
  <c r="ACW19" i="1" s="1"/>
  <c r="ADB18" i="1" a="1"/>
  <c r="ADB18" i="1" s="1"/>
  <c r="ADB19" i="1" a="1"/>
  <c r="ADB19" i="1" s="1"/>
  <c r="ADC18" i="1" a="1"/>
  <c r="ADC18" i="1" s="1"/>
  <c r="ADC19" i="1" a="1"/>
  <c r="ADC19" i="1" s="1"/>
  <c r="ABJ49" i="1"/>
  <c r="AB27" i="1"/>
  <c r="AA27" i="1" s="1"/>
  <c r="FH27" i="1" s="1" a="1"/>
  <c r="FH27" i="1" s="1"/>
  <c r="AB56" i="1"/>
  <c r="AA56" i="1" s="1"/>
  <c r="FH56" i="1" s="1" a="1"/>
  <c r="FH56" i="1" s="1"/>
  <c r="AB52" i="1"/>
  <c r="AA52" i="1" s="1"/>
  <c r="FH52" i="1" s="1" a="1"/>
  <c r="FH52" i="1" s="1"/>
  <c r="AB34" i="1"/>
  <c r="AA34" i="1" s="1"/>
  <c r="FH34" i="1" s="1" a="1"/>
  <c r="FH34" i="1" s="1"/>
  <c r="AB28" i="1"/>
  <c r="AA28" i="1" s="1"/>
  <c r="FH28" i="1" s="1" a="1"/>
  <c r="FH28" i="1" s="1"/>
  <c r="AB54" i="1"/>
  <c r="AA54" i="1" s="1"/>
  <c r="FH54" i="1" s="1" a="1"/>
  <c r="FH54" i="1" s="1"/>
  <c r="AB36" i="1"/>
  <c r="AA36" i="1" s="1"/>
  <c r="FH36" i="1" s="1" a="1"/>
  <c r="FH36" i="1" s="1"/>
  <c r="AB30" i="1"/>
  <c r="AA30" i="1" s="1"/>
  <c r="AB44" i="1"/>
  <c r="AA44" i="1" s="1"/>
  <c r="FH44" i="1" s="1" a="1"/>
  <c r="FH44" i="1" s="1"/>
  <c r="AB32" i="1"/>
  <c r="AA32" i="1" s="1"/>
  <c r="FH32" i="1" s="1" a="1"/>
  <c r="FH32" i="1" s="1"/>
  <c r="EX56" i="1"/>
  <c r="EX54" i="1"/>
  <c r="EX45" i="1"/>
  <c r="EX24" i="1"/>
  <c r="EX52" i="1"/>
  <c r="EX34" i="1"/>
  <c r="EX30" i="1"/>
  <c r="FE40" i="1"/>
  <c r="FF40" i="1"/>
  <c r="FE25" i="1"/>
  <c r="FF25" i="1"/>
  <c r="FE38" i="1"/>
  <c r="FF38" i="1"/>
  <c r="FF47" i="1"/>
  <c r="FE47" i="1"/>
  <c r="FF46" i="1"/>
  <c r="FE46" i="1"/>
  <c r="FE32" i="1"/>
  <c r="FF32" i="1"/>
  <c r="FE44" i="1"/>
  <c r="FE36" i="1"/>
  <c r="FF44" i="1"/>
  <c r="FF36" i="1"/>
  <c r="FE33" i="1"/>
  <c r="FF33" i="1"/>
  <c r="FE48" i="1"/>
  <c r="FE24" i="1"/>
  <c r="FF48" i="1"/>
  <c r="FF24" i="1"/>
  <c r="FF22" i="1"/>
  <c r="FF37" i="1"/>
  <c r="FE22" i="1"/>
  <c r="FE37" i="1"/>
  <c r="FE23" i="1"/>
  <c r="FE31" i="1"/>
  <c r="FF23" i="1"/>
  <c r="FF31" i="1"/>
  <c r="FF21" i="1"/>
  <c r="FE41" i="1"/>
  <c r="FE21" i="1"/>
  <c r="FF41" i="1"/>
  <c r="FE34" i="1"/>
  <c r="FE26" i="1"/>
  <c r="FF34" i="1"/>
  <c r="FF26" i="1"/>
  <c r="FE43" i="1"/>
  <c r="FE35" i="1"/>
  <c r="FF43" i="1"/>
  <c r="FF35" i="1"/>
  <c r="FE45" i="1"/>
  <c r="FF45" i="1"/>
  <c r="FE39" i="1"/>
  <c r="FF39" i="1"/>
  <c r="Y49" i="1"/>
  <c r="X49" i="1"/>
  <c r="EY45" i="1"/>
  <c r="EW45" i="1"/>
  <c r="EY54" i="1"/>
  <c r="EW54" i="1"/>
  <c r="EY30" i="1"/>
  <c r="EW30" i="1"/>
  <c r="EW34" i="1"/>
  <c r="EY34" i="1"/>
  <c r="EY24" i="1"/>
  <c r="EW24" i="1"/>
  <c r="EY52" i="1"/>
  <c r="EW52" i="1"/>
  <c r="EW56" i="1"/>
  <c r="EY56" i="1"/>
  <c r="ADB106" i="1" a="1"/>
  <c r="ADB106" i="1" s="1"/>
  <c r="FL49" i="1"/>
  <c r="ACW106" i="1" a="1"/>
  <c r="ACW106" i="1" s="1"/>
  <c r="ACW87" i="1" a="1"/>
  <c r="ACW87" i="1" s="1"/>
  <c r="ACW108" i="1" s="1" a="1"/>
  <c r="ACW108" i="1" s="1"/>
  <c r="ADB86" i="1" a="1"/>
  <c r="ADB86" i="1" s="1"/>
  <c r="ADC87" i="1" a="1"/>
  <c r="ADC87" i="1" s="1"/>
  <c r="ADC89" i="1" s="1" a="1"/>
  <c r="ADC89" i="1" s="1"/>
  <c r="ADC91" i="1" s="1" a="1"/>
  <c r="ADC91" i="1" s="1"/>
  <c r="ADC93" i="1" s="1" a="1"/>
  <c r="ADC93" i="1" s="1"/>
  <c r="ADC95" i="1" s="1" a="1"/>
  <c r="ADC95" i="1" s="1"/>
  <c r="ADC97" i="1" s="1" a="1"/>
  <c r="ADC97" i="1" s="1"/>
  <c r="ADC99" i="1" s="1" a="1"/>
  <c r="ADC99" i="1" s="1"/>
  <c r="ADC101" i="1" s="1" a="1"/>
  <c r="ADC101" i="1" s="1"/>
  <c r="ADC103" i="1" s="1" a="1"/>
  <c r="ADC103" i="1" s="1"/>
  <c r="ADC105" i="1" s="1" a="1"/>
  <c r="ADC105" i="1" s="1"/>
  <c r="ADC86" i="1" a="1"/>
  <c r="ADC86" i="1" s="1"/>
  <c r="ADC107" i="1" s="1" a="1"/>
  <c r="ADC107" i="1" s="1"/>
  <c r="ADB87" i="1" a="1"/>
  <c r="ADB87" i="1" s="1"/>
  <c r="ADB89" i="1" s="1" a="1"/>
  <c r="ADB89" i="1" s="1"/>
  <c r="ADB91" i="1" s="1" a="1"/>
  <c r="ADB91" i="1" s="1"/>
  <c r="ADB93" i="1" s="1" a="1"/>
  <c r="ADB93" i="1" s="1"/>
  <c r="ADB95" i="1" s="1" a="1"/>
  <c r="ADB95" i="1" s="1"/>
  <c r="ADB97" i="1" s="1" a="1"/>
  <c r="ADB97" i="1" s="1"/>
  <c r="ADB99" i="1" s="1" a="1"/>
  <c r="ADB99" i="1" s="1"/>
  <c r="ADB101" i="1" s="1" a="1"/>
  <c r="ADB101" i="1" s="1"/>
  <c r="ADB103" i="1" s="1" a="1"/>
  <c r="ADB103" i="1" s="1"/>
  <c r="ADB105" i="1" s="1" a="1"/>
  <c r="ADB105" i="1" s="1"/>
  <c r="XO85" i="1"/>
  <c r="XO86" i="1"/>
  <c r="XO87" i="1"/>
  <c r="XO88" i="1"/>
  <c r="XO89" i="1"/>
  <c r="XO90" i="1"/>
  <c r="XO91" i="1"/>
  <c r="XO92" i="1"/>
  <c r="XO93" i="1"/>
  <c r="XO94" i="1"/>
  <c r="XO95" i="1"/>
  <c r="XO96" i="1"/>
  <c r="XO97" i="1"/>
  <c r="XO98" i="1"/>
  <c r="XO99" i="1"/>
  <c r="XO100" i="1"/>
  <c r="XO101" i="1"/>
  <c r="XO102" i="1"/>
  <c r="XO103" i="1"/>
  <c r="XO104" i="1"/>
  <c r="XO105" i="1"/>
  <c r="XO106" i="1"/>
  <c r="XO107" i="1"/>
  <c r="XO108" i="1"/>
  <c r="XP12" i="1"/>
  <c r="ACW107" i="1" a="1"/>
  <c r="ACW107" i="1" s="1"/>
  <c r="ACW88" i="1" a="1"/>
  <c r="ACW88" i="1" s="1"/>
  <c r="ACW90" i="1" s="1" a="1"/>
  <c r="ACW90" i="1" s="1"/>
  <c r="ACW92" i="1" s="1" a="1"/>
  <c r="ACW92" i="1" s="1"/>
  <c r="ACW94" i="1" s="1" a="1"/>
  <c r="ACW94" i="1" s="1"/>
  <c r="ACW96" i="1" s="1" a="1"/>
  <c r="ACW96" i="1" s="1"/>
  <c r="ACW98" i="1" s="1" a="1"/>
  <c r="ACW98" i="1" s="1"/>
  <c r="ACW100" i="1" s="1" a="1"/>
  <c r="ACW100" i="1" s="1"/>
  <c r="ACW102" i="1" s="1" a="1"/>
  <c r="ACW102" i="1" s="1"/>
  <c r="ACW104" i="1" s="1" a="1"/>
  <c r="ACW104" i="1" s="1"/>
  <c r="FV49" i="1"/>
  <c r="FU49" i="1"/>
  <c r="FW49" i="1"/>
  <c r="FT49" i="1"/>
  <c r="GE49" i="1"/>
  <c r="FZ49" i="1" s="1"/>
  <c r="GD49" i="1"/>
  <c r="GB49" i="1"/>
  <c r="GA49" i="1"/>
  <c r="GC49" i="1"/>
  <c r="CW49" i="1"/>
  <c r="CO49" i="1"/>
  <c r="DA49" i="1"/>
  <c r="DD49" i="1"/>
  <c r="DI49" i="1"/>
  <c r="CP49" i="1"/>
  <c r="CV49" i="1"/>
  <c r="DH49" i="1"/>
  <c r="GT49" i="1"/>
  <c r="GO49" i="1"/>
  <c r="GS49" i="1"/>
  <c r="GV49" i="1"/>
  <c r="GQ49" i="1"/>
  <c r="GR49" i="1"/>
  <c r="GU49" i="1"/>
  <c r="GP49" i="1"/>
  <c r="ADB66" i="1" a="1"/>
  <c r="ADB66" i="1" s="1"/>
  <c r="ADB67" i="1" a="1"/>
  <c r="ADB67" i="1" s="1"/>
  <c r="ADB68" i="1" a="1"/>
  <c r="ADB68" i="1" s="1"/>
  <c r="ADB69" i="1" a="1"/>
  <c r="ADB69" i="1" s="1"/>
  <c r="ADB70" i="1" a="1"/>
  <c r="ADB70" i="1" s="1"/>
  <c r="ADB71" i="1" a="1"/>
  <c r="ADB71" i="1" s="1"/>
  <c r="ADB72" i="1" a="1"/>
  <c r="ADB72" i="1" s="1"/>
  <c r="ADB73" i="1" a="1"/>
  <c r="ADB73" i="1" s="1"/>
  <c r="ADB74" i="1" a="1"/>
  <c r="ADB74" i="1" s="1"/>
  <c r="ADB75" i="1" a="1"/>
  <c r="ADB75" i="1" s="1"/>
  <c r="ADB76" i="1" a="1"/>
  <c r="ADB76" i="1" s="1"/>
  <c r="ADB51" i="1" a="1"/>
  <c r="ADB51" i="1" s="1"/>
  <c r="ADB52" i="1" s="1" a="1"/>
  <c r="ADB52" i="1" s="1"/>
  <c r="ADB55" i="1" a="1"/>
  <c r="ADB55" i="1" s="1"/>
  <c r="ADB56" i="1" s="1" a="1"/>
  <c r="ADB56" i="1" s="1"/>
  <c r="ADB53" i="1" a="1"/>
  <c r="ADB53" i="1" s="1"/>
  <c r="ADB54" i="1" s="1" a="1"/>
  <c r="ADB54" i="1" s="1"/>
  <c r="ADC66" i="1" a="1"/>
  <c r="ADC66" i="1" s="1"/>
  <c r="ADC67" i="1" a="1"/>
  <c r="ADC67" i="1" s="1"/>
  <c r="ADC68" i="1" a="1"/>
  <c r="ADC68" i="1" s="1"/>
  <c r="ADC69" i="1" a="1"/>
  <c r="ADC69" i="1" s="1"/>
  <c r="ADC70" i="1" a="1"/>
  <c r="ADC70" i="1" s="1"/>
  <c r="ADC71" i="1" a="1"/>
  <c r="ADC71" i="1" s="1"/>
  <c r="ADC72" i="1" a="1"/>
  <c r="ADC72" i="1" s="1"/>
  <c r="ADC73" i="1" a="1"/>
  <c r="ADC73" i="1" s="1"/>
  <c r="ADC74" i="1" a="1"/>
  <c r="ADC74" i="1" s="1"/>
  <c r="ADC75" i="1" a="1"/>
  <c r="ADC75" i="1" s="1"/>
  <c r="ADC76" i="1" a="1"/>
  <c r="ADC76" i="1" s="1"/>
  <c r="ADC53" i="1" a="1"/>
  <c r="ADC53" i="1" s="1"/>
  <c r="ADC54" i="1" s="1" a="1"/>
  <c r="ADC54" i="1" s="1"/>
  <c r="ADC55" i="1" a="1"/>
  <c r="ADC55" i="1" s="1"/>
  <c r="ADC56" i="1" s="1" a="1"/>
  <c r="ADC56" i="1" s="1"/>
  <c r="ADC51" i="1" a="1"/>
  <c r="ADC51" i="1" s="1"/>
  <c r="ADC52" i="1" s="1" a="1"/>
  <c r="ADC52" i="1" s="1"/>
  <c r="ACW66" i="1" a="1"/>
  <c r="ACW66" i="1" s="1"/>
  <c r="ACW67" i="1" a="1"/>
  <c r="ACW67" i="1" s="1"/>
  <c r="ACW68" i="1" a="1"/>
  <c r="ACW68" i="1" s="1"/>
  <c r="ACW69" i="1" a="1"/>
  <c r="ACW69" i="1" s="1"/>
  <c r="ACW70" i="1" a="1"/>
  <c r="ACW70" i="1" s="1"/>
  <c r="ACW71" i="1" a="1"/>
  <c r="ACW71" i="1" s="1"/>
  <c r="ACW72" i="1" a="1"/>
  <c r="ACW72" i="1" s="1"/>
  <c r="ACW73" i="1" a="1"/>
  <c r="ACW73" i="1" s="1"/>
  <c r="ACW74" i="1" a="1"/>
  <c r="ACW74" i="1" s="1"/>
  <c r="ACW75" i="1" a="1"/>
  <c r="ACW75" i="1" s="1"/>
  <c r="ACW76" i="1" a="1"/>
  <c r="ACW76" i="1" s="1"/>
  <c r="ACW51" i="1" a="1"/>
  <c r="ACW51" i="1" s="1"/>
  <c r="ACW52" i="1" s="1" a="1"/>
  <c r="ACW52" i="1" s="1"/>
  <c r="ACW53" i="1" a="1"/>
  <c r="ACW53" i="1" s="1"/>
  <c r="ACW54" i="1" s="1" a="1"/>
  <c r="ACW54" i="1" s="1"/>
  <c r="ACW55" i="1" a="1"/>
  <c r="ACW55" i="1" s="1"/>
  <c r="ACW56" i="1" s="1" a="1"/>
  <c r="ACW56" i="1" s="1"/>
  <c r="DD56" i="1"/>
  <c r="DA56" i="1"/>
  <c r="CP56" i="1"/>
  <c r="CO56" i="1"/>
  <c r="CW56" i="1"/>
  <c r="CV56" i="1"/>
  <c r="DH56" i="1"/>
  <c r="BC56" i="1"/>
  <c r="FU51" i="1"/>
  <c r="FW51" i="1"/>
  <c r="FX51" i="1"/>
  <c r="FY51" i="1"/>
  <c r="FZ51" i="1"/>
  <c r="FT51" i="1"/>
  <c r="FV51" i="1"/>
  <c r="FY53" i="1"/>
  <c r="FU53" i="1"/>
  <c r="FW53" i="1"/>
  <c r="FX53" i="1"/>
  <c r="FZ53" i="1"/>
  <c r="FT53" i="1"/>
  <c r="FV53" i="1"/>
  <c r="FW55" i="1"/>
  <c r="FZ55" i="1"/>
  <c r="FX55" i="1"/>
  <c r="FY55" i="1"/>
  <c r="FU55" i="1"/>
  <c r="FV55" i="1"/>
  <c r="FT55" i="1"/>
  <c r="DD52" i="1"/>
  <c r="CO52" i="1"/>
  <c r="CP52" i="1"/>
  <c r="CV52" i="1"/>
  <c r="CW52" i="1"/>
  <c r="BC52" i="1"/>
  <c r="DH52" i="1"/>
  <c r="DA52" i="1"/>
  <c r="GO67" i="1"/>
  <c r="GP67" i="1"/>
  <c r="GQ67" i="1"/>
  <c r="GR67" i="1"/>
  <c r="GS67" i="1"/>
  <c r="GT67" i="1"/>
  <c r="GU67" i="1"/>
  <c r="GV67" i="1"/>
  <c r="CA67" i="1"/>
  <c r="BZ67" i="1"/>
  <c r="BW67" i="1"/>
  <c r="BY67" i="1"/>
  <c r="BX67" i="1"/>
  <c r="BV67" i="1"/>
  <c r="BU67" i="1"/>
  <c r="BT67" i="1"/>
  <c r="BS67" i="1"/>
  <c r="BR67" i="1"/>
  <c r="BQ67" i="1"/>
  <c r="BP67" i="1"/>
  <c r="CC67" i="1"/>
  <c r="CB67" i="1"/>
  <c r="D67" i="1"/>
  <c r="FT41" i="1"/>
  <c r="FU41" i="1"/>
  <c r="FV41" i="1"/>
  <c r="FW41" i="1"/>
  <c r="FX41" i="1"/>
  <c r="FY41" i="1"/>
  <c r="FZ41" i="1"/>
  <c r="FT32" i="1"/>
  <c r="FV32" i="1"/>
  <c r="FY32" i="1"/>
  <c r="FZ32" i="1"/>
  <c r="FU32" i="1"/>
  <c r="FX32" i="1"/>
  <c r="FW32" i="1"/>
  <c r="FT31" i="1"/>
  <c r="FX24" i="1"/>
  <c r="FX31" i="1"/>
  <c r="FU31" i="1"/>
  <c r="FV31" i="1"/>
  <c r="FY31" i="1"/>
  <c r="FZ31" i="1"/>
  <c r="FW31" i="1"/>
  <c r="FZ46" i="1"/>
  <c r="FY46" i="1"/>
  <c r="FX46" i="1"/>
  <c r="FW46" i="1"/>
  <c r="FV46" i="1"/>
  <c r="FU46" i="1"/>
  <c r="FT46" i="1"/>
  <c r="FZ45" i="1"/>
  <c r="FW45" i="1"/>
  <c r="FY45" i="1"/>
  <c r="FX45" i="1"/>
  <c r="FV45" i="1"/>
  <c r="FU45" i="1"/>
  <c r="FT45" i="1"/>
  <c r="FZ25" i="1"/>
  <c r="FX25" i="1"/>
  <c r="FV25" i="1"/>
  <c r="FT24" i="1"/>
  <c r="FV24" i="1"/>
  <c r="FZ24" i="1"/>
  <c r="FU24" i="1"/>
  <c r="FW24" i="1"/>
  <c r="FY24" i="1"/>
  <c r="FY25" i="1"/>
  <c r="FT25" i="1"/>
  <c r="FU25" i="1"/>
  <c r="FW25" i="1"/>
  <c r="FX26" i="1"/>
  <c r="FV44" i="1"/>
  <c r="FZ27" i="1"/>
  <c r="FT26" i="1"/>
  <c r="FY26" i="1"/>
  <c r="FZ26" i="1"/>
  <c r="FU26" i="1"/>
  <c r="FV26" i="1"/>
  <c r="FW26" i="1"/>
  <c r="FY37" i="1"/>
  <c r="FT27" i="1"/>
  <c r="FY44" i="1"/>
  <c r="FW27" i="1"/>
  <c r="FX44" i="1"/>
  <c r="FX27" i="1"/>
  <c r="FT44" i="1"/>
  <c r="FY27" i="1"/>
  <c r="FW44" i="1"/>
  <c r="FX38" i="1"/>
  <c r="FW38" i="1"/>
  <c r="FV38" i="1"/>
  <c r="FU38" i="1"/>
  <c r="FT38" i="1"/>
  <c r="FZ38" i="1"/>
  <c r="FY38" i="1"/>
  <c r="FT39" i="1"/>
  <c r="FZ39" i="1"/>
  <c r="FY39" i="1"/>
  <c r="FX39" i="1"/>
  <c r="FW39" i="1"/>
  <c r="FV39" i="1"/>
  <c r="FU39" i="1"/>
  <c r="FZ44" i="1"/>
  <c r="FU44" i="1"/>
  <c r="FU27" i="1"/>
  <c r="FV27" i="1"/>
  <c r="FZ43" i="1"/>
  <c r="FY43" i="1"/>
  <c r="FX43" i="1"/>
  <c r="FW43" i="1"/>
  <c r="FV43" i="1"/>
  <c r="FU43" i="1"/>
  <c r="FT43" i="1"/>
  <c r="FZ40" i="1"/>
  <c r="FY40" i="1"/>
  <c r="FX40" i="1"/>
  <c r="FW40" i="1"/>
  <c r="FV40" i="1"/>
  <c r="FU40" i="1"/>
  <c r="FT40" i="1"/>
  <c r="FZ37" i="1"/>
  <c r="FT28" i="1"/>
  <c r="FT33" i="1"/>
  <c r="FZ33" i="1"/>
  <c r="FY33" i="1"/>
  <c r="FX33" i="1"/>
  <c r="FW33" i="1"/>
  <c r="FU33" i="1"/>
  <c r="FV33" i="1"/>
  <c r="FZ35" i="1"/>
  <c r="FY35" i="1"/>
  <c r="FX35" i="1"/>
  <c r="FW35" i="1"/>
  <c r="FV35" i="1"/>
  <c r="FU35" i="1"/>
  <c r="FT35" i="1"/>
  <c r="FZ34" i="1"/>
  <c r="FY34" i="1"/>
  <c r="FX34" i="1"/>
  <c r="FW34" i="1"/>
  <c r="FV34" i="1"/>
  <c r="FU34" i="1"/>
  <c r="FT34" i="1"/>
  <c r="FV37" i="1"/>
  <c r="FW37" i="1"/>
  <c r="FT37" i="1"/>
  <c r="FX37" i="1"/>
  <c r="FU37" i="1"/>
  <c r="FV28" i="1"/>
  <c r="FW28" i="1"/>
  <c r="FX28" i="1"/>
  <c r="FY28" i="1"/>
  <c r="FZ28" i="1"/>
  <c r="FU28" i="1"/>
  <c r="FZ30" i="1"/>
  <c r="FY30" i="1"/>
  <c r="FX30" i="1"/>
  <c r="FW30" i="1"/>
  <c r="FV30" i="1"/>
  <c r="FU30" i="1"/>
  <c r="FT30" i="1"/>
  <c r="FT29" i="1"/>
  <c r="FU29" i="1"/>
  <c r="FV29" i="1"/>
  <c r="FW29" i="1"/>
  <c r="FX29" i="1"/>
  <c r="FY29" i="1"/>
  <c r="FZ29" i="1"/>
  <c r="FZ47" i="1"/>
  <c r="FY47" i="1"/>
  <c r="FX47" i="1"/>
  <c r="FW47" i="1"/>
  <c r="FV47" i="1"/>
  <c r="FU47" i="1"/>
  <c r="FT47" i="1"/>
  <c r="B502" i="4"/>
  <c r="C503" i="4"/>
  <c r="P503" i="4" s="1"/>
  <c r="H566" i="4"/>
  <c r="I567" i="4"/>
  <c r="G517" i="4"/>
  <c r="P488" i="4"/>
  <c r="C489" i="4"/>
  <c r="F569" i="4"/>
  <c r="E569" i="4"/>
  <c r="D569" i="4"/>
  <c r="Q569" i="4" s="1"/>
  <c r="V505" i="4"/>
  <c r="U504" i="4"/>
  <c r="S488" i="4"/>
  <c r="B488" i="4"/>
  <c r="R550" i="4"/>
  <c r="R544" i="4"/>
  <c r="A570" i="4"/>
  <c r="R553" i="4"/>
  <c r="R547" i="4"/>
  <c r="EX40" i="1" l="1"/>
  <c r="EX44" i="1"/>
  <c r="EY40" i="1"/>
  <c r="EY33" i="1"/>
  <c r="EW33" i="1"/>
  <c r="FO42" i="1"/>
  <c r="FR42" i="1"/>
  <c r="FN42" i="1"/>
  <c r="EW39" i="1"/>
  <c r="EW44" i="1"/>
  <c r="FP42" i="1"/>
  <c r="FQ42" i="1"/>
  <c r="FS42" i="1"/>
  <c r="FC42" i="1"/>
  <c r="AA42" i="1"/>
  <c r="FH42" i="1" s="1" a="1"/>
  <c r="FH42" i="1" s="1"/>
  <c r="EY26" i="1"/>
  <c r="EX46" i="1"/>
  <c r="EW32" i="1"/>
  <c r="EW46" i="1"/>
  <c r="EX32" i="1"/>
  <c r="EX26" i="1"/>
  <c r="ADC42" i="1" a="1"/>
  <c r="ADC42" i="1" s="1"/>
  <c r="ADC36" i="1" a="1"/>
  <c r="ADC36" i="1" s="1"/>
  <c r="ADC37" i="1" a="1"/>
  <c r="ADC37" i="1" s="1"/>
  <c r="ADC43" i="1" a="1"/>
  <c r="ADC43" i="1" s="1"/>
  <c r="ADB42" i="1" a="1"/>
  <c r="ADB42" i="1" s="1"/>
  <c r="ADB36" i="1" a="1"/>
  <c r="ADB36" i="1" s="1"/>
  <c r="ADB43" i="1" a="1"/>
  <c r="ADB43" i="1" s="1"/>
  <c r="ADB37" i="1" a="1"/>
  <c r="ADB37" i="1" s="1"/>
  <c r="ACW42" i="1" a="1"/>
  <c r="ACW42" i="1" s="1"/>
  <c r="ACW36" i="1" a="1"/>
  <c r="ACW36" i="1" s="1"/>
  <c r="ACW43" i="1" a="1"/>
  <c r="ACW43" i="1" s="1"/>
  <c r="ACW37" i="1" a="1"/>
  <c r="ACW37" i="1" s="1"/>
  <c r="EW41" i="1"/>
  <c r="EY41" i="1"/>
  <c r="AD49" i="1"/>
  <c r="AB49" i="1" s="1"/>
  <c r="AA49" i="1" s="1"/>
  <c r="FH49" i="1" s="1" a="1"/>
  <c r="FH49" i="1" s="1"/>
  <c r="EY31" i="1"/>
  <c r="EX37" i="1"/>
  <c r="GK49" i="1"/>
  <c r="FX49" i="1"/>
  <c r="EW37" i="1"/>
  <c r="GN49" i="1"/>
  <c r="GM49" i="1"/>
  <c r="EW43" i="1"/>
  <c r="EY48" i="1"/>
  <c r="DZ49" i="1"/>
  <c r="GL49" i="1"/>
  <c r="EH49" i="1"/>
  <c r="EI49" i="1"/>
  <c r="DX49" i="1"/>
  <c r="EY25" i="1"/>
  <c r="EX25" i="1"/>
  <c r="V49" i="1"/>
  <c r="EY49" i="1" s="1"/>
  <c r="DT49" i="1"/>
  <c r="EX31" i="1"/>
  <c r="FY49" i="1"/>
  <c r="EG49" i="1"/>
  <c r="DU49" i="1"/>
  <c r="DW49" i="1"/>
  <c r="EY23" i="1"/>
  <c r="EY43" i="1"/>
  <c r="EW48" i="1"/>
  <c r="EE49" i="1"/>
  <c r="EW23" i="1"/>
  <c r="EY39" i="1"/>
  <c r="EW21" i="1"/>
  <c r="EY21" i="1"/>
  <c r="EW47" i="1"/>
  <c r="EY47" i="1"/>
  <c r="EW35" i="1"/>
  <c r="EY35" i="1"/>
  <c r="EX22" i="1"/>
  <c r="EW22" i="1"/>
  <c r="XP114" i="1"/>
  <c r="EW36" i="1"/>
  <c r="EY36" i="1"/>
  <c r="EW38" i="1"/>
  <c r="EY38" i="1"/>
  <c r="XP113" i="1"/>
  <c r="FS20" i="1"/>
  <c r="FB20" i="1"/>
  <c r="FC20" i="1"/>
  <c r="FN20" i="1"/>
  <c r="AA20" i="1"/>
  <c r="FH20" i="1" s="1" a="1"/>
  <c r="FH20" i="1" s="1"/>
  <c r="EW20" i="1"/>
  <c r="FP20" i="1"/>
  <c r="FQ20" i="1"/>
  <c r="FR20" i="1"/>
  <c r="EX20" i="1"/>
  <c r="ADB20" i="1" a="1"/>
  <c r="ADB20" i="1" s="1"/>
  <c r="ADB21" i="1" a="1"/>
  <c r="ADB21" i="1" s="1"/>
  <c r="ADC20" i="1" a="1"/>
  <c r="ADC20" i="1" s="1"/>
  <c r="ADC21" i="1" a="1"/>
  <c r="ADC21" i="1" s="1"/>
  <c r="ACW20" i="1" a="1"/>
  <c r="ACW20" i="1" s="1"/>
  <c r="ACW21" i="1" a="1"/>
  <c r="ACW21" i="1" s="1"/>
  <c r="FE49" i="1"/>
  <c r="FF49" i="1"/>
  <c r="ADB107" i="1" a="1"/>
  <c r="ADB107" i="1" s="1"/>
  <c r="ADB108" i="1" a="1"/>
  <c r="ADB108" i="1" s="1"/>
  <c r="ACW89" i="1" a="1"/>
  <c r="ACW89" i="1" s="1"/>
  <c r="ACW91" i="1" s="1" a="1"/>
  <c r="ACW91" i="1" s="1"/>
  <c r="ACW93" i="1" s="1" a="1"/>
  <c r="ACW93" i="1" s="1"/>
  <c r="ACW95" i="1" s="1" a="1"/>
  <c r="ACW95" i="1" s="1"/>
  <c r="ACW97" i="1" s="1" a="1"/>
  <c r="ACW97" i="1" s="1"/>
  <c r="ACW99" i="1" s="1" a="1"/>
  <c r="ACW99" i="1" s="1"/>
  <c r="ACW101" i="1" s="1" a="1"/>
  <c r="ACW101" i="1" s="1"/>
  <c r="ACW103" i="1" s="1" a="1"/>
  <c r="ACW103" i="1" s="1"/>
  <c r="ACW105" i="1" s="1" a="1"/>
  <c r="ACW105" i="1" s="1"/>
  <c r="ADC88" i="1" a="1"/>
  <c r="ADC88" i="1" s="1"/>
  <c r="ADC90" i="1" s="1" a="1"/>
  <c r="ADC90" i="1" s="1"/>
  <c r="ADC92" i="1" s="1" a="1"/>
  <c r="ADC92" i="1" s="1"/>
  <c r="ADC94" i="1" s="1" a="1"/>
  <c r="ADC94" i="1" s="1"/>
  <c r="ADC96" i="1" s="1" a="1"/>
  <c r="ADC96" i="1" s="1"/>
  <c r="ADC98" i="1" s="1" a="1"/>
  <c r="ADC98" i="1" s="1"/>
  <c r="ADC100" i="1" s="1" a="1"/>
  <c r="ADC100" i="1" s="1"/>
  <c r="ADC102" i="1" s="1" a="1"/>
  <c r="ADC102" i="1" s="1"/>
  <c r="ADC104" i="1" s="1" a="1"/>
  <c r="ADC104" i="1" s="1"/>
  <c r="ADC108" i="1" a="1"/>
  <c r="ADC108" i="1" s="1"/>
  <c r="ADB88" i="1" a="1"/>
  <c r="ADB88" i="1" s="1"/>
  <c r="ADB90" i="1" s="1" a="1"/>
  <c r="ADB90" i="1" s="1"/>
  <c r="ADB92" i="1" s="1" a="1"/>
  <c r="ADB92" i="1" s="1"/>
  <c r="ADB94" i="1" s="1" a="1"/>
  <c r="ADB94" i="1" s="1"/>
  <c r="ADB96" i="1" s="1" a="1"/>
  <c r="ADB96" i="1" s="1"/>
  <c r="ADB98" i="1" s="1" a="1"/>
  <c r="ADB98" i="1" s="1"/>
  <c r="ADB100" i="1" s="1" a="1"/>
  <c r="ADB100" i="1" s="1"/>
  <c r="ADB102" i="1" s="1" a="1"/>
  <c r="ADB102" i="1" s="1"/>
  <c r="ADB104" i="1" s="1" a="1"/>
  <c r="ADB104" i="1" s="1"/>
  <c r="XP85" i="1"/>
  <c r="XP86" i="1"/>
  <c r="XP87" i="1"/>
  <c r="XP88" i="1"/>
  <c r="XP89" i="1"/>
  <c r="XP90" i="1"/>
  <c r="XP91" i="1"/>
  <c r="XP92" i="1"/>
  <c r="XP93" i="1"/>
  <c r="XP94" i="1"/>
  <c r="XP95" i="1"/>
  <c r="XP96" i="1"/>
  <c r="XP97" i="1"/>
  <c r="XP98" i="1"/>
  <c r="XP99" i="1"/>
  <c r="XP100" i="1"/>
  <c r="XP101" i="1"/>
  <c r="XP102" i="1"/>
  <c r="XP103" i="1"/>
  <c r="XP104" i="1"/>
  <c r="XP105" i="1"/>
  <c r="XP106" i="1"/>
  <c r="XP107" i="1"/>
  <c r="XP108" i="1"/>
  <c r="XQ12" i="1"/>
  <c r="ADB23" i="1" a="1"/>
  <c r="ADB23" i="1" s="1"/>
  <c r="ACW23" i="1" a="1"/>
  <c r="ACW23" i="1" s="1"/>
  <c r="ADB48" i="1" a="1"/>
  <c r="ADB48" i="1" s="1"/>
  <c r="ADB49" i="1" s="1" a="1"/>
  <c r="ADB49" i="1" s="1"/>
  <c r="ACW48" i="1" a="1"/>
  <c r="ACW48" i="1" s="1"/>
  <c r="ACW49" i="1" s="1" a="1"/>
  <c r="ACW49" i="1" s="1"/>
  <c r="ADC48" i="1" a="1"/>
  <c r="ADC48" i="1" s="1"/>
  <c r="ADC49" i="1" s="1" a="1"/>
  <c r="ADC49" i="1" s="1"/>
  <c r="ACW22" i="1" a="1"/>
  <c r="ACW22" i="1" s="1"/>
  <c r="ADB22" i="1" a="1"/>
  <c r="ADB22" i="1" s="1"/>
  <c r="ADC22" i="1" a="1"/>
  <c r="ADC22" i="1" s="1"/>
  <c r="ADC23" i="1" a="1"/>
  <c r="ADC23" i="1" s="1"/>
  <c r="ADB29" i="1" a="1"/>
  <c r="ADB29" i="1" s="1"/>
  <c r="ADB27" i="1" a="1"/>
  <c r="ADB27" i="1" s="1"/>
  <c r="ADB34" i="1" a="1"/>
  <c r="ADB34" i="1" s="1"/>
  <c r="ADB45" i="1" a="1"/>
  <c r="ADB45" i="1" s="1"/>
  <c r="ADB26" i="1" a="1"/>
  <c r="ADB26" i="1" s="1"/>
  <c r="ADB31" i="1" a="1"/>
  <c r="ADB31" i="1" s="1"/>
  <c r="ADB41" i="1" a="1"/>
  <c r="ADB41" i="1" s="1"/>
  <c r="ADB24" i="1" a="1"/>
  <c r="ADB24" i="1" s="1"/>
  <c r="ADB39" i="1" a="1"/>
  <c r="ADB39" i="1" s="1"/>
  <c r="ADB46" i="1" a="1"/>
  <c r="ADB46" i="1" s="1"/>
  <c r="ADB28" i="1" a="1"/>
  <c r="ADB28" i="1" s="1"/>
  <c r="ADB44" i="1" a="1"/>
  <c r="ADB44" i="1" s="1"/>
  <c r="ADB32" i="1" a="1"/>
  <c r="ADB32" i="1" s="1"/>
  <c r="ADB33" i="1" a="1"/>
  <c r="ADB33" i="1" s="1"/>
  <c r="ADB35" i="1" a="1"/>
  <c r="ADB35" i="1" s="1"/>
  <c r="ADB25" i="1" a="1"/>
  <c r="ADB25" i="1" s="1"/>
  <c r="ADB30" i="1" a="1"/>
  <c r="ADB30" i="1" s="1"/>
  <c r="ADB40" i="1" a="1"/>
  <c r="ADB40" i="1" s="1"/>
  <c r="ADB38" i="1" a="1"/>
  <c r="ADB38" i="1" s="1"/>
  <c r="ADB47" i="1" a="1"/>
  <c r="ADB47" i="1" s="1"/>
  <c r="ADC24" i="1" a="1"/>
  <c r="ADC24" i="1" s="1"/>
  <c r="ADC26" i="1" a="1"/>
  <c r="ADC26" i="1" s="1"/>
  <c r="ADC32" i="1" a="1"/>
  <c r="ADC32" i="1" s="1"/>
  <c r="ADC45" i="1" a="1"/>
  <c r="ADC45" i="1" s="1"/>
  <c r="ADC47" i="1" a="1"/>
  <c r="ADC47" i="1" s="1"/>
  <c r="ADC25" i="1" a="1"/>
  <c r="ADC25" i="1" s="1"/>
  <c r="ADC41" i="1" a="1"/>
  <c r="ADC41" i="1" s="1"/>
  <c r="ADC34" i="1" a="1"/>
  <c r="ADC34" i="1" s="1"/>
  <c r="ADC33" i="1" a="1"/>
  <c r="ADC33" i="1" s="1"/>
  <c r="ADC39" i="1" a="1"/>
  <c r="ADC39" i="1" s="1"/>
  <c r="ADC31" i="1" a="1"/>
  <c r="ADC31" i="1" s="1"/>
  <c r="ADC44" i="1" a="1"/>
  <c r="ADC44" i="1" s="1"/>
  <c r="ADC28" i="1" a="1"/>
  <c r="ADC28" i="1" s="1"/>
  <c r="ADC46" i="1" a="1"/>
  <c r="ADC46" i="1" s="1"/>
  <c r="ADC29" i="1" a="1"/>
  <c r="ADC29" i="1" s="1"/>
  <c r="ADC40" i="1" a="1"/>
  <c r="ADC40" i="1" s="1"/>
  <c r="ADC30" i="1" a="1"/>
  <c r="ADC30" i="1" s="1"/>
  <c r="ADC38" i="1" a="1"/>
  <c r="ADC38" i="1" s="1"/>
  <c r="ADC27" i="1" a="1"/>
  <c r="ADC27" i="1" s="1"/>
  <c r="ADC35" i="1" a="1"/>
  <c r="ADC35" i="1" s="1"/>
  <c r="ACW40" i="1" a="1"/>
  <c r="ACW40" i="1" s="1"/>
  <c r="ACW44" i="1" a="1"/>
  <c r="ACW44" i="1" s="1"/>
  <c r="ACW26" i="1" a="1"/>
  <c r="ACW26" i="1" s="1"/>
  <c r="ACW35" i="1" a="1"/>
  <c r="ACW35" i="1" s="1"/>
  <c r="ACW30" i="1" a="1"/>
  <c r="ACW30" i="1" s="1"/>
  <c r="ACW46" i="1" a="1"/>
  <c r="ACW46" i="1" s="1"/>
  <c r="ACW29" i="1" a="1"/>
  <c r="ACW29" i="1" s="1"/>
  <c r="ACW47" i="1" a="1"/>
  <c r="ACW47" i="1" s="1"/>
  <c r="ACW45" i="1" a="1"/>
  <c r="ACW45" i="1" s="1"/>
  <c r="ACW27" i="1" a="1"/>
  <c r="ACW27" i="1" s="1"/>
  <c r="ACW38" i="1" a="1"/>
  <c r="ACW38" i="1" s="1"/>
  <c r="ACW24" i="1" a="1"/>
  <c r="ACW24" i="1" s="1"/>
  <c r="ACW25" i="1" a="1"/>
  <c r="ACW25" i="1" s="1"/>
  <c r="ACW41" i="1" a="1"/>
  <c r="ACW41" i="1" s="1"/>
  <c r="ACW28" i="1" a="1"/>
  <c r="ACW28" i="1" s="1"/>
  <c r="ACW32" i="1" a="1"/>
  <c r="ACW32" i="1" s="1"/>
  <c r="ACW34" i="1" a="1"/>
  <c r="ACW34" i="1" s="1"/>
  <c r="ACW31" i="1" a="1"/>
  <c r="ACW31" i="1" s="1"/>
  <c r="ACW39" i="1" a="1"/>
  <c r="ACW39" i="1" s="1"/>
  <c r="ACW33" i="1" a="1"/>
  <c r="ACW33" i="1" s="1"/>
  <c r="FZ54" i="1"/>
  <c r="FY54" i="1"/>
  <c r="FU54" i="1"/>
  <c r="FW54" i="1"/>
  <c r="FX54" i="1"/>
  <c r="FV54" i="1"/>
  <c r="FT54" i="1"/>
  <c r="FU52" i="1"/>
  <c r="FY52" i="1"/>
  <c r="FW52" i="1"/>
  <c r="FX52" i="1"/>
  <c r="FZ52" i="1"/>
  <c r="FV52" i="1"/>
  <c r="FT52" i="1"/>
  <c r="FW56" i="1"/>
  <c r="FX56" i="1"/>
  <c r="FY56" i="1"/>
  <c r="FZ56" i="1"/>
  <c r="FU56" i="1"/>
  <c r="FV56" i="1"/>
  <c r="FT56" i="1"/>
  <c r="CC68" i="1"/>
  <c r="CB68" i="1"/>
  <c r="CA68" i="1"/>
  <c r="BZ68" i="1"/>
  <c r="BY68" i="1"/>
  <c r="BX68" i="1"/>
  <c r="BW68" i="1"/>
  <c r="BV68" i="1"/>
  <c r="BU68" i="1"/>
  <c r="BT68" i="1"/>
  <c r="BS68" i="1"/>
  <c r="BR68" i="1"/>
  <c r="BQ68" i="1"/>
  <c r="BP68" i="1"/>
  <c r="GR68" i="1"/>
  <c r="GQ68" i="1"/>
  <c r="GP68" i="1"/>
  <c r="GV68" i="1"/>
  <c r="GU68" i="1"/>
  <c r="GO68" i="1"/>
  <c r="GT68" i="1"/>
  <c r="GS68" i="1"/>
  <c r="D68" i="1"/>
  <c r="B503" i="4"/>
  <c r="C504" i="4"/>
  <c r="C505" i="4" s="1"/>
  <c r="P505" i="4" s="1"/>
  <c r="G518" i="4"/>
  <c r="H567" i="4"/>
  <c r="I568" i="4"/>
  <c r="P489" i="4"/>
  <c r="C490" i="4"/>
  <c r="F570" i="4"/>
  <c r="E570" i="4"/>
  <c r="D570" i="4"/>
  <c r="Q570" i="4" s="1"/>
  <c r="U505" i="4"/>
  <c r="V506" i="4"/>
  <c r="S489" i="4"/>
  <c r="B489" i="4"/>
  <c r="R557" i="4"/>
  <c r="R548" i="4"/>
  <c r="A571" i="4"/>
  <c r="R554" i="4"/>
  <c r="R551" i="4"/>
  <c r="EX49" i="1" l="1"/>
  <c r="EW49" i="1"/>
  <c r="XQ114" i="1"/>
  <c r="XQ113" i="1"/>
  <c r="XQ86" i="1"/>
  <c r="XQ85" i="1"/>
  <c r="XQ87" i="1"/>
  <c r="XQ88" i="1"/>
  <c r="XQ89" i="1"/>
  <c r="XQ90" i="1"/>
  <c r="XQ91" i="1"/>
  <c r="XQ92" i="1"/>
  <c r="XQ93" i="1"/>
  <c r="XQ94" i="1"/>
  <c r="XQ95" i="1"/>
  <c r="XQ96" i="1"/>
  <c r="XQ97" i="1"/>
  <c r="XQ98" i="1"/>
  <c r="XQ99" i="1"/>
  <c r="XQ100" i="1"/>
  <c r="XQ101" i="1"/>
  <c r="XQ102" i="1"/>
  <c r="XQ103" i="1"/>
  <c r="XQ104" i="1"/>
  <c r="XQ105" i="1"/>
  <c r="XQ106" i="1"/>
  <c r="XQ107" i="1"/>
  <c r="XQ108" i="1"/>
  <c r="XR12" i="1"/>
  <c r="CC69" i="1"/>
  <c r="CB69" i="1"/>
  <c r="BZ69" i="1"/>
  <c r="BX69" i="1"/>
  <c r="BY69" i="1"/>
  <c r="BW69" i="1"/>
  <c r="BV69" i="1"/>
  <c r="BU69" i="1"/>
  <c r="BT69" i="1"/>
  <c r="BS69" i="1"/>
  <c r="BR69" i="1"/>
  <c r="BQ69" i="1"/>
  <c r="BP69" i="1"/>
  <c r="CA69" i="1"/>
  <c r="GR69" i="1"/>
  <c r="GS69" i="1"/>
  <c r="D69" i="1"/>
  <c r="GO69" i="1"/>
  <c r="GP69" i="1"/>
  <c r="GQ69" i="1"/>
  <c r="GT69" i="1"/>
  <c r="GU69" i="1"/>
  <c r="GV69" i="1"/>
  <c r="GV70" i="1"/>
  <c r="GU70" i="1"/>
  <c r="GT70" i="1"/>
  <c r="GS70" i="1"/>
  <c r="GR70" i="1"/>
  <c r="GQ70" i="1"/>
  <c r="GP70" i="1"/>
  <c r="GO70" i="1"/>
  <c r="D70" i="1"/>
  <c r="B504" i="4"/>
  <c r="P504" i="4"/>
  <c r="C506" i="4"/>
  <c r="P506" i="4" s="1"/>
  <c r="H568" i="4"/>
  <c r="I569" i="4"/>
  <c r="G519" i="4"/>
  <c r="P490" i="4"/>
  <c r="C491" i="4"/>
  <c r="F571" i="4"/>
  <c r="E571" i="4"/>
  <c r="D571" i="4"/>
  <c r="Q571" i="4" s="1"/>
  <c r="B505" i="4"/>
  <c r="V507" i="4"/>
  <c r="U506" i="4"/>
  <c r="S490" i="4"/>
  <c r="B490" i="4"/>
  <c r="A572" i="4"/>
  <c r="R552" i="4"/>
  <c r="R561" i="4"/>
  <c r="R555" i="4"/>
  <c r="R558" i="4"/>
  <c r="AAV14" i="1"/>
  <c r="XR114" i="1" l="1"/>
  <c r="XR113" i="1"/>
  <c r="XR85" i="1"/>
  <c r="XR86" i="1"/>
  <c r="XR87" i="1"/>
  <c r="XR88" i="1"/>
  <c r="XR89" i="1"/>
  <c r="XR90" i="1"/>
  <c r="XR91" i="1"/>
  <c r="XR92" i="1"/>
  <c r="XR93" i="1"/>
  <c r="XR94" i="1"/>
  <c r="XR95" i="1"/>
  <c r="XR96" i="1"/>
  <c r="XR97" i="1"/>
  <c r="XR98" i="1"/>
  <c r="XR99" i="1"/>
  <c r="XR100" i="1"/>
  <c r="XR101" i="1"/>
  <c r="XR102" i="1"/>
  <c r="XR103" i="1"/>
  <c r="XR104" i="1"/>
  <c r="XR105" i="1"/>
  <c r="XR106" i="1"/>
  <c r="XR107" i="1"/>
  <c r="XR108" i="1"/>
  <c r="XS12" i="1"/>
  <c r="BQ70" i="1"/>
  <c r="BP70" i="1"/>
  <c r="CC70" i="1"/>
  <c r="CB70" i="1"/>
  <c r="CA70" i="1"/>
  <c r="BZ70" i="1"/>
  <c r="BY70" i="1"/>
  <c r="BX70" i="1"/>
  <c r="BW70" i="1"/>
  <c r="BS70" i="1"/>
  <c r="BV70" i="1"/>
  <c r="BU70" i="1"/>
  <c r="BT70" i="1"/>
  <c r="BR70" i="1"/>
  <c r="GP71" i="1"/>
  <c r="GQ71" i="1"/>
  <c r="GR71" i="1"/>
  <c r="GS71" i="1"/>
  <c r="GT71" i="1"/>
  <c r="GO71" i="1"/>
  <c r="GU71" i="1"/>
  <c r="GV71" i="1"/>
  <c r="D71" i="1"/>
  <c r="C507" i="4"/>
  <c r="P507" i="4" s="1"/>
  <c r="G520" i="4"/>
  <c r="H569" i="4"/>
  <c r="I570" i="4"/>
  <c r="P491" i="4"/>
  <c r="C492" i="4"/>
  <c r="P492" i="4" s="1"/>
  <c r="F572" i="4"/>
  <c r="E572" i="4"/>
  <c r="D572" i="4"/>
  <c r="Q572" i="4" s="1"/>
  <c r="U510" i="4"/>
  <c r="U507" i="4"/>
  <c r="V508" i="4"/>
  <c r="B506" i="4"/>
  <c r="S491" i="4"/>
  <c r="B491" i="4"/>
  <c r="R559" i="4"/>
  <c r="R565" i="4"/>
  <c r="R556" i="4"/>
  <c r="R562" i="4"/>
  <c r="A573" i="4"/>
  <c r="AAV17" i="1"/>
  <c r="FZ117" i="1"/>
  <c r="XS114" i="1" l="1"/>
  <c r="XS113" i="1"/>
  <c r="AAV18" i="1" a="1"/>
  <c r="AAV18" i="1" s="1"/>
  <c r="AAV19" i="1" a="1"/>
  <c r="AAV19" i="1" s="1"/>
  <c r="XS85" i="1"/>
  <c r="XS86" i="1"/>
  <c r="XS87" i="1"/>
  <c r="XS88" i="1"/>
  <c r="XS89" i="1"/>
  <c r="XS90" i="1"/>
  <c r="XS91" i="1"/>
  <c r="XS92" i="1"/>
  <c r="XS93" i="1"/>
  <c r="XS94" i="1"/>
  <c r="XS95" i="1"/>
  <c r="XS96" i="1"/>
  <c r="XS97" i="1"/>
  <c r="XS98" i="1"/>
  <c r="XS99" i="1"/>
  <c r="XS100" i="1"/>
  <c r="XS101" i="1"/>
  <c r="XS102" i="1"/>
  <c r="XS103" i="1"/>
  <c r="XS104" i="1"/>
  <c r="XS105" i="1"/>
  <c r="XS106" i="1"/>
  <c r="XS107" i="1"/>
  <c r="XS108" i="1"/>
  <c r="XT12" i="1"/>
  <c r="CB71" i="1"/>
  <c r="CC71" i="1"/>
  <c r="CA71" i="1"/>
  <c r="BZ71" i="1"/>
  <c r="BY71" i="1"/>
  <c r="BX71" i="1"/>
  <c r="BW71" i="1"/>
  <c r="BV71" i="1"/>
  <c r="BU71" i="1"/>
  <c r="BT71" i="1"/>
  <c r="BS71" i="1"/>
  <c r="BR71" i="1"/>
  <c r="BQ71" i="1"/>
  <c r="BP71" i="1"/>
  <c r="GQ72" i="1"/>
  <c r="GP72" i="1"/>
  <c r="GU72" i="1"/>
  <c r="GO72" i="1"/>
  <c r="GT72" i="1"/>
  <c r="GR72" i="1"/>
  <c r="GS72" i="1"/>
  <c r="GV72" i="1"/>
  <c r="D72" i="1"/>
  <c r="C508" i="4"/>
  <c r="P508" i="4" s="1"/>
  <c r="H570" i="4"/>
  <c r="I571" i="4"/>
  <c r="G521" i="4"/>
  <c r="D573" i="4"/>
  <c r="Q573" i="4" s="1"/>
  <c r="F573" i="4"/>
  <c r="E573" i="4"/>
  <c r="B507" i="4"/>
  <c r="V509" i="4"/>
  <c r="U511" i="4"/>
  <c r="U508" i="4"/>
  <c r="U514" i="4"/>
  <c r="S492" i="4"/>
  <c r="B492" i="4"/>
  <c r="R569" i="4"/>
  <c r="A574" i="4"/>
  <c r="R566" i="4"/>
  <c r="R563" i="4"/>
  <c r="R560" i="4"/>
  <c r="FZ14" i="1"/>
  <c r="FZ15" i="1" s="1" a="1"/>
  <c r="FZ15" i="1" s="1"/>
  <c r="AAV42" i="1" l="1" a="1"/>
  <c r="AAV42" i="1" s="1"/>
  <c r="AAV36" i="1" a="1"/>
  <c r="AAV36" i="1" s="1"/>
  <c r="AAV43" i="1" a="1"/>
  <c r="AAV43" i="1" s="1"/>
  <c r="AAV37" i="1" a="1"/>
  <c r="AAV37" i="1" s="1"/>
  <c r="XT114" i="1"/>
  <c r="XT113" i="1"/>
  <c r="AAV20" i="1" a="1"/>
  <c r="AAV20" i="1" s="1"/>
  <c r="AAV21" i="1" a="1"/>
  <c r="AAV21" i="1" s="1"/>
  <c r="XT85" i="1"/>
  <c r="XT86" i="1"/>
  <c r="XT87" i="1"/>
  <c r="XT88" i="1"/>
  <c r="XT89" i="1"/>
  <c r="XT90" i="1"/>
  <c r="XT91" i="1"/>
  <c r="XT92" i="1"/>
  <c r="XT93" i="1"/>
  <c r="XT94" i="1"/>
  <c r="XT95" i="1"/>
  <c r="XT96" i="1"/>
  <c r="XT97" i="1"/>
  <c r="XT98" i="1"/>
  <c r="XT99" i="1"/>
  <c r="XT100" i="1"/>
  <c r="XT101" i="1"/>
  <c r="XT102" i="1"/>
  <c r="XT103" i="1"/>
  <c r="XT104" i="1"/>
  <c r="XT105" i="1"/>
  <c r="XT106" i="1"/>
  <c r="XT107" i="1"/>
  <c r="XT108" i="1"/>
  <c r="XU12" i="1"/>
  <c r="AAV48" i="1" a="1"/>
  <c r="AAV48" i="1" s="1"/>
  <c r="AAV49" i="1" s="1" a="1"/>
  <c r="AAV49" i="1" s="1"/>
  <c r="AAV22" i="1" a="1"/>
  <c r="AAV22" i="1" s="1"/>
  <c r="AAV23" i="1" a="1"/>
  <c r="AAV23" i="1" s="1"/>
  <c r="AAV39" i="1" a="1"/>
  <c r="AAV39" i="1" s="1"/>
  <c r="AAV40" i="1" a="1"/>
  <c r="AAV40" i="1" s="1"/>
  <c r="AAV34" i="1" a="1"/>
  <c r="AAV34" i="1" s="1"/>
  <c r="AAV47" i="1" a="1"/>
  <c r="AAV47" i="1" s="1"/>
  <c r="AAV35" i="1" a="1"/>
  <c r="AAV35" i="1" s="1"/>
  <c r="AAV29" i="1" a="1"/>
  <c r="AAV29" i="1" s="1"/>
  <c r="AAV26" i="1" a="1"/>
  <c r="AAV26" i="1" s="1"/>
  <c r="AAV24" i="1" a="1"/>
  <c r="AAV24" i="1" s="1"/>
  <c r="AAV25" i="1" a="1"/>
  <c r="AAV25" i="1" s="1"/>
  <c r="AAV28" i="1" a="1"/>
  <c r="AAV28" i="1" s="1"/>
  <c r="AAV32" i="1" a="1"/>
  <c r="AAV32" i="1" s="1"/>
  <c r="AAV44" i="1" a="1"/>
  <c r="AAV44" i="1" s="1"/>
  <c r="AAV46" i="1" a="1"/>
  <c r="AAV46" i="1" s="1"/>
  <c r="AAV31" i="1" a="1"/>
  <c r="AAV31" i="1" s="1"/>
  <c r="AAV41" i="1" a="1"/>
  <c r="AAV41" i="1" s="1"/>
  <c r="AAV30" i="1" a="1"/>
  <c r="AAV30" i="1" s="1"/>
  <c r="AAV45" i="1" a="1"/>
  <c r="AAV45" i="1" s="1"/>
  <c r="AAV27" i="1" a="1"/>
  <c r="AAV27" i="1" s="1"/>
  <c r="AAV38" i="1" a="1"/>
  <c r="AAV38" i="1" s="1"/>
  <c r="AAV33" i="1" a="1"/>
  <c r="AAV33" i="1" s="1"/>
  <c r="BU72" i="1"/>
  <c r="BT72" i="1"/>
  <c r="BS72" i="1"/>
  <c r="BQ72" i="1"/>
  <c r="BR72" i="1"/>
  <c r="BP72" i="1"/>
  <c r="CC72" i="1"/>
  <c r="CB72" i="1"/>
  <c r="CA72" i="1"/>
  <c r="BZ72" i="1"/>
  <c r="BY72" i="1"/>
  <c r="BW72" i="1"/>
  <c r="BX72" i="1"/>
  <c r="BV72" i="1"/>
  <c r="GV73" i="1"/>
  <c r="GU73" i="1"/>
  <c r="GT73" i="1"/>
  <c r="GS73" i="1"/>
  <c r="GQ73" i="1"/>
  <c r="GR73" i="1"/>
  <c r="GO73" i="1"/>
  <c r="GP73" i="1"/>
  <c r="D73" i="1"/>
  <c r="C509" i="4"/>
  <c r="C510" i="4" s="1"/>
  <c r="B510" i="4" s="1"/>
  <c r="G522" i="4"/>
  <c r="H571" i="4"/>
  <c r="I572" i="4"/>
  <c r="F574" i="4"/>
  <c r="E574" i="4"/>
  <c r="D574" i="4"/>
  <c r="Q574" i="4" s="1"/>
  <c r="U518" i="4"/>
  <c r="U512" i="4"/>
  <c r="U509" i="4"/>
  <c r="U515" i="4"/>
  <c r="V510" i="4"/>
  <c r="B508" i="4"/>
  <c r="R573" i="4"/>
  <c r="R564" i="4"/>
  <c r="R570" i="4"/>
  <c r="A575" i="4"/>
  <c r="R567" i="4"/>
  <c r="FZ17" i="1"/>
  <c r="FZ18" i="1" s="1" a="1"/>
  <c r="FZ18" i="1" s="1"/>
  <c r="XU114" i="1" l="1"/>
  <c r="XU113" i="1"/>
  <c r="XU85" i="1"/>
  <c r="XU86" i="1"/>
  <c r="XU87" i="1"/>
  <c r="XU88" i="1"/>
  <c r="XU89" i="1"/>
  <c r="XU90" i="1"/>
  <c r="XU91" i="1"/>
  <c r="XU92" i="1"/>
  <c r="XU93" i="1"/>
  <c r="XU94" i="1"/>
  <c r="XU95" i="1"/>
  <c r="XU96" i="1"/>
  <c r="XU97" i="1"/>
  <c r="XU98" i="1"/>
  <c r="XU99" i="1"/>
  <c r="XU100" i="1"/>
  <c r="XU101" i="1"/>
  <c r="XU102" i="1"/>
  <c r="XU103" i="1"/>
  <c r="XU104" i="1"/>
  <c r="XU105" i="1"/>
  <c r="XU106" i="1"/>
  <c r="XU107" i="1"/>
  <c r="XU108" i="1"/>
  <c r="XV12" i="1"/>
  <c r="CC73" i="1"/>
  <c r="CB73" i="1"/>
  <c r="CA73" i="1"/>
  <c r="BZ73" i="1"/>
  <c r="BY73" i="1"/>
  <c r="BX73" i="1"/>
  <c r="BW73" i="1"/>
  <c r="BV73" i="1"/>
  <c r="BU73" i="1"/>
  <c r="BT73" i="1"/>
  <c r="BS73" i="1"/>
  <c r="BR73" i="1"/>
  <c r="BQ73" i="1"/>
  <c r="BP73" i="1"/>
  <c r="GU74" i="1"/>
  <c r="GR74" i="1"/>
  <c r="GP74" i="1"/>
  <c r="GT74" i="1"/>
  <c r="GS74" i="1"/>
  <c r="GV74" i="1"/>
  <c r="GQ74" i="1"/>
  <c r="D74" i="1"/>
  <c r="GO74" i="1"/>
  <c r="P509" i="4"/>
  <c r="H572" i="4"/>
  <c r="I573" i="4"/>
  <c r="G523" i="4"/>
  <c r="P510" i="4"/>
  <c r="C511" i="4"/>
  <c r="B511" i="4" s="1"/>
  <c r="F575" i="4"/>
  <c r="E575" i="4"/>
  <c r="D575" i="4"/>
  <c r="Q575" i="4" s="1"/>
  <c r="B509" i="4"/>
  <c r="V511" i="4"/>
  <c r="U519" i="4"/>
  <c r="U513" i="4"/>
  <c r="U516" i="4"/>
  <c r="U522" i="4"/>
  <c r="R568" i="4"/>
  <c r="A576" i="4"/>
  <c r="R571" i="4"/>
  <c r="R574" i="4"/>
  <c r="XV114" i="1" l="1"/>
  <c r="XV113" i="1"/>
  <c r="XV85" i="1"/>
  <c r="XV86" i="1"/>
  <c r="XV87" i="1"/>
  <c r="XV88" i="1"/>
  <c r="XV89" i="1"/>
  <c r="XV90" i="1"/>
  <c r="XV91" i="1"/>
  <c r="XV92" i="1"/>
  <c r="XV93" i="1"/>
  <c r="XV94" i="1"/>
  <c r="XV95" i="1"/>
  <c r="XV96" i="1"/>
  <c r="XV97" i="1"/>
  <c r="XV98" i="1"/>
  <c r="XV99" i="1"/>
  <c r="XV100" i="1"/>
  <c r="XV101" i="1"/>
  <c r="XV102" i="1"/>
  <c r="XV103" i="1"/>
  <c r="XV104" i="1"/>
  <c r="XV105" i="1"/>
  <c r="XV106" i="1"/>
  <c r="XV107" i="1"/>
  <c r="XV108" i="1"/>
  <c r="XW12" i="1"/>
  <c r="BY74" i="1"/>
  <c r="BX74" i="1"/>
  <c r="BW74" i="1"/>
  <c r="BV74" i="1"/>
  <c r="BU74" i="1"/>
  <c r="BT74" i="1"/>
  <c r="BS74" i="1"/>
  <c r="BR74" i="1"/>
  <c r="BQ74" i="1"/>
  <c r="BP74" i="1"/>
  <c r="CC74" i="1"/>
  <c r="CB74" i="1"/>
  <c r="CA74" i="1"/>
  <c r="BZ74" i="1"/>
  <c r="GT75" i="1"/>
  <c r="GS75" i="1"/>
  <c r="GR75" i="1"/>
  <c r="GQ75" i="1"/>
  <c r="GP75" i="1"/>
  <c r="GO75" i="1"/>
  <c r="GV75" i="1"/>
  <c r="GU75" i="1"/>
  <c r="D75" i="1"/>
  <c r="G524" i="4"/>
  <c r="H573" i="4"/>
  <c r="I574" i="4"/>
  <c r="P511" i="4"/>
  <c r="C512" i="4"/>
  <c r="B512" i="4" s="1"/>
  <c r="F576" i="4"/>
  <c r="E576" i="4"/>
  <c r="D576" i="4"/>
  <c r="Q576" i="4" s="1"/>
  <c r="U526" i="4"/>
  <c r="U520" i="4"/>
  <c r="U517" i="4"/>
  <c r="U523" i="4"/>
  <c r="V512" i="4"/>
  <c r="R575" i="4"/>
  <c r="A577" i="4"/>
  <c r="R572" i="4"/>
  <c r="XW114" i="1" l="1"/>
  <c r="XW113" i="1"/>
  <c r="XW85" i="1"/>
  <c r="XW86" i="1"/>
  <c r="XW87" i="1"/>
  <c r="XW88" i="1"/>
  <c r="XW89" i="1"/>
  <c r="XW90" i="1"/>
  <c r="XW91" i="1"/>
  <c r="XW92" i="1"/>
  <c r="XW93" i="1"/>
  <c r="XW94" i="1"/>
  <c r="XW95" i="1"/>
  <c r="XW96" i="1"/>
  <c r="XW97" i="1"/>
  <c r="XW98" i="1"/>
  <c r="XW99" i="1"/>
  <c r="XW100" i="1"/>
  <c r="XW101" i="1"/>
  <c r="XW102" i="1"/>
  <c r="XW103" i="1"/>
  <c r="XW104" i="1"/>
  <c r="XW105" i="1"/>
  <c r="XW106" i="1"/>
  <c r="XW107" i="1"/>
  <c r="XW108" i="1"/>
  <c r="CC75" i="1"/>
  <c r="CB75" i="1"/>
  <c r="CA75" i="1"/>
  <c r="BZ75" i="1"/>
  <c r="BY75" i="1"/>
  <c r="BX75" i="1"/>
  <c r="BW75" i="1"/>
  <c r="BV75" i="1"/>
  <c r="BU75" i="1"/>
  <c r="BT75" i="1"/>
  <c r="BS75" i="1"/>
  <c r="BR75" i="1"/>
  <c r="BQ75" i="1"/>
  <c r="BP75" i="1"/>
  <c r="GQ76" i="1"/>
  <c r="GP76" i="1"/>
  <c r="GO76" i="1"/>
  <c r="GV76" i="1"/>
  <c r="GU76" i="1"/>
  <c r="GT76" i="1"/>
  <c r="GS76" i="1"/>
  <c r="GR76" i="1"/>
  <c r="D76" i="1"/>
  <c r="H574" i="4"/>
  <c r="I575" i="4"/>
  <c r="G525" i="4"/>
  <c r="P512" i="4"/>
  <c r="C513" i="4"/>
  <c r="B513" i="4" s="1"/>
  <c r="F577" i="4"/>
  <c r="E577" i="4"/>
  <c r="R577" i="4" s="1"/>
  <c r="D577" i="4"/>
  <c r="Q577" i="4" s="1"/>
  <c r="V513" i="4"/>
  <c r="U527" i="4"/>
  <c r="U521" i="4"/>
  <c r="U524" i="4"/>
  <c r="U530" i="4"/>
  <c r="A578" i="4"/>
  <c r="R576" i="4"/>
  <c r="CC76" i="1" l="1"/>
  <c r="CB76" i="1"/>
  <c r="CA76" i="1"/>
  <c r="BZ76" i="1"/>
  <c r="BY76" i="1"/>
  <c r="BX76" i="1"/>
  <c r="BW76" i="1"/>
  <c r="BV76" i="1"/>
  <c r="BU76" i="1"/>
  <c r="BT76" i="1"/>
  <c r="BS76" i="1"/>
  <c r="BR76" i="1"/>
  <c r="BQ76" i="1"/>
  <c r="BP76" i="1"/>
  <c r="G526" i="4"/>
  <c r="H575" i="4"/>
  <c r="I576" i="4"/>
  <c r="P513" i="4"/>
  <c r="C514" i="4"/>
  <c r="B514" i="4" s="1"/>
  <c r="E578" i="4"/>
  <c r="R578" i="4" s="1"/>
  <c r="D578" i="4"/>
  <c r="Q578" i="4" s="1"/>
  <c r="F578" i="4"/>
  <c r="U534" i="4"/>
  <c r="U528" i="4"/>
  <c r="U525" i="4"/>
  <c r="U531" i="4"/>
  <c r="V514" i="4"/>
  <c r="S497" i="4"/>
  <c r="A579" i="4"/>
  <c r="EE117" i="1"/>
  <c r="H576" i="4" l="1"/>
  <c r="I577" i="4"/>
  <c r="G527" i="4"/>
  <c r="P514" i="4"/>
  <c r="C515" i="4"/>
  <c r="B515" i="4" s="1"/>
  <c r="F579" i="4"/>
  <c r="E579" i="4"/>
  <c r="R579" i="4" s="1"/>
  <c r="D579" i="4"/>
  <c r="Q579" i="4" s="1"/>
  <c r="V515" i="4"/>
  <c r="U535" i="4"/>
  <c r="U529" i="4"/>
  <c r="U532" i="4"/>
  <c r="U538" i="4"/>
  <c r="S498" i="4"/>
  <c r="A580" i="4"/>
  <c r="ACQ117" i="1"/>
  <c r="ACP117" i="1"/>
  <c r="G528" i="4" l="1"/>
  <c r="H577" i="4"/>
  <c r="I578" i="4"/>
  <c r="P515" i="4"/>
  <c r="C516" i="4"/>
  <c r="B516" i="4" s="1"/>
  <c r="F580" i="4"/>
  <c r="E580" i="4"/>
  <c r="R580" i="4" s="1"/>
  <c r="D580" i="4"/>
  <c r="Q580" i="4" s="1"/>
  <c r="U542" i="4"/>
  <c r="U536" i="4"/>
  <c r="U533" i="4"/>
  <c r="U539" i="4"/>
  <c r="V516" i="4"/>
  <c r="S499" i="4"/>
  <c r="A581" i="4"/>
  <c r="H578" i="4" l="1"/>
  <c r="I579" i="4"/>
  <c r="G529" i="4"/>
  <c r="P516" i="4"/>
  <c r="C517" i="4"/>
  <c r="B517" i="4" s="1"/>
  <c r="F581" i="4"/>
  <c r="E581" i="4"/>
  <c r="R581" i="4" s="1"/>
  <c r="D581" i="4"/>
  <c r="Q581" i="4" s="1"/>
  <c r="V517" i="4"/>
  <c r="U543" i="4"/>
  <c r="U537" i="4"/>
  <c r="U540" i="4"/>
  <c r="U546" i="4"/>
  <c r="S500" i="4"/>
  <c r="A582" i="4"/>
  <c r="GB117" i="1"/>
  <c r="G530" i="4" l="1"/>
  <c r="H579" i="4"/>
  <c r="I580" i="4"/>
  <c r="P517" i="4"/>
  <c r="C518" i="4"/>
  <c r="B518" i="4" s="1"/>
  <c r="F582" i="4"/>
  <c r="E582" i="4"/>
  <c r="R582" i="4" s="1"/>
  <c r="D582" i="4"/>
  <c r="Q582" i="4" s="1"/>
  <c r="U550" i="4"/>
  <c r="U544" i="4"/>
  <c r="U541" i="4"/>
  <c r="U547" i="4"/>
  <c r="V518" i="4"/>
  <c r="S501" i="4"/>
  <c r="A583" i="4"/>
  <c r="H580" i="4" l="1"/>
  <c r="I581" i="4"/>
  <c r="G531" i="4"/>
  <c r="P518" i="4"/>
  <c r="C519" i="4"/>
  <c r="B519" i="4" s="1"/>
  <c r="F583" i="4"/>
  <c r="E583" i="4"/>
  <c r="R583" i="4" s="1"/>
  <c r="D583" i="4"/>
  <c r="Q583" i="4" s="1"/>
  <c r="V519" i="4"/>
  <c r="U551" i="4"/>
  <c r="U545" i="4"/>
  <c r="U548" i="4"/>
  <c r="U554" i="4"/>
  <c r="S502" i="4"/>
  <c r="A584" i="4"/>
  <c r="E70" i="3"/>
  <c r="C70" i="3"/>
  <c r="B70" i="3"/>
  <c r="G532" i="4" l="1"/>
  <c r="H581" i="4"/>
  <c r="I582" i="4"/>
  <c r="P519" i="4"/>
  <c r="C520" i="4"/>
  <c r="B520" i="4" s="1"/>
  <c r="F584" i="4"/>
  <c r="E584" i="4"/>
  <c r="R584" i="4" s="1"/>
  <c r="D584" i="4"/>
  <c r="Q584" i="4" s="1"/>
  <c r="U558" i="4"/>
  <c r="U552" i="4"/>
  <c r="U549" i="4"/>
  <c r="U555" i="4"/>
  <c r="V520" i="4"/>
  <c r="S503" i="4"/>
  <c r="A585" i="4"/>
  <c r="EF117" i="1"/>
  <c r="H582" i="4" l="1"/>
  <c r="I583" i="4"/>
  <c r="G533" i="4"/>
  <c r="P520" i="4"/>
  <c r="C521" i="4"/>
  <c r="B521" i="4" s="1"/>
  <c r="F585" i="4"/>
  <c r="E585" i="4"/>
  <c r="R585" i="4" s="1"/>
  <c r="D585" i="4"/>
  <c r="Q585" i="4" s="1"/>
  <c r="V521" i="4"/>
  <c r="U559" i="4"/>
  <c r="U553" i="4"/>
  <c r="U556" i="4"/>
  <c r="U562" i="4"/>
  <c r="S504" i="4"/>
  <c r="A586" i="4"/>
  <c r="EG117" i="1"/>
  <c r="EH117" i="1"/>
  <c r="G534" i="4" l="1"/>
  <c r="H583" i="4"/>
  <c r="I584" i="4"/>
  <c r="P521" i="4"/>
  <c r="C522" i="4"/>
  <c r="B522" i="4" s="1"/>
  <c r="F586" i="4"/>
  <c r="E586" i="4"/>
  <c r="R586" i="4" s="1"/>
  <c r="D586" i="4"/>
  <c r="Q586" i="4" s="1"/>
  <c r="U566" i="4"/>
  <c r="U560" i="4"/>
  <c r="U557" i="4"/>
  <c r="U563" i="4"/>
  <c r="V522" i="4"/>
  <c r="S505" i="4"/>
  <c r="A587" i="4"/>
  <c r="EG14" i="1"/>
  <c r="EG15" i="1" s="1" a="1"/>
  <c r="EG15" i="1" s="1"/>
  <c r="EG50" i="1" s="1" a="1"/>
  <c r="EG50" i="1" s="1"/>
  <c r="EH14" i="1"/>
  <c r="EH15" i="1" s="1" a="1"/>
  <c r="EH15" i="1" s="1"/>
  <c r="EH50" i="1" s="1" a="1"/>
  <c r="EH50" i="1" s="1"/>
  <c r="EH55" i="1" l="1" a="1"/>
  <c r="EH55" i="1" s="1"/>
  <c r="EH56" i="1" s="1" a="1"/>
  <c r="EH56" i="1" s="1"/>
  <c r="EH53" i="1" a="1"/>
  <c r="EH53" i="1" s="1"/>
  <c r="EH54" i="1" s="1" a="1"/>
  <c r="EH54" i="1" s="1"/>
  <c r="EH51" i="1" a="1"/>
  <c r="EH51" i="1" s="1"/>
  <c r="EH52" i="1" s="1" a="1"/>
  <c r="EH52" i="1" s="1"/>
  <c r="EG55" i="1" a="1"/>
  <c r="EG55" i="1" s="1"/>
  <c r="EG56" i="1" s="1" a="1"/>
  <c r="EG56" i="1" s="1"/>
  <c r="EG53" i="1" a="1"/>
  <c r="EG53" i="1" s="1"/>
  <c r="EG54" i="1" s="1" a="1"/>
  <c r="EG54" i="1" s="1"/>
  <c r="EG51" i="1" a="1"/>
  <c r="EG51" i="1" s="1"/>
  <c r="EG52" i="1" s="1" a="1"/>
  <c r="EG52" i="1" s="1"/>
  <c r="H584" i="4"/>
  <c r="I585" i="4"/>
  <c r="G535" i="4"/>
  <c r="P522" i="4"/>
  <c r="C523" i="4"/>
  <c r="B523" i="4" s="1"/>
  <c r="F587" i="4"/>
  <c r="E587" i="4"/>
  <c r="R587" i="4" s="1"/>
  <c r="D587" i="4"/>
  <c r="Q587" i="4" s="1"/>
  <c r="V523" i="4"/>
  <c r="U567" i="4"/>
  <c r="U561" i="4"/>
  <c r="U564" i="4"/>
  <c r="U570" i="4"/>
  <c r="S506" i="4"/>
  <c r="A588" i="4"/>
  <c r="EH17" i="1"/>
  <c r="EH18" i="1" s="1" a="1"/>
  <c r="EH18" i="1" s="1"/>
  <c r="EG17" i="1"/>
  <c r="EG18" i="1" s="1" a="1"/>
  <c r="EG18" i="1" s="1"/>
  <c r="E97" i="3"/>
  <c r="E96" i="3"/>
  <c r="E95" i="3"/>
  <c r="E81" i="3"/>
  <c r="E74" i="3"/>
  <c r="E63" i="3"/>
  <c r="E60" i="3"/>
  <c r="G536" i="4" l="1"/>
  <c r="H585" i="4"/>
  <c r="I586" i="4"/>
  <c r="P523" i="4"/>
  <c r="C524" i="4"/>
  <c r="B524" i="4" s="1"/>
  <c r="F588" i="4"/>
  <c r="E588" i="4"/>
  <c r="R588" i="4" s="1"/>
  <c r="D588" i="4"/>
  <c r="Q588" i="4" s="1"/>
  <c r="U574" i="4"/>
  <c r="U568" i="4"/>
  <c r="U565" i="4"/>
  <c r="U571" i="4"/>
  <c r="V524" i="4"/>
  <c r="S507" i="4"/>
  <c r="A589" i="4"/>
  <c r="B17" i="1"/>
  <c r="CT17" i="1" l="1" a="1"/>
  <c r="CT17" i="1" s="1"/>
  <c r="CM17" i="1" a="1"/>
  <c r="CM17" i="1" s="1"/>
  <c r="DF17" i="1" a="1"/>
  <c r="DF17" i="1" s="1"/>
  <c r="CY17" i="1" a="1"/>
  <c r="CY17" i="1" s="1"/>
  <c r="DK17" i="1" a="1"/>
  <c r="DK17" i="1" s="1"/>
  <c r="DK18" i="1" s="1" a="1"/>
  <c r="DK18" i="1" s="1"/>
  <c r="M17" i="1" a="1"/>
  <c r="M17" i="1" s="1"/>
  <c r="ACC17" i="1" a="1"/>
  <c r="ACC17" i="1" s="1"/>
  <c r="ACB17" i="1" a="1"/>
  <c r="ACB17" i="1" s="1"/>
  <c r="ACA17" i="1" a="1"/>
  <c r="ACA17" i="1" s="1"/>
  <c r="LX17" i="1" a="1"/>
  <c r="LX17" i="1" s="1"/>
  <c r="LW17" i="1" a="1"/>
  <c r="LW17" i="1" s="1"/>
  <c r="LV17" i="1" a="1"/>
  <c r="LV17" i="1" s="1"/>
  <c r="LU17" i="1" a="1"/>
  <c r="LU17" i="1" s="1"/>
  <c r="LT17" i="1" a="1"/>
  <c r="LT17" i="1" s="1"/>
  <c r="LS17" i="1" a="1"/>
  <c r="LS17" i="1" s="1"/>
  <c r="LR17" i="1" a="1"/>
  <c r="LR17" i="1" s="1"/>
  <c r="MF17" i="1" a="1"/>
  <c r="MF17" i="1" s="1"/>
  <c r="ME17" i="1" a="1"/>
  <c r="ME17" i="1" s="1"/>
  <c r="MD17" i="1" a="1"/>
  <c r="MD17" i="1" s="1"/>
  <c r="MC17" i="1" a="1"/>
  <c r="MC17" i="1" s="1"/>
  <c r="MB17" i="1" a="1"/>
  <c r="MB17" i="1" s="1"/>
  <c r="MA17" i="1" a="1"/>
  <c r="MA17" i="1" s="1"/>
  <c r="LZ17" i="1" a="1"/>
  <c r="LZ17" i="1" s="1"/>
  <c r="LY17" i="1" a="1"/>
  <c r="LY17" i="1" s="1"/>
  <c r="DJ17" i="1" a="1"/>
  <c r="DJ17" i="1" s="1"/>
  <c r="ACD17" i="1" a="1"/>
  <c r="ACD17" i="1" s="1"/>
  <c r="ABO17" i="1" a="1"/>
  <c r="ABO17" i="1" s="1"/>
  <c r="ABT17" i="1" a="1"/>
  <c r="ABT17" i="1" s="1"/>
  <c r="CQ17" i="1" a="1"/>
  <c r="CQ17" i="1" s="1"/>
  <c r="ABQ17" i="1" a="1"/>
  <c r="ABQ17" i="1" s="1"/>
  <c r="CG17" i="1" a="1"/>
  <c r="CG17" i="1" s="1"/>
  <c r="ABS17" i="1" a="1"/>
  <c r="ABS17" i="1" s="1"/>
  <c r="ABN17" i="1" a="1"/>
  <c r="ABN17" i="1" s="1"/>
  <c r="ABP17" i="1" a="1"/>
  <c r="ABP17" i="1" s="1"/>
  <c r="ABZ17" i="1" a="1"/>
  <c r="ABZ17" i="1" s="1"/>
  <c r="ABY17" i="1" a="1"/>
  <c r="ABY17" i="1" s="1"/>
  <c r="ABX17" i="1" a="1"/>
  <c r="ABX17" i="1" s="1"/>
  <c r="ABW17" i="1" a="1"/>
  <c r="ABW17" i="1" s="1"/>
  <c r="ABV17" i="1" a="1"/>
  <c r="ABV17" i="1" s="1"/>
  <c r="LQ17" i="1" a="1"/>
  <c r="LQ17" i="1" s="1"/>
  <c r="ABU17" i="1" a="1"/>
  <c r="ABU17" i="1" s="1"/>
  <c r="DE17" i="1" a="1"/>
  <c r="DE17" i="1" s="1"/>
  <c r="DC17" i="1" a="1"/>
  <c r="DC17" i="1" s="1"/>
  <c r="DB17" i="1" a="1"/>
  <c r="DB17" i="1" s="1"/>
  <c r="CX17" i="1" a="1"/>
  <c r="CX17" i="1" s="1"/>
  <c r="CS17" i="1" a="1"/>
  <c r="CS17" i="1" s="1"/>
  <c r="ABR17" i="1" a="1"/>
  <c r="ABR17" i="1" s="1"/>
  <c r="CR17" i="1" a="1"/>
  <c r="CR17" i="1" s="1"/>
  <c r="H586" i="4"/>
  <c r="I587" i="4"/>
  <c r="G537" i="4"/>
  <c r="P524" i="4"/>
  <c r="C525" i="4"/>
  <c r="B525" i="4" s="1"/>
  <c r="D589" i="4"/>
  <c r="Q589" i="4" s="1"/>
  <c r="F589" i="4"/>
  <c r="E589" i="4"/>
  <c r="R589" i="4" s="1"/>
  <c r="V525" i="4"/>
  <c r="U575" i="4"/>
  <c r="U569" i="4"/>
  <c r="U572" i="4"/>
  <c r="U578" i="4"/>
  <c r="S508" i="4"/>
  <c r="A590" i="4"/>
  <c r="CY18" i="1" l="1" a="1"/>
  <c r="CY18" i="1" s="1"/>
  <c r="CY19" i="1" a="1"/>
  <c r="CY19" i="1" s="1"/>
  <c r="DF18" i="1" a="1"/>
  <c r="DF18" i="1" s="1"/>
  <c r="DF19" i="1" a="1"/>
  <c r="DF19" i="1" s="1"/>
  <c r="CM18" i="1" a="1"/>
  <c r="CM18" i="1" s="1"/>
  <c r="CM19" i="1" a="1"/>
  <c r="CM19" i="1" s="1"/>
  <c r="CT18" i="1" a="1"/>
  <c r="CT18" i="1" s="1"/>
  <c r="CT19" i="1" a="1"/>
  <c r="CT19" i="1" s="1"/>
  <c r="DK19" i="1" a="1"/>
  <c r="DK19" i="1" s="1"/>
  <c r="ABO18" i="1" a="1"/>
  <c r="ABO18" i="1" s="1"/>
  <c r="ABO19" i="1" a="1"/>
  <c r="ABO19" i="1" s="1"/>
  <c r="ABT18" i="1" a="1"/>
  <c r="ABT18" i="1" s="1"/>
  <c r="ABT19" i="1" a="1"/>
  <c r="ABT19" i="1" s="1"/>
  <c r="CQ18" i="1" a="1"/>
  <c r="CQ18" i="1" s="1"/>
  <c r="CQ19" i="1" a="1"/>
  <c r="CQ19" i="1" s="1"/>
  <c r="MD18" i="1" a="1"/>
  <c r="MD18" i="1" s="1"/>
  <c r="MD19" i="1" a="1"/>
  <c r="MD19" i="1" s="1"/>
  <c r="ACD18" i="1" a="1"/>
  <c r="ACD18" i="1" s="1"/>
  <c r="ACD19" i="1" a="1"/>
  <c r="ACD19" i="1" s="1"/>
  <c r="CR18" i="1" a="1"/>
  <c r="CR18" i="1" s="1"/>
  <c r="CR19" i="1" a="1"/>
  <c r="CR19" i="1" s="1"/>
  <c r="M18" i="1" a="1"/>
  <c r="M18" i="1" s="1"/>
  <c r="M19" i="1" a="1"/>
  <c r="M19" i="1" s="1"/>
  <c r="ME18" i="1" a="1"/>
  <c r="ME18" i="1" s="1"/>
  <c r="ME19" i="1" a="1"/>
  <c r="ME19" i="1" s="1"/>
  <c r="MF18" i="1" a="1"/>
  <c r="MF18" i="1" s="1"/>
  <c r="MF19" i="1" a="1"/>
  <c r="MF19" i="1" s="1"/>
  <c r="LT18" i="1" a="1"/>
  <c r="LT18" i="1" s="1"/>
  <c r="LT19" i="1" a="1"/>
  <c r="LT19" i="1" s="1"/>
  <c r="LU18" i="1" a="1"/>
  <c r="LU18" i="1" s="1"/>
  <c r="LU19" i="1" a="1"/>
  <c r="LU19" i="1" s="1"/>
  <c r="LY18" i="1" a="1"/>
  <c r="LY18" i="1" s="1"/>
  <c r="LY19" i="1" a="1"/>
  <c r="LY19" i="1" s="1"/>
  <c r="LX18" i="1" a="1"/>
  <c r="LX18" i="1" s="1"/>
  <c r="LX19" i="1" a="1"/>
  <c r="LX19" i="1" s="1"/>
  <c r="ABU18" i="1" a="1"/>
  <c r="ABU18" i="1" s="1"/>
  <c r="ABU19" i="1" a="1"/>
  <c r="ABU19" i="1" s="1"/>
  <c r="LQ18" i="1" a="1"/>
  <c r="LQ18" i="1" s="1"/>
  <c r="LQ19" i="1" a="1"/>
  <c r="LQ19" i="1" s="1"/>
  <c r="ABQ18" i="1" a="1"/>
  <c r="ABQ18" i="1" s="1"/>
  <c r="ABQ19" i="1" a="1"/>
  <c r="ABQ19" i="1" s="1"/>
  <c r="LS18" i="1" a="1"/>
  <c r="LS18" i="1" s="1"/>
  <c r="LS19" i="1" a="1"/>
  <c r="LS19" i="1" s="1"/>
  <c r="CX18" i="1" a="1"/>
  <c r="CX18" i="1" s="1"/>
  <c r="CX19" i="1" a="1"/>
  <c r="CX19" i="1" s="1"/>
  <c r="ABV18" i="1" a="1"/>
  <c r="ABV18" i="1" s="1"/>
  <c r="ABV19" i="1" a="1"/>
  <c r="ABV19" i="1" s="1"/>
  <c r="LV18" i="1" a="1"/>
  <c r="LV18" i="1" s="1"/>
  <c r="LV19" i="1" a="1"/>
  <c r="LV19" i="1" s="1"/>
  <c r="DC18" i="1" a="1"/>
  <c r="DC18" i="1" s="1"/>
  <c r="DC19" i="1" a="1"/>
  <c r="DC19" i="1" s="1"/>
  <c r="ABX18" i="1" a="1"/>
  <c r="ABX18" i="1" s="1"/>
  <c r="ABX19" i="1" a="1"/>
  <c r="ABX19" i="1" s="1"/>
  <c r="ABY18" i="1" a="1"/>
  <c r="ABY18" i="1" s="1"/>
  <c r="ABY19" i="1" a="1"/>
  <c r="ABY19" i="1" s="1"/>
  <c r="LZ18" i="1" a="1"/>
  <c r="LZ18" i="1" s="1"/>
  <c r="LZ19" i="1" a="1"/>
  <c r="LZ19" i="1" s="1"/>
  <c r="ABW18" i="1" a="1"/>
  <c r="ABW18" i="1" s="1"/>
  <c r="ABW19" i="1" a="1"/>
  <c r="ABW19" i="1" s="1"/>
  <c r="ABZ18" i="1" a="1"/>
  <c r="ABZ18" i="1" s="1"/>
  <c r="ABZ19" i="1" a="1"/>
  <c r="ABZ19" i="1" s="1"/>
  <c r="MA18" i="1" a="1"/>
  <c r="MA18" i="1" s="1"/>
  <c r="MA19" i="1" a="1"/>
  <c r="MA19" i="1" s="1"/>
  <c r="MB18" i="1" a="1"/>
  <c r="MB18" i="1" s="1"/>
  <c r="MB19" i="1" a="1"/>
  <c r="MB19" i="1" s="1"/>
  <c r="DE18" i="1" a="1"/>
  <c r="DE18" i="1" s="1"/>
  <c r="DE19" i="1" a="1"/>
  <c r="DE19" i="1" s="1"/>
  <c r="ABP18" i="1" a="1"/>
  <c r="ABP18" i="1" s="1"/>
  <c r="ABP19" i="1" a="1"/>
  <c r="ABP19" i="1" s="1"/>
  <c r="LR18" i="1" a="1"/>
  <c r="LR18" i="1" s="1"/>
  <c r="LR19" i="1" a="1"/>
  <c r="LR19" i="1" s="1"/>
  <c r="ABR18" i="1" a="1"/>
  <c r="ABR18" i="1" s="1"/>
  <c r="ABR19" i="1" a="1"/>
  <c r="ABR19" i="1" s="1"/>
  <c r="LW18" i="1" a="1"/>
  <c r="LW18" i="1" s="1"/>
  <c r="LW19" i="1" a="1"/>
  <c r="LW19" i="1" s="1"/>
  <c r="ABN18" i="1" a="1"/>
  <c r="ABN18" i="1" s="1"/>
  <c r="ABN19" i="1" a="1"/>
  <c r="ABN19" i="1" s="1"/>
  <c r="ACA18" i="1" a="1"/>
  <c r="ACA18" i="1" s="1"/>
  <c r="ACA19" i="1" a="1"/>
  <c r="ACA19" i="1" s="1"/>
  <c r="MC18" i="1" a="1"/>
  <c r="MC18" i="1" s="1"/>
  <c r="MC19" i="1" a="1"/>
  <c r="MC19" i="1" s="1"/>
  <c r="ABS18" i="1" a="1"/>
  <c r="ABS18" i="1" s="1"/>
  <c r="ABS19" i="1" a="1"/>
  <c r="ABS19" i="1" s="1"/>
  <c r="ACB18" i="1" a="1"/>
  <c r="ACB18" i="1" s="1"/>
  <c r="ACB19" i="1" a="1"/>
  <c r="ACB19" i="1" s="1"/>
  <c r="DJ18" i="1" a="1"/>
  <c r="DJ18" i="1" s="1"/>
  <c r="DJ19" i="1" a="1"/>
  <c r="DJ19" i="1" s="1"/>
  <c r="CS18" i="1" a="1"/>
  <c r="CS18" i="1" s="1"/>
  <c r="CS19" i="1" a="1"/>
  <c r="CS19" i="1" s="1"/>
  <c r="DB18" i="1" a="1"/>
  <c r="DB18" i="1" s="1"/>
  <c r="DB19" i="1" a="1"/>
  <c r="DB19" i="1" s="1"/>
  <c r="CG18" i="1" a="1"/>
  <c r="CG18" i="1" s="1"/>
  <c r="CG19" i="1" a="1"/>
  <c r="CG19" i="1" s="1"/>
  <c r="ACC18" i="1" a="1"/>
  <c r="ACC18" i="1" s="1"/>
  <c r="ACC19" i="1" a="1"/>
  <c r="ACC19" i="1" s="1"/>
  <c r="DJ49" i="1" a="1"/>
  <c r="DJ49" i="1" s="1"/>
  <c r="G538" i="4"/>
  <c r="H587" i="4"/>
  <c r="I588" i="4"/>
  <c r="P525" i="4"/>
  <c r="C526" i="4"/>
  <c r="B526" i="4" s="1"/>
  <c r="F590" i="4"/>
  <c r="E590" i="4"/>
  <c r="R590" i="4" s="1"/>
  <c r="D590" i="4"/>
  <c r="Q590" i="4" s="1"/>
  <c r="U582" i="4"/>
  <c r="U576" i="4"/>
  <c r="U573" i="4"/>
  <c r="U579" i="4"/>
  <c r="V526" i="4"/>
  <c r="S509" i="4"/>
  <c r="A591" i="4"/>
  <c r="B60" i="3"/>
  <c r="LT42" i="1" l="1" a="1"/>
  <c r="LT42" i="1" s="1"/>
  <c r="LT36" i="1" a="1"/>
  <c r="LT36" i="1" s="1"/>
  <c r="LT43" i="1" a="1"/>
  <c r="LT43" i="1" s="1"/>
  <c r="LT37" i="1" a="1"/>
  <c r="LT37" i="1" s="1"/>
  <c r="ABZ42" i="1" a="1"/>
  <c r="ABZ42" i="1" s="1"/>
  <c r="ABZ36" i="1" a="1"/>
  <c r="ABZ36" i="1" s="1"/>
  <c r="ABZ43" i="1" a="1"/>
  <c r="ABZ43" i="1" s="1"/>
  <c r="ABZ37" i="1" a="1"/>
  <c r="ABZ37" i="1" s="1"/>
  <c r="ACD42" i="1" a="1"/>
  <c r="ACD42" i="1" s="1"/>
  <c r="ACD36" i="1" a="1"/>
  <c r="ACD36" i="1" s="1"/>
  <c r="ACD37" i="1" a="1"/>
  <c r="ACD37" i="1" s="1"/>
  <c r="ACD43" i="1" a="1"/>
  <c r="ACD43" i="1" s="1"/>
  <c r="LU23" i="1" a="1"/>
  <c r="LU23" i="1" s="1"/>
  <c r="LU42" i="1" a="1"/>
  <c r="LU42" i="1" s="1"/>
  <c r="LU36" i="1" a="1"/>
  <c r="LU36" i="1" s="1"/>
  <c r="LU43" i="1" a="1"/>
  <c r="LU43" i="1" s="1"/>
  <c r="LU37" i="1" a="1"/>
  <c r="LU37" i="1" s="1"/>
  <c r="MD42" i="1" a="1"/>
  <c r="MD42" i="1" s="1"/>
  <c r="MD36" i="1" a="1"/>
  <c r="MD36" i="1" s="1"/>
  <c r="MD37" i="1" a="1"/>
  <c r="MD37" i="1" s="1"/>
  <c r="MD43" i="1" a="1"/>
  <c r="MD43" i="1" s="1"/>
  <c r="CQ42" i="1" a="1"/>
  <c r="CQ42" i="1" s="1"/>
  <c r="CQ36" i="1" a="1"/>
  <c r="CQ36" i="1" s="1"/>
  <c r="CQ43" i="1" a="1"/>
  <c r="CQ43" i="1" s="1"/>
  <c r="CQ37" i="1" a="1"/>
  <c r="CQ37" i="1" s="1"/>
  <c r="DB42" i="1" a="1"/>
  <c r="DB42" i="1" s="1"/>
  <c r="DB36" i="1" a="1"/>
  <c r="DB36" i="1" s="1"/>
  <c r="DB37" i="1" a="1"/>
  <c r="DB37" i="1" s="1"/>
  <c r="DB43" i="1" a="1"/>
  <c r="DB43" i="1" s="1"/>
  <c r="CX42" i="1" a="1"/>
  <c r="CX42" i="1" s="1"/>
  <c r="CX36" i="1" a="1"/>
  <c r="CX36" i="1" s="1"/>
  <c r="CX43" i="1" a="1"/>
  <c r="CX43" i="1" s="1"/>
  <c r="CX37" i="1" a="1"/>
  <c r="CX37" i="1" s="1"/>
  <c r="ABT42" i="1" a="1"/>
  <c r="ABT42" i="1" s="1"/>
  <c r="ABT37" i="1" a="1"/>
  <c r="ABT37" i="1" s="1"/>
  <c r="ABT43" i="1" a="1"/>
  <c r="ABT43" i="1" s="1"/>
  <c r="ABY42" i="1" a="1"/>
  <c r="ABY42" i="1" s="1"/>
  <c r="ABY36" i="1" a="1"/>
  <c r="ABY36" i="1" s="1"/>
  <c r="ABY37" i="1" a="1"/>
  <c r="ABY37" i="1" s="1"/>
  <c r="ABY43" i="1" a="1"/>
  <c r="ABY43" i="1" s="1"/>
  <c r="ACB20" i="1" a="1"/>
  <c r="ACB20" i="1" s="1"/>
  <c r="ACB42" i="1" a="1"/>
  <c r="ACB42" i="1" s="1"/>
  <c r="ACB36" i="1" a="1"/>
  <c r="ACB36" i="1" s="1"/>
  <c r="ACB37" i="1" a="1"/>
  <c r="ACB37" i="1" s="1"/>
  <c r="ACB43" i="1" a="1"/>
  <c r="ACB43" i="1" s="1"/>
  <c r="DC42" i="1" a="1"/>
  <c r="DC42" i="1" s="1"/>
  <c r="DC36" i="1" a="1"/>
  <c r="DC36" i="1" s="1"/>
  <c r="DC37" i="1" a="1"/>
  <c r="DC37" i="1" s="1"/>
  <c r="DC43" i="1" a="1"/>
  <c r="DC43" i="1" s="1"/>
  <c r="MC20" i="1" a="1"/>
  <c r="MC20" i="1" s="1"/>
  <c r="MC42" i="1" a="1"/>
  <c r="MC42" i="1" s="1"/>
  <c r="MC36" i="1" a="1"/>
  <c r="MC36" i="1" s="1"/>
  <c r="MC37" i="1" a="1"/>
  <c r="MC37" i="1" s="1"/>
  <c r="MC43" i="1" a="1"/>
  <c r="MC43" i="1" s="1"/>
  <c r="CG42" i="1" a="1"/>
  <c r="CG42" i="1" s="1"/>
  <c r="CG36" i="1" a="1"/>
  <c r="CG36" i="1" s="1"/>
  <c r="CG43" i="1" a="1"/>
  <c r="CG43" i="1" s="1"/>
  <c r="CG37" i="1" a="1"/>
  <c r="CG37" i="1" s="1"/>
  <c r="LV20" i="1" a="1"/>
  <c r="LV20" i="1" s="1"/>
  <c r="LV42" i="1" a="1"/>
  <c r="LV42" i="1" s="1"/>
  <c r="LV36" i="1" a="1"/>
  <c r="LV36" i="1" s="1"/>
  <c r="LV37" i="1" a="1"/>
  <c r="LV37" i="1" s="1"/>
  <c r="LV43" i="1" a="1"/>
  <c r="LV43" i="1" s="1"/>
  <c r="LW42" i="1" a="1"/>
  <c r="LW42" i="1" s="1"/>
  <c r="LW36" i="1" a="1"/>
  <c r="LW36" i="1" s="1"/>
  <c r="LW43" i="1" a="1"/>
  <c r="LW43" i="1" s="1"/>
  <c r="LW37" i="1" a="1"/>
  <c r="LW37" i="1" s="1"/>
  <c r="ABO42" i="1" a="1"/>
  <c r="ABO42" i="1" s="1"/>
  <c r="ABO37" i="1" a="1"/>
  <c r="ABO37" i="1" s="1"/>
  <c r="ABO43" i="1" a="1"/>
  <c r="ABO43" i="1" s="1"/>
  <c r="MA42" i="1" a="1"/>
  <c r="MA42" i="1" s="1"/>
  <c r="MA36" i="1" a="1"/>
  <c r="MA36" i="1" s="1"/>
  <c r="MA37" i="1" a="1"/>
  <c r="MA37" i="1" s="1"/>
  <c r="MA43" i="1" a="1"/>
  <c r="MA43" i="1" s="1"/>
  <c r="ABR42" i="1" a="1"/>
  <c r="ABR42" i="1" s="1"/>
  <c r="ABR36" i="1" a="1"/>
  <c r="ABR36" i="1" s="1"/>
  <c r="ABR37" i="1" a="1"/>
  <c r="ABR37" i="1" s="1"/>
  <c r="ABR43" i="1" a="1"/>
  <c r="ABR43" i="1" s="1"/>
  <c r="ABQ42" i="1" a="1"/>
  <c r="ABQ42" i="1" s="1"/>
  <c r="ABQ36" i="1" a="1"/>
  <c r="ABQ36" i="1" s="1"/>
  <c r="ABQ37" i="1" a="1"/>
  <c r="ABQ37" i="1" s="1"/>
  <c r="ABQ43" i="1" a="1"/>
  <c r="ABQ43" i="1" s="1"/>
  <c r="DK29" i="1" a="1"/>
  <c r="DK29" i="1" s="1"/>
  <c r="DK42" i="1" a="1"/>
  <c r="DK42" i="1" s="1"/>
  <c r="DK36" i="1" a="1"/>
  <c r="DK36" i="1" s="1"/>
  <c r="DK43" i="1" a="1"/>
  <c r="DK43" i="1" s="1"/>
  <c r="DK37" i="1" a="1"/>
  <c r="DK37" i="1" s="1"/>
  <c r="ME21" i="1" a="1"/>
  <c r="ME21" i="1" s="1"/>
  <c r="ME42" i="1" a="1"/>
  <c r="ME42" i="1" s="1"/>
  <c r="ME36" i="1" a="1"/>
  <c r="ME36" i="1" s="1"/>
  <c r="ME43" i="1" a="1"/>
  <c r="ME43" i="1" s="1"/>
  <c r="ME37" i="1" a="1"/>
  <c r="ME37" i="1" s="1"/>
  <c r="CT42" i="1" a="1"/>
  <c r="CT42" i="1" s="1"/>
  <c r="CT36" i="1" a="1"/>
  <c r="CT36" i="1" s="1"/>
  <c r="CT37" i="1" a="1"/>
  <c r="CT37" i="1" s="1"/>
  <c r="CT43" i="1" a="1"/>
  <c r="CT43" i="1" s="1"/>
  <c r="M42" i="1" a="1"/>
  <c r="M42" i="1" s="1"/>
  <c r="M43" i="1" a="1"/>
  <c r="M43" i="1" s="1"/>
  <c r="ABX42" i="1" a="1"/>
  <c r="ABX42" i="1" s="1"/>
  <c r="ABX36" i="1" a="1"/>
  <c r="ABX36" i="1" s="1"/>
  <c r="ABX43" i="1" a="1"/>
  <c r="ABX43" i="1" s="1"/>
  <c r="ABX37" i="1" a="1"/>
  <c r="ABX37" i="1" s="1"/>
  <c r="LR42" i="1" a="1"/>
  <c r="LR42" i="1" s="1"/>
  <c r="LR36" i="1" a="1"/>
  <c r="LR36" i="1" s="1"/>
  <c r="LR43" i="1" a="1"/>
  <c r="LR43" i="1" s="1"/>
  <c r="LR37" i="1" a="1"/>
  <c r="LR37" i="1" s="1"/>
  <c r="LQ42" i="1" a="1"/>
  <c r="LQ42" i="1" s="1"/>
  <c r="LQ36" i="1" a="1"/>
  <c r="LQ36" i="1" s="1"/>
  <c r="LQ37" i="1" a="1"/>
  <c r="LQ37" i="1" s="1"/>
  <c r="LQ43" i="1" a="1"/>
  <c r="LQ43" i="1" s="1"/>
  <c r="ABW42" i="1" a="1"/>
  <c r="ABW42" i="1" s="1"/>
  <c r="ABW36" i="1" a="1"/>
  <c r="ABW36" i="1" s="1"/>
  <c r="ABW37" i="1" a="1"/>
  <c r="ABW37" i="1" s="1"/>
  <c r="ABW43" i="1" a="1"/>
  <c r="ABW43" i="1" s="1"/>
  <c r="LZ28" i="1" a="1"/>
  <c r="LZ28" i="1" s="1"/>
  <c r="LZ42" i="1" a="1"/>
  <c r="LZ42" i="1" s="1"/>
  <c r="LZ36" i="1" a="1"/>
  <c r="LZ36" i="1" s="1"/>
  <c r="LZ43" i="1" a="1"/>
  <c r="LZ43" i="1" s="1"/>
  <c r="LZ37" i="1" a="1"/>
  <c r="LZ37" i="1" s="1"/>
  <c r="ABN42" i="1" a="1"/>
  <c r="ABN42" i="1" s="1"/>
  <c r="ABN37" i="1" a="1"/>
  <c r="ABN37" i="1" s="1"/>
  <c r="ABN43" i="1" a="1"/>
  <c r="ABN43" i="1" s="1"/>
  <c r="CM42" i="1" a="1"/>
  <c r="CM42" i="1" s="1"/>
  <c r="CM36" i="1" a="1"/>
  <c r="CM36" i="1" s="1"/>
  <c r="CM43" i="1" a="1"/>
  <c r="CM43" i="1" s="1"/>
  <c r="CM37" i="1" a="1"/>
  <c r="CM37" i="1" s="1"/>
  <c r="ACA21" i="1" a="1"/>
  <c r="ACA21" i="1" s="1"/>
  <c r="ACA42" i="1" a="1"/>
  <c r="ACA42" i="1" s="1"/>
  <c r="ACA36" i="1" a="1"/>
  <c r="ACA36" i="1" s="1"/>
  <c r="ACA37" i="1" a="1"/>
  <c r="ACA37" i="1" s="1"/>
  <c r="ACA43" i="1" a="1"/>
  <c r="ACA43" i="1" s="1"/>
  <c r="ABP42" i="1" a="1"/>
  <c r="ABP42" i="1" s="1"/>
  <c r="ABP36" i="1" a="1"/>
  <c r="ABP36" i="1" s="1"/>
  <c r="ABP37" i="1" a="1"/>
  <c r="ABP37" i="1" s="1"/>
  <c r="ABP43" i="1" a="1"/>
  <c r="ABP43" i="1" s="1"/>
  <c r="ABU42" i="1" a="1"/>
  <c r="ABU42" i="1" s="1"/>
  <c r="ABU36" i="1" a="1"/>
  <c r="ABU36" i="1" s="1"/>
  <c r="ABU37" i="1" a="1"/>
  <c r="ABU37" i="1" s="1"/>
  <c r="ABU43" i="1" a="1"/>
  <c r="ABU43" i="1" s="1"/>
  <c r="ABS42" i="1" a="1"/>
  <c r="ABS42" i="1" s="1"/>
  <c r="ABS36" i="1" a="1"/>
  <c r="ABS36" i="1" s="1"/>
  <c r="ABS37" i="1" a="1"/>
  <c r="ABS37" i="1" s="1"/>
  <c r="ABS43" i="1" a="1"/>
  <c r="ABS43" i="1" s="1"/>
  <c r="DF42" i="1" a="1"/>
  <c r="DF42" i="1" s="1"/>
  <c r="DF36" i="1" a="1"/>
  <c r="DF36" i="1" s="1"/>
  <c r="DF43" i="1" a="1"/>
  <c r="DF43" i="1" s="1"/>
  <c r="DF37" i="1" a="1"/>
  <c r="DF37" i="1" s="1"/>
  <c r="ACC42" i="1" a="1"/>
  <c r="ACC42" i="1" s="1"/>
  <c r="ACC36" i="1" a="1"/>
  <c r="ACC36" i="1" s="1"/>
  <c r="ACC43" i="1" a="1"/>
  <c r="ACC43" i="1" s="1"/>
  <c r="ACC37" i="1" a="1"/>
  <c r="ACC37" i="1" s="1"/>
  <c r="CR42" i="1" a="1"/>
  <c r="CR42" i="1" s="1"/>
  <c r="CR36" i="1" a="1"/>
  <c r="CR36" i="1" s="1"/>
  <c r="CR37" i="1" a="1"/>
  <c r="CR37" i="1" s="1"/>
  <c r="CR43" i="1" a="1"/>
  <c r="CR43" i="1" s="1"/>
  <c r="LS42" i="1" a="1"/>
  <c r="LS42" i="1" s="1"/>
  <c r="LS36" i="1" a="1"/>
  <c r="LS36" i="1" s="1"/>
  <c r="LS43" i="1" a="1"/>
  <c r="LS43" i="1" s="1"/>
  <c r="LS37" i="1" a="1"/>
  <c r="LS37" i="1" s="1"/>
  <c r="DE42" i="1" a="1"/>
  <c r="DE42" i="1" s="1"/>
  <c r="DE36" i="1" a="1"/>
  <c r="DE36" i="1" s="1"/>
  <c r="DE37" i="1" a="1"/>
  <c r="DE37" i="1" s="1"/>
  <c r="DE43" i="1" a="1"/>
  <c r="DE43" i="1" s="1"/>
  <c r="LX42" i="1" a="1"/>
  <c r="LX42" i="1" s="1"/>
  <c r="LX36" i="1" a="1"/>
  <c r="LX36" i="1" s="1"/>
  <c r="LX37" i="1" a="1"/>
  <c r="LX37" i="1" s="1"/>
  <c r="LX43" i="1" a="1"/>
  <c r="LX43" i="1" s="1"/>
  <c r="CY42" i="1" a="1"/>
  <c r="CY42" i="1" s="1"/>
  <c r="CY36" i="1" a="1"/>
  <c r="CY36" i="1" s="1"/>
  <c r="CY37" i="1" a="1"/>
  <c r="CY37" i="1" s="1"/>
  <c r="CY43" i="1" a="1"/>
  <c r="CY43" i="1" s="1"/>
  <c r="MF42" i="1" a="1"/>
  <c r="MF42" i="1" s="1"/>
  <c r="MF36" i="1" a="1"/>
  <c r="MF36" i="1" s="1"/>
  <c r="MF43" i="1" a="1"/>
  <c r="MF43" i="1" s="1"/>
  <c r="MF37" i="1" a="1"/>
  <c r="MF37" i="1" s="1"/>
  <c r="CS42" i="1" a="1"/>
  <c r="CS42" i="1" s="1"/>
  <c r="CS36" i="1" a="1"/>
  <c r="CS36" i="1" s="1"/>
  <c r="CS43" i="1" a="1"/>
  <c r="CS43" i="1" s="1"/>
  <c r="CS37" i="1" a="1"/>
  <c r="CS37" i="1" s="1"/>
  <c r="DJ21" i="1" a="1"/>
  <c r="DJ21" i="1" s="1"/>
  <c r="DJ42" i="1" a="1"/>
  <c r="DJ42" i="1" s="1"/>
  <c r="DJ36" i="1" a="1"/>
  <c r="DJ36" i="1" s="1"/>
  <c r="DJ37" i="1" a="1"/>
  <c r="DJ37" i="1" s="1"/>
  <c r="DJ43" i="1" a="1"/>
  <c r="DJ43" i="1" s="1"/>
  <c r="ABV42" i="1" a="1"/>
  <c r="ABV42" i="1" s="1"/>
  <c r="ABV36" i="1" a="1"/>
  <c r="ABV36" i="1" s="1"/>
  <c r="ABV37" i="1" a="1"/>
  <c r="ABV37" i="1" s="1"/>
  <c r="ABV43" i="1" a="1"/>
  <c r="ABV43" i="1" s="1"/>
  <c r="MB42" i="1" a="1"/>
  <c r="MB42" i="1" s="1"/>
  <c r="MB36" i="1" a="1"/>
  <c r="MB36" i="1" s="1"/>
  <c r="MB43" i="1" a="1"/>
  <c r="MB43" i="1" s="1"/>
  <c r="MB37" i="1" a="1"/>
  <c r="MB37" i="1" s="1"/>
  <c r="LY42" i="1" a="1"/>
  <c r="LY42" i="1" s="1"/>
  <c r="LY36" i="1" a="1"/>
  <c r="LY36" i="1" s="1"/>
  <c r="LY43" i="1" a="1"/>
  <c r="LY43" i="1" s="1"/>
  <c r="LY37" i="1" a="1"/>
  <c r="LY37" i="1" s="1"/>
  <c r="CT20" i="1" a="1"/>
  <c r="CT20" i="1" s="1"/>
  <c r="CT48" i="1" a="1"/>
  <c r="CT48" i="1" s="1"/>
  <c r="CT49" i="1" s="1" a="1"/>
  <c r="CT49" i="1" s="1"/>
  <c r="CT21" i="1" a="1"/>
  <c r="CT21" i="1" s="1"/>
  <c r="CT22" i="1" a="1"/>
  <c r="CT22" i="1" s="1"/>
  <c r="CT23" i="1" a="1"/>
  <c r="CT23" i="1" s="1"/>
  <c r="CT26" i="1" a="1"/>
  <c r="CT26" i="1" s="1"/>
  <c r="CT38" i="1" a="1"/>
  <c r="CT38" i="1" s="1"/>
  <c r="CT45" i="1" a="1"/>
  <c r="CT45" i="1" s="1"/>
  <c r="CT34" i="1" a="1"/>
  <c r="CT34" i="1" s="1"/>
  <c r="CT41" i="1" a="1"/>
  <c r="CT41" i="1" s="1"/>
  <c r="CT46" i="1" a="1"/>
  <c r="CT46" i="1" s="1"/>
  <c r="CT47" i="1" a="1"/>
  <c r="CT47" i="1" s="1"/>
  <c r="CT25" i="1" a="1"/>
  <c r="CT25" i="1" s="1"/>
  <c r="CT31" i="1" a="1"/>
  <c r="CT31" i="1" s="1"/>
  <c r="CT32" i="1" a="1"/>
  <c r="CT32" i="1" s="1"/>
  <c r="CT39" i="1" a="1"/>
  <c r="CT39" i="1" s="1"/>
  <c r="CT30" i="1" a="1"/>
  <c r="CT30" i="1" s="1"/>
  <c r="CT44" i="1" a="1"/>
  <c r="CT44" i="1" s="1"/>
  <c r="CT28" i="1" a="1"/>
  <c r="CT28" i="1" s="1"/>
  <c r="CT24" i="1" a="1"/>
  <c r="CT24" i="1" s="1"/>
  <c r="CT29" i="1" a="1"/>
  <c r="CT29" i="1" s="1"/>
  <c r="CT27" i="1" a="1"/>
  <c r="CT27" i="1" s="1"/>
  <c r="CT33" i="1" a="1"/>
  <c r="CT33" i="1" s="1"/>
  <c r="CT40" i="1" a="1"/>
  <c r="CT40" i="1" s="1"/>
  <c r="CT35" i="1" a="1"/>
  <c r="CT35" i="1" s="1"/>
  <c r="ACC32" i="1" a="1"/>
  <c r="ACC32" i="1" s="1"/>
  <c r="MA29" i="1" a="1"/>
  <c r="MA29" i="1" s="1"/>
  <c r="MA33" i="1" a="1"/>
  <c r="MA33" i="1" s="1"/>
  <c r="ACC38" i="1" a="1"/>
  <c r="ACC38" i="1" s="1"/>
  <c r="CM20" i="1" a="1"/>
  <c r="CM20" i="1" s="1"/>
  <c r="CM48" i="1" a="1"/>
  <c r="CM48" i="1" s="1"/>
  <c r="CM49" i="1" s="1" a="1"/>
  <c r="CM49" i="1" s="1"/>
  <c r="CM22" i="1" a="1"/>
  <c r="CM22" i="1" s="1"/>
  <c r="CM21" i="1" a="1"/>
  <c r="CM21" i="1" s="1"/>
  <c r="CM23" i="1" a="1"/>
  <c r="CM23" i="1" s="1"/>
  <c r="CM38" i="1" a="1"/>
  <c r="CM38" i="1" s="1"/>
  <c r="CM45" i="1" a="1"/>
  <c r="CM45" i="1" s="1"/>
  <c r="CM41" i="1" a="1"/>
  <c r="CM41" i="1" s="1"/>
  <c r="CM34" i="1" a="1"/>
  <c r="CM34" i="1" s="1"/>
  <c r="CM31" i="1" a="1"/>
  <c r="CM31" i="1" s="1"/>
  <c r="CM25" i="1" a="1"/>
  <c r="CM25" i="1" s="1"/>
  <c r="CM46" i="1" a="1"/>
  <c r="CM46" i="1" s="1"/>
  <c r="CM39" i="1" a="1"/>
  <c r="CM39" i="1" s="1"/>
  <c r="CM32" i="1" a="1"/>
  <c r="CM32" i="1" s="1"/>
  <c r="CM30" i="1" a="1"/>
  <c r="CM30" i="1" s="1"/>
  <c r="CM28" i="1" a="1"/>
  <c r="CM28" i="1" s="1"/>
  <c r="CM47" i="1" a="1"/>
  <c r="CM47" i="1" s="1"/>
  <c r="CM24" i="1" a="1"/>
  <c r="CM24" i="1" s="1"/>
  <c r="CM29" i="1" a="1"/>
  <c r="CM29" i="1" s="1"/>
  <c r="CM33" i="1" a="1"/>
  <c r="CM33" i="1" s="1"/>
  <c r="CM27" i="1" a="1"/>
  <c r="CM27" i="1" s="1"/>
  <c r="CM40" i="1" a="1"/>
  <c r="CM40" i="1" s="1"/>
  <c r="CM35" i="1" a="1"/>
  <c r="CM35" i="1" s="1"/>
  <c r="CM44" i="1" a="1"/>
  <c r="CM44" i="1" s="1"/>
  <c r="CM26" i="1" a="1"/>
  <c r="CM26" i="1" s="1"/>
  <c r="MA27" i="1" a="1"/>
  <c r="MA27" i="1" s="1"/>
  <c r="ACC33" i="1" a="1"/>
  <c r="ACC33" i="1" s="1"/>
  <c r="DF20" i="1" a="1"/>
  <c r="DF20" i="1" s="1"/>
  <c r="DF48" i="1" a="1"/>
  <c r="DF48" i="1" s="1"/>
  <c r="DF49" i="1" s="1" a="1"/>
  <c r="DF49" i="1" s="1"/>
  <c r="DF22" i="1" a="1"/>
  <c r="DF22" i="1" s="1"/>
  <c r="DF21" i="1" a="1"/>
  <c r="DF21" i="1" s="1"/>
  <c r="DF23" i="1" a="1"/>
  <c r="DF23" i="1" s="1"/>
  <c r="DF34" i="1" a="1"/>
  <c r="DF34" i="1" s="1"/>
  <c r="DF41" i="1" a="1"/>
  <c r="DF41" i="1" s="1"/>
  <c r="DF38" i="1" a="1"/>
  <c r="DF38" i="1" s="1"/>
  <c r="DF45" i="1" a="1"/>
  <c r="DF45" i="1" s="1"/>
  <c r="DF25" i="1" a="1"/>
  <c r="DF25" i="1" s="1"/>
  <c r="DF31" i="1" a="1"/>
  <c r="DF31" i="1" s="1"/>
  <c r="DF46" i="1" a="1"/>
  <c r="DF46" i="1" s="1"/>
  <c r="DF32" i="1" a="1"/>
  <c r="DF32" i="1" s="1"/>
  <c r="DF39" i="1" a="1"/>
  <c r="DF39" i="1" s="1"/>
  <c r="DF30" i="1" a="1"/>
  <c r="DF30" i="1" s="1"/>
  <c r="DF28" i="1" a="1"/>
  <c r="DF28" i="1" s="1"/>
  <c r="DF24" i="1" a="1"/>
  <c r="DF24" i="1" s="1"/>
  <c r="DF33" i="1" a="1"/>
  <c r="DF33" i="1" s="1"/>
  <c r="DF29" i="1" a="1"/>
  <c r="DF29" i="1" s="1"/>
  <c r="DF27" i="1" a="1"/>
  <c r="DF27" i="1" s="1"/>
  <c r="DF26" i="1" a="1"/>
  <c r="DF26" i="1" s="1"/>
  <c r="DF35" i="1" a="1"/>
  <c r="DF35" i="1" s="1"/>
  <c r="DF40" i="1" a="1"/>
  <c r="DF40" i="1" s="1"/>
  <c r="DF47" i="1" a="1"/>
  <c r="DF47" i="1" s="1"/>
  <c r="DF44" i="1" a="1"/>
  <c r="DF44" i="1" s="1"/>
  <c r="MA24" i="1" a="1"/>
  <c r="MA24" i="1" s="1"/>
  <c r="MA39" i="1" a="1"/>
  <c r="MA39" i="1" s="1"/>
  <c r="ACC41" i="1" a="1"/>
  <c r="ACC41" i="1" s="1"/>
  <c r="ACC35" i="1" a="1"/>
  <c r="ACC35" i="1" s="1"/>
  <c r="CY20" i="1" a="1"/>
  <c r="CY20" i="1" s="1"/>
  <c r="CY48" i="1" a="1"/>
  <c r="CY48" i="1" s="1"/>
  <c r="CY49" i="1" s="1" a="1"/>
  <c r="CY49" i="1" s="1"/>
  <c r="CY21" i="1" a="1"/>
  <c r="CY21" i="1" s="1"/>
  <c r="CY23" i="1" a="1"/>
  <c r="CY23" i="1" s="1"/>
  <c r="CY22" i="1" a="1"/>
  <c r="CY22" i="1" s="1"/>
  <c r="CY45" i="1" a="1"/>
  <c r="CY45" i="1" s="1"/>
  <c r="CY38" i="1" a="1"/>
  <c r="CY38" i="1" s="1"/>
  <c r="CY34" i="1" a="1"/>
  <c r="CY34" i="1" s="1"/>
  <c r="CY41" i="1" a="1"/>
  <c r="CY41" i="1" s="1"/>
  <c r="CY46" i="1" a="1"/>
  <c r="CY46" i="1" s="1"/>
  <c r="CY25" i="1" a="1"/>
  <c r="CY25" i="1" s="1"/>
  <c r="CY31" i="1" a="1"/>
  <c r="CY31" i="1" s="1"/>
  <c r="CY44" i="1" a="1"/>
  <c r="CY44" i="1" s="1"/>
  <c r="CY32" i="1" a="1"/>
  <c r="CY32" i="1" s="1"/>
  <c r="CY39" i="1" a="1"/>
  <c r="CY39" i="1" s="1"/>
  <c r="CY30" i="1" a="1"/>
  <c r="CY30" i="1" s="1"/>
  <c r="CY24" i="1" a="1"/>
  <c r="CY24" i="1" s="1"/>
  <c r="CY28" i="1" a="1"/>
  <c r="CY28" i="1" s="1"/>
  <c r="CY33" i="1" a="1"/>
  <c r="CY33" i="1" s="1"/>
  <c r="CY27" i="1" a="1"/>
  <c r="CY27" i="1" s="1"/>
  <c r="CY29" i="1" a="1"/>
  <c r="CY29" i="1" s="1"/>
  <c r="CY35" i="1" a="1"/>
  <c r="CY35" i="1" s="1"/>
  <c r="CY40" i="1" a="1"/>
  <c r="CY40" i="1" s="1"/>
  <c r="CY26" i="1" a="1"/>
  <c r="CY26" i="1" s="1"/>
  <c r="CY47" i="1" a="1"/>
  <c r="CY47" i="1" s="1"/>
  <c r="ACC28" i="1" a="1"/>
  <c r="ACC28" i="1" s="1"/>
  <c r="LX47" i="1" a="1"/>
  <c r="LX47" i="1" s="1"/>
  <c r="LX30" i="1" a="1"/>
  <c r="LX30" i="1" s="1"/>
  <c r="LX34" i="1" a="1"/>
  <c r="LX34" i="1" s="1"/>
  <c r="LX35" i="1" a="1"/>
  <c r="LX35" i="1" s="1"/>
  <c r="LR40" i="1" a="1"/>
  <c r="LR40" i="1" s="1"/>
  <c r="MA41" i="1" a="1"/>
  <c r="MA41" i="1" s="1"/>
  <c r="MB26" i="1" a="1"/>
  <c r="MB26" i="1" s="1"/>
  <c r="LY31" i="1" a="1"/>
  <c r="LY31" i="1" s="1"/>
  <c r="MA45" i="1" a="1"/>
  <c r="MA45" i="1" s="1"/>
  <c r="MA47" i="1" a="1"/>
  <c r="MA47" i="1" s="1"/>
  <c r="MA25" i="1" a="1"/>
  <c r="MA25" i="1" s="1"/>
  <c r="LX48" i="1" a="1"/>
  <c r="LX48" i="1" s="1"/>
  <c r="LX49" i="1" s="1" a="1"/>
  <c r="LX49" i="1" s="1"/>
  <c r="LX32" i="1" a="1"/>
  <c r="LX32" i="1" s="1"/>
  <c r="MB30" i="1" a="1"/>
  <c r="MB30" i="1" s="1"/>
  <c r="LY44" i="1" a="1"/>
  <c r="LY44" i="1" s="1"/>
  <c r="LX25" i="1" a="1"/>
  <c r="LX25" i="1" s="1"/>
  <c r="MB39" i="1" a="1"/>
  <c r="MB39" i="1" s="1"/>
  <c r="LY33" i="1" a="1"/>
  <c r="LY33" i="1" s="1"/>
  <c r="MA48" i="1" a="1"/>
  <c r="MA48" i="1" s="1"/>
  <c r="MA49" i="1" s="1" a="1"/>
  <c r="MA49" i="1" s="1"/>
  <c r="LY25" i="1" a="1"/>
  <c r="LY25" i="1" s="1"/>
  <c r="LX46" i="1" a="1"/>
  <c r="LX46" i="1" s="1"/>
  <c r="LR23" i="1" a="1"/>
  <c r="LR23" i="1" s="1"/>
  <c r="LY46" i="1" a="1"/>
  <c r="LY46" i="1" s="1"/>
  <c r="MB27" i="1" a="1"/>
  <c r="MB27" i="1" s="1"/>
  <c r="LY24" i="1" a="1"/>
  <c r="LY24" i="1" s="1"/>
  <c r="LX45" i="1" a="1"/>
  <c r="LX45" i="1" s="1"/>
  <c r="MB40" i="1" a="1"/>
  <c r="MB40" i="1" s="1"/>
  <c r="LY35" i="1" a="1"/>
  <c r="LY35" i="1" s="1"/>
  <c r="LX39" i="1" a="1"/>
  <c r="LX39" i="1" s="1"/>
  <c r="LX27" i="1" a="1"/>
  <c r="LX27" i="1" s="1"/>
  <c r="LX40" i="1" a="1"/>
  <c r="LX40" i="1" s="1"/>
  <c r="MB23" i="1" a="1"/>
  <c r="MB23" i="1" s="1"/>
  <c r="LY38" i="1" a="1"/>
  <c r="LY38" i="1" s="1"/>
  <c r="LX44" i="1" a="1"/>
  <c r="LX44" i="1" s="1"/>
  <c r="MA35" i="1" a="1"/>
  <c r="MA35" i="1" s="1"/>
  <c r="LY23" i="1" a="1"/>
  <c r="LY23" i="1" s="1"/>
  <c r="LX23" i="1" a="1"/>
  <c r="LX23" i="1" s="1"/>
  <c r="LY22" i="1" a="1"/>
  <c r="LY22" i="1" s="1"/>
  <c r="LX22" i="1" a="1"/>
  <c r="LX22" i="1" s="1"/>
  <c r="LX38" i="1" a="1"/>
  <c r="LX38" i="1" s="1"/>
  <c r="MA38" i="1" a="1"/>
  <c r="MA38" i="1" s="1"/>
  <c r="LX26" i="1" a="1"/>
  <c r="LX26" i="1" s="1"/>
  <c r="MA30" i="1" a="1"/>
  <c r="MA30" i="1" s="1"/>
  <c r="LY48" i="1" a="1"/>
  <c r="LY48" i="1" s="1"/>
  <c r="LY49" i="1" s="1" a="1"/>
  <c r="LY49" i="1" s="1"/>
  <c r="LX31" i="1" a="1"/>
  <c r="LX31" i="1" s="1"/>
  <c r="MA44" i="1" a="1"/>
  <c r="MA44" i="1" s="1"/>
  <c r="LX33" i="1" a="1"/>
  <c r="LX33" i="1" s="1"/>
  <c r="MA46" i="1" a="1"/>
  <c r="MA46" i="1" s="1"/>
  <c r="ACC40" i="1" a="1"/>
  <c r="ACC40" i="1" s="1"/>
  <c r="MA32" i="1" a="1"/>
  <c r="MA32" i="1" s="1"/>
  <c r="MA34" i="1" a="1"/>
  <c r="MA34" i="1" s="1"/>
  <c r="MB29" i="1" a="1"/>
  <c r="MB29" i="1" s="1"/>
  <c r="LX41" i="1" a="1"/>
  <c r="LX41" i="1" s="1"/>
  <c r="ACC27" i="1" a="1"/>
  <c r="ACC27" i="1" s="1"/>
  <c r="DK46" i="1" a="1"/>
  <c r="DK46" i="1" s="1"/>
  <c r="LX29" i="1" a="1"/>
  <c r="LX29" i="1" s="1"/>
  <c r="MA23" i="1" a="1"/>
  <c r="MA23" i="1" s="1"/>
  <c r="MA22" i="1" a="1"/>
  <c r="MA22" i="1" s="1"/>
  <c r="LX28" i="1" a="1"/>
  <c r="LX28" i="1" s="1"/>
  <c r="MA28" i="1" a="1"/>
  <c r="MA28" i="1" s="1"/>
  <c r="LX24" i="1" a="1"/>
  <c r="LX24" i="1" s="1"/>
  <c r="MA26" i="1" a="1"/>
  <c r="MA26" i="1" s="1"/>
  <c r="ACC24" i="1" a="1"/>
  <c r="ACC24" i="1" s="1"/>
  <c r="DK32" i="1" a="1"/>
  <c r="DK32" i="1" s="1"/>
  <c r="LW31" i="1" a="1"/>
  <c r="LW31" i="1" s="1"/>
  <c r="DK20" i="1" a="1"/>
  <c r="DK20" i="1" s="1"/>
  <c r="DK21" i="1" a="1"/>
  <c r="DK21" i="1" s="1"/>
  <c r="LW41" i="1" a="1"/>
  <c r="LW41" i="1" s="1"/>
  <c r="DK23" i="1" a="1"/>
  <c r="DK23" i="1" s="1"/>
  <c r="LW28" i="1" a="1"/>
  <c r="LW28" i="1" s="1"/>
  <c r="MB31" i="1" a="1"/>
  <c r="MB31" i="1" s="1"/>
  <c r="ACC30" i="1" a="1"/>
  <c r="ACC30" i="1" s="1"/>
  <c r="DK22" i="1" a="1"/>
  <c r="DK22" i="1" s="1"/>
  <c r="DK31" i="1" a="1"/>
  <c r="DK31" i="1" s="1"/>
  <c r="MB35" i="1" a="1"/>
  <c r="MB35" i="1" s="1"/>
  <c r="MB38" i="1" a="1"/>
  <c r="MB38" i="1" s="1"/>
  <c r="ACC34" i="1" a="1"/>
  <c r="ACC34" i="1" s="1"/>
  <c r="DK44" i="1" a="1"/>
  <c r="DK44" i="1" s="1"/>
  <c r="MF40" i="1" a="1"/>
  <c r="MF40" i="1" s="1"/>
  <c r="MB46" i="1" a="1"/>
  <c r="MB46" i="1" s="1"/>
  <c r="ACC23" i="1" a="1"/>
  <c r="ACC23" i="1" s="1"/>
  <c r="DK27" i="1" a="1"/>
  <c r="DK27" i="1" s="1"/>
  <c r="DK41" i="1" a="1"/>
  <c r="DK41" i="1" s="1"/>
  <c r="LY21" i="1" a="1"/>
  <c r="LY21" i="1" s="1"/>
  <c r="DK26" i="1" a="1"/>
  <c r="DK26" i="1" s="1"/>
  <c r="MB47" i="1" a="1"/>
  <c r="MB47" i="1" s="1"/>
  <c r="DK39" i="1" a="1"/>
  <c r="DK39" i="1" s="1"/>
  <c r="MB41" i="1" a="1"/>
  <c r="MB41" i="1" s="1"/>
  <c r="MB24" i="1" a="1"/>
  <c r="MB24" i="1" s="1"/>
  <c r="MB34" i="1" a="1"/>
  <c r="MB34" i="1" s="1"/>
  <c r="LY27" i="1" a="1"/>
  <c r="LY27" i="1" s="1"/>
  <c r="DK38" i="1" a="1"/>
  <c r="DK38" i="1" s="1"/>
  <c r="MB33" i="1" a="1"/>
  <c r="MB33" i="1" s="1"/>
  <c r="LY32" i="1" a="1"/>
  <c r="LY32" i="1" s="1"/>
  <c r="MB32" i="1" a="1"/>
  <c r="MB32" i="1" s="1"/>
  <c r="LY45" i="1" a="1"/>
  <c r="LY45" i="1" s="1"/>
  <c r="MB22" i="1" a="1"/>
  <c r="MB22" i="1" s="1"/>
  <c r="MB48" i="1" a="1"/>
  <c r="MB48" i="1" s="1"/>
  <c r="MB49" i="1" s="1" a="1"/>
  <c r="MB49" i="1" s="1"/>
  <c r="LY39" i="1" a="1"/>
  <c r="LY39" i="1" s="1"/>
  <c r="LV35" i="1" a="1"/>
  <c r="LV35" i="1" s="1"/>
  <c r="DK34" i="1" a="1"/>
  <c r="DK34" i="1" s="1"/>
  <c r="DK30" i="1" a="1"/>
  <c r="DK30" i="1" s="1"/>
  <c r="DK40" i="1" a="1"/>
  <c r="DK40" i="1" s="1"/>
  <c r="DK25" i="1" a="1"/>
  <c r="DK25" i="1" s="1"/>
  <c r="DK24" i="1" a="1"/>
  <c r="DK24" i="1" s="1"/>
  <c r="DK45" i="1" a="1"/>
  <c r="DK45" i="1" s="1"/>
  <c r="DK28" i="1" a="1"/>
  <c r="DK28" i="1" s="1"/>
  <c r="DK35" i="1" a="1"/>
  <c r="DK35" i="1" s="1"/>
  <c r="DK33" i="1" a="1"/>
  <c r="DK33" i="1" s="1"/>
  <c r="DK47" i="1" a="1"/>
  <c r="DK47" i="1" s="1"/>
  <c r="ME23" i="1" a="1"/>
  <c r="ME23" i="1" s="1"/>
  <c r="MD40" i="1" a="1"/>
  <c r="MD40" i="1" s="1"/>
  <c r="LY40" i="1" a="1"/>
  <c r="LY40" i="1" s="1"/>
  <c r="LY20" i="1" a="1"/>
  <c r="LY20" i="1" s="1"/>
  <c r="ME29" i="1" a="1"/>
  <c r="ME29" i="1" s="1"/>
  <c r="ABT25" i="1" a="1"/>
  <c r="ABT25" i="1" s="1"/>
  <c r="ABT47" i="1" a="1"/>
  <c r="ABT47" i="1" s="1"/>
  <c r="LW44" i="1" a="1"/>
  <c r="LW44" i="1" s="1"/>
  <c r="LW46" i="1" a="1"/>
  <c r="LW46" i="1" s="1"/>
  <c r="ABT24" i="1" a="1"/>
  <c r="ABT24" i="1" s="1"/>
  <c r="ACD23" i="1" a="1"/>
  <c r="ACD23" i="1" s="1"/>
  <c r="LW45" i="1" a="1"/>
  <c r="LW45" i="1" s="1"/>
  <c r="LW32" i="1" a="1"/>
  <c r="LW32" i="1" s="1"/>
  <c r="ACD22" i="1" a="1"/>
  <c r="ACD22" i="1" s="1"/>
  <c r="ACD48" i="1" a="1"/>
  <c r="ACD48" i="1" s="1"/>
  <c r="ACD49" i="1" s="1" a="1"/>
  <c r="ACD49" i="1" s="1"/>
  <c r="LW26" i="1" a="1"/>
  <c r="LW26" i="1" s="1"/>
  <c r="ME34" i="1" a="1"/>
  <c r="ME34" i="1" s="1"/>
  <c r="LV48" i="1" a="1"/>
  <c r="LV48" i="1" s="1"/>
  <c r="LV49" i="1" s="1" a="1"/>
  <c r="LV49" i="1" s="1"/>
  <c r="MD33" i="1" a="1"/>
  <c r="MD33" i="1" s="1"/>
  <c r="LV45" i="1" a="1"/>
  <c r="LV45" i="1" s="1"/>
  <c r="ABT31" i="1" a="1"/>
  <c r="ABT31" i="1" s="1"/>
  <c r="ABT48" i="1" a="1"/>
  <c r="ABT48" i="1" s="1"/>
  <c r="ABT49" i="1" s="1" a="1"/>
  <c r="ABT49" i="1" s="1"/>
  <c r="LV27" i="1" a="1"/>
  <c r="LV27" i="1" s="1"/>
  <c r="LV23" i="1" a="1"/>
  <c r="LV23" i="1" s="1"/>
  <c r="ABT35" i="1" a="1"/>
  <c r="ABT35" i="1" s="1"/>
  <c r="ABT46" i="1" a="1"/>
  <c r="ABT46" i="1" s="1"/>
  <c r="LS31" i="1" a="1"/>
  <c r="LS31" i="1" s="1"/>
  <c r="MD45" i="1" a="1"/>
  <c r="MD45" i="1" s="1"/>
  <c r="ABT41" i="1" a="1"/>
  <c r="ABT41" i="1" s="1"/>
  <c r="LS45" i="1" a="1"/>
  <c r="LS45" i="1" s="1"/>
  <c r="ABT28" i="1" a="1"/>
  <c r="ABT28" i="1" s="1"/>
  <c r="LS25" i="1" a="1"/>
  <c r="LS25" i="1" s="1"/>
  <c r="ACB31" i="1" a="1"/>
  <c r="ACB31" i="1" s="1"/>
  <c r="MD24" i="1" a="1"/>
  <c r="MD24" i="1" s="1"/>
  <c r="LV30" i="1" a="1"/>
  <c r="LV30" i="1" s="1"/>
  <c r="LV38" i="1" a="1"/>
  <c r="LV38" i="1" s="1"/>
  <c r="LV22" i="1" a="1"/>
  <c r="LV22" i="1" s="1"/>
  <c r="ABT29" i="1" a="1"/>
  <c r="ABT29" i="1" s="1"/>
  <c r="LS38" i="1" a="1"/>
  <c r="LS38" i="1" s="1"/>
  <c r="ACA24" i="1" a="1"/>
  <c r="ACA24" i="1" s="1"/>
  <c r="ABT22" i="1" a="1"/>
  <c r="ABT22" i="1" s="1"/>
  <c r="LS28" i="1" a="1"/>
  <c r="LS28" i="1" s="1"/>
  <c r="ABT26" i="1" a="1"/>
  <c r="ABT26" i="1" s="1"/>
  <c r="ACD24" i="1" a="1"/>
  <c r="ACD24" i="1" s="1"/>
  <c r="LS24" i="1" a="1"/>
  <c r="LS24" i="1" s="1"/>
  <c r="MD41" i="1" a="1"/>
  <c r="MD41" i="1" s="1"/>
  <c r="ABT32" i="1" a="1"/>
  <c r="ABT32" i="1" s="1"/>
  <c r="ACD28" i="1" a="1"/>
  <c r="ACD28" i="1" s="1"/>
  <c r="LS48" i="1" a="1"/>
  <c r="LS48" i="1" s="1"/>
  <c r="LS49" i="1" s="1" a="1"/>
  <c r="LS49" i="1" s="1"/>
  <c r="MB21" i="1" a="1"/>
  <c r="MB21" i="1" s="1"/>
  <c r="ACD34" i="1" a="1"/>
  <c r="ACD34" i="1" s="1"/>
  <c r="ABT33" i="1" a="1"/>
  <c r="ABT33" i="1" s="1"/>
  <c r="ABT27" i="1" a="1"/>
  <c r="ABT27" i="1" s="1"/>
  <c r="ACD35" i="1" a="1"/>
  <c r="ACD35" i="1" s="1"/>
  <c r="LS40" i="1" a="1"/>
  <c r="LS40" i="1" s="1"/>
  <c r="ACD33" i="1" a="1"/>
  <c r="ACD33" i="1" s="1"/>
  <c r="ACD25" i="1" a="1"/>
  <c r="ACD25" i="1" s="1"/>
  <c r="LW35" i="1" a="1"/>
  <c r="LW35" i="1" s="1"/>
  <c r="LR48" i="1" a="1"/>
  <c r="LR48" i="1" s="1"/>
  <c r="LR49" i="1" s="1" a="1"/>
  <c r="LR49" i="1" s="1"/>
  <c r="LV34" i="1" a="1"/>
  <c r="LV34" i="1" s="1"/>
  <c r="ABT34" i="1" a="1"/>
  <c r="ABT34" i="1" s="1"/>
  <c r="LW38" i="1" a="1"/>
  <c r="LW38" i="1" s="1"/>
  <c r="ACB47" i="1" a="1"/>
  <c r="ACB47" i="1" s="1"/>
  <c r="ACB39" i="1" a="1"/>
  <c r="ACB39" i="1" s="1"/>
  <c r="LS46" i="1" a="1"/>
  <c r="LS46" i="1" s="1"/>
  <c r="MD38" i="1" a="1"/>
  <c r="MD38" i="1" s="1"/>
  <c r="M27" i="1" a="1"/>
  <c r="M27" i="1" s="1"/>
  <c r="LW30" i="1" a="1"/>
  <c r="LW30" i="1" s="1"/>
  <c r="LS26" i="1" a="1"/>
  <c r="LS26" i="1" s="1"/>
  <c r="MD29" i="1" a="1"/>
  <c r="MD29" i="1" s="1"/>
  <c r="M25" i="1" a="1"/>
  <c r="M25" i="1" s="1"/>
  <c r="LW24" i="1" a="1"/>
  <c r="LW24" i="1" s="1"/>
  <c r="LW39" i="1" a="1"/>
  <c r="LW39" i="1" s="1"/>
  <c r="MD30" i="1" a="1"/>
  <c r="MD30" i="1" s="1"/>
  <c r="M22" i="1" a="1"/>
  <c r="M22" i="1" s="1"/>
  <c r="ACD40" i="1" a="1"/>
  <c r="ACD40" i="1" s="1"/>
  <c r="LW29" i="1" a="1"/>
  <c r="LW29" i="1" s="1"/>
  <c r="LS33" i="1" a="1"/>
  <c r="LS33" i="1" s="1"/>
  <c r="MD35" i="1" a="1"/>
  <c r="MD35" i="1" s="1"/>
  <c r="M36" i="1" a="1"/>
  <c r="M36" i="1" s="1"/>
  <c r="ACD26" i="1" a="1"/>
  <c r="ACD26" i="1" s="1"/>
  <c r="LW27" i="1" a="1"/>
  <c r="LW27" i="1" s="1"/>
  <c r="LS41" i="1" a="1"/>
  <c r="LS41" i="1" s="1"/>
  <c r="MD27" i="1" a="1"/>
  <c r="MD27" i="1" s="1"/>
  <c r="M47" i="1" a="1"/>
  <c r="M47" i="1" s="1"/>
  <c r="ACD41" i="1" a="1"/>
  <c r="ACD41" i="1" s="1"/>
  <c r="ACD31" i="1" a="1"/>
  <c r="ACD31" i="1" s="1"/>
  <c r="LW40" i="1" a="1"/>
  <c r="LW40" i="1" s="1"/>
  <c r="LS34" i="1" a="1"/>
  <c r="LS34" i="1" s="1"/>
  <c r="MD22" i="1" a="1"/>
  <c r="MD22" i="1" s="1"/>
  <c r="M45" i="1" a="1"/>
  <c r="M45" i="1" s="1"/>
  <c r="ACD38" i="1" a="1"/>
  <c r="ACD38" i="1" s="1"/>
  <c r="LW25" i="1" a="1"/>
  <c r="LW25" i="1" s="1"/>
  <c r="LS35" i="1" a="1"/>
  <c r="LS35" i="1" s="1"/>
  <c r="MD23" i="1" a="1"/>
  <c r="MD23" i="1" s="1"/>
  <c r="LW34" i="1" a="1"/>
  <c r="LW34" i="1" s="1"/>
  <c r="LS30" i="1" a="1"/>
  <c r="LS30" i="1" s="1"/>
  <c r="MD48" i="1" a="1"/>
  <c r="MD48" i="1" s="1"/>
  <c r="MD49" i="1" s="1" a="1"/>
  <c r="MD49" i="1" s="1"/>
  <c r="LW21" i="1" a="1"/>
  <c r="LW21" i="1" s="1"/>
  <c r="DJ47" i="1" a="1"/>
  <c r="DJ47" i="1" s="1"/>
  <c r="ACD46" i="1" a="1"/>
  <c r="ACD46" i="1" s="1"/>
  <c r="ABT38" i="1" a="1"/>
  <c r="ABT38" i="1" s="1"/>
  <c r="ACD44" i="1" a="1"/>
  <c r="ACD44" i="1" s="1"/>
  <c r="LW23" i="1" a="1"/>
  <c r="LW23" i="1" s="1"/>
  <c r="LS29" i="1" a="1"/>
  <c r="LS29" i="1" s="1"/>
  <c r="LX21" i="1" a="1"/>
  <c r="LX21" i="1" s="1"/>
  <c r="ABT39" i="1" a="1"/>
  <c r="ABT39" i="1" s="1"/>
  <c r="ACD30" i="1" a="1"/>
  <c r="ACD30" i="1" s="1"/>
  <c r="LW22" i="1" a="1"/>
  <c r="LW22" i="1" s="1"/>
  <c r="MC31" i="1" a="1"/>
  <c r="MC31" i="1" s="1"/>
  <c r="LX20" i="1" a="1"/>
  <c r="LX20" i="1" s="1"/>
  <c r="MD34" i="1" a="1"/>
  <c r="MD34" i="1" s="1"/>
  <c r="ABT23" i="1" a="1"/>
  <c r="ABT23" i="1" s="1"/>
  <c r="ACD39" i="1" a="1"/>
  <c r="ACD39" i="1" s="1"/>
  <c r="LW48" i="1" a="1"/>
  <c r="LW48" i="1" s="1"/>
  <c r="LW49" i="1" s="1" a="1"/>
  <c r="LW49" i="1" s="1"/>
  <c r="LS27" i="1" a="1"/>
  <c r="LS27" i="1" s="1"/>
  <c r="ABT40" i="1" a="1"/>
  <c r="ABT40" i="1" s="1"/>
  <c r="ACD29" i="1" a="1"/>
  <c r="ACD29" i="1" s="1"/>
  <c r="LS39" i="1" a="1"/>
  <c r="LS39" i="1" s="1"/>
  <c r="ABT45" i="1" a="1"/>
  <c r="ABT45" i="1" s="1"/>
  <c r="ACD47" i="1" a="1"/>
  <c r="ACD47" i="1" s="1"/>
  <c r="LV29" i="1" a="1"/>
  <c r="LV29" i="1" s="1"/>
  <c r="LS32" i="1" a="1"/>
  <c r="LS32" i="1" s="1"/>
  <c r="MD47" i="1" a="1"/>
  <c r="MD47" i="1" s="1"/>
  <c r="ABT44" i="1" a="1"/>
  <c r="ABT44" i="1" s="1"/>
  <c r="ACD45" i="1" a="1"/>
  <c r="ACD45" i="1" s="1"/>
  <c r="LV28" i="1" a="1"/>
  <c r="LV28" i="1" s="1"/>
  <c r="LS22" i="1" a="1"/>
  <c r="LS22" i="1" s="1"/>
  <c r="ACB27" i="1" a="1"/>
  <c r="ACB27" i="1" s="1"/>
  <c r="ABT30" i="1" a="1"/>
  <c r="ABT30" i="1" s="1"/>
  <c r="ACD32" i="1" a="1"/>
  <c r="ACD32" i="1" s="1"/>
  <c r="LV25" i="1" a="1"/>
  <c r="LV25" i="1" s="1"/>
  <c r="LS23" i="1" a="1"/>
  <c r="LS23" i="1" s="1"/>
  <c r="ACC26" i="1" a="1"/>
  <c r="ACC26" i="1" s="1"/>
  <c r="M48" i="1" a="1"/>
  <c r="M48" i="1" s="1"/>
  <c r="M49" i="1" s="1" a="1"/>
  <c r="M49" i="1" s="1"/>
  <c r="M46" i="1" a="1"/>
  <c r="M46" i="1" s="1"/>
  <c r="M44" i="1" a="1"/>
  <c r="M44" i="1" s="1"/>
  <c r="MF33" i="1" a="1"/>
  <c r="MF33" i="1" s="1"/>
  <c r="ACC44" i="1" a="1"/>
  <c r="ACC44" i="1" s="1"/>
  <c r="ACD21" i="1" a="1"/>
  <c r="ACD21" i="1" s="1"/>
  <c r="MF47" i="1" a="1"/>
  <c r="MF47" i="1" s="1"/>
  <c r="ACC25" i="1" a="1"/>
  <c r="ACC25" i="1" s="1"/>
  <c r="ACD20" i="1" a="1"/>
  <c r="ACD20" i="1" s="1"/>
  <c r="MF25" i="1" a="1"/>
  <c r="MF25" i="1" s="1"/>
  <c r="MC25" i="1" a="1"/>
  <c r="MC25" i="1" s="1"/>
  <c r="LY28" i="1" a="1"/>
  <c r="LY28" i="1" s="1"/>
  <c r="ACC46" i="1" a="1"/>
  <c r="ACC46" i="1" s="1"/>
  <c r="MF45" i="1" a="1"/>
  <c r="MF45" i="1" s="1"/>
  <c r="DJ28" i="1" a="1"/>
  <c r="DJ28" i="1" s="1"/>
  <c r="ME46" i="1" a="1"/>
  <c r="ME46" i="1" s="1"/>
  <c r="MC45" i="1" a="1"/>
  <c r="MC45" i="1" s="1"/>
  <c r="LY26" i="1" a="1"/>
  <c r="LY26" i="1" s="1"/>
  <c r="ACC45" i="1" a="1"/>
  <c r="ACC45" i="1" s="1"/>
  <c r="LW20" i="1" a="1"/>
  <c r="LW20" i="1" s="1"/>
  <c r="DJ29" i="1" a="1"/>
  <c r="DJ29" i="1" s="1"/>
  <c r="ACC31" i="1" a="1"/>
  <c r="ACC31" i="1" s="1"/>
  <c r="MA21" i="1" a="1"/>
  <c r="MA21" i="1" s="1"/>
  <c r="DJ40" i="1" a="1"/>
  <c r="DJ40" i="1" s="1"/>
  <c r="LW47" i="1" a="1"/>
  <c r="LW47" i="1" s="1"/>
  <c r="LS44" i="1" a="1"/>
  <c r="LS44" i="1" s="1"/>
  <c r="ME28" i="1" a="1"/>
  <c r="ME28" i="1" s="1"/>
  <c r="MB25" i="1" a="1"/>
  <c r="MB25" i="1" s="1"/>
  <c r="LY47" i="1" a="1"/>
  <c r="LY47" i="1" s="1"/>
  <c r="ACC47" i="1" a="1"/>
  <c r="ACC47" i="1" s="1"/>
  <c r="MA20" i="1" a="1"/>
  <c r="MA20" i="1" s="1"/>
  <c r="DJ26" i="1" a="1"/>
  <c r="DJ26" i="1" s="1"/>
  <c r="ME40" i="1" a="1"/>
  <c r="ME40" i="1" s="1"/>
  <c r="MB45" i="1" a="1"/>
  <c r="MB45" i="1" s="1"/>
  <c r="MA31" i="1" a="1"/>
  <c r="MA31" i="1" s="1"/>
  <c r="LY41" i="1" a="1"/>
  <c r="LY41" i="1" s="1"/>
  <c r="ACC21" i="1" a="1"/>
  <c r="ACC21" i="1" s="1"/>
  <c r="DJ27" i="1" a="1"/>
  <c r="DJ27" i="1" s="1"/>
  <c r="ME25" i="1" a="1"/>
  <c r="ME25" i="1" s="1"/>
  <c r="ACC39" i="1" a="1"/>
  <c r="ACC39" i="1" s="1"/>
  <c r="ACC20" i="1" a="1"/>
  <c r="ACC20" i="1" s="1"/>
  <c r="DJ44" i="1" a="1"/>
  <c r="DJ44" i="1" s="1"/>
  <c r="ME33" i="1" a="1"/>
  <c r="ME33" i="1" s="1"/>
  <c r="ACC29" i="1" a="1"/>
  <c r="ACC29" i="1" s="1"/>
  <c r="DJ24" i="1" a="1"/>
  <c r="DJ24" i="1" s="1"/>
  <c r="ME47" i="1" a="1"/>
  <c r="ME47" i="1" s="1"/>
  <c r="MB44" i="1" a="1"/>
  <c r="MB44" i="1" s="1"/>
  <c r="LY34" i="1" a="1"/>
  <c r="LY34" i="1" s="1"/>
  <c r="ACC22" i="1" a="1"/>
  <c r="ACC22" i="1" s="1"/>
  <c r="DJ23" i="1" a="1"/>
  <c r="DJ23" i="1" s="1"/>
  <c r="ME38" i="1" a="1"/>
  <c r="ME38" i="1" s="1"/>
  <c r="MB28" i="1" a="1"/>
  <c r="MB28" i="1" s="1"/>
  <c r="LY29" i="1" a="1"/>
  <c r="LY29" i="1" s="1"/>
  <c r="ACC48" i="1" a="1"/>
  <c r="ACC48" i="1" s="1"/>
  <c r="ACC49" i="1" s="1" a="1"/>
  <c r="ACC49" i="1" s="1"/>
  <c r="MB20" i="1" a="1"/>
  <c r="MB20" i="1" s="1"/>
  <c r="ME30" i="1" a="1"/>
  <c r="ME30" i="1" s="1"/>
  <c r="DJ22" i="1" a="1"/>
  <c r="DJ22" i="1" s="1"/>
  <c r="ACD27" i="1" a="1"/>
  <c r="ACD27" i="1" s="1"/>
  <c r="LW33" i="1" a="1"/>
  <c r="LW33" i="1" s="1"/>
  <c r="LS47" i="1" a="1"/>
  <c r="LS47" i="1" s="1"/>
  <c r="ME35" i="1" a="1"/>
  <c r="ME35" i="1" s="1"/>
  <c r="MA40" i="1" a="1"/>
  <c r="MA40" i="1" s="1"/>
  <c r="LY30" i="1" a="1"/>
  <c r="LY30" i="1" s="1"/>
  <c r="ACB24" i="1" a="1"/>
  <c r="ACB24" i="1" s="1"/>
  <c r="ACB29" i="1" a="1"/>
  <c r="ACB29" i="1" s="1"/>
  <c r="DJ20" i="1" a="1"/>
  <c r="DJ20" i="1" s="1"/>
  <c r="ACB22" i="1" a="1"/>
  <c r="ACB22" i="1" s="1"/>
  <c r="ACB23" i="1" a="1"/>
  <c r="ACB23" i="1" s="1"/>
  <c r="ACB48" i="1" a="1"/>
  <c r="ACB48" i="1" s="1"/>
  <c r="ACB49" i="1" s="1" a="1"/>
  <c r="ACB49" i="1" s="1"/>
  <c r="ME20" i="1" a="1"/>
  <c r="ME20" i="1" s="1"/>
  <c r="LT32" i="1" a="1"/>
  <c r="LT32" i="1" s="1"/>
  <c r="LT45" i="1" a="1"/>
  <c r="LT45" i="1" s="1"/>
  <c r="ME22" i="1" a="1"/>
  <c r="ME22" i="1" s="1"/>
  <c r="MC38" i="1" a="1"/>
  <c r="MC38" i="1" s="1"/>
  <c r="ACA32" i="1" a="1"/>
  <c r="ACA32" i="1" s="1"/>
  <c r="LT28" i="1" a="1"/>
  <c r="LT28" i="1" s="1"/>
  <c r="LV32" i="1" a="1"/>
  <c r="LV32" i="1" s="1"/>
  <c r="LT39" i="1" a="1"/>
  <c r="LT39" i="1" s="1"/>
  <c r="ME48" i="1" a="1"/>
  <c r="ME48" i="1" s="1"/>
  <c r="ME49" i="1" s="1" a="1"/>
  <c r="ME49" i="1" s="1"/>
  <c r="MC44" i="1" a="1"/>
  <c r="MC44" i="1" s="1"/>
  <c r="ACA26" i="1" a="1"/>
  <c r="ACA26" i="1" s="1"/>
  <c r="LT46" i="1" a="1"/>
  <c r="LT46" i="1" s="1"/>
  <c r="LV26" i="1" a="1"/>
  <c r="LV26" i="1" s="1"/>
  <c r="LT41" i="1" a="1"/>
  <c r="LT41" i="1" s="1"/>
  <c r="MF28" i="1" a="1"/>
  <c r="MF28" i="1" s="1"/>
  <c r="MC46" i="1" a="1"/>
  <c r="MC46" i="1" s="1"/>
  <c r="ABT21" i="1" a="1"/>
  <c r="ABT21" i="1" s="1"/>
  <c r="LT26" i="1" a="1"/>
  <c r="LT26" i="1" s="1"/>
  <c r="MF46" i="1" a="1"/>
  <c r="MF46" i="1" s="1"/>
  <c r="MC28" i="1" a="1"/>
  <c r="MC28" i="1" s="1"/>
  <c r="ACA38" i="1" a="1"/>
  <c r="ACA38" i="1" s="1"/>
  <c r="ABT20" i="1" a="1"/>
  <c r="ABT20" i="1" s="1"/>
  <c r="LT31" i="1" a="1"/>
  <c r="LT31" i="1" s="1"/>
  <c r="LV31" i="1" a="1"/>
  <c r="LV31" i="1" s="1"/>
  <c r="MF26" i="1" a="1"/>
  <c r="MF26" i="1" s="1"/>
  <c r="MD32" i="1" a="1"/>
  <c r="MD32" i="1" s="1"/>
  <c r="MC26" i="1" a="1"/>
  <c r="MC26" i="1" s="1"/>
  <c r="ACA41" i="1" a="1"/>
  <c r="ACA41" i="1" s="1"/>
  <c r="M21" i="1" a="1"/>
  <c r="M21" i="1" s="1"/>
  <c r="LT44" i="1" a="1"/>
  <c r="LT44" i="1" s="1"/>
  <c r="LV41" i="1" a="1"/>
  <c r="LV41" i="1" s="1"/>
  <c r="MF32" i="1" a="1"/>
  <c r="MF32" i="1" s="1"/>
  <c r="MD25" i="1" a="1"/>
  <c r="MD25" i="1" s="1"/>
  <c r="ACA33" i="1" a="1"/>
  <c r="ACA33" i="1" s="1"/>
  <c r="M20" i="1" a="1"/>
  <c r="M20" i="1" s="1"/>
  <c r="LV24" i="1" a="1"/>
  <c r="LV24" i="1" s="1"/>
  <c r="MD31" i="1" a="1"/>
  <c r="MD31" i="1" s="1"/>
  <c r="MC41" i="1" a="1"/>
  <c r="MC41" i="1" s="1"/>
  <c r="ACA22" i="1" a="1"/>
  <c r="ACA22" i="1" s="1"/>
  <c r="LV44" i="1" a="1"/>
  <c r="LV44" i="1" s="1"/>
  <c r="MF31" i="1" a="1"/>
  <c r="MF31" i="1" s="1"/>
  <c r="MC22" i="1" a="1"/>
  <c r="MC22" i="1" s="1"/>
  <c r="ACA23" i="1" a="1"/>
  <c r="ACA23" i="1" s="1"/>
  <c r="MF41" i="1" a="1"/>
  <c r="MF41" i="1" s="1"/>
  <c r="MC23" i="1" a="1"/>
  <c r="MC23" i="1" s="1"/>
  <c r="ACA48" i="1" a="1"/>
  <c r="ACA48" i="1" s="1"/>
  <c r="ACA49" i="1" s="1" a="1"/>
  <c r="ACA49" i="1" s="1"/>
  <c r="LT40" i="1" a="1"/>
  <c r="LT40" i="1" s="1"/>
  <c r="LV46" i="1" a="1"/>
  <c r="LV46" i="1" s="1"/>
  <c r="MF24" i="1" a="1"/>
  <c r="MF24" i="1" s="1"/>
  <c r="MD44" i="1" a="1"/>
  <c r="MD44" i="1" s="1"/>
  <c r="MC48" i="1" a="1"/>
  <c r="MC48" i="1" s="1"/>
  <c r="MC49" i="1" s="1" a="1"/>
  <c r="MC49" i="1" s="1"/>
  <c r="DJ33" i="1" a="1"/>
  <c r="DJ33" i="1" s="1"/>
  <c r="LV39" i="1" a="1"/>
  <c r="LV39" i="1" s="1"/>
  <c r="MF29" i="1" a="1"/>
  <c r="MF29" i="1" s="1"/>
  <c r="MD46" i="1" a="1"/>
  <c r="MD46" i="1" s="1"/>
  <c r="M26" i="1" a="1"/>
  <c r="M26" i="1" s="1"/>
  <c r="DJ41" i="1" a="1"/>
  <c r="DJ41" i="1" s="1"/>
  <c r="LV40" i="1" a="1"/>
  <c r="LV40" i="1" s="1"/>
  <c r="MD39" i="1" a="1"/>
  <c r="MD39" i="1" s="1"/>
  <c r="DJ34" i="1" a="1"/>
  <c r="DJ34" i="1" s="1"/>
  <c r="LV33" i="1" a="1"/>
  <c r="LV33" i="1" s="1"/>
  <c r="MF39" i="1" a="1"/>
  <c r="MF39" i="1" s="1"/>
  <c r="MD28" i="1" a="1"/>
  <c r="MD28" i="1" s="1"/>
  <c r="M32" i="1" a="1"/>
  <c r="M32" i="1" s="1"/>
  <c r="DJ35" i="1" a="1"/>
  <c r="DJ35" i="1" s="1"/>
  <c r="LV47" i="1" a="1"/>
  <c r="LV47" i="1" s="1"/>
  <c r="MF27" i="1" a="1"/>
  <c r="MF27" i="1" s="1"/>
  <c r="MD26" i="1" a="1"/>
  <c r="MD26" i="1" s="1"/>
  <c r="M29" i="1" a="1"/>
  <c r="M29" i="1" s="1"/>
  <c r="LU22" i="1" a="1"/>
  <c r="LU22" i="1" s="1"/>
  <c r="LT21" i="1" a="1"/>
  <c r="LT21" i="1" s="1"/>
  <c r="LT20" i="1" a="1"/>
  <c r="LT20" i="1" s="1"/>
  <c r="MF21" i="1" a="1"/>
  <c r="MF21" i="1" s="1"/>
  <c r="MF20" i="1" a="1"/>
  <c r="MF20" i="1" s="1"/>
  <c r="LT33" i="1" a="1"/>
  <c r="LT33" i="1" s="1"/>
  <c r="MF34" i="1" a="1"/>
  <c r="MF34" i="1" s="1"/>
  <c r="ACB32" i="1" a="1"/>
  <c r="ACB32" i="1" s="1"/>
  <c r="ACA35" i="1" a="1"/>
  <c r="ACA35" i="1" s="1"/>
  <c r="M24" i="1" a="1"/>
  <c r="M24" i="1" s="1"/>
  <c r="M23" i="1" a="1"/>
  <c r="M23" i="1" s="1"/>
  <c r="LT34" i="1" a="1"/>
  <c r="LT34" i="1" s="1"/>
  <c r="MF23" i="1" a="1"/>
  <c r="MF23" i="1" s="1"/>
  <c r="ACB26" i="1" a="1"/>
  <c r="ACB26" i="1" s="1"/>
  <c r="ACA30" i="1" a="1"/>
  <c r="ACA30" i="1" s="1"/>
  <c r="M41" i="1" a="1"/>
  <c r="M41" i="1" s="1"/>
  <c r="LT47" i="1" a="1"/>
  <c r="LT47" i="1" s="1"/>
  <c r="MF22" i="1" a="1"/>
  <c r="MF22" i="1" s="1"/>
  <c r="ACA28" i="1" a="1"/>
  <c r="ACA28" i="1" s="1"/>
  <c r="M33" i="1" a="1"/>
  <c r="M33" i="1" s="1"/>
  <c r="DJ38" i="1" a="1"/>
  <c r="DJ38" i="1" s="1"/>
  <c r="LT24" i="1" a="1"/>
  <c r="LT24" i="1" s="1"/>
  <c r="MF48" i="1" a="1"/>
  <c r="MF48" i="1" s="1"/>
  <c r="MF49" i="1" s="1" a="1"/>
  <c r="MF49" i="1" s="1"/>
  <c r="MC33" i="1" a="1"/>
  <c r="MC33" i="1" s="1"/>
  <c r="ACB33" i="1" a="1"/>
  <c r="ACB33" i="1" s="1"/>
  <c r="ACA44" i="1" a="1"/>
  <c r="ACA44" i="1" s="1"/>
  <c r="M38" i="1" a="1"/>
  <c r="M38" i="1" s="1"/>
  <c r="DJ31" i="1" a="1"/>
  <c r="DJ31" i="1" s="1"/>
  <c r="LT35" i="1" a="1"/>
  <c r="LT35" i="1" s="1"/>
  <c r="MC24" i="1" a="1"/>
  <c r="MC24" i="1" s="1"/>
  <c r="ACB38" i="1" a="1"/>
  <c r="ACB38" i="1" s="1"/>
  <c r="ACA25" i="1" a="1"/>
  <c r="ACA25" i="1" s="1"/>
  <c r="M31" i="1" a="1"/>
  <c r="M31" i="1" s="1"/>
  <c r="LT29" i="1" a="1"/>
  <c r="LT29" i="1" s="1"/>
  <c r="ME27" i="1" a="1"/>
  <c r="ME27" i="1" s="1"/>
  <c r="MC47" i="1" a="1"/>
  <c r="MC47" i="1" s="1"/>
  <c r="ACB41" i="1" a="1"/>
  <c r="ACB41" i="1" s="1"/>
  <c r="ACA46" i="1" a="1"/>
  <c r="ACA46" i="1" s="1"/>
  <c r="M30" i="1" a="1"/>
  <c r="M30" i="1" s="1"/>
  <c r="ACA20" i="1" a="1"/>
  <c r="ACA20" i="1" s="1"/>
  <c r="DJ32" i="1" a="1"/>
  <c r="DJ32" i="1" s="1"/>
  <c r="LT30" i="1" a="1"/>
  <c r="LT30" i="1" s="1"/>
  <c r="ME32" i="1" a="1"/>
  <c r="ME32" i="1" s="1"/>
  <c r="MC34" i="1" a="1"/>
  <c r="MC34" i="1" s="1"/>
  <c r="ACB35" i="1" a="1"/>
  <c r="ACB35" i="1" s="1"/>
  <c r="ACA34" i="1" a="1"/>
  <c r="ACA34" i="1" s="1"/>
  <c r="M40" i="1" a="1"/>
  <c r="M40" i="1" s="1"/>
  <c r="LS21" i="1" a="1"/>
  <c r="LS21" i="1" s="1"/>
  <c r="LT38" i="1" a="1"/>
  <c r="LT38" i="1" s="1"/>
  <c r="ME26" i="1" a="1"/>
  <c r="ME26" i="1" s="1"/>
  <c r="LZ39" i="1" a="1"/>
  <c r="LZ39" i="1" s="1"/>
  <c r="ACB30" i="1" a="1"/>
  <c r="ACB30" i="1" s="1"/>
  <c r="ACA45" i="1" a="1"/>
  <c r="ACA45" i="1" s="1"/>
  <c r="M39" i="1" a="1"/>
  <c r="M39" i="1" s="1"/>
  <c r="LS20" i="1" a="1"/>
  <c r="LS20" i="1" s="1"/>
  <c r="LT25" i="1" a="1"/>
  <c r="LT25" i="1" s="1"/>
  <c r="MC30" i="1" a="1"/>
  <c r="MC30" i="1" s="1"/>
  <c r="LZ40" i="1" a="1"/>
  <c r="LZ40" i="1" s="1"/>
  <c r="ACB40" i="1" a="1"/>
  <c r="ACB40" i="1" s="1"/>
  <c r="ACA31" i="1" a="1"/>
  <c r="ACA31" i="1" s="1"/>
  <c r="M28" i="1" a="1"/>
  <c r="M28" i="1" s="1"/>
  <c r="MD21" i="1" a="1"/>
  <c r="MD21" i="1" s="1"/>
  <c r="LT27" i="1" a="1"/>
  <c r="LT27" i="1" s="1"/>
  <c r="ME41" i="1" a="1"/>
  <c r="ME41" i="1" s="1"/>
  <c r="MC35" i="1" a="1"/>
  <c r="MC35" i="1" s="1"/>
  <c r="LZ33" i="1" a="1"/>
  <c r="LZ33" i="1" s="1"/>
  <c r="ACB28" i="1" a="1"/>
  <c r="ACB28" i="1" s="1"/>
  <c r="ACA47" i="1" a="1"/>
  <c r="ACA47" i="1" s="1"/>
  <c r="M37" i="1" a="1"/>
  <c r="M37" i="1" s="1"/>
  <c r="MD20" i="1" a="1"/>
  <c r="MD20" i="1" s="1"/>
  <c r="LT23" i="1" a="1"/>
  <c r="LT23" i="1" s="1"/>
  <c r="ME31" i="1" a="1"/>
  <c r="ME31" i="1" s="1"/>
  <c r="MC29" i="1" a="1"/>
  <c r="MC29" i="1" s="1"/>
  <c r="ACB44" i="1" a="1"/>
  <c r="ACB44" i="1" s="1"/>
  <c r="M34" i="1" a="1"/>
  <c r="M34" i="1" s="1"/>
  <c r="DJ30" i="1" a="1"/>
  <c r="DJ30" i="1" s="1"/>
  <c r="LT22" i="1" a="1"/>
  <c r="LT22" i="1" s="1"/>
  <c r="MF30" i="1" a="1"/>
  <c r="MF30" i="1" s="1"/>
  <c r="ME24" i="1" a="1"/>
  <c r="ME24" i="1" s="1"/>
  <c r="MC39" i="1" a="1"/>
  <c r="MC39" i="1" s="1"/>
  <c r="ACB25" i="1" a="1"/>
  <c r="ACB25" i="1" s="1"/>
  <c r="ACA39" i="1" a="1"/>
  <c r="ACA39" i="1" s="1"/>
  <c r="M35" i="1" a="1"/>
  <c r="M35" i="1" s="1"/>
  <c r="DJ25" i="1" a="1"/>
  <c r="DJ25" i="1" s="1"/>
  <c r="DJ39" i="1" a="1"/>
  <c r="DJ39" i="1" s="1"/>
  <c r="LT48" i="1" a="1"/>
  <c r="LT48" i="1" s="1"/>
  <c r="LT49" i="1" s="1" a="1"/>
  <c r="LT49" i="1" s="1"/>
  <c r="MF35" i="1" a="1"/>
  <c r="MF35" i="1" s="1"/>
  <c r="ME45" i="1" a="1"/>
  <c r="ME45" i="1" s="1"/>
  <c r="MC27" i="1" a="1"/>
  <c r="MC27" i="1" s="1"/>
  <c r="ACB46" i="1" a="1"/>
  <c r="ACB46" i="1" s="1"/>
  <c r="ACA29" i="1" a="1"/>
  <c r="ACA29" i="1" s="1"/>
  <c r="DJ45" i="1" a="1"/>
  <c r="DJ45" i="1" s="1"/>
  <c r="MF38" i="1" a="1"/>
  <c r="MF38" i="1" s="1"/>
  <c r="ME44" i="1" a="1"/>
  <c r="ME44" i="1" s="1"/>
  <c r="MC40" i="1" a="1"/>
  <c r="MC40" i="1" s="1"/>
  <c r="ACB34" i="1" a="1"/>
  <c r="ACB34" i="1" s="1"/>
  <c r="ACA27" i="1" a="1"/>
  <c r="ACA27" i="1" s="1"/>
  <c r="DJ46" i="1" a="1"/>
  <c r="DJ46" i="1" s="1"/>
  <c r="MF44" i="1" a="1"/>
  <c r="MF44" i="1" s="1"/>
  <c r="ME39" i="1" a="1"/>
  <c r="ME39" i="1" s="1"/>
  <c r="MC32" i="1" a="1"/>
  <c r="MC32" i="1" s="1"/>
  <c r="ACB45" i="1" a="1"/>
  <c r="ACB45" i="1" s="1"/>
  <c r="ACA40" i="1" a="1"/>
  <c r="ACA40" i="1" s="1"/>
  <c r="LU48" i="1" a="1"/>
  <c r="LU48" i="1" s="1"/>
  <c r="LU49" i="1" s="1" a="1"/>
  <c r="LU49" i="1" s="1"/>
  <c r="LZ26" i="1" a="1"/>
  <c r="LZ26" i="1" s="1"/>
  <c r="LZ47" i="1" a="1"/>
  <c r="LZ47" i="1" s="1"/>
  <c r="LZ25" i="1" a="1"/>
  <c r="LZ25" i="1" s="1"/>
  <c r="LZ34" i="1" a="1"/>
  <c r="LZ34" i="1" s="1"/>
  <c r="LZ35" i="1" a="1"/>
  <c r="LZ35" i="1" s="1"/>
  <c r="LZ30" i="1" a="1"/>
  <c r="LZ30" i="1" s="1"/>
  <c r="LZ38" i="1" a="1"/>
  <c r="LZ38" i="1" s="1"/>
  <c r="LZ29" i="1" a="1"/>
  <c r="LZ29" i="1" s="1"/>
  <c r="LZ31" i="1" a="1"/>
  <c r="LZ31" i="1" s="1"/>
  <c r="LZ23" i="1" a="1"/>
  <c r="LZ23" i="1" s="1"/>
  <c r="LU45" i="1" a="1"/>
  <c r="LU45" i="1" s="1"/>
  <c r="LZ22" i="1" a="1"/>
  <c r="LZ22" i="1" s="1"/>
  <c r="LZ48" i="1" a="1"/>
  <c r="LZ48" i="1" s="1"/>
  <c r="LZ49" i="1" s="1" a="1"/>
  <c r="LZ49" i="1" s="1"/>
  <c r="MC21" i="1" a="1"/>
  <c r="MC21" i="1" s="1"/>
  <c r="LU21" i="1" a="1"/>
  <c r="LU21" i="1" s="1"/>
  <c r="LZ21" i="1" a="1"/>
  <c r="LZ21" i="1" s="1"/>
  <c r="LU46" i="1" a="1"/>
  <c r="LU46" i="1" s="1"/>
  <c r="LZ20" i="1" a="1"/>
  <c r="LZ20" i="1" s="1"/>
  <c r="LU41" i="1" a="1"/>
  <c r="LU41" i="1" s="1"/>
  <c r="LU28" i="1" a="1"/>
  <c r="LU28" i="1" s="1"/>
  <c r="LU39" i="1" a="1"/>
  <c r="LU39" i="1" s="1"/>
  <c r="LU27" i="1" a="1"/>
  <c r="LU27" i="1" s="1"/>
  <c r="LU47" i="1" a="1"/>
  <c r="LU47" i="1" s="1"/>
  <c r="LZ27" i="1" a="1"/>
  <c r="LZ27" i="1" s="1"/>
  <c r="LU40" i="1" a="1"/>
  <c r="LU40" i="1" s="1"/>
  <c r="LU31" i="1" a="1"/>
  <c r="LU31" i="1" s="1"/>
  <c r="LU33" i="1" a="1"/>
  <c r="LU33" i="1" s="1"/>
  <c r="LZ32" i="1" a="1"/>
  <c r="LZ32" i="1" s="1"/>
  <c r="LU25" i="1" a="1"/>
  <c r="LU25" i="1" s="1"/>
  <c r="LZ41" i="1" a="1"/>
  <c r="LZ41" i="1" s="1"/>
  <c r="LU24" i="1" a="1"/>
  <c r="LU24" i="1" s="1"/>
  <c r="LU34" i="1" a="1"/>
  <c r="LU34" i="1" s="1"/>
  <c r="LZ45" i="1" a="1"/>
  <c r="LZ45" i="1" s="1"/>
  <c r="LU26" i="1" a="1"/>
  <c r="LU26" i="1" s="1"/>
  <c r="LU30" i="1" a="1"/>
  <c r="LU30" i="1" s="1"/>
  <c r="LZ24" i="1" a="1"/>
  <c r="LZ24" i="1" s="1"/>
  <c r="ACB21" i="1" a="1"/>
  <c r="ACB21" i="1" s="1"/>
  <c r="LV21" i="1" a="1"/>
  <c r="LV21" i="1" s="1"/>
  <c r="LU44" i="1" a="1"/>
  <c r="LU44" i="1" s="1"/>
  <c r="LU35" i="1" a="1"/>
  <c r="LU35" i="1" s="1"/>
  <c r="LU32" i="1" a="1"/>
  <c r="LU32" i="1" s="1"/>
  <c r="LU29" i="1" a="1"/>
  <c r="LU29" i="1" s="1"/>
  <c r="LZ44" i="1" a="1"/>
  <c r="LZ44" i="1" s="1"/>
  <c r="LU20" i="1" a="1"/>
  <c r="LU20" i="1" s="1"/>
  <c r="LU38" i="1" a="1"/>
  <c r="LU38" i="1" s="1"/>
  <c r="LZ46" i="1" a="1"/>
  <c r="LZ46" i="1" s="1"/>
  <c r="ABU20" i="1" a="1"/>
  <c r="ABU20" i="1" s="1"/>
  <c r="ABU21" i="1" a="1"/>
  <c r="ABU21" i="1" s="1"/>
  <c r="DC20" i="1" a="1"/>
  <c r="DC20" i="1" s="1"/>
  <c r="DC21" i="1" a="1"/>
  <c r="DC21" i="1" s="1"/>
  <c r="ABQ20" i="1" a="1"/>
  <c r="ABQ20" i="1" s="1"/>
  <c r="ABQ21" i="1" a="1"/>
  <c r="ABQ21" i="1" s="1"/>
  <c r="ABN36" i="1" a="1"/>
  <c r="ABN36" i="1" s="1"/>
  <c r="ABN20" i="1" a="1"/>
  <c r="ABN20" i="1" s="1"/>
  <c r="ABN21" i="1" a="1"/>
  <c r="ABN21" i="1" s="1"/>
  <c r="LR22" i="1" a="1"/>
  <c r="LR22" i="1" s="1"/>
  <c r="LR20" i="1" a="1"/>
  <c r="LR20" i="1" s="1"/>
  <c r="LR21" i="1" a="1"/>
  <c r="LR21" i="1" s="1"/>
  <c r="CS20" i="1" a="1"/>
  <c r="CS20" i="1" s="1"/>
  <c r="CS21" i="1" a="1"/>
  <c r="CS21" i="1" s="1"/>
  <c r="DB20" i="1" a="1"/>
  <c r="DB20" i="1" s="1"/>
  <c r="DB21" i="1" a="1"/>
  <c r="DB21" i="1" s="1"/>
  <c r="ABY20" i="1" a="1"/>
  <c r="ABY20" i="1" s="1"/>
  <c r="ABY21" i="1" a="1"/>
  <c r="ABY21" i="1" s="1"/>
  <c r="CR20" i="1" a="1"/>
  <c r="CR20" i="1" s="1"/>
  <c r="CR21" i="1" a="1"/>
  <c r="CR21" i="1" s="1"/>
  <c r="ABR20" i="1" a="1"/>
  <c r="ABR20" i="1" s="1"/>
  <c r="ABR21" i="1" a="1"/>
  <c r="ABR21" i="1" s="1"/>
  <c r="CG20" i="1" a="1"/>
  <c r="CG20" i="1" s="1"/>
  <c r="CG21" i="1" a="1"/>
  <c r="CG21" i="1" s="1"/>
  <c r="ABS20" i="1" a="1"/>
  <c r="ABS20" i="1" s="1"/>
  <c r="ABS21" i="1" a="1"/>
  <c r="ABS21" i="1" s="1"/>
  <c r="ABW20" i="1" a="1"/>
  <c r="ABW20" i="1" s="1"/>
  <c r="ABW21" i="1" a="1"/>
  <c r="ABW21" i="1" s="1"/>
  <c r="ABV20" i="1" a="1"/>
  <c r="ABV20" i="1" s="1"/>
  <c r="ABV21" i="1" a="1"/>
  <c r="ABV21" i="1" s="1"/>
  <c r="CQ20" i="1" a="1"/>
  <c r="CQ20" i="1" s="1"/>
  <c r="CQ21" i="1" a="1"/>
  <c r="CQ21" i="1" s="1"/>
  <c r="ABX20" i="1" a="1"/>
  <c r="ABX20" i="1" s="1"/>
  <c r="ABX21" i="1" a="1"/>
  <c r="ABX21" i="1" s="1"/>
  <c r="DE20" i="1" a="1"/>
  <c r="DE20" i="1" s="1"/>
  <c r="DE21" i="1" a="1"/>
  <c r="DE21" i="1" s="1"/>
  <c r="CX20" i="1" a="1"/>
  <c r="CX20" i="1" s="1"/>
  <c r="CX21" i="1" a="1"/>
  <c r="CX21" i="1" s="1"/>
  <c r="ABO20" i="1" a="1"/>
  <c r="ABO20" i="1" s="1"/>
  <c r="ABO21" i="1" a="1"/>
  <c r="ABO21" i="1" s="1"/>
  <c r="ABP20" i="1" a="1"/>
  <c r="ABP20" i="1" s="1"/>
  <c r="ABP21" i="1" a="1"/>
  <c r="ABP21" i="1" s="1"/>
  <c r="ABZ20" i="1" a="1"/>
  <c r="ABZ20" i="1" s="1"/>
  <c r="ABZ21" i="1" a="1"/>
  <c r="ABZ21" i="1" s="1"/>
  <c r="LQ20" i="1" a="1"/>
  <c r="LQ20" i="1" s="1"/>
  <c r="LQ21" i="1" a="1"/>
  <c r="LQ21" i="1" s="1"/>
  <c r="LR45" i="1" a="1"/>
  <c r="LR45" i="1" s="1"/>
  <c r="LR39" i="1" a="1"/>
  <c r="LR39" i="1" s="1"/>
  <c r="LR33" i="1" a="1"/>
  <c r="LR33" i="1" s="1"/>
  <c r="LR35" i="1" a="1"/>
  <c r="LR35" i="1" s="1"/>
  <c r="LR38" i="1" a="1"/>
  <c r="LR38" i="1" s="1"/>
  <c r="LR44" i="1" a="1"/>
  <c r="LR44" i="1" s="1"/>
  <c r="LR46" i="1" a="1"/>
  <c r="LR46" i="1" s="1"/>
  <c r="LR28" i="1" a="1"/>
  <c r="LR28" i="1" s="1"/>
  <c r="LR32" i="1" a="1"/>
  <c r="LR32" i="1" s="1"/>
  <c r="LR26" i="1" a="1"/>
  <c r="LR26" i="1" s="1"/>
  <c r="LR31" i="1" a="1"/>
  <c r="LR31" i="1" s="1"/>
  <c r="LR41" i="1" a="1"/>
  <c r="LR41" i="1" s="1"/>
  <c r="LR47" i="1" a="1"/>
  <c r="LR47" i="1" s="1"/>
  <c r="LR24" i="1" a="1"/>
  <c r="LR24" i="1" s="1"/>
  <c r="LR30" i="1" a="1"/>
  <c r="LR30" i="1" s="1"/>
  <c r="LR29" i="1" a="1"/>
  <c r="LR29" i="1" s="1"/>
  <c r="LR27" i="1" a="1"/>
  <c r="LR27" i="1" s="1"/>
  <c r="LR25" i="1" a="1"/>
  <c r="LR25" i="1" s="1"/>
  <c r="LR34" i="1" a="1"/>
  <c r="LR34" i="1" s="1"/>
  <c r="ABN23" i="1" a="1"/>
  <c r="ABN23" i="1" s="1"/>
  <c r="ABY22" i="1" a="1"/>
  <c r="ABY22" i="1" s="1"/>
  <c r="CR23" i="1" a="1"/>
  <c r="CR23" i="1" s="1"/>
  <c r="ABQ23" i="1" a="1"/>
  <c r="ABQ23" i="1" s="1"/>
  <c r="CS23" i="1" a="1"/>
  <c r="CS23" i="1" s="1"/>
  <c r="CG23" i="1" a="1"/>
  <c r="CG23" i="1" s="1"/>
  <c r="ABO22" i="1" a="1"/>
  <c r="ABO22" i="1" s="1"/>
  <c r="ABR23" i="1" a="1"/>
  <c r="ABR23" i="1" s="1"/>
  <c r="CQ22" i="1" a="1"/>
  <c r="CQ22" i="1" s="1"/>
  <c r="DB23" i="1" a="1"/>
  <c r="DB23" i="1" s="1"/>
  <c r="ABW22" i="1" a="1"/>
  <c r="ABW22" i="1" s="1"/>
  <c r="CX22" i="1" a="1"/>
  <c r="CX22" i="1" s="1"/>
  <c r="ABZ23" i="1" a="1"/>
  <c r="ABZ23" i="1" s="1"/>
  <c r="ABX23" i="1" a="1"/>
  <c r="ABX23" i="1" s="1"/>
  <c r="DE48" i="1" a="1"/>
  <c r="DE48" i="1" s="1"/>
  <c r="DE49" i="1" s="1" a="1"/>
  <c r="DE49" i="1" s="1"/>
  <c r="ABU48" i="1" a="1"/>
  <c r="ABU48" i="1" s="1"/>
  <c r="ABU49" i="1" s="1" a="1"/>
  <c r="ABU49" i="1" s="1"/>
  <c r="LQ48" i="1" a="1"/>
  <c r="LQ48" i="1" s="1"/>
  <c r="LQ49" i="1" s="1" a="1"/>
  <c r="LQ49" i="1" s="1"/>
  <c r="CG48" i="1" a="1"/>
  <c r="CG48" i="1" s="1"/>
  <c r="CG49" i="1" s="1" a="1"/>
  <c r="CG49" i="1" s="1"/>
  <c r="CQ48" i="1" a="1"/>
  <c r="CQ48" i="1" s="1"/>
  <c r="CQ49" i="1" s="1" a="1"/>
  <c r="CQ49" i="1" s="1"/>
  <c r="CX48" i="1" a="1"/>
  <c r="CX48" i="1" s="1"/>
  <c r="CX49" i="1" s="1" a="1"/>
  <c r="CX49" i="1" s="1"/>
  <c r="ABO48" i="1" a="1"/>
  <c r="ABO48" i="1" s="1"/>
  <c r="ABO49" i="1" s="1" a="1"/>
  <c r="ABO49" i="1" s="1"/>
  <c r="ABS48" i="1" a="1"/>
  <c r="ABS48" i="1" s="1"/>
  <c r="ABS49" i="1" s="1" a="1"/>
  <c r="ABS49" i="1" s="1"/>
  <c r="CR48" i="1" a="1"/>
  <c r="CR48" i="1" s="1"/>
  <c r="CR49" i="1" s="1" a="1"/>
  <c r="CR49" i="1" s="1"/>
  <c r="DC48" i="1" a="1"/>
  <c r="DC48" i="1" s="1"/>
  <c r="DC49" i="1" s="1" a="1"/>
  <c r="DC49" i="1" s="1"/>
  <c r="ABQ48" i="1" a="1"/>
  <c r="ABQ48" i="1" s="1"/>
  <c r="ABQ49" i="1" s="1" a="1"/>
  <c r="ABQ49" i="1" s="1"/>
  <c r="ABN48" i="1" a="1"/>
  <c r="ABN48" i="1" s="1"/>
  <c r="ABN49" i="1" s="1" a="1"/>
  <c r="ABN49" i="1" s="1"/>
  <c r="CS48" i="1" a="1"/>
  <c r="CS48" i="1" s="1"/>
  <c r="CS49" i="1" s="1" a="1"/>
  <c r="CS49" i="1" s="1"/>
  <c r="ABP48" i="1" a="1"/>
  <c r="ABP48" i="1" s="1"/>
  <c r="ABP49" i="1" s="1" a="1"/>
  <c r="ABP49" i="1" s="1"/>
  <c r="ABZ48" i="1" a="1"/>
  <c r="ABZ48" i="1" s="1"/>
  <c r="ABZ49" i="1" s="1" a="1"/>
  <c r="ABZ49" i="1" s="1"/>
  <c r="ABY48" i="1" a="1"/>
  <c r="ABY48" i="1" s="1"/>
  <c r="ABY49" i="1" s="1" a="1"/>
  <c r="ABY49" i="1" s="1"/>
  <c r="ABO23" i="1" a="1"/>
  <c r="ABO23" i="1" s="1"/>
  <c r="DB48" i="1" a="1"/>
  <c r="DB48" i="1" s="1"/>
  <c r="DB49" i="1" s="1" a="1"/>
  <c r="DB49" i="1" s="1"/>
  <c r="ABX48" i="1" a="1"/>
  <c r="ABX48" i="1" s="1"/>
  <c r="ABX49" i="1" s="1" a="1"/>
  <c r="ABX49" i="1" s="1"/>
  <c r="ABR48" i="1" a="1"/>
  <c r="ABR48" i="1" s="1"/>
  <c r="ABR49" i="1" s="1" a="1"/>
  <c r="ABR49" i="1" s="1"/>
  <c r="ABW48" i="1" a="1"/>
  <c r="ABW48" i="1" s="1"/>
  <c r="ABW49" i="1" s="1" a="1"/>
  <c r="ABW49" i="1" s="1"/>
  <c r="ABV48" i="1" a="1"/>
  <c r="ABV48" i="1" s="1"/>
  <c r="ABV49" i="1" s="1" a="1"/>
  <c r="ABV49" i="1" s="1"/>
  <c r="CS22" i="1" a="1"/>
  <c r="CS22" i="1" s="1"/>
  <c r="ABV22" i="1" a="1"/>
  <c r="ABV22" i="1" s="1"/>
  <c r="LQ22" i="1" a="1"/>
  <c r="LQ22" i="1" s="1"/>
  <c r="ABN22" i="1" a="1"/>
  <c r="ABN22" i="1" s="1"/>
  <c r="CR22" i="1" a="1"/>
  <c r="CR22" i="1" s="1"/>
  <c r="CG22" i="1" a="1"/>
  <c r="CG22" i="1" s="1"/>
  <c r="ABU22" i="1" a="1"/>
  <c r="ABU22" i="1" s="1"/>
  <c r="LQ23" i="1" a="1"/>
  <c r="LQ23" i="1" s="1"/>
  <c r="DE23" i="1" a="1"/>
  <c r="DE23" i="1" s="1"/>
  <c r="ABU23" i="1" a="1"/>
  <c r="ABU23" i="1" s="1"/>
  <c r="DC22" i="1" a="1"/>
  <c r="DC22" i="1" s="1"/>
  <c r="ABX22" i="1" a="1"/>
  <c r="ABX22" i="1" s="1"/>
  <c r="DC23" i="1" a="1"/>
  <c r="DC23" i="1" s="1"/>
  <c r="ABV23" i="1" a="1"/>
  <c r="ABV23" i="1" s="1"/>
  <c r="ABP22" i="1" a="1"/>
  <c r="ABP22" i="1" s="1"/>
  <c r="DB22" i="1" a="1"/>
  <c r="DB22" i="1" s="1"/>
  <c r="ABP23" i="1" a="1"/>
  <c r="ABP23" i="1" s="1"/>
  <c r="ABW23" i="1" a="1"/>
  <c r="ABW23" i="1" s="1"/>
  <c r="ABZ22" i="1" a="1"/>
  <c r="ABZ22" i="1" s="1"/>
  <c r="CX23" i="1" a="1"/>
  <c r="CX23" i="1" s="1"/>
  <c r="CQ23" i="1" a="1"/>
  <c r="CQ23" i="1" s="1"/>
  <c r="ABQ22" i="1" a="1"/>
  <c r="ABQ22" i="1" s="1"/>
  <c r="ABS22" i="1" a="1"/>
  <c r="ABS22" i="1" s="1"/>
  <c r="ABS23" i="1" a="1"/>
  <c r="ABS23" i="1" s="1"/>
  <c r="ABY23" i="1" a="1"/>
  <c r="ABY23" i="1" s="1"/>
  <c r="ABR22" i="1" a="1"/>
  <c r="ABR22" i="1" s="1"/>
  <c r="DE22" i="1" a="1"/>
  <c r="DE22" i="1" s="1"/>
  <c r="ABU29" i="1" a="1"/>
  <c r="ABU29" i="1" s="1"/>
  <c r="ABU33" i="1" a="1"/>
  <c r="ABU33" i="1" s="1"/>
  <c r="ABU41" i="1" a="1"/>
  <c r="ABU41" i="1" s="1"/>
  <c r="ABU32" i="1" a="1"/>
  <c r="ABU32" i="1" s="1"/>
  <c r="ABU30" i="1" a="1"/>
  <c r="ABU30" i="1" s="1"/>
  <c r="ABU26" i="1" a="1"/>
  <c r="ABU26" i="1" s="1"/>
  <c r="ABU39" i="1" a="1"/>
  <c r="ABU39" i="1" s="1"/>
  <c r="ABU44" i="1" a="1"/>
  <c r="ABU44" i="1" s="1"/>
  <c r="ABU46" i="1" a="1"/>
  <c r="ABU46" i="1" s="1"/>
  <c r="ABU31" i="1" a="1"/>
  <c r="ABU31" i="1" s="1"/>
  <c r="ABU25" i="1" a="1"/>
  <c r="ABU25" i="1" s="1"/>
  <c r="ABU45" i="1" a="1"/>
  <c r="ABU45" i="1" s="1"/>
  <c r="ABU47" i="1" a="1"/>
  <c r="ABU47" i="1" s="1"/>
  <c r="ABU40" i="1" a="1"/>
  <c r="ABU40" i="1" s="1"/>
  <c r="ABU35" i="1" a="1"/>
  <c r="ABU35" i="1" s="1"/>
  <c r="ABU34" i="1" a="1"/>
  <c r="ABU34" i="1" s="1"/>
  <c r="ABU27" i="1" a="1"/>
  <c r="ABU27" i="1" s="1"/>
  <c r="ABU24" i="1" a="1"/>
  <c r="ABU24" i="1" s="1"/>
  <c r="ABU28" i="1" a="1"/>
  <c r="ABU28" i="1" s="1"/>
  <c r="ABU38" i="1" a="1"/>
  <c r="ABU38" i="1" s="1"/>
  <c r="ABN46" i="1" a="1"/>
  <c r="ABN46" i="1" s="1"/>
  <c r="ABN44" i="1" a="1"/>
  <c r="ABN44" i="1" s="1"/>
  <c r="ABN41" i="1" a="1"/>
  <c r="ABN41" i="1" s="1"/>
  <c r="ABN30" i="1" a="1"/>
  <c r="ABN30" i="1" s="1"/>
  <c r="ABN45" i="1" a="1"/>
  <c r="ABN45" i="1" s="1"/>
  <c r="ABN40" i="1" a="1"/>
  <c r="ABN40" i="1" s="1"/>
  <c r="ABN32" i="1" a="1"/>
  <c r="ABN32" i="1" s="1"/>
  <c r="ABN26" i="1" a="1"/>
  <c r="ABN26" i="1" s="1"/>
  <c r="ABN38" i="1" a="1"/>
  <c r="ABN38" i="1" s="1"/>
  <c r="ABN24" i="1" a="1"/>
  <c r="ABN24" i="1" s="1"/>
  <c r="ABN27" i="1" a="1"/>
  <c r="ABN27" i="1" s="1"/>
  <c r="ABN39" i="1" a="1"/>
  <c r="ABN39" i="1" s="1"/>
  <c r="ABN28" i="1" a="1"/>
  <c r="ABN28" i="1" s="1"/>
  <c r="ABN35" i="1" a="1"/>
  <c r="ABN35" i="1" s="1"/>
  <c r="ABN31" i="1" a="1"/>
  <c r="ABN31" i="1" s="1"/>
  <c r="ABN29" i="1" a="1"/>
  <c r="ABN29" i="1" s="1"/>
  <c r="ABN47" i="1" a="1"/>
  <c r="ABN47" i="1" s="1"/>
  <c r="ABN34" i="1" a="1"/>
  <c r="ABN34" i="1" s="1"/>
  <c r="ABN33" i="1" a="1"/>
  <c r="ABN33" i="1" s="1"/>
  <c r="ABN25" i="1" a="1"/>
  <c r="ABN25" i="1" s="1"/>
  <c r="DE38" i="1" a="1"/>
  <c r="DE38" i="1" s="1"/>
  <c r="DE45" i="1" a="1"/>
  <c r="DE45" i="1" s="1"/>
  <c r="DE29" i="1" a="1"/>
  <c r="DE29" i="1" s="1"/>
  <c r="DE32" i="1" a="1"/>
  <c r="DE32" i="1" s="1"/>
  <c r="DE27" i="1" a="1"/>
  <c r="DE27" i="1" s="1"/>
  <c r="DE46" i="1" a="1"/>
  <c r="DE46" i="1" s="1"/>
  <c r="DE44" i="1" a="1"/>
  <c r="DE44" i="1" s="1"/>
  <c r="DE30" i="1" a="1"/>
  <c r="DE30" i="1" s="1"/>
  <c r="DE33" i="1" a="1"/>
  <c r="DE33" i="1" s="1"/>
  <c r="DE35" i="1" a="1"/>
  <c r="DE35" i="1" s="1"/>
  <c r="DE25" i="1" a="1"/>
  <c r="DE25" i="1" s="1"/>
  <c r="DE26" i="1" a="1"/>
  <c r="DE26" i="1" s="1"/>
  <c r="DE31" i="1" a="1"/>
  <c r="DE31" i="1" s="1"/>
  <c r="DE24" i="1" a="1"/>
  <c r="DE24" i="1" s="1"/>
  <c r="DE28" i="1" a="1"/>
  <c r="DE28" i="1" s="1"/>
  <c r="DE39" i="1" a="1"/>
  <c r="DE39" i="1" s="1"/>
  <c r="DE47" i="1" a="1"/>
  <c r="DE47" i="1" s="1"/>
  <c r="DE40" i="1" a="1"/>
  <c r="DE40" i="1" s="1"/>
  <c r="DE34" i="1" a="1"/>
  <c r="DE34" i="1" s="1"/>
  <c r="DE41" i="1" a="1"/>
  <c r="DE41" i="1" s="1"/>
  <c r="CR28" i="1" a="1"/>
  <c r="CR28" i="1" s="1"/>
  <c r="CR33" i="1" a="1"/>
  <c r="CR33" i="1" s="1"/>
  <c r="CR27" i="1" a="1"/>
  <c r="CR27" i="1" s="1"/>
  <c r="CR31" i="1" a="1"/>
  <c r="CR31" i="1" s="1"/>
  <c r="CR26" i="1" a="1"/>
  <c r="CR26" i="1" s="1"/>
  <c r="CR38" i="1" a="1"/>
  <c r="CR38" i="1" s="1"/>
  <c r="CR39" i="1" a="1"/>
  <c r="CR39" i="1" s="1"/>
  <c r="CR45" i="1" a="1"/>
  <c r="CR45" i="1" s="1"/>
  <c r="CR25" i="1" a="1"/>
  <c r="CR25" i="1" s="1"/>
  <c r="CR47" i="1" a="1"/>
  <c r="CR47" i="1" s="1"/>
  <c r="CR29" i="1" a="1"/>
  <c r="CR29" i="1" s="1"/>
  <c r="CR35" i="1" a="1"/>
  <c r="CR35" i="1" s="1"/>
  <c r="CR34" i="1" a="1"/>
  <c r="CR34" i="1" s="1"/>
  <c r="CR41" i="1" a="1"/>
  <c r="CR41" i="1" s="1"/>
  <c r="CR46" i="1" a="1"/>
  <c r="CR46" i="1" s="1"/>
  <c r="CR30" i="1" a="1"/>
  <c r="CR30" i="1" s="1"/>
  <c r="CR32" i="1" a="1"/>
  <c r="CR32" i="1" s="1"/>
  <c r="CR44" i="1" a="1"/>
  <c r="CR44" i="1" s="1"/>
  <c r="CR24" i="1" a="1"/>
  <c r="CR24" i="1" s="1"/>
  <c r="CR40" i="1" a="1"/>
  <c r="CR40" i="1" s="1"/>
  <c r="CG26" i="1" a="1"/>
  <c r="CG26" i="1" s="1"/>
  <c r="CG27" i="1" a="1"/>
  <c r="CG27" i="1" s="1"/>
  <c r="CG24" i="1" a="1"/>
  <c r="CG24" i="1" s="1"/>
  <c r="CG28" i="1" a="1"/>
  <c r="CG28" i="1" s="1"/>
  <c r="CG39" i="1" a="1"/>
  <c r="CG39" i="1" s="1"/>
  <c r="CG45" i="1" a="1"/>
  <c r="CG45" i="1" s="1"/>
  <c r="CG33" i="1" a="1"/>
  <c r="CG33" i="1" s="1"/>
  <c r="CG31" i="1" a="1"/>
  <c r="CG31" i="1" s="1"/>
  <c r="CG38" i="1" a="1"/>
  <c r="CG38" i="1" s="1"/>
  <c r="CG35" i="1" a="1"/>
  <c r="CG35" i="1" s="1"/>
  <c r="CG47" i="1" a="1"/>
  <c r="CG47" i="1" s="1"/>
  <c r="CG25" i="1" a="1"/>
  <c r="CG25" i="1" s="1"/>
  <c r="CG29" i="1" a="1"/>
  <c r="CG29" i="1" s="1"/>
  <c r="CG41" i="1" a="1"/>
  <c r="CG41" i="1" s="1"/>
  <c r="CG46" i="1" a="1"/>
  <c r="CG46" i="1" s="1"/>
  <c r="CG34" i="1" a="1"/>
  <c r="CG34" i="1" s="1"/>
  <c r="CG40" i="1" a="1"/>
  <c r="CG40" i="1" s="1"/>
  <c r="CG32" i="1" a="1"/>
  <c r="CG32" i="1" s="1"/>
  <c r="CG30" i="1" a="1"/>
  <c r="CG30" i="1" s="1"/>
  <c r="DC30" i="1" a="1"/>
  <c r="DC30" i="1" s="1"/>
  <c r="DC45" i="1" a="1"/>
  <c r="DC45" i="1" s="1"/>
  <c r="DC44" i="1" a="1"/>
  <c r="DC44" i="1" s="1"/>
  <c r="DC46" i="1" a="1"/>
  <c r="DC46" i="1" s="1"/>
  <c r="DC35" i="1" a="1"/>
  <c r="DC35" i="1" s="1"/>
  <c r="DC33" i="1" a="1"/>
  <c r="DC33" i="1" s="1"/>
  <c r="DC31" i="1" a="1"/>
  <c r="DC31" i="1" s="1"/>
  <c r="DC26" i="1" a="1"/>
  <c r="DC26" i="1" s="1"/>
  <c r="DC25" i="1" a="1"/>
  <c r="DC25" i="1" s="1"/>
  <c r="DC27" i="1" a="1"/>
  <c r="DC27" i="1" s="1"/>
  <c r="DC29" i="1" a="1"/>
  <c r="DC29" i="1" s="1"/>
  <c r="DC41" i="1" a="1"/>
  <c r="DC41" i="1" s="1"/>
  <c r="DC47" i="1" a="1"/>
  <c r="DC47" i="1" s="1"/>
  <c r="DC39" i="1" a="1"/>
  <c r="DC39" i="1" s="1"/>
  <c r="DC40" i="1" a="1"/>
  <c r="DC40" i="1" s="1"/>
  <c r="DC24" i="1" a="1"/>
  <c r="DC24" i="1" s="1"/>
  <c r="DC32" i="1" a="1"/>
  <c r="DC32" i="1" s="1"/>
  <c r="DC34" i="1" a="1"/>
  <c r="DC34" i="1" s="1"/>
  <c r="DC28" i="1" a="1"/>
  <c r="DC28" i="1" s="1"/>
  <c r="DC38" i="1" a="1"/>
  <c r="DC38" i="1" s="1"/>
  <c r="ABP27" i="1" a="1"/>
  <c r="ABP27" i="1" s="1"/>
  <c r="ABP24" i="1" a="1"/>
  <c r="ABP24" i="1" s="1"/>
  <c r="ABP28" i="1" a="1"/>
  <c r="ABP28" i="1" s="1"/>
  <c r="ABP26" i="1" a="1"/>
  <c r="ABP26" i="1" s="1"/>
  <c r="ABP38" i="1" a="1"/>
  <c r="ABP38" i="1" s="1"/>
  <c r="ABP45" i="1" a="1"/>
  <c r="ABP45" i="1" s="1"/>
  <c r="ABP39" i="1" a="1"/>
  <c r="ABP39" i="1" s="1"/>
  <c r="ABP35" i="1" a="1"/>
  <c r="ABP35" i="1" s="1"/>
  <c r="ABP31" i="1" a="1"/>
  <c r="ABP31" i="1" s="1"/>
  <c r="ABP47" i="1" a="1"/>
  <c r="ABP47" i="1" s="1"/>
  <c r="ABP25" i="1" a="1"/>
  <c r="ABP25" i="1" s="1"/>
  <c r="ABP29" i="1" a="1"/>
  <c r="ABP29" i="1" s="1"/>
  <c r="ABP34" i="1" a="1"/>
  <c r="ABP34" i="1" s="1"/>
  <c r="ABP33" i="1" a="1"/>
  <c r="ABP33" i="1" s="1"/>
  <c r="ABP41" i="1" a="1"/>
  <c r="ABP41" i="1" s="1"/>
  <c r="ABP44" i="1" a="1"/>
  <c r="ABP44" i="1" s="1"/>
  <c r="ABP46" i="1" a="1"/>
  <c r="ABP46" i="1" s="1"/>
  <c r="ABP40" i="1" a="1"/>
  <c r="ABP40" i="1" s="1"/>
  <c r="ABP32" i="1" a="1"/>
  <c r="ABP32" i="1" s="1"/>
  <c r="ABP30" i="1" a="1"/>
  <c r="ABP30" i="1" s="1"/>
  <c r="ABZ32" i="1" a="1"/>
  <c r="ABZ32" i="1" s="1"/>
  <c r="ABZ30" i="1" a="1"/>
  <c r="ABZ30" i="1" s="1"/>
  <c r="ABZ40" i="1" a="1"/>
  <c r="ABZ40" i="1" s="1"/>
  <c r="ABZ24" i="1" a="1"/>
  <c r="ABZ24" i="1" s="1"/>
  <c r="ABZ28" i="1" a="1"/>
  <c r="ABZ28" i="1" s="1"/>
  <c r="ABZ26" i="1" a="1"/>
  <c r="ABZ26" i="1" s="1"/>
  <c r="ABZ45" i="1" a="1"/>
  <c r="ABZ45" i="1" s="1"/>
  <c r="ABZ27" i="1" a="1"/>
  <c r="ABZ27" i="1" s="1"/>
  <c r="ABZ38" i="1" a="1"/>
  <c r="ABZ38" i="1" s="1"/>
  <c r="ABZ39" i="1" a="1"/>
  <c r="ABZ39" i="1" s="1"/>
  <c r="ABZ31" i="1" a="1"/>
  <c r="ABZ31" i="1" s="1"/>
  <c r="ABZ35" i="1" a="1"/>
  <c r="ABZ35" i="1" s="1"/>
  <c r="ABZ47" i="1" a="1"/>
  <c r="ABZ47" i="1" s="1"/>
  <c r="ABZ29" i="1" a="1"/>
  <c r="ABZ29" i="1" s="1"/>
  <c r="ABZ34" i="1" a="1"/>
  <c r="ABZ34" i="1" s="1"/>
  <c r="ABZ25" i="1" a="1"/>
  <c r="ABZ25" i="1" s="1"/>
  <c r="ABZ33" i="1" a="1"/>
  <c r="ABZ33" i="1" s="1"/>
  <c r="ABZ46" i="1" a="1"/>
  <c r="ABZ46" i="1" s="1"/>
  <c r="ABZ44" i="1" a="1"/>
  <c r="ABZ44" i="1" s="1"/>
  <c r="ABZ41" i="1" a="1"/>
  <c r="ABZ41" i="1" s="1"/>
  <c r="ABW26" i="1" a="1"/>
  <c r="ABW26" i="1" s="1"/>
  <c r="ABW45" i="1" a="1"/>
  <c r="ABW45" i="1" s="1"/>
  <c r="ABW28" i="1" a="1"/>
  <c r="ABW28" i="1" s="1"/>
  <c r="ABW24" i="1" a="1"/>
  <c r="ABW24" i="1" s="1"/>
  <c r="ABW34" i="1" a="1"/>
  <c r="ABW34" i="1" s="1"/>
  <c r="ABW33" i="1" a="1"/>
  <c r="ABW33" i="1" s="1"/>
  <c r="ABW40" i="1" a="1"/>
  <c r="ABW40" i="1" s="1"/>
  <c r="ABW47" i="1" a="1"/>
  <c r="ABW47" i="1" s="1"/>
  <c r="ABW46" i="1" a="1"/>
  <c r="ABW46" i="1" s="1"/>
  <c r="ABW39" i="1" a="1"/>
  <c r="ABW39" i="1" s="1"/>
  <c r="ABW25" i="1" a="1"/>
  <c r="ABW25" i="1" s="1"/>
  <c r="ABW29" i="1" a="1"/>
  <c r="ABW29" i="1" s="1"/>
  <c r="ABW44" i="1" a="1"/>
  <c r="ABW44" i="1" s="1"/>
  <c r="ABW35" i="1" a="1"/>
  <c r="ABW35" i="1" s="1"/>
  <c r="ABW27" i="1" a="1"/>
  <c r="ABW27" i="1" s="1"/>
  <c r="ABW38" i="1" a="1"/>
  <c r="ABW38" i="1" s="1"/>
  <c r="ABW41" i="1" a="1"/>
  <c r="ABW41" i="1" s="1"/>
  <c r="ABW32" i="1" a="1"/>
  <c r="ABW32" i="1" s="1"/>
  <c r="ABW30" i="1" a="1"/>
  <c r="ABW30" i="1" s="1"/>
  <c r="ABW31" i="1" a="1"/>
  <c r="ABW31" i="1" s="1"/>
  <c r="ABR30" i="1" a="1"/>
  <c r="ABR30" i="1" s="1"/>
  <c r="ABR40" i="1" a="1"/>
  <c r="ABR40" i="1" s="1"/>
  <c r="ABR32" i="1" a="1"/>
  <c r="ABR32" i="1" s="1"/>
  <c r="ABR26" i="1" a="1"/>
  <c r="ABR26" i="1" s="1"/>
  <c r="ABR38" i="1" a="1"/>
  <c r="ABR38" i="1" s="1"/>
  <c r="ABR24" i="1" a="1"/>
  <c r="ABR24" i="1" s="1"/>
  <c r="ABR27" i="1" a="1"/>
  <c r="ABR27" i="1" s="1"/>
  <c r="ABR28" i="1" a="1"/>
  <c r="ABR28" i="1" s="1"/>
  <c r="ABR45" i="1" a="1"/>
  <c r="ABR45" i="1" s="1"/>
  <c r="ABR39" i="1" a="1"/>
  <c r="ABR39" i="1" s="1"/>
  <c r="ABR31" i="1" a="1"/>
  <c r="ABR31" i="1" s="1"/>
  <c r="ABR35" i="1" a="1"/>
  <c r="ABR35" i="1" s="1"/>
  <c r="ABR47" i="1" a="1"/>
  <c r="ABR47" i="1" s="1"/>
  <c r="ABR29" i="1" a="1"/>
  <c r="ABR29" i="1" s="1"/>
  <c r="ABR25" i="1" a="1"/>
  <c r="ABR25" i="1" s="1"/>
  <c r="ABR34" i="1" a="1"/>
  <c r="ABR34" i="1" s="1"/>
  <c r="ABR33" i="1" a="1"/>
  <c r="ABR33" i="1" s="1"/>
  <c r="ABR44" i="1" a="1"/>
  <c r="ABR44" i="1" s="1"/>
  <c r="ABR41" i="1" a="1"/>
  <c r="ABR41" i="1" s="1"/>
  <c r="ABR46" i="1" a="1"/>
  <c r="ABR46" i="1" s="1"/>
  <c r="ABV25" i="1" a="1"/>
  <c r="ABV25" i="1" s="1"/>
  <c r="ABV41" i="1" a="1"/>
  <c r="ABV41" i="1" s="1"/>
  <c r="ABV40" i="1" a="1"/>
  <c r="ABV40" i="1" s="1"/>
  <c r="ABV33" i="1" a="1"/>
  <c r="ABV33" i="1" s="1"/>
  <c r="ABV47" i="1" a="1"/>
  <c r="ABV47" i="1" s="1"/>
  <c r="ABV35" i="1" a="1"/>
  <c r="ABV35" i="1" s="1"/>
  <c r="ABV44" i="1" a="1"/>
  <c r="ABV44" i="1" s="1"/>
  <c r="ABV26" i="1" a="1"/>
  <c r="ABV26" i="1" s="1"/>
  <c r="ABV30" i="1" a="1"/>
  <c r="ABV30" i="1" s="1"/>
  <c r="ABV38" i="1" a="1"/>
  <c r="ABV38" i="1" s="1"/>
  <c r="ABV24" i="1" a="1"/>
  <c r="ABV24" i="1" s="1"/>
  <c r="ABV32" i="1" a="1"/>
  <c r="ABV32" i="1" s="1"/>
  <c r="ABV27" i="1" a="1"/>
  <c r="ABV27" i="1" s="1"/>
  <c r="ABV28" i="1" a="1"/>
  <c r="ABV28" i="1" s="1"/>
  <c r="ABV29" i="1" a="1"/>
  <c r="ABV29" i="1" s="1"/>
  <c r="ABV31" i="1" a="1"/>
  <c r="ABV31" i="1" s="1"/>
  <c r="ABV46" i="1" a="1"/>
  <c r="ABV46" i="1" s="1"/>
  <c r="ABV39" i="1" a="1"/>
  <c r="ABV39" i="1" s="1"/>
  <c r="ABV34" i="1" a="1"/>
  <c r="ABV34" i="1" s="1"/>
  <c r="ABV45" i="1" a="1"/>
  <c r="ABV45" i="1" s="1"/>
  <c r="CX39" i="1" a="1"/>
  <c r="CX39" i="1" s="1"/>
  <c r="CX45" i="1" a="1"/>
  <c r="CX45" i="1" s="1"/>
  <c r="CX33" i="1" a="1"/>
  <c r="CX33" i="1" s="1"/>
  <c r="CX26" i="1" a="1"/>
  <c r="CX26" i="1" s="1"/>
  <c r="CX25" i="1" a="1"/>
  <c r="CX25" i="1" s="1"/>
  <c r="CX31" i="1" a="1"/>
  <c r="CX31" i="1" s="1"/>
  <c r="CX35" i="1" a="1"/>
  <c r="CX35" i="1" s="1"/>
  <c r="CX38" i="1" a="1"/>
  <c r="CX38" i="1" s="1"/>
  <c r="CX47" i="1" a="1"/>
  <c r="CX47" i="1" s="1"/>
  <c r="CX29" i="1" a="1"/>
  <c r="CX29" i="1" s="1"/>
  <c r="CX34" i="1" a="1"/>
  <c r="CX34" i="1" s="1"/>
  <c r="CX46" i="1" a="1"/>
  <c r="CX46" i="1" s="1"/>
  <c r="CX41" i="1" a="1"/>
  <c r="CX41" i="1" s="1"/>
  <c r="CX44" i="1" a="1"/>
  <c r="CX44" i="1" s="1"/>
  <c r="CX32" i="1" a="1"/>
  <c r="CX32" i="1" s="1"/>
  <c r="CX40" i="1" a="1"/>
  <c r="CX40" i="1" s="1"/>
  <c r="CX30" i="1" a="1"/>
  <c r="CX30" i="1" s="1"/>
  <c r="CX24" i="1" a="1"/>
  <c r="CX24" i="1" s="1"/>
  <c r="CX28" i="1" a="1"/>
  <c r="CX28" i="1" s="1"/>
  <c r="CX27" i="1" a="1"/>
  <c r="CX27" i="1" s="1"/>
  <c r="CQ46" i="1" a="1"/>
  <c r="CQ46" i="1" s="1"/>
  <c r="CQ41" i="1" a="1"/>
  <c r="CQ41" i="1" s="1"/>
  <c r="CQ39" i="1" a="1"/>
  <c r="CQ39" i="1" s="1"/>
  <c r="CQ44" i="1" a="1"/>
  <c r="CQ44" i="1" s="1"/>
  <c r="CQ32" i="1" a="1"/>
  <c r="CQ32" i="1" s="1"/>
  <c r="CQ30" i="1" a="1"/>
  <c r="CQ30" i="1" s="1"/>
  <c r="CQ40" i="1" a="1"/>
  <c r="CQ40" i="1" s="1"/>
  <c r="CQ24" i="1" a="1"/>
  <c r="CQ24" i="1" s="1"/>
  <c r="CQ28" i="1" a="1"/>
  <c r="CQ28" i="1" s="1"/>
  <c r="CQ26" i="1" a="1"/>
  <c r="CQ26" i="1" s="1"/>
  <c r="CQ45" i="1" a="1"/>
  <c r="CQ45" i="1" s="1"/>
  <c r="CQ27" i="1" a="1"/>
  <c r="CQ27" i="1" s="1"/>
  <c r="CQ31" i="1" a="1"/>
  <c r="CQ31" i="1" s="1"/>
  <c r="CQ38" i="1" a="1"/>
  <c r="CQ38" i="1" s="1"/>
  <c r="CQ35" i="1" a="1"/>
  <c r="CQ35" i="1" s="1"/>
  <c r="CQ47" i="1" a="1"/>
  <c r="CQ47" i="1" s="1"/>
  <c r="CQ29" i="1" a="1"/>
  <c r="CQ29" i="1" s="1"/>
  <c r="CQ25" i="1" a="1"/>
  <c r="CQ25" i="1" s="1"/>
  <c r="CQ34" i="1" a="1"/>
  <c r="CQ34" i="1" s="1"/>
  <c r="CQ33" i="1" a="1"/>
  <c r="CQ33" i="1" s="1"/>
  <c r="ABQ40" i="1" a="1"/>
  <c r="ABQ40" i="1" s="1"/>
  <c r="ABQ24" i="1" a="1"/>
  <c r="ABQ24" i="1" s="1"/>
  <c r="ABQ30" i="1" a="1"/>
  <c r="ABQ30" i="1" s="1"/>
  <c r="ABQ28" i="1" a="1"/>
  <c r="ABQ28" i="1" s="1"/>
  <c r="ABQ27" i="1" a="1"/>
  <c r="ABQ27" i="1" s="1"/>
  <c r="ABQ26" i="1" a="1"/>
  <c r="ABQ26" i="1" s="1"/>
  <c r="ABQ38" i="1" a="1"/>
  <c r="ABQ38" i="1" s="1"/>
  <c r="ABQ45" i="1" a="1"/>
  <c r="ABQ45" i="1" s="1"/>
  <c r="ABQ39" i="1" a="1"/>
  <c r="ABQ39" i="1" s="1"/>
  <c r="ABQ47" i="1" a="1"/>
  <c r="ABQ47" i="1" s="1"/>
  <c r="ABQ31" i="1" a="1"/>
  <c r="ABQ31" i="1" s="1"/>
  <c r="ABQ35" i="1" a="1"/>
  <c r="ABQ35" i="1" s="1"/>
  <c r="ABQ29" i="1" a="1"/>
  <c r="ABQ29" i="1" s="1"/>
  <c r="ABQ25" i="1" a="1"/>
  <c r="ABQ25" i="1" s="1"/>
  <c r="ABQ34" i="1" a="1"/>
  <c r="ABQ34" i="1" s="1"/>
  <c r="ABQ33" i="1" a="1"/>
  <c r="ABQ33" i="1" s="1"/>
  <c r="ABQ44" i="1" a="1"/>
  <c r="ABQ44" i="1" s="1"/>
  <c r="ABQ41" i="1" a="1"/>
  <c r="ABQ41" i="1" s="1"/>
  <c r="ABQ32" i="1" a="1"/>
  <c r="ABQ32" i="1" s="1"/>
  <c r="ABQ46" i="1" a="1"/>
  <c r="ABQ46" i="1" s="1"/>
  <c r="ABX44" i="1" a="1"/>
  <c r="ABX44" i="1" s="1"/>
  <c r="ABX41" i="1" a="1"/>
  <c r="ABX41" i="1" s="1"/>
  <c r="ABX46" i="1" a="1"/>
  <c r="ABX46" i="1" s="1"/>
  <c r="ABX32" i="1" a="1"/>
  <c r="ABX32" i="1" s="1"/>
  <c r="ABX40" i="1" a="1"/>
  <c r="ABX40" i="1" s="1"/>
  <c r="ABX30" i="1" a="1"/>
  <c r="ABX30" i="1" s="1"/>
  <c r="ABX24" i="1" a="1"/>
  <c r="ABX24" i="1" s="1"/>
  <c r="ABX39" i="1" a="1"/>
  <c r="ABX39" i="1" s="1"/>
  <c r="ABX27" i="1" a="1"/>
  <c r="ABX27" i="1" s="1"/>
  <c r="ABX45" i="1" a="1"/>
  <c r="ABX45" i="1" s="1"/>
  <c r="ABX28" i="1" a="1"/>
  <c r="ABX28" i="1" s="1"/>
  <c r="ABX26" i="1" a="1"/>
  <c r="ABX26" i="1" s="1"/>
  <c r="ABX31" i="1" a="1"/>
  <c r="ABX31" i="1" s="1"/>
  <c r="ABX35" i="1" a="1"/>
  <c r="ABX35" i="1" s="1"/>
  <c r="ABX38" i="1" a="1"/>
  <c r="ABX38" i="1" s="1"/>
  <c r="ABX47" i="1" a="1"/>
  <c r="ABX47" i="1" s="1"/>
  <c r="ABX29" i="1" a="1"/>
  <c r="ABX29" i="1" s="1"/>
  <c r="ABX25" i="1" a="1"/>
  <c r="ABX25" i="1" s="1"/>
  <c r="ABX34" i="1" a="1"/>
  <c r="ABX34" i="1" s="1"/>
  <c r="ABX33" i="1" a="1"/>
  <c r="ABX33" i="1" s="1"/>
  <c r="ABO26" i="1" a="1"/>
  <c r="ABO26" i="1" s="1"/>
  <c r="ABO27" i="1" a="1"/>
  <c r="ABO27" i="1" s="1"/>
  <c r="ABO39" i="1" a="1"/>
  <c r="ABO39" i="1" s="1"/>
  <c r="ABO31" i="1" a="1"/>
  <c r="ABO31" i="1" s="1"/>
  <c r="ABO45" i="1" a="1"/>
  <c r="ABO45" i="1" s="1"/>
  <c r="ABO33" i="1" a="1"/>
  <c r="ABO33" i="1" s="1"/>
  <c r="ABO38" i="1" a="1"/>
  <c r="ABO38" i="1" s="1"/>
  <c r="ABO35" i="1" a="1"/>
  <c r="ABO35" i="1" s="1"/>
  <c r="ABO25" i="1" a="1"/>
  <c r="ABO25" i="1" s="1"/>
  <c r="ABO47" i="1" a="1"/>
  <c r="ABO47" i="1" s="1"/>
  <c r="ABO29" i="1" a="1"/>
  <c r="ABO29" i="1" s="1"/>
  <c r="ABO34" i="1" a="1"/>
  <c r="ABO34" i="1" s="1"/>
  <c r="ABO44" i="1" a="1"/>
  <c r="ABO44" i="1" s="1"/>
  <c r="ABO46" i="1" a="1"/>
  <c r="ABO46" i="1" s="1"/>
  <c r="ABO41" i="1" a="1"/>
  <c r="ABO41" i="1" s="1"/>
  <c r="ABO24" i="1" a="1"/>
  <c r="ABO24" i="1" s="1"/>
  <c r="ABO30" i="1" a="1"/>
  <c r="ABO30" i="1" s="1"/>
  <c r="ABO40" i="1" a="1"/>
  <c r="ABO40" i="1" s="1"/>
  <c r="ABO28" i="1" a="1"/>
  <c r="ABO28" i="1" s="1"/>
  <c r="ABO32" i="1" a="1"/>
  <c r="ABO32" i="1" s="1"/>
  <c r="ABS26" i="1" a="1"/>
  <c r="ABS26" i="1" s="1"/>
  <c r="ABS27" i="1" a="1"/>
  <c r="ABS27" i="1" s="1"/>
  <c r="ABS24" i="1" a="1"/>
  <c r="ABS24" i="1" s="1"/>
  <c r="ABS28" i="1" a="1"/>
  <c r="ABS28" i="1" s="1"/>
  <c r="ABS39" i="1" a="1"/>
  <c r="ABS39" i="1" s="1"/>
  <c r="ABS45" i="1" a="1"/>
  <c r="ABS45" i="1" s="1"/>
  <c r="ABS38" i="1" a="1"/>
  <c r="ABS38" i="1" s="1"/>
  <c r="ABS31" i="1" a="1"/>
  <c r="ABS31" i="1" s="1"/>
  <c r="ABS35" i="1" a="1"/>
  <c r="ABS35" i="1" s="1"/>
  <c r="ABS29" i="1" a="1"/>
  <c r="ABS29" i="1" s="1"/>
  <c r="ABS34" i="1" a="1"/>
  <c r="ABS34" i="1" s="1"/>
  <c r="ABS47" i="1" a="1"/>
  <c r="ABS47" i="1" s="1"/>
  <c r="ABS25" i="1" a="1"/>
  <c r="ABS25" i="1" s="1"/>
  <c r="ABS46" i="1" a="1"/>
  <c r="ABS46" i="1" s="1"/>
  <c r="ABS33" i="1" a="1"/>
  <c r="ABS33" i="1" s="1"/>
  <c r="ABS44" i="1" a="1"/>
  <c r="ABS44" i="1" s="1"/>
  <c r="ABS41" i="1" a="1"/>
  <c r="ABS41" i="1" s="1"/>
  <c r="ABS30" i="1" a="1"/>
  <c r="ABS30" i="1" s="1"/>
  <c r="ABS40" i="1" a="1"/>
  <c r="ABS40" i="1" s="1"/>
  <c r="ABS32" i="1" a="1"/>
  <c r="ABS32" i="1" s="1"/>
  <c r="ABY28" i="1" a="1"/>
  <c r="ABY28" i="1" s="1"/>
  <c r="ABY39" i="1" a="1"/>
  <c r="ABY39" i="1" s="1"/>
  <c r="ABY45" i="1" a="1"/>
  <c r="ABY45" i="1" s="1"/>
  <c r="ABY35" i="1" a="1"/>
  <c r="ABY35" i="1" s="1"/>
  <c r="ABY31" i="1" a="1"/>
  <c r="ABY31" i="1" s="1"/>
  <c r="ABY33" i="1" a="1"/>
  <c r="ABY33" i="1" s="1"/>
  <c r="ABY38" i="1" a="1"/>
  <c r="ABY38" i="1" s="1"/>
  <c r="ABY47" i="1" a="1"/>
  <c r="ABY47" i="1" s="1"/>
  <c r="ABY29" i="1" a="1"/>
  <c r="ABY29" i="1" s="1"/>
  <c r="ABY25" i="1" a="1"/>
  <c r="ABY25" i="1" s="1"/>
  <c r="ABY34" i="1" a="1"/>
  <c r="ABY34" i="1" s="1"/>
  <c r="ABY44" i="1" a="1"/>
  <c r="ABY44" i="1" s="1"/>
  <c r="ABY41" i="1" a="1"/>
  <c r="ABY41" i="1" s="1"/>
  <c r="ABY27" i="1" a="1"/>
  <c r="ABY27" i="1" s="1"/>
  <c r="ABY46" i="1" a="1"/>
  <c r="ABY46" i="1" s="1"/>
  <c r="ABY40" i="1" a="1"/>
  <c r="ABY40" i="1" s="1"/>
  <c r="ABY32" i="1" a="1"/>
  <c r="ABY32" i="1" s="1"/>
  <c r="ABY30" i="1" a="1"/>
  <c r="ABY30" i="1" s="1"/>
  <c r="ABY26" i="1" a="1"/>
  <c r="ABY26" i="1" s="1"/>
  <c r="ABY24" i="1" a="1"/>
  <c r="ABY24" i="1" s="1"/>
  <c r="DB47" i="1" a="1"/>
  <c r="DB47" i="1" s="1"/>
  <c r="DB33" i="1" a="1"/>
  <c r="DB33" i="1" s="1"/>
  <c r="DB41" i="1" a="1"/>
  <c r="DB41" i="1" s="1"/>
  <c r="DB45" i="1" a="1"/>
  <c r="DB45" i="1" s="1"/>
  <c r="DB38" i="1" a="1"/>
  <c r="DB38" i="1" s="1"/>
  <c r="DB34" i="1" a="1"/>
  <c r="DB34" i="1" s="1"/>
  <c r="DB25" i="1" a="1"/>
  <c r="DB25" i="1" s="1"/>
  <c r="DB39" i="1" a="1"/>
  <c r="DB39" i="1" s="1"/>
  <c r="DB46" i="1" a="1"/>
  <c r="DB46" i="1" s="1"/>
  <c r="DB31" i="1" a="1"/>
  <c r="DB31" i="1" s="1"/>
  <c r="DB29" i="1" a="1"/>
  <c r="DB29" i="1" s="1"/>
  <c r="DB40" i="1" a="1"/>
  <c r="DB40" i="1" s="1"/>
  <c r="DB44" i="1" a="1"/>
  <c r="DB44" i="1" s="1"/>
  <c r="DB35" i="1" a="1"/>
  <c r="DB35" i="1" s="1"/>
  <c r="DB24" i="1" a="1"/>
  <c r="DB24" i="1" s="1"/>
  <c r="DB32" i="1" a="1"/>
  <c r="DB32" i="1" s="1"/>
  <c r="DB27" i="1" a="1"/>
  <c r="DB27" i="1" s="1"/>
  <c r="DB28" i="1" a="1"/>
  <c r="DB28" i="1" s="1"/>
  <c r="DB30" i="1" a="1"/>
  <c r="DB30" i="1" s="1"/>
  <c r="DB26" i="1" a="1"/>
  <c r="DB26" i="1" s="1"/>
  <c r="CS40" i="1" a="1"/>
  <c r="CS40" i="1" s="1"/>
  <c r="CS30" i="1" a="1"/>
  <c r="CS30" i="1" s="1"/>
  <c r="CS32" i="1" a="1"/>
  <c r="CS32" i="1" s="1"/>
  <c r="CS24" i="1" a="1"/>
  <c r="CS24" i="1" s="1"/>
  <c r="CS26" i="1" a="1"/>
  <c r="CS26" i="1" s="1"/>
  <c r="CS28" i="1" a="1"/>
  <c r="CS28" i="1" s="1"/>
  <c r="CS27" i="1" a="1"/>
  <c r="CS27" i="1" s="1"/>
  <c r="CS45" i="1" a="1"/>
  <c r="CS45" i="1" s="1"/>
  <c r="CS39" i="1" a="1"/>
  <c r="CS39" i="1" s="1"/>
  <c r="CS38" i="1" a="1"/>
  <c r="CS38" i="1" s="1"/>
  <c r="CS41" i="1" a="1"/>
  <c r="CS41" i="1" s="1"/>
  <c r="CS31" i="1" a="1"/>
  <c r="CS31" i="1" s="1"/>
  <c r="CS35" i="1" a="1"/>
  <c r="CS35" i="1" s="1"/>
  <c r="CS47" i="1" a="1"/>
  <c r="CS47" i="1" s="1"/>
  <c r="CS29" i="1" a="1"/>
  <c r="CS29" i="1" s="1"/>
  <c r="CS25" i="1" a="1"/>
  <c r="CS25" i="1" s="1"/>
  <c r="CS34" i="1" a="1"/>
  <c r="CS34" i="1" s="1"/>
  <c r="CS33" i="1" a="1"/>
  <c r="CS33" i="1" s="1"/>
  <c r="CS44" i="1" a="1"/>
  <c r="CS44" i="1" s="1"/>
  <c r="CS46" i="1" a="1"/>
  <c r="CS46" i="1" s="1"/>
  <c r="LQ39" i="1" a="1"/>
  <c r="LQ39" i="1" s="1"/>
  <c r="LQ32" i="1" a="1"/>
  <c r="LQ32" i="1" s="1"/>
  <c r="LQ46" i="1" a="1"/>
  <c r="LQ46" i="1" s="1"/>
  <c r="LQ45" i="1" a="1"/>
  <c r="LQ45" i="1" s="1"/>
  <c r="LQ40" i="1" a="1"/>
  <c r="LQ40" i="1" s="1"/>
  <c r="LQ26" i="1" a="1"/>
  <c r="LQ26" i="1" s="1"/>
  <c r="LQ38" i="1" a="1"/>
  <c r="LQ38" i="1" s="1"/>
  <c r="LQ24" i="1" a="1"/>
  <c r="LQ24" i="1" s="1"/>
  <c r="LQ30" i="1" a="1"/>
  <c r="LQ30" i="1" s="1"/>
  <c r="LQ28" i="1" a="1"/>
  <c r="LQ28" i="1" s="1"/>
  <c r="LQ27" i="1" a="1"/>
  <c r="LQ27" i="1" s="1"/>
  <c r="LQ44" i="1" a="1"/>
  <c r="LQ44" i="1" s="1"/>
  <c r="LQ31" i="1" a="1"/>
  <c r="LQ31" i="1" s="1"/>
  <c r="LQ35" i="1" a="1"/>
  <c r="LQ35" i="1" s="1"/>
  <c r="LQ47" i="1" a="1"/>
  <c r="LQ47" i="1" s="1"/>
  <c r="LQ25" i="1" a="1"/>
  <c r="LQ25" i="1" s="1"/>
  <c r="LQ29" i="1" a="1"/>
  <c r="LQ29" i="1" s="1"/>
  <c r="LQ33" i="1" a="1"/>
  <c r="LQ33" i="1" s="1"/>
  <c r="LQ41" i="1" a="1"/>
  <c r="LQ41" i="1" s="1"/>
  <c r="LQ34" i="1" a="1"/>
  <c r="LQ34" i="1" s="1"/>
  <c r="H588" i="4"/>
  <c r="I589" i="4"/>
  <c r="G539" i="4"/>
  <c r="P526" i="4"/>
  <c r="C527" i="4"/>
  <c r="B527" i="4" s="1"/>
  <c r="F591" i="4"/>
  <c r="E591" i="4"/>
  <c r="R591" i="4" s="1"/>
  <c r="D591" i="4"/>
  <c r="Q591" i="4" s="1"/>
  <c r="V527" i="4"/>
  <c r="U583" i="4"/>
  <c r="U577" i="4"/>
  <c r="U580" i="4"/>
  <c r="U586" i="4"/>
  <c r="S510" i="4"/>
  <c r="A592" i="4"/>
  <c r="ABR50" i="1" l="1" a="1"/>
  <c r="ABR50" i="1" s="1"/>
  <c r="ABP50" i="1" a="1"/>
  <c r="ABP50" i="1" s="1"/>
  <c r="ABN50" i="1" a="1"/>
  <c r="ABN50" i="1" s="1"/>
  <c r="ABS50" i="1" a="1"/>
  <c r="ABS50" i="1" s="1"/>
  <c r="ABQ50" i="1" a="1"/>
  <c r="ABQ50" i="1" s="1"/>
  <c r="LQ50" i="1" a="1"/>
  <c r="LQ50" i="1" s="1"/>
  <c r="ABR65" i="1" a="1"/>
  <c r="ABR65" i="1" s="1"/>
  <c r="ABP65" i="1" a="1"/>
  <c r="ABP65" i="1" s="1"/>
  <c r="ABN65" i="1" a="1"/>
  <c r="ABN65" i="1" s="1"/>
  <c r="ABS65" i="1" a="1"/>
  <c r="ABS65" i="1" s="1"/>
  <c r="ABQ65" i="1" a="1"/>
  <c r="ABQ65" i="1" s="1"/>
  <c r="LQ65" i="1" a="1"/>
  <c r="LQ65" i="1" s="1"/>
  <c r="G540" i="4"/>
  <c r="H589" i="4"/>
  <c r="I590" i="4"/>
  <c r="P527" i="4"/>
  <c r="C528" i="4"/>
  <c r="B528" i="4" s="1"/>
  <c r="F592" i="4"/>
  <c r="E592" i="4"/>
  <c r="R592" i="4" s="1"/>
  <c r="D592" i="4"/>
  <c r="Q592" i="4" s="1"/>
  <c r="U584" i="4"/>
  <c r="U581" i="4"/>
  <c r="U587" i="4"/>
  <c r="V528" i="4"/>
  <c r="S511" i="4"/>
  <c r="A593" i="4"/>
  <c r="LQ66" i="1" l="1" a="1"/>
  <c r="LQ66" i="1" s="1"/>
  <c r="LQ67" i="1" a="1"/>
  <c r="LQ67" i="1" s="1"/>
  <c r="LQ68" i="1" a="1"/>
  <c r="LQ68" i="1" s="1"/>
  <c r="LQ69" i="1" a="1"/>
  <c r="LQ69" i="1" s="1"/>
  <c r="LQ70" i="1" a="1"/>
  <c r="LQ70" i="1" s="1"/>
  <c r="LQ71" i="1" a="1"/>
  <c r="LQ71" i="1" s="1"/>
  <c r="LQ72" i="1" a="1"/>
  <c r="LQ72" i="1" s="1"/>
  <c r="LQ73" i="1" a="1"/>
  <c r="LQ73" i="1" s="1"/>
  <c r="LQ74" i="1" a="1"/>
  <c r="LQ74" i="1" s="1"/>
  <c r="LQ75" i="1" a="1"/>
  <c r="LQ75" i="1" s="1"/>
  <c r="LQ76" i="1" a="1"/>
  <c r="LQ76" i="1" s="1"/>
  <c r="LQ55" i="1" a="1"/>
  <c r="LQ55" i="1" s="1"/>
  <c r="LQ56" i="1" s="1" a="1"/>
  <c r="LQ56" i="1" s="1"/>
  <c r="LQ53" i="1" a="1"/>
  <c r="LQ53" i="1" s="1"/>
  <c r="LQ54" i="1" s="1" a="1"/>
  <c r="LQ54" i="1" s="1"/>
  <c r="LQ51" i="1" a="1"/>
  <c r="LQ51" i="1" s="1"/>
  <c r="LQ52" i="1" s="1" a="1"/>
  <c r="LQ52" i="1" s="1"/>
  <c r="ABQ55" i="1" a="1"/>
  <c r="ABQ55" i="1" s="1"/>
  <c r="ABQ56" i="1" s="1" a="1"/>
  <c r="ABQ56" i="1" s="1"/>
  <c r="ABQ53" i="1" a="1"/>
  <c r="ABQ53" i="1" s="1"/>
  <c r="ABQ54" i="1" s="1" a="1"/>
  <c r="ABQ54" i="1" s="1"/>
  <c r="ABQ51" i="1" a="1"/>
  <c r="ABQ51" i="1" s="1"/>
  <c r="ABQ52" i="1" s="1" a="1"/>
  <c r="ABQ52" i="1" s="1"/>
  <c r="ABQ66" i="1" a="1"/>
  <c r="ABQ66" i="1" s="1"/>
  <c r="ABQ67" i="1" a="1"/>
  <c r="ABQ67" i="1" s="1"/>
  <c r="ABQ68" i="1" a="1"/>
  <c r="ABQ68" i="1" s="1"/>
  <c r="ABQ69" i="1" a="1"/>
  <c r="ABQ69" i="1" s="1"/>
  <c r="ABQ70" i="1" a="1"/>
  <c r="ABQ70" i="1" s="1"/>
  <c r="ABQ71" i="1" a="1"/>
  <c r="ABQ71" i="1" s="1"/>
  <c r="ABQ72" i="1" a="1"/>
  <c r="ABQ72" i="1" s="1"/>
  <c r="ABQ73" i="1" a="1"/>
  <c r="ABQ73" i="1" s="1"/>
  <c r="ABQ74" i="1" a="1"/>
  <c r="ABQ74" i="1" s="1"/>
  <c r="ABQ75" i="1" a="1"/>
  <c r="ABQ75" i="1" s="1"/>
  <c r="ABQ76" i="1" a="1"/>
  <c r="ABQ76" i="1" s="1"/>
  <c r="ABS66" i="1" a="1"/>
  <c r="ABS66" i="1" s="1"/>
  <c r="ABS67" i="1" a="1"/>
  <c r="ABS67" i="1" s="1"/>
  <c r="ABS68" i="1" a="1"/>
  <c r="ABS68" i="1" s="1"/>
  <c r="ABS69" i="1" a="1"/>
  <c r="ABS69" i="1" s="1"/>
  <c r="ABS70" i="1" a="1"/>
  <c r="ABS70" i="1" s="1"/>
  <c r="ABS71" i="1" a="1"/>
  <c r="ABS71" i="1" s="1"/>
  <c r="ABS72" i="1" a="1"/>
  <c r="ABS72" i="1" s="1"/>
  <c r="ABS73" i="1" a="1"/>
  <c r="ABS73" i="1" s="1"/>
  <c r="ABS74" i="1" a="1"/>
  <c r="ABS74" i="1" s="1"/>
  <c r="ABS75" i="1" a="1"/>
  <c r="ABS75" i="1" s="1"/>
  <c r="ABS76" i="1" a="1"/>
  <c r="ABS76" i="1" s="1"/>
  <c r="ABS55" i="1" a="1"/>
  <c r="ABS55" i="1" s="1"/>
  <c r="ABS56" i="1" s="1" a="1"/>
  <c r="ABS56" i="1" s="1"/>
  <c r="ABS53" i="1" a="1"/>
  <c r="ABS53" i="1" s="1"/>
  <c r="ABS54" i="1" s="1" a="1"/>
  <c r="ABS54" i="1" s="1"/>
  <c r="ABS51" i="1" a="1"/>
  <c r="ABS51" i="1" s="1"/>
  <c r="ABS52" i="1" s="1" a="1"/>
  <c r="ABS52" i="1" s="1"/>
  <c r="ABN66" i="1" a="1"/>
  <c r="ABN66" i="1" s="1"/>
  <c r="ABN67" i="1" a="1"/>
  <c r="ABN67" i="1" s="1"/>
  <c r="ABN68" i="1" a="1"/>
  <c r="ABN68" i="1" s="1"/>
  <c r="ABN69" i="1" a="1"/>
  <c r="ABN69" i="1" s="1"/>
  <c r="ABN70" i="1" a="1"/>
  <c r="ABN70" i="1" s="1"/>
  <c r="ABN71" i="1" a="1"/>
  <c r="ABN71" i="1" s="1"/>
  <c r="ABN72" i="1" a="1"/>
  <c r="ABN72" i="1" s="1"/>
  <c r="ABN73" i="1" a="1"/>
  <c r="ABN73" i="1" s="1"/>
  <c r="ABN74" i="1" a="1"/>
  <c r="ABN74" i="1" s="1"/>
  <c r="ABN75" i="1" a="1"/>
  <c r="ABN75" i="1" s="1"/>
  <c r="ABN76" i="1" a="1"/>
  <c r="ABN76" i="1" s="1"/>
  <c r="ABN55" i="1" a="1"/>
  <c r="ABN55" i="1" s="1"/>
  <c r="ABN56" i="1" s="1" a="1"/>
  <c r="ABN56" i="1" s="1"/>
  <c r="DN56" i="1" s="1"/>
  <c r="ABN53" i="1" a="1"/>
  <c r="ABN53" i="1" s="1"/>
  <c r="ABN54" i="1" s="1" a="1"/>
  <c r="ABN54" i="1" s="1"/>
  <c r="DN54" i="1" s="1"/>
  <c r="ABN51" i="1" a="1"/>
  <c r="ABN51" i="1" s="1"/>
  <c r="ABN52" i="1" s="1" a="1"/>
  <c r="ABN52" i="1" s="1"/>
  <c r="DN52" i="1" s="1"/>
  <c r="ABP66" i="1" a="1"/>
  <c r="ABP66" i="1" s="1"/>
  <c r="ABP67" i="1" a="1"/>
  <c r="ABP67" i="1" s="1"/>
  <c r="ABP68" i="1" a="1"/>
  <c r="ABP68" i="1" s="1"/>
  <c r="ABP69" i="1" a="1"/>
  <c r="ABP69" i="1" s="1"/>
  <c r="ABP70" i="1" a="1"/>
  <c r="ABP70" i="1" s="1"/>
  <c r="ABP71" i="1" a="1"/>
  <c r="ABP71" i="1" s="1"/>
  <c r="ABP72" i="1" a="1"/>
  <c r="ABP72" i="1" s="1"/>
  <c r="ABP73" i="1" a="1"/>
  <c r="ABP73" i="1" s="1"/>
  <c r="ABP74" i="1" a="1"/>
  <c r="ABP74" i="1" s="1"/>
  <c r="ABP75" i="1" a="1"/>
  <c r="ABP75" i="1" s="1"/>
  <c r="ABP76" i="1" a="1"/>
  <c r="ABP76" i="1" s="1"/>
  <c r="ABP55" i="1" a="1"/>
  <c r="ABP55" i="1" s="1"/>
  <c r="ABP56" i="1" s="1" a="1"/>
  <c r="ABP56" i="1" s="1"/>
  <c r="ABP51" i="1" a="1"/>
  <c r="ABP51" i="1" s="1"/>
  <c r="ABP52" i="1" s="1" a="1"/>
  <c r="ABP52" i="1" s="1"/>
  <c r="ABP53" i="1" a="1"/>
  <c r="ABP53" i="1" s="1"/>
  <c r="ABP54" i="1" s="1" a="1"/>
  <c r="ABP54" i="1" s="1"/>
  <c r="ABR66" i="1" a="1"/>
  <c r="ABR66" i="1" s="1"/>
  <c r="ABR67" i="1" a="1"/>
  <c r="ABR67" i="1" s="1"/>
  <c r="ABR68" i="1" a="1"/>
  <c r="ABR68" i="1" s="1"/>
  <c r="ABR69" i="1" a="1"/>
  <c r="ABR69" i="1" s="1"/>
  <c r="ABR70" i="1" a="1"/>
  <c r="ABR70" i="1" s="1"/>
  <c r="ABR71" i="1" a="1"/>
  <c r="ABR71" i="1" s="1"/>
  <c r="ABR72" i="1" a="1"/>
  <c r="ABR72" i="1" s="1"/>
  <c r="ABR73" i="1" a="1"/>
  <c r="ABR73" i="1" s="1"/>
  <c r="ABR74" i="1" a="1"/>
  <c r="ABR74" i="1" s="1"/>
  <c r="ABR75" i="1" a="1"/>
  <c r="ABR75" i="1" s="1"/>
  <c r="ABR76" i="1" a="1"/>
  <c r="ABR76" i="1" s="1"/>
  <c r="ABR55" i="1" a="1"/>
  <c r="ABR55" i="1" s="1"/>
  <c r="ABR56" i="1" s="1" a="1"/>
  <c r="ABR56" i="1" s="1"/>
  <c r="ABR53" i="1" a="1"/>
  <c r="ABR53" i="1" s="1"/>
  <c r="ABR54" i="1" s="1" a="1"/>
  <c r="ABR54" i="1" s="1"/>
  <c r="ABR51" i="1" a="1"/>
  <c r="ABR51" i="1" s="1"/>
  <c r="ABR52" i="1" s="1" a="1"/>
  <c r="ABR52" i="1" s="1"/>
  <c r="DN50" i="1"/>
  <c r="H590" i="4"/>
  <c r="U590" i="4" s="1"/>
  <c r="I591" i="4"/>
  <c r="G541" i="4"/>
  <c r="P528" i="4"/>
  <c r="C529" i="4"/>
  <c r="B529" i="4" s="1"/>
  <c r="F593" i="4"/>
  <c r="E593" i="4"/>
  <c r="R593" i="4" s="1"/>
  <c r="D593" i="4"/>
  <c r="Q593" i="4" s="1"/>
  <c r="V529" i="4"/>
  <c r="U585" i="4"/>
  <c r="U588" i="4"/>
  <c r="S512" i="4"/>
  <c r="A594" i="4"/>
  <c r="G542" i="4" l="1"/>
  <c r="H591" i="4"/>
  <c r="U591" i="4" s="1"/>
  <c r="I592" i="4"/>
  <c r="P529" i="4"/>
  <c r="C530" i="4"/>
  <c r="B530" i="4" s="1"/>
  <c r="E594" i="4"/>
  <c r="R594" i="4" s="1"/>
  <c r="D594" i="4"/>
  <c r="Q594" i="4" s="1"/>
  <c r="F594" i="4"/>
  <c r="U589" i="4"/>
  <c r="V530" i="4"/>
  <c r="S513" i="4"/>
  <c r="A595" i="4"/>
  <c r="H592" i="4" l="1"/>
  <c r="U592" i="4" s="1"/>
  <c r="I593" i="4"/>
  <c r="G543" i="4"/>
  <c r="P530" i="4"/>
  <c r="C531" i="4"/>
  <c r="B531" i="4" s="1"/>
  <c r="F595" i="4"/>
  <c r="E595" i="4"/>
  <c r="R595" i="4" s="1"/>
  <c r="D595" i="4"/>
  <c r="Q595" i="4" s="1"/>
  <c r="V531" i="4"/>
  <c r="S514" i="4"/>
  <c r="A596" i="4"/>
  <c r="DU117" i="1"/>
  <c r="FV117" i="1"/>
  <c r="FT117" i="1"/>
  <c r="ACZ117" i="1"/>
  <c r="ACY117" i="1"/>
  <c r="ACX117" i="1"/>
  <c r="ACV117" i="1"/>
  <c r="ACU117" i="1"/>
  <c r="ACT117" i="1"/>
  <c r="ACS117" i="1"/>
  <c r="ACR117" i="1"/>
  <c r="BM117" i="1"/>
  <c r="BL117" i="1"/>
  <c r="BH117" i="1"/>
  <c r="BG117" i="1"/>
  <c r="DC117" i="1"/>
  <c r="CS117" i="1"/>
  <c r="GE117" i="1"/>
  <c r="DZ117" i="1"/>
  <c r="DT117" i="1"/>
  <c r="ACE117" i="1"/>
  <c r="ACQ14" i="1"/>
  <c r="ACQ15" i="1" s="1" a="1"/>
  <c r="ACQ15" i="1" s="1"/>
  <c r="ACP14" i="1"/>
  <c r="ACP15" i="1" s="1" a="1"/>
  <c r="ACP15" i="1" s="1"/>
  <c r="GC117" i="1"/>
  <c r="GA117" i="1"/>
  <c r="BP117" i="1"/>
  <c r="ACP114" i="1" l="1" a="1"/>
  <c r="ACP114" i="1" s="1"/>
  <c r="ACQ114" i="1" a="1"/>
  <c r="ACQ114" i="1" s="1"/>
  <c r="ACP113" i="1" a="1"/>
  <c r="ACP113" i="1" s="1"/>
  <c r="ACQ113" i="1" a="1"/>
  <c r="ACQ113" i="1" s="1"/>
  <c r="ACP50" i="1" a="1"/>
  <c r="ACP50" i="1" s="1"/>
  <c r="ACQ50" i="1" a="1"/>
  <c r="ACQ50" i="1" s="1"/>
  <c r="ACQ65" i="1" a="1"/>
  <c r="ACQ65" i="1" s="1"/>
  <c r="ACP65" i="1" a="1"/>
  <c r="ACP65" i="1" s="1"/>
  <c r="ACQ17" i="1"/>
  <c r="ACP17" i="1"/>
  <c r="G544" i="4"/>
  <c r="H593" i="4"/>
  <c r="U593" i="4" s="1"/>
  <c r="I594" i="4"/>
  <c r="P531" i="4"/>
  <c r="C532" i="4"/>
  <c r="B532" i="4" s="1"/>
  <c r="F596" i="4"/>
  <c r="E596" i="4"/>
  <c r="R596" i="4" s="1"/>
  <c r="D596" i="4"/>
  <c r="Q596" i="4" s="1"/>
  <c r="V532" i="4"/>
  <c r="S515" i="4"/>
  <c r="A597" i="4"/>
  <c r="ACE14" i="1"/>
  <c r="ACE15" i="1" s="1" a="1"/>
  <c r="ACE15" i="1" s="1"/>
  <c r="ACE114" i="1" l="1" a="1"/>
  <c r="ACE114" i="1" s="1"/>
  <c r="ACE113" i="1" a="1"/>
  <c r="ACE113" i="1" s="1"/>
  <c r="BC113" i="1" s="1"/>
  <c r="BC114" i="1" s="1"/>
  <c r="ACQ18" i="1" a="1"/>
  <c r="ACQ18" i="1" s="1"/>
  <c r="ACQ19" i="1" a="1"/>
  <c r="ACQ19" i="1" s="1"/>
  <c r="ACP18" i="1" a="1"/>
  <c r="ACP18" i="1" s="1"/>
  <c r="ACP19" i="1" a="1"/>
  <c r="ACP19" i="1" s="1"/>
  <c r="ACE85" i="1" a="1"/>
  <c r="ACE85" i="1" s="1"/>
  <c r="ACE50" i="1" a="1"/>
  <c r="ACE50" i="1" s="1"/>
  <c r="ACQ53" i="1" a="1"/>
  <c r="ACQ53" i="1" s="1"/>
  <c r="ACQ54" i="1" s="1" a="1"/>
  <c r="ACQ54" i="1" s="1"/>
  <c r="ACQ51" i="1" a="1"/>
  <c r="ACQ51" i="1" s="1"/>
  <c r="ACQ52" i="1" s="1" a="1"/>
  <c r="ACQ52" i="1" s="1"/>
  <c r="ACQ55" i="1" a="1"/>
  <c r="ACQ55" i="1" s="1"/>
  <c r="ACQ56" i="1" s="1" a="1"/>
  <c r="ACQ56" i="1" s="1"/>
  <c r="ACP66" i="1" a="1"/>
  <c r="ACP66" i="1" s="1"/>
  <c r="ACP67" i="1" a="1"/>
  <c r="ACP67" i="1" s="1"/>
  <c r="ACP68" i="1" a="1"/>
  <c r="ACP68" i="1" s="1"/>
  <c r="ACP69" i="1" a="1"/>
  <c r="ACP69" i="1" s="1"/>
  <c r="ACP70" i="1" a="1"/>
  <c r="ACP70" i="1" s="1"/>
  <c r="ACP71" i="1" a="1"/>
  <c r="ACP71" i="1" s="1"/>
  <c r="ACP72" i="1" a="1"/>
  <c r="ACP72" i="1" s="1"/>
  <c r="ACP73" i="1" a="1"/>
  <c r="ACP73" i="1" s="1"/>
  <c r="ACP74" i="1" a="1"/>
  <c r="ACP74" i="1" s="1"/>
  <c r="ACP75" i="1" a="1"/>
  <c r="ACP75" i="1" s="1"/>
  <c r="ACP76" i="1" a="1"/>
  <c r="ACP76" i="1" s="1"/>
  <c r="ACP53" i="1" a="1"/>
  <c r="ACP53" i="1" s="1"/>
  <c r="ACP54" i="1" s="1" a="1"/>
  <c r="ACP54" i="1" s="1"/>
  <c r="ACP51" i="1" a="1"/>
  <c r="ACP51" i="1" s="1"/>
  <c r="ACP52" i="1" s="1" a="1"/>
  <c r="ACP52" i="1" s="1"/>
  <c r="ACP55" i="1" a="1"/>
  <c r="ACP55" i="1" s="1"/>
  <c r="ACP56" i="1" s="1" a="1"/>
  <c r="ACP56" i="1" s="1"/>
  <c r="ACE65" i="1" a="1"/>
  <c r="ACE65" i="1" s="1"/>
  <c r="ACQ66" i="1" a="1"/>
  <c r="ACQ66" i="1" s="1"/>
  <c r="ACQ67" i="1" a="1"/>
  <c r="ACQ67" i="1" s="1"/>
  <c r="ACQ68" i="1" a="1"/>
  <c r="ACQ68" i="1" s="1"/>
  <c r="ACQ69" i="1" a="1"/>
  <c r="ACQ69" i="1" s="1"/>
  <c r="ACQ70" i="1" a="1"/>
  <c r="ACQ70" i="1" s="1"/>
  <c r="ACQ71" i="1" a="1"/>
  <c r="ACQ71" i="1" s="1"/>
  <c r="ACQ72" i="1" a="1"/>
  <c r="ACQ72" i="1" s="1"/>
  <c r="ACQ73" i="1" a="1"/>
  <c r="ACQ73" i="1" s="1"/>
  <c r="ACQ74" i="1" a="1"/>
  <c r="ACQ74" i="1" s="1"/>
  <c r="ACQ75" i="1" a="1"/>
  <c r="ACQ75" i="1" s="1"/>
  <c r="ACQ76" i="1" a="1"/>
  <c r="ACQ76" i="1" s="1"/>
  <c r="H594" i="4"/>
  <c r="U594" i="4" s="1"/>
  <c r="I595" i="4"/>
  <c r="G545" i="4"/>
  <c r="P532" i="4"/>
  <c r="C533" i="4"/>
  <c r="B533" i="4" s="1"/>
  <c r="F597" i="4"/>
  <c r="E597" i="4"/>
  <c r="R597" i="4" s="1"/>
  <c r="D597" i="4"/>
  <c r="Q597" i="4" s="1"/>
  <c r="V533" i="4"/>
  <c r="S516" i="4"/>
  <c r="A598" i="4"/>
  <c r="ACE17" i="1"/>
  <c r="ACP42" i="1" l="1" a="1"/>
  <c r="ACP42" i="1" s="1"/>
  <c r="ACP36" i="1" a="1"/>
  <c r="ACP36" i="1" s="1"/>
  <c r="ACP43" i="1" a="1"/>
  <c r="ACP43" i="1" s="1"/>
  <c r="ACP37" i="1" a="1"/>
  <c r="ACP37" i="1" s="1"/>
  <c r="ACQ42" i="1" a="1"/>
  <c r="ACQ42" i="1" s="1"/>
  <c r="ACQ36" i="1" a="1"/>
  <c r="ACQ36" i="1" s="1"/>
  <c r="ACQ37" i="1" a="1"/>
  <c r="ACQ37" i="1" s="1"/>
  <c r="ACQ43" i="1" a="1"/>
  <c r="ACQ43" i="1" s="1"/>
  <c r="ACE18" i="1" a="1"/>
  <c r="ACE18" i="1" s="1"/>
  <c r="ACE19" i="1" a="1"/>
  <c r="ACE19" i="1" s="1"/>
  <c r="ACQ20" i="1" a="1"/>
  <c r="ACQ20" i="1" s="1"/>
  <c r="ACQ21" i="1" a="1"/>
  <c r="ACQ21" i="1" s="1"/>
  <c r="ACP20" i="1" a="1"/>
  <c r="ACP20" i="1" s="1"/>
  <c r="ACP21" i="1" a="1"/>
  <c r="ACP21" i="1" s="1"/>
  <c r="ACE86" i="1" a="1"/>
  <c r="ACE86" i="1" s="1"/>
  <c r="ACE106" i="1" a="1"/>
  <c r="ACE106" i="1" s="1"/>
  <c r="ACE87" i="1" a="1"/>
  <c r="ACE87" i="1" s="1"/>
  <c r="ACE89" i="1" s="1" a="1"/>
  <c r="ACE89" i="1" s="1"/>
  <c r="ACE91" i="1" s="1" a="1"/>
  <c r="ACE91" i="1" s="1"/>
  <c r="ACE93" i="1" s="1" a="1"/>
  <c r="ACE93" i="1" s="1"/>
  <c r="ACE95" i="1" s="1" a="1"/>
  <c r="ACE95" i="1" s="1"/>
  <c r="ACE97" i="1" s="1" a="1"/>
  <c r="ACE97" i="1" s="1"/>
  <c r="ACE99" i="1" s="1" a="1"/>
  <c r="ACE99" i="1" s="1"/>
  <c r="ACE101" i="1" s="1" a="1"/>
  <c r="ACE101" i="1" s="1"/>
  <c r="ACE103" i="1" s="1" a="1"/>
  <c r="ACE103" i="1" s="1"/>
  <c r="ACE105" i="1" s="1" a="1"/>
  <c r="ACE105" i="1" s="1"/>
  <c r="ACQ22" i="1" a="1"/>
  <c r="ACQ22" i="1" s="1"/>
  <c r="ACP23" i="1" a="1"/>
  <c r="ACP23" i="1" s="1"/>
  <c r="ACP48" i="1" a="1"/>
  <c r="ACP48" i="1" s="1"/>
  <c r="ACP49" i="1" s="1" a="1"/>
  <c r="ACP49" i="1" s="1"/>
  <c r="ACQ48" i="1" a="1"/>
  <c r="ACQ48" i="1" s="1"/>
  <c r="ACQ49" i="1" s="1" a="1"/>
  <c r="ACQ49" i="1" s="1"/>
  <c r="ACP22" i="1" a="1"/>
  <c r="ACP22" i="1" s="1"/>
  <c r="ACQ23" i="1" a="1"/>
  <c r="ACQ23" i="1" s="1"/>
  <c r="ACP47" i="1" a="1"/>
  <c r="ACP47" i="1" s="1"/>
  <c r="ACP33" i="1" a="1"/>
  <c r="ACP33" i="1" s="1"/>
  <c r="ACP39" i="1" a="1"/>
  <c r="ACP39" i="1" s="1"/>
  <c r="ACP40" i="1" a="1"/>
  <c r="ACP40" i="1" s="1"/>
  <c r="ACP34" i="1" a="1"/>
  <c r="ACP34" i="1" s="1"/>
  <c r="ACP25" i="1" a="1"/>
  <c r="ACP25" i="1" s="1"/>
  <c r="ACP27" i="1" a="1"/>
  <c r="ACP27" i="1" s="1"/>
  <c r="ACP26" i="1" a="1"/>
  <c r="ACP26" i="1" s="1"/>
  <c r="ACP38" i="1" a="1"/>
  <c r="ACP38" i="1" s="1"/>
  <c r="ACP45" i="1" a="1"/>
  <c r="ACP45" i="1" s="1"/>
  <c r="ACP24" i="1" a="1"/>
  <c r="ACP24" i="1" s="1"/>
  <c r="ACP28" i="1" a="1"/>
  <c r="ACP28" i="1" s="1"/>
  <c r="ACP44" i="1" a="1"/>
  <c r="ACP44" i="1" s="1"/>
  <c r="ACP46" i="1" a="1"/>
  <c r="ACP46" i="1" s="1"/>
  <c r="ACP29" i="1" a="1"/>
  <c r="ACP29" i="1" s="1"/>
  <c r="ACP35" i="1" a="1"/>
  <c r="ACP35" i="1" s="1"/>
  <c r="ACP32" i="1" a="1"/>
  <c r="ACP32" i="1" s="1"/>
  <c r="ACP31" i="1" a="1"/>
  <c r="ACP31" i="1" s="1"/>
  <c r="ACP30" i="1" a="1"/>
  <c r="ACP30" i="1" s="1"/>
  <c r="ACP41" i="1" a="1"/>
  <c r="ACP41" i="1" s="1"/>
  <c r="ACE66" i="1" a="1"/>
  <c r="ACE66" i="1" s="1"/>
  <c r="ACE67" i="1" a="1"/>
  <c r="ACE67" i="1" s="1"/>
  <c r="ACE68" i="1" a="1"/>
  <c r="ACE68" i="1" s="1"/>
  <c r="ACE69" i="1" a="1"/>
  <c r="ACE69" i="1" s="1"/>
  <c r="ACE70" i="1" a="1"/>
  <c r="ACE70" i="1" s="1"/>
  <c r="ACE71" i="1" a="1"/>
  <c r="ACE71" i="1" s="1"/>
  <c r="ACE72" i="1" a="1"/>
  <c r="ACE72" i="1" s="1"/>
  <c r="ACE73" i="1" a="1"/>
  <c r="ACE73" i="1" s="1"/>
  <c r="ACE74" i="1" a="1"/>
  <c r="ACE74" i="1" s="1"/>
  <c r="ACE75" i="1" a="1"/>
  <c r="ACE75" i="1" s="1"/>
  <c r="ACE76" i="1" a="1"/>
  <c r="ACE76" i="1" s="1"/>
  <c r="ACE53" i="1" a="1"/>
  <c r="ACE53" i="1" s="1"/>
  <c r="ACE54" i="1" s="1" a="1"/>
  <c r="ACE54" i="1" s="1"/>
  <c r="ACE51" i="1" a="1"/>
  <c r="ACE51" i="1" s="1"/>
  <c r="ACE52" i="1" s="1" a="1"/>
  <c r="ACE52" i="1" s="1"/>
  <c r="ACE55" i="1" a="1"/>
  <c r="ACE55" i="1" s="1"/>
  <c r="ACE56" i="1" s="1" a="1"/>
  <c r="ACE56" i="1" s="1"/>
  <c r="ACQ45" i="1" a="1"/>
  <c r="ACQ45" i="1" s="1"/>
  <c r="ACQ46" i="1" a="1"/>
  <c r="ACQ46" i="1" s="1"/>
  <c r="ACQ30" i="1" a="1"/>
  <c r="ACQ30" i="1" s="1"/>
  <c r="ACQ31" i="1" a="1"/>
  <c r="ACQ31" i="1" s="1"/>
  <c r="ACQ38" i="1" a="1"/>
  <c r="ACQ38" i="1" s="1"/>
  <c r="ACQ24" i="1" a="1"/>
  <c r="ACQ24" i="1" s="1"/>
  <c r="ACQ28" i="1" a="1"/>
  <c r="ACQ28" i="1" s="1"/>
  <c r="ACQ25" i="1" a="1"/>
  <c r="ACQ25" i="1" s="1"/>
  <c r="ACQ32" i="1" a="1"/>
  <c r="ACQ32" i="1" s="1"/>
  <c r="ACQ41" i="1" a="1"/>
  <c r="ACQ41" i="1" s="1"/>
  <c r="ACQ39" i="1" a="1"/>
  <c r="ACQ39" i="1" s="1"/>
  <c r="ACQ26" i="1" a="1"/>
  <c r="ACQ26" i="1" s="1"/>
  <c r="ACQ33" i="1" a="1"/>
  <c r="ACQ33" i="1" s="1"/>
  <c r="ACQ40" i="1" a="1"/>
  <c r="ACQ40" i="1" s="1"/>
  <c r="ACQ34" i="1" a="1"/>
  <c r="ACQ34" i="1" s="1"/>
  <c r="ACQ47" i="1" a="1"/>
  <c r="ACQ47" i="1" s="1"/>
  <c r="ACQ27" i="1" a="1"/>
  <c r="ACQ27" i="1" s="1"/>
  <c r="ACQ29" i="1" a="1"/>
  <c r="ACQ29" i="1" s="1"/>
  <c r="ACQ44" i="1" a="1"/>
  <c r="ACQ44" i="1" s="1"/>
  <c r="ACQ35" i="1" a="1"/>
  <c r="ACQ35" i="1" s="1"/>
  <c r="G546" i="4"/>
  <c r="H595" i="4"/>
  <c r="U595" i="4" s="1"/>
  <c r="I596" i="4"/>
  <c r="P533" i="4"/>
  <c r="C534" i="4"/>
  <c r="B534" i="4" s="1"/>
  <c r="F598" i="4"/>
  <c r="E598" i="4"/>
  <c r="R598" i="4" s="1"/>
  <c r="D598" i="4"/>
  <c r="Q598" i="4" s="1"/>
  <c r="V534" i="4"/>
  <c r="S517" i="4"/>
  <c r="A599" i="4"/>
  <c r="ACE42" i="1" l="1" a="1"/>
  <c r="ACE42" i="1" s="1"/>
  <c r="ACE36" i="1" a="1"/>
  <c r="ACE36" i="1" s="1"/>
  <c r="ACE37" i="1" a="1"/>
  <c r="ACE37" i="1" s="1"/>
  <c r="ACE43" i="1" a="1"/>
  <c r="ACE43" i="1" s="1"/>
  <c r="ACE20" i="1" a="1"/>
  <c r="ACE20" i="1" s="1"/>
  <c r="ACE21" i="1" a="1"/>
  <c r="ACE21" i="1" s="1"/>
  <c r="ACE88" i="1" a="1"/>
  <c r="ACE88" i="1" s="1"/>
  <c r="ACE108" i="1" a="1"/>
  <c r="ACE108" i="1" s="1"/>
  <c r="ACE107" i="1" a="1"/>
  <c r="ACE107" i="1" s="1"/>
  <c r="ACE48" i="1" a="1"/>
  <c r="ACE48" i="1" s="1"/>
  <c r="ACE49" i="1" s="1" a="1"/>
  <c r="ACE49" i="1" s="1"/>
  <c r="ACE22" i="1" a="1"/>
  <c r="ACE22" i="1" s="1"/>
  <c r="ACE23" i="1" a="1"/>
  <c r="ACE23" i="1" s="1"/>
  <c r="ACE35" i="1" a="1"/>
  <c r="ACE35" i="1" s="1"/>
  <c r="ACE30" i="1" a="1"/>
  <c r="ACE30" i="1" s="1"/>
  <c r="ACE46" i="1" a="1"/>
  <c r="ACE46" i="1" s="1"/>
  <c r="ACE47" i="1" a="1"/>
  <c r="ACE47" i="1" s="1"/>
  <c r="ACE27" i="1" a="1"/>
  <c r="ACE27" i="1" s="1"/>
  <c r="ACE25" i="1" a="1"/>
  <c r="ACE25" i="1" s="1"/>
  <c r="ACE38" i="1" a="1"/>
  <c r="ACE38" i="1" s="1"/>
  <c r="ACE29" i="1" a="1"/>
  <c r="ACE29" i="1" s="1"/>
  <c r="ACE26" i="1" a="1"/>
  <c r="ACE26" i="1" s="1"/>
  <c r="ACE45" i="1" a="1"/>
  <c r="ACE45" i="1" s="1"/>
  <c r="ACE41" i="1" a="1"/>
  <c r="ACE41" i="1" s="1"/>
  <c r="ACE32" i="1" a="1"/>
  <c r="ACE32" i="1" s="1"/>
  <c r="ACE34" i="1" a="1"/>
  <c r="ACE34" i="1" s="1"/>
  <c r="ACE24" i="1" a="1"/>
  <c r="ACE24" i="1" s="1"/>
  <c r="ACE31" i="1" a="1"/>
  <c r="ACE31" i="1" s="1"/>
  <c r="ACE39" i="1" a="1"/>
  <c r="ACE39" i="1" s="1"/>
  <c r="BC39" i="1" s="1" a="1"/>
  <c r="BC39" i="1" s="1"/>
  <c r="ACE33" i="1" a="1"/>
  <c r="ACE33" i="1" s="1"/>
  <c r="ACE28" i="1" a="1"/>
  <c r="ACE28" i="1" s="1"/>
  <c r="ACE40" i="1" a="1"/>
  <c r="ACE40" i="1" s="1"/>
  <c r="ACE44" i="1" a="1"/>
  <c r="ACE44" i="1" s="1"/>
  <c r="H596" i="4"/>
  <c r="U596" i="4" s="1"/>
  <c r="I597" i="4"/>
  <c r="G547" i="4"/>
  <c r="P534" i="4"/>
  <c r="C535" i="4"/>
  <c r="B535" i="4" s="1"/>
  <c r="F599" i="4"/>
  <c r="E599" i="4"/>
  <c r="R599" i="4" s="1"/>
  <c r="D599" i="4"/>
  <c r="Q599" i="4" s="1"/>
  <c r="V535" i="4"/>
  <c r="S518" i="4"/>
  <c r="A600" i="4"/>
  <c r="C97" i="3"/>
  <c r="C96" i="3"/>
  <c r="C95" i="3"/>
  <c r="C81" i="3"/>
  <c r="C74" i="3"/>
  <c r="C63" i="3"/>
  <c r="C60" i="3"/>
  <c r="G548" i="4" l="1"/>
  <c r="H597" i="4"/>
  <c r="U597" i="4" s="1"/>
  <c r="I598" i="4"/>
  <c r="P535" i="4"/>
  <c r="C536" i="4"/>
  <c r="B536" i="4" s="1"/>
  <c r="F600" i="4"/>
  <c r="E600" i="4"/>
  <c r="R600" i="4" s="1"/>
  <c r="D600" i="4"/>
  <c r="Q600" i="4" s="1"/>
  <c r="V536" i="4"/>
  <c r="S519" i="4"/>
  <c r="A601" i="4"/>
  <c r="B63" i="3"/>
  <c r="B97" i="3"/>
  <c r="B96" i="3"/>
  <c r="B95" i="3"/>
  <c r="B81" i="3"/>
  <c r="B74" i="3"/>
  <c r="H598" i="4" l="1"/>
  <c r="U598" i="4" s="1"/>
  <c r="I599" i="4"/>
  <c r="G549" i="4"/>
  <c r="P536" i="4"/>
  <c r="C537" i="4"/>
  <c r="B537" i="4" s="1"/>
  <c r="F601" i="4"/>
  <c r="E601" i="4"/>
  <c r="R601" i="4" s="1"/>
  <c r="D601" i="4"/>
  <c r="Q601" i="4" s="1"/>
  <c r="V537" i="4"/>
  <c r="S520" i="4"/>
  <c r="A602" i="4"/>
  <c r="BM14" i="1"/>
  <c r="BM15" i="1" s="1" a="1"/>
  <c r="BM15" i="1" s="1"/>
  <c r="BM106" i="1" l="1" a="1"/>
  <c r="BM106" i="1" s="1"/>
  <c r="BM65" i="1" a="1"/>
  <c r="BM65" i="1" s="1"/>
  <c r="G550" i="4"/>
  <c r="H599" i="4"/>
  <c r="U599" i="4" s="1"/>
  <c r="I600" i="4"/>
  <c r="P537" i="4"/>
  <c r="C538" i="4"/>
  <c r="B538" i="4" s="1"/>
  <c r="F602" i="4"/>
  <c r="E602" i="4"/>
  <c r="R602" i="4" s="1"/>
  <c r="D602" i="4"/>
  <c r="Q602" i="4" s="1"/>
  <c r="V538" i="4"/>
  <c r="S521" i="4"/>
  <c r="A603" i="4"/>
  <c r="BM87" i="1" l="1" a="1"/>
  <c r="BM87" i="1" s="1"/>
  <c r="BM89" i="1" s="1" a="1"/>
  <c r="BM89" i="1" s="1"/>
  <c r="BM91" i="1" s="1" a="1"/>
  <c r="BM91" i="1" s="1"/>
  <c r="BM93" i="1" s="1" a="1"/>
  <c r="BM93" i="1" s="1"/>
  <c r="BM95" i="1" s="1" a="1"/>
  <c r="BM95" i="1" s="1"/>
  <c r="BM97" i="1" s="1" a="1"/>
  <c r="BM97" i="1" s="1"/>
  <c r="BM99" i="1" s="1" a="1"/>
  <c r="BM99" i="1" s="1"/>
  <c r="BM101" i="1" s="1" a="1"/>
  <c r="BM101" i="1" s="1"/>
  <c r="BM103" i="1" s="1" a="1"/>
  <c r="BM103" i="1" s="1"/>
  <c r="BM105" i="1" s="1" a="1"/>
  <c r="BM105" i="1" s="1"/>
  <c r="BM86" i="1" a="1"/>
  <c r="BM86" i="1" s="1"/>
  <c r="BM88" i="1" s="1" a="1"/>
  <c r="BM88" i="1" s="1"/>
  <c r="BM90" i="1" s="1" a="1"/>
  <c r="BM90" i="1" s="1"/>
  <c r="BM92" i="1" s="1" a="1"/>
  <c r="BM92" i="1" s="1"/>
  <c r="BM94" i="1" s="1" a="1"/>
  <c r="BM94" i="1" s="1"/>
  <c r="BM96" i="1" s="1" a="1"/>
  <c r="BM96" i="1" s="1"/>
  <c r="BM98" i="1" s="1" a="1"/>
  <c r="BM98" i="1" s="1"/>
  <c r="BM100" i="1" s="1" a="1"/>
  <c r="BM100" i="1" s="1"/>
  <c r="BM102" i="1" s="1" a="1"/>
  <c r="BM102" i="1" s="1"/>
  <c r="BM104" i="1" s="1" a="1"/>
  <c r="BM104" i="1" s="1"/>
  <c r="BM66" i="1" a="1"/>
  <c r="BM66" i="1" s="1"/>
  <c r="BM67" i="1" a="1"/>
  <c r="BM67" i="1" s="1"/>
  <c r="BM68" i="1" a="1"/>
  <c r="BM68" i="1" s="1"/>
  <c r="BM69" i="1" a="1"/>
  <c r="BM69" i="1" s="1"/>
  <c r="BM70" i="1" a="1"/>
  <c r="BM70" i="1" s="1"/>
  <c r="BM71" i="1" a="1"/>
  <c r="BM71" i="1" s="1"/>
  <c r="BM72" i="1" a="1"/>
  <c r="BM72" i="1" s="1"/>
  <c r="BM73" i="1" a="1"/>
  <c r="BM73" i="1" s="1"/>
  <c r="BM74" i="1" a="1"/>
  <c r="BM74" i="1" s="1"/>
  <c r="BM75" i="1" a="1"/>
  <c r="BM75" i="1" s="1"/>
  <c r="BM76" i="1" a="1"/>
  <c r="BM76" i="1" s="1"/>
  <c r="H600" i="4"/>
  <c r="U600" i="4" s="1"/>
  <c r="I601" i="4"/>
  <c r="G551" i="4"/>
  <c r="P538" i="4"/>
  <c r="C539" i="4"/>
  <c r="B539" i="4" s="1"/>
  <c r="F603" i="4"/>
  <c r="E603" i="4"/>
  <c r="R603" i="4" s="1"/>
  <c r="D603" i="4"/>
  <c r="Q603" i="4" s="1"/>
  <c r="V539" i="4"/>
  <c r="S522" i="4"/>
  <c r="A604" i="4"/>
  <c r="BM107" i="1" l="1" a="1"/>
  <c r="BM107" i="1" s="1"/>
  <c r="BM108" i="1" a="1"/>
  <c r="BM108" i="1" s="1"/>
  <c r="G552" i="4"/>
  <c r="H601" i="4"/>
  <c r="U601" i="4" s="1"/>
  <c r="I602" i="4"/>
  <c r="P539" i="4"/>
  <c r="C540" i="4"/>
  <c r="B540" i="4" s="1"/>
  <c r="F604" i="4"/>
  <c r="E604" i="4"/>
  <c r="R604" i="4" s="1"/>
  <c r="D604" i="4"/>
  <c r="Q604" i="4" s="1"/>
  <c r="V540" i="4"/>
  <c r="S523" i="4"/>
  <c r="A605" i="4"/>
  <c r="ACU14" i="1"/>
  <c r="ACU15" i="1" s="1" a="1"/>
  <c r="ACU15" i="1" s="1"/>
  <c r="ACV14" i="1"/>
  <c r="ACV15" i="1" s="1" a="1"/>
  <c r="ACV15" i="1" s="1"/>
  <c r="FT14" i="1"/>
  <c r="FT15" i="1" s="1" a="1"/>
  <c r="FT15" i="1" s="1"/>
  <c r="FV14" i="1"/>
  <c r="FV15" i="1" s="1" a="1"/>
  <c r="FV15" i="1" s="1"/>
  <c r="ACU114" i="1" l="1" a="1"/>
  <c r="ACU114" i="1" s="1"/>
  <c r="ACV114" i="1" a="1"/>
  <c r="ACV114" i="1" s="1"/>
  <c r="ACU113" i="1" a="1"/>
  <c r="ACU113" i="1" s="1"/>
  <c r="ACV113" i="1" a="1"/>
  <c r="ACV113" i="1" s="1"/>
  <c r="ACV85" i="1" a="1"/>
  <c r="ACV85" i="1" s="1"/>
  <c r="ACV86" i="1" s="1" a="1"/>
  <c r="ACV86" i="1" s="1"/>
  <c r="ACU85" i="1" a="1"/>
  <c r="ACU85" i="1" s="1"/>
  <c r="ACU87" i="1" s="1" a="1"/>
  <c r="ACU87" i="1" s="1"/>
  <c r="ACU50" i="1" a="1"/>
  <c r="ACU50" i="1" s="1"/>
  <c r="ACV50" i="1" a="1"/>
  <c r="ACV50" i="1" s="1"/>
  <c r="ACV65" i="1" a="1"/>
  <c r="ACV65" i="1" s="1"/>
  <c r="ACU65" i="1" a="1"/>
  <c r="ACU65" i="1" s="1"/>
  <c r="ACV17" i="1"/>
  <c r="ACU17" i="1"/>
  <c r="H602" i="4"/>
  <c r="U602" i="4" s="1"/>
  <c r="I603" i="4"/>
  <c r="G553" i="4"/>
  <c r="P540" i="4"/>
  <c r="C541" i="4"/>
  <c r="D605" i="4"/>
  <c r="Q605" i="4" s="1"/>
  <c r="F605" i="4"/>
  <c r="E605" i="4"/>
  <c r="R605" i="4" s="1"/>
  <c r="V541" i="4"/>
  <c r="S524" i="4"/>
  <c r="A606" i="4"/>
  <c r="FV17" i="1"/>
  <c r="FV18" i="1" s="1" a="1"/>
  <c r="FV18" i="1" s="1"/>
  <c r="FT17" i="1"/>
  <c r="FT18" i="1" s="1" a="1"/>
  <c r="FT18" i="1" s="1"/>
  <c r="ACU18" i="1" l="1" a="1"/>
  <c r="ACU18" i="1" s="1"/>
  <c r="ACU19" i="1" a="1"/>
  <c r="ACU19" i="1" s="1"/>
  <c r="ACV18" i="1" a="1"/>
  <c r="ACV18" i="1" s="1"/>
  <c r="ACV19" i="1" a="1"/>
  <c r="ACV19" i="1" s="1"/>
  <c r="ACU106" i="1" a="1"/>
  <c r="ACU106" i="1" s="1"/>
  <c r="ACU86" i="1" a="1"/>
  <c r="ACU86" i="1" s="1"/>
  <c r="ACU107" i="1" s="1" a="1"/>
  <c r="ACU107" i="1" s="1"/>
  <c r="ACV87" i="1" a="1"/>
  <c r="ACV87" i="1" s="1"/>
  <c r="ACV108" i="1" s="1" a="1"/>
  <c r="ACV108" i="1" s="1"/>
  <c r="ACV106" i="1" a="1"/>
  <c r="ACV106" i="1" s="1"/>
  <c r="ACV107" i="1" a="1"/>
  <c r="ACV107" i="1" s="1"/>
  <c r="ACV88" i="1" a="1"/>
  <c r="ACV88" i="1" s="1"/>
  <c r="ACV90" i="1" s="1" a="1"/>
  <c r="ACV90" i="1" s="1"/>
  <c r="ACV92" i="1" s="1" a="1"/>
  <c r="ACV92" i="1" s="1"/>
  <c r="ACV94" i="1" s="1" a="1"/>
  <c r="ACV94" i="1" s="1"/>
  <c r="ACV96" i="1" s="1" a="1"/>
  <c r="ACV96" i="1" s="1"/>
  <c r="ACV98" i="1" s="1" a="1"/>
  <c r="ACV98" i="1" s="1"/>
  <c r="ACV100" i="1" s="1" a="1"/>
  <c r="ACV100" i="1" s="1"/>
  <c r="ACV102" i="1" s="1" a="1"/>
  <c r="ACV102" i="1" s="1"/>
  <c r="ACV104" i="1" s="1" a="1"/>
  <c r="ACV104" i="1" s="1"/>
  <c r="ACU89" i="1" a="1"/>
  <c r="ACU89" i="1" s="1"/>
  <c r="ACU91" i="1" s="1" a="1"/>
  <c r="ACU91" i="1" s="1"/>
  <c r="ACU93" i="1" s="1" a="1"/>
  <c r="ACU93" i="1" s="1"/>
  <c r="ACU95" i="1" s="1" a="1"/>
  <c r="ACU95" i="1" s="1"/>
  <c r="ACU97" i="1" s="1" a="1"/>
  <c r="ACU97" i="1" s="1"/>
  <c r="ACU99" i="1" s="1" a="1"/>
  <c r="ACU99" i="1" s="1"/>
  <c r="ACU101" i="1" s="1" a="1"/>
  <c r="ACU101" i="1" s="1"/>
  <c r="ACU103" i="1" s="1" a="1"/>
  <c r="ACU103" i="1" s="1"/>
  <c r="ACU105" i="1" s="1" a="1"/>
  <c r="ACU105" i="1" s="1"/>
  <c r="ACU108" i="1" a="1"/>
  <c r="ACU108" i="1" s="1"/>
  <c r="ACV53" i="1" a="1"/>
  <c r="ACV53" i="1" s="1"/>
  <c r="ACV54" i="1" s="1" a="1"/>
  <c r="ACV54" i="1" s="1"/>
  <c r="ACV51" i="1" a="1"/>
  <c r="ACV51" i="1" s="1"/>
  <c r="ACV52" i="1" s="1" a="1"/>
  <c r="ACV52" i="1" s="1"/>
  <c r="ACV55" i="1" a="1"/>
  <c r="ACV55" i="1" s="1"/>
  <c r="ACV56" i="1" s="1" a="1"/>
  <c r="ACV56" i="1" s="1"/>
  <c r="ACU66" i="1" a="1"/>
  <c r="ACU66" i="1" s="1"/>
  <c r="ACU67" i="1" a="1"/>
  <c r="ACU67" i="1" s="1"/>
  <c r="ACU68" i="1" a="1"/>
  <c r="ACU68" i="1" s="1"/>
  <c r="ACU69" i="1" a="1"/>
  <c r="ACU69" i="1" s="1"/>
  <c r="ACU70" i="1" a="1"/>
  <c r="ACU70" i="1" s="1"/>
  <c r="ACU71" i="1" a="1"/>
  <c r="ACU71" i="1" s="1"/>
  <c r="ACU72" i="1" a="1"/>
  <c r="ACU72" i="1" s="1"/>
  <c r="ACU73" i="1" a="1"/>
  <c r="ACU73" i="1" s="1"/>
  <c r="ACU74" i="1" a="1"/>
  <c r="ACU74" i="1" s="1"/>
  <c r="ACU75" i="1" a="1"/>
  <c r="ACU75" i="1" s="1"/>
  <c r="ACU76" i="1" a="1"/>
  <c r="ACU76" i="1" s="1"/>
  <c r="ACU51" i="1" a="1"/>
  <c r="ACU51" i="1" s="1"/>
  <c r="ACU52" i="1" s="1" a="1"/>
  <c r="ACU52" i="1" s="1"/>
  <c r="ACU55" i="1" a="1"/>
  <c r="ACU55" i="1" s="1"/>
  <c r="ACU56" i="1" s="1" a="1"/>
  <c r="ACU56" i="1" s="1"/>
  <c r="ACU53" i="1" a="1"/>
  <c r="ACU53" i="1" s="1"/>
  <c r="ACU54" i="1" s="1" a="1"/>
  <c r="ACU54" i="1" s="1"/>
  <c r="ACV66" i="1" a="1"/>
  <c r="ACV66" i="1" s="1"/>
  <c r="ACV67" i="1" a="1"/>
  <c r="ACV67" i="1" s="1"/>
  <c r="ACV68" i="1" a="1"/>
  <c r="ACV68" i="1" s="1"/>
  <c r="ACV69" i="1" a="1"/>
  <c r="ACV69" i="1" s="1"/>
  <c r="ACV70" i="1" a="1"/>
  <c r="ACV70" i="1" s="1"/>
  <c r="ACV71" i="1" a="1"/>
  <c r="ACV71" i="1" s="1"/>
  <c r="ACV72" i="1" a="1"/>
  <c r="ACV72" i="1" s="1"/>
  <c r="ACV73" i="1" a="1"/>
  <c r="ACV73" i="1" s="1"/>
  <c r="ACV74" i="1" a="1"/>
  <c r="ACV74" i="1" s="1"/>
  <c r="ACV75" i="1" a="1"/>
  <c r="ACV75" i="1" s="1"/>
  <c r="ACV76" i="1" a="1"/>
  <c r="ACV76" i="1" s="1"/>
  <c r="G554" i="4"/>
  <c r="H603" i="4"/>
  <c r="U603" i="4" s="1"/>
  <c r="I604" i="4"/>
  <c r="P541" i="4"/>
  <c r="C542" i="4"/>
  <c r="B542" i="4" s="1"/>
  <c r="B541" i="4"/>
  <c r="F606" i="4"/>
  <c r="E606" i="4"/>
  <c r="R606" i="4" s="1"/>
  <c r="D606" i="4"/>
  <c r="Q606" i="4" s="1"/>
  <c r="V542" i="4"/>
  <c r="S525" i="4"/>
  <c r="A607" i="4"/>
  <c r="ACV42" i="1" l="1" a="1"/>
  <c r="ACV42" i="1" s="1"/>
  <c r="ACV36" i="1" a="1"/>
  <c r="ACV36" i="1" s="1"/>
  <c r="ACV37" i="1" a="1"/>
  <c r="ACV37" i="1" s="1"/>
  <c r="ACV43" i="1" a="1"/>
  <c r="ACV43" i="1" s="1"/>
  <c r="ACU42" i="1" a="1"/>
  <c r="ACU42" i="1" s="1"/>
  <c r="ACU36" i="1" a="1"/>
  <c r="ACU36" i="1" s="1"/>
  <c r="ACU43" i="1" a="1"/>
  <c r="ACU43" i="1" s="1"/>
  <c r="ACU37" i="1" a="1"/>
  <c r="ACU37" i="1" s="1"/>
  <c r="ACU20" i="1" a="1"/>
  <c r="ACU20" i="1" s="1"/>
  <c r="ACU21" i="1" a="1"/>
  <c r="ACU21" i="1" s="1"/>
  <c r="ACV20" i="1" a="1"/>
  <c r="ACV20" i="1" s="1"/>
  <c r="ACV21" i="1" a="1"/>
  <c r="ACV21" i="1" s="1"/>
  <c r="ACU88" i="1" a="1"/>
  <c r="ACU88" i="1" s="1"/>
  <c r="ACU90" i="1" s="1" a="1"/>
  <c r="ACU90" i="1" s="1"/>
  <c r="ACU92" i="1" s="1" a="1"/>
  <c r="ACU92" i="1" s="1"/>
  <c r="ACU94" i="1" s="1" a="1"/>
  <c r="ACU94" i="1" s="1"/>
  <c r="ACU96" i="1" s="1" a="1"/>
  <c r="ACU96" i="1" s="1"/>
  <c r="ACU98" i="1" s="1" a="1"/>
  <c r="ACU98" i="1" s="1"/>
  <c r="ACU100" i="1" s="1" a="1"/>
  <c r="ACU100" i="1" s="1"/>
  <c r="ACU102" i="1" s="1" a="1"/>
  <c r="ACU102" i="1" s="1"/>
  <c r="ACU104" i="1" s="1" a="1"/>
  <c r="ACU104" i="1" s="1"/>
  <c r="ACV89" i="1" a="1"/>
  <c r="ACV89" i="1" s="1"/>
  <c r="ACV91" i="1" s="1" a="1"/>
  <c r="ACV91" i="1" s="1"/>
  <c r="ACV93" i="1" s="1" a="1"/>
  <c r="ACV93" i="1" s="1"/>
  <c r="ACV95" i="1" s="1" a="1"/>
  <c r="ACV95" i="1" s="1"/>
  <c r="ACV97" i="1" s="1" a="1"/>
  <c r="ACV97" i="1" s="1"/>
  <c r="ACV99" i="1" s="1" a="1"/>
  <c r="ACV99" i="1" s="1"/>
  <c r="ACV101" i="1" s="1" a="1"/>
  <c r="ACV101" i="1" s="1"/>
  <c r="ACV103" i="1" s="1" a="1"/>
  <c r="ACV103" i="1" s="1"/>
  <c r="ACV105" i="1" s="1" a="1"/>
  <c r="ACV105" i="1" s="1"/>
  <c r="ACV22" i="1" a="1"/>
  <c r="ACV22" i="1" s="1"/>
  <c r="ACU23" i="1" a="1"/>
  <c r="ACU23" i="1" s="1"/>
  <c r="ACV48" i="1" a="1"/>
  <c r="ACV48" i="1" s="1"/>
  <c r="ACV49" i="1" s="1" a="1"/>
  <c r="ACV49" i="1" s="1"/>
  <c r="ACU48" i="1" a="1"/>
  <c r="ACU48" i="1" s="1"/>
  <c r="ACU49" i="1" s="1" a="1"/>
  <c r="ACU49" i="1" s="1"/>
  <c r="ACV23" i="1" a="1"/>
  <c r="ACV23" i="1" s="1"/>
  <c r="ACU22" i="1" a="1"/>
  <c r="ACU22" i="1" s="1"/>
  <c r="ACV39" i="1" a="1"/>
  <c r="ACV39" i="1" s="1"/>
  <c r="ACV30" i="1" a="1"/>
  <c r="ACV30" i="1" s="1"/>
  <c r="ACV45" i="1" a="1"/>
  <c r="ACV45" i="1" s="1"/>
  <c r="ACV26" i="1" a="1"/>
  <c r="ACV26" i="1" s="1"/>
  <c r="ACV46" i="1" a="1"/>
  <c r="ACV46" i="1" s="1"/>
  <c r="ACV31" i="1" a="1"/>
  <c r="ACV31" i="1" s="1"/>
  <c r="ACV33" i="1" a="1"/>
  <c r="ACV33" i="1" s="1"/>
  <c r="ACV47" i="1" a="1"/>
  <c r="ACV47" i="1" s="1"/>
  <c r="ACV40" i="1" a="1"/>
  <c r="ACV40" i="1" s="1"/>
  <c r="ACV29" i="1" a="1"/>
  <c r="ACV29" i="1" s="1"/>
  <c r="ACV24" i="1" a="1"/>
  <c r="ACV24" i="1" s="1"/>
  <c r="ACV34" i="1" a="1"/>
  <c r="ACV34" i="1" s="1"/>
  <c r="ACV25" i="1" a="1"/>
  <c r="ACV25" i="1" s="1"/>
  <c r="ACV28" i="1" a="1"/>
  <c r="ACV28" i="1" s="1"/>
  <c r="ACV44" i="1" a="1"/>
  <c r="ACV44" i="1" s="1"/>
  <c r="ACV35" i="1" a="1"/>
  <c r="ACV35" i="1" s="1"/>
  <c r="ACV41" i="1" a="1"/>
  <c r="ACV41" i="1" s="1"/>
  <c r="ACV38" i="1" a="1"/>
  <c r="ACV38" i="1" s="1"/>
  <c r="ACV27" i="1" a="1"/>
  <c r="ACV27" i="1" s="1"/>
  <c r="ACV32" i="1" a="1"/>
  <c r="ACV32" i="1" s="1"/>
  <c r="ACU28" i="1" a="1"/>
  <c r="ACU28" i="1" s="1"/>
  <c r="ACU39" i="1" a="1"/>
  <c r="ACU39" i="1" s="1"/>
  <c r="ACU32" i="1" a="1"/>
  <c r="ACU32" i="1" s="1"/>
  <c r="ACU41" i="1" a="1"/>
  <c r="ACU41" i="1" s="1"/>
  <c r="ACU38" i="1" a="1"/>
  <c r="ACU38" i="1" s="1"/>
  <c r="ACU27" i="1" a="1"/>
  <c r="ACU27" i="1" s="1"/>
  <c r="ACU45" i="1" a="1"/>
  <c r="ACU45" i="1" s="1"/>
  <c r="ACU35" i="1" a="1"/>
  <c r="ACU35" i="1" s="1"/>
  <c r="ACU44" i="1" a="1"/>
  <c r="ACU44" i="1" s="1"/>
  <c r="ACU26" i="1" a="1"/>
  <c r="ACU26" i="1" s="1"/>
  <c r="ACU34" i="1" a="1"/>
  <c r="ACU34" i="1" s="1"/>
  <c r="ACU46" i="1" a="1"/>
  <c r="ACU46" i="1" s="1"/>
  <c r="ACU29" i="1" a="1"/>
  <c r="ACU29" i="1" s="1"/>
  <c r="ACU31" i="1" a="1"/>
  <c r="ACU31" i="1" s="1"/>
  <c r="ACU47" i="1" a="1"/>
  <c r="ACU47" i="1" s="1"/>
  <c r="ACU30" i="1" a="1"/>
  <c r="ACU30" i="1" s="1"/>
  <c r="ACU40" i="1" a="1"/>
  <c r="ACU40" i="1" s="1"/>
  <c r="ACU24" i="1" a="1"/>
  <c r="ACU24" i="1" s="1"/>
  <c r="ACU25" i="1" a="1"/>
  <c r="ACU25" i="1" s="1"/>
  <c r="ACU33" i="1" a="1"/>
  <c r="ACU33" i="1" s="1"/>
  <c r="H604" i="4"/>
  <c r="U604" i="4" s="1"/>
  <c r="I605" i="4"/>
  <c r="G555" i="4"/>
  <c r="P542" i="4"/>
  <c r="C543" i="4"/>
  <c r="B543" i="4" s="1"/>
  <c r="F607" i="4"/>
  <c r="E607" i="4"/>
  <c r="R607" i="4" s="1"/>
  <c r="D607" i="4"/>
  <c r="Q607" i="4" s="1"/>
  <c r="V543" i="4"/>
  <c r="S526" i="4"/>
  <c r="A608" i="4"/>
  <c r="G556" i="4" l="1"/>
  <c r="H605" i="4"/>
  <c r="U605" i="4" s="1"/>
  <c r="I606" i="4"/>
  <c r="P543" i="4"/>
  <c r="C544" i="4"/>
  <c r="B544" i="4" s="1"/>
  <c r="F608" i="4"/>
  <c r="E608" i="4"/>
  <c r="R608" i="4" s="1"/>
  <c r="D608" i="4"/>
  <c r="Q608" i="4" s="1"/>
  <c r="V544" i="4"/>
  <c r="S527" i="4"/>
  <c r="A609" i="4"/>
  <c r="BL14" i="1"/>
  <c r="BL15" i="1" s="1" a="1"/>
  <c r="BL15" i="1" s="1"/>
  <c r="BL87" i="1" l="1" a="1"/>
  <c r="BL87" i="1" s="1"/>
  <c r="BL65" i="1" a="1"/>
  <c r="BL65" i="1" s="1"/>
  <c r="H606" i="4"/>
  <c r="U606" i="4" s="1"/>
  <c r="I607" i="4"/>
  <c r="G557" i="4"/>
  <c r="P544" i="4"/>
  <c r="C545" i="4"/>
  <c r="B545" i="4" s="1"/>
  <c r="F609" i="4"/>
  <c r="E609" i="4"/>
  <c r="R609" i="4" s="1"/>
  <c r="D609" i="4"/>
  <c r="Q609" i="4" s="1"/>
  <c r="V545" i="4"/>
  <c r="S528" i="4"/>
  <c r="A610" i="4"/>
  <c r="AAT14" i="1"/>
  <c r="CS14" i="1"/>
  <c r="CS15" i="1" s="1" a="1"/>
  <c r="CS15" i="1" s="1"/>
  <c r="CS114" i="1" l="1" a="1"/>
  <c r="CS114" i="1" s="1"/>
  <c r="CS113" i="1" a="1"/>
  <c r="CS113" i="1" s="1"/>
  <c r="BL86" i="1" a="1"/>
  <c r="BL86" i="1" s="1"/>
  <c r="BL107" i="1" s="1" a="1"/>
  <c r="BL107" i="1" s="1"/>
  <c r="BL106" i="1" a="1"/>
  <c r="BL106" i="1" s="1"/>
  <c r="CS85" i="1" a="1"/>
  <c r="CS85" i="1" s="1"/>
  <c r="CS86" i="1" s="1" a="1"/>
  <c r="CS86" i="1" s="1"/>
  <c r="BL108" i="1" a="1"/>
  <c r="BL108" i="1" s="1"/>
  <c r="BL89" i="1" a="1"/>
  <c r="BL89" i="1" s="1"/>
  <c r="BL91" i="1" s="1" a="1"/>
  <c r="BL91" i="1" s="1"/>
  <c r="BL93" i="1" s="1" a="1"/>
  <c r="BL93" i="1" s="1"/>
  <c r="BL95" i="1" s="1" a="1"/>
  <c r="BL95" i="1" s="1"/>
  <c r="BL97" i="1" s="1" a="1"/>
  <c r="BL97" i="1" s="1"/>
  <c r="BL99" i="1" s="1" a="1"/>
  <c r="BL99" i="1" s="1"/>
  <c r="BL101" i="1" s="1" a="1"/>
  <c r="BL101" i="1" s="1"/>
  <c r="BL103" i="1" s="1" a="1"/>
  <c r="BL103" i="1" s="1"/>
  <c r="BL105" i="1" s="1" a="1"/>
  <c r="BL105" i="1" s="1"/>
  <c r="CS50" i="1" a="1"/>
  <c r="CS50" i="1" s="1"/>
  <c r="CS65" i="1" a="1"/>
  <c r="CS65" i="1" s="1"/>
  <c r="BL66" i="1" a="1"/>
  <c r="BL66" i="1" s="1"/>
  <c r="BL67" i="1" a="1"/>
  <c r="BL67" i="1" s="1"/>
  <c r="BL68" i="1" a="1"/>
  <c r="BL68" i="1" s="1"/>
  <c r="BL69" i="1" a="1"/>
  <c r="BL69" i="1" s="1"/>
  <c r="BL70" i="1" a="1"/>
  <c r="BL70" i="1" s="1"/>
  <c r="BL71" i="1" a="1"/>
  <c r="BL71" i="1" s="1"/>
  <c r="BL72" i="1" a="1"/>
  <c r="BL72" i="1" s="1"/>
  <c r="BL73" i="1" a="1"/>
  <c r="BL73" i="1" s="1"/>
  <c r="BL74" i="1" a="1"/>
  <c r="BL74" i="1" s="1"/>
  <c r="BL75" i="1" a="1"/>
  <c r="BL75" i="1" s="1"/>
  <c r="BL76" i="1" a="1"/>
  <c r="BL76" i="1" s="1"/>
  <c r="G558" i="4"/>
  <c r="H607" i="4"/>
  <c r="U607" i="4" s="1"/>
  <c r="I608" i="4"/>
  <c r="P545" i="4"/>
  <c r="C546" i="4"/>
  <c r="B546" i="4" s="1"/>
  <c r="E610" i="4"/>
  <c r="R610" i="4" s="1"/>
  <c r="D610" i="4"/>
  <c r="Q610" i="4" s="1"/>
  <c r="F610" i="4"/>
  <c r="V546" i="4"/>
  <c r="S529" i="4"/>
  <c r="A611" i="4"/>
  <c r="AAT17" i="1"/>
  <c r="AAU14" i="1"/>
  <c r="AAS14" i="1"/>
  <c r="BF117" i="1"/>
  <c r="DC14" i="1"/>
  <c r="DC15" i="1" s="1" a="1"/>
  <c r="DC15" i="1" s="1"/>
  <c r="DC114" i="1" l="1" a="1"/>
  <c r="DC114" i="1" s="1"/>
  <c r="DC113" i="1" a="1"/>
  <c r="DC113" i="1" s="1"/>
  <c r="AAT18" i="1" a="1"/>
  <c r="AAT18" i="1" s="1"/>
  <c r="AAT19" i="1" a="1"/>
  <c r="AAT19" i="1" s="1"/>
  <c r="BL88" i="1" a="1"/>
  <c r="BL88" i="1" s="1"/>
  <c r="BL90" i="1" s="1" a="1"/>
  <c r="BL90" i="1" s="1"/>
  <c r="BL92" i="1" s="1" a="1"/>
  <c r="BL92" i="1" s="1"/>
  <c r="BL94" i="1" s="1" a="1"/>
  <c r="BL94" i="1" s="1"/>
  <c r="BL96" i="1" s="1" a="1"/>
  <c r="BL96" i="1" s="1"/>
  <c r="BL98" i="1" s="1" a="1"/>
  <c r="BL98" i="1" s="1"/>
  <c r="BL100" i="1" s="1" a="1"/>
  <c r="BL100" i="1" s="1"/>
  <c r="BL102" i="1" s="1" a="1"/>
  <c r="BL102" i="1" s="1"/>
  <c r="BL104" i="1" s="1" a="1"/>
  <c r="BL104" i="1" s="1"/>
  <c r="CS87" i="1" a="1"/>
  <c r="CS87" i="1" s="1"/>
  <c r="CS89" i="1" s="1" a="1"/>
  <c r="CS89" i="1" s="1"/>
  <c r="CS91" i="1" s="1" a="1"/>
  <c r="CS91" i="1" s="1"/>
  <c r="CS93" i="1" s="1" a="1"/>
  <c r="CS93" i="1" s="1"/>
  <c r="CS95" i="1" s="1" a="1"/>
  <c r="CS95" i="1" s="1"/>
  <c r="CS97" i="1" s="1" a="1"/>
  <c r="CS97" i="1" s="1"/>
  <c r="CS99" i="1" s="1" a="1"/>
  <c r="CS99" i="1" s="1"/>
  <c r="CS101" i="1" s="1" a="1"/>
  <c r="CS101" i="1" s="1"/>
  <c r="CS103" i="1" s="1" a="1"/>
  <c r="CS103" i="1" s="1"/>
  <c r="CS105" i="1" s="1" a="1"/>
  <c r="CS105" i="1" s="1"/>
  <c r="CS106" i="1" a="1"/>
  <c r="CS106" i="1" s="1"/>
  <c r="DC85" i="1" a="1"/>
  <c r="DC85" i="1" s="1"/>
  <c r="DC106" i="1" s="1" a="1"/>
  <c r="DC106" i="1" s="1"/>
  <c r="CS107" i="1" a="1"/>
  <c r="CS107" i="1" s="1"/>
  <c r="CS88" i="1" a="1"/>
  <c r="CS88" i="1" s="1"/>
  <c r="CS90" i="1" s="1" a="1"/>
  <c r="CS90" i="1" s="1"/>
  <c r="CS92" i="1" s="1" a="1"/>
  <c r="CS92" i="1" s="1"/>
  <c r="CS94" i="1" s="1" a="1"/>
  <c r="CS94" i="1" s="1"/>
  <c r="CS96" i="1" s="1" a="1"/>
  <c r="CS96" i="1" s="1"/>
  <c r="CS98" i="1" s="1" a="1"/>
  <c r="CS98" i="1" s="1"/>
  <c r="CS100" i="1" s="1" a="1"/>
  <c r="CS100" i="1" s="1"/>
  <c r="CS102" i="1" s="1" a="1"/>
  <c r="CS102" i="1" s="1"/>
  <c r="CS104" i="1" s="1" a="1"/>
  <c r="CS104" i="1" s="1"/>
  <c r="DC50" i="1" a="1"/>
  <c r="DC50" i="1" s="1"/>
  <c r="CS66" i="1" a="1"/>
  <c r="CS66" i="1" s="1"/>
  <c r="CS67" i="1" a="1"/>
  <c r="CS67" i="1" s="1"/>
  <c r="CS68" i="1" a="1"/>
  <c r="CS68" i="1" s="1"/>
  <c r="CS69" i="1" a="1"/>
  <c r="CS69" i="1" s="1"/>
  <c r="CS70" i="1" a="1"/>
  <c r="CS70" i="1" s="1"/>
  <c r="CS71" i="1" a="1"/>
  <c r="CS71" i="1" s="1"/>
  <c r="CS72" i="1" a="1"/>
  <c r="CS72" i="1" s="1"/>
  <c r="CS73" i="1" a="1"/>
  <c r="CS73" i="1" s="1"/>
  <c r="CS74" i="1" a="1"/>
  <c r="CS74" i="1" s="1"/>
  <c r="CS75" i="1" a="1"/>
  <c r="CS75" i="1" s="1"/>
  <c r="CS76" i="1" a="1"/>
  <c r="CS76" i="1" s="1"/>
  <c r="CS55" i="1" a="1"/>
  <c r="CS55" i="1" s="1"/>
  <c r="CS56" i="1" s="1" a="1"/>
  <c r="CS56" i="1" s="1"/>
  <c r="CS53" i="1" a="1"/>
  <c r="CS53" i="1" s="1"/>
  <c r="CS54" i="1" s="1" a="1"/>
  <c r="CS54" i="1" s="1"/>
  <c r="CS51" i="1" a="1"/>
  <c r="CS51" i="1" s="1"/>
  <c r="CS52" i="1" s="1" a="1"/>
  <c r="CS52" i="1" s="1"/>
  <c r="DC65" i="1" a="1"/>
  <c r="DC65" i="1" s="1"/>
  <c r="H608" i="4"/>
  <c r="U608" i="4" s="1"/>
  <c r="I609" i="4"/>
  <c r="G559" i="4"/>
  <c r="P546" i="4"/>
  <c r="C547" i="4"/>
  <c r="B547" i="4" s="1"/>
  <c r="F611" i="4"/>
  <c r="E611" i="4"/>
  <c r="R611" i="4" s="1"/>
  <c r="D611" i="4"/>
  <c r="Q611" i="4" s="1"/>
  <c r="V547" i="4"/>
  <c r="S530" i="4"/>
  <c r="A612" i="4"/>
  <c r="AAS17" i="1"/>
  <c r="AAU17" i="1"/>
  <c r="DT18" i="1" a="1"/>
  <c r="DT18" i="1" s="1"/>
  <c r="AAT42" i="1" l="1" a="1"/>
  <c r="AAT42" i="1" s="1"/>
  <c r="AAT36" i="1" a="1"/>
  <c r="AAT36" i="1" s="1"/>
  <c r="AAT43" i="1" a="1"/>
  <c r="AAT43" i="1" s="1"/>
  <c r="AAT37" i="1" a="1"/>
  <c r="AAT37" i="1" s="1"/>
  <c r="AAU18" i="1" a="1"/>
  <c r="AAU18" i="1" s="1"/>
  <c r="AAU19" i="1" a="1"/>
  <c r="AAU19" i="1" s="1"/>
  <c r="AAS18" i="1" a="1"/>
  <c r="AAS18" i="1" s="1"/>
  <c r="AAS19" i="1" a="1"/>
  <c r="AAS19" i="1" s="1"/>
  <c r="AAT20" i="1" a="1"/>
  <c r="AAT20" i="1" s="1"/>
  <c r="AAT21" i="1" a="1"/>
  <c r="AAT21" i="1" s="1"/>
  <c r="CS108" i="1" a="1"/>
  <c r="CS108" i="1" s="1"/>
  <c r="DC87" i="1" a="1"/>
  <c r="DC87" i="1" s="1"/>
  <c r="DC89" i="1" s="1" a="1"/>
  <c r="DC89" i="1" s="1"/>
  <c r="DC91" i="1" s="1" a="1"/>
  <c r="DC91" i="1" s="1"/>
  <c r="DC93" i="1" s="1" a="1"/>
  <c r="DC93" i="1" s="1"/>
  <c r="DC95" i="1" s="1" a="1"/>
  <c r="DC95" i="1" s="1"/>
  <c r="DC97" i="1" s="1" a="1"/>
  <c r="DC97" i="1" s="1"/>
  <c r="DC99" i="1" s="1" a="1"/>
  <c r="DC99" i="1" s="1"/>
  <c r="DC101" i="1" s="1" a="1"/>
  <c r="DC101" i="1" s="1"/>
  <c r="DC103" i="1" s="1" a="1"/>
  <c r="DC103" i="1" s="1"/>
  <c r="DC105" i="1" s="1" a="1"/>
  <c r="DC105" i="1" s="1"/>
  <c r="DC86" i="1" a="1"/>
  <c r="DC86" i="1" s="1"/>
  <c r="DC107" i="1" s="1" a="1"/>
  <c r="DC107" i="1" s="1"/>
  <c r="AAT23" i="1" a="1"/>
  <c r="AAT23" i="1" s="1"/>
  <c r="AAT48" i="1" a="1"/>
  <c r="AAT48" i="1" s="1"/>
  <c r="AAT49" i="1" s="1" a="1"/>
  <c r="AAT49" i="1" s="1"/>
  <c r="AAT22" i="1" a="1"/>
  <c r="AAT22" i="1" s="1"/>
  <c r="AAT29" i="1" a="1"/>
  <c r="AAT29" i="1" s="1"/>
  <c r="AAT35" i="1" a="1"/>
  <c r="AAT35" i="1" s="1"/>
  <c r="AAT44" i="1" a="1"/>
  <c r="AAT44" i="1" s="1"/>
  <c r="AAT41" i="1" a="1"/>
  <c r="AAT41" i="1" s="1"/>
  <c r="AAT45" i="1" a="1"/>
  <c r="AAT45" i="1" s="1"/>
  <c r="AAT25" i="1" a="1"/>
  <c r="AAT25" i="1" s="1"/>
  <c r="AAT31" i="1" a="1"/>
  <c r="AAT31" i="1" s="1"/>
  <c r="AAT27" i="1" a="1"/>
  <c r="AAT27" i="1" s="1"/>
  <c r="AAT40" i="1" a="1"/>
  <c r="AAT40" i="1" s="1"/>
  <c r="AAT24" i="1" a="1"/>
  <c r="AAT24" i="1" s="1"/>
  <c r="AAT38" i="1" a="1"/>
  <c r="AAT38" i="1" s="1"/>
  <c r="AAT46" i="1" a="1"/>
  <c r="AAT46" i="1" s="1"/>
  <c r="AAT30" i="1" a="1"/>
  <c r="AAT30" i="1" s="1"/>
  <c r="AAT28" i="1" a="1"/>
  <c r="AAT28" i="1" s="1"/>
  <c r="AAT32" i="1" a="1"/>
  <c r="AAT32" i="1" s="1"/>
  <c r="AAT33" i="1" a="1"/>
  <c r="AAT33" i="1" s="1"/>
  <c r="AAT47" i="1" a="1"/>
  <c r="AAT47" i="1" s="1"/>
  <c r="AAT39" i="1" a="1"/>
  <c r="AAT39" i="1" s="1"/>
  <c r="AAT34" i="1" a="1"/>
  <c r="AAT34" i="1" s="1"/>
  <c r="AAT26" i="1" a="1"/>
  <c r="AAT26" i="1" s="1"/>
  <c r="DC66" i="1" a="1"/>
  <c r="DC66" i="1" s="1"/>
  <c r="DC67" i="1" a="1"/>
  <c r="DC67" i="1" s="1"/>
  <c r="DC68" i="1" a="1"/>
  <c r="DC68" i="1" s="1"/>
  <c r="DC69" i="1" a="1"/>
  <c r="DC69" i="1" s="1"/>
  <c r="DC70" i="1" a="1"/>
  <c r="DC70" i="1" s="1"/>
  <c r="DC71" i="1" a="1"/>
  <c r="DC71" i="1" s="1"/>
  <c r="DC72" i="1" a="1"/>
  <c r="DC72" i="1" s="1"/>
  <c r="DC73" i="1" a="1"/>
  <c r="DC73" i="1" s="1"/>
  <c r="DC74" i="1" a="1"/>
  <c r="DC74" i="1" s="1"/>
  <c r="DC75" i="1" a="1"/>
  <c r="DC75" i="1" s="1"/>
  <c r="DC76" i="1" a="1"/>
  <c r="DC76" i="1" s="1"/>
  <c r="DC53" i="1" a="1"/>
  <c r="DC53" i="1" s="1"/>
  <c r="DC54" i="1" s="1" a="1"/>
  <c r="DC54" i="1" s="1"/>
  <c r="DC51" i="1" a="1"/>
  <c r="DC51" i="1" s="1"/>
  <c r="DC52" i="1" s="1" a="1"/>
  <c r="DC52" i="1" s="1"/>
  <c r="DC55" i="1" a="1"/>
  <c r="DC55" i="1" s="1"/>
  <c r="DC56" i="1" s="1" a="1"/>
  <c r="DC56" i="1" s="1"/>
  <c r="G560" i="4"/>
  <c r="H609" i="4"/>
  <c r="U609" i="4" s="1"/>
  <c r="I610" i="4"/>
  <c r="P547" i="4"/>
  <c r="C548" i="4"/>
  <c r="B548" i="4" s="1"/>
  <c r="F612" i="4"/>
  <c r="E612" i="4"/>
  <c r="R612" i="4" s="1"/>
  <c r="D612" i="4"/>
  <c r="Q612" i="4" s="1"/>
  <c r="V548" i="4"/>
  <c r="S531" i="4"/>
  <c r="A613" i="4"/>
  <c r="AAS42" i="1" l="1" a="1"/>
  <c r="AAS42" i="1" s="1"/>
  <c r="AAS36" i="1" a="1"/>
  <c r="AAS36" i="1" s="1"/>
  <c r="AAS43" i="1" a="1"/>
  <c r="AAS43" i="1" s="1"/>
  <c r="AAS37" i="1" a="1"/>
  <c r="AAS37" i="1" s="1"/>
  <c r="AAU42" i="1" a="1"/>
  <c r="AAU42" i="1" s="1"/>
  <c r="AAU36" i="1" a="1"/>
  <c r="AAU36" i="1" s="1"/>
  <c r="AAU37" i="1" a="1"/>
  <c r="AAU37" i="1" s="1"/>
  <c r="AAU43" i="1" a="1"/>
  <c r="AAU43" i="1" s="1"/>
  <c r="AAS20" i="1" a="1"/>
  <c r="AAS20" i="1" s="1"/>
  <c r="AAS21" i="1" a="1"/>
  <c r="AAS21" i="1" s="1"/>
  <c r="AAU20" i="1" a="1"/>
  <c r="AAU20" i="1" s="1"/>
  <c r="AAU21" i="1" a="1"/>
  <c r="AAU21" i="1" s="1"/>
  <c r="DC108" i="1" a="1"/>
  <c r="DC108" i="1" s="1"/>
  <c r="DC88" i="1" a="1"/>
  <c r="DC88" i="1" s="1"/>
  <c r="DC90" i="1" s="1" a="1"/>
  <c r="DC90" i="1" s="1"/>
  <c r="DC92" i="1" s="1" a="1"/>
  <c r="DC92" i="1" s="1"/>
  <c r="DC94" i="1" s="1" a="1"/>
  <c r="DC94" i="1" s="1"/>
  <c r="DC96" i="1" s="1" a="1"/>
  <c r="DC96" i="1" s="1"/>
  <c r="DC98" i="1" s="1" a="1"/>
  <c r="DC98" i="1" s="1"/>
  <c r="DC100" i="1" s="1" a="1"/>
  <c r="DC100" i="1" s="1"/>
  <c r="DC102" i="1" s="1" a="1"/>
  <c r="DC102" i="1" s="1"/>
  <c r="DC104" i="1" s="1" a="1"/>
  <c r="DC104" i="1" s="1"/>
  <c r="AAU48" i="1" a="1"/>
  <c r="AAU48" i="1" s="1"/>
  <c r="AAU49" i="1" s="1" a="1"/>
  <c r="AAU49" i="1" s="1"/>
  <c r="AAS48" i="1" a="1"/>
  <c r="AAS48" i="1" s="1"/>
  <c r="AAS49" i="1" s="1" a="1"/>
  <c r="AAS49" i="1" s="1"/>
  <c r="AAU22" i="1" a="1"/>
  <c r="AAU22" i="1" s="1"/>
  <c r="AAU23" i="1" a="1"/>
  <c r="AAU23" i="1" s="1"/>
  <c r="AAS22" i="1" a="1"/>
  <c r="AAS22" i="1" s="1"/>
  <c r="AAS23" i="1" a="1"/>
  <c r="AAS23" i="1" s="1"/>
  <c r="AAU47" i="1" a="1"/>
  <c r="AAU47" i="1" s="1"/>
  <c r="AAU45" i="1" a="1"/>
  <c r="AAU45" i="1" s="1"/>
  <c r="AAU33" i="1" a="1"/>
  <c r="AAU33" i="1" s="1"/>
  <c r="AAU27" i="1" a="1"/>
  <c r="AAU27" i="1" s="1"/>
  <c r="AAU34" i="1" a="1"/>
  <c r="AAU34" i="1" s="1"/>
  <c r="AAU39" i="1" a="1"/>
  <c r="AAU39" i="1" s="1"/>
  <c r="AAU40" i="1" a="1"/>
  <c r="AAU40" i="1" s="1"/>
  <c r="AAU26" i="1" a="1"/>
  <c r="AAU26" i="1" s="1"/>
  <c r="AAU44" i="1" a="1"/>
  <c r="AAU44" i="1" s="1"/>
  <c r="AAU35" i="1" a="1"/>
  <c r="AAU35" i="1" s="1"/>
  <c r="AAU24" i="1" a="1"/>
  <c r="AAU24" i="1" s="1"/>
  <c r="AAU31" i="1" a="1"/>
  <c r="AAU31" i="1" s="1"/>
  <c r="AAU29" i="1" a="1"/>
  <c r="AAU29" i="1" s="1"/>
  <c r="AAU46" i="1" a="1"/>
  <c r="AAU46" i="1" s="1"/>
  <c r="AAU30" i="1" a="1"/>
  <c r="AAU30" i="1" s="1"/>
  <c r="AAU25" i="1" a="1"/>
  <c r="AAU25" i="1" s="1"/>
  <c r="AAU38" i="1" a="1"/>
  <c r="AAU38" i="1" s="1"/>
  <c r="AAU28" i="1" a="1"/>
  <c r="AAU28" i="1" s="1"/>
  <c r="AAU41" i="1" a="1"/>
  <c r="AAU41" i="1" s="1"/>
  <c r="AAU32" i="1" a="1"/>
  <c r="AAU32" i="1" s="1"/>
  <c r="AAS28" i="1" a="1"/>
  <c r="AAS28" i="1" s="1"/>
  <c r="AAS26" i="1" a="1"/>
  <c r="AAS26" i="1" s="1"/>
  <c r="AAS35" i="1" a="1"/>
  <c r="AAS35" i="1" s="1"/>
  <c r="AAS32" i="1" a="1"/>
  <c r="AAS32" i="1" s="1"/>
  <c r="AAS44" i="1" a="1"/>
  <c r="AAS44" i="1" s="1"/>
  <c r="AAS45" i="1" a="1"/>
  <c r="AAS45" i="1" s="1"/>
  <c r="AAS41" i="1" a="1"/>
  <c r="AAS41" i="1" s="1"/>
  <c r="AAS27" i="1" a="1"/>
  <c r="AAS27" i="1" s="1"/>
  <c r="AAS34" i="1" a="1"/>
  <c r="AAS34" i="1" s="1"/>
  <c r="AAS33" i="1" a="1"/>
  <c r="AAS33" i="1" s="1"/>
  <c r="AAS31" i="1" a="1"/>
  <c r="AAS31" i="1" s="1"/>
  <c r="AAS30" i="1" a="1"/>
  <c r="AAS30" i="1" s="1"/>
  <c r="AAS46" i="1" a="1"/>
  <c r="AAS46" i="1" s="1"/>
  <c r="AAS25" i="1" a="1"/>
  <c r="AAS25" i="1" s="1"/>
  <c r="AAS29" i="1" a="1"/>
  <c r="AAS29" i="1" s="1"/>
  <c r="AAS38" i="1" a="1"/>
  <c r="AAS38" i="1" s="1"/>
  <c r="AAS47" i="1" a="1"/>
  <c r="AAS47" i="1" s="1"/>
  <c r="AAS39" i="1" a="1"/>
  <c r="AAS39" i="1" s="1"/>
  <c r="AAS24" i="1" a="1"/>
  <c r="AAS24" i="1" s="1"/>
  <c r="AAS40" i="1" a="1"/>
  <c r="AAS40" i="1" s="1"/>
  <c r="H610" i="4"/>
  <c r="U610" i="4" s="1"/>
  <c r="I611" i="4"/>
  <c r="G561" i="4"/>
  <c r="P548" i="4"/>
  <c r="C549" i="4"/>
  <c r="B549" i="4" s="1"/>
  <c r="F613" i="4"/>
  <c r="E613" i="4"/>
  <c r="R613" i="4" s="1"/>
  <c r="D613" i="4"/>
  <c r="Q613" i="4" s="1"/>
  <c r="V549" i="4"/>
  <c r="S532" i="4"/>
  <c r="A614" i="4"/>
  <c r="ACZ14" i="1"/>
  <c r="ACZ15" i="1" s="1" a="1"/>
  <c r="ACZ15" i="1" s="1"/>
  <c r="ACY14" i="1"/>
  <c r="ACY15" i="1" s="1" a="1"/>
  <c r="ACY15" i="1" s="1"/>
  <c r="ACX14" i="1"/>
  <c r="ACX17" i="1" s="1"/>
  <c r="ACY114" i="1" l="1" a="1"/>
  <c r="ACY114" i="1" s="1"/>
  <c r="ACZ114" i="1" a="1"/>
  <c r="ACZ114" i="1" s="1"/>
  <c r="ACY113" i="1" a="1"/>
  <c r="ACY113" i="1" s="1"/>
  <c r="ACZ113" i="1" a="1"/>
  <c r="ACZ113" i="1" s="1"/>
  <c r="ACX18" i="1" a="1"/>
  <c r="ACX18" i="1" s="1"/>
  <c r="ACX19" i="1" a="1"/>
  <c r="ACX19" i="1" s="1"/>
  <c r="ACZ85" i="1" a="1"/>
  <c r="ACZ85" i="1" s="1"/>
  <c r="ACZ106" i="1" s="1" a="1"/>
  <c r="ACZ106" i="1" s="1"/>
  <c r="ACY85" i="1" a="1"/>
  <c r="ACY85" i="1" s="1"/>
  <c r="ACY106" i="1" s="1" a="1"/>
  <c r="ACY106" i="1" s="1"/>
  <c r="ACY50" i="1" a="1"/>
  <c r="ACY50" i="1" s="1"/>
  <c r="ACZ50" i="1" a="1"/>
  <c r="ACZ50" i="1" s="1"/>
  <c r="ACZ65" i="1" a="1"/>
  <c r="ACZ65" i="1" s="1"/>
  <c r="ACY65" i="1" a="1"/>
  <c r="ACY65" i="1" s="1"/>
  <c r="G562" i="4"/>
  <c r="H611" i="4"/>
  <c r="U611" i="4" s="1"/>
  <c r="I612" i="4"/>
  <c r="P549" i="4"/>
  <c r="C550" i="4"/>
  <c r="B550" i="4" s="1"/>
  <c r="F614" i="4"/>
  <c r="E614" i="4"/>
  <c r="R614" i="4" s="1"/>
  <c r="D614" i="4"/>
  <c r="Q614" i="4" s="1"/>
  <c r="V550" i="4"/>
  <c r="S533" i="4"/>
  <c r="A615" i="4"/>
  <c r="ACZ17" i="1"/>
  <c r="ACY17" i="1"/>
  <c r="ACX42" i="1" l="1" a="1"/>
  <c r="ACX42" i="1" s="1"/>
  <c r="ACX36" i="1" a="1"/>
  <c r="ACX36" i="1" s="1"/>
  <c r="ACX37" i="1" a="1"/>
  <c r="ACX37" i="1" s="1"/>
  <c r="ACX43" i="1" a="1"/>
  <c r="ACX43" i="1" s="1"/>
  <c r="ACY18" i="1" a="1"/>
  <c r="ACY18" i="1" s="1"/>
  <c r="ACY19" i="1" a="1"/>
  <c r="ACY19" i="1" s="1"/>
  <c r="ACZ18" i="1" a="1"/>
  <c r="ACZ18" i="1" s="1"/>
  <c r="ACZ19" i="1" a="1"/>
  <c r="ACZ19" i="1" s="1"/>
  <c r="ACX20" i="1" a="1"/>
  <c r="ACX20" i="1" s="1"/>
  <c r="ACX21" i="1" a="1"/>
  <c r="ACX21" i="1" s="1"/>
  <c r="ACZ87" i="1" a="1"/>
  <c r="ACZ87" i="1" s="1"/>
  <c r="ACZ89" i="1" s="1" a="1"/>
  <c r="ACZ89" i="1" s="1"/>
  <c r="ACZ91" i="1" s="1" a="1"/>
  <c r="ACZ91" i="1" s="1"/>
  <c r="ACZ93" i="1" s="1" a="1"/>
  <c r="ACZ93" i="1" s="1"/>
  <c r="ACZ95" i="1" s="1" a="1"/>
  <c r="ACZ95" i="1" s="1"/>
  <c r="ACZ97" i="1" s="1" a="1"/>
  <c r="ACZ97" i="1" s="1"/>
  <c r="ACZ99" i="1" s="1" a="1"/>
  <c r="ACZ99" i="1" s="1"/>
  <c r="ACZ101" i="1" s="1" a="1"/>
  <c r="ACZ101" i="1" s="1"/>
  <c r="ACZ103" i="1" s="1" a="1"/>
  <c r="ACZ103" i="1" s="1"/>
  <c r="ACZ105" i="1" s="1" a="1"/>
  <c r="ACZ105" i="1" s="1"/>
  <c r="ACY87" i="1" a="1"/>
  <c r="ACY87" i="1" s="1"/>
  <c r="ACY89" i="1" s="1" a="1"/>
  <c r="ACY89" i="1" s="1"/>
  <c r="ACY91" i="1" s="1" a="1"/>
  <c r="ACY91" i="1" s="1"/>
  <c r="ACY93" i="1" s="1" a="1"/>
  <c r="ACY93" i="1" s="1"/>
  <c r="ACY95" i="1" s="1" a="1"/>
  <c r="ACY95" i="1" s="1"/>
  <c r="ACY97" i="1" s="1" a="1"/>
  <c r="ACY97" i="1" s="1"/>
  <c r="ACY99" i="1" s="1" a="1"/>
  <c r="ACY99" i="1" s="1"/>
  <c r="ACY101" i="1" s="1" a="1"/>
  <c r="ACY101" i="1" s="1"/>
  <c r="ACY103" i="1" s="1" a="1"/>
  <c r="ACY103" i="1" s="1"/>
  <c r="ACY105" i="1" s="1" a="1"/>
  <c r="ACY105" i="1" s="1"/>
  <c r="ACX22" i="1" a="1"/>
  <c r="ACX22" i="1" s="1"/>
  <c r="ACX48" i="1" a="1"/>
  <c r="ACX48" i="1" s="1"/>
  <c r="ACX49" i="1" s="1" a="1"/>
  <c r="ACX49" i="1" s="1"/>
  <c r="ACX23" i="1" a="1"/>
  <c r="ACX23" i="1" s="1"/>
  <c r="ACY66" i="1" a="1"/>
  <c r="ACY66" i="1" s="1"/>
  <c r="ACY67" i="1" a="1"/>
  <c r="ACY67" i="1" s="1"/>
  <c r="ACY68" i="1" a="1"/>
  <c r="ACY68" i="1" s="1"/>
  <c r="ACY69" i="1" a="1"/>
  <c r="ACY69" i="1" s="1"/>
  <c r="ACY70" i="1" a="1"/>
  <c r="ACY70" i="1" s="1"/>
  <c r="ACY71" i="1" a="1"/>
  <c r="ACY71" i="1" s="1"/>
  <c r="ACY72" i="1" a="1"/>
  <c r="ACY72" i="1" s="1"/>
  <c r="ACY73" i="1" a="1"/>
  <c r="ACY73" i="1" s="1"/>
  <c r="ACY74" i="1" a="1"/>
  <c r="ACY74" i="1" s="1"/>
  <c r="ACY75" i="1" a="1"/>
  <c r="ACY75" i="1" s="1"/>
  <c r="ACY76" i="1" a="1"/>
  <c r="ACY76" i="1" s="1"/>
  <c r="ACY55" i="1" a="1"/>
  <c r="ACY55" i="1" s="1"/>
  <c r="ACY56" i="1" s="1" a="1"/>
  <c r="ACY56" i="1" s="1"/>
  <c r="ACY53" i="1" a="1"/>
  <c r="ACY53" i="1" s="1"/>
  <c r="ACY54" i="1" s="1" a="1"/>
  <c r="ACY54" i="1" s="1"/>
  <c r="ACY51" i="1" a="1"/>
  <c r="ACY51" i="1" s="1"/>
  <c r="ACY52" i="1" s="1" a="1"/>
  <c r="ACY52" i="1" s="1"/>
  <c r="ACZ66" i="1" a="1"/>
  <c r="ACZ66" i="1" s="1"/>
  <c r="ACZ67" i="1" a="1"/>
  <c r="ACZ67" i="1" s="1"/>
  <c r="ACZ68" i="1" a="1"/>
  <c r="ACZ68" i="1" s="1"/>
  <c r="ACZ69" i="1" a="1"/>
  <c r="ACZ69" i="1" s="1"/>
  <c r="ACZ70" i="1" a="1"/>
  <c r="ACZ70" i="1" s="1"/>
  <c r="ACZ71" i="1" a="1"/>
  <c r="ACZ71" i="1" s="1"/>
  <c r="ACZ72" i="1" a="1"/>
  <c r="ACZ72" i="1" s="1"/>
  <c r="ACZ73" i="1" a="1"/>
  <c r="ACZ73" i="1" s="1"/>
  <c r="ACZ74" i="1" a="1"/>
  <c r="ACZ74" i="1" s="1"/>
  <c r="ACZ75" i="1" a="1"/>
  <c r="ACZ75" i="1" s="1"/>
  <c r="ACZ76" i="1" a="1"/>
  <c r="ACZ76" i="1" s="1"/>
  <c r="ACZ53" i="1" a="1"/>
  <c r="ACZ53" i="1" s="1"/>
  <c r="ACZ54" i="1" s="1" a="1"/>
  <c r="ACZ54" i="1" s="1"/>
  <c r="ACZ51" i="1" a="1"/>
  <c r="ACZ51" i="1" s="1"/>
  <c r="ACZ52" i="1" s="1" a="1"/>
  <c r="ACZ52" i="1" s="1"/>
  <c r="ACZ55" i="1" a="1"/>
  <c r="ACZ55" i="1" s="1"/>
  <c r="ACZ56" i="1" s="1" a="1"/>
  <c r="ACZ56" i="1" s="1"/>
  <c r="ACX41" i="1" a="1"/>
  <c r="ACX41" i="1" s="1"/>
  <c r="ACX30" i="1" a="1"/>
  <c r="ACX30" i="1" s="1"/>
  <c r="ACX31" i="1" a="1"/>
  <c r="ACX31" i="1" s="1"/>
  <c r="ACX33" i="1" a="1"/>
  <c r="ACX33" i="1" s="1"/>
  <c r="ACX47" i="1" a="1"/>
  <c r="ACX47" i="1" s="1"/>
  <c r="ACX26" i="1" a="1"/>
  <c r="ACX26" i="1" s="1"/>
  <c r="ACX35" i="1" a="1"/>
  <c r="ACX35" i="1" s="1"/>
  <c r="ACX44" i="1" a="1"/>
  <c r="ACX44" i="1" s="1"/>
  <c r="ACX46" i="1" a="1"/>
  <c r="ACX46" i="1" s="1"/>
  <c r="ACX27" i="1" a="1"/>
  <c r="ACX27" i="1" s="1"/>
  <c r="ACX45" i="1" a="1"/>
  <c r="ACX45" i="1" s="1"/>
  <c r="ACX29" i="1" a="1"/>
  <c r="ACX29" i="1" s="1"/>
  <c r="ACX28" i="1" a="1"/>
  <c r="ACX28" i="1" s="1"/>
  <c r="ACX38" i="1" a="1"/>
  <c r="ACX38" i="1" s="1"/>
  <c r="ACX40" i="1" a="1"/>
  <c r="ACX40" i="1" s="1"/>
  <c r="ACX34" i="1" a="1"/>
  <c r="ACX34" i="1" s="1"/>
  <c r="ACX25" i="1" a="1"/>
  <c r="ACX25" i="1" s="1"/>
  <c r="ACX39" i="1" a="1"/>
  <c r="ACX39" i="1" s="1"/>
  <c r="ACX24" i="1" a="1"/>
  <c r="ACX24" i="1" s="1"/>
  <c r="ACX32" i="1" a="1"/>
  <c r="ACX32" i="1" s="1"/>
  <c r="H612" i="4"/>
  <c r="U612" i="4" s="1"/>
  <c r="I613" i="4"/>
  <c r="G563" i="4"/>
  <c r="P550" i="4"/>
  <c r="C551" i="4"/>
  <c r="B551" i="4" s="1"/>
  <c r="F615" i="4"/>
  <c r="E615" i="4"/>
  <c r="R615" i="4" s="1"/>
  <c r="D615" i="4"/>
  <c r="Q615" i="4" s="1"/>
  <c r="V551" i="4"/>
  <c r="S534" i="4"/>
  <c r="A616" i="4"/>
  <c r="ACR14" i="1"/>
  <c r="ACR17" i="1" s="1"/>
  <c r="ACT14" i="1"/>
  <c r="ACT15" i="1" s="1" a="1"/>
  <c r="ACT15" i="1" s="1"/>
  <c r="ACS14" i="1"/>
  <c r="ACS15" i="1" s="1" a="1"/>
  <c r="ACS15" i="1" s="1"/>
  <c r="ACZ42" i="1" l="1" a="1"/>
  <c r="ACZ42" i="1" s="1"/>
  <c r="ACZ36" i="1" a="1"/>
  <c r="ACZ36" i="1" s="1"/>
  <c r="ACZ37" i="1" a="1"/>
  <c r="ACZ37" i="1" s="1"/>
  <c r="ACZ43" i="1" a="1"/>
  <c r="ACZ43" i="1" s="1"/>
  <c r="ACY42" i="1" a="1"/>
  <c r="ACY42" i="1" s="1"/>
  <c r="ACY36" i="1" a="1"/>
  <c r="ACY36" i="1" s="1"/>
  <c r="ACY37" i="1" a="1"/>
  <c r="ACY37" i="1" s="1"/>
  <c r="ACY43" i="1" a="1"/>
  <c r="ACY43" i="1" s="1"/>
  <c r="ACT114" i="1" a="1"/>
  <c r="ACT114" i="1" s="1"/>
  <c r="ACS114" i="1" a="1"/>
  <c r="ACS114" i="1" s="1"/>
  <c r="ACT113" i="1" a="1"/>
  <c r="ACT113" i="1" s="1"/>
  <c r="ACS113" i="1" a="1"/>
  <c r="ACS113" i="1" s="1"/>
  <c r="ACR18" i="1" a="1"/>
  <c r="ACR18" i="1" s="1"/>
  <c r="ACR19" i="1" a="1"/>
  <c r="ACR19" i="1" s="1"/>
  <c r="ACZ20" i="1" a="1"/>
  <c r="ACZ20" i="1" s="1"/>
  <c r="ACZ21" i="1" a="1"/>
  <c r="ACZ21" i="1" s="1"/>
  <c r="ACY20" i="1" a="1"/>
  <c r="ACY20" i="1" s="1"/>
  <c r="ACY21" i="1" a="1"/>
  <c r="ACY21" i="1" s="1"/>
  <c r="ACS85" i="1" a="1"/>
  <c r="ACS85" i="1" s="1"/>
  <c r="BC85" i="1" s="1"/>
  <c r="BC86" i="1" s="1"/>
  <c r="ACT85" i="1" a="1"/>
  <c r="ACT85" i="1" s="1"/>
  <c r="ACT87" i="1" s="1" a="1"/>
  <c r="ACT87" i="1" s="1"/>
  <c r="ACT89" i="1" s="1" a="1"/>
  <c r="ACT89" i="1" s="1"/>
  <c r="ACZ108" i="1" a="1"/>
  <c r="ACZ108" i="1" s="1"/>
  <c r="ACY108" i="1" a="1"/>
  <c r="ACY108" i="1" s="1"/>
  <c r="ACZ23" i="1" a="1"/>
  <c r="ACZ23" i="1" s="1"/>
  <c r="ACY23" i="1" a="1"/>
  <c r="ACY23" i="1" s="1"/>
  <c r="ACT50" i="1" a="1"/>
  <c r="ACT50" i="1" s="1"/>
  <c r="ACS50" i="1" a="1"/>
  <c r="ACS50" i="1" s="1"/>
  <c r="ACY48" i="1" a="1"/>
  <c r="ACY48" i="1" s="1"/>
  <c r="ACY49" i="1" s="1" a="1"/>
  <c r="ACY49" i="1" s="1"/>
  <c r="ACZ48" i="1" a="1"/>
  <c r="ACZ48" i="1" s="1"/>
  <c r="ACZ49" i="1" s="1" a="1"/>
  <c r="ACZ49" i="1" s="1"/>
  <c r="ACY22" i="1" a="1"/>
  <c r="ACY22" i="1" s="1"/>
  <c r="ACZ22" i="1" a="1"/>
  <c r="ACZ22" i="1" s="1"/>
  <c r="ACY34" i="1" a="1"/>
  <c r="ACY34" i="1" s="1"/>
  <c r="ACY38" i="1" a="1"/>
  <c r="ACY38" i="1" s="1"/>
  <c r="ACY33" i="1" a="1"/>
  <c r="ACY33" i="1" s="1"/>
  <c r="ACY39" i="1" a="1"/>
  <c r="ACY39" i="1" s="1"/>
  <c r="ACY30" i="1" a="1"/>
  <c r="ACY30" i="1" s="1"/>
  <c r="ACY45" i="1" a="1"/>
  <c r="ACY45" i="1" s="1"/>
  <c r="ACY40" i="1" a="1"/>
  <c r="ACY40" i="1" s="1"/>
  <c r="ACY24" i="1" a="1"/>
  <c r="ACY24" i="1" s="1"/>
  <c r="ACY26" i="1" a="1"/>
  <c r="ACY26" i="1" s="1"/>
  <c r="ACY44" i="1" a="1"/>
  <c r="ACY44" i="1" s="1"/>
  <c r="ACY41" i="1" a="1"/>
  <c r="ACY41" i="1" s="1"/>
  <c r="ACY28" i="1" a="1"/>
  <c r="ACY28" i="1" s="1"/>
  <c r="ACY35" i="1" a="1"/>
  <c r="ACY35" i="1" s="1"/>
  <c r="ACY47" i="1" a="1"/>
  <c r="ACY47" i="1" s="1"/>
  <c r="ACY29" i="1" a="1"/>
  <c r="ACY29" i="1" s="1"/>
  <c r="ACY46" i="1" a="1"/>
  <c r="ACY46" i="1" s="1"/>
  <c r="ACY27" i="1" a="1"/>
  <c r="ACY27" i="1" s="1"/>
  <c r="ACY25" i="1" a="1"/>
  <c r="ACY25" i="1" s="1"/>
  <c r="ACY31" i="1" a="1"/>
  <c r="ACY31" i="1" s="1"/>
  <c r="ACY32" i="1" a="1"/>
  <c r="ACY32" i="1" s="1"/>
  <c r="ACS65" i="1" a="1"/>
  <c r="ACS65" i="1" s="1"/>
  <c r="ACZ24" i="1" a="1"/>
  <c r="ACZ24" i="1" s="1"/>
  <c r="ACZ45" i="1" a="1"/>
  <c r="ACZ45" i="1" s="1"/>
  <c r="ACZ28" i="1" a="1"/>
  <c r="ACZ28" i="1" s="1"/>
  <c r="ACZ30" i="1" a="1"/>
  <c r="ACZ30" i="1" s="1"/>
  <c r="ACZ33" i="1" a="1"/>
  <c r="ACZ33" i="1" s="1"/>
  <c r="ACZ38" i="1" a="1"/>
  <c r="ACZ38" i="1" s="1"/>
  <c r="ACZ26" i="1" a="1"/>
  <c r="ACZ26" i="1" s="1"/>
  <c r="ACZ25" i="1" a="1"/>
  <c r="ACZ25" i="1" s="1"/>
  <c r="ACZ31" i="1" a="1"/>
  <c r="ACZ31" i="1" s="1"/>
  <c r="ACZ39" i="1" a="1"/>
  <c r="ACZ39" i="1" s="1"/>
  <c r="ACZ29" i="1" a="1"/>
  <c r="ACZ29" i="1" s="1"/>
  <c r="ACZ40" i="1" a="1"/>
  <c r="ACZ40" i="1" s="1"/>
  <c r="ACZ34" i="1" a="1"/>
  <c r="ACZ34" i="1" s="1"/>
  <c r="ACZ44" i="1" a="1"/>
  <c r="ACZ44" i="1" s="1"/>
  <c r="ACZ35" i="1" a="1"/>
  <c r="ACZ35" i="1" s="1"/>
  <c r="ACZ27" i="1" a="1"/>
  <c r="ACZ27" i="1" s="1"/>
  <c r="ACZ41" i="1" a="1"/>
  <c r="ACZ41" i="1" s="1"/>
  <c r="ACZ47" i="1" a="1"/>
  <c r="ACZ47" i="1" s="1"/>
  <c r="ACZ46" i="1" a="1"/>
  <c r="ACZ46" i="1" s="1"/>
  <c r="ACZ32" i="1" a="1"/>
  <c r="ACZ32" i="1" s="1"/>
  <c r="ACT65" i="1" a="1"/>
  <c r="ACT65" i="1" s="1"/>
  <c r="ACT17" i="1"/>
  <c r="G564" i="4"/>
  <c r="H613" i="4"/>
  <c r="U613" i="4" s="1"/>
  <c r="I614" i="4"/>
  <c r="P551" i="4"/>
  <c r="C552" i="4"/>
  <c r="B552" i="4" s="1"/>
  <c r="F616" i="4"/>
  <c r="E616" i="4"/>
  <c r="R616" i="4" s="1"/>
  <c r="D616" i="4"/>
  <c r="Q616" i="4" s="1"/>
  <c r="V552" i="4"/>
  <c r="S535" i="4"/>
  <c r="A617" i="4"/>
  <c r="ACS17" i="1"/>
  <c r="ACR42" i="1" l="1" a="1"/>
  <c r="ACR42" i="1" s="1"/>
  <c r="ACR36" i="1" a="1"/>
  <c r="ACR36" i="1" s="1"/>
  <c r="ACR43" i="1" a="1"/>
  <c r="ACR43" i="1" s="1"/>
  <c r="ACR37" i="1" a="1"/>
  <c r="ACR37" i="1" s="1"/>
  <c r="ACS18" i="1" a="1"/>
  <c r="ACS18" i="1" s="1"/>
  <c r="ACS19" i="1" a="1"/>
  <c r="ACS19" i="1" s="1"/>
  <c r="ACT18" i="1" a="1"/>
  <c r="ACT18" i="1" s="1"/>
  <c r="ACT19" i="1" a="1"/>
  <c r="ACT19" i="1" s="1"/>
  <c r="ACR20" i="1" a="1"/>
  <c r="ACR20" i="1" s="1"/>
  <c r="ACR21" i="1" a="1"/>
  <c r="ACR21" i="1" s="1"/>
  <c r="ACS87" i="1" a="1"/>
  <c r="ACS87" i="1" s="1"/>
  <c r="BC87" i="1" s="1"/>
  <c r="BC88" i="1" s="1"/>
  <c r="ACS106" i="1" a="1"/>
  <c r="ACS106" i="1" s="1"/>
  <c r="ACT106" i="1" a="1"/>
  <c r="ACT106" i="1" s="1"/>
  <c r="ACR23" i="1" a="1"/>
  <c r="ACR23" i="1" s="1"/>
  <c r="ACT91" i="1" a="1"/>
  <c r="ACT91" i="1" s="1"/>
  <c r="ACT93" i="1" s="1" a="1"/>
  <c r="ACT93" i="1" s="1"/>
  <c r="ACT95" i="1" s="1" a="1"/>
  <c r="ACT95" i="1" s="1"/>
  <c r="ACT97" i="1" s="1" a="1"/>
  <c r="ACT97" i="1" s="1"/>
  <c r="ACT99" i="1" s="1" a="1"/>
  <c r="ACT99" i="1" s="1"/>
  <c r="ACT101" i="1" s="1" a="1"/>
  <c r="ACT101" i="1" s="1"/>
  <c r="ACT103" i="1" s="1" a="1"/>
  <c r="ACT103" i="1" s="1"/>
  <c r="ACT105" i="1" s="1" a="1"/>
  <c r="ACT105" i="1" s="1"/>
  <c r="ACT108" i="1" a="1"/>
  <c r="ACT108" i="1" s="1"/>
  <c r="ACR48" i="1" a="1"/>
  <c r="ACR48" i="1" s="1"/>
  <c r="ACR49" i="1" s="1" a="1"/>
  <c r="ACR49" i="1" s="1"/>
  <c r="ACR22" i="1" a="1"/>
  <c r="ACR22" i="1" s="1"/>
  <c r="ACS66" i="1" a="1"/>
  <c r="ACS66" i="1" s="1"/>
  <c r="ACS67" i="1" a="1"/>
  <c r="ACS67" i="1" s="1"/>
  <c r="ACS68" i="1" a="1"/>
  <c r="ACS68" i="1" s="1"/>
  <c r="ACS69" i="1" a="1"/>
  <c r="ACS69" i="1" s="1"/>
  <c r="ACS70" i="1" a="1"/>
  <c r="ACS70" i="1" s="1"/>
  <c r="ACS71" i="1" a="1"/>
  <c r="ACS71" i="1" s="1"/>
  <c r="ACS72" i="1" a="1"/>
  <c r="ACS72" i="1" s="1"/>
  <c r="ACS73" i="1" a="1"/>
  <c r="ACS73" i="1" s="1"/>
  <c r="ACS74" i="1" a="1"/>
  <c r="ACS74" i="1" s="1"/>
  <c r="ACS75" i="1" a="1"/>
  <c r="ACS75" i="1" s="1"/>
  <c r="ACS76" i="1" a="1"/>
  <c r="ACS76" i="1" s="1"/>
  <c r="ACT66" i="1" a="1"/>
  <c r="ACT66" i="1" s="1"/>
  <c r="ACT67" i="1" a="1"/>
  <c r="ACT67" i="1" s="1"/>
  <c r="ACT68" i="1" a="1"/>
  <c r="ACT68" i="1" s="1"/>
  <c r="ACT69" i="1" a="1"/>
  <c r="ACT69" i="1" s="1"/>
  <c r="ACT70" i="1" a="1"/>
  <c r="ACT70" i="1" s="1"/>
  <c r="ACT71" i="1" a="1"/>
  <c r="ACT71" i="1" s="1"/>
  <c r="ACT72" i="1" a="1"/>
  <c r="ACT72" i="1" s="1"/>
  <c r="ACT73" i="1" a="1"/>
  <c r="ACT73" i="1" s="1"/>
  <c r="ACT74" i="1" a="1"/>
  <c r="ACT74" i="1" s="1"/>
  <c r="ACT75" i="1" a="1"/>
  <c r="ACT75" i="1" s="1"/>
  <c r="ACT76" i="1" a="1"/>
  <c r="ACT76" i="1" s="1"/>
  <c r="ACS51" i="1" a="1"/>
  <c r="ACS51" i="1" s="1"/>
  <c r="ACS52" i="1" s="1" a="1"/>
  <c r="ACS52" i="1" s="1"/>
  <c r="ACS53" i="1" a="1"/>
  <c r="ACS53" i="1" s="1"/>
  <c r="ACS54" i="1" s="1" a="1"/>
  <c r="ACS54" i="1" s="1"/>
  <c r="ACS55" i="1" a="1"/>
  <c r="ACS55" i="1" s="1"/>
  <c r="ACS56" i="1" s="1" a="1"/>
  <c r="ACS56" i="1" s="1"/>
  <c r="ACT51" i="1" a="1"/>
  <c r="ACT51" i="1" s="1"/>
  <c r="ACT52" i="1" s="1" a="1"/>
  <c r="ACT52" i="1" s="1"/>
  <c r="ACT55" i="1" a="1"/>
  <c r="ACT55" i="1" s="1"/>
  <c r="ACT56" i="1" s="1" a="1"/>
  <c r="ACT56" i="1" s="1"/>
  <c r="ACT53" i="1" a="1"/>
  <c r="ACT53" i="1" s="1"/>
  <c r="ACT54" i="1" s="1" a="1"/>
  <c r="ACT54" i="1" s="1"/>
  <c r="ACR31" i="1" a="1"/>
  <c r="ACR31" i="1" s="1"/>
  <c r="ACR32" i="1" a="1"/>
  <c r="ACR32" i="1" s="1"/>
  <c r="ACR46" i="1" a="1"/>
  <c r="ACR46" i="1" s="1"/>
  <c r="ACR30" i="1" a="1"/>
  <c r="ACR30" i="1" s="1"/>
  <c r="ACR45" i="1" a="1"/>
  <c r="ACR45" i="1" s="1"/>
  <c r="ACR25" i="1" a="1"/>
  <c r="ACR25" i="1" s="1"/>
  <c r="ACR41" i="1" a="1"/>
  <c r="ACR41" i="1" s="1"/>
  <c r="ACR33" i="1" a="1"/>
  <c r="ACR33" i="1" s="1"/>
  <c r="ACR39" i="1" a="1"/>
  <c r="ACR39" i="1" s="1"/>
  <c r="ACR40" i="1" a="1"/>
  <c r="ACR40" i="1" s="1"/>
  <c r="ACR47" i="1" a="1"/>
  <c r="ACR47" i="1" s="1"/>
  <c r="ACR27" i="1" a="1"/>
  <c r="ACR27" i="1" s="1"/>
  <c r="ACR34" i="1" a="1"/>
  <c r="ACR34" i="1" s="1"/>
  <c r="ACR24" i="1" a="1"/>
  <c r="ACR24" i="1" s="1"/>
  <c r="ACR38" i="1" a="1"/>
  <c r="ACR38" i="1" s="1"/>
  <c r="ACR28" i="1" a="1"/>
  <c r="ACR28" i="1" s="1"/>
  <c r="ACR44" i="1" a="1"/>
  <c r="ACR44" i="1" s="1"/>
  <c r="ACR26" i="1" a="1"/>
  <c r="ACR26" i="1" s="1"/>
  <c r="ACR35" i="1" a="1"/>
  <c r="ACR35" i="1" s="1"/>
  <c r="ACR29" i="1" a="1"/>
  <c r="ACR29" i="1" s="1"/>
  <c r="H614" i="4"/>
  <c r="U614" i="4" s="1"/>
  <c r="I615" i="4"/>
  <c r="G565" i="4"/>
  <c r="P552" i="4"/>
  <c r="C553" i="4"/>
  <c r="B553" i="4" s="1"/>
  <c r="F617" i="4"/>
  <c r="E617" i="4"/>
  <c r="R617" i="4" s="1"/>
  <c r="D617" i="4"/>
  <c r="Q617" i="4" s="1"/>
  <c r="V553" i="4"/>
  <c r="S536" i="4"/>
  <c r="A618" i="4"/>
  <c r="DU14" i="1"/>
  <c r="DU15" i="1" s="1" a="1"/>
  <c r="DU15" i="1" s="1"/>
  <c r="DU50" i="1" s="1" a="1"/>
  <c r="DU50" i="1" s="1"/>
  <c r="ACS89" i="1" l="1" a="1"/>
  <c r="ACS89" i="1" s="1"/>
  <c r="ACS91" i="1" s="1" a="1"/>
  <c r="ACS91" i="1" s="1"/>
  <c r="ACS93" i="1" s="1" a="1"/>
  <c r="ACS93" i="1" s="1"/>
  <c r="ACS95" i="1" s="1" a="1"/>
  <c r="ACS95" i="1" s="1"/>
  <c r="ACS97" i="1" s="1" a="1"/>
  <c r="ACS97" i="1" s="1"/>
  <c r="ACS99" i="1" s="1" a="1"/>
  <c r="ACS99" i="1" s="1"/>
  <c r="ACS101" i="1" s="1" a="1"/>
  <c r="ACS101" i="1" s="1"/>
  <c r="ACS103" i="1" s="1" a="1"/>
  <c r="ACS103" i="1" s="1"/>
  <c r="ACS105" i="1" s="1" a="1"/>
  <c r="ACS105" i="1" s="1"/>
  <c r="ACT42" i="1" a="1"/>
  <c r="ACT42" i="1" s="1"/>
  <c r="ACT36" i="1" a="1"/>
  <c r="ACT36" i="1" s="1"/>
  <c r="ACT43" i="1" a="1"/>
  <c r="ACT43" i="1" s="1"/>
  <c r="ACT37" i="1" a="1"/>
  <c r="ACT37" i="1" s="1"/>
  <c r="ACS42" i="1" a="1"/>
  <c r="ACS42" i="1" s="1"/>
  <c r="ACS36" i="1" a="1"/>
  <c r="ACS36" i="1" s="1"/>
  <c r="ACS37" i="1" a="1"/>
  <c r="ACS37" i="1" s="1"/>
  <c r="ACS43" i="1" a="1"/>
  <c r="ACS43" i="1" s="1"/>
  <c r="ACS20" i="1" a="1"/>
  <c r="ACS20" i="1" s="1"/>
  <c r="ACS21" i="1" a="1"/>
  <c r="ACS21" i="1" s="1"/>
  <c r="ACT20" i="1" a="1"/>
  <c r="ACT20" i="1" s="1"/>
  <c r="ACT21" i="1" a="1"/>
  <c r="ACT21" i="1" s="1"/>
  <c r="ACS108" i="1" a="1"/>
  <c r="ACS108" i="1" s="1"/>
  <c r="ACT22" i="1" a="1"/>
  <c r="ACT22" i="1" s="1"/>
  <c r="ACS23" i="1" a="1"/>
  <c r="ACS23" i="1" s="1"/>
  <c r="ACS48" i="1" a="1"/>
  <c r="ACS48" i="1" s="1"/>
  <c r="ACS49" i="1" s="1" a="1"/>
  <c r="ACS49" i="1" s="1"/>
  <c r="ACT48" i="1" a="1"/>
  <c r="ACT48" i="1" s="1"/>
  <c r="ACT49" i="1" s="1" a="1"/>
  <c r="ACT49" i="1" s="1"/>
  <c r="ACT23" i="1" a="1"/>
  <c r="ACT23" i="1" s="1"/>
  <c r="ACS22" i="1" a="1"/>
  <c r="ACS22" i="1" s="1"/>
  <c r="ACS39" i="1" a="1"/>
  <c r="ACS39" i="1" s="1"/>
  <c r="ACS28" i="1" a="1"/>
  <c r="ACS28" i="1" s="1"/>
  <c r="ACS38" i="1" a="1"/>
  <c r="ACS38" i="1" s="1"/>
  <c r="ACS34" i="1" a="1"/>
  <c r="ACS34" i="1" s="1"/>
  <c r="ACS40" i="1" a="1"/>
  <c r="ACS40" i="1" s="1"/>
  <c r="ACS27" i="1" a="1"/>
  <c r="ACS27" i="1" s="1"/>
  <c r="ACS45" i="1" a="1"/>
  <c r="ACS45" i="1" s="1"/>
  <c r="ACS47" i="1" a="1"/>
  <c r="ACS47" i="1" s="1"/>
  <c r="ACS46" i="1" a="1"/>
  <c r="ACS46" i="1" s="1"/>
  <c r="ACS26" i="1" a="1"/>
  <c r="ACS26" i="1" s="1"/>
  <c r="ACS32" i="1" a="1"/>
  <c r="ACS32" i="1" s="1"/>
  <c r="ACS44" i="1" a="1"/>
  <c r="ACS44" i="1" s="1"/>
  <c r="ACS30" i="1" a="1"/>
  <c r="ACS30" i="1" s="1"/>
  <c r="ACS24" i="1" a="1"/>
  <c r="ACS24" i="1" s="1"/>
  <c r="ACS41" i="1" a="1"/>
  <c r="ACS41" i="1" s="1"/>
  <c r="ACS35" i="1" a="1"/>
  <c r="ACS35" i="1" s="1"/>
  <c r="ACS25" i="1" a="1"/>
  <c r="ACS25" i="1" s="1"/>
  <c r="ACS33" i="1" a="1"/>
  <c r="ACS33" i="1" s="1"/>
  <c r="ACS29" i="1" a="1"/>
  <c r="ACS29" i="1" s="1"/>
  <c r="ACS31" i="1" a="1"/>
  <c r="ACS31" i="1" s="1"/>
  <c r="DU51" i="1" a="1"/>
  <c r="DU51" i="1" s="1"/>
  <c r="DU52" i="1" s="1" a="1"/>
  <c r="DU52" i="1" s="1"/>
  <c r="DU55" i="1" a="1"/>
  <c r="DU55" i="1" s="1"/>
  <c r="DU56" i="1" s="1" a="1"/>
  <c r="DU56" i="1" s="1"/>
  <c r="DU53" i="1" a="1"/>
  <c r="DU53" i="1" s="1"/>
  <c r="DU54" i="1" s="1" a="1"/>
  <c r="DU54" i="1" s="1"/>
  <c r="ACT44" i="1" a="1"/>
  <c r="ACT44" i="1" s="1"/>
  <c r="ACT35" i="1" a="1"/>
  <c r="ACT35" i="1" s="1"/>
  <c r="ACT46" i="1" a="1"/>
  <c r="ACT46" i="1" s="1"/>
  <c r="ACT47" i="1" a="1"/>
  <c r="ACT47" i="1" s="1"/>
  <c r="ACT39" i="1" a="1"/>
  <c r="ACT39" i="1" s="1"/>
  <c r="ACT30" i="1" a="1"/>
  <c r="ACT30" i="1" s="1"/>
  <c r="ACT26" i="1" a="1"/>
  <c r="ACT26" i="1" s="1"/>
  <c r="ACT38" i="1" a="1"/>
  <c r="ACT38" i="1" s="1"/>
  <c r="ACT24" i="1" a="1"/>
  <c r="ACT24" i="1" s="1"/>
  <c r="ACT31" i="1" a="1"/>
  <c r="ACT31" i="1" s="1"/>
  <c r="ACT45" i="1" a="1"/>
  <c r="ACT45" i="1" s="1"/>
  <c r="ACT28" i="1" a="1"/>
  <c r="ACT28" i="1" s="1"/>
  <c r="ACT33" i="1" a="1"/>
  <c r="ACT33" i="1" s="1"/>
  <c r="ACT27" i="1" a="1"/>
  <c r="ACT27" i="1" s="1"/>
  <c r="ACT40" i="1" a="1"/>
  <c r="ACT40" i="1" s="1"/>
  <c r="ACT29" i="1" a="1"/>
  <c r="ACT29" i="1" s="1"/>
  <c r="ACT25" i="1" a="1"/>
  <c r="ACT25" i="1" s="1"/>
  <c r="ACT34" i="1" a="1"/>
  <c r="ACT34" i="1" s="1"/>
  <c r="ACT41" i="1" a="1"/>
  <c r="ACT41" i="1" s="1"/>
  <c r="ACT32" i="1" a="1"/>
  <c r="ACT32" i="1" s="1"/>
  <c r="G566" i="4"/>
  <c r="H615" i="4"/>
  <c r="U615" i="4" s="1"/>
  <c r="I616" i="4"/>
  <c r="P553" i="4"/>
  <c r="C554" i="4"/>
  <c r="B554" i="4" s="1"/>
  <c r="F618" i="4"/>
  <c r="E618" i="4"/>
  <c r="R618" i="4" s="1"/>
  <c r="D618" i="4"/>
  <c r="Q618" i="4" s="1"/>
  <c r="V554" i="4"/>
  <c r="S537" i="4"/>
  <c r="A619" i="4"/>
  <c r="DU17" i="1"/>
  <c r="DU18" i="1" s="1" a="1"/>
  <c r="DU18" i="1" s="1"/>
  <c r="BC89" i="1" l="1"/>
  <c r="BC90" i="1" s="1"/>
  <c r="BC91" i="1" s="1"/>
  <c r="BC92" i="1" s="1"/>
  <c r="BC93" i="1" s="1"/>
  <c r="BC94" i="1" s="1"/>
  <c r="BC95" i="1" s="1"/>
  <c r="BC96" i="1" s="1"/>
  <c r="BC97" i="1" s="1"/>
  <c r="BC98" i="1" s="1"/>
  <c r="BC99" i="1" s="1"/>
  <c r="BC100" i="1" s="1"/>
  <c r="BC101" i="1" s="1"/>
  <c r="BC102" i="1" s="1"/>
  <c r="BC103" i="1" s="1"/>
  <c r="BC104" i="1" s="1"/>
  <c r="BC105" i="1" s="1"/>
  <c r="BC106" i="1" s="1"/>
  <c r="BC107" i="1" s="1"/>
  <c r="BC108" i="1" s="1"/>
  <c r="H616" i="4"/>
  <c r="U616" i="4" s="1"/>
  <c r="I617" i="4"/>
  <c r="G567" i="4"/>
  <c r="P554" i="4"/>
  <c r="C555" i="4"/>
  <c r="B555" i="4" s="1"/>
  <c r="F619" i="4"/>
  <c r="E619" i="4"/>
  <c r="R619" i="4" s="1"/>
  <c r="D619" i="4"/>
  <c r="Q619" i="4" s="1"/>
  <c r="V555" i="4"/>
  <c r="S538" i="4"/>
  <c r="A620" i="4"/>
  <c r="BH14" i="1"/>
  <c r="BH15" i="1" s="1" a="1"/>
  <c r="BH15" i="1" s="1"/>
  <c r="BG14" i="1"/>
  <c r="BG15" i="1" s="1" a="1"/>
  <c r="BG15" i="1" s="1"/>
  <c r="BG87" i="1" l="1" a="1"/>
  <c r="BG87" i="1" s="1"/>
  <c r="BH87" i="1" a="1"/>
  <c r="BH87" i="1" s="1"/>
  <c r="BG65" i="1" a="1"/>
  <c r="BG65" i="1" s="1"/>
  <c r="BH65" i="1" a="1"/>
  <c r="BH65" i="1" s="1"/>
  <c r="G568" i="4"/>
  <c r="H617" i="4"/>
  <c r="U617" i="4" s="1"/>
  <c r="I618" i="4"/>
  <c r="P555" i="4"/>
  <c r="C556" i="4"/>
  <c r="B556" i="4" s="1"/>
  <c r="F620" i="4"/>
  <c r="E620" i="4"/>
  <c r="R620" i="4" s="1"/>
  <c r="D620" i="4"/>
  <c r="Q620" i="4" s="1"/>
  <c r="V556" i="4"/>
  <c r="S539" i="4"/>
  <c r="A621" i="4"/>
  <c r="BG106" i="1" l="1" a="1"/>
  <c r="BG106" i="1" s="1"/>
  <c r="BH86" i="1" a="1"/>
  <c r="BH86" i="1" s="1"/>
  <c r="BH88" i="1" s="1" a="1"/>
  <c r="BH88" i="1" s="1"/>
  <c r="BH90" i="1" s="1" a="1"/>
  <c r="BH90" i="1" s="1"/>
  <c r="BH92" i="1" s="1" a="1"/>
  <c r="BH92" i="1" s="1"/>
  <c r="BH94" i="1" s="1" a="1"/>
  <c r="BH94" i="1" s="1"/>
  <c r="BH96" i="1" s="1" a="1"/>
  <c r="BH96" i="1" s="1"/>
  <c r="BH98" i="1" s="1" a="1"/>
  <c r="BH98" i="1" s="1"/>
  <c r="BH100" i="1" s="1" a="1"/>
  <c r="BH100" i="1" s="1"/>
  <c r="BH102" i="1" s="1" a="1"/>
  <c r="BH102" i="1" s="1"/>
  <c r="BH104" i="1" s="1" a="1"/>
  <c r="BH104" i="1" s="1"/>
  <c r="BH106" i="1" a="1"/>
  <c r="BH106" i="1" s="1"/>
  <c r="BG86" i="1" a="1"/>
  <c r="BG86" i="1" s="1"/>
  <c r="BG107" i="1" s="1" a="1"/>
  <c r="BG107" i="1" s="1"/>
  <c r="BG89" i="1" a="1"/>
  <c r="BG89" i="1" s="1"/>
  <c r="BG91" i="1" s="1" a="1"/>
  <c r="BG91" i="1" s="1"/>
  <c r="BG93" i="1" s="1" a="1"/>
  <c r="BG93" i="1" s="1"/>
  <c r="BG95" i="1" s="1" a="1"/>
  <c r="BG95" i="1" s="1"/>
  <c r="BG97" i="1" s="1" a="1"/>
  <c r="BG97" i="1" s="1"/>
  <c r="BG99" i="1" s="1" a="1"/>
  <c r="BG99" i="1" s="1"/>
  <c r="BG101" i="1" s="1" a="1"/>
  <c r="BG101" i="1" s="1"/>
  <c r="BG103" i="1" s="1" a="1"/>
  <c r="BG103" i="1" s="1"/>
  <c r="BG105" i="1" s="1" a="1"/>
  <c r="BG105" i="1" s="1"/>
  <c r="BG108" i="1" a="1"/>
  <c r="BG108" i="1" s="1"/>
  <c r="BH89" i="1" a="1"/>
  <c r="BH89" i="1" s="1"/>
  <c r="BH91" i="1" s="1" a="1"/>
  <c r="BH91" i="1" s="1"/>
  <c r="BH93" i="1" s="1" a="1"/>
  <c r="BH93" i="1" s="1"/>
  <c r="BH95" i="1" s="1" a="1"/>
  <c r="BH95" i="1" s="1"/>
  <c r="BH97" i="1" s="1" a="1"/>
  <c r="BH97" i="1" s="1"/>
  <c r="BH99" i="1" s="1" a="1"/>
  <c r="BH99" i="1" s="1"/>
  <c r="BH101" i="1" s="1" a="1"/>
  <c r="BH101" i="1" s="1"/>
  <c r="BH103" i="1" s="1" a="1"/>
  <c r="BH103" i="1" s="1"/>
  <c r="BH105" i="1" s="1" a="1"/>
  <c r="BH105" i="1" s="1"/>
  <c r="BH108" i="1" a="1"/>
  <c r="BH108" i="1" s="1"/>
  <c r="BH66" i="1" a="1"/>
  <c r="BH66" i="1" s="1"/>
  <c r="BH67" i="1" a="1"/>
  <c r="BH67" i="1" s="1"/>
  <c r="BH68" i="1" a="1"/>
  <c r="BH68" i="1" s="1"/>
  <c r="BH69" i="1" a="1"/>
  <c r="BH69" i="1" s="1"/>
  <c r="BH70" i="1" a="1"/>
  <c r="BH70" i="1" s="1"/>
  <c r="BH71" i="1" a="1"/>
  <c r="BH71" i="1" s="1"/>
  <c r="BH72" i="1" a="1"/>
  <c r="BH72" i="1" s="1"/>
  <c r="BH73" i="1" a="1"/>
  <c r="BH73" i="1" s="1"/>
  <c r="BH74" i="1" a="1"/>
  <c r="BH74" i="1" s="1"/>
  <c r="BH75" i="1" a="1"/>
  <c r="BH75" i="1" s="1"/>
  <c r="BH76" i="1" a="1"/>
  <c r="BH76" i="1" s="1"/>
  <c r="BG66" i="1" a="1"/>
  <c r="BG66" i="1" s="1"/>
  <c r="BG67" i="1" a="1"/>
  <c r="BG67" i="1" s="1"/>
  <c r="BG68" i="1" a="1"/>
  <c r="BG68" i="1" s="1"/>
  <c r="BG69" i="1" a="1"/>
  <c r="BG69" i="1" s="1"/>
  <c r="BG70" i="1" a="1"/>
  <c r="BG70" i="1" s="1"/>
  <c r="BG71" i="1" a="1"/>
  <c r="BG71" i="1" s="1"/>
  <c r="BG72" i="1" a="1"/>
  <c r="BG72" i="1" s="1"/>
  <c r="BG73" i="1" a="1"/>
  <c r="BG73" i="1" s="1"/>
  <c r="BG74" i="1" a="1"/>
  <c r="BG74" i="1" s="1"/>
  <c r="BG75" i="1" a="1"/>
  <c r="BG75" i="1" s="1"/>
  <c r="BG76" i="1" a="1"/>
  <c r="BG76" i="1" s="1"/>
  <c r="H618" i="4"/>
  <c r="U618" i="4" s="1"/>
  <c r="I619" i="4"/>
  <c r="G569" i="4"/>
  <c r="P556" i="4"/>
  <c r="C557" i="4"/>
  <c r="B557" i="4" s="1"/>
  <c r="D621" i="4"/>
  <c r="Q621" i="4" s="1"/>
  <c r="F621" i="4"/>
  <c r="E621" i="4"/>
  <c r="R621" i="4" s="1"/>
  <c r="V557" i="4"/>
  <c r="S540" i="4"/>
  <c r="A622" i="4"/>
  <c r="BF14" i="1"/>
  <c r="BF15" i="1" s="1" a="1"/>
  <c r="BF15" i="1" s="1"/>
  <c r="BH107" i="1" l="1" a="1"/>
  <c r="BH107" i="1" s="1"/>
  <c r="BG88" i="1" a="1"/>
  <c r="BG88" i="1" s="1"/>
  <c r="BG90" i="1" s="1" a="1"/>
  <c r="BG90" i="1" s="1"/>
  <c r="BG92" i="1" s="1" a="1"/>
  <c r="BG92" i="1" s="1"/>
  <c r="BG94" i="1" s="1" a="1"/>
  <c r="BG94" i="1" s="1"/>
  <c r="BG96" i="1" s="1" a="1"/>
  <c r="BG96" i="1" s="1"/>
  <c r="BG98" i="1" s="1" a="1"/>
  <c r="BG98" i="1" s="1"/>
  <c r="BG100" i="1" s="1" a="1"/>
  <c r="BG100" i="1" s="1"/>
  <c r="BG102" i="1" s="1" a="1"/>
  <c r="BG102" i="1" s="1"/>
  <c r="BG104" i="1" s="1" a="1"/>
  <c r="BG104" i="1" s="1"/>
  <c r="BF86" i="1" a="1"/>
  <c r="BF86" i="1" s="1"/>
  <c r="BF65" i="1" a="1"/>
  <c r="BF65" i="1" s="1"/>
  <c r="G570" i="4"/>
  <c r="H619" i="4"/>
  <c r="U619" i="4" s="1"/>
  <c r="I620" i="4"/>
  <c r="P557" i="4"/>
  <c r="C558" i="4"/>
  <c r="B558" i="4" s="1"/>
  <c r="F622" i="4"/>
  <c r="E622" i="4"/>
  <c r="R622" i="4" s="1"/>
  <c r="D622" i="4"/>
  <c r="Q622" i="4" s="1"/>
  <c r="V558" i="4"/>
  <c r="S541" i="4"/>
  <c r="A623" i="4"/>
  <c r="BF106" i="1" l="1" a="1"/>
  <c r="BF106" i="1" s="1"/>
  <c r="BF87" i="1" a="1"/>
  <c r="BF87" i="1" s="1"/>
  <c r="BF89" i="1" s="1" a="1"/>
  <c r="BF89" i="1" s="1"/>
  <c r="BF91" i="1" s="1" a="1"/>
  <c r="BF91" i="1" s="1"/>
  <c r="BF93" i="1" s="1" a="1"/>
  <c r="BF93" i="1" s="1"/>
  <c r="BF95" i="1" s="1" a="1"/>
  <c r="BF95" i="1" s="1"/>
  <c r="BF97" i="1" s="1" a="1"/>
  <c r="BF97" i="1" s="1"/>
  <c r="BF99" i="1" s="1" a="1"/>
  <c r="BF99" i="1" s="1"/>
  <c r="BF101" i="1" s="1" a="1"/>
  <c r="BF101" i="1" s="1"/>
  <c r="BF103" i="1" s="1" a="1"/>
  <c r="BF103" i="1" s="1"/>
  <c r="BF105" i="1" s="1" a="1"/>
  <c r="BF105" i="1" s="1"/>
  <c r="BF107" i="1" a="1"/>
  <c r="BF107" i="1" s="1"/>
  <c r="BF88" i="1" a="1"/>
  <c r="BF88" i="1" s="1"/>
  <c r="BF90" i="1" s="1" a="1"/>
  <c r="BF90" i="1" s="1"/>
  <c r="BF92" i="1" s="1" a="1"/>
  <c r="BF92" i="1" s="1"/>
  <c r="BF94" i="1" s="1" a="1"/>
  <c r="BF94" i="1" s="1"/>
  <c r="BF96" i="1" s="1" a="1"/>
  <c r="BF96" i="1" s="1"/>
  <c r="BF98" i="1" s="1" a="1"/>
  <c r="BF98" i="1" s="1"/>
  <c r="BF100" i="1" s="1" a="1"/>
  <c r="BF100" i="1" s="1"/>
  <c r="BF102" i="1" s="1" a="1"/>
  <c r="BF102" i="1" s="1"/>
  <c r="BF104" i="1" s="1" a="1"/>
  <c r="BF104" i="1" s="1"/>
  <c r="BF66" i="1" a="1"/>
  <c r="BF66" i="1" s="1"/>
  <c r="BF67" i="1" a="1"/>
  <c r="BF67" i="1" s="1"/>
  <c r="BF68" i="1" a="1"/>
  <c r="BF68" i="1" s="1"/>
  <c r="BF69" i="1" a="1"/>
  <c r="BF69" i="1" s="1"/>
  <c r="BF70" i="1" a="1"/>
  <c r="BF70" i="1" s="1"/>
  <c r="BF71" i="1" a="1"/>
  <c r="BF71" i="1" s="1"/>
  <c r="BF72" i="1" a="1"/>
  <c r="BF72" i="1" s="1"/>
  <c r="BF73" i="1" a="1"/>
  <c r="BF73" i="1" s="1"/>
  <c r="BF74" i="1" a="1"/>
  <c r="BF74" i="1" s="1"/>
  <c r="BF75" i="1" a="1"/>
  <c r="BF75" i="1" s="1"/>
  <c r="BF76" i="1" a="1"/>
  <c r="BF76" i="1" s="1"/>
  <c r="H620" i="4"/>
  <c r="U620" i="4" s="1"/>
  <c r="I621" i="4"/>
  <c r="G571" i="4"/>
  <c r="P558" i="4"/>
  <c r="C559" i="4"/>
  <c r="B559" i="4" s="1"/>
  <c r="F623" i="4"/>
  <c r="E623" i="4"/>
  <c r="R623" i="4" s="1"/>
  <c r="D623" i="4"/>
  <c r="Q623" i="4" s="1"/>
  <c r="V559" i="4"/>
  <c r="S542" i="4"/>
  <c r="A624" i="4"/>
  <c r="BF108" i="1" l="1" a="1"/>
  <c r="BF108" i="1" s="1"/>
  <c r="G572" i="4"/>
  <c r="H621" i="4"/>
  <c r="U621" i="4" s="1"/>
  <c r="I622" i="4"/>
  <c r="P559" i="4"/>
  <c r="C560" i="4"/>
  <c r="B560" i="4" s="1"/>
  <c r="F624" i="4"/>
  <c r="E624" i="4"/>
  <c r="R624" i="4" s="1"/>
  <c r="D624" i="4"/>
  <c r="Q624" i="4" s="1"/>
  <c r="V560" i="4"/>
  <c r="S543" i="4"/>
  <c r="A625" i="4"/>
  <c r="H622" i="4" l="1"/>
  <c r="U622" i="4" s="1"/>
  <c r="I623" i="4"/>
  <c r="G573" i="4"/>
  <c r="P560" i="4"/>
  <c r="C561" i="4"/>
  <c r="B561" i="4" s="1"/>
  <c r="F625" i="4"/>
  <c r="E625" i="4"/>
  <c r="R625" i="4" s="1"/>
  <c r="D625" i="4"/>
  <c r="Q625" i="4" s="1"/>
  <c r="V561" i="4"/>
  <c r="S544" i="4"/>
  <c r="A626" i="4"/>
  <c r="G574" i="4" l="1"/>
  <c r="H623" i="4"/>
  <c r="U623" i="4" s="1"/>
  <c r="I624" i="4"/>
  <c r="P561" i="4"/>
  <c r="C562" i="4"/>
  <c r="B562" i="4" s="1"/>
  <c r="E626" i="4"/>
  <c r="R626" i="4" s="1"/>
  <c r="D626" i="4"/>
  <c r="Q626" i="4" s="1"/>
  <c r="F626" i="4"/>
  <c r="V562" i="4"/>
  <c r="S545" i="4"/>
  <c r="A627" i="4"/>
  <c r="H624" i="4" l="1"/>
  <c r="U624" i="4" s="1"/>
  <c r="I625" i="4"/>
  <c r="G575" i="4"/>
  <c r="P562" i="4"/>
  <c r="C563" i="4"/>
  <c r="B563" i="4" s="1"/>
  <c r="F627" i="4"/>
  <c r="E627" i="4"/>
  <c r="R627" i="4" s="1"/>
  <c r="D627" i="4"/>
  <c r="Q627" i="4" s="1"/>
  <c r="V563" i="4"/>
  <c r="S546" i="4"/>
  <c r="A628" i="4"/>
  <c r="BP14" i="1"/>
  <c r="G576" i="4" l="1"/>
  <c r="H625" i="4"/>
  <c r="U625" i="4" s="1"/>
  <c r="I626" i="4"/>
  <c r="P563" i="4"/>
  <c r="C564" i="4"/>
  <c r="B564" i="4" s="1"/>
  <c r="F628" i="4"/>
  <c r="E628" i="4"/>
  <c r="R628" i="4" s="1"/>
  <c r="D628" i="4"/>
  <c r="Q628" i="4" s="1"/>
  <c r="V564" i="4"/>
  <c r="S547" i="4"/>
  <c r="A629" i="4"/>
  <c r="H626" i="4" l="1"/>
  <c r="U626" i="4" s="1"/>
  <c r="I627" i="4"/>
  <c r="G577" i="4"/>
  <c r="P564" i="4"/>
  <c r="C565" i="4"/>
  <c r="B565" i="4" s="1"/>
  <c r="F629" i="4"/>
  <c r="E629" i="4"/>
  <c r="R629" i="4" s="1"/>
  <c r="D629" i="4"/>
  <c r="Q629" i="4" s="1"/>
  <c r="V565" i="4"/>
  <c r="S548" i="4"/>
  <c r="A630" i="4"/>
  <c r="G578" i="4" l="1"/>
  <c r="H627" i="4"/>
  <c r="U627" i="4" s="1"/>
  <c r="I628" i="4"/>
  <c r="P565" i="4"/>
  <c r="C566" i="4"/>
  <c r="B566" i="4" s="1"/>
  <c r="F630" i="4"/>
  <c r="E630" i="4"/>
  <c r="R630" i="4" s="1"/>
  <c r="D630" i="4"/>
  <c r="Q630" i="4" s="1"/>
  <c r="V566" i="4"/>
  <c r="S549" i="4"/>
  <c r="A631" i="4"/>
  <c r="H628" i="4" l="1"/>
  <c r="U628" i="4" s="1"/>
  <c r="I629" i="4"/>
  <c r="G579" i="4"/>
  <c r="P566" i="4"/>
  <c r="C567" i="4"/>
  <c r="B567" i="4" s="1"/>
  <c r="F631" i="4"/>
  <c r="E631" i="4"/>
  <c r="R631" i="4" s="1"/>
  <c r="D631" i="4"/>
  <c r="Q631" i="4" s="1"/>
  <c r="V567" i="4"/>
  <c r="S550" i="4"/>
  <c r="A632" i="4"/>
  <c r="G580" i="4" l="1"/>
  <c r="H629" i="4"/>
  <c r="U629" i="4" s="1"/>
  <c r="I630" i="4"/>
  <c r="P567" i="4"/>
  <c r="C568" i="4"/>
  <c r="B568" i="4" s="1"/>
  <c r="F632" i="4"/>
  <c r="E632" i="4"/>
  <c r="R632" i="4" s="1"/>
  <c r="D632" i="4"/>
  <c r="Q632" i="4" s="1"/>
  <c r="V568" i="4"/>
  <c r="S551" i="4"/>
  <c r="A633" i="4"/>
  <c r="H630" i="4" l="1"/>
  <c r="U630" i="4" s="1"/>
  <c r="I631" i="4"/>
  <c r="G581" i="4"/>
  <c r="P568" i="4"/>
  <c r="C569" i="4"/>
  <c r="B569" i="4" s="1"/>
  <c r="F633" i="4"/>
  <c r="E633" i="4"/>
  <c r="R633" i="4" s="1"/>
  <c r="D633" i="4"/>
  <c r="Q633" i="4" s="1"/>
  <c r="V569" i="4"/>
  <c r="S552" i="4"/>
  <c r="A634" i="4"/>
  <c r="G582" i="4" l="1"/>
  <c r="H631" i="4"/>
  <c r="U631" i="4" s="1"/>
  <c r="I632" i="4"/>
  <c r="P569" i="4"/>
  <c r="C570" i="4"/>
  <c r="B570" i="4" s="1"/>
  <c r="F634" i="4"/>
  <c r="E634" i="4"/>
  <c r="R634" i="4" s="1"/>
  <c r="D634" i="4"/>
  <c r="Q634" i="4" s="1"/>
  <c r="V570" i="4"/>
  <c r="S553" i="4"/>
  <c r="A635" i="4"/>
  <c r="H632" i="4" l="1"/>
  <c r="U632" i="4" s="1"/>
  <c r="I633" i="4"/>
  <c r="G583" i="4"/>
  <c r="P570" i="4"/>
  <c r="C571" i="4"/>
  <c r="B571" i="4" s="1"/>
  <c r="F635" i="4"/>
  <c r="E635" i="4"/>
  <c r="R635" i="4" s="1"/>
  <c r="D635" i="4"/>
  <c r="Q635" i="4" s="1"/>
  <c r="V571" i="4"/>
  <c r="S554" i="4"/>
  <c r="A636" i="4"/>
  <c r="G584" i="4" l="1"/>
  <c r="H633" i="4"/>
  <c r="U633" i="4" s="1"/>
  <c r="I634" i="4"/>
  <c r="P571" i="4"/>
  <c r="C572" i="4"/>
  <c r="B572" i="4" s="1"/>
  <c r="F636" i="4"/>
  <c r="E636" i="4"/>
  <c r="R636" i="4" s="1"/>
  <c r="D636" i="4"/>
  <c r="Q636" i="4" s="1"/>
  <c r="V572" i="4"/>
  <c r="S555" i="4"/>
  <c r="A637" i="4"/>
  <c r="H634" i="4" l="1"/>
  <c r="U634" i="4" s="1"/>
  <c r="I635" i="4"/>
  <c r="G585" i="4"/>
  <c r="P572" i="4"/>
  <c r="C573" i="4"/>
  <c r="B573" i="4" s="1"/>
  <c r="D637" i="4"/>
  <c r="Q637" i="4" s="1"/>
  <c r="F637" i="4"/>
  <c r="E637" i="4"/>
  <c r="R637" i="4" s="1"/>
  <c r="V573" i="4"/>
  <c r="S556" i="4"/>
  <c r="A638" i="4"/>
  <c r="G586" i="4" l="1"/>
  <c r="H635" i="4"/>
  <c r="U635" i="4" s="1"/>
  <c r="I636" i="4"/>
  <c r="P573" i="4"/>
  <c r="C574" i="4"/>
  <c r="B574" i="4" s="1"/>
  <c r="F638" i="4"/>
  <c r="E638" i="4"/>
  <c r="R638" i="4" s="1"/>
  <c r="D638" i="4"/>
  <c r="Q638" i="4" s="1"/>
  <c r="V574" i="4"/>
  <c r="S557" i="4"/>
  <c r="A639" i="4"/>
  <c r="H636" i="4" l="1"/>
  <c r="U636" i="4" s="1"/>
  <c r="I637" i="4"/>
  <c r="G587" i="4"/>
  <c r="P574" i="4"/>
  <c r="C575" i="4"/>
  <c r="B575" i="4" s="1"/>
  <c r="F639" i="4"/>
  <c r="E639" i="4"/>
  <c r="R639" i="4" s="1"/>
  <c r="D639" i="4"/>
  <c r="Q639" i="4" s="1"/>
  <c r="V575" i="4"/>
  <c r="S558" i="4"/>
  <c r="A640" i="4"/>
  <c r="G588" i="4" l="1"/>
  <c r="H637" i="4"/>
  <c r="U637" i="4" s="1"/>
  <c r="I638" i="4"/>
  <c r="P575" i="4"/>
  <c r="C576" i="4"/>
  <c r="B576" i="4" s="1"/>
  <c r="F640" i="4"/>
  <c r="E640" i="4"/>
  <c r="R640" i="4" s="1"/>
  <c r="D640" i="4"/>
  <c r="Q640" i="4" s="1"/>
  <c r="V576" i="4"/>
  <c r="S559" i="4"/>
  <c r="A641" i="4"/>
  <c r="H638" i="4" l="1"/>
  <c r="U638" i="4" s="1"/>
  <c r="I639" i="4"/>
  <c r="G589" i="4"/>
  <c r="P576" i="4"/>
  <c r="C577" i="4"/>
  <c r="B577" i="4" s="1"/>
  <c r="F641" i="4"/>
  <c r="E641" i="4"/>
  <c r="R641" i="4" s="1"/>
  <c r="D641" i="4"/>
  <c r="Q641" i="4" s="1"/>
  <c r="V577" i="4"/>
  <c r="S560" i="4"/>
  <c r="A642" i="4"/>
  <c r="G590" i="4" l="1"/>
  <c r="H639" i="4"/>
  <c r="U639" i="4" s="1"/>
  <c r="I640" i="4"/>
  <c r="P577" i="4"/>
  <c r="C578" i="4"/>
  <c r="B578" i="4" s="1"/>
  <c r="E642" i="4"/>
  <c r="R642" i="4" s="1"/>
  <c r="D642" i="4"/>
  <c r="Q642" i="4" s="1"/>
  <c r="F642" i="4"/>
  <c r="V578" i="4"/>
  <c r="S561" i="4"/>
  <c r="A643" i="4"/>
  <c r="H640" i="4" l="1"/>
  <c r="U640" i="4" s="1"/>
  <c r="I641" i="4"/>
  <c r="G591" i="4"/>
  <c r="P578" i="4"/>
  <c r="C579" i="4"/>
  <c r="B579" i="4" s="1"/>
  <c r="F643" i="4"/>
  <c r="E643" i="4"/>
  <c r="R643" i="4" s="1"/>
  <c r="D643" i="4"/>
  <c r="Q643" i="4" s="1"/>
  <c r="V579" i="4"/>
  <c r="S562" i="4"/>
  <c r="A644" i="4"/>
  <c r="G592" i="4" l="1"/>
  <c r="H641" i="4"/>
  <c r="U641" i="4" s="1"/>
  <c r="I642" i="4"/>
  <c r="P579" i="4"/>
  <c r="C580" i="4"/>
  <c r="B580" i="4" s="1"/>
  <c r="F644" i="4"/>
  <c r="E644" i="4"/>
  <c r="R644" i="4" s="1"/>
  <c r="D644" i="4"/>
  <c r="Q644" i="4" s="1"/>
  <c r="V580" i="4"/>
  <c r="S563" i="4"/>
  <c r="A645" i="4"/>
  <c r="H642" i="4" l="1"/>
  <c r="U642" i="4" s="1"/>
  <c r="I643" i="4"/>
  <c r="G593" i="4"/>
  <c r="P580" i="4"/>
  <c r="C581" i="4"/>
  <c r="B581" i="4" s="1"/>
  <c r="F645" i="4"/>
  <c r="E645" i="4"/>
  <c r="R645" i="4" s="1"/>
  <c r="D645" i="4"/>
  <c r="Q645" i="4" s="1"/>
  <c r="V581" i="4"/>
  <c r="S564" i="4"/>
  <c r="A646" i="4"/>
  <c r="G594" i="4" l="1"/>
  <c r="H643" i="4"/>
  <c r="U643" i="4" s="1"/>
  <c r="I644" i="4"/>
  <c r="P581" i="4"/>
  <c r="C582" i="4"/>
  <c r="B582" i="4" s="1"/>
  <c r="F646" i="4"/>
  <c r="E646" i="4"/>
  <c r="R646" i="4" s="1"/>
  <c r="D646" i="4"/>
  <c r="Q646" i="4" s="1"/>
  <c r="V582" i="4"/>
  <c r="S565" i="4"/>
  <c r="A647" i="4"/>
  <c r="H644" i="4" l="1"/>
  <c r="U644" i="4" s="1"/>
  <c r="I645" i="4"/>
  <c r="G595" i="4"/>
  <c r="P582" i="4"/>
  <c r="C583" i="4"/>
  <c r="B583" i="4" s="1"/>
  <c r="F647" i="4"/>
  <c r="E647" i="4"/>
  <c r="R647" i="4" s="1"/>
  <c r="D647" i="4"/>
  <c r="Q647" i="4" s="1"/>
  <c r="V583" i="4"/>
  <c r="S566" i="4"/>
  <c r="A648" i="4"/>
  <c r="G596" i="4" l="1"/>
  <c r="H645" i="4"/>
  <c r="U645" i="4" s="1"/>
  <c r="I646" i="4"/>
  <c r="P583" i="4"/>
  <c r="C584" i="4"/>
  <c r="B584" i="4" s="1"/>
  <c r="F648" i="4"/>
  <c r="E648" i="4"/>
  <c r="R648" i="4" s="1"/>
  <c r="D648" i="4"/>
  <c r="Q648" i="4" s="1"/>
  <c r="V584" i="4"/>
  <c r="S567" i="4"/>
  <c r="A649" i="4"/>
  <c r="H646" i="4" l="1"/>
  <c r="U646" i="4" s="1"/>
  <c r="I647" i="4"/>
  <c r="G597" i="4"/>
  <c r="P584" i="4"/>
  <c r="C585" i="4"/>
  <c r="B585" i="4" s="1"/>
  <c r="F649" i="4"/>
  <c r="E649" i="4"/>
  <c r="R649" i="4" s="1"/>
  <c r="D649" i="4"/>
  <c r="Q649" i="4" s="1"/>
  <c r="V585" i="4"/>
  <c r="S568" i="4"/>
  <c r="A650" i="4"/>
  <c r="G598" i="4" l="1"/>
  <c r="H647" i="4"/>
  <c r="U647" i="4" s="1"/>
  <c r="I648" i="4"/>
  <c r="P585" i="4"/>
  <c r="C586" i="4"/>
  <c r="B586" i="4" s="1"/>
  <c r="F650" i="4"/>
  <c r="E650" i="4"/>
  <c r="R650" i="4" s="1"/>
  <c r="D650" i="4"/>
  <c r="Q650" i="4" s="1"/>
  <c r="V586" i="4"/>
  <c r="S569" i="4"/>
  <c r="A651" i="4"/>
  <c r="H648" i="4" l="1"/>
  <c r="U648" i="4" s="1"/>
  <c r="I649" i="4"/>
  <c r="G599" i="4"/>
  <c r="P586" i="4"/>
  <c r="C587" i="4"/>
  <c r="B587" i="4" s="1"/>
  <c r="F651" i="4"/>
  <c r="E651" i="4"/>
  <c r="R651" i="4" s="1"/>
  <c r="D651" i="4"/>
  <c r="Q651" i="4" s="1"/>
  <c r="V587" i="4"/>
  <c r="S570" i="4"/>
  <c r="A652" i="4"/>
  <c r="G600" i="4" l="1"/>
  <c r="H649" i="4"/>
  <c r="U649" i="4" s="1"/>
  <c r="I650" i="4"/>
  <c r="P587" i="4"/>
  <c r="C588" i="4"/>
  <c r="B588" i="4" s="1"/>
  <c r="F652" i="4"/>
  <c r="E652" i="4"/>
  <c r="R652" i="4" s="1"/>
  <c r="D652" i="4"/>
  <c r="Q652" i="4" s="1"/>
  <c r="V588" i="4"/>
  <c r="S571" i="4"/>
  <c r="A653" i="4"/>
  <c r="H650" i="4" l="1"/>
  <c r="U650" i="4" s="1"/>
  <c r="I651" i="4"/>
  <c r="G601" i="4"/>
  <c r="P588" i="4"/>
  <c r="C589" i="4"/>
  <c r="B589" i="4" s="1"/>
  <c r="D653" i="4"/>
  <c r="Q653" i="4" s="1"/>
  <c r="F653" i="4"/>
  <c r="E653" i="4"/>
  <c r="R653" i="4" s="1"/>
  <c r="V589" i="4"/>
  <c r="S572" i="4"/>
  <c r="A654" i="4"/>
  <c r="G602" i="4" l="1"/>
  <c r="H651" i="4"/>
  <c r="U651" i="4" s="1"/>
  <c r="I652" i="4"/>
  <c r="P589" i="4"/>
  <c r="C590" i="4"/>
  <c r="B590" i="4" s="1"/>
  <c r="F654" i="4"/>
  <c r="E654" i="4"/>
  <c r="R654" i="4" s="1"/>
  <c r="D654" i="4"/>
  <c r="Q654" i="4" s="1"/>
  <c r="V590" i="4"/>
  <c r="S573" i="4"/>
  <c r="A655" i="4"/>
  <c r="H652" i="4" l="1"/>
  <c r="U652" i="4" s="1"/>
  <c r="I653" i="4"/>
  <c r="G603" i="4"/>
  <c r="P590" i="4"/>
  <c r="C591" i="4"/>
  <c r="B591" i="4" s="1"/>
  <c r="F655" i="4"/>
  <c r="E655" i="4"/>
  <c r="R655" i="4" s="1"/>
  <c r="D655" i="4"/>
  <c r="Q655" i="4" s="1"/>
  <c r="V591" i="4"/>
  <c r="S574" i="4"/>
  <c r="A656" i="4"/>
  <c r="G604" i="4" l="1"/>
  <c r="H653" i="4"/>
  <c r="U653" i="4" s="1"/>
  <c r="I654" i="4"/>
  <c r="P591" i="4"/>
  <c r="C592" i="4"/>
  <c r="B592" i="4" s="1"/>
  <c r="F656" i="4"/>
  <c r="E656" i="4"/>
  <c r="R656" i="4" s="1"/>
  <c r="D656" i="4"/>
  <c r="Q656" i="4" s="1"/>
  <c r="V592" i="4"/>
  <c r="S575" i="4"/>
  <c r="A657" i="4"/>
  <c r="H654" i="4" l="1"/>
  <c r="U654" i="4" s="1"/>
  <c r="I655" i="4"/>
  <c r="G605" i="4"/>
  <c r="P592" i="4"/>
  <c r="C593" i="4"/>
  <c r="B593" i="4" s="1"/>
  <c r="F657" i="4"/>
  <c r="E657" i="4"/>
  <c r="R657" i="4" s="1"/>
  <c r="D657" i="4"/>
  <c r="Q657" i="4" s="1"/>
  <c r="V593" i="4"/>
  <c r="S576" i="4"/>
  <c r="A658" i="4"/>
  <c r="G606" i="4" l="1"/>
  <c r="H655" i="4"/>
  <c r="U655" i="4" s="1"/>
  <c r="I656" i="4"/>
  <c r="P593" i="4"/>
  <c r="C594" i="4"/>
  <c r="B594" i="4" s="1"/>
  <c r="E658" i="4"/>
  <c r="R658" i="4" s="1"/>
  <c r="D658" i="4"/>
  <c r="Q658" i="4" s="1"/>
  <c r="F658" i="4"/>
  <c r="V594" i="4"/>
  <c r="S577" i="4"/>
  <c r="A659" i="4"/>
  <c r="H656" i="4" l="1"/>
  <c r="U656" i="4" s="1"/>
  <c r="I657" i="4"/>
  <c r="G607" i="4"/>
  <c r="P594" i="4"/>
  <c r="C595" i="4"/>
  <c r="B595" i="4" s="1"/>
  <c r="F659" i="4"/>
  <c r="E659" i="4"/>
  <c r="R659" i="4" s="1"/>
  <c r="D659" i="4"/>
  <c r="Q659" i="4" s="1"/>
  <c r="V595" i="4"/>
  <c r="S578" i="4"/>
  <c r="A660" i="4"/>
  <c r="G608" i="4" l="1"/>
  <c r="H657" i="4"/>
  <c r="U657" i="4" s="1"/>
  <c r="I658" i="4"/>
  <c r="P595" i="4"/>
  <c r="C596" i="4"/>
  <c r="B596" i="4" s="1"/>
  <c r="F660" i="4"/>
  <c r="E660" i="4"/>
  <c r="R660" i="4" s="1"/>
  <c r="D660" i="4"/>
  <c r="Q660" i="4" s="1"/>
  <c r="V596" i="4"/>
  <c r="S579" i="4"/>
  <c r="A661" i="4"/>
  <c r="H658" i="4" l="1"/>
  <c r="U658" i="4" s="1"/>
  <c r="I659" i="4"/>
  <c r="G609" i="4"/>
  <c r="P596" i="4"/>
  <c r="C597" i="4"/>
  <c r="B597" i="4" s="1"/>
  <c r="F661" i="4"/>
  <c r="E661" i="4"/>
  <c r="R661" i="4" s="1"/>
  <c r="D661" i="4"/>
  <c r="Q661" i="4" s="1"/>
  <c r="V597" i="4"/>
  <c r="S580" i="4"/>
  <c r="A662" i="4"/>
  <c r="G610" i="4" l="1"/>
  <c r="H659" i="4"/>
  <c r="U659" i="4" s="1"/>
  <c r="I660" i="4"/>
  <c r="P597" i="4"/>
  <c r="C598" i="4"/>
  <c r="B598" i="4" s="1"/>
  <c r="F662" i="4"/>
  <c r="E662" i="4"/>
  <c r="R662" i="4" s="1"/>
  <c r="D662" i="4"/>
  <c r="Q662" i="4" s="1"/>
  <c r="V598" i="4"/>
  <c r="S581" i="4"/>
  <c r="A663" i="4"/>
  <c r="H660" i="4" l="1"/>
  <c r="U660" i="4" s="1"/>
  <c r="I661" i="4"/>
  <c r="G611" i="4"/>
  <c r="P598" i="4"/>
  <c r="C599" i="4"/>
  <c r="B599" i="4" s="1"/>
  <c r="F663" i="4"/>
  <c r="E663" i="4"/>
  <c r="R663" i="4" s="1"/>
  <c r="D663" i="4"/>
  <c r="Q663" i="4" s="1"/>
  <c r="V599" i="4"/>
  <c r="S582" i="4"/>
  <c r="A664" i="4"/>
  <c r="G612" i="4" l="1"/>
  <c r="H661" i="4"/>
  <c r="U661" i="4" s="1"/>
  <c r="I662" i="4"/>
  <c r="P599" i="4"/>
  <c r="C600" i="4"/>
  <c r="B600" i="4" s="1"/>
  <c r="F664" i="4"/>
  <c r="E664" i="4"/>
  <c r="R664" i="4" s="1"/>
  <c r="D664" i="4"/>
  <c r="Q664" i="4" s="1"/>
  <c r="V600" i="4"/>
  <c r="S583" i="4"/>
  <c r="A665" i="4"/>
  <c r="H662" i="4" l="1"/>
  <c r="U662" i="4" s="1"/>
  <c r="I663" i="4"/>
  <c r="G613" i="4"/>
  <c r="P600" i="4"/>
  <c r="C601" i="4"/>
  <c r="B601" i="4" s="1"/>
  <c r="F665" i="4"/>
  <c r="E665" i="4"/>
  <c r="R665" i="4" s="1"/>
  <c r="D665" i="4"/>
  <c r="Q665" i="4" s="1"/>
  <c r="V601" i="4"/>
  <c r="S584" i="4"/>
  <c r="A666" i="4"/>
  <c r="G614" i="4" l="1"/>
  <c r="H663" i="4"/>
  <c r="U663" i="4" s="1"/>
  <c r="I664" i="4"/>
  <c r="P601" i="4"/>
  <c r="C602" i="4"/>
  <c r="B602" i="4" s="1"/>
  <c r="F666" i="4"/>
  <c r="E666" i="4"/>
  <c r="R666" i="4" s="1"/>
  <c r="D666" i="4"/>
  <c r="Q666" i="4" s="1"/>
  <c r="V602" i="4"/>
  <c r="S585" i="4"/>
  <c r="A667" i="4"/>
  <c r="H664" i="4" l="1"/>
  <c r="U664" i="4" s="1"/>
  <c r="I665" i="4"/>
  <c r="G615" i="4"/>
  <c r="P602" i="4"/>
  <c r="C603" i="4"/>
  <c r="B603" i="4" s="1"/>
  <c r="F667" i="4"/>
  <c r="E667" i="4"/>
  <c r="R667" i="4" s="1"/>
  <c r="D667" i="4"/>
  <c r="Q667" i="4" s="1"/>
  <c r="V603" i="4"/>
  <c r="S586" i="4"/>
  <c r="A668" i="4"/>
  <c r="G616" i="4" l="1"/>
  <c r="H665" i="4"/>
  <c r="U665" i="4" s="1"/>
  <c r="I666" i="4"/>
  <c r="P603" i="4"/>
  <c r="C604" i="4"/>
  <c r="B604" i="4" s="1"/>
  <c r="F668" i="4"/>
  <c r="E668" i="4"/>
  <c r="R668" i="4" s="1"/>
  <c r="D668" i="4"/>
  <c r="Q668" i="4" s="1"/>
  <c r="V604" i="4"/>
  <c r="S587" i="4"/>
  <c r="A669" i="4"/>
  <c r="H666" i="4" l="1"/>
  <c r="U666" i="4" s="1"/>
  <c r="I667" i="4"/>
  <c r="G617" i="4"/>
  <c r="P604" i="4"/>
  <c r="C605" i="4"/>
  <c r="B605" i="4" s="1"/>
  <c r="D669" i="4"/>
  <c r="Q669" i="4" s="1"/>
  <c r="F669" i="4"/>
  <c r="E669" i="4"/>
  <c r="R669" i="4" s="1"/>
  <c r="V605" i="4"/>
  <c r="S588" i="4"/>
  <c r="A670" i="4"/>
  <c r="G618" i="4" l="1"/>
  <c r="H667" i="4"/>
  <c r="U667" i="4" s="1"/>
  <c r="I668" i="4"/>
  <c r="P605" i="4"/>
  <c r="C606" i="4"/>
  <c r="B606" i="4" s="1"/>
  <c r="F670" i="4"/>
  <c r="E670" i="4"/>
  <c r="R670" i="4" s="1"/>
  <c r="D670" i="4"/>
  <c r="Q670" i="4" s="1"/>
  <c r="V606" i="4"/>
  <c r="S589" i="4"/>
  <c r="A671" i="4"/>
  <c r="H668" i="4" l="1"/>
  <c r="U668" i="4" s="1"/>
  <c r="I669" i="4"/>
  <c r="G619" i="4"/>
  <c r="P606" i="4"/>
  <c r="C607" i="4"/>
  <c r="B607" i="4" s="1"/>
  <c r="F671" i="4"/>
  <c r="E671" i="4"/>
  <c r="R671" i="4" s="1"/>
  <c r="D671" i="4"/>
  <c r="Q671" i="4" s="1"/>
  <c r="V607" i="4"/>
  <c r="S590" i="4"/>
  <c r="A672" i="4"/>
  <c r="G620" i="4" l="1"/>
  <c r="H669" i="4"/>
  <c r="U669" i="4" s="1"/>
  <c r="I670" i="4"/>
  <c r="P607" i="4"/>
  <c r="C608" i="4"/>
  <c r="B608" i="4" s="1"/>
  <c r="F672" i="4"/>
  <c r="E672" i="4"/>
  <c r="R672" i="4" s="1"/>
  <c r="D672" i="4"/>
  <c r="Q672" i="4" s="1"/>
  <c r="V608" i="4"/>
  <c r="S591" i="4"/>
  <c r="A673" i="4"/>
  <c r="H670" i="4" l="1"/>
  <c r="U670" i="4" s="1"/>
  <c r="I671" i="4"/>
  <c r="G621" i="4"/>
  <c r="P608" i="4"/>
  <c r="C609" i="4"/>
  <c r="B609" i="4" s="1"/>
  <c r="F673" i="4"/>
  <c r="E673" i="4"/>
  <c r="R673" i="4" s="1"/>
  <c r="D673" i="4"/>
  <c r="Q673" i="4" s="1"/>
  <c r="V609" i="4"/>
  <c r="S592" i="4"/>
  <c r="A674" i="4"/>
  <c r="G622" i="4" l="1"/>
  <c r="H671" i="4"/>
  <c r="U671" i="4" s="1"/>
  <c r="I672" i="4"/>
  <c r="P609" i="4"/>
  <c r="C610" i="4"/>
  <c r="B610" i="4" s="1"/>
  <c r="E674" i="4"/>
  <c r="R674" i="4" s="1"/>
  <c r="D674" i="4"/>
  <c r="Q674" i="4" s="1"/>
  <c r="F674" i="4"/>
  <c r="V610" i="4"/>
  <c r="S593" i="4"/>
  <c r="A675" i="4"/>
  <c r="H672" i="4" l="1"/>
  <c r="U672" i="4" s="1"/>
  <c r="I673" i="4"/>
  <c r="G623" i="4"/>
  <c r="P610" i="4"/>
  <c r="C611" i="4"/>
  <c r="B611" i="4" s="1"/>
  <c r="F675" i="4"/>
  <c r="E675" i="4"/>
  <c r="R675" i="4" s="1"/>
  <c r="D675" i="4"/>
  <c r="Q675" i="4" s="1"/>
  <c r="V611" i="4"/>
  <c r="S594" i="4"/>
  <c r="A676" i="4"/>
  <c r="G624" i="4" l="1"/>
  <c r="H673" i="4"/>
  <c r="U673" i="4" s="1"/>
  <c r="I674" i="4"/>
  <c r="P611" i="4"/>
  <c r="C612" i="4"/>
  <c r="B612" i="4" s="1"/>
  <c r="F676" i="4"/>
  <c r="E676" i="4"/>
  <c r="R676" i="4" s="1"/>
  <c r="D676" i="4"/>
  <c r="Q676" i="4" s="1"/>
  <c r="V612" i="4"/>
  <c r="S595" i="4"/>
  <c r="A677" i="4"/>
  <c r="H674" i="4" l="1"/>
  <c r="U674" i="4" s="1"/>
  <c r="I675" i="4"/>
  <c r="G625" i="4"/>
  <c r="P612" i="4"/>
  <c r="C613" i="4"/>
  <c r="B613" i="4" s="1"/>
  <c r="F677" i="4"/>
  <c r="E677" i="4"/>
  <c r="R677" i="4" s="1"/>
  <c r="D677" i="4"/>
  <c r="Q677" i="4" s="1"/>
  <c r="V613" i="4"/>
  <c r="S596" i="4"/>
  <c r="A678" i="4"/>
  <c r="G626" i="4" l="1"/>
  <c r="H675" i="4"/>
  <c r="U675" i="4" s="1"/>
  <c r="I676" i="4"/>
  <c r="P613" i="4"/>
  <c r="C614" i="4"/>
  <c r="B614" i="4" s="1"/>
  <c r="F678" i="4"/>
  <c r="E678" i="4"/>
  <c r="R678" i="4" s="1"/>
  <c r="D678" i="4"/>
  <c r="Q678" i="4" s="1"/>
  <c r="V614" i="4"/>
  <c r="S597" i="4"/>
  <c r="A679" i="4"/>
  <c r="H676" i="4" l="1"/>
  <c r="U676" i="4" s="1"/>
  <c r="I677" i="4"/>
  <c r="G627" i="4"/>
  <c r="P614" i="4"/>
  <c r="C615" i="4"/>
  <c r="B615" i="4" s="1"/>
  <c r="F679" i="4"/>
  <c r="E679" i="4"/>
  <c r="R679" i="4" s="1"/>
  <c r="D679" i="4"/>
  <c r="Q679" i="4" s="1"/>
  <c r="V615" i="4"/>
  <c r="S598" i="4"/>
  <c r="A680" i="4"/>
  <c r="G628" i="4" l="1"/>
  <c r="H677" i="4"/>
  <c r="U677" i="4" s="1"/>
  <c r="I678" i="4"/>
  <c r="P615" i="4"/>
  <c r="C616" i="4"/>
  <c r="B616" i="4" s="1"/>
  <c r="F680" i="4"/>
  <c r="E680" i="4"/>
  <c r="R680" i="4" s="1"/>
  <c r="D680" i="4"/>
  <c r="Q680" i="4" s="1"/>
  <c r="V616" i="4"/>
  <c r="S599" i="4"/>
  <c r="A681" i="4"/>
  <c r="H678" i="4" l="1"/>
  <c r="U678" i="4" s="1"/>
  <c r="I679" i="4"/>
  <c r="G629" i="4"/>
  <c r="P616" i="4"/>
  <c r="C617" i="4"/>
  <c r="B617" i="4" s="1"/>
  <c r="F681" i="4"/>
  <c r="E681" i="4"/>
  <c r="R681" i="4" s="1"/>
  <c r="D681" i="4"/>
  <c r="Q681" i="4" s="1"/>
  <c r="V617" i="4"/>
  <c r="S600" i="4"/>
  <c r="A682" i="4"/>
  <c r="G630" i="4" l="1"/>
  <c r="H679" i="4"/>
  <c r="U679" i="4" s="1"/>
  <c r="I680" i="4"/>
  <c r="P617" i="4"/>
  <c r="C618" i="4"/>
  <c r="B618" i="4" s="1"/>
  <c r="F682" i="4"/>
  <c r="E682" i="4"/>
  <c r="R682" i="4" s="1"/>
  <c r="D682" i="4"/>
  <c r="Q682" i="4" s="1"/>
  <c r="V618" i="4"/>
  <c r="S601" i="4"/>
  <c r="A683" i="4"/>
  <c r="H680" i="4" l="1"/>
  <c r="U680" i="4" s="1"/>
  <c r="I681" i="4"/>
  <c r="G631" i="4"/>
  <c r="P618" i="4"/>
  <c r="C619" i="4"/>
  <c r="B619" i="4" s="1"/>
  <c r="F683" i="4"/>
  <c r="E683" i="4"/>
  <c r="R683" i="4" s="1"/>
  <c r="D683" i="4"/>
  <c r="Q683" i="4" s="1"/>
  <c r="V619" i="4"/>
  <c r="S602" i="4"/>
  <c r="A684" i="4"/>
  <c r="G632" i="4" l="1"/>
  <c r="H681" i="4"/>
  <c r="U681" i="4" s="1"/>
  <c r="I682" i="4"/>
  <c r="P619" i="4"/>
  <c r="C620" i="4"/>
  <c r="B620" i="4" s="1"/>
  <c r="F684" i="4"/>
  <c r="E684" i="4"/>
  <c r="R684" i="4" s="1"/>
  <c r="D684" i="4"/>
  <c r="Q684" i="4" s="1"/>
  <c r="V620" i="4"/>
  <c r="S603" i="4"/>
  <c r="A685" i="4"/>
  <c r="H682" i="4" l="1"/>
  <c r="U682" i="4" s="1"/>
  <c r="I683" i="4"/>
  <c r="G633" i="4"/>
  <c r="P620" i="4"/>
  <c r="C621" i="4"/>
  <c r="B621" i="4" s="1"/>
  <c r="D685" i="4"/>
  <c r="Q685" i="4" s="1"/>
  <c r="F685" i="4"/>
  <c r="E685" i="4"/>
  <c r="R685" i="4" s="1"/>
  <c r="V621" i="4"/>
  <c r="S604" i="4"/>
  <c r="A686" i="4"/>
  <c r="G634" i="4" l="1"/>
  <c r="H683" i="4"/>
  <c r="U683" i="4" s="1"/>
  <c r="I684" i="4"/>
  <c r="P621" i="4"/>
  <c r="C622" i="4"/>
  <c r="B622" i="4" s="1"/>
  <c r="F686" i="4"/>
  <c r="E686" i="4"/>
  <c r="R686" i="4" s="1"/>
  <c r="D686" i="4"/>
  <c r="Q686" i="4" s="1"/>
  <c r="V622" i="4"/>
  <c r="S605" i="4"/>
  <c r="A687" i="4"/>
  <c r="H684" i="4" l="1"/>
  <c r="U684" i="4" s="1"/>
  <c r="I685" i="4"/>
  <c r="G635" i="4"/>
  <c r="P622" i="4"/>
  <c r="C623" i="4"/>
  <c r="B623" i="4" s="1"/>
  <c r="F687" i="4"/>
  <c r="E687" i="4"/>
  <c r="R687" i="4" s="1"/>
  <c r="D687" i="4"/>
  <c r="Q687" i="4" s="1"/>
  <c r="V623" i="4"/>
  <c r="S606" i="4"/>
  <c r="A688" i="4"/>
  <c r="G636" i="4" l="1"/>
  <c r="H685" i="4"/>
  <c r="U685" i="4" s="1"/>
  <c r="I686" i="4"/>
  <c r="P623" i="4"/>
  <c r="C624" i="4"/>
  <c r="B624" i="4" s="1"/>
  <c r="F688" i="4"/>
  <c r="E688" i="4"/>
  <c r="R688" i="4" s="1"/>
  <c r="D688" i="4"/>
  <c r="Q688" i="4" s="1"/>
  <c r="V624" i="4"/>
  <c r="S607" i="4"/>
  <c r="A689" i="4"/>
  <c r="H686" i="4" l="1"/>
  <c r="U686" i="4" s="1"/>
  <c r="I687" i="4"/>
  <c r="G637" i="4"/>
  <c r="P624" i="4"/>
  <c r="C625" i="4"/>
  <c r="B625" i="4" s="1"/>
  <c r="F689" i="4"/>
  <c r="E689" i="4"/>
  <c r="R689" i="4" s="1"/>
  <c r="D689" i="4"/>
  <c r="Q689" i="4" s="1"/>
  <c r="V625" i="4"/>
  <c r="S608" i="4"/>
  <c r="A690" i="4"/>
  <c r="G638" i="4" l="1"/>
  <c r="H687" i="4"/>
  <c r="U687" i="4" s="1"/>
  <c r="I688" i="4"/>
  <c r="P625" i="4"/>
  <c r="C626" i="4"/>
  <c r="B626" i="4" s="1"/>
  <c r="E690" i="4"/>
  <c r="R690" i="4" s="1"/>
  <c r="D690" i="4"/>
  <c r="Q690" i="4" s="1"/>
  <c r="F690" i="4"/>
  <c r="V626" i="4"/>
  <c r="S609" i="4"/>
  <c r="A691" i="4"/>
  <c r="H688" i="4" l="1"/>
  <c r="U688" i="4" s="1"/>
  <c r="I689" i="4"/>
  <c r="G639" i="4"/>
  <c r="P626" i="4"/>
  <c r="C627" i="4"/>
  <c r="B627" i="4" s="1"/>
  <c r="F691" i="4"/>
  <c r="E691" i="4"/>
  <c r="R691" i="4" s="1"/>
  <c r="D691" i="4"/>
  <c r="Q691" i="4" s="1"/>
  <c r="V627" i="4"/>
  <c r="S610" i="4"/>
  <c r="A692" i="4"/>
  <c r="G640" i="4" l="1"/>
  <c r="H689" i="4"/>
  <c r="U689" i="4" s="1"/>
  <c r="I690" i="4"/>
  <c r="P627" i="4"/>
  <c r="C628" i="4"/>
  <c r="B628" i="4" s="1"/>
  <c r="F692" i="4"/>
  <c r="E692" i="4"/>
  <c r="R692" i="4" s="1"/>
  <c r="D692" i="4"/>
  <c r="Q692" i="4" s="1"/>
  <c r="V628" i="4"/>
  <c r="S611" i="4"/>
  <c r="A693" i="4"/>
  <c r="H690" i="4" l="1"/>
  <c r="U690" i="4" s="1"/>
  <c r="I691" i="4"/>
  <c r="G641" i="4"/>
  <c r="P628" i="4"/>
  <c r="C629" i="4"/>
  <c r="B629" i="4" s="1"/>
  <c r="F693" i="4"/>
  <c r="E693" i="4"/>
  <c r="R693" i="4" s="1"/>
  <c r="D693" i="4"/>
  <c r="Q693" i="4" s="1"/>
  <c r="V629" i="4"/>
  <c r="S612" i="4"/>
  <c r="A694" i="4"/>
  <c r="G642" i="4" l="1"/>
  <c r="H691" i="4"/>
  <c r="U691" i="4" s="1"/>
  <c r="I692" i="4"/>
  <c r="P629" i="4"/>
  <c r="C630" i="4"/>
  <c r="B630" i="4" s="1"/>
  <c r="F694" i="4"/>
  <c r="E694" i="4"/>
  <c r="R694" i="4" s="1"/>
  <c r="D694" i="4"/>
  <c r="Q694" i="4" s="1"/>
  <c r="V630" i="4"/>
  <c r="S613" i="4"/>
  <c r="A695" i="4"/>
  <c r="H692" i="4" l="1"/>
  <c r="U692" i="4" s="1"/>
  <c r="I693" i="4"/>
  <c r="G643" i="4"/>
  <c r="P630" i="4"/>
  <c r="C631" i="4"/>
  <c r="B631" i="4" s="1"/>
  <c r="F695" i="4"/>
  <c r="E695" i="4"/>
  <c r="R695" i="4" s="1"/>
  <c r="D695" i="4"/>
  <c r="Q695" i="4" s="1"/>
  <c r="V631" i="4"/>
  <c r="S614" i="4"/>
  <c r="A696" i="4"/>
  <c r="G644" i="4" l="1"/>
  <c r="H693" i="4"/>
  <c r="U693" i="4" s="1"/>
  <c r="I694" i="4"/>
  <c r="P631" i="4"/>
  <c r="C632" i="4"/>
  <c r="B632" i="4" s="1"/>
  <c r="F696" i="4"/>
  <c r="E696" i="4"/>
  <c r="R696" i="4" s="1"/>
  <c r="D696" i="4"/>
  <c r="Q696" i="4" s="1"/>
  <c r="V632" i="4"/>
  <c r="S615" i="4"/>
  <c r="A697" i="4"/>
  <c r="H694" i="4" l="1"/>
  <c r="U694" i="4" s="1"/>
  <c r="I695" i="4"/>
  <c r="G645" i="4"/>
  <c r="P632" i="4"/>
  <c r="C633" i="4"/>
  <c r="B633" i="4" s="1"/>
  <c r="F697" i="4"/>
  <c r="E697" i="4"/>
  <c r="R697" i="4" s="1"/>
  <c r="D697" i="4"/>
  <c r="Q697" i="4" s="1"/>
  <c r="V633" i="4"/>
  <c r="S616" i="4"/>
  <c r="A698" i="4"/>
  <c r="G646" i="4" l="1"/>
  <c r="H695" i="4"/>
  <c r="U695" i="4" s="1"/>
  <c r="I696" i="4"/>
  <c r="P633" i="4"/>
  <c r="C634" i="4"/>
  <c r="B634" i="4" s="1"/>
  <c r="F698" i="4"/>
  <c r="E698" i="4"/>
  <c r="R698" i="4" s="1"/>
  <c r="D698" i="4"/>
  <c r="Q698" i="4" s="1"/>
  <c r="V634" i="4"/>
  <c r="S617" i="4"/>
  <c r="A699" i="4"/>
  <c r="H696" i="4" l="1"/>
  <c r="U696" i="4" s="1"/>
  <c r="I697" i="4"/>
  <c r="G647" i="4"/>
  <c r="P634" i="4"/>
  <c r="C635" i="4"/>
  <c r="B635" i="4" s="1"/>
  <c r="F699" i="4"/>
  <c r="E699" i="4"/>
  <c r="R699" i="4" s="1"/>
  <c r="D699" i="4"/>
  <c r="Q699" i="4" s="1"/>
  <c r="V635" i="4"/>
  <c r="S618" i="4"/>
  <c r="A700" i="4"/>
  <c r="G648" i="4" l="1"/>
  <c r="H697" i="4"/>
  <c r="U697" i="4" s="1"/>
  <c r="I698" i="4"/>
  <c r="P635" i="4"/>
  <c r="C636" i="4"/>
  <c r="B636" i="4" s="1"/>
  <c r="F700" i="4"/>
  <c r="E700" i="4"/>
  <c r="R700" i="4" s="1"/>
  <c r="D700" i="4"/>
  <c r="Q700" i="4" s="1"/>
  <c r="V636" i="4"/>
  <c r="S619" i="4"/>
  <c r="A701" i="4"/>
  <c r="H698" i="4" l="1"/>
  <c r="U698" i="4" s="1"/>
  <c r="I699" i="4"/>
  <c r="G649" i="4"/>
  <c r="P636" i="4"/>
  <c r="C637" i="4"/>
  <c r="B637" i="4" s="1"/>
  <c r="D701" i="4"/>
  <c r="Q701" i="4" s="1"/>
  <c r="F701" i="4"/>
  <c r="E701" i="4"/>
  <c r="R701" i="4" s="1"/>
  <c r="V637" i="4"/>
  <c r="S620" i="4"/>
  <c r="A702" i="4"/>
  <c r="G650" i="4" l="1"/>
  <c r="H699" i="4"/>
  <c r="U699" i="4" s="1"/>
  <c r="I700" i="4"/>
  <c r="P637" i="4"/>
  <c r="C638" i="4"/>
  <c r="B638" i="4" s="1"/>
  <c r="F702" i="4"/>
  <c r="E702" i="4"/>
  <c r="R702" i="4" s="1"/>
  <c r="D702" i="4"/>
  <c r="Q702" i="4" s="1"/>
  <c r="V638" i="4"/>
  <c r="S621" i="4"/>
  <c r="A703" i="4"/>
  <c r="H700" i="4" l="1"/>
  <c r="U700" i="4" s="1"/>
  <c r="I701" i="4"/>
  <c r="G651" i="4"/>
  <c r="P638" i="4"/>
  <c r="C639" i="4"/>
  <c r="B639" i="4" s="1"/>
  <c r="F703" i="4"/>
  <c r="E703" i="4"/>
  <c r="R703" i="4" s="1"/>
  <c r="D703" i="4"/>
  <c r="Q703" i="4" s="1"/>
  <c r="V639" i="4"/>
  <c r="S622" i="4"/>
  <c r="A704" i="4"/>
  <c r="G652" i="4" l="1"/>
  <c r="H701" i="4"/>
  <c r="U701" i="4" s="1"/>
  <c r="I702" i="4"/>
  <c r="P639" i="4"/>
  <c r="C640" i="4"/>
  <c r="B640" i="4" s="1"/>
  <c r="F704" i="4"/>
  <c r="E704" i="4"/>
  <c r="R704" i="4" s="1"/>
  <c r="D704" i="4"/>
  <c r="Q704" i="4" s="1"/>
  <c r="V640" i="4"/>
  <c r="S623" i="4"/>
  <c r="A705" i="4"/>
  <c r="H702" i="4" l="1"/>
  <c r="U702" i="4" s="1"/>
  <c r="I703" i="4"/>
  <c r="G653" i="4"/>
  <c r="P640" i="4"/>
  <c r="C641" i="4"/>
  <c r="B641" i="4" s="1"/>
  <c r="F705" i="4"/>
  <c r="E705" i="4"/>
  <c r="R705" i="4" s="1"/>
  <c r="D705" i="4"/>
  <c r="Q705" i="4" s="1"/>
  <c r="V641" i="4"/>
  <c r="S624" i="4"/>
  <c r="A706" i="4"/>
  <c r="G654" i="4" l="1"/>
  <c r="H703" i="4"/>
  <c r="U703" i="4" s="1"/>
  <c r="I704" i="4"/>
  <c r="P641" i="4"/>
  <c r="C642" i="4"/>
  <c r="B642" i="4" s="1"/>
  <c r="E706" i="4"/>
  <c r="R706" i="4" s="1"/>
  <c r="D706" i="4"/>
  <c r="Q706" i="4" s="1"/>
  <c r="F706" i="4"/>
  <c r="V642" i="4"/>
  <c r="S625" i="4"/>
  <c r="A707" i="4"/>
  <c r="H704" i="4" l="1"/>
  <c r="U704" i="4" s="1"/>
  <c r="I705" i="4"/>
  <c r="G655" i="4"/>
  <c r="P642" i="4"/>
  <c r="C643" i="4"/>
  <c r="B643" i="4" s="1"/>
  <c r="F707" i="4"/>
  <c r="E707" i="4"/>
  <c r="R707" i="4" s="1"/>
  <c r="D707" i="4"/>
  <c r="Q707" i="4" s="1"/>
  <c r="V643" i="4"/>
  <c r="S626" i="4"/>
  <c r="A708" i="4"/>
  <c r="G656" i="4" l="1"/>
  <c r="H705" i="4"/>
  <c r="U705" i="4" s="1"/>
  <c r="I706" i="4"/>
  <c r="P643" i="4"/>
  <c r="C644" i="4"/>
  <c r="B644" i="4" s="1"/>
  <c r="F708" i="4"/>
  <c r="E708" i="4"/>
  <c r="R708" i="4" s="1"/>
  <c r="D708" i="4"/>
  <c r="Q708" i="4" s="1"/>
  <c r="V644" i="4"/>
  <c r="S627" i="4"/>
  <c r="A709" i="4"/>
  <c r="H706" i="4" l="1"/>
  <c r="U706" i="4" s="1"/>
  <c r="I707" i="4"/>
  <c r="G657" i="4"/>
  <c r="P644" i="4"/>
  <c r="C645" i="4"/>
  <c r="B645" i="4" s="1"/>
  <c r="F709" i="4"/>
  <c r="E709" i="4"/>
  <c r="R709" i="4" s="1"/>
  <c r="D709" i="4"/>
  <c r="Q709" i="4" s="1"/>
  <c r="V645" i="4"/>
  <c r="S628" i="4"/>
  <c r="A710" i="4"/>
  <c r="G658" i="4" l="1"/>
  <c r="H707" i="4"/>
  <c r="U707" i="4" s="1"/>
  <c r="I708" i="4"/>
  <c r="P645" i="4"/>
  <c r="C646" i="4"/>
  <c r="B646" i="4" s="1"/>
  <c r="F710" i="4"/>
  <c r="E710" i="4"/>
  <c r="R710" i="4" s="1"/>
  <c r="D710" i="4"/>
  <c r="Q710" i="4" s="1"/>
  <c r="V646" i="4"/>
  <c r="S629" i="4"/>
  <c r="A711" i="4"/>
  <c r="H708" i="4" l="1"/>
  <c r="U708" i="4" s="1"/>
  <c r="I709" i="4"/>
  <c r="G659" i="4"/>
  <c r="P646" i="4"/>
  <c r="C647" i="4"/>
  <c r="B647" i="4" s="1"/>
  <c r="F711" i="4"/>
  <c r="E711" i="4"/>
  <c r="R711" i="4" s="1"/>
  <c r="D711" i="4"/>
  <c r="Q711" i="4" s="1"/>
  <c r="V647" i="4"/>
  <c r="S630" i="4"/>
  <c r="A712" i="4"/>
  <c r="G660" i="4" l="1"/>
  <c r="H709" i="4"/>
  <c r="U709" i="4" s="1"/>
  <c r="I710" i="4"/>
  <c r="P647" i="4"/>
  <c r="C648" i="4"/>
  <c r="B648" i="4" s="1"/>
  <c r="F712" i="4"/>
  <c r="E712" i="4"/>
  <c r="R712" i="4" s="1"/>
  <c r="D712" i="4"/>
  <c r="Q712" i="4" s="1"/>
  <c r="V648" i="4"/>
  <c r="S631" i="4"/>
  <c r="A713" i="4"/>
  <c r="H710" i="4" l="1"/>
  <c r="U710" i="4" s="1"/>
  <c r="I711" i="4"/>
  <c r="G661" i="4"/>
  <c r="P648" i="4"/>
  <c r="C649" i="4"/>
  <c r="B649" i="4" s="1"/>
  <c r="F713" i="4"/>
  <c r="E713" i="4"/>
  <c r="R713" i="4" s="1"/>
  <c r="D713" i="4"/>
  <c r="Q713" i="4" s="1"/>
  <c r="V649" i="4"/>
  <c r="S632" i="4"/>
  <c r="A714" i="4"/>
  <c r="G662" i="4" l="1"/>
  <c r="H711" i="4"/>
  <c r="U711" i="4" s="1"/>
  <c r="I712" i="4"/>
  <c r="P649" i="4"/>
  <c r="C650" i="4"/>
  <c r="B650" i="4" s="1"/>
  <c r="F714" i="4"/>
  <c r="E714" i="4"/>
  <c r="R714" i="4" s="1"/>
  <c r="D714" i="4"/>
  <c r="Q714" i="4" s="1"/>
  <c r="V650" i="4"/>
  <c r="S633" i="4"/>
  <c r="A715" i="4"/>
  <c r="H712" i="4" l="1"/>
  <c r="U712" i="4" s="1"/>
  <c r="I713" i="4"/>
  <c r="G663" i="4"/>
  <c r="P650" i="4"/>
  <c r="C651" i="4"/>
  <c r="B651" i="4" s="1"/>
  <c r="F715" i="4"/>
  <c r="E715" i="4"/>
  <c r="R715" i="4" s="1"/>
  <c r="D715" i="4"/>
  <c r="Q715" i="4" s="1"/>
  <c r="V651" i="4"/>
  <c r="S634" i="4"/>
  <c r="A716" i="4"/>
  <c r="G664" i="4" l="1"/>
  <c r="H713" i="4"/>
  <c r="U713" i="4" s="1"/>
  <c r="I714" i="4"/>
  <c r="P651" i="4"/>
  <c r="C652" i="4"/>
  <c r="B652" i="4" s="1"/>
  <c r="F716" i="4"/>
  <c r="E716" i="4"/>
  <c r="R716" i="4" s="1"/>
  <c r="D716" i="4"/>
  <c r="Q716" i="4" s="1"/>
  <c r="V652" i="4"/>
  <c r="S635" i="4"/>
  <c r="A717" i="4"/>
  <c r="H714" i="4" l="1"/>
  <c r="U714" i="4" s="1"/>
  <c r="I715" i="4"/>
  <c r="G665" i="4"/>
  <c r="P652" i="4"/>
  <c r="C653" i="4"/>
  <c r="B653" i="4" s="1"/>
  <c r="D717" i="4"/>
  <c r="Q717" i="4" s="1"/>
  <c r="F717" i="4"/>
  <c r="E717" i="4"/>
  <c r="R717" i="4" s="1"/>
  <c r="V653" i="4"/>
  <c r="S636" i="4"/>
  <c r="A718" i="4"/>
  <c r="G666" i="4" l="1"/>
  <c r="H715" i="4"/>
  <c r="U715" i="4" s="1"/>
  <c r="I716" i="4"/>
  <c r="P653" i="4"/>
  <c r="C654" i="4"/>
  <c r="B654" i="4" s="1"/>
  <c r="F718" i="4"/>
  <c r="E718" i="4"/>
  <c r="R718" i="4" s="1"/>
  <c r="D718" i="4"/>
  <c r="Q718" i="4" s="1"/>
  <c r="V654" i="4"/>
  <c r="S637" i="4"/>
  <c r="A719" i="4"/>
  <c r="H716" i="4" l="1"/>
  <c r="U716" i="4" s="1"/>
  <c r="I717" i="4"/>
  <c r="G667" i="4"/>
  <c r="P654" i="4"/>
  <c r="C655" i="4"/>
  <c r="B655" i="4" s="1"/>
  <c r="F719" i="4"/>
  <c r="E719" i="4"/>
  <c r="R719" i="4" s="1"/>
  <c r="D719" i="4"/>
  <c r="Q719" i="4" s="1"/>
  <c r="V655" i="4"/>
  <c r="S638" i="4"/>
  <c r="A720" i="4"/>
  <c r="G668" i="4" l="1"/>
  <c r="H717" i="4"/>
  <c r="U717" i="4" s="1"/>
  <c r="I718" i="4"/>
  <c r="P655" i="4"/>
  <c r="C656" i="4"/>
  <c r="B656" i="4" s="1"/>
  <c r="F720" i="4"/>
  <c r="E720" i="4"/>
  <c r="R720" i="4" s="1"/>
  <c r="D720" i="4"/>
  <c r="Q720" i="4" s="1"/>
  <c r="V656" i="4"/>
  <c r="S639" i="4"/>
  <c r="A721" i="4"/>
  <c r="H718" i="4" l="1"/>
  <c r="U718" i="4" s="1"/>
  <c r="I719" i="4"/>
  <c r="G669" i="4"/>
  <c r="P656" i="4"/>
  <c r="C657" i="4"/>
  <c r="B657" i="4" s="1"/>
  <c r="F721" i="4"/>
  <c r="E721" i="4"/>
  <c r="R721" i="4" s="1"/>
  <c r="D721" i="4"/>
  <c r="Q721" i="4" s="1"/>
  <c r="V657" i="4"/>
  <c r="S640" i="4"/>
  <c r="A722" i="4"/>
  <c r="G670" i="4" l="1"/>
  <c r="H719" i="4"/>
  <c r="U719" i="4" s="1"/>
  <c r="I720" i="4"/>
  <c r="P657" i="4"/>
  <c r="C658" i="4"/>
  <c r="B658" i="4" s="1"/>
  <c r="E722" i="4"/>
  <c r="R722" i="4" s="1"/>
  <c r="D722" i="4"/>
  <c r="Q722" i="4" s="1"/>
  <c r="F722" i="4"/>
  <c r="V658" i="4"/>
  <c r="S641" i="4"/>
  <c r="A723" i="4"/>
  <c r="H720" i="4" l="1"/>
  <c r="U720" i="4" s="1"/>
  <c r="I721" i="4"/>
  <c r="G671" i="4"/>
  <c r="P658" i="4"/>
  <c r="C659" i="4"/>
  <c r="B659" i="4" s="1"/>
  <c r="F723" i="4"/>
  <c r="E723" i="4"/>
  <c r="R723" i="4" s="1"/>
  <c r="D723" i="4"/>
  <c r="Q723" i="4" s="1"/>
  <c r="V659" i="4"/>
  <c r="S642" i="4"/>
  <c r="A724" i="4"/>
  <c r="G672" i="4" l="1"/>
  <c r="H721" i="4"/>
  <c r="U721" i="4" s="1"/>
  <c r="I722" i="4"/>
  <c r="P659" i="4"/>
  <c r="C660" i="4"/>
  <c r="B660" i="4" s="1"/>
  <c r="F724" i="4"/>
  <c r="E724" i="4"/>
  <c r="R724" i="4" s="1"/>
  <c r="D724" i="4"/>
  <c r="Q724" i="4" s="1"/>
  <c r="V660" i="4"/>
  <c r="S643" i="4"/>
  <c r="A725" i="4"/>
  <c r="H722" i="4" l="1"/>
  <c r="U722" i="4" s="1"/>
  <c r="I723" i="4"/>
  <c r="G673" i="4"/>
  <c r="P660" i="4"/>
  <c r="C661" i="4"/>
  <c r="B661" i="4" s="1"/>
  <c r="F725" i="4"/>
  <c r="E725" i="4"/>
  <c r="R725" i="4" s="1"/>
  <c r="D725" i="4"/>
  <c r="Q725" i="4" s="1"/>
  <c r="V661" i="4"/>
  <c r="S644" i="4"/>
  <c r="A726" i="4"/>
  <c r="G674" i="4" l="1"/>
  <c r="H723" i="4"/>
  <c r="U723" i="4" s="1"/>
  <c r="I724" i="4"/>
  <c r="P661" i="4"/>
  <c r="C662" i="4"/>
  <c r="B662" i="4" s="1"/>
  <c r="F726" i="4"/>
  <c r="E726" i="4"/>
  <c r="R726" i="4" s="1"/>
  <c r="D726" i="4"/>
  <c r="Q726" i="4" s="1"/>
  <c r="V662" i="4"/>
  <c r="S645" i="4"/>
  <c r="A727" i="4"/>
  <c r="H724" i="4" l="1"/>
  <c r="U724" i="4" s="1"/>
  <c r="I725" i="4"/>
  <c r="G675" i="4"/>
  <c r="P662" i="4"/>
  <c r="C663" i="4"/>
  <c r="B663" i="4" s="1"/>
  <c r="F727" i="4"/>
  <c r="E727" i="4"/>
  <c r="R727" i="4" s="1"/>
  <c r="D727" i="4"/>
  <c r="Q727" i="4" s="1"/>
  <c r="V663" i="4"/>
  <c r="S646" i="4"/>
  <c r="A728" i="4"/>
  <c r="G676" i="4" l="1"/>
  <c r="H725" i="4"/>
  <c r="U725" i="4" s="1"/>
  <c r="I726" i="4"/>
  <c r="P663" i="4"/>
  <c r="C664" i="4"/>
  <c r="B664" i="4" s="1"/>
  <c r="F728" i="4"/>
  <c r="E728" i="4"/>
  <c r="R728" i="4" s="1"/>
  <c r="D728" i="4"/>
  <c r="Q728" i="4" s="1"/>
  <c r="V664" i="4"/>
  <c r="S647" i="4"/>
  <c r="A729" i="4"/>
  <c r="H726" i="4" l="1"/>
  <c r="U726" i="4" s="1"/>
  <c r="I727" i="4"/>
  <c r="G677" i="4"/>
  <c r="P664" i="4"/>
  <c r="C665" i="4"/>
  <c r="B665" i="4" s="1"/>
  <c r="F729" i="4"/>
  <c r="E729" i="4"/>
  <c r="R729" i="4" s="1"/>
  <c r="D729" i="4"/>
  <c r="Q729" i="4" s="1"/>
  <c r="V665" i="4"/>
  <c r="S648" i="4"/>
  <c r="A730" i="4"/>
  <c r="G678" i="4" l="1"/>
  <c r="H727" i="4"/>
  <c r="U727" i="4" s="1"/>
  <c r="I728" i="4"/>
  <c r="P665" i="4"/>
  <c r="C666" i="4"/>
  <c r="B666" i="4" s="1"/>
  <c r="F730" i="4"/>
  <c r="E730" i="4"/>
  <c r="R730" i="4" s="1"/>
  <c r="D730" i="4"/>
  <c r="Q730" i="4" s="1"/>
  <c r="V666" i="4"/>
  <c r="S649" i="4"/>
  <c r="A731" i="4"/>
  <c r="H728" i="4" l="1"/>
  <c r="U728" i="4" s="1"/>
  <c r="I729" i="4"/>
  <c r="G679" i="4"/>
  <c r="P666" i="4"/>
  <c r="C667" i="4"/>
  <c r="B667" i="4" s="1"/>
  <c r="F731" i="4"/>
  <c r="E731" i="4"/>
  <c r="R731" i="4" s="1"/>
  <c r="D731" i="4"/>
  <c r="Q731" i="4" s="1"/>
  <c r="V667" i="4"/>
  <c r="S650" i="4"/>
  <c r="A732" i="4"/>
  <c r="G680" i="4" l="1"/>
  <c r="H729" i="4"/>
  <c r="U729" i="4" s="1"/>
  <c r="I730" i="4"/>
  <c r="P667" i="4"/>
  <c r="C668" i="4"/>
  <c r="B668" i="4" s="1"/>
  <c r="F732" i="4"/>
  <c r="E732" i="4"/>
  <c r="R732" i="4" s="1"/>
  <c r="D732" i="4"/>
  <c r="Q732" i="4" s="1"/>
  <c r="V668" i="4"/>
  <c r="S651" i="4"/>
  <c r="A733" i="4"/>
  <c r="H730" i="4" l="1"/>
  <c r="U730" i="4" s="1"/>
  <c r="I731" i="4"/>
  <c r="G681" i="4"/>
  <c r="P668" i="4"/>
  <c r="C669" i="4"/>
  <c r="B669" i="4" s="1"/>
  <c r="D733" i="4"/>
  <c r="Q733" i="4" s="1"/>
  <c r="F733" i="4"/>
  <c r="E733" i="4"/>
  <c r="R733" i="4" s="1"/>
  <c r="V669" i="4"/>
  <c r="S652" i="4"/>
  <c r="A734" i="4"/>
  <c r="G682" i="4" l="1"/>
  <c r="H731" i="4"/>
  <c r="U731" i="4" s="1"/>
  <c r="I732" i="4"/>
  <c r="P669" i="4"/>
  <c r="C670" i="4"/>
  <c r="B670" i="4" s="1"/>
  <c r="F734" i="4"/>
  <c r="E734" i="4"/>
  <c r="R734" i="4" s="1"/>
  <c r="D734" i="4"/>
  <c r="Q734" i="4" s="1"/>
  <c r="V670" i="4"/>
  <c r="S653" i="4"/>
  <c r="A735" i="4"/>
  <c r="H732" i="4" l="1"/>
  <c r="U732" i="4" s="1"/>
  <c r="I733" i="4"/>
  <c r="G683" i="4"/>
  <c r="P670" i="4"/>
  <c r="C671" i="4"/>
  <c r="B671" i="4" s="1"/>
  <c r="F735" i="4"/>
  <c r="E735" i="4"/>
  <c r="R735" i="4" s="1"/>
  <c r="D735" i="4"/>
  <c r="Q735" i="4" s="1"/>
  <c r="V671" i="4"/>
  <c r="S654" i="4"/>
  <c r="A736" i="4"/>
  <c r="G684" i="4" l="1"/>
  <c r="H733" i="4"/>
  <c r="U733" i="4" s="1"/>
  <c r="I734" i="4"/>
  <c r="P671" i="4"/>
  <c r="C672" i="4"/>
  <c r="B672" i="4" s="1"/>
  <c r="F736" i="4"/>
  <c r="E736" i="4"/>
  <c r="R736" i="4" s="1"/>
  <c r="D736" i="4"/>
  <c r="Q736" i="4" s="1"/>
  <c r="V672" i="4"/>
  <c r="S655" i="4"/>
  <c r="A737" i="4"/>
  <c r="H734" i="4" l="1"/>
  <c r="U734" i="4" s="1"/>
  <c r="I735" i="4"/>
  <c r="G685" i="4"/>
  <c r="P672" i="4"/>
  <c r="C673" i="4"/>
  <c r="B673" i="4" s="1"/>
  <c r="F737" i="4"/>
  <c r="E737" i="4"/>
  <c r="R737" i="4" s="1"/>
  <c r="D737" i="4"/>
  <c r="Q737" i="4" s="1"/>
  <c r="V673" i="4"/>
  <c r="S656" i="4"/>
  <c r="A738" i="4"/>
  <c r="G686" i="4" l="1"/>
  <c r="H735" i="4"/>
  <c r="U735" i="4" s="1"/>
  <c r="I736" i="4"/>
  <c r="P673" i="4"/>
  <c r="C674" i="4"/>
  <c r="B674" i="4" s="1"/>
  <c r="E738" i="4"/>
  <c r="R738" i="4" s="1"/>
  <c r="D738" i="4"/>
  <c r="Q738" i="4" s="1"/>
  <c r="F738" i="4"/>
  <c r="V674" i="4"/>
  <c r="S657" i="4"/>
  <c r="A739" i="4"/>
  <c r="H736" i="4" l="1"/>
  <c r="U736" i="4" s="1"/>
  <c r="I737" i="4"/>
  <c r="G687" i="4"/>
  <c r="P674" i="4"/>
  <c r="C675" i="4"/>
  <c r="B675" i="4" s="1"/>
  <c r="F739" i="4"/>
  <c r="E739" i="4"/>
  <c r="R739" i="4" s="1"/>
  <c r="D739" i="4"/>
  <c r="Q739" i="4" s="1"/>
  <c r="V675" i="4"/>
  <c r="S658" i="4"/>
  <c r="A740" i="4"/>
  <c r="G688" i="4" l="1"/>
  <c r="H737" i="4"/>
  <c r="U737" i="4" s="1"/>
  <c r="I738" i="4"/>
  <c r="P675" i="4"/>
  <c r="C676" i="4"/>
  <c r="B676" i="4" s="1"/>
  <c r="F740" i="4"/>
  <c r="E740" i="4"/>
  <c r="R740" i="4" s="1"/>
  <c r="D740" i="4"/>
  <c r="Q740" i="4" s="1"/>
  <c r="V676" i="4"/>
  <c r="S659" i="4"/>
  <c r="A741" i="4"/>
  <c r="H738" i="4" l="1"/>
  <c r="U738" i="4" s="1"/>
  <c r="I739" i="4"/>
  <c r="G689" i="4"/>
  <c r="P676" i="4"/>
  <c r="C677" i="4"/>
  <c r="B677" i="4" s="1"/>
  <c r="F741" i="4"/>
  <c r="E741" i="4"/>
  <c r="R741" i="4" s="1"/>
  <c r="D741" i="4"/>
  <c r="Q741" i="4" s="1"/>
  <c r="V677" i="4"/>
  <c r="S660" i="4"/>
  <c r="A742" i="4"/>
  <c r="G690" i="4" l="1"/>
  <c r="H739" i="4"/>
  <c r="U739" i="4" s="1"/>
  <c r="I740" i="4"/>
  <c r="P677" i="4"/>
  <c r="C678" i="4"/>
  <c r="B678" i="4" s="1"/>
  <c r="F742" i="4"/>
  <c r="E742" i="4"/>
  <c r="R742" i="4" s="1"/>
  <c r="D742" i="4"/>
  <c r="Q742" i="4" s="1"/>
  <c r="V678" i="4"/>
  <c r="S661" i="4"/>
  <c r="A743" i="4"/>
  <c r="H740" i="4" l="1"/>
  <c r="U740" i="4" s="1"/>
  <c r="I741" i="4"/>
  <c r="G691" i="4"/>
  <c r="P678" i="4"/>
  <c r="C679" i="4"/>
  <c r="B679" i="4" s="1"/>
  <c r="F743" i="4"/>
  <c r="E743" i="4"/>
  <c r="R743" i="4" s="1"/>
  <c r="D743" i="4"/>
  <c r="Q743" i="4" s="1"/>
  <c r="V679" i="4"/>
  <c r="S662" i="4"/>
  <c r="A744" i="4"/>
  <c r="G692" i="4" l="1"/>
  <c r="H741" i="4"/>
  <c r="U741" i="4" s="1"/>
  <c r="I742" i="4"/>
  <c r="P679" i="4"/>
  <c r="C680" i="4"/>
  <c r="B680" i="4" s="1"/>
  <c r="F744" i="4"/>
  <c r="E744" i="4"/>
  <c r="R744" i="4" s="1"/>
  <c r="D744" i="4"/>
  <c r="Q744" i="4" s="1"/>
  <c r="V680" i="4"/>
  <c r="S663" i="4"/>
  <c r="A745" i="4"/>
  <c r="H742" i="4" l="1"/>
  <c r="U742" i="4" s="1"/>
  <c r="I743" i="4"/>
  <c r="G693" i="4"/>
  <c r="P680" i="4"/>
  <c r="C681" i="4"/>
  <c r="B681" i="4" s="1"/>
  <c r="F745" i="4"/>
  <c r="E745" i="4"/>
  <c r="R745" i="4" s="1"/>
  <c r="D745" i="4"/>
  <c r="Q745" i="4" s="1"/>
  <c r="V681" i="4"/>
  <c r="S664" i="4"/>
  <c r="A746" i="4"/>
  <c r="G694" i="4" l="1"/>
  <c r="H743" i="4"/>
  <c r="U743" i="4" s="1"/>
  <c r="I744" i="4"/>
  <c r="P681" i="4"/>
  <c r="C682" i="4"/>
  <c r="B682" i="4" s="1"/>
  <c r="F746" i="4"/>
  <c r="E746" i="4"/>
  <c r="R746" i="4" s="1"/>
  <c r="D746" i="4"/>
  <c r="Q746" i="4" s="1"/>
  <c r="V682" i="4"/>
  <c r="S665" i="4"/>
  <c r="A747" i="4"/>
  <c r="H744" i="4" l="1"/>
  <c r="U744" i="4" s="1"/>
  <c r="I745" i="4"/>
  <c r="G695" i="4"/>
  <c r="P682" i="4"/>
  <c r="C683" i="4"/>
  <c r="B683" i="4" s="1"/>
  <c r="F747" i="4"/>
  <c r="E747" i="4"/>
  <c r="R747" i="4" s="1"/>
  <c r="D747" i="4"/>
  <c r="Q747" i="4" s="1"/>
  <c r="V683" i="4"/>
  <c r="S666" i="4"/>
  <c r="A748" i="4"/>
  <c r="G696" i="4" l="1"/>
  <c r="H745" i="4"/>
  <c r="U745" i="4" s="1"/>
  <c r="I746" i="4"/>
  <c r="P683" i="4"/>
  <c r="C684" i="4"/>
  <c r="B684" i="4" s="1"/>
  <c r="F748" i="4"/>
  <c r="E748" i="4"/>
  <c r="R748" i="4" s="1"/>
  <c r="D748" i="4"/>
  <c r="Q748" i="4" s="1"/>
  <c r="V684" i="4"/>
  <c r="S667" i="4"/>
  <c r="H746" i="4" l="1"/>
  <c r="U746" i="4" s="1"/>
  <c r="I747" i="4"/>
  <c r="G697" i="4"/>
  <c r="P684" i="4"/>
  <c r="C685" i="4"/>
  <c r="B685" i="4" s="1"/>
  <c r="V685" i="4"/>
  <c r="S668" i="4"/>
  <c r="G698" i="4" l="1"/>
  <c r="H747" i="4"/>
  <c r="U747" i="4" s="1"/>
  <c r="I748" i="4"/>
  <c r="P685" i="4"/>
  <c r="C686" i="4"/>
  <c r="B686" i="4" s="1"/>
  <c r="V686" i="4"/>
  <c r="S669" i="4"/>
  <c r="H748" i="4" l="1"/>
  <c r="U748" i="4" s="1"/>
  <c r="G699" i="4"/>
  <c r="P686" i="4"/>
  <c r="C687" i="4"/>
  <c r="B687" i="4" s="1"/>
  <c r="V687" i="4"/>
  <c r="S670" i="4"/>
  <c r="G700" i="4" l="1"/>
  <c r="P687" i="4"/>
  <c r="C688" i="4"/>
  <c r="B688" i="4" s="1"/>
  <c r="V688" i="4"/>
  <c r="S671" i="4"/>
  <c r="G701" i="4" l="1"/>
  <c r="P688" i="4"/>
  <c r="C689" i="4"/>
  <c r="B689" i="4" s="1"/>
  <c r="V689" i="4"/>
  <c r="S672" i="4"/>
  <c r="G702" i="4" l="1"/>
  <c r="P689" i="4"/>
  <c r="C690" i="4"/>
  <c r="B690" i="4" s="1"/>
  <c r="V690" i="4"/>
  <c r="S673" i="4"/>
  <c r="G703" i="4" l="1"/>
  <c r="P690" i="4"/>
  <c r="C691" i="4"/>
  <c r="B691" i="4" s="1"/>
  <c r="V691" i="4"/>
  <c r="S674" i="4"/>
  <c r="G704" i="4" l="1"/>
  <c r="P691" i="4"/>
  <c r="C692" i="4"/>
  <c r="B692" i="4" s="1"/>
  <c r="V692" i="4"/>
  <c r="S675" i="4"/>
  <c r="G705" i="4" l="1"/>
  <c r="P692" i="4"/>
  <c r="C693" i="4"/>
  <c r="B693" i="4" s="1"/>
  <c r="V693" i="4"/>
  <c r="S676" i="4"/>
  <c r="G706" i="4" l="1"/>
  <c r="P693" i="4"/>
  <c r="C694" i="4"/>
  <c r="B694" i="4" s="1"/>
  <c r="V694" i="4"/>
  <c r="S677" i="4"/>
  <c r="G707" i="4" l="1"/>
  <c r="P694" i="4"/>
  <c r="C695" i="4"/>
  <c r="B695" i="4" s="1"/>
  <c r="V695" i="4"/>
  <c r="S678" i="4"/>
  <c r="G708" i="4" l="1"/>
  <c r="P695" i="4"/>
  <c r="C696" i="4"/>
  <c r="B696" i="4" s="1"/>
  <c r="V696" i="4"/>
  <c r="S679" i="4"/>
  <c r="G709" i="4" l="1"/>
  <c r="P696" i="4"/>
  <c r="C697" i="4"/>
  <c r="B697" i="4" s="1"/>
  <c r="V697" i="4"/>
  <c r="S680" i="4"/>
  <c r="G710" i="4" l="1"/>
  <c r="P697" i="4"/>
  <c r="C698" i="4"/>
  <c r="B698" i="4" s="1"/>
  <c r="V698" i="4"/>
  <c r="S681" i="4"/>
  <c r="G711" i="4" l="1"/>
  <c r="P698" i="4"/>
  <c r="C699" i="4"/>
  <c r="B699" i="4" s="1"/>
  <c r="V699" i="4"/>
  <c r="S682" i="4"/>
  <c r="G712" i="4" l="1"/>
  <c r="P699" i="4"/>
  <c r="C700" i="4"/>
  <c r="B700" i="4" s="1"/>
  <c r="V700" i="4"/>
  <c r="S683" i="4"/>
  <c r="G713" i="4" l="1"/>
  <c r="P700" i="4"/>
  <c r="C701" i="4"/>
  <c r="B701" i="4" s="1"/>
  <c r="V701" i="4"/>
  <c r="S684" i="4"/>
  <c r="G714" i="4" l="1"/>
  <c r="P701" i="4"/>
  <c r="C702" i="4"/>
  <c r="B702" i="4" s="1"/>
  <c r="V702" i="4"/>
  <c r="S685" i="4"/>
  <c r="G715" i="4" l="1"/>
  <c r="P702" i="4"/>
  <c r="C703" i="4"/>
  <c r="B703" i="4" s="1"/>
  <c r="V703" i="4"/>
  <c r="S686" i="4"/>
  <c r="G716" i="4" l="1"/>
  <c r="P703" i="4"/>
  <c r="C704" i="4"/>
  <c r="B704" i="4" s="1"/>
  <c r="V704" i="4"/>
  <c r="S687" i="4"/>
  <c r="G717" i="4" l="1"/>
  <c r="P704" i="4"/>
  <c r="C705" i="4"/>
  <c r="B705" i="4" s="1"/>
  <c r="V705" i="4"/>
  <c r="S688" i="4"/>
  <c r="G718" i="4" l="1"/>
  <c r="P705" i="4"/>
  <c r="C706" i="4"/>
  <c r="B706" i="4" s="1"/>
  <c r="V706" i="4"/>
  <c r="S689" i="4"/>
  <c r="G719" i="4" l="1"/>
  <c r="P706" i="4"/>
  <c r="C707" i="4"/>
  <c r="B707" i="4" s="1"/>
  <c r="V707" i="4"/>
  <c r="S690" i="4"/>
  <c r="G720" i="4" l="1"/>
  <c r="P707" i="4"/>
  <c r="C708" i="4"/>
  <c r="B708" i="4" s="1"/>
  <c r="V708" i="4"/>
  <c r="S691" i="4"/>
  <c r="G721" i="4" l="1"/>
  <c r="P708" i="4"/>
  <c r="C709" i="4"/>
  <c r="B709" i="4" s="1"/>
  <c r="V709" i="4"/>
  <c r="S692" i="4"/>
  <c r="G722" i="4" l="1"/>
  <c r="P709" i="4"/>
  <c r="C710" i="4"/>
  <c r="B710" i="4" s="1"/>
  <c r="V710" i="4"/>
  <c r="S693" i="4"/>
  <c r="G723" i="4" l="1"/>
  <c r="P710" i="4"/>
  <c r="C711" i="4"/>
  <c r="B711" i="4" s="1"/>
  <c r="V711" i="4"/>
  <c r="S694" i="4"/>
  <c r="G724" i="4" l="1"/>
  <c r="P711" i="4"/>
  <c r="C712" i="4"/>
  <c r="B712" i="4" s="1"/>
  <c r="V712" i="4"/>
  <c r="S695" i="4"/>
  <c r="G725" i="4" l="1"/>
  <c r="P712" i="4"/>
  <c r="C713" i="4"/>
  <c r="B713" i="4" s="1"/>
  <c r="V713" i="4"/>
  <c r="S696" i="4"/>
  <c r="G726" i="4" l="1"/>
  <c r="P713" i="4"/>
  <c r="C714" i="4"/>
  <c r="B714" i="4" s="1"/>
  <c r="V714" i="4"/>
  <c r="S697" i="4"/>
  <c r="G727" i="4" l="1"/>
  <c r="P714" i="4"/>
  <c r="C715" i="4"/>
  <c r="B715" i="4" s="1"/>
  <c r="V715" i="4"/>
  <c r="S698" i="4"/>
  <c r="G728" i="4" l="1"/>
  <c r="P715" i="4"/>
  <c r="C716" i="4"/>
  <c r="B716" i="4" s="1"/>
  <c r="V716" i="4"/>
  <c r="S699" i="4"/>
  <c r="G729" i="4" l="1"/>
  <c r="P716" i="4"/>
  <c r="C717" i="4"/>
  <c r="B717" i="4" s="1"/>
  <c r="V717" i="4"/>
  <c r="S700" i="4"/>
  <c r="G730" i="4" l="1"/>
  <c r="P717" i="4"/>
  <c r="C718" i="4"/>
  <c r="B718" i="4" s="1"/>
  <c r="V718" i="4"/>
  <c r="S701" i="4"/>
  <c r="G731" i="4" l="1"/>
  <c r="P718" i="4"/>
  <c r="C719" i="4"/>
  <c r="B719" i="4" s="1"/>
  <c r="V719" i="4"/>
  <c r="S702" i="4"/>
  <c r="G732" i="4" l="1"/>
  <c r="P719" i="4"/>
  <c r="C720" i="4"/>
  <c r="B720" i="4" s="1"/>
  <c r="V720" i="4"/>
  <c r="S703" i="4"/>
  <c r="G733" i="4" l="1"/>
  <c r="P720" i="4"/>
  <c r="C721" i="4"/>
  <c r="B721" i="4" s="1"/>
  <c r="V721" i="4"/>
  <c r="S704" i="4"/>
  <c r="G734" i="4" l="1"/>
  <c r="P721" i="4"/>
  <c r="C722" i="4"/>
  <c r="B722" i="4" s="1"/>
  <c r="V722" i="4"/>
  <c r="S705" i="4"/>
  <c r="G735" i="4" l="1"/>
  <c r="P722" i="4"/>
  <c r="C723" i="4"/>
  <c r="B723" i="4" s="1"/>
  <c r="V723" i="4"/>
  <c r="S706" i="4"/>
  <c r="G736" i="4" l="1"/>
  <c r="P723" i="4"/>
  <c r="C724" i="4"/>
  <c r="B724" i="4" s="1"/>
  <c r="V724" i="4"/>
  <c r="S707" i="4"/>
  <c r="G737" i="4" l="1"/>
  <c r="P724" i="4"/>
  <c r="C725" i="4"/>
  <c r="B725" i="4" s="1"/>
  <c r="V725" i="4"/>
  <c r="S708" i="4"/>
  <c r="G738" i="4" l="1"/>
  <c r="P725" i="4"/>
  <c r="C726" i="4"/>
  <c r="B726" i="4" s="1"/>
  <c r="V726" i="4"/>
  <c r="S709" i="4"/>
  <c r="G739" i="4" l="1"/>
  <c r="P726" i="4"/>
  <c r="C727" i="4"/>
  <c r="B727" i="4" s="1"/>
  <c r="V727" i="4"/>
  <c r="S710" i="4"/>
  <c r="G740" i="4" l="1"/>
  <c r="P727" i="4"/>
  <c r="C728" i="4"/>
  <c r="B728" i="4" s="1"/>
  <c r="V728" i="4"/>
  <c r="S711" i="4"/>
  <c r="G741" i="4" l="1"/>
  <c r="P728" i="4"/>
  <c r="C729" i="4"/>
  <c r="B729" i="4" s="1"/>
  <c r="V729" i="4"/>
  <c r="S712" i="4"/>
  <c r="G742" i="4" l="1"/>
  <c r="P729" i="4"/>
  <c r="C730" i="4"/>
  <c r="B730" i="4" s="1"/>
  <c r="V730" i="4"/>
  <c r="S713" i="4"/>
  <c r="G743" i="4" l="1"/>
  <c r="P730" i="4"/>
  <c r="C731" i="4"/>
  <c r="B731" i="4" s="1"/>
  <c r="V731" i="4"/>
  <c r="S714" i="4"/>
  <c r="G744" i="4" l="1"/>
  <c r="P731" i="4"/>
  <c r="C732" i="4"/>
  <c r="B732" i="4" s="1"/>
  <c r="V732" i="4"/>
  <c r="S715" i="4"/>
  <c r="G745" i="4" l="1"/>
  <c r="P732" i="4"/>
  <c r="C733" i="4"/>
  <c r="B733" i="4" s="1"/>
  <c r="V733" i="4"/>
  <c r="S716" i="4"/>
  <c r="G746" i="4" l="1"/>
  <c r="P733" i="4"/>
  <c r="C734" i="4"/>
  <c r="B734" i="4" s="1"/>
  <c r="V734" i="4"/>
  <c r="S717" i="4"/>
  <c r="G747" i="4" l="1"/>
  <c r="P734" i="4"/>
  <c r="C735" i="4"/>
  <c r="B735" i="4" s="1"/>
  <c r="V735" i="4"/>
  <c r="S718" i="4"/>
  <c r="G748" i="4" l="1"/>
  <c r="P735" i="4"/>
  <c r="C736" i="4"/>
  <c r="B736" i="4" s="1"/>
  <c r="V736" i="4"/>
  <c r="S719" i="4"/>
  <c r="P736" i="4" l="1"/>
  <c r="C737" i="4"/>
  <c r="B737" i="4" s="1"/>
  <c r="V737" i="4"/>
  <c r="S720" i="4"/>
  <c r="P737" i="4" l="1"/>
  <c r="C738" i="4"/>
  <c r="B738" i="4" s="1"/>
  <c r="V738" i="4"/>
  <c r="S721" i="4"/>
  <c r="P738" i="4" l="1"/>
  <c r="C739" i="4"/>
  <c r="B739" i="4" s="1"/>
  <c r="V739" i="4"/>
  <c r="S722" i="4"/>
  <c r="P739" i="4" l="1"/>
  <c r="C740" i="4"/>
  <c r="B740" i="4" s="1"/>
  <c r="V740" i="4"/>
  <c r="S723" i="4"/>
  <c r="P740" i="4" l="1"/>
  <c r="C741" i="4"/>
  <c r="B741" i="4" s="1"/>
  <c r="V741" i="4"/>
  <c r="S724" i="4"/>
  <c r="P741" i="4" l="1"/>
  <c r="C742" i="4"/>
  <c r="B742" i="4" s="1"/>
  <c r="V742" i="4"/>
  <c r="S725" i="4"/>
  <c r="P742" i="4" l="1"/>
  <c r="C743" i="4"/>
  <c r="B743" i="4" s="1"/>
  <c r="V743" i="4"/>
  <c r="S726" i="4"/>
  <c r="P743" i="4" l="1"/>
  <c r="C744" i="4"/>
  <c r="B744" i="4" s="1"/>
  <c r="V744" i="4"/>
  <c r="S727" i="4"/>
  <c r="P744" i="4" l="1"/>
  <c r="C745" i="4"/>
  <c r="B745" i="4" s="1"/>
  <c r="V745" i="4"/>
  <c r="S728" i="4"/>
  <c r="P745" i="4" l="1"/>
  <c r="C746" i="4"/>
  <c r="B746" i="4" s="1"/>
  <c r="V746" i="4"/>
  <c r="S729" i="4"/>
  <c r="P746" i="4" l="1"/>
  <c r="C747" i="4"/>
  <c r="B747" i="4" s="1"/>
  <c r="V747" i="4"/>
  <c r="S730" i="4"/>
  <c r="P747" i="4" l="1"/>
  <c r="C748" i="4"/>
  <c r="P748" i="4" s="1"/>
  <c r="V748" i="4"/>
  <c r="S731" i="4"/>
  <c r="B748" i="4" l="1"/>
  <c r="S732" i="4"/>
  <c r="S733" i="4" l="1"/>
  <c r="S734" i="4" l="1"/>
  <c r="S735" i="4" l="1"/>
  <c r="S736" i="4" l="1"/>
  <c r="S737" i="4" l="1"/>
  <c r="S738" i="4" l="1"/>
  <c r="S739" i="4" l="1"/>
  <c r="S740" i="4" l="1"/>
  <c r="S741" i="4" l="1"/>
  <c r="S742" i="4" l="1"/>
  <c r="S743" i="4" l="1"/>
  <c r="S744" i="4" l="1"/>
  <c r="S745" i="4" l="1"/>
  <c r="S746" i="4" l="1"/>
  <c r="S747" i="4" l="1"/>
  <c r="S748" i="4"/>
  <c r="G65" i="1" l="1"/>
  <c r="G71" i="1" l="1"/>
  <c r="GC31" i="1" l="1"/>
  <c r="GB31" i="1"/>
  <c r="GA31" i="1"/>
  <c r="GC32" i="1"/>
  <c r="GB32" i="1"/>
  <c r="GA32" i="1"/>
  <c r="GB25" i="1"/>
  <c r="GA25" i="1"/>
  <c r="GC25" i="1"/>
  <c r="GB24" i="1"/>
  <c r="GA24" i="1"/>
  <c r="GC24" i="1"/>
  <c r="ADR17" i="1"/>
  <c r="ADR19" i="1" s="1" a="1"/>
  <c r="ADR19" i="1" s="1"/>
  <c r="AEV17" i="1"/>
  <c r="AEV19" i="1" s="1" a="1"/>
  <c r="AEV19" i="1" s="1"/>
  <c r="GB17" i="1"/>
  <c r="GB18" i="1" s="1" a="1"/>
  <c r="GB18" i="1" s="1"/>
  <c r="GA17" i="1"/>
  <c r="GA18" i="1" s="1" a="1"/>
  <c r="GA18" i="1" s="1"/>
  <c r="GC17" i="1"/>
  <c r="GC18" i="1" s="1" a="1"/>
  <c r="GC18" i="1" s="1"/>
  <c r="ADR42" i="1" l="1" a="1"/>
  <c r="ADR42" i="1" s="1"/>
  <c r="ADR36" i="1" a="1"/>
  <c r="ADR36" i="1" s="1"/>
  <c r="ADR43" i="1" a="1"/>
  <c r="ADR43" i="1" s="1"/>
  <c r="ADR37" i="1" a="1"/>
  <c r="ADR37" i="1" s="1"/>
  <c r="AEV42" i="1" a="1"/>
  <c r="AEV42" i="1" s="1"/>
  <c r="AEV36" i="1" a="1"/>
  <c r="AEV36" i="1" s="1"/>
  <c r="AEV43" i="1" a="1"/>
  <c r="AEV43" i="1" s="1"/>
  <c r="AEV37" i="1" a="1"/>
  <c r="AEV37" i="1" s="1"/>
  <c r="ADR20" i="1" a="1"/>
  <c r="ADR20" i="1" s="1"/>
  <c r="ADR21" i="1" a="1"/>
  <c r="ADR21" i="1" s="1"/>
  <c r="AEV20" i="1" a="1"/>
  <c r="AEV20" i="1" s="1"/>
  <c r="AEV21" i="1" a="1"/>
  <c r="AEV21" i="1" s="1"/>
  <c r="ADR22" i="1" a="1"/>
  <c r="ADR22" i="1" s="1"/>
  <c r="AEV22" i="1" a="1"/>
  <c r="AEV22" i="1" s="1"/>
  <c r="ADR49" i="1" a="1"/>
  <c r="ADR49" i="1" s="1"/>
  <c r="AEV49" i="1" a="1"/>
  <c r="AEV49" i="1" s="1"/>
  <c r="AEV23" i="1" a="1"/>
  <c r="AEV23" i="1" s="1"/>
  <c r="ADR23" i="1" a="1"/>
  <c r="ADR23" i="1" s="1"/>
  <c r="AEV41" i="1" a="1"/>
  <c r="AEV41" i="1" s="1"/>
  <c r="AEV39" i="1" a="1"/>
  <c r="AEV39" i="1" s="1"/>
  <c r="AEV40" i="1" a="1"/>
  <c r="AEV40" i="1" s="1"/>
  <c r="AEV27" i="1" a="1"/>
  <c r="AEV27" i="1" s="1"/>
  <c r="AEV33" i="1" a="1"/>
  <c r="AEV33" i="1" s="1"/>
  <c r="AEV38" i="1" a="1"/>
  <c r="AEV38" i="1" s="1"/>
  <c r="AEV24" i="1" a="1"/>
  <c r="AEV24" i="1" s="1"/>
  <c r="AEV44" i="1" a="1"/>
  <c r="AEV44" i="1" s="1"/>
  <c r="AEV26" i="1" a="1"/>
  <c r="AEV26" i="1" s="1"/>
  <c r="AEV28" i="1" a="1"/>
  <c r="AEV28" i="1" s="1"/>
  <c r="AEV45" i="1" a="1"/>
  <c r="AEV45" i="1" s="1"/>
  <c r="AEV25" i="1" a="1"/>
  <c r="AEV25" i="1" s="1"/>
  <c r="AEV29" i="1" a="1"/>
  <c r="AEV29" i="1" s="1"/>
  <c r="AEV35" i="1" a="1"/>
  <c r="AEV35" i="1" s="1"/>
  <c r="AEV30" i="1" a="1"/>
  <c r="AEV30" i="1" s="1"/>
  <c r="AEV46" i="1" a="1"/>
  <c r="AEV46" i="1" s="1"/>
  <c r="AEV31" i="1" a="1"/>
  <c r="AEV31" i="1" s="1"/>
  <c r="AEV47" i="1" a="1"/>
  <c r="AEV47" i="1" s="1"/>
  <c r="AEV32" i="1" a="1"/>
  <c r="AEV32" i="1" s="1"/>
  <c r="AEV34" i="1" a="1"/>
  <c r="AEV34" i="1" s="1"/>
  <c r="ADR29" i="1" a="1"/>
  <c r="ADR29" i="1" s="1"/>
  <c r="ADR32" i="1" a="1"/>
  <c r="ADR32" i="1" s="1"/>
  <c r="ADR44" i="1" a="1"/>
  <c r="ADR44" i="1" s="1"/>
  <c r="ADR35" i="1" a="1"/>
  <c r="ADR35" i="1" s="1"/>
  <c r="ADR46" i="1" a="1"/>
  <c r="ADR46" i="1" s="1"/>
  <c r="ADR41" i="1" a="1"/>
  <c r="ADR41" i="1" s="1"/>
  <c r="ADR31" i="1" a="1"/>
  <c r="ADR31" i="1" s="1"/>
  <c r="ADR47" i="1" a="1"/>
  <c r="ADR47" i="1" s="1"/>
  <c r="ADR27" i="1" a="1"/>
  <c r="ADR27" i="1" s="1"/>
  <c r="ADR26" i="1" a="1"/>
  <c r="ADR26" i="1" s="1"/>
  <c r="ADR30" i="1" a="1"/>
  <c r="ADR30" i="1" s="1"/>
  <c r="ADR38" i="1" a="1"/>
  <c r="ADR38" i="1" s="1"/>
  <c r="ADR39" i="1" a="1"/>
  <c r="ADR39" i="1" s="1"/>
  <c r="ADR45" i="1" a="1"/>
  <c r="ADR45" i="1" s="1"/>
  <c r="ADR33" i="1" a="1"/>
  <c r="ADR33" i="1" s="1"/>
  <c r="ADR25" i="1" a="1"/>
  <c r="ADR25" i="1" s="1"/>
  <c r="ADR40" i="1" a="1"/>
  <c r="ADR40" i="1" s="1"/>
  <c r="ADR24" i="1" a="1"/>
  <c r="ADR24" i="1" s="1"/>
  <c r="ADR34" i="1" a="1"/>
  <c r="ADR34" i="1" s="1"/>
  <c r="ADR28" i="1" a="1"/>
  <c r="ADR28" i="1" s="1"/>
  <c r="G72" i="1" l="1"/>
  <c r="G66" i="1"/>
  <c r="GG68" i="1" l="1"/>
  <c r="GH76" i="1"/>
  <c r="GG67" i="1"/>
  <c r="GG69" i="1"/>
  <c r="GG70" i="1"/>
  <c r="GH66" i="1"/>
  <c r="GG71" i="1"/>
  <c r="GG72" i="1"/>
  <c r="GG65" i="1"/>
  <c r="GH75" i="1"/>
  <c r="GG73" i="1"/>
  <c r="GH74" i="1"/>
  <c r="GF65" i="1" l="1"/>
  <c r="GF66" i="1"/>
  <c r="GF67" i="1"/>
  <c r="GF68" i="1"/>
  <c r="GF69" i="1"/>
  <c r="GF70" i="1"/>
  <c r="GF71" i="1"/>
  <c r="GF72" i="1"/>
  <c r="GF73" i="1"/>
  <c r="GF74" i="1"/>
  <c r="GF75" i="1"/>
  <c r="GF76" i="1"/>
  <c r="GH73" i="1"/>
  <c r="GG66" i="1"/>
  <c r="GG74" i="1"/>
  <c r="GH72" i="1"/>
  <c r="GH69" i="1"/>
  <c r="GH71" i="1"/>
  <c r="GH67" i="1"/>
  <c r="GG76" i="1"/>
  <c r="GH68" i="1"/>
  <c r="GG75" i="1"/>
  <c r="GH65" i="1"/>
  <c r="GH70" i="1"/>
  <c r="GI65" i="1" l="1"/>
  <c r="GI66" i="1"/>
  <c r="GI67" i="1"/>
  <c r="GI68" i="1"/>
  <c r="GI69" i="1"/>
  <c r="GI70" i="1"/>
  <c r="GI71" i="1"/>
  <c r="GI72" i="1"/>
  <c r="GI73" i="1"/>
  <c r="GI74" i="1"/>
  <c r="GI75" i="1"/>
  <c r="GI76" i="1"/>
  <c r="AK59" i="1" l="1"/>
  <c r="AK65" i="1" l="1"/>
  <c r="GE65" i="1" s="1"/>
  <c r="AK66" i="1"/>
  <c r="GE66" i="1" s="1"/>
  <c r="AK67" i="1"/>
  <c r="GE67" i="1" s="1"/>
  <c r="AK68" i="1"/>
  <c r="GD68" i="1" s="1"/>
  <c r="AK69" i="1"/>
  <c r="GD69" i="1" s="1"/>
  <c r="AK70" i="1"/>
  <c r="GE70" i="1" s="1"/>
  <c r="AK71" i="1"/>
  <c r="GD71" i="1" s="1"/>
  <c r="AK72" i="1"/>
  <c r="GD72" i="1" s="1"/>
  <c r="AK73" i="1"/>
  <c r="GE73" i="1" s="1"/>
  <c r="AK74" i="1"/>
  <c r="GD74" i="1" s="1"/>
  <c r="AK75" i="1"/>
  <c r="GD75" i="1" s="1"/>
  <c r="AK76" i="1"/>
  <c r="GE76" i="1" s="1"/>
  <c r="GD65" i="1"/>
  <c r="GE113" i="1" l="1"/>
  <c r="FZ113" i="1" s="1"/>
  <c r="GD113" i="1"/>
  <c r="FB113" i="1" s="1"/>
  <c r="FC113" i="1" s="1"/>
  <c r="DQ113" i="1" a="1"/>
  <c r="DQ113" i="1" s="1"/>
  <c r="XX113" i="1"/>
  <c r="XY113" i="1"/>
  <c r="XZ113" i="1"/>
  <c r="YA113" i="1"/>
  <c r="YB113" i="1"/>
  <c r="YC113" i="1"/>
  <c r="YD113" i="1"/>
  <c r="YE113" i="1"/>
  <c r="YF113" i="1"/>
  <c r="YG113" i="1"/>
  <c r="YH113" i="1"/>
  <c r="YI113" i="1"/>
  <c r="YJ113" i="1"/>
  <c r="YK113" i="1"/>
  <c r="YL113" i="1"/>
  <c r="YM113" i="1"/>
  <c r="YN113" i="1"/>
  <c r="YO113" i="1"/>
  <c r="YP113" i="1"/>
  <c r="YQ113" i="1"/>
  <c r="YR113" i="1"/>
  <c r="YS113" i="1"/>
  <c r="YT113" i="1"/>
  <c r="YU113" i="1"/>
  <c r="YV113" i="1"/>
  <c r="YW113" i="1"/>
  <c r="YX113" i="1"/>
  <c r="YY113" i="1"/>
  <c r="GE68" i="1"/>
  <c r="GE72" i="1"/>
  <c r="GD73" i="1"/>
  <c r="GD66" i="1"/>
  <c r="GE75" i="1"/>
  <c r="GD76" i="1"/>
  <c r="GE71" i="1"/>
  <c r="GD70" i="1"/>
  <c r="GD67" i="1"/>
  <c r="GE69" i="1"/>
  <c r="GE74" i="1"/>
  <c r="MI65" i="1"/>
  <c r="MZ65" i="1"/>
  <c r="NH65" i="1"/>
  <c r="MH65" i="1"/>
  <c r="NW65" i="1"/>
  <c r="MG65" i="1"/>
  <c r="NB65" i="1"/>
  <c r="NA65" i="1"/>
  <c r="OZ65" i="1"/>
  <c r="NC65" i="1"/>
  <c r="OY65" i="1"/>
  <c r="NU65" i="1"/>
  <c r="OX65" i="1"/>
  <c r="ON65" i="1"/>
  <c r="OW65" i="1"/>
  <c r="NV65" i="1"/>
  <c r="MT65" i="1"/>
  <c r="OV65" i="1"/>
  <c r="OB65" i="1"/>
  <c r="OQ65" i="1"/>
  <c r="NT65" i="1"/>
  <c r="OM65" i="1"/>
  <c r="OU65" i="1"/>
  <c r="OA65" i="1"/>
  <c r="MY65" i="1"/>
  <c r="OT65" i="1"/>
  <c r="NZ65" i="1"/>
  <c r="MO65" i="1"/>
  <c r="OS65" i="1"/>
  <c r="NY65" i="1"/>
  <c r="OO65" i="1"/>
  <c r="OC65" i="1"/>
  <c r="NG65" i="1"/>
  <c r="OR65" i="1"/>
  <c r="NX65" i="1"/>
  <c r="ND65" i="1"/>
  <c r="OP65" i="1"/>
  <c r="MX65" i="1"/>
  <c r="NF65" i="1"/>
  <c r="MN65" i="1"/>
  <c r="NS65" i="1"/>
  <c r="OL65" i="1"/>
  <c r="NR65" i="1"/>
  <c r="OK65" i="1"/>
  <c r="NQ65" i="1"/>
  <c r="MW65" i="1"/>
  <c r="NI65" i="1"/>
  <c r="OJ65" i="1"/>
  <c r="NP65" i="1"/>
  <c r="MV65" i="1"/>
  <c r="OI65" i="1"/>
  <c r="NO65" i="1"/>
  <c r="MU65" i="1"/>
  <c r="OH65" i="1"/>
  <c r="NN65" i="1"/>
  <c r="ML65" i="1"/>
  <c r="OG65" i="1"/>
  <c r="NM65" i="1"/>
  <c r="MS65" i="1"/>
  <c r="OF65" i="1"/>
  <c r="NL65" i="1"/>
  <c r="MR65" i="1"/>
  <c r="OE65" i="1"/>
  <c r="NK65" i="1"/>
  <c r="MQ65" i="1"/>
  <c r="OD65" i="1"/>
  <c r="NJ65" i="1"/>
  <c r="MP65" i="1"/>
  <c r="MM65" i="1"/>
  <c r="NE65" i="1"/>
  <c r="MK65" i="1"/>
  <c r="MJ65" i="1"/>
  <c r="OG73" i="1"/>
  <c r="NM73" i="1"/>
  <c r="MS73" i="1"/>
  <c r="MP73" i="1"/>
  <c r="OX73" i="1"/>
  <c r="OF73" i="1"/>
  <c r="NL73" i="1"/>
  <c r="MR73" i="1"/>
  <c r="OD73" i="1"/>
  <c r="OE73" i="1"/>
  <c r="NK73" i="1"/>
  <c r="MQ73" i="1"/>
  <c r="NJ73" i="1"/>
  <c r="OH73" i="1"/>
  <c r="OC73" i="1"/>
  <c r="NI73" i="1"/>
  <c r="MO73" i="1"/>
  <c r="NH73" i="1"/>
  <c r="MN73" i="1"/>
  <c r="NG73" i="1"/>
  <c r="MM73" i="1"/>
  <c r="NF73" i="1"/>
  <c r="ML73" i="1"/>
  <c r="NZ73" i="1"/>
  <c r="NE73" i="1"/>
  <c r="MK73" i="1"/>
  <c r="OW73" i="1"/>
  <c r="MJ73" i="1"/>
  <c r="MI73" i="1"/>
  <c r="MH73" i="1"/>
  <c r="NN73" i="1"/>
  <c r="MG73" i="1"/>
  <c r="OZ73" i="1"/>
  <c r="OT73" i="1"/>
  <c r="OY73" i="1"/>
  <c r="OV73" i="1"/>
  <c r="OB73" i="1"/>
  <c r="OU73" i="1"/>
  <c r="OA73" i="1"/>
  <c r="MT73" i="1"/>
  <c r="OS73" i="1"/>
  <c r="NY73" i="1"/>
  <c r="OR73" i="1"/>
  <c r="NX73" i="1"/>
  <c r="ND73" i="1"/>
  <c r="OQ73" i="1"/>
  <c r="NW73" i="1"/>
  <c r="NC73" i="1"/>
  <c r="OP73" i="1"/>
  <c r="NV73" i="1"/>
  <c r="NB73" i="1"/>
  <c r="OO73" i="1"/>
  <c r="NU73" i="1"/>
  <c r="NA73" i="1"/>
  <c r="ON73" i="1"/>
  <c r="NT73" i="1"/>
  <c r="MZ73" i="1"/>
  <c r="OM73" i="1"/>
  <c r="NS73" i="1"/>
  <c r="MY73" i="1"/>
  <c r="OL73" i="1"/>
  <c r="NR73" i="1"/>
  <c r="MX73" i="1"/>
  <c r="OK73" i="1"/>
  <c r="NQ73" i="1"/>
  <c r="MW73" i="1"/>
  <c r="OJ73" i="1"/>
  <c r="NP73" i="1"/>
  <c r="MV73" i="1"/>
  <c r="OI73" i="1"/>
  <c r="NO73" i="1"/>
  <c r="MU73" i="1"/>
  <c r="NE71" i="1"/>
  <c r="MK71" i="1"/>
  <c r="MJ71" i="1"/>
  <c r="OM71" i="1"/>
  <c r="MI71" i="1"/>
  <c r="OO71" i="1"/>
  <c r="MH71" i="1"/>
  <c r="MG71" i="1"/>
  <c r="ON71" i="1"/>
  <c r="OZ71" i="1"/>
  <c r="OP71" i="1"/>
  <c r="OY71" i="1"/>
  <c r="NV71" i="1"/>
  <c r="NT71" i="1"/>
  <c r="OL71" i="1"/>
  <c r="OX71" i="1"/>
  <c r="NF71" i="1"/>
  <c r="OW71" i="1"/>
  <c r="NS71" i="1"/>
  <c r="OV71" i="1"/>
  <c r="OB71" i="1"/>
  <c r="ML71" i="1"/>
  <c r="OU71" i="1"/>
  <c r="OA71" i="1"/>
  <c r="OT71" i="1"/>
  <c r="NZ71" i="1"/>
  <c r="NB71" i="1"/>
  <c r="NU71" i="1"/>
  <c r="OS71" i="1"/>
  <c r="NY71" i="1"/>
  <c r="NA71" i="1"/>
  <c r="OR71" i="1"/>
  <c r="NX71" i="1"/>
  <c r="ND71" i="1"/>
  <c r="OQ71" i="1"/>
  <c r="NW71" i="1"/>
  <c r="NC71" i="1"/>
  <c r="MY71" i="1"/>
  <c r="MX71" i="1"/>
  <c r="MZ71" i="1"/>
  <c r="NR71" i="1"/>
  <c r="OK71" i="1"/>
  <c r="NQ71" i="1"/>
  <c r="MW71" i="1"/>
  <c r="OJ71" i="1"/>
  <c r="NP71" i="1"/>
  <c r="MV71" i="1"/>
  <c r="OI71" i="1"/>
  <c r="NO71" i="1"/>
  <c r="MU71" i="1"/>
  <c r="OH71" i="1"/>
  <c r="NN71" i="1"/>
  <c r="MT71" i="1"/>
  <c r="OG71" i="1"/>
  <c r="NM71" i="1"/>
  <c r="MS71" i="1"/>
  <c r="OF71" i="1"/>
  <c r="NL71" i="1"/>
  <c r="MR71" i="1"/>
  <c r="OE71" i="1"/>
  <c r="NK71" i="1"/>
  <c r="MQ71" i="1"/>
  <c r="OD71" i="1"/>
  <c r="NJ71" i="1"/>
  <c r="MP71" i="1"/>
  <c r="OC71" i="1"/>
  <c r="NI71" i="1"/>
  <c r="MO71" i="1"/>
  <c r="NH71" i="1"/>
  <c r="MN71" i="1"/>
  <c r="NG71" i="1"/>
  <c r="MM71" i="1"/>
  <c r="OC68" i="1"/>
  <c r="NI68" i="1"/>
  <c r="MO68" i="1"/>
  <c r="ML68" i="1"/>
  <c r="NX68" i="1"/>
  <c r="NV68" i="1"/>
  <c r="NH68" i="1"/>
  <c r="MN68" i="1"/>
  <c r="NF68" i="1"/>
  <c r="OT68" i="1"/>
  <c r="NG68" i="1"/>
  <c r="MM68" i="1"/>
  <c r="ND68" i="1"/>
  <c r="NE68" i="1"/>
  <c r="MK68" i="1"/>
  <c r="NZ68" i="1"/>
  <c r="OQ68" i="1"/>
  <c r="MP68" i="1"/>
  <c r="MJ68" i="1"/>
  <c r="MI68" i="1"/>
  <c r="OR68" i="1"/>
  <c r="MH68" i="1"/>
  <c r="MG68" i="1"/>
  <c r="OZ68" i="1"/>
  <c r="OX68" i="1"/>
  <c r="OY68" i="1"/>
  <c r="OS68" i="1"/>
  <c r="NB68" i="1"/>
  <c r="NY68" i="1"/>
  <c r="NC68" i="1"/>
  <c r="OW68" i="1"/>
  <c r="OV68" i="1"/>
  <c r="OB68" i="1"/>
  <c r="NW68" i="1"/>
  <c r="OD68" i="1"/>
  <c r="OU68" i="1"/>
  <c r="OA68" i="1"/>
  <c r="OP68" i="1"/>
  <c r="OO68" i="1"/>
  <c r="NU68" i="1"/>
  <c r="NA68" i="1"/>
  <c r="ON68" i="1"/>
  <c r="NT68" i="1"/>
  <c r="MZ68" i="1"/>
  <c r="OM68" i="1"/>
  <c r="NS68" i="1"/>
  <c r="MY68" i="1"/>
  <c r="OL68" i="1"/>
  <c r="NR68" i="1"/>
  <c r="MX68" i="1"/>
  <c r="NJ68" i="1"/>
  <c r="OK68" i="1"/>
  <c r="NQ68" i="1"/>
  <c r="MW68" i="1"/>
  <c r="OJ68" i="1"/>
  <c r="NP68" i="1"/>
  <c r="MV68" i="1"/>
  <c r="OI68" i="1"/>
  <c r="NO68" i="1"/>
  <c r="MU68" i="1"/>
  <c r="OH68" i="1"/>
  <c r="NN68" i="1"/>
  <c r="MT68" i="1"/>
  <c r="OG68" i="1"/>
  <c r="NM68" i="1"/>
  <c r="MS68" i="1"/>
  <c r="OF68" i="1"/>
  <c r="NL68" i="1"/>
  <c r="MR68" i="1"/>
  <c r="OE68" i="1"/>
  <c r="NK68" i="1"/>
  <c r="MQ68" i="1"/>
  <c r="MG74" i="1"/>
  <c r="OZ74" i="1"/>
  <c r="OK74" i="1"/>
  <c r="OY74" i="1"/>
  <c r="OX74" i="1"/>
  <c r="OW74" i="1"/>
  <c r="NR74" i="1"/>
  <c r="MT74" i="1"/>
  <c r="MH74" i="1"/>
  <c r="OV74" i="1"/>
  <c r="OB74" i="1"/>
  <c r="OH74" i="1"/>
  <c r="OU74" i="1"/>
  <c r="OA74" i="1"/>
  <c r="OT74" i="1"/>
  <c r="NZ74" i="1"/>
  <c r="OS74" i="1"/>
  <c r="NY74" i="1"/>
  <c r="OR74" i="1"/>
  <c r="NX74" i="1"/>
  <c r="ND74" i="1"/>
  <c r="OQ74" i="1"/>
  <c r="NW74" i="1"/>
  <c r="NC74" i="1"/>
  <c r="MX74" i="1"/>
  <c r="NQ74" i="1"/>
  <c r="OP74" i="1"/>
  <c r="NV74" i="1"/>
  <c r="NB74" i="1"/>
  <c r="OO74" i="1"/>
  <c r="NU74" i="1"/>
  <c r="NA74" i="1"/>
  <c r="OL74" i="1"/>
  <c r="NN74" i="1"/>
  <c r="ON74" i="1"/>
  <c r="NT74" i="1"/>
  <c r="MZ74" i="1"/>
  <c r="OM74" i="1"/>
  <c r="NS74" i="1"/>
  <c r="MY74" i="1"/>
  <c r="MW74" i="1"/>
  <c r="OJ74" i="1"/>
  <c r="NP74" i="1"/>
  <c r="MV74" i="1"/>
  <c r="OI74" i="1"/>
  <c r="NO74" i="1"/>
  <c r="MU74" i="1"/>
  <c r="OG74" i="1"/>
  <c r="NM74" i="1"/>
  <c r="MS74" i="1"/>
  <c r="OF74" i="1"/>
  <c r="NL74" i="1"/>
  <c r="MR74" i="1"/>
  <c r="OE74" i="1"/>
  <c r="NK74" i="1"/>
  <c r="MQ74" i="1"/>
  <c r="OD74" i="1"/>
  <c r="NJ74" i="1"/>
  <c r="MP74" i="1"/>
  <c r="OC74" i="1"/>
  <c r="NI74" i="1"/>
  <c r="MO74" i="1"/>
  <c r="NH74" i="1"/>
  <c r="MN74" i="1"/>
  <c r="NG74" i="1"/>
  <c r="MM74" i="1"/>
  <c r="NF74" i="1"/>
  <c r="ML74" i="1"/>
  <c r="NE74" i="1"/>
  <c r="MK74" i="1"/>
  <c r="MJ74" i="1"/>
  <c r="MI74" i="1"/>
  <c r="OO67" i="1"/>
  <c r="NU67" i="1"/>
  <c r="NA67" i="1"/>
  <c r="MI67" i="1"/>
  <c r="ON67" i="1"/>
  <c r="NT67" i="1"/>
  <c r="MZ67" i="1"/>
  <c r="OM67" i="1"/>
  <c r="NS67" i="1"/>
  <c r="MY67" i="1"/>
  <c r="OL67" i="1"/>
  <c r="MX67" i="1"/>
  <c r="NR67" i="1"/>
  <c r="MK67" i="1"/>
  <c r="OK67" i="1"/>
  <c r="NQ67" i="1"/>
  <c r="MW67" i="1"/>
  <c r="OJ67" i="1"/>
  <c r="NP67" i="1"/>
  <c r="MV67" i="1"/>
  <c r="OD67" i="1"/>
  <c r="NE67" i="1"/>
  <c r="OI67" i="1"/>
  <c r="NO67" i="1"/>
  <c r="MU67" i="1"/>
  <c r="MJ67" i="1"/>
  <c r="OH67" i="1"/>
  <c r="NN67" i="1"/>
  <c r="MT67" i="1"/>
  <c r="OG67" i="1"/>
  <c r="NM67" i="1"/>
  <c r="MS67" i="1"/>
  <c r="MP67" i="1"/>
  <c r="NF67" i="1"/>
  <c r="OF67" i="1"/>
  <c r="NL67" i="1"/>
  <c r="MR67" i="1"/>
  <c r="ML67" i="1"/>
  <c r="OE67" i="1"/>
  <c r="NK67" i="1"/>
  <c r="MQ67" i="1"/>
  <c r="NJ67" i="1"/>
  <c r="OC67" i="1"/>
  <c r="NI67" i="1"/>
  <c r="MO67" i="1"/>
  <c r="OP67" i="1"/>
  <c r="NH67" i="1"/>
  <c r="MN67" i="1"/>
  <c r="MH67" i="1"/>
  <c r="NG67" i="1"/>
  <c r="MM67" i="1"/>
  <c r="NV67" i="1"/>
  <c r="MG67" i="1"/>
  <c r="OZ67" i="1"/>
  <c r="OY67" i="1"/>
  <c r="OX67" i="1"/>
  <c r="OW67" i="1"/>
  <c r="OV67" i="1"/>
  <c r="OB67" i="1"/>
  <c r="NB67" i="1"/>
  <c r="OU67" i="1"/>
  <c r="OA67" i="1"/>
  <c r="OT67" i="1"/>
  <c r="NZ67" i="1"/>
  <c r="OS67" i="1"/>
  <c r="NY67" i="1"/>
  <c r="OR67" i="1"/>
  <c r="NX67" i="1"/>
  <c r="ND67" i="1"/>
  <c r="OQ67" i="1"/>
  <c r="NW67" i="1"/>
  <c r="NC67" i="1"/>
  <c r="MG66" i="1"/>
  <c r="OX66" i="1"/>
  <c r="NP66" i="1"/>
  <c r="OZ66" i="1"/>
  <c r="NR66" i="1"/>
  <c r="MW66" i="1"/>
  <c r="MT66" i="1"/>
  <c r="MH66" i="1"/>
  <c r="OY66" i="1"/>
  <c r="OL66" i="1"/>
  <c r="OJ66" i="1"/>
  <c r="OH66" i="1"/>
  <c r="OI66" i="1"/>
  <c r="OW66" i="1"/>
  <c r="NQ66" i="1"/>
  <c r="OV66" i="1"/>
  <c r="OB66" i="1"/>
  <c r="OU66" i="1"/>
  <c r="OA66" i="1"/>
  <c r="NZ66" i="1"/>
  <c r="NV66" i="1"/>
  <c r="NN66" i="1"/>
  <c r="OT66" i="1"/>
  <c r="OS66" i="1"/>
  <c r="NY66" i="1"/>
  <c r="OR66" i="1"/>
  <c r="NX66" i="1"/>
  <c r="ND66" i="1"/>
  <c r="NB66" i="1"/>
  <c r="NO66" i="1"/>
  <c r="OQ66" i="1"/>
  <c r="NW66" i="1"/>
  <c r="NC66" i="1"/>
  <c r="OP66" i="1"/>
  <c r="MU66" i="1"/>
  <c r="OO66" i="1"/>
  <c r="NU66" i="1"/>
  <c r="NA66" i="1"/>
  <c r="OK66" i="1"/>
  <c r="ON66" i="1"/>
  <c r="NT66" i="1"/>
  <c r="MZ66" i="1"/>
  <c r="MX66" i="1"/>
  <c r="MV66" i="1"/>
  <c r="OM66" i="1"/>
  <c r="NS66" i="1"/>
  <c r="MY66" i="1"/>
  <c r="OG66" i="1"/>
  <c r="NM66" i="1"/>
  <c r="MS66" i="1"/>
  <c r="OF66" i="1"/>
  <c r="NL66" i="1"/>
  <c r="MR66" i="1"/>
  <c r="OE66" i="1"/>
  <c r="NK66" i="1"/>
  <c r="MQ66" i="1"/>
  <c r="OD66" i="1"/>
  <c r="NJ66" i="1"/>
  <c r="MP66" i="1"/>
  <c r="OC66" i="1"/>
  <c r="NI66" i="1"/>
  <c r="MO66" i="1"/>
  <c r="NH66" i="1"/>
  <c r="MN66" i="1"/>
  <c r="NG66" i="1"/>
  <c r="MM66" i="1"/>
  <c r="NF66" i="1"/>
  <c r="ML66" i="1"/>
  <c r="NE66" i="1"/>
  <c r="MK66" i="1"/>
  <c r="MJ66" i="1"/>
  <c r="MI66" i="1"/>
  <c r="OK70" i="1"/>
  <c r="NQ70" i="1"/>
  <c r="MW70" i="1"/>
  <c r="OZ70" i="1"/>
  <c r="OJ70" i="1"/>
  <c r="NP70" i="1"/>
  <c r="MV70" i="1"/>
  <c r="MT70" i="1"/>
  <c r="OI70" i="1"/>
  <c r="NO70" i="1"/>
  <c r="MU70" i="1"/>
  <c r="OH70" i="1"/>
  <c r="MG70" i="1"/>
  <c r="NN70" i="1"/>
  <c r="NR70" i="1"/>
  <c r="OG70" i="1"/>
  <c r="NM70" i="1"/>
  <c r="MS70" i="1"/>
  <c r="OF70" i="1"/>
  <c r="NL70" i="1"/>
  <c r="MR70" i="1"/>
  <c r="OE70" i="1"/>
  <c r="NK70" i="1"/>
  <c r="MQ70" i="1"/>
  <c r="OD70" i="1"/>
  <c r="NJ70" i="1"/>
  <c r="MP70" i="1"/>
  <c r="OC70" i="1"/>
  <c r="NI70" i="1"/>
  <c r="MO70" i="1"/>
  <c r="NF70" i="1"/>
  <c r="MH70" i="1"/>
  <c r="OL70" i="1"/>
  <c r="NH70" i="1"/>
  <c r="MN70" i="1"/>
  <c r="NG70" i="1"/>
  <c r="MM70" i="1"/>
  <c r="ML70" i="1"/>
  <c r="NE70" i="1"/>
  <c r="MK70" i="1"/>
  <c r="MJ70" i="1"/>
  <c r="MI70" i="1"/>
  <c r="OX70" i="1"/>
  <c r="MX70" i="1"/>
  <c r="OY70" i="1"/>
  <c r="OW70" i="1"/>
  <c r="OV70" i="1"/>
  <c r="OB70" i="1"/>
  <c r="OU70" i="1"/>
  <c r="OA70" i="1"/>
  <c r="OT70" i="1"/>
  <c r="NZ70" i="1"/>
  <c r="OS70" i="1"/>
  <c r="NY70" i="1"/>
  <c r="OR70" i="1"/>
  <c r="NX70" i="1"/>
  <c r="ND70" i="1"/>
  <c r="OQ70" i="1"/>
  <c r="NW70" i="1"/>
  <c r="NC70" i="1"/>
  <c r="OP70" i="1"/>
  <c r="NV70" i="1"/>
  <c r="NB70" i="1"/>
  <c r="OO70" i="1"/>
  <c r="NU70" i="1"/>
  <c r="NA70" i="1"/>
  <c r="ON70" i="1"/>
  <c r="NT70" i="1"/>
  <c r="MZ70" i="1"/>
  <c r="OM70" i="1"/>
  <c r="NS70" i="1"/>
  <c r="MY70" i="1"/>
  <c r="OC76" i="1"/>
  <c r="NI76" i="1"/>
  <c r="MO76" i="1"/>
  <c r="NV76" i="1"/>
  <c r="NH76" i="1"/>
  <c r="MN76" i="1"/>
  <c r="NB76" i="1"/>
  <c r="MP76" i="1"/>
  <c r="NG76" i="1"/>
  <c r="MM76" i="1"/>
  <c r="NF76" i="1"/>
  <c r="ML76" i="1"/>
  <c r="NE76" i="1"/>
  <c r="MK76" i="1"/>
  <c r="MJ76" i="1"/>
  <c r="NZ76" i="1"/>
  <c r="MI76" i="1"/>
  <c r="OT76" i="1"/>
  <c r="OP76" i="1"/>
  <c r="MH76" i="1"/>
  <c r="NJ76" i="1"/>
  <c r="MG76" i="1"/>
  <c r="OZ76" i="1"/>
  <c r="OY76" i="1"/>
  <c r="OX76" i="1"/>
  <c r="OW76" i="1"/>
  <c r="OV76" i="1"/>
  <c r="OB76" i="1"/>
  <c r="OU76" i="1"/>
  <c r="OA76" i="1"/>
  <c r="OS76" i="1"/>
  <c r="NY76" i="1"/>
  <c r="OR76" i="1"/>
  <c r="NX76" i="1"/>
  <c r="ND76" i="1"/>
  <c r="OQ76" i="1"/>
  <c r="NW76" i="1"/>
  <c r="NC76" i="1"/>
  <c r="OO76" i="1"/>
  <c r="NU76" i="1"/>
  <c r="NA76" i="1"/>
  <c r="ON76" i="1"/>
  <c r="NT76" i="1"/>
  <c r="MZ76" i="1"/>
  <c r="OM76" i="1"/>
  <c r="NS76" i="1"/>
  <c r="MY76" i="1"/>
  <c r="OL76" i="1"/>
  <c r="NR76" i="1"/>
  <c r="MX76" i="1"/>
  <c r="OK76" i="1"/>
  <c r="NQ76" i="1"/>
  <c r="MW76" i="1"/>
  <c r="OJ76" i="1"/>
  <c r="NP76" i="1"/>
  <c r="MV76" i="1"/>
  <c r="OI76" i="1"/>
  <c r="NO76" i="1"/>
  <c r="MU76" i="1"/>
  <c r="OH76" i="1"/>
  <c r="NN76" i="1"/>
  <c r="MT76" i="1"/>
  <c r="OG76" i="1"/>
  <c r="NM76" i="1"/>
  <c r="MS76" i="1"/>
  <c r="OF76" i="1"/>
  <c r="NL76" i="1"/>
  <c r="MR76" i="1"/>
  <c r="OE76" i="1"/>
  <c r="NK76" i="1"/>
  <c r="MQ76" i="1"/>
  <c r="OD76" i="1"/>
  <c r="OO75" i="1"/>
  <c r="NU75" i="1"/>
  <c r="NA75" i="1"/>
  <c r="ON75" i="1"/>
  <c r="NT75" i="1"/>
  <c r="MZ75" i="1"/>
  <c r="OM75" i="1"/>
  <c r="NS75" i="1"/>
  <c r="MY75" i="1"/>
  <c r="OL75" i="1"/>
  <c r="NR75" i="1"/>
  <c r="MX75" i="1"/>
  <c r="OK75" i="1"/>
  <c r="NQ75" i="1"/>
  <c r="MW75" i="1"/>
  <c r="OJ75" i="1"/>
  <c r="NP75" i="1"/>
  <c r="MV75" i="1"/>
  <c r="NV75" i="1"/>
  <c r="OI75" i="1"/>
  <c r="NO75" i="1"/>
  <c r="MU75" i="1"/>
  <c r="MH75" i="1"/>
  <c r="OH75" i="1"/>
  <c r="NN75" i="1"/>
  <c r="MT75" i="1"/>
  <c r="OG75" i="1"/>
  <c r="NM75" i="1"/>
  <c r="MS75" i="1"/>
  <c r="NF75" i="1"/>
  <c r="NB75" i="1"/>
  <c r="OF75" i="1"/>
  <c r="NL75" i="1"/>
  <c r="MR75" i="1"/>
  <c r="MK75" i="1"/>
  <c r="OP75" i="1"/>
  <c r="OE75" i="1"/>
  <c r="NK75" i="1"/>
  <c r="MQ75" i="1"/>
  <c r="OD75" i="1"/>
  <c r="NJ75" i="1"/>
  <c r="MP75" i="1"/>
  <c r="ML75" i="1"/>
  <c r="OC75" i="1"/>
  <c r="NI75" i="1"/>
  <c r="MO75" i="1"/>
  <c r="NH75" i="1"/>
  <c r="MN75" i="1"/>
  <c r="NG75" i="1"/>
  <c r="MM75" i="1"/>
  <c r="NE75" i="1"/>
  <c r="MJ75" i="1"/>
  <c r="MI75" i="1"/>
  <c r="MG75" i="1"/>
  <c r="OZ75" i="1"/>
  <c r="OY75" i="1"/>
  <c r="OX75" i="1"/>
  <c r="OW75" i="1"/>
  <c r="OV75" i="1"/>
  <c r="OB75" i="1"/>
  <c r="OU75" i="1"/>
  <c r="OA75" i="1"/>
  <c r="OT75" i="1"/>
  <c r="NZ75" i="1"/>
  <c r="OS75" i="1"/>
  <c r="NY75" i="1"/>
  <c r="OR75" i="1"/>
  <c r="NX75" i="1"/>
  <c r="ND75" i="1"/>
  <c r="OQ75" i="1"/>
  <c r="NW75" i="1"/>
  <c r="NC75" i="1"/>
  <c r="OS72" i="1"/>
  <c r="NY72" i="1"/>
  <c r="OR72" i="1"/>
  <c r="NX72" i="1"/>
  <c r="ND72" i="1"/>
  <c r="NF72" i="1"/>
  <c r="OQ72" i="1"/>
  <c r="NW72" i="1"/>
  <c r="NC72" i="1"/>
  <c r="OP72" i="1"/>
  <c r="NV72" i="1"/>
  <c r="NB72" i="1"/>
  <c r="OC72" i="1"/>
  <c r="NH72" i="1"/>
  <c r="OO72" i="1"/>
  <c r="NU72" i="1"/>
  <c r="NA72" i="1"/>
  <c r="ON72" i="1"/>
  <c r="NT72" i="1"/>
  <c r="MZ72" i="1"/>
  <c r="OM72" i="1"/>
  <c r="NS72" i="1"/>
  <c r="MY72" i="1"/>
  <c r="NZ72" i="1"/>
  <c r="OL72" i="1"/>
  <c r="NR72" i="1"/>
  <c r="MX72" i="1"/>
  <c r="OK72" i="1"/>
  <c r="NQ72" i="1"/>
  <c r="MW72" i="1"/>
  <c r="MP72" i="1"/>
  <c r="OJ72" i="1"/>
  <c r="NP72" i="1"/>
  <c r="MV72" i="1"/>
  <c r="NJ72" i="1"/>
  <c r="OI72" i="1"/>
  <c r="NO72" i="1"/>
  <c r="MU72" i="1"/>
  <c r="OH72" i="1"/>
  <c r="NN72" i="1"/>
  <c r="MT72" i="1"/>
  <c r="MO72" i="1"/>
  <c r="OG72" i="1"/>
  <c r="NM72" i="1"/>
  <c r="MS72" i="1"/>
  <c r="NI72" i="1"/>
  <c r="MN72" i="1"/>
  <c r="OF72" i="1"/>
  <c r="NL72" i="1"/>
  <c r="MR72" i="1"/>
  <c r="OE72" i="1"/>
  <c r="NK72" i="1"/>
  <c r="MQ72" i="1"/>
  <c r="ML72" i="1"/>
  <c r="OD72" i="1"/>
  <c r="OT72" i="1"/>
  <c r="NG72" i="1"/>
  <c r="MM72" i="1"/>
  <c r="NE72" i="1"/>
  <c r="MK72" i="1"/>
  <c r="MJ72" i="1"/>
  <c r="MI72" i="1"/>
  <c r="MH72" i="1"/>
  <c r="MG72" i="1"/>
  <c r="OZ72" i="1"/>
  <c r="OY72" i="1"/>
  <c r="OX72" i="1"/>
  <c r="OW72" i="1"/>
  <c r="OV72" i="1"/>
  <c r="OB72" i="1"/>
  <c r="OU72" i="1"/>
  <c r="OA72" i="1"/>
  <c r="OW69" i="1"/>
  <c r="OT69" i="1"/>
  <c r="OH69" i="1"/>
  <c r="OG69" i="1"/>
  <c r="OV69" i="1"/>
  <c r="OB69" i="1"/>
  <c r="NJ69" i="1"/>
  <c r="OU69" i="1"/>
  <c r="OA69" i="1"/>
  <c r="NZ69" i="1"/>
  <c r="OD69" i="1"/>
  <c r="OS69" i="1"/>
  <c r="NY69" i="1"/>
  <c r="MR69" i="1"/>
  <c r="OR69" i="1"/>
  <c r="NX69" i="1"/>
  <c r="ND69" i="1"/>
  <c r="OQ69" i="1"/>
  <c r="NW69" i="1"/>
  <c r="NC69" i="1"/>
  <c r="MS69" i="1"/>
  <c r="OE69" i="1"/>
  <c r="MP69" i="1"/>
  <c r="OP69" i="1"/>
  <c r="NV69" i="1"/>
  <c r="NB69" i="1"/>
  <c r="OO69" i="1"/>
  <c r="NU69" i="1"/>
  <c r="NA69" i="1"/>
  <c r="MX69" i="1"/>
  <c r="ON69" i="1"/>
  <c r="NT69" i="1"/>
  <c r="MZ69" i="1"/>
  <c r="MT69" i="1"/>
  <c r="OM69" i="1"/>
  <c r="NS69" i="1"/>
  <c r="MY69" i="1"/>
  <c r="OL69" i="1"/>
  <c r="NN69" i="1"/>
  <c r="NR69" i="1"/>
  <c r="OF69" i="1"/>
  <c r="OK69" i="1"/>
  <c r="NQ69" i="1"/>
  <c r="MW69" i="1"/>
  <c r="NM69" i="1"/>
  <c r="NL69" i="1"/>
  <c r="MQ69" i="1"/>
  <c r="OJ69" i="1"/>
  <c r="NP69" i="1"/>
  <c r="MV69" i="1"/>
  <c r="OI69" i="1"/>
  <c r="NO69" i="1"/>
  <c r="MU69" i="1"/>
  <c r="NK69" i="1"/>
  <c r="OX69" i="1"/>
  <c r="OC69" i="1"/>
  <c r="NI69" i="1"/>
  <c r="MO69" i="1"/>
  <c r="NH69" i="1"/>
  <c r="MN69" i="1"/>
  <c r="NG69" i="1"/>
  <c r="MM69" i="1"/>
  <c r="NF69" i="1"/>
  <c r="ML69" i="1"/>
  <c r="NE69" i="1"/>
  <c r="MK69" i="1"/>
  <c r="MJ69" i="1"/>
  <c r="MI69" i="1"/>
  <c r="MH69" i="1"/>
  <c r="MG69" i="1"/>
  <c r="OZ69" i="1"/>
  <c r="OY69" i="1"/>
  <c r="XR65" i="1"/>
  <c r="WL65" i="1"/>
  <c r="VF65" i="1"/>
  <c r="TZ65" i="1"/>
  <c r="ST65" i="1"/>
  <c r="RN65" i="1"/>
  <c r="QH65" i="1"/>
  <c r="PB65" i="1"/>
  <c r="XQ65" i="1"/>
  <c r="WK65" i="1"/>
  <c r="VE65" i="1"/>
  <c r="TY65" i="1"/>
  <c r="SS65" i="1"/>
  <c r="RM65" i="1"/>
  <c r="QG65" i="1"/>
  <c r="PA65" i="1"/>
  <c r="XP65" i="1"/>
  <c r="WJ65" i="1"/>
  <c r="VD65" i="1"/>
  <c r="TX65" i="1"/>
  <c r="SR65" i="1"/>
  <c r="RL65" i="1"/>
  <c r="QF65" i="1"/>
  <c r="XO65" i="1"/>
  <c r="WI65" i="1"/>
  <c r="VC65" i="1"/>
  <c r="TW65" i="1"/>
  <c r="SQ65" i="1"/>
  <c r="RK65" i="1"/>
  <c r="QE65" i="1"/>
  <c r="XN65" i="1"/>
  <c r="WH65" i="1"/>
  <c r="VB65" i="1"/>
  <c r="TV65" i="1"/>
  <c r="SP65" i="1"/>
  <c r="RJ65" i="1"/>
  <c r="QD65" i="1"/>
  <c r="XM65" i="1"/>
  <c r="WG65" i="1"/>
  <c r="VA65" i="1"/>
  <c r="TU65" i="1"/>
  <c r="SO65" i="1"/>
  <c r="RI65" i="1"/>
  <c r="QC65" i="1"/>
  <c r="XL65" i="1"/>
  <c r="WF65" i="1"/>
  <c r="UZ65" i="1"/>
  <c r="TT65" i="1"/>
  <c r="SN65" i="1"/>
  <c r="RH65" i="1"/>
  <c r="QB65" i="1"/>
  <c r="XK65" i="1"/>
  <c r="WE65" i="1"/>
  <c r="UY65" i="1"/>
  <c r="TS65" i="1"/>
  <c r="SM65" i="1"/>
  <c r="RG65" i="1"/>
  <c r="QA65" i="1"/>
  <c r="XJ65" i="1"/>
  <c r="WD65" i="1"/>
  <c r="UX65" i="1"/>
  <c r="TR65" i="1"/>
  <c r="SL65" i="1"/>
  <c r="RF65" i="1"/>
  <c r="PZ65" i="1"/>
  <c r="XI65" i="1"/>
  <c r="WC65" i="1"/>
  <c r="UW65" i="1"/>
  <c r="TQ65" i="1"/>
  <c r="SK65" i="1"/>
  <c r="RE65" i="1"/>
  <c r="PY65" i="1"/>
  <c r="XH65" i="1"/>
  <c r="WB65" i="1"/>
  <c r="UV65" i="1"/>
  <c r="TP65" i="1"/>
  <c r="SJ65" i="1"/>
  <c r="RD65" i="1"/>
  <c r="PX65" i="1"/>
  <c r="XG65" i="1"/>
  <c r="WA65" i="1"/>
  <c r="UU65" i="1"/>
  <c r="TO65" i="1"/>
  <c r="SI65" i="1"/>
  <c r="RC65" i="1"/>
  <c r="PW65" i="1"/>
  <c r="XF65" i="1"/>
  <c r="VZ65" i="1"/>
  <c r="UT65" i="1"/>
  <c r="TN65" i="1"/>
  <c r="SH65" i="1"/>
  <c r="RB65" i="1"/>
  <c r="PV65" i="1"/>
  <c r="XE65" i="1"/>
  <c r="VY65" i="1"/>
  <c r="US65" i="1"/>
  <c r="TM65" i="1"/>
  <c r="SG65" i="1"/>
  <c r="RA65" i="1"/>
  <c r="PU65" i="1"/>
  <c r="XD65" i="1"/>
  <c r="VX65" i="1"/>
  <c r="UR65" i="1"/>
  <c r="TL65" i="1"/>
  <c r="SF65" i="1"/>
  <c r="QZ65" i="1"/>
  <c r="PT65" i="1"/>
  <c r="XC65" i="1"/>
  <c r="VW65" i="1"/>
  <c r="UQ65" i="1"/>
  <c r="TK65" i="1"/>
  <c r="SE65" i="1"/>
  <c r="QY65" i="1"/>
  <c r="PS65" i="1"/>
  <c r="XB65" i="1"/>
  <c r="VV65" i="1"/>
  <c r="UP65" i="1"/>
  <c r="TJ65" i="1"/>
  <c r="SD65" i="1"/>
  <c r="QX65" i="1"/>
  <c r="PR65" i="1"/>
  <c r="XA65" i="1"/>
  <c r="VU65" i="1"/>
  <c r="UO65" i="1"/>
  <c r="TI65" i="1"/>
  <c r="SC65" i="1"/>
  <c r="QW65" i="1"/>
  <c r="PQ65" i="1"/>
  <c r="WZ65" i="1"/>
  <c r="VT65" i="1"/>
  <c r="UN65" i="1"/>
  <c r="TH65" i="1"/>
  <c r="SB65" i="1"/>
  <c r="QV65" i="1"/>
  <c r="PP65" i="1"/>
  <c r="WY65" i="1"/>
  <c r="VS65" i="1"/>
  <c r="UM65" i="1"/>
  <c r="TG65" i="1"/>
  <c r="SA65" i="1"/>
  <c r="QU65" i="1"/>
  <c r="PO65" i="1"/>
  <c r="WX65" i="1"/>
  <c r="VR65" i="1"/>
  <c r="UL65" i="1"/>
  <c r="TF65" i="1"/>
  <c r="RZ65" i="1"/>
  <c r="QT65" i="1"/>
  <c r="PN65" i="1"/>
  <c r="WW65" i="1"/>
  <c r="VQ65" i="1"/>
  <c r="UK65" i="1"/>
  <c r="TE65" i="1"/>
  <c r="RY65" i="1"/>
  <c r="QS65" i="1"/>
  <c r="PM65" i="1"/>
  <c r="WV65" i="1"/>
  <c r="VP65" i="1"/>
  <c r="UJ65" i="1"/>
  <c r="TD65" i="1"/>
  <c r="RX65" i="1"/>
  <c r="QR65" i="1"/>
  <c r="PL65" i="1"/>
  <c r="WU65" i="1"/>
  <c r="VO65" i="1"/>
  <c r="UI65" i="1"/>
  <c r="TC65" i="1"/>
  <c r="RW65" i="1"/>
  <c r="QQ65" i="1"/>
  <c r="PK65" i="1"/>
  <c r="WT65" i="1"/>
  <c r="VN65" i="1"/>
  <c r="UH65" i="1"/>
  <c r="TB65" i="1"/>
  <c r="RV65" i="1"/>
  <c r="QP65" i="1"/>
  <c r="PJ65" i="1"/>
  <c r="WS65" i="1"/>
  <c r="VM65" i="1"/>
  <c r="UG65" i="1"/>
  <c r="TA65" i="1"/>
  <c r="RU65" i="1"/>
  <c r="QO65" i="1"/>
  <c r="PI65" i="1"/>
  <c r="WR65" i="1"/>
  <c r="VL65" i="1"/>
  <c r="UF65" i="1"/>
  <c r="SZ65" i="1"/>
  <c r="RT65" i="1"/>
  <c r="QN65" i="1"/>
  <c r="PH65" i="1"/>
  <c r="XW65" i="1"/>
  <c r="WQ65" i="1"/>
  <c r="VK65" i="1"/>
  <c r="UE65" i="1"/>
  <c r="SY65" i="1"/>
  <c r="RS65" i="1"/>
  <c r="QM65" i="1"/>
  <c r="PG65" i="1"/>
  <c r="XV65" i="1"/>
  <c r="WP65" i="1"/>
  <c r="VJ65" i="1"/>
  <c r="UD65" i="1"/>
  <c r="SX65" i="1"/>
  <c r="RR65" i="1"/>
  <c r="QL65" i="1"/>
  <c r="PF65" i="1"/>
  <c r="XU65" i="1"/>
  <c r="WO65" i="1"/>
  <c r="VI65" i="1"/>
  <c r="UC65" i="1"/>
  <c r="SW65" i="1"/>
  <c r="RQ65" i="1"/>
  <c r="QK65" i="1"/>
  <c r="PE65" i="1"/>
  <c r="XT65" i="1"/>
  <c r="WN65" i="1"/>
  <c r="VH65" i="1"/>
  <c r="UB65" i="1"/>
  <c r="SV65" i="1"/>
  <c r="RP65" i="1"/>
  <c r="QJ65" i="1"/>
  <c r="PD65" i="1"/>
  <c r="XS65" i="1"/>
  <c r="WM65" i="1"/>
  <c r="VG65" i="1"/>
  <c r="UA65" i="1"/>
  <c r="SU65" i="1"/>
  <c r="RO65" i="1"/>
  <c r="QI65" i="1"/>
  <c r="PC65" i="1"/>
  <c r="XW76" i="1"/>
  <c r="WQ76" i="1"/>
  <c r="VK76" i="1"/>
  <c r="UE76" i="1"/>
  <c r="SY76" i="1"/>
  <c r="RS76" i="1"/>
  <c r="QM76" i="1"/>
  <c r="PG76" i="1"/>
  <c r="XV76" i="1"/>
  <c r="WP76" i="1"/>
  <c r="VJ76" i="1"/>
  <c r="UD76" i="1"/>
  <c r="SX76" i="1"/>
  <c r="RR76" i="1"/>
  <c r="QL76" i="1"/>
  <c r="PF76" i="1"/>
  <c r="XU76" i="1"/>
  <c r="WO76" i="1"/>
  <c r="VI76" i="1"/>
  <c r="UC76" i="1"/>
  <c r="SW76" i="1"/>
  <c r="RQ76" i="1"/>
  <c r="QK76" i="1"/>
  <c r="PE76" i="1"/>
  <c r="XT76" i="1"/>
  <c r="WN76" i="1"/>
  <c r="VH76" i="1"/>
  <c r="UB76" i="1"/>
  <c r="SV76" i="1"/>
  <c r="RP76" i="1"/>
  <c r="QJ76" i="1"/>
  <c r="PD76" i="1"/>
  <c r="XS76" i="1"/>
  <c r="WM76" i="1"/>
  <c r="VG76" i="1"/>
  <c r="UA76" i="1"/>
  <c r="SU76" i="1"/>
  <c r="RO76" i="1"/>
  <c r="QI76" i="1"/>
  <c r="PC76" i="1"/>
  <c r="XR76" i="1"/>
  <c r="WL76" i="1"/>
  <c r="VF76" i="1"/>
  <c r="TZ76" i="1"/>
  <c r="ST76" i="1"/>
  <c r="RN76" i="1"/>
  <c r="QH76" i="1"/>
  <c r="PB76" i="1"/>
  <c r="XQ76" i="1"/>
  <c r="WK76" i="1"/>
  <c r="VE76" i="1"/>
  <c r="TY76" i="1"/>
  <c r="SS76" i="1"/>
  <c r="RM76" i="1"/>
  <c r="QG76" i="1"/>
  <c r="PA76" i="1"/>
  <c r="XP76" i="1"/>
  <c r="WJ76" i="1"/>
  <c r="VD76" i="1"/>
  <c r="TX76" i="1"/>
  <c r="SR76" i="1"/>
  <c r="RL76" i="1"/>
  <c r="QF76" i="1"/>
  <c r="XO76" i="1"/>
  <c r="WI76" i="1"/>
  <c r="VC76" i="1"/>
  <c r="TW76" i="1"/>
  <c r="SQ76" i="1"/>
  <c r="RK76" i="1"/>
  <c r="QE76" i="1"/>
  <c r="XN76" i="1"/>
  <c r="WH76" i="1"/>
  <c r="VB76" i="1"/>
  <c r="TV76" i="1"/>
  <c r="SP76" i="1"/>
  <c r="RJ76" i="1"/>
  <c r="QD76" i="1"/>
  <c r="XM76" i="1"/>
  <c r="WG76" i="1"/>
  <c r="VA76" i="1"/>
  <c r="TU76" i="1"/>
  <c r="SO76" i="1"/>
  <c r="RI76" i="1"/>
  <c r="QC76" i="1"/>
  <c r="XL76" i="1"/>
  <c r="WF76" i="1"/>
  <c r="UZ76" i="1"/>
  <c r="TT76" i="1"/>
  <c r="SN76" i="1"/>
  <c r="RH76" i="1"/>
  <c r="QB76" i="1"/>
  <c r="XK76" i="1"/>
  <c r="WE76" i="1"/>
  <c r="UY76" i="1"/>
  <c r="TS76" i="1"/>
  <c r="SM76" i="1"/>
  <c r="RG76" i="1"/>
  <c r="QA76" i="1"/>
  <c r="XJ76" i="1"/>
  <c r="WD76" i="1"/>
  <c r="UX76" i="1"/>
  <c r="TR76" i="1"/>
  <c r="SL76" i="1"/>
  <c r="RF76" i="1"/>
  <c r="PZ76" i="1"/>
  <c r="XI76" i="1"/>
  <c r="WC76" i="1"/>
  <c r="UW76" i="1"/>
  <c r="TQ76" i="1"/>
  <c r="SK76" i="1"/>
  <c r="RE76" i="1"/>
  <c r="PY76" i="1"/>
  <c r="XH76" i="1"/>
  <c r="WB76" i="1"/>
  <c r="UV76" i="1"/>
  <c r="TP76" i="1"/>
  <c r="SJ76" i="1"/>
  <c r="RD76" i="1"/>
  <c r="PX76" i="1"/>
  <c r="XG76" i="1"/>
  <c r="WA76" i="1"/>
  <c r="UU76" i="1"/>
  <c r="TO76" i="1"/>
  <c r="SI76" i="1"/>
  <c r="RC76" i="1"/>
  <c r="PW76" i="1"/>
  <c r="XF76" i="1"/>
  <c r="VZ76" i="1"/>
  <c r="UT76" i="1"/>
  <c r="TN76" i="1"/>
  <c r="SH76" i="1"/>
  <c r="RB76" i="1"/>
  <c r="PV76" i="1"/>
  <c r="XE76" i="1"/>
  <c r="VY76" i="1"/>
  <c r="US76" i="1"/>
  <c r="TM76" i="1"/>
  <c r="SG76" i="1"/>
  <c r="RA76" i="1"/>
  <c r="PU76" i="1"/>
  <c r="XD76" i="1"/>
  <c r="VX76" i="1"/>
  <c r="UR76" i="1"/>
  <c r="TL76" i="1"/>
  <c r="SF76" i="1"/>
  <c r="QZ76" i="1"/>
  <c r="PT76" i="1"/>
  <c r="XC76" i="1"/>
  <c r="VW76" i="1"/>
  <c r="UQ76" i="1"/>
  <c r="TK76" i="1"/>
  <c r="SE76" i="1"/>
  <c r="QY76" i="1"/>
  <c r="PS76" i="1"/>
  <c r="XB76" i="1"/>
  <c r="VV76" i="1"/>
  <c r="UP76" i="1"/>
  <c r="TJ76" i="1"/>
  <c r="SD76" i="1"/>
  <c r="QX76" i="1"/>
  <c r="PR76" i="1"/>
  <c r="XA76" i="1"/>
  <c r="VU76" i="1"/>
  <c r="UO76" i="1"/>
  <c r="TI76" i="1"/>
  <c r="SC76" i="1"/>
  <c r="QW76" i="1"/>
  <c r="PQ76" i="1"/>
  <c r="WZ76" i="1"/>
  <c r="VT76" i="1"/>
  <c r="UN76" i="1"/>
  <c r="TH76" i="1"/>
  <c r="SB76" i="1"/>
  <c r="QV76" i="1"/>
  <c r="PP76" i="1"/>
  <c r="WY76" i="1"/>
  <c r="VS76" i="1"/>
  <c r="UM76" i="1"/>
  <c r="TG76" i="1"/>
  <c r="SA76" i="1"/>
  <c r="QU76" i="1"/>
  <c r="PO76" i="1"/>
  <c r="WX76" i="1"/>
  <c r="VR76" i="1"/>
  <c r="UL76" i="1"/>
  <c r="TF76" i="1"/>
  <c r="RZ76" i="1"/>
  <c r="QT76" i="1"/>
  <c r="PN76" i="1"/>
  <c r="WW76" i="1"/>
  <c r="VQ76" i="1"/>
  <c r="UK76" i="1"/>
  <c r="TE76" i="1"/>
  <c r="RY76" i="1"/>
  <c r="QS76" i="1"/>
  <c r="PM76" i="1"/>
  <c r="WV76" i="1"/>
  <c r="VP76" i="1"/>
  <c r="UJ76" i="1"/>
  <c r="TD76" i="1"/>
  <c r="RX76" i="1"/>
  <c r="QR76" i="1"/>
  <c r="PL76" i="1"/>
  <c r="WU76" i="1"/>
  <c r="VO76" i="1"/>
  <c r="UI76" i="1"/>
  <c r="TC76" i="1"/>
  <c r="RW76" i="1"/>
  <c r="QQ76" i="1"/>
  <c r="PK76" i="1"/>
  <c r="WT76" i="1"/>
  <c r="VN76" i="1"/>
  <c r="UH76" i="1"/>
  <c r="TB76" i="1"/>
  <c r="RV76" i="1"/>
  <c r="QP76" i="1"/>
  <c r="PJ76" i="1"/>
  <c r="WS76" i="1"/>
  <c r="VM76" i="1"/>
  <c r="UG76" i="1"/>
  <c r="TA76" i="1"/>
  <c r="RU76" i="1"/>
  <c r="QO76" i="1"/>
  <c r="PI76" i="1"/>
  <c r="WR76" i="1"/>
  <c r="VL76" i="1"/>
  <c r="UF76" i="1"/>
  <c r="SZ76" i="1"/>
  <c r="RT76" i="1"/>
  <c r="QN76" i="1"/>
  <c r="PH76" i="1"/>
  <c r="XE74" i="1"/>
  <c r="VY74" i="1"/>
  <c r="US74" i="1"/>
  <c r="TM74" i="1"/>
  <c r="SG74" i="1"/>
  <c r="RA74" i="1"/>
  <c r="PU74" i="1"/>
  <c r="XD74" i="1"/>
  <c r="VX74" i="1"/>
  <c r="UR74" i="1"/>
  <c r="TL74" i="1"/>
  <c r="SF74" i="1"/>
  <c r="QZ74" i="1"/>
  <c r="PT74" i="1"/>
  <c r="XC74" i="1"/>
  <c r="VW74" i="1"/>
  <c r="UQ74" i="1"/>
  <c r="TK74" i="1"/>
  <c r="SE74" i="1"/>
  <c r="QY74" i="1"/>
  <c r="PS74" i="1"/>
  <c r="XB74" i="1"/>
  <c r="VV74" i="1"/>
  <c r="UP74" i="1"/>
  <c r="TJ74" i="1"/>
  <c r="SD74" i="1"/>
  <c r="QX74" i="1"/>
  <c r="PR74" i="1"/>
  <c r="XA74" i="1"/>
  <c r="VU74" i="1"/>
  <c r="UO74" i="1"/>
  <c r="TI74" i="1"/>
  <c r="SC74" i="1"/>
  <c r="QW74" i="1"/>
  <c r="PQ74" i="1"/>
  <c r="WZ74" i="1"/>
  <c r="VT74" i="1"/>
  <c r="UN74" i="1"/>
  <c r="TH74" i="1"/>
  <c r="SB74" i="1"/>
  <c r="QV74" i="1"/>
  <c r="PP74" i="1"/>
  <c r="WY74" i="1"/>
  <c r="VS74" i="1"/>
  <c r="UM74" i="1"/>
  <c r="TG74" i="1"/>
  <c r="SA74" i="1"/>
  <c r="QU74" i="1"/>
  <c r="PO74" i="1"/>
  <c r="WX74" i="1"/>
  <c r="VR74" i="1"/>
  <c r="UL74" i="1"/>
  <c r="TF74" i="1"/>
  <c r="RZ74" i="1"/>
  <c r="QT74" i="1"/>
  <c r="PN74" i="1"/>
  <c r="WW74" i="1"/>
  <c r="VQ74" i="1"/>
  <c r="UK74" i="1"/>
  <c r="TE74" i="1"/>
  <c r="RY74" i="1"/>
  <c r="QS74" i="1"/>
  <c r="PM74" i="1"/>
  <c r="PG74" i="1"/>
  <c r="WV74" i="1"/>
  <c r="VP74" i="1"/>
  <c r="UJ74" i="1"/>
  <c r="TD74" i="1"/>
  <c r="RX74" i="1"/>
  <c r="QR74" i="1"/>
  <c r="PL74" i="1"/>
  <c r="WU74" i="1"/>
  <c r="VO74" i="1"/>
  <c r="UI74" i="1"/>
  <c r="TC74" i="1"/>
  <c r="RW74" i="1"/>
  <c r="QQ74" i="1"/>
  <c r="PK74" i="1"/>
  <c r="QM74" i="1"/>
  <c r="WT74" i="1"/>
  <c r="VN74" i="1"/>
  <c r="UH74" i="1"/>
  <c r="TB74" i="1"/>
  <c r="RV74" i="1"/>
  <c r="QP74" i="1"/>
  <c r="PJ74" i="1"/>
  <c r="WS74" i="1"/>
  <c r="VM74" i="1"/>
  <c r="UG74" i="1"/>
  <c r="TA74" i="1"/>
  <c r="RU74" i="1"/>
  <c r="QO74" i="1"/>
  <c r="PI74" i="1"/>
  <c r="RS74" i="1"/>
  <c r="WR74" i="1"/>
  <c r="VL74" i="1"/>
  <c r="UF74" i="1"/>
  <c r="SZ74" i="1"/>
  <c r="RT74" i="1"/>
  <c r="QN74" i="1"/>
  <c r="PH74" i="1"/>
  <c r="UE74" i="1"/>
  <c r="XW74" i="1"/>
  <c r="WQ74" i="1"/>
  <c r="VK74" i="1"/>
  <c r="XV74" i="1"/>
  <c r="WP74" i="1"/>
  <c r="VJ74" i="1"/>
  <c r="UD74" i="1"/>
  <c r="SX74" i="1"/>
  <c r="RR74" i="1"/>
  <c r="QL74" i="1"/>
  <c r="PF74" i="1"/>
  <c r="XU74" i="1"/>
  <c r="WO74" i="1"/>
  <c r="VI74" i="1"/>
  <c r="UC74" i="1"/>
  <c r="SW74" i="1"/>
  <c r="RQ74" i="1"/>
  <c r="QK74" i="1"/>
  <c r="PE74" i="1"/>
  <c r="XT74" i="1"/>
  <c r="WN74" i="1"/>
  <c r="VH74" i="1"/>
  <c r="UB74" i="1"/>
  <c r="SV74" i="1"/>
  <c r="RP74" i="1"/>
  <c r="QJ74" i="1"/>
  <c r="PD74" i="1"/>
  <c r="XS74" i="1"/>
  <c r="WM74" i="1"/>
  <c r="VG74" i="1"/>
  <c r="UA74" i="1"/>
  <c r="SU74" i="1"/>
  <c r="RO74" i="1"/>
  <c r="QI74" i="1"/>
  <c r="PC74" i="1"/>
  <c r="XR74" i="1"/>
  <c r="WL74" i="1"/>
  <c r="VF74" i="1"/>
  <c r="TZ74" i="1"/>
  <c r="ST74" i="1"/>
  <c r="RN74" i="1"/>
  <c r="QH74" i="1"/>
  <c r="PB74" i="1"/>
  <c r="XQ74" i="1"/>
  <c r="WK74" i="1"/>
  <c r="VE74" i="1"/>
  <c r="TY74" i="1"/>
  <c r="SS74" i="1"/>
  <c r="RM74" i="1"/>
  <c r="QG74" i="1"/>
  <c r="PA74" i="1"/>
  <c r="XP74" i="1"/>
  <c r="WJ74" i="1"/>
  <c r="VD74" i="1"/>
  <c r="TX74" i="1"/>
  <c r="SR74" i="1"/>
  <c r="RL74" i="1"/>
  <c r="QF74" i="1"/>
  <c r="XO74" i="1"/>
  <c r="WI74" i="1"/>
  <c r="VC74" i="1"/>
  <c r="TW74" i="1"/>
  <c r="SQ74" i="1"/>
  <c r="RK74" i="1"/>
  <c r="QE74" i="1"/>
  <c r="XN74" i="1"/>
  <c r="WH74" i="1"/>
  <c r="VB74" i="1"/>
  <c r="TV74" i="1"/>
  <c r="SP74" i="1"/>
  <c r="RJ74" i="1"/>
  <c r="QD74" i="1"/>
  <c r="XM74" i="1"/>
  <c r="WG74" i="1"/>
  <c r="VA74" i="1"/>
  <c r="TU74" i="1"/>
  <c r="SO74" i="1"/>
  <c r="RI74" i="1"/>
  <c r="QC74" i="1"/>
  <c r="XL74" i="1"/>
  <c r="WF74" i="1"/>
  <c r="UZ74" i="1"/>
  <c r="TT74" i="1"/>
  <c r="SN74" i="1"/>
  <c r="RH74" i="1"/>
  <c r="QB74" i="1"/>
  <c r="XK74" i="1"/>
  <c r="WE74" i="1"/>
  <c r="UY74" i="1"/>
  <c r="TS74" i="1"/>
  <c r="SM74" i="1"/>
  <c r="RG74" i="1"/>
  <c r="QA74" i="1"/>
  <c r="XJ74" i="1"/>
  <c r="WD74" i="1"/>
  <c r="UX74" i="1"/>
  <c r="TR74" i="1"/>
  <c r="SL74" i="1"/>
  <c r="RF74" i="1"/>
  <c r="PZ74" i="1"/>
  <c r="XI74" i="1"/>
  <c r="WC74" i="1"/>
  <c r="UW74" i="1"/>
  <c r="TQ74" i="1"/>
  <c r="SK74" i="1"/>
  <c r="RE74" i="1"/>
  <c r="PY74" i="1"/>
  <c r="XH74" i="1"/>
  <c r="WB74" i="1"/>
  <c r="UV74" i="1"/>
  <c r="TP74" i="1"/>
  <c r="SJ74" i="1"/>
  <c r="RD74" i="1"/>
  <c r="PX74" i="1"/>
  <c r="XG74" i="1"/>
  <c r="WA74" i="1"/>
  <c r="UU74" i="1"/>
  <c r="TO74" i="1"/>
  <c r="SI74" i="1"/>
  <c r="RC74" i="1"/>
  <c r="PW74" i="1"/>
  <c r="XF74" i="1"/>
  <c r="VZ74" i="1"/>
  <c r="UT74" i="1"/>
  <c r="TN74" i="1"/>
  <c r="SY74" i="1"/>
  <c r="SH74" i="1"/>
  <c r="RB74" i="1"/>
  <c r="PV74" i="1"/>
  <c r="XL73" i="1"/>
  <c r="WF73" i="1"/>
  <c r="UZ73" i="1"/>
  <c r="TT73" i="1"/>
  <c r="SN73" i="1"/>
  <c r="RH73" i="1"/>
  <c r="QB73" i="1"/>
  <c r="XK73" i="1"/>
  <c r="WE73" i="1"/>
  <c r="UY73" i="1"/>
  <c r="TS73" i="1"/>
  <c r="SM73" i="1"/>
  <c r="RG73" i="1"/>
  <c r="QA73" i="1"/>
  <c r="PN73" i="1"/>
  <c r="XJ73" i="1"/>
  <c r="WD73" i="1"/>
  <c r="UX73" i="1"/>
  <c r="TR73" i="1"/>
  <c r="SL73" i="1"/>
  <c r="RF73" i="1"/>
  <c r="PZ73" i="1"/>
  <c r="XI73" i="1"/>
  <c r="WC73" i="1"/>
  <c r="UW73" i="1"/>
  <c r="TQ73" i="1"/>
  <c r="SK73" i="1"/>
  <c r="RE73" i="1"/>
  <c r="PY73" i="1"/>
  <c r="UL73" i="1"/>
  <c r="XH73" i="1"/>
  <c r="WB73" i="1"/>
  <c r="UV73" i="1"/>
  <c r="TP73" i="1"/>
  <c r="SJ73" i="1"/>
  <c r="RD73" i="1"/>
  <c r="PX73" i="1"/>
  <c r="QT73" i="1"/>
  <c r="XG73" i="1"/>
  <c r="WA73" i="1"/>
  <c r="UU73" i="1"/>
  <c r="TO73" i="1"/>
  <c r="SI73" i="1"/>
  <c r="RC73" i="1"/>
  <c r="PW73" i="1"/>
  <c r="TF73" i="1"/>
  <c r="XF73" i="1"/>
  <c r="VZ73" i="1"/>
  <c r="UT73" i="1"/>
  <c r="TN73" i="1"/>
  <c r="SH73" i="1"/>
  <c r="RB73" i="1"/>
  <c r="PV73" i="1"/>
  <c r="VR73" i="1"/>
  <c r="XE73" i="1"/>
  <c r="VY73" i="1"/>
  <c r="US73" i="1"/>
  <c r="TM73" i="1"/>
  <c r="SG73" i="1"/>
  <c r="RA73" i="1"/>
  <c r="PU73" i="1"/>
  <c r="RZ73" i="1"/>
  <c r="XD73" i="1"/>
  <c r="VX73" i="1"/>
  <c r="UR73" i="1"/>
  <c r="TL73" i="1"/>
  <c r="SF73" i="1"/>
  <c r="QZ73" i="1"/>
  <c r="PT73" i="1"/>
  <c r="XC73" i="1"/>
  <c r="VW73" i="1"/>
  <c r="UQ73" i="1"/>
  <c r="TK73" i="1"/>
  <c r="SE73" i="1"/>
  <c r="QY73" i="1"/>
  <c r="PS73" i="1"/>
  <c r="XB73" i="1"/>
  <c r="VV73" i="1"/>
  <c r="UP73" i="1"/>
  <c r="TJ73" i="1"/>
  <c r="SD73" i="1"/>
  <c r="QX73" i="1"/>
  <c r="PR73" i="1"/>
  <c r="XA73" i="1"/>
  <c r="VU73" i="1"/>
  <c r="UO73" i="1"/>
  <c r="TI73" i="1"/>
  <c r="SC73" i="1"/>
  <c r="QW73" i="1"/>
  <c r="PQ73" i="1"/>
  <c r="WX73" i="1"/>
  <c r="WZ73" i="1"/>
  <c r="VT73" i="1"/>
  <c r="UN73" i="1"/>
  <c r="TH73" i="1"/>
  <c r="SB73" i="1"/>
  <c r="QV73" i="1"/>
  <c r="PP73" i="1"/>
  <c r="WY73" i="1"/>
  <c r="VS73" i="1"/>
  <c r="UM73" i="1"/>
  <c r="TG73" i="1"/>
  <c r="SA73" i="1"/>
  <c r="QU73" i="1"/>
  <c r="PO73" i="1"/>
  <c r="WW73" i="1"/>
  <c r="VQ73" i="1"/>
  <c r="WV73" i="1"/>
  <c r="VP73" i="1"/>
  <c r="WU73" i="1"/>
  <c r="VO73" i="1"/>
  <c r="WT73" i="1"/>
  <c r="VN73" i="1"/>
  <c r="WS73" i="1"/>
  <c r="VM73" i="1"/>
  <c r="WR73" i="1"/>
  <c r="VL73" i="1"/>
  <c r="XW73" i="1"/>
  <c r="WQ73" i="1"/>
  <c r="VK73" i="1"/>
  <c r="XV73" i="1"/>
  <c r="WP73" i="1"/>
  <c r="VJ73" i="1"/>
  <c r="XU73" i="1"/>
  <c r="WO73" i="1"/>
  <c r="VI73" i="1"/>
  <c r="XT73" i="1"/>
  <c r="WN73" i="1"/>
  <c r="VH73" i="1"/>
  <c r="XS73" i="1"/>
  <c r="WM73" i="1"/>
  <c r="VG73" i="1"/>
  <c r="XR73" i="1"/>
  <c r="WL73" i="1"/>
  <c r="VF73" i="1"/>
  <c r="XQ73" i="1"/>
  <c r="WK73" i="1"/>
  <c r="XP73" i="1"/>
  <c r="WJ73" i="1"/>
  <c r="XO73" i="1"/>
  <c r="WI73" i="1"/>
  <c r="VC73" i="1"/>
  <c r="XN73" i="1"/>
  <c r="WH73" i="1"/>
  <c r="VB73" i="1"/>
  <c r="TV73" i="1"/>
  <c r="SP73" i="1"/>
  <c r="RJ73" i="1"/>
  <c r="QD73" i="1"/>
  <c r="UF73" i="1"/>
  <c r="RT73" i="1"/>
  <c r="PH73" i="1"/>
  <c r="UE73" i="1"/>
  <c r="RS73" i="1"/>
  <c r="PG73" i="1"/>
  <c r="UD73" i="1"/>
  <c r="RR73" i="1"/>
  <c r="PF73" i="1"/>
  <c r="UC73" i="1"/>
  <c r="RQ73" i="1"/>
  <c r="PE73" i="1"/>
  <c r="UB73" i="1"/>
  <c r="RP73" i="1"/>
  <c r="PD73" i="1"/>
  <c r="UA73" i="1"/>
  <c r="RO73" i="1"/>
  <c r="PC73" i="1"/>
  <c r="TZ73" i="1"/>
  <c r="RN73" i="1"/>
  <c r="PB73" i="1"/>
  <c r="PA73" i="1"/>
  <c r="PK73" i="1"/>
  <c r="TY73" i="1"/>
  <c r="RM73" i="1"/>
  <c r="TX73" i="1"/>
  <c r="RL73" i="1"/>
  <c r="TW73" i="1"/>
  <c r="RK73" i="1"/>
  <c r="QS73" i="1"/>
  <c r="TU73" i="1"/>
  <c r="RI73" i="1"/>
  <c r="TE73" i="1"/>
  <c r="QR73" i="1"/>
  <c r="TD73" i="1"/>
  <c r="TC73" i="1"/>
  <c r="QQ73" i="1"/>
  <c r="TB73" i="1"/>
  <c r="QP73" i="1"/>
  <c r="TA73" i="1"/>
  <c r="QO73" i="1"/>
  <c r="SZ73" i="1"/>
  <c r="QN73" i="1"/>
  <c r="SY73" i="1"/>
  <c r="QM73" i="1"/>
  <c r="SX73" i="1"/>
  <c r="QL73" i="1"/>
  <c r="SW73" i="1"/>
  <c r="QK73" i="1"/>
  <c r="SV73" i="1"/>
  <c r="QJ73" i="1"/>
  <c r="SU73" i="1"/>
  <c r="QI73" i="1"/>
  <c r="UI73" i="1"/>
  <c r="XM73" i="1"/>
  <c r="ST73" i="1"/>
  <c r="QH73" i="1"/>
  <c r="WG73" i="1"/>
  <c r="SS73" i="1"/>
  <c r="QG73" i="1"/>
  <c r="VE73" i="1"/>
  <c r="SR73" i="1"/>
  <c r="QF73" i="1"/>
  <c r="VD73" i="1"/>
  <c r="SQ73" i="1"/>
  <c r="QE73" i="1"/>
  <c r="VA73" i="1"/>
  <c r="SO73" i="1"/>
  <c r="QC73" i="1"/>
  <c r="UK73" i="1"/>
  <c r="RY73" i="1"/>
  <c r="PM73" i="1"/>
  <c r="UJ73" i="1"/>
  <c r="RX73" i="1"/>
  <c r="PL73" i="1"/>
  <c r="UH73" i="1"/>
  <c r="RV73" i="1"/>
  <c r="PJ73" i="1"/>
  <c r="UG73" i="1"/>
  <c r="RU73" i="1"/>
  <c r="PI73" i="1"/>
  <c r="RW73" i="1"/>
  <c r="XS72" i="1"/>
  <c r="WM72" i="1"/>
  <c r="VG72" i="1"/>
  <c r="UA72" i="1"/>
  <c r="SU72" i="1"/>
  <c r="RO72" i="1"/>
  <c r="QI72" i="1"/>
  <c r="PC72" i="1"/>
  <c r="VY72" i="1"/>
  <c r="TM72" i="1"/>
  <c r="XR72" i="1"/>
  <c r="WL72" i="1"/>
  <c r="VF72" i="1"/>
  <c r="TZ72" i="1"/>
  <c r="ST72" i="1"/>
  <c r="RN72" i="1"/>
  <c r="QH72" i="1"/>
  <c r="PB72" i="1"/>
  <c r="RA72" i="1"/>
  <c r="XQ72" i="1"/>
  <c r="WK72" i="1"/>
  <c r="VE72" i="1"/>
  <c r="TY72" i="1"/>
  <c r="SS72" i="1"/>
  <c r="RM72" i="1"/>
  <c r="QG72" i="1"/>
  <c r="PA72" i="1"/>
  <c r="XE72" i="1"/>
  <c r="SG72" i="1"/>
  <c r="XP72" i="1"/>
  <c r="WJ72" i="1"/>
  <c r="VD72" i="1"/>
  <c r="TX72" i="1"/>
  <c r="SR72" i="1"/>
  <c r="RL72" i="1"/>
  <c r="QF72" i="1"/>
  <c r="XO72" i="1"/>
  <c r="WI72" i="1"/>
  <c r="VC72" i="1"/>
  <c r="TW72" i="1"/>
  <c r="SQ72" i="1"/>
  <c r="RK72" i="1"/>
  <c r="QE72" i="1"/>
  <c r="PU72" i="1"/>
  <c r="XN72" i="1"/>
  <c r="WH72" i="1"/>
  <c r="VB72" i="1"/>
  <c r="TV72" i="1"/>
  <c r="SP72" i="1"/>
  <c r="RJ72" i="1"/>
  <c r="QD72" i="1"/>
  <c r="XM72" i="1"/>
  <c r="WG72" i="1"/>
  <c r="VA72" i="1"/>
  <c r="TU72" i="1"/>
  <c r="SO72" i="1"/>
  <c r="RI72" i="1"/>
  <c r="QC72" i="1"/>
  <c r="XL72" i="1"/>
  <c r="WF72" i="1"/>
  <c r="UZ72" i="1"/>
  <c r="TT72" i="1"/>
  <c r="SN72" i="1"/>
  <c r="RH72" i="1"/>
  <c r="QB72" i="1"/>
  <c r="XK72" i="1"/>
  <c r="WE72" i="1"/>
  <c r="UY72" i="1"/>
  <c r="TS72" i="1"/>
  <c r="SM72" i="1"/>
  <c r="RG72" i="1"/>
  <c r="QA72" i="1"/>
  <c r="XJ72" i="1"/>
  <c r="WD72" i="1"/>
  <c r="UX72" i="1"/>
  <c r="TR72" i="1"/>
  <c r="SL72" i="1"/>
  <c r="RF72" i="1"/>
  <c r="PZ72" i="1"/>
  <c r="XI72" i="1"/>
  <c r="WC72" i="1"/>
  <c r="UW72" i="1"/>
  <c r="TQ72" i="1"/>
  <c r="SK72" i="1"/>
  <c r="RE72" i="1"/>
  <c r="PY72" i="1"/>
  <c r="XH72" i="1"/>
  <c r="WB72" i="1"/>
  <c r="UV72" i="1"/>
  <c r="TP72" i="1"/>
  <c r="SJ72" i="1"/>
  <c r="RD72" i="1"/>
  <c r="PX72" i="1"/>
  <c r="XG72" i="1"/>
  <c r="WA72" i="1"/>
  <c r="UU72" i="1"/>
  <c r="TO72" i="1"/>
  <c r="SI72" i="1"/>
  <c r="RC72" i="1"/>
  <c r="PW72" i="1"/>
  <c r="XF72" i="1"/>
  <c r="VZ72" i="1"/>
  <c r="UT72" i="1"/>
  <c r="TN72" i="1"/>
  <c r="SH72" i="1"/>
  <c r="RB72" i="1"/>
  <c r="PV72" i="1"/>
  <c r="US72" i="1"/>
  <c r="XU72" i="1"/>
  <c r="WO72" i="1"/>
  <c r="VI72" i="1"/>
  <c r="UC72" i="1"/>
  <c r="SW72" i="1"/>
  <c r="RQ72" i="1"/>
  <c r="QK72" i="1"/>
  <c r="PE72" i="1"/>
  <c r="VS72" i="1"/>
  <c r="TG72" i="1"/>
  <c r="QU72" i="1"/>
  <c r="VR72" i="1"/>
  <c r="TF72" i="1"/>
  <c r="QT72" i="1"/>
  <c r="VQ72" i="1"/>
  <c r="TE72" i="1"/>
  <c r="QS72" i="1"/>
  <c r="VP72" i="1"/>
  <c r="TD72" i="1"/>
  <c r="QR72" i="1"/>
  <c r="VO72" i="1"/>
  <c r="TC72" i="1"/>
  <c r="QQ72" i="1"/>
  <c r="VV72" i="1"/>
  <c r="VN72" i="1"/>
  <c r="TB72" i="1"/>
  <c r="QP72" i="1"/>
  <c r="VM72" i="1"/>
  <c r="TA72" i="1"/>
  <c r="QO72" i="1"/>
  <c r="TJ72" i="1"/>
  <c r="VL72" i="1"/>
  <c r="SZ72" i="1"/>
  <c r="QN72" i="1"/>
  <c r="SD72" i="1"/>
  <c r="XW72" i="1"/>
  <c r="VK72" i="1"/>
  <c r="SY72" i="1"/>
  <c r="QM72" i="1"/>
  <c r="XV72" i="1"/>
  <c r="VJ72" i="1"/>
  <c r="SX72" i="1"/>
  <c r="QL72" i="1"/>
  <c r="UR72" i="1"/>
  <c r="PT72" i="1"/>
  <c r="XC72" i="1"/>
  <c r="PR72" i="1"/>
  <c r="XT72" i="1"/>
  <c r="VH72" i="1"/>
  <c r="SV72" i="1"/>
  <c r="QJ72" i="1"/>
  <c r="XD72" i="1"/>
  <c r="SF72" i="1"/>
  <c r="UQ72" i="1"/>
  <c r="SE72" i="1"/>
  <c r="PS72" i="1"/>
  <c r="QX72" i="1"/>
  <c r="XB72" i="1"/>
  <c r="UP72" i="1"/>
  <c r="XA72" i="1"/>
  <c r="UO72" i="1"/>
  <c r="SC72" i="1"/>
  <c r="PQ72" i="1"/>
  <c r="WZ72" i="1"/>
  <c r="UN72" i="1"/>
  <c r="SB72" i="1"/>
  <c r="PP72" i="1"/>
  <c r="WY72" i="1"/>
  <c r="UM72" i="1"/>
  <c r="SA72" i="1"/>
  <c r="PO72" i="1"/>
  <c r="WX72" i="1"/>
  <c r="UL72" i="1"/>
  <c r="RZ72" i="1"/>
  <c r="PN72" i="1"/>
  <c r="WW72" i="1"/>
  <c r="UK72" i="1"/>
  <c r="RY72" i="1"/>
  <c r="PM72" i="1"/>
  <c r="WV72" i="1"/>
  <c r="UJ72" i="1"/>
  <c r="RX72" i="1"/>
  <c r="PL72" i="1"/>
  <c r="WU72" i="1"/>
  <c r="UI72" i="1"/>
  <c r="RW72" i="1"/>
  <c r="PK72" i="1"/>
  <c r="WT72" i="1"/>
  <c r="UH72" i="1"/>
  <c r="RV72" i="1"/>
  <c r="PJ72" i="1"/>
  <c r="WS72" i="1"/>
  <c r="UG72" i="1"/>
  <c r="RU72" i="1"/>
  <c r="PI72" i="1"/>
  <c r="WR72" i="1"/>
  <c r="UF72" i="1"/>
  <c r="RT72" i="1"/>
  <c r="PH72" i="1"/>
  <c r="WQ72" i="1"/>
  <c r="UE72" i="1"/>
  <c r="RS72" i="1"/>
  <c r="PG72" i="1"/>
  <c r="WP72" i="1"/>
  <c r="UD72" i="1"/>
  <c r="RR72" i="1"/>
  <c r="PF72" i="1"/>
  <c r="WN72" i="1"/>
  <c r="UB72" i="1"/>
  <c r="RP72" i="1"/>
  <c r="PD72" i="1"/>
  <c r="VX72" i="1"/>
  <c r="TL72" i="1"/>
  <c r="QZ72" i="1"/>
  <c r="VW72" i="1"/>
  <c r="TK72" i="1"/>
  <c r="QY72" i="1"/>
  <c r="VU72" i="1"/>
  <c r="TI72" i="1"/>
  <c r="QW72" i="1"/>
  <c r="VT72" i="1"/>
  <c r="TH72" i="1"/>
  <c r="QV72" i="1"/>
  <c r="WT71" i="1"/>
  <c r="VN71" i="1"/>
  <c r="UH71" i="1"/>
  <c r="TB71" i="1"/>
  <c r="RV71" i="1"/>
  <c r="QP71" i="1"/>
  <c r="PJ71" i="1"/>
  <c r="WF71" i="1"/>
  <c r="WS71" i="1"/>
  <c r="VM71" i="1"/>
  <c r="UG71" i="1"/>
  <c r="TA71" i="1"/>
  <c r="RU71" i="1"/>
  <c r="QO71" i="1"/>
  <c r="PI71" i="1"/>
  <c r="WR71" i="1"/>
  <c r="VL71" i="1"/>
  <c r="UF71" i="1"/>
  <c r="SZ71" i="1"/>
  <c r="RT71" i="1"/>
  <c r="QN71" i="1"/>
  <c r="PH71" i="1"/>
  <c r="XL71" i="1"/>
  <c r="RH71" i="1"/>
  <c r="XW71" i="1"/>
  <c r="WQ71" i="1"/>
  <c r="VK71" i="1"/>
  <c r="UE71" i="1"/>
  <c r="SY71" i="1"/>
  <c r="RS71" i="1"/>
  <c r="QM71" i="1"/>
  <c r="PG71" i="1"/>
  <c r="XV71" i="1"/>
  <c r="WP71" i="1"/>
  <c r="VJ71" i="1"/>
  <c r="UD71" i="1"/>
  <c r="SX71" i="1"/>
  <c r="RR71" i="1"/>
  <c r="QL71" i="1"/>
  <c r="PF71" i="1"/>
  <c r="XU71" i="1"/>
  <c r="WO71" i="1"/>
  <c r="VI71" i="1"/>
  <c r="UC71" i="1"/>
  <c r="SW71" i="1"/>
  <c r="RQ71" i="1"/>
  <c r="QK71" i="1"/>
  <c r="PE71" i="1"/>
  <c r="TT71" i="1"/>
  <c r="XT71" i="1"/>
  <c r="WN71" i="1"/>
  <c r="VH71" i="1"/>
  <c r="UB71" i="1"/>
  <c r="SV71" i="1"/>
  <c r="RP71" i="1"/>
  <c r="QJ71" i="1"/>
  <c r="PD71" i="1"/>
  <c r="XS71" i="1"/>
  <c r="WM71" i="1"/>
  <c r="VG71" i="1"/>
  <c r="UA71" i="1"/>
  <c r="SU71" i="1"/>
  <c r="RO71" i="1"/>
  <c r="QI71" i="1"/>
  <c r="PC71" i="1"/>
  <c r="UZ71" i="1"/>
  <c r="XR71" i="1"/>
  <c r="WL71" i="1"/>
  <c r="VF71" i="1"/>
  <c r="TZ71" i="1"/>
  <c r="ST71" i="1"/>
  <c r="RN71" i="1"/>
  <c r="QH71" i="1"/>
  <c r="PB71" i="1"/>
  <c r="XQ71" i="1"/>
  <c r="WK71" i="1"/>
  <c r="VE71" i="1"/>
  <c r="TY71" i="1"/>
  <c r="SS71" i="1"/>
  <c r="RM71" i="1"/>
  <c r="QG71" i="1"/>
  <c r="PA71" i="1"/>
  <c r="XP71" i="1"/>
  <c r="WJ71" i="1"/>
  <c r="VD71" i="1"/>
  <c r="TX71" i="1"/>
  <c r="SR71" i="1"/>
  <c r="RL71" i="1"/>
  <c r="QF71" i="1"/>
  <c r="XO71" i="1"/>
  <c r="WI71" i="1"/>
  <c r="VC71" i="1"/>
  <c r="TW71" i="1"/>
  <c r="SQ71" i="1"/>
  <c r="RK71" i="1"/>
  <c r="QE71" i="1"/>
  <c r="XN71" i="1"/>
  <c r="WH71" i="1"/>
  <c r="VB71" i="1"/>
  <c r="TV71" i="1"/>
  <c r="SP71" i="1"/>
  <c r="RJ71" i="1"/>
  <c r="QD71" i="1"/>
  <c r="XM71" i="1"/>
  <c r="WG71" i="1"/>
  <c r="VA71" i="1"/>
  <c r="TU71" i="1"/>
  <c r="SO71" i="1"/>
  <c r="RI71" i="1"/>
  <c r="QC71" i="1"/>
  <c r="WV71" i="1"/>
  <c r="VP71" i="1"/>
  <c r="UJ71" i="1"/>
  <c r="TD71" i="1"/>
  <c r="RX71" i="1"/>
  <c r="QR71" i="1"/>
  <c r="PL71" i="1"/>
  <c r="XF71" i="1"/>
  <c r="UT71" i="1"/>
  <c r="SI71" i="1"/>
  <c r="PX71" i="1"/>
  <c r="UW71" i="1"/>
  <c r="XE71" i="1"/>
  <c r="US71" i="1"/>
  <c r="SH71" i="1"/>
  <c r="PW71" i="1"/>
  <c r="XD71" i="1"/>
  <c r="UR71" i="1"/>
  <c r="SG71" i="1"/>
  <c r="PV71" i="1"/>
  <c r="SL71" i="1"/>
  <c r="XC71" i="1"/>
  <c r="UQ71" i="1"/>
  <c r="SF71" i="1"/>
  <c r="PU71" i="1"/>
  <c r="XB71" i="1"/>
  <c r="UP71" i="1"/>
  <c r="SE71" i="1"/>
  <c r="PT71" i="1"/>
  <c r="XA71" i="1"/>
  <c r="UO71" i="1"/>
  <c r="SD71" i="1"/>
  <c r="PS71" i="1"/>
  <c r="WZ71" i="1"/>
  <c r="UN71" i="1"/>
  <c r="SC71" i="1"/>
  <c r="PR71" i="1"/>
  <c r="TQ71" i="1"/>
  <c r="RF71" i="1"/>
  <c r="WY71" i="1"/>
  <c r="UM71" i="1"/>
  <c r="SB71" i="1"/>
  <c r="PQ71" i="1"/>
  <c r="WX71" i="1"/>
  <c r="UL71" i="1"/>
  <c r="SA71" i="1"/>
  <c r="PP71" i="1"/>
  <c r="WW71" i="1"/>
  <c r="UK71" i="1"/>
  <c r="RZ71" i="1"/>
  <c r="PO71" i="1"/>
  <c r="TS71" i="1"/>
  <c r="PM71" i="1"/>
  <c r="WU71" i="1"/>
  <c r="UI71" i="1"/>
  <c r="RY71" i="1"/>
  <c r="PN71" i="1"/>
  <c r="WE71" i="1"/>
  <c r="RW71" i="1"/>
  <c r="WC71" i="1"/>
  <c r="QA71" i="1"/>
  <c r="WD71" i="1"/>
  <c r="TR71" i="1"/>
  <c r="RG71" i="1"/>
  <c r="PK71" i="1"/>
  <c r="WB71" i="1"/>
  <c r="TP71" i="1"/>
  <c r="RE71" i="1"/>
  <c r="WA71" i="1"/>
  <c r="TO71" i="1"/>
  <c r="RD71" i="1"/>
  <c r="VZ71" i="1"/>
  <c r="TN71" i="1"/>
  <c r="RC71" i="1"/>
  <c r="VY71" i="1"/>
  <c r="TM71" i="1"/>
  <c r="RB71" i="1"/>
  <c r="VX71" i="1"/>
  <c r="TL71" i="1"/>
  <c r="RA71" i="1"/>
  <c r="VW71" i="1"/>
  <c r="TK71" i="1"/>
  <c r="QZ71" i="1"/>
  <c r="VV71" i="1"/>
  <c r="TJ71" i="1"/>
  <c r="QY71" i="1"/>
  <c r="VU71" i="1"/>
  <c r="TI71" i="1"/>
  <c r="QX71" i="1"/>
  <c r="VT71" i="1"/>
  <c r="TH71" i="1"/>
  <c r="QW71" i="1"/>
  <c r="VS71" i="1"/>
  <c r="TG71" i="1"/>
  <c r="QV71" i="1"/>
  <c r="VR71" i="1"/>
  <c r="TF71" i="1"/>
  <c r="QU71" i="1"/>
  <c r="XI71" i="1"/>
  <c r="VQ71" i="1"/>
  <c r="TE71" i="1"/>
  <c r="QT71" i="1"/>
  <c r="VO71" i="1"/>
  <c r="TC71" i="1"/>
  <c r="QS71" i="1"/>
  <c r="XK71" i="1"/>
  <c r="UY71" i="1"/>
  <c r="SN71" i="1"/>
  <c r="QQ71" i="1"/>
  <c r="XJ71" i="1"/>
  <c r="UX71" i="1"/>
  <c r="SM71" i="1"/>
  <c r="QB71" i="1"/>
  <c r="XH71" i="1"/>
  <c r="UV71" i="1"/>
  <c r="SK71" i="1"/>
  <c r="PZ71" i="1"/>
  <c r="XG71" i="1"/>
  <c r="UU71" i="1"/>
  <c r="SJ71" i="1"/>
  <c r="PY71" i="1"/>
  <c r="XH69" i="1"/>
  <c r="WB69" i="1"/>
  <c r="UV69" i="1"/>
  <c r="TP69" i="1"/>
  <c r="SJ69" i="1"/>
  <c r="RD69" i="1"/>
  <c r="PX69" i="1"/>
  <c r="XG69" i="1"/>
  <c r="WA69" i="1"/>
  <c r="UU69" i="1"/>
  <c r="TO69" i="1"/>
  <c r="SI69" i="1"/>
  <c r="RC69" i="1"/>
  <c r="PW69" i="1"/>
  <c r="XF69" i="1"/>
  <c r="VZ69" i="1"/>
  <c r="UT69" i="1"/>
  <c r="TN69" i="1"/>
  <c r="SH69" i="1"/>
  <c r="RB69" i="1"/>
  <c r="PV69" i="1"/>
  <c r="XE69" i="1"/>
  <c r="VY69" i="1"/>
  <c r="US69" i="1"/>
  <c r="TM69" i="1"/>
  <c r="SG69" i="1"/>
  <c r="RA69" i="1"/>
  <c r="PU69" i="1"/>
  <c r="XD69" i="1"/>
  <c r="VX69" i="1"/>
  <c r="UR69" i="1"/>
  <c r="TL69" i="1"/>
  <c r="SF69" i="1"/>
  <c r="QZ69" i="1"/>
  <c r="PT69" i="1"/>
  <c r="XC69" i="1"/>
  <c r="VW69" i="1"/>
  <c r="UQ69" i="1"/>
  <c r="TK69" i="1"/>
  <c r="SE69" i="1"/>
  <c r="QY69" i="1"/>
  <c r="PS69" i="1"/>
  <c r="XB69" i="1"/>
  <c r="VV69" i="1"/>
  <c r="UP69" i="1"/>
  <c r="TJ69" i="1"/>
  <c r="SD69" i="1"/>
  <c r="QX69" i="1"/>
  <c r="PR69" i="1"/>
  <c r="XA69" i="1"/>
  <c r="VU69" i="1"/>
  <c r="UO69" i="1"/>
  <c r="TI69" i="1"/>
  <c r="SC69" i="1"/>
  <c r="QW69" i="1"/>
  <c r="PQ69" i="1"/>
  <c r="WZ69" i="1"/>
  <c r="VT69" i="1"/>
  <c r="UN69" i="1"/>
  <c r="TH69" i="1"/>
  <c r="SB69" i="1"/>
  <c r="QV69" i="1"/>
  <c r="PP69" i="1"/>
  <c r="WY69" i="1"/>
  <c r="VS69" i="1"/>
  <c r="UM69" i="1"/>
  <c r="TG69" i="1"/>
  <c r="SA69" i="1"/>
  <c r="QU69" i="1"/>
  <c r="PO69" i="1"/>
  <c r="WX69" i="1"/>
  <c r="VR69" i="1"/>
  <c r="UL69" i="1"/>
  <c r="TF69" i="1"/>
  <c r="RZ69" i="1"/>
  <c r="QT69" i="1"/>
  <c r="PN69" i="1"/>
  <c r="WW69" i="1"/>
  <c r="VQ69" i="1"/>
  <c r="UK69" i="1"/>
  <c r="TE69" i="1"/>
  <c r="RY69" i="1"/>
  <c r="QS69" i="1"/>
  <c r="PM69" i="1"/>
  <c r="WV69" i="1"/>
  <c r="VP69" i="1"/>
  <c r="UJ69" i="1"/>
  <c r="TD69" i="1"/>
  <c r="RX69" i="1"/>
  <c r="QR69" i="1"/>
  <c r="PL69" i="1"/>
  <c r="WU69" i="1"/>
  <c r="VO69" i="1"/>
  <c r="UI69" i="1"/>
  <c r="TC69" i="1"/>
  <c r="RW69" i="1"/>
  <c r="QQ69" i="1"/>
  <c r="PK69" i="1"/>
  <c r="XJ69" i="1"/>
  <c r="WD69" i="1"/>
  <c r="UX69" i="1"/>
  <c r="TR69" i="1"/>
  <c r="SL69" i="1"/>
  <c r="RF69" i="1"/>
  <c r="PZ69" i="1"/>
  <c r="WE69" i="1"/>
  <c r="TU69" i="1"/>
  <c r="RK69" i="1"/>
  <c r="PA69" i="1"/>
  <c r="WC69" i="1"/>
  <c r="TT69" i="1"/>
  <c r="RJ69" i="1"/>
  <c r="VN69" i="1"/>
  <c r="TS69" i="1"/>
  <c r="RI69" i="1"/>
  <c r="XW69" i="1"/>
  <c r="VM69" i="1"/>
  <c r="TQ69" i="1"/>
  <c r="RH69" i="1"/>
  <c r="XV69" i="1"/>
  <c r="VL69" i="1"/>
  <c r="TB69" i="1"/>
  <c r="RG69" i="1"/>
  <c r="SS69" i="1"/>
  <c r="XU69" i="1"/>
  <c r="VK69" i="1"/>
  <c r="TA69" i="1"/>
  <c r="RE69" i="1"/>
  <c r="XT69" i="1"/>
  <c r="VJ69" i="1"/>
  <c r="SZ69" i="1"/>
  <c r="QP69" i="1"/>
  <c r="VC69" i="1"/>
  <c r="QH69" i="1"/>
  <c r="QI69" i="1"/>
  <c r="XS69" i="1"/>
  <c r="VI69" i="1"/>
  <c r="SY69" i="1"/>
  <c r="QO69" i="1"/>
  <c r="XR69" i="1"/>
  <c r="VH69" i="1"/>
  <c r="SX69" i="1"/>
  <c r="QN69" i="1"/>
  <c r="SR69" i="1"/>
  <c r="XQ69" i="1"/>
  <c r="VG69" i="1"/>
  <c r="SW69" i="1"/>
  <c r="QM69" i="1"/>
  <c r="XO69" i="1"/>
  <c r="SU69" i="1"/>
  <c r="QK69" i="1"/>
  <c r="QG69" i="1"/>
  <c r="XP69" i="1"/>
  <c r="VF69" i="1"/>
  <c r="SV69" i="1"/>
  <c r="QL69" i="1"/>
  <c r="VE69" i="1"/>
  <c r="WH69" i="1"/>
  <c r="XL69" i="1"/>
  <c r="XN69" i="1"/>
  <c r="VD69" i="1"/>
  <c r="ST69" i="1"/>
  <c r="QJ69" i="1"/>
  <c r="XM69" i="1"/>
  <c r="VB69" i="1"/>
  <c r="XK69" i="1"/>
  <c r="VA69" i="1"/>
  <c r="SQ69" i="1"/>
  <c r="XI69" i="1"/>
  <c r="UZ69" i="1"/>
  <c r="SP69" i="1"/>
  <c r="QF69" i="1"/>
  <c r="WT69" i="1"/>
  <c r="UY69" i="1"/>
  <c r="SO69" i="1"/>
  <c r="QE69" i="1"/>
  <c r="TX69" i="1"/>
  <c r="WS69" i="1"/>
  <c r="UW69" i="1"/>
  <c r="SN69" i="1"/>
  <c r="QD69" i="1"/>
  <c r="PD69" i="1"/>
  <c r="WR69" i="1"/>
  <c r="UH69" i="1"/>
  <c r="SM69" i="1"/>
  <c r="QC69" i="1"/>
  <c r="RN69" i="1"/>
  <c r="WQ69" i="1"/>
  <c r="UG69" i="1"/>
  <c r="SK69" i="1"/>
  <c r="QB69" i="1"/>
  <c r="WP69" i="1"/>
  <c r="UF69" i="1"/>
  <c r="RV69" i="1"/>
  <c r="QA69" i="1"/>
  <c r="WO69" i="1"/>
  <c r="UE69" i="1"/>
  <c r="RU69" i="1"/>
  <c r="PY69" i="1"/>
  <c r="WN69" i="1"/>
  <c r="UD69" i="1"/>
  <c r="RT69" i="1"/>
  <c r="PJ69" i="1"/>
  <c r="WM69" i="1"/>
  <c r="UC69" i="1"/>
  <c r="RS69" i="1"/>
  <c r="PI69" i="1"/>
  <c r="WL69" i="1"/>
  <c r="UB69" i="1"/>
  <c r="RR69" i="1"/>
  <c r="PH69" i="1"/>
  <c r="WK69" i="1"/>
  <c r="UA69" i="1"/>
  <c r="RQ69" i="1"/>
  <c r="PG69" i="1"/>
  <c r="WJ69" i="1"/>
  <c r="TZ69" i="1"/>
  <c r="RP69" i="1"/>
  <c r="PF69" i="1"/>
  <c r="WI69" i="1"/>
  <c r="TY69" i="1"/>
  <c r="RO69" i="1"/>
  <c r="PE69" i="1"/>
  <c r="WG69" i="1"/>
  <c r="TW69" i="1"/>
  <c r="RM69" i="1"/>
  <c r="PC69" i="1"/>
  <c r="WF69" i="1"/>
  <c r="TV69" i="1"/>
  <c r="RL69" i="1"/>
  <c r="PB69" i="1"/>
  <c r="XO68" i="1"/>
  <c r="WI68" i="1"/>
  <c r="VC68" i="1"/>
  <c r="TW68" i="1"/>
  <c r="SQ68" i="1"/>
  <c r="RK68" i="1"/>
  <c r="QE68" i="1"/>
  <c r="XN68" i="1"/>
  <c r="WH68" i="1"/>
  <c r="VB68" i="1"/>
  <c r="TV68" i="1"/>
  <c r="SP68" i="1"/>
  <c r="RJ68" i="1"/>
  <c r="QD68" i="1"/>
  <c r="XM68" i="1"/>
  <c r="WG68" i="1"/>
  <c r="VA68" i="1"/>
  <c r="TU68" i="1"/>
  <c r="SO68" i="1"/>
  <c r="RI68" i="1"/>
  <c r="QC68" i="1"/>
  <c r="XL68" i="1"/>
  <c r="WF68" i="1"/>
  <c r="UZ68" i="1"/>
  <c r="TT68" i="1"/>
  <c r="SN68" i="1"/>
  <c r="RH68" i="1"/>
  <c r="QB68" i="1"/>
  <c r="XK68" i="1"/>
  <c r="WE68" i="1"/>
  <c r="UY68" i="1"/>
  <c r="TS68" i="1"/>
  <c r="SM68" i="1"/>
  <c r="RG68" i="1"/>
  <c r="QA68" i="1"/>
  <c r="XJ68" i="1"/>
  <c r="WD68" i="1"/>
  <c r="UX68" i="1"/>
  <c r="TR68" i="1"/>
  <c r="SL68" i="1"/>
  <c r="RF68" i="1"/>
  <c r="PZ68" i="1"/>
  <c r="XI68" i="1"/>
  <c r="WC68" i="1"/>
  <c r="UW68" i="1"/>
  <c r="TQ68" i="1"/>
  <c r="SK68" i="1"/>
  <c r="RE68" i="1"/>
  <c r="PY68" i="1"/>
  <c r="XH68" i="1"/>
  <c r="WB68" i="1"/>
  <c r="UV68" i="1"/>
  <c r="TP68" i="1"/>
  <c r="SJ68" i="1"/>
  <c r="RD68" i="1"/>
  <c r="PX68" i="1"/>
  <c r="XG68" i="1"/>
  <c r="WA68" i="1"/>
  <c r="UU68" i="1"/>
  <c r="TO68" i="1"/>
  <c r="SI68" i="1"/>
  <c r="RC68" i="1"/>
  <c r="PW68" i="1"/>
  <c r="XF68" i="1"/>
  <c r="VZ68" i="1"/>
  <c r="UT68" i="1"/>
  <c r="TN68" i="1"/>
  <c r="SH68" i="1"/>
  <c r="RB68" i="1"/>
  <c r="PV68" i="1"/>
  <c r="XE68" i="1"/>
  <c r="VY68" i="1"/>
  <c r="US68" i="1"/>
  <c r="TM68" i="1"/>
  <c r="SG68" i="1"/>
  <c r="RA68" i="1"/>
  <c r="PU68" i="1"/>
  <c r="XD68" i="1"/>
  <c r="VX68" i="1"/>
  <c r="UR68" i="1"/>
  <c r="TL68" i="1"/>
  <c r="SF68" i="1"/>
  <c r="QZ68" i="1"/>
  <c r="PT68" i="1"/>
  <c r="XC68" i="1"/>
  <c r="VW68" i="1"/>
  <c r="UQ68" i="1"/>
  <c r="TK68" i="1"/>
  <c r="SE68" i="1"/>
  <c r="QY68" i="1"/>
  <c r="PS68" i="1"/>
  <c r="XB68" i="1"/>
  <c r="VV68" i="1"/>
  <c r="UP68" i="1"/>
  <c r="TJ68" i="1"/>
  <c r="SD68" i="1"/>
  <c r="QX68" i="1"/>
  <c r="PR68" i="1"/>
  <c r="XQ68" i="1"/>
  <c r="WK68" i="1"/>
  <c r="VE68" i="1"/>
  <c r="TY68" i="1"/>
  <c r="SS68" i="1"/>
  <c r="RM68" i="1"/>
  <c r="QG68" i="1"/>
  <c r="PA68" i="1"/>
  <c r="VN68" i="1"/>
  <c r="TD68" i="1"/>
  <c r="QT68" i="1"/>
  <c r="SA68" i="1"/>
  <c r="XW68" i="1"/>
  <c r="VM68" i="1"/>
  <c r="TC68" i="1"/>
  <c r="QS68" i="1"/>
  <c r="WU68" i="1"/>
  <c r="QW68" i="1"/>
  <c r="XV68" i="1"/>
  <c r="VL68" i="1"/>
  <c r="TB68" i="1"/>
  <c r="QR68" i="1"/>
  <c r="UK68" i="1"/>
  <c r="XU68" i="1"/>
  <c r="VK68" i="1"/>
  <c r="TA68" i="1"/>
  <c r="QQ68" i="1"/>
  <c r="PB68" i="1"/>
  <c r="XT68" i="1"/>
  <c r="VJ68" i="1"/>
  <c r="SZ68" i="1"/>
  <c r="QP68" i="1"/>
  <c r="SB68" i="1"/>
  <c r="XS68" i="1"/>
  <c r="VI68" i="1"/>
  <c r="SY68" i="1"/>
  <c r="QO68" i="1"/>
  <c r="XR68" i="1"/>
  <c r="VH68" i="1"/>
  <c r="SX68" i="1"/>
  <c r="QN68" i="1"/>
  <c r="VG68" i="1"/>
  <c r="QF68" i="1"/>
  <c r="QM68" i="1"/>
  <c r="UL68" i="1"/>
  <c r="XP68" i="1"/>
  <c r="SW68" i="1"/>
  <c r="WT68" i="1"/>
  <c r="XA68" i="1"/>
  <c r="VF68" i="1"/>
  <c r="SV68" i="1"/>
  <c r="QL68" i="1"/>
  <c r="TG68" i="1"/>
  <c r="WZ68" i="1"/>
  <c r="VD68" i="1"/>
  <c r="SU68" i="1"/>
  <c r="QK68" i="1"/>
  <c r="UN68" i="1"/>
  <c r="QI68" i="1"/>
  <c r="UM68" i="1"/>
  <c r="WY68" i="1"/>
  <c r="UO68" i="1"/>
  <c r="ST68" i="1"/>
  <c r="QJ68" i="1"/>
  <c r="WX68" i="1"/>
  <c r="SR68" i="1"/>
  <c r="SC68" i="1"/>
  <c r="PQ68" i="1"/>
  <c r="RZ68" i="1"/>
  <c r="WV68" i="1"/>
  <c r="WW68" i="1"/>
  <c r="QH68" i="1"/>
  <c r="PP68" i="1"/>
  <c r="UJ68" i="1"/>
  <c r="VQ68" i="1"/>
  <c r="WS68" i="1"/>
  <c r="UI68" i="1"/>
  <c r="RY68" i="1"/>
  <c r="PO68" i="1"/>
  <c r="WR68" i="1"/>
  <c r="UH68" i="1"/>
  <c r="RX68" i="1"/>
  <c r="PN68" i="1"/>
  <c r="WQ68" i="1"/>
  <c r="UG68" i="1"/>
  <c r="RW68" i="1"/>
  <c r="PM68" i="1"/>
  <c r="WP68" i="1"/>
  <c r="UF68" i="1"/>
  <c r="RV68" i="1"/>
  <c r="PL68" i="1"/>
  <c r="WO68" i="1"/>
  <c r="UE68" i="1"/>
  <c r="RU68" i="1"/>
  <c r="PK68" i="1"/>
  <c r="WN68" i="1"/>
  <c r="UD68" i="1"/>
  <c r="RT68" i="1"/>
  <c r="PJ68" i="1"/>
  <c r="WM68" i="1"/>
  <c r="UC68" i="1"/>
  <c r="RS68" i="1"/>
  <c r="PI68" i="1"/>
  <c r="WL68" i="1"/>
  <c r="UB68" i="1"/>
  <c r="RR68" i="1"/>
  <c r="PH68" i="1"/>
  <c r="WJ68" i="1"/>
  <c r="UA68" i="1"/>
  <c r="RQ68" i="1"/>
  <c r="PG68" i="1"/>
  <c r="VU68" i="1"/>
  <c r="TZ68" i="1"/>
  <c r="RP68" i="1"/>
  <c r="PF68" i="1"/>
  <c r="VT68" i="1"/>
  <c r="TX68" i="1"/>
  <c r="RO68" i="1"/>
  <c r="PE68" i="1"/>
  <c r="VS68" i="1"/>
  <c r="TI68" i="1"/>
  <c r="RN68" i="1"/>
  <c r="PD68" i="1"/>
  <c r="VR68" i="1"/>
  <c r="TH68" i="1"/>
  <c r="RL68" i="1"/>
  <c r="PC68" i="1"/>
  <c r="VP68" i="1"/>
  <c r="TF68" i="1"/>
  <c r="QV68" i="1"/>
  <c r="VO68" i="1"/>
  <c r="TE68" i="1"/>
  <c r="QU68" i="1"/>
  <c r="XV67" i="1"/>
  <c r="WP67" i="1"/>
  <c r="VJ67" i="1"/>
  <c r="UD67" i="1"/>
  <c r="SX67" i="1"/>
  <c r="RR67" i="1"/>
  <c r="QL67" i="1"/>
  <c r="PF67" i="1"/>
  <c r="XU67" i="1"/>
  <c r="WO67" i="1"/>
  <c r="VI67" i="1"/>
  <c r="UC67" i="1"/>
  <c r="SW67" i="1"/>
  <c r="RQ67" i="1"/>
  <c r="QK67" i="1"/>
  <c r="PE67" i="1"/>
  <c r="XT67" i="1"/>
  <c r="WN67" i="1"/>
  <c r="VH67" i="1"/>
  <c r="UB67" i="1"/>
  <c r="SV67" i="1"/>
  <c r="RP67" i="1"/>
  <c r="QJ67" i="1"/>
  <c r="PD67" i="1"/>
  <c r="XS67" i="1"/>
  <c r="WM67" i="1"/>
  <c r="VG67" i="1"/>
  <c r="UA67" i="1"/>
  <c r="SU67" i="1"/>
  <c r="RO67" i="1"/>
  <c r="QI67" i="1"/>
  <c r="PC67" i="1"/>
  <c r="XR67" i="1"/>
  <c r="WL67" i="1"/>
  <c r="VF67" i="1"/>
  <c r="TZ67" i="1"/>
  <c r="ST67" i="1"/>
  <c r="RN67" i="1"/>
  <c r="QH67" i="1"/>
  <c r="PB67" i="1"/>
  <c r="XQ67" i="1"/>
  <c r="WK67" i="1"/>
  <c r="VE67" i="1"/>
  <c r="TY67" i="1"/>
  <c r="SS67" i="1"/>
  <c r="RM67" i="1"/>
  <c r="QG67" i="1"/>
  <c r="PA67" i="1"/>
  <c r="XP67" i="1"/>
  <c r="WJ67" i="1"/>
  <c r="VD67" i="1"/>
  <c r="TX67" i="1"/>
  <c r="SR67" i="1"/>
  <c r="RL67" i="1"/>
  <c r="QF67" i="1"/>
  <c r="XO67" i="1"/>
  <c r="WI67" i="1"/>
  <c r="VC67" i="1"/>
  <c r="TW67" i="1"/>
  <c r="SQ67" i="1"/>
  <c r="RK67" i="1"/>
  <c r="QE67" i="1"/>
  <c r="XN67" i="1"/>
  <c r="WH67" i="1"/>
  <c r="VB67" i="1"/>
  <c r="TV67" i="1"/>
  <c r="SP67" i="1"/>
  <c r="RJ67" i="1"/>
  <c r="QD67" i="1"/>
  <c r="XM67" i="1"/>
  <c r="WG67" i="1"/>
  <c r="VA67" i="1"/>
  <c r="TU67" i="1"/>
  <c r="SO67" i="1"/>
  <c r="RI67" i="1"/>
  <c r="QC67" i="1"/>
  <c r="XL67" i="1"/>
  <c r="WF67" i="1"/>
  <c r="UZ67" i="1"/>
  <c r="TT67" i="1"/>
  <c r="SN67" i="1"/>
  <c r="RH67" i="1"/>
  <c r="QB67" i="1"/>
  <c r="XK67" i="1"/>
  <c r="WE67" i="1"/>
  <c r="UY67" i="1"/>
  <c r="TS67" i="1"/>
  <c r="SM67" i="1"/>
  <c r="RG67" i="1"/>
  <c r="QA67" i="1"/>
  <c r="XJ67" i="1"/>
  <c r="WD67" i="1"/>
  <c r="UX67" i="1"/>
  <c r="TR67" i="1"/>
  <c r="SL67" i="1"/>
  <c r="RF67" i="1"/>
  <c r="PZ67" i="1"/>
  <c r="XI67" i="1"/>
  <c r="WC67" i="1"/>
  <c r="UW67" i="1"/>
  <c r="TQ67" i="1"/>
  <c r="SK67" i="1"/>
  <c r="RE67" i="1"/>
  <c r="PY67" i="1"/>
  <c r="WR67" i="1"/>
  <c r="VL67" i="1"/>
  <c r="UF67" i="1"/>
  <c r="SZ67" i="1"/>
  <c r="RT67" i="1"/>
  <c r="QN67" i="1"/>
  <c r="PH67" i="1"/>
  <c r="XG67" i="1"/>
  <c r="VK67" i="1"/>
  <c r="TB67" i="1"/>
  <c r="QR67" i="1"/>
  <c r="WT67" i="1"/>
  <c r="PN67" i="1"/>
  <c r="XF67" i="1"/>
  <c r="UV67" i="1"/>
  <c r="TA67" i="1"/>
  <c r="QQ67" i="1"/>
  <c r="XE67" i="1"/>
  <c r="UU67" i="1"/>
  <c r="SY67" i="1"/>
  <c r="QP67" i="1"/>
  <c r="UJ67" i="1"/>
  <c r="XD67" i="1"/>
  <c r="UT67" i="1"/>
  <c r="SJ67" i="1"/>
  <c r="QO67" i="1"/>
  <c r="UI67" i="1"/>
  <c r="XC67" i="1"/>
  <c r="US67" i="1"/>
  <c r="SI67" i="1"/>
  <c r="QM67" i="1"/>
  <c r="XB67" i="1"/>
  <c r="UR67" i="1"/>
  <c r="SH67" i="1"/>
  <c r="PX67" i="1"/>
  <c r="XA67" i="1"/>
  <c r="UQ67" i="1"/>
  <c r="SG67" i="1"/>
  <c r="PW67" i="1"/>
  <c r="PV67" i="1"/>
  <c r="UH67" i="1"/>
  <c r="PP67" i="1"/>
  <c r="WZ67" i="1"/>
  <c r="UP67" i="1"/>
  <c r="SF67" i="1"/>
  <c r="WS67" i="1"/>
  <c r="WY67" i="1"/>
  <c r="UO67" i="1"/>
  <c r="SE67" i="1"/>
  <c r="PU67" i="1"/>
  <c r="RY67" i="1"/>
  <c r="WX67" i="1"/>
  <c r="UN67" i="1"/>
  <c r="SD67" i="1"/>
  <c r="PT67" i="1"/>
  <c r="UL67" i="1"/>
  <c r="PR67" i="1"/>
  <c r="WW67" i="1"/>
  <c r="UM67" i="1"/>
  <c r="SC67" i="1"/>
  <c r="PS67" i="1"/>
  <c r="WV67" i="1"/>
  <c r="SB67" i="1"/>
  <c r="PQ67" i="1"/>
  <c r="UK67" i="1"/>
  <c r="PO67" i="1"/>
  <c r="WU67" i="1"/>
  <c r="SA67" i="1"/>
  <c r="RZ67" i="1"/>
  <c r="RX67" i="1"/>
  <c r="WQ67" i="1"/>
  <c r="WB67" i="1"/>
  <c r="UG67" i="1"/>
  <c r="RW67" i="1"/>
  <c r="PM67" i="1"/>
  <c r="WA67" i="1"/>
  <c r="UE67" i="1"/>
  <c r="RV67" i="1"/>
  <c r="PL67" i="1"/>
  <c r="VZ67" i="1"/>
  <c r="TP67" i="1"/>
  <c r="RU67" i="1"/>
  <c r="PK67" i="1"/>
  <c r="VY67" i="1"/>
  <c r="TO67" i="1"/>
  <c r="RS67" i="1"/>
  <c r="PJ67" i="1"/>
  <c r="VX67" i="1"/>
  <c r="TN67" i="1"/>
  <c r="RD67" i="1"/>
  <c r="PI67" i="1"/>
  <c r="VW67" i="1"/>
  <c r="TM67" i="1"/>
  <c r="RC67" i="1"/>
  <c r="PG67" i="1"/>
  <c r="VV67" i="1"/>
  <c r="TL67" i="1"/>
  <c r="RB67" i="1"/>
  <c r="VU67" i="1"/>
  <c r="TK67" i="1"/>
  <c r="RA67" i="1"/>
  <c r="VT67" i="1"/>
  <c r="TJ67" i="1"/>
  <c r="QZ67" i="1"/>
  <c r="VS67" i="1"/>
  <c r="TI67" i="1"/>
  <c r="QY67" i="1"/>
  <c r="QU67" i="1"/>
  <c r="VR67" i="1"/>
  <c r="TH67" i="1"/>
  <c r="QX67" i="1"/>
  <c r="VO67" i="1"/>
  <c r="VQ67" i="1"/>
  <c r="TG67" i="1"/>
  <c r="QW67" i="1"/>
  <c r="TE67" i="1"/>
  <c r="VP67" i="1"/>
  <c r="TF67" i="1"/>
  <c r="QV67" i="1"/>
  <c r="XW67" i="1"/>
  <c r="VN67" i="1"/>
  <c r="TD67" i="1"/>
  <c r="QT67" i="1"/>
  <c r="XH67" i="1"/>
  <c r="VM67" i="1"/>
  <c r="TC67" i="1"/>
  <c r="QS67" i="1"/>
  <c r="WW66" i="1"/>
  <c r="VQ66" i="1"/>
  <c r="UK66" i="1"/>
  <c r="TE66" i="1"/>
  <c r="RY66" i="1"/>
  <c r="QS66" i="1"/>
  <c r="PM66" i="1"/>
  <c r="WV66" i="1"/>
  <c r="VP66" i="1"/>
  <c r="UJ66" i="1"/>
  <c r="TD66" i="1"/>
  <c r="RX66" i="1"/>
  <c r="QR66" i="1"/>
  <c r="PL66" i="1"/>
  <c r="WU66" i="1"/>
  <c r="VO66" i="1"/>
  <c r="UI66" i="1"/>
  <c r="TC66" i="1"/>
  <c r="RW66" i="1"/>
  <c r="QQ66" i="1"/>
  <c r="PK66" i="1"/>
  <c r="WT66" i="1"/>
  <c r="VN66" i="1"/>
  <c r="UH66" i="1"/>
  <c r="TB66" i="1"/>
  <c r="RV66" i="1"/>
  <c r="QP66" i="1"/>
  <c r="PJ66" i="1"/>
  <c r="WS66" i="1"/>
  <c r="VM66" i="1"/>
  <c r="UG66" i="1"/>
  <c r="TA66" i="1"/>
  <c r="RU66" i="1"/>
  <c r="QO66" i="1"/>
  <c r="PI66" i="1"/>
  <c r="WR66" i="1"/>
  <c r="VL66" i="1"/>
  <c r="UF66" i="1"/>
  <c r="SZ66" i="1"/>
  <c r="RT66" i="1"/>
  <c r="QN66" i="1"/>
  <c r="PH66" i="1"/>
  <c r="XW66" i="1"/>
  <c r="WQ66" i="1"/>
  <c r="VK66" i="1"/>
  <c r="UE66" i="1"/>
  <c r="SY66" i="1"/>
  <c r="RS66" i="1"/>
  <c r="QM66" i="1"/>
  <c r="PG66" i="1"/>
  <c r="XV66" i="1"/>
  <c r="WP66" i="1"/>
  <c r="VJ66" i="1"/>
  <c r="UD66" i="1"/>
  <c r="SX66" i="1"/>
  <c r="RR66" i="1"/>
  <c r="QL66" i="1"/>
  <c r="PF66" i="1"/>
  <c r="XU66" i="1"/>
  <c r="WO66" i="1"/>
  <c r="VI66" i="1"/>
  <c r="UC66" i="1"/>
  <c r="SW66" i="1"/>
  <c r="RQ66" i="1"/>
  <c r="QK66" i="1"/>
  <c r="PE66" i="1"/>
  <c r="XT66" i="1"/>
  <c r="WN66" i="1"/>
  <c r="VH66" i="1"/>
  <c r="UB66" i="1"/>
  <c r="SV66" i="1"/>
  <c r="RP66" i="1"/>
  <c r="QJ66" i="1"/>
  <c r="PD66" i="1"/>
  <c r="XS66" i="1"/>
  <c r="WM66" i="1"/>
  <c r="VG66" i="1"/>
  <c r="UA66" i="1"/>
  <c r="SU66" i="1"/>
  <c r="RO66" i="1"/>
  <c r="QI66" i="1"/>
  <c r="PC66" i="1"/>
  <c r="XR66" i="1"/>
  <c r="WL66" i="1"/>
  <c r="VF66" i="1"/>
  <c r="TZ66" i="1"/>
  <c r="ST66" i="1"/>
  <c r="RN66" i="1"/>
  <c r="QH66" i="1"/>
  <c r="PB66" i="1"/>
  <c r="XQ66" i="1"/>
  <c r="WK66" i="1"/>
  <c r="VE66" i="1"/>
  <c r="TY66" i="1"/>
  <c r="SS66" i="1"/>
  <c r="RM66" i="1"/>
  <c r="QG66" i="1"/>
  <c r="PA66" i="1"/>
  <c r="XP66" i="1"/>
  <c r="WJ66" i="1"/>
  <c r="VD66" i="1"/>
  <c r="TX66" i="1"/>
  <c r="SR66" i="1"/>
  <c r="RL66" i="1"/>
  <c r="QF66" i="1"/>
  <c r="WY66" i="1"/>
  <c r="VS66" i="1"/>
  <c r="UM66" i="1"/>
  <c r="TG66" i="1"/>
  <c r="SA66" i="1"/>
  <c r="QU66" i="1"/>
  <c r="PO66" i="1"/>
  <c r="XE66" i="1"/>
  <c r="UU66" i="1"/>
  <c r="SK66" i="1"/>
  <c r="QA66" i="1"/>
  <c r="XD66" i="1"/>
  <c r="UT66" i="1"/>
  <c r="SJ66" i="1"/>
  <c r="PZ66" i="1"/>
  <c r="TS66" i="1"/>
  <c r="WB66" i="1"/>
  <c r="TQ66" i="1"/>
  <c r="TP66" i="1"/>
  <c r="UX66" i="1"/>
  <c r="XC66" i="1"/>
  <c r="US66" i="1"/>
  <c r="SI66" i="1"/>
  <c r="PY66" i="1"/>
  <c r="RH66" i="1"/>
  <c r="XB66" i="1"/>
  <c r="UR66" i="1"/>
  <c r="SH66" i="1"/>
  <c r="PX66" i="1"/>
  <c r="XH66" i="1"/>
  <c r="QD66" i="1"/>
  <c r="XA66" i="1"/>
  <c r="UQ66" i="1"/>
  <c r="SG66" i="1"/>
  <c r="PW66" i="1"/>
  <c r="WC66" i="1"/>
  <c r="WZ66" i="1"/>
  <c r="UP66" i="1"/>
  <c r="SF66" i="1"/>
  <c r="PV66" i="1"/>
  <c r="WX66" i="1"/>
  <c r="UO66" i="1"/>
  <c r="SE66" i="1"/>
  <c r="PU66" i="1"/>
  <c r="UN66" i="1"/>
  <c r="PT66" i="1"/>
  <c r="WI66" i="1"/>
  <c r="SD66" i="1"/>
  <c r="WH66" i="1"/>
  <c r="UL66" i="1"/>
  <c r="SC66" i="1"/>
  <c r="PS66" i="1"/>
  <c r="RI66" i="1"/>
  <c r="RG66" i="1"/>
  <c r="VZ66" i="1"/>
  <c r="SN66" i="1"/>
  <c r="WG66" i="1"/>
  <c r="TW66" i="1"/>
  <c r="SB66" i="1"/>
  <c r="PR66" i="1"/>
  <c r="TU66" i="1"/>
  <c r="PP66" i="1"/>
  <c r="WD66" i="1"/>
  <c r="WF66" i="1"/>
  <c r="TV66" i="1"/>
  <c r="RZ66" i="1"/>
  <c r="PQ66" i="1"/>
  <c r="WE66" i="1"/>
  <c r="RK66" i="1"/>
  <c r="RJ66" i="1"/>
  <c r="WA66" i="1"/>
  <c r="TT66" i="1"/>
  <c r="PN66" i="1"/>
  <c r="TR66" i="1"/>
  <c r="VY66" i="1"/>
  <c r="TO66" i="1"/>
  <c r="RE66" i="1"/>
  <c r="VX66" i="1"/>
  <c r="TN66" i="1"/>
  <c r="RD66" i="1"/>
  <c r="VW66" i="1"/>
  <c r="TM66" i="1"/>
  <c r="RC66" i="1"/>
  <c r="VV66" i="1"/>
  <c r="TL66" i="1"/>
  <c r="RB66" i="1"/>
  <c r="VU66" i="1"/>
  <c r="TK66" i="1"/>
  <c r="RA66" i="1"/>
  <c r="XO66" i="1"/>
  <c r="VT66" i="1"/>
  <c r="TJ66" i="1"/>
  <c r="QZ66" i="1"/>
  <c r="XN66" i="1"/>
  <c r="VR66" i="1"/>
  <c r="TI66" i="1"/>
  <c r="QY66" i="1"/>
  <c r="XM66" i="1"/>
  <c r="VC66" i="1"/>
  <c r="TH66" i="1"/>
  <c r="QX66" i="1"/>
  <c r="XL66" i="1"/>
  <c r="VB66" i="1"/>
  <c r="TF66" i="1"/>
  <c r="QW66" i="1"/>
  <c r="XK66" i="1"/>
  <c r="VA66" i="1"/>
  <c r="SQ66" i="1"/>
  <c r="QV66" i="1"/>
  <c r="XJ66" i="1"/>
  <c r="UZ66" i="1"/>
  <c r="SP66" i="1"/>
  <c r="QT66" i="1"/>
  <c r="XI66" i="1"/>
  <c r="UY66" i="1"/>
  <c r="SO66" i="1"/>
  <c r="QE66" i="1"/>
  <c r="XG66" i="1"/>
  <c r="UW66" i="1"/>
  <c r="SM66" i="1"/>
  <c r="QC66" i="1"/>
  <c r="XF66" i="1"/>
  <c r="UV66" i="1"/>
  <c r="SL66" i="1"/>
  <c r="QB66" i="1"/>
  <c r="RF66" i="1"/>
  <c r="WX75" i="1"/>
  <c r="VR75" i="1"/>
  <c r="UL75" i="1"/>
  <c r="TF75" i="1"/>
  <c r="RZ75" i="1"/>
  <c r="QT75" i="1"/>
  <c r="PN75" i="1"/>
  <c r="WW75" i="1"/>
  <c r="VQ75" i="1"/>
  <c r="UK75" i="1"/>
  <c r="TE75" i="1"/>
  <c r="RY75" i="1"/>
  <c r="QS75" i="1"/>
  <c r="PM75" i="1"/>
  <c r="WV75" i="1"/>
  <c r="VP75" i="1"/>
  <c r="UJ75" i="1"/>
  <c r="TD75" i="1"/>
  <c r="RX75" i="1"/>
  <c r="QR75" i="1"/>
  <c r="PL75" i="1"/>
  <c r="WU75" i="1"/>
  <c r="VO75" i="1"/>
  <c r="UI75" i="1"/>
  <c r="TC75" i="1"/>
  <c r="RW75" i="1"/>
  <c r="QQ75" i="1"/>
  <c r="PK75" i="1"/>
  <c r="WT75" i="1"/>
  <c r="VN75" i="1"/>
  <c r="UH75" i="1"/>
  <c r="TB75" i="1"/>
  <c r="RV75" i="1"/>
  <c r="QP75" i="1"/>
  <c r="PJ75" i="1"/>
  <c r="WS75" i="1"/>
  <c r="VM75" i="1"/>
  <c r="UG75" i="1"/>
  <c r="TA75" i="1"/>
  <c r="RU75" i="1"/>
  <c r="QO75" i="1"/>
  <c r="PI75" i="1"/>
  <c r="WR75" i="1"/>
  <c r="VL75" i="1"/>
  <c r="UF75" i="1"/>
  <c r="SZ75" i="1"/>
  <c r="RT75" i="1"/>
  <c r="QN75" i="1"/>
  <c r="PH75" i="1"/>
  <c r="XW75" i="1"/>
  <c r="WQ75" i="1"/>
  <c r="VK75" i="1"/>
  <c r="UE75" i="1"/>
  <c r="SY75" i="1"/>
  <c r="RS75" i="1"/>
  <c r="QM75" i="1"/>
  <c r="PG75" i="1"/>
  <c r="XV75" i="1"/>
  <c r="WP75" i="1"/>
  <c r="VJ75" i="1"/>
  <c r="UD75" i="1"/>
  <c r="SX75" i="1"/>
  <c r="RR75" i="1"/>
  <c r="QL75" i="1"/>
  <c r="PF75" i="1"/>
  <c r="XU75" i="1"/>
  <c r="WO75" i="1"/>
  <c r="VI75" i="1"/>
  <c r="UC75" i="1"/>
  <c r="SW75" i="1"/>
  <c r="RQ75" i="1"/>
  <c r="QK75" i="1"/>
  <c r="PE75" i="1"/>
  <c r="XT75" i="1"/>
  <c r="WN75" i="1"/>
  <c r="VH75" i="1"/>
  <c r="UB75" i="1"/>
  <c r="SV75" i="1"/>
  <c r="RP75" i="1"/>
  <c r="QJ75" i="1"/>
  <c r="PD75" i="1"/>
  <c r="XS75" i="1"/>
  <c r="WM75" i="1"/>
  <c r="VG75" i="1"/>
  <c r="UA75" i="1"/>
  <c r="SU75" i="1"/>
  <c r="RO75" i="1"/>
  <c r="QI75" i="1"/>
  <c r="PC75" i="1"/>
  <c r="XR75" i="1"/>
  <c r="WL75" i="1"/>
  <c r="VF75" i="1"/>
  <c r="TZ75" i="1"/>
  <c r="ST75" i="1"/>
  <c r="RN75" i="1"/>
  <c r="QH75" i="1"/>
  <c r="PB75" i="1"/>
  <c r="XQ75" i="1"/>
  <c r="WK75" i="1"/>
  <c r="VE75" i="1"/>
  <c r="TY75" i="1"/>
  <c r="SS75" i="1"/>
  <c r="RM75" i="1"/>
  <c r="QG75" i="1"/>
  <c r="PA75" i="1"/>
  <c r="XP75" i="1"/>
  <c r="WJ75" i="1"/>
  <c r="VD75" i="1"/>
  <c r="TX75" i="1"/>
  <c r="SR75" i="1"/>
  <c r="RL75" i="1"/>
  <c r="QF75" i="1"/>
  <c r="XO75" i="1"/>
  <c r="WI75" i="1"/>
  <c r="VC75" i="1"/>
  <c r="TW75" i="1"/>
  <c r="SQ75" i="1"/>
  <c r="RK75" i="1"/>
  <c r="QE75" i="1"/>
  <c r="XN75" i="1"/>
  <c r="WH75" i="1"/>
  <c r="VB75" i="1"/>
  <c r="TV75" i="1"/>
  <c r="SP75" i="1"/>
  <c r="RJ75" i="1"/>
  <c r="QD75" i="1"/>
  <c r="XM75" i="1"/>
  <c r="WG75" i="1"/>
  <c r="VA75" i="1"/>
  <c r="TU75" i="1"/>
  <c r="SO75" i="1"/>
  <c r="RI75" i="1"/>
  <c r="QC75" i="1"/>
  <c r="XL75" i="1"/>
  <c r="WF75" i="1"/>
  <c r="UZ75" i="1"/>
  <c r="TT75" i="1"/>
  <c r="SN75" i="1"/>
  <c r="RH75" i="1"/>
  <c r="QB75" i="1"/>
  <c r="XK75" i="1"/>
  <c r="WE75" i="1"/>
  <c r="UY75" i="1"/>
  <c r="TS75" i="1"/>
  <c r="SM75" i="1"/>
  <c r="RG75" i="1"/>
  <c r="QA75" i="1"/>
  <c r="XJ75" i="1"/>
  <c r="WD75" i="1"/>
  <c r="UX75" i="1"/>
  <c r="TR75" i="1"/>
  <c r="SL75" i="1"/>
  <c r="RF75" i="1"/>
  <c r="PZ75" i="1"/>
  <c r="XI75" i="1"/>
  <c r="WC75" i="1"/>
  <c r="UW75" i="1"/>
  <c r="TQ75" i="1"/>
  <c r="SK75" i="1"/>
  <c r="RE75" i="1"/>
  <c r="PY75" i="1"/>
  <c r="XH75" i="1"/>
  <c r="WB75" i="1"/>
  <c r="UV75" i="1"/>
  <c r="TP75" i="1"/>
  <c r="SJ75" i="1"/>
  <c r="RD75" i="1"/>
  <c r="PX75" i="1"/>
  <c r="XG75" i="1"/>
  <c r="WA75" i="1"/>
  <c r="UU75" i="1"/>
  <c r="TO75" i="1"/>
  <c r="SI75" i="1"/>
  <c r="RC75" i="1"/>
  <c r="PW75" i="1"/>
  <c r="XF75" i="1"/>
  <c r="VZ75" i="1"/>
  <c r="UT75" i="1"/>
  <c r="TN75" i="1"/>
  <c r="SH75" i="1"/>
  <c r="RB75" i="1"/>
  <c r="PV75" i="1"/>
  <c r="XE75" i="1"/>
  <c r="VY75" i="1"/>
  <c r="US75" i="1"/>
  <c r="TM75" i="1"/>
  <c r="SG75" i="1"/>
  <c r="RA75" i="1"/>
  <c r="PU75" i="1"/>
  <c r="XD75" i="1"/>
  <c r="VX75" i="1"/>
  <c r="UR75" i="1"/>
  <c r="TL75" i="1"/>
  <c r="SF75" i="1"/>
  <c r="QZ75" i="1"/>
  <c r="PT75" i="1"/>
  <c r="XC75" i="1"/>
  <c r="VW75" i="1"/>
  <c r="UQ75" i="1"/>
  <c r="TK75" i="1"/>
  <c r="SE75" i="1"/>
  <c r="QY75" i="1"/>
  <c r="PS75" i="1"/>
  <c r="XB75" i="1"/>
  <c r="VV75" i="1"/>
  <c r="UP75" i="1"/>
  <c r="TJ75" i="1"/>
  <c r="SD75" i="1"/>
  <c r="QX75" i="1"/>
  <c r="PR75" i="1"/>
  <c r="XA75" i="1"/>
  <c r="VU75" i="1"/>
  <c r="UO75" i="1"/>
  <c r="TI75" i="1"/>
  <c r="SC75" i="1"/>
  <c r="QW75" i="1"/>
  <c r="PQ75" i="1"/>
  <c r="WZ75" i="1"/>
  <c r="VT75" i="1"/>
  <c r="UN75" i="1"/>
  <c r="TH75" i="1"/>
  <c r="SB75" i="1"/>
  <c r="QV75" i="1"/>
  <c r="PP75" i="1"/>
  <c r="WY75" i="1"/>
  <c r="VS75" i="1"/>
  <c r="UM75" i="1"/>
  <c r="SA75" i="1"/>
  <c r="TG75" i="1"/>
  <c r="QU75" i="1"/>
  <c r="PO75" i="1"/>
  <c r="XA70" i="1"/>
  <c r="VU70" i="1"/>
  <c r="UO70" i="1"/>
  <c r="TI70" i="1"/>
  <c r="SC70" i="1"/>
  <c r="QW70" i="1"/>
  <c r="PQ70" i="1"/>
  <c r="XS70" i="1"/>
  <c r="VG70" i="1"/>
  <c r="WZ70" i="1"/>
  <c r="VT70" i="1"/>
  <c r="UN70" i="1"/>
  <c r="TH70" i="1"/>
  <c r="SB70" i="1"/>
  <c r="QV70" i="1"/>
  <c r="PP70" i="1"/>
  <c r="WY70" i="1"/>
  <c r="VS70" i="1"/>
  <c r="UM70" i="1"/>
  <c r="TG70" i="1"/>
  <c r="SA70" i="1"/>
  <c r="QU70" i="1"/>
  <c r="PO70" i="1"/>
  <c r="WM70" i="1"/>
  <c r="WX70" i="1"/>
  <c r="VR70" i="1"/>
  <c r="UL70" i="1"/>
  <c r="TF70" i="1"/>
  <c r="RZ70" i="1"/>
  <c r="QT70" i="1"/>
  <c r="PN70" i="1"/>
  <c r="WW70" i="1"/>
  <c r="VQ70" i="1"/>
  <c r="UK70" i="1"/>
  <c r="TE70" i="1"/>
  <c r="RY70" i="1"/>
  <c r="QS70" i="1"/>
  <c r="PM70" i="1"/>
  <c r="WV70" i="1"/>
  <c r="VP70" i="1"/>
  <c r="UJ70" i="1"/>
  <c r="TD70" i="1"/>
  <c r="RX70" i="1"/>
  <c r="QR70" i="1"/>
  <c r="PL70" i="1"/>
  <c r="WU70" i="1"/>
  <c r="VO70" i="1"/>
  <c r="UI70" i="1"/>
  <c r="TC70" i="1"/>
  <c r="RW70" i="1"/>
  <c r="QQ70" i="1"/>
  <c r="PK70" i="1"/>
  <c r="WT70" i="1"/>
  <c r="VN70" i="1"/>
  <c r="UH70" i="1"/>
  <c r="TB70" i="1"/>
  <c r="RV70" i="1"/>
  <c r="QP70" i="1"/>
  <c r="PJ70" i="1"/>
  <c r="RO70" i="1"/>
  <c r="WS70" i="1"/>
  <c r="VM70" i="1"/>
  <c r="UG70" i="1"/>
  <c r="TA70" i="1"/>
  <c r="RU70" i="1"/>
  <c r="QO70" i="1"/>
  <c r="PI70" i="1"/>
  <c r="WR70" i="1"/>
  <c r="VL70" i="1"/>
  <c r="UF70" i="1"/>
  <c r="SZ70" i="1"/>
  <c r="RT70" i="1"/>
  <c r="QN70" i="1"/>
  <c r="PH70" i="1"/>
  <c r="XW70" i="1"/>
  <c r="WQ70" i="1"/>
  <c r="VK70" i="1"/>
  <c r="UE70" i="1"/>
  <c r="SY70" i="1"/>
  <c r="RS70" i="1"/>
  <c r="QM70" i="1"/>
  <c r="PG70" i="1"/>
  <c r="XV70" i="1"/>
  <c r="WP70" i="1"/>
  <c r="VJ70" i="1"/>
  <c r="UD70" i="1"/>
  <c r="SX70" i="1"/>
  <c r="RR70" i="1"/>
  <c r="QL70" i="1"/>
  <c r="PF70" i="1"/>
  <c r="XU70" i="1"/>
  <c r="WO70" i="1"/>
  <c r="VI70" i="1"/>
  <c r="UC70" i="1"/>
  <c r="SW70" i="1"/>
  <c r="RQ70" i="1"/>
  <c r="QK70" i="1"/>
  <c r="PE70" i="1"/>
  <c r="XT70" i="1"/>
  <c r="WN70" i="1"/>
  <c r="VH70" i="1"/>
  <c r="UB70" i="1"/>
  <c r="SV70" i="1"/>
  <c r="RP70" i="1"/>
  <c r="QJ70" i="1"/>
  <c r="PD70" i="1"/>
  <c r="XC70" i="1"/>
  <c r="VW70" i="1"/>
  <c r="UQ70" i="1"/>
  <c r="TK70" i="1"/>
  <c r="SE70" i="1"/>
  <c r="QY70" i="1"/>
  <c r="PS70" i="1"/>
  <c r="WI70" i="1"/>
  <c r="TX70" i="1"/>
  <c r="RM70" i="1"/>
  <c r="PC70" i="1"/>
  <c r="WH70" i="1"/>
  <c r="TW70" i="1"/>
  <c r="RL70" i="1"/>
  <c r="PB70" i="1"/>
  <c r="WG70" i="1"/>
  <c r="TV70" i="1"/>
  <c r="RK70" i="1"/>
  <c r="PA70" i="1"/>
  <c r="WF70" i="1"/>
  <c r="TU70" i="1"/>
  <c r="RJ70" i="1"/>
  <c r="QX70" i="1"/>
  <c r="WE70" i="1"/>
  <c r="TT70" i="1"/>
  <c r="RI70" i="1"/>
  <c r="XR70" i="1"/>
  <c r="VE70" i="1"/>
  <c r="WD70" i="1"/>
  <c r="TS70" i="1"/>
  <c r="RH70" i="1"/>
  <c r="WC70" i="1"/>
  <c r="TR70" i="1"/>
  <c r="RG70" i="1"/>
  <c r="XQ70" i="1"/>
  <c r="WB70" i="1"/>
  <c r="TQ70" i="1"/>
  <c r="RF70" i="1"/>
  <c r="WL70" i="1"/>
  <c r="WA70" i="1"/>
  <c r="TP70" i="1"/>
  <c r="RE70" i="1"/>
  <c r="TJ70" i="1"/>
  <c r="VZ70" i="1"/>
  <c r="TO70" i="1"/>
  <c r="RD70" i="1"/>
  <c r="TM70" i="1"/>
  <c r="SF70" i="1"/>
  <c r="VY70" i="1"/>
  <c r="TN70" i="1"/>
  <c r="RC70" i="1"/>
  <c r="VX70" i="1"/>
  <c r="RB70" i="1"/>
  <c r="VF70" i="1"/>
  <c r="VV70" i="1"/>
  <c r="TL70" i="1"/>
  <c r="RA70" i="1"/>
  <c r="QZ70" i="1"/>
  <c r="SU70" i="1"/>
  <c r="XP70" i="1"/>
  <c r="VD70" i="1"/>
  <c r="ST70" i="1"/>
  <c r="QI70" i="1"/>
  <c r="XO70" i="1"/>
  <c r="VC70" i="1"/>
  <c r="SS70" i="1"/>
  <c r="QH70" i="1"/>
  <c r="PU70" i="1"/>
  <c r="XN70" i="1"/>
  <c r="VB70" i="1"/>
  <c r="SR70" i="1"/>
  <c r="QG70" i="1"/>
  <c r="XM70" i="1"/>
  <c r="VA70" i="1"/>
  <c r="SQ70" i="1"/>
  <c r="QF70" i="1"/>
  <c r="XL70" i="1"/>
  <c r="UZ70" i="1"/>
  <c r="SP70" i="1"/>
  <c r="QE70" i="1"/>
  <c r="XK70" i="1"/>
  <c r="UY70" i="1"/>
  <c r="SO70" i="1"/>
  <c r="QD70" i="1"/>
  <c r="UA70" i="1"/>
  <c r="XJ70" i="1"/>
  <c r="UX70" i="1"/>
  <c r="SN70" i="1"/>
  <c r="QC70" i="1"/>
  <c r="XI70" i="1"/>
  <c r="UW70" i="1"/>
  <c r="SM70" i="1"/>
  <c r="QB70" i="1"/>
  <c r="XH70" i="1"/>
  <c r="UV70" i="1"/>
  <c r="SL70" i="1"/>
  <c r="QA70" i="1"/>
  <c r="XG70" i="1"/>
  <c r="UU70" i="1"/>
  <c r="SK70" i="1"/>
  <c r="PZ70" i="1"/>
  <c r="XF70" i="1"/>
  <c r="UT70" i="1"/>
  <c r="SJ70" i="1"/>
  <c r="PY70" i="1"/>
  <c r="XE70" i="1"/>
  <c r="US70" i="1"/>
  <c r="SI70" i="1"/>
  <c r="PX70" i="1"/>
  <c r="XD70" i="1"/>
  <c r="UR70" i="1"/>
  <c r="SH70" i="1"/>
  <c r="PW70" i="1"/>
  <c r="XB70" i="1"/>
  <c r="UP70" i="1"/>
  <c r="SG70" i="1"/>
  <c r="PV70" i="1"/>
  <c r="WK70" i="1"/>
  <c r="TZ70" i="1"/>
  <c r="SD70" i="1"/>
  <c r="PT70" i="1"/>
  <c r="WJ70" i="1"/>
  <c r="TY70" i="1"/>
  <c r="RN70" i="1"/>
  <c r="PR70" i="1"/>
  <c r="MB65" i="1" a="1"/>
  <c r="MB65" i="1" s="1"/>
  <c r="MC65" i="1" a="1"/>
  <c r="MC65" i="1" s="1"/>
  <c r="MD65" i="1" s="1"/>
  <c r="ME65" i="1" s="1"/>
  <c r="MF65" i="1" s="1"/>
  <c r="LS65" i="1" a="1"/>
  <c r="LS65" i="1" s="1"/>
  <c r="LT65" i="1" s="1"/>
  <c r="LU65" i="1" s="1"/>
  <c r="LV65" i="1" s="1"/>
  <c r="LX65" i="1" a="1"/>
  <c r="LX65" i="1" s="1"/>
  <c r="LY65" i="1" s="1"/>
  <c r="LZ65" i="1" s="1"/>
  <c r="MA65" i="1" s="1"/>
  <c r="LR65" i="1" a="1"/>
  <c r="LR65" i="1" s="1"/>
  <c r="LW65" i="1" a="1"/>
  <c r="LW65" i="1" s="1"/>
  <c r="MC76" i="1" a="1"/>
  <c r="MC76" i="1" s="1"/>
  <c r="MD76" i="1" s="1"/>
  <c r="ME76" i="1" s="1"/>
  <c r="MF76" i="1" s="1"/>
  <c r="MB76" i="1" a="1"/>
  <c r="MB76" i="1" s="1"/>
  <c r="LX76" i="1" a="1"/>
  <c r="LX76" i="1" s="1"/>
  <c r="LY76" i="1" s="1"/>
  <c r="LZ76" i="1" s="1"/>
  <c r="MA76" i="1" s="1"/>
  <c r="LW76" i="1" a="1"/>
  <c r="LW76" i="1" s="1"/>
  <c r="LS76" i="1" a="1"/>
  <c r="LS76" i="1" s="1"/>
  <c r="LT76" i="1" s="1"/>
  <c r="LU76" i="1" s="1"/>
  <c r="LV76" i="1" s="1"/>
  <c r="LR76" i="1" a="1"/>
  <c r="LR76" i="1" s="1"/>
  <c r="MC73" i="1" a="1"/>
  <c r="MC73" i="1" s="1"/>
  <c r="MD73" i="1" s="1"/>
  <c r="ME73" i="1" s="1"/>
  <c r="MF73" i="1" s="1"/>
  <c r="MB73" i="1" a="1"/>
  <c r="MB73" i="1" s="1"/>
  <c r="LX73" i="1" a="1"/>
  <c r="LX73" i="1" s="1"/>
  <c r="LY73" i="1" s="1"/>
  <c r="LZ73" i="1" s="1"/>
  <c r="MA73" i="1" s="1"/>
  <c r="LW73" i="1" a="1"/>
  <c r="LW73" i="1" s="1"/>
  <c r="LS73" i="1" a="1"/>
  <c r="LS73" i="1" s="1"/>
  <c r="LT73" i="1" s="1"/>
  <c r="LU73" i="1" s="1"/>
  <c r="LV73" i="1" s="1"/>
  <c r="LR73" i="1" a="1"/>
  <c r="LR73" i="1" s="1"/>
  <c r="MC71" i="1" a="1"/>
  <c r="MC71" i="1" s="1"/>
  <c r="MD71" i="1" s="1"/>
  <c r="ME71" i="1" s="1"/>
  <c r="MF71" i="1" s="1"/>
  <c r="MB71" i="1" a="1"/>
  <c r="MB71" i="1" s="1"/>
  <c r="LX71" i="1" a="1"/>
  <c r="LX71" i="1" s="1"/>
  <c r="LY71" i="1" s="1"/>
  <c r="LZ71" i="1" s="1"/>
  <c r="MA71" i="1" s="1"/>
  <c r="LW71" i="1" a="1"/>
  <c r="LW71" i="1" s="1"/>
  <c r="LS71" i="1" a="1"/>
  <c r="LS71" i="1" s="1"/>
  <c r="LT71" i="1" s="1"/>
  <c r="LU71" i="1" s="1"/>
  <c r="LV71" i="1" s="1"/>
  <c r="LR71" i="1" a="1"/>
  <c r="LR71" i="1" s="1"/>
  <c r="MC68" i="1" a="1"/>
  <c r="MC68" i="1" s="1"/>
  <c r="MD68" i="1" s="1"/>
  <c r="ME68" i="1" s="1"/>
  <c r="MF68" i="1" s="1"/>
  <c r="MB68" i="1" a="1"/>
  <c r="MB68" i="1" s="1"/>
  <c r="LX68" i="1" a="1"/>
  <c r="LX68" i="1" s="1"/>
  <c r="LY68" i="1" s="1"/>
  <c r="LZ68" i="1" s="1"/>
  <c r="MA68" i="1" s="1"/>
  <c r="LW68" i="1" a="1"/>
  <c r="LW68" i="1" s="1"/>
  <c r="LS68" i="1" a="1"/>
  <c r="LS68" i="1" s="1"/>
  <c r="LT68" i="1" s="1"/>
  <c r="LU68" i="1" s="1"/>
  <c r="LV68" i="1" s="1"/>
  <c r="LR68" i="1" a="1"/>
  <c r="LR68" i="1" s="1"/>
  <c r="LW72" i="1" a="1"/>
  <c r="LW72" i="1" s="1"/>
  <c r="LS72" i="1" a="1"/>
  <c r="LS72" i="1" s="1"/>
  <c r="LT72" i="1" s="1"/>
  <c r="LU72" i="1" s="1"/>
  <c r="LV72" i="1" s="1"/>
  <c r="LR72" i="1" a="1"/>
  <c r="LR72" i="1" s="1"/>
  <c r="MC72" i="1" a="1"/>
  <c r="MC72" i="1" s="1"/>
  <c r="MD72" i="1" s="1"/>
  <c r="ME72" i="1" s="1"/>
  <c r="MF72" i="1" s="1"/>
  <c r="MB72" i="1" a="1"/>
  <c r="MB72" i="1" s="1"/>
  <c r="LX72" i="1" a="1"/>
  <c r="LX72" i="1" s="1"/>
  <c r="LY72" i="1" s="1"/>
  <c r="LZ72" i="1" s="1"/>
  <c r="MA72" i="1" s="1"/>
  <c r="MC74" i="1" a="1"/>
  <c r="MC74" i="1" s="1"/>
  <c r="MD74" i="1" s="1"/>
  <c r="ME74" i="1" s="1"/>
  <c r="MF74" i="1" s="1"/>
  <c r="MB74" i="1" a="1"/>
  <c r="MB74" i="1" s="1"/>
  <c r="LX74" i="1" a="1"/>
  <c r="LX74" i="1" s="1"/>
  <c r="LY74" i="1" s="1"/>
  <c r="LZ74" i="1" s="1"/>
  <c r="MA74" i="1" s="1"/>
  <c r="LW74" i="1" a="1"/>
  <c r="LW74" i="1" s="1"/>
  <c r="LS74" i="1" a="1"/>
  <c r="LS74" i="1" s="1"/>
  <c r="LT74" i="1" s="1"/>
  <c r="LU74" i="1" s="1"/>
  <c r="LV74" i="1" s="1"/>
  <c r="LR74" i="1" a="1"/>
  <c r="LR74" i="1" s="1"/>
  <c r="MC70" i="1" a="1"/>
  <c r="MC70" i="1" s="1"/>
  <c r="MD70" i="1" s="1"/>
  <c r="ME70" i="1" s="1"/>
  <c r="MF70" i="1" s="1"/>
  <c r="MB70" i="1" a="1"/>
  <c r="MB70" i="1" s="1"/>
  <c r="LX70" i="1" a="1"/>
  <c r="LX70" i="1" s="1"/>
  <c r="LY70" i="1" s="1"/>
  <c r="LZ70" i="1" s="1"/>
  <c r="MA70" i="1" s="1"/>
  <c r="LW70" i="1" a="1"/>
  <c r="LW70" i="1" s="1"/>
  <c r="LS70" i="1" a="1"/>
  <c r="LS70" i="1" s="1"/>
  <c r="LT70" i="1" s="1"/>
  <c r="LU70" i="1" s="1"/>
  <c r="LV70" i="1" s="1"/>
  <c r="LR70" i="1" a="1"/>
  <c r="LR70" i="1" s="1"/>
  <c r="LX75" i="1" a="1"/>
  <c r="LX75" i="1" s="1"/>
  <c r="LY75" i="1" s="1"/>
  <c r="LZ75" i="1" s="1"/>
  <c r="MA75" i="1" s="1"/>
  <c r="LW75" i="1" a="1"/>
  <c r="LW75" i="1" s="1"/>
  <c r="LS75" i="1" a="1"/>
  <c r="LS75" i="1" s="1"/>
  <c r="LT75" i="1" s="1"/>
  <c r="LU75" i="1" s="1"/>
  <c r="LV75" i="1" s="1"/>
  <c r="LR75" i="1" a="1"/>
  <c r="LR75" i="1" s="1"/>
  <c r="MC75" i="1" a="1"/>
  <c r="MC75" i="1" s="1"/>
  <c r="MD75" i="1" s="1"/>
  <c r="ME75" i="1" s="1"/>
  <c r="MF75" i="1" s="1"/>
  <c r="MB75" i="1" a="1"/>
  <c r="MB75" i="1" s="1"/>
  <c r="LW69" i="1" a="1"/>
  <c r="LW69" i="1" s="1"/>
  <c r="LS69" i="1" a="1"/>
  <c r="LS69" i="1" s="1"/>
  <c r="LT69" i="1" s="1"/>
  <c r="LU69" i="1" s="1"/>
  <c r="LV69" i="1" s="1"/>
  <c r="LR69" i="1" a="1"/>
  <c r="LR69" i="1" s="1"/>
  <c r="MC69" i="1" a="1"/>
  <c r="MC69" i="1" s="1"/>
  <c r="MD69" i="1" s="1"/>
  <c r="ME69" i="1" s="1"/>
  <c r="MF69" i="1" s="1"/>
  <c r="MB69" i="1" a="1"/>
  <c r="MB69" i="1" s="1"/>
  <c r="LX69" i="1" a="1"/>
  <c r="LX69" i="1" s="1"/>
  <c r="LY69" i="1" s="1"/>
  <c r="LZ69" i="1" s="1"/>
  <c r="MA69" i="1" s="1"/>
  <c r="MC67" i="1" a="1"/>
  <c r="MC67" i="1" s="1"/>
  <c r="MD67" i="1" s="1"/>
  <c r="ME67" i="1" s="1"/>
  <c r="MF67" i="1" s="1"/>
  <c r="MB67" i="1" a="1"/>
  <c r="MB67" i="1" s="1"/>
  <c r="LX67" i="1" a="1"/>
  <c r="LX67" i="1" s="1"/>
  <c r="LY67" i="1" s="1"/>
  <c r="LZ67" i="1" s="1"/>
  <c r="MA67" i="1" s="1"/>
  <c r="LW67" i="1" a="1"/>
  <c r="LW67" i="1" s="1"/>
  <c r="LS67" i="1" a="1"/>
  <c r="LS67" i="1" s="1"/>
  <c r="LT67" i="1" s="1"/>
  <c r="LU67" i="1" s="1"/>
  <c r="LV67" i="1" s="1"/>
  <c r="LR67" i="1" a="1"/>
  <c r="LR67" i="1" s="1"/>
  <c r="LS66" i="1" a="1"/>
  <c r="LS66" i="1" s="1"/>
  <c r="LT66" i="1" s="1"/>
  <c r="LU66" i="1" s="1"/>
  <c r="LV66" i="1" s="1"/>
  <c r="LR66" i="1" a="1"/>
  <c r="LR66" i="1" s="1"/>
  <c r="MC66" i="1" a="1"/>
  <c r="MC66" i="1" s="1"/>
  <c r="MD66" i="1" s="1"/>
  <c r="ME66" i="1" s="1"/>
  <c r="MF66" i="1" s="1"/>
  <c r="MB66" i="1" a="1"/>
  <c r="MB66" i="1" s="1"/>
  <c r="LX66" i="1" a="1"/>
  <c r="LX66" i="1" s="1"/>
  <c r="LY66" i="1" s="1"/>
  <c r="LZ66" i="1" s="1"/>
  <c r="MA66" i="1" s="1"/>
  <c r="LW66" i="1" a="1"/>
  <c r="LW66" i="1" s="1"/>
  <c r="YJ76" i="1"/>
  <c r="YL74" i="1"/>
  <c r="YX73" i="1"/>
  <c r="ZA66" i="1"/>
  <c r="YK71" i="1"/>
  <c r="ZA70" i="1"/>
  <c r="YP67" i="1"/>
  <c r="YN69" i="1"/>
  <c r="YQ75" i="1"/>
  <c r="YN68" i="1"/>
  <c r="EI65" i="1"/>
  <c r="EH65" i="1"/>
  <c r="EG65" i="1"/>
  <c r="EF65" i="1"/>
  <c r="EE65" i="1"/>
  <c r="ED65" i="1"/>
  <c r="EC65" i="1"/>
  <c r="EB65" i="1"/>
  <c r="EA65" i="1"/>
  <c r="U65" i="1"/>
  <c r="T65" i="1"/>
  <c r="EA75" i="1"/>
  <c r="ED75" i="1"/>
  <c r="EC75" i="1"/>
  <c r="EI75" i="1"/>
  <c r="EB75" i="1"/>
  <c r="EH75" i="1"/>
  <c r="EG75" i="1"/>
  <c r="EF75" i="1"/>
  <c r="EE75" i="1"/>
  <c r="EC74" i="1"/>
  <c r="EG74" i="1"/>
  <c r="ED74" i="1"/>
  <c r="EI74" i="1"/>
  <c r="EH74" i="1"/>
  <c r="EF74" i="1"/>
  <c r="EB74" i="1"/>
  <c r="EA74" i="1"/>
  <c r="EE74" i="1"/>
  <c r="EH73" i="1"/>
  <c r="EI73" i="1"/>
  <c r="EG73" i="1"/>
  <c r="EF73" i="1"/>
  <c r="EE73" i="1"/>
  <c r="ED73" i="1"/>
  <c r="EC73" i="1"/>
  <c r="EB73" i="1"/>
  <c r="EA73" i="1"/>
  <c r="EC72" i="1"/>
  <c r="EE72" i="1"/>
  <c r="EA72" i="1"/>
  <c r="EI72" i="1"/>
  <c r="EH72" i="1"/>
  <c r="EG72" i="1"/>
  <c r="ED72" i="1"/>
  <c r="EB72" i="1"/>
  <c r="EF72" i="1"/>
  <c r="EA71" i="1"/>
  <c r="EG71" i="1"/>
  <c r="EB71" i="1"/>
  <c r="EH71" i="1"/>
  <c r="EI71" i="1"/>
  <c r="ED71" i="1"/>
  <c r="EC71" i="1"/>
  <c r="EF71" i="1"/>
  <c r="EE71" i="1"/>
  <c r="EG76" i="1"/>
  <c r="EF76" i="1"/>
  <c r="EH76" i="1"/>
  <c r="EE76" i="1"/>
  <c r="ED76" i="1"/>
  <c r="EC76" i="1"/>
  <c r="EB76" i="1"/>
  <c r="EA76" i="1"/>
  <c r="EI76" i="1"/>
  <c r="EI70" i="1"/>
  <c r="EH70" i="1"/>
  <c r="EG70" i="1"/>
  <c r="EF70" i="1"/>
  <c r="EE70" i="1"/>
  <c r="ED70" i="1"/>
  <c r="EC70" i="1"/>
  <c r="EB70" i="1"/>
  <c r="EA70" i="1"/>
  <c r="EA69" i="1"/>
  <c r="ED69" i="1"/>
  <c r="EF69" i="1"/>
  <c r="EE69" i="1"/>
  <c r="EC69" i="1"/>
  <c r="EI69" i="1"/>
  <c r="EH69" i="1"/>
  <c r="EG69" i="1"/>
  <c r="EB69" i="1"/>
  <c r="EF68" i="1"/>
  <c r="ED68" i="1"/>
  <c r="EI68" i="1"/>
  <c r="EH68" i="1"/>
  <c r="EG68" i="1"/>
  <c r="EB68" i="1"/>
  <c r="EC68" i="1"/>
  <c r="EA68" i="1"/>
  <c r="EE68" i="1"/>
  <c r="EI67" i="1"/>
  <c r="EH67" i="1"/>
  <c r="EG67" i="1"/>
  <c r="EF67" i="1"/>
  <c r="EE67" i="1"/>
  <c r="ED67" i="1"/>
  <c r="EC67" i="1"/>
  <c r="EB67" i="1"/>
  <c r="EA67" i="1"/>
  <c r="EA66" i="1"/>
  <c r="EE66" i="1"/>
  <c r="EF66" i="1"/>
  <c r="EC66" i="1"/>
  <c r="EG66" i="1"/>
  <c r="EI66" i="1"/>
  <c r="EB66" i="1"/>
  <c r="EH66" i="1"/>
  <c r="ED66" i="1"/>
  <c r="U76" i="1"/>
  <c r="T76" i="1"/>
  <c r="U73" i="1"/>
  <c r="T73" i="1"/>
  <c r="U72" i="1"/>
  <c r="T72" i="1"/>
  <c r="U71" i="1"/>
  <c r="T71" i="1"/>
  <c r="U75" i="1"/>
  <c r="T75" i="1"/>
  <c r="U70" i="1"/>
  <c r="T70" i="1"/>
  <c r="U69" i="1"/>
  <c r="T69" i="1"/>
  <c r="U68" i="1"/>
  <c r="T68" i="1"/>
  <c r="U67" i="1"/>
  <c r="T67" i="1"/>
  <c r="U74" i="1"/>
  <c r="T74" i="1"/>
  <c r="U66" i="1"/>
  <c r="T66" i="1"/>
  <c r="YP66" i="1"/>
  <c r="YL66" i="1"/>
  <c r="YT66" i="1"/>
  <c r="ZA65" i="1"/>
  <c r="YQ65" i="1"/>
  <c r="GC65" i="1"/>
  <c r="GB65" i="1"/>
  <c r="GA65" i="1"/>
  <c r="YJ65" i="1"/>
  <c r="YY65" i="1"/>
  <c r="YS65" i="1"/>
  <c r="YR65" i="1"/>
  <c r="YW74" i="1"/>
  <c r="YU73" i="1"/>
  <c r="YP73" i="1"/>
  <c r="YM73" i="1"/>
  <c r="GA73" i="1"/>
  <c r="YS73" i="1"/>
  <c r="YW73" i="1"/>
  <c r="YY72" i="1"/>
  <c r="YT72" i="1"/>
  <c r="GB72" i="1"/>
  <c r="YU72" i="1"/>
  <c r="YR73" i="1"/>
  <c r="ZA73" i="1"/>
  <c r="YV72" i="1"/>
  <c r="YM72" i="1"/>
  <c r="YK72" i="1"/>
  <c r="YX72" i="1"/>
  <c r="GB73" i="1"/>
  <c r="YO72" i="1"/>
  <c r="ZA72" i="1"/>
  <c r="YQ72" i="1"/>
  <c r="GC72" i="1"/>
  <c r="GA72" i="1"/>
  <c r="YP72" i="1"/>
  <c r="YN72" i="1"/>
  <c r="YY76" i="1"/>
  <c r="YV73" i="1"/>
  <c r="YJ73" i="1"/>
  <c r="YL73" i="1"/>
  <c r="YN73" i="1"/>
  <c r="YO73" i="1"/>
  <c r="YT74" i="1"/>
  <c r="YS74" i="1"/>
  <c r="YN74" i="1"/>
  <c r="YO74" i="1"/>
  <c r="YP74" i="1"/>
  <c r="YU74" i="1"/>
  <c r="YK74" i="1"/>
  <c r="YP76" i="1"/>
  <c r="YV74" i="1"/>
  <c r="YX76" i="1"/>
  <c r="YJ74" i="1"/>
  <c r="GC74" i="1"/>
  <c r="YM74" i="1"/>
  <c r="YW72" i="1"/>
  <c r="GA74" i="1"/>
  <c r="YT73" i="1"/>
  <c r="YV76" i="1"/>
  <c r="GB74" i="1"/>
  <c r="YQ74" i="1"/>
  <c r="YR72" i="1"/>
  <c r="YK73" i="1"/>
  <c r="YJ72" i="1"/>
  <c r="YL75" i="1"/>
  <c r="YW76" i="1"/>
  <c r="YY75" i="1"/>
  <c r="YX75" i="1"/>
  <c r="YN76" i="1"/>
  <c r="YK75" i="1"/>
  <c r="YS72" i="1"/>
  <c r="YL72" i="1"/>
  <c r="YS75" i="1"/>
  <c r="YO76" i="1"/>
  <c r="YU66" i="1"/>
  <c r="YP75" i="1"/>
  <c r="ZA75" i="1"/>
  <c r="YQ73" i="1"/>
  <c r="YR75" i="1"/>
  <c r="YL65" i="1"/>
  <c r="YQ76" i="1"/>
  <c r="YW66" i="1"/>
  <c r="GC73" i="1"/>
  <c r="GA75" i="1"/>
  <c r="GC75" i="1"/>
  <c r="YY73" i="1"/>
  <c r="YK76" i="1"/>
  <c r="YR76" i="1"/>
  <c r="YN66" i="1"/>
  <c r="YM75" i="1"/>
  <c r="GB75" i="1"/>
  <c r="YJ75" i="1"/>
  <c r="YN75" i="1"/>
  <c r="YW75" i="1"/>
  <c r="YV75" i="1"/>
  <c r="YU75" i="1"/>
  <c r="YO75" i="1"/>
  <c r="YT75" i="1"/>
  <c r="ZA74" i="1"/>
  <c r="YW65" i="1"/>
  <c r="YR74" i="1"/>
  <c r="YK65" i="1"/>
  <c r="YU76" i="1"/>
  <c r="YX74" i="1"/>
  <c r="YY74" i="1"/>
  <c r="YX65" i="1"/>
  <c r="YO65" i="1"/>
  <c r="YT65" i="1"/>
  <c r="YM65" i="1"/>
  <c r="YS76" i="1"/>
  <c r="BB59" i="1"/>
  <c r="BC60" i="1" s="1"/>
  <c r="GB76" i="1"/>
  <c r="YP65" i="1"/>
  <c r="YT76" i="1"/>
  <c r="YL76" i="1"/>
  <c r="GA76" i="1"/>
  <c r="YV65" i="1"/>
  <c r="YN65" i="1"/>
  <c r="YM76" i="1"/>
  <c r="GC76" i="1"/>
  <c r="YU65" i="1"/>
  <c r="ZA76" i="1"/>
  <c r="YV71" i="1"/>
  <c r="YX71" i="1"/>
  <c r="YQ67" i="1"/>
  <c r="YU67" i="1"/>
  <c r="YS67" i="1"/>
  <c r="YN67" i="1"/>
  <c r="YT67" i="1"/>
  <c r="YK67" i="1"/>
  <c r="YX67" i="1"/>
  <c r="YM71" i="1"/>
  <c r="YP71" i="1"/>
  <c r="YK70" i="1"/>
  <c r="YJ71" i="1"/>
  <c r="YT71" i="1"/>
  <c r="YQ71" i="1"/>
  <c r="YW71" i="1"/>
  <c r="YL70" i="1"/>
  <c r="YR70" i="1"/>
  <c r="YS70" i="1"/>
  <c r="YM70" i="1"/>
  <c r="YV70" i="1"/>
  <c r="YJ70" i="1"/>
  <c r="YW70" i="1"/>
  <c r="YN70" i="1"/>
  <c r="ZA71" i="1"/>
  <c r="GA71" i="1"/>
  <c r="GB71" i="1"/>
  <c r="GC71" i="1"/>
  <c r="GB66" i="1"/>
  <c r="GC69" i="1"/>
  <c r="YV66" i="1"/>
  <c r="ZA69" i="1"/>
  <c r="GA69" i="1"/>
  <c r="YM66" i="1"/>
  <c r="GB69" i="1"/>
  <c r="YK66" i="1"/>
  <c r="YQ66" i="1"/>
  <c r="YJ66" i="1"/>
  <c r="YY66" i="1"/>
  <c r="YO66" i="1"/>
  <c r="GC66" i="1"/>
  <c r="YK68" i="1"/>
  <c r="YX66" i="1"/>
  <c r="YS66" i="1"/>
  <c r="GA66" i="1"/>
  <c r="YT68" i="1"/>
  <c r="YR66" i="1"/>
  <c r="YL68" i="1"/>
  <c r="YY68" i="1"/>
  <c r="YX69" i="1"/>
  <c r="YQ70" i="1"/>
  <c r="YO67" i="1"/>
  <c r="YL67" i="1"/>
  <c r="YT69" i="1"/>
  <c r="YP69" i="1"/>
  <c r="YQ68" i="1"/>
  <c r="YM67" i="1"/>
  <c r="YQ69" i="1"/>
  <c r="YX68" i="1"/>
  <c r="GB68" i="1"/>
  <c r="YS68" i="1"/>
  <c r="YU70" i="1"/>
  <c r="YY67" i="1"/>
  <c r="YS69" i="1"/>
  <c r="GC67" i="1"/>
  <c r="YT70" i="1"/>
  <c r="YV69" i="1"/>
  <c r="YW67" i="1"/>
  <c r="YJ67" i="1"/>
  <c r="ZA67" i="1"/>
  <c r="YP68" i="1"/>
  <c r="GC68" i="1"/>
  <c r="YR71" i="1"/>
  <c r="YL69" i="1"/>
  <c r="GA67" i="1"/>
  <c r="YJ68" i="1"/>
  <c r="YR69" i="1"/>
  <c r="YS71" i="1"/>
  <c r="YU69" i="1"/>
  <c r="GB67" i="1"/>
  <c r="YM68" i="1"/>
  <c r="YY69" i="1"/>
  <c r="YL71" i="1"/>
  <c r="YK69" i="1"/>
  <c r="YV68" i="1"/>
  <c r="ZA68" i="1"/>
  <c r="YW68" i="1"/>
  <c r="GA68" i="1"/>
  <c r="YV67" i="1"/>
  <c r="YO71" i="1"/>
  <c r="YJ69" i="1"/>
  <c r="YU68" i="1"/>
  <c r="YO69" i="1"/>
  <c r="YR68" i="1"/>
  <c r="YO68" i="1"/>
  <c r="YU71" i="1"/>
  <c r="YM69" i="1"/>
  <c r="YP70" i="1"/>
  <c r="YR67" i="1"/>
  <c r="YY70" i="1"/>
  <c r="YY71" i="1"/>
  <c r="YW69" i="1"/>
  <c r="GA70" i="1"/>
  <c r="YN71" i="1"/>
  <c r="GB70" i="1"/>
  <c r="YO70" i="1"/>
  <c r="GC70" i="1"/>
  <c r="YX70" i="1"/>
  <c r="DQ73" i="1" l="1" a="1"/>
  <c r="DQ73" i="1" s="1"/>
  <c r="DQ76" i="1" a="1"/>
  <c r="DQ76" i="1" s="1"/>
  <c r="DQ67" i="1" a="1"/>
  <c r="DQ67" i="1" s="1"/>
  <c r="DQ68" i="1" a="1"/>
  <c r="DQ68" i="1" s="1"/>
  <c r="DQ69" i="1" a="1"/>
  <c r="DQ69" i="1" s="1"/>
  <c r="DQ70" i="1" a="1"/>
  <c r="DQ70" i="1" s="1"/>
  <c r="DQ66" i="1" a="1"/>
  <c r="DQ66" i="1" s="1"/>
  <c r="DQ75" i="1" a="1"/>
  <c r="DQ75" i="1" s="1"/>
  <c r="DQ74" i="1" a="1"/>
  <c r="DQ74" i="1" s="1"/>
  <c r="DQ71" i="1" a="1"/>
  <c r="DQ71" i="1" s="1"/>
  <c r="DQ72" i="1" a="1"/>
  <c r="DQ72" i="1" s="1"/>
  <c r="FH65" i="1" a="1"/>
  <c r="FH65" i="1" s="1"/>
  <c r="DQ65" i="1" a="1"/>
  <c r="DQ65" i="1" s="1"/>
  <c r="FH71" i="1" a="1"/>
  <c r="FH71" i="1" s="1"/>
  <c r="C70" i="1"/>
  <c r="C72" i="1"/>
  <c r="C76" i="1"/>
  <c r="C75" i="1"/>
  <c r="C73" i="1"/>
  <c r="C71" i="1"/>
  <c r="C66" i="1"/>
  <c r="C74" i="1"/>
  <c r="C67" i="1"/>
  <c r="C65" i="1"/>
  <c r="C69" i="1"/>
  <c r="C68" i="1"/>
  <c r="AJ65" i="1"/>
  <c r="DZ65" i="1"/>
  <c r="DZ69" i="1"/>
  <c r="DZ67" i="1"/>
  <c r="DZ70" i="1"/>
  <c r="DZ75" i="1"/>
  <c r="DZ71" i="1"/>
  <c r="DZ73" i="1"/>
  <c r="DZ76" i="1"/>
  <c r="DZ66" i="1"/>
  <c r="DZ68" i="1"/>
  <c r="DZ72" i="1"/>
  <c r="DZ74" i="1"/>
  <c r="FT65" i="1" l="1"/>
  <c r="FV65" i="1"/>
  <c r="ZY50" i="1"/>
  <c r="ZY19" i="1"/>
  <c r="BC19" i="1" s="1" a="1"/>
  <c r="BC19" i="1" s="1"/>
  <c r="CN17" i="1"/>
  <c r="CN18" i="1" s="1"/>
  <c r="DG17" i="1"/>
  <c r="DG18" i="1" s="1"/>
  <c r="CZ17" i="1"/>
  <c r="CZ18" i="1" s="1"/>
  <c r="ABT50" i="1" a="1"/>
  <c r="ABT50" i="1" s="1"/>
  <c r="CU17" i="1"/>
  <c r="CU18" i="1" s="1"/>
  <c r="DG50" i="1"/>
  <c r="DG53" i="1" s="1"/>
  <c r="DG54" i="1" s="1"/>
  <c r="CZ50" i="1"/>
  <c r="CU50" i="1"/>
  <c r="CU53" i="1" s="1"/>
  <c r="CU54" i="1" s="1"/>
  <c r="CN50" i="1"/>
  <c r="ZY20" i="1" l="1"/>
  <c r="BC20" i="1" s="1" a="1"/>
  <c r="BC20" i="1" s="1"/>
  <c r="ZY42" i="1"/>
  <c r="BC42" i="1" s="1" a="1"/>
  <c r="BC42" i="1" s="1"/>
  <c r="ZY36" i="1"/>
  <c r="BC36" i="1" s="1" a="1"/>
  <c r="BC36" i="1" s="1"/>
  <c r="ABT55" i="1" a="1"/>
  <c r="ABT55" i="1" s="1"/>
  <c r="ABT56" i="1" s="1" a="1"/>
  <c r="ABT56" i="1" s="1"/>
  <c r="ABT53" i="1" a="1"/>
  <c r="ABT53" i="1" s="1"/>
  <c r="ABT54" i="1" s="1" a="1"/>
  <c r="ABT54" i="1" s="1"/>
  <c r="ABT51" i="1" a="1"/>
  <c r="ABT51" i="1" s="1"/>
  <c r="ABT52" i="1" s="1" a="1"/>
  <c r="ABT52" i="1" s="1"/>
  <c r="ABT65" i="1" a="1"/>
  <c r="ABT65" i="1" s="1"/>
  <c r="ZY24" i="1"/>
  <c r="BC24" i="1" s="1" a="1"/>
  <c r="BC24" i="1" s="1"/>
  <c r="ZY48" i="1"/>
  <c r="BC48" i="1" s="1" a="1"/>
  <c r="BC48" i="1" s="1"/>
  <c r="CZ19" i="1"/>
  <c r="ZY22" i="1"/>
  <c r="BC22" i="1" s="1" a="1"/>
  <c r="BC22" i="1" s="1"/>
  <c r="ZY23" i="1"/>
  <c r="BC23" i="1" s="1" a="1"/>
  <c r="BC23" i="1" s="1"/>
  <c r="ZY21" i="1"/>
  <c r="BC21" i="1" s="1" a="1"/>
  <c r="BC21" i="1" s="1"/>
  <c r="ZY41" i="1"/>
  <c r="BC41" i="1" s="1" a="1"/>
  <c r="BC41" i="1" s="1"/>
  <c r="ZY30" i="1"/>
  <c r="ZY40" i="1"/>
  <c r="BC40" i="1" s="1" a="1"/>
  <c r="BC40" i="1" s="1"/>
  <c r="ZY34" i="1"/>
  <c r="BC34" i="1" s="1" a="1"/>
  <c r="BC34" i="1" s="1"/>
  <c r="ZY25" i="1"/>
  <c r="BC25" i="1" s="1" a="1"/>
  <c r="BC25" i="1" s="1"/>
  <c r="ZY46" i="1"/>
  <c r="BC46" i="1" s="1" a="1"/>
  <c r="BC46" i="1" s="1"/>
  <c r="ZY26" i="1"/>
  <c r="BC26" i="1" s="1" a="1"/>
  <c r="BC26" i="1" s="1"/>
  <c r="ZY28" i="1"/>
  <c r="BC28" i="1" s="1" a="1"/>
  <c r="BC28" i="1" s="1"/>
  <c r="CN19" i="1"/>
  <c r="CU19" i="1"/>
  <c r="ZY43" i="1"/>
  <c r="BC43" i="1" s="1" a="1"/>
  <c r="BC43" i="1" s="1"/>
  <c r="CZ55" i="1"/>
  <c r="CZ56" i="1" s="1"/>
  <c r="CZ51" i="1"/>
  <c r="CZ52" i="1" s="1"/>
  <c r="CZ53" i="1"/>
  <c r="CZ54" i="1" s="1"/>
  <c r="ZY27" i="1"/>
  <c r="BC27" i="1" s="1" a="1"/>
  <c r="BC27" i="1" s="1"/>
  <c r="ZY44" i="1"/>
  <c r="BC44" i="1" s="1" a="1"/>
  <c r="BC44" i="1" s="1"/>
  <c r="ZY31" i="1"/>
  <c r="BC31" i="1" s="1" a="1"/>
  <c r="BC31" i="1" s="1"/>
  <c r="ZY29" i="1"/>
  <c r="ZY33" i="1"/>
  <c r="BC33" i="1" s="1" a="1"/>
  <c r="BC33" i="1" s="1"/>
  <c r="ZY32" i="1"/>
  <c r="BC32" i="1" s="1" a="1"/>
  <c r="BC32" i="1" s="1"/>
  <c r="ZY35" i="1"/>
  <c r="BC35" i="1" s="1" a="1"/>
  <c r="BC35" i="1" s="1"/>
  <c r="ZY38" i="1"/>
  <c r="BC38" i="1" s="1" a="1"/>
  <c r="BC38" i="1" s="1"/>
  <c r="ZY51" i="1"/>
  <c r="ZY52" i="1" s="1"/>
  <c r="ZY55" i="1"/>
  <c r="ZY56" i="1" s="1"/>
  <c r="ZY37" i="1"/>
  <c r="BC37" i="1" s="1" a="1"/>
  <c r="BC37" i="1" s="1"/>
  <c r="ZY45" i="1"/>
  <c r="BC45" i="1" s="1" a="1"/>
  <c r="BC45" i="1" s="1"/>
  <c r="ZY47" i="1"/>
  <c r="BC47" i="1" s="1" a="1"/>
  <c r="BC47" i="1" s="1"/>
  <c r="ZY53" i="1"/>
  <c r="ZY54" i="1" s="1"/>
  <c r="CN55" i="1"/>
  <c r="CN56" i="1" s="1"/>
  <c r="CN51" i="1"/>
  <c r="CN52" i="1" s="1"/>
  <c r="CN53" i="1"/>
  <c r="CN54" i="1" s="1"/>
  <c r="DG51" i="1"/>
  <c r="DG52" i="1" s="1"/>
  <c r="DG55" i="1"/>
  <c r="DG56" i="1" s="1"/>
  <c r="DG19" i="1"/>
  <c r="CU55" i="1"/>
  <c r="CU56" i="1" s="1"/>
  <c r="CU51" i="1"/>
  <c r="CU52" i="1" s="1"/>
  <c r="BD20" i="1" l="1"/>
  <c r="CN20" i="1"/>
  <c r="CN42" i="1"/>
  <c r="CZ20" i="1"/>
  <c r="CZ42" i="1"/>
  <c r="DG20" i="1"/>
  <c r="DG42" i="1"/>
  <c r="CU20" i="1"/>
  <c r="CU42" i="1"/>
  <c r="CZ26" i="1"/>
  <c r="CZ36" i="1"/>
  <c r="DG21" i="1"/>
  <c r="DG36" i="1"/>
  <c r="CU27" i="1"/>
  <c r="CU36" i="1"/>
  <c r="CN44" i="1"/>
  <c r="CN36" i="1"/>
  <c r="ZY49" i="1"/>
  <c r="BC49" i="1" s="1" a="1"/>
  <c r="BC49" i="1" s="1"/>
  <c r="ABT66" i="1" a="1"/>
  <c r="ABT66" i="1" s="1"/>
  <c r="ABT67" i="1" a="1"/>
  <c r="ABT67" i="1" s="1"/>
  <c r="ABT68" i="1" a="1"/>
  <c r="ABT68" i="1" s="1"/>
  <c r="ABT69" i="1" a="1"/>
  <c r="ABT69" i="1" s="1"/>
  <c r="ABT70" i="1" a="1"/>
  <c r="ABT70" i="1" s="1"/>
  <c r="ABT71" i="1" a="1"/>
  <c r="ABT71" i="1" s="1"/>
  <c r="ABT72" i="1" a="1"/>
  <c r="ABT72" i="1" s="1"/>
  <c r="ABT73" i="1" a="1"/>
  <c r="ABT73" i="1" s="1"/>
  <c r="ABT74" i="1" a="1"/>
  <c r="ABT74" i="1" s="1"/>
  <c r="ABT75" i="1" a="1"/>
  <c r="ABT75" i="1" s="1"/>
  <c r="ABT76" i="1" a="1"/>
  <c r="ABT76" i="1" s="1"/>
  <c r="CU48" i="1"/>
  <c r="CU49" i="1" s="1"/>
  <c r="CN48" i="1"/>
  <c r="CN49" i="1" s="1"/>
  <c r="CZ45" i="1"/>
  <c r="CZ27" i="1"/>
  <c r="CZ40" i="1"/>
  <c r="CZ32" i="1"/>
  <c r="CZ33" i="1"/>
  <c r="CZ44" i="1"/>
  <c r="CZ48" i="1"/>
  <c r="CZ49" i="1" s="1"/>
  <c r="CZ43" i="1"/>
  <c r="CZ34" i="1"/>
  <c r="CZ25" i="1"/>
  <c r="CZ38" i="1"/>
  <c r="DG48" i="1"/>
  <c r="DG49" i="1" s="1"/>
  <c r="CZ21" i="1"/>
  <c r="CZ39" i="1"/>
  <c r="CZ28" i="1"/>
  <c r="CZ46" i="1"/>
  <c r="CZ41" i="1"/>
  <c r="CZ37" i="1"/>
  <c r="CZ24" i="1"/>
  <c r="CZ31" i="1"/>
  <c r="CZ47" i="1"/>
  <c r="CZ35" i="1"/>
  <c r="CZ22" i="1"/>
  <c r="CZ23" i="1"/>
  <c r="DG22" i="1"/>
  <c r="CN22" i="1"/>
  <c r="CU22" i="1"/>
  <c r="DG23" i="1"/>
  <c r="CU23" i="1"/>
  <c r="CN23" i="1"/>
  <c r="CU21" i="1"/>
  <c r="CN21" i="1"/>
  <c r="BD19" i="1"/>
  <c r="BS23" i="1"/>
  <c r="CN27" i="1"/>
  <c r="CN46" i="1"/>
  <c r="CN28" i="1"/>
  <c r="CU45" i="1"/>
  <c r="CU38" i="1"/>
  <c r="CU33" i="1"/>
  <c r="CU25" i="1"/>
  <c r="CU35" i="1"/>
  <c r="CU47" i="1"/>
  <c r="CU37" i="1"/>
  <c r="CU46" i="1"/>
  <c r="CU31" i="1"/>
  <c r="CU39" i="1"/>
  <c r="CU32" i="1"/>
  <c r="CU28" i="1"/>
  <c r="CU41" i="1"/>
  <c r="CU34" i="1"/>
  <c r="CU40" i="1"/>
  <c r="CU26" i="1"/>
  <c r="CU44" i="1"/>
  <c r="CU24" i="1"/>
  <c r="CU43" i="1"/>
  <c r="CN35" i="1"/>
  <c r="CN25" i="1"/>
  <c r="CN33" i="1"/>
  <c r="CN32" i="1"/>
  <c r="CN26" i="1"/>
  <c r="CN47" i="1"/>
  <c r="CN41" i="1"/>
  <c r="CN31" i="1"/>
  <c r="CN40" i="1"/>
  <c r="CN37" i="1"/>
  <c r="CN45" i="1"/>
  <c r="CN38" i="1"/>
  <c r="CN34" i="1"/>
  <c r="CN43" i="1"/>
  <c r="CN39" i="1"/>
  <c r="CN24" i="1"/>
  <c r="DG27" i="1"/>
  <c r="DG40" i="1"/>
  <c r="DG37" i="1"/>
  <c r="DG34" i="1"/>
  <c r="DG31" i="1"/>
  <c r="DG35" i="1"/>
  <c r="DG39" i="1"/>
  <c r="DG38" i="1"/>
  <c r="DG26" i="1"/>
  <c r="DG45" i="1"/>
  <c r="DG46" i="1"/>
  <c r="DG41" i="1"/>
  <c r="DG43" i="1"/>
  <c r="DG33" i="1"/>
  <c r="DG32" i="1"/>
  <c r="DG25" i="1"/>
  <c r="DG24" i="1"/>
  <c r="DG47" i="1"/>
  <c r="DG28" i="1"/>
  <c r="DG44" i="1"/>
  <c r="BD27" i="1" l="1"/>
  <c r="BD24" i="1"/>
  <c r="BD22" i="1"/>
  <c r="BD26" i="1"/>
  <c r="BD21" i="1"/>
  <c r="BD25" i="1"/>
  <c r="BD23" i="1"/>
  <c r="BD28" i="1"/>
  <c r="DT65" i="1" l="1"/>
  <c r="CU65" i="1"/>
  <c r="CZ65" i="1"/>
  <c r="DG65" i="1"/>
  <c r="CN65" i="1"/>
  <c r="GJ65" i="1"/>
  <c r="GK65" i="1"/>
  <c r="GL65" i="1"/>
  <c r="FK65" i="1"/>
  <c r="GM65" i="1"/>
  <c r="GN65" i="1"/>
  <c r="XX65" i="1" l="1"/>
  <c r="AGS65" i="1"/>
  <c r="AGR65" i="1"/>
  <c r="AGM65" i="1"/>
  <c r="AGQ65" i="1"/>
  <c r="AFG65" i="1"/>
  <c r="AGP65" i="1"/>
  <c r="AGL65" i="1"/>
  <c r="AGN65" i="1"/>
  <c r="AGF65" i="1"/>
  <c r="AFF65" i="1"/>
  <c r="AFZ65" i="1"/>
  <c r="AGK65" i="1"/>
  <c r="AFY65" i="1"/>
  <c r="AFE65" i="1"/>
  <c r="AFX65" i="1"/>
  <c r="AGJ65" i="1"/>
  <c r="AFW65" i="1"/>
  <c r="AFD65" i="1"/>
  <c r="AGZ65" i="1"/>
  <c r="AGI65" i="1"/>
  <c r="AHC65" i="1"/>
  <c r="AFS65" i="1"/>
  <c r="AFC65" i="1"/>
  <c r="AHB65" i="1"/>
  <c r="AFA65" i="1"/>
  <c r="AGH65" i="1"/>
  <c r="AHA65" i="1"/>
  <c r="AFT65" i="1"/>
  <c r="AFB65" i="1"/>
  <c r="AGY65" i="1"/>
  <c r="AFU65" i="1"/>
  <c r="AGG65" i="1"/>
  <c r="AFV65" i="1"/>
  <c r="AEZ65" i="1"/>
  <c r="AGE65" i="1"/>
  <c r="AFR65" i="1"/>
  <c r="AEY65" i="1"/>
  <c r="AFQ65" i="1"/>
  <c r="AGD65" i="1"/>
  <c r="AFP65" i="1"/>
  <c r="AEX65" i="1"/>
  <c r="AFO65" i="1"/>
  <c r="AGC65" i="1"/>
  <c r="AFN65" i="1"/>
  <c r="AGB65" i="1"/>
  <c r="AFM65" i="1"/>
  <c r="AGA65" i="1"/>
  <c r="AFJ65" i="1"/>
  <c r="AGO65" i="1"/>
  <c r="AFH65" i="1"/>
  <c r="AFI65" i="1"/>
  <c r="AFL65" i="1"/>
  <c r="AGX65" i="1"/>
  <c r="AFK65" i="1"/>
  <c r="AGW65" i="1"/>
  <c r="AGV65" i="1"/>
  <c r="AGU65" i="1"/>
  <c r="AGT65" i="1"/>
  <c r="XZ65" i="1"/>
  <c r="AEL65" i="1"/>
  <c r="AEK65" i="1"/>
  <c r="AEJ65" i="1"/>
  <c r="AEI65" i="1"/>
  <c r="AEH65" i="1"/>
  <c r="AEG65" i="1"/>
  <c r="AET65" i="1"/>
  <c r="AEF65" i="1"/>
  <c r="AEE65" i="1"/>
  <c r="AED65" i="1"/>
  <c r="ADT65" i="1"/>
  <c r="AES65" i="1"/>
  <c r="AEU65" i="1"/>
  <c r="AER65" i="1"/>
  <c r="AEC65" i="1"/>
  <c r="AEB65" i="1"/>
  <c r="AEA65" i="1"/>
  <c r="ADZ65" i="1"/>
  <c r="ADY65" i="1"/>
  <c r="ADX65" i="1"/>
  <c r="ADW65" i="1"/>
  <c r="ADV65" i="1"/>
  <c r="ADU65" i="1"/>
  <c r="AEQ65" i="1"/>
  <c r="AEP65" i="1"/>
  <c r="AEO65" i="1"/>
  <c r="AEN65" i="1"/>
  <c r="AEM65" i="1"/>
  <c r="ADS65" i="1"/>
  <c r="AEV65" i="1"/>
  <c r="ABW65" i="1"/>
  <c r="ADR65" i="1"/>
  <c r="ABU65" i="1"/>
  <c r="YC65" i="1"/>
  <c r="YG65" i="1"/>
  <c r="YE65" i="1"/>
  <c r="YI65" i="1"/>
  <c r="YD65" i="1"/>
  <c r="FL65" i="1"/>
  <c r="FW65" i="1"/>
  <c r="FZ65" i="1"/>
  <c r="FU65" i="1"/>
  <c r="DX65" i="1"/>
  <c r="DW65" i="1"/>
  <c r="ABV65" i="1"/>
  <c r="YH65" i="1"/>
  <c r="XY65" i="1"/>
  <c r="DU65" i="1"/>
  <c r="AEW65" i="1"/>
  <c r="YB65" i="1"/>
  <c r="YF65" i="1"/>
  <c r="YA65" i="1"/>
  <c r="DV65" i="1"/>
  <c r="FX65" i="1"/>
  <c r="DY65" i="1"/>
  <c r="FY65" i="1"/>
  <c r="DV66" i="1"/>
  <c r="DU66" i="1"/>
  <c r="DY66" i="1"/>
  <c r="DX66" i="1"/>
  <c r="DW66" i="1"/>
  <c r="DY68" i="1"/>
  <c r="DT68" i="1"/>
  <c r="DU68" i="1"/>
  <c r="DV68" i="1"/>
  <c r="DW68" i="1"/>
  <c r="DX68" i="1"/>
  <c r="DT72" i="1"/>
  <c r="DV72" i="1"/>
  <c r="DX72" i="1"/>
  <c r="DY72" i="1"/>
  <c r="DW72" i="1"/>
  <c r="DU72" i="1"/>
  <c r="DW71" i="1"/>
  <c r="DX71" i="1"/>
  <c r="DT71" i="1"/>
  <c r="DU71" i="1"/>
  <c r="DV71" i="1"/>
  <c r="DY71" i="1"/>
  <c r="AJ73" i="1"/>
  <c r="AJ76" i="1"/>
  <c r="AJ68" i="1"/>
  <c r="FV68" i="1" s="1"/>
  <c r="AJ71" i="1"/>
  <c r="AJ69" i="1"/>
  <c r="DT66" i="1"/>
  <c r="DU74" i="1"/>
  <c r="DW74" i="1"/>
  <c r="DY74" i="1"/>
  <c r="DT74" i="1"/>
  <c r="DX74" i="1"/>
  <c r="DV74" i="1"/>
  <c r="DT67" i="1"/>
  <c r="DX67" i="1"/>
  <c r="DW67" i="1"/>
  <c r="DV67" i="1"/>
  <c r="DU67" i="1"/>
  <c r="DY67" i="1"/>
  <c r="DU70" i="1"/>
  <c r="DY70" i="1"/>
  <c r="DX70" i="1"/>
  <c r="DW70" i="1"/>
  <c r="DT70" i="1"/>
  <c r="DV70" i="1"/>
  <c r="AJ75" i="1"/>
  <c r="AJ70" i="1"/>
  <c r="DX73" i="1"/>
  <c r="DU73" i="1"/>
  <c r="DT73" i="1"/>
  <c r="DV73" i="1"/>
  <c r="DW73" i="1"/>
  <c r="DY73" i="1"/>
  <c r="FK68" i="1"/>
  <c r="GN68" i="1"/>
  <c r="GL68" i="1"/>
  <c r="GJ68" i="1"/>
  <c r="GM68" i="1"/>
  <c r="DG68" i="1"/>
  <c r="CZ68" i="1"/>
  <c r="CU68" i="1"/>
  <c r="CN68" i="1"/>
  <c r="GK68" i="1"/>
  <c r="AI74" i="1"/>
  <c r="CN74" i="1"/>
  <c r="GL74" i="1"/>
  <c r="GM74" i="1"/>
  <c r="GN74" i="1"/>
  <c r="GJ74" i="1"/>
  <c r="FK74" i="1"/>
  <c r="DG74" i="1"/>
  <c r="CU74" i="1"/>
  <c r="CZ74" i="1"/>
  <c r="GK74" i="1"/>
  <c r="DV76" i="1"/>
  <c r="DX76" i="1"/>
  <c r="DT76" i="1"/>
  <c r="DW76" i="1"/>
  <c r="DY76" i="1"/>
  <c r="DU76" i="1"/>
  <c r="GK76" i="1"/>
  <c r="CU76" i="1"/>
  <c r="GN76" i="1"/>
  <c r="AI76" i="1"/>
  <c r="CN76" i="1"/>
  <c r="FK76" i="1"/>
  <c r="CZ76" i="1"/>
  <c r="GM76" i="1"/>
  <c r="DG76" i="1"/>
  <c r="GJ76" i="1"/>
  <c r="GL76" i="1"/>
  <c r="CN75" i="1"/>
  <c r="CU75" i="1"/>
  <c r="GK75" i="1"/>
  <c r="GM75" i="1"/>
  <c r="AI75" i="1"/>
  <c r="GJ75" i="1"/>
  <c r="GL75" i="1"/>
  <c r="FK75" i="1"/>
  <c r="DG75" i="1"/>
  <c r="GN75" i="1"/>
  <c r="CZ75" i="1"/>
  <c r="AI72" i="1"/>
  <c r="FK72" i="1"/>
  <c r="GL72" i="1"/>
  <c r="DG72" i="1"/>
  <c r="GM72" i="1"/>
  <c r="GJ72" i="1"/>
  <c r="CZ72" i="1"/>
  <c r="CU72" i="1"/>
  <c r="GK72" i="1"/>
  <c r="GN72" i="1"/>
  <c r="CN72" i="1"/>
  <c r="AI71" i="1"/>
  <c r="GN71" i="1"/>
  <c r="GK71" i="1"/>
  <c r="CZ71" i="1"/>
  <c r="GM71" i="1"/>
  <c r="DG71" i="1"/>
  <c r="GJ71" i="1"/>
  <c r="GL71" i="1"/>
  <c r="FK71" i="1"/>
  <c r="CN71" i="1"/>
  <c r="CU71" i="1"/>
  <c r="GL70" i="1"/>
  <c r="DG70" i="1"/>
  <c r="CU70" i="1"/>
  <c r="CN70" i="1"/>
  <c r="GJ70" i="1"/>
  <c r="GN70" i="1"/>
  <c r="CZ70" i="1"/>
  <c r="GM70" i="1"/>
  <c r="AI70" i="1"/>
  <c r="GK70" i="1"/>
  <c r="FK70" i="1"/>
  <c r="CU69" i="1"/>
  <c r="CZ69" i="1"/>
  <c r="GL69" i="1"/>
  <c r="GK69" i="1"/>
  <c r="AI69" i="1"/>
  <c r="GM69" i="1"/>
  <c r="GN69" i="1"/>
  <c r="GJ69" i="1"/>
  <c r="FK69" i="1"/>
  <c r="DG69" i="1"/>
  <c r="CN69" i="1"/>
  <c r="GM67" i="1"/>
  <c r="GK67" i="1"/>
  <c r="CZ67" i="1"/>
  <c r="CN67" i="1"/>
  <c r="DG67" i="1"/>
  <c r="GL67" i="1"/>
  <c r="CU67" i="1"/>
  <c r="GN67" i="1"/>
  <c r="FK67" i="1"/>
  <c r="GJ67" i="1"/>
  <c r="GN66" i="1"/>
  <c r="CN66" i="1"/>
  <c r="GJ66" i="1"/>
  <c r="DG66" i="1"/>
  <c r="GM66" i="1"/>
  <c r="GL66" i="1"/>
  <c r="CU66" i="1"/>
  <c r="CZ66" i="1"/>
  <c r="FK66" i="1"/>
  <c r="GK66" i="1"/>
  <c r="GL73" i="1"/>
  <c r="GJ73" i="1"/>
  <c r="GK73" i="1"/>
  <c r="FK73" i="1"/>
  <c r="GN73" i="1"/>
  <c r="CZ73" i="1"/>
  <c r="DG73" i="1"/>
  <c r="CU73" i="1"/>
  <c r="CN73" i="1"/>
  <c r="AI73" i="1"/>
  <c r="GM73" i="1"/>
  <c r="DX75" i="1"/>
  <c r="DT75" i="1"/>
  <c r="DU75" i="1"/>
  <c r="DV75" i="1"/>
  <c r="DW75" i="1"/>
  <c r="DY75" i="1"/>
  <c r="AJ74" i="1"/>
  <c r="AJ67" i="1"/>
  <c r="FV67" i="1" s="1"/>
  <c r="AJ72" i="1"/>
  <c r="AJ66" i="1"/>
  <c r="FV66" i="1" s="1"/>
  <c r="DY69" i="1"/>
  <c r="DX69" i="1"/>
  <c r="DV69" i="1"/>
  <c r="DT69" i="1"/>
  <c r="DW69" i="1"/>
  <c r="DU69" i="1"/>
  <c r="FV69" i="1" l="1"/>
  <c r="FV75" i="1"/>
  <c r="FV74" i="1"/>
  <c r="FV70" i="1"/>
  <c r="FV73" i="1"/>
  <c r="FV76" i="1"/>
  <c r="FV72" i="1"/>
  <c r="FA75" i="1"/>
  <c r="EZ75" i="1"/>
  <c r="FA74" i="1"/>
  <c r="EZ74" i="1"/>
  <c r="FA73" i="1"/>
  <c r="EZ73" i="1"/>
  <c r="FA71" i="1"/>
  <c r="EZ71" i="1"/>
  <c r="FA76" i="1"/>
  <c r="EZ76" i="1"/>
  <c r="FA72" i="1"/>
  <c r="EZ72" i="1"/>
  <c r="FA69" i="1"/>
  <c r="EZ69" i="1"/>
  <c r="FA70" i="1"/>
  <c r="EZ70" i="1"/>
  <c r="FV71" i="1"/>
  <c r="AAD67" i="1" a="1"/>
  <c r="AAD67" i="1" s="1"/>
  <c r="AAD74" i="1" a="1"/>
  <c r="AAD74" i="1" s="1"/>
  <c r="AAD75" i="1" a="1"/>
  <c r="AAD75" i="1" s="1"/>
  <c r="AAD70" i="1" a="1"/>
  <c r="AAD70" i="1" s="1"/>
  <c r="AAD71" i="1" a="1"/>
  <c r="AAD71" i="1" s="1"/>
  <c r="AAD73" i="1" a="1"/>
  <c r="AAD73" i="1" s="1"/>
  <c r="AAD68" i="1" a="1"/>
  <c r="AAD68" i="1" s="1"/>
  <c r="AAD66" i="1" a="1"/>
  <c r="AAD66" i="1" s="1"/>
  <c r="AAD72" i="1" a="1"/>
  <c r="AAD72" i="1" s="1"/>
  <c r="AAD76" i="1" a="1"/>
  <c r="AAD76" i="1" s="1"/>
  <c r="AAD69" i="1" a="1"/>
  <c r="AAD69" i="1" s="1"/>
  <c r="AHC69" i="1"/>
  <c r="AGS69" i="1"/>
  <c r="AFW69" i="1"/>
  <c r="AFP69" i="1"/>
  <c r="AGN69" i="1"/>
  <c r="AHB69" i="1"/>
  <c r="AFO69" i="1"/>
  <c r="AFV69" i="1"/>
  <c r="AFN69" i="1"/>
  <c r="AHA69" i="1"/>
  <c r="AFM69" i="1"/>
  <c r="AFU69" i="1"/>
  <c r="AFL69" i="1"/>
  <c r="AGO69" i="1"/>
  <c r="AGZ69" i="1"/>
  <c r="AFK69" i="1"/>
  <c r="AFT69" i="1"/>
  <c r="AFJ69" i="1"/>
  <c r="AGY69" i="1"/>
  <c r="AFI69" i="1"/>
  <c r="AFS69" i="1"/>
  <c r="AFH69" i="1"/>
  <c r="AGG69" i="1"/>
  <c r="AFF69" i="1"/>
  <c r="AFA69" i="1"/>
  <c r="AFE69" i="1"/>
  <c r="AGR69" i="1"/>
  <c r="AFD69" i="1"/>
  <c r="AGQ69" i="1"/>
  <c r="AEZ69" i="1"/>
  <c r="AGP69" i="1"/>
  <c r="AFC69" i="1"/>
  <c r="AFB69" i="1"/>
  <c r="AGM69" i="1"/>
  <c r="AGL69" i="1"/>
  <c r="AGK69" i="1"/>
  <c r="AGJ69" i="1"/>
  <c r="AGI69" i="1"/>
  <c r="AGE69" i="1"/>
  <c r="AGH69" i="1"/>
  <c r="AEY69" i="1"/>
  <c r="AGF69" i="1"/>
  <c r="AGD69" i="1"/>
  <c r="AFR69" i="1"/>
  <c r="AEX69" i="1"/>
  <c r="AFQ69" i="1"/>
  <c r="AGC69" i="1"/>
  <c r="AFG69" i="1"/>
  <c r="AGB69" i="1"/>
  <c r="AGT69" i="1"/>
  <c r="AGA69" i="1"/>
  <c r="AGX69" i="1"/>
  <c r="AFZ69" i="1"/>
  <c r="AGW69" i="1"/>
  <c r="AFY69" i="1"/>
  <c r="AGV69" i="1"/>
  <c r="AFX69" i="1"/>
  <c r="AGU69" i="1"/>
  <c r="AGN72" i="1"/>
  <c r="AFB72" i="1"/>
  <c r="AFH72" i="1"/>
  <c r="AFA72" i="1"/>
  <c r="AGM72" i="1"/>
  <c r="AEZ72" i="1"/>
  <c r="AFG72" i="1"/>
  <c r="AEX72" i="1"/>
  <c r="AGL72" i="1"/>
  <c r="AHA72" i="1"/>
  <c r="AFF72" i="1"/>
  <c r="AGX72" i="1"/>
  <c r="AGV72" i="1"/>
  <c r="AGK72" i="1"/>
  <c r="AHC72" i="1"/>
  <c r="AFQ72" i="1"/>
  <c r="AFE72" i="1"/>
  <c r="AHB72" i="1"/>
  <c r="AGY72" i="1"/>
  <c r="AFS72" i="1"/>
  <c r="AGJ72" i="1"/>
  <c r="AGI72" i="1"/>
  <c r="AGH72" i="1"/>
  <c r="AGE72" i="1"/>
  <c r="AGG72" i="1"/>
  <c r="AGW72" i="1"/>
  <c r="AGF72" i="1"/>
  <c r="AGD72" i="1"/>
  <c r="AFP72" i="1"/>
  <c r="AGC72" i="1"/>
  <c r="AGU72" i="1"/>
  <c r="AGB72" i="1"/>
  <c r="AFO72" i="1"/>
  <c r="AGA72" i="1"/>
  <c r="AGT72" i="1"/>
  <c r="AFZ72" i="1"/>
  <c r="AFN72" i="1"/>
  <c r="AFY72" i="1"/>
  <c r="AGS72" i="1"/>
  <c r="AFX72" i="1"/>
  <c r="AFM72" i="1"/>
  <c r="AFW72" i="1"/>
  <c r="AGR72" i="1"/>
  <c r="AEY72" i="1"/>
  <c r="AFL72" i="1"/>
  <c r="AGZ72" i="1"/>
  <c r="AGQ72" i="1"/>
  <c r="AFV72" i="1"/>
  <c r="AFK72" i="1"/>
  <c r="AFU72" i="1"/>
  <c r="AGP72" i="1"/>
  <c r="AFT72" i="1"/>
  <c r="AFJ72" i="1"/>
  <c r="AFR72" i="1"/>
  <c r="AGO72" i="1"/>
  <c r="AFD72" i="1"/>
  <c r="AFI72" i="1"/>
  <c r="AFC72" i="1"/>
  <c r="AGX67" i="1"/>
  <c r="AGH67" i="1"/>
  <c r="AGP67" i="1"/>
  <c r="AFR67" i="1"/>
  <c r="AGG67" i="1"/>
  <c r="AGW67" i="1"/>
  <c r="AGF67" i="1"/>
  <c r="AFQ67" i="1"/>
  <c r="AGE67" i="1"/>
  <c r="AGV67" i="1"/>
  <c r="AGD67" i="1"/>
  <c r="AFP67" i="1"/>
  <c r="AGC67" i="1"/>
  <c r="AGU67" i="1"/>
  <c r="AGB67" i="1"/>
  <c r="AFD67" i="1"/>
  <c r="AFO67" i="1"/>
  <c r="AGA67" i="1"/>
  <c r="AFF67" i="1"/>
  <c r="AGT67" i="1"/>
  <c r="AHC67" i="1"/>
  <c r="AFN67" i="1"/>
  <c r="AFZ67" i="1"/>
  <c r="AGS67" i="1"/>
  <c r="AFY67" i="1"/>
  <c r="AFE67" i="1"/>
  <c r="AFM67" i="1"/>
  <c r="AFX67" i="1"/>
  <c r="AGR67" i="1"/>
  <c r="AFW67" i="1"/>
  <c r="AFL67" i="1"/>
  <c r="AFV67" i="1"/>
  <c r="AGQ67" i="1"/>
  <c r="AFT67" i="1"/>
  <c r="AFK67" i="1"/>
  <c r="AFJ67" i="1"/>
  <c r="AGO67" i="1"/>
  <c r="AFC67" i="1"/>
  <c r="AFI67" i="1"/>
  <c r="AFB67" i="1"/>
  <c r="AGN67" i="1"/>
  <c r="AFA67" i="1"/>
  <c r="AFH67" i="1"/>
  <c r="AEX67" i="1"/>
  <c r="AGM67" i="1"/>
  <c r="AEZ67" i="1"/>
  <c r="AFG67" i="1"/>
  <c r="AEY67" i="1"/>
  <c r="AHA67" i="1"/>
  <c r="AFU67" i="1"/>
  <c r="AHB67" i="1"/>
  <c r="AGZ67" i="1"/>
  <c r="AGL67" i="1"/>
  <c r="AGK67" i="1"/>
  <c r="AGY67" i="1"/>
  <c r="AGJ67" i="1"/>
  <c r="AFS67" i="1"/>
  <c r="AGI67" i="1"/>
  <c r="AGM74" i="1"/>
  <c r="AGL74" i="1"/>
  <c r="AGK74" i="1"/>
  <c r="AGJ74" i="1"/>
  <c r="AGC74" i="1"/>
  <c r="AGI74" i="1"/>
  <c r="AGZ74" i="1"/>
  <c r="AFI74" i="1"/>
  <c r="AGB74" i="1"/>
  <c r="AGH74" i="1"/>
  <c r="AFK74" i="1"/>
  <c r="AGA74" i="1"/>
  <c r="AGG74" i="1"/>
  <c r="AFZ74" i="1"/>
  <c r="AGD74" i="1"/>
  <c r="AFU74" i="1"/>
  <c r="AFY74" i="1"/>
  <c r="AFP74" i="1"/>
  <c r="AFX74" i="1"/>
  <c r="AFO74" i="1"/>
  <c r="AHC74" i="1"/>
  <c r="AFE74" i="1"/>
  <c r="AFW74" i="1"/>
  <c r="AGS74" i="1"/>
  <c r="AHB74" i="1"/>
  <c r="AFN74" i="1"/>
  <c r="AFJ74" i="1"/>
  <c r="AFV74" i="1"/>
  <c r="AFM74" i="1"/>
  <c r="AHA74" i="1"/>
  <c r="AFL74" i="1"/>
  <c r="AFT74" i="1"/>
  <c r="AGY74" i="1"/>
  <c r="AFH74" i="1"/>
  <c r="AFS74" i="1"/>
  <c r="AFG74" i="1"/>
  <c r="AGX74" i="1"/>
  <c r="AFF74" i="1"/>
  <c r="AFR74" i="1"/>
  <c r="AFD74" i="1"/>
  <c r="AGW74" i="1"/>
  <c r="AFC74" i="1"/>
  <c r="AFQ74" i="1"/>
  <c r="AFB74" i="1"/>
  <c r="AGF74" i="1"/>
  <c r="AFA74" i="1"/>
  <c r="AEZ74" i="1"/>
  <c r="AEX74" i="1"/>
  <c r="AGE74" i="1"/>
  <c r="AGT74" i="1"/>
  <c r="AEY74" i="1"/>
  <c r="AGR74" i="1"/>
  <c r="AGQ74" i="1"/>
  <c r="AGV74" i="1"/>
  <c r="AGP74" i="1"/>
  <c r="AGU74" i="1"/>
  <c r="AGO74" i="1"/>
  <c r="AGN74" i="1"/>
  <c r="AFY75" i="1"/>
  <c r="AFP75" i="1"/>
  <c r="AFX75" i="1"/>
  <c r="AFO75" i="1"/>
  <c r="AHC75" i="1"/>
  <c r="AFN75" i="1"/>
  <c r="AFW75" i="1"/>
  <c r="AFM75" i="1"/>
  <c r="AGI75" i="1"/>
  <c r="AGL75" i="1"/>
  <c r="AFL75" i="1"/>
  <c r="AFF75" i="1"/>
  <c r="AFK75" i="1"/>
  <c r="AGK75" i="1"/>
  <c r="AFJ75" i="1"/>
  <c r="AFE75" i="1"/>
  <c r="AFH75" i="1"/>
  <c r="AGN75" i="1"/>
  <c r="AGU75" i="1"/>
  <c r="AFG75" i="1"/>
  <c r="AGT75" i="1"/>
  <c r="AFD75" i="1"/>
  <c r="AGJ75" i="1"/>
  <c r="AGS75" i="1"/>
  <c r="AGR75" i="1"/>
  <c r="AGM75" i="1"/>
  <c r="AGQ75" i="1"/>
  <c r="AFC75" i="1"/>
  <c r="AGP75" i="1"/>
  <c r="AGO75" i="1"/>
  <c r="AGH75" i="1"/>
  <c r="AFV75" i="1"/>
  <c r="AFB75" i="1"/>
  <c r="AFU75" i="1"/>
  <c r="AGG75" i="1"/>
  <c r="AFT75" i="1"/>
  <c r="AFA75" i="1"/>
  <c r="AFS75" i="1"/>
  <c r="AGF75" i="1"/>
  <c r="AFI75" i="1"/>
  <c r="AEZ75" i="1"/>
  <c r="AGW75" i="1"/>
  <c r="AGE75" i="1"/>
  <c r="AHB75" i="1"/>
  <c r="AEY75" i="1"/>
  <c r="AHA75" i="1"/>
  <c r="AGD75" i="1"/>
  <c r="AGZ75" i="1"/>
  <c r="AEX75" i="1"/>
  <c r="AGY75" i="1"/>
  <c r="AGC75" i="1"/>
  <c r="AGX75" i="1"/>
  <c r="AGB75" i="1"/>
  <c r="AGV75" i="1"/>
  <c r="AGA75" i="1"/>
  <c r="AFR75" i="1"/>
  <c r="AFZ75" i="1"/>
  <c r="AFQ75" i="1"/>
  <c r="AFG70" i="1"/>
  <c r="AGW70" i="1"/>
  <c r="AGT70" i="1"/>
  <c r="AGU70" i="1"/>
  <c r="AGS70" i="1"/>
  <c r="AGY70" i="1"/>
  <c r="AGR70" i="1"/>
  <c r="AGX70" i="1"/>
  <c r="AGQ70" i="1"/>
  <c r="AGP70" i="1"/>
  <c r="AFI70" i="1"/>
  <c r="AGO70" i="1"/>
  <c r="AGN70" i="1"/>
  <c r="AGL70" i="1"/>
  <c r="AFX70" i="1"/>
  <c r="AGK70" i="1"/>
  <c r="AFW70" i="1"/>
  <c r="AFE70" i="1"/>
  <c r="AFV70" i="1"/>
  <c r="AGJ70" i="1"/>
  <c r="AFU70" i="1"/>
  <c r="AFD70" i="1"/>
  <c r="AFT70" i="1"/>
  <c r="AGI70" i="1"/>
  <c r="AFS70" i="1"/>
  <c r="AFC70" i="1"/>
  <c r="AHC70" i="1"/>
  <c r="AGH70" i="1"/>
  <c r="AFB70" i="1"/>
  <c r="AGV70" i="1"/>
  <c r="AGG70" i="1"/>
  <c r="AFR70" i="1"/>
  <c r="AFA70" i="1"/>
  <c r="AFQ70" i="1"/>
  <c r="AGF70" i="1"/>
  <c r="AFP70" i="1"/>
  <c r="AEZ70" i="1"/>
  <c r="AFO70" i="1"/>
  <c r="AGE70" i="1"/>
  <c r="AFN70" i="1"/>
  <c r="AEY70" i="1"/>
  <c r="AFM70" i="1"/>
  <c r="AGD70" i="1"/>
  <c r="AFL70" i="1"/>
  <c r="AEX70" i="1"/>
  <c r="AFK70" i="1"/>
  <c r="AGC70" i="1"/>
  <c r="AFJ70" i="1"/>
  <c r="AGB70" i="1"/>
  <c r="AFH70" i="1"/>
  <c r="AGA70" i="1"/>
  <c r="AFF70" i="1"/>
  <c r="AFZ70" i="1"/>
  <c r="AHB70" i="1"/>
  <c r="AFY70" i="1"/>
  <c r="AHA70" i="1"/>
  <c r="AGM70" i="1"/>
  <c r="AGZ70" i="1"/>
  <c r="AGG66" i="1"/>
  <c r="AEX66" i="1"/>
  <c r="AFA66" i="1"/>
  <c r="AHC66" i="1"/>
  <c r="AGU66" i="1"/>
  <c r="AFO66" i="1"/>
  <c r="AGA66" i="1"/>
  <c r="AGO66" i="1"/>
  <c r="AGZ66" i="1"/>
  <c r="AFJ66" i="1"/>
  <c r="AGY66" i="1"/>
  <c r="AGX66" i="1"/>
  <c r="AGW66" i="1"/>
  <c r="AGS66" i="1"/>
  <c r="AGV66" i="1"/>
  <c r="AFM66" i="1"/>
  <c r="AGT66" i="1"/>
  <c r="AGR66" i="1"/>
  <c r="AGF66" i="1"/>
  <c r="AFL66" i="1"/>
  <c r="AGE66" i="1"/>
  <c r="AFZ66" i="1"/>
  <c r="AGQ66" i="1"/>
  <c r="AGD66" i="1"/>
  <c r="AFK66" i="1"/>
  <c r="AGC66" i="1"/>
  <c r="AGP66" i="1"/>
  <c r="AGB66" i="1"/>
  <c r="AFI66" i="1"/>
  <c r="AGN66" i="1"/>
  <c r="AHB66" i="1"/>
  <c r="AFH66" i="1"/>
  <c r="AHA66" i="1"/>
  <c r="AGM66" i="1"/>
  <c r="AFX66" i="1"/>
  <c r="AFG66" i="1"/>
  <c r="AFW66" i="1"/>
  <c r="AGL66" i="1"/>
  <c r="AFV66" i="1"/>
  <c r="AFF66" i="1"/>
  <c r="AFU66" i="1"/>
  <c r="AGK66" i="1"/>
  <c r="AFT66" i="1"/>
  <c r="AFE66" i="1"/>
  <c r="AFS66" i="1"/>
  <c r="AGJ66" i="1"/>
  <c r="AFR66" i="1"/>
  <c r="AFD66" i="1"/>
  <c r="AFQ66" i="1"/>
  <c r="AGI66" i="1"/>
  <c r="AFP66" i="1"/>
  <c r="AFC66" i="1"/>
  <c r="AFN66" i="1"/>
  <c r="AGH66" i="1"/>
  <c r="AEZ66" i="1"/>
  <c r="AFB66" i="1"/>
  <c r="AEY66" i="1"/>
  <c r="AFY66" i="1"/>
  <c r="AGN71" i="1"/>
  <c r="AFX71" i="1"/>
  <c r="AFH71" i="1"/>
  <c r="AFW71" i="1"/>
  <c r="AGM71" i="1"/>
  <c r="AFV71" i="1"/>
  <c r="AFA71" i="1"/>
  <c r="AFG71" i="1"/>
  <c r="AFU71" i="1"/>
  <c r="AGL71" i="1"/>
  <c r="AGX71" i="1"/>
  <c r="AFF71" i="1"/>
  <c r="AHC71" i="1"/>
  <c r="AGK71" i="1"/>
  <c r="AHB71" i="1"/>
  <c r="AFE71" i="1"/>
  <c r="AHA71" i="1"/>
  <c r="AGF71" i="1"/>
  <c r="AGJ71" i="1"/>
  <c r="AGZ71" i="1"/>
  <c r="AFO71" i="1"/>
  <c r="AFD71" i="1"/>
  <c r="AGY71" i="1"/>
  <c r="AGI71" i="1"/>
  <c r="AGW71" i="1"/>
  <c r="AFP71" i="1"/>
  <c r="AFC71" i="1"/>
  <c r="AFT71" i="1"/>
  <c r="AGH71" i="1"/>
  <c r="AFS71" i="1"/>
  <c r="AFB71" i="1"/>
  <c r="AFR71" i="1"/>
  <c r="AGG71" i="1"/>
  <c r="AFQ71" i="1"/>
  <c r="AEZ71" i="1"/>
  <c r="AFN71" i="1"/>
  <c r="AGE71" i="1"/>
  <c r="AFL71" i="1"/>
  <c r="AEY71" i="1"/>
  <c r="AEX71" i="1"/>
  <c r="AGS71" i="1"/>
  <c r="AFM71" i="1"/>
  <c r="AGV71" i="1"/>
  <c r="AGU71" i="1"/>
  <c r="AGT71" i="1"/>
  <c r="AGR71" i="1"/>
  <c r="AGQ71" i="1"/>
  <c r="AGD71" i="1"/>
  <c r="AFK71" i="1"/>
  <c r="AGC71" i="1"/>
  <c r="AGP71" i="1"/>
  <c r="AGB71" i="1"/>
  <c r="AFJ71" i="1"/>
  <c r="AGA71" i="1"/>
  <c r="AGO71" i="1"/>
  <c r="AFZ71" i="1"/>
  <c r="AFI71" i="1"/>
  <c r="AFY71" i="1"/>
  <c r="AGW73" i="1"/>
  <c r="AGP73" i="1"/>
  <c r="AGM73" i="1"/>
  <c r="AFQ73" i="1"/>
  <c r="AGN73" i="1"/>
  <c r="AFY73" i="1"/>
  <c r="AGV73" i="1"/>
  <c r="AFJ73" i="1"/>
  <c r="AFP73" i="1"/>
  <c r="AFI73" i="1"/>
  <c r="AGU73" i="1"/>
  <c r="AFH73" i="1"/>
  <c r="AFO73" i="1"/>
  <c r="AFG73" i="1"/>
  <c r="AGT73" i="1"/>
  <c r="AFF73" i="1"/>
  <c r="AFN73" i="1"/>
  <c r="AFE73" i="1"/>
  <c r="AGS73" i="1"/>
  <c r="AFD73" i="1"/>
  <c r="AFM73" i="1"/>
  <c r="AFC73" i="1"/>
  <c r="AGR73" i="1"/>
  <c r="AFB73" i="1"/>
  <c r="AFL73" i="1"/>
  <c r="AEZ73" i="1"/>
  <c r="AGQ73" i="1"/>
  <c r="AEY73" i="1"/>
  <c r="AFK73" i="1"/>
  <c r="AEX73" i="1"/>
  <c r="AFZ73" i="1"/>
  <c r="AGL73" i="1"/>
  <c r="AGK73" i="1"/>
  <c r="AGJ73" i="1"/>
  <c r="AHC73" i="1"/>
  <c r="AGI73" i="1"/>
  <c r="AFW73" i="1"/>
  <c r="AGH73" i="1"/>
  <c r="AHB73" i="1"/>
  <c r="AGG73" i="1"/>
  <c r="AFV73" i="1"/>
  <c r="AGF73" i="1"/>
  <c r="AHA73" i="1"/>
  <c r="AGE73" i="1"/>
  <c r="AFU73" i="1"/>
  <c r="AGD73" i="1"/>
  <c r="AGZ73" i="1"/>
  <c r="AGC73" i="1"/>
  <c r="AFT73" i="1"/>
  <c r="AGB73" i="1"/>
  <c r="AGY73" i="1"/>
  <c r="AGA73" i="1"/>
  <c r="AFS73" i="1"/>
  <c r="AFX73" i="1"/>
  <c r="AGX73" i="1"/>
  <c r="AFA73" i="1"/>
  <c r="AFR73" i="1"/>
  <c r="AGO73" i="1"/>
  <c r="AGO76" i="1"/>
  <c r="AGV76" i="1"/>
  <c r="AFI76" i="1"/>
  <c r="AGU76" i="1"/>
  <c r="AGN76" i="1"/>
  <c r="AGT76" i="1"/>
  <c r="AFH76" i="1"/>
  <c r="AGS76" i="1"/>
  <c r="AGM76" i="1"/>
  <c r="AGP76" i="1"/>
  <c r="AFG76" i="1"/>
  <c r="AGB76" i="1"/>
  <c r="AGL76" i="1"/>
  <c r="AGA76" i="1"/>
  <c r="AFF76" i="1"/>
  <c r="AFZ76" i="1"/>
  <c r="AGK76" i="1"/>
  <c r="AFY76" i="1"/>
  <c r="AFE76" i="1"/>
  <c r="AFX76" i="1"/>
  <c r="AFT76" i="1"/>
  <c r="AGJ76" i="1"/>
  <c r="AFW76" i="1"/>
  <c r="AFD76" i="1"/>
  <c r="AFM76" i="1"/>
  <c r="AGI76" i="1"/>
  <c r="AHA76" i="1"/>
  <c r="AFC76" i="1"/>
  <c r="AFV76" i="1"/>
  <c r="AFS76" i="1"/>
  <c r="AGH76" i="1"/>
  <c r="AFU76" i="1"/>
  <c r="AFB76" i="1"/>
  <c r="AGG76" i="1"/>
  <c r="AFA76" i="1"/>
  <c r="AFR76" i="1"/>
  <c r="AGF76" i="1"/>
  <c r="AFQ76" i="1"/>
  <c r="AEZ76" i="1"/>
  <c r="AFP76" i="1"/>
  <c r="AGE76" i="1"/>
  <c r="AFO76" i="1"/>
  <c r="AEY76" i="1"/>
  <c r="AFN76" i="1"/>
  <c r="AGD76" i="1"/>
  <c r="AFJ76" i="1"/>
  <c r="AEX76" i="1"/>
  <c r="AHB76" i="1"/>
  <c r="AGC76" i="1"/>
  <c r="AGZ76" i="1"/>
  <c r="AGR76" i="1"/>
  <c r="AHC76" i="1"/>
  <c r="AFL76" i="1"/>
  <c r="AGQ76" i="1"/>
  <c r="AFK76" i="1"/>
  <c r="AGY76" i="1"/>
  <c r="AGX76" i="1"/>
  <c r="AGW76" i="1"/>
  <c r="AHB68" i="1"/>
  <c r="AGE68" i="1"/>
  <c r="AFO68" i="1"/>
  <c r="AFV68" i="1"/>
  <c r="AGD68" i="1"/>
  <c r="AFB68" i="1"/>
  <c r="AHA68" i="1"/>
  <c r="AGC68" i="1"/>
  <c r="AFN68" i="1"/>
  <c r="AFU68" i="1"/>
  <c r="AFE68" i="1"/>
  <c r="AGZ68" i="1"/>
  <c r="AGR68" i="1"/>
  <c r="AFT68" i="1"/>
  <c r="AEX68" i="1"/>
  <c r="AGY68" i="1"/>
  <c r="AGB68" i="1"/>
  <c r="AFC68" i="1"/>
  <c r="AFS68" i="1"/>
  <c r="AFZ68" i="1"/>
  <c r="AGX68" i="1"/>
  <c r="AFL68" i="1"/>
  <c r="AFD68" i="1"/>
  <c r="AFR68" i="1"/>
  <c r="AFK68" i="1"/>
  <c r="AGT68" i="1"/>
  <c r="AGW68" i="1"/>
  <c r="AFJ68" i="1"/>
  <c r="AFQ68" i="1"/>
  <c r="AFI68" i="1"/>
  <c r="AGV68" i="1"/>
  <c r="AFH68" i="1"/>
  <c r="AFP68" i="1"/>
  <c r="AFG68" i="1"/>
  <c r="AGU68" i="1"/>
  <c r="AFF68" i="1"/>
  <c r="AGS68" i="1"/>
  <c r="AFA68" i="1"/>
  <c r="AFM68" i="1"/>
  <c r="AEZ68" i="1"/>
  <c r="AGA68" i="1"/>
  <c r="AEY68" i="1"/>
  <c r="AGP68" i="1"/>
  <c r="AGQ68" i="1"/>
  <c r="AGO68" i="1"/>
  <c r="AGN68" i="1"/>
  <c r="AGM68" i="1"/>
  <c r="AGL68" i="1"/>
  <c r="AGK68" i="1"/>
  <c r="AGJ68" i="1"/>
  <c r="AFY68" i="1"/>
  <c r="AGI68" i="1"/>
  <c r="AFX68" i="1"/>
  <c r="AGH68" i="1"/>
  <c r="AHC68" i="1"/>
  <c r="AGG68" i="1"/>
  <c r="AFW68" i="1"/>
  <c r="AGF68" i="1"/>
  <c r="YC70" i="1"/>
  <c r="ADV70" i="1"/>
  <c r="ADU70" i="1"/>
  <c r="ADT70" i="1"/>
  <c r="AET70" i="1"/>
  <c r="AEN70" i="1"/>
  <c r="AEL70" i="1"/>
  <c r="AEK70" i="1"/>
  <c r="AEM70" i="1"/>
  <c r="AEI70" i="1"/>
  <c r="AEH70" i="1"/>
  <c r="AEG70" i="1"/>
  <c r="AEF70" i="1"/>
  <c r="AEU70" i="1"/>
  <c r="AES70" i="1"/>
  <c r="AER70" i="1"/>
  <c r="AEQ70" i="1"/>
  <c r="AEP70" i="1"/>
  <c r="AEO70" i="1"/>
  <c r="AEJ70" i="1"/>
  <c r="AEE70" i="1"/>
  <c r="AED70" i="1"/>
  <c r="AEC70" i="1"/>
  <c r="AEB70" i="1"/>
  <c r="AEA70" i="1"/>
  <c r="ADZ70" i="1"/>
  <c r="ADY70" i="1"/>
  <c r="ADX70" i="1"/>
  <c r="ADW70" i="1"/>
  <c r="AEV71" i="1"/>
  <c r="AEI71" i="1"/>
  <c r="AEH71" i="1"/>
  <c r="AEG71" i="1"/>
  <c r="AEF71" i="1"/>
  <c r="AEE71" i="1"/>
  <c r="AED71" i="1"/>
  <c r="AEC71" i="1"/>
  <c r="AEB71" i="1"/>
  <c r="AEA71" i="1"/>
  <c r="ADZ71" i="1"/>
  <c r="ADY71" i="1"/>
  <c r="ADX71" i="1"/>
  <c r="ADW71" i="1"/>
  <c r="ADV71" i="1"/>
  <c r="AEM71" i="1"/>
  <c r="AEL71" i="1"/>
  <c r="AEK71" i="1"/>
  <c r="AEJ71" i="1"/>
  <c r="ADU71" i="1"/>
  <c r="ADT71" i="1"/>
  <c r="AEU71" i="1"/>
  <c r="AET71" i="1"/>
  <c r="AES71" i="1"/>
  <c r="AER71" i="1"/>
  <c r="AEQ71" i="1"/>
  <c r="AEP71" i="1"/>
  <c r="AEO71" i="1"/>
  <c r="AEN71" i="1"/>
  <c r="YD73" i="1"/>
  <c r="AEB73" i="1"/>
  <c r="AEA73" i="1"/>
  <c r="ADZ73" i="1"/>
  <c r="ADY73" i="1"/>
  <c r="ADX73" i="1"/>
  <c r="ADW73" i="1"/>
  <c r="AEI73" i="1"/>
  <c r="ADV73" i="1"/>
  <c r="ADU73" i="1"/>
  <c r="AEQ73" i="1"/>
  <c r="AEP73" i="1"/>
  <c r="AEJ73" i="1"/>
  <c r="AEO73" i="1"/>
  <c r="AEN73" i="1"/>
  <c r="AEM73" i="1"/>
  <c r="AEL73" i="1"/>
  <c r="AEK73" i="1"/>
  <c r="AEH73" i="1"/>
  <c r="AEG73" i="1"/>
  <c r="AEF73" i="1"/>
  <c r="AEE73" i="1"/>
  <c r="AED73" i="1"/>
  <c r="ADT73" i="1"/>
  <c r="AEU73" i="1"/>
  <c r="AET73" i="1"/>
  <c r="AES73" i="1"/>
  <c r="AER73" i="1"/>
  <c r="AEC73" i="1"/>
  <c r="FW68" i="1"/>
  <c r="YF76" i="1"/>
  <c r="AEA76" i="1"/>
  <c r="ADZ76" i="1"/>
  <c r="ADY76" i="1"/>
  <c r="ADX76" i="1"/>
  <c r="AEO76" i="1"/>
  <c r="AEN76" i="1"/>
  <c r="AEM76" i="1"/>
  <c r="AEL76" i="1"/>
  <c r="AEK76" i="1"/>
  <c r="AEJ76" i="1"/>
  <c r="AEI76" i="1"/>
  <c r="AEH76" i="1"/>
  <c r="AEG76" i="1"/>
  <c r="ADW76" i="1"/>
  <c r="AEC76" i="1"/>
  <c r="AEB76" i="1"/>
  <c r="ADV76" i="1"/>
  <c r="ADU76" i="1"/>
  <c r="ADT76" i="1"/>
  <c r="AEU76" i="1"/>
  <c r="AET76" i="1"/>
  <c r="AES76" i="1"/>
  <c r="AER76" i="1"/>
  <c r="AEQ76" i="1"/>
  <c r="AEP76" i="1"/>
  <c r="AEE76" i="1"/>
  <c r="AED76" i="1"/>
  <c r="AEF76" i="1"/>
  <c r="ADS67" i="1"/>
  <c r="AEA67" i="1"/>
  <c r="ADZ67" i="1"/>
  <c r="AEH67" i="1"/>
  <c r="ADY67" i="1"/>
  <c r="ADX67" i="1"/>
  <c r="ADW67" i="1"/>
  <c r="ADV67" i="1"/>
  <c r="ADU67" i="1"/>
  <c r="AEG67" i="1"/>
  <c r="ADT67" i="1"/>
  <c r="AEK67" i="1"/>
  <c r="AEJ67" i="1"/>
  <c r="AEI67" i="1"/>
  <c r="AEF67" i="1"/>
  <c r="AEE67" i="1"/>
  <c r="AED67" i="1"/>
  <c r="AEC67" i="1"/>
  <c r="AEU67" i="1"/>
  <c r="AET67" i="1"/>
  <c r="AES67" i="1"/>
  <c r="AER67" i="1"/>
  <c r="AEQ67" i="1"/>
  <c r="AEP67" i="1"/>
  <c r="AEO67" i="1"/>
  <c r="AEN67" i="1"/>
  <c r="AEM67" i="1"/>
  <c r="AEL67" i="1"/>
  <c r="AEB67" i="1"/>
  <c r="YD69" i="1"/>
  <c r="ADT69" i="1"/>
  <c r="AEE69" i="1"/>
  <c r="AED69" i="1"/>
  <c r="AEL69" i="1"/>
  <c r="AEC69" i="1"/>
  <c r="AEB69" i="1"/>
  <c r="AES69" i="1"/>
  <c r="AER69" i="1"/>
  <c r="AEM69" i="1"/>
  <c r="AEQ69" i="1"/>
  <c r="AEP69" i="1"/>
  <c r="AEO69" i="1"/>
  <c r="AEN69" i="1"/>
  <c r="AEK69" i="1"/>
  <c r="AEU69" i="1"/>
  <c r="AET69" i="1"/>
  <c r="AEJ69" i="1"/>
  <c r="AEI69" i="1"/>
  <c r="AEH69" i="1"/>
  <c r="AEG69" i="1"/>
  <c r="AEF69" i="1"/>
  <c r="AEA69" i="1"/>
  <c r="ADZ69" i="1"/>
  <c r="ADY69" i="1"/>
  <c r="ADX69" i="1"/>
  <c r="ADW69" i="1"/>
  <c r="ADV69" i="1"/>
  <c r="ADU69" i="1"/>
  <c r="YH74" i="1"/>
  <c r="AEE74" i="1"/>
  <c r="ADT74" i="1"/>
  <c r="AED74" i="1"/>
  <c r="AEC74" i="1"/>
  <c r="AEB74" i="1"/>
  <c r="AEA74" i="1"/>
  <c r="ADZ74" i="1"/>
  <c r="ADY74" i="1"/>
  <c r="AEJ74" i="1"/>
  <c r="AEI74" i="1"/>
  <c r="AEU74" i="1"/>
  <c r="AEM74" i="1"/>
  <c r="AEH74" i="1"/>
  <c r="ADX74" i="1"/>
  <c r="ADW74" i="1"/>
  <c r="ADV74" i="1"/>
  <c r="ADU74" i="1"/>
  <c r="AET74" i="1"/>
  <c r="AES74" i="1"/>
  <c r="AER74" i="1"/>
  <c r="AEQ74" i="1"/>
  <c r="AEP74" i="1"/>
  <c r="AEO74" i="1"/>
  <c r="AEN74" i="1"/>
  <c r="AEL74" i="1"/>
  <c r="AEK74" i="1"/>
  <c r="AEG74" i="1"/>
  <c r="AEF74" i="1"/>
  <c r="YE75" i="1"/>
  <c r="ADW75" i="1"/>
  <c r="AEU75" i="1"/>
  <c r="ADV75" i="1"/>
  <c r="ADU75" i="1"/>
  <c r="ADT75" i="1"/>
  <c r="AEK75" i="1"/>
  <c r="AEJ75" i="1"/>
  <c r="AET75" i="1"/>
  <c r="AEI75" i="1"/>
  <c r="AEH75" i="1"/>
  <c r="AEG75" i="1"/>
  <c r="AEF75" i="1"/>
  <c r="AEE75" i="1"/>
  <c r="AED75" i="1"/>
  <c r="AEC75" i="1"/>
  <c r="AES75" i="1"/>
  <c r="AER75" i="1"/>
  <c r="AEQ75" i="1"/>
  <c r="AEP75" i="1"/>
  <c r="AEO75" i="1"/>
  <c r="AEN75" i="1"/>
  <c r="AEM75" i="1"/>
  <c r="AEL75" i="1"/>
  <c r="AEB75" i="1"/>
  <c r="AEA75" i="1"/>
  <c r="ADZ75" i="1"/>
  <c r="ADY75" i="1"/>
  <c r="ADX75" i="1"/>
  <c r="YA72" i="1"/>
  <c r="ADU72" i="1"/>
  <c r="ADT72" i="1"/>
  <c r="AEH72" i="1"/>
  <c r="AEG72" i="1"/>
  <c r="AEF72" i="1"/>
  <c r="AER72" i="1"/>
  <c r="AEE72" i="1"/>
  <c r="AED72" i="1"/>
  <c r="AEC72" i="1"/>
  <c r="AEB72" i="1"/>
  <c r="AEA72" i="1"/>
  <c r="ADZ72" i="1"/>
  <c r="AEK72" i="1"/>
  <c r="AEU72" i="1"/>
  <c r="AET72" i="1"/>
  <c r="AES72" i="1"/>
  <c r="AEM72" i="1"/>
  <c r="AEL72" i="1"/>
  <c r="AEJ72" i="1"/>
  <c r="AEI72" i="1"/>
  <c r="AEQ72" i="1"/>
  <c r="AEP72" i="1"/>
  <c r="AEO72" i="1"/>
  <c r="AEN72" i="1"/>
  <c r="ADY72" i="1"/>
  <c r="ADX72" i="1"/>
  <c r="ADW72" i="1"/>
  <c r="ADV72" i="1"/>
  <c r="YB66" i="1"/>
  <c r="AEM66" i="1"/>
  <c r="AEL66" i="1"/>
  <c r="AEK66" i="1"/>
  <c r="AEJ66" i="1"/>
  <c r="AER66" i="1"/>
  <c r="AEI66" i="1"/>
  <c r="AEH66" i="1"/>
  <c r="ADX66" i="1"/>
  <c r="ADW66" i="1"/>
  <c r="ADV66" i="1"/>
  <c r="ADU66" i="1"/>
  <c r="ADT66" i="1"/>
  <c r="AEQ66" i="1"/>
  <c r="AEP66" i="1"/>
  <c r="AEU66" i="1"/>
  <c r="AET66" i="1"/>
  <c r="AES66" i="1"/>
  <c r="AEG66" i="1"/>
  <c r="AEF66" i="1"/>
  <c r="AEE66" i="1"/>
  <c r="AED66" i="1"/>
  <c r="AEC66" i="1"/>
  <c r="AEB66" i="1"/>
  <c r="AEA66" i="1"/>
  <c r="ADZ66" i="1"/>
  <c r="ADY66" i="1"/>
  <c r="AEO66" i="1"/>
  <c r="AEN66" i="1"/>
  <c r="XZ68" i="1"/>
  <c r="ADZ68" i="1"/>
  <c r="ADY68" i="1"/>
  <c r="AED68" i="1"/>
  <c r="ADX68" i="1"/>
  <c r="AEO68" i="1"/>
  <c r="AEN68" i="1"/>
  <c r="AEM68" i="1"/>
  <c r="AEL68" i="1"/>
  <c r="AEE68" i="1"/>
  <c r="AEK68" i="1"/>
  <c r="AEJ68" i="1"/>
  <c r="AEI68" i="1"/>
  <c r="AEH68" i="1"/>
  <c r="AEG68" i="1"/>
  <c r="AEQ68" i="1"/>
  <c r="AEP68" i="1"/>
  <c r="AEF68" i="1"/>
  <c r="AEC68" i="1"/>
  <c r="AEB68" i="1"/>
  <c r="ADW68" i="1"/>
  <c r="ADV68" i="1"/>
  <c r="ADU68" i="1"/>
  <c r="ADT68" i="1"/>
  <c r="AET68" i="1"/>
  <c r="AEU68" i="1"/>
  <c r="AES68" i="1"/>
  <c r="AER68" i="1"/>
  <c r="AEA68" i="1"/>
  <c r="FT67" i="1"/>
  <c r="AEV70" i="1"/>
  <c r="YF70" i="1"/>
  <c r="ADS70" i="1"/>
  <c r="ABU70" i="1"/>
  <c r="YB70" i="1"/>
  <c r="YI70" i="1"/>
  <c r="AEW67" i="1"/>
  <c r="AEV72" i="1"/>
  <c r="XY67" i="1"/>
  <c r="AEW72" i="1"/>
  <c r="ABU67" i="1"/>
  <c r="ABW67" i="1"/>
  <c r="AEV67" i="1"/>
  <c r="XZ72" i="1"/>
  <c r="YB67" i="1"/>
  <c r="ABW72" i="1"/>
  <c r="XZ67" i="1"/>
  <c r="XX72" i="1"/>
  <c r="FL66" i="1"/>
  <c r="YD72" i="1"/>
  <c r="FT73" i="1"/>
  <c r="XX73" i="1"/>
  <c r="YG70" i="1"/>
  <c r="ABW73" i="1"/>
  <c r="XX75" i="1"/>
  <c r="ABV70" i="1"/>
  <c r="XZ70" i="1"/>
  <c r="ADR70" i="1"/>
  <c r="YA70" i="1"/>
  <c r="YA73" i="1"/>
  <c r="ABW70" i="1"/>
  <c r="FZ69" i="1"/>
  <c r="YE70" i="1"/>
  <c r="YH70" i="1"/>
  <c r="YF73" i="1"/>
  <c r="ADR72" i="1"/>
  <c r="XX70" i="1"/>
  <c r="YH68" i="1"/>
  <c r="YB76" i="1"/>
  <c r="YA76" i="1"/>
  <c r="ADS76" i="1"/>
  <c r="YH69" i="1"/>
  <c r="ADS68" i="1"/>
  <c r="ABU76" i="1"/>
  <c r="YD76" i="1"/>
  <c r="YG68" i="1"/>
  <c r="FW72" i="1"/>
  <c r="XZ76" i="1"/>
  <c r="FX69" i="1"/>
  <c r="YI76" i="1"/>
  <c r="YA68" i="1"/>
  <c r="FL69" i="1"/>
  <c r="FW67" i="1"/>
  <c r="FU67" i="1"/>
  <c r="ABV76" i="1"/>
  <c r="YD68" i="1"/>
  <c r="XY71" i="1"/>
  <c r="YA69" i="1"/>
  <c r="FW69" i="1"/>
  <c r="XZ71" i="1"/>
  <c r="YB68" i="1"/>
  <c r="AEV73" i="1"/>
  <c r="AEV68" i="1"/>
  <c r="FU69" i="1"/>
  <c r="YI68" i="1"/>
  <c r="AEW68" i="1"/>
  <c r="FY67" i="1"/>
  <c r="FL67" i="1"/>
  <c r="YH73" i="1"/>
  <c r="ADR68" i="1"/>
  <c r="ABW71" i="1"/>
  <c r="ABU68" i="1"/>
  <c r="XX68" i="1"/>
  <c r="AEW76" i="1"/>
  <c r="YE76" i="1"/>
  <c r="ABU73" i="1"/>
  <c r="ADS73" i="1"/>
  <c r="ABU72" i="1"/>
  <c r="YD71" i="1"/>
  <c r="FT69" i="1"/>
  <c r="XX76" i="1"/>
  <c r="YG76" i="1"/>
  <c r="YE68" i="1"/>
  <c r="FU72" i="1"/>
  <c r="YC68" i="1"/>
  <c r="ABV73" i="1"/>
  <c r="ABV72" i="1"/>
  <c r="FT68" i="1"/>
  <c r="FX67" i="1"/>
  <c r="ABV75" i="1"/>
  <c r="YI73" i="1"/>
  <c r="ADS72" i="1"/>
  <c r="FY75" i="1"/>
  <c r="FZ68" i="1"/>
  <c r="AEV76" i="1"/>
  <c r="ABW68" i="1"/>
  <c r="AEW73" i="1"/>
  <c r="YC72" i="1"/>
  <c r="XY76" i="1"/>
  <c r="YE73" i="1"/>
  <c r="YH72" i="1"/>
  <c r="ADR76" i="1"/>
  <c r="FZ67" i="1"/>
  <c r="YI67" i="1"/>
  <c r="XY66" i="1"/>
  <c r="YF72" i="1"/>
  <c r="XZ75" i="1"/>
  <c r="XZ69" i="1"/>
  <c r="AEW71" i="1"/>
  <c r="FU76" i="1"/>
  <c r="YG66" i="1"/>
  <c r="FW76" i="1"/>
  <c r="FT76" i="1"/>
  <c r="FL76" i="1"/>
  <c r="ADS74" i="1"/>
  <c r="YA74" i="1"/>
  <c r="ABU66" i="1"/>
  <c r="ABV74" i="1"/>
  <c r="YD74" i="1"/>
  <c r="YB71" i="1"/>
  <c r="FX70" i="1"/>
  <c r="FT71" i="1"/>
  <c r="YH71" i="1"/>
  <c r="FY66" i="1"/>
  <c r="XY74" i="1"/>
  <c r="YA75" i="1"/>
  <c r="XZ66" i="1"/>
  <c r="XY72" i="1"/>
  <c r="YE69" i="1"/>
  <c r="YG71" i="1"/>
  <c r="FW71" i="1"/>
  <c r="FZ73" i="1"/>
  <c r="YC74" i="1"/>
  <c r="YC66" i="1"/>
  <c r="FW70" i="1"/>
  <c r="FZ76" i="1"/>
  <c r="YE66" i="1"/>
  <c r="FW66" i="1"/>
  <c r="ABV69" i="1"/>
  <c r="ABW66" i="1"/>
  <c r="FZ66" i="1"/>
  <c r="YI74" i="1"/>
  <c r="YF75" i="1"/>
  <c r="ADR66" i="1"/>
  <c r="XX69" i="1"/>
  <c r="YF71" i="1"/>
  <c r="AEV74" i="1"/>
  <c r="FL70" i="1"/>
  <c r="FT74" i="1"/>
  <c r="YE71" i="1"/>
  <c r="FY71" i="1"/>
  <c r="ADS66" i="1"/>
  <c r="ABU75" i="1"/>
  <c r="ABW69" i="1"/>
  <c r="ABV67" i="1"/>
  <c r="YH75" i="1"/>
  <c r="YH66" i="1"/>
  <c r="XY69" i="1"/>
  <c r="XX71" i="1"/>
  <c r="FW75" i="1"/>
  <c r="FX71" i="1"/>
  <c r="YB75" i="1"/>
  <c r="FU74" i="1"/>
  <c r="FZ70" i="1"/>
  <c r="AEV66" i="1"/>
  <c r="FZ71" i="1"/>
  <c r="YC67" i="1"/>
  <c r="YH67" i="1"/>
  <c r="YG67" i="1"/>
  <c r="YA66" i="1"/>
  <c r="ABV71" i="1"/>
  <c r="FX75" i="1"/>
  <c r="FL73" i="1"/>
  <c r="YD66" i="1"/>
  <c r="FX66" i="1"/>
  <c r="YG69" i="1"/>
  <c r="ABV66" i="1"/>
  <c r="YD75" i="1"/>
  <c r="FL74" i="1"/>
  <c r="FX74" i="1"/>
  <c r="YI72" i="1"/>
  <c r="ADS69" i="1"/>
  <c r="ADS71" i="1"/>
  <c r="FX73" i="1"/>
  <c r="FY74" i="1"/>
  <c r="XZ74" i="1"/>
  <c r="YG75" i="1"/>
  <c r="ABU74" i="1"/>
  <c r="YB73" i="1"/>
  <c r="AEW69" i="1"/>
  <c r="FT72" i="1"/>
  <c r="AEW66" i="1"/>
  <c r="YI75" i="1"/>
  <c r="ADR73" i="1"/>
  <c r="FZ74" i="1"/>
  <c r="YF69" i="1"/>
  <c r="YD70" i="1"/>
  <c r="ADR71" i="1"/>
  <c r="FZ75" i="1"/>
  <c r="FX76" i="1"/>
  <c r="FY70" i="1"/>
  <c r="FT70" i="1"/>
  <c r="FU71" i="1"/>
  <c r="ABW74" i="1"/>
  <c r="YA67" i="1"/>
  <c r="FX72" i="1"/>
  <c r="FL72" i="1"/>
  <c r="ADR74" i="1"/>
  <c r="ADR75" i="1"/>
  <c r="YG73" i="1"/>
  <c r="XY68" i="1"/>
  <c r="YG72" i="1"/>
  <c r="YB69" i="1"/>
  <c r="AEW70" i="1"/>
  <c r="FT75" i="1"/>
  <c r="FU68" i="1"/>
  <c r="FU73" i="1"/>
  <c r="YF66" i="1"/>
  <c r="FL71" i="1"/>
  <c r="YE67" i="1"/>
  <c r="YF74" i="1"/>
  <c r="YC76" i="1"/>
  <c r="AEV69" i="1"/>
  <c r="ABU71" i="1"/>
  <c r="FL75" i="1"/>
  <c r="FY68" i="1"/>
  <c r="FW73" i="1"/>
  <c r="XY75" i="1"/>
  <c r="YG74" i="1"/>
  <c r="FU70" i="1"/>
  <c r="YE74" i="1"/>
  <c r="ADR67" i="1"/>
  <c r="YC75" i="1"/>
  <c r="XZ73" i="1"/>
  <c r="ABV68" i="1"/>
  <c r="YE72" i="1"/>
  <c r="YC69" i="1"/>
  <c r="YA71" i="1"/>
  <c r="FX68" i="1"/>
  <c r="FY73" i="1"/>
  <c r="XX66" i="1"/>
  <c r="ABW75" i="1"/>
  <c r="YI66" i="1"/>
  <c r="XX74" i="1"/>
  <c r="FY76" i="1"/>
  <c r="YI69" i="1"/>
  <c r="FU66" i="1"/>
  <c r="YH76" i="1"/>
  <c r="YC73" i="1"/>
  <c r="YB72" i="1"/>
  <c r="XY70" i="1"/>
  <c r="YI71" i="1"/>
  <c r="FY69" i="1"/>
  <c r="FL68" i="1"/>
  <c r="YB74" i="1"/>
  <c r="FT66" i="1"/>
  <c r="ADR69" i="1"/>
  <c r="ADS75" i="1"/>
  <c r="AEW74" i="1"/>
  <c r="FW74" i="1"/>
  <c r="XX67" i="1"/>
  <c r="FY72" i="1"/>
  <c r="AEW75" i="1"/>
  <c r="ABW76" i="1"/>
  <c r="XY73" i="1"/>
  <c r="YF68" i="1"/>
  <c r="ABU69" i="1"/>
  <c r="YC71" i="1"/>
  <c r="FU75" i="1"/>
  <c r="AEV75" i="1"/>
  <c r="YF67" i="1"/>
  <c r="FZ72" i="1"/>
  <c r="YD67" i="1"/>
  <c r="FB71" i="1" l="1"/>
  <c r="FC71" i="1" s="1"/>
  <c r="FN71" i="1"/>
  <c r="FP71" i="1"/>
  <c r="FO71" i="1"/>
  <c r="FR71" i="1"/>
  <c r="FQ71" i="1"/>
  <c r="FS71" i="1"/>
  <c r="FG71" i="1" a="1"/>
  <c r="FG71" i="1" s="1"/>
  <c r="G4" i="1" l="1"/>
  <c r="E4" i="1"/>
  <c r="F4" i="1"/>
  <c r="FB19" i="1" l="1"/>
  <c r="FC19" i="1"/>
  <c r="FN19" i="1"/>
  <c r="FO19" i="1"/>
  <c r="FP19" i="1"/>
  <c r="FQ19" i="1"/>
  <c r="FR19" i="1"/>
  <c r="FS19" i="1"/>
  <c r="FB21" i="1"/>
  <c r="FC21" i="1"/>
  <c r="FN21" i="1"/>
  <c r="FO21" i="1"/>
  <c r="FP21" i="1"/>
  <c r="FQ21" i="1"/>
  <c r="FR21" i="1"/>
  <c r="FS21" i="1"/>
  <c r="FB22" i="1"/>
  <c r="FC22" i="1"/>
  <c r="FN22" i="1"/>
  <c r="FO22" i="1"/>
  <c r="FP22" i="1"/>
  <c r="FQ22" i="1"/>
  <c r="FR22" i="1"/>
  <c r="FS22" i="1"/>
  <c r="FB23" i="1"/>
  <c r="FC23" i="1"/>
  <c r="FN23" i="1"/>
  <c r="FO23" i="1"/>
  <c r="FP23" i="1"/>
  <c r="FQ23" i="1"/>
  <c r="FR23" i="1"/>
  <c r="FS23" i="1"/>
  <c r="FB24" i="1"/>
  <c r="FC24" i="1"/>
  <c r="FN24" i="1"/>
  <c r="FO24" i="1"/>
  <c r="FP24" i="1"/>
  <c r="FQ24" i="1"/>
  <c r="FR24" i="1"/>
  <c r="FS24" i="1"/>
  <c r="FB25" i="1"/>
  <c r="FC25" i="1"/>
  <c r="FN25" i="1"/>
  <c r="FO25" i="1"/>
  <c r="FP25" i="1"/>
  <c r="FQ25" i="1"/>
  <c r="FR25" i="1"/>
  <c r="FS25" i="1"/>
  <c r="FB26" i="1"/>
  <c r="FC26" i="1"/>
  <c r="FN26" i="1"/>
  <c r="FO26" i="1"/>
  <c r="FP26" i="1"/>
  <c r="FQ26" i="1"/>
  <c r="FR26" i="1"/>
  <c r="FS26" i="1"/>
  <c r="FB27" i="1"/>
  <c r="FC27" i="1"/>
  <c r="FN27" i="1"/>
  <c r="FO27" i="1"/>
  <c r="FP27" i="1"/>
  <c r="FQ27" i="1"/>
  <c r="FR27" i="1"/>
  <c r="FS27" i="1"/>
  <c r="FB28" i="1"/>
  <c r="FC28" i="1"/>
  <c r="FN28" i="1"/>
  <c r="FO28" i="1"/>
  <c r="FP28" i="1"/>
  <c r="FQ28" i="1"/>
  <c r="FR28" i="1"/>
  <c r="FS28" i="1"/>
  <c r="FB29" i="1"/>
  <c r="FC29" i="1"/>
  <c r="FG29" i="1" a="1"/>
  <c r="FG29" i="1" s="1"/>
  <c r="FH29" i="1" s="1" a="1"/>
  <c r="FH29" i="1" s="1"/>
  <c r="FN29" i="1"/>
  <c r="FO29" i="1"/>
  <c r="FP29" i="1"/>
  <c r="FQ29" i="1"/>
  <c r="FR29" i="1"/>
  <c r="FS29" i="1"/>
  <c r="FB30" i="1"/>
  <c r="FC30" i="1"/>
  <c r="FG30" i="1" a="1"/>
  <c r="FG30" i="1" s="1"/>
  <c r="FN30" i="1"/>
  <c r="FO30" i="1"/>
  <c r="FP30" i="1"/>
  <c r="FQ30" i="1"/>
  <c r="FR30" i="1"/>
  <c r="FS30" i="1"/>
  <c r="FB31" i="1"/>
  <c r="FC31" i="1"/>
  <c r="FN31" i="1"/>
  <c r="FO31" i="1"/>
  <c r="FP31" i="1"/>
  <c r="FQ31" i="1"/>
  <c r="FR31" i="1"/>
  <c r="FS31" i="1"/>
  <c r="FB32" i="1"/>
  <c r="FC32" i="1"/>
  <c r="FN32" i="1"/>
  <c r="FO32" i="1"/>
  <c r="FP32" i="1"/>
  <c r="FQ32" i="1"/>
  <c r="FR32" i="1"/>
  <c r="FS32" i="1"/>
  <c r="FB33" i="1"/>
  <c r="FC33" i="1"/>
  <c r="FN33" i="1"/>
  <c r="FO33" i="1"/>
  <c r="FP33" i="1"/>
  <c r="FQ33" i="1"/>
  <c r="FR33" i="1"/>
  <c r="FS33" i="1"/>
  <c r="FB34" i="1"/>
  <c r="FC34" i="1"/>
  <c r="FN34" i="1"/>
  <c r="FO34" i="1"/>
  <c r="FP34" i="1"/>
  <c r="FQ34" i="1"/>
  <c r="FR34" i="1"/>
  <c r="FS34" i="1"/>
  <c r="FB35" i="1"/>
  <c r="FC35" i="1"/>
  <c r="FN35" i="1"/>
  <c r="FO35" i="1"/>
  <c r="FP35" i="1"/>
  <c r="FQ35" i="1"/>
  <c r="FR35" i="1"/>
  <c r="FS35" i="1"/>
  <c r="FB36" i="1"/>
  <c r="FC36" i="1"/>
  <c r="FN36" i="1"/>
  <c r="FO36" i="1"/>
  <c r="FP36" i="1"/>
  <c r="FQ36" i="1"/>
  <c r="FR36" i="1"/>
  <c r="FS36" i="1"/>
  <c r="FB37" i="1"/>
  <c r="FC37" i="1"/>
  <c r="FN37" i="1"/>
  <c r="FO37" i="1"/>
  <c r="FP37" i="1"/>
  <c r="FQ37" i="1"/>
  <c r="FR37" i="1"/>
  <c r="FS37" i="1"/>
  <c r="FB38" i="1"/>
  <c r="FC38" i="1"/>
  <c r="FN38" i="1"/>
  <c r="FO38" i="1"/>
  <c r="FP38" i="1"/>
  <c r="FQ38" i="1"/>
  <c r="FR38" i="1"/>
  <c r="FS38" i="1"/>
  <c r="FB39" i="1"/>
  <c r="FC39" i="1"/>
  <c r="FN39" i="1"/>
  <c r="FO39" i="1"/>
  <c r="FP39" i="1"/>
  <c r="FQ39" i="1"/>
  <c r="FR39" i="1"/>
  <c r="FS39" i="1"/>
  <c r="FB40" i="1"/>
  <c r="FC40" i="1"/>
  <c r="FN40" i="1"/>
  <c r="FO40" i="1"/>
  <c r="FP40" i="1"/>
  <c r="FQ40" i="1"/>
  <c r="FR40" i="1"/>
  <c r="FS40" i="1"/>
  <c r="FB41" i="1"/>
  <c r="FC41" i="1"/>
  <c r="FN41" i="1"/>
  <c r="FO41" i="1"/>
  <c r="FP41" i="1"/>
  <c r="FQ41" i="1"/>
  <c r="FR41" i="1"/>
  <c r="FS41" i="1"/>
  <c r="FB43" i="1"/>
  <c r="FC43" i="1"/>
  <c r="FN43" i="1"/>
  <c r="FO43" i="1"/>
  <c r="FP43" i="1"/>
  <c r="FQ43" i="1"/>
  <c r="FR43" i="1"/>
  <c r="FS43" i="1"/>
  <c r="FB44" i="1"/>
  <c r="FC44" i="1"/>
  <c r="FN44" i="1"/>
  <c r="FO44" i="1"/>
  <c r="FP44" i="1"/>
  <c r="FQ44" i="1"/>
  <c r="FR44" i="1"/>
  <c r="FS44" i="1"/>
  <c r="FB45" i="1"/>
  <c r="FC45" i="1"/>
  <c r="FN45" i="1"/>
  <c r="FO45" i="1"/>
  <c r="FP45" i="1"/>
  <c r="FQ45" i="1"/>
  <c r="FR45" i="1"/>
  <c r="FS45" i="1"/>
  <c r="FB46" i="1"/>
  <c r="FC46" i="1"/>
  <c r="FN46" i="1"/>
  <c r="FO46" i="1"/>
  <c r="FP46" i="1"/>
  <c r="FQ46" i="1"/>
  <c r="FR46" i="1"/>
  <c r="FS46" i="1"/>
  <c r="FB47" i="1"/>
  <c r="FC47" i="1"/>
  <c r="FN47" i="1"/>
  <c r="FO47" i="1"/>
  <c r="FP47" i="1"/>
  <c r="FQ47" i="1"/>
  <c r="FR47" i="1"/>
  <c r="FS47" i="1"/>
  <c r="FB48" i="1"/>
  <c r="FC48" i="1"/>
  <c r="FN48" i="1"/>
  <c r="FO48" i="1"/>
  <c r="FP48" i="1"/>
  <c r="FQ48" i="1"/>
  <c r="FR48" i="1"/>
  <c r="FS48" i="1"/>
  <c r="FB49" i="1"/>
  <c r="FC49" i="1"/>
  <c r="FN49" i="1"/>
  <c r="FO49" i="1"/>
  <c r="FP49" i="1"/>
  <c r="FQ49" i="1"/>
  <c r="FR49" i="1"/>
  <c r="FS49" i="1"/>
  <c r="FB50" i="1"/>
  <c r="FC50" i="1"/>
  <c r="FN50" i="1"/>
  <c r="FO50" i="1"/>
  <c r="FP50" i="1"/>
  <c r="FQ50" i="1"/>
  <c r="FR50" i="1"/>
  <c r="FS50" i="1"/>
  <c r="FB51" i="1"/>
  <c r="FC51" i="1"/>
  <c r="FN51" i="1"/>
  <c r="FO51" i="1"/>
  <c r="FP51" i="1"/>
  <c r="FQ51" i="1"/>
  <c r="FR51" i="1"/>
  <c r="FS51" i="1"/>
  <c r="FB52" i="1"/>
  <c r="FC52" i="1"/>
  <c r="FN52" i="1"/>
  <c r="FO52" i="1"/>
  <c r="FP52" i="1"/>
  <c r="FQ52" i="1"/>
  <c r="FR52" i="1"/>
  <c r="FS52" i="1"/>
  <c r="FB53" i="1"/>
  <c r="FC53" i="1"/>
  <c r="FN53" i="1"/>
  <c r="FO53" i="1"/>
  <c r="FP53" i="1"/>
  <c r="FQ53" i="1"/>
  <c r="FR53" i="1"/>
  <c r="FS53" i="1"/>
  <c r="FB54" i="1"/>
  <c r="FC54" i="1"/>
  <c r="FN54" i="1"/>
  <c r="FO54" i="1"/>
  <c r="FP54" i="1"/>
  <c r="FQ54" i="1"/>
  <c r="FR54" i="1"/>
  <c r="FS54" i="1"/>
  <c r="FB55" i="1"/>
  <c r="FC55" i="1"/>
  <c r="FN55" i="1"/>
  <c r="FO55" i="1"/>
  <c r="FP55" i="1"/>
  <c r="FQ55" i="1"/>
  <c r="FR55" i="1"/>
  <c r="FS55" i="1"/>
  <c r="FB56" i="1"/>
  <c r="FC56" i="1"/>
  <c r="FN56" i="1"/>
  <c r="FO56" i="1"/>
  <c r="FP56" i="1"/>
  <c r="FQ56" i="1"/>
  <c r="FR56" i="1"/>
  <c r="FS56" i="1"/>
  <c r="FB65" i="1"/>
  <c r="FC65" i="1" s="1"/>
  <c r="FG65" i="1" a="1"/>
  <c r="FG65" i="1" s="1"/>
  <c r="BC65" i="1" s="1"/>
  <c r="FN65" i="1"/>
  <c r="FO65" i="1"/>
  <c r="FP65" i="1"/>
  <c r="FQ65" i="1"/>
  <c r="FR65" i="1"/>
  <c r="FS65" i="1"/>
  <c r="FH66" i="1" a="1"/>
  <c r="FH66" i="1" s="1"/>
  <c r="FB66" i="1"/>
  <c r="FC66" i="1" s="1"/>
  <c r="FG66" i="1" a="1"/>
  <c r="FG66" i="1" s="1"/>
  <c r="FN66" i="1"/>
  <c r="FO66" i="1"/>
  <c r="FP66" i="1"/>
  <c r="FQ66" i="1"/>
  <c r="FR66" i="1"/>
  <c r="FS66" i="1"/>
  <c r="FH67" i="1" a="1"/>
  <c r="FH67" i="1" s="1"/>
  <c r="FB67" i="1"/>
  <c r="FC67" i="1" s="1"/>
  <c r="FG67" i="1" a="1"/>
  <c r="FG67" i="1" s="1"/>
  <c r="FN67" i="1"/>
  <c r="FO67" i="1"/>
  <c r="FP67" i="1"/>
  <c r="FQ67" i="1"/>
  <c r="FR67" i="1"/>
  <c r="FS67" i="1"/>
  <c r="FH68" i="1" a="1"/>
  <c r="FH68" i="1" s="1"/>
  <c r="FB68" i="1"/>
  <c r="FC68" i="1" s="1"/>
  <c r="FG68" i="1" a="1"/>
  <c r="FG68" i="1" s="1"/>
  <c r="FN68" i="1"/>
  <c r="FO68" i="1"/>
  <c r="FP68" i="1"/>
  <c r="FQ68" i="1"/>
  <c r="FR68" i="1"/>
  <c r="FS68" i="1"/>
  <c r="FH69" i="1" a="1"/>
  <c r="FH69" i="1" s="1"/>
  <c r="FB69" i="1"/>
  <c r="FC69" i="1" s="1"/>
  <c r="FG69" i="1" a="1"/>
  <c r="FG69" i="1" s="1"/>
  <c r="FN69" i="1"/>
  <c r="FO69" i="1"/>
  <c r="FP69" i="1"/>
  <c r="FQ69" i="1"/>
  <c r="FR69" i="1"/>
  <c r="FS69" i="1"/>
  <c r="FH70" i="1" a="1"/>
  <c r="FH70" i="1" s="1"/>
  <c r="FB70" i="1"/>
  <c r="FC70" i="1" s="1"/>
  <c r="FG70" i="1" a="1"/>
  <c r="FG70" i="1" s="1"/>
  <c r="FN70" i="1"/>
  <c r="FO70" i="1"/>
  <c r="FP70" i="1"/>
  <c r="FQ70" i="1"/>
  <c r="FR70" i="1"/>
  <c r="FS70" i="1"/>
  <c r="FH72" i="1" a="1"/>
  <c r="FH72" i="1" s="1"/>
  <c r="FB72" i="1"/>
  <c r="FC72" i="1" s="1"/>
  <c r="FG72" i="1" a="1"/>
  <c r="FG72" i="1" s="1"/>
  <c r="FN72" i="1"/>
  <c r="FO72" i="1"/>
  <c r="FP72" i="1"/>
  <c r="FQ72" i="1"/>
  <c r="FR72" i="1"/>
  <c r="FS72" i="1"/>
  <c r="FH73" i="1" a="1"/>
  <c r="FH73" i="1" s="1"/>
  <c r="FB73" i="1"/>
  <c r="FC73" i="1" s="1"/>
  <c r="FG73" i="1" a="1"/>
  <c r="FG73" i="1" s="1"/>
  <c r="FN73" i="1"/>
  <c r="FO73" i="1"/>
  <c r="FP73" i="1"/>
  <c r="FQ73" i="1"/>
  <c r="FR73" i="1"/>
  <c r="FS73" i="1"/>
  <c r="FH74" i="1" a="1"/>
  <c r="FH74" i="1" s="1"/>
  <c r="FB74" i="1"/>
  <c r="FC74" i="1" s="1"/>
  <c r="FG74" i="1" a="1"/>
  <c r="FG74" i="1" s="1"/>
  <c r="FN74" i="1"/>
  <c r="FO74" i="1"/>
  <c r="FP74" i="1"/>
  <c r="FQ74" i="1"/>
  <c r="FR74" i="1"/>
  <c r="FS74" i="1"/>
  <c r="FH75" i="1" a="1"/>
  <c r="FH75" i="1" s="1"/>
  <c r="FB75" i="1"/>
  <c r="FC75" i="1" s="1"/>
  <c r="FG75" i="1" a="1"/>
  <c r="FG75" i="1" s="1"/>
  <c r="FN75" i="1"/>
  <c r="FO75" i="1"/>
  <c r="FP75" i="1"/>
  <c r="FQ75" i="1"/>
  <c r="FR75" i="1"/>
  <c r="FS75" i="1"/>
  <c r="FH76" i="1" a="1"/>
  <c r="FH76" i="1" s="1"/>
  <c r="FB76" i="1"/>
  <c r="FC76" i="1" s="1"/>
  <c r="FG76" i="1" a="1"/>
  <c r="FG76" i="1" s="1"/>
  <c r="FN76" i="1"/>
  <c r="FO76" i="1"/>
  <c r="FP76" i="1"/>
  <c r="FQ76" i="1"/>
  <c r="FR76" i="1"/>
  <c r="FS76" i="1"/>
  <c r="FB85" i="1"/>
  <c r="FC85" i="1" s="1"/>
  <c r="FG85" i="1" a="1"/>
  <c r="FG85" i="1" s="1"/>
  <c r="FN85" i="1"/>
  <c r="FO85" i="1"/>
  <c r="FP85" i="1"/>
  <c r="FQ85" i="1"/>
  <c r="FR85" i="1"/>
  <c r="FS85" i="1"/>
  <c r="FH86" i="1" a="1"/>
  <c r="FH86" i="1" s="1"/>
  <c r="FB86" i="1"/>
  <c r="FC86" i="1" s="1"/>
  <c r="FG86" i="1" a="1"/>
  <c r="FG86" i="1" s="1"/>
  <c r="FN86" i="1"/>
  <c r="FO86" i="1"/>
  <c r="FP86" i="1"/>
  <c r="FQ86" i="1"/>
  <c r="FR86" i="1"/>
  <c r="FS86" i="1"/>
  <c r="FH87" i="1" a="1"/>
  <c r="FH87" i="1" s="1"/>
  <c r="FB87" i="1"/>
  <c r="FC87" i="1" s="1"/>
  <c r="FG87" i="1" a="1"/>
  <c r="FG87" i="1" s="1"/>
  <c r="FN87" i="1"/>
  <c r="FO87" i="1"/>
  <c r="FP87" i="1"/>
  <c r="FQ87" i="1"/>
  <c r="FR87" i="1"/>
  <c r="FS87" i="1"/>
  <c r="FH88" i="1" a="1"/>
  <c r="FH88" i="1" s="1"/>
  <c r="FB88" i="1"/>
  <c r="FC88" i="1" s="1"/>
  <c r="FG88" i="1" a="1"/>
  <c r="FG88" i="1" s="1"/>
  <c r="FN88" i="1"/>
  <c r="FO88" i="1"/>
  <c r="FP88" i="1"/>
  <c r="FQ88" i="1"/>
  <c r="FR88" i="1"/>
  <c r="FS88" i="1"/>
  <c r="FH89" i="1" a="1"/>
  <c r="FH89" i="1" s="1"/>
  <c r="FB89" i="1"/>
  <c r="FC89" i="1" s="1"/>
  <c r="FG89" i="1" a="1"/>
  <c r="FG89" i="1" s="1"/>
  <c r="FN89" i="1"/>
  <c r="FO89" i="1"/>
  <c r="FP89" i="1"/>
  <c r="FQ89" i="1"/>
  <c r="FR89" i="1"/>
  <c r="FS89" i="1"/>
  <c r="FH90" i="1" a="1"/>
  <c r="FH90" i="1" s="1"/>
  <c r="FB90" i="1"/>
  <c r="FC90" i="1" s="1"/>
  <c r="FG90" i="1" a="1"/>
  <c r="FG90" i="1" s="1"/>
  <c r="FN90" i="1"/>
  <c r="FO90" i="1"/>
  <c r="FP90" i="1"/>
  <c r="FQ90" i="1"/>
  <c r="FR90" i="1"/>
  <c r="FS90" i="1"/>
  <c r="FH91" i="1" a="1"/>
  <c r="FH91" i="1" s="1"/>
  <c r="FB91" i="1"/>
  <c r="FC91" i="1" s="1"/>
  <c r="FG91" i="1" a="1"/>
  <c r="FG91" i="1" s="1"/>
  <c r="FN91" i="1"/>
  <c r="FO91" i="1"/>
  <c r="FP91" i="1"/>
  <c r="FQ91" i="1"/>
  <c r="FR91" i="1"/>
  <c r="FS91" i="1"/>
  <c r="FH92" i="1" a="1"/>
  <c r="FH92" i="1" s="1"/>
  <c r="FB92" i="1"/>
  <c r="FC92" i="1" s="1"/>
  <c r="FG92" i="1" a="1"/>
  <c r="FG92" i="1" s="1"/>
  <c r="FN92" i="1"/>
  <c r="FO92" i="1"/>
  <c r="FP92" i="1"/>
  <c r="FQ92" i="1"/>
  <c r="FR92" i="1"/>
  <c r="FS92" i="1"/>
  <c r="FH93" i="1" a="1"/>
  <c r="FH93" i="1" s="1"/>
  <c r="FB93" i="1"/>
  <c r="FC93" i="1" s="1"/>
  <c r="FG93" i="1" a="1"/>
  <c r="FG93" i="1" s="1"/>
  <c r="FN93" i="1"/>
  <c r="FO93" i="1"/>
  <c r="FP93" i="1"/>
  <c r="FQ93" i="1"/>
  <c r="FR93" i="1"/>
  <c r="FS93" i="1"/>
  <c r="FH94" i="1" a="1"/>
  <c r="FH94" i="1" s="1"/>
  <c r="FB94" i="1"/>
  <c r="FC94" i="1" s="1"/>
  <c r="FG94" i="1" a="1"/>
  <c r="FG94" i="1" s="1"/>
  <c r="FN94" i="1"/>
  <c r="FO94" i="1"/>
  <c r="FP94" i="1"/>
  <c r="FQ94" i="1"/>
  <c r="FR94" i="1"/>
  <c r="FS94" i="1"/>
  <c r="FH95" i="1" a="1"/>
  <c r="FH95" i="1" s="1"/>
  <c r="FB95" i="1"/>
  <c r="FC95" i="1" s="1"/>
  <c r="FG95" i="1" a="1"/>
  <c r="FG95" i="1" s="1"/>
  <c r="FN95" i="1"/>
  <c r="FO95" i="1"/>
  <c r="FP95" i="1"/>
  <c r="FQ95" i="1"/>
  <c r="FR95" i="1"/>
  <c r="FS95" i="1"/>
  <c r="FH96" i="1" a="1"/>
  <c r="FH96" i="1" s="1"/>
  <c r="FB96" i="1"/>
  <c r="FC96" i="1" s="1"/>
  <c r="FG96" i="1" a="1"/>
  <c r="FG96" i="1" s="1"/>
  <c r="FN96" i="1"/>
  <c r="FO96" i="1"/>
  <c r="FP96" i="1"/>
  <c r="FQ96" i="1"/>
  <c r="FR96" i="1"/>
  <c r="FS96" i="1"/>
  <c r="FH97" i="1" a="1"/>
  <c r="FH97" i="1" s="1"/>
  <c r="FB97" i="1"/>
  <c r="FC97" i="1" s="1"/>
  <c r="FG97" i="1" a="1"/>
  <c r="FG97" i="1" s="1"/>
  <c r="FN97" i="1"/>
  <c r="FO97" i="1"/>
  <c r="FP97" i="1"/>
  <c r="FQ97" i="1"/>
  <c r="FR97" i="1"/>
  <c r="FS97" i="1"/>
  <c r="FH98" i="1" a="1"/>
  <c r="FH98" i="1" s="1"/>
  <c r="FB98" i="1"/>
  <c r="FC98" i="1" s="1"/>
  <c r="FG98" i="1" a="1"/>
  <c r="FG98" i="1" s="1"/>
  <c r="FN98" i="1"/>
  <c r="FO98" i="1"/>
  <c r="FP98" i="1"/>
  <c r="FQ98" i="1"/>
  <c r="FR98" i="1"/>
  <c r="FS98" i="1"/>
  <c r="FH99" i="1" a="1"/>
  <c r="FH99" i="1" s="1"/>
  <c r="FB99" i="1"/>
  <c r="FC99" i="1" s="1"/>
  <c r="FG99" i="1" a="1"/>
  <c r="FG99" i="1" s="1"/>
  <c r="FN99" i="1"/>
  <c r="FO99" i="1"/>
  <c r="FP99" i="1"/>
  <c r="FQ99" i="1"/>
  <c r="FR99" i="1"/>
  <c r="FS99" i="1"/>
  <c r="FH100" i="1" a="1"/>
  <c r="FH100" i="1" s="1"/>
  <c r="FB100" i="1"/>
  <c r="FC100" i="1" s="1"/>
  <c r="FG100" i="1" a="1"/>
  <c r="FG100" i="1" s="1"/>
  <c r="FN100" i="1"/>
  <c r="FO100" i="1"/>
  <c r="FP100" i="1"/>
  <c r="FQ100" i="1"/>
  <c r="FR100" i="1"/>
  <c r="FS100" i="1"/>
  <c r="FH101" i="1" a="1"/>
  <c r="FH101" i="1" s="1"/>
  <c r="FB101" i="1"/>
  <c r="FC101" i="1" s="1"/>
  <c r="FG101" i="1" a="1"/>
  <c r="FG101" i="1" s="1"/>
  <c r="FN101" i="1"/>
  <c r="FO101" i="1"/>
  <c r="FP101" i="1"/>
  <c r="FQ101" i="1"/>
  <c r="FR101" i="1"/>
  <c r="FS101" i="1"/>
  <c r="FH102" i="1" a="1"/>
  <c r="FH102" i="1" s="1"/>
  <c r="FB102" i="1"/>
  <c r="FC102" i="1" s="1"/>
  <c r="FG102" i="1" a="1"/>
  <c r="FG102" i="1" s="1"/>
  <c r="FN102" i="1"/>
  <c r="FO102" i="1"/>
  <c r="FP102" i="1"/>
  <c r="FQ102" i="1"/>
  <c r="FR102" i="1"/>
  <c r="FS102" i="1"/>
  <c r="FH103" i="1" a="1"/>
  <c r="FH103" i="1" s="1"/>
  <c r="FB103" i="1"/>
  <c r="FC103" i="1" s="1"/>
  <c r="FG103" i="1" a="1"/>
  <c r="FG103" i="1" s="1"/>
  <c r="FN103" i="1"/>
  <c r="FO103" i="1"/>
  <c r="FP103" i="1"/>
  <c r="FQ103" i="1"/>
  <c r="FR103" i="1"/>
  <c r="FS103" i="1"/>
  <c r="FH104" i="1" a="1"/>
  <c r="FH104" i="1" s="1"/>
  <c r="FB104" i="1"/>
  <c r="FC104" i="1" s="1"/>
  <c r="FG104" i="1" a="1"/>
  <c r="FG104" i="1" s="1"/>
  <c r="FN104" i="1"/>
  <c r="FO104" i="1"/>
  <c r="FP104" i="1"/>
  <c r="FQ104" i="1"/>
  <c r="FR104" i="1"/>
  <c r="FS104" i="1"/>
  <c r="FH105" i="1" a="1"/>
  <c r="FH105" i="1" s="1"/>
  <c r="FB105" i="1"/>
  <c r="FC105" i="1" s="1"/>
  <c r="FG105" i="1" a="1"/>
  <c r="FG105" i="1" s="1"/>
  <c r="FN105" i="1"/>
  <c r="FO105" i="1"/>
  <c r="FP105" i="1"/>
  <c r="FQ105" i="1"/>
  <c r="FR105" i="1"/>
  <c r="FS105" i="1"/>
  <c r="FH106" i="1" a="1"/>
  <c r="FH106" i="1" s="1"/>
  <c r="FB106" i="1"/>
  <c r="FC106" i="1" s="1"/>
  <c r="FG106" i="1" a="1"/>
  <c r="FG106" i="1" s="1"/>
  <c r="FN106" i="1"/>
  <c r="FO106" i="1"/>
  <c r="FP106" i="1"/>
  <c r="FQ106" i="1"/>
  <c r="FR106" i="1"/>
  <c r="FS106" i="1"/>
  <c r="FH107" i="1" a="1"/>
  <c r="FH107" i="1" s="1"/>
  <c r="FB107" i="1"/>
  <c r="FC107" i="1" s="1"/>
  <c r="FG107" i="1" a="1"/>
  <c r="FG107" i="1" s="1"/>
  <c r="FN107" i="1"/>
  <c r="FO107" i="1"/>
  <c r="FP107" i="1"/>
  <c r="FQ107" i="1"/>
  <c r="FR107" i="1"/>
  <c r="FS107" i="1"/>
  <c r="FH108" i="1" a="1"/>
  <c r="FH108" i="1" s="1"/>
  <c r="FB108" i="1"/>
  <c r="FC108" i="1" s="1"/>
  <c r="FG108" i="1" a="1"/>
  <c r="FG108" i="1" s="1"/>
  <c r="FN108" i="1"/>
  <c r="FO108" i="1"/>
  <c r="FP108" i="1"/>
  <c r="FQ108" i="1"/>
  <c r="FR108" i="1"/>
  <c r="FS108" i="1"/>
  <c r="BC66" i="1" l="1"/>
  <c r="BC67" i="1" s="1"/>
  <c r="BC68" i="1" s="1"/>
  <c r="BC69" i="1" s="1"/>
  <c r="BC70" i="1" s="1"/>
  <c r="BC71" i="1" s="1"/>
  <c r="BC72" i="1" s="1"/>
  <c r="BC73" i="1" s="1"/>
  <c r="BC74" i="1" s="1"/>
  <c r="BC75" i="1" s="1"/>
  <c r="BC76" i="1" s="1"/>
  <c r="H30" i="1"/>
  <c r="BC30" i="1" s="1" a="1"/>
  <c r="BC30" i="1" s="1"/>
  <c r="FH30" i="1" a="1"/>
  <c r="FH30" i="1" s="1"/>
  <c r="H29" i="1"/>
  <c r="BC29" i="1" s="1" a="1"/>
  <c r="BC29" i="1" s="1"/>
  <c r="BD42" i="1" l="1"/>
  <c r="BD41" i="1"/>
  <c r="BD38" i="1"/>
  <c r="BD55" i="1"/>
  <c r="BD35" i="1"/>
  <c r="BD52" i="1"/>
  <c r="BD32" i="1"/>
  <c r="BD49" i="1"/>
  <c r="BD46" i="1"/>
  <c r="BD43" i="1"/>
  <c r="BD39" i="1"/>
  <c r="BD56" i="1"/>
  <c r="BD36" i="1"/>
  <c r="BD53" i="1"/>
  <c r="BD33" i="1"/>
  <c r="BD50" i="1"/>
  <c r="BD47" i="1"/>
  <c r="BD44" i="1"/>
  <c r="BD57" i="1"/>
  <c r="BD40" i="1"/>
  <c r="BD37" i="1"/>
  <c r="BD54" i="1"/>
  <c r="BD65" i="1"/>
  <c r="BD34" i="1"/>
  <c r="BD51" i="1"/>
  <c r="BD31" i="1"/>
  <c r="BD48" i="1"/>
  <c r="BD45" i="1"/>
  <c r="BD29" i="1"/>
  <c r="BD67" i="1"/>
  <c r="BD66" i="1"/>
  <c r="BD30" i="1"/>
  <c r="BD68" i="1" l="1"/>
  <c r="BD69" i="1" l="1"/>
  <c r="BD70" i="1" l="1"/>
  <c r="BD71" i="1" l="1"/>
  <c r="BD72" i="1" l="1"/>
  <c r="BD73" i="1" l="1"/>
  <c r="BD74" i="1" l="1"/>
  <c r="BD75" i="1" l="1"/>
  <c r="BD76" i="1" l="1"/>
  <c r="BD101" i="1"/>
  <c r="BD97" i="1"/>
  <c r="BD86" i="1"/>
  <c r="BD92" i="1"/>
  <c r="BD98" i="1"/>
  <c r="BD107" i="1"/>
  <c r="BD91" i="1"/>
  <c r="BD94" i="1"/>
  <c r="BD109" i="1"/>
  <c r="BD77" i="1"/>
  <c r="BD87" i="1"/>
  <c r="BD105" i="1"/>
  <c r="BD102" i="1"/>
  <c r="BD90" i="1"/>
  <c r="BD85" i="1"/>
  <c r="BD100" i="1"/>
  <c r="BD96" i="1"/>
  <c r="BD104" i="1"/>
  <c r="BD103" i="1"/>
  <c r="BD99" i="1"/>
  <c r="BD93" i="1"/>
  <c r="BD108" i="1"/>
  <c r="BD88" i="1"/>
  <c r="BD95" i="1"/>
  <c r="BD106" i="1"/>
  <c r="BD89" i="1"/>
  <c r="BD114" i="1" l="1"/>
  <c r="BD115" i="1"/>
  <c r="BD113" i="1"/>
  <c r="BD110" i="1"/>
  <c r="B3" i="1" l="1"/>
  <c r="BD117" i="1" l="1"/>
  <c r="BD116" i="1"/>
  <c r="BD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 Young</author>
    <author>John</author>
    <author>Michael</author>
  </authors>
  <commentList>
    <comment ref="A1" authorId="0" shapeId="0" xr:uid="{37D6CE8F-CE51-4B7D-8E5C-A1A0A18133AE}">
      <text>
        <r>
          <rPr>
            <b/>
            <sz val="9"/>
            <color indexed="81"/>
            <rFont val="Tahoma"/>
            <family val="2"/>
          </rPr>
          <t xml:space="preserve">Michael Young (21512438): 
</t>
        </r>
        <r>
          <rPr>
            <sz val="9"/>
            <color indexed="81"/>
            <rFont val="Tahoma"/>
            <family val="2"/>
          </rPr>
          <t>Can add cols that are just for personal use (eg not used by code) by adding the word Drop in the top row.
Might also be able to drop columns if all the trial values are defaults. Tricky because row 1 value is used in the calculation of the default.</t>
        </r>
      </text>
    </comment>
    <comment ref="E1" authorId="1" shapeId="0" xr:uid="{CCB77013-F05A-42FB-A15C-BBB0BA6C23F4}">
      <text>
        <r>
          <rPr>
            <b/>
            <sz val="9"/>
            <color indexed="81"/>
            <rFont val="Tahoma"/>
            <family val="2"/>
          </rPr>
          <t>Michael Young:</t>
        </r>
        <r>
          <rPr>
            <sz val="9"/>
            <color indexed="81"/>
            <rFont val="Tahoma"/>
            <family val="2"/>
          </rPr>
          <t xml:space="preserve">
to keep the conditional formatting rules tidy, you can only insert a blank row or column (can't copy and insert paste) then you can copy and paste the formulas from a given row or column it into your newly inserted row or column. </t>
        </r>
      </text>
    </comment>
    <comment ref="BC1" authorId="0" shapeId="0" xr:uid="{10B3F34B-4772-43FF-8769-97F5228546B0}">
      <text>
        <r>
          <rPr>
            <b/>
            <sz val="9"/>
            <color indexed="81"/>
            <rFont val="Tahoma"/>
            <family val="2"/>
          </rPr>
          <t>Michael Young (21512438):</t>
        </r>
        <r>
          <rPr>
            <sz val="9"/>
            <color indexed="81"/>
            <rFont val="Tahoma"/>
            <family val="2"/>
          </rPr>
          <t xml:space="preserve">
In the trial name don't use special characters (%, /, :)
Pandas doesn’t recognise the special characters (% and /)  in the trial name description. The code will run fine you just wont be able to view the df.
Special characers can also affect the filename of the pkl files (eg / and :). Using these affects the ability to report the trials.</t>
        </r>
      </text>
    </comment>
    <comment ref="C2" authorId="0" shapeId="0" xr:uid="{5F9AC758-6FF0-4899-A9B7-5D51B3F86847}">
      <text>
        <r>
          <rPr>
            <b/>
            <sz val="9"/>
            <color indexed="81"/>
            <rFont val="Tahoma"/>
            <family val="2"/>
          </rPr>
          <t>Michael Young (21512438):</t>
        </r>
        <r>
          <rPr>
            <sz val="9"/>
            <color indexed="81"/>
            <rFont val="Tahoma"/>
            <family val="2"/>
          </rPr>
          <t xml:space="preserve">
the word 'blank' must be in the cell. Used in f_read_exp to identify the col.</t>
        </r>
      </text>
    </comment>
    <comment ref="K2" authorId="2" shapeId="0" xr:uid="{D059E69E-2819-45DA-A8B4-4EB40512396E}">
      <text>
        <r>
          <rPr>
            <b/>
            <sz val="9"/>
            <color indexed="81"/>
            <rFont val="Tahoma"/>
            <family val="2"/>
          </rPr>
          <t>John:</t>
        </r>
        <r>
          <rPr>
            <sz val="9"/>
            <color indexed="81"/>
            <rFont val="Tahoma"/>
            <family val="2"/>
          </rPr>
          <t xml:space="preserve">
Control the feeding system 
0 = CSIRO, 1=Hybrid, 2 = NFS</t>
        </r>
      </text>
    </comment>
    <comment ref="L2" authorId="2" shapeId="0" xr:uid="{0E3F48DC-52BD-4036-BF6E-3CEF42E52043}">
      <text>
        <r>
          <rPr>
            <b/>
            <sz val="9"/>
            <color indexed="81"/>
            <rFont val="Tahoma"/>
            <family val="2"/>
          </rPr>
          <t>John:</t>
        </r>
        <r>
          <rPr>
            <sz val="9"/>
            <color indexed="81"/>
            <rFont val="Tahoma"/>
            <family val="2"/>
          </rPr>
          <t xml:space="preserve">
Changing region here doesn't work properly because d.Region in DataMaster! Changes some inputs that are not changed from this value</t>
        </r>
      </text>
    </comment>
    <comment ref="M2" authorId="2" shapeId="0" xr:uid="{BB116763-33E4-426A-89D1-2355D5B5BC7B}">
      <text>
        <r>
          <rPr>
            <b/>
            <sz val="9"/>
            <color indexed="81"/>
            <rFont val="Tahoma"/>
            <family val="2"/>
          </rPr>
          <t>John:</t>
        </r>
        <r>
          <rPr>
            <sz val="9"/>
            <color indexed="81"/>
            <rFont val="Tahoma"/>
            <family val="2"/>
          </rPr>
          <t xml:space="preserve">
Override the standard pasture area for the region</t>
        </r>
      </text>
    </comment>
    <comment ref="N2" authorId="2" shapeId="0" xr:uid="{D3CDF64A-9D77-4BF3-A62E-00602A49ED13}">
      <text>
        <r>
          <rPr>
            <b/>
            <sz val="9"/>
            <color indexed="81"/>
            <rFont val="Tahoma"/>
            <family val="2"/>
          </rPr>
          <t>John:</t>
        </r>
        <r>
          <rPr>
            <sz val="9"/>
            <color indexed="81"/>
            <rFont val="Tahoma"/>
            <family val="2"/>
          </rPr>
          <t xml:space="preserve">
These are the farm scenarios
</t>
        </r>
      </text>
    </comment>
    <comment ref="O2" authorId="2" shapeId="0" xr:uid="{3C5B6435-FDC6-4599-AAC6-4151B96A9A36}">
      <text>
        <r>
          <rPr>
            <b/>
            <sz val="9"/>
            <color indexed="81"/>
            <rFont val="Tahoma"/>
            <family val="2"/>
          </rPr>
          <t>John:</t>
        </r>
        <r>
          <rPr>
            <sz val="9"/>
            <color indexed="81"/>
            <rFont val="Tahoma"/>
            <family val="2"/>
          </rPr>
          <t xml:space="preserve">
Included for the EL DST expts</t>
        </r>
      </text>
    </comment>
    <comment ref="Z2" authorId="2" shapeId="0" xr:uid="{5DB88FE4-7FD8-43B1-AD30-5E7F773675E3}">
      <text>
        <r>
          <rPr>
            <b/>
            <sz val="9"/>
            <color indexed="81"/>
            <rFont val="Tahoma"/>
            <family val="2"/>
          </rPr>
          <t>John:</t>
        </r>
        <r>
          <rPr>
            <sz val="9"/>
            <color indexed="81"/>
            <rFont val="Tahoma"/>
            <family val="2"/>
          </rPr>
          <t xml:space="preserve">
An analysis wide override on the proportion of EL mated. Set to True if doing comparisons with different proportion mated. This removes randomness linked to the effect of EL propn mated on the start animals for the 2 tooths. Most important when comparing NM with unconstrained EL proportion.</t>
        </r>
      </text>
    </comment>
    <comment ref="AA2" authorId="2" shapeId="0" xr:uid="{10F5EA75-7532-45B0-AFF1-B957A5465C86}">
      <text>
        <r>
          <rPr>
            <b/>
            <sz val="9"/>
            <color indexed="81"/>
            <rFont val="Tahoma"/>
            <family val="2"/>
          </rPr>
          <t>John:</t>
        </r>
        <r>
          <rPr>
            <sz val="9"/>
            <color indexed="81"/>
            <rFont val="Tahoma"/>
            <family val="2"/>
          </rPr>
          <t xml:space="preserve">
The estimated proportion of EL mated controls the proportion of animals contributing to the 2 tooth start animal. This needs to be consistent across an analysis otherwise there can be random variation in the profit comparisons, especially when comparing a trial that is forced to non mate vs trials that are free to choose.</t>
        </r>
      </text>
    </comment>
    <comment ref="AB2" authorId="2" shapeId="0" xr:uid="{C2A052D0-A900-4D49-B297-4784154CE34A}">
      <text>
        <r>
          <rPr>
            <b/>
            <sz val="9"/>
            <color indexed="81"/>
            <rFont val="Tahoma"/>
            <family val="2"/>
          </rPr>
          <t>John:</t>
        </r>
        <r>
          <rPr>
            <sz val="9"/>
            <color indexed="81"/>
            <rFont val="Tahoma"/>
            <family val="2"/>
          </rPr>
          <t xml:space="preserve">
Proportion corrected for AgeJ[6] that is 0% joined</t>
        </r>
      </text>
    </comment>
    <comment ref="AC2" authorId="2" shapeId="0" xr:uid="{ADE0DE83-B894-4D04-A56C-4895D001AFBE}">
      <text>
        <r>
          <rPr>
            <b/>
            <sz val="9"/>
            <color indexed="81"/>
            <rFont val="Tahoma"/>
            <family val="2"/>
          </rPr>
          <t>John:</t>
        </r>
        <r>
          <rPr>
            <sz val="9"/>
            <color indexed="81"/>
            <rFont val="Tahoma"/>
            <family val="2"/>
          </rPr>
          <t xml:space="preserve">
These are the EL management scenarios
Set to 0 to optimise
Set to 6 to exclude mating ewe lambs</t>
        </r>
      </text>
    </comment>
    <comment ref="AK2" authorId="2" shapeId="0" xr:uid="{EA3F06FE-F529-4D72-B326-E918D38E61B6}">
      <text>
        <r>
          <rPr>
            <b/>
            <sz val="9"/>
            <color indexed="81"/>
            <rFont val="Tahoma"/>
            <family val="2"/>
          </rPr>
          <t>John:</t>
        </r>
        <r>
          <rPr>
            <sz val="9"/>
            <color indexed="81"/>
            <rFont val="Tahoma"/>
            <family val="2"/>
          </rPr>
          <t xml:space="preserve">
Scanning input that control cost of scanning and paddock allocation</t>
        </r>
      </text>
    </comment>
    <comment ref="AL2" authorId="2" shapeId="0" xr:uid="{ACF8FAF4-1DC0-4CD0-BFAA-186410F7C97A}">
      <text>
        <r>
          <rPr>
            <b/>
            <sz val="9"/>
            <color indexed="81"/>
            <rFont val="Tahoma"/>
            <family val="2"/>
          </rPr>
          <t>John:</t>
        </r>
        <r>
          <rPr>
            <sz val="9"/>
            <color indexed="81"/>
            <rFont val="Tahoma"/>
            <family val="2"/>
          </rPr>
          <t xml:space="preserve">
Vary the conservtion limit </t>
        </r>
      </text>
    </comment>
    <comment ref="AN2" authorId="2" shapeId="0" xr:uid="{84EDF46E-9FFE-4A8F-A3A3-04D93B1A0DE7}">
      <text>
        <r>
          <rPr>
            <b/>
            <sz val="9"/>
            <color indexed="81"/>
            <rFont val="Tahoma"/>
            <family val="2"/>
          </rPr>
          <t>John:</t>
        </r>
        <r>
          <rPr>
            <sz val="9"/>
            <color indexed="81"/>
            <rFont val="Tahoma"/>
            <family val="2"/>
          </rPr>
          <t xml:space="preserve">
TRUE: Include sav[btrt]
FALSE: Exclude sav[btrt]</t>
        </r>
      </text>
    </comment>
    <comment ref="AO2" authorId="2" shapeId="0" xr:uid="{0E1695D0-BEF3-461F-A0D3-9619238DC8ED}">
      <text>
        <r>
          <rPr>
            <b/>
            <sz val="9"/>
            <color indexed="81"/>
            <rFont val="Tahoma"/>
            <family val="2"/>
          </rPr>
          <t>John:</t>
        </r>
        <r>
          <rPr>
            <sz val="9"/>
            <color indexed="81"/>
            <rFont val="Tahoma"/>
            <family val="2"/>
          </rPr>
          <t xml:space="preserve">
The team number to look up in i.saa_p11 data table</t>
        </r>
      </text>
    </comment>
    <comment ref="AP2" authorId="2" shapeId="0" xr:uid="{C53F027C-6D33-40C1-A15B-F0B88F167C36}">
      <text>
        <r>
          <rPr>
            <b/>
            <sz val="9"/>
            <color indexed="81"/>
            <rFont val="Tahoma"/>
            <family val="2"/>
          </rPr>
          <t>John:</t>
        </r>
        <r>
          <rPr>
            <sz val="9"/>
            <color indexed="81"/>
            <rFont val="Tahoma"/>
            <family val="2"/>
          </rPr>
          <t xml:space="preserve">
blank:  don't use REV (enter as ="" so the cell can be referenced)
negative:  update the specified REV scenario for all traits.
non-negative:  allow target trait to change and hold all others constant.</t>
        </r>
      </text>
    </comment>
    <comment ref="AQ2" authorId="2" shapeId="0" xr:uid="{9B0C5142-3C6F-45AE-833B-B8C18537DA59}">
      <text>
        <r>
          <rPr>
            <b/>
            <sz val="9"/>
            <color indexed="81"/>
            <rFont val="Tahoma"/>
            <family val="2"/>
          </rPr>
          <t>John:</t>
        </r>
        <r>
          <rPr>
            <sz val="9"/>
            <color indexed="81"/>
            <rFont val="Tahoma"/>
            <family val="2"/>
          </rPr>
          <t xml:space="preserve">
blank:  don't use REV (enter as ="" so the cell can be referenced)
negative:  update the specified REV scenario for all traits.
non-negative:  allow target trait to change and hold all others constant.</t>
        </r>
      </text>
    </comment>
    <comment ref="AR2" authorId="2" shapeId="0" xr:uid="{48C37543-5FD8-466E-8C7E-E20D1D8F7171}">
      <text>
        <r>
          <rPr>
            <b/>
            <sz val="9"/>
            <color indexed="81"/>
            <rFont val="Tahoma"/>
            <family val="2"/>
          </rPr>
          <t>John:</t>
        </r>
        <r>
          <rPr>
            <sz val="9"/>
            <color indexed="81"/>
            <rFont val="Tahoma"/>
            <family val="2"/>
          </rPr>
          <t xml:space="preserve">
blank:  don't use REV (enter as ="" so the cell can be referenced)
negative:  update the specified REV scenario for all traits.
non-negative:  allow target trait to change and hold all others constant.</t>
        </r>
      </text>
    </comment>
    <comment ref="BA2" authorId="2" shapeId="0" xr:uid="{79440835-DE22-4070-A584-940E0B2275AC}">
      <text>
        <r>
          <rPr>
            <b/>
            <sz val="9"/>
            <color indexed="81"/>
            <rFont val="Tahoma"/>
            <family val="2"/>
          </rPr>
          <t>John:</t>
        </r>
        <r>
          <rPr>
            <sz val="9"/>
            <color indexed="81"/>
            <rFont val="Tahoma"/>
            <family val="2"/>
          </rPr>
          <t xml:space="preserve">
A dummy variable that can be used to space out the levels of the other SA changes
</t>
        </r>
      </text>
    </comment>
    <comment ref="BB2" authorId="2" shapeId="0" xr:uid="{D330DD2B-C9F7-4BB6-9B3C-C786936FD1F0}">
      <text>
        <r>
          <rPr>
            <b/>
            <sz val="9"/>
            <color indexed="81"/>
            <rFont val="Tahoma"/>
            <family val="2"/>
          </rPr>
          <t>John:</t>
        </r>
        <r>
          <rPr>
            <sz val="9"/>
            <color indexed="81"/>
            <rFont val="Tahoma"/>
            <family val="2"/>
          </rPr>
          <t xml:space="preserve">
The number of combinations in the inputs for the experiment
</t>
        </r>
      </text>
    </comment>
    <comment ref="BC2" authorId="0" shapeId="0" xr:uid="{28A87732-DFBE-4E72-8AD9-CC58CDE1082B}">
      <text>
        <r>
          <rPr>
            <b/>
            <sz val="9"/>
            <color indexed="81"/>
            <rFont val="Tahoma"/>
            <family val="2"/>
          </rPr>
          <t>Michael Young (21512438):</t>
        </r>
        <r>
          <rPr>
            <sz val="9"/>
            <color indexed="81"/>
            <rFont val="Tahoma"/>
            <family val="2"/>
          </rPr>
          <t xml:space="preserve">
Must match the key assigned in Sensitivity.py</t>
        </r>
      </text>
    </comment>
    <comment ref="BM2" authorId="0" shapeId="0" xr:uid="{635DBFCC-4F1D-41E4-8CC3-A21438E42895}">
      <text>
        <r>
          <rPr>
            <b/>
            <sz val="9"/>
            <color indexed="81"/>
            <rFont val="Tahoma"/>
            <family val="2"/>
          </rPr>
          <t>Michael:</t>
        </r>
        <r>
          <rPr>
            <sz val="9"/>
            <color indexed="81"/>
            <rFont val="Tahoma"/>
            <family val="2"/>
          </rPr>
          <t xml:space="preserve">
store the info in generator for the mortality report</t>
        </r>
      </text>
    </comment>
    <comment ref="BN2" authorId="0" shapeId="0" xr:uid="{B47200E8-C031-496D-84FB-AB00A620905C}">
      <text>
        <r>
          <rPr>
            <b/>
            <sz val="9"/>
            <color indexed="81"/>
            <rFont val="Tahoma"/>
            <family val="2"/>
          </rPr>
          <t>Michael Young (21512438):</t>
        </r>
        <r>
          <rPr>
            <sz val="9"/>
            <color indexed="81"/>
            <rFont val="Tahoma"/>
            <family val="2"/>
          </rPr>
          <t xml:space="preserve">
store the info in generator for the feed budget report</t>
        </r>
      </text>
    </comment>
    <comment ref="BP2" authorId="2" shapeId="0" xr:uid="{D2C83A71-A43D-4A61-BC5E-091A39F490D8}">
      <text>
        <r>
          <rPr>
            <b/>
            <sz val="9"/>
            <color indexed="81"/>
            <rFont val="Tahoma"/>
            <family val="2"/>
          </rPr>
          <t>John:</t>
        </r>
        <r>
          <rPr>
            <sz val="9"/>
            <color indexed="81"/>
            <rFont val="Tahoma"/>
            <family val="2"/>
          </rPr>
          <t xml:space="preserve">
Weighted average across the z axis to create a steady state model. This allows a SE version of the model to be compared with DSP using the same inputs.
Note: Only changes the calculations if there is more than one slice of z included</t>
        </r>
      </text>
    </comment>
    <comment ref="BQ2" authorId="2" shapeId="0" xr:uid="{B3752027-B15E-4F63-81B9-4F3B6CF1223B}">
      <text>
        <r>
          <rPr>
            <b/>
            <sz val="9"/>
            <color indexed="81"/>
            <rFont val="Tahoma"/>
            <family val="2"/>
          </rPr>
          <t>John:</t>
        </r>
        <r>
          <rPr>
            <sz val="9"/>
            <color indexed="81"/>
            <rFont val="Tahoma"/>
            <family val="2"/>
          </rPr>
          <t xml:space="preserve">
A switch to control DSP or SQ/MP. This is the number of years (q axis) in the model. 
An input of 1 is DSP (or SE), greater than one is SQ or MP model.</t>
        </r>
      </text>
    </comment>
    <comment ref="BR2" authorId="2" shapeId="0" xr:uid="{EEB4A220-3C68-410D-86FE-06A263CD2019}">
      <text>
        <r>
          <rPr>
            <b/>
            <sz val="9"/>
            <color indexed="81"/>
            <rFont val="Tahoma"/>
            <family val="2"/>
          </rPr>
          <t>John:</t>
        </r>
        <r>
          <rPr>
            <sz val="9"/>
            <color indexed="81"/>
            <rFont val="Tahoma"/>
            <family val="2"/>
          </rPr>
          <t xml:space="preserve">
Model is multi-period model. 
Allows a different start and end condition to be evaluated</t>
        </r>
      </text>
    </comment>
    <comment ref="BV2" authorId="0" shapeId="0" xr:uid="{4F939482-1AD3-498D-83DC-0541146765BB}">
      <text>
        <r>
          <rPr>
            <b/>
            <sz val="9"/>
            <color indexed="81"/>
            <rFont val="Tahoma"/>
            <family val="2"/>
          </rPr>
          <t>Michael:</t>
        </r>
        <r>
          <rPr>
            <sz val="9"/>
            <color indexed="81"/>
            <rFont val="Tahoma"/>
            <family val="2"/>
          </rPr>
          <t xml:space="preserve">
Mask which season types are included
Note the slice numbers in this mask are different to the slice numbers for the DSP season types in the model proper because in the DSP 'typ' is removed (by this mask). However, 'typ' exists - as slice 0 - in the inputs and this mask
Note: default is including only 'typ' i.e. the SE model</t>
        </r>
      </text>
    </comment>
    <comment ref="CB2" authorId="2" shapeId="0" xr:uid="{A921C694-8265-4355-B72E-3A66B9007880}">
      <text>
        <r>
          <rPr>
            <b/>
            <sz val="9"/>
            <color indexed="81"/>
            <rFont val="Tahoma"/>
            <family val="2"/>
          </rPr>
          <t>John:</t>
        </r>
        <r>
          <rPr>
            <sz val="9"/>
            <color indexed="81"/>
            <rFont val="Tahoma"/>
            <family val="2"/>
          </rPr>
          <t xml:space="preserve">
comment: are season nodes included in steady state model, note: they always are for dsp model)</t>
        </r>
      </text>
    </comment>
    <comment ref="CC2" authorId="2" shapeId="0" xr:uid="{86D2AB41-D5C5-457E-8F5A-BEB9D9374C27}">
      <text>
        <r>
          <rPr>
            <b/>
            <sz val="9"/>
            <color indexed="81"/>
            <rFont val="Tahoma"/>
            <family val="2"/>
          </rPr>
          <t>John:</t>
        </r>
        <r>
          <rPr>
            <sz val="9"/>
            <color indexed="81"/>
            <rFont val="Tahoma"/>
            <family val="2"/>
          </rPr>
          <t xml:space="preserve">
Minimum return on expenditure. An item of expenditure will only be selected if the return is greater than this value</t>
        </r>
      </text>
    </comment>
    <comment ref="CD2" authorId="2" shapeId="0" xr:uid="{33AE1595-D68F-488B-8E95-2FD4CC78C205}">
      <text>
        <r>
          <rPr>
            <b/>
            <sz val="9"/>
            <color indexed="81"/>
            <rFont val="Tahoma"/>
            <family val="2"/>
          </rPr>
          <t>John:</t>
        </r>
        <r>
          <rPr>
            <sz val="9"/>
            <color indexed="81"/>
            <rFont val="Tahoma"/>
            <family val="2"/>
          </rPr>
          <t xml:space="preserve">
Max age of dams, controls the length of the generator</t>
        </r>
      </text>
    </comment>
    <comment ref="CE2" authorId="2" shapeId="0" xr:uid="{546A817B-BF23-4385-8B5B-775C2789F8B5}">
      <text>
        <r>
          <rPr>
            <b/>
            <sz val="9"/>
            <color indexed="81"/>
            <rFont val="Tahoma"/>
            <family val="2"/>
          </rPr>
          <t>John:</t>
        </r>
        <r>
          <rPr>
            <sz val="9"/>
            <color indexed="81"/>
            <rFont val="Tahoma"/>
            <family val="2"/>
          </rPr>
          <t xml:space="preserve">
Max age of offs, controls the length of the generator for offspring</t>
        </r>
      </text>
    </comment>
    <comment ref="CF2" authorId="2" shapeId="0" xr:uid="{23FAC371-1F26-4A31-B1AB-1C013070222E}">
      <text>
        <r>
          <rPr>
            <b/>
            <sz val="9"/>
            <color indexed="81"/>
            <rFont val="Tahoma"/>
            <family val="2"/>
          </rPr>
          <t>John:</t>
        </r>
        <r>
          <rPr>
            <sz val="9"/>
            <color indexed="81"/>
            <rFont val="Tahoma"/>
            <family val="2"/>
          </rPr>
          <t xml:space="preserve">
Number of offspring sale opportunities per DVP
</t>
        </r>
      </text>
    </comment>
    <comment ref="CG2" authorId="2" shapeId="0" xr:uid="{9B2AD214-0909-4C4C-9D20-6D7881E85B01}">
      <text>
        <r>
          <rPr>
            <b/>
            <sz val="9"/>
            <color indexed="81"/>
            <rFont val="Tahoma"/>
            <family val="2"/>
          </rPr>
          <t>Michael:</t>
        </r>
        <r>
          <rPr>
            <sz val="9"/>
            <color indexed="81"/>
            <rFont val="Tahoma"/>
            <family val="2"/>
          </rPr>
          <t xml:space="preserve">
Control if using the pinp rotations (TRUE) or the full rotation list (FALSE - note full rot requires simulation inputs)</t>
        </r>
      </text>
    </comment>
    <comment ref="CH2" authorId="2" shapeId="0" xr:uid="{4A721B2F-75E8-41D3-9A1D-29A30E1A2F1B}">
      <text>
        <r>
          <rPr>
            <b/>
            <sz val="9"/>
            <color indexed="81"/>
            <rFont val="Tahoma"/>
            <family val="2"/>
          </rPr>
          <t>John:</t>
        </r>
        <r>
          <rPr>
            <sz val="9"/>
            <color indexed="81"/>
            <rFont val="Tahoma"/>
            <family val="2"/>
          </rPr>
          <t xml:space="preserve">
* POLISH, TOL &amp; ATOL control the setting for the differential evolution in SheepCalibration.py.
* scipy's polish step (L-BFGS-B) is single-threaded so it can't use the DE worker pool, and is a local # (finite-difference) refinement that assumes a smooth objective.
* If polish is used DE can stop looser (e.g. tol=0.05, atol=0.05) because polish finishes the job. 
* If polish is not used DE has to do all the work itself so it needs tighter values (e.g. tol=0.001, atol=0.01) to reach an equivalent final precision.</t>
        </r>
      </text>
    </comment>
    <comment ref="CL2" authorId="2" shapeId="0" xr:uid="{BC4783EB-9F6E-4DE2-BE44-0B34DAFCB4BC}">
      <text>
        <r>
          <rPr>
            <b/>
            <sz val="9"/>
            <color indexed="81"/>
            <rFont val="Tahoma"/>
            <family val="2"/>
          </rPr>
          <t>John:</t>
        </r>
        <r>
          <rPr>
            <sz val="9"/>
            <color indexed="81"/>
            <rFont val="Tahoma"/>
            <family val="2"/>
          </rPr>
          <t xml:space="preserve">
Retain the results from all equaton systems so that the results can be compared (when debugging)
Note: Equation compare may have unexpected effects if used with rev_create</t>
        </r>
      </text>
    </comment>
    <comment ref="CM2" authorId="2" shapeId="0" xr:uid="{32927FFB-C34E-4527-9445-410C5C239025}">
      <text>
        <r>
          <rPr>
            <b/>
            <sz val="9"/>
            <color indexed="81"/>
            <rFont val="Tahoma"/>
            <family val="2"/>
          </rPr>
          <t>John:</t>
        </r>
        <r>
          <rPr>
            <sz val="9"/>
            <color indexed="81"/>
            <rFont val="Tahoma"/>
            <family val="2"/>
          </rPr>
          <t xml:space="preserve">
Equations used for the sires</t>
        </r>
      </text>
    </comment>
    <comment ref="CN2" authorId="2" shapeId="0" xr:uid="{2189A71B-9A05-4643-8C04-2DD041A3D414}">
      <text>
        <r>
          <rPr>
            <b/>
            <sz val="9"/>
            <color indexed="81"/>
            <rFont val="Tahoma"/>
            <family val="2"/>
          </rPr>
          <t>John:</t>
        </r>
        <r>
          <rPr>
            <sz val="9"/>
            <color indexed="81"/>
            <rFont val="Tahoma"/>
            <family val="2"/>
          </rPr>
          <t xml:space="preserve">
Equations used for the sires</t>
        </r>
      </text>
    </comment>
    <comment ref="CQ2" authorId="2" shapeId="0" xr:uid="{1EE367D6-5B2C-432B-9E24-7B047F438E41}">
      <text>
        <r>
          <rPr>
            <b/>
            <sz val="9"/>
            <color indexed="81"/>
            <rFont val="Tahoma"/>
            <family val="2"/>
          </rPr>
          <t>John:</t>
        </r>
        <r>
          <rPr>
            <sz val="9"/>
            <color indexed="81"/>
            <rFont val="Tahoma"/>
            <family val="2"/>
          </rPr>
          <t xml:space="preserve">
Equations used for the dams</t>
        </r>
      </text>
    </comment>
    <comment ref="CX2" authorId="2" shapeId="0" xr:uid="{B81F53F6-7294-4E30-A92A-BF71AA8396E1}">
      <text>
        <r>
          <rPr>
            <b/>
            <sz val="9"/>
            <color indexed="81"/>
            <rFont val="Tahoma"/>
            <family val="2"/>
          </rPr>
          <t>John:</t>
        </r>
        <r>
          <rPr>
            <sz val="9"/>
            <color indexed="81"/>
            <rFont val="Tahoma"/>
            <family val="2"/>
          </rPr>
          <t xml:space="preserve">
Equations used for the prog</t>
        </r>
      </text>
    </comment>
    <comment ref="DE2" authorId="2" shapeId="0" xr:uid="{B951E732-FFC2-4EC0-A2AA-21F415BC93AF}">
      <text>
        <r>
          <rPr>
            <b/>
            <sz val="9"/>
            <color indexed="81"/>
            <rFont val="Tahoma"/>
            <family val="2"/>
          </rPr>
          <t>John:</t>
        </r>
        <r>
          <rPr>
            <sz val="9"/>
            <color indexed="81"/>
            <rFont val="Tahoma"/>
            <family val="2"/>
          </rPr>
          <t xml:space="preserve">
Equations used for the offspring</t>
        </r>
      </text>
    </comment>
    <comment ref="DJ2" authorId="2" shapeId="0" xr:uid="{336B5E83-543F-4DE7-8FA1-27488CBE9C9B}">
      <text>
        <r>
          <rPr>
            <b/>
            <sz val="9"/>
            <color indexed="81"/>
            <rFont val="Tahoma"/>
            <family val="2"/>
          </rPr>
          <t>John:</t>
        </r>
        <r>
          <rPr>
            <sz val="9"/>
            <color indexed="81"/>
            <rFont val="Tahoma"/>
            <family val="2"/>
          </rPr>
          <t xml:space="preserve">
Day of the simulation that the dam equation systems change from slice 0 to 1.
Note: Don't alter slice 0 day.</t>
        </r>
      </text>
    </comment>
    <comment ref="DK2" authorId="2" shapeId="0" xr:uid="{D34260F9-85EC-4F41-95FE-FAF670173ECE}">
      <text>
        <r>
          <rPr>
            <b/>
            <sz val="9"/>
            <color indexed="81"/>
            <rFont val="Tahoma"/>
            <family val="2"/>
          </rPr>
          <t>John:</t>
        </r>
        <r>
          <rPr>
            <sz val="9"/>
            <color indexed="81"/>
            <rFont val="Tahoma"/>
            <family val="2"/>
          </rPr>
          <t xml:space="preserve">
Day of the simulation that the yatf equation systems change from slice 0 to 1.
Note: Don't alter slice 0 day.</t>
        </r>
      </text>
    </comment>
    <comment ref="DL2" authorId="2" shapeId="0" xr:uid="{5F729B2F-27CE-4B51-99F6-22C6CEFEA895}">
      <text>
        <r>
          <rPr>
            <b/>
            <sz val="9"/>
            <color indexed="81"/>
            <rFont val="Tahoma"/>
            <family val="2"/>
          </rPr>
          <t>John:</t>
        </r>
        <r>
          <rPr>
            <sz val="9"/>
            <color indexed="81"/>
            <rFont val="Tahoma"/>
            <family val="2"/>
          </rPr>
          <t xml:space="preserve">
Note: The analysis SAV values overwrite these scenario values.</t>
        </r>
      </text>
    </comment>
    <comment ref="DM2" authorId="0" shapeId="0" xr:uid="{06D1462C-0D4A-41A3-AE09-372621931303}">
      <text>
        <r>
          <rPr>
            <b/>
            <sz val="9"/>
            <color indexed="81"/>
            <rFont val="Tahoma"/>
            <family val="2"/>
          </rPr>
          <t>Michael Young (21512438):</t>
        </r>
        <r>
          <rPr>
            <sz val="9"/>
            <color indexed="81"/>
            <rFont val="Tahoma"/>
            <family val="2"/>
          </rPr>
          <t xml:space="preserve">
bool - use pkl fs or excel input fs
Default is FALSE</t>
        </r>
      </text>
    </comment>
    <comment ref="DN2" authorId="0" shapeId="0" xr:uid="{0511EC15-006C-446E-839D-7C33710315CA}">
      <text>
        <r>
          <rPr>
            <b/>
            <sz val="9"/>
            <color indexed="81"/>
            <rFont val="Tahoma"/>
            <family val="2"/>
          </rPr>
          <t>Michael Young (21512438):</t>
        </r>
        <r>
          <rPr>
            <sz val="9"/>
            <color indexed="81"/>
            <rFont val="Tahoma"/>
            <family val="2"/>
          </rPr>
          <t xml:space="preserve">
boolean to control if t axis exists in generator loops</t>
        </r>
      </text>
    </comment>
    <comment ref="DO2" authorId="0" shapeId="0" xr:uid="{4DDFC780-82AF-4814-BE44-2DBA4DBD4C6B}">
      <text>
        <r>
          <rPr>
            <b/>
            <sz val="9"/>
            <color indexed="81"/>
            <rFont val="Tahoma"/>
            <family val="2"/>
          </rPr>
          <t>John:</t>
        </r>
        <r>
          <rPr>
            <sz val="9"/>
            <color indexed="81"/>
            <rFont val="Tahoma"/>
            <family val="2"/>
          </rPr>
          <t xml:space="preserve">
Include the r2 adjustment to feedsupply. Default is FALSE. Change to TRUE if either
a. Using the feed supply input from Property.xl
b. Using a pickle feedsupply but want to tweak that supply.
For case 'b' need to set the SAV on feedsupply_r2p to 0</t>
        </r>
      </text>
    </comment>
    <comment ref="DP2" authorId="2" shapeId="0" xr:uid="{4E0BDE65-1B0E-4E2B-8339-88CEF3225D6B}">
      <text>
        <r>
          <rPr>
            <b/>
            <sz val="9"/>
            <color indexed="81"/>
            <rFont val="Tahoma"/>
            <family val="2"/>
          </rPr>
          <t>John:</t>
        </r>
        <r>
          <rPr>
            <sz val="9"/>
            <color indexed="81"/>
            <rFont val="Tahoma"/>
            <family val="2"/>
          </rPr>
          <t xml:space="preserve">
The default value for feedsupply_adj_r2p is from Property.xl.
Use this sav in conjunction with sav[r2adjust_inc] if wanting to use a pickle file for feedsupply (hence don't want to include the r2adjust from Prop.xl) but do want to tweak the pickle values using saa[feedsupply_adj_r2p]. A zero value here overwrites the values from Property.xls
The other compnents of this are fs_use_pkl = TRUE, r2adjust_inc = TRUE and sav[feedsupply_adj_r2p[:,:]] = 0</t>
        </r>
      </text>
    </comment>
    <comment ref="DR2" authorId="0" shapeId="0" xr:uid="{836B3214-C682-4D54-9BA8-29FDCC7F2668}">
      <text>
        <r>
          <rPr>
            <b/>
            <sz val="9"/>
            <color indexed="81"/>
            <rFont val="Tahoma"/>
            <family val="2"/>
          </rPr>
          <t>Michael:</t>
        </r>
        <r>
          <rPr>
            <sz val="9"/>
            <color indexed="81"/>
            <rFont val="Tahoma"/>
            <family val="2"/>
          </rPr>
          <t xml:space="preserve">
number of nutrition options in each FVP for dams
Default is in Structural!i_n1_len</t>
        </r>
      </text>
    </comment>
    <comment ref="DS2" authorId="0" shapeId="0" xr:uid="{384540BB-8021-478C-A3FC-BAB25597C01E}">
      <text>
        <r>
          <rPr>
            <b/>
            <sz val="9"/>
            <color indexed="81"/>
            <rFont val="Tahoma"/>
            <family val="2"/>
          </rPr>
          <t>Michael:</t>
        </r>
        <r>
          <rPr>
            <sz val="9"/>
            <color indexed="81"/>
            <rFont val="Tahoma"/>
            <family val="2"/>
          </rPr>
          <t xml:space="preserve">
number of nutrition options in each FVP for offs
Default is in Structural!i_n3_len</t>
        </r>
      </text>
    </comment>
    <comment ref="DT2" authorId="2" shapeId="0" xr:uid="{C8159EC4-D3D1-4E57-80B5-24A11B47607B}">
      <text>
        <r>
          <rPr>
            <b/>
            <sz val="9"/>
            <color indexed="81"/>
            <rFont val="Tahoma"/>
            <family val="2"/>
          </rPr>
          <t>John:</t>
        </r>
        <r>
          <rPr>
            <sz val="9"/>
            <color indexed="81"/>
            <rFont val="Tahoma"/>
            <family val="2"/>
          </rPr>
          <t xml:space="preserve">
Select the genotype for the 3 breeds
This the g0 axis for the 3 sire breeds.</t>
        </r>
      </text>
    </comment>
    <comment ref="EE2" authorId="0" shapeId="0" xr:uid="{1DBFA1F9-40D1-4540-9A1B-70C0BE1D1354}">
      <text>
        <r>
          <rPr>
            <b/>
            <sz val="9"/>
            <color indexed="81"/>
            <rFont val="Tahoma"/>
            <family val="2"/>
          </rPr>
          <t>Michael Young:</t>
        </r>
        <r>
          <rPr>
            <sz val="9"/>
            <color indexed="81"/>
            <rFont val="Tahoma"/>
            <family val="2"/>
          </rPr>
          <t xml:space="preserve">
Min sale age (days) of dams.
</t>
        </r>
      </text>
    </comment>
    <comment ref="EF2" authorId="0" shapeId="0" xr:uid="{8E0753C5-772D-4671-95F5-C7049E571AC4}">
      <text>
        <r>
          <rPr>
            <b/>
            <sz val="9"/>
            <color indexed="81"/>
            <rFont val="Tahoma"/>
            <family val="2"/>
          </rPr>
          <t>Michael Young:</t>
        </r>
        <r>
          <rPr>
            <sz val="9"/>
            <color indexed="81"/>
            <rFont val="Tahoma"/>
            <family val="2"/>
          </rPr>
          <t xml:space="preserve">
Min sale age (days) of female sheep, applies to prog &amp; offs.
Merinos are usually retained till a full wool shearing to allow selection for wool quality.
Progeny of ewe lambs are usually sold all sold and therefore don't need to be retained for a full wool shearing.</t>
        </r>
      </text>
    </comment>
    <comment ref="EG2" authorId="0" shapeId="0" xr:uid="{F08C16DC-5BC9-472A-96EB-0E6CE4BA8DDF}">
      <text>
        <r>
          <rPr>
            <b/>
            <sz val="9"/>
            <color indexed="81"/>
            <rFont val="Tahoma"/>
            <family val="2"/>
          </rPr>
          <t>Young:</t>
        </r>
        <r>
          <rPr>
            <sz val="9"/>
            <color indexed="81"/>
            <rFont val="Tahoma"/>
            <family val="2"/>
          </rPr>
          <t xml:space="preserve">
highest age (days) to sell female offspring.</t>
        </r>
      </text>
    </comment>
    <comment ref="EH2" authorId="0" shapeId="0" xr:uid="{8F5E99BB-3CE0-4AA9-88F0-572A2A688250}">
      <text>
        <r>
          <rPr>
            <b/>
            <sz val="9"/>
            <color indexed="81"/>
            <rFont val="Tahoma"/>
            <family val="2"/>
          </rPr>
          <t>Michael Young:</t>
        </r>
        <r>
          <rPr>
            <sz val="9"/>
            <color indexed="81"/>
            <rFont val="Tahoma"/>
            <family val="2"/>
          </rPr>
          <t xml:space="preserve">
lowest age (days) to sell wethers.</t>
        </r>
      </text>
    </comment>
    <comment ref="EI2" authorId="0" shapeId="0" xr:uid="{D9D0ABD1-CFE2-4513-95EA-88F0B16E6756}">
      <text>
        <r>
          <rPr>
            <b/>
            <sz val="9"/>
            <color indexed="81"/>
            <rFont val="Tahoma"/>
            <family val="2"/>
          </rPr>
          <t>Michael Young:</t>
        </r>
        <r>
          <rPr>
            <sz val="9"/>
            <color indexed="81"/>
            <rFont val="Tahoma"/>
            <family val="2"/>
          </rPr>
          <t xml:space="preserve">
highest age (days) to sell wethers.</t>
        </r>
      </text>
    </comment>
    <comment ref="EJ2" authorId="0" shapeId="0" xr:uid="{F142BEAC-0BE8-461B-9640-22B0A59CE84A}">
      <text>
        <r>
          <rPr>
            <b/>
            <sz val="9"/>
            <color indexed="81"/>
            <rFont val="Tahoma"/>
            <family val="2"/>
          </rPr>
          <t>Young:</t>
        </r>
        <r>
          <rPr>
            <sz val="9"/>
            <color indexed="81"/>
            <rFont val="Tahoma"/>
            <family val="2"/>
          </rPr>
          <t xml:space="preserve">
maximum number of dams. Default is +inf
Can be either specified with an o axis (K2tog1) or a v axis (K2tVg1). Use of the o axis overrides entries in the V axis.
K2 axis allows control of the mated and non-mated slices
Note: If using tVg1 then it is important to ensure that the index slices specified here align with the DVP definitions and that the DVPs aren't being affected by insertion of nodes. Safer to use tog1 in the seasonality model.
A reason for using V is that o[0] includes v[0] and v[1,2&amp;3] because there is no lambing opportunity in v[0] even though it is  a year younger than v[4]</t>
        </r>
      </text>
    </comment>
    <comment ref="FG2" authorId="0" shapeId="0" xr:uid="{8662D3ED-26D4-4783-8F37-22A7BA52AA63}">
      <text>
        <r>
          <rPr>
            <b/>
            <sz val="9"/>
            <color indexed="81"/>
            <rFont val="Tahoma"/>
            <family val="2"/>
          </rPr>
          <t xml:space="preserve">John:
</t>
        </r>
        <r>
          <rPr>
            <sz val="9"/>
            <color indexed="81"/>
            <rFont val="Tahoma"/>
            <family val="2"/>
          </rPr>
          <t>Proportion of dams mated for each lambing opportunity of g1.
This is proportion of the animals retained as dams.</t>
        </r>
      </text>
    </comment>
    <comment ref="FK2" authorId="2" shapeId="0" xr:uid="{327A2265-B9FB-4C7B-BE53-C34146D9751D}">
      <text>
        <r>
          <rPr>
            <b/>
            <sz val="9"/>
            <color indexed="81"/>
            <rFont val="Tahoma"/>
            <family val="2"/>
          </rPr>
          <t>John:</t>
        </r>
        <r>
          <rPr>
            <sz val="9"/>
            <color indexed="81"/>
            <rFont val="Tahoma"/>
            <family val="2"/>
          </rPr>
          <t xml:space="preserve">
Adjust the RR of the flock as a scenario sensitivity</t>
        </r>
      </text>
    </comment>
    <comment ref="FL2" authorId="2" shapeId="0" xr:uid="{020392A1-D445-4D25-9572-49897F0FED16}">
      <text>
        <r>
          <rPr>
            <b/>
            <sz val="9"/>
            <color indexed="81"/>
            <rFont val="Tahoma"/>
            <family val="2"/>
          </rPr>
          <t>John:</t>
        </r>
        <r>
          <rPr>
            <sz val="9"/>
            <color indexed="81"/>
            <rFont val="Tahoma"/>
            <family val="2"/>
          </rPr>
          <t xml:space="preserve">
Adjust the RR of the flock as a scenario sensitivity</t>
        </r>
      </text>
    </comment>
    <comment ref="FS2" authorId="2" shapeId="0" xr:uid="{2E0B7EE3-3C39-4A45-A5C9-9913B6AA9082}">
      <text>
        <r>
          <rPr>
            <b/>
            <sz val="9"/>
            <color indexed="81"/>
            <rFont val="Tahoma"/>
            <family val="2"/>
          </rPr>
          <t>John:</t>
        </r>
        <r>
          <rPr>
            <sz val="9"/>
            <color indexed="81"/>
            <rFont val="Tahoma"/>
            <family val="2"/>
          </rPr>
          <t xml:space="preserve">
Adjust Peri-natal (near birth) mortality of progeny due to exposure.
Axes are:
o - lambing opportunity
l0 - number of foetuses
g1 - dam genotype
This SAA impacts within a calculation not on an input</t>
        </r>
      </text>
    </comment>
    <comment ref="FT2" authorId="0" shapeId="0" xr:uid="{153E9D8F-5427-446C-889E-32DC4038154E}">
      <text>
        <r>
          <rPr>
            <b/>
            <sz val="9"/>
            <color indexed="81"/>
            <rFont val="Tahoma"/>
            <family val="2"/>
          </rPr>
          <t>Michael Young:</t>
        </r>
        <r>
          <rPr>
            <sz val="9"/>
            <color indexed="81"/>
            <rFont val="Tahoma"/>
            <family val="2"/>
          </rPr>
          <t xml:space="preserve">
True = force sale of drys
(scan needs to be &gt; 0)
The SAV can only be "-" or True (False doesn't work)</t>
        </r>
      </text>
    </comment>
    <comment ref="FV2" authorId="0" shapeId="0" xr:uid="{7AAF3479-7118-4FF1-8FC0-0546990191DF}">
      <text>
        <r>
          <rPr>
            <b/>
            <sz val="9"/>
            <color indexed="81"/>
            <rFont val="Tahoma"/>
            <family val="2"/>
          </rPr>
          <t>Michael Young:</t>
        </r>
        <r>
          <rPr>
            <sz val="9"/>
            <color indexed="81"/>
            <rFont val="Tahoma"/>
            <family val="2"/>
          </rPr>
          <t xml:space="preserve">
True = force retention of drys at both scanning . (Only active if scan &gt; 0).
Currently this sav needs to be used inconjunction with sav[bnd_upper_dams] which constrains the sale of drys in the t[0] slice.
Todo: finalise code changes that will connect this  sav to a constraint that will only allow drys to be sold at shearing if being sold with pregnant ewes (i.e. not a differntial sale)</t>
        </r>
      </text>
    </comment>
    <comment ref="FX2" authorId="0" shapeId="0" xr:uid="{2B721676-9529-4EDF-87E0-7AB3902E3797}">
      <text>
        <r>
          <rPr>
            <b/>
            <sz val="9"/>
            <color indexed="81"/>
            <rFont val="Tahoma"/>
            <family val="2"/>
          </rPr>
          <t>Young:</t>
        </r>
        <r>
          <rPr>
            <sz val="9"/>
            <color indexed="81"/>
            <rFont val="Tahoma"/>
            <family val="2"/>
          </rPr>
          <t xml:space="preserve">
Estimated proportion of the drys that are retained.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FZ2" authorId="0" shapeId="0" xr:uid="{955275BF-C688-4673-8E06-E78322A70D40}">
      <text>
        <r>
          <rPr>
            <b/>
            <sz val="9"/>
            <color indexed="81"/>
            <rFont val="Tahoma"/>
            <family val="2"/>
          </rPr>
          <t>Michael Young:</t>
        </r>
        <r>
          <rPr>
            <sz val="9"/>
            <color indexed="81"/>
            <rFont val="Tahoma"/>
            <family val="2"/>
          </rPr>
          <t xml:space="preserve">
True = include the bound on selling twice drys
(scan needs to be &gt; 0)</t>
        </r>
      </text>
    </comment>
    <comment ref="GD2" authorId="2" shapeId="0" xr:uid="{622E05DF-106C-4940-B73F-32FFCF6F74C3}">
      <text>
        <r>
          <rPr>
            <b/>
            <sz val="9"/>
            <color indexed="81"/>
            <rFont val="Tahoma"/>
            <family val="2"/>
          </rPr>
          <t>John:</t>
        </r>
        <r>
          <rPr>
            <sz val="9"/>
            <color indexed="81"/>
            <rFont val="Tahoma"/>
            <family val="2"/>
          </rPr>
          <t xml:space="preserve">
Scanning management (0,1,2,3,4) being don't scan, wet/dry, mutliples, litter size &amp; foetal age respectively</t>
        </r>
      </text>
    </comment>
    <comment ref="GF2" authorId="2" shapeId="0" xr:uid="{A17ED6A7-B11B-4EE0-BAFE-C76DE5D3D4B7}">
      <text>
        <r>
          <rPr>
            <b/>
            <sz val="9"/>
            <color indexed="81"/>
            <rFont val="Tahoma"/>
            <family val="2"/>
          </rPr>
          <t>John:</t>
        </r>
        <r>
          <rPr>
            <sz val="9"/>
            <color indexed="81"/>
            <rFont val="Tahoma"/>
            <family val="2"/>
          </rPr>
          <t xml:space="preserve">
Scale wool prices. Operates on the micron price guides</t>
        </r>
      </text>
    </comment>
    <comment ref="GG2" authorId="2" shapeId="0" xr:uid="{B8CA1343-AEDD-463A-A4B4-7BF2F4B50750}">
      <text>
        <r>
          <rPr>
            <b/>
            <sz val="9"/>
            <color indexed="81"/>
            <rFont val="Tahoma"/>
            <family val="2"/>
          </rPr>
          <t>John:</t>
        </r>
        <r>
          <rPr>
            <sz val="9"/>
            <color indexed="81"/>
            <rFont val="Tahoma"/>
            <family val="2"/>
          </rPr>
          <t xml:space="preserve">
Needs s7 added when taken to Master branch
Scale sale sheep prices. Operates on the maximum prices in the grids</t>
        </r>
      </text>
    </comment>
    <comment ref="GI2" authorId="2" shapeId="0" xr:uid="{1096BD26-6232-4DAB-A642-CFD570CE472E}">
      <text>
        <r>
          <rPr>
            <b/>
            <sz val="9"/>
            <color indexed="81"/>
            <rFont val="Tahoma"/>
            <family val="2"/>
          </rPr>
          <t>John:</t>
        </r>
        <r>
          <rPr>
            <sz val="9"/>
            <color indexed="81"/>
            <rFont val="Tahoma"/>
            <family val="2"/>
          </rPr>
          <t xml:space="preserve">
Scale grain prices. Operates on both firsts and seconds</t>
        </r>
      </text>
    </comment>
    <comment ref="GK2" authorId="2" shapeId="0" xr:uid="{949A901F-EA7C-4F45-9FBF-1C013F17ED94}">
      <text>
        <r>
          <rPr>
            <b/>
            <sz val="9"/>
            <color indexed="81"/>
            <rFont val="Tahoma"/>
            <family val="2"/>
          </rPr>
          <t>John:</t>
        </r>
        <r>
          <rPr>
            <sz val="9"/>
            <color indexed="81"/>
            <rFont val="Tahoma"/>
            <family val="2"/>
          </rPr>
          <t xml:space="preserve">
Include pasture. Default is True</t>
        </r>
      </text>
    </comment>
    <comment ref="GL2" authorId="2" shapeId="0" xr:uid="{91D8C8B8-2052-4BB1-97EF-50BEB3AEC65E}">
      <text>
        <r>
          <rPr>
            <b/>
            <sz val="9"/>
            <color indexed="81"/>
            <rFont val="Tahoma"/>
            <family val="2"/>
          </rPr>
          <t>John:</t>
        </r>
        <r>
          <rPr>
            <sz val="9"/>
            <color indexed="81"/>
            <rFont val="Tahoma"/>
            <family val="2"/>
          </rPr>
          <t xml:space="preserve">
Include pasture. Default is True</t>
        </r>
      </text>
    </comment>
    <comment ref="GM2" authorId="2" shapeId="0" xr:uid="{EA8ABF95-C747-40D0-AC68-04CCBE765FAD}">
      <text>
        <r>
          <rPr>
            <b/>
            <sz val="9"/>
            <color indexed="81"/>
            <rFont val="Tahoma"/>
            <family val="2"/>
          </rPr>
          <t>John:</t>
        </r>
        <r>
          <rPr>
            <sz val="9"/>
            <color indexed="81"/>
            <rFont val="Tahoma"/>
            <family val="2"/>
          </rPr>
          <t xml:space="preserve">
Include pasture. Default is True</t>
        </r>
      </text>
    </comment>
    <comment ref="GO2" authorId="2" shapeId="0" xr:uid="{8C9C4B47-53E5-477C-BEAF-97BE8C67762B}">
      <text>
        <r>
          <rPr>
            <b/>
            <sz val="9"/>
            <color indexed="81"/>
            <rFont val="Tahoma"/>
            <family val="2"/>
          </rPr>
          <t>John:</t>
        </r>
        <r>
          <rPr>
            <sz val="9"/>
            <color indexed="81"/>
            <rFont val="Tahoma"/>
            <family val="2"/>
          </rPr>
          <t xml:space="preserve">
Pasture growth rate by weather-year &amp; feed period (all LMUs)`</t>
        </r>
      </text>
    </comment>
    <comment ref="GP2" authorId="2" shapeId="0" xr:uid="{83199BA4-74D8-456B-9052-521440639227}">
      <text>
        <r>
          <rPr>
            <b/>
            <sz val="9"/>
            <color indexed="81"/>
            <rFont val="Tahoma"/>
            <family val="2"/>
          </rPr>
          <t>John:</t>
        </r>
        <r>
          <rPr>
            <sz val="9"/>
            <color indexed="81"/>
            <rFont val="Tahoma"/>
            <family val="2"/>
          </rPr>
          <t xml:space="preserve">
Pasture growth rate by weather-year &amp; feed period (all LMUs)`</t>
        </r>
      </text>
    </comment>
    <comment ref="GQ2" authorId="2" shapeId="0" xr:uid="{C1FCE566-F417-4452-9ABF-887229D0E0BD}">
      <text>
        <r>
          <rPr>
            <b/>
            <sz val="9"/>
            <color indexed="81"/>
            <rFont val="Tahoma"/>
            <family val="2"/>
          </rPr>
          <t>John:</t>
        </r>
        <r>
          <rPr>
            <sz val="9"/>
            <color indexed="81"/>
            <rFont val="Tahoma"/>
            <family val="2"/>
          </rPr>
          <t xml:space="preserve">
Pasture growth rate by weather-year &amp; feed period (all LMUs)`</t>
        </r>
      </text>
    </comment>
    <comment ref="GR2" authorId="2" shapeId="0" xr:uid="{B0F375F8-EAAF-4CA4-8EA8-F9C292946B09}">
      <text>
        <r>
          <rPr>
            <b/>
            <sz val="9"/>
            <color indexed="81"/>
            <rFont val="Tahoma"/>
            <family val="2"/>
          </rPr>
          <t>John:</t>
        </r>
        <r>
          <rPr>
            <sz val="9"/>
            <color indexed="81"/>
            <rFont val="Tahoma"/>
            <family val="2"/>
          </rPr>
          <t xml:space="preserve">
Pasture growth rate by weather-year &amp; feed period (all LMUs)`</t>
        </r>
      </text>
    </comment>
    <comment ref="GS2" authorId="2" shapeId="0" xr:uid="{1310BDF0-04F1-47D6-BA44-BCCE521DEE3B}">
      <text>
        <r>
          <rPr>
            <b/>
            <sz val="9"/>
            <color indexed="81"/>
            <rFont val="Tahoma"/>
            <family val="2"/>
          </rPr>
          <t>John:</t>
        </r>
        <r>
          <rPr>
            <sz val="9"/>
            <color indexed="81"/>
            <rFont val="Tahoma"/>
            <family val="2"/>
          </rPr>
          <t xml:space="preserve">
Pasture growth rate by weather-year &amp; feed period (all LMUs)`</t>
        </r>
      </text>
    </comment>
    <comment ref="GT2" authorId="2" shapeId="0" xr:uid="{43A8DEF1-E2D6-46C8-8AF2-192D8434089A}">
      <text>
        <r>
          <rPr>
            <b/>
            <sz val="9"/>
            <color indexed="81"/>
            <rFont val="Tahoma"/>
            <family val="2"/>
          </rPr>
          <t>John:</t>
        </r>
        <r>
          <rPr>
            <sz val="9"/>
            <color indexed="81"/>
            <rFont val="Tahoma"/>
            <family val="2"/>
          </rPr>
          <t xml:space="preserve">
Pasture growth rate by weather-year &amp; feed period (all LMUs)`</t>
        </r>
      </text>
    </comment>
    <comment ref="GU2" authorId="2" shapeId="0" xr:uid="{22C4D4AB-A31A-4F62-A6E3-456FF55C8E76}">
      <text>
        <r>
          <rPr>
            <b/>
            <sz val="9"/>
            <color indexed="81"/>
            <rFont val="Tahoma"/>
            <family val="2"/>
          </rPr>
          <t>John:</t>
        </r>
        <r>
          <rPr>
            <sz val="9"/>
            <color indexed="81"/>
            <rFont val="Tahoma"/>
            <family val="2"/>
          </rPr>
          <t xml:space="preserve">
Pasture growth rate by weather-year &amp; feed period (all LMUs)`</t>
        </r>
      </text>
    </comment>
    <comment ref="GV2" authorId="2" shapeId="0" xr:uid="{62CE5666-B379-4F9D-BDEF-7AD693622CBB}">
      <text>
        <r>
          <rPr>
            <b/>
            <sz val="9"/>
            <color indexed="81"/>
            <rFont val="Tahoma"/>
            <family val="2"/>
          </rPr>
          <t>John:</t>
        </r>
        <r>
          <rPr>
            <sz val="9"/>
            <color indexed="81"/>
            <rFont val="Tahoma"/>
            <family val="2"/>
          </rPr>
          <t xml:space="preserve">
Germination of pasture across all lmus</t>
        </r>
      </text>
    </comment>
    <comment ref="GW2" authorId="2" shapeId="0" xr:uid="{F58872F8-6C93-4F1D-A540-9ACB55B00DDD}">
      <text>
        <r>
          <rPr>
            <b/>
            <sz val="9"/>
            <color indexed="81"/>
            <rFont val="Tahoma"/>
            <family val="2"/>
          </rPr>
          <t>John:</t>
        </r>
        <r>
          <rPr>
            <sz val="9"/>
            <color indexed="81"/>
            <rFont val="Tahoma"/>
            <family val="2"/>
          </rPr>
          <t xml:space="preserve">
Change the definition of a DSE.
0 is based on numbers and uLW (like a GM)
1 is based on MJ</t>
        </r>
      </text>
    </comment>
    <comment ref="GX2" authorId="0" shapeId="0" xr:uid="{ECA1ABC9-5BB0-4D27-8186-8754D5BADB20}">
      <text>
        <r>
          <rPr>
            <b/>
            <sz val="9"/>
            <color indexed="81"/>
            <rFont val="Tahoma"/>
            <family val="2"/>
          </rPr>
          <t>Michael Young:</t>
        </r>
        <r>
          <rPr>
            <sz val="9"/>
            <color indexed="81"/>
            <rFont val="Tahoma"/>
            <family val="2"/>
          </rPr>
          <t xml:space="preserve">
set the SR for each pasture. (DSE/ha)
Has a Q axis so that SR can be constrained across years in the MP model</t>
        </r>
      </text>
    </comment>
    <comment ref="GY2" authorId="0" shapeId="0" xr:uid="{D4D4B739-D2A1-4AC5-8EE5-C808F86A9463}">
      <text>
        <r>
          <rPr>
            <b/>
            <sz val="9"/>
            <color indexed="81"/>
            <rFont val="Tahoma"/>
            <family val="2"/>
          </rPr>
          <t>Michael Young:</t>
        </r>
        <r>
          <rPr>
            <sz val="9"/>
            <color indexed="81"/>
            <rFont val="Tahoma"/>
            <family val="2"/>
          </rPr>
          <t xml:space="preserve">
lowest age (days) to sell wethers.</t>
        </r>
      </text>
    </comment>
    <comment ref="GZ2" authorId="0" shapeId="0" xr:uid="{5DDB11B6-1D79-4133-9B45-9EBE1F01CEA1}">
      <text>
        <r>
          <rPr>
            <b/>
            <sz val="9"/>
            <color indexed="81"/>
            <rFont val="Tahoma"/>
            <family val="2"/>
          </rPr>
          <t>Michael Young:</t>
        </r>
        <r>
          <rPr>
            <sz val="9"/>
            <color indexed="81"/>
            <rFont val="Tahoma"/>
            <family val="2"/>
          </rPr>
          <t xml:space="preserve">
highest age (days) to sell wethers.</t>
        </r>
      </text>
    </comment>
    <comment ref="HB2" authorId="0" shapeId="0" xr:uid="{870BEF79-7C54-4001-A14C-B9031EDDA7C5}">
      <text>
        <r>
          <rPr>
            <b/>
            <sz val="9"/>
            <color indexed="81"/>
            <rFont val="Tahoma"/>
            <family val="2"/>
          </rPr>
          <t>Michael:</t>
        </r>
        <r>
          <rPr>
            <sz val="9"/>
            <color indexed="81"/>
            <rFont val="Tahoma"/>
            <family val="2"/>
          </rPr>
          <t xml:space="preserve">
number of nutrition options in each FVP for dams
Default is in Structural!i_n1_len</t>
        </r>
      </text>
    </comment>
    <comment ref="HC2" authorId="0" shapeId="0" xr:uid="{10E25B7B-8CD2-4161-B726-1A0598572AA2}">
      <text>
        <r>
          <rPr>
            <b/>
            <sz val="9"/>
            <color indexed="81"/>
            <rFont val="Tahoma"/>
            <family val="2"/>
          </rPr>
          <t>Michael:</t>
        </r>
        <r>
          <rPr>
            <sz val="9"/>
            <color indexed="81"/>
            <rFont val="Tahoma"/>
            <family val="2"/>
          </rPr>
          <t xml:space="preserve">
number of nutrition options in each FVP for offs
Default is in Structural!i_n3_len</t>
        </r>
      </text>
    </comment>
    <comment ref="HD2" authorId="0" shapeId="0" xr:uid="{71989E76-3C33-4042-AEA0-6BEFE9FCDACD}">
      <text>
        <r>
          <rPr>
            <b/>
            <sz val="9"/>
            <color indexed="81"/>
            <rFont val="Tahoma"/>
            <family val="2"/>
          </rPr>
          <t xml:space="preserve">John:
</t>
        </r>
        <r>
          <rPr>
            <sz val="9"/>
            <color indexed="81"/>
            <rFont val="Tahoma"/>
            <family val="2"/>
          </rPr>
          <t>SA with geneticist age stage axis.
Alters coefficients sfw for CFW</t>
        </r>
      </text>
    </comment>
    <comment ref="HF2" authorId="2" shapeId="0" xr:uid="{4E75F526-F04D-41A2-99F6-2926CDCAB75C}">
      <text>
        <r>
          <rPr>
            <b/>
            <sz val="9"/>
            <color indexed="81"/>
            <rFont val="Tahoma"/>
            <family val="2"/>
          </rPr>
          <t>John:</t>
        </r>
        <r>
          <rPr>
            <sz val="9"/>
            <color indexed="81"/>
            <rFont val="Tahoma"/>
            <family val="2"/>
          </rPr>
          <t xml:space="preserve">
Alter the scalar of ycfw cw[25]</t>
        </r>
      </text>
    </comment>
    <comment ref="HI2" authorId="0" shapeId="0" xr:uid="{13CB084D-ADA3-4FB9-8233-8B1B44A71396}">
      <text>
        <r>
          <rPr>
            <b/>
            <sz val="9"/>
            <color indexed="81"/>
            <rFont val="Tahoma"/>
            <family val="2"/>
          </rPr>
          <t xml:space="preserve">John:
</t>
        </r>
        <r>
          <rPr>
            <sz val="9"/>
            <color indexed="81"/>
            <rFont val="Tahoma"/>
            <family val="2"/>
          </rPr>
          <t>SA with geneticist age stage axis.
Alters coefficients sfd for FD</t>
        </r>
      </text>
    </comment>
    <comment ref="HK2" authorId="2" shapeId="0" xr:uid="{09C29400-6DBC-46F5-8345-BA9A864D5EEB}">
      <text>
        <r>
          <rPr>
            <b/>
            <sz val="9"/>
            <color indexed="81"/>
            <rFont val="Tahoma"/>
            <family val="2"/>
          </rPr>
          <t>John:</t>
        </r>
        <r>
          <rPr>
            <sz val="9"/>
            <color indexed="81"/>
            <rFont val="Tahoma"/>
            <family val="2"/>
          </rPr>
          <t xml:space="preserve">
Alter the scalar of yfd cw[26]</t>
        </r>
      </text>
    </comment>
    <comment ref="HN2" authorId="0" shapeId="0" xr:uid="{B0A4FFB1-8C28-4AE8-8238-9E41129889D1}">
      <text>
        <r>
          <rPr>
            <b/>
            <sz val="9"/>
            <color indexed="81"/>
            <rFont val="Tahoma"/>
            <family val="2"/>
          </rPr>
          <t xml:space="preserve">John:
</t>
        </r>
        <r>
          <rPr>
            <sz val="9"/>
            <color indexed="81"/>
            <rFont val="Tahoma"/>
            <family val="2"/>
          </rPr>
          <t>SA with geneticist age stage axis.
Alters coefficients cw[16] for SS</t>
        </r>
      </text>
    </comment>
    <comment ref="HR2" authorId="0" shapeId="0" xr:uid="{AB48E9A6-1ACD-4B6D-A27C-C197E0060FBD}">
      <text>
        <r>
          <rPr>
            <b/>
            <sz val="9"/>
            <color indexed="81"/>
            <rFont val="Tahoma"/>
            <family val="2"/>
          </rPr>
          <t xml:space="preserve">John:
</t>
        </r>
        <r>
          <rPr>
            <sz val="9"/>
            <color indexed="81"/>
            <rFont val="Tahoma"/>
            <family val="2"/>
          </rPr>
          <t>SA with geneticist age stage axis.
Alters coefficients cw[11] for SL</t>
        </r>
      </text>
    </comment>
    <comment ref="HV2" authorId="2" shapeId="0" xr:uid="{8041AAF8-D59A-4BC7-9985-4FF84F37DC86}">
      <text>
        <r>
          <rPr>
            <b/>
            <sz val="9"/>
            <color indexed="81"/>
            <rFont val="Tahoma"/>
            <family val="2"/>
          </rPr>
          <t>John:</t>
        </r>
        <r>
          <rPr>
            <sz val="9"/>
            <color indexed="81"/>
            <rFont val="Tahoma"/>
            <family val="2"/>
          </rPr>
          <t xml:space="preserve">
Alter the scalar on milk yield cl[0]</t>
        </r>
      </text>
    </comment>
    <comment ref="HW2" authorId="0" shapeId="0" xr:uid="{504D1CE5-51A2-464F-A47B-4C5F3601DAAC}">
      <text>
        <r>
          <rPr>
            <b/>
            <sz val="9"/>
            <color indexed="81"/>
            <rFont val="Tahoma"/>
            <family val="2"/>
          </rPr>
          <t>John:</t>
        </r>
        <r>
          <rPr>
            <sz val="9"/>
            <color indexed="81"/>
            <rFont val="Tahoma"/>
            <family val="2"/>
          </rPr>
          <t xml:space="preserve">
potential intake. Done in the intake function which alters the animal profile.
Can be used to adjust WWt with a genetic angle.</t>
        </r>
      </text>
    </comment>
    <comment ref="HX2" authorId="0" shapeId="0" xr:uid="{4BFA0F26-CB8F-4BCC-8AB8-D3E4CC6EFDC7}">
      <text>
        <r>
          <rPr>
            <b/>
            <sz val="9"/>
            <color indexed="81"/>
            <rFont val="Tahoma"/>
            <family val="2"/>
          </rPr>
          <t xml:space="preserve">John:
</t>
        </r>
        <r>
          <rPr>
            <sz val="9"/>
            <color indexed="81"/>
            <rFont val="Tahoma"/>
            <family val="2"/>
          </rPr>
          <t>SA with geneticist age stage axis.
Alters coefficients srw for LW</t>
        </r>
      </text>
    </comment>
    <comment ref="HZ2" authorId="2" shapeId="0" xr:uid="{E1826719-B900-41F4-A165-57B52FA5754A}">
      <text>
        <r>
          <rPr>
            <b/>
            <sz val="9"/>
            <color indexed="81"/>
            <rFont val="Tahoma"/>
            <family val="2"/>
          </rPr>
          <t>John:</t>
        </r>
        <r>
          <rPr>
            <sz val="9"/>
            <color indexed="81"/>
            <rFont val="Tahoma"/>
            <family val="2"/>
          </rPr>
          <t xml:space="preserve">
Alter the growth constants cx[1]</t>
        </r>
      </text>
    </comment>
    <comment ref="IC2" authorId="0" shapeId="0" xr:uid="{D760201C-CD57-4FC3-B964-62A4FF6DE254}">
      <text>
        <r>
          <rPr>
            <b/>
            <sz val="9"/>
            <color indexed="81"/>
            <rFont val="Tahoma"/>
            <family val="2"/>
          </rPr>
          <t xml:space="preserve">John:
</t>
        </r>
        <r>
          <rPr>
            <sz val="9"/>
            <color indexed="81"/>
            <rFont val="Tahoma"/>
            <family val="2"/>
          </rPr>
          <t>SA with geneticist age stage axis.
Alters coefficients ci[1] &amp; ci[21] for Fat &amp; WT</t>
        </r>
      </text>
    </comment>
    <comment ref="IE2" authorId="2" shapeId="0" xr:uid="{51CDA4BB-8C7E-4E60-BB9B-E051E9022A57}">
      <text>
        <r>
          <rPr>
            <b/>
            <sz val="9"/>
            <color indexed="81"/>
            <rFont val="Tahoma"/>
            <family val="2"/>
          </rPr>
          <t>John:</t>
        </r>
        <r>
          <rPr>
            <sz val="9"/>
            <color indexed="81"/>
            <rFont val="Tahoma"/>
            <family val="2"/>
          </rPr>
          <t xml:space="preserve">
Alter the impact of z on PI: ci[2 &amp; 22]</t>
        </r>
      </text>
    </comment>
    <comment ref="IH2" authorId="0" shapeId="0" xr:uid="{25000F85-6D03-4641-90B9-3001B30CDD09}">
      <text>
        <r>
          <rPr>
            <b/>
            <sz val="9"/>
            <color indexed="81"/>
            <rFont val="Tahoma"/>
            <family val="2"/>
          </rPr>
          <t xml:space="preserve">John:
</t>
        </r>
        <r>
          <rPr>
            <sz val="9"/>
            <color indexed="81"/>
            <rFont val="Tahoma"/>
            <family val="2"/>
          </rPr>
          <t>SA with geneticist age stage axis.
Alters coefficients cg[8] &amp; cg[9] for evg --&gt; WBE</t>
        </r>
      </text>
    </comment>
    <comment ref="IL2" authorId="0" shapeId="0" xr:uid="{2A3E42C7-42A8-4257-9554-C5C603FD7656}">
      <text>
        <r>
          <rPr>
            <b/>
            <sz val="9"/>
            <color indexed="81"/>
            <rFont val="Tahoma"/>
            <family val="2"/>
          </rPr>
          <t xml:space="preserve">John:
</t>
        </r>
        <r>
          <rPr>
            <sz val="9"/>
            <color indexed="81"/>
            <rFont val="Tahoma"/>
            <family val="2"/>
          </rPr>
          <t>SA with geneticist age stage axis.
Alters coefficients cd[1] for basal survival</t>
        </r>
      </text>
    </comment>
    <comment ref="IP2" authorId="0" shapeId="0" xr:uid="{BE2BD2DB-14E5-459B-A937-EAB6F74E81A2}">
      <text>
        <r>
          <rPr>
            <b/>
            <sz val="9"/>
            <color indexed="81"/>
            <rFont val="Tahoma"/>
            <family val="2"/>
          </rPr>
          <t xml:space="preserve">John:
</t>
        </r>
        <r>
          <rPr>
            <sz val="9"/>
            <color indexed="81"/>
            <rFont val="Tahoma"/>
            <family val="2"/>
          </rPr>
          <t>SA with geneticist age stage axis.
Alters coefficients cu2[23,-1] for perinatal survival</t>
        </r>
      </text>
    </comment>
    <comment ref="IT2" authorId="0" shapeId="0" xr:uid="{44E7C264-058E-495F-ACDE-A14AC59F10D3}">
      <text>
        <r>
          <rPr>
            <b/>
            <sz val="9"/>
            <color indexed="81"/>
            <rFont val="Tahoma"/>
            <family val="2"/>
          </rPr>
          <t xml:space="preserve">John:
</t>
        </r>
        <r>
          <rPr>
            <sz val="9"/>
            <color indexed="81"/>
            <rFont val="Tahoma"/>
            <family val="2"/>
          </rPr>
          <t>SA with geneticist age stage axis.
Alters coefficients cu2[24:27, 0:] for conception of yearling, 2 tooth and adults.</t>
        </r>
      </text>
    </comment>
    <comment ref="IX2" authorId="0" shapeId="0" xr:uid="{F7BD03AB-A688-41A8-BFBB-98B1D11C5844}">
      <text>
        <r>
          <rPr>
            <b/>
            <sz val="9"/>
            <color indexed="81"/>
            <rFont val="Tahoma"/>
            <family val="2"/>
          </rPr>
          <t xml:space="preserve">John:
</t>
        </r>
        <r>
          <rPr>
            <sz val="9"/>
            <color indexed="81"/>
            <rFont val="Tahoma"/>
            <family val="2"/>
          </rPr>
          <t>SA with geneticist age stage axis.
Alters coefficients cu2[24:27, 2:] for litter size of yearling, 2 tooth and adults.</t>
        </r>
      </text>
    </comment>
    <comment ref="JB2" authorId="0" shapeId="0" xr:uid="{9873619E-1C89-4C8F-BE4B-BB6CCB40B848}">
      <text>
        <r>
          <rPr>
            <b/>
            <sz val="9"/>
            <color indexed="81"/>
            <rFont val="Tahoma"/>
            <family val="2"/>
          </rPr>
          <t xml:space="preserve">John:
</t>
        </r>
        <r>
          <rPr>
            <sz val="9"/>
            <color indexed="81"/>
            <rFont val="Tahoma"/>
            <family val="2"/>
          </rPr>
          <t>SA with geneticist age stage axis.
Alters coefficients cu2[8,1] for lamb survival for all litter size</t>
        </r>
      </text>
    </comment>
    <comment ref="JG2" authorId="0" shapeId="0" xr:uid="{A38BCCD0-B2D4-4744-830F-9119AD0BFDC6}">
      <text>
        <r>
          <rPr>
            <b/>
            <sz val="9"/>
            <color indexed="81"/>
            <rFont val="Tahoma"/>
            <family val="2"/>
          </rPr>
          <t>Young:</t>
        </r>
        <r>
          <rPr>
            <sz val="9"/>
            <color indexed="81"/>
            <rFont val="Tahoma"/>
            <family val="2"/>
          </rPr>
          <t xml:space="preserve">
Effectively reduce the model to one starting weight
Use when calculating REVs to make it simpler to hold Wt constant, by removing variation due to distribution across w slices.
Only sensible for a model with N11.
Weaning wt needs to be adjusted by altering initial weights.</t>
        </r>
      </text>
    </comment>
    <comment ref="JH2" authorId="0" shapeId="0" xr:uid="{BAE7719B-0991-4E0A-AC3C-75100EA48A10}">
      <text>
        <r>
          <rPr>
            <b/>
            <sz val="9"/>
            <color indexed="81"/>
            <rFont val="Tahoma"/>
            <family val="2"/>
          </rPr>
          <t>Young:</t>
        </r>
        <r>
          <rPr>
            <sz val="9"/>
            <color indexed="81"/>
            <rFont val="Tahoma"/>
            <family val="2"/>
          </rPr>
          <t xml:space="preserve">
Update values in a REV file for use in another trial.
rev number is appended to std rev pkl file. So you can specify which trial to use as std.
Note: 1. if creating multiple levels then the creation trials can't be mulit-processed (MP will save the pkl on top of itself)
              2. rev_update will not operate as expected if used concurrently with equation compare.</t>
        </r>
      </text>
    </comment>
    <comment ref="JI2" authorId="0" shapeId="0" xr:uid="{6305077E-A2B8-4976-A3B0-540AD29C20A9}">
      <text>
        <r>
          <rPr>
            <b/>
            <sz val="9"/>
            <color indexed="81"/>
            <rFont val="Tahoma"/>
            <family val="2"/>
          </rPr>
          <t>Michael:</t>
        </r>
        <r>
          <rPr>
            <sz val="9"/>
            <color indexed="81"/>
            <rFont val="Tahoma"/>
            <family val="2"/>
          </rPr>
          <t xml:space="preserve">
rev number is appended to std rev pkl file. So you can specify which trial to use as std.</t>
        </r>
      </text>
    </comment>
    <comment ref="JJ2" authorId="2" shapeId="0" xr:uid="{E31BE0EB-E543-4F89-B2F2-8C9766D437EB}">
      <text>
        <r>
          <rPr>
            <b/>
            <sz val="9"/>
            <color indexed="81"/>
            <rFont val="Tahoma"/>
            <family val="2"/>
          </rPr>
          <t>John:</t>
        </r>
        <r>
          <rPr>
            <sz val="9"/>
            <color indexed="81"/>
            <rFont val="Tahoma"/>
            <family val="2"/>
          </rPr>
          <t xml:space="preserve">
An age stage in which to apply the sensitivity for the target trait. Outside the age stage the trait is simulated without constraint.
Note: Production of all age stages of the non-target trait is held constant</t>
        </r>
      </text>
    </comment>
    <comment ref="JK2" authorId="2" shapeId="0" xr:uid="{30F2E3E8-E588-4A04-84DC-A45338CEC67F}">
      <text>
        <r>
          <rPr>
            <b/>
            <sz val="9"/>
            <color indexed="81"/>
            <rFont val="Tahoma"/>
            <family val="2"/>
          </rPr>
          <t>John:</t>
        </r>
        <r>
          <rPr>
            <sz val="9"/>
            <color indexed="81"/>
            <rFont val="Tahoma"/>
            <family val="2"/>
          </rPr>
          <t xml:space="preserve">
A manual override to exclude changes to ebg_yatf when calculating EVs. A value of 1 holds ebg_yatf constant.
This is so that weaning wt is not changed by the REV_wt SA, so that distribution of animals to the starting weights is not altered.</t>
        </r>
      </text>
    </comment>
    <comment ref="JL2" authorId="2" shapeId="0" xr:uid="{B4E9D4BB-D70A-4DA5-AC33-C52627162A18}">
      <text>
        <r>
          <rPr>
            <b/>
            <sz val="9"/>
            <color indexed="81"/>
            <rFont val="Tahoma"/>
            <family val="2"/>
          </rPr>
          <t>John:</t>
        </r>
        <r>
          <rPr>
            <sz val="9"/>
            <color indexed="81"/>
            <rFont val="Tahoma"/>
            <family val="2"/>
          </rPr>
          <t xml:space="preserve">
Scale heat_loss as an intermediate SA.
When doing REV calcuations set this to 0 (exclude chill from energy calculations) because the back calcuation of MEI is too simplistic to handle the variation of chill through the 24hrs</t>
        </r>
      </text>
    </comment>
    <comment ref="JM2" authorId="2" shapeId="0" xr:uid="{8D9193C1-7660-46D0-B5F8-2EA48DF62681}">
      <text>
        <r>
          <rPr>
            <b/>
            <sz val="9"/>
            <color indexed="81"/>
            <rFont val="Tahoma"/>
            <family val="2"/>
          </rPr>
          <t>John:</t>
        </r>
        <r>
          <rPr>
            <sz val="9"/>
            <color indexed="81"/>
            <rFont val="Tahoma"/>
            <family val="2"/>
          </rPr>
          <t xml:space="preserve">
The scalar for adjusting potential intake if mei is scaled in f_lwc(). Only active if using REVs and energy requirements are altered by the SA on target trait.
Applied as a high level SA in sgen.
Usually 0 for CFW and 1 for all others.</t>
        </r>
      </text>
    </comment>
    <comment ref="JN2" authorId="2" shapeId="0" xr:uid="{060AB2E0-C2D1-4357-BF8F-CC19788D2EF5}">
      <text>
        <r>
          <rPr>
            <b/>
            <sz val="9"/>
            <color indexed="81"/>
            <rFont val="Tahoma"/>
            <family val="2"/>
          </rPr>
          <t>John:</t>
        </r>
        <r>
          <rPr>
            <sz val="9"/>
            <color indexed="81"/>
            <rFont val="Tahoma"/>
            <family val="2"/>
          </rPr>
          <t xml:space="preserve">
A manual override to force the scaling of fat, muscle and viscera to variation in ebg.
Note: The override will only change the result if ebg is held constant and F,M,V are changing. The outcome is the FMV weights are scaled to sum to the ebg value.</t>
        </r>
      </text>
    </comment>
    <comment ref="JO2" authorId="2" shapeId="0" xr:uid="{F9A51D26-DE04-451E-9E9A-A3A593E98FB6}">
      <text>
        <r>
          <rPr>
            <b/>
            <sz val="9"/>
            <color indexed="81"/>
            <rFont val="Tahoma"/>
            <family val="2"/>
          </rPr>
          <t>John:</t>
        </r>
        <r>
          <rPr>
            <sz val="9"/>
            <color indexed="81"/>
            <rFont val="Tahoma"/>
            <family val="2"/>
          </rPr>
          <t xml:space="preserve">
Controls which REV scenario the trait is read from or updated to in the REV_pkl file
A value of 0 is don't use</t>
        </r>
      </text>
    </comment>
    <comment ref="KI2" authorId="2" shapeId="0" xr:uid="{89E80C4B-3E38-4039-B4D1-08C23EC3E6C9}">
      <text>
        <r>
          <rPr>
            <b/>
            <sz val="9"/>
            <color indexed="81"/>
            <rFont val="Tahoma"/>
            <family val="2"/>
          </rPr>
          <t>John:</t>
        </r>
        <r>
          <rPr>
            <sz val="9"/>
            <color indexed="81"/>
            <rFont val="Tahoma"/>
            <family val="2"/>
          </rPr>
          <t xml:space="preserve">
REV SA only alters SRW in the target age stage.
SRW for the age stage then impacts other variables for the age stage.</t>
        </r>
      </text>
    </comment>
    <comment ref="KJ2" authorId="0" shapeId="0" xr:uid="{4B8BA69C-AB48-40CB-B098-9A554A39AB8D}">
      <text>
        <r>
          <rPr>
            <b/>
            <sz val="9"/>
            <color indexed="81"/>
            <rFont val="Tahoma"/>
            <family val="2"/>
          </rPr>
          <t xml:space="preserve">John:
</t>
        </r>
        <r>
          <rPr>
            <sz val="9"/>
            <color indexed="81"/>
            <rFont val="Tahoma"/>
            <family val="2"/>
          </rPr>
          <t>Coefficients for pregnancy</t>
        </r>
      </text>
    </comment>
    <comment ref="KK2" authorId="0" shapeId="0" xr:uid="{D9ADA4D1-8341-40D2-A499-B9AFF430E146}">
      <text>
        <r>
          <rPr>
            <b/>
            <sz val="9"/>
            <color indexed="81"/>
            <rFont val="Tahoma"/>
            <family val="2"/>
          </rPr>
          <t xml:space="preserve">John:
</t>
        </r>
        <r>
          <rPr>
            <sz val="9"/>
            <color indexed="81"/>
            <rFont val="Tahoma"/>
            <family val="2"/>
          </rPr>
          <t>Coefficients for lactation</t>
        </r>
      </text>
    </comment>
    <comment ref="KL2" authorId="2" shapeId="0" xr:uid="{FEFC587F-BF18-4C45-8DF4-DC3B2A214D38}">
      <text>
        <r>
          <rPr>
            <b/>
            <sz val="9"/>
            <color indexed="81"/>
            <rFont val="Tahoma"/>
            <family val="2"/>
          </rPr>
          <t>John:</t>
        </r>
        <r>
          <rPr>
            <sz val="9"/>
            <color indexed="81"/>
            <rFont val="Tahoma"/>
            <family val="2"/>
          </rPr>
          <t xml:space="preserve">
REV SA alters RR during the target age stage.
Applied in all f_conception versions.</t>
        </r>
      </text>
    </comment>
    <comment ref="KM2" authorId="2" shapeId="0" xr:uid="{8DDA3CED-7D8D-45CE-A536-AD8F502C3575}">
      <text>
        <r>
          <rPr>
            <b/>
            <sz val="9"/>
            <color indexed="81"/>
            <rFont val="Tahoma"/>
            <family val="2"/>
          </rPr>
          <t>John:</t>
        </r>
        <r>
          <rPr>
            <sz val="9"/>
            <color indexed="81"/>
            <rFont val="Tahoma"/>
            <family val="2"/>
          </rPr>
          <t xml:space="preserve">
REV SA only alters proportion empty during the target age stage.
Note: Opposite name and opposite definition to the ASBV which is proportion pregnant
Only applied in f_conception_mu2. Calculated after the SA on RR (which alters proportion pregnant and the split between single, twin &amp; triplet).</t>
        </r>
      </text>
    </comment>
    <comment ref="KN2" authorId="2" shapeId="0" xr:uid="{C9BEF375-217F-4B86-8531-109C7E3E2ADB}">
      <text>
        <r>
          <rPr>
            <b/>
            <sz val="9"/>
            <color indexed="81"/>
            <rFont val="Tahoma"/>
            <family val="2"/>
          </rPr>
          <t>John:</t>
        </r>
        <r>
          <rPr>
            <sz val="9"/>
            <color indexed="81"/>
            <rFont val="Tahoma"/>
            <family val="2"/>
          </rPr>
          <t xml:space="preserve">
REV SA only alters litter size during the target age stage.
Litter size (number of lambs born per ewe pregnant)
Only applied in f_conception_mu2. Calculated after the SA on RR (which alters proportion pregnant and the split between single, twin &amp; triplet).</t>
        </r>
      </text>
    </comment>
    <comment ref="KO2" authorId="2" shapeId="0" xr:uid="{E75C27F9-E24E-46B7-BE18-70271B859949}">
      <text>
        <r>
          <rPr>
            <b/>
            <sz val="9"/>
            <color indexed="81"/>
            <rFont val="Tahoma"/>
            <family val="2"/>
          </rPr>
          <t>John:</t>
        </r>
        <r>
          <rPr>
            <sz val="9"/>
            <color indexed="81"/>
            <rFont val="Tahoma"/>
            <family val="2"/>
          </rPr>
          <t xml:space="preserve">
REV SA only alters lamb mortality during the target age stage.
</t>
        </r>
      </text>
    </comment>
    <comment ref="KR2" authorId="2" shapeId="0" xr:uid="{76736821-A624-4D42-ACE6-53B9121E28FA}">
      <text>
        <r>
          <rPr>
            <b/>
            <sz val="9"/>
            <color indexed="81"/>
            <rFont val="Tahoma"/>
            <family val="2"/>
          </rPr>
          <t>John:</t>
        </r>
        <r>
          <rPr>
            <sz val="9"/>
            <color indexed="81"/>
            <rFont val="Tahoma"/>
            <family val="2"/>
          </rPr>
          <t xml:space="preserve">
REV SA only changes the target age stage.
Adjust the calculated base mortality.
This SAA impacts within a calculation not on an input</t>
        </r>
      </text>
    </comment>
    <comment ref="KS2" authorId="2" shapeId="0" xr:uid="{50AF4A9F-6C9D-443F-9206-E950D767A956}">
      <text>
        <r>
          <rPr>
            <b/>
            <sz val="9"/>
            <color indexed="81"/>
            <rFont val="Tahoma"/>
            <family val="2"/>
          </rPr>
          <t>John:</t>
        </r>
        <r>
          <rPr>
            <sz val="9"/>
            <color indexed="81"/>
            <rFont val="Tahoma"/>
            <family val="2"/>
          </rPr>
          <t xml:space="preserve">
REV SA only alters the specified age stage.
Alters CFW by scaling sfw in f_fibre</t>
        </r>
      </text>
    </comment>
    <comment ref="KT2" authorId="2" shapeId="0" xr:uid="{0F684CA8-B596-4A40-8802-7DC5B274353A}">
      <text>
        <r>
          <rPr>
            <b/>
            <sz val="9"/>
            <color indexed="81"/>
            <rFont val="Tahoma"/>
            <family val="2"/>
          </rPr>
          <t>John:</t>
        </r>
        <r>
          <rPr>
            <sz val="9"/>
            <color indexed="81"/>
            <rFont val="Tahoma"/>
            <family val="2"/>
          </rPr>
          <t xml:space="preserve">
REV SA only alters the specified age stage.
Alters FD by increasing sfd in f_fibre</t>
        </r>
      </text>
    </comment>
    <comment ref="KU2" authorId="2" shapeId="0" xr:uid="{717256FD-B15D-46E4-B419-0909AE9EE048}">
      <text>
        <r>
          <rPr>
            <b/>
            <sz val="9"/>
            <color indexed="81"/>
            <rFont val="Tahoma"/>
            <family val="2"/>
          </rPr>
          <t>John:</t>
        </r>
        <r>
          <rPr>
            <sz val="9"/>
            <color indexed="81"/>
            <rFont val="Tahoma"/>
            <family val="2"/>
          </rPr>
          <t xml:space="preserve">
REV SA only alters the specified age stage.
Intermediate SA alters SS in the loop</t>
        </r>
      </text>
    </comment>
    <comment ref="KV2" authorId="2" shapeId="0" xr:uid="{616BF753-BAB8-4317-B1F8-F08F92FE8F3A}">
      <text>
        <r>
          <rPr>
            <b/>
            <sz val="9"/>
            <color indexed="81"/>
            <rFont val="Tahoma"/>
            <family val="2"/>
          </rPr>
          <t>John:</t>
        </r>
        <r>
          <rPr>
            <sz val="9"/>
            <color indexed="81"/>
            <rFont val="Tahoma"/>
            <family val="2"/>
          </rPr>
          <t xml:space="preserve">
REV SA only alters the specified age stage.
Intermediate SA alters SL in the loop</t>
        </r>
      </text>
    </comment>
    <comment ref="KW2" authorId="2" shapeId="0" xr:uid="{C3B38CFF-6DAA-45A6-B67D-B50551191DCC}">
      <text>
        <r>
          <rPr>
            <b/>
            <sz val="9"/>
            <color indexed="81"/>
            <rFont val="Tahoma"/>
            <family val="2"/>
          </rPr>
          <t>John:</t>
        </r>
        <r>
          <rPr>
            <sz val="9"/>
            <color indexed="81"/>
            <rFont val="Tahoma"/>
            <family val="2"/>
          </rPr>
          <t xml:space="preserve">
REV SA only alters the specified age stage.
Intermediate SA alters SS in the loop</t>
        </r>
      </text>
    </comment>
    <comment ref="KX2" authorId="0" shapeId="0" xr:uid="{D131D120-D6EF-4E5B-B6F8-A1593DDBBE45}">
      <text>
        <r>
          <rPr>
            <b/>
            <sz val="9"/>
            <color indexed="81"/>
            <rFont val="Tahoma"/>
            <family val="2"/>
          </rPr>
          <t xml:space="preserve">John:
</t>
        </r>
        <r>
          <rPr>
            <sz val="9"/>
            <color indexed="81"/>
            <rFont val="Tahoma"/>
            <family val="2"/>
          </rPr>
          <t>REV SA only alters the specified age stage.
Alters coefficients cg[8] &amp; cg[9] for evg</t>
        </r>
      </text>
    </comment>
    <comment ref="LP2" authorId="2" shapeId="0" xr:uid="{2BFA7B03-7181-4A8A-91C1-7DB6FB98BE13}">
      <text>
        <r>
          <rPr>
            <b/>
            <sz val="9"/>
            <color indexed="81"/>
            <rFont val="Tahoma"/>
            <family val="2"/>
          </rPr>
          <t>John:</t>
        </r>
        <r>
          <rPr>
            <sz val="9"/>
            <color indexed="81"/>
            <rFont val="Tahoma"/>
            <family val="2"/>
          </rPr>
          <t xml:space="preserve">
Alter the standard feed supply options (r1)</t>
        </r>
      </text>
    </comment>
    <comment ref="LQ2" authorId="2" shapeId="0" xr:uid="{68AB0A93-414A-4516-A328-DE9FE007446C}">
      <text>
        <r>
          <rPr>
            <b/>
            <sz val="9"/>
            <color indexed="81"/>
            <rFont val="Tahoma"/>
            <family val="2"/>
          </rPr>
          <t>Michael:</t>
        </r>
        <r>
          <rPr>
            <sz val="9"/>
            <color indexed="81"/>
            <rFont val="Tahoma"/>
            <family val="2"/>
          </rPr>
          <t xml:space="preserve">
user fs adjuster - used in web app (simplified version of feedsupply_adj_r2p)
6 different time periods. 0 is first wean to PJ. Other 5 are repeated for each lambing opportunity</t>
        </r>
      </text>
    </comment>
    <comment ref="LR2" authorId="2" shapeId="0" xr:uid="{34C495CE-E284-4C61-A314-CBBC3EABBDF8}">
      <text>
        <r>
          <rPr>
            <b/>
            <sz val="9"/>
            <color indexed="81"/>
            <rFont val="Tahoma"/>
            <family val="2"/>
          </rPr>
          <t>John:</t>
        </r>
        <r>
          <rPr>
            <sz val="9"/>
            <color indexed="81"/>
            <rFont val="Tahoma"/>
            <family val="2"/>
          </rPr>
          <t xml:space="preserve">
Alter the standard feed supply adjustment options (r2)
The group that is active depends on the TOL offset for the EL (RC15)
Note: it is SAA so an overlap of slices is accumulated</t>
        </r>
      </text>
    </comment>
    <comment ref="PA2" authorId="2" shapeId="0" xr:uid="{122BDBC4-69F8-4FA6-9C3B-7D1C29DB08D2}">
      <text>
        <r>
          <rPr>
            <b/>
            <sz val="9"/>
            <color indexed="81"/>
            <rFont val="Tahoma"/>
            <family val="2"/>
          </rPr>
          <t>John:</t>
        </r>
        <r>
          <rPr>
            <sz val="9"/>
            <color indexed="81"/>
            <rFont val="Tahoma"/>
            <family val="2"/>
          </rPr>
          <t xml:space="preserve">
Alter the standard feed supply adjustment options (r2)
The group that is active depends on the TOL offset for the EL (RC15)
Note: it is SAA so an overlap of slices is accumulated</t>
        </r>
      </text>
    </comment>
    <comment ref="ZA2" authorId="2" shapeId="0" xr:uid="{4E5EBED9-2A43-4024-8651-89A0AB89D205}">
      <text>
        <r>
          <rPr>
            <b/>
            <sz val="9"/>
            <color indexed="81"/>
            <rFont val="Tahoma"/>
            <family val="2"/>
          </rPr>
          <t>John:</t>
        </r>
        <r>
          <rPr>
            <sz val="9"/>
            <color indexed="81"/>
            <rFont val="Tahoma"/>
            <family val="2"/>
          </rPr>
          <t xml:space="preserve">
Change which weanage feed supply adjustment is selected for:
i - TOL
k0 -Wean age.
g1 - dam genotype
</t>
        </r>
      </text>
    </comment>
    <comment ref="ZC2" authorId="2" shapeId="0" xr:uid="{84172886-C2D1-476F-B889-F66F7FB3CB32}">
      <text>
        <r>
          <rPr>
            <b/>
            <sz val="9"/>
            <color indexed="81"/>
            <rFont val="Tahoma"/>
            <family val="2"/>
          </rPr>
          <t>John:</t>
        </r>
        <r>
          <rPr>
            <sz val="9"/>
            <color indexed="81"/>
            <rFont val="Tahoma"/>
            <family val="2"/>
          </rPr>
          <t xml:space="preserve">
SA on the standard scanning percentage of a genotype. Used to alter the BTRT of the dams &amp; offs. Also used to determine the scanning percentage of the dams</t>
        </r>
      </text>
    </comment>
    <comment ref="ZD2" authorId="0" shapeId="0" xr:uid="{FADF0F19-29F7-4366-9B34-194AF07DBF35}">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ZE2" authorId="0" shapeId="0" xr:uid="{36219BE8-F997-455F-B0B5-CA2094E228DE}">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ZF2" authorId="2" shapeId="0" xr:uid="{311071FF-BC58-4206-BE96-A92CEFB06848}">
      <text>
        <r>
          <rPr>
            <b/>
            <sz val="9"/>
            <color indexed="81"/>
            <rFont val="Tahoma"/>
            <family val="2"/>
          </rPr>
          <t>John:</t>
        </r>
        <r>
          <rPr>
            <sz val="9"/>
            <color indexed="81"/>
            <rFont val="Tahoma"/>
            <family val="2"/>
          </rPr>
          <t xml:space="preserve">
Alter the standard reference weight of the genotype</t>
        </r>
      </text>
    </comment>
    <comment ref="ZG2" authorId="2" shapeId="0" xr:uid="{38B997FB-225C-4E95-9652-F7F6BC6A451B}">
      <text>
        <r>
          <rPr>
            <b/>
            <sz val="9"/>
            <color indexed="81"/>
            <rFont val="Tahoma"/>
            <family val="2"/>
          </rPr>
          <t>John:</t>
        </r>
        <r>
          <rPr>
            <sz val="9"/>
            <color indexed="81"/>
            <rFont val="Tahoma"/>
            <family val="2"/>
          </rPr>
          <t xml:space="preserve">
Alter the standard fleece weight of each genotype</t>
        </r>
      </text>
    </comment>
    <comment ref="ZH2" authorId="2" shapeId="0" xr:uid="{1421396D-8C19-4379-AB8C-0306E6C63753}">
      <text>
        <r>
          <rPr>
            <b/>
            <sz val="9"/>
            <color indexed="81"/>
            <rFont val="Tahoma"/>
            <family val="2"/>
          </rPr>
          <t>John:</t>
        </r>
        <r>
          <rPr>
            <sz val="9"/>
            <color indexed="81"/>
            <rFont val="Tahoma"/>
            <family val="2"/>
          </rPr>
          <t xml:space="preserve">
Alter the standard fibre diameter of each genotype</t>
        </r>
      </text>
    </comment>
    <comment ref="ZM2" authorId="0" shapeId="0" xr:uid="{9143CDC8-EDA2-4625-804B-C8CDF84A6AF6}">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ZN2" authorId="0" shapeId="0" xr:uid="{C40AE088-A8BA-4946-9B0A-3C59376E107D}">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ZO2" authorId="0" shapeId="0" xr:uid="{B4E34570-4469-4D01-88A1-552E35FDBBBD}">
      <text>
        <r>
          <rPr>
            <b/>
            <sz val="9"/>
            <color indexed="81"/>
            <rFont val="Tahoma"/>
            <family val="2"/>
          </rPr>
          <t xml:space="preserve">John:
</t>
        </r>
        <r>
          <rPr>
            <sz val="9"/>
            <color indexed="81"/>
            <rFont val="Tahoma"/>
            <family val="2"/>
          </rPr>
          <t>Coefficients for MU parameters with back calculation</t>
        </r>
      </text>
    </comment>
    <comment ref="ZP2" authorId="0" shapeId="0" xr:uid="{AD5934F9-357C-43CE-9F07-6B39431FDB18}">
      <text>
        <r>
          <rPr>
            <b/>
            <sz val="9"/>
            <color indexed="81"/>
            <rFont val="Tahoma"/>
            <family val="2"/>
          </rPr>
          <t xml:space="preserve">John:
</t>
        </r>
        <r>
          <rPr>
            <sz val="9"/>
            <color indexed="81"/>
            <rFont val="Tahoma"/>
            <family val="2"/>
          </rPr>
          <t>Coefficients for potential intake</t>
        </r>
      </text>
    </comment>
    <comment ref="ZQ2" authorId="0" shapeId="0" xr:uid="{FA435ABC-54B0-488A-A424-A219B75D800E}">
      <text>
        <r>
          <rPr>
            <b/>
            <sz val="9"/>
            <color indexed="81"/>
            <rFont val="Tahoma"/>
            <family val="2"/>
          </rPr>
          <t xml:space="preserve">John:
</t>
        </r>
        <r>
          <rPr>
            <sz val="9"/>
            <color indexed="81"/>
            <rFont val="Tahoma"/>
            <family val="2"/>
          </rPr>
          <t>Coefficients for potential intake</t>
        </r>
      </text>
    </comment>
    <comment ref="ZR2" authorId="0" shapeId="0" xr:uid="{47524EF1-6FFF-4250-AAF8-158BD4015A90}">
      <text>
        <r>
          <rPr>
            <b/>
            <sz val="9"/>
            <color indexed="81"/>
            <rFont val="Tahoma"/>
            <family val="2"/>
          </rPr>
          <t xml:space="preserve">John:
</t>
        </r>
        <r>
          <rPr>
            <sz val="9"/>
            <color indexed="81"/>
            <rFont val="Tahoma"/>
            <family val="2"/>
          </rPr>
          <t>Coefficients for potential intake</t>
        </r>
      </text>
    </comment>
    <comment ref="ZS2" authorId="0" shapeId="0" xr:uid="{AE0D44F4-DAA7-4388-B9BC-AB31B3CDB260}">
      <text>
        <r>
          <rPr>
            <b/>
            <sz val="9"/>
            <color indexed="81"/>
            <rFont val="Tahoma"/>
            <family val="2"/>
          </rPr>
          <t xml:space="preserve">John:
</t>
        </r>
        <r>
          <rPr>
            <sz val="9"/>
            <color indexed="81"/>
            <rFont val="Tahoma"/>
            <family val="2"/>
          </rPr>
          <t>Coefficients for growth</t>
        </r>
      </text>
    </comment>
    <comment ref="ZU2" authorId="0" shapeId="0" xr:uid="{00AF0F62-FD23-4587-8F96-1B74A72DC022}">
      <text>
        <r>
          <rPr>
            <b/>
            <sz val="9"/>
            <color indexed="81"/>
            <rFont val="Tahoma"/>
            <family val="2"/>
          </rPr>
          <t xml:space="preserve">John:
</t>
        </r>
        <r>
          <rPr>
            <sz val="9"/>
            <color indexed="81"/>
            <rFont val="Tahoma"/>
            <family val="2"/>
          </rPr>
          <t>Coefficients for mortality</t>
        </r>
      </text>
    </comment>
    <comment ref="ZV2" authorId="0" shapeId="0" xr:uid="{B9DC0F4A-0788-4304-8549-E5D0A6BE09EE}">
      <text>
        <r>
          <rPr>
            <b/>
            <sz val="9"/>
            <color indexed="81"/>
            <rFont val="Tahoma"/>
            <family val="2"/>
          </rPr>
          <t xml:space="preserve">John:
</t>
        </r>
        <r>
          <rPr>
            <sz val="9"/>
            <color indexed="81"/>
            <rFont val="Tahoma"/>
            <family val="2"/>
          </rPr>
          <t>Coefficients for lactation</t>
        </r>
      </text>
    </comment>
    <comment ref="ZW2" authorId="0" shapeId="0" xr:uid="{70FAF615-2A28-4BFA-B13A-75C8B5453AD1}">
      <text>
        <r>
          <rPr>
            <b/>
            <sz val="9"/>
            <color indexed="81"/>
            <rFont val="Tahoma"/>
            <family val="2"/>
          </rPr>
          <t xml:space="preserve">John:
</t>
        </r>
        <r>
          <rPr>
            <sz val="9"/>
            <color indexed="81"/>
            <rFont val="Tahoma"/>
            <family val="2"/>
          </rPr>
          <t>Coefficients for normal growth curve</t>
        </r>
      </text>
    </comment>
    <comment ref="ZY2" authorId="0" shapeId="0" xr:uid="{C984AB09-9680-43A7-A3CF-31528209122A}">
      <text>
        <r>
          <rPr>
            <b/>
            <sz val="9"/>
            <color indexed="81"/>
            <rFont val="Tahoma"/>
            <family val="2"/>
          </rPr>
          <t>Michael Young (21512438):</t>
        </r>
        <r>
          <rPr>
            <sz val="9"/>
            <color indexed="81"/>
            <rFont val="Tahoma"/>
            <family val="2"/>
          </rPr>
          <t xml:space="preserve">
control if cropgrazing is included. Default is True</t>
        </r>
      </text>
    </comment>
    <comment ref="AAA2" authorId="2" shapeId="0" xr:uid="{D3B50718-00FB-485B-9559-CCAFC48358DC}">
      <text>
        <r>
          <rPr>
            <b/>
            <sz val="9"/>
            <color indexed="81"/>
            <rFont val="Tahoma"/>
            <family val="2"/>
          </rPr>
          <t>John:</t>
        </r>
        <r>
          <rPr>
            <sz val="9"/>
            <color indexed="81"/>
            <rFont val="Tahoma"/>
            <family val="2"/>
          </rPr>
          <t xml:space="preserve">
Bound area of crops with a k1 axis</t>
        </r>
      </text>
    </comment>
    <comment ref="AAD2" authorId="2" shapeId="0" xr:uid="{EC672306-DBB4-420C-8A1B-106B549BFD29}">
      <text>
        <r>
          <rPr>
            <b/>
            <sz val="9"/>
            <color indexed="81"/>
            <rFont val="Tahoma"/>
            <family val="2"/>
          </rPr>
          <t>John:</t>
        </r>
        <r>
          <rPr>
            <sz val="9"/>
            <color indexed="81"/>
            <rFont val="Tahoma"/>
            <family val="2"/>
          </rPr>
          <t xml:space="preserve">
An offset for the age that ewe lambs are mated.
In code this SAA  alters both date_born1st_iog2 &amp; _idg3
Set the age in Property.xl to 12 mths and then carry out trials that adjust relative to lambing at 12mo.</t>
        </r>
      </text>
    </comment>
    <comment ref="AAE2" authorId="0" shapeId="0" xr:uid="{793F1042-30B7-48AE-B07B-285A2A9663C6}">
      <text>
        <r>
          <rPr>
            <b/>
            <sz val="9"/>
            <color indexed="81"/>
            <rFont val="Tahoma"/>
            <family val="2"/>
          </rPr>
          <t>Michael Young:</t>
        </r>
        <r>
          <rPr>
            <sz val="9"/>
            <color indexed="81"/>
            <rFont val="Tahoma"/>
            <family val="2"/>
          </rPr>
          <t xml:space="preserve">
True = force sale of drys
(scan needs to be &gt; 0)
The SAV can only be "-" or True (False doesn't work)</t>
        </r>
      </text>
    </comment>
    <comment ref="AAF2" authorId="0" shapeId="0" xr:uid="{E4CA9A38-3746-44E1-BC1A-08FF84B94CF8}">
      <text>
        <r>
          <rPr>
            <b/>
            <sz val="9"/>
            <color indexed="81"/>
            <rFont val="Tahoma"/>
            <family val="2"/>
          </rPr>
          <t xml:space="preserve">John Young:
</t>
        </r>
        <r>
          <rPr>
            <sz val="9"/>
            <color indexed="81"/>
            <rFont val="Tahoma"/>
            <family val="2"/>
          </rPr>
          <t>Minimum proportion of the singles that must be sold. 
To represent forced sale of dry ewes. If scanned the value is the increment of sales above forced sale of empty ewes.
This is a shortcut on unclustering using GBAL.</t>
        </r>
      </text>
    </comment>
    <comment ref="AAG2" authorId="0" shapeId="0" xr:uid="{2FDE13A0-A885-41D5-8C5B-42CA16E805A9}">
      <text>
        <r>
          <rPr>
            <b/>
            <sz val="9"/>
            <color indexed="81"/>
            <rFont val="Tahoma"/>
            <family val="2"/>
          </rPr>
          <t xml:space="preserve">John Young:
</t>
        </r>
        <r>
          <rPr>
            <sz val="9"/>
            <color indexed="81"/>
            <rFont val="Tahoma"/>
            <family val="2"/>
          </rPr>
          <t>Minimum proportion of the twins that must be sold. 
To represent forced sale of dry ewes (extra to selling empty ewes). If scanned the value is the increment of sales above forced sale of empty ewes.
This is a shortcut on unclustering using GBAL.</t>
        </r>
      </text>
    </comment>
    <comment ref="AAK2" authorId="0" shapeId="0" xr:uid="{56B6C796-B74D-4A86-8AC0-3EECF2482FEE}">
      <text>
        <r>
          <rPr>
            <b/>
            <sz val="9"/>
            <color indexed="81"/>
            <rFont val="Tahoma"/>
            <family val="2"/>
          </rPr>
          <t>Young:</t>
        </r>
        <r>
          <rPr>
            <sz val="9"/>
            <color indexed="81"/>
            <rFont val="Tahoma"/>
            <family val="2"/>
          </rPr>
          <t xml:space="preserve">
Propn of dams retained after each lambing opportunity. Note if this sav has a value the bound will be turned on.
Used to control retaining the 'performers'.</t>
        </r>
      </text>
    </comment>
    <comment ref="AAL2" authorId="0" shapeId="0" xr:uid="{134AD81B-C5B6-46D2-8DA1-374B898B2783}">
      <text>
        <r>
          <rPr>
            <b/>
            <sz val="9"/>
            <color indexed="81"/>
            <rFont val="Tahoma"/>
            <family val="2"/>
          </rPr>
          <t>Young:</t>
        </r>
        <r>
          <rPr>
            <sz val="9"/>
            <color indexed="81"/>
            <rFont val="Tahoma"/>
            <family val="2"/>
          </rPr>
          <t xml:space="preserve">
Propn of dams retained after each lambing opportunity. Note if this sav has a value the bound will be turned on.
Used to control retaining the 'performers'.</t>
        </r>
      </text>
    </comment>
    <comment ref="AAM2" authorId="0" shapeId="0" xr:uid="{C5375FEB-6805-4690-81E6-1163E50C9808}">
      <text>
        <r>
          <rPr>
            <b/>
            <sz val="9"/>
            <color indexed="81"/>
            <rFont val="Tahoma"/>
            <family val="2"/>
          </rPr>
          <t>Michael Young:</t>
        </r>
        <r>
          <rPr>
            <sz val="9"/>
            <color indexed="81"/>
            <rFont val="Tahoma"/>
            <family val="2"/>
          </rPr>
          <t xml:space="preserve">
control if dam upperbound is on or off.
True=bound on.
The slices and numbers are controlled in the variable bnd_up_dams
</t>
        </r>
      </text>
    </comment>
    <comment ref="AAO2" authorId="0" shapeId="0" xr:uid="{BF360E13-9EFD-4D50-A2BC-16B47923C83A}">
      <text>
        <r>
          <rPr>
            <b/>
            <sz val="9"/>
            <color indexed="81"/>
            <rFont val="Tahoma"/>
            <family val="2"/>
          </rPr>
          <t>Young:</t>
        </r>
        <r>
          <rPr>
            <sz val="9"/>
            <color indexed="81"/>
            <rFont val="Tahoma"/>
            <family val="2"/>
          </rPr>
          <t xml:space="preserve">
Max number of progeny. Default is +inf
Can control 
1. whether progeny can be sold as suckers (t[0]) 
2. whether the females can be transferred to offspring or all become dams - this can be used to control the total proportion of yearlings mated.
Note1: the d axis is clustered in the bound so offspring of adults can be entered as d[2:3]
Note2: The code includes a constraint on this SA where it is defined.</t>
        </r>
      </text>
    </comment>
    <comment ref="AAW2" authorId="2" shapeId="0" xr:uid="{795B6E6E-9F66-48C3-B5A1-72B2CD9027E4}">
      <text>
        <r>
          <rPr>
            <b/>
            <sz val="9"/>
            <color indexed="81"/>
            <rFont val="Tahoma"/>
            <family val="2"/>
          </rPr>
          <t>John:</t>
        </r>
        <r>
          <rPr>
            <sz val="9"/>
            <color indexed="81"/>
            <rFont val="Tahoma"/>
            <family val="2"/>
          </rPr>
          <t xml:space="preserve">
SAM for meat price with q axis. For all sale grids</t>
        </r>
      </text>
    </comment>
    <comment ref="AAX2" authorId="2" shapeId="0" xr:uid="{736A0AC4-D284-4B98-9A24-3CC5E3CEBC25}">
      <text>
        <r>
          <rPr>
            <b/>
            <sz val="9"/>
            <color indexed="81"/>
            <rFont val="Tahoma"/>
            <family val="2"/>
          </rPr>
          <t>John:</t>
        </r>
        <r>
          <rPr>
            <sz val="9"/>
            <color indexed="81"/>
            <rFont val="Tahoma"/>
            <family val="2"/>
          </rPr>
          <t xml:space="preserve">
SAM for wool price with q axis. For all FD grades</t>
        </r>
      </text>
    </comment>
    <comment ref="ABA2" authorId="2" shapeId="0" xr:uid="{109A940E-D3EE-48BB-8F8D-2AF848D7E486}">
      <text>
        <r>
          <rPr>
            <b/>
            <sz val="9"/>
            <color indexed="81"/>
            <rFont val="Tahoma"/>
            <family val="2"/>
          </rPr>
          <t>John:</t>
        </r>
        <r>
          <rPr>
            <sz val="9"/>
            <color indexed="81"/>
            <rFont val="Tahoma"/>
            <family val="2"/>
          </rPr>
          <t xml:space="preserve">
Sale sheep prices in each grid (s7). 
Operates on the maximum prices in the grids and overwrites the percentile SA's</t>
        </r>
      </text>
    </comment>
    <comment ref="ABB2" authorId="2" shapeId="0" xr:uid="{521AD436-1855-47FE-ABBD-839936A87519}">
      <text>
        <r>
          <rPr>
            <b/>
            <sz val="9"/>
            <color indexed="81"/>
            <rFont val="Tahoma"/>
            <family val="2"/>
          </rPr>
          <t>John:</t>
        </r>
        <r>
          <rPr>
            <sz val="9"/>
            <color indexed="81"/>
            <rFont val="Tahoma"/>
            <family val="2"/>
          </rPr>
          <t xml:space="preserve">
Sale sheep prices in each grid (s7). 
Operates on the maximum prices in the grids and overwrites the percentile SA's</t>
        </r>
      </text>
    </comment>
    <comment ref="ABC2" authorId="2" shapeId="0" xr:uid="{9042EFF8-44AA-442A-BA07-5422B6195683}">
      <text>
        <r>
          <rPr>
            <b/>
            <sz val="9"/>
            <color indexed="81"/>
            <rFont val="Tahoma"/>
            <family val="2"/>
          </rPr>
          <t>John:</t>
        </r>
        <r>
          <rPr>
            <sz val="9"/>
            <color indexed="81"/>
            <rFont val="Tahoma"/>
            <family val="2"/>
          </rPr>
          <t xml:space="preserve">
Scale the monthly change in sale price for each sale grid (s7), for standard price/age threshold (s9) and month (p4)</t>
        </r>
      </text>
    </comment>
    <comment ref="ABD2" authorId="2" shapeId="0" xr:uid="{2DA9E687-B2C2-499B-8621-A307456CDB00}">
      <text>
        <r>
          <rPr>
            <b/>
            <sz val="9"/>
            <color indexed="81"/>
            <rFont val="Tahoma"/>
            <family val="2"/>
          </rPr>
          <t>John:</t>
        </r>
        <r>
          <rPr>
            <sz val="9"/>
            <color indexed="81"/>
            <rFont val="Tahoma"/>
            <family val="2"/>
          </rPr>
          <t xml:space="preserve">
Change the price type for each grid (s7). Types are: DW, LW &amp; per head</t>
        </r>
      </text>
    </comment>
    <comment ref="ABE2" authorId="2" shapeId="0" xr:uid="{B9847C67-EB5F-4BDB-A64E-907B7A2D0C94}">
      <text>
        <r>
          <rPr>
            <b/>
            <sz val="9"/>
            <color indexed="81"/>
            <rFont val="Tahoma"/>
            <family val="2"/>
          </rPr>
          <t>John:</t>
        </r>
        <r>
          <rPr>
            <sz val="9"/>
            <color indexed="81"/>
            <rFont val="Tahoma"/>
            <family val="2"/>
          </rPr>
          <t xml:space="preserve">
Change the score type for each grid (s7). Types are: Fat score and condition score</t>
        </r>
      </text>
    </comment>
    <comment ref="ABF2" authorId="2" shapeId="0" xr:uid="{0796C673-D737-47D9-A597-FBECC1CCA832}">
      <text>
        <r>
          <rPr>
            <b/>
            <sz val="9"/>
            <color indexed="81"/>
            <rFont val="Tahoma"/>
            <family val="2"/>
          </rPr>
          <t>John:</t>
        </r>
        <r>
          <rPr>
            <sz val="9"/>
            <color indexed="81"/>
            <rFont val="Tahoma"/>
            <family val="2"/>
          </rPr>
          <t xml:space="preserve">
Change the score type for each grid (s7). Types are: Fat score and condition score</t>
        </r>
      </text>
    </comment>
    <comment ref="ABG2" authorId="2" shapeId="0" xr:uid="{DCC2DD2D-561E-4B1D-9058-0DA3EA7F76A6}">
      <text>
        <r>
          <rPr>
            <b/>
            <sz val="9"/>
            <color indexed="81"/>
            <rFont val="Tahoma"/>
            <family val="2"/>
          </rPr>
          <t>John:</t>
        </r>
        <r>
          <rPr>
            <sz val="9"/>
            <color indexed="81"/>
            <rFont val="Tahoma"/>
            <family val="2"/>
          </rPr>
          <t xml:space="preserve">
Change the score type for each grid (s7). Types are: Fat score and condition score</t>
        </r>
      </text>
    </comment>
    <comment ref="ABI2" authorId="2" shapeId="0" xr:uid="{AAD93374-DF66-4631-A403-482344D02C01}">
      <text>
        <r>
          <rPr>
            <b/>
            <sz val="9"/>
            <color indexed="81"/>
            <rFont val="Tahoma"/>
            <family val="2"/>
          </rPr>
          <t xml:space="preserve">John:
</t>
        </r>
        <r>
          <rPr>
            <sz val="9"/>
            <color indexed="81"/>
            <rFont val="Tahoma"/>
            <family val="2"/>
          </rPr>
          <t>Total value of the land asset.
Used to calculated normal profit for Economic Values</t>
        </r>
      </text>
    </comment>
    <comment ref="ABJ2" authorId="0" shapeId="0" xr:uid="{C8048BFB-7419-4759-ABB2-4C1BFC80ABFB}">
      <text>
        <r>
          <rPr>
            <b/>
            <sz val="9"/>
            <color indexed="81"/>
            <rFont val="Tahoma"/>
            <family val="2"/>
          </rPr>
          <t xml:space="preserve">John:
</t>
        </r>
        <r>
          <rPr>
            <sz val="9"/>
            <color indexed="81"/>
            <rFont val="Tahoma"/>
            <family val="2"/>
          </rPr>
          <t>Scale the feed that must be left ungrazed as a conservation buffer.</t>
        </r>
      </text>
    </comment>
    <comment ref="ABK2" authorId="2" shapeId="0" xr:uid="{090147A4-12FD-4762-A041-352FC7D71C92}">
      <text>
        <r>
          <rPr>
            <b/>
            <sz val="9"/>
            <color indexed="81"/>
            <rFont val="Tahoma"/>
            <family val="2"/>
          </rPr>
          <t>John:</t>
        </r>
        <r>
          <rPr>
            <sz val="9"/>
            <color indexed="81"/>
            <rFont val="Tahoma"/>
            <family val="2"/>
          </rPr>
          <t xml:space="preserve">
This section is on the far right so that any values in this section overwrite values from other sections.</t>
        </r>
      </text>
    </comment>
    <comment ref="ABL2" authorId="0" shapeId="0" xr:uid="{2466CC28-E4F5-4DA3-975E-D3BC991EF832}">
      <text>
        <r>
          <rPr>
            <b/>
            <sz val="9"/>
            <color indexed="81"/>
            <rFont val="Tahoma"/>
            <family val="2"/>
          </rPr>
          <t>John:</t>
        </r>
        <r>
          <rPr>
            <sz val="9"/>
            <color indexed="81"/>
            <rFont val="Tahoma"/>
            <family val="2"/>
          </rPr>
          <t xml:space="preserve">
Include the special fs_opt constraints and RHS coefficients.
Default is FALSE, use TRUE for when optimising the feed supply</t>
        </r>
      </text>
    </comment>
    <comment ref="ABM2" authorId="0" shapeId="0" xr:uid="{1C70C342-09C5-4698-884B-9270D5C49DA0}">
      <text>
        <r>
          <rPr>
            <b/>
            <sz val="9"/>
            <color indexed="81"/>
            <rFont val="Tahoma"/>
            <family val="2"/>
          </rPr>
          <t>John:</t>
        </r>
        <r>
          <rPr>
            <sz val="9"/>
            <color indexed="81"/>
            <rFont val="Tahoma"/>
            <family val="2"/>
          </rPr>
          <t xml:space="preserve">
Convert the N33 feed supply to N11 for specified animal classes and periods. Classes and periods controlled in sgen (seach for 'partial_n11').
Main use case is to control the fs_optimisation.
Default is FALSE, use TRUE for when wanting to constrain the feed supply.</t>
        </r>
      </text>
    </comment>
    <comment ref="ABN2" authorId="0" shapeId="0" xr:uid="{1E004F54-C433-4773-B076-5724DE055BB3}">
      <text>
        <r>
          <rPr>
            <b/>
            <sz val="9"/>
            <color indexed="81"/>
            <rFont val="Tahoma"/>
            <family val="2"/>
          </rPr>
          <t>Michael Young (21512438):</t>
        </r>
        <r>
          <rPr>
            <sz val="9"/>
            <color indexed="81"/>
            <rFont val="Tahoma"/>
            <family val="2"/>
          </rPr>
          <t xml:space="preserve">
bool - use pkl fs or excel input fs</t>
        </r>
      </text>
    </comment>
    <comment ref="ABO2" authorId="0" shapeId="0" xr:uid="{E673AA4B-B155-4193-8D08-43797D6A5B0E}">
      <text>
        <r>
          <rPr>
            <b/>
            <sz val="9"/>
            <color indexed="81"/>
            <rFont val="Tahoma"/>
            <family val="2"/>
          </rPr>
          <t>Michael Young (21512438):</t>
        </r>
        <r>
          <rPr>
            <sz val="9"/>
            <color indexed="81"/>
            <rFont val="Tahoma"/>
            <family val="2"/>
          </rPr>
          <t xml:space="preserve">
bool - overwrite the optimal pkl fs</t>
        </r>
      </text>
    </comment>
    <comment ref="ABP2" authorId="0" shapeId="0" xr:uid="{C5FDFAA8-13CB-410E-A335-6899C0FFD9B1}">
      <text>
        <r>
          <rPr>
            <b/>
            <sz val="9"/>
            <color indexed="81"/>
            <rFont val="Tahoma"/>
            <family val="2"/>
          </rPr>
          <t>Michael Young (21512438):</t>
        </r>
        <r>
          <rPr>
            <sz val="9"/>
            <color indexed="81"/>
            <rFont val="Tahoma"/>
            <family val="2"/>
          </rPr>
          <t xml:space="preserve">
boolean to control if t axis exists in generator loops</t>
        </r>
      </text>
    </comment>
    <comment ref="ABQ2" authorId="0" shapeId="0" xr:uid="{E71F2A0A-8927-4813-82BE-CA72AED5AEBB}">
      <text>
        <r>
          <rPr>
            <b/>
            <sz val="9"/>
            <color indexed="81"/>
            <rFont val="Tahoma"/>
            <family val="2"/>
          </rPr>
          <t>John:</t>
        </r>
        <r>
          <rPr>
            <sz val="9"/>
            <color indexed="81"/>
            <rFont val="Tahoma"/>
            <family val="2"/>
          </rPr>
          <t xml:space="preserve">
Include the r2 adjustment to feedsupply. Default is FALSE. Change to TRUE if either
a. Using the feed supply input from Property.xl
b. Using a pickle feedsupply but want to tweak that supply.
For case 'b' need to set the SAV on feedsupply_r2p to 0</t>
        </r>
      </text>
    </comment>
    <comment ref="ABR2" authorId="2" shapeId="0" xr:uid="{BF5B3FD4-0481-4F0F-8124-96E4CEC5849B}">
      <text>
        <r>
          <rPr>
            <b/>
            <sz val="9"/>
            <color indexed="81"/>
            <rFont val="Tahoma"/>
            <family val="2"/>
          </rPr>
          <t>John:</t>
        </r>
        <r>
          <rPr>
            <sz val="9"/>
            <color indexed="81"/>
            <rFont val="Tahoma"/>
            <family val="2"/>
          </rPr>
          <t xml:space="preserve">
The default value for feedsupply_adj_r2p is from Property.xl.
Use this sav in conjunction with sav[r2adjust_inc] if wanting to use a pickle file for feedsupply (hence don't want to include the r2adjust from Prop.xl) but do want to tweak the pickle values using saa[feedsupply_adj_r2p]. A zero value here overwrites the values from Property.xls
The other compnents of this are fs_use_pkl = TRUE, r2adjust_inc = TRUE and sav[feedsupply_adj_r2p[:,:]] = 0</t>
        </r>
      </text>
    </comment>
    <comment ref="ABU2" authorId="2" shapeId="0" xr:uid="{3FDAAE70-2EB8-4631-BBB7-D23C162063C5}">
      <text>
        <r>
          <rPr>
            <b/>
            <sz val="9"/>
            <color indexed="81"/>
            <rFont val="Tahoma"/>
            <family val="2"/>
          </rPr>
          <t>John:</t>
        </r>
        <r>
          <rPr>
            <sz val="9"/>
            <color indexed="81"/>
            <rFont val="Tahoma"/>
            <family val="2"/>
          </rPr>
          <t xml:space="preserve">
Alter the user defined FVP dates (specified as a day of the year).
Can specify the days with a 'year' axis to allow variation in TOL by age (eg. mating Ewe lambs later)</t>
        </r>
      </text>
    </comment>
    <comment ref="ABX2" authorId="2" shapeId="0" xr:uid="{0B6E93A2-75CE-479C-84CD-FDBF79E672FA}">
      <text>
        <r>
          <rPr>
            <b/>
            <sz val="9"/>
            <color indexed="81"/>
            <rFont val="Tahoma"/>
            <family val="2"/>
          </rPr>
          <t>John:</t>
        </r>
        <r>
          <rPr>
            <sz val="9"/>
            <color indexed="81"/>
            <rFont val="Tahoma"/>
            <family val="2"/>
          </rPr>
          <t xml:space="preserve">
Alter the user defined FVP dates (specified as a day of the year).
Can specify the days with a 'year' axis to allow variation in TOL by age (eg. mating Ewe lambs later)</t>
        </r>
      </text>
    </comment>
    <comment ref="ACA2" authorId="2" shapeId="0" xr:uid="{5A0BEECC-F940-47B8-90F7-9B85CDF48746}">
      <text>
        <r>
          <rPr>
            <b/>
            <sz val="9"/>
            <color indexed="81"/>
            <rFont val="Tahoma"/>
            <family val="2"/>
          </rPr>
          <t>John:</t>
        </r>
        <r>
          <rPr>
            <sz val="9"/>
            <color indexed="81"/>
            <rFont val="Tahoma"/>
            <family val="2"/>
          </rPr>
          <t xml:space="preserve">
Alter the user defined FVP dates (specified as a day of the year).
Can specify the days with a 'year' axis to allow variation in TOL by age (eg. mating Ewe lambs later)</t>
        </r>
      </text>
    </comment>
    <comment ref="ACD2" authorId="2" shapeId="0" xr:uid="{A2D6CA70-B706-40DF-824C-D49FB9CDFDA2}">
      <text>
        <r>
          <rPr>
            <b/>
            <sz val="9"/>
            <color indexed="81"/>
            <rFont val="Tahoma"/>
            <family val="2"/>
          </rPr>
          <t>John:</t>
        </r>
        <r>
          <rPr>
            <sz val="9"/>
            <color indexed="81"/>
            <rFont val="Tahoma"/>
            <family val="2"/>
          </rPr>
          <t xml:space="preserve">
Alter the user defined FVP dates (specified as a day of the year).</t>
        </r>
      </text>
    </comment>
    <comment ref="ACE2" authorId="0" shapeId="0" xr:uid="{AF3A538A-E81A-4C56-A691-75963190AF80}">
      <text>
        <r>
          <rPr>
            <b/>
            <sz val="9"/>
            <color indexed="81"/>
            <rFont val="Tahoma"/>
            <family val="2"/>
          </rPr>
          <t>Michael:</t>
        </r>
        <r>
          <rPr>
            <sz val="9"/>
            <color indexed="81"/>
            <rFont val="Tahoma"/>
            <family val="2"/>
          </rPr>
          <t xml:space="preserve">
Mask fvps (now includes all FVPs, don't mask the core FVPs).
Note: The slices of this sav[] are not the same as sav[user_dates_dams_yiu] because this mask has the core FVPs and weaning (as slices 0 to 3).</t>
        </r>
      </text>
    </comment>
    <comment ref="ACP2" authorId="0" shapeId="0" xr:uid="{AE7FD3AC-C9CB-4026-85FF-6E03D9846296}">
      <text>
        <r>
          <rPr>
            <b/>
            <sz val="9"/>
            <color indexed="81"/>
            <rFont val="Tahoma"/>
            <family val="2"/>
          </rPr>
          <t>Michael:</t>
        </r>
        <r>
          <rPr>
            <sz val="9"/>
            <color indexed="81"/>
            <rFont val="Tahoma"/>
            <family val="2"/>
          </rPr>
          <t xml:space="preserve">
number of nutrition options in each FVP for dams</t>
        </r>
      </text>
    </comment>
    <comment ref="ACQ2" authorId="0" shapeId="0" xr:uid="{3FE51FD1-1444-49E0-8085-D8BA0336878C}">
      <text>
        <r>
          <rPr>
            <b/>
            <sz val="9"/>
            <color indexed="81"/>
            <rFont val="Tahoma"/>
            <family val="2"/>
          </rPr>
          <t>Michael:</t>
        </r>
        <r>
          <rPr>
            <sz val="9"/>
            <color indexed="81"/>
            <rFont val="Tahoma"/>
            <family val="2"/>
          </rPr>
          <t xml:space="preserve">
number of nutrition options in each FVP for offs</t>
        </r>
      </text>
    </comment>
    <comment ref="ACR2" authorId="0" shapeId="0" xr:uid="{70087CB0-6E49-44D1-A56A-F9C4200A3EC4}">
      <text>
        <r>
          <rPr>
            <b/>
            <sz val="9"/>
            <color indexed="81"/>
            <rFont val="Tahoma"/>
            <family val="2"/>
          </rPr>
          <t>Michael Young:</t>
        </r>
        <r>
          <rPr>
            <sz val="9"/>
            <color indexed="81"/>
            <rFont val="Tahoma"/>
            <family val="2"/>
          </rPr>
          <t xml:space="preserve">
The variation in the feedsupply from the standard for this slice of N.</t>
        </r>
      </text>
    </comment>
    <comment ref="ADA2" authorId="2" shapeId="0" xr:uid="{75EBFB8E-2343-4D23-9CB2-84C16326D1A4}">
      <text>
        <r>
          <rPr>
            <b/>
            <sz val="9"/>
            <color indexed="81"/>
            <rFont val="Tahoma"/>
            <family val="2"/>
          </rPr>
          <t>John:</t>
        </r>
        <r>
          <rPr>
            <sz val="9"/>
            <color indexed="81"/>
            <rFont val="Tahoma"/>
            <family val="2"/>
          </rPr>
          <t xml:space="preserve">
Increment the number of LTW loops carried out in the code. Use this to finetune the LTW adjustment (at the expense of a longer generator time)
The default number of loops in the code is 2 unless either:
  a. feedsupply is from pkl and ltwadj from pkl can be broadcast to the current feedsupply
  b. LTW adjustment is excluded (LTW_dams &amp; _offs == 0)</t>
        </r>
      </text>
    </comment>
    <comment ref="ADB2" authorId="2" shapeId="0" xr:uid="{7BDFB97B-9DD6-4C9B-BC40-012CF07D6E49}">
      <text>
        <r>
          <rPr>
            <b/>
            <sz val="9"/>
            <color indexed="81"/>
            <rFont val="Tahoma"/>
            <family val="2"/>
          </rPr>
          <t>John:</t>
        </r>
        <r>
          <rPr>
            <sz val="9"/>
            <color indexed="81"/>
            <rFont val="Tahoma"/>
            <family val="2"/>
          </rPr>
          <t xml:space="preserve">
Scale the effect of the dam LW profile on the progeny CFW &amp; FD as expressed by the dams.
If both LTW_dams and LTW_offs ==0 then the number of ltw_loops is reduced to 1 (which saves time in the generator)</t>
        </r>
      </text>
    </comment>
    <comment ref="ADC2" authorId="2" shapeId="0" xr:uid="{6A215841-F37D-4C5A-9E52-7D9EDE93BA6B}">
      <text>
        <r>
          <rPr>
            <b/>
            <sz val="9"/>
            <color indexed="81"/>
            <rFont val="Tahoma"/>
            <family val="2"/>
          </rPr>
          <t>John:</t>
        </r>
        <r>
          <rPr>
            <sz val="9"/>
            <color indexed="81"/>
            <rFont val="Tahoma"/>
            <family val="2"/>
          </rPr>
          <t xml:space="preserve">
Scale the effect of the dam LW profile on the progeny CFW &amp; FD as expressed by the dams.
If both LTW_dams and LTW_offs ==0 then the number of ltw_loops is reduced to 1 (which saves time in the generator)</t>
        </r>
      </text>
    </comment>
    <comment ref="ADD2" authorId="0" shapeId="0" xr:uid="{BD5008D8-3986-4D9C-AD20-4D347BB86EC9}">
      <text>
        <r>
          <rPr>
            <b/>
            <sz val="9"/>
            <color indexed="81"/>
            <rFont val="Tahoma"/>
            <family val="2"/>
          </rPr>
          <t>Michael Young:</t>
        </r>
        <r>
          <rPr>
            <sz val="9"/>
            <color indexed="81"/>
            <rFont val="Tahoma"/>
            <family val="2"/>
          </rPr>
          <t xml:space="preserve">
True = force sale of drys
(scan needs to be &gt; 0)
The SAV can only be "-" or True (False doesn't work)</t>
        </r>
      </text>
    </comment>
    <comment ref="ADF2" authorId="0" shapeId="0" xr:uid="{87D72D43-C775-4F2F-A515-7723E9784CAD}">
      <text>
        <r>
          <rPr>
            <b/>
            <sz val="9"/>
            <color indexed="81"/>
            <rFont val="Tahoma"/>
            <family val="2"/>
          </rPr>
          <t>Michael Young:</t>
        </r>
        <r>
          <rPr>
            <sz val="9"/>
            <color indexed="81"/>
            <rFont val="Tahoma"/>
            <family val="2"/>
          </rPr>
          <t xml:space="preserve">
True = force retention of drys at both scanning . (Only active if scan &gt; 0).
Currently this sav needs to be used inconjunction with sav[bnd_upper_dams] which constrains the sale of drys in the t[0] slice.
Todo: finalise code changes that will connect this  sav to a constraint that will only allow drys to be sold at shearing if being sold with pregnant ewes (i.e. not a differntial sale)</t>
        </r>
      </text>
    </comment>
    <comment ref="ADH2" authorId="0" shapeId="0" xr:uid="{4BA13923-E29F-4A55-97DC-918151F6AF1B}">
      <text>
        <r>
          <rPr>
            <b/>
            <sz val="9"/>
            <color indexed="81"/>
            <rFont val="Tahoma"/>
            <family val="2"/>
          </rPr>
          <t>Young:</t>
        </r>
        <r>
          <rPr>
            <sz val="9"/>
            <color indexed="81"/>
            <rFont val="Tahoma"/>
            <family val="2"/>
          </rPr>
          <t xml:space="preserve">
Estimated proportion of the drys that are retained.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ADJ2" authorId="0" shapeId="0" xr:uid="{FEBBE531-FB09-4931-A32B-CC3C495AB97E}">
      <text>
        <r>
          <rPr>
            <b/>
            <sz val="9"/>
            <color indexed="81"/>
            <rFont val="Tahoma"/>
            <family val="2"/>
          </rPr>
          <t>Michael Young:</t>
        </r>
        <r>
          <rPr>
            <sz val="9"/>
            <color indexed="81"/>
            <rFont val="Tahoma"/>
            <family val="2"/>
          </rPr>
          <t xml:space="preserve">
True = include the bound on selling twice drys
(scan needs to be &gt; 0)</t>
        </r>
      </text>
    </comment>
    <comment ref="ADK2" authorId="0" shapeId="0" xr:uid="{2CA37CBE-A374-4C5E-9F01-A52D1E0CFF04}">
      <text>
        <r>
          <rPr>
            <b/>
            <sz val="9"/>
            <color indexed="81"/>
            <rFont val="Tahoma"/>
            <family val="2"/>
          </rPr>
          <t xml:space="preserve">John:
</t>
        </r>
        <r>
          <rPr>
            <sz val="9"/>
            <color indexed="81"/>
            <rFont val="Tahoma"/>
            <family val="2"/>
          </rPr>
          <t>Proportion of dams mated for each lambing opportunity of g1.
This is a proportion of the animals retained as dams.
Note: it is included in the fs_opt section because when using bnd_fs the model is infeasible if the proportion mated is 0. The number of 'free' animals required is high if the proportion mated is high or low so use 999 for unconstrained.</t>
        </r>
      </text>
    </comment>
    <comment ref="ADM2" authorId="0" shapeId="0" xr:uid="{F0918A9C-2B23-4D5F-885E-587B10CEA854}">
      <text>
        <r>
          <rPr>
            <b/>
            <sz val="9"/>
            <color indexed="81"/>
            <rFont val="Tahoma"/>
            <family val="2"/>
          </rPr>
          <t>Young:</t>
        </r>
        <r>
          <rPr>
            <sz val="9"/>
            <color indexed="81"/>
            <rFont val="Tahoma"/>
            <family val="2"/>
          </rPr>
          <t xml:space="preserve">
Propn of dams retained after each lambing opportunity. Note if this sav has a value the bound will be turned on.
Used to control retaining the 'performers'.</t>
        </r>
      </text>
    </comment>
    <comment ref="ADN2" authorId="0" shapeId="0" xr:uid="{56914B38-4C38-45FA-B989-DB7384C6DC9A}">
      <text>
        <r>
          <rPr>
            <b/>
            <sz val="9"/>
            <color indexed="81"/>
            <rFont val="Tahoma"/>
            <family val="2"/>
          </rPr>
          <t>Michael Young:</t>
        </r>
        <r>
          <rPr>
            <sz val="9"/>
            <color indexed="81"/>
            <rFont val="Tahoma"/>
            <family val="2"/>
          </rPr>
          <t xml:space="preserve">
Min sale age (days) of dams.
</t>
        </r>
      </text>
    </comment>
    <comment ref="ADO2" authorId="0" shapeId="0" xr:uid="{A23C4CE6-0A0E-4DB8-B7BA-A79C0E59109F}">
      <text>
        <r>
          <rPr>
            <b/>
            <sz val="9"/>
            <color indexed="81"/>
            <rFont val="Tahoma"/>
            <family val="2"/>
          </rPr>
          <t>Michael Young:</t>
        </r>
        <r>
          <rPr>
            <sz val="9"/>
            <color indexed="81"/>
            <rFont val="Tahoma"/>
            <family val="2"/>
          </rPr>
          <t xml:space="preserve">
Min sale age (days) of female sheep, applies to prog &amp; offs.
Merinos are usually retained till a full wool shearing to allow selection for wool quality.
Progeny of ewe lambs are usually sold all sold and therefore don't need to be retained for a full wool shearing.</t>
        </r>
      </text>
    </comment>
    <comment ref="ADP2" authorId="0" shapeId="0" xr:uid="{B448D70B-B188-41D0-8DE6-2F389CA97EA9}">
      <text>
        <r>
          <rPr>
            <b/>
            <sz val="9"/>
            <color indexed="81"/>
            <rFont val="Tahoma"/>
            <family val="2"/>
          </rPr>
          <t>Young:</t>
        </r>
        <r>
          <rPr>
            <sz val="9"/>
            <color indexed="81"/>
            <rFont val="Tahoma"/>
            <family val="2"/>
          </rPr>
          <t xml:space="preserve">
maximum number of dams. Default is +inf
Can be either specified with an o axis (K2tog1) or a v axis (K2tVg1). Use of the o axis overrides entries in the V axis.
K2 axis allows control of the mated and non-mated slices
Note: If using tVg1 then it is important to ensure that the index slices specified here align with the DVP definitions and that the DVPs aren't being affected by insertion of nodes. Safer to use tog1 in the seasonality model.
A reason for using V is that o[0] includes v[0] and v[1,2&amp;3] because there is no lambing opportunity in v[0] even though it is  a year younger than v[4]</t>
        </r>
      </text>
    </comment>
    <comment ref="ADR2" authorId="2" shapeId="0" xr:uid="{7DCBDE16-5EE5-466F-95C5-9AADF36DB580}">
      <text>
        <r>
          <rPr>
            <b/>
            <sz val="9"/>
            <color indexed="81"/>
            <rFont val="Tahoma"/>
            <family val="2"/>
          </rPr>
          <t xml:space="preserve">John:
</t>
        </r>
        <r>
          <rPr>
            <sz val="9"/>
            <color indexed="81"/>
            <rFont val="Tahoma"/>
            <family val="2"/>
          </rPr>
          <t>Control the periods for which EBW can be reported. These periods are saved in rvals for reporting</t>
        </r>
      </text>
    </comment>
    <comment ref="AHD2" authorId="2" shapeId="0" xr:uid="{B09F6EF1-4A68-4503-8972-A5FE7977B676}">
      <text>
        <r>
          <rPr>
            <b/>
            <sz val="9"/>
            <color indexed="81"/>
            <rFont val="Tahoma"/>
            <family val="2"/>
          </rPr>
          <t>John:</t>
        </r>
        <r>
          <rPr>
            <sz val="9"/>
            <color indexed="81"/>
            <rFont val="Tahoma"/>
            <family val="2"/>
          </rPr>
          <t xml:space="preserve">
This SA does nothing but allows a change to be made so that the trial is re-run (if for example the full report is required without making any change to the other SAs)</t>
        </r>
      </text>
    </comment>
    <comment ref="A3" authorId="2" shapeId="0" xr:uid="{499C3A5B-7B13-4B03-9A50-A91CE39AF5DE}">
      <text>
        <r>
          <rPr>
            <b/>
            <sz val="9"/>
            <color indexed="81"/>
            <rFont val="Tahoma"/>
            <family val="2"/>
          </rPr>
          <t>John:</t>
        </r>
        <r>
          <rPr>
            <sz val="9"/>
            <color indexed="81"/>
            <rFont val="Tahoma"/>
            <family val="2"/>
          </rPr>
          <t xml:space="preserve">
Input a experiment number to return a count of the number of trials</t>
        </r>
      </text>
    </comment>
    <comment ref="B3" authorId="2" shapeId="0" xr:uid="{C8A15A74-78CD-4AB4-A8E5-B158603D1CF3}">
      <text>
        <r>
          <rPr>
            <b/>
            <sz val="9"/>
            <color indexed="81"/>
            <rFont val="Tahoma"/>
            <family val="2"/>
          </rPr>
          <t>John:</t>
        </r>
        <r>
          <rPr>
            <sz val="9"/>
            <color indexed="81"/>
            <rFont val="Tahoma"/>
            <family val="2"/>
          </rPr>
          <t xml:space="preserve">
Number of trials to run in the experiment</t>
        </r>
      </text>
    </comment>
    <comment ref="C3" authorId="0" shapeId="0" xr:uid="{7D8017B0-E87C-4167-8723-46E5B3A55905}">
      <text>
        <r>
          <rPr>
            <b/>
            <sz val="9"/>
            <color indexed="81"/>
            <rFont val="Tahoma"/>
            <family val="2"/>
          </rPr>
          <t>Michael Young (21512438):</t>
        </r>
        <r>
          <rPr>
            <sz val="9"/>
            <color indexed="81"/>
            <rFont val="Tahoma"/>
            <family val="2"/>
          </rPr>
          <t xml:space="preserve">
the word 'blank' must be in the cell. Used in f_read_exp to identify the col.</t>
        </r>
      </text>
    </comment>
    <comment ref="BC3" authorId="1" shapeId="0" xr:uid="{3BDB7BEB-FC53-4975-ADDB-A81C02A033DC}">
      <text>
        <r>
          <rPr>
            <b/>
            <sz val="9"/>
            <color indexed="81"/>
            <rFont val="Tahoma"/>
            <family val="2"/>
          </rPr>
          <t>Michael Young:</t>
        </r>
        <r>
          <rPr>
            <sz val="9"/>
            <color indexed="81"/>
            <rFont val="Tahoma"/>
            <family val="2"/>
          </rPr>
          <t xml:space="preserve">
Optional
- Needed for pas</t>
        </r>
      </text>
    </comment>
    <comment ref="GO3" authorId="2" shapeId="0" xr:uid="{EDBAF20B-E6F1-46E4-90F2-F767570B3214}">
      <text>
        <r>
          <rPr>
            <b/>
            <sz val="9"/>
            <color indexed="81"/>
            <rFont val="Tahoma"/>
            <family val="2"/>
          </rPr>
          <t>John:</t>
        </r>
        <r>
          <rPr>
            <sz val="9"/>
            <color indexed="81"/>
            <rFont val="Tahoma"/>
            <family val="2"/>
          </rPr>
          <t xml:space="preserve">
Pasture type</t>
        </r>
      </text>
    </comment>
    <comment ref="ABJ3" authorId="2" shapeId="0" xr:uid="{A4EAEBB0-C590-44CA-87C6-FCF02042830F}">
      <text>
        <r>
          <rPr>
            <b/>
            <sz val="9"/>
            <color indexed="81"/>
            <rFont val="Tahoma"/>
            <family val="2"/>
          </rPr>
          <t>John:</t>
        </r>
        <r>
          <rPr>
            <sz val="9"/>
            <color indexed="81"/>
            <rFont val="Tahoma"/>
            <family val="2"/>
          </rPr>
          <t xml:space="preserve">
Pasture type</t>
        </r>
      </text>
    </comment>
    <comment ref="A4" authorId="2" shapeId="0" xr:uid="{CD85CAB6-9789-4C7A-ADAE-EF4BFD67B6CA}">
      <text>
        <r>
          <rPr>
            <b/>
            <sz val="9"/>
            <color indexed="81"/>
            <rFont val="Tahoma"/>
            <family val="2"/>
          </rPr>
          <t>John:</t>
        </r>
        <r>
          <rPr>
            <sz val="9"/>
            <color indexed="81"/>
            <rFont val="Tahoma"/>
            <family val="2"/>
          </rPr>
          <t xml:space="preserve">
Total number of trials defined.
Note: blank rows are still to be included in the number count.</t>
        </r>
      </text>
    </comment>
    <comment ref="C4" authorId="0" shapeId="0" xr:uid="{F27A7F12-A007-42D5-A75B-5F3CA936C886}">
      <text>
        <r>
          <rPr>
            <b/>
            <sz val="9"/>
            <color indexed="81"/>
            <rFont val="Tahoma"/>
            <family val="2"/>
          </rPr>
          <t>Michael Young (21512438):</t>
        </r>
        <r>
          <rPr>
            <sz val="9"/>
            <color indexed="81"/>
            <rFont val="Tahoma"/>
            <family val="2"/>
          </rPr>
          <t xml:space="preserve">
Trials in the same group/experiment are given the same number. These trials are then run together. The group that is run is controlled by an argument passed in when running the script (check google doc for info on running scripts with args)</t>
        </r>
      </text>
    </comment>
    <comment ref="E4" authorId="2" shapeId="0" xr:uid="{356E8614-0E2F-4117-B344-BA1B78753371}">
      <text>
        <r>
          <rPr>
            <sz val="9"/>
            <color indexed="81"/>
            <rFont val="Tahoma"/>
            <family val="2"/>
          </rPr>
          <t xml:space="preserve">Number of the trials being run (TRUE)
</t>
        </r>
      </text>
    </comment>
    <comment ref="F4" authorId="2" shapeId="0" xr:uid="{3F8B7C71-9F70-474B-BC80-D6D9B8C12D5D}">
      <text>
        <r>
          <rPr>
            <sz val="9"/>
            <color indexed="81"/>
            <rFont val="Tahoma"/>
            <family val="2"/>
          </rPr>
          <t>Full output includes storing the .lp file, the Variable summary &amp; the RC &amp; Duals.
(% of the trials being run)</t>
        </r>
      </text>
    </comment>
    <comment ref="G4" authorId="2" shapeId="0" xr:uid="{08A47554-D3C3-4B37-B753-8416C6049C55}">
      <text>
        <r>
          <rPr>
            <sz val="9"/>
            <color indexed="81"/>
            <rFont val="Tahoma"/>
            <family val="2"/>
          </rPr>
          <t>Proportion of the trials to report
(% of all the trials) &amp; 
(% of trials that have been run)</t>
        </r>
      </text>
    </comment>
    <comment ref="BC4" authorId="1" shapeId="0" xr:uid="{7875E08E-43A6-4F76-BAD2-431E3C040A9B}">
      <text>
        <r>
          <rPr>
            <b/>
            <sz val="9"/>
            <color indexed="81"/>
            <rFont val="Tahoma"/>
            <family val="2"/>
          </rPr>
          <t>Michael Young:</t>
        </r>
        <r>
          <rPr>
            <sz val="9"/>
            <color indexed="81"/>
            <rFont val="Tahoma"/>
            <family val="2"/>
          </rPr>
          <t xml:space="preserve">
Optional
- needed for arrays
- can handle complex slicing. Use comma between each axis slice. Eg 2:3,1:2</t>
        </r>
      </text>
    </comment>
    <comment ref="BD4" authorId="2" shapeId="0" xr:uid="{4F36A228-3F1E-4704-9598-6A61A0F5D5E9}">
      <text>
        <r>
          <rPr>
            <b/>
            <sz val="9"/>
            <color indexed="81"/>
            <rFont val="Tahoma"/>
            <family val="2"/>
          </rPr>
          <t>John:</t>
        </r>
        <r>
          <rPr>
            <sz val="9"/>
            <color indexed="81"/>
            <rFont val="Tahoma"/>
            <family val="2"/>
          </rPr>
          <t xml:space="preserve">
This cell will be '-' or 'Dup' 
Note: Will return Dup if there is an empty cell in a trial above the current trial.
Occassionally a Dup will be resolved by recalculating the workbook - try this first.</t>
        </r>
      </text>
    </comment>
    <comment ref="BV4" authorId="2" shapeId="0" xr:uid="{A87C6412-54C3-4634-B83A-13455AC5A298}">
      <text>
        <r>
          <rPr>
            <b/>
            <sz val="9"/>
            <color indexed="81"/>
            <rFont val="Tahoma"/>
            <family val="2"/>
          </rPr>
          <t>John:</t>
        </r>
        <r>
          <rPr>
            <sz val="9"/>
            <color indexed="81"/>
            <rFont val="Tahoma"/>
            <family val="2"/>
          </rPr>
          <t xml:space="preserve">
All season types, so that all can be set to FALSE</t>
        </r>
      </text>
    </comment>
    <comment ref="BW4" authorId="2" shapeId="0" xr:uid="{CDC7CC5E-2711-4298-A943-33ED423CD40B}">
      <text>
        <r>
          <rPr>
            <b/>
            <sz val="9"/>
            <color indexed="81"/>
            <rFont val="Tahoma"/>
            <family val="2"/>
          </rPr>
          <t>John:</t>
        </r>
        <r>
          <rPr>
            <sz val="9"/>
            <color indexed="81"/>
            <rFont val="Tahoma"/>
            <family val="2"/>
          </rPr>
          <t xml:space="preserve">
The DSP season types. 
Excludes [0] because it is typ season
Excludes [-1] because it is currently not used</t>
        </r>
      </text>
    </comment>
    <comment ref="CD4" authorId="2" shapeId="0" xr:uid="{C490A6AF-D101-4D92-B29A-23E23E1C57EF}">
      <text>
        <r>
          <rPr>
            <b/>
            <sz val="9"/>
            <color indexed="81"/>
            <rFont val="Tahoma"/>
            <family val="2"/>
          </rPr>
          <t>John:</t>
        </r>
        <r>
          <rPr>
            <sz val="9"/>
            <color indexed="81"/>
            <rFont val="Tahoma"/>
            <family val="2"/>
          </rPr>
          <t xml:space="preserve">
All season types, so that all can be set to FALSE</t>
        </r>
      </text>
    </comment>
    <comment ref="CE4" authorId="2" shapeId="0" xr:uid="{80B3FB60-571D-4644-B22C-DC2B46E026B8}">
      <text>
        <r>
          <rPr>
            <b/>
            <sz val="9"/>
            <color indexed="81"/>
            <rFont val="Tahoma"/>
            <family val="2"/>
          </rPr>
          <t>John:</t>
        </r>
        <r>
          <rPr>
            <sz val="9"/>
            <color indexed="81"/>
            <rFont val="Tahoma"/>
            <family val="2"/>
          </rPr>
          <t xml:space="preserve">
All season types, so that all can be set to FALSE</t>
        </r>
      </text>
    </comment>
    <comment ref="CM4" authorId="0" shapeId="0" xr:uid="{1C271B51-64AA-492A-A677-E842025BDA6D}">
      <text>
        <r>
          <rPr>
            <b/>
            <sz val="9"/>
            <color indexed="81"/>
            <rFont val="Tahoma"/>
            <family val="2"/>
          </rPr>
          <t>John:</t>
        </r>
        <r>
          <rPr>
            <sz val="9"/>
            <color indexed="81"/>
            <rFont val="Tahoma"/>
            <family val="2"/>
          </rPr>
          <t xml:space="preserve">
Potenital intake</t>
        </r>
      </text>
    </comment>
    <comment ref="CN4" authorId="0" shapeId="0" xr:uid="{7861D19F-916D-408A-A538-198C929599E5}">
      <text>
        <r>
          <rPr>
            <b/>
            <sz val="9"/>
            <color indexed="81"/>
            <rFont val="Tahoma"/>
            <family val="2"/>
          </rPr>
          <t>John:</t>
        </r>
        <r>
          <rPr>
            <sz val="9"/>
            <color indexed="81"/>
            <rFont val="Tahoma"/>
            <family val="2"/>
          </rPr>
          <t xml:space="preserve">
Relative availability</t>
        </r>
      </text>
    </comment>
    <comment ref="CO4" authorId="0" shapeId="0" xr:uid="{B39AADBE-4204-4932-85C7-8EE39A24AD0A}">
      <text>
        <r>
          <rPr>
            <b/>
            <sz val="9"/>
            <color indexed="81"/>
            <rFont val="Tahoma"/>
            <family val="2"/>
          </rPr>
          <t>John:</t>
        </r>
        <r>
          <rPr>
            <sz val="9"/>
            <color indexed="81"/>
            <rFont val="Tahoma"/>
            <family val="2"/>
          </rPr>
          <t xml:space="preserve">
Feeding System 
0 - CSIRO
1 - GEPEP feeding system (Graham lean mass)
2 - New Feeding System - Hutton</t>
        </r>
      </text>
    </comment>
    <comment ref="CP4" authorId="0" shapeId="0" xr:uid="{C4EB020B-71EE-4A49-AC1E-030E07605D63}">
      <text>
        <r>
          <rPr>
            <b/>
            <sz val="9"/>
            <color indexed="81"/>
            <rFont val="Tahoma"/>
            <family val="2"/>
          </rPr>
          <t>John:</t>
        </r>
        <r>
          <rPr>
            <sz val="9"/>
            <color indexed="81"/>
            <rFont val="Tahoma"/>
            <family val="2"/>
          </rPr>
          <t xml:space="preserve">
Fibre production prediction
0 - CSIRO
1 - GEPEP assumptions
2 - New Feeding System - Hutton</t>
        </r>
      </text>
    </comment>
    <comment ref="CQ4" authorId="0" shapeId="0" xr:uid="{F2BDF62F-A2C0-480F-B4A2-37C24BFCFD37}">
      <text>
        <r>
          <rPr>
            <b/>
            <sz val="9"/>
            <color indexed="81"/>
            <rFont val="Tahoma"/>
            <family val="2"/>
          </rPr>
          <t>John:</t>
        </r>
        <r>
          <rPr>
            <sz val="9"/>
            <color indexed="81"/>
            <rFont val="Tahoma"/>
            <family val="2"/>
          </rPr>
          <t xml:space="preserve">
Conception</t>
        </r>
      </text>
    </comment>
    <comment ref="CR4" authorId="0" shapeId="0" xr:uid="{0C042DA4-D01F-4462-9FFE-DECC324238C5}">
      <text>
        <r>
          <rPr>
            <b/>
            <sz val="9"/>
            <color indexed="81"/>
            <rFont val="Tahoma"/>
            <family val="2"/>
          </rPr>
          <t>John:</t>
        </r>
        <r>
          <rPr>
            <sz val="9"/>
            <color indexed="81"/>
            <rFont val="Tahoma"/>
            <family val="2"/>
          </rPr>
          <t xml:space="preserve">
Weaner mortality</t>
        </r>
      </text>
    </comment>
    <comment ref="CS4" authorId="0" shapeId="0" xr:uid="{D8F50781-0506-497E-A15D-0AC6218853A7}">
      <text>
        <r>
          <rPr>
            <b/>
            <sz val="9"/>
            <color indexed="81"/>
            <rFont val="Tahoma"/>
            <family val="2"/>
          </rPr>
          <t>John:</t>
        </r>
        <r>
          <rPr>
            <sz val="9"/>
            <color indexed="81"/>
            <rFont val="Tahoma"/>
            <family val="2"/>
          </rPr>
          <t xml:space="preserve">
Dam mortality</t>
        </r>
      </text>
    </comment>
    <comment ref="CT4" authorId="0" shapeId="0" xr:uid="{A13511D3-6442-4341-AC6A-D94939C77C3F}">
      <text>
        <r>
          <rPr>
            <b/>
            <sz val="9"/>
            <color indexed="81"/>
            <rFont val="Tahoma"/>
            <family val="2"/>
          </rPr>
          <t>John:</t>
        </r>
        <r>
          <rPr>
            <sz val="9"/>
            <color indexed="81"/>
            <rFont val="Tahoma"/>
            <family val="2"/>
          </rPr>
          <t xml:space="preserve">
Potenital intake</t>
        </r>
      </text>
    </comment>
    <comment ref="CU4" authorId="0" shapeId="0" xr:uid="{1E2CC5AE-FD66-4928-899F-555D857AB655}">
      <text>
        <r>
          <rPr>
            <b/>
            <sz val="9"/>
            <color indexed="81"/>
            <rFont val="Tahoma"/>
            <family val="2"/>
          </rPr>
          <t>John:</t>
        </r>
        <r>
          <rPr>
            <sz val="9"/>
            <color indexed="81"/>
            <rFont val="Tahoma"/>
            <family val="2"/>
          </rPr>
          <t xml:space="preserve">
Relative availability</t>
        </r>
      </text>
    </comment>
    <comment ref="CV4" authorId="0" shapeId="0" xr:uid="{DDE2F3CF-9ECB-4F8B-A6BD-DDA289812425}">
      <text>
        <r>
          <rPr>
            <b/>
            <sz val="9"/>
            <color indexed="81"/>
            <rFont val="Tahoma"/>
            <family val="2"/>
          </rPr>
          <t>John:</t>
        </r>
        <r>
          <rPr>
            <sz val="9"/>
            <color indexed="81"/>
            <rFont val="Tahoma"/>
            <family val="2"/>
          </rPr>
          <t xml:space="preserve">
Feeding System 
0 - CSIRO
2 - New Feeding System - Hutton</t>
        </r>
      </text>
    </comment>
    <comment ref="CW4" authorId="0" shapeId="0" xr:uid="{27114119-66EE-4B83-8FF3-4A420645FAA3}">
      <text>
        <r>
          <rPr>
            <b/>
            <sz val="9"/>
            <color indexed="81"/>
            <rFont val="Tahoma"/>
            <family val="2"/>
          </rPr>
          <t>John:</t>
        </r>
        <r>
          <rPr>
            <sz val="9"/>
            <color indexed="81"/>
            <rFont val="Tahoma"/>
            <family val="2"/>
          </rPr>
          <t xml:space="preserve">
Fibre production prediction
0 - CSIRO
1 - GEPEP assumptions
2 - New Feeding System - Hutton</t>
        </r>
      </text>
    </comment>
    <comment ref="CX4" authorId="0" shapeId="0" xr:uid="{DD1BC7DC-9510-49A0-8CF8-2ACF91E46EB3}">
      <text>
        <r>
          <rPr>
            <sz val="9"/>
            <color indexed="81"/>
            <rFont val="Tahoma"/>
            <family val="2"/>
          </rPr>
          <t>Progeny survival</t>
        </r>
      </text>
    </comment>
    <comment ref="CY4" authorId="0" shapeId="0" xr:uid="{AA261EF6-8177-44EC-A576-E9E2F2CBC4B8}">
      <text>
        <r>
          <rPr>
            <b/>
            <sz val="9"/>
            <color indexed="81"/>
            <rFont val="Tahoma"/>
            <family val="2"/>
          </rPr>
          <t>John:</t>
        </r>
        <r>
          <rPr>
            <sz val="9"/>
            <color indexed="81"/>
            <rFont val="Tahoma"/>
            <family val="2"/>
          </rPr>
          <t xml:space="preserve">
Potenital intake</t>
        </r>
      </text>
    </comment>
    <comment ref="CZ4" authorId="0" shapeId="0" xr:uid="{0C4CB34C-52A2-4080-A23E-ADED3301A1F0}">
      <text>
        <r>
          <rPr>
            <b/>
            <sz val="9"/>
            <color indexed="81"/>
            <rFont val="Tahoma"/>
            <family val="2"/>
          </rPr>
          <t>John:</t>
        </r>
        <r>
          <rPr>
            <sz val="9"/>
            <color indexed="81"/>
            <rFont val="Tahoma"/>
            <family val="2"/>
          </rPr>
          <t xml:space="preserve">
Relative availability</t>
        </r>
      </text>
    </comment>
    <comment ref="DA4" authorId="0" shapeId="0" xr:uid="{F4592475-B25B-4D43-B70B-7BB19D083E8D}">
      <text>
        <r>
          <rPr>
            <b/>
            <sz val="9"/>
            <color indexed="81"/>
            <rFont val="Tahoma"/>
            <family val="2"/>
          </rPr>
          <t>John:</t>
        </r>
        <r>
          <rPr>
            <sz val="9"/>
            <color indexed="81"/>
            <rFont val="Tahoma"/>
            <family val="2"/>
          </rPr>
          <t xml:space="preserve">
Feeding System 
0 - CSIRO
2 - New Feeding System - Hutton</t>
        </r>
      </text>
    </comment>
    <comment ref="DB4" authorId="0" shapeId="0" xr:uid="{3F3DB6C4-DE2F-419B-AD18-07785C231917}">
      <text>
        <r>
          <rPr>
            <sz val="9"/>
            <color indexed="81"/>
            <rFont val="Tahoma"/>
            <family val="2"/>
          </rPr>
          <t>Birth weight</t>
        </r>
      </text>
    </comment>
    <comment ref="DC4" authorId="0" shapeId="0" xr:uid="{DA1C078D-AA81-4A78-9DFC-37E0A8AB8B86}">
      <text>
        <r>
          <rPr>
            <sz val="9"/>
            <color indexed="81"/>
            <rFont val="Tahoma"/>
            <family val="2"/>
          </rPr>
          <t>Weaning weight</t>
        </r>
      </text>
    </comment>
    <comment ref="DD4" authorId="0" shapeId="0" xr:uid="{F1B4A53A-B3E1-4209-9884-5DB461720D1F}">
      <text>
        <r>
          <rPr>
            <b/>
            <sz val="9"/>
            <color indexed="81"/>
            <rFont val="Tahoma"/>
            <family val="2"/>
          </rPr>
          <t>John:</t>
        </r>
        <r>
          <rPr>
            <sz val="9"/>
            <color indexed="81"/>
            <rFont val="Tahoma"/>
            <family val="2"/>
          </rPr>
          <t xml:space="preserve">
Fibre production prediction
0 - CSIRO
1 - GEPEP assumptions
2 - New Feeding System - Hutton</t>
        </r>
      </text>
    </comment>
    <comment ref="DE4" authorId="0" shapeId="0" xr:uid="{1EC0D7CF-12F9-4F1F-8977-A8F060C09A40}">
      <text>
        <r>
          <rPr>
            <b/>
            <sz val="9"/>
            <color indexed="81"/>
            <rFont val="Tahoma"/>
            <family val="2"/>
          </rPr>
          <t>John:</t>
        </r>
        <r>
          <rPr>
            <sz val="9"/>
            <color indexed="81"/>
            <rFont val="Tahoma"/>
            <family val="2"/>
          </rPr>
          <t xml:space="preserve">
Weaner mortality</t>
        </r>
      </text>
    </comment>
    <comment ref="DF4" authorId="0" shapeId="0" xr:uid="{87AE4927-F38A-4045-A88D-DC3E73A1968A}">
      <text>
        <r>
          <rPr>
            <b/>
            <sz val="9"/>
            <color indexed="81"/>
            <rFont val="Tahoma"/>
            <family val="2"/>
          </rPr>
          <t>John:</t>
        </r>
        <r>
          <rPr>
            <sz val="9"/>
            <color indexed="81"/>
            <rFont val="Tahoma"/>
            <family val="2"/>
          </rPr>
          <t xml:space="preserve">
Potenital intake</t>
        </r>
      </text>
    </comment>
    <comment ref="DG4" authorId="0" shapeId="0" xr:uid="{85ED7518-3248-46F2-BEC1-6F6D2BDF3C8C}">
      <text>
        <r>
          <rPr>
            <b/>
            <sz val="9"/>
            <color indexed="81"/>
            <rFont val="Tahoma"/>
            <family val="2"/>
          </rPr>
          <t>John:</t>
        </r>
        <r>
          <rPr>
            <sz val="9"/>
            <color indexed="81"/>
            <rFont val="Tahoma"/>
            <family val="2"/>
          </rPr>
          <t xml:space="preserve">
Relative availability</t>
        </r>
      </text>
    </comment>
    <comment ref="DH4" authorId="0" shapeId="0" xr:uid="{C26DC6E5-C0C5-4EEA-91B4-A694A176B7A2}">
      <text>
        <r>
          <rPr>
            <b/>
            <sz val="9"/>
            <color indexed="81"/>
            <rFont val="Tahoma"/>
            <family val="2"/>
          </rPr>
          <t>John:</t>
        </r>
        <r>
          <rPr>
            <sz val="9"/>
            <color indexed="81"/>
            <rFont val="Tahoma"/>
            <family val="2"/>
          </rPr>
          <t xml:space="preserve">
Feeding System 
0 - CSIRO
2 - New Feeding System - Hutton</t>
        </r>
      </text>
    </comment>
    <comment ref="DI4" authorId="0" shapeId="0" xr:uid="{49AB63F9-04C8-4FB9-A9DA-C371E4E58EA8}">
      <text>
        <r>
          <rPr>
            <b/>
            <sz val="9"/>
            <color indexed="81"/>
            <rFont val="Tahoma"/>
            <family val="2"/>
          </rPr>
          <t>John:</t>
        </r>
        <r>
          <rPr>
            <sz val="9"/>
            <color indexed="81"/>
            <rFont val="Tahoma"/>
            <family val="2"/>
          </rPr>
          <t xml:space="preserve">
Fibre production prediction
0 - CSIRO
1 - GEPEP assumptions
2 - New Feeding System - Hutton</t>
        </r>
      </text>
    </comment>
    <comment ref="DJ4" authorId="2" shapeId="0" xr:uid="{54171D40-FF15-4F8E-985C-2373BF54A8C0}">
      <text>
        <r>
          <rPr>
            <b/>
            <sz val="9"/>
            <color indexed="81"/>
            <rFont val="Tahoma"/>
            <family val="2"/>
          </rPr>
          <t>John:</t>
        </r>
        <r>
          <rPr>
            <sz val="9"/>
            <color indexed="81"/>
            <rFont val="Tahoma"/>
            <family val="2"/>
          </rPr>
          <t xml:space="preserve">
Date change for older ewes</t>
        </r>
      </text>
    </comment>
    <comment ref="DK4" authorId="2" shapeId="0" xr:uid="{6F71A831-CC2D-4D87-8F97-727AA14D7E2C}">
      <text>
        <r>
          <rPr>
            <b/>
            <sz val="9"/>
            <color indexed="81"/>
            <rFont val="Tahoma"/>
            <family val="2"/>
          </rPr>
          <t>John:</t>
        </r>
        <r>
          <rPr>
            <sz val="9"/>
            <color indexed="81"/>
            <rFont val="Tahoma"/>
            <family val="2"/>
          </rPr>
          <t xml:space="preserve">
Date change for progeny of older ewes</t>
        </r>
      </text>
    </comment>
    <comment ref="DP4" authorId="0" shapeId="0" xr:uid="{EC06A5D9-46BA-401A-8A8F-B8B8637D5340}">
      <text>
        <r>
          <rPr>
            <b/>
            <sz val="9"/>
            <color indexed="81"/>
            <rFont val="Tahoma"/>
            <family val="2"/>
          </rPr>
          <t>John:</t>
        </r>
        <r>
          <rPr>
            <sz val="9"/>
            <color indexed="81"/>
            <rFont val="Tahoma"/>
            <family val="2"/>
          </rPr>
          <t xml:space="preserve">
All periods and slices of r2</t>
        </r>
      </text>
    </comment>
    <comment ref="DT4" authorId="2" shapeId="0" xr:uid="{F1DCE357-7D7A-405D-B226-69055F5D6A5E}">
      <text>
        <r>
          <rPr>
            <b/>
            <sz val="9"/>
            <color indexed="81"/>
            <rFont val="Tahoma"/>
            <family val="2"/>
          </rPr>
          <t>John:</t>
        </r>
        <r>
          <rPr>
            <sz val="9"/>
            <color indexed="81"/>
            <rFont val="Tahoma"/>
            <family val="2"/>
          </rPr>
          <t xml:space="preserve">
The base breed. This is usually Merino or composite.</t>
        </r>
      </text>
    </comment>
    <comment ref="DW4" authorId="2" shapeId="0" xr:uid="{E95B679B-0AD1-4953-B373-C9B0B5E9E204}">
      <text>
        <r>
          <rPr>
            <b/>
            <sz val="9"/>
            <color indexed="81"/>
            <rFont val="Tahoma"/>
            <family val="2"/>
          </rPr>
          <t>John:</t>
        </r>
        <r>
          <rPr>
            <sz val="9"/>
            <color indexed="81"/>
            <rFont val="Tahoma"/>
            <family val="2"/>
          </rPr>
          <t xml:space="preserve">
Adult ewe RR, intercept</t>
        </r>
      </text>
    </comment>
    <comment ref="DX4" authorId="0" shapeId="0" xr:uid="{7A2C3C90-EEBD-4032-9467-820E5480CE50}">
      <text>
        <r>
          <rPr>
            <b/>
            <sz val="9"/>
            <color indexed="81"/>
            <rFont val="Tahoma"/>
            <family val="2"/>
          </rPr>
          <t>John Young:</t>
        </r>
        <r>
          <rPr>
            <sz val="9"/>
            <color indexed="81"/>
            <rFont val="Tahoma"/>
            <family val="2"/>
          </rPr>
          <t xml:space="preserve">
Used to alter EVG for the hybrid model (f_lwg_mu)
</t>
        </r>
      </text>
    </comment>
    <comment ref="DY4" authorId="0" shapeId="0" xr:uid="{0A522B40-374B-4D4D-BF55-C529FA43559C}">
      <text>
        <r>
          <rPr>
            <b/>
            <sz val="9"/>
            <color indexed="81"/>
            <rFont val="Tahoma"/>
            <family val="2"/>
          </rPr>
          <t>John Young:</t>
        </r>
        <r>
          <rPr>
            <sz val="9"/>
            <color indexed="81"/>
            <rFont val="Tahoma"/>
            <family val="2"/>
          </rPr>
          <t xml:space="preserve">
Used to alter EVG for the hybrid model (f_lwg_mu)
</t>
        </r>
      </text>
    </comment>
    <comment ref="DZ4" authorId="2" shapeId="0" xr:uid="{EA5FCC71-3412-4D05-9092-E3A7BA334AF5}">
      <text>
        <r>
          <rPr>
            <b/>
            <sz val="9"/>
            <color indexed="81"/>
            <rFont val="Tahoma"/>
            <family val="2"/>
          </rPr>
          <t>John:</t>
        </r>
        <r>
          <rPr>
            <sz val="9"/>
            <color indexed="81"/>
            <rFont val="Tahoma"/>
            <family val="2"/>
          </rPr>
          <t xml:space="preserve">
Include BBT</t>
        </r>
      </text>
    </comment>
    <comment ref="EA4" authorId="0" shapeId="0" xr:uid="{50F4BCB2-3740-4268-8C48-F855F5033DBB}">
      <text>
        <r>
          <rPr>
            <b/>
            <sz val="9"/>
            <color indexed="81"/>
            <rFont val="Tahoma"/>
            <family val="2"/>
          </rPr>
          <t>Young:</t>
        </r>
        <r>
          <rPr>
            <sz val="9"/>
            <color indexed="81"/>
            <rFont val="Tahoma"/>
            <family val="2"/>
          </rPr>
          <t xml:space="preserve">
BBB Castrated offspring that are being retained in shearing opp 0
Set to 0 to force a sale as a sucker or prior to 1st shearing.</t>
        </r>
      </text>
    </comment>
    <comment ref="EB4" authorId="0" shapeId="0" xr:uid="{8CDBC23C-FDA8-4C4A-BFE4-3E420FBBF3CE}">
      <text>
        <r>
          <rPr>
            <b/>
            <sz val="9"/>
            <color indexed="81"/>
            <rFont val="Tahoma"/>
            <family val="2"/>
          </rPr>
          <t>Young:</t>
        </r>
        <r>
          <rPr>
            <sz val="9"/>
            <color indexed="81"/>
            <rFont val="Tahoma"/>
            <family val="2"/>
          </rPr>
          <t xml:space="preserve">
BBB Castrated offspring that are being retained in shearing opp 1
Set to 0 to force a sale prior to second shearing.</t>
        </r>
      </text>
    </comment>
    <comment ref="EC4" authorId="0" shapeId="0" xr:uid="{E3AE7513-86CD-490D-8096-4652F58ABF67}">
      <text>
        <r>
          <rPr>
            <b/>
            <sz val="9"/>
            <color indexed="81"/>
            <rFont val="Tahoma"/>
            <family val="2"/>
          </rPr>
          <t>Young:</t>
        </r>
        <r>
          <rPr>
            <sz val="9"/>
            <color indexed="81"/>
            <rFont val="Tahoma"/>
            <family val="2"/>
          </rPr>
          <t xml:space="preserve">
BBB Castrated offspring that are being retained in shearing opp 2
Set to 0 to force a sale prior to third shearing.</t>
        </r>
      </text>
    </comment>
    <comment ref="ED4" authorId="0" shapeId="0" xr:uid="{9D10CBB2-A03E-420E-BE33-125FD0C3234D}">
      <text>
        <r>
          <rPr>
            <b/>
            <sz val="9"/>
            <color indexed="81"/>
            <rFont val="Tahoma"/>
            <family val="2"/>
          </rPr>
          <t>Young:</t>
        </r>
        <r>
          <rPr>
            <sz val="9"/>
            <color indexed="81"/>
            <rFont val="Tahoma"/>
            <family val="2"/>
          </rPr>
          <t xml:space="preserve">
BBB Castrated offspring that are being retained in shearing opp 3
Set to 0 to force a sale prior to fourth shearing.</t>
        </r>
      </text>
    </comment>
    <comment ref="EE4" authorId="0" shapeId="0" xr:uid="{AB6DF029-F17A-41B5-BB71-59D05AD310ED}">
      <text>
        <r>
          <rPr>
            <b/>
            <sz val="9"/>
            <color indexed="81"/>
            <rFont val="Tahoma"/>
            <family val="2"/>
          </rPr>
          <t>Michael Young:</t>
        </r>
        <r>
          <rPr>
            <sz val="9"/>
            <color indexed="81"/>
            <rFont val="Tahoma"/>
            <family val="2"/>
          </rPr>
          <t xml:space="preserve">
0:3 is BBB, BBM &amp; BBT which are the BB dams.</t>
        </r>
      </text>
    </comment>
    <comment ref="EF4" authorId="0" shapeId="0" xr:uid="{E6909F37-35C3-478D-B5C8-4F0ECFEE9492}">
      <text>
        <r>
          <rPr>
            <b/>
            <sz val="9"/>
            <color indexed="81"/>
            <rFont val="Tahoma"/>
            <family val="2"/>
          </rPr>
          <t>Michael Young:</t>
        </r>
        <r>
          <rPr>
            <sz val="9"/>
            <color indexed="81"/>
            <rFont val="Tahoma"/>
            <family val="2"/>
          </rPr>
          <t xml:space="preserve">
0:1 is BBB.
Would not usually use this if the BBB is a maternal genotype</t>
        </r>
      </text>
    </comment>
    <comment ref="EG4" authorId="0" shapeId="0" xr:uid="{F157C5C4-3FB5-4C4B-9BE6-BF692BA3FC5B}">
      <text>
        <r>
          <rPr>
            <b/>
            <sz val="9"/>
            <color indexed="81"/>
            <rFont val="Tahoma"/>
            <family val="2"/>
          </rPr>
          <t>Young:</t>
        </r>
        <r>
          <rPr>
            <sz val="9"/>
            <color indexed="81"/>
            <rFont val="Tahoma"/>
            <family val="2"/>
          </rPr>
          <t xml:space="preserve">
0:1 to only control the sale age of the pure bred female offspring i.e. not BBM, BBT or BMT</t>
        </r>
      </text>
    </comment>
    <comment ref="EH4" authorId="0" shapeId="0" xr:uid="{91FE0D22-E0A7-4EF1-836B-EBE06DAB986E}">
      <text>
        <r>
          <rPr>
            <b/>
            <sz val="9"/>
            <color indexed="81"/>
            <rFont val="Tahoma"/>
            <family val="2"/>
          </rPr>
          <t>Young:</t>
        </r>
        <r>
          <rPr>
            <sz val="9"/>
            <color indexed="81"/>
            <rFont val="Tahoma"/>
            <family val="2"/>
          </rPr>
          <t xml:space="preserve">
0:1 to only control the sale age of the pure bred female offspring i.e. not BBM, BBT or BMT</t>
        </r>
      </text>
    </comment>
    <comment ref="EI4" authorId="0" shapeId="0" xr:uid="{BE5BB06B-9ACE-466D-BA27-6A0A8DF65742}">
      <text>
        <r>
          <rPr>
            <b/>
            <sz val="9"/>
            <color indexed="81"/>
            <rFont val="Tahoma"/>
            <family val="2"/>
          </rPr>
          <t>Young:</t>
        </r>
        <r>
          <rPr>
            <sz val="9"/>
            <color indexed="81"/>
            <rFont val="Tahoma"/>
            <family val="2"/>
          </rPr>
          <t xml:space="preserve">
0:1 to only control the sale age of the pure bred female offspring i.e. not BBM, BBT or BMT</t>
        </r>
      </text>
    </comment>
    <comment ref="EJ4" authorId="0" shapeId="0" xr:uid="{C139DC71-5410-4385-80AF-141EB2EFBF6E}">
      <text>
        <r>
          <rPr>
            <b/>
            <sz val="9"/>
            <color indexed="81"/>
            <rFont val="Tahoma"/>
            <family val="2"/>
          </rPr>
          <t>Young:</t>
        </r>
        <r>
          <rPr>
            <sz val="9"/>
            <color indexed="81"/>
            <rFont val="Tahoma"/>
            <family val="2"/>
          </rPr>
          <t xml:space="preserve">
All dam sales 0-6yrs of age, (not controlled from 6 yrs onwards)
A zero value removes all sales, then allow selling options with other slices. The add back would include 5.5yos and drys at scanning (t[1] slice).
By default this stops sale of dams as lambs or yearlings (must be sold as offspring).
</t>
        </r>
      </text>
    </comment>
    <comment ref="EK4" authorId="0" shapeId="0" xr:uid="{80BC7946-4B6B-46A9-B119-3D4A3EACED9B}">
      <text>
        <r>
          <rPr>
            <b/>
            <sz val="9"/>
            <color indexed="81"/>
            <rFont val="Tahoma"/>
            <family val="2"/>
          </rPr>
          <t>Young:</t>
        </r>
        <r>
          <rPr>
            <sz val="9"/>
            <color indexed="81"/>
            <rFont val="Tahoma"/>
            <family val="2"/>
          </rPr>
          <t xml:space="preserve">
k2[1:2] empty ewes,  t[1 ] sell empty dam sales at ewe lamb scanning.</t>
        </r>
      </text>
    </comment>
    <comment ref="EL4" authorId="0" shapeId="0" xr:uid="{D3C6F37C-B549-4D68-A67B-E2341DCF883E}">
      <text>
        <r>
          <rPr>
            <b/>
            <sz val="9"/>
            <color indexed="81"/>
            <rFont val="Tahoma"/>
            <family val="2"/>
          </rPr>
          <t>Young:</t>
        </r>
        <r>
          <rPr>
            <sz val="9"/>
            <color indexed="81"/>
            <rFont val="Tahoma"/>
            <family val="2"/>
          </rPr>
          <t xml:space="preserve">
k2[1:2] empty ewes,  t[1 ] sell empty dam sales at 2 tooth scanning.</t>
        </r>
      </text>
    </comment>
    <comment ref="EM4" authorId="0" shapeId="0" xr:uid="{782E6806-F728-422F-9176-1061EE64B63D}">
      <text>
        <r>
          <rPr>
            <b/>
            <sz val="9"/>
            <color indexed="81"/>
            <rFont val="Tahoma"/>
            <family val="2"/>
          </rPr>
          <t>Young:</t>
        </r>
        <r>
          <rPr>
            <sz val="9"/>
            <color indexed="81"/>
            <rFont val="Tahoma"/>
            <family val="2"/>
          </rPr>
          <t xml:space="preserve">
k2[1:2] empty ewes,  t[1 ] sell empty dam sales at 3yo scanning.</t>
        </r>
      </text>
    </comment>
    <comment ref="EN4" authorId="0" shapeId="0" xr:uid="{6383F14F-1BAA-49B9-83E1-D7DB5D42A6AE}">
      <text>
        <r>
          <rPr>
            <b/>
            <sz val="9"/>
            <color indexed="81"/>
            <rFont val="Tahoma"/>
            <family val="2"/>
          </rPr>
          <t>Young:</t>
        </r>
        <r>
          <rPr>
            <sz val="9"/>
            <color indexed="81"/>
            <rFont val="Tahoma"/>
            <family val="2"/>
          </rPr>
          <t xml:space="preserve">
k2[1:2] empty ewes,  t[1 ] sell empty dam sales at 4yo scanning.</t>
        </r>
      </text>
    </comment>
    <comment ref="EO4" authorId="0" shapeId="0" xr:uid="{F504FF14-3666-4554-B82E-9FD0BF993F6B}">
      <text>
        <r>
          <rPr>
            <b/>
            <sz val="9"/>
            <color indexed="81"/>
            <rFont val="Tahoma"/>
            <family val="2"/>
          </rPr>
          <t>Young:</t>
        </r>
        <r>
          <rPr>
            <sz val="9"/>
            <color indexed="81"/>
            <rFont val="Tahoma"/>
            <family val="2"/>
          </rPr>
          <t xml:space="preserve">
k2[1:2] empty ewes,  t[1 ] sell empty dam sales at 5yo scanning.</t>
        </r>
      </text>
    </comment>
    <comment ref="EP4" authorId="0" shapeId="0" xr:uid="{A335DF2E-8DE0-4E18-9792-D9F2FAE92795}">
      <text>
        <r>
          <rPr>
            <b/>
            <sz val="9"/>
            <color indexed="81"/>
            <rFont val="Tahoma"/>
            <family val="2"/>
          </rPr>
          <t>Young:</t>
        </r>
        <r>
          <rPr>
            <sz val="9"/>
            <color indexed="81"/>
            <rFont val="Tahoma"/>
            <family val="2"/>
          </rPr>
          <t xml:space="preserve">
k2[1:2] empty ewes,  t[1 ] sell empty dam sales at 6yo scanning.</t>
        </r>
      </text>
    </comment>
    <comment ref="EQ4" authorId="0" shapeId="0" xr:uid="{B4BAE5B2-BECE-400E-8063-AFB641627F55}">
      <text>
        <r>
          <rPr>
            <b/>
            <sz val="9"/>
            <color indexed="81"/>
            <rFont val="Tahoma"/>
            <family val="2"/>
          </rPr>
          <t>Young:</t>
        </r>
        <r>
          <rPr>
            <sz val="9"/>
            <color indexed="81"/>
            <rFont val="Tahoma"/>
            <family val="2"/>
          </rPr>
          <t xml:space="preserve">
k2[1:2] empty ewes,  t[0 ] sell empty dam sales after shearing.</t>
        </r>
      </text>
    </comment>
    <comment ref="ER4" authorId="0" shapeId="0" xr:uid="{7D2F8FCD-CEA9-403D-96AF-51AF1E94FB60}">
      <text>
        <r>
          <rPr>
            <b/>
            <sz val="9"/>
            <color indexed="81"/>
            <rFont val="Tahoma"/>
            <family val="2"/>
          </rPr>
          <t>Young:</t>
        </r>
        <r>
          <rPr>
            <sz val="9"/>
            <color indexed="81"/>
            <rFont val="Tahoma"/>
            <family val="2"/>
          </rPr>
          <t xml:space="preserve">
k2[1:2] empty ewes,  t[10] sell empty dams after 2.5yo shearing.</t>
        </r>
      </text>
    </comment>
    <comment ref="ES4" authorId="0" shapeId="0" xr:uid="{478C27F0-4250-43A1-A2BF-DE37DFCA178B}">
      <text>
        <r>
          <rPr>
            <b/>
            <sz val="9"/>
            <color indexed="81"/>
            <rFont val="Tahoma"/>
            <family val="2"/>
          </rPr>
          <t>Young:</t>
        </r>
        <r>
          <rPr>
            <sz val="9"/>
            <color indexed="81"/>
            <rFont val="Tahoma"/>
            <family val="2"/>
          </rPr>
          <t xml:space="preserve">
k2[1:2] empty ewes,  t[10] sell empty dams after 3.5yo shearing.</t>
        </r>
      </text>
    </comment>
    <comment ref="ET4" authorId="0" shapeId="0" xr:uid="{77620742-C442-469F-A4E2-E705AB031543}">
      <text>
        <r>
          <rPr>
            <b/>
            <sz val="9"/>
            <color indexed="81"/>
            <rFont val="Tahoma"/>
            <family val="2"/>
          </rPr>
          <t>Young:</t>
        </r>
        <r>
          <rPr>
            <sz val="9"/>
            <color indexed="81"/>
            <rFont val="Tahoma"/>
            <family val="2"/>
          </rPr>
          <t xml:space="preserve">
k2[1:2] empty ewes,  t[10] sell empty dams after 4.5yo shearing.</t>
        </r>
      </text>
    </comment>
    <comment ref="EU4" authorId="0" shapeId="0" xr:uid="{E2235324-36CA-4640-8222-D457A34D5C0F}">
      <text>
        <r>
          <rPr>
            <b/>
            <sz val="9"/>
            <color indexed="81"/>
            <rFont val="Tahoma"/>
            <family val="2"/>
          </rPr>
          <t>Young:</t>
        </r>
        <r>
          <rPr>
            <sz val="9"/>
            <color indexed="81"/>
            <rFont val="Tahoma"/>
            <family val="2"/>
          </rPr>
          <t xml:space="preserve">
k2[1:2] empty ewes,  t[10] sell empty dams after 5.5yo shearing.</t>
        </r>
      </text>
    </comment>
    <comment ref="EV4" authorId="0" shapeId="0" xr:uid="{3A9D63A6-A84D-4082-BC4A-70ED2F84F3F1}">
      <text>
        <r>
          <rPr>
            <b/>
            <sz val="9"/>
            <color indexed="81"/>
            <rFont val="Tahoma"/>
            <family val="2"/>
          </rPr>
          <t>Young:</t>
        </r>
        <r>
          <rPr>
            <sz val="9"/>
            <color indexed="81"/>
            <rFont val="Tahoma"/>
            <family val="2"/>
          </rPr>
          <t xml:space="preserve">
k2[1:2] empty ewes,  t[10] sell empty dams after 6.5yo shearing.</t>
        </r>
      </text>
    </comment>
    <comment ref="EW4" authorId="0" shapeId="0" xr:uid="{92F5FD0A-D88A-473A-BC2F-2618857DA8FC}">
      <text>
        <r>
          <rPr>
            <b/>
            <sz val="9"/>
            <color indexed="81"/>
            <rFont val="Tahoma"/>
            <family val="2"/>
          </rPr>
          <t>Young:</t>
        </r>
        <r>
          <rPr>
            <sz val="9"/>
            <color indexed="81"/>
            <rFont val="Tahoma"/>
            <family val="2"/>
          </rPr>
          <t xml:space="preserve">
Sale of young ewes as dams in the weaning/shearing DVP.
When all young ewe DVPs (v[3:5]) arel set to 0 this forces all surplus young ewes to be sold as offspring.
When set to 999999 it allows sale of dams as lambs. 
Used in EL analysis to control the sale age of the surplus young ewes.
Note: In EL analysis female offspring are excluded so total proportion of ewes mated can be controlled. </t>
        </r>
      </text>
    </comment>
    <comment ref="EX4" authorId="0" shapeId="0" xr:uid="{214F05EA-F089-4BA2-A800-1518096687BD}">
      <text>
        <r>
          <rPr>
            <b/>
            <sz val="9"/>
            <color indexed="81"/>
            <rFont val="Tahoma"/>
            <family val="2"/>
          </rPr>
          <t>Young:</t>
        </r>
        <r>
          <rPr>
            <sz val="9"/>
            <color indexed="81"/>
            <rFont val="Tahoma"/>
            <family val="2"/>
          </rPr>
          <t xml:space="preserve">
Sale of young ewes as dams in the prejoining DVP. Normally excluded because this is not a normal time to sell.
</t>
        </r>
      </text>
    </comment>
    <comment ref="EY4" authorId="0" shapeId="0" xr:uid="{442177EE-F4F2-4172-AB17-3E7C27445B0B}">
      <text>
        <r>
          <rPr>
            <b/>
            <sz val="9"/>
            <color indexed="81"/>
            <rFont val="Tahoma"/>
            <family val="2"/>
          </rPr>
          <t>Young:</t>
        </r>
        <r>
          <rPr>
            <sz val="9"/>
            <color indexed="81"/>
            <rFont val="Tahoma"/>
            <family val="2"/>
          </rPr>
          <t xml:space="preserve">
Sale of young ewes as dams in DVP3 (the EL lambing/shearing DVP).
In combination with v[0:3] when set to 0 this forces all surplus young ewes to be sold as offspring.
When set to 999999 it allows sale of dams as hgts. 
Used in EL analysis to control the flock structure as selling lambs or selling hoggets
Note: in EL analysis all ewe lambs from 2 tooth and adults have to be dams (so that the proportion mated can be controlled).</t>
        </r>
      </text>
    </comment>
    <comment ref="EZ4" authorId="0" shapeId="0" xr:uid="{6594E6AA-6309-4C07-9F2A-1C2D007B64ED}">
      <text>
        <r>
          <rPr>
            <b/>
            <sz val="9"/>
            <color indexed="81"/>
            <rFont val="Tahoma"/>
            <family val="2"/>
          </rPr>
          <t>Young:</t>
        </r>
        <r>
          <rPr>
            <sz val="9"/>
            <color indexed="81"/>
            <rFont val="Tahoma"/>
            <family val="2"/>
          </rPr>
          <t xml:space="preserve">
Allow sale of dry EL at scanning if drys are sold or are flexible
</t>
        </r>
      </text>
    </comment>
    <comment ref="FA4" authorId="0" shapeId="0" xr:uid="{4EFD82A2-B374-4E89-9E02-FE92D54B8D37}">
      <text>
        <r>
          <rPr>
            <b/>
            <sz val="9"/>
            <color indexed="81"/>
            <rFont val="Tahoma"/>
            <family val="2"/>
          </rPr>
          <t>Young:</t>
        </r>
        <r>
          <rPr>
            <sz val="9"/>
            <color indexed="81"/>
            <rFont val="Tahoma"/>
            <family val="2"/>
          </rPr>
          <t xml:space="preserve">
Allow sale of dry EL at shearing if drys are sold or are flexible
</t>
        </r>
      </text>
    </comment>
    <comment ref="FB4" authorId="0" shapeId="0" xr:uid="{3DCECF44-95D2-4232-81B6-C5554E09C3C4}">
      <text>
        <r>
          <rPr>
            <b/>
            <sz val="9"/>
            <color indexed="81"/>
            <rFont val="Tahoma"/>
            <family val="2"/>
          </rPr>
          <t>Young:</t>
        </r>
        <r>
          <rPr>
            <sz val="9"/>
            <color indexed="81"/>
            <rFont val="Tahoma"/>
            <family val="2"/>
          </rPr>
          <t xml:space="preserve">
single bearing ewes that are retained (t[2]) post lambing of ewe lambs. Controls the forced sale of single bearing EL by setting to 0 value.
Note: This will only function correctly if Scan &gt;=2</t>
        </r>
      </text>
    </comment>
    <comment ref="FC4" authorId="0" shapeId="0" xr:uid="{6B7E0332-F54A-49FB-AE2C-8CA6143EE275}">
      <text>
        <r>
          <rPr>
            <b/>
            <sz val="9"/>
            <color indexed="81"/>
            <rFont val="Tahoma"/>
            <family val="2"/>
          </rPr>
          <t>Young:</t>
        </r>
        <r>
          <rPr>
            <sz val="9"/>
            <color indexed="81"/>
            <rFont val="Tahoma"/>
            <family val="2"/>
          </rPr>
          <t xml:space="preserve">
single bearing ewes that are sold (t[0]) post lambing of ewe lambs. Used with the forced sale of single bearing EL and allows sale of the single bearing ewes by setting to 999999. Note: only required with the Lamb flock structure</t>
        </r>
      </text>
    </comment>
    <comment ref="FD4" authorId="0" shapeId="0" xr:uid="{E3843921-906C-4087-891D-92A1809704D5}">
      <text>
        <r>
          <rPr>
            <b/>
            <sz val="9"/>
            <color indexed="81"/>
            <rFont val="Tahoma"/>
            <family val="2"/>
          </rPr>
          <t>Young:</t>
        </r>
        <r>
          <rPr>
            <sz val="9"/>
            <color indexed="81"/>
            <rFont val="Tahoma"/>
            <family val="2"/>
          </rPr>
          <t xml:space="preserve">
Sale of older ewes as 4.5yo. Includes sale in DVP before prejoining and the DVP after prejoining
When set to 999999 it allows sale. This is the usual option for controlling CFA age structure.</t>
        </r>
      </text>
    </comment>
    <comment ref="FE4" authorId="0" shapeId="0" xr:uid="{DDF621D8-1A96-4CC2-9A00-A6CB4197D8CF}">
      <text>
        <r>
          <rPr>
            <b/>
            <sz val="9"/>
            <color indexed="81"/>
            <rFont val="Tahoma"/>
            <family val="2"/>
          </rPr>
          <t>Young:</t>
        </r>
        <r>
          <rPr>
            <sz val="9"/>
            <color indexed="81"/>
            <rFont val="Tahoma"/>
            <family val="2"/>
          </rPr>
          <t xml:space="preserve">
Sale of older ewes as 5.5yo. Includes sale in DVP before prejoining and the DVP after prejoining
When set to 999999 it allows sale. This is the usual option for controlling CFA age structure.</t>
        </r>
      </text>
    </comment>
    <comment ref="FF4" authorId="0" shapeId="0" xr:uid="{5BADAF03-0C8B-4A7B-8645-9F0DED5954C3}">
      <text>
        <r>
          <rPr>
            <b/>
            <sz val="9"/>
            <color indexed="81"/>
            <rFont val="Tahoma"/>
            <family val="2"/>
          </rPr>
          <t>Young:</t>
        </r>
        <r>
          <rPr>
            <sz val="9"/>
            <color indexed="81"/>
            <rFont val="Tahoma"/>
            <family val="2"/>
          </rPr>
          <t xml:space="preserve">
Sale of older ewes as 6.5yo. Includes sale in DVP before prejoining and the DVP after prejoining
When set to 999999 it allows sale. This is the usual option for controlling CFA age structure.</t>
        </r>
      </text>
    </comment>
    <comment ref="FG4" authorId="0" shapeId="0" xr:uid="{A2DAE735-7374-4EA5-9E7B-D2C986AC4139}">
      <text>
        <r>
          <rPr>
            <b/>
            <sz val="9"/>
            <color indexed="81"/>
            <rFont val="Tahoma"/>
            <family val="2"/>
          </rPr>
          <t>John:
0</t>
        </r>
        <r>
          <rPr>
            <sz val="9"/>
            <color indexed="81"/>
            <rFont val="Tahoma"/>
            <family val="2"/>
          </rPr>
          <t>:1, : is yearlings of all genotypes</t>
        </r>
      </text>
    </comment>
    <comment ref="FH4" authorId="0" shapeId="0" xr:uid="{238F5B35-0757-4AEB-9958-2508BF4C33C1}">
      <text>
        <r>
          <rPr>
            <b/>
            <sz val="9"/>
            <color indexed="81"/>
            <rFont val="Tahoma"/>
            <family val="2"/>
          </rPr>
          <t>John:
0</t>
        </r>
        <r>
          <rPr>
            <sz val="9"/>
            <color indexed="81"/>
            <rFont val="Tahoma"/>
            <family val="2"/>
          </rPr>
          <t>:1, : is yearlings of all genotypes</t>
        </r>
      </text>
    </comment>
    <comment ref="FI4" authorId="0" shapeId="0" xr:uid="{ADC14BCD-2754-4D26-92C0-AB324B29AFEB}">
      <text>
        <r>
          <rPr>
            <b/>
            <sz val="9"/>
            <color indexed="81"/>
            <rFont val="Tahoma"/>
            <family val="2"/>
          </rPr>
          <t xml:space="preserve">John:
</t>
        </r>
        <r>
          <rPr>
            <sz val="9"/>
            <color indexed="81"/>
            <rFont val="Tahoma"/>
            <family val="2"/>
          </rPr>
          <t>1:2, : is maidens of all genotypes</t>
        </r>
      </text>
    </comment>
    <comment ref="FM4" authorId="2" shapeId="0" xr:uid="{08BDBF52-EE10-40FB-A014-FC4C614C9633}">
      <text>
        <r>
          <rPr>
            <b/>
            <sz val="9"/>
            <color indexed="81"/>
            <rFont val="Tahoma"/>
            <family val="2"/>
          </rPr>
          <t>John:</t>
        </r>
        <r>
          <rPr>
            <sz val="9"/>
            <color indexed="81"/>
            <rFont val="Tahoma"/>
            <family val="2"/>
          </rPr>
          <t xml:space="preserve">
Adjust repro rate of 2-tooths.
- adjust the spread between 2-tth &amp; 3yo.
-represent culling dry EL</t>
        </r>
      </text>
    </comment>
    <comment ref="FN4" authorId="2" shapeId="0" xr:uid="{697CB38A-5282-4C5F-BFC9-9B7831204B85}">
      <text>
        <r>
          <rPr>
            <b/>
            <sz val="9"/>
            <color indexed="81"/>
            <rFont val="Tahoma"/>
            <family val="2"/>
          </rPr>
          <t>John:</t>
        </r>
        <r>
          <rPr>
            <sz val="9"/>
            <color indexed="81"/>
            <rFont val="Tahoma"/>
            <family val="2"/>
          </rPr>
          <t xml:space="preserve">
Adjust repro rate of 2-tooths.
- adjust the spread between 2-tth &amp; 3yo.
-represent culling dry EL</t>
        </r>
      </text>
    </comment>
    <comment ref="FO4" authorId="2" shapeId="0" xr:uid="{CE1238B9-4B5C-4F5E-8875-46F7EB5AD487}">
      <text>
        <r>
          <rPr>
            <b/>
            <sz val="9"/>
            <color indexed="81"/>
            <rFont val="Tahoma"/>
            <family val="2"/>
          </rPr>
          <t>John:</t>
        </r>
        <r>
          <rPr>
            <sz val="9"/>
            <color indexed="81"/>
            <rFont val="Tahoma"/>
            <family val="2"/>
          </rPr>
          <t xml:space="preserve">
Adjust repro rate of 2-tooths.
- adjust the spread between 2-tth &amp; 3yo.
-represent culling dry EL</t>
        </r>
      </text>
    </comment>
    <comment ref="FP4" authorId="2" shapeId="0" xr:uid="{372FE65C-9DF0-48E8-865C-4470DFFEAAB3}">
      <text>
        <r>
          <rPr>
            <b/>
            <sz val="9"/>
            <color indexed="81"/>
            <rFont val="Tahoma"/>
            <family val="2"/>
          </rPr>
          <t>John:</t>
        </r>
        <r>
          <rPr>
            <sz val="9"/>
            <color indexed="81"/>
            <rFont val="Tahoma"/>
            <family val="2"/>
          </rPr>
          <t xml:space="preserve">
Adjust repro rate of 3yos. To reduce flock repro or adjust RR if selling once dry</t>
        </r>
      </text>
    </comment>
    <comment ref="FQ4" authorId="2" shapeId="0" xr:uid="{14840210-9A5A-4A8B-800F-4C5F5ADF843A}">
      <text>
        <r>
          <rPr>
            <b/>
            <sz val="9"/>
            <color indexed="81"/>
            <rFont val="Tahoma"/>
            <family val="2"/>
          </rPr>
          <t>John:</t>
        </r>
        <r>
          <rPr>
            <sz val="9"/>
            <color indexed="81"/>
            <rFont val="Tahoma"/>
            <family val="2"/>
          </rPr>
          <t xml:space="preserve">
Adjust repro rate of 4yo &amp; 5yos if selling once dry or twice dry</t>
        </r>
      </text>
    </comment>
    <comment ref="FR4" authorId="2" shapeId="0" xr:uid="{A119891F-63EA-4E61-8443-4B2768A18D1C}">
      <text>
        <r>
          <rPr>
            <b/>
            <sz val="9"/>
            <color indexed="81"/>
            <rFont val="Tahoma"/>
            <family val="2"/>
          </rPr>
          <t>John:</t>
        </r>
        <r>
          <rPr>
            <sz val="9"/>
            <color indexed="81"/>
            <rFont val="Tahoma"/>
            <family val="2"/>
          </rPr>
          <t xml:space="preserve">
Adjust repro rate of 6yos and older if retaining 'performers'</t>
        </r>
      </text>
    </comment>
    <comment ref="FS4" authorId="2" shapeId="0" xr:uid="{48A7038A-3A51-4377-BA35-D2779E8AC16F}">
      <text>
        <r>
          <rPr>
            <b/>
            <sz val="9"/>
            <color indexed="81"/>
            <rFont val="Tahoma"/>
            <family val="2"/>
          </rPr>
          <t>John:</t>
        </r>
        <r>
          <rPr>
            <sz val="9"/>
            <color indexed="81"/>
            <rFont val="Tahoma"/>
            <family val="2"/>
          </rPr>
          <t xml:space="preserve">
Adjust survival of all lambs from 2-tooths and older.
-represent culling dry EL</t>
        </r>
      </text>
    </comment>
    <comment ref="FT4" authorId="2" shapeId="0" xr:uid="{1009D4DF-56FA-4849-A964-B6F2A9D0CC8E}">
      <text>
        <r>
          <rPr>
            <b/>
            <sz val="9"/>
            <color indexed="81"/>
            <rFont val="Tahoma"/>
            <family val="2"/>
          </rPr>
          <t>John:</t>
        </r>
        <r>
          <rPr>
            <sz val="9"/>
            <color indexed="81"/>
            <rFont val="Tahoma"/>
            <family val="2"/>
          </rPr>
          <t xml:space="preserve">
0:1 is the yearlings
</t>
        </r>
      </text>
    </comment>
    <comment ref="FU4" authorId="2" shapeId="0" xr:uid="{C201F09B-FDE6-471C-AAE8-29AF72EADD72}">
      <text>
        <r>
          <rPr>
            <b/>
            <sz val="9"/>
            <color indexed="81"/>
            <rFont val="Tahoma"/>
            <family val="2"/>
          </rPr>
          <t>John:</t>
        </r>
        <r>
          <rPr>
            <sz val="9"/>
            <color indexed="81"/>
            <rFont val="Tahoma"/>
            <family val="2"/>
          </rPr>
          <t xml:space="preserve">
1: is maidens and older
</t>
        </r>
      </text>
    </comment>
    <comment ref="FV4" authorId="2" shapeId="0" xr:uid="{FD1719A0-8CDF-47F4-8165-6A9FDAA90CEE}">
      <text>
        <r>
          <rPr>
            <b/>
            <sz val="9"/>
            <color indexed="81"/>
            <rFont val="Tahoma"/>
            <family val="2"/>
          </rPr>
          <t>John:</t>
        </r>
        <r>
          <rPr>
            <sz val="9"/>
            <color indexed="81"/>
            <rFont val="Tahoma"/>
            <family val="2"/>
          </rPr>
          <t xml:space="preserve">
0:1 is the yearlings
</t>
        </r>
      </text>
    </comment>
    <comment ref="FW4" authorId="2" shapeId="0" xr:uid="{CE326799-14A2-4FBE-839D-DFEE07CFA0A6}">
      <text>
        <r>
          <rPr>
            <b/>
            <sz val="9"/>
            <color indexed="81"/>
            <rFont val="Tahoma"/>
            <family val="2"/>
          </rPr>
          <t>John:</t>
        </r>
        <r>
          <rPr>
            <sz val="9"/>
            <color indexed="81"/>
            <rFont val="Tahoma"/>
            <family val="2"/>
          </rPr>
          <t xml:space="preserve">
1: is maidens and older
</t>
        </r>
      </text>
    </comment>
    <comment ref="FX4" authorId="2" shapeId="0" xr:uid="{E3EEC75F-1C29-4909-AB9B-D935182DCE9A}">
      <text>
        <r>
          <rPr>
            <b/>
            <sz val="9"/>
            <color indexed="81"/>
            <rFont val="Tahoma"/>
            <family val="2"/>
          </rPr>
          <t>John:</t>
        </r>
        <r>
          <rPr>
            <sz val="9"/>
            <color indexed="81"/>
            <rFont val="Tahoma"/>
            <family val="2"/>
          </rPr>
          <t xml:space="preserve">
0:1 is the Yearlings
The value is likely to vary with genotype with Maternals being 0% and Merinos higher.</t>
        </r>
      </text>
    </comment>
    <comment ref="FY4" authorId="2" shapeId="0" xr:uid="{E7FBCDF3-95A2-464D-89EF-A5E1D73E4C62}">
      <text>
        <r>
          <rPr>
            <b/>
            <sz val="9"/>
            <color indexed="81"/>
            <rFont val="Tahoma"/>
            <family val="2"/>
          </rPr>
          <t>John:</t>
        </r>
        <r>
          <rPr>
            <sz val="9"/>
            <color indexed="81"/>
            <rFont val="Tahoma"/>
            <family val="2"/>
          </rPr>
          <t xml:space="preserve">
1: is maidens and older
</t>
        </r>
      </text>
    </comment>
    <comment ref="GA4" authorId="2" shapeId="0" xr:uid="{90C07E8A-2A5C-4510-B26D-109EE346383F}">
      <text>
        <r>
          <rPr>
            <b/>
            <sz val="9"/>
            <color indexed="81"/>
            <rFont val="Tahoma"/>
            <family val="2"/>
          </rPr>
          <t>John:</t>
        </r>
        <r>
          <rPr>
            <sz val="9"/>
            <color indexed="81"/>
            <rFont val="Tahoma"/>
            <family val="2"/>
          </rPr>
          <t xml:space="preserve">
Autumn lambing included</t>
        </r>
      </text>
    </comment>
    <comment ref="GB4" authorId="2" shapeId="0" xr:uid="{DDC4B732-0724-4618-967C-94830644C7C0}">
      <text>
        <r>
          <rPr>
            <b/>
            <sz val="9"/>
            <color indexed="81"/>
            <rFont val="Tahoma"/>
            <family val="2"/>
          </rPr>
          <t>John:</t>
        </r>
        <r>
          <rPr>
            <sz val="9"/>
            <color indexed="81"/>
            <rFont val="Tahoma"/>
            <family val="2"/>
          </rPr>
          <t xml:space="preserve">
Winter lambing included</t>
        </r>
      </text>
    </comment>
    <comment ref="GC4" authorId="2" shapeId="0" xr:uid="{E5BCC9AA-3746-43B7-A671-B947067682D5}">
      <text>
        <r>
          <rPr>
            <b/>
            <sz val="9"/>
            <color indexed="81"/>
            <rFont val="Tahoma"/>
            <family val="2"/>
          </rPr>
          <t>John:</t>
        </r>
        <r>
          <rPr>
            <sz val="9"/>
            <color indexed="81"/>
            <rFont val="Tahoma"/>
            <family val="2"/>
          </rPr>
          <t xml:space="preserve">
Spring lambing included</t>
        </r>
      </text>
    </comment>
    <comment ref="GD4" authorId="2" shapeId="0" xr:uid="{F6A63D6B-CC6D-44BF-9483-ED1A61E96B2D}">
      <text>
        <r>
          <rPr>
            <b/>
            <sz val="9"/>
            <color indexed="81"/>
            <rFont val="Tahoma"/>
            <family val="2"/>
          </rPr>
          <t>John:</t>
        </r>
        <r>
          <rPr>
            <sz val="9"/>
            <color indexed="81"/>
            <rFont val="Tahoma"/>
            <family val="2"/>
          </rPr>
          <t xml:space="preserve">
Ewe lambs for all genotypes</t>
        </r>
      </text>
    </comment>
    <comment ref="GE4" authorId="2" shapeId="0" xr:uid="{1E367B46-AD3A-4C5F-8A79-CB4BC99A69D4}">
      <text>
        <r>
          <rPr>
            <b/>
            <sz val="9"/>
            <color indexed="81"/>
            <rFont val="Tahoma"/>
            <family val="2"/>
          </rPr>
          <t>John:</t>
        </r>
        <r>
          <rPr>
            <sz val="9"/>
            <color indexed="81"/>
            <rFont val="Tahoma"/>
            <family val="2"/>
          </rPr>
          <t xml:space="preserve">
2-tooths &amp; Adults for all genotypes</t>
        </r>
      </text>
    </comment>
    <comment ref="GH4" authorId="2" shapeId="0" xr:uid="{592101BA-FD93-4C15-9426-49115E228649}">
      <text>
        <r>
          <rPr>
            <b/>
            <sz val="9"/>
            <color indexed="81"/>
            <rFont val="Tahoma"/>
            <family val="2"/>
          </rPr>
          <t>John:</t>
        </r>
        <r>
          <rPr>
            <sz val="9"/>
            <color indexed="81"/>
            <rFont val="Tahoma"/>
            <family val="2"/>
          </rPr>
          <t xml:space="preserve">
Export wether sale grid</t>
        </r>
      </text>
    </comment>
    <comment ref="GK4" authorId="2" shapeId="0" xr:uid="{A053ED31-947D-456B-9572-5543ED562B2B}">
      <text>
        <r>
          <rPr>
            <b/>
            <sz val="9"/>
            <color indexed="81"/>
            <rFont val="Tahoma"/>
            <family val="2"/>
          </rPr>
          <t>Michael:</t>
        </r>
        <r>
          <rPr>
            <sz val="9"/>
            <color indexed="81"/>
            <rFont val="Tahoma"/>
            <family val="2"/>
          </rPr>
          <t xml:space="preserve">
Annual or standard pasture
</t>
        </r>
      </text>
    </comment>
    <comment ref="GL4" authorId="2" shapeId="0" xr:uid="{7AB94EF9-E6F4-4460-81F3-81A1B5ED9D05}">
      <text>
        <r>
          <rPr>
            <b/>
            <sz val="9"/>
            <color indexed="81"/>
            <rFont val="Tahoma"/>
            <family val="2"/>
          </rPr>
          <t>Michael:</t>
        </r>
        <r>
          <rPr>
            <sz val="9"/>
            <color indexed="81"/>
            <rFont val="Tahoma"/>
            <family val="2"/>
          </rPr>
          <t xml:space="preserve">
Lucerne</t>
        </r>
      </text>
    </comment>
    <comment ref="GM4" authorId="2" shapeId="0" xr:uid="{2DA1400B-D929-494B-B6AF-C176F4C93BB3}">
      <text>
        <r>
          <rPr>
            <b/>
            <sz val="9"/>
            <color indexed="81"/>
            <rFont val="Tahoma"/>
            <family val="2"/>
          </rPr>
          <t>Michael:</t>
        </r>
        <r>
          <rPr>
            <sz val="9"/>
            <color indexed="81"/>
            <rFont val="Tahoma"/>
            <family val="2"/>
          </rPr>
          <t xml:space="preserve">
Tedera
</t>
        </r>
      </text>
    </comment>
    <comment ref="GN4" authorId="2" shapeId="0" xr:uid="{6003DA1B-F91E-4B9F-96CD-AB783984CAAA}">
      <text>
        <r>
          <rPr>
            <b/>
            <sz val="9"/>
            <color indexed="81"/>
            <rFont val="Tahoma"/>
            <family val="2"/>
          </rPr>
          <t>Michael:</t>
        </r>
        <r>
          <rPr>
            <sz val="9"/>
            <color indexed="81"/>
            <rFont val="Tahoma"/>
            <family val="2"/>
          </rPr>
          <t xml:space="preserve">
Understory</t>
        </r>
      </text>
    </comment>
    <comment ref="GY4" authorId="0" shapeId="0" xr:uid="{32709EB6-7D12-4779-AF26-B52D30549A38}">
      <text>
        <r>
          <rPr>
            <b/>
            <sz val="9"/>
            <color indexed="81"/>
            <rFont val="Tahoma"/>
            <family val="2"/>
          </rPr>
          <t>Michael Young:</t>
        </r>
        <r>
          <rPr>
            <sz val="9"/>
            <color indexed="81"/>
            <rFont val="Tahoma"/>
            <family val="2"/>
          </rPr>
          <t xml:space="preserve">
0:1 to only control the sale age of the pure bred wether offspring i.e. not BBM, BBT or BMT</t>
        </r>
      </text>
    </comment>
    <comment ref="GZ4" authorId="0" shapeId="0" xr:uid="{DF847EF7-36AF-4699-B231-77B2426C0D6F}">
      <text>
        <r>
          <rPr>
            <b/>
            <sz val="9"/>
            <color indexed="81"/>
            <rFont val="Tahoma"/>
            <family val="2"/>
          </rPr>
          <t>Michael Young:</t>
        </r>
        <r>
          <rPr>
            <sz val="9"/>
            <color indexed="81"/>
            <rFont val="Tahoma"/>
            <family val="2"/>
          </rPr>
          <t xml:space="preserve">
0:1 to only control the sale age of the pure bred wether offspring i.e. not BBM, BBT or BMT</t>
        </r>
      </text>
    </comment>
    <comment ref="HD4" authorId="2" shapeId="0" xr:uid="{BF4408A3-6734-4963-9394-5FA4205F981C}">
      <text>
        <r>
          <rPr>
            <b/>
            <sz val="9"/>
            <color indexed="81"/>
            <rFont val="Tahoma"/>
            <family val="2"/>
          </rPr>
          <t>John:</t>
        </r>
        <r>
          <rPr>
            <sz val="9"/>
            <color indexed="81"/>
            <rFont val="Tahoma"/>
            <family val="2"/>
          </rPr>
          <t xml:space="preserve">
Post weaning</t>
        </r>
      </text>
    </comment>
    <comment ref="HE4" authorId="2" shapeId="0" xr:uid="{220C9961-9CC7-4642-B66D-188A9CFC7BDA}">
      <text>
        <r>
          <rPr>
            <b/>
            <sz val="9"/>
            <color indexed="81"/>
            <rFont val="Tahoma"/>
            <family val="2"/>
          </rPr>
          <t>John:</t>
        </r>
        <r>
          <rPr>
            <sz val="9"/>
            <color indexed="81"/>
            <rFont val="Tahoma"/>
            <family val="2"/>
          </rPr>
          <t xml:space="preserve">
Yearling</t>
        </r>
      </text>
    </comment>
    <comment ref="HG4" authorId="2" shapeId="0" xr:uid="{47A1B0B3-2056-467D-B254-56BA56BFC13D}">
      <text>
        <r>
          <rPr>
            <b/>
            <sz val="9"/>
            <color indexed="81"/>
            <rFont val="Tahoma"/>
            <family val="2"/>
          </rPr>
          <t>John:</t>
        </r>
        <r>
          <rPr>
            <sz val="9"/>
            <color indexed="81"/>
            <rFont val="Tahoma"/>
            <family val="2"/>
          </rPr>
          <t xml:space="preserve">
Hogget</t>
        </r>
      </text>
    </comment>
    <comment ref="HH4" authorId="2" shapeId="0" xr:uid="{B5960D0D-A65A-4047-8CB0-5075D6F906B6}">
      <text>
        <r>
          <rPr>
            <b/>
            <sz val="9"/>
            <color indexed="81"/>
            <rFont val="Tahoma"/>
            <family val="2"/>
          </rPr>
          <t>John:</t>
        </r>
        <r>
          <rPr>
            <sz val="9"/>
            <color indexed="81"/>
            <rFont val="Tahoma"/>
            <family val="2"/>
          </rPr>
          <t xml:space="preserve">
Adult (A2, A3, A4, A5, A6)</t>
        </r>
      </text>
    </comment>
    <comment ref="HI4" authorId="2" shapeId="0" xr:uid="{DC6FD41B-4297-41BB-A634-F69B00D21388}">
      <text>
        <r>
          <rPr>
            <b/>
            <sz val="9"/>
            <color indexed="81"/>
            <rFont val="Tahoma"/>
            <family val="2"/>
          </rPr>
          <t>John:</t>
        </r>
        <r>
          <rPr>
            <sz val="9"/>
            <color indexed="81"/>
            <rFont val="Tahoma"/>
            <family val="2"/>
          </rPr>
          <t xml:space="preserve">
Post weaning</t>
        </r>
      </text>
    </comment>
    <comment ref="HJ4" authorId="2" shapeId="0" xr:uid="{D1DFA53E-0351-4B8D-8C93-C552BD8D2773}">
      <text>
        <r>
          <rPr>
            <b/>
            <sz val="9"/>
            <color indexed="81"/>
            <rFont val="Tahoma"/>
            <family val="2"/>
          </rPr>
          <t>John:</t>
        </r>
        <r>
          <rPr>
            <sz val="9"/>
            <color indexed="81"/>
            <rFont val="Tahoma"/>
            <family val="2"/>
          </rPr>
          <t xml:space="preserve">
Yearling</t>
        </r>
      </text>
    </comment>
    <comment ref="HL4" authorId="2" shapeId="0" xr:uid="{0251BC45-63D1-4B19-ACB7-2654DCED4E17}">
      <text>
        <r>
          <rPr>
            <b/>
            <sz val="9"/>
            <color indexed="81"/>
            <rFont val="Tahoma"/>
            <family val="2"/>
          </rPr>
          <t>John:</t>
        </r>
        <r>
          <rPr>
            <sz val="9"/>
            <color indexed="81"/>
            <rFont val="Tahoma"/>
            <family val="2"/>
          </rPr>
          <t xml:space="preserve">
Hogget</t>
        </r>
      </text>
    </comment>
    <comment ref="HM4" authorId="2" shapeId="0" xr:uid="{67878361-DD0B-4454-8E0D-84A7AA2B680D}">
      <text>
        <r>
          <rPr>
            <b/>
            <sz val="9"/>
            <color indexed="81"/>
            <rFont val="Tahoma"/>
            <family val="2"/>
          </rPr>
          <t>John:</t>
        </r>
        <r>
          <rPr>
            <sz val="9"/>
            <color indexed="81"/>
            <rFont val="Tahoma"/>
            <family val="2"/>
          </rPr>
          <t xml:space="preserve">
Adult (A2, A3, A4, A5, A6)</t>
        </r>
      </text>
    </comment>
    <comment ref="HN4" authorId="2" shapeId="0" xr:uid="{EE74595F-F52D-4BB7-978D-F693537DEEC1}">
      <text>
        <r>
          <rPr>
            <b/>
            <sz val="9"/>
            <color indexed="81"/>
            <rFont val="Tahoma"/>
            <family val="2"/>
          </rPr>
          <t>John:</t>
        </r>
        <r>
          <rPr>
            <sz val="9"/>
            <color indexed="81"/>
            <rFont val="Tahoma"/>
            <family val="2"/>
          </rPr>
          <t xml:space="preserve">
Post weaning</t>
        </r>
      </text>
    </comment>
    <comment ref="HO4" authorId="2" shapeId="0" xr:uid="{6B81D6A8-2F5D-45B0-97B6-E1A07063AB8B}">
      <text>
        <r>
          <rPr>
            <b/>
            <sz val="9"/>
            <color indexed="81"/>
            <rFont val="Tahoma"/>
            <family val="2"/>
          </rPr>
          <t>John:</t>
        </r>
        <r>
          <rPr>
            <sz val="9"/>
            <color indexed="81"/>
            <rFont val="Tahoma"/>
            <family val="2"/>
          </rPr>
          <t xml:space="preserve">
Yearling</t>
        </r>
      </text>
    </comment>
    <comment ref="HP4" authorId="2" shapeId="0" xr:uid="{7A265863-7DA8-40A8-9663-9DFDF893B5F6}">
      <text>
        <r>
          <rPr>
            <b/>
            <sz val="9"/>
            <color indexed="81"/>
            <rFont val="Tahoma"/>
            <family val="2"/>
          </rPr>
          <t>John:</t>
        </r>
        <r>
          <rPr>
            <sz val="9"/>
            <color indexed="81"/>
            <rFont val="Tahoma"/>
            <family val="2"/>
          </rPr>
          <t xml:space="preserve">
Hogget</t>
        </r>
      </text>
    </comment>
    <comment ref="HQ4" authorId="2" shapeId="0" xr:uid="{33BB2505-B1CC-498F-858A-D9279778DD55}">
      <text>
        <r>
          <rPr>
            <b/>
            <sz val="9"/>
            <color indexed="81"/>
            <rFont val="Tahoma"/>
            <family val="2"/>
          </rPr>
          <t>John:</t>
        </r>
        <r>
          <rPr>
            <sz val="9"/>
            <color indexed="81"/>
            <rFont val="Tahoma"/>
            <family val="2"/>
          </rPr>
          <t xml:space="preserve">
Adult (A2, A3, A4, A5, A6)</t>
        </r>
      </text>
    </comment>
    <comment ref="HR4" authorId="2" shapeId="0" xr:uid="{5653EEF3-B7AD-4ED1-92C0-187CB8FAAAEA}">
      <text>
        <r>
          <rPr>
            <b/>
            <sz val="9"/>
            <color indexed="81"/>
            <rFont val="Tahoma"/>
            <family val="2"/>
          </rPr>
          <t>John:</t>
        </r>
        <r>
          <rPr>
            <sz val="9"/>
            <color indexed="81"/>
            <rFont val="Tahoma"/>
            <family val="2"/>
          </rPr>
          <t xml:space="preserve">
Post weaning</t>
        </r>
      </text>
    </comment>
    <comment ref="HS4" authorId="2" shapeId="0" xr:uid="{7F842551-7BEF-4836-BDE3-21AAA2393BF6}">
      <text>
        <r>
          <rPr>
            <b/>
            <sz val="9"/>
            <color indexed="81"/>
            <rFont val="Tahoma"/>
            <family val="2"/>
          </rPr>
          <t>John:</t>
        </r>
        <r>
          <rPr>
            <sz val="9"/>
            <color indexed="81"/>
            <rFont val="Tahoma"/>
            <family val="2"/>
          </rPr>
          <t xml:space="preserve">
Yearling</t>
        </r>
      </text>
    </comment>
    <comment ref="HT4" authorId="2" shapeId="0" xr:uid="{BC744567-95B1-49ED-8490-719B582EB903}">
      <text>
        <r>
          <rPr>
            <b/>
            <sz val="9"/>
            <color indexed="81"/>
            <rFont val="Tahoma"/>
            <family val="2"/>
          </rPr>
          <t>John:</t>
        </r>
        <r>
          <rPr>
            <sz val="9"/>
            <color indexed="81"/>
            <rFont val="Tahoma"/>
            <family val="2"/>
          </rPr>
          <t xml:space="preserve">
Hogget</t>
        </r>
      </text>
    </comment>
    <comment ref="HU4" authorId="2" shapeId="0" xr:uid="{19AB1B6F-211F-433E-A064-A7427B787F0A}">
      <text>
        <r>
          <rPr>
            <b/>
            <sz val="9"/>
            <color indexed="81"/>
            <rFont val="Tahoma"/>
            <family val="2"/>
          </rPr>
          <t>John:</t>
        </r>
        <r>
          <rPr>
            <sz val="9"/>
            <color indexed="81"/>
            <rFont val="Tahoma"/>
            <family val="2"/>
          </rPr>
          <t xml:space="preserve">
Adult (A2, A3, A4, A5, A6)</t>
        </r>
      </text>
    </comment>
    <comment ref="HX4" authorId="2" shapeId="0" xr:uid="{3D32BA80-32C1-4931-9D15-5EAF77A178D4}">
      <text>
        <r>
          <rPr>
            <b/>
            <sz val="9"/>
            <color indexed="81"/>
            <rFont val="Tahoma"/>
            <family val="2"/>
          </rPr>
          <t>John:</t>
        </r>
        <r>
          <rPr>
            <sz val="9"/>
            <color indexed="81"/>
            <rFont val="Tahoma"/>
            <family val="2"/>
          </rPr>
          <t xml:space="preserve">
Post weaning</t>
        </r>
      </text>
    </comment>
    <comment ref="HY4" authorId="2" shapeId="0" xr:uid="{0EBC77E8-2C89-43F5-A631-9A350EB5F2B2}">
      <text>
        <r>
          <rPr>
            <b/>
            <sz val="9"/>
            <color indexed="81"/>
            <rFont val="Tahoma"/>
            <family val="2"/>
          </rPr>
          <t>John:</t>
        </r>
        <r>
          <rPr>
            <sz val="9"/>
            <color indexed="81"/>
            <rFont val="Tahoma"/>
            <family val="2"/>
          </rPr>
          <t xml:space="preserve">
Yearling</t>
        </r>
      </text>
    </comment>
    <comment ref="IA4" authorId="2" shapeId="0" xr:uid="{7F4E712B-77C2-45D0-90EF-0264ED09BBA3}">
      <text>
        <r>
          <rPr>
            <b/>
            <sz val="9"/>
            <color indexed="81"/>
            <rFont val="Tahoma"/>
            <family val="2"/>
          </rPr>
          <t>John:</t>
        </r>
        <r>
          <rPr>
            <sz val="9"/>
            <color indexed="81"/>
            <rFont val="Tahoma"/>
            <family val="2"/>
          </rPr>
          <t xml:space="preserve">
Hogget</t>
        </r>
      </text>
    </comment>
    <comment ref="IB4" authorId="2" shapeId="0" xr:uid="{E142A625-2C70-4E3C-8924-67B86210AB93}">
      <text>
        <r>
          <rPr>
            <b/>
            <sz val="9"/>
            <color indexed="81"/>
            <rFont val="Tahoma"/>
            <family val="2"/>
          </rPr>
          <t>John:</t>
        </r>
        <r>
          <rPr>
            <sz val="9"/>
            <color indexed="81"/>
            <rFont val="Tahoma"/>
            <family val="2"/>
          </rPr>
          <t xml:space="preserve">
Adult (A2, A3, A4, A5, A6)</t>
        </r>
      </text>
    </comment>
    <comment ref="IC4" authorId="2" shapeId="0" xr:uid="{7F83AF0E-1E42-48BB-B232-CDF45DD6588F}">
      <text>
        <r>
          <rPr>
            <b/>
            <sz val="9"/>
            <color indexed="81"/>
            <rFont val="Tahoma"/>
            <family val="2"/>
          </rPr>
          <t>John:</t>
        </r>
        <r>
          <rPr>
            <sz val="9"/>
            <color indexed="81"/>
            <rFont val="Tahoma"/>
            <family val="2"/>
          </rPr>
          <t xml:space="preserve">
Post weaning</t>
        </r>
      </text>
    </comment>
    <comment ref="ID4" authorId="2" shapeId="0" xr:uid="{134D6697-C999-4BB5-93E6-455C5B66352F}">
      <text>
        <r>
          <rPr>
            <b/>
            <sz val="9"/>
            <color indexed="81"/>
            <rFont val="Tahoma"/>
            <family val="2"/>
          </rPr>
          <t>John:</t>
        </r>
        <r>
          <rPr>
            <sz val="9"/>
            <color indexed="81"/>
            <rFont val="Tahoma"/>
            <family val="2"/>
          </rPr>
          <t xml:space="preserve">
Yearling</t>
        </r>
      </text>
    </comment>
    <comment ref="IF4" authorId="2" shapeId="0" xr:uid="{B1D1F52F-CD11-4995-B99E-0C21054DC48D}">
      <text>
        <r>
          <rPr>
            <b/>
            <sz val="9"/>
            <color indexed="81"/>
            <rFont val="Tahoma"/>
            <family val="2"/>
          </rPr>
          <t>John:</t>
        </r>
        <r>
          <rPr>
            <sz val="9"/>
            <color indexed="81"/>
            <rFont val="Tahoma"/>
            <family val="2"/>
          </rPr>
          <t xml:space="preserve">
Hogget</t>
        </r>
      </text>
    </comment>
    <comment ref="IG4" authorId="2" shapeId="0" xr:uid="{D29AFEC2-EBB8-4019-8BDC-B866FCF9A67F}">
      <text>
        <r>
          <rPr>
            <b/>
            <sz val="9"/>
            <color indexed="81"/>
            <rFont val="Tahoma"/>
            <family val="2"/>
          </rPr>
          <t>John:</t>
        </r>
        <r>
          <rPr>
            <sz val="9"/>
            <color indexed="81"/>
            <rFont val="Tahoma"/>
            <family val="2"/>
          </rPr>
          <t xml:space="preserve">
Adult (A2, A3, A4, A5, A6)</t>
        </r>
      </text>
    </comment>
    <comment ref="IH4" authorId="2" shapeId="0" xr:uid="{3EBC53F8-C825-40E1-8D7C-727F875E308D}">
      <text>
        <r>
          <rPr>
            <b/>
            <sz val="9"/>
            <color indexed="81"/>
            <rFont val="Tahoma"/>
            <family val="2"/>
          </rPr>
          <t>John:</t>
        </r>
        <r>
          <rPr>
            <sz val="9"/>
            <color indexed="81"/>
            <rFont val="Tahoma"/>
            <family val="2"/>
          </rPr>
          <t xml:space="preserve">
Post weaning</t>
        </r>
      </text>
    </comment>
    <comment ref="II4" authorId="2" shapeId="0" xr:uid="{8F6B745A-3B27-45C7-8D93-C05100B786CA}">
      <text>
        <r>
          <rPr>
            <b/>
            <sz val="9"/>
            <color indexed="81"/>
            <rFont val="Tahoma"/>
            <family val="2"/>
          </rPr>
          <t>John:</t>
        </r>
        <r>
          <rPr>
            <sz val="9"/>
            <color indexed="81"/>
            <rFont val="Tahoma"/>
            <family val="2"/>
          </rPr>
          <t xml:space="preserve">
Yearling</t>
        </r>
      </text>
    </comment>
    <comment ref="IJ4" authorId="2" shapeId="0" xr:uid="{DC0ACFA4-10C5-4E69-A98B-003D8F04EF4D}">
      <text>
        <r>
          <rPr>
            <b/>
            <sz val="9"/>
            <color indexed="81"/>
            <rFont val="Tahoma"/>
            <family val="2"/>
          </rPr>
          <t>John:</t>
        </r>
        <r>
          <rPr>
            <sz val="9"/>
            <color indexed="81"/>
            <rFont val="Tahoma"/>
            <family val="2"/>
          </rPr>
          <t xml:space="preserve">
Hogget</t>
        </r>
      </text>
    </comment>
    <comment ref="IK4" authorId="2" shapeId="0" xr:uid="{53A2AD88-C779-403A-B3F5-386F5F493984}">
      <text>
        <r>
          <rPr>
            <b/>
            <sz val="9"/>
            <color indexed="81"/>
            <rFont val="Tahoma"/>
            <family val="2"/>
          </rPr>
          <t>John:</t>
        </r>
        <r>
          <rPr>
            <sz val="9"/>
            <color indexed="81"/>
            <rFont val="Tahoma"/>
            <family val="2"/>
          </rPr>
          <t xml:space="preserve">
Adult (A2, A3, A4, A5, A6)</t>
        </r>
      </text>
    </comment>
    <comment ref="IL4" authorId="2" shapeId="0" xr:uid="{A9F3EA27-C670-4B91-B11F-798F4714C81F}">
      <text>
        <r>
          <rPr>
            <b/>
            <sz val="9"/>
            <color indexed="81"/>
            <rFont val="Tahoma"/>
            <family val="2"/>
          </rPr>
          <t>John:</t>
        </r>
        <r>
          <rPr>
            <sz val="9"/>
            <color indexed="81"/>
            <rFont val="Tahoma"/>
            <family val="2"/>
          </rPr>
          <t xml:space="preserve">
Post weaning</t>
        </r>
      </text>
    </comment>
    <comment ref="IM4" authorId="2" shapeId="0" xr:uid="{EF8C3DBC-1A8C-4BA3-8562-0AA8B7D3DA7E}">
      <text>
        <r>
          <rPr>
            <b/>
            <sz val="9"/>
            <color indexed="81"/>
            <rFont val="Tahoma"/>
            <family val="2"/>
          </rPr>
          <t>John:</t>
        </r>
        <r>
          <rPr>
            <sz val="9"/>
            <color indexed="81"/>
            <rFont val="Tahoma"/>
            <family val="2"/>
          </rPr>
          <t xml:space="preserve">
Yearling</t>
        </r>
      </text>
    </comment>
    <comment ref="IN4" authorId="2" shapeId="0" xr:uid="{A28558F7-7983-455A-8D5B-8C5C586F791F}">
      <text>
        <r>
          <rPr>
            <b/>
            <sz val="9"/>
            <color indexed="81"/>
            <rFont val="Tahoma"/>
            <family val="2"/>
          </rPr>
          <t>John:</t>
        </r>
        <r>
          <rPr>
            <sz val="9"/>
            <color indexed="81"/>
            <rFont val="Tahoma"/>
            <family val="2"/>
          </rPr>
          <t xml:space="preserve">
Hogget</t>
        </r>
      </text>
    </comment>
    <comment ref="IO4" authorId="2" shapeId="0" xr:uid="{3C6EAAA3-B2B9-4942-B040-8665AF9ECC64}">
      <text>
        <r>
          <rPr>
            <b/>
            <sz val="9"/>
            <color indexed="81"/>
            <rFont val="Tahoma"/>
            <family val="2"/>
          </rPr>
          <t>John:</t>
        </r>
        <r>
          <rPr>
            <sz val="9"/>
            <color indexed="81"/>
            <rFont val="Tahoma"/>
            <family val="2"/>
          </rPr>
          <t xml:space="preserve">
Adult (A2, A3, A4, A5, A6)</t>
        </r>
      </text>
    </comment>
    <comment ref="IP4" authorId="2" shapeId="0" xr:uid="{394810B1-D334-4672-A963-E76E64AECAA4}">
      <text>
        <r>
          <rPr>
            <b/>
            <sz val="9"/>
            <color indexed="81"/>
            <rFont val="Tahoma"/>
            <family val="2"/>
          </rPr>
          <t>John:</t>
        </r>
        <r>
          <rPr>
            <sz val="9"/>
            <color indexed="81"/>
            <rFont val="Tahoma"/>
            <family val="2"/>
          </rPr>
          <t xml:space="preserve">
Post weaning</t>
        </r>
      </text>
    </comment>
    <comment ref="IQ4" authorId="2" shapeId="0" xr:uid="{40E2CBF9-7068-49E1-B80A-802FDFC0963C}">
      <text>
        <r>
          <rPr>
            <b/>
            <sz val="9"/>
            <color indexed="81"/>
            <rFont val="Tahoma"/>
            <family val="2"/>
          </rPr>
          <t>John:</t>
        </r>
        <r>
          <rPr>
            <sz val="9"/>
            <color indexed="81"/>
            <rFont val="Tahoma"/>
            <family val="2"/>
          </rPr>
          <t xml:space="preserve">
Yearling</t>
        </r>
      </text>
    </comment>
    <comment ref="IR4" authorId="2" shapeId="0" xr:uid="{6108A16C-9E31-422D-8CD1-98F8224ABCEA}">
      <text>
        <r>
          <rPr>
            <b/>
            <sz val="9"/>
            <color indexed="81"/>
            <rFont val="Tahoma"/>
            <family val="2"/>
          </rPr>
          <t>John:</t>
        </r>
        <r>
          <rPr>
            <sz val="9"/>
            <color indexed="81"/>
            <rFont val="Tahoma"/>
            <family val="2"/>
          </rPr>
          <t xml:space="preserve">
Hogget</t>
        </r>
      </text>
    </comment>
    <comment ref="IS4" authorId="2" shapeId="0" xr:uid="{69815D60-F7FA-46BF-8D2C-B073EB446852}">
      <text>
        <r>
          <rPr>
            <b/>
            <sz val="9"/>
            <color indexed="81"/>
            <rFont val="Tahoma"/>
            <family val="2"/>
          </rPr>
          <t>John:</t>
        </r>
        <r>
          <rPr>
            <sz val="9"/>
            <color indexed="81"/>
            <rFont val="Tahoma"/>
            <family val="2"/>
          </rPr>
          <t xml:space="preserve">
Adult (A2, A3, A4, A5, A6)</t>
        </r>
      </text>
    </comment>
    <comment ref="IT4" authorId="2" shapeId="0" xr:uid="{CF9472F7-BECD-4A90-A9F0-C78B6F238F33}">
      <text>
        <r>
          <rPr>
            <b/>
            <sz val="9"/>
            <color indexed="81"/>
            <rFont val="Tahoma"/>
            <family val="2"/>
          </rPr>
          <t>John:</t>
        </r>
        <r>
          <rPr>
            <sz val="9"/>
            <color indexed="81"/>
            <rFont val="Tahoma"/>
            <family val="2"/>
          </rPr>
          <t xml:space="preserve">
Post weaning</t>
        </r>
      </text>
    </comment>
    <comment ref="IU4" authorId="2" shapeId="0" xr:uid="{61420210-B7E3-477D-86A1-E9F811F5191E}">
      <text>
        <r>
          <rPr>
            <b/>
            <sz val="9"/>
            <color indexed="81"/>
            <rFont val="Tahoma"/>
            <family val="2"/>
          </rPr>
          <t>John:</t>
        </r>
        <r>
          <rPr>
            <sz val="9"/>
            <color indexed="81"/>
            <rFont val="Tahoma"/>
            <family val="2"/>
          </rPr>
          <t xml:space="preserve">
Yearling</t>
        </r>
      </text>
    </comment>
    <comment ref="IV4" authorId="2" shapeId="0" xr:uid="{432FB505-4BD0-4A7E-BC57-5F5F3255CE82}">
      <text>
        <r>
          <rPr>
            <b/>
            <sz val="9"/>
            <color indexed="81"/>
            <rFont val="Tahoma"/>
            <family val="2"/>
          </rPr>
          <t>John:</t>
        </r>
        <r>
          <rPr>
            <sz val="9"/>
            <color indexed="81"/>
            <rFont val="Tahoma"/>
            <family val="2"/>
          </rPr>
          <t xml:space="preserve">
Hogget</t>
        </r>
      </text>
    </comment>
    <comment ref="IW4" authorId="2" shapeId="0" xr:uid="{8DBF7E46-5EB8-4B96-9B58-10DA06BA1188}">
      <text>
        <r>
          <rPr>
            <b/>
            <sz val="9"/>
            <color indexed="81"/>
            <rFont val="Tahoma"/>
            <family val="2"/>
          </rPr>
          <t>John:</t>
        </r>
        <r>
          <rPr>
            <sz val="9"/>
            <color indexed="81"/>
            <rFont val="Tahoma"/>
            <family val="2"/>
          </rPr>
          <t xml:space="preserve">
Adult (A2, A3, A4, A5, A6)</t>
        </r>
      </text>
    </comment>
    <comment ref="IX4" authorId="2" shapeId="0" xr:uid="{94450968-AA52-4A18-A70B-36B3FD2670EF}">
      <text>
        <r>
          <rPr>
            <b/>
            <sz val="9"/>
            <color indexed="81"/>
            <rFont val="Tahoma"/>
            <family val="2"/>
          </rPr>
          <t>John:</t>
        </r>
        <r>
          <rPr>
            <sz val="9"/>
            <color indexed="81"/>
            <rFont val="Tahoma"/>
            <family val="2"/>
          </rPr>
          <t xml:space="preserve">
Post weaning</t>
        </r>
      </text>
    </comment>
    <comment ref="IY4" authorId="2" shapeId="0" xr:uid="{0F0079C8-667A-45C8-80DD-459EB6072B80}">
      <text>
        <r>
          <rPr>
            <b/>
            <sz val="9"/>
            <color indexed="81"/>
            <rFont val="Tahoma"/>
            <family val="2"/>
          </rPr>
          <t>John:</t>
        </r>
        <r>
          <rPr>
            <sz val="9"/>
            <color indexed="81"/>
            <rFont val="Tahoma"/>
            <family val="2"/>
          </rPr>
          <t xml:space="preserve">
Yearling</t>
        </r>
      </text>
    </comment>
    <comment ref="IZ4" authorId="2" shapeId="0" xr:uid="{6110F3E4-D296-42CF-99D1-530305A1DAE7}">
      <text>
        <r>
          <rPr>
            <b/>
            <sz val="9"/>
            <color indexed="81"/>
            <rFont val="Tahoma"/>
            <family val="2"/>
          </rPr>
          <t>John:</t>
        </r>
        <r>
          <rPr>
            <sz val="9"/>
            <color indexed="81"/>
            <rFont val="Tahoma"/>
            <family val="2"/>
          </rPr>
          <t xml:space="preserve">
Hogget</t>
        </r>
      </text>
    </comment>
    <comment ref="JA4" authorId="2" shapeId="0" xr:uid="{60B4E950-55C6-4C37-B269-9EB65E581769}">
      <text>
        <r>
          <rPr>
            <b/>
            <sz val="9"/>
            <color indexed="81"/>
            <rFont val="Tahoma"/>
            <family val="2"/>
          </rPr>
          <t>John:</t>
        </r>
        <r>
          <rPr>
            <sz val="9"/>
            <color indexed="81"/>
            <rFont val="Tahoma"/>
            <family val="2"/>
          </rPr>
          <t xml:space="preserve">
Adult (A2, A3, A4, A5, A6)</t>
        </r>
      </text>
    </comment>
    <comment ref="JB4" authorId="2" shapeId="0" xr:uid="{D8B76538-CCD7-4915-80BB-437CE6BB812A}">
      <text>
        <r>
          <rPr>
            <b/>
            <sz val="9"/>
            <color indexed="81"/>
            <rFont val="Tahoma"/>
            <family val="2"/>
          </rPr>
          <t>John:</t>
        </r>
        <r>
          <rPr>
            <sz val="9"/>
            <color indexed="81"/>
            <rFont val="Tahoma"/>
            <family val="2"/>
          </rPr>
          <t xml:space="preserve">
Post weaning</t>
        </r>
      </text>
    </comment>
    <comment ref="JC4" authorId="2" shapeId="0" xr:uid="{C55FF7C8-31C2-4C2E-B8E0-3BBFF9F2A86F}">
      <text>
        <r>
          <rPr>
            <b/>
            <sz val="9"/>
            <color indexed="81"/>
            <rFont val="Tahoma"/>
            <family val="2"/>
          </rPr>
          <t>John:</t>
        </r>
        <r>
          <rPr>
            <sz val="9"/>
            <color indexed="81"/>
            <rFont val="Tahoma"/>
            <family val="2"/>
          </rPr>
          <t xml:space="preserve">
Yearling</t>
        </r>
      </text>
    </comment>
    <comment ref="JD4" authorId="2" shapeId="0" xr:uid="{684D127D-3366-4D76-8BEA-825E465F23E2}">
      <text>
        <r>
          <rPr>
            <b/>
            <sz val="9"/>
            <color indexed="81"/>
            <rFont val="Tahoma"/>
            <family val="2"/>
          </rPr>
          <t>John:</t>
        </r>
        <r>
          <rPr>
            <sz val="9"/>
            <color indexed="81"/>
            <rFont val="Tahoma"/>
            <family val="2"/>
          </rPr>
          <t xml:space="preserve">
Hogget</t>
        </r>
      </text>
    </comment>
    <comment ref="JE4" authorId="2" shapeId="0" xr:uid="{766EEFEA-6816-49DB-B54B-867F5C40CED2}">
      <text>
        <r>
          <rPr>
            <b/>
            <sz val="9"/>
            <color indexed="81"/>
            <rFont val="Tahoma"/>
            <family val="2"/>
          </rPr>
          <t>John:</t>
        </r>
        <r>
          <rPr>
            <sz val="9"/>
            <color indexed="81"/>
            <rFont val="Tahoma"/>
            <family val="2"/>
          </rPr>
          <t xml:space="preserve">
Adult (A2, A3, A4, A5, A6)</t>
        </r>
      </text>
    </comment>
    <comment ref="JO4" authorId="2" shapeId="0" xr:uid="{4273F959-F804-433B-B1B3-B76865996C94}">
      <text>
        <r>
          <rPr>
            <b/>
            <sz val="9"/>
            <color indexed="81"/>
            <rFont val="Tahoma"/>
            <family val="2"/>
          </rPr>
          <t>John:</t>
        </r>
        <r>
          <rPr>
            <sz val="9"/>
            <color indexed="81"/>
            <rFont val="Tahoma"/>
            <family val="2"/>
          </rPr>
          <t xml:space="preserve">
Random</t>
        </r>
      </text>
    </comment>
    <comment ref="JP4" authorId="2" shapeId="0" xr:uid="{1D2EE4A7-416D-496C-9CDB-7D89A0CB192B}">
      <text>
        <r>
          <rPr>
            <b/>
            <sz val="9"/>
            <color indexed="81"/>
            <rFont val="Tahoma"/>
            <family val="2"/>
          </rPr>
          <t>John:</t>
        </r>
        <r>
          <rPr>
            <sz val="9"/>
            <color indexed="81"/>
            <rFont val="Tahoma"/>
            <family val="2"/>
          </rPr>
          <t xml:space="preserve">
LWC (Liveweight change)</t>
        </r>
      </text>
    </comment>
    <comment ref="JQ4" authorId="2" shapeId="0" xr:uid="{22B8C0B6-2B0E-41C9-8EF0-9B6AE6843C57}">
      <text>
        <r>
          <rPr>
            <b/>
            <sz val="9"/>
            <color indexed="81"/>
            <rFont val="Tahoma"/>
            <family val="2"/>
          </rPr>
          <t>John:</t>
        </r>
        <r>
          <rPr>
            <sz val="9"/>
            <color indexed="81"/>
            <rFont val="Tahoma"/>
            <family val="2"/>
          </rPr>
          <t xml:space="preserve">
intake</t>
        </r>
      </text>
    </comment>
    <comment ref="JR4" authorId="2" shapeId="0" xr:uid="{8C3BFBED-845C-42B1-9F08-49F84CBBF2F6}">
      <text>
        <r>
          <rPr>
            <b/>
            <sz val="9"/>
            <color indexed="81"/>
            <rFont val="Tahoma"/>
            <family val="2"/>
          </rPr>
          <t>John:</t>
        </r>
        <r>
          <rPr>
            <sz val="9"/>
            <color indexed="81"/>
            <rFont val="Tahoma"/>
            <family val="2"/>
          </rPr>
          <t xml:space="preserve">
fat</t>
        </r>
      </text>
    </comment>
    <comment ref="JS4" authorId="2" shapeId="0" xr:uid="{659FD555-236E-44A1-B21D-71CBACE8BFB1}">
      <text>
        <r>
          <rPr>
            <b/>
            <sz val="9"/>
            <color indexed="81"/>
            <rFont val="Tahoma"/>
            <family val="2"/>
          </rPr>
          <t>John:</t>
        </r>
        <r>
          <rPr>
            <sz val="9"/>
            <color indexed="81"/>
            <rFont val="Tahoma"/>
            <family val="2"/>
          </rPr>
          <t xml:space="preserve">
muscle</t>
        </r>
      </text>
    </comment>
    <comment ref="JT4" authorId="2" shapeId="0" xr:uid="{A824DBB5-A5B6-4007-8788-6F51B002FB34}">
      <text>
        <r>
          <rPr>
            <b/>
            <sz val="9"/>
            <color indexed="81"/>
            <rFont val="Tahoma"/>
            <family val="2"/>
          </rPr>
          <t>John:</t>
        </r>
        <r>
          <rPr>
            <sz val="9"/>
            <color indexed="81"/>
            <rFont val="Tahoma"/>
            <family val="2"/>
          </rPr>
          <t xml:space="preserve">
viscera</t>
        </r>
      </text>
    </comment>
    <comment ref="JU4" authorId="2" shapeId="0" xr:uid="{34AB887F-E7B5-4C9E-AA39-DFEFAC2BCA20}">
      <text>
        <r>
          <rPr>
            <b/>
            <sz val="9"/>
            <color indexed="81"/>
            <rFont val="Tahoma"/>
            <family val="2"/>
          </rPr>
          <t>John:</t>
        </r>
        <r>
          <rPr>
            <sz val="9"/>
            <color indexed="81"/>
            <rFont val="Tahoma"/>
            <family val="2"/>
          </rPr>
          <t xml:space="preserve">
EVG (energy value of gain)</t>
        </r>
      </text>
    </comment>
    <comment ref="JV4" authorId="2" shapeId="0" xr:uid="{4B0EF03C-DEB1-486E-B3A0-5ECE0DB75C29}">
      <text>
        <r>
          <rPr>
            <b/>
            <sz val="9"/>
            <color indexed="81"/>
            <rFont val="Tahoma"/>
            <family val="2"/>
          </rPr>
          <t>John:</t>
        </r>
        <r>
          <rPr>
            <sz val="9"/>
            <color indexed="81"/>
            <rFont val="Tahoma"/>
            <family val="2"/>
          </rPr>
          <t xml:space="preserve">
WBEC (whole body energy change)</t>
        </r>
      </text>
    </comment>
    <comment ref="JW4" authorId="2" shapeId="0" xr:uid="{493EF8F5-59E7-4909-8E2F-DD830FB20B73}">
      <text>
        <r>
          <rPr>
            <b/>
            <sz val="9"/>
            <color indexed="81"/>
            <rFont val="Tahoma"/>
            <family val="2"/>
          </rPr>
          <t>John:</t>
        </r>
        <r>
          <rPr>
            <sz val="9"/>
            <color indexed="81"/>
            <rFont val="Tahoma"/>
            <family val="2"/>
          </rPr>
          <t xml:space="preserve">
foetus (energy for foetal growth)</t>
        </r>
      </text>
    </comment>
    <comment ref="JX4" authorId="2" shapeId="0" xr:uid="{C71F535B-20C4-4AA6-9F96-57A4F61AB7AD}">
      <text>
        <r>
          <rPr>
            <b/>
            <sz val="9"/>
            <color indexed="81"/>
            <rFont val="Tahoma"/>
            <family val="2"/>
          </rPr>
          <t>John:</t>
        </r>
        <r>
          <rPr>
            <sz val="9"/>
            <color indexed="81"/>
            <rFont val="Tahoma"/>
            <family val="2"/>
          </rPr>
          <t xml:space="preserve">
Milk (maternal energy req, alters yatf growth rate)</t>
        </r>
      </text>
    </comment>
    <comment ref="JY4" authorId="2" shapeId="0" xr:uid="{C99FD5EB-2B77-4C4A-A860-D0CCFD73973C}">
      <text>
        <r>
          <rPr>
            <b/>
            <sz val="9"/>
            <color indexed="81"/>
            <rFont val="Tahoma"/>
            <family val="2"/>
          </rPr>
          <t>John:</t>
        </r>
        <r>
          <rPr>
            <sz val="9"/>
            <color indexed="81"/>
            <rFont val="Tahoma"/>
            <family val="2"/>
          </rPr>
          <t xml:space="preserve">
Conception</t>
        </r>
      </text>
    </comment>
    <comment ref="JZ4" authorId="2" shapeId="0" xr:uid="{60FE5092-9986-4CA8-AB94-B61AA86D9A52}">
      <text>
        <r>
          <rPr>
            <b/>
            <sz val="9"/>
            <color indexed="81"/>
            <rFont val="Tahoma"/>
            <family val="2"/>
          </rPr>
          <t>John:</t>
        </r>
        <r>
          <rPr>
            <sz val="9"/>
            <color indexed="81"/>
            <rFont val="Tahoma"/>
            <family val="2"/>
          </rPr>
          <t xml:space="preserve">
Litter Size</t>
        </r>
      </text>
    </comment>
    <comment ref="KA4" authorId="2" shapeId="0" xr:uid="{835F8D34-4A54-4FF1-935D-CF64984BC22B}">
      <text>
        <r>
          <rPr>
            <b/>
            <sz val="9"/>
            <color indexed="81"/>
            <rFont val="Tahoma"/>
            <family val="2"/>
          </rPr>
          <t>John:</t>
        </r>
        <r>
          <rPr>
            <sz val="9"/>
            <color indexed="81"/>
            <rFont val="Tahoma"/>
            <family val="2"/>
          </rPr>
          <t xml:space="preserve">
ERA (Ewe rearing ability = Lamb survival)</t>
        </r>
      </text>
    </comment>
    <comment ref="KB4" authorId="2" shapeId="0" xr:uid="{A076CB06-E960-4F5A-999E-8A5A7996D778}">
      <text>
        <r>
          <rPr>
            <b/>
            <sz val="9"/>
            <color indexed="81"/>
            <rFont val="Tahoma"/>
            <family val="2"/>
          </rPr>
          <t>John:</t>
        </r>
        <r>
          <rPr>
            <sz val="9"/>
            <color indexed="81"/>
            <rFont val="Tahoma"/>
            <family val="2"/>
          </rPr>
          <t xml:space="preserve">
Mortality</t>
        </r>
      </text>
    </comment>
    <comment ref="KC4" authorId="2" shapeId="0" xr:uid="{E7D0FDE4-E13D-4201-9837-E9EB9A7E02C1}">
      <text>
        <r>
          <rPr>
            <b/>
            <sz val="9"/>
            <color indexed="81"/>
            <rFont val="Tahoma"/>
            <family val="2"/>
          </rPr>
          <t>John:</t>
        </r>
        <r>
          <rPr>
            <sz val="9"/>
            <color indexed="81"/>
            <rFont val="Tahoma"/>
            <family val="2"/>
          </rPr>
          <t xml:space="preserve">
CFW</t>
        </r>
      </text>
    </comment>
    <comment ref="KD4" authorId="2" shapeId="0" xr:uid="{AADA70C9-D251-4DC7-8B67-E31CF01F1CBE}">
      <text>
        <r>
          <rPr>
            <b/>
            <sz val="9"/>
            <color indexed="81"/>
            <rFont val="Tahoma"/>
            <family val="2"/>
          </rPr>
          <t>John:</t>
        </r>
        <r>
          <rPr>
            <sz val="9"/>
            <color indexed="81"/>
            <rFont val="Tahoma"/>
            <family val="2"/>
          </rPr>
          <t xml:space="preserve">
FD</t>
        </r>
      </text>
    </comment>
    <comment ref="KE4" authorId="2" shapeId="0" xr:uid="{34A53DF5-7DB8-4267-8936-E0E8FF6CB8D6}">
      <text>
        <r>
          <rPr>
            <b/>
            <sz val="9"/>
            <color indexed="81"/>
            <rFont val="Tahoma"/>
            <family val="2"/>
          </rPr>
          <t>John:</t>
        </r>
        <r>
          <rPr>
            <sz val="9"/>
            <color indexed="81"/>
            <rFont val="Tahoma"/>
            <family val="2"/>
          </rPr>
          <t xml:space="preserve">
SS (staple strength)</t>
        </r>
      </text>
    </comment>
    <comment ref="KF4" authorId="2" shapeId="0" xr:uid="{E92C7F2D-6E24-4A50-8E80-5E1B69F8947B}">
      <text>
        <r>
          <rPr>
            <b/>
            <sz val="9"/>
            <color indexed="81"/>
            <rFont val="Tahoma"/>
            <family val="2"/>
          </rPr>
          <t>John:</t>
        </r>
        <r>
          <rPr>
            <sz val="9"/>
            <color indexed="81"/>
            <rFont val="Tahoma"/>
            <family val="2"/>
          </rPr>
          <t xml:space="preserve">
cfat (Fat depth at the c site)</t>
        </r>
      </text>
    </comment>
    <comment ref="KG4" authorId="2" shapeId="0" xr:uid="{28E81AF3-2CD7-4FDD-9269-1A7201B71F04}">
      <text>
        <r>
          <rPr>
            <b/>
            <sz val="9"/>
            <color indexed="81"/>
            <rFont val="Tahoma"/>
            <family val="2"/>
          </rPr>
          <t>John:</t>
        </r>
        <r>
          <rPr>
            <sz val="9"/>
            <color indexed="81"/>
            <rFont val="Tahoma"/>
            <family val="2"/>
          </rPr>
          <t xml:space="preserve">
SL (staple length)</t>
        </r>
      </text>
    </comment>
    <comment ref="KH4" authorId="2" shapeId="0" xr:uid="{DA38F4FB-7F29-4B5D-8770-B5416B550A78}">
      <text>
        <r>
          <rPr>
            <b/>
            <sz val="9"/>
            <color indexed="81"/>
            <rFont val="Tahoma"/>
            <family val="2"/>
          </rPr>
          <t>John:</t>
        </r>
        <r>
          <rPr>
            <sz val="9"/>
            <color indexed="81"/>
            <rFont val="Tahoma"/>
            <family val="2"/>
          </rPr>
          <t xml:space="preserve">
RR (reproductive rate)</t>
        </r>
      </text>
    </comment>
    <comment ref="KJ4" authorId="2" shapeId="0" xr:uid="{11997555-56F8-4719-A6C9-5A62FF96A00A}">
      <text>
        <r>
          <rPr>
            <b/>
            <sz val="9"/>
            <color indexed="81"/>
            <rFont val="Tahoma"/>
            <family val="2"/>
          </rPr>
          <t>John:</t>
        </r>
        <r>
          <rPr>
            <sz val="9"/>
            <color indexed="81"/>
            <rFont val="Tahoma"/>
            <family val="2"/>
          </rPr>
          <t xml:space="preserve">
Scale normal birth weight of progeny.</t>
        </r>
      </text>
    </comment>
    <comment ref="KK4" authorId="2" shapeId="0" xr:uid="{29D9DE7D-0656-4A39-98CB-F43D0754830D}">
      <text>
        <r>
          <rPr>
            <b/>
            <sz val="9"/>
            <color indexed="81"/>
            <rFont val="Tahoma"/>
            <family val="2"/>
          </rPr>
          <t>John:</t>
        </r>
        <r>
          <rPr>
            <sz val="9"/>
            <color indexed="81"/>
            <rFont val="Tahoma"/>
            <family val="2"/>
          </rPr>
          <t xml:space="preserve">
Scale lactation of dams and demand from yatf.</t>
        </r>
      </text>
    </comment>
    <comment ref="KO4" authorId="2" shapeId="0" xr:uid="{5D17EC4B-2207-42BA-B47B-0C65175EB489}">
      <text>
        <r>
          <rPr>
            <b/>
            <sz val="9"/>
            <color indexed="81"/>
            <rFont val="Tahoma"/>
            <family val="2"/>
          </rPr>
          <t xml:space="preserve">John:
</t>
        </r>
        <r>
          <rPr>
            <sz val="9"/>
            <color indexed="81"/>
            <rFont val="Tahoma"/>
            <family val="2"/>
          </rPr>
          <t>Adjust mortality of single born lambs</t>
        </r>
      </text>
    </comment>
    <comment ref="KP4" authorId="2" shapeId="0" xr:uid="{5270232B-F465-490A-B577-994E3FD9E0B8}">
      <text>
        <r>
          <rPr>
            <b/>
            <sz val="9"/>
            <color indexed="81"/>
            <rFont val="Tahoma"/>
            <family val="2"/>
          </rPr>
          <t xml:space="preserve">John:
</t>
        </r>
        <r>
          <rPr>
            <sz val="9"/>
            <color indexed="81"/>
            <rFont val="Tahoma"/>
            <family val="2"/>
          </rPr>
          <t>Adjust mortality of twin born lambs</t>
        </r>
      </text>
    </comment>
    <comment ref="KQ4" authorId="2" shapeId="0" xr:uid="{FEEE5258-14C3-41C8-B5C7-E0EFCFA40C24}">
      <text>
        <r>
          <rPr>
            <b/>
            <sz val="9"/>
            <color indexed="81"/>
            <rFont val="Tahoma"/>
            <family val="2"/>
          </rPr>
          <t xml:space="preserve">John:
</t>
        </r>
        <r>
          <rPr>
            <sz val="9"/>
            <color indexed="81"/>
            <rFont val="Tahoma"/>
            <family val="2"/>
          </rPr>
          <t>Adjust mortality of triplet born lambs</t>
        </r>
      </text>
    </comment>
    <comment ref="LQ4" authorId="2" shapeId="0" xr:uid="{E868505F-31D7-4194-A4B0-7FE3F7D1824A}">
      <text>
        <r>
          <rPr>
            <b/>
            <sz val="9"/>
            <color indexed="81"/>
            <rFont val="Tahoma"/>
            <family val="2"/>
          </rPr>
          <t>John:</t>
        </r>
        <r>
          <rPr>
            <sz val="9"/>
            <color indexed="81"/>
            <rFont val="Tahoma"/>
            <family val="2"/>
          </rPr>
          <t xml:space="preserve">
Weaning to first pre-joining
Note: Only for the first DVP</t>
        </r>
      </text>
    </comment>
    <comment ref="ZA4" authorId="2" shapeId="0" xr:uid="{5F8D7599-9B1B-4CCD-8F76-B4A1DF99C4FD}">
      <text>
        <r>
          <rPr>
            <b/>
            <sz val="9"/>
            <color indexed="81"/>
            <rFont val="Tahoma"/>
            <family val="2"/>
          </rPr>
          <t>John:</t>
        </r>
        <r>
          <rPr>
            <sz val="9"/>
            <color indexed="81"/>
            <rFont val="Tahoma"/>
            <family val="2"/>
          </rPr>
          <t xml:space="preserve">
aStd - weanage
</t>
        </r>
      </text>
    </comment>
    <comment ref="ZD4" authorId="2" shapeId="0" xr:uid="{C953562A-EC14-4211-8DFD-C090535138EA}">
      <text>
        <r>
          <rPr>
            <b/>
            <sz val="9"/>
            <color indexed="81"/>
            <rFont val="Tahoma"/>
            <family val="2"/>
          </rPr>
          <t>John:</t>
        </r>
        <r>
          <rPr>
            <sz val="9"/>
            <color indexed="81"/>
            <rFont val="Tahoma"/>
            <family val="2"/>
          </rPr>
          <t xml:space="preserve">
f_MU2() cut-offs for triplet lamb survival</t>
        </r>
      </text>
    </comment>
    <comment ref="ZE4" authorId="2" shapeId="0" xr:uid="{DC5D7EC9-0F22-4ECC-A5AA-C71B901A1088}">
      <text>
        <r>
          <rPr>
            <b/>
            <sz val="9"/>
            <color indexed="81"/>
            <rFont val="Tahoma"/>
            <family val="2"/>
          </rPr>
          <t>John:</t>
        </r>
        <r>
          <rPr>
            <sz val="9"/>
            <color indexed="81"/>
            <rFont val="Tahoma"/>
            <family val="2"/>
          </rPr>
          <t xml:space="preserve">
f_MU2() cut-offs for proportion of triplets conceived</t>
        </r>
      </text>
    </comment>
    <comment ref="ZI4" authorId="2" shapeId="0" xr:uid="{B71D3858-B1EF-4024-BD8C-12CE63894970}">
      <text>
        <r>
          <rPr>
            <b/>
            <sz val="9"/>
            <color indexed="81"/>
            <rFont val="Tahoma"/>
            <family val="2"/>
          </rPr>
          <t>John:</t>
        </r>
        <r>
          <rPr>
            <sz val="9"/>
            <color indexed="81"/>
            <rFont val="Tahoma"/>
            <family val="2"/>
          </rPr>
          <t xml:space="preserve">
Follicle density. Controls fibre length</t>
        </r>
      </text>
    </comment>
    <comment ref="ZJ4" authorId="2" shapeId="0" xr:uid="{6EC45DBE-EEEB-4B36-946A-30B979DABBCD}">
      <text>
        <r>
          <rPr>
            <b/>
            <sz val="9"/>
            <color indexed="81"/>
            <rFont val="Tahoma"/>
            <family val="2"/>
          </rPr>
          <t>John:</t>
        </r>
        <r>
          <rPr>
            <sz val="9"/>
            <color indexed="81"/>
            <rFont val="Tahoma"/>
            <family val="2"/>
          </rPr>
          <t xml:space="preserve">
Intrinsic SS</t>
        </r>
      </text>
    </comment>
    <comment ref="ZK4" authorId="2" shapeId="0" xr:uid="{8397B5A3-7D34-4CAA-84CD-404FD7FF5F46}">
      <text>
        <r>
          <rPr>
            <b/>
            <sz val="9"/>
            <color indexed="81"/>
            <rFont val="Tahoma"/>
            <family val="2"/>
          </rPr>
          <t>John:</t>
        </r>
        <r>
          <rPr>
            <sz val="9"/>
            <color indexed="81"/>
            <rFont val="Tahoma"/>
            <family val="2"/>
          </rPr>
          <t xml:space="preserve">
CFW scalar young animals</t>
        </r>
      </text>
    </comment>
    <comment ref="ZL4" authorId="2" shapeId="0" xr:uid="{E23D2C5E-B1DB-492B-BFC8-DE7A12D6E8DC}">
      <text>
        <r>
          <rPr>
            <b/>
            <sz val="9"/>
            <color indexed="81"/>
            <rFont val="Tahoma"/>
            <family val="2"/>
          </rPr>
          <t>John:</t>
        </r>
        <r>
          <rPr>
            <sz val="9"/>
            <color indexed="81"/>
            <rFont val="Tahoma"/>
            <family val="2"/>
          </rPr>
          <t xml:space="preserve">
FD inverse scalar for young animals. Higher value = lower FD
Scales ave_cfw which is biologically similar to scaling follicle numbers</t>
        </r>
      </text>
    </comment>
    <comment ref="ZM4" authorId="2" shapeId="0" xr:uid="{00A31886-A131-4475-9D56-8417FE197231}">
      <text>
        <r>
          <rPr>
            <b/>
            <sz val="9"/>
            <color indexed="81"/>
            <rFont val="Tahoma"/>
            <family val="2"/>
          </rPr>
          <t>John:</t>
        </r>
        <r>
          <rPr>
            <sz val="9"/>
            <color indexed="81"/>
            <rFont val="Tahoma"/>
            <family val="2"/>
          </rPr>
          <t xml:space="preserve">
f_MU2() cut-offs for empty vs single which alters the proportion empty</t>
        </r>
      </text>
    </comment>
    <comment ref="ZN4" authorId="2" shapeId="0" xr:uid="{1D137CF1-FD01-44C6-B5F2-76332161E2D4}">
      <text>
        <r>
          <rPr>
            <b/>
            <sz val="9"/>
            <color indexed="81"/>
            <rFont val="Tahoma"/>
            <family val="2"/>
          </rPr>
          <t>John:</t>
        </r>
        <r>
          <rPr>
            <sz val="9"/>
            <color indexed="81"/>
            <rFont val="Tahoma"/>
            <family val="2"/>
          </rPr>
          <t xml:space="preserve">
f_MU2() cut-offs for singles vs twins. Alters RR</t>
        </r>
      </text>
    </comment>
    <comment ref="ZO4" authorId="2" shapeId="0" xr:uid="{C4BB73B7-1F80-44F4-9693-D8CB59510508}">
      <text>
        <r>
          <rPr>
            <b/>
            <sz val="9"/>
            <color indexed="81"/>
            <rFont val="Tahoma"/>
            <family val="2"/>
          </rPr>
          <t>John:</t>
        </r>
        <r>
          <rPr>
            <sz val="9"/>
            <color indexed="81"/>
            <rFont val="Tahoma"/>
            <family val="2"/>
          </rPr>
          <t xml:space="preserve">
Lamb survival, intercept</t>
        </r>
      </text>
    </comment>
    <comment ref="ZP4" authorId="0" shapeId="0" xr:uid="{5D9FE831-F5DE-4758-91EA-EB4204A7CF2C}">
      <text>
        <r>
          <rPr>
            <b/>
            <sz val="9"/>
            <color indexed="81"/>
            <rFont val="Tahoma"/>
            <family val="2"/>
          </rPr>
          <t>John Young:</t>
        </r>
        <r>
          <rPr>
            <sz val="9"/>
            <color indexed="81"/>
            <rFont val="Tahoma"/>
            <family val="2"/>
          </rPr>
          <t xml:space="preserve">
Used to adjust potential intake as a proportion of SRW for f_pi_cs()</t>
        </r>
      </text>
    </comment>
    <comment ref="ZQ4" authorId="0" shapeId="0" xr:uid="{016421D7-4A9C-494D-BE17-0212267BE9AA}">
      <text>
        <r>
          <rPr>
            <b/>
            <sz val="9"/>
            <color indexed="81"/>
            <rFont val="Tahoma"/>
            <family val="2"/>
          </rPr>
          <t>John Young:</t>
        </r>
        <r>
          <rPr>
            <sz val="9"/>
            <color indexed="81"/>
            <rFont val="Tahoma"/>
            <family val="2"/>
          </rPr>
          <t xml:space="preserve">
Used to adjust potential intake as a proportion of SRW for f_pi_mu()</t>
        </r>
      </text>
    </comment>
    <comment ref="ZR4" authorId="0" shapeId="0" xr:uid="{281B5448-9089-40C8-8B5A-9AAC78303D64}">
      <text>
        <r>
          <rPr>
            <b/>
            <sz val="9"/>
            <color indexed="81"/>
            <rFont val="Tahoma"/>
            <family val="2"/>
          </rPr>
          <t>John Young:</t>
        </r>
        <r>
          <rPr>
            <sz val="9"/>
            <color indexed="81"/>
            <rFont val="Tahoma"/>
            <family val="2"/>
          </rPr>
          <t xml:space="preserve">
Used to adjust potential intake z scalar in f_pi_mu()</t>
        </r>
      </text>
    </comment>
    <comment ref="ZS4" authorId="0" shapeId="0" xr:uid="{9B11E18C-5A34-40CB-BB3E-72BBAFB24F09}">
      <text>
        <r>
          <rPr>
            <b/>
            <sz val="9"/>
            <color indexed="81"/>
            <rFont val="Tahoma"/>
            <family val="2"/>
          </rPr>
          <t>John Young:</t>
        </r>
        <r>
          <rPr>
            <sz val="9"/>
            <color indexed="81"/>
            <rFont val="Tahoma"/>
            <family val="2"/>
          </rPr>
          <t xml:space="preserve">
Used to alter EVG for the hybrid model (f_lwg_mu) - coeff 1
</t>
        </r>
      </text>
    </comment>
    <comment ref="ZT4" authorId="0" shapeId="0" xr:uid="{77D4BDD8-B593-4084-9BCF-5FE6926CD12B}">
      <text>
        <r>
          <rPr>
            <b/>
            <sz val="9"/>
            <color indexed="81"/>
            <rFont val="Tahoma"/>
            <family val="2"/>
          </rPr>
          <t>John Young:</t>
        </r>
        <r>
          <rPr>
            <sz val="9"/>
            <color indexed="81"/>
            <rFont val="Tahoma"/>
            <family val="2"/>
          </rPr>
          <t xml:space="preserve">
Used to alter EVG for the hybrid model (f_lwg_mu) - coeff 2
</t>
        </r>
      </text>
    </comment>
    <comment ref="ZU4" authorId="2" shapeId="0" xr:uid="{8098B248-0693-45E1-97B3-FE338C581AEA}">
      <text>
        <r>
          <rPr>
            <b/>
            <sz val="9"/>
            <color indexed="81"/>
            <rFont val="Tahoma"/>
            <family val="2"/>
          </rPr>
          <t>John:</t>
        </r>
        <r>
          <rPr>
            <sz val="9"/>
            <color indexed="81"/>
            <rFont val="Tahoma"/>
            <family val="2"/>
          </rPr>
          <t xml:space="preserve">
Basal mortality rate</t>
        </r>
      </text>
    </comment>
    <comment ref="ZV4" authorId="2" shapeId="0" xr:uid="{17CE3F41-AA3C-4715-B56C-E3A695C94AF7}">
      <text>
        <r>
          <rPr>
            <b/>
            <sz val="9"/>
            <color indexed="81"/>
            <rFont val="Tahoma"/>
            <family val="2"/>
          </rPr>
          <t>John:</t>
        </r>
        <r>
          <rPr>
            <sz val="9"/>
            <color indexed="81"/>
            <rFont val="Tahoma"/>
            <family val="2"/>
          </rPr>
          <t xml:space="preserve">
Scale lactation of dams and demand from yatf.</t>
        </r>
      </text>
    </comment>
    <comment ref="ZW4" authorId="0" shapeId="0" xr:uid="{CC166D72-9C46-4F62-888C-96AAEAD3333C}">
      <text>
        <r>
          <rPr>
            <b/>
            <sz val="9"/>
            <color indexed="81"/>
            <rFont val="Tahoma"/>
            <family val="2"/>
          </rPr>
          <t>John Young:</t>
        </r>
        <r>
          <rPr>
            <sz val="9"/>
            <color indexed="81"/>
            <rFont val="Tahoma"/>
            <family val="2"/>
          </rPr>
          <t xml:space="preserve">
Brody growth rate constant</t>
        </r>
      </text>
    </comment>
    <comment ref="AAA4" authorId="2" shapeId="0" xr:uid="{B9038D29-B738-47AD-9902-B5FB704B9C9B}">
      <text>
        <r>
          <rPr>
            <b/>
            <sz val="9"/>
            <color indexed="81"/>
            <rFont val="Tahoma"/>
            <family val="2"/>
          </rPr>
          <t>John:</t>
        </r>
        <r>
          <rPr>
            <sz val="9"/>
            <color indexed="81"/>
            <rFont val="Tahoma"/>
            <family val="2"/>
          </rPr>
          <t xml:space="preserve">
Lupins
</t>
        </r>
      </text>
    </comment>
    <comment ref="AAB4" authorId="2" shapeId="0" xr:uid="{AED362E9-6A9D-441C-9BCB-27FDB5FD27D9}">
      <text>
        <r>
          <rPr>
            <b/>
            <sz val="9"/>
            <color indexed="81"/>
            <rFont val="Tahoma"/>
            <family val="2"/>
          </rPr>
          <t>John:</t>
        </r>
        <r>
          <rPr>
            <sz val="9"/>
            <color indexed="81"/>
            <rFont val="Tahoma"/>
            <family val="2"/>
          </rPr>
          <t xml:space="preserve">
Lupins
</t>
        </r>
      </text>
    </comment>
    <comment ref="AAC4" authorId="3" shapeId="0" xr:uid="{7FA2953F-3B67-4952-ADFE-7287D481CD1D}">
      <text>
        <r>
          <rPr>
            <b/>
            <sz val="9"/>
            <color indexed="81"/>
            <rFont val="Tahoma"/>
            <family val="2"/>
          </rPr>
          <t>Michael:</t>
        </r>
        <r>
          <rPr>
            <sz val="9"/>
            <color indexed="81"/>
            <rFont val="Tahoma"/>
            <family val="2"/>
          </rPr>
          <t xml:space="preserve">
Lucerne on all soils</t>
        </r>
      </text>
    </comment>
    <comment ref="AAD4" authorId="2" shapeId="0" xr:uid="{0900C11B-4894-431B-A6D7-DB04218831CE}">
      <text>
        <r>
          <rPr>
            <b/>
            <sz val="9"/>
            <color indexed="81"/>
            <rFont val="Tahoma"/>
            <family val="2"/>
          </rPr>
          <t>John:</t>
        </r>
        <r>
          <rPr>
            <sz val="9"/>
            <color indexed="81"/>
            <rFont val="Tahoma"/>
            <family val="2"/>
          </rPr>
          <t xml:space="preserve">
Adjust mating age offset for Ewe Lambs for all TOL &amp; all genotypes</t>
        </r>
      </text>
    </comment>
    <comment ref="AAE4" authorId="2" shapeId="0" xr:uid="{B8368143-64EB-45B5-9B8B-14F1CF329ADB}">
      <text>
        <r>
          <rPr>
            <b/>
            <sz val="9"/>
            <color indexed="81"/>
            <rFont val="Tahoma"/>
            <family val="2"/>
          </rPr>
          <t>John:</t>
        </r>
        <r>
          <rPr>
            <sz val="9"/>
            <color indexed="81"/>
            <rFont val="Tahoma"/>
            <family val="2"/>
          </rPr>
          <t xml:space="preserve">
1: is 2-tooths and older
</t>
        </r>
      </text>
    </comment>
    <comment ref="AAF4" authorId="2" shapeId="0" xr:uid="{A04C0D5A-E548-46ED-A791-312D47C9C389}">
      <text>
        <r>
          <rPr>
            <b/>
            <sz val="9"/>
            <color indexed="81"/>
            <rFont val="Tahoma"/>
            <family val="2"/>
          </rPr>
          <t>John:</t>
        </r>
        <r>
          <rPr>
            <sz val="9"/>
            <color indexed="81"/>
            <rFont val="Tahoma"/>
            <family val="2"/>
          </rPr>
          <t xml:space="preserve">
Constrain sale of all adults.</t>
        </r>
      </text>
    </comment>
    <comment ref="AAG4" authorId="2" shapeId="0" xr:uid="{D4BB6960-E4A6-44DE-92DF-1F9E5B709661}">
      <text>
        <r>
          <rPr>
            <b/>
            <sz val="9"/>
            <color indexed="81"/>
            <rFont val="Tahoma"/>
            <family val="2"/>
          </rPr>
          <t>John:</t>
        </r>
        <r>
          <rPr>
            <sz val="9"/>
            <color indexed="81"/>
            <rFont val="Tahoma"/>
            <family val="2"/>
          </rPr>
          <t xml:space="preserve">
Constrain sale of all adults.</t>
        </r>
      </text>
    </comment>
    <comment ref="AAH4" authorId="0" shapeId="0" xr:uid="{05BC9DB3-83B3-4E3D-A454-41D308CB510A}">
      <text>
        <r>
          <rPr>
            <b/>
            <sz val="9"/>
            <color indexed="81"/>
            <rFont val="Tahoma"/>
            <family val="2"/>
          </rPr>
          <t>Young:</t>
        </r>
        <r>
          <rPr>
            <sz val="9"/>
            <color indexed="81"/>
            <rFont val="Tahoma"/>
            <family val="2"/>
          </rPr>
          <t xml:space="preserve">
Sale of older ewes as 4.5yo. Includes sale in DVP before prejoining and the DVP after prejoining
When set to 999999 it allows sale. This is the usual option for controlling CFA age structure.</t>
        </r>
      </text>
    </comment>
    <comment ref="AAI4" authorId="0" shapeId="0" xr:uid="{49B838B9-E8C8-4A1C-8EC9-A2A78C673A36}">
      <text>
        <r>
          <rPr>
            <b/>
            <sz val="9"/>
            <color indexed="81"/>
            <rFont val="Tahoma"/>
            <family val="2"/>
          </rPr>
          <t>Young:</t>
        </r>
        <r>
          <rPr>
            <sz val="9"/>
            <color indexed="81"/>
            <rFont val="Tahoma"/>
            <family val="2"/>
          </rPr>
          <t xml:space="preserve">
Sale of older ewes as 5.5yo. Includes sale in DVP before prejoining and the DVP after prejoining
When set to 999999 it allows sale. This is the usual option for controlling CFA age structure.</t>
        </r>
      </text>
    </comment>
    <comment ref="AAJ4" authorId="0" shapeId="0" xr:uid="{0088BD4B-E60C-4E59-888E-ACF44B229CA6}">
      <text>
        <r>
          <rPr>
            <b/>
            <sz val="9"/>
            <color indexed="81"/>
            <rFont val="Tahoma"/>
            <family val="2"/>
          </rPr>
          <t>Young:</t>
        </r>
        <r>
          <rPr>
            <sz val="9"/>
            <color indexed="81"/>
            <rFont val="Tahoma"/>
            <family val="2"/>
          </rPr>
          <t xml:space="preserve">
Sale of older ewes as 6.5yo. Includes sale in DVP before prejoining and the DVP after prejoining
When set to 999999 it allows sale. This is the usual option for controlling CFA age structure.</t>
        </r>
      </text>
    </comment>
    <comment ref="AAK4" authorId="2" shapeId="0" xr:uid="{1926FA69-D3C1-4835-9478-B7C5EACC91D4}">
      <text>
        <r>
          <rPr>
            <b/>
            <sz val="9"/>
            <color indexed="81"/>
            <rFont val="Tahoma"/>
            <family val="2"/>
          </rPr>
          <t>John:</t>
        </r>
        <r>
          <rPr>
            <sz val="9"/>
            <color indexed="81"/>
            <rFont val="Tahoma"/>
            <family val="2"/>
          </rPr>
          <t xml:space="preserve">
Proportion of 5yo dams retained</t>
        </r>
      </text>
    </comment>
    <comment ref="AAL4" authorId="2" shapeId="0" xr:uid="{253A6EDC-7F5F-4764-83E5-4FB52730DA19}">
      <text>
        <r>
          <rPr>
            <b/>
            <sz val="9"/>
            <color indexed="81"/>
            <rFont val="Tahoma"/>
            <family val="2"/>
          </rPr>
          <t>John:</t>
        </r>
        <r>
          <rPr>
            <sz val="9"/>
            <color indexed="81"/>
            <rFont val="Tahoma"/>
            <family val="2"/>
          </rPr>
          <t xml:space="preserve">
Proportion of 5yo dams retained</t>
        </r>
      </text>
    </comment>
    <comment ref="AAN4" authorId="0" shapeId="0" xr:uid="{FF4642AB-DEED-454F-B9AF-6D3304A5BB80}">
      <text>
        <r>
          <rPr>
            <b/>
            <sz val="9"/>
            <color indexed="81"/>
            <rFont val="Tahoma"/>
            <family val="2"/>
          </rPr>
          <t>Young:</t>
        </r>
        <r>
          <rPr>
            <sz val="9"/>
            <color indexed="81"/>
            <rFont val="Tahoma"/>
            <family val="2"/>
          </rPr>
          <t xml:space="preserve">
Retained (t[0:1]) offspring of yearlings (d[0:1])  
0 means all must be sold as suckers or as lambs (in t[1 or 2] in v[0])</t>
        </r>
      </text>
    </comment>
    <comment ref="AAO4" authorId="0" shapeId="0" xr:uid="{CCEB1AD8-ED11-4A94-BEEC-56920484E451}">
      <text>
        <r>
          <rPr>
            <b/>
            <sz val="9"/>
            <color indexed="81"/>
            <rFont val="Tahoma"/>
            <family val="2"/>
          </rPr>
          <t xml:space="preserve">John:
</t>
        </r>
        <r>
          <rPr>
            <sz val="9"/>
            <color indexed="81"/>
            <rFont val="Tahoma"/>
            <family val="2"/>
          </rPr>
          <t>0:1,1:, 1:2,: is female progeny from 2-tooth and adults sold as suckers</t>
        </r>
      </text>
    </comment>
    <comment ref="AAP4" authorId="0" shapeId="0" xr:uid="{126979EB-DAEA-4258-9484-C913F14B75DE}">
      <text>
        <r>
          <rPr>
            <b/>
            <sz val="9"/>
            <color indexed="81"/>
            <rFont val="Tahoma"/>
            <family val="2"/>
          </rPr>
          <t xml:space="preserve">John:
</t>
        </r>
        <r>
          <rPr>
            <sz val="9"/>
            <color indexed="81"/>
            <rFont val="Tahoma"/>
            <family val="2"/>
          </rPr>
          <t>1:2,0:1,1:2,: is female progeny from ewe lambs transferred to dams</t>
        </r>
      </text>
    </comment>
    <comment ref="AAQ4" authorId="0" shapeId="0" xr:uid="{A55FF5B5-6508-433B-9CEE-86AF6557517B}">
      <text>
        <r>
          <rPr>
            <b/>
            <sz val="9"/>
            <color indexed="81"/>
            <rFont val="Tahoma"/>
            <family val="2"/>
          </rPr>
          <t xml:space="preserve">John:
</t>
        </r>
        <r>
          <rPr>
            <sz val="9"/>
            <color indexed="81"/>
            <rFont val="Tahoma"/>
            <family val="2"/>
          </rPr>
          <t>2:3,:, 0:1,: is female progeny from 2-tooth and adluts transferred to offspring</t>
        </r>
      </text>
    </comment>
    <comment ref="ABA4" authorId="2" shapeId="0" xr:uid="{78697848-2229-413B-82D6-B6B2E9960A8A}">
      <text>
        <r>
          <rPr>
            <b/>
            <sz val="9"/>
            <color indexed="81"/>
            <rFont val="Tahoma"/>
            <family val="2"/>
          </rPr>
          <t>John:</t>
        </r>
        <r>
          <rPr>
            <sz val="9"/>
            <color indexed="81"/>
            <rFont val="Tahoma"/>
            <family val="2"/>
          </rPr>
          <t xml:space="preserve">
Export wether sale grid</t>
        </r>
      </text>
    </comment>
    <comment ref="ABB4" authorId="2" shapeId="0" xr:uid="{AC507ACC-2197-447D-9790-E2EAF34F56A0}">
      <text>
        <r>
          <rPr>
            <b/>
            <sz val="9"/>
            <color indexed="81"/>
            <rFont val="Tahoma"/>
            <family val="2"/>
          </rPr>
          <t>John:</t>
        </r>
        <r>
          <rPr>
            <sz val="9"/>
            <color indexed="81"/>
            <rFont val="Tahoma"/>
            <family val="2"/>
          </rPr>
          <t xml:space="preserve">
Breeders grid</t>
        </r>
      </text>
    </comment>
    <comment ref="ABC4" authorId="2" shapeId="0" xr:uid="{82F124D8-DB70-48D8-94D8-97EAA6E3F7F8}">
      <text>
        <r>
          <rPr>
            <b/>
            <sz val="9"/>
            <color indexed="81"/>
            <rFont val="Tahoma"/>
            <family val="2"/>
          </rPr>
          <t>John:</t>
        </r>
        <r>
          <rPr>
            <sz val="9"/>
            <color indexed="81"/>
            <rFont val="Tahoma"/>
            <family val="2"/>
          </rPr>
          <t xml:space="preserve">
Discount for old breeders relative to young breeders (all months)</t>
        </r>
      </text>
    </comment>
    <comment ref="ABD4" authorId="2" shapeId="0" xr:uid="{FF11E3D3-32D0-47B3-B077-BFEA8ECFBBDF}">
      <text>
        <r>
          <rPr>
            <b/>
            <sz val="9"/>
            <color indexed="81"/>
            <rFont val="Tahoma"/>
            <family val="2"/>
          </rPr>
          <t>John:</t>
        </r>
        <r>
          <rPr>
            <sz val="9"/>
            <color indexed="81"/>
            <rFont val="Tahoma"/>
            <family val="2"/>
          </rPr>
          <t xml:space="preserve">
Breeders grid</t>
        </r>
      </text>
    </comment>
    <comment ref="ABE4" authorId="2" shapeId="0" xr:uid="{B38CEC3E-A625-47C5-96CE-607147C1E2AB}">
      <text>
        <r>
          <rPr>
            <b/>
            <sz val="9"/>
            <color indexed="81"/>
            <rFont val="Tahoma"/>
            <family val="2"/>
          </rPr>
          <t>John:</t>
        </r>
        <r>
          <rPr>
            <sz val="9"/>
            <color indexed="81"/>
            <rFont val="Tahoma"/>
            <family val="2"/>
          </rPr>
          <t xml:space="preserve">
Breeders grid</t>
        </r>
      </text>
    </comment>
    <comment ref="ABJ4" authorId="2" shapeId="0" xr:uid="{173ACA8E-5989-49CA-B024-5CE0C71659AC}">
      <text>
        <r>
          <rPr>
            <b/>
            <sz val="9"/>
            <color indexed="81"/>
            <rFont val="Tahoma"/>
            <family val="2"/>
          </rPr>
          <t>John:</t>
        </r>
        <r>
          <rPr>
            <sz val="9"/>
            <color indexed="81"/>
            <rFont val="Tahoma"/>
            <family val="2"/>
          </rPr>
          <t xml:space="preserve">
All feed periods</t>
        </r>
      </text>
    </comment>
    <comment ref="ABR4" authorId="0" shapeId="0" xr:uid="{1FFA69E7-0806-4E89-B418-84B5B76C2E09}">
      <text>
        <r>
          <rPr>
            <b/>
            <sz val="9"/>
            <color indexed="81"/>
            <rFont val="Tahoma"/>
            <family val="2"/>
          </rPr>
          <t>John:</t>
        </r>
        <r>
          <rPr>
            <sz val="9"/>
            <color indexed="81"/>
            <rFont val="Tahoma"/>
            <family val="2"/>
          </rPr>
          <t xml:space="preserve">
All periods and slices of r2</t>
        </r>
      </text>
    </comment>
    <comment ref="ABU4" authorId="2" shapeId="0" xr:uid="{610AB6DD-FD22-4297-BF0A-2D181104B4CA}">
      <text>
        <r>
          <rPr>
            <b/>
            <sz val="9"/>
            <color indexed="81"/>
            <rFont val="Tahoma"/>
            <family val="2"/>
          </rPr>
          <t>John:</t>
        </r>
        <r>
          <rPr>
            <sz val="9"/>
            <color indexed="81"/>
            <rFont val="Tahoma"/>
            <family val="2"/>
          </rPr>
          <t xml:space="preserve">
post weaning fvp date u[0] for autumn lambing i[0] mated ewe lambs y[1].
Note: y[1] if post-weaning is occurring prior to the end of the calendar year</t>
        </r>
      </text>
    </comment>
    <comment ref="ABV4" authorId="2" shapeId="0" xr:uid="{5A6AAD67-6B24-4478-AA2B-B4D72B9626E1}">
      <text>
        <r>
          <rPr>
            <b/>
            <sz val="9"/>
            <color indexed="81"/>
            <rFont val="Tahoma"/>
            <family val="2"/>
          </rPr>
          <t>John:</t>
        </r>
        <r>
          <rPr>
            <sz val="9"/>
            <color indexed="81"/>
            <rFont val="Tahoma"/>
            <family val="2"/>
          </rPr>
          <t xml:space="preserve">
Winter lambing</t>
        </r>
      </text>
    </comment>
    <comment ref="ABW4" authorId="2" shapeId="0" xr:uid="{49A803EA-9D60-4526-B14D-9DBCEAFCEE6A}">
      <text>
        <r>
          <rPr>
            <b/>
            <sz val="9"/>
            <color indexed="81"/>
            <rFont val="Tahoma"/>
            <family val="2"/>
          </rPr>
          <t>John:</t>
        </r>
        <r>
          <rPr>
            <sz val="9"/>
            <color indexed="81"/>
            <rFont val="Tahoma"/>
            <family val="2"/>
          </rPr>
          <t xml:space="preserve">
Spring lambing</t>
        </r>
      </text>
    </comment>
    <comment ref="ABX4" authorId="2" shapeId="0" xr:uid="{1D01D83A-B728-42F4-8DC0-AADCBDD97127}">
      <text>
        <r>
          <rPr>
            <b/>
            <sz val="9"/>
            <color indexed="81"/>
            <rFont val="Tahoma"/>
            <family val="2"/>
          </rPr>
          <t>John:</t>
        </r>
        <r>
          <rPr>
            <sz val="9"/>
            <color indexed="81"/>
            <rFont val="Tahoma"/>
            <family val="2"/>
          </rPr>
          <t xml:space="preserve">
Late preg fvp date u[2] for autumn lambing i[0] ewe lambs y[1].
Note: y[1] because late preg for ewe lambs is occurring in apr to July in the 2nd year.</t>
        </r>
      </text>
    </comment>
    <comment ref="ABY4" authorId="2" shapeId="0" xr:uid="{69593481-388C-4E67-8D2C-D43CF92BD944}">
      <text>
        <r>
          <rPr>
            <b/>
            <sz val="9"/>
            <color indexed="81"/>
            <rFont val="Tahoma"/>
            <family val="2"/>
          </rPr>
          <t>John:</t>
        </r>
        <r>
          <rPr>
            <sz val="9"/>
            <color indexed="81"/>
            <rFont val="Tahoma"/>
            <family val="2"/>
          </rPr>
          <t xml:space="preserve">
Winter lambing</t>
        </r>
      </text>
    </comment>
    <comment ref="ABZ4" authorId="2" shapeId="0" xr:uid="{A735A91B-4647-4A4F-A23C-E23A6439D955}">
      <text>
        <r>
          <rPr>
            <b/>
            <sz val="9"/>
            <color indexed="81"/>
            <rFont val="Tahoma"/>
            <family val="2"/>
          </rPr>
          <t>John:</t>
        </r>
        <r>
          <rPr>
            <sz val="9"/>
            <color indexed="81"/>
            <rFont val="Tahoma"/>
            <family val="2"/>
          </rPr>
          <t xml:space="preserve">
Spring lambing</t>
        </r>
      </text>
    </comment>
    <comment ref="ACA4" authorId="2" shapeId="0" xr:uid="{E5F3F144-6D5A-4649-8672-8E44A3CEC1C6}">
      <text>
        <r>
          <rPr>
            <b/>
            <sz val="9"/>
            <color indexed="81"/>
            <rFont val="Tahoma"/>
            <family val="2"/>
          </rPr>
          <t>John:</t>
        </r>
        <r>
          <rPr>
            <sz val="9"/>
            <color indexed="81"/>
            <rFont val="Tahoma"/>
            <family val="2"/>
          </rPr>
          <t xml:space="preserve">
End of joining fvp date u[3] for autumn lambing i[0] ewe lambs y[1].
Note: y[1] because end of joining for ewe lambs is occurring in Jan, Feb or Mar in the 2nd year.</t>
        </r>
      </text>
    </comment>
    <comment ref="ACB4" authorId="2" shapeId="0" xr:uid="{D765FB91-7DCB-4F61-AD38-C7580F7FD37D}">
      <text>
        <r>
          <rPr>
            <b/>
            <sz val="9"/>
            <color indexed="81"/>
            <rFont val="Tahoma"/>
            <family val="2"/>
          </rPr>
          <t>John:</t>
        </r>
        <r>
          <rPr>
            <sz val="9"/>
            <color indexed="81"/>
            <rFont val="Tahoma"/>
            <family val="2"/>
          </rPr>
          <t xml:space="preserve">
Winter lambing</t>
        </r>
      </text>
    </comment>
    <comment ref="ACC4" authorId="2" shapeId="0" xr:uid="{047A5C04-4C85-4655-A439-A648AEF268C2}">
      <text>
        <r>
          <rPr>
            <b/>
            <sz val="9"/>
            <color indexed="81"/>
            <rFont val="Tahoma"/>
            <family val="2"/>
          </rPr>
          <t>John:</t>
        </r>
        <r>
          <rPr>
            <sz val="9"/>
            <color indexed="81"/>
            <rFont val="Tahoma"/>
            <family val="2"/>
          </rPr>
          <t xml:space="preserve">
Spring lambing</t>
        </r>
      </text>
    </comment>
    <comment ref="ACE4" authorId="0" shapeId="0" xr:uid="{32BC4568-7CF4-4651-A71D-218ADE249CDA}">
      <text>
        <r>
          <rPr>
            <b/>
            <sz val="9"/>
            <color indexed="81"/>
            <rFont val="Tahoma"/>
            <family val="2"/>
          </rPr>
          <t>Young:</t>
        </r>
        <r>
          <rPr>
            <sz val="9"/>
            <color indexed="81"/>
            <rFont val="Tahoma"/>
            <family val="2"/>
          </rPr>
          <t xml:space="preserve">
3:4 is weaning </t>
        </r>
      </text>
    </comment>
    <comment ref="ACF4" authorId="0" shapeId="0" xr:uid="{4B6243CF-5936-4971-AA3B-37EFAB033ACA}">
      <text>
        <r>
          <rPr>
            <b/>
            <sz val="9"/>
            <color indexed="81"/>
            <rFont val="Tahoma"/>
            <family val="2"/>
          </rPr>
          <t>Young:</t>
        </r>
        <r>
          <rPr>
            <sz val="9"/>
            <color indexed="81"/>
            <rFont val="Tahoma"/>
            <family val="2"/>
          </rPr>
          <t xml:space="preserve">
4:5 is mid-way from weaning to next joining</t>
        </r>
      </text>
    </comment>
    <comment ref="ACG4" authorId="0" shapeId="0" xr:uid="{D6F6D56E-9F78-467D-8446-42EFE9AEAE98}">
      <text>
        <r>
          <rPr>
            <b/>
            <sz val="9"/>
            <color indexed="81"/>
            <rFont val="Tahoma"/>
            <family val="2"/>
          </rPr>
          <t>Young:</t>
        </r>
        <r>
          <rPr>
            <sz val="9"/>
            <color indexed="81"/>
            <rFont val="Tahoma"/>
            <family val="2"/>
          </rPr>
          <t xml:space="preserve">
5:6 is mid-way from from previous FVP to next joining</t>
        </r>
      </text>
    </comment>
    <comment ref="ACH4" authorId="0" shapeId="0" xr:uid="{E957D94E-FA25-4939-8F28-078E79386FC4}">
      <text>
        <r>
          <rPr>
            <b/>
            <sz val="9"/>
            <color indexed="81"/>
            <rFont val="Tahoma"/>
            <family val="2"/>
          </rPr>
          <t>Young:</t>
        </r>
        <r>
          <rPr>
            <sz val="9"/>
            <color indexed="81"/>
            <rFont val="Tahoma"/>
            <family val="2"/>
          </rPr>
          <t xml:space="preserve">
6:7 is the beginning of preg tox period
</t>
        </r>
      </text>
    </comment>
    <comment ref="ACI4" authorId="0" shapeId="0" xr:uid="{29DF74F0-7867-4684-B8A7-876B3673183D}">
      <text>
        <r>
          <rPr>
            <b/>
            <sz val="9"/>
            <color indexed="81"/>
            <rFont val="Tahoma"/>
            <family val="2"/>
          </rPr>
          <t>Young:</t>
        </r>
        <r>
          <rPr>
            <sz val="9"/>
            <color indexed="81"/>
            <rFont val="Tahoma"/>
            <family val="2"/>
          </rPr>
          <t xml:space="preserve">
7:8 is the end of joining for Ewe Lambs
Use this period with ewe lambs to optimise LWC during joining</t>
        </r>
      </text>
    </comment>
    <comment ref="ACR4" authorId="0" shapeId="0" xr:uid="{B8F07D38-6E2A-4E25-83FF-2F4C0CED32B0}">
      <text>
        <r>
          <rPr>
            <b/>
            <sz val="9"/>
            <color indexed="81"/>
            <rFont val="Tahoma"/>
            <family val="2"/>
          </rPr>
          <t>Michael:</t>
        </r>
        <r>
          <rPr>
            <sz val="9"/>
            <color indexed="81"/>
            <rFont val="Tahoma"/>
            <family val="2"/>
          </rPr>
          <t xml:space="preserve">
For 0:1
      if n=3: medium nut (expected optimum)
      if n=2: high nut</t>
        </r>
      </text>
    </comment>
    <comment ref="ACS4" authorId="0" shapeId="0" xr:uid="{93FC427B-BE5A-4196-B094-D85A64CED208}">
      <text>
        <r>
          <rPr>
            <b/>
            <sz val="9"/>
            <color indexed="81"/>
            <rFont val="Tahoma"/>
            <family val="2"/>
          </rPr>
          <t xml:space="preserve">Michael:
</t>
        </r>
        <r>
          <rPr>
            <sz val="9"/>
            <color indexed="81"/>
            <rFont val="Tahoma"/>
            <family val="2"/>
          </rPr>
          <t>For 1:2</t>
        </r>
        <r>
          <rPr>
            <b/>
            <sz val="9"/>
            <color indexed="81"/>
            <rFont val="Tahoma"/>
            <family val="2"/>
          </rPr>
          <t xml:space="preserve">
      </t>
        </r>
        <r>
          <rPr>
            <sz val="9"/>
            <color indexed="81"/>
            <rFont val="Tahoma"/>
            <family val="2"/>
          </rPr>
          <t>if n=3: high nut
          if n=2: low nut</t>
        </r>
      </text>
    </comment>
    <comment ref="ACT4" authorId="0" shapeId="0" xr:uid="{10205AE4-AAC9-4546-8C7B-044919FA2215}">
      <text>
        <r>
          <rPr>
            <b/>
            <sz val="9"/>
            <color indexed="81"/>
            <rFont val="Tahoma"/>
            <family val="2"/>
          </rPr>
          <t xml:space="preserve">Michael:
</t>
        </r>
        <r>
          <rPr>
            <sz val="9"/>
            <color indexed="81"/>
            <rFont val="Tahoma"/>
            <family val="2"/>
          </rPr>
          <t xml:space="preserve">For 2:3
</t>
        </r>
        <r>
          <rPr>
            <b/>
            <sz val="9"/>
            <color indexed="81"/>
            <rFont val="Tahoma"/>
            <family val="2"/>
          </rPr>
          <t xml:space="preserve">      </t>
        </r>
        <r>
          <rPr>
            <sz val="9"/>
            <color indexed="81"/>
            <rFont val="Tahoma"/>
            <family val="2"/>
          </rPr>
          <t>if n=3: low nut
          if n=2: doesn't exist</t>
        </r>
      </text>
    </comment>
    <comment ref="ADD4" authorId="2" shapeId="0" xr:uid="{2DDC5322-8BF9-4498-9233-65C764B64953}">
      <text>
        <r>
          <rPr>
            <b/>
            <sz val="9"/>
            <color indexed="81"/>
            <rFont val="Tahoma"/>
            <family val="2"/>
          </rPr>
          <t>John:</t>
        </r>
        <r>
          <rPr>
            <sz val="9"/>
            <color indexed="81"/>
            <rFont val="Tahoma"/>
            <family val="2"/>
          </rPr>
          <t xml:space="preserve">
0:1 is the yearlings
</t>
        </r>
      </text>
    </comment>
    <comment ref="ADE4" authorId="2" shapeId="0" xr:uid="{74EAD65F-F243-48E3-8419-C7E4D13D5892}">
      <text>
        <r>
          <rPr>
            <b/>
            <sz val="9"/>
            <color indexed="81"/>
            <rFont val="Tahoma"/>
            <family val="2"/>
          </rPr>
          <t>John:</t>
        </r>
        <r>
          <rPr>
            <sz val="9"/>
            <color indexed="81"/>
            <rFont val="Tahoma"/>
            <family val="2"/>
          </rPr>
          <t xml:space="preserve">
1: is maidens and older
</t>
        </r>
      </text>
    </comment>
    <comment ref="ADF4" authorId="2" shapeId="0" xr:uid="{55536FF0-3F57-4961-A28A-551A41A518CF}">
      <text>
        <r>
          <rPr>
            <b/>
            <sz val="9"/>
            <color indexed="81"/>
            <rFont val="Tahoma"/>
            <family val="2"/>
          </rPr>
          <t>John:</t>
        </r>
        <r>
          <rPr>
            <sz val="9"/>
            <color indexed="81"/>
            <rFont val="Tahoma"/>
            <family val="2"/>
          </rPr>
          <t xml:space="preserve">
0:1 is the yearlings
</t>
        </r>
      </text>
    </comment>
    <comment ref="ADG4" authorId="2" shapeId="0" xr:uid="{008B50C3-CDB6-4964-BAD4-6B90C6254F49}">
      <text>
        <r>
          <rPr>
            <b/>
            <sz val="9"/>
            <color indexed="81"/>
            <rFont val="Tahoma"/>
            <family val="2"/>
          </rPr>
          <t>John:</t>
        </r>
        <r>
          <rPr>
            <sz val="9"/>
            <color indexed="81"/>
            <rFont val="Tahoma"/>
            <family val="2"/>
          </rPr>
          <t xml:space="preserve">
1: is maidens and older
</t>
        </r>
      </text>
    </comment>
    <comment ref="ADH4" authorId="2" shapeId="0" xr:uid="{30D322F7-62B5-4D14-8EFA-2C923833845A}">
      <text>
        <r>
          <rPr>
            <b/>
            <sz val="9"/>
            <color indexed="81"/>
            <rFont val="Tahoma"/>
            <family val="2"/>
          </rPr>
          <t>John:</t>
        </r>
        <r>
          <rPr>
            <sz val="9"/>
            <color indexed="81"/>
            <rFont val="Tahoma"/>
            <family val="2"/>
          </rPr>
          <t xml:space="preserve">
0:1 is the Yearlings
The value is likely to vary with genotype with Maternals being 0% and Merinos higher.</t>
        </r>
      </text>
    </comment>
    <comment ref="ADI4" authorId="2" shapeId="0" xr:uid="{B855465B-8874-4BDE-917D-B86935D0240D}">
      <text>
        <r>
          <rPr>
            <b/>
            <sz val="9"/>
            <color indexed="81"/>
            <rFont val="Tahoma"/>
            <family val="2"/>
          </rPr>
          <t>John:</t>
        </r>
        <r>
          <rPr>
            <sz val="9"/>
            <color indexed="81"/>
            <rFont val="Tahoma"/>
            <family val="2"/>
          </rPr>
          <t xml:space="preserve">
1: is maidens and older
</t>
        </r>
      </text>
    </comment>
    <comment ref="ADK4" authorId="0" shapeId="0" xr:uid="{47E3501B-1C78-4287-BD39-D259D75F2B7E}">
      <text>
        <r>
          <rPr>
            <b/>
            <sz val="9"/>
            <color indexed="81"/>
            <rFont val="Tahoma"/>
            <family val="2"/>
          </rPr>
          <t xml:space="preserve">John:
</t>
        </r>
        <r>
          <rPr>
            <sz val="9"/>
            <color indexed="81"/>
            <rFont val="Tahoma"/>
            <family val="2"/>
          </rPr>
          <t>All age groups are unconstrained proportion mated in the fs_opt.
Minimum numbers are constrained for NM &amp; mated</t>
        </r>
      </text>
    </comment>
    <comment ref="ADM4" authorId="2" shapeId="0" xr:uid="{444C95F4-2C23-4ED5-8CBE-BA65BDFE996E}">
      <text>
        <r>
          <rPr>
            <b/>
            <sz val="9"/>
            <color indexed="81"/>
            <rFont val="Tahoma"/>
            <family val="2"/>
          </rPr>
          <t>John:</t>
        </r>
        <r>
          <rPr>
            <sz val="9"/>
            <color indexed="81"/>
            <rFont val="Tahoma"/>
            <family val="2"/>
          </rPr>
          <t xml:space="preserve">
Proportion of 5yo dams retained
A lower propn for fs_opt because this will be common</t>
        </r>
      </text>
    </comment>
    <comment ref="ADN4" authorId="0" shapeId="0" xr:uid="{BE14C460-1A79-431B-9A54-331D4382921E}">
      <text>
        <r>
          <rPr>
            <b/>
            <sz val="9"/>
            <color indexed="81"/>
            <rFont val="Tahoma"/>
            <family val="2"/>
          </rPr>
          <t>Michael Young:</t>
        </r>
        <r>
          <rPr>
            <sz val="9"/>
            <color indexed="81"/>
            <rFont val="Tahoma"/>
            <family val="2"/>
          </rPr>
          <t xml:space="preserve">
0:3 is BBB, BBM &amp; BBT which are the BB dams.</t>
        </r>
      </text>
    </comment>
    <comment ref="ADO4" authorId="0" shapeId="0" xr:uid="{387E1974-9BDE-4A70-B4CC-0F655EBCF3D4}">
      <text>
        <r>
          <rPr>
            <b/>
            <sz val="9"/>
            <color indexed="81"/>
            <rFont val="Tahoma"/>
            <family val="2"/>
          </rPr>
          <t>Michael Young:</t>
        </r>
        <r>
          <rPr>
            <sz val="9"/>
            <color indexed="81"/>
            <rFont val="Tahoma"/>
            <family val="2"/>
          </rPr>
          <t xml:space="preserve">
0:1 is BBB.
Would not usually use this if the BBB is a maternal genotype</t>
        </r>
      </text>
    </comment>
    <comment ref="ADP4" authorId="0" shapeId="0" xr:uid="{D7703E72-DE7B-4169-AABA-194910CDF9BE}">
      <text>
        <r>
          <rPr>
            <b/>
            <sz val="9"/>
            <color indexed="81"/>
            <rFont val="Tahoma"/>
            <family val="2"/>
          </rPr>
          <t>Young:</t>
        </r>
        <r>
          <rPr>
            <sz val="9"/>
            <color indexed="81"/>
            <rFont val="Tahoma"/>
            <family val="2"/>
          </rPr>
          <t xml:space="preserve">
Allow all dams for the feed supply optimisation</t>
        </r>
      </text>
    </comment>
    <comment ref="BC5" authorId="2" shapeId="0" xr:uid="{F175543C-0CAA-4D31-A4AB-CCC20AE8EF26}">
      <text>
        <r>
          <rPr>
            <b/>
            <sz val="9"/>
            <color indexed="81"/>
            <rFont val="Tahoma"/>
            <family val="2"/>
          </rPr>
          <t>John:</t>
        </r>
        <r>
          <rPr>
            <sz val="9"/>
            <color indexed="81"/>
            <rFont val="Tahoma"/>
            <family val="2"/>
          </rPr>
          <t xml:space="preserve">
Define the standard values for the farm, flock &amp; prices.
Include the genotype production calibration values in this experiment</t>
        </r>
      </text>
    </comment>
    <comment ref="PA5" authorId="2" shapeId="0" xr:uid="{BC663D01-7BD6-4FC2-B0F1-2EAB52C6D75A}">
      <text>
        <r>
          <rPr>
            <b/>
            <sz val="9"/>
            <color indexed="81"/>
            <rFont val="Tahoma"/>
            <family val="2"/>
          </rPr>
          <t>John:</t>
        </r>
        <r>
          <rPr>
            <sz val="9"/>
            <color indexed="81"/>
            <rFont val="Tahoma"/>
            <family val="2"/>
          </rPr>
          <t xml:space="preserve">
Feed adjustments for 7 combinations (of EP, LP &amp; scan level) per age group, with 6 EL AgeJ, 2tooth and 4 adult age groups (=77 total)</t>
        </r>
      </text>
    </comment>
    <comment ref="RZ5" authorId="2" shapeId="0" xr:uid="{0A97252E-931B-4352-92E7-2EEC4DF87928}">
      <text>
        <r>
          <rPr>
            <b/>
            <sz val="9"/>
            <color indexed="81"/>
            <rFont val="Tahoma"/>
            <family val="2"/>
          </rPr>
          <t>John:</t>
        </r>
        <r>
          <rPr>
            <sz val="9"/>
            <color indexed="81"/>
            <rFont val="Tahoma"/>
            <family val="2"/>
          </rPr>
          <t xml:space="preserve">
Feed adjustments for 7 combinations (of EP, LP &amp; scan level) per age group, with 6 EL AgeJ, 2tooth and 4 adult age groups (=77 total)</t>
        </r>
      </text>
    </comment>
    <comment ref="UY5" authorId="2" shapeId="0" xr:uid="{723C0C09-410D-4823-927E-61F0EAA2CDAC}">
      <text>
        <r>
          <rPr>
            <b/>
            <sz val="9"/>
            <color indexed="81"/>
            <rFont val="Tahoma"/>
            <family val="2"/>
          </rPr>
          <t>John:</t>
        </r>
        <r>
          <rPr>
            <sz val="9"/>
            <color indexed="81"/>
            <rFont val="Tahoma"/>
            <family val="2"/>
          </rPr>
          <t xml:space="preserve">
Feed adjustments for 7 combinations (of EP, LP &amp; scan level) per age group, with 6 EL AgeJ, 2tooth and 4 adult age groups (=77 total)</t>
        </r>
      </text>
    </comment>
    <comment ref="AI6" authorId="2" shapeId="0" xr:uid="{2C8EACCC-66B4-468B-9567-C9F2BD073CF0}">
      <text>
        <r>
          <rPr>
            <b/>
            <sz val="9"/>
            <color indexed="81"/>
            <rFont val="Tahoma"/>
            <family val="2"/>
          </rPr>
          <t>John:</t>
        </r>
        <r>
          <rPr>
            <sz val="9"/>
            <color indexed="81"/>
            <rFont val="Tahoma"/>
            <family val="2"/>
          </rPr>
          <t xml:space="preserve">
Can overwrite formula with 1 to have unconstrained adult dry management</t>
        </r>
      </text>
    </comment>
    <comment ref="AJ6" authorId="2" shapeId="0" xr:uid="{EBC3F4C4-6518-483D-92E7-3BE6B3F4EA27}">
      <text>
        <r>
          <rPr>
            <b/>
            <sz val="9"/>
            <color indexed="81"/>
            <rFont val="Tahoma"/>
            <family val="2"/>
          </rPr>
          <t>John:</t>
        </r>
        <r>
          <rPr>
            <sz val="9"/>
            <color indexed="81"/>
            <rFont val="Tahoma"/>
            <family val="2"/>
          </rPr>
          <t xml:space="preserve">
Can overwrite formula with 1 to have unconstrained adult dry management</t>
        </r>
      </text>
    </comment>
    <comment ref="FX6" authorId="2" shapeId="0" xr:uid="{53155048-3CB0-4F0A-8DE3-4ACC076FFF39}">
      <text>
        <r>
          <rPr>
            <b/>
            <sz val="9"/>
            <color indexed="81"/>
            <rFont val="Tahoma"/>
            <family val="2"/>
          </rPr>
          <t>John:</t>
        </r>
        <r>
          <rPr>
            <sz val="9"/>
            <color indexed="81"/>
            <rFont val="Tahoma"/>
            <family val="2"/>
          </rPr>
          <t xml:space="preserve">
Also add a genotype offset (genotype -1) because the estimated propn retained varies with genotype</t>
        </r>
      </text>
    </comment>
    <comment ref="JQ6" authorId="2" shapeId="0" xr:uid="{4EFC90E6-DB6D-4A28-9BEC-76B218A7797A}">
      <text>
        <r>
          <rPr>
            <b/>
            <sz val="9"/>
            <color indexed="81"/>
            <rFont val="Tahoma"/>
            <family val="2"/>
          </rPr>
          <t>John:</t>
        </r>
        <r>
          <rPr>
            <sz val="9"/>
            <color indexed="81"/>
            <rFont val="Tahoma"/>
            <family val="2"/>
          </rPr>
          <t xml:space="preserve">
Not using potential intake / appetite trait for GEPEP</t>
        </r>
      </text>
    </comment>
    <comment ref="JR6" authorId="2" shapeId="0" xr:uid="{DE53BFEB-D807-44C7-95E8-2C0D1275146D}">
      <text>
        <r>
          <rPr>
            <b/>
            <sz val="9"/>
            <color indexed="81"/>
            <rFont val="Tahoma"/>
            <family val="2"/>
          </rPr>
          <t>John:</t>
        </r>
        <r>
          <rPr>
            <sz val="9"/>
            <color indexed="81"/>
            <rFont val="Tahoma"/>
            <family val="2"/>
          </rPr>
          <t xml:space="preserve">
Allow fat, muscle &amp; viscera to vary when EVG is being changed</t>
        </r>
      </text>
    </comment>
    <comment ref="JW6" authorId="2" shapeId="0" xr:uid="{CA0774A1-698D-42A2-BB55-9FF0816A9DF2}">
      <text>
        <r>
          <rPr>
            <b/>
            <sz val="9"/>
            <color indexed="81"/>
            <rFont val="Tahoma"/>
            <family val="2"/>
          </rPr>
          <t>John:</t>
        </r>
        <r>
          <rPr>
            <sz val="9"/>
            <color indexed="81"/>
            <rFont val="Tahoma"/>
            <family val="2"/>
          </rPr>
          <t xml:space="preserve">
Allow foetal growth to vary if testing LW &amp; age stage is Birth
</t>
        </r>
      </text>
    </comment>
    <comment ref="JX6" authorId="2" shapeId="0" xr:uid="{4E2345E6-AF05-492C-BE62-EAADD1D4F175}">
      <text>
        <r>
          <rPr>
            <b/>
            <sz val="9"/>
            <color indexed="81"/>
            <rFont val="Tahoma"/>
            <family val="2"/>
          </rPr>
          <t>John:</t>
        </r>
        <r>
          <rPr>
            <sz val="9"/>
            <color indexed="81"/>
            <rFont val="Tahoma"/>
            <family val="2"/>
          </rPr>
          <t xml:space="preserve">
Allow milk production to vary if testing LW &amp; age stage is Weaning
</t>
        </r>
      </text>
    </comment>
    <comment ref="KI6" authorId="2" shapeId="0" xr:uid="{DA24AC31-9B14-41EE-B6D3-B43F95B14CAA}">
      <text>
        <r>
          <rPr>
            <b/>
            <sz val="9"/>
            <color indexed="81"/>
            <rFont val="Tahoma"/>
            <family val="2"/>
          </rPr>
          <t>John:</t>
        </r>
        <r>
          <rPr>
            <sz val="9"/>
            <color indexed="81"/>
            <rFont val="Tahoma"/>
            <family val="2"/>
          </rPr>
          <t xml:space="preserve">
Trait to match - only using 1 trait for PLSI because want all to change in the same trial</t>
        </r>
      </text>
    </comment>
    <comment ref="ZA6" authorId="2" shapeId="0" xr:uid="{47CEE58D-DACA-4CD8-8F1C-54EEAC1EC271}">
      <text>
        <r>
          <rPr>
            <b/>
            <sz val="9"/>
            <color indexed="81"/>
            <rFont val="Tahoma"/>
            <family val="2"/>
          </rPr>
          <t>John:</t>
        </r>
        <r>
          <rPr>
            <sz val="9"/>
            <color indexed="81"/>
            <rFont val="Tahoma"/>
            <family val="2"/>
          </rPr>
          <t xml:space="preserve">
For the EL analysis the weanage adjustment is active for all periods, not just after weaning</t>
        </r>
      </text>
    </comment>
    <comment ref="ABS6" authorId="2" shapeId="0" xr:uid="{9CD555D4-77AF-437A-BCCA-EC344027D049}">
      <text>
        <r>
          <rPr>
            <b/>
            <sz val="9"/>
            <color indexed="81"/>
            <rFont val="Tahoma"/>
            <family val="2"/>
          </rPr>
          <t>John:</t>
        </r>
        <r>
          <rPr>
            <sz val="9"/>
            <color indexed="81"/>
            <rFont val="Tahoma"/>
            <family val="2"/>
          </rPr>
          <t xml:space="preserve">
Number of trials for each scenario in the FS Opt</t>
        </r>
      </text>
    </comment>
    <comment ref="ABT6" authorId="2" shapeId="0" xr:uid="{03D1CAB4-EB80-4910-A419-9ECAF110A795}">
      <text>
        <r>
          <rPr>
            <b/>
            <sz val="9"/>
            <color indexed="81"/>
            <rFont val="Tahoma"/>
            <family val="2"/>
          </rPr>
          <t>John:</t>
        </r>
        <r>
          <rPr>
            <sz val="9"/>
            <color indexed="81"/>
            <rFont val="Tahoma"/>
            <family val="2"/>
          </rPr>
          <t xml:space="preserve">
Number of trials for each scenario in the FS Opt</t>
        </r>
      </text>
    </comment>
    <comment ref="ADD6" authorId="2" shapeId="0" xr:uid="{D9D9606C-EE08-43ED-A9A9-38222FFD6EA7}">
      <text>
        <r>
          <rPr>
            <b/>
            <sz val="9"/>
            <color indexed="81"/>
            <rFont val="Tahoma"/>
            <family val="2"/>
          </rPr>
          <t>John:</t>
        </r>
        <r>
          <rPr>
            <sz val="9"/>
            <color indexed="81"/>
            <rFont val="Tahoma"/>
            <family val="2"/>
          </rPr>
          <t xml:space="preserve">
Number of trials that have constraints on stock numbers for the FSopt.</t>
        </r>
      </text>
    </comment>
    <comment ref="ADR6" authorId="2" shapeId="0" xr:uid="{6AF776E3-18FC-47E8-8240-56809129759F}">
      <text>
        <r>
          <rPr>
            <b/>
            <sz val="9"/>
            <color indexed="81"/>
            <rFont val="Tahoma"/>
            <family val="2"/>
          </rPr>
          <t>John:</t>
        </r>
        <r>
          <rPr>
            <sz val="9"/>
            <color indexed="81"/>
            <rFont val="Tahoma"/>
            <family val="2"/>
          </rPr>
          <t xml:space="preserve">
Timing of the EBW
Weaning</t>
        </r>
      </text>
    </comment>
    <comment ref="AEJ6" authorId="2" shapeId="0" xr:uid="{9EA7F083-DF15-441F-A6F1-34AF53139E89}">
      <text>
        <r>
          <rPr>
            <b/>
            <sz val="9"/>
            <color indexed="81"/>
            <rFont val="Tahoma"/>
            <family val="2"/>
          </rPr>
          <t>John:</t>
        </r>
        <r>
          <rPr>
            <sz val="9"/>
            <color indexed="81"/>
            <rFont val="Tahoma"/>
            <family val="2"/>
          </rPr>
          <t xml:space="preserve">
Timing of the EBW
Start EL joining</t>
        </r>
      </text>
    </comment>
    <comment ref="AFB6" authorId="2" shapeId="0" xr:uid="{6387421D-2476-4203-B5B2-A84C7106F933}">
      <text>
        <r>
          <rPr>
            <b/>
            <sz val="9"/>
            <color indexed="81"/>
            <rFont val="Tahoma"/>
            <family val="2"/>
          </rPr>
          <t>John:</t>
        </r>
        <r>
          <rPr>
            <sz val="9"/>
            <color indexed="81"/>
            <rFont val="Tahoma"/>
            <family val="2"/>
          </rPr>
          <t xml:space="preserve">
Timing of the EBW
End EL joining</t>
        </r>
      </text>
    </comment>
    <comment ref="AFT6" authorId="2" shapeId="0" xr:uid="{933E3D12-0294-4735-B22E-2CF8B03DD09A}">
      <text>
        <r>
          <rPr>
            <b/>
            <sz val="9"/>
            <color indexed="81"/>
            <rFont val="Tahoma"/>
            <family val="2"/>
          </rPr>
          <t>John:</t>
        </r>
        <r>
          <rPr>
            <sz val="9"/>
            <color indexed="81"/>
            <rFont val="Tahoma"/>
            <family val="2"/>
          </rPr>
          <t xml:space="preserve">
Timing of the EBW
Yearling lambing
</t>
        </r>
      </text>
    </comment>
    <comment ref="AGL6" authorId="2" shapeId="0" xr:uid="{41D23CE6-515B-4D48-BFB2-B4883F3FF398}">
      <text>
        <r>
          <rPr>
            <b/>
            <sz val="9"/>
            <color indexed="81"/>
            <rFont val="Tahoma"/>
            <family val="2"/>
          </rPr>
          <t>John:</t>
        </r>
        <r>
          <rPr>
            <sz val="9"/>
            <color indexed="81"/>
            <rFont val="Tahoma"/>
            <family val="2"/>
          </rPr>
          <t xml:space="preserve">
Timing of the EBW
2tooth joining</t>
        </r>
      </text>
    </comment>
    <comment ref="AE7" authorId="2" shapeId="0" xr:uid="{C083E53E-B725-4E17-81C2-B13AD43BCE7D}">
      <text>
        <r>
          <rPr>
            <b/>
            <sz val="9"/>
            <color indexed="81"/>
            <rFont val="Tahoma"/>
            <family val="2"/>
          </rPr>
          <t>John:</t>
        </r>
        <r>
          <rPr>
            <sz val="9"/>
            <color indexed="81"/>
            <rFont val="Tahoma"/>
            <family val="2"/>
          </rPr>
          <t xml:space="preserve">
Timing: weaning to joining</t>
        </r>
      </text>
    </comment>
    <comment ref="AF7" authorId="2" shapeId="0" xr:uid="{ADE73235-3F56-4D14-8923-A6329507E97B}">
      <text>
        <r>
          <rPr>
            <b/>
            <sz val="9"/>
            <color indexed="81"/>
            <rFont val="Tahoma"/>
            <family val="2"/>
          </rPr>
          <t>John:</t>
        </r>
        <r>
          <rPr>
            <sz val="9"/>
            <color indexed="81"/>
            <rFont val="Tahoma"/>
            <family val="2"/>
          </rPr>
          <t xml:space="preserve">
Timing: Join to mid preg 
For EL analysis this is actually for Joining</t>
        </r>
      </text>
    </comment>
    <comment ref="AI7" authorId="2" shapeId="0" xr:uid="{741A63DF-D578-4EBC-9856-2C000D797547}">
      <text>
        <r>
          <rPr>
            <b/>
            <sz val="9"/>
            <color indexed="81"/>
            <rFont val="Tahoma"/>
            <family val="2"/>
          </rPr>
          <t>John:</t>
        </r>
        <r>
          <rPr>
            <sz val="9"/>
            <color indexed="81"/>
            <rFont val="Tahoma"/>
            <family val="2"/>
          </rPr>
          <t xml:space="preserve">
Column pointer for i.StdELMan</t>
        </r>
      </text>
    </comment>
    <comment ref="JI7" authorId="2" shapeId="0" xr:uid="{5917BE10-05BC-4AE1-B1A6-C61326460B2C}">
      <text>
        <r>
          <rPr>
            <b/>
            <sz val="9"/>
            <color indexed="81"/>
            <rFont val="Tahoma"/>
            <family val="2"/>
          </rPr>
          <t>John:</t>
        </r>
        <r>
          <rPr>
            <sz val="9"/>
            <color indexed="81"/>
            <rFont val="Tahoma"/>
            <family val="2"/>
          </rPr>
          <t xml:space="preserve">
All traits held low</t>
        </r>
      </text>
    </comment>
    <comment ref="KI7" authorId="2" shapeId="0" xr:uid="{2103F726-CF8C-44C0-A77B-D321858520AD}">
      <text>
        <r>
          <rPr>
            <b/>
            <sz val="9"/>
            <color indexed="81"/>
            <rFont val="Tahoma"/>
            <family val="2"/>
          </rPr>
          <t>John:</t>
        </r>
        <r>
          <rPr>
            <sz val="9"/>
            <color indexed="81"/>
            <rFont val="Tahoma"/>
            <family val="2"/>
          </rPr>
          <t xml:space="preserve">
SA value index (usually same as the trait, but can have multiple SA on the one trait.</t>
        </r>
      </text>
    </comment>
    <comment ref="PA7" authorId="2" shapeId="0" xr:uid="{01619298-C9A0-4C86-A5F0-AE88968315A6}">
      <text>
        <r>
          <rPr>
            <b/>
            <sz val="9"/>
            <color indexed="81"/>
            <rFont val="Tahoma"/>
            <family val="2"/>
          </rPr>
          <t>John:</t>
        </r>
        <r>
          <rPr>
            <sz val="9"/>
            <color indexed="81"/>
            <rFont val="Tahoma"/>
            <family val="2"/>
          </rPr>
          <t xml:space="preserve">
Pointer for age of the target animal (1 EL, 2 2tooth, 3 Adult), to offset the FS Adj column.</t>
        </r>
      </text>
    </comment>
    <comment ref="RZ7" authorId="2" shapeId="0" xr:uid="{DFB23AC6-6279-4FE6-AB30-0CDB3CA32589}">
      <text>
        <r>
          <rPr>
            <b/>
            <sz val="9"/>
            <color indexed="81"/>
            <rFont val="Tahoma"/>
            <family val="2"/>
          </rPr>
          <t>John:</t>
        </r>
        <r>
          <rPr>
            <sz val="9"/>
            <color indexed="81"/>
            <rFont val="Tahoma"/>
            <family val="2"/>
          </rPr>
          <t xml:space="preserve">
Pointer for age of the target animal (1 EL, 2 2ttoth, 3 Adult), to offset the FS Adj column.</t>
        </r>
      </text>
    </comment>
    <comment ref="UY7" authorId="2" shapeId="0" xr:uid="{C0080E88-C846-4544-9B69-A9D7440B587F}">
      <text>
        <r>
          <rPr>
            <b/>
            <sz val="9"/>
            <color indexed="81"/>
            <rFont val="Tahoma"/>
            <family val="2"/>
          </rPr>
          <t>John:</t>
        </r>
        <r>
          <rPr>
            <sz val="9"/>
            <color indexed="81"/>
            <rFont val="Tahoma"/>
            <family val="2"/>
          </rPr>
          <t xml:space="preserve">
Pointer for age of the target animal (1 EL, 2 2ttoth, 3 Adult), to offset the FS Adj column.</t>
        </r>
      </text>
    </comment>
    <comment ref="ABS7" authorId="2" shapeId="0" xr:uid="{976AE147-C874-4480-9587-D1BCAB9A900F}">
      <text>
        <r>
          <rPr>
            <b/>
            <sz val="9"/>
            <color indexed="81"/>
            <rFont val="Tahoma"/>
            <family val="2"/>
          </rPr>
          <t>John:</t>
        </r>
        <r>
          <rPr>
            <sz val="9"/>
            <color indexed="81"/>
            <rFont val="Tahoma"/>
            <family val="2"/>
          </rPr>
          <t xml:space="preserve">
Number of the last trial in the FS Opt, used to control when to create the final pkl_fs</t>
        </r>
      </text>
    </comment>
    <comment ref="ABT7" authorId="2" shapeId="0" xr:uid="{2DF5E2AC-02B5-4669-84F1-074A6C788CF4}">
      <text>
        <r>
          <rPr>
            <b/>
            <sz val="9"/>
            <color indexed="81"/>
            <rFont val="Tahoma"/>
            <family val="2"/>
          </rPr>
          <t>John:</t>
        </r>
        <r>
          <rPr>
            <sz val="9"/>
            <color indexed="81"/>
            <rFont val="Tahoma"/>
            <family val="2"/>
          </rPr>
          <t xml:space="preserve">
Number of the last trial in the FS Opt, used to control when to create the final pkl_fs</t>
        </r>
      </text>
    </comment>
    <comment ref="JI8" authorId="2" shapeId="0" xr:uid="{7AEC927A-A466-46F6-9542-F2A0B83D2E71}">
      <text>
        <r>
          <rPr>
            <b/>
            <sz val="9"/>
            <color indexed="81"/>
            <rFont val="Tahoma"/>
            <family val="2"/>
          </rPr>
          <t>John:</t>
        </r>
        <r>
          <rPr>
            <sz val="9"/>
            <color indexed="81"/>
            <rFont val="Tahoma"/>
            <family val="2"/>
          </rPr>
          <t xml:space="preserve">
All traits held high</t>
        </r>
      </text>
    </comment>
    <comment ref="ABS8" authorId="2" shapeId="0" xr:uid="{B0D24CB8-10F8-4B10-AA35-4178FA9B80DA}">
      <text>
        <r>
          <rPr>
            <b/>
            <sz val="9"/>
            <color indexed="81"/>
            <rFont val="Tahoma"/>
            <family val="2"/>
          </rPr>
          <t>John:</t>
        </r>
        <r>
          <rPr>
            <sz val="9"/>
            <color indexed="81"/>
            <rFont val="Tahoma"/>
            <family val="2"/>
          </rPr>
          <t xml:space="preserve">
Number of the first trial to run (needs to align with the TRUES &amp; FALSES). The first trial uses the pkl_fs from AgeJ=1
</t>
        </r>
      </text>
    </comment>
    <comment ref="JW9" authorId="2" shapeId="0" xr:uid="{1B99C77C-EB61-4B07-90D8-90AAE05D5FBF}">
      <text>
        <r>
          <rPr>
            <b/>
            <sz val="9"/>
            <color indexed="81"/>
            <rFont val="Tahoma"/>
            <family val="2"/>
          </rPr>
          <t>John:</t>
        </r>
        <r>
          <rPr>
            <sz val="9"/>
            <color indexed="81"/>
            <rFont val="Tahoma"/>
            <family val="2"/>
          </rPr>
          <t xml:space="preserve">
Age stage for which this SA is active</t>
        </r>
      </text>
    </comment>
    <comment ref="JX9" authorId="2" shapeId="0" xr:uid="{1BDC5030-CC55-4B2F-9F6C-88FBAFCBB9AE}">
      <text>
        <r>
          <rPr>
            <b/>
            <sz val="9"/>
            <color indexed="81"/>
            <rFont val="Tahoma"/>
            <family val="2"/>
          </rPr>
          <t>John:</t>
        </r>
        <r>
          <rPr>
            <sz val="9"/>
            <color indexed="81"/>
            <rFont val="Tahoma"/>
            <family val="2"/>
          </rPr>
          <t xml:space="preserve">
Age stage for which this SA is active</t>
        </r>
      </text>
    </comment>
    <comment ref="KJ9" authorId="2" shapeId="0" xr:uid="{1D1EDB03-7A83-457B-A9D9-AE1155363BF0}">
      <text>
        <r>
          <rPr>
            <b/>
            <sz val="9"/>
            <color indexed="81"/>
            <rFont val="Tahoma"/>
            <family val="2"/>
          </rPr>
          <t>John:</t>
        </r>
        <r>
          <rPr>
            <sz val="9"/>
            <color indexed="81"/>
            <rFont val="Tahoma"/>
            <family val="2"/>
          </rPr>
          <t xml:space="preserve">
Age stage for which this SA is active</t>
        </r>
      </text>
    </comment>
    <comment ref="KK9" authorId="2" shapeId="0" xr:uid="{23957808-417F-4317-B5C3-89F36E33084D}">
      <text>
        <r>
          <rPr>
            <b/>
            <sz val="9"/>
            <color indexed="81"/>
            <rFont val="Tahoma"/>
            <family val="2"/>
          </rPr>
          <t>John:</t>
        </r>
        <r>
          <rPr>
            <sz val="9"/>
            <color indexed="81"/>
            <rFont val="Tahoma"/>
            <family val="2"/>
          </rPr>
          <t xml:space="preserve">
Age stage for which this SA is active</t>
        </r>
      </text>
    </comment>
    <comment ref="LC9" authorId="2" shapeId="0" xr:uid="{911BBDE6-C875-45C3-B53F-7A6E875F69BF}">
      <text>
        <r>
          <rPr>
            <b/>
            <sz val="9"/>
            <color indexed="81"/>
            <rFont val="Tahoma"/>
            <family val="2"/>
          </rPr>
          <t>John:</t>
        </r>
        <r>
          <rPr>
            <sz val="9"/>
            <color indexed="81"/>
            <rFont val="Tahoma"/>
            <family val="2"/>
          </rPr>
          <t xml:space="preserve">
Age stage for which this SA is active</t>
        </r>
      </text>
    </comment>
    <comment ref="LF9" authorId="2" shapeId="0" xr:uid="{9ED0DC7A-86C0-4CC3-B53B-6ED6562551D3}">
      <text>
        <r>
          <rPr>
            <b/>
            <sz val="9"/>
            <color indexed="81"/>
            <rFont val="Tahoma"/>
            <family val="2"/>
          </rPr>
          <t>John:</t>
        </r>
        <r>
          <rPr>
            <sz val="9"/>
            <color indexed="81"/>
            <rFont val="Tahoma"/>
            <family val="2"/>
          </rPr>
          <t xml:space="preserve">
Age stage for which this SA is active</t>
        </r>
      </text>
    </comment>
    <comment ref="LI9" authorId="2" shapeId="0" xr:uid="{2C2369FC-941E-4A9F-9A71-EAAC5B8550D8}">
      <text>
        <r>
          <rPr>
            <b/>
            <sz val="9"/>
            <color indexed="81"/>
            <rFont val="Tahoma"/>
            <family val="2"/>
          </rPr>
          <t>John:</t>
        </r>
        <r>
          <rPr>
            <sz val="9"/>
            <color indexed="81"/>
            <rFont val="Tahoma"/>
            <family val="2"/>
          </rPr>
          <t xml:space="preserve">
Age stage for which this SA is active</t>
        </r>
      </text>
    </comment>
    <comment ref="LM9" authorId="2" shapeId="0" xr:uid="{B9C57DDA-BDA9-4CD3-9085-9E8DCA1C47B8}">
      <text>
        <r>
          <rPr>
            <b/>
            <sz val="9"/>
            <color indexed="81"/>
            <rFont val="Tahoma"/>
            <family val="2"/>
          </rPr>
          <t>John:</t>
        </r>
        <r>
          <rPr>
            <sz val="9"/>
            <color indexed="81"/>
            <rFont val="Tahoma"/>
            <family val="2"/>
          </rPr>
          <t xml:space="preserve">
Age stage for which this SA is active</t>
        </r>
      </text>
    </comment>
    <comment ref="LN9" authorId="2" shapeId="0" xr:uid="{5BCF3C5E-E1D4-432A-8EF2-DD487665E817}">
      <text>
        <r>
          <rPr>
            <b/>
            <sz val="9"/>
            <color indexed="81"/>
            <rFont val="Tahoma"/>
            <family val="2"/>
          </rPr>
          <t>John:</t>
        </r>
        <r>
          <rPr>
            <sz val="9"/>
            <color indexed="81"/>
            <rFont val="Tahoma"/>
            <family val="2"/>
          </rPr>
          <t xml:space="preserve">
Age stage for which this SA is active</t>
        </r>
      </text>
    </comment>
    <comment ref="LO9" authorId="2" shapeId="0" xr:uid="{42E8F8C5-9AB7-408B-904B-51AFCA6FDD38}">
      <text>
        <r>
          <rPr>
            <b/>
            <sz val="9"/>
            <color indexed="81"/>
            <rFont val="Tahoma"/>
            <family val="2"/>
          </rPr>
          <t>John:</t>
        </r>
        <r>
          <rPr>
            <sz val="9"/>
            <color indexed="81"/>
            <rFont val="Tahoma"/>
            <family val="2"/>
          </rPr>
          <t xml:space="preserve">
Age stage for which this SA is active</t>
        </r>
      </text>
    </comment>
    <comment ref="KJ10" authorId="2" shapeId="0" xr:uid="{DC842BF4-6E66-49DC-83B4-F3839074699F}">
      <text>
        <r>
          <rPr>
            <b/>
            <sz val="9"/>
            <color indexed="81"/>
            <rFont val="Tahoma"/>
            <family val="2"/>
          </rPr>
          <t>John:</t>
        </r>
        <r>
          <rPr>
            <sz val="9"/>
            <color indexed="81"/>
            <rFont val="Tahoma"/>
            <family val="2"/>
          </rPr>
          <t xml:space="preserve">
Age stage for which this SA is active</t>
        </r>
      </text>
    </comment>
    <comment ref="KK10" authorId="2" shapeId="0" xr:uid="{4336DCAB-33B8-4FBC-AC2F-851D2482BEF0}">
      <text>
        <r>
          <rPr>
            <b/>
            <sz val="9"/>
            <color indexed="81"/>
            <rFont val="Tahoma"/>
            <family val="2"/>
          </rPr>
          <t>John:</t>
        </r>
        <r>
          <rPr>
            <sz val="9"/>
            <color indexed="81"/>
            <rFont val="Tahoma"/>
            <family val="2"/>
          </rPr>
          <t xml:space="preserve">
Age stage for which this SA is active</t>
        </r>
      </text>
    </comment>
    <comment ref="LC10" authorId="2" shapeId="0" xr:uid="{DC77D803-EE1B-4BD4-887A-8BE18DEA812D}">
      <text>
        <r>
          <rPr>
            <b/>
            <sz val="9"/>
            <color indexed="81"/>
            <rFont val="Tahoma"/>
            <family val="2"/>
          </rPr>
          <t>John:</t>
        </r>
        <r>
          <rPr>
            <sz val="9"/>
            <color indexed="81"/>
            <rFont val="Tahoma"/>
            <family val="2"/>
          </rPr>
          <t xml:space="preserve">
Age stage for which this SA is active</t>
        </r>
      </text>
    </comment>
    <comment ref="LF10" authorId="2" shapeId="0" xr:uid="{D58E11AB-9E8D-4C14-8885-C06495B68399}">
      <text>
        <r>
          <rPr>
            <b/>
            <sz val="9"/>
            <color indexed="81"/>
            <rFont val="Tahoma"/>
            <family val="2"/>
          </rPr>
          <t>John:</t>
        </r>
        <r>
          <rPr>
            <sz val="9"/>
            <color indexed="81"/>
            <rFont val="Tahoma"/>
            <family val="2"/>
          </rPr>
          <t xml:space="preserve">
Age stage for which this SA is active</t>
        </r>
      </text>
    </comment>
    <comment ref="LI10" authorId="2" shapeId="0" xr:uid="{C5DBB8F2-B58F-482F-9120-16D32AE0A865}">
      <text>
        <r>
          <rPr>
            <b/>
            <sz val="9"/>
            <color indexed="81"/>
            <rFont val="Tahoma"/>
            <family val="2"/>
          </rPr>
          <t>John:</t>
        </r>
        <r>
          <rPr>
            <sz val="9"/>
            <color indexed="81"/>
            <rFont val="Tahoma"/>
            <family val="2"/>
          </rPr>
          <t xml:space="preserve">
Age stage for which this SA is active</t>
        </r>
      </text>
    </comment>
    <comment ref="LM10" authorId="2" shapeId="0" xr:uid="{26FAD7B4-3741-46C8-AC30-A969933AAE64}">
      <text>
        <r>
          <rPr>
            <b/>
            <sz val="9"/>
            <color indexed="81"/>
            <rFont val="Tahoma"/>
            <family val="2"/>
          </rPr>
          <t>John:</t>
        </r>
        <r>
          <rPr>
            <sz val="9"/>
            <color indexed="81"/>
            <rFont val="Tahoma"/>
            <family val="2"/>
          </rPr>
          <t xml:space="preserve">
Age stage for which this SA is active</t>
        </r>
      </text>
    </comment>
    <comment ref="LN10" authorId="2" shapeId="0" xr:uid="{36DAA1D2-16C6-4935-B729-E6FB29645FBE}">
      <text>
        <r>
          <rPr>
            <b/>
            <sz val="9"/>
            <color indexed="81"/>
            <rFont val="Tahoma"/>
            <family val="2"/>
          </rPr>
          <t>John:</t>
        </r>
        <r>
          <rPr>
            <sz val="9"/>
            <color indexed="81"/>
            <rFont val="Tahoma"/>
            <family val="2"/>
          </rPr>
          <t xml:space="preserve">
Age stage for which this SA is active</t>
        </r>
      </text>
    </comment>
    <comment ref="LO10" authorId="2" shapeId="0" xr:uid="{F0E35993-E0BA-4F40-B7BF-8973A50E7CB0}">
      <text>
        <r>
          <rPr>
            <b/>
            <sz val="9"/>
            <color indexed="81"/>
            <rFont val="Tahoma"/>
            <family val="2"/>
          </rPr>
          <t>John:</t>
        </r>
        <r>
          <rPr>
            <sz val="9"/>
            <color indexed="81"/>
            <rFont val="Tahoma"/>
            <family val="2"/>
          </rPr>
          <t xml:space="preserve">
Age stage for which this SA is active</t>
        </r>
      </text>
    </comment>
    <comment ref="XX11" authorId="2" shapeId="0" xr:uid="{51914E53-F5E0-465D-81AE-099385DD06FA}">
      <text>
        <r>
          <rPr>
            <b/>
            <sz val="9"/>
            <color indexed="81"/>
            <rFont val="Tahoma"/>
            <family val="2"/>
          </rPr>
          <t>John:</t>
        </r>
        <r>
          <rPr>
            <sz val="9"/>
            <color indexed="81"/>
            <rFont val="Tahoma"/>
            <family val="2"/>
          </rPr>
          <t xml:space="preserve">
Offset for scanning
</t>
        </r>
      </text>
    </comment>
    <comment ref="PA12" authorId="2" shapeId="0" xr:uid="{A2AFE274-20B9-4E87-808B-F05C0C19D27F}">
      <text>
        <r>
          <rPr>
            <b/>
            <sz val="9"/>
            <color indexed="81"/>
            <rFont val="Tahoma"/>
            <family val="2"/>
          </rPr>
          <t>John:</t>
        </r>
        <r>
          <rPr>
            <sz val="9"/>
            <color indexed="81"/>
            <rFont val="Tahoma"/>
            <family val="2"/>
          </rPr>
          <t xml:space="preserve">
1 if 2 tooth or adult, otherwise calculate from the EL index offest</t>
        </r>
      </text>
    </comment>
    <comment ref="C13" authorId="2" shapeId="0" xr:uid="{796B4651-B965-42D7-A813-6AFC982B12B9}">
      <text>
        <r>
          <rPr>
            <b/>
            <sz val="9"/>
            <color indexed="81"/>
            <rFont val="Tahoma"/>
            <family val="2"/>
          </rPr>
          <t>John:</t>
        </r>
        <r>
          <rPr>
            <sz val="9"/>
            <color indexed="81"/>
            <rFont val="Tahoma"/>
            <family val="2"/>
          </rPr>
          <t xml:space="preserve">
Controls the Exp Group number for all the experiments.
5 levels are possible based on dividing an experiment between machines based on inputs for the trial. The factor used for the split can vary for different experiments
    Blank - Don't split
    0-Divide the experiment based on Eqn system
    1 - Divide the experiment based on Eqn system and Region.
    2 - Divide into more groups based on Eqn system, Region and Breed
    3- Divide on eqn system, Eqn system, Region, Breed &amp; TOL
Note: Can't do a SA on Region because region requires the slices for some SA variables to be changed</t>
        </r>
      </text>
    </comment>
    <comment ref="AN13" authorId="2" shapeId="0" xr:uid="{4463624B-3E4A-42E5-877B-7BF31F44FC11}">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AO13" authorId="2" shapeId="0" xr:uid="{391A37E7-4439-4F98-8C8D-8D5DB9D8ABFF}">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AP13" authorId="2" shapeId="0" xr:uid="{31DB5655-6987-4CD7-829D-1A8D9628BABF}">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BC13" authorId="1" shapeId="0" xr:uid="{86423575-3B9D-46A2-9D4D-B5C8EEE47047}">
      <text>
        <r>
          <rPr>
            <b/>
            <sz val="9"/>
            <color indexed="81"/>
            <rFont val="Tahoma"/>
            <family val="2"/>
          </rPr>
          <t>Michael Young:</t>
        </r>
        <r>
          <rPr>
            <sz val="9"/>
            <color indexed="81"/>
            <rFont val="Tahoma"/>
            <family val="2"/>
          </rPr>
          <t xml:space="preserve">
This trial uses a formula to select the defalut values
'-' for SAV
1 for SAM
0 for SAA and SAP
Do not delete because it is required to set the type of SAVs. If deleted then sav can be read in as a float and this causes errors if the value is used as an indices</t>
        </r>
      </text>
    </comment>
    <comment ref="BC14" authorId="2" shapeId="0" xr:uid="{A01C5BCD-93E1-40A5-B9C3-27FD48F00349}">
      <text>
        <r>
          <rPr>
            <b/>
            <sz val="9"/>
            <color indexed="81"/>
            <rFont val="Tahoma"/>
            <family val="2"/>
          </rPr>
          <t>John:</t>
        </r>
        <r>
          <rPr>
            <sz val="9"/>
            <color indexed="81"/>
            <rFont val="Tahoma"/>
            <family val="2"/>
          </rPr>
          <t xml:space="preserve">
Run this trial to create the pkl file for the 'Standard'.
It can then be compared with the new standard when model is being updated.
After the update is accepted run this trial again to overwrite the 'Standard' then set to False so that it is retained for later comparisons.</t>
        </r>
      </text>
    </comment>
    <comment ref="AAO14" authorId="2" shapeId="0" xr:uid="{9A4643C6-1394-4B5E-8C9A-D3FB236863CF}">
      <text>
        <r>
          <rPr>
            <b/>
            <sz val="9"/>
            <color indexed="81"/>
            <rFont val="Tahoma"/>
            <family val="2"/>
          </rPr>
          <t>John:</t>
        </r>
        <r>
          <rPr>
            <sz val="9"/>
            <color indexed="81"/>
            <rFont val="Tahoma"/>
            <family val="2"/>
          </rPr>
          <t xml:space="preserve">
0 is no female progeny sold as suckers. So that the age limit on female can be implemented</t>
        </r>
      </text>
    </comment>
    <comment ref="AAP14" authorId="2" shapeId="0" xr:uid="{106CA85D-CA65-471C-83AF-BB20849C0494}">
      <text>
        <r>
          <rPr>
            <b/>
            <sz val="9"/>
            <color indexed="81"/>
            <rFont val="Tahoma"/>
            <family val="2"/>
          </rPr>
          <t>John:</t>
        </r>
        <r>
          <rPr>
            <sz val="9"/>
            <color indexed="81"/>
            <rFont val="Tahoma"/>
            <family val="2"/>
          </rPr>
          <t xml:space="preserve">
0 is no female progeny from EL tansferred to the dams (breeding flock)</t>
        </r>
      </text>
    </comment>
    <comment ref="AAQ14" authorId="2" shapeId="0" xr:uid="{C36E9BD1-3185-405C-A241-5749029D8815}">
      <text>
        <r>
          <rPr>
            <b/>
            <sz val="9"/>
            <color indexed="81"/>
            <rFont val="Tahoma"/>
            <family val="2"/>
          </rPr>
          <t>John:</t>
        </r>
        <r>
          <rPr>
            <sz val="9"/>
            <color indexed="81"/>
            <rFont val="Tahoma"/>
            <family val="2"/>
          </rPr>
          <t xml:space="preserve">
0 is no female progeny transferred to offspring</t>
        </r>
      </text>
    </comment>
    <comment ref="ADR14" authorId="2" shapeId="0" xr:uid="{43C2CD04-FF2C-4D21-84BE-58F658C8B367}">
      <text>
        <r>
          <rPr>
            <b/>
            <sz val="9"/>
            <color indexed="81"/>
            <rFont val="Tahoma"/>
            <family val="2"/>
          </rPr>
          <t>John:</t>
        </r>
        <r>
          <rPr>
            <sz val="9"/>
            <color indexed="81"/>
            <rFont val="Tahoma"/>
            <family val="2"/>
          </rPr>
          <t xml:space="preserve">
At least one slice is set to True so that the report will work</t>
        </r>
      </text>
    </comment>
    <comment ref="AEV14" authorId="2" shapeId="0" xr:uid="{0935AC6C-5AE1-492B-AD0D-782C72BA48FC}">
      <text>
        <r>
          <rPr>
            <b/>
            <sz val="9"/>
            <color indexed="81"/>
            <rFont val="Tahoma"/>
            <family val="2"/>
          </rPr>
          <t>John:</t>
        </r>
        <r>
          <rPr>
            <sz val="9"/>
            <color indexed="81"/>
            <rFont val="Tahoma"/>
            <family val="2"/>
          </rPr>
          <t xml:space="preserve">
At least one slice is set to True so that the report will work</t>
        </r>
      </text>
    </comment>
    <comment ref="AN15" authorId="2" shapeId="0" xr:uid="{A4D450A3-FD74-4460-B153-D1CADAA691C6}">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AO15" authorId="2" shapeId="0" xr:uid="{A4FF5E66-7F78-4295-BB9E-6B40ECF25B7D}">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AP15" authorId="2" shapeId="0" xr:uid="{0A4742D6-CD8E-4409-AE95-FA88AC06C81C}">
      <text>
        <r>
          <rPr>
            <b/>
            <sz val="9"/>
            <color indexed="81"/>
            <rFont val="Tahoma"/>
            <family val="2"/>
          </rPr>
          <t>John:</t>
        </r>
        <r>
          <rPr>
            <sz val="9"/>
            <color indexed="81"/>
            <rFont val="Tahoma"/>
            <family val="2"/>
          </rPr>
          <t xml:space="preserve">
Needs to be ="" rather than an empty cell so that a reference to this cell returns a blank rather than zero.</t>
        </r>
      </text>
    </comment>
    <comment ref="BC15" authorId="2" shapeId="0" xr:uid="{44C4DC79-3810-47B9-8C2A-72D2B72B6FAC}">
      <text>
        <r>
          <rPr>
            <sz val="9"/>
            <color indexed="81"/>
            <rFont val="Tahoma"/>
            <family val="2"/>
          </rPr>
          <t>Make changes to SA variables to define the standard model for this experiment</t>
        </r>
      </text>
    </comment>
    <comment ref="CC15" authorId="2" shapeId="0" xr:uid="{C98065CB-D238-4655-B919-8E33DD40EBEA}">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DO15" authorId="2" shapeId="0" xr:uid="{82D2D0BE-D5BA-448D-9900-C8CF2A1FFBD9}">
      <text>
        <r>
          <rPr>
            <b/>
            <sz val="9"/>
            <color indexed="81"/>
            <rFont val="Tahoma"/>
            <family val="2"/>
          </rPr>
          <t>John:</t>
        </r>
        <r>
          <rPr>
            <sz val="9"/>
            <color indexed="81"/>
            <rFont val="Tahoma"/>
            <family val="2"/>
          </rPr>
          <t xml:space="preserve">
To include the feedsupply adjustments from either Excel or SAs</t>
        </r>
      </text>
    </comment>
    <comment ref="EJ15" authorId="2" shapeId="0" xr:uid="{FFCD6CB7-1D48-46E7-B848-12F5782BB1EA}">
      <text>
        <r>
          <rPr>
            <b/>
            <sz val="9"/>
            <color indexed="81"/>
            <rFont val="Tahoma"/>
            <family val="2"/>
          </rPr>
          <t>John:</t>
        </r>
        <r>
          <rPr>
            <sz val="9"/>
            <color indexed="81"/>
            <rFont val="Tahoma"/>
            <family val="2"/>
          </rPr>
          <t xml:space="preserve">
Exclude all sales of dams prior to v[17]</t>
        </r>
      </text>
    </comment>
    <comment ref="EW15" authorId="2" shapeId="0" xr:uid="{1EDCCE17-DBAB-4D54-83EE-862453848F61}">
      <text>
        <r>
          <rPr>
            <b/>
            <sz val="9"/>
            <color indexed="81"/>
            <rFont val="Tahoma"/>
            <family val="2"/>
          </rPr>
          <t>John:</t>
        </r>
        <r>
          <rPr>
            <sz val="9"/>
            <color indexed="81"/>
            <rFont val="Tahoma"/>
            <family val="2"/>
          </rPr>
          <t xml:space="preserve">
Allow sales in these slices</t>
        </r>
      </text>
    </comment>
    <comment ref="EX15" authorId="2" shapeId="0" xr:uid="{38D6D022-390E-4BEA-86A0-30C1DDBBFC92}">
      <text>
        <r>
          <rPr>
            <b/>
            <sz val="9"/>
            <color indexed="81"/>
            <rFont val="Tahoma"/>
            <family val="2"/>
          </rPr>
          <t>John:</t>
        </r>
        <r>
          <rPr>
            <sz val="9"/>
            <color indexed="81"/>
            <rFont val="Tahoma"/>
            <family val="2"/>
          </rPr>
          <t xml:space="preserve">
Allow sales in these slices</t>
        </r>
      </text>
    </comment>
    <comment ref="FH15" authorId="2" shapeId="0" xr:uid="{B89859AB-D120-4844-8474-52B0420B3303}">
      <text>
        <r>
          <rPr>
            <b/>
            <sz val="9"/>
            <color indexed="81"/>
            <rFont val="Tahoma"/>
            <family val="2"/>
          </rPr>
          <t>John:</t>
        </r>
        <r>
          <rPr>
            <sz val="9"/>
            <color indexed="81"/>
            <rFont val="Tahoma"/>
            <family val="2"/>
          </rPr>
          <t xml:space="preserve">
Vary the estimate of the number of EL mated with genotype.
Merino 0
Maternal 0.75</t>
        </r>
      </text>
    </comment>
    <comment ref="GD15" authorId="2" shapeId="0" xr:uid="{5B116B5B-B26F-4101-9E24-977C0DC8515E}">
      <text>
        <r>
          <rPr>
            <b/>
            <sz val="9"/>
            <color indexed="81"/>
            <rFont val="Tahoma"/>
            <family val="2"/>
          </rPr>
          <t>John:</t>
        </r>
        <r>
          <rPr>
            <sz val="9"/>
            <color indexed="81"/>
            <rFont val="Tahoma"/>
            <family val="2"/>
          </rPr>
          <t xml:space="preserve">
Scan the Ewe Lambs for Multiples
</t>
        </r>
      </text>
    </comment>
    <comment ref="GE15" authorId="2" shapeId="0" xr:uid="{F11EBBB4-002F-404A-ADD3-2E8B6BFA9DF5}">
      <text>
        <r>
          <rPr>
            <b/>
            <sz val="9"/>
            <color indexed="81"/>
            <rFont val="Tahoma"/>
            <family val="2"/>
          </rPr>
          <t>John:</t>
        </r>
        <r>
          <rPr>
            <sz val="9"/>
            <color indexed="81"/>
            <rFont val="Tahoma"/>
            <family val="2"/>
          </rPr>
          <t xml:space="preserve">
Scan the 2tooths and adults for Multiples
</t>
        </r>
      </text>
    </comment>
    <comment ref="AAO15" authorId="2" shapeId="0" xr:uid="{BCCB6E6A-49F9-41BE-9BCA-D677C854D1AB}">
      <text>
        <r>
          <rPr>
            <b/>
            <sz val="9"/>
            <color indexed="81"/>
            <rFont val="Tahoma"/>
            <family val="2"/>
          </rPr>
          <t>John:</t>
        </r>
        <r>
          <rPr>
            <sz val="9"/>
            <color indexed="81"/>
            <rFont val="Tahoma"/>
            <family val="2"/>
          </rPr>
          <t xml:space="preserve">
0 is no female progeny sold as suckers</t>
        </r>
      </text>
    </comment>
    <comment ref="AAQ15" authorId="2" shapeId="0" xr:uid="{74A44E61-2184-47C0-A168-00B5BCB27514}">
      <text>
        <r>
          <rPr>
            <b/>
            <sz val="9"/>
            <color indexed="81"/>
            <rFont val="Tahoma"/>
            <family val="2"/>
          </rPr>
          <t>John:</t>
        </r>
        <r>
          <rPr>
            <sz val="9"/>
            <color indexed="81"/>
            <rFont val="Tahoma"/>
            <family val="2"/>
          </rPr>
          <t xml:space="preserve">
0 is no female progeny transferred to offspring</t>
        </r>
      </text>
    </comment>
    <comment ref="F17" authorId="2" shapeId="0" xr:uid="{FF337FE0-625B-445E-9A72-A27AC8C94DE5}">
      <text>
        <r>
          <rPr>
            <b/>
            <sz val="9"/>
            <color indexed="81"/>
            <rFont val="Tahoma"/>
            <family val="2"/>
          </rPr>
          <t>Young:</t>
        </r>
        <r>
          <rPr>
            <sz val="9"/>
            <color indexed="81"/>
            <rFont val="Tahoma"/>
            <family val="2"/>
          </rPr>
          <t xml:space="preserve">
This needs to always be TRUE so that the Variable summary with the model name can be tracked in Git.</t>
        </r>
      </text>
    </comment>
    <comment ref="N17" authorId="2" shapeId="0" xr:uid="{4FCB2B46-87D0-4931-B6CA-851BCE5469A0}">
      <text>
        <r>
          <rPr>
            <b/>
            <sz val="9"/>
            <color indexed="81"/>
            <rFont val="Tahoma"/>
            <family val="2"/>
          </rPr>
          <t>John:</t>
        </r>
        <r>
          <rPr>
            <sz val="9"/>
            <color indexed="81"/>
            <rFont val="Tahoma"/>
            <family val="2"/>
          </rPr>
          <t xml:space="preserve">
Required for the FFCFW reporting.
Can be deleted after EweLamb
</t>
        </r>
      </text>
    </comment>
    <comment ref="W17" authorId="2" shapeId="0" xr:uid="{B80B6666-819B-491E-A9C8-0C0CBE0AE554}">
      <text>
        <r>
          <rPr>
            <b/>
            <sz val="9"/>
            <color indexed="81"/>
            <rFont val="Tahoma"/>
            <family val="2"/>
          </rPr>
          <t>John:</t>
        </r>
        <r>
          <rPr>
            <sz val="9"/>
            <color indexed="81"/>
            <rFont val="Tahoma"/>
            <family val="2"/>
          </rPr>
          <t xml:space="preserve">
Sale of CFA at 4yo not included in QT or DT</t>
        </r>
      </text>
    </comment>
    <comment ref="EJ17" authorId="2" shapeId="0" xr:uid="{436DF453-B8D5-4C73-9EA8-B9D49E8EC844}">
      <text>
        <r>
          <rPr>
            <b/>
            <sz val="9"/>
            <color indexed="81"/>
            <rFont val="Tahoma"/>
            <family val="2"/>
          </rPr>
          <t>John:</t>
        </r>
        <r>
          <rPr>
            <sz val="9"/>
            <color indexed="81"/>
            <rFont val="Tahoma"/>
            <family val="2"/>
          </rPr>
          <t xml:space="preserve">
Exclude all sales of dams prior to v[17]</t>
        </r>
      </text>
    </comment>
    <comment ref="EW17" authorId="2" shapeId="0" xr:uid="{F2F33DB0-DB22-46C0-9F5D-CEED24F6EBED}">
      <text>
        <r>
          <rPr>
            <b/>
            <sz val="9"/>
            <color indexed="81"/>
            <rFont val="Tahoma"/>
            <family val="2"/>
          </rPr>
          <t>John:</t>
        </r>
        <r>
          <rPr>
            <sz val="9"/>
            <color indexed="81"/>
            <rFont val="Tahoma"/>
            <family val="2"/>
          </rPr>
          <t xml:space="preserve">
Allow sale in this slice if young ewes are 0 (unconstrained) or matches this slice</t>
        </r>
      </text>
    </comment>
    <comment ref="EX17" authorId="2" shapeId="0" xr:uid="{90CBFA34-68D3-44E1-AC3B-FD733E613EA5}">
      <text>
        <r>
          <rPr>
            <b/>
            <sz val="9"/>
            <color indexed="81"/>
            <rFont val="Tahoma"/>
            <family val="2"/>
          </rPr>
          <t>John:</t>
        </r>
        <r>
          <rPr>
            <sz val="9"/>
            <color indexed="81"/>
            <rFont val="Tahoma"/>
            <family val="2"/>
          </rPr>
          <t xml:space="preserve">
Allow sale in this slice if young ewes are 0 (unconstrained) or matches this slice</t>
        </r>
      </text>
    </comment>
    <comment ref="EY17" authorId="2" shapeId="0" xr:uid="{E958D0A3-822A-4099-9F4B-80543D8A74E3}">
      <text>
        <r>
          <rPr>
            <b/>
            <sz val="9"/>
            <color indexed="81"/>
            <rFont val="Tahoma"/>
            <family val="2"/>
          </rPr>
          <t>John:</t>
        </r>
        <r>
          <rPr>
            <sz val="9"/>
            <color indexed="81"/>
            <rFont val="Tahoma"/>
            <family val="2"/>
          </rPr>
          <t xml:space="preserve">
Allow sale in this slice if young ewes are 0 (unconstrained) or matches this slice</t>
        </r>
      </text>
    </comment>
    <comment ref="FD17" authorId="2" shapeId="0" xr:uid="{B1DCD1DF-49A3-4100-837C-A1718BE5A2BC}">
      <text>
        <r>
          <rPr>
            <b/>
            <sz val="9"/>
            <color indexed="81"/>
            <rFont val="Tahoma"/>
            <family val="2"/>
          </rPr>
          <t>John:</t>
        </r>
        <r>
          <rPr>
            <sz val="9"/>
            <color indexed="81"/>
            <rFont val="Tahoma"/>
            <family val="2"/>
          </rPr>
          <t xml:space="preserve">
Allow sale in this slice if the CFA age is TRUE</t>
        </r>
      </text>
    </comment>
    <comment ref="FE17" authorId="2" shapeId="0" xr:uid="{3ACA91EF-73E8-4ADD-BCE6-DA8F14A27DCB}">
      <text>
        <r>
          <rPr>
            <b/>
            <sz val="9"/>
            <color indexed="81"/>
            <rFont val="Tahoma"/>
            <family val="2"/>
          </rPr>
          <t>John:</t>
        </r>
        <r>
          <rPr>
            <sz val="9"/>
            <color indexed="81"/>
            <rFont val="Tahoma"/>
            <family val="2"/>
          </rPr>
          <t xml:space="preserve">
Allow sale in this slice if the CFA age is TRUE</t>
        </r>
      </text>
    </comment>
    <comment ref="FF17" authorId="2" shapeId="0" xr:uid="{00D020D4-1E1B-48DA-824F-9ECA519303FE}">
      <text>
        <r>
          <rPr>
            <b/>
            <sz val="9"/>
            <color indexed="81"/>
            <rFont val="Tahoma"/>
            <family val="2"/>
          </rPr>
          <t>John:</t>
        </r>
        <r>
          <rPr>
            <sz val="9"/>
            <color indexed="81"/>
            <rFont val="Tahoma"/>
            <family val="2"/>
          </rPr>
          <t xml:space="preserve">
Allow sale in this slice if the CFA age is TRUE</t>
        </r>
      </text>
    </comment>
    <comment ref="ADR17" authorId="2" shapeId="0" xr:uid="{9AAD3E56-5E0D-487F-992E-D556FB924281}">
      <text>
        <r>
          <rPr>
            <b/>
            <sz val="9"/>
            <color indexed="81"/>
            <rFont val="Tahoma"/>
            <family val="2"/>
          </rPr>
          <t>John:</t>
        </r>
        <r>
          <rPr>
            <sz val="9"/>
            <color indexed="81"/>
            <rFont val="Tahoma"/>
            <family val="2"/>
          </rPr>
          <t xml:space="preserve">
At least one slice is set to True so that the report will work</t>
        </r>
      </text>
    </comment>
    <comment ref="AEV17" authorId="2" shapeId="0" xr:uid="{76EF1575-4BC3-4E80-A88D-7BED807C1F88}">
      <text>
        <r>
          <rPr>
            <b/>
            <sz val="9"/>
            <color indexed="81"/>
            <rFont val="Tahoma"/>
            <family val="2"/>
          </rPr>
          <t>John:</t>
        </r>
        <r>
          <rPr>
            <sz val="9"/>
            <color indexed="81"/>
            <rFont val="Tahoma"/>
            <family val="2"/>
          </rPr>
          <t xml:space="preserve">
At least one slice is set to True so that the report will work</t>
        </r>
      </text>
    </comment>
    <comment ref="L24" authorId="2" shapeId="0" xr:uid="{3D863494-69F0-4CE9-BE54-9CB3C3902EF9}">
      <text>
        <r>
          <rPr>
            <b/>
            <sz val="9"/>
            <color indexed="81"/>
            <rFont val="Tahoma"/>
            <family val="2"/>
          </rPr>
          <t>John:</t>
        </r>
        <r>
          <rPr>
            <sz val="9"/>
            <color indexed="81"/>
            <rFont val="Tahoma"/>
            <family val="2"/>
          </rPr>
          <t xml:space="preserve">
Changing region here doesn't work properly because d.Region in DataMaster! Changes some inputs that are not changed from this value</t>
        </r>
      </text>
    </comment>
    <comment ref="L25" authorId="2" shapeId="0" xr:uid="{052B7F73-E025-4E65-8DE4-ABE297821CDE}">
      <text>
        <r>
          <rPr>
            <b/>
            <sz val="9"/>
            <color indexed="81"/>
            <rFont val="Tahoma"/>
            <family val="2"/>
          </rPr>
          <t>John:</t>
        </r>
        <r>
          <rPr>
            <sz val="9"/>
            <color indexed="81"/>
            <rFont val="Tahoma"/>
            <family val="2"/>
          </rPr>
          <t xml:space="preserve">
Changing region here doesn't work properly because d.Region in DataMaster! Changes some inputs that are not changed from this value</t>
        </r>
      </text>
    </comment>
    <comment ref="L26" authorId="2" shapeId="0" xr:uid="{82BF43AE-51DF-47BC-9C52-C865C0230DBD}">
      <text>
        <r>
          <rPr>
            <b/>
            <sz val="9"/>
            <color indexed="81"/>
            <rFont val="Tahoma"/>
            <family val="2"/>
          </rPr>
          <t>John:</t>
        </r>
        <r>
          <rPr>
            <sz val="9"/>
            <color indexed="81"/>
            <rFont val="Tahoma"/>
            <family val="2"/>
          </rPr>
          <t xml:space="preserve">
Changing region here doesn't work properly because d.Region in DataMaster! Changes some inputs that are not changed from this value</t>
        </r>
      </text>
    </comment>
    <comment ref="JO45" authorId="2" shapeId="0" xr:uid="{D7696C50-8727-4EE0-87DF-80A672EEA139}">
      <text>
        <r>
          <rPr>
            <b/>
            <sz val="9"/>
            <color indexed="81"/>
            <rFont val="Tahoma"/>
            <family val="2"/>
          </rPr>
          <t>John:</t>
        </r>
        <r>
          <rPr>
            <sz val="9"/>
            <color indexed="81"/>
            <rFont val="Tahoma"/>
            <family val="2"/>
          </rPr>
          <t xml:space="preserve">
Store all in #1</t>
        </r>
      </text>
    </comment>
    <comment ref="JO46" authorId="2" shapeId="0" xr:uid="{380691D2-61D7-4A2E-9E97-2F80B9E38663}">
      <text>
        <r>
          <rPr>
            <b/>
            <sz val="9"/>
            <color indexed="81"/>
            <rFont val="Tahoma"/>
            <family val="2"/>
          </rPr>
          <t>John:</t>
        </r>
        <r>
          <rPr>
            <sz val="9"/>
            <color indexed="81"/>
            <rFont val="Tahoma"/>
            <family val="2"/>
          </rPr>
          <t xml:space="preserve">
Store all in #1</t>
        </r>
      </text>
    </comment>
    <comment ref="E47" authorId="2" shapeId="0" xr:uid="{E5BAD976-1930-4BBB-96C1-96698845DA35}">
      <text>
        <r>
          <rPr>
            <b/>
            <sz val="9"/>
            <color indexed="81"/>
            <rFont val="Tahoma"/>
            <family val="2"/>
          </rPr>
          <t>John:</t>
        </r>
        <r>
          <rPr>
            <sz val="9"/>
            <color indexed="81"/>
            <rFont val="Tahoma"/>
            <family val="2"/>
          </rPr>
          <t xml:space="preserve">
This is a blank version - to copy</t>
        </r>
      </text>
    </comment>
    <comment ref="DN53" authorId="2" shapeId="0" xr:uid="{6854E66A-CC2D-4CE4-8B45-71229B7EA31E}">
      <text>
        <r>
          <rPr>
            <b/>
            <sz val="9"/>
            <color indexed="81"/>
            <rFont val="Tahoma"/>
            <family val="2"/>
          </rPr>
          <t>John:</t>
        </r>
        <r>
          <rPr>
            <sz val="9"/>
            <color indexed="81"/>
            <rFont val="Tahoma"/>
            <family val="2"/>
          </rPr>
          <t xml:space="preserve">
Set to TRUE so that r_compare can slice the t axis</t>
        </r>
      </text>
    </comment>
    <comment ref="DN55" authorId="2" shapeId="0" xr:uid="{7CBD8A22-0AD7-4282-B52B-13D2D00E47AF}">
      <text>
        <r>
          <rPr>
            <b/>
            <sz val="9"/>
            <color indexed="81"/>
            <rFont val="Tahoma"/>
            <family val="2"/>
          </rPr>
          <t>John:</t>
        </r>
        <r>
          <rPr>
            <sz val="9"/>
            <color indexed="81"/>
            <rFont val="Tahoma"/>
            <family val="2"/>
          </rPr>
          <t xml:space="preserve">
Set to TRUE so that r_compare can slice the t axis</t>
        </r>
      </text>
    </comment>
    <comment ref="BA58" authorId="2" shapeId="0" xr:uid="{E579BA25-029E-4C59-9714-205B0AE4C826}">
      <text>
        <r>
          <rPr>
            <b/>
            <sz val="9"/>
            <color indexed="81"/>
            <rFont val="Tahoma"/>
            <family val="2"/>
          </rPr>
          <t>John:</t>
        </r>
        <r>
          <rPr>
            <sz val="9"/>
            <color indexed="81"/>
            <rFont val="Tahoma"/>
            <family val="2"/>
          </rPr>
          <t xml:space="preserve">
Normally this is 1 but can be a higher number if some SA variables are being manually set.</t>
        </r>
      </text>
    </comment>
    <comment ref="BC58" authorId="2" shapeId="0" xr:uid="{10BD0A68-C5FE-4E78-A1AC-E3813BBEF2FE}">
      <text>
        <r>
          <rPr>
            <b/>
            <sz val="9"/>
            <color indexed="81"/>
            <rFont val="Tahoma"/>
            <family val="2"/>
          </rPr>
          <t>John:</t>
        </r>
        <r>
          <rPr>
            <sz val="9"/>
            <color indexed="81"/>
            <rFont val="Tahoma"/>
            <family val="2"/>
          </rPr>
          <t xml:space="preserve">
The first 10 characters are used in the the trial description
When copying the Template experiment, 
1. search and replace IsSequential, nLevels &amp; cStep with the range relevant for the newly created experiment (rXXXc)
2. Check the range in the Duplicate column for the random values (Column 35) - this formula can get messed up with row insertion
</t>
        </r>
      </text>
    </comment>
    <comment ref="K59" authorId="2" shapeId="0" xr:uid="{67A099AA-56DD-4785-B722-7F38D80FE450}">
      <text>
        <r>
          <rPr>
            <b/>
            <sz val="9"/>
            <color indexed="81"/>
            <rFont val="Tahoma"/>
            <family val="2"/>
          </rPr>
          <t>John:</t>
        </r>
        <r>
          <rPr>
            <sz val="9"/>
            <color indexed="81"/>
            <rFont val="Tahoma"/>
            <family val="2"/>
          </rPr>
          <t xml:space="preserve">
Edit these formulas to put the columns in the order to be incremented</t>
        </r>
      </text>
    </comment>
    <comment ref="N59" authorId="2" shapeId="0" xr:uid="{A7BC3239-AD5B-420D-B8A1-BDD021BFB181}">
      <text>
        <r>
          <rPr>
            <b/>
            <sz val="9"/>
            <color indexed="81"/>
            <rFont val="Tahoma"/>
            <family val="2"/>
          </rPr>
          <t>John:</t>
        </r>
        <r>
          <rPr>
            <sz val="9"/>
            <color indexed="81"/>
            <rFont val="Tahoma"/>
            <family val="2"/>
          </rPr>
          <t xml:space="preserve">
Edit these formulas to put the columns in the order to be incremented</t>
        </r>
      </text>
    </comment>
    <comment ref="O59" authorId="2" shapeId="0" xr:uid="{C4B9B5A7-FAB6-4334-A014-8C351A70CE89}">
      <text>
        <r>
          <rPr>
            <b/>
            <sz val="9"/>
            <color indexed="81"/>
            <rFont val="Tahoma"/>
            <family val="2"/>
          </rPr>
          <t>John:</t>
        </r>
        <r>
          <rPr>
            <sz val="9"/>
            <color indexed="81"/>
            <rFont val="Tahoma"/>
            <family val="2"/>
          </rPr>
          <t xml:space="preserve">
Edit these formulas to put the columns in the order to be incremented</t>
        </r>
      </text>
    </comment>
    <comment ref="P59" authorId="2" shapeId="0" xr:uid="{0ED9FBBD-0E96-4855-BCE6-BD7089F2651A}">
      <text>
        <r>
          <rPr>
            <b/>
            <sz val="9"/>
            <color indexed="81"/>
            <rFont val="Tahoma"/>
            <family val="2"/>
          </rPr>
          <t>John:</t>
        </r>
        <r>
          <rPr>
            <sz val="9"/>
            <color indexed="81"/>
            <rFont val="Tahoma"/>
            <family val="2"/>
          </rPr>
          <t xml:space="preserve">
Edit these formulas to put the columns in the order to be incremented</t>
        </r>
      </text>
    </comment>
    <comment ref="Q59" authorId="2" shapeId="0" xr:uid="{28C1442C-93CE-4B84-91F7-A5206CDE79B6}">
      <text>
        <r>
          <rPr>
            <b/>
            <sz val="9"/>
            <color indexed="81"/>
            <rFont val="Tahoma"/>
            <family val="2"/>
          </rPr>
          <t>John:</t>
        </r>
        <r>
          <rPr>
            <sz val="9"/>
            <color indexed="81"/>
            <rFont val="Tahoma"/>
            <family val="2"/>
          </rPr>
          <t xml:space="preserve">
Edit these formulas to put the columns in the order to be incremented</t>
        </r>
      </text>
    </comment>
    <comment ref="R59" authorId="2" shapeId="0" xr:uid="{3A85F69B-F347-47C2-A675-5278227FAE2C}">
      <text>
        <r>
          <rPr>
            <b/>
            <sz val="9"/>
            <color indexed="81"/>
            <rFont val="Tahoma"/>
            <family val="2"/>
          </rPr>
          <t>John:</t>
        </r>
        <r>
          <rPr>
            <sz val="9"/>
            <color indexed="81"/>
            <rFont val="Tahoma"/>
            <family val="2"/>
          </rPr>
          <t xml:space="preserve">
Edit these formulas to put the columns in the order to be incremented</t>
        </r>
      </text>
    </comment>
    <comment ref="S59" authorId="2" shapeId="0" xr:uid="{8E8C0CBD-0FA4-4282-A829-7868AE956F18}">
      <text>
        <r>
          <rPr>
            <b/>
            <sz val="9"/>
            <color indexed="81"/>
            <rFont val="Tahoma"/>
            <family val="2"/>
          </rPr>
          <t>John:</t>
        </r>
        <r>
          <rPr>
            <sz val="9"/>
            <color indexed="81"/>
            <rFont val="Tahoma"/>
            <family val="2"/>
          </rPr>
          <t xml:space="preserve">
Edit these formulas to put the columns in the order to be incremented</t>
        </r>
      </text>
    </comment>
    <comment ref="AC59" authorId="2" shapeId="0" xr:uid="{FEF0D96F-D74B-4C02-81C8-527AAA81D2E4}">
      <text>
        <r>
          <rPr>
            <b/>
            <sz val="9"/>
            <color indexed="81"/>
            <rFont val="Tahoma"/>
            <family val="2"/>
          </rPr>
          <t>John:</t>
        </r>
        <r>
          <rPr>
            <sz val="9"/>
            <color indexed="81"/>
            <rFont val="Tahoma"/>
            <family val="2"/>
          </rPr>
          <t xml:space="preserve">
Edit these formulas to put the columns in the order to be incremented</t>
        </r>
      </text>
    </comment>
    <comment ref="AD59" authorId="2" shapeId="0" xr:uid="{8B1A013F-839B-4072-9E44-3535B849EC6D}">
      <text>
        <r>
          <rPr>
            <b/>
            <sz val="9"/>
            <color indexed="81"/>
            <rFont val="Tahoma"/>
            <family val="2"/>
          </rPr>
          <t>John:</t>
        </r>
        <r>
          <rPr>
            <sz val="9"/>
            <color indexed="81"/>
            <rFont val="Tahoma"/>
            <family val="2"/>
          </rPr>
          <t xml:space="preserve">
Edit these formulas to put the columns in the order to be incremented</t>
        </r>
      </text>
    </comment>
    <comment ref="AE59" authorId="2" shapeId="0" xr:uid="{25A2FA62-A9E7-47F9-9922-F05078DE9E61}">
      <text>
        <r>
          <rPr>
            <b/>
            <sz val="9"/>
            <color indexed="81"/>
            <rFont val="Tahoma"/>
            <family val="2"/>
          </rPr>
          <t>John:</t>
        </r>
        <r>
          <rPr>
            <sz val="9"/>
            <color indexed="81"/>
            <rFont val="Tahoma"/>
            <family val="2"/>
          </rPr>
          <t xml:space="preserve">
Edit these formulas to put the columns in the order to be incremented</t>
        </r>
      </text>
    </comment>
    <comment ref="AF59" authorId="2" shapeId="0" xr:uid="{69662259-188F-4232-AA3A-909C6A4E74FB}">
      <text>
        <r>
          <rPr>
            <b/>
            <sz val="9"/>
            <color indexed="81"/>
            <rFont val="Tahoma"/>
            <family val="2"/>
          </rPr>
          <t>John:</t>
        </r>
        <r>
          <rPr>
            <sz val="9"/>
            <color indexed="81"/>
            <rFont val="Tahoma"/>
            <family val="2"/>
          </rPr>
          <t xml:space="preserve">
Edit these formulas to put the columns in the order to be incremented</t>
        </r>
      </text>
    </comment>
    <comment ref="AG59" authorId="2" shapeId="0" xr:uid="{173BB325-666A-410E-8EED-99520FEE4E2D}">
      <text>
        <r>
          <rPr>
            <b/>
            <sz val="9"/>
            <color indexed="81"/>
            <rFont val="Tahoma"/>
            <family val="2"/>
          </rPr>
          <t>John:</t>
        </r>
        <r>
          <rPr>
            <sz val="9"/>
            <color indexed="81"/>
            <rFont val="Tahoma"/>
            <family val="2"/>
          </rPr>
          <t xml:space="preserve">
Edit these formulas to put the columns in the order to be incremented</t>
        </r>
      </text>
    </comment>
    <comment ref="AH59" authorId="2" shapeId="0" xr:uid="{0E175BCC-0A06-44BA-A08A-5E5F1503C065}">
      <text>
        <r>
          <rPr>
            <b/>
            <sz val="9"/>
            <color indexed="81"/>
            <rFont val="Tahoma"/>
            <family val="2"/>
          </rPr>
          <t>John:</t>
        </r>
        <r>
          <rPr>
            <sz val="9"/>
            <color indexed="81"/>
            <rFont val="Tahoma"/>
            <family val="2"/>
          </rPr>
          <t xml:space="preserve">
Edit these formulas to put the columns in the order to be incremented</t>
        </r>
      </text>
    </comment>
    <comment ref="AI59" authorId="2" shapeId="0" xr:uid="{F6642843-BE75-4C67-8E89-3D19C7E04BBA}">
      <text>
        <r>
          <rPr>
            <b/>
            <sz val="9"/>
            <color indexed="81"/>
            <rFont val="Tahoma"/>
            <family val="2"/>
          </rPr>
          <t>John:</t>
        </r>
        <r>
          <rPr>
            <sz val="9"/>
            <color indexed="81"/>
            <rFont val="Tahoma"/>
            <family val="2"/>
          </rPr>
          <t xml:space="preserve">
Edit these formulas to put the columns in the order to be incremented</t>
        </r>
      </text>
    </comment>
    <comment ref="AK59" authorId="2" shapeId="0" xr:uid="{617DA13C-D920-441E-A0E4-D5327B831881}">
      <text>
        <r>
          <rPr>
            <b/>
            <sz val="9"/>
            <color indexed="81"/>
            <rFont val="Tahoma"/>
            <family val="2"/>
          </rPr>
          <t>John:</t>
        </r>
        <r>
          <rPr>
            <sz val="9"/>
            <color indexed="81"/>
            <rFont val="Tahoma"/>
            <family val="2"/>
          </rPr>
          <t xml:space="preserve">
Edit these formulas to put the columns in the order to be incremented</t>
        </r>
      </text>
    </comment>
    <comment ref="AO59" authorId="2" shapeId="0" xr:uid="{C62C4E15-915C-4E1C-9A56-7648D0AA2053}">
      <text>
        <r>
          <rPr>
            <b/>
            <sz val="9"/>
            <color indexed="81"/>
            <rFont val="Tahoma"/>
            <family val="2"/>
          </rPr>
          <t>John:</t>
        </r>
        <r>
          <rPr>
            <sz val="9"/>
            <color indexed="81"/>
            <rFont val="Tahoma"/>
            <family val="2"/>
          </rPr>
          <t xml:space="preserve">
Edit these formulas to put the columns in the order to be incremented</t>
        </r>
      </text>
    </comment>
    <comment ref="AP59" authorId="2" shapeId="0" xr:uid="{F184F509-FD73-44F2-97C8-C4277B3009CA}">
      <text>
        <r>
          <rPr>
            <b/>
            <sz val="9"/>
            <color indexed="81"/>
            <rFont val="Tahoma"/>
            <family val="2"/>
          </rPr>
          <t>John:</t>
        </r>
        <r>
          <rPr>
            <sz val="9"/>
            <color indexed="81"/>
            <rFont val="Tahoma"/>
            <family val="2"/>
          </rPr>
          <t xml:space="preserve">
Edit these formulas to put the columns in the order to be incremented</t>
        </r>
      </text>
    </comment>
    <comment ref="AQ59" authorId="2" shapeId="0" xr:uid="{2B1BF544-81F8-4AD7-9BDA-B4C14E0BE58F}">
      <text>
        <r>
          <rPr>
            <b/>
            <sz val="9"/>
            <color indexed="81"/>
            <rFont val="Tahoma"/>
            <family val="2"/>
          </rPr>
          <t>John:</t>
        </r>
        <r>
          <rPr>
            <sz val="9"/>
            <color indexed="81"/>
            <rFont val="Tahoma"/>
            <family val="2"/>
          </rPr>
          <t xml:space="preserve">
Edit these formulas to put the columns in the order to be incremented</t>
        </r>
      </text>
    </comment>
    <comment ref="AR59" authorId="2" shapeId="0" xr:uid="{BE8055CE-39EB-40B8-8014-A3D8B3694046}">
      <text>
        <r>
          <rPr>
            <b/>
            <sz val="9"/>
            <color indexed="81"/>
            <rFont val="Tahoma"/>
            <family val="2"/>
          </rPr>
          <t>John:</t>
        </r>
        <r>
          <rPr>
            <sz val="9"/>
            <color indexed="81"/>
            <rFont val="Tahoma"/>
            <family val="2"/>
          </rPr>
          <t xml:space="preserve">
Edit these formulas to put the columns in the order to be incremented</t>
        </r>
      </text>
    </comment>
    <comment ref="AU59" authorId="2" shapeId="0" xr:uid="{FEBD2931-74A3-4BC9-9AFE-2416B823E49B}">
      <text>
        <r>
          <rPr>
            <b/>
            <sz val="9"/>
            <color indexed="81"/>
            <rFont val="Tahoma"/>
            <family val="2"/>
          </rPr>
          <t>John:</t>
        </r>
        <r>
          <rPr>
            <sz val="9"/>
            <color indexed="81"/>
            <rFont val="Tahoma"/>
            <family val="2"/>
          </rPr>
          <t xml:space="preserve">
Edit these formulas to put the columns in the order to be incremented</t>
        </r>
      </text>
    </comment>
    <comment ref="AV59" authorId="2" shapeId="0" xr:uid="{B7601CAB-2BAA-4CDD-ADB9-9F2211248C8F}">
      <text>
        <r>
          <rPr>
            <b/>
            <sz val="9"/>
            <color indexed="81"/>
            <rFont val="Tahoma"/>
            <family val="2"/>
          </rPr>
          <t>John:</t>
        </r>
        <r>
          <rPr>
            <sz val="9"/>
            <color indexed="81"/>
            <rFont val="Tahoma"/>
            <family val="2"/>
          </rPr>
          <t xml:space="preserve">
Edit these formulas to put the columns in the order to be incremented</t>
        </r>
      </text>
    </comment>
    <comment ref="BA59" authorId="2" shapeId="0" xr:uid="{90741ABD-CC12-461F-BA89-0BFFD265C9CC}">
      <text>
        <r>
          <rPr>
            <b/>
            <sz val="9"/>
            <color indexed="81"/>
            <rFont val="Tahoma"/>
            <family val="2"/>
          </rPr>
          <t>John:</t>
        </r>
        <r>
          <rPr>
            <sz val="9"/>
            <color indexed="81"/>
            <rFont val="Tahoma"/>
            <family val="2"/>
          </rPr>
          <t xml:space="preserve">
The dummy variable can be added anywhere in the order.
A value of 1 and using this as the start for cumulative step formula add the 'Number of levels' as the fastest iterating parameter
</t>
        </r>
      </text>
    </comment>
    <comment ref="BB59" authorId="2" shapeId="0" xr:uid="{2668FA0F-B858-450B-AD1F-6C9A7D44EEA6}">
      <text>
        <r>
          <rPr>
            <b/>
            <sz val="9"/>
            <color indexed="81"/>
            <rFont val="Tahoma"/>
            <family val="2"/>
          </rPr>
          <t>John:</t>
        </r>
        <r>
          <rPr>
            <sz val="9"/>
            <color indexed="81"/>
            <rFont val="Tahoma"/>
            <family val="2"/>
          </rPr>
          <t xml:space="preserve">
Number of levels in this experiment if all levels of all SA variables are included</t>
        </r>
      </text>
    </comment>
    <comment ref="H60" authorId="2" shapeId="0" xr:uid="{1938D387-3304-47BA-895E-8D3E285206D2}">
      <text>
        <r>
          <rPr>
            <b/>
            <sz val="9"/>
            <color indexed="81"/>
            <rFont val="Tahoma"/>
            <family val="2"/>
          </rPr>
          <t>John:</t>
        </r>
        <r>
          <rPr>
            <sz val="9"/>
            <color indexed="81"/>
            <rFont val="Tahoma"/>
            <family val="2"/>
          </rPr>
          <t xml:space="preserve">
Set to TRUE for pointer that increase sequentially. This can save space when a pointer has many sequential levels.</t>
        </r>
      </text>
    </comment>
    <comment ref="BC60" authorId="2" shapeId="0" xr:uid="{E9BC8C3B-B911-458D-9F30-41BD45729F4E}">
      <text>
        <r>
          <rPr>
            <b/>
            <sz val="9"/>
            <color indexed="81"/>
            <rFont val="Tahoma"/>
            <family val="2"/>
          </rPr>
          <t>John:</t>
        </r>
        <r>
          <rPr>
            <sz val="9"/>
            <color indexed="81"/>
            <rFont val="Tahoma"/>
            <family val="2"/>
          </rPr>
          <t xml:space="preserve">
The number calculated in the description is the total number of trials required to iterate through all the levels that are specified by min, max &amp; step.</t>
        </r>
      </text>
    </comment>
    <comment ref="H61" authorId="2" shapeId="0" xr:uid="{10ECED85-846F-49C4-9707-1EB034AE8BDD}">
      <text>
        <r>
          <rPr>
            <b/>
            <sz val="9"/>
            <color indexed="81"/>
            <rFont val="Tahoma"/>
            <family val="2"/>
          </rPr>
          <t>John:</t>
        </r>
        <r>
          <rPr>
            <sz val="9"/>
            <color indexed="81"/>
            <rFont val="Tahoma"/>
            <family val="2"/>
          </rPr>
          <t xml:space="preserve">
This is the level to test from Data! based on the value of the SA pointer
Having this pointer allows the data table to have all options but only to access the required ones in an experiment</t>
        </r>
      </text>
    </comment>
    <comment ref="K65" authorId="2" shapeId="0" xr:uid="{016F0DEC-9CA9-43B3-889A-3F0DE206A50B}">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N65" authorId="2" shapeId="0" xr:uid="{C68E7A68-C960-4A25-9E61-3FF6F6B7766D}">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O65" authorId="2" shapeId="0" xr:uid="{C91B6944-EA80-4DE6-8D80-E5F528C7D694}">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P65" authorId="2" shapeId="0" xr:uid="{D90D4AA4-CD4B-4A42-BB8E-1CF866E5A4FC}">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Q65" authorId="2" shapeId="0" xr:uid="{0B31AE44-B573-4873-A2A6-E26D7F2A9FF4}">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R65" authorId="2" shapeId="0" xr:uid="{ADE0F176-FF3C-4E11-8316-94BF78FF24E2}">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S65" authorId="2" shapeId="0" xr:uid="{BDE30BB8-18D6-4B55-ABF6-77CB9A20A526}">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C65" authorId="2" shapeId="0" xr:uid="{A3A48224-85E5-4235-B6EB-9BDF632FC5C6}">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D65" authorId="2" shapeId="0" xr:uid="{87C0718F-954B-46AE-80CB-496A2F62BBC8}">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E65" authorId="2" shapeId="0" xr:uid="{6AAEBC29-984F-4DF6-B2A2-9A8E442C67BC}">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F65" authorId="2" shapeId="0" xr:uid="{78D77E92-BF25-4223-A5AD-68DD020D8162}">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G65" authorId="2" shapeId="0" xr:uid="{CC1438D9-DB1B-4A1D-AE68-8415199DEFB7}">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H65" authorId="2" shapeId="0" xr:uid="{21F8FD39-3447-4ECE-9050-2A3211EC815A}">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I65" authorId="2" shapeId="0" xr:uid="{CC044F2E-0BC7-4C23-AE9E-171F490D6586}">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K65" authorId="2" shapeId="0" xr:uid="{CB14FC10-55ED-48C2-960E-612B6CB97F6F}">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O65" authorId="2" shapeId="0" xr:uid="{FC6D8DE5-D2DF-4144-80E2-FAEA571E3A08}">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P65" authorId="2" shapeId="0" xr:uid="{F3370549-02A2-485D-A9BF-ACE794A8A926}">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Q65" authorId="2" shapeId="0" xr:uid="{066C345E-4EF4-4C25-B22A-09F70D96211F}">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R65" authorId="2" shapeId="0" xr:uid="{7BFC2E4E-C457-418F-A365-D2D95BB58A0D}">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U65" authorId="2" shapeId="0" xr:uid="{297420C5-CA9B-4A2A-BFC1-96E938E235E9}">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AV65" authorId="2" shapeId="0" xr:uid="{A1DDA122-E855-4DF4-BF52-AF6A41D90DA5}">
      <text>
        <r>
          <rPr>
            <b/>
            <sz val="9"/>
            <color indexed="81"/>
            <rFont val="Tahoma"/>
            <family val="2"/>
          </rPr>
          <t>John:</t>
        </r>
        <r>
          <rPr>
            <sz val="9"/>
            <color indexed="81"/>
            <rFont val="Tahoma"/>
            <family val="2"/>
          </rPr>
          <t xml:space="preserve">
The SA level from top of experiment.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SEQUENCE(n_Levels) to generate an array of sequenced values. In older versions of Excel this can be replaced with ROW(INDIRECT("1:"&amp;n_Levels))
</t>
        </r>
      </text>
    </comment>
    <comment ref="CC65" authorId="2" shapeId="0" xr:uid="{74B267B4-66B0-40A2-8F1B-AE86C0AD3B95}">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CN65" authorId="2" shapeId="0" xr:uid="{124D8497-B777-44F0-B8CC-D2A71EB0941A}">
      <text>
        <r>
          <rPr>
            <b/>
            <sz val="9"/>
            <color indexed="81"/>
            <rFont val="Tahoma"/>
            <family val="2"/>
          </rPr>
          <t>John:</t>
        </r>
        <r>
          <rPr>
            <sz val="9"/>
            <color indexed="81"/>
            <rFont val="Tahoma"/>
            <family val="2"/>
          </rPr>
          <t xml:space="preserve">
Use the MU (LMAT) equations if maternal genotype</t>
        </r>
      </text>
    </comment>
    <comment ref="DP65" authorId="2" shapeId="0" xr:uid="{910446EA-AB1E-449A-BF2E-21F4D168C6F3}">
      <text>
        <r>
          <rPr>
            <b/>
            <sz val="9"/>
            <color indexed="81"/>
            <rFont val="Tahoma"/>
            <family val="2"/>
          </rPr>
          <t>John:</t>
        </r>
        <r>
          <rPr>
            <sz val="9"/>
            <color indexed="81"/>
            <rFont val="Tahoma"/>
            <family val="2"/>
          </rPr>
          <t xml:space="preserve">
If using Excel feed supply then don't set values to 0 so that the Excel values are active.
If using pkl then set values to 0 so that the SAs start from 0.</t>
        </r>
      </text>
    </comment>
    <comment ref="DQ65" authorId="2" shapeId="0" xr:uid="{2FEC0DF6-2C37-43EB-B7BD-785F480D7EEE}">
      <text>
        <r>
          <rPr>
            <b/>
            <sz val="9"/>
            <color indexed="81"/>
            <rFont val="Tahoma"/>
            <family val="2"/>
          </rPr>
          <t>John:</t>
        </r>
        <r>
          <rPr>
            <sz val="9"/>
            <color indexed="81"/>
            <rFont val="Tahoma"/>
            <family val="2"/>
          </rPr>
          <t xml:space="preserve">
Feed equations
Offspring sale options (- is 4 in sinp)
Region
Breed
EVG adj (2 digits to represent options)
TOL
Scan
MeatP
Crop Graze (default in pinp is usually TRUE)
Past% (4 is default pasture % = 0)
AgeEL.</t>
        </r>
      </text>
    </comment>
    <comment ref="EW65" authorId="2" shapeId="0" xr:uid="{FEF2F684-B7F5-43D6-BC81-939F28BE99FA}">
      <text>
        <r>
          <rPr>
            <b/>
            <sz val="9"/>
            <color indexed="81"/>
            <rFont val="Tahoma"/>
            <family val="2"/>
          </rPr>
          <t>John:</t>
        </r>
        <r>
          <rPr>
            <sz val="9"/>
            <color indexed="81"/>
            <rFont val="Tahoma"/>
            <family val="2"/>
          </rPr>
          <t xml:space="preserve">
Allow sale in this slice if young ewes are 0 (unconstrained) or matches this slice</t>
        </r>
      </text>
    </comment>
    <comment ref="EX65" authorId="2" shapeId="0" xr:uid="{B50B52B5-DE5E-4232-8A72-F2CFFB373EEC}">
      <text>
        <r>
          <rPr>
            <b/>
            <sz val="9"/>
            <color indexed="81"/>
            <rFont val="Tahoma"/>
            <family val="2"/>
          </rPr>
          <t>John:</t>
        </r>
        <r>
          <rPr>
            <sz val="9"/>
            <color indexed="81"/>
            <rFont val="Tahoma"/>
            <family val="2"/>
          </rPr>
          <t xml:space="preserve">
Allow sale in this slice if young ewes are 0 (unconstrained) or matches this slice</t>
        </r>
      </text>
    </comment>
    <comment ref="EY65" authorId="2" shapeId="0" xr:uid="{597470C6-BDC4-4AD5-BF86-02EFCB02CA2D}">
      <text>
        <r>
          <rPr>
            <b/>
            <sz val="9"/>
            <color indexed="81"/>
            <rFont val="Tahoma"/>
            <family val="2"/>
          </rPr>
          <t>John:</t>
        </r>
        <r>
          <rPr>
            <sz val="9"/>
            <color indexed="81"/>
            <rFont val="Tahoma"/>
            <family val="2"/>
          </rPr>
          <t xml:space="preserve">
Allow sale in this slice if young ewes are 0 (unconstrained) or matches this slice</t>
        </r>
      </text>
    </comment>
    <comment ref="EZ65" authorId="2" shapeId="0" xr:uid="{47B7CF79-5209-4F9B-87E0-0B4670DB6E2B}">
      <text>
        <r>
          <rPr>
            <b/>
            <sz val="9"/>
            <color indexed="81"/>
            <rFont val="Tahoma"/>
            <family val="2"/>
          </rPr>
          <t>John:</t>
        </r>
        <r>
          <rPr>
            <sz val="9"/>
            <color indexed="81"/>
            <rFont val="Tahoma"/>
            <family val="2"/>
          </rPr>
          <t xml:space="preserve">
Allow sale of dry EL in DVP2 if dry ewe lambs are being sold or are flexible</t>
        </r>
      </text>
    </comment>
    <comment ref="FA65" authorId="2" shapeId="0" xr:uid="{F7EB1F19-1F60-47BE-AFCD-3158D7066D11}">
      <text>
        <r>
          <rPr>
            <b/>
            <sz val="9"/>
            <color indexed="81"/>
            <rFont val="Tahoma"/>
            <family val="2"/>
          </rPr>
          <t>John:</t>
        </r>
        <r>
          <rPr>
            <sz val="9"/>
            <color indexed="81"/>
            <rFont val="Tahoma"/>
            <family val="2"/>
          </rPr>
          <t xml:space="preserve">
Allow sale of dry EL in DVP3 if dry ewe lambs are being sold or are flexible</t>
        </r>
      </text>
    </comment>
    <comment ref="FC65" authorId="2" shapeId="0" xr:uid="{C73969D8-41A2-4812-83E6-D80022AAF78E}">
      <text>
        <r>
          <rPr>
            <b/>
            <sz val="9"/>
            <color indexed="81"/>
            <rFont val="Tahoma"/>
            <family val="2"/>
          </rPr>
          <t>John:</t>
        </r>
        <r>
          <rPr>
            <sz val="9"/>
            <color indexed="81"/>
            <rFont val="Tahoma"/>
            <family val="2"/>
          </rPr>
          <t xml:space="preserve">
If retaining singles is excluded then allow t0 sale of singles in DVP 3</t>
        </r>
      </text>
    </comment>
    <comment ref="FD65" authorId="2" shapeId="0" xr:uid="{BA4BB344-DD7E-4FE9-8A5A-179E8E7C868B}">
      <text>
        <r>
          <rPr>
            <b/>
            <sz val="9"/>
            <color indexed="81"/>
            <rFont val="Tahoma"/>
            <family val="2"/>
          </rPr>
          <t>John:</t>
        </r>
        <r>
          <rPr>
            <sz val="9"/>
            <color indexed="81"/>
            <rFont val="Tahoma"/>
            <family val="2"/>
          </rPr>
          <t xml:space="preserve">
Allow sale in this slice if the CFA age is TRUE</t>
        </r>
      </text>
    </comment>
    <comment ref="FE65" authorId="2" shapeId="0" xr:uid="{3D784EFB-61A5-4143-8703-BF63425D3111}">
      <text>
        <r>
          <rPr>
            <b/>
            <sz val="9"/>
            <color indexed="81"/>
            <rFont val="Tahoma"/>
            <family val="2"/>
          </rPr>
          <t>John:</t>
        </r>
        <r>
          <rPr>
            <sz val="9"/>
            <color indexed="81"/>
            <rFont val="Tahoma"/>
            <family val="2"/>
          </rPr>
          <t xml:space="preserve">
Allow sale in this slice if the CFA age is TRUE</t>
        </r>
      </text>
    </comment>
    <comment ref="FF65" authorId="2" shapeId="0" xr:uid="{518ED277-13E4-4E05-BFD4-0EAAB43DFA39}">
      <text>
        <r>
          <rPr>
            <b/>
            <sz val="9"/>
            <color indexed="81"/>
            <rFont val="Tahoma"/>
            <family val="2"/>
          </rPr>
          <t>John:</t>
        </r>
        <r>
          <rPr>
            <sz val="9"/>
            <color indexed="81"/>
            <rFont val="Tahoma"/>
            <family val="2"/>
          </rPr>
          <t xml:space="preserve">
Allow sale in this slice if the CFA age is TRUE</t>
        </r>
      </text>
    </comment>
    <comment ref="FH65" authorId="2" shapeId="0" xr:uid="{F06D0C7F-F4F0-4DE9-88ED-3E3FC70FCFA0}">
      <text>
        <r>
          <rPr>
            <b/>
            <sz val="9"/>
            <color indexed="81"/>
            <rFont val="Tahoma"/>
            <family val="2"/>
          </rPr>
          <t>John:</t>
        </r>
        <r>
          <rPr>
            <sz val="9"/>
            <color indexed="81"/>
            <rFont val="Tahoma"/>
            <family val="2"/>
          </rPr>
          <t xml:space="preserve">
Vary the estimate of the number of EL mated with genotype if the proportion is not fixed.</t>
        </r>
      </text>
    </comment>
    <comment ref="FM65" authorId="2" shapeId="0" xr:uid="{962C7BE7-6323-4C65-92EC-9B151D1DACC3}">
      <text>
        <r>
          <rPr>
            <b/>
            <sz val="9"/>
            <color indexed="81"/>
            <rFont val="Tahoma"/>
            <family val="2"/>
          </rPr>
          <t>John:</t>
        </r>
        <r>
          <rPr>
            <sz val="9"/>
            <color indexed="81"/>
            <rFont val="Tahoma"/>
            <family val="2"/>
          </rPr>
          <t xml:space="preserve">
0.95 selected for the EL analysis because EL RR was about 90% higher than Thommos range.</t>
        </r>
      </text>
    </comment>
    <comment ref="FV65" authorId="2" shapeId="0" xr:uid="{0FAC867C-36D5-42D7-974C-D5E31614C5AC}">
      <text>
        <r>
          <rPr>
            <b/>
            <sz val="9"/>
            <color indexed="81"/>
            <rFont val="Tahoma"/>
            <family val="2"/>
          </rPr>
          <t>John:</t>
        </r>
        <r>
          <rPr>
            <sz val="9"/>
            <color indexed="81"/>
            <rFont val="Tahoma"/>
            <family val="2"/>
          </rPr>
          <t xml:space="preserve">
Don't force retention of empty EL if sale of surplus young dams is forced as lambs - because if retaining empty EL &amp; mating a high proportion there maybe too few sale options</t>
        </r>
      </text>
    </comment>
    <comment ref="MG65" authorId="2" shapeId="0" xr:uid="{7540B8AC-A66A-4777-8301-3D944D861D38}">
      <text>
        <r>
          <rPr>
            <b/>
            <sz val="9"/>
            <color indexed="81"/>
            <rFont val="Tahoma"/>
            <family val="2"/>
          </rPr>
          <t>John:</t>
        </r>
        <r>
          <rPr>
            <sz val="9"/>
            <color indexed="81"/>
            <rFont val="Tahoma"/>
            <family val="2"/>
          </rPr>
          <t xml:space="preserve">
Feed supply changes in individual periods</t>
        </r>
      </text>
    </comment>
    <comment ref="NE65" authorId="2" shapeId="0" xr:uid="{94D22EE9-47D8-41DE-BED5-309979CCA303}">
      <text>
        <r>
          <rPr>
            <b/>
            <sz val="9"/>
            <color indexed="81"/>
            <rFont val="Tahoma"/>
            <family val="2"/>
          </rPr>
          <t>John:</t>
        </r>
        <r>
          <rPr>
            <sz val="9"/>
            <color indexed="81"/>
            <rFont val="Tahoma"/>
            <family val="2"/>
          </rPr>
          <t xml:space="preserve">
Feed supply changes in individual periods</t>
        </r>
      </text>
    </comment>
    <comment ref="OC65" authorId="2" shapeId="0" xr:uid="{11545BEA-AA99-4EF8-A9DA-54110C021F3E}">
      <text>
        <r>
          <rPr>
            <b/>
            <sz val="9"/>
            <color indexed="81"/>
            <rFont val="Tahoma"/>
            <family val="2"/>
          </rPr>
          <t>John:</t>
        </r>
        <r>
          <rPr>
            <sz val="9"/>
            <color indexed="81"/>
            <rFont val="Tahoma"/>
            <family val="2"/>
          </rPr>
          <t xml:space="preserve">
Feed supply changes in individual periods</t>
        </r>
      </text>
    </comment>
    <comment ref="PA65" authorId="2" shapeId="0" xr:uid="{0526B397-F395-4AC3-8491-48CAA98987BD}">
      <text>
        <r>
          <rPr>
            <b/>
            <sz val="9"/>
            <color indexed="81"/>
            <rFont val="Tahoma"/>
            <family val="2"/>
          </rPr>
          <t>John:</t>
        </r>
        <r>
          <rPr>
            <sz val="9"/>
            <color indexed="81"/>
            <rFont val="Tahoma"/>
            <family val="2"/>
          </rPr>
          <t xml:space="preserve">
LTW feed supply adjustments that has combinations of feed ling level during early and late  pregnancy.
The pattern # determines the scanning &amp; the adjustment.
Different formula for adults because not affected by EL AgeJ</t>
        </r>
      </text>
    </comment>
    <comment ref="XX65" authorId="2" shapeId="0" xr:uid="{1431732E-4C7B-4F83-B6AF-881F1625611C}">
      <text>
        <r>
          <rPr>
            <b/>
            <sz val="9"/>
            <color indexed="81"/>
            <rFont val="Tahoma"/>
            <family val="2"/>
          </rPr>
          <t>John:</t>
        </r>
        <r>
          <rPr>
            <sz val="9"/>
            <color indexed="81"/>
            <rFont val="Tahoma"/>
            <family val="2"/>
          </rPr>
          <t xml:space="preserve">
Feed supply changes in individual periods</t>
        </r>
      </text>
    </comment>
    <comment ref="CN71" authorId="2" shapeId="0" xr:uid="{EFA7F59E-AEC3-4A7E-9D32-B972914A46EE}">
      <text>
        <r>
          <rPr>
            <b/>
            <sz val="9"/>
            <color indexed="81"/>
            <rFont val="Tahoma"/>
            <family val="2"/>
          </rPr>
          <t>John:</t>
        </r>
        <r>
          <rPr>
            <sz val="9"/>
            <color indexed="81"/>
            <rFont val="Tahoma"/>
            <family val="2"/>
          </rPr>
          <t xml:space="preserve">
Use the MU (LMAT) equations if maternal genotype</t>
        </r>
      </text>
    </comment>
    <comment ref="XX71" authorId="2" shapeId="0" xr:uid="{9A85CAE0-7EA1-4C59-B340-F9DCBAC037A6}">
      <text>
        <r>
          <rPr>
            <b/>
            <sz val="9"/>
            <color indexed="81"/>
            <rFont val="Tahoma"/>
            <family val="2"/>
          </rPr>
          <t>John:</t>
        </r>
        <r>
          <rPr>
            <sz val="9"/>
            <color indexed="81"/>
            <rFont val="Tahoma"/>
            <family val="2"/>
          </rPr>
          <t xml:space="preserve">
Feed supply changes in individual periods</t>
        </r>
      </text>
    </comment>
    <comment ref="BA78" authorId="2" shapeId="0" xr:uid="{B15350A5-8856-4791-A413-D731B6083E40}">
      <text>
        <r>
          <rPr>
            <b/>
            <sz val="9"/>
            <color indexed="81"/>
            <rFont val="Tahoma"/>
            <family val="2"/>
          </rPr>
          <t>John:</t>
        </r>
        <r>
          <rPr>
            <sz val="9"/>
            <color indexed="81"/>
            <rFont val="Tahoma"/>
            <family val="2"/>
          </rPr>
          <t xml:space="preserve">
Normally this is 1 but can be a higher number if some SA variables are being manually set.</t>
        </r>
      </text>
    </comment>
    <comment ref="BC78" authorId="2" shapeId="0" xr:uid="{2163619B-0179-43F2-AE72-5051D63A13A5}">
      <text>
        <r>
          <rPr>
            <b/>
            <sz val="9"/>
            <color indexed="81"/>
            <rFont val="Tahoma"/>
            <family val="2"/>
          </rPr>
          <t>John:</t>
        </r>
        <r>
          <rPr>
            <sz val="9"/>
            <color indexed="81"/>
            <rFont val="Tahoma"/>
            <family val="2"/>
          </rPr>
          <t xml:space="preserve">
Exclude some of the trials from the optimisation (to reduce the time required for less important analyses) can be achieved by setting the nimber of nutrtion levels to N11.
It is not possible to set the trial to FALSE because this causes errors with the useFS number not being created by a previous trial.
Extra scenarios can be tested by copying extra lines at the bottom, each row (after the first 21 trials) is fully self contained</t>
        </r>
      </text>
    </comment>
    <comment ref="N79" authorId="2" shapeId="0" xr:uid="{C69AD6AC-1632-45CA-A471-537B4A573D46}">
      <text>
        <r>
          <rPr>
            <b/>
            <sz val="9"/>
            <color indexed="81"/>
            <rFont val="Tahoma"/>
            <family val="2"/>
          </rPr>
          <t>John:</t>
        </r>
        <r>
          <rPr>
            <sz val="9"/>
            <color indexed="81"/>
            <rFont val="Tahoma"/>
            <family val="2"/>
          </rPr>
          <t xml:space="preserve">
Edit these formulas to put the columns in the order to be incremented</t>
        </r>
      </text>
    </comment>
    <comment ref="O79" authorId="2" shapeId="0" xr:uid="{DE78CC94-5B58-4831-86C6-E6B98EB47B45}">
      <text>
        <r>
          <rPr>
            <b/>
            <sz val="9"/>
            <color indexed="81"/>
            <rFont val="Tahoma"/>
            <family val="2"/>
          </rPr>
          <t>John:</t>
        </r>
        <r>
          <rPr>
            <sz val="9"/>
            <color indexed="81"/>
            <rFont val="Tahoma"/>
            <family val="2"/>
          </rPr>
          <t xml:space="preserve">
Edit these formulas to put the columns in the order to be incremented</t>
        </r>
      </text>
    </comment>
    <comment ref="P79" authorId="2" shapeId="0" xr:uid="{865AA8A1-6204-4B5C-BDA1-9CDCFFD0685D}">
      <text>
        <r>
          <rPr>
            <b/>
            <sz val="9"/>
            <color indexed="81"/>
            <rFont val="Tahoma"/>
            <family val="2"/>
          </rPr>
          <t>John:</t>
        </r>
        <r>
          <rPr>
            <sz val="9"/>
            <color indexed="81"/>
            <rFont val="Tahoma"/>
            <family val="2"/>
          </rPr>
          <t xml:space="preserve">
Edit these formulas to put the columns in the order to be incremented</t>
        </r>
      </text>
    </comment>
    <comment ref="Q79" authorId="2" shapeId="0" xr:uid="{03185998-BC93-4483-A495-D5354AD109B6}">
      <text>
        <r>
          <rPr>
            <b/>
            <sz val="9"/>
            <color indexed="81"/>
            <rFont val="Tahoma"/>
            <family val="2"/>
          </rPr>
          <t>John:</t>
        </r>
        <r>
          <rPr>
            <sz val="9"/>
            <color indexed="81"/>
            <rFont val="Tahoma"/>
            <family val="2"/>
          </rPr>
          <t xml:space="preserve">
Edit these formulas to put the columns in the order to be incremented</t>
        </r>
      </text>
    </comment>
    <comment ref="R79" authorId="2" shapeId="0" xr:uid="{B2A4C4D3-7A48-4DE2-81E7-C294664C0C1C}">
      <text>
        <r>
          <rPr>
            <b/>
            <sz val="9"/>
            <color indexed="81"/>
            <rFont val="Tahoma"/>
            <family val="2"/>
          </rPr>
          <t>John:</t>
        </r>
        <r>
          <rPr>
            <sz val="9"/>
            <color indexed="81"/>
            <rFont val="Tahoma"/>
            <family val="2"/>
          </rPr>
          <t xml:space="preserve">
Edit these formulas to put the columns in the order to be incremented</t>
        </r>
      </text>
    </comment>
    <comment ref="S79" authorId="2" shapeId="0" xr:uid="{AC5211B5-98D1-452F-8E08-FF817D8C6B7A}">
      <text>
        <r>
          <rPr>
            <b/>
            <sz val="9"/>
            <color indexed="81"/>
            <rFont val="Tahoma"/>
            <family val="2"/>
          </rPr>
          <t>John:</t>
        </r>
        <r>
          <rPr>
            <sz val="9"/>
            <color indexed="81"/>
            <rFont val="Tahoma"/>
            <family val="2"/>
          </rPr>
          <t xml:space="preserve">
Edit these formulas to put the columns in the order to be incremented</t>
        </r>
      </text>
    </comment>
    <comment ref="AC79" authorId="2" shapeId="0" xr:uid="{E3C03130-C673-4A0A-933E-D1C837868CFD}">
      <text>
        <r>
          <rPr>
            <b/>
            <sz val="9"/>
            <color indexed="81"/>
            <rFont val="Tahoma"/>
            <family val="2"/>
          </rPr>
          <t>John:</t>
        </r>
        <r>
          <rPr>
            <sz val="9"/>
            <color indexed="81"/>
            <rFont val="Tahoma"/>
            <family val="2"/>
          </rPr>
          <t xml:space="preserve">
Edit these formulas to put the columns in the order to be incremented</t>
        </r>
      </text>
    </comment>
    <comment ref="AD79" authorId="2" shapeId="0" xr:uid="{C2EDB2D3-FC4C-42F2-8BA4-16559D415FA1}">
      <text>
        <r>
          <rPr>
            <b/>
            <sz val="9"/>
            <color indexed="81"/>
            <rFont val="Tahoma"/>
            <family val="2"/>
          </rPr>
          <t>John:</t>
        </r>
        <r>
          <rPr>
            <sz val="9"/>
            <color indexed="81"/>
            <rFont val="Tahoma"/>
            <family val="2"/>
          </rPr>
          <t xml:space="preserve">
Edit these formulas to put the columns in the order to be incremented</t>
        </r>
      </text>
    </comment>
    <comment ref="AE79" authorId="2" shapeId="0" xr:uid="{D21238A5-52A5-4C54-AF54-F4DBF4BC3E35}">
      <text>
        <r>
          <rPr>
            <b/>
            <sz val="9"/>
            <color indexed="81"/>
            <rFont val="Tahoma"/>
            <family val="2"/>
          </rPr>
          <t>John:</t>
        </r>
        <r>
          <rPr>
            <sz val="9"/>
            <color indexed="81"/>
            <rFont val="Tahoma"/>
            <family val="2"/>
          </rPr>
          <t xml:space="preserve">
Edit these formulas to put the columns in the order to be incremented</t>
        </r>
      </text>
    </comment>
    <comment ref="AF79" authorId="2" shapeId="0" xr:uid="{C217CFA8-888C-4B9C-A84C-610D9FC575BF}">
      <text>
        <r>
          <rPr>
            <b/>
            <sz val="9"/>
            <color indexed="81"/>
            <rFont val="Tahoma"/>
            <family val="2"/>
          </rPr>
          <t>John:</t>
        </r>
        <r>
          <rPr>
            <sz val="9"/>
            <color indexed="81"/>
            <rFont val="Tahoma"/>
            <family val="2"/>
          </rPr>
          <t xml:space="preserve">
Edit these formulas to put the columns in the order to be incremented</t>
        </r>
      </text>
    </comment>
    <comment ref="AG79" authorId="2" shapeId="0" xr:uid="{CB0F27B0-EDAC-438A-99F2-72E52E5D3FCF}">
      <text>
        <r>
          <rPr>
            <b/>
            <sz val="9"/>
            <color indexed="81"/>
            <rFont val="Tahoma"/>
            <family val="2"/>
          </rPr>
          <t>John:</t>
        </r>
        <r>
          <rPr>
            <sz val="9"/>
            <color indexed="81"/>
            <rFont val="Tahoma"/>
            <family val="2"/>
          </rPr>
          <t xml:space="preserve">
Edit these formulas to put the columns in the order to be incremented</t>
        </r>
      </text>
    </comment>
    <comment ref="AH79" authorId="2" shapeId="0" xr:uid="{AA51957E-4362-47F0-8B04-5979B68ED4E2}">
      <text>
        <r>
          <rPr>
            <b/>
            <sz val="9"/>
            <color indexed="81"/>
            <rFont val="Tahoma"/>
            <family val="2"/>
          </rPr>
          <t>John:</t>
        </r>
        <r>
          <rPr>
            <sz val="9"/>
            <color indexed="81"/>
            <rFont val="Tahoma"/>
            <family val="2"/>
          </rPr>
          <t xml:space="preserve">
Edit these formulas to put the columns in the order to be incremented</t>
        </r>
      </text>
    </comment>
    <comment ref="AI79" authorId="2" shapeId="0" xr:uid="{5E1CF509-16DE-4423-B4F5-7A5FE146D234}">
      <text>
        <r>
          <rPr>
            <b/>
            <sz val="9"/>
            <color indexed="81"/>
            <rFont val="Tahoma"/>
            <family val="2"/>
          </rPr>
          <t>John:</t>
        </r>
        <r>
          <rPr>
            <sz val="9"/>
            <color indexed="81"/>
            <rFont val="Tahoma"/>
            <family val="2"/>
          </rPr>
          <t xml:space="preserve">
Edit these formulas to put the columns in the order to be incremented</t>
        </r>
      </text>
    </comment>
    <comment ref="AK79" authorId="2" shapeId="0" xr:uid="{E5A229B2-B20E-455E-94BF-5DB464EA24AC}">
      <text>
        <r>
          <rPr>
            <b/>
            <sz val="9"/>
            <color indexed="81"/>
            <rFont val="Tahoma"/>
            <family val="2"/>
          </rPr>
          <t>John:</t>
        </r>
        <r>
          <rPr>
            <sz val="9"/>
            <color indexed="81"/>
            <rFont val="Tahoma"/>
            <family val="2"/>
          </rPr>
          <t xml:space="preserve">
Edit these formulas to put the columns in the order to be incremented</t>
        </r>
      </text>
    </comment>
    <comment ref="BA79" authorId="2" shapeId="0" xr:uid="{BE9F9B10-770A-4C24-B052-F8F6CF5B4CCA}">
      <text>
        <r>
          <rPr>
            <b/>
            <sz val="9"/>
            <color indexed="81"/>
            <rFont val="Tahoma"/>
            <family val="2"/>
          </rPr>
          <t>John:</t>
        </r>
        <r>
          <rPr>
            <sz val="9"/>
            <color indexed="81"/>
            <rFont val="Tahoma"/>
            <family val="2"/>
          </rPr>
          <t xml:space="preserve">
The dummy variable can be added anywhere in the order.
A value of 1 and using this as the start for cumulative step formula add the 'Number of levels' as the fastest iterating parameter
</t>
        </r>
      </text>
    </comment>
    <comment ref="BB79" authorId="2" shapeId="0" xr:uid="{7BEE660C-AF55-4BDA-B84C-2012C522E81C}">
      <text>
        <r>
          <rPr>
            <b/>
            <sz val="9"/>
            <color indexed="81"/>
            <rFont val="Tahoma"/>
            <family val="2"/>
          </rPr>
          <t>John:</t>
        </r>
        <r>
          <rPr>
            <sz val="9"/>
            <color indexed="81"/>
            <rFont val="Tahoma"/>
            <family val="2"/>
          </rPr>
          <t xml:space="preserve">
Number of levels in this experiment if all levels of all SA variables are included</t>
        </r>
      </text>
    </comment>
    <comment ref="H80" authorId="2" shapeId="0" xr:uid="{AAF575A9-4887-48F4-B4A7-8508C0AE3149}">
      <text>
        <r>
          <rPr>
            <b/>
            <sz val="9"/>
            <color indexed="81"/>
            <rFont val="Tahoma"/>
            <family val="2"/>
          </rPr>
          <t>John:</t>
        </r>
        <r>
          <rPr>
            <sz val="9"/>
            <color indexed="81"/>
            <rFont val="Tahoma"/>
            <family val="2"/>
          </rPr>
          <t xml:space="preserve">
Set to TRUE for pointer that increase sequentially. This can save space when a pointer has many sequential levels.</t>
        </r>
      </text>
    </comment>
    <comment ref="BC80" authorId="2" shapeId="0" xr:uid="{9891D6E1-7D39-4619-BCB7-C563D141C115}">
      <text>
        <r>
          <rPr>
            <b/>
            <sz val="9"/>
            <color indexed="81"/>
            <rFont val="Tahoma"/>
            <family val="2"/>
          </rPr>
          <t>John:</t>
        </r>
        <r>
          <rPr>
            <sz val="9"/>
            <color indexed="81"/>
            <rFont val="Tahoma"/>
            <family val="2"/>
          </rPr>
          <t xml:space="preserve">
The number calculated in the description is the total number of trials required to iterate through all the levels that are specified by min, max &amp; step.</t>
        </r>
      </text>
    </comment>
    <comment ref="H81" authorId="2" shapeId="0" xr:uid="{EBC3E9F1-221D-4F1A-959A-2FE059BEB694}">
      <text>
        <r>
          <rPr>
            <b/>
            <sz val="9"/>
            <color indexed="81"/>
            <rFont val="Tahoma"/>
            <family val="2"/>
          </rPr>
          <t>John:</t>
        </r>
        <r>
          <rPr>
            <sz val="9"/>
            <color indexed="81"/>
            <rFont val="Tahoma"/>
            <family val="2"/>
          </rPr>
          <t xml:space="preserve">
This is the level to test from Data! based on the value of the SA pointer
Having this pointer allows the data table to have all options but only to access the required ones in an experiment</t>
        </r>
      </text>
    </comment>
    <comment ref="N85" authorId="2" shapeId="0" xr:uid="{9C46641E-1442-4970-A305-354B2CAC298C}">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O85" authorId="2" shapeId="0" xr:uid="{ABD95AC6-BACB-49AC-8397-91DD24AEC5D8}">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P85" authorId="2" shapeId="0" xr:uid="{F45005F8-281D-4540-9C16-9D775C73C1F4}">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Q85" authorId="2" shapeId="0" xr:uid="{86AC24B4-B0B9-4480-823A-ACF3287C6E6C}">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R85" authorId="2" shapeId="0" xr:uid="{F4511B73-FEE0-4CB2-9D18-00948E06DC2F}">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S85" authorId="2" shapeId="0" xr:uid="{93A6D41A-8C46-4747-ACEA-0D64D5BD61B4}">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C85" authorId="2" shapeId="0" xr:uid="{264F95AF-7DA7-46B4-98D1-9D9DD07681EF}">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D85" authorId="2" shapeId="0" xr:uid="{4F88DE41-8A2C-4AB6-B8AF-73AE06862BB4}">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E85" authorId="2" shapeId="0" xr:uid="{18CC642F-990C-43F9-8511-64CCB1455715}">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F85" authorId="2" shapeId="0" xr:uid="{2764B8B9-3359-4FC9-ABDA-A28C3EE8E49B}">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G85" authorId="2" shapeId="0" xr:uid="{061DDEC6-640F-41BA-99F4-A94B83152447}">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H85" authorId="2" shapeId="0" xr:uid="{C5D9D8EE-23E9-4685-B08A-D0AEFBF63B42}">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AK85" authorId="2" shapeId="0" xr:uid="{FE6A8DEF-345F-4AF9-A1A2-021F25BBE9DA}">
      <text>
        <r>
          <rPr>
            <b/>
            <sz val="9"/>
            <color indexed="81"/>
            <rFont val="Tahoma"/>
            <family val="2"/>
          </rPr>
          <t>John:</t>
        </r>
        <r>
          <rPr>
            <sz val="9"/>
            <color indexed="81"/>
            <rFont val="Tahoma"/>
            <family val="2"/>
          </rPr>
          <t xml:space="preserve">
The SA level from top of sheet. The index to the SA level is from 1 to number of levels incrementing each time the previous factor has gone through a cycle.
When copying search and replace nLevels &amp; cStep with the range relevant for the newly created experiment (rXXXc). Also adjust the range for the custom order of the pointers.
Note: Uses SEQUENCE(i.GlobalMax) to generate an array of sequenced values. In older versions of Excel this can be replaced with ROW(INDIRECT("1:"&amp;i.GlobalMax))
</t>
        </r>
      </text>
    </comment>
    <comment ref="CC85" authorId="2" shapeId="0" xr:uid="{7333A162-6192-41CE-A593-568663D8E13A}">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CN85" authorId="2" shapeId="0" xr:uid="{4DC4344D-5028-44DD-B9AC-752872FAF2B7}">
      <text>
        <r>
          <rPr>
            <b/>
            <sz val="9"/>
            <color indexed="81"/>
            <rFont val="Tahoma"/>
            <family val="2"/>
          </rPr>
          <t>John:</t>
        </r>
        <r>
          <rPr>
            <sz val="9"/>
            <color indexed="81"/>
            <rFont val="Tahoma"/>
            <family val="2"/>
          </rPr>
          <t xml:space="preserve">
Use the MU (LMAT) equations if maternal genotype</t>
        </r>
      </text>
    </comment>
    <comment ref="DQ85" authorId="2" shapeId="0" xr:uid="{2525D624-067E-42CB-8D1B-C469D434E026}">
      <text>
        <r>
          <rPr>
            <b/>
            <sz val="9"/>
            <color indexed="81"/>
            <rFont val="Tahoma"/>
            <family val="2"/>
          </rPr>
          <t>John:</t>
        </r>
        <r>
          <rPr>
            <sz val="9"/>
            <color indexed="81"/>
            <rFont val="Tahoma"/>
            <family val="2"/>
          </rPr>
          <t xml:space="preserve">
Feed equations
Offspring sale options (- is 4 in sinp)
Region
Breed
EVG adj (2 digits to represent options)
TOL
Scan
MeatP
Crop Graze (default in pinp is usually TRUE)
Past% (4 is default pasture % = 0)
AgeEL.</t>
        </r>
      </text>
    </comment>
    <comment ref="EW85" authorId="2" shapeId="0" xr:uid="{9868F250-2B35-4CAC-9FEC-6AFA0907D60B}">
      <text>
        <r>
          <rPr>
            <b/>
            <sz val="9"/>
            <color indexed="81"/>
            <rFont val="Tahoma"/>
            <family val="2"/>
          </rPr>
          <t>John:</t>
        </r>
        <r>
          <rPr>
            <sz val="9"/>
            <color indexed="81"/>
            <rFont val="Tahoma"/>
            <family val="2"/>
          </rPr>
          <t xml:space="preserve">
Allow sale in this slice if young ewes are 0 (unconstrained) or matches this slice</t>
        </r>
      </text>
    </comment>
    <comment ref="EX85" authorId="2" shapeId="0" xr:uid="{B191BE16-A8DE-4066-932E-BC6D77F4769C}">
      <text>
        <r>
          <rPr>
            <b/>
            <sz val="9"/>
            <color indexed="81"/>
            <rFont val="Tahoma"/>
            <family val="2"/>
          </rPr>
          <t>John:</t>
        </r>
        <r>
          <rPr>
            <sz val="9"/>
            <color indexed="81"/>
            <rFont val="Tahoma"/>
            <family val="2"/>
          </rPr>
          <t xml:space="preserve">
Allow sale in this slice if young ewes are 0 (unconstrained) or matches this slice</t>
        </r>
      </text>
    </comment>
    <comment ref="EY85" authorId="2" shapeId="0" xr:uid="{0C5149BE-F580-4A66-B5EE-9ED152055AA4}">
      <text>
        <r>
          <rPr>
            <b/>
            <sz val="9"/>
            <color indexed="81"/>
            <rFont val="Tahoma"/>
            <family val="2"/>
          </rPr>
          <t>John:</t>
        </r>
        <r>
          <rPr>
            <sz val="9"/>
            <color indexed="81"/>
            <rFont val="Tahoma"/>
            <family val="2"/>
          </rPr>
          <t xml:space="preserve">
Allow sale in this slice if young ewes are 0 (unconstrained) or matches this slice</t>
        </r>
      </text>
    </comment>
    <comment ref="EZ85" authorId="2" shapeId="0" xr:uid="{52E1EDD4-AD5D-43B7-AE5D-9A2ADA056EEE}">
      <text>
        <r>
          <rPr>
            <b/>
            <sz val="9"/>
            <color indexed="81"/>
            <rFont val="Tahoma"/>
            <family val="2"/>
          </rPr>
          <t>John:</t>
        </r>
        <r>
          <rPr>
            <sz val="9"/>
            <color indexed="81"/>
            <rFont val="Tahoma"/>
            <family val="2"/>
          </rPr>
          <t xml:space="preserve">
Allow sale of dry EL in DVP2 if dry ewe lambs are being sold or are flexible</t>
        </r>
      </text>
    </comment>
    <comment ref="FA85" authorId="2" shapeId="0" xr:uid="{5BCFD9CE-95C6-435B-A324-E8DF6BB5566E}">
      <text>
        <r>
          <rPr>
            <b/>
            <sz val="9"/>
            <color indexed="81"/>
            <rFont val="Tahoma"/>
            <family val="2"/>
          </rPr>
          <t>John:</t>
        </r>
        <r>
          <rPr>
            <sz val="9"/>
            <color indexed="81"/>
            <rFont val="Tahoma"/>
            <family val="2"/>
          </rPr>
          <t xml:space="preserve">
Allow sale of dry EL in DVP3 if dry ewe lambs are being sold or are flexible</t>
        </r>
      </text>
    </comment>
    <comment ref="FC85" authorId="2" shapeId="0" xr:uid="{3E64FBEA-9D28-404D-9781-B9E4E7407E00}">
      <text>
        <r>
          <rPr>
            <b/>
            <sz val="9"/>
            <color indexed="81"/>
            <rFont val="Tahoma"/>
            <family val="2"/>
          </rPr>
          <t>John:</t>
        </r>
        <r>
          <rPr>
            <sz val="9"/>
            <color indexed="81"/>
            <rFont val="Tahoma"/>
            <family val="2"/>
          </rPr>
          <t xml:space="preserve">
If retaining singles is excluded then allow t0 sale of singles in DVP 3</t>
        </r>
      </text>
    </comment>
    <comment ref="FD85" authorId="2" shapeId="0" xr:uid="{45DF5F2A-6AE7-451D-8434-897889EF7B34}">
      <text>
        <r>
          <rPr>
            <b/>
            <sz val="9"/>
            <color indexed="81"/>
            <rFont val="Tahoma"/>
            <family val="2"/>
          </rPr>
          <t>John:</t>
        </r>
        <r>
          <rPr>
            <sz val="9"/>
            <color indexed="81"/>
            <rFont val="Tahoma"/>
            <family val="2"/>
          </rPr>
          <t xml:space="preserve">
Allow sale in this slice if the CFA age is TRUE</t>
        </r>
      </text>
    </comment>
    <comment ref="FE85" authorId="2" shapeId="0" xr:uid="{3516EE31-4A3D-402C-8287-D2ADF78D06D4}">
      <text>
        <r>
          <rPr>
            <b/>
            <sz val="9"/>
            <color indexed="81"/>
            <rFont val="Tahoma"/>
            <family val="2"/>
          </rPr>
          <t>John:</t>
        </r>
        <r>
          <rPr>
            <sz val="9"/>
            <color indexed="81"/>
            <rFont val="Tahoma"/>
            <family val="2"/>
          </rPr>
          <t xml:space="preserve">
Allow sale in this slice if the CFA age is TRUE</t>
        </r>
      </text>
    </comment>
    <comment ref="FF85" authorId="2" shapeId="0" xr:uid="{608A5C16-7B1A-49F8-81EF-E98284395649}">
      <text>
        <r>
          <rPr>
            <b/>
            <sz val="9"/>
            <color indexed="81"/>
            <rFont val="Tahoma"/>
            <family val="2"/>
          </rPr>
          <t>John:</t>
        </r>
        <r>
          <rPr>
            <sz val="9"/>
            <color indexed="81"/>
            <rFont val="Tahoma"/>
            <family val="2"/>
          </rPr>
          <t xml:space="preserve">
Allow sale in this slice if the CFA age is TRUE</t>
        </r>
      </text>
    </comment>
    <comment ref="FH85" authorId="2" shapeId="0" xr:uid="{B40D2622-18A2-4DE3-9CF7-7AD9BAE4B262}">
      <text>
        <r>
          <rPr>
            <b/>
            <sz val="9"/>
            <color indexed="81"/>
            <rFont val="Tahoma"/>
            <family val="2"/>
          </rPr>
          <t>John:</t>
        </r>
        <r>
          <rPr>
            <sz val="9"/>
            <color indexed="81"/>
            <rFont val="Tahoma"/>
            <family val="2"/>
          </rPr>
          <t xml:space="preserve">
Vary the estimate of the number of EL mated with genotype if the proportion is not fixed.</t>
        </r>
      </text>
    </comment>
    <comment ref="FM85" authorId="2" shapeId="0" xr:uid="{945F14FF-7D63-417A-9878-71F8C46FC411}">
      <text>
        <r>
          <rPr>
            <b/>
            <sz val="9"/>
            <color indexed="81"/>
            <rFont val="Tahoma"/>
            <family val="2"/>
          </rPr>
          <t>John:</t>
        </r>
        <r>
          <rPr>
            <sz val="9"/>
            <color indexed="81"/>
            <rFont val="Tahoma"/>
            <family val="2"/>
          </rPr>
          <t xml:space="preserve">
0.95 selected for the EL analysis because EL RR was about 90% higher than Thommos range.</t>
        </r>
      </text>
    </comment>
    <comment ref="FV85" authorId="2" shapeId="0" xr:uid="{BB750598-5D49-4608-9D75-6D9DEDE8EAEA}">
      <text>
        <r>
          <rPr>
            <b/>
            <sz val="9"/>
            <color indexed="81"/>
            <rFont val="Tahoma"/>
            <family val="2"/>
          </rPr>
          <t>John:</t>
        </r>
        <r>
          <rPr>
            <sz val="9"/>
            <color indexed="81"/>
            <rFont val="Tahoma"/>
            <family val="2"/>
          </rPr>
          <t xml:space="preserve">
Don't force retention of empty EL if sale of surplus young dams is forced as lambs - because if retaining empty EL &amp; mating a high proportion there maybe too few sale options</t>
        </r>
      </text>
    </comment>
    <comment ref="MG85" authorId="2" shapeId="0" xr:uid="{91EB4D3C-CEF5-4750-ABA1-53130EB67C99}">
      <text>
        <r>
          <rPr>
            <b/>
            <sz val="9"/>
            <color indexed="81"/>
            <rFont val="Tahoma"/>
            <family val="2"/>
          </rPr>
          <t>John:</t>
        </r>
        <r>
          <rPr>
            <sz val="9"/>
            <color indexed="81"/>
            <rFont val="Tahoma"/>
            <family val="2"/>
          </rPr>
          <t xml:space="preserve">
Feed supply changes in individual periods</t>
        </r>
      </text>
    </comment>
    <comment ref="NE85" authorId="2" shapeId="0" xr:uid="{8A59E87C-399F-4EE0-B31D-A8E056F30E72}">
      <text>
        <r>
          <rPr>
            <b/>
            <sz val="9"/>
            <color indexed="81"/>
            <rFont val="Tahoma"/>
            <family val="2"/>
          </rPr>
          <t>John:</t>
        </r>
        <r>
          <rPr>
            <sz val="9"/>
            <color indexed="81"/>
            <rFont val="Tahoma"/>
            <family val="2"/>
          </rPr>
          <t xml:space="preserve">
Feed supply changes in individual periods</t>
        </r>
      </text>
    </comment>
    <comment ref="OC85" authorId="2" shapeId="0" xr:uid="{A53DA184-A428-4E7E-9EDB-1542F0817ECB}">
      <text>
        <r>
          <rPr>
            <b/>
            <sz val="9"/>
            <color indexed="81"/>
            <rFont val="Tahoma"/>
            <family val="2"/>
          </rPr>
          <t>John:</t>
        </r>
        <r>
          <rPr>
            <sz val="9"/>
            <color indexed="81"/>
            <rFont val="Tahoma"/>
            <family val="2"/>
          </rPr>
          <t xml:space="preserve">
Feed supply changes in individual periods</t>
        </r>
      </text>
    </comment>
    <comment ref="PA85" authorId="2" shapeId="0" xr:uid="{0523E9BC-18A0-442D-BA73-7E116988DCB6}">
      <text>
        <r>
          <rPr>
            <b/>
            <sz val="9"/>
            <color indexed="81"/>
            <rFont val="Tahoma"/>
            <family val="2"/>
          </rPr>
          <t>John:</t>
        </r>
        <r>
          <rPr>
            <sz val="9"/>
            <color indexed="81"/>
            <rFont val="Tahoma"/>
            <family val="2"/>
          </rPr>
          <t xml:space="preserve">
LTW feed supply adjustments that has combinations of feed ling level during early and late  pregnancy.
The pattern # determines the scanning &amp; the adjustment.
Different formula for adults because not affected by EL AgeJ</t>
        </r>
      </text>
    </comment>
    <comment ref="XX85" authorId="2" shapeId="0" xr:uid="{7903E876-2DFD-425F-8D5B-8649F50A8783}">
      <text>
        <r>
          <rPr>
            <b/>
            <sz val="9"/>
            <color indexed="81"/>
            <rFont val="Tahoma"/>
            <family val="2"/>
          </rPr>
          <t>John:</t>
        </r>
        <r>
          <rPr>
            <sz val="9"/>
            <color indexed="81"/>
            <rFont val="Tahoma"/>
            <family val="2"/>
          </rPr>
          <t xml:space="preserve">
Feed supply changes in individual periods</t>
        </r>
      </text>
    </comment>
    <comment ref="ABM85" authorId="2" shapeId="0" xr:uid="{E6FF7FDF-C5D5-4979-AC40-F039B46DD9BB}">
      <text>
        <r>
          <rPr>
            <b/>
            <sz val="9"/>
            <color indexed="81"/>
            <rFont val="Tahoma"/>
            <family val="2"/>
          </rPr>
          <t>John:</t>
        </r>
        <r>
          <rPr>
            <sz val="9"/>
            <color indexed="81"/>
            <rFont val="Tahoma"/>
            <family val="2"/>
          </rPr>
          <t xml:space="preserve">
Don't include N11 for the standard fs_opt</t>
        </r>
      </text>
    </comment>
    <comment ref="ABN85" authorId="2" shapeId="0" xr:uid="{995C9ABB-65DC-4DE9-957F-A7E748E81559}">
      <text>
        <r>
          <rPr>
            <b/>
            <sz val="9"/>
            <color indexed="81"/>
            <rFont val="Tahoma"/>
            <family val="2"/>
          </rPr>
          <t>John:</t>
        </r>
        <r>
          <rPr>
            <sz val="9"/>
            <color indexed="81"/>
            <rFont val="Tahoma"/>
            <family val="2"/>
          </rPr>
          <t xml:space="preserve">
Can start with the final pkl from a previous optimisation by setting this to TRUE</t>
        </r>
      </text>
    </comment>
    <comment ref="ABS85" authorId="2" shapeId="0" xr:uid="{5E14D9A9-E22E-4457-B73F-E3C3A06B1391}">
      <text>
        <r>
          <rPr>
            <b/>
            <sz val="9"/>
            <color indexed="81"/>
            <rFont val="Tahoma"/>
            <family val="2"/>
          </rPr>
          <t>John:</t>
        </r>
        <r>
          <rPr>
            <sz val="9"/>
            <color indexed="81"/>
            <rFont val="Tahoma"/>
            <family val="2"/>
          </rPr>
          <t xml:space="preserve">
A formula for fs_opt that can be copied to any row and generates:
The FS number for trial 0, 1 and 20 (first 2 and last trial)
The FS number and an extra 2 digits otherwise
FS: Feed Eqns, Offspring sales, Region, Breed, EVG adj (2 digits), TOL, Scan, MeatP, Crop Graze, Past%, AgeEL.</t>
        </r>
      </text>
    </comment>
    <comment ref="ABT85" authorId="2" shapeId="0" xr:uid="{30E51F74-193D-4524-B42D-281EF485F3C0}">
      <text>
        <r>
          <rPr>
            <b/>
            <sz val="9"/>
            <color indexed="81"/>
            <rFont val="Tahoma"/>
            <family val="2"/>
          </rPr>
          <t>John:</t>
        </r>
        <r>
          <rPr>
            <sz val="9"/>
            <color indexed="81"/>
            <rFont val="Tahoma"/>
            <family val="2"/>
          </rPr>
          <t xml:space="preserve">
A formula for fs_opt that can be copied to any row and generates:
The FS number for trial 0, 1 and 20 (first 2 and last trial)
The FS number and an extra 2 digits otherwise
FS: Feed Eqns, Offspring sales, Region, Breed, EVG adj (2 digits), TOL, Scan, MeatP, Crop Graze, Past%, AgeEL.</t>
        </r>
      </text>
    </comment>
    <comment ref="CN91" authorId="2" shapeId="0" xr:uid="{709279A4-EDCA-4646-8439-F268240200F9}">
      <text>
        <r>
          <rPr>
            <b/>
            <sz val="9"/>
            <color indexed="81"/>
            <rFont val="Tahoma"/>
            <family val="2"/>
          </rPr>
          <t>John:</t>
        </r>
        <r>
          <rPr>
            <sz val="9"/>
            <color indexed="81"/>
            <rFont val="Tahoma"/>
            <family val="2"/>
          </rPr>
          <t xml:space="preserve">
Use the MU (LMAT) equations if maternal genotype</t>
        </r>
      </text>
    </comment>
    <comment ref="XX91" authorId="2" shapeId="0" xr:uid="{00601381-5630-43E6-B499-FA63122EC622}">
      <text>
        <r>
          <rPr>
            <b/>
            <sz val="9"/>
            <color indexed="81"/>
            <rFont val="Tahoma"/>
            <family val="2"/>
          </rPr>
          <t>John:</t>
        </r>
        <r>
          <rPr>
            <sz val="9"/>
            <color indexed="81"/>
            <rFont val="Tahoma"/>
            <family val="2"/>
          </rPr>
          <t xml:space="preserve">
Feed supply changes in individual periods</t>
        </r>
      </text>
    </comment>
    <comment ref="ABO105" authorId="2" shapeId="0" xr:uid="{5A8E7F23-376A-472B-810C-00423BC89D02}">
      <text>
        <r>
          <rPr>
            <b/>
            <sz val="9"/>
            <color indexed="81"/>
            <rFont val="Tahoma"/>
            <family val="2"/>
          </rPr>
          <t>John:</t>
        </r>
        <r>
          <rPr>
            <sz val="9"/>
            <color indexed="81"/>
            <rFont val="Tahoma"/>
            <family val="2"/>
          </rPr>
          <t xml:space="preserve">
Create a pkl for the last N11 trial to reduce the size of the pkl file.
 </t>
        </r>
      </text>
    </comment>
    <comment ref="BC111" authorId="2" shapeId="0" xr:uid="{83D4AF06-3935-4445-BB56-98D47B3739F6}">
      <text>
        <r>
          <rPr>
            <b/>
            <sz val="9"/>
            <color indexed="81"/>
            <rFont val="Tahoma"/>
            <family val="2"/>
          </rPr>
          <t>John:</t>
        </r>
        <r>
          <rPr>
            <sz val="9"/>
            <color indexed="81"/>
            <rFont val="Tahoma"/>
            <family val="2"/>
          </rPr>
          <t xml:space="preserve">
The first 10 characters are used in the the trial description
When copying the Template experiment, 
1. search and replace IsSequential, nLevels &amp; cStep with the range relevant for the newly created experiment (rXXXc)
2. Check the range in the Duplicate column for the random values (Column 35) - this formula can get messed up with row insertion
</t>
        </r>
      </text>
    </comment>
    <comment ref="W113" authorId="2" shapeId="0" xr:uid="{1034DE23-3741-4F79-9591-14D81312F231}">
      <text>
        <r>
          <rPr>
            <b/>
            <sz val="9"/>
            <color indexed="81"/>
            <rFont val="Tahoma"/>
            <family val="2"/>
          </rPr>
          <t>John:</t>
        </r>
        <r>
          <rPr>
            <sz val="9"/>
            <color indexed="81"/>
            <rFont val="Tahoma"/>
            <family val="2"/>
          </rPr>
          <t xml:space="preserve">
Sale of CFA at 4yo not included in calibration trials</t>
        </r>
      </text>
    </comment>
    <comment ref="CC113" authorId="2" shapeId="0" xr:uid="{50124501-8C02-4E67-809D-51B10328AB9D}">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CN113" authorId="2" shapeId="0" xr:uid="{7A9C9D6C-2C21-43DE-A13E-23602B71B103}">
      <text>
        <r>
          <rPr>
            <b/>
            <sz val="9"/>
            <color indexed="81"/>
            <rFont val="Tahoma"/>
            <family val="2"/>
          </rPr>
          <t>John:</t>
        </r>
        <r>
          <rPr>
            <sz val="9"/>
            <color indexed="81"/>
            <rFont val="Tahoma"/>
            <family val="2"/>
          </rPr>
          <t xml:space="preserve">
Use the MU (LMAT) equations if maternal genotype</t>
        </r>
      </text>
    </comment>
    <comment ref="DP113" authorId="2" shapeId="0" xr:uid="{2829E864-D207-4083-987E-1B9349AF9E45}">
      <text>
        <r>
          <rPr>
            <b/>
            <sz val="9"/>
            <color indexed="81"/>
            <rFont val="Tahoma"/>
            <family val="2"/>
          </rPr>
          <t>John:</t>
        </r>
        <r>
          <rPr>
            <sz val="9"/>
            <color indexed="81"/>
            <rFont val="Tahoma"/>
            <family val="2"/>
          </rPr>
          <t xml:space="preserve">
If using Excel feed supply then don't set values to 0 so that the Excel values are active.
If using pkl then set values to 0 so that the SAs start from 0.</t>
        </r>
      </text>
    </comment>
    <comment ref="DQ113" authorId="2" shapeId="0" xr:uid="{50F3509D-7AA6-4E6B-87D3-8F36316BFF2F}">
      <text>
        <r>
          <rPr>
            <b/>
            <sz val="9"/>
            <color indexed="81"/>
            <rFont val="Tahoma"/>
            <family val="2"/>
          </rPr>
          <t>John:</t>
        </r>
        <r>
          <rPr>
            <sz val="9"/>
            <color indexed="81"/>
            <rFont val="Tahoma"/>
            <family val="2"/>
          </rPr>
          <t xml:space="preserve">
Feed equations
Offspring sale options (- is 4 in sinp)
Region
Breed
EVG adj (2 digits to represent options)
TOL
Scan
MeatP
Crop Graze (default in pinp is usually TRUE)
Past% (4 is default pasture % = 0)
AgeEL.</t>
        </r>
      </text>
    </comment>
    <comment ref="EW113" authorId="2" shapeId="0" xr:uid="{ACFCD829-1D04-4E64-81FE-4174E39C5100}">
      <text>
        <r>
          <rPr>
            <b/>
            <sz val="9"/>
            <color indexed="81"/>
            <rFont val="Tahoma"/>
            <family val="2"/>
          </rPr>
          <t>John:</t>
        </r>
        <r>
          <rPr>
            <sz val="9"/>
            <color indexed="81"/>
            <rFont val="Tahoma"/>
            <family val="2"/>
          </rPr>
          <t xml:space="preserve">
Allow sale in this slice if young ewes are 0 (unconstrained) or matches this slice</t>
        </r>
      </text>
    </comment>
    <comment ref="EX113" authorId="2" shapeId="0" xr:uid="{F8DDC39E-C5AC-41F6-A515-B5F8A06A2B72}">
      <text>
        <r>
          <rPr>
            <b/>
            <sz val="9"/>
            <color indexed="81"/>
            <rFont val="Tahoma"/>
            <family val="2"/>
          </rPr>
          <t>John:</t>
        </r>
        <r>
          <rPr>
            <sz val="9"/>
            <color indexed="81"/>
            <rFont val="Tahoma"/>
            <family val="2"/>
          </rPr>
          <t xml:space="preserve">
Allow sale in this slice if young ewes are 0 (unconstrained) or matches this slice</t>
        </r>
      </text>
    </comment>
    <comment ref="EY113" authorId="2" shapeId="0" xr:uid="{2E5BE355-6288-4AD8-A2F9-14DBEC5F70A6}">
      <text>
        <r>
          <rPr>
            <b/>
            <sz val="9"/>
            <color indexed="81"/>
            <rFont val="Tahoma"/>
            <family val="2"/>
          </rPr>
          <t>John:</t>
        </r>
        <r>
          <rPr>
            <sz val="9"/>
            <color indexed="81"/>
            <rFont val="Tahoma"/>
            <family val="2"/>
          </rPr>
          <t xml:space="preserve">
Allow sale in this slice if young ewes are 0 (unconstrained) or matches this slice</t>
        </r>
      </text>
    </comment>
    <comment ref="EZ113" authorId="2" shapeId="0" xr:uid="{ACD42871-707C-4914-945E-2093C878694F}">
      <text>
        <r>
          <rPr>
            <b/>
            <sz val="9"/>
            <color indexed="81"/>
            <rFont val="Tahoma"/>
            <family val="2"/>
          </rPr>
          <t>John:</t>
        </r>
        <r>
          <rPr>
            <sz val="9"/>
            <color indexed="81"/>
            <rFont val="Tahoma"/>
            <family val="2"/>
          </rPr>
          <t xml:space="preserve">
Allow sale of dry EL in DVP2 if dry ewe lambs are being sold or are flexible</t>
        </r>
      </text>
    </comment>
    <comment ref="FA113" authorId="2" shapeId="0" xr:uid="{97C2C058-601E-4173-8F18-CC072132476D}">
      <text>
        <r>
          <rPr>
            <b/>
            <sz val="9"/>
            <color indexed="81"/>
            <rFont val="Tahoma"/>
            <family val="2"/>
          </rPr>
          <t>John:</t>
        </r>
        <r>
          <rPr>
            <sz val="9"/>
            <color indexed="81"/>
            <rFont val="Tahoma"/>
            <family val="2"/>
          </rPr>
          <t xml:space="preserve">
Allow sale of dry EL in DVP3 if dry ewe lambs are being sold or are flexible</t>
        </r>
      </text>
    </comment>
    <comment ref="FC113" authorId="2" shapeId="0" xr:uid="{2F38E3A6-5ACC-4016-8CAE-7EA99C8F49ED}">
      <text>
        <r>
          <rPr>
            <b/>
            <sz val="9"/>
            <color indexed="81"/>
            <rFont val="Tahoma"/>
            <family val="2"/>
          </rPr>
          <t>John:</t>
        </r>
        <r>
          <rPr>
            <sz val="9"/>
            <color indexed="81"/>
            <rFont val="Tahoma"/>
            <family val="2"/>
          </rPr>
          <t xml:space="preserve">
If retaining singles is excluded then allow t0 sale of singles in DVP 3</t>
        </r>
      </text>
    </comment>
    <comment ref="FD113" authorId="2" shapeId="0" xr:uid="{FEA4449A-D3FD-4E15-B760-491382F1EBB3}">
      <text>
        <r>
          <rPr>
            <b/>
            <sz val="9"/>
            <color indexed="81"/>
            <rFont val="Tahoma"/>
            <family val="2"/>
          </rPr>
          <t>John:</t>
        </r>
        <r>
          <rPr>
            <sz val="9"/>
            <color indexed="81"/>
            <rFont val="Tahoma"/>
            <family val="2"/>
          </rPr>
          <t xml:space="preserve">
Allow sale in this slice if the CFA age is TRUE</t>
        </r>
      </text>
    </comment>
    <comment ref="FE113" authorId="2" shapeId="0" xr:uid="{28D646BB-7EDF-4640-AF1A-5A2B0E0668F4}">
      <text>
        <r>
          <rPr>
            <b/>
            <sz val="9"/>
            <color indexed="81"/>
            <rFont val="Tahoma"/>
            <family val="2"/>
          </rPr>
          <t>John:</t>
        </r>
        <r>
          <rPr>
            <sz val="9"/>
            <color indexed="81"/>
            <rFont val="Tahoma"/>
            <family val="2"/>
          </rPr>
          <t xml:space="preserve">
Allow sale in this slice if the CFA age is TRUE</t>
        </r>
      </text>
    </comment>
    <comment ref="FF113" authorId="2" shapeId="0" xr:uid="{B8567865-B7F6-4E92-912F-9D5FE2805C31}">
      <text>
        <r>
          <rPr>
            <b/>
            <sz val="9"/>
            <color indexed="81"/>
            <rFont val="Tahoma"/>
            <family val="2"/>
          </rPr>
          <t>John:</t>
        </r>
        <r>
          <rPr>
            <sz val="9"/>
            <color indexed="81"/>
            <rFont val="Tahoma"/>
            <family val="2"/>
          </rPr>
          <t xml:space="preserve">
Allow sale in this slice if the CFA age is TRUE</t>
        </r>
      </text>
    </comment>
    <comment ref="FH113" authorId="2" shapeId="0" xr:uid="{8F86936E-91BA-4FC4-98BF-E07036C1F252}">
      <text>
        <r>
          <rPr>
            <b/>
            <sz val="9"/>
            <color indexed="81"/>
            <rFont val="Tahoma"/>
            <family val="2"/>
          </rPr>
          <t>John:</t>
        </r>
        <r>
          <rPr>
            <sz val="9"/>
            <color indexed="81"/>
            <rFont val="Tahoma"/>
            <family val="2"/>
          </rPr>
          <t xml:space="preserve">
Vary the estimate of the number of EL mated with genotype if the proportion is not fixed.</t>
        </r>
      </text>
    </comment>
    <comment ref="FM113" authorId="2" shapeId="0" xr:uid="{E736FD28-9A4F-412F-AAF2-3A09B387C887}">
      <text>
        <r>
          <rPr>
            <b/>
            <sz val="9"/>
            <color indexed="81"/>
            <rFont val="Tahoma"/>
            <family val="2"/>
          </rPr>
          <t>John:</t>
        </r>
        <r>
          <rPr>
            <sz val="9"/>
            <color indexed="81"/>
            <rFont val="Tahoma"/>
            <family val="2"/>
          </rPr>
          <t xml:space="preserve">
0.95 selected for the EL analysis because EL RR was about 90% higher than Thommos range.</t>
        </r>
      </text>
    </comment>
    <comment ref="FV113" authorId="2" shapeId="0" xr:uid="{5FCB2B9A-C878-4B85-BE05-1CE10901EB13}">
      <text>
        <r>
          <rPr>
            <b/>
            <sz val="9"/>
            <color indexed="81"/>
            <rFont val="Tahoma"/>
            <family val="2"/>
          </rPr>
          <t>John:</t>
        </r>
        <r>
          <rPr>
            <sz val="9"/>
            <color indexed="81"/>
            <rFont val="Tahoma"/>
            <family val="2"/>
          </rPr>
          <t xml:space="preserve">
Don't force retention of empty EL if sale of surplus young dams is forced as lambs - because if retaining empty EL &amp; mating a high proportion there maybe too few sale options</t>
        </r>
      </text>
    </comment>
    <comment ref="MG113" authorId="2" shapeId="0" xr:uid="{C336117B-6181-4EA0-BF98-D93227521586}">
      <text>
        <r>
          <rPr>
            <b/>
            <sz val="9"/>
            <color indexed="81"/>
            <rFont val="Tahoma"/>
            <family val="2"/>
          </rPr>
          <t>John:</t>
        </r>
        <r>
          <rPr>
            <sz val="9"/>
            <color indexed="81"/>
            <rFont val="Tahoma"/>
            <family val="2"/>
          </rPr>
          <t xml:space="preserve">
Feed supply changes in individual periods</t>
        </r>
      </text>
    </comment>
    <comment ref="NE113" authorId="2" shapeId="0" xr:uid="{7BAD3B2A-D2B4-46DF-9C26-5EFE67F55399}">
      <text>
        <r>
          <rPr>
            <b/>
            <sz val="9"/>
            <color indexed="81"/>
            <rFont val="Tahoma"/>
            <family val="2"/>
          </rPr>
          <t>John:</t>
        </r>
        <r>
          <rPr>
            <sz val="9"/>
            <color indexed="81"/>
            <rFont val="Tahoma"/>
            <family val="2"/>
          </rPr>
          <t xml:space="preserve">
Feed supply changes in individual periods</t>
        </r>
      </text>
    </comment>
    <comment ref="OC113" authorId="2" shapeId="0" xr:uid="{CF5B2921-1363-45C3-8698-BDB94E4FAE83}">
      <text>
        <r>
          <rPr>
            <b/>
            <sz val="9"/>
            <color indexed="81"/>
            <rFont val="Tahoma"/>
            <family val="2"/>
          </rPr>
          <t>John:</t>
        </r>
        <r>
          <rPr>
            <sz val="9"/>
            <color indexed="81"/>
            <rFont val="Tahoma"/>
            <family val="2"/>
          </rPr>
          <t xml:space="preserve">
Feed supply changes in individual periods</t>
        </r>
      </text>
    </comment>
    <comment ref="PA113" authorId="2" shapeId="0" xr:uid="{873371C1-B61E-40E5-B499-A9CD5BDD56A4}">
      <text>
        <r>
          <rPr>
            <b/>
            <sz val="9"/>
            <color indexed="81"/>
            <rFont val="Tahoma"/>
            <family val="2"/>
          </rPr>
          <t>John:</t>
        </r>
        <r>
          <rPr>
            <sz val="9"/>
            <color indexed="81"/>
            <rFont val="Tahoma"/>
            <family val="2"/>
          </rPr>
          <t xml:space="preserve">
LTW feed supply adjustments that has combinations of feed ling level during early and late  pregnancy.
The pattern # determines the scanning &amp; the adjustment.
Different formula for adults because not affected by EL AgeJ</t>
        </r>
      </text>
    </comment>
    <comment ref="XX113" authorId="2" shapeId="0" xr:uid="{1B9F672A-192B-42C1-9EB5-968042AE608D}">
      <text>
        <r>
          <rPr>
            <b/>
            <sz val="9"/>
            <color indexed="81"/>
            <rFont val="Tahoma"/>
            <family val="2"/>
          </rPr>
          <t>John:</t>
        </r>
        <r>
          <rPr>
            <sz val="9"/>
            <color indexed="81"/>
            <rFont val="Tahoma"/>
            <family val="2"/>
          </rPr>
          <t xml:space="preserve">
Feed supply changes in individual periods</t>
        </r>
      </text>
    </comment>
    <comment ref="CC114" authorId="2" shapeId="0" xr:uid="{F454C384-E9E3-433D-91B6-61BBEFDFD93D}">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CN114" authorId="2" shapeId="0" xr:uid="{B4D40326-DC62-483D-A2EA-A91CDB4685BE}">
      <text>
        <r>
          <rPr>
            <b/>
            <sz val="9"/>
            <color indexed="81"/>
            <rFont val="Tahoma"/>
            <family val="2"/>
          </rPr>
          <t>John:</t>
        </r>
        <r>
          <rPr>
            <sz val="9"/>
            <color indexed="81"/>
            <rFont val="Tahoma"/>
            <family val="2"/>
          </rPr>
          <t xml:space="preserve">
Use the MU (LMAT) equations if maternal genotype</t>
        </r>
      </text>
    </comment>
    <comment ref="DP114" authorId="2" shapeId="0" xr:uid="{85774314-B37C-4A68-8B41-B75380B5F31F}">
      <text>
        <r>
          <rPr>
            <b/>
            <sz val="9"/>
            <color indexed="81"/>
            <rFont val="Tahoma"/>
            <family val="2"/>
          </rPr>
          <t>John:</t>
        </r>
        <r>
          <rPr>
            <sz val="9"/>
            <color indexed="81"/>
            <rFont val="Tahoma"/>
            <family val="2"/>
          </rPr>
          <t xml:space="preserve">
If using Excel feed supply then don't set values to 0 so that the Excel values are active.
If using pkl then set values to 0 so that the SAs start from 0.</t>
        </r>
      </text>
    </comment>
    <comment ref="DQ114" authorId="2" shapeId="0" xr:uid="{87E9D41D-0BFD-4CBE-83C0-5E02C0A0620A}">
      <text>
        <r>
          <rPr>
            <b/>
            <sz val="9"/>
            <color indexed="81"/>
            <rFont val="Tahoma"/>
            <family val="2"/>
          </rPr>
          <t>John:</t>
        </r>
        <r>
          <rPr>
            <sz val="9"/>
            <color indexed="81"/>
            <rFont val="Tahoma"/>
            <family val="2"/>
          </rPr>
          <t xml:space="preserve">
Feed equations
Offspring sale options (- is 4 in sinp)
Region
Breed
EVG adj (2 digits to represent options)
TOL
Scan
MeatP
Crop Graze (default in pinp is usually TRUE)
Past% (4 is default pasture % = 0)
AgeEL.</t>
        </r>
      </text>
    </comment>
    <comment ref="EW114" authorId="2" shapeId="0" xr:uid="{5A4A00F1-CA6D-41DD-821F-F913B5558738}">
      <text>
        <r>
          <rPr>
            <b/>
            <sz val="9"/>
            <color indexed="81"/>
            <rFont val="Tahoma"/>
            <family val="2"/>
          </rPr>
          <t>John:</t>
        </r>
        <r>
          <rPr>
            <sz val="9"/>
            <color indexed="81"/>
            <rFont val="Tahoma"/>
            <family val="2"/>
          </rPr>
          <t xml:space="preserve">
Allow sale in this slice if young ewes are 0 (unconstrained) or matches this slice</t>
        </r>
      </text>
    </comment>
    <comment ref="EX114" authorId="2" shapeId="0" xr:uid="{9BA1E42A-78A6-4D68-81E5-70ED654A1500}">
      <text>
        <r>
          <rPr>
            <b/>
            <sz val="9"/>
            <color indexed="81"/>
            <rFont val="Tahoma"/>
            <family val="2"/>
          </rPr>
          <t>John:</t>
        </r>
        <r>
          <rPr>
            <sz val="9"/>
            <color indexed="81"/>
            <rFont val="Tahoma"/>
            <family val="2"/>
          </rPr>
          <t xml:space="preserve">
Allow sale in this slice if young ewes are 0 (unconstrained) or matches this slice</t>
        </r>
      </text>
    </comment>
    <comment ref="EY114" authorId="2" shapeId="0" xr:uid="{CA0CEB96-8814-42F1-9C28-2A19C1A871D1}">
      <text>
        <r>
          <rPr>
            <b/>
            <sz val="9"/>
            <color indexed="81"/>
            <rFont val="Tahoma"/>
            <family val="2"/>
          </rPr>
          <t>John:</t>
        </r>
        <r>
          <rPr>
            <sz val="9"/>
            <color indexed="81"/>
            <rFont val="Tahoma"/>
            <family val="2"/>
          </rPr>
          <t xml:space="preserve">
Allow sale in this slice if young ewes are 0 (unconstrained) or matches this slice</t>
        </r>
      </text>
    </comment>
    <comment ref="EZ114" authorId="2" shapeId="0" xr:uid="{C449DED3-8F84-4C6C-B388-ED12A8799619}">
      <text>
        <r>
          <rPr>
            <b/>
            <sz val="9"/>
            <color indexed="81"/>
            <rFont val="Tahoma"/>
            <family val="2"/>
          </rPr>
          <t>John:</t>
        </r>
        <r>
          <rPr>
            <sz val="9"/>
            <color indexed="81"/>
            <rFont val="Tahoma"/>
            <family val="2"/>
          </rPr>
          <t xml:space="preserve">
Allow sale of dry EL in DVP2 if dry ewe lambs are being sold or are flexible</t>
        </r>
      </text>
    </comment>
    <comment ref="FA114" authorId="2" shapeId="0" xr:uid="{962DC51B-3B1E-4629-88D9-F9875B2C3E45}">
      <text>
        <r>
          <rPr>
            <b/>
            <sz val="9"/>
            <color indexed="81"/>
            <rFont val="Tahoma"/>
            <family val="2"/>
          </rPr>
          <t>John:</t>
        </r>
        <r>
          <rPr>
            <sz val="9"/>
            <color indexed="81"/>
            <rFont val="Tahoma"/>
            <family val="2"/>
          </rPr>
          <t xml:space="preserve">
Allow sale of dry EL in DVP3 if dry ewe lambs are being sold or are flexible</t>
        </r>
      </text>
    </comment>
    <comment ref="FC114" authorId="2" shapeId="0" xr:uid="{FF3AE93C-A749-4A5A-915F-C3026D819079}">
      <text>
        <r>
          <rPr>
            <b/>
            <sz val="9"/>
            <color indexed="81"/>
            <rFont val="Tahoma"/>
            <family val="2"/>
          </rPr>
          <t>John:</t>
        </r>
        <r>
          <rPr>
            <sz val="9"/>
            <color indexed="81"/>
            <rFont val="Tahoma"/>
            <family val="2"/>
          </rPr>
          <t xml:space="preserve">
If retaining singles is excluded then allow t0 sale of singles in DVP 3</t>
        </r>
      </text>
    </comment>
    <comment ref="FD114" authorId="2" shapeId="0" xr:uid="{F6C47BBF-5229-4F4A-8886-AF4179C07082}">
      <text>
        <r>
          <rPr>
            <b/>
            <sz val="9"/>
            <color indexed="81"/>
            <rFont val="Tahoma"/>
            <family val="2"/>
          </rPr>
          <t>John:</t>
        </r>
        <r>
          <rPr>
            <sz val="9"/>
            <color indexed="81"/>
            <rFont val="Tahoma"/>
            <family val="2"/>
          </rPr>
          <t xml:space="preserve">
Allow sale in this slice if the CFA age is TRUE</t>
        </r>
      </text>
    </comment>
    <comment ref="FE114" authorId="2" shapeId="0" xr:uid="{ED461FD5-82F0-46F1-AEC5-D7738B9E1B30}">
      <text>
        <r>
          <rPr>
            <b/>
            <sz val="9"/>
            <color indexed="81"/>
            <rFont val="Tahoma"/>
            <family val="2"/>
          </rPr>
          <t>John:</t>
        </r>
        <r>
          <rPr>
            <sz val="9"/>
            <color indexed="81"/>
            <rFont val="Tahoma"/>
            <family val="2"/>
          </rPr>
          <t xml:space="preserve">
Allow sale in this slice if the CFA age is TRUE</t>
        </r>
      </text>
    </comment>
    <comment ref="FF114" authorId="2" shapeId="0" xr:uid="{F6965021-E5FC-4F20-A503-8FD4E79D935D}">
      <text>
        <r>
          <rPr>
            <b/>
            <sz val="9"/>
            <color indexed="81"/>
            <rFont val="Tahoma"/>
            <family val="2"/>
          </rPr>
          <t>John:</t>
        </r>
        <r>
          <rPr>
            <sz val="9"/>
            <color indexed="81"/>
            <rFont val="Tahoma"/>
            <family val="2"/>
          </rPr>
          <t xml:space="preserve">
Allow sale in this slice if the CFA age is TRUE</t>
        </r>
      </text>
    </comment>
    <comment ref="FH114" authorId="2" shapeId="0" xr:uid="{E169F482-CDC5-439C-90E9-6A7C028D2513}">
      <text>
        <r>
          <rPr>
            <b/>
            <sz val="9"/>
            <color indexed="81"/>
            <rFont val="Tahoma"/>
            <family val="2"/>
          </rPr>
          <t>John:</t>
        </r>
        <r>
          <rPr>
            <sz val="9"/>
            <color indexed="81"/>
            <rFont val="Tahoma"/>
            <family val="2"/>
          </rPr>
          <t xml:space="preserve">
Vary the estimate of the number of EL mated with genotype if the proportion is not fixed.</t>
        </r>
      </text>
    </comment>
    <comment ref="FM114" authorId="2" shapeId="0" xr:uid="{73E32AD3-DC02-444B-B44E-092098AE4702}">
      <text>
        <r>
          <rPr>
            <b/>
            <sz val="9"/>
            <color indexed="81"/>
            <rFont val="Tahoma"/>
            <family val="2"/>
          </rPr>
          <t>John:</t>
        </r>
        <r>
          <rPr>
            <sz val="9"/>
            <color indexed="81"/>
            <rFont val="Tahoma"/>
            <family val="2"/>
          </rPr>
          <t xml:space="preserve">
0.95 selected for the EL analysis because EL RR was about 90% higher than Thommos range.</t>
        </r>
      </text>
    </comment>
    <comment ref="FV114" authorId="2" shapeId="0" xr:uid="{021BE997-BECD-4CCD-BBF0-625CBB47CB7B}">
      <text>
        <r>
          <rPr>
            <b/>
            <sz val="9"/>
            <color indexed="81"/>
            <rFont val="Tahoma"/>
            <family val="2"/>
          </rPr>
          <t>John:</t>
        </r>
        <r>
          <rPr>
            <sz val="9"/>
            <color indexed="81"/>
            <rFont val="Tahoma"/>
            <family val="2"/>
          </rPr>
          <t xml:space="preserve">
Don't force retention of empty EL if sale of surplus young dams is forced as lambs - because if retaining empty EL &amp; mating a high proportion there maybe too few sale options</t>
        </r>
      </text>
    </comment>
    <comment ref="MG114" authorId="2" shapeId="0" xr:uid="{AF0D4E03-488A-4B4B-824B-3907C0D83414}">
      <text>
        <r>
          <rPr>
            <b/>
            <sz val="9"/>
            <color indexed="81"/>
            <rFont val="Tahoma"/>
            <family val="2"/>
          </rPr>
          <t>John:</t>
        </r>
        <r>
          <rPr>
            <sz val="9"/>
            <color indexed="81"/>
            <rFont val="Tahoma"/>
            <family val="2"/>
          </rPr>
          <t xml:space="preserve">
Feed supply changes in individual periods</t>
        </r>
      </text>
    </comment>
    <comment ref="NE114" authorId="2" shapeId="0" xr:uid="{A7B5EFBA-1ACB-40F1-BB6C-8798D2E47521}">
      <text>
        <r>
          <rPr>
            <b/>
            <sz val="9"/>
            <color indexed="81"/>
            <rFont val="Tahoma"/>
            <family val="2"/>
          </rPr>
          <t>John:</t>
        </r>
        <r>
          <rPr>
            <sz val="9"/>
            <color indexed="81"/>
            <rFont val="Tahoma"/>
            <family val="2"/>
          </rPr>
          <t xml:space="preserve">
Feed supply changes in individual periods</t>
        </r>
      </text>
    </comment>
    <comment ref="OC114" authorId="2" shapeId="0" xr:uid="{C4994FD5-FF9A-43A4-883E-2C47C1D89FD5}">
      <text>
        <r>
          <rPr>
            <b/>
            <sz val="9"/>
            <color indexed="81"/>
            <rFont val="Tahoma"/>
            <family val="2"/>
          </rPr>
          <t>John:</t>
        </r>
        <r>
          <rPr>
            <sz val="9"/>
            <color indexed="81"/>
            <rFont val="Tahoma"/>
            <family val="2"/>
          </rPr>
          <t xml:space="preserve">
Feed supply changes in individual periods</t>
        </r>
      </text>
    </comment>
    <comment ref="PA114" authorId="2" shapeId="0" xr:uid="{7A51C56A-B34B-4339-B993-C54559EDF907}">
      <text>
        <r>
          <rPr>
            <b/>
            <sz val="9"/>
            <color indexed="81"/>
            <rFont val="Tahoma"/>
            <family val="2"/>
          </rPr>
          <t>John:</t>
        </r>
        <r>
          <rPr>
            <sz val="9"/>
            <color indexed="81"/>
            <rFont val="Tahoma"/>
            <family val="2"/>
          </rPr>
          <t xml:space="preserve">
LTW feed supply adjustments that has combinations of feed ling level during early and late  pregnancy.
The pattern # determines the scanning &amp; the adjustment.
Different formula for adults because not affected by EL AgeJ</t>
        </r>
      </text>
    </comment>
    <comment ref="XX114" authorId="2" shapeId="0" xr:uid="{DAC47F82-2A7D-4436-985D-6D72C69CD4C8}">
      <text>
        <r>
          <rPr>
            <b/>
            <sz val="9"/>
            <color indexed="81"/>
            <rFont val="Tahoma"/>
            <family val="2"/>
          </rPr>
          <t>John:</t>
        </r>
        <r>
          <rPr>
            <sz val="9"/>
            <color indexed="81"/>
            <rFont val="Tahoma"/>
            <family val="2"/>
          </rPr>
          <t xml:space="preserve">
Feed supply changes in individual periods</t>
        </r>
      </text>
    </comment>
    <comment ref="BC116" authorId="2" shapeId="0" xr:uid="{9D5452B3-55E2-4CCF-AD86-94C5E6E99633}">
      <text>
        <r>
          <rPr>
            <b/>
            <sz val="9"/>
            <color indexed="81"/>
            <rFont val="Tahoma"/>
            <family val="2"/>
          </rPr>
          <t>John:</t>
        </r>
        <r>
          <rPr>
            <sz val="9"/>
            <color indexed="81"/>
            <rFont val="Tahoma"/>
            <family val="2"/>
          </rPr>
          <t xml:space="preserve">
Define the standard values for the farm, flock &amp; prices.
Include the genotype production calibration values in this experiment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C1" authorId="0" shapeId="0" xr:uid="{9AA55C0F-0368-4D2C-ADB4-EE88B88FAA03}">
      <text>
        <r>
          <rPr>
            <sz val="9"/>
            <color indexed="81"/>
            <rFont val="Tahoma"/>
            <family val="2"/>
          </rPr>
          <t>Blue font if it is likely to affect Quick Test or Detailed Test,                 Yellow background are jobs to do</t>
        </r>
      </text>
    </comment>
    <comment ref="C399" authorId="0" shapeId="0" xr:uid="{8B5846BF-7FFD-4EC5-9FA2-A341B930DAAD}">
      <text>
        <r>
          <rPr>
            <b/>
            <sz val="9"/>
            <color indexed="81"/>
            <rFont val="Tahoma"/>
            <family val="2"/>
          </rPr>
          <t>John:</t>
        </r>
        <r>
          <rPr>
            <sz val="9"/>
            <color indexed="81"/>
            <rFont val="Tahoma"/>
            <family val="2"/>
          </rPr>
          <t xml:space="preserve">
Control the feed supply patterns that can be selected (by masking them).
Note: the samepatterns with different starting weights are controlled together
Note: if the level of N or F change then the feed supply being masked with a specific w slice will change.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s>
  <commentList>
    <comment ref="I1" authorId="0" shapeId="0" xr:uid="{9989616B-6ED4-42B9-8282-2CF928F6B149}">
      <text>
        <r>
          <rPr>
            <b/>
            <sz val="9"/>
            <color indexed="81"/>
            <rFont val="Tahoma"/>
            <family val="2"/>
          </rPr>
          <t>John:</t>
        </r>
        <r>
          <rPr>
            <sz val="9"/>
            <color indexed="81"/>
            <rFont val="Tahoma"/>
            <family val="2"/>
          </rPr>
          <t xml:space="preserve">
Perhaps 2 different tables MM &amp; Mat. And different formulas in Experiment.xl</t>
        </r>
      </text>
    </comment>
    <comment ref="B4" authorId="0" shapeId="0" xr:uid="{FF10605F-0FDF-4033-9B81-6DA0051AE2E8}">
      <text>
        <r>
          <rPr>
            <b/>
            <sz val="9"/>
            <color indexed="81"/>
            <rFont val="Tahoma"/>
            <family val="2"/>
          </rPr>
          <t>John:</t>
        </r>
        <r>
          <rPr>
            <sz val="9"/>
            <color indexed="81"/>
            <rFont val="Tahoma"/>
            <family val="2"/>
          </rPr>
          <t xml:space="preserve">
The Master data sheet is used for most of the data but some data varies by TOL and is already a large table so it has been copied for each TOL.
The range names for the detailed TOL table are defined within the sheet.
The Master name should be deleted so that it can't be used inadvertantently</t>
        </r>
      </text>
    </comment>
    <comment ref="D6" authorId="1" shapeId="0" xr:uid="{248AFA8D-5A0F-43FD-97DF-FC63271FAFEC}">
      <text>
        <r>
          <rPr>
            <b/>
            <sz val="9"/>
            <color indexed="81"/>
            <rFont val="Tahoma"/>
            <family val="2"/>
          </rPr>
          <t>Michael Young (21512438):</t>
        </r>
        <r>
          <rPr>
            <sz val="9"/>
            <color indexed="81"/>
            <rFont val="Tahoma"/>
            <family val="2"/>
          </rPr>
          <t xml:space="preserve">
number of years in the season sequence. Default is 1.</t>
        </r>
      </text>
    </comment>
    <comment ref="I6" authorId="1" shapeId="0" xr:uid="{DEA2587D-84FC-4636-BD51-80F23CA8FC8B}">
      <text>
        <r>
          <rPr>
            <b/>
            <sz val="9"/>
            <color indexed="81"/>
            <rFont val="Tahoma"/>
            <family val="2"/>
          </rPr>
          <t>Michael:</t>
        </r>
        <r>
          <rPr>
            <sz val="9"/>
            <color indexed="81"/>
            <rFont val="Tahoma"/>
            <family val="2"/>
          </rPr>
          <t xml:space="preserve">
Mask which season types are included
Note the slices numbers in this mask are different to the slice numbers for the DSP season types in the model proper because in the DSP 'typ' is removed (by this mask). However, 'typ' exists in the inputs and this mask as slice 0</t>
        </r>
      </text>
    </comment>
    <comment ref="O6" authorId="0" shapeId="0" xr:uid="{A4DB4531-662E-456E-BE59-A1AFED7955EE}">
      <text>
        <r>
          <rPr>
            <b/>
            <sz val="9"/>
            <color indexed="81"/>
            <rFont val="Tahoma"/>
            <family val="2"/>
          </rPr>
          <t>John:</t>
        </r>
        <r>
          <rPr>
            <sz val="9"/>
            <color indexed="81"/>
            <rFont val="Tahoma"/>
            <family val="2"/>
          </rPr>
          <t xml:space="preserve">
comment: are season nodes included in steady state model, note: they always are for dsp model)</t>
        </r>
      </text>
    </comment>
    <comment ref="P6" authorId="0" shapeId="0" xr:uid="{3D4F5B77-A9F6-48C7-A684-12473416D6B9}">
      <text>
        <r>
          <rPr>
            <b/>
            <sz val="9"/>
            <color indexed="81"/>
            <rFont val="Tahoma"/>
            <family val="2"/>
          </rPr>
          <t>John:</t>
        </r>
        <r>
          <rPr>
            <sz val="9"/>
            <color indexed="81"/>
            <rFont val="Tahoma"/>
            <family val="2"/>
          </rPr>
          <t xml:space="preserve">
Minimum return on expenditure. An item of expenditure will only be selected if the return is greater than this value</t>
        </r>
      </text>
    </comment>
    <comment ref="B7" authorId="0" shapeId="0" xr:uid="{DDECC782-D60D-43B5-85A6-46124ACC5258}">
      <text>
        <r>
          <rPr>
            <b/>
            <sz val="9"/>
            <color indexed="81"/>
            <rFont val="Tahoma"/>
            <family val="2"/>
          </rPr>
          <t>John:</t>
        </r>
        <r>
          <rPr>
            <sz val="9"/>
            <color indexed="81"/>
            <rFont val="Tahoma"/>
            <family val="2"/>
          </rPr>
          <t xml:space="preserve">
Keep these the same number of characters so that the Trial descriptions align</t>
        </r>
      </text>
    </comment>
    <comment ref="P7" authorId="0" shapeId="0" xr:uid="{DCAC3A02-6D90-4A37-BE5D-B443A28699D0}">
      <text>
        <r>
          <rPr>
            <b/>
            <sz val="9"/>
            <color indexed="81"/>
            <rFont val="Tahoma"/>
            <family val="2"/>
          </rPr>
          <t>John:</t>
        </r>
        <r>
          <rPr>
            <sz val="9"/>
            <color indexed="81"/>
            <rFont val="Tahoma"/>
            <family val="2"/>
          </rPr>
          <t xml:space="preserve">
Removed minroe because of effects on the optimisation and particularly on the MV of energy and feed
Previously: Selected minroe of 0.25 for both the optimisation of the feed supply and the full analysis to represent that expenditure will only be incurred if the marginal returns is at least 25%</t>
        </r>
      </text>
    </comment>
    <comment ref="H13" authorId="1" shapeId="0" xr:uid="{C86B0C52-6D96-4623-A0B5-880E9EEA7131}">
      <text>
        <r>
          <rPr>
            <b/>
            <sz val="9"/>
            <color indexed="81"/>
            <rFont val="Tahoma"/>
            <family val="2"/>
          </rPr>
          <t>Michael Young (21512438):</t>
        </r>
        <r>
          <rPr>
            <sz val="9"/>
            <color indexed="81"/>
            <rFont val="Tahoma"/>
            <family val="2"/>
          </rPr>
          <t xml:space="preserve">
upper bound for casual staff duing the year (not including seeding or harv time)</t>
        </r>
      </text>
    </comment>
    <comment ref="I13" authorId="1" shapeId="0" xr:uid="{7FF47B5D-7BC9-496B-8B0A-6CB077AA0816}">
      <text>
        <r>
          <rPr>
            <b/>
            <sz val="9"/>
            <color indexed="81"/>
            <rFont val="Tahoma"/>
            <family val="2"/>
          </rPr>
          <t>Michael Young (21512438):</t>
        </r>
        <r>
          <rPr>
            <sz val="9"/>
            <color indexed="81"/>
            <rFont val="Tahoma"/>
            <family val="2"/>
          </rPr>
          <t xml:space="preserve">
upper bound for casual staff during seeding and harv time.</t>
        </r>
      </text>
    </comment>
    <comment ref="J13" authorId="1" shapeId="0" xr:uid="{4D797F38-E490-40EE-980F-D5C5E91C74CF}">
      <text>
        <r>
          <rPr>
            <b/>
            <sz val="9"/>
            <color indexed="81"/>
            <rFont val="Tahoma"/>
            <family val="2"/>
          </rPr>
          <t>Michael Young (21512438):</t>
        </r>
        <r>
          <rPr>
            <sz val="9"/>
            <color indexed="81"/>
            <rFont val="Tahoma"/>
            <family val="2"/>
          </rPr>
          <t xml:space="preserve">
control if cropgrazing is included. Default is True</t>
        </r>
      </text>
    </comment>
    <comment ref="K13" authorId="0" shapeId="0" xr:uid="{584A85AA-3725-4352-8D34-E2F600E60450}">
      <text>
        <r>
          <rPr>
            <b/>
            <sz val="9"/>
            <color indexed="81"/>
            <rFont val="Tahoma"/>
            <family val="2"/>
          </rPr>
          <t>John:</t>
        </r>
        <r>
          <rPr>
            <sz val="9"/>
            <color indexed="81"/>
            <rFont val="Tahoma"/>
            <family val="2"/>
          </rPr>
          <t xml:space="preserve">
Yields in all rot on all LMUS</t>
        </r>
      </text>
    </comment>
    <comment ref="L13" authorId="1" shapeId="0" xr:uid="{C32EE181-75B8-48F5-829C-3FB1F3302EAF}">
      <text>
        <r>
          <rPr>
            <b/>
            <sz val="9"/>
            <color indexed="81"/>
            <rFont val="Tahoma"/>
            <family val="2"/>
          </rPr>
          <t>Michael Young (21512438):</t>
        </r>
        <r>
          <rPr>
            <sz val="9"/>
            <color indexed="81"/>
            <rFont val="Tahoma"/>
            <family val="2"/>
          </rPr>
          <t xml:space="preserve">
this does germ and pgr</t>
        </r>
      </text>
    </comment>
    <comment ref="B31" authorId="0" shapeId="0" xr:uid="{9DDC045F-F0D1-4EAD-9579-22C5C44A3249}">
      <text>
        <r>
          <rPr>
            <b/>
            <sz val="9"/>
            <color indexed="81"/>
            <rFont val="Tahoma"/>
            <family val="2"/>
          </rPr>
          <t>John:</t>
        </r>
        <r>
          <rPr>
            <sz val="9"/>
            <color indexed="81"/>
            <rFont val="Tahoma"/>
            <family val="2"/>
          </rPr>
          <t xml:space="preserve">
Enter the period number for each of the following.
Enter the value for the Yearlings lambing at 12mo. The alternative times are adjusted in the table</t>
        </r>
      </text>
    </comment>
    <comment ref="AZ33" authorId="0" shapeId="0" xr:uid="{0CBB8EF0-2E4C-4374-A6AA-D822B9B85685}">
      <text>
        <r>
          <rPr>
            <b/>
            <sz val="9"/>
            <color indexed="81"/>
            <rFont val="Tahoma"/>
            <family val="2"/>
          </rPr>
          <t>John:</t>
        </r>
        <r>
          <rPr>
            <sz val="9"/>
            <color indexed="81"/>
            <rFont val="Tahoma"/>
            <family val="2"/>
          </rPr>
          <t xml:space="preserve">
days relative to start of lambing (first lamb)
</t>
        </r>
      </text>
    </comment>
    <comment ref="BA33" authorId="0" shapeId="0" xr:uid="{DC8CED4E-3FF3-4CA1-80D7-7E7AE1B2B1CD}">
      <text>
        <r>
          <rPr>
            <b/>
            <sz val="9"/>
            <color indexed="81"/>
            <rFont val="Tahoma"/>
            <family val="2"/>
          </rPr>
          <t>John:</t>
        </r>
        <r>
          <rPr>
            <sz val="9"/>
            <color indexed="81"/>
            <rFont val="Tahoma"/>
            <family val="2"/>
          </rPr>
          <t xml:space="preserve">
Date of first lamb 
(not adding half an aoestrus cycle).
On the basis that 'first lamb' is the farmer definition of lambing and nutrition changes will occur at this time. Although nutrtion may actually be altered at pre-lambing when dams are allocated to lambing paddocks.</t>
        </r>
      </text>
    </comment>
    <comment ref="B34" authorId="0" shapeId="0" xr:uid="{A9AA8128-563A-4F4F-BD19-DB1BE4D5B7BF}">
      <text>
        <r>
          <rPr>
            <b/>
            <sz val="9"/>
            <color indexed="81"/>
            <rFont val="Tahoma"/>
            <family val="2"/>
          </rPr>
          <t>John:</t>
        </r>
        <r>
          <rPr>
            <sz val="9"/>
            <color indexed="81"/>
            <rFont val="Tahoma"/>
            <family val="2"/>
          </rPr>
          <t xml:space="preserve">
This is the first period of the generator</t>
        </r>
      </text>
    </comment>
    <comment ref="BA34" authorId="0" shapeId="0" xr:uid="{97A7FF64-5A57-4B4D-8359-208111903FF7}">
      <text>
        <r>
          <rPr>
            <b/>
            <sz val="9"/>
            <color indexed="81"/>
            <rFont val="Tahoma"/>
            <family val="2"/>
          </rPr>
          <t>John:</t>
        </r>
        <r>
          <rPr>
            <sz val="9"/>
            <color indexed="81"/>
            <rFont val="Tahoma"/>
            <family val="2"/>
          </rPr>
          <t xml:space="preserve">
Using ROUNDUP because this is consistent with the AFO code that uses np.searchsorted(left)</t>
        </r>
      </text>
    </comment>
    <comment ref="AZ35" authorId="0" shapeId="0" xr:uid="{EF86BFD1-1718-4EBD-9AEC-92049BD381B2}">
      <text>
        <r>
          <rPr>
            <b/>
            <sz val="9"/>
            <color indexed="81"/>
            <rFont val="Tahoma"/>
            <family val="2"/>
          </rPr>
          <t>John:</t>
        </r>
        <r>
          <rPr>
            <sz val="9"/>
            <color indexed="81"/>
            <rFont val="Tahoma"/>
            <family val="2"/>
          </rPr>
          <t xml:space="preserve">
22 week gestation because AFO works in weeks</t>
        </r>
      </text>
    </comment>
    <comment ref="B36" authorId="0" shapeId="0" xr:uid="{7059DB77-AA97-4895-A179-30A0F15A22F3}">
      <text>
        <r>
          <rPr>
            <b/>
            <sz val="9"/>
            <color indexed="81"/>
            <rFont val="Tahoma"/>
            <family val="2"/>
          </rPr>
          <t>John:</t>
        </r>
        <r>
          <rPr>
            <sz val="9"/>
            <color indexed="81"/>
            <rFont val="Tahoma"/>
            <family val="2"/>
          </rPr>
          <t xml:space="preserve">
'Rams out' is defined as occurring on the first day of the period following the end of joining</t>
        </r>
      </text>
    </comment>
    <comment ref="B39" authorId="0" shapeId="0" xr:uid="{A76BFB35-0855-42D8-83BA-29FE9C7A676B}">
      <text>
        <r>
          <rPr>
            <b/>
            <sz val="9"/>
            <color indexed="81"/>
            <rFont val="Tahoma"/>
            <family val="2"/>
          </rPr>
          <t>John:</t>
        </r>
        <r>
          <rPr>
            <sz val="9"/>
            <color indexed="81"/>
            <rFont val="Tahoma"/>
            <family val="2"/>
          </rPr>
          <t xml:space="preserve">
First lamb due</t>
        </r>
      </text>
    </comment>
    <comment ref="AZ39" authorId="0" shapeId="0" xr:uid="{4E160A92-B641-42D6-AB73-A147FD890833}">
      <text>
        <r>
          <rPr>
            <b/>
            <sz val="9"/>
            <color indexed="81"/>
            <rFont val="Tahoma"/>
            <family val="2"/>
          </rPr>
          <t>John:</t>
        </r>
        <r>
          <rPr>
            <sz val="9"/>
            <color indexed="81"/>
            <rFont val="Tahoma"/>
            <family val="2"/>
          </rPr>
          <t xml:space="preserve">
Date of the first lamb</t>
        </r>
      </text>
    </comment>
    <comment ref="C41" authorId="0" shapeId="0" xr:uid="{1B7F1E55-4D36-48BD-8FD6-E6E56E1B99E8}">
      <text>
        <r>
          <rPr>
            <b/>
            <sz val="9"/>
            <color indexed="81"/>
            <rFont val="Tahoma"/>
            <family val="2"/>
          </rPr>
          <t>John:</t>
        </r>
        <r>
          <rPr>
            <sz val="9"/>
            <color indexed="81"/>
            <rFont val="Tahoma"/>
            <family val="2"/>
          </rPr>
          <t xml:space="preserve">
Date of maiden joining doesn't vary with age at ewe lamb joining</t>
        </r>
      </text>
    </comment>
    <comment ref="B44" authorId="0" shapeId="0" xr:uid="{5A3DF7C0-36F0-40EC-AE7C-59056D30C048}">
      <text>
        <r>
          <rPr>
            <b/>
            <sz val="9"/>
            <color indexed="81"/>
            <rFont val="Tahoma"/>
            <family val="2"/>
          </rPr>
          <t>John:</t>
        </r>
        <r>
          <rPr>
            <sz val="9"/>
            <color indexed="81"/>
            <rFont val="Tahoma"/>
            <family val="2"/>
          </rPr>
          <t xml:space="preserve">
First lamb due</t>
        </r>
      </text>
    </comment>
    <comment ref="AZ44" authorId="0" shapeId="0" xr:uid="{1D4B8438-80CC-4224-8A4E-50DC2544481C}">
      <text>
        <r>
          <rPr>
            <b/>
            <sz val="9"/>
            <color indexed="81"/>
            <rFont val="Tahoma"/>
            <family val="2"/>
          </rPr>
          <t>John:</t>
        </r>
        <r>
          <rPr>
            <sz val="9"/>
            <color indexed="81"/>
            <rFont val="Tahoma"/>
            <family val="2"/>
          </rPr>
          <t xml:space="preserve">
Date at the start of the lambing period.
</t>
        </r>
      </text>
    </comment>
    <comment ref="C46" authorId="0" shapeId="0" xr:uid="{4E8154A6-1D84-4F8C-9C27-7F86F4525BC2}">
      <text>
        <r>
          <rPr>
            <b/>
            <sz val="9"/>
            <color indexed="81"/>
            <rFont val="Tahoma"/>
            <family val="2"/>
          </rPr>
          <t>John:</t>
        </r>
        <r>
          <rPr>
            <sz val="9"/>
            <color indexed="81"/>
            <rFont val="Tahoma"/>
            <family val="2"/>
          </rPr>
          <t xml:space="preserve">
Date of maiden joining doesn't vary with age at ewe lamb joining</t>
        </r>
      </text>
    </comment>
    <comment ref="B49" authorId="0" shapeId="0" xr:uid="{D4BD26C1-F888-4CE3-8792-3DD1006125EB}">
      <text>
        <r>
          <rPr>
            <b/>
            <sz val="9"/>
            <color indexed="81"/>
            <rFont val="Tahoma"/>
            <family val="2"/>
          </rPr>
          <t>John:</t>
        </r>
        <r>
          <rPr>
            <sz val="9"/>
            <color indexed="81"/>
            <rFont val="Tahoma"/>
            <family val="2"/>
          </rPr>
          <t xml:space="preserve">
First lamb due</t>
        </r>
      </text>
    </comment>
    <comment ref="AZ49" authorId="0" shapeId="0" xr:uid="{F99E8E90-B242-47FA-A381-C9AAD3202A6E}">
      <text>
        <r>
          <rPr>
            <b/>
            <sz val="9"/>
            <color indexed="81"/>
            <rFont val="Tahoma"/>
            <family val="2"/>
          </rPr>
          <t>John:</t>
        </r>
        <r>
          <rPr>
            <sz val="9"/>
            <color indexed="81"/>
            <rFont val="Tahoma"/>
            <family val="2"/>
          </rPr>
          <t xml:space="preserve">
Date at the start of the lambing period.
</t>
        </r>
      </text>
    </comment>
    <comment ref="C51" authorId="0" shapeId="0" xr:uid="{685764D1-D249-4C76-BDA5-876E231E5ED9}">
      <text>
        <r>
          <rPr>
            <b/>
            <sz val="9"/>
            <color indexed="81"/>
            <rFont val="Tahoma"/>
            <family val="2"/>
          </rPr>
          <t>John:</t>
        </r>
        <r>
          <rPr>
            <sz val="9"/>
            <color indexed="81"/>
            <rFont val="Tahoma"/>
            <family val="2"/>
          </rPr>
          <t xml:space="preserve">
Date of maiden joining doesn't vary with age at ewe lamb joining</t>
        </r>
      </text>
    </comment>
    <comment ref="B54" authorId="0" shapeId="0" xr:uid="{E98FDDA0-2861-4090-9DC2-926702965B12}">
      <text>
        <r>
          <rPr>
            <b/>
            <sz val="9"/>
            <color indexed="81"/>
            <rFont val="Tahoma"/>
            <family val="2"/>
          </rPr>
          <t>John:</t>
        </r>
        <r>
          <rPr>
            <sz val="9"/>
            <color indexed="81"/>
            <rFont val="Tahoma"/>
            <family val="2"/>
          </rPr>
          <t xml:space="preserve">
First lamb due</t>
        </r>
      </text>
    </comment>
    <comment ref="AZ54" authorId="0" shapeId="0" xr:uid="{198316A6-419B-44FE-859C-DB7C9FD6FE98}">
      <text>
        <r>
          <rPr>
            <b/>
            <sz val="9"/>
            <color indexed="81"/>
            <rFont val="Tahoma"/>
            <family val="2"/>
          </rPr>
          <t>John:</t>
        </r>
        <r>
          <rPr>
            <sz val="9"/>
            <color indexed="81"/>
            <rFont val="Tahoma"/>
            <family val="2"/>
          </rPr>
          <t xml:space="preserve">
Date at the start of the lambing period.
</t>
        </r>
      </text>
    </comment>
    <comment ref="C56" authorId="0" shapeId="0" xr:uid="{AD4C7701-A698-4F18-A9EA-E0A384310A8C}">
      <text>
        <r>
          <rPr>
            <b/>
            <sz val="9"/>
            <color indexed="81"/>
            <rFont val="Tahoma"/>
            <family val="2"/>
          </rPr>
          <t>John:</t>
        </r>
        <r>
          <rPr>
            <sz val="9"/>
            <color indexed="81"/>
            <rFont val="Tahoma"/>
            <family val="2"/>
          </rPr>
          <t xml:space="preserve">
Date of maiden joining doesn't vary with age at ewe lamb joining</t>
        </r>
      </text>
    </comment>
    <comment ref="B59" authorId="0" shapeId="0" xr:uid="{E6D5C73D-BBD3-4AE0-9B08-484D3BB223A4}">
      <text>
        <r>
          <rPr>
            <b/>
            <sz val="9"/>
            <color indexed="81"/>
            <rFont val="Tahoma"/>
            <family val="2"/>
          </rPr>
          <t>John:</t>
        </r>
        <r>
          <rPr>
            <sz val="9"/>
            <color indexed="81"/>
            <rFont val="Tahoma"/>
            <family val="2"/>
          </rPr>
          <t xml:space="preserve">
First lamb due</t>
        </r>
      </text>
    </comment>
    <comment ref="AZ59" authorId="0" shapeId="0" xr:uid="{848C35B8-5803-4D53-AB13-4592B8397A3B}">
      <text>
        <r>
          <rPr>
            <b/>
            <sz val="9"/>
            <color indexed="81"/>
            <rFont val="Tahoma"/>
            <family val="2"/>
          </rPr>
          <t>John:</t>
        </r>
        <r>
          <rPr>
            <sz val="9"/>
            <color indexed="81"/>
            <rFont val="Tahoma"/>
            <family val="2"/>
          </rPr>
          <t xml:space="preserve">
Date at the start of the lambing period.
</t>
        </r>
      </text>
    </comment>
    <comment ref="C61" authorId="0" shapeId="0" xr:uid="{D803658C-48B8-41B0-98A3-676CA034C262}">
      <text>
        <r>
          <rPr>
            <b/>
            <sz val="9"/>
            <color indexed="81"/>
            <rFont val="Tahoma"/>
            <family val="2"/>
          </rPr>
          <t>John:</t>
        </r>
        <r>
          <rPr>
            <sz val="9"/>
            <color indexed="81"/>
            <rFont val="Tahoma"/>
            <family val="2"/>
          </rPr>
          <t xml:space="preserve">
Date of maiden joining doesn't vary with age at ewe lamb joining</t>
        </r>
      </text>
    </comment>
    <comment ref="B64" authorId="0" shapeId="0" xr:uid="{59532438-2BB4-44FF-904D-2654A5B44CF8}">
      <text>
        <r>
          <rPr>
            <b/>
            <sz val="9"/>
            <color indexed="81"/>
            <rFont val="Tahoma"/>
            <family val="2"/>
          </rPr>
          <t>John:</t>
        </r>
        <r>
          <rPr>
            <sz val="9"/>
            <color indexed="81"/>
            <rFont val="Tahoma"/>
            <family val="2"/>
          </rPr>
          <t xml:space="preserve">
First lamb due</t>
        </r>
      </text>
    </comment>
    <comment ref="AZ64" authorId="0" shapeId="0" xr:uid="{155DCFBE-432D-43F2-B881-3D2E06FE1545}">
      <text>
        <r>
          <rPr>
            <b/>
            <sz val="9"/>
            <color indexed="81"/>
            <rFont val="Tahoma"/>
            <family val="2"/>
          </rPr>
          <t>John:</t>
        </r>
        <r>
          <rPr>
            <sz val="9"/>
            <color indexed="81"/>
            <rFont val="Tahoma"/>
            <family val="2"/>
          </rPr>
          <t xml:space="preserve">
Date at the start of the lambing period.
</t>
        </r>
      </text>
    </comment>
    <comment ref="C66" authorId="0" shapeId="0" xr:uid="{F7616367-84E6-4D21-A992-E70CA9EE38B7}">
      <text>
        <r>
          <rPr>
            <b/>
            <sz val="9"/>
            <color indexed="81"/>
            <rFont val="Tahoma"/>
            <family val="2"/>
          </rPr>
          <t>John:</t>
        </r>
        <r>
          <rPr>
            <sz val="9"/>
            <color indexed="81"/>
            <rFont val="Tahoma"/>
            <family val="2"/>
          </rPr>
          <t xml:space="preserve">
Date of maiden joining doesn't vary with age at ewe lamb joining</t>
        </r>
      </text>
    </comment>
    <comment ref="C68" authorId="0" shapeId="0" xr:uid="{A179C77C-B0C3-4B26-AFCB-A07A65E584B6}">
      <text>
        <r>
          <rPr>
            <b/>
            <sz val="9"/>
            <color indexed="81"/>
            <rFont val="Tahoma"/>
            <family val="2"/>
          </rPr>
          <t>John:</t>
        </r>
        <r>
          <rPr>
            <sz val="9"/>
            <color indexed="81"/>
            <rFont val="Tahoma"/>
            <family val="2"/>
          </rPr>
          <t xml:space="preserve">
The number of feedoptions_var (R1) for each TOL</t>
        </r>
      </text>
    </comment>
    <comment ref="D68" authorId="0" shapeId="0" xr:uid="{4319DF1F-0A22-4E52-A358-4D1580650972}">
      <text>
        <r>
          <rPr>
            <b/>
            <sz val="9"/>
            <color indexed="81"/>
            <rFont val="Tahoma"/>
            <family val="2"/>
          </rPr>
          <t>John:</t>
        </r>
        <r>
          <rPr>
            <sz val="9"/>
            <color indexed="81"/>
            <rFont val="Tahoma"/>
            <family val="2"/>
          </rPr>
          <t xml:space="preserve">
The number of feedoption_adj (R2) for each TOL</t>
        </r>
      </text>
    </comment>
    <comment ref="F68" authorId="0" shapeId="0" xr:uid="{A0238016-B740-46AB-8083-39DBE5D823D3}">
      <text>
        <r>
          <rPr>
            <b/>
            <sz val="9"/>
            <color indexed="81"/>
            <rFont val="Tahoma"/>
            <family val="2"/>
          </rPr>
          <t>John:</t>
        </r>
        <r>
          <rPr>
            <sz val="9"/>
            <color indexed="81"/>
            <rFont val="Tahoma"/>
            <family val="2"/>
          </rPr>
          <t xml:space="preserve">
The number of feedsupply options  (R1) between BBB &amp; BMT</t>
        </r>
      </text>
    </comment>
    <comment ref="G68" authorId="0" shapeId="0" xr:uid="{CCAE046D-4183-4F4F-8781-6ECAD55B9335}">
      <text>
        <r>
          <rPr>
            <b/>
            <sz val="9"/>
            <color indexed="81"/>
            <rFont val="Tahoma"/>
            <family val="2"/>
          </rPr>
          <t>John:</t>
        </r>
        <r>
          <rPr>
            <sz val="9"/>
            <color indexed="81"/>
            <rFont val="Tahoma"/>
            <family val="2"/>
          </rPr>
          <t xml:space="preserve">
The number of feedsupply_adj options (R2) between BBB (merino) &amp; BMT (maternal)</t>
        </r>
      </text>
    </comment>
    <comment ref="M73" authorId="0" shapeId="0" xr:uid="{B9920FB3-ABA2-4ADA-9A7C-D110E8659961}">
      <text>
        <r>
          <rPr>
            <b/>
            <sz val="9"/>
            <color indexed="81"/>
            <rFont val="Tahoma"/>
            <family val="2"/>
          </rPr>
          <t>John:</t>
        </r>
        <r>
          <rPr>
            <sz val="9"/>
            <color indexed="81"/>
            <rFont val="Tahoma"/>
            <family val="2"/>
          </rPr>
          <t xml:space="preserve">
Adjust twin survival (independent of single survival) to achieve 67% survival</t>
        </r>
      </text>
    </comment>
    <comment ref="N73" authorId="0" shapeId="0" xr:uid="{FC21CFAB-1277-4A0A-9690-E078993499F1}">
      <text>
        <r>
          <rPr>
            <b/>
            <sz val="9"/>
            <color indexed="81"/>
            <rFont val="Tahoma"/>
            <family val="2"/>
          </rPr>
          <t>John:</t>
        </r>
        <r>
          <rPr>
            <sz val="9"/>
            <color indexed="81"/>
            <rFont val="Tahoma"/>
            <family val="2"/>
          </rPr>
          <t xml:space="preserve">
Adjust the adult single ewe GFW to 5.5kg</t>
        </r>
      </text>
    </comment>
    <comment ref="O73" authorId="0" shapeId="0" xr:uid="{D2C71138-5DA2-4C22-A743-02243F91A2EA}">
      <text>
        <r>
          <rPr>
            <b/>
            <sz val="9"/>
            <color indexed="81"/>
            <rFont val="Tahoma"/>
            <family val="2"/>
          </rPr>
          <t>John:</t>
        </r>
        <r>
          <rPr>
            <sz val="9"/>
            <color indexed="81"/>
            <rFont val="Tahoma"/>
            <family val="2"/>
          </rPr>
          <t xml:space="preserve">
FD of adult ewes 19u
</t>
        </r>
      </text>
    </comment>
    <comment ref="P73" authorId="0" shapeId="0" xr:uid="{C84D3D39-24A3-4212-A085-8D1860CDAD3E}">
      <text>
        <r>
          <rPr>
            <b/>
            <sz val="9"/>
            <color indexed="81"/>
            <rFont val="Tahoma"/>
            <family val="2"/>
          </rPr>
          <t>John:</t>
        </r>
        <r>
          <rPr>
            <sz val="9"/>
            <color indexed="81"/>
            <rFont val="Tahoma"/>
            <family val="2"/>
          </rPr>
          <t xml:space="preserve">
No change of seasonality of the merinos</t>
        </r>
      </text>
    </comment>
    <comment ref="W73" authorId="0" shapeId="0" xr:uid="{7EF9EEC8-BA10-4EBD-A060-4D81D7118EA2}">
      <text>
        <r>
          <rPr>
            <b/>
            <sz val="9"/>
            <color indexed="81"/>
            <rFont val="Tahoma"/>
            <family val="2"/>
          </rPr>
          <t>John:</t>
        </r>
        <r>
          <rPr>
            <sz val="9"/>
            <color indexed="81"/>
            <rFont val="Tahoma"/>
            <family val="2"/>
          </rPr>
          <t xml:space="preserve">
Adjust twin survival (independent of single survival) to achieve 67% survival</t>
        </r>
      </text>
    </comment>
    <comment ref="X73" authorId="0" shapeId="0" xr:uid="{6DC38DBF-46A0-4C8B-8CAC-156399D38469}">
      <text>
        <r>
          <rPr>
            <b/>
            <sz val="9"/>
            <color indexed="81"/>
            <rFont val="Tahoma"/>
            <family val="2"/>
          </rPr>
          <t>John:</t>
        </r>
        <r>
          <rPr>
            <sz val="9"/>
            <color indexed="81"/>
            <rFont val="Tahoma"/>
            <family val="2"/>
          </rPr>
          <t xml:space="preserve">
Adjust the adult single ewe GFW to 5.8kg</t>
        </r>
      </text>
    </comment>
    <comment ref="Y73" authorId="0" shapeId="0" xr:uid="{0A7F77C7-B0DF-48F6-AF98-19EDD8C594CD}">
      <text>
        <r>
          <rPr>
            <b/>
            <sz val="9"/>
            <color indexed="81"/>
            <rFont val="Tahoma"/>
            <family val="2"/>
          </rPr>
          <t>John:</t>
        </r>
        <r>
          <rPr>
            <sz val="9"/>
            <color indexed="81"/>
            <rFont val="Tahoma"/>
            <family val="2"/>
          </rPr>
          <t xml:space="preserve">
FD of adult ewes 19.5u
</t>
        </r>
      </text>
    </comment>
    <comment ref="Z73" authorId="0" shapeId="0" xr:uid="{33490A5D-E5A5-4A3B-B814-B128B4D5EAFC}">
      <text>
        <r>
          <rPr>
            <b/>
            <sz val="9"/>
            <color indexed="81"/>
            <rFont val="Tahoma"/>
            <family val="2"/>
          </rPr>
          <t>John:</t>
        </r>
        <r>
          <rPr>
            <sz val="9"/>
            <color indexed="81"/>
            <rFont val="Tahoma"/>
            <family val="2"/>
          </rPr>
          <t xml:space="preserve">
No change of seasonality of the merinos</t>
        </r>
      </text>
    </comment>
    <comment ref="AG73" authorId="0" shapeId="0" xr:uid="{DE9B6128-879F-4CCA-9DE2-EAA85235C2A1}">
      <text>
        <r>
          <rPr>
            <b/>
            <sz val="9"/>
            <color indexed="81"/>
            <rFont val="Tahoma"/>
            <family val="2"/>
          </rPr>
          <t>John:</t>
        </r>
        <r>
          <rPr>
            <sz val="9"/>
            <color indexed="81"/>
            <rFont val="Tahoma"/>
            <family val="2"/>
          </rPr>
          <t xml:space="preserve">
Adjust twin survival (independent of single survival) to achieve 67% survival</t>
        </r>
      </text>
    </comment>
    <comment ref="AH73" authorId="0" shapeId="0" xr:uid="{27F0089C-33FA-4FCC-97AD-0C745ADE0766}">
      <text>
        <r>
          <rPr>
            <b/>
            <sz val="9"/>
            <color indexed="81"/>
            <rFont val="Tahoma"/>
            <family val="2"/>
          </rPr>
          <t>John:</t>
        </r>
        <r>
          <rPr>
            <sz val="9"/>
            <color indexed="81"/>
            <rFont val="Tahoma"/>
            <family val="2"/>
          </rPr>
          <t xml:space="preserve">
Adjust the adult single ewe GFW to 5.5kg</t>
        </r>
      </text>
    </comment>
    <comment ref="AI73" authorId="0" shapeId="0" xr:uid="{5F863B10-C37D-47D2-B9DF-759640D7DA5D}">
      <text>
        <r>
          <rPr>
            <b/>
            <sz val="9"/>
            <color indexed="81"/>
            <rFont val="Tahoma"/>
            <family val="2"/>
          </rPr>
          <t>John:</t>
        </r>
        <r>
          <rPr>
            <sz val="9"/>
            <color indexed="81"/>
            <rFont val="Tahoma"/>
            <family val="2"/>
          </rPr>
          <t xml:space="preserve">
FD of adult ewes 19u
</t>
        </r>
      </text>
    </comment>
    <comment ref="AJ73" authorId="0" shapeId="0" xr:uid="{96B47E5F-BBF1-4BCE-8581-9979A3295319}">
      <text>
        <r>
          <rPr>
            <b/>
            <sz val="9"/>
            <color indexed="81"/>
            <rFont val="Tahoma"/>
            <family val="2"/>
          </rPr>
          <t>John:</t>
        </r>
        <r>
          <rPr>
            <sz val="9"/>
            <color indexed="81"/>
            <rFont val="Tahoma"/>
            <family val="2"/>
          </rPr>
          <t xml:space="preserve">
No change of seasonality of the merinos</t>
        </r>
      </text>
    </comment>
    <comment ref="AQ73" authorId="0" shapeId="0" xr:uid="{77CB3357-CDAE-4B65-86FB-23CF31907E86}">
      <text>
        <r>
          <rPr>
            <b/>
            <sz val="9"/>
            <color indexed="81"/>
            <rFont val="Tahoma"/>
            <family val="2"/>
          </rPr>
          <t>John:</t>
        </r>
        <r>
          <rPr>
            <sz val="9"/>
            <color indexed="81"/>
            <rFont val="Tahoma"/>
            <family val="2"/>
          </rPr>
          <t xml:space="preserve">
Adjust twin survival (independent of single survival) to achieve 67% survival</t>
        </r>
      </text>
    </comment>
    <comment ref="AR73" authorId="0" shapeId="0" xr:uid="{550F08BC-EF5A-4092-9789-569515818309}">
      <text>
        <r>
          <rPr>
            <b/>
            <sz val="9"/>
            <color indexed="81"/>
            <rFont val="Tahoma"/>
            <family val="2"/>
          </rPr>
          <t>John:</t>
        </r>
        <r>
          <rPr>
            <sz val="9"/>
            <color indexed="81"/>
            <rFont val="Tahoma"/>
            <family val="2"/>
          </rPr>
          <t xml:space="preserve">
Adjust the adult single ewe GFW to 5.5kg</t>
        </r>
      </text>
    </comment>
    <comment ref="AS73" authorId="0" shapeId="0" xr:uid="{AE185ADF-9DD0-464E-9F4D-990DC564547D}">
      <text>
        <r>
          <rPr>
            <b/>
            <sz val="9"/>
            <color indexed="81"/>
            <rFont val="Tahoma"/>
            <family val="2"/>
          </rPr>
          <t>John:</t>
        </r>
        <r>
          <rPr>
            <sz val="9"/>
            <color indexed="81"/>
            <rFont val="Tahoma"/>
            <family val="2"/>
          </rPr>
          <t xml:space="preserve">
FD of adult ewes 19u
</t>
        </r>
      </text>
    </comment>
    <comment ref="AT73" authorId="0" shapeId="0" xr:uid="{252B66B7-167E-4302-9319-C1E80BA57750}">
      <text>
        <r>
          <rPr>
            <b/>
            <sz val="9"/>
            <color indexed="81"/>
            <rFont val="Tahoma"/>
            <family val="2"/>
          </rPr>
          <t>John:</t>
        </r>
        <r>
          <rPr>
            <sz val="9"/>
            <color indexed="81"/>
            <rFont val="Tahoma"/>
            <family val="2"/>
          </rPr>
          <t xml:space="preserve">
No change of seasonality of the merinos</t>
        </r>
      </text>
    </comment>
    <comment ref="BA73" authorId="0" shapeId="0" xr:uid="{9975EBF2-1CD3-4440-866C-EA94B3C0A4ED}">
      <text>
        <r>
          <rPr>
            <b/>
            <sz val="9"/>
            <color indexed="81"/>
            <rFont val="Tahoma"/>
            <family val="2"/>
          </rPr>
          <t>John:</t>
        </r>
        <r>
          <rPr>
            <sz val="9"/>
            <color indexed="81"/>
            <rFont val="Tahoma"/>
            <family val="2"/>
          </rPr>
          <t xml:space="preserve">
Adjust twin survival (independent of single survival) to achieve 67% survival</t>
        </r>
      </text>
    </comment>
    <comment ref="BB73" authorId="0" shapeId="0" xr:uid="{E15DB97C-07D0-480E-8B63-B934035FCF8E}">
      <text>
        <r>
          <rPr>
            <b/>
            <sz val="9"/>
            <color indexed="81"/>
            <rFont val="Tahoma"/>
            <family val="2"/>
          </rPr>
          <t>John:</t>
        </r>
        <r>
          <rPr>
            <sz val="9"/>
            <color indexed="81"/>
            <rFont val="Tahoma"/>
            <family val="2"/>
          </rPr>
          <t xml:space="preserve">
Adjust the adult single ewe GFW to 5.8kg</t>
        </r>
      </text>
    </comment>
    <comment ref="BC73" authorId="0" shapeId="0" xr:uid="{CFF3DEFA-EE0A-4BE2-A41B-08D380CBD9BE}">
      <text>
        <r>
          <rPr>
            <b/>
            <sz val="9"/>
            <color indexed="81"/>
            <rFont val="Tahoma"/>
            <family val="2"/>
          </rPr>
          <t>John:</t>
        </r>
        <r>
          <rPr>
            <sz val="9"/>
            <color indexed="81"/>
            <rFont val="Tahoma"/>
            <family val="2"/>
          </rPr>
          <t xml:space="preserve">
FD of adult ewes 19.5u
</t>
        </r>
      </text>
    </comment>
    <comment ref="BD73" authorId="0" shapeId="0" xr:uid="{5935D3E5-037F-46DF-88A5-7207604B4553}">
      <text>
        <r>
          <rPr>
            <b/>
            <sz val="9"/>
            <color indexed="81"/>
            <rFont val="Tahoma"/>
            <family val="2"/>
          </rPr>
          <t>John:</t>
        </r>
        <r>
          <rPr>
            <sz val="9"/>
            <color indexed="81"/>
            <rFont val="Tahoma"/>
            <family val="2"/>
          </rPr>
          <t xml:space="preserve">
No change of seasonality of the merinos</t>
        </r>
      </text>
    </comment>
    <comment ref="AJ76" authorId="0" shapeId="0" xr:uid="{CB6412D4-DCF1-4D8B-A26B-101AC61CE47D}">
      <text>
        <r>
          <rPr>
            <b/>
            <sz val="9"/>
            <color indexed="81"/>
            <rFont val="Tahoma"/>
            <family val="2"/>
          </rPr>
          <t>John:</t>
        </r>
        <r>
          <rPr>
            <sz val="9"/>
            <color indexed="81"/>
            <rFont val="Tahoma"/>
            <family val="2"/>
          </rPr>
          <t xml:space="preserve">
Reduce seasonality pf meat breeds to same as merinos</t>
        </r>
      </text>
    </comment>
    <comment ref="AT76" authorId="0" shapeId="0" xr:uid="{A7CE2BED-FDC9-4BB3-9775-790F4A918EB4}">
      <text>
        <r>
          <rPr>
            <b/>
            <sz val="9"/>
            <color indexed="81"/>
            <rFont val="Tahoma"/>
            <family val="2"/>
          </rPr>
          <t>John:</t>
        </r>
        <r>
          <rPr>
            <sz val="9"/>
            <color indexed="81"/>
            <rFont val="Tahoma"/>
            <family val="2"/>
          </rPr>
          <t xml:space="preserve">
Reduce seasonality pf meat breeds to same as merinos</t>
        </r>
      </text>
    </comment>
    <comment ref="W82" authorId="0" shapeId="0" xr:uid="{88714028-63B9-497C-BB73-4B980FB104DC}">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AD82" authorId="0" shapeId="0" xr:uid="{19F7BCA9-A1CE-4D42-A29E-5B463D6A20D9}">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AG82" authorId="0" shapeId="0" xr:uid="{0133BFD3-6529-43B5-BB45-6EB3F4025321}">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AQ82" authorId="0" shapeId="0" xr:uid="{14ED5003-2C7A-4365-A258-D64493FF2E63}">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BA82" authorId="0" shapeId="0" xr:uid="{2B889359-0E27-400E-AF0B-1B001247768D}">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BH82" authorId="0" shapeId="0" xr:uid="{3BB52330-A450-4301-89AE-09251A5E1A82}">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W83" authorId="0" shapeId="0" xr:uid="{FE4504C9-2D39-4E91-958E-A18F62192B07}">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AG83" authorId="0" shapeId="0" xr:uid="{D432386F-FBB2-4330-9B6F-C2C6F0388D34}">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AQ83" authorId="0" shapeId="0" xr:uid="{08EF5353-DBEC-4A65-8807-B92F02A8E7C1}">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BA83" authorId="0" shapeId="0" xr:uid="{E50F4828-7060-4679-8E97-8F61B9A957BE}">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E104" authorId="0" shapeId="0" xr:uid="{BD261F9D-1D47-4C13-8773-B2DA6897343C}">
      <text>
        <r>
          <rPr>
            <b/>
            <sz val="9"/>
            <color indexed="81"/>
            <rFont val="Tahoma"/>
            <family val="2"/>
          </rPr>
          <t>John:</t>
        </r>
        <r>
          <rPr>
            <sz val="9"/>
            <color indexed="81"/>
            <rFont val="Tahoma"/>
            <family val="2"/>
          </rPr>
          <t xml:space="preserve">
0 is sell all single bearing EL
1e6 is allow retention</t>
        </r>
      </text>
    </comment>
    <comment ref="J104" authorId="0" shapeId="0" xr:uid="{ACF1C757-0E8B-44A7-B810-E0172BEF8EF5}">
      <text>
        <r>
          <rPr>
            <b/>
            <sz val="9"/>
            <color indexed="81"/>
            <rFont val="Tahoma"/>
            <family val="2"/>
          </rPr>
          <t>John:</t>
        </r>
        <r>
          <rPr>
            <sz val="9"/>
            <color indexed="81"/>
            <rFont val="Tahoma"/>
            <family val="2"/>
          </rPr>
          <t xml:space="preserve">
Default is 33% of the drys are twice dry</t>
        </r>
      </text>
    </comment>
    <comment ref="Q104" authorId="1" shapeId="0" xr:uid="{1A8A587D-990A-4B63-9711-2A1FDD5F31CA}">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U104" authorId="1" shapeId="0" xr:uid="{1F825B2F-5B2D-43D2-9B38-A689E7820BEE}">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L108" authorId="0" shapeId="0" xr:uid="{BF5ABA30-96CB-4226-ADD7-9A94D4C045B0}">
      <text>
        <r>
          <rPr>
            <b/>
            <sz val="9"/>
            <color indexed="81"/>
            <rFont val="Tahoma"/>
            <family val="2"/>
          </rPr>
          <t>John:</t>
        </r>
        <r>
          <rPr>
            <sz val="9"/>
            <color indexed="81"/>
            <rFont val="Tahoma"/>
            <family val="2"/>
          </rPr>
          <t xml:space="preserve">
Assume that half the benefit (of sell dry EL &amp; twice dry addults) is achieved if the flock management is flexible. </t>
        </r>
      </text>
    </comment>
    <comment ref="L109" authorId="0" shapeId="0" xr:uid="{3FE9CD0A-1DBD-4519-A146-799AD5527FD7}">
      <text>
        <r>
          <rPr>
            <b/>
            <sz val="9"/>
            <color indexed="81"/>
            <rFont val="Tahoma"/>
            <family val="2"/>
          </rPr>
          <t>John:</t>
        </r>
        <r>
          <rPr>
            <sz val="9"/>
            <color indexed="81"/>
            <rFont val="Tahoma"/>
            <family val="2"/>
          </rPr>
          <t xml:space="preserve">
1.25 is the scalar for the response in the current genertion from SA PvP dataset - used for genetic gain too.</t>
        </r>
      </text>
    </comment>
    <comment ref="L110" authorId="0" shapeId="0" xr:uid="{57685CFC-2323-427B-A93D-F817A749F22E}">
      <text>
        <r>
          <rPr>
            <b/>
            <sz val="9"/>
            <color indexed="81"/>
            <rFont val="Tahoma"/>
            <family val="2"/>
          </rPr>
          <t>John:</t>
        </r>
        <r>
          <rPr>
            <sz val="9"/>
            <color indexed="81"/>
            <rFont val="Tahoma"/>
            <family val="2"/>
          </rPr>
          <t xml:space="preserve">
Genetic benefit of culling passengers</t>
        </r>
      </text>
    </comment>
    <comment ref="L111" authorId="0" shapeId="0" xr:uid="{99F8CEFC-5479-4DFE-8CFB-ACF49758DC69}">
      <text>
        <r>
          <rPr>
            <b/>
            <sz val="9"/>
            <color indexed="81"/>
            <rFont val="Tahoma"/>
            <family val="2"/>
          </rPr>
          <t>John:</t>
        </r>
        <r>
          <rPr>
            <sz val="9"/>
            <color indexed="81"/>
            <rFont val="Tahoma"/>
            <family val="2"/>
          </rPr>
          <t xml:space="preserve">
Assume that half the benefit (of sell dry EL &amp; twice dry addults) is achieved if the flock management is flexible. </t>
        </r>
      </text>
    </comment>
    <comment ref="L113" authorId="0" shapeId="0" xr:uid="{5E95CA70-F1F5-4D8E-8881-9B224DC1710A}">
      <text>
        <r>
          <rPr>
            <b/>
            <sz val="9"/>
            <color indexed="81"/>
            <rFont val="Tahoma"/>
            <family val="2"/>
          </rPr>
          <t>John:</t>
        </r>
        <r>
          <rPr>
            <sz val="9"/>
            <color indexed="81"/>
            <rFont val="Tahoma"/>
            <family val="2"/>
          </rPr>
          <t xml:space="preserve">
1.25 is the scalar for the response in the current genertion from SA PvP dataset - used for genetic gain too.</t>
        </r>
      </text>
    </comment>
    <comment ref="K115" authorId="0" shapeId="0" xr:uid="{9C8AF1DB-44D3-42E8-803E-4FEDDA3F670E}">
      <text>
        <r>
          <rPr>
            <b/>
            <sz val="9"/>
            <color indexed="81"/>
            <rFont val="Tahoma"/>
            <family val="2"/>
          </rPr>
          <t>John:</t>
        </r>
        <r>
          <rPr>
            <sz val="9"/>
            <color indexed="81"/>
            <rFont val="Tahoma"/>
            <family val="2"/>
          </rPr>
          <t xml:space="preserve">
This value is (1 - mortality), with a little to spare</t>
        </r>
      </text>
    </comment>
    <comment ref="L119" authorId="0" shapeId="0" xr:uid="{03B14098-5E76-4F88-922A-E8D6D27C8C5B}">
      <text>
        <r>
          <rPr>
            <b/>
            <sz val="9"/>
            <color indexed="81"/>
            <rFont val="Tahoma"/>
            <family val="2"/>
          </rPr>
          <t>John:</t>
        </r>
        <r>
          <rPr>
            <sz val="9"/>
            <color indexed="81"/>
            <rFont val="Tahoma"/>
            <family val="2"/>
          </rPr>
          <t xml:space="preserve">
Genetic benefit of retaining performers</t>
        </r>
      </text>
    </comment>
    <comment ref="U122" authorId="0" shapeId="0" xr:uid="{CFB56BDA-8F5C-468F-9EC3-993BA31B4236}">
      <text>
        <r>
          <rPr>
            <b/>
            <sz val="9"/>
            <color indexed="81"/>
            <rFont val="Tahoma"/>
            <family val="2"/>
          </rPr>
          <t>John:</t>
        </r>
        <r>
          <rPr>
            <sz val="9"/>
            <color indexed="81"/>
            <rFont val="Tahoma"/>
            <family val="2"/>
          </rPr>
          <t xml:space="preserve">
66% based on 33% of the drys being twice dry</t>
        </r>
      </text>
    </comment>
    <comment ref="C128" authorId="0" shapeId="0" xr:uid="{AD545F86-3E3D-4D57-81C1-3EC16970E61B}">
      <text>
        <r>
          <rPr>
            <b/>
            <sz val="9"/>
            <color indexed="81"/>
            <rFont val="Tahoma"/>
            <family val="2"/>
          </rPr>
          <t>John:</t>
        </r>
        <r>
          <rPr>
            <sz val="9"/>
            <color indexed="81"/>
            <rFont val="Tahoma"/>
            <family val="2"/>
          </rPr>
          <t xml:space="preserve">
These values are from Cashmore analysis using LSLN as culling criteria (converted to a %)</t>
        </r>
      </text>
    </comment>
    <comment ref="D150" authorId="0" shapeId="0" xr:uid="{0D84E846-27D9-4912-88C0-40BF74EAD29F}">
      <text>
        <r>
          <rPr>
            <b/>
            <sz val="9"/>
            <color indexed="81"/>
            <rFont val="Tahoma"/>
            <family val="2"/>
          </rPr>
          <t>John:</t>
        </r>
        <r>
          <rPr>
            <sz val="9"/>
            <color indexed="81"/>
            <rFont val="Tahoma"/>
            <family val="2"/>
          </rPr>
          <t xml:space="preserve">
Change which weanage feed supply adjustment is selected for:
i - TOL
k0 -Wean age.
g - genotype
Note: For EL &amp; Triplet analysis the adjustment is active in all periods not just post weaning
Using weanage adjustment because it can be set up to span all generator periods</t>
        </r>
      </text>
    </comment>
    <comment ref="F150" authorId="0" shapeId="0" xr:uid="{7734FB4C-40F4-4EC5-A4BF-94272D5B47BA}">
      <text>
        <r>
          <rPr>
            <b/>
            <sz val="9"/>
            <color indexed="81"/>
            <rFont val="Tahoma"/>
            <family val="2"/>
          </rPr>
          <t>John:</t>
        </r>
        <r>
          <rPr>
            <sz val="9"/>
            <color indexed="81"/>
            <rFont val="Tahoma"/>
            <family val="2"/>
          </rPr>
          <t xml:space="preserve">
1:2 can be used to add the FS change back to the NM dams. Because can't access the 'mated' dams feed supply prior to scanning separate from NM
3:4, 6:7 or 10:11 accesses Scan1 pregnant, Scan2 multiples or Scan3 triplets in the period after scanning</t>
        </r>
      </text>
    </comment>
    <comment ref="A156" authorId="0" shapeId="0" xr:uid="{AACFE0DF-D8C4-47E3-B1F7-34D8ACBBCA32}">
      <text>
        <r>
          <rPr>
            <b/>
            <sz val="9"/>
            <color indexed="81"/>
            <rFont val="Tahoma"/>
            <family val="2"/>
          </rPr>
          <t>John:</t>
        </r>
        <r>
          <rPr>
            <sz val="9"/>
            <color indexed="81"/>
            <rFont val="Tahoma"/>
            <family val="2"/>
          </rPr>
          <t xml:space="preserve">
The NLB scenario for the farm.
Could be implemented through NLB in f_concepion_lmat(), but is actually done by SAA[rr] because this also alters scan_std (and the other conception functions.</t>
        </r>
      </text>
    </comment>
    <comment ref="C167" authorId="0" shapeId="0" xr:uid="{DB958BB2-D22A-4B28-9D14-5A3448CCA6BE}">
      <text>
        <r>
          <rPr>
            <b/>
            <sz val="9"/>
            <color indexed="81"/>
            <rFont val="Tahoma"/>
            <family val="2"/>
          </rPr>
          <t>John:</t>
        </r>
        <r>
          <rPr>
            <sz val="9"/>
            <color indexed="81"/>
            <rFont val="Tahoma"/>
            <family val="2"/>
          </rPr>
          <t xml:space="preserve">
This is included so the table could be extended to include flock structure options for the EL DST runs</t>
        </r>
      </text>
    </comment>
    <comment ref="H167" authorId="1" shapeId="0" xr:uid="{8E3FE7EC-08A8-4E2E-809D-C28D865D27A9}">
      <text>
        <r>
          <rPr>
            <b/>
            <sz val="9"/>
            <color indexed="81"/>
            <rFont val="Tahoma"/>
            <family val="2"/>
          </rPr>
          <t>Young:</t>
        </r>
        <r>
          <rPr>
            <sz val="9"/>
            <color indexed="81"/>
            <rFont val="Tahoma"/>
            <family val="2"/>
          </rPr>
          <t xml:space="preserve">
BBB Castrated offspring that are being retained in shearing opp 0
Set to 0 to force a sale as a sucker or prior to 1st shearing.</t>
        </r>
      </text>
    </comment>
    <comment ref="I167" authorId="1" shapeId="0" xr:uid="{34CBD141-3730-4DBA-ADBD-2A728EE617E5}">
      <text>
        <r>
          <rPr>
            <b/>
            <sz val="9"/>
            <color indexed="81"/>
            <rFont val="Tahoma"/>
            <family val="2"/>
          </rPr>
          <t>Young:</t>
        </r>
        <r>
          <rPr>
            <sz val="9"/>
            <color indexed="81"/>
            <rFont val="Tahoma"/>
            <family val="2"/>
          </rPr>
          <t xml:space="preserve">
BBB Castrated offspring that are being retained in shearing opp 1
Set to 0 to force a sale prior to second shearing.</t>
        </r>
      </text>
    </comment>
    <comment ref="J167" authorId="1" shapeId="0" xr:uid="{6081DDB4-3E9A-44D5-ABF8-6D2AF3644FE1}">
      <text>
        <r>
          <rPr>
            <b/>
            <sz val="9"/>
            <color indexed="81"/>
            <rFont val="Tahoma"/>
            <family val="2"/>
          </rPr>
          <t>Young:</t>
        </r>
        <r>
          <rPr>
            <sz val="9"/>
            <color indexed="81"/>
            <rFont val="Tahoma"/>
            <family val="2"/>
          </rPr>
          <t xml:space="preserve">
BBB Castrated offspring that are being retained in shearing opp 2
Set to 0 to force a sale prior to third shearing.</t>
        </r>
      </text>
    </comment>
    <comment ref="K167" authorId="1" shapeId="0" xr:uid="{176E21A4-A639-4894-91EA-88E460AC2558}">
      <text>
        <r>
          <rPr>
            <b/>
            <sz val="9"/>
            <color indexed="81"/>
            <rFont val="Tahoma"/>
            <family val="2"/>
          </rPr>
          <t>Young:</t>
        </r>
        <r>
          <rPr>
            <sz val="9"/>
            <color indexed="81"/>
            <rFont val="Tahoma"/>
            <family val="2"/>
          </rPr>
          <t xml:space="preserve">
BBB Castrated offspring that are being retained in shearing opp 3
Set to 0 to force a sale prior to fourth shearing.</t>
        </r>
      </text>
    </comment>
    <comment ref="M167" authorId="0" shapeId="0" xr:uid="{0621F933-215D-45B5-AE55-4E0054B9C42B}">
      <text>
        <r>
          <rPr>
            <b/>
            <sz val="9"/>
            <color indexed="81"/>
            <rFont val="Tahoma"/>
            <family val="2"/>
          </rPr>
          <t>John:</t>
        </r>
        <r>
          <rPr>
            <sz val="9"/>
            <color indexed="81"/>
            <rFont val="Tahoma"/>
            <family val="2"/>
          </rPr>
          <t xml:space="preserve">
This was removed from the EL analysis because this constraint only operates on the Offspring and all the females are forced to be dams so that the  propn mated works on the total number of progeny.
Set to default to make it obvious that it is not operating.
Also it may have caused unusual results when a high propotion of the dams were mated as lambs and then couldn't be sold post weaning</t>
        </r>
      </text>
    </comment>
    <comment ref="N167" authorId="0" shapeId="0" xr:uid="{E20591F2-A299-49C6-BCFF-74B9707DC27E}">
      <text>
        <r>
          <rPr>
            <b/>
            <sz val="9"/>
            <color indexed="81"/>
            <rFont val="Tahoma"/>
            <family val="2"/>
          </rPr>
          <t>John:</t>
        </r>
        <r>
          <rPr>
            <sz val="9"/>
            <color indexed="81"/>
            <rFont val="Tahoma"/>
            <family val="2"/>
          </rPr>
          <t xml:space="preserve">
Sell CFA at 6.5yo
Can't be 100% because constraint is 6yo = x 5yo and x needs to account for mortality.</t>
        </r>
      </text>
    </comment>
    <comment ref="C168" authorId="0" shapeId="0" xr:uid="{158F718C-900C-4B9F-ACCB-C7FE60A6E0DC}">
      <text>
        <r>
          <rPr>
            <b/>
            <sz val="9"/>
            <color indexed="81"/>
            <rFont val="Tahoma"/>
            <family val="2"/>
          </rPr>
          <t>John:</t>
        </r>
        <r>
          <rPr>
            <sz val="9"/>
            <color indexed="81"/>
            <rFont val="Tahoma"/>
            <family val="2"/>
          </rPr>
          <t xml:space="preserve">
</t>
        </r>
      </text>
    </comment>
    <comment ref="D168" authorId="0" shapeId="0" xr:uid="{6C948D9F-9EA8-4A13-B664-0EEB4F6D9849}">
      <text>
        <r>
          <rPr>
            <b/>
            <sz val="9"/>
            <color indexed="81"/>
            <rFont val="Tahoma"/>
            <family val="2"/>
          </rPr>
          <t>John:</t>
        </r>
        <r>
          <rPr>
            <sz val="9"/>
            <color indexed="81"/>
            <rFont val="Tahoma"/>
            <family val="2"/>
          </rPr>
          <t xml:space="preserve">
Pointer to table i.Genotype (not c2)
Genotype is now an input and is defined in a separate table (separate to breed)</t>
        </r>
      </text>
    </comment>
    <comment ref="N168" authorId="0" shapeId="0" xr:uid="{9CD07531-CE08-41BB-9150-D2CD1B7B3154}">
      <text>
        <r>
          <rPr>
            <b/>
            <sz val="9"/>
            <color indexed="81"/>
            <rFont val="Tahoma"/>
            <family val="2"/>
          </rPr>
          <t>John:</t>
        </r>
        <r>
          <rPr>
            <sz val="9"/>
            <color indexed="81"/>
            <rFont val="Tahoma"/>
            <family val="2"/>
          </rPr>
          <t xml:space="preserve">
Proportion of 5.5yo to retain if using the bnd_propn_retained</t>
        </r>
      </text>
    </comment>
    <comment ref="E170" authorId="0" shapeId="0" xr:uid="{9EA1FDE4-1DB1-4F34-8986-9D4193402830}">
      <text>
        <r>
          <rPr>
            <b/>
            <sz val="9"/>
            <color indexed="81"/>
            <rFont val="Tahoma"/>
            <family val="2"/>
          </rPr>
          <t>John:</t>
        </r>
        <r>
          <rPr>
            <sz val="9"/>
            <color indexed="81"/>
            <rFont val="Tahoma"/>
            <family val="2"/>
          </rPr>
          <t xml:space="preserve">
BBB</t>
        </r>
      </text>
    </comment>
    <comment ref="F170" authorId="0" shapeId="0" xr:uid="{E378D495-5FF2-4AAB-976A-26AA53FE3729}">
      <text>
        <r>
          <rPr>
            <b/>
            <sz val="9"/>
            <color indexed="81"/>
            <rFont val="Tahoma"/>
            <family val="2"/>
          </rPr>
          <t>John:</t>
        </r>
        <r>
          <rPr>
            <sz val="9"/>
            <color indexed="81"/>
            <rFont val="Tahoma"/>
            <family val="2"/>
          </rPr>
          <t xml:space="preserve">
Sell 0 to 8mths</t>
        </r>
      </text>
    </comment>
    <comment ref="L170" authorId="0" shapeId="0" xr:uid="{120126D5-EFD6-4B2B-9AA2-B70FDED61FA8}">
      <text>
        <r>
          <rPr>
            <b/>
            <sz val="9"/>
            <color indexed="81"/>
            <rFont val="Tahoma"/>
            <family val="2"/>
          </rPr>
          <t xml:space="preserve">John:
</t>
        </r>
        <r>
          <rPr>
            <sz val="9"/>
            <color indexed="81"/>
            <rFont val="Tahoma"/>
            <family val="2"/>
          </rPr>
          <t>Can't sell till hogget shearing</t>
        </r>
      </text>
    </comment>
    <comment ref="M170" authorId="0" shapeId="0" xr:uid="{CC9AF517-6235-42DD-B458-CBB3B52ACB6C}">
      <text>
        <r>
          <rPr>
            <b/>
            <sz val="9"/>
            <color indexed="81"/>
            <rFont val="Tahoma"/>
            <family val="2"/>
          </rPr>
          <t>John:</t>
        </r>
        <r>
          <rPr>
            <sz val="9"/>
            <color indexed="81"/>
            <rFont val="Tahoma"/>
            <family val="2"/>
          </rPr>
          <t xml:space="preserve">
Teeth eruption at 15mths means that animals can't be sold as lambs</t>
        </r>
      </text>
    </comment>
    <comment ref="N170" authorId="0" shapeId="0" xr:uid="{A9B1DB26-95EF-4CDE-9C25-DB9FBA7DC428}">
      <text>
        <r>
          <rPr>
            <b/>
            <sz val="9"/>
            <color indexed="81"/>
            <rFont val="Tahoma"/>
            <family val="2"/>
          </rPr>
          <t>John:</t>
        </r>
        <r>
          <rPr>
            <sz val="9"/>
            <color indexed="81"/>
            <rFont val="Tahoma"/>
            <family val="2"/>
          </rPr>
          <t xml:space="preserve">
old formula, when age group of sale was controlled by propn retained.</t>
        </r>
      </text>
    </comment>
    <comment ref="O170" authorId="0" shapeId="0" xr:uid="{5CB883CC-FAC4-4EC3-AD9C-8D4DECD806C4}">
      <text>
        <r>
          <rPr>
            <b/>
            <sz val="9"/>
            <color indexed="81"/>
            <rFont val="Tahoma"/>
            <family val="2"/>
          </rPr>
          <t xml:space="preserve">John:
</t>
        </r>
        <r>
          <rPr>
            <sz val="9"/>
            <color indexed="81"/>
            <rFont val="Tahoma"/>
            <family val="2"/>
          </rPr>
          <t>Options
0-Sell any age (usually as a lamb)
1-Can't sell as a hogget (except for drys &amp; singles)
2-Can't sell till hogget shearing</t>
        </r>
      </text>
    </comment>
    <comment ref="P170" authorId="0" shapeId="0" xr:uid="{01619F09-2C58-4CD9-9235-6846C131CB02}">
      <text>
        <r>
          <rPr>
            <b/>
            <sz val="9"/>
            <color indexed="81"/>
            <rFont val="Tahoma"/>
            <family val="2"/>
          </rPr>
          <t xml:space="preserve">John:
</t>
        </r>
        <r>
          <rPr>
            <sz val="9"/>
            <color indexed="81"/>
            <rFont val="Tahoma"/>
            <family val="2"/>
          </rPr>
          <t xml:space="preserve">Options
0-Optimum
1-Retain till 6.5yrs (Value has to be less than 1 to allow for mortality between DVP14 &amp; DVP17. About 90% works well)
2-Sell CFA at 5.5yo
</t>
        </r>
      </text>
    </comment>
    <comment ref="T170" authorId="0" shapeId="0" xr:uid="{59ED4A06-65DE-413C-83F9-318222377C84}">
      <text>
        <r>
          <rPr>
            <b/>
            <sz val="9"/>
            <color indexed="81"/>
            <rFont val="Tahoma"/>
            <family val="2"/>
          </rPr>
          <t>John:</t>
        </r>
        <r>
          <rPr>
            <sz val="9"/>
            <color indexed="81"/>
            <rFont val="Tahoma"/>
            <family val="2"/>
          </rPr>
          <t xml:space="preserve">
Values set for the GEPEP REV calculations</t>
        </r>
      </text>
    </comment>
    <comment ref="F171" authorId="0" shapeId="0" xr:uid="{654B64AE-A166-4C29-81C4-4E2CFDD2B6EB}">
      <text>
        <r>
          <rPr>
            <b/>
            <sz val="9"/>
            <color indexed="81"/>
            <rFont val="Tahoma"/>
            <family val="2"/>
          </rPr>
          <t>John:</t>
        </r>
        <r>
          <rPr>
            <sz val="9"/>
            <color indexed="81"/>
            <rFont val="Tahoma"/>
            <family val="2"/>
          </rPr>
          <t xml:space="preserve">
Sell 15 mths to 21 mths</t>
        </r>
      </text>
    </comment>
    <comment ref="E172" authorId="0" shapeId="0" xr:uid="{10B08A1C-74D4-4D5E-A000-55C242B7BD88}">
      <text>
        <r>
          <rPr>
            <b/>
            <sz val="9"/>
            <color indexed="81"/>
            <rFont val="Tahoma"/>
            <family val="2"/>
          </rPr>
          <t>John:</t>
        </r>
        <r>
          <rPr>
            <sz val="9"/>
            <color indexed="81"/>
            <rFont val="Tahoma"/>
            <family val="2"/>
          </rPr>
          <t xml:space="preserve">
BBT</t>
        </r>
      </text>
    </comment>
    <comment ref="F172" authorId="0" shapeId="0" xr:uid="{8DBBE291-7593-49F8-BDCC-D9F2F067AA25}">
      <text>
        <r>
          <rPr>
            <b/>
            <sz val="9"/>
            <color indexed="81"/>
            <rFont val="Tahoma"/>
            <family val="2"/>
          </rPr>
          <t>John:</t>
        </r>
        <r>
          <rPr>
            <sz val="9"/>
            <color indexed="81"/>
            <rFont val="Tahoma"/>
            <family val="2"/>
          </rPr>
          <t xml:space="preserve">
Sell older</t>
        </r>
      </text>
    </comment>
    <comment ref="L173" authorId="0" shapeId="0" xr:uid="{18ABC29F-339C-49CD-9928-0C2CB77EE591}">
      <text>
        <r>
          <rPr>
            <b/>
            <sz val="9"/>
            <color indexed="81"/>
            <rFont val="Tahoma"/>
            <family val="2"/>
          </rPr>
          <t>John:</t>
        </r>
        <r>
          <rPr>
            <sz val="9"/>
            <color indexed="81"/>
            <rFont val="Tahoma"/>
            <family val="2"/>
          </rPr>
          <t xml:space="preserve">
Sell any age (usually as a lamb)</t>
        </r>
      </text>
    </comment>
    <comment ref="O173" authorId="0" shapeId="0" xr:uid="{CCC0DCEF-BE68-4278-BBFB-3C061DD7DA34}">
      <text>
        <r>
          <rPr>
            <b/>
            <sz val="9"/>
            <color indexed="81"/>
            <rFont val="Tahoma"/>
            <family val="2"/>
          </rPr>
          <t>John:</t>
        </r>
        <r>
          <rPr>
            <sz val="9"/>
            <color indexed="81"/>
            <rFont val="Tahoma"/>
            <family val="2"/>
          </rPr>
          <t xml:space="preserve">
Sell any age (usually as a lamb)</t>
        </r>
      </text>
    </comment>
    <comment ref="B175" authorId="0" shapeId="0" xr:uid="{C07501B7-3139-4750-B088-6961A7514FD7}">
      <text>
        <r>
          <rPr>
            <b/>
            <sz val="9"/>
            <color indexed="81"/>
            <rFont val="Tahoma"/>
            <family val="2"/>
          </rPr>
          <t>John:</t>
        </r>
        <r>
          <rPr>
            <sz val="9"/>
            <color indexed="81"/>
            <rFont val="Tahoma"/>
            <family val="2"/>
          </rPr>
          <t xml:space="preserve">
This breeds &amp; below are used by the calibration trials to define Breed scenarios.</t>
        </r>
      </text>
    </comment>
    <comment ref="C184" authorId="0" shapeId="0" xr:uid="{2D931DEB-87F0-4753-BD49-C3E4F5B6F964}">
      <text>
        <r>
          <rPr>
            <b/>
            <sz val="9"/>
            <color indexed="81"/>
            <rFont val="Tahoma"/>
            <family val="2"/>
          </rPr>
          <t>John:</t>
        </r>
        <r>
          <rPr>
            <sz val="9"/>
            <color indexed="81"/>
            <rFont val="Tahoma"/>
            <family val="2"/>
          </rPr>
          <t xml:space="preserve">
Select the genotype from Universal.xlsx (i.e. the positionin the c2 axis)</t>
        </r>
      </text>
    </comment>
    <comment ref="D201" authorId="0" shapeId="0" xr:uid="{D80984F2-38DA-48EB-86F8-995B1513155E}">
      <text>
        <r>
          <rPr>
            <b/>
            <sz val="9"/>
            <color indexed="81"/>
            <rFont val="Tahoma"/>
            <family val="2"/>
          </rPr>
          <t>John:</t>
        </r>
        <r>
          <rPr>
            <sz val="9"/>
            <color indexed="81"/>
            <rFont val="Tahoma"/>
            <family val="2"/>
          </rPr>
          <t xml:space="preserve">
These values need to be set within a range of 20 to 80% otherwise it might affect the calclulation of the pointers for f_collapse because the weighting on each group of animals maybe insufficient for the group to be 'seen'.</t>
        </r>
      </text>
    </comment>
    <comment ref="B217" authorId="0" shapeId="0" xr:uid="{DEABF0B4-0BC9-451E-B2FC-A54C4551B320}">
      <text>
        <r>
          <rPr>
            <b/>
            <sz val="9"/>
            <color indexed="81"/>
            <rFont val="Tahoma"/>
            <family val="2"/>
          </rPr>
          <t>John:</t>
        </r>
        <r>
          <rPr>
            <sz val="9"/>
            <color indexed="81"/>
            <rFont val="Tahoma"/>
            <family val="2"/>
          </rPr>
          <t xml:space="preserve">
Selecting this mating age has the added effect of setting proportion mated to 0.</t>
        </r>
      </text>
    </comment>
    <comment ref="F218" authorId="0" shapeId="0" xr:uid="{495F61C2-86BA-4C43-8D11-CAD7CA98B444}">
      <text>
        <r>
          <rPr>
            <b/>
            <sz val="9"/>
            <color indexed="81"/>
            <rFont val="Tahoma"/>
            <family val="2"/>
          </rPr>
          <t>John:</t>
        </r>
        <r>
          <rPr>
            <sz val="9"/>
            <color indexed="81"/>
            <rFont val="Tahoma"/>
            <family val="2"/>
          </rPr>
          <t xml:space="preserve">
For </t>
        </r>
      </text>
    </comment>
    <comment ref="I224" authorId="0" shapeId="0" xr:uid="{EFFDFD3F-EB47-4550-8457-A70E10768315}">
      <text>
        <r>
          <rPr>
            <b/>
            <sz val="9"/>
            <color indexed="81"/>
            <rFont val="Tahoma"/>
            <family val="2"/>
          </rPr>
          <t>John:</t>
        </r>
        <r>
          <rPr>
            <sz val="9"/>
            <color indexed="81"/>
            <rFont val="Tahoma"/>
            <family val="2"/>
          </rPr>
          <t xml:space="preserve">
This fits with SR with about 25% crop</t>
        </r>
      </text>
    </comment>
    <comment ref="L224" authorId="0" shapeId="0" xr:uid="{0383BDC8-6E09-4E90-91A0-4395A00F6291}">
      <text>
        <r>
          <rPr>
            <b/>
            <sz val="9"/>
            <color indexed="81"/>
            <rFont val="Tahoma"/>
            <family val="2"/>
          </rPr>
          <t>Michael:</t>
        </r>
        <r>
          <rPr>
            <sz val="9"/>
            <color indexed="81"/>
            <rFont val="Tahoma"/>
            <family val="2"/>
          </rPr>
          <t xml:space="preserve">
matchesCWW SR with benchmarking for Brookton area.</t>
        </r>
      </text>
    </comment>
    <comment ref="O224" authorId="0" shapeId="0" xr:uid="{C7C5E10D-AD7D-4593-9DE7-130B9533F007}">
      <text>
        <r>
          <rPr>
            <b/>
            <sz val="9"/>
            <color indexed="81"/>
            <rFont val="Tahoma"/>
            <family val="2"/>
          </rPr>
          <t>Michael:</t>
        </r>
        <r>
          <rPr>
            <sz val="9"/>
            <color indexed="81"/>
            <rFont val="Tahoma"/>
            <family val="2"/>
          </rPr>
          <t xml:space="preserve">
matches optimal SR in EWW with planfarm benchmarking results</t>
        </r>
      </text>
    </comment>
    <comment ref="B244" authorId="0" shapeId="0" xr:uid="{8EB6D661-EC8E-49C7-9AD3-B219F64EA311}">
      <text>
        <r>
          <rPr>
            <b/>
            <sz val="9"/>
            <color indexed="81"/>
            <rFont val="Tahoma"/>
            <family val="2"/>
          </rPr>
          <t>John:</t>
        </r>
        <r>
          <rPr>
            <sz val="9"/>
            <color indexed="81"/>
            <rFont val="Tahoma"/>
            <family val="2"/>
          </rPr>
          <t xml:space="preserve">
Subtract 1 to convert from Excel index to python slice.</t>
        </r>
      </text>
    </comment>
    <comment ref="E300" authorId="0" shapeId="0" xr:uid="{6D59BC12-5E01-45F6-A96A-C7A21539E075}">
      <text>
        <r>
          <rPr>
            <b/>
            <sz val="9"/>
            <color indexed="81"/>
            <rFont val="Tahoma"/>
            <family val="2"/>
          </rPr>
          <t>John:</t>
        </r>
        <r>
          <rPr>
            <sz val="9"/>
            <color indexed="81"/>
            <rFont val="Tahoma"/>
            <family val="2"/>
          </rPr>
          <t xml:space="preserve">
For whole preg period jumping the split at scanning</t>
        </r>
      </text>
    </comment>
    <comment ref="C313" authorId="0" shapeId="0" xr:uid="{E2E97F95-B232-4DC3-BBDB-6A33C93A81E5}">
      <text>
        <r>
          <rPr>
            <b/>
            <sz val="9"/>
            <color indexed="81"/>
            <rFont val="Tahoma"/>
            <family val="2"/>
          </rPr>
          <t>John:</t>
        </r>
        <r>
          <rPr>
            <sz val="9"/>
            <color indexed="81"/>
            <rFont val="Tahoma"/>
            <family val="2"/>
          </rPr>
          <t xml:space="preserve">
Values set for EL DST, from CWM5000
</t>
        </r>
      </text>
    </comment>
    <comment ref="C402" authorId="0" shapeId="0" xr:uid="{CB45BAC6-EADC-4B73-9F64-9E12441EDA23}">
      <text>
        <r>
          <rPr>
            <b/>
            <sz val="9"/>
            <color indexed="81"/>
            <rFont val="Tahoma"/>
            <family val="2"/>
          </rPr>
          <t>John:</t>
        </r>
        <r>
          <rPr>
            <sz val="9"/>
            <color indexed="81"/>
            <rFont val="Tahoma"/>
            <family val="2"/>
          </rPr>
          <t xml:space="preserve">
Values if 4 levels:
-0.5
0
0.4
0.8</t>
        </r>
      </text>
    </comment>
    <comment ref="D402" authorId="0" shapeId="0" xr:uid="{33A6B5DE-A036-432E-8B04-7647E2717CA0}">
      <text>
        <r>
          <rPr>
            <b/>
            <sz val="9"/>
            <color indexed="81"/>
            <rFont val="Tahoma"/>
            <family val="2"/>
          </rPr>
          <t>John:</t>
        </r>
        <r>
          <rPr>
            <sz val="9"/>
            <color indexed="81"/>
            <rFont val="Tahoma"/>
            <family val="2"/>
          </rPr>
          <t xml:space="preserve">
Values if 4 levels:
-0.5
0
0.4
0.8</t>
        </r>
      </text>
    </comment>
    <comment ref="E402" authorId="0" shapeId="0" xr:uid="{751FB96B-24F6-4D84-8B31-F5BE2727D1F2}">
      <text>
        <r>
          <rPr>
            <b/>
            <sz val="9"/>
            <color indexed="81"/>
            <rFont val="Tahoma"/>
            <family val="2"/>
          </rPr>
          <t>John:</t>
        </r>
        <r>
          <rPr>
            <sz val="9"/>
            <color indexed="81"/>
            <rFont val="Tahoma"/>
            <family val="2"/>
          </rPr>
          <t xml:space="preserve">
Values if 4 levels:
-0.8
-0.4
0
0.5</t>
        </r>
      </text>
    </comment>
    <comment ref="F402" authorId="0" shapeId="0" xr:uid="{4A801745-D400-4549-9E4B-4F1AE8C78F3D}">
      <text>
        <r>
          <rPr>
            <b/>
            <sz val="9"/>
            <color indexed="81"/>
            <rFont val="Tahoma"/>
            <family val="2"/>
          </rPr>
          <t>John:</t>
        </r>
        <r>
          <rPr>
            <sz val="9"/>
            <color indexed="81"/>
            <rFont val="Tahoma"/>
            <family val="2"/>
          </rPr>
          <t xml:space="preserve">
Values if 4 levels:
-0.5
0
0.4
0.8</t>
        </r>
      </text>
    </comment>
    <comment ref="I402" authorId="0" shapeId="0" xr:uid="{FFCD9017-CC93-448C-B9AC-ACE184E2556F}">
      <text>
        <r>
          <rPr>
            <b/>
            <sz val="9"/>
            <color indexed="81"/>
            <rFont val="Tahoma"/>
            <family val="2"/>
          </rPr>
          <t>John:</t>
        </r>
        <r>
          <rPr>
            <sz val="9"/>
            <color indexed="81"/>
            <rFont val="Tahoma"/>
            <family val="2"/>
          </rPr>
          <t xml:space="preserve">
Values if 4 levels:
-0.5
0
0.4
0.8</t>
        </r>
      </text>
    </comment>
    <comment ref="P407" authorId="0" shapeId="0" xr:uid="{F976F7F4-02E2-443C-BA51-6E12CD034BD2}">
      <text>
        <r>
          <rPr>
            <b/>
            <sz val="9"/>
            <color indexed="81"/>
            <rFont val="Tahoma"/>
            <family val="2"/>
          </rPr>
          <t>John:</t>
        </r>
        <r>
          <rPr>
            <sz val="9"/>
            <color indexed="81"/>
            <rFont val="Tahoma"/>
            <family val="2"/>
          </rPr>
          <t xml:space="preserve">
From end of joining to mid-preg so that EP nutrition is not being driven by LWC during joining</t>
        </r>
      </text>
    </comment>
    <comment ref="C408" authorId="0" shapeId="0" xr:uid="{9FDD0EA5-C95A-446E-B066-B2B0B150F04F}">
      <text>
        <r>
          <rPr>
            <b/>
            <sz val="9"/>
            <color indexed="81"/>
            <rFont val="Tahoma"/>
            <family val="2"/>
          </rPr>
          <t>John:</t>
        </r>
        <r>
          <rPr>
            <sz val="9"/>
            <color indexed="81"/>
            <rFont val="Tahoma"/>
            <family val="2"/>
          </rPr>
          <t xml:space="preserve">
Feed supply adjustment,  r2 slice for mated ewes not scanned
This slice doesn't change with TOL or genotype</t>
        </r>
      </text>
    </comment>
    <comment ref="E408" authorId="0" shapeId="0" xr:uid="{B7F24C21-167D-45C1-80CF-CA4180AE6E2B}">
      <text>
        <r>
          <rPr>
            <b/>
            <sz val="9"/>
            <color indexed="81"/>
            <rFont val="Tahoma"/>
            <family val="2"/>
          </rPr>
          <t>John:</t>
        </r>
        <r>
          <rPr>
            <sz val="9"/>
            <color indexed="81"/>
            <rFont val="Tahoma"/>
            <family val="2"/>
          </rPr>
          <t xml:space="preserve">
Feed supply adjustment,  r2 slice for empty ewes scanned for preg status</t>
        </r>
      </text>
    </comment>
    <comment ref="F408" authorId="0" shapeId="0" xr:uid="{ADD19FB8-4060-4FD9-ACD7-421C99B4FC7A}">
      <text>
        <r>
          <rPr>
            <b/>
            <sz val="9"/>
            <color indexed="81"/>
            <rFont val="Tahoma"/>
            <family val="2"/>
          </rPr>
          <t>John:</t>
        </r>
        <r>
          <rPr>
            <sz val="9"/>
            <color indexed="81"/>
            <rFont val="Tahoma"/>
            <family val="2"/>
          </rPr>
          <t xml:space="preserve">
Feed supply adjustment,  r2 slice for pregnant ewes scanned for preg status</t>
        </r>
      </text>
    </comment>
    <comment ref="G408" authorId="0" shapeId="0" xr:uid="{B69EBCEB-6FAB-4821-B981-46C5B03EE12A}">
      <text>
        <r>
          <rPr>
            <b/>
            <sz val="9"/>
            <color indexed="81"/>
            <rFont val="Tahoma"/>
            <family val="2"/>
          </rPr>
          <t>John:</t>
        </r>
        <r>
          <rPr>
            <sz val="9"/>
            <color indexed="81"/>
            <rFont val="Tahoma"/>
            <family val="2"/>
          </rPr>
          <t xml:space="preserve">
Feed supply adjustment,  r2 slice for empty ewes scanned for multiples</t>
        </r>
      </text>
    </comment>
    <comment ref="H408" authorId="0" shapeId="0" xr:uid="{0048C55F-A208-418E-99A1-8B10D0F91439}">
      <text>
        <r>
          <rPr>
            <b/>
            <sz val="9"/>
            <color indexed="81"/>
            <rFont val="Tahoma"/>
            <family val="2"/>
          </rPr>
          <t>John:</t>
        </r>
        <r>
          <rPr>
            <sz val="9"/>
            <color indexed="81"/>
            <rFont val="Tahoma"/>
            <family val="2"/>
          </rPr>
          <t xml:space="preserve">
Feed supply adjustment,  r2 slice for single ewes scanned for multiples</t>
        </r>
      </text>
    </comment>
    <comment ref="I408" authorId="0" shapeId="0" xr:uid="{D831C090-47D6-4A92-B1D7-6ADDCDF5C7BB}">
      <text>
        <r>
          <rPr>
            <b/>
            <sz val="9"/>
            <color indexed="81"/>
            <rFont val="Tahoma"/>
            <family val="2"/>
          </rPr>
          <t>John:</t>
        </r>
        <r>
          <rPr>
            <sz val="9"/>
            <color indexed="81"/>
            <rFont val="Tahoma"/>
            <family val="2"/>
          </rPr>
          <t xml:space="preserve">
Feed supply adjustment,  r2 slice for multiple  ewes scanned for multiples</t>
        </r>
      </text>
    </comment>
    <comment ref="A412" authorId="0" shapeId="0" xr:uid="{B7AB83F0-B27E-4AE9-AB1F-69EBDD75433B}">
      <text>
        <r>
          <rPr>
            <b/>
            <sz val="9"/>
            <color indexed="81"/>
            <rFont val="Tahoma"/>
            <family val="2"/>
          </rPr>
          <t>John:</t>
        </r>
        <r>
          <rPr>
            <sz val="9"/>
            <color indexed="81"/>
            <rFont val="Tahoma"/>
            <family val="2"/>
          </rPr>
          <t xml:space="preserve">
Scan levels set at the maximum number based on all 4 levels of nutrition being tested.</t>
        </r>
      </text>
    </comment>
    <comment ref="P412" authorId="0" shapeId="0" xr:uid="{2E73D731-3FF0-4208-B1B5-75CDE545D759}">
      <text>
        <r>
          <rPr>
            <b/>
            <sz val="9"/>
            <color indexed="81"/>
            <rFont val="Tahoma"/>
            <family val="2"/>
          </rPr>
          <t>John:</t>
        </r>
        <r>
          <rPr>
            <sz val="9"/>
            <color indexed="81"/>
            <rFont val="Tahoma"/>
            <family val="2"/>
          </rPr>
          <t xml:space="preserve">
There is an error introduced with this feeds upply adjustment.
R2[0:1] is used for all the fs adjustments (weaning, lsln, oestrus). So it will get added in more than once.</t>
        </r>
      </text>
    </comment>
    <comment ref="T493" authorId="0" shapeId="0" xr:uid="{6A2EB716-8E8E-481E-A8EE-41FF3A62B94E}">
      <text>
        <r>
          <rPr>
            <b/>
            <sz val="9"/>
            <color indexed="81"/>
            <rFont val="Tahoma"/>
            <family val="2"/>
          </rPr>
          <t>John:</t>
        </r>
        <r>
          <rPr>
            <sz val="9"/>
            <color indexed="81"/>
            <rFont val="Tahoma"/>
            <family val="2"/>
          </rPr>
          <t xml:space="preserve">
Only a small adjustment because the late pregnancy feed supply of the empty ewes has been optimised. The only difference is that the requirement for the multiple bearing ewes might be increased and hence increased competition.</t>
        </r>
      </text>
    </comment>
    <comment ref="O792" authorId="0" shapeId="0" xr:uid="{BAB86947-6057-442C-B7C8-D6EF601BE50B}">
      <text>
        <r>
          <rPr>
            <b/>
            <sz val="9"/>
            <color indexed="81"/>
            <rFont val="Tahoma"/>
            <family val="2"/>
          </rPr>
          <t>John:</t>
        </r>
        <r>
          <rPr>
            <sz val="9"/>
            <color indexed="81"/>
            <rFont val="Tahoma"/>
            <family val="2"/>
          </rPr>
          <t xml:space="preserve">
Minimum of the number of DSE of twins in the poor paddock or the number of DSE of singles in the good paddock</t>
        </r>
      </text>
    </comment>
    <comment ref="P792" authorId="0" shapeId="0" xr:uid="{D2636615-3481-4AFE-B7CA-B61D6440859E}">
      <text>
        <r>
          <rPr>
            <b/>
            <sz val="9"/>
            <color indexed="81"/>
            <rFont val="Tahoma"/>
            <family val="2"/>
          </rPr>
          <t>John:</t>
        </r>
        <r>
          <rPr>
            <sz val="9"/>
            <color indexed="81"/>
            <rFont val="Tahoma"/>
            <family val="2"/>
          </rPr>
          <t xml:space="preserve">
Number of singles moving is the number of twins scaled by the relative DSE/hd</t>
        </r>
      </text>
    </comment>
    <comment ref="G794" authorId="0" shapeId="0" xr:uid="{9DDA7EC5-5441-4D58-B2A3-2739913054F8}">
      <text>
        <r>
          <rPr>
            <b/>
            <sz val="9"/>
            <color indexed="81"/>
            <rFont val="Tahoma"/>
            <family val="2"/>
          </rPr>
          <t>John:</t>
        </r>
        <r>
          <rPr>
            <sz val="9"/>
            <color indexed="81"/>
            <rFont val="Tahoma"/>
            <family val="2"/>
          </rPr>
          <t xml:space="preserve">
Based on allocating twins to a mob that is half the size of singles</t>
        </r>
      </text>
    </comment>
    <comment ref="Y794" authorId="0" shapeId="0" xr:uid="{F37DAEA6-9019-4CFE-AC65-C63FCAE23A7A}">
      <text>
        <r>
          <rPr>
            <b/>
            <sz val="9"/>
            <color indexed="81"/>
            <rFont val="Tahoma"/>
            <family val="2"/>
          </rPr>
          <t>John:</t>
        </r>
        <r>
          <rPr>
            <sz val="9"/>
            <color indexed="81"/>
            <rFont val="Tahoma"/>
            <family val="2"/>
          </rPr>
          <t xml:space="preserve">
Change in mortlaity when mob size increases</t>
        </r>
      </text>
    </comment>
    <comment ref="C795" authorId="0" shapeId="0" xr:uid="{5E4FB8F4-5D74-4C9F-8BDC-D35733363C05}">
      <text>
        <r>
          <rPr>
            <b/>
            <sz val="9"/>
            <color indexed="81"/>
            <rFont val="Tahoma"/>
            <family val="2"/>
          </rPr>
          <t>John:</t>
        </r>
        <r>
          <rPr>
            <sz val="9"/>
            <color indexed="81"/>
            <rFont val="Tahoma"/>
            <family val="2"/>
          </rPr>
          <t xml:space="preserve">
Also used in the components analysis</t>
        </r>
      </text>
    </comment>
    <comment ref="G798" authorId="0" shapeId="0" xr:uid="{7E466FD6-5A55-4A42-BEF2-8E7109FF3810}">
      <text>
        <r>
          <rPr>
            <b/>
            <sz val="9"/>
            <color indexed="81"/>
            <rFont val="Tahoma"/>
            <family val="2"/>
          </rPr>
          <t>John:</t>
        </r>
        <r>
          <rPr>
            <sz val="9"/>
            <color indexed="81"/>
            <rFont val="Tahoma"/>
            <family val="2"/>
          </rPr>
          <t xml:space="preserve">
Based on allocating twins to a mob that is half the size of singles</t>
        </r>
      </text>
    </comment>
    <comment ref="Y798" authorId="0" shapeId="0" xr:uid="{F1FC7159-ECE4-40C4-BE95-DA0C8DADA6A5}">
      <text>
        <r>
          <rPr>
            <b/>
            <sz val="9"/>
            <color indexed="81"/>
            <rFont val="Tahoma"/>
            <family val="2"/>
          </rPr>
          <t>John:</t>
        </r>
        <r>
          <rPr>
            <sz val="9"/>
            <color indexed="81"/>
            <rFont val="Tahoma"/>
            <family val="2"/>
          </rPr>
          <t xml:space="preserve">
Change in mortlaity when mob size increases</t>
        </r>
      </text>
    </comment>
    <comment ref="C799" authorId="0" shapeId="0" xr:uid="{237285B0-B146-4ED8-9D40-BB7EF0C3643C}">
      <text>
        <r>
          <rPr>
            <b/>
            <sz val="9"/>
            <color indexed="81"/>
            <rFont val="Tahoma"/>
            <family val="2"/>
          </rPr>
          <t>John:</t>
        </r>
        <r>
          <rPr>
            <sz val="9"/>
            <color indexed="81"/>
            <rFont val="Tahoma"/>
            <family val="2"/>
          </rPr>
          <t xml:space="preserve">
Also used in the components analysis</t>
        </r>
      </text>
    </comment>
    <comment ref="C869" authorId="0" shapeId="0" xr:uid="{A3B7E511-E9E6-4B34-88EE-C59A288C1355}">
      <text>
        <r>
          <rPr>
            <b/>
            <sz val="9"/>
            <color indexed="81"/>
            <rFont val="Tahoma"/>
            <family val="2"/>
          </rPr>
          <t>John:</t>
        </r>
        <r>
          <rPr>
            <sz val="9"/>
            <color indexed="81"/>
            <rFont val="Tahoma"/>
            <family val="2"/>
          </rPr>
          <t xml:space="preserve">
Based on a standard meat price of $7/kg in March, achieved from a percentile of 85%</t>
        </r>
      </text>
    </comment>
    <comment ref="O871" authorId="0" shapeId="0" xr:uid="{D659F04C-95C4-4E01-A0AE-8E32FE349373}">
      <text>
        <r>
          <rPr>
            <b/>
            <sz val="9"/>
            <color indexed="81"/>
            <rFont val="Tahoma"/>
            <family val="2"/>
          </rPr>
          <t>John:</t>
        </r>
        <r>
          <rPr>
            <sz val="9"/>
            <color indexed="81"/>
            <rFont val="Tahoma"/>
            <family val="2"/>
          </rPr>
          <t xml:space="preserve">
Very few triplets conceived (but above 0)</t>
        </r>
      </text>
    </comment>
    <comment ref="P887" authorId="0" shapeId="0" xr:uid="{B14E1009-DE88-4EDB-A512-0BA103893901}">
      <text>
        <r>
          <rPr>
            <b/>
            <sz val="9"/>
            <color indexed="81"/>
            <rFont val="Tahoma"/>
            <family val="2"/>
          </rPr>
          <t>John:</t>
        </r>
        <r>
          <rPr>
            <sz val="9"/>
            <color indexed="81"/>
            <rFont val="Tahoma"/>
            <family val="2"/>
          </rPr>
          <t xml:space="preserve">
Mortality per day</t>
        </r>
      </text>
    </comment>
    <comment ref="C898" authorId="0" shapeId="0" xr:uid="{16B40C84-7589-40C0-9546-1E1BA8F1FBD8}">
      <text>
        <r>
          <rPr>
            <b/>
            <sz val="9"/>
            <color indexed="81"/>
            <rFont val="Tahoma"/>
            <family val="2"/>
          </rPr>
          <t>John:</t>
        </r>
        <r>
          <rPr>
            <sz val="9"/>
            <color indexed="81"/>
            <rFont val="Tahoma"/>
            <family val="2"/>
          </rPr>
          <t xml:space="preserve">
Currently using same range as the standard SA on RR.
This range set up in case a different range is required</t>
        </r>
      </text>
    </comment>
    <comment ref="U912" authorId="0" shapeId="0" xr:uid="{6569DBA7-D0C1-4F08-8D9A-C049FFDAAAC8}">
      <text>
        <r>
          <rPr>
            <b/>
            <sz val="9"/>
            <color indexed="81"/>
            <rFont val="Tahoma"/>
            <family val="2"/>
          </rPr>
          <t>John:</t>
        </r>
        <r>
          <rPr>
            <sz val="9"/>
            <color indexed="81"/>
            <rFont val="Tahoma"/>
            <family val="2"/>
          </rPr>
          <t xml:space="preserve">
To calculatet he % change (sam) on cfw</t>
        </r>
      </text>
    </comment>
    <comment ref="E924" authorId="0" shapeId="0" xr:uid="{19A9AD7F-F220-4F30-9760-5C53AD114AE2}">
      <text>
        <r>
          <rPr>
            <b/>
            <sz val="9"/>
            <color indexed="81"/>
            <rFont val="Tahoma"/>
            <family val="2"/>
          </rPr>
          <t>John:</t>
        </r>
        <r>
          <rPr>
            <sz val="9"/>
            <color indexed="81"/>
            <rFont val="Tahoma"/>
            <family val="2"/>
          </rPr>
          <t xml:space="preserve">
The formula is not linked up to read these values for the maternal genotype</t>
        </r>
      </text>
    </comment>
    <comment ref="S924" authorId="0" shapeId="0" xr:uid="{50EDEBAE-CC59-430B-B821-4909ABBD83E4}">
      <text>
        <r>
          <rPr>
            <b/>
            <sz val="9"/>
            <color indexed="81"/>
            <rFont val="Tahoma"/>
            <family val="2"/>
          </rPr>
          <t>John:</t>
        </r>
        <r>
          <rPr>
            <sz val="9"/>
            <color indexed="81"/>
            <rFont val="Tahoma"/>
            <family val="2"/>
          </rPr>
          <t xml:space="preserve">
The formula is not linked up to read these values for the maternal genotype</t>
        </r>
      </text>
    </comment>
    <comment ref="U936" authorId="0" shapeId="0" xr:uid="{BEF72B20-B58C-4B30-946D-9A230DEE3E35}">
      <text>
        <r>
          <rPr>
            <b/>
            <sz val="9"/>
            <color indexed="81"/>
            <rFont val="Tahoma"/>
            <family val="2"/>
          </rPr>
          <t>John:</t>
        </r>
        <r>
          <rPr>
            <sz val="9"/>
            <color indexed="81"/>
            <rFont val="Tahoma"/>
            <family val="2"/>
          </rPr>
          <t xml:space="preserve">
Read different columns for the CFS &amp; GFS calibrations</t>
        </r>
      </text>
    </comment>
    <comment ref="V939" authorId="0" shapeId="0" xr:uid="{04F31B9C-38C3-4F97-9971-7A4B77D43672}">
      <text>
        <r>
          <rPr>
            <b/>
            <sz val="9"/>
            <color indexed="81"/>
            <rFont val="Tahoma"/>
            <family val="2"/>
          </rPr>
          <t>John:</t>
        </r>
        <r>
          <rPr>
            <sz val="9"/>
            <color indexed="81"/>
            <rFont val="Tahoma"/>
            <family val="2"/>
          </rPr>
          <t xml:space="preserve">
yfat BV from the data files</t>
        </r>
      </text>
    </comment>
    <comment ref="V1074" authorId="0" shapeId="0" xr:uid="{9427EFC4-5225-4087-B43B-AC974CAE1B60}">
      <text>
        <r>
          <rPr>
            <b/>
            <sz val="9"/>
            <color indexed="81"/>
            <rFont val="Tahoma"/>
            <family val="2"/>
          </rPr>
          <t>John:</t>
        </r>
        <r>
          <rPr>
            <sz val="9"/>
            <color indexed="81"/>
            <rFont val="Tahoma"/>
            <family val="2"/>
          </rPr>
          <t xml:space="preserve">
yfat BV from the data files</t>
        </r>
      </text>
    </comment>
    <comment ref="V1209" authorId="0" shapeId="0" xr:uid="{7BCB44C1-AE49-4A7B-A446-633771025403}">
      <text>
        <r>
          <rPr>
            <b/>
            <sz val="9"/>
            <color indexed="81"/>
            <rFont val="Tahoma"/>
            <family val="2"/>
          </rPr>
          <t>John:</t>
        </r>
        <r>
          <rPr>
            <sz val="9"/>
            <color indexed="81"/>
            <rFont val="Tahoma"/>
            <family val="2"/>
          </rPr>
          <t xml:space="preserve">
yfat BV from the data files</t>
        </r>
      </text>
    </comment>
    <comment ref="H1346" authorId="0" shapeId="0" xr:uid="{D05F61B7-395A-43AE-B53A-B7178D21FD07}">
      <text>
        <r>
          <rPr>
            <b/>
            <sz val="9"/>
            <color indexed="81"/>
            <rFont val="Tahoma"/>
            <family val="2"/>
          </rPr>
          <t>John:</t>
        </r>
        <r>
          <rPr>
            <sz val="9"/>
            <color indexed="81"/>
            <rFont val="Tahoma"/>
            <family val="2"/>
          </rPr>
          <t xml:space="preserve">
Set to True for the Google machine. False to run on T7600 and false for EWW
</t>
        </r>
      </text>
    </comment>
    <comment ref="P1356" authorId="0" shapeId="0" xr:uid="{951C0B8A-C2B0-45ED-B9D0-C99330C112C4}">
      <text>
        <r>
          <rPr>
            <b/>
            <sz val="9"/>
            <color indexed="81"/>
            <rFont val="Tahoma"/>
            <family val="2"/>
          </rPr>
          <t>John:</t>
        </r>
        <r>
          <rPr>
            <sz val="9"/>
            <color indexed="81"/>
            <rFont val="Tahoma"/>
            <family val="2"/>
          </rPr>
          <t xml:space="preserve">
To allow a different change in survival for twins and triplets than singles.</t>
        </r>
      </text>
    </comment>
    <comment ref="C1564" authorId="0" shapeId="0" xr:uid="{C724208E-98BF-4DFE-B8B8-94E4718936A2}">
      <text>
        <r>
          <rPr>
            <b/>
            <sz val="9"/>
            <color indexed="81"/>
            <rFont val="Tahoma"/>
            <family val="2"/>
          </rPr>
          <t>John:</t>
        </r>
        <r>
          <rPr>
            <sz val="9"/>
            <color indexed="81"/>
            <rFont val="Tahoma"/>
            <family val="2"/>
          </rPr>
          <t xml:space="preserve">
Currently using same range as the standard SA on RR.
This range set up in case a different range is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s>
  <commentList>
    <comment ref="I1" authorId="0" shapeId="0" xr:uid="{F206DD1C-7E42-4C90-A9AE-1EF7B13A73B0}">
      <text>
        <r>
          <rPr>
            <b/>
            <sz val="9"/>
            <color indexed="81"/>
            <rFont val="Tahoma"/>
            <family val="2"/>
          </rPr>
          <t>John:</t>
        </r>
        <r>
          <rPr>
            <sz val="9"/>
            <color indexed="81"/>
            <rFont val="Tahoma"/>
            <family val="2"/>
          </rPr>
          <t xml:space="preserve">
Perhaps 2 different tables MM &amp; Mat. And different formulas in Experiment.xl</t>
        </r>
      </text>
    </comment>
    <comment ref="B31" authorId="0" shapeId="0" xr:uid="{581DAD6E-CBA9-41D7-8271-E7DAEBC9764D}">
      <text>
        <r>
          <rPr>
            <b/>
            <sz val="9"/>
            <color indexed="81"/>
            <rFont val="Tahoma"/>
            <family val="2"/>
          </rPr>
          <t>John:</t>
        </r>
        <r>
          <rPr>
            <sz val="9"/>
            <color indexed="81"/>
            <rFont val="Tahoma"/>
            <family val="2"/>
          </rPr>
          <t xml:space="preserve">
Enter the period number for each of the following.
Enter the value for the Yearlings lambing at 12mo. The alternative times are adjusted in the table</t>
        </r>
      </text>
    </comment>
    <comment ref="B34" authorId="0" shapeId="0" xr:uid="{DC34EED7-8F7E-4E6A-B5DF-80F0BDF2E1FD}">
      <text>
        <r>
          <rPr>
            <b/>
            <sz val="9"/>
            <color indexed="81"/>
            <rFont val="Tahoma"/>
            <family val="2"/>
          </rPr>
          <t>John:</t>
        </r>
        <r>
          <rPr>
            <sz val="9"/>
            <color indexed="81"/>
            <rFont val="Tahoma"/>
            <family val="2"/>
          </rPr>
          <t xml:space="preserve">
This is the first period of the generator</t>
        </r>
      </text>
    </comment>
    <comment ref="B36" authorId="0" shapeId="0" xr:uid="{A6BB1CE7-4ED6-4C87-9BCE-D4D66DCA7FCE}">
      <text>
        <r>
          <rPr>
            <b/>
            <sz val="9"/>
            <color indexed="81"/>
            <rFont val="Tahoma"/>
            <family val="2"/>
          </rPr>
          <t>John:</t>
        </r>
        <r>
          <rPr>
            <sz val="9"/>
            <color indexed="81"/>
            <rFont val="Tahoma"/>
            <family val="2"/>
          </rPr>
          <t xml:space="preserve">
'Rams out' is defined as occurring on the first day of the period following the end of joining</t>
        </r>
      </text>
    </comment>
    <comment ref="B39" authorId="0" shapeId="0" xr:uid="{9529D201-6BF1-4AF9-9926-6FD231950B91}">
      <text>
        <r>
          <rPr>
            <b/>
            <sz val="9"/>
            <color indexed="81"/>
            <rFont val="Tahoma"/>
            <family val="2"/>
          </rPr>
          <t>John:</t>
        </r>
        <r>
          <rPr>
            <sz val="9"/>
            <color indexed="81"/>
            <rFont val="Tahoma"/>
            <family val="2"/>
          </rPr>
          <t xml:space="preserve">
First lamb due</t>
        </r>
      </text>
    </comment>
    <comment ref="B44" authorId="0" shapeId="0" xr:uid="{9F8B2602-21FF-4150-9AA4-CCF7F1E0F754}">
      <text>
        <r>
          <rPr>
            <b/>
            <sz val="9"/>
            <color indexed="81"/>
            <rFont val="Tahoma"/>
            <family val="2"/>
          </rPr>
          <t>John:</t>
        </r>
        <r>
          <rPr>
            <sz val="9"/>
            <color indexed="81"/>
            <rFont val="Tahoma"/>
            <family val="2"/>
          </rPr>
          <t xml:space="preserve">
First lamb due</t>
        </r>
      </text>
    </comment>
    <comment ref="AW44" authorId="0" shapeId="0" xr:uid="{CF619A8A-50D9-4964-AF00-427EDB4E6A8D}">
      <text>
        <r>
          <rPr>
            <b/>
            <sz val="9"/>
            <color indexed="81"/>
            <rFont val="Tahoma"/>
            <family val="2"/>
          </rPr>
          <t>John:</t>
        </r>
        <r>
          <rPr>
            <sz val="9"/>
            <color indexed="81"/>
            <rFont val="Tahoma"/>
            <family val="2"/>
          </rPr>
          <t xml:space="preserve">
Date at the end of the lambing period.
Length of joining minus half an oestrus cycle</t>
        </r>
      </text>
    </comment>
    <comment ref="C46" authorId="0" shapeId="0" xr:uid="{FE8C2584-453A-4D03-B000-D8B071691D44}">
      <text>
        <r>
          <rPr>
            <b/>
            <sz val="9"/>
            <color indexed="81"/>
            <rFont val="Tahoma"/>
            <family val="2"/>
          </rPr>
          <t>John:</t>
        </r>
        <r>
          <rPr>
            <sz val="9"/>
            <color indexed="81"/>
            <rFont val="Tahoma"/>
            <family val="2"/>
          </rPr>
          <t xml:space="preserve">
Date of maiden joining doesn't vary with age at ewe lamb joining</t>
        </r>
      </text>
    </comment>
    <comment ref="B49" authorId="0" shapeId="0" xr:uid="{75B9DF0E-9BD3-4655-A37E-A59249397816}">
      <text>
        <r>
          <rPr>
            <b/>
            <sz val="9"/>
            <color indexed="81"/>
            <rFont val="Tahoma"/>
            <family val="2"/>
          </rPr>
          <t>John:</t>
        </r>
        <r>
          <rPr>
            <sz val="9"/>
            <color indexed="81"/>
            <rFont val="Tahoma"/>
            <family val="2"/>
          </rPr>
          <t xml:space="preserve">
First lamb due</t>
        </r>
      </text>
    </comment>
    <comment ref="AW49" authorId="0" shapeId="0" xr:uid="{F2BBBD50-F7AE-4B37-B576-CDECF959E7EC}">
      <text>
        <r>
          <rPr>
            <b/>
            <sz val="9"/>
            <color indexed="81"/>
            <rFont val="Tahoma"/>
            <family val="2"/>
          </rPr>
          <t>John:</t>
        </r>
        <r>
          <rPr>
            <sz val="9"/>
            <color indexed="81"/>
            <rFont val="Tahoma"/>
            <family val="2"/>
          </rPr>
          <t xml:space="preserve">
Date at the end of the lambing period.
Length of joining minus half an oestrus cycle</t>
        </r>
      </text>
    </comment>
    <comment ref="C51" authorId="0" shapeId="0" xr:uid="{72B0472A-E0CB-4BDB-ACA7-840A04F39C8B}">
      <text>
        <r>
          <rPr>
            <b/>
            <sz val="9"/>
            <color indexed="81"/>
            <rFont val="Tahoma"/>
            <family val="2"/>
          </rPr>
          <t>John:</t>
        </r>
        <r>
          <rPr>
            <sz val="9"/>
            <color indexed="81"/>
            <rFont val="Tahoma"/>
            <family val="2"/>
          </rPr>
          <t xml:space="preserve">
Date of maiden joining doesn't vary with age at ewe lamb joining</t>
        </r>
      </text>
    </comment>
    <comment ref="B54" authorId="0" shapeId="0" xr:uid="{1E61FE26-4EAD-4DE7-8CEE-EE70C6308E97}">
      <text>
        <r>
          <rPr>
            <b/>
            <sz val="9"/>
            <color indexed="81"/>
            <rFont val="Tahoma"/>
            <family val="2"/>
          </rPr>
          <t>John:</t>
        </r>
        <r>
          <rPr>
            <sz val="9"/>
            <color indexed="81"/>
            <rFont val="Tahoma"/>
            <family val="2"/>
          </rPr>
          <t xml:space="preserve">
First lamb due</t>
        </r>
      </text>
    </comment>
    <comment ref="AW54" authorId="0" shapeId="0" xr:uid="{072E1F7F-848E-44BE-8BBF-C2123203DACA}">
      <text>
        <r>
          <rPr>
            <b/>
            <sz val="9"/>
            <color indexed="81"/>
            <rFont val="Tahoma"/>
            <family val="2"/>
          </rPr>
          <t>John:</t>
        </r>
        <r>
          <rPr>
            <sz val="9"/>
            <color indexed="81"/>
            <rFont val="Tahoma"/>
            <family val="2"/>
          </rPr>
          <t xml:space="preserve">
Date at the end of the lambing period.
Length of joining minus half an oestrus cycle</t>
        </r>
      </text>
    </comment>
    <comment ref="C56" authorId="0" shapeId="0" xr:uid="{2AA8A8CB-504B-4781-9012-C5C60AFABA01}">
      <text>
        <r>
          <rPr>
            <b/>
            <sz val="9"/>
            <color indexed="81"/>
            <rFont val="Tahoma"/>
            <family val="2"/>
          </rPr>
          <t>John:</t>
        </r>
        <r>
          <rPr>
            <sz val="9"/>
            <color indexed="81"/>
            <rFont val="Tahoma"/>
            <family val="2"/>
          </rPr>
          <t xml:space="preserve">
Date of maiden joining doesn't vary with age at ewe lamb joining</t>
        </r>
      </text>
    </comment>
    <comment ref="B59" authorId="0" shapeId="0" xr:uid="{507AA4FA-1351-4D1A-9C69-3F2372E31BFE}">
      <text>
        <r>
          <rPr>
            <b/>
            <sz val="9"/>
            <color indexed="81"/>
            <rFont val="Tahoma"/>
            <family val="2"/>
          </rPr>
          <t>John:</t>
        </r>
        <r>
          <rPr>
            <sz val="9"/>
            <color indexed="81"/>
            <rFont val="Tahoma"/>
            <family val="2"/>
          </rPr>
          <t xml:space="preserve">
First lamb due</t>
        </r>
      </text>
    </comment>
    <comment ref="AW59" authorId="0" shapeId="0" xr:uid="{F6502F30-6F96-445F-825E-19EF083CBE13}">
      <text>
        <r>
          <rPr>
            <b/>
            <sz val="9"/>
            <color indexed="81"/>
            <rFont val="Tahoma"/>
            <family val="2"/>
          </rPr>
          <t>John:</t>
        </r>
        <r>
          <rPr>
            <sz val="9"/>
            <color indexed="81"/>
            <rFont val="Tahoma"/>
            <family val="2"/>
          </rPr>
          <t xml:space="preserve">
Date at the end of the lambing period.
Length of joining minus half an oestrus cycle</t>
        </r>
      </text>
    </comment>
    <comment ref="C61" authorId="0" shapeId="0" xr:uid="{3CE7CB60-E737-4143-A10F-CC17D778973D}">
      <text>
        <r>
          <rPr>
            <b/>
            <sz val="9"/>
            <color indexed="81"/>
            <rFont val="Tahoma"/>
            <family val="2"/>
          </rPr>
          <t>John:</t>
        </r>
        <r>
          <rPr>
            <sz val="9"/>
            <color indexed="81"/>
            <rFont val="Tahoma"/>
            <family val="2"/>
          </rPr>
          <t xml:space="preserve">
Date of maiden joining doesn't vary with age at ewe lamb joining</t>
        </r>
      </text>
    </comment>
    <comment ref="B64" authorId="0" shapeId="0" xr:uid="{EB53A602-4BE3-4A85-9BFA-43C886F39452}">
      <text>
        <r>
          <rPr>
            <b/>
            <sz val="9"/>
            <color indexed="81"/>
            <rFont val="Tahoma"/>
            <family val="2"/>
          </rPr>
          <t>John:</t>
        </r>
        <r>
          <rPr>
            <sz val="9"/>
            <color indexed="81"/>
            <rFont val="Tahoma"/>
            <family val="2"/>
          </rPr>
          <t xml:space="preserve">
First lamb due</t>
        </r>
      </text>
    </comment>
    <comment ref="AW64" authorId="0" shapeId="0" xr:uid="{51856A25-7772-4AFE-9D4D-71F860F97027}">
      <text>
        <r>
          <rPr>
            <b/>
            <sz val="9"/>
            <color indexed="81"/>
            <rFont val="Tahoma"/>
            <family val="2"/>
          </rPr>
          <t>John:</t>
        </r>
        <r>
          <rPr>
            <sz val="9"/>
            <color indexed="81"/>
            <rFont val="Tahoma"/>
            <family val="2"/>
          </rPr>
          <t xml:space="preserve">
Date at the end of the lambing period.
Length of joining minus half an oestrus cycle</t>
        </r>
      </text>
    </comment>
    <comment ref="C66" authorId="0" shapeId="0" xr:uid="{74F3917D-5A4E-4136-B81E-A5466E887AB5}">
      <text>
        <r>
          <rPr>
            <b/>
            <sz val="9"/>
            <color indexed="81"/>
            <rFont val="Tahoma"/>
            <family val="2"/>
          </rPr>
          <t>John:</t>
        </r>
        <r>
          <rPr>
            <sz val="9"/>
            <color indexed="81"/>
            <rFont val="Tahoma"/>
            <family val="2"/>
          </rPr>
          <t xml:space="preserve">
Date of maiden joining doesn't vary with age at ewe lamb joining</t>
        </r>
      </text>
    </comment>
    <comment ref="M73" authorId="0" shapeId="0" xr:uid="{9892616F-B4A8-4044-B13F-27A2A10B3024}">
      <text>
        <r>
          <rPr>
            <b/>
            <sz val="9"/>
            <color indexed="81"/>
            <rFont val="Tahoma"/>
            <family val="2"/>
          </rPr>
          <t>John:</t>
        </r>
        <r>
          <rPr>
            <sz val="9"/>
            <color indexed="81"/>
            <rFont val="Tahoma"/>
            <family val="2"/>
          </rPr>
          <t xml:space="preserve">
Adjust twin survival (independent of single survival) to achieve 67% survival</t>
        </r>
      </text>
    </comment>
    <comment ref="N73" authorId="0" shapeId="0" xr:uid="{23AFBA5A-7062-4FFA-9EE4-FF9DC2D53013}">
      <text>
        <r>
          <rPr>
            <b/>
            <sz val="9"/>
            <color indexed="81"/>
            <rFont val="Tahoma"/>
            <family val="2"/>
          </rPr>
          <t>John:</t>
        </r>
        <r>
          <rPr>
            <sz val="9"/>
            <color indexed="81"/>
            <rFont val="Tahoma"/>
            <family val="2"/>
          </rPr>
          <t xml:space="preserve">
Adjust the adult single ewe GFW to 5.5kg</t>
        </r>
      </text>
    </comment>
    <comment ref="O73" authorId="0" shapeId="0" xr:uid="{7F4598A8-BA0D-4555-BDB4-DB193234B48A}">
      <text>
        <r>
          <rPr>
            <b/>
            <sz val="9"/>
            <color indexed="81"/>
            <rFont val="Tahoma"/>
            <family val="2"/>
          </rPr>
          <t>John:</t>
        </r>
        <r>
          <rPr>
            <sz val="9"/>
            <color indexed="81"/>
            <rFont val="Tahoma"/>
            <family val="2"/>
          </rPr>
          <t xml:space="preserve">
FD of adult ewes 19u
</t>
        </r>
      </text>
    </comment>
    <comment ref="P73" authorId="0" shapeId="0" xr:uid="{11041224-9D00-4C0B-8184-0290BE8270C6}">
      <text>
        <r>
          <rPr>
            <b/>
            <sz val="9"/>
            <color indexed="81"/>
            <rFont val="Tahoma"/>
            <family val="2"/>
          </rPr>
          <t>John:</t>
        </r>
        <r>
          <rPr>
            <sz val="9"/>
            <color indexed="81"/>
            <rFont val="Tahoma"/>
            <family val="2"/>
          </rPr>
          <t xml:space="preserve">
No change of seasonality of the merinos</t>
        </r>
      </text>
    </comment>
    <comment ref="W73" authorId="0" shapeId="0" xr:uid="{376754E3-B4F7-45FB-AE2F-DD6925CA7D2E}">
      <text>
        <r>
          <rPr>
            <b/>
            <sz val="9"/>
            <color indexed="81"/>
            <rFont val="Tahoma"/>
            <family val="2"/>
          </rPr>
          <t>John:</t>
        </r>
        <r>
          <rPr>
            <sz val="9"/>
            <color indexed="81"/>
            <rFont val="Tahoma"/>
            <family val="2"/>
          </rPr>
          <t xml:space="preserve">
Adjust twin survival (independent of single survival) to achieve 67% survival</t>
        </r>
      </text>
    </comment>
    <comment ref="X73" authorId="0" shapeId="0" xr:uid="{A47C6A77-2320-4B94-9934-D86CEE4C7625}">
      <text>
        <r>
          <rPr>
            <b/>
            <sz val="9"/>
            <color indexed="81"/>
            <rFont val="Tahoma"/>
            <family val="2"/>
          </rPr>
          <t>John:</t>
        </r>
        <r>
          <rPr>
            <sz val="9"/>
            <color indexed="81"/>
            <rFont val="Tahoma"/>
            <family val="2"/>
          </rPr>
          <t xml:space="preserve">
Adjust the adult single ewe GFW to 5.8kg</t>
        </r>
      </text>
    </comment>
    <comment ref="Y73" authorId="0" shapeId="0" xr:uid="{B00D7552-89BA-4E50-9A87-8D5AA307803E}">
      <text>
        <r>
          <rPr>
            <b/>
            <sz val="9"/>
            <color indexed="81"/>
            <rFont val="Tahoma"/>
            <family val="2"/>
          </rPr>
          <t>John:</t>
        </r>
        <r>
          <rPr>
            <sz val="9"/>
            <color indexed="81"/>
            <rFont val="Tahoma"/>
            <family val="2"/>
          </rPr>
          <t xml:space="preserve">
FD of adult ewes 19.5u
</t>
        </r>
      </text>
    </comment>
    <comment ref="Z73" authorId="0" shapeId="0" xr:uid="{AD2C464F-395B-4343-9219-97D6F110DF77}">
      <text>
        <r>
          <rPr>
            <b/>
            <sz val="9"/>
            <color indexed="81"/>
            <rFont val="Tahoma"/>
            <family val="2"/>
          </rPr>
          <t>John:</t>
        </r>
        <r>
          <rPr>
            <sz val="9"/>
            <color indexed="81"/>
            <rFont val="Tahoma"/>
            <family val="2"/>
          </rPr>
          <t xml:space="preserve">
No change of seasonality of the merinos</t>
        </r>
      </text>
    </comment>
    <comment ref="AG73" authorId="0" shapeId="0" xr:uid="{8F7C86C5-5629-4AD7-A394-23059FACE493}">
      <text>
        <r>
          <rPr>
            <b/>
            <sz val="9"/>
            <color indexed="81"/>
            <rFont val="Tahoma"/>
            <family val="2"/>
          </rPr>
          <t>John:</t>
        </r>
        <r>
          <rPr>
            <sz val="9"/>
            <color indexed="81"/>
            <rFont val="Tahoma"/>
            <family val="2"/>
          </rPr>
          <t xml:space="preserve">
Adjust twin survival (independent of single survival) to achieve 67% survival</t>
        </r>
      </text>
    </comment>
    <comment ref="AH73" authorId="0" shapeId="0" xr:uid="{82CF6748-DDEA-4048-92FF-E3D99AB6D7DD}">
      <text>
        <r>
          <rPr>
            <b/>
            <sz val="9"/>
            <color indexed="81"/>
            <rFont val="Tahoma"/>
            <family val="2"/>
          </rPr>
          <t>John:</t>
        </r>
        <r>
          <rPr>
            <sz val="9"/>
            <color indexed="81"/>
            <rFont val="Tahoma"/>
            <family val="2"/>
          </rPr>
          <t xml:space="preserve">
Adjust the adult single ewe GFW to 5.5kg</t>
        </r>
      </text>
    </comment>
    <comment ref="AI73" authorId="0" shapeId="0" xr:uid="{ED26D6E3-77C0-4BBD-9D05-514F7A354C64}">
      <text>
        <r>
          <rPr>
            <b/>
            <sz val="9"/>
            <color indexed="81"/>
            <rFont val="Tahoma"/>
            <family val="2"/>
          </rPr>
          <t>John:</t>
        </r>
        <r>
          <rPr>
            <sz val="9"/>
            <color indexed="81"/>
            <rFont val="Tahoma"/>
            <family val="2"/>
          </rPr>
          <t xml:space="preserve">
FD of adult ewes 19u
</t>
        </r>
      </text>
    </comment>
    <comment ref="AJ73" authorId="0" shapeId="0" xr:uid="{BC560DDA-D870-4334-AF15-E7A5E7BC502C}">
      <text>
        <r>
          <rPr>
            <b/>
            <sz val="9"/>
            <color indexed="81"/>
            <rFont val="Tahoma"/>
            <family val="2"/>
          </rPr>
          <t>John:</t>
        </r>
        <r>
          <rPr>
            <sz val="9"/>
            <color indexed="81"/>
            <rFont val="Tahoma"/>
            <family val="2"/>
          </rPr>
          <t xml:space="preserve">
No change of seasonality of the merinos</t>
        </r>
      </text>
    </comment>
    <comment ref="AQ73" authorId="0" shapeId="0" xr:uid="{8F1341B1-976F-4651-890C-FB2DA80E6A53}">
      <text>
        <r>
          <rPr>
            <b/>
            <sz val="9"/>
            <color indexed="81"/>
            <rFont val="Tahoma"/>
            <family val="2"/>
          </rPr>
          <t>John:</t>
        </r>
        <r>
          <rPr>
            <sz val="9"/>
            <color indexed="81"/>
            <rFont val="Tahoma"/>
            <family val="2"/>
          </rPr>
          <t xml:space="preserve">
Adjust twin survival (independent of single survival) to achieve 67% survival</t>
        </r>
      </text>
    </comment>
    <comment ref="AR73" authorId="0" shapeId="0" xr:uid="{BEFB675E-9E79-4AC3-A492-72DF2F8311D1}">
      <text>
        <r>
          <rPr>
            <b/>
            <sz val="9"/>
            <color indexed="81"/>
            <rFont val="Tahoma"/>
            <family val="2"/>
          </rPr>
          <t>John:</t>
        </r>
        <r>
          <rPr>
            <sz val="9"/>
            <color indexed="81"/>
            <rFont val="Tahoma"/>
            <family val="2"/>
          </rPr>
          <t xml:space="preserve">
Adjust the adult single ewe GFW to 5.5kg</t>
        </r>
      </text>
    </comment>
    <comment ref="AS73" authorId="0" shapeId="0" xr:uid="{7A3C3D3C-CF90-4F6C-B8AA-F6A1F478741F}">
      <text>
        <r>
          <rPr>
            <b/>
            <sz val="9"/>
            <color indexed="81"/>
            <rFont val="Tahoma"/>
            <family val="2"/>
          </rPr>
          <t>John:</t>
        </r>
        <r>
          <rPr>
            <sz val="9"/>
            <color indexed="81"/>
            <rFont val="Tahoma"/>
            <family val="2"/>
          </rPr>
          <t xml:space="preserve">
FD of adult ewes 19u
</t>
        </r>
      </text>
    </comment>
    <comment ref="AT73" authorId="0" shapeId="0" xr:uid="{9CBBD467-9470-494D-B12B-D8939287A569}">
      <text>
        <r>
          <rPr>
            <b/>
            <sz val="9"/>
            <color indexed="81"/>
            <rFont val="Tahoma"/>
            <family val="2"/>
          </rPr>
          <t>John:</t>
        </r>
        <r>
          <rPr>
            <sz val="9"/>
            <color indexed="81"/>
            <rFont val="Tahoma"/>
            <family val="2"/>
          </rPr>
          <t xml:space="preserve">
No change of seasonality of the merinos</t>
        </r>
      </text>
    </comment>
    <comment ref="BA73" authorId="0" shapeId="0" xr:uid="{34A8B58C-1141-40FB-8208-34C9322C955C}">
      <text>
        <r>
          <rPr>
            <b/>
            <sz val="9"/>
            <color indexed="81"/>
            <rFont val="Tahoma"/>
            <family val="2"/>
          </rPr>
          <t>John:</t>
        </r>
        <r>
          <rPr>
            <sz val="9"/>
            <color indexed="81"/>
            <rFont val="Tahoma"/>
            <family val="2"/>
          </rPr>
          <t xml:space="preserve">
Adjust twin survival (independent of single survival) to achieve 67% survival</t>
        </r>
      </text>
    </comment>
    <comment ref="BB73" authorId="0" shapeId="0" xr:uid="{3A4B9DEE-ED2B-482B-824E-DFFAE5C14C0F}">
      <text>
        <r>
          <rPr>
            <b/>
            <sz val="9"/>
            <color indexed="81"/>
            <rFont val="Tahoma"/>
            <family val="2"/>
          </rPr>
          <t>John:</t>
        </r>
        <r>
          <rPr>
            <sz val="9"/>
            <color indexed="81"/>
            <rFont val="Tahoma"/>
            <family val="2"/>
          </rPr>
          <t xml:space="preserve">
Adjust the adult single ewe GFW to 5.8kg</t>
        </r>
      </text>
    </comment>
    <comment ref="BC73" authorId="0" shapeId="0" xr:uid="{96DBF325-00AA-47C6-BCB8-C524AF3DD33B}">
      <text>
        <r>
          <rPr>
            <b/>
            <sz val="9"/>
            <color indexed="81"/>
            <rFont val="Tahoma"/>
            <family val="2"/>
          </rPr>
          <t>John:</t>
        </r>
        <r>
          <rPr>
            <sz val="9"/>
            <color indexed="81"/>
            <rFont val="Tahoma"/>
            <family val="2"/>
          </rPr>
          <t xml:space="preserve">
FD of adult ewes 19.5u
</t>
        </r>
      </text>
    </comment>
    <comment ref="BD73" authorId="0" shapeId="0" xr:uid="{AF361F49-D4E6-4DCA-9142-B9E8708822B4}">
      <text>
        <r>
          <rPr>
            <b/>
            <sz val="9"/>
            <color indexed="81"/>
            <rFont val="Tahoma"/>
            <family val="2"/>
          </rPr>
          <t>John:</t>
        </r>
        <r>
          <rPr>
            <sz val="9"/>
            <color indexed="81"/>
            <rFont val="Tahoma"/>
            <family val="2"/>
          </rPr>
          <t xml:space="preserve">
No change of seasonality of the merinos</t>
        </r>
      </text>
    </comment>
    <comment ref="AJ76" authorId="0" shapeId="0" xr:uid="{6B7757C4-ED40-46AD-853B-31DBE1C10A7B}">
      <text>
        <r>
          <rPr>
            <b/>
            <sz val="9"/>
            <color indexed="81"/>
            <rFont val="Tahoma"/>
            <family val="2"/>
          </rPr>
          <t>John:</t>
        </r>
        <r>
          <rPr>
            <sz val="9"/>
            <color indexed="81"/>
            <rFont val="Tahoma"/>
            <family val="2"/>
          </rPr>
          <t xml:space="preserve">
Reduce seasonality pf meat breeds to same as merinos</t>
        </r>
      </text>
    </comment>
    <comment ref="AT76" authorId="0" shapeId="0" xr:uid="{932937ED-B4AD-4942-8473-56FD27F00752}">
      <text>
        <r>
          <rPr>
            <b/>
            <sz val="9"/>
            <color indexed="81"/>
            <rFont val="Tahoma"/>
            <family val="2"/>
          </rPr>
          <t>John:</t>
        </r>
        <r>
          <rPr>
            <sz val="9"/>
            <color indexed="81"/>
            <rFont val="Tahoma"/>
            <family val="2"/>
          </rPr>
          <t xml:space="preserve">
Reduce seasonality pf meat breeds to same as merinos</t>
        </r>
      </text>
    </comment>
    <comment ref="W82" authorId="0" shapeId="0" xr:uid="{69C48845-05A2-4C27-821E-DF1D2E08B797}">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AD82" authorId="0" shapeId="0" xr:uid="{CFC03A85-864E-45DF-B405-803172A3C53B}">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AG82" authorId="0" shapeId="0" xr:uid="{CDFAB4D3-8B63-4F64-8877-4A17D9FA58C5}">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AQ82" authorId="0" shapeId="0" xr:uid="{8206CFEE-ABFD-4D2F-8024-8A1E8EA5CE05}">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BA82" authorId="0" shapeId="0" xr:uid="{C597EC8E-5ED5-4D30-B8F5-09AC32C57545}">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BH82" authorId="0" shapeId="0" xr:uid="{A040EE9E-1F58-4522-8323-E78EF92AB0A8}">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W83" authorId="0" shapeId="0" xr:uid="{A1662E36-016C-40B8-AD6F-6C211BE485D7}">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AG83" authorId="0" shapeId="0" xr:uid="{8BAFF8A5-DBBF-4FF6-9803-1AD62B6D5AD1}">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AQ83" authorId="0" shapeId="0" xr:uid="{A3A212D9-969E-4806-85B1-E9F0CF3101F8}">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BA83" authorId="0" shapeId="0" xr:uid="{0B20812B-4A26-43AB-96A3-F5CEDD5959A6}">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J104" authorId="0" shapeId="0" xr:uid="{6AF49ECA-340A-41A6-9708-3C2BEBBBDB67}">
      <text>
        <r>
          <rPr>
            <b/>
            <sz val="9"/>
            <color indexed="81"/>
            <rFont val="Tahoma"/>
            <family val="2"/>
          </rPr>
          <t>John:</t>
        </r>
        <r>
          <rPr>
            <sz val="9"/>
            <color indexed="81"/>
            <rFont val="Tahoma"/>
            <family val="2"/>
          </rPr>
          <t xml:space="preserve">
Default is 33% of the drys are twice dry</t>
        </r>
      </text>
    </comment>
    <comment ref="Q104" authorId="1" shapeId="0" xr:uid="{C8C7D7A7-AF2E-4043-A0D7-6409110F5EE2}">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R104" authorId="1" shapeId="0" xr:uid="{CF16F872-290F-4873-ADA6-42DA9A890BB3}">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S104" authorId="1" shapeId="0" xr:uid="{644A208E-E006-45BA-900B-B51E2E4041DC}">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T104" authorId="1" shapeId="0" xr:uid="{0548C5AC-C8F6-490A-B38A-C718A7425E65}">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L109" authorId="0" shapeId="0" xr:uid="{99813238-ED37-4F07-B625-72B451CED4F4}">
      <text>
        <r>
          <rPr>
            <b/>
            <sz val="9"/>
            <color indexed="81"/>
            <rFont val="Tahoma"/>
            <family val="2"/>
          </rPr>
          <t>John:</t>
        </r>
        <r>
          <rPr>
            <sz val="9"/>
            <color indexed="81"/>
            <rFont val="Tahoma"/>
            <family val="2"/>
          </rPr>
          <t xml:space="preserve">
1.7 is the scalar for the response in the current genertion from SA PvP dataset - used for genetic gain too.</t>
        </r>
      </text>
    </comment>
    <comment ref="L110" authorId="0" shapeId="0" xr:uid="{41700D11-1147-487F-8AE1-4FFE9FD5BD65}">
      <text>
        <r>
          <rPr>
            <b/>
            <sz val="9"/>
            <color indexed="81"/>
            <rFont val="Tahoma"/>
            <family val="2"/>
          </rPr>
          <t>John:</t>
        </r>
        <r>
          <rPr>
            <sz val="9"/>
            <color indexed="81"/>
            <rFont val="Tahoma"/>
            <family val="2"/>
          </rPr>
          <t xml:space="preserve">
Genetic benefit of culling passengers</t>
        </r>
      </text>
    </comment>
    <comment ref="K115" authorId="0" shapeId="0" xr:uid="{29E9DCDB-4CBA-40B0-9A5C-AFFD1548F143}">
      <text>
        <r>
          <rPr>
            <b/>
            <sz val="9"/>
            <color indexed="81"/>
            <rFont val="Tahoma"/>
            <family val="2"/>
          </rPr>
          <t>John:</t>
        </r>
        <r>
          <rPr>
            <sz val="9"/>
            <color indexed="81"/>
            <rFont val="Tahoma"/>
            <family val="2"/>
          </rPr>
          <t xml:space="preserve">
This value is (1 - mortality), with a little to spare</t>
        </r>
      </text>
    </comment>
    <comment ref="L119" authorId="0" shapeId="0" xr:uid="{13A2F80E-5B53-4328-BC44-CC970EECF8F2}">
      <text>
        <r>
          <rPr>
            <b/>
            <sz val="9"/>
            <color indexed="81"/>
            <rFont val="Tahoma"/>
            <family val="2"/>
          </rPr>
          <t>John:</t>
        </r>
        <r>
          <rPr>
            <sz val="9"/>
            <color indexed="81"/>
            <rFont val="Tahoma"/>
            <family val="2"/>
          </rPr>
          <t xml:space="preserve">
Genetic benefit of retaining performers</t>
        </r>
      </text>
    </comment>
    <comment ref="E170" authorId="0" shapeId="0" xr:uid="{7E0CDF8D-30CB-46F1-A7E9-04457AB048B5}">
      <text>
        <r>
          <rPr>
            <b/>
            <sz val="9"/>
            <color indexed="81"/>
            <rFont val="Tahoma"/>
            <family val="2"/>
          </rPr>
          <t>John:</t>
        </r>
        <r>
          <rPr>
            <sz val="9"/>
            <color indexed="81"/>
            <rFont val="Tahoma"/>
            <family val="2"/>
          </rPr>
          <t xml:space="preserve">
BBB</t>
        </r>
      </text>
    </comment>
    <comment ref="F170" authorId="0" shapeId="0" xr:uid="{7FB7F7D3-1AC7-435B-A12F-B2AC91AC694B}">
      <text>
        <r>
          <rPr>
            <b/>
            <sz val="9"/>
            <color indexed="81"/>
            <rFont val="Tahoma"/>
            <family val="2"/>
          </rPr>
          <t>John:</t>
        </r>
        <r>
          <rPr>
            <sz val="9"/>
            <color indexed="81"/>
            <rFont val="Tahoma"/>
            <family val="2"/>
          </rPr>
          <t xml:space="preserve">
Sell 0 to 8mths</t>
        </r>
      </text>
    </comment>
    <comment ref="L170" authorId="0" shapeId="0" xr:uid="{C3D6640B-37AD-4E41-A2AE-7D60C0BE255C}">
      <text>
        <r>
          <rPr>
            <b/>
            <sz val="9"/>
            <color indexed="81"/>
            <rFont val="Tahoma"/>
            <family val="2"/>
          </rPr>
          <t>John:</t>
        </r>
        <r>
          <rPr>
            <sz val="9"/>
            <color indexed="81"/>
            <rFont val="Tahoma"/>
            <family val="2"/>
          </rPr>
          <t xml:space="preserve">
Sell any age (hopefully as a lamb)</t>
        </r>
      </text>
    </comment>
    <comment ref="N170" authorId="0" shapeId="0" xr:uid="{843C32F1-B33A-4E03-9930-12FE88BFD1A9}">
      <text>
        <r>
          <rPr>
            <b/>
            <sz val="9"/>
            <color indexed="81"/>
            <rFont val="Tahoma"/>
            <family val="2"/>
          </rPr>
          <t>John:</t>
        </r>
        <r>
          <rPr>
            <sz val="9"/>
            <color indexed="81"/>
            <rFont val="Tahoma"/>
            <family val="2"/>
          </rPr>
          <t xml:space="preserve">
Sell CFA at 5.5yo</t>
        </r>
      </text>
    </comment>
    <comment ref="F171" authorId="0" shapeId="0" xr:uid="{DB10309E-8F11-422D-B7F3-1D63DC7E2749}">
      <text>
        <r>
          <rPr>
            <b/>
            <sz val="9"/>
            <color indexed="81"/>
            <rFont val="Tahoma"/>
            <family val="2"/>
          </rPr>
          <t>John:</t>
        </r>
        <r>
          <rPr>
            <sz val="9"/>
            <color indexed="81"/>
            <rFont val="Tahoma"/>
            <family val="2"/>
          </rPr>
          <t xml:space="preserve">
Sell 8 to 15 mths</t>
        </r>
      </text>
    </comment>
    <comment ref="L171" authorId="0" shapeId="0" xr:uid="{4CD6B8E3-CFB8-4993-BD0D-494CD745EDF2}">
      <text>
        <r>
          <rPr>
            <b/>
            <sz val="9"/>
            <color indexed="81"/>
            <rFont val="Tahoma"/>
            <family val="2"/>
          </rPr>
          <t xml:space="preserve">John:
</t>
        </r>
        <r>
          <rPr>
            <sz val="9"/>
            <color indexed="81"/>
            <rFont val="Tahoma"/>
            <family val="2"/>
          </rPr>
          <t>Can't sell till hogget shearing</t>
        </r>
      </text>
    </comment>
    <comment ref="N171" authorId="0" shapeId="0" xr:uid="{76A1D5B8-88D0-4350-A4A9-F96B0BCE1650}">
      <text>
        <r>
          <rPr>
            <b/>
            <sz val="9"/>
            <color indexed="81"/>
            <rFont val="Tahoma"/>
            <family val="2"/>
          </rPr>
          <t>John:</t>
        </r>
        <r>
          <rPr>
            <sz val="9"/>
            <color indexed="81"/>
            <rFont val="Tahoma"/>
            <family val="2"/>
          </rPr>
          <t xml:space="preserve">
Sell CFA at 6.5yo</t>
        </r>
      </text>
    </comment>
    <comment ref="E172" authorId="0" shapeId="0" xr:uid="{39B785D6-592F-4BAE-A533-54411E8E8563}">
      <text>
        <r>
          <rPr>
            <b/>
            <sz val="9"/>
            <color indexed="81"/>
            <rFont val="Tahoma"/>
            <family val="2"/>
          </rPr>
          <t>John:</t>
        </r>
        <r>
          <rPr>
            <sz val="9"/>
            <color indexed="81"/>
            <rFont val="Tahoma"/>
            <family val="2"/>
          </rPr>
          <t xml:space="preserve">
BBT</t>
        </r>
      </text>
    </comment>
    <comment ref="F172" authorId="0" shapeId="0" xr:uid="{9E65433A-051C-4AB8-92B8-C9CFBB1EC95E}">
      <text>
        <r>
          <rPr>
            <b/>
            <sz val="9"/>
            <color indexed="81"/>
            <rFont val="Tahoma"/>
            <family val="2"/>
          </rPr>
          <t>John:</t>
        </r>
        <r>
          <rPr>
            <sz val="9"/>
            <color indexed="81"/>
            <rFont val="Tahoma"/>
            <family val="2"/>
          </rPr>
          <t xml:space="preserve">
Sell 15 mths to 21 mths</t>
        </r>
      </text>
    </comment>
    <comment ref="F173" authorId="0" shapeId="0" xr:uid="{8E7D5C88-700C-4D22-9D6D-44C6D0C48E8A}">
      <text>
        <r>
          <rPr>
            <b/>
            <sz val="9"/>
            <color indexed="81"/>
            <rFont val="Tahoma"/>
            <family val="2"/>
          </rPr>
          <t>John:</t>
        </r>
        <r>
          <rPr>
            <sz val="9"/>
            <color indexed="81"/>
            <rFont val="Tahoma"/>
            <family val="2"/>
          </rPr>
          <t xml:space="preserve">
Sell older</t>
        </r>
      </text>
    </comment>
    <comment ref="E297" authorId="0" shapeId="0" xr:uid="{77C15231-1DD7-430F-ACB0-6EB3B08C4468}">
      <text>
        <r>
          <rPr>
            <b/>
            <sz val="9"/>
            <color indexed="81"/>
            <rFont val="Tahoma"/>
            <family val="2"/>
          </rPr>
          <t>John:</t>
        </r>
        <r>
          <rPr>
            <sz val="9"/>
            <color indexed="81"/>
            <rFont val="Tahoma"/>
            <family val="2"/>
          </rPr>
          <t xml:space="preserve">
For EL DST this is Preg
For other analyses it has been late preg to preg tox</t>
        </r>
      </text>
    </comment>
    <comment ref="E300" authorId="0" shapeId="0" xr:uid="{13077FA4-A97D-43FD-A99C-562675A41110}">
      <text>
        <r>
          <rPr>
            <b/>
            <sz val="9"/>
            <color indexed="81"/>
            <rFont val="Tahoma"/>
            <family val="2"/>
          </rPr>
          <t>John:</t>
        </r>
        <r>
          <rPr>
            <sz val="9"/>
            <color indexed="81"/>
            <rFont val="Tahoma"/>
            <family val="2"/>
          </rPr>
          <t xml:space="preserve">
To represent whole of pregnancy
</t>
        </r>
      </text>
    </comment>
    <comment ref="K300" authorId="0" shapeId="0" xr:uid="{FDBF5FE3-6B05-460C-A83E-4952EC1A512D}">
      <text>
        <r>
          <rPr>
            <b/>
            <sz val="9"/>
            <color indexed="81"/>
            <rFont val="Tahoma"/>
            <family val="2"/>
          </rPr>
          <t>John:</t>
        </r>
        <r>
          <rPr>
            <sz val="9"/>
            <color indexed="81"/>
            <rFont val="Tahoma"/>
            <family val="2"/>
          </rPr>
          <t xml:space="preserve">
To represent whole of pregnancy
</t>
        </r>
      </text>
    </comment>
    <comment ref="Q300" authorId="0" shapeId="0" xr:uid="{F0D43B0E-BB81-4183-8B03-2A00BD7B4D8F}">
      <text>
        <r>
          <rPr>
            <b/>
            <sz val="9"/>
            <color indexed="81"/>
            <rFont val="Tahoma"/>
            <family val="2"/>
          </rPr>
          <t>John:</t>
        </r>
        <r>
          <rPr>
            <sz val="9"/>
            <color indexed="81"/>
            <rFont val="Tahoma"/>
            <family val="2"/>
          </rPr>
          <t xml:space="preserve">
To represent whole of pregnancy
</t>
        </r>
      </text>
    </comment>
    <comment ref="W300" authorId="0" shapeId="0" xr:uid="{81A7B65F-35E1-42A8-96D6-CEB891B784D0}">
      <text>
        <r>
          <rPr>
            <b/>
            <sz val="9"/>
            <color indexed="81"/>
            <rFont val="Tahoma"/>
            <family val="2"/>
          </rPr>
          <t>John:</t>
        </r>
        <r>
          <rPr>
            <sz val="9"/>
            <color indexed="81"/>
            <rFont val="Tahoma"/>
            <family val="2"/>
          </rPr>
          <t xml:space="preserve">
To represent whole of pregnancy
</t>
        </r>
      </text>
    </comment>
    <comment ref="AC300" authorId="0" shapeId="0" xr:uid="{D98B6F38-28C9-4432-AB6A-881B50F30ABC}">
      <text>
        <r>
          <rPr>
            <b/>
            <sz val="9"/>
            <color indexed="81"/>
            <rFont val="Tahoma"/>
            <family val="2"/>
          </rPr>
          <t>John:</t>
        </r>
        <r>
          <rPr>
            <sz val="9"/>
            <color indexed="81"/>
            <rFont val="Tahoma"/>
            <family val="2"/>
          </rPr>
          <t xml:space="preserve">
To represent whole of pregnancy
</t>
        </r>
      </text>
    </comment>
    <comment ref="AI300" authorId="0" shapeId="0" xr:uid="{BEADE333-CC3F-495C-8B62-641672082E39}">
      <text>
        <r>
          <rPr>
            <b/>
            <sz val="9"/>
            <color indexed="81"/>
            <rFont val="Tahoma"/>
            <family val="2"/>
          </rPr>
          <t>John:</t>
        </r>
        <r>
          <rPr>
            <sz val="9"/>
            <color indexed="81"/>
            <rFont val="Tahoma"/>
            <family val="2"/>
          </rPr>
          <t xml:space="preserve">
To represent whole of pregnancy
</t>
        </r>
      </text>
    </comment>
    <comment ref="P407" authorId="0" shapeId="0" xr:uid="{F23F093E-CC7D-42EF-823C-ABF4592E3E1D}">
      <text>
        <r>
          <rPr>
            <b/>
            <sz val="9"/>
            <color indexed="81"/>
            <rFont val="Tahoma"/>
            <family val="2"/>
          </rPr>
          <t>John:</t>
        </r>
        <r>
          <rPr>
            <sz val="9"/>
            <color indexed="81"/>
            <rFont val="Tahoma"/>
            <family val="2"/>
          </rPr>
          <t xml:space="preserve">
From end of joining to mid-preg so that EP nutrition is not being driven by LWC during joining</t>
        </r>
      </text>
    </comment>
    <comment ref="C408" authorId="0" shapeId="0" xr:uid="{FA1B7B4D-A005-4212-92F9-D2D2C6D0166C}">
      <text>
        <r>
          <rPr>
            <b/>
            <sz val="9"/>
            <color indexed="81"/>
            <rFont val="Tahoma"/>
            <family val="2"/>
          </rPr>
          <t>John:</t>
        </r>
        <r>
          <rPr>
            <sz val="9"/>
            <color indexed="81"/>
            <rFont val="Tahoma"/>
            <family val="2"/>
          </rPr>
          <t xml:space="preserve">
Feed supply adjustment,  r2 slice for mated ewes not scanned
This slice doesn't change with TOL or genotype</t>
        </r>
      </text>
    </comment>
    <comment ref="E408" authorId="0" shapeId="0" xr:uid="{9711C4A8-9EC8-4729-AE85-9BADAC4254BC}">
      <text>
        <r>
          <rPr>
            <b/>
            <sz val="9"/>
            <color indexed="81"/>
            <rFont val="Tahoma"/>
            <family val="2"/>
          </rPr>
          <t>John:</t>
        </r>
        <r>
          <rPr>
            <sz val="9"/>
            <color indexed="81"/>
            <rFont val="Tahoma"/>
            <family val="2"/>
          </rPr>
          <t xml:space="preserve">
Feed supply adjustment,  r2 slice for empty ewes scanned for preg status</t>
        </r>
      </text>
    </comment>
    <comment ref="F408" authorId="0" shapeId="0" xr:uid="{A4D55B1C-56E8-4F0B-B26C-6910700E90EA}">
      <text>
        <r>
          <rPr>
            <b/>
            <sz val="9"/>
            <color indexed="81"/>
            <rFont val="Tahoma"/>
            <family val="2"/>
          </rPr>
          <t>John:</t>
        </r>
        <r>
          <rPr>
            <sz val="9"/>
            <color indexed="81"/>
            <rFont val="Tahoma"/>
            <family val="2"/>
          </rPr>
          <t xml:space="preserve">
Feed supply adjustment,  r2 slice for pregnant ewes scanned for preg status</t>
        </r>
      </text>
    </comment>
    <comment ref="G408" authorId="0" shapeId="0" xr:uid="{26556EC3-A0AC-4AA2-BF33-8637BA22A833}">
      <text>
        <r>
          <rPr>
            <b/>
            <sz val="9"/>
            <color indexed="81"/>
            <rFont val="Tahoma"/>
            <family val="2"/>
          </rPr>
          <t>John:</t>
        </r>
        <r>
          <rPr>
            <sz val="9"/>
            <color indexed="81"/>
            <rFont val="Tahoma"/>
            <family val="2"/>
          </rPr>
          <t xml:space="preserve">
Feed supply adjustment,  r2 slice for empty ewes scanned for multiples</t>
        </r>
      </text>
    </comment>
    <comment ref="H408" authorId="0" shapeId="0" xr:uid="{4EDE5F86-6CB6-44BB-AB07-6D465A6CBCFF}">
      <text>
        <r>
          <rPr>
            <b/>
            <sz val="9"/>
            <color indexed="81"/>
            <rFont val="Tahoma"/>
            <family val="2"/>
          </rPr>
          <t>John:</t>
        </r>
        <r>
          <rPr>
            <sz val="9"/>
            <color indexed="81"/>
            <rFont val="Tahoma"/>
            <family val="2"/>
          </rPr>
          <t xml:space="preserve">
Feed supply adjustment,  r2 slice for single ewes scanned for multiples</t>
        </r>
      </text>
    </comment>
    <comment ref="I408" authorId="0" shapeId="0" xr:uid="{D9E11D76-50E0-4F85-947D-6063EFB2085E}">
      <text>
        <r>
          <rPr>
            <b/>
            <sz val="9"/>
            <color indexed="81"/>
            <rFont val="Tahoma"/>
            <family val="2"/>
          </rPr>
          <t>John:</t>
        </r>
        <r>
          <rPr>
            <sz val="9"/>
            <color indexed="81"/>
            <rFont val="Tahoma"/>
            <family val="2"/>
          </rPr>
          <t xml:space="preserve">
Feed supply adjustment,  r2 slice for multiple  ewes scanned for multiples</t>
        </r>
      </text>
    </comment>
    <comment ref="BG785" authorId="0" shapeId="0" xr:uid="{75DC9B51-0A00-4F65-8253-4265A84A9AF1}">
      <text>
        <r>
          <rPr>
            <b/>
            <sz val="9"/>
            <color indexed="81"/>
            <rFont val="Tahoma"/>
            <family val="2"/>
          </rPr>
          <t>John:</t>
        </r>
        <r>
          <rPr>
            <sz val="9"/>
            <color indexed="81"/>
            <rFont val="Tahoma"/>
            <family val="2"/>
          </rPr>
          <t xml:space="preserve">
This cell has been changed to the previous weaning, so that the nv SA on 2 tooth and adults in the EL analysis is from the previous weaning to lambing.
To change back to just late pregnancy, remove the -30</t>
        </r>
      </text>
    </comment>
    <comment ref="O792" authorId="0" shapeId="0" xr:uid="{1BCC03EC-8F02-4AE8-A001-4B8CBF93BC56}">
      <text>
        <r>
          <rPr>
            <b/>
            <sz val="9"/>
            <color indexed="81"/>
            <rFont val="Tahoma"/>
            <family val="2"/>
          </rPr>
          <t>John:</t>
        </r>
        <r>
          <rPr>
            <sz val="9"/>
            <color indexed="81"/>
            <rFont val="Tahoma"/>
            <family val="2"/>
          </rPr>
          <t xml:space="preserve">
Minimum of the number of DSE of twins in the poor paddock or the number of DSE of singles in the good paddock</t>
        </r>
      </text>
    </comment>
    <comment ref="P792" authorId="0" shapeId="0" xr:uid="{19184A73-52B7-477D-B813-40DB249E7E8C}">
      <text>
        <r>
          <rPr>
            <b/>
            <sz val="9"/>
            <color indexed="81"/>
            <rFont val="Tahoma"/>
            <family val="2"/>
          </rPr>
          <t>John:</t>
        </r>
        <r>
          <rPr>
            <sz val="9"/>
            <color indexed="81"/>
            <rFont val="Tahoma"/>
            <family val="2"/>
          </rPr>
          <t xml:space="preserve">
Number of singles moving is the number of twins scaled by the relative DSE/hd</t>
        </r>
      </text>
    </comment>
    <comment ref="G794" authorId="0" shapeId="0" xr:uid="{588830CF-7DBE-4798-929B-DA7F100415AA}">
      <text>
        <r>
          <rPr>
            <b/>
            <sz val="9"/>
            <color indexed="81"/>
            <rFont val="Tahoma"/>
            <family val="2"/>
          </rPr>
          <t>John:</t>
        </r>
        <r>
          <rPr>
            <sz val="9"/>
            <color indexed="81"/>
            <rFont val="Tahoma"/>
            <family val="2"/>
          </rPr>
          <t xml:space="preserve">
Based on allocating twins to a mob that is half the size of singles</t>
        </r>
      </text>
    </comment>
    <comment ref="Y794" authorId="0" shapeId="0" xr:uid="{028356B9-21EE-4C7A-B399-5839760F58B2}">
      <text>
        <r>
          <rPr>
            <b/>
            <sz val="9"/>
            <color indexed="81"/>
            <rFont val="Tahoma"/>
            <family val="2"/>
          </rPr>
          <t>John:</t>
        </r>
        <r>
          <rPr>
            <sz val="9"/>
            <color indexed="81"/>
            <rFont val="Tahoma"/>
            <family val="2"/>
          </rPr>
          <t xml:space="preserve">
Change in mortlaity when mob size increases</t>
        </r>
      </text>
    </comment>
    <comment ref="C795" authorId="0" shapeId="0" xr:uid="{7BDE3F2B-4A97-4B24-9147-FEDA7DD75090}">
      <text>
        <r>
          <rPr>
            <b/>
            <sz val="9"/>
            <color indexed="81"/>
            <rFont val="Tahoma"/>
            <family val="2"/>
          </rPr>
          <t>John:</t>
        </r>
        <r>
          <rPr>
            <sz val="9"/>
            <color indexed="81"/>
            <rFont val="Tahoma"/>
            <family val="2"/>
          </rPr>
          <t xml:space="preserve">
Also used in the components analysis</t>
        </r>
      </text>
    </comment>
    <comment ref="G798" authorId="0" shapeId="0" xr:uid="{A0E13063-F093-4E15-947B-05A93884575E}">
      <text>
        <r>
          <rPr>
            <b/>
            <sz val="9"/>
            <color indexed="81"/>
            <rFont val="Tahoma"/>
            <family val="2"/>
          </rPr>
          <t>John:</t>
        </r>
        <r>
          <rPr>
            <sz val="9"/>
            <color indexed="81"/>
            <rFont val="Tahoma"/>
            <family val="2"/>
          </rPr>
          <t xml:space="preserve">
Based on allocating twins to a mob that is half the size of singles</t>
        </r>
      </text>
    </comment>
    <comment ref="Y798" authorId="0" shapeId="0" xr:uid="{16C14FA1-C8D1-4F20-83F6-0C5FF5FC2641}">
      <text>
        <r>
          <rPr>
            <b/>
            <sz val="9"/>
            <color indexed="81"/>
            <rFont val="Tahoma"/>
            <family val="2"/>
          </rPr>
          <t>John:</t>
        </r>
        <r>
          <rPr>
            <sz val="9"/>
            <color indexed="81"/>
            <rFont val="Tahoma"/>
            <family val="2"/>
          </rPr>
          <t xml:space="preserve">
Change in mortlaity when mob size increases</t>
        </r>
      </text>
    </comment>
    <comment ref="C799" authorId="0" shapeId="0" xr:uid="{ECF6C7D5-0650-4708-B608-3B7468C3B704}">
      <text>
        <r>
          <rPr>
            <b/>
            <sz val="9"/>
            <color indexed="81"/>
            <rFont val="Tahoma"/>
            <family val="2"/>
          </rPr>
          <t>John:</t>
        </r>
        <r>
          <rPr>
            <sz val="9"/>
            <color indexed="81"/>
            <rFont val="Tahoma"/>
            <family val="2"/>
          </rPr>
          <t xml:space="preserve">
Also used in the components analysis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s>
  <commentList>
    <comment ref="I1" authorId="0" shapeId="0" xr:uid="{E9657381-4911-4219-8301-940D8159CE95}">
      <text>
        <r>
          <rPr>
            <b/>
            <sz val="9"/>
            <color indexed="81"/>
            <rFont val="Tahoma"/>
            <family val="2"/>
          </rPr>
          <t>John:</t>
        </r>
        <r>
          <rPr>
            <sz val="9"/>
            <color indexed="81"/>
            <rFont val="Tahoma"/>
            <family val="2"/>
          </rPr>
          <t xml:space="preserve">
Perhaps 2 different tables MM &amp; Mat. And different formulas in Experiment.xl</t>
        </r>
      </text>
    </comment>
    <comment ref="B31" authorId="0" shapeId="0" xr:uid="{35E4F8A8-8A9C-4196-BEAB-E5F03C0B5176}">
      <text>
        <r>
          <rPr>
            <b/>
            <sz val="9"/>
            <color indexed="81"/>
            <rFont val="Tahoma"/>
            <family val="2"/>
          </rPr>
          <t>John:</t>
        </r>
        <r>
          <rPr>
            <sz val="9"/>
            <color indexed="81"/>
            <rFont val="Tahoma"/>
            <family val="2"/>
          </rPr>
          <t xml:space="preserve">
Enter the period number for each of the following.
Enter the value for the Yearlings lambing at 12mo. The alternative times are adjusted in the table</t>
        </r>
      </text>
    </comment>
    <comment ref="B34" authorId="0" shapeId="0" xr:uid="{4492B5FF-CCF3-4339-984A-3DF99A429058}">
      <text>
        <r>
          <rPr>
            <b/>
            <sz val="9"/>
            <color indexed="81"/>
            <rFont val="Tahoma"/>
            <family val="2"/>
          </rPr>
          <t>John:</t>
        </r>
        <r>
          <rPr>
            <sz val="9"/>
            <color indexed="81"/>
            <rFont val="Tahoma"/>
            <family val="2"/>
          </rPr>
          <t xml:space="preserve">
This is the first period of the generator</t>
        </r>
      </text>
    </comment>
    <comment ref="B36" authorId="0" shapeId="0" xr:uid="{1E3609E1-8CC4-4FA5-AC2E-D49EA7EC6D7D}">
      <text>
        <r>
          <rPr>
            <b/>
            <sz val="9"/>
            <color indexed="81"/>
            <rFont val="Tahoma"/>
            <family val="2"/>
          </rPr>
          <t>John:</t>
        </r>
        <r>
          <rPr>
            <sz val="9"/>
            <color indexed="81"/>
            <rFont val="Tahoma"/>
            <family val="2"/>
          </rPr>
          <t xml:space="preserve">
'Rams out' is defined as occurring on the first day of the period following the end of joining</t>
        </r>
      </text>
    </comment>
    <comment ref="B39" authorId="0" shapeId="0" xr:uid="{B123BC50-44DD-43DB-A09D-936A849195DF}">
      <text>
        <r>
          <rPr>
            <b/>
            <sz val="9"/>
            <color indexed="81"/>
            <rFont val="Tahoma"/>
            <family val="2"/>
          </rPr>
          <t>John:</t>
        </r>
        <r>
          <rPr>
            <sz val="9"/>
            <color indexed="81"/>
            <rFont val="Tahoma"/>
            <family val="2"/>
          </rPr>
          <t xml:space="preserve">
First lamb due</t>
        </r>
      </text>
    </comment>
    <comment ref="B44" authorId="0" shapeId="0" xr:uid="{C2E0E684-271E-4D5F-8E7C-18F63FFB24FB}">
      <text>
        <r>
          <rPr>
            <b/>
            <sz val="9"/>
            <color indexed="81"/>
            <rFont val="Tahoma"/>
            <family val="2"/>
          </rPr>
          <t>John:</t>
        </r>
        <r>
          <rPr>
            <sz val="9"/>
            <color indexed="81"/>
            <rFont val="Tahoma"/>
            <family val="2"/>
          </rPr>
          <t xml:space="preserve">
First lamb due</t>
        </r>
      </text>
    </comment>
    <comment ref="AW44" authorId="0" shapeId="0" xr:uid="{8186EECB-DD05-4473-8B2D-7037A4300A28}">
      <text>
        <r>
          <rPr>
            <b/>
            <sz val="9"/>
            <color indexed="81"/>
            <rFont val="Tahoma"/>
            <family val="2"/>
          </rPr>
          <t>John:</t>
        </r>
        <r>
          <rPr>
            <sz val="9"/>
            <color indexed="81"/>
            <rFont val="Tahoma"/>
            <family val="2"/>
          </rPr>
          <t xml:space="preserve">
Date at the end of the lambing period.
Length of joining minus half an oestrus cycle</t>
        </r>
      </text>
    </comment>
    <comment ref="C46" authorId="0" shapeId="0" xr:uid="{DE1ED95E-BF35-4F10-BBCA-F9701076BCA1}">
      <text>
        <r>
          <rPr>
            <b/>
            <sz val="9"/>
            <color indexed="81"/>
            <rFont val="Tahoma"/>
            <family val="2"/>
          </rPr>
          <t>John:</t>
        </r>
        <r>
          <rPr>
            <sz val="9"/>
            <color indexed="81"/>
            <rFont val="Tahoma"/>
            <family val="2"/>
          </rPr>
          <t xml:space="preserve">
Date of maiden joining doesn't vary with age at ewe lamb joining</t>
        </r>
      </text>
    </comment>
    <comment ref="B49" authorId="0" shapeId="0" xr:uid="{5A931C3F-AC0E-4580-9D5A-2EE646CADF5E}">
      <text>
        <r>
          <rPr>
            <b/>
            <sz val="9"/>
            <color indexed="81"/>
            <rFont val="Tahoma"/>
            <family val="2"/>
          </rPr>
          <t>John:</t>
        </r>
        <r>
          <rPr>
            <sz val="9"/>
            <color indexed="81"/>
            <rFont val="Tahoma"/>
            <family val="2"/>
          </rPr>
          <t xml:space="preserve">
First lamb due</t>
        </r>
      </text>
    </comment>
    <comment ref="AW49" authorId="0" shapeId="0" xr:uid="{3B6673A9-65D2-435F-8BF4-B42650187A78}">
      <text>
        <r>
          <rPr>
            <b/>
            <sz val="9"/>
            <color indexed="81"/>
            <rFont val="Tahoma"/>
            <family val="2"/>
          </rPr>
          <t>John:</t>
        </r>
        <r>
          <rPr>
            <sz val="9"/>
            <color indexed="81"/>
            <rFont val="Tahoma"/>
            <family val="2"/>
          </rPr>
          <t xml:space="preserve">
Date at the end of the lambing period.
Length of joining minus half an oestrus cycle</t>
        </r>
      </text>
    </comment>
    <comment ref="C51" authorId="0" shapeId="0" xr:uid="{5D923A40-33F1-4C90-8E79-5DCCD7BB8953}">
      <text>
        <r>
          <rPr>
            <b/>
            <sz val="9"/>
            <color indexed="81"/>
            <rFont val="Tahoma"/>
            <family val="2"/>
          </rPr>
          <t>John:</t>
        </r>
        <r>
          <rPr>
            <sz val="9"/>
            <color indexed="81"/>
            <rFont val="Tahoma"/>
            <family val="2"/>
          </rPr>
          <t xml:space="preserve">
Date of maiden joining doesn't vary with age at ewe lamb joining</t>
        </r>
      </text>
    </comment>
    <comment ref="B54" authorId="0" shapeId="0" xr:uid="{34D35997-A88E-4510-B57F-565A753147FA}">
      <text>
        <r>
          <rPr>
            <b/>
            <sz val="9"/>
            <color indexed="81"/>
            <rFont val="Tahoma"/>
            <family val="2"/>
          </rPr>
          <t>John:</t>
        </r>
        <r>
          <rPr>
            <sz val="9"/>
            <color indexed="81"/>
            <rFont val="Tahoma"/>
            <family val="2"/>
          </rPr>
          <t xml:space="preserve">
First lamb due</t>
        </r>
      </text>
    </comment>
    <comment ref="AW54" authorId="0" shapeId="0" xr:uid="{80F72EAF-1148-4EFE-9FAF-4910A0EB789F}">
      <text>
        <r>
          <rPr>
            <b/>
            <sz val="9"/>
            <color indexed="81"/>
            <rFont val="Tahoma"/>
            <family val="2"/>
          </rPr>
          <t>John:</t>
        </r>
        <r>
          <rPr>
            <sz val="9"/>
            <color indexed="81"/>
            <rFont val="Tahoma"/>
            <family val="2"/>
          </rPr>
          <t xml:space="preserve">
Date at the end of the lambing period.
Length of joining minus half an oestrus cycle</t>
        </r>
      </text>
    </comment>
    <comment ref="C56" authorId="0" shapeId="0" xr:uid="{4ECE14B9-ABE0-4CD0-993F-2461AC845439}">
      <text>
        <r>
          <rPr>
            <b/>
            <sz val="9"/>
            <color indexed="81"/>
            <rFont val="Tahoma"/>
            <family val="2"/>
          </rPr>
          <t>John:</t>
        </r>
        <r>
          <rPr>
            <sz val="9"/>
            <color indexed="81"/>
            <rFont val="Tahoma"/>
            <family val="2"/>
          </rPr>
          <t xml:space="preserve">
Date of maiden joining doesn't vary with age at ewe lamb joining</t>
        </r>
      </text>
    </comment>
    <comment ref="B59" authorId="0" shapeId="0" xr:uid="{2F986B5B-4A5A-4CDF-89EB-CDC0AF133568}">
      <text>
        <r>
          <rPr>
            <b/>
            <sz val="9"/>
            <color indexed="81"/>
            <rFont val="Tahoma"/>
            <family val="2"/>
          </rPr>
          <t>John:</t>
        </r>
        <r>
          <rPr>
            <sz val="9"/>
            <color indexed="81"/>
            <rFont val="Tahoma"/>
            <family val="2"/>
          </rPr>
          <t xml:space="preserve">
First lamb due</t>
        </r>
      </text>
    </comment>
    <comment ref="AW59" authorId="0" shapeId="0" xr:uid="{B922EA3D-53E5-4BD1-BC79-20F7B9870CA0}">
      <text>
        <r>
          <rPr>
            <b/>
            <sz val="9"/>
            <color indexed="81"/>
            <rFont val="Tahoma"/>
            <family val="2"/>
          </rPr>
          <t>John:</t>
        </r>
        <r>
          <rPr>
            <sz val="9"/>
            <color indexed="81"/>
            <rFont val="Tahoma"/>
            <family val="2"/>
          </rPr>
          <t xml:space="preserve">
Date at the end of the lambing period.
Length of joining minus half an oestrus cycle</t>
        </r>
      </text>
    </comment>
    <comment ref="C61" authorId="0" shapeId="0" xr:uid="{1B9D034F-659E-4AC9-AF1A-C80832874B97}">
      <text>
        <r>
          <rPr>
            <b/>
            <sz val="9"/>
            <color indexed="81"/>
            <rFont val="Tahoma"/>
            <family val="2"/>
          </rPr>
          <t>John:</t>
        </r>
        <r>
          <rPr>
            <sz val="9"/>
            <color indexed="81"/>
            <rFont val="Tahoma"/>
            <family val="2"/>
          </rPr>
          <t xml:space="preserve">
Date of maiden joining doesn't vary with age at ewe lamb joining</t>
        </r>
      </text>
    </comment>
    <comment ref="B64" authorId="0" shapeId="0" xr:uid="{CBC64649-2CBD-41BB-B3EC-FB5892D005A2}">
      <text>
        <r>
          <rPr>
            <b/>
            <sz val="9"/>
            <color indexed="81"/>
            <rFont val="Tahoma"/>
            <family val="2"/>
          </rPr>
          <t>John:</t>
        </r>
        <r>
          <rPr>
            <sz val="9"/>
            <color indexed="81"/>
            <rFont val="Tahoma"/>
            <family val="2"/>
          </rPr>
          <t xml:space="preserve">
First lamb due</t>
        </r>
      </text>
    </comment>
    <comment ref="AW64" authorId="0" shapeId="0" xr:uid="{0B7B0EFB-BC3D-469C-A3F8-B9B2E995408F}">
      <text>
        <r>
          <rPr>
            <b/>
            <sz val="9"/>
            <color indexed="81"/>
            <rFont val="Tahoma"/>
            <family val="2"/>
          </rPr>
          <t>John:</t>
        </r>
        <r>
          <rPr>
            <sz val="9"/>
            <color indexed="81"/>
            <rFont val="Tahoma"/>
            <family val="2"/>
          </rPr>
          <t xml:space="preserve">
Date at the end of the lambing period.
Length of joining minus half an oestrus cycle</t>
        </r>
      </text>
    </comment>
    <comment ref="C66" authorId="0" shapeId="0" xr:uid="{296A71B2-3812-4567-A55F-27939F2D075C}">
      <text>
        <r>
          <rPr>
            <b/>
            <sz val="9"/>
            <color indexed="81"/>
            <rFont val="Tahoma"/>
            <family val="2"/>
          </rPr>
          <t>John:</t>
        </r>
        <r>
          <rPr>
            <sz val="9"/>
            <color indexed="81"/>
            <rFont val="Tahoma"/>
            <family val="2"/>
          </rPr>
          <t xml:space="preserve">
Date of maiden joining doesn't vary with age at ewe lamb joining</t>
        </r>
      </text>
    </comment>
    <comment ref="M73" authorId="0" shapeId="0" xr:uid="{C2E838DA-35B4-4D9A-9960-C284B1FB31B4}">
      <text>
        <r>
          <rPr>
            <b/>
            <sz val="9"/>
            <color indexed="81"/>
            <rFont val="Tahoma"/>
            <family val="2"/>
          </rPr>
          <t>John:</t>
        </r>
        <r>
          <rPr>
            <sz val="9"/>
            <color indexed="81"/>
            <rFont val="Tahoma"/>
            <family val="2"/>
          </rPr>
          <t xml:space="preserve">
Adjust twin survival (independent of single survival) to achieve 67% survival</t>
        </r>
      </text>
    </comment>
    <comment ref="N73" authorId="0" shapeId="0" xr:uid="{A7CB3C1B-B8CB-4F6C-A775-9333DC82FBF7}">
      <text>
        <r>
          <rPr>
            <b/>
            <sz val="9"/>
            <color indexed="81"/>
            <rFont val="Tahoma"/>
            <family val="2"/>
          </rPr>
          <t>John:</t>
        </r>
        <r>
          <rPr>
            <sz val="9"/>
            <color indexed="81"/>
            <rFont val="Tahoma"/>
            <family val="2"/>
          </rPr>
          <t xml:space="preserve">
Adjust the adult single ewe GFW to 5.5kg</t>
        </r>
      </text>
    </comment>
    <comment ref="O73" authorId="0" shapeId="0" xr:uid="{350CAE4A-6C6B-448D-8E1F-39B77C5B4886}">
      <text>
        <r>
          <rPr>
            <b/>
            <sz val="9"/>
            <color indexed="81"/>
            <rFont val="Tahoma"/>
            <family val="2"/>
          </rPr>
          <t>John:</t>
        </r>
        <r>
          <rPr>
            <sz val="9"/>
            <color indexed="81"/>
            <rFont val="Tahoma"/>
            <family val="2"/>
          </rPr>
          <t xml:space="preserve">
FD of adult ewes 19u
</t>
        </r>
      </text>
    </comment>
    <comment ref="P73" authorId="0" shapeId="0" xr:uid="{4DC499A3-F16B-4AD2-A47A-07ED56861504}">
      <text>
        <r>
          <rPr>
            <b/>
            <sz val="9"/>
            <color indexed="81"/>
            <rFont val="Tahoma"/>
            <family val="2"/>
          </rPr>
          <t>John:</t>
        </r>
        <r>
          <rPr>
            <sz val="9"/>
            <color indexed="81"/>
            <rFont val="Tahoma"/>
            <family val="2"/>
          </rPr>
          <t xml:space="preserve">
No change of seasonality of the merinos</t>
        </r>
      </text>
    </comment>
    <comment ref="U73" authorId="0" shapeId="0" xr:uid="{7F878649-8C84-4DFD-9210-1BD89F8AF573}">
      <text>
        <r>
          <rPr>
            <b/>
            <sz val="9"/>
            <color indexed="81"/>
            <rFont val="Tahoma"/>
            <family val="2"/>
          </rPr>
          <t>John:</t>
        </r>
        <r>
          <rPr>
            <sz val="9"/>
            <color indexed="81"/>
            <rFont val="Tahoma"/>
            <family val="2"/>
          </rPr>
          <t xml:space="preserve">
Adjust single survival to 88%</t>
        </r>
      </text>
    </comment>
    <comment ref="V73" authorId="0" shapeId="0" xr:uid="{5D6A0C83-1670-4EBE-90CA-0F8FF6766A6D}">
      <text>
        <r>
          <rPr>
            <b/>
            <sz val="9"/>
            <color indexed="81"/>
            <rFont val="Tahoma"/>
            <family val="2"/>
          </rPr>
          <t>John:</t>
        </r>
        <r>
          <rPr>
            <sz val="9"/>
            <color indexed="81"/>
            <rFont val="Tahoma"/>
            <family val="2"/>
          </rPr>
          <t xml:space="preserve">
Adjust single survival to 88%</t>
        </r>
      </text>
    </comment>
    <comment ref="W73" authorId="0" shapeId="0" xr:uid="{2350F8B3-7F35-41AF-951B-B9C8A4E55BD3}">
      <text>
        <r>
          <rPr>
            <b/>
            <sz val="9"/>
            <color indexed="81"/>
            <rFont val="Tahoma"/>
            <family val="2"/>
          </rPr>
          <t>John:</t>
        </r>
        <r>
          <rPr>
            <sz val="9"/>
            <color indexed="81"/>
            <rFont val="Tahoma"/>
            <family val="2"/>
          </rPr>
          <t xml:space="preserve">
Adjust twin survival (independent of single survival) to achieve 67% survival</t>
        </r>
      </text>
    </comment>
    <comment ref="X73" authorId="0" shapeId="0" xr:uid="{3D1137E9-973C-484D-8459-EB2C9A4D34B4}">
      <text>
        <r>
          <rPr>
            <b/>
            <sz val="9"/>
            <color indexed="81"/>
            <rFont val="Tahoma"/>
            <family val="2"/>
          </rPr>
          <t>John:</t>
        </r>
        <r>
          <rPr>
            <sz val="9"/>
            <color indexed="81"/>
            <rFont val="Tahoma"/>
            <family val="2"/>
          </rPr>
          <t xml:space="preserve">
Adjust the adult single ewe GFW to 5.8kg</t>
        </r>
      </text>
    </comment>
    <comment ref="Y73" authorId="0" shapeId="0" xr:uid="{8A313C6B-497C-4EE8-8476-8F664CE30671}">
      <text>
        <r>
          <rPr>
            <b/>
            <sz val="9"/>
            <color indexed="81"/>
            <rFont val="Tahoma"/>
            <family val="2"/>
          </rPr>
          <t>John:</t>
        </r>
        <r>
          <rPr>
            <sz val="9"/>
            <color indexed="81"/>
            <rFont val="Tahoma"/>
            <family val="2"/>
          </rPr>
          <t xml:space="preserve">
FD of adult ewes 19.5u
</t>
        </r>
      </text>
    </comment>
    <comment ref="Z73" authorId="0" shapeId="0" xr:uid="{0C2396A0-56C9-46EA-9051-5967B0280EE8}">
      <text>
        <r>
          <rPr>
            <b/>
            <sz val="9"/>
            <color indexed="81"/>
            <rFont val="Tahoma"/>
            <family val="2"/>
          </rPr>
          <t>John:</t>
        </r>
        <r>
          <rPr>
            <sz val="9"/>
            <color indexed="81"/>
            <rFont val="Tahoma"/>
            <family val="2"/>
          </rPr>
          <t xml:space="preserve">
No change of seasonality of the merinos</t>
        </r>
      </text>
    </comment>
    <comment ref="AA73" authorId="0" shapeId="0" xr:uid="{39D8DE7A-D947-459B-A974-1B09037ED926}">
      <text>
        <r>
          <rPr>
            <b/>
            <sz val="9"/>
            <color indexed="81"/>
            <rFont val="Tahoma"/>
            <family val="2"/>
          </rPr>
          <t>John:</t>
        </r>
        <r>
          <rPr>
            <sz val="9"/>
            <color indexed="81"/>
            <rFont val="Tahoma"/>
            <family val="2"/>
          </rPr>
          <t xml:space="preserve">
No change of seasonality of the merinos</t>
        </r>
      </text>
    </comment>
    <comment ref="AB73" authorId="0" shapeId="0" xr:uid="{F816D970-C188-49A7-A957-EF20E08CE934}">
      <text>
        <r>
          <rPr>
            <b/>
            <sz val="9"/>
            <color indexed="81"/>
            <rFont val="Tahoma"/>
            <family val="2"/>
          </rPr>
          <t>John:</t>
        </r>
        <r>
          <rPr>
            <sz val="9"/>
            <color indexed="81"/>
            <rFont val="Tahoma"/>
            <family val="2"/>
          </rPr>
          <t xml:space="preserve">
Adjust proportion of drys to 12%</t>
        </r>
      </text>
    </comment>
    <comment ref="AC73" authorId="0" shapeId="0" xr:uid="{A3C1A63C-04B5-46FC-9A2A-3F47A5897527}">
      <text>
        <r>
          <rPr>
            <b/>
            <sz val="9"/>
            <color indexed="81"/>
            <rFont val="Tahoma"/>
            <family val="2"/>
          </rPr>
          <t>John:</t>
        </r>
        <r>
          <rPr>
            <sz val="9"/>
            <color indexed="81"/>
            <rFont val="Tahoma"/>
            <family val="2"/>
          </rPr>
          <t xml:space="preserve">
Reduce reproduction to scan 128%</t>
        </r>
      </text>
    </comment>
    <comment ref="AD73" authorId="0" shapeId="0" xr:uid="{47FF5521-C4B4-4D7C-91FF-BF13FEAE81FB}">
      <text>
        <r>
          <rPr>
            <b/>
            <sz val="9"/>
            <color indexed="81"/>
            <rFont val="Tahoma"/>
            <family val="2"/>
          </rPr>
          <t>John:</t>
        </r>
        <r>
          <rPr>
            <sz val="9"/>
            <color indexed="81"/>
            <rFont val="Tahoma"/>
            <family val="2"/>
          </rPr>
          <t xml:space="preserve">
Adjust single survival to 88%</t>
        </r>
      </text>
    </comment>
    <comment ref="AE73" authorId="0" shapeId="0" xr:uid="{0E918004-C607-41AA-82B1-4E21E2021B7B}">
      <text>
        <r>
          <rPr>
            <b/>
            <sz val="9"/>
            <color indexed="81"/>
            <rFont val="Tahoma"/>
            <family val="2"/>
          </rPr>
          <t>John:</t>
        </r>
        <r>
          <rPr>
            <sz val="9"/>
            <color indexed="81"/>
            <rFont val="Tahoma"/>
            <family val="2"/>
          </rPr>
          <t xml:space="preserve">
Adjust single survival to 88%</t>
        </r>
      </text>
    </comment>
    <comment ref="AF73" authorId="0" shapeId="0" xr:uid="{6E215EC9-7D65-4ABE-A9C5-CEC9C41197AE}">
      <text>
        <r>
          <rPr>
            <b/>
            <sz val="9"/>
            <color indexed="81"/>
            <rFont val="Tahoma"/>
            <family val="2"/>
          </rPr>
          <t>John:</t>
        </r>
        <r>
          <rPr>
            <sz val="9"/>
            <color indexed="81"/>
            <rFont val="Tahoma"/>
            <family val="2"/>
          </rPr>
          <t xml:space="preserve">
Adjust single survival to 88%</t>
        </r>
      </text>
    </comment>
    <comment ref="AG73" authorId="0" shapeId="0" xr:uid="{BB6D8CDB-07AA-49A6-9F68-DE84ED5F4D9A}">
      <text>
        <r>
          <rPr>
            <b/>
            <sz val="9"/>
            <color indexed="81"/>
            <rFont val="Tahoma"/>
            <family val="2"/>
          </rPr>
          <t>John:</t>
        </r>
        <r>
          <rPr>
            <sz val="9"/>
            <color indexed="81"/>
            <rFont val="Tahoma"/>
            <family val="2"/>
          </rPr>
          <t xml:space="preserve">
Adjust twin survival (independent of single survival) to achieve 67% survival</t>
        </r>
      </text>
    </comment>
    <comment ref="AH73" authorId="0" shapeId="0" xr:uid="{938C7EFC-2B56-4092-8631-71DFD62FA4F6}">
      <text>
        <r>
          <rPr>
            <b/>
            <sz val="9"/>
            <color indexed="81"/>
            <rFont val="Tahoma"/>
            <family val="2"/>
          </rPr>
          <t>John:</t>
        </r>
        <r>
          <rPr>
            <sz val="9"/>
            <color indexed="81"/>
            <rFont val="Tahoma"/>
            <family val="2"/>
          </rPr>
          <t xml:space="preserve">
Adjust the adult single ewe GFW to 5.5kg</t>
        </r>
      </text>
    </comment>
    <comment ref="AI73" authorId="0" shapeId="0" xr:uid="{B798D583-C57E-483B-A7D1-C8B49B73C741}">
      <text>
        <r>
          <rPr>
            <b/>
            <sz val="9"/>
            <color indexed="81"/>
            <rFont val="Tahoma"/>
            <family val="2"/>
          </rPr>
          <t>John:</t>
        </r>
        <r>
          <rPr>
            <sz val="9"/>
            <color indexed="81"/>
            <rFont val="Tahoma"/>
            <family val="2"/>
          </rPr>
          <t xml:space="preserve">
FD of adult ewes 19u
</t>
        </r>
      </text>
    </comment>
    <comment ref="AJ73" authorId="0" shapeId="0" xr:uid="{DB9C91B5-03CF-4511-868E-A83A61CC0A8D}">
      <text>
        <r>
          <rPr>
            <b/>
            <sz val="9"/>
            <color indexed="81"/>
            <rFont val="Tahoma"/>
            <family val="2"/>
          </rPr>
          <t>John:</t>
        </r>
        <r>
          <rPr>
            <sz val="9"/>
            <color indexed="81"/>
            <rFont val="Tahoma"/>
            <family val="2"/>
          </rPr>
          <t xml:space="preserve">
No change of seasonality of the merinos</t>
        </r>
      </text>
    </comment>
    <comment ref="AK73" authorId="0" shapeId="0" xr:uid="{39DC6BCC-BBEA-4F87-832B-02108E68F23D}">
      <text>
        <r>
          <rPr>
            <b/>
            <sz val="9"/>
            <color indexed="81"/>
            <rFont val="Tahoma"/>
            <family val="2"/>
          </rPr>
          <t>John:</t>
        </r>
        <r>
          <rPr>
            <sz val="9"/>
            <color indexed="81"/>
            <rFont val="Tahoma"/>
            <family val="2"/>
          </rPr>
          <t xml:space="preserve">
No change of seasonality of the merinos</t>
        </r>
      </text>
    </comment>
    <comment ref="AL73" authorId="0" shapeId="0" xr:uid="{74552C91-3A98-40BF-9893-AABBFFE4B3D9}">
      <text>
        <r>
          <rPr>
            <b/>
            <sz val="9"/>
            <color indexed="81"/>
            <rFont val="Tahoma"/>
            <family val="2"/>
          </rPr>
          <t>John:</t>
        </r>
        <r>
          <rPr>
            <sz val="9"/>
            <color indexed="81"/>
            <rFont val="Tahoma"/>
            <family val="2"/>
          </rPr>
          <t xml:space="preserve">
Adjust proportion of drys to 12%</t>
        </r>
      </text>
    </comment>
    <comment ref="AM73" authorId="0" shapeId="0" xr:uid="{A8551A6A-3BCB-4F44-925A-CD4C64E4AF0A}">
      <text>
        <r>
          <rPr>
            <b/>
            <sz val="9"/>
            <color indexed="81"/>
            <rFont val="Tahoma"/>
            <family val="2"/>
          </rPr>
          <t>John:</t>
        </r>
        <r>
          <rPr>
            <sz val="9"/>
            <color indexed="81"/>
            <rFont val="Tahoma"/>
            <family val="2"/>
          </rPr>
          <t xml:space="preserve">
Reduce reproduction to scan 128%</t>
        </r>
      </text>
    </comment>
    <comment ref="AN73" authorId="0" shapeId="0" xr:uid="{940731F3-E415-442A-82C3-6068F8606A7C}">
      <text>
        <r>
          <rPr>
            <b/>
            <sz val="9"/>
            <color indexed="81"/>
            <rFont val="Tahoma"/>
            <family val="2"/>
          </rPr>
          <t>John:</t>
        </r>
        <r>
          <rPr>
            <sz val="9"/>
            <color indexed="81"/>
            <rFont val="Tahoma"/>
            <family val="2"/>
          </rPr>
          <t xml:space="preserve">
Adjust single survival to 88%</t>
        </r>
      </text>
    </comment>
    <comment ref="AO73" authorId="0" shapeId="0" xr:uid="{1892FF49-A267-4408-B44C-FDDA84D2EA27}">
      <text>
        <r>
          <rPr>
            <b/>
            <sz val="9"/>
            <color indexed="81"/>
            <rFont val="Tahoma"/>
            <family val="2"/>
          </rPr>
          <t>John:</t>
        </r>
        <r>
          <rPr>
            <sz val="9"/>
            <color indexed="81"/>
            <rFont val="Tahoma"/>
            <family val="2"/>
          </rPr>
          <t xml:space="preserve">
Adjust single survival to 88%</t>
        </r>
      </text>
    </comment>
    <comment ref="AP73" authorId="0" shapeId="0" xr:uid="{C3288E78-787F-459E-8799-A6F899783802}">
      <text>
        <r>
          <rPr>
            <b/>
            <sz val="9"/>
            <color indexed="81"/>
            <rFont val="Tahoma"/>
            <family val="2"/>
          </rPr>
          <t>John:</t>
        </r>
        <r>
          <rPr>
            <sz val="9"/>
            <color indexed="81"/>
            <rFont val="Tahoma"/>
            <family val="2"/>
          </rPr>
          <t xml:space="preserve">
Adjust single survival to 88%</t>
        </r>
      </text>
    </comment>
    <comment ref="AQ73" authorId="0" shapeId="0" xr:uid="{AF6B39FC-AD9B-4FB9-98E8-E4B2B153D892}">
      <text>
        <r>
          <rPr>
            <b/>
            <sz val="9"/>
            <color indexed="81"/>
            <rFont val="Tahoma"/>
            <family val="2"/>
          </rPr>
          <t>John:</t>
        </r>
        <r>
          <rPr>
            <sz val="9"/>
            <color indexed="81"/>
            <rFont val="Tahoma"/>
            <family val="2"/>
          </rPr>
          <t xml:space="preserve">
Adjust twin survival (independent of single survival) to achieve 67% survival</t>
        </r>
      </text>
    </comment>
    <comment ref="AR73" authorId="0" shapeId="0" xr:uid="{75CFE57C-815C-4869-A8E7-521806724712}">
      <text>
        <r>
          <rPr>
            <b/>
            <sz val="9"/>
            <color indexed="81"/>
            <rFont val="Tahoma"/>
            <family val="2"/>
          </rPr>
          <t>John:</t>
        </r>
        <r>
          <rPr>
            <sz val="9"/>
            <color indexed="81"/>
            <rFont val="Tahoma"/>
            <family val="2"/>
          </rPr>
          <t xml:space="preserve">
Adjust the adult single ewe GFW to 5.5kg</t>
        </r>
      </text>
    </comment>
    <comment ref="AS73" authorId="0" shapeId="0" xr:uid="{78DAD9C4-19C8-4EEA-A2C1-5548AB1B6B5C}">
      <text>
        <r>
          <rPr>
            <b/>
            <sz val="9"/>
            <color indexed="81"/>
            <rFont val="Tahoma"/>
            <family val="2"/>
          </rPr>
          <t>John:</t>
        </r>
        <r>
          <rPr>
            <sz val="9"/>
            <color indexed="81"/>
            <rFont val="Tahoma"/>
            <family val="2"/>
          </rPr>
          <t xml:space="preserve">
FD of adult ewes 19u
</t>
        </r>
      </text>
    </comment>
    <comment ref="AT73" authorId="0" shapeId="0" xr:uid="{B59B161F-B69B-4ED0-9902-0ED8C134F9B6}">
      <text>
        <r>
          <rPr>
            <b/>
            <sz val="9"/>
            <color indexed="81"/>
            <rFont val="Tahoma"/>
            <family val="2"/>
          </rPr>
          <t>John:</t>
        </r>
        <r>
          <rPr>
            <sz val="9"/>
            <color indexed="81"/>
            <rFont val="Tahoma"/>
            <family val="2"/>
          </rPr>
          <t xml:space="preserve">
No change of seasonality of the merinos</t>
        </r>
      </text>
    </comment>
    <comment ref="BA73" authorId="0" shapeId="0" xr:uid="{109BD9DD-64AB-43CE-AB63-4D17AF0BA868}">
      <text>
        <r>
          <rPr>
            <b/>
            <sz val="9"/>
            <color indexed="81"/>
            <rFont val="Tahoma"/>
            <family val="2"/>
          </rPr>
          <t>John:</t>
        </r>
        <r>
          <rPr>
            <sz val="9"/>
            <color indexed="81"/>
            <rFont val="Tahoma"/>
            <family val="2"/>
          </rPr>
          <t xml:space="preserve">
Adjust twin survival (independent of single survival) to achieve 67% survival</t>
        </r>
      </text>
    </comment>
    <comment ref="BB73" authorId="0" shapeId="0" xr:uid="{8BAE3323-A7CD-45ED-9551-6D940E14C11C}">
      <text>
        <r>
          <rPr>
            <b/>
            <sz val="9"/>
            <color indexed="81"/>
            <rFont val="Tahoma"/>
            <family val="2"/>
          </rPr>
          <t>John:</t>
        </r>
        <r>
          <rPr>
            <sz val="9"/>
            <color indexed="81"/>
            <rFont val="Tahoma"/>
            <family val="2"/>
          </rPr>
          <t xml:space="preserve">
Adjust the adult single ewe GFW to 5.8kg</t>
        </r>
      </text>
    </comment>
    <comment ref="BC73" authorId="0" shapeId="0" xr:uid="{F16CDFED-2168-4CA9-A536-FE89DCF02117}">
      <text>
        <r>
          <rPr>
            <b/>
            <sz val="9"/>
            <color indexed="81"/>
            <rFont val="Tahoma"/>
            <family val="2"/>
          </rPr>
          <t>John:</t>
        </r>
        <r>
          <rPr>
            <sz val="9"/>
            <color indexed="81"/>
            <rFont val="Tahoma"/>
            <family val="2"/>
          </rPr>
          <t xml:space="preserve">
FD of adult ewes 19.5u
</t>
        </r>
      </text>
    </comment>
    <comment ref="BD73" authorId="0" shapeId="0" xr:uid="{F8EF22FA-22D4-467B-A804-0A90F11BB6C7}">
      <text>
        <r>
          <rPr>
            <b/>
            <sz val="9"/>
            <color indexed="81"/>
            <rFont val="Tahoma"/>
            <family val="2"/>
          </rPr>
          <t>John:</t>
        </r>
        <r>
          <rPr>
            <sz val="9"/>
            <color indexed="81"/>
            <rFont val="Tahoma"/>
            <family val="2"/>
          </rPr>
          <t xml:space="preserve">
No change of seasonality of the merinos</t>
        </r>
      </text>
    </comment>
    <comment ref="AJ76" authorId="0" shapeId="0" xr:uid="{0785834A-783B-40F2-A91D-1F7C35FF7907}">
      <text>
        <r>
          <rPr>
            <b/>
            <sz val="9"/>
            <color indexed="81"/>
            <rFont val="Tahoma"/>
            <family val="2"/>
          </rPr>
          <t>John:</t>
        </r>
        <r>
          <rPr>
            <sz val="9"/>
            <color indexed="81"/>
            <rFont val="Tahoma"/>
            <family val="2"/>
          </rPr>
          <t xml:space="preserve">
Reduce seasonality pf meat breeds to same as merinos</t>
        </r>
      </text>
    </comment>
    <comment ref="AK76" authorId="0" shapeId="0" xr:uid="{CE24661E-EDF4-437F-B873-23A68390F0ED}">
      <text>
        <r>
          <rPr>
            <b/>
            <sz val="9"/>
            <color indexed="81"/>
            <rFont val="Tahoma"/>
            <family val="2"/>
          </rPr>
          <t>John:</t>
        </r>
        <r>
          <rPr>
            <sz val="9"/>
            <color indexed="81"/>
            <rFont val="Tahoma"/>
            <family val="2"/>
          </rPr>
          <t xml:space="preserve">
Reduce seasonality pf meat breeds to same as merinos</t>
        </r>
      </text>
    </comment>
    <comment ref="AT76" authorId="0" shapeId="0" xr:uid="{7327B081-3B95-40B4-9E48-2624E898020F}">
      <text>
        <r>
          <rPr>
            <b/>
            <sz val="9"/>
            <color indexed="81"/>
            <rFont val="Tahoma"/>
            <family val="2"/>
          </rPr>
          <t>John:</t>
        </r>
        <r>
          <rPr>
            <sz val="9"/>
            <color indexed="81"/>
            <rFont val="Tahoma"/>
            <family val="2"/>
          </rPr>
          <t xml:space="preserve">
Reduce seasonality pf meat breeds to same as merinos</t>
        </r>
      </text>
    </comment>
    <comment ref="AQ82" authorId="0" shapeId="0" xr:uid="{D21336A5-7B28-4DD6-8D78-47A3477D8E6C}">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BA82" authorId="0" shapeId="0" xr:uid="{B60FD966-289F-419A-AF25-B2CB37FA7A62}">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BH82" authorId="0" shapeId="0" xr:uid="{45D84F0C-E0DF-4349-85F8-098537D94C1B}">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AQ83" authorId="0" shapeId="0" xr:uid="{84E60979-35D0-4163-A3B5-46B30375D12D}">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BA83" authorId="0" shapeId="0" xr:uid="{72964D31-7F45-41C3-AA4E-5A3E8EDE186E}">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J104" authorId="0" shapeId="0" xr:uid="{89064AD6-AD64-4E5C-BCE3-FAFA2EFCB695}">
      <text>
        <r>
          <rPr>
            <b/>
            <sz val="9"/>
            <color indexed="81"/>
            <rFont val="Tahoma"/>
            <family val="2"/>
          </rPr>
          <t>John:</t>
        </r>
        <r>
          <rPr>
            <sz val="9"/>
            <color indexed="81"/>
            <rFont val="Tahoma"/>
            <family val="2"/>
          </rPr>
          <t xml:space="preserve">
Default is 33% of the drys are twice dry</t>
        </r>
      </text>
    </comment>
    <comment ref="Q104" authorId="1" shapeId="0" xr:uid="{22738CC8-8311-45D5-A59F-23FFBC57E2CE}">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R104" authorId="1" shapeId="0" xr:uid="{A3B7D9F0-9B67-43EB-AE3E-E06B1E75B326}">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S104" authorId="1" shapeId="0" xr:uid="{D37B4FEF-E5EB-46B8-97FB-7FBD529C8763}">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T104" authorId="1" shapeId="0" xr:uid="{6B691D31-3179-4FBD-9574-9B300D18D695}">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L109" authorId="0" shapeId="0" xr:uid="{5BEA0765-CFBC-48D5-BB1A-C9C8EA31B0FD}">
      <text>
        <r>
          <rPr>
            <b/>
            <sz val="9"/>
            <color indexed="81"/>
            <rFont val="Tahoma"/>
            <family val="2"/>
          </rPr>
          <t>John:</t>
        </r>
        <r>
          <rPr>
            <sz val="9"/>
            <color indexed="81"/>
            <rFont val="Tahoma"/>
            <family val="2"/>
          </rPr>
          <t xml:space="preserve">
1.7 is the scalar for the response in the current genertion from SA PvP dataset - used for genetic gain too.</t>
        </r>
      </text>
    </comment>
    <comment ref="L110" authorId="0" shapeId="0" xr:uid="{A5A55309-E29E-498B-9C35-11830D2B93E1}">
      <text>
        <r>
          <rPr>
            <b/>
            <sz val="9"/>
            <color indexed="81"/>
            <rFont val="Tahoma"/>
            <family val="2"/>
          </rPr>
          <t>John:</t>
        </r>
        <r>
          <rPr>
            <sz val="9"/>
            <color indexed="81"/>
            <rFont val="Tahoma"/>
            <family val="2"/>
          </rPr>
          <t xml:space="preserve">
Genetic benefit of culling passengers</t>
        </r>
      </text>
    </comment>
    <comment ref="K115" authorId="0" shapeId="0" xr:uid="{2B259824-05CC-4322-AD23-C776436E84EB}">
      <text>
        <r>
          <rPr>
            <b/>
            <sz val="9"/>
            <color indexed="81"/>
            <rFont val="Tahoma"/>
            <family val="2"/>
          </rPr>
          <t>John:</t>
        </r>
        <r>
          <rPr>
            <sz val="9"/>
            <color indexed="81"/>
            <rFont val="Tahoma"/>
            <family val="2"/>
          </rPr>
          <t xml:space="preserve">
This value is (1 - mortality), with a little to spare</t>
        </r>
      </text>
    </comment>
    <comment ref="L119" authorId="0" shapeId="0" xr:uid="{9FB9FCC2-13CF-46AA-9445-4641F2A7779D}">
      <text>
        <r>
          <rPr>
            <b/>
            <sz val="9"/>
            <color indexed="81"/>
            <rFont val="Tahoma"/>
            <family val="2"/>
          </rPr>
          <t>John:</t>
        </r>
        <r>
          <rPr>
            <sz val="9"/>
            <color indexed="81"/>
            <rFont val="Tahoma"/>
            <family val="2"/>
          </rPr>
          <t xml:space="preserve">
Genetic benefit of retaining performers</t>
        </r>
      </text>
    </comment>
    <comment ref="D150" authorId="0" shapeId="0" xr:uid="{7FE9FD28-8CF1-4F8A-B906-F1C3F70F6E24}">
      <text>
        <r>
          <rPr>
            <b/>
            <sz val="9"/>
            <color indexed="81"/>
            <rFont val="Tahoma"/>
            <family val="2"/>
          </rPr>
          <t>John:</t>
        </r>
        <r>
          <rPr>
            <sz val="9"/>
            <color indexed="81"/>
            <rFont val="Tahoma"/>
            <family val="2"/>
          </rPr>
          <t xml:space="preserve">
Change which weanage feed supply adjustment is selected for:
i - TOL
k0 -Wean age.
g - genotype
Note: For EL analysis the adjustment is active in all periods not just post weaning</t>
        </r>
      </text>
    </comment>
    <comment ref="E170" authorId="0" shapeId="0" xr:uid="{A9CEB269-9673-4FDF-A85C-7C05D2F43988}">
      <text>
        <r>
          <rPr>
            <b/>
            <sz val="9"/>
            <color indexed="81"/>
            <rFont val="Tahoma"/>
            <family val="2"/>
          </rPr>
          <t>John:</t>
        </r>
        <r>
          <rPr>
            <sz val="9"/>
            <color indexed="81"/>
            <rFont val="Tahoma"/>
            <family val="2"/>
          </rPr>
          <t xml:space="preserve">
BBB</t>
        </r>
      </text>
    </comment>
    <comment ref="F170" authorId="0" shapeId="0" xr:uid="{9D875F7B-8F45-4932-B083-382A683FFB05}">
      <text>
        <r>
          <rPr>
            <b/>
            <sz val="9"/>
            <color indexed="81"/>
            <rFont val="Tahoma"/>
            <family val="2"/>
          </rPr>
          <t>John:</t>
        </r>
        <r>
          <rPr>
            <sz val="9"/>
            <color indexed="81"/>
            <rFont val="Tahoma"/>
            <family val="2"/>
          </rPr>
          <t xml:space="preserve">
Sell 0 to 8mths</t>
        </r>
      </text>
    </comment>
    <comment ref="L170" authorId="0" shapeId="0" xr:uid="{F096738D-9A15-40FF-9E87-DB5D52B677EF}">
      <text>
        <r>
          <rPr>
            <b/>
            <sz val="9"/>
            <color indexed="81"/>
            <rFont val="Tahoma"/>
            <family val="2"/>
          </rPr>
          <t>John:</t>
        </r>
        <r>
          <rPr>
            <sz val="9"/>
            <color indexed="81"/>
            <rFont val="Tahoma"/>
            <family val="2"/>
          </rPr>
          <t xml:space="preserve">
Sell any age (hopefully as a lamb)</t>
        </r>
      </text>
    </comment>
    <comment ref="N170" authorId="0" shapeId="0" xr:uid="{31D6DDAF-BF94-4E91-B2CA-E97638C58509}">
      <text>
        <r>
          <rPr>
            <b/>
            <sz val="9"/>
            <color indexed="81"/>
            <rFont val="Tahoma"/>
            <family val="2"/>
          </rPr>
          <t>John:</t>
        </r>
        <r>
          <rPr>
            <sz val="9"/>
            <color indexed="81"/>
            <rFont val="Tahoma"/>
            <family val="2"/>
          </rPr>
          <t xml:space="preserve">
Sell CFA at 5.5yo</t>
        </r>
      </text>
    </comment>
    <comment ref="F171" authorId="0" shapeId="0" xr:uid="{FAD92512-2DC6-4A82-B4E0-5A130D4474CF}">
      <text>
        <r>
          <rPr>
            <b/>
            <sz val="9"/>
            <color indexed="81"/>
            <rFont val="Tahoma"/>
            <family val="2"/>
          </rPr>
          <t>John:</t>
        </r>
        <r>
          <rPr>
            <sz val="9"/>
            <color indexed="81"/>
            <rFont val="Tahoma"/>
            <family val="2"/>
          </rPr>
          <t xml:space="preserve">
Sell 8 to 15 mths</t>
        </r>
      </text>
    </comment>
    <comment ref="L171" authorId="0" shapeId="0" xr:uid="{87DF12F1-B5D1-421B-9311-4BD245C27F97}">
      <text>
        <r>
          <rPr>
            <b/>
            <sz val="9"/>
            <color indexed="81"/>
            <rFont val="Tahoma"/>
            <family val="2"/>
          </rPr>
          <t xml:space="preserve">John:
</t>
        </r>
        <r>
          <rPr>
            <sz val="9"/>
            <color indexed="81"/>
            <rFont val="Tahoma"/>
            <family val="2"/>
          </rPr>
          <t>Can't sell till hogget shearing</t>
        </r>
      </text>
    </comment>
    <comment ref="N171" authorId="0" shapeId="0" xr:uid="{1072BB36-8DF3-4BEE-A629-485BD1F043D2}">
      <text>
        <r>
          <rPr>
            <b/>
            <sz val="9"/>
            <color indexed="81"/>
            <rFont val="Tahoma"/>
            <family val="2"/>
          </rPr>
          <t>John:</t>
        </r>
        <r>
          <rPr>
            <sz val="9"/>
            <color indexed="81"/>
            <rFont val="Tahoma"/>
            <family val="2"/>
          </rPr>
          <t xml:space="preserve">
Sell CFA at 6.5yo</t>
        </r>
      </text>
    </comment>
    <comment ref="E172" authorId="0" shapeId="0" xr:uid="{02E5E433-D48D-4795-971D-B7645446779E}">
      <text>
        <r>
          <rPr>
            <b/>
            <sz val="9"/>
            <color indexed="81"/>
            <rFont val="Tahoma"/>
            <family val="2"/>
          </rPr>
          <t>John:</t>
        </r>
        <r>
          <rPr>
            <sz val="9"/>
            <color indexed="81"/>
            <rFont val="Tahoma"/>
            <family val="2"/>
          </rPr>
          <t xml:space="preserve">
BBT</t>
        </r>
      </text>
    </comment>
    <comment ref="F172" authorId="0" shapeId="0" xr:uid="{2E878A4F-AAC3-41A2-8C99-967C11353ACF}">
      <text>
        <r>
          <rPr>
            <b/>
            <sz val="9"/>
            <color indexed="81"/>
            <rFont val="Tahoma"/>
            <family val="2"/>
          </rPr>
          <t>John:</t>
        </r>
        <r>
          <rPr>
            <sz val="9"/>
            <color indexed="81"/>
            <rFont val="Tahoma"/>
            <family val="2"/>
          </rPr>
          <t xml:space="preserve">
Sell 15 mths to 21 mths</t>
        </r>
      </text>
    </comment>
    <comment ref="F173" authorId="0" shapeId="0" xr:uid="{58683116-FCC6-470A-B89E-D460EACD70CA}">
      <text>
        <r>
          <rPr>
            <b/>
            <sz val="9"/>
            <color indexed="81"/>
            <rFont val="Tahoma"/>
            <family val="2"/>
          </rPr>
          <t>John:</t>
        </r>
        <r>
          <rPr>
            <sz val="9"/>
            <color indexed="81"/>
            <rFont val="Tahoma"/>
            <family val="2"/>
          </rPr>
          <t xml:space="preserve">
Sell older</t>
        </r>
      </text>
    </comment>
    <comment ref="E297" authorId="0" shapeId="0" xr:uid="{1739EE3C-03EC-4ACF-84BE-733B2D0F76A6}">
      <text>
        <r>
          <rPr>
            <b/>
            <sz val="9"/>
            <color indexed="81"/>
            <rFont val="Tahoma"/>
            <family val="2"/>
          </rPr>
          <t>John:</t>
        </r>
        <r>
          <rPr>
            <sz val="9"/>
            <color indexed="81"/>
            <rFont val="Tahoma"/>
            <family val="2"/>
          </rPr>
          <t xml:space="preserve">
For EL DST this is Preg
For other analyses it has been late preg to preg tox</t>
        </r>
      </text>
    </comment>
    <comment ref="P407" authorId="0" shapeId="0" xr:uid="{886167A9-C232-4487-8024-6D7C6242482E}">
      <text>
        <r>
          <rPr>
            <b/>
            <sz val="9"/>
            <color indexed="81"/>
            <rFont val="Tahoma"/>
            <family val="2"/>
          </rPr>
          <t>John:</t>
        </r>
        <r>
          <rPr>
            <sz val="9"/>
            <color indexed="81"/>
            <rFont val="Tahoma"/>
            <family val="2"/>
          </rPr>
          <t xml:space="preserve">
From end of joining to mid-preg so that EP nutrition is not being driven by LWC during joining</t>
        </r>
      </text>
    </comment>
    <comment ref="C408" authorId="0" shapeId="0" xr:uid="{0F7D3B1C-458F-41CF-B7B5-75A9988B738C}">
      <text>
        <r>
          <rPr>
            <b/>
            <sz val="9"/>
            <color indexed="81"/>
            <rFont val="Tahoma"/>
            <family val="2"/>
          </rPr>
          <t>John:</t>
        </r>
        <r>
          <rPr>
            <sz val="9"/>
            <color indexed="81"/>
            <rFont val="Tahoma"/>
            <family val="2"/>
          </rPr>
          <t xml:space="preserve">
Feed supply adjustment,  r2 slice for mated ewes not scanned
This slice doesn't change with TOL or genotype</t>
        </r>
      </text>
    </comment>
    <comment ref="E408" authorId="0" shapeId="0" xr:uid="{67039BAB-99F7-4C70-BA97-B491691FAC87}">
      <text>
        <r>
          <rPr>
            <b/>
            <sz val="9"/>
            <color indexed="81"/>
            <rFont val="Tahoma"/>
            <family val="2"/>
          </rPr>
          <t>John:</t>
        </r>
        <r>
          <rPr>
            <sz val="9"/>
            <color indexed="81"/>
            <rFont val="Tahoma"/>
            <family val="2"/>
          </rPr>
          <t xml:space="preserve">
Feed supply adjustment,  r2 slice for empty ewes scanned for preg status</t>
        </r>
      </text>
    </comment>
    <comment ref="F408" authorId="0" shapeId="0" xr:uid="{3DADA4DD-579F-4C14-96A7-D616093E45C2}">
      <text>
        <r>
          <rPr>
            <b/>
            <sz val="9"/>
            <color indexed="81"/>
            <rFont val="Tahoma"/>
            <family val="2"/>
          </rPr>
          <t>John:</t>
        </r>
        <r>
          <rPr>
            <sz val="9"/>
            <color indexed="81"/>
            <rFont val="Tahoma"/>
            <family val="2"/>
          </rPr>
          <t xml:space="preserve">
Feed supply adjustment,  r2 slice for pregnant ewes scanned for preg status</t>
        </r>
      </text>
    </comment>
    <comment ref="G408" authorId="0" shapeId="0" xr:uid="{C6DE0A83-0A02-4576-8291-57B7B39706AB}">
      <text>
        <r>
          <rPr>
            <b/>
            <sz val="9"/>
            <color indexed="81"/>
            <rFont val="Tahoma"/>
            <family val="2"/>
          </rPr>
          <t>John:</t>
        </r>
        <r>
          <rPr>
            <sz val="9"/>
            <color indexed="81"/>
            <rFont val="Tahoma"/>
            <family val="2"/>
          </rPr>
          <t xml:space="preserve">
Feed supply adjustment,  r2 slice for empty ewes scanned for multiples</t>
        </r>
      </text>
    </comment>
    <comment ref="H408" authorId="0" shapeId="0" xr:uid="{D5D21A4F-CD18-4ACD-9F6A-B837747DE7CF}">
      <text>
        <r>
          <rPr>
            <b/>
            <sz val="9"/>
            <color indexed="81"/>
            <rFont val="Tahoma"/>
            <family val="2"/>
          </rPr>
          <t>John:</t>
        </r>
        <r>
          <rPr>
            <sz val="9"/>
            <color indexed="81"/>
            <rFont val="Tahoma"/>
            <family val="2"/>
          </rPr>
          <t xml:space="preserve">
Feed supply adjustment,  r2 slice for single ewes scanned for multiples</t>
        </r>
      </text>
    </comment>
    <comment ref="I408" authorId="0" shapeId="0" xr:uid="{8F6E2C47-768D-46E2-BDB4-B4AA7E479DC2}">
      <text>
        <r>
          <rPr>
            <b/>
            <sz val="9"/>
            <color indexed="81"/>
            <rFont val="Tahoma"/>
            <family val="2"/>
          </rPr>
          <t>John:</t>
        </r>
        <r>
          <rPr>
            <sz val="9"/>
            <color indexed="81"/>
            <rFont val="Tahoma"/>
            <family val="2"/>
          </rPr>
          <t xml:space="preserve">
Feed supply adjustment,  r2 slice for multiple  ewes scanned for multiples</t>
        </r>
      </text>
    </comment>
    <comment ref="BG785" authorId="0" shapeId="0" xr:uid="{604A21A5-38E0-4CA6-9324-9A7F1E00719D}">
      <text>
        <r>
          <rPr>
            <b/>
            <sz val="9"/>
            <color indexed="81"/>
            <rFont val="Tahoma"/>
            <family val="2"/>
          </rPr>
          <t>John:</t>
        </r>
        <r>
          <rPr>
            <sz val="9"/>
            <color indexed="81"/>
            <rFont val="Tahoma"/>
            <family val="2"/>
          </rPr>
          <t xml:space="preserve">
This cell has been changed to the previous weaning, so that the nv SA on 2 tooth and adults in the EL analysis is from the previous weaning to lambing.
To change back to just late pregnancy, remove the -30</t>
        </r>
      </text>
    </comment>
    <comment ref="O792" authorId="0" shapeId="0" xr:uid="{6D493FF4-B90C-48AC-83A4-C6A8F458CE36}">
      <text>
        <r>
          <rPr>
            <b/>
            <sz val="9"/>
            <color indexed="81"/>
            <rFont val="Tahoma"/>
            <family val="2"/>
          </rPr>
          <t>John:</t>
        </r>
        <r>
          <rPr>
            <sz val="9"/>
            <color indexed="81"/>
            <rFont val="Tahoma"/>
            <family val="2"/>
          </rPr>
          <t xml:space="preserve">
Minimum of the number of DSE of twins in the poor paddock or the number of DSE of singles in the good paddock</t>
        </r>
      </text>
    </comment>
    <comment ref="P792" authorId="0" shapeId="0" xr:uid="{D09B9BF7-B388-47B3-B18A-353E4F72BC76}">
      <text>
        <r>
          <rPr>
            <b/>
            <sz val="9"/>
            <color indexed="81"/>
            <rFont val="Tahoma"/>
            <family val="2"/>
          </rPr>
          <t>John:</t>
        </r>
        <r>
          <rPr>
            <sz val="9"/>
            <color indexed="81"/>
            <rFont val="Tahoma"/>
            <family val="2"/>
          </rPr>
          <t xml:space="preserve">
Number of singles moving is the number of twins scaled by the relative DSE/hd</t>
        </r>
      </text>
    </comment>
    <comment ref="G794" authorId="0" shapeId="0" xr:uid="{9F1024C9-F835-4C58-8A0F-72611EADFC67}">
      <text>
        <r>
          <rPr>
            <b/>
            <sz val="9"/>
            <color indexed="81"/>
            <rFont val="Tahoma"/>
            <family val="2"/>
          </rPr>
          <t>John:</t>
        </r>
        <r>
          <rPr>
            <sz val="9"/>
            <color indexed="81"/>
            <rFont val="Tahoma"/>
            <family val="2"/>
          </rPr>
          <t xml:space="preserve">
Based on allocating twins to a mob that is half the size of singles</t>
        </r>
      </text>
    </comment>
    <comment ref="Y794" authorId="0" shapeId="0" xr:uid="{E99268CE-EBC2-4C9C-AA6F-CC7E8164D6D3}">
      <text>
        <r>
          <rPr>
            <b/>
            <sz val="9"/>
            <color indexed="81"/>
            <rFont val="Tahoma"/>
            <family val="2"/>
          </rPr>
          <t>John:</t>
        </r>
        <r>
          <rPr>
            <sz val="9"/>
            <color indexed="81"/>
            <rFont val="Tahoma"/>
            <family val="2"/>
          </rPr>
          <t xml:space="preserve">
Change in mortlaity when mob size increases</t>
        </r>
      </text>
    </comment>
    <comment ref="C795" authorId="0" shapeId="0" xr:uid="{09451E4E-9E24-4451-AB81-891132476689}">
      <text>
        <r>
          <rPr>
            <b/>
            <sz val="9"/>
            <color indexed="81"/>
            <rFont val="Tahoma"/>
            <family val="2"/>
          </rPr>
          <t>John:</t>
        </r>
        <r>
          <rPr>
            <sz val="9"/>
            <color indexed="81"/>
            <rFont val="Tahoma"/>
            <family val="2"/>
          </rPr>
          <t xml:space="preserve">
Also used in the components analysis</t>
        </r>
      </text>
    </comment>
    <comment ref="G798" authorId="0" shapeId="0" xr:uid="{5AD650A2-E23E-468A-AC2F-BDFD4B0814E1}">
      <text>
        <r>
          <rPr>
            <b/>
            <sz val="9"/>
            <color indexed="81"/>
            <rFont val="Tahoma"/>
            <family val="2"/>
          </rPr>
          <t>John:</t>
        </r>
        <r>
          <rPr>
            <sz val="9"/>
            <color indexed="81"/>
            <rFont val="Tahoma"/>
            <family val="2"/>
          </rPr>
          <t xml:space="preserve">
Based on allocating twins to a mob that is half the size of singles</t>
        </r>
      </text>
    </comment>
    <comment ref="Y798" authorId="0" shapeId="0" xr:uid="{56684ECD-5D2C-420F-B081-AF4269D4301B}">
      <text>
        <r>
          <rPr>
            <b/>
            <sz val="9"/>
            <color indexed="81"/>
            <rFont val="Tahoma"/>
            <family val="2"/>
          </rPr>
          <t>John:</t>
        </r>
        <r>
          <rPr>
            <sz val="9"/>
            <color indexed="81"/>
            <rFont val="Tahoma"/>
            <family val="2"/>
          </rPr>
          <t xml:space="preserve">
Change in mortlaity when mob size increases</t>
        </r>
      </text>
    </comment>
    <comment ref="C799" authorId="0" shapeId="0" xr:uid="{E323BB01-C08A-49B2-81CB-DF54ECFF5D24}">
      <text>
        <r>
          <rPr>
            <b/>
            <sz val="9"/>
            <color indexed="81"/>
            <rFont val="Tahoma"/>
            <family val="2"/>
          </rPr>
          <t>John:</t>
        </r>
        <r>
          <rPr>
            <sz val="9"/>
            <color indexed="81"/>
            <rFont val="Tahoma"/>
            <family val="2"/>
          </rPr>
          <t xml:space="preserve">
Also used in the components analysis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s>
  <commentList>
    <comment ref="I1" authorId="0" shapeId="0" xr:uid="{5A6BA757-33C3-4435-A114-75773FA89E4B}">
      <text>
        <r>
          <rPr>
            <b/>
            <sz val="9"/>
            <color indexed="81"/>
            <rFont val="Tahoma"/>
            <family val="2"/>
          </rPr>
          <t>John:</t>
        </r>
        <r>
          <rPr>
            <sz val="9"/>
            <color indexed="81"/>
            <rFont val="Tahoma"/>
            <family val="2"/>
          </rPr>
          <t xml:space="preserve">
Perhaps 2 different tables MM &amp; Mat. And different formulas in Experiment.xl</t>
        </r>
      </text>
    </comment>
    <comment ref="B31" authorId="0" shapeId="0" xr:uid="{FB08C4C3-B96D-44CC-A345-C1D78383EDD5}">
      <text>
        <r>
          <rPr>
            <b/>
            <sz val="9"/>
            <color indexed="81"/>
            <rFont val="Tahoma"/>
            <family val="2"/>
          </rPr>
          <t>John:</t>
        </r>
        <r>
          <rPr>
            <sz val="9"/>
            <color indexed="81"/>
            <rFont val="Tahoma"/>
            <family val="2"/>
          </rPr>
          <t xml:space="preserve">
Enter the period number for each of the following.
Enter the value for the Yearlings lambing at 12mo. The alternative times are adjusted in the table</t>
        </r>
      </text>
    </comment>
    <comment ref="B34" authorId="0" shapeId="0" xr:uid="{33DB0ACA-829E-46B8-9D39-BE8C02BC7AAE}">
      <text>
        <r>
          <rPr>
            <b/>
            <sz val="9"/>
            <color indexed="81"/>
            <rFont val="Tahoma"/>
            <family val="2"/>
          </rPr>
          <t>John:</t>
        </r>
        <r>
          <rPr>
            <sz val="9"/>
            <color indexed="81"/>
            <rFont val="Tahoma"/>
            <family val="2"/>
          </rPr>
          <t xml:space="preserve">
This is the first period of the generator</t>
        </r>
      </text>
    </comment>
    <comment ref="B36" authorId="0" shapeId="0" xr:uid="{02312007-753D-4139-B7DA-F9CE6DD426FB}">
      <text>
        <r>
          <rPr>
            <b/>
            <sz val="9"/>
            <color indexed="81"/>
            <rFont val="Tahoma"/>
            <family val="2"/>
          </rPr>
          <t>John:</t>
        </r>
        <r>
          <rPr>
            <sz val="9"/>
            <color indexed="81"/>
            <rFont val="Tahoma"/>
            <family val="2"/>
          </rPr>
          <t xml:space="preserve">
'Rams out' is defined as occurring on the first day of the period following the end of joining</t>
        </r>
      </text>
    </comment>
    <comment ref="B39" authorId="0" shapeId="0" xr:uid="{6C0283C3-EFF4-4F4D-99CA-11D72B732918}">
      <text>
        <r>
          <rPr>
            <b/>
            <sz val="9"/>
            <color indexed="81"/>
            <rFont val="Tahoma"/>
            <family val="2"/>
          </rPr>
          <t>John:</t>
        </r>
        <r>
          <rPr>
            <sz val="9"/>
            <color indexed="81"/>
            <rFont val="Tahoma"/>
            <family val="2"/>
          </rPr>
          <t xml:space="preserve">
First lamb due</t>
        </r>
      </text>
    </comment>
    <comment ref="B44" authorId="0" shapeId="0" xr:uid="{E5137895-8138-42D6-9827-6559EFF08FF8}">
      <text>
        <r>
          <rPr>
            <b/>
            <sz val="9"/>
            <color indexed="81"/>
            <rFont val="Tahoma"/>
            <family val="2"/>
          </rPr>
          <t>John:</t>
        </r>
        <r>
          <rPr>
            <sz val="9"/>
            <color indexed="81"/>
            <rFont val="Tahoma"/>
            <family val="2"/>
          </rPr>
          <t xml:space="preserve">
First lamb due</t>
        </r>
      </text>
    </comment>
    <comment ref="AW44" authorId="0" shapeId="0" xr:uid="{4DB14302-6C94-4081-8082-618344930840}">
      <text>
        <r>
          <rPr>
            <b/>
            <sz val="9"/>
            <color indexed="81"/>
            <rFont val="Tahoma"/>
            <family val="2"/>
          </rPr>
          <t>John:</t>
        </r>
        <r>
          <rPr>
            <sz val="9"/>
            <color indexed="81"/>
            <rFont val="Tahoma"/>
            <family val="2"/>
          </rPr>
          <t xml:space="preserve">
Date at the end of the lambing period.
Length of joining minus half an oestrus cycle</t>
        </r>
      </text>
    </comment>
    <comment ref="C46" authorId="0" shapeId="0" xr:uid="{D6410E05-20D5-46F4-AC89-BAE46B946114}">
      <text>
        <r>
          <rPr>
            <b/>
            <sz val="9"/>
            <color indexed="81"/>
            <rFont val="Tahoma"/>
            <family val="2"/>
          </rPr>
          <t>John:</t>
        </r>
        <r>
          <rPr>
            <sz val="9"/>
            <color indexed="81"/>
            <rFont val="Tahoma"/>
            <family val="2"/>
          </rPr>
          <t xml:space="preserve">
Date of maiden joining doesn't vary with age at ewe lamb joining</t>
        </r>
      </text>
    </comment>
    <comment ref="B49" authorId="0" shapeId="0" xr:uid="{0AD0405B-A079-4968-8CAA-65105C498943}">
      <text>
        <r>
          <rPr>
            <b/>
            <sz val="9"/>
            <color indexed="81"/>
            <rFont val="Tahoma"/>
            <family val="2"/>
          </rPr>
          <t>John:</t>
        </r>
        <r>
          <rPr>
            <sz val="9"/>
            <color indexed="81"/>
            <rFont val="Tahoma"/>
            <family val="2"/>
          </rPr>
          <t xml:space="preserve">
First lamb due</t>
        </r>
      </text>
    </comment>
    <comment ref="AW49" authorId="0" shapeId="0" xr:uid="{1AE3AEFF-44CF-401B-A67E-F8183C05A32D}">
      <text>
        <r>
          <rPr>
            <b/>
            <sz val="9"/>
            <color indexed="81"/>
            <rFont val="Tahoma"/>
            <family val="2"/>
          </rPr>
          <t>John:</t>
        </r>
        <r>
          <rPr>
            <sz val="9"/>
            <color indexed="81"/>
            <rFont val="Tahoma"/>
            <family val="2"/>
          </rPr>
          <t xml:space="preserve">
Date at the end of the lambing period.
Length of joining minus half an oestrus cycle</t>
        </r>
      </text>
    </comment>
    <comment ref="C51" authorId="0" shapeId="0" xr:uid="{8B23BF63-018B-4A35-B12F-2E46B8F7D6E2}">
      <text>
        <r>
          <rPr>
            <b/>
            <sz val="9"/>
            <color indexed="81"/>
            <rFont val="Tahoma"/>
            <family val="2"/>
          </rPr>
          <t>John:</t>
        </r>
        <r>
          <rPr>
            <sz val="9"/>
            <color indexed="81"/>
            <rFont val="Tahoma"/>
            <family val="2"/>
          </rPr>
          <t xml:space="preserve">
Date of maiden joining doesn't vary with age at ewe lamb joining</t>
        </r>
      </text>
    </comment>
    <comment ref="B54" authorId="0" shapeId="0" xr:uid="{9E71266F-73D7-4A27-A436-261D62C96082}">
      <text>
        <r>
          <rPr>
            <b/>
            <sz val="9"/>
            <color indexed="81"/>
            <rFont val="Tahoma"/>
            <family val="2"/>
          </rPr>
          <t>John:</t>
        </r>
        <r>
          <rPr>
            <sz val="9"/>
            <color indexed="81"/>
            <rFont val="Tahoma"/>
            <family val="2"/>
          </rPr>
          <t xml:space="preserve">
First lamb due</t>
        </r>
      </text>
    </comment>
    <comment ref="AW54" authorId="0" shapeId="0" xr:uid="{A7740E79-3275-4A56-9A0F-A858218A8E5C}">
      <text>
        <r>
          <rPr>
            <b/>
            <sz val="9"/>
            <color indexed="81"/>
            <rFont val="Tahoma"/>
            <family val="2"/>
          </rPr>
          <t>John:</t>
        </r>
        <r>
          <rPr>
            <sz val="9"/>
            <color indexed="81"/>
            <rFont val="Tahoma"/>
            <family val="2"/>
          </rPr>
          <t xml:space="preserve">
Date at the end of the lambing period.
Length of joining minus half an oestrus cycle</t>
        </r>
      </text>
    </comment>
    <comment ref="C56" authorId="0" shapeId="0" xr:uid="{8DEC8E53-D9F8-4918-B2B0-689C5F143EC1}">
      <text>
        <r>
          <rPr>
            <b/>
            <sz val="9"/>
            <color indexed="81"/>
            <rFont val="Tahoma"/>
            <family val="2"/>
          </rPr>
          <t>John:</t>
        </r>
        <r>
          <rPr>
            <sz val="9"/>
            <color indexed="81"/>
            <rFont val="Tahoma"/>
            <family val="2"/>
          </rPr>
          <t xml:space="preserve">
Date of maiden joining doesn't vary with age at ewe lamb joining</t>
        </r>
      </text>
    </comment>
    <comment ref="B59" authorId="0" shapeId="0" xr:uid="{37D864BA-CCBD-4553-969C-F072260D3FFF}">
      <text>
        <r>
          <rPr>
            <b/>
            <sz val="9"/>
            <color indexed="81"/>
            <rFont val="Tahoma"/>
            <family val="2"/>
          </rPr>
          <t>John:</t>
        </r>
        <r>
          <rPr>
            <sz val="9"/>
            <color indexed="81"/>
            <rFont val="Tahoma"/>
            <family val="2"/>
          </rPr>
          <t xml:space="preserve">
First lamb due</t>
        </r>
      </text>
    </comment>
    <comment ref="AW59" authorId="0" shapeId="0" xr:uid="{1DEDD7AA-A8BA-401E-B424-0AAC0B012F01}">
      <text>
        <r>
          <rPr>
            <b/>
            <sz val="9"/>
            <color indexed="81"/>
            <rFont val="Tahoma"/>
            <family val="2"/>
          </rPr>
          <t>John:</t>
        </r>
        <r>
          <rPr>
            <sz val="9"/>
            <color indexed="81"/>
            <rFont val="Tahoma"/>
            <family val="2"/>
          </rPr>
          <t xml:space="preserve">
Date at the end of the lambing period.
Length of joining minus half an oestrus cycle</t>
        </r>
      </text>
    </comment>
    <comment ref="C61" authorId="0" shapeId="0" xr:uid="{D9ACD09E-C338-4D9C-8912-DDC7B2E76278}">
      <text>
        <r>
          <rPr>
            <b/>
            <sz val="9"/>
            <color indexed="81"/>
            <rFont val="Tahoma"/>
            <family val="2"/>
          </rPr>
          <t>John:</t>
        </r>
        <r>
          <rPr>
            <sz val="9"/>
            <color indexed="81"/>
            <rFont val="Tahoma"/>
            <family val="2"/>
          </rPr>
          <t xml:space="preserve">
Date of maiden joining doesn't vary with age at ewe lamb joining</t>
        </r>
      </text>
    </comment>
    <comment ref="B64" authorId="0" shapeId="0" xr:uid="{0A789F32-63B9-4CBE-BEB8-8E6DE1ADE240}">
      <text>
        <r>
          <rPr>
            <b/>
            <sz val="9"/>
            <color indexed="81"/>
            <rFont val="Tahoma"/>
            <family val="2"/>
          </rPr>
          <t>John:</t>
        </r>
        <r>
          <rPr>
            <sz val="9"/>
            <color indexed="81"/>
            <rFont val="Tahoma"/>
            <family val="2"/>
          </rPr>
          <t xml:space="preserve">
First lamb due</t>
        </r>
      </text>
    </comment>
    <comment ref="AW64" authorId="0" shapeId="0" xr:uid="{EB3507E7-AAD5-4921-8D51-27C78BA6E405}">
      <text>
        <r>
          <rPr>
            <b/>
            <sz val="9"/>
            <color indexed="81"/>
            <rFont val="Tahoma"/>
            <family val="2"/>
          </rPr>
          <t>John:</t>
        </r>
        <r>
          <rPr>
            <sz val="9"/>
            <color indexed="81"/>
            <rFont val="Tahoma"/>
            <family val="2"/>
          </rPr>
          <t xml:space="preserve">
Date at the end of the lambing period.
Length of joining minus half an oestrus cycle</t>
        </r>
      </text>
    </comment>
    <comment ref="C66" authorId="0" shapeId="0" xr:uid="{21902382-602C-4221-AE0F-2260E4BB5BAD}">
      <text>
        <r>
          <rPr>
            <b/>
            <sz val="9"/>
            <color indexed="81"/>
            <rFont val="Tahoma"/>
            <family val="2"/>
          </rPr>
          <t>John:</t>
        </r>
        <r>
          <rPr>
            <sz val="9"/>
            <color indexed="81"/>
            <rFont val="Tahoma"/>
            <family val="2"/>
          </rPr>
          <t xml:space="preserve">
Date of maiden joining doesn't vary with age at ewe lamb joining</t>
        </r>
      </text>
    </comment>
    <comment ref="M73" authorId="0" shapeId="0" xr:uid="{EED25F1F-297D-479D-B3CF-EB6608DF9C06}">
      <text>
        <r>
          <rPr>
            <b/>
            <sz val="9"/>
            <color indexed="81"/>
            <rFont val="Tahoma"/>
            <family val="2"/>
          </rPr>
          <t>John:</t>
        </r>
        <r>
          <rPr>
            <sz val="9"/>
            <color indexed="81"/>
            <rFont val="Tahoma"/>
            <family val="2"/>
          </rPr>
          <t xml:space="preserve">
Adjust twin survival (independent of single survival) to achieve 67% survival</t>
        </r>
      </text>
    </comment>
    <comment ref="N73" authorId="0" shapeId="0" xr:uid="{711107D6-446D-4862-9AE9-F4D3FD647FAC}">
      <text>
        <r>
          <rPr>
            <b/>
            <sz val="9"/>
            <color indexed="81"/>
            <rFont val="Tahoma"/>
            <family val="2"/>
          </rPr>
          <t>John:</t>
        </r>
        <r>
          <rPr>
            <sz val="9"/>
            <color indexed="81"/>
            <rFont val="Tahoma"/>
            <family val="2"/>
          </rPr>
          <t xml:space="preserve">
Adjust the adult single ewe GFW to 5.5kg</t>
        </r>
      </text>
    </comment>
    <comment ref="O73" authorId="0" shapeId="0" xr:uid="{BD4CDCD3-8ED1-4D3E-A388-00849A35600F}">
      <text>
        <r>
          <rPr>
            <b/>
            <sz val="9"/>
            <color indexed="81"/>
            <rFont val="Tahoma"/>
            <family val="2"/>
          </rPr>
          <t>John:</t>
        </r>
        <r>
          <rPr>
            <sz val="9"/>
            <color indexed="81"/>
            <rFont val="Tahoma"/>
            <family val="2"/>
          </rPr>
          <t xml:space="preserve">
FD of adult ewes 19u
</t>
        </r>
      </text>
    </comment>
    <comment ref="P73" authorId="0" shapeId="0" xr:uid="{62759B21-0221-40A2-B466-CB9CCC7AB065}">
      <text>
        <r>
          <rPr>
            <b/>
            <sz val="9"/>
            <color indexed="81"/>
            <rFont val="Tahoma"/>
            <family val="2"/>
          </rPr>
          <t>John:</t>
        </r>
        <r>
          <rPr>
            <sz val="9"/>
            <color indexed="81"/>
            <rFont val="Tahoma"/>
            <family val="2"/>
          </rPr>
          <t xml:space="preserve">
No change of seasonality of the merinos</t>
        </r>
      </text>
    </comment>
    <comment ref="U73" authorId="0" shapeId="0" xr:uid="{B942AD7F-9EE5-4F06-BDB1-AFFBEB091C06}">
      <text>
        <r>
          <rPr>
            <b/>
            <sz val="9"/>
            <color indexed="81"/>
            <rFont val="Tahoma"/>
            <family val="2"/>
          </rPr>
          <t>John:</t>
        </r>
        <r>
          <rPr>
            <sz val="9"/>
            <color indexed="81"/>
            <rFont val="Tahoma"/>
            <family val="2"/>
          </rPr>
          <t xml:space="preserve">
Adjust single survival to 88%</t>
        </r>
      </text>
    </comment>
    <comment ref="V73" authorId="0" shapeId="0" xr:uid="{4EF6EF9F-11DA-4F6F-ACF1-AFF4FA79F779}">
      <text>
        <r>
          <rPr>
            <b/>
            <sz val="9"/>
            <color indexed="81"/>
            <rFont val="Tahoma"/>
            <family val="2"/>
          </rPr>
          <t>John:</t>
        </r>
        <r>
          <rPr>
            <sz val="9"/>
            <color indexed="81"/>
            <rFont val="Tahoma"/>
            <family val="2"/>
          </rPr>
          <t xml:space="preserve">
Adjust single survival to 88%</t>
        </r>
      </text>
    </comment>
    <comment ref="W73" authorId="0" shapeId="0" xr:uid="{C2D8E5AB-7077-4703-A78A-7D8C92A976E9}">
      <text>
        <r>
          <rPr>
            <b/>
            <sz val="9"/>
            <color indexed="81"/>
            <rFont val="Tahoma"/>
            <family val="2"/>
          </rPr>
          <t>John:</t>
        </r>
        <r>
          <rPr>
            <sz val="9"/>
            <color indexed="81"/>
            <rFont val="Tahoma"/>
            <family val="2"/>
          </rPr>
          <t xml:space="preserve">
Adjust twin survival (independent of single survival) to achieve 67% survival</t>
        </r>
      </text>
    </comment>
    <comment ref="X73" authorId="0" shapeId="0" xr:uid="{568F817E-EB6F-4D0D-A622-BA159375FAC9}">
      <text>
        <r>
          <rPr>
            <b/>
            <sz val="9"/>
            <color indexed="81"/>
            <rFont val="Tahoma"/>
            <family val="2"/>
          </rPr>
          <t>John:</t>
        </r>
        <r>
          <rPr>
            <sz val="9"/>
            <color indexed="81"/>
            <rFont val="Tahoma"/>
            <family val="2"/>
          </rPr>
          <t xml:space="preserve">
Adjust the adult single ewe GFW to 5.8kg</t>
        </r>
      </text>
    </comment>
    <comment ref="Y73" authorId="0" shapeId="0" xr:uid="{297A00D4-4ABF-4A39-AAB5-4C977A644F4B}">
      <text>
        <r>
          <rPr>
            <b/>
            <sz val="9"/>
            <color indexed="81"/>
            <rFont val="Tahoma"/>
            <family val="2"/>
          </rPr>
          <t>John:</t>
        </r>
        <r>
          <rPr>
            <sz val="9"/>
            <color indexed="81"/>
            <rFont val="Tahoma"/>
            <family val="2"/>
          </rPr>
          <t xml:space="preserve">
FD of adult ewes 19.5u
</t>
        </r>
      </text>
    </comment>
    <comment ref="Z73" authorId="0" shapeId="0" xr:uid="{1B1C7ABC-FC2B-485F-AC39-D2C90B74CB30}">
      <text>
        <r>
          <rPr>
            <b/>
            <sz val="9"/>
            <color indexed="81"/>
            <rFont val="Tahoma"/>
            <family val="2"/>
          </rPr>
          <t>John:</t>
        </r>
        <r>
          <rPr>
            <sz val="9"/>
            <color indexed="81"/>
            <rFont val="Tahoma"/>
            <family val="2"/>
          </rPr>
          <t xml:space="preserve">
No change of seasonality of the merinos</t>
        </r>
      </text>
    </comment>
    <comment ref="AF73" authorId="0" shapeId="0" xr:uid="{D8835CB0-3C2C-4E2B-B292-AF09F06A2093}">
      <text>
        <r>
          <rPr>
            <b/>
            <sz val="9"/>
            <color indexed="81"/>
            <rFont val="Tahoma"/>
            <family val="2"/>
          </rPr>
          <t>John:</t>
        </r>
        <r>
          <rPr>
            <sz val="9"/>
            <color indexed="81"/>
            <rFont val="Tahoma"/>
            <family val="2"/>
          </rPr>
          <t xml:space="preserve">
Adjust single survival to 88%</t>
        </r>
      </text>
    </comment>
    <comment ref="AG73" authorId="0" shapeId="0" xr:uid="{03BFA3A3-BC6A-49D7-B1B1-B7ED98A930DF}">
      <text>
        <r>
          <rPr>
            <b/>
            <sz val="9"/>
            <color indexed="81"/>
            <rFont val="Tahoma"/>
            <family val="2"/>
          </rPr>
          <t>John:</t>
        </r>
        <r>
          <rPr>
            <sz val="9"/>
            <color indexed="81"/>
            <rFont val="Tahoma"/>
            <family val="2"/>
          </rPr>
          <t xml:space="preserve">
Adjust twin survival (independent of single survival) to achieve 67% survival</t>
        </r>
      </text>
    </comment>
    <comment ref="AH73" authorId="0" shapeId="0" xr:uid="{AB133FAE-7783-42F9-84F8-760DE0B1509C}">
      <text>
        <r>
          <rPr>
            <b/>
            <sz val="9"/>
            <color indexed="81"/>
            <rFont val="Tahoma"/>
            <family val="2"/>
          </rPr>
          <t>John:</t>
        </r>
        <r>
          <rPr>
            <sz val="9"/>
            <color indexed="81"/>
            <rFont val="Tahoma"/>
            <family val="2"/>
          </rPr>
          <t xml:space="preserve">
Adjust the adult single ewe GFW to 5.5kg</t>
        </r>
      </text>
    </comment>
    <comment ref="AI73" authorId="0" shapeId="0" xr:uid="{D5888315-68DA-4CB6-9881-1A0BCED50623}">
      <text>
        <r>
          <rPr>
            <b/>
            <sz val="9"/>
            <color indexed="81"/>
            <rFont val="Tahoma"/>
            <family val="2"/>
          </rPr>
          <t>John:</t>
        </r>
        <r>
          <rPr>
            <sz val="9"/>
            <color indexed="81"/>
            <rFont val="Tahoma"/>
            <family val="2"/>
          </rPr>
          <t xml:space="preserve">
FD of adult ewes 19u
</t>
        </r>
      </text>
    </comment>
    <comment ref="AJ73" authorId="0" shapeId="0" xr:uid="{E126FFEB-7F8D-42BE-BA7F-E69E328D7CA9}">
      <text>
        <r>
          <rPr>
            <b/>
            <sz val="9"/>
            <color indexed="81"/>
            <rFont val="Tahoma"/>
            <family val="2"/>
          </rPr>
          <t>John:</t>
        </r>
        <r>
          <rPr>
            <sz val="9"/>
            <color indexed="81"/>
            <rFont val="Tahoma"/>
            <family val="2"/>
          </rPr>
          <t xml:space="preserve">
No change of seasonality of the merinos</t>
        </r>
      </text>
    </comment>
    <comment ref="AP73" authorId="0" shapeId="0" xr:uid="{D2CD3B03-B949-41AD-8A9C-CBA4358D6752}">
      <text>
        <r>
          <rPr>
            <b/>
            <sz val="9"/>
            <color indexed="81"/>
            <rFont val="Tahoma"/>
            <family val="2"/>
          </rPr>
          <t>John:</t>
        </r>
        <r>
          <rPr>
            <sz val="9"/>
            <color indexed="81"/>
            <rFont val="Tahoma"/>
            <family val="2"/>
          </rPr>
          <t xml:space="preserve">
Adjust single survival to 88%</t>
        </r>
      </text>
    </comment>
    <comment ref="AQ73" authorId="0" shapeId="0" xr:uid="{DA81CF5F-2261-405D-845B-AEB2F818DA6E}">
      <text>
        <r>
          <rPr>
            <b/>
            <sz val="9"/>
            <color indexed="81"/>
            <rFont val="Tahoma"/>
            <family val="2"/>
          </rPr>
          <t>John:</t>
        </r>
        <r>
          <rPr>
            <sz val="9"/>
            <color indexed="81"/>
            <rFont val="Tahoma"/>
            <family val="2"/>
          </rPr>
          <t xml:space="preserve">
Adjust twin survival (independent of single survival) to achieve 67% survival</t>
        </r>
      </text>
    </comment>
    <comment ref="AR73" authorId="0" shapeId="0" xr:uid="{1161F2D6-3D32-4B52-B708-F450F29A57C0}">
      <text>
        <r>
          <rPr>
            <b/>
            <sz val="9"/>
            <color indexed="81"/>
            <rFont val="Tahoma"/>
            <family val="2"/>
          </rPr>
          <t>John:</t>
        </r>
        <r>
          <rPr>
            <sz val="9"/>
            <color indexed="81"/>
            <rFont val="Tahoma"/>
            <family val="2"/>
          </rPr>
          <t xml:space="preserve">
Adjust the adult single ewe GFW to 5.5kg</t>
        </r>
      </text>
    </comment>
    <comment ref="AS73" authorId="0" shapeId="0" xr:uid="{44306093-6F03-479C-A7EF-33A17B0BB8A6}">
      <text>
        <r>
          <rPr>
            <b/>
            <sz val="9"/>
            <color indexed="81"/>
            <rFont val="Tahoma"/>
            <family val="2"/>
          </rPr>
          <t>John:</t>
        </r>
        <r>
          <rPr>
            <sz val="9"/>
            <color indexed="81"/>
            <rFont val="Tahoma"/>
            <family val="2"/>
          </rPr>
          <t xml:space="preserve">
FD of adult ewes 19u
</t>
        </r>
      </text>
    </comment>
    <comment ref="AT73" authorId="0" shapeId="0" xr:uid="{7639BBE2-C5AF-4867-8228-F4150AB0A7D3}">
      <text>
        <r>
          <rPr>
            <b/>
            <sz val="9"/>
            <color indexed="81"/>
            <rFont val="Tahoma"/>
            <family val="2"/>
          </rPr>
          <t>John:</t>
        </r>
        <r>
          <rPr>
            <sz val="9"/>
            <color indexed="81"/>
            <rFont val="Tahoma"/>
            <family val="2"/>
          </rPr>
          <t xml:space="preserve">
No change of seasonality of the merinos</t>
        </r>
      </text>
    </comment>
    <comment ref="BA73" authorId="0" shapeId="0" xr:uid="{FF318387-E503-4F86-A5D4-0E63A4CDB8B5}">
      <text>
        <r>
          <rPr>
            <b/>
            <sz val="9"/>
            <color indexed="81"/>
            <rFont val="Tahoma"/>
            <family val="2"/>
          </rPr>
          <t>John:</t>
        </r>
        <r>
          <rPr>
            <sz val="9"/>
            <color indexed="81"/>
            <rFont val="Tahoma"/>
            <family val="2"/>
          </rPr>
          <t xml:space="preserve">
Adjust twin survival (independent of single survival) to achieve 67% survival</t>
        </r>
      </text>
    </comment>
    <comment ref="BB73" authorId="0" shapeId="0" xr:uid="{DA6D7ADC-CB8C-4E6F-8EB9-1BA1DFF46263}">
      <text>
        <r>
          <rPr>
            <b/>
            <sz val="9"/>
            <color indexed="81"/>
            <rFont val="Tahoma"/>
            <family val="2"/>
          </rPr>
          <t>John:</t>
        </r>
        <r>
          <rPr>
            <sz val="9"/>
            <color indexed="81"/>
            <rFont val="Tahoma"/>
            <family val="2"/>
          </rPr>
          <t xml:space="preserve">
Adjust the adult single ewe GFW to 5.8kg</t>
        </r>
      </text>
    </comment>
    <comment ref="BC73" authorId="0" shapeId="0" xr:uid="{BF5D7D82-04E0-4DE5-88DA-8C3E64815FEC}">
      <text>
        <r>
          <rPr>
            <b/>
            <sz val="9"/>
            <color indexed="81"/>
            <rFont val="Tahoma"/>
            <family val="2"/>
          </rPr>
          <t>John:</t>
        </r>
        <r>
          <rPr>
            <sz val="9"/>
            <color indexed="81"/>
            <rFont val="Tahoma"/>
            <family val="2"/>
          </rPr>
          <t xml:space="preserve">
FD of adult ewes 19.5u
</t>
        </r>
      </text>
    </comment>
    <comment ref="BD73" authorId="0" shapeId="0" xr:uid="{24DE2C05-19B7-48A2-8FC5-74F0278789F3}">
      <text>
        <r>
          <rPr>
            <b/>
            <sz val="9"/>
            <color indexed="81"/>
            <rFont val="Tahoma"/>
            <family val="2"/>
          </rPr>
          <t>John:</t>
        </r>
        <r>
          <rPr>
            <sz val="9"/>
            <color indexed="81"/>
            <rFont val="Tahoma"/>
            <family val="2"/>
          </rPr>
          <t xml:space="preserve">
No change of seasonality of the merinos</t>
        </r>
      </text>
    </comment>
    <comment ref="AJ76" authorId="0" shapeId="0" xr:uid="{038CAA6A-C158-4DBA-B12D-F54613893C7B}">
      <text>
        <r>
          <rPr>
            <b/>
            <sz val="9"/>
            <color indexed="81"/>
            <rFont val="Tahoma"/>
            <family val="2"/>
          </rPr>
          <t>John:</t>
        </r>
        <r>
          <rPr>
            <sz val="9"/>
            <color indexed="81"/>
            <rFont val="Tahoma"/>
            <family val="2"/>
          </rPr>
          <t xml:space="preserve">
Reduce seasonality pf meat breeds to same as merinos</t>
        </r>
      </text>
    </comment>
    <comment ref="AT76" authorId="0" shapeId="0" xr:uid="{54F074AC-480B-4B49-AE5A-36FCFCE59926}">
      <text>
        <r>
          <rPr>
            <b/>
            <sz val="9"/>
            <color indexed="81"/>
            <rFont val="Tahoma"/>
            <family val="2"/>
          </rPr>
          <t>John:</t>
        </r>
        <r>
          <rPr>
            <sz val="9"/>
            <color indexed="81"/>
            <rFont val="Tahoma"/>
            <family val="2"/>
          </rPr>
          <t xml:space="preserve">
Reduce seasonality pf meat breeds to same as merinos</t>
        </r>
      </text>
    </comment>
    <comment ref="AQ82" authorId="0" shapeId="0" xr:uid="{A9110A79-8116-4AC4-B2AA-223869211E14}">
      <text>
        <r>
          <rPr>
            <b/>
            <sz val="9"/>
            <color indexed="81"/>
            <rFont val="Tahoma"/>
            <family val="2"/>
          </rPr>
          <t>John:</t>
        </r>
        <r>
          <rPr>
            <sz val="9"/>
            <color indexed="81"/>
            <rFont val="Tahoma"/>
            <family val="2"/>
          </rPr>
          <t xml:space="preserve">
The scalars were removed 2Dec23 so that the web app had the correct growth rates.
The scalars had been an approximate calibration of SR for CWW. Needs a calibration based on PfS</t>
        </r>
      </text>
    </comment>
    <comment ref="BA82" authorId="0" shapeId="0" xr:uid="{5ED0A3A3-292D-421E-9B49-970A96481075}">
      <text>
        <r>
          <rPr>
            <b/>
            <sz val="9"/>
            <color indexed="81"/>
            <rFont val="Tahoma"/>
            <family val="2"/>
          </rPr>
          <t>John:</t>
        </r>
        <r>
          <rPr>
            <sz val="9"/>
            <color indexed="81"/>
            <rFont val="Tahoma"/>
            <family val="2"/>
          </rPr>
          <t xml:space="preserve">
The scalars were removed 22Aug23 so that the web app had the correct growth rates.
Based on PfS comparison with AFO inputs.
July22: Halved the difference because Autumn lambing was not solving</t>
        </r>
      </text>
    </comment>
    <comment ref="BH82" authorId="0" shapeId="0" xr:uid="{AA8632D5-7951-46A5-B382-C3BA687FDC88}">
      <text>
        <r>
          <rPr>
            <b/>
            <sz val="9"/>
            <color indexed="81"/>
            <rFont val="Tahoma"/>
            <family val="2"/>
          </rPr>
          <t>John:</t>
        </r>
        <r>
          <rPr>
            <sz val="9"/>
            <color indexed="81"/>
            <rFont val="Tahoma"/>
            <family val="2"/>
          </rPr>
          <t xml:space="preserve">
The Germination (kg/ha) wasn't reduced when this scalar was removed but was reduced in pinp 23Dec23.</t>
        </r>
      </text>
    </comment>
    <comment ref="AQ83" authorId="0" shapeId="0" xr:uid="{353DBCC6-E00B-4932-805A-5013B7DA9E2E}">
      <text>
        <r>
          <rPr>
            <b/>
            <sz val="9"/>
            <color indexed="81"/>
            <rFont val="Tahoma"/>
            <family val="2"/>
          </rPr>
          <t>John:</t>
        </r>
        <r>
          <rPr>
            <sz val="9"/>
            <color indexed="81"/>
            <rFont val="Tahoma"/>
            <family val="2"/>
          </rPr>
          <t xml:space="preserve">
Old scalars prior to removal
The scalars were removed 23 Dec23 so that the web app had the correct growth rates.
These values were an approximate calibration of SR for CWW &amp; not related to PfS as they were for GSW.</t>
        </r>
      </text>
    </comment>
    <comment ref="BA83" authorId="0" shapeId="0" xr:uid="{0D4DDAE2-036A-43C9-8D9D-4A904F75FC10}">
      <text>
        <r>
          <rPr>
            <b/>
            <sz val="9"/>
            <color indexed="81"/>
            <rFont val="Tahoma"/>
            <family val="2"/>
          </rPr>
          <t>John:</t>
        </r>
        <r>
          <rPr>
            <sz val="9"/>
            <color indexed="81"/>
            <rFont val="Tahoma"/>
            <family val="2"/>
          </rPr>
          <t xml:space="preserve">
Old scalars prior to removal
The scalars were removed 22Aug23 so that the web app had the correct growth rates.
Based on PfS comparison with AFO inputs.
July22: Halved the difference because Autumn lambing was not solving</t>
        </r>
      </text>
    </comment>
    <comment ref="J104" authorId="0" shapeId="0" xr:uid="{12792ADF-1940-4C1D-8AC8-3C132421BBEF}">
      <text>
        <r>
          <rPr>
            <b/>
            <sz val="9"/>
            <color indexed="81"/>
            <rFont val="Tahoma"/>
            <family val="2"/>
          </rPr>
          <t>John:</t>
        </r>
        <r>
          <rPr>
            <sz val="9"/>
            <color indexed="81"/>
            <rFont val="Tahoma"/>
            <family val="2"/>
          </rPr>
          <t xml:space="preserve">
Default is 33% of the drys are twice dry</t>
        </r>
      </text>
    </comment>
    <comment ref="Q104" authorId="1" shapeId="0" xr:uid="{59FA6A79-2E0B-4492-8E36-953748A0F6D6}">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R104" authorId="1" shapeId="0" xr:uid="{28BFEEF0-E56D-4574-AD1C-468481A46E7A}">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S104" authorId="1" shapeId="0" xr:uid="{4A0BD674-ED4B-4035-9F41-7976F819B131}">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T104" authorId="1" shapeId="0" xr:uid="{E308EF13-EED1-48DB-B6A1-5BC332358646}">
      <text>
        <r>
          <rPr>
            <b/>
            <sz val="9"/>
            <color indexed="81"/>
            <rFont val="Tahoma"/>
            <family val="2"/>
          </rPr>
          <t>Young:</t>
        </r>
        <r>
          <rPr>
            <sz val="9"/>
            <color indexed="81"/>
            <rFont val="Tahoma"/>
            <family val="2"/>
          </rPr>
          <t xml:space="preserve">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L109" authorId="0" shapeId="0" xr:uid="{CED7A870-648A-4732-AD03-E21F267DE469}">
      <text>
        <r>
          <rPr>
            <b/>
            <sz val="9"/>
            <color indexed="81"/>
            <rFont val="Tahoma"/>
            <family val="2"/>
          </rPr>
          <t>John:</t>
        </r>
        <r>
          <rPr>
            <sz val="9"/>
            <color indexed="81"/>
            <rFont val="Tahoma"/>
            <family val="2"/>
          </rPr>
          <t xml:space="preserve">
1.7 is the scalar for the response in the current genertion from SA PvP dataset - used for genetic gain too.</t>
        </r>
      </text>
    </comment>
    <comment ref="L110" authorId="0" shapeId="0" xr:uid="{D35FEE78-D893-44B3-9CAA-BDD028928331}">
      <text>
        <r>
          <rPr>
            <b/>
            <sz val="9"/>
            <color indexed="81"/>
            <rFont val="Tahoma"/>
            <family val="2"/>
          </rPr>
          <t>John:</t>
        </r>
        <r>
          <rPr>
            <sz val="9"/>
            <color indexed="81"/>
            <rFont val="Tahoma"/>
            <family val="2"/>
          </rPr>
          <t xml:space="preserve">
Genetic benefit of culling passengers</t>
        </r>
      </text>
    </comment>
    <comment ref="K115" authorId="0" shapeId="0" xr:uid="{7E6A1DBE-ADE4-40C2-82C8-A3759EDA03E5}">
      <text>
        <r>
          <rPr>
            <b/>
            <sz val="9"/>
            <color indexed="81"/>
            <rFont val="Tahoma"/>
            <family val="2"/>
          </rPr>
          <t>John:</t>
        </r>
        <r>
          <rPr>
            <sz val="9"/>
            <color indexed="81"/>
            <rFont val="Tahoma"/>
            <family val="2"/>
          </rPr>
          <t xml:space="preserve">
This value is (1 - mortality), with a little to spare</t>
        </r>
      </text>
    </comment>
    <comment ref="L119" authorId="0" shapeId="0" xr:uid="{56EB7646-BDA9-4B1D-AEFD-589A3C98B4BE}">
      <text>
        <r>
          <rPr>
            <b/>
            <sz val="9"/>
            <color indexed="81"/>
            <rFont val="Tahoma"/>
            <family val="2"/>
          </rPr>
          <t>John:</t>
        </r>
        <r>
          <rPr>
            <sz val="9"/>
            <color indexed="81"/>
            <rFont val="Tahoma"/>
            <family val="2"/>
          </rPr>
          <t xml:space="preserve">
Genetic benefit of retaining performers</t>
        </r>
      </text>
    </comment>
    <comment ref="D150" authorId="0" shapeId="0" xr:uid="{58B13142-B454-461A-90F9-E3F5A3087EC4}">
      <text>
        <r>
          <rPr>
            <b/>
            <sz val="9"/>
            <color indexed="81"/>
            <rFont val="Tahoma"/>
            <family val="2"/>
          </rPr>
          <t>John:</t>
        </r>
        <r>
          <rPr>
            <sz val="9"/>
            <color indexed="81"/>
            <rFont val="Tahoma"/>
            <family val="2"/>
          </rPr>
          <t xml:space="preserve">
Change which weanage feed supply adjustment is selected for:
i - TOL
k0 -Wean age.
g - genotype
Note: For EL analysis the adjustment is active in all periods not just post weaning</t>
        </r>
      </text>
    </comment>
    <comment ref="E170" authorId="0" shapeId="0" xr:uid="{BCFDA45C-04D7-4F1C-812A-4550AE6EDD37}">
      <text>
        <r>
          <rPr>
            <b/>
            <sz val="9"/>
            <color indexed="81"/>
            <rFont val="Tahoma"/>
            <family val="2"/>
          </rPr>
          <t>John:</t>
        </r>
        <r>
          <rPr>
            <sz val="9"/>
            <color indexed="81"/>
            <rFont val="Tahoma"/>
            <family val="2"/>
          </rPr>
          <t xml:space="preserve">
BBB</t>
        </r>
      </text>
    </comment>
    <comment ref="F170" authorId="0" shapeId="0" xr:uid="{D36BE712-19E6-462F-BAA0-48B6A81F215E}">
      <text>
        <r>
          <rPr>
            <b/>
            <sz val="9"/>
            <color indexed="81"/>
            <rFont val="Tahoma"/>
            <family val="2"/>
          </rPr>
          <t>John:</t>
        </r>
        <r>
          <rPr>
            <sz val="9"/>
            <color indexed="81"/>
            <rFont val="Tahoma"/>
            <family val="2"/>
          </rPr>
          <t xml:space="preserve">
Sell 0 to 8mths</t>
        </r>
      </text>
    </comment>
    <comment ref="L170" authorId="0" shapeId="0" xr:uid="{D1FCC2D3-1DA7-4AD4-ABED-048885AF0872}">
      <text>
        <r>
          <rPr>
            <b/>
            <sz val="9"/>
            <color indexed="81"/>
            <rFont val="Tahoma"/>
            <family val="2"/>
          </rPr>
          <t>John:</t>
        </r>
        <r>
          <rPr>
            <sz val="9"/>
            <color indexed="81"/>
            <rFont val="Tahoma"/>
            <family val="2"/>
          </rPr>
          <t xml:space="preserve">
Sell any age (hopefully as a lamb)</t>
        </r>
      </text>
    </comment>
    <comment ref="N170" authorId="0" shapeId="0" xr:uid="{FD1ECCB3-217C-463E-97C5-DA00DA696103}">
      <text>
        <r>
          <rPr>
            <b/>
            <sz val="9"/>
            <color indexed="81"/>
            <rFont val="Tahoma"/>
            <family val="2"/>
          </rPr>
          <t>John:</t>
        </r>
        <r>
          <rPr>
            <sz val="9"/>
            <color indexed="81"/>
            <rFont val="Tahoma"/>
            <family val="2"/>
          </rPr>
          <t xml:space="preserve">
Sell CFA at 5.5yo</t>
        </r>
      </text>
    </comment>
    <comment ref="F171" authorId="0" shapeId="0" xr:uid="{F32EF213-235C-4918-948C-1D903F8A2B1C}">
      <text>
        <r>
          <rPr>
            <b/>
            <sz val="9"/>
            <color indexed="81"/>
            <rFont val="Tahoma"/>
            <family val="2"/>
          </rPr>
          <t>John:</t>
        </r>
        <r>
          <rPr>
            <sz val="9"/>
            <color indexed="81"/>
            <rFont val="Tahoma"/>
            <family val="2"/>
          </rPr>
          <t xml:space="preserve">
Sell 8 to 15 mths</t>
        </r>
      </text>
    </comment>
    <comment ref="L171" authorId="0" shapeId="0" xr:uid="{0D75E9A0-0F66-470B-96D2-8FBA71B4A521}">
      <text>
        <r>
          <rPr>
            <b/>
            <sz val="9"/>
            <color indexed="81"/>
            <rFont val="Tahoma"/>
            <family val="2"/>
          </rPr>
          <t xml:space="preserve">John:
</t>
        </r>
        <r>
          <rPr>
            <sz val="9"/>
            <color indexed="81"/>
            <rFont val="Tahoma"/>
            <family val="2"/>
          </rPr>
          <t>Can't sell till hogget shearing</t>
        </r>
      </text>
    </comment>
    <comment ref="N171" authorId="0" shapeId="0" xr:uid="{3144FBAD-7924-4756-ACA6-E08C34A66B2A}">
      <text>
        <r>
          <rPr>
            <b/>
            <sz val="9"/>
            <color indexed="81"/>
            <rFont val="Tahoma"/>
            <family val="2"/>
          </rPr>
          <t>John:</t>
        </r>
        <r>
          <rPr>
            <sz val="9"/>
            <color indexed="81"/>
            <rFont val="Tahoma"/>
            <family val="2"/>
          </rPr>
          <t xml:space="preserve">
Sell CFA at 6.5yo</t>
        </r>
      </text>
    </comment>
    <comment ref="E172" authorId="0" shapeId="0" xr:uid="{B0471BED-AA48-4773-98F4-654AEE2EE460}">
      <text>
        <r>
          <rPr>
            <b/>
            <sz val="9"/>
            <color indexed="81"/>
            <rFont val="Tahoma"/>
            <family val="2"/>
          </rPr>
          <t>John:</t>
        </r>
        <r>
          <rPr>
            <sz val="9"/>
            <color indexed="81"/>
            <rFont val="Tahoma"/>
            <family val="2"/>
          </rPr>
          <t xml:space="preserve">
BBT</t>
        </r>
      </text>
    </comment>
    <comment ref="F172" authorId="0" shapeId="0" xr:uid="{2A3B1448-55AD-45E4-A8CF-CEA6434F7172}">
      <text>
        <r>
          <rPr>
            <b/>
            <sz val="9"/>
            <color indexed="81"/>
            <rFont val="Tahoma"/>
            <family val="2"/>
          </rPr>
          <t>John:</t>
        </r>
        <r>
          <rPr>
            <sz val="9"/>
            <color indexed="81"/>
            <rFont val="Tahoma"/>
            <family val="2"/>
          </rPr>
          <t xml:space="preserve">
Sell 15 mths to 21 mths</t>
        </r>
      </text>
    </comment>
    <comment ref="F173" authorId="0" shapeId="0" xr:uid="{CD0977DC-2B77-403C-A49A-DA238CFF379C}">
      <text>
        <r>
          <rPr>
            <b/>
            <sz val="9"/>
            <color indexed="81"/>
            <rFont val="Tahoma"/>
            <family val="2"/>
          </rPr>
          <t>John:</t>
        </r>
        <r>
          <rPr>
            <sz val="9"/>
            <color indexed="81"/>
            <rFont val="Tahoma"/>
            <family val="2"/>
          </rPr>
          <t xml:space="preserve">
Sell older</t>
        </r>
      </text>
    </comment>
    <comment ref="E297" authorId="0" shapeId="0" xr:uid="{E2E41F22-0B52-44D9-8091-482DD72D4A50}">
      <text>
        <r>
          <rPr>
            <b/>
            <sz val="9"/>
            <color indexed="81"/>
            <rFont val="Tahoma"/>
            <family val="2"/>
          </rPr>
          <t>John:</t>
        </r>
        <r>
          <rPr>
            <sz val="9"/>
            <color indexed="81"/>
            <rFont val="Tahoma"/>
            <family val="2"/>
          </rPr>
          <t xml:space="preserve">
For EL DST this is Preg
For other analyses it has been late preg to preg tox</t>
        </r>
      </text>
    </comment>
    <comment ref="P407" authorId="0" shapeId="0" xr:uid="{4EDDA170-CE79-4BE1-97E2-B863352FA68B}">
      <text>
        <r>
          <rPr>
            <b/>
            <sz val="9"/>
            <color indexed="81"/>
            <rFont val="Tahoma"/>
            <family val="2"/>
          </rPr>
          <t>John:</t>
        </r>
        <r>
          <rPr>
            <sz val="9"/>
            <color indexed="81"/>
            <rFont val="Tahoma"/>
            <family val="2"/>
          </rPr>
          <t xml:space="preserve">
From end of joining to mid-preg so that EP nutrition is not being driven by LWC during joining</t>
        </r>
      </text>
    </comment>
    <comment ref="C408" authorId="0" shapeId="0" xr:uid="{A6A749C3-CBC0-4D6B-AC2A-6606BDA37B95}">
      <text>
        <r>
          <rPr>
            <b/>
            <sz val="9"/>
            <color indexed="81"/>
            <rFont val="Tahoma"/>
            <family val="2"/>
          </rPr>
          <t>John:</t>
        </r>
        <r>
          <rPr>
            <sz val="9"/>
            <color indexed="81"/>
            <rFont val="Tahoma"/>
            <family val="2"/>
          </rPr>
          <t xml:space="preserve">
Feed supply adjustment,  r2 slice for mated ewes not scanned
This slice doesn't change with TOL or genotype</t>
        </r>
      </text>
    </comment>
    <comment ref="E408" authorId="0" shapeId="0" xr:uid="{DFACC3AA-C5CD-41A8-B1EE-9E979AB0FD60}">
      <text>
        <r>
          <rPr>
            <b/>
            <sz val="9"/>
            <color indexed="81"/>
            <rFont val="Tahoma"/>
            <family val="2"/>
          </rPr>
          <t>John:</t>
        </r>
        <r>
          <rPr>
            <sz val="9"/>
            <color indexed="81"/>
            <rFont val="Tahoma"/>
            <family val="2"/>
          </rPr>
          <t xml:space="preserve">
Feed supply adjustment,  r2 slice for empty ewes scanned for preg status</t>
        </r>
      </text>
    </comment>
    <comment ref="F408" authorId="0" shapeId="0" xr:uid="{B67CC908-9B6A-4588-B89F-A8EC269BBAB3}">
      <text>
        <r>
          <rPr>
            <b/>
            <sz val="9"/>
            <color indexed="81"/>
            <rFont val="Tahoma"/>
            <family val="2"/>
          </rPr>
          <t>John:</t>
        </r>
        <r>
          <rPr>
            <sz val="9"/>
            <color indexed="81"/>
            <rFont val="Tahoma"/>
            <family val="2"/>
          </rPr>
          <t xml:space="preserve">
Feed supply adjustment,  r2 slice for pregnant ewes scanned for preg status</t>
        </r>
      </text>
    </comment>
    <comment ref="G408" authorId="0" shapeId="0" xr:uid="{080FAD36-BE99-44A3-83C7-7C17249EAC9D}">
      <text>
        <r>
          <rPr>
            <b/>
            <sz val="9"/>
            <color indexed="81"/>
            <rFont val="Tahoma"/>
            <family val="2"/>
          </rPr>
          <t>John:</t>
        </r>
        <r>
          <rPr>
            <sz val="9"/>
            <color indexed="81"/>
            <rFont val="Tahoma"/>
            <family val="2"/>
          </rPr>
          <t xml:space="preserve">
Feed supply adjustment,  r2 slice for empty ewes scanned for multiples</t>
        </r>
      </text>
    </comment>
    <comment ref="H408" authorId="0" shapeId="0" xr:uid="{F5A09DA1-C378-4AFF-B008-9003F108A2D9}">
      <text>
        <r>
          <rPr>
            <b/>
            <sz val="9"/>
            <color indexed="81"/>
            <rFont val="Tahoma"/>
            <family val="2"/>
          </rPr>
          <t>John:</t>
        </r>
        <r>
          <rPr>
            <sz val="9"/>
            <color indexed="81"/>
            <rFont val="Tahoma"/>
            <family val="2"/>
          </rPr>
          <t xml:space="preserve">
Feed supply adjustment,  r2 slice for single ewes scanned for multiples</t>
        </r>
      </text>
    </comment>
    <comment ref="I408" authorId="0" shapeId="0" xr:uid="{03B92308-D389-49B3-8BD6-74D3E132F4E0}">
      <text>
        <r>
          <rPr>
            <b/>
            <sz val="9"/>
            <color indexed="81"/>
            <rFont val="Tahoma"/>
            <family val="2"/>
          </rPr>
          <t>John:</t>
        </r>
        <r>
          <rPr>
            <sz val="9"/>
            <color indexed="81"/>
            <rFont val="Tahoma"/>
            <family val="2"/>
          </rPr>
          <t xml:space="preserve">
Feed supply adjustment,  r2 slice for multiple  ewes scanned for multiples</t>
        </r>
      </text>
    </comment>
    <comment ref="BG785" authorId="0" shapeId="0" xr:uid="{85D5AB7C-6F4D-4F59-901D-8732F8499A40}">
      <text>
        <r>
          <rPr>
            <b/>
            <sz val="9"/>
            <color indexed="81"/>
            <rFont val="Tahoma"/>
            <family val="2"/>
          </rPr>
          <t>John:</t>
        </r>
        <r>
          <rPr>
            <sz val="9"/>
            <color indexed="81"/>
            <rFont val="Tahoma"/>
            <family val="2"/>
          </rPr>
          <t xml:space="preserve">
This cell has been changed to the previous weaning, so that the nv SA on 2 tooth and adults in the EL analysis is from the previous weaning to lambing.
To change back to just late pregnancy, remove the -30</t>
        </r>
      </text>
    </comment>
    <comment ref="O792" authorId="0" shapeId="0" xr:uid="{AB579C52-BF9A-421D-9770-8AE5BD2B6F8E}">
      <text>
        <r>
          <rPr>
            <b/>
            <sz val="9"/>
            <color indexed="81"/>
            <rFont val="Tahoma"/>
            <family val="2"/>
          </rPr>
          <t>John:</t>
        </r>
        <r>
          <rPr>
            <sz val="9"/>
            <color indexed="81"/>
            <rFont val="Tahoma"/>
            <family val="2"/>
          </rPr>
          <t xml:space="preserve">
Minimum of the number of DSE of twins in the poor paddock or the number of DSE of singles in the good paddock</t>
        </r>
      </text>
    </comment>
    <comment ref="P792" authorId="0" shapeId="0" xr:uid="{E6806137-A889-4EB6-ABFE-522F43E8F826}">
      <text>
        <r>
          <rPr>
            <b/>
            <sz val="9"/>
            <color indexed="81"/>
            <rFont val="Tahoma"/>
            <family val="2"/>
          </rPr>
          <t>John:</t>
        </r>
        <r>
          <rPr>
            <sz val="9"/>
            <color indexed="81"/>
            <rFont val="Tahoma"/>
            <family val="2"/>
          </rPr>
          <t xml:space="preserve">
Number of singles moving is the number of twins scaled by the relative DSE/hd</t>
        </r>
      </text>
    </comment>
    <comment ref="G794" authorId="0" shapeId="0" xr:uid="{091212F3-4B56-43C1-9A36-6382CCA8FF4B}">
      <text>
        <r>
          <rPr>
            <b/>
            <sz val="9"/>
            <color indexed="81"/>
            <rFont val="Tahoma"/>
            <family val="2"/>
          </rPr>
          <t>John:</t>
        </r>
        <r>
          <rPr>
            <sz val="9"/>
            <color indexed="81"/>
            <rFont val="Tahoma"/>
            <family val="2"/>
          </rPr>
          <t xml:space="preserve">
Based on allocating twins to a mob that is half the size of singles</t>
        </r>
      </text>
    </comment>
    <comment ref="Y794" authorId="0" shapeId="0" xr:uid="{085066F3-5CF9-413D-B01A-D188CA198D47}">
      <text>
        <r>
          <rPr>
            <b/>
            <sz val="9"/>
            <color indexed="81"/>
            <rFont val="Tahoma"/>
            <family val="2"/>
          </rPr>
          <t>John:</t>
        </r>
        <r>
          <rPr>
            <sz val="9"/>
            <color indexed="81"/>
            <rFont val="Tahoma"/>
            <family val="2"/>
          </rPr>
          <t xml:space="preserve">
Change in mortlaity when mob size increases</t>
        </r>
      </text>
    </comment>
    <comment ref="C795" authorId="0" shapeId="0" xr:uid="{3BA2296B-BD15-47E5-9E22-00B85B54FA1A}">
      <text>
        <r>
          <rPr>
            <b/>
            <sz val="9"/>
            <color indexed="81"/>
            <rFont val="Tahoma"/>
            <family val="2"/>
          </rPr>
          <t>John:</t>
        </r>
        <r>
          <rPr>
            <sz val="9"/>
            <color indexed="81"/>
            <rFont val="Tahoma"/>
            <family val="2"/>
          </rPr>
          <t xml:space="preserve">
Also used in the components analysis</t>
        </r>
      </text>
    </comment>
    <comment ref="G798" authorId="0" shapeId="0" xr:uid="{973294E5-9E85-44B1-876F-568ED6240A83}">
      <text>
        <r>
          <rPr>
            <b/>
            <sz val="9"/>
            <color indexed="81"/>
            <rFont val="Tahoma"/>
            <family val="2"/>
          </rPr>
          <t>John:</t>
        </r>
        <r>
          <rPr>
            <sz val="9"/>
            <color indexed="81"/>
            <rFont val="Tahoma"/>
            <family val="2"/>
          </rPr>
          <t xml:space="preserve">
Based on allocating twins to a mob that is half the size of singles</t>
        </r>
      </text>
    </comment>
    <comment ref="Y798" authorId="0" shapeId="0" xr:uid="{B7FFC7EF-9B29-40BA-BCB4-61F916B2262B}">
      <text>
        <r>
          <rPr>
            <b/>
            <sz val="9"/>
            <color indexed="81"/>
            <rFont val="Tahoma"/>
            <family val="2"/>
          </rPr>
          <t>John:</t>
        </r>
        <r>
          <rPr>
            <sz val="9"/>
            <color indexed="81"/>
            <rFont val="Tahoma"/>
            <family val="2"/>
          </rPr>
          <t xml:space="preserve">
Change in mortlaity when mob size increases</t>
        </r>
      </text>
    </comment>
    <comment ref="C799" authorId="0" shapeId="0" xr:uid="{46D30DA3-D581-4E0D-AB78-BDD20A8A7BDB}">
      <text>
        <r>
          <rPr>
            <b/>
            <sz val="9"/>
            <color indexed="81"/>
            <rFont val="Tahoma"/>
            <family val="2"/>
          </rPr>
          <t>John:</t>
        </r>
        <r>
          <rPr>
            <sz val="9"/>
            <color indexed="81"/>
            <rFont val="Tahoma"/>
            <family val="2"/>
          </rPr>
          <t xml:space="preserve">
Also used in the components analysis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B2" authorId="0" shapeId="0" xr:uid="{77F0482A-894C-4966-90FC-A8FCCE18E0EC}">
      <text>
        <r>
          <rPr>
            <b/>
            <sz val="9"/>
            <color indexed="81"/>
            <rFont val="Tahoma"/>
            <family val="2"/>
          </rPr>
          <t>John:</t>
        </r>
        <r>
          <rPr>
            <sz val="9"/>
            <color indexed="81"/>
            <rFont val="Tahoma"/>
            <family val="2"/>
          </rPr>
          <t xml:space="preserve">
Maximum output without including special variables in rvals.
Excluding the LW, FEC and numbers with p axis</t>
        </r>
      </text>
    </comment>
    <comment ref="C2" authorId="0" shapeId="0" xr:uid="{4F49EC50-1310-4AE0-B9DA-594808854674}">
      <text>
        <r>
          <rPr>
            <b/>
            <sz val="9"/>
            <color indexed="81"/>
            <rFont val="Tahoma"/>
            <family val="2"/>
          </rPr>
          <t>John:</t>
        </r>
        <r>
          <rPr>
            <sz val="9"/>
            <color indexed="81"/>
            <rFont val="Tahoma"/>
            <family val="2"/>
          </rPr>
          <t xml:space="preserve">
All reports except profitarea</t>
        </r>
      </text>
    </comment>
    <comment ref="D2" authorId="0" shapeId="0" xr:uid="{B0FC5A95-8931-4808-A6EF-45C78AE02290}">
      <text>
        <r>
          <rPr>
            <b/>
            <sz val="9"/>
            <color indexed="81"/>
            <rFont val="Tahoma"/>
            <family val="2"/>
          </rPr>
          <t>John:</t>
        </r>
        <r>
          <rPr>
            <sz val="9"/>
            <color indexed="81"/>
            <rFont val="Tahoma"/>
            <family val="2"/>
          </rPr>
          <t xml:space="preserve">
All reports except profitarea, nv &amp; feedbudget</t>
        </r>
      </text>
    </comment>
    <comment ref="E2" authorId="0" shapeId="0" xr:uid="{453FF591-768C-482D-B860-3A4BCA40F3F1}">
      <text>
        <r>
          <rPr>
            <b/>
            <sz val="9"/>
            <color indexed="81"/>
            <rFont val="Tahoma"/>
            <family val="2"/>
          </rPr>
          <t>John:</t>
        </r>
        <r>
          <rPr>
            <sz val="9"/>
            <color indexed="81"/>
            <rFont val="Tahoma"/>
            <family val="2"/>
          </rPr>
          <t xml:space="preserve">
Minimum info - little feed budget info</t>
        </r>
      </text>
    </comment>
    <comment ref="F2" authorId="0" shapeId="0" xr:uid="{5CD90C26-0738-4DEA-A7E2-26FF8B448D34}">
      <text>
        <r>
          <rPr>
            <b/>
            <sz val="9"/>
            <color indexed="81"/>
            <rFont val="Tahoma"/>
            <family val="2"/>
          </rPr>
          <t>John:</t>
        </r>
        <r>
          <rPr>
            <sz val="9"/>
            <color indexed="81"/>
            <rFont val="Tahoma"/>
            <family val="2"/>
          </rPr>
          <t xml:space="preserve">
For PLSI reporting &amp; summarising.
Darker Blue are used in Summary.xlsx, lighter blue are for interest</t>
        </r>
      </text>
    </comment>
    <comment ref="G2" authorId="0" shapeId="0" xr:uid="{9D0BBB64-A507-4B05-9183-ED775DE8C61C}">
      <text>
        <r>
          <rPr>
            <b/>
            <sz val="9"/>
            <color indexed="81"/>
            <rFont val="Tahoma"/>
            <family val="2"/>
          </rPr>
          <t>John:</t>
        </r>
        <r>
          <rPr>
            <sz val="9"/>
            <color indexed="81"/>
            <rFont val="Tahoma"/>
            <family val="2"/>
          </rPr>
          <t xml:space="preserve">
For EL DST reporting &amp; summarising.</t>
        </r>
      </text>
    </comment>
    <comment ref="H2" authorId="0" shapeId="0" xr:uid="{023D4190-0CD9-405A-ACF5-B57CE3C32BFB}">
      <text>
        <r>
          <rPr>
            <b/>
            <sz val="9"/>
            <color indexed="81"/>
            <rFont val="Tahoma"/>
            <family val="2"/>
          </rPr>
          <t>John:</t>
        </r>
        <r>
          <rPr>
            <sz val="9"/>
            <color indexed="81"/>
            <rFont val="Tahoma"/>
            <family val="2"/>
          </rPr>
          <t xml:space="preserve">
For EL DST short report for dam numbers
</t>
        </r>
      </text>
    </comment>
    <comment ref="I2" authorId="0" shapeId="0" xr:uid="{1703B8D5-0937-41AD-9B22-A8B0733475F0}">
      <text>
        <r>
          <rPr>
            <b/>
            <sz val="9"/>
            <color indexed="81"/>
            <rFont val="Tahoma"/>
            <family val="2"/>
          </rPr>
          <t>John:</t>
        </r>
        <r>
          <rPr>
            <sz val="9"/>
            <color indexed="81"/>
            <rFont val="Tahoma"/>
            <family val="2"/>
          </rPr>
          <t xml:space="preserve">
Small results with Feed Budget</t>
        </r>
      </text>
    </comment>
    <comment ref="J2" authorId="0" shapeId="0" xr:uid="{FA896D09-EED4-476F-B635-CC95B8437873}">
      <text>
        <r>
          <rPr>
            <b/>
            <sz val="9"/>
            <color indexed="81"/>
            <rFont val="Tahoma"/>
            <family val="2"/>
          </rPr>
          <t>John:</t>
        </r>
        <r>
          <rPr>
            <sz val="9"/>
            <color indexed="81"/>
            <rFont val="Tahoma"/>
            <family val="2"/>
          </rPr>
          <t xml:space="preserve">
Summary &amp; FFCFW_cut only. For MLP reporting</t>
        </r>
      </text>
    </comment>
    <comment ref="K2" authorId="0" shapeId="0" xr:uid="{A4B13E02-06B6-4DDC-BA9E-6A2D3EF1B08F}">
      <text>
        <r>
          <rPr>
            <b/>
            <sz val="9"/>
            <color indexed="81"/>
            <rFont val="Tahoma"/>
            <family val="2"/>
          </rPr>
          <t>John:</t>
        </r>
        <r>
          <rPr>
            <sz val="9"/>
            <color indexed="81"/>
            <rFont val="Tahoma"/>
            <family val="2"/>
          </rPr>
          <t xml:space="preserve">
Summary &amp; FFCFW with p only. For graphing the weekly FFCFW</t>
        </r>
      </text>
    </comment>
    <comment ref="L2" authorId="0" shapeId="0" xr:uid="{7FD93DF6-6400-491C-A568-0A55512BCCD5}">
      <text>
        <r>
          <rPr>
            <b/>
            <sz val="9"/>
            <color indexed="81"/>
            <rFont val="Tahoma"/>
            <family val="2"/>
          </rPr>
          <t xml:space="preserve">John:
</t>
        </r>
        <r>
          <rPr>
            <sz val="9"/>
            <color indexed="81"/>
            <rFont val="Tahoma"/>
            <family val="2"/>
          </rPr>
          <t>Web app</t>
        </r>
      </text>
    </comment>
    <comment ref="A37" authorId="0" shapeId="0" xr:uid="{2C198DD0-7BAE-4405-B2EE-687AEE7DC919}">
      <text>
        <r>
          <rPr>
            <b/>
            <sz val="9"/>
            <color indexed="81"/>
            <rFont val="Tahoma"/>
            <family val="2"/>
          </rPr>
          <t>John:</t>
        </r>
        <r>
          <rPr>
            <sz val="9"/>
            <color indexed="81"/>
            <rFont val="Tahoma"/>
            <family val="2"/>
          </rPr>
          <t xml:space="preserve">
A single line report for the EL project</t>
        </r>
      </text>
    </comment>
    <comment ref="A43" authorId="0" shapeId="0" xr:uid="{CFEE22B5-7138-4CB7-8D13-C7A8E6A4DA55}">
      <text>
        <r>
          <rPr>
            <b/>
            <sz val="9"/>
            <color indexed="81"/>
            <rFont val="Tahoma"/>
            <family val="2"/>
          </rPr>
          <t>John:</t>
        </r>
        <r>
          <rPr>
            <sz val="9"/>
            <color indexed="81"/>
            <rFont val="Tahoma"/>
            <family val="2"/>
          </rPr>
          <t xml:space="preserve">
Report EBW for selected p only. 
Note: Slices are specified at run time.</t>
        </r>
      </text>
    </comment>
    <comment ref="A44" authorId="0" shapeId="0" xr:uid="{58DA233B-76F5-4FAA-A41C-1C6B4FAE300B}">
      <text>
        <r>
          <rPr>
            <b/>
            <sz val="9"/>
            <color indexed="81"/>
            <rFont val="Tahoma"/>
            <family val="2"/>
          </rPr>
          <t>John:</t>
        </r>
        <r>
          <rPr>
            <sz val="9"/>
            <color indexed="81"/>
            <rFont val="Tahoma"/>
            <family val="2"/>
          </rPr>
          <t xml:space="preserve">
Report EBW for selected p only. 
Note: Slices are specified at run time.</t>
        </r>
      </text>
    </comment>
    <comment ref="A46" authorId="0" shapeId="0" xr:uid="{2B89E0BD-E8E8-486D-8E75-182077597F27}">
      <text>
        <r>
          <rPr>
            <b/>
            <sz val="9"/>
            <color indexed="81"/>
            <rFont val="Tahoma"/>
            <family val="2"/>
          </rPr>
          <t>John:</t>
        </r>
        <r>
          <rPr>
            <sz val="9"/>
            <color indexed="81"/>
            <rFont val="Tahoma"/>
            <family val="2"/>
          </rPr>
          <t xml:space="preserve">
Report WBE for selected p only. 
Note: Slices are specified at run time.</t>
        </r>
      </text>
    </comment>
    <comment ref="A49" authorId="0" shapeId="0" xr:uid="{830B80D9-B5D5-4C36-A538-AE382E157D4B}">
      <text>
        <r>
          <rPr>
            <b/>
            <sz val="9"/>
            <color indexed="81"/>
            <rFont val="Tahoma"/>
            <family val="2"/>
          </rPr>
          <t>John:</t>
        </r>
        <r>
          <rPr>
            <sz val="9"/>
            <color indexed="81"/>
            <rFont val="Tahoma"/>
            <family val="2"/>
          </rPr>
          <t xml:space="preserve">
Report Fat mass for selected p only. 
Note: Slices are specified at run time.</t>
        </r>
      </text>
    </comment>
    <comment ref="A59" authorId="0" shapeId="0" xr:uid="{25854C97-8084-4321-9676-D97F7B97723D}">
      <text>
        <r>
          <rPr>
            <b/>
            <sz val="9"/>
            <color indexed="81"/>
            <rFont val="Tahoma"/>
            <family val="2"/>
          </rPr>
          <t>John:</t>
        </r>
        <r>
          <rPr>
            <sz val="9"/>
            <color indexed="81"/>
            <rFont val="Tahoma"/>
            <family val="2"/>
          </rPr>
          <t xml:space="preserve">
These are the detailed results that require extra r_vals to be stored during the running of the experiment</t>
        </r>
      </text>
    </comment>
    <comment ref="A94" authorId="0" shapeId="0" xr:uid="{A316E903-C6C1-4A57-B593-0A200A4E0936}">
      <text>
        <r>
          <rPr>
            <b/>
            <sz val="9"/>
            <color indexed="81"/>
            <rFont val="Tahoma"/>
            <family val="2"/>
          </rPr>
          <t>John:</t>
        </r>
        <r>
          <rPr>
            <sz val="9"/>
            <color indexed="81"/>
            <rFont val="Tahoma"/>
            <family val="2"/>
          </rPr>
          <t xml:space="preserve">
These are the detailed results that require extra r_vals to be stored during the soultion</t>
        </r>
      </text>
    </comment>
    <comment ref="A98" authorId="0" shapeId="0" xr:uid="{AF7F10E6-04E8-4BAD-8263-FAA8DD1BF852}">
      <text>
        <r>
          <rPr>
            <b/>
            <sz val="9"/>
            <color indexed="81"/>
            <rFont val="Tahoma"/>
            <family val="2"/>
          </rPr>
          <t>John:</t>
        </r>
        <r>
          <rPr>
            <sz val="9"/>
            <color indexed="81"/>
            <rFont val="Tahoma"/>
            <family val="2"/>
          </rPr>
          <t xml:space="preserve">
Can only access this in an automated way if the report is not multi processed.
The sires, dams and offs reports are different lengths and they are concatenated differently if multiprocessed.</t>
        </r>
      </text>
    </comment>
    <comment ref="F98" authorId="0" shapeId="0" xr:uid="{68A124EE-BCC3-4D64-8D76-4D667861BF41}">
      <text>
        <r>
          <rPr>
            <b/>
            <sz val="9"/>
            <color indexed="81"/>
            <rFont val="Tahoma"/>
            <family val="2"/>
          </rPr>
          <t>John:</t>
        </r>
        <r>
          <rPr>
            <sz val="9"/>
            <color indexed="81"/>
            <rFont val="Tahoma"/>
            <family val="2"/>
          </rPr>
          <t xml:space="preserve">
Can only access this in an automated way if the report is not multi processed.
The sires, dams and offs reports are different lengths and they are concatenated differently if multiprocessed.</t>
        </r>
      </text>
    </comment>
    <comment ref="H98" authorId="0" shapeId="0" xr:uid="{991730EC-6FE6-4B1A-B00F-834C6423124D}">
      <text>
        <r>
          <rPr>
            <b/>
            <sz val="9"/>
            <color indexed="81"/>
            <rFont val="Tahoma"/>
            <family val="2"/>
          </rPr>
          <t>John:</t>
        </r>
        <r>
          <rPr>
            <sz val="9"/>
            <color indexed="81"/>
            <rFont val="Tahoma"/>
            <family val="2"/>
          </rPr>
          <t xml:space="preserve">
Can only access this in an automated way if the report is not multi processed.
The sires, dams and offs reports are different lengths and they are concatenated differently if multiprocessed.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 Young</author>
    <author>John</author>
    <author>Michael</author>
    <author>Southern Dirt</author>
  </authors>
  <commentList>
    <comment ref="I3" authorId="0" shapeId="0" xr:uid="{E435D7A5-591E-4D49-9BA4-A47E6E4DC63F}">
      <text>
        <r>
          <rPr>
            <b/>
            <sz val="9"/>
            <color indexed="81"/>
            <rFont val="Tahoma"/>
            <family val="2"/>
          </rPr>
          <t>Michael Young (21512438):</t>
        </r>
        <r>
          <rPr>
            <sz val="9"/>
            <color indexed="81"/>
            <rFont val="Tahoma"/>
            <family val="2"/>
          </rPr>
          <t xml:space="preserve">
Must match the key assigned in Sensitivity.py</t>
        </r>
      </text>
    </comment>
    <comment ref="J3" authorId="1" shapeId="0" xr:uid="{5D9C3883-ABE9-4DD4-8C20-F7C1371C06DB}">
      <text>
        <r>
          <rPr>
            <b/>
            <sz val="9"/>
            <color indexed="81"/>
            <rFont val="Tahoma"/>
            <family val="2"/>
          </rPr>
          <t>Michael Young:</t>
        </r>
        <r>
          <rPr>
            <sz val="9"/>
            <color indexed="81"/>
            <rFont val="Tahoma"/>
            <family val="2"/>
          </rPr>
          <t xml:space="preserve">
Optional
- Needed for pas</t>
        </r>
      </text>
    </comment>
    <comment ref="K3" authorId="1" shapeId="0" xr:uid="{D1561CD9-1B5B-470A-9CF0-4263D4E4BCEB}">
      <text>
        <r>
          <rPr>
            <b/>
            <sz val="9"/>
            <color indexed="81"/>
            <rFont val="Tahoma"/>
            <family val="2"/>
          </rPr>
          <t>Michael Young:</t>
        </r>
        <r>
          <rPr>
            <sz val="9"/>
            <color indexed="81"/>
            <rFont val="Tahoma"/>
            <family val="2"/>
          </rPr>
          <t xml:space="preserve">
Optional
- needed for arrays
- can handle complex slicing. Use comma between each axis slice. Eg 2:3,1:2</t>
        </r>
      </text>
    </comment>
    <comment ref="E4" authorId="2" shapeId="0" xr:uid="{B3697C0A-6991-40EE-816A-4245AFDDFFA0}">
      <text>
        <r>
          <rPr>
            <b/>
            <sz val="9"/>
            <color indexed="81"/>
            <rFont val="Tahoma"/>
            <family val="2"/>
          </rPr>
          <t>John:</t>
        </r>
        <r>
          <rPr>
            <sz val="9"/>
            <color indexed="81"/>
            <rFont val="Tahoma"/>
            <family val="2"/>
          </rPr>
          <t xml:space="preserve">
This cell will be '-' or 'Dup' 
Note: Will return Dup if there is an empty cell in a trial above the current trial.
Occassionally a Dup will be resolved by recalculating the workbook - try this first.</t>
        </r>
      </text>
    </comment>
    <comment ref="K4" authorId="2" shapeId="0" xr:uid="{97F68AC0-7985-4F08-8455-EF258B0660E5}">
      <text>
        <r>
          <rPr>
            <b/>
            <sz val="9"/>
            <color indexed="81"/>
            <rFont val="Tahoma"/>
            <family val="2"/>
          </rPr>
          <t>John:</t>
        </r>
        <r>
          <rPr>
            <sz val="9"/>
            <color indexed="81"/>
            <rFont val="Tahoma"/>
            <family val="2"/>
          </rPr>
          <t xml:space="preserve">
This cell will be '-' or 'Dup' 
Note: Will return Dup if there is an empty cell in a trial above the current trial</t>
        </r>
      </text>
    </comment>
    <comment ref="I13" authorId="0" shapeId="0" xr:uid="{1DB50CD1-ACD7-4B0D-8C61-34FB2199E607}">
      <text>
        <r>
          <rPr>
            <b/>
            <sz val="9"/>
            <color indexed="81"/>
            <rFont val="Tahoma"/>
            <family val="2"/>
          </rPr>
          <t>Michael:</t>
        </r>
        <r>
          <rPr>
            <sz val="9"/>
            <color indexed="81"/>
            <rFont val="Tahoma"/>
            <family val="2"/>
          </rPr>
          <t xml:space="preserve">
store the info in generator for the mortality report</t>
        </r>
      </text>
    </comment>
    <comment ref="I14" authorId="0" shapeId="0" xr:uid="{C157DF7E-923D-4D64-83C8-3D51AA1DA173}">
      <text>
        <r>
          <rPr>
            <b/>
            <sz val="9"/>
            <color indexed="81"/>
            <rFont val="Tahoma"/>
            <family val="2"/>
          </rPr>
          <t>Michael Young (21512438):</t>
        </r>
        <r>
          <rPr>
            <sz val="9"/>
            <color indexed="81"/>
            <rFont val="Tahoma"/>
            <family val="2"/>
          </rPr>
          <t xml:space="preserve">
store the info in generator for the feed budget report</t>
        </r>
      </text>
    </comment>
    <comment ref="I16" authorId="2" shapeId="0" xr:uid="{C0396E7C-D06B-4A09-9140-68405CC4B8C7}">
      <text>
        <r>
          <rPr>
            <b/>
            <sz val="9"/>
            <color indexed="81"/>
            <rFont val="Tahoma"/>
            <family val="2"/>
          </rPr>
          <t>John:</t>
        </r>
        <r>
          <rPr>
            <sz val="9"/>
            <color indexed="81"/>
            <rFont val="Tahoma"/>
            <family val="2"/>
          </rPr>
          <t xml:space="preserve">
Weighted average across the z axis to create a steady state model. This allows a SE version of the model to be compared with DSP using the same inputs.
Note: Only changes the calculations if there is more than one slice of z included</t>
        </r>
      </text>
    </comment>
    <comment ref="I17" authorId="2" shapeId="0" xr:uid="{F701F00E-4506-4688-81F7-E5116EAC9AD5}">
      <text>
        <r>
          <rPr>
            <b/>
            <sz val="9"/>
            <color indexed="81"/>
            <rFont val="Tahoma"/>
            <family val="2"/>
          </rPr>
          <t>John:</t>
        </r>
        <r>
          <rPr>
            <sz val="9"/>
            <color indexed="81"/>
            <rFont val="Tahoma"/>
            <family val="2"/>
          </rPr>
          <t xml:space="preserve">
A switch to control DSP or SQ/MP. This is the number of years (q axis) in the model. 
An input of 1 is DSP (or SE), greater than one is SQ or MP model.</t>
        </r>
      </text>
    </comment>
    <comment ref="I18" authorId="2" shapeId="0" xr:uid="{037E3D34-B997-43D4-859F-05595A96A8ED}">
      <text>
        <r>
          <rPr>
            <b/>
            <sz val="9"/>
            <color indexed="81"/>
            <rFont val="Tahoma"/>
            <family val="2"/>
          </rPr>
          <t>John:</t>
        </r>
        <r>
          <rPr>
            <sz val="9"/>
            <color indexed="81"/>
            <rFont val="Tahoma"/>
            <family val="2"/>
          </rPr>
          <t xml:space="preserve">
Model is multi-period model. 
Allows a different start and end condition to be evaluated</t>
        </r>
      </text>
    </comment>
    <comment ref="I22" authorId="0" shapeId="0" xr:uid="{B710BDFF-C642-4639-898C-6DDEECB6C15B}">
      <text>
        <r>
          <rPr>
            <b/>
            <sz val="9"/>
            <color indexed="81"/>
            <rFont val="Tahoma"/>
            <family val="2"/>
          </rPr>
          <t>Michael:</t>
        </r>
        <r>
          <rPr>
            <sz val="9"/>
            <color indexed="81"/>
            <rFont val="Tahoma"/>
            <family val="2"/>
          </rPr>
          <t xml:space="preserve">
Mask which season types are included
Note the slice numbers in this mask are different to the slice numbers for the DSP season types in the model proper because in the DSP 'typ' is removed (by this mask). However, 'typ' exists - as slice 0 - in the inputs and this mask
Note: default is including only 'typ' i.e. the SE model</t>
        </r>
      </text>
    </comment>
    <comment ref="K22" authorId="2" shapeId="0" xr:uid="{4DDBDFCB-2DF4-4310-B40F-ED62D8D0EE57}">
      <text>
        <r>
          <rPr>
            <b/>
            <sz val="9"/>
            <color indexed="81"/>
            <rFont val="Tahoma"/>
            <family val="2"/>
          </rPr>
          <t>John:</t>
        </r>
        <r>
          <rPr>
            <sz val="9"/>
            <color indexed="81"/>
            <rFont val="Tahoma"/>
            <family val="2"/>
          </rPr>
          <t xml:space="preserve">
All season types, so that all can be set to FALSE</t>
        </r>
      </text>
    </comment>
    <comment ref="L22" authorId="2" shapeId="0" xr:uid="{64E2BDDA-0C7E-4FC6-831B-3CC8F273122E}">
      <text>
        <r>
          <rPr>
            <b/>
            <sz val="9"/>
            <color indexed="81"/>
            <rFont val="Tahoma"/>
            <family val="2"/>
          </rPr>
          <t>John:</t>
        </r>
        <r>
          <rPr>
            <sz val="9"/>
            <color indexed="81"/>
            <rFont val="Tahoma"/>
            <family val="2"/>
          </rPr>
          <t xml:space="preserve">
The DSP season types. 
Excludes [0] because it is typ season
Excludes [-1] because it is currently not used</t>
        </r>
      </text>
    </comment>
    <comment ref="I26" authorId="2" shapeId="0" xr:uid="{20920CA2-92B3-4213-8C42-834F9B947F4D}">
      <text>
        <r>
          <rPr>
            <b/>
            <sz val="9"/>
            <color indexed="81"/>
            <rFont val="Tahoma"/>
            <family val="2"/>
          </rPr>
          <t>John:</t>
        </r>
        <r>
          <rPr>
            <sz val="9"/>
            <color indexed="81"/>
            <rFont val="Tahoma"/>
            <family val="2"/>
          </rPr>
          <t xml:space="preserve">
comment: are season nodes included in steady state model, note: they always are for dsp model)</t>
        </r>
      </text>
    </comment>
    <comment ref="I27" authorId="2" shapeId="0" xr:uid="{2A02DA56-BCF1-4AA6-ADB5-1CD1D9EE708C}">
      <text>
        <r>
          <rPr>
            <b/>
            <sz val="9"/>
            <color indexed="81"/>
            <rFont val="Tahoma"/>
            <family val="2"/>
          </rPr>
          <t>John:</t>
        </r>
        <r>
          <rPr>
            <sz val="9"/>
            <color indexed="81"/>
            <rFont val="Tahoma"/>
            <family val="2"/>
          </rPr>
          <t xml:space="preserve">
Minimum return on expenditure. An item of expenditure will only be selected if the return is greater than this value</t>
        </r>
      </text>
    </comment>
    <comment ref="I28" authorId="2" shapeId="0" xr:uid="{FCF24438-FC67-49B6-870A-7F77BAC5A839}">
      <text>
        <r>
          <rPr>
            <b/>
            <sz val="9"/>
            <color indexed="81"/>
            <rFont val="Tahoma"/>
            <family val="2"/>
          </rPr>
          <t>John:</t>
        </r>
        <r>
          <rPr>
            <sz val="9"/>
            <color indexed="81"/>
            <rFont val="Tahoma"/>
            <family val="2"/>
          </rPr>
          <t xml:space="preserve">
Max age of dams, controls the length of the generator</t>
        </r>
      </text>
    </comment>
    <comment ref="I29" authorId="2" shapeId="0" xr:uid="{5F6F37EB-C3CD-42E9-BEB9-63131A1F6ACA}">
      <text>
        <r>
          <rPr>
            <b/>
            <sz val="9"/>
            <color indexed="81"/>
            <rFont val="Tahoma"/>
            <family val="2"/>
          </rPr>
          <t>John:</t>
        </r>
        <r>
          <rPr>
            <sz val="9"/>
            <color indexed="81"/>
            <rFont val="Tahoma"/>
            <family val="2"/>
          </rPr>
          <t xml:space="preserve">
Max age of offs, controls the length of the generator for offspring</t>
        </r>
      </text>
    </comment>
    <comment ref="I30" authorId="2" shapeId="0" xr:uid="{04EE5ECF-8AD5-4DBD-B0F1-EDBB4E7CBE70}">
      <text>
        <r>
          <rPr>
            <b/>
            <sz val="9"/>
            <color indexed="81"/>
            <rFont val="Tahoma"/>
            <family val="2"/>
          </rPr>
          <t>John:</t>
        </r>
        <r>
          <rPr>
            <sz val="9"/>
            <color indexed="81"/>
            <rFont val="Tahoma"/>
            <family val="2"/>
          </rPr>
          <t xml:space="preserve">
Number of offspring sale opportunities per DVP
</t>
        </r>
      </text>
    </comment>
    <comment ref="I31" authorId="2" shapeId="0" xr:uid="{C6C634F1-5138-4815-A627-8F890A4E691C}">
      <text>
        <r>
          <rPr>
            <b/>
            <sz val="9"/>
            <color indexed="81"/>
            <rFont val="Tahoma"/>
            <family val="2"/>
          </rPr>
          <t>Michael:</t>
        </r>
        <r>
          <rPr>
            <sz val="9"/>
            <color indexed="81"/>
            <rFont val="Tahoma"/>
            <family val="2"/>
          </rPr>
          <t xml:space="preserve">
Control if using the pinp rotations (TRUE) or the full rotation list (FALSE - note full rot requires simulation inputs)</t>
        </r>
      </text>
    </comment>
    <comment ref="I32" authorId="2" shapeId="0" xr:uid="{D8111F50-F49A-4A0C-B06C-7A816E8C62F8}">
      <text>
        <r>
          <rPr>
            <b/>
            <sz val="9"/>
            <color indexed="81"/>
            <rFont val="Tahoma"/>
            <family val="2"/>
          </rPr>
          <t>Michael:</t>
        </r>
        <r>
          <rPr>
            <sz val="9"/>
            <color indexed="81"/>
            <rFont val="Tahoma"/>
            <family val="2"/>
          </rPr>
          <t xml:space="preserve">
Control if risk aversion is included. Default is not included (ie utility=profit).</t>
        </r>
      </text>
    </comment>
    <comment ref="I33" authorId="2" shapeId="0" xr:uid="{43908D74-52B6-49CC-A205-3E79E580F691}">
      <text>
        <r>
          <rPr>
            <b/>
            <sz val="9"/>
            <color indexed="81"/>
            <rFont val="Tahoma"/>
            <family val="2"/>
          </rPr>
          <t>Michael:</t>
        </r>
        <r>
          <rPr>
            <sz val="9"/>
            <color indexed="81"/>
            <rFont val="Tahoma"/>
            <family val="2"/>
          </rPr>
          <t xml:space="preserve">
Control if price variation is on. This only effects result if risk aversion is included.</t>
        </r>
      </text>
    </comment>
    <comment ref="I38" authorId="2" shapeId="0" xr:uid="{71F32379-A913-468B-B1C8-8EAD8A0014C4}">
      <text>
        <r>
          <rPr>
            <b/>
            <sz val="9"/>
            <color indexed="81"/>
            <rFont val="Tahoma"/>
            <family val="2"/>
          </rPr>
          <t>John:</t>
        </r>
        <r>
          <rPr>
            <sz val="9"/>
            <color indexed="81"/>
            <rFont val="Tahoma"/>
            <family val="2"/>
          </rPr>
          <t xml:space="preserve">
Equations used for the sires</t>
        </r>
      </text>
    </comment>
    <comment ref="K38" authorId="0" shapeId="0" xr:uid="{52E954F1-9254-4AB1-AF9C-AE9FD4E83F7F}">
      <text>
        <r>
          <rPr>
            <b/>
            <sz val="9"/>
            <color indexed="81"/>
            <rFont val="Tahoma"/>
            <family val="2"/>
          </rPr>
          <t>John:</t>
        </r>
        <r>
          <rPr>
            <sz val="9"/>
            <color indexed="81"/>
            <rFont val="Tahoma"/>
            <family val="2"/>
          </rPr>
          <t xml:space="preserve">
Potenital intake</t>
        </r>
      </text>
    </comment>
    <comment ref="L38" authorId="0" shapeId="0" xr:uid="{022B057C-F575-4437-B744-9F85C49D0DA5}">
      <text>
        <r>
          <rPr>
            <b/>
            <sz val="9"/>
            <color indexed="81"/>
            <rFont val="Tahoma"/>
            <family val="2"/>
          </rPr>
          <t>John:</t>
        </r>
        <r>
          <rPr>
            <sz val="9"/>
            <color indexed="81"/>
            <rFont val="Tahoma"/>
            <family val="2"/>
          </rPr>
          <t xml:space="preserve">
Relative availability</t>
        </r>
      </text>
    </comment>
    <comment ref="M38" authorId="0" shapeId="0" xr:uid="{87A96A65-B283-4B85-A476-B194C9B46844}">
      <text>
        <r>
          <rPr>
            <b/>
            <sz val="9"/>
            <color indexed="81"/>
            <rFont val="Tahoma"/>
            <family val="2"/>
          </rPr>
          <t>John:</t>
        </r>
        <r>
          <rPr>
            <sz val="9"/>
            <color indexed="81"/>
            <rFont val="Tahoma"/>
            <family val="2"/>
          </rPr>
          <t xml:space="preserve">
Feeding System 
0 - CSIRO
1 - Hybrid Feeding System - using Graham et al 1974
2 - New Feeding System - Hutton</t>
        </r>
      </text>
    </comment>
    <comment ref="I39" authorId="2" shapeId="0" xr:uid="{7A5E3A2B-6FAA-4C26-85E4-E4F75B34FBF1}">
      <text>
        <r>
          <rPr>
            <b/>
            <sz val="9"/>
            <color indexed="81"/>
            <rFont val="Tahoma"/>
            <family val="2"/>
          </rPr>
          <t>John:</t>
        </r>
        <r>
          <rPr>
            <sz val="9"/>
            <color indexed="81"/>
            <rFont val="Tahoma"/>
            <family val="2"/>
          </rPr>
          <t xml:space="preserve">
Equations used for the dams</t>
        </r>
      </text>
    </comment>
    <comment ref="K39" authorId="0" shapeId="0" xr:uid="{FF974BAB-35B0-4FBD-B07C-8FB4797EBE29}">
      <text>
        <r>
          <rPr>
            <b/>
            <sz val="9"/>
            <color indexed="81"/>
            <rFont val="Tahoma"/>
            <family val="2"/>
          </rPr>
          <t>John:</t>
        </r>
        <r>
          <rPr>
            <sz val="9"/>
            <color indexed="81"/>
            <rFont val="Tahoma"/>
            <family val="2"/>
          </rPr>
          <t xml:space="preserve">
Conception</t>
        </r>
      </text>
    </comment>
    <comment ref="L39" authorId="0" shapeId="0" xr:uid="{9E209A5B-0C99-4BE4-840C-AB72870D99B5}">
      <text>
        <r>
          <rPr>
            <b/>
            <sz val="9"/>
            <color indexed="81"/>
            <rFont val="Tahoma"/>
            <family val="2"/>
          </rPr>
          <t>John:</t>
        </r>
        <r>
          <rPr>
            <sz val="9"/>
            <color indexed="81"/>
            <rFont val="Tahoma"/>
            <family val="2"/>
          </rPr>
          <t xml:space="preserve">
Weaner mortality</t>
        </r>
      </text>
    </comment>
    <comment ref="M39" authorId="0" shapeId="0" xr:uid="{ADD4BC61-016B-4492-B779-D87E3B0AE8E2}">
      <text>
        <r>
          <rPr>
            <b/>
            <sz val="9"/>
            <color indexed="81"/>
            <rFont val="Tahoma"/>
            <family val="2"/>
          </rPr>
          <t>John:</t>
        </r>
        <r>
          <rPr>
            <sz val="9"/>
            <color indexed="81"/>
            <rFont val="Tahoma"/>
            <family val="2"/>
          </rPr>
          <t xml:space="preserve">
Dam mortality</t>
        </r>
      </text>
    </comment>
    <comment ref="N39" authorId="0" shapeId="0" xr:uid="{1AD0E97F-BCEF-472F-9489-AE2D9154BB61}">
      <text>
        <r>
          <rPr>
            <b/>
            <sz val="9"/>
            <color indexed="81"/>
            <rFont val="Tahoma"/>
            <family val="2"/>
          </rPr>
          <t>John:</t>
        </r>
        <r>
          <rPr>
            <sz val="9"/>
            <color indexed="81"/>
            <rFont val="Tahoma"/>
            <family val="2"/>
          </rPr>
          <t xml:space="preserve">
Potenital intake</t>
        </r>
      </text>
    </comment>
    <comment ref="O39" authorId="0" shapeId="0" xr:uid="{931C4144-E6BE-430D-8EC0-F6380B88621B}">
      <text>
        <r>
          <rPr>
            <b/>
            <sz val="9"/>
            <color indexed="81"/>
            <rFont val="Tahoma"/>
            <family val="2"/>
          </rPr>
          <t>John:</t>
        </r>
        <r>
          <rPr>
            <sz val="9"/>
            <color indexed="81"/>
            <rFont val="Tahoma"/>
            <family val="2"/>
          </rPr>
          <t xml:space="preserve">
Relative availability</t>
        </r>
      </text>
    </comment>
    <comment ref="P39" authorId="0" shapeId="0" xr:uid="{6AA71132-CA44-41AC-B06B-BBDE92F808DC}">
      <text>
        <r>
          <rPr>
            <b/>
            <sz val="9"/>
            <color indexed="81"/>
            <rFont val="Tahoma"/>
            <family val="2"/>
          </rPr>
          <t>John:</t>
        </r>
        <r>
          <rPr>
            <sz val="9"/>
            <color indexed="81"/>
            <rFont val="Tahoma"/>
            <family val="2"/>
          </rPr>
          <t xml:space="preserve">
Feeding System 
0 - CSIRO
1 - Hybrid Feeding System - using Graham et al 1974
2 - New Feeding System - Hutton</t>
        </r>
      </text>
    </comment>
    <comment ref="I40" authorId="2" shapeId="0" xr:uid="{D4B2A84E-0162-4968-BEFA-08B6DF8167D4}">
      <text>
        <r>
          <rPr>
            <b/>
            <sz val="9"/>
            <color indexed="81"/>
            <rFont val="Tahoma"/>
            <family val="2"/>
          </rPr>
          <t>John:</t>
        </r>
        <r>
          <rPr>
            <sz val="9"/>
            <color indexed="81"/>
            <rFont val="Tahoma"/>
            <family val="2"/>
          </rPr>
          <t xml:space="preserve">
Equations used for the prog</t>
        </r>
      </text>
    </comment>
    <comment ref="K40" authorId="0" shapeId="0" xr:uid="{39E0A771-A87D-4BF5-80AF-A2284B70FC5D}">
      <text>
        <r>
          <rPr>
            <sz val="9"/>
            <color indexed="81"/>
            <rFont val="Tahoma"/>
            <family val="2"/>
          </rPr>
          <t>Progeny survival</t>
        </r>
      </text>
    </comment>
    <comment ref="L40" authorId="0" shapeId="0" xr:uid="{45B1A9C2-1D5D-4FDC-A353-2391064ACA4E}">
      <text>
        <r>
          <rPr>
            <b/>
            <sz val="9"/>
            <color indexed="81"/>
            <rFont val="Tahoma"/>
            <family val="2"/>
          </rPr>
          <t>John:</t>
        </r>
        <r>
          <rPr>
            <sz val="9"/>
            <color indexed="81"/>
            <rFont val="Tahoma"/>
            <family val="2"/>
          </rPr>
          <t xml:space="preserve">
Potenital intake</t>
        </r>
      </text>
    </comment>
    <comment ref="M40" authorId="0" shapeId="0" xr:uid="{495142B7-2383-40FC-9CA9-82E77F07588F}">
      <text>
        <r>
          <rPr>
            <b/>
            <sz val="9"/>
            <color indexed="81"/>
            <rFont val="Tahoma"/>
            <family val="2"/>
          </rPr>
          <t>John:</t>
        </r>
        <r>
          <rPr>
            <sz val="9"/>
            <color indexed="81"/>
            <rFont val="Tahoma"/>
            <family val="2"/>
          </rPr>
          <t xml:space="preserve">
Relative availability</t>
        </r>
      </text>
    </comment>
    <comment ref="N40" authorId="0" shapeId="0" xr:uid="{015952AB-FCBA-4D3A-853E-679E55F3A55C}">
      <text>
        <r>
          <rPr>
            <b/>
            <sz val="9"/>
            <color indexed="81"/>
            <rFont val="Tahoma"/>
            <family val="2"/>
          </rPr>
          <t>John:</t>
        </r>
        <r>
          <rPr>
            <sz val="9"/>
            <color indexed="81"/>
            <rFont val="Tahoma"/>
            <family val="2"/>
          </rPr>
          <t xml:space="preserve">
Feeding System 
0 - CSIRO
1 - Hybrid Feeding System - using Graham et al 1974
2 - New Feeding System - Hutton</t>
        </r>
      </text>
    </comment>
    <comment ref="O40" authorId="0" shapeId="0" xr:uid="{57D8F078-3B84-420C-B7FA-B57E1DD2F714}">
      <text>
        <r>
          <rPr>
            <sz val="9"/>
            <color indexed="81"/>
            <rFont val="Tahoma"/>
            <family val="2"/>
          </rPr>
          <t>Birth weight</t>
        </r>
      </text>
    </comment>
    <comment ref="P40" authorId="0" shapeId="0" xr:uid="{E1A2EDE5-A4BC-4332-88E3-7F3391CF8E6C}">
      <text>
        <r>
          <rPr>
            <sz val="9"/>
            <color indexed="81"/>
            <rFont val="Tahoma"/>
            <family val="2"/>
          </rPr>
          <t>Weaning weight</t>
        </r>
      </text>
    </comment>
    <comment ref="I41" authorId="2" shapeId="0" xr:uid="{8AE356F2-C602-44F0-89DD-3037941163F2}">
      <text>
        <r>
          <rPr>
            <b/>
            <sz val="9"/>
            <color indexed="81"/>
            <rFont val="Tahoma"/>
            <family val="2"/>
          </rPr>
          <t>John:</t>
        </r>
        <r>
          <rPr>
            <sz val="9"/>
            <color indexed="81"/>
            <rFont val="Tahoma"/>
            <family val="2"/>
          </rPr>
          <t xml:space="preserve">
Equations used for the offspring</t>
        </r>
      </text>
    </comment>
    <comment ref="K41" authorId="0" shapeId="0" xr:uid="{57366F9A-4CC7-4DB6-BBD4-728021B451BA}">
      <text>
        <r>
          <rPr>
            <b/>
            <sz val="9"/>
            <color indexed="81"/>
            <rFont val="Tahoma"/>
            <family val="2"/>
          </rPr>
          <t>John:</t>
        </r>
        <r>
          <rPr>
            <sz val="9"/>
            <color indexed="81"/>
            <rFont val="Tahoma"/>
            <family val="2"/>
          </rPr>
          <t xml:space="preserve">
Weaner mortality</t>
        </r>
      </text>
    </comment>
    <comment ref="L41" authorId="0" shapeId="0" xr:uid="{2FE618EA-3DAD-4C11-88C8-F5EF073B04A2}">
      <text>
        <r>
          <rPr>
            <b/>
            <sz val="9"/>
            <color indexed="81"/>
            <rFont val="Tahoma"/>
            <family val="2"/>
          </rPr>
          <t>John:</t>
        </r>
        <r>
          <rPr>
            <sz val="9"/>
            <color indexed="81"/>
            <rFont val="Tahoma"/>
            <family val="2"/>
          </rPr>
          <t xml:space="preserve">
Potenital intake</t>
        </r>
      </text>
    </comment>
    <comment ref="M41" authorId="0" shapeId="0" xr:uid="{5D13BA4A-AEB7-4A11-B608-1C96BA72A5D1}">
      <text>
        <r>
          <rPr>
            <b/>
            <sz val="9"/>
            <color indexed="81"/>
            <rFont val="Tahoma"/>
            <family val="2"/>
          </rPr>
          <t>John:</t>
        </r>
        <r>
          <rPr>
            <sz val="9"/>
            <color indexed="81"/>
            <rFont val="Tahoma"/>
            <family val="2"/>
          </rPr>
          <t xml:space="preserve">
Relative availability</t>
        </r>
      </text>
    </comment>
    <comment ref="N41" authorId="0" shapeId="0" xr:uid="{A3595416-09F2-4750-93A6-4AB698FE7BB6}">
      <text>
        <r>
          <rPr>
            <b/>
            <sz val="9"/>
            <color indexed="81"/>
            <rFont val="Tahoma"/>
            <family val="2"/>
          </rPr>
          <t>John:</t>
        </r>
        <r>
          <rPr>
            <sz val="9"/>
            <color indexed="81"/>
            <rFont val="Tahoma"/>
            <family val="2"/>
          </rPr>
          <t xml:space="preserve">
Feeding System 
0 - CSIRO
1 - Hybrid Feeding System - using Graham et al 1974
2 - New Feeding System - Hutton</t>
        </r>
      </text>
    </comment>
    <comment ref="I42" authorId="2" shapeId="0" xr:uid="{3F79842F-4403-4C30-BC7D-B9E183944989}">
      <text>
        <r>
          <rPr>
            <b/>
            <sz val="9"/>
            <color indexed="81"/>
            <rFont val="Tahoma"/>
            <family val="2"/>
          </rPr>
          <t>John:</t>
        </r>
        <r>
          <rPr>
            <sz val="9"/>
            <color indexed="81"/>
            <rFont val="Tahoma"/>
            <family val="2"/>
          </rPr>
          <t xml:space="preserve">
Day of the simulation that the dam equation systems change from slice 0 to 1.
Note: Don't alter slice 0 day.</t>
        </r>
      </text>
    </comment>
    <comment ref="K42" authorId="2" shapeId="0" xr:uid="{ED3533C3-D16A-42B2-BF84-EBD98CAA1437}">
      <text>
        <r>
          <rPr>
            <b/>
            <sz val="9"/>
            <color indexed="81"/>
            <rFont val="Tahoma"/>
            <family val="2"/>
          </rPr>
          <t>John:</t>
        </r>
        <r>
          <rPr>
            <sz val="9"/>
            <color indexed="81"/>
            <rFont val="Tahoma"/>
            <family val="2"/>
          </rPr>
          <t xml:space="preserve">
Date change for older ewes</t>
        </r>
      </text>
    </comment>
    <comment ref="I43" authorId="2" shapeId="0" xr:uid="{85DB7A80-5304-4BCC-8008-591EE85C484C}">
      <text>
        <r>
          <rPr>
            <b/>
            <sz val="9"/>
            <color indexed="81"/>
            <rFont val="Tahoma"/>
            <family val="2"/>
          </rPr>
          <t>John:</t>
        </r>
        <r>
          <rPr>
            <sz val="9"/>
            <color indexed="81"/>
            <rFont val="Tahoma"/>
            <family val="2"/>
          </rPr>
          <t xml:space="preserve">
Day of the simulation that the yatf equation systems change from slice 0 to 1.
Note: Don't alter slice 0 day.</t>
        </r>
      </text>
    </comment>
    <comment ref="K43" authorId="2" shapeId="0" xr:uid="{1633A286-5CC6-47F9-AE23-E8D2385EC9BD}">
      <text>
        <r>
          <rPr>
            <b/>
            <sz val="9"/>
            <color indexed="81"/>
            <rFont val="Tahoma"/>
            <family val="2"/>
          </rPr>
          <t>John:</t>
        </r>
        <r>
          <rPr>
            <sz val="9"/>
            <color indexed="81"/>
            <rFont val="Tahoma"/>
            <family val="2"/>
          </rPr>
          <t xml:space="preserve">
Date change for progeny of older ewes</t>
        </r>
      </text>
    </comment>
    <comment ref="I44" authorId="2" shapeId="0" xr:uid="{8CDE9E71-D1D6-4C87-9772-44424A7F2021}">
      <text>
        <r>
          <rPr>
            <b/>
            <sz val="9"/>
            <color indexed="81"/>
            <rFont val="Tahoma"/>
            <family val="2"/>
          </rPr>
          <t>John:</t>
        </r>
        <r>
          <rPr>
            <sz val="9"/>
            <color indexed="81"/>
            <rFont val="Tahoma"/>
            <family val="2"/>
          </rPr>
          <t xml:space="preserve">
Retain the results from all equaton systems so that the results can be compared (when debugging)
Note: Equation compare may have unexpected effects if used with rev_create</t>
        </r>
      </text>
    </comment>
    <comment ref="I47" authorId="0" shapeId="0" xr:uid="{452EE3A9-C53D-42D3-AD90-1468B62DC73B}">
      <text>
        <r>
          <rPr>
            <b/>
            <sz val="9"/>
            <color indexed="81"/>
            <rFont val="Tahoma"/>
            <family val="2"/>
          </rPr>
          <t xml:space="preserve">John:
</t>
        </r>
        <r>
          <rPr>
            <sz val="9"/>
            <color indexed="81"/>
            <rFont val="Tahoma"/>
            <family val="2"/>
          </rPr>
          <t>SA with geneticist age stage axis.
Alters coefficients sfw for CFW</t>
        </r>
      </text>
    </comment>
    <comment ref="K47" authorId="2" shapeId="0" xr:uid="{205A045B-A908-430F-8DE0-BFC89EB990CA}">
      <text>
        <r>
          <rPr>
            <b/>
            <sz val="9"/>
            <color indexed="81"/>
            <rFont val="Tahoma"/>
            <family val="2"/>
          </rPr>
          <t>John:</t>
        </r>
        <r>
          <rPr>
            <sz val="9"/>
            <color indexed="81"/>
            <rFont val="Tahoma"/>
            <family val="2"/>
          </rPr>
          <t xml:space="preserve">
Post weaning</t>
        </r>
      </text>
    </comment>
    <comment ref="L47" authorId="2" shapeId="0" xr:uid="{9E240F9A-9C81-43E3-B046-95F959DFF166}">
      <text>
        <r>
          <rPr>
            <b/>
            <sz val="9"/>
            <color indexed="81"/>
            <rFont val="Tahoma"/>
            <family val="2"/>
          </rPr>
          <t>John:</t>
        </r>
        <r>
          <rPr>
            <sz val="9"/>
            <color indexed="81"/>
            <rFont val="Tahoma"/>
            <family val="2"/>
          </rPr>
          <t xml:space="preserve">
Yearling</t>
        </r>
      </text>
    </comment>
    <comment ref="M47" authorId="2" shapeId="0" xr:uid="{124C2731-6C8B-41B7-80DB-E7E4B41D73C4}">
      <text>
        <r>
          <rPr>
            <b/>
            <sz val="9"/>
            <color indexed="81"/>
            <rFont val="Tahoma"/>
            <family val="2"/>
          </rPr>
          <t>John:</t>
        </r>
        <r>
          <rPr>
            <sz val="9"/>
            <color indexed="81"/>
            <rFont val="Tahoma"/>
            <family val="2"/>
          </rPr>
          <t xml:space="preserve">
Hogget</t>
        </r>
      </text>
    </comment>
    <comment ref="N47" authorId="2" shapeId="0" xr:uid="{4BC858E5-11A4-44A9-B3B3-8D264E73C3CC}">
      <text>
        <r>
          <rPr>
            <b/>
            <sz val="9"/>
            <color indexed="81"/>
            <rFont val="Tahoma"/>
            <family val="2"/>
          </rPr>
          <t>John:</t>
        </r>
        <r>
          <rPr>
            <sz val="9"/>
            <color indexed="81"/>
            <rFont val="Tahoma"/>
            <family val="2"/>
          </rPr>
          <t xml:space="preserve">
Adult (A2, A3, A4, A5, A6)</t>
        </r>
      </text>
    </comment>
    <comment ref="I48" authorId="2" shapeId="0" xr:uid="{07F6FC95-D6F2-450B-BA01-790EB2136B7B}">
      <text>
        <r>
          <rPr>
            <b/>
            <sz val="9"/>
            <color indexed="81"/>
            <rFont val="Tahoma"/>
            <family val="2"/>
          </rPr>
          <t>John:</t>
        </r>
        <r>
          <rPr>
            <sz val="9"/>
            <color indexed="81"/>
            <rFont val="Tahoma"/>
            <family val="2"/>
          </rPr>
          <t xml:space="preserve">
Alter the scalar of ycfw cw[25]</t>
        </r>
      </text>
    </comment>
    <comment ref="I49" authorId="0" shapeId="0" xr:uid="{093C3069-B5E8-4A9E-9B3C-63D179E2E68B}">
      <text>
        <r>
          <rPr>
            <b/>
            <sz val="9"/>
            <color indexed="81"/>
            <rFont val="Tahoma"/>
            <family val="2"/>
          </rPr>
          <t xml:space="preserve">John:
</t>
        </r>
        <r>
          <rPr>
            <sz val="9"/>
            <color indexed="81"/>
            <rFont val="Tahoma"/>
            <family val="2"/>
          </rPr>
          <t>SA with geneticist age stage axis.
Alters coefficients sfd for FD</t>
        </r>
      </text>
    </comment>
    <comment ref="K49" authorId="2" shapeId="0" xr:uid="{37A16E5F-342F-412C-B390-128E55DB0E91}">
      <text>
        <r>
          <rPr>
            <b/>
            <sz val="9"/>
            <color indexed="81"/>
            <rFont val="Tahoma"/>
            <family val="2"/>
          </rPr>
          <t>John:</t>
        </r>
        <r>
          <rPr>
            <sz val="9"/>
            <color indexed="81"/>
            <rFont val="Tahoma"/>
            <family val="2"/>
          </rPr>
          <t xml:space="preserve">
Post weaning</t>
        </r>
      </text>
    </comment>
    <comment ref="L49" authorId="2" shapeId="0" xr:uid="{F4E26C64-3E37-45DC-9863-8BED3AA6A4C2}">
      <text>
        <r>
          <rPr>
            <b/>
            <sz val="9"/>
            <color indexed="81"/>
            <rFont val="Tahoma"/>
            <family val="2"/>
          </rPr>
          <t>John:</t>
        </r>
        <r>
          <rPr>
            <sz val="9"/>
            <color indexed="81"/>
            <rFont val="Tahoma"/>
            <family val="2"/>
          </rPr>
          <t xml:space="preserve">
Yearling</t>
        </r>
      </text>
    </comment>
    <comment ref="M49" authorId="2" shapeId="0" xr:uid="{576F85F0-8E1D-448C-B2A3-3AA16AC5D601}">
      <text>
        <r>
          <rPr>
            <b/>
            <sz val="9"/>
            <color indexed="81"/>
            <rFont val="Tahoma"/>
            <family val="2"/>
          </rPr>
          <t>John:</t>
        </r>
        <r>
          <rPr>
            <sz val="9"/>
            <color indexed="81"/>
            <rFont val="Tahoma"/>
            <family val="2"/>
          </rPr>
          <t xml:space="preserve">
Hogget</t>
        </r>
      </text>
    </comment>
    <comment ref="N49" authorId="2" shapeId="0" xr:uid="{67E1DE13-C323-4922-A315-6B87C8DDAC97}">
      <text>
        <r>
          <rPr>
            <b/>
            <sz val="9"/>
            <color indexed="81"/>
            <rFont val="Tahoma"/>
            <family val="2"/>
          </rPr>
          <t>John:</t>
        </r>
        <r>
          <rPr>
            <sz val="9"/>
            <color indexed="81"/>
            <rFont val="Tahoma"/>
            <family val="2"/>
          </rPr>
          <t xml:space="preserve">
Adult (A2, A3, A4, A5, A6)</t>
        </r>
      </text>
    </comment>
    <comment ref="I50" authorId="2" shapeId="0" xr:uid="{C4EE3CD5-87DA-4976-841B-1D02F2209340}">
      <text>
        <r>
          <rPr>
            <b/>
            <sz val="9"/>
            <color indexed="81"/>
            <rFont val="Tahoma"/>
            <family val="2"/>
          </rPr>
          <t>John:</t>
        </r>
        <r>
          <rPr>
            <sz val="9"/>
            <color indexed="81"/>
            <rFont val="Tahoma"/>
            <family val="2"/>
          </rPr>
          <t xml:space="preserve">
Alter the scalar of yfd cw[26]</t>
        </r>
      </text>
    </comment>
    <comment ref="I51" authorId="0" shapeId="0" xr:uid="{E549338C-2F48-4BDE-AFC6-2EC268EFC914}">
      <text>
        <r>
          <rPr>
            <b/>
            <sz val="9"/>
            <color indexed="81"/>
            <rFont val="Tahoma"/>
            <family val="2"/>
          </rPr>
          <t xml:space="preserve">John:
</t>
        </r>
        <r>
          <rPr>
            <sz val="9"/>
            <color indexed="81"/>
            <rFont val="Tahoma"/>
            <family val="2"/>
          </rPr>
          <t>SA with geneticist age stage axis.
Alters coefficients cw[16] for SS</t>
        </r>
      </text>
    </comment>
    <comment ref="K51" authorId="2" shapeId="0" xr:uid="{DC93EFDD-F6CF-4520-AB67-E1F3734D23A8}">
      <text>
        <r>
          <rPr>
            <b/>
            <sz val="9"/>
            <color indexed="81"/>
            <rFont val="Tahoma"/>
            <family val="2"/>
          </rPr>
          <t>John:</t>
        </r>
        <r>
          <rPr>
            <sz val="9"/>
            <color indexed="81"/>
            <rFont val="Tahoma"/>
            <family val="2"/>
          </rPr>
          <t xml:space="preserve">
Post weaning</t>
        </r>
      </text>
    </comment>
    <comment ref="L51" authorId="2" shapeId="0" xr:uid="{8510E76B-6ED2-47EE-82FA-D6F1D986A7C1}">
      <text>
        <r>
          <rPr>
            <b/>
            <sz val="9"/>
            <color indexed="81"/>
            <rFont val="Tahoma"/>
            <family val="2"/>
          </rPr>
          <t>John:</t>
        </r>
        <r>
          <rPr>
            <sz val="9"/>
            <color indexed="81"/>
            <rFont val="Tahoma"/>
            <family val="2"/>
          </rPr>
          <t xml:space="preserve">
Yearling</t>
        </r>
      </text>
    </comment>
    <comment ref="M51" authorId="2" shapeId="0" xr:uid="{D89E0E55-D776-4B3B-88F5-8DC44ADDAF74}">
      <text>
        <r>
          <rPr>
            <b/>
            <sz val="9"/>
            <color indexed="81"/>
            <rFont val="Tahoma"/>
            <family val="2"/>
          </rPr>
          <t>John:</t>
        </r>
        <r>
          <rPr>
            <sz val="9"/>
            <color indexed="81"/>
            <rFont val="Tahoma"/>
            <family val="2"/>
          </rPr>
          <t xml:space="preserve">
Hogget</t>
        </r>
      </text>
    </comment>
    <comment ref="N51" authorId="2" shapeId="0" xr:uid="{DA2A7918-6AA6-4FCA-8BC1-ED32BE224980}">
      <text>
        <r>
          <rPr>
            <b/>
            <sz val="9"/>
            <color indexed="81"/>
            <rFont val="Tahoma"/>
            <family val="2"/>
          </rPr>
          <t>John:</t>
        </r>
        <r>
          <rPr>
            <sz val="9"/>
            <color indexed="81"/>
            <rFont val="Tahoma"/>
            <family val="2"/>
          </rPr>
          <t xml:space="preserve">
Adult (A2, A3, A4, A5, A6)</t>
        </r>
      </text>
    </comment>
    <comment ref="I52" authorId="0" shapeId="0" xr:uid="{F427CB62-7870-4DA5-85A9-AA355A7B6AC5}">
      <text>
        <r>
          <rPr>
            <b/>
            <sz val="9"/>
            <color indexed="81"/>
            <rFont val="Tahoma"/>
            <family val="2"/>
          </rPr>
          <t xml:space="preserve">John:
</t>
        </r>
        <r>
          <rPr>
            <sz val="9"/>
            <color indexed="81"/>
            <rFont val="Tahoma"/>
            <family val="2"/>
          </rPr>
          <t>SA with geneticist age stage axis.
Alters coefficients cw[11] for SL</t>
        </r>
      </text>
    </comment>
    <comment ref="K52" authorId="2" shapeId="0" xr:uid="{5286CFB8-3026-4048-A47E-A0214E2551C1}">
      <text>
        <r>
          <rPr>
            <b/>
            <sz val="9"/>
            <color indexed="81"/>
            <rFont val="Tahoma"/>
            <family val="2"/>
          </rPr>
          <t>John:</t>
        </r>
        <r>
          <rPr>
            <sz val="9"/>
            <color indexed="81"/>
            <rFont val="Tahoma"/>
            <family val="2"/>
          </rPr>
          <t xml:space="preserve">
Post weaning</t>
        </r>
      </text>
    </comment>
    <comment ref="L52" authorId="2" shapeId="0" xr:uid="{55B9E345-DFE5-4D74-930F-25F17BCA06EC}">
      <text>
        <r>
          <rPr>
            <b/>
            <sz val="9"/>
            <color indexed="81"/>
            <rFont val="Tahoma"/>
            <family val="2"/>
          </rPr>
          <t>John:</t>
        </r>
        <r>
          <rPr>
            <sz val="9"/>
            <color indexed="81"/>
            <rFont val="Tahoma"/>
            <family val="2"/>
          </rPr>
          <t xml:space="preserve">
Yearling</t>
        </r>
      </text>
    </comment>
    <comment ref="M52" authorId="2" shapeId="0" xr:uid="{C7F4BF35-356C-4B0A-BC57-26D75EFCC2A9}">
      <text>
        <r>
          <rPr>
            <b/>
            <sz val="9"/>
            <color indexed="81"/>
            <rFont val="Tahoma"/>
            <family val="2"/>
          </rPr>
          <t>John:</t>
        </r>
        <r>
          <rPr>
            <sz val="9"/>
            <color indexed="81"/>
            <rFont val="Tahoma"/>
            <family val="2"/>
          </rPr>
          <t xml:space="preserve">
Hogget</t>
        </r>
      </text>
    </comment>
    <comment ref="N52" authorId="2" shapeId="0" xr:uid="{2ED40CEC-D59F-4A90-A2C7-244C9F6C5D0B}">
      <text>
        <r>
          <rPr>
            <b/>
            <sz val="9"/>
            <color indexed="81"/>
            <rFont val="Tahoma"/>
            <family val="2"/>
          </rPr>
          <t>John:</t>
        </r>
        <r>
          <rPr>
            <sz val="9"/>
            <color indexed="81"/>
            <rFont val="Tahoma"/>
            <family val="2"/>
          </rPr>
          <t xml:space="preserve">
Adult (A2, A3, A4, A5, A6)</t>
        </r>
      </text>
    </comment>
    <comment ref="I53" authorId="0" shapeId="0" xr:uid="{4CB279AA-D6B3-4066-88AF-97483FBEE660}">
      <text>
        <r>
          <rPr>
            <b/>
            <sz val="9"/>
            <color indexed="81"/>
            <rFont val="Tahoma"/>
            <family val="2"/>
          </rPr>
          <t xml:space="preserve">John:
</t>
        </r>
        <r>
          <rPr>
            <sz val="9"/>
            <color indexed="81"/>
            <rFont val="Tahoma"/>
            <family val="2"/>
          </rPr>
          <t>SA with geneticist age stage axis.
Alters coefficients srw for LW</t>
        </r>
      </text>
    </comment>
    <comment ref="K53" authorId="2" shapeId="0" xr:uid="{FC808153-C130-4B79-BFCD-5EB6DD2FB4F4}">
      <text>
        <r>
          <rPr>
            <b/>
            <sz val="9"/>
            <color indexed="81"/>
            <rFont val="Tahoma"/>
            <family val="2"/>
          </rPr>
          <t>John:</t>
        </r>
        <r>
          <rPr>
            <sz val="9"/>
            <color indexed="81"/>
            <rFont val="Tahoma"/>
            <family val="2"/>
          </rPr>
          <t xml:space="preserve">
Post weaning</t>
        </r>
      </text>
    </comment>
    <comment ref="L53" authorId="2" shapeId="0" xr:uid="{AA3E89A2-5C1E-4B75-867D-1C194BE0A739}">
      <text>
        <r>
          <rPr>
            <b/>
            <sz val="9"/>
            <color indexed="81"/>
            <rFont val="Tahoma"/>
            <family val="2"/>
          </rPr>
          <t>John:</t>
        </r>
        <r>
          <rPr>
            <sz val="9"/>
            <color indexed="81"/>
            <rFont val="Tahoma"/>
            <family val="2"/>
          </rPr>
          <t xml:space="preserve">
Yearling</t>
        </r>
      </text>
    </comment>
    <comment ref="M53" authorId="2" shapeId="0" xr:uid="{592FFBCA-E76B-483D-A1DE-AC9B8B5EE5D3}">
      <text>
        <r>
          <rPr>
            <b/>
            <sz val="9"/>
            <color indexed="81"/>
            <rFont val="Tahoma"/>
            <family val="2"/>
          </rPr>
          <t>John:</t>
        </r>
        <r>
          <rPr>
            <sz val="9"/>
            <color indexed="81"/>
            <rFont val="Tahoma"/>
            <family val="2"/>
          </rPr>
          <t xml:space="preserve">
Hogget</t>
        </r>
      </text>
    </comment>
    <comment ref="N53" authorId="2" shapeId="0" xr:uid="{9185800C-4B72-48AE-A32E-6C4C7CA3C75B}">
      <text>
        <r>
          <rPr>
            <b/>
            <sz val="9"/>
            <color indexed="81"/>
            <rFont val="Tahoma"/>
            <family val="2"/>
          </rPr>
          <t>John:</t>
        </r>
        <r>
          <rPr>
            <sz val="9"/>
            <color indexed="81"/>
            <rFont val="Tahoma"/>
            <family val="2"/>
          </rPr>
          <t xml:space="preserve">
Adult (A2, A3, A4, A5, A6)</t>
        </r>
      </text>
    </comment>
    <comment ref="I54" authorId="2" shapeId="0" xr:uid="{64E9040C-3AD8-42C2-8B2C-D720AA05545B}">
      <text>
        <r>
          <rPr>
            <b/>
            <sz val="9"/>
            <color indexed="81"/>
            <rFont val="Tahoma"/>
            <family val="2"/>
          </rPr>
          <t>John:</t>
        </r>
        <r>
          <rPr>
            <sz val="9"/>
            <color indexed="81"/>
            <rFont val="Tahoma"/>
            <family val="2"/>
          </rPr>
          <t xml:space="preserve">
Alter the scalar on milk yield cl[0]</t>
        </r>
      </text>
    </comment>
    <comment ref="I55" authorId="2" shapeId="0" xr:uid="{AAAEA768-AFCD-488B-9AB1-9C8819B2A76E}">
      <text>
        <r>
          <rPr>
            <b/>
            <sz val="9"/>
            <color indexed="81"/>
            <rFont val="Tahoma"/>
            <family val="2"/>
          </rPr>
          <t>John:</t>
        </r>
        <r>
          <rPr>
            <sz val="9"/>
            <color indexed="81"/>
            <rFont val="Tahoma"/>
            <family val="2"/>
          </rPr>
          <t xml:space="preserve">
Alter the growth constants cx[1]</t>
        </r>
      </text>
    </comment>
    <comment ref="I56" authorId="0" shapeId="0" xr:uid="{196BD7B4-9409-4CAC-AE6F-AF924E13C98D}">
      <text>
        <r>
          <rPr>
            <b/>
            <sz val="9"/>
            <color indexed="81"/>
            <rFont val="Tahoma"/>
            <family val="2"/>
          </rPr>
          <t xml:space="preserve">John:
</t>
        </r>
        <r>
          <rPr>
            <sz val="9"/>
            <color indexed="81"/>
            <rFont val="Tahoma"/>
            <family val="2"/>
          </rPr>
          <t>SA with geneticist age stage axis.
Alters coefficients ci[1] &amp; ci[21] for Fat &amp; WT</t>
        </r>
      </text>
    </comment>
    <comment ref="K56" authorId="2" shapeId="0" xr:uid="{9804ACF4-B352-4756-851E-D10081197927}">
      <text>
        <r>
          <rPr>
            <b/>
            <sz val="9"/>
            <color indexed="81"/>
            <rFont val="Tahoma"/>
            <family val="2"/>
          </rPr>
          <t>John:</t>
        </r>
        <r>
          <rPr>
            <sz val="9"/>
            <color indexed="81"/>
            <rFont val="Tahoma"/>
            <family val="2"/>
          </rPr>
          <t xml:space="preserve">
Post weaning</t>
        </r>
      </text>
    </comment>
    <comment ref="L56" authorId="2" shapeId="0" xr:uid="{D69DC289-375D-48B3-9415-E1BA4942EACD}">
      <text>
        <r>
          <rPr>
            <b/>
            <sz val="9"/>
            <color indexed="81"/>
            <rFont val="Tahoma"/>
            <family val="2"/>
          </rPr>
          <t>John:</t>
        </r>
        <r>
          <rPr>
            <sz val="9"/>
            <color indexed="81"/>
            <rFont val="Tahoma"/>
            <family val="2"/>
          </rPr>
          <t xml:space="preserve">
Yearling</t>
        </r>
      </text>
    </comment>
    <comment ref="M56" authorId="2" shapeId="0" xr:uid="{174BC34E-A374-41D3-A6B9-DC80C2B53667}">
      <text>
        <r>
          <rPr>
            <b/>
            <sz val="9"/>
            <color indexed="81"/>
            <rFont val="Tahoma"/>
            <family val="2"/>
          </rPr>
          <t>John:</t>
        </r>
        <r>
          <rPr>
            <sz val="9"/>
            <color indexed="81"/>
            <rFont val="Tahoma"/>
            <family val="2"/>
          </rPr>
          <t xml:space="preserve">
Hogget</t>
        </r>
      </text>
    </comment>
    <comment ref="N56" authorId="2" shapeId="0" xr:uid="{00C44DF7-4DA4-4FDA-8C3D-6FE4BA98F24B}">
      <text>
        <r>
          <rPr>
            <b/>
            <sz val="9"/>
            <color indexed="81"/>
            <rFont val="Tahoma"/>
            <family val="2"/>
          </rPr>
          <t>John:</t>
        </r>
        <r>
          <rPr>
            <sz val="9"/>
            <color indexed="81"/>
            <rFont val="Tahoma"/>
            <family val="2"/>
          </rPr>
          <t xml:space="preserve">
Adult (A2, A3, A4, A5, A6)</t>
        </r>
      </text>
    </comment>
    <comment ref="I57" authorId="2" shapeId="0" xr:uid="{E19CBC38-45B9-41FA-B7A3-E4E45A01D1F5}">
      <text>
        <r>
          <rPr>
            <b/>
            <sz val="9"/>
            <color indexed="81"/>
            <rFont val="Tahoma"/>
            <family val="2"/>
          </rPr>
          <t>John:</t>
        </r>
        <r>
          <rPr>
            <sz val="9"/>
            <color indexed="81"/>
            <rFont val="Tahoma"/>
            <family val="2"/>
          </rPr>
          <t xml:space="preserve">
Alter the impact of z on PI: ci[2 &amp; 22]</t>
        </r>
      </text>
    </comment>
    <comment ref="I58" authorId="0" shapeId="0" xr:uid="{8546F547-4531-42FE-AC48-CBC0624094D8}">
      <text>
        <r>
          <rPr>
            <b/>
            <sz val="9"/>
            <color indexed="81"/>
            <rFont val="Tahoma"/>
            <family val="2"/>
          </rPr>
          <t xml:space="preserve">John:
</t>
        </r>
        <r>
          <rPr>
            <sz val="9"/>
            <color indexed="81"/>
            <rFont val="Tahoma"/>
            <family val="2"/>
          </rPr>
          <t>SA with geneticist age stage axis.
Alters coefficients cg[8] &amp; cg[9] for evg --&gt; WBE</t>
        </r>
      </text>
    </comment>
    <comment ref="K58" authorId="2" shapeId="0" xr:uid="{279D78BF-84D9-4A32-8067-4604A86BC67E}">
      <text>
        <r>
          <rPr>
            <b/>
            <sz val="9"/>
            <color indexed="81"/>
            <rFont val="Tahoma"/>
            <family val="2"/>
          </rPr>
          <t>John:</t>
        </r>
        <r>
          <rPr>
            <sz val="9"/>
            <color indexed="81"/>
            <rFont val="Tahoma"/>
            <family val="2"/>
          </rPr>
          <t xml:space="preserve">
Post weaning</t>
        </r>
      </text>
    </comment>
    <comment ref="L58" authorId="2" shapeId="0" xr:uid="{8D28B3BF-2A79-4BF6-9EC9-664A359566C3}">
      <text>
        <r>
          <rPr>
            <b/>
            <sz val="9"/>
            <color indexed="81"/>
            <rFont val="Tahoma"/>
            <family val="2"/>
          </rPr>
          <t>John:</t>
        </r>
        <r>
          <rPr>
            <sz val="9"/>
            <color indexed="81"/>
            <rFont val="Tahoma"/>
            <family val="2"/>
          </rPr>
          <t xml:space="preserve">
Yearling</t>
        </r>
      </text>
    </comment>
    <comment ref="M58" authorId="2" shapeId="0" xr:uid="{8D4640A3-4E60-48CA-B59B-CA5C35B41007}">
      <text>
        <r>
          <rPr>
            <b/>
            <sz val="9"/>
            <color indexed="81"/>
            <rFont val="Tahoma"/>
            <family val="2"/>
          </rPr>
          <t>John:</t>
        </r>
        <r>
          <rPr>
            <sz val="9"/>
            <color indexed="81"/>
            <rFont val="Tahoma"/>
            <family val="2"/>
          </rPr>
          <t xml:space="preserve">
Hogget</t>
        </r>
      </text>
    </comment>
    <comment ref="N58" authorId="2" shapeId="0" xr:uid="{A802ECFF-4966-40AF-ADFE-C399EF9C2E43}">
      <text>
        <r>
          <rPr>
            <b/>
            <sz val="9"/>
            <color indexed="81"/>
            <rFont val="Tahoma"/>
            <family val="2"/>
          </rPr>
          <t>John:</t>
        </r>
        <r>
          <rPr>
            <sz val="9"/>
            <color indexed="81"/>
            <rFont val="Tahoma"/>
            <family val="2"/>
          </rPr>
          <t xml:space="preserve">
Adult (A2, A3, A4, A5, A6)</t>
        </r>
      </text>
    </comment>
    <comment ref="I59" authorId="0" shapeId="0" xr:uid="{8902AD1D-6855-4E76-8AAE-32D8F09E9A14}">
      <text>
        <r>
          <rPr>
            <b/>
            <sz val="9"/>
            <color indexed="81"/>
            <rFont val="Tahoma"/>
            <family val="2"/>
          </rPr>
          <t xml:space="preserve">John:
</t>
        </r>
        <r>
          <rPr>
            <sz val="9"/>
            <color indexed="81"/>
            <rFont val="Tahoma"/>
            <family val="2"/>
          </rPr>
          <t>SA with geneticist age stage axis.
Alters coefficients cd[1] for basal survival</t>
        </r>
      </text>
    </comment>
    <comment ref="K59" authorId="2" shapeId="0" xr:uid="{CF28DEC4-28CF-4D28-BC2C-7F1D8962AC7D}">
      <text>
        <r>
          <rPr>
            <b/>
            <sz val="9"/>
            <color indexed="81"/>
            <rFont val="Tahoma"/>
            <family val="2"/>
          </rPr>
          <t>John:</t>
        </r>
        <r>
          <rPr>
            <sz val="9"/>
            <color indexed="81"/>
            <rFont val="Tahoma"/>
            <family val="2"/>
          </rPr>
          <t xml:space="preserve">
Post weaning</t>
        </r>
      </text>
    </comment>
    <comment ref="L59" authorId="2" shapeId="0" xr:uid="{15EBE126-3033-431B-BE30-8178B59151B5}">
      <text>
        <r>
          <rPr>
            <b/>
            <sz val="9"/>
            <color indexed="81"/>
            <rFont val="Tahoma"/>
            <family val="2"/>
          </rPr>
          <t>John:</t>
        </r>
        <r>
          <rPr>
            <sz val="9"/>
            <color indexed="81"/>
            <rFont val="Tahoma"/>
            <family val="2"/>
          </rPr>
          <t xml:space="preserve">
Yearling</t>
        </r>
      </text>
    </comment>
    <comment ref="M59" authorId="2" shapeId="0" xr:uid="{A11C8031-90AD-4169-BE2B-1C871154F2B9}">
      <text>
        <r>
          <rPr>
            <b/>
            <sz val="9"/>
            <color indexed="81"/>
            <rFont val="Tahoma"/>
            <family val="2"/>
          </rPr>
          <t>John:</t>
        </r>
        <r>
          <rPr>
            <sz val="9"/>
            <color indexed="81"/>
            <rFont val="Tahoma"/>
            <family val="2"/>
          </rPr>
          <t xml:space="preserve">
Hogget</t>
        </r>
      </text>
    </comment>
    <comment ref="N59" authorId="2" shapeId="0" xr:uid="{FA79D6A3-15F8-4DB0-B380-F2EED37C5B1C}">
      <text>
        <r>
          <rPr>
            <b/>
            <sz val="9"/>
            <color indexed="81"/>
            <rFont val="Tahoma"/>
            <family val="2"/>
          </rPr>
          <t>John:</t>
        </r>
        <r>
          <rPr>
            <sz val="9"/>
            <color indexed="81"/>
            <rFont val="Tahoma"/>
            <family val="2"/>
          </rPr>
          <t xml:space="preserve">
Adult (A2, A3, A4, A5, A6)</t>
        </r>
      </text>
    </comment>
    <comment ref="I60" authorId="0" shapeId="0" xr:uid="{EFADCF65-EC89-45ED-B1C6-CE46D12AD28F}">
      <text>
        <r>
          <rPr>
            <b/>
            <sz val="9"/>
            <color indexed="81"/>
            <rFont val="Tahoma"/>
            <family val="2"/>
          </rPr>
          <t xml:space="preserve">John:
</t>
        </r>
        <r>
          <rPr>
            <sz val="9"/>
            <color indexed="81"/>
            <rFont val="Tahoma"/>
            <family val="2"/>
          </rPr>
          <t>SA with geneticist age stage axis.
Alters coefficients cu2[23,-1] for perinatal survival</t>
        </r>
      </text>
    </comment>
    <comment ref="K60" authorId="2" shapeId="0" xr:uid="{B6C663B3-5B5A-40BC-8C9B-2EA25341B51A}">
      <text>
        <r>
          <rPr>
            <b/>
            <sz val="9"/>
            <color indexed="81"/>
            <rFont val="Tahoma"/>
            <family val="2"/>
          </rPr>
          <t>John:</t>
        </r>
        <r>
          <rPr>
            <sz val="9"/>
            <color indexed="81"/>
            <rFont val="Tahoma"/>
            <family val="2"/>
          </rPr>
          <t xml:space="preserve">
Post weaning</t>
        </r>
      </text>
    </comment>
    <comment ref="L60" authorId="2" shapeId="0" xr:uid="{62A57104-60AF-498C-9418-1E80156E2162}">
      <text>
        <r>
          <rPr>
            <b/>
            <sz val="9"/>
            <color indexed="81"/>
            <rFont val="Tahoma"/>
            <family val="2"/>
          </rPr>
          <t>John:</t>
        </r>
        <r>
          <rPr>
            <sz val="9"/>
            <color indexed="81"/>
            <rFont val="Tahoma"/>
            <family val="2"/>
          </rPr>
          <t xml:space="preserve">
Yearling</t>
        </r>
      </text>
    </comment>
    <comment ref="M60" authorId="2" shapeId="0" xr:uid="{D7311D2B-C972-44B0-B19D-7EF87A08BD30}">
      <text>
        <r>
          <rPr>
            <b/>
            <sz val="9"/>
            <color indexed="81"/>
            <rFont val="Tahoma"/>
            <family val="2"/>
          </rPr>
          <t>John:</t>
        </r>
        <r>
          <rPr>
            <sz val="9"/>
            <color indexed="81"/>
            <rFont val="Tahoma"/>
            <family val="2"/>
          </rPr>
          <t xml:space="preserve">
Hogget</t>
        </r>
      </text>
    </comment>
    <comment ref="N60" authorId="2" shapeId="0" xr:uid="{2DB80A29-6346-428D-892B-1986D81F0251}">
      <text>
        <r>
          <rPr>
            <b/>
            <sz val="9"/>
            <color indexed="81"/>
            <rFont val="Tahoma"/>
            <family val="2"/>
          </rPr>
          <t>John:</t>
        </r>
        <r>
          <rPr>
            <sz val="9"/>
            <color indexed="81"/>
            <rFont val="Tahoma"/>
            <family val="2"/>
          </rPr>
          <t xml:space="preserve">
Adult (A2, A3, A4, A5, A6)</t>
        </r>
      </text>
    </comment>
    <comment ref="I61" authorId="0" shapeId="0" xr:uid="{47756211-3906-4F5A-9B33-174CC3183EBD}">
      <text>
        <r>
          <rPr>
            <b/>
            <sz val="9"/>
            <color indexed="81"/>
            <rFont val="Tahoma"/>
            <family val="2"/>
          </rPr>
          <t xml:space="preserve">John:
</t>
        </r>
        <r>
          <rPr>
            <sz val="9"/>
            <color indexed="81"/>
            <rFont val="Tahoma"/>
            <family val="2"/>
          </rPr>
          <t>SA with geneticist age stage axis.
Alters coefficients cu2[24:27, 0:] for conception of yearling, 2 tooth and adults.</t>
        </r>
      </text>
    </comment>
    <comment ref="K61" authorId="2" shapeId="0" xr:uid="{C1721A57-794B-492C-B696-0E0C746333CF}">
      <text>
        <r>
          <rPr>
            <b/>
            <sz val="9"/>
            <color indexed="81"/>
            <rFont val="Tahoma"/>
            <family val="2"/>
          </rPr>
          <t>John:</t>
        </r>
        <r>
          <rPr>
            <sz val="9"/>
            <color indexed="81"/>
            <rFont val="Tahoma"/>
            <family val="2"/>
          </rPr>
          <t xml:space="preserve">
Post weaning</t>
        </r>
      </text>
    </comment>
    <comment ref="L61" authorId="2" shapeId="0" xr:uid="{276A5920-2544-4A22-B88E-F15B16D1FF1E}">
      <text>
        <r>
          <rPr>
            <b/>
            <sz val="9"/>
            <color indexed="81"/>
            <rFont val="Tahoma"/>
            <family val="2"/>
          </rPr>
          <t>John:</t>
        </r>
        <r>
          <rPr>
            <sz val="9"/>
            <color indexed="81"/>
            <rFont val="Tahoma"/>
            <family val="2"/>
          </rPr>
          <t xml:space="preserve">
Yearling</t>
        </r>
      </text>
    </comment>
    <comment ref="M61" authorId="2" shapeId="0" xr:uid="{0B1E4B23-0F9A-4594-AA57-9497EF04E14C}">
      <text>
        <r>
          <rPr>
            <b/>
            <sz val="9"/>
            <color indexed="81"/>
            <rFont val="Tahoma"/>
            <family val="2"/>
          </rPr>
          <t>John:</t>
        </r>
        <r>
          <rPr>
            <sz val="9"/>
            <color indexed="81"/>
            <rFont val="Tahoma"/>
            <family val="2"/>
          </rPr>
          <t xml:space="preserve">
Hogget</t>
        </r>
      </text>
    </comment>
    <comment ref="N61" authorId="2" shapeId="0" xr:uid="{7BD4F13B-3B15-470E-BD39-C6451D7D07D7}">
      <text>
        <r>
          <rPr>
            <b/>
            <sz val="9"/>
            <color indexed="81"/>
            <rFont val="Tahoma"/>
            <family val="2"/>
          </rPr>
          <t>John:</t>
        </r>
        <r>
          <rPr>
            <sz val="9"/>
            <color indexed="81"/>
            <rFont val="Tahoma"/>
            <family val="2"/>
          </rPr>
          <t xml:space="preserve">
Adult (A2, A3, A4, A5, A6)</t>
        </r>
      </text>
    </comment>
    <comment ref="I62" authorId="0" shapeId="0" xr:uid="{3A062B21-5D1D-4447-AA5B-C153EB9F1A9F}">
      <text>
        <r>
          <rPr>
            <b/>
            <sz val="9"/>
            <color indexed="81"/>
            <rFont val="Tahoma"/>
            <family val="2"/>
          </rPr>
          <t xml:space="preserve">John:
</t>
        </r>
        <r>
          <rPr>
            <sz val="9"/>
            <color indexed="81"/>
            <rFont val="Tahoma"/>
            <family val="2"/>
          </rPr>
          <t>SA with geneticist age stage axis.
Alters coefficients cu2[24:27, 2:] for litter size of yearling, 2 tooth and adults.</t>
        </r>
      </text>
    </comment>
    <comment ref="K62" authorId="2" shapeId="0" xr:uid="{43096C3F-19C2-4B31-809C-6850FBA3CB58}">
      <text>
        <r>
          <rPr>
            <b/>
            <sz val="9"/>
            <color indexed="81"/>
            <rFont val="Tahoma"/>
            <family val="2"/>
          </rPr>
          <t>John:</t>
        </r>
        <r>
          <rPr>
            <sz val="9"/>
            <color indexed="81"/>
            <rFont val="Tahoma"/>
            <family val="2"/>
          </rPr>
          <t xml:space="preserve">
Post weaning</t>
        </r>
      </text>
    </comment>
    <comment ref="L62" authorId="2" shapeId="0" xr:uid="{B235BCDB-9AB0-40A7-8797-D171F02DB3FD}">
      <text>
        <r>
          <rPr>
            <b/>
            <sz val="9"/>
            <color indexed="81"/>
            <rFont val="Tahoma"/>
            <family val="2"/>
          </rPr>
          <t>John:</t>
        </r>
        <r>
          <rPr>
            <sz val="9"/>
            <color indexed="81"/>
            <rFont val="Tahoma"/>
            <family val="2"/>
          </rPr>
          <t xml:space="preserve">
Yearling</t>
        </r>
      </text>
    </comment>
    <comment ref="M62" authorId="2" shapeId="0" xr:uid="{AE8E9714-8511-44B8-B2EC-F814D46C8B01}">
      <text>
        <r>
          <rPr>
            <b/>
            <sz val="9"/>
            <color indexed="81"/>
            <rFont val="Tahoma"/>
            <family val="2"/>
          </rPr>
          <t>John:</t>
        </r>
        <r>
          <rPr>
            <sz val="9"/>
            <color indexed="81"/>
            <rFont val="Tahoma"/>
            <family val="2"/>
          </rPr>
          <t xml:space="preserve">
Hogget</t>
        </r>
      </text>
    </comment>
    <comment ref="N62" authorId="2" shapeId="0" xr:uid="{7748383D-45C9-4659-AC70-3AD2DB34289A}">
      <text>
        <r>
          <rPr>
            <b/>
            <sz val="9"/>
            <color indexed="81"/>
            <rFont val="Tahoma"/>
            <family val="2"/>
          </rPr>
          <t>John:</t>
        </r>
        <r>
          <rPr>
            <sz val="9"/>
            <color indexed="81"/>
            <rFont val="Tahoma"/>
            <family val="2"/>
          </rPr>
          <t xml:space="preserve">
Adult (A2, A3, A4, A5, A6)</t>
        </r>
      </text>
    </comment>
    <comment ref="I63" authorId="0" shapeId="0" xr:uid="{D6597773-AB98-451C-8EFA-A420CDC504B3}">
      <text>
        <r>
          <rPr>
            <b/>
            <sz val="9"/>
            <color indexed="81"/>
            <rFont val="Tahoma"/>
            <family val="2"/>
          </rPr>
          <t xml:space="preserve">John:
</t>
        </r>
        <r>
          <rPr>
            <sz val="9"/>
            <color indexed="81"/>
            <rFont val="Tahoma"/>
            <family val="2"/>
          </rPr>
          <t>SA with geneticist age stage axis.
Alters coefficients cu2[8,1] for lamb survival for all litter size</t>
        </r>
      </text>
    </comment>
    <comment ref="K63" authorId="2" shapeId="0" xr:uid="{980F28AB-91EB-45EF-BB8B-CD456C8A9650}">
      <text>
        <r>
          <rPr>
            <b/>
            <sz val="9"/>
            <color indexed="81"/>
            <rFont val="Tahoma"/>
            <family val="2"/>
          </rPr>
          <t>John:</t>
        </r>
        <r>
          <rPr>
            <sz val="9"/>
            <color indexed="81"/>
            <rFont val="Tahoma"/>
            <family val="2"/>
          </rPr>
          <t xml:space="preserve">
Post weaning</t>
        </r>
      </text>
    </comment>
    <comment ref="L63" authorId="2" shapeId="0" xr:uid="{5C53876C-EC81-486F-9954-D63B6D66E030}">
      <text>
        <r>
          <rPr>
            <b/>
            <sz val="9"/>
            <color indexed="81"/>
            <rFont val="Tahoma"/>
            <family val="2"/>
          </rPr>
          <t>John:</t>
        </r>
        <r>
          <rPr>
            <sz val="9"/>
            <color indexed="81"/>
            <rFont val="Tahoma"/>
            <family val="2"/>
          </rPr>
          <t xml:space="preserve">
Yearling</t>
        </r>
      </text>
    </comment>
    <comment ref="M63" authorId="2" shapeId="0" xr:uid="{3553B72B-EEE0-47AD-B80C-6601737EE91C}">
      <text>
        <r>
          <rPr>
            <b/>
            <sz val="9"/>
            <color indexed="81"/>
            <rFont val="Tahoma"/>
            <family val="2"/>
          </rPr>
          <t>John:</t>
        </r>
        <r>
          <rPr>
            <sz val="9"/>
            <color indexed="81"/>
            <rFont val="Tahoma"/>
            <family val="2"/>
          </rPr>
          <t xml:space="preserve">
Hogget</t>
        </r>
      </text>
    </comment>
    <comment ref="N63" authorId="2" shapeId="0" xr:uid="{599DCCF6-E8E7-4837-A518-15BEF75EDEDB}">
      <text>
        <r>
          <rPr>
            <b/>
            <sz val="9"/>
            <color indexed="81"/>
            <rFont val="Tahoma"/>
            <family val="2"/>
          </rPr>
          <t>John:</t>
        </r>
        <r>
          <rPr>
            <sz val="9"/>
            <color indexed="81"/>
            <rFont val="Tahoma"/>
            <family val="2"/>
          </rPr>
          <t xml:space="preserve">
Adult (A2, A3, A4, A5, A6)</t>
        </r>
      </text>
    </comment>
    <comment ref="I65" authorId="0" shapeId="0" xr:uid="{1FB81941-E497-48DD-99CE-E935642877B2}">
      <text>
        <r>
          <rPr>
            <b/>
            <sz val="9"/>
            <color indexed="81"/>
            <rFont val="Tahoma"/>
            <family val="2"/>
          </rPr>
          <t>Young:</t>
        </r>
        <r>
          <rPr>
            <sz val="9"/>
            <color indexed="81"/>
            <rFont val="Tahoma"/>
            <family val="2"/>
          </rPr>
          <t xml:space="preserve">
Effectively reduce the model to one starting weight
Use when calculating REVs to make it simpler to hold Wt constant, by removing variation due to distribution across w slices.
Only sensible for a model with N11.
Altering Weaning wt requires adjusting initial weights so that the heavier yatf are distributed to heavier dams &amp; offs.</t>
        </r>
      </text>
    </comment>
    <comment ref="I66" authorId="0" shapeId="0" xr:uid="{8DED99B7-A1F5-421E-8EC5-6B507AC7A7BE}">
      <text>
        <r>
          <rPr>
            <b/>
            <sz val="9"/>
            <color indexed="81"/>
            <rFont val="Tahoma"/>
            <family val="2"/>
          </rPr>
          <t>Michael:</t>
        </r>
        <r>
          <rPr>
            <sz val="9"/>
            <color indexed="81"/>
            <rFont val="Tahoma"/>
            <family val="2"/>
          </rPr>
          <t xml:space="preserve">
Update values in a REV file for use in another trial.
rev number is appended to std rev pkl file. So you can specify which trial to use as std.
Note: rev_update will not operate as expected if used concurrently with equation compare.</t>
        </r>
      </text>
    </comment>
    <comment ref="I67" authorId="0" shapeId="0" xr:uid="{41B28E21-5F07-4915-8576-180789022280}">
      <text>
        <r>
          <rPr>
            <b/>
            <sz val="9"/>
            <color indexed="81"/>
            <rFont val="Tahoma"/>
            <family val="2"/>
          </rPr>
          <t>Michael:</t>
        </r>
        <r>
          <rPr>
            <sz val="9"/>
            <color indexed="81"/>
            <rFont val="Tahoma"/>
            <family val="2"/>
          </rPr>
          <t xml:space="preserve">
rev number is appended to std rev pkl file. So you can specify which trial to use as std.
It has to be a number because the SAV is updated using f_update that requires numbers.</t>
        </r>
      </text>
    </comment>
    <comment ref="I68" authorId="2" shapeId="0" xr:uid="{4BD3F944-D711-439E-B1E4-D42758004715}">
      <text>
        <r>
          <rPr>
            <b/>
            <sz val="9"/>
            <color indexed="81"/>
            <rFont val="Tahoma"/>
            <family val="2"/>
          </rPr>
          <t>John:</t>
        </r>
        <r>
          <rPr>
            <sz val="9"/>
            <color indexed="81"/>
            <rFont val="Tahoma"/>
            <family val="2"/>
          </rPr>
          <t xml:space="preserve">
An age stage in which to apply the sensitivity for the target trait. Outside the age stage the trait is simulated without constraint.
Note: Production of all age stages of the non-target trait is held constant</t>
        </r>
      </text>
    </comment>
    <comment ref="I69" authorId="2" shapeId="0" xr:uid="{AEFDEF92-44A9-4E72-AA37-8C8965BD096B}">
      <text>
        <r>
          <rPr>
            <b/>
            <sz val="9"/>
            <color indexed="81"/>
            <rFont val="Tahoma"/>
            <family val="2"/>
          </rPr>
          <t>John:</t>
        </r>
        <r>
          <rPr>
            <sz val="9"/>
            <color indexed="81"/>
            <rFont val="Tahoma"/>
            <family val="2"/>
          </rPr>
          <t xml:space="preserve">
Scale heat_loss as an intermediate SA.
When doing REV calcuations set this to 0 (exclude chill from energy calculations) because the back calcuation of MEI is too simplistic to handle the variation of chill through the 24hrs</t>
        </r>
      </text>
    </comment>
    <comment ref="I70" authorId="2" shapeId="0" xr:uid="{B6487DEB-9865-49D6-9AA2-9FEC8FA39C09}">
      <text>
        <r>
          <rPr>
            <b/>
            <sz val="9"/>
            <color indexed="81"/>
            <rFont val="Tahoma"/>
            <family val="2"/>
          </rPr>
          <t>John:</t>
        </r>
        <r>
          <rPr>
            <sz val="9"/>
            <color indexed="81"/>
            <rFont val="Tahoma"/>
            <family val="2"/>
          </rPr>
          <t xml:space="preserve">
The scalar for adjusting potential intake if mei is scaled in f_lwc(). Only active if using REVs and energy requirements are altered by the SA on target trait.
Applied as a high level SA in sgen.
Usually 0 for CFW and 1 for all others.</t>
        </r>
      </text>
    </comment>
    <comment ref="I71" authorId="2" shapeId="0" xr:uid="{B765CEF1-EB15-4E8F-81A8-86F3AAC4D4AB}">
      <text>
        <r>
          <rPr>
            <b/>
            <sz val="9"/>
            <color indexed="81"/>
            <rFont val="Tahoma"/>
            <family val="2"/>
          </rPr>
          <t>John:</t>
        </r>
        <r>
          <rPr>
            <sz val="9"/>
            <color indexed="81"/>
            <rFont val="Tahoma"/>
            <family val="2"/>
          </rPr>
          <t xml:space="preserve">
Controls which REV scenario the trait is read from or updated to in the REV_pkl file
A value of 0 is don't use</t>
        </r>
      </text>
    </comment>
    <comment ref="K71" authorId="2" shapeId="0" xr:uid="{A3A9DFFA-0392-4909-8FFD-2C833299E847}">
      <text>
        <r>
          <rPr>
            <b/>
            <sz val="9"/>
            <color indexed="81"/>
            <rFont val="Tahoma"/>
            <family val="2"/>
          </rPr>
          <t>John:</t>
        </r>
        <r>
          <rPr>
            <sz val="9"/>
            <color indexed="81"/>
            <rFont val="Tahoma"/>
            <family val="2"/>
          </rPr>
          <t xml:space="preserve">
Random</t>
        </r>
      </text>
    </comment>
    <comment ref="L71" authorId="2" shapeId="0" xr:uid="{F3171BAE-6A58-4CEA-8899-D1DE6FD55698}">
      <text>
        <r>
          <rPr>
            <b/>
            <sz val="9"/>
            <color indexed="81"/>
            <rFont val="Tahoma"/>
            <family val="2"/>
          </rPr>
          <t>John:</t>
        </r>
        <r>
          <rPr>
            <sz val="9"/>
            <color indexed="81"/>
            <rFont val="Tahoma"/>
            <family val="2"/>
          </rPr>
          <t xml:space="preserve">
LWC (Liveweight change)</t>
        </r>
      </text>
    </comment>
    <comment ref="M71" authorId="2" shapeId="0" xr:uid="{0AF8AABE-A860-4359-91EA-95B4B3A6AF31}">
      <text>
        <r>
          <rPr>
            <b/>
            <sz val="9"/>
            <color indexed="81"/>
            <rFont val="Tahoma"/>
            <family val="2"/>
          </rPr>
          <t>John:</t>
        </r>
        <r>
          <rPr>
            <sz val="9"/>
            <color indexed="81"/>
            <rFont val="Tahoma"/>
            <family val="2"/>
          </rPr>
          <t xml:space="preserve">
intake</t>
        </r>
      </text>
    </comment>
    <comment ref="N71" authorId="2" shapeId="0" xr:uid="{A1973A1B-227B-4F31-A3E0-2FA125099C7C}">
      <text>
        <r>
          <rPr>
            <b/>
            <sz val="9"/>
            <color indexed="81"/>
            <rFont val="Tahoma"/>
            <family val="2"/>
          </rPr>
          <t>John:</t>
        </r>
        <r>
          <rPr>
            <sz val="9"/>
            <color indexed="81"/>
            <rFont val="Tahoma"/>
            <family val="2"/>
          </rPr>
          <t xml:space="preserve">
fat</t>
        </r>
      </text>
    </comment>
    <comment ref="O71" authorId="2" shapeId="0" xr:uid="{DC0E238B-7D83-4B6A-B1D2-02A908D53D69}">
      <text>
        <r>
          <rPr>
            <b/>
            <sz val="9"/>
            <color indexed="81"/>
            <rFont val="Tahoma"/>
            <family val="2"/>
          </rPr>
          <t>John:</t>
        </r>
        <r>
          <rPr>
            <sz val="9"/>
            <color indexed="81"/>
            <rFont val="Tahoma"/>
            <family val="2"/>
          </rPr>
          <t xml:space="preserve">
muscle</t>
        </r>
      </text>
    </comment>
    <comment ref="P71" authorId="2" shapeId="0" xr:uid="{893E73BE-E333-4915-8642-7F40290F5865}">
      <text>
        <r>
          <rPr>
            <b/>
            <sz val="9"/>
            <color indexed="81"/>
            <rFont val="Tahoma"/>
            <family val="2"/>
          </rPr>
          <t>John:</t>
        </r>
        <r>
          <rPr>
            <sz val="9"/>
            <color indexed="81"/>
            <rFont val="Tahoma"/>
            <family val="2"/>
          </rPr>
          <t xml:space="preserve">
viscera</t>
        </r>
      </text>
    </comment>
    <comment ref="Q71" authorId="2" shapeId="0" xr:uid="{4A5880ED-C6A6-4DD2-B219-BC65D52F0155}">
      <text>
        <r>
          <rPr>
            <b/>
            <sz val="9"/>
            <color indexed="81"/>
            <rFont val="Tahoma"/>
            <family val="2"/>
          </rPr>
          <t>John:</t>
        </r>
        <r>
          <rPr>
            <sz val="9"/>
            <color indexed="81"/>
            <rFont val="Tahoma"/>
            <family val="2"/>
          </rPr>
          <t xml:space="preserve">
EVG (energy value of gain)</t>
        </r>
      </text>
    </comment>
    <comment ref="R71" authorId="2" shapeId="0" xr:uid="{74F093AD-CA8A-4AA2-9CD5-970A0B585957}">
      <text>
        <r>
          <rPr>
            <b/>
            <sz val="9"/>
            <color indexed="81"/>
            <rFont val="Tahoma"/>
            <family val="2"/>
          </rPr>
          <t>John:</t>
        </r>
        <r>
          <rPr>
            <sz val="9"/>
            <color indexed="81"/>
            <rFont val="Tahoma"/>
            <family val="2"/>
          </rPr>
          <t xml:space="preserve">
WBEC (whole body energy change)</t>
        </r>
      </text>
    </comment>
    <comment ref="S71" authorId="2" shapeId="0" xr:uid="{644A65E2-DD20-4769-86E2-16404F04449C}">
      <text>
        <r>
          <rPr>
            <b/>
            <sz val="9"/>
            <color indexed="81"/>
            <rFont val="Tahoma"/>
            <family val="2"/>
          </rPr>
          <t>John:</t>
        </r>
        <r>
          <rPr>
            <sz val="9"/>
            <color indexed="81"/>
            <rFont val="Tahoma"/>
            <family val="2"/>
          </rPr>
          <t xml:space="preserve">
foetus (energy for foetal growth)</t>
        </r>
      </text>
    </comment>
    <comment ref="T71" authorId="2" shapeId="0" xr:uid="{B682CA8D-BDBE-48B1-89B5-ED0A1270A745}">
      <text>
        <r>
          <rPr>
            <b/>
            <sz val="9"/>
            <color indexed="81"/>
            <rFont val="Tahoma"/>
            <family val="2"/>
          </rPr>
          <t>John:</t>
        </r>
        <r>
          <rPr>
            <sz val="9"/>
            <color indexed="81"/>
            <rFont val="Tahoma"/>
            <family val="2"/>
          </rPr>
          <t xml:space="preserve">
Milk (maternal energy req, alters yatf growth rate)</t>
        </r>
      </text>
    </comment>
    <comment ref="U71" authorId="2" shapeId="0" xr:uid="{18D5CA22-09FE-4AD5-A363-4AAA0B905600}">
      <text>
        <r>
          <rPr>
            <b/>
            <sz val="9"/>
            <color indexed="81"/>
            <rFont val="Tahoma"/>
            <family val="2"/>
          </rPr>
          <t>John:</t>
        </r>
        <r>
          <rPr>
            <sz val="9"/>
            <color indexed="81"/>
            <rFont val="Tahoma"/>
            <family val="2"/>
          </rPr>
          <t xml:space="preserve">
Conception</t>
        </r>
      </text>
    </comment>
    <comment ref="V71" authorId="2" shapeId="0" xr:uid="{77EE567D-C4B5-400A-BB14-F4D3EBCA0A21}">
      <text>
        <r>
          <rPr>
            <b/>
            <sz val="9"/>
            <color indexed="81"/>
            <rFont val="Tahoma"/>
            <family val="2"/>
          </rPr>
          <t>John:</t>
        </r>
        <r>
          <rPr>
            <sz val="9"/>
            <color indexed="81"/>
            <rFont val="Tahoma"/>
            <family val="2"/>
          </rPr>
          <t xml:space="preserve">
Litter Size</t>
        </r>
      </text>
    </comment>
    <comment ref="W71" authorId="2" shapeId="0" xr:uid="{D49B9572-FE34-43B4-B617-B9E0AB9BEC56}">
      <text>
        <r>
          <rPr>
            <b/>
            <sz val="9"/>
            <color indexed="81"/>
            <rFont val="Tahoma"/>
            <family val="2"/>
          </rPr>
          <t>John:</t>
        </r>
        <r>
          <rPr>
            <sz val="9"/>
            <color indexed="81"/>
            <rFont val="Tahoma"/>
            <family val="2"/>
          </rPr>
          <t xml:space="preserve">
ERA (Ewe rearing ability = Lamb survival)</t>
        </r>
      </text>
    </comment>
    <comment ref="X71" authorId="2" shapeId="0" xr:uid="{A10E0CA1-C1CF-40C6-B813-4438A5F3FC6A}">
      <text>
        <r>
          <rPr>
            <b/>
            <sz val="9"/>
            <color indexed="81"/>
            <rFont val="Tahoma"/>
            <family val="2"/>
          </rPr>
          <t>John:</t>
        </r>
        <r>
          <rPr>
            <sz val="9"/>
            <color indexed="81"/>
            <rFont val="Tahoma"/>
            <family val="2"/>
          </rPr>
          <t xml:space="preserve">
Mortality</t>
        </r>
      </text>
    </comment>
    <comment ref="Y71" authorId="2" shapeId="0" xr:uid="{B8C35AD7-42FA-4822-9BD3-A7503B9DB5C5}">
      <text>
        <r>
          <rPr>
            <b/>
            <sz val="9"/>
            <color indexed="81"/>
            <rFont val="Tahoma"/>
            <family val="2"/>
          </rPr>
          <t>John:</t>
        </r>
        <r>
          <rPr>
            <sz val="9"/>
            <color indexed="81"/>
            <rFont val="Tahoma"/>
            <family val="2"/>
          </rPr>
          <t xml:space="preserve">
CFW</t>
        </r>
      </text>
    </comment>
    <comment ref="Z71" authorId="2" shapeId="0" xr:uid="{A965B7E6-1444-4094-B41C-3D731BDC1C22}">
      <text>
        <r>
          <rPr>
            <b/>
            <sz val="9"/>
            <color indexed="81"/>
            <rFont val="Tahoma"/>
            <family val="2"/>
          </rPr>
          <t>John:</t>
        </r>
        <r>
          <rPr>
            <sz val="9"/>
            <color indexed="81"/>
            <rFont val="Tahoma"/>
            <family val="2"/>
          </rPr>
          <t xml:space="preserve">
FD</t>
        </r>
      </text>
    </comment>
    <comment ref="AA71" authorId="2" shapeId="0" xr:uid="{1F4CB913-4BA3-4DAF-A8B7-E4F57BE32AB5}">
      <text>
        <r>
          <rPr>
            <b/>
            <sz val="9"/>
            <color indexed="81"/>
            <rFont val="Tahoma"/>
            <family val="2"/>
          </rPr>
          <t>John:</t>
        </r>
        <r>
          <rPr>
            <sz val="9"/>
            <color indexed="81"/>
            <rFont val="Tahoma"/>
            <family val="2"/>
          </rPr>
          <t xml:space="preserve">
SS (staple strength)</t>
        </r>
      </text>
    </comment>
    <comment ref="AB71" authorId="2" shapeId="0" xr:uid="{A173BCED-B34C-401B-BD22-B38121B82637}">
      <text>
        <r>
          <rPr>
            <b/>
            <sz val="9"/>
            <color indexed="81"/>
            <rFont val="Tahoma"/>
            <family val="2"/>
          </rPr>
          <t>John:</t>
        </r>
        <r>
          <rPr>
            <sz val="9"/>
            <color indexed="81"/>
            <rFont val="Tahoma"/>
            <family val="2"/>
          </rPr>
          <t xml:space="preserve">
cfat (Fat depth at the c site)</t>
        </r>
      </text>
    </comment>
    <comment ref="AC71" authorId="2" shapeId="0" xr:uid="{24F76E53-2656-4430-A76B-B06E212490CE}">
      <text>
        <r>
          <rPr>
            <b/>
            <sz val="9"/>
            <color indexed="81"/>
            <rFont val="Tahoma"/>
            <family val="2"/>
          </rPr>
          <t>John:</t>
        </r>
        <r>
          <rPr>
            <sz val="9"/>
            <color indexed="81"/>
            <rFont val="Tahoma"/>
            <family val="2"/>
          </rPr>
          <t xml:space="preserve">
SL (staple length)</t>
        </r>
      </text>
    </comment>
    <comment ref="AD71" authorId="2" shapeId="0" xr:uid="{246073BD-F860-4AAB-9667-BC04DCABDAC5}">
      <text>
        <r>
          <rPr>
            <b/>
            <sz val="9"/>
            <color indexed="81"/>
            <rFont val="Tahoma"/>
            <family val="2"/>
          </rPr>
          <t>John:</t>
        </r>
        <r>
          <rPr>
            <sz val="9"/>
            <color indexed="81"/>
            <rFont val="Tahoma"/>
            <family val="2"/>
          </rPr>
          <t xml:space="preserve">
RR (reproductive rate)</t>
        </r>
      </text>
    </comment>
    <comment ref="I72" authorId="2" shapeId="0" xr:uid="{524DAD79-CEBB-454D-80A4-F29EFA03C173}">
      <text>
        <r>
          <rPr>
            <b/>
            <sz val="9"/>
            <color indexed="81"/>
            <rFont val="Tahoma"/>
            <family val="2"/>
          </rPr>
          <t>John:</t>
        </r>
        <r>
          <rPr>
            <sz val="9"/>
            <color indexed="81"/>
            <rFont val="Tahoma"/>
            <family val="2"/>
          </rPr>
          <t xml:space="preserve">
A manual override to exclude changes to ebg_yatf when calculating EVs. A value of 1 holds ebg_yatf constant.
This is so that weaning wt is not changed by the REV_wt SA, so that distribution of animals to the starting weights is not altered.</t>
        </r>
      </text>
    </comment>
    <comment ref="I73" authorId="2" shapeId="0" xr:uid="{C8D4C5D6-5C67-4939-9482-3DEB512C29CA}">
      <text>
        <r>
          <rPr>
            <b/>
            <sz val="9"/>
            <color indexed="81"/>
            <rFont val="Tahoma"/>
            <family val="2"/>
          </rPr>
          <t>John:</t>
        </r>
        <r>
          <rPr>
            <sz val="9"/>
            <color indexed="81"/>
            <rFont val="Tahoma"/>
            <family val="2"/>
          </rPr>
          <t xml:space="preserve">
A manual override to force the scaling of fat, muscle and viscera to variation in ebg.
Note: The override will only change the result if ebg is held constant and F,M,V are changing. The outcome is the FMV weights are scaled to sum to the ebg value.</t>
        </r>
      </text>
    </comment>
    <comment ref="I74" authorId="2" shapeId="0" xr:uid="{314F9927-98AE-440A-AC35-4262B3880500}">
      <text>
        <r>
          <rPr>
            <b/>
            <sz val="9"/>
            <color indexed="81"/>
            <rFont val="Tahoma"/>
            <family val="2"/>
          </rPr>
          <t>John:</t>
        </r>
        <r>
          <rPr>
            <sz val="9"/>
            <color indexed="81"/>
            <rFont val="Tahoma"/>
            <family val="2"/>
          </rPr>
          <t xml:space="preserve">
REV SA only alters SRW in the target age stage.
SRW for the age stage then impacts other variables for the age stage.</t>
        </r>
      </text>
    </comment>
    <comment ref="I75" authorId="2" shapeId="0" xr:uid="{BD3B153D-8471-4905-80A4-0D1D090C8A8F}">
      <text>
        <r>
          <rPr>
            <b/>
            <sz val="9"/>
            <color indexed="81"/>
            <rFont val="Tahoma"/>
            <family val="2"/>
          </rPr>
          <t>John:</t>
        </r>
        <r>
          <rPr>
            <sz val="9"/>
            <color indexed="81"/>
            <rFont val="Tahoma"/>
            <family val="2"/>
          </rPr>
          <t xml:space="preserve">
REV SA alters RR during the target age stage.
Applied in all f_conception versions.</t>
        </r>
      </text>
    </comment>
    <comment ref="I76" authorId="2" shapeId="0" xr:uid="{79B6390E-82CB-42F0-B995-0D518DB37FF1}">
      <text>
        <r>
          <rPr>
            <b/>
            <sz val="9"/>
            <color indexed="81"/>
            <rFont val="Tahoma"/>
            <family val="2"/>
          </rPr>
          <t>John:</t>
        </r>
        <r>
          <rPr>
            <sz val="9"/>
            <color indexed="81"/>
            <rFont val="Tahoma"/>
            <family val="2"/>
          </rPr>
          <t xml:space="preserve">
REV SA only alters proportion empty during the target age stage.
Note: Opposite name and opposite definition to the ASBV which is proportion pregnant
Only applied in f_conception_mu2. Calculated after the SA on RR (which alters proportion pregnant and the split between single, twin &amp; triplet).</t>
        </r>
      </text>
    </comment>
    <comment ref="I77" authorId="2" shapeId="0" xr:uid="{18693542-65C6-49EA-AE01-9CC65EFCE80A}">
      <text>
        <r>
          <rPr>
            <b/>
            <sz val="9"/>
            <color indexed="81"/>
            <rFont val="Tahoma"/>
            <family val="2"/>
          </rPr>
          <t>John:</t>
        </r>
        <r>
          <rPr>
            <sz val="9"/>
            <color indexed="81"/>
            <rFont val="Tahoma"/>
            <family val="2"/>
          </rPr>
          <t xml:space="preserve">
REV SA only alters litter size during the target age stage.
Litter size (number of lambs born per ewe pregnant)
Only applied in f_conception_mu2. Calculated after the SA on RR (which alters proportion pregnant and the split between single, twin &amp; triplet).</t>
        </r>
      </text>
    </comment>
    <comment ref="I78" authorId="2" shapeId="0" xr:uid="{752E3539-F3FC-4C8D-ABFC-C66BDF8370D9}">
      <text>
        <r>
          <rPr>
            <b/>
            <sz val="9"/>
            <color indexed="81"/>
            <rFont val="Tahoma"/>
            <family val="2"/>
          </rPr>
          <t>John:</t>
        </r>
        <r>
          <rPr>
            <sz val="9"/>
            <color indexed="81"/>
            <rFont val="Tahoma"/>
            <family val="2"/>
          </rPr>
          <t xml:space="preserve">
REV SA only alters lamb mortality during the target age stage.
</t>
        </r>
      </text>
    </comment>
    <comment ref="K78" authorId="2" shapeId="0" xr:uid="{DB83F243-A9DB-440E-BD48-4A5A3C6C7A3E}">
      <text>
        <r>
          <rPr>
            <b/>
            <sz val="9"/>
            <color indexed="81"/>
            <rFont val="Tahoma"/>
            <family val="2"/>
          </rPr>
          <t xml:space="preserve">John:
</t>
        </r>
        <r>
          <rPr>
            <sz val="9"/>
            <color indexed="81"/>
            <rFont val="Tahoma"/>
            <family val="2"/>
          </rPr>
          <t>Adjust mortality of single born lambs</t>
        </r>
      </text>
    </comment>
    <comment ref="L78" authorId="2" shapeId="0" xr:uid="{E301069E-4916-4ADE-B0A6-6DFC3ED4E7C1}">
      <text>
        <r>
          <rPr>
            <b/>
            <sz val="9"/>
            <color indexed="81"/>
            <rFont val="Tahoma"/>
            <family val="2"/>
          </rPr>
          <t xml:space="preserve">John:
</t>
        </r>
        <r>
          <rPr>
            <sz val="9"/>
            <color indexed="81"/>
            <rFont val="Tahoma"/>
            <family val="2"/>
          </rPr>
          <t>Adjust mortality of twin born lambs</t>
        </r>
      </text>
    </comment>
    <comment ref="M78" authorId="2" shapeId="0" xr:uid="{36552DA1-F967-4C30-A60A-75E10FFF4811}">
      <text>
        <r>
          <rPr>
            <b/>
            <sz val="9"/>
            <color indexed="81"/>
            <rFont val="Tahoma"/>
            <family val="2"/>
          </rPr>
          <t xml:space="preserve">John:
</t>
        </r>
        <r>
          <rPr>
            <sz val="9"/>
            <color indexed="81"/>
            <rFont val="Tahoma"/>
            <family val="2"/>
          </rPr>
          <t>Adjust mortality of triplet born lambs</t>
        </r>
      </text>
    </comment>
    <comment ref="I79" authorId="2" shapeId="0" xr:uid="{2114017A-3D8C-40E9-B2B4-BEDE43436CA1}">
      <text>
        <r>
          <rPr>
            <b/>
            <sz val="9"/>
            <color indexed="81"/>
            <rFont val="Tahoma"/>
            <family val="2"/>
          </rPr>
          <t>John:</t>
        </r>
        <r>
          <rPr>
            <sz val="9"/>
            <color indexed="81"/>
            <rFont val="Tahoma"/>
            <family val="2"/>
          </rPr>
          <t xml:space="preserve">
REV SA only changes the target age stage.
Adjust the calculated base mortality.
This SAA impacts within a calculation not on an input</t>
        </r>
      </text>
    </comment>
    <comment ref="I80" authorId="2" shapeId="0" xr:uid="{E69118F4-097F-4586-8F39-DD029D6DC527}">
      <text>
        <r>
          <rPr>
            <b/>
            <sz val="9"/>
            <color indexed="81"/>
            <rFont val="Tahoma"/>
            <family val="2"/>
          </rPr>
          <t>John:</t>
        </r>
        <r>
          <rPr>
            <sz val="9"/>
            <color indexed="81"/>
            <rFont val="Tahoma"/>
            <family val="2"/>
          </rPr>
          <t xml:space="preserve">
REV SA only alters the specified age stage.
Alters CFW by scaling sfw in f_fibre</t>
        </r>
      </text>
    </comment>
    <comment ref="I81" authorId="2" shapeId="0" xr:uid="{4CBAD52E-7E67-4DBC-8291-973C90A7CE47}">
      <text>
        <r>
          <rPr>
            <b/>
            <sz val="9"/>
            <color indexed="81"/>
            <rFont val="Tahoma"/>
            <family val="2"/>
          </rPr>
          <t>John:</t>
        </r>
        <r>
          <rPr>
            <sz val="9"/>
            <color indexed="81"/>
            <rFont val="Tahoma"/>
            <family val="2"/>
          </rPr>
          <t xml:space="preserve">
REV SA only alters the specified age stage.
Alters FD by increasing sfd in f_fibre</t>
        </r>
      </text>
    </comment>
    <comment ref="I82" authorId="2" shapeId="0" xr:uid="{60999993-A638-4FF4-B406-AFC323E3D3A2}">
      <text>
        <r>
          <rPr>
            <b/>
            <sz val="9"/>
            <color indexed="81"/>
            <rFont val="Tahoma"/>
            <family val="2"/>
          </rPr>
          <t>John:</t>
        </r>
        <r>
          <rPr>
            <sz val="9"/>
            <color indexed="81"/>
            <rFont val="Tahoma"/>
            <family val="2"/>
          </rPr>
          <t xml:space="preserve">
REV SA only alters the specified age stage.
Intermediate SA alters SS in the loop</t>
        </r>
      </text>
    </comment>
    <comment ref="I83" authorId="2" shapeId="0" xr:uid="{BA1A2F9E-04BA-4013-8214-9A70251D95DB}">
      <text>
        <r>
          <rPr>
            <b/>
            <sz val="9"/>
            <color indexed="81"/>
            <rFont val="Tahoma"/>
            <family val="2"/>
          </rPr>
          <t>John:</t>
        </r>
        <r>
          <rPr>
            <sz val="9"/>
            <color indexed="81"/>
            <rFont val="Tahoma"/>
            <family val="2"/>
          </rPr>
          <t xml:space="preserve">
REV SA only alters the specified age stage.
Intermediate SA alters SL in the loop</t>
        </r>
      </text>
    </comment>
    <comment ref="I84" authorId="0" shapeId="0" xr:uid="{5D6D6B11-A1EF-4802-968F-D1C63F8F8200}">
      <text>
        <r>
          <rPr>
            <b/>
            <sz val="9"/>
            <color indexed="81"/>
            <rFont val="Tahoma"/>
            <family val="2"/>
          </rPr>
          <t xml:space="preserve">John:
</t>
        </r>
        <r>
          <rPr>
            <sz val="9"/>
            <color indexed="81"/>
            <rFont val="Tahoma"/>
            <family val="2"/>
          </rPr>
          <t>REV SA only alters the specified age stage.
Alters coefficients cg[8] &amp; cg[9] for evg</t>
        </r>
      </text>
    </comment>
    <comment ref="I85" authorId="2" shapeId="0" xr:uid="{F227CB6C-D64C-43CC-9C07-31C741E683E5}">
      <text>
        <r>
          <rPr>
            <b/>
            <sz val="9"/>
            <color indexed="81"/>
            <rFont val="Tahoma"/>
            <family val="2"/>
          </rPr>
          <t>John:</t>
        </r>
        <r>
          <rPr>
            <sz val="9"/>
            <color indexed="81"/>
            <rFont val="Tahoma"/>
            <family val="2"/>
          </rPr>
          <t xml:space="preserve">
REV SA only alters the specified age stage.
Alters GR depth and fat score in the sale value calculation.</t>
        </r>
      </text>
    </comment>
    <comment ref="I86" authorId="2" shapeId="0" xr:uid="{23EF4E67-54CF-482C-869C-CBE3E4FBC220}">
      <text>
        <r>
          <rPr>
            <b/>
            <sz val="9"/>
            <color indexed="81"/>
            <rFont val="Tahoma"/>
            <family val="2"/>
          </rPr>
          <t>John:</t>
        </r>
        <r>
          <rPr>
            <sz val="9"/>
            <color indexed="81"/>
            <rFont val="Tahoma"/>
            <family val="2"/>
          </rPr>
          <t xml:space="preserve">
This section is on the far right so that any values in this section overwrite values from other sections.</t>
        </r>
      </text>
    </comment>
    <comment ref="I87" authorId="0" shapeId="0" xr:uid="{60EBECF1-090B-4D9F-9DA3-6DC72E529373}">
      <text>
        <r>
          <rPr>
            <b/>
            <sz val="9"/>
            <color indexed="81"/>
            <rFont val="Tahoma"/>
            <family val="2"/>
          </rPr>
          <t>John:</t>
        </r>
        <r>
          <rPr>
            <sz val="9"/>
            <color indexed="81"/>
            <rFont val="Tahoma"/>
            <family val="2"/>
          </rPr>
          <t xml:space="preserve">
Include the special fs_opt constraints and RHS coefficients.
Default is FALSE, use TRUE for when optimising the feed supply</t>
        </r>
      </text>
    </comment>
    <comment ref="I88" authorId="0" shapeId="0" xr:uid="{8E21F1EA-CFDA-4AEC-9A90-ED436067F945}">
      <text>
        <r>
          <rPr>
            <b/>
            <sz val="9"/>
            <color indexed="81"/>
            <rFont val="Tahoma"/>
            <family val="2"/>
          </rPr>
          <t>John:</t>
        </r>
        <r>
          <rPr>
            <sz val="9"/>
            <color indexed="81"/>
            <rFont val="Tahoma"/>
            <family val="2"/>
          </rPr>
          <t xml:space="preserve">
Convert the N33 feed supply to N11 for specified animal classes and periods. Classes and periods controlled in sgen (seach for 'partial_n11').
Main use case is to control the fs_optimisation.
Default is FALSE, use TRUE for when wanting to constrain the feed supply.</t>
        </r>
      </text>
    </comment>
    <comment ref="I89" authorId="0" shapeId="0" xr:uid="{0B8A55EF-9C82-4586-9D74-A3E739093FD9}">
      <text>
        <r>
          <rPr>
            <b/>
            <sz val="9"/>
            <color indexed="81"/>
            <rFont val="Tahoma"/>
            <family val="2"/>
          </rPr>
          <t>Michael:</t>
        </r>
        <r>
          <rPr>
            <sz val="9"/>
            <color indexed="81"/>
            <rFont val="Tahoma"/>
            <family val="2"/>
          </rPr>
          <t xml:space="preserve">
boolean to control if t axis exists in generator loops</t>
        </r>
      </text>
    </comment>
    <comment ref="I90" authorId="2" shapeId="0" xr:uid="{40AA4190-7988-486E-8FC7-A82A1BCF78ED}">
      <text>
        <r>
          <rPr>
            <b/>
            <sz val="9"/>
            <color indexed="81"/>
            <rFont val="Tahoma"/>
            <family val="2"/>
          </rPr>
          <t>John:</t>
        </r>
        <r>
          <rPr>
            <sz val="9"/>
            <color indexed="81"/>
            <rFont val="Tahoma"/>
            <family val="2"/>
          </rPr>
          <t xml:space="preserve">
Control whether the spread of start weights for condensing are read from pkl or calculated based on the spread of the weights at end of previous DVP</t>
        </r>
      </text>
    </comment>
    <comment ref="I91" authorId="0" shapeId="0" xr:uid="{57C6912C-91E2-4A8F-A42F-536BB6F4D821}">
      <text>
        <r>
          <rPr>
            <b/>
            <sz val="9"/>
            <color indexed="81"/>
            <rFont val="Tahoma"/>
            <family val="2"/>
          </rPr>
          <t>Michael Young (21512438):</t>
        </r>
        <r>
          <rPr>
            <sz val="9"/>
            <color indexed="81"/>
            <rFont val="Tahoma"/>
            <family val="2"/>
          </rPr>
          <t xml:space="preserve">
bool - use pkl fs or excel input fs</t>
        </r>
      </text>
    </comment>
    <comment ref="I92" authorId="2" shapeId="0" xr:uid="{0A5BAB48-2F6F-484F-BF20-9EAB195D4422}">
      <text>
        <r>
          <rPr>
            <b/>
            <sz val="9"/>
            <color indexed="81"/>
            <rFont val="Tahoma"/>
            <family val="2"/>
          </rPr>
          <t>John:</t>
        </r>
        <r>
          <rPr>
            <sz val="9"/>
            <color indexed="81"/>
            <rFont val="Tahoma"/>
            <family val="2"/>
          </rPr>
          <t xml:space="preserve">
It has to be a number because the SAV is updated using f_update that requires numbers.</t>
        </r>
      </text>
    </comment>
    <comment ref="I93" authorId="0" shapeId="0" xr:uid="{945FF9E5-2994-43A6-BF48-E88ABF5090CB}">
      <text>
        <r>
          <rPr>
            <b/>
            <sz val="9"/>
            <color indexed="81"/>
            <rFont val="Tahoma"/>
            <family val="2"/>
          </rPr>
          <t>John:</t>
        </r>
        <r>
          <rPr>
            <sz val="9"/>
            <color indexed="81"/>
            <rFont val="Tahoma"/>
            <family val="2"/>
          </rPr>
          <t xml:space="preserve">
Include the r2 adjustment to feedsupply. Default is FALSE. Change to TRUE if either
a. Using the feed supply input from Property.xl
b. Using a pickle feedsupply but want to tweak that supply.
For case 'b' need to set the SAV on feedsupply_r2p to 0</t>
        </r>
      </text>
    </comment>
    <comment ref="I94" authorId="2" shapeId="0" xr:uid="{EB2DD132-5A6E-4417-B8B3-3154BAED42D0}">
      <text>
        <r>
          <rPr>
            <b/>
            <sz val="9"/>
            <color indexed="81"/>
            <rFont val="Tahoma"/>
            <family val="2"/>
          </rPr>
          <t>Michael:</t>
        </r>
        <r>
          <rPr>
            <sz val="9"/>
            <color indexed="81"/>
            <rFont val="Tahoma"/>
            <family val="2"/>
          </rPr>
          <t xml:space="preserve">
user fs adjuster - used in web app (simplified version of feedsupply_adj_r2p)
6 different time periods. 0 is first wean to PJ. Other 5 are repeated for each lambing opportunity</t>
        </r>
      </text>
    </comment>
    <comment ref="K94" authorId="2" shapeId="0" xr:uid="{0C6AA6DA-6AA5-4F2D-9C43-11DB729DAF3B}">
      <text>
        <r>
          <rPr>
            <b/>
            <sz val="9"/>
            <color indexed="81"/>
            <rFont val="Tahoma"/>
            <family val="2"/>
          </rPr>
          <t>John:</t>
        </r>
        <r>
          <rPr>
            <sz val="9"/>
            <color indexed="81"/>
            <rFont val="Tahoma"/>
            <family val="2"/>
          </rPr>
          <t xml:space="preserve">
Weaning to first pre-joining
Note: Only for the first DVP</t>
        </r>
      </text>
    </comment>
    <comment ref="I95" authorId="2" shapeId="0" xr:uid="{4C3B6A0D-28B9-49A6-8391-3A3226122053}">
      <text>
        <r>
          <rPr>
            <b/>
            <sz val="9"/>
            <color indexed="81"/>
            <rFont val="Tahoma"/>
            <family val="2"/>
          </rPr>
          <t>John:</t>
        </r>
        <r>
          <rPr>
            <sz val="9"/>
            <color indexed="81"/>
            <rFont val="Tahoma"/>
            <family val="2"/>
          </rPr>
          <t xml:space="preserve">
The default value for feedsupply_adj_r2p is from Property.xl.
Use this sav in conjunction with sav[r2adjust_inc] if wanting to use a pickle file for feedsupply (hence don't want to include the r2adjust from Prop.xl) but do want to tweak the pickle values using saa[feedsupply_adj_r2p]. A zero value here overwrites the values from Property.xls
The other compnents of this are fs_use_pkl = TRUE, r2adjust_inc = TRUE and sav[feedsupply_adj_r2p[:,:]] = 0</t>
        </r>
      </text>
    </comment>
    <comment ref="K95" authorId="0" shapeId="0" xr:uid="{41807E7F-8F21-4621-AA02-B7C2B81752FA}">
      <text>
        <r>
          <rPr>
            <b/>
            <sz val="9"/>
            <color indexed="81"/>
            <rFont val="Tahoma"/>
            <family val="2"/>
          </rPr>
          <t>John:</t>
        </r>
        <r>
          <rPr>
            <sz val="9"/>
            <color indexed="81"/>
            <rFont val="Tahoma"/>
            <family val="2"/>
          </rPr>
          <t xml:space="preserve">
All periods and slices of r2</t>
        </r>
      </text>
    </comment>
    <comment ref="I97" authorId="0" shapeId="0" xr:uid="{90DCD27D-A041-49F2-9642-BD00654B068A}">
      <text>
        <r>
          <rPr>
            <b/>
            <sz val="9"/>
            <color indexed="81"/>
            <rFont val="Tahoma"/>
            <family val="2"/>
          </rPr>
          <t>Michael Young (21512438):</t>
        </r>
        <r>
          <rPr>
            <sz val="9"/>
            <color indexed="81"/>
            <rFont val="Tahoma"/>
            <family val="2"/>
          </rPr>
          <t xml:space="preserve">
bool - overwrite the optimal pkl fs</t>
        </r>
      </text>
    </comment>
    <comment ref="I98" authorId="2" shapeId="0" xr:uid="{38F11B90-2439-4596-8EBB-4253270D8A30}">
      <text>
        <r>
          <rPr>
            <b/>
            <sz val="9"/>
            <color indexed="81"/>
            <rFont val="Tahoma"/>
            <family val="2"/>
          </rPr>
          <t>John:</t>
        </r>
        <r>
          <rPr>
            <sz val="9"/>
            <color indexed="81"/>
            <rFont val="Tahoma"/>
            <family val="2"/>
          </rPr>
          <t xml:space="preserve">
It has to be a number because the SAV is updated using f_update that requires numbers.</t>
        </r>
      </text>
    </comment>
    <comment ref="I99" authorId="2" shapeId="0" xr:uid="{47481559-2C89-432D-AF8F-40BAD45217EF}">
      <text>
        <r>
          <rPr>
            <b/>
            <sz val="9"/>
            <color indexed="81"/>
            <rFont val="Tahoma"/>
            <family val="2"/>
          </rPr>
          <t>John:</t>
        </r>
        <r>
          <rPr>
            <sz val="9"/>
            <color indexed="81"/>
            <rFont val="Tahoma"/>
            <family val="2"/>
          </rPr>
          <t xml:space="preserve">
Alter the user defined FVP dates (specified as a day of the year).
For all age groups</t>
        </r>
      </text>
    </comment>
    <comment ref="I100" authorId="2" shapeId="0" xr:uid="{BFC6F6B0-405C-4BC9-9184-BB2B9FDF840B}">
      <text>
        <r>
          <rPr>
            <b/>
            <sz val="9"/>
            <color indexed="81"/>
            <rFont val="Tahoma"/>
            <family val="2"/>
          </rPr>
          <t>John:</t>
        </r>
        <r>
          <rPr>
            <sz val="9"/>
            <color indexed="81"/>
            <rFont val="Tahoma"/>
            <family val="2"/>
          </rPr>
          <t xml:space="preserve">
Alter the user defined FVP dates (specified as a day of the year).
Can specify the days with a 'year' axis to allow variation in TOL by age (eg. mating Ewe lambs later)</t>
        </r>
      </text>
    </comment>
    <comment ref="K100" authorId="2" shapeId="0" xr:uid="{ABFCF30B-36A1-412E-B5E2-5B28942D2A0C}">
      <text>
        <r>
          <rPr>
            <b/>
            <sz val="9"/>
            <color indexed="81"/>
            <rFont val="Tahoma"/>
            <family val="2"/>
          </rPr>
          <t>John:</t>
        </r>
        <r>
          <rPr>
            <sz val="9"/>
            <color indexed="81"/>
            <rFont val="Tahoma"/>
            <family val="2"/>
          </rPr>
          <t xml:space="preserve">
post weaning fvp date u[0] for autumn lambing i[0] ewe lambs y[0].
Note: y[0] if post-weaning is occurring prior to the end of the calendar year</t>
        </r>
      </text>
    </comment>
    <comment ref="L100" authorId="2" shapeId="0" xr:uid="{BFBA76A0-3A36-46F8-A095-C2283C124291}">
      <text>
        <r>
          <rPr>
            <b/>
            <sz val="9"/>
            <color indexed="81"/>
            <rFont val="Tahoma"/>
            <family val="2"/>
          </rPr>
          <t>John:</t>
        </r>
        <r>
          <rPr>
            <sz val="9"/>
            <color indexed="81"/>
            <rFont val="Tahoma"/>
            <family val="2"/>
          </rPr>
          <t xml:space="preserve">
Winter lambing</t>
        </r>
      </text>
    </comment>
    <comment ref="M100" authorId="2" shapeId="0" xr:uid="{340A2857-D4AC-409D-9AF5-5BCD7579BE8B}">
      <text>
        <r>
          <rPr>
            <b/>
            <sz val="9"/>
            <color indexed="81"/>
            <rFont val="Tahoma"/>
            <family val="2"/>
          </rPr>
          <t>John:</t>
        </r>
        <r>
          <rPr>
            <sz val="9"/>
            <color indexed="81"/>
            <rFont val="Tahoma"/>
            <family val="2"/>
          </rPr>
          <t xml:space="preserve">
Spring lambing</t>
        </r>
      </text>
    </comment>
    <comment ref="N100" authorId="2" shapeId="0" xr:uid="{399DE9FC-11EA-4151-A5BF-3B4089A921C5}">
      <text>
        <r>
          <rPr>
            <b/>
            <sz val="9"/>
            <color indexed="81"/>
            <rFont val="Tahoma"/>
            <family val="2"/>
          </rPr>
          <t>John:</t>
        </r>
        <r>
          <rPr>
            <sz val="9"/>
            <color indexed="81"/>
            <rFont val="Tahoma"/>
            <family val="2"/>
          </rPr>
          <t xml:space="preserve">
End of joining fvp date u[3] for autumn lambing i[0] ewe lambs y[1].
Note: y[1] because end of joining for ewe lambs is occurring in Jan, Feb or Mar in the 2nd year.</t>
        </r>
      </text>
    </comment>
    <comment ref="O100" authorId="2" shapeId="0" xr:uid="{CA4AB16B-91DB-490C-A053-C010EA210EC9}">
      <text>
        <r>
          <rPr>
            <b/>
            <sz val="9"/>
            <color indexed="81"/>
            <rFont val="Tahoma"/>
            <family val="2"/>
          </rPr>
          <t>John:</t>
        </r>
        <r>
          <rPr>
            <sz val="9"/>
            <color indexed="81"/>
            <rFont val="Tahoma"/>
            <family val="2"/>
          </rPr>
          <t xml:space="preserve">
Winter lambing</t>
        </r>
      </text>
    </comment>
    <comment ref="P100" authorId="2" shapeId="0" xr:uid="{746595D3-2474-4DDD-885B-ABEB77EFDB59}">
      <text>
        <r>
          <rPr>
            <b/>
            <sz val="9"/>
            <color indexed="81"/>
            <rFont val="Tahoma"/>
            <family val="2"/>
          </rPr>
          <t>John:</t>
        </r>
        <r>
          <rPr>
            <sz val="9"/>
            <color indexed="81"/>
            <rFont val="Tahoma"/>
            <family val="2"/>
          </rPr>
          <t xml:space="preserve">
Spring lambing</t>
        </r>
      </text>
    </comment>
    <comment ref="G101" authorId="2" shapeId="0" xr:uid="{27373CDD-0D1B-415D-94DF-3577CBF26142}">
      <text>
        <r>
          <rPr>
            <b/>
            <sz val="9"/>
            <color indexed="81"/>
            <rFont val="Tahoma"/>
            <family val="2"/>
          </rPr>
          <t>John:</t>
        </r>
        <r>
          <rPr>
            <sz val="9"/>
            <color indexed="81"/>
            <rFont val="Tahoma"/>
            <family val="2"/>
          </rPr>
          <t xml:space="preserve">
To define a FVP based on the joining period</t>
        </r>
      </text>
    </comment>
    <comment ref="I102" authorId="2" shapeId="0" xr:uid="{23849955-4BDB-4C44-8AA5-60EB598DD5DB}">
      <text>
        <r>
          <rPr>
            <b/>
            <sz val="9"/>
            <color indexed="81"/>
            <rFont val="Tahoma"/>
            <family val="2"/>
          </rPr>
          <t>John:</t>
        </r>
        <r>
          <rPr>
            <sz val="9"/>
            <color indexed="81"/>
            <rFont val="Tahoma"/>
            <family val="2"/>
          </rPr>
          <t xml:space="preserve">
Alter the user defined FVP dates (specified as a day of the year).
For all age groups</t>
        </r>
      </text>
    </comment>
    <comment ref="I103" authorId="2" shapeId="0" xr:uid="{1BC798A3-54BB-49CF-9C20-0A9FD9E5E29B}">
      <text>
        <r>
          <rPr>
            <b/>
            <sz val="9"/>
            <color indexed="81"/>
            <rFont val="Tahoma"/>
            <family val="2"/>
          </rPr>
          <t>John:</t>
        </r>
        <r>
          <rPr>
            <sz val="9"/>
            <color indexed="81"/>
            <rFont val="Tahoma"/>
            <family val="2"/>
          </rPr>
          <t xml:space="preserve">
Alter the user defined FVP dates (specified as a day of the year).</t>
        </r>
      </text>
    </comment>
    <comment ref="I104" authorId="0" shapeId="0" xr:uid="{596A8C50-39AE-44F7-99B9-CCFD8507A765}">
      <text>
        <r>
          <rPr>
            <b/>
            <sz val="9"/>
            <color indexed="81"/>
            <rFont val="Tahoma"/>
            <family val="2"/>
          </rPr>
          <t>Michael:</t>
        </r>
        <r>
          <rPr>
            <sz val="9"/>
            <color indexed="81"/>
            <rFont val="Tahoma"/>
            <family val="2"/>
          </rPr>
          <t xml:space="preserve">
Mask fvps (now includes all FVPs, don't mask the core FVPs).
Note: The slices of this sav[] are not the same as sav[user_dates_dams_yiu] because this mask has the core FVPs and weaning (as slices 0 to 3).</t>
        </r>
      </text>
    </comment>
    <comment ref="K104" authorId="0" shapeId="0" xr:uid="{430322B0-542C-4DB5-A438-A39A0F532FD6}">
      <text>
        <r>
          <rPr>
            <b/>
            <sz val="9"/>
            <color indexed="81"/>
            <rFont val="Tahoma"/>
            <family val="2"/>
          </rPr>
          <t>Young:</t>
        </r>
        <r>
          <rPr>
            <sz val="9"/>
            <color indexed="81"/>
            <rFont val="Tahoma"/>
            <family val="2"/>
          </rPr>
          <t xml:space="preserve">
3:4 is weaning </t>
        </r>
      </text>
    </comment>
    <comment ref="L104" authorId="0" shapeId="0" xr:uid="{925289F6-FF3E-441E-9208-10FD0EEC69DA}">
      <text>
        <r>
          <rPr>
            <b/>
            <sz val="9"/>
            <color indexed="81"/>
            <rFont val="Tahoma"/>
            <family val="2"/>
          </rPr>
          <t>Young:</t>
        </r>
        <r>
          <rPr>
            <sz val="9"/>
            <color indexed="81"/>
            <rFont val="Tahoma"/>
            <family val="2"/>
          </rPr>
          <t xml:space="preserve">
4:5 is mid-way from weaning to next joining</t>
        </r>
      </text>
    </comment>
    <comment ref="M104" authorId="0" shapeId="0" xr:uid="{0DEDAA30-111E-4E16-8007-EB00C3CC527F}">
      <text>
        <r>
          <rPr>
            <b/>
            <sz val="9"/>
            <color indexed="81"/>
            <rFont val="Tahoma"/>
            <family val="2"/>
          </rPr>
          <t>Young:</t>
        </r>
        <r>
          <rPr>
            <sz val="9"/>
            <color indexed="81"/>
            <rFont val="Tahoma"/>
            <family val="2"/>
          </rPr>
          <t xml:space="preserve">
5:6 is mid-way from from previous FVP to next joining</t>
        </r>
      </text>
    </comment>
    <comment ref="N104" authorId="0" shapeId="0" xr:uid="{1F7076E4-ACA0-48CA-92EE-E6D5C9E5CA70}">
      <text>
        <r>
          <rPr>
            <b/>
            <sz val="9"/>
            <color indexed="81"/>
            <rFont val="Tahoma"/>
            <family val="2"/>
          </rPr>
          <t>Young:</t>
        </r>
        <r>
          <rPr>
            <sz val="9"/>
            <color indexed="81"/>
            <rFont val="Tahoma"/>
            <family val="2"/>
          </rPr>
          <t xml:space="preserve">
6:7 is the beginning of preg tox period
</t>
        </r>
      </text>
    </comment>
    <comment ref="O104" authorId="0" shapeId="0" xr:uid="{7B1F35F7-45CB-43C3-8322-442A0630F241}">
      <text>
        <r>
          <rPr>
            <b/>
            <sz val="9"/>
            <color indexed="81"/>
            <rFont val="Tahoma"/>
            <family val="2"/>
          </rPr>
          <t>Young:</t>
        </r>
        <r>
          <rPr>
            <sz val="9"/>
            <color indexed="81"/>
            <rFont val="Tahoma"/>
            <family val="2"/>
          </rPr>
          <t xml:space="preserve">
7:8 is the end of joining for Ewe Lambs
Use this period with ewe lambs to optimise LWC during joining</t>
        </r>
      </text>
    </comment>
    <comment ref="I105" authorId="0" shapeId="0" xr:uid="{457F33FB-9A25-4E46-9CA9-D831338FC35B}">
      <text>
        <r>
          <rPr>
            <b/>
            <sz val="9"/>
            <color indexed="81"/>
            <rFont val="Tahoma"/>
            <family val="2"/>
          </rPr>
          <t>Michael:</t>
        </r>
        <r>
          <rPr>
            <sz val="9"/>
            <color indexed="81"/>
            <rFont val="Tahoma"/>
            <family val="2"/>
          </rPr>
          <t xml:space="preserve">
Control if fvp is dvp
Note: It is possible to have FVPs that aren't DVPs, and DVPs that aren't FVPs.
A DVP is required if the animal DVs change such that 
1. the allocations change (eg at season start the animals are amalgamated from the previous seasons) or 
2. differential managment becomes possible  (eg assess dams for GBAL and separate based on litter size during lactation) .</t>
        </r>
      </text>
    </comment>
    <comment ref="I106" authorId="0" shapeId="0" xr:uid="{9DA0A15A-0DEE-4D27-BC12-B3E911F8D110}">
      <text>
        <r>
          <rPr>
            <b/>
            <sz val="9"/>
            <color indexed="81"/>
            <rFont val="Tahoma"/>
            <family val="2"/>
          </rPr>
          <t>Michael:</t>
        </r>
        <r>
          <rPr>
            <sz val="9"/>
            <color indexed="81"/>
            <rFont val="Tahoma"/>
            <family val="2"/>
          </rPr>
          <t xml:space="preserve">
Mask changeable fvps.
</t>
        </r>
      </text>
    </comment>
    <comment ref="K106" authorId="0" shapeId="0" xr:uid="{2C493F22-913F-45C3-BB46-389A904C53CA}">
      <text>
        <r>
          <rPr>
            <b/>
            <sz val="9"/>
            <color indexed="81"/>
            <rFont val="Tahoma"/>
            <family val="2"/>
          </rPr>
          <t>Young:</t>
        </r>
        <r>
          <rPr>
            <sz val="9"/>
            <color indexed="81"/>
            <rFont val="Tahoma"/>
            <family val="2"/>
          </rPr>
          <t xml:space="preserve">
2:3 is the last of the 3 FVPs in the year</t>
        </r>
      </text>
    </comment>
    <comment ref="I107" authorId="0" shapeId="0" xr:uid="{948C0C90-F523-42EA-B60F-1A906AA1F566}">
      <text>
        <r>
          <rPr>
            <b/>
            <sz val="9"/>
            <color indexed="81"/>
            <rFont val="Tahoma"/>
            <family val="2"/>
          </rPr>
          <t>Michael:</t>
        </r>
        <r>
          <rPr>
            <sz val="9"/>
            <color indexed="81"/>
            <rFont val="Tahoma"/>
            <family val="2"/>
          </rPr>
          <t xml:space="preserve">
Control if fvp is dvp
Note: It is possible to have FVPs that aren't DVPs, and DVPs that aren't FVPs.
A DVP is required if the animal DVs change such that  the allocations change (eg at season start the animals are amalgamated from the previous seasons)</t>
        </r>
      </text>
    </comment>
    <comment ref="I108" authorId="0" shapeId="0" xr:uid="{C68457AD-49E1-49DB-A67D-BECA85CFDE36}">
      <text>
        <r>
          <rPr>
            <b/>
            <sz val="9"/>
            <color indexed="81"/>
            <rFont val="Tahoma"/>
            <family val="2"/>
          </rPr>
          <t>John:</t>
        </r>
        <r>
          <rPr>
            <sz val="9"/>
            <color indexed="81"/>
            <rFont val="Tahoma"/>
            <family val="2"/>
          </rPr>
          <t xml:space="preserve">
number of  initial (unique) starting LW for dams (only option are either 2 or 3, unless f_condense is changed)</t>
        </r>
      </text>
    </comment>
    <comment ref="I109" authorId="0" shapeId="0" xr:uid="{6948A054-F65A-4D7E-B3BF-5AFD39C8F2ED}">
      <text>
        <r>
          <rPr>
            <b/>
            <sz val="9"/>
            <color indexed="81"/>
            <rFont val="Tahoma"/>
            <family val="2"/>
          </rPr>
          <t>John:</t>
        </r>
        <r>
          <rPr>
            <sz val="9"/>
            <color indexed="81"/>
            <rFont val="Tahoma"/>
            <family val="2"/>
          </rPr>
          <t xml:space="preserve">
number of  initial (unique) starting LW for offspring (only option are either 2 or 3, unless f_condense is changed)</t>
        </r>
      </text>
    </comment>
    <comment ref="I110" authorId="0" shapeId="0" xr:uid="{00587B09-668D-48D5-9550-4C31BD63E620}">
      <text>
        <r>
          <rPr>
            <b/>
            <sz val="9"/>
            <color indexed="81"/>
            <rFont val="Tahoma"/>
            <family val="2"/>
          </rPr>
          <t>Michael:</t>
        </r>
        <r>
          <rPr>
            <sz val="9"/>
            <color indexed="81"/>
            <rFont val="Tahoma"/>
            <family val="2"/>
          </rPr>
          <t xml:space="preserve">
number of nutrition options in each FVP for dams</t>
        </r>
      </text>
    </comment>
    <comment ref="K110" authorId="0" shapeId="0" xr:uid="{CF0118B8-B45E-4067-B003-BCC4B06A499F}">
      <text>
        <r>
          <rPr>
            <b/>
            <sz val="9"/>
            <color indexed="81"/>
            <rFont val="Tahoma"/>
            <family val="2"/>
          </rPr>
          <t>Michael Young (21512438):</t>
        </r>
        <r>
          <rPr>
            <sz val="9"/>
            <color indexed="81"/>
            <rFont val="Tahoma"/>
            <family val="2"/>
          </rPr>
          <t xml:space="preserve">
number of nut options</t>
        </r>
      </text>
    </comment>
    <comment ref="I111" authorId="0" shapeId="0" xr:uid="{FC5D88CF-5D1F-4DDF-80F4-B43A63DC3B74}">
      <text>
        <r>
          <rPr>
            <b/>
            <sz val="9"/>
            <color indexed="81"/>
            <rFont val="Tahoma"/>
            <family val="2"/>
          </rPr>
          <t>Michael:</t>
        </r>
        <r>
          <rPr>
            <sz val="9"/>
            <color indexed="81"/>
            <rFont val="Tahoma"/>
            <family val="2"/>
          </rPr>
          <t xml:space="preserve">
number of nutrition options in each FVP for offs</t>
        </r>
      </text>
    </comment>
    <comment ref="K111" authorId="0" shapeId="0" xr:uid="{EE9C82D4-25BE-4849-8C25-0B22C8D2692C}">
      <text>
        <r>
          <rPr>
            <b/>
            <sz val="9"/>
            <color indexed="81"/>
            <rFont val="Tahoma"/>
            <family val="2"/>
          </rPr>
          <t>Michael Young (21512438):</t>
        </r>
        <r>
          <rPr>
            <sz val="9"/>
            <color indexed="81"/>
            <rFont val="Tahoma"/>
            <family val="2"/>
          </rPr>
          <t xml:space="preserve">
number of nut options</t>
        </r>
      </text>
    </comment>
    <comment ref="I112" authorId="0" shapeId="0" xr:uid="{57810EB3-CFD1-4306-8A01-67C0B6DCA53C}">
      <text>
        <r>
          <rPr>
            <b/>
            <sz val="9"/>
            <color indexed="81"/>
            <rFont val="Tahoma"/>
            <family val="2"/>
          </rPr>
          <t>Michael Young:</t>
        </r>
        <r>
          <rPr>
            <sz val="9"/>
            <color indexed="81"/>
            <rFont val="Tahoma"/>
            <family val="2"/>
          </rPr>
          <t xml:space="preserve">
The variation in the feedsupply from the standard for this slice of N.</t>
        </r>
      </text>
    </comment>
    <comment ref="K112" authorId="0" shapeId="0" xr:uid="{D0D44936-2B06-49B0-9D39-428DB2C34316}">
      <text>
        <r>
          <rPr>
            <b/>
            <sz val="9"/>
            <color indexed="81"/>
            <rFont val="Tahoma"/>
            <family val="2"/>
          </rPr>
          <t>Michael:</t>
        </r>
        <r>
          <rPr>
            <sz val="9"/>
            <color indexed="81"/>
            <rFont val="Tahoma"/>
            <family val="2"/>
          </rPr>
          <t xml:space="preserve">
For 0:1
      if n=3: medium nut (expected optimum)
      if n=2: high nut</t>
        </r>
      </text>
    </comment>
    <comment ref="L112" authorId="0" shapeId="0" xr:uid="{6E15BA08-9838-4234-A1A0-18075FA6DD0A}">
      <text>
        <r>
          <rPr>
            <b/>
            <sz val="9"/>
            <color indexed="81"/>
            <rFont val="Tahoma"/>
            <family val="2"/>
          </rPr>
          <t xml:space="preserve">Michael:
</t>
        </r>
        <r>
          <rPr>
            <sz val="9"/>
            <color indexed="81"/>
            <rFont val="Tahoma"/>
            <family val="2"/>
          </rPr>
          <t>For 1:2</t>
        </r>
        <r>
          <rPr>
            <b/>
            <sz val="9"/>
            <color indexed="81"/>
            <rFont val="Tahoma"/>
            <family val="2"/>
          </rPr>
          <t xml:space="preserve">
      </t>
        </r>
        <r>
          <rPr>
            <sz val="9"/>
            <color indexed="81"/>
            <rFont val="Tahoma"/>
            <family val="2"/>
          </rPr>
          <t>if n=3: high nut
          if n=2: low nut</t>
        </r>
      </text>
    </comment>
    <comment ref="M112" authorId="0" shapeId="0" xr:uid="{906F2480-09AE-4303-9EC0-FFC4EB533E0D}">
      <text>
        <r>
          <rPr>
            <b/>
            <sz val="9"/>
            <color indexed="81"/>
            <rFont val="Tahoma"/>
            <family val="2"/>
          </rPr>
          <t xml:space="preserve">Michael:
</t>
        </r>
        <r>
          <rPr>
            <sz val="9"/>
            <color indexed="81"/>
            <rFont val="Tahoma"/>
            <family val="2"/>
          </rPr>
          <t xml:space="preserve">For 2:3
</t>
        </r>
        <r>
          <rPr>
            <b/>
            <sz val="9"/>
            <color indexed="81"/>
            <rFont val="Tahoma"/>
            <family val="2"/>
          </rPr>
          <t xml:space="preserve">      </t>
        </r>
        <r>
          <rPr>
            <sz val="9"/>
            <color indexed="81"/>
            <rFont val="Tahoma"/>
            <family val="2"/>
          </rPr>
          <t>if n=3: low nut
          if n=2: doesn't exist</t>
        </r>
      </text>
    </comment>
    <comment ref="I114" authorId="0" shapeId="0" xr:uid="{F95E0FED-5EE8-4E55-8302-EB72C30FF256}">
      <text>
        <r>
          <rPr>
            <b/>
            <sz val="9"/>
            <color indexed="81"/>
            <rFont val="Tahoma"/>
            <family val="2"/>
          </rPr>
          <t>Michael Young:</t>
        </r>
        <r>
          <rPr>
            <sz val="9"/>
            <color indexed="81"/>
            <rFont val="Tahoma"/>
            <family val="2"/>
          </rPr>
          <t xml:space="preserve">
bool array - This control allows confinement to occur if it is turned on for the given p6 period (controlled in feedsupply in property inputs)</t>
        </r>
      </text>
    </comment>
    <comment ref="K114" authorId="0" shapeId="0" xr:uid="{DF7F50DD-ED9C-4910-9ADB-57692181FB3A}">
      <text>
        <r>
          <rPr>
            <b/>
            <sz val="9"/>
            <color indexed="81"/>
            <rFont val="Tahoma"/>
            <family val="2"/>
          </rPr>
          <t>Michael:</t>
        </r>
        <r>
          <rPr>
            <sz val="9"/>
            <color indexed="81"/>
            <rFont val="Tahoma"/>
            <family val="2"/>
          </rPr>
          <t xml:space="preserve">
For 0:1
      if n=3: medium nut (expected optimum)
      if n=2: high nut</t>
        </r>
      </text>
    </comment>
    <comment ref="L114" authorId="0" shapeId="0" xr:uid="{ABA5B190-1E5E-468C-BACB-5FA4AACD3FAE}">
      <text>
        <r>
          <rPr>
            <b/>
            <sz val="9"/>
            <color indexed="81"/>
            <rFont val="Tahoma"/>
            <family val="2"/>
          </rPr>
          <t xml:space="preserve">Michael:
</t>
        </r>
        <r>
          <rPr>
            <sz val="9"/>
            <color indexed="81"/>
            <rFont val="Tahoma"/>
            <family val="2"/>
          </rPr>
          <t>For 1:2</t>
        </r>
        <r>
          <rPr>
            <b/>
            <sz val="9"/>
            <color indexed="81"/>
            <rFont val="Tahoma"/>
            <family val="2"/>
          </rPr>
          <t xml:space="preserve">
      </t>
        </r>
        <r>
          <rPr>
            <sz val="9"/>
            <color indexed="81"/>
            <rFont val="Tahoma"/>
            <family val="2"/>
          </rPr>
          <t>if n=3: high nut
          if n=2: low nut</t>
        </r>
      </text>
    </comment>
    <comment ref="M114" authorId="0" shapeId="0" xr:uid="{F2EE8963-F566-421D-B9EB-944E3B434096}">
      <text>
        <r>
          <rPr>
            <b/>
            <sz val="9"/>
            <color indexed="81"/>
            <rFont val="Tahoma"/>
            <family val="2"/>
          </rPr>
          <t xml:space="preserve">Michael:
</t>
        </r>
        <r>
          <rPr>
            <sz val="9"/>
            <color indexed="81"/>
            <rFont val="Tahoma"/>
            <family val="2"/>
          </rPr>
          <t xml:space="preserve">For 2:3
</t>
        </r>
        <r>
          <rPr>
            <b/>
            <sz val="9"/>
            <color indexed="81"/>
            <rFont val="Tahoma"/>
            <family val="2"/>
          </rPr>
          <t xml:space="preserve">      </t>
        </r>
        <r>
          <rPr>
            <sz val="9"/>
            <color indexed="81"/>
            <rFont val="Tahoma"/>
            <family val="2"/>
          </rPr>
          <t>if n=3: low nut
          if n=2: doesn't exist</t>
        </r>
      </text>
    </comment>
    <comment ref="I115" authorId="0" shapeId="0" xr:uid="{52D49BFD-BE7A-4A50-89D5-0884295A5C01}">
      <text>
        <r>
          <rPr>
            <b/>
            <sz val="9"/>
            <color indexed="81"/>
            <rFont val="Tahoma"/>
            <family val="2"/>
          </rPr>
          <t>Michael Young:</t>
        </r>
        <r>
          <rPr>
            <sz val="9"/>
            <color indexed="81"/>
            <rFont val="Tahoma"/>
            <family val="2"/>
          </rPr>
          <t xml:space="preserve">
bool array - This control allows confinement to occur if it is turned on for the given p6 period (controlled in feedsupply in property inputs)</t>
        </r>
      </text>
    </comment>
    <comment ref="I116" authorId="2" shapeId="0" xr:uid="{0457C7A9-0C0C-441A-B304-846D587FBF11}">
      <text>
        <r>
          <rPr>
            <b/>
            <sz val="9"/>
            <color indexed="81"/>
            <rFont val="Tahoma"/>
            <family val="2"/>
          </rPr>
          <t>John:</t>
        </r>
        <r>
          <rPr>
            <sz val="9"/>
            <color indexed="81"/>
            <rFont val="Tahoma"/>
            <family val="2"/>
          </rPr>
          <t xml:space="preserve">
Increment the number of LTW loops carried out in the code. Use this to finetune the LTW adjustment (at the expense of a longer generator time)
The default number of loops in the code is 2 unless either:
  a. feedsupply is frpm pkl and ltwadj from pkl can be broadcast to the current feedsupply
  b. LTW adjustment is excluded (LTW_dams &amp; _offs == 0)</t>
        </r>
      </text>
    </comment>
    <comment ref="I117" authorId="2" shapeId="0" xr:uid="{79CD1A01-8914-4B8E-9956-39C49CBF74FC}">
      <text>
        <r>
          <rPr>
            <b/>
            <sz val="9"/>
            <color indexed="81"/>
            <rFont val="Tahoma"/>
            <family val="2"/>
          </rPr>
          <t>John:</t>
        </r>
        <r>
          <rPr>
            <sz val="9"/>
            <color indexed="81"/>
            <rFont val="Tahoma"/>
            <family val="2"/>
          </rPr>
          <t xml:space="preserve">
Scale the effect of the dam LW profile on the progeny CFW &amp; FD as expressed by the dams or offs.
If both LTW_dams and LTW_offs ==0 then the number of ltw_loops is reduced to 1 (which saves time in the generator)</t>
        </r>
      </text>
    </comment>
    <comment ref="I118" authorId="2" shapeId="0" xr:uid="{E1F181EA-282C-4868-923E-6847D7764EE3}">
      <text>
        <r>
          <rPr>
            <b/>
            <sz val="9"/>
            <color indexed="81"/>
            <rFont val="Tahoma"/>
            <family val="2"/>
          </rPr>
          <t>John:</t>
        </r>
        <r>
          <rPr>
            <sz val="9"/>
            <color indexed="81"/>
            <rFont val="Tahoma"/>
            <family val="2"/>
          </rPr>
          <t xml:space="preserve">
Scale the effect of the dam LW profile on the progeny CFW &amp; FD as expressed by the dams or offs.
If both LTW_dams and LTW_offs ==0 then the number of ltw_loops is reduced to 1 (which saves time in the generator)</t>
        </r>
      </text>
    </comment>
    <comment ref="I121" authorId="0" shapeId="0" xr:uid="{B3B69ECA-877C-49CA-8FEE-C38DAA0C77FC}">
      <text>
        <r>
          <rPr>
            <b/>
            <sz val="9"/>
            <color indexed="81"/>
            <rFont val="Tahoma"/>
            <family val="2"/>
          </rPr>
          <t xml:space="preserve">Michael Young:
</t>
        </r>
        <r>
          <rPr>
            <sz val="9"/>
            <color indexed="81"/>
            <rFont val="Tahoma"/>
            <family val="2"/>
          </rPr>
          <t>maximum propn of potential intake used by supplement when paddock feeding</t>
        </r>
      </text>
    </comment>
    <comment ref="I122" authorId="2" shapeId="0" xr:uid="{8438DE87-2F0B-4F76-88A2-A70CF12B120F}">
      <text>
        <r>
          <rPr>
            <b/>
            <sz val="9"/>
            <color indexed="81"/>
            <rFont val="Tahoma"/>
            <family val="2"/>
          </rPr>
          <t>Michael Young :</t>
        </r>
        <r>
          <rPr>
            <sz val="9"/>
            <color indexed="81"/>
            <rFont val="Tahoma"/>
            <family val="2"/>
          </rPr>
          <t xml:space="preserve">
controls which gen periods dams are in confinement. 
Note, this will overwrite pkl so if using pkl to optimise confinement you most likely don’t want to use this SAV.</t>
        </r>
      </text>
    </comment>
    <comment ref="I123" authorId="2" shapeId="0" xr:uid="{FEA847A4-0C11-446D-A344-109E64C51758}">
      <text>
        <r>
          <rPr>
            <b/>
            <sz val="9"/>
            <color indexed="81"/>
            <rFont val="Tahoma"/>
            <family val="2"/>
          </rPr>
          <t>John:</t>
        </r>
        <r>
          <rPr>
            <sz val="9"/>
            <color indexed="81"/>
            <rFont val="Tahoma"/>
            <family val="2"/>
          </rPr>
          <t xml:space="preserve">
Control the feed supply patterns that can be selected. Mask out specific W using a FALSE here. The default is all TRUE
Note: the same patterns with different starting weights are controlled together
Note: if the level of N or F change then the feed supply being masked with a specific W slice will change.</t>
        </r>
      </text>
    </comment>
    <comment ref="I124" authorId="2" shapeId="0" xr:uid="{455DB490-17BD-4662-B15E-D75481A56600}">
      <text>
        <r>
          <rPr>
            <b/>
            <sz val="9"/>
            <color indexed="81"/>
            <rFont val="Tahoma"/>
            <family val="2"/>
          </rPr>
          <t>John:</t>
        </r>
        <r>
          <rPr>
            <sz val="9"/>
            <color indexed="81"/>
            <rFont val="Tahoma"/>
            <family val="2"/>
          </rPr>
          <t xml:space="preserve">
Control the feed supply patterns that can be selected. Mask out specific W using a FALSE here. The default is all TRUE
Note: the same patterns with different starting weights are controlled together
Note: if the level of N or F change then the feed supply being masked with a specific W slice will change.</t>
        </r>
      </text>
    </comment>
    <comment ref="I125" authorId="2" shapeId="0" xr:uid="{739C5AA4-C6E4-4F03-A3C6-F060B861FD28}">
      <text>
        <r>
          <rPr>
            <b/>
            <sz val="9"/>
            <color indexed="81"/>
            <rFont val="Tahoma"/>
            <family val="2"/>
          </rPr>
          <t>John:</t>
        </r>
        <r>
          <rPr>
            <sz val="9"/>
            <color indexed="81"/>
            <rFont val="Tahoma"/>
            <family val="2"/>
          </rPr>
          <t xml:space="preserve">
Adjust the variation across the w axis in the initial LW of the dam weaners.
Can be used in an N11 model to tighten the range and increase the utilisation of the w[2] slice.
Also requires adjusting the CFW, FD &amp; FL spread.</t>
        </r>
      </text>
    </comment>
    <comment ref="K125" authorId="2" shapeId="0" xr:uid="{191CFB08-B339-4973-AEC2-C775F061AACC}">
      <text>
        <r>
          <rPr>
            <b/>
            <sz val="9"/>
            <color indexed="81"/>
            <rFont val="Tahoma"/>
            <family val="2"/>
          </rPr>
          <t>John:</t>
        </r>
        <r>
          <rPr>
            <sz val="9"/>
            <color indexed="81"/>
            <rFont val="Tahoma"/>
            <family val="2"/>
          </rPr>
          <t xml:space="preserve">
Slice w[0] Optimum in N11 model</t>
        </r>
      </text>
    </comment>
    <comment ref="L125" authorId="2" shapeId="0" xr:uid="{343A8B2D-32D2-4896-BA70-C27FE00805F2}">
      <text>
        <r>
          <rPr>
            <b/>
            <sz val="9"/>
            <color indexed="81"/>
            <rFont val="Tahoma"/>
            <family val="2"/>
          </rPr>
          <t>John:</t>
        </r>
        <r>
          <rPr>
            <sz val="9"/>
            <color indexed="81"/>
            <rFont val="Tahoma"/>
            <family val="2"/>
          </rPr>
          <t xml:space="preserve">
Slice w[1] Heavier in N11 model</t>
        </r>
      </text>
    </comment>
    <comment ref="M125" authorId="2" shapeId="0" xr:uid="{73420E64-F8AD-4514-A4FA-F0A1FD95C7F3}">
      <text>
        <r>
          <rPr>
            <b/>
            <sz val="9"/>
            <color indexed="81"/>
            <rFont val="Tahoma"/>
            <family val="2"/>
          </rPr>
          <t>John:</t>
        </r>
        <r>
          <rPr>
            <sz val="9"/>
            <color indexed="81"/>
            <rFont val="Tahoma"/>
            <family val="2"/>
          </rPr>
          <t xml:space="preserve">
Slice w[2] Lighter in N11 model</t>
        </r>
      </text>
    </comment>
    <comment ref="I133" authorId="2" shapeId="0" xr:uid="{1579C082-05B5-41BD-9A48-12766544D97D}">
      <text>
        <r>
          <rPr>
            <b/>
            <sz val="9"/>
            <color indexed="81"/>
            <rFont val="Tahoma"/>
            <family val="2"/>
          </rPr>
          <t>John:</t>
        </r>
        <r>
          <rPr>
            <sz val="9"/>
            <color indexed="81"/>
            <rFont val="Tahoma"/>
            <family val="2"/>
          </rPr>
          <t xml:space="preserve">
Alter the standard feed supply options (r1)</t>
        </r>
      </text>
    </comment>
    <comment ref="I134" authorId="2" shapeId="0" xr:uid="{A9E9EF01-E0B1-4F79-827E-24EE398122A6}">
      <text>
        <r>
          <rPr>
            <b/>
            <sz val="9"/>
            <color indexed="81"/>
            <rFont val="Tahoma"/>
            <family val="2"/>
          </rPr>
          <t>John:</t>
        </r>
        <r>
          <rPr>
            <sz val="9"/>
            <color indexed="81"/>
            <rFont val="Tahoma"/>
            <family val="2"/>
          </rPr>
          <t xml:space="preserve">
Alter the standard feed supply options (r1)</t>
        </r>
      </text>
    </comment>
    <comment ref="I135" authorId="2" shapeId="0" xr:uid="{8739E4BE-2A3F-456F-944F-50AB02A6AB5F}">
      <text>
        <r>
          <rPr>
            <b/>
            <sz val="9"/>
            <color indexed="81"/>
            <rFont val="Tahoma"/>
            <family val="2"/>
          </rPr>
          <t>John:</t>
        </r>
        <r>
          <rPr>
            <sz val="9"/>
            <color indexed="81"/>
            <rFont val="Tahoma"/>
            <family val="2"/>
          </rPr>
          <t xml:space="preserve">
Alter the standard feed supply adjustment options (r2)
The group that is active depends on the TOL offset for the EL (RC15)
Note: it is SAA so an overlap of slices is accumulated</t>
        </r>
      </text>
    </comment>
    <comment ref="I136" authorId="2" shapeId="0" xr:uid="{4091D694-4057-4D41-8C53-D345DEC6D236}">
      <text>
        <r>
          <rPr>
            <b/>
            <sz val="9"/>
            <color indexed="81"/>
            <rFont val="Tahoma"/>
            <family val="2"/>
          </rPr>
          <t>Michael:</t>
        </r>
        <r>
          <rPr>
            <sz val="9"/>
            <color indexed="81"/>
            <rFont val="Tahoma"/>
            <family val="2"/>
          </rPr>
          <t xml:space="preserve">
user fs adjuster - used in web app (simplified version of feedsupply_adj_r2p)
6 different time periods. 0 is first wean to PJ. Other 5 are repeated for each lambing opportunity</t>
        </r>
      </text>
    </comment>
    <comment ref="K136" authorId="2" shapeId="0" xr:uid="{F862F769-9DAB-469F-BB19-C9312A945B35}">
      <text>
        <r>
          <rPr>
            <b/>
            <sz val="9"/>
            <color indexed="81"/>
            <rFont val="Tahoma"/>
            <family val="2"/>
          </rPr>
          <t>John:</t>
        </r>
        <r>
          <rPr>
            <sz val="9"/>
            <color indexed="81"/>
            <rFont val="Tahoma"/>
            <family val="2"/>
          </rPr>
          <t xml:space="preserve">
Weaning to first pre-joining
Note: Only for the first DVP</t>
        </r>
      </text>
    </comment>
    <comment ref="L136" authorId="2" shapeId="0" xr:uid="{13B4C40E-00CE-4D24-846C-828175B05A82}">
      <text>
        <r>
          <rPr>
            <b/>
            <sz val="9"/>
            <color indexed="81"/>
            <rFont val="Tahoma"/>
            <family val="2"/>
          </rPr>
          <t>John:</t>
        </r>
        <r>
          <rPr>
            <sz val="9"/>
            <color indexed="81"/>
            <rFont val="Tahoma"/>
            <family val="2"/>
          </rPr>
          <t xml:space="preserve">
PJ to mating end</t>
        </r>
      </text>
    </comment>
    <comment ref="M136" authorId="2" shapeId="0" xr:uid="{18B5863A-0CEA-43E5-BC8A-9AD4717CE270}">
      <text>
        <r>
          <rPr>
            <b/>
            <sz val="9"/>
            <color indexed="81"/>
            <rFont val="Tahoma"/>
            <family val="2"/>
          </rPr>
          <t>John:</t>
        </r>
        <r>
          <rPr>
            <sz val="9"/>
            <color indexed="81"/>
            <rFont val="Tahoma"/>
            <family val="2"/>
          </rPr>
          <t xml:space="preserve">
Mating to day 90</t>
        </r>
      </text>
    </comment>
    <comment ref="N136" authorId="2" shapeId="0" xr:uid="{66A7CE00-582F-4EF3-9ADE-6A8A46A0FFF5}">
      <text>
        <r>
          <rPr>
            <b/>
            <sz val="9"/>
            <color indexed="81"/>
            <rFont val="Tahoma"/>
            <family val="2"/>
          </rPr>
          <t>John:</t>
        </r>
        <r>
          <rPr>
            <sz val="9"/>
            <color indexed="81"/>
            <rFont val="Tahoma"/>
            <family val="2"/>
          </rPr>
          <t xml:space="preserve">
Day 90 to birth</t>
        </r>
      </text>
    </comment>
    <comment ref="O136" authorId="2" shapeId="0" xr:uid="{293BD3D8-CCAE-4F90-8B11-5498FCD4D838}">
      <text>
        <r>
          <rPr>
            <b/>
            <sz val="9"/>
            <color indexed="81"/>
            <rFont val="Tahoma"/>
            <family val="2"/>
          </rPr>
          <t>John:</t>
        </r>
        <r>
          <rPr>
            <sz val="9"/>
            <color indexed="81"/>
            <rFont val="Tahoma"/>
            <family val="2"/>
          </rPr>
          <t xml:space="preserve">
Birth to Weaning</t>
        </r>
      </text>
    </comment>
    <comment ref="P136" authorId="2" shapeId="0" xr:uid="{A198214A-A54C-4B25-9CA9-D1651C1F8AB2}">
      <text>
        <r>
          <rPr>
            <b/>
            <sz val="9"/>
            <color indexed="81"/>
            <rFont val="Tahoma"/>
            <family val="2"/>
          </rPr>
          <t>John:</t>
        </r>
        <r>
          <rPr>
            <sz val="9"/>
            <color indexed="81"/>
            <rFont val="Tahoma"/>
            <family val="2"/>
          </rPr>
          <t xml:space="preserve">
Weaning to prejoining other than first PJ</t>
        </r>
      </text>
    </comment>
    <comment ref="I137" authorId="2" shapeId="0" xr:uid="{F882E3F5-9DD3-4767-BB57-50322FFE43E3}">
      <text>
        <r>
          <rPr>
            <b/>
            <sz val="9"/>
            <color indexed="81"/>
            <rFont val="Tahoma"/>
            <family val="2"/>
          </rPr>
          <t>John:</t>
        </r>
        <r>
          <rPr>
            <sz val="9"/>
            <color indexed="81"/>
            <rFont val="Tahoma"/>
            <family val="2"/>
          </rPr>
          <t xml:space="preserve">
Change the standard feedsupply selected for dams</t>
        </r>
      </text>
    </comment>
    <comment ref="K137" authorId="2" shapeId="0" xr:uid="{BA3A06F6-5FBC-4C68-B3F6-A470C12E3E9F}">
      <text>
        <r>
          <rPr>
            <b/>
            <sz val="9"/>
            <color indexed="81"/>
            <rFont val="Tahoma"/>
            <family val="2"/>
          </rPr>
          <t>John:</t>
        </r>
        <r>
          <rPr>
            <sz val="9"/>
            <color indexed="81"/>
            <rFont val="Tahoma"/>
            <family val="2"/>
          </rPr>
          <t xml:space="preserve">
All dams</t>
        </r>
      </text>
    </comment>
    <comment ref="I138" authorId="2" shapeId="0" xr:uid="{B25DFF68-941D-4289-B1FF-67DC3D534AE8}">
      <text>
        <r>
          <rPr>
            <b/>
            <sz val="9"/>
            <color indexed="81"/>
            <rFont val="Tahoma"/>
            <family val="2"/>
          </rPr>
          <t>John:</t>
        </r>
        <r>
          <rPr>
            <sz val="9"/>
            <color indexed="81"/>
            <rFont val="Tahoma"/>
            <family val="2"/>
          </rPr>
          <t xml:space="preserve">
Change the standard feedsupply selected for offspring</t>
        </r>
      </text>
    </comment>
    <comment ref="K138" authorId="2" shapeId="0" xr:uid="{BAE21718-124E-41FB-A7AB-94CD4DC233D4}">
      <text>
        <r>
          <rPr>
            <b/>
            <sz val="9"/>
            <color indexed="81"/>
            <rFont val="Tahoma"/>
            <family val="2"/>
          </rPr>
          <t>John:</t>
        </r>
        <r>
          <rPr>
            <sz val="9"/>
            <color indexed="81"/>
            <rFont val="Tahoma"/>
            <family val="2"/>
          </rPr>
          <t xml:space="preserve">
All offspring</t>
        </r>
      </text>
    </comment>
    <comment ref="I139" authorId="2" shapeId="0" xr:uid="{7D50A515-5FAE-4834-9CAF-39CEC31B938D}">
      <text>
        <r>
          <rPr>
            <b/>
            <sz val="9"/>
            <color indexed="81"/>
            <rFont val="Tahoma"/>
            <family val="2"/>
          </rPr>
          <t>John:</t>
        </r>
        <r>
          <rPr>
            <sz val="9"/>
            <color indexed="81"/>
            <rFont val="Tahoma"/>
            <family val="2"/>
          </rPr>
          <t xml:space="preserve">
Change the standard feedsupply selected for dams</t>
        </r>
      </text>
    </comment>
    <comment ref="K139" authorId="2" shapeId="0" xr:uid="{80B9B055-094F-4460-9AFA-3F0769F75098}">
      <text>
        <r>
          <rPr>
            <b/>
            <sz val="9"/>
            <color indexed="81"/>
            <rFont val="Tahoma"/>
            <family val="2"/>
          </rPr>
          <t>John:</t>
        </r>
        <r>
          <rPr>
            <sz val="9"/>
            <color indexed="81"/>
            <rFont val="Tahoma"/>
            <family val="2"/>
          </rPr>
          <t xml:space="preserve">
All dams</t>
        </r>
      </text>
    </comment>
    <comment ref="I140" authorId="2" shapeId="0" xr:uid="{2D5F3E1C-83E1-454D-A7A2-BBD49E293F0D}">
      <text>
        <r>
          <rPr>
            <b/>
            <sz val="9"/>
            <color indexed="81"/>
            <rFont val="Tahoma"/>
            <family val="2"/>
          </rPr>
          <t>John:</t>
        </r>
        <r>
          <rPr>
            <sz val="9"/>
            <color indexed="81"/>
            <rFont val="Tahoma"/>
            <family val="2"/>
          </rPr>
          <t xml:space="preserve">
Change the standard feedsupply selected for offspring</t>
        </r>
      </text>
    </comment>
    <comment ref="K140" authorId="2" shapeId="0" xr:uid="{ACA1CA3A-0203-4101-A73C-CD567DA8AE6C}">
      <text>
        <r>
          <rPr>
            <b/>
            <sz val="9"/>
            <color indexed="81"/>
            <rFont val="Tahoma"/>
            <family val="2"/>
          </rPr>
          <t>John:</t>
        </r>
        <r>
          <rPr>
            <sz val="9"/>
            <color indexed="81"/>
            <rFont val="Tahoma"/>
            <family val="2"/>
          </rPr>
          <t xml:space="preserve">
All offspring</t>
        </r>
      </text>
    </comment>
    <comment ref="I141" authorId="2" shapeId="0" xr:uid="{E1060FDE-2CA3-4DA4-91F4-6915ED9A11FB}">
      <text>
        <r>
          <rPr>
            <b/>
            <sz val="9"/>
            <color indexed="81"/>
            <rFont val="Tahoma"/>
            <family val="2"/>
          </rPr>
          <t>John:</t>
        </r>
        <r>
          <rPr>
            <sz val="9"/>
            <color indexed="81"/>
            <rFont val="Tahoma"/>
            <family val="2"/>
          </rPr>
          <t xml:space="preserve">
Change the standard feedsupply selected for dams</t>
        </r>
      </text>
    </comment>
    <comment ref="K141" authorId="2" shapeId="0" xr:uid="{C216DCAD-71BC-4F1F-809E-13D9D9898A44}">
      <text>
        <r>
          <rPr>
            <b/>
            <sz val="9"/>
            <color indexed="81"/>
            <rFont val="Tahoma"/>
            <family val="2"/>
          </rPr>
          <t>John:</t>
        </r>
        <r>
          <rPr>
            <sz val="9"/>
            <color indexed="81"/>
            <rFont val="Tahoma"/>
            <family val="2"/>
          </rPr>
          <t xml:space="preserve">
All dams</t>
        </r>
      </text>
    </comment>
    <comment ref="I142" authorId="2" shapeId="0" xr:uid="{97E27D9C-48BE-480A-93A5-179CC71524C7}">
      <text>
        <r>
          <rPr>
            <b/>
            <sz val="9"/>
            <color indexed="81"/>
            <rFont val="Tahoma"/>
            <family val="2"/>
          </rPr>
          <t>John:</t>
        </r>
        <r>
          <rPr>
            <sz val="9"/>
            <color indexed="81"/>
            <rFont val="Tahoma"/>
            <family val="2"/>
          </rPr>
          <t xml:space="preserve">
Change the standard feedsupply selected for offspring</t>
        </r>
      </text>
    </comment>
    <comment ref="K142" authorId="2" shapeId="0" xr:uid="{5C9F4E36-E2FF-4890-AAFA-8EE61112E421}">
      <text>
        <r>
          <rPr>
            <b/>
            <sz val="9"/>
            <color indexed="81"/>
            <rFont val="Tahoma"/>
            <family val="2"/>
          </rPr>
          <t>John:</t>
        </r>
        <r>
          <rPr>
            <sz val="9"/>
            <color indexed="81"/>
            <rFont val="Tahoma"/>
            <family val="2"/>
          </rPr>
          <t xml:space="preserve">
All offspring</t>
        </r>
      </text>
    </comment>
    <comment ref="I143" authorId="2" shapeId="0" xr:uid="{D3DD8C1D-E31A-440C-A2AC-2DA1ADFAB45C}">
      <text>
        <r>
          <rPr>
            <b/>
            <sz val="9"/>
            <color indexed="81"/>
            <rFont val="Tahoma"/>
            <family val="2"/>
          </rPr>
          <t>John:</t>
        </r>
        <r>
          <rPr>
            <sz val="9"/>
            <color indexed="81"/>
            <rFont val="Tahoma"/>
            <family val="2"/>
          </rPr>
          <t xml:space="preserve">
Change which weanage feed supply adjustment is selected for:
i - TOL
k0 -Wean age.
g1 - dam genotype
</t>
        </r>
      </text>
    </comment>
    <comment ref="K143" authorId="2" shapeId="0" xr:uid="{63B4D357-0DDC-417D-9FE4-EDF077DED7C7}">
      <text>
        <r>
          <rPr>
            <b/>
            <sz val="9"/>
            <color indexed="81"/>
            <rFont val="Tahoma"/>
            <family val="2"/>
          </rPr>
          <t>John:</t>
        </r>
        <r>
          <rPr>
            <sz val="9"/>
            <color indexed="81"/>
            <rFont val="Tahoma"/>
            <family val="2"/>
          </rPr>
          <t xml:space="preserve">
aStd - weanage
</t>
        </r>
      </text>
    </comment>
    <comment ref="I144" authorId="2" shapeId="0" xr:uid="{330A13F0-3F2B-4C41-B3F9-39CEEA7A5562}">
      <text>
        <r>
          <rPr>
            <b/>
            <sz val="9"/>
            <color indexed="81"/>
            <rFont val="Tahoma"/>
            <family val="2"/>
          </rPr>
          <t>John:</t>
        </r>
        <r>
          <rPr>
            <sz val="9"/>
            <color indexed="81"/>
            <rFont val="Tahoma"/>
            <family val="2"/>
          </rPr>
          <t xml:space="preserve">
Change which weanage feed supply adjustment is selected for:
i - TOL
k0 -Wean age.
g3 - offspring genotype
</t>
        </r>
      </text>
    </comment>
    <comment ref="K144" authorId="2" shapeId="0" xr:uid="{CCD165BA-7616-48A6-BB3E-85A1FFB1A67E}">
      <text>
        <r>
          <rPr>
            <b/>
            <sz val="9"/>
            <color indexed="81"/>
            <rFont val="Tahoma"/>
            <family val="2"/>
          </rPr>
          <t>John:</t>
        </r>
        <r>
          <rPr>
            <sz val="9"/>
            <color indexed="81"/>
            <rFont val="Tahoma"/>
            <family val="2"/>
          </rPr>
          <t xml:space="preserve">
aStd - weanage
</t>
        </r>
      </text>
    </comment>
    <comment ref="I145" authorId="2" shapeId="0" xr:uid="{54F28034-7509-46AF-A581-4C00979E42BE}">
      <text>
        <r>
          <rPr>
            <b/>
            <sz val="9"/>
            <color indexed="81"/>
            <rFont val="Tahoma"/>
            <family val="2"/>
          </rPr>
          <t>John:</t>
        </r>
        <r>
          <rPr>
            <sz val="9"/>
            <color indexed="81"/>
            <rFont val="Tahoma"/>
            <family val="2"/>
          </rPr>
          <t xml:space="preserve">
Change which feed supply adjustment is selected for 
i - TOL
s - scanning option (0 to 4)
k2 - LSLN for dams.
g1 - dam genotype
</t>
        </r>
      </text>
    </comment>
    <comment ref="K145" authorId="2" shapeId="0" xr:uid="{CD65C71A-5B1F-4BB8-9EA4-5104F6AF65AF}">
      <text>
        <r>
          <rPr>
            <b/>
            <sz val="9"/>
            <color indexed="81"/>
            <rFont val="Tahoma"/>
            <family val="2"/>
          </rPr>
          <t>John:</t>
        </r>
        <r>
          <rPr>
            <sz val="9"/>
            <color indexed="81"/>
            <rFont val="Tahoma"/>
            <family val="2"/>
          </rPr>
          <t xml:space="preserve">
Undifferentiated dams</t>
        </r>
      </text>
    </comment>
    <comment ref="L145" authorId="2" shapeId="0" xr:uid="{773306BF-918F-4060-87BF-8E8A5E8FB162}">
      <text>
        <r>
          <rPr>
            <b/>
            <sz val="9"/>
            <color indexed="81"/>
            <rFont val="Tahoma"/>
            <family val="2"/>
          </rPr>
          <t>John:</t>
        </r>
        <r>
          <rPr>
            <sz val="9"/>
            <color indexed="81"/>
            <rFont val="Tahoma"/>
            <family val="2"/>
          </rPr>
          <t xml:space="preserve">
Dry dams </t>
        </r>
      </text>
    </comment>
    <comment ref="M145" authorId="2" shapeId="0" xr:uid="{15153963-DC98-47CF-B2D6-FD6E8A7C1795}">
      <text>
        <r>
          <rPr>
            <b/>
            <sz val="9"/>
            <color indexed="81"/>
            <rFont val="Tahoma"/>
            <family val="2"/>
          </rPr>
          <t>John:</t>
        </r>
        <r>
          <rPr>
            <sz val="9"/>
            <color indexed="81"/>
            <rFont val="Tahoma"/>
            <family val="2"/>
          </rPr>
          <t xml:space="preserve">
Pregnant dams</t>
        </r>
      </text>
    </comment>
    <comment ref="N145" authorId="2" shapeId="0" xr:uid="{B58CAC8F-934D-4A91-BA86-05C95EF0C01C}">
      <text>
        <r>
          <rPr>
            <b/>
            <sz val="9"/>
            <color indexed="81"/>
            <rFont val="Tahoma"/>
            <family val="2"/>
          </rPr>
          <t>John:</t>
        </r>
        <r>
          <rPr>
            <sz val="9"/>
            <color indexed="81"/>
            <rFont val="Tahoma"/>
            <family val="2"/>
          </rPr>
          <t xml:space="preserve">
Single dams</t>
        </r>
      </text>
    </comment>
    <comment ref="O145" authorId="2" shapeId="0" xr:uid="{C143183F-E5C8-42B9-8789-3E038E10D8ED}">
      <text>
        <r>
          <rPr>
            <b/>
            <sz val="9"/>
            <color indexed="81"/>
            <rFont val="Tahoma"/>
            <family val="2"/>
          </rPr>
          <t>John:</t>
        </r>
        <r>
          <rPr>
            <sz val="9"/>
            <color indexed="81"/>
            <rFont val="Tahoma"/>
            <family val="2"/>
          </rPr>
          <t xml:space="preserve">
Multiple dams</t>
        </r>
      </text>
    </comment>
    <comment ref="P145" authorId="2" shapeId="0" xr:uid="{8301163C-BAAF-4601-9D86-E6A8DDBCF907}">
      <text>
        <r>
          <rPr>
            <b/>
            <sz val="9"/>
            <color indexed="81"/>
            <rFont val="Tahoma"/>
            <family val="2"/>
          </rPr>
          <t>John:</t>
        </r>
        <r>
          <rPr>
            <sz val="9"/>
            <color indexed="81"/>
            <rFont val="Tahoma"/>
            <family val="2"/>
          </rPr>
          <t xml:space="preserve">
Twin dams</t>
        </r>
      </text>
    </comment>
    <comment ref="Q145" authorId="2" shapeId="0" xr:uid="{6B1F551B-FF07-4A77-8E36-C8C2D3FEC92B}">
      <text>
        <r>
          <rPr>
            <b/>
            <sz val="9"/>
            <color indexed="81"/>
            <rFont val="Tahoma"/>
            <family val="2"/>
          </rPr>
          <t>John:</t>
        </r>
        <r>
          <rPr>
            <sz val="9"/>
            <color indexed="81"/>
            <rFont val="Tahoma"/>
            <family val="2"/>
          </rPr>
          <t xml:space="preserve">
Triplet dams</t>
        </r>
      </text>
    </comment>
    <comment ref="I146" authorId="2" shapeId="0" xr:uid="{F18A2D3B-C51E-4004-8FA6-6633CAE1C531}">
      <text>
        <r>
          <rPr>
            <b/>
            <sz val="9"/>
            <color indexed="81"/>
            <rFont val="Tahoma"/>
            <family val="2"/>
          </rPr>
          <t>John:</t>
        </r>
        <r>
          <rPr>
            <sz val="9"/>
            <color indexed="81"/>
            <rFont val="Tahoma"/>
            <family val="2"/>
          </rPr>
          <t xml:space="preserve">
Change which weanage feed supply adjustment is selected for:
i - TOL
k5 - 
g3 - offspring genotype
</t>
        </r>
      </text>
    </comment>
    <comment ref="K146" authorId="2" shapeId="0" xr:uid="{6B1A29D1-B0DE-4096-9A24-26DB546794A7}">
      <text>
        <r>
          <rPr>
            <b/>
            <sz val="9"/>
            <color indexed="81"/>
            <rFont val="Tahoma"/>
            <family val="2"/>
          </rPr>
          <t>John:</t>
        </r>
        <r>
          <rPr>
            <sz val="9"/>
            <color indexed="81"/>
            <rFont val="Tahoma"/>
            <family val="2"/>
          </rPr>
          <t xml:space="preserve">
aStd - weanage
</t>
        </r>
      </text>
    </comment>
    <comment ref="I148" authorId="2" shapeId="0" xr:uid="{C5ACD3E5-D92E-4FC9-B7D2-2833C4D56DB1}">
      <text>
        <r>
          <rPr>
            <b/>
            <sz val="9"/>
            <color indexed="81"/>
            <rFont val="Tahoma"/>
            <family val="2"/>
          </rPr>
          <t>John:</t>
        </r>
        <r>
          <rPr>
            <sz val="9"/>
            <color indexed="81"/>
            <rFont val="Tahoma"/>
            <family val="2"/>
          </rPr>
          <t xml:space="preserve">
Select the genotype for the 3 breeds
This the g0 axis for the 3 sire breeds.</t>
        </r>
      </text>
    </comment>
    <comment ref="K148" authorId="2" shapeId="0" xr:uid="{54B7BE89-B027-4B5B-8371-1AA1D985E06A}">
      <text>
        <r>
          <rPr>
            <b/>
            <sz val="9"/>
            <color indexed="81"/>
            <rFont val="Tahoma"/>
            <family val="2"/>
          </rPr>
          <t>John:</t>
        </r>
        <r>
          <rPr>
            <sz val="9"/>
            <color indexed="81"/>
            <rFont val="Tahoma"/>
            <family val="2"/>
          </rPr>
          <t xml:space="preserve">
The base breed. This is usually Merino or composite.</t>
        </r>
      </text>
    </comment>
    <comment ref="L148" authorId="2" shapeId="0" xr:uid="{64A93A67-1E18-4812-8346-2EE1D5919F08}">
      <text>
        <r>
          <rPr>
            <b/>
            <sz val="9"/>
            <color indexed="81"/>
            <rFont val="Tahoma"/>
            <family val="2"/>
          </rPr>
          <t>John:</t>
        </r>
        <r>
          <rPr>
            <sz val="9"/>
            <color indexed="81"/>
            <rFont val="Tahoma"/>
            <family val="2"/>
          </rPr>
          <t xml:space="preserve">
The maternal breed. This is the maternal sire of the 1st cross dam (in a 2nd cross lamb system).</t>
        </r>
      </text>
    </comment>
    <comment ref="M148" authorId="2" shapeId="0" xr:uid="{F6449F34-65E4-435E-8BA6-476FDF3790F7}">
      <text>
        <r>
          <rPr>
            <b/>
            <sz val="9"/>
            <color indexed="81"/>
            <rFont val="Tahoma"/>
            <family val="2"/>
          </rPr>
          <t>John:</t>
        </r>
        <r>
          <rPr>
            <sz val="9"/>
            <color indexed="81"/>
            <rFont val="Tahoma"/>
            <family val="2"/>
          </rPr>
          <t xml:space="preserve">
The terminal breed. In both the 1st and  2nd cross lamb system.</t>
        </r>
      </text>
    </comment>
    <comment ref="K149" authorId="2" shapeId="0" xr:uid="{1FD6EB44-2B68-4709-8221-0486E6734B6D}">
      <text>
        <r>
          <rPr>
            <b/>
            <sz val="9"/>
            <color indexed="81"/>
            <rFont val="Tahoma"/>
            <family val="2"/>
          </rPr>
          <t>John:</t>
        </r>
        <r>
          <rPr>
            <sz val="9"/>
            <color indexed="81"/>
            <rFont val="Tahoma"/>
            <family val="2"/>
          </rPr>
          <t xml:space="preserve">
Include BBB</t>
        </r>
      </text>
    </comment>
    <comment ref="L149" authorId="2" shapeId="0" xr:uid="{566E489D-EBBB-4428-8A84-1D619E0D6D2B}">
      <text>
        <r>
          <rPr>
            <b/>
            <sz val="9"/>
            <color indexed="81"/>
            <rFont val="Tahoma"/>
            <family val="2"/>
          </rPr>
          <t>John:</t>
        </r>
        <r>
          <rPr>
            <sz val="9"/>
            <color indexed="81"/>
            <rFont val="Tahoma"/>
            <family val="2"/>
          </rPr>
          <t xml:space="preserve">
Include BBM</t>
        </r>
      </text>
    </comment>
    <comment ref="M149" authorId="2" shapeId="0" xr:uid="{EE6E8BA0-F91B-447D-B8BB-11390E5E696B}">
      <text>
        <r>
          <rPr>
            <b/>
            <sz val="9"/>
            <color indexed="81"/>
            <rFont val="Tahoma"/>
            <family val="2"/>
          </rPr>
          <t>John:</t>
        </r>
        <r>
          <rPr>
            <sz val="9"/>
            <color indexed="81"/>
            <rFont val="Tahoma"/>
            <family val="2"/>
          </rPr>
          <t xml:space="preserve">
Include BBT</t>
        </r>
      </text>
    </comment>
    <comment ref="N149" authorId="2" shapeId="0" xr:uid="{0CFF2543-1E49-44E9-B45A-44870CF3DF09}">
      <text>
        <r>
          <rPr>
            <b/>
            <sz val="9"/>
            <color indexed="81"/>
            <rFont val="Tahoma"/>
            <family val="2"/>
          </rPr>
          <t>John:</t>
        </r>
        <r>
          <rPr>
            <sz val="9"/>
            <color indexed="81"/>
            <rFont val="Tahoma"/>
            <family val="2"/>
          </rPr>
          <t xml:space="preserve">
Include BMT</t>
        </r>
      </text>
    </comment>
    <comment ref="I150" authorId="2" shapeId="0" xr:uid="{FC04BD17-3F30-47B6-A8C7-753ADC73633D}">
      <text>
        <r>
          <rPr>
            <b/>
            <sz val="9"/>
            <color indexed="81"/>
            <rFont val="Tahoma"/>
            <family val="2"/>
          </rPr>
          <t>John:</t>
        </r>
        <r>
          <rPr>
            <sz val="9"/>
            <color indexed="81"/>
            <rFont val="Tahoma"/>
            <family val="2"/>
          </rPr>
          <t xml:space="preserve">
Scale heat_loss as an intermediate SA.
When doing REV calcuations set this to 0 (exclude chill from energy calculations) because the back calcuation of MEI is too simplistic to handle the variation of chill through the 24hrs</t>
        </r>
      </text>
    </comment>
    <comment ref="I151" authorId="2" shapeId="0" xr:uid="{13FB58A9-BC31-4F87-8056-E28C0B0D0305}">
      <text>
        <r>
          <rPr>
            <b/>
            <sz val="9"/>
            <color indexed="81"/>
            <rFont val="Tahoma"/>
            <family val="2"/>
          </rPr>
          <t>John:</t>
        </r>
        <r>
          <rPr>
            <sz val="9"/>
            <color indexed="81"/>
            <rFont val="Tahoma"/>
            <family val="2"/>
          </rPr>
          <t xml:space="preserve">
SA on the standard scanning percentage of a genotype. Used to alter the BTRT of the dams &amp; offs. Also used to determine the scanning percentage of the dams</t>
        </r>
      </text>
    </comment>
    <comment ref="I152" authorId="2" shapeId="0" xr:uid="{7EE8B5BA-AC56-4A57-8649-B054CB8A6F34}">
      <text>
        <r>
          <rPr>
            <b/>
            <sz val="9"/>
            <color indexed="81"/>
            <rFont val="Tahoma"/>
            <family val="2"/>
          </rPr>
          <t>John:</t>
        </r>
        <r>
          <rPr>
            <sz val="9"/>
            <color indexed="81"/>
            <rFont val="Tahoma"/>
            <family val="2"/>
          </rPr>
          <t xml:space="preserve">
SA on the standard NLB ASBV of a genotype. The NLB ASBV is of the sire genotype used. Half the value is added to scan_std that then affects BTRT of the standard animals.</t>
        </r>
      </text>
    </comment>
    <comment ref="I153" authorId="2" shapeId="0" xr:uid="{B6E4E4FB-9B46-41BD-8CF4-06BF8B90E9B2}">
      <text>
        <r>
          <rPr>
            <b/>
            <sz val="9"/>
            <color indexed="81"/>
            <rFont val="Tahoma"/>
            <family val="2"/>
          </rPr>
          <t>John:</t>
        </r>
        <r>
          <rPr>
            <sz val="9"/>
            <color indexed="81"/>
            <rFont val="Tahoma"/>
            <family val="2"/>
          </rPr>
          <t xml:space="preserve">
Alter the standard reference weight of the genotype</t>
        </r>
      </text>
    </comment>
    <comment ref="I154" authorId="2" shapeId="0" xr:uid="{04652DFB-24F0-40A8-B6B0-FCF0335771DA}">
      <text>
        <r>
          <rPr>
            <b/>
            <sz val="9"/>
            <color indexed="81"/>
            <rFont val="Tahoma"/>
            <family val="2"/>
          </rPr>
          <t>John:</t>
        </r>
        <r>
          <rPr>
            <sz val="9"/>
            <color indexed="81"/>
            <rFont val="Tahoma"/>
            <family val="2"/>
          </rPr>
          <t xml:space="preserve">
Scalar for the muscle target of each genotype</t>
        </r>
      </text>
    </comment>
    <comment ref="I155" authorId="2" shapeId="0" xr:uid="{C297A862-26D1-4BCF-BE2D-891E81692CEC}">
      <text>
        <r>
          <rPr>
            <b/>
            <sz val="9"/>
            <color indexed="81"/>
            <rFont val="Tahoma"/>
            <family val="2"/>
          </rPr>
          <t>John:</t>
        </r>
        <r>
          <rPr>
            <sz val="9"/>
            <color indexed="81"/>
            <rFont val="Tahoma"/>
            <family val="2"/>
          </rPr>
          <t xml:space="preserve">
Alter the standard fleece weight of each genotype</t>
        </r>
      </text>
    </comment>
    <comment ref="I156" authorId="2" shapeId="0" xr:uid="{746DE149-8A43-4800-B5AC-EFFCC910D4B8}">
      <text>
        <r>
          <rPr>
            <b/>
            <sz val="9"/>
            <color indexed="81"/>
            <rFont val="Tahoma"/>
            <family val="2"/>
          </rPr>
          <t>John:</t>
        </r>
        <r>
          <rPr>
            <sz val="9"/>
            <color indexed="81"/>
            <rFont val="Tahoma"/>
            <family val="2"/>
          </rPr>
          <t xml:space="preserve">
Scalar for the standard fleece weight of each genotype</t>
        </r>
      </text>
    </comment>
    <comment ref="I157" authorId="2" shapeId="0" xr:uid="{67798BAD-9876-4C50-8948-58427BF1EA41}">
      <text>
        <r>
          <rPr>
            <b/>
            <sz val="9"/>
            <color indexed="81"/>
            <rFont val="Tahoma"/>
            <family val="2"/>
          </rPr>
          <t>John:</t>
        </r>
        <r>
          <rPr>
            <sz val="9"/>
            <color indexed="81"/>
            <rFont val="Tahoma"/>
            <family val="2"/>
          </rPr>
          <t xml:space="preserve">
Alter the standard fibre diameter of each genotype</t>
        </r>
      </text>
    </comment>
    <comment ref="I158" authorId="2" shapeId="0" xr:uid="{9E12B636-5223-4317-9B41-E430C8B7B7CC}">
      <text>
        <r>
          <rPr>
            <b/>
            <sz val="9"/>
            <color indexed="81"/>
            <rFont val="Tahoma"/>
            <family val="2"/>
          </rPr>
          <t>John:</t>
        </r>
        <r>
          <rPr>
            <sz val="9"/>
            <color indexed="81"/>
            <rFont val="Tahoma"/>
            <family val="2"/>
          </rPr>
          <t xml:space="preserve">
Adjustment to the standard fibre diameter of each genotype</t>
        </r>
      </text>
    </comment>
    <comment ref="I159" authorId="0" shapeId="0" xr:uid="{4B7E0EFF-4B8F-4C81-A714-F79834BF4F2D}">
      <text>
        <r>
          <rPr>
            <b/>
            <sz val="9"/>
            <color indexed="81"/>
            <rFont val="Tahoma"/>
            <family val="2"/>
          </rPr>
          <t>Michael Young:</t>
        </r>
        <r>
          <rPr>
            <sz val="9"/>
            <color indexed="81"/>
            <rFont val="Tahoma"/>
            <family val="2"/>
          </rPr>
          <t xml:space="preserve">
potential intake. Done in the intake function which alters the animal profile. Only active if zf2 = 1</t>
        </r>
      </text>
    </comment>
    <comment ref="I160" authorId="0" shapeId="0" xr:uid="{8446BC75-A5FC-4988-8630-A8762482E615}">
      <text>
        <r>
          <rPr>
            <b/>
            <sz val="9"/>
            <color indexed="81"/>
            <rFont val="Tahoma"/>
            <family val="2"/>
          </rPr>
          <t>John:</t>
        </r>
        <r>
          <rPr>
            <sz val="9"/>
            <color indexed="81"/>
            <rFont val="Tahoma"/>
            <family val="2"/>
          </rPr>
          <t xml:space="preserve">
potential intake. Done in the intake function which alters the animal profile. Active for all animals post weaning</t>
        </r>
      </text>
    </comment>
    <comment ref="I161" authorId="0" shapeId="0" xr:uid="{AEF82B83-B4CC-496B-9C04-EE5713234DAD}">
      <text>
        <r>
          <rPr>
            <b/>
            <sz val="9"/>
            <color indexed="81"/>
            <rFont val="Tahoma"/>
            <family val="2"/>
          </rPr>
          <t>John:</t>
        </r>
        <r>
          <rPr>
            <sz val="9"/>
            <color indexed="81"/>
            <rFont val="Tahoma"/>
            <family val="2"/>
          </rPr>
          <t xml:space="preserve">
potential intake. Done in the intake function which alters the animal profile.
Can be used to adjust WWt with a genetic angle.</t>
        </r>
      </text>
    </comment>
    <comment ref="I162" authorId="2" shapeId="0" xr:uid="{B7463821-7A57-4E88-BE13-D3A2DC0B5B0D}">
      <text>
        <r>
          <rPr>
            <b/>
            <sz val="9"/>
            <color indexed="81"/>
            <rFont val="Tahoma"/>
            <family val="2"/>
          </rPr>
          <t>John:</t>
        </r>
        <r>
          <rPr>
            <sz val="9"/>
            <color indexed="81"/>
            <rFont val="Tahoma"/>
            <family val="2"/>
          </rPr>
          <t xml:space="preserve">
</t>
        </r>
      </text>
    </comment>
    <comment ref="I165" authorId="0" shapeId="0" xr:uid="{8CCA24D2-A557-4C91-987F-601A556B6ED5}">
      <text>
        <r>
          <rPr>
            <b/>
            <sz val="9"/>
            <color indexed="81"/>
            <rFont val="Tahoma"/>
            <family val="2"/>
          </rPr>
          <t>John:</t>
        </r>
        <r>
          <rPr>
            <sz val="9"/>
            <color indexed="81"/>
            <rFont val="Tahoma"/>
            <family val="2"/>
          </rPr>
          <t xml:space="preserve">
Maintenance requirement. Done in the energy function. Active for adults only zf2=1
CFS alters meme
NFS alters FHP+HAF+EGRaze</t>
        </r>
      </text>
    </comment>
    <comment ref="I166" authorId="0" shapeId="0" xr:uid="{2C2D7870-D3EF-4290-BA93-37CA9A3B7A0F}">
      <text>
        <r>
          <rPr>
            <b/>
            <sz val="9"/>
            <color indexed="81"/>
            <rFont val="Tahoma"/>
            <family val="2"/>
          </rPr>
          <t>John:</t>
        </r>
        <r>
          <rPr>
            <sz val="9"/>
            <color indexed="81"/>
            <rFont val="Tahoma"/>
            <family val="2"/>
          </rPr>
          <t xml:space="preserve">
Maintenance requirement. Done in the energy function. Active for all animals post weaning
CFS alters meme
NFS alters FHP+HAF+EGRaze</t>
        </r>
      </text>
    </comment>
    <comment ref="I167" authorId="0" shapeId="0" xr:uid="{50ACC802-1F2D-4BA2-AA36-A85F429F5DCE}">
      <text>
        <r>
          <rPr>
            <b/>
            <sz val="9"/>
            <color indexed="81"/>
            <rFont val="Tahoma"/>
            <family val="2"/>
          </rPr>
          <t>John:</t>
        </r>
        <r>
          <rPr>
            <sz val="9"/>
            <color indexed="81"/>
            <rFont val="Tahoma"/>
            <family val="2"/>
          </rPr>
          <t xml:space="preserve">
Maintenance requirement. Done in the energy function. Young at foot only
CFS alters meme
NFS alters FHP+HAF+EGRaze</t>
        </r>
      </text>
    </comment>
    <comment ref="I168" authorId="0" shapeId="0" xr:uid="{B428D5D6-A272-4F5A-836C-DBEA2B366545}">
      <text>
        <r>
          <rPr>
            <b/>
            <sz val="9"/>
            <color indexed="81"/>
            <rFont val="Tahoma"/>
            <family val="2"/>
          </rPr>
          <t>Young:</t>
        </r>
        <r>
          <rPr>
            <sz val="9"/>
            <color indexed="81"/>
            <rFont val="Tahoma"/>
            <family val="2"/>
          </rPr>
          <t xml:space="preserve">
potential intake done after the calculation function so the profile is not altered
The outcome is a lower quality diet is required for the same LW profile.</t>
        </r>
      </text>
    </comment>
    <comment ref="I169" authorId="0" shapeId="0" xr:uid="{34BCA8FD-1990-4810-950F-E8B1D79B322E}">
      <text>
        <r>
          <rPr>
            <b/>
            <sz val="9"/>
            <color indexed="81"/>
            <rFont val="Tahoma"/>
            <family val="2"/>
          </rPr>
          <t>Young:</t>
        </r>
        <r>
          <rPr>
            <sz val="9"/>
            <color indexed="81"/>
            <rFont val="Tahoma"/>
            <family val="2"/>
          </rPr>
          <t xml:space="preserve">
potential intake done after the calculation function so the profile is not altered
The outcome is a lower quality diet is required for the same LW profile.</t>
        </r>
      </text>
    </comment>
    <comment ref="I175" authorId="0" shapeId="0" xr:uid="{7FFD391A-09FB-4A9B-A3A8-3B2A0F0368A1}">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K175" authorId="0" shapeId="0" xr:uid="{749EF436-BC6B-456E-9F32-9CC034A58C09}">
      <text>
        <r>
          <rPr>
            <b/>
            <sz val="9"/>
            <color indexed="81"/>
            <rFont val="Tahoma"/>
            <family val="2"/>
          </rPr>
          <t>John Young:</t>
        </r>
        <r>
          <rPr>
            <sz val="9"/>
            <color indexed="81"/>
            <rFont val="Tahoma"/>
            <family val="2"/>
          </rPr>
          <t xml:space="preserve">
Used to alter the seasonality of conceiving at least 1:
</t>
        </r>
      </text>
    </comment>
    <comment ref="L175" authorId="0" shapeId="0" xr:uid="{465B2B49-71CA-4FDB-8DD1-459456A18960}">
      <text>
        <r>
          <rPr>
            <b/>
            <sz val="9"/>
            <color indexed="81"/>
            <rFont val="Tahoma"/>
            <family val="2"/>
          </rPr>
          <t>John Young:</t>
        </r>
        <r>
          <rPr>
            <sz val="9"/>
            <color indexed="81"/>
            <rFont val="Tahoma"/>
            <family val="2"/>
          </rPr>
          <t xml:space="preserve">
Used to alter the seasonality of conceiving at least 2 (or more) foetuses
</t>
        </r>
      </text>
    </comment>
    <comment ref="M175" authorId="0" shapeId="0" xr:uid="{389CC573-3CF1-4F5B-A192-B4A940F94B9E}">
      <text>
        <r>
          <rPr>
            <b/>
            <sz val="9"/>
            <color indexed="81"/>
            <rFont val="Tahoma"/>
            <family val="2"/>
          </rPr>
          <t>Michael Young:</t>
        </r>
        <r>
          <rPr>
            <sz val="9"/>
            <color indexed="81"/>
            <rFont val="Tahoma"/>
            <family val="2"/>
          </rPr>
          <t xml:space="preserve">
Used to alter the proportion of drys:
Coefficient adjusted is (rel cond * rel size) that delivers 95% conception with 1  or more young
Note: only adjusting the upper end of the sigmoid curve</t>
        </r>
      </text>
    </comment>
    <comment ref="N175" authorId="0" shapeId="0" xr:uid="{9740C2CE-A798-4807-AF73-E336BF95BDF0}">
      <text>
        <r>
          <rPr>
            <b/>
            <sz val="9"/>
            <color indexed="81"/>
            <rFont val="Tahoma"/>
            <family val="2"/>
          </rPr>
          <t>Michael Young:</t>
        </r>
        <r>
          <rPr>
            <sz val="9"/>
            <color indexed="81"/>
            <rFont val="Tahoma"/>
            <family val="2"/>
          </rPr>
          <t xml:space="preserve">
Used to alter litter size:
Coefficients changed are the (rel cond * rel size) that delivers 5% and 95% conception with 2 or more young
Note: by adjusting  both the lower &amp; upper end of the sigmoid curve this is a parrallel shift</t>
        </r>
      </text>
    </comment>
    <comment ref="O175" authorId="2" shapeId="0" xr:uid="{CAD61EF4-5EE1-44C1-AB81-C0E33E6795B1}">
      <text>
        <r>
          <rPr>
            <b/>
            <sz val="9"/>
            <color indexed="81"/>
            <rFont val="Tahoma"/>
            <family val="2"/>
          </rPr>
          <t>John:</t>
        </r>
        <r>
          <rPr>
            <sz val="9"/>
            <color indexed="81"/>
            <rFont val="Tahoma"/>
            <family val="2"/>
          </rPr>
          <t xml:space="preserve">
CSIRO lamb survival of multiples</t>
        </r>
      </text>
    </comment>
    <comment ref="P175" authorId="2" shapeId="0" xr:uid="{628766B1-2D71-4024-A31A-0E6B823FD6F3}">
      <text>
        <r>
          <rPr>
            <b/>
            <sz val="9"/>
            <color indexed="81"/>
            <rFont val="Tahoma"/>
            <family val="2"/>
          </rPr>
          <t>John:</t>
        </r>
        <r>
          <rPr>
            <sz val="9"/>
            <color indexed="81"/>
            <rFont val="Tahoma"/>
            <family val="2"/>
          </rPr>
          <t xml:space="preserve">
f_MU2() cut-offs for multiples lamb survival</t>
        </r>
      </text>
    </comment>
    <comment ref="Q175" authorId="2" shapeId="0" xr:uid="{4C14071B-C986-4AE5-98FF-20F534BA6378}">
      <text>
        <r>
          <rPr>
            <b/>
            <sz val="9"/>
            <color indexed="81"/>
            <rFont val="Tahoma"/>
            <family val="2"/>
          </rPr>
          <t>John:</t>
        </r>
        <r>
          <rPr>
            <sz val="9"/>
            <color indexed="81"/>
            <rFont val="Tahoma"/>
            <family val="2"/>
          </rPr>
          <t xml:space="preserve">
f_MU2() cut-offs for triplet lamb survival</t>
        </r>
      </text>
    </comment>
    <comment ref="R175" authorId="0" shapeId="0" xr:uid="{F77A4583-B60C-445D-8FBA-DCAE808845B3}">
      <text>
        <r>
          <rPr>
            <sz val="9"/>
            <color indexed="81"/>
            <rFont val="Tahoma"/>
            <family val="2"/>
          </rPr>
          <t xml:space="preserve">Mobsize coefficient for singles survival (MU).
</t>
        </r>
      </text>
    </comment>
    <comment ref="S175" authorId="0" shapeId="0" xr:uid="{E6AD0E6C-471C-4803-B995-55CBC0955F6A}">
      <text>
        <r>
          <rPr>
            <sz val="9"/>
            <color indexed="81"/>
            <rFont val="Tahoma"/>
            <family val="2"/>
          </rPr>
          <t xml:space="preserve">Mob size coefficient for twins survival (MU).
</t>
        </r>
      </text>
    </comment>
    <comment ref="T175" authorId="0" shapeId="0" xr:uid="{5DC4ACB7-4FC1-4F75-B058-F65E137C3316}">
      <text>
        <r>
          <rPr>
            <sz val="9"/>
            <color indexed="81"/>
            <rFont val="Tahoma"/>
            <family val="2"/>
          </rPr>
          <t xml:space="preserve">Mobsize coefficient for triplets survival (MU).
</t>
        </r>
      </text>
    </comment>
    <comment ref="U175" authorId="2" shapeId="0" xr:uid="{70FFD6C0-3EBE-4F6A-99E1-A287C8105CEC}">
      <text>
        <r>
          <rPr>
            <b/>
            <sz val="9"/>
            <color indexed="81"/>
            <rFont val="Tahoma"/>
            <family val="2"/>
          </rPr>
          <t>John:</t>
        </r>
        <r>
          <rPr>
            <sz val="9"/>
            <color indexed="81"/>
            <rFont val="Tahoma"/>
            <family val="2"/>
          </rPr>
          <t xml:space="preserve">
f_MU2() cut-offs for proportion of triplets conceived</t>
        </r>
      </text>
    </comment>
    <comment ref="I176" authorId="0" shapeId="0" xr:uid="{B7009A5B-F642-464B-8271-9538C53B174B}">
      <text>
        <r>
          <rPr>
            <b/>
            <sz val="9"/>
            <color indexed="81"/>
            <rFont val="Tahoma"/>
            <family val="2"/>
          </rPr>
          <t xml:space="preserve">John:
</t>
        </r>
        <r>
          <rPr>
            <sz val="9"/>
            <color indexed="81"/>
            <rFont val="Tahoma"/>
            <family val="2"/>
          </rPr>
          <t>Coefficients that can vary with different BTRT</t>
        </r>
      </text>
    </comment>
    <comment ref="K176" authorId="0" shapeId="0" xr:uid="{2F297146-8C54-4199-B204-856712375AC8}">
      <text>
        <r>
          <rPr>
            <b/>
            <sz val="9"/>
            <color indexed="81"/>
            <rFont val="Tahoma"/>
            <family val="2"/>
          </rPr>
          <t>John Young:</t>
        </r>
        <r>
          <rPr>
            <sz val="9"/>
            <color indexed="81"/>
            <rFont val="Tahoma"/>
            <family val="2"/>
          </rPr>
          <t xml:space="preserve">
Used to scale the BTRT adjustment of SRW
</t>
        </r>
      </text>
    </comment>
    <comment ref="I177" authorId="0" shapeId="0" xr:uid="{67051D0B-6F4C-448B-8469-24B029D3A564}">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K177" authorId="2" shapeId="0" xr:uid="{5D51CF99-F66C-4142-99A6-80A3F515375C}">
      <text>
        <r>
          <rPr>
            <b/>
            <sz val="9"/>
            <color indexed="81"/>
            <rFont val="Tahoma"/>
            <family val="2"/>
          </rPr>
          <t>John:</t>
        </r>
        <r>
          <rPr>
            <sz val="9"/>
            <color indexed="81"/>
            <rFont val="Tahoma"/>
            <family val="2"/>
          </rPr>
          <t xml:space="preserve">
SRW scalar for all BTRT. 
Used for calibrating genotype by setting to 1.0</t>
        </r>
      </text>
    </comment>
    <comment ref="I178" authorId="0" shapeId="0" xr:uid="{808D80CA-6306-4016-B757-341F8DE151AA}">
      <text>
        <r>
          <rPr>
            <b/>
            <sz val="9"/>
            <color indexed="81"/>
            <rFont val="Tahoma"/>
            <family val="2"/>
          </rPr>
          <t xml:space="preserve">John:
</t>
        </r>
        <r>
          <rPr>
            <sz val="9"/>
            <color indexed="81"/>
            <rFont val="Tahoma"/>
            <family val="2"/>
          </rPr>
          <t>Coefficients for growth</t>
        </r>
      </text>
    </comment>
    <comment ref="K178" authorId="0" shapeId="0" xr:uid="{66B2E2D4-8319-4978-82A6-9EA2BDC85F74}">
      <text>
        <r>
          <rPr>
            <b/>
            <sz val="9"/>
            <color indexed="81"/>
            <rFont val="Tahoma"/>
            <family val="2"/>
          </rPr>
          <t>John Young:</t>
        </r>
        <r>
          <rPr>
            <sz val="9"/>
            <color indexed="81"/>
            <rFont val="Tahoma"/>
            <family val="2"/>
          </rPr>
          <t xml:space="preserve">
Used to alter EVG for the hybrid model (f_lwg_mu)
</t>
        </r>
      </text>
    </comment>
    <comment ref="L178" authorId="0" shapeId="0" xr:uid="{EFA4C3E2-545A-47ED-8314-66501900D548}">
      <text>
        <r>
          <rPr>
            <b/>
            <sz val="9"/>
            <color indexed="81"/>
            <rFont val="Tahoma"/>
            <family val="2"/>
          </rPr>
          <t>John Young:</t>
        </r>
        <r>
          <rPr>
            <sz val="9"/>
            <color indexed="81"/>
            <rFont val="Tahoma"/>
            <family val="2"/>
          </rPr>
          <t xml:space="preserve">
Used to alter pm: rate constant for partitioning to muscle</t>
        </r>
      </text>
    </comment>
    <comment ref="M178" authorId="0" shapeId="0" xr:uid="{268019C7-7E11-4701-B11E-554788D8DA45}">
      <text>
        <r>
          <rPr>
            <b/>
            <sz val="9"/>
            <color indexed="81"/>
            <rFont val="Tahoma"/>
            <family val="2"/>
          </rPr>
          <t>John Young:</t>
        </r>
        <r>
          <rPr>
            <sz val="9"/>
            <color indexed="81"/>
            <rFont val="Tahoma"/>
            <family val="2"/>
          </rPr>
          <t xml:space="preserve">
Used to alter e0: energy to muscle when NEG = 0
</t>
        </r>
      </text>
    </comment>
    <comment ref="N178" authorId="0" shapeId="0" xr:uid="{18079EC6-0C4C-40ED-97C1-76C7668DC135}">
      <text>
        <r>
          <rPr>
            <b/>
            <sz val="9"/>
            <color indexed="81"/>
            <rFont val="Tahoma"/>
            <family val="2"/>
          </rPr>
          <t>John Young:</t>
        </r>
        <r>
          <rPr>
            <sz val="9"/>
            <color indexed="81"/>
            <rFont val="Tahoma"/>
            <family val="2"/>
          </rPr>
          <t xml:space="preserve">
Used to alter cm: v* from muscle</t>
        </r>
      </text>
    </comment>
    <comment ref="I179" authorId="0" shapeId="0" xr:uid="{686FFBB8-BA54-47A5-82FC-A41256180524}">
      <text>
        <r>
          <rPr>
            <b/>
            <sz val="9"/>
            <color indexed="81"/>
            <rFont val="Tahoma"/>
            <family val="2"/>
          </rPr>
          <t xml:space="preserve">John:
</t>
        </r>
        <r>
          <rPr>
            <sz val="9"/>
            <color indexed="81"/>
            <rFont val="Tahoma"/>
            <family val="2"/>
          </rPr>
          <t>Coefficients for potential intake</t>
        </r>
      </text>
    </comment>
    <comment ref="K179" authorId="0" shapeId="0" xr:uid="{5DD17D29-09E7-423A-AD34-C0818FF58CFB}">
      <text>
        <r>
          <rPr>
            <b/>
            <sz val="9"/>
            <color indexed="81"/>
            <rFont val="Tahoma"/>
            <family val="2"/>
          </rPr>
          <t>John Young:</t>
        </r>
        <r>
          <rPr>
            <sz val="9"/>
            <color indexed="81"/>
            <rFont val="Tahoma"/>
            <family val="2"/>
          </rPr>
          <t xml:space="preserve">
Used to adjust potential intake as a proportion of SRW for f_pi_cs()</t>
        </r>
      </text>
    </comment>
    <comment ref="L179" authorId="0" shapeId="0" xr:uid="{8E5A1FE4-8F3A-45B0-9954-1980058F2B9D}">
      <text>
        <r>
          <rPr>
            <b/>
            <sz val="9"/>
            <color indexed="81"/>
            <rFont val="Tahoma"/>
            <family val="2"/>
          </rPr>
          <t>John Young:</t>
        </r>
        <r>
          <rPr>
            <sz val="9"/>
            <color indexed="81"/>
            <rFont val="Tahoma"/>
            <family val="2"/>
          </rPr>
          <t xml:space="preserve">
Used to adjust potential intake as a proportion of SRW for f_pi_mu()</t>
        </r>
      </text>
    </comment>
    <comment ref="M179" authorId="0" shapeId="0" xr:uid="{488805E4-FC85-4D29-AD08-56B4EFB7D08F}">
      <text>
        <r>
          <rPr>
            <b/>
            <sz val="9"/>
            <color indexed="81"/>
            <rFont val="Tahoma"/>
            <family val="2"/>
          </rPr>
          <t>John Young:</t>
        </r>
        <r>
          <rPr>
            <sz val="9"/>
            <color indexed="81"/>
            <rFont val="Tahoma"/>
            <family val="2"/>
          </rPr>
          <t xml:space="preserve">
Used to adjust potential intake z scalar in f_pi_mu()</t>
        </r>
      </text>
    </comment>
    <comment ref="I180" authorId="0" shapeId="0" xr:uid="{6AE1EF38-CD95-4EDF-BB02-13E222B37865}">
      <text>
        <r>
          <rPr>
            <b/>
            <sz val="9"/>
            <color indexed="81"/>
            <rFont val="Tahoma"/>
            <family val="2"/>
          </rPr>
          <t xml:space="preserve">John:
</t>
        </r>
        <r>
          <rPr>
            <sz val="9"/>
            <color indexed="81"/>
            <rFont val="Tahoma"/>
            <family val="2"/>
          </rPr>
          <t>Coefficients for efficiency</t>
        </r>
      </text>
    </comment>
    <comment ref="K180" authorId="0" shapeId="0" xr:uid="{9D62931E-2437-4AD4-A23F-AF673B8061AD}">
      <text>
        <r>
          <rPr>
            <b/>
            <sz val="9"/>
            <color indexed="81"/>
            <rFont val="Tahoma"/>
            <family val="2"/>
          </rPr>
          <t>John Young:</t>
        </r>
        <r>
          <rPr>
            <sz val="9"/>
            <color indexed="81"/>
            <rFont val="Tahoma"/>
            <family val="2"/>
          </rPr>
          <t xml:space="preserve">
Used to adjust intercept of efficiency for maintenance.</t>
        </r>
      </text>
    </comment>
    <comment ref="I181" authorId="0" shapeId="0" xr:uid="{559C0387-8BDE-42D3-9731-BE8416C2CFAB}">
      <text>
        <r>
          <rPr>
            <b/>
            <sz val="9"/>
            <color indexed="81"/>
            <rFont val="Tahoma"/>
            <family val="2"/>
          </rPr>
          <t xml:space="preserve">John:
</t>
        </r>
        <r>
          <rPr>
            <sz val="9"/>
            <color indexed="81"/>
            <rFont val="Tahoma"/>
            <family val="2"/>
          </rPr>
          <t>Coefficients for efficiency</t>
        </r>
      </text>
    </comment>
    <comment ref="K181" authorId="0" shapeId="0" xr:uid="{A1CE2F15-A196-4B27-B7AD-F3111E6E70F3}">
      <text>
        <r>
          <rPr>
            <b/>
            <sz val="9"/>
            <color indexed="81"/>
            <rFont val="Tahoma"/>
            <family val="2"/>
          </rPr>
          <t>John Young:</t>
        </r>
        <r>
          <rPr>
            <sz val="9"/>
            <color indexed="81"/>
            <rFont val="Tahoma"/>
            <family val="2"/>
          </rPr>
          <t xml:space="preserve">
Used to adjust kw for MU/GEPEP feeding system
</t>
        </r>
      </text>
    </comment>
    <comment ref="I182" authorId="0" shapeId="0" xr:uid="{C652005A-F533-4EFD-9776-3F504C4A8979}">
      <text>
        <r>
          <rPr>
            <b/>
            <sz val="9"/>
            <color indexed="81"/>
            <rFont val="Tahoma"/>
            <family val="2"/>
          </rPr>
          <t xml:space="preserve">John:
</t>
        </r>
        <r>
          <rPr>
            <sz val="9"/>
            <color indexed="81"/>
            <rFont val="Tahoma"/>
            <family val="2"/>
          </rPr>
          <t>Coefficients for maintenance</t>
        </r>
      </text>
    </comment>
    <comment ref="K182" authorId="0" shapeId="0" xr:uid="{217D1DD7-46ED-4399-A710-20453D637EB1}">
      <text>
        <r>
          <rPr>
            <b/>
            <sz val="9"/>
            <color indexed="81"/>
            <rFont val="Tahoma"/>
            <family val="2"/>
          </rPr>
          <t>John Young:</t>
        </r>
        <r>
          <rPr>
            <sz val="9"/>
            <color indexed="81"/>
            <rFont val="Tahoma"/>
            <family val="2"/>
          </rPr>
          <t xml:space="preserve">
Used to scale the FHP coefficiients for Fat, Muscle &amp; Viscera</t>
        </r>
      </text>
    </comment>
    <comment ref="I183" authorId="0" shapeId="0" xr:uid="{419BD045-4E33-42AF-81B0-D7DAF95C0061}">
      <text>
        <r>
          <rPr>
            <b/>
            <sz val="9"/>
            <color indexed="81"/>
            <rFont val="Tahoma"/>
            <family val="2"/>
          </rPr>
          <t xml:space="preserve">John:
</t>
        </r>
        <r>
          <rPr>
            <sz val="9"/>
            <color indexed="81"/>
            <rFont val="Tahoma"/>
            <family val="2"/>
          </rPr>
          <t>Coefficients for wool growth</t>
        </r>
      </text>
    </comment>
    <comment ref="K183" authorId="2" shapeId="0" xr:uid="{699225DB-764D-4628-ADBC-C0D7E417ED98}">
      <text>
        <r>
          <rPr>
            <b/>
            <sz val="9"/>
            <color indexed="81"/>
            <rFont val="Tahoma"/>
            <family val="2"/>
          </rPr>
          <t>John:</t>
        </r>
        <r>
          <rPr>
            <sz val="9"/>
            <color indexed="81"/>
            <rFont val="Tahoma"/>
            <family val="2"/>
          </rPr>
          <t xml:space="preserve">
Energy content of wool base (MJ/kg)</t>
        </r>
      </text>
    </comment>
    <comment ref="L183" authorId="2" shapeId="0" xr:uid="{84BB8B8C-6938-413E-9EE6-45BDA7D2B235}">
      <text>
        <r>
          <rPr>
            <b/>
            <sz val="9"/>
            <color indexed="81"/>
            <rFont val="Tahoma"/>
            <family val="2"/>
          </rPr>
          <t>John:</t>
        </r>
        <r>
          <rPr>
            <sz val="9"/>
            <color indexed="81"/>
            <rFont val="Tahoma"/>
            <family val="2"/>
          </rPr>
          <t xml:space="preserve">
Follicle density. Controls fibre length</t>
        </r>
      </text>
    </comment>
    <comment ref="M183" authorId="2" shapeId="0" xr:uid="{7B34B7BE-BEE5-4E21-90D2-704D70F52051}">
      <text>
        <r>
          <rPr>
            <b/>
            <sz val="9"/>
            <color indexed="81"/>
            <rFont val="Tahoma"/>
            <family val="2"/>
          </rPr>
          <t>John:</t>
        </r>
        <r>
          <rPr>
            <sz val="9"/>
            <color indexed="81"/>
            <rFont val="Tahoma"/>
            <family val="2"/>
          </rPr>
          <t xml:space="preserve">
Intrinsic SS</t>
        </r>
      </text>
    </comment>
    <comment ref="N183" authorId="2" shapeId="0" xr:uid="{FC055492-8773-42E9-8D77-D294773C062C}">
      <text>
        <r>
          <rPr>
            <b/>
            <sz val="9"/>
            <color indexed="81"/>
            <rFont val="Tahoma"/>
            <family val="2"/>
          </rPr>
          <t>John:</t>
        </r>
        <r>
          <rPr>
            <sz val="9"/>
            <color indexed="81"/>
            <rFont val="Tahoma"/>
            <family val="2"/>
          </rPr>
          <t xml:space="preserve">
CFW scalar young animals</t>
        </r>
      </text>
    </comment>
    <comment ref="O183" authorId="2" shapeId="0" xr:uid="{E5EE4E51-6318-4770-BCF1-B0BA1DDE4B6C}">
      <text>
        <r>
          <rPr>
            <b/>
            <sz val="9"/>
            <color indexed="81"/>
            <rFont val="Tahoma"/>
            <family val="2"/>
          </rPr>
          <t>John:</t>
        </r>
        <r>
          <rPr>
            <sz val="9"/>
            <color indexed="81"/>
            <rFont val="Tahoma"/>
            <family val="2"/>
          </rPr>
          <t xml:space="preserve">
FD inverse scalar for young animals. Higher value = lower FD
Scales ave_cfw which is biologically similar to scaling follicle numbers</t>
        </r>
      </text>
    </comment>
    <comment ref="I184" authorId="0" shapeId="0" xr:uid="{BC25233F-2577-4AFF-B08C-1A2DC8CBBE3C}">
      <text>
        <r>
          <rPr>
            <b/>
            <sz val="9"/>
            <color indexed="81"/>
            <rFont val="Tahoma"/>
            <family val="2"/>
          </rPr>
          <t xml:space="preserve">John:
</t>
        </r>
        <r>
          <rPr>
            <sz val="9"/>
            <color indexed="81"/>
            <rFont val="Tahoma"/>
            <family val="2"/>
          </rPr>
          <t>Coefficients that can vary with different litter size in utero i.e. adjusting parameters that differ for dry, single, twins, triplets</t>
        </r>
      </text>
    </comment>
    <comment ref="K184" authorId="2" shapeId="0" xr:uid="{16184043-0D21-4795-A800-2FE972C64EA7}">
      <text>
        <r>
          <rPr>
            <b/>
            <sz val="9"/>
            <color indexed="81"/>
            <rFont val="Tahoma"/>
            <family val="2"/>
          </rPr>
          <t>John:</t>
        </r>
        <r>
          <rPr>
            <sz val="9"/>
            <color indexed="81"/>
            <rFont val="Tahoma"/>
            <family val="2"/>
          </rPr>
          <t xml:space="preserve">
f_MU2() cut-offs for empty vs single which alters the proportion empty</t>
        </r>
      </text>
    </comment>
    <comment ref="L184" authorId="2" shapeId="0" xr:uid="{B959A1DB-4000-4B40-8404-1E6F7A34A19E}">
      <text>
        <r>
          <rPr>
            <b/>
            <sz val="9"/>
            <color indexed="81"/>
            <rFont val="Tahoma"/>
            <family val="2"/>
          </rPr>
          <t>John:</t>
        </r>
        <r>
          <rPr>
            <sz val="9"/>
            <color indexed="81"/>
            <rFont val="Tahoma"/>
            <family val="2"/>
          </rPr>
          <t xml:space="preserve">
f_MU2() cut-offs for singles vs twins. Alters RR</t>
        </r>
      </text>
    </comment>
    <comment ref="I185" authorId="0" shapeId="0" xr:uid="{7BAD248F-E9DB-498B-8BD2-3CD60651AB61}">
      <text>
        <r>
          <rPr>
            <b/>
            <sz val="9"/>
            <color indexed="81"/>
            <rFont val="Tahoma"/>
            <family val="2"/>
          </rPr>
          <t xml:space="preserve">John:
</t>
        </r>
        <r>
          <rPr>
            <sz val="9"/>
            <color indexed="81"/>
            <rFont val="Tahoma"/>
            <family val="2"/>
          </rPr>
          <t>Coefficients for MU parameters with back calculation</t>
        </r>
      </text>
    </comment>
    <comment ref="K185" authorId="2" shapeId="0" xr:uid="{335ECC7D-E3F9-427B-85C9-46BFEF31E4DF}">
      <text>
        <r>
          <rPr>
            <b/>
            <sz val="9"/>
            <color indexed="81"/>
            <rFont val="Tahoma"/>
            <family val="2"/>
          </rPr>
          <t>John:</t>
        </r>
        <r>
          <rPr>
            <sz val="9"/>
            <color indexed="81"/>
            <rFont val="Tahoma"/>
            <family val="2"/>
          </rPr>
          <t xml:space="preserve">
Lamb survival, intercept</t>
        </r>
      </text>
    </comment>
    <comment ref="L185" authorId="2" shapeId="0" xr:uid="{D330F79B-A9E4-42C6-AB98-18976BA90F8F}">
      <text>
        <r>
          <rPr>
            <b/>
            <sz val="9"/>
            <color indexed="81"/>
            <rFont val="Tahoma"/>
            <family val="2"/>
          </rPr>
          <t>John:</t>
        </r>
        <r>
          <rPr>
            <sz val="9"/>
            <color indexed="81"/>
            <rFont val="Tahoma"/>
            <family val="2"/>
          </rPr>
          <t xml:space="preserve">
Adult ewe RR, intercept</t>
        </r>
      </text>
    </comment>
    <comment ref="I186" authorId="0" shapeId="0" xr:uid="{E2DA30A3-7091-46FA-BB43-68AFD951543D}">
      <text>
        <r>
          <rPr>
            <b/>
            <sz val="9"/>
            <color indexed="81"/>
            <rFont val="Tahoma"/>
            <family val="2"/>
          </rPr>
          <t xml:space="preserve">John:
</t>
        </r>
        <r>
          <rPr>
            <sz val="9"/>
            <color indexed="81"/>
            <rFont val="Tahoma"/>
            <family val="2"/>
          </rPr>
          <t>Coefficients for mortality</t>
        </r>
      </text>
    </comment>
    <comment ref="K186" authorId="2" shapeId="0" xr:uid="{4B31AF07-B64D-47AC-8459-E49B02EC6B3E}">
      <text>
        <r>
          <rPr>
            <b/>
            <sz val="9"/>
            <color indexed="81"/>
            <rFont val="Tahoma"/>
            <family val="2"/>
          </rPr>
          <t>John:</t>
        </r>
        <r>
          <rPr>
            <sz val="9"/>
            <color indexed="81"/>
            <rFont val="Tahoma"/>
            <family val="2"/>
          </rPr>
          <t xml:space="preserve">
Basal mortality rate</t>
        </r>
      </text>
    </comment>
    <comment ref="I187" authorId="0" shapeId="0" xr:uid="{353B294A-2F15-49E3-A087-70738C6EF49C}">
      <text>
        <r>
          <rPr>
            <b/>
            <sz val="9"/>
            <color indexed="81"/>
            <rFont val="Tahoma"/>
            <family val="2"/>
          </rPr>
          <t xml:space="preserve">John:
</t>
        </r>
        <r>
          <rPr>
            <sz val="9"/>
            <color indexed="81"/>
            <rFont val="Tahoma"/>
            <family val="2"/>
          </rPr>
          <t>Coefficients for growth</t>
        </r>
      </text>
    </comment>
    <comment ref="K187" authorId="0" shapeId="0" xr:uid="{F38F5942-0EA1-4525-8825-C05908659A79}">
      <text>
        <r>
          <rPr>
            <b/>
            <sz val="9"/>
            <color indexed="81"/>
            <rFont val="Tahoma"/>
            <family val="2"/>
          </rPr>
          <t>John Young:</t>
        </r>
        <r>
          <rPr>
            <sz val="9"/>
            <color indexed="81"/>
            <rFont val="Tahoma"/>
            <family val="2"/>
          </rPr>
          <t xml:space="preserve">
Used to alter EVG for the hybrid model (f_lwg_mu) - coeff 1
</t>
        </r>
      </text>
    </comment>
    <comment ref="L187" authorId="0" shapeId="0" xr:uid="{E7DD8202-7A48-46F2-BB17-45FA9A40AB94}">
      <text>
        <r>
          <rPr>
            <b/>
            <sz val="9"/>
            <color indexed="81"/>
            <rFont val="Tahoma"/>
            <family val="2"/>
          </rPr>
          <t>John Young:</t>
        </r>
        <r>
          <rPr>
            <sz val="9"/>
            <color indexed="81"/>
            <rFont val="Tahoma"/>
            <family val="2"/>
          </rPr>
          <t xml:space="preserve">
Used to alter EVG for the hybrid model (f_lwg_mu) - coeff 2
</t>
        </r>
      </text>
    </comment>
    <comment ref="M187" authorId="0" shapeId="0" xr:uid="{5ADD047F-6633-43E7-AC4B-52BDEAF5E2D7}">
      <text>
        <r>
          <rPr>
            <b/>
            <sz val="9"/>
            <color indexed="81"/>
            <rFont val="Tahoma"/>
            <family val="2"/>
          </rPr>
          <t>John Young:</t>
        </r>
        <r>
          <rPr>
            <sz val="9"/>
            <color indexed="81"/>
            <rFont val="Tahoma"/>
            <family val="2"/>
          </rPr>
          <t xml:space="preserve">
Used to alter pm: rate constant for partitioning to muscle</t>
        </r>
      </text>
    </comment>
    <comment ref="N187" authorId="0" shapeId="0" xr:uid="{64068E24-2B63-41B6-AD77-E704152E8FA3}">
      <text>
        <r>
          <rPr>
            <b/>
            <sz val="9"/>
            <color indexed="81"/>
            <rFont val="Tahoma"/>
            <family val="2"/>
          </rPr>
          <t>John Young:</t>
        </r>
        <r>
          <rPr>
            <sz val="9"/>
            <color indexed="81"/>
            <rFont val="Tahoma"/>
            <family val="2"/>
          </rPr>
          <t xml:space="preserve">
Used to alter e0: energy to muscle when NEG = 0
</t>
        </r>
      </text>
    </comment>
    <comment ref="O187" authorId="0" shapeId="0" xr:uid="{3785F862-1E85-4DBC-A5FE-5BFF8874E6AA}">
      <text>
        <r>
          <rPr>
            <b/>
            <sz val="9"/>
            <color indexed="81"/>
            <rFont val="Tahoma"/>
            <family val="2"/>
          </rPr>
          <t>John Young:</t>
        </r>
        <r>
          <rPr>
            <sz val="9"/>
            <color indexed="81"/>
            <rFont val="Tahoma"/>
            <family val="2"/>
          </rPr>
          <t xml:space="preserve">
Used to alter cm: v* from muscle</t>
        </r>
      </text>
    </comment>
    <comment ref="I188" authorId="0" shapeId="0" xr:uid="{CD088B69-AF44-4074-8D21-B60AB07F32DA}">
      <text>
        <r>
          <rPr>
            <b/>
            <sz val="9"/>
            <color indexed="81"/>
            <rFont val="Tahoma"/>
            <family val="2"/>
          </rPr>
          <t xml:space="preserve">John:
</t>
        </r>
        <r>
          <rPr>
            <sz val="9"/>
            <color indexed="81"/>
            <rFont val="Tahoma"/>
            <family val="2"/>
          </rPr>
          <t>Coefficients for potential intake</t>
        </r>
      </text>
    </comment>
    <comment ref="K188" authorId="0" shapeId="0" xr:uid="{E943A146-0F46-4763-9B3D-1E28B9BA4E71}">
      <text>
        <r>
          <rPr>
            <b/>
            <sz val="9"/>
            <color indexed="81"/>
            <rFont val="Tahoma"/>
            <family val="2"/>
          </rPr>
          <t>John Young:</t>
        </r>
        <r>
          <rPr>
            <sz val="9"/>
            <color indexed="81"/>
            <rFont val="Tahoma"/>
            <family val="2"/>
          </rPr>
          <t xml:space="preserve">
Used to adjust potential intake as a proportion of SRW for f_pi_cs()</t>
        </r>
      </text>
    </comment>
    <comment ref="L188" authorId="0" shapeId="0" xr:uid="{649F7622-7F52-408A-AB4F-B5DF4AB0D2B1}">
      <text>
        <r>
          <rPr>
            <b/>
            <sz val="9"/>
            <color indexed="81"/>
            <rFont val="Tahoma"/>
            <family val="2"/>
          </rPr>
          <t>John Young:</t>
        </r>
        <r>
          <rPr>
            <sz val="9"/>
            <color indexed="81"/>
            <rFont val="Tahoma"/>
            <family val="2"/>
          </rPr>
          <t xml:space="preserve">
Used to adjust potential intake as a proportion of SRW for f_pi_mu()</t>
        </r>
      </text>
    </comment>
    <comment ref="M188" authorId="0" shapeId="0" xr:uid="{3F389EB2-3E36-44EC-AF76-077D74F5914F}">
      <text>
        <r>
          <rPr>
            <b/>
            <sz val="9"/>
            <color indexed="81"/>
            <rFont val="Tahoma"/>
            <family val="2"/>
          </rPr>
          <t>John Young:</t>
        </r>
        <r>
          <rPr>
            <sz val="9"/>
            <color indexed="81"/>
            <rFont val="Tahoma"/>
            <family val="2"/>
          </rPr>
          <t xml:space="preserve">
Used to adjust potential intake z scalar in f_pi_mu()</t>
        </r>
      </text>
    </comment>
    <comment ref="I189" authorId="0" shapeId="0" xr:uid="{78E92691-EA57-4A25-8A09-EFC5C473AEA4}">
      <text>
        <r>
          <rPr>
            <b/>
            <sz val="9"/>
            <color indexed="81"/>
            <rFont val="Tahoma"/>
            <family val="2"/>
          </rPr>
          <t xml:space="preserve">John:
</t>
        </r>
        <r>
          <rPr>
            <sz val="9"/>
            <color indexed="81"/>
            <rFont val="Tahoma"/>
            <family val="2"/>
          </rPr>
          <t>Coefficients for normal growth curve</t>
        </r>
      </text>
    </comment>
    <comment ref="K189" authorId="0" shapeId="0" xr:uid="{38768F29-A5F0-43E4-A440-CCBD79BD5A58}">
      <text>
        <r>
          <rPr>
            <b/>
            <sz val="9"/>
            <color indexed="81"/>
            <rFont val="Tahoma"/>
            <family val="2"/>
          </rPr>
          <t>John Young:</t>
        </r>
        <r>
          <rPr>
            <sz val="9"/>
            <color indexed="81"/>
            <rFont val="Tahoma"/>
            <family val="2"/>
          </rPr>
          <t xml:space="preserve">
Brody growth rate constant</t>
        </r>
      </text>
    </comment>
    <comment ref="I190" authorId="0" shapeId="0" xr:uid="{E5A171C7-7751-4238-BB5E-9AF14A95D8BE}">
      <text>
        <r>
          <rPr>
            <b/>
            <sz val="9"/>
            <color indexed="81"/>
            <rFont val="Tahoma"/>
            <family val="2"/>
          </rPr>
          <t xml:space="preserve">John:
</t>
        </r>
        <r>
          <rPr>
            <sz val="9"/>
            <color indexed="81"/>
            <rFont val="Tahoma"/>
            <family val="2"/>
          </rPr>
          <t>Coefficients for lactation</t>
        </r>
      </text>
    </comment>
    <comment ref="K190" authorId="2" shapeId="0" xr:uid="{859C866F-D9E3-44EB-859D-40C0C37EA9F3}">
      <text>
        <r>
          <rPr>
            <b/>
            <sz val="9"/>
            <color indexed="81"/>
            <rFont val="Tahoma"/>
            <family val="2"/>
          </rPr>
          <t>John:</t>
        </r>
        <r>
          <rPr>
            <sz val="9"/>
            <color indexed="81"/>
            <rFont val="Tahoma"/>
            <family val="2"/>
          </rPr>
          <t xml:space="preserve">
Scale lactation of dams and demand from yatf.</t>
        </r>
      </text>
    </comment>
    <comment ref="I191" authorId="0" shapeId="0" xr:uid="{1CC474E7-33C9-4F91-8EDC-91B89B4A4208}">
      <text>
        <r>
          <rPr>
            <b/>
            <sz val="9"/>
            <color indexed="81"/>
            <rFont val="Tahoma"/>
            <family val="2"/>
          </rPr>
          <t xml:space="preserve">John:
</t>
        </r>
        <r>
          <rPr>
            <sz val="9"/>
            <color indexed="81"/>
            <rFont val="Tahoma"/>
            <family val="2"/>
          </rPr>
          <t>Coefficients for pregnancy</t>
        </r>
      </text>
    </comment>
    <comment ref="K191" authorId="2" shapeId="0" xr:uid="{97FCF670-26EE-407D-81EB-42719D16384D}">
      <text>
        <r>
          <rPr>
            <b/>
            <sz val="9"/>
            <color indexed="81"/>
            <rFont val="Tahoma"/>
            <family val="2"/>
          </rPr>
          <t>John:</t>
        </r>
        <r>
          <rPr>
            <sz val="9"/>
            <color indexed="81"/>
            <rFont val="Tahoma"/>
            <family val="2"/>
          </rPr>
          <t xml:space="preserve">
Scale normal birth weight of progeny.</t>
        </r>
      </text>
    </comment>
    <comment ref="I192" authorId="0" shapeId="0" xr:uid="{33CDBEE4-3424-49AB-8E99-FA1E6465DC4C}">
      <text>
        <r>
          <rPr>
            <b/>
            <sz val="9"/>
            <color indexed="81"/>
            <rFont val="Tahoma"/>
            <family val="2"/>
          </rPr>
          <t xml:space="preserve">John:
</t>
        </r>
        <r>
          <rPr>
            <sz val="9"/>
            <color indexed="81"/>
            <rFont val="Tahoma"/>
            <family val="2"/>
          </rPr>
          <t xml:space="preserve">Depth of gr site fat for all ages and genotypes.
</t>
        </r>
      </text>
    </comment>
    <comment ref="I193" authorId="2" shapeId="0" xr:uid="{A6FB663F-988F-4E38-9BAE-234EF068CE41}">
      <text>
        <r>
          <rPr>
            <b/>
            <sz val="9"/>
            <color indexed="81"/>
            <rFont val="Tahoma"/>
            <family val="2"/>
          </rPr>
          <t>John:</t>
        </r>
        <r>
          <rPr>
            <sz val="9"/>
            <color indexed="81"/>
            <rFont val="Tahoma"/>
            <family val="2"/>
          </rPr>
          <t xml:space="preserve">
Adjust Peri-natal (near birth) mortality of progeny due to exposure.
Axes are:
o - lambing opportunity
l0 - number of foetuses
g1 - dam genotype
This SAA impacts within a calculation not on an input</t>
        </r>
      </text>
    </comment>
    <comment ref="K193" authorId="2" shapeId="0" xr:uid="{BF54C54F-4CAE-4204-9299-5D84BC567703}">
      <text>
        <r>
          <rPr>
            <b/>
            <sz val="9"/>
            <color indexed="81"/>
            <rFont val="Tahoma"/>
            <family val="2"/>
          </rPr>
          <t>John:</t>
        </r>
        <r>
          <rPr>
            <sz val="9"/>
            <color indexed="81"/>
            <rFont val="Tahoma"/>
            <family val="2"/>
          </rPr>
          <t xml:space="preserve">
Yearling progeny, Singles</t>
        </r>
      </text>
    </comment>
    <comment ref="L193" authorId="2" shapeId="0" xr:uid="{009D6ABC-CC61-4C55-B220-F8868F5D3E84}">
      <text>
        <r>
          <rPr>
            <b/>
            <sz val="9"/>
            <color indexed="81"/>
            <rFont val="Tahoma"/>
            <family val="2"/>
          </rPr>
          <t>John:</t>
        </r>
        <r>
          <rPr>
            <sz val="9"/>
            <color indexed="81"/>
            <rFont val="Tahoma"/>
            <family val="2"/>
          </rPr>
          <t xml:space="preserve">
Yearling progeny, Twins</t>
        </r>
      </text>
    </comment>
    <comment ref="M193" authorId="2" shapeId="0" xr:uid="{9A580FC9-73F6-45EF-9370-13D58D95A0DF}">
      <text>
        <r>
          <rPr>
            <b/>
            <sz val="9"/>
            <color indexed="81"/>
            <rFont val="Tahoma"/>
            <family val="2"/>
          </rPr>
          <t>John:</t>
        </r>
        <r>
          <rPr>
            <sz val="9"/>
            <color indexed="81"/>
            <rFont val="Tahoma"/>
            <family val="2"/>
          </rPr>
          <t xml:space="preserve">
Yearling progeny, Triplets</t>
        </r>
      </text>
    </comment>
    <comment ref="N193" authorId="2" shapeId="0" xr:uid="{B074115D-A65E-4893-B7CE-DCABFC99E2DE}">
      <text>
        <r>
          <rPr>
            <b/>
            <sz val="9"/>
            <color indexed="81"/>
            <rFont val="Tahoma"/>
            <family val="2"/>
          </rPr>
          <t>John:</t>
        </r>
        <r>
          <rPr>
            <sz val="9"/>
            <color indexed="81"/>
            <rFont val="Tahoma"/>
            <family val="2"/>
          </rPr>
          <t xml:space="preserve">
2-tooth progeny, Singles</t>
        </r>
      </text>
    </comment>
    <comment ref="O193" authorId="2" shapeId="0" xr:uid="{CBE67F9C-B768-44D1-AB5E-EC98E4C4E7EA}">
      <text>
        <r>
          <rPr>
            <b/>
            <sz val="9"/>
            <color indexed="81"/>
            <rFont val="Tahoma"/>
            <family val="2"/>
          </rPr>
          <t>John:</t>
        </r>
        <r>
          <rPr>
            <sz val="9"/>
            <color indexed="81"/>
            <rFont val="Tahoma"/>
            <family val="2"/>
          </rPr>
          <t xml:space="preserve">
2-tooth progeny, Twins</t>
        </r>
      </text>
    </comment>
    <comment ref="P193" authorId="2" shapeId="0" xr:uid="{183ED665-C32A-4A0B-952C-08A02687EE50}">
      <text>
        <r>
          <rPr>
            <b/>
            <sz val="9"/>
            <color indexed="81"/>
            <rFont val="Tahoma"/>
            <family val="2"/>
          </rPr>
          <t>John:</t>
        </r>
        <r>
          <rPr>
            <sz val="9"/>
            <color indexed="81"/>
            <rFont val="Tahoma"/>
            <family val="2"/>
          </rPr>
          <t xml:space="preserve">
2-tooth progeny, Triplets</t>
        </r>
      </text>
    </comment>
    <comment ref="Q193" authorId="2" shapeId="0" xr:uid="{8D8DD545-8E1B-4A5B-ACC0-7339AB4DB8D9}">
      <text>
        <r>
          <rPr>
            <b/>
            <sz val="9"/>
            <color indexed="81"/>
            <rFont val="Tahoma"/>
            <family val="2"/>
          </rPr>
          <t>John:</t>
        </r>
        <r>
          <rPr>
            <sz val="9"/>
            <color indexed="81"/>
            <rFont val="Tahoma"/>
            <family val="2"/>
          </rPr>
          <t xml:space="preserve">
Adult progeny, Singles</t>
        </r>
      </text>
    </comment>
    <comment ref="R193" authorId="2" shapeId="0" xr:uid="{CF507514-DBBD-4EE7-8B9C-9F13E470E2A1}">
      <text>
        <r>
          <rPr>
            <b/>
            <sz val="9"/>
            <color indexed="81"/>
            <rFont val="Tahoma"/>
            <family val="2"/>
          </rPr>
          <t>John:</t>
        </r>
        <r>
          <rPr>
            <sz val="9"/>
            <color indexed="81"/>
            <rFont val="Tahoma"/>
            <family val="2"/>
          </rPr>
          <t xml:space="preserve">
Adult progeny, Twins</t>
        </r>
      </text>
    </comment>
    <comment ref="S193" authorId="2" shapeId="0" xr:uid="{C4E9A3D3-D019-4E6E-BADE-6A793B16A381}">
      <text>
        <r>
          <rPr>
            <b/>
            <sz val="9"/>
            <color indexed="81"/>
            <rFont val="Tahoma"/>
            <family val="2"/>
          </rPr>
          <t>John:</t>
        </r>
        <r>
          <rPr>
            <sz val="9"/>
            <color indexed="81"/>
            <rFont val="Tahoma"/>
            <family val="2"/>
          </rPr>
          <t xml:space="preserve">
Adult progeny, Triplets</t>
        </r>
      </text>
    </comment>
    <comment ref="T193" authorId="2" shapeId="0" xr:uid="{73285DC2-D188-469D-9406-978569B40C3F}">
      <text>
        <r>
          <rPr>
            <b/>
            <sz val="9"/>
            <color indexed="81"/>
            <rFont val="Tahoma"/>
            <family val="2"/>
          </rPr>
          <t>John:</t>
        </r>
        <r>
          <rPr>
            <sz val="9"/>
            <color indexed="81"/>
            <rFont val="Tahoma"/>
            <family val="2"/>
          </rPr>
          <t xml:space="preserve">
All age groups, Singles</t>
        </r>
      </text>
    </comment>
    <comment ref="U193" authorId="2" shapeId="0" xr:uid="{799554E6-4443-4392-A7E4-D80DEF3732C2}">
      <text>
        <r>
          <rPr>
            <b/>
            <sz val="9"/>
            <color indexed="81"/>
            <rFont val="Tahoma"/>
            <family val="2"/>
          </rPr>
          <t>John:</t>
        </r>
        <r>
          <rPr>
            <sz val="9"/>
            <color indexed="81"/>
            <rFont val="Tahoma"/>
            <family val="2"/>
          </rPr>
          <t xml:space="preserve">
All age groups, Twins</t>
        </r>
      </text>
    </comment>
    <comment ref="V193" authorId="2" shapeId="0" xr:uid="{9875394E-00DB-4928-8D1F-23EE63E73691}">
      <text>
        <r>
          <rPr>
            <b/>
            <sz val="9"/>
            <color indexed="81"/>
            <rFont val="Tahoma"/>
            <family val="2"/>
          </rPr>
          <t>John:</t>
        </r>
        <r>
          <rPr>
            <sz val="9"/>
            <color indexed="81"/>
            <rFont val="Tahoma"/>
            <family val="2"/>
          </rPr>
          <t xml:space="preserve">
All age groups, Triplets</t>
        </r>
      </text>
    </comment>
    <comment ref="W193" authorId="2" shapeId="0" xr:uid="{AE07F0D4-7C6E-4B22-8C86-FBFBD087E7B7}">
      <text>
        <r>
          <rPr>
            <b/>
            <sz val="9"/>
            <color indexed="81"/>
            <rFont val="Tahoma"/>
            <family val="2"/>
          </rPr>
          <t>John:</t>
        </r>
        <r>
          <rPr>
            <sz val="9"/>
            <color indexed="81"/>
            <rFont val="Tahoma"/>
            <family val="2"/>
          </rPr>
          <t xml:space="preserve">
Adjust survival of all lambs from 2-tooths and older.
-represent culling dry EL</t>
        </r>
      </text>
    </comment>
    <comment ref="I194" authorId="2" shapeId="0" xr:uid="{1F43AB0C-2C71-455A-BC22-973CAC953C4C}">
      <text>
        <r>
          <rPr>
            <b/>
            <sz val="9"/>
            <color indexed="81"/>
            <rFont val="Tahoma"/>
            <family val="2"/>
          </rPr>
          <t>John:</t>
        </r>
        <r>
          <rPr>
            <sz val="9"/>
            <color indexed="81"/>
            <rFont val="Tahoma"/>
            <family val="2"/>
          </rPr>
          <t xml:space="preserve">
Scalar of the calculated progeny mortality at birth relative. Used to alter era trait
This SAP impacts within a calculation not on an input</t>
        </r>
      </text>
    </comment>
    <comment ref="K194" authorId="2" shapeId="0" xr:uid="{1E8164DC-3F6C-43A7-BF1C-5497013BD6E3}">
      <text>
        <r>
          <rPr>
            <b/>
            <sz val="9"/>
            <color indexed="81"/>
            <rFont val="Tahoma"/>
            <family val="2"/>
          </rPr>
          <t>John:</t>
        </r>
        <r>
          <rPr>
            <sz val="9"/>
            <color indexed="81"/>
            <rFont val="Tahoma"/>
            <family val="2"/>
          </rPr>
          <t xml:space="preserve">
All ewes, Singles</t>
        </r>
      </text>
    </comment>
    <comment ref="L194" authorId="2" shapeId="0" xr:uid="{E9081BD8-AC7C-44FD-BC5A-DBF578908CEC}">
      <text>
        <r>
          <rPr>
            <b/>
            <sz val="9"/>
            <color indexed="81"/>
            <rFont val="Tahoma"/>
            <family val="2"/>
          </rPr>
          <t>John:</t>
        </r>
        <r>
          <rPr>
            <sz val="9"/>
            <color indexed="81"/>
            <rFont val="Tahoma"/>
            <family val="2"/>
          </rPr>
          <t xml:space="preserve">
All ewes, Twins</t>
        </r>
      </text>
    </comment>
    <comment ref="M194" authorId="2" shapeId="0" xr:uid="{0ADB72B1-DB2E-4E73-9801-489335F7048B}">
      <text>
        <r>
          <rPr>
            <b/>
            <sz val="9"/>
            <color indexed="81"/>
            <rFont val="Tahoma"/>
            <family val="2"/>
          </rPr>
          <t>John:</t>
        </r>
        <r>
          <rPr>
            <sz val="9"/>
            <color indexed="81"/>
            <rFont val="Tahoma"/>
            <family val="2"/>
          </rPr>
          <t xml:space="preserve">
All ewes, Triplets</t>
        </r>
      </text>
    </comment>
    <comment ref="I195" authorId="2" shapeId="0" xr:uid="{D8421DFB-A780-453E-B2C7-D99D16F429B4}">
      <text>
        <r>
          <rPr>
            <b/>
            <sz val="9"/>
            <color indexed="81"/>
            <rFont val="Tahoma"/>
            <family val="2"/>
          </rPr>
          <t>John:</t>
        </r>
        <r>
          <rPr>
            <sz val="9"/>
            <color indexed="81"/>
            <rFont val="Tahoma"/>
            <family val="2"/>
          </rPr>
          <t xml:space="preserve">
Scalar of the calculated base mortality.
This SAP impacts within a calculation not on an input</t>
        </r>
      </text>
    </comment>
    <comment ref="I196" authorId="2" shapeId="0" xr:uid="{5ED0DE56-4927-4AC0-BE4D-2B8A2675E2E3}">
      <text>
        <r>
          <rPr>
            <b/>
            <sz val="9"/>
            <color indexed="81"/>
            <rFont val="Tahoma"/>
            <family val="2"/>
          </rPr>
          <t>John:</t>
        </r>
        <r>
          <rPr>
            <sz val="9"/>
            <color indexed="81"/>
            <rFont val="Tahoma"/>
            <family val="2"/>
          </rPr>
          <t xml:space="preserve">
Adjust the calculated base mortality.
This SAA impacts within a calculation not on an input</t>
        </r>
      </text>
    </comment>
    <comment ref="I197" authorId="2" shapeId="0" xr:uid="{E2DDAFEA-C4EC-4B8A-8D1E-936D2D144A2E}">
      <text>
        <r>
          <rPr>
            <b/>
            <sz val="9"/>
            <color indexed="81"/>
            <rFont val="Tahoma"/>
            <family val="2"/>
          </rPr>
          <t>John:</t>
        </r>
        <r>
          <rPr>
            <sz val="9"/>
            <color indexed="81"/>
            <rFont val="Tahoma"/>
            <family val="2"/>
          </rPr>
          <t xml:space="preserve">
Adjust Peri-natal (near birth) mortality of dams due to CS and/or change in CS.
Axes are:
o - lambing opportunity
l0 - number of foetuses
g1 - dam genotype
This SAA impacts within a calculation not on an input</t>
        </r>
      </text>
    </comment>
    <comment ref="I198" authorId="2" shapeId="0" xr:uid="{5DE57CF9-2F49-4C39-8708-A0A48ECCA8A3}">
      <text>
        <r>
          <rPr>
            <b/>
            <sz val="9"/>
            <color indexed="81"/>
            <rFont val="Tahoma"/>
            <family val="2"/>
          </rPr>
          <t>John:</t>
        </r>
        <r>
          <rPr>
            <sz val="9"/>
            <color indexed="81"/>
            <rFont val="Tahoma"/>
            <family val="2"/>
          </rPr>
          <t xml:space="preserve">
Repro rate: Adjust std scanning %. Applied after saa[scan_std_c2] - all ages and all genotypes.
Also applied to scanning % in  f_conception_cs &amp; f_conception_mu2</t>
        </r>
      </text>
    </comment>
    <comment ref="I199" authorId="2" shapeId="0" xr:uid="{F772BCF9-1EF9-4438-93AC-5264B5674A3A}">
      <text>
        <r>
          <rPr>
            <b/>
            <sz val="9"/>
            <color indexed="81"/>
            <rFont val="Tahoma"/>
            <family val="2"/>
          </rPr>
          <t>John:</t>
        </r>
        <r>
          <rPr>
            <sz val="9"/>
            <color indexed="81"/>
            <rFont val="Tahoma"/>
            <family val="2"/>
          </rPr>
          <t xml:space="preserve">
Repro rate: Adjust std scanning %. Applied after saa[scan_std_c2] - all ages and all genotypes.
Also applied to scanning % in  f_conception_cs &amp; f_conception_mu2</t>
        </r>
      </text>
    </comment>
    <comment ref="K199" authorId="2" shapeId="0" xr:uid="{C687BA6B-2205-4F92-8DBB-9F4E6171C576}">
      <text>
        <r>
          <rPr>
            <b/>
            <sz val="9"/>
            <color indexed="81"/>
            <rFont val="Tahoma"/>
            <family val="2"/>
          </rPr>
          <t>John:</t>
        </r>
        <r>
          <rPr>
            <sz val="9"/>
            <color indexed="81"/>
            <rFont val="Tahoma"/>
            <family val="2"/>
          </rPr>
          <t xml:space="preserve">
Adjust repro rate of ewe lambs</t>
        </r>
      </text>
    </comment>
    <comment ref="L199" authorId="2" shapeId="0" xr:uid="{E3B831AB-3150-45C6-B0BD-7156C11A0287}">
      <text>
        <r>
          <rPr>
            <b/>
            <sz val="9"/>
            <color indexed="81"/>
            <rFont val="Tahoma"/>
            <family val="2"/>
          </rPr>
          <t>John:</t>
        </r>
        <r>
          <rPr>
            <sz val="9"/>
            <color indexed="81"/>
            <rFont val="Tahoma"/>
            <family val="2"/>
          </rPr>
          <t xml:space="preserve">
Adjust repro rate of 2-tooths (to increase the spread between 2-tth &amp; 3yo)</t>
        </r>
      </text>
    </comment>
    <comment ref="M199" authorId="2" shapeId="0" xr:uid="{75C9F761-B612-4FB4-A4EE-127F26C752DA}">
      <text>
        <r>
          <rPr>
            <b/>
            <sz val="9"/>
            <color indexed="81"/>
            <rFont val="Tahoma"/>
            <family val="2"/>
          </rPr>
          <t>John:</t>
        </r>
        <r>
          <rPr>
            <sz val="9"/>
            <color indexed="81"/>
            <rFont val="Tahoma"/>
            <family val="2"/>
          </rPr>
          <t xml:space="preserve">
Adjust repro rate of 3yos and older. To alter flock repro due to genetics</t>
        </r>
      </text>
    </comment>
    <comment ref="N199" authorId="2" shapeId="0" xr:uid="{995332D1-DD49-416A-8890-A725CD1B881E}">
      <text>
        <r>
          <rPr>
            <b/>
            <sz val="9"/>
            <color indexed="81"/>
            <rFont val="Tahoma"/>
            <family val="2"/>
          </rPr>
          <t>John:</t>
        </r>
        <r>
          <rPr>
            <sz val="9"/>
            <color indexed="81"/>
            <rFont val="Tahoma"/>
            <family val="2"/>
          </rPr>
          <t xml:space="preserve">
Adjust repro rate of 3yos. To reduce flock repro or adjust RR if selling once dry</t>
        </r>
      </text>
    </comment>
    <comment ref="O199" authorId="2" shapeId="0" xr:uid="{C869F960-37DA-4DEA-A0E5-CD813952A216}">
      <text>
        <r>
          <rPr>
            <b/>
            <sz val="9"/>
            <color indexed="81"/>
            <rFont val="Tahoma"/>
            <family val="2"/>
          </rPr>
          <t>John:</t>
        </r>
        <r>
          <rPr>
            <sz val="9"/>
            <color indexed="81"/>
            <rFont val="Tahoma"/>
            <family val="2"/>
          </rPr>
          <t xml:space="preserve">
Adjust repro rate of 4yo &amp; 5yos if selling once dry or twice dry</t>
        </r>
      </text>
    </comment>
    <comment ref="P199" authorId="2" shapeId="0" xr:uid="{BC5A94C4-BCF9-4BFC-A3C7-97E9283B9BCE}">
      <text>
        <r>
          <rPr>
            <b/>
            <sz val="9"/>
            <color indexed="81"/>
            <rFont val="Tahoma"/>
            <family val="2"/>
          </rPr>
          <t>John:</t>
        </r>
        <r>
          <rPr>
            <sz val="9"/>
            <color indexed="81"/>
            <rFont val="Tahoma"/>
            <family val="2"/>
          </rPr>
          <t xml:space="preserve">
Adjust repro rate of 6yos and older if retaining 'performers'</t>
        </r>
      </text>
    </comment>
    <comment ref="Q199" authorId="2" shapeId="0" xr:uid="{F0554947-63F0-44DE-8C92-AC9226A2B589}">
      <text>
        <r>
          <rPr>
            <b/>
            <sz val="9"/>
            <color indexed="81"/>
            <rFont val="Tahoma"/>
            <family val="2"/>
          </rPr>
          <t>John:</t>
        </r>
        <r>
          <rPr>
            <sz val="9"/>
            <color indexed="81"/>
            <rFont val="Tahoma"/>
            <family val="2"/>
          </rPr>
          <t xml:space="preserve">
Adjust repro rate of all age groups due to genetic gain from culling dry</t>
        </r>
      </text>
    </comment>
    <comment ref="I200" authorId="2" shapeId="0" xr:uid="{7FB5FA27-13E5-429C-BE54-AC6C1C84E153}">
      <text>
        <r>
          <rPr>
            <b/>
            <sz val="9"/>
            <color indexed="81"/>
            <rFont val="Tahoma"/>
            <family val="2"/>
          </rPr>
          <t>John:</t>
        </r>
        <r>
          <rPr>
            <sz val="9"/>
            <color indexed="81"/>
            <rFont val="Tahoma"/>
            <family val="2"/>
          </rPr>
          <t xml:space="preserve">
Repro rate: Adjust std scanning %. Applied after saa[scan_std_c2] - all ages and all genotypes.
Also applied to scanning % in  f_conception_cs &amp; f_conception_mu2</t>
        </r>
      </text>
    </comment>
    <comment ref="I201" authorId="2" shapeId="0" xr:uid="{1639C607-D42E-4672-A6AF-C61C5EE21169}">
      <text>
        <r>
          <rPr>
            <b/>
            <sz val="9"/>
            <color indexed="81"/>
            <rFont val="Tahoma"/>
            <family val="2"/>
          </rPr>
          <t>John:</t>
        </r>
        <r>
          <rPr>
            <sz val="9"/>
            <color indexed="81"/>
            <rFont val="Tahoma"/>
            <family val="2"/>
          </rPr>
          <t xml:space="preserve">
Repro rate: with capacity to adjust by lambing opprtunity
Adjust std scanning % (for use in f_conception_ltw). Applied after saa[scan_std_c2].
Note: is not applied to determine the BTRT of the initial animals therefore don't use this if applying to all age groups.
Also applied to scanning % in  f_conception_cs &amp; f_conception_mu2</t>
        </r>
      </text>
    </comment>
    <comment ref="K201" authorId="2" shapeId="0" xr:uid="{2A4A3098-FBF9-45B4-93BB-8C3944BEB6EF}">
      <text>
        <r>
          <rPr>
            <b/>
            <sz val="9"/>
            <color indexed="81"/>
            <rFont val="Tahoma"/>
            <family val="2"/>
          </rPr>
          <t>John:</t>
        </r>
        <r>
          <rPr>
            <sz val="9"/>
            <color indexed="81"/>
            <rFont val="Tahoma"/>
            <family val="2"/>
          </rPr>
          <t xml:space="preserve">
Adjust repro rate of ewe lambs</t>
        </r>
      </text>
    </comment>
    <comment ref="L201" authorId="2" shapeId="0" xr:uid="{B864E07D-5E12-4D93-BED5-D213036882F4}">
      <text>
        <r>
          <rPr>
            <b/>
            <sz val="9"/>
            <color indexed="81"/>
            <rFont val="Tahoma"/>
            <family val="2"/>
          </rPr>
          <t>John:</t>
        </r>
        <r>
          <rPr>
            <sz val="9"/>
            <color indexed="81"/>
            <rFont val="Tahoma"/>
            <family val="2"/>
          </rPr>
          <t xml:space="preserve">
Adjust repro rate of 2-tooths.
- adjust the spread between 2-tth &amp; 3yo.
-represent culling dry EL</t>
        </r>
      </text>
    </comment>
    <comment ref="M201" authorId="2" shapeId="0" xr:uid="{FD1087C9-FF07-47ED-85E2-072FD66F3CB2}">
      <text>
        <r>
          <rPr>
            <b/>
            <sz val="9"/>
            <color indexed="81"/>
            <rFont val="Tahoma"/>
            <family val="2"/>
          </rPr>
          <t>John:</t>
        </r>
        <r>
          <rPr>
            <sz val="9"/>
            <color indexed="81"/>
            <rFont val="Tahoma"/>
            <family val="2"/>
          </rPr>
          <t xml:space="preserve">
Adjust repro rate of 3yos and older. To alter flock repro due to genetics</t>
        </r>
      </text>
    </comment>
    <comment ref="N201" authorId="2" shapeId="0" xr:uid="{CDB179FC-5E4C-4807-B792-27950226BB42}">
      <text>
        <r>
          <rPr>
            <b/>
            <sz val="9"/>
            <color indexed="81"/>
            <rFont val="Tahoma"/>
            <family val="2"/>
          </rPr>
          <t>John:</t>
        </r>
        <r>
          <rPr>
            <sz val="9"/>
            <color indexed="81"/>
            <rFont val="Tahoma"/>
            <family val="2"/>
          </rPr>
          <t xml:space="preserve">
Adjust repro rate of 3yos. To reduce flock repro or adjust RR if selling once dry</t>
        </r>
      </text>
    </comment>
    <comment ref="O201" authorId="2" shapeId="0" xr:uid="{C412F4B8-9994-4684-8859-BFCA27DDB725}">
      <text>
        <r>
          <rPr>
            <b/>
            <sz val="9"/>
            <color indexed="81"/>
            <rFont val="Tahoma"/>
            <family val="2"/>
          </rPr>
          <t>John:</t>
        </r>
        <r>
          <rPr>
            <sz val="9"/>
            <color indexed="81"/>
            <rFont val="Tahoma"/>
            <family val="2"/>
          </rPr>
          <t xml:space="preserve">
Adjust repro rate of 4yo &amp; 5yos if selling once dry or twice dry</t>
        </r>
      </text>
    </comment>
    <comment ref="P201" authorId="2" shapeId="0" xr:uid="{4E72A475-1350-47A1-9110-A351FE14A929}">
      <text>
        <r>
          <rPr>
            <b/>
            <sz val="9"/>
            <color indexed="81"/>
            <rFont val="Tahoma"/>
            <family val="2"/>
          </rPr>
          <t>John:</t>
        </r>
        <r>
          <rPr>
            <sz val="9"/>
            <color indexed="81"/>
            <rFont val="Tahoma"/>
            <family val="2"/>
          </rPr>
          <t xml:space="preserve">
Adjust repro rate of 6yos and older if retaining 'performers'</t>
        </r>
      </text>
    </comment>
    <comment ref="Q201" authorId="2" shapeId="0" xr:uid="{53671BE0-5097-429C-86F9-BE96610FA925}">
      <text>
        <r>
          <rPr>
            <b/>
            <sz val="9"/>
            <color indexed="81"/>
            <rFont val="Tahoma"/>
            <family val="2"/>
          </rPr>
          <t>John:</t>
        </r>
        <r>
          <rPr>
            <sz val="9"/>
            <color indexed="81"/>
            <rFont val="Tahoma"/>
            <family val="2"/>
          </rPr>
          <t xml:space="preserve">
Adjust repro rate of all age groups due to genetic gain from culling dry</t>
        </r>
      </text>
    </comment>
    <comment ref="I204" authorId="2" shapeId="0" xr:uid="{B12C0A93-3353-453B-A747-FCDDB6C62C28}">
      <text>
        <r>
          <rPr>
            <b/>
            <sz val="9"/>
            <color indexed="81"/>
            <rFont val="Tahoma"/>
            <family val="2"/>
          </rPr>
          <t>John:</t>
        </r>
        <r>
          <rPr>
            <sz val="9"/>
            <color indexed="81"/>
            <rFont val="Tahoma"/>
            <family val="2"/>
          </rPr>
          <t xml:space="preserve">
Conception (proportion of empty ewes): with capacity to adjust by lambing opprtunity
Only applied in f_conception_mu2. Calculated after the SA on RR (which alters proportion empty).</t>
        </r>
      </text>
    </comment>
    <comment ref="K204" authorId="2" shapeId="0" xr:uid="{33048565-E9CA-4E89-A59C-4C13516F24E4}">
      <text>
        <r>
          <rPr>
            <b/>
            <sz val="9"/>
            <color indexed="81"/>
            <rFont val="Tahoma"/>
            <family val="2"/>
          </rPr>
          <t xml:space="preserve">John:
</t>
        </r>
        <r>
          <rPr>
            <sz val="9"/>
            <color indexed="81"/>
            <rFont val="Tahoma"/>
            <family val="2"/>
          </rPr>
          <t>Adjust conception for all dams</t>
        </r>
      </text>
    </comment>
    <comment ref="I205" authorId="2" shapeId="0" xr:uid="{F9F578C8-52FD-43DF-91FF-7671EE3C0264}">
      <text>
        <r>
          <rPr>
            <b/>
            <sz val="9"/>
            <color indexed="81"/>
            <rFont val="Tahoma"/>
            <family val="2"/>
          </rPr>
          <t>John:</t>
        </r>
        <r>
          <rPr>
            <sz val="9"/>
            <color indexed="81"/>
            <rFont val="Tahoma"/>
            <family val="2"/>
          </rPr>
          <t xml:space="preserve">
Litter size (number of lambs born per ewe pregnant): with capacity to adjust by lambing opprtunity
Only applied in f_conception_mu2. Calculated after the SA on RR (which alters proportion pregnant and the split between single, twin &amp; triplet).</t>
        </r>
      </text>
    </comment>
    <comment ref="K205" authorId="2" shapeId="0" xr:uid="{3475F2B6-F3ED-44F4-A4A1-5FFEFFC90890}">
      <text>
        <r>
          <rPr>
            <b/>
            <sz val="9"/>
            <color indexed="81"/>
            <rFont val="Tahoma"/>
            <family val="2"/>
          </rPr>
          <t xml:space="preserve">John:
</t>
        </r>
        <r>
          <rPr>
            <sz val="9"/>
            <color indexed="81"/>
            <rFont val="Tahoma"/>
            <family val="2"/>
          </rPr>
          <t>Adjust litter size for all dams</t>
        </r>
      </text>
    </comment>
    <comment ref="I206" authorId="2" shapeId="0" xr:uid="{EC3C5107-A021-410A-BD6E-BA626874658A}">
      <text>
        <r>
          <rPr>
            <b/>
            <sz val="9"/>
            <color indexed="81"/>
            <rFont val="Tahoma"/>
            <family val="2"/>
          </rPr>
          <t>John:</t>
        </r>
        <r>
          <rPr>
            <sz val="9"/>
            <color indexed="81"/>
            <rFont val="Tahoma"/>
            <family val="2"/>
          </rPr>
          <t xml:space="preserve">
Increment the proportion of ewes that concieve in a given slice of l0 (single, twin or triplet) and reduce the proportion from the previous slice.
Eg. l0[1] will increase proportion of singles and reduce proportion of empty.</t>
        </r>
      </text>
    </comment>
    <comment ref="K206" authorId="2" shapeId="0" xr:uid="{E35149C1-72DA-459B-A7C5-52D934973697}">
      <text>
        <r>
          <rPr>
            <b/>
            <sz val="9"/>
            <color indexed="81"/>
            <rFont val="Tahoma"/>
            <family val="2"/>
          </rPr>
          <t xml:space="preserve">John:
</t>
        </r>
        <r>
          <rPr>
            <sz val="9"/>
            <color indexed="81"/>
            <rFont val="Tahoma"/>
            <family val="2"/>
          </rPr>
          <t>Increase the number of dams with triplets</t>
        </r>
      </text>
    </comment>
    <comment ref="I207" authorId="2" shapeId="0" xr:uid="{A93583DA-8EC7-47A2-A3A5-2F758DA3D686}">
      <text>
        <r>
          <rPr>
            <b/>
            <sz val="9"/>
            <color indexed="81"/>
            <rFont val="Tahoma"/>
            <family val="2"/>
          </rPr>
          <t>John:</t>
        </r>
        <r>
          <rPr>
            <sz val="9"/>
            <color indexed="81"/>
            <rFont val="Tahoma"/>
            <family val="2"/>
          </rPr>
          <t xml:space="preserve">
Adjust the proportion of yatf in a given slice of l0 (single, twin or triplet) that are transferred to progeny.
This is like mortality at weaning. If used with sam[rr] or mortalityp it can be used to calculate the cost of extra ewes pregnant or lactating.</t>
        </r>
      </text>
    </comment>
    <comment ref="K207" authorId="2" shapeId="0" xr:uid="{BDC82A2A-D392-4DBC-930C-D98BDF21970A}">
      <text>
        <r>
          <rPr>
            <b/>
            <sz val="9"/>
            <color indexed="81"/>
            <rFont val="Tahoma"/>
            <family val="2"/>
          </rPr>
          <t xml:space="preserve">John:
</t>
        </r>
        <r>
          <rPr>
            <sz val="9"/>
            <color indexed="81"/>
            <rFont val="Tahoma"/>
            <family val="2"/>
          </rPr>
          <t>Transfer of triplet yatf at weaning</t>
        </r>
      </text>
    </comment>
    <comment ref="I208" authorId="2" shapeId="0" xr:uid="{196B4557-C34B-4984-B2CE-21A198D3A2FB}">
      <text>
        <r>
          <rPr>
            <b/>
            <sz val="9"/>
            <color indexed="81"/>
            <rFont val="Tahoma"/>
            <family val="2"/>
          </rPr>
          <t>John:</t>
        </r>
        <r>
          <rPr>
            <sz val="9"/>
            <color indexed="81"/>
            <rFont val="Tahoma"/>
            <family val="2"/>
          </rPr>
          <t xml:space="preserve">
Weaning weight adjustment.
Note1: This change in weight occurs without a change in energy requirements, i.e. it is free weight and therefore overestimates the value of the change.
A better approach is usually to use sam[pi_yatf]</t>
        </r>
      </text>
    </comment>
    <comment ref="I210" authorId="0" shapeId="0" xr:uid="{D61C80DD-E3E0-4854-B889-E630019C1414}">
      <text>
        <r>
          <rPr>
            <b/>
            <sz val="9"/>
            <color indexed="81"/>
            <rFont val="Tahoma"/>
            <family val="2"/>
          </rPr>
          <t>Michael Young (21512438):</t>
        </r>
        <r>
          <rPr>
            <sz val="9"/>
            <color indexed="81"/>
            <rFont val="Tahoma"/>
            <family val="2"/>
          </rPr>
          <t xml:space="preserve">
control if cropgrazing is included. Default is True</t>
        </r>
      </text>
    </comment>
    <comment ref="I211" authorId="2" shapeId="0" xr:uid="{031ACC1E-38DE-4B1D-9A0A-0C0FBC42503D}">
      <text>
        <r>
          <rPr>
            <b/>
            <sz val="9"/>
            <color indexed="81"/>
            <rFont val="Tahoma"/>
            <family val="2"/>
          </rPr>
          <t>Michael:</t>
        </r>
        <r>
          <rPr>
            <sz val="9"/>
            <color indexed="81"/>
            <rFont val="Tahoma"/>
            <family val="2"/>
          </rPr>
          <t xml:space="preserve">
Control if grazing of crop paddocks prior to seeding is allowed</t>
        </r>
      </text>
    </comment>
    <comment ref="I212" authorId="2" shapeId="0" xr:uid="{A7051818-CF88-41DC-B3F5-78D607C0E83C}">
      <text>
        <r>
          <rPr>
            <b/>
            <sz val="9"/>
            <color indexed="81"/>
            <rFont val="Tahoma"/>
            <family val="2"/>
          </rPr>
          <t>John:</t>
        </r>
        <r>
          <rPr>
            <sz val="9"/>
            <color indexed="81"/>
            <rFont val="Tahoma"/>
            <family val="2"/>
          </rPr>
          <t xml:space="preserve">
Bound area of crops as a percent of farm area</t>
        </r>
      </text>
    </comment>
    <comment ref="I213" authorId="2" shapeId="0" xr:uid="{95A8F6B1-695B-4A88-B31F-AB9CB52CFFD6}">
      <text>
        <r>
          <rPr>
            <b/>
            <sz val="9"/>
            <color indexed="81"/>
            <rFont val="Tahoma"/>
            <family val="2"/>
          </rPr>
          <t>John:</t>
        </r>
        <r>
          <rPr>
            <sz val="9"/>
            <color indexed="81"/>
            <rFont val="Tahoma"/>
            <family val="2"/>
          </rPr>
          <t xml:space="preserve">
Bound area of crops.
Note: This bound has priority over crop_area_percent if there is a clash</t>
        </r>
      </text>
    </comment>
    <comment ref="I214" authorId="2" shapeId="0" xr:uid="{8158D402-3830-4F43-939E-DFD10D9658DF}">
      <text>
        <r>
          <rPr>
            <b/>
            <sz val="9"/>
            <color indexed="81"/>
            <rFont val="Tahoma"/>
            <family val="2"/>
          </rPr>
          <t>John:</t>
        </r>
        <r>
          <rPr>
            <sz val="9"/>
            <color indexed="81"/>
            <rFont val="Tahoma"/>
            <family val="2"/>
          </rPr>
          <t xml:space="preserve">
Proportion of the biomass that must be grazed (for the specified crop)</t>
        </r>
      </text>
    </comment>
    <comment ref="K214" authorId="2" shapeId="0" xr:uid="{E1EF7314-B337-4462-9025-657A21F7836B}">
      <text>
        <r>
          <rPr>
            <b/>
            <sz val="9"/>
            <color indexed="81"/>
            <rFont val="Tahoma"/>
            <family val="2"/>
          </rPr>
          <t>John:</t>
        </r>
        <r>
          <rPr>
            <sz val="9"/>
            <color indexed="81"/>
            <rFont val="Tahoma"/>
            <family val="2"/>
          </rPr>
          <t xml:space="preserve">
Lupins
</t>
        </r>
      </text>
    </comment>
    <comment ref="L214" authorId="2" shapeId="0" xr:uid="{F97D81FA-699A-42DF-A483-A5375AF91AB2}">
      <text>
        <r>
          <rPr>
            <b/>
            <sz val="9"/>
            <color indexed="81"/>
            <rFont val="Tahoma"/>
            <family val="2"/>
          </rPr>
          <t>John:</t>
        </r>
        <r>
          <rPr>
            <sz val="9"/>
            <color indexed="81"/>
            <rFont val="Tahoma"/>
            <family val="2"/>
          </rPr>
          <t xml:space="preserve">
Oat crop wet &amp; dry sowing
</t>
        </r>
      </text>
    </comment>
    <comment ref="M214" authorId="2" shapeId="0" xr:uid="{96D1AE43-ED84-4080-9786-C4886DD0B7E9}">
      <text>
        <r>
          <rPr>
            <b/>
            <sz val="9"/>
            <color indexed="81"/>
            <rFont val="Tahoma"/>
            <family val="2"/>
          </rPr>
          <t>John:</t>
        </r>
        <r>
          <rPr>
            <sz val="9"/>
            <color indexed="81"/>
            <rFont val="Tahoma"/>
            <family val="2"/>
          </rPr>
          <t xml:space="preserve">
Oat fodder crop
</t>
        </r>
      </text>
    </comment>
    <comment ref="K215" authorId="3" shapeId="0" xr:uid="{0FD0EE75-F2AC-44A7-AC32-A2AFCD1C3864}">
      <text>
        <r>
          <rPr>
            <b/>
            <sz val="9"/>
            <color indexed="81"/>
            <rFont val="Tahoma"/>
            <family val="2"/>
          </rPr>
          <t>Michael:</t>
        </r>
        <r>
          <rPr>
            <sz val="9"/>
            <color indexed="81"/>
            <rFont val="Tahoma"/>
            <family val="2"/>
          </rPr>
          <t xml:space="preserve">
Lucerne on all soils</t>
        </r>
      </text>
    </comment>
    <comment ref="I216" authorId="4" shapeId="0" xr:uid="{11C722D5-C19A-470D-A92C-3E207176EF87}">
      <text>
        <r>
          <rPr>
            <b/>
            <sz val="9"/>
            <color indexed="81"/>
            <rFont val="Tahoma"/>
            <family val="2"/>
          </rPr>
          <t>Southern Dirt:</t>
        </r>
        <r>
          <rPr>
            <sz val="9"/>
            <color indexed="81"/>
            <rFont val="Tahoma"/>
            <family val="2"/>
          </rPr>
          <t xml:space="preserve">
percentage of farm that is pasture</t>
        </r>
      </text>
    </comment>
    <comment ref="I217" authorId="2" shapeId="0" xr:uid="{FB1D6849-E8F4-4113-A7F2-8758FBE748D8}">
      <text>
        <r>
          <rPr>
            <b/>
            <sz val="9"/>
            <color indexed="81"/>
            <rFont val="Tahoma"/>
            <family val="2"/>
          </rPr>
          <t>John:</t>
        </r>
        <r>
          <rPr>
            <sz val="9"/>
            <color indexed="81"/>
            <rFont val="Tahoma"/>
            <family val="2"/>
          </rPr>
          <t xml:space="preserve">
Bound on the area of saltland pasture if SLP is included on the farm.</t>
        </r>
      </text>
    </comment>
    <comment ref="I218" authorId="2" shapeId="0" xr:uid="{6A8CEACB-5187-4C57-A010-404BE4E6E950}">
      <text>
        <r>
          <rPr>
            <b/>
            <sz val="9"/>
            <color indexed="81"/>
            <rFont val="Tahoma"/>
            <family val="2"/>
          </rPr>
          <t>John:</t>
        </r>
        <r>
          <rPr>
            <sz val="9"/>
            <color indexed="81"/>
            <rFont val="Tahoma"/>
            <family val="2"/>
          </rPr>
          <t xml:space="preserve">
Upper bound the quantity of saltbush that can be grazed in each feed period.</t>
        </r>
      </text>
    </comment>
    <comment ref="I219" authorId="2" shapeId="0" xr:uid="{201DA8F5-0941-420C-8757-5C178E4B2108}">
      <text>
        <r>
          <rPr>
            <b/>
            <sz val="9"/>
            <color indexed="81"/>
            <rFont val="Tahoma"/>
            <family val="2"/>
          </rPr>
          <t>John:</t>
        </r>
        <r>
          <rPr>
            <sz val="9"/>
            <color indexed="81"/>
            <rFont val="Tahoma"/>
            <family val="2"/>
          </rPr>
          <t xml:space="preserve">
Change the definition of a DSE.
0 is based on numbers and uLW (like a GM)
1 is based on MJ</t>
        </r>
      </text>
    </comment>
    <comment ref="I220" authorId="0" shapeId="0" xr:uid="{BF58730C-C6C5-4AC6-BACA-0827A44078DE}">
      <text>
        <r>
          <rPr>
            <b/>
            <sz val="9"/>
            <color indexed="81"/>
            <rFont val="Tahoma"/>
            <family val="2"/>
          </rPr>
          <t>Michael Young:</t>
        </r>
        <r>
          <rPr>
            <sz val="9"/>
            <color indexed="81"/>
            <rFont val="Tahoma"/>
            <family val="2"/>
          </rPr>
          <t xml:space="preserve">
set the SR for each pasture. (DSE/ha)
Has a Q axis so that SR can be constrained across years in the MP model</t>
        </r>
      </text>
    </comment>
    <comment ref="K220" authorId="0" shapeId="0" xr:uid="{D0346F6F-4FF7-444A-91D4-99E8740BC6F3}">
      <text>
        <r>
          <rPr>
            <b/>
            <sz val="9"/>
            <color indexed="81"/>
            <rFont val="Tahoma"/>
            <family val="2"/>
          </rPr>
          <t>Michael Young:</t>
        </r>
        <r>
          <rPr>
            <sz val="9"/>
            <color indexed="81"/>
            <rFont val="Tahoma"/>
            <family val="2"/>
          </rPr>
          <t xml:space="preserve">
All pastures</t>
        </r>
      </text>
    </comment>
    <comment ref="I221" authorId="2" shapeId="0" xr:uid="{82BA8466-D3FB-48D6-A860-A8AF55DF7CB2}">
      <text>
        <r>
          <rPr>
            <b/>
            <sz val="9"/>
            <color indexed="81"/>
            <rFont val="Tahoma"/>
            <family val="2"/>
          </rPr>
          <t>John:</t>
        </r>
        <r>
          <rPr>
            <sz val="9"/>
            <color indexed="81"/>
            <rFont val="Tahoma"/>
            <family val="2"/>
          </rPr>
          <t xml:space="preserve">
Constrain the amount of supplement offered per DSE.</t>
        </r>
      </text>
    </comment>
    <comment ref="K222" authorId="2" shapeId="0" xr:uid="{CD1D90DD-E531-44E9-8686-BDEE83E52A73}">
      <text>
        <r>
          <rPr>
            <b/>
            <sz val="9"/>
            <color indexed="81"/>
            <rFont val="Tahoma"/>
            <family val="2"/>
          </rPr>
          <t>John:</t>
        </r>
        <r>
          <rPr>
            <sz val="9"/>
            <color indexed="81"/>
            <rFont val="Tahoma"/>
            <family val="2"/>
          </rPr>
          <t xml:space="preserve">
Autumn lambing included</t>
        </r>
      </text>
    </comment>
    <comment ref="L222" authorId="2" shapeId="0" xr:uid="{E0376924-CB5A-4950-971F-19146147695C}">
      <text>
        <r>
          <rPr>
            <b/>
            <sz val="9"/>
            <color indexed="81"/>
            <rFont val="Tahoma"/>
            <family val="2"/>
          </rPr>
          <t>John:</t>
        </r>
        <r>
          <rPr>
            <sz val="9"/>
            <color indexed="81"/>
            <rFont val="Tahoma"/>
            <family val="2"/>
          </rPr>
          <t xml:space="preserve">
Winter lambing included</t>
        </r>
      </text>
    </comment>
    <comment ref="M222" authorId="2" shapeId="0" xr:uid="{63CC1991-07AA-49B4-9239-944EC93FCE49}">
      <text>
        <r>
          <rPr>
            <b/>
            <sz val="9"/>
            <color indexed="81"/>
            <rFont val="Tahoma"/>
            <family val="2"/>
          </rPr>
          <t>John:</t>
        </r>
        <r>
          <rPr>
            <sz val="9"/>
            <color indexed="81"/>
            <rFont val="Tahoma"/>
            <family val="2"/>
          </rPr>
          <t xml:space="preserve">
Spring lambing included</t>
        </r>
      </text>
    </comment>
    <comment ref="I223" authorId="2" shapeId="0" xr:uid="{22574275-A35E-404F-B154-D2212B71A4AB}">
      <text>
        <r>
          <rPr>
            <b/>
            <sz val="9"/>
            <color indexed="81"/>
            <rFont val="Tahoma"/>
            <family val="2"/>
          </rPr>
          <t>John:</t>
        </r>
        <r>
          <rPr>
            <sz val="9"/>
            <color indexed="81"/>
            <rFont val="Tahoma"/>
            <family val="2"/>
          </rPr>
          <t xml:space="preserve">
An offset for the age that ewe lambs are mated.
In code this SAA  alters both date_born1st_iog2 &amp; _idg3
Set the age in Property.xl to 12 mths and then carry out trials that adjust relative to lambing at 12mo.</t>
        </r>
      </text>
    </comment>
    <comment ref="K223" authorId="2" shapeId="0" xr:uid="{4A36BA26-28B1-41ED-A7AF-A14F6D2486F5}">
      <text>
        <r>
          <rPr>
            <b/>
            <sz val="9"/>
            <color indexed="81"/>
            <rFont val="Tahoma"/>
            <family val="2"/>
          </rPr>
          <t>John:</t>
        </r>
        <r>
          <rPr>
            <sz val="9"/>
            <color indexed="81"/>
            <rFont val="Tahoma"/>
            <family val="2"/>
          </rPr>
          <t xml:space="preserve">
Adjust mating age offset for Ewe Lambs for all TOL &amp; all genotypes</t>
        </r>
      </text>
    </comment>
    <comment ref="I224" authorId="2" shapeId="0" xr:uid="{B0ECAD68-0810-49BD-B549-7D221161D272}">
      <text>
        <r>
          <rPr>
            <b/>
            <sz val="9"/>
            <color indexed="81"/>
            <rFont val="Tahoma"/>
            <family val="2"/>
          </rPr>
          <t>John:</t>
        </r>
        <r>
          <rPr>
            <sz val="9"/>
            <color indexed="81"/>
            <rFont val="Tahoma"/>
            <family val="2"/>
          </rPr>
          <t xml:space="preserve">
Scanning management (0,1,2,3,4) being don't scan, wet/dry, mutliples, litter size &amp; foetal age respectively</t>
        </r>
      </text>
    </comment>
    <comment ref="K224" authorId="2" shapeId="0" xr:uid="{7942F109-6075-47FF-8432-736A3BD0010C}">
      <text>
        <r>
          <rPr>
            <b/>
            <sz val="9"/>
            <color indexed="81"/>
            <rFont val="Tahoma"/>
            <family val="2"/>
          </rPr>
          <t>John:</t>
        </r>
        <r>
          <rPr>
            <sz val="9"/>
            <color indexed="81"/>
            <rFont val="Tahoma"/>
            <family val="2"/>
          </rPr>
          <t xml:space="preserve">
Ewe lambs for all genotypes</t>
        </r>
      </text>
    </comment>
    <comment ref="L224" authorId="2" shapeId="0" xr:uid="{CC54BC71-065A-437C-B590-DE34D0FE2090}">
      <text>
        <r>
          <rPr>
            <b/>
            <sz val="9"/>
            <color indexed="81"/>
            <rFont val="Tahoma"/>
            <family val="2"/>
          </rPr>
          <t>John:</t>
        </r>
        <r>
          <rPr>
            <sz val="9"/>
            <color indexed="81"/>
            <rFont val="Tahoma"/>
            <family val="2"/>
          </rPr>
          <t xml:space="preserve">
2-tooths &amp; Adults for all genotypes</t>
        </r>
      </text>
    </comment>
    <comment ref="I225" authorId="2" shapeId="0" xr:uid="{2379B86D-3513-4883-84E9-7E76EEAC9205}">
      <text>
        <r>
          <rPr>
            <b/>
            <sz val="9"/>
            <color indexed="81"/>
            <rFont val="Tahoma"/>
            <family val="2"/>
          </rPr>
          <t>John:</t>
        </r>
        <r>
          <rPr>
            <sz val="9"/>
            <color indexed="81"/>
            <rFont val="Tahoma"/>
            <family val="2"/>
          </rPr>
          <t xml:space="preserve">
Adjust the mobsize of dams during the lambing period (this is the average across the b1 axis). Applied as an intermediate sa_var.</t>
        </r>
      </text>
    </comment>
    <comment ref="I226" authorId="2" shapeId="0" xr:uid="{23B52397-4061-4284-A784-D25964CF7C53}">
      <text>
        <r>
          <rPr>
            <b/>
            <sz val="9"/>
            <color indexed="81"/>
            <rFont val="Tahoma"/>
            <family val="2"/>
          </rPr>
          <t>John:</t>
        </r>
        <r>
          <rPr>
            <sz val="9"/>
            <color indexed="81"/>
            <rFont val="Tahoma"/>
            <family val="2"/>
          </rPr>
          <t xml:space="preserve">
Adjust the relative mobsize of dams (across the b1 axis) during the lambing period (period_between_birthwean).</t>
        </r>
      </text>
    </comment>
    <comment ref="K226" authorId="2" shapeId="0" xr:uid="{03F8634E-2956-43F2-A1AE-50FF6708338B}">
      <text>
        <r>
          <rPr>
            <b/>
            <sz val="9"/>
            <color indexed="81"/>
            <rFont val="Tahoma"/>
            <family val="2"/>
          </rPr>
          <t xml:space="preserve">John:
</t>
        </r>
        <r>
          <rPr>
            <sz val="9"/>
            <color indexed="81"/>
            <rFont val="Tahoma"/>
            <family val="2"/>
          </rPr>
          <t>Empty</t>
        </r>
      </text>
    </comment>
    <comment ref="L226" authorId="2" shapeId="0" xr:uid="{24DFC6FE-F00A-4568-8C51-99B230AD5BE3}">
      <text>
        <r>
          <rPr>
            <b/>
            <sz val="9"/>
            <color indexed="81"/>
            <rFont val="Tahoma"/>
            <family val="2"/>
          </rPr>
          <t xml:space="preserve">John:
</t>
        </r>
        <r>
          <rPr>
            <sz val="9"/>
            <color indexed="81"/>
            <rFont val="Tahoma"/>
            <family val="2"/>
          </rPr>
          <t>Single</t>
        </r>
      </text>
    </comment>
    <comment ref="M226" authorId="2" shapeId="0" xr:uid="{6D756002-F817-46D5-8059-54ACBCE158ED}">
      <text>
        <r>
          <rPr>
            <b/>
            <sz val="9"/>
            <color indexed="81"/>
            <rFont val="Tahoma"/>
            <family val="2"/>
          </rPr>
          <t xml:space="preserve">John:
</t>
        </r>
        <r>
          <rPr>
            <sz val="9"/>
            <color indexed="81"/>
            <rFont val="Tahoma"/>
            <family val="2"/>
          </rPr>
          <t>Twin</t>
        </r>
      </text>
    </comment>
    <comment ref="N226" authorId="2" shapeId="0" xr:uid="{BBDA62C5-C8BF-4522-8BF0-3A375720492F}">
      <text>
        <r>
          <rPr>
            <b/>
            <sz val="9"/>
            <color indexed="81"/>
            <rFont val="Tahoma"/>
            <family val="2"/>
          </rPr>
          <t xml:space="preserve">John:
</t>
        </r>
        <r>
          <rPr>
            <sz val="9"/>
            <color indexed="81"/>
            <rFont val="Tahoma"/>
            <family val="2"/>
          </rPr>
          <t>Triplet</t>
        </r>
      </text>
    </comment>
    <comment ref="I227" authorId="0" shapeId="0" xr:uid="{073E3D5A-2A14-4DAE-A500-933D7EA8F841}">
      <text>
        <r>
          <rPr>
            <b/>
            <sz val="9"/>
            <color indexed="81"/>
            <rFont val="Tahoma"/>
            <family val="2"/>
          </rPr>
          <t>Michael Young:</t>
        </r>
        <r>
          <rPr>
            <sz val="9"/>
            <color indexed="81"/>
            <rFont val="Tahoma"/>
            <family val="2"/>
          </rPr>
          <t xml:space="preserve">
True = force sale of drys
(scan needs to be &gt; 0)
The SAV can only be "-" or True (False doesn't work)</t>
        </r>
      </text>
    </comment>
    <comment ref="K227" authorId="2" shapeId="0" xr:uid="{D1D19467-E150-4F51-8B20-73646BC79629}">
      <text>
        <r>
          <rPr>
            <b/>
            <sz val="9"/>
            <color indexed="81"/>
            <rFont val="Tahoma"/>
            <family val="2"/>
          </rPr>
          <t>John:</t>
        </r>
        <r>
          <rPr>
            <sz val="9"/>
            <color indexed="81"/>
            <rFont val="Tahoma"/>
            <family val="2"/>
          </rPr>
          <t xml:space="preserve">
0:1 is the yearlings
</t>
        </r>
      </text>
    </comment>
    <comment ref="L227" authorId="2" shapeId="0" xr:uid="{4B6E1620-CA87-47F3-912F-EB03BD46C056}">
      <text>
        <r>
          <rPr>
            <b/>
            <sz val="9"/>
            <color indexed="81"/>
            <rFont val="Tahoma"/>
            <family val="2"/>
          </rPr>
          <t>John:</t>
        </r>
        <r>
          <rPr>
            <sz val="9"/>
            <color indexed="81"/>
            <rFont val="Tahoma"/>
            <family val="2"/>
          </rPr>
          <t xml:space="preserve">
1: is 2-tooths and older
</t>
        </r>
      </text>
    </comment>
    <comment ref="I228" authorId="0" shapeId="0" xr:uid="{ED33B280-7B0D-414C-85F3-368EBB4E94BC}">
      <text>
        <r>
          <rPr>
            <b/>
            <sz val="9"/>
            <color indexed="81"/>
            <rFont val="Tahoma"/>
            <family val="2"/>
          </rPr>
          <t>Michael Young:</t>
        </r>
        <r>
          <rPr>
            <sz val="9"/>
            <color indexed="81"/>
            <rFont val="Tahoma"/>
            <family val="2"/>
          </rPr>
          <t xml:space="preserve">
True = force retention of drys at both scanning and shearing - (Only active if scan &gt; 0).
Currently this sav needs to be used inconjunction with sav[bnd_upper_dams] which constrains the sale of drys in the t[0] slice.
Todo: finalise code changes that will connect this  sav to a constraint that will only allow drys to be sold at shearing if being sold with pregnant ewes (i.e. not a differential sale)</t>
        </r>
      </text>
    </comment>
    <comment ref="K228" authorId="2" shapeId="0" xr:uid="{6E87C268-F2BE-404A-914A-F4F7B1FE3E7C}">
      <text>
        <r>
          <rPr>
            <b/>
            <sz val="9"/>
            <color indexed="81"/>
            <rFont val="Tahoma"/>
            <family val="2"/>
          </rPr>
          <t>John:</t>
        </r>
        <r>
          <rPr>
            <sz val="9"/>
            <color indexed="81"/>
            <rFont val="Tahoma"/>
            <family val="2"/>
          </rPr>
          <t xml:space="preserve">
0:1 is the yearlings
</t>
        </r>
      </text>
    </comment>
    <comment ref="L228" authorId="2" shapeId="0" xr:uid="{DEC79D7A-281E-465E-8908-61D89495D344}">
      <text>
        <r>
          <rPr>
            <b/>
            <sz val="9"/>
            <color indexed="81"/>
            <rFont val="Tahoma"/>
            <family val="2"/>
          </rPr>
          <t>John:</t>
        </r>
        <r>
          <rPr>
            <sz val="9"/>
            <color indexed="81"/>
            <rFont val="Tahoma"/>
            <family val="2"/>
          </rPr>
          <t xml:space="preserve">
1: is 2-tooths and older
</t>
        </r>
      </text>
    </comment>
    <comment ref="I229" authorId="0" shapeId="0" xr:uid="{DC759F5A-5498-4BC2-92CD-B789F1862500}">
      <text>
        <r>
          <rPr>
            <b/>
            <sz val="9"/>
            <color indexed="81"/>
            <rFont val="Tahoma"/>
            <family val="2"/>
          </rPr>
          <t>Young:</t>
        </r>
        <r>
          <rPr>
            <sz val="9"/>
            <color indexed="81"/>
            <rFont val="Tahoma"/>
            <family val="2"/>
          </rPr>
          <t xml:space="preserve">
Estimated proportion of the drys that are retained.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
Usually only adjusted for the Ewe Lambs for which the default estimate is 50%.</t>
        </r>
      </text>
    </comment>
    <comment ref="K229" authorId="2" shapeId="0" xr:uid="{DE08F9D5-907A-476F-B17C-1498A2E904B6}">
      <text>
        <r>
          <rPr>
            <b/>
            <sz val="9"/>
            <color indexed="81"/>
            <rFont val="Tahoma"/>
            <family val="2"/>
          </rPr>
          <t>John:</t>
        </r>
        <r>
          <rPr>
            <sz val="9"/>
            <color indexed="81"/>
            <rFont val="Tahoma"/>
            <family val="2"/>
          </rPr>
          <t xml:space="preserve">
0:1 is the Yearlings
The value is likely to vary with genotype with Maternals being 100% and Merinos lower.</t>
        </r>
      </text>
    </comment>
    <comment ref="L229" authorId="2" shapeId="0" xr:uid="{229DEE13-4FEC-44F8-A5F1-2F35262C8BDD}">
      <text>
        <r>
          <rPr>
            <b/>
            <sz val="9"/>
            <color indexed="81"/>
            <rFont val="Tahoma"/>
            <family val="2"/>
          </rPr>
          <t>John:</t>
        </r>
        <r>
          <rPr>
            <sz val="9"/>
            <color indexed="81"/>
            <rFont val="Tahoma"/>
            <family val="2"/>
          </rPr>
          <t xml:space="preserve">
1: is 2-tooths and older
</t>
        </r>
      </text>
    </comment>
    <comment ref="I230" authorId="0" shapeId="0" xr:uid="{55B84051-894C-4F6E-B5D4-10FD9B0D474A}">
      <text>
        <r>
          <rPr>
            <b/>
            <sz val="9"/>
            <color indexed="81"/>
            <rFont val="Tahoma"/>
            <family val="2"/>
          </rPr>
          <t>Young:</t>
        </r>
        <r>
          <rPr>
            <sz val="9"/>
            <color indexed="81"/>
            <rFont val="Tahoma"/>
            <family val="2"/>
          </rPr>
          <t xml:space="preserve">
Estimated proportion of the drys that are retained at birth.
This SAV alters the average weight &amp; production of the dams at prejoining in the Stock Generator by altering the weighting applied to the dry dams.
The proportion is only active if both bnd_drys_sold and bnd_drys_retained are default values (which implies that dry management is optimised and therefore needs to be estimated).</t>
        </r>
      </text>
    </comment>
    <comment ref="K230" authorId="2" shapeId="0" xr:uid="{D64C1B79-627A-43EA-9B3F-179711C57F7E}">
      <text>
        <r>
          <rPr>
            <b/>
            <sz val="9"/>
            <color indexed="81"/>
            <rFont val="Tahoma"/>
            <family val="2"/>
          </rPr>
          <t>John:</t>
        </r>
        <r>
          <rPr>
            <sz val="9"/>
            <color indexed="81"/>
            <rFont val="Tahoma"/>
            <family val="2"/>
          </rPr>
          <t xml:space="preserve">
0:1 is the Yearlings
The value is likely to vary with genotype with Maternals being 100% and Merinos lower.</t>
        </r>
      </text>
    </comment>
    <comment ref="L230" authorId="2" shapeId="0" xr:uid="{9824207B-2EE3-4E70-9DCA-5DCF5F9A4C1B}">
      <text>
        <r>
          <rPr>
            <b/>
            <sz val="9"/>
            <color indexed="81"/>
            <rFont val="Tahoma"/>
            <family val="2"/>
          </rPr>
          <t>John:</t>
        </r>
        <r>
          <rPr>
            <sz val="9"/>
            <color indexed="81"/>
            <rFont val="Tahoma"/>
            <family val="2"/>
          </rPr>
          <t xml:space="preserve">
1: is 2-tooths and older
</t>
        </r>
      </text>
    </comment>
    <comment ref="I231" authorId="0" shapeId="0" xr:uid="{3EBAFC46-9F49-454D-AF2B-150D356B5978}">
      <text>
        <r>
          <rPr>
            <b/>
            <sz val="9"/>
            <color indexed="81"/>
            <rFont val="Tahoma"/>
            <family val="2"/>
          </rPr>
          <t>Michael Young:</t>
        </r>
        <r>
          <rPr>
            <sz val="9"/>
            <color indexed="81"/>
            <rFont val="Tahoma"/>
            <family val="2"/>
          </rPr>
          <t xml:space="preserve">
True = include the bound on selling twice drys
(scan needs to be &gt; 0)</t>
        </r>
      </text>
    </comment>
    <comment ref="I232" authorId="0" shapeId="0" xr:uid="{174BF85B-63B0-434F-A4BB-1CCBDCAA2931}">
      <text>
        <r>
          <rPr>
            <b/>
            <sz val="9"/>
            <color indexed="81"/>
            <rFont val="Tahoma"/>
            <family val="2"/>
          </rPr>
          <t xml:space="preserve">Michael Young:
</t>
        </r>
        <r>
          <rPr>
            <sz val="9"/>
            <color indexed="81"/>
            <rFont val="Tahoma"/>
            <family val="2"/>
          </rPr>
          <t>Proportion of the drys that are twice dry. Only active if selling twice drys is True
(scan needs to be &gt; 0)</t>
        </r>
      </text>
    </comment>
    <comment ref="K232" authorId="0" shapeId="0" xr:uid="{1D8E106B-B6C2-4C63-AA50-22B04B479403}">
      <text>
        <r>
          <rPr>
            <b/>
            <sz val="9"/>
            <color indexed="81"/>
            <rFont val="Tahoma"/>
            <family val="2"/>
          </rPr>
          <t xml:space="preserve">Michael Young:
</t>
        </r>
        <r>
          <rPr>
            <sz val="9"/>
            <color indexed="81"/>
            <rFont val="Tahoma"/>
            <family val="2"/>
          </rPr>
          <t>This sav is applied to i_ce_c2[2,…] so the axes are: d ,c2</t>
        </r>
      </text>
    </comment>
    <comment ref="I233" authorId="0" shapeId="0" xr:uid="{128C4F01-9BDD-4C66-8997-4882CEB03012}">
      <text>
        <r>
          <rPr>
            <b/>
            <sz val="9"/>
            <color indexed="81"/>
            <rFont val="Tahoma"/>
            <family val="2"/>
          </rPr>
          <t xml:space="preserve">John Young:
</t>
        </r>
        <r>
          <rPr>
            <sz val="9"/>
            <color indexed="81"/>
            <rFont val="Tahoma"/>
            <family val="2"/>
          </rPr>
          <t>Minimum proportion of the singles that must be sold. 
To represent forced sale of dry ewes at weaning (extra to selling empty ewes). If scanned the value is the increment of sales above forced sale of empty ewes.
This is a shortcut on unclustering using GBAL.</t>
        </r>
      </text>
    </comment>
    <comment ref="K233" authorId="2" shapeId="0" xr:uid="{10779DCB-414B-4374-AB99-042DA1083B89}">
      <text>
        <r>
          <rPr>
            <b/>
            <sz val="9"/>
            <color indexed="81"/>
            <rFont val="Tahoma"/>
            <family val="2"/>
          </rPr>
          <t>John:</t>
        </r>
        <r>
          <rPr>
            <sz val="9"/>
            <color indexed="81"/>
            <rFont val="Tahoma"/>
            <family val="2"/>
          </rPr>
          <t xml:space="preserve">
Constrain sale of yearlings</t>
        </r>
      </text>
    </comment>
    <comment ref="L233" authorId="2" shapeId="0" xr:uid="{181899B1-04B6-4C18-BFD8-12D80D66BE0F}">
      <text>
        <r>
          <rPr>
            <b/>
            <sz val="9"/>
            <color indexed="81"/>
            <rFont val="Tahoma"/>
            <family val="2"/>
          </rPr>
          <t>John:</t>
        </r>
        <r>
          <rPr>
            <sz val="9"/>
            <color indexed="81"/>
            <rFont val="Tahoma"/>
            <family val="2"/>
          </rPr>
          <t xml:space="preserve">
Constrain sale of 2 tooths</t>
        </r>
      </text>
    </comment>
    <comment ref="M233" authorId="2" shapeId="0" xr:uid="{534F677E-5A48-4630-8618-9F66DB438B5F}">
      <text>
        <r>
          <rPr>
            <b/>
            <sz val="9"/>
            <color indexed="81"/>
            <rFont val="Tahoma"/>
            <family val="2"/>
          </rPr>
          <t>John:</t>
        </r>
        <r>
          <rPr>
            <sz val="9"/>
            <color indexed="81"/>
            <rFont val="Tahoma"/>
            <family val="2"/>
          </rPr>
          <t xml:space="preserve">
Constrain sale of all adults.</t>
        </r>
      </text>
    </comment>
    <comment ref="N233" authorId="2" shapeId="0" xr:uid="{5170DFC7-93D3-4134-A154-646700886D20}">
      <text>
        <r>
          <rPr>
            <b/>
            <sz val="9"/>
            <color indexed="81"/>
            <rFont val="Tahoma"/>
            <family val="2"/>
          </rPr>
          <t>John:</t>
        </r>
        <r>
          <rPr>
            <sz val="9"/>
            <color indexed="81"/>
            <rFont val="Tahoma"/>
            <family val="2"/>
          </rPr>
          <t xml:space="preserve">
Constrain sale of 3 &amp; 4yos</t>
        </r>
      </text>
    </comment>
    <comment ref="O233" authorId="2" shapeId="0" xr:uid="{EDA73B14-618D-4007-A1C2-FE7274F6DD59}">
      <text>
        <r>
          <rPr>
            <b/>
            <sz val="9"/>
            <color indexed="81"/>
            <rFont val="Tahoma"/>
            <family val="2"/>
          </rPr>
          <t>John:</t>
        </r>
        <r>
          <rPr>
            <sz val="9"/>
            <color indexed="81"/>
            <rFont val="Tahoma"/>
            <family val="2"/>
          </rPr>
          <t xml:space="preserve">
Constrain sale of 5yos</t>
        </r>
      </text>
    </comment>
    <comment ref="P233" authorId="2" shapeId="0" xr:uid="{AE8F9B18-7D16-436E-8A07-624AFF4C2190}">
      <text>
        <r>
          <rPr>
            <b/>
            <sz val="9"/>
            <color indexed="81"/>
            <rFont val="Tahoma"/>
            <family val="2"/>
          </rPr>
          <t>John:</t>
        </r>
        <r>
          <rPr>
            <sz val="9"/>
            <color indexed="81"/>
            <rFont val="Tahoma"/>
            <family val="2"/>
          </rPr>
          <t xml:space="preserve">
Constrain all age groups</t>
        </r>
      </text>
    </comment>
    <comment ref="I234" authorId="0" shapeId="0" xr:uid="{5EA83190-0D0B-4A4A-B21F-24DEEFCCED71}">
      <text>
        <r>
          <rPr>
            <b/>
            <sz val="9"/>
            <color indexed="81"/>
            <rFont val="Tahoma"/>
            <family val="2"/>
          </rPr>
          <t xml:space="preserve">John Young:
</t>
        </r>
        <r>
          <rPr>
            <sz val="9"/>
            <color indexed="81"/>
            <rFont val="Tahoma"/>
            <family val="2"/>
          </rPr>
          <t>Minimum proportion of the twins that must be sold. 
To represent forced sale of dry ewes at weaning (extra to selling empty ewes). If scanned the value is the increment of sales above forced sale of empty ewes.
This is a shortcut on unclustering using GBAL.</t>
        </r>
      </text>
    </comment>
    <comment ref="K234" authorId="2" shapeId="0" xr:uid="{3C23651F-DE9C-4D40-8554-17797CAAD018}">
      <text>
        <r>
          <rPr>
            <b/>
            <sz val="9"/>
            <color indexed="81"/>
            <rFont val="Tahoma"/>
            <family val="2"/>
          </rPr>
          <t>John:</t>
        </r>
        <r>
          <rPr>
            <sz val="9"/>
            <color indexed="81"/>
            <rFont val="Tahoma"/>
            <family val="2"/>
          </rPr>
          <t xml:space="preserve">
Constrain sale of yearlings</t>
        </r>
      </text>
    </comment>
    <comment ref="L234" authorId="2" shapeId="0" xr:uid="{743C7DC7-DA26-4223-80F5-EAE75B12E56A}">
      <text>
        <r>
          <rPr>
            <b/>
            <sz val="9"/>
            <color indexed="81"/>
            <rFont val="Tahoma"/>
            <family val="2"/>
          </rPr>
          <t>John:</t>
        </r>
        <r>
          <rPr>
            <sz val="9"/>
            <color indexed="81"/>
            <rFont val="Tahoma"/>
            <family val="2"/>
          </rPr>
          <t xml:space="preserve">
Constrain sale of 2 tooths</t>
        </r>
      </text>
    </comment>
    <comment ref="M234" authorId="2" shapeId="0" xr:uid="{69556883-CC5F-4B5D-8469-394A1A4F1139}">
      <text>
        <r>
          <rPr>
            <b/>
            <sz val="9"/>
            <color indexed="81"/>
            <rFont val="Tahoma"/>
            <family val="2"/>
          </rPr>
          <t>John:</t>
        </r>
        <r>
          <rPr>
            <sz val="9"/>
            <color indexed="81"/>
            <rFont val="Tahoma"/>
            <family val="2"/>
          </rPr>
          <t xml:space="preserve">
Constrain sale of all adults.</t>
        </r>
      </text>
    </comment>
    <comment ref="N234" authorId="2" shapeId="0" xr:uid="{A153F67A-D41F-4C08-B54C-D97CA54B0BAE}">
      <text>
        <r>
          <rPr>
            <b/>
            <sz val="9"/>
            <color indexed="81"/>
            <rFont val="Tahoma"/>
            <family val="2"/>
          </rPr>
          <t>John:</t>
        </r>
        <r>
          <rPr>
            <sz val="9"/>
            <color indexed="81"/>
            <rFont val="Tahoma"/>
            <family val="2"/>
          </rPr>
          <t xml:space="preserve">
Constrain sale of 3 &amp; 4yos</t>
        </r>
      </text>
    </comment>
    <comment ref="O234" authorId="2" shapeId="0" xr:uid="{58F12943-A21E-4A47-A340-E46A44150BB9}">
      <text>
        <r>
          <rPr>
            <b/>
            <sz val="9"/>
            <color indexed="81"/>
            <rFont val="Tahoma"/>
            <family val="2"/>
          </rPr>
          <t>John:</t>
        </r>
        <r>
          <rPr>
            <sz val="9"/>
            <color indexed="81"/>
            <rFont val="Tahoma"/>
            <family val="2"/>
          </rPr>
          <t xml:space="preserve">
Constrain sale of 5yos</t>
        </r>
      </text>
    </comment>
    <comment ref="P234" authorId="2" shapeId="0" xr:uid="{BB90F019-36D2-48A1-941E-5315694D9A8A}">
      <text>
        <r>
          <rPr>
            <b/>
            <sz val="9"/>
            <color indexed="81"/>
            <rFont val="Tahoma"/>
            <family val="2"/>
          </rPr>
          <t>John:</t>
        </r>
        <r>
          <rPr>
            <sz val="9"/>
            <color indexed="81"/>
            <rFont val="Tahoma"/>
            <family val="2"/>
          </rPr>
          <t xml:space="preserve">
Constrain all age groups</t>
        </r>
      </text>
    </comment>
    <comment ref="I235" authorId="0" shapeId="0" xr:uid="{B6112D4E-ABBC-4010-ABBB-F6131BABE04D}">
      <text>
        <r>
          <rPr>
            <b/>
            <sz val="9"/>
            <color indexed="81"/>
            <rFont val="Tahoma"/>
            <family val="2"/>
          </rPr>
          <t>Michael Young:</t>
        </r>
        <r>
          <rPr>
            <sz val="9"/>
            <color indexed="81"/>
            <rFont val="Tahoma"/>
            <family val="2"/>
          </rPr>
          <t xml:space="preserve">
bound the total number of dams at prejoining</t>
        </r>
      </text>
    </comment>
    <comment ref="I236" authorId="0" shapeId="0" xr:uid="{B333A3DD-4602-4882-8807-7FA70B075CAD}">
      <text>
        <r>
          <rPr>
            <b/>
            <sz val="9"/>
            <color indexed="81"/>
            <rFont val="Tahoma"/>
            <family val="2"/>
          </rPr>
          <t>Michael Young:</t>
        </r>
        <r>
          <rPr>
            <sz val="9"/>
            <color indexed="81"/>
            <rFont val="Tahoma"/>
            <family val="2"/>
          </rPr>
          <t xml:space="preserve">
control if dam lowerbound is on or off.
True=bound on.
The slices and numbers are controlled in bnd_lo_dams input but this can be overridden in the code.</t>
        </r>
      </text>
    </comment>
    <comment ref="I237" authorId="0" shapeId="0" xr:uid="{E41EE489-D7C6-4D44-BFBB-F55AC40C9C8C}">
      <text>
        <r>
          <rPr>
            <b/>
            <sz val="9"/>
            <color indexed="81"/>
            <rFont val="Tahoma"/>
            <family val="2"/>
          </rPr>
          <t>Young:</t>
        </r>
        <r>
          <rPr>
            <sz val="9"/>
            <color indexed="81"/>
            <rFont val="Tahoma"/>
            <family val="2"/>
          </rPr>
          <t xml:space="preserve">
minimum number of dams
Can be either specified with an o axis (tog1) or a v axis (tVg1). This requires adjusting code in StockGenerator.py.
Note: If using tVg1 then it is important to ensure that the index slices specified here align with the DVP definitions and that the DVPs aren't being affected by insertion of nodes. Safer to use tog1 in the seasonality model.</t>
        </r>
      </text>
    </comment>
    <comment ref="I238" authorId="0" shapeId="0" xr:uid="{F7D55EAD-DB31-46B0-B05B-FD82AC36C3C0}">
      <text>
        <r>
          <rPr>
            <b/>
            <sz val="9"/>
            <color indexed="81"/>
            <rFont val="Tahoma"/>
            <family val="2"/>
          </rPr>
          <t>Young:</t>
        </r>
        <r>
          <rPr>
            <sz val="9"/>
            <color indexed="81"/>
            <rFont val="Tahoma"/>
            <family val="2"/>
          </rPr>
          <t xml:space="preserve">
minimum number of dams
Can be either specified with an o axis (tog1) or a v axis (tVg1). This requires adjusting code in StockGenerator.py.
Note: If using tVg1 then it is important to ensure that the index slices specified here align with the DVP definitions and that the DVPs aren't being affected by insertion of nodes. Safer to use tog1 in the seasonality model.</t>
        </r>
      </text>
    </comment>
    <comment ref="K238" authorId="2" shapeId="0" xr:uid="{807A2297-2282-49CA-B59E-2688E2928F95}">
      <text>
        <r>
          <rPr>
            <b/>
            <sz val="9"/>
            <color indexed="81"/>
            <rFont val="Tahoma"/>
            <family val="2"/>
          </rPr>
          <t>John:</t>
        </r>
        <r>
          <rPr>
            <sz val="9"/>
            <color indexed="81"/>
            <rFont val="Tahoma"/>
            <family val="2"/>
          </rPr>
          <t xml:space="preserve">
All slices except DVP0. Includes retained and sold dams. Used to force a minimum number of dams into each slice for generating the optimum feed supply.
This is not forcing a, e, b or y. Therefore, have to force some NM ewes (using propn_mated) to ensure all b slices are included
Mote: Can't force DVP0 because BBT don't exist</t>
        </r>
      </text>
    </comment>
    <comment ref="L238" authorId="2" shapeId="0" xr:uid="{A758F07E-BBB3-42BD-B988-96BCEB257058}">
      <text>
        <r>
          <rPr>
            <b/>
            <sz val="9"/>
            <color indexed="81"/>
            <rFont val="Tahoma"/>
            <family val="2"/>
          </rPr>
          <t>John:</t>
        </r>
        <r>
          <rPr>
            <sz val="9"/>
            <color indexed="81"/>
            <rFont val="Tahoma"/>
            <family val="2"/>
          </rPr>
          <t xml:space="preserve">
t[0] - sell at shearing. Only include for v that includes selling
Each age group (v) controlled individually so as to not force a sale when it can't occur.</t>
        </r>
      </text>
    </comment>
    <comment ref="M238" authorId="2" shapeId="0" xr:uid="{0AAB8095-6083-4F4E-8EE1-150561FEB050}">
      <text>
        <r>
          <rPr>
            <b/>
            <sz val="9"/>
            <color indexed="81"/>
            <rFont val="Tahoma"/>
            <family val="2"/>
          </rPr>
          <t>John:</t>
        </r>
        <r>
          <rPr>
            <sz val="9"/>
            <color indexed="81"/>
            <rFont val="Tahoma"/>
            <family val="2"/>
          </rPr>
          <t xml:space="preserve">
t[1] - sell at scanning. Only include for v that includes selling</t>
        </r>
      </text>
    </comment>
    <comment ref="N238" authorId="2" shapeId="0" xr:uid="{20C2B25D-E3B6-48F4-908F-1DC1427CFA3D}">
      <text>
        <r>
          <rPr>
            <b/>
            <sz val="9"/>
            <color indexed="81"/>
            <rFont val="Tahoma"/>
            <family val="2"/>
          </rPr>
          <t>John:</t>
        </r>
        <r>
          <rPr>
            <sz val="9"/>
            <color indexed="81"/>
            <rFont val="Tahoma"/>
            <family val="2"/>
          </rPr>
          <t xml:space="preserve">
Retained dams (t[2]) for the 1st lambing opportuity for BBB.</t>
        </r>
      </text>
    </comment>
    <comment ref="O238" authorId="2" shapeId="0" xr:uid="{746C6B64-063B-4C25-B7C7-BF24320C9557}">
      <text>
        <r>
          <rPr>
            <b/>
            <sz val="9"/>
            <color indexed="81"/>
            <rFont val="Tahoma"/>
            <family val="2"/>
          </rPr>
          <t>John:</t>
        </r>
        <r>
          <rPr>
            <sz val="9"/>
            <color indexed="81"/>
            <rFont val="Tahoma"/>
            <family val="2"/>
          </rPr>
          <t xml:space="preserve">
Retained dams (t[2]) for the 1st lambing opportuity for BBT.</t>
        </r>
      </text>
    </comment>
    <comment ref="I239" authorId="0" shapeId="0" xr:uid="{36EC2DEF-8D06-42C6-88AB-91A27F7A7F37}">
      <text>
        <r>
          <rPr>
            <b/>
            <sz val="9"/>
            <color indexed="81"/>
            <rFont val="Tahoma"/>
            <family val="2"/>
          </rPr>
          <t>Young:</t>
        </r>
        <r>
          <rPr>
            <sz val="9"/>
            <color indexed="81"/>
            <rFont val="Tahoma"/>
            <family val="2"/>
          </rPr>
          <t xml:space="preserve">
maximum number of dams
Can be either specified with an o axis (tog1) or a v axis (tVg1). This requires adjusting code in StockGenerator.py.
Note: If using tVg1 then it is important to ensure that the index slices specified here align with the DVP definitions and that the DVPs aren't being affected by insertion of nodes. Safer to use tog1 in the seasonality model.
A reason for using V is that o[0] includes v[0] and v[1,2&amp;3] because there is no lambing opportunity in v[0] even though it is  a year younger than v[4]</t>
        </r>
      </text>
    </comment>
    <comment ref="I240" authorId="0" shapeId="0" xr:uid="{DE01A5F6-C5C6-4C93-95CD-B5061D6601D2}">
      <text>
        <r>
          <rPr>
            <b/>
            <sz val="9"/>
            <color indexed="81"/>
            <rFont val="Tahoma"/>
            <family val="2"/>
          </rPr>
          <t>Young:</t>
        </r>
        <r>
          <rPr>
            <sz val="9"/>
            <color indexed="81"/>
            <rFont val="Tahoma"/>
            <family val="2"/>
          </rPr>
          <t xml:space="preserve">
maximum number of dams. Default is +inf
Can be either specified with an o axis (K2tog1) or a v axis (K2tVg1). Use of the o axis overrides entries in the V axis.
K2 axis allows control of the mated and non-mated slices
Note: If using tVg1 then it is important to ensure that the index slices specified here align with the DVP definitions and that the DVPs aren't being affected by insertion of nodes. Safer to use tog1 in the seasonality model.
A reason for using V is that o[0] includes v[0] and v[1,2&amp;3] because there is no lambing opportunity in v[0] even though it is  a year younger than v[4]</t>
        </r>
      </text>
    </comment>
    <comment ref="K240" authorId="0" shapeId="0" xr:uid="{9DBD70C0-91AC-4D01-A29D-59145A2F24EF}">
      <text>
        <r>
          <rPr>
            <b/>
            <sz val="9"/>
            <color indexed="81"/>
            <rFont val="Tahoma"/>
            <family val="2"/>
          </rPr>
          <t>Young:</t>
        </r>
        <r>
          <rPr>
            <sz val="9"/>
            <color indexed="81"/>
            <rFont val="Tahoma"/>
            <family val="2"/>
          </rPr>
          <t xml:space="preserve">
All dam sales 0-6yrs of age, (not controlled from 6 yrs onwards)
A zero value removes all sales, then allow selling options with other slices. The add back would include 5.5yos and drys at scanning (t[1] slice).
By default this stops sale of dams as lambs or yearlings (must be sold as offspring).
</t>
        </r>
      </text>
    </comment>
    <comment ref="L240" authorId="0" shapeId="0" xr:uid="{A2AFF2DA-FEAB-4938-A6A8-E203E6372E09}">
      <text>
        <r>
          <rPr>
            <b/>
            <sz val="9"/>
            <color indexed="81"/>
            <rFont val="Tahoma"/>
            <family val="2"/>
          </rPr>
          <t>Young:</t>
        </r>
        <r>
          <rPr>
            <sz val="9"/>
            <color indexed="81"/>
            <rFont val="Tahoma"/>
            <family val="2"/>
          </rPr>
          <t xml:space="preserve">
Allow sale of dry EL at scanning if drys are sold or are flexible
</t>
        </r>
      </text>
    </comment>
    <comment ref="M240" authorId="0" shapeId="0" xr:uid="{8EAA3DB1-58F6-4E07-AC55-91DFA9282650}">
      <text>
        <r>
          <rPr>
            <b/>
            <sz val="9"/>
            <color indexed="81"/>
            <rFont val="Tahoma"/>
            <family val="2"/>
          </rPr>
          <t>Young:</t>
        </r>
        <r>
          <rPr>
            <sz val="9"/>
            <color indexed="81"/>
            <rFont val="Tahoma"/>
            <family val="2"/>
          </rPr>
          <t xml:space="preserve">
k2[1:2] empty ewes,  t[1 ] sell empty dam sales at 2 tooth scanning.</t>
        </r>
      </text>
    </comment>
    <comment ref="N240" authorId="0" shapeId="0" xr:uid="{3CA5D9EF-6B29-43AD-8018-2CACCC920C78}">
      <text>
        <r>
          <rPr>
            <b/>
            <sz val="9"/>
            <color indexed="81"/>
            <rFont val="Tahoma"/>
            <family val="2"/>
          </rPr>
          <t>Young:</t>
        </r>
        <r>
          <rPr>
            <sz val="9"/>
            <color indexed="81"/>
            <rFont val="Tahoma"/>
            <family val="2"/>
          </rPr>
          <t xml:space="preserve">
k2[1:2] empty ewes,  t[1 ] sell empty dam sales at 3yo scanning.</t>
        </r>
      </text>
    </comment>
    <comment ref="O240" authorId="0" shapeId="0" xr:uid="{6CC1E1AC-B52A-4634-AB7B-801B1F3CA4EC}">
      <text>
        <r>
          <rPr>
            <b/>
            <sz val="9"/>
            <color indexed="81"/>
            <rFont val="Tahoma"/>
            <family val="2"/>
          </rPr>
          <t>Young:</t>
        </r>
        <r>
          <rPr>
            <sz val="9"/>
            <color indexed="81"/>
            <rFont val="Tahoma"/>
            <family val="2"/>
          </rPr>
          <t xml:space="preserve">
k2[1:2] empty ewes,  t[1 ] sell empty dam sales at 4yo scanning.</t>
        </r>
      </text>
    </comment>
    <comment ref="P240" authorId="0" shapeId="0" xr:uid="{C5CFBCAA-D98A-4B72-ABA1-655304CE5EBE}">
      <text>
        <r>
          <rPr>
            <b/>
            <sz val="9"/>
            <color indexed="81"/>
            <rFont val="Tahoma"/>
            <family val="2"/>
          </rPr>
          <t>Young:</t>
        </r>
        <r>
          <rPr>
            <sz val="9"/>
            <color indexed="81"/>
            <rFont val="Tahoma"/>
            <family val="2"/>
          </rPr>
          <t xml:space="preserve">
k2[1:2] empty ewes,  t[1 ] sell empty dam sales at 5yo scanning.</t>
        </r>
      </text>
    </comment>
    <comment ref="Q240" authorId="0" shapeId="0" xr:uid="{661B56AA-BFBD-4882-9084-60E6B86DD42E}">
      <text>
        <r>
          <rPr>
            <b/>
            <sz val="9"/>
            <color indexed="81"/>
            <rFont val="Tahoma"/>
            <family val="2"/>
          </rPr>
          <t>Young:</t>
        </r>
        <r>
          <rPr>
            <sz val="9"/>
            <color indexed="81"/>
            <rFont val="Tahoma"/>
            <family val="2"/>
          </rPr>
          <t xml:space="preserve">
k2[1:2] empty ewes,  t[1 ] sell empty dam sales at 6yo scanning.</t>
        </r>
      </text>
    </comment>
    <comment ref="R240" authorId="0" shapeId="0" xr:uid="{B423EAF7-48EB-4F51-9F47-91F5E913955A}">
      <text>
        <r>
          <rPr>
            <b/>
            <sz val="9"/>
            <color indexed="81"/>
            <rFont val="Tahoma"/>
            <family val="2"/>
          </rPr>
          <t>Young:</t>
        </r>
        <r>
          <rPr>
            <sz val="9"/>
            <color indexed="81"/>
            <rFont val="Tahoma"/>
            <family val="2"/>
          </rPr>
          <t xml:space="preserve">
Sale of young ewes as dams in the weaning/shearing DVP.
When all young ewe DVPs (v[3:5]) arel set to 0 this forces all surplus young ewes to be sold as offspring.
When set to 999999 it allows sale of dams as lambs. 
Used in EL analysis to control the sale age of the surplus young ewes.
Note: In EL analysis female offspring are excluded so total proportion of ewes mated can be controlled. </t>
        </r>
      </text>
    </comment>
    <comment ref="S240" authorId="0" shapeId="0" xr:uid="{B2A14DEA-2D2B-4C63-8254-850345B518F3}">
      <text>
        <r>
          <rPr>
            <b/>
            <sz val="9"/>
            <color indexed="81"/>
            <rFont val="Tahoma"/>
            <family val="2"/>
          </rPr>
          <t>Young:</t>
        </r>
        <r>
          <rPr>
            <sz val="9"/>
            <color indexed="81"/>
            <rFont val="Tahoma"/>
            <family val="2"/>
          </rPr>
          <t xml:space="preserve">
Sale of young ewes as dams in the prejoining DVP. Normally excluded because this is not a normal time to sell.
</t>
        </r>
      </text>
    </comment>
    <comment ref="T240" authorId="0" shapeId="0" xr:uid="{3AB470B9-BDAD-4BF2-9B1A-AE5D5B9EC989}">
      <text>
        <r>
          <rPr>
            <b/>
            <sz val="9"/>
            <color indexed="81"/>
            <rFont val="Tahoma"/>
            <family val="2"/>
          </rPr>
          <t>Young:</t>
        </r>
        <r>
          <rPr>
            <sz val="9"/>
            <color indexed="81"/>
            <rFont val="Tahoma"/>
            <family val="2"/>
          </rPr>
          <t xml:space="preserve">
Sale of young ewes as dams in DVP3 (the EL lambing/shearing DVP).
In combination with v[0:3] when set to 0 this forces all surplus young ewes to be sold as offspring.
When set to 999999 it allows sale of dams as hgts. 
Used in EL analysis to control the flock structure as selling lambs or selling hoggets
Note: in EL analysis all ewe lambs from 2 tooth and adults have to be dams (so that the proportion mated can be controlled).</t>
        </r>
      </text>
    </comment>
    <comment ref="U240" authorId="0" shapeId="0" xr:uid="{0F6E2DC6-D1A1-49A0-AF90-8A09BE98199D}">
      <text>
        <r>
          <rPr>
            <b/>
            <sz val="9"/>
            <color indexed="81"/>
            <rFont val="Tahoma"/>
            <family val="2"/>
          </rPr>
          <t>Young:</t>
        </r>
        <r>
          <rPr>
            <sz val="9"/>
            <color indexed="81"/>
            <rFont val="Tahoma"/>
            <family val="2"/>
          </rPr>
          <t xml:space="preserve">
Control hgt age sale of young ewes that were mated as EL.
This is allowed when the Flk Str is selling as Lambs so that EL that were mated ewes can be sold prior to 2tooth joining. Sale at this time is required when there is a high proportion of EL mated with the 'Lamb' structure</t>
        </r>
      </text>
    </comment>
    <comment ref="V240" authorId="0" shapeId="0" xr:uid="{9E410B50-1246-437A-90B3-443B08372A00}">
      <text>
        <r>
          <rPr>
            <b/>
            <sz val="9"/>
            <color indexed="81"/>
            <rFont val="Tahoma"/>
            <family val="2"/>
          </rPr>
          <t>Young:</t>
        </r>
        <r>
          <rPr>
            <sz val="9"/>
            <color indexed="81"/>
            <rFont val="Tahoma"/>
            <family val="2"/>
          </rPr>
          <t xml:space="preserve">
Sale of older ewes as 4.5yo. Includes sale in DVP before prejoining and the DVP after prejoining
When set to 999999 it allows sale. 
Sale at 4.5 yo is usually excluded.</t>
        </r>
      </text>
    </comment>
    <comment ref="W240" authorId="0" shapeId="0" xr:uid="{C7A8F472-3CC9-4DB5-AF21-F486E8E5D425}">
      <text>
        <r>
          <rPr>
            <b/>
            <sz val="9"/>
            <color indexed="81"/>
            <rFont val="Tahoma"/>
            <family val="2"/>
          </rPr>
          <t>Young:</t>
        </r>
        <r>
          <rPr>
            <sz val="9"/>
            <color indexed="81"/>
            <rFont val="Tahoma"/>
            <family val="2"/>
          </rPr>
          <t xml:space="preserve">
Sale of older ewes as 5.5yo. Includes sale in DVP before prejoining and the DVP after prejoining
When set to 999999 it allows sale. This is the usual option for controlling CFA age structure.</t>
        </r>
      </text>
    </comment>
    <comment ref="X240" authorId="0" shapeId="0" xr:uid="{71E10B86-98A1-4C1C-82D3-06B2B8167DA2}">
      <text>
        <r>
          <rPr>
            <b/>
            <sz val="9"/>
            <color indexed="81"/>
            <rFont val="Tahoma"/>
            <family val="2"/>
          </rPr>
          <t>Young:</t>
        </r>
        <r>
          <rPr>
            <sz val="9"/>
            <color indexed="81"/>
            <rFont val="Tahoma"/>
            <family val="2"/>
          </rPr>
          <t xml:space="preserve">
Sale of older ewes as 6.5yo. Includes sale in DVP before prejoining and the DVP after prejoining
When set to 999999 it allows sale. This is the usual option for controlling CFA age structure.</t>
        </r>
      </text>
    </comment>
    <comment ref="Y240" authorId="0" shapeId="0" xr:uid="{8C73E188-F203-42E6-A3D0-DB934FBE6CA8}">
      <text>
        <r>
          <rPr>
            <b/>
            <sz val="9"/>
            <color indexed="81"/>
            <rFont val="Tahoma"/>
            <family val="2"/>
          </rPr>
          <t>Young:</t>
        </r>
        <r>
          <rPr>
            <sz val="9"/>
            <color indexed="81"/>
            <rFont val="Tahoma"/>
            <family val="2"/>
          </rPr>
          <t xml:space="preserve">
Retaining older ewes beyond 4.5yo.
When set to 999999 it allows retention. 
This is an option for controlling CFA age structure.</t>
        </r>
      </text>
    </comment>
    <comment ref="Z240" authorId="0" shapeId="0" xr:uid="{63429529-D701-445C-93B3-CFF752038A0B}">
      <text>
        <r>
          <rPr>
            <b/>
            <sz val="9"/>
            <color indexed="81"/>
            <rFont val="Tahoma"/>
            <family val="2"/>
          </rPr>
          <t>Young:</t>
        </r>
        <r>
          <rPr>
            <sz val="9"/>
            <color indexed="81"/>
            <rFont val="Tahoma"/>
            <family val="2"/>
          </rPr>
          <t xml:space="preserve">
Retaining older ewes beyond 5.5yo.
When set to 999999 it allows retention. 
This is an option for controlling CFA age structure.</t>
        </r>
      </text>
    </comment>
    <comment ref="AA240" authorId="0" shapeId="0" xr:uid="{D7697F7F-7A29-458C-8EA4-36A51A364C84}">
      <text>
        <r>
          <rPr>
            <b/>
            <sz val="9"/>
            <color indexed="81"/>
            <rFont val="Tahoma"/>
            <family val="2"/>
          </rPr>
          <t>Young:</t>
        </r>
        <r>
          <rPr>
            <sz val="9"/>
            <color indexed="81"/>
            <rFont val="Tahoma"/>
            <family val="2"/>
          </rPr>
          <t xml:space="preserve">
single bearing ewes that are retained (t[2]) post lambing of ewe lambs. Controls the forced sale of single bearing EL by setting to 0 value.
Note: This will only function correctly if Scan &gt;=2</t>
        </r>
      </text>
    </comment>
    <comment ref="AB240" authorId="0" shapeId="0" xr:uid="{56BDDC09-5CA3-42C8-B8C8-B53ABE22022C}">
      <text>
        <r>
          <rPr>
            <b/>
            <sz val="9"/>
            <color indexed="81"/>
            <rFont val="Tahoma"/>
            <family val="2"/>
          </rPr>
          <t>Young:</t>
        </r>
        <r>
          <rPr>
            <sz val="9"/>
            <color indexed="81"/>
            <rFont val="Tahoma"/>
            <family val="2"/>
          </rPr>
          <t xml:space="preserve">
single bearing ewes that are sold (t[0]) post lambing of ewe lambs. Used with the forced sale of single bearing EL and allows sale of the single bearing ewes by setting to 999999. Note: only required with the Lamb flock structure</t>
        </r>
      </text>
    </comment>
    <comment ref="AC240" authorId="0" shapeId="0" xr:uid="{E4CDB64C-0ED5-420A-8EAB-202FC02164D3}">
      <text>
        <r>
          <rPr>
            <b/>
            <sz val="9"/>
            <color indexed="81"/>
            <rFont val="Tahoma"/>
            <family val="2"/>
          </rPr>
          <t>Young:</t>
        </r>
        <r>
          <rPr>
            <sz val="9"/>
            <color indexed="81"/>
            <rFont val="Tahoma"/>
            <family val="2"/>
          </rPr>
          <t xml:space="preserve">
Allow sale of dry EL at shearing if drys are sold or are flexible
</t>
        </r>
      </text>
    </comment>
    <comment ref="AD240" authorId="0" shapeId="0" xr:uid="{61145C9B-39C4-4071-978F-4247A10C48E7}">
      <text>
        <r>
          <rPr>
            <b/>
            <sz val="9"/>
            <color indexed="81"/>
            <rFont val="Tahoma"/>
            <family val="2"/>
          </rPr>
          <t>Young:</t>
        </r>
        <r>
          <rPr>
            <sz val="9"/>
            <color indexed="81"/>
            <rFont val="Tahoma"/>
            <family val="2"/>
          </rPr>
          <t xml:space="preserve">
k2[1:2] empty ewes,  t[10] sell empty dams after 2.5yo shearing.</t>
        </r>
      </text>
    </comment>
    <comment ref="AE240" authorId="0" shapeId="0" xr:uid="{82F14C9D-70F0-4695-AD21-527BCAFADA64}">
      <text>
        <r>
          <rPr>
            <b/>
            <sz val="9"/>
            <color indexed="81"/>
            <rFont val="Tahoma"/>
            <family val="2"/>
          </rPr>
          <t>Young:</t>
        </r>
        <r>
          <rPr>
            <sz val="9"/>
            <color indexed="81"/>
            <rFont val="Tahoma"/>
            <family val="2"/>
          </rPr>
          <t xml:space="preserve">
k2[1:2] empty ewes,  t[10] sell empty dams after 3.5yo shearing.</t>
        </r>
      </text>
    </comment>
    <comment ref="AF240" authorId="0" shapeId="0" xr:uid="{CF1F1E8E-930D-41C3-8823-284BBFE3658A}">
      <text>
        <r>
          <rPr>
            <b/>
            <sz val="9"/>
            <color indexed="81"/>
            <rFont val="Tahoma"/>
            <family val="2"/>
          </rPr>
          <t>Young:</t>
        </r>
        <r>
          <rPr>
            <sz val="9"/>
            <color indexed="81"/>
            <rFont val="Tahoma"/>
            <family val="2"/>
          </rPr>
          <t xml:space="preserve">
k2[1:2] empty ewes,  t[10] sell empty dams after 4.5yo shearing.</t>
        </r>
      </text>
    </comment>
    <comment ref="AG240" authorId="0" shapeId="0" xr:uid="{C058DB87-FDDE-4EEB-BE6D-95599C30C9EA}">
      <text>
        <r>
          <rPr>
            <b/>
            <sz val="9"/>
            <color indexed="81"/>
            <rFont val="Tahoma"/>
            <family val="2"/>
          </rPr>
          <t>Young:</t>
        </r>
        <r>
          <rPr>
            <sz val="9"/>
            <color indexed="81"/>
            <rFont val="Tahoma"/>
            <family val="2"/>
          </rPr>
          <t xml:space="preserve">
k2[1:2] empty ewes,  t[10] sell empty dams after 5.5yo shearing.</t>
        </r>
      </text>
    </comment>
    <comment ref="AH240" authorId="0" shapeId="0" xr:uid="{608060A8-A5CD-4230-A888-7EE3EAD46688}">
      <text>
        <r>
          <rPr>
            <b/>
            <sz val="9"/>
            <color indexed="81"/>
            <rFont val="Tahoma"/>
            <family val="2"/>
          </rPr>
          <t>Young:</t>
        </r>
        <r>
          <rPr>
            <sz val="9"/>
            <color indexed="81"/>
            <rFont val="Tahoma"/>
            <family val="2"/>
          </rPr>
          <t xml:space="preserve">
k2[1:2] empty ewes,  t[10] sell empty dams after 6.5yo shearing.</t>
        </r>
      </text>
    </comment>
    <comment ref="I241" authorId="0" shapeId="0" xr:uid="{F9495085-A394-49FD-B368-A59C3AF7AF06}">
      <text>
        <r>
          <rPr>
            <b/>
            <sz val="9"/>
            <color indexed="81"/>
            <rFont val="Tahoma"/>
            <family val="2"/>
          </rPr>
          <t>Young:</t>
        </r>
        <r>
          <rPr>
            <sz val="9"/>
            <color indexed="81"/>
            <rFont val="Tahoma"/>
            <family val="2"/>
          </rPr>
          <t xml:space="preserve">
control if Offspring lowerbound is on or off.
True=bound on.
The slices and numbers are controlled in bnd_lo_offs input</t>
        </r>
      </text>
    </comment>
    <comment ref="I242" authorId="0" shapeId="0" xr:uid="{17799062-EC99-4EE0-A1C8-934743D9B08E}">
      <text>
        <r>
          <rPr>
            <b/>
            <sz val="9"/>
            <color indexed="81"/>
            <rFont val="Tahoma"/>
            <family val="2"/>
          </rPr>
          <t>Michael Young:</t>
        </r>
        <r>
          <rPr>
            <sz val="9"/>
            <color indexed="81"/>
            <rFont val="Tahoma"/>
            <family val="2"/>
          </rPr>
          <t xml:space="preserve">
min offspring</t>
        </r>
      </text>
    </comment>
    <comment ref="L242" authorId="2" shapeId="0" xr:uid="{96F793EB-DDA7-42CB-B45D-1F6BDB7B4CC9}">
      <text>
        <r>
          <rPr>
            <b/>
            <sz val="9"/>
            <color indexed="81"/>
            <rFont val="Tahoma"/>
            <family val="2"/>
          </rPr>
          <t>John:</t>
        </r>
        <r>
          <rPr>
            <sz val="9"/>
            <color indexed="81"/>
            <rFont val="Tahoma"/>
            <family val="2"/>
          </rPr>
          <t xml:space="preserve">
Wether Offspring from ewe lambs</t>
        </r>
      </text>
    </comment>
    <comment ref="M242" authorId="2" shapeId="0" xr:uid="{27177342-D847-4B35-BBE8-442E5A624489}">
      <text>
        <r>
          <rPr>
            <b/>
            <sz val="9"/>
            <color indexed="81"/>
            <rFont val="Tahoma"/>
            <family val="2"/>
          </rPr>
          <t>John:</t>
        </r>
        <r>
          <rPr>
            <sz val="9"/>
            <color indexed="81"/>
            <rFont val="Tahoma"/>
            <family val="2"/>
          </rPr>
          <t xml:space="preserve">
Wether Offspring from 2 tooth and adults.</t>
        </r>
      </text>
    </comment>
    <comment ref="I243" authorId="0" shapeId="0" xr:uid="{043E213D-C816-4F87-854D-AF8A4F5696B0}">
      <text>
        <r>
          <rPr>
            <b/>
            <sz val="9"/>
            <color indexed="81"/>
            <rFont val="Tahoma"/>
            <family val="2"/>
          </rPr>
          <t>Michael Young:</t>
        </r>
        <r>
          <rPr>
            <sz val="9"/>
            <color indexed="81"/>
            <rFont val="Tahoma"/>
            <family val="2"/>
          </rPr>
          <t xml:space="preserve">
control if dam upperbound is on or off.
True=bound on.
The slices and numbers are controlled in the variable bnd_up_dams
</t>
        </r>
      </text>
    </comment>
    <comment ref="I244" authorId="0" shapeId="0" xr:uid="{8A061EBF-2795-4291-AA46-B54653D6B60E}">
      <text>
        <r>
          <rPr>
            <b/>
            <sz val="9"/>
            <color indexed="81"/>
            <rFont val="Tahoma"/>
            <family val="2"/>
          </rPr>
          <t>Young:</t>
        </r>
        <r>
          <rPr>
            <sz val="9"/>
            <color indexed="81"/>
            <rFont val="Tahoma"/>
            <family val="2"/>
          </rPr>
          <t xml:space="preserve">
max number of offspring. Default is +inf
Can set to stop sales (t[1:]) or retention (t[0]) for different shearing opportunities
Note: the d axis is clustered in the bound so offspring of adults can be entered as d[2:3]
Can be used with min &amp; max sale age to ensure that animals are sold rather than retained without sale</t>
        </r>
      </text>
    </comment>
    <comment ref="K244" authorId="0" shapeId="0" xr:uid="{29A03AF1-91FE-44E9-A875-2338591FE39A}">
      <text>
        <r>
          <rPr>
            <b/>
            <sz val="9"/>
            <color indexed="81"/>
            <rFont val="Tahoma"/>
            <family val="2"/>
          </rPr>
          <t>Young:</t>
        </r>
        <r>
          <rPr>
            <sz val="9"/>
            <color indexed="81"/>
            <rFont val="Tahoma"/>
            <family val="2"/>
          </rPr>
          <t xml:space="preserve">
A 0 means no offspring of yearlings (d[0:1]) can be retained (t[0:1])  i.e. all must be sold as lambs (or suckers)</t>
        </r>
      </text>
    </comment>
    <comment ref="L244" authorId="0" shapeId="0" xr:uid="{788F600E-0F61-4C9A-AB0C-A4AB52A49F48}">
      <text>
        <r>
          <rPr>
            <b/>
            <sz val="9"/>
            <color indexed="81"/>
            <rFont val="Tahoma"/>
            <family val="2"/>
          </rPr>
          <t>Young:</t>
        </r>
        <r>
          <rPr>
            <sz val="9"/>
            <color indexed="81"/>
            <rFont val="Tahoma"/>
            <family val="2"/>
          </rPr>
          <t xml:space="preserve">
BBB Castrated offspring that are being retained in shearing opp 0
Set to 0 to force a sale as a sucker or prior to 1st shearing.</t>
        </r>
      </text>
    </comment>
    <comment ref="M244" authorId="0" shapeId="0" xr:uid="{5D0BCE8F-3548-4239-A787-7ED734DD4A4D}">
      <text>
        <r>
          <rPr>
            <b/>
            <sz val="9"/>
            <color indexed="81"/>
            <rFont val="Tahoma"/>
            <family val="2"/>
          </rPr>
          <t>Young:</t>
        </r>
        <r>
          <rPr>
            <sz val="9"/>
            <color indexed="81"/>
            <rFont val="Tahoma"/>
            <family val="2"/>
          </rPr>
          <t xml:space="preserve">
BBB Castrated offspring that are being retained in shearing opp 1
Set to 0 to force a sale prior to second shearing.</t>
        </r>
      </text>
    </comment>
    <comment ref="N244" authorId="0" shapeId="0" xr:uid="{8F6FCA3D-A7CB-40D0-B101-203BBCC43A1C}">
      <text>
        <r>
          <rPr>
            <b/>
            <sz val="9"/>
            <color indexed="81"/>
            <rFont val="Tahoma"/>
            <family val="2"/>
          </rPr>
          <t>Young:</t>
        </r>
        <r>
          <rPr>
            <sz val="9"/>
            <color indexed="81"/>
            <rFont val="Tahoma"/>
            <family val="2"/>
          </rPr>
          <t xml:space="preserve">
BBB Castrated offspring that are being retained in shearing opp 2
Set to 0 to force a sale prior to third shearing.</t>
        </r>
      </text>
    </comment>
    <comment ref="O244" authorId="0" shapeId="0" xr:uid="{8444C1A1-65EE-4F42-A948-6125A751B3BF}">
      <text>
        <r>
          <rPr>
            <b/>
            <sz val="9"/>
            <color indexed="81"/>
            <rFont val="Tahoma"/>
            <family val="2"/>
          </rPr>
          <t>Young:</t>
        </r>
        <r>
          <rPr>
            <sz val="9"/>
            <color indexed="81"/>
            <rFont val="Tahoma"/>
            <family val="2"/>
          </rPr>
          <t xml:space="preserve">
BBB Castrated offspring that are being retained in shearing opp 3
Set to 0 to force a sale prior to fourth shearing.</t>
        </r>
      </text>
    </comment>
    <comment ref="I245" authorId="0" shapeId="0" xr:uid="{1247A7F8-449A-44B6-B7C1-ACC125BA1167}">
      <text>
        <r>
          <rPr>
            <b/>
            <sz val="9"/>
            <color indexed="81"/>
            <rFont val="Tahoma"/>
            <family val="2"/>
          </rPr>
          <t>Michael Young:</t>
        </r>
        <r>
          <rPr>
            <sz val="9"/>
            <color indexed="81"/>
            <rFont val="Tahoma"/>
            <family val="2"/>
          </rPr>
          <t xml:space="preserve">
The total number of dams scanned (summed across all dvps). Note if this sav has a value then the bound will be turned on.</t>
        </r>
      </text>
    </comment>
    <comment ref="I246" authorId="0" shapeId="0" xr:uid="{683E8447-4C4D-415B-8BFD-C16F4ABFC99F}">
      <text>
        <r>
          <rPr>
            <b/>
            <sz val="9"/>
            <color indexed="81"/>
            <rFont val="Tahoma"/>
            <family val="2"/>
          </rPr>
          <t>Young:</t>
        </r>
        <r>
          <rPr>
            <sz val="9"/>
            <color indexed="81"/>
            <rFont val="Tahoma"/>
            <family val="2"/>
          </rPr>
          <t xml:space="preserve">
Max number of progeny. Default is +inf
Can control 
1. whether progeny can be sold as suckers (t[0]) 
2. whether the females can be transferred to offspring or all become dams - this can be used to control the total proportion of yearlings mated.
Note1: the d axis is clustered in the bound so offspring of adults can be entered as d[2:3]
Note2: The code includes a constraint on this SA where it is defined.</t>
        </r>
      </text>
    </comment>
    <comment ref="K246" authorId="2" shapeId="0" xr:uid="{0BDAC6C7-82E4-4721-80B7-5F0FE3DD13D3}">
      <text>
        <r>
          <rPr>
            <b/>
            <sz val="9"/>
            <color indexed="81"/>
            <rFont val="Tahoma"/>
            <family val="2"/>
          </rPr>
          <t>John:</t>
        </r>
        <r>
          <rPr>
            <sz val="9"/>
            <color indexed="81"/>
            <rFont val="Tahoma"/>
            <family val="2"/>
          </rPr>
          <t xml:space="preserve">
Retained (t[0:1]) offspring of yearlings (d[0:1])  
0 means all must be sold as suckers or as lambs (in t[1 or 2] in v[0])</t>
        </r>
      </text>
    </comment>
    <comment ref="L246" authorId="0" shapeId="0" xr:uid="{211DC6A1-FEF9-4694-849C-033091112D97}">
      <text>
        <r>
          <rPr>
            <b/>
            <sz val="9"/>
            <color indexed="81"/>
            <rFont val="Tahoma"/>
            <family val="2"/>
          </rPr>
          <t xml:space="preserve">John:
</t>
        </r>
        <r>
          <rPr>
            <sz val="9"/>
            <color indexed="81"/>
            <rFont val="Tahoma"/>
            <family val="2"/>
          </rPr>
          <t>0:1,1:, 1:2,: is female progeny from 2-tooth and adluts sold as suckers</t>
        </r>
      </text>
    </comment>
    <comment ref="M246" authorId="0" shapeId="0" xr:uid="{A56A63D6-E054-443A-9A81-5F6826E4FAFC}">
      <text>
        <r>
          <rPr>
            <b/>
            <sz val="9"/>
            <color indexed="81"/>
            <rFont val="Tahoma"/>
            <family val="2"/>
          </rPr>
          <t xml:space="preserve">John:
</t>
        </r>
        <r>
          <rPr>
            <sz val="9"/>
            <color indexed="81"/>
            <rFont val="Tahoma"/>
            <family val="2"/>
          </rPr>
          <t>2:3,:, 0:1,: is female progeny from 2-tooth and adluts transferred to offspring</t>
        </r>
      </text>
    </comment>
    <comment ref="I247" authorId="0" shapeId="0" xr:uid="{EA671BBA-A0CB-4D6D-BEE5-2528D29BA55C}">
      <text>
        <r>
          <rPr>
            <b/>
            <sz val="9"/>
            <color indexed="81"/>
            <rFont val="Tahoma"/>
            <family val="2"/>
          </rPr>
          <t xml:space="preserve">John:
</t>
        </r>
        <r>
          <rPr>
            <sz val="9"/>
            <color indexed="81"/>
            <rFont val="Tahoma"/>
            <family val="2"/>
          </rPr>
          <t>Proportion of dams mated for each lambing opportunity of g1.
This is a proportion of the animals retained as dams. i.e. it doesn't count the females in the offs as NM.
Note: it is included in the fs_opt section because when using bnd_fs the model is infeasible if the proportion mated is 0. Use 999 if unconstrained is desired.</t>
        </r>
      </text>
    </comment>
    <comment ref="K247" authorId="0" shapeId="0" xr:uid="{4D87D9AB-5E63-483A-A9BA-8D8FF2CCCFAE}">
      <text>
        <r>
          <rPr>
            <b/>
            <sz val="9"/>
            <color indexed="81"/>
            <rFont val="Tahoma"/>
            <family val="2"/>
          </rPr>
          <t xml:space="preserve">John:
</t>
        </r>
        <r>
          <rPr>
            <sz val="9"/>
            <color indexed="81"/>
            <rFont val="Tahoma"/>
            <family val="2"/>
          </rPr>
          <t>0:1, 0:3 is yearlings BBB, BBM &amp; BBT (yearling BMT can be mated)</t>
        </r>
      </text>
    </comment>
    <comment ref="L247" authorId="0" shapeId="0" xr:uid="{D741ECFB-6054-4083-AF8F-1BD3D7B32F6D}">
      <text>
        <r>
          <rPr>
            <b/>
            <sz val="9"/>
            <color indexed="81"/>
            <rFont val="Tahoma"/>
            <family val="2"/>
          </rPr>
          <t xml:space="preserve">John:
</t>
        </r>
        <r>
          <rPr>
            <sz val="9"/>
            <color indexed="81"/>
            <rFont val="Tahoma"/>
            <family val="2"/>
          </rPr>
          <t>1:2, : is maidens of all genotypes</t>
        </r>
      </text>
    </comment>
    <comment ref="K248" authorId="0" shapeId="0" xr:uid="{E48F8F58-ECB6-44C1-AA15-CA1BD263DCD1}">
      <text>
        <r>
          <rPr>
            <b/>
            <sz val="9"/>
            <color indexed="81"/>
            <rFont val="Tahoma"/>
            <family val="2"/>
          </rPr>
          <t xml:space="preserve">John:
</t>
        </r>
        <r>
          <rPr>
            <sz val="9"/>
            <color indexed="81"/>
            <rFont val="Tahoma"/>
            <family val="2"/>
          </rPr>
          <t>0:1, 0:3 is yearlings BBB, BBM &amp; BBT (yearling BMT can be mated)</t>
        </r>
      </text>
    </comment>
    <comment ref="I249" authorId="0" shapeId="0" xr:uid="{97AB1DBC-BA09-465B-9B98-0E175593A963}">
      <text>
        <r>
          <rPr>
            <b/>
            <sz val="9"/>
            <color indexed="81"/>
            <rFont val="Tahoma"/>
            <family val="2"/>
          </rPr>
          <t>Young:</t>
        </r>
        <r>
          <rPr>
            <sz val="9"/>
            <color indexed="81"/>
            <rFont val="Tahoma"/>
            <family val="2"/>
          </rPr>
          <t xml:space="preserve">
Propn of dams retained after each lambing opportunity. Note if this sav has a value the bound will be turned on.
Used to control retaining the 'performers'.</t>
        </r>
      </text>
    </comment>
    <comment ref="K249" authorId="2" shapeId="0" xr:uid="{EB11709A-94A9-4FF4-A040-F7C603770ED8}">
      <text>
        <r>
          <rPr>
            <b/>
            <sz val="9"/>
            <color indexed="81"/>
            <rFont val="Tahoma"/>
            <family val="2"/>
          </rPr>
          <t>John:</t>
        </r>
        <r>
          <rPr>
            <sz val="9"/>
            <color indexed="81"/>
            <rFont val="Tahoma"/>
            <family val="2"/>
          </rPr>
          <t xml:space="preserve">
Proportion of 5yo dams retained</t>
        </r>
      </text>
    </comment>
    <comment ref="I250" authorId="0" shapeId="0" xr:uid="{19A2661A-892C-4EF2-81F1-844756F78AAC}">
      <text>
        <r>
          <rPr>
            <b/>
            <sz val="9"/>
            <color indexed="81"/>
            <rFont val="Tahoma"/>
            <family val="2"/>
          </rPr>
          <t>Michael Young:</t>
        </r>
        <r>
          <rPr>
            <sz val="9"/>
            <color indexed="81"/>
            <rFont val="Tahoma"/>
            <family val="2"/>
          </rPr>
          <t xml:space="preserve">
Min sale age (days) of dams.
</t>
        </r>
      </text>
    </comment>
    <comment ref="K250" authorId="0" shapeId="0" xr:uid="{99F41765-7F3B-47A8-AAE6-4682E55AED6D}">
      <text>
        <r>
          <rPr>
            <b/>
            <sz val="9"/>
            <color indexed="81"/>
            <rFont val="Tahoma"/>
            <family val="2"/>
          </rPr>
          <t>Michael Young:</t>
        </r>
        <r>
          <rPr>
            <sz val="9"/>
            <color indexed="81"/>
            <rFont val="Tahoma"/>
            <family val="2"/>
          </rPr>
          <t xml:space="preserve">
0:3 is BBB, BBM &amp; BBT which are the BB dams.</t>
        </r>
      </text>
    </comment>
    <comment ref="I251" authorId="0" shapeId="0" xr:uid="{45B85885-371E-4994-9276-07E4AF7B11DF}">
      <text>
        <r>
          <rPr>
            <b/>
            <sz val="9"/>
            <color indexed="81"/>
            <rFont val="Tahoma"/>
            <family val="2"/>
          </rPr>
          <t>Michael Young:</t>
        </r>
        <r>
          <rPr>
            <sz val="9"/>
            <color indexed="81"/>
            <rFont val="Tahoma"/>
            <family val="2"/>
          </rPr>
          <t xml:space="preserve">
Min sale age (days) of female sheep, applies to prog &amp; offs.
Merinos are usually retained till a full wool shearing to allow selection for wool quality.
Progeny of ewe lambs are usually sold all sold and therefore don't need to be retained for a full wool shearing.</t>
        </r>
      </text>
    </comment>
    <comment ref="K251" authorId="0" shapeId="0" xr:uid="{0FB76149-8CB0-4911-AC5A-8DEBF4AE7E87}">
      <text>
        <r>
          <rPr>
            <b/>
            <sz val="9"/>
            <color indexed="81"/>
            <rFont val="Tahoma"/>
            <family val="2"/>
          </rPr>
          <t>Michael Young:</t>
        </r>
        <r>
          <rPr>
            <sz val="9"/>
            <color indexed="81"/>
            <rFont val="Tahoma"/>
            <family val="2"/>
          </rPr>
          <t xml:space="preserve">
0:1 is BBB.
Would not usually use this if the BBB is a maternal genotype</t>
        </r>
      </text>
    </comment>
    <comment ref="I252" authorId="0" shapeId="0" xr:uid="{3FB8925A-049B-4604-9940-4263D0A4B9C2}">
      <text>
        <r>
          <rPr>
            <b/>
            <sz val="9"/>
            <color indexed="81"/>
            <rFont val="Tahoma"/>
            <family val="2"/>
          </rPr>
          <t>Young:</t>
        </r>
        <r>
          <rPr>
            <sz val="9"/>
            <color indexed="81"/>
            <rFont val="Tahoma"/>
            <family val="2"/>
          </rPr>
          <t xml:space="preserve">
highest age (days) to sell female offspring.</t>
        </r>
      </text>
    </comment>
    <comment ref="K252" authorId="0" shapeId="0" xr:uid="{41ECDF5C-1F96-422D-9145-31B33A369EF4}">
      <text>
        <r>
          <rPr>
            <b/>
            <sz val="9"/>
            <color indexed="81"/>
            <rFont val="Tahoma"/>
            <family val="2"/>
          </rPr>
          <t>Young:</t>
        </r>
        <r>
          <rPr>
            <sz val="9"/>
            <color indexed="81"/>
            <rFont val="Tahoma"/>
            <family val="2"/>
          </rPr>
          <t xml:space="preserve">
0:1 to only control the sale age of the pure bred female offspring i.e. not BBM, BBT or BMT</t>
        </r>
      </text>
    </comment>
    <comment ref="I253" authorId="0" shapeId="0" xr:uid="{B87FB6D6-E182-4AF6-8346-66329E0C123E}">
      <text>
        <r>
          <rPr>
            <b/>
            <sz val="9"/>
            <color indexed="81"/>
            <rFont val="Tahoma"/>
            <family val="2"/>
          </rPr>
          <t>Michael Young:</t>
        </r>
        <r>
          <rPr>
            <sz val="9"/>
            <color indexed="81"/>
            <rFont val="Tahoma"/>
            <family val="2"/>
          </rPr>
          <t xml:space="preserve">
lowest age (days) to sell wethers.</t>
        </r>
      </text>
    </comment>
    <comment ref="K253" authorId="0" shapeId="0" xr:uid="{2C80D4ED-B799-4A8A-85B9-0614E6B4CE61}">
      <text>
        <r>
          <rPr>
            <b/>
            <sz val="9"/>
            <color indexed="81"/>
            <rFont val="Tahoma"/>
            <family val="2"/>
          </rPr>
          <t>Michael Young:</t>
        </r>
        <r>
          <rPr>
            <sz val="9"/>
            <color indexed="81"/>
            <rFont val="Tahoma"/>
            <family val="2"/>
          </rPr>
          <t xml:space="preserve">
0:1 to only control the sale age of the pure bred wether offspring i.e. not BBM, BBT or BMT</t>
        </r>
      </text>
    </comment>
    <comment ref="I254" authorId="0" shapeId="0" xr:uid="{FD76E1C0-6F72-4307-B64A-96894C343A32}">
      <text>
        <r>
          <rPr>
            <b/>
            <sz val="9"/>
            <color indexed="81"/>
            <rFont val="Tahoma"/>
            <family val="2"/>
          </rPr>
          <t>Michael Young:</t>
        </r>
        <r>
          <rPr>
            <sz val="9"/>
            <color indexed="81"/>
            <rFont val="Tahoma"/>
            <family val="2"/>
          </rPr>
          <t xml:space="preserve">
highest age (days) to sell wethers.</t>
        </r>
      </text>
    </comment>
    <comment ref="K254" authorId="0" shapeId="0" xr:uid="{0C854F3D-E65D-40EE-99A4-CD340A35ECE5}">
      <text>
        <r>
          <rPr>
            <b/>
            <sz val="9"/>
            <color indexed="81"/>
            <rFont val="Tahoma"/>
            <family val="2"/>
          </rPr>
          <t>Michael Young:</t>
        </r>
        <r>
          <rPr>
            <sz val="9"/>
            <color indexed="81"/>
            <rFont val="Tahoma"/>
            <family val="2"/>
          </rPr>
          <t xml:space="preserve">
0:1 to only control the sale age of the pure bred wether offspring i.e. not BBM, BBT or BMT</t>
        </r>
      </text>
    </comment>
    <comment ref="I255" authorId="2" shapeId="0" xr:uid="{6D078872-3E50-431E-B202-02EDE922B334}">
      <text>
        <r>
          <rPr>
            <b/>
            <sz val="9"/>
            <color indexed="81"/>
            <rFont val="Tahoma"/>
            <family val="2"/>
          </rPr>
          <t>John:</t>
        </r>
        <r>
          <rPr>
            <sz val="9"/>
            <color indexed="81"/>
            <rFont val="Tahoma"/>
            <family val="2"/>
          </rPr>
          <t xml:space="preserve">
Lower bound on the area of each rotation phase on each LMU.
The r axis is the number of the phase which is reflected in the  areasum report.</t>
        </r>
      </text>
    </comment>
    <comment ref="I256" authorId="2" shapeId="0" xr:uid="{B3F3A0EF-0CAE-4027-98A8-A62200F3CD55}">
      <text>
        <r>
          <rPr>
            <b/>
            <sz val="9"/>
            <color indexed="81"/>
            <rFont val="Tahoma"/>
            <family val="2"/>
          </rPr>
          <t>John:</t>
        </r>
        <r>
          <rPr>
            <sz val="9"/>
            <color indexed="81"/>
            <rFont val="Tahoma"/>
            <family val="2"/>
          </rPr>
          <t xml:space="preserve">
Lower bound on the area of each rotation phase on each LMU.
The r axis is the number of the phase which is reflected in the  areasum report.</t>
        </r>
      </text>
    </comment>
    <comment ref="I258" authorId="0" shapeId="0" xr:uid="{63B75626-65E1-4798-8B35-C5D216BB0457}">
      <text>
        <r>
          <rPr>
            <b/>
            <sz val="9"/>
            <color indexed="81"/>
            <rFont val="Tahoma"/>
            <family val="2"/>
          </rPr>
          <t xml:space="preserve">John:
</t>
        </r>
        <r>
          <rPr>
            <sz val="9"/>
            <color indexed="81"/>
            <rFont val="Tahoma"/>
            <family val="2"/>
          </rPr>
          <t>Scale the feed that must be left ungrazed as a conservation buffer.</t>
        </r>
      </text>
    </comment>
    <comment ref="J258" authorId="2" shapeId="0" xr:uid="{DBFF8303-09AB-4FBB-B3A9-CE839BD0C8FF}">
      <text>
        <r>
          <rPr>
            <b/>
            <sz val="9"/>
            <color indexed="81"/>
            <rFont val="Tahoma"/>
            <family val="2"/>
          </rPr>
          <t>John:</t>
        </r>
        <r>
          <rPr>
            <sz val="9"/>
            <color indexed="81"/>
            <rFont val="Tahoma"/>
            <family val="2"/>
          </rPr>
          <t xml:space="preserve">
Pasture type</t>
        </r>
      </text>
    </comment>
    <comment ref="K258" authorId="2" shapeId="0" xr:uid="{FC45D57B-7439-4D76-91D9-1E93C36113A4}">
      <text>
        <r>
          <rPr>
            <b/>
            <sz val="9"/>
            <color indexed="81"/>
            <rFont val="Tahoma"/>
            <family val="2"/>
          </rPr>
          <t>John:</t>
        </r>
        <r>
          <rPr>
            <sz val="9"/>
            <color indexed="81"/>
            <rFont val="Tahoma"/>
            <family val="2"/>
          </rPr>
          <t xml:space="preserve">
All feed periods</t>
        </r>
      </text>
    </comment>
    <comment ref="I259" authorId="0" shapeId="0" xr:uid="{259C890C-87AD-45F9-B26B-7DA4ED9DEA0C}">
      <text>
        <r>
          <rPr>
            <b/>
            <sz val="9"/>
            <color indexed="81"/>
            <rFont val="Tahoma"/>
            <family val="2"/>
          </rPr>
          <t xml:space="preserve">John:
</t>
        </r>
        <r>
          <rPr>
            <sz val="9"/>
            <color indexed="81"/>
            <rFont val="Tahoma"/>
            <family val="2"/>
          </rPr>
          <t>Proportion of the supplement that is offered in the paddock that is consumed</t>
        </r>
      </text>
    </comment>
    <comment ref="I263" authorId="2" shapeId="0" xr:uid="{CD4B3E68-CC3D-492E-8A3B-6CBC1533F5B4}">
      <text>
        <r>
          <rPr>
            <b/>
            <sz val="9"/>
            <color indexed="81"/>
            <rFont val="Tahoma"/>
            <family val="2"/>
          </rPr>
          <t>John:</t>
        </r>
        <r>
          <rPr>
            <sz val="9"/>
            <color indexed="81"/>
            <rFont val="Tahoma"/>
            <family val="2"/>
          </rPr>
          <t xml:space="preserve">
Contract cost of the husbandry operations</t>
        </r>
      </text>
    </comment>
    <comment ref="K263" authorId="2" shapeId="0" xr:uid="{F977A9F6-882E-4ED2-82B8-4DE0AB369860}">
      <text>
        <r>
          <rPr>
            <b/>
            <sz val="9"/>
            <color indexed="81"/>
            <rFont val="Tahoma"/>
            <family val="2"/>
          </rPr>
          <t>John:</t>
        </r>
        <r>
          <rPr>
            <sz val="9"/>
            <color indexed="81"/>
            <rFont val="Tahoma"/>
            <family val="2"/>
          </rPr>
          <t xml:space="preserve">
Scanning cost (all levels of scanning) </t>
        </r>
      </text>
    </comment>
    <comment ref="I264" authorId="2" shapeId="0" xr:uid="{07B0D1F3-8D75-4B5C-A025-112A23BCFA69}">
      <text>
        <r>
          <rPr>
            <b/>
            <sz val="9"/>
            <color indexed="81"/>
            <rFont val="Tahoma"/>
            <family val="2"/>
          </rPr>
          <t>John:</t>
        </r>
        <r>
          <rPr>
            <sz val="9"/>
            <color indexed="81"/>
            <rFont val="Tahoma"/>
            <family val="2"/>
          </rPr>
          <t xml:space="preserve">
Contract cost of the husbandry operations</t>
        </r>
      </text>
    </comment>
    <comment ref="K264" authorId="2" shapeId="0" xr:uid="{FA22CA4C-C0D0-42C0-AC8B-E40442E439C2}">
      <text>
        <r>
          <rPr>
            <b/>
            <sz val="9"/>
            <color indexed="81"/>
            <rFont val="Tahoma"/>
            <family val="2"/>
          </rPr>
          <t>John:</t>
        </r>
        <r>
          <rPr>
            <sz val="9"/>
            <color indexed="81"/>
            <rFont val="Tahoma"/>
            <family val="2"/>
          </rPr>
          <t xml:space="preserve">
Scanning cost (multiples and higher) </t>
        </r>
      </text>
    </comment>
    <comment ref="I265" authorId="2" shapeId="0" xr:uid="{B808DC2F-F54D-4FEB-AA11-A23EF5C6E2B0}">
      <text>
        <r>
          <rPr>
            <b/>
            <sz val="9"/>
            <color indexed="81"/>
            <rFont val="Tahoma"/>
            <family val="2"/>
          </rPr>
          <t>John:</t>
        </r>
        <r>
          <rPr>
            <sz val="9"/>
            <color indexed="81"/>
            <rFont val="Tahoma"/>
            <family val="2"/>
          </rPr>
          <t xml:space="preserve">
Contract cost of the husbandry operations</t>
        </r>
      </text>
    </comment>
    <comment ref="K265" authorId="2" shapeId="0" xr:uid="{C2F5E934-BA77-437D-9F1B-34CA0E90B71C}">
      <text>
        <r>
          <rPr>
            <b/>
            <sz val="9"/>
            <color indexed="81"/>
            <rFont val="Tahoma"/>
            <family val="2"/>
          </rPr>
          <t>John:</t>
        </r>
        <r>
          <rPr>
            <sz val="9"/>
            <color indexed="81"/>
            <rFont val="Tahoma"/>
            <family val="2"/>
          </rPr>
          <t xml:space="preserve">
Scanning cost (all levels of scanning) </t>
        </r>
      </text>
    </comment>
    <comment ref="I266" authorId="2" shapeId="0" xr:uid="{AFADFC6A-59FC-4B7D-9140-D39763F9795C}">
      <text>
        <r>
          <rPr>
            <b/>
            <sz val="9"/>
            <color indexed="81"/>
            <rFont val="Tahoma"/>
            <family val="2"/>
          </rPr>
          <t>John:</t>
        </r>
        <r>
          <rPr>
            <sz val="9"/>
            <color indexed="81"/>
            <rFont val="Tahoma"/>
            <family val="2"/>
          </rPr>
          <t xml:space="preserve">
units of the job (h2) carried out per husbandry labour hour of each type (l2)</t>
        </r>
      </text>
    </comment>
    <comment ref="K266" authorId="2" shapeId="0" xr:uid="{7F7AA53F-E93D-490C-A06E-484BC5E1EBCB}">
      <text>
        <r>
          <rPr>
            <b/>
            <sz val="9"/>
            <color indexed="81"/>
            <rFont val="Tahoma"/>
            <family val="2"/>
          </rPr>
          <t>John:</t>
        </r>
        <r>
          <rPr>
            <sz val="9"/>
            <color indexed="81"/>
            <rFont val="Tahoma"/>
            <family val="2"/>
          </rPr>
          <t xml:space="preserve">
Scanning labour (all levels of scanning) for all types of labour</t>
        </r>
      </text>
    </comment>
    <comment ref="I267" authorId="2" shapeId="0" xr:uid="{26C9A113-1ED3-4B95-BB2A-1218D8FBA9F0}">
      <text>
        <r>
          <rPr>
            <b/>
            <sz val="9"/>
            <color indexed="81"/>
            <rFont val="Tahoma"/>
            <family val="2"/>
          </rPr>
          <t>John:</t>
        </r>
        <r>
          <rPr>
            <sz val="9"/>
            <color indexed="81"/>
            <rFont val="Tahoma"/>
            <family val="2"/>
          </rPr>
          <t xml:space="preserve">
units of the job (h2) carried out per husbandry labour hour of each type (l2)</t>
        </r>
      </text>
    </comment>
    <comment ref="K267" authorId="2" shapeId="0" xr:uid="{BCE972AC-895A-4541-8C5A-C5039F986600}">
      <text>
        <r>
          <rPr>
            <b/>
            <sz val="9"/>
            <color indexed="81"/>
            <rFont val="Tahoma"/>
            <family val="2"/>
          </rPr>
          <t>John:</t>
        </r>
        <r>
          <rPr>
            <sz val="9"/>
            <color indexed="81"/>
            <rFont val="Tahoma"/>
            <family val="2"/>
          </rPr>
          <t xml:space="preserve">
Scanning labour (multiples and higher) for casual labour only</t>
        </r>
      </text>
    </comment>
    <comment ref="I272" authorId="2" shapeId="0" xr:uid="{00BC00DC-FEE7-4030-B426-9435B9363124}">
      <text>
        <r>
          <rPr>
            <b/>
            <sz val="9"/>
            <color indexed="81"/>
            <rFont val="Tahoma"/>
            <family val="2"/>
          </rPr>
          <t>John:</t>
        </r>
        <r>
          <rPr>
            <sz val="9"/>
            <color indexed="81"/>
            <rFont val="Tahoma"/>
            <family val="2"/>
          </rPr>
          <t xml:space="preserve">
Scale wool prices. Operates on the micron price guides</t>
        </r>
      </text>
    </comment>
    <comment ref="I273" authorId="2" shapeId="0" xr:uid="{1FD5FCB6-D8D0-4AD6-9564-E06521790528}">
      <text>
        <r>
          <rPr>
            <b/>
            <sz val="9"/>
            <color indexed="81"/>
            <rFont val="Tahoma"/>
            <family val="2"/>
          </rPr>
          <t>John:</t>
        </r>
        <r>
          <rPr>
            <sz val="9"/>
            <color indexed="81"/>
            <rFont val="Tahoma"/>
            <family val="2"/>
          </rPr>
          <t xml:space="preserve">
Scale sale sheep prices in each grid (s7). 
Operates on the maximum prices in the grids</t>
        </r>
      </text>
    </comment>
    <comment ref="K273" authorId="0" shapeId="0" xr:uid="{DD296DF1-6B11-4FCF-9DB6-384B2985FA08}">
      <text>
        <r>
          <rPr>
            <b/>
            <sz val="9"/>
            <color indexed="81"/>
            <rFont val="Tahoma"/>
            <family val="2"/>
          </rPr>
          <t>John:</t>
        </r>
        <r>
          <rPr>
            <sz val="9"/>
            <color indexed="81"/>
            <rFont val="Tahoma"/>
            <family val="2"/>
          </rPr>
          <t xml:space="preserve">
All sale price grids</t>
        </r>
      </text>
    </comment>
    <comment ref="L273" authorId="2" shapeId="0" xr:uid="{ACD34B0E-C7C6-48EA-865F-726BF270D05C}">
      <text>
        <r>
          <rPr>
            <b/>
            <sz val="9"/>
            <color indexed="81"/>
            <rFont val="Tahoma"/>
            <family val="2"/>
          </rPr>
          <t>John:</t>
        </r>
        <r>
          <rPr>
            <sz val="9"/>
            <color indexed="81"/>
            <rFont val="Tahoma"/>
            <family val="2"/>
          </rPr>
          <t xml:space="preserve">
Export wether sale grid</t>
        </r>
      </text>
    </comment>
    <comment ref="I274" authorId="2" shapeId="0" xr:uid="{E9D26EE6-0639-4FB5-BCF7-65425DC48C8A}">
      <text>
        <r>
          <rPr>
            <b/>
            <sz val="9"/>
            <color indexed="81"/>
            <rFont val="Tahoma"/>
            <family val="2"/>
          </rPr>
          <t>John:</t>
        </r>
        <r>
          <rPr>
            <sz val="9"/>
            <color indexed="81"/>
            <rFont val="Tahoma"/>
            <family val="2"/>
          </rPr>
          <t xml:space="preserve">
Sale sheep prices in each grid (s7). 
Operates on the maximum prices in the grids and overwrites the percentile SA's</t>
        </r>
      </text>
    </comment>
    <comment ref="K274" authorId="0" shapeId="0" xr:uid="{F9E8F351-71FE-4EE1-BD34-EADE12A5C9B1}">
      <text>
        <r>
          <rPr>
            <b/>
            <sz val="9"/>
            <color indexed="81"/>
            <rFont val="Tahoma"/>
            <family val="2"/>
          </rPr>
          <t>John:</t>
        </r>
        <r>
          <rPr>
            <sz val="9"/>
            <color indexed="81"/>
            <rFont val="Tahoma"/>
            <family val="2"/>
          </rPr>
          <t xml:space="preserve">
All sale price grids</t>
        </r>
      </text>
    </comment>
    <comment ref="L274" authorId="2" shapeId="0" xr:uid="{E2F84692-A683-474C-BEBC-1F8923E5AF5B}">
      <text>
        <r>
          <rPr>
            <b/>
            <sz val="9"/>
            <color indexed="81"/>
            <rFont val="Tahoma"/>
            <family val="2"/>
          </rPr>
          <t>John:</t>
        </r>
        <r>
          <rPr>
            <sz val="9"/>
            <color indexed="81"/>
            <rFont val="Tahoma"/>
            <family val="2"/>
          </rPr>
          <t xml:space="preserve">
Export wether sale grid</t>
        </r>
      </text>
    </comment>
    <comment ref="M274" authorId="2" shapeId="0" xr:uid="{0B825252-C55B-4868-8E77-C9885A2240E2}">
      <text>
        <r>
          <rPr>
            <b/>
            <sz val="9"/>
            <color indexed="81"/>
            <rFont val="Tahoma"/>
            <family val="2"/>
          </rPr>
          <t>John:</t>
        </r>
        <r>
          <rPr>
            <sz val="9"/>
            <color indexed="81"/>
            <rFont val="Tahoma"/>
            <family val="2"/>
          </rPr>
          <t xml:space="preserve">
Breeders grid</t>
        </r>
      </text>
    </comment>
    <comment ref="I275" authorId="2" shapeId="0" xr:uid="{F0BAE907-BB67-44B6-A56B-3B6B61415778}">
      <text>
        <r>
          <rPr>
            <b/>
            <sz val="9"/>
            <color indexed="81"/>
            <rFont val="Tahoma"/>
            <family val="2"/>
          </rPr>
          <t>John:</t>
        </r>
        <r>
          <rPr>
            <sz val="9"/>
            <color indexed="81"/>
            <rFont val="Tahoma"/>
            <family val="2"/>
          </rPr>
          <t xml:space="preserve">
Scale grain prices for each grain (k). Operates on both firsts and seconds</t>
        </r>
      </text>
    </comment>
    <comment ref="K275" authorId="0" shapeId="0" xr:uid="{B9434375-13BD-4150-9B5A-AFF19CCEB656}">
      <text>
        <r>
          <rPr>
            <b/>
            <sz val="9"/>
            <color indexed="81"/>
            <rFont val="Tahoma"/>
            <family val="2"/>
          </rPr>
          <t>Michael Young:</t>
        </r>
        <r>
          <rPr>
            <sz val="9"/>
            <color indexed="81"/>
            <rFont val="Tahoma"/>
            <family val="2"/>
          </rPr>
          <t xml:space="preserve">
All grains</t>
        </r>
      </text>
    </comment>
    <comment ref="L275" authorId="0" shapeId="0" xr:uid="{41162292-3E3B-4677-AAB1-7E3BE709C373}">
      <text>
        <r>
          <rPr>
            <b/>
            <sz val="9"/>
            <color indexed="81"/>
            <rFont val="Tahoma"/>
            <family val="2"/>
          </rPr>
          <t>Michael Young (21512438):</t>
        </r>
        <r>
          <rPr>
            <sz val="9"/>
            <color indexed="81"/>
            <rFont val="Tahoma"/>
            <family val="2"/>
          </rPr>
          <t xml:space="preserve">
RR canola</t>
        </r>
      </text>
    </comment>
    <comment ref="M275" authorId="0" shapeId="0" xr:uid="{8709515B-B711-4070-AF4B-6A1C853BBE8B}">
      <text>
        <r>
          <rPr>
            <b/>
            <sz val="9"/>
            <color indexed="81"/>
            <rFont val="Tahoma"/>
            <family val="2"/>
          </rPr>
          <t>Michael Young (21512438):</t>
        </r>
        <r>
          <rPr>
            <sz val="9"/>
            <color indexed="81"/>
            <rFont val="Tahoma"/>
            <family val="2"/>
          </rPr>
          <t xml:space="preserve">
TT canola</t>
        </r>
      </text>
    </comment>
    <comment ref="I276" authorId="2" shapeId="0" xr:uid="{04D7D0E0-2E76-40F2-9884-7A4B86B6BC79}">
      <text>
        <r>
          <rPr>
            <b/>
            <sz val="9"/>
            <color indexed="81"/>
            <rFont val="Tahoma"/>
            <family val="2"/>
          </rPr>
          <t>John:</t>
        </r>
        <r>
          <rPr>
            <sz val="9"/>
            <color indexed="81"/>
            <rFont val="Tahoma"/>
            <family val="2"/>
          </rPr>
          <t xml:space="preserve">
SAM for meat price with q axis. For all sale grids</t>
        </r>
      </text>
    </comment>
    <comment ref="I277" authorId="2" shapeId="0" xr:uid="{ECEA4768-D383-4937-AEBB-69BABEFC6E9A}">
      <text>
        <r>
          <rPr>
            <b/>
            <sz val="9"/>
            <color indexed="81"/>
            <rFont val="Tahoma"/>
            <family val="2"/>
          </rPr>
          <t>John:</t>
        </r>
        <r>
          <rPr>
            <sz val="9"/>
            <color indexed="81"/>
            <rFont val="Tahoma"/>
            <family val="2"/>
          </rPr>
          <t xml:space="preserve">
SAM for wool price with q axis. For all FD grades</t>
        </r>
      </text>
    </comment>
    <comment ref="I278" authorId="2" shapeId="0" xr:uid="{34218C07-39AC-4149-8808-4C10F8699146}">
      <text>
        <r>
          <rPr>
            <b/>
            <sz val="9"/>
            <color indexed="81"/>
            <rFont val="Tahoma"/>
            <family val="2"/>
          </rPr>
          <t>John:</t>
        </r>
        <r>
          <rPr>
            <sz val="9"/>
            <color indexed="81"/>
            <rFont val="Tahoma"/>
            <family val="2"/>
          </rPr>
          <t xml:space="preserve">
SAM for grain prices with q axis. For each grain (k). Operates on both firsts and seconds</t>
        </r>
      </text>
    </comment>
    <comment ref="M278" authorId="0" shapeId="0" xr:uid="{191E473E-D75B-4569-A5BF-B3F7ED91778E}">
      <text>
        <r>
          <rPr>
            <b/>
            <sz val="9"/>
            <color indexed="81"/>
            <rFont val="Tahoma"/>
            <family val="2"/>
          </rPr>
          <t>Michael Young:</t>
        </r>
        <r>
          <rPr>
            <sz val="9"/>
            <color indexed="81"/>
            <rFont val="Tahoma"/>
            <family val="2"/>
          </rPr>
          <t xml:space="preserve">
All years, All grains</t>
        </r>
      </text>
    </comment>
    <comment ref="N278" authorId="0" shapeId="0" xr:uid="{8FDD68C2-57AC-43AA-9D36-2A0EDD16FC3D}">
      <text>
        <r>
          <rPr>
            <b/>
            <sz val="9"/>
            <color indexed="81"/>
            <rFont val="Tahoma"/>
            <family val="2"/>
          </rPr>
          <t>Michael Young:</t>
        </r>
        <r>
          <rPr>
            <sz val="9"/>
            <color indexed="81"/>
            <rFont val="Tahoma"/>
            <family val="2"/>
          </rPr>
          <t xml:space="preserve">
All years, RR canola</t>
        </r>
      </text>
    </comment>
    <comment ref="O278" authorId="0" shapeId="0" xr:uid="{F373D791-3EBD-4933-9315-9CACE368839A}">
      <text>
        <r>
          <rPr>
            <b/>
            <sz val="9"/>
            <color indexed="81"/>
            <rFont val="Tahoma"/>
            <family val="2"/>
          </rPr>
          <t>Michael Young:</t>
        </r>
        <r>
          <rPr>
            <sz val="9"/>
            <color indexed="81"/>
            <rFont val="Tahoma"/>
            <family val="2"/>
          </rPr>
          <t xml:space="preserve">
All years, TT canola</t>
        </r>
      </text>
    </comment>
    <comment ref="I279" authorId="2" shapeId="0" xr:uid="{239B58DE-C11D-46A2-9134-6792321C9176}">
      <text>
        <r>
          <rPr>
            <b/>
            <sz val="9"/>
            <color indexed="81"/>
            <rFont val="Tahoma"/>
            <family val="2"/>
          </rPr>
          <t>John:</t>
        </r>
        <r>
          <rPr>
            <sz val="9"/>
            <color indexed="81"/>
            <rFont val="Tahoma"/>
            <family val="2"/>
          </rPr>
          <t xml:space="preserve">
Scale the monthly change in sale price for each sale grid (s7), for standard price/age threshold (s9) and month (m4)</t>
        </r>
      </text>
    </comment>
    <comment ref="K279" authorId="2" shapeId="0" xr:uid="{DB26574C-C518-492B-A177-3F040F891315}">
      <text>
        <r>
          <rPr>
            <b/>
            <sz val="9"/>
            <color indexed="81"/>
            <rFont val="Tahoma"/>
            <family val="2"/>
          </rPr>
          <t>John:</t>
        </r>
        <r>
          <rPr>
            <sz val="9"/>
            <color indexed="81"/>
            <rFont val="Tahoma"/>
            <family val="2"/>
          </rPr>
          <t xml:space="preserve">
To capture sale price of scanned dry. Breeder and Mutton
Std prices in March to June.</t>
        </r>
      </text>
    </comment>
    <comment ref="I280" authorId="2" shapeId="0" xr:uid="{36A01341-41D3-473D-ADAA-9223BFCF51A6}">
      <text>
        <r>
          <rPr>
            <b/>
            <sz val="9"/>
            <color indexed="81"/>
            <rFont val="Tahoma"/>
            <family val="2"/>
          </rPr>
          <t>John:</t>
        </r>
        <r>
          <rPr>
            <sz val="9"/>
            <color indexed="81"/>
            <rFont val="Tahoma"/>
            <family val="2"/>
          </rPr>
          <t xml:space="preserve">
Scale the monthly change in sale price for each sale grid (s7), for standard price/age threshold (s9) and month (p4)</t>
        </r>
      </text>
    </comment>
    <comment ref="K280" authorId="2" shapeId="0" xr:uid="{27E1E934-C284-4DC4-B666-81729E9AF7C5}">
      <text>
        <r>
          <rPr>
            <b/>
            <sz val="9"/>
            <color indexed="81"/>
            <rFont val="Tahoma"/>
            <family val="2"/>
          </rPr>
          <t>John:</t>
        </r>
        <r>
          <rPr>
            <sz val="9"/>
            <color indexed="81"/>
            <rFont val="Tahoma"/>
            <family val="2"/>
          </rPr>
          <t xml:space="preserve">
Discount for old breeders relative to young breeders (all months)</t>
        </r>
      </text>
    </comment>
    <comment ref="I281" authorId="2" shapeId="0" xr:uid="{FAC21F12-1AF5-4E94-B7C9-0BFAA1AB6502}">
      <text>
        <r>
          <rPr>
            <b/>
            <sz val="9"/>
            <color indexed="81"/>
            <rFont val="Tahoma"/>
            <family val="2"/>
          </rPr>
          <t>John:</t>
        </r>
        <r>
          <rPr>
            <sz val="9"/>
            <color indexed="81"/>
            <rFont val="Tahoma"/>
            <family val="2"/>
          </rPr>
          <t xml:space="preserve">
Change the price type for each grid (s7). Types are: DW, LW &amp; per head</t>
        </r>
      </text>
    </comment>
    <comment ref="K281" authorId="2" shapeId="0" xr:uid="{94FE0439-F892-41CA-AE86-C490D0BA6965}">
      <text>
        <r>
          <rPr>
            <b/>
            <sz val="9"/>
            <color indexed="81"/>
            <rFont val="Tahoma"/>
            <family val="2"/>
          </rPr>
          <t>John:</t>
        </r>
        <r>
          <rPr>
            <sz val="9"/>
            <color indexed="81"/>
            <rFont val="Tahoma"/>
            <family val="2"/>
          </rPr>
          <t xml:space="preserve">
Export &amp; Breeders grid which are normally per head</t>
        </r>
      </text>
    </comment>
    <comment ref="L281" authorId="2" shapeId="0" xr:uid="{75AFD46F-8C42-4C82-9C9E-6BB3A6BCFA09}">
      <text>
        <r>
          <rPr>
            <b/>
            <sz val="9"/>
            <color indexed="81"/>
            <rFont val="Tahoma"/>
            <family val="2"/>
          </rPr>
          <t>John:</t>
        </r>
        <r>
          <rPr>
            <sz val="9"/>
            <color indexed="81"/>
            <rFont val="Tahoma"/>
            <family val="2"/>
          </rPr>
          <t xml:space="preserve">
Breeders grid</t>
        </r>
      </text>
    </comment>
    <comment ref="I282" authorId="2" shapeId="0" xr:uid="{EEFF1AA2-45BB-4CD7-A201-2D47B6ECFFF5}">
      <text>
        <r>
          <rPr>
            <b/>
            <sz val="9"/>
            <color indexed="81"/>
            <rFont val="Tahoma"/>
            <family val="2"/>
          </rPr>
          <t>John:</t>
        </r>
        <r>
          <rPr>
            <sz val="9"/>
            <color indexed="81"/>
            <rFont val="Tahoma"/>
            <family val="2"/>
          </rPr>
          <t xml:space="preserve">
Change the score type for each grid (s7). Types are: Fat score and condition score</t>
        </r>
      </text>
    </comment>
    <comment ref="K282" authorId="2" shapeId="0" xr:uid="{0CCE9732-F04E-4DAA-9F6B-559B97774EA5}">
      <text>
        <r>
          <rPr>
            <b/>
            <sz val="9"/>
            <color indexed="81"/>
            <rFont val="Tahoma"/>
            <family val="2"/>
          </rPr>
          <t>John:</t>
        </r>
        <r>
          <rPr>
            <sz val="9"/>
            <color indexed="81"/>
            <rFont val="Tahoma"/>
            <family val="2"/>
          </rPr>
          <t xml:space="preserve">
Breeders grid</t>
        </r>
      </text>
    </comment>
    <comment ref="I283" authorId="2" shapeId="0" xr:uid="{83D79F0D-FBF8-47B9-B5DE-12CC498836E3}">
      <text>
        <r>
          <rPr>
            <b/>
            <sz val="9"/>
            <color indexed="81"/>
            <rFont val="Tahoma"/>
            <family val="2"/>
          </rPr>
          <t>John:</t>
        </r>
        <r>
          <rPr>
            <sz val="9"/>
            <color indexed="81"/>
            <rFont val="Tahoma"/>
            <family val="2"/>
          </rPr>
          <t xml:space="preserve">
Scalar for LW impact across grid 1</t>
        </r>
      </text>
    </comment>
    <comment ref="I284" authorId="2" shapeId="0" xr:uid="{4DEBBC45-8627-4FAE-B6D1-0127A4998951}">
      <text>
        <r>
          <rPr>
            <b/>
            <sz val="9"/>
            <color indexed="81"/>
            <rFont val="Tahoma"/>
            <family val="2"/>
          </rPr>
          <t>John:</t>
        </r>
        <r>
          <rPr>
            <sz val="9"/>
            <color indexed="81"/>
            <rFont val="Tahoma"/>
            <family val="2"/>
          </rPr>
          <t xml:space="preserve">
Scalar for score impact across the grid</t>
        </r>
      </text>
    </comment>
    <comment ref="I286" authorId="2" shapeId="0" xr:uid="{ADABAAC2-4A69-482B-A29A-310A35C868F2}">
      <text>
        <r>
          <rPr>
            <b/>
            <sz val="9"/>
            <color indexed="81"/>
            <rFont val="Tahoma"/>
            <family val="2"/>
          </rPr>
          <t xml:space="preserve">John:
</t>
        </r>
        <r>
          <rPr>
            <sz val="9"/>
            <color indexed="81"/>
            <rFont val="Tahoma"/>
            <family val="2"/>
          </rPr>
          <t>Total value of the land asset.
Used to calculated normal profit for Economic Values</t>
        </r>
      </text>
    </comment>
    <comment ref="I287" authorId="2" shapeId="0" xr:uid="{AE2CA37A-5C4E-4D56-A722-A040B70DFCD8}">
      <text>
        <r>
          <rPr>
            <b/>
            <sz val="9"/>
            <color indexed="81"/>
            <rFont val="Tahoma"/>
            <family val="2"/>
          </rPr>
          <t xml:space="preserve">John:
</t>
        </r>
        <r>
          <rPr>
            <sz val="9"/>
            <color indexed="81"/>
            <rFont val="Tahoma"/>
            <family val="2"/>
          </rPr>
          <t>Area of each LMU.</t>
        </r>
      </text>
    </comment>
    <comment ref="I288" authorId="2" shapeId="0" xr:uid="{C7DABB2D-BF4B-4217-B20B-033EDA58AE35}">
      <text>
        <r>
          <rPr>
            <b/>
            <sz val="9"/>
            <color indexed="81"/>
            <rFont val="Tahoma"/>
            <family val="2"/>
          </rPr>
          <t>John:</t>
        </r>
        <r>
          <rPr>
            <sz val="9"/>
            <color indexed="81"/>
            <rFont val="Tahoma"/>
            <family val="2"/>
          </rPr>
          <t xml:space="preserve">
Include pasture. Default is True</t>
        </r>
      </text>
    </comment>
    <comment ref="K288" authorId="2" shapeId="0" xr:uid="{CAEDE830-9A68-40BC-91E5-160833059518}">
      <text>
        <r>
          <rPr>
            <b/>
            <sz val="9"/>
            <color indexed="81"/>
            <rFont val="Tahoma"/>
            <family val="2"/>
          </rPr>
          <t>Michael:</t>
        </r>
        <r>
          <rPr>
            <sz val="9"/>
            <color indexed="81"/>
            <rFont val="Tahoma"/>
            <family val="2"/>
          </rPr>
          <t xml:space="preserve">
Annual or standard pasture
</t>
        </r>
      </text>
    </comment>
    <comment ref="L288" authorId="2" shapeId="0" xr:uid="{437AB64A-0BA2-4425-835E-3EA19704BED9}">
      <text>
        <r>
          <rPr>
            <b/>
            <sz val="9"/>
            <color indexed="81"/>
            <rFont val="Tahoma"/>
            <family val="2"/>
          </rPr>
          <t>Michael:</t>
        </r>
        <r>
          <rPr>
            <sz val="9"/>
            <color indexed="81"/>
            <rFont val="Tahoma"/>
            <family val="2"/>
          </rPr>
          <t xml:space="preserve">
Lucerne</t>
        </r>
      </text>
    </comment>
    <comment ref="M288" authorId="2" shapeId="0" xr:uid="{41C3A596-8443-42B4-85A7-5AB2FC532306}">
      <text>
        <r>
          <rPr>
            <b/>
            <sz val="9"/>
            <color indexed="81"/>
            <rFont val="Tahoma"/>
            <family val="2"/>
          </rPr>
          <t>Michael:</t>
        </r>
        <r>
          <rPr>
            <sz val="9"/>
            <color indexed="81"/>
            <rFont val="Tahoma"/>
            <family val="2"/>
          </rPr>
          <t xml:space="preserve">
Tedera
</t>
        </r>
      </text>
    </comment>
    <comment ref="N288" authorId="2" shapeId="0" xr:uid="{1F8C4708-AD3B-4CCC-8628-9D862B102D30}">
      <text>
        <r>
          <rPr>
            <b/>
            <sz val="9"/>
            <color indexed="81"/>
            <rFont val="Tahoma"/>
            <family val="2"/>
          </rPr>
          <t>Michael:</t>
        </r>
        <r>
          <rPr>
            <sz val="9"/>
            <color indexed="81"/>
            <rFont val="Tahoma"/>
            <family val="2"/>
          </rPr>
          <t xml:space="preserve">
Understory</t>
        </r>
      </text>
    </comment>
    <comment ref="I289" authorId="2" shapeId="0" xr:uid="{B7549E0B-BAB0-4891-8D22-B05C117B75B5}">
      <text>
        <r>
          <rPr>
            <b/>
            <sz val="9"/>
            <color indexed="81"/>
            <rFont val="Tahoma"/>
            <family val="2"/>
          </rPr>
          <t xml:space="preserve">Michael:
</t>
        </r>
        <r>
          <rPr>
            <sz val="9"/>
            <color indexed="81"/>
            <rFont val="Tahoma"/>
            <family val="2"/>
          </rPr>
          <t>Estimate of the area of trees on each lmu, for calculation of the co-benefits.
Note: the area of trees is optimised and is not linked to the calculation of the cobenefits in the matrix.</t>
        </r>
      </text>
    </comment>
    <comment ref="I290" authorId="2" shapeId="0" xr:uid="{5C9C995F-F3A4-422B-A0EE-D3330FEDA99D}">
      <text>
        <r>
          <rPr>
            <b/>
            <sz val="9"/>
            <color indexed="81"/>
            <rFont val="Tahoma"/>
            <family val="2"/>
          </rPr>
          <t>John:</t>
        </r>
        <r>
          <rPr>
            <sz val="9"/>
            <color indexed="81"/>
            <rFont val="Tahoma"/>
            <family val="2"/>
          </rPr>
          <t xml:space="preserve">
Bound on the area of trees used together with the estimated area.</t>
        </r>
      </text>
    </comment>
    <comment ref="I291" authorId="2" shapeId="0" xr:uid="{CEC10C4A-8CA4-479C-AC64-EDDCB4DD53F0}">
      <text>
        <r>
          <rPr>
            <b/>
            <sz val="9"/>
            <color indexed="81"/>
            <rFont val="Tahoma"/>
            <family val="2"/>
          </rPr>
          <t>John:</t>
        </r>
        <r>
          <rPr>
            <sz val="9"/>
            <color indexed="81"/>
            <rFont val="Tahoma"/>
            <family val="2"/>
          </rPr>
          <t xml:space="preserve">
Adjust the chill index which affects lamb mortality at birth.
Chill_index is a function of temp, wind speed and rain.
Note: No connection of this SA with heat loss and ME requirement</t>
        </r>
      </text>
    </comment>
    <comment ref="I292" authorId="2" shapeId="0" xr:uid="{79EE068B-8D6B-4E3B-A67C-80EE90048179}">
      <text>
        <r>
          <rPr>
            <b/>
            <sz val="9"/>
            <color indexed="81"/>
            <rFont val="Tahoma"/>
            <family val="2"/>
          </rPr>
          <t>John:</t>
        </r>
        <r>
          <rPr>
            <sz val="9"/>
            <color indexed="81"/>
            <rFont val="Tahoma"/>
            <family val="2"/>
          </rPr>
          <t xml:space="preserve">
Adjust the chill index which affects lamb mortality at birth.
Chill_index is a function of temp, wind speed and rain.
Note: No connection of this SA with heat loss and ME requirement</t>
        </r>
      </text>
    </comment>
    <comment ref="I293" authorId="2" shapeId="0" xr:uid="{7ACFE407-7BBF-414D-AE6A-0D842259D2BE}">
      <text>
        <r>
          <rPr>
            <b/>
            <sz val="9"/>
            <color indexed="81"/>
            <rFont val="Tahoma"/>
            <family val="2"/>
          </rPr>
          <t>John:</t>
        </r>
        <r>
          <rPr>
            <sz val="9"/>
            <color indexed="81"/>
            <rFont val="Tahoma"/>
            <family val="2"/>
          </rPr>
          <t xml:space="preserve">
The variation below and above the average for sheltered and exposed paddocks (kJ/m2/hr)
Note: No connection of this SA with heat loss and ME requirement</t>
        </r>
      </text>
    </comment>
    <comment ref="I294" authorId="2" shapeId="0" xr:uid="{8FF20178-534D-45A0-ACD6-B020DAF2D123}">
      <text>
        <r>
          <rPr>
            <b/>
            <sz val="9"/>
            <color indexed="81"/>
            <rFont val="Tahoma"/>
            <family val="2"/>
          </rPr>
          <t>John:</t>
        </r>
        <r>
          <rPr>
            <sz val="9"/>
            <color indexed="81"/>
            <rFont val="Tahoma"/>
            <family val="2"/>
          </rPr>
          <t xml:space="preserve">
Pasture growth rate by weather-year &amp; feed period (all LMUs)</t>
        </r>
      </text>
    </comment>
    <comment ref="J294" authorId="2" shapeId="0" xr:uid="{D36A13F2-BEB4-4F26-B708-0752E087902E}">
      <text>
        <r>
          <rPr>
            <b/>
            <sz val="9"/>
            <color indexed="81"/>
            <rFont val="Tahoma"/>
            <family val="2"/>
          </rPr>
          <t>John:</t>
        </r>
        <r>
          <rPr>
            <sz val="9"/>
            <color indexed="81"/>
            <rFont val="Tahoma"/>
            <family val="2"/>
          </rPr>
          <t xml:space="preserve">
Pasture type</t>
        </r>
      </text>
    </comment>
    <comment ref="I295" authorId="2" shapeId="0" xr:uid="{19C0F98E-B8D3-4584-BCB4-FC0B90B3DFB7}">
      <text>
        <r>
          <rPr>
            <b/>
            <sz val="9"/>
            <color indexed="81"/>
            <rFont val="Tahoma"/>
            <family val="2"/>
          </rPr>
          <t>John:</t>
        </r>
        <r>
          <rPr>
            <sz val="9"/>
            <color indexed="81"/>
            <rFont val="Tahoma"/>
            <family val="2"/>
          </rPr>
          <t xml:space="preserve">
Pasture growth rate by weather-year &amp; feed period (all LMUs)</t>
        </r>
      </text>
    </comment>
    <comment ref="J295" authorId="2" shapeId="0" xr:uid="{8A40BA22-E58C-4D71-A301-44B766594FA6}">
      <text>
        <r>
          <rPr>
            <b/>
            <sz val="9"/>
            <color indexed="81"/>
            <rFont val="Tahoma"/>
            <family val="2"/>
          </rPr>
          <t>John:</t>
        </r>
        <r>
          <rPr>
            <sz val="9"/>
            <color indexed="81"/>
            <rFont val="Tahoma"/>
            <family val="2"/>
          </rPr>
          <t xml:space="preserve">
Pasture type</t>
        </r>
      </text>
    </comment>
    <comment ref="K295" authorId="2" shapeId="0" xr:uid="{F975FF76-DCDF-4332-93A8-8F9A6B8293F3}">
      <text>
        <r>
          <rPr>
            <b/>
            <sz val="9"/>
            <color indexed="81"/>
            <rFont val="Tahoma"/>
            <family val="2"/>
          </rPr>
          <t>John:</t>
        </r>
        <r>
          <rPr>
            <sz val="9"/>
            <color indexed="81"/>
            <rFont val="Tahoma"/>
            <family val="2"/>
          </rPr>
          <t xml:space="preserve">
All seasons, Feed period 0
</t>
        </r>
      </text>
    </comment>
    <comment ref="L295" authorId="2" shapeId="0" xr:uid="{81AD870F-838A-4BD3-B14E-81305690955D}">
      <text>
        <r>
          <rPr>
            <b/>
            <sz val="9"/>
            <color indexed="81"/>
            <rFont val="Tahoma"/>
            <family val="2"/>
          </rPr>
          <t>John:</t>
        </r>
        <r>
          <rPr>
            <sz val="9"/>
            <color indexed="81"/>
            <rFont val="Tahoma"/>
            <family val="2"/>
          </rPr>
          <t xml:space="preserve">
All seasons, Feed period 1</t>
        </r>
      </text>
    </comment>
    <comment ref="M295" authorId="2" shapeId="0" xr:uid="{DCCBFEFC-6FF6-4F38-A80B-2ADA08C6F0ED}">
      <text>
        <r>
          <rPr>
            <b/>
            <sz val="9"/>
            <color indexed="81"/>
            <rFont val="Tahoma"/>
            <family val="2"/>
          </rPr>
          <t>John:</t>
        </r>
        <r>
          <rPr>
            <sz val="9"/>
            <color indexed="81"/>
            <rFont val="Tahoma"/>
            <family val="2"/>
          </rPr>
          <t xml:space="preserve">
All seasons, Feed period 2</t>
        </r>
      </text>
    </comment>
    <comment ref="N295" authorId="2" shapeId="0" xr:uid="{B324C20D-F4C9-4537-8311-813683893216}">
      <text>
        <r>
          <rPr>
            <b/>
            <sz val="9"/>
            <color indexed="81"/>
            <rFont val="Tahoma"/>
            <family val="2"/>
          </rPr>
          <t>John:</t>
        </r>
        <r>
          <rPr>
            <sz val="9"/>
            <color indexed="81"/>
            <rFont val="Tahoma"/>
            <family val="2"/>
          </rPr>
          <t xml:space="preserve">
All seasons, Feed period 3</t>
        </r>
      </text>
    </comment>
    <comment ref="O295" authorId="2" shapeId="0" xr:uid="{83570449-B2F8-46A7-B6A8-8BE6183D6768}">
      <text>
        <r>
          <rPr>
            <b/>
            <sz val="9"/>
            <color indexed="81"/>
            <rFont val="Tahoma"/>
            <family val="2"/>
          </rPr>
          <t>John:</t>
        </r>
        <r>
          <rPr>
            <sz val="9"/>
            <color indexed="81"/>
            <rFont val="Tahoma"/>
            <family val="2"/>
          </rPr>
          <t xml:space="preserve">
All seasons, Feed period 4</t>
        </r>
      </text>
    </comment>
    <comment ref="P295" authorId="2" shapeId="0" xr:uid="{7FB930C4-E564-4EBC-A5EC-727EDAA3C598}">
      <text>
        <r>
          <rPr>
            <b/>
            <sz val="9"/>
            <color indexed="81"/>
            <rFont val="Tahoma"/>
            <family val="2"/>
          </rPr>
          <t>John:</t>
        </r>
        <r>
          <rPr>
            <sz val="9"/>
            <color indexed="81"/>
            <rFont val="Tahoma"/>
            <family val="2"/>
          </rPr>
          <t xml:space="preserve">
All seasons, Feed period 5</t>
        </r>
      </text>
    </comment>
    <comment ref="Q295" authorId="2" shapeId="0" xr:uid="{B909F90C-4F23-4FC6-ABEE-4D7287083A5E}">
      <text>
        <r>
          <rPr>
            <b/>
            <sz val="9"/>
            <color indexed="81"/>
            <rFont val="Tahoma"/>
            <family val="2"/>
          </rPr>
          <t>John:</t>
        </r>
        <r>
          <rPr>
            <sz val="9"/>
            <color indexed="81"/>
            <rFont val="Tahoma"/>
            <family val="2"/>
          </rPr>
          <t xml:space="preserve">
All seasons, Feed period 6</t>
        </r>
      </text>
    </comment>
    <comment ref="I296" authorId="2" shapeId="0" xr:uid="{BA58B2ED-EF44-429D-8106-5D652594D596}">
      <text>
        <r>
          <rPr>
            <b/>
            <sz val="9"/>
            <color indexed="81"/>
            <rFont val="Tahoma"/>
            <family val="2"/>
          </rPr>
          <t>John:</t>
        </r>
        <r>
          <rPr>
            <sz val="9"/>
            <color indexed="81"/>
            <rFont val="Tahoma"/>
            <family val="2"/>
          </rPr>
          <t xml:space="preserve">
Pasture growth rate by LMUs (all feed period)</t>
        </r>
      </text>
    </comment>
    <comment ref="J296" authorId="2" shapeId="0" xr:uid="{E27DED83-D1C0-4EC7-9828-4876F302FD9E}">
      <text>
        <r>
          <rPr>
            <b/>
            <sz val="9"/>
            <color indexed="81"/>
            <rFont val="Tahoma"/>
            <family val="2"/>
          </rPr>
          <t>John:</t>
        </r>
        <r>
          <rPr>
            <sz val="9"/>
            <color indexed="81"/>
            <rFont val="Tahoma"/>
            <family val="2"/>
          </rPr>
          <t xml:space="preserve">
Pasture type</t>
        </r>
      </text>
    </comment>
    <comment ref="K296" authorId="2" shapeId="0" xr:uid="{7AA38021-C5BE-4F34-B261-D66DF7A5717A}">
      <text>
        <r>
          <rPr>
            <b/>
            <sz val="9"/>
            <color indexed="81"/>
            <rFont val="Tahoma"/>
            <family val="2"/>
          </rPr>
          <t>John:</t>
        </r>
        <r>
          <rPr>
            <sz val="9"/>
            <color indexed="81"/>
            <rFont val="Tahoma"/>
            <family val="2"/>
          </rPr>
          <t xml:space="preserve">
LMU 0</t>
        </r>
      </text>
    </comment>
    <comment ref="L296" authorId="2" shapeId="0" xr:uid="{40276BC8-9485-4D08-8675-79429F534511}">
      <text>
        <r>
          <rPr>
            <b/>
            <sz val="9"/>
            <color indexed="81"/>
            <rFont val="Tahoma"/>
            <family val="2"/>
          </rPr>
          <t>John:</t>
        </r>
        <r>
          <rPr>
            <sz val="9"/>
            <color indexed="81"/>
            <rFont val="Tahoma"/>
            <family val="2"/>
          </rPr>
          <t xml:space="preserve">
LMU 1</t>
        </r>
      </text>
    </comment>
    <comment ref="M296" authorId="2" shapeId="0" xr:uid="{92E1FB2F-C6C0-4DC8-A102-3A06A8F16934}">
      <text>
        <r>
          <rPr>
            <b/>
            <sz val="9"/>
            <color indexed="81"/>
            <rFont val="Tahoma"/>
            <family val="2"/>
          </rPr>
          <t>John:</t>
        </r>
        <r>
          <rPr>
            <sz val="9"/>
            <color indexed="81"/>
            <rFont val="Tahoma"/>
            <family val="2"/>
          </rPr>
          <t xml:space="preserve">
LMU 2</t>
        </r>
      </text>
    </comment>
    <comment ref="N296" authorId="2" shapeId="0" xr:uid="{2FA86CF4-9645-4C66-AD44-EB615543BAFA}">
      <text>
        <r>
          <rPr>
            <b/>
            <sz val="9"/>
            <color indexed="81"/>
            <rFont val="Tahoma"/>
            <family val="2"/>
          </rPr>
          <t>John:</t>
        </r>
        <r>
          <rPr>
            <sz val="9"/>
            <color indexed="81"/>
            <rFont val="Tahoma"/>
            <family val="2"/>
          </rPr>
          <t xml:space="preserve">
LMU 3</t>
        </r>
      </text>
    </comment>
    <comment ref="O296" authorId="2" shapeId="0" xr:uid="{DE60A10B-B6ED-4426-AA4D-FF169D0141EC}">
      <text>
        <r>
          <rPr>
            <b/>
            <sz val="9"/>
            <color indexed="81"/>
            <rFont val="Tahoma"/>
            <family val="2"/>
          </rPr>
          <t>John:</t>
        </r>
        <r>
          <rPr>
            <sz val="9"/>
            <color indexed="81"/>
            <rFont val="Tahoma"/>
            <family val="2"/>
          </rPr>
          <t xml:space="preserve">
LMU 4</t>
        </r>
      </text>
    </comment>
    <comment ref="P296" authorId="2" shapeId="0" xr:uid="{B1479B32-D229-4BE6-B7CB-5B4481EFEE12}">
      <text>
        <r>
          <rPr>
            <b/>
            <sz val="9"/>
            <color indexed="81"/>
            <rFont val="Tahoma"/>
            <family val="2"/>
          </rPr>
          <t>John:</t>
        </r>
        <r>
          <rPr>
            <sz val="9"/>
            <color indexed="81"/>
            <rFont val="Tahoma"/>
            <family val="2"/>
          </rPr>
          <t xml:space="preserve">
LMU 5</t>
        </r>
      </text>
    </comment>
    <comment ref="Q296" authorId="2" shapeId="0" xr:uid="{14C37071-D484-4E9A-8A5D-DF01F2CCB158}">
      <text>
        <r>
          <rPr>
            <b/>
            <sz val="9"/>
            <color indexed="81"/>
            <rFont val="Tahoma"/>
            <family val="2"/>
          </rPr>
          <t>John:</t>
        </r>
        <r>
          <rPr>
            <sz val="9"/>
            <color indexed="81"/>
            <rFont val="Tahoma"/>
            <family val="2"/>
          </rPr>
          <t xml:space="preserve">
LMU 6</t>
        </r>
      </text>
    </comment>
    <comment ref="I297" authorId="2" shapeId="0" xr:uid="{69B0A302-4AAC-4290-9309-ECD719464701}">
      <text>
        <r>
          <rPr>
            <b/>
            <sz val="9"/>
            <color indexed="81"/>
            <rFont val="Tahoma"/>
            <family val="2"/>
          </rPr>
          <t>John:</t>
        </r>
        <r>
          <rPr>
            <sz val="9"/>
            <color indexed="81"/>
            <rFont val="Tahoma"/>
            <family val="2"/>
          </rPr>
          <t xml:space="preserve">
Germination of pasture across all lmus</t>
        </r>
      </text>
    </comment>
    <comment ref="J297" authorId="2" shapeId="0" xr:uid="{216E1BD5-C4B3-4354-9FA9-B90BEFDF7958}">
      <text>
        <r>
          <rPr>
            <b/>
            <sz val="9"/>
            <color indexed="81"/>
            <rFont val="Tahoma"/>
            <family val="2"/>
          </rPr>
          <t>John:</t>
        </r>
        <r>
          <rPr>
            <sz val="9"/>
            <color indexed="81"/>
            <rFont val="Tahoma"/>
            <family val="2"/>
          </rPr>
          <t xml:space="preserve">
Pasture type</t>
        </r>
      </text>
    </comment>
    <comment ref="I298" authorId="2" shapeId="0" xr:uid="{C6128503-F430-4697-B4C6-7CA6C60A32C9}">
      <text>
        <r>
          <rPr>
            <b/>
            <sz val="9"/>
            <color indexed="81"/>
            <rFont val="Tahoma"/>
            <family val="2"/>
          </rPr>
          <t>John:</t>
        </r>
        <r>
          <rPr>
            <sz val="9"/>
            <color indexed="81"/>
            <rFont val="Tahoma"/>
            <family val="2"/>
          </rPr>
          <t xml:space="preserve">
Adjust the growth rate of saltbush</t>
        </r>
      </text>
    </comment>
    <comment ref="I299" authorId="2" shapeId="0" xr:uid="{9BCA516F-10DD-4A7D-9496-D3F0AAE9FAB5}">
      <text>
        <r>
          <rPr>
            <b/>
            <sz val="9"/>
            <color indexed="81"/>
            <rFont val="Tahoma"/>
            <family val="2"/>
          </rPr>
          <t>John:</t>
        </r>
        <r>
          <rPr>
            <sz val="9"/>
            <color indexed="81"/>
            <rFont val="Tahoma"/>
            <family val="2"/>
          </rPr>
          <t xml:space="preserve">
Yields in all rot on all LMUS</t>
        </r>
      </text>
    </comment>
    <comment ref="I302" authorId="0" shapeId="0" xr:uid="{ED7EA362-CCBF-42DD-97A1-6C6DA193268E}">
      <text>
        <r>
          <rPr>
            <b/>
            <sz val="9"/>
            <color indexed="81"/>
            <rFont val="Tahoma"/>
            <family val="2"/>
          </rPr>
          <t>Michael:</t>
        </r>
        <r>
          <rPr>
            <sz val="9"/>
            <color indexed="81"/>
            <rFont val="Tahoma"/>
            <family val="2"/>
          </rPr>
          <t xml:space="preserve">
upper bound for managerial labour during the year</t>
        </r>
      </text>
    </comment>
    <comment ref="I303" authorId="0" shapeId="0" xr:uid="{54A523BB-F8AC-4B6C-AEFB-347D2824112F}">
      <text>
        <r>
          <rPr>
            <b/>
            <sz val="9"/>
            <color indexed="81"/>
            <rFont val="Tahoma"/>
            <family val="2"/>
          </rPr>
          <t>Michael Young (21512438):</t>
        </r>
        <r>
          <rPr>
            <sz val="9"/>
            <color indexed="81"/>
            <rFont val="Tahoma"/>
            <family val="2"/>
          </rPr>
          <t xml:space="preserve">
upper bound for casual staff during the year (not including seeding or harv time)</t>
        </r>
      </text>
    </comment>
    <comment ref="I304" authorId="0" shapeId="0" xr:uid="{35670D29-43D0-48D8-9DB9-E763993D29F2}">
      <text>
        <r>
          <rPr>
            <b/>
            <sz val="9"/>
            <color indexed="81"/>
            <rFont val="Tahoma"/>
            <family val="2"/>
          </rPr>
          <t>Michael Young (21512438):</t>
        </r>
        <r>
          <rPr>
            <sz val="9"/>
            <color indexed="81"/>
            <rFont val="Tahoma"/>
            <family val="2"/>
          </rPr>
          <t xml:space="preserve">
upper bound for casual staff during seeding and harv time.</t>
        </r>
      </text>
    </comment>
    <comment ref="I306" authorId="2" shapeId="0" xr:uid="{57CF0489-054A-4F7D-9924-82848ACF1000}">
      <text>
        <r>
          <rPr>
            <b/>
            <sz val="9"/>
            <color indexed="81"/>
            <rFont val="Tahoma"/>
            <family val="2"/>
          </rPr>
          <t xml:space="preserve">John:
</t>
        </r>
        <r>
          <rPr>
            <sz val="9"/>
            <color indexed="81"/>
            <rFont val="Tahoma"/>
            <family val="2"/>
          </rPr>
          <t>Control the periods for which EBW can be reported. These periods are saved in rvals for reporting</t>
        </r>
      </text>
    </comment>
    <comment ref="I307" authorId="2" shapeId="0" xr:uid="{5DE0A147-BE70-4E69-B50A-6E9D3C0DF7EF}">
      <text>
        <r>
          <rPr>
            <b/>
            <sz val="9"/>
            <color indexed="81"/>
            <rFont val="Tahoma"/>
            <family val="2"/>
          </rPr>
          <t>John:</t>
        </r>
        <r>
          <rPr>
            <sz val="9"/>
            <color indexed="81"/>
            <rFont val="Tahoma"/>
            <family val="2"/>
          </rPr>
          <t xml:space="preserve">
This SA does nothing but allows a change to be made so that the trial is re-run (if for example the full report is required without making any change to the other SAs)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<sst xmlns="http://schemas.openxmlformats.org/spreadsheetml/2006/main" count="27159" uniqueCount="3366">
  <si>
    <t>sam</t>
  </si>
  <si>
    <t>Dict</t>
  </si>
  <si>
    <t>Key1</t>
  </si>
  <si>
    <t>Key2</t>
  </si>
  <si>
    <t>slice</t>
  </si>
  <si>
    <t>Default</t>
  </si>
  <si>
    <t>0:1</t>
  </si>
  <si>
    <t>1:2</t>
  </si>
  <si>
    <t>2:3</t>
  </si>
  <si>
    <t>saa</t>
  </si>
  <si>
    <t>sav</t>
  </si>
  <si>
    <t>sap</t>
  </si>
  <si>
    <t>Note on formatting</t>
  </si>
  <si>
    <t>eqn_compare</t>
  </si>
  <si>
    <t>TOL_inc</t>
  </si>
  <si>
    <t>g3_included</t>
  </si>
  <si>
    <t>Drop</t>
  </si>
  <si>
    <t>scan_og1</t>
  </si>
  <si>
    <t>eqn_used_g3_q1p7</t>
  </si>
  <si>
    <t>eqn_used_g2_q1p7</t>
  </si>
  <si>
    <t>eqn_used_g1_q1p7</t>
  </si>
  <si>
    <t>steady_state</t>
  </si>
  <si>
    <t>lw_inc</t>
  </si>
  <si>
    <t>BlankLast</t>
  </si>
  <si>
    <t>srw_c2</t>
  </si>
  <si>
    <t>sfw_c2</t>
  </si>
  <si>
    <t>sfd_c2</t>
  </si>
  <si>
    <t>3:4,1:2,:</t>
  </si>
  <si>
    <t>genotype</t>
  </si>
  <si>
    <t>nut_spread_n1</t>
  </si>
  <si>
    <t>-</t>
  </si>
  <si>
    <t>nut_spread_n3</t>
  </si>
  <si>
    <t>Report</t>
  </si>
  <si>
    <t>Run</t>
  </si>
  <si>
    <t>Description</t>
  </si>
  <si>
    <t>run_summary</t>
  </si>
  <si>
    <t>run_areasum</t>
  </si>
  <si>
    <t>run_daily_mei_dams</t>
  </si>
  <si>
    <t>run_pnl</t>
  </si>
  <si>
    <t>run_profitarea</t>
  </si>
  <si>
    <t>run_saleprice</t>
  </si>
  <si>
    <t>run_cfw_dams</t>
  </si>
  <si>
    <t>run_weanper</t>
  </si>
  <si>
    <t>run_scanper</t>
  </si>
  <si>
    <t>run_lamb_survival</t>
  </si>
  <si>
    <t>run_daily_pi_dams</t>
  </si>
  <si>
    <t>run_numbers_dams</t>
  </si>
  <si>
    <t>run_numbers_prog</t>
  </si>
  <si>
    <t>run_numbers_offs</t>
  </si>
  <si>
    <t>run_dse</t>
  </si>
  <si>
    <t>run_grnfoo</t>
  </si>
  <si>
    <t>run_dryfoo</t>
  </si>
  <si>
    <t>run_napfoo</t>
  </si>
  <si>
    <t>run_grncon</t>
  </si>
  <si>
    <t>run_drycon</t>
  </si>
  <si>
    <t>run_napcon</t>
  </si>
  <si>
    <t>run_poccon</t>
  </si>
  <si>
    <t>run_supcon</t>
  </si>
  <si>
    <t>run_stubcon</t>
  </si>
  <si>
    <t>Exp Group</t>
  </si>
  <si>
    <t>blank</t>
  </si>
  <si>
    <t>run_saledate_offs</t>
  </si>
  <si>
    <t>Expt 2: Calibration of the GEPEP genotypes. Starting with SRW, PI, kg &amp; EVG. Then testing a range of SFW, SFD, repro &amp; lamb survival</t>
  </si>
  <si>
    <t>Trial to copy</t>
  </si>
  <si>
    <t>run_fd_dams</t>
  </si>
  <si>
    <t>run_dry_propn</t>
  </si>
  <si>
    <t>propn of drys</t>
  </si>
  <si>
    <t>Fix error with saa that still had sav default value</t>
  </si>
  <si>
    <t>All Genotype trials reported without lw, ffcfw &amp; fec</t>
  </si>
  <si>
    <t>woolp_mpg_percentile</t>
  </si>
  <si>
    <t>salep_percentile</t>
  </si>
  <si>
    <t>Change lamb mortality from sar to sat</t>
  </si>
  <si>
    <t>Add sar &amp; sat conditional formatting</t>
  </si>
  <si>
    <t>Use saa on cl0 to alter the LTW lamb survival parameters to adjust twin lamb survival of the standard genotype</t>
  </si>
  <si>
    <t>Increase wool mpg to 80th percentile, increase sale sheep price to 90th percentile</t>
  </si>
  <si>
    <t>Date Time</t>
  </si>
  <si>
    <t>Alter range of calibration to give range in ASBVs</t>
  </si>
  <si>
    <t>Turn off the LW, FFCFW &amp; FEC reporting</t>
  </si>
  <si>
    <t>Only run G0 (as a check of the updated parameters). Report lw, ffcfw &amp; fec</t>
  </si>
  <si>
    <t>Add trials for G1 to G29, SRW only &amp; All data</t>
  </si>
  <si>
    <t>Set LW, FFCFW &amp; FEC report to FALSE</t>
  </si>
  <si>
    <t>Update the genotypes sfw, sfd, conc, ls &amp; era based on 1st run. Also adjusted the range of the sa for G0</t>
  </si>
  <si>
    <t>Adjust range of the G0 calibration</t>
  </si>
  <si>
    <t>Update calibration using 2nd attempt values. Only run the genotypes g0-G29. (To be done with 5 FVP) &amp; save FFCFW &amp; FEC for the Opt feed profile for each.</t>
  </si>
  <si>
    <t>Report first 7 genotypes only</t>
  </si>
  <si>
    <t>Only calculate results for genotypes 8 onwards</t>
  </si>
  <si>
    <t>2:4,2:3,:</t>
  </si>
  <si>
    <t>Fix position of comments on the sensitivities</t>
  </si>
  <si>
    <t>Change the litter size saa to adjust both the 5% &amp; 95% parameter</t>
  </si>
  <si>
    <t>Altered Trial number formula so that it aligns with the Trial numbers displayed when reporting trials. Added extra column for the formula in body of the table.</t>
  </si>
  <si>
    <t>Remove runs that were done overnight prior to power failure and full HD</t>
  </si>
  <si>
    <t>Copy in GEPEP parameters received from Sarah.</t>
  </si>
  <si>
    <t>Set saving and reporting LW, FFCFW &amp; FEC to FALSE</t>
  </si>
  <si>
    <t>Changed the Equations sav from the dam array to progeny array for BW &amp; lamb survival</t>
  </si>
  <si>
    <t>Set FVP to 3 and run analysis with all genotypes turned on.                Note: old CFW, FD &amp; repro calibration (needs upating with 1N runs with Property calibration)</t>
  </si>
  <si>
    <t>All genotypes and all the calibration levels turned on</t>
  </si>
  <si>
    <t>Calibration runs using FVP3 and 1N. Pulled MRY changes that exclude mating yearlings and selling yearlings</t>
  </si>
  <si>
    <t>Set wool &amp; meat to 80th percentiles</t>
  </si>
  <si>
    <t>Model is solving without sheep</t>
  </si>
  <si>
    <t>Just TRUE for Default and standard to see if it calibration</t>
  </si>
  <si>
    <t>Remove the eqn groups that aren't specific to this analysis (leaves only 8:9)</t>
  </si>
  <si>
    <t>3:4,:</t>
  </si>
  <si>
    <t>Add trial to test MU dam mortality &amp; set G00 to TRUE too</t>
  </si>
  <si>
    <t>Change Standard to use all the default settings except TOL. Change G0 to use the MU eqns for evg (To make the Standard run independent of the analysis standard)</t>
  </si>
  <si>
    <t>Set all trials to true. Report all trials. Running with GEPEP cal for property &amp; Structure. With new basal mortality</t>
  </si>
  <si>
    <t>Run G04 because missed in previous run. Still wouldn't run, maybe the FD is too low and no income</t>
  </si>
  <si>
    <t>Change the calibrations for CFW, FD &amp; repro. Associated with halving the FBVs to represent F1 progeny, and altering some of the sa calcs</t>
  </si>
  <si>
    <t>Change to 50th percentile for wool price, FD premium and meat price</t>
  </si>
  <si>
    <t>woolp_fdprem_percentile</t>
  </si>
  <si>
    <t>Start fresh with calibration. Set sfw &amp; sfd as per the FBV/2. Set repro to 0.</t>
  </si>
  <si>
    <t>Added FD premium percentile sa (at 50% which was the default i.e. no change)</t>
  </si>
  <si>
    <t>Report all</t>
  </si>
  <si>
    <t>Run everything because the prices have changed.</t>
  </si>
  <si>
    <t>Change description of the calibration runs to ensure not losing decimal places</t>
  </si>
  <si>
    <t>Update the genotype calibrations</t>
  </si>
  <si>
    <t>Change the range for prolif &amp; era</t>
  </si>
  <si>
    <t>Reduce range for prolif to +- 0.35</t>
  </si>
  <si>
    <t>Change extreme low ERA to -0.3 and rerun just the above 3 trials.</t>
  </si>
  <si>
    <t>Copy in cal3 values (SFW, SFD</t>
  </si>
  <si>
    <t>Change of tack</t>
  </si>
  <si>
    <t>Calibrating the genotype based on the the production values not based on the generated values. SFW is adjusted by FBV &amp; intake. All others just FBV</t>
  </si>
  <si>
    <t>Run for all the genotypes with N1</t>
  </si>
  <si>
    <t>Add no PI, no EVG &amp; no kg runs for all genotypes.</t>
  </si>
  <si>
    <t>Run all genotype runs with N3 with the current standard analyiss model</t>
  </si>
  <si>
    <t>Altered macro to record the column that was changed rather than date:time. Also added AutoSave macro to clear the column - so only rows that have been chaged since the save are recorded</t>
  </si>
  <si>
    <t>run_wbe_dams</t>
  </si>
  <si>
    <t>run_wbe_offs</t>
  </si>
  <si>
    <t>Add controls for WBE (dams &amp; offs)</t>
  </si>
  <si>
    <t>Save the full solution for each team with the optimum (and remove from the other scenarios)</t>
  </si>
  <si>
    <t>Run &amp; report just G0 for calibration of the feed supply. With 3N and multiple levels of the N in different trials.</t>
  </si>
  <si>
    <t>Report FFCFW, LW &amp; FEC for the runs</t>
  </si>
  <si>
    <t>Include the high price scenario</t>
  </si>
  <si>
    <t>Added nutrtion range for the progeny too (Set up for progeny to be 0,1,-1 in Property)</t>
  </si>
  <si>
    <t>Corrected SFW &amp; SFD for Link sire</t>
  </si>
  <si>
    <t>Added other experiments to test individually adding traits. Set run &amp; report to True.</t>
  </si>
  <si>
    <t>Temporary change to Dam nutspread, so that can start the model.</t>
  </si>
  <si>
    <t>Pushed</t>
  </si>
  <si>
    <t>Just run SRW &amp; All to test impact of LWP and mortality tweaks - memory error with 12 runs</t>
  </si>
  <si>
    <t>New LWP pattern for the high mortality coefficients</t>
  </si>
  <si>
    <t>Change Save event macro to include sheetname for the ClearContents.</t>
  </si>
  <si>
    <t>Add proportion of trials being run that are being reported</t>
  </si>
  <si>
    <t>Turn on the trials for the low prices and the standard with high prices with FVP3 &amp; 3N with 0,1,-1</t>
  </si>
  <si>
    <t>Turn off running for trials that were completed prior to memory error</t>
  </si>
  <si>
    <t>Add inclusion of numbers with a p axis in the r_vals</t>
  </si>
  <si>
    <t>Add MR column with data from Act 3</t>
  </si>
  <si>
    <t>Checked Sarahs equations and checked all coefficients in the experiment</t>
  </si>
  <si>
    <t>Remove mention of experiment numbers in the comment under 'Run Trial'</t>
  </si>
  <si>
    <t>Change Reported trials for the FFCFW</t>
  </si>
  <si>
    <t>Run trials SRW + prodn &amp; All to generate the ffcfw &amp; FEC</t>
  </si>
  <si>
    <t>Turn on FFCFW weights for the SRW trials</t>
  </si>
  <si>
    <t>Fix error in MR column (was values of kg). Run the effected trials &amp; set the reports to True for the set of trials (Experiment)</t>
  </si>
  <si>
    <t>Added trials to test PI, EVG, MR, kg separately at 2 levels.</t>
  </si>
  <si>
    <t>Run above trials plus the intake trials</t>
  </si>
  <si>
    <t>Add % to Run Trials (proportion of all trials being run). This can be aligned with proportion of the trials being reported to see if more trials reported than have been run</t>
  </si>
  <si>
    <t>Fix error in name of maintenance requirement sam (was MR needs to be mr). Only run the MR trials</t>
  </si>
  <si>
    <t>Add MR+Eff run</t>
  </si>
  <si>
    <t>Changed the ci_c2 sam to pi. SO that it can be altered to only operate on the adult PI</t>
  </si>
  <si>
    <t>Run the trials that evaluate SRW &amp; All for low &amp; high prices and without EVG for low. Don't report FFCFW or numbers with p</t>
  </si>
  <si>
    <t>Model has selling ewe lambs removed</t>
  </si>
  <si>
    <t>3:4</t>
  </si>
  <si>
    <t>Added Exp 2 with the calibration range for G00 (to be run with Calibration model and N1)</t>
  </si>
  <si>
    <t>Added Exp 3 with inputs for production parameters (to be run with N1)</t>
  </si>
  <si>
    <t>Updated the MLP fleece and repro data with the data from Bron (12 Apr 21)</t>
  </si>
  <si>
    <t>Deleted trials that were +PI with SFW adjusted (because now done in the code)</t>
  </si>
  <si>
    <t>Added a small amount to the starting repro calibrations to remove Dup error.</t>
  </si>
  <si>
    <t>Added Exp1 to top of Exp2 so that the standard run gets done with the calibration</t>
  </si>
  <si>
    <t>Add production calibration for G01-G29 to Exp2. And report after the Calibration results for G00</t>
  </si>
  <si>
    <t>Move the G00 production calibration below the G01-G29 SRW &amp; All</t>
  </si>
  <si>
    <t>3rd iteration of the production information for G01 to G29</t>
  </si>
  <si>
    <t>Alter G07 SRW to 60.44. Removing the extra dp allowed the LP to solve that otherwise was caught in a loop</t>
  </si>
  <si>
    <t>2nd iteration of the production information for G01 to G29</t>
  </si>
  <si>
    <t>4th iteration of the production information for G01 to G29. Added formula to control proportion of the change that is implemented. Still not perfect but will continue anyway</t>
  </si>
  <si>
    <t>Improved Experiment 4 for calibration of LW profiles.</t>
  </si>
  <si>
    <t>Set expt 1 for the big analysis with prices 70, 50 &amp; 70. With nut spread set for N5 and N4</t>
  </si>
  <si>
    <t>4:5</t>
  </si>
  <si>
    <t>Changed reporting the FFCFW &amp; FEC to True</t>
  </si>
  <si>
    <t>Setup Exp4 for the feed supply check for G00. Altered the standard price percentiles to 70 &amp; 70 (same as Universal now, so could just be default)</t>
  </si>
  <si>
    <t>Fixed that Exp4 had nutspread for 5 levels for dams</t>
  </si>
  <si>
    <t>Created Exp5, 6 &amp; 7 with G01-G29 with all factors and optimising LW pattern (for Best bet)</t>
  </si>
  <si>
    <t>Improve description of experiments and outline all the experiments</t>
  </si>
  <si>
    <t>0</t>
  </si>
  <si>
    <t>Finalised experiments 7, 8 &amp; 9 which are the main results for GEPEP (use a FVP43 N44 model)</t>
  </si>
  <si>
    <t>Changed report to suit Exp 7, 8 &amp; 9</t>
  </si>
  <si>
    <t>add exp10 - to examine nut of some groups</t>
  </si>
  <si>
    <t>mort_inc</t>
  </si>
  <si>
    <t>Add exp13 that is removing components of Act3 individually</t>
  </si>
  <si>
    <t>Increment each trial number. Make Exp1 the single G00 trial. Set report detailed out put to False</t>
  </si>
  <si>
    <t>Add calibration trials for G01-G29 with 9 control knobs (SRW, PI, Con, Litter size, MortalityP, Mortality tbc, sfw &amp; sfd)</t>
  </si>
  <si>
    <t>Group --&gt;</t>
  </si>
  <si>
    <t>mortalityb</t>
  </si>
  <si>
    <t>Added sap.mortalityb. Altered sat.mortalityp to sap (and changed sa values to 0)</t>
  </si>
  <si>
    <t>Removed duplicate names</t>
  </si>
  <si>
    <t>Include G00 in the calibration run so there is a base case to calibrate against</t>
  </si>
  <si>
    <t>Set inputs to initial values</t>
  </si>
  <si>
    <t>Set up an Exp3 report</t>
  </si>
  <si>
    <t>Changed Exp4 to number 3 so it could be reported with Exp3. Set Exp3 to Run=False because it had just been run</t>
  </si>
  <si>
    <t>Combined Exp3 &amp; 4 for the next iteration (that requires both)</t>
  </si>
  <si>
    <t>scan_std_c2</t>
  </si>
  <si>
    <t>husb_labour_l2h2</t>
  </si>
  <si>
    <t>husb_cost_h2</t>
  </si>
  <si>
    <t>Added saa['husb_cost_h2'] and saa['husb_labour_l2h2']</t>
  </si>
  <si>
    <t>Altered comments describing the sa on % dry and litter size</t>
  </si>
  <si>
    <t>Added saa['scan_std'] for each team to adjust the proportion of single/multiple progeny that are required as replacements. Data from GEPEP raw data</t>
  </si>
  <si>
    <t>Remove the other unused reports from Exp3</t>
  </si>
  <si>
    <t>Increase range for the ERA calibration because teams were not covered by the spread</t>
  </si>
  <si>
    <t>Reduce range for mortalityb because over ran on the top side</t>
  </si>
  <si>
    <t>Reduce FD range because the AFD is a close estimate</t>
  </si>
  <si>
    <t>Changed the SRW-Prodn and the Act3 calibration values for iter2</t>
  </si>
  <si>
    <t>Include numbers_dams in the report for Exp3</t>
  </si>
  <si>
    <t>Changed the SRW-Prodn and the Act3 calibration values for iter3</t>
  </si>
  <si>
    <t>Changed the SRW-Prodn and the Act3 calibration values for iter4</t>
  </si>
  <si>
    <t>Add tweak to G25 P-- SRW (-1g) to overcome solving trouble</t>
  </si>
  <si>
    <t>Iteration 7 with run dse included</t>
  </si>
  <si>
    <t>Iteration 8 with mei included</t>
  </si>
  <si>
    <t>With wbe_dams included</t>
  </si>
  <si>
    <t>Iteration 9 coefficients included.</t>
  </si>
  <si>
    <t>Removed macro (Change event &amp; Save event)</t>
  </si>
  <si>
    <t>Altered experiments for the headline results. Old style (N1) with price SA, Old (N4) and Best (N4) with price SA.</t>
  </si>
  <si>
    <t>Alter the reports for the Exp11 to 15</t>
  </si>
  <si>
    <t>Changed the Old-style to be calibrated by altering SRW (rather than PI). Calibrated with 4 iterations.</t>
  </si>
  <si>
    <t>Calibrated to measured LW rather than to ALW. Using SRW for Old Style &amp; PI for Best bet</t>
  </si>
  <si>
    <t>n_fs_dams</t>
  </si>
  <si>
    <t>n_fs_offs</t>
  </si>
  <si>
    <t>rev_number</t>
  </si>
  <si>
    <t>mask_fvp_dams</t>
  </si>
  <si>
    <t>fvp_is_dvp_dams</t>
  </si>
  <si>
    <t>mask_fvp_offs</t>
  </si>
  <si>
    <t>fvp_is_dvp_offs</t>
  </si>
  <si>
    <t>Added REV sensitivities and nFVP &amp; nN sa</t>
  </si>
  <si>
    <t>Added post loop sensitivity variables</t>
  </si>
  <si>
    <t>r1_izg1</t>
  </si>
  <si>
    <t>Added sav_r1_zig1 (to control when there are multiple feed supply options)</t>
  </si>
  <si>
    <t>5:6</t>
  </si>
  <si>
    <t>Add REV trials</t>
  </si>
  <si>
    <t>6:7</t>
  </si>
  <si>
    <t>Add nut_spread control for_g3[4:6]</t>
  </si>
  <si>
    <t>Changed the Trial Number back to being based on the row number (not missing the blanks) &amp; removed associated column</t>
  </si>
  <si>
    <t>Changed the cell style for column 2 &amp; 7 to Overwrittable (formula) so can search for '=' in the input style. Altered Calculation style to have different background</t>
  </si>
  <si>
    <t>Added Exp 201 to include 2 trials with N12 &amp; N56 with full report info. Added sav for r1_izg for the calibration runs (=6)</t>
  </si>
  <si>
    <t>Removed nut_spread sa from REV trials (because new LW pattern should not need it)</t>
  </si>
  <si>
    <t>Change REV trial to base off G0 (trial 2) rather than standard (trial 1). Also gets feedlotting for offspring</t>
  </si>
  <si>
    <t>Only report N12 from exp201. Change exp number for detailed report to 201</t>
  </si>
  <si>
    <t>Change exp202 to not report the extra detail and run N56 (0,1,-1,0.5,-0.5,3.9)</t>
  </si>
  <si>
    <t>Change scanning to adults (2:) and add comment</t>
  </si>
  <si>
    <t>Moved the columns so Eqn Compare was next to REV create</t>
  </si>
  <si>
    <t>Changed N3 for offspring to 0, -0.5,3.9</t>
  </si>
  <si>
    <t>Added N11 trial (wouldn't solve)</t>
  </si>
  <si>
    <t>Added run_grnfoo &amp; run_dryfoo to the RunReport sheet</t>
  </si>
  <si>
    <t>Turn off running &amp; reporting for the N55 trials in exp 202</t>
  </si>
  <si>
    <t>Rebadged some of the RunReport definitions for the new system (Default - 0: All except the detailed reports, 1: All, 2: no feed supply info, 3: with crop % graph, 4: GEPEP calibation info, 5: unused atm).</t>
  </si>
  <si>
    <t>Added sam['pgr_fl']. Used in pasture slack experiment</t>
  </si>
  <si>
    <t>Alter the layout of the sa variables in the experiment and outline in levels</t>
  </si>
  <si>
    <t>Added 2nd part of exp202 to be run after pasarea is set to ==</t>
  </si>
  <si>
    <t>annual</t>
  </si>
  <si>
    <t>Alter N55 to be +ve  nutspread for the offspring (to generate a new optimum pattern now that the LW condense fn has been fixed) - changed to exp203</t>
  </si>
  <si>
    <t>Generate a full solution for N55</t>
  </si>
  <si>
    <t>run_salevalue_offs</t>
  </si>
  <si>
    <t>run_salevalue_dams</t>
  </si>
  <si>
    <t>run_woolvalue_offs</t>
  </si>
  <si>
    <t>run_woolvalue_dams</t>
  </si>
  <si>
    <t>run_cfw_offs</t>
  </si>
  <si>
    <t>run_fd_offs</t>
  </si>
  <si>
    <t>wool value per hd</t>
  </si>
  <si>
    <t>sale value of offs per hd</t>
  </si>
  <si>
    <t>sale value of dams per hd</t>
  </si>
  <si>
    <t>Include exp202</t>
  </si>
  <si>
    <t>Add reports for WoolValue and SaleValue</t>
  </si>
  <si>
    <t>Change exp numbers so the pasarea &amp; N size could be reported together</t>
  </si>
  <si>
    <t>7:8</t>
  </si>
  <si>
    <t>Add comments to the REV sensitivity analyses</t>
  </si>
  <si>
    <t xml:space="preserve">Add SR sav </t>
  </si>
  <si>
    <t>bnd_drys_retained</t>
  </si>
  <si>
    <t>bnd_drys_sold</t>
  </si>
  <si>
    <t>bnd_min_sale_age_wether_g3</t>
  </si>
  <si>
    <t>bnd_max_sale_age_wether_g3</t>
  </si>
  <si>
    <t>Add sav for wether and female sale</t>
  </si>
  <si>
    <t>Added trials to test the old cal and report with the new cal</t>
  </si>
  <si>
    <t>Fix r1_izg for GEPEP calibration</t>
  </si>
  <si>
    <t>Move the sale age controls to the management section</t>
  </si>
  <si>
    <t>Add 500days min age for the dams to the standard trial</t>
  </si>
  <si>
    <t>Add the change of TOL to the calibration trials</t>
  </si>
  <si>
    <t>Remove bnd_sellyearlings_inc (and remove from code)</t>
  </si>
  <si>
    <t>run_daily_mei_offs</t>
  </si>
  <si>
    <t>run_daily_pi_offs</t>
  </si>
  <si>
    <t>Add run_daily_mei+offs &amp; pi to the Reports</t>
  </si>
  <si>
    <t>Add exp211 N31 GEPEP calibration - to sort out dead animals problem. With extra details stored</t>
  </si>
  <si>
    <t>:,:,:</t>
  </si>
  <si>
    <t>Change r1_izg to be :,:,: so it picks up both slices of the i axis</t>
  </si>
  <si>
    <t>Add run_ffcfw_yatf to the Reports</t>
  </si>
  <si>
    <t>Set up exp2 for the calibration of G00</t>
  </si>
  <si>
    <t>r1_izg3</t>
  </si>
  <si>
    <t>Add sav r1_izg3 to control the feed supply for the offspring</t>
  </si>
  <si>
    <t>Fixed error in haivng included both the pre and post calcuation sa on pi, mr &amp; kg</t>
  </si>
  <si>
    <t>Remove a couple more reports from #4 the Calibration reports</t>
  </si>
  <si>
    <t>Added bnd_propn_mated_yearling_g1 = 0 for BBB</t>
  </si>
  <si>
    <t>bnd_propn_dams_mated_og1</t>
  </si>
  <si>
    <t>Fix problems with PI post scalar included in the exp3 &amp; exp4</t>
  </si>
  <si>
    <t>Drop bnd_propn_dams_mated_og1 until code is ready</t>
  </si>
  <si>
    <t>Tweak G2 &amp; G13 std and G25 All to get a result for the standard trait level</t>
  </si>
  <si>
    <t>Add bnd_propn_dams_mated back in</t>
  </si>
  <si>
    <t>Added calibration for iter3</t>
  </si>
  <si>
    <t>Arrange exp12 &amp; 13 for FVP33N54 with saving detailed output and rev create</t>
  </si>
  <si>
    <t>Change to N64</t>
  </si>
  <si>
    <t>Add experiments for GEPEP with REVs of PI, MR, kg, cfw, fd &amp; repro</t>
  </si>
  <si>
    <t>Add experiments with post sa of PI, MR &amp; kg</t>
  </si>
  <si>
    <t>Fix errors in Exp16 &amp; 17</t>
  </si>
  <si>
    <t>Separate Exp17 for reporting</t>
  </si>
  <si>
    <t>Fix mr error in Ex17</t>
  </si>
  <si>
    <t>Add post calc sa to Exp16</t>
  </si>
  <si>
    <t>Change exp17 to N12 (for comparison with Exp11)</t>
  </si>
  <si>
    <t>Add trial to test that pi_post == pi_pre with lower nut_spread (except tht nut_spread is affecting young animals too)</t>
  </si>
  <si>
    <t>Add N33 versions of both pre and post sa for PI, MR and kg</t>
  </si>
  <si>
    <t>Change exp16 to operate on std devn rather than range. Fix the nut spread for the pi_post test</t>
  </si>
  <si>
    <t>Added bound on pasture at 60% for exp16</t>
  </si>
  <si>
    <t>Make Exp17 N12</t>
  </si>
  <si>
    <t>Add Exp18 that is copy of Exp17 with N54</t>
  </si>
  <si>
    <t>Change Exp5 &amp; 6 to N12</t>
  </si>
  <si>
    <t>Alter trials to make prices explicit for all trials. Remove all the preliminary trials that included and excluded different traits.</t>
  </si>
  <si>
    <t>Change the r1_izg to point to the altered feed supply</t>
  </si>
  <si>
    <t>Add Exps 131, 141 &amp; 151 that is the Post sa equivalent of 13, 14 &amp; 15</t>
  </si>
  <si>
    <t>Set Exp16 so runs that test post SA are False (these trials require code changes for ZF2)</t>
  </si>
  <si>
    <t>n_initial_lw_dams</t>
  </si>
  <si>
    <t>n_initial_lw_offs</t>
  </si>
  <si>
    <t>Add extra exp for each instance &amp; the cloud. Exp 131, 132 &amp; 133</t>
  </si>
  <si>
    <t>Calibrate WBE using latest info from Sarah</t>
  </si>
  <si>
    <t>Add data for iter4</t>
  </si>
  <si>
    <t>Use estimated SRW from GEPEP for exp4 (rather than the calibrated SRW from exp3)</t>
  </si>
  <si>
    <t>Change FVP &amp; N to formulas (because some descriptions were wrong)</t>
  </si>
  <si>
    <t>Add data for iter5</t>
  </si>
  <si>
    <t>Check over the experiments for the re-run</t>
  </si>
  <si>
    <t>Tweaks for Exp17</t>
  </si>
  <si>
    <t>Remove formulas linking the experiments together for calibrations. Tweaks for Exp131, 141 &amp; 151</t>
  </si>
  <si>
    <t>Tweaks Exp151 (team 3 &amp; 11)</t>
  </si>
  <si>
    <t>Final version as used for the GEPEP report sent on 16May21</t>
  </si>
  <si>
    <t>Set up initial Preg Scan trials. Alter Exp1 to do up to N33</t>
  </si>
  <si>
    <t>Change Exp3 to N33 (run with 9)</t>
  </si>
  <si>
    <t>0:1,0:3</t>
  </si>
  <si>
    <t>bnd_min_sale_age_female_g1</t>
  </si>
  <si>
    <t>0:3</t>
  </si>
  <si>
    <t>Add sale age bound for dams separate from the progeny &amp; offspring (because BBT dams are BB so can't be sold).</t>
  </si>
  <si>
    <t>Set up trials in Exp3 to generate the FS by scan x genotype x TOL</t>
  </si>
  <si>
    <t>Revert changes made to test Autumn BBT</t>
  </si>
  <si>
    <t>Add sam[scanper] and saa[scanper]</t>
  </si>
  <si>
    <t>11:12,:</t>
  </si>
  <si>
    <t>Add weaning weight equation system (11:12) to yatf</t>
  </si>
  <si>
    <t>Add bnd_sale_twice_dry</t>
  </si>
  <si>
    <t>bnd_sale_twice_dry_inc</t>
  </si>
  <si>
    <t>bnd_twice_dry_propn</t>
  </si>
  <si>
    <t>Add sam for chill. Add sav for including dam upperbound</t>
  </si>
  <si>
    <t>Add sav for grain percentile</t>
  </si>
  <si>
    <t>grain_percentile</t>
  </si>
  <si>
    <t>Update comments on bound for twice drys</t>
  </si>
  <si>
    <t>Alter the experiment structure for Preg Scanning analysis</t>
  </si>
  <si>
    <t>LTW_dams</t>
  </si>
  <si>
    <t>LTW_offs</t>
  </si>
  <si>
    <t>Add sam[LTW_dams &amp; offs]</t>
  </si>
  <si>
    <t>mortalityx</t>
  </si>
  <si>
    <t>Add paddock allocation experiment and Add saa[mortalityx]</t>
  </si>
  <si>
    <t>This sheet is to store data for the Experiment</t>
  </si>
  <si>
    <t>Standard</t>
  </si>
  <si>
    <t>Useful for coefficients that need to be altered in the middle of an experiment (makes it easier to adjust the value after the experiment is set up)</t>
  </si>
  <si>
    <t>rr</t>
  </si>
  <si>
    <t>Model Standard Original</t>
  </si>
  <si>
    <t>Add 2 levels of standard experiment (one as the standard model N33 (exp0) and other for testing N11 (exp1))</t>
  </si>
  <si>
    <t>Change scanper to rr (repro rate) to get some consistency in the terminology. Add SA on RR experiment</t>
  </si>
  <si>
    <t>Revert to f_lwc_cs for sires, dams &amp; offs (yatf always were cs))</t>
  </si>
  <si>
    <t>2:3,:</t>
  </si>
  <si>
    <t>10:11,:</t>
  </si>
  <si>
    <t>1:2,:</t>
  </si>
  <si>
    <t>Add eqn system sav as required and set to the default values</t>
  </si>
  <si>
    <t>Add LTW paddock level scalar sav in Exp53</t>
  </si>
  <si>
    <t>Add Exp54 Weaner eqn system</t>
  </si>
  <si>
    <t>Added sav for r2_ik2p (feed variation selected for the k2 axis)</t>
  </si>
  <si>
    <t>Added saa for feedoptions (to alter the feed supplies that can be selected)</t>
  </si>
  <si>
    <t>Changed Exp1 (Quick Test) to include Full Output and all report details</t>
  </si>
  <si>
    <t>Add calculation details to paddock allocation</t>
  </si>
  <si>
    <t>Tweak the trial offset (to remove input formula when r[-1]c+1 will work</t>
  </si>
  <si>
    <t>bnd_total_dams_scanned</t>
  </si>
  <si>
    <t>bnd_propn_dam5_retained</t>
  </si>
  <si>
    <t>Add bnd_total_dams_scanned &amp; bnd_propn_dam5_retained</t>
  </si>
  <si>
    <t>Start separating comments between the sa name (with a description of the sa) and the index (with a description of the specific slices selected)</t>
  </si>
  <si>
    <t>Add ewe profile as a set of calibration trials (Exp43)</t>
  </si>
  <si>
    <t>Spring</t>
  </si>
  <si>
    <t>Add price SA experiment</t>
  </si>
  <si>
    <t>Add 'Drop' to Exp offset column</t>
  </si>
  <si>
    <t>Price scenarios (Exp54)</t>
  </si>
  <si>
    <t>Change SR trial to grazing intensity. Bound number of ewes mated, alter winter PGR and allow nutriton profile change for dams (F3N5)</t>
  </si>
  <si>
    <t>9:13</t>
  </si>
  <si>
    <t>Add comment to the column that is the pointer to the data sheet</t>
  </si>
  <si>
    <t>rr_age_og1</t>
  </si>
  <si>
    <t>5:,:</t>
  </si>
  <si>
    <t>Add saa['rr_age_og1'] to allow control of rr after culling once and twice drys or retaining the 'performers'</t>
  </si>
  <si>
    <t>10:13</t>
  </si>
  <si>
    <t>10:13,2:3</t>
  </si>
  <si>
    <t>Add a second trial to Exp1 Quick Test</t>
  </si>
  <si>
    <t>Add component experiment to Data &amp; Experiment (ready to test)</t>
  </si>
  <si>
    <t>Add drys SA exp to data (not added to Experiment yet)</t>
  </si>
  <si>
    <t>Temporary addition of 0.2 to nutspread to allow for distribution increasing mortality</t>
  </si>
  <si>
    <t>Change name of the component experiment</t>
  </si>
  <si>
    <t>9:13,:</t>
  </si>
  <si>
    <t>Expand component experiment to cover all dry management options (so that it doesn't have to be run in 2 stages)</t>
  </si>
  <si>
    <t>Drys                                                5yo</t>
  </si>
  <si>
    <t>Add experiments for management of drys, the rr response and the sale price received</t>
  </si>
  <si>
    <t>Alter Report4 for feed calibration for Preg scanning</t>
  </si>
  <si>
    <t>Add 3:4 to FVP control sa. Alter comments of the FVP sa's</t>
  </si>
  <si>
    <t>Add sam['GLPK_fix']</t>
  </si>
  <si>
    <t>Exp42: Dropped (False) the Maternal trials, leaving Mat + EL. To reduce the amount of time required on the google cloud</t>
  </si>
  <si>
    <t>1 row summary for each trial</t>
  </si>
  <si>
    <t>area summary for each landuse</t>
  </si>
  <si>
    <t>graph profit by crop area</t>
  </si>
  <si>
    <t>green FOO at end of period</t>
  </si>
  <si>
    <t>consumption of green pasture</t>
  </si>
  <si>
    <t>dry FOO at end of period</t>
  </si>
  <si>
    <t>consumption of dry pasture</t>
  </si>
  <si>
    <t>nap FOO at end of period</t>
  </si>
  <si>
    <t>consumption of pasture on the non-arable area of crop paddocks</t>
  </si>
  <si>
    <t>consumption of pasture on the crop paddocks prior to seeding</t>
  </si>
  <si>
    <t>consumption of stubble</t>
  </si>
  <si>
    <t>lamb survival</t>
  </si>
  <si>
    <t>ME intake of the dams</t>
  </si>
  <si>
    <t>potential intake of the dams</t>
  </si>
  <si>
    <t>numbers of Dams in each DVP</t>
  </si>
  <si>
    <t>numbers of progeny</t>
  </si>
  <si>
    <t>ME intake of the offspring</t>
  </si>
  <si>
    <t>potential intake of the offspring</t>
  </si>
  <si>
    <t>numbers of Offspring in each DVP</t>
  </si>
  <si>
    <t>dam liveweight (by generator period)</t>
  </si>
  <si>
    <t>weaning percent</t>
  </si>
  <si>
    <t>scanning percent (reproductive rate)</t>
  </si>
  <si>
    <t>profit and loss</t>
  </si>
  <si>
    <t>gross sale prices</t>
  </si>
  <si>
    <t>sales date for offs</t>
  </si>
  <si>
    <t>CFW of dams</t>
  </si>
  <si>
    <t>FD of dams</t>
  </si>
  <si>
    <t>CFW of offspring</t>
  </si>
  <si>
    <t>FD of offspring</t>
  </si>
  <si>
    <t>numbers of Dams in each generator period</t>
  </si>
  <si>
    <t>numbers of Offspring in each generator period</t>
  </si>
  <si>
    <t>mortality of offspring (with p axis)</t>
  </si>
  <si>
    <t>mortality of dams (with p axis)</t>
  </si>
  <si>
    <t>average FOO during the feed period</t>
  </si>
  <si>
    <t>run_avegrnfoo</t>
  </si>
  <si>
    <t>run_grndmd</t>
  </si>
  <si>
    <t>DMD of green FOO during the feed period</t>
  </si>
  <si>
    <t>DMD of dry FOO during the feed period</t>
  </si>
  <si>
    <t>run_avedryfoo</t>
  </si>
  <si>
    <t>run_drydmd</t>
  </si>
  <si>
    <t>Added extra reports to RunReport</t>
  </si>
  <si>
    <t>Change BBT &amp; Maternal EL to F4 in Exp41 because model was too large (BBB &amp; Mat are FVP 5)</t>
  </si>
  <si>
    <t>Add Report5 which is Report4 plus numbers_dams_p &amp; Mort</t>
  </si>
  <si>
    <t>Add saving on-hand for Exp41 &amp; 42 (turned off in exp 43)</t>
  </si>
  <si>
    <t>Add sav[bnd_dams_lowbound_inc]</t>
  </si>
  <si>
    <t>onhand_mort_p_inc</t>
  </si>
  <si>
    <t>Changed name of the sav on including on hand to sav['onhand_mort_p_inc'] to describe the change made to separate on-hand with and without mortality weighting</t>
  </si>
  <si>
    <t>Added controls for r2 in Data! so that the Maternals could have a component analysis.</t>
  </si>
  <si>
    <t>Changed the r1 sensitivity to saa (was sav), so that the maternals (BBB) could use the BMT inputs. Saa was more universal than sav</t>
  </si>
  <si>
    <t>Added LTW calibration experiment (exp44) for Maternals (note: No calibration for BBT because not there for lifetime production)</t>
  </si>
  <si>
    <t>Altered nut spread for analysis to have a base of 0.</t>
  </si>
  <si>
    <t>Fix error in Maternals saa[r1_izg]. Was 16 should have been 12</t>
  </si>
  <si>
    <t>Fix conditional formatting that was getting slow (removed and starterd again)</t>
  </si>
  <si>
    <t>Set glpk fix to 0</t>
  </si>
  <si>
    <t>random</t>
  </si>
  <si>
    <t>Changed Exp42 BBT to N64 so similar expt size as BBB &amp; maternals</t>
  </si>
  <si>
    <t>Fix errors in the Grazing Intensity experiment (N54 wasn't transferring down, and SR was being fixed whereas meant to be dam numbers)</t>
  </si>
  <si>
    <t>Include lower bound for dams for BBT. It is forcing in 50 BBT for dvps 4:14</t>
  </si>
  <si>
    <t>Forced mating ewe lambs for the Maternal calibration by setting propn to 1. Removed for the analysis - so that EL were optional</t>
  </si>
  <si>
    <t>Set trials with Mat (without EL) to False. Left expt 41 as True though</t>
  </si>
  <si>
    <t>Alter sam[sfw] (to 0.9), saa[sfd] (to -0.5). Add saa[rr_age][1:2,…] to reduce maiden repro and spread the gap between maiden and adult.</t>
  </si>
  <si>
    <t>Fix error in the location of the pointers for the Maternal LTW experiment (formulas still pointing to R142 whereas should have been R336)</t>
  </si>
  <si>
    <r>
      <t xml:space="preserve">Added RR response to the dry sale price SA (which is based on selling twice dry &amp; retaining performers) </t>
    </r>
    <r>
      <rPr>
        <b/>
        <sz val="11"/>
        <color theme="1"/>
        <rFont val="Calibri"/>
        <family val="2"/>
      </rPr>
      <t>- Not complete, add formulas. Add response to the dry man trial too</t>
    </r>
  </si>
  <si>
    <t>Removed calibration values (for CFW, FD &amp; RR) from Maternals</t>
  </si>
  <si>
    <t>Set up Trial 41 with F54N34 with 0, .3 -.3</t>
  </si>
  <si>
    <t>Drop Maternals from Exp41 so that 9 trials could be run concurrently on 768GB</t>
  </si>
  <si>
    <t>Added Exp32 which is calibration for Maternals (EL Spring)</t>
  </si>
  <si>
    <t>Moved Exp31 down to below Exp43 (so that could access the full range of scenarios to calibrate production for). Set for MM Spr</t>
  </si>
  <si>
    <t>r2_isk2g1</t>
  </si>
  <si>
    <t>Change sav on r2 to include scan axis sav['r2_isk2g1']. Update the slices. Update the experiments that use it.</t>
  </si>
  <si>
    <t>Update the values in Data! To reflect the change in r2 with the scan axis in the inputs</t>
  </si>
  <si>
    <t>:,:,2:3,:</t>
  </si>
  <si>
    <t>:,:,3:4,:</t>
  </si>
  <si>
    <t>Genetic</t>
  </si>
  <si>
    <t>Updated the formula referencing Data! in Exp to use pointers (rather than hard wired offsets in the INDEX formulas) - required to align with the new rr saa's</t>
  </si>
  <si>
    <t>Edit the Component data to align with the new 'k2 input cluster' axis.</t>
  </si>
  <si>
    <t>Add force joining of the maidens. In some scenarios they were not being mated. Not mating means they can't be calibrated, also not very common on farm.</t>
  </si>
  <si>
    <t>Adjusted the nut spread of the N8 experiment to expand the range (based on the BBB runs using the full range for dry &amp; twin). Was max of 0.5 now max of 1.</t>
  </si>
  <si>
    <t>Add formulas to handle the LTW feedoptions adjustment for singles and twins - input in column 7</t>
  </si>
  <si>
    <t>Fix feedoptions_var offsets for TOL &amp; flocktype (to allow for the extra slices in the 'k2 input cluster'</t>
  </si>
  <si>
    <t>Add the impact of dry management on the starting values for RR (note the formulas need to be adjusted for scanning level in the scanning level experiment that is referenced by the other trials)</t>
  </si>
  <si>
    <t>The impact of dry management was difficult because the rr is also adjusted as a calibration value.</t>
  </si>
  <si>
    <t>Fix some errors in the Components data. Some repro effects were missing</t>
  </si>
  <si>
    <t>Adjust the INDEX formula for i_mortlaityx to only apply if sav[scan] &gt; 2</t>
  </si>
  <si>
    <t>Expanded the RR SA tables to include a Scan axis. Connected the inputs in the experiment to include the scan axis.</t>
  </si>
  <si>
    <t>Note:</t>
  </si>
  <si>
    <t>Retaining performers is only possible if scanning for multiples</t>
  </si>
  <si>
    <t>Adjust the INDEX formula for i_dryman, i_dryrr_response and i_dry_salep to apply differently depending on sav[scan]</t>
  </si>
  <si>
    <t>Connect the scanning level to the standard levels in the 'defn' experiment</t>
  </si>
  <si>
    <t>feedsupply_adj_r2p</t>
  </si>
  <si>
    <t>feedsupply_r1jp</t>
  </si>
  <si>
    <t>Change saa name from feedoptions_var_rp to feedsupply_adj_r2p</t>
  </si>
  <si>
    <t>Add saa[feedsupply_r1jp] to alter the nutriton option in early pregnancy</t>
  </si>
  <si>
    <t>5:7, 0:1, 2:6</t>
  </si>
  <si>
    <t>Fix slices of the sale price scalar to hone in on the scanned dry price (Breeders &amp; mutton, std price, March to June)</t>
  </si>
  <si>
    <t>Added the output from Exp 43 to control the optimum LTW pattern to the analysis</t>
  </si>
  <si>
    <t>Remove / from Expt72 trial name</t>
  </si>
  <si>
    <t>Remove onhand mort report for Exp5 (the copied column hadn't been reset)</t>
  </si>
  <si>
    <t>Change the compoenent analysis to Merino (was Maternal)</t>
  </si>
  <si>
    <t>In the component experiment (exp72), added trials that were copies of Exp71 so that these were reported together</t>
  </si>
  <si>
    <t>Fix error in rev_create being True for all the Scan2 trials</t>
  </si>
  <si>
    <t>Added pnl output to Report type 5</t>
  </si>
  <si>
    <t>Added "/" to the comment about special characters in the trial name.</t>
  </si>
  <si>
    <t>Set reporting of QuickTest-b to False (to reduce the report size when looking at the detailed output)</t>
  </si>
  <si>
    <t>Fixed Exp43 for the LTW profile. 5 levels for each of the D, S &amp; T with Scan 0, 1, &amp; 2</t>
  </si>
  <si>
    <t>Altered the Nutspread for the Offs in Exp43</t>
  </si>
  <si>
    <t>Sorted the Maternals FeedSupply adjustment in  Data! (still need to add it back into Experiment!)</t>
  </si>
  <si>
    <t>Set all BBT &amp; Mat calibration trials to False (unless it is a separate expt) - Analysis trials were already False</t>
  </si>
  <si>
    <t>Change the LTW adjustment levels so that Late Preg drys have 3 down &amp; 1 up while Late Preg 'pregnants' are 1 down and 3 up</t>
  </si>
  <si>
    <t>Added back the Mat LTW calibration experiment (Ex44)</t>
  </si>
  <si>
    <t>Change Exp31 to examine the level of saa[cl0_c2] that generates a similar result to rr_age_og1 == -0.12</t>
  </si>
  <si>
    <t>Change nut spread for offs to 0.3 in Exp31</t>
  </si>
  <si>
    <t>Add feedoptions to Component experiment data</t>
  </si>
  <si>
    <t>Remove saa[rr_age_og1] for maidens from the DryMan experiment (so it is not being altered by the sa)</t>
  </si>
  <si>
    <t>Remove comment about maternals not being automatic from the component data table. Has Comp.Flock to control the feedsupply and the rr is now automatic.</t>
  </si>
  <si>
    <t>Connect TOL &amp; Flock from the Componet intputs to the Experiment. Now the changing of Flock &amp; TOL is fully controlled from Data!</t>
  </si>
  <si>
    <t>Adjust the trial flow to be more sensible and less error prone</t>
  </si>
  <si>
    <t>Remove sam[rr_age_og1] on the 3 yo and replace with calibration using cl0. Simplifies the formulas in the rr_og1 column. Note: Still using rr_age_og1 for the maiden adjustment (Calibration 0.3 &amp; 0.15 for conc &amp; prlf respectively)</t>
  </si>
  <si>
    <t>Fixed error in the sav name for the feedoptions of the Aut lambing Scan2.</t>
  </si>
  <si>
    <t>Add region to the inputs for mortalityx SA. So that differences in the underlying chill index can be incorporated into the possible benefit</t>
  </si>
  <si>
    <t>Delete column of sav[matedams_inc] because it is now handled automatically</t>
  </si>
  <si>
    <t>Fix duplicates in Maternal LTW trial names</t>
  </si>
  <si>
    <t>Set up Exp21 to represent the genotype calibration for each flock type (genotype selection, sa of sfw, sfd &amp; repro), flock management (mate or exclude EL), the standard environment (chill, PGR), modelling relationships (the LTW paddock scalars &amp; equations used), standard prices</t>
  </si>
  <si>
    <t xml:space="preserve">Winter </t>
  </si>
  <si>
    <t>Add a TOL axis to i.DryMan - the inputs for the optimum dry management strategy</t>
  </si>
  <si>
    <t>TOL</t>
  </si>
  <si>
    <t>Differentiate the DryMan for the rr SA (which require selling of drys for anything to happen) and the standard dry management that is used in all the other trials (which can, and should, be the optimum management of the drys which can included retaining</t>
  </si>
  <si>
    <t>Add TOL detail for dam numbers in Grazing Intensity experiment (required a method to convert the TOL True/False to an index value)</t>
  </si>
  <si>
    <t>Change the salep data &amp; experiment to remove the scan axis. Connect the dry management to the dry management inputs using TOL &amp; Scan.</t>
  </si>
  <si>
    <t>Set up Exp22 as the standard analysis format. Set TOL * Scan for each genotype (genotype copied from Exp21). Set standard paddock allocation benefits, standard dry management and RR benefits, set the optimum LTW feed supply</t>
  </si>
  <si>
    <t>Fix incorrect sign in mortality of lambs associated with paddock allocation</t>
  </si>
  <si>
    <t>Fix incorrect slicing for saa[mortalityx]. Was using b1 slices but it should be sliced based on nfoet</t>
  </si>
  <si>
    <t>Set up Exp41. References Exp22 and changes the 'calibration' settings (the output reqd, the FVP &amp; nutspread, no LTW FS, force retain drys, firce in join mds, minimum number of bbt, set dry management rr &amp; padock alloc mortalityx to 0)</t>
  </si>
  <si>
    <t>Set up Exp411 which is copy of 41 except with 5 FVP for dams.</t>
  </si>
  <si>
    <t>Set up Exp42 which is a copy of Exp22 with the 'calibration' settings referenced from Exp41</t>
  </si>
  <si>
    <t>Set up Exp31. Based on selecting a trial from Exp22. References the 'calibration' settings from Exp41</t>
  </si>
  <si>
    <t>Separate the managing of passengers and performers so that the sale and the RR change can be viewed</t>
  </si>
  <si>
    <t>Update comment on bnd_drys_retained. It is only active on the t1 slice (ie sell at scanning)</t>
  </si>
  <si>
    <t>Fix error in sam[husbcost] pointer. Was 28 should be 27</t>
  </si>
  <si>
    <t>1:,:</t>
  </si>
  <si>
    <t>Change sav[scan_og1] so that it covers slice 1:,:. Was 2:,:. So o it is covering the maidens too</t>
  </si>
  <si>
    <t>Fix the offset for the trials description of the F &amp; N</t>
  </si>
  <si>
    <t>husb_mustering_h2</t>
  </si>
  <si>
    <t>Add sam[husb_mustering_h2]. Set value in the Component Trial to same as husb_labour_l2h2. Change Component descriptions for labour</t>
  </si>
  <si>
    <t>Update the component trial with the labour assumptions from Michelle Cousins</t>
  </si>
  <si>
    <t>Add a table with the optimum LTW patterns. Connect it to the  component expt and the Exp22 inputs. Set values to last run of Exp43</t>
  </si>
  <si>
    <t>Remove 'REV create' from component decription where it was not happening</t>
  </si>
  <si>
    <t>Change the detail required for reports in Exp42. Removed ffcfw</t>
  </si>
  <si>
    <t>Change experiment numbers for Exp42. Was 420 &amp; 421</t>
  </si>
  <si>
    <t>Changed the standard nut spread for offspring to 0.3 (to reduce the Mortality warning for Offspring)</t>
  </si>
  <si>
    <t>Fix some errors in the Maternals trial for expt 32 (first trial wasn't reset for the 'calibration values'</t>
  </si>
  <si>
    <r>
      <t xml:space="preserve">Connect </t>
    </r>
    <r>
      <rPr>
        <b/>
        <sz val="11"/>
        <color theme="1"/>
        <rFont val="Calibri"/>
        <family val="2"/>
        <scheme val="minor"/>
      </rPr>
      <t>sav[bnd_upper_dam_inc]</t>
    </r>
    <r>
      <rPr>
        <sz val="11"/>
        <color theme="1"/>
        <rFont val="Calibri"/>
        <family val="2"/>
        <scheme val="minor"/>
      </rPr>
      <t xml:space="preserve"> into the trials with the same value as </t>
    </r>
    <r>
      <rPr>
        <b/>
        <sz val="11"/>
        <color theme="1"/>
        <rFont val="Calibri"/>
        <family val="2"/>
      </rPr>
      <t>sav[bnd_retain_drys]</t>
    </r>
  </si>
  <si>
    <t>Set the std LTW adjusments to the patterns that are o adj for each period. (12, 92 &amp; 482 for the different scanning levels).</t>
  </si>
  <si>
    <t>Add the LTW adjustments from the short version of Exp43.</t>
  </si>
  <si>
    <t>Separate CFW &amp; FD in the Scan 1 to 2 transition in Exp72.</t>
  </si>
  <si>
    <t>Add an extra triazl to Component to separate out the effects of FS change and production for scan 0 to Scan1</t>
  </si>
  <si>
    <t>Add a LTW transition for the Scan0-1. Requires being a little dodgy then turning off the LTW effect at stat of Scan 1 to 2 transition</t>
  </si>
  <si>
    <t>Separate the LTW feed supply chang from the other FS change</t>
  </si>
  <si>
    <t>Add testing the LTW effect at each scan level (and the reported impact will be the change from the previous level)</t>
  </si>
  <si>
    <t>Added saving the full detail to rvals</t>
  </si>
  <si>
    <t>Fix wording on Component trial description when LTW is turned on</t>
  </si>
  <si>
    <t>Add a LTW1 trial at the top of each section that can be used to calculate change in profit for that section</t>
  </si>
  <si>
    <t>Fix the RR increase values to account for the saa values for the columns on the right overwriting columns from the left.</t>
  </si>
  <si>
    <t>Remove bnd_upper_dams from most experiments (still included in Compnents so that time of sale can be tested)</t>
  </si>
  <si>
    <t>3:5,:</t>
  </si>
  <si>
    <t>Separated selling at scanning and selling at shearing in the component experiment (Exp72)</t>
  </si>
  <si>
    <t>Reallocate the trial numbers in Exp43 to 4 processors</t>
  </si>
  <si>
    <t>Add the LTW adjustments from the full Exp43.</t>
  </si>
  <si>
    <t>To do:</t>
  </si>
  <si>
    <t>Fixed to Exp5 that had some problems with the standard set up (from when it was a calibration experiment)</t>
  </si>
  <si>
    <t>Removed formulas for the upperbound that was referencing the drys retained column (not removed when the drys retained bond was changed)</t>
  </si>
  <si>
    <t>:,:,0:1,:</t>
  </si>
  <si>
    <t>Set standard value of bnd_upper_dams to True. To exclude sale of yearlings in the dam group, exclude sale of ewes younger than 5.5yo.</t>
  </si>
  <si>
    <t>:,:,4:5,:</t>
  </si>
  <si>
    <t>:,:,5:6,:</t>
  </si>
  <si>
    <t>Fix the r2 slices in Exp72 (Conponent trial) - incorrect slicing of the k2 input cluster in the sav definition</t>
  </si>
  <si>
    <t>Reduced the True trials in Exp43</t>
  </si>
  <si>
    <t>Alter Exp42 to 3 experiments of TOL for BBB with F43N54</t>
  </si>
  <si>
    <t>Remove ffcfw from Report 4 (so R4 can be used for Exp42)</t>
  </si>
  <si>
    <t>Revert Trial 43 to full trial with 4 sub experiments</t>
  </si>
  <si>
    <t>Reduce the scalar for the RR response from selling once dry cf twice dry down to 1.25. This results in a flock response of 1.7 times because of the effect of the extra year of effect.</t>
  </si>
  <si>
    <t>Update the LTW adj patterns using full Exp43</t>
  </si>
  <si>
    <t>Split Exp55 to run across 4 instances (550 551 552 553)</t>
  </si>
  <si>
    <t>Add a region input table for the Dam numbers for Grazing Intensity</t>
  </si>
  <si>
    <t>SW Victoria</t>
  </si>
  <si>
    <t>Great Southern</t>
  </si>
  <si>
    <t>3yo</t>
  </si>
  <si>
    <t>4 &amp; 5yo</t>
  </si>
  <si>
    <t>6yo</t>
  </si>
  <si>
    <t>Incorportate optimum dry management from Exp55</t>
  </si>
  <si>
    <t>Fix error in bnd_propn_drys_retained. It was not chainging if scan = 1 because using formula that stopped the Scan1 from getting the RR benefit if 5yo performers were retained</t>
  </si>
  <si>
    <t>Fix effect of LTW on Scan0 profile, that had REV on fleece and repro</t>
  </si>
  <si>
    <t>Add Scan option to the inputs for Ewe numbers constraints - to inputs, to experiment . Add values from Exp5</t>
  </si>
  <si>
    <t>Deleted sav[nut_mask_dams_owi] because causing problems. Note comment copied to this cell for when put back in</t>
  </si>
  <si>
    <t>Adjusted the proportion of twins to 35% in Exp51 (this is the average proportion twins across the TOL). This increases the mortalityx for twins (but is not v1 of report)</t>
  </si>
  <si>
    <t>Set to Spring for Exp72</t>
  </si>
  <si>
    <t>Reverted the deletion of sav[nut_mask_dams_owi]</t>
  </si>
  <si>
    <t>Reverted the not running the Scan0 trials in Exp55</t>
  </si>
  <si>
    <t>Changed Exp55 to be all Exp55 (not spread across 550 551, 552 553)</t>
  </si>
  <si>
    <t>Add comment that the Dry price scalar doesn't have a big enough range to the up side. Review these calculations</t>
  </si>
  <si>
    <t>Change the description of the "All bounds test" of Scan 2 to "Optimising replacements", based on that representing the majority of the difference, still a small amount unexplained</t>
  </si>
  <si>
    <t>:,:,6:7,:</t>
  </si>
  <si>
    <t>:,:,7:8,:</t>
  </si>
  <si>
    <t>Add twins &amp; triplets to Exp72</t>
  </si>
  <si>
    <t>added ":,:,:" in the index cell of sen.sav['nut_mask_dams_owi']</t>
  </si>
  <si>
    <t>Added sav[r1_izg1] to align the columns with the GEPEP trials</t>
  </si>
  <si>
    <t>Renamed to v4</t>
  </si>
  <si>
    <t>salep_month_adjust_s7s9p4</t>
  </si>
  <si>
    <t>Changed 'm4' to 'p4' in sam[salep_month_adjust_s7s9p4]</t>
  </si>
  <si>
    <t>Add REV number to Exp32 (Maternal calibration)</t>
  </si>
  <si>
    <t>run_grnnv</t>
  </si>
  <si>
    <t>run_drynv</t>
  </si>
  <si>
    <t>nv_inc</t>
  </si>
  <si>
    <t>dry NV during each generator period</t>
  </si>
  <si>
    <t>green NV during each generator period</t>
  </si>
  <si>
    <t>Change FEC to NV in report names and sa variable names</t>
  </si>
  <si>
    <t>Change the text box in Report.</t>
  </si>
  <si>
    <t>Change the production calibration for Maternals</t>
  </si>
  <si>
    <t>8:9,2:,:</t>
  </si>
  <si>
    <t>11:12,2:,:</t>
  </si>
  <si>
    <t>9:10,2:,:</t>
  </si>
  <si>
    <t>Change the sa on lamb survival (cl0) to alter both twins and triplets</t>
  </si>
  <si>
    <t>Add a production calibration information table for the WA &amp; Vic genotypes</t>
  </si>
  <si>
    <t>Central Wheatbelt</t>
  </si>
  <si>
    <t>Production calibration</t>
  </si>
  <si>
    <t>cl0[8]
mort twins</t>
  </si>
  <si>
    <t>sfw</t>
  </si>
  <si>
    <t>sfd</t>
  </si>
  <si>
    <t>cl0[1]
drys</t>
  </si>
  <si>
    <t>cl0[2]
litt size</t>
  </si>
  <si>
    <t>mortp</t>
  </si>
  <si>
    <t>Updated the production calibration coefficients with iter3.</t>
  </si>
  <si>
    <t>Set pnl report to FALSE in Report type 0 (because getting error)</t>
  </si>
  <si>
    <t>Final production calibration achieved</t>
  </si>
  <si>
    <t>Simplify the QuickTest name (remove MM &amp; N)</t>
  </si>
  <si>
    <t>Fix Exp44 (LTW for Maternals)</t>
  </si>
  <si>
    <t>Separate exp 4110 (BBT) from Exp411 (BBB &amp; mat)</t>
  </si>
  <si>
    <t>Alter Exp43 to only have 4 levels. EP changed to 2 +ve levels and 1 -ve level</t>
  </si>
  <si>
    <t>Adjust FS in the FS calibration experiments to have max range of +-1 with idea that the range is adjusted in the Feed Supply calculator</t>
  </si>
  <si>
    <t>Deleted the trials that were not longer used in Exp43 &amp; Exp44</t>
  </si>
  <si>
    <t>Edited Exp412 to be as carried out on T7600 (64GB)</t>
  </si>
  <si>
    <t>Alter experiment number to 440 for Exp44</t>
  </si>
  <si>
    <t>Set Exp 43 &amp; 44 to run on Google cloud with Scan 0 &amp; 1 (75 trials) separated from Scan2 (993 trials)</t>
  </si>
  <si>
    <t>Separated Exp 42 into 420 (12 trials BBB &amp; Mat Scan 0 &amp; 1), 421 (6 trials BBB &amp; Mat Scan 2), 422 (6 trials BBT Scan 0 &amp; 1), 423 (3 trials BBT Scan 2)</t>
  </si>
  <si>
    <t>Edited Exp42 trial number to be 42 when combined for reporting and Exp420, 421, 422 &amp; 423 when running.</t>
  </si>
  <si>
    <t>Added the same formula for 43 &amp; 44 to allow easy switching between run and report.</t>
  </si>
  <si>
    <t>Convert scan level to a formula and fix error in exp number for Exps 43 &amp; 44 (to align with the scan level)</t>
  </si>
  <si>
    <t>Turn pnl report back on</t>
  </si>
  <si>
    <t>add SA sav['inc_node_periods'] (comment: are season nodes included in steady state model, note: they always are for dsp model)</t>
  </si>
  <si>
    <t>inc_node_periods</t>
  </si>
  <si>
    <t>Change experiment numbers for Exp42 to suit a Nimbus run (Exp420 BBB, 421 BBT &amp; 422 MatEL)</t>
  </si>
  <si>
    <t>Split Exp 43 &amp; 44 into 3 sub experiments 430 is scan 0&amp;1, Expts 431 &amp; 432 are scan 2 and ditto for 440</t>
  </si>
  <si>
    <t>Add a second component trial for Maternals</t>
  </si>
  <si>
    <t>Change order of experiments to reflect the order that they are carried out</t>
  </si>
  <si>
    <t>Fix error in Exp22 that was using wrong offset in DryMan and wasn't differentiating the DryMan by TOL for the other flocks (but neither were the input values)</t>
  </si>
  <si>
    <t>Added BBT trials to bottom of exp42 so that BBB &amp; Mat could be run separately but would still report with BBT columns (just need to delete rows from the report, which is easier than adding columns)</t>
  </si>
  <si>
    <t>Add Exp43 LTW optimum patterns</t>
  </si>
  <si>
    <t>r2_ik5g3</t>
  </si>
  <si>
    <t>:,:,:,:</t>
  </si>
  <si>
    <t>Add the adjusted mortalityx for maternals for paddock allocation</t>
  </si>
  <si>
    <t>Update experiment number descriptions in the body of the exp (i.e. which sa variables are used in which experiments)</t>
  </si>
  <si>
    <t>Fix error in Exp62 &amp; 64 feed supply with Scan2</t>
  </si>
  <si>
    <t>Fix error in Exp63 &amp; 64 that was doubling up the BMT offset in the saa and sav on r2</t>
  </si>
  <si>
    <t>Added an extra version of Exp42 so there was a "small model" and a "big model" version</t>
  </si>
  <si>
    <t>Tidy up the controls for expts 42, 43 &amp; 44. To automate switching between how the run is being done (uses a choose formula)</t>
  </si>
  <si>
    <t>Remove mort detail in Exp44</t>
  </si>
  <si>
    <t>Add price premium to both once and twice dry</t>
  </si>
  <si>
    <t>bnd_drys_sold_o</t>
  </si>
  <si>
    <t>1:</t>
  </si>
  <si>
    <t>Change to bnd_drys_sold_o with slice 1: (maiden and older)</t>
  </si>
  <si>
    <t>Change the LTW adjustments so that if there is no input it references the lower scan option value. So in the component trial when Scan changes the FeedSupply remains the same (rather than dropping back to 0)</t>
  </si>
  <si>
    <t>Remove the full output detail from Exps 61/62 &amp; 63/64. Need to create a special trial with full details to create that output for the report</t>
  </si>
  <si>
    <t>Turn off LTW from the calibration runs (Exp 41 &amp; 42). And turn on in Exp43 &amp; 44 and in the analysis.</t>
  </si>
  <si>
    <t>Set Quick Test repeat to exclude the LTW calculations</t>
  </si>
  <si>
    <t>Change the DryMan experiment (Exp65) formula so that Scan0 alters the management of the sale of the 5yo dams</t>
  </si>
  <si>
    <t>Set up trial 422 to separate BBT. Removed the mort detail from rvals (only nv included now).</t>
  </si>
  <si>
    <t>Remove one of the 'extra' BBT trials in Exp421 &amp; 422 because only need one trial included to report the BBT info because there is only one alternative exp #</t>
  </si>
  <si>
    <t>Added option to separate the Maternals in Exp41 &amp; 42 (so they could be spread over another Google instance - to allow a total run time of 12hrs)</t>
  </si>
  <si>
    <t>Change the compnent experiment to operate as a 'remove' single item (rather than a cumulative addition experiment)</t>
  </si>
  <si>
    <t>Set up Exp43 &amp; 44 to be 430, 431 or 432 depending on an input.</t>
  </si>
  <si>
    <t>Updated the optimum LTW profiles from Exp43 &amp; 44 iter7</t>
  </si>
  <si>
    <t>Add DSE/hd to the paddock allocation formulas</t>
  </si>
  <si>
    <t>Merino: Autumn</t>
  </si>
  <si>
    <t>Maternal: Autumn</t>
  </si>
  <si>
    <t>Added DryMan inputs for Opt &amp; Other for all flocks (with all TOL)</t>
  </si>
  <si>
    <t>Change range of name i_mortalityx to incude maternals, then add a genotype switch to formulas using the range name (Experiment &amp; Data!Components)</t>
  </si>
  <si>
    <t>Expand data table i_dryrrresponse to include Flock. Reference the larger table in the Experiment</t>
  </si>
  <si>
    <t>Altered the price scalar for price of drys sold at scanning</t>
  </si>
  <si>
    <t>Removed trials from Exp76 (Dry sale price) so that Scan2 wasn't run and Scan0 was only run for the first of the price scenarios.</t>
  </si>
  <si>
    <t>Removed the options for retain none and retain All for the 5.5yo in the DryMan trial. Reduce the size of the trial and simplify the management of the Drys</t>
  </si>
  <si>
    <t>Trials removed from the experiment</t>
  </si>
  <si>
    <t>Changed the component expt to include all the DryMan outcomes, to include extra steps</t>
  </si>
  <si>
    <t>Increased size of the Components in Experiment!</t>
  </si>
  <si>
    <t>Added a region descriptor to the Trial description (so it could be used to differentiate results in the Report tables)</t>
  </si>
  <si>
    <t>Add extra Flocks &amp; TOL to Data! for the components</t>
  </si>
  <si>
    <t>Fix error in Flock.TOL code for some component trials that affected REV numbers</t>
  </si>
  <si>
    <t>Add Trial51 with full output details (Report with #1)</t>
  </si>
  <si>
    <t>Change the D.Flock input to be 0 and 2 for Merino and Maternal (because that made the lookups easier, but required some other formula changes)</t>
  </si>
  <si>
    <t>Add trials to Components that are the base values for the Scan1 and Scan adjustments (because the std Scan2 trial is an unknown input when reporting)</t>
  </si>
  <si>
    <t>Revamp the Component trial to better fit with the reporting</t>
  </si>
  <si>
    <t>Fix error in calculation of the offset for the feed supplyin Components (was using R7C3 instead of d.TOL.1.1 &amp; rest)</t>
  </si>
  <si>
    <t>Added the Maternal offset for r2 back into the r2 offset in Components data and removed from the one off value. So that the 0 offset value was 0 (not 144)
Note: wasn't causing an error because offset of 144 was pointing to Offspring which have 0 feedsupply adjustment</t>
  </si>
  <si>
    <t>Fix error in i.Component range name address (didn't include out to column 86)</t>
  </si>
  <si>
    <t>Fix error in the Compnent formula that selects the optimum dry management from the input table (needed + 1 added to the scan input)</t>
  </si>
  <si>
    <t>Change optimum DryMan when sale reqd (incorrect vlaue for Spring BBT Scan2)</t>
  </si>
  <si>
    <t>Only include the DryManagement 5 to 8 trials if Scan &gt;=2</t>
  </si>
  <si>
    <t>Fix the conditional formatting (delete all conditionals in the table then set the range for the ones that are remaining)</t>
  </si>
  <si>
    <t>It can also include intermediate calculations required for the input values</t>
  </si>
  <si>
    <t>Tidied up the input tables at the top so easier to navigate</t>
  </si>
  <si>
    <t>eqn_used_g0_q1p7</t>
  </si>
  <si>
    <t>Added relative availablility equation system sav. Used LMAT equation for the maternals (Linked up at same time as altering the PI coefficients for maternals).</t>
  </si>
  <si>
    <t>5:6,:</t>
  </si>
  <si>
    <t>Changed the standard nutspread for the maternal offspring to lower numbers to account for the higher intake</t>
  </si>
  <si>
    <t>Change the nutspread for offspring in the calibration experiments to reflect the values in the N14 expts</t>
  </si>
  <si>
    <t>Changed expt numbers for the sensitivity experiments to work for 4 instances with BBB &amp; BBT separated</t>
  </si>
  <si>
    <t>Change expt order to Scan2, 1 then 0. So that the multi processing works better by finishing on a small trial.</t>
  </si>
  <si>
    <t>Checked over the trial numbers as the precendent for each trial. Changed the report T/F to be a formula rather than relating to whether trial is carried out.</t>
  </si>
  <si>
    <t>Exp10 Farm &amp; flock standard values for this analysis</t>
  </si>
  <si>
    <t>Add Exp 11 as a trial for creating rNV.xls</t>
  </si>
  <si>
    <t>Change the LTW scalar to 0 for the pre calibration trials (still 1 for the analysis experiments)</t>
  </si>
  <si>
    <t>Add a Scan1 experiment with Flock * TOL to test nut spread for Offs without scan0 &amp; 1</t>
  </si>
  <si>
    <t>Changed the 'test' trial of the component experiment to be 'Differential progeny management'. Needs to be compared with Scan1 profit (not Scan 2)</t>
  </si>
  <si>
    <t>Add a single trial "Slow test" to test model with F33N33 (Exp2)</t>
  </si>
  <si>
    <t>Add capacity to do the main trials on GC with all trials carried out on one instance</t>
  </si>
  <si>
    <t>Add Exp 423  F33N34 (cf 421 which is F33N33) as the final tidy up of the feed supply before running LTW.</t>
  </si>
  <si>
    <t>Add Exp4 (a copy of Exp5 but tailored for testing F33N14 pattern during calibration) with extra report detail so that FFCFW &amp; mortality can be checked.</t>
  </si>
  <si>
    <t>Add a type to the 6000s so that they can be run as one double trial on a Google instance.</t>
  </si>
  <si>
    <t>Changed Exp65 inclusion formula to exclude Scan0 except for DryManagement 1 trials (reduced the numbers down to 117 trials)</t>
  </si>
  <si>
    <t>Change the 2nd quick test back to being an exact copy of the first (as a test of pyomo to ensure that there is not a random effect)</t>
  </si>
  <si>
    <t>Add the Merino ewe numbers for Exp73 (still need to add capacity to handle ewe numbers for BBT &amp; Maternals)</t>
  </si>
  <si>
    <t>Add run_pgr to the list of Reports</t>
  </si>
  <si>
    <t>run_pgr</t>
  </si>
  <si>
    <t>Change name of slow test to Nutrition test</t>
  </si>
  <si>
    <t>Expanded sam[pgr] to separate fp4,5,6 for SWV calibration (it is stuffing up any chance of using Exp73)-Remove Exp73 from the report</t>
  </si>
  <si>
    <t>Production calibration for SWV (CFW, FD &amp; Repro)</t>
  </si>
  <si>
    <t>Add Exp13 to test a range of nutspread for each flock type with Scan=1</t>
  </si>
  <si>
    <t>Added saa on seasonality coefficient - one value to adjust both singles and twins</t>
  </si>
  <si>
    <t>Changed Meat price for Mat Aut trial to 200</t>
  </si>
  <si>
    <t>germ</t>
  </si>
  <si>
    <t>Add germination sam. Alter values for SWC for Germ to 1.1.</t>
  </si>
  <si>
    <t>Change the first sam[pgr] to FP1. Set value for SWV to 1.2</t>
  </si>
  <si>
    <t>Add a second seasonality coefficient for the twins. So both singles and twins can operate as per merino</t>
  </si>
  <si>
    <t>cl0[0]
seasn
single</t>
  </si>
  <si>
    <t>cl0[0]
seasn
twin</t>
  </si>
  <si>
    <t>Add Exp3 to test Aut Maternals input values</t>
  </si>
  <si>
    <t>Fix error in seasonality coefficients in the calibration experiments (was a copy of the conception coefficient)</t>
  </si>
  <si>
    <t>Altered the SWV production calibration values.</t>
  </si>
  <si>
    <t>Add capacity to adjust genotype by TOL (so that autumn and spring repro in SWV could be represented). Tweak conception &amp; litter size coefficents for Spring</t>
  </si>
  <si>
    <t>Add optimum NutSpread for the offspring</t>
  </si>
  <si>
    <t>Build a SR experiment with tlevel controlled in Data!</t>
  </si>
  <si>
    <t>Add number of FS to the offspring nutspread (so can test a range of N1 patterns)</t>
  </si>
  <si>
    <t>Change the pointer to the optimum nutspread to be in Data! Rather than an entry in Experiment!</t>
  </si>
  <si>
    <t>minroe</t>
  </si>
  <si>
    <t>Add sam[minroe] as a std value for the analysis</t>
  </si>
  <si>
    <t>Include optimum NutSpread when N=1. Include in SR Exp91</t>
  </si>
  <si>
    <t>Split trial 412 for Google cloud. 4120 4122 4124</t>
  </si>
  <si>
    <t>Set expt numbers for 100 &amp; 6000s for Google cloud</t>
  </si>
  <si>
    <t>Add the optimum Dry Management options for SWV (after having run Exp65)</t>
  </si>
  <si>
    <t>Add the optimum LTW pattern for the ewes</t>
  </si>
  <si>
    <t>Add comments about LTW</t>
  </si>
  <si>
    <t>Change the LW REV in the Compnent trials to work on Sale Value using the random REV - the LW REV was leading to changes in other traits that depend on LW (RR, mortality, wool and sales)</t>
  </si>
  <si>
    <t>Add report controls for the sales grid for dams, yatf &amp; offs</t>
  </si>
  <si>
    <t>run_salegrid_dams</t>
  </si>
  <si>
    <t>run_salegrid_yatf</t>
  </si>
  <si>
    <t>run_salegrid_offs</t>
  </si>
  <si>
    <t>Fix error in sam[germ] in QuickTest</t>
  </si>
  <si>
    <t>fs_use_pkl</t>
  </si>
  <si>
    <t>gen_with_t</t>
  </si>
  <si>
    <t>bnd_lo_dam_inc</t>
  </si>
  <si>
    <t>bnd_drys_retained_o</t>
  </si>
  <si>
    <t>bnd_lo_off_inc</t>
  </si>
  <si>
    <t>bnd_up_off_inc</t>
  </si>
  <si>
    <t>Add up and lower bound for offs. Fixed some positions for comments</t>
  </si>
  <si>
    <t>bnd_lo_offs_tsdxg3</t>
  </si>
  <si>
    <t>:,:,:,:,:</t>
  </si>
  <si>
    <t>bnd_min_sale_age_female_dg3</t>
  </si>
  <si>
    <t>1:,0:1</t>
  </si>
  <si>
    <t>NLB</t>
  </si>
  <si>
    <t>Flock: Young ewes</t>
  </si>
  <si>
    <t>index level of the trial</t>
  </si>
  <si>
    <t>0:1,:</t>
  </si>
  <si>
    <t>woolp_mpg</t>
  </si>
  <si>
    <t>salep_max</t>
  </si>
  <si>
    <t>grainp</t>
  </si>
  <si>
    <t>Time of Lambing</t>
  </si>
  <si>
    <t>Autumn</t>
  </si>
  <si>
    <t>Winter</t>
  </si>
  <si>
    <t>Standard NLB</t>
  </si>
  <si>
    <t>Low NLB</t>
  </si>
  <si>
    <t>High NLB</t>
  </si>
  <si>
    <t>Adult NLB adjustment</t>
  </si>
  <si>
    <t>relative to adults</t>
  </si>
  <si>
    <t>rr_age_og1[0:1]</t>
  </si>
  <si>
    <t>rr_age_og1[1:2]</t>
  </si>
  <si>
    <t>rr_age_og1[2:]</t>
  </si>
  <si>
    <t>Low</t>
  </si>
  <si>
    <t>High</t>
  </si>
  <si>
    <t>VHigh</t>
  </si>
  <si>
    <t>bnd_min_sale_age_female</t>
  </si>
  <si>
    <t>genotype[0]</t>
  </si>
  <si>
    <t>g3_included[2]</t>
  </si>
  <si>
    <t>B genotp</t>
  </si>
  <si>
    <t>Maternal</t>
  </si>
  <si>
    <t>Lamb</t>
  </si>
  <si>
    <t>Hgt</t>
  </si>
  <si>
    <t>5.5yo</t>
  </si>
  <si>
    <t>6.5yo</t>
  </si>
  <si>
    <t>r2_ik0g1</t>
  </si>
  <si>
    <t>:,1:2,:</t>
  </si>
  <si>
    <t>r2_ik0g3</t>
  </si>
  <si>
    <t>run_salevalue_prog</t>
  </si>
  <si>
    <t>sale value of progeny sold as suckers per hd</t>
  </si>
  <si>
    <t>Added salevalue_prog to RunReport!</t>
  </si>
  <si>
    <t>which sale grid for progeny has highest value</t>
  </si>
  <si>
    <t>which sale grid for dams has highest value</t>
  </si>
  <si>
    <t>which sale grid for offspring has highest value</t>
  </si>
  <si>
    <t>Added a report that is all tables except nv &amp; Profit Area</t>
  </si>
  <si>
    <t>v</t>
  </si>
  <si>
    <t>bnd_lo_dams_tVg1</t>
  </si>
  <si>
    <t>Altered lo &amp; up bounds on dams to have a V axis (capital because needs to be sliced to correct length).</t>
  </si>
  <si>
    <t>v1</t>
  </si>
  <si>
    <t>v4</t>
  </si>
  <si>
    <t>v7</t>
  </si>
  <si>
    <t>v10</t>
  </si>
  <si>
    <t>v13</t>
  </si>
  <si>
    <t>v16</t>
  </si>
  <si>
    <t>v19</t>
  </si>
  <si>
    <t>bnd_dams_tVg1[0]</t>
  </si>
  <si>
    <t>bnd_dams_tVg1[1]</t>
  </si>
  <si>
    <t>bnd_dams_tVg1[2]</t>
  </si>
  <si>
    <t>bnd_dams_tVg1[3]</t>
  </si>
  <si>
    <t>bnd_dams_tVg1[4]</t>
  </si>
  <si>
    <t>bnd_dams_tVg1[5]</t>
  </si>
  <si>
    <t>bnd_dams_tVg1[6]</t>
  </si>
  <si>
    <t>t</t>
  </si>
  <si>
    <t>g</t>
  </si>
  <si>
    <t>0:1,:,0:1,:,:</t>
  </si>
  <si>
    <t>Added a default bound on progeny of yearlings that they can't be retained as offspring. They don't transfer to the dams and this is controlled in the 'provides' coefficients</t>
  </si>
  <si>
    <t>rot_lobound_rl</t>
  </si>
  <si>
    <t>Add rotation low bound</t>
  </si>
  <si>
    <t>Add age group range for upper scalar for numbers and add lower scalar for numbers</t>
  </si>
  <si>
    <t>bnd_rotn_inc</t>
  </si>
  <si>
    <t>Landuse / phases</t>
  </si>
  <si>
    <t>LMU</t>
  </si>
  <si>
    <t>Rotation phase number</t>
  </si>
  <si>
    <t>Slice</t>
  </si>
  <si>
    <t>Genotype</t>
  </si>
  <si>
    <t>Area for Fine merino</t>
  </si>
  <si>
    <t xml:space="preserve">    for medium merino</t>
  </si>
  <si>
    <t xml:space="preserve">    for medium merino with BBT</t>
  </si>
  <si>
    <t xml:space="preserve">    for maternal</t>
  </si>
  <si>
    <t>Inputs</t>
  </si>
  <si>
    <t>Phase number</t>
  </si>
  <si>
    <t>LMU 0, Flock 0</t>
  </si>
  <si>
    <t>Flock 1</t>
  </si>
  <si>
    <t>Flock 2</t>
  </si>
  <si>
    <t>Flock 3</t>
  </si>
  <si>
    <t>All regions</t>
  </si>
  <si>
    <t>NLB genetics (for farm scenario)</t>
  </si>
  <si>
    <t>LMU 1, Flock 0</t>
  </si>
  <si>
    <t>LMU 2, Flock 0</t>
  </si>
  <si>
    <t>LMU 3, Flock 0</t>
  </si>
  <si>
    <t>LMU 4, Flock 0</t>
  </si>
  <si>
    <t>LMU 5, Flock 0</t>
  </si>
  <si>
    <t>LMU 6, Flock 0</t>
  </si>
  <si>
    <t>LMU 7, Flock 0</t>
  </si>
  <si>
    <t>Add data tables for rot_lobound</t>
  </si>
  <si>
    <t>:,0:1,:</t>
  </si>
  <si>
    <t>date_born1st_iog</t>
  </si>
  <si>
    <t>drys_retained_estpropn_o</t>
  </si>
  <si>
    <t>[1]</t>
  </si>
  <si>
    <t>[2]</t>
  </si>
  <si>
    <t>[3]</t>
  </si>
  <si>
    <t>Late</t>
  </si>
  <si>
    <t>SWV</t>
  </si>
  <si>
    <t>Add SAA[date_born1st] &amp; connect to data table</t>
  </si>
  <si>
    <t>Add proportion of ewe lambs mated with an estimated proportion too</t>
  </si>
  <si>
    <t>est_propn_dams_mated_og1</t>
  </si>
  <si>
    <t>est_drys_retained_scan_o</t>
  </si>
  <si>
    <t>All</t>
  </si>
  <si>
    <t>Joining Age</t>
  </si>
  <si>
    <t>W-J</t>
  </si>
  <si>
    <t>Join</t>
  </si>
  <si>
    <t>Preg</t>
  </si>
  <si>
    <t>Calibrate the region</t>
  </si>
  <si>
    <t>Weaning (prior to EL joining)</t>
  </si>
  <si>
    <t>Weaning of the yearling progeny</t>
  </si>
  <si>
    <t>Timing by region &amp; TOL</t>
  </si>
  <si>
    <t>Aut</t>
  </si>
  <si>
    <t>Win</t>
  </si>
  <si>
    <t>Spr</t>
  </si>
  <si>
    <t>The is a different data sheet for each TOL</t>
  </si>
  <si>
    <t>Start period</t>
  </si>
  <si>
    <t>V. Late</t>
  </si>
  <si>
    <t>r2_ik0g</t>
  </si>
  <si>
    <t>There is a different data sheet for each TOL</t>
  </si>
  <si>
    <t>[4]</t>
  </si>
  <si>
    <t>If Twice dry is connected then change this input</t>
  </si>
  <si>
    <t>DryMan of Adults</t>
  </si>
  <si>
    <t>Deleted the rangename d.Region &amp; d.RegionDesc from DataSpring</t>
  </si>
  <si>
    <t>Deleted range names from DataSpring that aren't required (so that Master is referred to when it is not TOL specific)</t>
  </si>
  <si>
    <t>Deleted range names from Master if they are referred to for specific TOL (to reduce likelihood of error)</t>
  </si>
  <si>
    <t>Adjusted the area of the phases by -0.01 so that the sum of the lo_bounds is less than the area of the farm. Also altered the precision of the AreaSum report to 0.01ha</t>
  </si>
  <si>
    <t>Add a 2nd version of the Genotype. One for the rotation phases which can be set to 0 for unconstrained phases and the other for the dam management.</t>
  </si>
  <si>
    <t>Altered the calculation for the genotype and the flock structure components - now INDEX the data table rather than doing a calculation.</t>
  </si>
  <si>
    <t>Adult DryMan</t>
  </si>
  <si>
    <r>
      <t xml:space="preserve">Formula in Experiment! Points to </t>
    </r>
    <r>
      <rPr>
        <i/>
        <sz val="11"/>
        <color theme="0" tint="-0.249977111117893"/>
        <rFont val="Calibri"/>
        <family val="2"/>
      </rPr>
      <t>Retain All</t>
    </r>
    <r>
      <rPr>
        <sz val="11"/>
        <color theme="0" tint="-0.249977111117893"/>
        <rFont val="Calibri"/>
        <family val="2"/>
        <scheme val="minor"/>
      </rPr>
      <t xml:space="preserve"> if scan &lt; 2</t>
    </r>
  </si>
  <si>
    <t>Make the optimum Adult Dry Management  a variable that can change with TOL</t>
  </si>
  <si>
    <t>Price scenarios (Std prices &amp; variation)</t>
  </si>
  <si>
    <t>Time of Lambing (select option and specify the FS slice)</t>
  </si>
  <si>
    <t>age in months</t>
  </si>
  <si>
    <t>Ewe Lambs Mating age offset (days) &amp; Age in months</t>
  </si>
  <si>
    <t>run_saledateEL_offs</t>
  </si>
  <si>
    <t>bnd_up_offs_tsdxg3[s 1:2]</t>
  </si>
  <si>
    <t>Activate bnd_up_offs_tsdxg3 to stop retention of the offspring past the desired age. Note max age stops the sale but doesn't stop retention.</t>
  </si>
  <si>
    <t>TODO: Max sale age really should also limit the max retained age too.</t>
  </si>
  <si>
    <t>Change propn_dam5_retained coefficient to 0.95 to allow for 5yo mortality. With 100% sheep were infeasible</t>
  </si>
  <si>
    <t>bnd_up_offs_tsdxg3[s 3:]</t>
  </si>
  <si>
    <t>bnd_up_offs_tsdxg3[s 0:]</t>
  </si>
  <si>
    <t>bnd_up_offs_tsdxg3[s 2:]</t>
  </si>
  <si>
    <t>0:1,3:,:,2:,0:1</t>
  </si>
  <si>
    <t>0:1,0:1,:,2:,0:1</t>
  </si>
  <si>
    <t>0:1,1:2,:,2:,0:1</t>
  </si>
  <si>
    <t>0:1,2:3,:,2:,0:1</t>
  </si>
  <si>
    <t>Fix slices of bnd_up_offs_tsdxg3 which had x[1:] should have been x[2:] for castrates</t>
  </si>
  <si>
    <t>Changed the data for the s[] slice of above so that 8 to 15 mth and 15 to 21 mths were both DVP[1]</t>
  </si>
  <si>
    <t>Removed the Flock Structure options from the trials</t>
  </si>
  <si>
    <t>Start building the trials for Ian with ranges of the inputs - have decided to reduce the number of options</t>
  </si>
  <si>
    <t>Change Template Exp to optimal landuse for each Genotype</t>
  </si>
  <si>
    <t>Enter the optimal phases for each genotype</t>
  </si>
  <si>
    <t>Phase number (Excel)</t>
  </si>
  <si>
    <t>Rotation phase number (base 0)</t>
  </si>
  <si>
    <t>Adjust the slice to convert Excel Index to Python slice</t>
  </si>
  <si>
    <t>Change the inclusion formula so that it can also force TRUE or force FALSE without losing the formula</t>
  </si>
  <si>
    <t>Reduce the low NLB to -15% (from -20%) to increase the feasibility of the Merinos</t>
  </si>
  <si>
    <t>Change the Optimum mating of EL to be a copy of the non-mated experiment (so that the same scenarios are carried out in both)</t>
  </si>
  <si>
    <t xml:space="preserve">   would be good to force a minimum of 50% mated, or report the number/proportion mated - perhaps a question for the webinar.</t>
  </si>
  <si>
    <t>DOY start of Lambing</t>
  </si>
  <si>
    <t>Alter the exp description to simplify the summarising - Day of lambing</t>
  </si>
  <si>
    <t>Align rows in DataSpring with DataMaster (add one in TOL table)</t>
  </si>
  <si>
    <t>Add calcuations to do random calculations for the trials (requires iterative calcuation with 100 iterations)</t>
  </si>
  <si>
    <t>Simplify the Duplicate formula to use COUNTIF rather than MATCH</t>
  </si>
  <si>
    <t>2:,:</t>
  </si>
  <si>
    <t>Expand the Database 1 trials to 2500 trials with copy into Database 3 experiment</t>
  </si>
  <si>
    <t>Sort the Maternals Flk Str so that they represnet 25% of the trials</t>
  </si>
  <si>
    <t>Fix shape of the GI table in DataSpring</t>
  </si>
  <si>
    <r>
      <t xml:space="preserve">Management of drys (the options. </t>
    </r>
    <r>
      <rPr>
        <b/>
        <sz val="11"/>
        <color rgb="FF0000CC"/>
        <rFont val="Calibri"/>
        <family val="2"/>
      </rPr>
      <t>Fill out optimum adult management in TOL sheets</t>
    </r>
    <r>
      <rPr>
        <b/>
        <sz val="11"/>
        <color theme="1"/>
        <rFont val="Calibri"/>
        <family val="2"/>
        <scheme val="minor"/>
      </rPr>
      <t>)</t>
    </r>
  </si>
  <si>
    <t>Add DataAutumn! &amp; DataWinter! And change all formulas to refer to each sheet.</t>
  </si>
  <si>
    <t>Set ffcfw_inc to FALSE - to reduce the amount of HD that is required for the trials. (Might need to include it again for the trials that report LW patterns)</t>
  </si>
  <si>
    <t>Note: This value leads to no important cells (just here so that the formulas are consistent across the data sheets</t>
  </si>
  <si>
    <t>Set reporting of ffcfw to FALSE. Because it is not saved (above change)</t>
  </si>
  <si>
    <r>
      <t xml:space="preserve">Temporary fix to the Dry EL management. </t>
    </r>
    <r>
      <rPr>
        <b/>
        <sz val="11"/>
        <color theme="1"/>
        <rFont val="Calibri"/>
        <family val="2"/>
      </rPr>
      <t>Formula needs fixing later (when Refresh is set again)</t>
    </r>
  </si>
  <si>
    <t>Alter the est_dry_propn by TOL inputs. They didn't align with the dry management in each row of the table.</t>
  </si>
  <si>
    <t>Copy the dryman for the EL down for each trial in the mated EL exp (30). Also required adjusting the pointer which had been 0 but needed to be 1 (had not been copied from the Not Mated exp (20)</t>
  </si>
  <si>
    <t>Add the 2 other age at joining to Exp30</t>
  </si>
  <si>
    <t>Change Exp numbers to align with the Tool summary table (10, 20, 30 …)</t>
  </si>
  <si>
    <t>Remove the DSE report</t>
  </si>
  <si>
    <t>Add SAV for the reporting of ffcfw</t>
  </si>
  <si>
    <t>Add calculations for the slice number for each TOL (reporting of ffcfw)</t>
  </si>
  <si>
    <t>Remove any trace of previously wanting ffcfw_dams with a p axis</t>
  </si>
  <si>
    <t>Fix error in number of nutrition slices (caused because Exp 10 &amp; 20 now point to trial 2 rather than the template exp).</t>
  </si>
  <si>
    <t>Change order of the p slices in the ffcfw report SAV. Hopefully to change the order that they are reported. Report order was different due to being columns that have to be different</t>
  </si>
  <si>
    <t>Add run_ffcfw_cut_dams to the Report options - it is a slow report so turn off if not required.</t>
  </si>
  <si>
    <t>Add a blank row under each experiment</t>
  </si>
  <si>
    <t>Add experiment (5) to identify the landuse constraint (Set up for 13 scenarios. First is the best bet. Then 3 TOL x 4 breeds)</t>
  </si>
  <si>
    <t>Fix genotype pointer for the LMU area to correctly calcualte the Breed/Genotype</t>
  </si>
  <si>
    <t>Add experiment for ewe numbers for grazing intensity</t>
  </si>
  <si>
    <t>Change the definition of proportion of ewe lambs joined to be descending (so that 100% and 0% are adjacent)</t>
  </si>
  <si>
    <t>This range name should not be referenced - use the specific TOL</t>
  </si>
  <si>
    <t>Change the feed supply adjustement to be -0.5, +0.5 &amp; +1.0 (to include a negative value too)</t>
  </si>
  <si>
    <t>Switch back to non-iterative calculation - except when calculating the circular formulas. Consider overwriting the circular formulas with values when the values are calculated</t>
  </si>
  <si>
    <t>Removed the "Yrl" description for wethers. Fixed the 5.5yo &amp; 6.5yo description to line up with the SAV definition</t>
  </si>
  <si>
    <t>Fix the Maternal flock structure to selling as lambs and 6.5yo - rather than optimising</t>
  </si>
  <si>
    <t>Set the retain 5 yo dams value to 90% from 95%.</t>
  </si>
  <si>
    <t>Change Exp Desc font to Consolas 10pt with 80% zoom - to give character alignment and easier viewing of the trial desciption</t>
  </si>
  <si>
    <t>Add bnd_max_sale_age_dams_g3 to Experiment! and Data!</t>
  </si>
  <si>
    <t>bnd_max_sale_age_female_g3</t>
  </si>
  <si>
    <t>bnd_max_sale_age_female</t>
  </si>
  <si>
    <t>Fix the wether sale age range that wasn't corrected from when yearlings were removed</t>
  </si>
  <si>
    <t>2yo</t>
  </si>
  <si>
    <t>Med</t>
  </si>
  <si>
    <t>Change the zoom for some screens</t>
  </si>
  <si>
    <t>fs_use_number</t>
  </si>
  <si>
    <t>fs_create_number</t>
  </si>
  <si>
    <t>fs_create_pkl</t>
  </si>
  <si>
    <t>Add fs_create_number as a separate SAV to number to use. Change the order of the SAV so that it follows that logic that the fs_pkl is used early in the run and created late in the run.</t>
  </si>
  <si>
    <t>LP-M</t>
  </si>
  <si>
    <t>LP-S</t>
  </si>
  <si>
    <t>LP-D</t>
  </si>
  <si>
    <t>LP-DSM</t>
  </si>
  <si>
    <t>EP</t>
  </si>
  <si>
    <t>LP(M)</t>
  </si>
  <si>
    <t>LP(S)</t>
  </si>
  <si>
    <t>LP(D)</t>
  </si>
  <si>
    <t>LP(DSM)</t>
  </si>
  <si>
    <t>EP(DSM)</t>
  </si>
  <si>
    <t>Scan level</t>
  </si>
  <si>
    <t>Scan</t>
  </si>
  <si>
    <t>Select the adjustment that generated the highest profit in the LTW experiment for Merinos</t>
  </si>
  <si>
    <t>r2adjust_inc</t>
  </si>
  <si>
    <t>:,:</t>
  </si>
  <si>
    <t>Add sav[LTW_loops], sav[r2adjust_inc] &amp; sav[feedsupply_adj_r2p]</t>
  </si>
  <si>
    <t>Add experiment to test N33 model against N11 with and without LTW.</t>
  </si>
  <si>
    <t>Add to the Feed supply experiment</t>
  </si>
  <si>
    <t>run_mvf</t>
  </si>
  <si>
    <t>marginal value of feed in each period</t>
  </si>
  <si>
    <t>Add marginal value of feed report</t>
  </si>
  <si>
    <t>Set reportffcfw to False in feed supply experiment because was not working with optional report t axis.</t>
  </si>
  <si>
    <t>Add extra trials to the feed supply experiment for TOL x Breed x age joined x GI</t>
  </si>
  <si>
    <t>Remove special characters from the Trial descriptions (replace % with *100 p)</t>
  </si>
  <si>
    <t>Fix error in minroe of feed supply experiment</t>
  </si>
  <si>
    <t>Change Period_is_report_ffcfw in Quicktest to examine gen_with_t and the TOL</t>
  </si>
  <si>
    <t>Adult</t>
  </si>
  <si>
    <t>Source of the SA values</t>
  </si>
  <si>
    <t>Add experiment to test wether flock structure. Need EL to be selected before testing is possible.</t>
  </si>
  <si>
    <t>Finalise the feedsupply experiment - LTW: Sort control table in master &amp; formulas in Experiment!</t>
  </si>
  <si>
    <t>Description of this change</t>
  </si>
  <si>
    <t>FS Adj LTW EL</t>
  </si>
  <si>
    <t>FS Adj LTW Adult</t>
  </si>
  <si>
    <t>Standard (7mo)</t>
  </si>
  <si>
    <t>Middle</t>
  </si>
  <si>
    <t>Early</t>
  </si>
  <si>
    <t>Note: Not set up to handle different age offset by region because the trial description is not differentiating (but that could be changed)</t>
  </si>
  <si>
    <t>age in days</t>
  </si>
  <si>
    <t>Add extra options for AgeJ to cover if it is converted to a category with 5 levels</t>
  </si>
  <si>
    <t>Adults</t>
  </si>
  <si>
    <r>
      <t>Optimum LTW feed supply adjustment.</t>
    </r>
    <r>
      <rPr>
        <b/>
        <sz val="11"/>
        <color rgb="FF0000CC"/>
        <rFont val="Calibri"/>
        <family val="2"/>
      </rPr>
      <t xml:space="preserve"> Fill out optimum adult management in TOL sheets</t>
    </r>
  </si>
  <si>
    <t>BMT</t>
  </si>
  <si>
    <t>Tidy up the LTW adj data table in DataMaster because don't need a separate table for BMT (for the adjustments tested - because BBB &amp; BMT test the same feed supply adjustments)</t>
  </si>
  <si>
    <t>Add reporting of LW &amp; mortality to the trial that creates the final pkl_fs file (so this feed supply can be hand check for problem periods)</t>
  </si>
  <si>
    <t>Add a machine number option to the Exp Group (that corresponds to the Breed) so that trials can be spread across multiple Nimbus machines (or google machines)</t>
  </si>
  <si>
    <t>Maiden</t>
  </si>
  <si>
    <t>Adult3</t>
  </si>
  <si>
    <t>Adult4</t>
  </si>
  <si>
    <t>Adult5</t>
  </si>
  <si>
    <t>Adult6</t>
  </si>
  <si>
    <t>i.FS_Strategy</t>
  </si>
  <si>
    <t>Expand the ranges for i.FS_Strategy to include the 5th level of AgeJ</t>
  </si>
  <si>
    <t>Mid pregnancy</t>
  </si>
  <si>
    <t>Base</t>
  </si>
  <si>
    <t>Step</t>
  </si>
  <si>
    <t>Index for Timing</t>
  </si>
  <si>
    <r>
      <t xml:space="preserve">FS Ajustment level </t>
    </r>
    <r>
      <rPr>
        <sz val="9.9"/>
        <color rgb="FF0000CC"/>
        <rFont val="Calibri"/>
        <family val="2"/>
      </rPr>
      <t>(doesn't vary with TOL or AgeJ)</t>
    </r>
  </si>
  <si>
    <t>Age of Joining Index &amp; Date of Lambing</t>
  </si>
  <si>
    <t>Period definitions for regions to control feed supply (with TOL, AgeJ impacts)</t>
  </si>
  <si>
    <t>Added AgeJ to ReportFFCFW &amp; changed slice formulas in i.FS_Strategy to reference calculatioins done in i.Periods</t>
  </si>
  <si>
    <t>Add the extra AgeJ trials to the FS experiment and alter the TRUE/FALSE formula on the reportFFCFW</t>
  </si>
  <si>
    <t>Fix the formulas for the feed supply pickle to use. So that a formula picks up when GI requires different trial and BBT requires different FS</t>
  </si>
  <si>
    <t>Change the First trial for the BBT to the last of the no 't' axis trials. This should allow the BBB pkl_fs to be used</t>
  </si>
  <si>
    <t>Fix FS_Strategic period offsets for Pregnancy to allow for the addition of the mid-preg period in the input table</t>
  </si>
  <si>
    <t>TOL offset (r1 &amp; r2)</t>
  </si>
  <si>
    <t>Age at Joining (for Yearlings)</t>
  </si>
  <si>
    <t>Timing (from i.Periods)</t>
  </si>
  <si>
    <t>Slices for Variation option to alter BBB</t>
  </si>
  <si>
    <t>Slices for Variation option to alter BMT</t>
  </si>
  <si>
    <r>
      <t xml:space="preserve">LTW calibration Merino (Exp300) - </t>
    </r>
    <r>
      <rPr>
        <b/>
        <sz val="11"/>
        <color rgb="FF0000CC"/>
        <rFont val="Calibri"/>
        <family val="2"/>
      </rPr>
      <t>Slices in the TOL sheets</t>
    </r>
  </si>
  <si>
    <r>
      <t>LTW calibration Merino (Exp300) - Nutrition of Single &amp; Twin bearing ewes during pregnancy (Scan 0,1&amp;2)</t>
    </r>
    <r>
      <rPr>
        <b/>
        <sz val="11"/>
        <color rgb="FF0000CC"/>
        <rFont val="Calibri"/>
        <family val="2"/>
      </rPr>
      <t xml:space="preserve"> - Slices in the TOL sheets</t>
    </r>
  </si>
  <si>
    <t>Select the adjustment that generated the highest profit</t>
  </si>
  <si>
    <t>Split the LTW adj Feed Supply across the 3 TOL data sheets.</t>
  </si>
  <si>
    <t>Simplify, then generalise the feed supply options formulas for the LTW levels</t>
  </si>
  <si>
    <t>Number of options for this class</t>
  </si>
  <si>
    <t>NV adjustments during pregnancy.
Note: One of the levels must be 0.</t>
  </si>
  <si>
    <t xml:space="preserve">Change the LTW levels to only be EP &amp; multiples in late preg. </t>
  </si>
  <si>
    <t>Add the 9 levels by 3 ages to the LTW optimisation in Experiment!</t>
  </si>
  <si>
    <t>Add the extra 2 AgeJ to FSStrategic in Experiment!</t>
  </si>
  <si>
    <t>Add extra 2 levels of AgeJ to the Mated EL experiment</t>
  </si>
  <si>
    <t>Fix display of NLB in the description (include the *100)</t>
  </si>
  <si>
    <t>Add 12 standard scenarios to the Not Mated Experiment. Refresh the experiment definition</t>
  </si>
  <si>
    <t>Reduced the range for the 'Duplicate' calculation in Not Mated to speed calculation</t>
  </si>
  <si>
    <r>
      <t>Optimum Joining feed supply adjustment.</t>
    </r>
    <r>
      <rPr>
        <b/>
        <sz val="11"/>
        <color rgb="FF0000CC"/>
        <rFont val="Calibri"/>
        <family val="2"/>
      </rPr>
      <t xml:space="preserve"> Fill out optimum adult management in TOL sheets</t>
    </r>
  </si>
  <si>
    <t>Added input tables for the optimum adjustment for the LWC during joining. Connected to the offset in the feed supply expt in Experiment!</t>
  </si>
  <si>
    <t>Fixed error in the LTWAdj offset that was pointing to C33 for the Breed whereas it should have been C34</t>
  </si>
  <si>
    <t>`</t>
  </si>
  <si>
    <t>GI  = 1</t>
  </si>
  <si>
    <t>GI = 2</t>
  </si>
  <si>
    <t>GI = 3</t>
  </si>
  <si>
    <t>nut_mask_dams_oWi</t>
  </si>
  <si>
    <t>Remove BBT from the the trials carried out</t>
  </si>
  <si>
    <t>Change owi to oWi to align with the new code</t>
  </si>
  <si>
    <t>Added formula back that had been deleted for calculating the FeedSupply adjustment associated with the optimum LWCJ for the final trial</t>
  </si>
  <si>
    <t>Next: Remove the wether flock structures, check that the different levels of the trials can be run without recommitting (but still exclude trials based on BBT &amp; GI starting later)</t>
  </si>
  <si>
    <t>Add cell comment that QuickTest needs to have the full output saved (so that the Variable Summary with the model name can be tracked in Git)</t>
  </si>
  <si>
    <t>nlb_c2</t>
  </si>
  <si>
    <t>Change to LMAT conception calculation</t>
  </si>
  <si>
    <t>run_feedbudget</t>
  </si>
  <si>
    <t>report feed budget (big report)</t>
  </si>
  <si>
    <t/>
  </si>
  <si>
    <t>2:3,1:2,0:1</t>
  </si>
  <si>
    <t>2:3,1:2,3:4</t>
  </si>
  <si>
    <t>0:1,0:1</t>
  </si>
  <si>
    <t>feedbud_inc</t>
  </si>
  <si>
    <t>SA variables to check if exist</t>
  </si>
  <si>
    <t>Add Feedbud report. Tidy up 'SA variable'!</t>
  </si>
  <si>
    <t>mask_z</t>
  </si>
  <si>
    <t>:</t>
  </si>
  <si>
    <t>1:-1</t>
  </si>
  <si>
    <t>Add sav[mask_z] with comments</t>
  </si>
  <si>
    <t>LTW_loops_increment</t>
  </si>
  <si>
    <t>Change the LTW_loop to increment and change other comments</t>
  </si>
  <si>
    <t>Add new SAV['seq_len'] &amp; SAV['overdraw']</t>
  </si>
  <si>
    <t>seq_len</t>
  </si>
  <si>
    <t>can vary with TOL</t>
  </si>
  <si>
    <t>Report inclusions</t>
  </si>
  <si>
    <t>Model controls</t>
  </si>
  <si>
    <t>LW profiles &amp; nutrition</t>
  </si>
  <si>
    <t>Genotypes &amp; adjustments</t>
  </si>
  <si>
    <t>Management controls</t>
  </si>
  <si>
    <t>Costs &amp; Prices</t>
  </si>
  <si>
    <t>Region &amp; Farm</t>
  </si>
  <si>
    <t>Regroup &amp; Outline the SA variables in Experiment!</t>
  </si>
  <si>
    <t>nut_mask_offs_sWix</t>
  </si>
  <si>
    <t>Improve commenting for model controls</t>
  </si>
  <si>
    <t>pinp_rot</t>
  </si>
  <si>
    <t>inc_risk_aversion</t>
  </si>
  <si>
    <t>inc_c1_variation</t>
  </si>
  <si>
    <t>run_period_dates</t>
  </si>
  <si>
    <t>Period dates for season, feed periods, dam DVP dates, dam repro dates &amp; offs DVP dates</t>
  </si>
  <si>
    <t>Add run_period_dates report control. Added SAV[inc_risk_aversion], SAV[inc_c1_variation], SAV[pinp_rot]</t>
  </si>
  <si>
    <t>Fix comments on the price SAMs (that were copies of SAM[random])</t>
  </si>
  <si>
    <t>Management Controls</t>
  </si>
  <si>
    <t>Feedsupply experiment: Change the slices for the dam bounds forcing in the 2 dams for t0 &amp; t1</t>
  </si>
  <si>
    <t>Added meat price scenario to the FS values for create and use.</t>
  </si>
  <si>
    <t>0:1,0:1,:</t>
  </si>
  <si>
    <t>0:1,3:4,:</t>
  </si>
  <si>
    <t>1:2,2:3,:</t>
  </si>
  <si>
    <t>Merino</t>
  </si>
  <si>
    <t>Fix that defaults weren't being used for pinp_rot &amp; risk aversion</t>
  </si>
  <si>
    <t>Add maternal genotype to the nlb inputs so range of inputs could be expanded.</t>
  </si>
  <si>
    <t>Tidy up the Feed Supply expt so it is ready to implement on Google</t>
  </si>
  <si>
    <t>cropgrazing_inc</t>
  </si>
  <si>
    <t>Turn off crop grazing - Add SAV[cropgrazing_inc]</t>
  </si>
  <si>
    <t>SRW</t>
  </si>
  <si>
    <t>These values are not used. But easier not to delete</t>
  </si>
  <si>
    <t>Change the standard prices. Mostly meat that changed. Set to mid point of the sliders</t>
  </si>
  <si>
    <t>Refresh the randomisation after removing the wethers, adding an extra grain price level.</t>
  </si>
  <si>
    <t>Add Exp500 which is SA on minroe and prices to check the effect on optimum SR</t>
  </si>
  <si>
    <t>Add SAA[wean_wt] to adjust wean weight.</t>
  </si>
  <si>
    <t>wean_wt</t>
  </si>
  <si>
    <t>conservation_limit_f</t>
  </si>
  <si>
    <t>Add SAM[conservation] to scale the amount of ungrazed FOO in each period.</t>
  </si>
  <si>
    <t>PGR during period</t>
  </si>
  <si>
    <t>Tweak the reports for #6 the reports being used for the SR SA</t>
  </si>
  <si>
    <t>Conservation Limit for grazing Intensity</t>
  </si>
  <si>
    <t>Low limit (high SR)</t>
  </si>
  <si>
    <t>High limit (low SR)</t>
  </si>
  <si>
    <t>Conservation limit scalar</t>
  </si>
  <si>
    <t>Add Exp550 with a PGR SA &amp; conservation limit SA (6 trials for each for a base genotype &amp; TOL and 50th percentile prices)</t>
  </si>
  <si>
    <t>Change pgr_f to be 0.95 for 3:5 and 0.925 for 0:3</t>
  </si>
  <si>
    <t>conservation</t>
  </si>
  <si>
    <t>Fix the inclusion of prices in the fs pkl numbers. Can't use this with the google runs carried out for the N33 trials.</t>
  </si>
  <si>
    <t>FP0</t>
  </si>
  <si>
    <t>FP1</t>
  </si>
  <si>
    <t>FP2</t>
  </si>
  <si>
    <t>FP3</t>
  </si>
  <si>
    <t>FP4</t>
  </si>
  <si>
    <t>FP5</t>
  </si>
  <si>
    <t>FP6</t>
  </si>
  <si>
    <t>Pasture growth scalar (sam)</t>
  </si>
  <si>
    <t>Add region inputs for the PGR scalar &amp; connect to Experiment</t>
  </si>
  <si>
    <t>Combine the trials for N33 &amp; LWCJ into same set of runs (but can still do LWC separately)</t>
  </si>
  <si>
    <t>Germ</t>
  </si>
  <si>
    <t>Germination</t>
  </si>
  <si>
    <t>Remove line that was added to Experiment to compare 2 trials. Was causing a reporting error.</t>
  </si>
  <si>
    <t>Remove minroe (after all the FS optimisation exp have been created).</t>
  </si>
  <si>
    <t>After Exp created for Expts 1100 to 2500</t>
  </si>
  <si>
    <t>Change formula in ffcfw to IF(  ,   ,"-") rather than TRUE/FALSE</t>
  </si>
  <si>
    <t>Change the nutrition level from weaning to EL joining in Exp2000 to 3 (no change in nutrition). Was 4 (slightly increased nutrition)</t>
  </si>
  <si>
    <t>Fixed comment on the impact of changing GI (was minroe now conservatin limit)</t>
  </si>
  <si>
    <t>Add exp5000 with 15000 trials.</t>
  </si>
  <si>
    <t>Removed the randomisatino from this workbook so that it is calculated externally and values copied in</t>
  </si>
  <si>
    <t>Allowed offspring of yearlings to be retained in DVP[0]. So that they could be sold as a finished lamb</t>
  </si>
  <si>
    <t>Fix error in AgeBorn1st not connected to FFCFW report or DateBorn1st in Exp2000</t>
  </si>
  <si>
    <t>Changed conservation limit for Exp2000 to be =source trial.</t>
  </si>
  <si>
    <t>If changing this in a model for experiments with external randomisation, remember to copy in the regions randomisation</t>
  </si>
  <si>
    <t>Changed description in Not Mated trial (1000) to be same length as Exp2000 &amp; Exp5000 (6 chars) - Easier for the Database Creator</t>
  </si>
  <si>
    <t>Joining Age (adjustment for Ewe Lambs)</t>
  </si>
  <si>
    <t>Add slices to the LTW tables for the period Weaning to joining by TOL (bit of a rough and ready addition)</t>
  </si>
  <si>
    <t>Add columns to Exp to become the feedsupply adjustment for weaning to joining</t>
  </si>
  <si>
    <r>
      <t>Default</t>
    </r>
    <r>
      <rPr>
        <b/>
        <sz val="8.5"/>
        <color rgb="FFFF0000"/>
        <rFont val="Consolas"/>
        <family val="3"/>
      </rPr>
      <t xml:space="preserve"> - do not delete or modify</t>
    </r>
  </si>
  <si>
    <t>Altered FS adj for the 2tth and adult repro experiments</t>
  </si>
  <si>
    <t>Add Exp7000 that tests levels of the management inputs for a specified farm scenario</t>
  </si>
  <si>
    <t>Separate the EP slices from the joining slices so that EP optimisation of EL is not being driven by LWCJ. 2-tooth and adults still from joining to mid-preg.</t>
  </si>
  <si>
    <t>Add scan_per &amp; lamb_survival to Report 5.</t>
  </si>
  <si>
    <t>Add bound on t1 prior to dvp14 except for scanning DVPs</t>
  </si>
  <si>
    <t>Add bound on SLP and includsion of SLP and pasture</t>
  </si>
  <si>
    <t>Add bound on proportion of 1yo females. Add the new SAV, move the formula for the proportion to the new SAV, change formulas for the est_propn mated (that is based on Mated:(Mated+Unmated))</t>
  </si>
  <si>
    <t>bnd_slp_area_l</t>
  </si>
  <si>
    <t>adjp_lw_initial_w1</t>
  </si>
  <si>
    <t>adjp_cfw_initial_w1</t>
  </si>
  <si>
    <t>adjp_fd_initial_w1</t>
  </si>
  <si>
    <t>adjp_fl_initial_w1</t>
  </si>
  <si>
    <t>Model Standard for Analysis (N11)</t>
  </si>
  <si>
    <t>pas_inc_t</t>
  </si>
  <si>
    <t>bnd_up_prog_tdxg2</t>
  </si>
  <si>
    <t>Change bound from 1yo females mated to bnd_up_prog_tdxg. This allows all female prog to be forced to be dams, then control proportion mated</t>
  </si>
  <si>
    <t>0:1,1:,1:2,:</t>
  </si>
  <si>
    <t>2:3,1:,1:2,:</t>
  </si>
  <si>
    <t>run_wc</t>
  </si>
  <si>
    <t>working capital requirement during the year</t>
  </si>
  <si>
    <t>Add run_wc report control</t>
  </si>
  <si>
    <t>sb_growth</t>
  </si>
  <si>
    <t>bnd_sb_consumption_p6</t>
  </si>
  <si>
    <t>Add SAM on sb_growth, Add bnd_sb_consumption_p6</t>
  </si>
  <si>
    <t>Alter the SAV on bnd_up_dams to refelct the new way of constraining propn mated using all females retained as dams</t>
  </si>
  <si>
    <t>Fix the impact of selling drys on RR (genetic &amp; response in current generation)</t>
  </si>
  <si>
    <t>Ewe Lambs                                  Adults</t>
  </si>
  <si>
    <t>Flexible (no RR)                    Once dry</t>
  </si>
  <si>
    <t>Forced retention                  Once dry</t>
  </si>
  <si>
    <t>Ewe Lambs</t>
  </si>
  <si>
    <t>Adult ewes</t>
  </si>
  <si>
    <t>lmu_area_l</t>
  </si>
  <si>
    <t>Add sav[lmu_area_l]</t>
  </si>
  <si>
    <t>Move the 4 FS adjustments for Exp3000&amp;4000 to the bottom of the LTW table so that the LTW adjustment can be used for the FS optimisation.</t>
  </si>
  <si>
    <t>Use the lines below here to calibrate &amp;/or for the other regions</t>
  </si>
  <si>
    <t>Tweak i_dryman ao that 'Flexible' gets some RR advantage from selling drys.</t>
  </si>
  <si>
    <t>Fix estimated proportion of dams mated (because no longer using bnd_1yofemale_mated)</t>
  </si>
  <si>
    <t>Fix error in coefficient values in Exp7000</t>
  </si>
  <si>
    <t>Change the initial weight distribution for the N11 trials in the FS optimisation trial</t>
  </si>
  <si>
    <t>Change the FS optimisation trial to Exp9000. Only 1 scenario in the standard and then 180 copies of the standard</t>
  </si>
  <si>
    <t>Change the bounds on progeny to allow females to be retained as offspring</t>
  </si>
  <si>
    <t>Fix error in name bnd_up_prog_inc (was _offs)</t>
  </si>
  <si>
    <t>Used for the Feed supply adjustment for the Ewe repro component of the Ewe Lambs analysis</t>
  </si>
  <si>
    <t>Change the LMU number for the phases being bound (because S3 was LMU0 now LMU2)</t>
  </si>
  <si>
    <t xml:space="preserve">Add the meat price level as part of the feed supply optimisation. Add to the Use FS number. </t>
  </si>
  <si>
    <t>Change the rotn_lo_bnd area input in DataMaster! to be '-' of not used. Required an IFERROR on the area formula.</t>
  </si>
  <si>
    <t>user_fvp_date_dams_yiu</t>
  </si>
  <si>
    <t>user_fvp_date_offs_yiu</t>
  </si>
  <si>
    <t>Add SAV[user_fvp_dates_dam_yiu] &amp; offs</t>
  </si>
  <si>
    <t>1:2,0:1,2:3</t>
  </si>
  <si>
    <t>1:2,1:2,2:3</t>
  </si>
  <si>
    <t>1:2,2:3,2:3</t>
  </si>
  <si>
    <t>Increment the phase number by 1 for the rotn_lo_bound constraint to allow for SLP</t>
  </si>
  <si>
    <t>Tweak the feed supply expt based on the trial sizes and times to solve</t>
  </si>
  <si>
    <t>Change the FeedSupply description to include meat price</t>
  </si>
  <si>
    <t>Add FeedSupply expt that references the FeedSupplyTemplate. Has inputs for Genotype, TOL, AgeJ &amp; MeatPrice</t>
  </si>
  <si>
    <t>Pinp</t>
  </si>
  <si>
    <t>Add region input so that the region can be controlled from exp.xl</t>
  </si>
  <si>
    <t>Set the rot_lobound input to '-' for the phases that are not selected.</t>
  </si>
  <si>
    <t>Set row 2 &amp; 3 for the new region input to 'blank</t>
  </si>
  <si>
    <t>Fix error in the FS opt that wasn't using the pkl from the previous trial</t>
  </si>
  <si>
    <t>Fix error in the display of FxxNyy. That wasn't adding the extra FVPs</t>
  </si>
  <si>
    <t>max_sup_selectivity</t>
  </si>
  <si>
    <t>dams_confinement_P</t>
  </si>
  <si>
    <t>Add SAV[max_sup_selectivity] &amp; SAV[dams_confinement_P]</t>
  </si>
  <si>
    <t>Fix assumptions for dry management</t>
  </si>
  <si>
    <t>Add retain/Sell in description</t>
  </si>
  <si>
    <t>Paddock allocation scenarios (Exp51)</t>
  </si>
  <si>
    <t>Inputs for the calculations (either due to mob size or exposure)</t>
  </si>
  <si>
    <t>Propn of pregnant ewes with twins</t>
  </si>
  <si>
    <t>Propn better pdks</t>
  </si>
  <si>
    <t>DSE/hd of single bearing ewes</t>
  </si>
  <si>
    <t>DSE/hd of multiple bearing ewes</t>
  </si>
  <si>
    <t>Single change</t>
  </si>
  <si>
    <t>Twin change</t>
  </si>
  <si>
    <t>Current Mob size</t>
  </si>
  <si>
    <t>Number of DSE moving</t>
  </si>
  <si>
    <t>Propn of singles moving</t>
  </si>
  <si>
    <t>Propn of twin moving</t>
  </si>
  <si>
    <t>Mob size change</t>
  </si>
  <si>
    <t>Change in mortality</t>
  </si>
  <si>
    <t>Ave chill (GrazPlan)</t>
  </si>
  <si>
    <t>singles</t>
  </si>
  <si>
    <t>multiples</t>
  </si>
  <si>
    <t>Mortality change</t>
  </si>
  <si>
    <t>Singles</t>
  </si>
  <si>
    <t>Twins</t>
  </si>
  <si>
    <t>Overall</t>
  </si>
  <si>
    <t>Mob size</t>
  </si>
  <si>
    <t>Shelter allocation</t>
  </si>
  <si>
    <t>High Chill</t>
  </si>
  <si>
    <t>Change in mortality of the lamb moved if:
 a twin ewe is moved from  poor to good or
 a single ewe is moved from good to poor</t>
  </si>
  <si>
    <t>Paddock Allocation</t>
  </si>
  <si>
    <t>Chill scenario (if scanning)</t>
  </si>
  <si>
    <t>3 = Medium chill scenario</t>
  </si>
  <si>
    <t>Add Paddock Allocation table for single &amp; Twin survival (copy from Preg Scan). Add std Chill level for each region. Add coeff for saa_mortalityx singles and twins.</t>
  </si>
  <si>
    <t>Check through the FS expt and liven up some formulas that are reqquired.</t>
  </si>
  <si>
    <t>Change the FS opt to be F33N53 and 3 F53N33 trials.</t>
  </si>
  <si>
    <t>Change the first of the FS experiements to be #2 so that it gets run before the N33 trials (so that the initial pkl_fs has been created)</t>
  </si>
  <si>
    <t>Change the fs_pkl to use and create for the 2nd trial to a formula (so that it can be changed if wanting to rerun the FS expt from the finishing pkl.</t>
  </si>
  <si>
    <t>Fix error in n_fs_dams. Was set to 5 for the 2nd trial but not set back to 3 in the 3rd trial.</t>
  </si>
  <si>
    <t>Add formula to user_fvp_date_dams so that the FVP date changes based on age at joining of the ewe lambs.</t>
  </si>
  <si>
    <t>Remove the r2 pointer for offspring. It looks like it was adjustingt he offspring feed supply using the LTW &amp; LWCj adjustments.</t>
  </si>
  <si>
    <t>MP1</t>
  </si>
  <si>
    <t>MP2</t>
  </si>
  <si>
    <t>MP3</t>
  </si>
  <si>
    <t>MP4</t>
  </si>
  <si>
    <t>Change the formula for the pointer to the optimum LTW feed supply (N11) because instead of Scan the table is now meat price.</t>
  </si>
  <si>
    <t>Select the adjustment that generated the highest profit in the LWCj experiments</t>
  </si>
  <si>
    <t>User Feed variation period offset (post weaning period)</t>
  </si>
  <si>
    <t>0:1,0:1,0:1</t>
  </si>
  <si>
    <t>0:1,1:2,0:1</t>
  </si>
  <si>
    <t>0:1,2:3,0:1</t>
  </si>
  <si>
    <t>Delete the BMT LTW feedsupply SAV columns because the Maternal type is BBB &amp; is using BBB offset</t>
  </si>
  <si>
    <t>Add SAV to control timing of the post-weaning user defined FVP. Add a data table to control the SAV.</t>
  </si>
  <si>
    <t>Change the nutspread for n5 to 0+/-2+/-1 (was +/- 0.5)</t>
  </si>
  <si>
    <t>Fix error in the lookup formula for the OptLWCj. Was not offsetting for the meat price</t>
  </si>
  <si>
    <t>Fix error in the TRUE/FALSE for selling twice dry. The input table was '-' for FALSE but AND('-',TRUE) is TRUE. Changed the input to FALSE.</t>
  </si>
  <si>
    <t>Changed the std value for the upper bound on the sale slices for dams in v[0:4] to 999999. Had been 0 which was excluding sales of young ewes.</t>
  </si>
  <si>
    <t>Fix values for the 2tooth FS adjustment for Exp4000 (2tooth RR sensitivity).</t>
  </si>
  <si>
    <t>FS Adj LTW 2-tth</t>
  </si>
  <si>
    <t>Update the SWV randomisation (that excludes selling empty EL when selling young ewes as hoggets)</t>
  </si>
  <si>
    <t>Change the standard meat price percentile to reduce the lamb price back to $8/kg average</t>
  </si>
  <si>
    <t>Model structure</t>
  </si>
  <si>
    <t>Risk aversion</t>
  </si>
  <si>
    <t>Scan management</t>
  </si>
  <si>
    <t>CropGrazing included</t>
  </si>
  <si>
    <t>mask_z[:]</t>
  </si>
  <si>
    <t>mask_z[1:-1]</t>
  </si>
  <si>
    <t>SE</t>
  </si>
  <si>
    <t>SQ</t>
  </si>
  <si>
    <t>Other DSP vs SE tests</t>
  </si>
  <si>
    <t>overdraw</t>
  </si>
  <si>
    <t>mach_option</t>
  </si>
  <si>
    <t>interest_rate</t>
  </si>
  <si>
    <t>opp_cost_capital</t>
  </si>
  <si>
    <t>casual_ub</t>
  </si>
  <si>
    <t>seedharv_casual_ub</t>
  </si>
  <si>
    <t>all_rot_yield</t>
  </si>
  <si>
    <t>pasture productivity</t>
  </si>
  <si>
    <t>scan</t>
  </si>
  <si>
    <t>std</t>
  </si>
  <si>
    <t>low</t>
  </si>
  <si>
    <t>high</t>
  </si>
  <si>
    <t>med</t>
  </si>
  <si>
    <t>Risk</t>
  </si>
  <si>
    <t>risk method</t>
  </si>
  <si>
    <t>CARA risk coeff</t>
  </si>
  <si>
    <t>CRRA risk coeff</t>
  </si>
  <si>
    <t>No risk</t>
  </si>
  <si>
    <t>CARA-low</t>
  </si>
  <si>
    <t>CARA-high</t>
  </si>
  <si>
    <t>CRRA-low</t>
  </si>
  <si>
    <t>CRRA-high</t>
  </si>
  <si>
    <t>utility_method</t>
  </si>
  <si>
    <t>cara_risk_coef</t>
  </si>
  <si>
    <t>crra_risk_coef</t>
  </si>
  <si>
    <t>use_pkl_condensed_start_condition</t>
  </si>
  <si>
    <t>bnd_sup_per_dse</t>
  </si>
  <si>
    <t>grainp_k</t>
  </si>
  <si>
    <t>10:12</t>
  </si>
  <si>
    <t>15:17</t>
  </si>
  <si>
    <t>pgr</t>
  </si>
  <si>
    <t>grainprice_k</t>
  </si>
  <si>
    <t>Add extra trial in the N33 part of the fs optimisation. Copy to Exp9000</t>
  </si>
  <si>
    <t>Standard Ewe Lamb management (used in the Calibration check Experiment)</t>
  </si>
  <si>
    <t>Region</t>
  </si>
  <si>
    <t>Meat Price</t>
  </si>
  <si>
    <t>Proportion mated</t>
  </si>
  <si>
    <t>Age at Joining</t>
  </si>
  <si>
    <t>LW at J EL</t>
  </si>
  <si>
    <t>LWC Joining</t>
  </si>
  <si>
    <t>LWC Pregnancy</t>
  </si>
  <si>
    <t>LW at J 2-tooth</t>
  </si>
  <si>
    <t>Dry Man</t>
  </si>
  <si>
    <t>:,0:1</t>
  </si>
  <si>
    <t>run_saleage_offs</t>
  </si>
  <si>
    <t>sales age for offs</t>
  </si>
  <si>
    <t>1:2,1:2,:</t>
  </si>
  <si>
    <t>1:2,2:,:</t>
  </si>
  <si>
    <t>mortalityx_ol0g1</t>
  </si>
  <si>
    <t>0:1,1:2,:</t>
  </si>
  <si>
    <t>0:1,2:3,:</t>
  </si>
  <si>
    <t>1:2,3:4,:</t>
  </si>
  <si>
    <t>2:,1:2,:</t>
  </si>
  <si>
    <t>2:,2:3,:</t>
  </si>
  <si>
    <t>2:,3:4,:</t>
  </si>
  <si>
    <t>7mo with 0% mated</t>
  </si>
  <si>
    <t>Add AgeJ[6] which is 0% joined. Used in the feed supply opt expt to create an optimum for the not mated trial.</t>
  </si>
  <si>
    <r>
      <t>User Feed variation period offset (post weaning period)</t>
    </r>
    <r>
      <rPr>
        <sz val="8.8000000000000007"/>
        <color theme="1"/>
        <rFont val="Calibri"/>
        <family val="2"/>
      </rPr>
      <t>-to stop a clash between post-weaning period and the weaning period for the delayed lambing.</t>
    </r>
  </si>
  <si>
    <t>Fix error in pointer for the pre-joining component of the adult &amp; 2-tooth reproduction SA</t>
  </si>
  <si>
    <t>Optimum level from pkl_fs</t>
  </si>
  <si>
    <t>indices
r2-wean</t>
  </si>
  <si>
    <t>indices
r2-lsln</t>
  </si>
  <si>
    <t>Fix error in saa[mortalityx_ol0g1]</t>
  </si>
  <si>
    <t>Convert LWC-J &amp; LWC-P to use r2-lsln (rather than wean). Add the slices in the i_FS_Strategyindices range rather than in Experiment!</t>
  </si>
  <si>
    <t>Add manual optimisation of AgeJ to Exp1000-Removed later when AgeJ[6] was added</t>
  </si>
  <si>
    <t>Change the range for the rr sensitivity to +/- 15% for both Merino &amp; Maternal.</t>
  </si>
  <si>
    <t>Add a calibration experiment (Exp700).</t>
  </si>
  <si>
    <t>Add an experiment for Value of an extra lamb (Exp8000)</t>
  </si>
  <si>
    <t>Delete the wether flock testing trial Exp900</t>
  </si>
  <si>
    <t>Alter the feed supply optimisation. Change to 75% EL mated with the constraint across the z axis - so that the propn mated is not optimised across the w axis.</t>
  </si>
  <si>
    <t>run_biomass_penalty</t>
  </si>
  <si>
    <t>biomass production of crops</t>
  </si>
  <si>
    <t>Change the day of the post weaning period to be delayed by half the length of the AgeJ delay - but this alters the adult period too.</t>
  </si>
  <si>
    <t>user_fvp_date_dams_iu</t>
  </si>
  <si>
    <t>1:2,0:1,0:1</t>
  </si>
  <si>
    <t>1:2,1:2,0:1</t>
  </si>
  <si>
    <t>1:2,2:3,0:1</t>
  </si>
  <si>
    <t>Old inputs. Were these from the periods report</t>
  </si>
  <si>
    <t>Best bet calcualtions.</t>
  </si>
  <si>
    <t>Copy of the values from the Best-bet calculations. Compare with periods report</t>
  </si>
  <si>
    <t>manager_ub</t>
  </si>
  <si>
    <t>Change the nut spread and include a +/-1 for the end of joining.</t>
  </si>
  <si>
    <t>Added formulas for proportion mated in the Exp9000 because AgeJ has the option of being 6 which affects the Proportion</t>
  </si>
  <si>
    <t>Change the standard management for the Autumn lambing to mating ewe lambs at 9mo (for Exp700)</t>
  </si>
  <si>
    <t>Change AgeJ[1] to +14days because that is a common timing on-farm</t>
  </si>
  <si>
    <t>Fixed error in pointer used for indices in the 2tooth repro changes for Exp4000</t>
  </si>
  <si>
    <t>Remove the LTW adjustment on Early preg &amp; Late preg DSM. These affect slice 0:1 which is all animals (set calculation to FALSE in Exp200 for all except 90-98)</t>
  </si>
  <si>
    <t>Add extra columns for the FFCFW for AgeJ[6]</t>
  </si>
  <si>
    <t>Change period numbers in top table to active formulas relating to the calculated period from date of lambing</t>
  </si>
  <si>
    <t>Added an input cell to control the reporting of the detail for Exp700. The cells can be copied to the template for this exp because formulas are relative</t>
  </si>
  <si>
    <t>Change the standard meat percentile to 100. To achieve $8/kg in March</t>
  </si>
  <si>
    <t>Delete grain_k SA that was probably double counting the SA on the canola price</t>
  </si>
  <si>
    <t>rr_og1</t>
  </si>
  <si>
    <t>Mortalityx singles</t>
  </si>
  <si>
    <t>twins</t>
  </si>
  <si>
    <t>triplets</t>
  </si>
  <si>
    <t>Percentile</t>
  </si>
  <si>
    <t>Add data table for Exp8000 &amp; link to the experiment. RR &amp; Mortalityx &amp; Meat price percentile</t>
  </si>
  <si>
    <t>Note: NLB has to be 0 for Experiment 8000, because these coefficients use the same saa columns</t>
  </si>
  <si>
    <t>Add i.FS_Strategy formulas to Exp2000 &amp; 8000 so that the LW pointers are active for those trials (the pointers looked like they were active but they weren't)</t>
  </si>
  <si>
    <t>Change SWV to selling twice dry adults if lambing in autumn (was once dry)</t>
  </si>
  <si>
    <t>Tweak dry management RR response</t>
  </si>
  <si>
    <t>Fix the description for Exp8000 so it can be read into the report spreadsheet</t>
  </si>
  <si>
    <t>Change fs optimisation to start with fs_pkl</t>
  </si>
  <si>
    <t>Add a column for sav[bnd_lo_offs_tsdxg3] so that the bound is not active if the proportion of EL mated is 0.</t>
  </si>
  <si>
    <t>Connect r2adjust_inc correctly for the fs optimisation  for LTW &amp; LWC-J</t>
  </si>
  <si>
    <t>Read in the optimum feeds upply adjustment for LWC-J</t>
  </si>
  <si>
    <t>Fix LTW optimum profile pointer values for Age[6]. Had beena formula rather than calcuated in Exp9--3</t>
  </si>
  <si>
    <t>V.Late</t>
  </si>
  <si>
    <t>Fix error in the formula for the LTW &amp; LWC-J pointers in Experiment! (now that AgeJ has 6 slices)</t>
  </si>
  <si>
    <t>Re-Read in the optimum feeds supply adjustment for LWC-J</t>
  </si>
  <si>
    <t>est_drys_retained_birth_o</t>
  </si>
  <si>
    <t>bnd_lo_dams_tog1</t>
  </si>
  <si>
    <t>confinement_n1</t>
  </si>
  <si>
    <t>confinement_n3</t>
  </si>
  <si>
    <t>user_fvp_date_offs_iu</t>
  </si>
  <si>
    <t>Update the SA variables sheet</t>
  </si>
  <si>
    <t>Equivalent Meat price for pkl_fs</t>
  </si>
  <si>
    <t>run_profit</t>
  </si>
  <si>
    <t>profit with qsz</t>
  </si>
  <si>
    <t>run_numbers_qsz</t>
  </si>
  <si>
    <t>sheep numbers with qsz</t>
  </si>
  <si>
    <t>run_croparea_qsz</t>
  </si>
  <si>
    <t>crop area with qsz</t>
  </si>
  <si>
    <t>Fix Exp8000 with inclusion of std meat price (level 0). Added extra trials &amp; altered formulas to step through the combinations</t>
  </si>
  <si>
    <t>Add 3 new reports to 'Run Report!'</t>
  </si>
  <si>
    <t>pgr_zp6</t>
  </si>
  <si>
    <t>:,1:2</t>
  </si>
  <si>
    <t>:,2:3</t>
  </si>
  <si>
    <t>:,3:4</t>
  </si>
  <si>
    <t>:,4:5</t>
  </si>
  <si>
    <t>:,5:6</t>
  </si>
  <si>
    <t>:,6:7</t>
  </si>
  <si>
    <t>Change pgr_f to pgr_zp6</t>
  </si>
  <si>
    <t>Change the feed supply adj options for the management SA in the experiments (changed to SAR &amp; then reverted to SAA)</t>
  </si>
  <si>
    <t>Change Exp8000 to scan 3 so that triplet animals are in the LP &amp; reported</t>
  </si>
  <si>
    <t>consumption of supplement</t>
  </si>
  <si>
    <t>run_cropcon</t>
  </si>
  <si>
    <t>crop consumed from early season crop grazing</t>
  </si>
  <si>
    <t>Add run_cropcon</t>
  </si>
  <si>
    <t>sat</t>
  </si>
  <si>
    <t>11:12,:,:</t>
  </si>
  <si>
    <t>Add sat[cb0] to SA variables!</t>
  </si>
  <si>
    <t>conception_og1</t>
  </si>
  <si>
    <t>littersize_og1</t>
  </si>
  <si>
    <t>Added saa[conception] &amp; saa[littersize]</t>
  </si>
  <si>
    <t>pi_adult</t>
  </si>
  <si>
    <t>pi_yatf</t>
  </si>
  <si>
    <t>kg_adult</t>
  </si>
  <si>
    <t>mr_adult</t>
  </si>
  <si>
    <t>pi_post_adult</t>
  </si>
  <si>
    <t>kg_post_adult</t>
  </si>
  <si>
    <t>mr_post_adult</t>
  </si>
  <si>
    <t>kg_yatf</t>
  </si>
  <si>
    <t>mr_yatf</t>
  </si>
  <si>
    <t>pi_post_yatf</t>
  </si>
  <si>
    <t>kg_post_yatf</t>
  </si>
  <si>
    <t>mr_post_yatf</t>
  </si>
  <si>
    <t>9:10,3:,:</t>
  </si>
  <si>
    <t>9:10,1:,:</t>
  </si>
  <si>
    <t>inc_sup_selectivity</t>
  </si>
  <si>
    <t>mortalitye_ol0g1</t>
  </si>
  <si>
    <t>capital_limit</t>
  </si>
  <si>
    <t>poc_inc</t>
  </si>
  <si>
    <t>Update sa record from MRY PhD &amp; comparison with code</t>
  </si>
  <si>
    <t>Erosion limit</t>
  </si>
  <si>
    <t>Data name</t>
  </si>
  <si>
    <t>i.UserPeriod0</t>
  </si>
  <si>
    <t>i.end_joining</t>
  </si>
  <si>
    <t>i.LTWFeedLevels</t>
  </si>
  <si>
    <t>i.TOL</t>
  </si>
  <si>
    <t>i.FlkStrctr</t>
  </si>
  <si>
    <t>i.NLB</t>
  </si>
  <si>
    <t>i_dryman</t>
  </si>
  <si>
    <t>i.Value_rr</t>
  </si>
  <si>
    <t>i.conservation</t>
  </si>
  <si>
    <t>i.interest_rate</t>
  </si>
  <si>
    <t>i.opp_cost_capital</t>
  </si>
  <si>
    <t>i.WoolPrices</t>
  </si>
  <si>
    <t>i.MeatPrices</t>
  </si>
  <si>
    <t>i.GrainPrices</t>
  </si>
  <si>
    <t>i.mach_option</t>
  </si>
  <si>
    <t>i.casual_ub</t>
  </si>
  <si>
    <t>i.seedharv_casual_ub</t>
  </si>
  <si>
    <t>i.all_rot_yield</t>
  </si>
  <si>
    <t>i.overdraw</t>
  </si>
  <si>
    <t>i.pasture_prod</t>
  </si>
  <si>
    <t>Delete columns in Experiment and data tables in Data that are not required for the template</t>
  </si>
  <si>
    <t>i.minroe</t>
  </si>
  <si>
    <t>REVs</t>
  </si>
  <si>
    <t>Equations</t>
  </si>
  <si>
    <t>LP-Tw</t>
  </si>
  <si>
    <t>LP-Tr</t>
  </si>
  <si>
    <t>LP-ESM</t>
  </si>
  <si>
    <t>LP-E</t>
  </si>
  <si>
    <t>sale age of ewe hoggets</t>
  </si>
  <si>
    <t>Sale age of CFA</t>
  </si>
  <si>
    <t>Index region</t>
  </si>
  <si>
    <t>Index genotype</t>
  </si>
  <si>
    <t>Mat.</t>
  </si>
  <si>
    <t>Age joining EL</t>
  </si>
  <si>
    <t>Dry Man EL</t>
  </si>
  <si>
    <t>Descriptions</t>
  </si>
  <si>
    <t>Index TOL</t>
  </si>
  <si>
    <r>
      <t xml:space="preserve">Feed supply - Strategic adjustement for Ewe Lambs. </t>
    </r>
    <r>
      <rPr>
        <b/>
        <sz val="11"/>
        <color rgb="FF0000CC"/>
        <rFont val="Calibri"/>
        <family val="2"/>
      </rPr>
      <t>Indices vary with TOL &amp; AgeJ</t>
    </r>
  </si>
  <si>
    <t>Index EL AgeJ</t>
  </si>
  <si>
    <t>Index pointer 1</t>
  </si>
  <si>
    <t>Index pointer 2</t>
  </si>
  <si>
    <t>:,3:4,:</t>
  </si>
  <si>
    <t>preg_increment_ol0g1</t>
  </si>
  <si>
    <t>Create Master v20</t>
  </si>
  <si>
    <t>Tidy up formulas and links to the loopup columns</t>
  </si>
  <si>
    <t>Remove link to v19 (which was an error)</t>
  </si>
  <si>
    <t>i.model_structure</t>
  </si>
  <si>
    <t>Tidy up feed supply opt (mainly commenting &amp; FS numbers)</t>
  </si>
  <si>
    <t>RR genetics (for farm scenario)</t>
  </si>
  <si>
    <t>BBT</t>
  </si>
  <si>
    <t>pgr_l</t>
  </si>
  <si>
    <t>Note: For EL analysis used scalar =1 for all periods</t>
  </si>
  <si>
    <t>i.ProdnCal_Mer</t>
  </si>
  <si>
    <t>Utilised the late pregnancy FVP in the fs_opt - so Triplets &amp; Preg Tox was well covered</t>
  </si>
  <si>
    <t>Late pregnancy</t>
  </si>
  <si>
    <t>Lambing 2 tooths</t>
  </si>
  <si>
    <t>Weaning</t>
  </si>
  <si>
    <t>Lambing 3yo</t>
  </si>
  <si>
    <t>Lambing 4yo</t>
  </si>
  <si>
    <t>Lambing 5yo</t>
  </si>
  <si>
    <t>Lambing 6yo</t>
  </si>
  <si>
    <t>FS Strategy EL</t>
  </si>
  <si>
    <t>FS Strategy 2-tth</t>
  </si>
  <si>
    <t>FS Strategy Adult</t>
  </si>
  <si>
    <t>FS Strategy timing</t>
  </si>
  <si>
    <t>2 tooth</t>
  </si>
  <si>
    <t>This section of the table not used</t>
  </si>
  <si>
    <t>Add the LWC optimisation to the FS experiment along with changes to the table to record the optimum levels.</t>
  </si>
  <si>
    <t>Breed</t>
  </si>
  <si>
    <t>RR genetics</t>
  </si>
  <si>
    <t>Change the FSOpt levels (MJ/kg)</t>
  </si>
  <si>
    <t>salep_max_s7</t>
  </si>
  <si>
    <t xml:space="preserve">Update the names of sam[sale price &amp; grain price] to include sale grid &amp; grain axes </t>
  </si>
  <si>
    <t>Add sam[wean_redn_og1] &amp; ol0g2 to sap[mortalityp]</t>
  </si>
  <si>
    <t>mortalityp_ol0g2</t>
  </si>
  <si>
    <t>wean_redn_ol0g2</t>
  </si>
  <si>
    <t>Triplet SA values</t>
  </si>
  <si>
    <t>pi scalar for yatf</t>
  </si>
  <si>
    <t>i.pi_yatf</t>
  </si>
  <si>
    <t>Mortalitye singles</t>
  </si>
  <si>
    <t>Adult RR adjustment</t>
  </si>
  <si>
    <t>8:9,3:4,:</t>
  </si>
  <si>
    <t>Medium NLB</t>
  </si>
  <si>
    <t>Extreme NLB</t>
  </si>
  <si>
    <t>Feed opt &amp; LTW</t>
  </si>
  <si>
    <t>Index for weaning r2 slice</t>
  </si>
  <si>
    <t>Scan1</t>
  </si>
  <si>
    <t>Scan2</t>
  </si>
  <si>
    <t>Scan3</t>
  </si>
  <si>
    <t>Timing (period start)</t>
  </si>
  <si>
    <t>Wean</t>
  </si>
  <si>
    <t>Join start</t>
  </si>
  <si>
    <t>Join end</t>
  </si>
  <si>
    <t>Lamb Yrl</t>
  </si>
  <si>
    <t>Timing Desc</t>
  </si>
  <si>
    <t>LP</t>
  </si>
  <si>
    <t>Lact</t>
  </si>
  <si>
    <t>Recovery</t>
  </si>
  <si>
    <t>WeanYrl</t>
  </si>
  <si>
    <t>Join2</t>
  </si>
  <si>
    <t>Lamb2yo</t>
  </si>
  <si>
    <t>PostScan</t>
  </si>
  <si>
    <t>PregTox</t>
  </si>
  <si>
    <t>Join3</t>
  </si>
  <si>
    <t>Lamb3yo</t>
  </si>
  <si>
    <t>Join4</t>
  </si>
  <si>
    <t>Lamb4yo</t>
  </si>
  <si>
    <t>Join5</t>
  </si>
  <si>
    <t>Lamb5yo</t>
  </si>
  <si>
    <t>Join6</t>
  </si>
  <si>
    <t>Lamb6yo</t>
  </si>
  <si>
    <t>Index Scan</t>
  </si>
  <si>
    <t>Turned off LTW in the Trial &amp; error fs_opt.</t>
  </si>
  <si>
    <t>Alter the feed supply optimisation pkl numbering to make it more robust. Now creates the std pickle number during the runs and can then use this for the sub-experiments</t>
  </si>
  <si>
    <t>Trial number</t>
  </si>
  <si>
    <t>Add extra slices to ReportFFCFW_cut. Turn on the report in Report7</t>
  </si>
  <si>
    <t>Change the formula in the Template expt that increments multiple pointers in a experiment (removed the array formula)</t>
  </si>
  <si>
    <t>Added capacity to handle scan4 to point to a different feed supply (as a stop gap measure because didn't include capcity in the fs_pkl names created)</t>
  </si>
  <si>
    <t>Linked feedsupply adj with the scanning for the pkl</t>
  </si>
  <si>
    <t>Change fs_opt to always start with Excel</t>
  </si>
  <si>
    <t>Cumulative step</t>
  </si>
  <si>
    <t>Changed fs_opt trials that start with Excel to use F33N33 with nut_spread +-2</t>
  </si>
  <si>
    <t>Changed the formulas in the Template that cycle through the SA levels.</t>
  </si>
  <si>
    <t>Added a trial to generate FFCFW with p so that they can be reported</t>
  </si>
  <si>
    <t>Fix blank cell errors in feedsupply_adj</t>
  </si>
  <si>
    <t>Fix more blanks that were missed</t>
  </si>
  <si>
    <t>Add ffcfw_prog as a report that can be carried out for any experiment (not just those that have ffcfw stored).</t>
  </si>
  <si>
    <t>Set all the fs_adj to 0 (in case not used for the main runs)</t>
  </si>
  <si>
    <t>Add period date report to all report options</t>
  </si>
  <si>
    <t>Add all detailed r_vals for reporting to Exp8000</t>
  </si>
  <si>
    <t>Tweak the reports included for the Triplet trials</t>
  </si>
  <si>
    <t>Remove ffcfw reporting during fs_opt experiment</t>
  </si>
  <si>
    <t>v21a: Delete the standard calibration SA values for all regions, based on repro being recalibrated to the Triplets stats analysis (after Michael started Triplets main analyses)</t>
  </si>
  <si>
    <t>Change how the Trial description is done so it can be copied down (rather than editing it twice)</t>
  </si>
  <si>
    <t>v21a: This is not for triplets because the standard calibration values that were used in the the original triplet analysis have been deleted. So using this exp would lead to different results (unless all experiemts are re-done including the fs_opt)</t>
  </si>
  <si>
    <t>Fix the FS indices so that the timing lined up correctly</t>
  </si>
  <si>
    <t>Change order of scanning carried out in 4000s experiment so that the detailed trial is reported first (to ensure that columns are consistent with other reports)</t>
  </si>
  <si>
    <t>Fixed trials being reported in Exp 5120. Some of the base case were set to FALSE. Change order of 5000s exp so scan3 is first</t>
  </si>
  <si>
    <t>Change the standard meat price percentile to 75 to fit with MRY meat price update.</t>
  </si>
  <si>
    <t>Add extra slices to FFCFW_cut for yearlings (so the number of slices are the sames as for adults)</t>
  </si>
  <si>
    <t>LatePreg</t>
  </si>
  <si>
    <t>Change definition of the FS adj changes made to yearlings to align with the SA for missing targets.</t>
  </si>
  <si>
    <t>Changed the slicing for ffcfw_cut so that the W-J for 2-tooth was part of the EL section (to correctly handle the different EL join ages)</t>
  </si>
  <si>
    <t>Edited exp8000 and hardwired the Scan numbers to 33 &amp; 24</t>
  </si>
  <si>
    <t>Split the feed supply optimisation into Scan2 expt xxx1 2 &amp; 3 and scan3 exp xxx4 5 &amp; 6. So that it was possible to do the Scan 2 supply to test if the joining targets change when managing triplets.</t>
  </si>
  <si>
    <t>Altered the SA column order for the DSP controls</t>
  </si>
  <si>
    <t>Add MP sensitivity for Autumn lambing in Exp 3220 &amp; 3240</t>
  </si>
  <si>
    <t>Delete SWV fs_adj optimums because the fs_opt worked well. Left GSW in case we want to revert the adjustments that were made previously - Now deleted</t>
  </si>
  <si>
    <t>In fs_opt expt explicitly turn the detailed report variable to FALSE. Feedbud is TRUE by default so '-' is using memory in the fs_opt expt</t>
  </si>
  <si>
    <t>Add back in the change in RR due to management of the dry ewes, including standard management of BBT ewes</t>
  </si>
  <si>
    <t>This varies with TOL using i.AdultsDry in each TOL sheet</t>
  </si>
  <si>
    <t>DryMan of EL</t>
  </si>
  <si>
    <t>cs_inc</t>
  </si>
  <si>
    <t>fs_inc</t>
  </si>
  <si>
    <t>dam condition score (by generator period)</t>
  </si>
  <si>
    <t>dam fat score (by generator period)</t>
  </si>
  <si>
    <t>offspring condition score (by generator period)</t>
  </si>
  <si>
    <t>offspring fat score (by generator period)</t>
  </si>
  <si>
    <t>Added CS &amp; FS report controls</t>
  </si>
  <si>
    <t>Feed supply-Empty</t>
  </si>
  <si>
    <t>Feed supply-Single</t>
  </si>
  <si>
    <t>Feed supply-Twin</t>
  </si>
  <si>
    <t>Feed supply-Triplet</t>
  </si>
  <si>
    <t>Triplet survival
cl0[8,3]</t>
  </si>
  <si>
    <t>Connect the triplets experiment Scan2 so that the proportion of triplets is close to 0 (cl0[24,2] &amp; [25,2] = 20)</t>
  </si>
  <si>
    <t>24:26,2:3,:</t>
  </si>
  <si>
    <t>Triplets conceived
cl0[24:26,2:3,:]</t>
  </si>
  <si>
    <t>GSW</t>
  </si>
  <si>
    <t>CWW</t>
  </si>
  <si>
    <t>Change region from GSM to GSW &amp; CWM to CWW i.e. changing 'Model' to 'WA'</t>
  </si>
  <si>
    <t>Changed Quick Test to include SWV &amp; CWW. Made the controls for region, TOL &amp; Scanning active. All other controls were blanked</t>
  </si>
  <si>
    <t>Change description for Exp 1222 etc to include 000-000-000 for the first trial, so that the standard pattern is more obvious</t>
  </si>
  <si>
    <t>21e: Altered the fs_opt trials. There are now 10 trials.  4 are ns +/-2, remainder ns +/-1. First 5 and last one are F33, middle 4 are F43 with one for each user FV period. First 2 are w/o pkl_condensed, then 2 with, 1 without and last 4 with. First 7 have the management constrained to a broad range of animal age groups, last 3 have management constrained as per the analysis.</t>
  </si>
  <si>
    <t>Change the TRUE/FALSE formula for the fs_opt trials. Remove the BBT test</t>
  </si>
  <si>
    <t>Fix the fs_opt experiment. The removal of the bounds on the min numbers (2) wasn't implemented properly</t>
  </si>
  <si>
    <t>Change the fs_opt experiments so that the last 2 N33 trials are done with the flock constraints as per the main analyses (rather than constrained to min of 2 animals)
This was changed to the last 3 trials later</t>
  </si>
  <si>
    <t>v21a: Doesn't include the extra meat price SA trials for autumn lambing in 3000s exp (see v20m for the extra trials added) - Note: Added back in later</t>
  </si>
  <si>
    <t>Change the final 2 trials of fs_opt to +/-0.5 (from +/-1). Fix error in the 3rd last trial that was +1 instead of -1</t>
  </si>
  <si>
    <t>Change SRW in DataMaster to 60 &amp; 70kg</t>
  </si>
  <si>
    <t>Change TOL in SWV to Winter &amp; Spring (rather than autumn)</t>
  </si>
  <si>
    <t>Review the TRUE/FALSE formulas - remove the BBT flag (RC14 &amp; RC262)</t>
  </si>
  <si>
    <t>Add a control to turn off Scan2 trials in the fs_opt &amp; 8220. The Scan2 trials (6788) still need to be active for the other experiments</t>
  </si>
  <si>
    <t>Add trials to Expt8000 that is Scan2-0000, if the Scan2 fs_opt is done then generate the ffcfw profile (to check effect on LWj)</t>
  </si>
  <si>
    <t>Added levels for the feedoptions_var in Data and populated with values for GSW. Add experiment levels and add formulas - completed</t>
  </si>
  <si>
    <t>Add optimum DryManagement for GSW flocks</t>
  </si>
  <si>
    <t>Set trial inclusion so only maternals are carried out. For the GSW repeat runs - to be reverted once GSW is complete - Removed</t>
  </si>
  <si>
    <t>Add GSW Maternal optimum Dry Management</t>
  </si>
  <si>
    <t>Add GSW Maternal optimum LTW nutrition</t>
  </si>
  <si>
    <t>Added landuse constraints on GSW that has 35% crop. Added it to Exp500 (SA_SR) and Exp200 (Feedsupply)</t>
  </si>
  <si>
    <t>Add region to the pkl number. Note GSW Final was run again with the region added to the resulting pkl name</t>
  </si>
  <si>
    <t>Add new GSW management randomisation. Add LW &amp; LWC to description. Change calibration for the LWC levels</t>
  </si>
  <si>
    <t>Change the PGR SA for GSW back to the values based on PfS (50% adjustment)-reverted to remove the SA values</t>
  </si>
  <si>
    <t>Fix accidental overwrite of NLB column (with genotype). Copy in GSW randomisation</t>
  </si>
  <si>
    <t>Add Drop at top of the pointer rows for rr_og1 and mortalityx. Not sure if that will be causing a problem for GSW that doesn't have it.</t>
  </si>
  <si>
    <t>Add GSW LTW optimum pattern to input tables</t>
  </si>
  <si>
    <t>Change Exp7000 to include Aboth AgeJ x LWJ and LWCJ x LWJ. Set model to GSW (so that the Moojepin scenario could be calculated).</t>
  </si>
  <si>
    <t>Fixed error in the "standard inputs for Analysis" that was using GSW as the region and this was affecting sam[pgr]</t>
  </si>
  <si>
    <t>Added Trial &amp; error FS for GSW iteration 2.</t>
  </si>
  <si>
    <t>Updated FS-adj for SWV &amp; GSW Aut &amp; Spr lambing</t>
  </si>
  <si>
    <t>Fix (properly) the PGR scalar for SWV that was pointing at GSW values - Fix on Jun1 wasn't tested properly. Also added to Template expt</t>
  </si>
  <si>
    <t>Deleted the optimum feed supply pointers for both the LTW patterns and the FS adjustment patterns. Note: FS adj were only included for GSW because SWV already deleted</t>
  </si>
  <si>
    <t>Region (SWVic, GSW, CWW) &amp; Prodn calibration</t>
  </si>
  <si>
    <t>Central Wheatbelt - phases turned off for CWW</t>
  </si>
  <si>
    <t>Add TOL offsets for the LTW calibration trial for CWW &amp; SWVic</t>
  </si>
  <si>
    <t>Tweak the prodn calibration. Change region to CWW</t>
  </si>
  <si>
    <t>Entered the LTW FS adjustments for CWW Merino &amp; Maternals</t>
  </si>
  <si>
    <t>Entered the optimum Dry Management for CWW Merino and Maternals</t>
  </si>
  <si>
    <t>Added CWW input table for the Grazing Intensity. Altered formulas to refer to the larger data area</t>
  </si>
  <si>
    <t>Exclude area bound for CWW</t>
  </si>
  <si>
    <t>Add CWW period numbers &amp; landuse areas &amp; PGR SA</t>
  </si>
  <si>
    <t>Correct rotation numbers for CWW</t>
  </si>
  <si>
    <t>Added TOL dates (in 2 places) for CWW &amp; SWV</t>
  </si>
  <si>
    <t>CWW &amp; GSW run with the new nutrition, SWV with old.</t>
  </si>
  <si>
    <t>Set the CWW rotations for the latest inclusions</t>
  </si>
  <si>
    <t>Add CWW &amp; SWV LTW optimum patterns</t>
  </si>
  <si>
    <t>Replace all GSM &amp; CWM with GSW &amp; CWW (didn't get all references last time)</t>
  </si>
  <si>
    <t>Fix error in the FS_pkl_use for the Lamb Value trials</t>
  </si>
  <si>
    <t>Fix error in the scan patterns was 6788 should be 7899.</t>
  </si>
  <si>
    <t>Fix error in the trial and error feed supply that was hardwired to autumn and hence didn't work for SWV (using Winter lambing)</t>
  </si>
  <si>
    <t>Fix error in Exp8000 that was referencing d.Region for the Breed</t>
  </si>
  <si>
    <t>Delete entries from the FeedSupply optimisation table. These are just set temporarily until they have been incorporated into the pkl_fs</t>
  </si>
  <si>
    <t>Fix Exp5000 that had timing incorrect for W-J. Formulas in the manual fs opt were also incorrect</t>
  </si>
  <si>
    <t>Fix error in Expt5000 offset. The Maternal trials where pointing to the 4000 trials as the standard</t>
  </si>
  <si>
    <t>Edit Exp4000 to compare Scan3 with 30000 pkl_fs with Scan3 with 27899 pkl_fs (i.e. with and without differential feed supply for triplets)</t>
  </si>
  <si>
    <t>Number of levels</t>
  </si>
  <si>
    <t>Change the IFS formula in row 2 an Mac friendly formula</t>
  </si>
  <si>
    <t>Fix the Template experiment formulas and range names</t>
  </si>
  <si>
    <t>Alter the REV experiment so the levels of Litter Size are in order (low then high)</t>
  </si>
  <si>
    <t>Relative Economic Values</t>
  </si>
  <si>
    <t>Conception</t>
  </si>
  <si>
    <t>Litter Size</t>
  </si>
  <si>
    <t>ERA singles</t>
  </si>
  <si>
    <t>ERA twins</t>
  </si>
  <si>
    <t>ERA triplets</t>
  </si>
  <si>
    <t>Connect the REV creation correctly. Change exp numbers so that REV are created in a separate exp</t>
  </si>
  <si>
    <t>Fix the controls of the REV experiment to save all traits when creating</t>
  </si>
  <si>
    <t>Reduce the range for the REV calculations</t>
  </si>
  <si>
    <t>Fix the slices of the ERA SA variable (mortalityx). It had 3 values but they weren't being allocated to different BT</t>
  </si>
  <si>
    <t>Add sav[bnd_total_dams] to the list of SA variables.</t>
  </si>
  <si>
    <t>bnd_total_dams</t>
  </si>
  <si>
    <t>mortalityx_Triplets</t>
  </si>
  <si>
    <t>:,2:3,:</t>
  </si>
  <si>
    <t>Repro rate optimum level (with survival SA)</t>
  </si>
  <si>
    <t>Add MaxRR experiment. Required extra data table &amp; extra columns</t>
  </si>
  <si>
    <t>Mortality Singles</t>
  </si>
  <si>
    <t>Mortality Twins</t>
  </si>
  <si>
    <t>Mortality Triplets</t>
  </si>
  <si>
    <t>RR adjustment</t>
  </si>
  <si>
    <t>Change headings to Mortality (because SA done on mortality). Increased range for RR and changed to 10% steps</t>
  </si>
  <si>
    <t>Change order so that Scan3 is run before scan 2</t>
  </si>
  <si>
    <t>Change the RR range for Merinos vs Maternals</t>
  </si>
  <si>
    <t>bnd_biomass_graze_k1</t>
  </si>
  <si>
    <t>12:13</t>
  </si>
  <si>
    <t>16:17</t>
  </si>
  <si>
    <t>14:16</t>
  </si>
  <si>
    <t>run_emissions</t>
  </si>
  <si>
    <t>Report that tallies up farm GHG emissions.</t>
  </si>
  <si>
    <t>Add emissions report control</t>
  </si>
  <si>
    <t>7:8,:</t>
  </si>
  <si>
    <t>Added formula control for the NFS. Altered the Feed Supply Expt to include more formulas that are a copy of the first scenario</t>
  </si>
  <si>
    <t>TemplateExperiment</t>
  </si>
  <si>
    <t>Number of trials in the experiment</t>
  </si>
  <si>
    <t>Set GSM PGR scalars (by P6) to 1 - MRY changed PGR in Ppinp on 22 Aug 23. (Note: When the PGR was changed in Annuals! The Germination was altered although the scalar was removed in exp - Looks like an error)</t>
  </si>
  <si>
    <t>Fix error in bnd_lo_off_inc formula that was pointing to 4 columns</t>
  </si>
  <si>
    <t>Change ffcfw reports to ebw</t>
  </si>
  <si>
    <t>run_ebw_dams</t>
  </si>
  <si>
    <t>run_ebw_offs</t>
  </si>
  <si>
    <t>run_ebw_prog</t>
  </si>
  <si>
    <t>run_ebw_cut_dams</t>
  </si>
  <si>
    <t>ebw_inc</t>
  </si>
  <si>
    <t>Report ebw</t>
  </si>
  <si>
    <t>Report ebw (EL only)</t>
  </si>
  <si>
    <t>yatf ebw (by generator period)</t>
  </si>
  <si>
    <t>ebw of prog (not part of the runs that need the fffw weight r_vals stored because it is a small var because only singleton p axis)</t>
  </si>
  <si>
    <t>dam ebw weight (for selected generator periods)</t>
  </si>
  <si>
    <t>Fix error in eqn_group SAV name for dams (was pointing to the sire SAV)</t>
  </si>
  <si>
    <t>Add trials for QT with optimum feed supply, and feeding systems checks with feed from Excel</t>
  </si>
  <si>
    <t>32:33,:</t>
  </si>
  <si>
    <t>34:35,:</t>
  </si>
  <si>
    <t>36:37,:</t>
  </si>
  <si>
    <t>20:23,:</t>
  </si>
  <si>
    <t>Add saa, sam &amp; sav to control the NFS calculations</t>
  </si>
  <si>
    <t>muscle_target_c2</t>
  </si>
  <si>
    <t>Muscle partitioning (pm)</t>
  </si>
  <si>
    <t>Muscle partitioning (e0)</t>
  </si>
  <si>
    <t>Viscera partitioning (cm)</t>
  </si>
  <si>
    <t>Potential intake</t>
  </si>
  <si>
    <t>Efficiency (km)</t>
  </si>
  <si>
    <t>Maintenance FHP</t>
  </si>
  <si>
    <r>
      <t xml:space="preserve">Feed supply - Strategic adjustment for Ewe Lambs. </t>
    </r>
    <r>
      <rPr>
        <b/>
        <sz val="11"/>
        <color rgb="FF0000CC"/>
        <rFont val="Calibri"/>
        <family val="2"/>
      </rPr>
      <t>Indices vary with TOL &amp; AgeJ</t>
    </r>
  </si>
  <si>
    <r>
      <t>Options for management of drys. (</t>
    </r>
    <r>
      <rPr>
        <b/>
        <sz val="11"/>
        <color rgb="FF0000CC"/>
        <rFont val="Calibri"/>
        <family val="2"/>
      </rPr>
      <t>Fill out optimum adult management in TOL sheets</t>
    </r>
    <r>
      <rPr>
        <b/>
        <sz val="11"/>
        <color theme="1"/>
        <rFont val="Calibri"/>
        <family val="2"/>
        <scheme val="minor"/>
      </rPr>
      <t>)</t>
    </r>
  </si>
  <si>
    <t>For the level of each experiment: If the level is 0 then have the formula in the main experiment body if(RCx=0, r26c, INDEX(DataTable, RCx, Column number) - where R26c is the "Model Standard for Analysis"</t>
  </si>
  <si>
    <t>run_stocking_rate</t>
  </si>
  <si>
    <t>run_legume</t>
  </si>
  <si>
    <t>Web app: Profit, stocking rate, pasture area &amp; Supp/DSE</t>
  </si>
  <si>
    <t>Web app: Profit, lupin area &amp; expected income.</t>
  </si>
  <si>
    <t>Add 3 report controls for the web app (pasture_area, stocking_rate &amp; legume)</t>
  </si>
  <si>
    <t>Remove CWW PGR scalar from the region calibration because the PGR in PropertyCWW.xlsx has been scaled.</t>
  </si>
  <si>
    <t>rev_update</t>
  </si>
  <si>
    <t>Alter the REV names and comments</t>
  </si>
  <si>
    <t>rev_trait_scenario</t>
  </si>
  <si>
    <t>Exp1-9 Model quick test options</t>
  </si>
  <si>
    <t>13:14</t>
  </si>
  <si>
    <t>8:9</t>
  </si>
  <si>
    <t>9:10</t>
  </si>
  <si>
    <t>10:11</t>
  </si>
  <si>
    <t>11:12</t>
  </si>
  <si>
    <t>14:15</t>
  </si>
  <si>
    <t>pi_pw</t>
  </si>
  <si>
    <t>mr_pw</t>
  </si>
  <si>
    <t>i.Triplet</t>
  </si>
  <si>
    <t>i.RRScenario</t>
  </si>
  <si>
    <t>i.dryman</t>
  </si>
  <si>
    <t>i.cropgraze_inc</t>
  </si>
  <si>
    <t>i.PGRscalar</t>
  </si>
  <si>
    <t>Tidy up the Exp Template so that data range names are correct</t>
  </si>
  <si>
    <t>Add GEPEP REV experiment using the Triplet REV template</t>
  </si>
  <si>
    <t>period_is_report_p</t>
  </si>
  <si>
    <t>Change period_is_reportebw to period_is_report</t>
  </si>
  <si>
    <t>WBE of dams (by DVP)</t>
  </si>
  <si>
    <t>WBE of offspring (by DVP)</t>
  </si>
  <si>
    <t>run_wbe_cut_dams</t>
  </si>
  <si>
    <t>run_fat_cut_dams</t>
  </si>
  <si>
    <t>dam wbe (for selected generator periods)</t>
  </si>
  <si>
    <t>dam fat weight (for selected generator periods)</t>
  </si>
  <si>
    <t>run_fat_dams</t>
  </si>
  <si>
    <t>Fat mass of dams (by DVP)</t>
  </si>
  <si>
    <t>Add wbe_cut, fat &amp; fat_cut reports</t>
  </si>
  <si>
    <t>Add FS optimisation experiment for WBE</t>
  </si>
  <si>
    <t>Fix error related to changing the Breed SA values to FWM &amp; MWM (error was in the RR SA that was pointing to Merino &amp; Maternal columns)</t>
  </si>
  <si>
    <t>Alter the feed supply numbers for the WBE trials to include 1 or 2 for the inclusion of PI SA and position for the SA on the mechanism</t>
  </si>
  <si>
    <t>Add reports for the FS opt N33 trials (along with the assoicated N11 trials)</t>
  </si>
  <si>
    <t>Add muscle &amp; viscera reports</t>
  </si>
  <si>
    <t>run_muscle_dams</t>
  </si>
  <si>
    <t>muscle mass of dams (by DVP)</t>
  </si>
  <si>
    <t>run_muscle_cut_dams</t>
  </si>
  <si>
    <t>dam muscle weight (for selected generator periods)</t>
  </si>
  <si>
    <t>run_viscera_dams</t>
  </si>
  <si>
    <t>viscera mass of dams (by DVP)</t>
  </si>
  <si>
    <t>run_viscera_cut_dams</t>
  </si>
  <si>
    <t>dam viscera weight (for selected generator periods)</t>
  </si>
  <si>
    <t>Set MINROE=0 for the standard model experiment (See Working11:pg 49)</t>
  </si>
  <si>
    <t>Change Exp10000 to use optimised feed supply</t>
  </si>
  <si>
    <t>Add REV_template</t>
  </si>
  <si>
    <t>Random</t>
  </si>
  <si>
    <t>Apetite</t>
  </si>
  <si>
    <t>Viscera</t>
  </si>
  <si>
    <t>Fat</t>
  </si>
  <si>
    <t>Muscle</t>
  </si>
  <si>
    <t>Milk</t>
  </si>
  <si>
    <t>Foetus</t>
  </si>
  <si>
    <t>LWC</t>
  </si>
  <si>
    <t>Conc</t>
  </si>
  <si>
    <t>LS</t>
  </si>
  <si>
    <t>ERA</t>
  </si>
  <si>
    <t>Mort</t>
  </si>
  <si>
    <t>CFW</t>
  </si>
  <si>
    <t>FD</t>
  </si>
  <si>
    <t>SS</t>
  </si>
  <si>
    <t>REV trait</t>
  </si>
  <si>
    <t>REV level</t>
  </si>
  <si>
    <t>Connect the traits for GEPEP REV. Add saa[mortalityb]</t>
  </si>
  <si>
    <t>Muscle target (m*)</t>
  </si>
  <si>
    <t>ss</t>
  </si>
  <si>
    <t>Fixed error in the REVs feed supply number</t>
  </si>
  <si>
    <t>REV trial 1</t>
  </si>
  <si>
    <t>REV trial 2</t>
  </si>
  <si>
    <t>Fixed error in the REVs feed supply number that included PI level in the REV number which is a double up with the scenario number in the dictionary</t>
  </si>
  <si>
    <t>Add extra trials to the REV experiment to calculate the alternative feeding scenarios for the genotype comparison</t>
  </si>
  <si>
    <t>Fixed error in the trial offset pointer for REV Template (not changed when # of trials was increased)</t>
  </si>
  <si>
    <t>Alter order of the REV to start with N33 due to report formats, change mortalityb coefficient to be 1% per year (was per day)</t>
  </si>
  <si>
    <t>In WBE REV exp300 convert the lwc trait to generating the profile for the high intake genotype with the low intake profile and vice versa.</t>
  </si>
  <si>
    <t>Add run_cropsum to the report options</t>
  </si>
  <si>
    <t>run_cropsum</t>
  </si>
  <si>
    <t>Summary of each crop type and use of the biomass</t>
  </si>
  <si>
    <t>JY: Deleted sav['bnd_up_prog_inc'] because it is now calculated a different way so that female BBB all transfer to dams</t>
  </si>
  <si>
    <t>Add run_numbers_summary to Reports</t>
  </si>
  <si>
    <t>run_numbers_summary</t>
  </si>
  <si>
    <t>Tweak the FS opt trial so that the 4th FVP is equal to the default value (rather than an input)</t>
  </si>
  <si>
    <t>Added formula for est_prop_mated for EL. Default in code is 1, formula is Merino 0 and Maternal 0.75</t>
  </si>
  <si>
    <t>17:18,:</t>
  </si>
  <si>
    <t>Started adding equation systems for MU Wool</t>
  </si>
  <si>
    <t>Finished equation system for MU wool. Added experiment for calibrating the GEPEP teams.</t>
  </si>
  <si>
    <t>Which is close to $6/kg</t>
  </si>
  <si>
    <t>Add sav[age_max] &amp; sav[age_max_offs]</t>
  </si>
  <si>
    <t>age_max</t>
  </si>
  <si>
    <t>age_max_offs</t>
  </si>
  <si>
    <t>GEPEP</t>
  </si>
  <si>
    <t>Convert Exp500 to use the GEPEP genotype (required changes to some data tables and formulas where too hard to change data table to have extra breed)</t>
  </si>
  <si>
    <t>16:17,:</t>
  </si>
  <si>
    <t>8:9,12:13,:</t>
  </si>
  <si>
    <t>8:9,:</t>
  </si>
  <si>
    <t>9:10,:</t>
  </si>
  <si>
    <t>Add controls for SAV on the team genotypes</t>
  </si>
  <si>
    <t>25:26,0:1,:</t>
  </si>
  <si>
    <t>Updated SAV slices for the calibration coefficients after change made to targetting twin survival</t>
  </si>
  <si>
    <t>Change the Feeding Standards for the standard analysis (exp 29) to 1 (MU)</t>
  </si>
  <si>
    <t>8:10,:</t>
  </si>
  <si>
    <t>Fix bnd_lo_dams that was aimed at forcing some animals of each class. Was causing infeasible error.</t>
  </si>
  <si>
    <t>Set values for the optimisation of the Feed Supply for the REVs analysis Exp 11000</t>
  </si>
  <si>
    <t>Change the defalt mating of ewe lambs in i.StdELMan to 6 for FWM, MWM &amp; BBT (don't mate)</t>
  </si>
  <si>
    <t>:,:,1:,2:3,:</t>
  </si>
  <si>
    <t>:,:,0:1,2:3,:</t>
  </si>
  <si>
    <t>Change constraint on lower bound for offspring to only be wethers now that the defalt is for females to be all dams (FS Opt had been infeasible)</t>
  </si>
  <si>
    <t>EVG adjustment</t>
  </si>
  <si>
    <t>Changed the FS Opt to change ci[1] and cg[8,9]</t>
  </si>
  <si>
    <t>Change proportion of lambs mated to 0</t>
  </si>
  <si>
    <t>Turn on generate with t axis in Exp 6 &amp; 8 (r_compare so that t axis can be sliced) - to debug f_fibre_mu()</t>
  </si>
  <si>
    <t>Change back to f_fibre_cs from f_fibre_mu - there is a non-identified error causing infeasibility for sheep even though the CFW is very similar</t>
  </si>
  <si>
    <t>Replace all formulas in the FS source that pointed to pi (rc305) and changed to ci[1] (rc317) - Took 2 goes</t>
  </si>
  <si>
    <t>Error located and fixed, reverted to f_fibre_mu()</t>
  </si>
  <si>
    <t>Added LWC trait to REVs using pw_pi (adult PI based on ZF2)</t>
  </si>
  <si>
    <t>Altered the Fat &amp; intake REV trials as per notes in GEPEP2 pg 31</t>
  </si>
  <si>
    <t>run_cropgraze</t>
  </si>
  <si>
    <t>Web app: crop consumed from early season crop grazing</t>
  </si>
  <si>
    <t>Added cropgraze report to RunReport!</t>
  </si>
  <si>
    <t>run_sowing_date</t>
  </si>
  <si>
    <t>sowing_date of crops</t>
  </si>
  <si>
    <t>Added sowing date report to RunReport!</t>
  </si>
  <si>
    <t>Altered experiment numbers, so that the REV experiment was run in 2 parts (Exp 301 &amp; 302). Note: 302 has 4 N33 at the start of each section</t>
  </si>
  <si>
    <t>Fix errors in the MWM REV analysis</t>
  </si>
  <si>
    <t>Fixed Exp 10000 to test the range of the REV traits</t>
  </si>
  <si>
    <t>Edit some of the standard descriptions to shorten &amp; improve</t>
  </si>
  <si>
    <t>Add a comparison of variation in the feed supply to the test of the calibration of the PI &amp; partitioning</t>
  </si>
  <si>
    <t>Changes to the FSOpt for the 2nd, 3rd and 4th scenarios (copied the bounds from scenario 1)</t>
  </si>
  <si>
    <t>Tweak the REV experiment</t>
  </si>
  <si>
    <t>All components added to Exp10000</t>
  </si>
  <si>
    <t>Tweaked Exp302 to fit requirements.</t>
  </si>
  <si>
    <t>In Exp302 allow the weight of lean to change when fat is the target trait (revert to muscle &amp; viscera being trait 2)</t>
  </si>
  <si>
    <t>evg</t>
  </si>
  <si>
    <t>Change the LWC REV to be based on SAP[evg] (existing SA variable) and works in f_lwc_mu() to alter LWC and scale mei &amp; PI</t>
  </si>
  <si>
    <t>EVG</t>
  </si>
  <si>
    <t>Sort the GEPEP REV experiment (use SRW for LW because it increases intake more when LW approaches SRW)</t>
  </si>
  <si>
    <t>rev_pi_scalar</t>
  </si>
  <si>
    <t>Add sam[rev_pi_scalar ] for use in REV experiments that adjust CFW (or other trait that requires energy and competes with retained energy rather than increasing PI)</t>
  </si>
  <si>
    <t>Add ebw_cut, wbe_cut, fat_cut, Muscle_cut &amp; viscera_cut to report 0. Check that Exp10000 includes saving the cut periods.</t>
  </si>
  <si>
    <t>15:16</t>
  </si>
  <si>
    <t>run_lw_pdams</t>
  </si>
  <si>
    <t>run_ebw_pdams</t>
  </si>
  <si>
    <t>run_cs_pdams</t>
  </si>
  <si>
    <t>run_fs_pdams</t>
  </si>
  <si>
    <t>run_nv_pdams</t>
  </si>
  <si>
    <t>run_ebw_pyatf</t>
  </si>
  <si>
    <t>run_ebw_poffs</t>
  </si>
  <si>
    <t>run_cs_poffs</t>
  </si>
  <si>
    <t>run_fs_poffs</t>
  </si>
  <si>
    <t>run_nv_poffs</t>
  </si>
  <si>
    <t>dam EBW (by DVP)</t>
  </si>
  <si>
    <t>Add ebw_dams (DVP) and change the generator period reports to pdams</t>
  </si>
  <si>
    <t>run_numbers_pdams</t>
  </si>
  <si>
    <t>run_numbers_poffs</t>
  </si>
  <si>
    <t>run_mort_pdams</t>
  </si>
  <si>
    <t>run_mort_poffs</t>
  </si>
  <si>
    <t>EBW of offspring (by DVP)</t>
  </si>
  <si>
    <t>Fix error in the REV data table that hadn't had the EVG column added</t>
  </si>
  <si>
    <t>Change the FS optimisation to 2 MJ/kg and 2% intake</t>
  </si>
  <si>
    <t>Fix error in LW REV that wasn't allowing PI to change when altering SRW</t>
  </si>
  <si>
    <t>Revamp Exp301 &amp; 302, to improve the thought process on the REV files</t>
  </si>
  <si>
    <t>PNG</t>
  </si>
  <si>
    <t>Add PNG as a region, so that don't need to switch Property back and forward when calibrating</t>
  </si>
  <si>
    <t>Add run_nv_dams report option</t>
  </si>
  <si>
    <t>Feed energy concentration of dams (by DVP)</t>
  </si>
  <si>
    <t>run_nv_dams</t>
  </si>
  <si>
    <t>run_nv_cut_dams</t>
  </si>
  <si>
    <t>feed energy concentration (for selected generator periods)</t>
  </si>
  <si>
    <t>Alter the first trial of Exp302 to be Partioning +1 (This trial test altering partitioning with all factors varying)</t>
  </si>
  <si>
    <t>Changed to N11 evaluation of the alternative genotype (still with the alternative feed supply)</t>
  </si>
  <si>
    <t>force_ebg_scalar</t>
  </si>
  <si>
    <t>Add sav[force_ebg_scalar] and connect into the REV trial using Trials 10 &amp; 11</t>
  </si>
  <si>
    <t>Change definition of the high fat genotype to only be partitioning (and not PI too). Change the REV on PI to hold constant (in f_potential_intake) except for LW (SRW) REV</t>
  </si>
  <si>
    <t>Fix trial descriptions.</t>
  </si>
  <si>
    <t>Fix error in the constraint on the sale of dams in early DVP. Had been forcing sales to be as offs and wasn't changed when the default was all females as dams</t>
  </si>
  <si>
    <t>Set cropgraze to FALSE as the standard experiment</t>
  </si>
  <si>
    <t>Set run_cropgraze to FALSE Because with grazing excluded it was causing an error</t>
  </si>
  <si>
    <t>Set sam[conservation_limit] to 1.5 as the standard. This is 1500kg for the SE break which is equivalent to about 1500kg for a late break. #todo could change this in Property.xl</t>
  </si>
  <si>
    <t>This is for a standard FOO in Property of 1000kg/ha at the break in SE. Scaled to 1500 for SE is the equivalent to 1000 at the late break in DSP</t>
  </si>
  <si>
    <t>Add sav[bnd_biomass_graze_k1] and sav[bnd_total_pas_area_percent] and experiment of pasture area SA for FWM and MWM</t>
  </si>
  <si>
    <t>Turned off LTW in the GEPEP trials (was already off for most)</t>
  </si>
  <si>
    <t>Fix scale of the past bound (was out by 100 times)</t>
  </si>
  <si>
    <t>Pasture area</t>
  </si>
  <si>
    <t>Not used now. Region is looked up in the formula in Experiment!</t>
  </si>
  <si>
    <t>i.ProdnCal</t>
  </si>
  <si>
    <t>Pingelly (for GEPEP)</t>
  </si>
  <si>
    <t>Constrain the GEPEP trials to 50% pasture &amp; add formula to Exp100 (Template Exp)</t>
  </si>
  <si>
    <t>Change the FS optimisation to partitioning 2 &amp; PI 0 (change the pkl_fs pointer formula to use partitioning rather than PI)</t>
  </si>
  <si>
    <t>Fix the pointers for the pkl_fs, add LTW scalar to the standard description. Make the description more consistent across the  experiments</t>
  </si>
  <si>
    <t>run_pi_pdams</t>
  </si>
  <si>
    <t>run_mei_pdams</t>
  </si>
  <si>
    <t>Potential intake of dams (by generator period)</t>
  </si>
  <si>
    <t>MEI of dams (by generator period)</t>
  </si>
  <si>
    <t>Add run_pi_pdams &amp; run_mei_pdams. Connected to nv_inc so don't need extra sav's</t>
  </si>
  <si>
    <t>Changes not recorded at time: Add max_age bounds</t>
  </si>
  <si>
    <t>Change slices for sav[mask_fvp_dams] due to changes made for MP model</t>
  </si>
  <si>
    <t>Add new version of Energy REV using GFS1 with dFat held at GFS2 levels (dLean held at GFS1) - see GEPEP2 pg42</t>
  </si>
  <si>
    <t>Fix error in sav['bnd_total_pas_area_percent'] that required a ':'</t>
  </si>
  <si>
    <t>wbe_inc</t>
  </si>
  <si>
    <t>run_wbe_pdams</t>
  </si>
  <si>
    <t>run_fat_pdams</t>
  </si>
  <si>
    <t>run_lean_pdams</t>
  </si>
  <si>
    <t>dam wbe (by generator period)</t>
  </si>
  <si>
    <t>dam fat weight (by generator period)</t>
  </si>
  <si>
    <t>dam lean weight (by generator period)</t>
  </si>
  <si>
    <t>dam empty body weight (by generator period)</t>
  </si>
  <si>
    <t>Feeding value of dams diet (by generator period)</t>
  </si>
  <si>
    <t>Feeding value of offspring diet (by generator period)</t>
  </si>
  <si>
    <t>Add wbe_inc as a detailed report with p axis &amp; add wbe, fat &amp; lean to RunReport!</t>
  </si>
  <si>
    <t>run_wbe_pyatf</t>
  </si>
  <si>
    <t>run_wbe_poffs</t>
  </si>
  <si>
    <t>yatf wbe (by generator period)</t>
  </si>
  <si>
    <t>offspring wbe (by generator period)</t>
  </si>
  <si>
    <t>wbec</t>
  </si>
  <si>
    <t>Add wbec trials to REV experiment (300). Changed the order of the REV traits.</t>
  </si>
  <si>
    <t>Add age stage input for REVs and the extra SA variables to control the SA for the stages.</t>
  </si>
  <si>
    <t>rev_mortalityb</t>
  </si>
  <si>
    <t>rev_ss</t>
  </si>
  <si>
    <t>rev_age_stage</t>
  </si>
  <si>
    <t>cl0_c1c2</t>
  </si>
  <si>
    <t>cw_c1c2</t>
  </si>
  <si>
    <t>cu2_c1c2</t>
  </si>
  <si>
    <t>ci_c1c2</t>
  </si>
  <si>
    <t>cg_c1c2</t>
  </si>
  <si>
    <t>cd_c1c2</t>
  </si>
  <si>
    <t>cl_c1c2</t>
  </si>
  <si>
    <t>ck_c1c2</t>
  </si>
  <si>
    <t>cm_c1c2</t>
  </si>
  <si>
    <t>rev_srw</t>
  </si>
  <si>
    <t>Change the age stage input to a value rather than a letter. Add c1 axis to the SA variable names that have multiple coefficients</t>
  </si>
  <si>
    <t>Changerev SA names for cfw, fd &amp; evg. Update rev_age_stage now that whole of life is slice [0]</t>
  </si>
  <si>
    <t>rev_cfw</t>
  </si>
  <si>
    <t>rev_fd</t>
  </si>
  <si>
    <t>rev_evg</t>
  </si>
  <si>
    <t>Updated the QT MU opt fs trial to use the MU REV pkl_fs</t>
  </si>
  <si>
    <t>heat_loss</t>
  </si>
  <si>
    <t>chill_index</t>
  </si>
  <si>
    <t>Add a sam on heat loss for use with REV. Change sam[chill] to chill_index</t>
  </si>
  <si>
    <t>Improved commenting on the REV control vars.</t>
  </si>
  <si>
    <t>Align the experiment to the centre (to improve readability when printing). Wrap the SA headings &amp; indices to reduce column height. Change filter to start in row of the default values</t>
  </si>
  <si>
    <t>Change the GEPEP FS Opt Trial and error optimisation to all have the same exp number (11103) &amp; REV expt to same value (302)</t>
  </si>
  <si>
    <t>bnd_up_offs_Tsdxg3</t>
  </si>
  <si>
    <t>Change bnd_lo &amp;  bnd_up_offs to Tsdxg3 based on change made by MRY 16 Sep24</t>
  </si>
  <si>
    <t>Update the WBEC REV trials to reflect latest thoughts on WBE REV</t>
  </si>
  <si>
    <t>Update the WBEC REV trials to include updated thinking</t>
  </si>
  <si>
    <t>Change the Blank description to include row number rather than a random number</t>
  </si>
  <si>
    <t>Remove pkl_condensed from the REV trial. Pickling the condensed weights means that animals change w slice at distribution when LW/SRW is altered. Also removed from the fs_opt for REV use</t>
  </si>
  <si>
    <t>Fix error in Trials 12,13 &amp; 14 15 that had the wrong feed supply</t>
  </si>
  <si>
    <t>Change REV trials 14 &amp; 15 (GFS2 WBE comparisons) to use REV scenario 2 production</t>
  </si>
  <si>
    <t>Add saa[rev_cfat]</t>
  </si>
  <si>
    <t>rev_cfat</t>
  </si>
  <si>
    <t>cfat</t>
  </si>
  <si>
    <t>Create the comprehensive REV analysis with age stages for each trait</t>
  </si>
  <si>
    <t>Age Stage</t>
  </si>
  <si>
    <t>cb0_c1c2</t>
  </si>
  <si>
    <t>cp_c1c2</t>
  </si>
  <si>
    <t>15:16,:</t>
  </si>
  <si>
    <t>Add sav[cp] with slice cp[15] for scaling normal birth weight</t>
  </si>
  <si>
    <t>Used for BWt &amp; WWt</t>
  </si>
  <si>
    <t>cp[15]</t>
  </si>
  <si>
    <t>cl[0]</t>
  </si>
  <si>
    <t>Correct fs_pkl number with the new REVs trial with age stages</t>
  </si>
  <si>
    <t>Debug Comprehensive REVs expt (Error in pi_scalar &amp; force_ebg left over from previous design, Foetal growth &amp; Milk production allowed to vary) and alter the naming</t>
  </si>
  <si>
    <t>Change the default REV trait to "-" rather than "" so that when it is referenced in a formula it doesn't get converted to 0</t>
  </si>
  <si>
    <t>For the REV experiments, change the birth weight equation group to use to CSIRO so that energy requirement is explicitly connected</t>
  </si>
  <si>
    <t>run_ebw_cut_yatf</t>
  </si>
  <si>
    <t>yatf ebw weight (for selected generator periods)</t>
  </si>
  <si>
    <t>Change the periods for the reporting of the cut_LW so that period_is_birth is the Lambing weight (it used to be the weight at the end of lambing - now mid point of e[0])</t>
  </si>
  <si>
    <t>Add report run_ebw_cut_yatf to report list and include with run_ebw_cut_dams</t>
  </si>
  <si>
    <t>Add PI back into Exp 10000. Remove mating of Ewe Lambs from the REV (to simplify the estimation of EBW changes)</t>
  </si>
  <si>
    <t>Change LW Whole life to include BW &amp; WWt SA (cp[15] &amp; cl[0]</t>
  </si>
  <si>
    <t>rev_ebg_yatf_scenario</t>
  </si>
  <si>
    <t>Add sav[rev_ebw_yatf_scenario] to control the manual override of the yatf. Set to 1 except for the WLWT &amp; WWT</t>
  </si>
  <si>
    <t>Allow WBEC &amp; EVG to change with the other traits (particularly LW REV)</t>
  </si>
  <si>
    <t>Add LW to the pkl_rev file, but allow LW to vary in each trial.</t>
  </si>
  <si>
    <t>bnd_sr_Qt</t>
  </si>
  <si>
    <t>Update name of the sr bound (add Q). Alter the fs_opt experiment and how the number of dams is constrained.</t>
  </si>
  <si>
    <t>:,1:,:</t>
  </si>
  <si>
    <t>bnd_up_dams_K2tVg1</t>
  </si>
  <si>
    <t>bnd_up_dams_K2tog1</t>
  </si>
  <si>
    <t>Change name of bnd_up_dams to include K2. Remove bnd_up_dams_inc (now done in code)</t>
  </si>
  <si>
    <t>model_is_MP</t>
  </si>
  <si>
    <t>MP</t>
  </si>
  <si>
    <t>MP_setup_trial_name</t>
  </si>
  <si>
    <t>len_planninh_horizon</t>
  </si>
  <si>
    <t>inc_discount_factor</t>
  </si>
  <si>
    <t>date_node_p7</t>
  </si>
  <si>
    <t>node_is_fvp</t>
  </si>
  <si>
    <t>condense_at_seasonstart</t>
  </si>
  <si>
    <t>Remove pkl condense_sart_conditions. Add the option to reducethe number of trials in the fs optimisation. Include extra controls for the MP model</t>
  </si>
  <si>
    <t>DS</t>
  </si>
  <si>
    <t>Update experiments with settings from MRY experiments (MP experiment)</t>
  </si>
  <si>
    <t>feedsuppy_adj_dams_ro</t>
  </si>
  <si>
    <t>4:5,:</t>
  </si>
  <si>
    <t>q_meat_price_scalar_Q</t>
  </si>
  <si>
    <t>q_wool_price_scalar_Q</t>
  </si>
  <si>
    <t>q_grain_price_scalar_Qk</t>
  </si>
  <si>
    <t>:,10:12</t>
  </si>
  <si>
    <t>:,15:17</t>
  </si>
  <si>
    <t>salep_weight_scalar</t>
  </si>
  <si>
    <t>salep_score_scalar</t>
  </si>
  <si>
    <t>len_planning_horizon</t>
  </si>
  <si>
    <t>feedsupply_adj_dams_ro</t>
  </si>
  <si>
    <t>EWW</t>
  </si>
  <si>
    <t>Eastern Wheatbelt</t>
  </si>
  <si>
    <t>bnd_crop_area_qk1</t>
  </si>
  <si>
    <t>bnd_crop_area_percent_qk1</t>
  </si>
  <si>
    <t>bnd_total_pas_area_percent_q</t>
  </si>
  <si>
    <t>Add trials for a detailed test</t>
  </si>
  <si>
    <t>run_flk_structure</t>
  </si>
  <si>
    <t>run_mp_summary</t>
  </si>
  <si>
    <t>Web app: Flock structure summary</t>
  </si>
  <si>
    <t>Summary of the mp output. Summary, landuse area, sale numbers for dams &amp; offs (all with q axis)</t>
  </si>
  <si>
    <t>Add flk_structue &amp; mp_summary report controls</t>
  </si>
  <si>
    <t>salep_max All sheep</t>
  </si>
  <si>
    <t>salep_max Export</t>
  </si>
  <si>
    <t>bnd_landuse_area_klz</t>
  </si>
  <si>
    <t>23:24,:,:</t>
  </si>
  <si>
    <t>JY</t>
  </si>
  <si>
    <t>Tidy up names of the detailed test runs, so that the description aligns</t>
  </si>
  <si>
    <t>Changed expt 6000 to report details and removed details from 6010</t>
  </si>
  <si>
    <t>Fix the conditional formatting formulas</t>
  </si>
  <si>
    <t>Fix errors in values for the sa variables added for the MP trials. The columns copied added some unwanted values in non-target trials. SA variables saa['feedsupply_adj_dams_ro'], sav['mask_fvp_offs'], sav['fvp_is_dvp_offs'] &amp; sav['n_initial_lw_dams &amp; offs']</t>
  </si>
  <si>
    <t>25:26,12:13,:</t>
  </si>
  <si>
    <t>SFW</t>
  </si>
  <si>
    <t>cu2[25,-1]. RR intercept</t>
  </si>
  <si>
    <t>Exclude lucerne from the GEPEP experiments
Change the genotype definition table to include SFW &amp; RR intercept. Adjusted FWM to reduce RR. Adjusted MWM to increase SFW</t>
  </si>
  <si>
    <t>Add partitioning to the genotype definition. Make FWM -1.5. Leave MWM as it was.</t>
  </si>
  <si>
    <t>cg[8] Partitioning</t>
  </si>
  <si>
    <t>cg[9] Partitioning</t>
  </si>
  <si>
    <t>Change to FWM-2, MWM+2</t>
  </si>
  <si>
    <t xml:space="preserve">Changes to fs_opt. bnd_propn_mated[0:1] set to 0.5. </t>
  </si>
  <si>
    <t>37:38</t>
  </si>
  <si>
    <t>Added saa[ck37] and sav[cw0] to GEP REV_CFW expt and set levels. Alter number of trials and the controls for the expt (200 trials in the REV CFW exp)</t>
  </si>
  <si>
    <t>Fix that whole of life REV on LW didn't allow REV[8]-foetal energy &amp; [9]-milk production to vary. It was only allowed to vary for those age stages.</t>
  </si>
  <si>
    <t>Fix Exp 14010. sav[ebg_yatf_scenario] all changed to 1. Values varied based on being copied from Exp6010</t>
  </si>
  <si>
    <t>Fix Exp 14010. sav[rev_pi_scalar] all changed to 0. Values varied based on being copied from Exp6010</t>
  </si>
  <si>
    <t>Exp 14000 &amp; 14010. Added creating a different REV parameter file for each level of NEw. Changed order so NEw1 was the standard value 0.31 &amp; 31.7</t>
  </si>
  <si>
    <t>Fix the Trial description on the REV trials and add the level being tested rather than the pointer</t>
  </si>
  <si>
    <t>Reduce the range tested on SRW to +/- 0.5kg (was 2kg but the response was not linear)</t>
  </si>
  <si>
    <t>Improve commenting on rev_ebg_yatf_scenario</t>
  </si>
  <si>
    <t>Comment on sav[force_ebg_scalar]. Removed SA on BW &amp; WWt from WLWT calculation (BW &amp; WWt only being changed by the SRW change)</t>
  </si>
  <si>
    <t>Add sav[distribute_w0_only] to control if only one start w. Used in REV trials to make it simpler to hold LW constant</t>
  </si>
  <si>
    <t>distribute_w0_only</t>
  </si>
  <si>
    <t>Added extra levels for the WL testing of each trait. Add trials to generate the levels for the saa on initial weights (based on the WWt SA)</t>
  </si>
  <si>
    <t>Exp6000. Allow mortality to change with production traits (but still calculate a EV for mortality).</t>
  </si>
  <si>
    <t>Fix that sav[distribute_w_only] was not set to True for the REV trials</t>
  </si>
  <si>
    <t>Fix BW &amp; WWT SA to be active when doing WLWT REV.</t>
  </si>
  <si>
    <t>Fix order of the age stages so that the CFW trial doesn't repeat the WL levels. Required fixing the ebg_scenario</t>
  </si>
  <si>
    <t>adjp_lw_initial_w3</t>
  </si>
  <si>
    <t>Add SAV[LW_adj _w3] to allow control of offsrping initial weights.</t>
  </si>
  <si>
    <t>Enter values for sav[adj_lw_initial] for the WWT &amp; WLWT trials in the comprehensive REV (exp6000).</t>
  </si>
  <si>
    <t>Fix error in the initial LW adjustment (Offs &amp; dams were switched)</t>
  </si>
  <si>
    <t>adjp_cfw_initial_w3</t>
  </si>
  <si>
    <t>adjp_fd_initial_w3</t>
  </si>
  <si>
    <t>adjp_fl_initial_w3</t>
  </si>
  <si>
    <t>Connect initial CFW &amp; FD to the rev_cfw &amp; fd for weaners &amp; whole of life</t>
  </si>
  <si>
    <t>Change description from NE to ME in CFW. Reduce the CFW REV_SA standard value to +/- 1%</t>
  </si>
  <si>
    <t>Added ck[38 &amp; 39] to the REV CFW trial, so that the modelling would be consistent with the journal description</t>
  </si>
  <si>
    <t>Fix ME description with a + b * 10 (assuming M/d of 10 for the description)</t>
  </si>
  <si>
    <t>Fix the trials included in Exp6010. Got messed up when WL trials were repositioned and expanded</t>
  </si>
  <si>
    <t>Reduced the Litter Size adjustments. Made the smallest increment +/- 1% (was 5%)</t>
  </si>
  <si>
    <t>Fix error in range of FD (should be +0.5 and was -0.5)</t>
  </si>
  <si>
    <t>Continue with the formula Indexing the range at the top of the sheet. The advantage is that it makes it possible to change the order of the SA without changing the Data tables. This is especially useful when the level in the Data table has it's own meaning, such as scanning level. Scan3 = Triplets but it often desirable to run that prior to scan 2 (so that Reporting works when the k2 axis is being reported)</t>
  </si>
  <si>
    <t>To allow easier use of a template experiment: Add an extra pointer for "Trial to copy" which is "Template expt". That could be used to point to the SA variables that are defined by the Template while still allowing the other pointer to relate to the scenario that is being modelled.
This would require separating the SA variables that are defined by the scenario from those that are defined by the sensitivity analysis -  quite achievable and sensible too.</t>
  </si>
  <si>
    <t>Following on from the previous comment. Also separate the data for the scenario into a separate sheet. 
This would simplify changing from one analysis to another, the scenario definition variables would be retained but the experiment SA variables could be deleted and restarted. The section of the spreadsheet that is analysis specific is then easy to store and reinstal later if required.</t>
  </si>
  <si>
    <t>Added FS opt for PLSI</t>
  </si>
  <si>
    <t>Removed lower bound on the number of progeny from EL</t>
  </si>
  <si>
    <t>Removed up bound on progeny from Ewe Lambs having to be sold as suckers or in DVP0 - will affect maternal profit. Don't want to retain progeny of EL in the breeding flock, but OK in the offspring for sale later</t>
  </si>
  <si>
    <t>Added bounds on female progeny so that they can't be sold as suckers and can't be transferred to offs. Done as the default for all trials</t>
  </si>
  <si>
    <t>1:2,0:1,1:2,:</t>
  </si>
  <si>
    <t>Added bound on female progeny from EL so they can't be transferred to the breeeding flock</t>
  </si>
  <si>
    <t>Temporary change to Exp15000 to run just Spring lambing for scan 3,2&amp;1</t>
  </si>
  <si>
    <t>Add lobnd_across_startw to the SA Variables</t>
  </si>
  <si>
    <t>Change the Value of a lamb experiment to a template with Meat price, TOL &amp; Breed changing. With Region and Breed in the exp number</t>
  </si>
  <si>
    <t>Change the Breed to be 2,3&amp;4 (was 1&amp;2 for GEPEP)</t>
  </si>
  <si>
    <t>22m: Finish converting Value of a lamb to a template experiment. Check the levels of the sa_vars</t>
  </si>
  <si>
    <t>Change GSW Maternal standard farm to 50% pasture (same as the Merino). Changed to the standard MP SA rather than the triplets MP SA</t>
  </si>
  <si>
    <t>Copied the PGR scalar to all trials (makes no difference because the standard scalars are all 1, but could save a problem if ever changed)</t>
  </si>
  <si>
    <t>Change the REV template so that the trial number is consistent with Region &amp; Breed numbering</t>
  </si>
  <si>
    <t>Create the full PLSI Lamb Value experiment (using the Template). Set to run for TOL3, scan 3, MP 1</t>
  </si>
  <si>
    <t>Exclude bnd_across_startw in exp15RB0 (had been done in the code which has now been reverted)</t>
  </si>
  <si>
    <t>Change Exp100 to new format with custom pointer levels &amp; numbering with Region:Breed:CustomExp</t>
  </si>
  <si>
    <t>Is sequential</t>
  </si>
  <si>
    <t>Change formula for "RowOffset" style from =Offset(R5C, rc2, 0) to =Index(R5C,rc2+1,1)</t>
  </si>
  <si>
    <t>Connect the inclusion of Pasture types to the region inputs (and exclude Lucerne from GSW as standard)</t>
  </si>
  <si>
    <t>MTS</t>
  </si>
  <si>
    <t>Mat</t>
  </si>
  <si>
    <t>Past type [1] inc</t>
  </si>
  <si>
    <t>Past type [0] inc</t>
  </si>
  <si>
    <t>Past type [2] inc</t>
  </si>
  <si>
    <t>Past type [3] inc</t>
  </si>
  <si>
    <t>Delete Exps 3000, 4000, 7000, 8000 &amp; 9000. Line up the tables in the Data sheets (insert row 146 to Sutumn, Winter &amp; Spring)</t>
  </si>
  <si>
    <t>Add extra controls for Exps 16000 &amp; 17000 to control age stage that is having the RR, SS, Tws &amp; TrS applied</t>
  </si>
  <si>
    <t>Sort exp16200: Fix pointers, organise generic formulas for the repro SA, extend to 1404 trials</t>
  </si>
  <si>
    <t>Change saa[rr] for singles to 0.03 (was 0.025) because it was getting rounded in the results summary</t>
  </si>
  <si>
    <t>Delete experiments 6000 to 14000. To try to speed things up</t>
  </si>
  <si>
    <t>Delete experiments 700 &amp; 1000. Save as version 22q.xlsx</t>
  </si>
  <si>
    <t>Copy formula down experiment numbers. The first ecperiment number had been changed to the new format but not copied</t>
  </si>
  <si>
    <t>Change the LambValue template to include an "All" age groups. Add extra sa_vars columns &amp; the extra age stage level</t>
  </si>
  <si>
    <t>Create the PLSI Lamb Value experiment (17000) with SA on the value of the lambs (from Adults only) with varying scan levels.</t>
  </si>
  <si>
    <t>Reduce the length of expt 16200 to 468 trials (i.e. only the all stage and remove Yrl, 2th &amp; Adt)</t>
  </si>
  <si>
    <t>Things done before: Fix the Lupin area constraint that had been copied and had incorrect levels. Change all experiments to 000's + Region (+ Breed) controlled by input</t>
  </si>
  <si>
    <t>Change the description formula to include "All" for AgeStage 0, expand the range for the sum of the production change.</t>
  </si>
  <si>
    <t>Alter the default experiment pointer for 4200, 16200 &amp; 17200 to point to the first trial of the experiment (and not offset for the later trials)</t>
  </si>
  <si>
    <t>Add saa[lss], [lstw] &amp; [lstr] to the LambValue experiments. Connect the value to -saa[mortalityx] for the relevant l0 slice.</t>
  </si>
  <si>
    <t>Fix the age pointer to 0 (All) for 16200 &amp; 17200. Include the wider range of sa_vars for the sums used in the Description (381:384 and 360:371). Saved as 22r</t>
  </si>
  <si>
    <t>JY 22r</t>
  </si>
  <si>
    <t>JY 22q</t>
  </si>
  <si>
    <t>Change the experiment # formula to refer to a 000's input cell for all experiments using the region-breed format.</t>
  </si>
  <si>
    <t>Add template trials for the PLSI trials (Std values, Milk SA, Ewe profile, Chill, Replacement selection, Culling breeding ewes, Performers).</t>
  </si>
  <si>
    <t>Setup experiment 17000 for region breed TOL scanning and milk yield scalar (for weaning weight)</t>
  </si>
  <si>
    <t>Set up experiment 16000 for Region, Breed, TOL, Scanning, Meat price</t>
  </si>
  <si>
    <t>Change production assumptions for DryMan option 2. It had a RR value for 4, 5 &amp; 6yo - set to 0.</t>
  </si>
  <si>
    <t>Set Exp 16000 &amp; 17000 to DryMan option 2 (no change in RR due to management of drys &amp; management is optimised with this no production impact)</t>
  </si>
  <si>
    <t xml:space="preserve">Forced retention                 Flexible (half RR)   </t>
  </si>
  <si>
    <t>Setup exp 20000 for region breed TOL and LWC join to scan</t>
  </si>
  <si>
    <t>Changed template experiment to refer to nLevels rather than i.GlobalMax</t>
  </si>
  <si>
    <t>Index for multiples scan 1 Singles</t>
  </si>
  <si>
    <t>Index for Triples scan 1 Twins</t>
  </si>
  <si>
    <t>Index for Triples scan 1 Triplets</t>
  </si>
  <si>
    <t>Index for Triples scan 2 Singles</t>
  </si>
  <si>
    <t>Index for Triples scan 2 Multiples</t>
  </si>
  <si>
    <t>Index for Triples scan 2 Triplets</t>
  </si>
  <si>
    <t>Index for Triples scan 3 Singles</t>
  </si>
  <si>
    <t>Index for Triples scan 3 Triplets</t>
  </si>
  <si>
    <t>Index for Triples scan 3 Twins</t>
  </si>
  <si>
    <t>Deleted all trials except the QT &amp; Templates</t>
  </si>
  <si>
    <t>Expanded the size of the nutrition data table (Added 2 more SA levels), Added 7 more slices to give a scan (3) x Litter size (3) + Weaning (1) options</t>
  </si>
  <si>
    <t>Changed RR SA to start at -20%</t>
  </si>
  <si>
    <t>Separate scenario inputs and sa_vars from other sa_vars &amp; controls</t>
  </si>
  <si>
    <t>JY 22s short</t>
  </si>
  <si>
    <t>Scenario definition</t>
  </si>
  <si>
    <t>Move the scenario data tables to the top of the Data sheets (i.UserPeriod0, i.end_joining, i.FlkStrctr, i.RR_scenarios, i.dryman, i.ProdnCal_Mer &amp; Mat, i.WoolPrices, i.MeatPrices, i.GrainPrices, i.PGRscalar</t>
  </si>
  <si>
    <t>SA data tables below here</t>
  </si>
  <si>
    <t>Exp Template</t>
  </si>
  <si>
    <t>Deleted surplus columns from FS adjust &amp; Report Cols, to reduce spreadsheet size. Saved as Template</t>
  </si>
  <si>
    <t>Deleted Full Report information for the REV trials. Retained full detail for the REV create trial</t>
  </si>
  <si>
    <t>Fix Description for calculation of F33N33</t>
  </si>
  <si>
    <t>chill_variation</t>
  </si>
  <si>
    <t>Add sav[chill_variation] &amp; saa[chill_index] in Region&amp;Farm section</t>
  </si>
  <si>
    <t>Remove underlining from row 21</t>
  </si>
  <si>
    <t>Changed Report5 to PLSI Summary.xlsx tables only</t>
  </si>
  <si>
    <t>mobsize_scalar_l0</t>
  </si>
  <si>
    <t>Added sav[mobsize_dams_zp6i] &amp; sav[mobsize_scalar] to SA variables</t>
  </si>
  <si>
    <t>If a formula in the body of Experiment! Does not reference a data table then style it as 'Calculation' to highlight that it is a self contained formula.</t>
  </si>
  <si>
    <t>Idea superceded</t>
  </si>
  <si>
    <t>Implemented and improved</t>
  </si>
  <si>
    <t>Sensitivity is: &lt;blank&gt;</t>
  </si>
  <si>
    <t>Changed Feedsupply &amp; Dummy variable columns (col 47 &amp; 48) to Variable 1 &amp; Variable 2 for use in standard sensitivities. Changed comment to Sensitivity is: &lt;description&gt;</t>
  </si>
  <si>
    <t>The above can be used inconjunction with setting IsSequential to FALSE when the column is not used and having the first value as 0 (provided the other values are sequential)</t>
  </si>
  <si>
    <t>Fix error in the Chill sa_vars in Experiment</t>
  </si>
  <si>
    <t>mobsize_lambing</t>
  </si>
  <si>
    <t>Change sa_var to sav[mobsize_lambing], now applied as an intermediate sav during period_between_birthwean</t>
  </si>
  <si>
    <t>Add sav['min_propn_singles_sold_og1'] &amp; sav['min_propn_twins_sold_og1']</t>
  </si>
  <si>
    <t>min_propn_singles_sold_og1</t>
  </si>
  <si>
    <t>2:4,:</t>
  </si>
  <si>
    <t>min_propn_twins_sold_og1</t>
  </si>
  <si>
    <t>MLP data Passengers &amp; Performers</t>
  </si>
  <si>
    <t>LW</t>
  </si>
  <si>
    <t>Fat depth</t>
  </si>
  <si>
    <t>%</t>
  </si>
  <si>
    <t>kg</t>
  </si>
  <si>
    <t>μ</t>
  </si>
  <si>
    <t>mm</t>
  </si>
  <si>
    <t>BT</t>
  </si>
  <si>
    <t>HGrade &amp; BT</t>
  </si>
  <si>
    <t>Empty</t>
  </si>
  <si>
    <t>Dry</t>
  </si>
  <si>
    <t>Raised</t>
  </si>
  <si>
    <t>REV
Age Stage</t>
  </si>
  <si>
    <t>Replacements (A2 - A6)</t>
  </si>
  <si>
    <t>Cull breeders (A3-A5)</t>
  </si>
  <si>
    <t>Performers (A6)</t>
  </si>
  <si>
    <t>min_propn
_Twins
_sold</t>
  </si>
  <si>
    <t>min_propn
_Singles
_sold</t>
  </si>
  <si>
    <t>CFW base</t>
  </si>
  <si>
    <t>i.MLP_PvP</t>
  </si>
  <si>
    <t>Lamb survival singles</t>
  </si>
  <si>
    <t>Lamb survival twins</t>
  </si>
  <si>
    <t>Control</t>
  </si>
  <si>
    <t>dam5_retained</t>
  </si>
  <si>
    <t>5yo%</t>
  </si>
  <si>
    <t>performers</t>
  </si>
  <si>
    <t>Trait</t>
  </si>
  <si>
    <t>Rep_BT.</t>
  </si>
  <si>
    <t>Rep_HG.</t>
  </si>
  <si>
    <t>CullDry</t>
  </si>
  <si>
    <t>Cull_Em</t>
  </si>
  <si>
    <t>Retain5</t>
  </si>
  <si>
    <t>Retain6</t>
  </si>
  <si>
    <t>Perf_LS</t>
  </si>
  <si>
    <t>Perf_LN</t>
  </si>
  <si>
    <t>HGrade only</t>
  </si>
  <si>
    <t>Add expt 23000</t>
  </si>
  <si>
    <t>Ewe mortality</t>
  </si>
  <si>
    <t>Change ewe mortality to sam[mortality_b] (required code changes)</t>
  </si>
  <si>
    <t>Change saa[mortality_b] to sam[]</t>
  </si>
  <si>
    <t>Change proportion of dam5s retained to 93% for the 6yo analysis</t>
  </si>
  <si>
    <t>Rep_HB.</t>
  </si>
  <si>
    <t>MY</t>
  </si>
  <si>
    <t>Added area bound and estimated area of trees</t>
  </si>
  <si>
    <t>Add sar[feedsupply_r1jp]</t>
  </si>
  <si>
    <t>estimated_area_trees_l</t>
  </si>
  <si>
    <t>bnd_tree_area_l</t>
  </si>
  <si>
    <t>sar</t>
  </si>
  <si>
    <t>Created exp-master v1a. Only includes the SA variables, the reports and data tables. Experiments are limited to the Template</t>
  </si>
  <si>
    <t>run_slp</t>
  </si>
  <si>
    <t>run_fodder</t>
  </si>
  <si>
    <t>run_perennial</t>
  </si>
  <si>
    <t>Web app: Salt land pasture summary</t>
  </si>
  <si>
    <t>Web app: Fodder summary</t>
  </si>
  <si>
    <t>Web app: Perennial summary</t>
  </si>
  <si>
    <t>Added Web app reports for SLP, Fodder and perennials (copied from previous exp.xl in Master)</t>
  </si>
  <si>
    <r>
      <t>Formula for the body of Experiment:
1. In the data table enter the standard value in row '0' and the Sensitivity levels to test in rows 1 onwards
2. In the formula use: =INDEX(i.&lt;</t>
    </r>
    <r>
      <rPr>
        <i/>
        <sz val="11"/>
        <color theme="1"/>
        <rFont val="Calibri"/>
        <family val="2"/>
        <scheme val="minor"/>
      </rPr>
      <t>data table name</t>
    </r>
    <r>
      <rPr>
        <sz val="11"/>
        <color theme="1"/>
        <rFont val="Calibri"/>
        <family val="2"/>
        <scheme val="minor"/>
      </rPr>
      <t>&gt;,1+IF(&lt;</t>
    </r>
    <r>
      <rPr>
        <i/>
        <sz val="11"/>
        <color theme="1"/>
        <rFont val="Calibri"/>
        <family val="2"/>
        <scheme val="minor"/>
      </rPr>
      <t>test</t>
    </r>
    <r>
      <rPr>
        <sz val="11"/>
        <color theme="1"/>
        <rFont val="Calibri"/>
        <family val="2"/>
        <scheme val="minor"/>
      </rPr>
      <t>&gt;,RC&lt;</t>
    </r>
    <r>
      <rPr>
        <i/>
        <sz val="11"/>
        <color theme="1"/>
        <rFont val="Calibri"/>
        <family val="2"/>
        <scheme val="minor"/>
      </rPr>
      <t>pointer column number</t>
    </r>
    <r>
      <rPr>
        <sz val="11"/>
        <color theme="1"/>
        <rFont val="Calibri"/>
        <family val="2"/>
        <scheme val="minor"/>
      </rPr>
      <t>&gt;,0),R&lt;</t>
    </r>
    <r>
      <rPr>
        <i/>
        <sz val="11"/>
        <color theme="1"/>
        <rFont val="Calibri"/>
        <family val="2"/>
      </rPr>
      <t>pointer row number</t>
    </r>
    <r>
      <rPr>
        <sz val="11"/>
        <color theme="1"/>
        <rFont val="Calibri"/>
        <family val="2"/>
        <scheme val="minor"/>
      </rPr>
      <t>&gt;C)
This incorporates a test of whether a value should be included. Eg is TOL of the trial = the TOL for the column. But a test is not necessary
If the test fails or the value in the pointer column is blank (or 0) then the result is the default value.
An alternative is for the formula to be =IF(RC&lt;</t>
    </r>
    <r>
      <rPr>
        <i/>
        <sz val="11"/>
        <color theme="1"/>
        <rFont val="Calibri"/>
        <family val="2"/>
        <scheme val="minor"/>
      </rPr>
      <t>pointer column number</t>
    </r>
    <r>
      <rPr>
        <sz val="11"/>
        <color theme="1"/>
        <rFont val="Calibri"/>
        <family val="2"/>
        <scheme val="minor"/>
      </rPr>
      <t>&gt;=0,RC5,INDEX(&lt;</t>
    </r>
    <r>
      <rPr>
        <i/>
        <sz val="11"/>
        <color theme="1"/>
        <rFont val="Calibri"/>
        <family val="2"/>
        <scheme val="minor"/>
      </rPr>
      <t>i.data table name</t>
    </r>
    <r>
      <rPr>
        <sz val="11"/>
        <color theme="1"/>
        <rFont val="Calibri"/>
        <family val="2"/>
        <scheme val="minor"/>
      </rPr>
      <t>&gt;,RC&lt;</t>
    </r>
    <r>
      <rPr>
        <i/>
        <sz val="11"/>
        <color theme="1"/>
        <rFont val="Calibri"/>
        <family val="2"/>
        <scheme val="minor"/>
      </rPr>
      <t>pointer column number</t>
    </r>
    <r>
      <rPr>
        <sz val="11"/>
        <color theme="1"/>
        <rFont val="Calibri"/>
        <family val="2"/>
        <scheme val="minor"/>
      </rPr>
      <t>&gt;,0),R&lt;</t>
    </r>
    <r>
      <rPr>
        <i/>
        <sz val="11"/>
        <color theme="1"/>
        <rFont val="Calibri"/>
        <family val="2"/>
        <scheme val="minor"/>
      </rPr>
      <t>pointer row number</t>
    </r>
    <r>
      <rPr>
        <sz val="11"/>
        <color theme="1"/>
        <rFont val="Calibri"/>
        <family val="2"/>
        <scheme val="minor"/>
      </rPr>
      <t>&gt;C)
The choice is associated with where to control the default value from &amp; the usefulness of the test in the formula for the row.
Maybe if the cell is a formula then the default is controlled from the data table, which allows differnt defaults by region or breed or TOL ...</t>
    </r>
  </si>
  <si>
    <t>Added a region to i.StdELMan table. Region 5 available for Pingelly.</t>
  </si>
  <si>
    <t>Added an extra breed. Breed 5 available to point to the GEPEP genotype (Genotype 2 in Universal.xl). Removed all errors associated with pointers to DryMan by using an if on the breed, if it is Breed 5 use Breed 2 (MWM) as the pointer.</t>
  </si>
  <si>
    <t>Deleted rows 6 to 20 which were the levels for the old style template experiments No errors introduced.</t>
  </si>
  <si>
    <t>Set values in GEPEP calibration trial</t>
  </si>
  <si>
    <t>Removed slp_inc SA variable</t>
  </si>
  <si>
    <t>Change rev_mortalityb from sam to saa - had been changed in code, so this is a catch up change.</t>
  </si>
  <si>
    <t>Change GEPEP calibration trial to use genotype 1 (MWM)</t>
  </si>
  <si>
    <t>Seq start/SA 1</t>
  </si>
  <si>
    <t>Changed the SEQUENCE formula so that the start value could be specified (in the cell for SA value 1)</t>
  </si>
  <si>
    <t>Make changes to genotype to allow for extra genotype added to Universal. Data table genotype number.</t>
  </si>
  <si>
    <t>Altered the formula that generates the exp number so that region is always part of the expt number (because Region alters the slides of some of the SAVs so they can't be run together in a single expt)</t>
  </si>
  <si>
    <t>Change expt 23000 to be a SA on the leactation calibration coefficient</t>
  </si>
  <si>
    <t>Change the genotype 5 SRW to - (was 60, but is 65 in Universal.xlsx)</t>
  </si>
  <si>
    <t>In Expt 2000 only have CFS Spring as True, for quicker testing of the production levels.</t>
  </si>
  <si>
    <t>Altered the experiments numbers for the GEPEP calibration so that CFS &amp; GFS can be run without pushin a new exp.xls. Changed the Genotype for each trial</t>
  </si>
  <si>
    <t>Team</t>
  </si>
  <si>
    <r>
      <t xml:space="preserve">Breed, Flock Structure &amp; Ewe Numbers constraint </t>
    </r>
    <r>
      <rPr>
        <b/>
        <sz val="11"/>
        <color rgb="FF0000CC"/>
        <rFont val="Calibri"/>
        <family val="2"/>
        <scheme val="minor"/>
      </rPr>
      <t>(fill out EweNo in TOL sheets)</t>
    </r>
  </si>
  <si>
    <t>Shedder</t>
  </si>
  <si>
    <t>Genotype &amp; parameter variations</t>
  </si>
  <si>
    <t>Shd</t>
  </si>
  <si>
    <t>i.Breed</t>
  </si>
  <si>
    <t>i.Genotype</t>
  </si>
  <si>
    <t>Separate a Genotype input (column in exp &amp; input table in Data) from the Breed input - so that the Breed table doesn't need to be expanded to select more genotypes (Breed is a complicated table to expand)</t>
  </si>
  <si>
    <t>25:26,1:2,:</t>
  </si>
  <si>
    <t>Added sav [sfw], [sfd], [cl0], [ci] &amp; [cg] to SA variables! Sheet. Had already been added to the code</t>
  </si>
  <si>
    <t>Changes to Template Exp. Change to Offset for 'Trial number' and 'Trial to copy'</t>
  </si>
  <si>
    <r>
      <t xml:space="preserve">Added GEPEP CFS vs GFS comparison experiment. Create experiment, </t>
    </r>
    <r>
      <rPr>
        <sz val="11"/>
        <color theme="1"/>
        <rFont val="Calibri"/>
        <family val="2"/>
      </rPr>
      <t>Add necessary SA variables, Add data table</t>
    </r>
  </si>
  <si>
    <t>MLP &amp; GEPEP genotype definition - coefficient values from the calibration</t>
  </si>
  <si>
    <t>Team #</t>
  </si>
  <si>
    <t>Sire Name</t>
  </si>
  <si>
    <t>Std CFW</t>
  </si>
  <si>
    <t>Std FD</t>
  </si>
  <si>
    <t>intrinsic strength</t>
  </si>
  <si>
    <t>#follicles</t>
  </si>
  <si>
    <t>Litter size</t>
  </si>
  <si>
    <t>Twin survival</t>
  </si>
  <si>
    <t>SRW for GFS (Female)</t>
  </si>
  <si>
    <t>PI propn</t>
  </si>
  <si>
    <t>Peak EVG RC=1</t>
  </si>
  <si>
    <t>min mort/d</t>
  </si>
  <si>
    <t>Milk scalar</t>
  </si>
  <si>
    <t>cw[16]</t>
  </si>
  <si>
    <t>cw[11]</t>
  </si>
  <si>
    <t>cl0[25,0]</t>
  </si>
  <si>
    <t>cl0[25,1]</t>
  </si>
  <si>
    <t>cu2[8,-1]</t>
  </si>
  <si>
    <t>srw</t>
  </si>
  <si>
    <t>ci[1]</t>
  </si>
  <si>
    <t>cg[8]</t>
  </si>
  <si>
    <t>cd[1]</t>
  </si>
  <si>
    <t>% empty</t>
  </si>
  <si>
    <t>BOOLAD 120708</t>
  </si>
  <si>
    <t>WT PLAIN 110004</t>
  </si>
  <si>
    <t>HAZELDEAN 11.43</t>
  </si>
  <si>
    <t>ONE OAK R56</t>
  </si>
  <si>
    <t>INGLE 130387</t>
  </si>
  <si>
    <t>MOOJEPIN 140377</t>
  </si>
  <si>
    <t>BILL 130641</t>
  </si>
  <si>
    <t>ET MUND 090137</t>
  </si>
  <si>
    <t>EJANDING 145096</t>
  </si>
  <si>
    <t>LEAHCIM 090918</t>
  </si>
  <si>
    <t>CLAYPANS 130597</t>
  </si>
  <si>
    <t>WYAMBEH 140141</t>
  </si>
  <si>
    <t>RHAMILY 110330</t>
  </si>
  <si>
    <t>MTECH WA 100081</t>
  </si>
  <si>
    <t>HR 2.715</t>
  </si>
  <si>
    <t>MOORUNDI NE73</t>
  </si>
  <si>
    <t>NEEARRA G264</t>
  </si>
  <si>
    <t>MIANELUP M00540</t>
  </si>
  <si>
    <t>CORO 130660</t>
  </si>
  <si>
    <t>BILL 151280</t>
  </si>
  <si>
    <t>EDALE 10Z266K</t>
  </si>
  <si>
    <t>INGLE 150087</t>
  </si>
  <si>
    <t>TV 140477</t>
  </si>
  <si>
    <t>MOOJEPIN 120652</t>
  </si>
  <si>
    <t>WOODY 150329</t>
  </si>
  <si>
    <t>RV 5680</t>
  </si>
  <si>
    <t>CRANMORE 1310</t>
  </si>
  <si>
    <t>BARLOO 140027</t>
  </si>
  <si>
    <t>ANDER 140474</t>
  </si>
  <si>
    <t>SRW (Female)</t>
  </si>
  <si>
    <t>i.TeamCoeff</t>
  </si>
  <si>
    <t>Grain price scalar</t>
  </si>
  <si>
    <t>Wool price scalar</t>
  </si>
  <si>
    <t>Meat price scalar</t>
  </si>
  <si>
    <t>Fix error in conversion of Breed to Genotype. Pointer column wasn't updated in the experiments so i.Genotype was being pointed by Breed</t>
  </si>
  <si>
    <t>GEPEP CFS</t>
  </si>
  <si>
    <t>GEPEP GFS</t>
  </si>
  <si>
    <t>Add GEPEP CFS, GFS &amp; MLP CFS genotypes in the SA table</t>
  </si>
  <si>
    <t>Spare</t>
  </si>
  <si>
    <t>Move the row of default values below the section of pointers. Alter experiment pinter &amp; the lookup formulas</t>
  </si>
  <si>
    <t>run_mach</t>
  </si>
  <si>
    <t>Machinery</t>
  </si>
  <si>
    <t xml:space="preserve">Added run_mach machinery report </t>
  </si>
  <si>
    <t>Expand experiment 2000 for the MLP genotypes and regions</t>
  </si>
  <si>
    <t>Connect the N11 - N33 SA to the GEPEP input column RC50. Change the filter row in Experiment from 5 to 13 (the new default row)</t>
  </si>
  <si>
    <t>MLP - EWW</t>
  </si>
  <si>
    <t>MLP-GSW</t>
  </si>
  <si>
    <t>MLP-SWV</t>
  </si>
  <si>
    <t>Expand the teams input table to include 3 versions of coefficients for the 134 MLP sires</t>
  </si>
  <si>
    <t>Change the ExptNo calculation so that 0 is just the 000 with nothing added. So the old 0 is the new 1.</t>
  </si>
  <si>
    <t>Change Expt 2000 to include forced retention to 6yo shearing</t>
  </si>
  <si>
    <t>Temporarily set Mach report to False in Rep0 because causing errors</t>
  </si>
  <si>
    <t>Alter the GEPEP trial pkl FS number to include genotype and prices based on the time period</t>
  </si>
  <si>
    <t>Edit exp3000 to test all 60 GEPEP sires</t>
  </si>
  <si>
    <t>Genotype pointer</t>
  </si>
  <si>
    <t>JY 2b</t>
  </si>
  <si>
    <t>Code</t>
  </si>
  <si>
    <t>MLS</t>
  </si>
  <si>
    <t>MLG</t>
  </si>
  <si>
    <t>MLE</t>
  </si>
  <si>
    <t>Fixed imlementation of r2adjust for the calibration and GEPEP trials</t>
  </si>
  <si>
    <t>Fixed formula for est  proportion of lambs mated that varies with genotype. The proportion was using genotype column changed to using the breed column</t>
  </si>
  <si>
    <t>FD scalar young animals</t>
  </si>
  <si>
    <t>CFW scalar young animals</t>
  </si>
  <si>
    <t>Bend the growth curve</t>
  </si>
  <si>
    <t>cw[25]</t>
  </si>
  <si>
    <t>cw[26]</t>
  </si>
  <si>
    <t>cn[1]</t>
  </si>
  <si>
    <t>25:26,:</t>
  </si>
  <si>
    <t>26:27,:</t>
  </si>
  <si>
    <t>Add scalars for YCFW, YFD &amp; YWT to data table and the SA slices.</t>
  </si>
  <si>
    <t>JY 2c</t>
  </si>
  <si>
    <t>cn_c1c2</t>
  </si>
  <si>
    <t>Alter order of calibration coefficients in data table to line up for easy copying from CalibrationCheck.xlsx</t>
  </si>
  <si>
    <t>Fix potential issue with having to copy GFS SRW to the CFS column. Added an extra column that selects the correct one for the team (CFS or GFS)</t>
  </si>
  <si>
    <t>Added temporary data to MLP GSW teams to test the new coefficients</t>
  </si>
  <si>
    <t>Improve the Description in 3000 &amp; 4000 so that a blank team can be run</t>
  </si>
  <si>
    <t>Change exp3200 Genotype being used to 8 = MLP GSW</t>
  </si>
  <si>
    <t>Add GEPEP CFS coefficients from gepep1</t>
  </si>
  <si>
    <t>Improve commenting on min_propn_singles_sold_og1 &amp; twins</t>
  </si>
  <si>
    <t>CWW &amp; EWW</t>
  </si>
  <si>
    <t>Add expts 4200 &amp; 6200 for MLP. Add capacity to reference EWW as region 4.</t>
  </si>
  <si>
    <t>Eastern Wheatbelt - phases turned off for CWW</t>
  </si>
  <si>
    <t>Pingelly</t>
  </si>
  <si>
    <t>Added the GEPEP CFS coefficients to the data table. Change 3000s experiment to 3003 &amp; 3006 for CFS &amp; GFS respectively</t>
  </si>
  <si>
    <t>Add SS coefficient for GEPEP CFS</t>
  </si>
  <si>
    <t>Billandri Poll, 130087</t>
  </si>
  <si>
    <t>Leahcim Poll, 123153</t>
  </si>
  <si>
    <t>Leahcim Poll, 090918</t>
  </si>
  <si>
    <t xml:space="preserve">Greenfields Poll, 130599               </t>
  </si>
  <si>
    <t>Roseville Park, 140019</t>
  </si>
  <si>
    <t>Yalgoo, 120043</t>
  </si>
  <si>
    <t>One Oak No.2, R56</t>
  </si>
  <si>
    <t>Centre Plus Poll, 207316</t>
  </si>
  <si>
    <t>Mumblebone, 130389</t>
  </si>
  <si>
    <t>Kurra-Wirra, SR5681</t>
  </si>
  <si>
    <t>Glenpaen, 120042</t>
  </si>
  <si>
    <t>Nareeb Nareeb, 130380</t>
  </si>
  <si>
    <t>Hazeldean, 11.43</t>
  </si>
  <si>
    <t xml:space="preserve">Mokanger, 120092 </t>
  </si>
  <si>
    <t>Merinotech WA Poll, 100081</t>
  </si>
  <si>
    <t>Darriwell, 130941 (Buddha)</t>
  </si>
  <si>
    <t>Tuckwood Poll, 121021</t>
  </si>
  <si>
    <t>Moojepin, 100248</t>
  </si>
  <si>
    <t>Nerstane, 130467</t>
  </si>
  <si>
    <t>Bogo, 111424</t>
  </si>
  <si>
    <t>Yiddinga, 130374</t>
  </si>
  <si>
    <t xml:space="preserve">The Mountain Dam, 11/ESA004 </t>
  </si>
  <si>
    <t>Bundilla, 111265</t>
  </si>
  <si>
    <t>Bundaleer Poll, 13V741</t>
  </si>
  <si>
    <t>Mumblebone, 130850</t>
  </si>
  <si>
    <t>Pooginook Poll, 140632</t>
  </si>
  <si>
    <t>Trigger Vale Poll, 140477</t>
  </si>
  <si>
    <t>Bella Lana, 130296</t>
  </si>
  <si>
    <t>Pastora Poll, 082893</t>
  </si>
  <si>
    <t>Wattle Dale, 140754</t>
  </si>
  <si>
    <t>Glen Donald, 120014</t>
  </si>
  <si>
    <t>Roseville Park, 140611</t>
  </si>
  <si>
    <t>Greendale, 120012</t>
  </si>
  <si>
    <t>Poll Boonoke, PB2020</t>
  </si>
  <si>
    <t>Wurrook, 130149</t>
  </si>
  <si>
    <t>Boyanga, 145112</t>
  </si>
  <si>
    <t>Haddon Rig, 2.715</t>
  </si>
  <si>
    <t>Ejanding Poll, 145096</t>
  </si>
  <si>
    <t>Rhamily Poll, 110330 (Benny)</t>
  </si>
  <si>
    <t xml:space="preserve">Boolading Blues Poll, 120708 </t>
  </si>
  <si>
    <t>West Plains Poll, 110004 (Mercenary)</t>
  </si>
  <si>
    <t>Ingle Poll, 130387</t>
  </si>
  <si>
    <t>Moojepin, 140377</t>
  </si>
  <si>
    <t>Billandri Poll, 130641</t>
  </si>
  <si>
    <t>Claypans Poll,  130597</t>
  </si>
  <si>
    <t>East Mundulla, 090137 (Jonty)</t>
  </si>
  <si>
    <t>Wyambeh Poll, 140141</t>
  </si>
  <si>
    <t>Woodyarrup, 120175</t>
  </si>
  <si>
    <t>Hannaton Poll, 120046</t>
  </si>
  <si>
    <t>Wallaloo Park Poll, 120912</t>
  </si>
  <si>
    <t>Kooringal, 130519</t>
  </si>
  <si>
    <t>Greenland, 2.366</t>
  </si>
  <si>
    <t>Tuckwood Poll, 131026</t>
  </si>
  <si>
    <t>Kurra-Wirra, SB5585</t>
  </si>
  <si>
    <t>Centre Plus Poll, 707115</t>
  </si>
  <si>
    <t>Terrick West Poll, 122220</t>
  </si>
  <si>
    <t>Glen Holme , 141077 (Dohne)</t>
  </si>
  <si>
    <t>Nerstane, 100919</t>
  </si>
  <si>
    <t>GRASS, 142194 (R4)</t>
  </si>
  <si>
    <t>Melrose, 12UGB060</t>
  </si>
  <si>
    <t>Yiddinga, 141989</t>
  </si>
  <si>
    <t>Stockman Poll, 090853 (Stilts)</t>
  </si>
  <si>
    <t>Hazeldean, 11.3542 (Hugh)</t>
  </si>
  <si>
    <t>Kiandra Poll, 140757</t>
  </si>
  <si>
    <t>Trefusis, 110482</t>
  </si>
  <si>
    <t>Mumblebone, 140026</t>
  </si>
  <si>
    <t>Greenfields Poll, 140345</t>
  </si>
  <si>
    <t>GRASS 122190, P47</t>
  </si>
  <si>
    <t>Kerin Poll, 151911</t>
  </si>
  <si>
    <t>Hazeldean, 13.4936</t>
  </si>
  <si>
    <t>Mumblebone, 151367</t>
  </si>
  <si>
    <t>Moojepin, 120652</t>
  </si>
  <si>
    <t>Wilgunya, 121224</t>
  </si>
  <si>
    <t>Collinsville Poll, 130545 (Apollo)</t>
  </si>
  <si>
    <t>Roseville Park, 132933</t>
  </si>
  <si>
    <t>Willandra Poll, 140030 (Des)</t>
  </si>
  <si>
    <t>Wanganella, W130816</t>
  </si>
  <si>
    <t>Gullen Gamble Poll, 120018</t>
  </si>
  <si>
    <t>Greendale, 140141</t>
  </si>
  <si>
    <t>Tallawong Merinos, 150280</t>
  </si>
  <si>
    <t>Leahcim Poll, 132624</t>
  </si>
  <si>
    <t>Lachlan Merinos Poll, 305</t>
  </si>
  <si>
    <t>Wallaloo Park Poll, 150422</t>
  </si>
  <si>
    <t>DT Kenilworth, WH13017</t>
  </si>
  <si>
    <t>Bundilla Poll, 140055</t>
  </si>
  <si>
    <t>Trefusis, 150282</t>
  </si>
  <si>
    <t xml:space="preserve">Toland Poll, 151058 </t>
  </si>
  <si>
    <t>Centre Plus Poll, 407185</t>
  </si>
  <si>
    <t>Coromandel Poll, 130660</t>
  </si>
  <si>
    <t>Billandri Poll, 151280</t>
  </si>
  <si>
    <t>Woodyarrup, 150329</t>
  </si>
  <si>
    <t xml:space="preserve">Barloo Poll, 140027 (Eureka) </t>
  </si>
  <si>
    <t>Cranmore, 13.10</t>
  </si>
  <si>
    <t>Neearra Poll, 110264</t>
  </si>
  <si>
    <t>Edale, 10Z266K</t>
  </si>
  <si>
    <t>Moorundie Poll, NE73</t>
  </si>
  <si>
    <t>Range View Poll, 5-680</t>
  </si>
  <si>
    <t>Ingle Poll, 150087</t>
  </si>
  <si>
    <t>Mianelup Poll, M00540 (Expo)</t>
  </si>
  <si>
    <t>Anderson Poll, 140474</t>
  </si>
  <si>
    <t>Miramoona, 140012</t>
  </si>
  <si>
    <t>Grindon, 150017</t>
  </si>
  <si>
    <t>Petali Poll, 150697</t>
  </si>
  <si>
    <t>Cressbrook, 140055</t>
  </si>
  <si>
    <t>Nerstane, 150073</t>
  </si>
  <si>
    <t>Connemara Poll, 140257</t>
  </si>
  <si>
    <t>Mirani, 21.2</t>
  </si>
  <si>
    <t>Conrayn, MVB123</t>
  </si>
  <si>
    <t>Egelabra, HEK 1.36</t>
  </si>
  <si>
    <t>Yalgoo, 150313</t>
  </si>
  <si>
    <t>Karori, 140188</t>
  </si>
  <si>
    <t>Wanganella, 150610</t>
  </si>
  <si>
    <t>Willandra Poll, 160001</t>
  </si>
  <si>
    <t>Langdene, 160950</t>
  </si>
  <si>
    <t>Gullen Gamble Poll, 14189</t>
  </si>
  <si>
    <t>Kerin Poll, 160137</t>
  </si>
  <si>
    <t>Roseville Park (Poll), 150039</t>
  </si>
  <si>
    <t>Stockman Poll, 130707 (Pioneer)</t>
  </si>
  <si>
    <t>Lewisdale Poll, Monty 10</t>
  </si>
  <si>
    <t>Anderson Poll, 150266</t>
  </si>
  <si>
    <t xml:space="preserve">Charinga, 130240 (Doc) </t>
  </si>
  <si>
    <t>GRASS 141924, R15</t>
  </si>
  <si>
    <t>Orrie Cowie, 140050 (Trojan)</t>
  </si>
  <si>
    <t>Avington Poll, 160047</t>
  </si>
  <si>
    <t>Clovernook Poll, 160095</t>
  </si>
  <si>
    <t>Karori, 150222</t>
  </si>
  <si>
    <t>Alfoxton, 150430</t>
  </si>
  <si>
    <t>Eilan Donan, 5145 (Harvey)</t>
  </si>
  <si>
    <t>Yalgoo, 160070</t>
  </si>
  <si>
    <t>Petali Poll, 160849</t>
  </si>
  <si>
    <t>Europambela, 120101</t>
  </si>
  <si>
    <t>Bungulla, 160350</t>
  </si>
  <si>
    <t>Hilltop, HT Poll 156</t>
  </si>
  <si>
    <t>Hillcreston Park Poll, 110143</t>
  </si>
  <si>
    <t>Added MLP GSW coefficients</t>
  </si>
  <si>
    <t>Fix error in Exp 4200 that was changing feeding standards mid way</t>
  </si>
  <si>
    <t>Added GEPEP GFS coefficients and SS</t>
  </si>
  <si>
    <t>Change the main experiments to include F43 when optimising nutrition with N33.</t>
  </si>
  <si>
    <t>JY 2f</t>
  </si>
  <si>
    <t>Updated the 6 teams &amp; Standard coefficients for MLP GSW. And SS</t>
  </si>
  <si>
    <t>Change pkl fs for Expt 6200 to be created for the F43 trials</t>
  </si>
  <si>
    <t>Fixed Dup in experiment description of 6200</t>
  </si>
  <si>
    <t>Add create pkl_fs to experiment 6200</t>
  </si>
  <si>
    <t>Simplify the Reports in #5 for GEPEP with F43</t>
  </si>
  <si>
    <t>Turned off mach report for all reports (because of error)</t>
  </si>
  <si>
    <t>CFAT</t>
  </si>
  <si>
    <t>Yearling fat depth</t>
  </si>
  <si>
    <t>Add saa[fat_depth] to the SA variables and include in the MLP experiment</t>
  </si>
  <si>
    <t>Tweak the reports included in #5 for the MLP reports (added PG, some sale age &amp; dates)</t>
  </si>
  <si>
    <t xml:space="preserve">Alter Dup formula &amp; remove from the experiment header rows.  </t>
  </si>
  <si>
    <t>Remove special filename characters from the trial descriptions (because causing an error when reporting)</t>
  </si>
  <si>
    <t>JY 2g</t>
  </si>
  <si>
    <t>JY 2h</t>
  </si>
  <si>
    <t>Add extra digit to Team number in exp6200 (to handle the teams &gt;= 100)</t>
  </si>
  <si>
    <t>Add SAVs to control sale price parameters (used in MLP &amp; GEPEP analysis). Price type, score type, price adjustments and price.</t>
  </si>
  <si>
    <t>5:6,1:2,:</t>
  </si>
  <si>
    <t>salep_price_type_s7</t>
  </si>
  <si>
    <t>salep_score_type_s7</t>
  </si>
  <si>
    <t>Connect the new SAVs for the MLP &amp; GEPEP trials. Value breeders using DW &amp; FS, tweak old breeders discount &amp; remove export wethers (sale price = 0)</t>
  </si>
  <si>
    <t>exp</t>
  </si>
  <si>
    <t>SR</t>
  </si>
  <si>
    <t>Change exp6200 to include fixed SR &amp; fixed age structure. Include 2 windows. Add SR control column &amp; the existing SAV</t>
  </si>
  <si>
    <t>Proportion of dam5_retained</t>
  </si>
  <si>
    <t>Scenarios for the MLP analysis (values if activated by the pointer)</t>
  </si>
  <si>
    <t>i.MLP_scenario</t>
  </si>
  <si>
    <t>Min sale age for wethers</t>
  </si>
  <si>
    <t>Max sale age for wethers</t>
  </si>
  <si>
    <t>Change sale age range for wethers to 120 to 260 days (rather than sold before first shearing). Set exp 6200 to run all trials excluding pkl.</t>
  </si>
  <si>
    <t>offs_sale_opportunities</t>
  </si>
  <si>
    <t>Increase number of offspring sale opportunities to 7, to reduce gap between sales to 2 months. Code now includes start and end of the DVP</t>
  </si>
  <si>
    <t>Number of offspring sale slices-All trials</t>
  </si>
  <si>
    <t>Update Exp6200 description to include SR &amp; Age structure</t>
  </si>
  <si>
    <t>include extra fvp with N33</t>
  </si>
  <si>
    <t>Exp6200, Alter the saving of the pkl FS to when N33, link extra FVP to N33 for dams &amp; offs (F44N33).</t>
  </si>
  <si>
    <t>Added formula for nut_spread so that the first iteration used nut_spread +/-2 and the 2nd iteration +/-1 (had been +/-1)</t>
  </si>
  <si>
    <t>Change GEPEP trial 5200 to only include pkl feedsupply for the N33 trial (also F34N33 like MLP)</t>
  </si>
  <si>
    <t>Change MLP trial 6200 so pkl feedsupply trials are F34N33 (where F44N33 like the Excel FS)</t>
  </si>
  <si>
    <t>JYi</t>
  </si>
  <si>
    <t>Removed forced sale of drys in MLP &amp; GEPEP (it is more negative for the low repro teams than culling drys is positive for the high repro teams)</t>
  </si>
  <si>
    <t>Update MLP GSW coefficients for all teams including MLP GSW standard (excluding the iss coefficient)</t>
  </si>
  <si>
    <t>Update the MLP GSW SS coefficient. Copy all coefficients to SWV &amp; EWW</t>
  </si>
  <si>
    <t>Note: For the Trial description each of the regions needs the same number of characters (if the length of the region description is changed then change the summarising formula in ResultsSummary.xlsx)</t>
  </si>
  <si>
    <t>Added a bound on EWW pasture area = 20% (no pasture selected)</t>
  </si>
  <si>
    <t>Fix error in input tables that EWW was out of range (now pointing to CWW inputs)</t>
  </si>
  <si>
    <t>Remove the extra FVP from the EWW trials, because there was a clash. Will reduce the memory &amp; disk requirement and speed up solution time.</t>
  </si>
  <si>
    <t>Alter the Report#8 for the MLP (Summary, Numbers &amp; Flk Structure summary only)</t>
  </si>
  <si>
    <t>Add trials that are fixed SR using DSE[numbers]. Add sav[dse_type]</t>
  </si>
  <si>
    <t>dse_type</t>
  </si>
  <si>
    <t>Changed the GEPEP trial (5200) so that grain price percentile did not change with the wool and sale price percentiles. The grain inputs are not connected to the 5, 10 &amp; 20 yr percentiles. Not changed for 6200 in case some last minute runs are required.</t>
  </si>
  <si>
    <t>Fix error in dse[hd] pointer not linked into sav[dse_type] in the body of the experiment</t>
  </si>
  <si>
    <t>Added range i.TOL_region to be able to enter a standard TOL by region. Added in the MLP table but would be better in a standalone region table (with other inputs that are the standards for each region).</t>
  </si>
  <si>
    <t>Tweaked the constrained age range for the PW wethers for the MLP analysis</t>
  </si>
  <si>
    <t>JYj</t>
  </si>
  <si>
    <t>Change the 2nd constrained run to SR[hd] &amp; optimised age, so that the comparison of SR[hd] can be made with N33</t>
  </si>
  <si>
    <t>Changed the MLP trial (6200) so that grain price percentile did not change with the wool and sale price percentiles. The grain inputs are not connected to the 5, 10 &amp; 20 yr percentiles.</t>
  </si>
  <si>
    <t>Altered descriptions of exp2 so that each trial had a unique description so it would appear in the results text file</t>
  </si>
  <si>
    <t>Add saa[eqn_date_g1_p7] to control the EweLamb equations.</t>
  </si>
  <si>
    <t>eqn_date_g1_p7</t>
  </si>
  <si>
    <t xml:space="preserve">Quick_test  </t>
  </si>
  <si>
    <t xml:space="preserve">DSP_test    </t>
  </si>
  <si>
    <t xml:space="preserve">MP_create   </t>
  </si>
  <si>
    <t xml:space="preserve">MP_test     </t>
  </si>
  <si>
    <t xml:space="preserve">LTW_loops   </t>
  </si>
  <si>
    <t xml:space="preserve">CropGraze   </t>
  </si>
  <si>
    <t xml:space="preserve">Fodder_Test </t>
  </si>
  <si>
    <t xml:space="preserve">Lucerne     </t>
  </si>
  <si>
    <t xml:space="preserve">NewFeedStd  </t>
  </si>
  <si>
    <t xml:space="preserve">Rotations   </t>
  </si>
  <si>
    <t xml:space="preserve">REV_create  </t>
  </si>
  <si>
    <t xml:space="preserve">REV_All_std </t>
  </si>
  <si>
    <t xml:space="preserve">extra       </t>
  </si>
  <si>
    <t>Line up the expt description for Exp2</t>
  </si>
  <si>
    <t>Change the initial trials in Exp 2 to point to the first trial of the Detail Test rather than QT (Exp1).</t>
  </si>
  <si>
    <t>QT_EL50</t>
  </si>
  <si>
    <t>QT-EL00</t>
  </si>
  <si>
    <t>Added Exp3 that compares EL50% &amp; EL00 based on Quick Test</t>
  </si>
  <si>
    <t>Delete GEPEP experimentss &amp; Add EL experiments 1000, 2000, 3000, 4000 &amp; 5000</t>
  </si>
  <si>
    <t>33:34</t>
  </si>
  <si>
    <t>49:50</t>
  </si>
  <si>
    <t>38:39</t>
  </si>
  <si>
    <t>54:55</t>
  </si>
  <si>
    <t>Sensitivity is: Feed supply</t>
  </si>
  <si>
    <t>Change Exp3 to be based on first trial of Exp2 (rather than QT)</t>
  </si>
  <si>
    <t>Delete saa[fat_depth] from Experiment! Because it requires code from GEPEP branch (was column 325 in Genotypes &amp; Adjustments)</t>
  </si>
  <si>
    <t>Set period_is_report to TRUE for the 4 slices</t>
  </si>
  <si>
    <t>Activate saa[eqn_system_date] in Expt 3 so that Progeny surv and PeriNatal Ewe mort of ewe lambs are using Jas' coefficients &amp; equations sytems (720 days)</t>
  </si>
  <si>
    <t>DSE of each sheep group (either by hd or mei) - don't multiprocess the report</t>
  </si>
  <si>
    <t>Change Report5 to match the DST outputs. Copied PLSI to #4 (had been #5). #4 had been default + graph data</t>
  </si>
  <si>
    <t>Link the Template experiment (1000) to be consistent with the Ewe Lamb DST requirements. Number of levels, remove REVs</t>
  </si>
  <si>
    <t>JYm</t>
  </si>
  <si>
    <t>Breed &amp; FlkStrc</t>
  </si>
  <si>
    <t>genotype pointer</t>
  </si>
  <si>
    <t>Breed (pointer)</t>
  </si>
  <si>
    <t>Set the formula of the trial offset to point to row(of the first trial) rather than the value 13.</t>
  </si>
  <si>
    <t>Add a Breed Pointer column in the Experiment! So that Breed could be expanded to Breed &amp; Flock structure (for use with Ewe Lamb DST trials)</t>
  </si>
  <si>
    <t>Deleted the 2nd version of the Scenario for bnd_propn_dam5_retained. It was used by MLP but it needs a better system for the scenario definitions</t>
  </si>
  <si>
    <t>Slices for the EBW report</t>
  </si>
  <si>
    <t>Includes formulas and pointers connected for the EL DST scenarios (still to do the management pointers and formulas)</t>
  </si>
  <si>
    <t>(for EweLambs)</t>
  </si>
  <si>
    <r>
      <t xml:space="preserve">Pre-joining Feed supply - </t>
    </r>
    <r>
      <rPr>
        <b/>
        <sz val="11"/>
        <color rgb="FF0000CC"/>
        <rFont val="Calibri"/>
        <family val="2"/>
      </rPr>
      <t>Indices in the TOL sheets</t>
    </r>
    <r>
      <rPr>
        <b/>
        <sz val="11"/>
        <color theme="1"/>
        <rFont val="Calibri"/>
        <family val="2"/>
        <scheme val="minor"/>
      </rPr>
      <t xml:space="preserve"> (for Ewe Lamb Analysis)</t>
    </r>
  </si>
  <si>
    <t>Period numbers</t>
  </si>
  <si>
    <t>Period indices</t>
  </si>
  <si>
    <t>TOL indices</t>
  </si>
  <si>
    <t>Combines Indices</t>
  </si>
  <si>
    <t>Moved i.PJFeedIndices to a separate table rather than in the LTWFeedIndices table</t>
  </si>
  <si>
    <t>Added extra data tables to DataAutumn, DataWinter &amp; DataSpring</t>
  </si>
  <si>
    <t>Add saa[feedsupply_asj_r2p] for pre-joining (15 columns). Link Indices and formulas</t>
  </si>
  <si>
    <t>Change i.FS_Strategy so slice3 is whole pregnancy (end join to lambing) rather than Late Preg (scan to preg tox).</t>
  </si>
  <si>
    <t>Change the period pointer for lambing to be end of lambing rather than mid-lambing of e[0] - added 26.5 days</t>
  </si>
  <si>
    <t>Add FS_Strategy columns in Experiment! (108 cols) and connect indices and value formulas.</t>
  </si>
  <si>
    <t>Index for not mated (for EL DST)</t>
  </si>
  <si>
    <t>NM</t>
  </si>
  <si>
    <t>Added indices for NM slices - which seemed to correct an error in the slice numbers that were pointing to the wrong slice for different scanning.</t>
  </si>
  <si>
    <t>LWJ EL</t>
  </si>
  <si>
    <t>LWCJ EL</t>
  </si>
  <si>
    <t>LWJ 2-tth</t>
  </si>
  <si>
    <t>LWCP EL</t>
  </si>
  <si>
    <t>i.FS_Strategy (EweLambs joining &amp; Preg changes)</t>
  </si>
  <si>
    <t>Change use_pkl in scenario definition to FALSE - will need to be changed back in each experiment once the FS opt has been run</t>
  </si>
  <si>
    <t>Propn EL mated</t>
  </si>
  <si>
    <t>Proportion of Ewe Lambs joined</t>
  </si>
  <si>
    <t>Unconstrained</t>
  </si>
  <si>
    <t>None mated</t>
  </si>
  <si>
    <t>30% mated</t>
  </si>
  <si>
    <t>50% mated</t>
  </si>
  <si>
    <t>90% mated</t>
  </si>
  <si>
    <t>97% mated</t>
  </si>
  <si>
    <t>bnd_propn_dams_mated</t>
  </si>
  <si>
    <t>est_propn_dams_mated</t>
  </si>
  <si>
    <t>Fine merino</t>
  </si>
  <si>
    <t>Medium merino</t>
  </si>
  <si>
    <t>Medium merino + BBT</t>
  </si>
  <si>
    <t>Add proportion of EL mated table &amp; link to sav[bnd_propn_dams_mated_og1[0:1,:]]</t>
  </si>
  <si>
    <t>i.AgeJ</t>
  </si>
  <si>
    <t>Correct error in period_is_report_p. The pointers were wrong</t>
  </si>
  <si>
    <t>Copy saa[date_born_1st_iog] into Experiment!  and link formulas to i.AgeJ data table.</t>
  </si>
  <si>
    <t>Check i.dryman: fix some commenting in the data table</t>
  </si>
  <si>
    <t>Ewe Lamb - Breed</t>
  </si>
  <si>
    <t>Adult - Breed</t>
  </si>
  <si>
    <t>Tweaked levels of pointers in Exp1000 to line up with the experimental levels (as controlled in Randomisation_calcs.xl)</t>
  </si>
  <si>
    <t>Add the Feed Supply optimisation template</t>
  </si>
  <si>
    <t>FS_Opt_TemplateExperiment</t>
  </si>
  <si>
    <t>Dummy</t>
  </si>
  <si>
    <t>Fix some of the yellow formulas that were using offset rather than index</t>
  </si>
  <si>
    <t>Add FS Opt expt 9000 with all the scenarios included.</t>
  </si>
  <si>
    <t>Fix 2 errors in the description. (i) the GFS section included a value for the genetic fat adjustment (it was removed) (ii) the use of pkl FS &amp; gen_t appears in 2 places, this needed an if in the description.</t>
  </si>
  <si>
    <t>Add an extra level of wool price so that FWM with medium frame can be represented</t>
  </si>
  <si>
    <t>Move description for the individual expt controls to C8 so they don't affect the reporting TRUE/FALSE column (&amp; appear as a missing trial in the report)</t>
  </si>
  <si>
    <t>Change the FeedSupplyOpt experiment so that r2adjust&amp; r2feedsupply_r2p in Scenario set up are both "-", so that the first trial in FSOpt is using Excel with the Excel adjustments. In TemplateExp change to formula based on whether fs_use_pkl is activated.</t>
  </si>
  <si>
    <t>Add formula for feedsupplyadj_r2p so it varies automatically with use_pkl</t>
  </si>
  <si>
    <t>Expand commenting on bnd_up_prog_tdxg to include that there is a constraint added in the code.</t>
  </si>
  <si>
    <t>Change the number of offspring sale opportunites per DVP to 6 so that the gap between sales is 2 monts rather than 3.</t>
  </si>
  <si>
    <t>Changed conservation limit for CWW &amp; EWW from 1.5 down to 1.0. Note: CL had been increased originally for all regions to 1.5 to reduce optimal SR &amp; reflect that farmers have extra DM on hand in the average seasons to manage poor seasons. 
However, CL=1.0 matches optimal SR in EWW with planfarm benchmarking results &amp; CWW SR matches with benchmarking for Brookton area.</t>
  </si>
  <si>
    <t>SFM</t>
  </si>
  <si>
    <t>MFM</t>
  </si>
  <si>
    <t>MFM&amp;BBT</t>
  </si>
  <si>
    <t>Changed FWM to SMF (Small frame merino) and MWM to MFM (medium frame merino) to be consistent with the naming in the EL DST. Reasoning being that framesize and reproduction have more effect on management than the FD of the wool.</t>
  </si>
  <si>
    <t xml:space="preserve">Feed_pklUse </t>
  </si>
  <si>
    <t xml:space="preserve">Feed_pklCrt </t>
  </si>
  <si>
    <t>Add a pkl Create trial to the Detailed trial experiment - so that the result wasn't dependent on the stored pkl file.</t>
  </si>
  <si>
    <t>JYn</t>
  </si>
  <si>
    <t>Add the LTW tweaks to the feed supply optimisation as Trial 91000</t>
  </si>
  <si>
    <t>i.PJFeedIndices &amp; i.LTWFeedLevels</t>
  </si>
  <si>
    <t>i.LTWFeedLevels - Autumn</t>
  </si>
  <si>
    <t>i.LTWFeedLevels - Winter</t>
  </si>
  <si>
    <t>Set FS_Strategy input values for EL DST runs. Used values from expCWM5000.xlsx</t>
  </si>
  <si>
    <t xml:space="preserve">Added columns in Experiment for the LTW adjustment to the feed supply. Fixed formulas and data tables </t>
  </si>
  <si>
    <t>Added Experiments 92000 &amp; 93000. Added formulas for the optimum LWJ EL (that will be calculated in Exp 92000). Added createFS and the FS number</t>
  </si>
  <si>
    <t>Fixed error in doing manual optimisation on LWJ EL - it was meant to be LWCJ EL</t>
  </si>
  <si>
    <t>Remove comment on minroe that was included in every row.</t>
  </si>
  <si>
    <t>Change the Exp # to level 2 region &amp; breed = 9 machines to run the full suite</t>
  </si>
  <si>
    <t>Move the GrainPrice pointer column in Experiment! to be consistent with the randomisation file (to simplify copying the randomisations)</t>
  </si>
  <si>
    <t>Move the DryELMan &amp; DryAdultMan pointer columns in Experiment! to be consistent with the randomisation file (to simplify copying the randomisations)</t>
  </si>
  <si>
    <t>Move the TOL &amp; RRgenetics pointer columns in Experiment! to be consistent with the randomisation file (to simplify copying the randomisations)</t>
  </si>
  <si>
    <t>Sell singles                             Force retention</t>
  </si>
  <si>
    <t>Forced retention                 Force retention</t>
  </si>
  <si>
    <t>Sell singles                             Once dry</t>
  </si>
  <si>
    <t>Sell singles                             Twice dry</t>
  </si>
  <si>
    <t>Forced retention                Twice dry</t>
  </si>
  <si>
    <t>Flexible (no RR)                  Twice dry</t>
  </si>
  <si>
    <t>Change AdultDryMan for maternals to 3 (sell once dry)</t>
  </si>
  <si>
    <t>Setup trial 10000, optimum with no EL mated</t>
  </si>
  <si>
    <t>Setup trial 20000, optimum with EL mated</t>
  </si>
  <si>
    <t>Setup trial 30000, SA on adult ewe repro with no EL mated</t>
  </si>
  <si>
    <t>Setup trial 40000, SA on 2 tooth repro with no EL mated</t>
  </si>
  <si>
    <t>Setup trial 50000, SA on EL management with EL mated</t>
  </si>
  <si>
    <t>Setup trial 70000, Test different levels</t>
  </si>
  <si>
    <t>2:3,2:3,3:4,:</t>
  </si>
  <si>
    <t>bnd_up_dams[singles]</t>
  </si>
  <si>
    <t>All empty sold                      Force retention</t>
  </si>
  <si>
    <t>All empty sold                       Once dry</t>
  </si>
  <si>
    <t>All empty sold                     Twice dry</t>
  </si>
  <si>
    <t>Add constraint dams_bnd_up to limit the ability to retain single bearing EL. Linked the constraint to i.DryMan and over rode the input if scan &lt; 2 (because all ewes are in the singles slice if not scanned). Added extra column to the i.DryMan table</t>
  </si>
  <si>
    <t>JYo</t>
  </si>
  <si>
    <t>Changed report 6 to be a short report for the DST to report dam_numbers. Had been PLSI report</t>
  </si>
  <si>
    <t xml:space="preserve">Flexible (half RR)                Flexible (half RR)   </t>
  </si>
  <si>
    <t>Flexible (half RR)                Force retention</t>
  </si>
  <si>
    <t>All empty sold                       Flexible (half RR)</t>
  </si>
  <si>
    <t xml:space="preserve">Sell singles                             Flexible (half RR)   </t>
  </si>
  <si>
    <t>RR increase due to adult management (%)</t>
  </si>
  <si>
    <t>Current assumptions only generate cumulative gain for Ewe Lamb plus older, multiple adult ages are not cumulative.</t>
  </si>
  <si>
    <t>todo: There should be some accumlation of advantages if multiple adult age groups are culled.</t>
  </si>
  <si>
    <t>Ewe Lamb management</t>
  </si>
  <si>
    <t>Add input table of proportion of EL culled as part of managing dry &amp; single bearing ewes. Required expanding the DryMan table to separate by Breed because breed alters % dry which is inlcuded in the data table</t>
  </si>
  <si>
    <t>Flexible (no RR)</t>
  </si>
  <si>
    <t>Forced retention</t>
  </si>
  <si>
    <t>All empty sold</t>
  </si>
  <si>
    <t>Sell singles</t>
  </si>
  <si>
    <r>
      <t>Optimum Adult Management</t>
    </r>
    <r>
      <rPr>
        <b/>
        <sz val="11"/>
        <color rgb="FF0000CC"/>
        <rFont val="Calibri"/>
        <family val="2"/>
      </rPr>
      <t xml:space="preserve"> (fill out optimum in TOL sheets)</t>
    </r>
  </si>
  <si>
    <r>
      <t xml:space="preserve">Optimum Adult Management </t>
    </r>
    <r>
      <rPr>
        <b/>
        <sz val="11"/>
        <color rgb="FF0000CC"/>
        <rFont val="Calibri"/>
        <family val="2"/>
      </rPr>
      <t>(fill out optimum in TOL sheets)</t>
    </r>
  </si>
  <si>
    <t>Increase in 2 tooth and adult RR from culling 1% of EL (%)</t>
  </si>
  <si>
    <t>Increase in 2 tooth and adult lamb survival from culling 1% of EL (%)</t>
  </si>
  <si>
    <t>1:,:,:</t>
  </si>
  <si>
    <t>Altered the proportion of EL mated in the detailed test because the new formulas were causing errors with the original inputs (now 90% joined)</t>
  </si>
  <si>
    <t>Note: the change to the RR calculations linked to management of drys has increased the RR of 3, 4, 5 &amp; 6 yo in the detailed test. No effect on QT</t>
  </si>
  <si>
    <t>Moved the Feed opt &amp; LTW columns to the RHS of the spreadsheet, so that any SAVs adjusted for the FS opt override all other sections.</t>
  </si>
  <si>
    <t>Change adult DryMan for composites to 3 (sell once dry)</t>
  </si>
  <si>
    <t>Expand the range of i.DamsMatedEst to cover the other values where it is equal i.DamsMated. Change formula in sav[est_propn_dams_mated_og1] to reference the expanded range. Use i.DamsMatedEst in the RR &amp; LambSurv calculation because when i.DamsMated was '-' it caused an error in calcs</t>
  </si>
  <si>
    <t>Fix error in AgeJ pointer in Exp70000</t>
  </si>
  <si>
    <t>Delete pointer columns in Experiment! that aren't used to control SA variable levels.</t>
  </si>
  <si>
    <t>Simplify the FS_Adjust formula to separate the pointer to the FS column into the pointer row (R7C). Fix the pointer levels in Exp70000 and highlight the values being used in the FS_Adjust table using cell borders</t>
  </si>
  <si>
    <t>Fix the experiment description to replace (sell) TwcDry with (sell) Single</t>
  </si>
  <si>
    <t>Deleted SA variables from management section if they are only used for the FS opt (lobnd_across_w, bnd_lo_dams, bnd_lo_dams_inc, bnd_lo_off_inc, bnd_lo_offs)</t>
  </si>
  <si>
    <t>Replace all description of Finewool Merino with Small frame Merino, ditto MWM to MFM</t>
  </si>
  <si>
    <t>Small frame Merino</t>
  </si>
  <si>
    <t>Medium frame Merino</t>
  </si>
  <si>
    <t>Medium frame Merino + Termimal</t>
  </si>
  <si>
    <t>Alter the cg9 coeff for SFM to be std-1.5, to line it up with cg8. Not sure why they were not consistent before.</t>
  </si>
  <si>
    <t>Crop Area Sensitivity Table</t>
  </si>
  <si>
    <t>Standard - 0</t>
  </si>
  <si>
    <t>Lowest</t>
  </si>
  <si>
    <t>Medium</t>
  </si>
  <si>
    <t>Highest</t>
  </si>
  <si>
    <t>Lowest - 7</t>
  </si>
  <si>
    <t>Highest - 1</t>
  </si>
  <si>
    <t>Pasture Area Sensitivity Table</t>
  </si>
  <si>
    <t>PastArea</t>
  </si>
  <si>
    <t>i.PastArea</t>
  </si>
  <si>
    <t>Add a pasture area sensitivity table, a new experiment pointer and link formula to the bnd_total_pas_area_percent_q in the Management Controls. Add a Sensitivity to expt 70000</t>
  </si>
  <si>
    <t>Change Exp 70000 number so it doesn't change with the ExpNo input - so that all trials are run and the Expt doesn't change for region &amp; breed SA</t>
  </si>
  <si>
    <t>sale age of young ewes</t>
  </si>
  <si>
    <t>Add formulas in the i.Breed table. Make the input for EweHgt &amp; CFA ewes based on the code and then calculate the actual number. Link the formula in the Pointer column to the input value (used in the description). Formula in the SA is linked to the Value calculated in the input table. This was all done to fix the description.</t>
  </si>
  <si>
    <t>Removed extra row in RunReport! that was causing an error - it was labels that had been copied in for checking</t>
  </si>
  <si>
    <t>JYp</t>
  </si>
  <si>
    <t>Removed the SFM genotype adjustment on cu[25,-1] (2tooth repro intercept). It looked like would be increasing the RR of the 2tooth dams.</t>
  </si>
  <si>
    <t>Set the default age for eqn_date_g1_p7 to 720 days. This activates the mortality and lamb survival equations from JTAgri - not linked to QT</t>
  </si>
  <si>
    <t>Changed bnd_propn_dam5_retained to bnd_propn_dams_retained_og1[5:6] which is linked to code changes made to represent extra performer detail</t>
  </si>
  <si>
    <t>Fix error in blank cells for the intake coefficients of the MLP Standard genotype</t>
  </si>
  <si>
    <t>Copy in yfat BV as data for saa[fat_depth]</t>
  </si>
  <si>
    <t>Change the Dry Ewe Lamb management option 4 to be sell singles (was inactive sell twice dry) - Response still to be added</t>
  </si>
  <si>
    <t>Reduce standard pasture area for GSW to 35% (was 50% in previous analyses) - not in QT or DT</t>
  </si>
  <si>
    <t>conservation limit scalar</t>
  </si>
  <si>
    <t>Change the calculation of the conservation_scalar in Experiment! To reference the larger table and include region (RC12) in the index (rather than use d.region in DataMaster!) - to start the transition to having region as a live input. Effects the Detailed test for the regions.</t>
  </si>
  <si>
    <t>todo: i.AdultDrys could lookup using the expanded range</t>
  </si>
  <si>
    <t>Made changes for the FSopt experiment. Added the management columns that are required for FS opt. Set value to '-' if not reqd for the FSopt trial.</t>
  </si>
  <si>
    <t>Change QT number of sale opportunities for offs to '-' (to make the model consistent with the old exp). The value is 6 for the analyses</t>
  </si>
  <si>
    <t>Add rangename sStepFS and edit the formulas in the FSOpt to reference the name rather than the address (which was R79C)</t>
  </si>
  <si>
    <t>Version</t>
  </si>
  <si>
    <t>Fixed the Lucerne trial in Detailed Test, pas_inc[1] had been turned off so lucerne was infeasible.</t>
  </si>
  <si>
    <t>Fix some commenting on sav[bnd_dams_up]. Split bnd_dam_up[t0:2,v1:5] to v[0:3] &amp; v[3:5] so that sale of dams as lambs can be separately controlled from sale as hoggets. Needed for control of age structure in EL DST</t>
  </si>
  <si>
    <t>from Adult culling</t>
  </si>
  <si>
    <t>Altered the genetic effect of dry management to only be linked to the management of the adults. Now EL management only affects the  response in the current generation for RR &amp; lamb survival</t>
  </si>
  <si>
    <t>Summary report of opening numbers, births and sales</t>
  </si>
  <si>
    <t>Add run_deepflow to the Report options</t>
  </si>
  <si>
    <t>run_deepflow</t>
  </si>
  <si>
    <t>Report that tallies up the leakage below the root zone.</t>
  </si>
  <si>
    <t>Add run_supdsecon to the Report options</t>
  </si>
  <si>
    <t>run_supdsecon</t>
  </si>
  <si>
    <t>consumption of supplement per dse</t>
  </si>
  <si>
    <t>bnd_propn_dams_retained_og1</t>
  </si>
  <si>
    <t>Performers Production adjustment</t>
  </si>
  <si>
    <t>Reproductive Rate (LW at joining)</t>
  </si>
  <si>
    <t>Average</t>
  </si>
  <si>
    <t>P</t>
  </si>
  <si>
    <t>H</t>
  </si>
  <si>
    <t>A2</t>
  </si>
  <si>
    <t>A3</t>
  </si>
  <si>
    <t>A4</t>
  </si>
  <si>
    <t>A5</t>
  </si>
  <si>
    <t>A6</t>
  </si>
  <si>
    <t>A7</t>
  </si>
  <si>
    <t>25th percentile</t>
  </si>
  <si>
    <t>75th percentile</t>
  </si>
  <si>
    <t>Fibre diameter (LSLN)</t>
  </si>
  <si>
    <t>u</t>
  </si>
  <si>
    <t>Staple Strength (LSLN)</t>
  </si>
  <si>
    <t>N/kTex</t>
  </si>
  <si>
    <t>#</t>
  </si>
  <si>
    <t>Single lamb survival</t>
  </si>
  <si>
    <t>Pregnancies</t>
  </si>
  <si>
    <t>Lactations</t>
  </si>
  <si>
    <t>Lambs scanned</t>
  </si>
  <si>
    <t>Lambs weaned</t>
  </si>
  <si>
    <t>Weaning weight</t>
  </si>
  <si>
    <t>Cumulative 2-4yo</t>
  </si>
  <si>
    <t>Cumulative 2-5yo</t>
  </si>
  <si>
    <t>PSM-Copy in the Performers sensitivity data</t>
  </si>
  <si>
    <t>Changed the 2-tooth and Adult adjustments to be to nutrtion during late pregnancy rather than W-J on the basis that this is the most realistic reason for adult WR depression.
Reduced the FS change to 2/3 of previous because expecting LP nutrtion to be more sensitive</t>
  </si>
  <si>
    <t>EL-Added extra trials to 70000 to test levels of 2-tooth and adult reproduction</t>
  </si>
  <si>
    <t>EL-Altered the Breed for the first 3 TOL runs in 70000 to be the BreedPointer of the first trial - which allows the CFA age to be optimised</t>
  </si>
  <si>
    <t>Multiple lamb survival</t>
  </si>
  <si>
    <t>Clean Fleece weight (LSLN) - Ratio rather than difference, SAM in AFO</t>
  </si>
  <si>
    <t>Staple Length (LSLN)</t>
  </si>
  <si>
    <t>Tidied up the SA variables sheet</t>
  </si>
  <si>
    <t>PSM-copied in data from PSM v3v with CFW &amp; SL as SAMs</t>
  </si>
  <si>
    <t>PSM-Link the Performers data to Template Experiment, name the data ranges. (Still to create the sa variables and add formulas)</t>
  </si>
  <si>
    <t>Tweak the experiment descriptions</t>
  </si>
  <si>
    <t>bnd_propn_dams_retained[4:5]</t>
  </si>
  <si>
    <t>:,2:,13:14,:</t>
  </si>
  <si>
    <t>Alter the formulas controlling the constraint bnd_up_dams_k2tvg1. Now in 5 steps (i) Exclude all sales to 6yo; (ii) Include sales of empty ewes at scanning and shearing; (iii) Control inclusion of the sale options of young ewes; (iv) Control inclusion of the sale age of CFA ewes; (v) Control when older ewes can be retained (to force sale).  All controlled in i.Breed</t>
  </si>
  <si>
    <t>Changed the bnd_up_dams constraint index in the fs_opt section to be the same as the index in the Management section (to turn back on the general sales exclusions)</t>
  </si>
  <si>
    <t>rev_littersize</t>
  </si>
  <si>
    <t>rev_mortalityx_l0</t>
  </si>
  <si>
    <t>Remove o &amp; g axes from rev_conception, rev_littersize and rev_mortalityx, because the rev controls the age and having a g axis is not consistent with others</t>
  </si>
  <si>
    <t>rev_rr</t>
  </si>
  <si>
    <t>rev_sl</t>
  </si>
  <si>
    <t>Add rev_rr and rev_sl to expand number of controls available for the PSM project</t>
  </si>
  <si>
    <t>Fix error in bnd name. bnd_propn_dam_retained had been changed to mated.</t>
  </si>
  <si>
    <t>REV Sensitivity</t>
  </si>
  <si>
    <t>Lower</t>
  </si>
  <si>
    <t>Higher</t>
  </si>
  <si>
    <t>lwc</t>
  </si>
  <si>
    <t>intake</t>
  </si>
  <si>
    <t>fat</t>
  </si>
  <si>
    <t>muscle</t>
  </si>
  <si>
    <t>viscera</t>
  </si>
  <si>
    <t>foetus</t>
  </si>
  <si>
    <t>milk</t>
  </si>
  <si>
    <t>litter_size</t>
  </si>
  <si>
    <t>mortality</t>
  </si>
  <si>
    <t>cfw</t>
  </si>
  <si>
    <t>fd</t>
  </si>
  <si>
    <t>sl</t>
  </si>
  <si>
    <t>Add new table i.REV_Traits and link to the saa &amp; sam in the REV section</t>
  </si>
  <si>
    <t>17:18</t>
  </si>
  <si>
    <t>18:19</t>
  </si>
  <si>
    <t>19:20</t>
  </si>
  <si>
    <t>todo - Done: Add the LWCJ EL tweaks as Trial 92000 (by copying 91000, editing pointer rows in formulas and adjusting the pointer values). Then add the combining trials that create a pkl_fs</t>
  </si>
  <si>
    <t>Excluded sale of 4.5yo ewes from QT &amp; detailed test. todo add back in later as a separate commit</t>
  </si>
  <si>
    <t>todo: Add back the REV template experiment (see exp v22p Source-all templates.xlsx)</t>
  </si>
  <si>
    <t>Connected formulas for the rev_traits to i.REV_Traits (in Template experiment)</t>
  </si>
  <si>
    <t>Fixed error in Description linked to changing the CFA pointer after expanding the capacity to sell at over the full range of CFA age.</t>
  </si>
  <si>
    <t>Changed the propn_retained in i.Breed to '-' now that age of sale CFA is controlled by bnd_up_dams[t axis &amp; v axis]</t>
  </si>
  <si>
    <t>Removed the temp change linked to exp70000 trials included.</t>
  </si>
  <si>
    <t>:,2:,16:17,:</t>
  </si>
  <si>
    <t>Fixed error in the formula controlling the retention of 5.5yo - it had the wrong index and was allowing sale of 5.5yo</t>
  </si>
  <si>
    <t>Change default GSW conservation limit back to 1. Prior to changing the values where pasted in detail test so that it wasn't affected</t>
  </si>
  <si>
    <t>Changed the minimum pasture area in the past % curve to 5% for GSW</t>
  </si>
  <si>
    <t>rev_empty</t>
  </si>
  <si>
    <t>Changed rev_conception to rev_empty to remove confusion that the rev SA is equivalent to the CON ASBV. It is opposite sign. Conception works on % empty because that makes sense for sam[conception]</t>
  </si>
  <si>
    <t>These values are not used. 
But easier not to delete</t>
  </si>
  <si>
    <t>est_drys_retained scan_o[0:1]</t>
  </si>
  <si>
    <t>est_drys_retained scan_o[1:]</t>
  </si>
  <si>
    <t>[0:1]</t>
  </si>
  <si>
    <t>[1:]</t>
  </si>
  <si>
    <t>Fix constraints on bnd_drys_sold[0:1] &amp; est_drys_retained[0:1] for the forced sale of singles. Had been False and should be True - only impacts if mating EL.</t>
  </si>
  <si>
    <t>Set bnd_sale_twice_dry to FALSE for the 2 situatins that it was set to TRUE for adults when selling single ewe lambs.</t>
  </si>
  <si>
    <t>i.REV_Traits</t>
  </si>
  <si>
    <t>empty</t>
  </si>
  <si>
    <t>Data offfset</t>
  </si>
  <si>
    <t>era-twin</t>
  </si>
  <si>
    <t>era-triple</t>
  </si>
  <si>
    <t>era-single</t>
  </si>
  <si>
    <t>Tweaked the table i.REV_Traits to include terminology 'Empty' and the values to reflect empty. Also aligned the table with the saa in Experiment! that allowed twins and triplets to have different era coefficients to singles.</t>
  </si>
  <si>
    <t>todo: There should be some accumulation of advantages if multiple adult age groups are culled.</t>
  </si>
  <si>
    <t>:,0:2,0:19,:</t>
  </si>
  <si>
    <t>Flock: CFA 4yo</t>
  </si>
  <si>
    <t>Flock: CFA 5yo</t>
  </si>
  <si>
    <t>Flock: CFA 6yo</t>
  </si>
  <si>
    <t>Alter method to control the options for sale age CFA. Now have a control that is the 3 ages and bnd_up_dams set to 0 or 999999 depending on whether the age is allowed</t>
  </si>
  <si>
    <t>Adjust the slices that are set to 0 and the drys that are then reverted to 999999 in bnd_up_dams_k2tvg. The dvp for drys didn't include the shearing dvp so drys couldn't be sold at shearing.</t>
  </si>
  <si>
    <t>Young ewe sale options (either or both)</t>
  </si>
  <si>
    <t>Allowable CFA age (any)</t>
  </si>
  <si>
    <t>JYq</t>
  </si>
  <si>
    <t>Tweak the allowable CFA age indexes. If allowing CFA at an age then selling in the scanning DVP, lambing DVP (shearing) and the following pre-joining is allowed. Sale of drys in the CFA year is controlled by the dry management bounds. Sale of t0 in the scanning DVP is so that the DSP version has some flexibility to sell mid-year.</t>
  </si>
  <si>
    <t>PSM Performers Age Structure</t>
  </si>
  <si>
    <t>Age</t>
  </si>
  <si>
    <t>4yo</t>
  </si>
  <si>
    <t>5yo</t>
  </si>
  <si>
    <t>Propn</t>
  </si>
  <si>
    <t>Allow</t>
  </si>
  <si>
    <t>CFA 4.5yo</t>
  </si>
  <si>
    <t>CFA 5.5 yo</t>
  </si>
  <si>
    <t>CFA 6.5yo</t>
  </si>
  <si>
    <t>Select at 4.5yo sell at 5.5yo</t>
  </si>
  <si>
    <t>Select at 4.5yo sell at 6.5yo</t>
  </si>
  <si>
    <t>Move the age structure controls to Scenario section</t>
  </si>
  <si>
    <t>Retain</t>
  </si>
  <si>
    <t>Add Performers age structure control table.</t>
  </si>
  <si>
    <t>i.Peformers_Age</t>
  </si>
  <si>
    <t>Added Performers experiment and connected the age structure table for testing of the revamped age structure controls.</t>
  </si>
  <si>
    <t>Tweak pasture area for EWW, so that level 4 was the standard level, so a SA on level 3 and 5 was wither side of the standard.</t>
  </si>
  <si>
    <t>Set pointer so that Performers experiment can be expanded to 4320 trials (Breed x TOL x crop area x RR x Prices x 12 age structures)</t>
  </si>
  <si>
    <t>Fixed errors in the experiment description with the new CFA input system. A different fix required for the PSM trial description</t>
  </si>
  <si>
    <t>Changed experiment numbers so EweLambs is 100K, PSM is 200K still have fs-opt as 90000</t>
  </si>
  <si>
    <t>Add PastArea pointers to expt 210000. The controls existed but the formula wasn't copied</t>
  </si>
  <si>
    <t>Changed the experiment number of the EL test expt to 5000 &amp; create 3000 &amp; 4000 as a general expt and a PSM test experiment</t>
  </si>
  <si>
    <t>Set PSM experiments to retain drys (manual override of DryMan pointer)</t>
  </si>
  <si>
    <t>Change the formulas for the Farm scenario pointers for the EL trials to use the offset pointer. It had been values copied in but the copying can be done just once the new way.</t>
  </si>
  <si>
    <t>Set up exp3200 to test some age structure options #1</t>
  </si>
  <si>
    <t>:,0:2,11:13,:</t>
  </si>
  <si>
    <t>:,0:2,14:16,:</t>
  </si>
  <si>
    <t>:,0:2,17:19,:</t>
  </si>
  <si>
    <t>Shorten the allowable sale range to 3:4, 11:13, 14:16 so that ewes &amp; ewe hoggets can't be sold in pre-joining DVP</t>
  </si>
  <si>
    <t>:,0:2,3:4,:</t>
  </si>
  <si>
    <t>Change number in i.DryMan from 1000000 to 999999. If it is 999999 then the constraint is skipped.</t>
  </si>
  <si>
    <t>Added extra trials to Exp5000 to test Propn of EL mated for young ewes sold as lambs and as hoggets</t>
  </si>
  <si>
    <t>1:2,0:1,3:4,:</t>
  </si>
  <si>
    <t>1:2,0:1,6:7,:</t>
  </si>
  <si>
    <t>1:2,0:1,9:10,:</t>
  </si>
  <si>
    <t>1:2,0:1,12:13,:</t>
  </si>
  <si>
    <t>1:2,0:1,15:16,:</t>
  </si>
  <si>
    <t>1:2,0:1,18:19,:</t>
  </si>
  <si>
    <t>Add allowing sale of drys at shearing (t0) as well as sale in the t1 slice. T1 in the shearing DVP is at the lambing, t0 is at the end of the DVP.</t>
  </si>
  <si>
    <t>Include controls on mating EL in the PSM trials. Allow mating for maternals excluded for Merino</t>
  </si>
  <si>
    <t>Note: 20Dec25. Twice dry is not working correctly. Changed DryMan from 4 to 1 until the problem is found</t>
  </si>
  <si>
    <t>To do: Find and fix error in twice dry - Do a run with retained &amp; twice dry, profit was reduced by $80 000.</t>
  </si>
  <si>
    <t>Changed the default dry management of adults from 4 (Twice Dry) to 1 (retained) because of error in Twice Dry</t>
  </si>
  <si>
    <t>Edit exp4000 to include the SAs for Performers</t>
  </si>
  <si>
    <t>Relative Economic Values (currently not used - See i.REV_Traits)</t>
  </si>
  <si>
    <t>Added comment to i.REVsSA table that it currently isn't used</t>
  </si>
  <si>
    <t>Set exp4000 Use pkl to false. Change Exp4000 description to include the REV details.</t>
  </si>
  <si>
    <t>75% mated</t>
  </si>
  <si>
    <t>Correct error in labeling of EL propn mated (label was 70% but actually 75%)</t>
  </si>
  <si>
    <t>sav[cg[8] Partitioning]</t>
  </si>
  <si>
    <t>sav[cg[9] Partitioning]</t>
  </si>
  <si>
    <t>Update the pkl_fs number to include EVG, REV EVG, Age EL and Pasture %. Use this FS number for all analyses. Will need to fit fs_opt for varying WBE for GEPEP</t>
  </si>
  <si>
    <t>Added trials of the REV SA levels to experiment 4000</t>
  </si>
  <si>
    <t>Changed pointer for the Rev levels to start with a 0 base. Added the pointer level to the data table</t>
  </si>
  <si>
    <t>Index</t>
  </si>
  <si>
    <t>Changed the R6C pointer for the twin &amp; triplet rev_mortality to 13 so that they are calculated separately to singles.</t>
  </si>
  <si>
    <t>Changed the SA value for rev_rr. Was +/- 2 changed to +/- 0.02</t>
  </si>
  <si>
    <t>Reversed the signs of the FD &amp; Mortality REV_SAs so the profit effect was consistent (lower profit first)</t>
  </si>
  <si>
    <t>Remove EL details from the description in the PSM experiments</t>
  </si>
  <si>
    <t>Fixed error in CFA4 number of ewes allowed. Had been pointing at RC251 (Feed supply) whereas should have been RC23</t>
  </si>
  <si>
    <t>Increased the range of SS to +/-5 (was +/- 1 N/kTex), because the profit range was too small.</t>
  </si>
  <si>
    <t>Changed slices in the Performers version of the CFA4,5,6 sav[bnd_dams_up]. Had the PJ slice which was allowing ewes to be sold at the beginning of the following year</t>
  </si>
  <si>
    <t>Expanded Exp5000 to include all levels for each TOL (rather than just a single TOL test)</t>
  </si>
  <si>
    <t>Changed Exp5000 Propn of EL mated to be a function of Breed (as for other EL experiments)</t>
  </si>
  <si>
    <t>:,0:2,0:1,:</t>
  </si>
  <si>
    <t>:,0:2,2:3,:</t>
  </si>
  <si>
    <t>Exclude DVP 1 from the sale options for the Lamb flock structur</t>
  </si>
  <si>
    <t>Add DVP 3 sales of mated ewe lambs with the Lamb flock structure</t>
  </si>
  <si>
    <t>1:2,1:2,2:3,:</t>
  </si>
  <si>
    <t>1:2,1:2,5:6,:</t>
  </si>
  <si>
    <t>1:2,1:2,8:9,:</t>
  </si>
  <si>
    <t>1:2,1:2,11:12,:</t>
  </si>
  <si>
    <t>1:2,1:2,14:15,:</t>
  </si>
  <si>
    <t>1:2,1:2,17:18,:</t>
  </si>
  <si>
    <t>Changed the slices that empty ewes can be sold in t1 t only be at scanning. (t0 can be sold at shearing)</t>
  </si>
  <si>
    <t>deleted sav[propn_mated_w_inc] from Management controls because it is only needed in the FS opt section</t>
  </si>
  <si>
    <t>1:4,0:1,3:4,:</t>
  </si>
  <si>
    <t>Add selling twins in DV3 for flock selling Lambs (had been just dry and single)</t>
  </si>
  <si>
    <t>Remove selling of young ewes in DV2 in exp 5000. Now only sale in DV0 or mated ewes in DV3</t>
  </si>
  <si>
    <t>2:3,0:1,3:4,:</t>
  </si>
  <si>
    <t>Adjusted order of the sav columns for the sale of animals in DV3 so that with  the Lmb structure, allowing sale of mated EL in DV3 occurred after the blocking of sales in DV3 that is associated with not allowing hoggets age sales</t>
  </si>
  <si>
    <t>Add a sav[bnd_up_dams 11_0, t0, dv03]  and stet formula so that when retaining singles is excluded then t0 sale of singles in DVP 3 is allowed (otherwise -)</t>
  </si>
  <si>
    <t>Fix commenting of the 2500 farm scenarios in the EL experiments</t>
  </si>
  <si>
    <t>1:2,0:1,3:4</t>
  </si>
  <si>
    <t>1:2,1:2,3:4</t>
  </si>
  <si>
    <t>1:2,2:3,3:4</t>
  </si>
  <si>
    <t>Fixed the slice number for the user fvp for end of joining. Had been 2:3 but should have been 3:4.</t>
  </si>
  <si>
    <t>In the FS optimisation that have forced minimum numbers, allow all dam slices (to override any previous bnd_up_dams)</t>
  </si>
  <si>
    <t>i.late_preg</t>
  </si>
  <si>
    <t>Add sav and formula for user[2] (the preg tox period). It was clashing and also would have been pointing to incorrect periods for different regions.</t>
  </si>
  <si>
    <t>bnd_up_dams[singles] (retained)</t>
  </si>
  <si>
    <t>i.dryman (EL sales)</t>
  </si>
  <si>
    <t>Changed the sale of EL. For a flock selling young ewes as lambs the only sale option is DVP0 unless sell empty or empty+singles, in which case empty can be sold t1 in DVP2 or t0 in DVP3.</t>
  </si>
  <si>
    <t>Changed the trial description for the fs optimisation to include the periods, nut spread and whether management is forced</t>
  </si>
  <si>
    <t>Added Level 4 past Area % to the EL experiments (SWV 100%, GSW 35% &amp; EWW 20%)</t>
  </si>
  <si>
    <t>Update the pkl_fs numbers to include crop grazing &amp; handle number of characters for rev_EVG</t>
  </si>
  <si>
    <t>Changed nut spread of the early fs_opt runs from 2 to 1.5. The model was infeasible when 2 so trying 1.5</t>
  </si>
  <si>
    <t>Sorted region names on the input tables for the optimum manual optimisation</t>
  </si>
  <si>
    <t>Fix slices that empty EL could be sold in DVP3. Had the t slices the wrong way around</t>
  </si>
  <si>
    <t>Update the pkl_fs number to include number of offs sale options per DVP, alter the EVG to just 2 digits, Switch crop graze option 3 to 1 (on presumption that pinp default is TRUE), Switch pasture % 4 to 0 (on presumption that level 4 is close to unconstrained)</t>
  </si>
  <si>
    <t>Changed nut spread back to 2 (infeasibility was being caused by not including the -ve)</t>
  </si>
  <si>
    <t>Change fs_opt so that all rep variables are FALSE, to save some HD space</t>
  </si>
  <si>
    <t>Fix error in the fs_opt that the pkl_fs number wasn't changing with the different optiisation trials (the extra 2 digits had been lost with the above changes)</t>
  </si>
  <si>
    <t>JY-v2r</t>
  </si>
  <si>
    <t>Fix an error in the above fix re the extra 2 digits.</t>
  </si>
  <si>
    <t>Change the formula so that it is a problem that is less likely to happen again</t>
  </si>
  <si>
    <t>Copied the approx proportions of EL sold  from GSW to the other regions</t>
  </si>
  <si>
    <t>Reduced the number of fs_opt trials that have the forced minimum number of animals. This is useful if the forced numbers makes the trials infeasible, the extra unforced trial increases the opportunity to optimise these experiments.</t>
  </si>
  <si>
    <t>Change name from i.OptLTWadj to i.OptLWCpAdj  to be consistent with naming of LWCj</t>
  </si>
  <si>
    <t>Energy Equations</t>
  </si>
  <si>
    <t>Fix description in 91000 &amp; 92000 for use with the summarising spreadsheet</t>
  </si>
  <si>
    <t>2tooth</t>
  </si>
  <si>
    <t>Added optimum patterns for LWCp for GSW x 3 TOL</t>
  </si>
  <si>
    <t>Remove the calculation that looks up the optimum 2-tooth and adult LWCp adjustment, just leaving the EL adjustment for the EL analysis</t>
  </si>
  <si>
    <t>Ewe Lamb options</t>
  </si>
  <si>
    <t>Expand the EL LWCp optimisation to 25 levels and remove the 2 tooth and Adults from Exp 91000</t>
  </si>
  <si>
    <t>Change the ranges for the LWCp pointers to point to the EL only range that starts in pattern 345</t>
  </si>
  <si>
    <t>Copy in the optimum LWCp nutrtion profile for GSW, SWV, EWW. These profiles only included optimisation of the EL profiles with 25 levels</t>
  </si>
  <si>
    <t>Fix error associated with d.Region and Choose function for selecting the optimum profiles (it had insufficient options for the number of regions).</t>
  </si>
  <si>
    <t>JY-v2s</t>
  </si>
  <si>
    <t>Remove the resetting of the LWCJ feed supply SA increment that was subtracted from slice 1:2. This is now done in the code. - redo the manual Opt on LWCj</t>
  </si>
  <si>
    <t>Fix the pointer for the optimum nutrtion adjustment for LWCj. Pointing to table in Data! the table range includes region but region is not included in the formula. Required expanding the range for i.OptLWCj_adj to cover the extra regions</t>
  </si>
  <si>
    <t>Copy in the optimal LWCj patterns from exp 92000 for the 3 regions</t>
  </si>
  <si>
    <t>Created EL MasterSWV with expanded Exp110000 and deleted other experiments</t>
  </si>
  <si>
    <t>Adjusted ranges for the EL experiments based on the calibration runs - not done yet</t>
  </si>
  <si>
    <t>Correct the commenting on the young ewe sale options</t>
  </si>
  <si>
    <t>Change the base breed/flock type in exp 500 to 12 (5yo sell as hoggets - had been sell as lambs)</t>
  </si>
  <si>
    <t>eqn_date_g2_p7</t>
  </si>
  <si>
    <t>JY-v2t</t>
  </si>
  <si>
    <t>Add saa[eqn_date_g2_p7], so that the survival of progeny of EL uses Jason's equations.</t>
  </si>
  <si>
    <t>JY-v2u</t>
  </si>
  <si>
    <t>Control of dry and retained is excluded from the fs_opt experiment because minimum numbers of each are forced in.</t>
  </si>
  <si>
    <t>Overwrite any values entered in other sections</t>
  </si>
  <si>
    <t>bnd_fs_opt_inc</t>
  </si>
  <si>
    <t>Tweaked FS_opt experiment description</t>
  </si>
  <si>
    <t>Changes made in the fs opt section for the updated fs_opt process (Note: retain sav[bnd_up_dams_k2tvg1][:,:,:,:] 999999)
1. Add sav[bnd_fs_opt_inc] and set to True for the first 6 of the N33 trials (the trials that have forced numbers)
2. Remove sav[bnd_lo_dam_inc], sav[bnd_lo_dam_k2tvg1], sav[bnd_lo_off_inc], sav[bnd_lo_offs_Tsdxg3], sav[prop_mated_w_inc], sav[lobnd_across_startw]
In the SA_variables!:  Add sav[bnd_fs_opt_inc] and remove  sav[prop_mated_w_inc]</t>
  </si>
  <si>
    <t>fs_opt section: change bnd_prop_dams_mated indices to [1:,:] so that all age groups have some NM ewes</t>
  </si>
  <si>
    <t>Delete values in i.OptLWCjAdj and i.OptLWCpAdj prior to running the updated FS optimisation</t>
  </si>
  <si>
    <t>In the proportion of EL mated of the fs_opt section of the fs_opt experiment replace IF(RC26=6,"-",0.5) with IF(RC26=6,0.05,0.5), so that EL are feasible when forced into the optimisation.</t>
  </si>
  <si>
    <t>Included the option of EL dryman 4 (sell singles) in exp 120 000</t>
  </si>
  <si>
    <t>Change Exp5000 to use pkl_fs</t>
  </si>
  <si>
    <t>Improve some commenting</t>
  </si>
  <si>
    <t>Change exp 5000 so all use_pkl_fs are True.</t>
  </si>
  <si>
    <t>End Period (not inclusive - python format)</t>
  </si>
  <si>
    <t>Rams in ewe lambs</t>
  </si>
  <si>
    <t>Rams out</t>
  </si>
  <si>
    <t>Yearling Lambing - first lamb</t>
  </si>
  <si>
    <t>Rams in of 2 tooths</t>
  </si>
  <si>
    <t>Rams in of rising 3yo</t>
  </si>
  <si>
    <t>Rams in of rising 4yo</t>
  </si>
  <si>
    <t>Rams in of rising 5yo</t>
  </si>
  <si>
    <t>Rams in of rising 6yo</t>
  </si>
  <si>
    <t>Rams in of rising 7yo</t>
  </si>
  <si>
    <t>JY-v2v</t>
  </si>
  <si>
    <t>Tweak the period timings to alter the timing of the feed supply adjustments. Change to Rams in, rams out, first lamb (change version because it affects the indices, which means the templates need to change)</t>
  </si>
  <si>
    <t>Expanded Exp5000 to include the 3 genotypes for all levels for each TOL</t>
  </si>
  <si>
    <t>emove</t>
  </si>
  <si>
    <t>offs_confinement_P</t>
  </si>
  <si>
    <t>sup_prop_consumed</t>
  </si>
  <si>
    <t>Added new SA variables: sam[sup_prop_consumed], sam[emove] and sav[offs_confinement_P]</t>
  </si>
  <si>
    <t>Tweak commenting on the proportion of dams mated and the inclusion in the fs_opt section</t>
  </si>
  <si>
    <t>Change the pkl feedsupply number used for AgeJoined = 6 to be 1 which is joining at 7mo and includes non-mated EL (removed later)</t>
  </si>
  <si>
    <t>Changed the price ranges for the SA on meat and grain prices to expand the range modelled.</t>
  </si>
  <si>
    <t>Set the export wethers sale grid sam to 0 in EL experiments (to remove export wethers from the Ewe Lamb (EL) analysis</t>
  </si>
  <si>
    <t>JY-v2w</t>
  </si>
  <si>
    <t>Changed the propn mated in the fs_opt section to 999 for the constrained fs_opt trials. So that the number of 'free' animals could be reduced.</t>
  </si>
  <si>
    <t>Added comment that exp 120000 only needs 40000 trials</t>
  </si>
  <si>
    <t>JY-v2x</t>
  </si>
  <si>
    <t>Change the SA on 2 tooth and Adult nutritive value (used in the EL analysis) to be from weaning to lambing, not just late pregnancy (See the TOL Data sheets R785C60 )</t>
  </si>
  <si>
    <t>Proportion of EL sold depends on the sales strategy (retain, sell empty or sell scanned single)</t>
  </si>
  <si>
    <t>Increase in ewe lamb RR from not mating 1% of EL (%)</t>
  </si>
  <si>
    <t>Change range name i.DamsMated to i.ELMated - to reflect that it is the input for EL even though the sav is dams_mated</t>
  </si>
  <si>
    <t>Altered the order of the trials in exp5000 to reflect the updated SA spreads.</t>
  </si>
  <si>
    <t>i.ELMated</t>
  </si>
  <si>
    <t>Added link between proportion of EL mated and an increase in RR of the EL. Input is next to the response due to culling EL (small effect on detailed test Mat EL)</t>
  </si>
  <si>
    <t>Changed the spread of the nutrition SA for the EL experiment (new values based on the preliminary SWV trials)</t>
  </si>
  <si>
    <t>Exp2x_5000_2 created using this version</t>
  </si>
  <si>
    <t>Changed experiment 5000 inclusion to a formula that can be copied down and still generate the 252 trials per scenario.</t>
  </si>
  <si>
    <t>Changed all other exp5000 to copiable formulas and then deleted all but 3 of the (copiable) rows</t>
  </si>
  <si>
    <t>Exp2x_92000_1 created using this version</t>
  </si>
  <si>
    <t>Update exp92000 description to include LWJ as well as LWCJ</t>
  </si>
  <si>
    <t>Changed nut-spread in the first 3 N33 trials fs_opt from +-2 to +-1 based on testing by MRY that showed an improved outcome from the lower value (about $2000 improvement)</t>
  </si>
  <si>
    <t>Copied in the outcome of exps 92100, 92200 &amp; 92400 (optimum LWCJ &amp; LWJ) into i.OptLWCjAdj</t>
  </si>
  <si>
    <t>JY-v2y</t>
  </si>
  <si>
    <t>Add sam[rr_og1][0:1] = 0.95 to scale down the RR of the ELs that are higher than Thommos expected ranges. Required adding a column in Experiment!</t>
  </si>
  <si>
    <t>Input</t>
  </si>
  <si>
    <t>Fixed error in sam name was rr_age_og1 should be rr_og1</t>
  </si>
  <si>
    <t>Change the fs_opt experiment so that the last N11 trial creates a pkl_fs. This condenses the pkl file relative to the N33 pkl_fs file and means that future N11 trials can run only 1 LTW loop.</t>
  </si>
  <si>
    <t xml:space="preserve">Remove ability to change the base management of EL in trials 120000, 130000, 140000 in the first trial. Now consistent with all the other trials that are a copy of 110000. </t>
  </si>
  <si>
    <t>Allow selling empty at shearing
(inclusion controlled by bnd_drys_sold and bnd_dry_retained)</t>
  </si>
  <si>
    <t>Allow selling empty at scanning
(inclusion controlled by bnd_drys_sold and bnd_dry_retained)</t>
  </si>
  <si>
    <t>0 excludes all sales (then add back)</t>
  </si>
  <si>
    <t>firstprejoin_averaged</t>
  </si>
  <si>
    <t>Add sav[firstprejoin_averaged] and include in EL experiments and the N33 fs_opt</t>
  </si>
  <si>
    <t>Fix error introduced to QT that had 95% of 2tooths mated.</t>
  </si>
  <si>
    <t>Reduced ext 120000 to 5 levels of age joined.</t>
  </si>
  <si>
    <t>Exp120000 fixed the formula that was incrementing dryman of maternal ewe lambs. Fixed to reflect that all 3 management options are being examined for all breeds</t>
  </si>
  <si>
    <t>Change to QT est_propn_mated for EL changed to 0 to retain consistency in assumptions with new calculations of numbers available for mating</t>
  </si>
  <si>
    <t>run_trees</t>
  </si>
  <si>
    <t>trees</t>
  </si>
  <si>
    <t>Add run_trees and turn run_mach back on</t>
  </si>
  <si>
    <t>Add the blank divder that was missing between exp 4000 and exp 5000</t>
  </si>
  <si>
    <t>Changed the estimated proportion of dams mated for the ewe lambs so that there are a moderate number of NM &amp; mated animals available for the collapse operation. Changed to 20, 50, 50 &amp; 80 from 0, 80, 80 &amp; 100</t>
  </si>
  <si>
    <t>Remove the SA control on bnd_propn_dams_mated_o[0] and use the normal formula</t>
  </si>
  <si>
    <r>
      <t xml:space="preserve">Estimated proportion of ewe lambs sold </t>
    </r>
    <r>
      <rPr>
        <b/>
        <sz val="11"/>
        <color rgb="FF0000CC"/>
        <rFont val="Calibri"/>
        <family val="2"/>
      </rPr>
      <t xml:space="preserve"> (fill out proportion in TOL sheets)</t>
    </r>
  </si>
  <si>
    <r>
      <t>Estimated proportion of ewe lambs sold</t>
    </r>
    <r>
      <rPr>
        <b/>
        <sz val="11"/>
        <color rgb="FF0000CC"/>
        <rFont val="Calibri"/>
        <family val="2"/>
      </rPr>
      <t xml:space="preserve"> (fill out Proportion in TOL sheets)</t>
    </r>
  </si>
  <si>
    <t>Change in 2 tooth and adult lamb mortality from culling 1% of EL (%)</t>
  </si>
  <si>
    <t>Fix error in the sign of the change in lamb mortality of 2tooth and adults from culling the EL based on reproductive outcome</t>
  </si>
  <si>
    <t>Change table heading to Estimated proportion of ewe lambs sold to make it explicit that it is an estimate</t>
  </si>
  <si>
    <t>Add an 'analysis wide' override on the estimated proportion of EL mated. When True set all the proportion mated to the input value for unconstrained.</t>
  </si>
  <si>
    <t>Set the override to True for the EL experiments</t>
  </si>
  <si>
    <t>Override est. prp EL mated</t>
  </si>
  <si>
    <t>Est. prp EL mated</t>
  </si>
  <si>
    <t>Changed the est propn EL mated for maternals to 0.7 (was 0.8) to temper the gains in adult rr. Added PNG to estimated propn ewe lambs mated input table.</t>
  </si>
  <si>
    <t>Change the analysis wide override for EL propn mated to only override if agejoin == 6. Other use the standard value from the input table.</t>
  </si>
  <si>
    <t>partial_n11</t>
  </si>
  <si>
    <t>Added sav[partial_n11] to the list of SA variables and added it to the EL feed supply optimisation</t>
  </si>
  <si>
    <t>JY-v3a</t>
  </si>
  <si>
    <t>JY-v2z</t>
  </si>
  <si>
    <t>Created a second fs_opt experiment that includes the above sav &amp; calculates fewer iterations. Linked to the correct pointer rows</t>
  </si>
  <si>
    <t>Change firstprejoin_averaged to FALSE for the EL fs_opt</t>
  </si>
  <si>
    <t xml:space="preserve">N33_test    </t>
  </si>
  <si>
    <t>Added N33 to detailed test</t>
  </si>
  <si>
    <t>Changed the controls for the fs_opt trials that are intermediate trials and append a value to the fs_create number. Made it an input in R7C</t>
  </si>
  <si>
    <t>Temporary EL change for the 2nd fs_opt trial, to handle a different starting trial</t>
  </si>
  <si>
    <t>Change the LTW FS adjust for 337:340 so only the Weaning:Lambing values were non zero. It had been doubling up on the late pregnancy values (scan to lamb)</t>
  </si>
  <si>
    <t>Add a code on the end of the description for the trial to access the standard number of EL - for EL trials only</t>
  </si>
  <si>
    <t>run_sheep_summary</t>
  </si>
  <si>
    <t>run_fat_poffs</t>
  </si>
  <si>
    <t>run_lean_poffs</t>
  </si>
  <si>
    <t>offspring fat weight (by generator period)</t>
  </si>
  <si>
    <t>offspring lean weight (by generator period)</t>
  </si>
  <si>
    <t>offspring empty body weight (by generator period)</t>
  </si>
  <si>
    <t>JY-v3b</t>
  </si>
  <si>
    <t>Add 3 new reports. Run_sheep_summary, run_fat_poffs, run_lean_poffs</t>
  </si>
  <si>
    <t>Connect formula for proportion of ewe lambs mated in the QT experiment</t>
  </si>
  <si>
    <t>HybridFeedSt</t>
  </si>
  <si>
    <t>Added Hybrid Feed Stds to Detailed test &amp; remove eqn_compare from New Feeding standards due to error when calling f_lwc_mu() linked to back calculation</t>
  </si>
  <si>
    <t>DSE type (for SR &amp; GM/dse)</t>
  </si>
  <si>
    <t>DSE_type</t>
  </si>
  <si>
    <t>0 = 1.5 for a ewe then scaled for SRW &amp; repro. 1 = DSE from MJ of MEI</t>
  </si>
  <si>
    <t>Add dse_type input to the region inputs. Connect input to sav['dse_type']</t>
  </si>
  <si>
    <t>Change saa['fat_depth'] to gr_depth, to clarify it is acting on gr_depth not cfat depth</t>
  </si>
  <si>
    <t>gr_depth</t>
  </si>
  <si>
    <t>Add exp 11 which is Quick Test with MU equations</t>
  </si>
  <si>
    <t>QT with MU</t>
  </si>
  <si>
    <t>Change default sam['erosion'] to 1 which matches the 3Jul26 pasture calibration (see DropBox for calibration)</t>
  </si>
  <si>
    <t>land_asset_value</t>
  </si>
  <si>
    <t>Add sav['land_asset_value'] for use in EV experiments. Included in the 'Region &amp; Farm' section</t>
  </si>
  <si>
    <t>4:6</t>
  </si>
  <si>
    <t>Deleted EL experiments after saving a copy in the EL archive</t>
  </si>
  <si>
    <t>stocki_fixed</t>
  </si>
  <si>
    <t>stock_variable</t>
  </si>
  <si>
    <t>Added a Template experiment for EV calculation - with an asset cost on land, Breeder &amp; export sale grids converted to $/kg DW, convert fixed infrastructure costs to variable</t>
  </si>
  <si>
    <t>run_pasture_area</t>
  </si>
  <si>
    <t>Web app: Profit, pasture area &amp; Sup/DSE</t>
  </si>
  <si>
    <t>Add back pasture_area report controls for the web app that had been deleted</t>
  </si>
  <si>
    <t>run_dmi</t>
  </si>
  <si>
    <t>report dmi</t>
  </si>
  <si>
    <t>Add run_dmi report</t>
  </si>
  <si>
    <t>run_fat_per_dams</t>
  </si>
  <si>
    <t>Fat percentage of EBW of dams (by DVP)</t>
  </si>
  <si>
    <t>run_fat_per_offs</t>
  </si>
  <si>
    <t>Fat percentage of EBW of offs (by DVP)</t>
  </si>
  <si>
    <t>run_fat_per_pdams</t>
  </si>
  <si>
    <t>dam fat percentage of EBW (by generator period)</t>
  </si>
  <si>
    <t>run_fat_per_poffs</t>
  </si>
  <si>
    <t>offspring fat percentage of EBW (by generator period)</t>
  </si>
  <si>
    <t>Add reports run_fat &amp; run_fatper_ for pyatf</t>
  </si>
  <si>
    <t>Add reports run_fatper_ for dams, pdams, offs &amp; poffs</t>
  </si>
  <si>
    <t>run_fat_pyatf</t>
  </si>
  <si>
    <t>run_fatper_pyatf</t>
  </si>
  <si>
    <t>yatf fat weight (by generator period)</t>
  </si>
  <si>
    <t>yatf fat percentage of EBW (by generator period)</t>
  </si>
  <si>
    <t>Target PI increase for young sheep</t>
  </si>
  <si>
    <t>JY-v3c</t>
  </si>
  <si>
    <t>B genotype</t>
  </si>
  <si>
    <t>Meat type</t>
  </si>
  <si>
    <t>Wool type</t>
  </si>
  <si>
    <t>Altered the genotype table to reference the new genotypes defined for the GEPEP analysis</t>
  </si>
  <si>
    <t>ci[22]</t>
  </si>
  <si>
    <t>Max scalar of PI for young animals</t>
  </si>
  <si>
    <t>PI increase for young sheep (f_potenital_intake_mu())</t>
  </si>
  <si>
    <t>This table calculates the coefficient ci[22] that is the scalar of pi for variation in z. The input in column 3 is the target for the maximum increase PI for younger animals.</t>
  </si>
  <si>
    <t>Change QT &amp; AFO Test to use genotype c2[4] (MLP Balanced GFS) rather than c2[1] (Med Merino) - linked with updated Universal.xl</t>
  </si>
  <si>
    <t>Note: Higher targets are achieved at lower z. The equation in AFO is piz = z (ci22 - z) / (ci22 - 1). This goes through (0,0) and (1,1).
PI scalar (P) = z (ci22 - z) / (ci22-1)
P = c/(c-1)z - 1/(c-1)*z^2
Maximum P occurs when z = c/2 so
Max P: P = c/(c-1)(c/2) - 1/(c-1)*(c/2)^2 then rearrange
c^2 - 4Pc + 4P = 0 then solve the roots of c using (b^2 +/- SQRT(b^2 - 4ac))/2a
(--4P +/- SQRT((-4P)^2 - 4(1)(-4P)))/2(1). Take the lower root
2(P - SQRT(P^2 - P))</t>
  </si>
  <si>
    <t>Add a table to control SAV on the PI scalar for relative size (this can be used to calibrate PI by age for general genotype calibration). Connected to sav[ci[22]]</t>
  </si>
  <si>
    <t>21:22,:</t>
  </si>
  <si>
    <t>ci[21]</t>
  </si>
  <si>
    <t>PI z scalar</t>
  </si>
  <si>
    <t>22:23,:</t>
  </si>
  <si>
    <t>Insert sav on equation_system[4] and set to the default ('-')</t>
  </si>
  <si>
    <t xml:space="preserve">Naming convention: </t>
  </si>
  <si>
    <t>MFM CFS EVs- delete rows below to revert to Master after Ewe Lambs analysis</t>
  </si>
  <si>
    <t>MFM GFS Evs</t>
  </si>
  <si>
    <t>MFM CFS Teams</t>
  </si>
  <si>
    <t>MFM GFS Teams</t>
  </si>
  <si>
    <t>EV Trt Cal: Trait calibration</t>
  </si>
  <si>
    <t>Add 4 experiments for EV calculations (Trait calibration, trait valuation, response calibration and response valuation). Each have CFS &amp; GFS trials</t>
  </si>
  <si>
    <t>sfw_p11</t>
  </si>
  <si>
    <t>evg_p11</t>
  </si>
  <si>
    <t>sfd_p11</t>
  </si>
  <si>
    <t>iss_p11</t>
  </si>
  <si>
    <t>follicles_p11</t>
  </si>
  <si>
    <t>srw_p11</t>
  </si>
  <si>
    <t>pi_p11</t>
  </si>
  <si>
    <t>bsurv_p11</t>
  </si>
  <si>
    <t>pnsurv_p11</t>
  </si>
  <si>
    <t>con_p11</t>
  </si>
  <si>
    <t>ls_p11</t>
  </si>
  <si>
    <t>era_p11</t>
  </si>
  <si>
    <t>EVs p11</t>
  </si>
  <si>
    <t>Economic Value genotype definitions (p11 saa variables)</t>
  </si>
  <si>
    <t>p</t>
  </si>
  <si>
    <t>y</t>
  </si>
  <si>
    <t>h</t>
  </si>
  <si>
    <t>a</t>
  </si>
  <si>
    <t>Age stage</t>
  </si>
  <si>
    <t>Calibration coefficient</t>
  </si>
  <si>
    <t>Standard fleece weight</t>
  </si>
  <si>
    <t>Standard fibre diameter</t>
  </si>
  <si>
    <t>Intrinsic staple strength</t>
  </si>
  <si>
    <t>Follicle density</t>
  </si>
  <si>
    <t>Standard reference weight</t>
  </si>
  <si>
    <t>Potenital intake</t>
  </si>
  <si>
    <t>Energy value of gain</t>
  </si>
  <si>
    <t>Basal survival</t>
  </si>
  <si>
    <t>Peri-natal survival</t>
  </si>
  <si>
    <t>Ewe rearing ability</t>
  </si>
  <si>
    <t>pCFW</t>
  </si>
  <si>
    <t>yCFW</t>
  </si>
  <si>
    <t>hCFW</t>
  </si>
  <si>
    <t>aCFW</t>
  </si>
  <si>
    <t>pFD</t>
  </si>
  <si>
    <t>yFD</t>
  </si>
  <si>
    <t>hFD</t>
  </si>
  <si>
    <t>aFD</t>
  </si>
  <si>
    <t>CON</t>
  </si>
  <si>
    <t>wWT</t>
  </si>
  <si>
    <t>pWT</t>
  </si>
  <si>
    <t>yWT</t>
  </si>
  <si>
    <t>hWT</t>
  </si>
  <si>
    <t>aWT</t>
  </si>
  <si>
    <t>pFAT mm</t>
  </si>
  <si>
    <t>yFAT mm</t>
  </si>
  <si>
    <t>aWBE/Fat%</t>
  </si>
  <si>
    <t>aSURV</t>
  </si>
  <si>
    <t>Team saa_p11</t>
  </si>
  <si>
    <t>i.saa_p11</t>
  </si>
  <si>
    <t>Add the saa_p11 SA variables for EV calculations. Add a data table for the EV teams. Connect equations in the trials to the data table with a new pointer column</t>
  </si>
  <si>
    <t>JY-v3d</t>
  </si>
  <si>
    <t xml:space="preserve">New version number if: (1) 
New version letter if: (1) Number of columns are changed; </t>
  </si>
  <si>
    <t>Calibrate p11</t>
  </si>
  <si>
    <t>Add sav[n_fs_dams &amp; offs] to the calibration &amp; evaluation trials</t>
  </si>
  <si>
    <t>Add sav[cb0_c1c2] to control btrt for calibration. Add to the calibration &amp; evaluation trials</t>
  </si>
  <si>
    <t>ycfw_scalar</t>
  </si>
  <si>
    <t>yfd_scalar</t>
  </si>
  <si>
    <t>milk_yield</t>
  </si>
  <si>
    <t>growth_constant</t>
  </si>
  <si>
    <t>pi_z_constant</t>
  </si>
  <si>
    <t>y scalar</t>
  </si>
  <si>
    <t>WWt</t>
  </si>
  <si>
    <t>constant</t>
  </si>
  <si>
    <t>pi_z</t>
  </si>
  <si>
    <t>pSS</t>
  </si>
  <si>
    <t>ySS</t>
  </si>
  <si>
    <t>hSS</t>
  </si>
  <si>
    <t>aSS</t>
  </si>
  <si>
    <t>Add SS &amp; SL to the genotype table</t>
  </si>
  <si>
    <t>Add N33 for the SA calibration group to the description</t>
  </si>
  <si>
    <t>Remove sav[cb0] from Experiment!. It is now done using btrt_propn_b0xyg1 in the code with an IF</t>
  </si>
  <si>
    <t>pSL</t>
  </si>
  <si>
    <t>ySL</t>
  </si>
  <si>
    <t>hSL</t>
  </si>
  <si>
    <t>aSL</t>
  </si>
  <si>
    <t>YCON</t>
  </si>
  <si>
    <t>YLS</t>
  </si>
  <si>
    <t>YERA</t>
  </si>
  <si>
    <t>bWT</t>
  </si>
  <si>
    <t>aFAT mm</t>
  </si>
  <si>
    <t>hFat mm</t>
  </si>
  <si>
    <t>wCS</t>
  </si>
  <si>
    <t>pCS</t>
  </si>
  <si>
    <t>yCS</t>
  </si>
  <si>
    <t>hCS</t>
  </si>
  <si>
    <t>aCS</t>
  </si>
  <si>
    <t>pSURV</t>
  </si>
  <si>
    <t>ySURV</t>
  </si>
  <si>
    <t>hSURV</t>
  </si>
  <si>
    <t>ERA twin</t>
  </si>
  <si>
    <t>YERA twin</t>
  </si>
  <si>
    <t>Include trial</t>
  </si>
  <si>
    <t>Std-GFS with WBE in BO</t>
  </si>
  <si>
    <t>Std CFW without WBE in BO</t>
  </si>
  <si>
    <t>Std CFS with WBE in BO</t>
  </si>
  <si>
    <t>Expand the Calibration coefficients table to include 2 levels of each trait plus the extras for WBE and CFW x 3 scenarios (CFS with WBE, CFS wo WBE, GFS with WBE)</t>
  </si>
  <si>
    <t>Response to selection genotype definitions (p11 saa variables)</t>
  </si>
  <si>
    <t>CFS Std</t>
  </si>
  <si>
    <t>GFS Std</t>
  </si>
  <si>
    <t>JY-v3e</t>
  </si>
  <si>
    <t>CFS-WBE CFW2 61.9MJ</t>
  </si>
  <si>
    <t>CFS-WBE CFW0 0MJ</t>
  </si>
  <si>
    <t>CFS+WBE CFW2 61.9MJ</t>
  </si>
  <si>
    <t>GFS+WBE CFW2 61.9MJ</t>
  </si>
  <si>
    <t>CFS-WBE CFW1 31.7MJ</t>
  </si>
  <si>
    <t>CFS-WBE CFW3 93.7MJ</t>
  </si>
  <si>
    <t>CFS-WBE CFW4 194MJ</t>
  </si>
  <si>
    <t>Eqn System</t>
  </si>
  <si>
    <t>CFS Standard</t>
  </si>
  <si>
    <t>Added data tables for The Response to Selection and GEPEP teams. Added exp 150000 for GEPEP teams</t>
  </si>
  <si>
    <t>genotype[0] to Universal.xlsx</t>
  </si>
  <si>
    <t>Deleted experiments other than tempolates and 110000 (Calibration)</t>
  </si>
  <si>
    <t>calib_tol</t>
  </si>
  <si>
    <t>calib_atol</t>
  </si>
  <si>
    <t>Added calib controls (Copied from Master)</t>
  </si>
  <si>
    <t>calib_polish</t>
  </si>
  <si>
    <t>Change sam[pi_yatf] to sap[pi_yatf]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</si>
</sst>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d\-mmm\ hh:mm"/>
    <numFmt numFmtId="165" formatCode="0.0%"/>
    <numFmt numFmtId="166" formatCode="&quot;v[&quot;0&quot;]&quot;"/>
    <numFmt numFmtId="167" formatCode="&quot;LMU[&quot;0&quot;]&quot;"/>
    <numFmt numFmtId="168" formatCode="&quot;[&quot;0&quot;]&quot;"/>
    <numFmt numFmtId="169" formatCode="&quot;Aut &quot;0"/>
    <numFmt numFmtId="170" formatCode="0.0"/>
    <numFmt numFmtId="171" formatCode="0.0000000000"/>
    <numFmt numFmtId="172" formatCode="0.0E+00"/>
    <numFmt numFmtId="173" formatCode="d\-mmm\-yy\ \ h:mm"/>
    <numFmt numFmtId="174" formatCode="\A\u\t\ 00"/>
    <numFmt numFmtId="175" formatCode="&quot;Win &quot;00"/>
    <numFmt numFmtId="176" formatCode="&quot;Spr &quot;00"/>
  </numFmts>
  <fonts count="97">
    <font>
      <sz val="11"/>
      <color theme="1"/>
      <name val="Calibri"/>
      <family val="2"/>
      <scheme val="minor"/>
    </font>
    <font>
      <sz val="11"/>
      <color theme="1"/>
      <name val="Calibri"/>
      <family val="2"/>
    </font>
    <font>
      <sz val="9"/>
      <color indexed="81"/>
      <name val="Tahoma"/>
      <family val="2"/>
    </font>
    <font>
      <b/>
      <sz val="9"/>
      <color indexed="81"/>
      <name val="Tahoma"/>
      <family val="2"/>
    </font>
    <font>
      <b/>
      <sz val="11"/>
      <color rgb="FFFA7D00"/>
      <name val="Calibri"/>
      <family val="2"/>
      <scheme val="minor"/>
    </font>
    <font>
      <sz val="8"/>
      <name val="Calibri"/>
      <family val="2"/>
      <scheme val="minor"/>
    </font>
    <font>
      <sz val="11"/>
      <color rgb="FF0000CC"/>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color theme="0" tint="-0.34998626667073579"/>
      <name val="Calibri"/>
      <family val="2"/>
      <scheme val="minor"/>
    </font>
    <font>
      <sz val="11"/>
      <color theme="1" tint="0.499984740745262"/>
      <name val="Calibri"/>
      <family val="2"/>
      <scheme val="minor"/>
    </font>
    <font>
      <sz val="11"/>
      <color theme="1" tint="0.34998626667073579"/>
      <name val="Calibri"/>
      <family val="2"/>
      <scheme val="minor"/>
    </font>
    <font>
      <sz val="9.8000000000000007"/>
      <color rgb="FF080808"/>
      <name val="JetBrains Mono"/>
      <family val="3"/>
    </font>
    <font>
      <i/>
      <sz val="9.8000000000000007"/>
      <color rgb="FF8C8C8C"/>
      <name val="JetBrains Mono"/>
      <family val="3"/>
    </font>
    <font>
      <strike/>
      <sz val="11"/>
      <color theme="1"/>
      <name val="Calibri"/>
      <family val="2"/>
      <scheme val="minor"/>
    </font>
    <font>
      <i/>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u val="singleAccounting"/>
      <sz val="11"/>
      <color theme="1"/>
      <name val="Calibri"/>
      <family val="2"/>
      <scheme val="minor"/>
    </font>
    <font>
      <sz val="10"/>
      <color rgb="FF0000CC"/>
      <name val="Calibri"/>
      <family val="2"/>
      <scheme val="minor"/>
    </font>
    <font>
      <b/>
      <sz val="11"/>
      <color theme="1"/>
      <name val="Calibri"/>
      <family val="2"/>
    </font>
    <font>
      <sz val="9"/>
      <color theme="1" tint="0.499984740745262"/>
      <name val="Calibri"/>
      <family val="2"/>
      <scheme val="minor"/>
    </font>
    <font>
      <sz val="11"/>
      <name val="Calibri"/>
      <family val="2"/>
      <scheme val="minor"/>
    </font>
    <font>
      <u val="singleAccounting"/>
      <sz val="10"/>
      <name val="Calibri"/>
      <family val="2"/>
      <scheme val="minor"/>
    </font>
    <font>
      <sz val="10"/>
      <color theme="0"/>
      <name val="Calibri"/>
      <family val="2"/>
      <scheme val="minor"/>
    </font>
    <font>
      <b/>
      <sz val="10"/>
      <color rgb="FFFF0000"/>
      <name val="Calibri"/>
      <family val="2"/>
      <scheme val="minor"/>
    </font>
    <font>
      <sz val="11"/>
      <color rgb="FFFF0000"/>
      <name val="Calibri"/>
      <family val="2"/>
      <scheme val="minor"/>
    </font>
    <font>
      <sz val="9"/>
      <color rgb="FF0000CC"/>
      <name val="Calibri"/>
      <family val="2"/>
      <scheme val="minor"/>
    </font>
    <font>
      <b/>
      <u val="singleAccounting"/>
      <sz val="11"/>
      <color theme="1"/>
      <name val="Calibri"/>
      <family val="2"/>
      <scheme val="minor"/>
    </font>
    <font>
      <b/>
      <sz val="11"/>
      <color rgb="FF0000CC"/>
      <name val="Calibri"/>
      <family val="2"/>
    </font>
    <font>
      <sz val="9.9"/>
      <color rgb="FF0000CC"/>
      <name val="Calibri"/>
      <family val="2"/>
    </font>
    <font>
      <sz val="7"/>
      <color theme="1"/>
      <name val="Calibri"/>
      <family val="2"/>
      <scheme val="minor"/>
    </font>
    <font>
      <sz val="10"/>
      <color rgb="FFFF0000"/>
      <name val="Calibri"/>
      <family val="2"/>
      <scheme val="minor"/>
    </font>
    <font>
      <sz val="11"/>
      <color theme="0" tint="-0.249977111117893"/>
      <name val="Calibri"/>
      <family val="2"/>
      <scheme val="minor"/>
    </font>
    <font>
      <sz val="9"/>
      <color theme="0" tint="-0.249977111117893"/>
      <name val="Calibri"/>
      <family val="2"/>
      <scheme val="minor"/>
    </font>
    <font>
      <b/>
      <sz val="11"/>
      <color theme="0" tint="-0.249977111117893"/>
      <name val="Calibri"/>
      <family val="2"/>
      <scheme val="minor"/>
    </font>
    <font>
      <sz val="10"/>
      <color theme="0" tint="-0.249977111117893"/>
      <name val="Calibri"/>
      <family val="2"/>
      <scheme val="minor"/>
    </font>
    <font>
      <i/>
      <sz val="11"/>
      <color theme="0" tint="-0.249977111117893"/>
      <name val="Calibri"/>
      <family val="2"/>
    </font>
    <font>
      <sz val="8"/>
      <color theme="0" tint="-0.249977111117893"/>
      <name val="Calibri"/>
      <family val="2"/>
      <scheme val="minor"/>
    </font>
    <font>
      <sz val="7"/>
      <color theme="0" tint="-0.249977111117893"/>
      <name val="Calibri"/>
      <family val="2"/>
      <scheme val="minor"/>
    </font>
    <font>
      <b/>
      <sz val="9.8000000000000007"/>
      <color rgb="FF080808"/>
      <name val="JetBrains Mono"/>
    </font>
    <font>
      <b/>
      <sz val="11"/>
      <name val="Calibri"/>
      <family val="2"/>
      <scheme val="minor"/>
    </font>
    <font>
      <sz val="10"/>
      <color theme="1"/>
      <name val="Consolas"/>
      <family val="3"/>
    </font>
    <font>
      <b/>
      <sz val="10"/>
      <color theme="1"/>
      <name val="Consolas"/>
      <family val="3"/>
    </font>
    <font>
      <sz val="8"/>
      <color rgb="FF0000CC"/>
      <name val="Calibri"/>
      <family val="2"/>
      <scheme val="minor"/>
    </font>
    <font>
      <b/>
      <sz val="10"/>
      <color theme="1"/>
      <name val="Calibri"/>
      <family val="2"/>
      <scheme val="minor"/>
    </font>
    <font>
      <sz val="10"/>
      <color theme="0" tint="-0.34998626667073579"/>
      <name val="Calibri"/>
      <family val="2"/>
      <scheme val="minor"/>
    </font>
    <font>
      <sz val="10"/>
      <color theme="1"/>
      <name val="Calibri"/>
      <family val="2"/>
    </font>
    <font>
      <sz val="9"/>
      <color theme="0" tint="-0.34998626667073579"/>
      <name val="Calibri"/>
      <family val="2"/>
      <scheme val="minor"/>
    </font>
    <font>
      <sz val="8"/>
      <color theme="0" tint="-0.34998626667073579"/>
      <name val="Calibri"/>
      <family val="2"/>
      <scheme val="minor"/>
    </font>
    <font>
      <u val="singleAccounting"/>
      <sz val="11"/>
      <color theme="0" tint="-0.34998626667073579"/>
      <name val="Calibri"/>
      <family val="2"/>
      <scheme val="minor"/>
    </font>
    <font>
      <sz val="10"/>
      <color theme="0" tint="-0.34998626667073579"/>
      <name val="Calibri"/>
      <family val="2"/>
    </font>
    <font>
      <sz val="10"/>
      <name val="Calibri"/>
      <family val="2"/>
      <scheme val="minor"/>
    </font>
    <font>
      <b/>
      <sz val="11"/>
      <color rgb="FF0000CC"/>
      <name val="Calibri"/>
      <family val="2"/>
      <scheme val="minor"/>
    </font>
    <font>
      <b/>
      <sz val="8"/>
      <color theme="1"/>
      <name val="Calibri"/>
      <family val="2"/>
      <scheme val="minor"/>
    </font>
    <font>
      <b/>
      <sz val="10"/>
      <color rgb="FFFA7D00"/>
      <name val="Calibri"/>
      <family val="2"/>
      <scheme val="minor"/>
    </font>
    <font>
      <b/>
      <sz val="8.5"/>
      <color rgb="FFFF0000"/>
      <name val="Consolas"/>
      <family val="3"/>
    </font>
    <font>
      <sz val="11"/>
      <color rgb="FF0000FF"/>
      <name val="Calibri"/>
      <family val="2"/>
      <scheme val="minor"/>
    </font>
    <font>
      <u val="singleAccounting"/>
      <sz val="9"/>
      <color theme="1"/>
      <name val="Calibri"/>
      <family val="2"/>
      <scheme val="minor"/>
    </font>
    <font>
      <sz val="10"/>
      <color theme="1" tint="0.499984740745262"/>
      <name val="Calibri"/>
      <family val="2"/>
      <scheme val="minor"/>
    </font>
    <font>
      <sz val="8.8000000000000007"/>
      <color theme="1"/>
      <name val="Calibri"/>
      <family val="2"/>
    </font>
    <font>
      <b/>
      <sz val="10"/>
      <name val="Calibri"/>
      <family val="2"/>
      <scheme val="minor"/>
    </font>
    <font>
      <i/>
      <sz val="11"/>
      <color rgb="FF7F7F7F"/>
      <name val="Calibri"/>
      <family val="2"/>
      <scheme val="minor"/>
    </font>
    <font>
      <sz val="10"/>
      <color rgb="FF0000CC"/>
      <name val="Times New Roman"/>
      <family val="1"/>
    </font>
    <font>
      <sz val="11"/>
      <color theme="0"/>
      <name val="Calibri"/>
      <family val="2"/>
    </font>
    <font>
      <b/>
      <sz val="12"/>
      <color rgb="FFFF0000"/>
      <name val="Calibri"/>
      <family val="2"/>
      <scheme val="minor"/>
    </font>
    <font>
      <sz val="10"/>
      <color theme="0" tint="-0.249977111117893"/>
      <name val="Consolas"/>
      <family val="3"/>
    </font>
    <font>
      <b/>
      <strike/>
      <sz val="11"/>
      <color theme="1"/>
      <name val="Calibri"/>
      <family val="2"/>
      <scheme val="minor"/>
    </font>
    <font>
      <sz val="11"/>
      <color theme="1"/>
      <name val="Times New Roman"/>
      <family val="1"/>
    </font>
    <font>
      <sz val="11"/>
      <color theme="0" tint="-0.499984740745262"/>
      <name val="Times New Roman"/>
      <family val="1"/>
    </font>
    <font>
      <sz val="11"/>
      <color theme="0" tint="-0.34998626667073579"/>
      <name val="Times New Roman"/>
      <family val="1"/>
    </font>
    <font>
      <sz val="11"/>
      <color theme="1" tint="0.499984740745262"/>
      <name val="Times New Roman"/>
      <family val="1"/>
    </font>
    <font>
      <sz val="7"/>
      <color rgb="FF0000CC"/>
      <name val="Calibri"/>
      <family val="2"/>
      <scheme val="minor"/>
    </font>
    <font>
      <sz val="10"/>
      <color theme="0" tint="-0.14999847407452621"/>
      <name val="Calibri"/>
      <family val="2"/>
      <scheme val="minor"/>
    </font>
    <font>
      <sz val="6"/>
      <color rgb="FF0000CC"/>
      <name val="Calibri"/>
      <family val="2"/>
      <scheme val="minor"/>
    </font>
    <font>
      <sz val="10"/>
      <color rgb="FFFF8B8B"/>
      <name val="Calibri"/>
      <family val="2"/>
      <scheme val="minor"/>
    </font>
    <font>
      <sz val="11"/>
      <color rgb="FF006100"/>
      <name val="Calibri"/>
      <family val="2"/>
    </font>
    <font>
      <sz val="11"/>
      <color rgb="FF9C0006"/>
      <name val="Calibri"/>
      <family val="2"/>
    </font>
    <font>
      <sz val="11"/>
      <color rgb="FF7171FF"/>
      <name val="Calibri"/>
      <family val="2"/>
      <scheme val="minor"/>
    </font>
    <font>
      <i/>
      <sz val="11"/>
      <color theme="1"/>
      <name val="Calibri"/>
      <family val="2"/>
    </font>
    <font>
      <b/>
      <sz val="11"/>
      <color indexed="8"/>
      <name val="Calibri"/>
      <family val="2"/>
      <scheme val="minor"/>
    </font>
    <font>
      <sz val="9"/>
      <color theme="1"/>
      <name val="Letter Gothic"/>
      <family val="3"/>
    </font>
    <font>
      <b/>
      <sz val="11"/>
      <color theme="0" tint="-0.34998626667073579"/>
      <name val="Calibri"/>
      <family val="2"/>
      <scheme val="minor"/>
    </font>
    <font>
      <sz val="11"/>
      <color theme="1" tint="0.249977111117893"/>
      <name val="Calibri"/>
      <family val="2"/>
      <scheme val="minor"/>
    </font>
    <font>
      <sz val="9"/>
      <name val="Calibri"/>
      <family val="2"/>
      <scheme val="minor"/>
    </font>
    <font>
      <sz val="11"/>
      <color theme="0" tint="-0.14999847407452621"/>
      <name val="Calibri"/>
      <family val="2"/>
      <scheme val="minor"/>
    </font>
    <font>
      <b/>
      <sz val="11"/>
      <color theme="0" tint="-0.14999847407452621"/>
      <name val="Calibri"/>
      <family val="2"/>
      <scheme val="minor"/>
    </font>
    <font>
      <sz val="6"/>
      <color rgb="FFFA7D00"/>
      <name val="Calibri"/>
      <family val="2"/>
      <scheme val="minor"/>
    </font>
    <font>
      <sz val="6"/>
      <name val="Calibri"/>
      <family val="2"/>
      <scheme val="minor"/>
    </font>
    <font>
      <sz val="8"/>
      <color theme="1" tint="0.249977111117893"/>
      <name val="Calibri"/>
      <family val="2"/>
      <scheme val="minor"/>
    </font>
    <font>
      <sz val="6"/>
      <color theme="0" tint="-0.34998626667073579"/>
      <name val="Calibri"/>
      <family val="2"/>
      <scheme val="minor"/>
    </font>
    <font>
      <sz val="6"/>
      <color theme="1"/>
      <name val="Calibri"/>
      <family val="2"/>
      <scheme val="minor"/>
    </font>
    <font>
      <b/>
      <sz val="8"/>
      <color rgb="FF0000CC"/>
      <name val="Calibri"/>
      <family val="2"/>
      <scheme val="minor"/>
    </font>
    <font>
      <sz val="7"/>
      <color theme="0" tint="-0.34998626667073579"/>
      <name val="Calibri"/>
      <family val="2"/>
      <scheme val="minor"/>
    </font>
    <font>
      <sz val="7"/>
      <color theme="1" tint="0.499984740745262"/>
      <name val="Calibri"/>
      <family val="2"/>
      <scheme val="minor"/>
    </font>
  </fonts>
  <fills count="40">
    <fill>
      <patternFill patternType="none"/>
    </fill>
    <fill>
      <patternFill patternType="gray125"/>
    </fill>
    <fill>
      <patternFill patternType="solid">
        <fgColor theme="7" tint="0.59999389629810485"/>
        <bgColor indexed="64"/>
      </patternFill>
    </fill>
    <fill>
      <patternFill patternType="solid">
        <fgColor rgb="FF0000CC"/>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6337778862885"/>
        <bgColor indexed="64"/>
      </patternFill>
    </fill>
    <fill>
      <patternFill patternType="solid">
        <fgColor theme="0"/>
        <bgColor indexed="64"/>
      </patternFill>
    </fill>
    <fill>
      <patternFill patternType="solid">
        <fgColor rgb="FFFFFFFF"/>
        <bgColor indexed="64"/>
      </patternFill>
    </fill>
    <fill>
      <patternFill patternType="solid">
        <fgColor rgb="FFFFF9E6"/>
        <bgColor indexed="64"/>
      </patternFill>
    </fill>
    <fill>
      <patternFill patternType="solid">
        <fgColor rgb="FFE6E6E6"/>
        <bgColor indexed="64"/>
      </patternFill>
    </fill>
    <fill>
      <patternFill patternType="solid">
        <fgColor rgb="FFF2F2F4"/>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5" tint="0.79998168889431442"/>
        <bgColor indexed="64"/>
      </patternFill>
    </fill>
    <fill>
      <patternFill patternType="solid">
        <fgColor rgb="FFF1F7ED"/>
        <bgColor indexed="64"/>
      </patternFill>
    </fill>
    <fill>
      <patternFill patternType="solid">
        <fgColor theme="6" tint="0.79998168889431442"/>
        <bgColor indexed="65"/>
      </patternFill>
    </fill>
    <fill>
      <patternFill patternType="solid">
        <fgColor theme="6" tint="0.59999389629810485"/>
        <bgColor indexed="65"/>
      </patternFill>
    </fill>
    <fill>
      <patternFill patternType="solid">
        <fgColor rgb="FF99FF66"/>
        <bgColor indexed="64"/>
      </patternFill>
    </fill>
    <fill>
      <patternFill patternType="solid">
        <fgColor rgb="FFFFFF00"/>
        <bgColor indexed="64"/>
      </patternFill>
    </fill>
    <fill>
      <patternFill patternType="solid">
        <fgColor rgb="FFCCFFFF"/>
        <bgColor indexed="64"/>
      </patternFill>
    </fill>
    <fill>
      <patternFill patternType="solid">
        <fgColor rgb="FF0000FF"/>
        <bgColor indexed="64"/>
      </patternFill>
    </fill>
    <fill>
      <patternFill patternType="solid">
        <fgColor rgb="FFD4E7C7"/>
        <bgColor indexed="64"/>
      </patternFill>
    </fill>
    <fill>
      <patternFill patternType="solid">
        <fgColor rgb="FFB8D8A3"/>
        <bgColor indexed="64"/>
      </patternFill>
    </fill>
    <fill>
      <patternFill patternType="solid">
        <fgColor rgb="FF9BC77C"/>
        <bgColor indexed="64"/>
      </patternFill>
    </fill>
    <fill>
      <patternFill patternType="solid">
        <fgColor rgb="FF8DBE6A"/>
        <bgColor indexed="64"/>
      </patternFill>
    </fill>
    <fill>
      <patternFill patternType="solid">
        <fgColor rgb="FF7FB558"/>
        <bgColor indexed="64"/>
      </patternFill>
    </fill>
    <fill>
      <patternFill patternType="solid">
        <fgColor rgb="FF70AD47"/>
        <bgColor indexed="64"/>
      </patternFill>
    </fill>
    <fill>
      <patternFill patternType="solid">
        <fgColor rgb="FF649B3F"/>
        <bgColor indexed="64"/>
      </patternFill>
    </fill>
    <fill>
      <patternFill patternType="solid">
        <fgColor rgb="FF638A38"/>
        <bgColor indexed="64"/>
      </patternFill>
    </fill>
    <fill>
      <patternFill patternType="solid">
        <fgColor rgb="FF375623"/>
        <bgColor indexed="64"/>
      </patternFill>
    </fill>
    <fill>
      <patternFill patternType="solid">
        <fgColor rgb="FF42672A"/>
        <bgColor indexed="64"/>
      </patternFill>
    </fill>
    <fill>
      <patternFill patternType="solid">
        <fgColor rgb="FF2E461E"/>
        <bgColor indexed="64"/>
      </patternFill>
    </fill>
    <fill>
      <patternFill patternType="solid">
        <fgColor rgb="FFA9D08E"/>
        <bgColor indexed="64"/>
      </patternFill>
    </fill>
    <fill>
      <patternFill patternType="solid">
        <fgColor rgb="FFC6E0B4"/>
        <bgColor indexed="64"/>
      </patternFill>
    </fill>
    <fill>
      <patternFill patternType="solid">
        <fgColor rgb="FFFF0000"/>
        <bgColor indexed="64"/>
      </patternFill>
    </fill>
    <fill>
      <patternFill patternType="solid">
        <fgColor rgb="FFC6EFCE"/>
      </patternFill>
    </fill>
    <fill>
      <patternFill patternType="solid">
        <fgColor rgb="FFFFC7CE"/>
      </patternFill>
    </fill>
  </fills>
  <borders count="100">
    <border>
      <left/>
      <right/>
      <top/>
      <bottom/>
      <diagonal/>
    </border>
    <border>
      <left style="thin">
        <color rgb="FF7F7F7F"/>
      </left>
      <right style="thin">
        <color rgb="FF7F7F7F"/>
      </right>
      <top style="thin">
        <color rgb="FF7F7F7F"/>
      </top>
      <bottom style="thin">
        <color rgb="FF7F7F7F"/>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top style="hair">
        <color theme="0" tint="-0.24994659260841701"/>
      </top>
      <bottom style="hair">
        <color theme="0" tint="-0.24994659260841701"/>
      </bottom>
      <diagonal/>
    </border>
    <border>
      <left style="thin">
        <color indexed="64"/>
      </left>
      <right/>
      <top/>
      <bottom/>
      <diagonal/>
    </border>
    <border>
      <left style="hair">
        <color theme="0" tint="-0.24994659260841701"/>
      </left>
      <right style="hair">
        <color theme="0" tint="-0.24994659260841701"/>
      </right>
      <top style="hair">
        <color theme="0" tint="-0.24994659260841701"/>
      </top>
      <bottom style="thin">
        <color indexed="64"/>
      </bottom>
      <diagonal/>
    </border>
    <border>
      <left style="hair">
        <color theme="0" tint="-0.24994659260841701"/>
      </left>
      <right style="hair">
        <color theme="0" tint="-0.24994659260841701"/>
      </right>
      <top style="thin">
        <color indexed="64"/>
      </top>
      <bottom style="hair">
        <color theme="0" tint="-0.24994659260841701"/>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bottom style="thin">
        <color indexed="64"/>
      </bottom>
      <diagonal/>
    </border>
    <border>
      <left style="hair">
        <color theme="0" tint="-0.24994659260841701"/>
      </left>
      <right style="hair">
        <color theme="0" tint="-0.24994659260841701"/>
      </right>
      <top style="hair">
        <color theme="0" tint="-0.24994659260841701"/>
      </top>
      <bottom/>
      <diagonal/>
    </border>
    <border>
      <left/>
      <right/>
      <top style="thin">
        <color indexed="64"/>
      </top>
      <bottom/>
      <diagonal/>
    </border>
    <border>
      <left/>
      <right/>
      <top style="hair">
        <color theme="1" tint="0.24994659260841701"/>
      </top>
      <bottom/>
      <diagonal/>
    </border>
    <border>
      <left style="hair">
        <color theme="0" tint="-0.24994659260841701"/>
      </left>
      <right style="hair">
        <color theme="0" tint="-0.24994659260841701"/>
      </right>
      <top style="hair">
        <color theme="1" tint="0.24994659260841701"/>
      </top>
      <bottom style="hair">
        <color theme="0" tint="-0.24994659260841701"/>
      </bottom>
      <diagonal/>
    </border>
    <border>
      <left/>
      <right/>
      <top/>
      <bottom style="hair">
        <color theme="1" tint="0.24994659260841701"/>
      </bottom>
      <diagonal/>
    </border>
    <border>
      <left style="hair">
        <color theme="0" tint="-0.24994659260841701"/>
      </left>
      <right style="hair">
        <color theme="0" tint="-0.24994659260841701"/>
      </right>
      <top style="hair">
        <color theme="0" tint="-0.24994659260841701"/>
      </top>
      <bottom style="hair">
        <color theme="1" tint="0.24994659260841701"/>
      </bottom>
      <diagonal/>
    </border>
    <border>
      <left style="hair">
        <color theme="0" tint="-0.24994659260841701"/>
      </left>
      <right/>
      <top/>
      <bottom/>
      <diagonal/>
    </border>
    <border>
      <left style="hair">
        <color theme="0" tint="-0.24994659260841701"/>
      </left>
      <right/>
      <top/>
      <bottom style="hair">
        <color theme="1" tint="0.24994659260841701"/>
      </bottom>
      <diagonal/>
    </border>
    <border>
      <left/>
      <right style="hair">
        <color theme="0" tint="-0.24994659260841701"/>
      </right>
      <top style="hair">
        <color theme="1" tint="0.24994659260841701"/>
      </top>
      <bottom/>
      <diagonal/>
    </border>
    <border>
      <left/>
      <right style="hair">
        <color theme="0" tint="-0.24994659260841701"/>
      </right>
      <top/>
      <bottom/>
      <diagonal/>
    </border>
    <border>
      <left/>
      <right style="hair">
        <color theme="0" tint="-0.24994659260841701"/>
      </right>
      <top/>
      <bottom style="hair">
        <color theme="1" tint="0.24994659260841701"/>
      </bottom>
      <diagonal/>
    </border>
    <border>
      <left/>
      <right/>
      <top style="hair">
        <color theme="0" tint="-0.24994659260841701"/>
      </top>
      <bottom style="thin">
        <color indexed="64"/>
      </bottom>
      <diagonal/>
    </border>
    <border>
      <left style="hair">
        <color theme="0" tint="-0.24994659260841701"/>
      </left>
      <right style="thin">
        <color indexed="64"/>
      </right>
      <top style="thin">
        <color indexed="64"/>
      </top>
      <bottom style="hair">
        <color theme="0" tint="-0.24994659260841701"/>
      </bottom>
      <diagonal/>
    </border>
    <border>
      <left style="hair">
        <color theme="0" tint="-0.24994659260841701"/>
      </left>
      <right style="thin">
        <color indexed="64"/>
      </right>
      <top style="hair">
        <color theme="0" tint="-0.24994659260841701"/>
      </top>
      <bottom style="hair">
        <color theme="0" tint="-0.24994659260841701"/>
      </bottom>
      <diagonal/>
    </border>
    <border>
      <left style="hair">
        <color theme="0" tint="-0.24994659260841701"/>
      </left>
      <right style="thin">
        <color indexed="64"/>
      </right>
      <top style="hair">
        <color theme="0" tint="-0.24994659260841701"/>
      </top>
      <bottom style="thin">
        <color indexed="64"/>
      </bottom>
      <diagonal/>
    </border>
    <border>
      <left style="hair">
        <color theme="0" tint="-0.24994659260841701"/>
      </left>
      <right style="hair">
        <color theme="0" tint="-0.499984740745262"/>
      </right>
      <top style="thin">
        <color indexed="64"/>
      </top>
      <bottom style="hair">
        <color theme="0" tint="-0.24994659260841701"/>
      </bottom>
      <diagonal/>
    </border>
    <border>
      <left style="hair">
        <color theme="0" tint="-0.24994659260841701"/>
      </left>
      <right style="hair">
        <color theme="0" tint="-0.499984740745262"/>
      </right>
      <top style="hair">
        <color theme="0" tint="-0.24994659260841701"/>
      </top>
      <bottom style="thin">
        <color indexed="64"/>
      </bottom>
      <diagonal/>
    </border>
    <border>
      <left style="hair">
        <color theme="0" tint="-0.24994659260841701"/>
      </left>
      <right style="hair">
        <color theme="0" tint="-0.24994659260841701"/>
      </right>
      <top/>
      <bottom style="hair">
        <color theme="0" tint="-0.24994659260841701"/>
      </bottom>
      <diagonal/>
    </border>
    <border>
      <left style="thin">
        <color indexed="64"/>
      </left>
      <right style="hair">
        <color theme="0" tint="-0.24994659260841701"/>
      </right>
      <top style="thin">
        <color indexed="64"/>
      </top>
      <bottom/>
      <diagonal/>
    </border>
    <border>
      <left style="thin">
        <color indexed="64"/>
      </left>
      <right style="hair">
        <color theme="0" tint="-0.24994659260841701"/>
      </right>
      <top/>
      <bottom/>
      <diagonal/>
    </border>
    <border>
      <left style="thin">
        <color indexed="64"/>
      </left>
      <right style="hair">
        <color theme="0" tint="-0.24994659260841701"/>
      </right>
      <top/>
      <bottom style="thin">
        <color indexed="64"/>
      </bottom>
      <diagonal/>
    </border>
    <border>
      <left style="hair">
        <color theme="0" tint="-0.24994659260841701"/>
      </left>
      <right style="hair">
        <color theme="0" tint="-0.24994659260841701"/>
      </right>
      <top/>
      <bottom/>
      <diagonal/>
    </border>
    <border>
      <left style="hair">
        <color theme="0" tint="-0.24994659260841701"/>
      </left>
      <right style="hair">
        <color theme="0" tint="-0.499984740745262"/>
      </right>
      <top/>
      <bottom/>
      <diagonal/>
    </border>
    <border>
      <left style="hair">
        <color theme="0" tint="-0.24994659260841701"/>
      </left>
      <right style="hair">
        <color theme="0" tint="-0.24994659260841701"/>
      </right>
      <top/>
      <bottom style="thin">
        <color auto="1"/>
      </bottom>
      <diagonal/>
    </border>
    <border>
      <left style="hair">
        <color theme="0" tint="-0.24994659260841701"/>
      </left>
      <right style="hair">
        <color theme="0" tint="-0.499984740745262"/>
      </right>
      <top/>
      <bottom style="thin">
        <color auto="1"/>
      </bottom>
      <diagonal/>
    </border>
    <border>
      <left style="hair">
        <color theme="0" tint="-0.24994659260841701"/>
      </left>
      <right style="hair">
        <color theme="0" tint="-0.24994659260841701"/>
      </right>
      <top style="thin">
        <color auto="1"/>
      </top>
      <bottom/>
      <diagonal/>
    </border>
    <border>
      <left style="hair">
        <color theme="0" tint="-0.24994659260841701"/>
      </left>
      <right style="hair">
        <color theme="0" tint="-0.499984740745262"/>
      </right>
      <top style="thin">
        <color auto="1"/>
      </top>
      <bottom/>
      <diagonal/>
    </border>
    <border>
      <left style="hair">
        <color theme="0" tint="-0.24994659260841701"/>
      </left>
      <right/>
      <top style="hair">
        <color theme="0" tint="-0.24994659260841701"/>
      </top>
      <bottom style="hair">
        <color theme="0" tint="-0.2499465926084170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theme="0" tint="-0.24994659260841701"/>
      </right>
      <top style="hair">
        <color theme="0" tint="-0.24994659260841701"/>
      </top>
      <bottom style="hair">
        <color theme="0" tint="-0.24994659260841701"/>
      </bottom>
      <diagonal/>
    </border>
    <border>
      <left/>
      <right style="thin">
        <color theme="0" tint="-0.24994659260841701"/>
      </right>
      <top/>
      <bottom/>
      <diagonal/>
    </border>
    <border>
      <left style="thin">
        <color theme="0" tint="-0.24994659260841701"/>
      </left>
      <right/>
      <top/>
      <bottom/>
      <diagonal/>
    </border>
    <border>
      <left style="hair">
        <color theme="0" tint="-0.499984740745262"/>
      </left>
      <right style="thin">
        <color indexed="64"/>
      </right>
      <top style="hair">
        <color theme="0" tint="-0.499984740745262"/>
      </top>
      <bottom style="thin">
        <color theme="0" tint="-0.499984740745262"/>
      </bottom>
      <diagonal/>
    </border>
    <border>
      <left style="hair">
        <color theme="0" tint="-0.499984740745262"/>
      </left>
      <right style="thin">
        <color indexed="64"/>
      </right>
      <top style="hair">
        <color theme="0" tint="-0.499984740745262"/>
      </top>
      <bottom style="hair">
        <color theme="0" tint="-0.499984740745262"/>
      </bottom>
      <diagonal/>
    </border>
    <border>
      <left/>
      <right style="hair">
        <color theme="0" tint="-0.24994659260841701"/>
      </right>
      <top style="hair">
        <color theme="0" tint="-0.24994659260841701"/>
      </top>
      <bottom style="hair">
        <color theme="0" tint="-0.24994659260841701"/>
      </bottom>
      <diagonal/>
    </border>
    <border>
      <left style="thin">
        <color indexed="64"/>
      </left>
      <right/>
      <top style="thin">
        <color indexed="64"/>
      </top>
      <bottom style="thin">
        <color indexed="64"/>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style="thin">
        <color indexed="64"/>
      </right>
      <top style="thin">
        <color indexed="64"/>
      </top>
      <bottom style="thin">
        <color indexed="64"/>
      </bottom>
      <diagonal/>
    </border>
    <border>
      <left style="hair">
        <color theme="0" tint="-0.24994659260841701"/>
      </left>
      <right style="hair">
        <color theme="0" tint="-0.24994659260841701"/>
      </right>
      <top style="hair">
        <color theme="1" tint="0.34998626667073579"/>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1" tint="0.34998626667073579"/>
      </bottom>
      <diagonal/>
    </border>
    <border>
      <left style="thin">
        <color indexed="64"/>
      </left>
      <right style="hair">
        <color theme="0" tint="-0.24994659260841701"/>
      </right>
      <top style="thin">
        <color indexed="64"/>
      </top>
      <bottom style="hair">
        <color theme="0" tint="-0.24994659260841701"/>
      </bottom>
      <diagonal/>
    </border>
    <border>
      <left style="thin">
        <color indexed="64"/>
      </left>
      <right style="hair">
        <color theme="0" tint="-0.24994659260841701"/>
      </right>
      <top style="hair">
        <color theme="0" tint="-0.24994659260841701"/>
      </top>
      <bottom style="thin">
        <color indexed="64"/>
      </bottom>
      <diagonal/>
    </border>
    <border>
      <left style="hair">
        <color theme="1" tint="0.34998626667073579"/>
      </left>
      <right/>
      <top/>
      <bottom/>
      <diagonal/>
    </border>
    <border>
      <left/>
      <right style="hair">
        <color theme="1" tint="0.34998626667073579"/>
      </right>
      <top/>
      <bottom/>
      <diagonal/>
    </border>
    <border>
      <left style="hair">
        <color theme="1" tint="0.34998626667073579"/>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1" tint="0.34998626667073579"/>
      </right>
      <top style="hair">
        <color theme="0" tint="-0.24994659260841701"/>
      </top>
      <bottom style="hair">
        <color theme="0" tint="-0.24994659260841701"/>
      </bottom>
      <diagonal/>
    </border>
    <border>
      <left style="hair">
        <color theme="0" tint="-0.24994659260841701"/>
      </left>
      <right/>
      <top style="thin">
        <color indexed="64"/>
      </top>
      <bottom style="hair">
        <color theme="0" tint="-0.24994659260841701"/>
      </bottom>
      <diagonal/>
    </border>
    <border>
      <left style="hair">
        <color theme="0" tint="-0.24994659260841701"/>
      </left>
      <right/>
      <top style="hair">
        <color theme="0" tint="-0.24994659260841701"/>
      </top>
      <bottom style="thin">
        <color indexed="64"/>
      </bottom>
      <diagonal/>
    </border>
    <border>
      <left style="thin">
        <color indexed="64"/>
      </left>
      <right style="hair">
        <color theme="0" tint="-0.24994659260841701"/>
      </right>
      <top style="hair">
        <color theme="0" tint="-0.24994659260841701"/>
      </top>
      <bottom/>
      <diagonal/>
    </border>
    <border>
      <left style="hair">
        <color theme="0" tint="-0.24994659260841701"/>
      </left>
      <right style="thin">
        <color indexed="64"/>
      </right>
      <top style="hair">
        <color theme="0" tint="-0.24994659260841701"/>
      </top>
      <bottom/>
      <diagonal/>
    </border>
    <border>
      <left style="hair">
        <color theme="0" tint="-0.499984740745262"/>
      </left>
      <right style="hair">
        <color theme="0" tint="-0.499984740745262"/>
      </right>
      <top style="thin">
        <color indexed="64"/>
      </top>
      <bottom style="hair">
        <color theme="0" tint="-0.499984740745262"/>
      </bottom>
      <diagonal/>
    </border>
    <border>
      <left style="hair">
        <color theme="0" tint="-0.499984740745262"/>
      </left>
      <right style="hair">
        <color theme="0" tint="-0.499984740745262"/>
      </right>
      <top style="hair">
        <color theme="0" tint="-0.499984740745262"/>
      </top>
      <bottom style="thin">
        <color indexed="64"/>
      </bottom>
      <diagonal/>
    </border>
    <border>
      <left/>
      <right/>
      <top/>
      <bottom style="hair">
        <color theme="0" tint="-0.24994659260841701"/>
      </bottom>
      <diagonal/>
    </border>
    <border>
      <left style="hair">
        <color theme="0" tint="-0.34998626667073579"/>
      </left>
      <right style="hair">
        <color theme="0" tint="-0.34998626667073579"/>
      </right>
      <top/>
      <bottom style="hair">
        <color theme="0" tint="-0.34998626667073579"/>
      </bottom>
      <diagonal/>
    </border>
    <border>
      <left style="thin">
        <color rgb="FF7F7F7F"/>
      </left>
      <right style="thin">
        <color rgb="FF7F7F7F"/>
      </right>
      <top style="thin">
        <color indexed="64"/>
      </top>
      <bottom/>
      <diagonal/>
    </border>
    <border>
      <left style="hair">
        <color indexed="64"/>
      </left>
      <right style="hair">
        <color indexed="64"/>
      </right>
      <top style="hair">
        <color indexed="64"/>
      </top>
      <bottom/>
      <diagonal/>
    </border>
    <border>
      <left/>
      <right/>
      <top style="hair">
        <color theme="0" tint="-0.24994659260841701"/>
      </top>
      <bottom/>
      <diagonal/>
    </border>
    <border>
      <left style="hair">
        <color theme="9" tint="-0.499984740745262"/>
      </left>
      <right style="hair">
        <color theme="9" tint="-0.499984740745262"/>
      </right>
      <top style="hair">
        <color theme="9" tint="-0.499984740745262"/>
      </top>
      <bottom style="hair">
        <color theme="9" tint="-0.499984740745262"/>
      </bottom>
      <diagonal/>
    </border>
    <border>
      <left style="hair">
        <color theme="1" tint="0.24994659260841701"/>
      </left>
      <right style="hair">
        <color theme="1" tint="0.24994659260841701"/>
      </right>
      <top/>
      <bottom/>
      <diagonal/>
    </border>
    <border>
      <left style="thin">
        <color rgb="FF7F7F7F"/>
      </left>
      <right style="thin">
        <color rgb="FF7F7F7F"/>
      </right>
      <top/>
      <bottom style="thin">
        <color rgb="FF7F7F7F"/>
      </bottom>
      <diagonal/>
    </border>
    <border>
      <left style="hair">
        <color theme="0" tint="-0.24994659260841701"/>
      </left>
      <right/>
      <top/>
      <bottom style="hair">
        <color theme="0" tint="-0.24994659260841701"/>
      </bottom>
      <diagonal/>
    </border>
    <border>
      <left style="hair">
        <color theme="0" tint="-0.24994659260841701"/>
      </left>
      <right style="thin">
        <color rgb="FF7F7F7F"/>
      </right>
      <top style="thin">
        <color indexed="64"/>
      </top>
      <bottom style="thin">
        <color indexed="64"/>
      </bottom>
      <diagonal/>
    </border>
    <border>
      <left/>
      <right/>
      <top/>
      <bottom style="thin">
        <color theme="0" tint="-0.24994659260841701"/>
      </bottom>
      <diagonal/>
    </border>
    <border>
      <left style="hair">
        <color theme="0" tint="-0.24994659260841701"/>
      </left>
      <right style="hair">
        <color theme="0" tint="-0.24994659260841701"/>
      </right>
      <top style="hair">
        <color theme="0" tint="-0.24994659260841701"/>
      </top>
      <bottom style="thin">
        <color theme="0" tint="-0.24994659260841701"/>
      </bottom>
      <diagonal/>
    </border>
    <border>
      <left/>
      <right/>
      <top style="thin">
        <color theme="0" tint="-0.24994659260841701"/>
      </top>
      <bottom/>
      <diagonal/>
    </border>
    <border>
      <left style="hair">
        <color theme="1" tint="0.24994659260841701"/>
      </left>
      <right style="hair">
        <color theme="1" tint="0.24994659260841701"/>
      </right>
      <top/>
      <bottom style="hair">
        <color theme="0" tint="-0.2499465926084170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rgb="FF7F7F7F"/>
      </left>
      <right style="hair">
        <color rgb="FF7F7F7F"/>
      </right>
      <top style="hair">
        <color rgb="FF7F7F7F"/>
      </top>
      <bottom style="hair">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style="hair">
        <color theme="0" tint="-0.24994659260841701"/>
      </right>
      <top/>
      <bottom style="hair">
        <color theme="0" tint="-0.24994659260841701"/>
      </bottom>
      <diagonal/>
    </border>
    <border>
      <left style="thin">
        <color indexed="64"/>
      </left>
      <right style="thin">
        <color indexed="64"/>
      </right>
      <top style="thin">
        <color indexed="64"/>
      </top>
      <bottom style="hair">
        <color theme="0" tint="-0.24994659260841701"/>
      </bottom>
      <diagonal/>
    </border>
    <border>
      <left style="thin">
        <color indexed="64"/>
      </left>
      <right style="thin">
        <color indexed="64"/>
      </right>
      <top style="hair">
        <color theme="0" tint="-0.24994659260841701"/>
      </top>
      <bottom style="hair">
        <color theme="0" tint="-0.24994659260841701"/>
      </bottom>
      <diagonal/>
    </border>
    <border>
      <left style="thin">
        <color indexed="64"/>
      </left>
      <right style="thin">
        <color indexed="64"/>
      </right>
      <top style="hair">
        <color theme="0" tint="-0.24994659260841701"/>
      </top>
      <bottom style="thin">
        <color indexed="64"/>
      </bottom>
      <diagonal/>
    </border>
    <border>
      <left style="thin">
        <color indexed="64"/>
      </left>
      <right style="hair">
        <color theme="0" tint="-0.24994659260841701"/>
      </right>
      <top style="hair">
        <color theme="0" tint="-0.24994659260841701"/>
      </top>
      <bottom style="hair">
        <color theme="1" tint="0.24994659260841701"/>
      </bottom>
      <diagonal/>
    </border>
    <border>
      <left style="thin">
        <color indexed="64"/>
      </left>
      <right/>
      <top style="hair">
        <color theme="1" tint="0.24994659260841701"/>
      </top>
      <bottom/>
      <diagonal/>
    </border>
    <border>
      <left style="hair">
        <color theme="0" tint="-0.24994659260841701"/>
      </left>
      <right style="thin">
        <color indexed="64"/>
      </right>
      <top style="hair">
        <color theme="1" tint="0.24994659260841701"/>
      </top>
      <bottom style="hair">
        <color theme="0" tint="-0.24994659260841701"/>
      </bottom>
      <diagonal/>
    </border>
    <border>
      <left style="thin">
        <color indexed="64"/>
      </left>
      <right/>
      <top/>
      <bottom style="hair">
        <color theme="1" tint="0.24994659260841701"/>
      </bottom>
      <diagonal/>
    </border>
    <border>
      <left style="hair">
        <color theme="0" tint="-0.24994659260841701"/>
      </left>
      <right style="thin">
        <color indexed="64"/>
      </right>
      <top style="hair">
        <color theme="1" tint="0.34998626667073579"/>
      </top>
      <bottom style="hair">
        <color theme="0" tint="-0.24994659260841701"/>
      </bottom>
      <diagonal/>
    </border>
    <border>
      <left/>
      <right style="hair">
        <color theme="0" tint="-0.24994659260841701"/>
      </right>
      <top/>
      <bottom style="thin">
        <color indexed="64"/>
      </bottom>
      <diagonal/>
    </border>
    <border>
      <left style="hair">
        <color theme="0" tint="-0.24994659260841701"/>
      </left>
      <right/>
      <top/>
      <bottom style="thin">
        <color indexed="64"/>
      </bottom>
      <diagonal/>
    </border>
    <border>
      <left style="hair">
        <color theme="0" tint="-0.24994659260841701"/>
      </left>
      <right style="hair">
        <color theme="0" tint="-0.24994659260841701"/>
      </right>
      <top style="hair">
        <color theme="1" tint="0.34998626667073579"/>
      </top>
      <bottom style="thin">
        <color indexed="64"/>
      </bottom>
      <diagonal/>
    </border>
  </borders>
  <cellStyleXfs count="35">
    <xf numFmtId="0" fontId="0" fillId="0" borderId="0"/>
    <xf numFmtId="0" fontId="4" fillId="13" borderId="1" applyNumberFormat="0" applyAlignment="0" applyProtection="0"/>
    <xf numFmtId="0" fontId="6" fillId="4" borderId="2" applyNumberFormat="0" applyAlignment="0">
      <protection locked="0"/>
    </xf>
    <xf numFmtId="0" fontId="6" fillId="5" borderId="2" applyNumberFormat="0" applyFont="0" applyBorder="0" applyAlignment="0"/>
    <xf numFmtId="0" fontId="6" fillId="24" borderId="2" applyNumberFormat="0" applyFont="0" applyBorder="0" applyAlignment="0"/>
    <xf numFmtId="0" fontId="6" fillId="36" borderId="2" applyNumberFormat="0" applyFont="0" applyBorder="0" applyAlignment="0"/>
    <xf numFmtId="0" fontId="10" fillId="0" borderId="2" applyNumberFormat="0" applyAlignment="0"/>
    <xf numFmtId="0" fontId="7" fillId="6" borderId="3" applyNumberFormat="0" applyFont="0" applyAlignment="0"/>
    <xf numFmtId="0" fontId="11" fillId="7" borderId="2" applyNumberFormat="0" applyAlignment="0"/>
    <xf numFmtId="0" fontId="12" fillId="8" borderId="2" applyNumberFormat="0" applyAlignment="0"/>
    <xf numFmtId="0" fontId="10" fillId="11" borderId="2" applyNumberFormat="0" applyAlignment="0"/>
    <xf numFmtId="0" fontId="6" fillId="12" borderId="8" applyAlignment="0">
      <protection locked="0"/>
    </xf>
    <xf numFmtId="0" fontId="12" fillId="14" borderId="2" applyNumberFormat="0" applyAlignment="0"/>
    <xf numFmtId="0" fontId="6" fillId="25" borderId="2" applyNumberFormat="0" applyFont="0" applyBorder="0" applyAlignment="0"/>
    <xf numFmtId="0" fontId="6" fillId="35" borderId="2" applyNumberFormat="0" applyFont="0" applyBorder="0" applyAlignment="0"/>
    <xf numFmtId="9" fontId="7" fillId="0" borderId="0" applyFont="0" applyFill="0" applyBorder="0" applyAlignment="0" applyProtection="0"/>
    <xf numFmtId="0" fontId="12" fillId="15" borderId="2" applyAlignment="0"/>
    <xf numFmtId="0" fontId="12" fillId="16" borderId="2" applyAlignment="0"/>
    <xf numFmtId="0" fontId="6" fillId="17" borderId="2" applyFont="0" applyBorder="0" applyAlignment="0"/>
    <xf numFmtId="0" fontId="7" fillId="18" borderId="0" applyNumberFormat="0" applyBorder="0" applyAlignment="0" applyProtection="0"/>
    <xf numFmtId="0" fontId="7" fillId="19" borderId="0" applyNumberFormat="0" applyBorder="0" applyAlignment="0" applyProtection="0"/>
    <xf numFmtId="0" fontId="24" fillId="26" borderId="0" applyNumberFormat="0" applyFont="0" applyBorder="0" applyAlignment="0">
      <alignment horizontal="center"/>
    </xf>
    <xf numFmtId="0" fontId="64" fillId="0" borderId="0" applyNumberFormat="0" applyFill="0" applyBorder="0" applyAlignment="0" applyProtection="0"/>
    <xf numFmtId="0" fontId="65" fillId="22" borderId="72" applyNumberFormat="0" applyBorder="0" applyAlignment="0">
      <protection locked="0"/>
    </xf>
    <xf numFmtId="0" fontId="70" fillId="27" borderId="74" applyNumberFormat="0" applyFont="0" applyAlignment="0">
      <alignment horizontal="center" vertical="top"/>
    </xf>
    <xf numFmtId="0" fontId="70" fillId="28" borderId="74" applyNumberFormat="0" applyFont="0" applyAlignment="0">
      <alignment horizontal="center" vertical="top"/>
    </xf>
    <xf numFmtId="0" fontId="70" fillId="29" borderId="74" applyNumberFormat="0" applyFont="0" applyAlignment="0">
      <alignment horizontal="center" vertical="top"/>
    </xf>
    <xf numFmtId="0" fontId="70" fillId="30" borderId="74" applyNumberFormat="0" applyFont="0" applyAlignment="0">
      <alignment horizontal="center" vertical="top"/>
    </xf>
    <xf numFmtId="0" fontId="70" fillId="31" borderId="74" applyNumberFormat="0" applyFont="0" applyAlignment="0">
      <alignment horizontal="center" vertical="top"/>
    </xf>
    <xf numFmtId="0" fontId="71" fillId="32" borderId="74" applyNumberFormat="0" applyAlignment="0">
      <alignment horizontal="center" vertical="top"/>
    </xf>
    <xf numFmtId="0" fontId="72" fillId="33" borderId="74" applyNumberFormat="0" applyAlignment="0">
      <alignment horizontal="center" vertical="top"/>
    </xf>
    <xf numFmtId="0" fontId="73" fillId="34" borderId="74" applyNumberFormat="0" applyAlignment="0">
      <alignment horizontal="center" vertical="top"/>
    </xf>
    <xf numFmtId="0" fontId="78" fillId="38" borderId="0" applyNumberFormat="0" applyBorder="0" applyAlignment="0" applyProtection="0"/>
    <xf numFmtId="0" fontId="79" fillId="39" borderId="0" applyNumberFormat="0" applyBorder="0" applyAlignment="0" applyProtection="0"/>
    <xf numFmtId="0" fontId="24" fillId="26" borderId="0" applyNumberFormat="0" applyBorder="0" applyAlignment="0" applyProtection="0">
      <alignment horizontal="center"/>
    </xf>
  </cellStyleXfs>
  <cellXfs count="822">
    <xf numFmtId="0" fontId="0" fillId="0" borderId="0" xfId="0"/>
    <xf numFmtId="0" fontId="0" fillId="0" borderId="0" xfId="0" applyAlignment="1">
      <alignment textRotation="90"/>
    </xf>
    <xf numFmtId="49" fontId="0" fillId="0" borderId="0" xfId="0" applyNumberFormat="1"/>
    <xf numFmtId="0" fontId="0" fillId="2" borderId="0" xfId="0" applyFill="1"/>
    <xf numFmtId="0" fontId="0" fillId="0" borderId="0" xfId="0" applyAlignment="1">
      <alignment horizontal="center" textRotation="90"/>
    </xf>
    <xf numFmtId="0" fontId="0" fillId="0" borderId="0" xfId="0" applyAlignment="1">
      <alignment wrapText="1"/>
    </xf>
    <xf numFmtId="22" fontId="0" fillId="0" borderId="0" xfId="0" applyNumberFormat="1" applyAlignment="1">
      <alignment horizontal="center" textRotation="90"/>
    </xf>
    <xf numFmtId="0" fontId="0" fillId="3" borderId="3" xfId="7" applyFont="1" applyFill="1"/>
    <xf numFmtId="0" fontId="8" fillId="0" borderId="0" xfId="0" applyFont="1" applyAlignment="1">
      <alignment horizontal="center"/>
    </xf>
    <xf numFmtId="0" fontId="8" fillId="3" borderId="3" xfId="7" applyFont="1" applyFill="1"/>
    <xf numFmtId="0" fontId="0" fillId="6" borderId="3" xfId="7" applyFont="1" applyProtection="1">
      <protection locked="0"/>
    </xf>
    <xf numFmtId="0" fontId="6" fillId="4" borderId="2" xfId="2">
      <protection locked="0"/>
    </xf>
    <xf numFmtId="0" fontId="0" fillId="9" borderId="4" xfId="0" applyFill="1" applyBorder="1" applyProtection="1">
      <protection locked="0"/>
    </xf>
    <xf numFmtId="0" fontId="13" fillId="0" borderId="0" xfId="0" applyFont="1" applyAlignment="1">
      <alignment vertical="center"/>
    </xf>
    <xf numFmtId="0" fontId="8" fillId="0" borderId="0" xfId="0" applyFont="1"/>
    <xf numFmtId="0" fontId="14" fillId="0" borderId="0" xfId="0" applyFont="1" applyAlignment="1">
      <alignment vertical="center"/>
    </xf>
    <xf numFmtId="0" fontId="14" fillId="10" borderId="0" xfId="0" applyFont="1" applyFill="1" applyAlignment="1">
      <alignment vertical="center"/>
    </xf>
    <xf numFmtId="0" fontId="10" fillId="11" borderId="2" xfId="10"/>
    <xf numFmtId="0" fontId="0" fillId="0" borderId="0" xfId="0" applyAlignment="1">
      <alignment horizontal="center"/>
    </xf>
    <xf numFmtId="0" fontId="0" fillId="3" borderId="0" xfId="0" applyFill="1" applyAlignment="1">
      <alignment horizontal="center"/>
    </xf>
    <xf numFmtId="0" fontId="14" fillId="10" borderId="5" xfId="0" applyFont="1" applyFill="1" applyBorder="1" applyAlignment="1">
      <alignment vertical="center"/>
    </xf>
    <xf numFmtId="0" fontId="6" fillId="4" borderId="7" xfId="2" applyBorder="1">
      <protection locked="0"/>
    </xf>
    <xf numFmtId="0" fontId="6" fillId="4" borderId="2" xfId="2" applyAlignment="1">
      <alignment horizontal="center"/>
      <protection locked="0"/>
    </xf>
    <xf numFmtId="0" fontId="18" fillId="0" borderId="0" xfId="0" applyFont="1" applyAlignment="1">
      <alignment horizontal="center" textRotation="90"/>
    </xf>
    <xf numFmtId="0" fontId="17" fillId="0" borderId="0" xfId="0" applyFont="1" applyAlignment="1">
      <alignment horizontal="center" textRotation="90"/>
    </xf>
    <xf numFmtId="0" fontId="0" fillId="0" borderId="0" xfId="0" applyAlignment="1">
      <alignment horizontal="right"/>
    </xf>
    <xf numFmtId="0" fontId="9" fillId="0" borderId="0" xfId="0" applyFont="1"/>
    <xf numFmtId="0" fontId="17" fillId="0" borderId="0" xfId="0" applyFont="1"/>
    <xf numFmtId="0" fontId="21" fillId="4" borderId="2" xfId="2" applyFont="1">
      <protection locked="0"/>
    </xf>
    <xf numFmtId="0" fontId="18" fillId="0" borderId="0" xfId="0" applyFont="1" applyAlignment="1">
      <alignment wrapText="1"/>
    </xf>
    <xf numFmtId="165" fontId="21" fillId="4" borderId="2" xfId="15" quotePrefix="1" applyNumberFormat="1" applyFont="1" applyFill="1" applyBorder="1" applyAlignment="1" applyProtection="1">
      <alignment horizontal="center"/>
      <protection locked="0"/>
    </xf>
    <xf numFmtId="0" fontId="21" fillId="4" borderId="13" xfId="2" quotePrefix="1" applyFont="1" applyBorder="1" applyAlignment="1">
      <alignment horizontal="center"/>
      <protection locked="0"/>
    </xf>
    <xf numFmtId="9" fontId="21" fillId="4" borderId="13" xfId="15" quotePrefix="1" applyFont="1" applyFill="1" applyBorder="1" applyAlignment="1" applyProtection="1">
      <alignment horizontal="center"/>
      <protection locked="0"/>
    </xf>
    <xf numFmtId="9" fontId="17" fillId="0" borderId="16" xfId="15" quotePrefix="1" applyFont="1" applyBorder="1" applyAlignment="1">
      <alignment horizontal="center"/>
    </xf>
    <xf numFmtId="9" fontId="17" fillId="0" borderId="17" xfId="15" quotePrefix="1" applyFont="1" applyBorder="1" applyAlignment="1">
      <alignment horizontal="center"/>
    </xf>
    <xf numFmtId="0" fontId="17" fillId="0" borderId="12" xfId="0" quotePrefix="1" applyFont="1" applyBorder="1" applyAlignment="1">
      <alignment horizontal="center"/>
    </xf>
    <xf numFmtId="0" fontId="17" fillId="0" borderId="18" xfId="0" quotePrefix="1" applyFont="1" applyBorder="1" applyAlignment="1">
      <alignment horizontal="center"/>
    </xf>
    <xf numFmtId="0" fontId="17" fillId="0" borderId="0" xfId="0" quotePrefix="1" applyFont="1" applyAlignment="1">
      <alignment horizontal="center"/>
    </xf>
    <xf numFmtId="0" fontId="17" fillId="0" borderId="19" xfId="0" quotePrefix="1" applyFont="1" applyBorder="1" applyAlignment="1">
      <alignment horizontal="center"/>
    </xf>
    <xf numFmtId="0" fontId="0" fillId="0" borderId="12" xfId="0" applyBorder="1" applyAlignment="1">
      <alignment horizontal="left"/>
    </xf>
    <xf numFmtId="0" fontId="0" fillId="0" borderId="0" xfId="0" applyAlignment="1">
      <alignment horizontal="left"/>
    </xf>
    <xf numFmtId="0" fontId="0" fillId="0" borderId="14" xfId="0" applyBorder="1" applyAlignment="1">
      <alignment horizontal="left"/>
    </xf>
    <xf numFmtId="0" fontId="19" fillId="0" borderId="0" xfId="0" applyFont="1" applyAlignment="1">
      <alignment horizontal="center" wrapText="1"/>
    </xf>
    <xf numFmtId="0" fontId="21" fillId="4" borderId="2" xfId="2" applyFont="1" applyAlignment="1">
      <alignment horizontal="center" vertical="center"/>
      <protection locked="0"/>
    </xf>
    <xf numFmtId="0" fontId="18" fillId="0" borderId="11" xfId="0" applyFont="1" applyBorder="1" applyAlignment="1">
      <alignment horizontal="right" wrapText="1"/>
    </xf>
    <xf numFmtId="0" fontId="18" fillId="0" borderId="0" xfId="0" applyFont="1" applyAlignment="1">
      <alignment horizontal="right" wrapText="1"/>
    </xf>
    <xf numFmtId="0" fontId="18" fillId="0" borderId="9" xfId="0" applyFont="1" applyBorder="1" applyAlignment="1">
      <alignment horizontal="right" wrapText="1"/>
    </xf>
    <xf numFmtId="0" fontId="6" fillId="4" borderId="10" xfId="2" applyBorder="1">
      <protection locked="0"/>
    </xf>
    <xf numFmtId="165" fontId="17" fillId="5" borderId="0" xfId="3" applyNumberFormat="1" applyFont="1" applyBorder="1" applyAlignment="1">
      <alignment horizontal="center"/>
    </xf>
    <xf numFmtId="165" fontId="17" fillId="24" borderId="0" xfId="4" applyNumberFormat="1" applyFont="1" applyBorder="1" applyAlignment="1">
      <alignment horizontal="center"/>
    </xf>
    <xf numFmtId="0" fontId="21" fillId="5" borderId="7" xfId="3" applyFont="1" applyBorder="1" applyAlignment="1">
      <alignment horizontal="center"/>
    </xf>
    <xf numFmtId="0" fontId="21" fillId="5" borderId="6" xfId="3" applyFont="1" applyBorder="1" applyAlignment="1">
      <alignment horizontal="center"/>
    </xf>
    <xf numFmtId="164" fontId="0" fillId="0" borderId="0" xfId="0" applyNumberFormat="1" applyAlignment="1">
      <alignment horizontal="center" vertical="top"/>
    </xf>
    <xf numFmtId="0" fontId="18" fillId="0" borderId="0" xfId="0" applyFont="1" applyAlignment="1">
      <alignment horizontal="left" wrapText="1"/>
    </xf>
    <xf numFmtId="0" fontId="24" fillId="0" borderId="0" xfId="0" applyFont="1"/>
    <xf numFmtId="0" fontId="25" fillId="0" borderId="0" xfId="0" applyFont="1" applyAlignment="1">
      <alignment horizontal="centerContinuous"/>
    </xf>
    <xf numFmtId="0" fontId="18" fillId="0" borderId="0" xfId="0" applyFont="1" applyAlignment="1">
      <alignment horizontal="center" vertical="top" wrapText="1"/>
    </xf>
    <xf numFmtId="0" fontId="21" fillId="4" borderId="7" xfId="2" applyFont="1" applyBorder="1">
      <protection locked="0"/>
    </xf>
    <xf numFmtId="0" fontId="21" fillId="4" borderId="25" xfId="2" applyFont="1" applyBorder="1">
      <protection locked="0"/>
    </xf>
    <xf numFmtId="0" fontId="21" fillId="4" borderId="6" xfId="2" applyFont="1" applyBorder="1">
      <protection locked="0"/>
    </xf>
    <xf numFmtId="0" fontId="21" fillId="4" borderId="26" xfId="2" applyFont="1" applyBorder="1">
      <protection locked="0"/>
    </xf>
    <xf numFmtId="0" fontId="6" fillId="4" borderId="27" xfId="2" applyBorder="1">
      <protection locked="0"/>
    </xf>
    <xf numFmtId="0" fontId="17" fillId="0" borderId="0" xfId="0" applyFont="1" applyAlignment="1">
      <alignment horizontal="center" vertical="center"/>
    </xf>
    <xf numFmtId="0" fontId="21" fillId="4" borderId="2" xfId="2" applyNumberFormat="1" applyFont="1" applyAlignment="1">
      <alignment horizontal="center" vertical="center"/>
      <protection locked="0"/>
    </xf>
    <xf numFmtId="0" fontId="13" fillId="0" borderId="28" xfId="0" applyFont="1" applyBorder="1" applyAlignment="1">
      <alignment vertical="center"/>
    </xf>
    <xf numFmtId="0" fontId="6" fillId="4" borderId="22" xfId="2" applyBorder="1">
      <protection locked="0"/>
    </xf>
    <xf numFmtId="0" fontId="13" fillId="0" borderId="29" xfId="0" applyFont="1" applyBorder="1" applyAlignment="1">
      <alignment vertical="center"/>
    </xf>
    <xf numFmtId="0" fontId="0" fillId="0" borderId="2" xfId="0" applyBorder="1"/>
    <xf numFmtId="0" fontId="6" fillId="4" borderId="23" xfId="2" applyBorder="1">
      <protection locked="0"/>
    </xf>
    <xf numFmtId="0" fontId="13" fillId="0" borderId="30" xfId="0" applyFont="1" applyBorder="1" applyAlignment="1">
      <alignment vertical="center"/>
    </xf>
    <xf numFmtId="0" fontId="0" fillId="0" borderId="6" xfId="0" applyBorder="1"/>
    <xf numFmtId="0" fontId="6" fillId="4" borderId="24" xfId="2" applyBorder="1">
      <protection locked="0"/>
    </xf>
    <xf numFmtId="0" fontId="0" fillId="0" borderId="23" xfId="0" applyBorder="1"/>
    <xf numFmtId="0" fontId="0" fillId="0" borderId="24" xfId="0" applyBorder="1"/>
    <xf numFmtId="0" fontId="21" fillId="5" borderId="31" xfId="3" applyFont="1" applyBorder="1" applyAlignment="1">
      <alignment horizontal="center"/>
    </xf>
    <xf numFmtId="0" fontId="21" fillId="4" borderId="31" xfId="2" applyFont="1" applyBorder="1">
      <protection locked="0"/>
    </xf>
    <xf numFmtId="0" fontId="21" fillId="4" borderId="32" xfId="2" applyFont="1" applyBorder="1">
      <protection locked="0"/>
    </xf>
    <xf numFmtId="0" fontId="21" fillId="5" borderId="33" xfId="3" applyFont="1" applyBorder="1" applyAlignment="1">
      <alignment horizontal="center"/>
    </xf>
    <xf numFmtId="0" fontId="21" fillId="4" borderId="33" xfId="2" applyFont="1" applyBorder="1">
      <protection locked="0"/>
    </xf>
    <xf numFmtId="0" fontId="21" fillId="4" borderId="34" xfId="2" applyFont="1" applyBorder="1">
      <protection locked="0"/>
    </xf>
    <xf numFmtId="0" fontId="21" fillId="5" borderId="35" xfId="3" applyFont="1" applyBorder="1" applyAlignment="1">
      <alignment horizontal="center"/>
    </xf>
    <xf numFmtId="0" fontId="21" fillId="4" borderId="35" xfId="2" applyFont="1" applyBorder="1">
      <protection locked="0"/>
    </xf>
    <xf numFmtId="0" fontId="21" fillId="4" borderId="36" xfId="2" applyFont="1" applyBorder="1">
      <protection locked="0"/>
    </xf>
    <xf numFmtId="49" fontId="17" fillId="0" borderId="0" xfId="0" applyNumberFormat="1" applyFont="1"/>
    <xf numFmtId="49" fontId="26" fillId="0" borderId="0" xfId="0" quotePrefix="1" applyNumberFormat="1" applyFont="1"/>
    <xf numFmtId="49" fontId="17" fillId="3" borderId="0" xfId="0" applyNumberFormat="1" applyFont="1" applyFill="1"/>
    <xf numFmtId="49" fontId="17" fillId="0" borderId="0" xfId="0" applyNumberFormat="1" applyFont="1" applyAlignment="1">
      <alignment horizontal="center" textRotation="90"/>
    </xf>
    <xf numFmtId="0" fontId="4" fillId="13" borderId="1" xfId="1" applyAlignment="1" applyProtection="1">
      <alignment horizontal="center"/>
      <protection locked="0"/>
    </xf>
    <xf numFmtId="0" fontId="21" fillId="4" borderId="37" xfId="2" applyFont="1" applyBorder="1">
      <protection locked="0"/>
    </xf>
    <xf numFmtId="0" fontId="0" fillId="0" borderId="11" xfId="0" applyBorder="1"/>
    <xf numFmtId="0" fontId="0" fillId="0" borderId="5" xfId="0" applyBorder="1"/>
    <xf numFmtId="0" fontId="0" fillId="0" borderId="40" xfId="0" applyBorder="1"/>
    <xf numFmtId="0" fontId="0" fillId="0" borderId="9" xfId="0" applyBorder="1"/>
    <xf numFmtId="0" fontId="21" fillId="4" borderId="11" xfId="2" applyFont="1" applyBorder="1">
      <protection locked="0"/>
    </xf>
    <xf numFmtId="0" fontId="21" fillId="4" borderId="39" xfId="2" applyFont="1" applyBorder="1">
      <protection locked="0"/>
    </xf>
    <xf numFmtId="0" fontId="21" fillId="4" borderId="0" xfId="2" applyFont="1" applyBorder="1">
      <protection locked="0"/>
    </xf>
    <xf numFmtId="0" fontId="21" fillId="4" borderId="9" xfId="2" applyFont="1" applyBorder="1">
      <protection locked="0"/>
    </xf>
    <xf numFmtId="2" fontId="21" fillId="4" borderId="2" xfId="2" applyNumberFormat="1" applyFont="1">
      <protection locked="0"/>
    </xf>
    <xf numFmtId="2" fontId="0" fillId="0" borderId="0" xfId="0" applyNumberFormat="1"/>
    <xf numFmtId="0" fontId="18" fillId="0" borderId="0" xfId="0" applyFont="1"/>
    <xf numFmtId="0" fontId="18" fillId="0" borderId="0" xfId="0" applyFont="1" applyAlignment="1">
      <alignment horizontal="center" vertical="center"/>
    </xf>
    <xf numFmtId="0" fontId="0" fillId="0" borderId="0" xfId="0" applyAlignment="1">
      <alignment horizontal="center" vertical="center"/>
    </xf>
    <xf numFmtId="0" fontId="0" fillId="5" borderId="0" xfId="3" applyFont="1" applyBorder="1"/>
    <xf numFmtId="0" fontId="0" fillId="0" borderId="0" xfId="0" applyAlignment="1">
      <alignment horizontal="centerContinuous"/>
    </xf>
    <xf numFmtId="0" fontId="19" fillId="0" borderId="0" xfId="0" applyFont="1" applyAlignment="1">
      <alignment horizontal="center" textRotation="90"/>
    </xf>
    <xf numFmtId="0" fontId="19" fillId="0" borderId="0" xfId="0" applyFont="1" applyAlignment="1">
      <alignment horizontal="centerContinuous" vertical="center" wrapText="1"/>
    </xf>
    <xf numFmtId="0" fontId="0" fillId="0" borderId="0" xfId="0" applyAlignment="1">
      <alignment horizontal="centerContinuous" vertical="center"/>
    </xf>
    <xf numFmtId="0" fontId="0" fillId="2" borderId="0" xfId="0" applyFill="1" applyAlignment="1">
      <alignment horizontal="right"/>
    </xf>
    <xf numFmtId="49" fontId="17" fillId="2" borderId="0" xfId="0" applyNumberFormat="1" applyFont="1" applyFill="1" applyAlignment="1">
      <alignment horizontal="right"/>
    </xf>
    <xf numFmtId="22" fontId="0" fillId="0" borderId="0" xfId="0" applyNumberFormat="1" applyAlignment="1">
      <alignment horizontal="center"/>
    </xf>
    <xf numFmtId="0" fontId="17" fillId="0" borderId="0" xfId="0" applyFont="1" applyAlignment="1">
      <alignment horizontal="center"/>
    </xf>
    <xf numFmtId="0" fontId="19" fillId="0" borderId="0" xfId="0" applyFont="1" applyAlignment="1">
      <alignment horizontal="center"/>
    </xf>
    <xf numFmtId="49" fontId="17" fillId="0" borderId="0" xfId="0" applyNumberFormat="1" applyFont="1" applyAlignment="1">
      <alignment horizontal="center"/>
    </xf>
    <xf numFmtId="0" fontId="18" fillId="0" borderId="0" xfId="0" applyFont="1" applyAlignment="1">
      <alignment horizontal="center"/>
    </xf>
    <xf numFmtId="20" fontId="18" fillId="0" borderId="0" xfId="0" quotePrefix="1" applyNumberFormat="1" applyFont="1" applyAlignment="1">
      <alignment horizontal="center"/>
    </xf>
    <xf numFmtId="20" fontId="18" fillId="0" borderId="0" xfId="0" applyNumberFormat="1" applyFont="1" applyAlignment="1">
      <alignment horizontal="center"/>
    </xf>
    <xf numFmtId="166" fontId="29" fillId="4" borderId="2" xfId="2" applyNumberFormat="1" applyFont="1" applyAlignment="1">
      <alignment horizontal="center"/>
      <protection locked="0"/>
    </xf>
    <xf numFmtId="20" fontId="29" fillId="4" borderId="2" xfId="2" quotePrefix="1" applyNumberFormat="1" applyFont="1" applyAlignment="1">
      <alignment horizontal="center"/>
      <protection locked="0"/>
    </xf>
    <xf numFmtId="0" fontId="29" fillId="4" borderId="2" xfId="2" quotePrefix="1" applyFont="1" applyAlignment="1">
      <alignment horizontal="center"/>
      <protection locked="0"/>
    </xf>
    <xf numFmtId="0" fontId="4" fillId="13" borderId="1" xfId="1" applyProtection="1">
      <protection locked="0"/>
    </xf>
    <xf numFmtId="167" fontId="18" fillId="0" borderId="0" xfId="0" applyNumberFormat="1" applyFont="1" applyAlignment="1">
      <alignment horizontal="center" textRotation="90"/>
    </xf>
    <xf numFmtId="0" fontId="30" fillId="0" borderId="0" xfId="0" applyFont="1" applyAlignment="1">
      <alignment horizontal="centerContinuous"/>
    </xf>
    <xf numFmtId="0" fontId="20" fillId="0" borderId="0" xfId="0" applyFont="1" applyAlignment="1">
      <alignment horizontal="centerContinuous"/>
    </xf>
    <xf numFmtId="0" fontId="0" fillId="17" borderId="0" xfId="18" applyFont="1" applyBorder="1"/>
    <xf numFmtId="9" fontId="17" fillId="0" borderId="0" xfId="15" quotePrefix="1" applyFont="1" applyBorder="1" applyAlignment="1">
      <alignment horizontal="center"/>
    </xf>
    <xf numFmtId="165" fontId="23" fillId="7" borderId="0" xfId="15" applyNumberFormat="1" applyFont="1" applyFill="1" applyBorder="1" applyAlignment="1">
      <alignment horizontal="center"/>
    </xf>
    <xf numFmtId="0" fontId="28" fillId="0" borderId="0" xfId="0" applyFont="1"/>
    <xf numFmtId="168" fontId="19" fillId="0" borderId="0" xfId="0" applyNumberFormat="1" applyFont="1" applyAlignment="1">
      <alignment horizontal="center" wrapText="1"/>
    </xf>
    <xf numFmtId="0" fontId="33" fillId="0" borderId="0" xfId="0" applyFont="1" applyAlignment="1">
      <alignment horizontal="center" wrapText="1"/>
    </xf>
    <xf numFmtId="0" fontId="17" fillId="0" borderId="0" xfId="0" applyFont="1" applyAlignment="1">
      <alignment horizontal="centerContinuous"/>
    </xf>
    <xf numFmtId="0" fontId="17" fillId="17" borderId="0" xfId="18" applyFont="1" applyBorder="1"/>
    <xf numFmtId="0" fontId="17" fillId="5" borderId="0" xfId="3" applyFont="1" applyBorder="1"/>
    <xf numFmtId="0" fontId="18" fillId="0" borderId="5" xfId="0" applyFont="1" applyBorder="1" applyAlignment="1">
      <alignment horizontal="center" textRotation="90"/>
    </xf>
    <xf numFmtId="0" fontId="19" fillId="0" borderId="5" xfId="0" applyFont="1" applyBorder="1" applyAlignment="1">
      <alignment horizontal="centerContinuous" vertical="center" wrapText="1"/>
    </xf>
    <xf numFmtId="166" fontId="17" fillId="0" borderId="5" xfId="0" applyNumberFormat="1" applyFont="1" applyBorder="1" applyAlignment="1">
      <alignment horizontal="center"/>
    </xf>
    <xf numFmtId="166" fontId="17" fillId="0" borderId="0" xfId="0" applyNumberFormat="1" applyFont="1" applyAlignment="1">
      <alignment horizontal="center"/>
    </xf>
    <xf numFmtId="0" fontId="18" fillId="0" borderId="40" xfId="0" applyFont="1" applyBorder="1" applyAlignment="1">
      <alignment horizontal="center" textRotation="90"/>
    </xf>
    <xf numFmtId="0" fontId="0" fillId="0" borderId="40" xfId="0" applyBorder="1" applyAlignment="1">
      <alignment horizontal="centerContinuous" vertical="center"/>
    </xf>
    <xf numFmtId="166" fontId="17" fillId="0" borderId="40" xfId="0" applyNumberFormat="1" applyFont="1" applyBorder="1" applyAlignment="1">
      <alignment horizontal="center"/>
    </xf>
    <xf numFmtId="0" fontId="0" fillId="0" borderId="47" xfId="0" applyBorder="1"/>
    <xf numFmtId="0" fontId="18" fillId="0" borderId="47" xfId="0" applyFont="1" applyBorder="1" applyAlignment="1">
      <alignment horizontal="center" textRotation="90"/>
    </xf>
    <xf numFmtId="0" fontId="0" fillId="0" borderId="47" xfId="0" applyBorder="1" applyAlignment="1">
      <alignment horizontal="centerContinuous" vertical="center"/>
    </xf>
    <xf numFmtId="166" fontId="17" fillId="0" borderId="47" xfId="0" applyNumberFormat="1" applyFont="1" applyBorder="1" applyAlignment="1">
      <alignment horizontal="center"/>
    </xf>
    <xf numFmtId="0" fontId="30" fillId="0" borderId="5" xfId="0" applyFont="1" applyBorder="1" applyAlignment="1">
      <alignment horizontal="centerContinuous"/>
    </xf>
    <xf numFmtId="0" fontId="20" fillId="0" borderId="47" xfId="0" applyFont="1" applyBorder="1" applyAlignment="1">
      <alignment horizontal="centerContinuous"/>
    </xf>
    <xf numFmtId="0" fontId="30" fillId="0" borderId="48" xfId="0" applyFont="1" applyBorder="1" applyAlignment="1">
      <alignment horizontal="centerContinuous"/>
    </xf>
    <xf numFmtId="0" fontId="20" fillId="0" borderId="40" xfId="0" applyFont="1" applyBorder="1" applyAlignment="1">
      <alignment horizontal="centerContinuous"/>
    </xf>
    <xf numFmtId="0" fontId="35" fillId="0" borderId="0" xfId="0" applyFont="1"/>
    <xf numFmtId="0" fontId="36" fillId="0" borderId="0" xfId="0" applyFont="1" applyAlignment="1">
      <alignment horizontal="center" textRotation="90"/>
    </xf>
    <xf numFmtId="0" fontId="36" fillId="0" borderId="0" xfId="0" applyFont="1" applyAlignment="1">
      <alignment horizontal="center" vertical="center" wrapText="1"/>
    </xf>
    <xf numFmtId="0" fontId="36" fillId="0" borderId="0" xfId="0" applyFont="1" applyAlignment="1">
      <alignment horizontal="center" vertical="center"/>
    </xf>
    <xf numFmtId="0" fontId="35" fillId="0" borderId="0" xfId="0" applyFont="1" applyAlignment="1">
      <alignment horizontal="center" vertical="center"/>
    </xf>
    <xf numFmtId="0" fontId="35" fillId="0" borderId="0" xfId="0" applyFont="1" applyAlignment="1">
      <alignment horizontal="centerContinuous"/>
    </xf>
    <xf numFmtId="0" fontId="35" fillId="4" borderId="2" xfId="2" applyFont="1">
      <protection locked="0"/>
    </xf>
    <xf numFmtId="0" fontId="35" fillId="4" borderId="2" xfId="2" applyFont="1" applyAlignment="1">
      <alignment horizontal="center"/>
      <protection locked="0"/>
    </xf>
    <xf numFmtId="0" fontId="35" fillId="0" borderId="0" xfId="0" applyFont="1" applyAlignment="1">
      <alignment horizontal="center"/>
    </xf>
    <xf numFmtId="9" fontId="35" fillId="4" borderId="2" xfId="15" applyFont="1" applyFill="1" applyBorder="1" applyProtection="1">
      <protection locked="0"/>
    </xf>
    <xf numFmtId="0" fontId="36" fillId="0" borderId="0" xfId="0" applyFont="1"/>
    <xf numFmtId="166" fontId="36" fillId="4" borderId="2" xfId="2" applyNumberFormat="1" applyFont="1" applyAlignment="1">
      <alignment horizontal="center"/>
      <protection locked="0"/>
    </xf>
    <xf numFmtId="0" fontId="36" fillId="0" borderId="0" xfId="0" applyFont="1" applyAlignment="1">
      <alignment horizontal="center"/>
    </xf>
    <xf numFmtId="20" fontId="36" fillId="4" borderId="2" xfId="2" quotePrefix="1" applyNumberFormat="1" applyFont="1" applyAlignment="1">
      <alignment horizontal="center"/>
      <protection locked="0"/>
    </xf>
    <xf numFmtId="20" fontId="36" fillId="0" borderId="0" xfId="0" applyNumberFormat="1" applyFont="1" applyAlignment="1">
      <alignment horizontal="center"/>
    </xf>
    <xf numFmtId="20" fontId="36" fillId="0" borderId="0" xfId="0" quotePrefix="1" applyNumberFormat="1" applyFont="1" applyAlignment="1">
      <alignment horizontal="center"/>
    </xf>
    <xf numFmtId="0" fontId="36" fillId="4" borderId="2" xfId="2" quotePrefix="1" applyFont="1" applyAlignment="1">
      <alignment horizontal="center"/>
      <protection locked="0"/>
    </xf>
    <xf numFmtId="0" fontId="37" fillId="0" borderId="0" xfId="0" applyFont="1"/>
    <xf numFmtId="0" fontId="35" fillId="17" borderId="0" xfId="18" applyFont="1" applyBorder="1"/>
    <xf numFmtId="0" fontId="35" fillId="0" borderId="0" xfId="0" applyFont="1" applyAlignment="1">
      <alignment horizontal="left"/>
    </xf>
    <xf numFmtId="0" fontId="38" fillId="0" borderId="12" xfId="0" quotePrefix="1" applyFont="1" applyBorder="1" applyAlignment="1">
      <alignment horizontal="center"/>
    </xf>
    <xf numFmtId="0" fontId="38" fillId="0" borderId="18" xfId="0" quotePrefix="1" applyFont="1" applyBorder="1" applyAlignment="1">
      <alignment horizontal="center"/>
    </xf>
    <xf numFmtId="9" fontId="38" fillId="4" borderId="13" xfId="15" quotePrefix="1" applyFont="1" applyFill="1" applyBorder="1" applyAlignment="1" applyProtection="1">
      <alignment horizontal="center"/>
      <protection locked="0"/>
    </xf>
    <xf numFmtId="165" fontId="36" fillId="7" borderId="2" xfId="15" applyNumberFormat="1" applyFont="1" applyFill="1" applyBorder="1" applyAlignment="1">
      <alignment horizontal="center"/>
    </xf>
    <xf numFmtId="0" fontId="38" fillId="0" borderId="0" xfId="0" quotePrefix="1" applyFont="1" applyAlignment="1">
      <alignment horizontal="center"/>
    </xf>
    <xf numFmtId="0" fontId="38" fillId="0" borderId="19" xfId="0" quotePrefix="1" applyFont="1" applyBorder="1" applyAlignment="1">
      <alignment horizontal="center"/>
    </xf>
    <xf numFmtId="9" fontId="38" fillId="0" borderId="16" xfId="15" quotePrefix="1" applyFont="1" applyBorder="1" applyAlignment="1">
      <alignment horizontal="center"/>
    </xf>
    <xf numFmtId="0" fontId="35" fillId="0" borderId="14" xfId="0" applyFont="1" applyBorder="1" applyAlignment="1">
      <alignment horizontal="left"/>
    </xf>
    <xf numFmtId="0" fontId="38" fillId="0" borderId="14" xfId="0" quotePrefix="1" applyFont="1" applyBorder="1" applyAlignment="1">
      <alignment horizontal="center"/>
    </xf>
    <xf numFmtId="0" fontId="38" fillId="0" borderId="20" xfId="0" quotePrefix="1" applyFont="1" applyBorder="1" applyAlignment="1">
      <alignment horizontal="center"/>
    </xf>
    <xf numFmtId="9" fontId="38" fillId="0" borderId="17" xfId="15" quotePrefix="1" applyFont="1" applyBorder="1" applyAlignment="1">
      <alignment horizontal="center"/>
    </xf>
    <xf numFmtId="165" fontId="38" fillId="4" borderId="2" xfId="15" quotePrefix="1" applyNumberFormat="1" applyFont="1" applyFill="1" applyBorder="1" applyAlignment="1" applyProtection="1">
      <alignment horizontal="center"/>
      <protection locked="0"/>
    </xf>
    <xf numFmtId="0" fontId="35" fillId="0" borderId="0" xfId="0" applyFont="1" applyAlignment="1">
      <alignment horizontal="right"/>
    </xf>
    <xf numFmtId="165" fontId="38" fillId="5" borderId="0" xfId="3" applyNumberFormat="1" applyFont="1" applyBorder="1" applyAlignment="1">
      <alignment horizontal="center"/>
    </xf>
    <xf numFmtId="0" fontId="40" fillId="0" borderId="0" xfId="0" applyFont="1" applyAlignment="1">
      <alignment horizontal="center" textRotation="90"/>
    </xf>
    <xf numFmtId="0" fontId="41" fillId="0" borderId="0" xfId="0" applyFont="1" applyAlignment="1">
      <alignment horizontal="center" wrapText="1"/>
    </xf>
    <xf numFmtId="0" fontId="40" fillId="0" borderId="0" xfId="0" applyFont="1" applyAlignment="1">
      <alignment horizontal="center" wrapText="1"/>
    </xf>
    <xf numFmtId="170" fontId="0" fillId="0" borderId="0" xfId="0" applyNumberFormat="1"/>
    <xf numFmtId="0" fontId="6" fillId="4" borderId="6" xfId="2" applyBorder="1">
      <protection locked="0"/>
    </xf>
    <xf numFmtId="0" fontId="42" fillId="0" borderId="0" xfId="0" applyFont="1" applyAlignment="1">
      <alignment vertical="center"/>
    </xf>
    <xf numFmtId="0" fontId="18" fillId="0" borderId="0" xfId="0" applyFont="1" applyAlignment="1">
      <alignment horizontal="center" textRotation="90" wrapText="1"/>
    </xf>
    <xf numFmtId="0" fontId="19" fillId="0" borderId="0" xfId="0" applyFont="1"/>
    <xf numFmtId="0" fontId="0" fillId="5" borderId="0" xfId="3" applyFont="1" applyBorder="1" applyAlignment="1">
      <alignment horizontal="center"/>
    </xf>
    <xf numFmtId="0" fontId="38" fillId="4" borderId="2" xfId="2" applyFont="1" applyAlignment="1">
      <alignment horizontal="center" vertical="center"/>
      <protection locked="0"/>
    </xf>
    <xf numFmtId="0" fontId="11" fillId="7" borderId="2" xfId="8" applyAlignment="1">
      <alignment horizontal="center"/>
    </xf>
    <xf numFmtId="0" fontId="14" fillId="10" borderId="16" xfId="0" applyFont="1" applyFill="1" applyBorder="1" applyAlignment="1">
      <alignment vertical="center"/>
    </xf>
    <xf numFmtId="0" fontId="17" fillId="18" borderId="0" xfId="19" applyFont="1" applyAlignment="1">
      <alignment horizontal="center" textRotation="90"/>
    </xf>
    <xf numFmtId="0" fontId="17" fillId="19" borderId="0" xfId="20" applyFont="1" applyAlignment="1">
      <alignment horizontal="center" textRotation="90"/>
    </xf>
    <xf numFmtId="0" fontId="43" fillId="0" borderId="0" xfId="0" applyFont="1"/>
    <xf numFmtId="0" fontId="38" fillId="0" borderId="0" xfId="0" applyFont="1"/>
    <xf numFmtId="2" fontId="38" fillId="4" borderId="2" xfId="2" applyNumberFormat="1" applyFont="1">
      <protection locked="0"/>
    </xf>
    <xf numFmtId="0" fontId="44" fillId="2" borderId="0" xfId="0" applyFont="1" applyFill="1" applyAlignment="1">
      <alignment horizontal="right" indent="2"/>
    </xf>
    <xf numFmtId="49" fontId="44" fillId="2" borderId="0" xfId="0" applyNumberFormat="1" applyFont="1" applyFill="1" applyAlignment="1">
      <alignment horizontal="right" indent="2"/>
    </xf>
    <xf numFmtId="0" fontId="44" fillId="2" borderId="0" xfId="0" applyFont="1" applyFill="1"/>
    <xf numFmtId="0" fontId="45" fillId="2" borderId="0" xfId="0" applyFont="1" applyFill="1"/>
    <xf numFmtId="171" fontId="44" fillId="2" borderId="0" xfId="0" applyNumberFormat="1" applyFont="1" applyFill="1" applyAlignment="1">
      <alignment horizontal="center"/>
    </xf>
    <xf numFmtId="0" fontId="44" fillId="3" borderId="0" xfId="0" applyFont="1" applyFill="1"/>
    <xf numFmtId="0" fontId="6" fillId="12" borderId="8" xfId="11" applyAlignment="1">
      <alignment horizontal="center" vertical="center"/>
      <protection locked="0"/>
    </xf>
    <xf numFmtId="0" fontId="0" fillId="0" borderId="0" xfId="0" applyAlignment="1">
      <alignment horizontal="centerContinuous" vertical="center" wrapText="1"/>
    </xf>
    <xf numFmtId="20" fontId="0" fillId="0" borderId="0" xfId="0" applyNumberFormat="1"/>
    <xf numFmtId="20" fontId="6" fillId="24" borderId="2" xfId="4" quotePrefix="1" applyNumberFormat="1"/>
    <xf numFmtId="20" fontId="6" fillId="5" borderId="2" xfId="3" quotePrefix="1" applyNumberFormat="1"/>
    <xf numFmtId="0" fontId="6" fillId="4" borderId="2" xfId="2" quotePrefix="1">
      <protection locked="0"/>
    </xf>
    <xf numFmtId="20" fontId="6" fillId="4" borderId="2" xfId="2" quotePrefix="1" applyNumberFormat="1">
      <protection locked="0"/>
    </xf>
    <xf numFmtId="0" fontId="6" fillId="4" borderId="2" xfId="2" applyAlignment="1">
      <alignment horizontal="center" vertical="center"/>
      <protection locked="0"/>
    </xf>
    <xf numFmtId="0" fontId="21" fillId="4" borderId="6" xfId="2" applyFont="1" applyBorder="1" applyAlignment="1">
      <alignment horizontal="center"/>
      <protection locked="0"/>
    </xf>
    <xf numFmtId="0" fontId="21" fillId="4" borderId="2" xfId="2" applyFont="1" applyAlignment="1">
      <alignment horizontal="center"/>
      <protection locked="0"/>
    </xf>
    <xf numFmtId="0" fontId="21" fillId="5" borderId="2" xfId="3" applyFont="1" applyBorder="1" applyAlignment="1">
      <alignment horizontal="center"/>
    </xf>
    <xf numFmtId="0" fontId="21" fillId="4" borderId="7" xfId="2" applyFont="1" applyBorder="1" applyAlignment="1">
      <alignment horizontal="center"/>
      <protection locked="0"/>
    </xf>
    <xf numFmtId="0" fontId="47" fillId="0" borderId="0" xfId="0" applyFont="1"/>
    <xf numFmtId="0" fontId="8" fillId="0" borderId="0" xfId="0" applyFont="1" applyAlignment="1">
      <alignment horizontal="left"/>
    </xf>
    <xf numFmtId="0" fontId="18" fillId="0" borderId="0" xfId="0" applyFont="1" applyAlignment="1">
      <alignment vertical="top" wrapText="1"/>
    </xf>
    <xf numFmtId="0" fontId="48" fillId="5" borderId="7" xfId="3" applyFont="1" applyBorder="1" applyAlignment="1">
      <alignment horizontal="center"/>
    </xf>
    <xf numFmtId="0" fontId="48" fillId="4" borderId="7" xfId="2" applyFont="1" applyBorder="1" applyAlignment="1">
      <alignment horizontal="center"/>
      <protection locked="0"/>
    </xf>
    <xf numFmtId="0" fontId="48" fillId="0" borderId="0" xfId="0" applyFont="1"/>
    <xf numFmtId="0" fontId="48" fillId="5" borderId="2" xfId="3" applyFont="1" applyBorder="1" applyAlignment="1">
      <alignment horizontal="center"/>
    </xf>
    <xf numFmtId="0" fontId="10" fillId="0" borderId="0" xfId="0" applyFont="1"/>
    <xf numFmtId="0" fontId="48" fillId="5" borderId="6" xfId="3" applyFont="1" applyBorder="1" applyAlignment="1">
      <alignment horizontal="center"/>
    </xf>
    <xf numFmtId="0" fontId="48" fillId="4" borderId="6" xfId="2" applyFont="1" applyBorder="1" applyAlignment="1">
      <alignment horizontal="center"/>
      <protection locked="0"/>
    </xf>
    <xf numFmtId="0" fontId="0" fillId="0" borderId="0" xfId="0" quotePrefix="1"/>
    <xf numFmtId="0" fontId="17" fillId="24" borderId="0" xfId="4" applyFont="1" applyBorder="1" applyAlignment="1">
      <alignment horizontal="center" textRotation="90"/>
    </xf>
    <xf numFmtId="0" fontId="49" fillId="24" borderId="0" xfId="4" applyFont="1" applyBorder="1" applyAlignment="1">
      <alignment horizontal="center" textRotation="90"/>
    </xf>
    <xf numFmtId="0" fontId="46" fillId="17" borderId="2" xfId="18" quotePrefix="1" applyFont="1"/>
    <xf numFmtId="0" fontId="0" fillId="24" borderId="0" xfId="4" applyFont="1" applyBorder="1" applyAlignment="1">
      <alignment horizontal="center"/>
    </xf>
    <xf numFmtId="0" fontId="0" fillId="36" borderId="0" xfId="5" applyFont="1" applyBorder="1" applyAlignment="1">
      <alignment horizontal="center"/>
    </xf>
    <xf numFmtId="0" fontId="12" fillId="16" borderId="2" xfId="17" applyAlignment="1">
      <alignment horizontal="center"/>
    </xf>
    <xf numFmtId="0" fontId="21" fillId="12" borderId="50" xfId="11" applyFont="1" applyBorder="1">
      <protection locked="0"/>
    </xf>
    <xf numFmtId="0" fontId="21" fillId="12" borderId="49" xfId="11" applyFont="1" applyBorder="1">
      <protection locked="0"/>
    </xf>
    <xf numFmtId="16" fontId="46" fillId="4" borderId="2" xfId="2" applyNumberFormat="1" applyFont="1" applyAlignment="1">
      <alignment horizontal="center"/>
      <protection locked="0"/>
    </xf>
    <xf numFmtId="16" fontId="19" fillId="0" borderId="0" xfId="0" applyNumberFormat="1" applyFont="1"/>
    <xf numFmtId="0" fontId="19" fillId="3" borderId="0" xfId="0" applyFont="1" applyFill="1" applyAlignment="1">
      <alignment horizontal="center"/>
    </xf>
    <xf numFmtId="16" fontId="51" fillId="4" borderId="2" xfId="2" applyNumberFormat="1" applyFont="1" applyAlignment="1">
      <alignment horizontal="center"/>
      <protection locked="0"/>
    </xf>
    <xf numFmtId="0" fontId="10" fillId="4" borderId="2" xfId="2" applyFont="1" applyAlignment="1">
      <alignment horizontal="center"/>
      <protection locked="0"/>
    </xf>
    <xf numFmtId="0" fontId="10" fillId="0" borderId="0" xfId="0" applyFont="1" applyAlignment="1">
      <alignment horizontal="right"/>
    </xf>
    <xf numFmtId="0" fontId="48" fillId="17" borderId="0" xfId="18" applyFont="1" applyBorder="1"/>
    <xf numFmtId="0" fontId="48" fillId="5" borderId="0" xfId="3" applyFont="1" applyBorder="1"/>
    <xf numFmtId="0" fontId="10" fillId="0" borderId="0" xfId="0" applyFont="1" applyAlignment="1">
      <alignment horizontal="centerContinuous"/>
    </xf>
    <xf numFmtId="0" fontId="52" fillId="0" borderId="0" xfId="0" applyFont="1" applyAlignment="1">
      <alignment horizontal="centerContinuous"/>
    </xf>
    <xf numFmtId="0" fontId="10" fillId="0" borderId="0" xfId="0" applyFont="1" applyAlignment="1">
      <alignment horizontal="center"/>
    </xf>
    <xf numFmtId="20" fontId="46" fillId="36" borderId="2" xfId="5" quotePrefix="1" applyNumberFormat="1" applyFont="1"/>
    <xf numFmtId="0" fontId="0" fillId="0" borderId="0" xfId="0" applyAlignment="1">
      <alignment horizontal="centerContinuous" vertical="top"/>
    </xf>
    <xf numFmtId="0" fontId="18" fillId="0" borderId="0" xfId="0" applyFont="1" applyAlignment="1">
      <alignment horizontal="centerContinuous" vertical="top"/>
    </xf>
    <xf numFmtId="0" fontId="0" fillId="0" borderId="0" xfId="0" applyAlignment="1">
      <alignment vertical="top"/>
    </xf>
    <xf numFmtId="0" fontId="50" fillId="0" borderId="0" xfId="0" applyFont="1" applyAlignment="1">
      <alignment vertical="top" wrapText="1"/>
    </xf>
    <xf numFmtId="0" fontId="10" fillId="0" borderId="0" xfId="0" applyFont="1" applyAlignment="1">
      <alignment horizontal="centerContinuous" vertical="top"/>
    </xf>
    <xf numFmtId="0" fontId="50" fillId="0" borderId="0" xfId="0" applyFont="1" applyAlignment="1">
      <alignment horizontal="centerContinuous" vertical="top"/>
    </xf>
    <xf numFmtId="0" fontId="10" fillId="0" borderId="0" xfId="0" applyFont="1" applyAlignment="1">
      <alignment vertical="top"/>
    </xf>
    <xf numFmtId="0" fontId="10" fillId="0" borderId="0" xfId="0" applyFont="1" applyAlignment="1">
      <alignment horizontal="centerContinuous" vertical="center" wrapText="1"/>
    </xf>
    <xf numFmtId="0" fontId="10" fillId="4" borderId="2" xfId="2" applyFont="1" applyAlignment="1">
      <alignment horizontal="center" vertical="center"/>
      <protection locked="0"/>
    </xf>
    <xf numFmtId="0" fontId="10" fillId="12" borderId="8" xfId="11" applyFont="1" applyAlignment="1">
      <alignment horizontal="center" vertical="center"/>
      <protection locked="0"/>
    </xf>
    <xf numFmtId="0" fontId="50" fillId="0" borderId="0" xfId="0" applyFont="1" applyAlignment="1">
      <alignment horizontal="center" textRotation="90"/>
    </xf>
    <xf numFmtId="0" fontId="10" fillId="5" borderId="0" xfId="3" applyFont="1" applyBorder="1" applyAlignment="1">
      <alignment horizontal="center"/>
    </xf>
    <xf numFmtId="0" fontId="10" fillId="24" borderId="0" xfId="4" applyFont="1" applyBorder="1" applyAlignment="1">
      <alignment horizontal="center"/>
    </xf>
    <xf numFmtId="0" fontId="10" fillId="36" borderId="0" xfId="5" applyFont="1" applyBorder="1" applyAlignment="1">
      <alignment horizontal="center"/>
    </xf>
    <xf numFmtId="0" fontId="51" fillId="0" borderId="0" xfId="0" applyFont="1" applyAlignment="1">
      <alignment horizontal="center"/>
    </xf>
    <xf numFmtId="0" fontId="10" fillId="16" borderId="2" xfId="17" applyFont="1" applyAlignment="1">
      <alignment horizontal="center"/>
    </xf>
    <xf numFmtId="20" fontId="10" fillId="4" borderId="2" xfId="2" quotePrefix="1" applyNumberFormat="1" applyFont="1">
      <protection locked="0"/>
    </xf>
    <xf numFmtId="0" fontId="10" fillId="4" borderId="2" xfId="2" quotePrefix="1" applyFont="1">
      <protection locked="0"/>
    </xf>
    <xf numFmtId="20" fontId="10" fillId="0" borderId="0" xfId="0" applyNumberFormat="1" applyFont="1"/>
    <xf numFmtId="20" fontId="10" fillId="5" borderId="2" xfId="3" quotePrefix="1" applyNumberFormat="1" applyFont="1"/>
    <xf numFmtId="20" fontId="10" fillId="24" borderId="2" xfId="4" quotePrefix="1" applyNumberFormat="1" applyFont="1"/>
    <xf numFmtId="0" fontId="51" fillId="17" borderId="2" xfId="18" quotePrefix="1" applyFont="1"/>
    <xf numFmtId="0" fontId="53" fillId="24" borderId="0" xfId="4" applyFont="1" applyBorder="1" applyAlignment="1">
      <alignment horizontal="center" textRotation="90"/>
    </xf>
    <xf numFmtId="0" fontId="10" fillId="0" borderId="0" xfId="0" quotePrefix="1" applyFont="1"/>
    <xf numFmtId="20" fontId="51" fillId="36" borderId="2" xfId="5" quotePrefix="1" applyNumberFormat="1" applyFont="1"/>
    <xf numFmtId="0" fontId="48" fillId="24" borderId="0" xfId="4" applyFont="1" applyBorder="1" applyAlignment="1">
      <alignment horizontal="center" textRotation="90"/>
    </xf>
    <xf numFmtId="0" fontId="0" fillId="0" borderId="0" xfId="0" applyAlignment="1">
      <alignment horizontal="right" wrapText="1"/>
    </xf>
    <xf numFmtId="0" fontId="17" fillId="0" borderId="0" xfId="0" applyFont="1" applyAlignment="1">
      <alignment horizontal="left"/>
    </xf>
    <xf numFmtId="0" fontId="24" fillId="0" borderId="0" xfId="0" applyFont="1" applyAlignment="1">
      <alignment horizontal="right"/>
    </xf>
    <xf numFmtId="0" fontId="54" fillId="0" borderId="0" xfId="0" applyFont="1" applyAlignment="1">
      <alignment horizontal="centerContinuous"/>
    </xf>
    <xf numFmtId="0" fontId="24" fillId="0" borderId="0" xfId="0" quotePrefix="1" applyFont="1"/>
    <xf numFmtId="0" fontId="6" fillId="5" borderId="8" xfId="3" applyBorder="1"/>
    <xf numFmtId="0" fontId="54" fillId="0" borderId="0" xfId="0" applyFont="1" applyAlignment="1">
      <alignment horizontal="center"/>
    </xf>
    <xf numFmtId="0" fontId="6" fillId="24" borderId="8" xfId="4" applyBorder="1"/>
    <xf numFmtId="0" fontId="54" fillId="4" borderId="7" xfId="2" applyFont="1" applyBorder="1" applyAlignment="1">
      <alignment horizontal="center"/>
      <protection locked="0"/>
    </xf>
    <xf numFmtId="0" fontId="0" fillId="20" borderId="0" xfId="0" applyFill="1"/>
    <xf numFmtId="0" fontId="13" fillId="0" borderId="52" xfId="0" applyFont="1" applyBorder="1" applyAlignment="1">
      <alignment vertical="center"/>
    </xf>
    <xf numFmtId="0" fontId="6" fillId="4" borderId="53" xfId="2" applyBorder="1">
      <protection locked="0"/>
    </xf>
    <xf numFmtId="0" fontId="6" fillId="4" borderId="54" xfId="2" applyBorder="1">
      <protection locked="0"/>
    </xf>
    <xf numFmtId="22" fontId="27" fillId="0" borderId="0" xfId="0" applyNumberFormat="1" applyFont="1" applyAlignment="1">
      <alignment horizontal="center"/>
    </xf>
    <xf numFmtId="49" fontId="17" fillId="0" borderId="0" xfId="0" quotePrefix="1" applyNumberFormat="1" applyFont="1" applyAlignment="1">
      <alignment horizontal="center"/>
    </xf>
    <xf numFmtId="0" fontId="21" fillId="12" borderId="8" xfId="11" quotePrefix="1" applyFont="1" applyAlignment="1">
      <alignment horizontal="center"/>
      <protection locked="0"/>
    </xf>
    <xf numFmtId="0" fontId="35" fillId="4" borderId="2" xfId="2" applyFont="1" applyAlignment="1">
      <alignment horizontal="centerContinuous" wrapText="1"/>
      <protection locked="0"/>
    </xf>
    <xf numFmtId="0" fontId="35" fillId="0" borderId="0" xfId="0" applyFont="1" applyAlignment="1">
      <alignment horizontal="centerContinuous" wrapText="1"/>
    </xf>
    <xf numFmtId="0" fontId="19" fillId="0" borderId="0" xfId="0" applyFont="1" applyAlignment="1">
      <alignment horizontal="center" vertical="center" wrapText="1"/>
    </xf>
    <xf numFmtId="0" fontId="19" fillId="4" borderId="2" xfId="2" applyFont="1">
      <protection locked="0"/>
    </xf>
    <xf numFmtId="0" fontId="38" fillId="4" borderId="10" xfId="2" applyFont="1" applyBorder="1">
      <protection locked="0"/>
    </xf>
    <xf numFmtId="0" fontId="38" fillId="4" borderId="37" xfId="2" applyFont="1" applyBorder="1">
      <protection locked="0"/>
    </xf>
    <xf numFmtId="0" fontId="35" fillId="0" borderId="38" xfId="0" applyFont="1" applyBorder="1"/>
    <xf numFmtId="0" fontId="35" fillId="0" borderId="11" xfId="0" applyFont="1" applyBorder="1"/>
    <xf numFmtId="0" fontId="35" fillId="0" borderId="39" xfId="0" applyFont="1" applyBorder="1"/>
    <xf numFmtId="0" fontId="35" fillId="0" borderId="5" xfId="0" applyFont="1" applyBorder="1"/>
    <xf numFmtId="0" fontId="35" fillId="0" borderId="40" xfId="0" applyFont="1" applyBorder="1"/>
    <xf numFmtId="0" fontId="35" fillId="0" borderId="41" xfId="0" applyFont="1" applyBorder="1"/>
    <xf numFmtId="0" fontId="35" fillId="0" borderId="9" xfId="0" applyFont="1" applyBorder="1"/>
    <xf numFmtId="0" fontId="35" fillId="0" borderId="42" xfId="0" applyFont="1" applyBorder="1"/>
    <xf numFmtId="1" fontId="0" fillId="0" borderId="43" xfId="0" applyNumberFormat="1" applyBorder="1"/>
    <xf numFmtId="1" fontId="0" fillId="0" borderId="44" xfId="0" applyNumberFormat="1" applyBorder="1"/>
    <xf numFmtId="1" fontId="0" fillId="0" borderId="45" xfId="0" applyNumberFormat="1" applyBorder="1"/>
    <xf numFmtId="0" fontId="6" fillId="4" borderId="51" xfId="2" applyBorder="1">
      <protection locked="0"/>
    </xf>
    <xf numFmtId="0" fontId="0" fillId="0" borderId="43" xfId="0" applyBorder="1"/>
    <xf numFmtId="0" fontId="0" fillId="0" borderId="44" xfId="0" applyBorder="1"/>
    <xf numFmtId="0" fontId="0" fillId="0" borderId="45" xfId="0" applyBorder="1"/>
    <xf numFmtId="0" fontId="27" fillId="4" borderId="2" xfId="2" applyFont="1" applyAlignment="1">
      <alignment horizontal="center" vertical="center"/>
      <protection locked="0"/>
    </xf>
    <xf numFmtId="0" fontId="0" fillId="21" borderId="0" xfId="3" applyFont="1" applyFill="1" applyBorder="1"/>
    <xf numFmtId="0" fontId="44" fillId="2" borderId="0" xfId="0" applyFont="1" applyFill="1" applyAlignment="1">
      <alignment horizontal="left"/>
    </xf>
    <xf numFmtId="0" fontId="59" fillId="0" borderId="0" xfId="0" applyFont="1"/>
    <xf numFmtId="0" fontId="0" fillId="0" borderId="0" xfId="0" quotePrefix="1" applyAlignment="1">
      <alignment horizontal="centerContinuous"/>
    </xf>
    <xf numFmtId="0" fontId="48" fillId="4" borderId="15" xfId="2" quotePrefix="1" applyFont="1" applyBorder="1" applyAlignment="1">
      <alignment horizontal="center"/>
      <protection locked="0"/>
    </xf>
    <xf numFmtId="9" fontId="48" fillId="0" borderId="17" xfId="15" quotePrefix="1" applyFont="1" applyBorder="1" applyAlignment="1">
      <alignment horizontal="center"/>
    </xf>
    <xf numFmtId="0" fontId="48" fillId="0" borderId="14" xfId="0" quotePrefix="1" applyFont="1" applyBorder="1" applyAlignment="1">
      <alignment horizontal="center"/>
    </xf>
    <xf numFmtId="0" fontId="48" fillId="0" borderId="20" xfId="0" quotePrefix="1" applyFont="1" applyBorder="1" applyAlignment="1">
      <alignment horizontal="center"/>
    </xf>
    <xf numFmtId="9" fontId="23" fillId="7" borderId="2" xfId="15" applyFont="1" applyFill="1" applyBorder="1" applyAlignment="1">
      <alignment horizontal="center"/>
    </xf>
    <xf numFmtId="0" fontId="21" fillId="5" borderId="8" xfId="3" quotePrefix="1" applyFont="1" applyBorder="1" applyAlignment="1">
      <alignment horizontal="center"/>
    </xf>
    <xf numFmtId="165" fontId="21" fillId="4" borderId="55" xfId="2" applyNumberFormat="1" applyFont="1" applyBorder="1" applyAlignment="1">
      <alignment horizontal="center"/>
      <protection locked="0"/>
    </xf>
    <xf numFmtId="9" fontId="23" fillId="7" borderId="55" xfId="15" applyFont="1" applyFill="1" applyBorder="1" applyAlignment="1">
      <alignment horizontal="center"/>
    </xf>
    <xf numFmtId="165" fontId="21" fillId="4" borderId="56" xfId="2" applyNumberFormat="1" applyFont="1" applyBorder="1" applyAlignment="1">
      <alignment horizontal="center"/>
      <protection locked="0"/>
    </xf>
    <xf numFmtId="9" fontId="23" fillId="7" borderId="56" xfId="15" applyFont="1" applyFill="1" applyBorder="1" applyAlignment="1">
      <alignment horizontal="center"/>
    </xf>
    <xf numFmtId="165" fontId="21" fillId="4" borderId="55" xfId="15" quotePrefix="1" applyNumberFormat="1" applyFont="1" applyFill="1" applyBorder="1" applyAlignment="1" applyProtection="1">
      <alignment horizontal="center"/>
      <protection locked="0"/>
    </xf>
    <xf numFmtId="165" fontId="21" fillId="4" borderId="10" xfId="15" quotePrefix="1" applyNumberFormat="1" applyFont="1" applyFill="1" applyBorder="1" applyAlignment="1" applyProtection="1">
      <alignment horizontal="center"/>
      <protection locked="0"/>
    </xf>
    <xf numFmtId="9" fontId="23" fillId="7" borderId="10" xfId="15" applyFont="1" applyFill="1" applyBorder="1" applyAlignment="1">
      <alignment horizontal="center"/>
    </xf>
    <xf numFmtId="9" fontId="21" fillId="4" borderId="55" xfId="15" quotePrefix="1" applyFont="1" applyFill="1" applyBorder="1" applyAlignment="1" applyProtection="1">
      <alignment horizontal="center"/>
      <protection locked="0"/>
    </xf>
    <xf numFmtId="165" fontId="48" fillId="4" borderId="56" xfId="15" quotePrefix="1" applyNumberFormat="1" applyFont="1" applyFill="1" applyBorder="1" applyAlignment="1" applyProtection="1">
      <alignment horizontal="center"/>
      <protection locked="0"/>
    </xf>
    <xf numFmtId="0" fontId="60" fillId="0" borderId="0" xfId="0" applyFont="1" applyAlignment="1">
      <alignment horizontal="centerContinuous"/>
    </xf>
    <xf numFmtId="0" fontId="17" fillId="0" borderId="0" xfId="0" applyFont="1" applyAlignment="1">
      <alignment horizontal="centerContinuous" wrapText="1"/>
    </xf>
    <xf numFmtId="165" fontId="17" fillId="0" borderId="0" xfId="15" applyNumberFormat="1" applyFont="1"/>
    <xf numFmtId="9" fontId="21" fillId="4" borderId="2" xfId="2" applyNumberFormat="1" applyFont="1">
      <protection locked="0"/>
    </xf>
    <xf numFmtId="0" fontId="21" fillId="4" borderId="2" xfId="2" applyNumberFormat="1" applyFont="1">
      <protection locked="0"/>
    </xf>
    <xf numFmtId="165" fontId="21" fillId="5" borderId="57" xfId="3" applyNumberFormat="1" applyFont="1" applyBorder="1"/>
    <xf numFmtId="165" fontId="21" fillId="5" borderId="22" xfId="3" applyNumberFormat="1" applyFont="1" applyBorder="1"/>
    <xf numFmtId="9" fontId="17" fillId="0" borderId="0" xfId="15" applyFont="1" applyAlignment="1">
      <alignment horizontal="center"/>
    </xf>
    <xf numFmtId="1" fontId="17" fillId="0" borderId="0" xfId="15" applyNumberFormat="1" applyFont="1" applyAlignment="1">
      <alignment horizontal="center"/>
    </xf>
    <xf numFmtId="165" fontId="17" fillId="0" borderId="0" xfId="15" applyNumberFormat="1" applyFont="1" applyAlignment="1">
      <alignment horizontal="center"/>
    </xf>
    <xf numFmtId="165" fontId="21" fillId="4" borderId="10" xfId="15" applyNumberFormat="1" applyFont="1" applyFill="1" applyBorder="1" applyProtection="1">
      <protection locked="0"/>
    </xf>
    <xf numFmtId="165" fontId="21" fillId="24" borderId="10" xfId="4" applyNumberFormat="1" applyFont="1" applyBorder="1"/>
    <xf numFmtId="9" fontId="61" fillId="7" borderId="2" xfId="8" applyNumberFormat="1" applyFont="1"/>
    <xf numFmtId="0" fontId="61" fillId="7" borderId="2" xfId="8" applyNumberFormat="1" applyFont="1"/>
    <xf numFmtId="165" fontId="21" fillId="5" borderId="46" xfId="3" applyNumberFormat="1" applyFont="1" applyBorder="1"/>
    <xf numFmtId="165" fontId="21" fillId="5" borderId="23" xfId="3" applyNumberFormat="1" applyFont="1" applyBorder="1"/>
    <xf numFmtId="0" fontId="17" fillId="0" borderId="0" xfId="0" applyFont="1" applyAlignment="1">
      <alignment horizontal="right"/>
    </xf>
    <xf numFmtId="165" fontId="21" fillId="4" borderId="57" xfId="15" applyNumberFormat="1" applyFont="1" applyFill="1" applyBorder="1" applyProtection="1">
      <protection locked="0"/>
    </xf>
    <xf numFmtId="165" fontId="21" fillId="4" borderId="22" xfId="15" applyNumberFormat="1" applyFont="1" applyFill="1" applyBorder="1" applyProtection="1">
      <protection locked="0"/>
    </xf>
    <xf numFmtId="165" fontId="21" fillId="4" borderId="46" xfId="15" applyNumberFormat="1" applyFont="1" applyFill="1" applyBorder="1" applyProtection="1">
      <protection locked="0"/>
    </xf>
    <xf numFmtId="165" fontId="21" fillId="4" borderId="23" xfId="15" applyNumberFormat="1" applyFont="1" applyFill="1" applyBorder="1" applyProtection="1">
      <protection locked="0"/>
    </xf>
    <xf numFmtId="165" fontId="21" fillId="5" borderId="58" xfId="3" applyNumberFormat="1" applyFont="1" applyBorder="1"/>
    <xf numFmtId="165" fontId="21" fillId="5" borderId="24" xfId="3" applyNumberFormat="1" applyFont="1" applyBorder="1"/>
    <xf numFmtId="165" fontId="21" fillId="4" borderId="58" xfId="15" applyNumberFormat="1" applyFont="1" applyFill="1" applyBorder="1" applyProtection="1">
      <protection locked="0"/>
    </xf>
    <xf numFmtId="165" fontId="21" fillId="4" borderId="24" xfId="15" applyNumberFormat="1" applyFont="1" applyFill="1" applyBorder="1" applyProtection="1">
      <protection locked="0"/>
    </xf>
    <xf numFmtId="0" fontId="18" fillId="0" borderId="0" xfId="0" applyFont="1" applyAlignment="1">
      <alignment horizontal="centerContinuous" wrapText="1"/>
    </xf>
    <xf numFmtId="0" fontId="0" fillId="0" borderId="0" xfId="0" applyAlignment="1">
      <alignment horizontal="centerContinuous" wrapText="1"/>
    </xf>
    <xf numFmtId="0" fontId="17" fillId="0" borderId="0" xfId="0" applyFont="1" applyAlignment="1">
      <alignment wrapText="1"/>
    </xf>
    <xf numFmtId="0" fontId="54" fillId="5" borderId="7" xfId="3" applyFont="1" applyBorder="1" applyAlignment="1">
      <alignment horizontal="center"/>
    </xf>
    <xf numFmtId="0" fontId="54" fillId="0" borderId="0" xfId="0" applyFont="1"/>
    <xf numFmtId="0" fontId="54" fillId="5" borderId="2" xfId="3" applyFont="1" applyBorder="1" applyAlignment="1">
      <alignment horizontal="center"/>
    </xf>
    <xf numFmtId="0" fontId="54" fillId="5" borderId="6" xfId="3" applyFont="1" applyBorder="1" applyAlignment="1">
      <alignment horizontal="center"/>
    </xf>
    <xf numFmtId="2" fontId="38" fillId="4" borderId="51" xfId="2" applyNumberFormat="1" applyFont="1" applyBorder="1">
      <protection locked="0"/>
    </xf>
    <xf numFmtId="0" fontId="6" fillId="4" borderId="2" xfId="2" applyAlignment="1">
      <protection locked="0"/>
    </xf>
    <xf numFmtId="1" fontId="35" fillId="0" borderId="0" xfId="0" applyNumberFormat="1" applyFont="1"/>
    <xf numFmtId="0" fontId="35" fillId="4" borderId="2" xfId="2" applyFont="1" applyAlignment="1">
      <protection locked="0"/>
    </xf>
    <xf numFmtId="0" fontId="6" fillId="4" borderId="37" xfId="2" applyBorder="1" applyAlignment="1">
      <protection locked="0"/>
    </xf>
    <xf numFmtId="0" fontId="0" fillId="0" borderId="59" xfId="0" applyBorder="1" applyAlignment="1">
      <alignment horizontal="centerContinuous"/>
    </xf>
    <xf numFmtId="0" fontId="0" fillId="0" borderId="60" xfId="0" applyBorder="1" applyAlignment="1">
      <alignment horizontal="centerContinuous"/>
    </xf>
    <xf numFmtId="0" fontId="0" fillId="0" borderId="59" xfId="0" applyBorder="1" applyAlignment="1">
      <alignment horizontal="center"/>
    </xf>
    <xf numFmtId="0" fontId="0" fillId="0" borderId="60" xfId="0" applyBorder="1" applyAlignment="1">
      <alignment horizontal="center"/>
    </xf>
    <xf numFmtId="1" fontId="21" fillId="4" borderId="61" xfId="2" applyNumberFormat="1" applyFont="1" applyBorder="1">
      <protection locked="0"/>
    </xf>
    <xf numFmtId="1" fontId="21" fillId="4" borderId="2" xfId="2" applyNumberFormat="1" applyFont="1">
      <protection locked="0"/>
    </xf>
    <xf numFmtId="1" fontId="21" fillId="4" borderId="62" xfId="2" applyNumberFormat="1" applyFont="1" applyBorder="1">
      <protection locked="0"/>
    </xf>
    <xf numFmtId="0" fontId="54" fillId="5" borderId="63" xfId="3" applyFont="1" applyBorder="1" applyAlignment="1">
      <alignment horizontal="center"/>
    </xf>
    <xf numFmtId="0" fontId="54" fillId="5" borderId="37" xfId="3" applyFont="1" applyBorder="1" applyAlignment="1">
      <alignment horizontal="center"/>
    </xf>
    <xf numFmtId="0" fontId="54" fillId="5" borderId="64" xfId="3" applyFont="1" applyBorder="1" applyAlignment="1">
      <alignment horizontal="center"/>
    </xf>
    <xf numFmtId="0" fontId="21" fillId="5" borderId="63" xfId="3" applyFont="1" applyBorder="1" applyAlignment="1">
      <alignment horizontal="center"/>
    </xf>
    <xf numFmtId="0" fontId="21" fillId="5" borderId="37" xfId="3" applyFont="1" applyBorder="1" applyAlignment="1">
      <alignment horizontal="center"/>
    </xf>
    <xf numFmtId="0" fontId="21" fillId="5" borderId="64" xfId="3" applyFont="1" applyBorder="1" applyAlignment="1">
      <alignment horizontal="center"/>
    </xf>
    <xf numFmtId="0" fontId="48" fillId="5" borderId="63" xfId="3" applyFont="1" applyBorder="1" applyAlignment="1">
      <alignment horizontal="center"/>
    </xf>
    <xf numFmtId="0" fontId="48" fillId="5" borderId="37" xfId="3" applyFont="1" applyBorder="1" applyAlignment="1">
      <alignment horizontal="center"/>
    </xf>
    <xf numFmtId="0" fontId="48" fillId="5" borderId="64" xfId="3" applyFont="1" applyBorder="1" applyAlignment="1">
      <alignment horizontal="center"/>
    </xf>
    <xf numFmtId="0" fontId="0" fillId="0" borderId="5" xfId="0" applyBorder="1" applyAlignment="1">
      <alignment horizontal="centerContinuous"/>
    </xf>
    <xf numFmtId="0" fontId="54" fillId="4" borderId="57" xfId="2" applyFont="1" applyBorder="1" applyAlignment="1">
      <alignment horizontal="center"/>
      <protection locked="0"/>
    </xf>
    <xf numFmtId="0" fontId="54" fillId="4" borderId="46" xfId="2" applyFont="1" applyBorder="1" applyAlignment="1">
      <alignment horizontal="center"/>
      <protection locked="0"/>
    </xf>
    <xf numFmtId="0" fontId="54" fillId="4" borderId="2" xfId="2" applyFont="1" applyAlignment="1">
      <alignment horizontal="center"/>
      <protection locked="0"/>
    </xf>
    <xf numFmtId="0" fontId="0" fillId="0" borderId="5" xfId="0" applyBorder="1" applyAlignment="1">
      <alignment horizontal="center"/>
    </xf>
    <xf numFmtId="0" fontId="21" fillId="4" borderId="57" xfId="2" applyFont="1" applyBorder="1" applyAlignment="1">
      <alignment horizontal="center"/>
      <protection locked="0"/>
    </xf>
    <xf numFmtId="0" fontId="21" fillId="4" borderId="46" xfId="2" applyFont="1" applyBorder="1" applyAlignment="1">
      <alignment horizontal="center"/>
      <protection locked="0"/>
    </xf>
    <xf numFmtId="0" fontId="21" fillId="4" borderId="58" xfId="2" applyFont="1" applyBorder="1" applyAlignment="1">
      <alignment horizontal="center"/>
      <protection locked="0"/>
    </xf>
    <xf numFmtId="0" fontId="48" fillId="4" borderId="57" xfId="2" applyFont="1" applyBorder="1" applyAlignment="1">
      <alignment horizontal="center"/>
      <protection locked="0"/>
    </xf>
    <xf numFmtId="0" fontId="48" fillId="4" borderId="46" xfId="2" applyFont="1" applyBorder="1" applyAlignment="1">
      <alignment horizontal="center"/>
      <protection locked="0"/>
    </xf>
    <xf numFmtId="0" fontId="48" fillId="4" borderId="2" xfId="2" applyFont="1" applyAlignment="1">
      <alignment horizontal="center"/>
      <protection locked="0"/>
    </xf>
    <xf numFmtId="0" fontId="48" fillId="4" borderId="58" xfId="2" applyFont="1" applyBorder="1" applyAlignment="1">
      <alignment horizontal="center"/>
      <protection locked="0"/>
    </xf>
    <xf numFmtId="0" fontId="0" fillId="0" borderId="40" xfId="0" applyBorder="1" applyAlignment="1">
      <alignment horizontal="centerContinuous"/>
    </xf>
    <xf numFmtId="0" fontId="54" fillId="4" borderId="22" xfId="2" applyFont="1" applyBorder="1" applyAlignment="1">
      <alignment horizontal="center"/>
      <protection locked="0"/>
    </xf>
    <xf numFmtId="0" fontId="54" fillId="4" borderId="23" xfId="2" applyFont="1" applyBorder="1" applyAlignment="1">
      <alignment horizontal="center"/>
      <protection locked="0"/>
    </xf>
    <xf numFmtId="0" fontId="0" fillId="0" borderId="40" xfId="0" applyBorder="1" applyAlignment="1">
      <alignment horizontal="center"/>
    </xf>
    <xf numFmtId="0" fontId="21" fillId="4" borderId="22" xfId="2" applyFont="1" applyBorder="1" applyAlignment="1">
      <alignment horizontal="center"/>
      <protection locked="0"/>
    </xf>
    <xf numFmtId="0" fontId="21" fillId="4" borderId="23" xfId="2" applyFont="1" applyBorder="1" applyAlignment="1">
      <alignment horizontal="center"/>
      <protection locked="0"/>
    </xf>
    <xf numFmtId="0" fontId="21" fillId="4" borderId="24" xfId="2" applyFont="1" applyBorder="1" applyAlignment="1">
      <alignment horizontal="center"/>
      <protection locked="0"/>
    </xf>
    <xf numFmtId="0" fontId="48" fillId="4" borderId="22" xfId="2" applyFont="1" applyBorder="1" applyAlignment="1">
      <alignment horizontal="center"/>
      <protection locked="0"/>
    </xf>
    <xf numFmtId="0" fontId="48" fillId="4" borderId="23" xfId="2" applyFont="1" applyBorder="1" applyAlignment="1">
      <alignment horizontal="center"/>
      <protection locked="0"/>
    </xf>
    <xf numFmtId="0" fontId="48" fillId="4" borderId="24" xfId="2" applyFont="1" applyBorder="1" applyAlignment="1">
      <alignment horizontal="center"/>
      <protection locked="0"/>
    </xf>
    <xf numFmtId="0" fontId="17" fillId="0" borderId="0" xfId="0" applyFont="1" applyAlignment="1">
      <alignment textRotation="90"/>
    </xf>
    <xf numFmtId="0" fontId="6" fillId="12" borderId="8" xfId="11">
      <protection locked="0"/>
    </xf>
    <xf numFmtId="10" fontId="21" fillId="4" borderId="2" xfId="15" applyNumberFormat="1" applyFont="1" applyFill="1" applyBorder="1" applyProtection="1">
      <protection locked="0"/>
    </xf>
    <xf numFmtId="172" fontId="21" fillId="4" borderId="2" xfId="2" applyNumberFormat="1" applyFont="1">
      <protection locked="0"/>
    </xf>
    <xf numFmtId="49" fontId="19" fillId="0" borderId="0" xfId="0" applyNumberFormat="1" applyFont="1" applyAlignment="1">
      <alignment horizontal="center"/>
    </xf>
    <xf numFmtId="0" fontId="17" fillId="0" borderId="0" xfId="0" quotePrefix="1" applyFont="1"/>
    <xf numFmtId="0" fontId="4" fillId="13" borderId="1" xfId="1" applyAlignment="1">
      <alignment horizontal="center"/>
    </xf>
    <xf numFmtId="1" fontId="4" fillId="13" borderId="1" xfId="1" applyNumberFormat="1" applyProtection="1">
      <protection locked="0"/>
    </xf>
    <xf numFmtId="2" fontId="4" fillId="13" borderId="1" xfId="1" applyNumberFormat="1" applyProtection="1">
      <protection locked="0"/>
    </xf>
    <xf numFmtId="0" fontId="48" fillId="4" borderId="65" xfId="2" applyFont="1" applyBorder="1" applyAlignment="1">
      <alignment horizontal="center"/>
      <protection locked="0"/>
    </xf>
    <xf numFmtId="0" fontId="48" fillId="4" borderId="10" xfId="2" applyFont="1" applyBorder="1" applyAlignment="1">
      <alignment horizontal="center"/>
      <protection locked="0"/>
    </xf>
    <xf numFmtId="0" fontId="48" fillId="4" borderId="66" xfId="2" applyFont="1" applyBorder="1" applyAlignment="1">
      <alignment horizontal="center"/>
      <protection locked="0"/>
    </xf>
    <xf numFmtId="0" fontId="54" fillId="4" borderId="65" xfId="2" applyFont="1" applyBorder="1" applyAlignment="1">
      <alignment horizontal="center"/>
      <protection locked="0"/>
    </xf>
    <xf numFmtId="0" fontId="54" fillId="4" borderId="10" xfId="2" applyFont="1" applyBorder="1" applyAlignment="1">
      <alignment horizontal="center"/>
      <protection locked="0"/>
    </xf>
    <xf numFmtId="0" fontId="54" fillId="4" borderId="66" xfId="2" applyFont="1" applyBorder="1" applyAlignment="1">
      <alignment horizontal="center"/>
      <protection locked="0"/>
    </xf>
    <xf numFmtId="0" fontId="21" fillId="4" borderId="0" xfId="2" applyFont="1" applyBorder="1" applyAlignment="1">
      <alignment horizontal="center"/>
      <protection locked="0"/>
    </xf>
    <xf numFmtId="0" fontId="21" fillId="4" borderId="39" xfId="2" quotePrefix="1" applyFont="1" applyBorder="1" applyAlignment="1">
      <alignment horizontal="center"/>
      <protection locked="0"/>
    </xf>
    <xf numFmtId="0" fontId="21" fillId="4" borderId="40" xfId="2" quotePrefix="1" applyFont="1" applyBorder="1" applyAlignment="1">
      <alignment horizontal="center"/>
      <protection locked="0"/>
    </xf>
    <xf numFmtId="0" fontId="21" fillId="4" borderId="42" xfId="2" quotePrefix="1" applyFont="1" applyBorder="1" applyAlignment="1">
      <alignment horizontal="center"/>
      <protection locked="0"/>
    </xf>
    <xf numFmtId="0" fontId="21" fillId="4" borderId="38" xfId="2" applyFont="1" applyBorder="1" applyAlignment="1">
      <alignment horizontal="center"/>
      <protection locked="0"/>
    </xf>
    <xf numFmtId="0" fontId="21" fillId="4" borderId="5" xfId="2" applyFont="1" applyBorder="1" applyAlignment="1">
      <alignment horizontal="center"/>
      <protection locked="0"/>
    </xf>
    <xf numFmtId="0" fontId="21" fillId="4" borderId="41" xfId="2" applyFont="1" applyBorder="1" applyAlignment="1">
      <alignment horizontal="center"/>
      <protection locked="0"/>
    </xf>
    <xf numFmtId="0" fontId="21" fillId="4" borderId="11" xfId="2" applyFont="1" applyBorder="1" applyAlignment="1">
      <alignment horizontal="center"/>
      <protection locked="0"/>
    </xf>
    <xf numFmtId="0" fontId="21" fillId="4" borderId="9" xfId="2" applyFont="1" applyBorder="1" applyAlignment="1">
      <alignment horizontal="center"/>
      <protection locked="0"/>
    </xf>
    <xf numFmtId="0" fontId="34" fillId="0" borderId="0" xfId="0" applyFont="1" applyAlignment="1">
      <alignment textRotation="90"/>
    </xf>
    <xf numFmtId="0" fontId="17" fillId="0" borderId="38" xfId="0" applyFont="1" applyBorder="1" applyAlignment="1">
      <alignment horizontal="center"/>
    </xf>
    <xf numFmtId="0" fontId="17" fillId="0" borderId="11" xfId="0" applyFont="1" applyBorder="1" applyAlignment="1">
      <alignment horizontal="center"/>
    </xf>
    <xf numFmtId="0" fontId="17" fillId="0" borderId="5" xfId="0" applyFont="1" applyBorder="1" applyAlignment="1">
      <alignment horizontal="center"/>
    </xf>
    <xf numFmtId="0" fontId="17" fillId="0" borderId="41" xfId="0" applyFont="1" applyBorder="1" applyAlignment="1">
      <alignment horizontal="center"/>
    </xf>
    <xf numFmtId="0" fontId="17" fillId="0" borderId="9" xfId="0" applyFont="1" applyBorder="1" applyAlignment="1">
      <alignment horizontal="center"/>
    </xf>
    <xf numFmtId="0" fontId="63" fillId="0" borderId="0" xfId="0" applyFont="1"/>
    <xf numFmtId="0" fontId="6" fillId="36" borderId="2" xfId="5" applyAlignment="1">
      <alignment horizontal="center"/>
    </xf>
    <xf numFmtId="0" fontId="54" fillId="4" borderId="58" xfId="2" applyFont="1" applyBorder="1" applyAlignment="1">
      <alignment horizontal="center"/>
      <protection locked="0"/>
    </xf>
    <xf numFmtId="0" fontId="54" fillId="4" borderId="6" xfId="2" applyFont="1" applyBorder="1" applyAlignment="1">
      <alignment horizontal="center"/>
      <protection locked="0"/>
    </xf>
    <xf numFmtId="0" fontId="54" fillId="4" borderId="24" xfId="2" applyFont="1" applyBorder="1" applyAlignment="1">
      <alignment horizontal="center"/>
      <protection locked="0"/>
    </xf>
    <xf numFmtId="0" fontId="6" fillId="12" borderId="67" xfId="11" applyBorder="1">
      <protection locked="0"/>
    </xf>
    <xf numFmtId="0" fontId="6" fillId="12" borderId="68" xfId="11" applyBorder="1">
      <protection locked="0"/>
    </xf>
    <xf numFmtId="0" fontId="56" fillId="0" borderId="0" xfId="0" applyFont="1" applyAlignment="1">
      <alignment horizontal="center"/>
    </xf>
    <xf numFmtId="0" fontId="44" fillId="2" borderId="0" xfId="0" applyFont="1" applyFill="1" applyAlignment="1">
      <alignment horizontal="right"/>
    </xf>
    <xf numFmtId="0" fontId="0" fillId="9" borderId="69" xfId="0" applyFill="1" applyBorder="1" applyProtection="1">
      <protection locked="0"/>
    </xf>
    <xf numFmtId="0" fontId="0" fillId="0" borderId="11" xfId="0" applyBorder="1" applyAlignment="1">
      <alignment horizontal="center"/>
    </xf>
    <xf numFmtId="0" fontId="0" fillId="0" borderId="9" xfId="0" applyBorder="1" applyAlignment="1">
      <alignment horizontal="center"/>
    </xf>
    <xf numFmtId="0" fontId="0" fillId="9" borderId="21" xfId="0" applyFill="1" applyBorder="1" applyProtection="1">
      <protection locked="0"/>
    </xf>
    <xf numFmtId="0" fontId="0" fillId="0" borderId="9" xfId="0" applyBorder="1" applyAlignment="1">
      <alignment horizontal="right"/>
    </xf>
    <xf numFmtId="0" fontId="8" fillId="0" borderId="9" xfId="0" applyFont="1" applyBorder="1" applyAlignment="1">
      <alignment horizontal="center"/>
    </xf>
    <xf numFmtId="0" fontId="19" fillId="0" borderId="11" xfId="0" applyFont="1" applyBorder="1"/>
    <xf numFmtId="0" fontId="6" fillId="4" borderId="27" xfId="2" applyBorder="1" applyAlignment="1">
      <alignment horizontal="center"/>
      <protection locked="0"/>
    </xf>
    <xf numFmtId="0" fontId="4" fillId="13" borderId="71" xfId="1" applyBorder="1" applyProtection="1">
      <protection locked="0"/>
    </xf>
    <xf numFmtId="0" fontId="6" fillId="4" borderId="35" xfId="2" applyBorder="1">
      <protection locked="0"/>
    </xf>
    <xf numFmtId="0" fontId="44" fillId="2" borderId="11" xfId="0" applyFont="1" applyFill="1" applyBorder="1"/>
    <xf numFmtId="0" fontId="19" fillId="0" borderId="0" xfId="0" applyFont="1" applyAlignment="1">
      <alignment horizontal="right"/>
    </xf>
    <xf numFmtId="0" fontId="48" fillId="0" borderId="0" xfId="0" applyFont="1" applyAlignment="1">
      <alignment horizontal="center"/>
    </xf>
    <xf numFmtId="0" fontId="10" fillId="36" borderId="2" xfId="5" applyFont="1" applyAlignment="1">
      <alignment horizontal="center"/>
    </xf>
    <xf numFmtId="0" fontId="0" fillId="24" borderId="0" xfId="4" applyFont="1" applyBorder="1"/>
    <xf numFmtId="0" fontId="4" fillId="24" borderId="1" xfId="4" applyFont="1" applyBorder="1" applyAlignment="1">
      <alignment horizontal="center"/>
    </xf>
    <xf numFmtId="0" fontId="38" fillId="4" borderId="0" xfId="2" applyFont="1" applyBorder="1">
      <protection locked="0"/>
    </xf>
    <xf numFmtId="0" fontId="18" fillId="0" borderId="0" xfId="0" applyFont="1" applyAlignment="1">
      <alignment horizontal="center" wrapText="1"/>
    </xf>
    <xf numFmtId="0" fontId="10" fillId="24" borderId="0" xfId="4" applyFont="1" applyBorder="1"/>
    <xf numFmtId="0" fontId="0" fillId="0" borderId="41" xfId="0" applyBorder="1" applyAlignment="1">
      <alignment horizontal="center"/>
    </xf>
    <xf numFmtId="0" fontId="0" fillId="0" borderId="42" xfId="0" applyBorder="1" applyAlignment="1">
      <alignment horizontal="center"/>
    </xf>
    <xf numFmtId="0" fontId="68" fillId="2" borderId="0" xfId="0" applyFont="1" applyFill="1" applyAlignment="1">
      <alignment horizontal="left"/>
    </xf>
    <xf numFmtId="0" fontId="45" fillId="2" borderId="0" xfId="0" applyFont="1" applyFill="1" applyAlignment="1">
      <alignment horizontal="center"/>
    </xf>
    <xf numFmtId="0" fontId="45" fillId="2" borderId="9" xfId="0" applyFont="1" applyFill="1" applyBorder="1" applyAlignment="1">
      <alignment horizontal="center"/>
    </xf>
    <xf numFmtId="0" fontId="0" fillId="23" borderId="0" xfId="0" applyFill="1" applyAlignment="1">
      <alignment wrapText="1"/>
    </xf>
    <xf numFmtId="0" fontId="0" fillId="23" borderId="0" xfId="0" applyFill="1"/>
    <xf numFmtId="0" fontId="0" fillId="0" borderId="0" xfId="0"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8" fillId="0" borderId="0" xfId="0" applyFont="1" applyAlignment="1">
      <alignment vertical="top" wrapText="1"/>
    </xf>
    <xf numFmtId="0" fontId="69" fillId="0" borderId="0" xfId="0" applyFont="1" applyAlignment="1">
      <alignment vertical="top" wrapText="1"/>
    </xf>
    <xf numFmtId="0" fontId="6" fillId="12" borderId="8" xfId="11" applyAlignment="1">
      <alignment horizontal="center"/>
      <protection locked="0"/>
    </xf>
    <xf numFmtId="0" fontId="48" fillId="4" borderId="2" xfId="2" applyFont="1">
      <protection locked="0"/>
    </xf>
    <xf numFmtId="0" fontId="51" fillId="0" borderId="0" xfId="0" applyFont="1" applyAlignment="1">
      <alignment horizontal="center" textRotation="90"/>
    </xf>
    <xf numFmtId="173" fontId="0" fillId="0" borderId="0" xfId="0" applyNumberFormat="1" applyAlignment="1">
      <alignment vertical="top"/>
    </xf>
    <xf numFmtId="0" fontId="6" fillId="4" borderId="63" xfId="2" applyBorder="1">
      <protection locked="0"/>
    </xf>
    <xf numFmtId="0" fontId="0" fillId="0" borderId="37" xfId="0" applyBorder="1"/>
    <xf numFmtId="0" fontId="0" fillId="0" borderId="64" xfId="0" applyBorder="1"/>
    <xf numFmtId="0" fontId="6" fillId="4" borderId="64" xfId="2" applyBorder="1">
      <protection locked="0"/>
    </xf>
    <xf numFmtId="0" fontId="0" fillId="3" borderId="11" xfId="0" applyFill="1" applyBorder="1" applyAlignment="1">
      <alignment horizontal="center" textRotation="90" wrapText="1"/>
    </xf>
    <xf numFmtId="0" fontId="8" fillId="37" borderId="0" xfId="0" applyFont="1" applyFill="1"/>
    <xf numFmtId="0" fontId="8" fillId="37" borderId="0" xfId="0" applyFont="1" applyFill="1" applyAlignment="1">
      <alignment horizontal="left"/>
    </xf>
    <xf numFmtId="0" fontId="17" fillId="21" borderId="0" xfId="19" applyFont="1" applyFill="1" applyAlignment="1">
      <alignment horizontal="center" textRotation="90"/>
    </xf>
    <xf numFmtId="0" fontId="6" fillId="4" borderId="77" xfId="2" applyBorder="1">
      <protection locked="0"/>
    </xf>
    <xf numFmtId="172" fontId="46" fillId="4" borderId="2" xfId="2" applyNumberFormat="1" applyFont="1">
      <protection locked="0"/>
    </xf>
    <xf numFmtId="172" fontId="74" fillId="4" borderId="2" xfId="2" applyNumberFormat="1" applyFont="1">
      <protection locked="0"/>
    </xf>
    <xf numFmtId="0" fontId="6" fillId="21" borderId="2" xfId="2" applyFill="1">
      <protection locked="0"/>
    </xf>
    <xf numFmtId="0" fontId="21" fillId="4" borderId="25" xfId="2" applyFont="1" applyBorder="1" applyAlignment="1">
      <alignment horizontal="center"/>
      <protection locked="0"/>
    </xf>
    <xf numFmtId="0" fontId="21" fillId="4" borderId="32" xfId="2" applyFont="1" applyBorder="1" applyAlignment="1">
      <alignment horizontal="center"/>
      <protection locked="0"/>
    </xf>
    <xf numFmtId="0" fontId="21" fillId="4" borderId="34" xfId="2" applyFont="1" applyBorder="1" applyAlignment="1">
      <alignment horizontal="center"/>
      <protection locked="0"/>
    </xf>
    <xf numFmtId="0" fontId="21" fillId="4" borderId="36" xfId="2" applyFont="1" applyBorder="1" applyAlignment="1">
      <alignment horizontal="center"/>
      <protection locked="0"/>
    </xf>
    <xf numFmtId="0" fontId="21" fillId="4" borderId="26" xfId="2" applyFont="1" applyBorder="1" applyAlignment="1">
      <alignment horizontal="center"/>
      <protection locked="0"/>
    </xf>
    <xf numFmtId="0" fontId="75" fillId="5" borderId="7" xfId="3" applyFont="1" applyBorder="1" applyAlignment="1">
      <alignment horizontal="center"/>
    </xf>
    <xf numFmtId="0" fontId="75" fillId="5" borderId="31" xfId="3" applyFont="1" applyBorder="1" applyAlignment="1">
      <alignment horizontal="center"/>
    </xf>
    <xf numFmtId="0" fontId="75" fillId="5" borderId="33" xfId="3" applyFont="1" applyBorder="1" applyAlignment="1">
      <alignment horizontal="center"/>
    </xf>
    <xf numFmtId="0" fontId="75" fillId="5" borderId="35" xfId="3" applyFont="1" applyBorder="1" applyAlignment="1">
      <alignment horizontal="center"/>
    </xf>
    <xf numFmtId="0" fontId="75" fillId="5" borderId="6" xfId="3" applyFont="1" applyBorder="1" applyAlignment="1">
      <alignment horizontal="center"/>
    </xf>
    <xf numFmtId="0" fontId="18" fillId="0" borderId="0" xfId="0" applyFont="1" applyAlignment="1">
      <alignment horizontal="left" vertical="top"/>
    </xf>
    <xf numFmtId="173" fontId="0" fillId="0" borderId="0" xfId="0" applyNumberFormat="1"/>
    <xf numFmtId="173" fontId="0" fillId="0" borderId="0" xfId="0" applyNumberFormat="1" applyAlignment="1">
      <alignment horizontal="center"/>
    </xf>
    <xf numFmtId="173" fontId="0" fillId="0" borderId="0" xfId="0" applyNumberFormat="1" applyAlignment="1">
      <alignment horizontal="center" vertical="top"/>
    </xf>
    <xf numFmtId="173" fontId="0" fillId="23" borderId="0" xfId="0" applyNumberFormat="1" applyFill="1" applyAlignment="1">
      <alignment horizontal="center" vertical="top"/>
    </xf>
    <xf numFmtId="20" fontId="17" fillId="0" borderId="0" xfId="0" quotePrefix="1" applyNumberFormat="1" applyFont="1" applyAlignment="1">
      <alignment horizontal="center"/>
    </xf>
    <xf numFmtId="49" fontId="19" fillId="3" borderId="0" xfId="0" applyNumberFormat="1" applyFont="1" applyFill="1" applyAlignment="1">
      <alignment horizontal="center"/>
    </xf>
    <xf numFmtId="0" fontId="4" fillId="13" borderId="71" xfId="1" applyBorder="1" applyAlignment="1">
      <alignment horizontal="center"/>
    </xf>
    <xf numFmtId="1" fontId="4" fillId="13" borderId="71" xfId="1" applyNumberFormat="1" applyBorder="1" applyAlignment="1">
      <alignment horizontal="center"/>
    </xf>
    <xf numFmtId="0" fontId="0" fillId="9" borderId="0" xfId="0" applyFill="1" applyAlignment="1" applyProtection="1">
      <alignment horizontal="center"/>
      <protection locked="0"/>
    </xf>
    <xf numFmtId="1" fontId="0" fillId="9" borderId="0" xfId="0" applyNumberFormat="1" applyFill="1" applyAlignment="1" applyProtection="1">
      <alignment horizontal="center"/>
      <protection locked="0"/>
    </xf>
    <xf numFmtId="169" fontId="18" fillId="9" borderId="0" xfId="0" applyNumberFormat="1" applyFont="1" applyFill="1" applyAlignment="1" applyProtection="1">
      <alignment horizontal="center"/>
      <protection locked="0"/>
    </xf>
    <xf numFmtId="0" fontId="6" fillId="4" borderId="0" xfId="2" applyBorder="1" applyAlignment="1">
      <alignment horizontal="center"/>
      <protection locked="0"/>
    </xf>
    <xf numFmtId="0" fontId="4" fillId="13" borderId="76" xfId="1" applyBorder="1" applyAlignment="1" applyProtection="1">
      <alignment horizontal="center"/>
      <protection locked="0"/>
    </xf>
    <xf numFmtId="0" fontId="4" fillId="5" borderId="0" xfId="3" applyFont="1" applyBorder="1" applyAlignment="1">
      <alignment horizontal="center"/>
    </xf>
    <xf numFmtId="0" fontId="0" fillId="9" borderId="73" xfId="0" applyFill="1" applyBorder="1" applyAlignment="1" applyProtection="1">
      <alignment horizontal="center"/>
      <protection locked="0"/>
    </xf>
    <xf numFmtId="0" fontId="0" fillId="9" borderId="4" xfId="0" applyFill="1" applyBorder="1" applyAlignment="1" applyProtection="1">
      <alignment horizontal="center"/>
      <protection locked="0"/>
    </xf>
    <xf numFmtId="1" fontId="0" fillId="9" borderId="4" xfId="0" applyNumberFormat="1" applyFill="1" applyBorder="1" applyAlignment="1" applyProtection="1">
      <alignment horizontal="center"/>
      <protection locked="0"/>
    </xf>
    <xf numFmtId="169" fontId="18" fillId="9" borderId="4" xfId="0" applyNumberFormat="1" applyFont="1" applyFill="1" applyBorder="1" applyAlignment="1" applyProtection="1">
      <alignment horizontal="center"/>
      <protection locked="0"/>
    </xf>
    <xf numFmtId="0" fontId="12" fillId="15" borderId="2" xfId="16" applyAlignment="1">
      <alignment horizontal="center"/>
    </xf>
    <xf numFmtId="0" fontId="4" fillId="5" borderId="1" xfId="3" applyFont="1" applyBorder="1" applyAlignment="1">
      <alignment horizontal="center"/>
    </xf>
    <xf numFmtId="0" fontId="19" fillId="9" borderId="4" xfId="0" applyFont="1" applyFill="1" applyBorder="1" applyAlignment="1" applyProtection="1">
      <alignment horizontal="center"/>
      <protection locked="0"/>
    </xf>
    <xf numFmtId="0" fontId="12" fillId="5" borderId="2" xfId="3" applyFont="1" applyAlignment="1">
      <alignment horizontal="center"/>
    </xf>
    <xf numFmtId="0" fontId="12" fillId="24" borderId="2" xfId="4" applyFont="1" applyAlignment="1">
      <alignment horizontal="center"/>
    </xf>
    <xf numFmtId="0" fontId="0" fillId="9" borderId="69" xfId="0" applyFill="1" applyBorder="1" applyAlignment="1" applyProtection="1">
      <alignment horizontal="center"/>
      <protection locked="0"/>
    </xf>
    <xf numFmtId="0" fontId="66" fillId="25" borderId="2" xfId="13" applyFont="1" applyBorder="1" applyAlignment="1">
      <alignment horizontal="center"/>
    </xf>
    <xf numFmtId="0" fontId="66" fillId="35" borderId="2" xfId="14" applyFont="1" applyBorder="1" applyAlignment="1">
      <alignment horizontal="center"/>
    </xf>
    <xf numFmtId="0" fontId="0" fillId="9" borderId="21" xfId="0" applyFill="1" applyBorder="1" applyAlignment="1" applyProtection="1">
      <alignment horizontal="center"/>
      <protection locked="0"/>
    </xf>
    <xf numFmtId="1" fontId="0" fillId="9" borderId="21" xfId="0" applyNumberFormat="1" applyFill="1" applyBorder="1" applyAlignment="1" applyProtection="1">
      <alignment horizontal="center"/>
      <protection locked="0"/>
    </xf>
    <xf numFmtId="169" fontId="18" fillId="9" borderId="21" xfId="0" applyNumberFormat="1" applyFont="1" applyFill="1" applyBorder="1" applyAlignment="1" applyProtection="1">
      <alignment horizontal="center"/>
      <protection locked="0"/>
    </xf>
    <xf numFmtId="0" fontId="6" fillId="4" borderId="6" xfId="2" applyBorder="1" applyAlignment="1">
      <alignment horizontal="center"/>
      <protection locked="0"/>
    </xf>
    <xf numFmtId="0" fontId="0" fillId="6" borderId="3" xfId="7" applyFont="1" applyAlignment="1" applyProtection="1">
      <alignment horizontal="center"/>
      <protection locked="0"/>
    </xf>
    <xf numFmtId="1" fontId="0" fillId="6" borderId="3" xfId="7" applyNumberFormat="1" applyFont="1" applyAlignment="1" applyProtection="1">
      <alignment horizontal="center"/>
      <protection locked="0"/>
    </xf>
    <xf numFmtId="0" fontId="0" fillId="6" borderId="70" xfId="7" applyFont="1" applyBorder="1" applyAlignment="1" applyProtection="1">
      <alignment horizontal="center"/>
      <protection locked="0"/>
    </xf>
    <xf numFmtId="0" fontId="10" fillId="11" borderId="2" xfId="10" applyAlignment="1">
      <alignment horizontal="center"/>
    </xf>
    <xf numFmtId="1" fontId="10" fillId="11" borderId="2" xfId="10" applyNumberFormat="1" applyAlignment="1">
      <alignment horizontal="center"/>
    </xf>
    <xf numFmtId="0" fontId="46" fillId="4" borderId="2" xfId="2" applyFont="1" applyAlignment="1">
      <alignment horizontal="center"/>
      <protection locked="0"/>
    </xf>
    <xf numFmtId="0" fontId="10" fillId="0" borderId="2" xfId="6" applyAlignment="1">
      <alignment horizontal="center"/>
    </xf>
    <xf numFmtId="1" fontId="6" fillId="4" borderId="2" xfId="2" applyNumberFormat="1" applyAlignment="1">
      <alignment horizontal="center"/>
      <protection locked="0"/>
    </xf>
    <xf numFmtId="1" fontId="4" fillId="13" borderId="1" xfId="1" applyNumberFormat="1" applyAlignment="1" applyProtection="1">
      <alignment horizontal="center"/>
      <protection locked="0"/>
    </xf>
    <xf numFmtId="9" fontId="6" fillId="4" borderId="2" xfId="15" applyFont="1" applyFill="1" applyBorder="1" applyAlignment="1" applyProtection="1">
      <alignment horizontal="center"/>
      <protection locked="0"/>
    </xf>
    <xf numFmtId="1" fontId="0" fillId="9" borderId="69" xfId="0" applyNumberFormat="1" applyFill="1" applyBorder="1" applyAlignment="1" applyProtection="1">
      <alignment horizontal="center"/>
      <protection locked="0"/>
    </xf>
    <xf numFmtId="0" fontId="4" fillId="17" borderId="1" xfId="18" applyFont="1" applyBorder="1" applyAlignment="1">
      <alignment horizontal="center"/>
    </xf>
    <xf numFmtId="0" fontId="0" fillId="25" borderId="0" xfId="13" applyFont="1" applyBorder="1" applyAlignment="1">
      <alignment horizontal="center"/>
    </xf>
    <xf numFmtId="0" fontId="10" fillId="5" borderId="2" xfId="3" applyFont="1" applyAlignment="1">
      <alignment horizontal="center"/>
    </xf>
    <xf numFmtId="1" fontId="11" fillId="7" borderId="2" xfId="8" applyNumberFormat="1" applyAlignment="1">
      <alignment horizontal="center"/>
    </xf>
    <xf numFmtId="1" fontId="6" fillId="24" borderId="2" xfId="4" applyNumberFormat="1" applyAlignment="1">
      <alignment horizontal="center"/>
    </xf>
    <xf numFmtId="0" fontId="0" fillId="3" borderId="3" xfId="7" applyFont="1" applyFill="1" applyAlignment="1">
      <alignment horizontal="center"/>
    </xf>
    <xf numFmtId="1" fontId="0" fillId="3" borderId="3" xfId="7" applyNumberFormat="1" applyFont="1" applyFill="1" applyAlignment="1">
      <alignment horizontal="center"/>
    </xf>
    <xf numFmtId="0" fontId="56" fillId="0" borderId="0" xfId="0" applyFont="1" applyAlignment="1">
      <alignment horizontal="center" textRotation="90" wrapText="1"/>
    </xf>
    <xf numFmtId="0" fontId="19" fillId="0" borderId="0" xfId="0" applyFont="1" applyAlignment="1">
      <alignment horizontal="center" textRotation="90" wrapText="1"/>
    </xf>
    <xf numFmtId="0" fontId="38" fillId="0" borderId="0" xfId="0" applyFont="1" applyAlignment="1">
      <alignment horizontal="center"/>
    </xf>
    <xf numFmtId="0" fontId="19" fillId="36" borderId="0" xfId="5" applyFont="1" applyBorder="1" applyAlignment="1">
      <alignment horizontal="center"/>
    </xf>
    <xf numFmtId="0" fontId="19" fillId="24" borderId="0" xfId="4" applyFont="1" applyBorder="1" applyAlignment="1">
      <alignment horizontal="center"/>
    </xf>
    <xf numFmtId="0" fontId="19" fillId="0" borderId="0" xfId="0" quotePrefix="1" applyFont="1"/>
    <xf numFmtId="0" fontId="0" fillId="17" borderId="0" xfId="18" applyFont="1" applyBorder="1" applyAlignment="1">
      <alignment horizontal="center"/>
    </xf>
    <xf numFmtId="0" fontId="76" fillId="4" borderId="2" xfId="2" applyFont="1" applyAlignment="1">
      <alignment horizontal="center" vertical="center"/>
      <protection locked="0"/>
    </xf>
    <xf numFmtId="0" fontId="5" fillId="26" borderId="0" xfId="21" applyFont="1" applyBorder="1" applyAlignment="1">
      <alignment horizontal="center"/>
    </xf>
    <xf numFmtId="0" fontId="77" fillId="0" borderId="0" xfId="0" applyFont="1" applyAlignment="1">
      <alignment textRotation="90"/>
    </xf>
    <xf numFmtId="0" fontId="8" fillId="0" borderId="11" xfId="0" applyFont="1" applyBorder="1"/>
    <xf numFmtId="0" fontId="19" fillId="5" borderId="0" xfId="3" applyFont="1" applyBorder="1" applyAlignment="1">
      <alignment horizontal="center"/>
    </xf>
    <xf numFmtId="0" fontId="80" fillId="4" borderId="10" xfId="2" applyFont="1" applyBorder="1">
      <protection locked="0"/>
    </xf>
    <xf numFmtId="0" fontId="80" fillId="4" borderId="2" xfId="2" applyFont="1">
      <protection locked="0"/>
    </xf>
    <xf numFmtId="0" fontId="80" fillId="4" borderId="27" xfId="2" applyFont="1" applyBorder="1">
      <protection locked="0"/>
    </xf>
    <xf numFmtId="0" fontId="76" fillId="4" borderId="2" xfId="2" applyFont="1" applyAlignment="1">
      <alignment horizontal="center"/>
      <protection locked="0"/>
    </xf>
    <xf numFmtId="0" fontId="79" fillId="39" borderId="0" xfId="33" applyAlignment="1">
      <alignment vertical="center" wrapText="1"/>
    </xf>
    <xf numFmtId="0" fontId="0" fillId="0" borderId="0" xfId="0" applyAlignment="1">
      <alignment vertical="center" wrapText="1"/>
    </xf>
    <xf numFmtId="0" fontId="78" fillId="38" borderId="0" xfId="32" applyAlignment="1">
      <alignment vertical="center" wrapText="1"/>
    </xf>
    <xf numFmtId="0" fontId="82" fillId="0" borderId="0" xfId="0" applyFont="1"/>
    <xf numFmtId="165" fontId="21" fillId="4" borderId="2" xfId="2" applyNumberFormat="1" applyFont="1">
      <protection locked="0"/>
    </xf>
    <xf numFmtId="165" fontId="57" fillId="13" borderId="1" xfId="1" applyNumberFormat="1" applyFont="1"/>
    <xf numFmtId="2" fontId="57" fillId="13" borderId="1" xfId="1" applyNumberFormat="1" applyFont="1"/>
    <xf numFmtId="165" fontId="4" fillId="13" borderId="1" xfId="1" applyNumberFormat="1" applyProtection="1">
      <protection locked="0"/>
    </xf>
    <xf numFmtId="9" fontId="17" fillId="0" borderId="0" xfId="0" applyNumberFormat="1" applyFont="1" applyAlignment="1">
      <alignment horizontal="center"/>
    </xf>
    <xf numFmtId="0" fontId="83" fillId="0" borderId="0" xfId="0" applyFont="1"/>
    <xf numFmtId="9" fontId="57" fillId="13" borderId="1" xfId="1" applyNumberFormat="1" applyFont="1"/>
    <xf numFmtId="0" fontId="6" fillId="4" borderId="78" xfId="2" applyBorder="1" applyAlignment="1">
      <alignment horizontal="center"/>
      <protection locked="0"/>
    </xf>
    <xf numFmtId="0" fontId="0" fillId="0" borderId="79" xfId="0" applyBorder="1"/>
    <xf numFmtId="0" fontId="21" fillId="4" borderId="80" xfId="2" applyNumberFormat="1" applyFont="1" applyBorder="1">
      <protection locked="0"/>
    </xf>
    <xf numFmtId="0" fontId="0" fillId="0" borderId="81" xfId="0" applyBorder="1"/>
    <xf numFmtId="0" fontId="45" fillId="2" borderId="0" xfId="0" applyFont="1" applyFill="1" applyAlignment="1">
      <alignment horizontal="center" vertical="center"/>
    </xf>
    <xf numFmtId="0" fontId="17" fillId="0" borderId="9" xfId="0" applyFont="1" applyBorder="1" applyAlignment="1">
      <alignment horizontal="center" vertical="center" wrapText="1"/>
    </xf>
    <xf numFmtId="22" fontId="17" fillId="0" borderId="9" xfId="0" applyNumberFormat="1" applyFont="1" applyBorder="1" applyAlignment="1">
      <alignment horizontal="center" vertical="center" wrapText="1"/>
    </xf>
    <xf numFmtId="0" fontId="17" fillId="0" borderId="9" xfId="0" applyFont="1" applyBorder="1" applyAlignment="1">
      <alignment horizontal="centerContinuous" vertical="center" wrapText="1"/>
    </xf>
    <xf numFmtId="49" fontId="44" fillId="2" borderId="9" xfId="0" applyNumberFormat="1" applyFont="1" applyFill="1" applyBorder="1" applyAlignment="1">
      <alignment horizontal="right" indent="2"/>
    </xf>
    <xf numFmtId="22" fontId="67" fillId="0" borderId="9" xfId="0" applyNumberFormat="1" applyFont="1" applyBorder="1" applyAlignment="1">
      <alignment horizontal="left" vertical="center" textRotation="90"/>
    </xf>
    <xf numFmtId="22" fontId="27" fillId="0" borderId="9" xfId="0" applyNumberFormat="1" applyFont="1" applyBorder="1" applyAlignment="1">
      <alignment horizontal="center" textRotation="90" wrapText="1"/>
    </xf>
    <xf numFmtId="49" fontId="17" fillId="0" borderId="9" xfId="0" quotePrefix="1" applyNumberFormat="1" applyFont="1" applyBorder="1" applyAlignment="1">
      <alignment horizontal="center" textRotation="90" wrapText="1"/>
    </xf>
    <xf numFmtId="0" fontId="21" fillId="12" borderId="68" xfId="11" quotePrefix="1" applyFont="1" applyBorder="1" applyAlignment="1">
      <alignment horizontal="center" textRotation="90" wrapText="1"/>
      <protection locked="0"/>
    </xf>
    <xf numFmtId="0" fontId="29" fillId="5" borderId="68" xfId="3" quotePrefix="1" applyFont="1" applyBorder="1" applyAlignment="1">
      <alignment horizontal="center" textRotation="90" wrapText="1"/>
    </xf>
    <xf numFmtId="0" fontId="17" fillId="0" borderId="9" xfId="0" quotePrefix="1" applyFont="1" applyBorder="1" applyAlignment="1">
      <alignment horizontal="center" textRotation="90" wrapText="1"/>
    </xf>
    <xf numFmtId="0" fontId="0" fillId="3" borderId="83" xfId="0" applyFill="1" applyBorder="1" applyAlignment="1">
      <alignment horizontal="center" textRotation="90" wrapText="1"/>
    </xf>
    <xf numFmtId="0" fontId="0" fillId="0" borderId="0" xfId="0" applyAlignment="1">
      <alignment vertical="center"/>
    </xf>
    <xf numFmtId="0" fontId="0" fillId="36" borderId="0" xfId="5" applyFont="1" applyBorder="1"/>
    <xf numFmtId="0" fontId="21" fillId="5" borderId="2" xfId="3" applyNumberFormat="1" applyFont="1"/>
    <xf numFmtId="0" fontId="48" fillId="4" borderId="7" xfId="2" applyFont="1" applyBorder="1">
      <protection locked="0"/>
    </xf>
    <xf numFmtId="0" fontId="48" fillId="4" borderId="25" xfId="2" applyFont="1" applyBorder="1">
      <protection locked="0"/>
    </xf>
    <xf numFmtId="0" fontId="48" fillId="4" borderId="25" xfId="2" applyFont="1" applyBorder="1" applyAlignment="1">
      <alignment horizontal="center"/>
      <protection locked="0"/>
    </xf>
    <xf numFmtId="0" fontId="48" fillId="4" borderId="31" xfId="2" applyFont="1" applyBorder="1">
      <protection locked="0"/>
    </xf>
    <xf numFmtId="0" fontId="48" fillId="4" borderId="32" xfId="2" applyFont="1" applyBorder="1">
      <protection locked="0"/>
    </xf>
    <xf numFmtId="0" fontId="48" fillId="4" borderId="32" xfId="2" applyFont="1" applyBorder="1" applyAlignment="1">
      <alignment horizontal="center"/>
      <protection locked="0"/>
    </xf>
    <xf numFmtId="0" fontId="48" fillId="4" borderId="33" xfId="2" applyFont="1" applyBorder="1">
      <protection locked="0"/>
    </xf>
    <xf numFmtId="0" fontId="48" fillId="4" borderId="34" xfId="2" applyFont="1" applyBorder="1">
      <protection locked="0"/>
    </xf>
    <xf numFmtId="0" fontId="48" fillId="4" borderId="34" xfId="2" applyFont="1" applyBorder="1" applyAlignment="1">
      <alignment horizontal="center"/>
      <protection locked="0"/>
    </xf>
    <xf numFmtId="0" fontId="48" fillId="4" borderId="35" xfId="2" applyFont="1" applyBorder="1">
      <protection locked="0"/>
    </xf>
    <xf numFmtId="0" fontId="48" fillId="4" borderId="36" xfId="2" applyFont="1" applyBorder="1">
      <protection locked="0"/>
    </xf>
    <xf numFmtId="0" fontId="48" fillId="4" borderId="36" xfId="2" applyFont="1" applyBorder="1" applyAlignment="1">
      <alignment horizontal="center"/>
      <protection locked="0"/>
    </xf>
    <xf numFmtId="0" fontId="48" fillId="4" borderId="6" xfId="2" applyFont="1" applyBorder="1">
      <protection locked="0"/>
    </xf>
    <xf numFmtId="0" fontId="48" fillId="4" borderId="26" xfId="2" applyFont="1" applyBorder="1">
      <protection locked="0"/>
    </xf>
    <xf numFmtId="0" fontId="48" fillId="4" borderId="26" xfId="2" applyFont="1" applyBorder="1" applyAlignment="1">
      <alignment horizontal="center"/>
      <protection locked="0"/>
    </xf>
    <xf numFmtId="0" fontId="48" fillId="5" borderId="31" xfId="3" applyFont="1" applyBorder="1" applyAlignment="1">
      <alignment horizontal="center"/>
    </xf>
    <xf numFmtId="0" fontId="10" fillId="4" borderId="2" xfId="2" applyFont="1">
      <protection locked="0"/>
    </xf>
    <xf numFmtId="20" fontId="17" fillId="0" borderId="0" xfId="0" quotePrefix="1" applyNumberFormat="1" applyFont="1"/>
    <xf numFmtId="0" fontId="7" fillId="3" borderId="3" xfId="7" applyFont="1" applyFill="1" applyAlignment="1">
      <alignment horizontal="center"/>
    </xf>
    <xf numFmtId="0" fontId="57" fillId="13" borderId="1" xfId="1" applyNumberFormat="1" applyFont="1" applyProtection="1">
      <protection locked="0"/>
    </xf>
    <xf numFmtId="0" fontId="6" fillId="4" borderId="10" xfId="2" quotePrefix="1" applyBorder="1">
      <protection locked="0"/>
    </xf>
    <xf numFmtId="0" fontId="6" fillId="4" borderId="7" xfId="2" quotePrefix="1" applyBorder="1">
      <protection locked="0"/>
    </xf>
    <xf numFmtId="0" fontId="17" fillId="21" borderId="0" xfId="0" applyFont="1" applyFill="1" applyAlignment="1">
      <alignment horizontal="center"/>
    </xf>
    <xf numFmtId="0" fontId="84" fillId="0" borderId="0" xfId="0" applyFont="1"/>
    <xf numFmtId="174" fontId="17" fillId="9" borderId="4" xfId="0" applyNumberFormat="1" applyFont="1" applyFill="1" applyBorder="1" applyAlignment="1" applyProtection="1">
      <alignment horizontal="center"/>
      <protection locked="0"/>
    </xf>
    <xf numFmtId="176" fontId="17" fillId="9" borderId="4" xfId="0" applyNumberFormat="1" applyFont="1" applyFill="1" applyBorder="1" applyAlignment="1" applyProtection="1">
      <alignment horizontal="center"/>
      <protection locked="0"/>
    </xf>
    <xf numFmtId="0" fontId="21" fillId="5" borderId="68" xfId="3" quotePrefix="1" applyFont="1" applyBorder="1" applyAlignment="1">
      <alignment horizontal="center" textRotation="90" wrapText="1"/>
    </xf>
    <xf numFmtId="0" fontId="21" fillId="24" borderId="68" xfId="4" quotePrefix="1" applyFont="1" applyBorder="1" applyAlignment="1">
      <alignment horizontal="center" textRotation="90" wrapText="1"/>
    </xf>
    <xf numFmtId="0" fontId="21" fillId="36" borderId="68" xfId="5" quotePrefix="1" applyFont="1" applyBorder="1" applyAlignment="1">
      <alignment horizontal="center" textRotation="90" wrapText="1"/>
    </xf>
    <xf numFmtId="0" fontId="10" fillId="24" borderId="2" xfId="4" applyFont="1" applyAlignment="1">
      <alignment horizontal="center"/>
    </xf>
    <xf numFmtId="0" fontId="0" fillId="25" borderId="0" xfId="13" applyFont="1" applyBorder="1"/>
    <xf numFmtId="0" fontId="29" fillId="25" borderId="68" xfId="13" quotePrefix="1" applyFont="1" applyBorder="1" applyAlignment="1">
      <alignment horizontal="center" textRotation="90" wrapText="1"/>
    </xf>
    <xf numFmtId="0" fontId="29" fillId="35" borderId="68" xfId="14" quotePrefix="1" applyFont="1" applyBorder="1" applyAlignment="1">
      <alignment horizontal="center" textRotation="90" wrapText="1"/>
    </xf>
    <xf numFmtId="0" fontId="29" fillId="26" borderId="68" xfId="21" quotePrefix="1" applyFont="1" applyBorder="1" applyAlignment="1">
      <alignment horizontal="center" textRotation="90" wrapText="1"/>
    </xf>
    <xf numFmtId="175" fontId="19" fillId="9" borderId="4" xfId="0" applyNumberFormat="1" applyFont="1" applyFill="1" applyBorder="1" applyAlignment="1" applyProtection="1">
      <alignment horizontal="center"/>
      <protection locked="0"/>
    </xf>
    <xf numFmtId="9" fontId="0" fillId="0" borderId="0" xfId="0" applyNumberFormat="1"/>
    <xf numFmtId="168" fontId="18" fillId="0" borderId="0" xfId="0" applyNumberFormat="1" applyFont="1" applyAlignment="1">
      <alignment horizontal="center" vertical="center" wrapText="1"/>
    </xf>
    <xf numFmtId="168" fontId="18" fillId="0" borderId="0" xfId="0" applyNumberFormat="1" applyFont="1" applyAlignment="1">
      <alignment horizontal="center" vertical="center"/>
    </xf>
    <xf numFmtId="0" fontId="29" fillId="0" borderId="0" xfId="0" applyFont="1"/>
    <xf numFmtId="0" fontId="6" fillId="4" borderId="2" xfId="0" applyFont="1" applyFill="1" applyBorder="1" applyProtection="1">
      <protection locked="0"/>
    </xf>
    <xf numFmtId="0" fontId="17" fillId="9" borderId="69" xfId="0" applyFont="1" applyFill="1" applyBorder="1" applyAlignment="1" applyProtection="1">
      <alignment vertical="center"/>
      <protection locked="0"/>
    </xf>
    <xf numFmtId="0" fontId="17" fillId="0" borderId="0" xfId="0" applyFont="1" applyAlignment="1">
      <alignment vertical="center"/>
    </xf>
    <xf numFmtId="0" fontId="17" fillId="0" borderId="0" xfId="0" applyFont="1" applyAlignment="1">
      <alignment horizontal="right" vertical="center"/>
    </xf>
    <xf numFmtId="0" fontId="47" fillId="0" borderId="0" xfId="0" applyFont="1" applyAlignment="1">
      <alignment horizontal="center" vertical="center"/>
    </xf>
    <xf numFmtId="0" fontId="47" fillId="0" borderId="75" xfId="0" applyFont="1" applyBorder="1" applyAlignment="1">
      <alignment horizontal="center" vertical="center" textRotation="90" wrapText="1"/>
    </xf>
    <xf numFmtId="0" fontId="17" fillId="9" borderId="75" xfId="0" applyFont="1" applyFill="1" applyBorder="1" applyAlignment="1" applyProtection="1">
      <alignment horizontal="center" vertical="center" textRotation="90" wrapText="1"/>
      <protection locked="0"/>
    </xf>
    <xf numFmtId="0" fontId="17" fillId="9" borderId="75" xfId="0" applyFont="1" applyFill="1" applyBorder="1" applyAlignment="1" applyProtection="1">
      <alignment horizontal="centerContinuous" vertical="center" wrapText="1"/>
      <protection locked="0"/>
    </xf>
    <xf numFmtId="1" fontId="17" fillId="9" borderId="75" xfId="0" applyNumberFormat="1" applyFont="1" applyFill="1" applyBorder="1" applyAlignment="1" applyProtection="1">
      <alignment horizontal="center" vertical="center" textRotation="90" wrapText="1"/>
      <protection locked="0"/>
    </xf>
    <xf numFmtId="169" fontId="17" fillId="9" borderId="75" xfId="0" applyNumberFormat="1" applyFont="1" applyFill="1" applyBorder="1" applyAlignment="1" applyProtection="1">
      <alignment horizontal="center" vertical="center" textRotation="90" wrapText="1"/>
      <protection locked="0"/>
    </xf>
    <xf numFmtId="0" fontId="17" fillId="9" borderId="75" xfId="0" applyFont="1" applyFill="1" applyBorder="1" applyAlignment="1" applyProtection="1">
      <alignment horizontal="center" vertical="center" wrapText="1"/>
      <protection locked="0"/>
    </xf>
    <xf numFmtId="0" fontId="17" fillId="9" borderId="82" xfId="0" applyFont="1" applyFill="1" applyBorder="1" applyAlignment="1" applyProtection="1">
      <alignment horizontal="centerContinuous" vertical="center"/>
      <protection locked="0"/>
    </xf>
    <xf numFmtId="0" fontId="17" fillId="9" borderId="82" xfId="0" applyFont="1" applyFill="1" applyBorder="1" applyAlignment="1" applyProtection="1">
      <alignment horizontal="centerContinuous" vertical="center" wrapText="1"/>
      <protection locked="0"/>
    </xf>
    <xf numFmtId="0" fontId="17" fillId="9" borderId="82" xfId="0" applyFont="1" applyFill="1" applyBorder="1" applyAlignment="1" applyProtection="1">
      <alignment horizontal="left" vertical="center" textRotation="90" wrapText="1"/>
      <protection locked="0"/>
    </xf>
    <xf numFmtId="0" fontId="17" fillId="9" borderId="82" xfId="0" applyFont="1" applyFill="1" applyBorder="1" applyAlignment="1" applyProtection="1">
      <alignment horizontal="center" vertical="center"/>
      <protection locked="0"/>
    </xf>
    <xf numFmtId="0" fontId="17" fillId="3" borderId="0" xfId="0" applyFont="1" applyFill="1" applyAlignment="1">
      <alignment horizontal="center" vertical="center" textRotation="90" wrapText="1"/>
    </xf>
    <xf numFmtId="0" fontId="0" fillId="9" borderId="9" xfId="0" applyFill="1" applyBorder="1" applyAlignment="1" applyProtection="1">
      <alignment horizontal="center" textRotation="90" wrapText="1"/>
      <protection locked="0"/>
    </xf>
    <xf numFmtId="0" fontId="12" fillId="8" borderId="2" xfId="9" applyAlignment="1">
      <alignment horizontal="center"/>
    </xf>
    <xf numFmtId="0" fontId="12" fillId="14" borderId="2" xfId="12" applyAlignment="1">
      <alignment horizontal="center"/>
    </xf>
    <xf numFmtId="0" fontId="46" fillId="4" borderId="51" xfId="2" applyFont="1" applyBorder="1" applyAlignment="1">
      <alignment horizontal="center"/>
      <protection locked="0"/>
    </xf>
    <xf numFmtId="0" fontId="46" fillId="4" borderId="27" xfId="2" applyFont="1" applyBorder="1" applyAlignment="1">
      <alignment horizontal="center"/>
      <protection locked="0"/>
    </xf>
    <xf numFmtId="0" fontId="46" fillId="4" borderId="84" xfId="2" applyFont="1" applyBorder="1" applyAlignment="1">
      <alignment horizontal="center"/>
      <protection locked="0"/>
    </xf>
    <xf numFmtId="1" fontId="6" fillId="25" borderId="2" xfId="13" applyNumberFormat="1" applyAlignment="1">
      <alignment horizontal="center"/>
    </xf>
    <xf numFmtId="0" fontId="6" fillId="24" borderId="6" xfId="4" applyBorder="1" applyAlignment="1">
      <alignment horizontal="center"/>
    </xf>
    <xf numFmtId="0" fontId="4" fillId="13" borderId="86" xfId="1" applyBorder="1" applyAlignment="1">
      <alignment horizontal="center"/>
    </xf>
    <xf numFmtId="0" fontId="4" fillId="13" borderId="87" xfId="1" applyBorder="1" applyAlignment="1">
      <alignment horizontal="center"/>
    </xf>
    <xf numFmtId="0" fontId="85" fillId="5" borderId="85" xfId="3" applyFont="1" applyBorder="1" applyAlignment="1">
      <alignment horizontal="center"/>
    </xf>
    <xf numFmtId="0" fontId="85" fillId="24" borderId="85" xfId="4" applyFont="1" applyBorder="1" applyAlignment="1">
      <alignment horizontal="center"/>
    </xf>
    <xf numFmtId="0" fontId="85" fillId="36" borderId="85" xfId="5" applyFont="1" applyBorder="1" applyAlignment="1">
      <alignment horizontal="center"/>
    </xf>
    <xf numFmtId="0" fontId="85" fillId="25" borderId="85" xfId="13" applyFont="1" applyBorder="1" applyAlignment="1">
      <alignment horizontal="center"/>
    </xf>
    <xf numFmtId="0" fontId="85" fillId="26" borderId="85" xfId="21" applyFont="1" applyBorder="1" applyAlignment="1">
      <alignment horizontal="center"/>
    </xf>
    <xf numFmtId="10" fontId="17" fillId="0" borderId="12" xfId="0" applyNumberFormat="1" applyFont="1" applyBorder="1" applyAlignment="1">
      <alignment horizontal="left"/>
    </xf>
    <xf numFmtId="10" fontId="17" fillId="0" borderId="0" xfId="0" applyNumberFormat="1" applyFont="1" applyAlignment="1">
      <alignment horizontal="left"/>
    </xf>
    <xf numFmtId="10" fontId="17" fillId="0" borderId="14" xfId="0" applyNumberFormat="1" applyFont="1" applyBorder="1" applyAlignment="1">
      <alignment horizontal="left"/>
    </xf>
    <xf numFmtId="10" fontId="38" fillId="0" borderId="0" xfId="0" applyNumberFormat="1" applyFont="1" applyAlignment="1">
      <alignment horizontal="left"/>
    </xf>
    <xf numFmtId="10" fontId="38" fillId="0" borderId="14" xfId="0" applyNumberFormat="1" applyFont="1" applyBorder="1" applyAlignment="1">
      <alignment horizontal="left"/>
    </xf>
    <xf numFmtId="0" fontId="21" fillId="17" borderId="55" xfId="18" applyFont="1" applyBorder="1" applyAlignment="1">
      <alignment horizontal="center"/>
    </xf>
    <xf numFmtId="0" fontId="21" fillId="17" borderId="56" xfId="18" applyFont="1" applyBorder="1" applyAlignment="1">
      <alignment horizontal="center"/>
    </xf>
    <xf numFmtId="0" fontId="36" fillId="17" borderId="2" xfId="18" applyFont="1" applyBorder="1" applyAlignment="1">
      <alignment horizontal="center"/>
    </xf>
    <xf numFmtId="165" fontId="21" fillId="5" borderId="55" xfId="3" applyNumberFormat="1" applyFont="1" applyBorder="1" applyAlignment="1">
      <alignment horizontal="center"/>
    </xf>
    <xf numFmtId="165" fontId="21" fillId="5" borderId="2" xfId="3" quotePrefix="1" applyNumberFormat="1" applyFont="1" applyBorder="1" applyAlignment="1">
      <alignment horizontal="center"/>
    </xf>
    <xf numFmtId="165" fontId="21" fillId="5" borderId="10" xfId="3" applyNumberFormat="1" applyFont="1" applyBorder="1" applyAlignment="1">
      <alignment horizontal="center"/>
    </xf>
    <xf numFmtId="165" fontId="36" fillId="5" borderId="2" xfId="3" applyNumberFormat="1" applyFont="1" applyBorder="1" applyAlignment="1">
      <alignment horizontal="center"/>
    </xf>
    <xf numFmtId="165" fontId="21" fillId="4" borderId="2" xfId="15" applyNumberFormat="1" applyFont="1" applyFill="1" applyBorder="1" applyProtection="1">
      <protection locked="0"/>
    </xf>
    <xf numFmtId="165" fontId="17" fillId="0" borderId="11" xfId="15" applyNumberFormat="1" applyFont="1" applyBorder="1"/>
    <xf numFmtId="165" fontId="21" fillId="4" borderId="7" xfId="15" applyNumberFormat="1" applyFont="1" applyFill="1" applyBorder="1" applyProtection="1">
      <protection locked="0"/>
    </xf>
    <xf numFmtId="165" fontId="17" fillId="0" borderId="9" xfId="15" applyNumberFormat="1" applyFont="1" applyBorder="1"/>
    <xf numFmtId="165" fontId="21" fillId="4" borderId="6" xfId="15" applyNumberFormat="1" applyFont="1" applyFill="1" applyBorder="1" applyProtection="1">
      <protection locked="0"/>
    </xf>
    <xf numFmtId="165" fontId="17" fillId="0" borderId="0" xfId="15" applyNumberFormat="1" applyFont="1" applyBorder="1"/>
    <xf numFmtId="165" fontId="38" fillId="0" borderId="11" xfId="15" applyNumberFormat="1" applyFont="1" applyBorder="1"/>
    <xf numFmtId="165" fontId="38" fillId="0" borderId="0" xfId="15" applyNumberFormat="1" applyFont="1" applyBorder="1"/>
    <xf numFmtId="165" fontId="38" fillId="0" borderId="9" xfId="15" applyNumberFormat="1" applyFont="1" applyBorder="1"/>
    <xf numFmtId="0" fontId="35" fillId="0" borderId="12" xfId="0" applyFont="1" applyBorder="1" applyAlignment="1">
      <alignment horizontal="left"/>
    </xf>
    <xf numFmtId="10" fontId="38" fillId="0" borderId="12" xfId="0" applyNumberFormat="1" applyFont="1" applyBorder="1" applyAlignment="1">
      <alignment horizontal="left"/>
    </xf>
    <xf numFmtId="0" fontId="38" fillId="4" borderId="13" xfId="2" quotePrefix="1" applyFont="1" applyBorder="1" applyAlignment="1">
      <alignment horizontal="center"/>
      <protection locked="0"/>
    </xf>
    <xf numFmtId="172" fontId="38" fillId="4" borderId="13" xfId="2" quotePrefix="1" applyNumberFormat="1" applyFont="1" applyBorder="1" applyAlignment="1">
      <alignment horizontal="center"/>
      <protection locked="0"/>
    </xf>
    <xf numFmtId="0" fontId="38" fillId="4" borderId="2" xfId="2" quotePrefix="1" applyFont="1" applyAlignment="1">
      <alignment horizontal="center"/>
      <protection locked="0"/>
    </xf>
    <xf numFmtId="172" fontId="38" fillId="4" borderId="2" xfId="2" quotePrefix="1" applyNumberFormat="1" applyFont="1" applyAlignment="1">
      <alignment horizontal="center"/>
      <protection locked="0"/>
    </xf>
    <xf numFmtId="0" fontId="38" fillId="4" borderId="15" xfId="2" quotePrefix="1" applyFont="1" applyBorder="1" applyAlignment="1">
      <alignment horizontal="center"/>
      <protection locked="0"/>
    </xf>
    <xf numFmtId="172" fontId="38" fillId="4" borderId="15" xfId="2" quotePrefix="1" applyNumberFormat="1" applyFont="1" applyBorder="1" applyAlignment="1">
      <alignment horizontal="center"/>
      <protection locked="0"/>
    </xf>
    <xf numFmtId="0" fontId="38" fillId="0" borderId="0" xfId="0" applyFont="1" applyAlignment="1">
      <alignment horizontal="right"/>
    </xf>
    <xf numFmtId="0" fontId="36" fillId="0" borderId="0" xfId="0" applyFont="1" applyAlignment="1">
      <alignment horizontal="center" textRotation="90" wrapText="1"/>
    </xf>
    <xf numFmtId="165" fontId="38" fillId="4" borderId="7" xfId="15" applyNumberFormat="1" applyFont="1" applyFill="1" applyBorder="1" applyProtection="1">
      <protection locked="0"/>
    </xf>
    <xf numFmtId="165" fontId="38" fillId="4" borderId="6" xfId="15" applyNumberFormat="1" applyFont="1" applyFill="1" applyBorder="1" applyProtection="1">
      <protection locked="0"/>
    </xf>
    <xf numFmtId="0" fontId="38" fillId="4" borderId="2" xfId="2" applyNumberFormat="1" applyFont="1">
      <protection locked="0"/>
    </xf>
    <xf numFmtId="165" fontId="38" fillId="4" borderId="2" xfId="15" applyNumberFormat="1" applyFont="1" applyFill="1" applyBorder="1" applyProtection="1">
      <protection locked="0"/>
    </xf>
    <xf numFmtId="0" fontId="86" fillId="0" borderId="0" xfId="0" applyFont="1" applyAlignment="1">
      <alignment horizontal="center" textRotation="90" wrapText="1"/>
    </xf>
    <xf numFmtId="0" fontId="6" fillId="4" borderId="57" xfId="2" applyBorder="1">
      <protection locked="0"/>
    </xf>
    <xf numFmtId="0" fontId="6" fillId="4" borderId="46" xfId="2" applyBorder="1">
      <protection locked="0"/>
    </xf>
    <xf numFmtId="0" fontId="6" fillId="4" borderId="58" xfId="2" applyBorder="1">
      <protection locked="0"/>
    </xf>
    <xf numFmtId="0" fontId="6" fillId="4" borderId="37" xfId="2" applyBorder="1">
      <protection locked="0"/>
    </xf>
    <xf numFmtId="0" fontId="6" fillId="4" borderId="88" xfId="2" applyBorder="1">
      <protection locked="0"/>
    </xf>
    <xf numFmtId="0" fontId="6" fillId="4" borderId="89" xfId="2" applyBorder="1">
      <protection locked="0"/>
    </xf>
    <xf numFmtId="0" fontId="6" fillId="4" borderId="90" xfId="2" applyBorder="1">
      <protection locked="0"/>
    </xf>
    <xf numFmtId="0" fontId="6" fillId="4" borderId="91" xfId="2" applyBorder="1">
      <protection locked="0"/>
    </xf>
    <xf numFmtId="0" fontId="85" fillId="35" borderId="85" xfId="14" applyFont="1" applyBorder="1" applyAlignment="1">
      <alignment horizontal="center"/>
    </xf>
    <xf numFmtId="0" fontId="85" fillId="27" borderId="74" xfId="24" applyFont="1" applyAlignment="1">
      <alignment horizontal="center"/>
    </xf>
    <xf numFmtId="0" fontId="85" fillId="28" borderId="74" xfId="25" applyFont="1" applyAlignment="1">
      <alignment horizontal="center"/>
    </xf>
    <xf numFmtId="0" fontId="88" fillId="0" borderId="0" xfId="0" applyFont="1"/>
    <xf numFmtId="0" fontId="87" fillId="0" borderId="0" xfId="0" applyFont="1"/>
    <xf numFmtId="0" fontId="87" fillId="4" borderId="2" xfId="2" applyFont="1" applyAlignment="1">
      <alignment horizontal="center"/>
      <protection locked="0"/>
    </xf>
    <xf numFmtId="9" fontId="87" fillId="4" borderId="2" xfId="15" applyFont="1" applyFill="1" applyBorder="1" applyAlignment="1" applyProtection="1">
      <alignment horizontal="center"/>
      <protection locked="0"/>
    </xf>
    <xf numFmtId="9" fontId="4" fillId="13" borderId="1" xfId="1" applyNumberFormat="1" applyProtection="1">
      <protection locked="0"/>
    </xf>
    <xf numFmtId="0" fontId="6" fillId="0" borderId="0" xfId="0" applyFont="1" applyAlignment="1">
      <alignment wrapText="1"/>
    </xf>
    <xf numFmtId="0" fontId="0" fillId="0" borderId="11" xfId="0" applyBorder="1" applyAlignment="1">
      <alignment horizontal="centerContinuous"/>
    </xf>
    <xf numFmtId="0" fontId="0" fillId="0" borderId="11" xfId="0" applyBorder="1" applyAlignment="1">
      <alignment horizontal="left"/>
    </xf>
    <xf numFmtId="9" fontId="0" fillId="0" borderId="0" xfId="0" applyNumberFormat="1" applyAlignment="1">
      <alignment horizontal="center" vertical="center"/>
    </xf>
    <xf numFmtId="0" fontId="85" fillId="5" borderId="2" xfId="3" applyFont="1" applyAlignment="1">
      <alignment horizontal="center"/>
    </xf>
    <xf numFmtId="0" fontId="85" fillId="24" borderId="2" xfId="4" applyFont="1" applyAlignment="1">
      <alignment horizontal="center"/>
    </xf>
    <xf numFmtId="0" fontId="0" fillId="21" borderId="0" xfId="0" applyFill="1" applyAlignment="1">
      <alignment wrapText="1"/>
    </xf>
    <xf numFmtId="0" fontId="0" fillId="21" borderId="0" xfId="0" applyFill="1" applyAlignment="1">
      <alignment vertical="top" wrapText="1"/>
    </xf>
    <xf numFmtId="0" fontId="6" fillId="21" borderId="0" xfId="0" applyFont="1" applyFill="1" applyAlignment="1">
      <alignment wrapText="1"/>
    </xf>
    <xf numFmtId="0" fontId="35" fillId="4" borderId="10" xfId="2" applyFont="1" applyBorder="1" applyAlignment="1">
      <alignment horizontal="center"/>
      <protection locked="0"/>
    </xf>
    <xf numFmtId="0" fontId="35" fillId="4" borderId="10" xfId="2" applyFont="1" applyBorder="1">
      <protection locked="0"/>
    </xf>
    <xf numFmtId="0" fontId="35" fillId="4" borderId="7" xfId="2" applyFont="1" applyBorder="1" applyAlignment="1">
      <alignment horizontal="center"/>
      <protection locked="0"/>
    </xf>
    <xf numFmtId="0" fontId="35" fillId="4" borderId="7" xfId="2" applyFont="1" applyBorder="1">
      <protection locked="0"/>
    </xf>
    <xf numFmtId="0" fontId="21" fillId="4" borderId="57" xfId="2" quotePrefix="1" applyFont="1" applyBorder="1" applyAlignment="1">
      <alignment horizontal="center"/>
      <protection locked="0"/>
    </xf>
    <xf numFmtId="0" fontId="21" fillId="4" borderId="7" xfId="2" quotePrefix="1" applyNumberFormat="1" applyFont="1" applyBorder="1" applyAlignment="1">
      <alignment horizontal="center"/>
      <protection locked="0"/>
    </xf>
    <xf numFmtId="0" fontId="21" fillId="4" borderId="7" xfId="2" quotePrefix="1" applyFont="1" applyBorder="1" applyAlignment="1">
      <alignment horizontal="center"/>
      <protection locked="0"/>
    </xf>
    <xf numFmtId="9" fontId="21" fillId="4" borderId="7" xfId="15" quotePrefix="1" applyFont="1" applyFill="1" applyBorder="1" applyAlignment="1" applyProtection="1">
      <alignment horizontal="center"/>
      <protection locked="0"/>
    </xf>
    <xf numFmtId="165" fontId="21" fillId="4" borderId="7" xfId="15" quotePrefix="1" applyNumberFormat="1" applyFont="1" applyFill="1" applyBorder="1" applyAlignment="1" applyProtection="1">
      <alignment horizontal="center"/>
      <protection locked="0"/>
    </xf>
    <xf numFmtId="0" fontId="21" fillId="17" borderId="7" xfId="18" applyFont="1" applyBorder="1" applyAlignment="1">
      <alignment horizontal="center"/>
    </xf>
    <xf numFmtId="165" fontId="21" fillId="5" borderId="7" xfId="3" applyNumberFormat="1" applyFont="1" applyBorder="1" applyAlignment="1">
      <alignment horizontal="center"/>
    </xf>
    <xf numFmtId="9" fontId="21" fillId="4" borderId="22" xfId="15" quotePrefix="1" applyFont="1" applyFill="1" applyBorder="1" applyAlignment="1" applyProtection="1">
      <alignment horizontal="center"/>
      <protection locked="0"/>
    </xf>
    <xf numFmtId="0" fontId="21" fillId="4" borderId="46" xfId="2" quotePrefix="1" applyFont="1" applyBorder="1" applyAlignment="1">
      <alignment horizontal="center"/>
      <protection locked="0"/>
    </xf>
    <xf numFmtId="0" fontId="21" fillId="4" borderId="2" xfId="2" quotePrefix="1" applyFont="1" applyAlignment="1">
      <alignment horizontal="center"/>
      <protection locked="0"/>
    </xf>
    <xf numFmtId="0" fontId="21" fillId="17" borderId="2" xfId="18" applyFont="1" applyBorder="1" applyAlignment="1">
      <alignment horizontal="center"/>
    </xf>
    <xf numFmtId="165" fontId="21" fillId="5" borderId="2" xfId="3" applyNumberFormat="1" applyFont="1" applyBorder="1" applyAlignment="1">
      <alignment horizontal="center"/>
    </xf>
    <xf numFmtId="9" fontId="21" fillId="4" borderId="2" xfId="2" quotePrefix="1" applyNumberFormat="1" applyFont="1" applyAlignment="1">
      <alignment horizontal="center"/>
      <protection locked="0"/>
    </xf>
    <xf numFmtId="9" fontId="21" fillId="4" borderId="23" xfId="2" quotePrefix="1" applyNumberFormat="1" applyFont="1" applyBorder="1" applyAlignment="1">
      <alignment horizontal="center"/>
      <protection locked="0"/>
    </xf>
    <xf numFmtId="0" fontId="48" fillId="4" borderId="2" xfId="2" quotePrefix="1" applyFont="1" applyAlignment="1">
      <alignment horizontal="center"/>
      <protection locked="0"/>
    </xf>
    <xf numFmtId="0" fontId="17" fillId="0" borderId="93" xfId="0" quotePrefix="1" applyFont="1" applyBorder="1" applyAlignment="1">
      <alignment horizontal="center"/>
    </xf>
    <xf numFmtId="9" fontId="21" fillId="4" borderId="94" xfId="15" quotePrefix="1" applyFont="1" applyFill="1" applyBorder="1" applyAlignment="1" applyProtection="1">
      <alignment horizontal="center"/>
      <protection locked="0"/>
    </xf>
    <xf numFmtId="0" fontId="17" fillId="0" borderId="5" xfId="0" quotePrefix="1" applyFont="1" applyBorder="1" applyAlignment="1">
      <alignment horizontal="center"/>
    </xf>
    <xf numFmtId="165" fontId="21" fillId="4" borderId="2" xfId="2" applyNumberFormat="1" applyFont="1" applyAlignment="1">
      <alignment horizontal="center"/>
      <protection locked="0"/>
    </xf>
    <xf numFmtId="9" fontId="21" fillId="4" borderId="96" xfId="15" quotePrefix="1" applyFont="1" applyFill="1" applyBorder="1" applyAlignment="1" applyProtection="1">
      <alignment horizontal="center"/>
      <protection locked="0"/>
    </xf>
    <xf numFmtId="0" fontId="48" fillId="0" borderId="9" xfId="0" quotePrefix="1" applyFont="1" applyBorder="1" applyAlignment="1">
      <alignment horizontal="center"/>
    </xf>
    <xf numFmtId="0" fontId="48" fillId="4" borderId="6" xfId="2" quotePrefix="1" applyFont="1" applyBorder="1" applyAlignment="1">
      <alignment horizontal="center"/>
      <protection locked="0"/>
    </xf>
    <xf numFmtId="0" fontId="48" fillId="0" borderId="97" xfId="0" quotePrefix="1" applyFont="1" applyBorder="1" applyAlignment="1">
      <alignment horizontal="center"/>
    </xf>
    <xf numFmtId="9" fontId="17" fillId="0" borderId="98" xfId="15" quotePrefix="1" applyFont="1" applyBorder="1" applyAlignment="1">
      <alignment horizontal="center"/>
    </xf>
    <xf numFmtId="165" fontId="21" fillId="4" borderId="6" xfId="15" quotePrefix="1" applyNumberFormat="1" applyFont="1" applyFill="1" applyBorder="1" applyAlignment="1" applyProtection="1">
      <alignment horizontal="center"/>
      <protection locked="0"/>
    </xf>
    <xf numFmtId="0" fontId="21" fillId="17" borderId="6" xfId="18" applyFont="1" applyBorder="1" applyAlignment="1">
      <alignment horizontal="center"/>
    </xf>
    <xf numFmtId="165" fontId="21" fillId="5" borderId="99" xfId="3" applyNumberFormat="1" applyFont="1" applyBorder="1" applyAlignment="1">
      <alignment horizontal="center"/>
    </xf>
    <xf numFmtId="9" fontId="23" fillId="7" borderId="6" xfId="15" applyFont="1" applyFill="1" applyBorder="1" applyAlignment="1">
      <alignment horizontal="center"/>
    </xf>
    <xf numFmtId="0" fontId="19" fillId="0" borderId="0" xfId="0" applyFont="1" applyAlignment="1">
      <alignment horizontal="centerContinuous" vertical="center"/>
    </xf>
    <xf numFmtId="0" fontId="21" fillId="4" borderId="92" xfId="2" quotePrefix="1" applyFont="1" applyBorder="1" applyAlignment="1">
      <alignment horizontal="center"/>
      <protection locked="0"/>
    </xf>
    <xf numFmtId="0" fontId="21" fillId="0" borderId="95" xfId="0" quotePrefix="1" applyFont="1" applyBorder="1" applyAlignment="1">
      <alignment horizontal="center"/>
    </xf>
    <xf numFmtId="0" fontId="21" fillId="0" borderId="41" xfId="0" quotePrefix="1" applyFont="1" applyBorder="1" applyAlignment="1">
      <alignment horizontal="center"/>
    </xf>
    <xf numFmtId="9" fontId="21" fillId="4" borderId="10" xfId="2" quotePrefix="1" applyNumberFormat="1" applyFont="1" applyBorder="1" applyAlignment="1">
      <alignment horizontal="center"/>
      <protection locked="0"/>
    </xf>
    <xf numFmtId="9" fontId="21" fillId="4" borderId="66" xfId="2" quotePrefix="1" applyNumberFormat="1" applyFont="1" applyBorder="1" applyAlignment="1">
      <alignment horizontal="center"/>
      <protection locked="0"/>
    </xf>
    <xf numFmtId="9" fontId="21" fillId="4" borderId="6" xfId="2" quotePrefix="1" applyNumberFormat="1" applyFont="1" applyBorder="1" applyAlignment="1">
      <alignment horizontal="center"/>
      <protection locked="0"/>
    </xf>
    <xf numFmtId="9" fontId="21" fillId="4" borderId="24" xfId="2" quotePrefix="1" applyNumberFormat="1" applyFont="1" applyBorder="1" applyAlignment="1">
      <alignment horizontal="center"/>
      <protection locked="0"/>
    </xf>
    <xf numFmtId="0" fontId="21" fillId="4" borderId="15" xfId="2" quotePrefix="1" applyFont="1" applyBorder="1" applyAlignment="1">
      <alignment horizontal="center"/>
      <protection locked="0"/>
    </xf>
    <xf numFmtId="0" fontId="21" fillId="4" borderId="6" xfId="2" quotePrefix="1" applyFont="1" applyBorder="1" applyAlignment="1">
      <alignment horizontal="center"/>
      <protection locked="0"/>
    </xf>
    <xf numFmtId="0" fontId="17" fillId="0" borderId="0" xfId="0" applyFont="1" applyAlignment="1">
      <alignment horizontal="center" vertical="center" wrapText="1"/>
    </xf>
    <xf numFmtId="0" fontId="38" fillId="0" borderId="0" xfId="0" applyFont="1" applyAlignment="1">
      <alignment horizontal="center" vertical="center" wrapText="1"/>
    </xf>
    <xf numFmtId="0" fontId="38" fillId="0" borderId="0" xfId="0" applyFont="1" applyAlignment="1">
      <alignment horizontal="center" vertical="center"/>
    </xf>
    <xf numFmtId="0" fontId="89" fillId="13" borderId="1" xfId="1" applyFont="1" applyAlignment="1">
      <alignment horizontal="center"/>
    </xf>
    <xf numFmtId="0" fontId="90" fillId="7" borderId="2" xfId="8" applyFont="1" applyAlignment="1">
      <alignment horizontal="center"/>
    </xf>
    <xf numFmtId="0" fontId="91" fillId="36" borderId="2" xfId="5" applyFont="1" applyAlignment="1">
      <alignment horizontal="center"/>
    </xf>
    <xf numFmtId="0" fontId="91" fillId="25" borderId="2" xfId="13" applyFont="1" applyAlignment="1">
      <alignment horizontal="center"/>
    </xf>
    <xf numFmtId="0" fontId="91" fillId="24" borderId="2" xfId="4" applyFont="1" applyAlignment="1">
      <alignment horizontal="center"/>
    </xf>
    <xf numFmtId="0" fontId="91" fillId="5" borderId="2" xfId="3" applyFont="1" applyAlignment="1">
      <alignment horizontal="center"/>
    </xf>
    <xf numFmtId="0" fontId="17" fillId="0" borderId="11" xfId="0" applyFont="1" applyBorder="1"/>
    <xf numFmtId="0" fontId="17" fillId="0" borderId="9" xfId="0" applyFont="1" applyBorder="1"/>
    <xf numFmtId="0" fontId="38" fillId="0" borderId="11" xfId="0" applyFont="1" applyBorder="1"/>
    <xf numFmtId="0" fontId="38" fillId="0" borderId="9" xfId="0" applyFont="1" applyBorder="1"/>
    <xf numFmtId="0" fontId="38" fillId="0" borderId="11" xfId="0" applyFont="1" applyBorder="1" applyAlignment="1">
      <alignment horizontal="center"/>
    </xf>
    <xf numFmtId="9" fontId="38" fillId="0" borderId="0" xfId="0" applyNumberFormat="1" applyFont="1"/>
    <xf numFmtId="0" fontId="38" fillId="0" borderId="9" xfId="0" applyFont="1" applyBorder="1" applyAlignment="1">
      <alignment horizontal="center"/>
    </xf>
    <xf numFmtId="9" fontId="38" fillId="0" borderId="9" xfId="0" applyNumberFormat="1" applyFont="1" applyBorder="1"/>
    <xf numFmtId="0" fontId="46" fillId="4" borderId="7" xfId="2" applyFont="1" applyBorder="1">
      <protection locked="0"/>
    </xf>
    <xf numFmtId="0" fontId="46" fillId="4" borderId="2" xfId="2" applyFont="1">
      <protection locked="0"/>
    </xf>
    <xf numFmtId="9" fontId="46" fillId="4" borderId="2" xfId="2" applyNumberFormat="1" applyFont="1">
      <protection locked="0"/>
    </xf>
    <xf numFmtId="0" fontId="46" fillId="4" borderId="6" xfId="2" applyFont="1" applyBorder="1">
      <protection locked="0"/>
    </xf>
    <xf numFmtId="9" fontId="46" fillId="4" borderId="6" xfId="2" applyNumberFormat="1" applyFont="1" applyBorder="1">
      <protection locked="0"/>
    </xf>
    <xf numFmtId="0" fontId="92" fillId="11" borderId="2" xfId="10" applyFont="1" applyAlignment="1">
      <alignment horizontal="center"/>
    </xf>
    <xf numFmtId="0" fontId="19" fillId="0" borderId="11" xfId="0" quotePrefix="1" applyFont="1" applyBorder="1" applyAlignment="1">
      <alignment horizontal="center"/>
    </xf>
    <xf numFmtId="0" fontId="19" fillId="0" borderId="11" xfId="0" applyFont="1" applyBorder="1" applyAlignment="1">
      <alignment horizontal="center"/>
    </xf>
    <xf numFmtId="0" fontId="19" fillId="0" borderId="9" xfId="0" applyFont="1" applyBorder="1" applyAlignment="1">
      <alignment horizontal="center"/>
    </xf>
    <xf numFmtId="0" fontId="91" fillId="35" borderId="2" xfId="14" applyFont="1" applyAlignment="1">
      <alignment horizontal="center"/>
    </xf>
    <xf numFmtId="0" fontId="91" fillId="28" borderId="74" xfId="25" applyFont="1" applyAlignment="1">
      <alignment horizontal="center"/>
    </xf>
    <xf numFmtId="0" fontId="91" fillId="29" borderId="74" xfId="26" applyFont="1" applyAlignment="1">
      <alignment horizontal="center"/>
    </xf>
    <xf numFmtId="9" fontId="6" fillId="4" borderId="2" xfId="2" applyNumberFormat="1" applyAlignment="1">
      <alignment horizontal="center"/>
      <protection locked="0"/>
    </xf>
    <xf numFmtId="1" fontId="6" fillId="5" borderId="2" xfId="3" applyNumberFormat="1" applyAlignment="1">
      <alignment horizontal="center"/>
    </xf>
    <xf numFmtId="0" fontId="0" fillId="21" borderId="0" xfId="0" applyFill="1"/>
    <xf numFmtId="0" fontId="93" fillId="6" borderId="3" xfId="7" applyFont="1" applyAlignment="1" applyProtection="1">
      <alignment horizontal="center"/>
      <protection locked="0"/>
    </xf>
    <xf numFmtId="0" fontId="24" fillId="0" borderId="0" xfId="0" applyFont="1" applyAlignment="1">
      <alignment wrapText="1"/>
    </xf>
    <xf numFmtId="0" fontId="94" fillId="0" borderId="0" xfId="0" applyFont="1" applyAlignment="1">
      <alignment horizontal="center"/>
    </xf>
    <xf numFmtId="22" fontId="27" fillId="0" borderId="9" xfId="0" quotePrefix="1" applyNumberFormat="1" applyFont="1" applyBorder="1" applyAlignment="1">
      <alignment horizontal="center" textRotation="90" wrapText="1"/>
    </xf>
    <xf numFmtId="173" fontId="0" fillId="0" borderId="0" xfId="0" applyNumberFormat="1" applyAlignment="1">
      <alignment horizontal="right" vertical="top"/>
    </xf>
    <xf numFmtId="0" fontId="24" fillId="5" borderId="2" xfId="3" applyFont="1" applyAlignment="1">
      <alignment horizontal="center"/>
    </xf>
    <xf numFmtId="0" fontId="74" fillId="4" borderId="2" xfId="2" applyFont="1" applyAlignment="1">
      <alignment horizontal="center"/>
      <protection locked="0"/>
    </xf>
    <xf numFmtId="0" fontId="74" fillId="4" borderId="35" xfId="2" applyFont="1" applyBorder="1">
      <protection locked="0"/>
    </xf>
    <xf numFmtId="0" fontId="33" fillId="6" borderId="3" xfId="7" applyFont="1" applyAlignment="1" applyProtection="1">
      <alignment horizontal="center"/>
      <protection locked="0"/>
    </xf>
    <xf numFmtId="0" fontId="33" fillId="0" borderId="0" xfId="0" applyFont="1" applyAlignment="1">
      <alignment horizontal="center"/>
    </xf>
    <xf numFmtId="0" fontId="95" fillId="11" borderId="2" xfId="10" applyFont="1" applyAlignment="1">
      <alignment horizontal="center"/>
    </xf>
    <xf numFmtId="0" fontId="74" fillId="4" borderId="2" xfId="2" applyFont="1" applyAlignment="1">
      <alignment horizontal="center" vertical="center"/>
      <protection locked="0"/>
    </xf>
    <xf numFmtId="0" fontId="33" fillId="0" borderId="0" xfId="0" applyFont="1"/>
    <xf numFmtId="0" fontId="96" fillId="7" borderId="2" xfId="8" applyFont="1" applyAlignment="1">
      <alignment horizontal="center"/>
    </xf>
    <xf numFmtId="0" fontId="33" fillId="3" borderId="0" xfId="0" applyFont="1" applyFill="1" applyAlignment="1">
      <alignment horizontal="center"/>
    </xf>
    <xf numFmtId="0" fontId="7" fillId="36" borderId="2" xfId="5" applyFont="1" applyAlignment="1">
      <alignment horizontal="center"/>
    </xf>
    <xf numFmtId="0" fontId="0" fillId="24" borderId="4" xfId="4" applyFont="1" applyBorder="1" applyAlignment="1">
      <alignment horizontal="center"/>
    </xf>
    <xf numFmtId="0" fontId="17" fillId="0" borderId="0" xfId="0" applyFont="1" applyAlignment="1">
      <alignment horizontal="center" wrapText="1"/>
    </xf>
    <xf numFmtId="0" fontId="0" fillId="0" borderId="97" xfId="0" applyBorder="1"/>
    <xf numFmtId="0" fontId="0" fillId="0" borderId="16" xfId="0" applyBorder="1"/>
    <xf numFmtId="0" fontId="0" fillId="0" borderId="98" xfId="0" applyBorder="1"/>
  </cellXfs>
  <cellStyles count="35">
    <cellStyle name="20% - Accent3" xfId="19" builtinId="38"/>
    <cellStyle name="40% - Accent3" xfId="20" builtinId="39"/>
    <cellStyle name="Above" xfId="8" xr:uid="{72CEC041-4C58-4048-94A0-F2D8C1D87BE4}"/>
    <cellStyle name="Above2" xfId="9" xr:uid="{0F0E7D07-52C8-4C8B-BF71-5781CB577BF2}"/>
    <cellStyle name="Above-x" xfId="12" xr:uid="{FE4E424E-8CC1-44E5-ABC9-591266FF4E6F}"/>
    <cellStyle name="Bad" xfId="33" builtinId="27"/>
    <cellStyle name="Beside" xfId="17" xr:uid="{45D0CBEA-2A42-47E7-8E0F-F2C28C2EF706}"/>
    <cellStyle name="Beside-x" xfId="16" xr:uid="{B093B39C-781A-45C8-93B7-E4CFB9B62706}"/>
    <cellStyle name="Calc00" xfId="18" xr:uid="{919722C6-CA4A-4526-A0C3-E52C66BF6238}"/>
    <cellStyle name="Calc01" xfId="3" xr:uid="{59654C54-EF1B-49EB-A662-AE50B3C26DCC}"/>
    <cellStyle name="Calc02" xfId="4" xr:uid="{8ABB5764-F1D3-4F1B-8F51-7A906C51FFB3}"/>
    <cellStyle name="Calc03" xfId="5" xr:uid="{31DA6CCE-AC7A-488E-8BF2-B65A9598F609}"/>
    <cellStyle name="Calc04" xfId="13" xr:uid="{4DB97C77-F277-4D34-949F-E5CD3B893A2C}"/>
    <cellStyle name="Calc05" xfId="14" xr:uid="{F403C1EE-CAC5-4234-AA25-7FF4DDCF774C}"/>
    <cellStyle name="Calc06" xfId="21" xr:uid="{6A10CA4B-7388-455C-8769-2ADC9E427F9F}"/>
    <cellStyle name="Calc06 2" xfId="34" xr:uid="{3229B379-E731-4DFD-965D-6C3C8727F96D}"/>
    <cellStyle name="Calc07" xfId="24" xr:uid="{BBE72A08-B9FC-40BD-9A83-1C6A4B7519D1}"/>
    <cellStyle name="Calc08" xfId="25" xr:uid="{294F8F42-524F-46AD-B11A-9D1908E63680}"/>
    <cellStyle name="Calc09" xfId="26" xr:uid="{2AD9F714-CD79-4014-B3A6-2A44FAA64074}"/>
    <cellStyle name="Calc10" xfId="27" xr:uid="{6BFA1F4B-A398-4893-ABE5-01A73FE123A4}"/>
    <cellStyle name="Calc11" xfId="28" xr:uid="{C7EA3B7C-A949-4837-B73E-97DA1BE6DDCE}"/>
    <cellStyle name="Calc13" xfId="30" xr:uid="{37AD4FC8-4873-4BAF-A4D2-AA853C9B13A5}"/>
    <cellStyle name="Calc14" xfId="29" xr:uid="{BC909B38-CE45-4675-9139-4A82C49C3A93}"/>
    <cellStyle name="Calc15" xfId="31" xr:uid="{5BDEE912-80B0-453F-8522-D71F6EF65462}"/>
    <cellStyle name="Calculation" xfId="1" builtinId="22" customBuiltin="1"/>
    <cellStyle name="Default" xfId="7" xr:uid="{3B722F22-6F66-4DE8-A397-5DA5F343F529}"/>
    <cellStyle name="Explanatory Text 2" xfId="22" xr:uid="{0ABAC9BA-7862-4CDE-8373-8C26A2075062}"/>
    <cellStyle name="Good" xfId="32" builtinId="26"/>
    <cellStyle name="InpPy" xfId="23" xr:uid="{2271834E-67C2-4036-92BB-A67C9A7332C5}"/>
    <cellStyle name="Input" xfId="2" builtinId="20" customBuiltin="1"/>
    <cellStyle name="Normal" xfId="0" builtinId="0"/>
    <cellStyle name="Overwrittable" xfId="11" xr:uid="{AE314697-FAEA-4334-BF99-6BD2E8B514EC}"/>
    <cellStyle name="Percent" xfId="15" builtinId="5"/>
    <cellStyle name="RowOffset" xfId="10" xr:uid="{6BCBE2E1-4AE5-47DA-BDCD-1B6365A95D6D}"/>
    <cellStyle name="Std" xfId="6" xr:uid="{7F900438-BD5A-45A7-97C8-C912120AAA44}"/>
  </cellStyles>
  <dxfs count="33">
    <dxf>
      <font>
        <b/>
        <i val="0"/>
      </font>
      <fill>
        <patternFill>
          <bgColor rgb="FFFFFF00"/>
        </patternFill>
      </fill>
    </dxf>
    <dxf>
      <fill>
        <patternFill>
          <bgColor rgb="FFFEBAC9"/>
        </patternFill>
      </fill>
    </dxf>
    <dxf>
      <fill>
        <patternFill>
          <bgColor theme="5" tint="0.59996337778862885"/>
        </patternFill>
      </fill>
    </dxf>
    <dxf>
      <fill>
        <patternFill>
          <bgColor rgb="FFFFD9FF"/>
        </patternFill>
      </fill>
    </dxf>
    <dxf>
      <font>
        <color rgb="FF006100"/>
      </font>
      <fill>
        <patternFill>
          <bgColor rgb="FFC6EFCE"/>
        </patternFill>
      </fill>
    </dxf>
    <dxf>
      <font>
        <color rgb="FF9C0006"/>
      </font>
      <fill>
        <patternFill>
          <bgColor theme="8" tint="0.59996337778862885"/>
        </patternFill>
      </fill>
    </dxf>
    <dxf>
      <font>
        <color rgb="FF9C5700"/>
      </font>
      <fill>
        <patternFill>
          <bgColor rgb="FFFFEB9C"/>
        </patternFill>
      </fill>
    </dxf>
    <dxf>
      <font>
        <color theme="0" tint="-0.24994659260841701"/>
      </font>
    </dxf>
    <dxf>
      <fill>
        <patternFill>
          <bgColor rgb="FFFEBAC9"/>
        </patternFill>
      </fill>
    </dxf>
    <dxf>
      <fill>
        <patternFill>
          <bgColor theme="5" tint="0.59996337778862885"/>
        </patternFill>
      </fill>
    </dxf>
    <dxf>
      <fill>
        <patternFill>
          <bgColor rgb="FFFFD9FF"/>
        </patternFill>
      </fill>
    </dxf>
    <dxf>
      <font>
        <color rgb="FF006100"/>
      </font>
      <fill>
        <patternFill>
          <bgColor rgb="FFC6EFCE"/>
        </patternFill>
      </fill>
    </dxf>
    <dxf>
      <font>
        <color rgb="FF9C0006"/>
      </font>
      <fill>
        <patternFill>
          <bgColor theme="8" tint="0.59996337778862885"/>
        </patternFill>
      </fill>
    </dxf>
    <dxf>
      <font>
        <color rgb="FF9C5700"/>
      </font>
      <fill>
        <patternFill>
          <bgColor rgb="FFFFEB9C"/>
        </patternFill>
      </fill>
    </dxf>
    <dxf>
      <font>
        <color rgb="FFFF0000"/>
      </font>
    </dxf>
    <dxf>
      <font>
        <color rgb="FF0000CC"/>
      </font>
    </dxf>
    <dxf>
      <font>
        <color rgb="FFC00000"/>
      </font>
    </dxf>
    <dxf>
      <fill>
        <patternFill>
          <bgColor rgb="FFFEBAC9"/>
        </patternFill>
      </fill>
    </dxf>
    <dxf>
      <fill>
        <patternFill>
          <bgColor theme="5" tint="0.59996337778862885"/>
        </patternFill>
      </fill>
    </dxf>
    <dxf>
      <fill>
        <patternFill>
          <bgColor rgb="FFFFD9FF"/>
        </patternFill>
      </fill>
    </dxf>
    <dxf>
      <font>
        <color rgb="FF006100"/>
      </font>
      <fill>
        <patternFill>
          <bgColor rgb="FFC6EFCE"/>
        </patternFill>
      </fill>
    </dxf>
    <dxf>
      <font>
        <color rgb="FF9C0006"/>
      </font>
      <fill>
        <patternFill>
          <bgColor theme="8" tint="0.59996337778862885"/>
        </patternFill>
      </fill>
    </dxf>
    <dxf>
      <font>
        <color rgb="FF9C5700"/>
      </font>
      <fill>
        <patternFill>
          <bgColor rgb="FFFFEB9C"/>
        </patternFill>
      </fill>
    </dxf>
    <dxf>
      <fill>
        <patternFill>
          <bgColor rgb="FFFFC7C8"/>
        </patternFill>
      </fill>
    </dxf>
    <dxf>
      <fill>
        <patternFill>
          <bgColor rgb="FFFFC7C8"/>
        </patternFill>
      </fill>
    </dxf>
    <dxf>
      <fill>
        <patternFill>
          <bgColor rgb="FFFFC7C8"/>
        </patternFill>
      </fill>
    </dxf>
    <dxf>
      <fill>
        <patternFill>
          <bgColor rgb="FFFFC7C8"/>
        </patternFill>
      </fill>
    </dxf>
    <dxf>
      <fill>
        <patternFill>
          <bgColor rgb="FFFEBAC9"/>
        </patternFill>
      </fill>
    </dxf>
    <dxf>
      <fill>
        <patternFill>
          <bgColor theme="5" tint="0.59996337778862885"/>
        </patternFill>
      </fill>
    </dxf>
    <dxf>
      <fill>
        <patternFill>
          <bgColor rgb="FFFFD9FF"/>
        </patternFill>
      </fill>
    </dxf>
    <dxf>
      <font>
        <color rgb="FF006100"/>
      </font>
      <fill>
        <patternFill>
          <bgColor rgb="FFC6EFCE"/>
        </patternFill>
      </fill>
    </dxf>
    <dxf>
      <font>
        <color rgb="FF9C0006"/>
      </font>
      <fill>
        <patternFill>
          <bgColor theme="8" tint="0.59996337778862885"/>
        </patternFill>
      </fill>
    </dxf>
    <dxf>
      <font>
        <color rgb="FF9C5700"/>
      </font>
      <fill>
        <patternFill>
          <bgColor rgb="FFFFEB9C"/>
        </patternFill>
      </fill>
    </dxf>
  </dxfs>
  <tableStyles count="0" defaultTableStyle="TableStyleMedium2" defaultPivotStyle="PivotStyleLight16"/>
  <colors>
    <mruColors>
      <color rgb="FF0000CC"/>
      <color rgb="FF7171FF"/>
      <color rgb="FF9B9BFF"/>
      <color rgb="FF5B5BFF"/>
      <color rgb="FFFF8B8B"/>
      <color rgb="FFFFFFCC"/>
      <color rgb="FFFFFF99"/>
      <color rgb="FFFFFF66"/>
      <color rgb="FF8DBE6A"/>
      <color rgb="FF9BC7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28575</xdr:colOff>
      <xdr:row>80</xdr:row>
      <xdr:rowOff>19050</xdr:rowOff>
    </xdr:from>
    <xdr:to>
      <xdr:col>6</xdr:col>
      <xdr:colOff>409575</xdr:colOff>
      <xdr:row>80</xdr:row>
      <xdr:rowOff>161925</xdr:rowOff>
    </xdr:to>
    <xdr:sp macro="" textlink="">
      <xdr:nvSpPr>
        <xdr:cNvPr id="3" name="TextBox 2">
          <a:extLst>
            <a:ext uri="{FF2B5EF4-FFF2-40B4-BE49-F238E27FC236}">
              <a16:creationId xmlns:a16="http://schemas.microsoft.com/office/drawing/2014/main" id="{626A99F7-24D6-4697-9F0E-F08BCE66FFE0}"/>
            </a:ext>
          </a:extLst>
        </xdr:cNvPr>
        <xdr:cNvSpPr txBox="1"/>
      </xdr:nvSpPr>
      <xdr:spPr>
        <a:xfrm>
          <a:off x="6113992" y="10253133"/>
          <a:ext cx="381000"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AU" sz="800"/>
            <a:t>freeze</a:t>
          </a:r>
          <a:endParaRPr lang="en-AU"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80</xdr:row>
      <xdr:rowOff>19050</xdr:rowOff>
    </xdr:from>
    <xdr:to>
      <xdr:col>6</xdr:col>
      <xdr:colOff>409575</xdr:colOff>
      <xdr:row>80</xdr:row>
      <xdr:rowOff>161925</xdr:rowOff>
    </xdr:to>
    <xdr:sp macro="" textlink="">
      <xdr:nvSpPr>
        <xdr:cNvPr id="3" name="TextBox 2">
          <a:extLst>
            <a:ext uri="{FF2B5EF4-FFF2-40B4-BE49-F238E27FC236}">
              <a16:creationId xmlns:a16="http://schemas.microsoft.com/office/drawing/2014/main" id="{5438F77B-26EE-47E8-9ABE-C2A3A98537BD}"/>
            </a:ext>
          </a:extLst>
        </xdr:cNvPr>
        <xdr:cNvSpPr txBox="1"/>
      </xdr:nvSpPr>
      <xdr:spPr>
        <a:xfrm>
          <a:off x="5248275" y="2857500"/>
          <a:ext cx="38100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AU" sz="800"/>
            <a:t>freeze</a:t>
          </a:r>
          <a:endParaRPr lang="en-AU" sz="1000"/>
        </a:p>
      </xdr:txBody>
    </xdr:sp>
    <xdr:clientData/>
  </xdr:twoCellAnchor>
  <xdr:twoCellAnchor>
    <xdr:from>
      <xdr:col>6</xdr:col>
      <xdr:colOff>28575</xdr:colOff>
      <xdr:row>80</xdr:row>
      <xdr:rowOff>19050</xdr:rowOff>
    </xdr:from>
    <xdr:to>
      <xdr:col>6</xdr:col>
      <xdr:colOff>409575</xdr:colOff>
      <xdr:row>80</xdr:row>
      <xdr:rowOff>161925</xdr:rowOff>
    </xdr:to>
    <xdr:sp macro="" textlink="">
      <xdr:nvSpPr>
        <xdr:cNvPr id="4" name="TextBox 3">
          <a:extLst>
            <a:ext uri="{FF2B5EF4-FFF2-40B4-BE49-F238E27FC236}">
              <a16:creationId xmlns:a16="http://schemas.microsoft.com/office/drawing/2014/main" id="{A7E4D4F0-078A-43F9-95DB-02CBA068E868}"/>
            </a:ext>
          </a:extLst>
        </xdr:cNvPr>
        <xdr:cNvSpPr txBox="1"/>
      </xdr:nvSpPr>
      <xdr:spPr>
        <a:xfrm>
          <a:off x="5448300" y="5067300"/>
          <a:ext cx="381000"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AU" sz="800"/>
            <a:t>freeze</a:t>
          </a:r>
          <a:endParaRPr lang="en-AU"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xdr:colOff>
      <xdr:row>80</xdr:row>
      <xdr:rowOff>19050</xdr:rowOff>
    </xdr:from>
    <xdr:to>
      <xdr:col>6</xdr:col>
      <xdr:colOff>409575</xdr:colOff>
      <xdr:row>80</xdr:row>
      <xdr:rowOff>161925</xdr:rowOff>
    </xdr:to>
    <xdr:sp macro="" textlink="">
      <xdr:nvSpPr>
        <xdr:cNvPr id="3" name="TextBox 2">
          <a:extLst>
            <a:ext uri="{FF2B5EF4-FFF2-40B4-BE49-F238E27FC236}">
              <a16:creationId xmlns:a16="http://schemas.microsoft.com/office/drawing/2014/main" id="{3E548328-E786-42D4-A2DB-3B6533614413}"/>
            </a:ext>
          </a:extLst>
        </xdr:cNvPr>
        <xdr:cNvSpPr txBox="1"/>
      </xdr:nvSpPr>
      <xdr:spPr>
        <a:xfrm>
          <a:off x="5248275" y="2857500"/>
          <a:ext cx="38100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AU" sz="800"/>
            <a:t>freeze</a:t>
          </a:r>
          <a:endParaRPr lang="en-AU"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28575</xdr:colOff>
      <xdr:row>80</xdr:row>
      <xdr:rowOff>19050</xdr:rowOff>
    </xdr:from>
    <xdr:to>
      <xdr:col>6</xdr:col>
      <xdr:colOff>409575</xdr:colOff>
      <xdr:row>80</xdr:row>
      <xdr:rowOff>161925</xdr:rowOff>
    </xdr:to>
    <xdr:sp macro="" textlink="">
      <xdr:nvSpPr>
        <xdr:cNvPr id="3" name="TextBox 2">
          <a:extLst>
            <a:ext uri="{FF2B5EF4-FFF2-40B4-BE49-F238E27FC236}">
              <a16:creationId xmlns:a16="http://schemas.microsoft.com/office/drawing/2014/main" id="{B56DD258-7E2C-406B-900A-57EDA6C06E08}"/>
            </a:ext>
          </a:extLst>
        </xdr:cNvPr>
        <xdr:cNvSpPr txBox="1"/>
      </xdr:nvSpPr>
      <xdr:spPr>
        <a:xfrm>
          <a:off x="5248275" y="16230600"/>
          <a:ext cx="381000"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en-AU" sz="800"/>
            <a:t>freeze</a:t>
          </a:r>
          <a:endParaRPr lang="en-AU" sz="1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581025</xdr:colOff>
      <xdr:row>2</xdr:row>
      <xdr:rowOff>123825</xdr:rowOff>
    </xdr:from>
    <xdr:to>
      <xdr:col>24</xdr:col>
      <xdr:colOff>581025</xdr:colOff>
      <xdr:row>11</xdr:row>
      <xdr:rowOff>57150</xdr:rowOff>
    </xdr:to>
    <xdr:sp macro="" textlink="">
      <xdr:nvSpPr>
        <xdr:cNvPr id="2" name="TextBox 1">
          <a:extLst>
            <a:ext uri="{FF2B5EF4-FFF2-40B4-BE49-F238E27FC236}">
              <a16:creationId xmlns:a16="http://schemas.microsoft.com/office/drawing/2014/main" id="{2A9248C8-B1F2-4730-A63D-28B5580055F1}"/>
            </a:ext>
          </a:extLst>
        </xdr:cNvPr>
        <xdr:cNvSpPr txBox="1"/>
      </xdr:nvSpPr>
      <xdr:spPr>
        <a:xfrm>
          <a:off x="12525375" y="666750"/>
          <a:ext cx="3657600"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solidFill>
                <a:schemeClr val="dk1"/>
              </a:solidFill>
              <a:effectLst/>
              <a:latin typeface="+mn-lt"/>
              <a:ea typeface="+mn-ea"/>
              <a:cs typeface="+mn-cs"/>
            </a:rPr>
            <a:t>Specify</a:t>
          </a:r>
          <a:r>
            <a:rPr lang="en-AU" sz="1100" baseline="0">
              <a:solidFill>
                <a:schemeClr val="dk1"/>
              </a:solidFill>
              <a:effectLst/>
              <a:latin typeface="+mn-lt"/>
              <a:ea typeface="+mn-ea"/>
              <a:cs typeface="+mn-cs"/>
            </a:rPr>
            <a:t> the reports to run for each option in this table. One of these options can be selected when running ReportControl.py</a:t>
          </a:r>
          <a:endParaRPr lang="en-AU" sz="1100">
            <a:solidFill>
              <a:schemeClr val="dk1"/>
            </a:solidFill>
            <a:effectLst/>
            <a:latin typeface="+mn-lt"/>
            <a:ea typeface="+mn-ea"/>
            <a:cs typeface="+mn-cs"/>
          </a:endParaRPr>
        </a:p>
        <a:p>
          <a:endParaRPr lang="en-AU">
            <a:effectLst/>
          </a:endParaRPr>
        </a:p>
        <a:p>
          <a:r>
            <a:rPr lang="en-AU" sz="1100">
              <a:solidFill>
                <a:schemeClr val="dk1"/>
              </a:solidFill>
              <a:effectLst/>
              <a:latin typeface="+mn-lt"/>
              <a:ea typeface="+mn-ea"/>
              <a:cs typeface="+mn-cs"/>
            </a:rPr>
            <a:t>When ReportControl.py is run, each report from the selected option is run for each trial that is being reported (which is controlled in column 6 of Experiment!).</a:t>
          </a:r>
          <a:endParaRPr lang="en-AU">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A7EB-445E-4E8E-983C-F21CAA7EBF41}">
  <sheetPr codeName="Sheet1">
    <outlinePr summaryBelow="0" summaryRight="0"/>
  </sheetPr>
  <dimension ref="A1:AHE729"/>
  <sheetViews>
    <sheetView tabSelected="1" zoomScale="80" zoomScaleNormal="80" workbookViewId="0">
      <pane xSplit="56" ySplit="4" topLeftCell="BE101" activePane="bottomRight" state="frozen"/>
      <selection pane="topRight" activeCell="BC1" sqref="BC1"/>
      <selection pane="bottomLeft" activeCell="A5" sqref="A5"/>
      <selection pane="bottomRight" activeCell="B116" sqref="A116:XFD486"/>
    </sheetView>
    <sheetView zoomScale="80" zoomScaleNormal="80" workbookViewId="1">
      <pane xSplit="8" ySplit="15" topLeftCell="HE108" activePane="bottomRight" state="frozen"/>
      <selection activeCell="C1447" sqref="C1447"/>
      <selection pane="topRight" activeCell="C1447" sqref="C1447"/>
      <selection pane="bottomLeft" activeCell="C1447" sqref="C1447"/>
      <selection pane="bottomRight" activeCell="HW113" sqref="HW113"/>
    </sheetView>
  </sheetViews>
  <sheetFormatPr defaultRowHeight="15" outlineLevelRow="2" outlineLevelCol="2"/>
  <cols>
    <col min="1" max="1" width="8.140625" customWidth="1"/>
    <col min="2" max="2" width="8" customWidth="1"/>
    <col min="3" max="3" width="9.28515625" customWidth="1"/>
    <col min="5" max="5" width="10.5703125" customWidth="1"/>
    <col min="6" max="7" width="12.28515625" bestFit="1" customWidth="1"/>
    <col min="8" max="8" width="7.5703125" customWidth="1"/>
    <col min="9" max="9" width="3.85546875" customWidth="1" outlineLevel="1" collapsed="1"/>
    <col min="10" max="10" width="3.85546875" hidden="1" customWidth="1" outlineLevel="2"/>
    <col min="11" max="11" width="3.85546875" customWidth="1" outlineLevel="1" collapsed="1"/>
    <col min="12" max="13" width="3.85546875" customWidth="1" outlineLevel="1"/>
    <col min="14" max="14" width="4.5703125" customWidth="1" outlineLevel="1"/>
    <col min="15" max="15" width="5.140625" customWidth="1" outlineLevel="1"/>
    <col min="16" max="19" width="3.85546875" customWidth="1" outlineLevel="1"/>
    <col min="20" max="21" width="3.85546875" customWidth="1" outlineLevel="2"/>
    <col min="22" max="22" width="3.85546875" customWidth="1" outlineLevel="1"/>
    <col min="23" max="24" width="4.7109375" customWidth="1" outlineLevel="1"/>
    <col min="25" max="25" width="4.7109375" customWidth="1" outlineLevel="1" collapsed="1"/>
    <col min="26" max="28" width="3.85546875" hidden="1" customWidth="1" outlineLevel="2"/>
    <col min="29" max="29" width="4.7109375" hidden="1" customWidth="1" outlineLevel="2"/>
    <col min="30" max="30" width="5.28515625" hidden="1" customWidth="1" outlineLevel="2"/>
    <col min="31" max="34" width="5.140625" hidden="1" customWidth="1" outlineLevel="2"/>
    <col min="35" max="35" width="5.42578125" hidden="1" customWidth="1" outlineLevel="2"/>
    <col min="36" max="39" width="3.85546875" customWidth="1" outlineLevel="1"/>
    <col min="40" max="40" width="4.5703125" customWidth="1" outlineLevel="1"/>
    <col min="41" max="41" width="3.85546875" customWidth="1" outlineLevel="1" collapsed="1"/>
    <col min="42" max="45" width="3.85546875" hidden="1" customWidth="1" outlineLevel="2"/>
    <col min="46" max="49" width="4.5703125" hidden="1" customWidth="1" outlineLevel="2"/>
    <col min="50" max="50" width="5.140625" hidden="1" customWidth="1" outlineLevel="2"/>
    <col min="51" max="52" width="4.5703125" hidden="1" customWidth="1" outlineLevel="2"/>
    <col min="53" max="53" width="5.42578125" customWidth="1" outlineLevel="1"/>
    <col min="54" max="54" width="6" customWidth="1"/>
    <col min="55" max="55" width="151.140625" style="3" customWidth="1" collapsed="1"/>
    <col min="56" max="57" width="4.7109375" customWidth="1"/>
    <col min="58" max="66" width="6.28515625" customWidth="1" outlineLevel="1"/>
    <col min="67" max="67" width="4.7109375" customWidth="1"/>
    <col min="68" max="88" width="6.28515625" customWidth="1" outlineLevel="1"/>
    <col min="89" max="89" width="4.7109375" customWidth="1"/>
    <col min="90" max="115" width="6.28515625" customWidth="1" outlineLevel="1"/>
    <col min="116" max="116" width="4.7109375" customWidth="1"/>
    <col min="117" max="120" width="6.28515625" customWidth="1" outlineLevel="1"/>
    <col min="121" max="121" width="15.42578125" customWidth="1" outlineLevel="1"/>
    <col min="122" max="174" width="6.28515625" customWidth="1" outlineLevel="1"/>
    <col min="175" max="175" width="7.140625" customWidth="1" outlineLevel="1"/>
    <col min="176" max="208" width="6.28515625" customWidth="1" outlineLevel="1"/>
    <col min="209" max="209" width="4.7109375" customWidth="1"/>
    <col min="210" max="265" width="6.28515625" customWidth="1" outlineLevel="1"/>
    <col min="266" max="266" width="4.7109375" customWidth="1"/>
    <col min="267" max="268" width="6.28515625" customWidth="1" outlineLevel="1"/>
    <col min="269" max="269" width="12.140625" customWidth="1" outlineLevel="1"/>
    <col min="270" max="303" width="6.28515625" customWidth="1" outlineLevel="1"/>
    <col min="304" max="304" width="8" customWidth="1" outlineLevel="1"/>
    <col min="305" max="310" width="6.28515625" customWidth="1" outlineLevel="1"/>
    <col min="311" max="311" width="4.7109375" customWidth="1"/>
    <col min="312" max="329" width="6.28515625" customWidth="1"/>
    <col min="330" max="344" width="6.28515625" customWidth="1" outlineLevel="1"/>
    <col min="345" max="345" width="6.28515625" customWidth="1"/>
    <col min="346" max="416" width="6.28515625" customWidth="1" outlineLevel="1"/>
    <col min="417" max="417" width="6.28515625" customWidth="1"/>
    <col min="418" max="648" width="6.28515625" customWidth="1" outlineLevel="1"/>
    <col min="649" max="675" width="6.28515625" customWidth="1" outlineLevel="2"/>
    <col min="676" max="677" width="6.28515625" customWidth="1" outlineLevel="1"/>
    <col min="678" max="678" width="4.7109375" customWidth="1"/>
    <col min="679" max="699" width="6.28515625" customWidth="1" outlineLevel="1"/>
    <col min="700" max="700" width="4.7109375" customWidth="1"/>
    <col min="701" max="719" width="6.28515625" customWidth="1" outlineLevel="1"/>
    <col min="720" max="720" width="4.7109375" customWidth="1"/>
    <col min="721" max="735" width="6.28515625" customWidth="1" outlineLevel="1"/>
    <col min="736" max="736" width="4.7109375" customWidth="1"/>
    <col min="737" max="737" width="9.28515625" customWidth="1" outlineLevel="1"/>
    <col min="738" max="738" width="6.28515625" customWidth="1" outlineLevel="1"/>
    <col min="739" max="739" width="4.7109375" customWidth="1"/>
    <col min="740" max="741" width="6.85546875" customWidth="1" outlineLevel="1"/>
    <col min="742" max="746" width="6.28515625" customWidth="1" outlineLevel="1"/>
    <col min="747" max="748" width="18" customWidth="1" outlineLevel="1"/>
    <col min="749" max="780" width="6.28515625" customWidth="1" outlineLevel="1"/>
    <col min="781" max="781" width="6.85546875" customWidth="1" outlineLevel="1"/>
    <col min="782" max="783" width="6.28515625" customWidth="1" outlineLevel="1"/>
    <col min="784" max="791" width="6.85546875" customWidth="1" outlineLevel="1"/>
    <col min="792" max="792" width="6.28515625" customWidth="1" outlineLevel="1"/>
    <col min="793" max="796" width="6.85546875" customWidth="1" outlineLevel="1"/>
    <col min="797" max="797" width="4.7109375" customWidth="1"/>
    <col min="798" max="887" width="6.28515625" customWidth="1" outlineLevel="1"/>
    <col min="888" max="888" width="6.28515625" customWidth="1"/>
    <col min="889" max="889" width="2.85546875" customWidth="1"/>
  </cols>
  <sheetData>
    <row r="1" spans="1:889" s="1" customFormat="1" ht="27.75">
      <c r="A1" s="4" t="s">
        <v>16</v>
      </c>
      <c r="B1" s="4" t="s">
        <v>16</v>
      </c>
      <c r="C1" s="4" t="s">
        <v>16</v>
      </c>
      <c r="D1" s="4" t="s">
        <v>16</v>
      </c>
      <c r="E1" s="357" t="s">
        <v>12</v>
      </c>
      <c r="H1" s="4" t="s">
        <v>16</v>
      </c>
      <c r="I1" s="4" t="s">
        <v>16</v>
      </c>
      <c r="J1" s="4" t="s">
        <v>16</v>
      </c>
      <c r="K1" s="4" t="s">
        <v>16</v>
      </c>
      <c r="L1" s="4" t="s">
        <v>16</v>
      </c>
      <c r="M1" s="4" t="s">
        <v>16</v>
      </c>
      <c r="N1" s="4" t="s">
        <v>16</v>
      </c>
      <c r="O1" s="4" t="s">
        <v>16</v>
      </c>
      <c r="P1" s="4" t="s">
        <v>16</v>
      </c>
      <c r="Q1" s="4" t="s">
        <v>16</v>
      </c>
      <c r="R1" s="4" t="s">
        <v>16</v>
      </c>
      <c r="S1" s="4" t="s">
        <v>16</v>
      </c>
      <c r="T1" s="4" t="s">
        <v>16</v>
      </c>
      <c r="U1" s="4" t="s">
        <v>16</v>
      </c>
      <c r="V1" s="4" t="s">
        <v>16</v>
      </c>
      <c r="W1" s="4" t="s">
        <v>16</v>
      </c>
      <c r="X1" s="4" t="s">
        <v>16</v>
      </c>
      <c r="Y1" s="4" t="s">
        <v>16</v>
      </c>
      <c r="Z1" s="4" t="s">
        <v>16</v>
      </c>
      <c r="AA1" s="4" t="s">
        <v>16</v>
      </c>
      <c r="AB1" s="4" t="s">
        <v>16</v>
      </c>
      <c r="AC1" s="4" t="s">
        <v>16</v>
      </c>
      <c r="AD1" s="4" t="s">
        <v>16</v>
      </c>
      <c r="AE1" s="4" t="s">
        <v>16</v>
      </c>
      <c r="AF1" s="4" t="s">
        <v>16</v>
      </c>
      <c r="AG1" s="4" t="s">
        <v>16</v>
      </c>
      <c r="AH1" s="4" t="s">
        <v>16</v>
      </c>
      <c r="AI1" s="4" t="s">
        <v>16</v>
      </c>
      <c r="AJ1" s="4" t="s">
        <v>16</v>
      </c>
      <c r="AK1" s="4" t="s">
        <v>16</v>
      </c>
      <c r="AL1" s="4" t="s">
        <v>16</v>
      </c>
      <c r="AM1" s="4" t="s">
        <v>16</v>
      </c>
      <c r="AN1" s="4" t="s">
        <v>16</v>
      </c>
      <c r="AO1" s="4" t="s">
        <v>16</v>
      </c>
      <c r="AP1" s="4" t="s">
        <v>16</v>
      </c>
      <c r="AQ1" s="4" t="s">
        <v>16</v>
      </c>
      <c r="AR1" s="4" t="s">
        <v>16</v>
      </c>
      <c r="AS1" s="4" t="s">
        <v>16</v>
      </c>
      <c r="AT1" s="4" t="s">
        <v>16</v>
      </c>
      <c r="AU1" s="4" t="s">
        <v>16</v>
      </c>
      <c r="AV1" s="4" t="s">
        <v>16</v>
      </c>
      <c r="AW1" s="4" t="s">
        <v>16</v>
      </c>
      <c r="AX1" s="4" t="s">
        <v>16</v>
      </c>
      <c r="AY1" s="4" t="s">
        <v>16</v>
      </c>
      <c r="AZ1" s="4" t="s">
        <v>16</v>
      </c>
      <c r="BA1" s="4" t="s">
        <v>16</v>
      </c>
      <c r="BB1" s="4" t="s">
        <v>16</v>
      </c>
      <c r="BC1" s="198" t="s">
        <v>1</v>
      </c>
      <c r="BD1" s="6" t="s">
        <v>16</v>
      </c>
      <c r="BE1" s="6" t="s">
        <v>16</v>
      </c>
      <c r="BF1" s="4" t="s">
        <v>10</v>
      </c>
      <c r="BG1" s="4" t="s">
        <v>10</v>
      </c>
      <c r="BH1" s="4" t="s">
        <v>10</v>
      </c>
      <c r="BI1" s="4" t="s">
        <v>10</v>
      </c>
      <c r="BJ1" s="4" t="s">
        <v>10</v>
      </c>
      <c r="BK1" s="4" t="s">
        <v>10</v>
      </c>
      <c r="BL1" s="4" t="s">
        <v>10</v>
      </c>
      <c r="BM1" s="4" t="s">
        <v>10</v>
      </c>
      <c r="BN1" s="4" t="s">
        <v>10</v>
      </c>
      <c r="BO1" s="6" t="s">
        <v>16</v>
      </c>
      <c r="BP1" s="4" t="s">
        <v>10</v>
      </c>
      <c r="BQ1" s="4" t="s">
        <v>10</v>
      </c>
      <c r="BR1" s="4" t="s">
        <v>10</v>
      </c>
      <c r="BS1" s="4" t="s">
        <v>10</v>
      </c>
      <c r="BT1" s="4" t="s">
        <v>10</v>
      </c>
      <c r="BU1" s="4" t="s">
        <v>10</v>
      </c>
      <c r="BV1" s="4" t="s">
        <v>10</v>
      </c>
      <c r="BW1" s="4" t="s">
        <v>10</v>
      </c>
      <c r="BX1" s="4" t="s">
        <v>10</v>
      </c>
      <c r="BY1" s="4" t="s">
        <v>10</v>
      </c>
      <c r="BZ1" s="4" t="s">
        <v>10</v>
      </c>
      <c r="CA1" s="4" t="s">
        <v>10</v>
      </c>
      <c r="CB1" s="4" t="s">
        <v>10</v>
      </c>
      <c r="CC1" s="4" t="s">
        <v>10</v>
      </c>
      <c r="CD1" s="4" t="s">
        <v>10</v>
      </c>
      <c r="CE1" s="4" t="s">
        <v>10</v>
      </c>
      <c r="CF1" s="4" t="s">
        <v>10</v>
      </c>
      <c r="CG1" s="4" t="s">
        <v>10</v>
      </c>
      <c r="CH1" s="4" t="s">
        <v>10</v>
      </c>
      <c r="CI1" s="4" t="s">
        <v>10</v>
      </c>
      <c r="CJ1" s="4" t="s">
        <v>10</v>
      </c>
      <c r="CK1" s="6" t="s">
        <v>16</v>
      </c>
      <c r="CL1" s="4" t="s">
        <v>10</v>
      </c>
      <c r="CM1" s="4" t="s">
        <v>10</v>
      </c>
      <c r="CN1" s="4" t="s">
        <v>10</v>
      </c>
      <c r="CO1" s="4" t="s">
        <v>10</v>
      </c>
      <c r="CP1" s="4" t="s">
        <v>10</v>
      </c>
      <c r="CQ1" s="4" t="s">
        <v>10</v>
      </c>
      <c r="CR1" s="4" t="s">
        <v>10</v>
      </c>
      <c r="CS1" s="4" t="s">
        <v>10</v>
      </c>
      <c r="CT1" s="4" t="s">
        <v>10</v>
      </c>
      <c r="CU1" s="4" t="s">
        <v>10</v>
      </c>
      <c r="CV1" s="4" t="s">
        <v>10</v>
      </c>
      <c r="CW1" s="4" t="s">
        <v>10</v>
      </c>
      <c r="CX1" s="4" t="s">
        <v>10</v>
      </c>
      <c r="CY1" s="4" t="s">
        <v>10</v>
      </c>
      <c r="CZ1" s="4" t="s">
        <v>10</v>
      </c>
      <c r="DA1" s="4" t="s">
        <v>10</v>
      </c>
      <c r="DB1" s="4" t="s">
        <v>10</v>
      </c>
      <c r="DC1" s="4" t="s">
        <v>10</v>
      </c>
      <c r="DD1" s="4" t="s">
        <v>10</v>
      </c>
      <c r="DE1" s="4" t="s">
        <v>10</v>
      </c>
      <c r="DF1" s="4" t="s">
        <v>10</v>
      </c>
      <c r="DG1" s="4" t="s">
        <v>10</v>
      </c>
      <c r="DH1" s="4" t="s">
        <v>10</v>
      </c>
      <c r="DI1" s="4" t="s">
        <v>10</v>
      </c>
      <c r="DJ1" s="4" t="s">
        <v>9</v>
      </c>
      <c r="DK1" s="4" t="s">
        <v>9</v>
      </c>
      <c r="DL1" s="6" t="s">
        <v>16</v>
      </c>
      <c r="DM1" s="4" t="s">
        <v>10</v>
      </c>
      <c r="DN1" s="4" t="s">
        <v>10</v>
      </c>
      <c r="DO1" s="4" t="s">
        <v>10</v>
      </c>
      <c r="DP1" s="4" t="s">
        <v>10</v>
      </c>
      <c r="DQ1" s="4" t="s">
        <v>10</v>
      </c>
      <c r="DR1" s="4" t="s">
        <v>10</v>
      </c>
      <c r="DS1" s="4" t="s">
        <v>10</v>
      </c>
      <c r="DT1" s="4" t="s">
        <v>10</v>
      </c>
      <c r="DU1" s="4" t="s">
        <v>10</v>
      </c>
      <c r="DV1" s="4" t="s">
        <v>10</v>
      </c>
      <c r="DW1" s="4" t="s">
        <v>10</v>
      </c>
      <c r="DX1" s="4" t="s">
        <v>10</v>
      </c>
      <c r="DY1" s="4" t="s">
        <v>10</v>
      </c>
      <c r="DZ1" s="4" t="s">
        <v>10</v>
      </c>
      <c r="EA1" s="4" t="s">
        <v>10</v>
      </c>
      <c r="EB1" s="4" t="s">
        <v>10</v>
      </c>
      <c r="EC1" s="4" t="s">
        <v>10</v>
      </c>
      <c r="ED1" s="4" t="s">
        <v>10</v>
      </c>
      <c r="EE1" s="4" t="s">
        <v>10</v>
      </c>
      <c r="EF1" s="4" t="s">
        <v>10</v>
      </c>
      <c r="EG1" s="4" t="s">
        <v>10</v>
      </c>
      <c r="EH1" s="4" t="s">
        <v>10</v>
      </c>
      <c r="EI1" s="4" t="s">
        <v>10</v>
      </c>
      <c r="EJ1" s="4" t="s">
        <v>10</v>
      </c>
      <c r="EK1" s="4" t="s">
        <v>10</v>
      </c>
      <c r="EL1" s="4" t="s">
        <v>10</v>
      </c>
      <c r="EM1" s="4" t="s">
        <v>10</v>
      </c>
      <c r="EN1" s="4" t="s">
        <v>10</v>
      </c>
      <c r="EO1" s="4" t="s">
        <v>10</v>
      </c>
      <c r="EP1" s="4" t="s">
        <v>10</v>
      </c>
      <c r="EQ1" s="4" t="s">
        <v>10</v>
      </c>
      <c r="ER1" s="4" t="s">
        <v>10</v>
      </c>
      <c r="ES1" s="4" t="s">
        <v>10</v>
      </c>
      <c r="ET1" s="4" t="s">
        <v>10</v>
      </c>
      <c r="EU1" s="4" t="s">
        <v>10</v>
      </c>
      <c r="EV1" s="4" t="s">
        <v>10</v>
      </c>
      <c r="EW1" s="4" t="s">
        <v>10</v>
      </c>
      <c r="EX1" s="4" t="s">
        <v>10</v>
      </c>
      <c r="EY1" s="4" t="s">
        <v>10</v>
      </c>
      <c r="EZ1" s="4" t="s">
        <v>10</v>
      </c>
      <c r="FA1" s="4" t="s">
        <v>10</v>
      </c>
      <c r="FB1" s="4" t="s">
        <v>10</v>
      </c>
      <c r="FC1" s="4" t="s">
        <v>10</v>
      </c>
      <c r="FD1" s="4" t="s">
        <v>10</v>
      </c>
      <c r="FE1" s="4" t="s">
        <v>10</v>
      </c>
      <c r="FF1" s="4" t="s">
        <v>10</v>
      </c>
      <c r="FG1" s="4" t="s">
        <v>10</v>
      </c>
      <c r="FH1" s="4" t="s">
        <v>10</v>
      </c>
      <c r="FI1" s="4" t="s">
        <v>10</v>
      </c>
      <c r="FJ1" s="4" t="s">
        <v>10</v>
      </c>
      <c r="FK1" s="4" t="s">
        <v>9</v>
      </c>
      <c r="FL1" s="4" t="s">
        <v>9</v>
      </c>
      <c r="FM1" s="4" t="s">
        <v>0</v>
      </c>
      <c r="FN1" s="4" t="s">
        <v>9</v>
      </c>
      <c r="FO1" s="4" t="s">
        <v>9</v>
      </c>
      <c r="FP1" s="4" t="s">
        <v>9</v>
      </c>
      <c r="FQ1" s="4" t="s">
        <v>9</v>
      </c>
      <c r="FR1" s="4" t="s">
        <v>9</v>
      </c>
      <c r="FS1" s="4" t="s">
        <v>9</v>
      </c>
      <c r="FT1" s="4" t="s">
        <v>10</v>
      </c>
      <c r="FU1" s="4" t="s">
        <v>10</v>
      </c>
      <c r="FV1" s="4" t="s">
        <v>10</v>
      </c>
      <c r="FW1" s="4" t="s">
        <v>10</v>
      </c>
      <c r="FX1" s="4" t="s">
        <v>10</v>
      </c>
      <c r="FY1" s="4" t="s">
        <v>10</v>
      </c>
      <c r="FZ1" s="4" t="s">
        <v>10</v>
      </c>
      <c r="GA1" s="4" t="s">
        <v>10</v>
      </c>
      <c r="GB1" s="4" t="s">
        <v>10</v>
      </c>
      <c r="GC1" s="4" t="s">
        <v>10</v>
      </c>
      <c r="GD1" s="4" t="s">
        <v>10</v>
      </c>
      <c r="GE1" s="4" t="s">
        <v>10</v>
      </c>
      <c r="GF1" s="4" t="s">
        <v>0</v>
      </c>
      <c r="GG1" s="4" t="s">
        <v>0</v>
      </c>
      <c r="GH1" s="4" t="s">
        <v>0</v>
      </c>
      <c r="GI1" s="4" t="s">
        <v>0</v>
      </c>
      <c r="GJ1" s="4" t="s">
        <v>10</v>
      </c>
      <c r="GK1" s="4" t="s">
        <v>10</v>
      </c>
      <c r="GL1" s="4" t="s">
        <v>10</v>
      </c>
      <c r="GM1" s="4" t="s">
        <v>10</v>
      </c>
      <c r="GN1" s="4" t="s">
        <v>10</v>
      </c>
      <c r="GO1" s="4" t="s">
        <v>0</v>
      </c>
      <c r="GP1" s="4" t="s">
        <v>0</v>
      </c>
      <c r="GQ1" s="4" t="s">
        <v>0</v>
      </c>
      <c r="GR1" s="4" t="s">
        <v>0</v>
      </c>
      <c r="GS1" s="4" t="s">
        <v>0</v>
      </c>
      <c r="GT1" s="4" t="s">
        <v>0</v>
      </c>
      <c r="GU1" s="4" t="s">
        <v>0</v>
      </c>
      <c r="GV1" s="4" t="s">
        <v>0</v>
      </c>
      <c r="GW1" s="4" t="s">
        <v>10</v>
      </c>
      <c r="GX1" s="4" t="s">
        <v>10</v>
      </c>
      <c r="GY1" s="4" t="s">
        <v>10</v>
      </c>
      <c r="GZ1" s="4" t="s">
        <v>10</v>
      </c>
      <c r="HA1" s="6" t="s">
        <v>16</v>
      </c>
      <c r="HB1" s="4" t="s">
        <v>10</v>
      </c>
      <c r="HC1" s="4" t="s">
        <v>10</v>
      </c>
      <c r="HD1" s="4" t="s">
        <v>9</v>
      </c>
      <c r="HE1" s="4" t="s">
        <v>9</v>
      </c>
      <c r="HF1" s="4" t="s">
        <v>9</v>
      </c>
      <c r="HG1" s="4" t="s">
        <v>9</v>
      </c>
      <c r="HH1" s="4" t="s">
        <v>9</v>
      </c>
      <c r="HI1" s="4" t="s">
        <v>9</v>
      </c>
      <c r="HJ1" s="4" t="s">
        <v>9</v>
      </c>
      <c r="HK1" s="4" t="s">
        <v>9</v>
      </c>
      <c r="HL1" s="4" t="s">
        <v>9</v>
      </c>
      <c r="HM1" s="4" t="s">
        <v>9</v>
      </c>
      <c r="HN1" s="4" t="s">
        <v>9</v>
      </c>
      <c r="HO1" s="4" t="s">
        <v>9</v>
      </c>
      <c r="HP1" s="4" t="s">
        <v>9</v>
      </c>
      <c r="HQ1" s="4" t="s">
        <v>9</v>
      </c>
      <c r="HR1" s="4" t="s">
        <v>9</v>
      </c>
      <c r="HS1" s="4" t="s">
        <v>9</v>
      </c>
      <c r="HT1" s="4" t="s">
        <v>9</v>
      </c>
      <c r="HU1" s="4" t="s">
        <v>9</v>
      </c>
      <c r="HV1" s="4" t="s">
        <v>9</v>
      </c>
      <c r="HW1" s="4" t="s">
        <v>11</v>
      </c>
      <c r="HX1" s="4" t="s">
        <v>9</v>
      </c>
      <c r="HY1" s="4" t="s">
        <v>9</v>
      </c>
      <c r="HZ1" s="4" t="s">
        <v>9</v>
      </c>
      <c r="IA1" s="4" t="s">
        <v>9</v>
      </c>
      <c r="IB1" s="4" t="s">
        <v>9</v>
      </c>
      <c r="IC1" s="4" t="s">
        <v>9</v>
      </c>
      <c r="ID1" s="4" t="s">
        <v>9</v>
      </c>
      <c r="IE1" s="4" t="s">
        <v>9</v>
      </c>
      <c r="IF1" s="4" t="s">
        <v>9</v>
      </c>
      <c r="IG1" s="4" t="s">
        <v>9</v>
      </c>
      <c r="IH1" s="4" t="s">
        <v>9</v>
      </c>
      <c r="II1" s="4" t="s">
        <v>9</v>
      </c>
      <c r="IJ1" s="4" t="s">
        <v>9</v>
      </c>
      <c r="IK1" s="4" t="s">
        <v>9</v>
      </c>
      <c r="IL1" s="4" t="s">
        <v>9</v>
      </c>
      <c r="IM1" s="4" t="s">
        <v>9</v>
      </c>
      <c r="IN1" s="4" t="s">
        <v>9</v>
      </c>
      <c r="IO1" s="4" t="s">
        <v>9</v>
      </c>
      <c r="IP1" s="4" t="s">
        <v>9</v>
      </c>
      <c r="IQ1" s="4" t="s">
        <v>9</v>
      </c>
      <c r="IR1" s="4" t="s">
        <v>9</v>
      </c>
      <c r="IS1" s="4" t="s">
        <v>9</v>
      </c>
      <c r="IT1" s="4" t="s">
        <v>9</v>
      </c>
      <c r="IU1" s="4" t="s">
        <v>9</v>
      </c>
      <c r="IV1" s="4" t="s">
        <v>9</v>
      </c>
      <c r="IW1" s="4" t="s">
        <v>9</v>
      </c>
      <c r="IX1" s="4" t="s">
        <v>9</v>
      </c>
      <c r="IY1" s="4" t="s">
        <v>9</v>
      </c>
      <c r="IZ1" s="4" t="s">
        <v>9</v>
      </c>
      <c r="JA1" s="4" t="s">
        <v>9</v>
      </c>
      <c r="JB1" s="4" t="s">
        <v>9</v>
      </c>
      <c r="JC1" s="4" t="s">
        <v>9</v>
      </c>
      <c r="JD1" s="4" t="s">
        <v>9</v>
      </c>
      <c r="JE1" s="4" t="s">
        <v>9</v>
      </c>
      <c r="JF1" s="6" t="s">
        <v>16</v>
      </c>
      <c r="JG1" s="4" t="s">
        <v>10</v>
      </c>
      <c r="JH1" s="4" t="s">
        <v>10</v>
      </c>
      <c r="JI1" s="4" t="s">
        <v>10</v>
      </c>
      <c r="JJ1" s="4" t="s">
        <v>10</v>
      </c>
      <c r="JK1" s="4" t="s">
        <v>10</v>
      </c>
      <c r="JL1" s="4" t="s">
        <v>0</v>
      </c>
      <c r="JM1" s="4" t="s">
        <v>0</v>
      </c>
      <c r="JN1" s="4" t="s">
        <v>10</v>
      </c>
      <c r="JO1" s="4" t="s">
        <v>10</v>
      </c>
      <c r="JP1" s="4" t="s">
        <v>10</v>
      </c>
      <c r="JQ1" s="4" t="s">
        <v>10</v>
      </c>
      <c r="JR1" s="4" t="s">
        <v>10</v>
      </c>
      <c r="JS1" s="4" t="s">
        <v>10</v>
      </c>
      <c r="JT1" s="4" t="s">
        <v>10</v>
      </c>
      <c r="JU1" s="4" t="s">
        <v>10</v>
      </c>
      <c r="JV1" s="4" t="s">
        <v>10</v>
      </c>
      <c r="JW1" s="4" t="s">
        <v>10</v>
      </c>
      <c r="JX1" s="4" t="s">
        <v>10</v>
      </c>
      <c r="JY1" s="4" t="s">
        <v>10</v>
      </c>
      <c r="JZ1" s="4" t="s">
        <v>10</v>
      </c>
      <c r="KA1" s="4" t="s">
        <v>10</v>
      </c>
      <c r="KB1" s="4" t="s">
        <v>10</v>
      </c>
      <c r="KC1" s="4" t="s">
        <v>10</v>
      </c>
      <c r="KD1" s="4" t="s">
        <v>10</v>
      </c>
      <c r="KE1" s="4" t="s">
        <v>10</v>
      </c>
      <c r="KF1" s="4" t="s">
        <v>10</v>
      </c>
      <c r="KG1" s="4" t="s">
        <v>10</v>
      </c>
      <c r="KH1" s="4" t="s">
        <v>10</v>
      </c>
      <c r="KI1" s="4" t="s">
        <v>9</v>
      </c>
      <c r="KJ1" s="4" t="s">
        <v>10</v>
      </c>
      <c r="KK1" s="4" t="s">
        <v>0</v>
      </c>
      <c r="KL1" s="4" t="s">
        <v>9</v>
      </c>
      <c r="KM1" s="4" t="s">
        <v>9</v>
      </c>
      <c r="KN1" s="4" t="s">
        <v>9</v>
      </c>
      <c r="KO1" s="4" t="s">
        <v>9</v>
      </c>
      <c r="KP1" s="4" t="s">
        <v>9</v>
      </c>
      <c r="KQ1" s="4" t="s">
        <v>9</v>
      </c>
      <c r="KR1" s="4" t="s">
        <v>9</v>
      </c>
      <c r="KS1" s="4" t="s">
        <v>0</v>
      </c>
      <c r="KT1" s="4" t="s">
        <v>9</v>
      </c>
      <c r="KU1" s="4" t="s">
        <v>9</v>
      </c>
      <c r="KV1" s="4" t="s">
        <v>9</v>
      </c>
      <c r="KW1" s="4" t="s">
        <v>9</v>
      </c>
      <c r="KX1" s="4" t="s">
        <v>9</v>
      </c>
      <c r="KY1" s="6" t="s">
        <v>16</v>
      </c>
      <c r="KZ1" s="4" t="s">
        <v>10</v>
      </c>
      <c r="LA1" s="4" t="s">
        <v>10</v>
      </c>
      <c r="LB1" s="4" t="s">
        <v>10</v>
      </c>
      <c r="LC1" s="4" t="s">
        <v>10</v>
      </c>
      <c r="LD1" s="4" t="s">
        <v>10</v>
      </c>
      <c r="LE1" s="4" t="s">
        <v>10</v>
      </c>
      <c r="LF1" s="4" t="s">
        <v>10</v>
      </c>
      <c r="LG1" s="4" t="s">
        <v>10</v>
      </c>
      <c r="LH1" s="4" t="s">
        <v>10</v>
      </c>
      <c r="LI1" s="4" t="s">
        <v>10</v>
      </c>
      <c r="LJ1" s="4" t="s">
        <v>10</v>
      </c>
      <c r="LK1" s="4" t="s">
        <v>10</v>
      </c>
      <c r="LL1" s="4" t="s">
        <v>10</v>
      </c>
      <c r="LM1" s="4" t="s">
        <v>10</v>
      </c>
      <c r="LN1" s="4" t="s">
        <v>10</v>
      </c>
      <c r="LO1" s="4" t="s">
        <v>10</v>
      </c>
      <c r="LP1" s="4" t="s">
        <v>9</v>
      </c>
      <c r="LQ1" s="4" t="s">
        <v>9</v>
      </c>
      <c r="LR1" s="4" t="s">
        <v>9</v>
      </c>
      <c r="LS1" s="4" t="s">
        <v>9</v>
      </c>
      <c r="LT1" s="4" t="s">
        <v>9</v>
      </c>
      <c r="LU1" s="4" t="s">
        <v>9</v>
      </c>
      <c r="LV1" s="4" t="s">
        <v>9</v>
      </c>
      <c r="LW1" s="4" t="s">
        <v>9</v>
      </c>
      <c r="LX1" s="4" t="s">
        <v>9</v>
      </c>
      <c r="LY1" s="4" t="s">
        <v>9</v>
      </c>
      <c r="LZ1" s="4" t="s">
        <v>9</v>
      </c>
      <c r="MA1" s="4" t="s">
        <v>9</v>
      </c>
      <c r="MB1" s="4" t="s">
        <v>9</v>
      </c>
      <c r="MC1" s="4" t="s">
        <v>9</v>
      </c>
      <c r="MD1" s="4" t="s">
        <v>9</v>
      </c>
      <c r="ME1" s="4" t="s">
        <v>9</v>
      </c>
      <c r="MF1" s="4" t="s">
        <v>9</v>
      </c>
      <c r="MG1" s="4" t="s">
        <v>9</v>
      </c>
      <c r="MH1" s="4" t="s">
        <v>9</v>
      </c>
      <c r="MI1" s="4" t="s">
        <v>9</v>
      </c>
      <c r="MJ1" s="4" t="s">
        <v>9</v>
      </c>
      <c r="MK1" s="4" t="s">
        <v>9</v>
      </c>
      <c r="ML1" s="4" t="s">
        <v>9</v>
      </c>
      <c r="MM1" s="4" t="s">
        <v>9</v>
      </c>
      <c r="MN1" s="4" t="s">
        <v>9</v>
      </c>
      <c r="MO1" s="4" t="s">
        <v>9</v>
      </c>
      <c r="MP1" s="4" t="s">
        <v>9</v>
      </c>
      <c r="MQ1" s="4" t="s">
        <v>9</v>
      </c>
      <c r="MR1" s="4" t="s">
        <v>9</v>
      </c>
      <c r="MS1" s="4" t="s">
        <v>9</v>
      </c>
      <c r="MT1" s="4" t="s">
        <v>9</v>
      </c>
      <c r="MU1" s="4" t="s">
        <v>9</v>
      </c>
      <c r="MV1" s="4" t="s">
        <v>9</v>
      </c>
      <c r="MW1" s="4" t="s">
        <v>9</v>
      </c>
      <c r="MX1" s="4" t="s">
        <v>9</v>
      </c>
      <c r="MY1" s="4" t="s">
        <v>9</v>
      </c>
      <c r="MZ1" s="4" t="s">
        <v>9</v>
      </c>
      <c r="NA1" s="4" t="s">
        <v>9</v>
      </c>
      <c r="NB1" s="4" t="s">
        <v>9</v>
      </c>
      <c r="NC1" s="4" t="s">
        <v>9</v>
      </c>
      <c r="ND1" s="4" t="s">
        <v>9</v>
      </c>
      <c r="NE1" s="4" t="s">
        <v>9</v>
      </c>
      <c r="NF1" s="4" t="s">
        <v>9</v>
      </c>
      <c r="NG1" s="4" t="s">
        <v>9</v>
      </c>
      <c r="NH1" s="4" t="s">
        <v>9</v>
      </c>
      <c r="NI1" s="4" t="s">
        <v>9</v>
      </c>
      <c r="NJ1" s="4" t="s">
        <v>9</v>
      </c>
      <c r="NK1" s="4" t="s">
        <v>9</v>
      </c>
      <c r="NL1" s="4" t="s">
        <v>9</v>
      </c>
      <c r="NM1" s="4" t="s">
        <v>9</v>
      </c>
      <c r="NN1" s="4" t="s">
        <v>9</v>
      </c>
      <c r="NO1" s="4" t="s">
        <v>9</v>
      </c>
      <c r="NP1" s="4" t="s">
        <v>9</v>
      </c>
      <c r="NQ1" s="4" t="s">
        <v>9</v>
      </c>
      <c r="NR1" s="4" t="s">
        <v>9</v>
      </c>
      <c r="NS1" s="4" t="s">
        <v>9</v>
      </c>
      <c r="NT1" s="4" t="s">
        <v>9</v>
      </c>
      <c r="NU1" s="4" t="s">
        <v>9</v>
      </c>
      <c r="NV1" s="4" t="s">
        <v>9</v>
      </c>
      <c r="NW1" s="4" t="s">
        <v>9</v>
      </c>
      <c r="NX1" s="4" t="s">
        <v>9</v>
      </c>
      <c r="NY1" s="4" t="s">
        <v>9</v>
      </c>
      <c r="NZ1" s="4" t="s">
        <v>9</v>
      </c>
      <c r="OA1" s="4" t="s">
        <v>9</v>
      </c>
      <c r="OB1" s="4" t="s">
        <v>9</v>
      </c>
      <c r="OC1" s="4" t="s">
        <v>9</v>
      </c>
      <c r="OD1" s="4" t="s">
        <v>9</v>
      </c>
      <c r="OE1" s="4" t="s">
        <v>9</v>
      </c>
      <c r="OF1" s="4" t="s">
        <v>9</v>
      </c>
      <c r="OG1" s="4" t="s">
        <v>9</v>
      </c>
      <c r="OH1" s="4" t="s">
        <v>9</v>
      </c>
      <c r="OI1" s="4" t="s">
        <v>9</v>
      </c>
      <c r="OJ1" s="4" t="s">
        <v>9</v>
      </c>
      <c r="OK1" s="4" t="s">
        <v>9</v>
      </c>
      <c r="OL1" s="4" t="s">
        <v>9</v>
      </c>
      <c r="OM1" s="4" t="s">
        <v>9</v>
      </c>
      <c r="ON1" s="4" t="s">
        <v>9</v>
      </c>
      <c r="OO1" s="4" t="s">
        <v>9</v>
      </c>
      <c r="OP1" s="4" t="s">
        <v>9</v>
      </c>
      <c r="OQ1" s="4" t="s">
        <v>9</v>
      </c>
      <c r="OR1" s="4" t="s">
        <v>9</v>
      </c>
      <c r="OS1" s="4" t="s">
        <v>9</v>
      </c>
      <c r="OT1" s="4" t="s">
        <v>9</v>
      </c>
      <c r="OU1" s="4" t="s">
        <v>9</v>
      </c>
      <c r="OV1" s="4" t="s">
        <v>9</v>
      </c>
      <c r="OW1" s="4" t="s">
        <v>9</v>
      </c>
      <c r="OX1" s="4" t="s">
        <v>9</v>
      </c>
      <c r="OY1" s="4" t="s">
        <v>9</v>
      </c>
      <c r="OZ1" s="4" t="s">
        <v>9</v>
      </c>
      <c r="PA1" s="4" t="s">
        <v>9</v>
      </c>
      <c r="PB1" s="4" t="s">
        <v>9</v>
      </c>
      <c r="PC1" s="4" t="s">
        <v>9</v>
      </c>
      <c r="PD1" s="4" t="s">
        <v>9</v>
      </c>
      <c r="PE1" s="4" t="s">
        <v>9</v>
      </c>
      <c r="PF1" s="4" t="s">
        <v>9</v>
      </c>
      <c r="PG1" s="4" t="s">
        <v>9</v>
      </c>
      <c r="PH1" s="4" t="s">
        <v>9</v>
      </c>
      <c r="PI1" s="4" t="s">
        <v>9</v>
      </c>
      <c r="PJ1" s="4" t="s">
        <v>9</v>
      </c>
      <c r="PK1" s="4" t="s">
        <v>9</v>
      </c>
      <c r="PL1" s="4" t="s">
        <v>9</v>
      </c>
      <c r="PM1" s="4" t="s">
        <v>9</v>
      </c>
      <c r="PN1" s="4" t="s">
        <v>9</v>
      </c>
      <c r="PO1" s="4" t="s">
        <v>9</v>
      </c>
      <c r="PP1" s="4" t="s">
        <v>9</v>
      </c>
      <c r="PQ1" s="4" t="s">
        <v>9</v>
      </c>
      <c r="PR1" s="4" t="s">
        <v>9</v>
      </c>
      <c r="PS1" s="4" t="s">
        <v>9</v>
      </c>
      <c r="PT1" s="4" t="s">
        <v>9</v>
      </c>
      <c r="PU1" s="4" t="s">
        <v>9</v>
      </c>
      <c r="PV1" s="4" t="s">
        <v>9</v>
      </c>
      <c r="PW1" s="4" t="s">
        <v>9</v>
      </c>
      <c r="PX1" s="4" t="s">
        <v>9</v>
      </c>
      <c r="PY1" s="4" t="s">
        <v>9</v>
      </c>
      <c r="PZ1" s="4" t="s">
        <v>9</v>
      </c>
      <c r="QA1" s="4" t="s">
        <v>9</v>
      </c>
      <c r="QB1" s="4" t="s">
        <v>9</v>
      </c>
      <c r="QC1" s="4" t="s">
        <v>9</v>
      </c>
      <c r="QD1" s="4" t="s">
        <v>9</v>
      </c>
      <c r="QE1" s="4" t="s">
        <v>9</v>
      </c>
      <c r="QF1" s="4" t="s">
        <v>9</v>
      </c>
      <c r="QG1" s="4" t="s">
        <v>9</v>
      </c>
      <c r="QH1" s="4" t="s">
        <v>9</v>
      </c>
      <c r="QI1" s="4" t="s">
        <v>9</v>
      </c>
      <c r="QJ1" s="4" t="s">
        <v>9</v>
      </c>
      <c r="QK1" s="4" t="s">
        <v>9</v>
      </c>
      <c r="QL1" s="4" t="s">
        <v>9</v>
      </c>
      <c r="QM1" s="4" t="s">
        <v>9</v>
      </c>
      <c r="QN1" s="4" t="s">
        <v>9</v>
      </c>
      <c r="QO1" s="4" t="s">
        <v>9</v>
      </c>
      <c r="QP1" s="4" t="s">
        <v>9</v>
      </c>
      <c r="QQ1" s="4" t="s">
        <v>9</v>
      </c>
      <c r="QR1" s="4" t="s">
        <v>9</v>
      </c>
      <c r="QS1" s="4" t="s">
        <v>9</v>
      </c>
      <c r="QT1" s="4" t="s">
        <v>9</v>
      </c>
      <c r="QU1" s="4" t="s">
        <v>9</v>
      </c>
      <c r="QV1" s="4" t="s">
        <v>9</v>
      </c>
      <c r="QW1" s="4" t="s">
        <v>9</v>
      </c>
      <c r="QX1" s="4" t="s">
        <v>9</v>
      </c>
      <c r="QY1" s="4" t="s">
        <v>9</v>
      </c>
      <c r="QZ1" s="4" t="s">
        <v>9</v>
      </c>
      <c r="RA1" s="4" t="s">
        <v>9</v>
      </c>
      <c r="RB1" s="4" t="s">
        <v>9</v>
      </c>
      <c r="RC1" s="4" t="s">
        <v>9</v>
      </c>
      <c r="RD1" s="4" t="s">
        <v>9</v>
      </c>
      <c r="RE1" s="4" t="s">
        <v>9</v>
      </c>
      <c r="RF1" s="4" t="s">
        <v>9</v>
      </c>
      <c r="RG1" s="4" t="s">
        <v>9</v>
      </c>
      <c r="RH1" s="4" t="s">
        <v>9</v>
      </c>
      <c r="RI1" s="4" t="s">
        <v>9</v>
      </c>
      <c r="RJ1" s="4" t="s">
        <v>9</v>
      </c>
      <c r="RK1" s="4" t="s">
        <v>9</v>
      </c>
      <c r="RL1" s="4" t="s">
        <v>9</v>
      </c>
      <c r="RM1" s="4" t="s">
        <v>9</v>
      </c>
      <c r="RN1" s="4" t="s">
        <v>9</v>
      </c>
      <c r="RO1" s="4" t="s">
        <v>9</v>
      </c>
      <c r="RP1" s="4" t="s">
        <v>9</v>
      </c>
      <c r="RQ1" s="4" t="s">
        <v>9</v>
      </c>
      <c r="RR1" s="4" t="s">
        <v>9</v>
      </c>
      <c r="RS1" s="4" t="s">
        <v>9</v>
      </c>
      <c r="RT1" s="4" t="s">
        <v>9</v>
      </c>
      <c r="RU1" s="4" t="s">
        <v>9</v>
      </c>
      <c r="RV1" s="4" t="s">
        <v>9</v>
      </c>
      <c r="RW1" s="4" t="s">
        <v>9</v>
      </c>
      <c r="RX1" s="4" t="s">
        <v>9</v>
      </c>
      <c r="RY1" s="4" t="s">
        <v>9</v>
      </c>
      <c r="RZ1" s="4" t="s">
        <v>9</v>
      </c>
      <c r="SA1" s="4" t="s">
        <v>9</v>
      </c>
      <c r="SB1" s="4" t="s">
        <v>9</v>
      </c>
      <c r="SC1" s="4" t="s">
        <v>9</v>
      </c>
      <c r="SD1" s="4" t="s">
        <v>9</v>
      </c>
      <c r="SE1" s="4" t="s">
        <v>9</v>
      </c>
      <c r="SF1" s="4" t="s">
        <v>9</v>
      </c>
      <c r="SG1" s="4" t="s">
        <v>9</v>
      </c>
      <c r="SH1" s="4" t="s">
        <v>9</v>
      </c>
      <c r="SI1" s="4" t="s">
        <v>9</v>
      </c>
      <c r="SJ1" s="4" t="s">
        <v>9</v>
      </c>
      <c r="SK1" s="4" t="s">
        <v>9</v>
      </c>
      <c r="SL1" s="4" t="s">
        <v>9</v>
      </c>
      <c r="SM1" s="4" t="s">
        <v>9</v>
      </c>
      <c r="SN1" s="4" t="s">
        <v>9</v>
      </c>
      <c r="SO1" s="4" t="s">
        <v>9</v>
      </c>
      <c r="SP1" s="4" t="s">
        <v>9</v>
      </c>
      <c r="SQ1" s="4" t="s">
        <v>9</v>
      </c>
      <c r="SR1" s="4" t="s">
        <v>9</v>
      </c>
      <c r="SS1" s="4" t="s">
        <v>9</v>
      </c>
      <c r="ST1" s="4" t="s">
        <v>9</v>
      </c>
      <c r="SU1" s="4" t="s">
        <v>9</v>
      </c>
      <c r="SV1" s="4" t="s">
        <v>9</v>
      </c>
      <c r="SW1" s="4" t="s">
        <v>9</v>
      </c>
      <c r="SX1" s="4" t="s">
        <v>9</v>
      </c>
      <c r="SY1" s="4" t="s">
        <v>9</v>
      </c>
      <c r="SZ1" s="4" t="s">
        <v>9</v>
      </c>
      <c r="TA1" s="4" t="s">
        <v>9</v>
      </c>
      <c r="TB1" s="4" t="s">
        <v>9</v>
      </c>
      <c r="TC1" s="4" t="s">
        <v>9</v>
      </c>
      <c r="TD1" s="4" t="s">
        <v>9</v>
      </c>
      <c r="TE1" s="4" t="s">
        <v>9</v>
      </c>
      <c r="TF1" s="4" t="s">
        <v>9</v>
      </c>
      <c r="TG1" s="4" t="s">
        <v>9</v>
      </c>
      <c r="TH1" s="4" t="s">
        <v>9</v>
      </c>
      <c r="TI1" s="4" t="s">
        <v>9</v>
      </c>
      <c r="TJ1" s="4" t="s">
        <v>9</v>
      </c>
      <c r="TK1" s="4" t="s">
        <v>9</v>
      </c>
      <c r="TL1" s="4" t="s">
        <v>9</v>
      </c>
      <c r="TM1" s="4" t="s">
        <v>9</v>
      </c>
      <c r="TN1" s="4" t="s">
        <v>9</v>
      </c>
      <c r="TO1" s="4" t="s">
        <v>9</v>
      </c>
      <c r="TP1" s="4" t="s">
        <v>9</v>
      </c>
      <c r="TQ1" s="4" t="s">
        <v>9</v>
      </c>
      <c r="TR1" s="4" t="s">
        <v>9</v>
      </c>
      <c r="TS1" s="4" t="s">
        <v>9</v>
      </c>
      <c r="TT1" s="4" t="s">
        <v>9</v>
      </c>
      <c r="TU1" s="4" t="s">
        <v>9</v>
      </c>
      <c r="TV1" s="4" t="s">
        <v>9</v>
      </c>
      <c r="TW1" s="4" t="s">
        <v>9</v>
      </c>
      <c r="TX1" s="4" t="s">
        <v>9</v>
      </c>
      <c r="TY1" s="4" t="s">
        <v>9</v>
      </c>
      <c r="TZ1" s="4" t="s">
        <v>9</v>
      </c>
      <c r="UA1" s="4" t="s">
        <v>9</v>
      </c>
      <c r="UB1" s="4" t="s">
        <v>9</v>
      </c>
      <c r="UC1" s="4" t="s">
        <v>9</v>
      </c>
      <c r="UD1" s="4" t="s">
        <v>9</v>
      </c>
      <c r="UE1" s="4" t="s">
        <v>9</v>
      </c>
      <c r="UF1" s="4" t="s">
        <v>9</v>
      </c>
      <c r="UG1" s="4" t="s">
        <v>9</v>
      </c>
      <c r="UH1" s="4" t="s">
        <v>9</v>
      </c>
      <c r="UI1" s="4" t="s">
        <v>9</v>
      </c>
      <c r="UJ1" s="4" t="s">
        <v>9</v>
      </c>
      <c r="UK1" s="4" t="s">
        <v>9</v>
      </c>
      <c r="UL1" s="4" t="s">
        <v>9</v>
      </c>
      <c r="UM1" s="4" t="s">
        <v>9</v>
      </c>
      <c r="UN1" s="4" t="s">
        <v>9</v>
      </c>
      <c r="UO1" s="4" t="s">
        <v>9</v>
      </c>
      <c r="UP1" s="4" t="s">
        <v>9</v>
      </c>
      <c r="UQ1" s="4" t="s">
        <v>9</v>
      </c>
      <c r="UR1" s="4" t="s">
        <v>9</v>
      </c>
      <c r="US1" s="4" t="s">
        <v>9</v>
      </c>
      <c r="UT1" s="4" t="s">
        <v>9</v>
      </c>
      <c r="UU1" s="4" t="s">
        <v>9</v>
      </c>
      <c r="UV1" s="4" t="s">
        <v>9</v>
      </c>
      <c r="UW1" s="4" t="s">
        <v>9</v>
      </c>
      <c r="UX1" s="4" t="s">
        <v>9</v>
      </c>
      <c r="UY1" s="4" t="s">
        <v>9</v>
      </c>
      <c r="UZ1" s="4" t="s">
        <v>9</v>
      </c>
      <c r="VA1" s="4" t="s">
        <v>9</v>
      </c>
      <c r="VB1" s="4" t="s">
        <v>9</v>
      </c>
      <c r="VC1" s="4" t="s">
        <v>9</v>
      </c>
      <c r="VD1" s="4" t="s">
        <v>9</v>
      </c>
      <c r="VE1" s="4" t="s">
        <v>9</v>
      </c>
      <c r="VF1" s="4" t="s">
        <v>9</v>
      </c>
      <c r="VG1" s="4" t="s">
        <v>9</v>
      </c>
      <c r="VH1" s="4" t="s">
        <v>9</v>
      </c>
      <c r="VI1" s="4" t="s">
        <v>9</v>
      </c>
      <c r="VJ1" s="4" t="s">
        <v>9</v>
      </c>
      <c r="VK1" s="4" t="s">
        <v>9</v>
      </c>
      <c r="VL1" s="4" t="s">
        <v>9</v>
      </c>
      <c r="VM1" s="4" t="s">
        <v>9</v>
      </c>
      <c r="VN1" s="4" t="s">
        <v>9</v>
      </c>
      <c r="VO1" s="4" t="s">
        <v>9</v>
      </c>
      <c r="VP1" s="4" t="s">
        <v>9</v>
      </c>
      <c r="VQ1" s="4" t="s">
        <v>9</v>
      </c>
      <c r="VR1" s="4" t="s">
        <v>9</v>
      </c>
      <c r="VS1" s="4" t="s">
        <v>9</v>
      </c>
      <c r="VT1" s="4" t="s">
        <v>9</v>
      </c>
      <c r="VU1" s="4" t="s">
        <v>9</v>
      </c>
      <c r="VV1" s="4" t="s">
        <v>9</v>
      </c>
      <c r="VW1" s="4" t="s">
        <v>9</v>
      </c>
      <c r="VX1" s="4" t="s">
        <v>9</v>
      </c>
      <c r="VY1" s="4" t="s">
        <v>9</v>
      </c>
      <c r="VZ1" s="4" t="s">
        <v>9</v>
      </c>
      <c r="WA1" s="4" t="s">
        <v>9</v>
      </c>
      <c r="WB1" s="4" t="s">
        <v>9</v>
      </c>
      <c r="WC1" s="4" t="s">
        <v>9</v>
      </c>
      <c r="WD1" s="4" t="s">
        <v>9</v>
      </c>
      <c r="WE1" s="4" t="s">
        <v>9</v>
      </c>
      <c r="WF1" s="4" t="s">
        <v>9</v>
      </c>
      <c r="WG1" s="4" t="s">
        <v>9</v>
      </c>
      <c r="WH1" s="4" t="s">
        <v>9</v>
      </c>
      <c r="WI1" s="4" t="s">
        <v>9</v>
      </c>
      <c r="WJ1" s="4" t="s">
        <v>9</v>
      </c>
      <c r="WK1" s="4" t="s">
        <v>9</v>
      </c>
      <c r="WL1" s="4" t="s">
        <v>9</v>
      </c>
      <c r="WM1" s="4" t="s">
        <v>9</v>
      </c>
      <c r="WN1" s="4" t="s">
        <v>9</v>
      </c>
      <c r="WO1" s="4" t="s">
        <v>9</v>
      </c>
      <c r="WP1" s="4" t="s">
        <v>9</v>
      </c>
      <c r="WQ1" s="4" t="s">
        <v>9</v>
      </c>
      <c r="WR1" s="4" t="s">
        <v>9</v>
      </c>
      <c r="WS1" s="4" t="s">
        <v>9</v>
      </c>
      <c r="WT1" s="4" t="s">
        <v>9</v>
      </c>
      <c r="WU1" s="4" t="s">
        <v>9</v>
      </c>
      <c r="WV1" s="4" t="s">
        <v>9</v>
      </c>
      <c r="WW1" s="4" t="s">
        <v>9</v>
      </c>
      <c r="WX1" s="4" t="s">
        <v>9</v>
      </c>
      <c r="WY1" s="4" t="s">
        <v>9</v>
      </c>
      <c r="WZ1" s="4" t="s">
        <v>9</v>
      </c>
      <c r="XA1" s="4" t="s">
        <v>9</v>
      </c>
      <c r="XB1" s="4" t="s">
        <v>9</v>
      </c>
      <c r="XC1" s="4" t="s">
        <v>9</v>
      </c>
      <c r="XD1" s="4" t="s">
        <v>9</v>
      </c>
      <c r="XE1" s="4" t="s">
        <v>9</v>
      </c>
      <c r="XF1" s="4" t="s">
        <v>9</v>
      </c>
      <c r="XG1" s="4" t="s">
        <v>9</v>
      </c>
      <c r="XH1" s="4" t="s">
        <v>9</v>
      </c>
      <c r="XI1" s="4" t="s">
        <v>9</v>
      </c>
      <c r="XJ1" s="4" t="s">
        <v>9</v>
      </c>
      <c r="XK1" s="4" t="s">
        <v>9</v>
      </c>
      <c r="XL1" s="4" t="s">
        <v>9</v>
      </c>
      <c r="XM1" s="4" t="s">
        <v>9</v>
      </c>
      <c r="XN1" s="4" t="s">
        <v>9</v>
      </c>
      <c r="XO1" s="4" t="s">
        <v>9</v>
      </c>
      <c r="XP1" s="4" t="s">
        <v>9</v>
      </c>
      <c r="XQ1" s="4" t="s">
        <v>9</v>
      </c>
      <c r="XR1" s="4" t="s">
        <v>9</v>
      </c>
      <c r="XS1" s="4" t="s">
        <v>9</v>
      </c>
      <c r="XT1" s="4" t="s">
        <v>9</v>
      </c>
      <c r="XU1" s="4" t="s">
        <v>9</v>
      </c>
      <c r="XV1" s="4" t="s">
        <v>9</v>
      </c>
      <c r="XW1" s="4" t="s">
        <v>9</v>
      </c>
      <c r="XX1" s="4" t="s">
        <v>9</v>
      </c>
      <c r="XY1" s="4" t="s">
        <v>9</v>
      </c>
      <c r="XZ1" s="4" t="s">
        <v>9</v>
      </c>
      <c r="YA1" s="4" t="s">
        <v>9</v>
      </c>
      <c r="YB1" s="4" t="s">
        <v>9</v>
      </c>
      <c r="YC1" s="4" t="s">
        <v>9</v>
      </c>
      <c r="YD1" s="4" t="s">
        <v>9</v>
      </c>
      <c r="YE1" s="4" t="s">
        <v>9</v>
      </c>
      <c r="YF1" s="4" t="s">
        <v>9</v>
      </c>
      <c r="YG1" s="4" t="s">
        <v>9</v>
      </c>
      <c r="YH1" s="4" t="s">
        <v>9</v>
      </c>
      <c r="YI1" s="4" t="s">
        <v>9</v>
      </c>
      <c r="YJ1" s="4" t="s">
        <v>9</v>
      </c>
      <c r="YK1" s="4" t="s">
        <v>9</v>
      </c>
      <c r="YL1" s="4" t="s">
        <v>9</v>
      </c>
      <c r="YM1" s="4" t="s">
        <v>9</v>
      </c>
      <c r="YN1" s="4" t="s">
        <v>9</v>
      </c>
      <c r="YO1" s="4" t="s">
        <v>9</v>
      </c>
      <c r="YP1" s="4" t="s">
        <v>9</v>
      </c>
      <c r="YQ1" s="4" t="s">
        <v>9</v>
      </c>
      <c r="YR1" s="4" t="s">
        <v>9</v>
      </c>
      <c r="YS1" s="4" t="s">
        <v>9</v>
      </c>
      <c r="YT1" s="4" t="s">
        <v>9</v>
      </c>
      <c r="YU1" s="4" t="s">
        <v>9</v>
      </c>
      <c r="YV1" s="4" t="s">
        <v>9</v>
      </c>
      <c r="YW1" s="4" t="s">
        <v>9</v>
      </c>
      <c r="YX1" s="4" t="s">
        <v>9</v>
      </c>
      <c r="YY1" s="4" t="s">
        <v>9</v>
      </c>
      <c r="YZ1" s="4" t="s">
        <v>9</v>
      </c>
      <c r="ZA1" s="4" t="s">
        <v>10</v>
      </c>
      <c r="ZB1" s="6" t="s">
        <v>16</v>
      </c>
      <c r="ZC1" s="4" t="s">
        <v>9</v>
      </c>
      <c r="ZD1" s="4" t="s">
        <v>9</v>
      </c>
      <c r="ZE1" s="4" t="s">
        <v>9</v>
      </c>
      <c r="ZF1" s="4" t="s">
        <v>10</v>
      </c>
      <c r="ZG1" s="4" t="s">
        <v>10</v>
      </c>
      <c r="ZH1" s="4" t="s">
        <v>10</v>
      </c>
      <c r="ZI1" s="4" t="s">
        <v>10</v>
      </c>
      <c r="ZJ1" s="4" t="s">
        <v>10</v>
      </c>
      <c r="ZK1" s="4" t="s">
        <v>10</v>
      </c>
      <c r="ZL1" s="4" t="s">
        <v>10</v>
      </c>
      <c r="ZM1" s="4" t="s">
        <v>10</v>
      </c>
      <c r="ZN1" s="4" t="s">
        <v>10</v>
      </c>
      <c r="ZO1" s="4" t="s">
        <v>10</v>
      </c>
      <c r="ZP1" s="4" t="s">
        <v>10</v>
      </c>
      <c r="ZQ1" s="4" t="s">
        <v>10</v>
      </c>
      <c r="ZR1" s="4" t="s">
        <v>10</v>
      </c>
      <c r="ZS1" s="4" t="s">
        <v>10</v>
      </c>
      <c r="ZT1" s="4" t="s">
        <v>10</v>
      </c>
      <c r="ZU1" s="4" t="s">
        <v>10</v>
      </c>
      <c r="ZV1" s="4" t="s">
        <v>10</v>
      </c>
      <c r="ZW1" s="4" t="s">
        <v>10</v>
      </c>
      <c r="ZX1" s="6" t="s">
        <v>16</v>
      </c>
      <c r="ZY1" s="4" t="s">
        <v>10</v>
      </c>
      <c r="ZZ1" s="4" t="s">
        <v>10</v>
      </c>
      <c r="AAA1" s="4" t="s">
        <v>10</v>
      </c>
      <c r="AAB1" s="4" t="s">
        <v>10</v>
      </c>
      <c r="AAC1" s="4" t="s">
        <v>10</v>
      </c>
      <c r="AAD1" s="4" t="s">
        <v>9</v>
      </c>
      <c r="AAE1" s="4" t="s">
        <v>10</v>
      </c>
      <c r="AAF1" s="4" t="s">
        <v>10</v>
      </c>
      <c r="AAG1" s="4" t="s">
        <v>10</v>
      </c>
      <c r="AAH1" s="4" t="s">
        <v>10</v>
      </c>
      <c r="AAI1" s="4" t="s">
        <v>10</v>
      </c>
      <c r="AAJ1" s="4" t="s">
        <v>10</v>
      </c>
      <c r="AAK1" s="4" t="s">
        <v>10</v>
      </c>
      <c r="AAL1" s="4" t="s">
        <v>10</v>
      </c>
      <c r="AAM1" s="4" t="s">
        <v>10</v>
      </c>
      <c r="AAN1" s="4" t="s">
        <v>10</v>
      </c>
      <c r="AAO1" s="4" t="s">
        <v>10</v>
      </c>
      <c r="AAP1" s="4" t="s">
        <v>10</v>
      </c>
      <c r="AAQ1" s="4" t="s">
        <v>10</v>
      </c>
      <c r="AAR1" s="6" t="s">
        <v>16</v>
      </c>
      <c r="AAS1" s="4" t="s">
        <v>10</v>
      </c>
      <c r="AAT1" s="4" t="s">
        <v>10</v>
      </c>
      <c r="AAU1" s="4" t="s">
        <v>10</v>
      </c>
      <c r="AAV1" s="4" t="s">
        <v>10</v>
      </c>
      <c r="AAW1" s="4" t="s">
        <v>0</v>
      </c>
      <c r="AAX1" s="4" t="s">
        <v>0</v>
      </c>
      <c r="AAY1" s="4" t="s">
        <v>0</v>
      </c>
      <c r="AAZ1" s="4" t="s">
        <v>0</v>
      </c>
      <c r="ABA1" s="4" t="s">
        <v>10</v>
      </c>
      <c r="ABB1" s="4" t="s">
        <v>10</v>
      </c>
      <c r="ABC1" s="4" t="s">
        <v>10</v>
      </c>
      <c r="ABD1" s="4" t="s">
        <v>10</v>
      </c>
      <c r="ABE1" s="4" t="s">
        <v>10</v>
      </c>
      <c r="ABF1" s="4" t="s">
        <v>10</v>
      </c>
      <c r="ABG1" s="4" t="s">
        <v>10</v>
      </c>
      <c r="ABH1" s="6" t="s">
        <v>16</v>
      </c>
      <c r="ABI1" s="4" t="s">
        <v>10</v>
      </c>
      <c r="ABJ1" s="4" t="s">
        <v>0</v>
      </c>
      <c r="ABK1" s="6" t="s">
        <v>16</v>
      </c>
      <c r="ABL1" s="4" t="s">
        <v>10</v>
      </c>
      <c r="ABM1" s="4" t="s">
        <v>10</v>
      </c>
      <c r="ABN1" s="4" t="s">
        <v>10</v>
      </c>
      <c r="ABO1" s="4" t="s">
        <v>10</v>
      </c>
      <c r="ABP1" s="4" t="s">
        <v>10</v>
      </c>
      <c r="ABQ1" s="4" t="s">
        <v>10</v>
      </c>
      <c r="ABR1" s="4" t="s">
        <v>10</v>
      </c>
      <c r="ABS1" s="4" t="s">
        <v>10</v>
      </c>
      <c r="ABT1" s="4" t="s">
        <v>10</v>
      </c>
      <c r="ABU1" s="4" t="s">
        <v>10</v>
      </c>
      <c r="ABV1" s="4" t="s">
        <v>10</v>
      </c>
      <c r="ABW1" s="4" t="s">
        <v>10</v>
      </c>
      <c r="ABX1" s="4" t="s">
        <v>10</v>
      </c>
      <c r="ABY1" s="4" t="s">
        <v>10</v>
      </c>
      <c r="ABZ1" s="4" t="s">
        <v>10</v>
      </c>
      <c r="ACA1" s="4" t="s">
        <v>10</v>
      </c>
      <c r="ACB1" s="4" t="s">
        <v>10</v>
      </c>
      <c r="ACC1" s="4" t="s">
        <v>10</v>
      </c>
      <c r="ACD1" s="4" t="s">
        <v>10</v>
      </c>
      <c r="ACE1" s="4" t="s">
        <v>10</v>
      </c>
      <c r="ACF1" s="4" t="s">
        <v>10</v>
      </c>
      <c r="ACG1" s="4" t="s">
        <v>10</v>
      </c>
      <c r="ACH1" s="4" t="s">
        <v>10</v>
      </c>
      <c r="ACI1" s="4" t="s">
        <v>10</v>
      </c>
      <c r="ACJ1" s="4" t="s">
        <v>10</v>
      </c>
      <c r="ACK1" s="4" t="s">
        <v>10</v>
      </c>
      <c r="ACL1" s="4" t="s">
        <v>10</v>
      </c>
      <c r="ACM1" s="4" t="s">
        <v>10</v>
      </c>
      <c r="ACN1" s="4" t="s">
        <v>10</v>
      </c>
      <c r="ACO1" s="4" t="s">
        <v>10</v>
      </c>
      <c r="ACP1" s="4" t="s">
        <v>10</v>
      </c>
      <c r="ACQ1" s="4" t="s">
        <v>10</v>
      </c>
      <c r="ACR1" s="4" t="s">
        <v>10</v>
      </c>
      <c r="ACS1" s="4" t="s">
        <v>10</v>
      </c>
      <c r="ACT1" s="4" t="s">
        <v>10</v>
      </c>
      <c r="ACU1" s="4" t="s">
        <v>10</v>
      </c>
      <c r="ACV1" s="4" t="s">
        <v>10</v>
      </c>
      <c r="ACW1" s="4" t="s">
        <v>10</v>
      </c>
      <c r="ACX1" s="4" t="s">
        <v>10</v>
      </c>
      <c r="ACY1" s="4" t="s">
        <v>10</v>
      </c>
      <c r="ACZ1" s="4" t="s">
        <v>10</v>
      </c>
      <c r="ADA1" s="4" t="s">
        <v>10</v>
      </c>
      <c r="ADB1" s="4" t="s">
        <v>0</v>
      </c>
      <c r="ADC1" s="4" t="s">
        <v>0</v>
      </c>
      <c r="ADD1" s="4" t="s">
        <v>10</v>
      </c>
      <c r="ADE1" s="4" t="s">
        <v>10</v>
      </c>
      <c r="ADF1" s="4" t="s">
        <v>10</v>
      </c>
      <c r="ADG1" s="4" t="s">
        <v>10</v>
      </c>
      <c r="ADH1" s="4" t="s">
        <v>10</v>
      </c>
      <c r="ADI1" s="4" t="s">
        <v>10</v>
      </c>
      <c r="ADJ1" s="4" t="s">
        <v>10</v>
      </c>
      <c r="ADK1" s="4" t="s">
        <v>10</v>
      </c>
      <c r="ADL1" s="4" t="s">
        <v>10</v>
      </c>
      <c r="ADM1" s="4" t="s">
        <v>10</v>
      </c>
      <c r="ADN1" s="4" t="s">
        <v>10</v>
      </c>
      <c r="ADO1" s="4" t="s">
        <v>10</v>
      </c>
      <c r="ADP1" s="4" t="s">
        <v>10</v>
      </c>
      <c r="ADQ1" s="109" t="s">
        <v>16</v>
      </c>
      <c r="ADR1" s="18" t="s">
        <v>10</v>
      </c>
      <c r="ADS1" s="18" t="s">
        <v>10</v>
      </c>
      <c r="ADT1" s="18" t="s">
        <v>10</v>
      </c>
      <c r="ADU1" s="18" t="s">
        <v>10</v>
      </c>
      <c r="ADV1" s="18" t="s">
        <v>10</v>
      </c>
      <c r="ADW1" s="18" t="s">
        <v>10</v>
      </c>
      <c r="ADX1" s="18" t="s">
        <v>10</v>
      </c>
      <c r="ADY1" s="18" t="s">
        <v>10</v>
      </c>
      <c r="ADZ1" s="18" t="s">
        <v>10</v>
      </c>
      <c r="AEA1" s="18" t="s">
        <v>10</v>
      </c>
      <c r="AEB1" s="18" t="s">
        <v>10</v>
      </c>
      <c r="AEC1" s="18" t="s">
        <v>10</v>
      </c>
      <c r="AED1" s="18" t="s">
        <v>10</v>
      </c>
      <c r="AEE1" s="18" t="s">
        <v>10</v>
      </c>
      <c r="AEF1" s="18" t="s">
        <v>10</v>
      </c>
      <c r="AEG1" s="18" t="s">
        <v>10</v>
      </c>
      <c r="AEH1" s="18" t="s">
        <v>10</v>
      </c>
      <c r="AEI1" s="18" t="s">
        <v>10</v>
      </c>
      <c r="AEJ1" s="18" t="s">
        <v>10</v>
      </c>
      <c r="AEK1" s="18" t="s">
        <v>10</v>
      </c>
      <c r="AEL1" s="18" t="s">
        <v>10</v>
      </c>
      <c r="AEM1" s="18" t="s">
        <v>10</v>
      </c>
      <c r="AEN1" s="18" t="s">
        <v>10</v>
      </c>
      <c r="AEO1" s="18" t="s">
        <v>10</v>
      </c>
      <c r="AEP1" s="18" t="s">
        <v>10</v>
      </c>
      <c r="AEQ1" s="18" t="s">
        <v>10</v>
      </c>
      <c r="AER1" s="18" t="s">
        <v>10</v>
      </c>
      <c r="AES1" s="18" t="s">
        <v>10</v>
      </c>
      <c r="AET1" s="18" t="s">
        <v>10</v>
      </c>
      <c r="AEU1" s="18" t="s">
        <v>10</v>
      </c>
      <c r="AEV1" s="18" t="s">
        <v>10</v>
      </c>
      <c r="AEW1" s="18" t="s">
        <v>10</v>
      </c>
      <c r="AEX1" s="18" t="s">
        <v>10</v>
      </c>
      <c r="AEY1" s="18" t="s">
        <v>10</v>
      </c>
      <c r="AEZ1" s="18" t="s">
        <v>10</v>
      </c>
      <c r="AFA1" s="18" t="s">
        <v>10</v>
      </c>
      <c r="AFB1" s="18" t="s">
        <v>10</v>
      </c>
      <c r="AFC1" s="18" t="s">
        <v>10</v>
      </c>
      <c r="AFD1" s="18" t="s">
        <v>10</v>
      </c>
      <c r="AFE1" s="18" t="s">
        <v>10</v>
      </c>
      <c r="AFF1" s="18" t="s">
        <v>10</v>
      </c>
      <c r="AFG1" s="18" t="s">
        <v>10</v>
      </c>
      <c r="AFH1" s="18" t="s">
        <v>10</v>
      </c>
      <c r="AFI1" s="18" t="s">
        <v>10</v>
      </c>
      <c r="AFJ1" s="18" t="s">
        <v>10</v>
      </c>
      <c r="AFK1" s="18" t="s">
        <v>10</v>
      </c>
      <c r="AFL1" s="18" t="s">
        <v>10</v>
      </c>
      <c r="AFM1" s="18" t="s">
        <v>10</v>
      </c>
      <c r="AFN1" s="18" t="s">
        <v>10</v>
      </c>
      <c r="AFO1" s="18" t="s">
        <v>10</v>
      </c>
      <c r="AFP1" s="18" t="s">
        <v>10</v>
      </c>
      <c r="AFQ1" s="18" t="s">
        <v>10</v>
      </c>
      <c r="AFR1" s="18" t="s">
        <v>10</v>
      </c>
      <c r="AFS1" s="18" t="s">
        <v>10</v>
      </c>
      <c r="AFT1" s="18" t="s">
        <v>10</v>
      </c>
      <c r="AFU1" s="18" t="s">
        <v>10</v>
      </c>
      <c r="AFV1" s="18" t="s">
        <v>10</v>
      </c>
      <c r="AFW1" s="18" t="s">
        <v>10</v>
      </c>
      <c r="AFX1" s="18" t="s">
        <v>10</v>
      </c>
      <c r="AFY1" s="18" t="s">
        <v>10</v>
      </c>
      <c r="AFZ1" s="18" t="s">
        <v>10</v>
      </c>
      <c r="AGA1" s="18" t="s">
        <v>10</v>
      </c>
      <c r="AGB1" s="18" t="s">
        <v>10</v>
      </c>
      <c r="AGC1" s="18" t="s">
        <v>10</v>
      </c>
      <c r="AGD1" s="18" t="s">
        <v>10</v>
      </c>
      <c r="AGE1" s="18" t="s">
        <v>10</v>
      </c>
      <c r="AGF1" s="18" t="s">
        <v>10</v>
      </c>
      <c r="AGG1" s="18" t="s">
        <v>10</v>
      </c>
      <c r="AGH1" s="18" t="s">
        <v>10</v>
      </c>
      <c r="AGI1" s="18" t="s">
        <v>10</v>
      </c>
      <c r="AGJ1" s="18" t="s">
        <v>10</v>
      </c>
      <c r="AGK1" s="18" t="s">
        <v>10</v>
      </c>
      <c r="AGL1" s="18" t="s">
        <v>10</v>
      </c>
      <c r="AGM1" s="18" t="s">
        <v>10</v>
      </c>
      <c r="AGN1" s="18" t="s">
        <v>10</v>
      </c>
      <c r="AGO1" s="18" t="s">
        <v>10</v>
      </c>
      <c r="AGP1" s="18" t="s">
        <v>10</v>
      </c>
      <c r="AGQ1" s="18" t="s">
        <v>10</v>
      </c>
      <c r="AGR1" s="18" t="s">
        <v>10</v>
      </c>
      <c r="AGS1" s="18" t="s">
        <v>10</v>
      </c>
      <c r="AGT1" s="18" t="s">
        <v>10</v>
      </c>
      <c r="AGU1" s="18" t="s">
        <v>10</v>
      </c>
      <c r="AGV1" s="18" t="s">
        <v>10</v>
      </c>
      <c r="AGW1" s="18" t="s">
        <v>10</v>
      </c>
      <c r="AGX1" s="18" t="s">
        <v>10</v>
      </c>
      <c r="AGY1" s="18" t="s">
        <v>10</v>
      </c>
      <c r="AGZ1" s="18" t="s">
        <v>10</v>
      </c>
      <c r="AHA1" s="18" t="s">
        <v>10</v>
      </c>
      <c r="AHB1" s="18" t="s">
        <v>10</v>
      </c>
      <c r="AHC1" s="18" t="s">
        <v>10</v>
      </c>
      <c r="AHD1" s="4" t="s">
        <v>9</v>
      </c>
      <c r="AHE1" s="6" t="s">
        <v>16</v>
      </c>
    </row>
    <row r="2" spans="1:889" s="2" customFormat="1" ht="81" customHeight="1">
      <c r="A2" s="83"/>
      <c r="B2" s="83"/>
      <c r="C2" s="84" t="s">
        <v>60</v>
      </c>
      <c r="D2" s="84" t="s">
        <v>60</v>
      </c>
      <c r="E2" s="83"/>
      <c r="F2" s="83"/>
      <c r="G2" s="83"/>
      <c r="H2" s="24" t="s">
        <v>1599</v>
      </c>
      <c r="I2" s="193" t="s">
        <v>1309</v>
      </c>
      <c r="J2" s="193" t="s">
        <v>1310</v>
      </c>
      <c r="K2" s="193" t="s">
        <v>3058</v>
      </c>
      <c r="L2" s="486" t="s">
        <v>1352</v>
      </c>
      <c r="M2" s="193" t="s">
        <v>2810</v>
      </c>
      <c r="N2" s="193" t="s">
        <v>532</v>
      </c>
      <c r="O2" s="193" t="s">
        <v>2664</v>
      </c>
      <c r="P2" s="193" t="s">
        <v>1554</v>
      </c>
      <c r="Q2" s="193" t="s">
        <v>2380</v>
      </c>
      <c r="R2" s="193" t="s">
        <v>2381</v>
      </c>
      <c r="S2" s="193" t="s">
        <v>2379</v>
      </c>
      <c r="T2" s="193" t="s">
        <v>2666</v>
      </c>
      <c r="U2" s="193" t="s">
        <v>2402</v>
      </c>
      <c r="V2" s="194" t="s">
        <v>785</v>
      </c>
      <c r="W2" s="194" t="s">
        <v>2940</v>
      </c>
      <c r="X2" s="194" t="s">
        <v>2941</v>
      </c>
      <c r="Y2" s="194" t="s">
        <v>2942</v>
      </c>
      <c r="Z2" s="194" t="s">
        <v>3160</v>
      </c>
      <c r="AA2" s="194" t="s">
        <v>3161</v>
      </c>
      <c r="AB2" s="194" t="s">
        <v>2693</v>
      </c>
      <c r="AC2" s="194" t="s">
        <v>2693</v>
      </c>
      <c r="AD2" s="194" t="s">
        <v>1518</v>
      </c>
      <c r="AE2" s="194" t="s">
        <v>2687</v>
      </c>
      <c r="AF2" s="194" t="s">
        <v>2688</v>
      </c>
      <c r="AG2" s="194" t="s">
        <v>2690</v>
      </c>
      <c r="AH2" s="194" t="s">
        <v>2689</v>
      </c>
      <c r="AI2" s="194" t="s">
        <v>1636</v>
      </c>
      <c r="AJ2" s="194" t="s">
        <v>905</v>
      </c>
      <c r="AK2" s="193" t="s">
        <v>1311</v>
      </c>
      <c r="AL2" s="24" t="s">
        <v>1483</v>
      </c>
      <c r="AM2" s="193" t="s">
        <v>1312</v>
      </c>
      <c r="AN2" s="193" t="s">
        <v>3301</v>
      </c>
      <c r="AO2" s="193" t="s">
        <v>3296</v>
      </c>
      <c r="AP2" s="193" t="s">
        <v>1844</v>
      </c>
      <c r="AQ2" s="193" t="s">
        <v>2035</v>
      </c>
      <c r="AR2" s="193" t="s">
        <v>1845</v>
      </c>
      <c r="AS2" s="24" t="s">
        <v>1725</v>
      </c>
      <c r="AT2" s="194" t="s">
        <v>1024</v>
      </c>
      <c r="AU2" s="194" t="s">
        <v>1306</v>
      </c>
      <c r="AV2" s="194" t="s">
        <v>1025</v>
      </c>
      <c r="AW2" s="194" t="s">
        <v>1549</v>
      </c>
      <c r="AX2" s="194" t="s">
        <v>1546</v>
      </c>
      <c r="AY2" s="194" t="s">
        <v>1547</v>
      </c>
      <c r="AZ2" s="194" t="s">
        <v>1548</v>
      </c>
      <c r="BA2" s="24" t="s">
        <v>2716</v>
      </c>
      <c r="BB2" s="24" t="s">
        <v>1746</v>
      </c>
      <c r="BC2" s="199" t="s">
        <v>2</v>
      </c>
      <c r="BD2" s="27"/>
      <c r="BE2" s="550" t="s">
        <v>1109</v>
      </c>
      <c r="BF2" s="551" t="s">
        <v>619</v>
      </c>
      <c r="BG2" s="551" t="s">
        <v>22</v>
      </c>
      <c r="BH2" s="551" t="s">
        <v>1754</v>
      </c>
      <c r="BI2" s="551" t="s">
        <v>1980</v>
      </c>
      <c r="BJ2" s="551" t="s">
        <v>1637</v>
      </c>
      <c r="BK2" s="551" t="s">
        <v>1638</v>
      </c>
      <c r="BL2" s="551" t="s">
        <v>452</v>
      </c>
      <c r="BM2" s="551" t="s">
        <v>184</v>
      </c>
      <c r="BN2" s="551" t="s">
        <v>1097</v>
      </c>
      <c r="BO2" s="550" t="s">
        <v>1110</v>
      </c>
      <c r="BP2" s="551" t="s">
        <v>21</v>
      </c>
      <c r="BQ2" s="551" t="s">
        <v>1107</v>
      </c>
      <c r="BR2" s="551" t="s">
        <v>2063</v>
      </c>
      <c r="BS2" s="551" t="s">
        <v>2065</v>
      </c>
      <c r="BT2" s="551" t="s">
        <v>2083</v>
      </c>
      <c r="BU2" s="551" t="s">
        <v>2067</v>
      </c>
      <c r="BV2" s="551" t="s">
        <v>1100</v>
      </c>
      <c r="BW2" s="551" t="s">
        <v>1100</v>
      </c>
      <c r="BX2" s="551" t="s">
        <v>2068</v>
      </c>
      <c r="BY2" s="551" t="s">
        <v>2068</v>
      </c>
      <c r="BZ2" s="551" t="s">
        <v>2069</v>
      </c>
      <c r="CA2" s="551" t="s">
        <v>2070</v>
      </c>
      <c r="CB2" s="551" t="s">
        <v>656</v>
      </c>
      <c r="CC2" s="551" t="s">
        <v>759</v>
      </c>
      <c r="CD2" s="551" t="s">
        <v>1870</v>
      </c>
      <c r="CE2" s="551" t="s">
        <v>1871</v>
      </c>
      <c r="CF2" s="551" t="s">
        <v>2602</v>
      </c>
      <c r="CG2" s="551" t="s">
        <v>1119</v>
      </c>
      <c r="CH2" s="551" t="s">
        <v>3364</v>
      </c>
      <c r="CI2" s="551" t="s">
        <v>3361</v>
      </c>
      <c r="CJ2" s="551" t="s">
        <v>3362</v>
      </c>
      <c r="CK2" s="550" t="s">
        <v>1508</v>
      </c>
      <c r="CL2" s="551" t="s">
        <v>13</v>
      </c>
      <c r="CM2" s="551" t="s">
        <v>716</v>
      </c>
      <c r="CN2" s="551" t="s">
        <v>716</v>
      </c>
      <c r="CO2" s="551" t="s">
        <v>716</v>
      </c>
      <c r="CP2" s="551" t="s">
        <v>716</v>
      </c>
      <c r="CQ2" s="551" t="s">
        <v>20</v>
      </c>
      <c r="CR2" s="551" t="s">
        <v>20</v>
      </c>
      <c r="CS2" s="551" t="s">
        <v>20</v>
      </c>
      <c r="CT2" s="551" t="s">
        <v>20</v>
      </c>
      <c r="CU2" s="551" t="s">
        <v>20</v>
      </c>
      <c r="CV2" s="551" t="s">
        <v>20</v>
      </c>
      <c r="CW2" s="551" t="s">
        <v>20</v>
      </c>
      <c r="CX2" s="551" t="s">
        <v>19</v>
      </c>
      <c r="CY2" s="551" t="s">
        <v>19</v>
      </c>
      <c r="CZ2" s="551" t="s">
        <v>19</v>
      </c>
      <c r="DA2" s="551" t="s">
        <v>19</v>
      </c>
      <c r="DB2" s="551" t="s">
        <v>19</v>
      </c>
      <c r="DC2" s="551" t="s">
        <v>19</v>
      </c>
      <c r="DD2" s="551" t="s">
        <v>19</v>
      </c>
      <c r="DE2" s="551" t="s">
        <v>18</v>
      </c>
      <c r="DF2" s="551" t="s">
        <v>18</v>
      </c>
      <c r="DG2" s="551" t="s">
        <v>18</v>
      </c>
      <c r="DH2" s="551" t="s">
        <v>18</v>
      </c>
      <c r="DI2" s="551" t="s">
        <v>18</v>
      </c>
      <c r="DJ2" s="551" t="s">
        <v>2631</v>
      </c>
      <c r="DK2" s="551" t="s">
        <v>3076</v>
      </c>
      <c r="DL2" s="550" t="s">
        <v>2214</v>
      </c>
      <c r="DM2" s="551" t="s">
        <v>773</v>
      </c>
      <c r="DN2" s="551" t="s">
        <v>774</v>
      </c>
      <c r="DO2" s="551" t="s">
        <v>1006</v>
      </c>
      <c r="DP2" s="551" t="s">
        <v>496</v>
      </c>
      <c r="DQ2" s="551" t="s">
        <v>989</v>
      </c>
      <c r="DR2" s="551" t="s">
        <v>221</v>
      </c>
      <c r="DS2" s="551" t="s">
        <v>222</v>
      </c>
      <c r="DT2" s="551" t="s">
        <v>28</v>
      </c>
      <c r="DU2" s="551" t="s">
        <v>24</v>
      </c>
      <c r="DV2" s="551" t="s">
        <v>25</v>
      </c>
      <c r="DW2" s="551" t="s">
        <v>2003</v>
      </c>
      <c r="DX2" s="551" t="s">
        <v>2005</v>
      </c>
      <c r="DY2" s="551" t="s">
        <v>2005</v>
      </c>
      <c r="DZ2" s="551" t="s">
        <v>15</v>
      </c>
      <c r="EA2" s="551" t="s">
        <v>2023</v>
      </c>
      <c r="EB2" s="551" t="s">
        <v>2023</v>
      </c>
      <c r="EC2" s="551" t="s">
        <v>2023</v>
      </c>
      <c r="ED2" s="551" t="s">
        <v>2023</v>
      </c>
      <c r="EE2" s="551" t="s">
        <v>337</v>
      </c>
      <c r="EF2" s="551" t="s">
        <v>782</v>
      </c>
      <c r="EG2" s="551" t="s">
        <v>983</v>
      </c>
      <c r="EH2" s="551" t="s">
        <v>273</v>
      </c>
      <c r="EI2" s="551" t="s">
        <v>274</v>
      </c>
      <c r="EJ2" s="551" t="s">
        <v>2060</v>
      </c>
      <c r="EK2" s="551" t="s">
        <v>2060</v>
      </c>
      <c r="EL2" s="551" t="s">
        <v>2060</v>
      </c>
      <c r="EM2" s="551" t="s">
        <v>2060</v>
      </c>
      <c r="EN2" s="551" t="s">
        <v>2060</v>
      </c>
      <c r="EO2" s="551" t="s">
        <v>2060</v>
      </c>
      <c r="EP2" s="551" t="s">
        <v>2060</v>
      </c>
      <c r="EQ2" s="551" t="s">
        <v>2060</v>
      </c>
      <c r="ER2" s="551" t="s">
        <v>2060</v>
      </c>
      <c r="ES2" s="551" t="s">
        <v>2060</v>
      </c>
      <c r="ET2" s="551" t="s">
        <v>2060</v>
      </c>
      <c r="EU2" s="551" t="s">
        <v>2060</v>
      </c>
      <c r="EV2" s="551" t="s">
        <v>2060</v>
      </c>
      <c r="EW2" s="551" t="s">
        <v>2060</v>
      </c>
      <c r="EX2" s="551" t="s">
        <v>2060</v>
      </c>
      <c r="EY2" s="551" t="s">
        <v>2060</v>
      </c>
      <c r="EZ2" s="551" t="s">
        <v>2060</v>
      </c>
      <c r="FA2" s="551" t="s">
        <v>2060</v>
      </c>
      <c r="FB2" s="551" t="s">
        <v>2060</v>
      </c>
      <c r="FC2" s="551" t="s">
        <v>2060</v>
      </c>
      <c r="FD2" s="551" t="s">
        <v>2060</v>
      </c>
      <c r="FE2" s="551" t="s">
        <v>2060</v>
      </c>
      <c r="FF2" s="551" t="s">
        <v>2060</v>
      </c>
      <c r="FG2" s="551" t="s">
        <v>295</v>
      </c>
      <c r="FH2" s="551" t="s">
        <v>884</v>
      </c>
      <c r="FI2" s="551" t="s">
        <v>295</v>
      </c>
      <c r="FJ2" s="551" t="s">
        <v>3141</v>
      </c>
      <c r="FK2" s="551" t="s">
        <v>361</v>
      </c>
      <c r="FL2" s="551" t="s">
        <v>361</v>
      </c>
      <c r="FM2" s="551" t="s">
        <v>1410</v>
      </c>
      <c r="FN2" s="551" t="s">
        <v>389</v>
      </c>
      <c r="FO2" s="551" t="s">
        <v>389</v>
      </c>
      <c r="FP2" s="551" t="s">
        <v>389</v>
      </c>
      <c r="FQ2" s="551" t="s">
        <v>389</v>
      </c>
      <c r="FR2" s="551" t="s">
        <v>389</v>
      </c>
      <c r="FS2" s="551" t="s">
        <v>1366</v>
      </c>
      <c r="FT2" s="551" t="s">
        <v>674</v>
      </c>
      <c r="FU2" s="551" t="s">
        <v>674</v>
      </c>
      <c r="FV2" s="551" t="s">
        <v>776</v>
      </c>
      <c r="FW2" s="551" t="s">
        <v>776</v>
      </c>
      <c r="FX2" s="551" t="s">
        <v>885</v>
      </c>
      <c r="FY2" s="551" t="s">
        <v>885</v>
      </c>
      <c r="FZ2" s="551" t="s">
        <v>346</v>
      </c>
      <c r="GA2" s="551" t="s">
        <v>14</v>
      </c>
      <c r="GB2" s="551" t="s">
        <v>14</v>
      </c>
      <c r="GC2" s="551" t="s">
        <v>14</v>
      </c>
      <c r="GD2" s="551" t="s">
        <v>17</v>
      </c>
      <c r="GE2" s="551" t="s">
        <v>17</v>
      </c>
      <c r="GF2" s="551" t="s">
        <v>788</v>
      </c>
      <c r="GG2" s="551" t="s">
        <v>1556</v>
      </c>
      <c r="GH2" s="551" t="s">
        <v>1556</v>
      </c>
      <c r="GI2" s="551" t="s">
        <v>1345</v>
      </c>
      <c r="GJ2" s="551" t="s">
        <v>2089</v>
      </c>
      <c r="GK2" s="551" t="s">
        <v>1199</v>
      </c>
      <c r="GL2" s="551" t="s">
        <v>1199</v>
      </c>
      <c r="GM2" s="551" t="s">
        <v>1199</v>
      </c>
      <c r="GN2" s="551" t="s">
        <v>1199</v>
      </c>
      <c r="GO2" s="551" t="s">
        <v>1444</v>
      </c>
      <c r="GP2" s="551" t="s">
        <v>1444</v>
      </c>
      <c r="GQ2" s="551" t="s">
        <v>1444</v>
      </c>
      <c r="GR2" s="551" t="s">
        <v>1444</v>
      </c>
      <c r="GS2" s="551" t="s">
        <v>1444</v>
      </c>
      <c r="GT2" s="551" t="s">
        <v>1444</v>
      </c>
      <c r="GU2" s="551" t="s">
        <v>1444</v>
      </c>
      <c r="GV2" s="551" t="s">
        <v>745</v>
      </c>
      <c r="GW2" s="551" t="s">
        <v>2621</v>
      </c>
      <c r="GX2" s="551" t="s">
        <v>2057</v>
      </c>
      <c r="GY2" s="551" t="s">
        <v>273</v>
      </c>
      <c r="GZ2" s="551" t="s">
        <v>274</v>
      </c>
      <c r="HA2" s="550" t="s">
        <v>3260</v>
      </c>
      <c r="HB2" s="551" t="s">
        <v>221</v>
      </c>
      <c r="HC2" s="551" t="s">
        <v>222</v>
      </c>
      <c r="HD2" s="551" t="s">
        <v>3248</v>
      </c>
      <c r="HE2" s="551" t="s">
        <v>3248</v>
      </c>
      <c r="HF2" s="551" t="s">
        <v>3304</v>
      </c>
      <c r="HG2" s="551" t="s">
        <v>3248</v>
      </c>
      <c r="HH2" s="551" t="s">
        <v>3248</v>
      </c>
      <c r="HI2" s="551" t="s">
        <v>3250</v>
      </c>
      <c r="HJ2" s="551" t="s">
        <v>3250</v>
      </c>
      <c r="HK2" s="551" t="s">
        <v>3305</v>
      </c>
      <c r="HL2" s="551" t="s">
        <v>3250</v>
      </c>
      <c r="HM2" s="551" t="s">
        <v>3250</v>
      </c>
      <c r="HN2" s="551" t="s">
        <v>3251</v>
      </c>
      <c r="HO2" s="551" t="s">
        <v>3251</v>
      </c>
      <c r="HP2" s="551" t="s">
        <v>3251</v>
      </c>
      <c r="HQ2" s="551" t="s">
        <v>3251</v>
      </c>
      <c r="HR2" s="551" t="s">
        <v>3252</v>
      </c>
      <c r="HS2" s="551" t="str">
        <f>HR2</f>
        <v>follicles_p11</v>
      </c>
      <c r="HT2" s="551" t="str">
        <f t="shared" ref="HT2:HU2" si="0">HS2</f>
        <v>follicles_p11</v>
      </c>
      <c r="HU2" s="551" t="str">
        <f t="shared" si="0"/>
        <v>follicles_p11</v>
      </c>
      <c r="HV2" s="551" t="s">
        <v>3306</v>
      </c>
      <c r="HW2" s="551" t="s">
        <v>1465</v>
      </c>
      <c r="HX2" s="551" t="s">
        <v>3253</v>
      </c>
      <c r="HY2" s="551" t="str">
        <f t="shared" ref="HY2:JE2" si="1">HX2</f>
        <v>srw_p11</v>
      </c>
      <c r="HZ2" s="551" t="s">
        <v>3307</v>
      </c>
      <c r="IA2" s="551" t="str">
        <f>HY2</f>
        <v>srw_p11</v>
      </c>
      <c r="IB2" s="551" t="str">
        <f t="shared" si="1"/>
        <v>srw_p11</v>
      </c>
      <c r="IC2" s="551" t="s">
        <v>3254</v>
      </c>
      <c r="ID2" s="551" t="str">
        <f t="shared" ref="ID2" si="2">IC2</f>
        <v>pi_p11</v>
      </c>
      <c r="IE2" s="551" t="s">
        <v>3308</v>
      </c>
      <c r="IF2" s="551" t="str">
        <f>ID2</f>
        <v>pi_p11</v>
      </c>
      <c r="IG2" s="551" t="str">
        <f t="shared" si="1"/>
        <v>pi_p11</v>
      </c>
      <c r="IH2" s="551" t="s">
        <v>3249</v>
      </c>
      <c r="II2" s="551" t="str">
        <f t="shared" ref="II2" si="3">IH2</f>
        <v>evg_p11</v>
      </c>
      <c r="IJ2" s="551" t="str">
        <f t="shared" si="1"/>
        <v>evg_p11</v>
      </c>
      <c r="IK2" s="551" t="str">
        <f t="shared" si="1"/>
        <v>evg_p11</v>
      </c>
      <c r="IL2" s="551" t="s">
        <v>3255</v>
      </c>
      <c r="IM2" s="551" t="str">
        <f t="shared" ref="IM2" si="4">IL2</f>
        <v>bsurv_p11</v>
      </c>
      <c r="IN2" s="551" t="str">
        <f t="shared" si="1"/>
        <v>bsurv_p11</v>
      </c>
      <c r="IO2" s="551" t="str">
        <f t="shared" si="1"/>
        <v>bsurv_p11</v>
      </c>
      <c r="IP2" s="551" t="s">
        <v>3256</v>
      </c>
      <c r="IQ2" s="551" t="str">
        <f t="shared" ref="IQ2" si="5">IP2</f>
        <v>pnsurv_p11</v>
      </c>
      <c r="IR2" s="551" t="str">
        <f t="shared" si="1"/>
        <v>pnsurv_p11</v>
      </c>
      <c r="IS2" s="551" t="str">
        <f t="shared" si="1"/>
        <v>pnsurv_p11</v>
      </c>
      <c r="IT2" s="551" t="s">
        <v>3257</v>
      </c>
      <c r="IU2" s="551" t="str">
        <f t="shared" ref="IU2" si="6">IT2</f>
        <v>con_p11</v>
      </c>
      <c r="IV2" s="551" t="str">
        <f t="shared" si="1"/>
        <v>con_p11</v>
      </c>
      <c r="IW2" s="551" t="str">
        <f t="shared" si="1"/>
        <v>con_p11</v>
      </c>
      <c r="IX2" s="551" t="s">
        <v>3258</v>
      </c>
      <c r="IY2" s="551" t="str">
        <f t="shared" ref="IY2" si="7">IX2</f>
        <v>ls_p11</v>
      </c>
      <c r="IZ2" s="551" t="str">
        <f t="shared" si="1"/>
        <v>ls_p11</v>
      </c>
      <c r="JA2" s="551" t="str">
        <f t="shared" si="1"/>
        <v>ls_p11</v>
      </c>
      <c r="JB2" s="551" t="s">
        <v>3259</v>
      </c>
      <c r="JC2" s="551" t="str">
        <f t="shared" ref="JC2" si="8">JB2</f>
        <v>era_p11</v>
      </c>
      <c r="JD2" s="551" t="str">
        <f t="shared" si="1"/>
        <v>era_p11</v>
      </c>
      <c r="JE2" s="551" t="str">
        <f t="shared" si="1"/>
        <v>era_p11</v>
      </c>
      <c r="JF2" s="550" t="s">
        <v>1507</v>
      </c>
      <c r="JG2" s="551" t="s">
        <v>2125</v>
      </c>
      <c r="JH2" s="551" t="s">
        <v>1783</v>
      </c>
      <c r="JI2" s="551" t="s">
        <v>223</v>
      </c>
      <c r="JJ2" s="551" t="s">
        <v>2000</v>
      </c>
      <c r="JK2" s="551" t="s">
        <v>2053</v>
      </c>
      <c r="JL2" s="551" t="s">
        <v>2017</v>
      </c>
      <c r="JM2" s="551" t="s">
        <v>1918</v>
      </c>
      <c r="JN2" s="551" t="s">
        <v>1952</v>
      </c>
      <c r="JO2" s="551" t="s">
        <v>1785</v>
      </c>
      <c r="JP2" s="551" t="s">
        <v>1785</v>
      </c>
      <c r="JQ2" s="551" t="s">
        <v>1785</v>
      </c>
      <c r="JR2" s="551" t="s">
        <v>1785</v>
      </c>
      <c r="JS2" s="551" t="s">
        <v>1785</v>
      </c>
      <c r="JT2" s="551" t="s">
        <v>1785</v>
      </c>
      <c r="JU2" s="551" t="s">
        <v>1785</v>
      </c>
      <c r="JV2" s="551" t="s">
        <v>1785</v>
      </c>
      <c r="JW2" s="551" t="s">
        <v>1785</v>
      </c>
      <c r="JX2" s="551" t="s">
        <v>1785</v>
      </c>
      <c r="JY2" s="551" t="s">
        <v>1785</v>
      </c>
      <c r="JZ2" s="551" t="s">
        <v>1785</v>
      </c>
      <c r="KA2" s="551" t="s">
        <v>1785</v>
      </c>
      <c r="KB2" s="551" t="s">
        <v>1785</v>
      </c>
      <c r="KC2" s="551" t="s">
        <v>1785</v>
      </c>
      <c r="KD2" s="551" t="s">
        <v>1785</v>
      </c>
      <c r="KE2" s="551" t="s">
        <v>1785</v>
      </c>
      <c r="KF2" s="551" t="s">
        <v>1785</v>
      </c>
      <c r="KG2" s="551" t="s">
        <v>1785</v>
      </c>
      <c r="KH2" s="551" t="s">
        <v>1785</v>
      </c>
      <c r="KI2" s="551" t="s">
        <v>2010</v>
      </c>
      <c r="KJ2" s="551" t="s">
        <v>2037</v>
      </c>
      <c r="KK2" s="551" t="s">
        <v>2007</v>
      </c>
      <c r="KL2" s="551" t="s">
        <v>2888</v>
      </c>
      <c r="KM2" s="551" t="s">
        <v>2922</v>
      </c>
      <c r="KN2" s="551" t="s">
        <v>2885</v>
      </c>
      <c r="KO2" s="551" t="s">
        <v>2886</v>
      </c>
      <c r="KP2" s="551" t="s">
        <v>2886</v>
      </c>
      <c r="KQ2" s="551" t="s">
        <v>2886</v>
      </c>
      <c r="KR2" s="551" t="s">
        <v>1998</v>
      </c>
      <c r="KS2" s="551" t="s">
        <v>2013</v>
      </c>
      <c r="KT2" s="551" t="s">
        <v>2014</v>
      </c>
      <c r="KU2" s="551" t="s">
        <v>1999</v>
      </c>
      <c r="KV2" s="551" t="s">
        <v>2889</v>
      </c>
      <c r="KW2" s="551" t="s">
        <v>2032</v>
      </c>
      <c r="KX2" s="551" t="s">
        <v>2015</v>
      </c>
      <c r="KY2" s="550" t="s">
        <v>1111</v>
      </c>
      <c r="KZ2" s="551" t="s">
        <v>1194</v>
      </c>
      <c r="LA2" s="551" t="s">
        <v>1194</v>
      </c>
      <c r="LB2" s="551" t="s">
        <v>1194</v>
      </c>
      <c r="LC2" s="551" t="s">
        <v>1195</v>
      </c>
      <c r="LD2" s="551" t="s">
        <v>1195</v>
      </c>
      <c r="LE2" s="551" t="s">
        <v>1195</v>
      </c>
      <c r="LF2" s="551" t="s">
        <v>1196</v>
      </c>
      <c r="LG2" s="551" t="s">
        <v>1196</v>
      </c>
      <c r="LH2" s="551" t="s">
        <v>1196</v>
      </c>
      <c r="LI2" s="551" t="s">
        <v>1197</v>
      </c>
      <c r="LJ2" s="551" t="s">
        <v>1197</v>
      </c>
      <c r="LK2" s="551" t="s">
        <v>1197</v>
      </c>
      <c r="LL2" s="551" t="s">
        <v>2131</v>
      </c>
      <c r="LM2" s="551" t="s">
        <v>2135</v>
      </c>
      <c r="LN2" s="551" t="s">
        <v>2136</v>
      </c>
      <c r="LO2" s="551" t="s">
        <v>2137</v>
      </c>
      <c r="LP2" s="551" t="s">
        <v>497</v>
      </c>
      <c r="LQ2" s="551" t="s">
        <v>2084</v>
      </c>
      <c r="LR2" s="551" t="s">
        <v>496</v>
      </c>
      <c r="LS2" s="551" t="s">
        <v>496</v>
      </c>
      <c r="LT2" s="551" t="s">
        <v>496</v>
      </c>
      <c r="LU2" s="551" t="s">
        <v>496</v>
      </c>
      <c r="LV2" s="551" t="s">
        <v>496</v>
      </c>
      <c r="LW2" s="551" t="s">
        <v>496</v>
      </c>
      <c r="LX2" s="551" t="s">
        <v>496</v>
      </c>
      <c r="LY2" s="551" t="s">
        <v>496</v>
      </c>
      <c r="LZ2" s="551" t="s">
        <v>496</v>
      </c>
      <c r="MA2" s="551" t="s">
        <v>496</v>
      </c>
      <c r="MB2" s="551" t="s">
        <v>496</v>
      </c>
      <c r="MC2" s="551" t="s">
        <v>496</v>
      </c>
      <c r="MD2" s="551" t="s">
        <v>496</v>
      </c>
      <c r="ME2" s="551" t="s">
        <v>496</v>
      </c>
      <c r="MF2" s="551" t="s">
        <v>496</v>
      </c>
      <c r="MG2" s="551" t="s">
        <v>496</v>
      </c>
      <c r="MH2" s="551" t="s">
        <v>496</v>
      </c>
      <c r="MI2" s="551" t="s">
        <v>496</v>
      </c>
      <c r="MJ2" s="551" t="s">
        <v>496</v>
      </c>
      <c r="MK2" s="551" t="s">
        <v>496</v>
      </c>
      <c r="ML2" s="551" t="s">
        <v>496</v>
      </c>
      <c r="MM2" s="551" t="s">
        <v>496</v>
      </c>
      <c r="MN2" s="551" t="s">
        <v>496</v>
      </c>
      <c r="MO2" s="551" t="s">
        <v>496</v>
      </c>
      <c r="MP2" s="551" t="s">
        <v>496</v>
      </c>
      <c r="MQ2" s="551" t="s">
        <v>496</v>
      </c>
      <c r="MR2" s="551" t="s">
        <v>496</v>
      </c>
      <c r="MS2" s="551" t="s">
        <v>496</v>
      </c>
      <c r="MT2" s="551" t="s">
        <v>496</v>
      </c>
      <c r="MU2" s="551" t="s">
        <v>496</v>
      </c>
      <c r="MV2" s="551" t="s">
        <v>496</v>
      </c>
      <c r="MW2" s="551" t="s">
        <v>496</v>
      </c>
      <c r="MX2" s="551" t="s">
        <v>496</v>
      </c>
      <c r="MY2" s="551" t="s">
        <v>496</v>
      </c>
      <c r="MZ2" s="551" t="s">
        <v>496</v>
      </c>
      <c r="NA2" s="551" t="s">
        <v>496</v>
      </c>
      <c r="NB2" s="551" t="s">
        <v>496</v>
      </c>
      <c r="NC2" s="551" t="s">
        <v>496</v>
      </c>
      <c r="ND2" s="551" t="s">
        <v>496</v>
      </c>
      <c r="NE2" s="551" t="s">
        <v>496</v>
      </c>
      <c r="NF2" s="551" t="s">
        <v>496</v>
      </c>
      <c r="NG2" s="551" t="s">
        <v>496</v>
      </c>
      <c r="NH2" s="551" t="s">
        <v>496</v>
      </c>
      <c r="NI2" s="551" t="s">
        <v>496</v>
      </c>
      <c r="NJ2" s="551" t="s">
        <v>496</v>
      </c>
      <c r="NK2" s="551" t="s">
        <v>496</v>
      </c>
      <c r="NL2" s="551" t="s">
        <v>496</v>
      </c>
      <c r="NM2" s="551" t="s">
        <v>496</v>
      </c>
      <c r="NN2" s="551" t="s">
        <v>496</v>
      </c>
      <c r="NO2" s="551" t="s">
        <v>496</v>
      </c>
      <c r="NP2" s="551" t="s">
        <v>496</v>
      </c>
      <c r="NQ2" s="551" t="s">
        <v>496</v>
      </c>
      <c r="NR2" s="551" t="s">
        <v>496</v>
      </c>
      <c r="NS2" s="551" t="s">
        <v>496</v>
      </c>
      <c r="NT2" s="551" t="s">
        <v>496</v>
      </c>
      <c r="NU2" s="551" t="s">
        <v>496</v>
      </c>
      <c r="NV2" s="551" t="s">
        <v>496</v>
      </c>
      <c r="NW2" s="551" t="s">
        <v>496</v>
      </c>
      <c r="NX2" s="551" t="s">
        <v>496</v>
      </c>
      <c r="NY2" s="551" t="s">
        <v>496</v>
      </c>
      <c r="NZ2" s="551" t="s">
        <v>496</v>
      </c>
      <c r="OA2" s="551" t="s">
        <v>496</v>
      </c>
      <c r="OB2" s="551" t="s">
        <v>496</v>
      </c>
      <c r="OC2" s="551" t="s">
        <v>496</v>
      </c>
      <c r="OD2" s="551" t="s">
        <v>496</v>
      </c>
      <c r="OE2" s="551" t="s">
        <v>496</v>
      </c>
      <c r="OF2" s="551" t="s">
        <v>496</v>
      </c>
      <c r="OG2" s="551" t="s">
        <v>496</v>
      </c>
      <c r="OH2" s="551" t="s">
        <v>496</v>
      </c>
      <c r="OI2" s="551" t="s">
        <v>496</v>
      </c>
      <c r="OJ2" s="551" t="s">
        <v>496</v>
      </c>
      <c r="OK2" s="551" t="s">
        <v>496</v>
      </c>
      <c r="OL2" s="551" t="s">
        <v>496</v>
      </c>
      <c r="OM2" s="551" t="s">
        <v>496</v>
      </c>
      <c r="ON2" s="551" t="s">
        <v>496</v>
      </c>
      <c r="OO2" s="551" t="s">
        <v>496</v>
      </c>
      <c r="OP2" s="551" t="s">
        <v>496</v>
      </c>
      <c r="OQ2" s="551" t="s">
        <v>496</v>
      </c>
      <c r="OR2" s="551" t="s">
        <v>496</v>
      </c>
      <c r="OS2" s="551" t="s">
        <v>496</v>
      </c>
      <c r="OT2" s="551" t="s">
        <v>496</v>
      </c>
      <c r="OU2" s="551" t="s">
        <v>496</v>
      </c>
      <c r="OV2" s="551" t="s">
        <v>496</v>
      </c>
      <c r="OW2" s="551" t="s">
        <v>496</v>
      </c>
      <c r="OX2" s="551" t="s">
        <v>496</v>
      </c>
      <c r="OY2" s="551" t="s">
        <v>496</v>
      </c>
      <c r="OZ2" s="551" t="s">
        <v>496</v>
      </c>
      <c r="PA2" s="551" t="s">
        <v>496</v>
      </c>
      <c r="PB2" s="551" t="s">
        <v>496</v>
      </c>
      <c r="PC2" s="551" t="s">
        <v>496</v>
      </c>
      <c r="PD2" s="551" t="s">
        <v>496</v>
      </c>
      <c r="PE2" s="551" t="s">
        <v>496</v>
      </c>
      <c r="PF2" s="551" t="s">
        <v>496</v>
      </c>
      <c r="PG2" s="551" t="s">
        <v>496</v>
      </c>
      <c r="PH2" s="551" t="s">
        <v>496</v>
      </c>
      <c r="PI2" s="551" t="s">
        <v>496</v>
      </c>
      <c r="PJ2" s="551" t="s">
        <v>496</v>
      </c>
      <c r="PK2" s="551" t="s">
        <v>496</v>
      </c>
      <c r="PL2" s="551" t="s">
        <v>496</v>
      </c>
      <c r="PM2" s="551" t="s">
        <v>496</v>
      </c>
      <c r="PN2" s="551" t="s">
        <v>496</v>
      </c>
      <c r="PO2" s="551" t="s">
        <v>496</v>
      </c>
      <c r="PP2" s="551" t="s">
        <v>496</v>
      </c>
      <c r="PQ2" s="551" t="s">
        <v>496</v>
      </c>
      <c r="PR2" s="551" t="s">
        <v>496</v>
      </c>
      <c r="PS2" s="551" t="s">
        <v>496</v>
      </c>
      <c r="PT2" s="551" t="s">
        <v>496</v>
      </c>
      <c r="PU2" s="551" t="s">
        <v>496</v>
      </c>
      <c r="PV2" s="551" t="s">
        <v>496</v>
      </c>
      <c r="PW2" s="551" t="s">
        <v>496</v>
      </c>
      <c r="PX2" s="551" t="s">
        <v>496</v>
      </c>
      <c r="PY2" s="551" t="s">
        <v>496</v>
      </c>
      <c r="PZ2" s="551" t="s">
        <v>496</v>
      </c>
      <c r="QA2" s="551" t="s">
        <v>496</v>
      </c>
      <c r="QB2" s="551" t="s">
        <v>496</v>
      </c>
      <c r="QC2" s="551" t="s">
        <v>496</v>
      </c>
      <c r="QD2" s="551" t="s">
        <v>496</v>
      </c>
      <c r="QE2" s="551" t="s">
        <v>496</v>
      </c>
      <c r="QF2" s="551" t="s">
        <v>496</v>
      </c>
      <c r="QG2" s="551" t="s">
        <v>496</v>
      </c>
      <c r="QH2" s="551" t="s">
        <v>496</v>
      </c>
      <c r="QI2" s="551" t="s">
        <v>496</v>
      </c>
      <c r="QJ2" s="551" t="s">
        <v>496</v>
      </c>
      <c r="QK2" s="551" t="s">
        <v>496</v>
      </c>
      <c r="QL2" s="551" t="s">
        <v>496</v>
      </c>
      <c r="QM2" s="551" t="s">
        <v>496</v>
      </c>
      <c r="QN2" s="551" t="s">
        <v>496</v>
      </c>
      <c r="QO2" s="551" t="s">
        <v>496</v>
      </c>
      <c r="QP2" s="551" t="s">
        <v>496</v>
      </c>
      <c r="QQ2" s="551" t="s">
        <v>496</v>
      </c>
      <c r="QR2" s="551" t="s">
        <v>496</v>
      </c>
      <c r="QS2" s="551" t="s">
        <v>496</v>
      </c>
      <c r="QT2" s="551" t="s">
        <v>496</v>
      </c>
      <c r="QU2" s="551" t="s">
        <v>496</v>
      </c>
      <c r="QV2" s="551" t="s">
        <v>496</v>
      </c>
      <c r="QW2" s="551" t="s">
        <v>496</v>
      </c>
      <c r="QX2" s="551" t="s">
        <v>496</v>
      </c>
      <c r="QY2" s="551" t="s">
        <v>496</v>
      </c>
      <c r="QZ2" s="551" t="s">
        <v>496</v>
      </c>
      <c r="RA2" s="551" t="s">
        <v>496</v>
      </c>
      <c r="RB2" s="551" t="s">
        <v>496</v>
      </c>
      <c r="RC2" s="551" t="s">
        <v>496</v>
      </c>
      <c r="RD2" s="551" t="s">
        <v>496</v>
      </c>
      <c r="RE2" s="551" t="s">
        <v>496</v>
      </c>
      <c r="RF2" s="551" t="s">
        <v>496</v>
      </c>
      <c r="RG2" s="551" t="s">
        <v>496</v>
      </c>
      <c r="RH2" s="551" t="s">
        <v>496</v>
      </c>
      <c r="RI2" s="551" t="s">
        <v>496</v>
      </c>
      <c r="RJ2" s="551" t="s">
        <v>496</v>
      </c>
      <c r="RK2" s="551" t="s">
        <v>496</v>
      </c>
      <c r="RL2" s="551" t="s">
        <v>496</v>
      </c>
      <c r="RM2" s="551" t="s">
        <v>496</v>
      </c>
      <c r="RN2" s="551" t="s">
        <v>496</v>
      </c>
      <c r="RO2" s="551" t="s">
        <v>496</v>
      </c>
      <c r="RP2" s="551" t="s">
        <v>496</v>
      </c>
      <c r="RQ2" s="551" t="s">
        <v>496</v>
      </c>
      <c r="RR2" s="551" t="s">
        <v>496</v>
      </c>
      <c r="RS2" s="551" t="s">
        <v>496</v>
      </c>
      <c r="RT2" s="551" t="s">
        <v>496</v>
      </c>
      <c r="RU2" s="551" t="s">
        <v>496</v>
      </c>
      <c r="RV2" s="551" t="s">
        <v>496</v>
      </c>
      <c r="RW2" s="551" t="s">
        <v>496</v>
      </c>
      <c r="RX2" s="551" t="s">
        <v>496</v>
      </c>
      <c r="RY2" s="551" t="s">
        <v>496</v>
      </c>
      <c r="RZ2" s="551" t="s">
        <v>496</v>
      </c>
      <c r="SA2" s="551" t="s">
        <v>496</v>
      </c>
      <c r="SB2" s="551" t="s">
        <v>496</v>
      </c>
      <c r="SC2" s="551" t="s">
        <v>496</v>
      </c>
      <c r="SD2" s="551" t="s">
        <v>496</v>
      </c>
      <c r="SE2" s="551" t="s">
        <v>496</v>
      </c>
      <c r="SF2" s="551" t="s">
        <v>496</v>
      </c>
      <c r="SG2" s="551" t="s">
        <v>496</v>
      </c>
      <c r="SH2" s="551" t="s">
        <v>496</v>
      </c>
      <c r="SI2" s="551" t="s">
        <v>496</v>
      </c>
      <c r="SJ2" s="551" t="s">
        <v>496</v>
      </c>
      <c r="SK2" s="551" t="s">
        <v>496</v>
      </c>
      <c r="SL2" s="551" t="s">
        <v>496</v>
      </c>
      <c r="SM2" s="551" t="s">
        <v>496</v>
      </c>
      <c r="SN2" s="551" t="s">
        <v>496</v>
      </c>
      <c r="SO2" s="551" t="s">
        <v>496</v>
      </c>
      <c r="SP2" s="551" t="s">
        <v>496</v>
      </c>
      <c r="SQ2" s="551" t="s">
        <v>496</v>
      </c>
      <c r="SR2" s="551" t="s">
        <v>496</v>
      </c>
      <c r="SS2" s="551" t="s">
        <v>496</v>
      </c>
      <c r="ST2" s="551" t="s">
        <v>496</v>
      </c>
      <c r="SU2" s="551" t="s">
        <v>496</v>
      </c>
      <c r="SV2" s="551" t="s">
        <v>496</v>
      </c>
      <c r="SW2" s="551" t="s">
        <v>496</v>
      </c>
      <c r="SX2" s="551" t="s">
        <v>496</v>
      </c>
      <c r="SY2" s="551" t="s">
        <v>496</v>
      </c>
      <c r="SZ2" s="551" t="s">
        <v>496</v>
      </c>
      <c r="TA2" s="551" t="s">
        <v>496</v>
      </c>
      <c r="TB2" s="551" t="s">
        <v>496</v>
      </c>
      <c r="TC2" s="551" t="s">
        <v>496</v>
      </c>
      <c r="TD2" s="551" t="s">
        <v>496</v>
      </c>
      <c r="TE2" s="551" t="s">
        <v>496</v>
      </c>
      <c r="TF2" s="551" t="s">
        <v>496</v>
      </c>
      <c r="TG2" s="551" t="s">
        <v>496</v>
      </c>
      <c r="TH2" s="551" t="s">
        <v>496</v>
      </c>
      <c r="TI2" s="551" t="s">
        <v>496</v>
      </c>
      <c r="TJ2" s="551" t="s">
        <v>496</v>
      </c>
      <c r="TK2" s="551" t="s">
        <v>496</v>
      </c>
      <c r="TL2" s="551" t="s">
        <v>496</v>
      </c>
      <c r="TM2" s="551" t="s">
        <v>496</v>
      </c>
      <c r="TN2" s="551" t="s">
        <v>496</v>
      </c>
      <c r="TO2" s="551" t="s">
        <v>496</v>
      </c>
      <c r="TP2" s="551" t="s">
        <v>496</v>
      </c>
      <c r="TQ2" s="551" t="s">
        <v>496</v>
      </c>
      <c r="TR2" s="551" t="s">
        <v>496</v>
      </c>
      <c r="TS2" s="551" t="s">
        <v>496</v>
      </c>
      <c r="TT2" s="551" t="s">
        <v>496</v>
      </c>
      <c r="TU2" s="551" t="s">
        <v>496</v>
      </c>
      <c r="TV2" s="551" t="s">
        <v>496</v>
      </c>
      <c r="TW2" s="551" t="s">
        <v>496</v>
      </c>
      <c r="TX2" s="551" t="s">
        <v>496</v>
      </c>
      <c r="TY2" s="551" t="s">
        <v>496</v>
      </c>
      <c r="TZ2" s="551" t="s">
        <v>496</v>
      </c>
      <c r="UA2" s="551" t="s">
        <v>496</v>
      </c>
      <c r="UB2" s="551" t="s">
        <v>496</v>
      </c>
      <c r="UC2" s="551" t="s">
        <v>496</v>
      </c>
      <c r="UD2" s="551" t="s">
        <v>496</v>
      </c>
      <c r="UE2" s="551" t="s">
        <v>496</v>
      </c>
      <c r="UF2" s="551" t="s">
        <v>496</v>
      </c>
      <c r="UG2" s="551" t="s">
        <v>496</v>
      </c>
      <c r="UH2" s="551" t="s">
        <v>496</v>
      </c>
      <c r="UI2" s="551" t="s">
        <v>496</v>
      </c>
      <c r="UJ2" s="551" t="s">
        <v>496</v>
      </c>
      <c r="UK2" s="551" t="s">
        <v>496</v>
      </c>
      <c r="UL2" s="551" t="s">
        <v>496</v>
      </c>
      <c r="UM2" s="551" t="s">
        <v>496</v>
      </c>
      <c r="UN2" s="551" t="s">
        <v>496</v>
      </c>
      <c r="UO2" s="551" t="s">
        <v>496</v>
      </c>
      <c r="UP2" s="551" t="s">
        <v>496</v>
      </c>
      <c r="UQ2" s="551" t="s">
        <v>496</v>
      </c>
      <c r="UR2" s="551" t="s">
        <v>496</v>
      </c>
      <c r="US2" s="551" t="s">
        <v>496</v>
      </c>
      <c r="UT2" s="551" t="s">
        <v>496</v>
      </c>
      <c r="UU2" s="551" t="s">
        <v>496</v>
      </c>
      <c r="UV2" s="551" t="s">
        <v>496</v>
      </c>
      <c r="UW2" s="551" t="s">
        <v>496</v>
      </c>
      <c r="UX2" s="551" t="s">
        <v>496</v>
      </c>
      <c r="UY2" s="551" t="s">
        <v>496</v>
      </c>
      <c r="UZ2" s="551" t="s">
        <v>496</v>
      </c>
      <c r="VA2" s="551" t="s">
        <v>496</v>
      </c>
      <c r="VB2" s="551" t="s">
        <v>496</v>
      </c>
      <c r="VC2" s="551" t="s">
        <v>496</v>
      </c>
      <c r="VD2" s="551" t="s">
        <v>496</v>
      </c>
      <c r="VE2" s="551" t="s">
        <v>496</v>
      </c>
      <c r="VF2" s="551" t="s">
        <v>496</v>
      </c>
      <c r="VG2" s="551" t="s">
        <v>496</v>
      </c>
      <c r="VH2" s="551" t="s">
        <v>496</v>
      </c>
      <c r="VI2" s="551" t="s">
        <v>496</v>
      </c>
      <c r="VJ2" s="551" t="s">
        <v>496</v>
      </c>
      <c r="VK2" s="551" t="s">
        <v>496</v>
      </c>
      <c r="VL2" s="551" t="s">
        <v>496</v>
      </c>
      <c r="VM2" s="551" t="s">
        <v>496</v>
      </c>
      <c r="VN2" s="551" t="s">
        <v>496</v>
      </c>
      <c r="VO2" s="551" t="s">
        <v>496</v>
      </c>
      <c r="VP2" s="551" t="s">
        <v>496</v>
      </c>
      <c r="VQ2" s="551" t="s">
        <v>496</v>
      </c>
      <c r="VR2" s="551" t="s">
        <v>496</v>
      </c>
      <c r="VS2" s="551" t="s">
        <v>496</v>
      </c>
      <c r="VT2" s="551" t="s">
        <v>496</v>
      </c>
      <c r="VU2" s="551" t="s">
        <v>496</v>
      </c>
      <c r="VV2" s="551" t="s">
        <v>496</v>
      </c>
      <c r="VW2" s="551" t="s">
        <v>496</v>
      </c>
      <c r="VX2" s="551" t="s">
        <v>496</v>
      </c>
      <c r="VY2" s="551" t="s">
        <v>496</v>
      </c>
      <c r="VZ2" s="551" t="s">
        <v>496</v>
      </c>
      <c r="WA2" s="551" t="s">
        <v>496</v>
      </c>
      <c r="WB2" s="551" t="s">
        <v>496</v>
      </c>
      <c r="WC2" s="551" t="s">
        <v>496</v>
      </c>
      <c r="WD2" s="551" t="s">
        <v>496</v>
      </c>
      <c r="WE2" s="551" t="s">
        <v>496</v>
      </c>
      <c r="WF2" s="551" t="s">
        <v>496</v>
      </c>
      <c r="WG2" s="551" t="s">
        <v>496</v>
      </c>
      <c r="WH2" s="551" t="s">
        <v>496</v>
      </c>
      <c r="WI2" s="551" t="s">
        <v>496</v>
      </c>
      <c r="WJ2" s="551" t="s">
        <v>496</v>
      </c>
      <c r="WK2" s="551" t="s">
        <v>496</v>
      </c>
      <c r="WL2" s="551" t="s">
        <v>496</v>
      </c>
      <c r="WM2" s="551" t="s">
        <v>496</v>
      </c>
      <c r="WN2" s="551" t="s">
        <v>496</v>
      </c>
      <c r="WO2" s="551" t="s">
        <v>496</v>
      </c>
      <c r="WP2" s="551" t="s">
        <v>496</v>
      </c>
      <c r="WQ2" s="551" t="s">
        <v>496</v>
      </c>
      <c r="WR2" s="551" t="s">
        <v>496</v>
      </c>
      <c r="WS2" s="551" t="s">
        <v>496</v>
      </c>
      <c r="WT2" s="551" t="s">
        <v>496</v>
      </c>
      <c r="WU2" s="551" t="s">
        <v>496</v>
      </c>
      <c r="WV2" s="551" t="s">
        <v>496</v>
      </c>
      <c r="WW2" s="551" t="s">
        <v>496</v>
      </c>
      <c r="WX2" s="551" t="s">
        <v>496</v>
      </c>
      <c r="WY2" s="551" t="s">
        <v>496</v>
      </c>
      <c r="WZ2" s="551" t="s">
        <v>496</v>
      </c>
      <c r="XA2" s="551" t="s">
        <v>496</v>
      </c>
      <c r="XB2" s="551" t="s">
        <v>496</v>
      </c>
      <c r="XC2" s="551" t="s">
        <v>496</v>
      </c>
      <c r="XD2" s="551" t="s">
        <v>496</v>
      </c>
      <c r="XE2" s="551" t="s">
        <v>496</v>
      </c>
      <c r="XF2" s="551" t="s">
        <v>496</v>
      </c>
      <c r="XG2" s="551" t="s">
        <v>496</v>
      </c>
      <c r="XH2" s="551" t="s">
        <v>496</v>
      </c>
      <c r="XI2" s="551" t="s">
        <v>496</v>
      </c>
      <c r="XJ2" s="551" t="s">
        <v>496</v>
      </c>
      <c r="XK2" s="551" t="s">
        <v>496</v>
      </c>
      <c r="XL2" s="551" t="s">
        <v>496</v>
      </c>
      <c r="XM2" s="551" t="s">
        <v>496</v>
      </c>
      <c r="XN2" s="551" t="s">
        <v>496</v>
      </c>
      <c r="XO2" s="551" t="s">
        <v>496</v>
      </c>
      <c r="XP2" s="551" t="s">
        <v>496</v>
      </c>
      <c r="XQ2" s="551" t="s">
        <v>496</v>
      </c>
      <c r="XR2" s="551" t="s">
        <v>496</v>
      </c>
      <c r="XS2" s="551" t="s">
        <v>496</v>
      </c>
      <c r="XT2" s="551" t="s">
        <v>496</v>
      </c>
      <c r="XU2" s="551" t="s">
        <v>496</v>
      </c>
      <c r="XV2" s="551" t="s">
        <v>496</v>
      </c>
      <c r="XW2" s="551" t="s">
        <v>496</v>
      </c>
      <c r="XX2" s="551" t="s">
        <v>496</v>
      </c>
      <c r="XY2" s="551" t="s">
        <v>496</v>
      </c>
      <c r="XZ2" s="551" t="s">
        <v>496</v>
      </c>
      <c r="YA2" s="551" t="s">
        <v>496</v>
      </c>
      <c r="YB2" s="551" t="s">
        <v>496</v>
      </c>
      <c r="YC2" s="551" t="s">
        <v>496</v>
      </c>
      <c r="YD2" s="551" t="s">
        <v>496</v>
      </c>
      <c r="YE2" s="551" t="s">
        <v>496</v>
      </c>
      <c r="YF2" s="551" t="s">
        <v>496</v>
      </c>
      <c r="YG2" s="551" t="s">
        <v>496</v>
      </c>
      <c r="YH2" s="551" t="s">
        <v>496</v>
      </c>
      <c r="YI2" s="551" t="s">
        <v>496</v>
      </c>
      <c r="YJ2" s="551" t="s">
        <v>496</v>
      </c>
      <c r="YK2" s="551" t="s">
        <v>496</v>
      </c>
      <c r="YL2" s="551" t="s">
        <v>496</v>
      </c>
      <c r="YM2" s="551" t="s">
        <v>496</v>
      </c>
      <c r="YN2" s="551" t="s">
        <v>496</v>
      </c>
      <c r="YO2" s="551" t="s">
        <v>496</v>
      </c>
      <c r="YP2" s="551" t="s">
        <v>496</v>
      </c>
      <c r="YQ2" s="551" t="s">
        <v>496</v>
      </c>
      <c r="YR2" s="551" t="s">
        <v>496</v>
      </c>
      <c r="YS2" s="551" t="s">
        <v>496</v>
      </c>
      <c r="YT2" s="551" t="s">
        <v>496</v>
      </c>
      <c r="YU2" s="551" t="s">
        <v>496</v>
      </c>
      <c r="YV2" s="551" t="s">
        <v>496</v>
      </c>
      <c r="YW2" s="551" t="s">
        <v>496</v>
      </c>
      <c r="YX2" s="551" t="s">
        <v>496</v>
      </c>
      <c r="YY2" s="551" t="s">
        <v>496</v>
      </c>
      <c r="YZ2" s="551" t="s">
        <v>496</v>
      </c>
      <c r="ZA2" s="551" t="s">
        <v>814</v>
      </c>
      <c r="ZB2" s="550" t="s">
        <v>1112</v>
      </c>
      <c r="ZC2" s="551" t="s">
        <v>197</v>
      </c>
      <c r="ZD2" s="551" t="s">
        <v>2001</v>
      </c>
      <c r="ZE2" s="551" t="s">
        <v>2001</v>
      </c>
      <c r="ZF2" s="551" t="s">
        <v>24</v>
      </c>
      <c r="ZG2" s="551" t="s">
        <v>25</v>
      </c>
      <c r="ZH2" s="551" t="s">
        <v>26</v>
      </c>
      <c r="ZI2" s="551" t="s">
        <v>2002</v>
      </c>
      <c r="ZJ2" s="551" t="s">
        <v>2002</v>
      </c>
      <c r="ZK2" s="551" t="s">
        <v>2002</v>
      </c>
      <c r="ZL2" s="551" t="s">
        <v>2002</v>
      </c>
      <c r="ZM2" s="551" t="s">
        <v>2001</v>
      </c>
      <c r="ZN2" s="551" t="s">
        <v>2001</v>
      </c>
      <c r="ZO2" s="551" t="s">
        <v>2003</v>
      </c>
      <c r="ZP2" s="551" t="s">
        <v>2004</v>
      </c>
      <c r="ZQ2" s="551" t="s">
        <v>2004</v>
      </c>
      <c r="ZR2" s="551" t="s">
        <v>2004</v>
      </c>
      <c r="ZS2" s="551" t="s">
        <v>2005</v>
      </c>
      <c r="ZT2" s="551" t="s">
        <v>2005</v>
      </c>
      <c r="ZU2" s="551" t="s">
        <v>2006</v>
      </c>
      <c r="ZV2" s="551" t="s">
        <v>2007</v>
      </c>
      <c r="ZW2" s="551" t="s">
        <v>2420</v>
      </c>
      <c r="ZX2" s="550" t="s">
        <v>1126</v>
      </c>
      <c r="ZY2" s="551" t="s">
        <v>1136</v>
      </c>
      <c r="ZZ2" s="551" t="s">
        <v>2089</v>
      </c>
      <c r="AAA2" s="551" t="s">
        <v>2087</v>
      </c>
      <c r="AAB2" s="551" t="s">
        <v>1736</v>
      </c>
      <c r="AAC2" s="551" t="s">
        <v>2098</v>
      </c>
      <c r="AAD2" s="551" t="s">
        <v>875</v>
      </c>
      <c r="AAE2" s="551" t="s">
        <v>674</v>
      </c>
      <c r="AAF2" s="551" t="s">
        <v>2237</v>
      </c>
      <c r="AAG2" s="551" t="s">
        <v>2239</v>
      </c>
      <c r="AAH2" s="551" t="s">
        <v>2060</v>
      </c>
      <c r="AAI2" s="551" t="s">
        <v>2060</v>
      </c>
      <c r="AAJ2" s="551" t="s">
        <v>2060</v>
      </c>
      <c r="AAK2" s="551" t="s">
        <v>2843</v>
      </c>
      <c r="AAL2" s="551" t="s">
        <v>2843</v>
      </c>
      <c r="AAM2" s="551" t="s">
        <v>778</v>
      </c>
      <c r="AAN2" s="551" t="s">
        <v>2023</v>
      </c>
      <c r="AAO2" s="551" t="s">
        <v>1200</v>
      </c>
      <c r="AAP2" s="551" t="s">
        <v>1200</v>
      </c>
      <c r="AAQ2" s="551" t="s">
        <v>1200</v>
      </c>
      <c r="AAR2" s="550" t="s">
        <v>1114</v>
      </c>
      <c r="AAS2" s="551" t="s">
        <v>69</v>
      </c>
      <c r="AAT2" s="551" t="s">
        <v>108</v>
      </c>
      <c r="AAU2" s="551" t="s">
        <v>70</v>
      </c>
      <c r="AAV2" s="551" t="s">
        <v>350</v>
      </c>
      <c r="AAW2" s="551" t="s">
        <v>2076</v>
      </c>
      <c r="AAX2" s="551" t="s">
        <v>2077</v>
      </c>
      <c r="AAY2" s="551" t="s">
        <v>2076</v>
      </c>
      <c r="AAZ2" s="551" t="s">
        <v>2077</v>
      </c>
      <c r="ABA2" s="551" t="s">
        <v>1556</v>
      </c>
      <c r="ABB2" s="551" t="s">
        <v>1556</v>
      </c>
      <c r="ABC2" s="551" t="s">
        <v>614</v>
      </c>
      <c r="ABD2" s="551" t="s">
        <v>2590</v>
      </c>
      <c r="ABE2" s="551" t="s">
        <v>2591</v>
      </c>
      <c r="ABF2" s="551" t="s">
        <v>3200</v>
      </c>
      <c r="ABG2" s="551" t="s">
        <v>3201</v>
      </c>
      <c r="ABH2" s="550" t="s">
        <v>1115</v>
      </c>
      <c r="ABI2" s="551" t="s">
        <v>3196</v>
      </c>
      <c r="ABJ2" s="551" t="s">
        <v>1145</v>
      </c>
      <c r="ABK2" s="550" t="s">
        <v>1569</v>
      </c>
      <c r="ABL2" s="551" t="s">
        <v>3082</v>
      </c>
      <c r="ABM2" s="551" t="s">
        <v>3164</v>
      </c>
      <c r="ABN2" s="551" t="s">
        <v>773</v>
      </c>
      <c r="ABO2" s="551" t="s">
        <v>991</v>
      </c>
      <c r="ABP2" s="551" t="s">
        <v>774</v>
      </c>
      <c r="ABQ2" s="551" t="s">
        <v>1006</v>
      </c>
      <c r="ABR2" s="551" t="s">
        <v>496</v>
      </c>
      <c r="ABS2" s="551" t="s">
        <v>989</v>
      </c>
      <c r="ABT2" s="551" t="s">
        <v>990</v>
      </c>
      <c r="ABU2" s="551" t="s">
        <v>1232</v>
      </c>
      <c r="ABV2" s="551" t="s">
        <v>1232</v>
      </c>
      <c r="ABW2" s="551" t="s">
        <v>1232</v>
      </c>
      <c r="ABX2" s="551" t="s">
        <v>1232</v>
      </c>
      <c r="ABY2" s="551" t="s">
        <v>1232</v>
      </c>
      <c r="ABZ2" s="551" t="s">
        <v>1232</v>
      </c>
      <c r="ACA2" s="551" t="s">
        <v>1232</v>
      </c>
      <c r="ACB2" s="551" t="s">
        <v>1232</v>
      </c>
      <c r="ACC2" s="551" t="s">
        <v>1232</v>
      </c>
      <c r="ACD2" s="551" t="s">
        <v>1233</v>
      </c>
      <c r="ACE2" s="551" t="s">
        <v>224</v>
      </c>
      <c r="ACF2" s="551" t="s">
        <v>224</v>
      </c>
      <c r="ACG2" s="551" t="s">
        <v>224</v>
      </c>
      <c r="ACH2" s="551" t="s">
        <v>224</v>
      </c>
      <c r="ACI2" s="551" t="s">
        <v>224</v>
      </c>
      <c r="ACJ2" s="104" t="s">
        <v>226</v>
      </c>
      <c r="ACK2" s="104" t="s">
        <v>226</v>
      </c>
      <c r="ACL2" s="104" t="s">
        <v>227</v>
      </c>
      <c r="ACM2" s="104" t="s">
        <v>224</v>
      </c>
      <c r="ACN2" s="104" t="s">
        <v>321</v>
      </c>
      <c r="ACO2" s="104" t="s">
        <v>322</v>
      </c>
      <c r="ACP2" s="551" t="s">
        <v>221</v>
      </c>
      <c r="ACQ2" s="551" t="s">
        <v>222</v>
      </c>
      <c r="ACR2" s="551" t="s">
        <v>29</v>
      </c>
      <c r="ACS2" s="551" t="s">
        <v>29</v>
      </c>
      <c r="ACT2" s="551" t="s">
        <v>29</v>
      </c>
      <c r="ACU2" s="551" t="s">
        <v>29</v>
      </c>
      <c r="ACV2" s="551" t="s">
        <v>29</v>
      </c>
      <c r="ACW2" s="551" t="s">
        <v>29</v>
      </c>
      <c r="ACX2" s="551" t="s">
        <v>31</v>
      </c>
      <c r="ACY2" s="551" t="s">
        <v>31</v>
      </c>
      <c r="ACZ2" s="551" t="s">
        <v>31</v>
      </c>
      <c r="ADA2" s="551" t="s">
        <v>1104</v>
      </c>
      <c r="ADB2" s="551" t="s">
        <v>353</v>
      </c>
      <c r="ADC2" s="551" t="s">
        <v>354</v>
      </c>
      <c r="ADD2" s="551" t="s">
        <v>674</v>
      </c>
      <c r="ADE2" s="551" t="s">
        <v>674</v>
      </c>
      <c r="ADF2" s="551" t="s">
        <v>776</v>
      </c>
      <c r="ADG2" s="551" t="s">
        <v>776</v>
      </c>
      <c r="ADH2" s="551" t="s">
        <v>885</v>
      </c>
      <c r="ADI2" s="551" t="s">
        <v>885</v>
      </c>
      <c r="ADJ2" s="551" t="s">
        <v>346</v>
      </c>
      <c r="ADK2" s="551" t="s">
        <v>295</v>
      </c>
      <c r="ADL2" s="551" t="s">
        <v>3141</v>
      </c>
      <c r="ADM2" s="551" t="s">
        <v>2843</v>
      </c>
      <c r="ADN2" s="551" t="s">
        <v>337</v>
      </c>
      <c r="ADO2" s="551" t="s">
        <v>782</v>
      </c>
      <c r="ADP2" s="551" t="s">
        <v>2060</v>
      </c>
      <c r="ADQ2" s="550" t="s">
        <v>1755</v>
      </c>
      <c r="ADR2" s="551" t="s">
        <v>1802</v>
      </c>
      <c r="ADS2" s="551" t="s">
        <v>1802</v>
      </c>
      <c r="ADT2" s="551" t="s">
        <v>1802</v>
      </c>
      <c r="ADU2" s="551" t="s">
        <v>1802</v>
      </c>
      <c r="ADV2" s="551" t="s">
        <v>1802</v>
      </c>
      <c r="ADW2" s="551" t="s">
        <v>1802</v>
      </c>
      <c r="ADX2" s="551" t="s">
        <v>1802</v>
      </c>
      <c r="ADY2" s="551" t="s">
        <v>1802</v>
      </c>
      <c r="ADZ2" s="551" t="s">
        <v>1802</v>
      </c>
      <c r="AEA2" s="551" t="s">
        <v>1802</v>
      </c>
      <c r="AEB2" s="551" t="s">
        <v>1802</v>
      </c>
      <c r="AEC2" s="551" t="s">
        <v>1802</v>
      </c>
      <c r="AED2" s="551" t="s">
        <v>1802</v>
      </c>
      <c r="AEE2" s="551" t="s">
        <v>1802</v>
      </c>
      <c r="AEF2" s="551" t="s">
        <v>1802</v>
      </c>
      <c r="AEG2" s="551" t="s">
        <v>1802</v>
      </c>
      <c r="AEH2" s="551" t="s">
        <v>1802</v>
      </c>
      <c r="AEI2" s="551" t="s">
        <v>1802</v>
      </c>
      <c r="AEJ2" s="551" t="s">
        <v>1802</v>
      </c>
      <c r="AEK2" s="551" t="s">
        <v>1802</v>
      </c>
      <c r="AEL2" s="551" t="s">
        <v>1802</v>
      </c>
      <c r="AEM2" s="551" t="s">
        <v>1802</v>
      </c>
      <c r="AEN2" s="551" t="s">
        <v>1802</v>
      </c>
      <c r="AEO2" s="551" t="s">
        <v>1802</v>
      </c>
      <c r="AEP2" s="551" t="s">
        <v>1802</v>
      </c>
      <c r="AEQ2" s="551" t="s">
        <v>1802</v>
      </c>
      <c r="AER2" s="551" t="s">
        <v>1802</v>
      </c>
      <c r="AES2" s="551" t="s">
        <v>1802</v>
      </c>
      <c r="AET2" s="551" t="s">
        <v>1802</v>
      </c>
      <c r="AEU2" s="551" t="s">
        <v>1802</v>
      </c>
      <c r="AEV2" s="551" t="s">
        <v>1802</v>
      </c>
      <c r="AEW2" s="551" t="s">
        <v>1802</v>
      </c>
      <c r="AEX2" s="551" t="s">
        <v>1802</v>
      </c>
      <c r="AEY2" s="551" t="s">
        <v>1802</v>
      </c>
      <c r="AEZ2" s="551" t="s">
        <v>1802</v>
      </c>
      <c r="AFA2" s="551" t="s">
        <v>1802</v>
      </c>
      <c r="AFB2" s="551" t="s">
        <v>1802</v>
      </c>
      <c r="AFC2" s="551" t="s">
        <v>1802</v>
      </c>
      <c r="AFD2" s="551" t="s">
        <v>1802</v>
      </c>
      <c r="AFE2" s="551" t="s">
        <v>1802</v>
      </c>
      <c r="AFF2" s="551" t="s">
        <v>1802</v>
      </c>
      <c r="AFG2" s="551" t="s">
        <v>1802</v>
      </c>
      <c r="AFH2" s="551" t="s">
        <v>1802</v>
      </c>
      <c r="AFI2" s="551" t="s">
        <v>1802</v>
      </c>
      <c r="AFJ2" s="551" t="s">
        <v>1802</v>
      </c>
      <c r="AFK2" s="551" t="s">
        <v>1802</v>
      </c>
      <c r="AFL2" s="551" t="s">
        <v>1802</v>
      </c>
      <c r="AFM2" s="551" t="s">
        <v>1802</v>
      </c>
      <c r="AFN2" s="551" t="s">
        <v>1802</v>
      </c>
      <c r="AFO2" s="551" t="s">
        <v>1802</v>
      </c>
      <c r="AFP2" s="551" t="s">
        <v>1802</v>
      </c>
      <c r="AFQ2" s="551" t="s">
        <v>1802</v>
      </c>
      <c r="AFR2" s="551" t="s">
        <v>1802</v>
      </c>
      <c r="AFS2" s="551" t="s">
        <v>1802</v>
      </c>
      <c r="AFT2" s="551" t="s">
        <v>1802</v>
      </c>
      <c r="AFU2" s="551" t="s">
        <v>1802</v>
      </c>
      <c r="AFV2" s="551" t="s">
        <v>1802</v>
      </c>
      <c r="AFW2" s="551" t="s">
        <v>1802</v>
      </c>
      <c r="AFX2" s="551" t="s">
        <v>1802</v>
      </c>
      <c r="AFY2" s="551" t="s">
        <v>1802</v>
      </c>
      <c r="AFZ2" s="551" t="s">
        <v>1802</v>
      </c>
      <c r="AGA2" s="551" t="s">
        <v>1802</v>
      </c>
      <c r="AGB2" s="551" t="s">
        <v>1802</v>
      </c>
      <c r="AGC2" s="551" t="s">
        <v>1802</v>
      </c>
      <c r="AGD2" s="551" t="s">
        <v>1802</v>
      </c>
      <c r="AGE2" s="551" t="s">
        <v>1802</v>
      </c>
      <c r="AGF2" s="551" t="s">
        <v>1802</v>
      </c>
      <c r="AGG2" s="551" t="s">
        <v>1802</v>
      </c>
      <c r="AGH2" s="551" t="s">
        <v>1802</v>
      </c>
      <c r="AGI2" s="551" t="s">
        <v>1802</v>
      </c>
      <c r="AGJ2" s="551" t="s">
        <v>1802</v>
      </c>
      <c r="AGK2" s="551" t="s">
        <v>1802</v>
      </c>
      <c r="AGL2" s="551" t="s">
        <v>1802</v>
      </c>
      <c r="AGM2" s="551" t="s">
        <v>1802</v>
      </c>
      <c r="AGN2" s="551" t="s">
        <v>1802</v>
      </c>
      <c r="AGO2" s="551" t="s">
        <v>1802</v>
      </c>
      <c r="AGP2" s="551" t="s">
        <v>1802</v>
      </c>
      <c r="AGQ2" s="551" t="s">
        <v>1802</v>
      </c>
      <c r="AGR2" s="551" t="s">
        <v>1802</v>
      </c>
      <c r="AGS2" s="551" t="s">
        <v>1802</v>
      </c>
      <c r="AGT2" s="551" t="s">
        <v>1802</v>
      </c>
      <c r="AGU2" s="551" t="s">
        <v>1802</v>
      </c>
      <c r="AGV2" s="551" t="s">
        <v>1802</v>
      </c>
      <c r="AGW2" s="551" t="s">
        <v>1802</v>
      </c>
      <c r="AGX2" s="551" t="s">
        <v>1802</v>
      </c>
      <c r="AGY2" s="551" t="s">
        <v>1802</v>
      </c>
      <c r="AGZ2" s="551" t="s">
        <v>1802</v>
      </c>
      <c r="AHA2" s="551" t="s">
        <v>1802</v>
      </c>
      <c r="AHB2" s="551" t="s">
        <v>1802</v>
      </c>
      <c r="AHC2" s="551" t="s">
        <v>1802</v>
      </c>
      <c r="AHD2" s="551" t="s">
        <v>461</v>
      </c>
      <c r="AHE2" s="483">
        <v>0</v>
      </c>
    </row>
    <row r="3" spans="1:889" s="2" customFormat="1" ht="33" customHeight="1">
      <c r="A3" s="63">
        <v>120000</v>
      </c>
      <c r="B3" s="62">
        <f>COUNTIFS($C$4:$C$117,$A$3,$E$4:$E$117,TRUE)</f>
        <v>0</v>
      </c>
      <c r="C3" s="84" t="s">
        <v>60</v>
      </c>
      <c r="D3" s="84" t="s">
        <v>60</v>
      </c>
      <c r="E3" s="83"/>
      <c r="F3" s="83"/>
      <c r="G3" s="83"/>
      <c r="H3" s="27"/>
      <c r="I3" s="405"/>
      <c r="J3" s="405"/>
      <c r="K3" s="405"/>
      <c r="L3" s="405"/>
      <c r="M3" s="405"/>
      <c r="N3" s="27"/>
      <c r="O3" s="27"/>
      <c r="P3" s="27"/>
      <c r="Q3" s="27"/>
      <c r="R3" s="27"/>
      <c r="S3" s="27"/>
      <c r="T3" s="27"/>
      <c r="U3" s="27"/>
      <c r="V3" s="27"/>
      <c r="W3" s="27"/>
      <c r="X3" s="27"/>
      <c r="Y3" s="27"/>
      <c r="Z3" s="27"/>
      <c r="AA3" s="27"/>
      <c r="AB3" s="27"/>
      <c r="AC3" s="27"/>
      <c r="AD3" s="27"/>
      <c r="AE3" s="27"/>
      <c r="AF3" s="27"/>
      <c r="AG3" s="27"/>
      <c r="AH3" s="27"/>
      <c r="AI3" s="27"/>
      <c r="AJ3" s="27"/>
      <c r="AK3" s="405"/>
      <c r="AL3" s="27"/>
      <c r="AM3" s="405"/>
      <c r="AN3" s="405"/>
      <c r="AO3" s="405"/>
      <c r="AP3" s="405"/>
      <c r="AQ3" s="405"/>
      <c r="AR3" s="405"/>
      <c r="AS3" s="27"/>
      <c r="AT3" s="27"/>
      <c r="AU3" s="27"/>
      <c r="AV3" s="27"/>
      <c r="AW3" s="27"/>
      <c r="AX3" s="27"/>
      <c r="AY3" s="27"/>
      <c r="AZ3" s="27"/>
      <c r="BA3" s="27"/>
      <c r="BB3" s="27"/>
      <c r="BC3" s="199" t="s">
        <v>3</v>
      </c>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86"/>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86"/>
      <c r="DQ3" s="24"/>
      <c r="DR3" s="24"/>
      <c r="DS3" s="24"/>
      <c r="DT3" s="24"/>
      <c r="DU3" s="24"/>
      <c r="DV3" s="86"/>
      <c r="DW3" s="86"/>
      <c r="DX3" s="86"/>
      <c r="DY3" s="86"/>
      <c r="DZ3" s="24"/>
      <c r="EA3" s="24"/>
      <c r="EB3" s="24"/>
      <c r="EC3" s="24"/>
      <c r="ED3" s="24"/>
      <c r="EE3" s="86"/>
      <c r="EF3" s="86"/>
      <c r="EG3" s="86"/>
      <c r="EH3" s="86"/>
      <c r="EI3" s="86"/>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86"/>
      <c r="FL3" s="86"/>
      <c r="FM3" s="86"/>
      <c r="FN3" s="86"/>
      <c r="FO3" s="86"/>
      <c r="FP3" s="86"/>
      <c r="FQ3" s="86"/>
      <c r="FR3" s="86"/>
      <c r="FS3" s="86"/>
      <c r="FT3" s="24"/>
      <c r="FU3" s="24"/>
      <c r="FV3" s="24"/>
      <c r="FW3" s="24"/>
      <c r="FX3" s="24"/>
      <c r="FY3" s="24"/>
      <c r="FZ3" s="24"/>
      <c r="GA3" s="24"/>
      <c r="GB3" s="24"/>
      <c r="GC3" s="24"/>
      <c r="GD3" s="24"/>
      <c r="GE3" s="24"/>
      <c r="GF3" s="24"/>
      <c r="GG3" s="86"/>
      <c r="GH3" s="86"/>
      <c r="GI3" s="86"/>
      <c r="GJ3" s="86"/>
      <c r="GK3" s="24"/>
      <c r="GL3" s="24"/>
      <c r="GM3" s="24"/>
      <c r="GN3" s="24"/>
      <c r="GO3" s="86" t="s">
        <v>253</v>
      </c>
      <c r="GP3" s="86" t="s">
        <v>253</v>
      </c>
      <c r="GQ3" s="86" t="s">
        <v>253</v>
      </c>
      <c r="GR3" s="86" t="s">
        <v>253</v>
      </c>
      <c r="GS3" s="86" t="s">
        <v>253</v>
      </c>
      <c r="GT3" s="86" t="s">
        <v>253</v>
      </c>
      <c r="GU3" s="86" t="s">
        <v>253</v>
      </c>
      <c r="GV3" s="86" t="s">
        <v>253</v>
      </c>
      <c r="GW3" s="86"/>
      <c r="GX3" s="86"/>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c r="IW3" s="24"/>
      <c r="IX3" s="24"/>
      <c r="IY3" s="24"/>
      <c r="IZ3" s="24"/>
      <c r="JA3" s="24"/>
      <c r="JB3" s="24"/>
      <c r="JC3" s="24"/>
      <c r="JD3" s="24"/>
      <c r="JE3" s="24"/>
      <c r="JF3" s="24"/>
      <c r="JG3" s="24"/>
      <c r="JH3" s="24"/>
      <c r="JI3" s="24"/>
      <c r="JJ3" s="24"/>
      <c r="JK3" s="24"/>
      <c r="JL3" s="24"/>
      <c r="JM3" s="24"/>
      <c r="JN3" s="24"/>
      <c r="JO3" s="24"/>
      <c r="JP3" s="24"/>
      <c r="JQ3" s="24"/>
      <c r="JR3" s="24"/>
      <c r="JS3" s="24"/>
      <c r="JT3" s="24"/>
      <c r="JU3" s="24"/>
      <c r="JV3" s="24"/>
      <c r="JW3" s="24"/>
      <c r="JX3" s="24"/>
      <c r="JY3" s="24"/>
      <c r="JZ3" s="24"/>
      <c r="KA3" s="24"/>
      <c r="KB3" s="24"/>
      <c r="KC3" s="24"/>
      <c r="KD3" s="24"/>
      <c r="KE3" s="24"/>
      <c r="KF3" s="24"/>
      <c r="KG3" s="24"/>
      <c r="KH3" s="24"/>
      <c r="KI3" s="24"/>
      <c r="KJ3" s="86"/>
      <c r="KK3" s="86"/>
      <c r="KL3" s="86"/>
      <c r="KM3" s="86"/>
      <c r="KN3" s="86"/>
      <c r="KO3" s="86"/>
      <c r="KP3" s="86"/>
      <c r="KQ3" s="86"/>
      <c r="KR3" s="86"/>
      <c r="KS3" s="24"/>
      <c r="KT3" s="24"/>
      <c r="KU3" s="24"/>
      <c r="KV3" s="24"/>
      <c r="KW3" s="24"/>
      <c r="KX3" s="24"/>
      <c r="KY3" s="24"/>
      <c r="KZ3" s="24"/>
      <c r="LA3" s="24"/>
      <c r="LB3" s="24"/>
      <c r="LC3" s="24"/>
      <c r="LD3" s="24"/>
      <c r="LE3" s="24"/>
      <c r="LF3" s="24"/>
      <c r="LG3" s="24"/>
      <c r="LH3" s="24"/>
      <c r="LI3" s="24"/>
      <c r="LJ3" s="24"/>
      <c r="LK3" s="24"/>
      <c r="LL3" s="24"/>
      <c r="LM3" s="24"/>
      <c r="LN3" s="24"/>
      <c r="LO3" s="24"/>
      <c r="LP3" s="86"/>
      <c r="LQ3" s="86"/>
      <c r="LR3" s="86"/>
      <c r="LS3" s="86"/>
      <c r="LT3" s="86"/>
      <c r="LU3" s="86"/>
      <c r="LV3" s="86"/>
      <c r="LW3" s="86"/>
      <c r="LX3" s="86"/>
      <c r="LY3" s="86"/>
      <c r="LZ3" s="86"/>
      <c r="MA3" s="86"/>
      <c r="MB3" s="86"/>
      <c r="MC3" s="86"/>
      <c r="MD3" s="86"/>
      <c r="ME3" s="86"/>
      <c r="MF3" s="86"/>
      <c r="MG3" s="86"/>
      <c r="MH3" s="86"/>
      <c r="MI3" s="86"/>
      <c r="MJ3" s="86"/>
      <c r="MK3" s="86"/>
      <c r="ML3" s="86"/>
      <c r="MM3" s="86"/>
      <c r="MN3" s="86"/>
      <c r="MO3" s="86"/>
      <c r="MP3" s="86"/>
      <c r="MQ3" s="86"/>
      <c r="MR3" s="86"/>
      <c r="MS3" s="86"/>
      <c r="MT3" s="86"/>
      <c r="MU3" s="86"/>
      <c r="MV3" s="86"/>
      <c r="MW3" s="86"/>
      <c r="MX3" s="86"/>
      <c r="MY3" s="86"/>
      <c r="MZ3" s="86"/>
      <c r="NA3" s="86"/>
      <c r="NB3" s="86"/>
      <c r="NC3" s="86"/>
      <c r="ND3" s="86"/>
      <c r="NE3" s="86"/>
      <c r="NF3" s="86"/>
      <c r="NG3" s="86"/>
      <c r="NH3" s="86"/>
      <c r="NI3" s="86"/>
      <c r="NJ3" s="86"/>
      <c r="NK3" s="86"/>
      <c r="NL3" s="86"/>
      <c r="NM3" s="86"/>
      <c r="NN3" s="86"/>
      <c r="NO3" s="86"/>
      <c r="NP3" s="86"/>
      <c r="NQ3" s="86"/>
      <c r="NR3" s="86"/>
      <c r="NS3" s="86"/>
      <c r="NT3" s="86"/>
      <c r="NU3" s="86"/>
      <c r="NV3" s="86"/>
      <c r="NW3" s="86"/>
      <c r="NX3" s="86"/>
      <c r="NY3" s="86"/>
      <c r="NZ3" s="86"/>
      <c r="OA3" s="86"/>
      <c r="OB3" s="86"/>
      <c r="OC3" s="86"/>
      <c r="OD3" s="86"/>
      <c r="OE3" s="86"/>
      <c r="OF3" s="86"/>
      <c r="OG3" s="86"/>
      <c r="OH3" s="86"/>
      <c r="OI3" s="86"/>
      <c r="OJ3" s="86"/>
      <c r="OK3" s="86"/>
      <c r="OL3" s="86"/>
      <c r="OM3" s="86"/>
      <c r="ON3" s="86"/>
      <c r="OO3" s="86"/>
      <c r="OP3" s="86"/>
      <c r="OQ3" s="86"/>
      <c r="OR3" s="86"/>
      <c r="OS3" s="86"/>
      <c r="OT3" s="86"/>
      <c r="OU3" s="86"/>
      <c r="OV3" s="86"/>
      <c r="OW3" s="86"/>
      <c r="OX3" s="86"/>
      <c r="OY3" s="86"/>
      <c r="OZ3" s="86"/>
      <c r="PA3" s="86"/>
      <c r="PB3" s="86"/>
      <c r="PC3" s="86"/>
      <c r="PD3" s="86"/>
      <c r="PE3" s="86"/>
      <c r="PF3" s="86"/>
      <c r="PG3" s="86"/>
      <c r="PH3" s="86"/>
      <c r="PI3" s="86"/>
      <c r="PJ3" s="86"/>
      <c r="PK3" s="86"/>
      <c r="PL3" s="86"/>
      <c r="PM3" s="86"/>
      <c r="PN3" s="86"/>
      <c r="PO3" s="86"/>
      <c r="PP3" s="86"/>
      <c r="PQ3" s="86"/>
      <c r="PR3" s="86"/>
      <c r="PS3" s="86"/>
      <c r="PT3" s="86"/>
      <c r="PU3" s="86"/>
      <c r="PV3" s="86"/>
      <c r="PW3" s="86"/>
      <c r="PX3" s="86"/>
      <c r="PY3" s="86"/>
      <c r="PZ3" s="86"/>
      <c r="QA3" s="86"/>
      <c r="QB3" s="86"/>
      <c r="QC3" s="86"/>
      <c r="QD3" s="86"/>
      <c r="QE3" s="86"/>
      <c r="QF3" s="86"/>
      <c r="QG3" s="86"/>
      <c r="QH3" s="86"/>
      <c r="QI3" s="86"/>
      <c r="QJ3" s="86"/>
      <c r="QK3" s="86"/>
      <c r="QL3" s="86"/>
      <c r="QM3" s="86"/>
      <c r="QN3" s="86"/>
      <c r="QO3" s="86"/>
      <c r="QP3" s="86"/>
      <c r="QQ3" s="86"/>
      <c r="QR3" s="86"/>
      <c r="QS3" s="86"/>
      <c r="QT3" s="86"/>
      <c r="QU3" s="86"/>
      <c r="QV3" s="86"/>
      <c r="QW3" s="86"/>
      <c r="QX3" s="86"/>
      <c r="QY3" s="86"/>
      <c r="QZ3" s="86"/>
      <c r="RA3" s="86"/>
      <c r="RB3" s="86"/>
      <c r="RC3" s="86"/>
      <c r="RD3" s="86"/>
      <c r="RE3" s="86"/>
      <c r="RF3" s="86"/>
      <c r="RG3" s="86"/>
      <c r="RH3" s="86"/>
      <c r="RI3" s="86"/>
      <c r="RJ3" s="86"/>
      <c r="RK3" s="86"/>
      <c r="RL3" s="86"/>
      <c r="RM3" s="86"/>
      <c r="RN3" s="86"/>
      <c r="RO3" s="86"/>
      <c r="RP3" s="86"/>
      <c r="RQ3" s="86"/>
      <c r="RR3" s="86"/>
      <c r="RS3" s="86"/>
      <c r="RT3" s="86"/>
      <c r="RU3" s="86"/>
      <c r="RV3" s="86"/>
      <c r="RW3" s="86"/>
      <c r="RX3" s="86"/>
      <c r="RY3" s="86"/>
      <c r="RZ3" s="86"/>
      <c r="SA3" s="86"/>
      <c r="SB3" s="86"/>
      <c r="SC3" s="86"/>
      <c r="SD3" s="86"/>
      <c r="SE3" s="86"/>
      <c r="SF3" s="86"/>
      <c r="SG3" s="86"/>
      <c r="SH3" s="86"/>
      <c r="SI3" s="86"/>
      <c r="SJ3" s="86"/>
      <c r="SK3" s="86"/>
      <c r="SL3" s="86"/>
      <c r="SM3" s="86"/>
      <c r="SN3" s="86"/>
      <c r="SO3" s="86"/>
      <c r="SP3" s="86"/>
      <c r="SQ3" s="86"/>
      <c r="SR3" s="86"/>
      <c r="SS3" s="86"/>
      <c r="ST3" s="86"/>
      <c r="SU3" s="86"/>
      <c r="SV3" s="86"/>
      <c r="SW3" s="86"/>
      <c r="SX3" s="86"/>
      <c r="SY3" s="86"/>
      <c r="SZ3" s="86"/>
      <c r="TA3" s="86"/>
      <c r="TB3" s="86"/>
      <c r="TC3" s="86"/>
      <c r="TD3" s="86"/>
      <c r="TE3" s="86"/>
      <c r="TF3" s="86"/>
      <c r="TG3" s="86"/>
      <c r="TH3" s="86"/>
      <c r="TI3" s="86"/>
      <c r="TJ3" s="86"/>
      <c r="TK3" s="86"/>
      <c r="TL3" s="86"/>
      <c r="TM3" s="86"/>
      <c r="TN3" s="86"/>
      <c r="TO3" s="86"/>
      <c r="TP3" s="86"/>
      <c r="TQ3" s="86"/>
      <c r="TR3" s="86"/>
      <c r="TS3" s="86"/>
      <c r="TT3" s="86"/>
      <c r="TU3" s="86"/>
      <c r="TV3" s="86"/>
      <c r="TW3" s="86"/>
      <c r="TX3" s="86"/>
      <c r="TY3" s="86"/>
      <c r="TZ3" s="86"/>
      <c r="UA3" s="86"/>
      <c r="UB3" s="86"/>
      <c r="UC3" s="86"/>
      <c r="UD3" s="86"/>
      <c r="UE3" s="86"/>
      <c r="UF3" s="86"/>
      <c r="UG3" s="86"/>
      <c r="UH3" s="86"/>
      <c r="UI3" s="86"/>
      <c r="UJ3" s="86"/>
      <c r="UK3" s="86"/>
      <c r="UL3" s="86"/>
      <c r="UM3" s="86"/>
      <c r="UN3" s="86"/>
      <c r="UO3" s="86"/>
      <c r="UP3" s="86"/>
      <c r="UQ3" s="86"/>
      <c r="UR3" s="86"/>
      <c r="US3" s="86"/>
      <c r="UT3" s="86"/>
      <c r="UU3" s="86"/>
      <c r="UV3" s="86"/>
      <c r="UW3" s="86"/>
      <c r="UX3" s="86"/>
      <c r="UY3" s="86"/>
      <c r="UZ3" s="86"/>
      <c r="VA3" s="86"/>
      <c r="VB3" s="86"/>
      <c r="VC3" s="86"/>
      <c r="VD3" s="86"/>
      <c r="VE3" s="86"/>
      <c r="VF3" s="86"/>
      <c r="VG3" s="86"/>
      <c r="VH3" s="86"/>
      <c r="VI3" s="86"/>
      <c r="VJ3" s="86"/>
      <c r="VK3" s="86"/>
      <c r="VL3" s="86"/>
      <c r="VM3" s="86"/>
      <c r="VN3" s="86"/>
      <c r="VO3" s="86"/>
      <c r="VP3" s="86"/>
      <c r="VQ3" s="86"/>
      <c r="VR3" s="86"/>
      <c r="VS3" s="86"/>
      <c r="VT3" s="86"/>
      <c r="VU3" s="86"/>
      <c r="VV3" s="86"/>
      <c r="VW3" s="86"/>
      <c r="VX3" s="86"/>
      <c r="VY3" s="86"/>
      <c r="VZ3" s="86"/>
      <c r="WA3" s="86"/>
      <c r="WB3" s="86"/>
      <c r="WC3" s="86"/>
      <c r="WD3" s="86"/>
      <c r="WE3" s="86"/>
      <c r="WF3" s="86"/>
      <c r="WG3" s="86"/>
      <c r="WH3" s="86"/>
      <c r="WI3" s="86"/>
      <c r="WJ3" s="86"/>
      <c r="WK3" s="86"/>
      <c r="WL3" s="86"/>
      <c r="WM3" s="86"/>
      <c r="WN3" s="86"/>
      <c r="WO3" s="86"/>
      <c r="WP3" s="86"/>
      <c r="WQ3" s="86"/>
      <c r="WR3" s="86"/>
      <c r="WS3" s="86"/>
      <c r="WT3" s="86"/>
      <c r="WU3" s="86"/>
      <c r="WV3" s="86"/>
      <c r="WW3" s="86"/>
      <c r="WX3" s="86"/>
      <c r="WY3" s="86"/>
      <c r="WZ3" s="86"/>
      <c r="XA3" s="86"/>
      <c r="XB3" s="86"/>
      <c r="XC3" s="86"/>
      <c r="XD3" s="86"/>
      <c r="XE3" s="86"/>
      <c r="XF3" s="86"/>
      <c r="XG3" s="86"/>
      <c r="XH3" s="86"/>
      <c r="XI3" s="86"/>
      <c r="XJ3" s="86"/>
      <c r="XK3" s="86"/>
      <c r="XL3" s="86"/>
      <c r="XM3" s="86"/>
      <c r="XN3" s="86"/>
      <c r="XO3" s="86"/>
      <c r="XP3" s="86"/>
      <c r="XQ3" s="86"/>
      <c r="XR3" s="86"/>
      <c r="XS3" s="86"/>
      <c r="XT3" s="86"/>
      <c r="XU3" s="86"/>
      <c r="XV3" s="86"/>
      <c r="XW3" s="86"/>
      <c r="XX3" s="86"/>
      <c r="XY3" s="86"/>
      <c r="XZ3" s="86"/>
      <c r="YA3" s="86"/>
      <c r="YB3" s="86"/>
      <c r="YC3" s="86"/>
      <c r="YD3" s="86"/>
      <c r="YE3" s="86"/>
      <c r="YF3" s="86"/>
      <c r="YG3" s="86"/>
      <c r="YH3" s="86"/>
      <c r="YI3" s="86"/>
      <c r="YJ3" s="86"/>
      <c r="YK3" s="86"/>
      <c r="YL3" s="86"/>
      <c r="YM3" s="86"/>
      <c r="YN3" s="86"/>
      <c r="YO3" s="86"/>
      <c r="YP3" s="86"/>
      <c r="YQ3" s="86"/>
      <c r="YR3" s="86"/>
      <c r="YS3" s="86"/>
      <c r="YT3" s="86"/>
      <c r="YU3" s="86"/>
      <c r="YV3" s="86"/>
      <c r="YW3" s="86"/>
      <c r="YX3" s="86"/>
      <c r="YY3" s="86"/>
      <c r="YZ3" s="86"/>
      <c r="ZA3" s="86"/>
      <c r="ZB3" s="24"/>
      <c r="ZC3" s="86"/>
      <c r="ZD3" s="86"/>
      <c r="ZE3" s="86"/>
      <c r="ZF3" s="86"/>
      <c r="ZG3" s="86"/>
      <c r="ZH3" s="86"/>
      <c r="ZI3" s="86"/>
      <c r="ZJ3" s="86"/>
      <c r="ZK3" s="86"/>
      <c r="ZL3" s="86"/>
      <c r="ZM3" s="86"/>
      <c r="ZN3" s="86"/>
      <c r="ZO3" s="86"/>
      <c r="ZP3" s="86"/>
      <c r="ZQ3" s="86"/>
      <c r="ZR3" s="86"/>
      <c r="ZS3" s="86"/>
      <c r="ZT3" s="86"/>
      <c r="ZU3" s="86"/>
      <c r="ZV3" s="86"/>
      <c r="ZW3" s="86"/>
      <c r="ZX3" s="24"/>
      <c r="ZY3" s="86"/>
      <c r="ZZ3" s="86"/>
      <c r="AAA3" s="86"/>
      <c r="AAB3" s="86"/>
      <c r="AAC3" s="86"/>
      <c r="AAD3" s="86"/>
      <c r="AAE3" s="24"/>
      <c r="AAF3" s="24"/>
      <c r="AAG3" s="24"/>
      <c r="AAH3" s="24"/>
      <c r="AAI3" s="24"/>
      <c r="AAJ3" s="24"/>
      <c r="AAK3" s="86"/>
      <c r="AAL3" s="86"/>
      <c r="AAM3" s="24"/>
      <c r="AAN3" s="24"/>
      <c r="AAO3" s="24"/>
      <c r="AAP3" s="24"/>
      <c r="AAQ3" s="24"/>
      <c r="AAR3" s="24"/>
      <c r="AAS3" s="24"/>
      <c r="AAT3" s="24"/>
      <c r="AAU3" s="24"/>
      <c r="AAV3" s="24"/>
      <c r="AAW3" s="86"/>
      <c r="AAX3" s="86"/>
      <c r="AAY3" s="86"/>
      <c r="AAZ3" s="86"/>
      <c r="ABA3" s="86"/>
      <c r="ABB3" s="86"/>
      <c r="ABC3" s="86"/>
      <c r="ABD3" s="86"/>
      <c r="ABE3" s="86"/>
      <c r="ABF3" s="86"/>
      <c r="ABG3" s="86"/>
      <c r="ABH3" s="24"/>
      <c r="ABI3" s="86"/>
      <c r="ABJ3" s="86" t="s">
        <v>253</v>
      </c>
      <c r="ABK3" s="24"/>
      <c r="ABL3" s="24"/>
      <c r="ABM3" s="24"/>
      <c r="ABN3" s="24"/>
      <c r="ABO3" s="24"/>
      <c r="ABP3" s="24"/>
      <c r="ABQ3" s="24"/>
      <c r="ABR3" s="86"/>
      <c r="ABS3" s="24"/>
      <c r="ABT3" s="24"/>
      <c r="ABU3" s="24"/>
      <c r="ABV3" s="24"/>
      <c r="ABW3" s="24"/>
      <c r="ABX3" s="24"/>
      <c r="ABY3" s="24"/>
      <c r="ABZ3" s="24"/>
      <c r="ACA3" s="24"/>
      <c r="ACB3" s="24"/>
      <c r="ACC3" s="24"/>
      <c r="ACD3" s="24"/>
      <c r="ACE3" s="24"/>
      <c r="ACF3" s="24"/>
      <c r="ACG3" s="24"/>
      <c r="ACH3" s="24"/>
      <c r="ACI3" s="24"/>
      <c r="ACJ3" s="24"/>
      <c r="ACK3" s="24"/>
      <c r="ACL3" s="24"/>
      <c r="ACM3" s="24"/>
      <c r="ACN3" s="24"/>
      <c r="ACO3" s="24"/>
      <c r="ACP3" s="24"/>
      <c r="ACQ3" s="24"/>
      <c r="ACR3" s="24"/>
      <c r="ACS3" s="24"/>
      <c r="ACT3" s="24"/>
      <c r="ACU3" s="24"/>
      <c r="ACV3" s="24"/>
      <c r="ACW3" s="24"/>
      <c r="ACX3" s="24"/>
      <c r="ACY3" s="24"/>
      <c r="ACZ3" s="24"/>
      <c r="ADA3" s="24"/>
      <c r="ADB3" s="86"/>
      <c r="ADC3" s="86"/>
      <c r="ADD3" s="24"/>
      <c r="ADE3" s="24"/>
      <c r="ADF3" s="24"/>
      <c r="ADG3" s="24"/>
      <c r="ADH3" s="24"/>
      <c r="ADI3" s="24"/>
      <c r="ADJ3" s="24"/>
      <c r="ADK3" s="24"/>
      <c r="ADL3" s="24"/>
      <c r="ADM3" s="24"/>
      <c r="ADN3" s="24"/>
      <c r="ADO3" s="24"/>
      <c r="ADP3" s="24"/>
      <c r="ADQ3" s="24"/>
      <c r="ADR3" s="86"/>
      <c r="ADS3" s="86"/>
      <c r="ADT3" s="86"/>
      <c r="ADU3" s="86"/>
      <c r="ADV3" s="86"/>
      <c r="ADW3" s="86"/>
      <c r="ADX3" s="86"/>
      <c r="ADY3" s="86"/>
      <c r="ADZ3" s="86"/>
      <c r="AEA3" s="86"/>
      <c r="AEB3" s="86"/>
      <c r="AEC3" s="86"/>
      <c r="AED3" s="86"/>
      <c r="AEE3" s="86"/>
      <c r="AEF3" s="86"/>
      <c r="AEG3" s="86"/>
      <c r="AEH3" s="86"/>
      <c r="AEI3" s="86"/>
      <c r="AEJ3" s="86"/>
      <c r="AEK3" s="86"/>
      <c r="AEL3" s="86"/>
      <c r="AEM3" s="86"/>
      <c r="AEN3" s="86"/>
      <c r="AEO3" s="86"/>
      <c r="AEP3" s="86"/>
      <c r="AEQ3" s="86"/>
      <c r="AER3" s="86"/>
      <c r="AES3" s="86"/>
      <c r="AET3" s="86"/>
      <c r="AEU3" s="86"/>
      <c r="AEV3" s="86"/>
      <c r="AEW3" s="86"/>
      <c r="AEX3" s="86"/>
      <c r="AEY3" s="86"/>
      <c r="AEZ3" s="86"/>
      <c r="AFA3" s="86"/>
      <c r="AFB3" s="86"/>
      <c r="AFC3" s="86"/>
      <c r="AFD3" s="86"/>
      <c r="AFE3" s="86"/>
      <c r="AFF3" s="86"/>
      <c r="AFG3" s="86"/>
      <c r="AFH3" s="86"/>
      <c r="AFI3" s="86"/>
      <c r="AFJ3" s="86"/>
      <c r="AFK3" s="86"/>
      <c r="AFL3" s="86"/>
      <c r="AFM3" s="86"/>
      <c r="AFN3" s="86"/>
      <c r="AFO3" s="86"/>
      <c r="AFP3" s="86"/>
      <c r="AFQ3" s="86"/>
      <c r="AFR3" s="86"/>
      <c r="AFS3" s="86"/>
      <c r="AFT3" s="86"/>
      <c r="AFU3" s="86"/>
      <c r="AFV3" s="86"/>
      <c r="AFW3" s="86"/>
      <c r="AFX3" s="86"/>
      <c r="AFY3" s="86"/>
      <c r="AFZ3" s="86"/>
      <c r="AGA3" s="86"/>
      <c r="AGB3" s="86"/>
      <c r="AGC3" s="86"/>
      <c r="AGD3" s="86"/>
      <c r="AGE3" s="86"/>
      <c r="AGF3" s="86"/>
      <c r="AGG3" s="86"/>
      <c r="AGH3" s="86"/>
      <c r="AGI3" s="86"/>
      <c r="AGJ3" s="86"/>
      <c r="AGK3" s="86"/>
      <c r="AGL3" s="86"/>
      <c r="AGM3" s="86"/>
      <c r="AGN3" s="86"/>
      <c r="AGO3" s="86"/>
      <c r="AGP3" s="86"/>
      <c r="AGQ3" s="86"/>
      <c r="AGR3" s="86"/>
      <c r="AGS3" s="86"/>
      <c r="AGT3" s="86"/>
      <c r="AGU3" s="86"/>
      <c r="AGV3" s="86"/>
      <c r="AGW3" s="86"/>
      <c r="AGX3" s="86"/>
      <c r="AGY3" s="86"/>
      <c r="AGZ3" s="86"/>
      <c r="AHA3" s="86"/>
      <c r="AHB3" s="86"/>
      <c r="AHC3" s="86"/>
      <c r="AHD3" s="86"/>
      <c r="AHE3" s="483">
        <v>0</v>
      </c>
    </row>
    <row r="4" spans="1:889" s="2" customFormat="1" ht="39" customHeight="1">
      <c r="A4" s="582" t="str">
        <f>"Trial Number
("&amp;COUNT(A$13:A$117)-1&amp;")"</f>
        <v>Trial Number
(103)</v>
      </c>
      <c r="B4" s="582" t="s">
        <v>63</v>
      </c>
      <c r="C4" s="582" t="s">
        <v>59</v>
      </c>
      <c r="D4" s="582" t="s">
        <v>1242</v>
      </c>
      <c r="E4" s="582" t="str">
        <f>"Run Trials
("&amp;COUNTIFS(E$13:E$117,TRUE)&amp;")
("&amp;TEXT(COUNTIFS(E$13:E$117,TRUE)/(COUNTA($A$13:$A$117)-1),"0.0%)")</f>
        <v>Run Trials
(79)
(76.7%)</v>
      </c>
      <c r="F4" s="583" t="str">
        <f>"Full output
("&amp;TEXT(COUNTIFS($E$13:$E$117,TRUE,F$13:F$117,TRUE)/COUNTIFS($E$13:$E$117,TRUE),"0%)")</f>
        <v>Full output
(4%)</v>
      </c>
      <c r="G4" s="582" t="str">
        <f>"Report
("&amp;TEXT(COUNTIFS(G$13:G$117,TRUE)/(COUNTA(G$13:G$117)-1),"0.0%)")&amp;"
("&amp;TEXT(COUNTIFS(G$13:G$117,TRUE,$E$13:$E$117,TRUE)/COUNTIFS($E$13:$E$117,TRUE),"0%)")</f>
        <v>Report
(97.5%)
(100%)</v>
      </c>
      <c r="H4" s="584"/>
      <c r="I4" s="584"/>
      <c r="J4" s="584"/>
      <c r="K4" s="584"/>
      <c r="L4" s="584"/>
      <c r="M4" s="584"/>
      <c r="N4" s="584" t="s">
        <v>786</v>
      </c>
      <c r="O4" s="584"/>
      <c r="P4" s="584"/>
      <c r="Q4" s="584"/>
      <c r="R4" s="584"/>
      <c r="S4" s="584"/>
      <c r="T4" s="584"/>
      <c r="U4" s="584"/>
      <c r="V4" s="584"/>
      <c r="W4" s="584"/>
      <c r="X4" s="584"/>
      <c r="Y4" s="584"/>
      <c r="Z4" s="584"/>
      <c r="AA4" s="584"/>
      <c r="AB4" s="584"/>
      <c r="AC4" s="584"/>
      <c r="AD4" s="584"/>
      <c r="AE4" s="584"/>
      <c r="AF4" s="584"/>
      <c r="AG4" s="584"/>
      <c r="AH4" s="584"/>
      <c r="AI4" s="584"/>
      <c r="AJ4" s="584"/>
      <c r="AK4" s="584"/>
      <c r="AL4" s="584"/>
      <c r="AM4" s="584"/>
      <c r="AN4" s="584"/>
      <c r="AO4" s="584"/>
      <c r="AP4" s="584"/>
      <c r="AQ4" s="584"/>
      <c r="AR4" s="584"/>
      <c r="AS4" s="584"/>
      <c r="AT4" s="584"/>
      <c r="AU4" s="584"/>
      <c r="AV4" s="584"/>
      <c r="AW4" s="584"/>
      <c r="AX4" s="584"/>
      <c r="AY4" s="584"/>
      <c r="AZ4" s="584"/>
      <c r="BA4" s="584"/>
      <c r="BB4" s="584"/>
      <c r="BC4" s="585" t="s">
        <v>4</v>
      </c>
      <c r="BD4" s="586" t="str">
        <f ca="1">IF(COUNTIFS(BD$13:BD$117,"Dup")&gt;0,"Dup","")</f>
        <v/>
      </c>
      <c r="BE4" s="587"/>
      <c r="BF4" s="588"/>
      <c r="BG4" s="588"/>
      <c r="BH4" s="588"/>
      <c r="BI4" s="588"/>
      <c r="BJ4" s="588"/>
      <c r="BK4" s="588"/>
      <c r="BL4" s="588"/>
      <c r="BM4" s="588"/>
      <c r="BN4" s="588"/>
      <c r="BO4" s="587"/>
      <c r="BP4" s="588"/>
      <c r="BQ4" s="588"/>
      <c r="BR4" s="588"/>
      <c r="BS4" s="588"/>
      <c r="BT4" s="588"/>
      <c r="BU4" s="588"/>
      <c r="BV4" s="588" t="s">
        <v>1101</v>
      </c>
      <c r="BW4" s="588" t="s">
        <v>1102</v>
      </c>
      <c r="BX4" s="588" t="s">
        <v>6</v>
      </c>
      <c r="BY4" s="588" t="s">
        <v>7</v>
      </c>
      <c r="BZ4" s="588" t="s">
        <v>1101</v>
      </c>
      <c r="CA4" s="588"/>
      <c r="CB4" s="588"/>
      <c r="CC4" s="588"/>
      <c r="CD4" s="588"/>
      <c r="CE4" s="588"/>
      <c r="CF4" s="588"/>
      <c r="CG4" s="588"/>
      <c r="CH4" s="588"/>
      <c r="CI4" s="588"/>
      <c r="CJ4" s="588"/>
      <c r="CK4" s="587"/>
      <c r="CL4" s="588"/>
      <c r="CM4" s="588" t="s">
        <v>2075</v>
      </c>
      <c r="CN4" s="588" t="s">
        <v>718</v>
      </c>
      <c r="CO4" s="588" t="s">
        <v>1743</v>
      </c>
      <c r="CP4" s="588" t="s">
        <v>1865</v>
      </c>
      <c r="CQ4" s="588" t="s">
        <v>787</v>
      </c>
      <c r="CR4" s="588" t="s">
        <v>366</v>
      </c>
      <c r="CS4" s="588" t="s">
        <v>101</v>
      </c>
      <c r="CT4" s="588" t="s">
        <v>2075</v>
      </c>
      <c r="CU4" s="588" t="s">
        <v>718</v>
      </c>
      <c r="CV4" s="588" t="s">
        <v>1743</v>
      </c>
      <c r="CW4" s="588" t="s">
        <v>1865</v>
      </c>
      <c r="CX4" s="588" t="s">
        <v>368</v>
      </c>
      <c r="CY4" s="588" t="s">
        <v>2075</v>
      </c>
      <c r="CZ4" s="588" t="s">
        <v>718</v>
      </c>
      <c r="DA4" s="588" t="s">
        <v>1743</v>
      </c>
      <c r="DB4" s="588" t="s">
        <v>367</v>
      </c>
      <c r="DC4" s="588" t="s">
        <v>343</v>
      </c>
      <c r="DD4" s="588" t="s">
        <v>1865</v>
      </c>
      <c r="DE4" s="588" t="s">
        <v>366</v>
      </c>
      <c r="DF4" s="588" t="s">
        <v>2075</v>
      </c>
      <c r="DG4" s="588" t="s">
        <v>718</v>
      </c>
      <c r="DH4" s="588" t="s">
        <v>1743</v>
      </c>
      <c r="DI4" s="588" t="s">
        <v>1865</v>
      </c>
      <c r="DJ4" s="588" t="s">
        <v>675</v>
      </c>
      <c r="DK4" s="588" t="s">
        <v>675</v>
      </c>
      <c r="DL4" s="587"/>
      <c r="DM4" s="588"/>
      <c r="DN4" s="588"/>
      <c r="DO4" s="588"/>
      <c r="DP4" s="588" t="s">
        <v>1007</v>
      </c>
      <c r="DQ4" s="588"/>
      <c r="DR4" s="588"/>
      <c r="DS4" s="588"/>
      <c r="DT4" s="588" t="s">
        <v>6</v>
      </c>
      <c r="DU4" s="588" t="s">
        <v>1101</v>
      </c>
      <c r="DV4" s="588" t="s">
        <v>1101</v>
      </c>
      <c r="DW4" s="588" t="s">
        <v>2105</v>
      </c>
      <c r="DX4" s="588" t="s">
        <v>1876</v>
      </c>
      <c r="DY4" s="588" t="s">
        <v>1877</v>
      </c>
      <c r="DZ4" s="588" t="s">
        <v>8</v>
      </c>
      <c r="EA4" s="588" t="s">
        <v>928</v>
      </c>
      <c r="EB4" s="588" t="s">
        <v>929</v>
      </c>
      <c r="EC4" s="588" t="s">
        <v>930</v>
      </c>
      <c r="ED4" s="588" t="s">
        <v>927</v>
      </c>
      <c r="EE4" s="588" t="s">
        <v>338</v>
      </c>
      <c r="EF4" s="588" t="s">
        <v>783</v>
      </c>
      <c r="EG4" s="588" t="s">
        <v>6</v>
      </c>
      <c r="EH4" s="588" t="s">
        <v>6</v>
      </c>
      <c r="EI4" s="588" t="s">
        <v>6</v>
      </c>
      <c r="EJ4" s="588" t="s">
        <v>2939</v>
      </c>
      <c r="EK4" s="588" t="s">
        <v>3017</v>
      </c>
      <c r="EL4" s="588" t="s">
        <v>3018</v>
      </c>
      <c r="EM4" s="588" t="s">
        <v>3019</v>
      </c>
      <c r="EN4" s="588" t="s">
        <v>3020</v>
      </c>
      <c r="EO4" s="588" t="s">
        <v>3021</v>
      </c>
      <c r="EP4" s="588" t="s">
        <v>3022</v>
      </c>
      <c r="EQ4" s="588" t="s">
        <v>2981</v>
      </c>
      <c r="ER4" s="588" t="s">
        <v>2982</v>
      </c>
      <c r="ES4" s="588" t="s">
        <v>2983</v>
      </c>
      <c r="ET4" s="588" t="s">
        <v>2984</v>
      </c>
      <c r="EU4" s="588" t="s">
        <v>2985</v>
      </c>
      <c r="EV4" s="588" t="s">
        <v>2986</v>
      </c>
      <c r="EW4" s="588" t="s">
        <v>3013</v>
      </c>
      <c r="EX4" s="588" t="s">
        <v>3014</v>
      </c>
      <c r="EY4" s="588" t="s">
        <v>2978</v>
      </c>
      <c r="EZ4" s="588" t="s">
        <v>3017</v>
      </c>
      <c r="FA4" s="588" t="s">
        <v>2981</v>
      </c>
      <c r="FB4" s="588" t="s">
        <v>2761</v>
      </c>
      <c r="FC4" s="588" t="s">
        <v>3028</v>
      </c>
      <c r="FD4" s="588" t="s">
        <v>2974</v>
      </c>
      <c r="FE4" s="588" t="s">
        <v>2975</v>
      </c>
      <c r="FF4" s="588" t="s">
        <v>2976</v>
      </c>
      <c r="FG4" s="588" t="s">
        <v>787</v>
      </c>
      <c r="FH4" s="588" t="s">
        <v>787</v>
      </c>
      <c r="FI4" s="588" t="s">
        <v>368</v>
      </c>
      <c r="FJ4" s="588"/>
      <c r="FK4" s="588"/>
      <c r="FL4" s="588"/>
      <c r="FM4" s="588" t="s">
        <v>787</v>
      </c>
      <c r="FN4" s="588" t="s">
        <v>787</v>
      </c>
      <c r="FO4" s="588" t="s">
        <v>368</v>
      </c>
      <c r="FP4" s="588" t="s">
        <v>366</v>
      </c>
      <c r="FQ4" s="588" t="s">
        <v>571</v>
      </c>
      <c r="FR4" s="588" t="s">
        <v>390</v>
      </c>
      <c r="FS4" s="588" t="s">
        <v>2786</v>
      </c>
      <c r="FT4" s="588" t="s">
        <v>6</v>
      </c>
      <c r="FU4" s="588" t="s">
        <v>675</v>
      </c>
      <c r="FV4" s="588" t="s">
        <v>6</v>
      </c>
      <c r="FW4" s="588" t="s">
        <v>675</v>
      </c>
      <c r="FX4" s="588" t="s">
        <v>6</v>
      </c>
      <c r="FY4" s="588" t="s">
        <v>675</v>
      </c>
      <c r="FZ4" s="588"/>
      <c r="GA4" s="588" t="s">
        <v>6</v>
      </c>
      <c r="GB4" s="588" t="s">
        <v>7</v>
      </c>
      <c r="GC4" s="588" t="s">
        <v>8</v>
      </c>
      <c r="GD4" s="588" t="s">
        <v>787</v>
      </c>
      <c r="GE4" s="588" t="s">
        <v>546</v>
      </c>
      <c r="GF4" s="588"/>
      <c r="GG4" s="588" t="s">
        <v>1101</v>
      </c>
      <c r="GH4" s="588" t="s">
        <v>174</v>
      </c>
      <c r="GI4" s="588" t="s">
        <v>1101</v>
      </c>
      <c r="GJ4" s="588" t="s">
        <v>1101</v>
      </c>
      <c r="GK4" s="588" t="s">
        <v>6</v>
      </c>
      <c r="GL4" s="588" t="s">
        <v>7</v>
      </c>
      <c r="GM4" s="588" t="s">
        <v>8</v>
      </c>
      <c r="GN4" s="588" t="s">
        <v>159</v>
      </c>
      <c r="GO4" s="588" t="s">
        <v>1361</v>
      </c>
      <c r="GP4" s="588" t="s">
        <v>1445</v>
      </c>
      <c r="GQ4" s="588" t="s">
        <v>1446</v>
      </c>
      <c r="GR4" s="588" t="s">
        <v>1447</v>
      </c>
      <c r="GS4" s="588" t="s">
        <v>1448</v>
      </c>
      <c r="GT4" s="588" t="s">
        <v>1449</v>
      </c>
      <c r="GU4" s="588" t="s">
        <v>1450</v>
      </c>
      <c r="GV4" s="588"/>
      <c r="GW4" s="588"/>
      <c r="GX4" s="588" t="s">
        <v>1007</v>
      </c>
      <c r="GY4" s="588" t="s">
        <v>6</v>
      </c>
      <c r="GZ4" s="588" t="s">
        <v>6</v>
      </c>
      <c r="HA4" s="587"/>
      <c r="HB4" s="588"/>
      <c r="HC4" s="588"/>
      <c r="HD4" s="588" t="s">
        <v>159</v>
      </c>
      <c r="HE4" s="588" t="s">
        <v>174</v>
      </c>
      <c r="HF4" s="588"/>
      <c r="HG4" s="588" t="s">
        <v>232</v>
      </c>
      <c r="HH4" s="588" t="s">
        <v>1791</v>
      </c>
      <c r="HI4" s="588" t="s">
        <v>159</v>
      </c>
      <c r="HJ4" s="588" t="s">
        <v>174</v>
      </c>
      <c r="HK4" s="588"/>
      <c r="HL4" s="588" t="s">
        <v>232</v>
      </c>
      <c r="HM4" s="588" t="s">
        <v>1791</v>
      </c>
      <c r="HN4" s="588" t="s">
        <v>159</v>
      </c>
      <c r="HO4" s="588" t="s">
        <v>174</v>
      </c>
      <c r="HP4" s="588" t="s">
        <v>232</v>
      </c>
      <c r="HQ4" s="588" t="s">
        <v>1791</v>
      </c>
      <c r="HR4" s="588" t="s">
        <v>159</v>
      </c>
      <c r="HS4" s="588" t="s">
        <v>174</v>
      </c>
      <c r="HT4" s="588" t="s">
        <v>232</v>
      </c>
      <c r="HU4" s="588" t="s">
        <v>1791</v>
      </c>
      <c r="HV4" s="588"/>
      <c r="HW4" s="588"/>
      <c r="HX4" s="588" t="s">
        <v>159</v>
      </c>
      <c r="HY4" s="588" t="s">
        <v>174</v>
      </c>
      <c r="HZ4" s="588"/>
      <c r="IA4" s="588" t="s">
        <v>232</v>
      </c>
      <c r="IB4" s="588" t="s">
        <v>1791</v>
      </c>
      <c r="IC4" s="588" t="s">
        <v>159</v>
      </c>
      <c r="ID4" s="588" t="s">
        <v>174</v>
      </c>
      <c r="IE4" s="588"/>
      <c r="IF4" s="588" t="s">
        <v>232</v>
      </c>
      <c r="IG4" s="588" t="s">
        <v>1791</v>
      </c>
      <c r="IH4" s="588" t="s">
        <v>159</v>
      </c>
      <c r="II4" s="588" t="s">
        <v>174</v>
      </c>
      <c r="IJ4" s="588" t="s">
        <v>232</v>
      </c>
      <c r="IK4" s="588" t="s">
        <v>1791</v>
      </c>
      <c r="IL4" s="588" t="s">
        <v>159</v>
      </c>
      <c r="IM4" s="588" t="s">
        <v>174</v>
      </c>
      <c r="IN4" s="588" t="s">
        <v>232</v>
      </c>
      <c r="IO4" s="588" t="s">
        <v>1791</v>
      </c>
      <c r="IP4" s="588" t="s">
        <v>159</v>
      </c>
      <c r="IQ4" s="588" t="s">
        <v>174</v>
      </c>
      <c r="IR4" s="588" t="s">
        <v>232</v>
      </c>
      <c r="IS4" s="588" t="s">
        <v>1791</v>
      </c>
      <c r="IT4" s="588" t="s">
        <v>159</v>
      </c>
      <c r="IU4" s="588" t="s">
        <v>174</v>
      </c>
      <c r="IV4" s="588" t="s">
        <v>232</v>
      </c>
      <c r="IW4" s="588" t="s">
        <v>1791</v>
      </c>
      <c r="IX4" s="588" t="s">
        <v>159</v>
      </c>
      <c r="IY4" s="588" t="s">
        <v>174</v>
      </c>
      <c r="IZ4" s="588" t="s">
        <v>232</v>
      </c>
      <c r="JA4" s="588" t="s">
        <v>1791</v>
      </c>
      <c r="JB4" s="588" t="s">
        <v>159</v>
      </c>
      <c r="JC4" s="588" t="s">
        <v>174</v>
      </c>
      <c r="JD4" s="588" t="s">
        <v>232</v>
      </c>
      <c r="JE4" s="588" t="s">
        <v>1791</v>
      </c>
      <c r="JF4" s="587"/>
      <c r="JG4" s="588"/>
      <c r="JH4" s="588"/>
      <c r="JI4" s="588"/>
      <c r="JJ4" s="588"/>
      <c r="JK4" s="588"/>
      <c r="JL4" s="588"/>
      <c r="JM4" s="588"/>
      <c r="JN4" s="588"/>
      <c r="JO4" s="588" t="s">
        <v>6</v>
      </c>
      <c r="JP4" s="588" t="s">
        <v>7</v>
      </c>
      <c r="JQ4" s="588" t="s">
        <v>8</v>
      </c>
      <c r="JR4" s="588" t="s">
        <v>159</v>
      </c>
      <c r="JS4" s="588" t="s">
        <v>174</v>
      </c>
      <c r="JT4" s="588" t="s">
        <v>232</v>
      </c>
      <c r="JU4" s="588" t="s">
        <v>234</v>
      </c>
      <c r="JV4" s="588" t="s">
        <v>268</v>
      </c>
      <c r="JW4" s="588" t="s">
        <v>1788</v>
      </c>
      <c r="JX4" s="588" t="s">
        <v>1789</v>
      </c>
      <c r="JY4" s="588" t="s">
        <v>1790</v>
      </c>
      <c r="JZ4" s="588" t="s">
        <v>1791</v>
      </c>
      <c r="KA4" s="588" t="s">
        <v>1737</v>
      </c>
      <c r="KB4" s="588" t="s">
        <v>1787</v>
      </c>
      <c r="KC4" s="588" t="s">
        <v>1792</v>
      </c>
      <c r="KD4" s="588" t="s">
        <v>1921</v>
      </c>
      <c r="KE4" s="588" t="s">
        <v>1738</v>
      </c>
      <c r="KF4" s="588" t="s">
        <v>2908</v>
      </c>
      <c r="KG4" s="588" t="s">
        <v>2909</v>
      </c>
      <c r="KH4" s="588" t="s">
        <v>2910</v>
      </c>
      <c r="KI4" s="588"/>
      <c r="KJ4" s="588" t="s">
        <v>2038</v>
      </c>
      <c r="KK4" s="588" t="s">
        <v>787</v>
      </c>
      <c r="KL4" s="588"/>
      <c r="KM4" s="588"/>
      <c r="KN4" s="588"/>
      <c r="KO4" s="588" t="s">
        <v>7</v>
      </c>
      <c r="KP4" s="588" t="s">
        <v>8</v>
      </c>
      <c r="KQ4" s="588" t="s">
        <v>159</v>
      </c>
      <c r="KR4" s="587"/>
      <c r="KS4" s="588"/>
      <c r="KT4" s="588"/>
      <c r="KU4" s="588"/>
      <c r="KV4" s="588"/>
      <c r="KW4" s="588"/>
      <c r="KX4" s="588"/>
      <c r="KY4" s="587"/>
      <c r="KZ4" s="588" t="s">
        <v>6</v>
      </c>
      <c r="LA4" s="588" t="s">
        <v>7</v>
      </c>
      <c r="LB4" s="588" t="s">
        <v>8</v>
      </c>
      <c r="LC4" s="588" t="s">
        <v>6</v>
      </c>
      <c r="LD4" s="588" t="s">
        <v>7</v>
      </c>
      <c r="LE4" s="588" t="s">
        <v>8</v>
      </c>
      <c r="LF4" s="588" t="s">
        <v>6</v>
      </c>
      <c r="LG4" s="588" t="s">
        <v>7</v>
      </c>
      <c r="LH4" s="588" t="s">
        <v>8</v>
      </c>
      <c r="LI4" s="588" t="s">
        <v>6</v>
      </c>
      <c r="LJ4" s="588" t="s">
        <v>7</v>
      </c>
      <c r="LK4" s="588" t="s">
        <v>8</v>
      </c>
      <c r="LL4" s="588" t="s">
        <v>6</v>
      </c>
      <c r="LM4" s="588" t="s">
        <v>6</v>
      </c>
      <c r="LN4" s="588" t="s">
        <v>6</v>
      </c>
      <c r="LO4" s="588" t="s">
        <v>6</v>
      </c>
      <c r="LP4" s="589" t="s">
        <v>286</v>
      </c>
      <c r="LQ4" s="588" t="s">
        <v>1096</v>
      </c>
      <c r="LR4" s="622" t="str" cm="1">
        <f t="array" ref="LR4">INDEX(DataAutumn!i.PJFeedIndices,1,LR$6)</f>
        <v>19:20, 85:124</v>
      </c>
      <c r="LS4" s="622" t="str" cm="1">
        <f t="array" ref="LS4">INDEX(DataAutumn!i.PJFeedIndices,1,LS$6)</f>
        <v>19:20, 137:176</v>
      </c>
      <c r="LT4" s="622" t="str" cm="1">
        <f t="array" ref="LT4">INDEX(DataAutumn!i.PJFeedIndices,1,LT$6)</f>
        <v>19:20, 189:228</v>
      </c>
      <c r="LU4" s="622" t="str" cm="1">
        <f t="array" ref="LU4">INDEX(DataAutumn!i.PJFeedIndices,1,LU$6)</f>
        <v>19:20, 241:280</v>
      </c>
      <c r="LV4" s="622" t="str" cm="1">
        <f t="array" ref="LV4">INDEX(DataAutumn!i.PJFeedIndices,1,LV$6)</f>
        <v>19:20, 293:332</v>
      </c>
      <c r="LW4" s="623" t="str" cm="1">
        <f t="array" ref="LW4">INDEX(DataWinter!i.PJFeedIndices,1,LW$6)</f>
        <v>43:44, 90:129</v>
      </c>
      <c r="LX4" s="623" t="str" cm="1">
        <f t="array" ref="LX4">INDEX(DataWinter!i.PJFeedIndices,1,LX$6)</f>
        <v>43:44, 142:181</v>
      </c>
      <c r="LY4" s="623" t="str" cm="1">
        <f t="array" ref="LY4">INDEX(DataWinter!i.PJFeedIndices,1,LY$6)</f>
        <v>43:44, 194:233</v>
      </c>
      <c r="LZ4" s="623" t="str" cm="1">
        <f t="array" ref="LZ4">INDEX(DataWinter!i.PJFeedIndices,1,LZ$6)</f>
        <v>43:44, 246:285</v>
      </c>
      <c r="MA4" s="623" t="str" cm="1">
        <f t="array" ref="MA4">INDEX(DataWinter!i.PJFeedIndices,1,MA$6)</f>
        <v>43:44, 298:337</v>
      </c>
      <c r="MB4" s="624" t="str" cm="1">
        <f t="array" ref="MB4">INDEX(DataSpring!i.PJFeedIndices,1,MB$6)</f>
        <v>67:68, 95:134</v>
      </c>
      <c r="MC4" s="624" t="str" cm="1">
        <f t="array" ref="MC4">INDEX(DataSpring!i.PJFeedIndices,1,MC$6)</f>
        <v>67:68, 147:186</v>
      </c>
      <c r="MD4" s="624" t="str" cm="1">
        <f t="array" ref="MD4">INDEX(DataSpring!i.PJFeedIndices,1,MD$6)</f>
        <v>67:68, 199:238</v>
      </c>
      <c r="ME4" s="624" t="str" cm="1">
        <f t="array" ref="ME4">INDEX(DataSpring!i.PJFeedIndices,1,ME$6)</f>
        <v>67:68, 251:290</v>
      </c>
      <c r="MF4" s="624" t="str" cm="1">
        <f t="array" ref="MF4">INDEX(DataSpring!i.PJFeedIndices,1,MF$6)</f>
        <v>67:68, 303:342</v>
      </c>
      <c r="MG4" s="627" t="str" cm="1">
        <f t="array" ref="MG4">INDEX(DataAutumn!i.FS_StrategyIndices,1,MG$6)</f>
        <v>19:20, 33:50</v>
      </c>
      <c r="MH4" s="627" t="str" cm="1">
        <f t="array" ref="MH4">INDEX(DataAutumn!i.FS_StrategyIndices,1,MH$6)</f>
        <v>19:20, 50:55</v>
      </c>
      <c r="MI4" s="627" t="str" cm="1">
        <f t="array" ref="MI4">INDEX(DataAutumn!i.FS_StrategyIndices,1,MI$6)</f>
        <v>19:20, 55:72</v>
      </c>
      <c r="MJ4" s="627" t="str" cm="1">
        <f t="array" ref="MJ4">INDEX(DataAutumn!i.FS_StrategyIndices,1,MJ$6)</f>
        <v>19:20, 85:102</v>
      </c>
      <c r="MK4" s="627" t="str" cm="1">
        <f t="array" ref="MK4">INDEX(DataAutumn!i.FS_StrategyIndices,1,MK$6)</f>
        <v>19:20, 33:52</v>
      </c>
      <c r="ML4" s="627" t="str" cm="1">
        <f t="array" ref="ML4">INDEX(DataAutumn!i.FS_StrategyIndices,1,ML$6)</f>
        <v>19:20, 52:57</v>
      </c>
      <c r="MM4" s="627" t="str" cm="1">
        <f t="array" ref="MM4">INDEX(DataAutumn!i.FS_StrategyIndices,1,MM$6)</f>
        <v>19:20, 57:74</v>
      </c>
      <c r="MN4" s="627" t="str" cm="1">
        <f t="array" ref="MN4">INDEX(DataAutumn!i.FS_StrategyIndices,1,MN$6)</f>
        <v>19:20, 87:102</v>
      </c>
      <c r="MO4" s="627" t="str" cm="1">
        <f t="array" ref="MO4">INDEX(DataAutumn!i.FS_StrategyIndices,1,MO$6)</f>
        <v>19:20, 33:55</v>
      </c>
      <c r="MP4" s="627" t="str" cm="1">
        <f t="array" ref="MP4">INDEX(DataAutumn!i.FS_StrategyIndices,1,MP$6)</f>
        <v>19:20, 55:60</v>
      </c>
      <c r="MQ4" s="627" t="str" cm="1">
        <f t="array" ref="MQ4">INDEX(DataAutumn!i.FS_StrategyIndices,1,MQ$6)</f>
        <v>19:20, 60:77</v>
      </c>
      <c r="MR4" s="627" t="str" cm="1">
        <f t="array" ref="MR4">INDEX(DataAutumn!i.FS_StrategyIndices,1,MR$6)</f>
        <v>19:20, 90:102</v>
      </c>
      <c r="MS4" s="627" t="str" cm="1">
        <f t="array" ref="MS4">INDEX(DataAutumn!i.FS_StrategyIndices,1,MS$6)</f>
        <v>19:20, 33:57</v>
      </c>
      <c r="MT4" s="627" t="str" cm="1">
        <f t="array" ref="MT4">INDEX(DataAutumn!i.FS_StrategyIndices,1,MT$6)</f>
        <v>19:20, 57:62</v>
      </c>
      <c r="MU4" s="627" t="str" cm="1">
        <f t="array" ref="MU4">INDEX(DataAutumn!i.FS_StrategyIndices,1,MU$6)</f>
        <v>19:20, 62:79</v>
      </c>
      <c r="MV4" s="627" t="str" cm="1">
        <f t="array" ref="MV4">INDEX(DataAutumn!i.FS_StrategyIndices,1,MV$6)</f>
        <v>19:20, 92:102</v>
      </c>
      <c r="MW4" s="627" t="str" cm="1">
        <f t="array" ref="MW4">INDEX(DataAutumn!i.FS_StrategyIndices,1,MW$6)</f>
        <v>19:20, 33:59</v>
      </c>
      <c r="MX4" s="627" t="str" cm="1">
        <f t="array" ref="MX4">INDEX(DataAutumn!i.FS_StrategyIndices,1,MX$6)</f>
        <v>19:20, 59:64</v>
      </c>
      <c r="MY4" s="627" t="str" cm="1">
        <f t="array" ref="MY4">INDEX(DataAutumn!i.FS_StrategyIndices,1,MY$6)</f>
        <v>19:20, 64:81</v>
      </c>
      <c r="MZ4" s="627" t="str" cm="1">
        <f t="array" ref="MZ4">INDEX(DataAutumn!i.FS_StrategyIndices,1,MZ$6)</f>
        <v>19:20, 94:102</v>
      </c>
      <c r="NA4" s="627" t="str" cm="1">
        <f t="array" ref="NA4">INDEX(DataAutumn!i.FS_StrategyIndices,1,NA$6)</f>
        <v>19:20, 33:50</v>
      </c>
      <c r="NB4" s="627" t="str" cm="1">
        <f t="array" ref="NB4">INDEX(DataAutumn!i.FS_StrategyIndices,1,NB$6)</f>
        <v>19:20, 50:55</v>
      </c>
      <c r="NC4" s="627" t="str" cm="1">
        <f t="array" ref="NC4">INDEX(DataAutumn!i.FS_StrategyIndices,1,NC$6)</f>
        <v>19:20, 55:72</v>
      </c>
      <c r="ND4" s="627" t="str" cm="1">
        <f t="array" ref="ND4">INDEX(DataAutumn!i.FS_StrategyIndices,1,ND$6)</f>
        <v>19:20, 85:102</v>
      </c>
      <c r="NE4" s="628" t="str" cm="1">
        <f t="array" ref="NE4">INDEX(DataWinter!i.FS_StrategyIndices,1,NE$6)</f>
        <v>43:44, 38:55</v>
      </c>
      <c r="NF4" s="628" t="str" cm="1">
        <f t="array" ref="NF4">INDEX(DataWinter!i.FS_StrategyIndices,1,NF$6)</f>
        <v>43:44, 55:60</v>
      </c>
      <c r="NG4" s="628" t="str" cm="1">
        <f t="array" ref="NG4">INDEX(DataWinter!i.FS_StrategyIndices,1,NG$6)</f>
        <v>43:44, 60:77</v>
      </c>
      <c r="NH4" s="628" t="str" cm="1">
        <f t="array" ref="NH4">INDEX(DataWinter!i.FS_StrategyIndices,1,NH$6)</f>
        <v>43:44, 90:107</v>
      </c>
      <c r="NI4" s="628" t="str" cm="1">
        <f t="array" ref="NI4">INDEX(DataWinter!i.FS_StrategyIndices,1,NI$6)</f>
        <v>43:44, 38:57</v>
      </c>
      <c r="NJ4" s="628" t="str" cm="1">
        <f t="array" ref="NJ4">INDEX(DataWinter!i.FS_StrategyIndices,1,NJ$6)</f>
        <v>43:44, 57:62</v>
      </c>
      <c r="NK4" s="628" t="str" cm="1">
        <f t="array" ref="NK4">INDEX(DataWinter!i.FS_StrategyIndices,1,NK$6)</f>
        <v>43:44, 62:79</v>
      </c>
      <c r="NL4" s="628" t="str" cm="1">
        <f t="array" ref="NL4">INDEX(DataWinter!i.FS_StrategyIndices,1,NL$6)</f>
        <v>43:44, 92:107</v>
      </c>
      <c r="NM4" s="628" t="str" cm="1">
        <f t="array" ref="NM4">INDEX(DataWinter!i.FS_StrategyIndices,1,NM$6)</f>
        <v>43:44, 38:60</v>
      </c>
      <c r="NN4" s="628" t="str" cm="1">
        <f t="array" ref="NN4">INDEX(DataWinter!i.FS_StrategyIndices,1,NN$6)</f>
        <v>43:44, 60:65</v>
      </c>
      <c r="NO4" s="628" t="str" cm="1">
        <f t="array" ref="NO4">INDEX(DataWinter!i.FS_StrategyIndices,1,NO$6)</f>
        <v>43:44, 65:82</v>
      </c>
      <c r="NP4" s="628" t="str" cm="1">
        <f t="array" ref="NP4">INDEX(DataWinter!i.FS_StrategyIndices,1,NP$6)</f>
        <v>43:44, 95:107</v>
      </c>
      <c r="NQ4" s="628" t="str" cm="1">
        <f t="array" ref="NQ4">INDEX(DataWinter!i.FS_StrategyIndices,1,NQ$6)</f>
        <v>43:44, 38:62</v>
      </c>
      <c r="NR4" s="628" t="str" cm="1">
        <f t="array" ref="NR4">INDEX(DataWinter!i.FS_StrategyIndices,1,NR$6)</f>
        <v>43:44, 62:67</v>
      </c>
      <c r="NS4" s="628" t="str" cm="1">
        <f t="array" ref="NS4">INDEX(DataWinter!i.FS_StrategyIndices,1,NS$6)</f>
        <v>43:44, 67:84</v>
      </c>
      <c r="NT4" s="628" t="str" cm="1">
        <f t="array" ref="NT4">INDEX(DataWinter!i.FS_StrategyIndices,1,NT$6)</f>
        <v>43:44, 97:107</v>
      </c>
      <c r="NU4" s="628" t="str" cm="1">
        <f t="array" ref="NU4">INDEX(DataWinter!i.FS_StrategyIndices,1,NU$6)</f>
        <v>43:44, 38:64</v>
      </c>
      <c r="NV4" s="628" t="str" cm="1">
        <f t="array" ref="NV4">INDEX(DataWinter!i.FS_StrategyIndices,1,NV$6)</f>
        <v>43:44, 64:69</v>
      </c>
      <c r="NW4" s="628" t="str" cm="1">
        <f t="array" ref="NW4">INDEX(DataWinter!i.FS_StrategyIndices,1,NW$6)</f>
        <v>43:44, 69:86</v>
      </c>
      <c r="NX4" s="628" t="str" cm="1">
        <f t="array" ref="NX4">INDEX(DataWinter!i.FS_StrategyIndices,1,NX$6)</f>
        <v>43:44, 99:107</v>
      </c>
      <c r="NY4" s="628" t="str" cm="1">
        <f t="array" ref="NY4">INDEX(DataWinter!i.FS_StrategyIndices,1,NY$6)</f>
        <v>43:44, 38:55</v>
      </c>
      <c r="NZ4" s="628" t="str" cm="1">
        <f t="array" ref="NZ4">INDEX(DataWinter!i.FS_StrategyIndices,1,NZ$6)</f>
        <v>43:44, 55:60</v>
      </c>
      <c r="OA4" s="628" t="str" cm="1">
        <f t="array" ref="OA4">INDEX(DataWinter!i.FS_StrategyIndices,1,OA$6)</f>
        <v>43:44, 60:77</v>
      </c>
      <c r="OB4" s="628" t="str" cm="1">
        <f t="array" ref="OB4">INDEX(DataWinter!i.FS_StrategyIndices,1,OB$6)</f>
        <v>43:44, 90:107</v>
      </c>
      <c r="OC4" s="629" t="str" cm="1">
        <f t="array" ref="OC4">INDEX(DataSpring!i.FS_StrategyIndices,1,OC$6)</f>
        <v>67:68, 43:60</v>
      </c>
      <c r="OD4" s="629" t="str" cm="1">
        <f t="array" ref="OD4">INDEX(DataSpring!i.FS_StrategyIndices,1,OD$6)</f>
        <v>67:68, 60:65</v>
      </c>
      <c r="OE4" s="629" t="str" cm="1">
        <f t="array" ref="OE4">INDEX(DataSpring!i.FS_StrategyIndices,1,OE$6)</f>
        <v>67:68, 65:82</v>
      </c>
      <c r="OF4" s="629" t="str" cm="1">
        <f t="array" ref="OF4">INDEX(DataSpring!i.FS_StrategyIndices,1,OF$6)</f>
        <v>67:68, 95:112</v>
      </c>
      <c r="OG4" s="629" t="str" cm="1">
        <f t="array" ref="OG4">INDEX(DataSpring!i.FS_StrategyIndices,1,OG$6)</f>
        <v>67:68, 43:62</v>
      </c>
      <c r="OH4" s="629" t="str" cm="1">
        <f t="array" ref="OH4">INDEX(DataSpring!i.FS_StrategyIndices,1,OH$6)</f>
        <v>67:68, 62:67</v>
      </c>
      <c r="OI4" s="629" t="str" cm="1">
        <f t="array" ref="OI4">INDEX(DataSpring!i.FS_StrategyIndices,1,OI$6)</f>
        <v>67:68, 67:84</v>
      </c>
      <c r="OJ4" s="629" t="str" cm="1">
        <f t="array" ref="OJ4">INDEX(DataSpring!i.FS_StrategyIndices,1,OJ$6)</f>
        <v>67:68, 97:112</v>
      </c>
      <c r="OK4" s="629" t="str" cm="1">
        <f t="array" ref="OK4">INDEX(DataSpring!i.FS_StrategyIndices,1,OK$6)</f>
        <v>67:68, 43:65</v>
      </c>
      <c r="OL4" s="629" t="str" cm="1">
        <f t="array" ref="OL4">INDEX(DataSpring!i.FS_StrategyIndices,1,OL$6)</f>
        <v>67:68, 65:70</v>
      </c>
      <c r="OM4" s="629" t="str" cm="1">
        <f t="array" ref="OM4">INDEX(DataSpring!i.FS_StrategyIndices,1,OM$6)</f>
        <v>67:68, 70:87</v>
      </c>
      <c r="ON4" s="629" t="str" cm="1">
        <f t="array" ref="ON4">INDEX(DataSpring!i.FS_StrategyIndices,1,ON$6)</f>
        <v>67:68, 100:112</v>
      </c>
      <c r="OO4" s="629" t="str" cm="1">
        <f t="array" ref="OO4">INDEX(DataSpring!i.FS_StrategyIndices,1,OO$6)</f>
        <v>67:68, 43:67</v>
      </c>
      <c r="OP4" s="629" t="str" cm="1">
        <f t="array" ref="OP4">INDEX(DataSpring!i.FS_StrategyIndices,1,OP$6)</f>
        <v>67:68, 67:72</v>
      </c>
      <c r="OQ4" s="629" t="str" cm="1">
        <f t="array" ref="OQ4">INDEX(DataSpring!i.FS_StrategyIndices,1,OQ$6)</f>
        <v>67:68, 72:89</v>
      </c>
      <c r="OR4" s="629" t="str" cm="1">
        <f t="array" ref="OR4">INDEX(DataSpring!i.FS_StrategyIndices,1,OR$6)</f>
        <v>67:68, 102:112</v>
      </c>
      <c r="OS4" s="629" t="str" cm="1">
        <f t="array" ref="OS4">INDEX(DataSpring!i.FS_StrategyIndices,1,OS$6)</f>
        <v>67:68, 43:69</v>
      </c>
      <c r="OT4" s="629" t="str" cm="1">
        <f t="array" ref="OT4">INDEX(DataSpring!i.FS_StrategyIndices,1,OT$6)</f>
        <v>67:68, 69:74</v>
      </c>
      <c r="OU4" s="629" t="str" cm="1">
        <f t="array" ref="OU4">INDEX(DataSpring!i.FS_StrategyIndices,1,OU$6)</f>
        <v>67:68, 74:91</v>
      </c>
      <c r="OV4" s="629" t="str" cm="1">
        <f t="array" ref="OV4">INDEX(DataSpring!i.FS_StrategyIndices,1,OV$6)</f>
        <v>67:68, 104:112</v>
      </c>
      <c r="OW4" s="629" t="str" cm="1">
        <f t="array" ref="OW4">INDEX(DataSpring!i.FS_StrategyIndices,1,OW$6)</f>
        <v>67:68, 43:60</v>
      </c>
      <c r="OX4" s="629" t="str" cm="1">
        <f t="array" ref="OX4">INDEX(DataSpring!i.FS_StrategyIndices,1,OX$6)</f>
        <v>67:68, 60:65</v>
      </c>
      <c r="OY4" s="629" t="str" cm="1">
        <f t="array" ref="OY4">INDEX(DataSpring!i.FS_StrategyIndices,1,OY$6)</f>
        <v>67:68, 65:82</v>
      </c>
      <c r="OZ4" s="629" t="str" cm="1">
        <f t="array" ref="OZ4">INDEX(DataSpring!i.FS_StrategyIndices,1,OZ$6)</f>
        <v>67:68, 95:112</v>
      </c>
      <c r="PA4" s="628" t="str">
        <f>INDEX(CHOOSE(PA$10,DataAutumn!i.LTWFeedIndices_BBB,DataWinter!i.LTWFeedIndices_BBB,DataSpring!i.LTWFeedIndices_BBB),1,PA$6)</f>
        <v>0:1, 55:63</v>
      </c>
      <c r="PB4" s="628" t="str">
        <f>INDEX(CHOOSE(PB$10,DataAutumn!i.LTWFeedIndices_BBB,DataWinter!i.LTWFeedIndices_BBB,DataSpring!i.LTWFeedIndices_BBB),1,PB$6)</f>
        <v>0:1, 63:72</v>
      </c>
      <c r="PC4" s="628" t="str">
        <f>INDEX(CHOOSE(PC$10,DataAutumn!i.LTWFeedIndices_BBB,DataWinter!i.LTWFeedIndices_BBB,DataSpring!i.LTWFeedIndices_BBB),1,PC$6)</f>
        <v>2:3, 63:72</v>
      </c>
      <c r="PD4" s="628" t="str">
        <f>INDEX(CHOOSE(PD$10,DataAutumn!i.LTWFeedIndices_BBB,DataWinter!i.LTWFeedIndices_BBB,DataSpring!i.LTWFeedIndices_BBB),1,PD$6)</f>
        <v>3:4, 63:72</v>
      </c>
      <c r="PE4" s="628" t="str">
        <f>INDEX(CHOOSE(PE$10,DataAutumn!i.LTWFeedIndices_BBB,DataWinter!i.LTWFeedIndices_BBB,DataSpring!i.LTWFeedIndices_BBB),1,PE$6)</f>
        <v>4:5, 63:72</v>
      </c>
      <c r="PF4" s="628" t="str">
        <f>INDEX(CHOOSE(PF$10,DataAutumn!i.LTWFeedIndices_BBB,DataWinter!i.LTWFeedIndices_BBB,DataSpring!i.LTWFeedIndices_BBB),1,PF$6)</f>
        <v>5:6, 63:72</v>
      </c>
      <c r="PG4" s="628" t="str">
        <f>INDEX(CHOOSE(PG$10,DataAutumn!i.LTWFeedIndices_BBB,DataWinter!i.LTWFeedIndices_BBB,DataSpring!i.LTWFeedIndices_BBB),1,PG$6)</f>
        <v>6:7, 63:72</v>
      </c>
      <c r="PH4" s="628" t="str">
        <f>INDEX(CHOOSE(PH$10,DataAutumn!i.LTWFeedIndices_BBB,DataWinter!i.LTWFeedIndices_BBB,DataSpring!i.LTWFeedIndices_BBB),1,PH$6)</f>
        <v>0:1, 57:65</v>
      </c>
      <c r="PI4" s="628" t="str">
        <f>INDEX(CHOOSE(PI$10,DataAutumn!i.LTWFeedIndices_BBB,DataWinter!i.LTWFeedIndices_BBB,DataSpring!i.LTWFeedIndices_BBB),1,PI$6)</f>
        <v>0:1, 65:74</v>
      </c>
      <c r="PJ4" s="628" t="str">
        <f>INDEX(CHOOSE(PJ$10,DataAutumn!i.LTWFeedIndices_BBB,DataWinter!i.LTWFeedIndices_BBB,DataSpring!i.LTWFeedIndices_BBB),1,PJ$6)</f>
        <v>2:3, 65:74</v>
      </c>
      <c r="PK4" s="628" t="str">
        <f>INDEX(CHOOSE(PK$10,DataAutumn!i.LTWFeedIndices_BBB,DataWinter!i.LTWFeedIndices_BBB,DataSpring!i.LTWFeedIndices_BBB),1,PK$6)</f>
        <v>3:4, 65:74</v>
      </c>
      <c r="PL4" s="628" t="str">
        <f>INDEX(CHOOSE(PL$10,DataAutumn!i.LTWFeedIndices_BBB,DataWinter!i.LTWFeedIndices_BBB,DataSpring!i.LTWFeedIndices_BBB),1,PL$6)</f>
        <v>4:5, 65:74</v>
      </c>
      <c r="PM4" s="628" t="str">
        <f>INDEX(CHOOSE(PM$10,DataAutumn!i.LTWFeedIndices_BBB,DataWinter!i.LTWFeedIndices_BBB,DataSpring!i.LTWFeedIndices_BBB),1,PM$6)</f>
        <v>5:6, 65:74</v>
      </c>
      <c r="PN4" s="628" t="str">
        <f>INDEX(CHOOSE(PN$10,DataAutumn!i.LTWFeedIndices_BBB,DataWinter!i.LTWFeedIndices_BBB,DataSpring!i.LTWFeedIndices_BBB),1,PN$6)</f>
        <v>6:7, 65:74</v>
      </c>
      <c r="PO4" s="628" t="str">
        <f>INDEX(CHOOSE(PO$10,DataAutumn!i.LTWFeedIndices_BBB,DataWinter!i.LTWFeedIndices_BBB,DataSpring!i.LTWFeedIndices_BBB),1,PO$6)</f>
        <v>0:1, 60:68</v>
      </c>
      <c r="PP4" s="628" t="str">
        <f>INDEX(CHOOSE(PP$10,DataAutumn!i.LTWFeedIndices_BBB,DataWinter!i.LTWFeedIndices_BBB,DataSpring!i.LTWFeedIndices_BBB),1,PP$6)</f>
        <v>0:1, 68:77</v>
      </c>
      <c r="PQ4" s="628" t="str">
        <f>INDEX(CHOOSE(PQ$10,DataAutumn!i.LTWFeedIndices_BBB,DataWinter!i.LTWFeedIndices_BBB,DataSpring!i.LTWFeedIndices_BBB),1,PQ$6)</f>
        <v>2:3, 68:77</v>
      </c>
      <c r="PR4" s="628" t="str">
        <f>INDEX(CHOOSE(PR$10,DataAutumn!i.LTWFeedIndices_BBB,DataWinter!i.LTWFeedIndices_BBB,DataSpring!i.LTWFeedIndices_BBB),1,PR$6)</f>
        <v>3:4, 68:77</v>
      </c>
      <c r="PS4" s="628" t="str">
        <f>INDEX(CHOOSE(PS$10,DataAutumn!i.LTWFeedIndices_BBB,DataWinter!i.LTWFeedIndices_BBB,DataSpring!i.LTWFeedIndices_BBB),1,PS$6)</f>
        <v>4:5, 68:77</v>
      </c>
      <c r="PT4" s="628" t="str">
        <f>INDEX(CHOOSE(PT$10,DataAutumn!i.LTWFeedIndices_BBB,DataWinter!i.LTWFeedIndices_BBB,DataSpring!i.LTWFeedIndices_BBB),1,PT$6)</f>
        <v>5:6, 68:77</v>
      </c>
      <c r="PU4" s="628" t="str">
        <f>INDEX(CHOOSE(PU$10,DataAutumn!i.LTWFeedIndices_BBB,DataWinter!i.LTWFeedIndices_BBB,DataSpring!i.LTWFeedIndices_BBB),1,PU$6)</f>
        <v>6:7, 68:77</v>
      </c>
      <c r="PV4" s="628" t="str">
        <f>INDEX(CHOOSE(PV$10,DataAutumn!i.LTWFeedIndices_BBB,DataWinter!i.LTWFeedIndices_BBB,DataSpring!i.LTWFeedIndices_BBB),1,PV$6)</f>
        <v>0:1, 62:70</v>
      </c>
      <c r="PW4" s="628" t="str">
        <f>INDEX(CHOOSE(PW$10,DataAutumn!i.LTWFeedIndices_BBB,DataWinter!i.LTWFeedIndices_BBB,DataSpring!i.LTWFeedIndices_BBB),1,PW$6)</f>
        <v>0:1, 70:79</v>
      </c>
      <c r="PX4" s="628" t="str">
        <f>INDEX(CHOOSE(PX$10,DataAutumn!i.LTWFeedIndices_BBB,DataWinter!i.LTWFeedIndices_BBB,DataSpring!i.LTWFeedIndices_BBB),1,PX$6)</f>
        <v>2:3, 70:79</v>
      </c>
      <c r="PY4" s="628" t="str">
        <f>INDEX(CHOOSE(PY$10,DataAutumn!i.LTWFeedIndices_BBB,DataWinter!i.LTWFeedIndices_BBB,DataSpring!i.LTWFeedIndices_BBB),1,PY$6)</f>
        <v>3:4, 70:79</v>
      </c>
      <c r="PZ4" s="628" t="str">
        <f>INDEX(CHOOSE(PZ$10,DataAutumn!i.LTWFeedIndices_BBB,DataWinter!i.LTWFeedIndices_BBB,DataSpring!i.LTWFeedIndices_BBB),1,PZ$6)</f>
        <v>4:5, 70:79</v>
      </c>
      <c r="QA4" s="628" t="str">
        <f>INDEX(CHOOSE(QA$10,DataAutumn!i.LTWFeedIndices_BBB,DataWinter!i.LTWFeedIndices_BBB,DataSpring!i.LTWFeedIndices_BBB),1,QA$6)</f>
        <v>5:6, 70:79</v>
      </c>
      <c r="QB4" s="628" t="str">
        <f>INDEX(CHOOSE(QB$10,DataAutumn!i.LTWFeedIndices_BBB,DataWinter!i.LTWFeedIndices_BBB,DataSpring!i.LTWFeedIndices_BBB),1,QB$6)</f>
        <v>6:7, 70:79</v>
      </c>
      <c r="QC4" s="628" t="str">
        <f>INDEX(CHOOSE(QC$10,DataAutumn!i.LTWFeedIndices_BBB,DataWinter!i.LTWFeedIndices_BBB,DataSpring!i.LTWFeedIndices_BBB),1,QC$6)</f>
        <v>0:1, 64:72</v>
      </c>
      <c r="QD4" s="628" t="str">
        <f>INDEX(CHOOSE(QD$10,DataAutumn!i.LTWFeedIndices_BBB,DataWinter!i.LTWFeedIndices_BBB,DataSpring!i.LTWFeedIndices_BBB),1,QD$6)</f>
        <v>0:1, 72:81</v>
      </c>
      <c r="QE4" s="628" t="str">
        <f>INDEX(CHOOSE(QE$10,DataAutumn!i.LTWFeedIndices_BBB,DataWinter!i.LTWFeedIndices_BBB,DataSpring!i.LTWFeedIndices_BBB),1,QE$6)</f>
        <v>2:3, 72:81</v>
      </c>
      <c r="QF4" s="628" t="str">
        <f>INDEX(CHOOSE(QF$10,DataAutumn!i.LTWFeedIndices_BBB,DataWinter!i.LTWFeedIndices_BBB,DataSpring!i.LTWFeedIndices_BBB),1,QF$6)</f>
        <v>3:4, 72:81</v>
      </c>
      <c r="QG4" s="628" t="str">
        <f>INDEX(CHOOSE(QG$10,DataAutumn!i.LTWFeedIndices_BBB,DataWinter!i.LTWFeedIndices_BBB,DataSpring!i.LTWFeedIndices_BBB),1,QG$6)</f>
        <v>4:5, 72:81</v>
      </c>
      <c r="QH4" s="628" t="str">
        <f>INDEX(CHOOSE(QH$10,DataAutumn!i.LTWFeedIndices_BBB,DataWinter!i.LTWFeedIndices_BBB,DataSpring!i.LTWFeedIndices_BBB),1,QH$6)</f>
        <v>5:6, 72:81</v>
      </c>
      <c r="QI4" s="628" t="str">
        <f>INDEX(CHOOSE(QI$10,DataAutumn!i.LTWFeedIndices_BBB,DataWinter!i.LTWFeedIndices_BBB,DataSpring!i.LTWFeedIndices_BBB),1,QI$6)</f>
        <v>6:7, 72:81</v>
      </c>
      <c r="QJ4" s="628" t="str">
        <f>INDEX(CHOOSE(QJ$10,DataAutumn!i.LTWFeedIndices_BBB,DataWinter!i.LTWFeedIndices_BBB,DataSpring!i.LTWFeedIndices_BBB),1,QJ$6)</f>
        <v>0:1, 55:63</v>
      </c>
      <c r="QK4" s="628" t="str">
        <f>INDEX(CHOOSE(QK$10,DataAutumn!i.LTWFeedIndices_BBB,DataWinter!i.LTWFeedIndices_BBB,DataSpring!i.LTWFeedIndices_BBB),1,QK$6)</f>
        <v>0:1, 63:72</v>
      </c>
      <c r="QL4" s="628" t="str">
        <f>INDEX(CHOOSE(QL$10,DataAutumn!i.LTWFeedIndices_BBB,DataWinter!i.LTWFeedIndices_BBB,DataSpring!i.LTWFeedIndices_BBB),1,QL$6)</f>
        <v>2:3, 63:72</v>
      </c>
      <c r="QM4" s="628" t="str">
        <f>INDEX(CHOOSE(QM$10,DataAutumn!i.LTWFeedIndices_BBB,DataWinter!i.LTWFeedIndices_BBB,DataSpring!i.LTWFeedIndices_BBB),1,QM$6)</f>
        <v>3:4, 63:72</v>
      </c>
      <c r="QN4" s="628" t="str">
        <f>INDEX(CHOOSE(QN$10,DataAutumn!i.LTWFeedIndices_BBB,DataWinter!i.LTWFeedIndices_BBB,DataSpring!i.LTWFeedIndices_BBB),1,QN$6)</f>
        <v>4:5, 63:72</v>
      </c>
      <c r="QO4" s="628" t="str">
        <f>INDEX(CHOOSE(QO$10,DataAutumn!i.LTWFeedIndices_BBB,DataWinter!i.LTWFeedIndices_BBB,DataSpring!i.LTWFeedIndices_BBB),1,QO$6)</f>
        <v>5:6, 63:72</v>
      </c>
      <c r="QP4" s="628" t="str">
        <f>INDEX(CHOOSE(QP$10,DataAutumn!i.LTWFeedIndices_BBB,DataWinter!i.LTWFeedIndices_BBB,DataSpring!i.LTWFeedIndices_BBB),1,QP$6)</f>
        <v>6:7, 63:72</v>
      </c>
      <c r="QQ4" s="628" t="str">
        <f>INDEX(CHOOSE(QQ$10,DataAutumn!i.LTWFeedIndices_BBB,DataWinter!i.LTWFeedIndices_BBB,DataSpring!i.LTWFeedIndices_BBB),1,QQ$6)</f>
        <v>0:1, 102:115</v>
      </c>
      <c r="QR4" s="628" t="str">
        <f>INDEX(CHOOSE(QR$10,DataAutumn!i.LTWFeedIndices_BBB,DataWinter!i.LTWFeedIndices_BBB,DataSpring!i.LTWFeedIndices_BBB),1,QR$6)</f>
        <v>0:1, 115:124</v>
      </c>
      <c r="QS4" s="628" t="str">
        <f>INDEX(CHOOSE(QS$10,DataAutumn!i.LTWFeedIndices_BBB,DataWinter!i.LTWFeedIndices_BBB,DataSpring!i.LTWFeedIndices_BBB),1,QS$6)</f>
        <v>2:3, 115:124</v>
      </c>
      <c r="QT4" s="628" t="str">
        <f>INDEX(CHOOSE(QT$10,DataAutumn!i.LTWFeedIndices_BBB,DataWinter!i.LTWFeedIndices_BBB,DataSpring!i.LTWFeedIndices_BBB),1,QT$6)</f>
        <v>3:4, 115:124</v>
      </c>
      <c r="QU4" s="628" t="str">
        <f>INDEX(CHOOSE(QU$10,DataAutumn!i.LTWFeedIndices_BBB,DataWinter!i.LTWFeedIndices_BBB,DataSpring!i.LTWFeedIndices_BBB),1,QU$6)</f>
        <v>4:5, 115:124</v>
      </c>
      <c r="QV4" s="628" t="str">
        <f>INDEX(CHOOSE(QV$10,DataAutumn!i.LTWFeedIndices_BBB,DataWinter!i.LTWFeedIndices_BBB,DataSpring!i.LTWFeedIndices_BBB),1,QV$6)</f>
        <v>5:6, 115:124</v>
      </c>
      <c r="QW4" s="628" t="str">
        <f>INDEX(CHOOSE(QW$10,DataAutumn!i.LTWFeedIndices_BBB,DataWinter!i.LTWFeedIndices_BBB,DataSpring!i.LTWFeedIndices_BBB),1,QW$6)</f>
        <v>6:7, 115:124</v>
      </c>
      <c r="QX4" s="628" t="str">
        <f>INDEX(CHOOSE(QX$10,DataAutumn!i.LTWFeedIndices_BBB,DataWinter!i.LTWFeedIndices_BBB,DataSpring!i.LTWFeedIndices_BBB),1,QX$6)</f>
        <v>0:1, 154:167</v>
      </c>
      <c r="QY4" s="628" t="str">
        <f>INDEX(CHOOSE(QY$10,DataAutumn!i.LTWFeedIndices_BBB,DataWinter!i.LTWFeedIndices_BBB,DataSpring!i.LTWFeedIndices_BBB),1,QY$6)</f>
        <v>0:1, 167:176</v>
      </c>
      <c r="QZ4" s="628" t="str">
        <f>INDEX(CHOOSE(QZ$10,DataAutumn!i.LTWFeedIndices_BBB,DataWinter!i.LTWFeedIndices_BBB,DataSpring!i.LTWFeedIndices_BBB),1,QZ$6)</f>
        <v>2:3, 167:176</v>
      </c>
      <c r="RA4" s="628" t="str">
        <f>INDEX(CHOOSE(RA$10,DataAutumn!i.LTWFeedIndices_BBB,DataWinter!i.LTWFeedIndices_BBB,DataSpring!i.LTWFeedIndices_BBB),1,RA$6)</f>
        <v>3:4, 167:176</v>
      </c>
      <c r="RB4" s="628" t="str">
        <f>INDEX(CHOOSE(RB$10,DataAutumn!i.LTWFeedIndices_BBB,DataWinter!i.LTWFeedIndices_BBB,DataSpring!i.LTWFeedIndices_BBB),1,RB$6)</f>
        <v>4:5, 167:176</v>
      </c>
      <c r="RC4" s="628" t="str">
        <f>INDEX(CHOOSE(RC$10,DataAutumn!i.LTWFeedIndices_BBB,DataWinter!i.LTWFeedIndices_BBB,DataSpring!i.LTWFeedIndices_BBB),1,RC$6)</f>
        <v>5:6, 167:176</v>
      </c>
      <c r="RD4" s="628" t="str">
        <f>INDEX(CHOOSE(RD$10,DataAutumn!i.LTWFeedIndices_BBB,DataWinter!i.LTWFeedIndices_BBB,DataSpring!i.LTWFeedIndices_BBB),1,RD$6)</f>
        <v>6:7, 167:176</v>
      </c>
      <c r="RE4" s="628" t="str">
        <f>INDEX(CHOOSE(RE$10,DataAutumn!i.LTWFeedIndices_BBB,DataWinter!i.LTWFeedIndices_BBB,DataSpring!i.LTWFeedIndices_BBB),1,RE$6)</f>
        <v>0:1, 206:219</v>
      </c>
      <c r="RF4" s="628" t="str">
        <f>INDEX(CHOOSE(RF$10,DataAutumn!i.LTWFeedIndices_BBB,DataWinter!i.LTWFeedIndices_BBB,DataSpring!i.LTWFeedIndices_BBB),1,RF$6)</f>
        <v>0:1, 219:228</v>
      </c>
      <c r="RG4" s="628" t="str">
        <f>INDEX(CHOOSE(RG$10,DataAutumn!i.LTWFeedIndices_BBB,DataWinter!i.LTWFeedIndices_BBB,DataSpring!i.LTWFeedIndices_BBB),1,RG$6)</f>
        <v>2:3, 219:228</v>
      </c>
      <c r="RH4" s="628" t="str">
        <f>INDEX(CHOOSE(RH$10,DataAutumn!i.LTWFeedIndices_BBB,DataWinter!i.LTWFeedIndices_BBB,DataSpring!i.LTWFeedIndices_BBB),1,RH$6)</f>
        <v>3:4, 219:228</v>
      </c>
      <c r="RI4" s="628" t="str">
        <f>INDEX(CHOOSE(RI$10,DataAutumn!i.LTWFeedIndices_BBB,DataWinter!i.LTWFeedIndices_BBB,DataSpring!i.LTWFeedIndices_BBB),1,RI$6)</f>
        <v>4:5, 219:228</v>
      </c>
      <c r="RJ4" s="628" t="str">
        <f>INDEX(CHOOSE(RJ$10,DataAutumn!i.LTWFeedIndices_BBB,DataWinter!i.LTWFeedIndices_BBB,DataSpring!i.LTWFeedIndices_BBB),1,RJ$6)</f>
        <v>5:6, 219:228</v>
      </c>
      <c r="RK4" s="628" t="str">
        <f>INDEX(CHOOSE(RK$10,DataAutumn!i.LTWFeedIndices_BBB,DataWinter!i.LTWFeedIndices_BBB,DataSpring!i.LTWFeedIndices_BBB),1,RK$6)</f>
        <v>6:7, 219:228</v>
      </c>
      <c r="RL4" s="628" t="str">
        <f>INDEX(CHOOSE(RL$10,DataAutumn!i.LTWFeedIndices_BBB,DataWinter!i.LTWFeedIndices_BBB,DataSpring!i.LTWFeedIndices_BBB),1,RL$6)</f>
        <v>0:1, 258:271</v>
      </c>
      <c r="RM4" s="628" t="str">
        <f>INDEX(CHOOSE(RM$10,DataAutumn!i.LTWFeedIndices_BBB,DataWinter!i.LTWFeedIndices_BBB,DataSpring!i.LTWFeedIndices_BBB),1,RM$6)</f>
        <v>0:1, 271:280</v>
      </c>
      <c r="RN4" s="628" t="str">
        <f>INDEX(CHOOSE(RN$10,DataAutumn!i.LTWFeedIndices_BBB,DataWinter!i.LTWFeedIndices_BBB,DataSpring!i.LTWFeedIndices_BBB),1,RN$6)</f>
        <v>2:3, 271:280</v>
      </c>
      <c r="RO4" s="628" t="str">
        <f>INDEX(CHOOSE(RO$10,DataAutumn!i.LTWFeedIndices_BBB,DataWinter!i.LTWFeedIndices_BBB,DataSpring!i.LTWFeedIndices_BBB),1,RO$6)</f>
        <v>3:4, 271:280</v>
      </c>
      <c r="RP4" s="628" t="str">
        <f>INDEX(CHOOSE(RP$10,DataAutumn!i.LTWFeedIndices_BBB,DataWinter!i.LTWFeedIndices_BBB,DataSpring!i.LTWFeedIndices_BBB),1,RP$6)</f>
        <v>4:5, 271:280</v>
      </c>
      <c r="RQ4" s="628" t="str">
        <f>INDEX(CHOOSE(RQ$10,DataAutumn!i.LTWFeedIndices_BBB,DataWinter!i.LTWFeedIndices_BBB,DataSpring!i.LTWFeedIndices_BBB),1,RQ$6)</f>
        <v>5:6, 271:280</v>
      </c>
      <c r="RR4" s="628" t="str">
        <f>INDEX(CHOOSE(RR$10,DataAutumn!i.LTWFeedIndices_BBB,DataWinter!i.LTWFeedIndices_BBB,DataSpring!i.LTWFeedIndices_BBB),1,RR$6)</f>
        <v>6:7, 271:280</v>
      </c>
      <c r="RS4" s="628" t="str">
        <f>INDEX(CHOOSE(RS$10,DataAutumn!i.LTWFeedIndices_BBB,DataWinter!i.LTWFeedIndices_BBB,DataSpring!i.LTWFeedIndices_BBB),1,RS$6)</f>
        <v>0:1, 310:323</v>
      </c>
      <c r="RT4" s="628" t="str">
        <f>INDEX(CHOOSE(RT$10,DataAutumn!i.LTWFeedIndices_BBB,DataWinter!i.LTWFeedIndices_BBB,DataSpring!i.LTWFeedIndices_BBB),1,RT$6)</f>
        <v>0:1, 323:332</v>
      </c>
      <c r="RU4" s="628" t="str">
        <f>INDEX(CHOOSE(RU$10,DataAutumn!i.LTWFeedIndices_BBB,DataWinter!i.LTWFeedIndices_BBB,DataSpring!i.LTWFeedIndices_BBB),1,RU$6)</f>
        <v>2:3, 323:332</v>
      </c>
      <c r="RV4" s="628" t="str">
        <f>INDEX(CHOOSE(RV$10,DataAutumn!i.LTWFeedIndices_BBB,DataWinter!i.LTWFeedIndices_BBB,DataSpring!i.LTWFeedIndices_BBB),1,RV$6)</f>
        <v>3:4, 323:332</v>
      </c>
      <c r="RW4" s="628" t="str">
        <f>INDEX(CHOOSE(RW$10,DataAutumn!i.LTWFeedIndices_BBB,DataWinter!i.LTWFeedIndices_BBB,DataSpring!i.LTWFeedIndices_BBB),1,RW$6)</f>
        <v>4:5, 323:332</v>
      </c>
      <c r="RX4" s="628" t="str">
        <f>INDEX(CHOOSE(RX$10,DataAutumn!i.LTWFeedIndices_BBB,DataWinter!i.LTWFeedIndices_BBB,DataSpring!i.LTWFeedIndices_BBB),1,RX$6)</f>
        <v>5:6, 323:332</v>
      </c>
      <c r="RY4" s="628" t="str">
        <f>INDEX(CHOOSE(RY$10,DataAutumn!i.LTWFeedIndices_BBB,DataWinter!i.LTWFeedIndices_BBB,DataSpring!i.LTWFeedIndices_BBB),1,RY$6)</f>
        <v>6:7, 323:332</v>
      </c>
      <c r="RZ4" s="628" t="str">
        <f>INDEX(CHOOSE(RZ$10,DataAutumn!i.LTWFeedIndices_BBB,DataWinter!i.LTWFeedIndices_BBB,DataSpring!i.LTWFeedIndices_BBB),1,RZ$6)</f>
        <v>0:1, 60:68</v>
      </c>
      <c r="SA4" s="628" t="str">
        <f>INDEX(CHOOSE(SA$10,DataAutumn!i.LTWFeedIndices_BBB,DataWinter!i.LTWFeedIndices_BBB,DataSpring!i.LTWFeedIndices_BBB),1,SA$6)</f>
        <v>0:1, 68:77</v>
      </c>
      <c r="SB4" s="628" t="str">
        <f>INDEX(CHOOSE(SB$10,DataAutumn!i.LTWFeedIndices_BBB,DataWinter!i.LTWFeedIndices_BBB,DataSpring!i.LTWFeedIndices_BBB),1,SB$6)</f>
        <v>26:27, 68:77</v>
      </c>
      <c r="SC4" s="628" t="str">
        <f>INDEX(CHOOSE(SC$10,DataAutumn!i.LTWFeedIndices_BBB,DataWinter!i.LTWFeedIndices_BBB,DataSpring!i.LTWFeedIndices_BBB),1,SC$6)</f>
        <v>27:28, 68:77</v>
      </c>
      <c r="SD4" s="628" t="str">
        <f>INDEX(CHOOSE(SD$10,DataAutumn!i.LTWFeedIndices_BBB,DataWinter!i.LTWFeedIndices_BBB,DataSpring!i.LTWFeedIndices_BBB),1,SD$6)</f>
        <v>28:29, 68:77</v>
      </c>
      <c r="SE4" s="628" t="str">
        <f>INDEX(CHOOSE(SE$10,DataAutumn!i.LTWFeedIndices_BBB,DataWinter!i.LTWFeedIndices_BBB,DataSpring!i.LTWFeedIndices_BBB),1,SE$6)</f>
        <v>29:30, 68:77</v>
      </c>
      <c r="SF4" s="628" t="str">
        <f>INDEX(CHOOSE(SF$10,DataAutumn!i.LTWFeedIndices_BBB,DataWinter!i.LTWFeedIndices_BBB,DataSpring!i.LTWFeedIndices_BBB),1,SF$6)</f>
        <v>30:31, 68:77</v>
      </c>
      <c r="SG4" s="628" t="str">
        <f>INDEX(CHOOSE(SG$10,DataAutumn!i.LTWFeedIndices_BBB,DataWinter!i.LTWFeedIndices_BBB,DataSpring!i.LTWFeedIndices_BBB),1,SG$6)</f>
        <v>0:1, 62:70</v>
      </c>
      <c r="SH4" s="628" t="str">
        <f>INDEX(CHOOSE(SH$10,DataAutumn!i.LTWFeedIndices_BBB,DataWinter!i.LTWFeedIndices_BBB,DataSpring!i.LTWFeedIndices_BBB),1,SH$6)</f>
        <v>0:1, 70:79</v>
      </c>
      <c r="SI4" s="628" t="str">
        <f>INDEX(CHOOSE(SI$10,DataAutumn!i.LTWFeedIndices_BBB,DataWinter!i.LTWFeedIndices_BBB,DataSpring!i.LTWFeedIndices_BBB),1,SI$6)</f>
        <v>26:27, 70:79</v>
      </c>
      <c r="SJ4" s="628" t="str">
        <f>INDEX(CHOOSE(SJ$10,DataAutumn!i.LTWFeedIndices_BBB,DataWinter!i.LTWFeedIndices_BBB,DataSpring!i.LTWFeedIndices_BBB),1,SJ$6)</f>
        <v>27:28, 70:79</v>
      </c>
      <c r="SK4" s="628" t="str">
        <f>INDEX(CHOOSE(SK$10,DataAutumn!i.LTWFeedIndices_BBB,DataWinter!i.LTWFeedIndices_BBB,DataSpring!i.LTWFeedIndices_BBB),1,SK$6)</f>
        <v>28:29, 70:79</v>
      </c>
      <c r="SL4" s="628" t="str">
        <f>INDEX(CHOOSE(SL$10,DataAutumn!i.LTWFeedIndices_BBB,DataWinter!i.LTWFeedIndices_BBB,DataSpring!i.LTWFeedIndices_BBB),1,SL$6)</f>
        <v>29:30, 70:79</v>
      </c>
      <c r="SM4" s="628" t="str">
        <f>INDEX(CHOOSE(SM$10,DataAutumn!i.LTWFeedIndices_BBB,DataWinter!i.LTWFeedIndices_BBB,DataSpring!i.LTWFeedIndices_BBB),1,SM$6)</f>
        <v>30:31, 70:79</v>
      </c>
      <c r="SN4" s="628" t="str">
        <f>INDEX(CHOOSE(SN$10,DataAutumn!i.LTWFeedIndices_BBB,DataWinter!i.LTWFeedIndices_BBB,DataSpring!i.LTWFeedIndices_BBB),1,SN$6)</f>
        <v>0:1, 65:73</v>
      </c>
      <c r="SO4" s="628" t="str">
        <f>INDEX(CHOOSE(SO$10,DataAutumn!i.LTWFeedIndices_BBB,DataWinter!i.LTWFeedIndices_BBB,DataSpring!i.LTWFeedIndices_BBB),1,SO$6)</f>
        <v>0:1, 73:82</v>
      </c>
      <c r="SP4" s="628" t="str">
        <f>INDEX(CHOOSE(SP$10,DataAutumn!i.LTWFeedIndices_BBB,DataWinter!i.LTWFeedIndices_BBB,DataSpring!i.LTWFeedIndices_BBB),1,SP$6)</f>
        <v>26:27, 73:82</v>
      </c>
      <c r="SQ4" s="628" t="str">
        <f>INDEX(CHOOSE(SQ$10,DataAutumn!i.LTWFeedIndices_BBB,DataWinter!i.LTWFeedIndices_BBB,DataSpring!i.LTWFeedIndices_BBB),1,SQ$6)</f>
        <v>27:28, 73:82</v>
      </c>
      <c r="SR4" s="628" t="str">
        <f>INDEX(CHOOSE(SR$10,DataAutumn!i.LTWFeedIndices_BBB,DataWinter!i.LTWFeedIndices_BBB,DataSpring!i.LTWFeedIndices_BBB),1,SR$6)</f>
        <v>28:29, 73:82</v>
      </c>
      <c r="SS4" s="628" t="str">
        <f>INDEX(CHOOSE(SS$10,DataAutumn!i.LTWFeedIndices_BBB,DataWinter!i.LTWFeedIndices_BBB,DataSpring!i.LTWFeedIndices_BBB),1,SS$6)</f>
        <v>29:30, 73:82</v>
      </c>
      <c r="ST4" s="628" t="str">
        <f>INDEX(CHOOSE(ST$10,DataAutumn!i.LTWFeedIndices_BBB,DataWinter!i.LTWFeedIndices_BBB,DataSpring!i.LTWFeedIndices_BBB),1,ST$6)</f>
        <v>30:31, 73:82</v>
      </c>
      <c r="SU4" s="628" t="str">
        <f>INDEX(CHOOSE(SU$10,DataAutumn!i.LTWFeedIndices_BBB,DataWinter!i.LTWFeedIndices_BBB,DataSpring!i.LTWFeedIndices_BBB),1,SU$6)</f>
        <v>0:1, 67:75</v>
      </c>
      <c r="SV4" s="628" t="str">
        <f>INDEX(CHOOSE(SV$10,DataAutumn!i.LTWFeedIndices_BBB,DataWinter!i.LTWFeedIndices_BBB,DataSpring!i.LTWFeedIndices_BBB),1,SV$6)</f>
        <v>0:1, 75:84</v>
      </c>
      <c r="SW4" s="628" t="str">
        <f>INDEX(CHOOSE(SW$10,DataAutumn!i.LTWFeedIndices_BBB,DataWinter!i.LTWFeedIndices_BBB,DataSpring!i.LTWFeedIndices_BBB),1,SW$6)</f>
        <v>26:27, 75:84</v>
      </c>
      <c r="SX4" s="628" t="str">
        <f>INDEX(CHOOSE(SX$10,DataAutumn!i.LTWFeedIndices_BBB,DataWinter!i.LTWFeedIndices_BBB,DataSpring!i.LTWFeedIndices_BBB),1,SX$6)</f>
        <v>27:28, 75:84</v>
      </c>
      <c r="SY4" s="628" t="str">
        <f>INDEX(CHOOSE(SY$10,DataAutumn!i.LTWFeedIndices_BBB,DataWinter!i.LTWFeedIndices_BBB,DataSpring!i.LTWFeedIndices_BBB),1,SY$6)</f>
        <v>28:29, 75:84</v>
      </c>
      <c r="SZ4" s="628" t="str">
        <f>INDEX(CHOOSE(SZ$10,DataAutumn!i.LTWFeedIndices_BBB,DataWinter!i.LTWFeedIndices_BBB,DataSpring!i.LTWFeedIndices_BBB),1,SZ$6)</f>
        <v>29:30, 75:84</v>
      </c>
      <c r="TA4" s="628" t="str">
        <f>INDEX(CHOOSE(TA$10,DataAutumn!i.LTWFeedIndices_BBB,DataWinter!i.LTWFeedIndices_BBB,DataSpring!i.LTWFeedIndices_BBB),1,TA$6)</f>
        <v>30:31, 75:84</v>
      </c>
      <c r="TB4" s="628" t="str">
        <f>INDEX(CHOOSE(TB$10,DataAutumn!i.LTWFeedIndices_BBB,DataWinter!i.LTWFeedIndices_BBB,DataSpring!i.LTWFeedIndices_BBB),1,TB$6)</f>
        <v>0:1, 69:77</v>
      </c>
      <c r="TC4" s="628" t="str">
        <f>INDEX(CHOOSE(TC$10,DataAutumn!i.LTWFeedIndices_BBB,DataWinter!i.LTWFeedIndices_BBB,DataSpring!i.LTWFeedIndices_BBB),1,TC$6)</f>
        <v>0:1, 77:86</v>
      </c>
      <c r="TD4" s="628" t="str">
        <f>INDEX(CHOOSE(TD$10,DataAutumn!i.LTWFeedIndices_BBB,DataWinter!i.LTWFeedIndices_BBB,DataSpring!i.LTWFeedIndices_BBB),1,TD$6)</f>
        <v>26:27, 77:86</v>
      </c>
      <c r="TE4" s="628" t="str">
        <f>INDEX(CHOOSE(TE$10,DataAutumn!i.LTWFeedIndices_BBB,DataWinter!i.LTWFeedIndices_BBB,DataSpring!i.LTWFeedIndices_BBB),1,TE$6)</f>
        <v>27:28, 77:86</v>
      </c>
      <c r="TF4" s="628" t="str">
        <f>INDEX(CHOOSE(TF$10,DataAutumn!i.LTWFeedIndices_BBB,DataWinter!i.LTWFeedIndices_BBB,DataSpring!i.LTWFeedIndices_BBB),1,TF$6)</f>
        <v>28:29, 77:86</v>
      </c>
      <c r="TG4" s="628" t="str">
        <f>INDEX(CHOOSE(TG$10,DataAutumn!i.LTWFeedIndices_BBB,DataWinter!i.LTWFeedIndices_BBB,DataSpring!i.LTWFeedIndices_BBB),1,TG$6)</f>
        <v>29:30, 77:86</v>
      </c>
      <c r="TH4" s="628" t="str">
        <f>INDEX(CHOOSE(TH$10,DataAutumn!i.LTWFeedIndices_BBB,DataWinter!i.LTWFeedIndices_BBB,DataSpring!i.LTWFeedIndices_BBB),1,TH$6)</f>
        <v>30:31, 77:86</v>
      </c>
      <c r="TI4" s="628" t="str">
        <f>INDEX(CHOOSE(TI$10,DataAutumn!i.LTWFeedIndices_BBB,DataWinter!i.LTWFeedIndices_BBB,DataSpring!i.LTWFeedIndices_BBB),1,TI$6)</f>
        <v>0:1, 60:68</v>
      </c>
      <c r="TJ4" s="628" t="str">
        <f>INDEX(CHOOSE(TJ$10,DataAutumn!i.LTWFeedIndices_BBB,DataWinter!i.LTWFeedIndices_BBB,DataSpring!i.LTWFeedIndices_BBB),1,TJ$6)</f>
        <v>0:1, 68:77</v>
      </c>
      <c r="TK4" s="628" t="str">
        <f>INDEX(CHOOSE(TK$10,DataAutumn!i.LTWFeedIndices_BBB,DataWinter!i.LTWFeedIndices_BBB,DataSpring!i.LTWFeedIndices_BBB),1,TK$6)</f>
        <v>26:27, 68:77</v>
      </c>
      <c r="TL4" s="628" t="str">
        <f>INDEX(CHOOSE(TL$10,DataAutumn!i.LTWFeedIndices_BBB,DataWinter!i.LTWFeedIndices_BBB,DataSpring!i.LTWFeedIndices_BBB),1,TL$6)</f>
        <v>27:28, 68:77</v>
      </c>
      <c r="TM4" s="628" t="str">
        <f>INDEX(CHOOSE(TM$10,DataAutumn!i.LTWFeedIndices_BBB,DataWinter!i.LTWFeedIndices_BBB,DataSpring!i.LTWFeedIndices_BBB),1,TM$6)</f>
        <v>28:29, 68:77</v>
      </c>
      <c r="TN4" s="628" t="str">
        <f>INDEX(CHOOSE(TN$10,DataAutumn!i.LTWFeedIndices_BBB,DataWinter!i.LTWFeedIndices_BBB,DataSpring!i.LTWFeedIndices_BBB),1,TN$6)</f>
        <v>29:30, 68:77</v>
      </c>
      <c r="TO4" s="628" t="str">
        <f>INDEX(CHOOSE(TO$10,DataAutumn!i.LTWFeedIndices_BBB,DataWinter!i.LTWFeedIndices_BBB,DataSpring!i.LTWFeedIndices_BBB),1,TO$6)</f>
        <v>30:31, 68:77</v>
      </c>
      <c r="TP4" s="628" t="str">
        <f>INDEX(CHOOSE(TP$10,DataAutumn!i.LTWFeedIndices_BBB,DataWinter!i.LTWFeedIndices_BBB,DataSpring!i.LTWFeedIndices_BBB),1,TP$6)</f>
        <v>0:1, 107:120</v>
      </c>
      <c r="TQ4" s="628" t="str">
        <f>INDEX(CHOOSE(TQ$10,DataAutumn!i.LTWFeedIndices_BBB,DataWinter!i.LTWFeedIndices_BBB,DataSpring!i.LTWFeedIndices_BBB),1,TQ$6)</f>
        <v>0:1, 120:129</v>
      </c>
      <c r="TR4" s="628" t="str">
        <f>INDEX(CHOOSE(TR$10,DataAutumn!i.LTWFeedIndices_BBB,DataWinter!i.LTWFeedIndices_BBB,DataSpring!i.LTWFeedIndices_BBB),1,TR$6)</f>
        <v>26:27, 120:129</v>
      </c>
      <c r="TS4" s="628" t="str">
        <f>INDEX(CHOOSE(TS$10,DataAutumn!i.LTWFeedIndices_BBB,DataWinter!i.LTWFeedIndices_BBB,DataSpring!i.LTWFeedIndices_BBB),1,TS$6)</f>
        <v>27:28, 120:129</v>
      </c>
      <c r="TT4" s="628" t="str">
        <f>INDEX(CHOOSE(TT$10,DataAutumn!i.LTWFeedIndices_BBB,DataWinter!i.LTWFeedIndices_BBB,DataSpring!i.LTWFeedIndices_BBB),1,TT$6)</f>
        <v>28:29, 120:129</v>
      </c>
      <c r="TU4" s="628" t="str">
        <f>INDEX(CHOOSE(TU$10,DataAutumn!i.LTWFeedIndices_BBB,DataWinter!i.LTWFeedIndices_BBB,DataSpring!i.LTWFeedIndices_BBB),1,TU$6)</f>
        <v>29:30, 120:129</v>
      </c>
      <c r="TV4" s="628" t="str">
        <f>INDEX(CHOOSE(TV$10,DataAutumn!i.LTWFeedIndices_BBB,DataWinter!i.LTWFeedIndices_BBB,DataSpring!i.LTWFeedIndices_BBB),1,TV$6)</f>
        <v>30:31, 120:129</v>
      </c>
      <c r="TW4" s="628" t="str">
        <f>INDEX(CHOOSE(TW$10,DataAutumn!i.LTWFeedIndices_BBB,DataWinter!i.LTWFeedIndices_BBB,DataSpring!i.LTWFeedIndices_BBB),1,TW$6)</f>
        <v>0:1, 159:172</v>
      </c>
      <c r="TX4" s="628" t="str">
        <f>INDEX(CHOOSE(TX$10,DataAutumn!i.LTWFeedIndices_BBB,DataWinter!i.LTWFeedIndices_BBB,DataSpring!i.LTWFeedIndices_BBB),1,TX$6)</f>
        <v>0:1, 172:181</v>
      </c>
      <c r="TY4" s="628" t="str">
        <f>INDEX(CHOOSE(TY$10,DataAutumn!i.LTWFeedIndices_BBB,DataWinter!i.LTWFeedIndices_BBB,DataSpring!i.LTWFeedIndices_BBB),1,TY$6)</f>
        <v>26:27, 172:181</v>
      </c>
      <c r="TZ4" s="628" t="str">
        <f>INDEX(CHOOSE(TZ$10,DataAutumn!i.LTWFeedIndices_BBB,DataWinter!i.LTWFeedIndices_BBB,DataSpring!i.LTWFeedIndices_BBB),1,TZ$6)</f>
        <v>27:28, 172:181</v>
      </c>
      <c r="UA4" s="628" t="str">
        <f>INDEX(CHOOSE(UA$10,DataAutumn!i.LTWFeedIndices_BBB,DataWinter!i.LTWFeedIndices_BBB,DataSpring!i.LTWFeedIndices_BBB),1,UA$6)</f>
        <v>28:29, 172:181</v>
      </c>
      <c r="UB4" s="628" t="str">
        <f>INDEX(CHOOSE(UB$10,DataAutumn!i.LTWFeedIndices_BBB,DataWinter!i.LTWFeedIndices_BBB,DataSpring!i.LTWFeedIndices_BBB),1,UB$6)</f>
        <v>29:30, 172:181</v>
      </c>
      <c r="UC4" s="628" t="str">
        <f>INDEX(CHOOSE(UC$10,DataAutumn!i.LTWFeedIndices_BBB,DataWinter!i.LTWFeedIndices_BBB,DataSpring!i.LTWFeedIndices_BBB),1,UC$6)</f>
        <v>30:31, 172:181</v>
      </c>
      <c r="UD4" s="628" t="str">
        <f>INDEX(CHOOSE(UD$10,DataAutumn!i.LTWFeedIndices_BBB,DataWinter!i.LTWFeedIndices_BBB,DataSpring!i.LTWFeedIndices_BBB),1,UD$6)</f>
        <v>0:1, 211:224</v>
      </c>
      <c r="UE4" s="628" t="str">
        <f>INDEX(CHOOSE(UE$10,DataAutumn!i.LTWFeedIndices_BBB,DataWinter!i.LTWFeedIndices_BBB,DataSpring!i.LTWFeedIndices_BBB),1,UE$6)</f>
        <v>0:1, 224:233</v>
      </c>
      <c r="UF4" s="628" t="str">
        <f>INDEX(CHOOSE(UF$10,DataAutumn!i.LTWFeedIndices_BBB,DataWinter!i.LTWFeedIndices_BBB,DataSpring!i.LTWFeedIndices_BBB),1,UF$6)</f>
        <v>26:27, 224:233</v>
      </c>
      <c r="UG4" s="628" t="str">
        <f>INDEX(CHOOSE(UG$10,DataAutumn!i.LTWFeedIndices_BBB,DataWinter!i.LTWFeedIndices_BBB,DataSpring!i.LTWFeedIndices_BBB),1,UG$6)</f>
        <v>27:28, 224:233</v>
      </c>
      <c r="UH4" s="628" t="str">
        <f>INDEX(CHOOSE(UH$10,DataAutumn!i.LTWFeedIndices_BBB,DataWinter!i.LTWFeedIndices_BBB,DataSpring!i.LTWFeedIndices_BBB),1,UH$6)</f>
        <v>28:29, 224:233</v>
      </c>
      <c r="UI4" s="628" t="str">
        <f>INDEX(CHOOSE(UI$10,DataAutumn!i.LTWFeedIndices_BBB,DataWinter!i.LTWFeedIndices_BBB,DataSpring!i.LTWFeedIndices_BBB),1,UI$6)</f>
        <v>29:30, 224:233</v>
      </c>
      <c r="UJ4" s="628" t="str">
        <f>INDEX(CHOOSE(UJ$10,DataAutumn!i.LTWFeedIndices_BBB,DataWinter!i.LTWFeedIndices_BBB,DataSpring!i.LTWFeedIndices_BBB),1,UJ$6)</f>
        <v>30:31, 224:233</v>
      </c>
      <c r="UK4" s="628" t="str">
        <f>INDEX(CHOOSE(UK$10,DataAutumn!i.LTWFeedIndices_BBB,DataWinter!i.LTWFeedIndices_BBB,DataSpring!i.LTWFeedIndices_BBB),1,UK$6)</f>
        <v>0:1, 263:276</v>
      </c>
      <c r="UL4" s="628" t="str">
        <f>INDEX(CHOOSE(UL$10,DataAutumn!i.LTWFeedIndices_BBB,DataWinter!i.LTWFeedIndices_BBB,DataSpring!i.LTWFeedIndices_BBB),1,UL$6)</f>
        <v>0:1, 276:285</v>
      </c>
      <c r="UM4" s="628" t="str">
        <f>INDEX(CHOOSE(UM$10,DataAutumn!i.LTWFeedIndices_BBB,DataWinter!i.LTWFeedIndices_BBB,DataSpring!i.LTWFeedIndices_BBB),1,UM$6)</f>
        <v>26:27, 276:285</v>
      </c>
      <c r="UN4" s="628" t="str">
        <f>INDEX(CHOOSE(UN$10,DataAutumn!i.LTWFeedIndices_BBB,DataWinter!i.LTWFeedIndices_BBB,DataSpring!i.LTWFeedIndices_BBB),1,UN$6)</f>
        <v>27:28, 276:285</v>
      </c>
      <c r="UO4" s="628" t="str">
        <f>INDEX(CHOOSE(UO$10,DataAutumn!i.LTWFeedIndices_BBB,DataWinter!i.LTWFeedIndices_BBB,DataSpring!i.LTWFeedIndices_BBB),1,UO$6)</f>
        <v>28:29, 276:285</v>
      </c>
      <c r="UP4" s="628" t="str">
        <f>INDEX(CHOOSE(UP$10,DataAutumn!i.LTWFeedIndices_BBB,DataWinter!i.LTWFeedIndices_BBB,DataSpring!i.LTWFeedIndices_BBB),1,UP$6)</f>
        <v>29:30, 276:285</v>
      </c>
      <c r="UQ4" s="628" t="str">
        <f>INDEX(CHOOSE(UQ$10,DataAutumn!i.LTWFeedIndices_BBB,DataWinter!i.LTWFeedIndices_BBB,DataSpring!i.LTWFeedIndices_BBB),1,UQ$6)</f>
        <v>30:31, 276:285</v>
      </c>
      <c r="UR4" s="628" t="str">
        <f>INDEX(CHOOSE(UR$10,DataAutumn!i.LTWFeedIndices_BBB,DataWinter!i.LTWFeedIndices_BBB,DataSpring!i.LTWFeedIndices_BBB),1,UR$6)</f>
        <v>0:1, 315:328</v>
      </c>
      <c r="US4" s="628" t="str">
        <f>INDEX(CHOOSE(US$10,DataAutumn!i.LTWFeedIndices_BBB,DataWinter!i.LTWFeedIndices_BBB,DataSpring!i.LTWFeedIndices_BBB),1,US$6)</f>
        <v>0:1, 328:337</v>
      </c>
      <c r="UT4" s="628" t="str">
        <f>INDEX(CHOOSE(UT$10,DataAutumn!i.LTWFeedIndices_BBB,DataWinter!i.LTWFeedIndices_BBB,DataSpring!i.LTWFeedIndices_BBB),1,UT$6)</f>
        <v>26:27, 328:337</v>
      </c>
      <c r="UU4" s="628" t="str">
        <f>INDEX(CHOOSE(UU$10,DataAutumn!i.LTWFeedIndices_BBB,DataWinter!i.LTWFeedIndices_BBB,DataSpring!i.LTWFeedIndices_BBB),1,UU$6)</f>
        <v>27:28, 328:337</v>
      </c>
      <c r="UV4" s="628" t="str">
        <f>INDEX(CHOOSE(UV$10,DataAutumn!i.LTWFeedIndices_BBB,DataWinter!i.LTWFeedIndices_BBB,DataSpring!i.LTWFeedIndices_BBB),1,UV$6)</f>
        <v>28:29, 328:337</v>
      </c>
      <c r="UW4" s="628" t="str">
        <f>INDEX(CHOOSE(UW$10,DataAutumn!i.LTWFeedIndices_BBB,DataWinter!i.LTWFeedIndices_BBB,DataSpring!i.LTWFeedIndices_BBB),1,UW$6)</f>
        <v>29:30, 328:337</v>
      </c>
      <c r="UX4" s="628" t="str">
        <f>INDEX(CHOOSE(UX$10,DataAutumn!i.LTWFeedIndices_BBB,DataWinter!i.LTWFeedIndices_BBB,DataSpring!i.LTWFeedIndices_BBB),1,UX$6)</f>
        <v>30:31, 328:337</v>
      </c>
      <c r="UY4" s="628" t="str">
        <f>INDEX(CHOOSE(UY$10,DataAutumn!i.LTWFeedIndices_BBB,DataWinter!i.LTWFeedIndices_BBB,DataSpring!i.LTWFeedIndices_BBB),1,UY$6)</f>
        <v>0:1, 65:73</v>
      </c>
      <c r="UZ4" s="628" t="str">
        <f>INDEX(CHOOSE(UZ$10,DataAutumn!i.LTWFeedIndices_BBB,DataWinter!i.LTWFeedIndices_BBB,DataSpring!i.LTWFeedIndices_BBB),1,UZ$6)</f>
        <v>0:1, 73:82</v>
      </c>
      <c r="VA4" s="628" t="str">
        <f>INDEX(CHOOSE(VA$10,DataAutumn!i.LTWFeedIndices_BBB,DataWinter!i.LTWFeedIndices_BBB,DataSpring!i.LTWFeedIndices_BBB),1,VA$6)</f>
        <v>50:51, 73:82</v>
      </c>
      <c r="VB4" s="628" t="str">
        <f>INDEX(CHOOSE(VB$10,DataAutumn!i.LTWFeedIndices_BBB,DataWinter!i.LTWFeedIndices_BBB,DataSpring!i.LTWFeedIndices_BBB),1,VB$6)</f>
        <v>51:52, 73:82</v>
      </c>
      <c r="VC4" s="628" t="str">
        <f>INDEX(CHOOSE(VC$10,DataAutumn!i.LTWFeedIndices_BBB,DataWinter!i.LTWFeedIndices_BBB,DataSpring!i.LTWFeedIndices_BBB),1,VC$6)</f>
        <v>52:53, 73:82</v>
      </c>
      <c r="VD4" s="628" t="str">
        <f>INDEX(CHOOSE(VD$10,DataAutumn!i.LTWFeedIndices_BBB,DataWinter!i.LTWFeedIndices_BBB,DataSpring!i.LTWFeedIndices_BBB),1,VD$6)</f>
        <v>53:54, 73:82</v>
      </c>
      <c r="VE4" s="628" t="str">
        <f>INDEX(CHOOSE(VE$10,DataAutumn!i.LTWFeedIndices_BBB,DataWinter!i.LTWFeedIndices_BBB,DataSpring!i.LTWFeedIndices_BBB),1,VE$6)</f>
        <v>54:55, 73:82</v>
      </c>
      <c r="VF4" s="628" t="str">
        <f>INDEX(CHOOSE(VF$10,DataAutumn!i.LTWFeedIndices_BBB,DataWinter!i.LTWFeedIndices_BBB,DataSpring!i.LTWFeedIndices_BBB),1,VF$6)</f>
        <v>0:1, 67:75</v>
      </c>
      <c r="VG4" s="628" t="str">
        <f>INDEX(CHOOSE(VG$10,DataAutumn!i.LTWFeedIndices_BBB,DataWinter!i.LTWFeedIndices_BBB,DataSpring!i.LTWFeedIndices_BBB),1,VG$6)</f>
        <v>0:1, 75:84</v>
      </c>
      <c r="VH4" s="628" t="str">
        <f>INDEX(CHOOSE(VH$10,DataAutumn!i.LTWFeedIndices_BBB,DataWinter!i.LTWFeedIndices_BBB,DataSpring!i.LTWFeedIndices_BBB),1,VH$6)</f>
        <v>50:51, 75:84</v>
      </c>
      <c r="VI4" s="628" t="str">
        <f>INDEX(CHOOSE(VI$10,DataAutumn!i.LTWFeedIndices_BBB,DataWinter!i.LTWFeedIndices_BBB,DataSpring!i.LTWFeedIndices_BBB),1,VI$6)</f>
        <v>51:52, 75:84</v>
      </c>
      <c r="VJ4" s="628" t="str">
        <f>INDEX(CHOOSE(VJ$10,DataAutumn!i.LTWFeedIndices_BBB,DataWinter!i.LTWFeedIndices_BBB,DataSpring!i.LTWFeedIndices_BBB),1,VJ$6)</f>
        <v>52:53, 75:84</v>
      </c>
      <c r="VK4" s="628" t="str">
        <f>INDEX(CHOOSE(VK$10,DataAutumn!i.LTWFeedIndices_BBB,DataWinter!i.LTWFeedIndices_BBB,DataSpring!i.LTWFeedIndices_BBB),1,VK$6)</f>
        <v>53:54, 75:84</v>
      </c>
      <c r="VL4" s="628" t="str">
        <f>INDEX(CHOOSE(VL$10,DataAutumn!i.LTWFeedIndices_BBB,DataWinter!i.LTWFeedIndices_BBB,DataSpring!i.LTWFeedIndices_BBB),1,VL$6)</f>
        <v>54:55, 75:84</v>
      </c>
      <c r="VM4" s="628" t="str">
        <f>INDEX(CHOOSE(VM$10,DataAutumn!i.LTWFeedIndices_BBB,DataWinter!i.LTWFeedIndices_BBB,DataSpring!i.LTWFeedIndices_BBB),1,VM$6)</f>
        <v>0:1, 70:78</v>
      </c>
      <c r="VN4" s="628" t="str">
        <f>INDEX(CHOOSE(VN$10,DataAutumn!i.LTWFeedIndices_BBB,DataWinter!i.LTWFeedIndices_BBB,DataSpring!i.LTWFeedIndices_BBB),1,VN$6)</f>
        <v>0:1, 78:87</v>
      </c>
      <c r="VO4" s="628" t="str">
        <f>INDEX(CHOOSE(VO$10,DataAutumn!i.LTWFeedIndices_BBB,DataWinter!i.LTWFeedIndices_BBB,DataSpring!i.LTWFeedIndices_BBB),1,VO$6)</f>
        <v>50:51, 78:87</v>
      </c>
      <c r="VP4" s="628" t="str">
        <f>INDEX(CHOOSE(VP$10,DataAutumn!i.LTWFeedIndices_BBB,DataWinter!i.LTWFeedIndices_BBB,DataSpring!i.LTWFeedIndices_BBB),1,VP$6)</f>
        <v>51:52, 78:87</v>
      </c>
      <c r="VQ4" s="628" t="str">
        <f>INDEX(CHOOSE(VQ$10,DataAutumn!i.LTWFeedIndices_BBB,DataWinter!i.LTWFeedIndices_BBB,DataSpring!i.LTWFeedIndices_BBB),1,VQ$6)</f>
        <v>52:53, 78:87</v>
      </c>
      <c r="VR4" s="628" t="str">
        <f>INDEX(CHOOSE(VR$10,DataAutumn!i.LTWFeedIndices_BBB,DataWinter!i.LTWFeedIndices_BBB,DataSpring!i.LTWFeedIndices_BBB),1,VR$6)</f>
        <v>53:54, 78:87</v>
      </c>
      <c r="VS4" s="628" t="str">
        <f>INDEX(CHOOSE(VS$10,DataAutumn!i.LTWFeedIndices_BBB,DataWinter!i.LTWFeedIndices_BBB,DataSpring!i.LTWFeedIndices_BBB),1,VS$6)</f>
        <v>54:55, 78:87</v>
      </c>
      <c r="VT4" s="628" t="str">
        <f>INDEX(CHOOSE(VT$10,DataAutumn!i.LTWFeedIndices_BBB,DataWinter!i.LTWFeedIndices_BBB,DataSpring!i.LTWFeedIndices_BBB),1,VT$6)</f>
        <v>0:1, 72:80</v>
      </c>
      <c r="VU4" s="628" t="str">
        <f>INDEX(CHOOSE(VU$10,DataAutumn!i.LTWFeedIndices_BBB,DataWinter!i.LTWFeedIndices_BBB,DataSpring!i.LTWFeedIndices_BBB),1,VU$6)</f>
        <v>0:1, 80:89</v>
      </c>
      <c r="VV4" s="628" t="str">
        <f>INDEX(CHOOSE(VV$10,DataAutumn!i.LTWFeedIndices_BBB,DataWinter!i.LTWFeedIndices_BBB,DataSpring!i.LTWFeedIndices_BBB),1,VV$6)</f>
        <v>50:51, 80:89</v>
      </c>
      <c r="VW4" s="628" t="str">
        <f>INDEX(CHOOSE(VW$10,DataAutumn!i.LTWFeedIndices_BBB,DataWinter!i.LTWFeedIndices_BBB,DataSpring!i.LTWFeedIndices_BBB),1,VW$6)</f>
        <v>51:52, 80:89</v>
      </c>
      <c r="VX4" s="628" t="str">
        <f>INDEX(CHOOSE(VX$10,DataAutumn!i.LTWFeedIndices_BBB,DataWinter!i.LTWFeedIndices_BBB,DataSpring!i.LTWFeedIndices_BBB),1,VX$6)</f>
        <v>52:53, 80:89</v>
      </c>
      <c r="VY4" s="628" t="str">
        <f>INDEX(CHOOSE(VY$10,DataAutumn!i.LTWFeedIndices_BBB,DataWinter!i.LTWFeedIndices_BBB,DataSpring!i.LTWFeedIndices_BBB),1,VY$6)</f>
        <v>53:54, 80:89</v>
      </c>
      <c r="VZ4" s="628" t="str">
        <f>INDEX(CHOOSE(VZ$10,DataAutumn!i.LTWFeedIndices_BBB,DataWinter!i.LTWFeedIndices_BBB,DataSpring!i.LTWFeedIndices_BBB),1,VZ$6)</f>
        <v>54:55, 80:89</v>
      </c>
      <c r="WA4" s="628" t="str">
        <f>INDEX(CHOOSE(WA$10,DataAutumn!i.LTWFeedIndices_BBB,DataWinter!i.LTWFeedIndices_BBB,DataSpring!i.LTWFeedIndices_BBB),1,WA$6)</f>
        <v>0:1, 74:82</v>
      </c>
      <c r="WB4" s="628" t="str">
        <f>INDEX(CHOOSE(WB$10,DataAutumn!i.LTWFeedIndices_BBB,DataWinter!i.LTWFeedIndices_BBB,DataSpring!i.LTWFeedIndices_BBB),1,WB$6)</f>
        <v>0:1, 82:91</v>
      </c>
      <c r="WC4" s="628" t="str">
        <f>INDEX(CHOOSE(WC$10,DataAutumn!i.LTWFeedIndices_BBB,DataWinter!i.LTWFeedIndices_BBB,DataSpring!i.LTWFeedIndices_BBB),1,WC$6)</f>
        <v>50:51, 82:91</v>
      </c>
      <c r="WD4" s="628" t="str">
        <f>INDEX(CHOOSE(WD$10,DataAutumn!i.LTWFeedIndices_BBB,DataWinter!i.LTWFeedIndices_BBB,DataSpring!i.LTWFeedIndices_BBB),1,WD$6)</f>
        <v>51:52, 82:91</v>
      </c>
      <c r="WE4" s="628" t="str">
        <f>INDEX(CHOOSE(WE$10,DataAutumn!i.LTWFeedIndices_BBB,DataWinter!i.LTWFeedIndices_BBB,DataSpring!i.LTWFeedIndices_BBB),1,WE$6)</f>
        <v>52:53, 82:91</v>
      </c>
      <c r="WF4" s="628" t="str">
        <f>INDEX(CHOOSE(WF$10,DataAutumn!i.LTWFeedIndices_BBB,DataWinter!i.LTWFeedIndices_BBB,DataSpring!i.LTWFeedIndices_BBB),1,WF$6)</f>
        <v>53:54, 82:91</v>
      </c>
      <c r="WG4" s="628" t="str">
        <f>INDEX(CHOOSE(WG$10,DataAutumn!i.LTWFeedIndices_BBB,DataWinter!i.LTWFeedIndices_BBB,DataSpring!i.LTWFeedIndices_BBB),1,WG$6)</f>
        <v>54:55, 82:91</v>
      </c>
      <c r="WH4" s="628" t="str">
        <f>INDEX(CHOOSE(WH$10,DataAutumn!i.LTWFeedIndices_BBB,DataWinter!i.LTWFeedIndices_BBB,DataSpring!i.LTWFeedIndices_BBB),1,WH$6)</f>
        <v>0:1, 65:73</v>
      </c>
      <c r="WI4" s="628" t="str">
        <f>INDEX(CHOOSE(WI$10,DataAutumn!i.LTWFeedIndices_BBB,DataWinter!i.LTWFeedIndices_BBB,DataSpring!i.LTWFeedIndices_BBB),1,WI$6)</f>
        <v>0:1, 73:82</v>
      </c>
      <c r="WJ4" s="628" t="str">
        <f>INDEX(CHOOSE(WJ$10,DataAutumn!i.LTWFeedIndices_BBB,DataWinter!i.LTWFeedIndices_BBB,DataSpring!i.LTWFeedIndices_BBB),1,WJ$6)</f>
        <v>50:51, 73:82</v>
      </c>
      <c r="WK4" s="628" t="str">
        <f>INDEX(CHOOSE(WK$10,DataAutumn!i.LTWFeedIndices_BBB,DataWinter!i.LTWFeedIndices_BBB,DataSpring!i.LTWFeedIndices_BBB),1,WK$6)</f>
        <v>51:52, 73:82</v>
      </c>
      <c r="WL4" s="628" t="str">
        <f>INDEX(CHOOSE(WL$10,DataAutumn!i.LTWFeedIndices_BBB,DataWinter!i.LTWFeedIndices_BBB,DataSpring!i.LTWFeedIndices_BBB),1,WL$6)</f>
        <v>52:53, 73:82</v>
      </c>
      <c r="WM4" s="628" t="str">
        <f>INDEX(CHOOSE(WM$10,DataAutumn!i.LTWFeedIndices_BBB,DataWinter!i.LTWFeedIndices_BBB,DataSpring!i.LTWFeedIndices_BBB),1,WM$6)</f>
        <v>53:54, 73:82</v>
      </c>
      <c r="WN4" s="628" t="str">
        <f>INDEX(CHOOSE(WN$10,DataAutumn!i.LTWFeedIndices_BBB,DataWinter!i.LTWFeedIndices_BBB,DataSpring!i.LTWFeedIndices_BBB),1,WN$6)</f>
        <v>54:55, 73:82</v>
      </c>
      <c r="WO4" s="628" t="str">
        <f>INDEX(CHOOSE(WO$10,DataAutumn!i.LTWFeedIndices_BBB,DataWinter!i.LTWFeedIndices_BBB,DataSpring!i.LTWFeedIndices_BBB),1,WO$6)</f>
        <v>0:1, 112:125</v>
      </c>
      <c r="WP4" s="628" t="str">
        <f>INDEX(CHOOSE(WP$10,DataAutumn!i.LTWFeedIndices_BBB,DataWinter!i.LTWFeedIndices_BBB,DataSpring!i.LTWFeedIndices_BBB),1,WP$6)</f>
        <v>0:1, 125:134</v>
      </c>
      <c r="WQ4" s="628" t="str">
        <f>INDEX(CHOOSE(WQ$10,DataAutumn!i.LTWFeedIndices_BBB,DataWinter!i.LTWFeedIndices_BBB,DataSpring!i.LTWFeedIndices_BBB),1,WQ$6)</f>
        <v>50:51, 125:134</v>
      </c>
      <c r="WR4" s="628" t="str">
        <f>INDEX(CHOOSE(WR$10,DataAutumn!i.LTWFeedIndices_BBB,DataWinter!i.LTWFeedIndices_BBB,DataSpring!i.LTWFeedIndices_BBB),1,WR$6)</f>
        <v>51:52, 125:134</v>
      </c>
      <c r="WS4" s="628" t="str">
        <f>INDEX(CHOOSE(WS$10,DataAutumn!i.LTWFeedIndices_BBB,DataWinter!i.LTWFeedIndices_BBB,DataSpring!i.LTWFeedIndices_BBB),1,WS$6)</f>
        <v>52:53, 125:134</v>
      </c>
      <c r="WT4" s="628" t="str">
        <f>INDEX(CHOOSE(WT$10,DataAutumn!i.LTWFeedIndices_BBB,DataWinter!i.LTWFeedIndices_BBB,DataSpring!i.LTWFeedIndices_BBB),1,WT$6)</f>
        <v>53:54, 125:134</v>
      </c>
      <c r="WU4" s="628" t="str">
        <f>INDEX(CHOOSE(WU$10,DataAutumn!i.LTWFeedIndices_BBB,DataWinter!i.LTWFeedIndices_BBB,DataSpring!i.LTWFeedIndices_BBB),1,WU$6)</f>
        <v>54:55, 125:134</v>
      </c>
      <c r="WV4" s="628" t="str">
        <f>INDEX(CHOOSE(WV$10,DataAutumn!i.LTWFeedIndices_BBB,DataWinter!i.LTWFeedIndices_BBB,DataSpring!i.LTWFeedIndices_BBB),1,WV$6)</f>
        <v>0:1, 164:177</v>
      </c>
      <c r="WW4" s="628" t="str">
        <f>INDEX(CHOOSE(WW$10,DataAutumn!i.LTWFeedIndices_BBB,DataWinter!i.LTWFeedIndices_BBB,DataSpring!i.LTWFeedIndices_BBB),1,WW$6)</f>
        <v>0:1, 177:186</v>
      </c>
      <c r="WX4" s="628" t="str">
        <f>INDEX(CHOOSE(WX$10,DataAutumn!i.LTWFeedIndices_BBB,DataWinter!i.LTWFeedIndices_BBB,DataSpring!i.LTWFeedIndices_BBB),1,WX$6)</f>
        <v>50:51, 177:186</v>
      </c>
      <c r="WY4" s="628" t="str">
        <f>INDEX(CHOOSE(WY$10,DataAutumn!i.LTWFeedIndices_BBB,DataWinter!i.LTWFeedIndices_BBB,DataSpring!i.LTWFeedIndices_BBB),1,WY$6)</f>
        <v>51:52, 177:186</v>
      </c>
      <c r="WZ4" s="628" t="str">
        <f>INDEX(CHOOSE(WZ$10,DataAutumn!i.LTWFeedIndices_BBB,DataWinter!i.LTWFeedIndices_BBB,DataSpring!i.LTWFeedIndices_BBB),1,WZ$6)</f>
        <v>52:53, 177:186</v>
      </c>
      <c r="XA4" s="628" t="str">
        <f>INDEX(CHOOSE(XA$10,DataAutumn!i.LTWFeedIndices_BBB,DataWinter!i.LTWFeedIndices_BBB,DataSpring!i.LTWFeedIndices_BBB),1,XA$6)</f>
        <v>53:54, 177:186</v>
      </c>
      <c r="XB4" s="628" t="str">
        <f>INDEX(CHOOSE(XB$10,DataAutumn!i.LTWFeedIndices_BBB,DataWinter!i.LTWFeedIndices_BBB,DataSpring!i.LTWFeedIndices_BBB),1,XB$6)</f>
        <v>54:55, 177:186</v>
      </c>
      <c r="XC4" s="628" t="str">
        <f>INDEX(CHOOSE(XC$10,DataAutumn!i.LTWFeedIndices_BBB,DataWinter!i.LTWFeedIndices_BBB,DataSpring!i.LTWFeedIndices_BBB),1,XC$6)</f>
        <v>0:1, 216:229</v>
      </c>
      <c r="XD4" s="628" t="str">
        <f>INDEX(CHOOSE(XD$10,DataAutumn!i.LTWFeedIndices_BBB,DataWinter!i.LTWFeedIndices_BBB,DataSpring!i.LTWFeedIndices_BBB),1,XD$6)</f>
        <v>0:1, 229:238</v>
      </c>
      <c r="XE4" s="628" t="str">
        <f>INDEX(CHOOSE(XE$10,DataAutumn!i.LTWFeedIndices_BBB,DataWinter!i.LTWFeedIndices_BBB,DataSpring!i.LTWFeedIndices_BBB),1,XE$6)</f>
        <v>50:51, 229:238</v>
      </c>
      <c r="XF4" s="628" t="str">
        <f>INDEX(CHOOSE(XF$10,DataAutumn!i.LTWFeedIndices_BBB,DataWinter!i.LTWFeedIndices_BBB,DataSpring!i.LTWFeedIndices_BBB),1,XF$6)</f>
        <v>51:52, 229:238</v>
      </c>
      <c r="XG4" s="628" t="str">
        <f>INDEX(CHOOSE(XG$10,DataAutumn!i.LTWFeedIndices_BBB,DataWinter!i.LTWFeedIndices_BBB,DataSpring!i.LTWFeedIndices_BBB),1,XG$6)</f>
        <v>52:53, 229:238</v>
      </c>
      <c r="XH4" s="628" t="str">
        <f>INDEX(CHOOSE(XH$10,DataAutumn!i.LTWFeedIndices_BBB,DataWinter!i.LTWFeedIndices_BBB,DataSpring!i.LTWFeedIndices_BBB),1,XH$6)</f>
        <v>53:54, 229:238</v>
      </c>
      <c r="XI4" s="628" t="str">
        <f>INDEX(CHOOSE(XI$10,DataAutumn!i.LTWFeedIndices_BBB,DataWinter!i.LTWFeedIndices_BBB,DataSpring!i.LTWFeedIndices_BBB),1,XI$6)</f>
        <v>54:55, 229:238</v>
      </c>
      <c r="XJ4" s="628" t="str">
        <f>INDEX(CHOOSE(XJ$10,DataAutumn!i.LTWFeedIndices_BBB,DataWinter!i.LTWFeedIndices_BBB,DataSpring!i.LTWFeedIndices_BBB),1,XJ$6)</f>
        <v>0:1, 268:281</v>
      </c>
      <c r="XK4" s="628" t="str">
        <f>INDEX(CHOOSE(XK$10,DataAutumn!i.LTWFeedIndices_BBB,DataWinter!i.LTWFeedIndices_BBB,DataSpring!i.LTWFeedIndices_BBB),1,XK$6)</f>
        <v>0:1, 281:290</v>
      </c>
      <c r="XL4" s="628" t="str">
        <f>INDEX(CHOOSE(XL$10,DataAutumn!i.LTWFeedIndices_BBB,DataWinter!i.LTWFeedIndices_BBB,DataSpring!i.LTWFeedIndices_BBB),1,XL$6)</f>
        <v>50:51, 281:290</v>
      </c>
      <c r="XM4" s="628" t="str">
        <f>INDEX(CHOOSE(XM$10,DataAutumn!i.LTWFeedIndices_BBB,DataWinter!i.LTWFeedIndices_BBB,DataSpring!i.LTWFeedIndices_BBB),1,XM$6)</f>
        <v>51:52, 281:290</v>
      </c>
      <c r="XN4" s="628" t="str">
        <f>INDEX(CHOOSE(XN$10,DataAutumn!i.LTWFeedIndices_BBB,DataWinter!i.LTWFeedIndices_BBB,DataSpring!i.LTWFeedIndices_BBB),1,XN$6)</f>
        <v>52:53, 281:290</v>
      </c>
      <c r="XO4" s="628" t="str">
        <f>INDEX(CHOOSE(XO$10,DataAutumn!i.LTWFeedIndices_BBB,DataWinter!i.LTWFeedIndices_BBB,DataSpring!i.LTWFeedIndices_BBB),1,XO$6)</f>
        <v>53:54, 281:290</v>
      </c>
      <c r="XP4" s="628" t="str">
        <f>INDEX(CHOOSE(XP$10,DataAutumn!i.LTWFeedIndices_BBB,DataWinter!i.LTWFeedIndices_BBB,DataSpring!i.LTWFeedIndices_BBB),1,XP$6)</f>
        <v>54:55, 281:290</v>
      </c>
      <c r="XQ4" s="628" t="str">
        <f>INDEX(CHOOSE(XQ$10,DataAutumn!i.LTWFeedIndices_BBB,DataWinter!i.LTWFeedIndices_BBB,DataSpring!i.LTWFeedIndices_BBB),1,XQ$6)</f>
        <v>0:1, 320:333</v>
      </c>
      <c r="XR4" s="628" t="str">
        <f>INDEX(CHOOSE(XR$10,DataAutumn!i.LTWFeedIndices_BBB,DataWinter!i.LTWFeedIndices_BBB,DataSpring!i.LTWFeedIndices_BBB),1,XR$6)</f>
        <v>0:1, 333:342</v>
      </c>
      <c r="XS4" s="628" t="str">
        <f>INDEX(CHOOSE(XS$10,DataAutumn!i.LTWFeedIndices_BBB,DataWinter!i.LTWFeedIndices_BBB,DataSpring!i.LTWFeedIndices_BBB),1,XS$6)</f>
        <v>50:51, 333:342</v>
      </c>
      <c r="XT4" s="628" t="str">
        <f>INDEX(CHOOSE(XT$10,DataAutumn!i.LTWFeedIndices_BBB,DataWinter!i.LTWFeedIndices_BBB,DataSpring!i.LTWFeedIndices_BBB),1,XT$6)</f>
        <v>51:52, 333:342</v>
      </c>
      <c r="XU4" s="628" t="str">
        <f>INDEX(CHOOSE(XU$10,DataAutumn!i.LTWFeedIndices_BBB,DataWinter!i.LTWFeedIndices_BBB,DataSpring!i.LTWFeedIndices_BBB),1,XU$6)</f>
        <v>52:53, 333:342</v>
      </c>
      <c r="XV4" s="628" t="str">
        <f>INDEX(CHOOSE(XV$10,DataAutumn!i.LTWFeedIndices_BBB,DataWinter!i.LTWFeedIndices_BBB,DataSpring!i.LTWFeedIndices_BBB),1,XV$6)</f>
        <v>53:54, 333:342</v>
      </c>
      <c r="XW4" s="628" t="str">
        <f>INDEX(CHOOSE(XW$10,DataAutumn!i.LTWFeedIndices_BBB,DataWinter!i.LTWFeedIndices_BBB,DataSpring!i.LTWFeedIndices_BBB),1,XW$6)</f>
        <v>54:55, 333:342</v>
      </c>
      <c r="XX4" s="590" t="str">
        <f>INDEX(CHOOSE(XX$10,DataAutumn!i.FS_StrategyIndices,DataWinter!i.FS_StrategyIndices,DataSpring!i.FS_StrategyIndices),XX$11,XX$6)</f>
        <v>19:20, 33:50</v>
      </c>
      <c r="XY4" s="590" t="str">
        <f ca="1">INDEX(CHOOSE(XY$10,DataAutumn!i.FS_StrategyIndices,DataWinter!i.FS_StrategyIndices,DataSpring!i.FS_StrategyIndices),XY$11,XY$6)</f>
        <v>1:2, 55:72</v>
      </c>
      <c r="XZ4" s="590" t="str">
        <f ca="1">INDEX(CHOOSE(XZ$10,DataAutumn!i.FS_StrategyIndices,DataWinter!i.FS_StrategyIndices,DataSpring!i.FS_StrategyIndices),XZ$11,XZ$6)</f>
        <v>3:4, 55:72</v>
      </c>
      <c r="YA4" s="590" t="str">
        <f ca="1">INDEX(CHOOSE(YA$10,DataAutumn!i.FS_StrategyIndices,DataWinter!i.FS_StrategyIndices,DataSpring!i.FS_StrategyIndices),YA$11,YA$6)</f>
        <v>1:2, 70:72</v>
      </c>
      <c r="YB4" s="590" t="str">
        <f ca="1">INDEX(CHOOSE(YB$10,DataAutumn!i.FS_StrategyIndices,DataWinter!i.FS_StrategyIndices,DataSpring!i.FS_StrategyIndices),YB$11,YB$6)</f>
        <v>3:4, 70:72</v>
      </c>
      <c r="YC4" s="590" t="str">
        <f ca="1">INDEX(CHOOSE(YC$10,DataAutumn!i.FS_StrategyIndices,DataWinter!i.FS_StrategyIndices,DataSpring!i.FS_StrategyIndices),YC$11,YC$6)</f>
        <v>19:20, 85:102</v>
      </c>
      <c r="YD4" s="590" t="str">
        <f ca="1">INDEX(CHOOSE(YD$10,DataAutumn!i.FS_StrategyIndices,DataWinter!i.FS_StrategyIndices,DataSpring!i.FS_StrategyIndices),YD$11,YD$6)</f>
        <v>19:20, 33:52</v>
      </c>
      <c r="YE4" s="590" t="str">
        <f ca="1">INDEX(CHOOSE(YE$10,DataAutumn!i.FS_StrategyIndices,DataWinter!i.FS_StrategyIndices,DataSpring!i.FS_StrategyIndices),YE$11,YE$6)</f>
        <v>1:2, 57:74</v>
      </c>
      <c r="YF4" s="590" t="str">
        <f ca="1">INDEX(CHOOSE(YF$10,DataAutumn!i.FS_StrategyIndices,DataWinter!i.FS_StrategyIndices,DataSpring!i.FS_StrategyIndices),YF$11,YF$6)</f>
        <v>3:4, 57:74</v>
      </c>
      <c r="YG4" s="590" t="str">
        <f ca="1">INDEX(CHOOSE(YG$10,DataAutumn!i.FS_StrategyIndices,DataWinter!i.FS_StrategyIndices,DataSpring!i.FS_StrategyIndices),YG$11,YG$6)</f>
        <v>1:2, 72:74</v>
      </c>
      <c r="YH4" s="590" t="str">
        <f ca="1">INDEX(CHOOSE(YH$10,DataAutumn!i.FS_StrategyIndices,DataWinter!i.FS_StrategyIndices,DataSpring!i.FS_StrategyIndices),YH$11,YH$6)</f>
        <v>3:4, 72:74</v>
      </c>
      <c r="YI4" s="590" t="str">
        <f ca="1">INDEX(CHOOSE(YI$10,DataAutumn!i.FS_StrategyIndices,DataWinter!i.FS_StrategyIndices,DataSpring!i.FS_StrategyIndices),YI$11,YI$6)</f>
        <v>19:20, 87:102</v>
      </c>
      <c r="YJ4" s="590" t="str">
        <f ca="1">INDEX(CHOOSE(YJ$10,DataAutumn!i.FS_StrategyIndices,DataWinter!i.FS_StrategyIndices,DataSpring!i.FS_StrategyIndices),YJ$11,YJ$6)</f>
        <v>1:2, 115:122</v>
      </c>
      <c r="YK4" s="590" t="str">
        <f ca="1">INDEX(CHOOSE(YK$10,DataAutumn!i.FS_StrategyIndices,DataWinter!i.FS_StrategyIndices,DataSpring!i.FS_StrategyIndices),YK$11,YK$6)</f>
        <v>3:4, 115:122</v>
      </c>
      <c r="YL4" s="590" t="str">
        <f ca="1">INDEX(CHOOSE(YL$10,DataAutumn!i.FS_StrategyIndices,DataWinter!i.FS_StrategyIndices,DataSpring!i.FS_StrategyIndices),YL$11,YL$6)</f>
        <v>1:2, 122:124</v>
      </c>
      <c r="YM4" s="590" t="str">
        <f ca="1">INDEX(CHOOSE(YM$10,DataAutumn!i.FS_StrategyIndices,DataWinter!i.FS_StrategyIndices,DataSpring!i.FS_StrategyIndices),YM$11,YM$6)</f>
        <v>3:4, 122:124</v>
      </c>
      <c r="YN4" s="590" t="str">
        <f ca="1">INDEX(CHOOSE(YN$10,DataAutumn!i.FS_StrategyIndices,DataWinter!i.FS_StrategyIndices,DataSpring!i.FS_StrategyIndices),YN$11,YN$6)</f>
        <v>19:20, 137:154</v>
      </c>
      <c r="YO4" s="590" t="str">
        <f ca="1">INDEX(CHOOSE(YO$10,DataAutumn!i.FS_StrategyIndices,DataWinter!i.FS_StrategyIndices,DataSpring!i.FS_StrategyIndices),YO$11,YO$6)</f>
        <v>1:2, 115:122</v>
      </c>
      <c r="YP4" s="590" t="str">
        <f ca="1">INDEX(CHOOSE(YP$10,DataAutumn!i.FS_StrategyIndices,DataWinter!i.FS_StrategyIndices,DataSpring!i.FS_StrategyIndices),YP$11,YP$6)</f>
        <v>3:4, 115:122</v>
      </c>
      <c r="YQ4" s="590" t="str">
        <f ca="1">INDEX(CHOOSE(YQ$10,DataAutumn!i.FS_StrategyIndices,DataWinter!i.FS_StrategyIndices,DataSpring!i.FS_StrategyIndices),YQ$11,YQ$6)</f>
        <v>1:2, 122:124</v>
      </c>
      <c r="YR4" s="590" t="str">
        <f ca="1">INDEX(CHOOSE(YR$10,DataAutumn!i.FS_StrategyIndices,DataWinter!i.FS_StrategyIndices,DataSpring!i.FS_StrategyIndices),YR$11,YR$6)</f>
        <v>3:4, 122:124</v>
      </c>
      <c r="YS4" s="590" t="str">
        <f ca="1">INDEX(CHOOSE(YS$10,DataAutumn!i.FS_StrategyIndices,DataWinter!i.FS_StrategyIndices,DataSpring!i.FS_StrategyIndices),YS$11,YS$6)</f>
        <v>19:20, 137:154</v>
      </c>
      <c r="YT4" s="590" t="str">
        <f ca="1">INDEX(CHOOSE(YT$10,DataAutumn!i.FS_StrategyIndices,DataWinter!i.FS_StrategyIndices,DataSpring!i.FS_StrategyIndices),YT$11,YT$6)</f>
        <v>1:2, 167:174</v>
      </c>
      <c r="YU4" s="590" t="str">
        <f ca="1">INDEX(CHOOSE(YU$10,DataAutumn!i.FS_StrategyIndices,DataWinter!i.FS_StrategyIndices,DataSpring!i.FS_StrategyIndices),YU$11,YU$6)</f>
        <v>3:4, 167:174</v>
      </c>
      <c r="YV4" s="590" t="str">
        <f ca="1">INDEX(CHOOSE(YV$10,DataAutumn!i.FS_StrategyIndices,DataWinter!i.FS_StrategyIndices,DataSpring!i.FS_StrategyIndices),YV$11,YV$6)</f>
        <v>1:2, 174:176</v>
      </c>
      <c r="YW4" s="590" t="str">
        <f ca="1">INDEX(CHOOSE(YW$10,DataAutumn!i.FS_StrategyIndices,DataWinter!i.FS_StrategyIndices,DataSpring!i.FS_StrategyIndices),YW$11,YW$6)</f>
        <v>3:4, 174:176</v>
      </c>
      <c r="YX4" s="590" t="str">
        <f ca="1">INDEX(CHOOSE(YX$10,DataAutumn!i.FS_StrategyIndices,DataWinter!i.FS_StrategyIndices,DataSpring!i.FS_StrategyIndices),YX$11,YX$6)</f>
        <v>19:20, 189:206</v>
      </c>
      <c r="YY4" s="590" t="str">
        <f ca="1">INDEX(CHOOSE(YY$10,DataAutumn!i.FS_StrategyIndices,DataWinter!i.FS_StrategyIndices,DataSpring!i.FS_StrategyIndices),YY$11,YY$6)</f>
        <v>1:2, 219:226</v>
      </c>
      <c r="YZ4" s="590" t="str">
        <f ca="1">INDEX(CHOOSE(YZ$10,DataAutumn!i.FS_StrategyIndices,DataWinter!i.FS_StrategyIndices,DataSpring!i.FS_StrategyIndices),YZ$11,YZ$6)</f>
        <v>3:4, 219:226</v>
      </c>
      <c r="ZA4" s="588" t="s">
        <v>815</v>
      </c>
      <c r="ZB4" s="587"/>
      <c r="ZC4" s="588"/>
      <c r="ZD4" s="588" t="s">
        <v>1566</v>
      </c>
      <c r="ZE4" s="588" t="s">
        <v>1650</v>
      </c>
      <c r="ZF4" s="588" t="s">
        <v>1101</v>
      </c>
      <c r="ZG4" s="588" t="s">
        <v>1101</v>
      </c>
      <c r="ZH4" s="588" t="s">
        <v>1101</v>
      </c>
      <c r="ZI4" s="588" t="s">
        <v>343</v>
      </c>
      <c r="ZJ4" s="588" t="s">
        <v>1874</v>
      </c>
      <c r="ZK4" s="588" t="s">
        <v>2416</v>
      </c>
      <c r="ZL4" s="588" t="s">
        <v>2417</v>
      </c>
      <c r="ZM4" s="588" t="s">
        <v>1879</v>
      </c>
      <c r="ZN4" s="588" t="s">
        <v>2320</v>
      </c>
      <c r="ZO4" s="588" t="s">
        <v>1875</v>
      </c>
      <c r="ZP4" s="588" t="s">
        <v>368</v>
      </c>
      <c r="ZQ4" s="588" t="s">
        <v>3236</v>
      </c>
      <c r="ZR4" s="588" t="s">
        <v>3239</v>
      </c>
      <c r="ZS4" s="588" t="s">
        <v>1876</v>
      </c>
      <c r="ZT4" s="588" t="s">
        <v>1877</v>
      </c>
      <c r="ZU4" s="588" t="s">
        <v>368</v>
      </c>
      <c r="ZV4" s="588" t="s">
        <v>787</v>
      </c>
      <c r="ZW4" s="588" t="s">
        <v>368</v>
      </c>
      <c r="ZX4" s="587"/>
      <c r="ZY4" s="588"/>
      <c r="ZZ4" s="588" t="s">
        <v>1101</v>
      </c>
      <c r="AAA4" s="588" t="s">
        <v>1450</v>
      </c>
      <c r="AAB4" s="588" t="s">
        <v>234</v>
      </c>
      <c r="AAC4" s="588" t="s">
        <v>2099</v>
      </c>
      <c r="AAD4" s="651" t="s">
        <v>874</v>
      </c>
      <c r="AAE4" s="588" t="s">
        <v>675</v>
      </c>
      <c r="AAF4" s="588" t="s">
        <v>546</v>
      </c>
      <c r="AAG4" s="588" t="s">
        <v>546</v>
      </c>
      <c r="AAH4" s="588" t="str">
        <f>$FD4</f>
        <v>:,0:2,11:13,:</v>
      </c>
      <c r="AAI4" s="588" t="str">
        <f>$FE4</f>
        <v>:,0:2,14:16,:</v>
      </c>
      <c r="AAJ4" s="588" t="str">
        <f>$FF4</f>
        <v>:,0:2,17:19,:</v>
      </c>
      <c r="AAK4" s="588" t="s">
        <v>101</v>
      </c>
      <c r="AAL4" s="588" t="s">
        <v>2075</v>
      </c>
      <c r="AAM4" s="588"/>
      <c r="AAN4" s="588" t="s">
        <v>843</v>
      </c>
      <c r="AAO4" s="588" t="s">
        <v>1202</v>
      </c>
      <c r="AAP4" s="588" t="s">
        <v>2152</v>
      </c>
      <c r="AAQ4" s="588" t="s">
        <v>1203</v>
      </c>
      <c r="AAR4" s="587"/>
      <c r="AAS4" s="588"/>
      <c r="AAT4" s="588"/>
      <c r="AAU4" s="588"/>
      <c r="AAV4" s="588"/>
      <c r="AAW4" s="588" t="s">
        <v>6</v>
      </c>
      <c r="AAX4" s="588" t="s">
        <v>6</v>
      </c>
      <c r="AAY4" s="588" t="s">
        <v>7</v>
      </c>
      <c r="AAZ4" s="588" t="s">
        <v>7</v>
      </c>
      <c r="ABA4" s="588" t="s">
        <v>174</v>
      </c>
      <c r="ABB4" s="588" t="s">
        <v>232</v>
      </c>
      <c r="ABC4" s="588" t="s">
        <v>2589</v>
      </c>
      <c r="ABD4" s="588" t="s">
        <v>232</v>
      </c>
      <c r="ABE4" s="588" t="s">
        <v>232</v>
      </c>
      <c r="ABF4" s="804" t="s">
        <v>1101</v>
      </c>
      <c r="ABG4" s="804" t="s">
        <v>1101</v>
      </c>
      <c r="ABH4" s="587"/>
      <c r="ABI4" s="587"/>
      <c r="ABJ4" s="588"/>
      <c r="ABK4" s="587"/>
      <c r="ABL4" s="588"/>
      <c r="ABM4" s="588"/>
      <c r="ABN4" s="588"/>
      <c r="ABO4" s="588"/>
      <c r="ABP4" s="588"/>
      <c r="ABQ4" s="588"/>
      <c r="ABR4" s="588" t="s">
        <v>1007</v>
      </c>
      <c r="ABS4" s="588"/>
      <c r="ABT4" s="588"/>
      <c r="ABU4" s="588" t="s">
        <v>1392</v>
      </c>
      <c r="ABV4" s="588" t="s">
        <v>1393</v>
      </c>
      <c r="ABW4" s="588" t="s">
        <v>1394</v>
      </c>
      <c r="ABX4" s="588" t="s">
        <v>1235</v>
      </c>
      <c r="ABY4" s="588" t="s">
        <v>1236</v>
      </c>
      <c r="ABZ4" s="588" t="s">
        <v>1237</v>
      </c>
      <c r="ACA4" s="588" t="s">
        <v>3032</v>
      </c>
      <c r="ACB4" s="588" t="s">
        <v>3033</v>
      </c>
      <c r="ACC4" s="588" t="s">
        <v>3034</v>
      </c>
      <c r="ACD4" s="588"/>
      <c r="ACE4" s="588" t="s">
        <v>159</v>
      </c>
      <c r="ACF4" s="588" t="s">
        <v>174</v>
      </c>
      <c r="ACG4" s="588" t="s">
        <v>232</v>
      </c>
      <c r="ACH4" s="588" t="s">
        <v>234</v>
      </c>
      <c r="ACI4" s="588" t="s">
        <v>268</v>
      </c>
      <c r="ACJ4" s="588" t="s">
        <v>159</v>
      </c>
      <c r="ACK4" s="588" t="s">
        <v>1101</v>
      </c>
      <c r="ACL4" s="588" t="s">
        <v>1101</v>
      </c>
      <c r="ACM4" s="588" t="s">
        <v>1101</v>
      </c>
      <c r="ACN4" s="588"/>
      <c r="ACO4" s="588"/>
      <c r="ACP4" s="588"/>
      <c r="ACQ4" s="588"/>
      <c r="ACR4" s="588" t="s">
        <v>6</v>
      </c>
      <c r="ACS4" s="588" t="s">
        <v>7</v>
      </c>
      <c r="ACT4" s="588" t="s">
        <v>8</v>
      </c>
      <c r="ACU4" s="588" t="s">
        <v>159</v>
      </c>
      <c r="ACV4" s="588" t="s">
        <v>174</v>
      </c>
      <c r="ACW4" s="588" t="s">
        <v>268</v>
      </c>
      <c r="ACX4" s="588" t="s">
        <v>6</v>
      </c>
      <c r="ACY4" s="588" t="s">
        <v>7</v>
      </c>
      <c r="ACZ4" s="588" t="s">
        <v>8</v>
      </c>
      <c r="ADA4" s="588"/>
      <c r="ADB4" s="588"/>
      <c r="ADC4" s="588"/>
      <c r="ADD4" s="588" t="s">
        <v>6</v>
      </c>
      <c r="ADE4" s="588" t="s">
        <v>675</v>
      </c>
      <c r="ADF4" s="588" t="s">
        <v>6</v>
      </c>
      <c r="ADG4" s="588" t="s">
        <v>675</v>
      </c>
      <c r="ADH4" s="588" t="s">
        <v>6</v>
      </c>
      <c r="ADI4" s="588" t="s">
        <v>675</v>
      </c>
      <c r="ADJ4" s="588"/>
      <c r="ADK4" s="588" t="s">
        <v>1007</v>
      </c>
      <c r="ADL4" s="588"/>
      <c r="ADM4" s="588" t="s">
        <v>2075</v>
      </c>
      <c r="ADN4" s="588" t="s">
        <v>338</v>
      </c>
      <c r="ADO4" s="588" t="s">
        <v>783</v>
      </c>
      <c r="ADP4" s="588" t="s">
        <v>665</v>
      </c>
      <c r="ADQ4" s="587"/>
      <c r="ADR4" s="591" t="str">
        <f t="shared" ref="ADR4:AEW4" si="9">INDEX(i.slices_ebw,ADR$6,ADR$10+(ADR$12-1)*3)</f>
        <v>33:34</v>
      </c>
      <c r="ADS4" s="591" t="str">
        <f t="shared" si="9"/>
        <v>38:39</v>
      </c>
      <c r="ADT4" s="591" t="str">
        <f t="shared" si="9"/>
        <v>43:44</v>
      </c>
      <c r="ADU4" s="591" t="str">
        <f t="shared" si="9"/>
        <v>33:34</v>
      </c>
      <c r="ADV4" s="591" t="str">
        <f t="shared" si="9"/>
        <v>38:39</v>
      </c>
      <c r="ADW4" s="591" t="str">
        <f t="shared" si="9"/>
        <v>43:44</v>
      </c>
      <c r="ADX4" s="591" t="str">
        <f t="shared" si="9"/>
        <v>33:34</v>
      </c>
      <c r="ADY4" s="591" t="str">
        <f t="shared" si="9"/>
        <v>38:39</v>
      </c>
      <c r="ADZ4" s="591" t="str">
        <f t="shared" si="9"/>
        <v>43:44</v>
      </c>
      <c r="AEA4" s="591" t="str">
        <f t="shared" si="9"/>
        <v>33:34</v>
      </c>
      <c r="AEB4" s="591" t="str">
        <f t="shared" si="9"/>
        <v>38:39</v>
      </c>
      <c r="AEC4" s="591" t="str">
        <f t="shared" si="9"/>
        <v>43:44</v>
      </c>
      <c r="AED4" s="591" t="str">
        <f t="shared" si="9"/>
        <v>33:34</v>
      </c>
      <c r="AEE4" s="591" t="str">
        <f t="shared" si="9"/>
        <v>38:39</v>
      </c>
      <c r="AEF4" s="591" t="str">
        <f t="shared" si="9"/>
        <v>43:44</v>
      </c>
      <c r="AEG4" s="591" t="str">
        <f t="shared" si="9"/>
        <v>33:34</v>
      </c>
      <c r="AEH4" s="591" t="str">
        <f t="shared" si="9"/>
        <v>38:39</v>
      </c>
      <c r="AEI4" s="591" t="str">
        <f t="shared" si="9"/>
        <v>43:44</v>
      </c>
      <c r="AEJ4" s="591" t="str">
        <f t="shared" si="9"/>
        <v>50:51</v>
      </c>
      <c r="AEK4" s="591" t="str">
        <f t="shared" si="9"/>
        <v>55:56</v>
      </c>
      <c r="AEL4" s="591" t="str">
        <f t="shared" si="9"/>
        <v>60:61</v>
      </c>
      <c r="AEM4" s="591" t="str">
        <f t="shared" si="9"/>
        <v>52:53</v>
      </c>
      <c r="AEN4" s="591" t="str">
        <f t="shared" si="9"/>
        <v>57:58</v>
      </c>
      <c r="AEO4" s="591" t="str">
        <f t="shared" si="9"/>
        <v>62:63</v>
      </c>
      <c r="AEP4" s="591" t="str">
        <f t="shared" si="9"/>
        <v>55:56</v>
      </c>
      <c r="AEQ4" s="591" t="str">
        <f t="shared" si="9"/>
        <v>60:61</v>
      </c>
      <c r="AER4" s="591" t="str">
        <f t="shared" si="9"/>
        <v>65:66</v>
      </c>
      <c r="AES4" s="591" t="str">
        <f t="shared" si="9"/>
        <v>57:58</v>
      </c>
      <c r="AET4" s="591" t="str">
        <f t="shared" si="9"/>
        <v>62:63</v>
      </c>
      <c r="AEU4" s="591" t="str">
        <f t="shared" si="9"/>
        <v>67:68</v>
      </c>
      <c r="AEV4" s="591" t="str">
        <f t="shared" si="9"/>
        <v>59:60</v>
      </c>
      <c r="AEW4" s="591" t="str">
        <f t="shared" si="9"/>
        <v>64:65</v>
      </c>
      <c r="AEX4" s="591" t="str">
        <f t="shared" ref="AEX4:AGC4" si="10">INDEX(i.slices_ebw,AEX$6,AEX$10+(AEX$12-1)*3)</f>
        <v>69:70</v>
      </c>
      <c r="AEY4" s="591" t="str">
        <f t="shared" si="10"/>
        <v>50:51</v>
      </c>
      <c r="AEZ4" s="591" t="str">
        <f t="shared" si="10"/>
        <v>55:56</v>
      </c>
      <c r="AFA4" s="591" t="str">
        <f t="shared" si="10"/>
        <v>60:61</v>
      </c>
      <c r="AFB4" s="591" t="str">
        <f t="shared" si="10"/>
        <v>55:56</v>
      </c>
      <c r="AFC4" s="591" t="str">
        <f t="shared" si="10"/>
        <v>60:61</v>
      </c>
      <c r="AFD4" s="591" t="str">
        <f t="shared" si="10"/>
        <v>65:66</v>
      </c>
      <c r="AFE4" s="591" t="str">
        <f t="shared" si="10"/>
        <v>57:58</v>
      </c>
      <c r="AFF4" s="591" t="str">
        <f t="shared" si="10"/>
        <v>62:63</v>
      </c>
      <c r="AFG4" s="591" t="str">
        <f t="shared" si="10"/>
        <v>67:68</v>
      </c>
      <c r="AFH4" s="591" t="str">
        <f t="shared" si="10"/>
        <v>60:61</v>
      </c>
      <c r="AFI4" s="591" t="str">
        <f t="shared" si="10"/>
        <v>65:66</v>
      </c>
      <c r="AFJ4" s="591" t="str">
        <f t="shared" si="10"/>
        <v>70:71</v>
      </c>
      <c r="AFK4" s="591" t="str">
        <f t="shared" si="10"/>
        <v>62:63</v>
      </c>
      <c r="AFL4" s="591" t="str">
        <f t="shared" si="10"/>
        <v>67:68</v>
      </c>
      <c r="AFM4" s="591" t="str">
        <f t="shared" si="10"/>
        <v>72:73</v>
      </c>
      <c r="AFN4" s="591" t="str">
        <f t="shared" si="10"/>
        <v>64:65</v>
      </c>
      <c r="AFO4" s="591" t="str">
        <f t="shared" si="10"/>
        <v>69:70</v>
      </c>
      <c r="AFP4" s="591" t="str">
        <f t="shared" si="10"/>
        <v>74:75</v>
      </c>
      <c r="AFQ4" s="591" t="str">
        <f t="shared" si="10"/>
        <v>55:56</v>
      </c>
      <c r="AFR4" s="591" t="str">
        <f t="shared" si="10"/>
        <v>60:61</v>
      </c>
      <c r="AFS4" s="591" t="str">
        <f t="shared" si="10"/>
        <v>65:66</v>
      </c>
      <c r="AFT4" s="591" t="str">
        <f t="shared" si="10"/>
        <v>72:73</v>
      </c>
      <c r="AFU4" s="591" t="str">
        <f t="shared" si="10"/>
        <v>77:78</v>
      </c>
      <c r="AFV4" s="591" t="str">
        <f t="shared" si="10"/>
        <v>82:83</v>
      </c>
      <c r="AFW4" s="591" t="str">
        <f t="shared" si="10"/>
        <v>74:75</v>
      </c>
      <c r="AFX4" s="591" t="str">
        <f t="shared" si="10"/>
        <v>79:80</v>
      </c>
      <c r="AFY4" s="591" t="str">
        <f t="shared" si="10"/>
        <v>84:85</v>
      </c>
      <c r="AFZ4" s="591" t="str">
        <f t="shared" si="10"/>
        <v>77:78</v>
      </c>
      <c r="AGA4" s="591" t="str">
        <f t="shared" si="10"/>
        <v>82:83</v>
      </c>
      <c r="AGB4" s="591" t="str">
        <f t="shared" si="10"/>
        <v>87:88</v>
      </c>
      <c r="AGC4" s="591" t="str">
        <f t="shared" si="10"/>
        <v>79:80</v>
      </c>
      <c r="AGD4" s="591" t="str">
        <f t="shared" ref="AGD4:AHC4" si="11">INDEX(i.slices_ebw,AGD$6,AGD$10+(AGD$12-1)*3)</f>
        <v>84:85</v>
      </c>
      <c r="AGE4" s="591" t="str">
        <f t="shared" si="11"/>
        <v>89:90</v>
      </c>
      <c r="AGF4" s="591" t="str">
        <f t="shared" si="11"/>
        <v>81:82</v>
      </c>
      <c r="AGG4" s="591" t="str">
        <f t="shared" si="11"/>
        <v>86:87</v>
      </c>
      <c r="AGH4" s="591" t="str">
        <f t="shared" si="11"/>
        <v>91:92</v>
      </c>
      <c r="AGI4" s="591" t="str">
        <f t="shared" si="11"/>
        <v>72:73</v>
      </c>
      <c r="AGJ4" s="591" t="str">
        <f t="shared" si="11"/>
        <v>77:78</v>
      </c>
      <c r="AGK4" s="591" t="str">
        <f t="shared" si="11"/>
        <v>82:83</v>
      </c>
      <c r="AGL4" s="591" t="str">
        <f t="shared" si="11"/>
        <v>102:103</v>
      </c>
      <c r="AGM4" s="591" t="str">
        <f t="shared" si="11"/>
        <v>107:108</v>
      </c>
      <c r="AGN4" s="591" t="str">
        <f t="shared" si="11"/>
        <v>112:113</v>
      </c>
      <c r="AGO4" s="591" t="str">
        <f t="shared" si="11"/>
        <v>102:103</v>
      </c>
      <c r="AGP4" s="591" t="str">
        <f t="shared" si="11"/>
        <v>107:108</v>
      </c>
      <c r="AGQ4" s="591" t="str">
        <f t="shared" si="11"/>
        <v>112:113</v>
      </c>
      <c r="AGR4" s="591" t="str">
        <f t="shared" si="11"/>
        <v>102:103</v>
      </c>
      <c r="AGS4" s="591" t="str">
        <f t="shared" si="11"/>
        <v>107:108</v>
      </c>
      <c r="AGT4" s="591" t="str">
        <f t="shared" si="11"/>
        <v>112:113</v>
      </c>
      <c r="AGU4" s="591" t="str">
        <f t="shared" si="11"/>
        <v>102:103</v>
      </c>
      <c r="AGV4" s="591" t="str">
        <f t="shared" si="11"/>
        <v>107:108</v>
      </c>
      <c r="AGW4" s="591" t="str">
        <f t="shared" si="11"/>
        <v>112:113</v>
      </c>
      <c r="AGX4" s="591" t="str">
        <f t="shared" si="11"/>
        <v>102:103</v>
      </c>
      <c r="AGY4" s="591" t="str">
        <f t="shared" si="11"/>
        <v>107:108</v>
      </c>
      <c r="AGZ4" s="591" t="str">
        <f t="shared" si="11"/>
        <v>112:113</v>
      </c>
      <c r="AHA4" s="591" t="str">
        <f t="shared" si="11"/>
        <v>102:103</v>
      </c>
      <c r="AHB4" s="591" t="str">
        <f t="shared" si="11"/>
        <v>107:108</v>
      </c>
      <c r="AHC4" s="591" t="str">
        <f t="shared" si="11"/>
        <v>112:113</v>
      </c>
      <c r="AHD4" s="588"/>
      <c r="AHE4" s="592">
        <v>0</v>
      </c>
    </row>
    <row r="5" spans="1:889" ht="58.5" customHeight="1">
      <c r="A5" s="62"/>
      <c r="B5" s="62"/>
      <c r="C5" s="636"/>
      <c r="D5" s="636"/>
      <c r="E5" s="637"/>
      <c r="F5" s="637"/>
      <c r="G5" s="638"/>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581" t="s">
        <v>1020</v>
      </c>
      <c r="BD5" s="639"/>
      <c r="BE5" s="640"/>
      <c r="BF5" s="641"/>
      <c r="BG5" s="641"/>
      <c r="BH5" s="641"/>
      <c r="BI5" s="641"/>
      <c r="BJ5" s="641"/>
      <c r="BK5" s="641"/>
      <c r="BL5" s="641"/>
      <c r="BM5" s="641"/>
      <c r="BN5" s="641"/>
      <c r="BO5" s="640"/>
      <c r="BP5" s="641"/>
      <c r="BQ5" s="641"/>
      <c r="BR5" s="641"/>
      <c r="BS5" s="641"/>
      <c r="BT5" s="641"/>
      <c r="BU5" s="641"/>
      <c r="BV5" s="641"/>
      <c r="BW5" s="641"/>
      <c r="BX5" s="641"/>
      <c r="BY5" s="641"/>
      <c r="BZ5" s="641"/>
      <c r="CA5" s="641"/>
      <c r="CB5" s="641"/>
      <c r="CC5" s="641"/>
      <c r="CD5" s="641"/>
      <c r="CE5" s="641"/>
      <c r="CF5" s="642"/>
      <c r="CG5" s="641"/>
      <c r="CH5" s="641"/>
      <c r="CI5" s="641"/>
      <c r="CJ5" s="641"/>
      <c r="CK5" s="640"/>
      <c r="CL5" s="641"/>
      <c r="CM5" s="641"/>
      <c r="CN5" s="641"/>
      <c r="CO5" s="641"/>
      <c r="CP5" s="641"/>
      <c r="CQ5" s="641"/>
      <c r="CR5" s="641"/>
      <c r="CS5" s="641"/>
      <c r="CT5" s="641"/>
      <c r="CU5" s="641"/>
      <c r="CV5" s="641"/>
      <c r="CW5" s="641"/>
      <c r="CX5" s="641"/>
      <c r="CY5" s="641"/>
      <c r="CZ5" s="641"/>
      <c r="DA5" s="641"/>
      <c r="DB5" s="641"/>
      <c r="DC5" s="641"/>
      <c r="DD5" s="641"/>
      <c r="DE5" s="641"/>
      <c r="DF5" s="641"/>
      <c r="DG5" s="641"/>
      <c r="DH5" s="641"/>
      <c r="DI5" s="641"/>
      <c r="DJ5" s="641"/>
      <c r="DK5" s="641"/>
      <c r="DL5" s="640"/>
      <c r="DM5" s="641"/>
      <c r="DN5" s="641"/>
      <c r="DO5" s="641"/>
      <c r="DP5" s="644"/>
      <c r="DQ5" s="643"/>
      <c r="DR5" s="641"/>
      <c r="DS5" s="641"/>
      <c r="DT5" s="642" t="s">
        <v>2318</v>
      </c>
      <c r="DU5" s="642"/>
      <c r="DV5" s="642"/>
      <c r="DW5" s="642"/>
      <c r="DX5" s="642"/>
      <c r="DY5" s="642"/>
      <c r="DZ5" s="642" t="s">
        <v>2317</v>
      </c>
      <c r="EA5" s="642"/>
      <c r="EB5" s="642"/>
      <c r="EC5" s="642"/>
      <c r="ED5" s="642"/>
      <c r="EE5" s="642"/>
      <c r="EF5" s="642"/>
      <c r="EG5" s="642"/>
      <c r="EH5" s="642"/>
      <c r="EI5" s="642"/>
      <c r="EJ5" s="641" t="s">
        <v>3140</v>
      </c>
      <c r="EK5" s="642" t="s">
        <v>3139</v>
      </c>
      <c r="EL5" s="642"/>
      <c r="EM5" s="642"/>
      <c r="EN5" s="642"/>
      <c r="EO5" s="642"/>
      <c r="EP5" s="642"/>
      <c r="EQ5" s="642" t="s">
        <v>3138</v>
      </c>
      <c r="ER5" s="642"/>
      <c r="ES5" s="642"/>
      <c r="ET5" s="642"/>
      <c r="EU5" s="642"/>
      <c r="EV5" s="642"/>
      <c r="EW5" s="642" t="s">
        <v>2945</v>
      </c>
      <c r="EX5" s="642"/>
      <c r="EY5" s="642"/>
      <c r="EZ5" s="642" t="s">
        <v>3040</v>
      </c>
      <c r="FA5" s="642"/>
      <c r="FB5" s="642"/>
      <c r="FC5" s="642"/>
      <c r="FD5" s="642" t="s">
        <v>2946</v>
      </c>
      <c r="FE5" s="642"/>
      <c r="FF5" s="642"/>
      <c r="FG5" s="642" t="s">
        <v>3122</v>
      </c>
      <c r="FH5" s="642"/>
      <c r="FI5" s="642"/>
      <c r="FJ5" s="641"/>
      <c r="FK5" s="641" t="s">
        <v>1796</v>
      </c>
      <c r="FL5" s="641" t="s">
        <v>1797</v>
      </c>
      <c r="FM5" s="641" t="s">
        <v>3134</v>
      </c>
      <c r="FN5" s="641" t="s">
        <v>3122</v>
      </c>
      <c r="FO5" s="642" t="s">
        <v>1797</v>
      </c>
      <c r="FP5" s="642"/>
      <c r="FQ5" s="642"/>
      <c r="FR5" s="642"/>
      <c r="FS5" s="642"/>
      <c r="FT5" s="642"/>
      <c r="FU5" s="642"/>
      <c r="FV5" s="642"/>
      <c r="FW5" s="642"/>
      <c r="FX5" s="642"/>
      <c r="FY5" s="642"/>
      <c r="FZ5" s="642"/>
      <c r="GA5" s="642" t="s">
        <v>532</v>
      </c>
      <c r="GB5" s="642"/>
      <c r="GC5" s="642"/>
      <c r="GD5" s="642" t="s">
        <v>1004</v>
      </c>
      <c r="GE5" s="642"/>
      <c r="GF5" s="641" t="s">
        <v>1496</v>
      </c>
      <c r="GG5" s="642" t="s">
        <v>1497</v>
      </c>
      <c r="GH5" s="642"/>
      <c r="GI5" s="641" t="s">
        <v>1498</v>
      </c>
      <c r="GJ5" s="642" t="s">
        <v>1966</v>
      </c>
      <c r="GK5" s="642"/>
      <c r="GL5" s="642"/>
      <c r="GM5" s="642"/>
      <c r="GN5" s="642"/>
      <c r="GO5" s="642" t="s">
        <v>1799</v>
      </c>
      <c r="GP5" s="642"/>
      <c r="GQ5" s="642"/>
      <c r="GR5" s="642"/>
      <c r="GS5" s="642"/>
      <c r="GT5" s="642"/>
      <c r="GU5" s="642"/>
      <c r="GV5" s="642"/>
      <c r="GW5" s="641"/>
      <c r="GX5" s="642" t="s">
        <v>2598</v>
      </c>
      <c r="GY5" s="642"/>
      <c r="GZ5" s="642"/>
      <c r="HA5" s="640"/>
      <c r="HB5" s="641"/>
      <c r="HC5" s="641"/>
      <c r="HD5" s="642" t="s">
        <v>3297</v>
      </c>
      <c r="HE5" s="642"/>
      <c r="HF5" s="642"/>
      <c r="HG5" s="642"/>
      <c r="HH5" s="642"/>
      <c r="HI5" s="642"/>
      <c r="HJ5" s="642"/>
      <c r="HK5" s="642"/>
      <c r="HL5" s="642"/>
      <c r="HM5" s="642"/>
      <c r="HN5" s="642"/>
      <c r="HO5" s="642"/>
      <c r="HP5" s="642"/>
      <c r="HQ5" s="642"/>
      <c r="HR5" s="642"/>
      <c r="HS5" s="642"/>
      <c r="HT5" s="642"/>
      <c r="HU5" s="642"/>
      <c r="HV5" s="642"/>
      <c r="HW5" s="642"/>
      <c r="HX5" s="642"/>
      <c r="HY5" s="642"/>
      <c r="HZ5" s="642"/>
      <c r="IA5" s="642"/>
      <c r="IB5" s="642"/>
      <c r="IC5" s="642"/>
      <c r="ID5" s="642"/>
      <c r="IE5" s="642"/>
      <c r="IF5" s="642"/>
      <c r="IG5" s="642"/>
      <c r="IH5" s="642"/>
      <c r="II5" s="642"/>
      <c r="IJ5" s="642"/>
      <c r="IK5" s="642"/>
      <c r="IL5" s="642"/>
      <c r="IM5" s="642"/>
      <c r="IN5" s="642"/>
      <c r="IO5" s="642"/>
      <c r="IP5" s="642"/>
      <c r="IQ5" s="642"/>
      <c r="IR5" s="642"/>
      <c r="IS5" s="642"/>
      <c r="IT5" s="642"/>
      <c r="IU5" s="642"/>
      <c r="IV5" s="642"/>
      <c r="IW5" s="642"/>
      <c r="IX5" s="642"/>
      <c r="IY5" s="642"/>
      <c r="IZ5" s="642"/>
      <c r="JA5" s="642"/>
      <c r="JB5" s="642"/>
      <c r="JC5" s="642"/>
      <c r="JD5" s="642"/>
      <c r="JE5" s="642"/>
      <c r="JF5" s="640"/>
      <c r="JG5" s="641"/>
      <c r="JH5" s="641"/>
      <c r="JI5" s="641"/>
      <c r="JJ5" s="641" t="s">
        <v>2259</v>
      </c>
      <c r="JK5" s="641"/>
      <c r="JL5" s="641"/>
      <c r="JM5" s="641"/>
      <c r="JN5" s="641"/>
      <c r="JO5" s="641"/>
      <c r="JP5" s="641"/>
      <c r="JQ5" s="641"/>
      <c r="JR5" s="641"/>
      <c r="JS5" s="641"/>
      <c r="JT5" s="641"/>
      <c r="JU5" s="641"/>
      <c r="JV5" s="641"/>
      <c r="JW5" s="641"/>
      <c r="JX5" s="641"/>
      <c r="JY5" s="641"/>
      <c r="JZ5" s="641"/>
      <c r="KA5" s="641"/>
      <c r="KB5" s="641"/>
      <c r="KC5" s="641"/>
      <c r="KD5" s="641"/>
      <c r="KE5" s="641"/>
      <c r="KF5" s="641"/>
      <c r="KG5" s="641"/>
      <c r="KH5" s="641"/>
      <c r="KI5" s="645" t="s">
        <v>2259</v>
      </c>
      <c r="KJ5" s="641"/>
      <c r="KK5" s="641"/>
      <c r="KL5" s="642" t="s">
        <v>2931</v>
      </c>
      <c r="KM5" s="642"/>
      <c r="KN5" s="642"/>
      <c r="KO5" s="642"/>
      <c r="KP5" s="642"/>
      <c r="KQ5" s="642"/>
      <c r="KR5" s="642"/>
      <c r="KS5" s="642"/>
      <c r="KT5" s="642"/>
      <c r="KU5" s="642"/>
      <c r="KV5" s="642"/>
      <c r="KW5" s="642"/>
      <c r="KX5" s="642"/>
      <c r="KY5" s="640"/>
      <c r="KZ5" s="641"/>
      <c r="LA5" s="641"/>
      <c r="LB5" s="641"/>
      <c r="LC5" s="641"/>
      <c r="LD5" s="641"/>
      <c r="LE5" s="641"/>
      <c r="LF5" s="641"/>
      <c r="LG5" s="641"/>
      <c r="LH5" s="641"/>
      <c r="LI5" s="641"/>
      <c r="LJ5" s="641"/>
      <c r="LK5" s="641"/>
      <c r="LL5" s="641"/>
      <c r="LM5" s="641"/>
      <c r="LN5" s="641"/>
      <c r="LO5" s="641"/>
      <c r="LP5" s="641"/>
      <c r="LQ5" s="644"/>
      <c r="LR5" s="642" t="s">
        <v>2736</v>
      </c>
      <c r="LS5" s="642"/>
      <c r="LT5" s="642"/>
      <c r="LU5" s="642"/>
      <c r="LV5" s="642"/>
      <c r="LW5" s="642"/>
      <c r="LX5" s="642"/>
      <c r="LY5" s="642"/>
      <c r="LZ5" s="642"/>
      <c r="MA5" s="642"/>
      <c r="MB5" s="642"/>
      <c r="MC5" s="642"/>
      <c r="MD5" s="642"/>
      <c r="ME5" s="642"/>
      <c r="MF5" s="642"/>
      <c r="MG5" s="646" t="s">
        <v>2691</v>
      </c>
      <c r="MH5" s="646"/>
      <c r="MI5" s="646"/>
      <c r="MJ5" s="646"/>
      <c r="MK5" s="646"/>
      <c r="ML5" s="646"/>
      <c r="MM5" s="646"/>
      <c r="MN5" s="646"/>
      <c r="MO5" s="646"/>
      <c r="MP5" s="646"/>
      <c r="MQ5" s="646"/>
      <c r="MR5" s="646"/>
      <c r="MS5" s="646"/>
      <c r="MT5" s="646"/>
      <c r="MU5" s="646"/>
      <c r="MV5" s="646"/>
      <c r="MW5" s="646"/>
      <c r="MX5" s="646"/>
      <c r="MY5" s="646"/>
      <c r="MZ5" s="646"/>
      <c r="NA5" s="646"/>
      <c r="NB5" s="646"/>
      <c r="NC5" s="646"/>
      <c r="ND5" s="646"/>
      <c r="NE5" s="646" t="s">
        <v>2691</v>
      </c>
      <c r="NF5" s="646"/>
      <c r="NG5" s="646"/>
      <c r="NH5" s="646"/>
      <c r="NI5" s="646"/>
      <c r="NJ5" s="646"/>
      <c r="NK5" s="646"/>
      <c r="NL5" s="646"/>
      <c r="NM5" s="646"/>
      <c r="NN5" s="646"/>
      <c r="NO5" s="646"/>
      <c r="NP5" s="646"/>
      <c r="NQ5" s="646"/>
      <c r="NR5" s="646"/>
      <c r="NS5" s="646"/>
      <c r="NT5" s="646"/>
      <c r="NU5" s="646"/>
      <c r="NV5" s="646"/>
      <c r="NW5" s="646"/>
      <c r="NX5" s="646"/>
      <c r="NY5" s="646"/>
      <c r="NZ5" s="646"/>
      <c r="OA5" s="646"/>
      <c r="OB5" s="646"/>
      <c r="OC5" s="646" t="s">
        <v>2691</v>
      </c>
      <c r="OD5" s="646"/>
      <c r="OE5" s="646"/>
      <c r="OF5" s="646"/>
      <c r="OG5" s="646"/>
      <c r="OH5" s="646"/>
      <c r="OI5" s="646"/>
      <c r="OJ5" s="646"/>
      <c r="OK5" s="646"/>
      <c r="OL5" s="646"/>
      <c r="OM5" s="646"/>
      <c r="ON5" s="646"/>
      <c r="OO5" s="646"/>
      <c r="OP5" s="646"/>
      <c r="OQ5" s="646"/>
      <c r="OR5" s="646"/>
      <c r="OS5" s="646"/>
      <c r="OT5" s="646"/>
      <c r="OU5" s="646"/>
      <c r="OV5" s="646"/>
      <c r="OW5" s="646"/>
      <c r="OX5" s="646"/>
      <c r="OY5" s="646"/>
      <c r="OZ5" s="646"/>
      <c r="PA5" s="647" t="s">
        <v>2737</v>
      </c>
      <c r="PB5" s="647"/>
      <c r="PC5" s="647"/>
      <c r="PD5" s="647"/>
      <c r="PE5" s="647"/>
      <c r="PF5" s="647"/>
      <c r="PG5" s="647"/>
      <c r="PH5" s="647"/>
      <c r="PI5" s="647"/>
      <c r="PJ5" s="647"/>
      <c r="PK5" s="647"/>
      <c r="PL5" s="647"/>
      <c r="PM5" s="647"/>
      <c r="PN5" s="647"/>
      <c r="PO5" s="647"/>
      <c r="PP5" s="647"/>
      <c r="PQ5" s="647"/>
      <c r="PR5" s="647"/>
      <c r="PS5" s="647"/>
      <c r="PT5" s="647"/>
      <c r="PU5" s="647"/>
      <c r="PV5" s="647"/>
      <c r="PW5" s="647"/>
      <c r="PX5" s="647"/>
      <c r="PY5" s="647"/>
      <c r="PZ5" s="647"/>
      <c r="QA5" s="647"/>
      <c r="QB5" s="647"/>
      <c r="QC5" s="647"/>
      <c r="QD5" s="647"/>
      <c r="QE5" s="647"/>
      <c r="QF5" s="647"/>
      <c r="QG5" s="647"/>
      <c r="QH5" s="647"/>
      <c r="QI5" s="647"/>
      <c r="QJ5" s="647"/>
      <c r="QK5" s="647"/>
      <c r="QL5" s="647"/>
      <c r="QM5" s="647"/>
      <c r="QN5" s="647"/>
      <c r="QO5" s="647"/>
      <c r="QP5" s="647"/>
      <c r="QQ5" s="647"/>
      <c r="QR5" s="647"/>
      <c r="QS5" s="647"/>
      <c r="QT5" s="647"/>
      <c r="QU5" s="647"/>
      <c r="QV5" s="647"/>
      <c r="QW5" s="647"/>
      <c r="QX5" s="647"/>
      <c r="QY5" s="647"/>
      <c r="QZ5" s="647"/>
      <c r="RA5" s="647"/>
      <c r="RB5" s="647"/>
      <c r="RC5" s="647"/>
      <c r="RD5" s="647"/>
      <c r="RE5" s="647"/>
      <c r="RF5" s="647"/>
      <c r="RG5" s="647"/>
      <c r="RH5" s="647"/>
      <c r="RI5" s="647"/>
      <c r="RJ5" s="647"/>
      <c r="RK5" s="647"/>
      <c r="RL5" s="647"/>
      <c r="RM5" s="647"/>
      <c r="RN5" s="647"/>
      <c r="RO5" s="647"/>
      <c r="RP5" s="647"/>
      <c r="RQ5" s="647"/>
      <c r="RR5" s="647"/>
      <c r="RS5" s="647"/>
      <c r="RT5" s="647"/>
      <c r="RU5" s="647"/>
      <c r="RV5" s="647"/>
      <c r="RW5" s="647"/>
      <c r="RX5" s="647"/>
      <c r="RY5" s="647"/>
      <c r="RZ5" s="647" t="s">
        <v>2738</v>
      </c>
      <c r="SA5" s="647"/>
      <c r="SB5" s="647"/>
      <c r="SC5" s="647"/>
      <c r="SD5" s="647"/>
      <c r="SE5" s="647"/>
      <c r="SF5" s="647"/>
      <c r="SG5" s="647"/>
      <c r="SH5" s="647"/>
      <c r="SI5" s="647"/>
      <c r="SJ5" s="647"/>
      <c r="SK5" s="647"/>
      <c r="SL5" s="647"/>
      <c r="SM5" s="647"/>
      <c r="SN5" s="647"/>
      <c r="SO5" s="647"/>
      <c r="SP5" s="647"/>
      <c r="SQ5" s="647"/>
      <c r="SR5" s="647"/>
      <c r="SS5" s="647"/>
      <c r="ST5" s="647"/>
      <c r="SU5" s="647"/>
      <c r="SV5" s="647"/>
      <c r="SW5" s="647"/>
      <c r="SX5" s="647"/>
      <c r="SY5" s="647"/>
      <c r="SZ5" s="647"/>
      <c r="TA5" s="647"/>
      <c r="TB5" s="647"/>
      <c r="TC5" s="647"/>
      <c r="TD5" s="647"/>
      <c r="TE5" s="647"/>
      <c r="TF5" s="647"/>
      <c r="TG5" s="647"/>
      <c r="TH5" s="647"/>
      <c r="TI5" s="647"/>
      <c r="TJ5" s="647"/>
      <c r="TK5" s="647"/>
      <c r="TL5" s="647"/>
      <c r="TM5" s="647"/>
      <c r="TN5" s="647"/>
      <c r="TO5" s="647"/>
      <c r="TP5" s="647"/>
      <c r="TQ5" s="647"/>
      <c r="TR5" s="647"/>
      <c r="TS5" s="647"/>
      <c r="TT5" s="647"/>
      <c r="TU5" s="647"/>
      <c r="TV5" s="647"/>
      <c r="TW5" s="647"/>
      <c r="TX5" s="647"/>
      <c r="TY5" s="647"/>
      <c r="TZ5" s="647"/>
      <c r="UA5" s="647"/>
      <c r="UB5" s="647"/>
      <c r="UC5" s="647"/>
      <c r="UD5" s="647"/>
      <c r="UE5" s="647"/>
      <c r="UF5" s="647"/>
      <c r="UG5" s="647"/>
      <c r="UH5" s="647"/>
      <c r="UI5" s="647"/>
      <c r="UJ5" s="647"/>
      <c r="UK5" s="647"/>
      <c r="UL5" s="647"/>
      <c r="UM5" s="647"/>
      <c r="UN5" s="647"/>
      <c r="UO5" s="647"/>
      <c r="UP5" s="647"/>
      <c r="UQ5" s="647"/>
      <c r="UR5" s="647"/>
      <c r="US5" s="647"/>
      <c r="UT5" s="647"/>
      <c r="UU5" s="647"/>
      <c r="UV5" s="647"/>
      <c r="UW5" s="647"/>
      <c r="UX5" s="647"/>
      <c r="UY5" s="647" t="s">
        <v>2738</v>
      </c>
      <c r="UZ5" s="647"/>
      <c r="VA5" s="647"/>
      <c r="VB5" s="647"/>
      <c r="VC5" s="647"/>
      <c r="VD5" s="647"/>
      <c r="VE5" s="647"/>
      <c r="VF5" s="647"/>
      <c r="VG5" s="647"/>
      <c r="VH5" s="647"/>
      <c r="VI5" s="647"/>
      <c r="VJ5" s="647"/>
      <c r="VK5" s="647"/>
      <c r="VL5" s="647"/>
      <c r="VM5" s="647"/>
      <c r="VN5" s="647"/>
      <c r="VO5" s="647"/>
      <c r="VP5" s="647"/>
      <c r="VQ5" s="647"/>
      <c r="VR5" s="647"/>
      <c r="VS5" s="647"/>
      <c r="VT5" s="647"/>
      <c r="VU5" s="647"/>
      <c r="VV5" s="647"/>
      <c r="VW5" s="647"/>
      <c r="VX5" s="647"/>
      <c r="VY5" s="647"/>
      <c r="VZ5" s="647"/>
      <c r="WA5" s="647"/>
      <c r="WB5" s="647"/>
      <c r="WC5" s="647"/>
      <c r="WD5" s="647"/>
      <c r="WE5" s="647"/>
      <c r="WF5" s="647"/>
      <c r="WG5" s="647"/>
      <c r="WH5" s="647"/>
      <c r="WI5" s="647"/>
      <c r="WJ5" s="647"/>
      <c r="WK5" s="647"/>
      <c r="WL5" s="647"/>
      <c r="WM5" s="647"/>
      <c r="WN5" s="647"/>
      <c r="WO5" s="647"/>
      <c r="WP5" s="647"/>
      <c r="WQ5" s="647"/>
      <c r="WR5" s="647"/>
      <c r="WS5" s="647"/>
      <c r="WT5" s="647"/>
      <c r="WU5" s="647"/>
      <c r="WV5" s="647"/>
      <c r="WW5" s="647"/>
      <c r="WX5" s="647"/>
      <c r="WY5" s="647"/>
      <c r="WZ5" s="647"/>
      <c r="XA5" s="647"/>
      <c r="XB5" s="647"/>
      <c r="XC5" s="647"/>
      <c r="XD5" s="647"/>
      <c r="XE5" s="647"/>
      <c r="XF5" s="647"/>
      <c r="XG5" s="647"/>
      <c r="XH5" s="647"/>
      <c r="XI5" s="647"/>
      <c r="XJ5" s="647"/>
      <c r="XK5" s="647"/>
      <c r="XL5" s="647"/>
      <c r="XM5" s="647"/>
      <c r="XN5" s="647"/>
      <c r="XO5" s="647"/>
      <c r="XP5" s="647"/>
      <c r="XQ5" s="647"/>
      <c r="XR5" s="647"/>
      <c r="XS5" s="647"/>
      <c r="XT5" s="647"/>
      <c r="XU5" s="647"/>
      <c r="XV5" s="647"/>
      <c r="XW5" s="647"/>
      <c r="XX5" s="646" t="s">
        <v>1043</v>
      </c>
      <c r="XY5" s="646"/>
      <c r="XZ5" s="646"/>
      <c r="YA5" s="646"/>
      <c r="YB5" s="646"/>
      <c r="YC5" s="648" t="s">
        <v>1043</v>
      </c>
      <c r="YD5" s="646" t="s">
        <v>1043</v>
      </c>
      <c r="YE5" s="646"/>
      <c r="YF5" s="646"/>
      <c r="YG5" s="646"/>
      <c r="YH5" s="646"/>
      <c r="YI5" s="648" t="s">
        <v>1043</v>
      </c>
      <c r="YJ5" s="646" t="s">
        <v>1043</v>
      </c>
      <c r="YK5" s="646"/>
      <c r="YL5" s="646"/>
      <c r="YM5" s="646"/>
      <c r="YN5" s="648" t="s">
        <v>1043</v>
      </c>
      <c r="YO5" s="646" t="s">
        <v>1043</v>
      </c>
      <c r="YP5" s="646"/>
      <c r="YQ5" s="646"/>
      <c r="YR5" s="646"/>
      <c r="YS5" s="646" t="s">
        <v>1043</v>
      </c>
      <c r="YT5" s="646"/>
      <c r="YU5" s="646"/>
      <c r="YV5" s="646"/>
      <c r="YW5" s="646"/>
      <c r="YX5" s="646"/>
      <c r="YY5" s="646"/>
      <c r="YZ5" s="649"/>
      <c r="ZA5" s="641" t="s">
        <v>1488</v>
      </c>
      <c r="ZB5" s="640"/>
      <c r="ZC5" s="641"/>
      <c r="ZD5" s="641" t="s">
        <v>1795</v>
      </c>
      <c r="ZE5" s="641"/>
      <c r="ZF5" s="642" t="s">
        <v>2378</v>
      </c>
      <c r="ZG5" s="642"/>
      <c r="ZH5" s="642"/>
      <c r="ZI5" s="642"/>
      <c r="ZJ5" s="642"/>
      <c r="ZK5" s="642"/>
      <c r="ZL5" s="642"/>
      <c r="ZM5" s="642"/>
      <c r="ZN5" s="642"/>
      <c r="ZO5" s="642"/>
      <c r="ZP5" s="642"/>
      <c r="ZQ5" s="642"/>
      <c r="ZR5" s="642"/>
      <c r="ZS5" s="642"/>
      <c r="ZT5" s="642"/>
      <c r="ZU5" s="642"/>
      <c r="ZV5" s="642"/>
      <c r="ZW5" s="642"/>
      <c r="ZX5" s="640"/>
      <c r="ZY5" s="641" t="s">
        <v>1798</v>
      </c>
      <c r="ZZ5" s="642" t="s">
        <v>2811</v>
      </c>
      <c r="AAA5" s="641"/>
      <c r="AAB5" s="641"/>
      <c r="AAC5" s="641"/>
      <c r="AAD5" s="641" t="s">
        <v>2707</v>
      </c>
      <c r="AAE5" s="641"/>
      <c r="AAF5" s="642" t="s">
        <v>2259</v>
      </c>
      <c r="AAG5" s="642"/>
      <c r="AAH5" s="642" t="s">
        <v>2963</v>
      </c>
      <c r="AAI5" s="642"/>
      <c r="AAJ5" s="642"/>
      <c r="AAK5" s="642"/>
      <c r="AAL5" s="642"/>
      <c r="AAM5" s="641"/>
      <c r="AAN5" s="641"/>
      <c r="AAO5" s="641"/>
      <c r="AAP5" s="641"/>
      <c r="AAQ5" s="641"/>
      <c r="AAR5" s="640"/>
      <c r="AAS5" s="641"/>
      <c r="AAT5" s="641"/>
      <c r="AAU5" s="641"/>
      <c r="AAV5" s="641"/>
      <c r="AAW5" s="641"/>
      <c r="AAX5" s="641"/>
      <c r="AAY5" s="641"/>
      <c r="AAZ5" s="641"/>
      <c r="ABA5" s="641"/>
      <c r="ABB5" s="641"/>
      <c r="ABC5" s="641"/>
      <c r="ABD5" s="641"/>
      <c r="ABE5" s="641"/>
      <c r="ABF5" s="641"/>
      <c r="ABG5" s="641"/>
      <c r="ABH5" s="640"/>
      <c r="ABI5" s="641"/>
      <c r="ABJ5" s="641" t="s">
        <v>1493</v>
      </c>
      <c r="ABK5" s="640"/>
      <c r="ABL5" s="641"/>
      <c r="ABM5" s="641"/>
      <c r="ABN5" s="641"/>
      <c r="ABO5" s="641"/>
      <c r="ABP5" s="641"/>
      <c r="ABQ5" s="641"/>
      <c r="ABR5" s="644"/>
      <c r="ABS5" s="643"/>
      <c r="ABT5" s="643"/>
      <c r="ABU5" s="642" t="s">
        <v>1485</v>
      </c>
      <c r="ABV5" s="642"/>
      <c r="ABW5" s="642"/>
      <c r="ABX5" s="642" t="s">
        <v>3037</v>
      </c>
      <c r="ABY5" s="642"/>
      <c r="ABZ5" s="642"/>
      <c r="ACA5" s="642" t="s">
        <v>1486</v>
      </c>
      <c r="ACB5" s="642"/>
      <c r="ACC5" s="642"/>
      <c r="ACD5" s="641"/>
      <c r="ACE5" s="641"/>
      <c r="ACF5" s="641"/>
      <c r="ACG5" s="641"/>
      <c r="ACH5" s="641"/>
      <c r="ACI5" s="641"/>
      <c r="ACJ5" s="641"/>
      <c r="ACK5" s="641"/>
      <c r="ACL5" s="641"/>
      <c r="ACM5" s="641"/>
      <c r="ACN5" s="641"/>
      <c r="ACO5" s="641"/>
      <c r="ACP5" s="641"/>
      <c r="ACQ5" s="641"/>
      <c r="ACR5" s="641"/>
      <c r="ACS5" s="641"/>
      <c r="ACT5" s="641"/>
      <c r="ACU5" s="641"/>
      <c r="ACV5" s="641"/>
      <c r="ACW5" s="641"/>
      <c r="ACX5" s="641"/>
      <c r="ACY5" s="641"/>
      <c r="ACZ5" s="641"/>
      <c r="ADA5" s="641"/>
      <c r="ADB5" s="641"/>
      <c r="ADC5" s="641"/>
      <c r="ADD5" s="642" t="s">
        <v>3080</v>
      </c>
      <c r="ADE5" s="642"/>
      <c r="ADF5" s="642"/>
      <c r="ADG5" s="642"/>
      <c r="ADH5" s="641"/>
      <c r="ADI5" s="641"/>
      <c r="ADJ5" s="641"/>
      <c r="ADK5" s="642" t="s">
        <v>3081</v>
      </c>
      <c r="ADL5" s="642"/>
      <c r="ADM5" s="642"/>
      <c r="ADN5" s="642"/>
      <c r="ADO5" s="642"/>
      <c r="ADP5" s="642"/>
      <c r="ADQ5" s="640"/>
      <c r="ADR5" s="641"/>
      <c r="ADS5" s="641"/>
      <c r="ADT5" s="641"/>
      <c r="ADU5" s="641"/>
      <c r="ADV5" s="641"/>
      <c r="ADW5" s="641"/>
      <c r="ADX5" s="641"/>
      <c r="ADY5" s="641"/>
      <c r="ADZ5" s="641"/>
      <c r="AEA5" s="641"/>
      <c r="AEB5" s="641"/>
      <c r="AEC5" s="641"/>
      <c r="AED5" s="641"/>
      <c r="AEE5" s="641"/>
      <c r="AEF5" s="641"/>
      <c r="AEG5" s="641"/>
      <c r="AEH5" s="641"/>
      <c r="AEI5" s="641"/>
      <c r="AEJ5" s="641"/>
      <c r="AEK5" s="641"/>
      <c r="AEL5" s="641"/>
      <c r="AEM5" s="641"/>
      <c r="AEN5" s="641"/>
      <c r="AEO5" s="641"/>
      <c r="AEP5" s="641"/>
      <c r="AEQ5" s="641"/>
      <c r="AER5" s="641"/>
      <c r="AES5" s="641"/>
      <c r="AET5" s="641"/>
      <c r="AEU5" s="641"/>
      <c r="AEV5" s="641"/>
      <c r="AEW5" s="641"/>
      <c r="AEX5" s="641"/>
      <c r="AEY5" s="641"/>
      <c r="AEZ5" s="641"/>
      <c r="AFA5" s="641"/>
      <c r="AFB5" s="641"/>
      <c r="AFC5" s="641"/>
      <c r="AFD5" s="641"/>
      <c r="AFE5" s="641"/>
      <c r="AFF5" s="641"/>
      <c r="AFG5" s="641"/>
      <c r="AFH5" s="641"/>
      <c r="AFI5" s="641"/>
      <c r="AFJ5" s="641"/>
      <c r="AFK5" s="641"/>
      <c r="AFL5" s="641"/>
      <c r="AFM5" s="641"/>
      <c r="AFN5" s="641"/>
      <c r="AFO5" s="641"/>
      <c r="AFP5" s="641"/>
      <c r="AFQ5" s="641"/>
      <c r="AFR5" s="641"/>
      <c r="AFS5" s="641"/>
      <c r="AFT5" s="641"/>
      <c r="AFU5" s="641"/>
      <c r="AFV5" s="641"/>
      <c r="AFW5" s="641"/>
      <c r="AFX5" s="641"/>
      <c r="AFY5" s="641"/>
      <c r="AFZ5" s="641"/>
      <c r="AGA5" s="641"/>
      <c r="AGB5" s="641"/>
      <c r="AGC5" s="641"/>
      <c r="AGD5" s="641"/>
      <c r="AGE5" s="641"/>
      <c r="AGF5" s="641"/>
      <c r="AGG5" s="641"/>
      <c r="AGH5" s="641"/>
      <c r="AGI5" s="641"/>
      <c r="AGJ5" s="641"/>
      <c r="AGK5" s="641"/>
      <c r="AGL5" s="641"/>
      <c r="AGM5" s="641"/>
      <c r="AGN5" s="641"/>
      <c r="AGO5" s="641"/>
      <c r="AGP5" s="641"/>
      <c r="AGQ5" s="641"/>
      <c r="AGR5" s="641"/>
      <c r="AGS5" s="641"/>
      <c r="AGT5" s="641"/>
      <c r="AGU5" s="641"/>
      <c r="AGV5" s="641"/>
      <c r="AGW5" s="641"/>
      <c r="AGX5" s="641"/>
      <c r="AGY5" s="641"/>
      <c r="AGZ5" s="641"/>
      <c r="AHA5" s="641"/>
      <c r="AHB5" s="641"/>
      <c r="AHC5" s="641"/>
      <c r="AHD5" s="641"/>
      <c r="AHE5" s="650">
        <v>0</v>
      </c>
    </row>
    <row r="6" spans="1:889">
      <c r="A6" s="18"/>
      <c r="B6" s="18"/>
      <c r="D6" s="12"/>
      <c r="E6" t="b">
        <v>0</v>
      </c>
      <c r="G6" s="25" t="s">
        <v>1524</v>
      </c>
      <c r="H6" s="18"/>
      <c r="I6" s="18"/>
      <c r="J6" s="18"/>
      <c r="K6" s="18"/>
      <c r="L6" s="18"/>
      <c r="M6" s="18"/>
      <c r="N6" s="18">
        <v>3</v>
      </c>
      <c r="O6" s="18"/>
      <c r="P6" s="18">
        <v>4</v>
      </c>
      <c r="Q6" s="18"/>
      <c r="R6" s="18">
        <v>5</v>
      </c>
      <c r="S6" s="18"/>
      <c r="T6" s="18">
        <v>1</v>
      </c>
      <c r="U6" s="18">
        <v>2</v>
      </c>
      <c r="V6" s="18">
        <v>13</v>
      </c>
      <c r="W6" s="18">
        <v>14</v>
      </c>
      <c r="X6" s="18">
        <v>14</v>
      </c>
      <c r="Y6" s="18">
        <v>14</v>
      </c>
      <c r="Z6" s="18"/>
      <c r="AA6" s="18"/>
      <c r="AB6" s="18"/>
      <c r="AC6" s="18"/>
      <c r="AD6" s="18">
        <v>7</v>
      </c>
      <c r="AE6" s="18"/>
      <c r="AF6" s="18"/>
      <c r="AG6" s="18"/>
      <c r="AH6" s="18"/>
      <c r="AI6" s="18"/>
      <c r="AJ6" s="18"/>
      <c r="AK6" s="18">
        <v>3</v>
      </c>
      <c r="AL6" s="18"/>
      <c r="AM6" s="18"/>
      <c r="AN6" s="18"/>
      <c r="AO6" s="18"/>
      <c r="AP6" s="18"/>
      <c r="AQ6" s="18"/>
      <c r="AR6" s="18"/>
      <c r="AS6" s="18"/>
      <c r="AT6" s="18">
        <v>1</v>
      </c>
      <c r="AU6" s="18">
        <v>2</v>
      </c>
      <c r="AV6" s="18">
        <v>3</v>
      </c>
      <c r="AW6" s="18"/>
      <c r="AX6" s="18"/>
      <c r="AY6" s="18"/>
      <c r="AZ6" s="18"/>
      <c r="BA6" s="18"/>
      <c r="BB6" s="18"/>
      <c r="BC6" s="466" t="s">
        <v>1524</v>
      </c>
      <c r="BD6" s="8"/>
      <c r="BE6" s="8"/>
      <c r="BF6" s="517"/>
      <c r="BG6" s="517"/>
      <c r="BH6" s="517"/>
      <c r="BI6" s="517"/>
      <c r="BJ6" s="517"/>
      <c r="BK6" s="517"/>
      <c r="BL6" s="517"/>
      <c r="BM6" s="517"/>
      <c r="BN6" s="517"/>
      <c r="BO6" s="8"/>
      <c r="BP6" s="22">
        <v>1</v>
      </c>
      <c r="BQ6" s="22">
        <v>2</v>
      </c>
      <c r="BR6" s="22">
        <v>3</v>
      </c>
      <c r="BS6" s="22">
        <v>4</v>
      </c>
      <c r="BT6" s="22">
        <v>5</v>
      </c>
      <c r="BU6" s="22">
        <v>6</v>
      </c>
      <c r="BV6" s="22">
        <v>7</v>
      </c>
      <c r="BW6" s="22">
        <v>8</v>
      </c>
      <c r="BX6" s="22">
        <v>9</v>
      </c>
      <c r="BY6" s="22">
        <v>10</v>
      </c>
      <c r="BZ6" s="22">
        <v>11</v>
      </c>
      <c r="CA6" s="22">
        <v>12</v>
      </c>
      <c r="CB6" s="22">
        <v>13</v>
      </c>
      <c r="CC6" s="22">
        <v>14</v>
      </c>
      <c r="CD6" s="22"/>
      <c r="CE6" s="22"/>
      <c r="CF6" s="22">
        <v>5</v>
      </c>
      <c r="CG6" s="517"/>
      <c r="CH6" s="22"/>
      <c r="CI6" s="22"/>
      <c r="CJ6" s="22"/>
      <c r="CK6" s="8"/>
      <c r="CL6" s="517"/>
      <c r="CM6" s="517"/>
      <c r="CN6" s="517"/>
      <c r="CO6" s="517"/>
      <c r="CP6" s="517"/>
      <c r="CQ6" s="517"/>
      <c r="CR6" s="517"/>
      <c r="CS6" s="517"/>
      <c r="CT6" s="517"/>
      <c r="CU6" s="517"/>
      <c r="CV6" s="517"/>
      <c r="CW6" s="517"/>
      <c r="CX6" s="517"/>
      <c r="CY6" s="517"/>
      <c r="CZ6" s="517"/>
      <c r="DA6" s="517"/>
      <c r="DB6" s="517"/>
      <c r="DC6" s="517"/>
      <c r="DD6" s="517"/>
      <c r="DE6" s="517"/>
      <c r="DF6" s="517"/>
      <c r="DG6" s="517"/>
      <c r="DH6" s="517"/>
      <c r="DI6" s="517"/>
      <c r="DJ6" s="517"/>
      <c r="DK6" s="517"/>
      <c r="DL6" s="8"/>
      <c r="DM6" s="517"/>
      <c r="DN6" s="517"/>
      <c r="DO6" s="517"/>
      <c r="DP6" s="519"/>
      <c r="DQ6" s="518"/>
      <c r="DR6" s="517"/>
      <c r="DS6" s="517"/>
      <c r="DT6" s="22">
        <v>1</v>
      </c>
      <c r="DU6" s="22">
        <v>2</v>
      </c>
      <c r="DV6" s="22">
        <v>3</v>
      </c>
      <c r="DW6" s="22">
        <v>4</v>
      </c>
      <c r="DX6" s="22">
        <v>5</v>
      </c>
      <c r="DY6" s="22">
        <v>6</v>
      </c>
      <c r="DZ6" s="22">
        <v>3</v>
      </c>
      <c r="EA6" s="22">
        <v>6</v>
      </c>
      <c r="EB6" s="22">
        <v>7</v>
      </c>
      <c r="EC6" s="22">
        <v>8</v>
      </c>
      <c r="ED6" s="22">
        <v>9</v>
      </c>
      <c r="EE6" s="22">
        <v>10</v>
      </c>
      <c r="EF6" s="22">
        <v>10</v>
      </c>
      <c r="EG6" s="22">
        <v>11</v>
      </c>
      <c r="EH6" s="22">
        <v>4</v>
      </c>
      <c r="EI6" s="22">
        <v>5</v>
      </c>
      <c r="EJ6" s="517"/>
      <c r="EK6" s="517"/>
      <c r="EL6" s="517"/>
      <c r="EM6" s="517"/>
      <c r="EN6" s="517"/>
      <c r="EO6" s="517"/>
      <c r="EP6" s="517"/>
      <c r="EQ6" s="517"/>
      <c r="ER6" s="517"/>
      <c r="ES6" s="517"/>
      <c r="ET6" s="517"/>
      <c r="EU6" s="517"/>
      <c r="EV6" s="517"/>
      <c r="EW6" s="517">
        <v>1</v>
      </c>
      <c r="EX6" s="517">
        <v>1</v>
      </c>
      <c r="EY6" s="517">
        <v>2</v>
      </c>
      <c r="EZ6" s="517">
        <v>3</v>
      </c>
      <c r="FA6" s="517">
        <v>3</v>
      </c>
      <c r="FB6" s="22">
        <v>2</v>
      </c>
      <c r="FC6" s="22">
        <v>2</v>
      </c>
      <c r="FD6" s="517">
        <v>4</v>
      </c>
      <c r="FE6" s="517">
        <v>5</v>
      </c>
      <c r="FF6" s="517">
        <v>6</v>
      </c>
      <c r="FG6" s="517"/>
      <c r="FH6" s="517"/>
      <c r="FI6" s="517"/>
      <c r="FJ6" s="517"/>
      <c r="FK6" s="22">
        <v>1</v>
      </c>
      <c r="FL6" s="22">
        <v>9</v>
      </c>
      <c r="FM6" s="22"/>
      <c r="FN6" s="22"/>
      <c r="FO6" s="22">
        <v>1</v>
      </c>
      <c r="FP6" s="22">
        <v>1</v>
      </c>
      <c r="FQ6" s="22">
        <v>1</v>
      </c>
      <c r="FR6" s="22">
        <v>1</v>
      </c>
      <c r="FS6" s="22">
        <v>1</v>
      </c>
      <c r="FT6" s="22">
        <v>1</v>
      </c>
      <c r="FU6" s="22">
        <v>4</v>
      </c>
      <c r="FV6" s="22">
        <v>3</v>
      </c>
      <c r="FW6" s="22">
        <v>5</v>
      </c>
      <c r="FX6" s="22">
        <v>14</v>
      </c>
      <c r="FY6" s="22">
        <v>18</v>
      </c>
      <c r="FZ6" s="22">
        <v>6</v>
      </c>
      <c r="GA6" s="517"/>
      <c r="GB6" s="517"/>
      <c r="GC6" s="517"/>
      <c r="GD6" s="22">
        <v>3</v>
      </c>
      <c r="GE6" s="22">
        <v>3</v>
      </c>
      <c r="GF6" s="22">
        <v>1</v>
      </c>
      <c r="GG6" s="22">
        <v>1</v>
      </c>
      <c r="GH6" s="22">
        <v>2</v>
      </c>
      <c r="GI6" s="22">
        <v>1</v>
      </c>
      <c r="GJ6" s="22">
        <v>9</v>
      </c>
      <c r="GK6" s="22">
        <v>5</v>
      </c>
      <c r="GL6" s="22">
        <v>6</v>
      </c>
      <c r="GM6" s="22">
        <v>7</v>
      </c>
      <c r="GN6" s="22">
        <v>8</v>
      </c>
      <c r="GO6" s="22">
        <v>1</v>
      </c>
      <c r="GP6" s="22">
        <v>2</v>
      </c>
      <c r="GQ6" s="22">
        <v>3</v>
      </c>
      <c r="GR6" s="22">
        <v>4</v>
      </c>
      <c r="GS6" s="22">
        <v>5</v>
      </c>
      <c r="GT6" s="22">
        <v>6</v>
      </c>
      <c r="GU6" s="22">
        <v>7</v>
      </c>
      <c r="GV6" s="22">
        <v>8</v>
      </c>
      <c r="GW6" s="22"/>
      <c r="GX6" s="22">
        <v>1</v>
      </c>
      <c r="GY6" s="22">
        <v>3</v>
      </c>
      <c r="GZ6" s="22">
        <v>4</v>
      </c>
      <c r="HA6" s="8"/>
      <c r="HB6" s="517"/>
      <c r="HC6" s="517"/>
      <c r="HD6" s="22">
        <v>1</v>
      </c>
      <c r="HE6" s="517">
        <f>HD6+1</f>
        <v>2</v>
      </c>
      <c r="HF6" s="517">
        <f t="shared" ref="HF6:JE6" si="12">HE6+1</f>
        <v>3</v>
      </c>
      <c r="HG6" s="517">
        <f t="shared" si="12"/>
        <v>4</v>
      </c>
      <c r="HH6" s="517">
        <f t="shared" si="12"/>
        <v>5</v>
      </c>
      <c r="HI6" s="517">
        <f t="shared" si="12"/>
        <v>6</v>
      </c>
      <c r="HJ6" s="517">
        <f t="shared" si="12"/>
        <v>7</v>
      </c>
      <c r="HK6" s="517">
        <f t="shared" si="12"/>
        <v>8</v>
      </c>
      <c r="HL6" s="517">
        <f t="shared" si="12"/>
        <v>9</v>
      </c>
      <c r="HM6" s="517">
        <f t="shared" si="12"/>
        <v>10</v>
      </c>
      <c r="HN6" s="517">
        <f t="shared" si="12"/>
        <v>11</v>
      </c>
      <c r="HO6" s="517">
        <f t="shared" si="12"/>
        <v>12</v>
      </c>
      <c r="HP6" s="517">
        <f t="shared" si="12"/>
        <v>13</v>
      </c>
      <c r="HQ6" s="517">
        <f t="shared" si="12"/>
        <v>14</v>
      </c>
      <c r="HR6" s="517">
        <f t="shared" si="12"/>
        <v>15</v>
      </c>
      <c r="HS6" s="517">
        <f t="shared" si="12"/>
        <v>16</v>
      </c>
      <c r="HT6" s="517">
        <f t="shared" si="12"/>
        <v>17</v>
      </c>
      <c r="HU6" s="517">
        <f t="shared" si="12"/>
        <v>18</v>
      </c>
      <c r="HV6" s="517">
        <f t="shared" si="12"/>
        <v>19</v>
      </c>
      <c r="HW6" s="817">
        <f>HV6</f>
        <v>19</v>
      </c>
      <c r="HX6" s="517">
        <f t="shared" si="12"/>
        <v>20</v>
      </c>
      <c r="HY6" s="517">
        <f t="shared" si="12"/>
        <v>21</v>
      </c>
      <c r="HZ6" s="517">
        <f t="shared" si="12"/>
        <v>22</v>
      </c>
      <c r="IA6" s="517">
        <f t="shared" si="12"/>
        <v>23</v>
      </c>
      <c r="IB6" s="517">
        <f t="shared" si="12"/>
        <v>24</v>
      </c>
      <c r="IC6" s="517">
        <f t="shared" si="12"/>
        <v>25</v>
      </c>
      <c r="ID6" s="517">
        <f t="shared" si="12"/>
        <v>26</v>
      </c>
      <c r="IE6" s="517">
        <f t="shared" si="12"/>
        <v>27</v>
      </c>
      <c r="IF6" s="517">
        <f t="shared" si="12"/>
        <v>28</v>
      </c>
      <c r="IG6" s="517">
        <f t="shared" si="12"/>
        <v>29</v>
      </c>
      <c r="IH6" s="517">
        <f t="shared" si="12"/>
        <v>30</v>
      </c>
      <c r="II6" s="517">
        <f t="shared" si="12"/>
        <v>31</v>
      </c>
      <c r="IJ6" s="517">
        <f t="shared" si="12"/>
        <v>32</v>
      </c>
      <c r="IK6" s="517">
        <f t="shared" si="12"/>
        <v>33</v>
      </c>
      <c r="IL6" s="517">
        <f t="shared" si="12"/>
        <v>34</v>
      </c>
      <c r="IM6" s="517">
        <f t="shared" si="12"/>
        <v>35</v>
      </c>
      <c r="IN6" s="517">
        <f t="shared" si="12"/>
        <v>36</v>
      </c>
      <c r="IO6" s="517">
        <f t="shared" si="12"/>
        <v>37</v>
      </c>
      <c r="IP6" s="517">
        <f t="shared" si="12"/>
        <v>38</v>
      </c>
      <c r="IQ6" s="517">
        <f t="shared" si="12"/>
        <v>39</v>
      </c>
      <c r="IR6" s="517">
        <f t="shared" si="12"/>
        <v>40</v>
      </c>
      <c r="IS6" s="517">
        <f t="shared" si="12"/>
        <v>41</v>
      </c>
      <c r="IT6" s="517">
        <f t="shared" si="12"/>
        <v>42</v>
      </c>
      <c r="IU6" s="517">
        <f t="shared" si="12"/>
        <v>43</v>
      </c>
      <c r="IV6" s="517">
        <f t="shared" si="12"/>
        <v>44</v>
      </c>
      <c r="IW6" s="517">
        <f t="shared" si="12"/>
        <v>45</v>
      </c>
      <c r="IX6" s="517">
        <f t="shared" si="12"/>
        <v>46</v>
      </c>
      <c r="IY6" s="517">
        <f t="shared" si="12"/>
        <v>47</v>
      </c>
      <c r="IZ6" s="517">
        <f t="shared" si="12"/>
        <v>48</v>
      </c>
      <c r="JA6" s="517">
        <f t="shared" si="12"/>
        <v>49</v>
      </c>
      <c r="JB6" s="517">
        <f t="shared" si="12"/>
        <v>50</v>
      </c>
      <c r="JC6" s="517">
        <f t="shared" si="12"/>
        <v>51</v>
      </c>
      <c r="JD6" s="517">
        <f t="shared" si="12"/>
        <v>52</v>
      </c>
      <c r="JE6" s="517">
        <f t="shared" si="12"/>
        <v>53</v>
      </c>
      <c r="JF6" s="8"/>
      <c r="JG6" s="517"/>
      <c r="JH6" s="517"/>
      <c r="JI6" s="517"/>
      <c r="JJ6" s="22">
        <v>1</v>
      </c>
      <c r="JK6" s="517"/>
      <c r="JL6" s="517"/>
      <c r="JM6" s="517"/>
      <c r="JN6" s="517"/>
      <c r="JO6" s="22">
        <v>0</v>
      </c>
      <c r="JP6" s="22">
        <v>1</v>
      </c>
      <c r="JQ6" s="22">
        <v>2</v>
      </c>
      <c r="JR6" s="22">
        <v>6</v>
      </c>
      <c r="JS6" s="22">
        <v>6</v>
      </c>
      <c r="JT6" s="22">
        <v>6</v>
      </c>
      <c r="JU6" s="22">
        <v>6</v>
      </c>
      <c r="JV6" s="22">
        <v>7</v>
      </c>
      <c r="JW6" s="22">
        <v>1</v>
      </c>
      <c r="JX6" s="22">
        <v>1</v>
      </c>
      <c r="JY6" s="22">
        <v>10</v>
      </c>
      <c r="JZ6" s="22">
        <v>11</v>
      </c>
      <c r="KA6" s="22">
        <v>12</v>
      </c>
      <c r="KB6" s="22">
        <v>13</v>
      </c>
      <c r="KC6" s="22">
        <v>14</v>
      </c>
      <c r="KD6" s="22">
        <v>15</v>
      </c>
      <c r="KE6" s="22">
        <v>16</v>
      </c>
      <c r="KF6" s="22">
        <v>17</v>
      </c>
      <c r="KG6" s="22">
        <v>18</v>
      </c>
      <c r="KH6" s="22">
        <v>19</v>
      </c>
      <c r="KI6" s="22">
        <v>1</v>
      </c>
      <c r="KJ6" s="22"/>
      <c r="KK6" s="22"/>
      <c r="KL6" s="22">
        <v>19</v>
      </c>
      <c r="KM6" s="22">
        <v>10</v>
      </c>
      <c r="KN6" s="22">
        <v>11</v>
      </c>
      <c r="KO6" s="22">
        <v>12</v>
      </c>
      <c r="KP6" s="22">
        <v>13</v>
      </c>
      <c r="KQ6" s="22">
        <v>13</v>
      </c>
      <c r="KR6" s="22"/>
      <c r="KS6" s="22">
        <v>14</v>
      </c>
      <c r="KT6" s="22">
        <v>15</v>
      </c>
      <c r="KU6" s="22">
        <v>16</v>
      </c>
      <c r="KV6" s="22">
        <v>18</v>
      </c>
      <c r="KW6" s="22">
        <v>17</v>
      </c>
      <c r="KX6" s="22">
        <v>6</v>
      </c>
      <c r="KY6" s="8"/>
      <c r="KZ6" s="517"/>
      <c r="LA6" s="517"/>
      <c r="LB6" s="517"/>
      <c r="LC6" s="22">
        <f>$KS6</f>
        <v>14</v>
      </c>
      <c r="LD6" s="517"/>
      <c r="LE6" s="517"/>
      <c r="LF6" s="22">
        <f>$KT6</f>
        <v>15</v>
      </c>
      <c r="LG6" s="517"/>
      <c r="LH6" s="517"/>
      <c r="LI6" s="22">
        <f>$KS6</f>
        <v>14</v>
      </c>
      <c r="LJ6" s="517"/>
      <c r="LK6" s="517"/>
      <c r="LL6" s="517"/>
      <c r="LM6" s="22">
        <f>$KS6</f>
        <v>14</v>
      </c>
      <c r="LN6" s="22">
        <f>$KT6</f>
        <v>15</v>
      </c>
      <c r="LO6" s="22">
        <f>$KS6</f>
        <v>14</v>
      </c>
      <c r="LP6" s="517"/>
      <c r="LQ6" s="519"/>
      <c r="LR6" s="620">
        <v>45</v>
      </c>
      <c r="LS6" s="620">
        <f>LR6+7</f>
        <v>52</v>
      </c>
      <c r="LT6" s="620">
        <f t="shared" ref="LT6:MF6" si="13">LS6+7</f>
        <v>59</v>
      </c>
      <c r="LU6" s="620">
        <f t="shared" si="13"/>
        <v>66</v>
      </c>
      <c r="LV6" s="620">
        <f t="shared" si="13"/>
        <v>73</v>
      </c>
      <c r="LW6" s="630">
        <v>45</v>
      </c>
      <c r="LX6" s="630">
        <f t="shared" si="13"/>
        <v>52</v>
      </c>
      <c r="LY6" s="630">
        <f t="shared" si="13"/>
        <v>59</v>
      </c>
      <c r="LZ6" s="630">
        <f t="shared" si="13"/>
        <v>66</v>
      </c>
      <c r="MA6" s="630">
        <f t="shared" si="13"/>
        <v>73</v>
      </c>
      <c r="MB6" s="621">
        <v>45</v>
      </c>
      <c r="MC6" s="621">
        <f t="shared" si="13"/>
        <v>52</v>
      </c>
      <c r="MD6" s="621">
        <f t="shared" si="13"/>
        <v>59</v>
      </c>
      <c r="ME6" s="621">
        <f t="shared" si="13"/>
        <v>66</v>
      </c>
      <c r="MF6" s="621">
        <f t="shared" si="13"/>
        <v>73</v>
      </c>
      <c r="MG6" s="620">
        <v>1</v>
      </c>
      <c r="MH6" s="620">
        <v>2</v>
      </c>
      <c r="MI6" s="620">
        <v>3</v>
      </c>
      <c r="MJ6" s="620">
        <v>6</v>
      </c>
      <c r="MK6" s="620">
        <f>MG6+6</f>
        <v>7</v>
      </c>
      <c r="ML6" s="620">
        <f t="shared" ref="ML6:ND6" si="14">MH6+6</f>
        <v>8</v>
      </c>
      <c r="MM6" s="620">
        <f t="shared" si="14"/>
        <v>9</v>
      </c>
      <c r="MN6" s="620">
        <f t="shared" si="14"/>
        <v>12</v>
      </c>
      <c r="MO6" s="620">
        <f t="shared" si="14"/>
        <v>13</v>
      </c>
      <c r="MP6" s="620">
        <f t="shared" si="14"/>
        <v>14</v>
      </c>
      <c r="MQ6" s="620">
        <f t="shared" si="14"/>
        <v>15</v>
      </c>
      <c r="MR6" s="620">
        <f t="shared" si="14"/>
        <v>18</v>
      </c>
      <c r="MS6" s="620">
        <f t="shared" si="14"/>
        <v>19</v>
      </c>
      <c r="MT6" s="620">
        <f t="shared" si="14"/>
        <v>20</v>
      </c>
      <c r="MU6" s="620">
        <f t="shared" si="14"/>
        <v>21</v>
      </c>
      <c r="MV6" s="620">
        <f t="shared" si="14"/>
        <v>24</v>
      </c>
      <c r="MW6" s="620">
        <f t="shared" si="14"/>
        <v>25</v>
      </c>
      <c r="MX6" s="620">
        <f t="shared" si="14"/>
        <v>26</v>
      </c>
      <c r="MY6" s="620">
        <f t="shared" si="14"/>
        <v>27</v>
      </c>
      <c r="MZ6" s="620">
        <f t="shared" si="14"/>
        <v>30</v>
      </c>
      <c r="NA6" s="620">
        <f t="shared" si="14"/>
        <v>31</v>
      </c>
      <c r="NB6" s="620">
        <f t="shared" si="14"/>
        <v>32</v>
      </c>
      <c r="NC6" s="620">
        <f t="shared" si="14"/>
        <v>33</v>
      </c>
      <c r="ND6" s="620">
        <f t="shared" si="14"/>
        <v>36</v>
      </c>
      <c r="NE6" s="630">
        <v>1</v>
      </c>
      <c r="NF6" s="630">
        <v>2</v>
      </c>
      <c r="NG6" s="630">
        <v>3</v>
      </c>
      <c r="NH6" s="630">
        <v>6</v>
      </c>
      <c r="NI6" s="630">
        <v>7</v>
      </c>
      <c r="NJ6" s="630">
        <v>8</v>
      </c>
      <c r="NK6" s="630">
        <v>9</v>
      </c>
      <c r="NL6" s="630">
        <v>12</v>
      </c>
      <c r="NM6" s="630">
        <v>13</v>
      </c>
      <c r="NN6" s="630">
        <v>14</v>
      </c>
      <c r="NO6" s="630">
        <v>15</v>
      </c>
      <c r="NP6" s="630">
        <v>18</v>
      </c>
      <c r="NQ6" s="630">
        <v>19</v>
      </c>
      <c r="NR6" s="630">
        <v>20</v>
      </c>
      <c r="NS6" s="630">
        <v>21</v>
      </c>
      <c r="NT6" s="630">
        <v>24</v>
      </c>
      <c r="NU6" s="630">
        <v>25</v>
      </c>
      <c r="NV6" s="630">
        <v>26</v>
      </c>
      <c r="NW6" s="630">
        <v>27</v>
      </c>
      <c r="NX6" s="630">
        <v>30</v>
      </c>
      <c r="NY6" s="630">
        <v>31</v>
      </c>
      <c r="NZ6" s="630">
        <v>32</v>
      </c>
      <c r="OA6" s="630">
        <v>33</v>
      </c>
      <c r="OB6" s="630">
        <v>36</v>
      </c>
      <c r="OC6" s="621">
        <v>1</v>
      </c>
      <c r="OD6" s="621">
        <v>2</v>
      </c>
      <c r="OE6" s="621">
        <v>3</v>
      </c>
      <c r="OF6" s="621">
        <v>6</v>
      </c>
      <c r="OG6" s="621">
        <f>OC6+6</f>
        <v>7</v>
      </c>
      <c r="OH6" s="621">
        <f t="shared" ref="OH6" si="15">OD6+6</f>
        <v>8</v>
      </c>
      <c r="OI6" s="621">
        <f t="shared" ref="OI6" si="16">OE6+6</f>
        <v>9</v>
      </c>
      <c r="OJ6" s="621">
        <f t="shared" ref="OJ6" si="17">OF6+6</f>
        <v>12</v>
      </c>
      <c r="OK6" s="621">
        <f t="shared" ref="OK6" si="18">OG6+6</f>
        <v>13</v>
      </c>
      <c r="OL6" s="621">
        <f t="shared" ref="OL6" si="19">OH6+6</f>
        <v>14</v>
      </c>
      <c r="OM6" s="621">
        <f t="shared" ref="OM6" si="20">OI6+6</f>
        <v>15</v>
      </c>
      <c r="ON6" s="621">
        <f t="shared" ref="ON6" si="21">OJ6+6</f>
        <v>18</v>
      </c>
      <c r="OO6" s="621">
        <f t="shared" ref="OO6" si="22">OK6+6</f>
        <v>19</v>
      </c>
      <c r="OP6" s="621">
        <f t="shared" ref="OP6" si="23">OL6+6</f>
        <v>20</v>
      </c>
      <c r="OQ6" s="621">
        <f t="shared" ref="OQ6" si="24">OM6+6</f>
        <v>21</v>
      </c>
      <c r="OR6" s="621">
        <f t="shared" ref="OR6" si="25">ON6+6</f>
        <v>24</v>
      </c>
      <c r="OS6" s="621">
        <f t="shared" ref="OS6" si="26">OO6+6</f>
        <v>25</v>
      </c>
      <c r="OT6" s="621">
        <f t="shared" ref="OT6" si="27">OP6+6</f>
        <v>26</v>
      </c>
      <c r="OU6" s="621">
        <f t="shared" ref="OU6" si="28">OQ6+6</f>
        <v>27</v>
      </c>
      <c r="OV6" s="621">
        <f t="shared" ref="OV6" si="29">OR6+6</f>
        <v>30</v>
      </c>
      <c r="OW6" s="621">
        <f t="shared" ref="OW6" si="30">OS6+6</f>
        <v>31</v>
      </c>
      <c r="OX6" s="621">
        <f t="shared" ref="OX6" si="31">OT6+6</f>
        <v>32</v>
      </c>
      <c r="OY6" s="621">
        <f t="shared" ref="OY6" si="32">OU6+6</f>
        <v>33</v>
      </c>
      <c r="OZ6" s="621">
        <f t="shared" ref="OZ6" si="33">OV6+6</f>
        <v>36</v>
      </c>
      <c r="PA6" s="620">
        <v>1</v>
      </c>
      <c r="PB6" s="620">
        <f>PA6+1</f>
        <v>2</v>
      </c>
      <c r="PC6" s="620">
        <f t="shared" ref="PC6:RN6" si="34">PB6+1</f>
        <v>3</v>
      </c>
      <c r="PD6" s="620">
        <f t="shared" si="34"/>
        <v>4</v>
      </c>
      <c r="PE6" s="620">
        <f t="shared" si="34"/>
        <v>5</v>
      </c>
      <c r="PF6" s="620">
        <f t="shared" si="34"/>
        <v>6</v>
      </c>
      <c r="PG6" s="620">
        <f t="shared" si="34"/>
        <v>7</v>
      </c>
      <c r="PH6" s="620">
        <f t="shared" si="34"/>
        <v>8</v>
      </c>
      <c r="PI6" s="620">
        <f t="shared" si="34"/>
        <v>9</v>
      </c>
      <c r="PJ6" s="620">
        <f t="shared" si="34"/>
        <v>10</v>
      </c>
      <c r="PK6" s="620">
        <f t="shared" si="34"/>
        <v>11</v>
      </c>
      <c r="PL6" s="620">
        <f t="shared" si="34"/>
        <v>12</v>
      </c>
      <c r="PM6" s="620">
        <f t="shared" si="34"/>
        <v>13</v>
      </c>
      <c r="PN6" s="620">
        <f t="shared" si="34"/>
        <v>14</v>
      </c>
      <c r="PO6" s="620">
        <f t="shared" si="34"/>
        <v>15</v>
      </c>
      <c r="PP6" s="620">
        <f t="shared" si="34"/>
        <v>16</v>
      </c>
      <c r="PQ6" s="620">
        <f t="shared" si="34"/>
        <v>17</v>
      </c>
      <c r="PR6" s="620">
        <f t="shared" si="34"/>
        <v>18</v>
      </c>
      <c r="PS6" s="620">
        <f t="shared" si="34"/>
        <v>19</v>
      </c>
      <c r="PT6" s="620">
        <f t="shared" si="34"/>
        <v>20</v>
      </c>
      <c r="PU6" s="620">
        <f t="shared" si="34"/>
        <v>21</v>
      </c>
      <c r="PV6" s="620">
        <f t="shared" si="34"/>
        <v>22</v>
      </c>
      <c r="PW6" s="620">
        <f t="shared" si="34"/>
        <v>23</v>
      </c>
      <c r="PX6" s="620">
        <f t="shared" si="34"/>
        <v>24</v>
      </c>
      <c r="PY6" s="620">
        <f t="shared" si="34"/>
        <v>25</v>
      </c>
      <c r="PZ6" s="620">
        <f t="shared" si="34"/>
        <v>26</v>
      </c>
      <c r="QA6" s="620">
        <f t="shared" si="34"/>
        <v>27</v>
      </c>
      <c r="QB6" s="620">
        <f t="shared" si="34"/>
        <v>28</v>
      </c>
      <c r="QC6" s="620">
        <f t="shared" si="34"/>
        <v>29</v>
      </c>
      <c r="QD6" s="620">
        <f t="shared" si="34"/>
        <v>30</v>
      </c>
      <c r="QE6" s="620">
        <f t="shared" si="34"/>
        <v>31</v>
      </c>
      <c r="QF6" s="620">
        <f t="shared" si="34"/>
        <v>32</v>
      </c>
      <c r="QG6" s="620">
        <f t="shared" si="34"/>
        <v>33</v>
      </c>
      <c r="QH6" s="620">
        <f t="shared" si="34"/>
        <v>34</v>
      </c>
      <c r="QI6" s="620">
        <f t="shared" si="34"/>
        <v>35</v>
      </c>
      <c r="QJ6" s="620">
        <f t="shared" si="34"/>
        <v>36</v>
      </c>
      <c r="QK6" s="620">
        <f t="shared" si="34"/>
        <v>37</v>
      </c>
      <c r="QL6" s="620">
        <f t="shared" si="34"/>
        <v>38</v>
      </c>
      <c r="QM6" s="620">
        <f t="shared" si="34"/>
        <v>39</v>
      </c>
      <c r="QN6" s="620">
        <f t="shared" si="34"/>
        <v>40</v>
      </c>
      <c r="QO6" s="620">
        <f t="shared" si="34"/>
        <v>41</v>
      </c>
      <c r="QP6" s="620">
        <f t="shared" si="34"/>
        <v>42</v>
      </c>
      <c r="QQ6" s="620">
        <f t="shared" si="34"/>
        <v>43</v>
      </c>
      <c r="QR6" s="620">
        <f t="shared" si="34"/>
        <v>44</v>
      </c>
      <c r="QS6" s="620">
        <f t="shared" si="34"/>
        <v>45</v>
      </c>
      <c r="QT6" s="620">
        <f t="shared" si="34"/>
        <v>46</v>
      </c>
      <c r="QU6" s="620">
        <f t="shared" si="34"/>
        <v>47</v>
      </c>
      <c r="QV6" s="620">
        <f t="shared" si="34"/>
        <v>48</v>
      </c>
      <c r="QW6" s="620">
        <f t="shared" si="34"/>
        <v>49</v>
      </c>
      <c r="QX6" s="620">
        <f t="shared" si="34"/>
        <v>50</v>
      </c>
      <c r="QY6" s="620">
        <f t="shared" si="34"/>
        <v>51</v>
      </c>
      <c r="QZ6" s="620">
        <f t="shared" si="34"/>
        <v>52</v>
      </c>
      <c r="RA6" s="620">
        <f t="shared" si="34"/>
        <v>53</v>
      </c>
      <c r="RB6" s="620">
        <f t="shared" si="34"/>
        <v>54</v>
      </c>
      <c r="RC6" s="620">
        <f t="shared" si="34"/>
        <v>55</v>
      </c>
      <c r="RD6" s="620">
        <f t="shared" si="34"/>
        <v>56</v>
      </c>
      <c r="RE6" s="620">
        <f t="shared" si="34"/>
        <v>57</v>
      </c>
      <c r="RF6" s="620">
        <f t="shared" si="34"/>
        <v>58</v>
      </c>
      <c r="RG6" s="620">
        <f t="shared" si="34"/>
        <v>59</v>
      </c>
      <c r="RH6" s="620">
        <f t="shared" si="34"/>
        <v>60</v>
      </c>
      <c r="RI6" s="620">
        <f t="shared" si="34"/>
        <v>61</v>
      </c>
      <c r="RJ6" s="620">
        <f t="shared" si="34"/>
        <v>62</v>
      </c>
      <c r="RK6" s="620">
        <f t="shared" si="34"/>
        <v>63</v>
      </c>
      <c r="RL6" s="620">
        <f t="shared" si="34"/>
        <v>64</v>
      </c>
      <c r="RM6" s="620">
        <f t="shared" si="34"/>
        <v>65</v>
      </c>
      <c r="RN6" s="620">
        <f t="shared" si="34"/>
        <v>66</v>
      </c>
      <c r="RO6" s="620">
        <f t="shared" ref="RO6:TZ6" si="35">RN6+1</f>
        <v>67</v>
      </c>
      <c r="RP6" s="620">
        <f t="shared" si="35"/>
        <v>68</v>
      </c>
      <c r="RQ6" s="620">
        <f t="shared" si="35"/>
        <v>69</v>
      </c>
      <c r="RR6" s="620">
        <f t="shared" si="35"/>
        <v>70</v>
      </c>
      <c r="RS6" s="620">
        <f t="shared" si="35"/>
        <v>71</v>
      </c>
      <c r="RT6" s="620">
        <f t="shared" si="35"/>
        <v>72</v>
      </c>
      <c r="RU6" s="620">
        <f t="shared" si="35"/>
        <v>73</v>
      </c>
      <c r="RV6" s="620">
        <f t="shared" si="35"/>
        <v>74</v>
      </c>
      <c r="RW6" s="620">
        <f t="shared" si="35"/>
        <v>75</v>
      </c>
      <c r="RX6" s="620">
        <f t="shared" si="35"/>
        <v>76</v>
      </c>
      <c r="RY6" s="620">
        <f t="shared" si="35"/>
        <v>77</v>
      </c>
      <c r="RZ6" s="630">
        <v>1</v>
      </c>
      <c r="SA6" s="630">
        <f t="shared" si="35"/>
        <v>2</v>
      </c>
      <c r="SB6" s="630">
        <f t="shared" si="35"/>
        <v>3</v>
      </c>
      <c r="SC6" s="630">
        <f t="shared" si="35"/>
        <v>4</v>
      </c>
      <c r="SD6" s="630">
        <f t="shared" si="35"/>
        <v>5</v>
      </c>
      <c r="SE6" s="630">
        <f t="shared" si="35"/>
        <v>6</v>
      </c>
      <c r="SF6" s="630">
        <f t="shared" si="35"/>
        <v>7</v>
      </c>
      <c r="SG6" s="630">
        <f t="shared" si="35"/>
        <v>8</v>
      </c>
      <c r="SH6" s="630">
        <f t="shared" si="35"/>
        <v>9</v>
      </c>
      <c r="SI6" s="630">
        <f t="shared" si="35"/>
        <v>10</v>
      </c>
      <c r="SJ6" s="630">
        <f t="shared" si="35"/>
        <v>11</v>
      </c>
      <c r="SK6" s="630">
        <f t="shared" si="35"/>
        <v>12</v>
      </c>
      <c r="SL6" s="630">
        <f t="shared" si="35"/>
        <v>13</v>
      </c>
      <c r="SM6" s="630">
        <f t="shared" si="35"/>
        <v>14</v>
      </c>
      <c r="SN6" s="630">
        <f t="shared" si="35"/>
        <v>15</v>
      </c>
      <c r="SO6" s="630">
        <f t="shared" si="35"/>
        <v>16</v>
      </c>
      <c r="SP6" s="630">
        <f t="shared" si="35"/>
        <v>17</v>
      </c>
      <c r="SQ6" s="630">
        <f t="shared" si="35"/>
        <v>18</v>
      </c>
      <c r="SR6" s="630">
        <f t="shared" si="35"/>
        <v>19</v>
      </c>
      <c r="SS6" s="630">
        <f t="shared" si="35"/>
        <v>20</v>
      </c>
      <c r="ST6" s="630">
        <f t="shared" si="35"/>
        <v>21</v>
      </c>
      <c r="SU6" s="630">
        <f t="shared" si="35"/>
        <v>22</v>
      </c>
      <c r="SV6" s="630">
        <f t="shared" si="35"/>
        <v>23</v>
      </c>
      <c r="SW6" s="630">
        <f t="shared" si="35"/>
        <v>24</v>
      </c>
      <c r="SX6" s="630">
        <f t="shared" si="35"/>
        <v>25</v>
      </c>
      <c r="SY6" s="630">
        <f t="shared" si="35"/>
        <v>26</v>
      </c>
      <c r="SZ6" s="630">
        <f t="shared" si="35"/>
        <v>27</v>
      </c>
      <c r="TA6" s="630">
        <f t="shared" si="35"/>
        <v>28</v>
      </c>
      <c r="TB6" s="630">
        <f t="shared" si="35"/>
        <v>29</v>
      </c>
      <c r="TC6" s="630">
        <f t="shared" si="35"/>
        <v>30</v>
      </c>
      <c r="TD6" s="630">
        <f t="shared" si="35"/>
        <v>31</v>
      </c>
      <c r="TE6" s="630">
        <f t="shared" si="35"/>
        <v>32</v>
      </c>
      <c r="TF6" s="630">
        <f t="shared" si="35"/>
        <v>33</v>
      </c>
      <c r="TG6" s="630">
        <f t="shared" si="35"/>
        <v>34</v>
      </c>
      <c r="TH6" s="630">
        <f t="shared" si="35"/>
        <v>35</v>
      </c>
      <c r="TI6" s="630">
        <f t="shared" si="35"/>
        <v>36</v>
      </c>
      <c r="TJ6" s="630">
        <f t="shared" si="35"/>
        <v>37</v>
      </c>
      <c r="TK6" s="630">
        <f t="shared" si="35"/>
        <v>38</v>
      </c>
      <c r="TL6" s="630">
        <f t="shared" si="35"/>
        <v>39</v>
      </c>
      <c r="TM6" s="630">
        <f t="shared" si="35"/>
        <v>40</v>
      </c>
      <c r="TN6" s="630">
        <f t="shared" si="35"/>
        <v>41</v>
      </c>
      <c r="TO6" s="630">
        <f t="shared" si="35"/>
        <v>42</v>
      </c>
      <c r="TP6" s="630">
        <f t="shared" si="35"/>
        <v>43</v>
      </c>
      <c r="TQ6" s="630">
        <f t="shared" si="35"/>
        <v>44</v>
      </c>
      <c r="TR6" s="630">
        <f t="shared" si="35"/>
        <v>45</v>
      </c>
      <c r="TS6" s="630">
        <f t="shared" si="35"/>
        <v>46</v>
      </c>
      <c r="TT6" s="630">
        <f t="shared" si="35"/>
        <v>47</v>
      </c>
      <c r="TU6" s="630">
        <f t="shared" si="35"/>
        <v>48</v>
      </c>
      <c r="TV6" s="630">
        <f t="shared" si="35"/>
        <v>49</v>
      </c>
      <c r="TW6" s="630">
        <f t="shared" si="35"/>
        <v>50</v>
      </c>
      <c r="TX6" s="630">
        <f t="shared" si="35"/>
        <v>51</v>
      </c>
      <c r="TY6" s="630">
        <f t="shared" si="35"/>
        <v>52</v>
      </c>
      <c r="TZ6" s="630">
        <f t="shared" si="35"/>
        <v>53</v>
      </c>
      <c r="UA6" s="630">
        <f t="shared" ref="UA6:WL6" si="36">TZ6+1</f>
        <v>54</v>
      </c>
      <c r="UB6" s="630">
        <f t="shared" si="36"/>
        <v>55</v>
      </c>
      <c r="UC6" s="630">
        <f t="shared" si="36"/>
        <v>56</v>
      </c>
      <c r="UD6" s="630">
        <f t="shared" si="36"/>
        <v>57</v>
      </c>
      <c r="UE6" s="630">
        <f t="shared" si="36"/>
        <v>58</v>
      </c>
      <c r="UF6" s="630">
        <f t="shared" si="36"/>
        <v>59</v>
      </c>
      <c r="UG6" s="630">
        <f t="shared" si="36"/>
        <v>60</v>
      </c>
      <c r="UH6" s="630">
        <f t="shared" si="36"/>
        <v>61</v>
      </c>
      <c r="UI6" s="630">
        <f t="shared" si="36"/>
        <v>62</v>
      </c>
      <c r="UJ6" s="630">
        <f t="shared" si="36"/>
        <v>63</v>
      </c>
      <c r="UK6" s="630">
        <f t="shared" si="36"/>
        <v>64</v>
      </c>
      <c r="UL6" s="630">
        <f t="shared" si="36"/>
        <v>65</v>
      </c>
      <c r="UM6" s="630">
        <f t="shared" si="36"/>
        <v>66</v>
      </c>
      <c r="UN6" s="630">
        <f t="shared" si="36"/>
        <v>67</v>
      </c>
      <c r="UO6" s="630">
        <f t="shared" si="36"/>
        <v>68</v>
      </c>
      <c r="UP6" s="630">
        <f t="shared" si="36"/>
        <v>69</v>
      </c>
      <c r="UQ6" s="630">
        <f t="shared" si="36"/>
        <v>70</v>
      </c>
      <c r="UR6" s="630">
        <f t="shared" si="36"/>
        <v>71</v>
      </c>
      <c r="US6" s="630">
        <f t="shared" si="36"/>
        <v>72</v>
      </c>
      <c r="UT6" s="630">
        <f t="shared" si="36"/>
        <v>73</v>
      </c>
      <c r="UU6" s="630">
        <f t="shared" si="36"/>
        <v>74</v>
      </c>
      <c r="UV6" s="630">
        <f t="shared" si="36"/>
        <v>75</v>
      </c>
      <c r="UW6" s="630">
        <f t="shared" si="36"/>
        <v>76</v>
      </c>
      <c r="UX6" s="630">
        <f t="shared" si="36"/>
        <v>77</v>
      </c>
      <c r="UY6" s="621">
        <v>1</v>
      </c>
      <c r="UZ6" s="621">
        <f t="shared" si="36"/>
        <v>2</v>
      </c>
      <c r="VA6" s="621">
        <f t="shared" si="36"/>
        <v>3</v>
      </c>
      <c r="VB6" s="621">
        <f t="shared" si="36"/>
        <v>4</v>
      </c>
      <c r="VC6" s="621">
        <f t="shared" si="36"/>
        <v>5</v>
      </c>
      <c r="VD6" s="621">
        <f t="shared" si="36"/>
        <v>6</v>
      </c>
      <c r="VE6" s="621">
        <f t="shared" si="36"/>
        <v>7</v>
      </c>
      <c r="VF6" s="621">
        <f t="shared" si="36"/>
        <v>8</v>
      </c>
      <c r="VG6" s="621">
        <f t="shared" si="36"/>
        <v>9</v>
      </c>
      <c r="VH6" s="621">
        <f t="shared" si="36"/>
        <v>10</v>
      </c>
      <c r="VI6" s="621">
        <f t="shared" si="36"/>
        <v>11</v>
      </c>
      <c r="VJ6" s="621">
        <f t="shared" si="36"/>
        <v>12</v>
      </c>
      <c r="VK6" s="621">
        <f t="shared" si="36"/>
        <v>13</v>
      </c>
      <c r="VL6" s="621">
        <f t="shared" si="36"/>
        <v>14</v>
      </c>
      <c r="VM6" s="621">
        <f t="shared" si="36"/>
        <v>15</v>
      </c>
      <c r="VN6" s="621">
        <f t="shared" si="36"/>
        <v>16</v>
      </c>
      <c r="VO6" s="621">
        <f t="shared" si="36"/>
        <v>17</v>
      </c>
      <c r="VP6" s="621">
        <f t="shared" si="36"/>
        <v>18</v>
      </c>
      <c r="VQ6" s="621">
        <f t="shared" si="36"/>
        <v>19</v>
      </c>
      <c r="VR6" s="621">
        <f t="shared" si="36"/>
        <v>20</v>
      </c>
      <c r="VS6" s="621">
        <f t="shared" si="36"/>
        <v>21</v>
      </c>
      <c r="VT6" s="621">
        <f t="shared" si="36"/>
        <v>22</v>
      </c>
      <c r="VU6" s="621">
        <f t="shared" si="36"/>
        <v>23</v>
      </c>
      <c r="VV6" s="621">
        <f t="shared" si="36"/>
        <v>24</v>
      </c>
      <c r="VW6" s="621">
        <f t="shared" si="36"/>
        <v>25</v>
      </c>
      <c r="VX6" s="621">
        <f t="shared" si="36"/>
        <v>26</v>
      </c>
      <c r="VY6" s="621">
        <f t="shared" si="36"/>
        <v>27</v>
      </c>
      <c r="VZ6" s="621">
        <f t="shared" si="36"/>
        <v>28</v>
      </c>
      <c r="WA6" s="621">
        <f t="shared" si="36"/>
        <v>29</v>
      </c>
      <c r="WB6" s="621">
        <f t="shared" si="36"/>
        <v>30</v>
      </c>
      <c r="WC6" s="621">
        <f t="shared" si="36"/>
        <v>31</v>
      </c>
      <c r="WD6" s="621">
        <f t="shared" si="36"/>
        <v>32</v>
      </c>
      <c r="WE6" s="621">
        <f t="shared" si="36"/>
        <v>33</v>
      </c>
      <c r="WF6" s="621">
        <f t="shared" si="36"/>
        <v>34</v>
      </c>
      <c r="WG6" s="621">
        <f t="shared" si="36"/>
        <v>35</v>
      </c>
      <c r="WH6" s="621">
        <f t="shared" si="36"/>
        <v>36</v>
      </c>
      <c r="WI6" s="621">
        <f t="shared" si="36"/>
        <v>37</v>
      </c>
      <c r="WJ6" s="621">
        <f t="shared" si="36"/>
        <v>38</v>
      </c>
      <c r="WK6" s="621">
        <f t="shared" si="36"/>
        <v>39</v>
      </c>
      <c r="WL6" s="621">
        <f t="shared" si="36"/>
        <v>40</v>
      </c>
      <c r="WM6" s="621">
        <f t="shared" ref="WM6:XW6" si="37">WL6+1</f>
        <v>41</v>
      </c>
      <c r="WN6" s="621">
        <f t="shared" si="37"/>
        <v>42</v>
      </c>
      <c r="WO6" s="621">
        <f t="shared" si="37"/>
        <v>43</v>
      </c>
      <c r="WP6" s="621">
        <f t="shared" si="37"/>
        <v>44</v>
      </c>
      <c r="WQ6" s="621">
        <f t="shared" si="37"/>
        <v>45</v>
      </c>
      <c r="WR6" s="621">
        <f t="shared" si="37"/>
        <v>46</v>
      </c>
      <c r="WS6" s="621">
        <f t="shared" si="37"/>
        <v>47</v>
      </c>
      <c r="WT6" s="621">
        <f t="shared" si="37"/>
        <v>48</v>
      </c>
      <c r="WU6" s="621">
        <f t="shared" si="37"/>
        <v>49</v>
      </c>
      <c r="WV6" s="621">
        <f t="shared" si="37"/>
        <v>50</v>
      </c>
      <c r="WW6" s="621">
        <f t="shared" si="37"/>
        <v>51</v>
      </c>
      <c r="WX6" s="621">
        <f t="shared" si="37"/>
        <v>52</v>
      </c>
      <c r="WY6" s="621">
        <f t="shared" si="37"/>
        <v>53</v>
      </c>
      <c r="WZ6" s="621">
        <f t="shared" si="37"/>
        <v>54</v>
      </c>
      <c r="XA6" s="621">
        <f t="shared" si="37"/>
        <v>55</v>
      </c>
      <c r="XB6" s="621">
        <f t="shared" si="37"/>
        <v>56</v>
      </c>
      <c r="XC6" s="621">
        <f t="shared" si="37"/>
        <v>57</v>
      </c>
      <c r="XD6" s="621">
        <f t="shared" si="37"/>
        <v>58</v>
      </c>
      <c r="XE6" s="621">
        <f t="shared" si="37"/>
        <v>59</v>
      </c>
      <c r="XF6" s="621">
        <f t="shared" si="37"/>
        <v>60</v>
      </c>
      <c r="XG6" s="621">
        <f t="shared" si="37"/>
        <v>61</v>
      </c>
      <c r="XH6" s="621">
        <f t="shared" si="37"/>
        <v>62</v>
      </c>
      <c r="XI6" s="621">
        <f t="shared" si="37"/>
        <v>63</v>
      </c>
      <c r="XJ6" s="621">
        <f t="shared" si="37"/>
        <v>64</v>
      </c>
      <c r="XK6" s="621">
        <f t="shared" si="37"/>
        <v>65</v>
      </c>
      <c r="XL6" s="621">
        <f t="shared" si="37"/>
        <v>66</v>
      </c>
      <c r="XM6" s="621">
        <f t="shared" si="37"/>
        <v>67</v>
      </c>
      <c r="XN6" s="621">
        <f t="shared" si="37"/>
        <v>68</v>
      </c>
      <c r="XO6" s="621">
        <f t="shared" si="37"/>
        <v>69</v>
      </c>
      <c r="XP6" s="621">
        <f t="shared" si="37"/>
        <v>70</v>
      </c>
      <c r="XQ6" s="621">
        <f t="shared" si="37"/>
        <v>71</v>
      </c>
      <c r="XR6" s="621">
        <f t="shared" si="37"/>
        <v>72</v>
      </c>
      <c r="XS6" s="621">
        <f t="shared" si="37"/>
        <v>73</v>
      </c>
      <c r="XT6" s="621">
        <f t="shared" si="37"/>
        <v>74</v>
      </c>
      <c r="XU6" s="621">
        <f t="shared" si="37"/>
        <v>75</v>
      </c>
      <c r="XV6" s="621">
        <f t="shared" si="37"/>
        <v>76</v>
      </c>
      <c r="XW6" s="621">
        <f t="shared" si="37"/>
        <v>77</v>
      </c>
      <c r="XX6" s="22">
        <v>1</v>
      </c>
      <c r="XY6" s="22">
        <v>3</v>
      </c>
      <c r="XZ6" s="232">
        <f>XY6</f>
        <v>3</v>
      </c>
      <c r="YA6" s="22">
        <v>4</v>
      </c>
      <c r="YB6" s="232">
        <f>YA6</f>
        <v>4</v>
      </c>
      <c r="YC6" s="22">
        <v>6</v>
      </c>
      <c r="YD6" s="520">
        <f ca="1">OFFSET(YD6,0,-6)+6</f>
        <v>7</v>
      </c>
      <c r="YE6" s="520">
        <f t="shared" ref="YE6:YI6" ca="1" si="38">OFFSET(YE6,0,-6)+6</f>
        <v>9</v>
      </c>
      <c r="YF6" s="520">
        <f t="shared" ca="1" si="38"/>
        <v>9</v>
      </c>
      <c r="YG6" s="520">
        <f t="shared" ca="1" si="38"/>
        <v>10</v>
      </c>
      <c r="YH6" s="520">
        <f t="shared" ca="1" si="38"/>
        <v>10</v>
      </c>
      <c r="YI6" s="520">
        <f t="shared" ca="1" si="38"/>
        <v>12</v>
      </c>
      <c r="YJ6" s="22">
        <v>38</v>
      </c>
      <c r="YK6" s="232">
        <f>YJ6</f>
        <v>38</v>
      </c>
      <c r="YL6" s="22">
        <v>39</v>
      </c>
      <c r="YM6" s="232">
        <f>YL6</f>
        <v>39</v>
      </c>
      <c r="YN6" s="22">
        <v>41</v>
      </c>
      <c r="YO6" s="22">
        <v>38</v>
      </c>
      <c r="YP6" s="232">
        <f>YO6</f>
        <v>38</v>
      </c>
      <c r="YQ6" s="22">
        <v>39</v>
      </c>
      <c r="YR6" s="232">
        <f>YQ6</f>
        <v>39</v>
      </c>
      <c r="YS6" s="22">
        <v>41</v>
      </c>
      <c r="YT6" s="520">
        <f ca="1">OFFSET(YT6,0,-5)+5</f>
        <v>43</v>
      </c>
      <c r="YU6" s="520">
        <f t="shared" ref="YU6:YZ6" ca="1" si="39">OFFSET(YU6,0,-5)+5</f>
        <v>43</v>
      </c>
      <c r="YV6" s="520">
        <f t="shared" ca="1" si="39"/>
        <v>44</v>
      </c>
      <c r="YW6" s="520">
        <f t="shared" ca="1" si="39"/>
        <v>44</v>
      </c>
      <c r="YX6" s="520">
        <f t="shared" ca="1" si="39"/>
        <v>46</v>
      </c>
      <c r="YY6" s="520">
        <f t="shared" ca="1" si="39"/>
        <v>48</v>
      </c>
      <c r="YZ6" s="520">
        <f t="shared" ca="1" si="39"/>
        <v>48</v>
      </c>
      <c r="ZA6" s="22">
        <v>1</v>
      </c>
      <c r="ZB6" s="8"/>
      <c r="ZC6" s="517"/>
      <c r="ZD6" s="22">
        <v>1</v>
      </c>
      <c r="ZE6" s="22">
        <v>1</v>
      </c>
      <c r="ZF6" s="22">
        <v>19</v>
      </c>
      <c r="ZG6" s="22">
        <v>1</v>
      </c>
      <c r="ZH6" s="22">
        <v>3</v>
      </c>
      <c r="ZI6" s="22">
        <v>6</v>
      </c>
      <c r="ZJ6" s="22">
        <v>5</v>
      </c>
      <c r="ZK6" s="22">
        <v>2</v>
      </c>
      <c r="ZL6" s="22">
        <v>4</v>
      </c>
      <c r="ZM6" s="22">
        <v>7</v>
      </c>
      <c r="ZN6" s="22">
        <v>8</v>
      </c>
      <c r="ZO6" s="22">
        <v>9</v>
      </c>
      <c r="ZP6" s="22">
        <v>12</v>
      </c>
      <c r="ZQ6" s="22">
        <v>13</v>
      </c>
      <c r="ZR6" s="22">
        <v>14</v>
      </c>
      <c r="ZS6" s="22">
        <v>15</v>
      </c>
      <c r="ZT6" s="517"/>
      <c r="ZU6" s="22">
        <v>16</v>
      </c>
      <c r="ZV6" s="22">
        <v>17</v>
      </c>
      <c r="ZW6" s="22">
        <v>18</v>
      </c>
      <c r="ZX6" s="8"/>
      <c r="ZY6" s="22">
        <v>1</v>
      </c>
      <c r="ZZ6" s="87">
        <f>d.Region</f>
        <v>2</v>
      </c>
      <c r="AAA6" s="22"/>
      <c r="AAB6" s="22"/>
      <c r="AAC6" s="22"/>
      <c r="AAD6" s="517"/>
      <c r="AAE6" s="517"/>
      <c r="AAF6" s="517">
        <v>1</v>
      </c>
      <c r="AAG6" s="517">
        <v>1</v>
      </c>
      <c r="AAH6" s="22">
        <v>1</v>
      </c>
      <c r="AAI6" s="22">
        <v>3</v>
      </c>
      <c r="AAJ6" s="22">
        <v>5</v>
      </c>
      <c r="AAK6" s="22">
        <v>2</v>
      </c>
      <c r="AAL6" s="22">
        <v>4</v>
      </c>
      <c r="AAM6" s="517"/>
      <c r="AAN6" s="517"/>
      <c r="AAO6" s="517"/>
      <c r="AAP6" s="517"/>
      <c r="AAQ6" s="517"/>
      <c r="AAR6" s="517"/>
      <c r="AAS6" s="22">
        <v>1</v>
      </c>
      <c r="AAT6" s="22">
        <v>2</v>
      </c>
      <c r="AAU6" s="22">
        <v>3</v>
      </c>
      <c r="AAV6" s="22">
        <v>4</v>
      </c>
      <c r="AAW6" s="22"/>
      <c r="AAX6" s="22"/>
      <c r="AAY6" s="22"/>
      <c r="AAZ6" s="22"/>
      <c r="ABA6" s="22"/>
      <c r="ABB6" s="22"/>
      <c r="ABC6" s="22"/>
      <c r="ABD6" s="22"/>
      <c r="ABE6" s="22"/>
      <c r="ABF6" s="22"/>
      <c r="ABG6" s="22"/>
      <c r="ABH6" s="517"/>
      <c r="ABI6" s="22"/>
      <c r="ABJ6" s="22" t="s">
        <v>1108</v>
      </c>
      <c r="ABK6" s="8"/>
      <c r="ABL6" s="517">
        <f>$ADD6</f>
        <v>12</v>
      </c>
      <c r="ABM6" s="517"/>
      <c r="ABN6" s="517"/>
      <c r="ABO6" s="517"/>
      <c r="ABP6" s="517"/>
      <c r="ABQ6" s="517"/>
      <c r="ABR6" s="519"/>
      <c r="ABS6" s="22">
        <v>21</v>
      </c>
      <c r="ABT6" s="87">
        <f>$ABS6</f>
        <v>21</v>
      </c>
      <c r="ABU6" s="22">
        <v>1</v>
      </c>
      <c r="ABV6" s="22">
        <v>2</v>
      </c>
      <c r="ABW6" s="22">
        <v>3</v>
      </c>
      <c r="ABX6" s="22">
        <v>1</v>
      </c>
      <c r="ABY6" s="22">
        <v>2</v>
      </c>
      <c r="ABZ6" s="22">
        <v>3</v>
      </c>
      <c r="ACA6" s="22">
        <v>1</v>
      </c>
      <c r="ACB6" s="22">
        <v>2</v>
      </c>
      <c r="ACC6" s="22">
        <v>3</v>
      </c>
      <c r="ACD6" s="517"/>
      <c r="ACE6" s="22">
        <v>6</v>
      </c>
      <c r="ACF6" s="22"/>
      <c r="ACG6" s="22"/>
      <c r="ACH6" s="22"/>
      <c r="ACI6" s="22"/>
      <c r="ACJ6" s="22">
        <v>6</v>
      </c>
      <c r="ACK6" s="22"/>
      <c r="ACL6" s="22"/>
      <c r="ACM6" s="22"/>
      <c r="ACN6" s="22"/>
      <c r="ACO6" s="22"/>
      <c r="ACP6" s="517"/>
      <c r="ACQ6" s="517"/>
      <c r="ACR6" s="517"/>
      <c r="ACS6" s="517"/>
      <c r="ACT6" s="517"/>
      <c r="ACU6" s="517"/>
      <c r="ACV6" s="517"/>
      <c r="ACW6" s="517"/>
      <c r="ACX6" s="517"/>
      <c r="ACY6" s="517"/>
      <c r="ACZ6" s="517"/>
      <c r="ADA6" s="517"/>
      <c r="ADB6" s="517"/>
      <c r="ADC6" s="517"/>
      <c r="ADD6" s="22">
        <v>12</v>
      </c>
      <c r="ADE6" s="517">
        <f t="shared" ref="ADE6:ADP6" si="40">$ADD6</f>
        <v>12</v>
      </c>
      <c r="ADF6" s="517">
        <f t="shared" si="40"/>
        <v>12</v>
      </c>
      <c r="ADG6" s="517">
        <f t="shared" si="40"/>
        <v>12</v>
      </c>
      <c r="ADH6" s="517">
        <f t="shared" si="40"/>
        <v>12</v>
      </c>
      <c r="ADI6" s="517">
        <f t="shared" si="40"/>
        <v>12</v>
      </c>
      <c r="ADJ6" s="517">
        <f t="shared" si="40"/>
        <v>12</v>
      </c>
      <c r="ADK6" s="517">
        <f t="shared" si="40"/>
        <v>12</v>
      </c>
      <c r="ADL6" s="517"/>
      <c r="ADM6" s="517">
        <f t="shared" si="40"/>
        <v>12</v>
      </c>
      <c r="ADN6" s="517">
        <f t="shared" si="40"/>
        <v>12</v>
      </c>
      <c r="ADO6" s="517">
        <f t="shared" si="40"/>
        <v>12</v>
      </c>
      <c r="ADP6" s="517">
        <f t="shared" si="40"/>
        <v>12</v>
      </c>
      <c r="ADQ6" s="517"/>
      <c r="ADR6" s="22">
        <v>1</v>
      </c>
      <c r="ADS6" s="22">
        <v>1</v>
      </c>
      <c r="ADT6" s="22">
        <v>1</v>
      </c>
      <c r="ADU6" s="22">
        <v>1</v>
      </c>
      <c r="ADV6" s="22">
        <v>1</v>
      </c>
      <c r="ADW6" s="22">
        <v>1</v>
      </c>
      <c r="ADX6" s="22">
        <v>1</v>
      </c>
      <c r="ADY6" s="22">
        <v>1</v>
      </c>
      <c r="ADZ6" s="22">
        <v>1</v>
      </c>
      <c r="AEA6" s="22">
        <v>1</v>
      </c>
      <c r="AEB6" s="22">
        <v>1</v>
      </c>
      <c r="AEC6" s="22">
        <v>1</v>
      </c>
      <c r="AED6" s="22">
        <v>1</v>
      </c>
      <c r="AEE6" s="22">
        <v>1</v>
      </c>
      <c r="AEF6" s="22">
        <v>1</v>
      </c>
      <c r="AEG6" s="22">
        <v>1</v>
      </c>
      <c r="AEH6" s="22">
        <v>1</v>
      </c>
      <c r="AEI6" s="22">
        <v>1</v>
      </c>
      <c r="AEJ6" s="22">
        <v>2</v>
      </c>
      <c r="AEK6" s="22">
        <v>2</v>
      </c>
      <c r="AEL6" s="22">
        <v>2</v>
      </c>
      <c r="AEM6" s="22">
        <v>2</v>
      </c>
      <c r="AEN6" s="22">
        <v>2</v>
      </c>
      <c r="AEO6" s="22">
        <v>2</v>
      </c>
      <c r="AEP6" s="22">
        <v>2</v>
      </c>
      <c r="AEQ6" s="22">
        <v>2</v>
      </c>
      <c r="AER6" s="22">
        <v>2</v>
      </c>
      <c r="AES6" s="22">
        <v>2</v>
      </c>
      <c r="AET6" s="22">
        <v>2</v>
      </c>
      <c r="AEU6" s="22">
        <v>2</v>
      </c>
      <c r="AEV6" s="22">
        <v>2</v>
      </c>
      <c r="AEW6" s="22">
        <v>2</v>
      </c>
      <c r="AEX6" s="22">
        <v>2</v>
      </c>
      <c r="AEY6" s="22">
        <v>2</v>
      </c>
      <c r="AEZ6" s="22">
        <v>2</v>
      </c>
      <c r="AFA6" s="22">
        <v>2</v>
      </c>
      <c r="AFB6" s="22">
        <v>3</v>
      </c>
      <c r="AFC6" s="22">
        <v>3</v>
      </c>
      <c r="AFD6" s="22">
        <v>3</v>
      </c>
      <c r="AFE6" s="22">
        <v>3</v>
      </c>
      <c r="AFF6" s="22">
        <v>3</v>
      </c>
      <c r="AFG6" s="22">
        <v>3</v>
      </c>
      <c r="AFH6" s="22">
        <v>3</v>
      </c>
      <c r="AFI6" s="22">
        <v>3</v>
      </c>
      <c r="AFJ6" s="22">
        <v>3</v>
      </c>
      <c r="AFK6" s="22">
        <v>3</v>
      </c>
      <c r="AFL6" s="22">
        <v>3</v>
      </c>
      <c r="AFM6" s="22">
        <v>3</v>
      </c>
      <c r="AFN6" s="22">
        <v>3</v>
      </c>
      <c r="AFO6" s="22">
        <v>3</v>
      </c>
      <c r="AFP6" s="22">
        <v>3</v>
      </c>
      <c r="AFQ6" s="22">
        <v>3</v>
      </c>
      <c r="AFR6" s="22">
        <v>3</v>
      </c>
      <c r="AFS6" s="22">
        <v>3</v>
      </c>
      <c r="AFT6" s="22">
        <v>6</v>
      </c>
      <c r="AFU6" s="22">
        <v>6</v>
      </c>
      <c r="AFV6" s="22">
        <v>6</v>
      </c>
      <c r="AFW6" s="22">
        <v>6</v>
      </c>
      <c r="AFX6" s="22">
        <v>6</v>
      </c>
      <c r="AFY6" s="22">
        <v>6</v>
      </c>
      <c r="AFZ6" s="22">
        <v>6</v>
      </c>
      <c r="AGA6" s="22">
        <v>6</v>
      </c>
      <c r="AGB6" s="22">
        <v>6</v>
      </c>
      <c r="AGC6" s="22">
        <v>6</v>
      </c>
      <c r="AGD6" s="22">
        <v>6</v>
      </c>
      <c r="AGE6" s="22">
        <v>6</v>
      </c>
      <c r="AGF6" s="22">
        <v>6</v>
      </c>
      <c r="AGG6" s="22">
        <v>6</v>
      </c>
      <c r="AGH6" s="22">
        <v>6</v>
      </c>
      <c r="AGI6" s="22">
        <v>6</v>
      </c>
      <c r="AGJ6" s="22">
        <v>6</v>
      </c>
      <c r="AGK6" s="22">
        <v>6</v>
      </c>
      <c r="AGL6" s="22">
        <v>8</v>
      </c>
      <c r="AGM6" s="22">
        <v>8</v>
      </c>
      <c r="AGN6" s="22">
        <v>8</v>
      </c>
      <c r="AGO6" s="22">
        <v>8</v>
      </c>
      <c r="AGP6" s="22">
        <v>8</v>
      </c>
      <c r="AGQ6" s="22">
        <v>8</v>
      </c>
      <c r="AGR6" s="22">
        <v>8</v>
      </c>
      <c r="AGS6" s="22">
        <v>8</v>
      </c>
      <c r="AGT6" s="22">
        <v>8</v>
      </c>
      <c r="AGU6" s="22">
        <v>8</v>
      </c>
      <c r="AGV6" s="22">
        <v>8</v>
      </c>
      <c r="AGW6" s="22">
        <v>8</v>
      </c>
      <c r="AGX6" s="22">
        <v>8</v>
      </c>
      <c r="AGY6" s="22">
        <v>8</v>
      </c>
      <c r="AGZ6" s="22">
        <v>8</v>
      </c>
      <c r="AHA6" s="22">
        <v>8</v>
      </c>
      <c r="AHB6" s="22">
        <v>8</v>
      </c>
      <c r="AHC6" s="22">
        <v>8</v>
      </c>
      <c r="AHD6" s="517"/>
      <c r="AHE6" s="483">
        <v>0</v>
      </c>
    </row>
    <row r="7" spans="1:889">
      <c r="A7" s="18"/>
      <c r="B7" s="18"/>
      <c r="C7" s="12"/>
      <c r="D7" s="12"/>
      <c r="E7" t="b">
        <v>0</v>
      </c>
      <c r="G7" s="25" t="s">
        <v>1525</v>
      </c>
      <c r="H7" s="18"/>
      <c r="I7" s="18"/>
      <c r="J7" s="18"/>
      <c r="K7" s="18"/>
      <c r="L7" s="18"/>
      <c r="M7" s="18"/>
      <c r="N7" s="18"/>
      <c r="O7" s="18"/>
      <c r="P7" s="18"/>
      <c r="Q7" s="18"/>
      <c r="R7" s="18"/>
      <c r="S7" s="18"/>
      <c r="T7" s="18"/>
      <c r="U7" s="18"/>
      <c r="V7" s="18"/>
      <c r="W7" s="18">
        <v>4</v>
      </c>
      <c r="X7" s="18">
        <v>5</v>
      </c>
      <c r="Y7" s="18">
        <v>6</v>
      </c>
      <c r="Z7" s="18"/>
      <c r="AA7" s="18"/>
      <c r="AB7" s="18"/>
      <c r="AC7" s="18"/>
      <c r="AD7" s="18"/>
      <c r="AE7" s="18">
        <v>1</v>
      </c>
      <c r="AF7" s="18">
        <v>2</v>
      </c>
      <c r="AG7" s="18"/>
      <c r="AH7" s="18"/>
      <c r="AI7" s="18">
        <v>12</v>
      </c>
      <c r="AJ7" s="18"/>
      <c r="AK7" s="18"/>
      <c r="AL7" s="18"/>
      <c r="AM7" s="18"/>
      <c r="AN7" s="18"/>
      <c r="AO7" s="18"/>
      <c r="AP7" s="18"/>
      <c r="AQ7" s="18"/>
      <c r="AR7" s="18"/>
      <c r="AS7" s="18"/>
      <c r="AT7" s="18"/>
      <c r="AU7" s="18"/>
      <c r="AV7" s="18"/>
      <c r="AW7" s="18"/>
      <c r="AX7" s="18"/>
      <c r="AY7" s="18"/>
      <c r="AZ7" s="18"/>
      <c r="BA7" s="18"/>
      <c r="BB7" s="18"/>
      <c r="BC7" s="466" t="s">
        <v>1525</v>
      </c>
      <c r="BD7" s="8"/>
      <c r="BE7" s="8"/>
      <c r="BF7" s="517"/>
      <c r="BG7" s="517"/>
      <c r="BH7" s="517"/>
      <c r="BI7" s="517"/>
      <c r="BJ7" s="517"/>
      <c r="BK7" s="517"/>
      <c r="BL7" s="517"/>
      <c r="BM7" s="517"/>
      <c r="BN7" s="517"/>
      <c r="BO7" s="8"/>
      <c r="BP7" s="517"/>
      <c r="BQ7" s="517"/>
      <c r="BR7" s="517"/>
      <c r="BS7" s="517"/>
      <c r="BT7" s="517"/>
      <c r="BU7" s="517"/>
      <c r="BV7" s="517"/>
      <c r="BW7" s="517"/>
      <c r="BX7" s="517"/>
      <c r="BY7" s="517"/>
      <c r="BZ7" s="517"/>
      <c r="CA7" s="517"/>
      <c r="CB7" s="517"/>
      <c r="CC7" s="517"/>
      <c r="CD7" s="517"/>
      <c r="CE7" s="517"/>
      <c r="CF7" s="517"/>
      <c r="CG7" s="517"/>
      <c r="CH7" s="517"/>
      <c r="CI7" s="517"/>
      <c r="CJ7" s="517"/>
      <c r="CK7" s="8"/>
      <c r="CL7" s="517"/>
      <c r="CM7" s="517"/>
      <c r="CN7" s="517"/>
      <c r="CO7" s="517"/>
      <c r="CP7" s="517"/>
      <c r="CQ7" s="517"/>
      <c r="CR7" s="517"/>
      <c r="CS7" s="517"/>
      <c r="CT7" s="517"/>
      <c r="CU7" s="517"/>
      <c r="CV7" s="517"/>
      <c r="CW7" s="517"/>
      <c r="CX7" s="517"/>
      <c r="CY7" s="517"/>
      <c r="CZ7" s="517"/>
      <c r="DA7" s="517"/>
      <c r="DB7" s="517"/>
      <c r="DC7" s="517"/>
      <c r="DD7" s="517"/>
      <c r="DE7" s="517"/>
      <c r="DF7" s="517"/>
      <c r="DG7" s="517"/>
      <c r="DH7" s="517"/>
      <c r="DI7" s="517"/>
      <c r="DJ7" s="517"/>
      <c r="DK7" s="517"/>
      <c r="DL7" s="8"/>
      <c r="DM7" s="517"/>
      <c r="DN7" s="517"/>
      <c r="DO7" s="517"/>
      <c r="DP7" s="519"/>
      <c r="DQ7" s="518"/>
      <c r="DR7" s="517"/>
      <c r="DS7" s="517"/>
      <c r="DT7" s="517"/>
      <c r="DU7" s="517"/>
      <c r="DV7" s="517"/>
      <c r="DW7" s="517"/>
      <c r="DX7" s="517"/>
      <c r="DY7" s="517"/>
      <c r="DZ7" s="517"/>
      <c r="EA7" s="517"/>
      <c r="EB7" s="517"/>
      <c r="EC7" s="517"/>
      <c r="ED7" s="517"/>
      <c r="EE7" s="517"/>
      <c r="EF7" s="517"/>
      <c r="EG7" s="517"/>
      <c r="EH7" s="517"/>
      <c r="EI7" s="517"/>
      <c r="EJ7" s="517"/>
      <c r="EK7" s="517"/>
      <c r="EL7" s="517"/>
      <c r="EM7" s="517"/>
      <c r="EN7" s="517"/>
      <c r="EO7" s="517"/>
      <c r="EP7" s="517"/>
      <c r="EQ7" s="517"/>
      <c r="ER7" s="517"/>
      <c r="ES7" s="517"/>
      <c r="ET7" s="517"/>
      <c r="EU7" s="517"/>
      <c r="EV7" s="517"/>
      <c r="FB7" s="517"/>
      <c r="FC7" s="517"/>
      <c r="FG7" s="517"/>
      <c r="FH7" s="517"/>
      <c r="FI7" s="517"/>
      <c r="FJ7" s="517"/>
      <c r="FK7" s="517"/>
      <c r="FL7" s="517"/>
      <c r="FM7" s="22"/>
      <c r="FN7" s="22"/>
      <c r="FO7" s="22">
        <v>10</v>
      </c>
      <c r="FP7" s="22">
        <v>11</v>
      </c>
      <c r="FQ7" s="22">
        <v>12</v>
      </c>
      <c r="FR7" s="22">
        <v>13</v>
      </c>
      <c r="FS7" s="22"/>
      <c r="FT7" s="517"/>
      <c r="FU7" s="517"/>
      <c r="FV7" s="517"/>
      <c r="FW7" s="517"/>
      <c r="FX7" s="517"/>
      <c r="FY7" s="517"/>
      <c r="FZ7" s="517"/>
      <c r="GA7" s="517"/>
      <c r="GB7" s="517"/>
      <c r="GC7" s="517"/>
      <c r="GD7" s="517"/>
      <c r="GE7" s="517"/>
      <c r="GF7" s="517"/>
      <c r="GG7" s="517"/>
      <c r="GH7" s="517"/>
      <c r="GI7" s="517"/>
      <c r="GJ7" s="517"/>
      <c r="GK7" s="517"/>
      <c r="GL7" s="517"/>
      <c r="GM7" s="517"/>
      <c r="GN7" s="517"/>
      <c r="GO7" s="517"/>
      <c r="GP7" s="517"/>
      <c r="GQ7" s="517"/>
      <c r="GR7" s="517"/>
      <c r="GS7" s="517"/>
      <c r="GT7" s="517"/>
      <c r="GU7" s="517"/>
      <c r="GV7" s="517"/>
      <c r="GW7" s="517"/>
      <c r="GX7" s="517"/>
      <c r="GY7" s="517"/>
      <c r="GZ7" s="517"/>
      <c r="HA7" s="8"/>
      <c r="HB7" s="517"/>
      <c r="HC7" s="517"/>
      <c r="HD7" s="517"/>
      <c r="HE7" s="517"/>
      <c r="HF7" s="517"/>
      <c r="HG7" s="517"/>
      <c r="HH7" s="517"/>
      <c r="HI7" s="517"/>
      <c r="HJ7" s="517"/>
      <c r="HK7" s="517"/>
      <c r="HL7" s="517"/>
      <c r="HM7" s="517"/>
      <c r="HN7" s="517"/>
      <c r="HO7" s="517"/>
      <c r="HP7" s="517"/>
      <c r="HQ7" s="517"/>
      <c r="HR7" s="517"/>
      <c r="HS7" s="517"/>
      <c r="HT7" s="517"/>
      <c r="HU7" s="517"/>
      <c r="HV7" s="517"/>
      <c r="HW7" s="517"/>
      <c r="HX7" s="517"/>
      <c r="HY7" s="517"/>
      <c r="HZ7" s="517"/>
      <c r="IA7" s="517"/>
      <c r="IB7" s="517"/>
      <c r="IC7" s="517"/>
      <c r="ID7" s="517"/>
      <c r="IE7" s="517"/>
      <c r="IF7" s="517"/>
      <c r="IG7" s="517"/>
      <c r="IH7" s="517"/>
      <c r="II7" s="517"/>
      <c r="IJ7" s="517"/>
      <c r="IK7" s="517"/>
      <c r="IL7" s="517"/>
      <c r="IM7" s="517"/>
      <c r="IN7" s="517"/>
      <c r="IO7" s="517"/>
      <c r="IP7" s="517"/>
      <c r="IQ7" s="517"/>
      <c r="IR7" s="517"/>
      <c r="IS7" s="517"/>
      <c r="IT7" s="517"/>
      <c r="IU7" s="517"/>
      <c r="IV7" s="517"/>
      <c r="IW7" s="517"/>
      <c r="IX7" s="517"/>
      <c r="IY7" s="517"/>
      <c r="IZ7" s="517"/>
      <c r="JA7" s="517"/>
      <c r="JB7" s="517"/>
      <c r="JC7" s="517"/>
      <c r="JD7" s="517"/>
      <c r="JE7" s="517"/>
      <c r="JF7" s="8"/>
      <c r="JG7" s="517"/>
      <c r="JH7" s="517"/>
      <c r="JI7" s="517" t="s">
        <v>1850</v>
      </c>
      <c r="JJ7" s="22">
        <v>1</v>
      </c>
      <c r="JK7" s="517"/>
      <c r="JL7" s="517"/>
      <c r="JM7" s="517"/>
      <c r="JN7" s="517"/>
      <c r="JO7" s="22">
        <v>1</v>
      </c>
      <c r="JP7" s="22">
        <v>1</v>
      </c>
      <c r="JQ7" s="22">
        <v>1</v>
      </c>
      <c r="JR7" s="22">
        <v>1</v>
      </c>
      <c r="JS7" s="22">
        <v>1</v>
      </c>
      <c r="JT7" s="22">
        <v>1</v>
      </c>
      <c r="JU7" s="22">
        <v>1</v>
      </c>
      <c r="JV7" s="22">
        <v>1</v>
      </c>
      <c r="JW7" s="22">
        <v>1</v>
      </c>
      <c r="JX7" s="22">
        <v>1</v>
      </c>
      <c r="JY7" s="22">
        <v>1</v>
      </c>
      <c r="JZ7" s="22">
        <v>1</v>
      </c>
      <c r="KA7" s="22">
        <v>1</v>
      </c>
      <c r="KB7" s="22">
        <v>1</v>
      </c>
      <c r="KC7" s="22">
        <v>1</v>
      </c>
      <c r="KD7" s="22">
        <v>1</v>
      </c>
      <c r="KE7" s="22">
        <v>1</v>
      </c>
      <c r="KF7" s="22">
        <v>1</v>
      </c>
      <c r="KG7" s="22">
        <v>1</v>
      </c>
      <c r="KH7" s="22">
        <v>1</v>
      </c>
      <c r="KI7" s="22">
        <v>6</v>
      </c>
      <c r="KJ7" s="22"/>
      <c r="KK7" s="22"/>
      <c r="KL7" s="22">
        <v>21</v>
      </c>
      <c r="KM7" s="22">
        <v>10</v>
      </c>
      <c r="KN7" s="22">
        <v>11</v>
      </c>
      <c r="KO7" s="22">
        <v>12</v>
      </c>
      <c r="KP7" s="22">
        <v>13</v>
      </c>
      <c r="KQ7" s="22">
        <v>13</v>
      </c>
      <c r="KR7" s="22"/>
      <c r="KS7" s="22">
        <v>16</v>
      </c>
      <c r="KT7" s="22">
        <v>17</v>
      </c>
      <c r="KU7" s="22">
        <v>18</v>
      </c>
      <c r="KV7" s="22">
        <v>20</v>
      </c>
      <c r="KW7" s="22">
        <v>19</v>
      </c>
      <c r="KX7" s="22">
        <v>6</v>
      </c>
      <c r="KY7" s="8"/>
      <c r="KZ7" s="517"/>
      <c r="LA7" s="517"/>
      <c r="LB7" s="517"/>
      <c r="LC7" s="517"/>
      <c r="LD7" s="517"/>
      <c r="LE7" s="517"/>
      <c r="LF7" s="517"/>
      <c r="LG7" s="517"/>
      <c r="LH7" s="517"/>
      <c r="LI7" s="517"/>
      <c r="LJ7" s="517"/>
      <c r="LK7" s="517"/>
      <c r="LL7" s="517"/>
      <c r="LM7" s="517"/>
      <c r="LN7" s="517"/>
      <c r="LO7" s="517"/>
      <c r="LP7" s="517"/>
      <c r="LQ7" s="519"/>
      <c r="LR7" s="517"/>
      <c r="LS7" s="517"/>
      <c r="LT7" s="517"/>
      <c r="LU7" s="517"/>
      <c r="LV7" s="517"/>
      <c r="LW7" s="517"/>
      <c r="LX7" s="517"/>
      <c r="LY7" s="517"/>
      <c r="LZ7" s="517"/>
      <c r="MA7" s="517"/>
      <c r="MB7" s="517"/>
      <c r="MC7" s="517"/>
      <c r="MD7" s="517"/>
      <c r="ME7" s="517"/>
      <c r="MF7" s="517"/>
      <c r="MG7" s="87">
        <f>MIN(4,1+MOD(MG$6-1,6))</f>
        <v>1</v>
      </c>
      <c r="MH7" s="87">
        <f t="shared" ref="MH7:OB7" si="41">MIN(4,1+MOD(MH$6-1,6))</f>
        <v>2</v>
      </c>
      <c r="MI7" s="87">
        <f t="shared" si="41"/>
        <v>3</v>
      </c>
      <c r="MJ7" s="87">
        <f t="shared" si="41"/>
        <v>4</v>
      </c>
      <c r="MK7" s="87">
        <f t="shared" si="41"/>
        <v>1</v>
      </c>
      <c r="ML7" s="87">
        <f t="shared" si="41"/>
        <v>2</v>
      </c>
      <c r="MM7" s="87">
        <f t="shared" si="41"/>
        <v>3</v>
      </c>
      <c r="MN7" s="87">
        <f t="shared" si="41"/>
        <v>4</v>
      </c>
      <c r="MO7" s="87">
        <f t="shared" si="41"/>
        <v>1</v>
      </c>
      <c r="MP7" s="87">
        <f t="shared" si="41"/>
        <v>2</v>
      </c>
      <c r="MQ7" s="87">
        <f t="shared" si="41"/>
        <v>3</v>
      </c>
      <c r="MR7" s="87">
        <f t="shared" si="41"/>
        <v>4</v>
      </c>
      <c r="MS7" s="87">
        <f t="shared" si="41"/>
        <v>1</v>
      </c>
      <c r="MT7" s="87">
        <f t="shared" si="41"/>
        <v>2</v>
      </c>
      <c r="MU7" s="87">
        <f t="shared" si="41"/>
        <v>3</v>
      </c>
      <c r="MV7" s="87">
        <f t="shared" si="41"/>
        <v>4</v>
      </c>
      <c r="MW7" s="87">
        <f t="shared" si="41"/>
        <v>1</v>
      </c>
      <c r="MX7" s="87">
        <f t="shared" si="41"/>
        <v>2</v>
      </c>
      <c r="MY7" s="87">
        <f t="shared" si="41"/>
        <v>3</v>
      </c>
      <c r="MZ7" s="87">
        <f t="shared" si="41"/>
        <v>4</v>
      </c>
      <c r="NA7" s="87">
        <f t="shared" si="41"/>
        <v>1</v>
      </c>
      <c r="NB7" s="87">
        <f t="shared" si="41"/>
        <v>2</v>
      </c>
      <c r="NC7" s="87">
        <f t="shared" si="41"/>
        <v>3</v>
      </c>
      <c r="ND7" s="87">
        <f t="shared" si="41"/>
        <v>4</v>
      </c>
      <c r="NE7" s="87">
        <f t="shared" si="41"/>
        <v>1</v>
      </c>
      <c r="NF7" s="87">
        <f t="shared" si="41"/>
        <v>2</v>
      </c>
      <c r="NG7" s="87">
        <f t="shared" si="41"/>
        <v>3</v>
      </c>
      <c r="NH7" s="87">
        <f t="shared" si="41"/>
        <v>4</v>
      </c>
      <c r="NI7" s="87">
        <f t="shared" si="41"/>
        <v>1</v>
      </c>
      <c r="NJ7" s="87">
        <f t="shared" si="41"/>
        <v>2</v>
      </c>
      <c r="NK7" s="87">
        <f t="shared" si="41"/>
        <v>3</v>
      </c>
      <c r="NL7" s="87">
        <f t="shared" si="41"/>
        <v>4</v>
      </c>
      <c r="NM7" s="87">
        <f t="shared" si="41"/>
        <v>1</v>
      </c>
      <c r="NN7" s="87">
        <f t="shared" si="41"/>
        <v>2</v>
      </c>
      <c r="NO7" s="87">
        <f t="shared" si="41"/>
        <v>3</v>
      </c>
      <c r="NP7" s="87">
        <f t="shared" si="41"/>
        <v>4</v>
      </c>
      <c r="NQ7" s="87">
        <f t="shared" si="41"/>
        <v>1</v>
      </c>
      <c r="NR7" s="87">
        <f t="shared" si="41"/>
        <v>2</v>
      </c>
      <c r="NS7" s="87">
        <f t="shared" si="41"/>
        <v>3</v>
      </c>
      <c r="NT7" s="87">
        <f t="shared" si="41"/>
        <v>4</v>
      </c>
      <c r="NU7" s="87">
        <f t="shared" si="41"/>
        <v>1</v>
      </c>
      <c r="NV7" s="87">
        <f t="shared" si="41"/>
        <v>2</v>
      </c>
      <c r="NW7" s="87">
        <f t="shared" si="41"/>
        <v>3</v>
      </c>
      <c r="NX7" s="87">
        <f t="shared" si="41"/>
        <v>4</v>
      </c>
      <c r="NY7" s="87">
        <f t="shared" si="41"/>
        <v>1</v>
      </c>
      <c r="NZ7" s="87">
        <f t="shared" si="41"/>
        <v>2</v>
      </c>
      <c r="OA7" s="87">
        <f t="shared" si="41"/>
        <v>3</v>
      </c>
      <c r="OB7" s="87">
        <f t="shared" si="41"/>
        <v>4</v>
      </c>
      <c r="OC7" s="87">
        <f t="shared" ref="OC7:OZ7" si="42">MIN(4,1+MOD(OC$6-1,6))</f>
        <v>1</v>
      </c>
      <c r="OD7" s="87">
        <f t="shared" si="42"/>
        <v>2</v>
      </c>
      <c r="OE7" s="87">
        <f t="shared" si="42"/>
        <v>3</v>
      </c>
      <c r="OF7" s="87">
        <f t="shared" si="42"/>
        <v>4</v>
      </c>
      <c r="OG7" s="87">
        <f t="shared" si="42"/>
        <v>1</v>
      </c>
      <c r="OH7" s="87">
        <f t="shared" si="42"/>
        <v>2</v>
      </c>
      <c r="OI7" s="87">
        <f t="shared" si="42"/>
        <v>3</v>
      </c>
      <c r="OJ7" s="87">
        <f t="shared" si="42"/>
        <v>4</v>
      </c>
      <c r="OK7" s="87">
        <f t="shared" si="42"/>
        <v>1</v>
      </c>
      <c r="OL7" s="87">
        <f t="shared" si="42"/>
        <v>2</v>
      </c>
      <c r="OM7" s="87">
        <f t="shared" si="42"/>
        <v>3</v>
      </c>
      <c r="ON7" s="87">
        <f t="shared" si="42"/>
        <v>4</v>
      </c>
      <c r="OO7" s="87">
        <f t="shared" si="42"/>
        <v>1</v>
      </c>
      <c r="OP7" s="87">
        <f t="shared" si="42"/>
        <v>2</v>
      </c>
      <c r="OQ7" s="87">
        <f t="shared" si="42"/>
        <v>3</v>
      </c>
      <c r="OR7" s="87">
        <f t="shared" si="42"/>
        <v>4</v>
      </c>
      <c r="OS7" s="87">
        <f t="shared" si="42"/>
        <v>1</v>
      </c>
      <c r="OT7" s="87">
        <f t="shared" si="42"/>
        <v>2</v>
      </c>
      <c r="OU7" s="87">
        <f t="shared" si="42"/>
        <v>3</v>
      </c>
      <c r="OV7" s="87">
        <f t="shared" si="42"/>
        <v>4</v>
      </c>
      <c r="OW7" s="87">
        <f t="shared" si="42"/>
        <v>1</v>
      </c>
      <c r="OX7" s="87">
        <f t="shared" si="42"/>
        <v>2</v>
      </c>
      <c r="OY7" s="87">
        <f t="shared" si="42"/>
        <v>3</v>
      </c>
      <c r="OZ7" s="87">
        <f t="shared" si="42"/>
        <v>4</v>
      </c>
      <c r="PA7" s="22">
        <v>1</v>
      </c>
      <c r="PB7" s="22">
        <v>1</v>
      </c>
      <c r="PC7" s="22">
        <v>1</v>
      </c>
      <c r="PD7" s="22">
        <v>1</v>
      </c>
      <c r="PE7" s="22">
        <v>1</v>
      </c>
      <c r="PF7" s="22">
        <v>1</v>
      </c>
      <c r="PG7" s="22">
        <v>1</v>
      </c>
      <c r="PH7" s="22">
        <v>1</v>
      </c>
      <c r="PI7" s="22">
        <v>1</v>
      </c>
      <c r="PJ7" s="22">
        <v>1</v>
      </c>
      <c r="PK7" s="22">
        <v>1</v>
      </c>
      <c r="PL7" s="22">
        <v>1</v>
      </c>
      <c r="PM7" s="22">
        <v>1</v>
      </c>
      <c r="PN7" s="22">
        <v>1</v>
      </c>
      <c r="PO7" s="22">
        <v>1</v>
      </c>
      <c r="PP7" s="22">
        <v>1</v>
      </c>
      <c r="PQ7" s="22">
        <v>1</v>
      </c>
      <c r="PR7" s="22">
        <v>1</v>
      </c>
      <c r="PS7" s="22">
        <v>1</v>
      </c>
      <c r="PT7" s="22">
        <v>1</v>
      </c>
      <c r="PU7" s="22">
        <v>1</v>
      </c>
      <c r="PV7" s="22">
        <v>1</v>
      </c>
      <c r="PW7" s="22">
        <v>1</v>
      </c>
      <c r="PX7" s="22">
        <v>1</v>
      </c>
      <c r="PY7" s="22">
        <v>1</v>
      </c>
      <c r="PZ7" s="22">
        <v>1</v>
      </c>
      <c r="QA7" s="22">
        <v>1</v>
      </c>
      <c r="QB7" s="22">
        <v>1</v>
      </c>
      <c r="QC7" s="22">
        <v>1</v>
      </c>
      <c r="QD7" s="22">
        <v>1</v>
      </c>
      <c r="QE7" s="22">
        <v>1</v>
      </c>
      <c r="QF7" s="22">
        <v>1</v>
      </c>
      <c r="QG7" s="22">
        <v>1</v>
      </c>
      <c r="QH7" s="22">
        <v>1</v>
      </c>
      <c r="QI7" s="22">
        <v>1</v>
      </c>
      <c r="QJ7" s="22">
        <v>1</v>
      </c>
      <c r="QK7" s="22">
        <v>1</v>
      </c>
      <c r="QL7" s="22">
        <v>1</v>
      </c>
      <c r="QM7" s="22">
        <v>1</v>
      </c>
      <c r="QN7" s="22">
        <v>1</v>
      </c>
      <c r="QO7" s="22">
        <v>1</v>
      </c>
      <c r="QP7" s="22">
        <v>1</v>
      </c>
      <c r="QQ7" s="22">
        <v>2</v>
      </c>
      <c r="QR7" s="22">
        <v>2</v>
      </c>
      <c r="QS7" s="22">
        <v>2</v>
      </c>
      <c r="QT7" s="22">
        <v>2</v>
      </c>
      <c r="QU7" s="22">
        <v>2</v>
      </c>
      <c r="QV7" s="22">
        <v>2</v>
      </c>
      <c r="QW7" s="22">
        <v>2</v>
      </c>
      <c r="QX7" s="22">
        <v>3</v>
      </c>
      <c r="QY7" s="22">
        <v>3</v>
      </c>
      <c r="QZ7" s="22">
        <v>3</v>
      </c>
      <c r="RA7" s="22">
        <v>3</v>
      </c>
      <c r="RB7" s="22">
        <v>3</v>
      </c>
      <c r="RC7" s="22">
        <v>3</v>
      </c>
      <c r="RD7" s="22">
        <v>3</v>
      </c>
      <c r="RE7" s="22">
        <v>3</v>
      </c>
      <c r="RF7" s="22">
        <v>3</v>
      </c>
      <c r="RG7" s="22">
        <v>3</v>
      </c>
      <c r="RH7" s="22">
        <v>3</v>
      </c>
      <c r="RI7" s="22">
        <v>3</v>
      </c>
      <c r="RJ7" s="22">
        <v>3</v>
      </c>
      <c r="RK7" s="22">
        <v>3</v>
      </c>
      <c r="RL7" s="22">
        <v>3</v>
      </c>
      <c r="RM7" s="22">
        <v>3</v>
      </c>
      <c r="RN7" s="22">
        <v>3</v>
      </c>
      <c r="RO7" s="22">
        <v>3</v>
      </c>
      <c r="RP7" s="22">
        <v>3</v>
      </c>
      <c r="RQ7" s="22">
        <v>3</v>
      </c>
      <c r="RR7" s="22">
        <v>3</v>
      </c>
      <c r="RS7" s="22">
        <v>3</v>
      </c>
      <c r="RT7" s="22">
        <v>3</v>
      </c>
      <c r="RU7" s="22">
        <v>3</v>
      </c>
      <c r="RV7" s="22">
        <v>3</v>
      </c>
      <c r="RW7" s="22">
        <v>3</v>
      </c>
      <c r="RX7" s="22">
        <v>3</v>
      </c>
      <c r="RY7" s="22">
        <v>3</v>
      </c>
      <c r="RZ7" s="22">
        <v>1</v>
      </c>
      <c r="SA7" s="22">
        <v>1</v>
      </c>
      <c r="SB7" s="22">
        <v>1</v>
      </c>
      <c r="SC7" s="22">
        <v>1</v>
      </c>
      <c r="SD7" s="22">
        <v>1</v>
      </c>
      <c r="SE7" s="22">
        <v>1</v>
      </c>
      <c r="SF7" s="22">
        <v>1</v>
      </c>
      <c r="SG7" s="22">
        <v>1</v>
      </c>
      <c r="SH7" s="22">
        <v>1</v>
      </c>
      <c r="SI7" s="22">
        <v>1</v>
      </c>
      <c r="SJ7" s="22">
        <v>1</v>
      </c>
      <c r="SK7" s="22">
        <v>1</v>
      </c>
      <c r="SL7" s="22">
        <v>1</v>
      </c>
      <c r="SM7" s="22">
        <v>1</v>
      </c>
      <c r="SN7" s="22">
        <v>1</v>
      </c>
      <c r="SO7" s="22">
        <v>1</v>
      </c>
      <c r="SP7" s="22">
        <v>1</v>
      </c>
      <c r="SQ7" s="22">
        <v>1</v>
      </c>
      <c r="SR7" s="22">
        <v>1</v>
      </c>
      <c r="SS7" s="22">
        <v>1</v>
      </c>
      <c r="ST7" s="22">
        <v>1</v>
      </c>
      <c r="SU7" s="22">
        <v>1</v>
      </c>
      <c r="SV7" s="22">
        <v>1</v>
      </c>
      <c r="SW7" s="22">
        <v>1</v>
      </c>
      <c r="SX7" s="22">
        <v>1</v>
      </c>
      <c r="SY7" s="22">
        <v>1</v>
      </c>
      <c r="SZ7" s="22">
        <v>1</v>
      </c>
      <c r="TA7" s="22">
        <v>1</v>
      </c>
      <c r="TB7" s="22">
        <v>1</v>
      </c>
      <c r="TC7" s="22">
        <v>1</v>
      </c>
      <c r="TD7" s="22">
        <v>1</v>
      </c>
      <c r="TE7" s="22">
        <v>1</v>
      </c>
      <c r="TF7" s="22">
        <v>1</v>
      </c>
      <c r="TG7" s="22">
        <v>1</v>
      </c>
      <c r="TH7" s="22">
        <v>1</v>
      </c>
      <c r="TI7" s="22">
        <v>1</v>
      </c>
      <c r="TJ7" s="22">
        <v>1</v>
      </c>
      <c r="TK7" s="22">
        <v>1</v>
      </c>
      <c r="TL7" s="22">
        <v>1</v>
      </c>
      <c r="TM7" s="22">
        <v>1</v>
      </c>
      <c r="TN7" s="22">
        <v>1</v>
      </c>
      <c r="TO7" s="22">
        <v>1</v>
      </c>
      <c r="TP7" s="22">
        <v>2</v>
      </c>
      <c r="TQ7" s="22">
        <v>2</v>
      </c>
      <c r="TR7" s="22">
        <v>2</v>
      </c>
      <c r="TS7" s="22">
        <v>2</v>
      </c>
      <c r="TT7" s="22">
        <v>2</v>
      </c>
      <c r="TU7" s="22">
        <v>2</v>
      </c>
      <c r="TV7" s="22">
        <v>2</v>
      </c>
      <c r="TW7" s="22">
        <v>3</v>
      </c>
      <c r="TX7" s="22">
        <v>3</v>
      </c>
      <c r="TY7" s="22">
        <v>3</v>
      </c>
      <c r="TZ7" s="22">
        <v>3</v>
      </c>
      <c r="UA7" s="22">
        <v>3</v>
      </c>
      <c r="UB7" s="22">
        <v>3</v>
      </c>
      <c r="UC7" s="22">
        <v>3</v>
      </c>
      <c r="UD7" s="22">
        <v>3</v>
      </c>
      <c r="UE7" s="22">
        <v>3</v>
      </c>
      <c r="UF7" s="22">
        <v>3</v>
      </c>
      <c r="UG7" s="22">
        <v>3</v>
      </c>
      <c r="UH7" s="22">
        <v>3</v>
      </c>
      <c r="UI7" s="22">
        <v>3</v>
      </c>
      <c r="UJ7" s="22">
        <v>3</v>
      </c>
      <c r="UK7" s="22">
        <v>3</v>
      </c>
      <c r="UL7" s="22">
        <v>3</v>
      </c>
      <c r="UM7" s="22">
        <v>3</v>
      </c>
      <c r="UN7" s="22">
        <v>3</v>
      </c>
      <c r="UO7" s="22">
        <v>3</v>
      </c>
      <c r="UP7" s="22">
        <v>3</v>
      </c>
      <c r="UQ7" s="22">
        <v>3</v>
      </c>
      <c r="UR7" s="22">
        <v>3</v>
      </c>
      <c r="US7" s="22">
        <v>3</v>
      </c>
      <c r="UT7" s="22">
        <v>3</v>
      </c>
      <c r="UU7" s="22">
        <v>3</v>
      </c>
      <c r="UV7" s="22">
        <v>3</v>
      </c>
      <c r="UW7" s="22">
        <v>3</v>
      </c>
      <c r="UX7" s="22">
        <v>3</v>
      </c>
      <c r="UY7" s="22">
        <v>1</v>
      </c>
      <c r="UZ7" s="22">
        <v>1</v>
      </c>
      <c r="VA7" s="22">
        <v>1</v>
      </c>
      <c r="VB7" s="22">
        <v>1</v>
      </c>
      <c r="VC7" s="22">
        <v>1</v>
      </c>
      <c r="VD7" s="22">
        <v>1</v>
      </c>
      <c r="VE7" s="22">
        <v>1</v>
      </c>
      <c r="VF7" s="22">
        <v>1</v>
      </c>
      <c r="VG7" s="22">
        <v>1</v>
      </c>
      <c r="VH7" s="22">
        <v>1</v>
      </c>
      <c r="VI7" s="22">
        <v>1</v>
      </c>
      <c r="VJ7" s="22">
        <v>1</v>
      </c>
      <c r="VK7" s="22">
        <v>1</v>
      </c>
      <c r="VL7" s="22">
        <v>1</v>
      </c>
      <c r="VM7" s="22">
        <v>1</v>
      </c>
      <c r="VN7" s="22">
        <v>1</v>
      </c>
      <c r="VO7" s="22">
        <v>1</v>
      </c>
      <c r="VP7" s="22">
        <v>1</v>
      </c>
      <c r="VQ7" s="22">
        <v>1</v>
      </c>
      <c r="VR7" s="22">
        <v>1</v>
      </c>
      <c r="VS7" s="22">
        <v>1</v>
      </c>
      <c r="VT7" s="22">
        <v>1</v>
      </c>
      <c r="VU7" s="22">
        <v>1</v>
      </c>
      <c r="VV7" s="22">
        <v>1</v>
      </c>
      <c r="VW7" s="22">
        <v>1</v>
      </c>
      <c r="VX7" s="22">
        <v>1</v>
      </c>
      <c r="VY7" s="22">
        <v>1</v>
      </c>
      <c r="VZ7" s="22">
        <v>1</v>
      </c>
      <c r="WA7" s="22">
        <v>1</v>
      </c>
      <c r="WB7" s="22">
        <v>1</v>
      </c>
      <c r="WC7" s="22">
        <v>1</v>
      </c>
      <c r="WD7" s="22">
        <v>1</v>
      </c>
      <c r="WE7" s="22">
        <v>1</v>
      </c>
      <c r="WF7" s="22">
        <v>1</v>
      </c>
      <c r="WG7" s="22">
        <v>1</v>
      </c>
      <c r="WH7" s="22">
        <v>1</v>
      </c>
      <c r="WI7" s="22">
        <v>1</v>
      </c>
      <c r="WJ7" s="22">
        <v>1</v>
      </c>
      <c r="WK7" s="22">
        <v>1</v>
      </c>
      <c r="WL7" s="22">
        <v>1</v>
      </c>
      <c r="WM7" s="22">
        <v>1</v>
      </c>
      <c r="WN7" s="22">
        <v>1</v>
      </c>
      <c r="WO7" s="22">
        <v>2</v>
      </c>
      <c r="WP7" s="22">
        <v>2</v>
      </c>
      <c r="WQ7" s="22">
        <v>2</v>
      </c>
      <c r="WR7" s="22">
        <v>2</v>
      </c>
      <c r="WS7" s="22">
        <v>2</v>
      </c>
      <c r="WT7" s="22">
        <v>2</v>
      </c>
      <c r="WU7" s="22">
        <v>2</v>
      </c>
      <c r="WV7" s="22">
        <v>3</v>
      </c>
      <c r="WW7" s="22">
        <v>3</v>
      </c>
      <c r="WX7" s="22">
        <v>3</v>
      </c>
      <c r="WY7" s="22">
        <v>3</v>
      </c>
      <c r="WZ7" s="22">
        <v>3</v>
      </c>
      <c r="XA7" s="22">
        <v>3</v>
      </c>
      <c r="XB7" s="22">
        <v>3</v>
      </c>
      <c r="XC7" s="22">
        <v>3</v>
      </c>
      <c r="XD7" s="22">
        <v>3</v>
      </c>
      <c r="XE7" s="22">
        <v>3</v>
      </c>
      <c r="XF7" s="22">
        <v>3</v>
      </c>
      <c r="XG7" s="22">
        <v>3</v>
      </c>
      <c r="XH7" s="22">
        <v>3</v>
      </c>
      <c r="XI7" s="22">
        <v>3</v>
      </c>
      <c r="XJ7" s="22">
        <v>3</v>
      </c>
      <c r="XK7" s="22">
        <v>3</v>
      </c>
      <c r="XL7" s="22">
        <v>3</v>
      </c>
      <c r="XM7" s="22">
        <v>3</v>
      </c>
      <c r="XN7" s="22">
        <v>3</v>
      </c>
      <c r="XO7" s="22">
        <v>3</v>
      </c>
      <c r="XP7" s="22">
        <v>3</v>
      </c>
      <c r="XQ7" s="22">
        <v>3</v>
      </c>
      <c r="XR7" s="22">
        <v>3</v>
      </c>
      <c r="XS7" s="22">
        <v>3</v>
      </c>
      <c r="XT7" s="22">
        <v>3</v>
      </c>
      <c r="XU7" s="22">
        <v>3</v>
      </c>
      <c r="XV7" s="22">
        <v>3</v>
      </c>
      <c r="XW7" s="22">
        <v>3</v>
      </c>
      <c r="XX7" s="22">
        <v>1</v>
      </c>
      <c r="XY7" s="22">
        <v>2</v>
      </c>
      <c r="XZ7" s="22">
        <v>2</v>
      </c>
      <c r="YA7" s="22">
        <v>3</v>
      </c>
      <c r="YB7" s="22">
        <v>3</v>
      </c>
      <c r="YC7" s="22">
        <v>1</v>
      </c>
      <c r="YD7" s="523">
        <f ca="1">OFFSET(YD7,0,-6)</f>
        <v>1</v>
      </c>
      <c r="YE7" s="523">
        <f t="shared" ref="YE7:YI7" ca="1" si="43">OFFSET(YE7,0,-6)</f>
        <v>2</v>
      </c>
      <c r="YF7" s="523">
        <f t="shared" ca="1" si="43"/>
        <v>2</v>
      </c>
      <c r="YG7" s="523">
        <f t="shared" ca="1" si="43"/>
        <v>3</v>
      </c>
      <c r="YH7" s="523">
        <f t="shared" ca="1" si="43"/>
        <v>3</v>
      </c>
      <c r="YI7" s="523">
        <f t="shared" ca="1" si="43"/>
        <v>1</v>
      </c>
      <c r="YJ7" s="22">
        <v>2</v>
      </c>
      <c r="YK7" s="22">
        <v>2</v>
      </c>
      <c r="YL7" s="22">
        <v>3</v>
      </c>
      <c r="YM7" s="22">
        <v>3</v>
      </c>
      <c r="YN7" s="22">
        <v>1</v>
      </c>
      <c r="YO7" s="22">
        <v>2</v>
      </c>
      <c r="YP7" s="22">
        <v>2</v>
      </c>
      <c r="YQ7" s="22">
        <v>3</v>
      </c>
      <c r="YR7" s="22">
        <v>3</v>
      </c>
      <c r="YS7" s="22">
        <v>1</v>
      </c>
      <c r="YT7" s="524">
        <f ca="1">OFFSET(YT7,0,-5)</f>
        <v>2</v>
      </c>
      <c r="YU7" s="524">
        <f t="shared" ref="YU7:YZ7" ca="1" si="44">OFFSET(YU7,0,-5)</f>
        <v>2</v>
      </c>
      <c r="YV7" s="524">
        <f t="shared" ca="1" si="44"/>
        <v>3</v>
      </c>
      <c r="YW7" s="524">
        <f t="shared" ca="1" si="44"/>
        <v>3</v>
      </c>
      <c r="YX7" s="524">
        <f t="shared" ca="1" si="44"/>
        <v>1</v>
      </c>
      <c r="YY7" s="524">
        <f t="shared" ca="1" si="44"/>
        <v>2</v>
      </c>
      <c r="YZ7" s="524">
        <f t="shared" ca="1" si="44"/>
        <v>2</v>
      </c>
      <c r="ZA7" s="517"/>
      <c r="ZB7" s="8"/>
      <c r="ZC7" s="517"/>
      <c r="ZD7" s="517"/>
      <c r="ZE7" s="517"/>
      <c r="ZF7" s="517"/>
      <c r="ZG7" s="517"/>
      <c r="ZH7" s="517"/>
      <c r="ZI7" s="517"/>
      <c r="ZJ7" s="517"/>
      <c r="ZK7" s="517"/>
      <c r="ZL7" s="517"/>
      <c r="ZM7" s="517"/>
      <c r="ZN7" s="517"/>
      <c r="ZO7" s="517"/>
      <c r="ZP7" s="517"/>
      <c r="ZQ7" s="517"/>
      <c r="ZR7" s="517"/>
      <c r="ZS7" s="517"/>
      <c r="ZT7" s="517"/>
      <c r="ZU7" s="517"/>
      <c r="ZV7" s="517"/>
      <c r="ZW7" s="517"/>
      <c r="ZX7" s="8"/>
      <c r="ZY7" s="517"/>
      <c r="ZZ7" s="517"/>
      <c r="AAA7" s="517"/>
      <c r="AAB7" s="517"/>
      <c r="AAC7" s="517"/>
      <c r="AAD7" s="517"/>
      <c r="AAE7" s="517"/>
      <c r="AAF7" s="517">
        <v>12</v>
      </c>
      <c r="AAG7" s="517">
        <v>13</v>
      </c>
      <c r="AAK7" s="517"/>
      <c r="AAL7" s="517"/>
      <c r="AAM7" s="517"/>
      <c r="AAN7" s="517"/>
      <c r="AAO7" s="517"/>
      <c r="AAP7" s="517"/>
      <c r="AAQ7" s="517"/>
      <c r="AAR7" s="8"/>
      <c r="AAS7" s="517"/>
      <c r="AAT7" s="517"/>
      <c r="AAU7" s="517"/>
      <c r="AAV7" s="517"/>
      <c r="AAW7" s="517"/>
      <c r="AAX7" s="517"/>
      <c r="AAY7" s="517"/>
      <c r="AAZ7" s="517"/>
      <c r="ABA7" s="517"/>
      <c r="ABB7" s="517"/>
      <c r="ABC7" s="517"/>
      <c r="ABD7" s="517"/>
      <c r="ABE7" s="517"/>
      <c r="ABF7" s="517"/>
      <c r="ABG7" s="517"/>
      <c r="ABH7" s="8"/>
      <c r="ABI7" s="517"/>
      <c r="ABJ7" s="517"/>
      <c r="ABK7" s="8"/>
      <c r="ABL7" s="517"/>
      <c r="ABM7" s="517"/>
      <c r="ABN7" s="517"/>
      <c r="ABO7" s="517"/>
      <c r="ABP7" s="517"/>
      <c r="ABQ7" s="517"/>
      <c r="ABR7" s="519"/>
      <c r="ABS7" s="22">
        <f>20-2</f>
        <v>18</v>
      </c>
      <c r="ABT7" s="87">
        <f>$ABS7</f>
        <v>18</v>
      </c>
      <c r="ABU7" s="517"/>
      <c r="ABV7" s="517"/>
      <c r="ABW7" s="517"/>
      <c r="ABX7" s="517"/>
      <c r="ABY7" s="517"/>
      <c r="ABZ7" s="517"/>
      <c r="ACA7" s="517"/>
      <c r="ACB7" s="517"/>
      <c r="ACC7" s="517"/>
      <c r="ACD7" s="517"/>
      <c r="ACE7" s="517"/>
      <c r="ACF7" s="517"/>
      <c r="ACG7" s="517"/>
      <c r="ACH7" s="517"/>
      <c r="ACI7" s="517"/>
      <c r="ACJ7" s="517"/>
      <c r="ACK7" s="517"/>
      <c r="ACL7" s="517"/>
      <c r="ACM7" s="517"/>
      <c r="ACN7" s="517"/>
      <c r="ACO7" s="517"/>
      <c r="ACP7" s="517"/>
      <c r="ACQ7" s="517"/>
      <c r="ACR7" s="517"/>
      <c r="ACS7" s="517"/>
      <c r="ACT7" s="517"/>
      <c r="ACU7" s="517"/>
      <c r="ACV7" s="517"/>
      <c r="ACW7" s="517"/>
      <c r="ACX7" s="517"/>
      <c r="ACY7" s="517"/>
      <c r="ACZ7" s="517"/>
      <c r="ADA7" s="517"/>
      <c r="ADB7" s="517"/>
      <c r="ADC7" s="517"/>
      <c r="ADE7" s="517"/>
      <c r="ADF7" s="517"/>
      <c r="ADG7" s="517"/>
      <c r="ADH7" s="517"/>
      <c r="ADI7" s="517"/>
      <c r="ADJ7" s="517"/>
      <c r="ADK7" s="517"/>
      <c r="ADL7" s="517"/>
      <c r="ADM7" s="517"/>
      <c r="ADN7" s="517"/>
      <c r="ADO7" s="517"/>
      <c r="ADP7" s="517"/>
      <c r="ADQ7" s="8"/>
      <c r="ADR7" s="517"/>
      <c r="ADS7" s="517"/>
      <c r="ADT7" s="517"/>
      <c r="ADU7" s="517"/>
      <c r="ADV7" s="517"/>
      <c r="ADW7" s="517"/>
      <c r="ADX7" s="517"/>
      <c r="ADY7" s="517"/>
      <c r="ADZ7" s="517"/>
      <c r="AEA7" s="517"/>
      <c r="AEB7" s="517"/>
      <c r="AEC7" s="517"/>
      <c r="AED7" s="517"/>
      <c r="AEE7" s="517"/>
      <c r="AEF7" s="517"/>
      <c r="AEG7" s="517"/>
      <c r="AEH7" s="517"/>
      <c r="AEI7" s="517"/>
      <c r="AEJ7" s="517"/>
      <c r="AEK7" s="517"/>
      <c r="AEL7" s="517"/>
      <c r="AEM7" s="517"/>
      <c r="AEN7" s="517"/>
      <c r="AEO7" s="517"/>
      <c r="AEP7" s="517"/>
      <c r="AEQ7" s="517"/>
      <c r="AER7" s="517"/>
      <c r="AES7" s="517"/>
      <c r="AET7" s="517"/>
      <c r="AEU7" s="517"/>
      <c r="AEV7" s="517"/>
      <c r="AEW7" s="517"/>
      <c r="AEX7" s="517"/>
      <c r="AEY7" s="517"/>
      <c r="AEZ7" s="517"/>
      <c r="AFA7" s="517"/>
      <c r="AFB7" s="517"/>
      <c r="AFC7" s="517"/>
      <c r="AFD7" s="517"/>
      <c r="AFE7" s="517"/>
      <c r="AFF7" s="517"/>
      <c r="AFG7" s="517"/>
      <c r="AFH7" s="517"/>
      <c r="AFI7" s="517"/>
      <c r="AFJ7" s="517"/>
      <c r="AFK7" s="517"/>
      <c r="AFL7" s="517"/>
      <c r="AFM7" s="517"/>
      <c r="AFN7" s="517"/>
      <c r="AFO7" s="517"/>
      <c r="AFP7" s="517"/>
      <c r="AFQ7" s="517"/>
      <c r="AFR7" s="517"/>
      <c r="AFS7" s="517"/>
      <c r="AFT7" s="517"/>
      <c r="AFU7" s="517"/>
      <c r="AFV7" s="517"/>
      <c r="AFW7" s="517"/>
      <c r="AFX7" s="517"/>
      <c r="AFY7" s="517"/>
      <c r="AFZ7" s="517"/>
      <c r="AGA7" s="517"/>
      <c r="AGB7" s="517"/>
      <c r="AGC7" s="517"/>
      <c r="AGD7" s="517"/>
      <c r="AGE7" s="517"/>
      <c r="AGF7" s="517"/>
      <c r="AGG7" s="517"/>
      <c r="AGH7" s="517"/>
      <c r="AGI7" s="517"/>
      <c r="AGJ7" s="517"/>
      <c r="AGK7" s="517"/>
      <c r="AGL7" s="517"/>
      <c r="AGM7" s="517"/>
      <c r="AGN7" s="517"/>
      <c r="AGO7" s="517"/>
      <c r="AGP7" s="517"/>
      <c r="AGQ7" s="517"/>
      <c r="AGR7" s="517"/>
      <c r="AGS7" s="517"/>
      <c r="AGT7" s="517"/>
      <c r="AGU7" s="517"/>
      <c r="AGV7" s="517"/>
      <c r="AGW7" s="517"/>
      <c r="AGX7" s="517"/>
      <c r="AGY7" s="517"/>
      <c r="AGZ7" s="517"/>
      <c r="AHA7" s="517"/>
      <c r="AHB7" s="517"/>
      <c r="AHC7" s="517"/>
      <c r="AHD7" s="517"/>
      <c r="AHE7" s="483">
        <v>0</v>
      </c>
    </row>
    <row r="8" spans="1:889" outlineLevel="1">
      <c r="A8" s="18"/>
      <c r="B8" s="18"/>
      <c r="C8" s="12"/>
      <c r="D8" s="12"/>
      <c r="E8" t="b">
        <v>0</v>
      </c>
      <c r="G8" s="25" t="s">
        <v>1515</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466" t="s">
        <v>1515</v>
      </c>
      <c r="BD8" s="8"/>
      <c r="BE8" s="8"/>
      <c r="BF8" s="517"/>
      <c r="BG8" s="517"/>
      <c r="BH8" s="517"/>
      <c r="BI8" s="517"/>
      <c r="BJ8" s="517"/>
      <c r="BK8" s="517"/>
      <c r="BL8" s="517"/>
      <c r="BM8" s="517"/>
      <c r="BN8" s="517"/>
      <c r="BO8" s="8"/>
      <c r="BP8" s="517"/>
      <c r="BQ8" s="517"/>
      <c r="BR8" s="517"/>
      <c r="BS8" s="517"/>
      <c r="BT8" s="517"/>
      <c r="BU8" s="517"/>
      <c r="BV8" s="517"/>
      <c r="BW8" s="517"/>
      <c r="BX8" s="517"/>
      <c r="BY8" s="517"/>
      <c r="BZ8" s="517"/>
      <c r="CA8" s="517"/>
      <c r="CB8" s="517"/>
      <c r="CC8" s="517"/>
      <c r="CD8" s="517"/>
      <c r="CE8" s="517"/>
      <c r="CF8" s="517"/>
      <c r="CG8" s="517"/>
      <c r="CH8" s="517"/>
      <c r="CI8" s="517"/>
      <c r="CJ8" s="517"/>
      <c r="CK8" s="8"/>
      <c r="CL8" s="517"/>
      <c r="CM8" s="517"/>
      <c r="CN8" s="517"/>
      <c r="CO8" s="517"/>
      <c r="CP8" s="517"/>
      <c r="CQ8" s="517"/>
      <c r="CR8" s="517"/>
      <c r="CS8" s="517"/>
      <c r="CT8" s="517"/>
      <c r="CU8" s="517"/>
      <c r="CV8" s="517"/>
      <c r="CW8" s="517"/>
      <c r="CX8" s="517"/>
      <c r="CY8" s="517"/>
      <c r="CZ8" s="517"/>
      <c r="DA8" s="517"/>
      <c r="DB8" s="517"/>
      <c r="DC8" s="517"/>
      <c r="DD8" s="517"/>
      <c r="DE8" s="517"/>
      <c r="DF8" s="517"/>
      <c r="DG8" s="517"/>
      <c r="DH8" s="517"/>
      <c r="DI8" s="517"/>
      <c r="DJ8" s="517"/>
      <c r="DK8" s="517"/>
      <c r="DL8" s="8"/>
      <c r="DM8" s="517"/>
      <c r="DN8" s="517"/>
      <c r="DO8" s="517"/>
      <c r="DP8" s="519"/>
      <c r="DQ8" s="518"/>
      <c r="DR8" s="517"/>
      <c r="DS8" s="517"/>
      <c r="DT8" s="517"/>
      <c r="DU8" s="517"/>
      <c r="DV8" s="517"/>
      <c r="DW8" s="517"/>
      <c r="DX8" s="517"/>
      <c r="DY8" s="517"/>
      <c r="DZ8" s="517"/>
      <c r="EA8" s="517"/>
      <c r="EB8" s="517"/>
      <c r="EC8" s="517"/>
      <c r="ED8" s="517"/>
      <c r="EE8" s="517"/>
      <c r="EF8" s="517"/>
      <c r="EG8" s="517"/>
      <c r="EH8" s="517"/>
      <c r="EI8" s="517"/>
      <c r="EJ8" s="517"/>
      <c r="EK8" s="517"/>
      <c r="EL8" s="517"/>
      <c r="EM8" s="517"/>
      <c r="EN8" s="517"/>
      <c r="EO8" s="517"/>
      <c r="EP8" s="517"/>
      <c r="EQ8" s="517"/>
      <c r="ER8" s="517"/>
      <c r="ES8" s="517"/>
      <c r="ET8" s="517"/>
      <c r="EU8" s="517"/>
      <c r="EV8" s="517"/>
      <c r="EW8" s="517"/>
      <c r="EX8" s="517"/>
      <c r="EY8" s="517"/>
      <c r="EZ8" s="517"/>
      <c r="FA8" s="517"/>
      <c r="FB8" s="517"/>
      <c r="FC8" s="517"/>
      <c r="FD8" s="517"/>
      <c r="FE8" s="517"/>
      <c r="FF8" s="517"/>
      <c r="FG8" s="517"/>
      <c r="FH8" s="517"/>
      <c r="FI8" s="517"/>
      <c r="FJ8" s="517"/>
      <c r="FK8" s="517"/>
      <c r="FL8" s="517"/>
      <c r="FM8" s="517"/>
      <c r="FN8" s="517"/>
      <c r="FO8" s="517"/>
      <c r="FP8" s="517"/>
      <c r="FQ8" s="517"/>
      <c r="FR8" s="517"/>
      <c r="FS8" s="517"/>
      <c r="FT8" s="517"/>
      <c r="FU8" s="517"/>
      <c r="FV8" s="517"/>
      <c r="FW8" s="517"/>
      <c r="FX8" s="517"/>
      <c r="FY8" s="517"/>
      <c r="FZ8" s="517"/>
      <c r="GA8" s="517"/>
      <c r="GB8" s="517"/>
      <c r="GC8" s="517"/>
      <c r="GD8" s="517"/>
      <c r="GE8" s="517"/>
      <c r="GF8" s="517"/>
      <c r="GG8" s="517"/>
      <c r="GH8" s="517"/>
      <c r="GI8" s="517"/>
      <c r="GJ8" s="517"/>
      <c r="GK8" s="517"/>
      <c r="GL8" s="517"/>
      <c r="GM8" s="517"/>
      <c r="GN8" s="517"/>
      <c r="GO8" s="517"/>
      <c r="GP8" s="517"/>
      <c r="GQ8" s="517"/>
      <c r="GR8" s="517"/>
      <c r="GS8" s="517"/>
      <c r="GT8" s="517"/>
      <c r="GU8" s="517"/>
      <c r="GV8" s="517"/>
      <c r="GW8" s="517"/>
      <c r="GX8" s="517"/>
      <c r="GY8" s="517"/>
      <c r="GZ8" s="517"/>
      <c r="HA8" s="8"/>
      <c r="HB8" s="517"/>
      <c r="HC8" s="517"/>
      <c r="HD8" s="517"/>
      <c r="HE8" s="517"/>
      <c r="HF8" s="517"/>
      <c r="HG8" s="517"/>
      <c r="HH8" s="517"/>
      <c r="HI8" s="517"/>
      <c r="HJ8" s="517"/>
      <c r="HK8" s="517"/>
      <c r="HL8" s="517"/>
      <c r="HM8" s="517"/>
      <c r="HN8" s="517"/>
      <c r="HO8" s="517"/>
      <c r="HP8" s="517"/>
      <c r="HQ8" s="517"/>
      <c r="HR8" s="517"/>
      <c r="HS8" s="517"/>
      <c r="HT8" s="517"/>
      <c r="HU8" s="517"/>
      <c r="HV8" s="517"/>
      <c r="HW8" s="517"/>
      <c r="HX8" s="517"/>
      <c r="HY8" s="517"/>
      <c r="HZ8" s="517"/>
      <c r="IA8" s="517"/>
      <c r="IB8" s="517"/>
      <c r="IC8" s="517"/>
      <c r="ID8" s="517"/>
      <c r="IE8" s="517"/>
      <c r="IF8" s="517"/>
      <c r="IG8" s="517"/>
      <c r="IH8" s="517"/>
      <c r="II8" s="517"/>
      <c r="IJ8" s="517"/>
      <c r="IK8" s="517"/>
      <c r="IL8" s="517"/>
      <c r="IM8" s="517"/>
      <c r="IN8" s="517"/>
      <c r="IO8" s="517"/>
      <c r="IP8" s="517"/>
      <c r="IQ8" s="517"/>
      <c r="IR8" s="517"/>
      <c r="IS8" s="517"/>
      <c r="IT8" s="517"/>
      <c r="IU8" s="517"/>
      <c r="IV8" s="517"/>
      <c r="IW8" s="517"/>
      <c r="IX8" s="517"/>
      <c r="IY8" s="517"/>
      <c r="IZ8" s="517"/>
      <c r="JA8" s="517"/>
      <c r="JB8" s="517"/>
      <c r="JC8" s="517"/>
      <c r="JD8" s="517"/>
      <c r="JE8" s="517"/>
      <c r="JF8" s="8"/>
      <c r="JG8" s="517"/>
      <c r="JH8" s="517"/>
      <c r="JI8" s="517" t="s">
        <v>1851</v>
      </c>
      <c r="JJ8" s="517"/>
      <c r="JK8" s="517"/>
      <c r="JL8" s="517"/>
      <c r="JM8" s="517"/>
      <c r="JN8" s="517"/>
      <c r="JO8" s="22">
        <v>2</v>
      </c>
      <c r="JP8" s="22">
        <v>2</v>
      </c>
      <c r="JQ8" s="22">
        <v>2</v>
      </c>
      <c r="JR8" s="22">
        <v>2</v>
      </c>
      <c r="JS8" s="22">
        <v>2</v>
      </c>
      <c r="JT8" s="22">
        <v>2</v>
      </c>
      <c r="JU8" s="22">
        <v>2</v>
      </c>
      <c r="JV8" s="22">
        <v>2</v>
      </c>
      <c r="JW8" s="22">
        <v>2</v>
      </c>
      <c r="JX8" s="22">
        <v>2</v>
      </c>
      <c r="JY8" s="22">
        <v>2</v>
      </c>
      <c r="JZ8" s="22">
        <v>2</v>
      </c>
      <c r="KA8" s="22">
        <v>2</v>
      </c>
      <c r="KB8" s="22">
        <v>2</v>
      </c>
      <c r="KC8" s="22">
        <v>2</v>
      </c>
      <c r="KD8" s="22">
        <v>2</v>
      </c>
      <c r="KE8" s="22">
        <v>2</v>
      </c>
      <c r="KF8" s="22">
        <v>2</v>
      </c>
      <c r="KG8" s="22">
        <v>2</v>
      </c>
      <c r="KH8" s="22">
        <v>2</v>
      </c>
      <c r="KI8" s="517"/>
      <c r="KJ8" s="517"/>
      <c r="KK8" s="517"/>
      <c r="KL8" s="517"/>
      <c r="KM8" s="517"/>
      <c r="KN8" s="517"/>
      <c r="KO8" s="517"/>
      <c r="KP8" s="517"/>
      <c r="KQ8" s="517"/>
      <c r="KR8" s="517"/>
      <c r="KS8" s="517"/>
      <c r="KT8" s="517"/>
      <c r="KU8" s="517"/>
      <c r="KV8" s="517"/>
      <c r="KW8" s="517"/>
      <c r="KX8" s="517"/>
      <c r="KY8" s="8"/>
      <c r="KZ8" s="517"/>
      <c r="LA8" s="517"/>
      <c r="LB8" s="517"/>
      <c r="LC8" s="517"/>
      <c r="LD8" s="517"/>
      <c r="LE8" s="517"/>
      <c r="LF8" s="517"/>
      <c r="LG8" s="517"/>
      <c r="LH8" s="517"/>
      <c r="LI8" s="517"/>
      <c r="LJ8" s="517"/>
      <c r="LK8" s="517"/>
      <c r="LL8" s="517"/>
      <c r="LM8" s="517"/>
      <c r="LN8" s="517"/>
      <c r="LO8" s="517"/>
      <c r="LP8" s="517"/>
      <c r="LQ8" s="519"/>
      <c r="LR8" s="525"/>
      <c r="LS8" s="525"/>
      <c r="LT8" s="525"/>
      <c r="LU8" s="525"/>
      <c r="LV8" s="525"/>
      <c r="LW8" s="525"/>
      <c r="LX8" s="525"/>
      <c r="LY8" s="525"/>
      <c r="LZ8" s="525"/>
      <c r="MA8" s="525"/>
      <c r="MB8" s="525"/>
      <c r="MC8" s="525"/>
      <c r="MD8" s="525"/>
      <c r="ME8" s="525"/>
      <c r="MF8" s="525"/>
      <c r="MG8" s="22"/>
      <c r="MH8" s="22"/>
      <c r="MI8" s="22"/>
      <c r="MJ8" s="22"/>
      <c r="MK8" s="22"/>
      <c r="ML8" s="22"/>
      <c r="MM8" s="22"/>
      <c r="MN8" s="22"/>
      <c r="MO8" s="22"/>
      <c r="MP8" s="22"/>
      <c r="MQ8" s="22"/>
      <c r="MR8" s="22"/>
      <c r="MS8" s="22"/>
      <c r="MT8" s="22"/>
      <c r="MU8" s="22"/>
      <c r="MV8" s="22"/>
      <c r="MW8" s="22"/>
      <c r="MX8" s="22"/>
      <c r="MY8" s="22"/>
      <c r="MZ8" s="22"/>
      <c r="NA8" s="22"/>
      <c r="NB8" s="22"/>
      <c r="NC8" s="22"/>
      <c r="ND8" s="22"/>
      <c r="NE8" s="22"/>
      <c r="NF8" s="22"/>
      <c r="NG8" s="22"/>
      <c r="NH8" s="22"/>
      <c r="NI8" s="22"/>
      <c r="NJ8" s="22"/>
      <c r="NK8" s="22"/>
      <c r="NL8" s="22"/>
      <c r="NM8" s="22"/>
      <c r="NN8" s="22"/>
      <c r="NO8" s="22"/>
      <c r="NP8" s="22"/>
      <c r="NQ8" s="22"/>
      <c r="NR8" s="22"/>
      <c r="NS8" s="22"/>
      <c r="NT8" s="22"/>
      <c r="NU8" s="22"/>
      <c r="NV8" s="22"/>
      <c r="NW8" s="22"/>
      <c r="NX8" s="22"/>
      <c r="NY8" s="22"/>
      <c r="NZ8" s="22"/>
      <c r="OA8" s="22"/>
      <c r="OB8" s="22"/>
      <c r="OC8" s="22"/>
      <c r="OD8" s="22"/>
      <c r="OE8" s="22"/>
      <c r="OF8" s="22"/>
      <c r="OG8" s="22"/>
      <c r="OH8" s="22"/>
      <c r="OI8" s="22"/>
      <c r="OJ8" s="22"/>
      <c r="OK8" s="22"/>
      <c r="OL8" s="22"/>
      <c r="OM8" s="22"/>
      <c r="ON8" s="22"/>
      <c r="OO8" s="22"/>
      <c r="OP8" s="22"/>
      <c r="OQ8" s="22"/>
      <c r="OR8" s="22"/>
      <c r="OS8" s="22"/>
      <c r="OT8" s="22"/>
      <c r="OU8" s="22"/>
      <c r="OV8" s="22"/>
      <c r="OW8" s="22"/>
      <c r="OX8" s="22"/>
      <c r="OY8" s="22"/>
      <c r="OZ8" s="22"/>
      <c r="PA8" s="525"/>
      <c r="PB8" s="525"/>
      <c r="PC8" s="525"/>
      <c r="PD8" s="525"/>
      <c r="PE8" s="525"/>
      <c r="PF8" s="525"/>
      <c r="PG8" s="525"/>
      <c r="PH8" s="525"/>
      <c r="PI8" s="525"/>
      <c r="PJ8" s="525"/>
      <c r="PK8" s="525"/>
      <c r="PL8" s="525"/>
      <c r="PM8" s="525"/>
      <c r="PN8" s="525"/>
      <c r="PO8" s="525"/>
      <c r="PP8" s="525"/>
      <c r="PQ8" s="525"/>
      <c r="PR8" s="525"/>
      <c r="PS8" s="525"/>
      <c r="PT8" s="525"/>
      <c r="PU8" s="525"/>
      <c r="PV8" s="525"/>
      <c r="PW8" s="525"/>
      <c r="PX8" s="525"/>
      <c r="PY8" s="525"/>
      <c r="PZ8" s="525"/>
      <c r="QA8" s="525"/>
      <c r="QB8" s="525"/>
      <c r="QC8" s="525"/>
      <c r="QD8" s="525"/>
      <c r="QE8" s="525"/>
      <c r="QF8" s="525"/>
      <c r="QG8" s="525"/>
      <c r="QH8" s="525"/>
      <c r="QI8" s="525"/>
      <c r="QJ8" s="525"/>
      <c r="QK8" s="525"/>
      <c r="QL8" s="525"/>
      <c r="QM8" s="525"/>
      <c r="QN8" s="525"/>
      <c r="QO8" s="525"/>
      <c r="QP8" s="525"/>
      <c r="QQ8" s="525"/>
      <c r="QR8" s="525"/>
      <c r="QS8" s="525"/>
      <c r="QT8" s="525"/>
      <c r="QU8" s="525"/>
      <c r="QV8" s="525"/>
      <c r="QW8" s="525"/>
      <c r="QX8" s="525"/>
      <c r="QY8" s="525"/>
      <c r="QZ8" s="525"/>
      <c r="RA8" s="525"/>
      <c r="RB8" s="525"/>
      <c r="RC8" s="525"/>
      <c r="RD8" s="525"/>
      <c r="RE8" s="525"/>
      <c r="RF8" s="525"/>
      <c r="RG8" s="525"/>
      <c r="RH8" s="525"/>
      <c r="RI8" s="525"/>
      <c r="RJ8" s="525"/>
      <c r="RK8" s="525"/>
      <c r="RL8" s="525"/>
      <c r="RM8" s="525"/>
      <c r="RN8" s="525"/>
      <c r="RO8" s="525"/>
      <c r="RP8" s="525"/>
      <c r="RQ8" s="525"/>
      <c r="RR8" s="525"/>
      <c r="RS8" s="525"/>
      <c r="RT8" s="525"/>
      <c r="RU8" s="525"/>
      <c r="RV8" s="525"/>
      <c r="RW8" s="525"/>
      <c r="RX8" s="525"/>
      <c r="RY8" s="525"/>
      <c r="RZ8" s="525"/>
      <c r="SA8" s="525"/>
      <c r="SB8" s="525"/>
      <c r="SC8" s="525"/>
      <c r="SD8" s="525"/>
      <c r="SE8" s="525"/>
      <c r="SF8" s="525"/>
      <c r="SG8" s="525"/>
      <c r="SH8" s="525"/>
      <c r="SI8" s="525"/>
      <c r="SJ8" s="525"/>
      <c r="SK8" s="525"/>
      <c r="SL8" s="525"/>
      <c r="SM8" s="525"/>
      <c r="SN8" s="525"/>
      <c r="SO8" s="525"/>
      <c r="SP8" s="525"/>
      <c r="SQ8" s="525"/>
      <c r="SR8" s="525"/>
      <c r="SS8" s="525"/>
      <c r="ST8" s="525"/>
      <c r="SU8" s="525"/>
      <c r="SV8" s="525"/>
      <c r="SW8" s="525"/>
      <c r="SX8" s="525"/>
      <c r="SY8" s="525"/>
      <c r="SZ8" s="525"/>
      <c r="TA8" s="525"/>
      <c r="TB8" s="525"/>
      <c r="TC8" s="525"/>
      <c r="TD8" s="525"/>
      <c r="TE8" s="525"/>
      <c r="TF8" s="525"/>
      <c r="TG8" s="525"/>
      <c r="TH8" s="525"/>
      <c r="TI8" s="525"/>
      <c r="TJ8" s="525"/>
      <c r="TK8" s="525"/>
      <c r="TL8" s="525"/>
      <c r="TM8" s="525"/>
      <c r="TN8" s="525"/>
      <c r="TO8" s="525"/>
      <c r="TP8" s="525"/>
      <c r="TQ8" s="525"/>
      <c r="TR8" s="525"/>
      <c r="TS8" s="525"/>
      <c r="TT8" s="525"/>
      <c r="TU8" s="525"/>
      <c r="TV8" s="525"/>
      <c r="TW8" s="525"/>
      <c r="TX8" s="525"/>
      <c r="TY8" s="525"/>
      <c r="TZ8" s="525"/>
      <c r="UA8" s="525"/>
      <c r="UB8" s="525"/>
      <c r="UC8" s="525"/>
      <c r="UD8" s="525"/>
      <c r="UE8" s="525"/>
      <c r="UF8" s="525"/>
      <c r="UG8" s="525"/>
      <c r="UH8" s="525"/>
      <c r="UI8" s="525"/>
      <c r="UJ8" s="525"/>
      <c r="UK8" s="525"/>
      <c r="UL8" s="525"/>
      <c r="UM8" s="525"/>
      <c r="UN8" s="525"/>
      <c r="UO8" s="525"/>
      <c r="UP8" s="525"/>
      <c r="UQ8" s="525"/>
      <c r="UR8" s="525"/>
      <c r="US8" s="525"/>
      <c r="UT8" s="525"/>
      <c r="UU8" s="525"/>
      <c r="UV8" s="525"/>
      <c r="UW8" s="525"/>
      <c r="UX8" s="525"/>
      <c r="UY8" s="525"/>
      <c r="UZ8" s="525"/>
      <c r="VA8" s="525"/>
      <c r="VB8" s="525"/>
      <c r="VC8" s="525"/>
      <c r="VD8" s="525"/>
      <c r="VE8" s="525"/>
      <c r="VF8" s="525"/>
      <c r="VG8" s="525"/>
      <c r="VH8" s="525"/>
      <c r="VI8" s="525"/>
      <c r="VJ8" s="525"/>
      <c r="VK8" s="525"/>
      <c r="VL8" s="525"/>
      <c r="VM8" s="525"/>
      <c r="VN8" s="525"/>
      <c r="VO8" s="525"/>
      <c r="VP8" s="525"/>
      <c r="VQ8" s="525"/>
      <c r="VR8" s="525"/>
      <c r="VS8" s="525"/>
      <c r="VT8" s="525"/>
      <c r="VU8" s="525"/>
      <c r="VV8" s="525"/>
      <c r="VW8" s="525"/>
      <c r="VX8" s="525"/>
      <c r="VY8" s="525"/>
      <c r="VZ8" s="525"/>
      <c r="WA8" s="525"/>
      <c r="WB8" s="525"/>
      <c r="WC8" s="525"/>
      <c r="WD8" s="525"/>
      <c r="WE8" s="525"/>
      <c r="WF8" s="525"/>
      <c r="WG8" s="525"/>
      <c r="WH8" s="525"/>
      <c r="WI8" s="525"/>
      <c r="WJ8" s="525"/>
      <c r="WK8" s="525"/>
      <c r="WL8" s="525"/>
      <c r="WM8" s="525"/>
      <c r="WN8" s="525"/>
      <c r="WO8" s="525"/>
      <c r="WP8" s="525"/>
      <c r="WQ8" s="525"/>
      <c r="WR8" s="525"/>
      <c r="WS8" s="525"/>
      <c r="WT8" s="525"/>
      <c r="WU8" s="525"/>
      <c r="WV8" s="525"/>
      <c r="WW8" s="525"/>
      <c r="WX8" s="525"/>
      <c r="WY8" s="525"/>
      <c r="WZ8" s="525"/>
      <c r="XA8" s="525"/>
      <c r="XB8" s="525"/>
      <c r="XC8" s="525"/>
      <c r="XD8" s="525"/>
      <c r="XE8" s="525"/>
      <c r="XF8" s="525"/>
      <c r="XG8" s="525"/>
      <c r="XH8" s="525"/>
      <c r="XI8" s="525"/>
      <c r="XJ8" s="525"/>
      <c r="XK8" s="525"/>
      <c r="XL8" s="525"/>
      <c r="XM8" s="525"/>
      <c r="XN8" s="525"/>
      <c r="XO8" s="525"/>
      <c r="XP8" s="525"/>
      <c r="XQ8" s="525"/>
      <c r="XR8" s="525"/>
      <c r="XS8" s="525"/>
      <c r="XT8" s="525"/>
      <c r="XU8" s="525"/>
      <c r="XV8" s="525"/>
      <c r="XW8" s="525"/>
      <c r="XX8" s="22">
        <f>d.Region</f>
        <v>2</v>
      </c>
      <c r="XY8" s="232">
        <f ca="1">OFFSET(XY8,0,-1)</f>
        <v>2</v>
      </c>
      <c r="XZ8" s="232">
        <f t="shared" ref="XZ8:YN8" ca="1" si="45">OFFSET(XZ8,0,-1)</f>
        <v>2</v>
      </c>
      <c r="YA8" s="232">
        <f t="shared" ca="1" si="45"/>
        <v>2</v>
      </c>
      <c r="YB8" s="232">
        <f t="shared" ca="1" si="45"/>
        <v>2</v>
      </c>
      <c r="YC8" s="232">
        <f t="shared" ca="1" si="45"/>
        <v>2</v>
      </c>
      <c r="YD8" s="232">
        <f t="shared" ca="1" si="45"/>
        <v>2</v>
      </c>
      <c r="YE8" s="232">
        <f t="shared" ca="1" si="45"/>
        <v>2</v>
      </c>
      <c r="YF8" s="232">
        <f t="shared" ca="1" si="45"/>
        <v>2</v>
      </c>
      <c r="YG8" s="232">
        <f t="shared" ca="1" si="45"/>
        <v>2</v>
      </c>
      <c r="YH8" s="232">
        <f t="shared" ca="1" si="45"/>
        <v>2</v>
      </c>
      <c r="YI8" s="232">
        <f t="shared" ca="1" si="45"/>
        <v>2</v>
      </c>
      <c r="YJ8" s="232">
        <f t="shared" ca="1" si="45"/>
        <v>2</v>
      </c>
      <c r="YK8" s="232">
        <f t="shared" ca="1" si="45"/>
        <v>2</v>
      </c>
      <c r="YL8" s="232">
        <f t="shared" ca="1" si="45"/>
        <v>2</v>
      </c>
      <c r="YM8" s="232">
        <f t="shared" ca="1" si="45"/>
        <v>2</v>
      </c>
      <c r="YN8" s="232">
        <f t="shared" ca="1" si="45"/>
        <v>2</v>
      </c>
      <c r="YO8" s="232">
        <f t="shared" ref="YO8:YZ8" ca="1" si="46">OFFSET(YO8,0,-1)</f>
        <v>2</v>
      </c>
      <c r="YP8" s="232">
        <f t="shared" ca="1" si="46"/>
        <v>2</v>
      </c>
      <c r="YQ8" s="232">
        <f t="shared" ca="1" si="46"/>
        <v>2</v>
      </c>
      <c r="YR8" s="232">
        <f t="shared" ca="1" si="46"/>
        <v>2</v>
      </c>
      <c r="YS8" s="232">
        <f t="shared" ca="1" si="46"/>
        <v>2</v>
      </c>
      <c r="YT8" s="232">
        <f t="shared" ca="1" si="46"/>
        <v>2</v>
      </c>
      <c r="YU8" s="232">
        <f t="shared" ca="1" si="46"/>
        <v>2</v>
      </c>
      <c r="YV8" s="232">
        <f t="shared" ca="1" si="46"/>
        <v>2</v>
      </c>
      <c r="YW8" s="232">
        <f t="shared" ca="1" si="46"/>
        <v>2</v>
      </c>
      <c r="YX8" s="232">
        <f t="shared" ca="1" si="46"/>
        <v>2</v>
      </c>
      <c r="YY8" s="232">
        <f t="shared" ca="1" si="46"/>
        <v>2</v>
      </c>
      <c r="YZ8" s="232">
        <f t="shared" ca="1" si="46"/>
        <v>2</v>
      </c>
      <c r="ZA8" s="517"/>
      <c r="ZB8" s="8"/>
      <c r="ZC8" s="517"/>
      <c r="ZD8" s="517"/>
      <c r="ZE8" s="517"/>
      <c r="ZF8" s="517"/>
      <c r="ZG8" s="517"/>
      <c r="ZH8" s="517"/>
      <c r="ZI8" s="517"/>
      <c r="ZJ8" s="517"/>
      <c r="ZK8" s="517"/>
      <c r="ZL8" s="517"/>
      <c r="ZM8" s="517"/>
      <c r="ZN8" s="517"/>
      <c r="ZO8" s="517"/>
      <c r="ZP8" s="517"/>
      <c r="ZQ8" s="517"/>
      <c r="ZR8" s="517"/>
      <c r="ZS8" s="517"/>
      <c r="ZT8" s="517"/>
      <c r="ZU8" s="517"/>
      <c r="ZV8" s="517"/>
      <c r="ZW8" s="517"/>
      <c r="ZX8" s="8"/>
      <c r="ZY8" s="517"/>
      <c r="ZZ8" s="517"/>
      <c r="AAA8" s="517"/>
      <c r="AAB8" s="517"/>
      <c r="AAC8" s="517"/>
      <c r="AAD8" s="517"/>
      <c r="AAE8" s="517"/>
      <c r="AAF8" s="517"/>
      <c r="AAG8" s="517"/>
      <c r="AAH8" s="517"/>
      <c r="AAI8" s="517"/>
      <c r="AAJ8" s="517"/>
      <c r="AAK8" s="517"/>
      <c r="AAL8" s="517"/>
      <c r="AAM8" s="517"/>
      <c r="AAN8" s="517"/>
      <c r="AAO8" s="517"/>
      <c r="AAP8" s="517"/>
      <c r="AAQ8" s="517"/>
      <c r="AAR8" s="8"/>
      <c r="AAS8" s="517"/>
      <c r="AAT8" s="517"/>
      <c r="AAU8" s="517"/>
      <c r="AAV8" s="517"/>
      <c r="AAW8" s="517"/>
      <c r="AAX8" s="517"/>
      <c r="AAY8" s="517"/>
      <c r="AAZ8" s="517"/>
      <c r="ABA8" s="517"/>
      <c r="ABB8" s="517"/>
      <c r="ABC8" s="517"/>
      <c r="ABD8" s="517"/>
      <c r="ABE8" s="517"/>
      <c r="ABF8" s="517"/>
      <c r="ABG8" s="517"/>
      <c r="ABH8" s="8"/>
      <c r="ABI8" s="517"/>
      <c r="ABJ8" s="517"/>
      <c r="ABK8" s="8"/>
      <c r="ABL8" s="517"/>
      <c r="ABM8" s="517"/>
      <c r="ABN8" s="517"/>
      <c r="ABO8" s="517"/>
      <c r="ABP8" s="517"/>
      <c r="ABQ8" s="517"/>
      <c r="ABR8" s="519"/>
      <c r="ABS8" s="22">
        <f>9-2</f>
        <v>7</v>
      </c>
      <c r="ABT8" s="518"/>
      <c r="ABU8" s="517"/>
      <c r="ABV8" s="517"/>
      <c r="ABW8" s="517"/>
      <c r="ABX8" s="517"/>
      <c r="ABY8" s="517"/>
      <c r="ABZ8" s="517"/>
      <c r="ACA8" s="517"/>
      <c r="ACB8" s="517"/>
      <c r="ACC8" s="517"/>
      <c r="ACD8" s="517"/>
      <c r="ACE8" s="517"/>
      <c r="ACF8" s="517"/>
      <c r="ACG8" s="517"/>
      <c r="ACH8" s="517"/>
      <c r="ACI8" s="517"/>
      <c r="ACJ8" s="517"/>
      <c r="ACK8" s="517"/>
      <c r="ACL8" s="517"/>
      <c r="ACM8" s="517"/>
      <c r="ACN8" s="517"/>
      <c r="ACO8" s="517"/>
      <c r="ACP8" s="517"/>
      <c r="ACQ8" s="517"/>
      <c r="ACR8" s="517"/>
      <c r="ACS8" s="517"/>
      <c r="ACT8" s="517"/>
      <c r="ACU8" s="517"/>
      <c r="ACV8" s="517"/>
      <c r="ACW8" s="517"/>
      <c r="ACX8" s="517"/>
      <c r="ACY8" s="517"/>
      <c r="ACZ8" s="517"/>
      <c r="ADA8" s="517"/>
      <c r="ADB8" s="517"/>
      <c r="ADC8" s="517"/>
      <c r="ADD8" s="517"/>
      <c r="ADE8" s="517"/>
      <c r="ADF8" s="517"/>
      <c r="ADG8" s="517"/>
      <c r="ADH8" s="517"/>
      <c r="ADI8" s="517"/>
      <c r="ADJ8" s="517"/>
      <c r="ADK8" s="517"/>
      <c r="ADL8" s="517"/>
      <c r="ADM8" s="517"/>
      <c r="ADN8" s="517"/>
      <c r="ADO8" s="517"/>
      <c r="ADP8" s="517"/>
      <c r="ADQ8" s="8"/>
      <c r="ADR8" s="517"/>
      <c r="ADS8" s="517"/>
      <c r="ADT8" s="517"/>
      <c r="ADU8" s="517"/>
      <c r="ADV8" s="517"/>
      <c r="ADW8" s="517"/>
      <c r="ADX8" s="517"/>
      <c r="ADY8" s="517"/>
      <c r="ADZ8" s="517"/>
      <c r="AEA8" s="517"/>
      <c r="AEB8" s="517"/>
      <c r="AEC8" s="517"/>
      <c r="AED8" s="517"/>
      <c r="AEE8" s="517"/>
      <c r="AEF8" s="517"/>
      <c r="AEG8" s="517"/>
      <c r="AEH8" s="517"/>
      <c r="AEI8" s="517"/>
      <c r="AEJ8" s="517"/>
      <c r="AEK8" s="517"/>
      <c r="AEL8" s="517"/>
      <c r="AEM8" s="517"/>
      <c r="AEN8" s="517"/>
      <c r="AEO8" s="517"/>
      <c r="AEP8" s="517"/>
      <c r="AEQ8" s="517"/>
      <c r="AER8" s="517"/>
      <c r="AES8" s="517"/>
      <c r="AET8" s="517"/>
      <c r="AEU8" s="517"/>
      <c r="AEV8" s="517"/>
      <c r="AEW8" s="517"/>
      <c r="AEX8" s="517"/>
      <c r="AEY8" s="517"/>
      <c r="AEZ8" s="517"/>
      <c r="AFA8" s="517"/>
      <c r="AFB8" s="517"/>
      <c r="AFC8" s="517"/>
      <c r="AFD8" s="517"/>
      <c r="AFE8" s="517"/>
      <c r="AFF8" s="517"/>
      <c r="AFG8" s="517"/>
      <c r="AFH8" s="517"/>
      <c r="AFI8" s="517"/>
      <c r="AFJ8" s="517"/>
      <c r="AFK8" s="517"/>
      <c r="AFL8" s="517"/>
      <c r="AFM8" s="517"/>
      <c r="AFN8" s="517"/>
      <c r="AFO8" s="517"/>
      <c r="AFP8" s="517"/>
      <c r="AFQ8" s="517"/>
      <c r="AFR8" s="517"/>
      <c r="AFS8" s="517"/>
      <c r="AFT8" s="517"/>
      <c r="AFU8" s="517"/>
      <c r="AFV8" s="517"/>
      <c r="AFW8" s="517"/>
      <c r="AFX8" s="517"/>
      <c r="AFY8" s="517"/>
      <c r="AFZ8" s="517"/>
      <c r="AGA8" s="517"/>
      <c r="AGB8" s="517"/>
      <c r="AGC8" s="517"/>
      <c r="AGD8" s="517"/>
      <c r="AGE8" s="517"/>
      <c r="AGF8" s="517"/>
      <c r="AGG8" s="517"/>
      <c r="AGH8" s="517"/>
      <c r="AGI8" s="517"/>
      <c r="AGJ8" s="517"/>
      <c r="AGK8" s="517"/>
      <c r="AGL8" s="517"/>
      <c r="AGM8" s="517"/>
      <c r="AGN8" s="517"/>
      <c r="AGO8" s="517"/>
      <c r="AGP8" s="517"/>
      <c r="AGQ8" s="517"/>
      <c r="AGR8" s="517"/>
      <c r="AGS8" s="517"/>
      <c r="AGT8" s="517"/>
      <c r="AGU8" s="517"/>
      <c r="AGV8" s="517"/>
      <c r="AGW8" s="517"/>
      <c r="AGX8" s="517"/>
      <c r="AGY8" s="517"/>
      <c r="AGZ8" s="517"/>
      <c r="AHA8" s="517"/>
      <c r="AHB8" s="517"/>
      <c r="AHC8" s="517"/>
      <c r="AHD8" s="517"/>
      <c r="AHE8" s="483">
        <v>0</v>
      </c>
    </row>
    <row r="9" spans="1:889" outlineLevel="1">
      <c r="A9" s="18"/>
      <c r="B9" s="18"/>
      <c r="C9" s="12"/>
      <c r="D9" s="12"/>
      <c r="E9" t="b">
        <v>0</v>
      </c>
      <c r="G9" s="25" t="s">
        <v>1516</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466" t="s">
        <v>1516</v>
      </c>
      <c r="BD9" s="8"/>
      <c r="BE9" s="8"/>
      <c r="BF9" s="517"/>
      <c r="BG9" s="517"/>
      <c r="BH9" s="517"/>
      <c r="BI9" s="517"/>
      <c r="BJ9" s="517"/>
      <c r="BK9" s="517"/>
      <c r="BL9" s="517"/>
      <c r="BM9" s="517"/>
      <c r="BN9" s="517"/>
      <c r="BO9" s="8"/>
      <c r="BP9" s="517"/>
      <c r="BQ9" s="517"/>
      <c r="BR9" s="517"/>
      <c r="BS9" s="517"/>
      <c r="BT9" s="517"/>
      <c r="BU9" s="517"/>
      <c r="BV9" s="517"/>
      <c r="BW9" s="517"/>
      <c r="BX9" s="517"/>
      <c r="BY9" s="517"/>
      <c r="BZ9" s="517"/>
      <c r="CA9" s="517"/>
      <c r="CB9" s="517"/>
      <c r="CC9" s="517"/>
      <c r="CD9" s="517"/>
      <c r="CE9" s="517"/>
      <c r="CF9" s="517"/>
      <c r="CG9" s="517"/>
      <c r="CH9" s="517"/>
      <c r="CI9" s="517"/>
      <c r="CJ9" s="517"/>
      <c r="CK9" s="8"/>
      <c r="CL9" s="517"/>
      <c r="CM9" s="517"/>
      <c r="CN9" s="517"/>
      <c r="CO9" s="517"/>
      <c r="CP9" s="517"/>
      <c r="CQ9" s="517"/>
      <c r="CR9" s="517"/>
      <c r="CS9" s="517"/>
      <c r="CT9" s="517"/>
      <c r="CU9" s="517"/>
      <c r="CV9" s="517"/>
      <c r="CW9" s="517"/>
      <c r="CX9" s="517"/>
      <c r="CY9" s="517"/>
      <c r="CZ9" s="517"/>
      <c r="DA9" s="517"/>
      <c r="DB9" s="517"/>
      <c r="DC9" s="517"/>
      <c r="DD9" s="517"/>
      <c r="DE9" s="517"/>
      <c r="DF9" s="517"/>
      <c r="DG9" s="517"/>
      <c r="DH9" s="517"/>
      <c r="DI9" s="517"/>
      <c r="DJ9" s="517"/>
      <c r="DK9" s="517"/>
      <c r="DL9" s="8"/>
      <c r="DM9" s="517"/>
      <c r="DN9" s="517"/>
      <c r="DO9" s="517"/>
      <c r="DP9" s="519"/>
      <c r="DQ9" s="518"/>
      <c r="DR9" s="517"/>
      <c r="DS9" s="517"/>
      <c r="DT9" s="517"/>
      <c r="DU9" s="517"/>
      <c r="DV9" s="517"/>
      <c r="DW9" s="517"/>
      <c r="DX9" s="517"/>
      <c r="DY9" s="517"/>
      <c r="DZ9" s="517"/>
      <c r="EA9" s="517"/>
      <c r="EB9" s="517"/>
      <c r="EC9" s="517"/>
      <c r="ED9" s="517"/>
      <c r="EE9" s="517"/>
      <c r="EF9" s="517"/>
      <c r="EG9" s="517"/>
      <c r="EH9" s="517"/>
      <c r="EI9" s="517"/>
      <c r="EJ9" s="517"/>
      <c r="EK9" s="517"/>
      <c r="EL9" s="517"/>
      <c r="EM9" s="517"/>
      <c r="EN9" s="517"/>
      <c r="EO9" s="517"/>
      <c r="EP9" s="517"/>
      <c r="EQ9" s="517"/>
      <c r="ER9" s="517"/>
      <c r="ES9" s="517"/>
      <c r="ET9" s="517"/>
      <c r="EU9" s="517"/>
      <c r="EV9" s="517"/>
      <c r="EW9" s="517"/>
      <c r="EX9" s="517"/>
      <c r="EY9" s="517"/>
      <c r="EZ9" s="517"/>
      <c r="FA9" s="517"/>
      <c r="FB9" s="517"/>
      <c r="FC9" s="517"/>
      <c r="FD9" s="517"/>
      <c r="FE9" s="517"/>
      <c r="FF9" s="517"/>
      <c r="FG9" s="517"/>
      <c r="FH9" s="517"/>
      <c r="FI9" s="517"/>
      <c r="FJ9" s="517"/>
      <c r="FK9" s="517"/>
      <c r="FL9" s="517"/>
      <c r="FM9" s="517"/>
      <c r="FN9" s="517"/>
      <c r="FO9" s="517"/>
      <c r="FP9" s="517"/>
      <c r="FQ9" s="517"/>
      <c r="FR9" s="517"/>
      <c r="FS9" s="517"/>
      <c r="FT9" s="517"/>
      <c r="FU9" s="517"/>
      <c r="FV9" s="517"/>
      <c r="FW9" s="517"/>
      <c r="FX9" s="517"/>
      <c r="FY9" s="517"/>
      <c r="FZ9" s="517"/>
      <c r="GA9" s="517"/>
      <c r="GB9" s="517"/>
      <c r="GC9" s="517"/>
      <c r="GD9" s="517"/>
      <c r="GE9" s="517"/>
      <c r="GF9" s="517"/>
      <c r="GG9" s="517"/>
      <c r="GH9" s="517"/>
      <c r="GI9" s="517"/>
      <c r="GJ9" s="517"/>
      <c r="GK9" s="517"/>
      <c r="GL9" s="517"/>
      <c r="GM9" s="517"/>
      <c r="GN9" s="517"/>
      <c r="GO9" s="517"/>
      <c r="GP9" s="517"/>
      <c r="GQ9" s="517"/>
      <c r="GR9" s="517"/>
      <c r="GS9" s="517"/>
      <c r="GT9" s="517"/>
      <c r="GU9" s="517"/>
      <c r="GV9" s="517"/>
      <c r="GW9" s="517"/>
      <c r="GX9" s="517"/>
      <c r="GY9" s="517"/>
      <c r="GZ9" s="517"/>
      <c r="HA9" s="8"/>
      <c r="HB9" s="517"/>
      <c r="HC9" s="517"/>
      <c r="HD9" s="517"/>
      <c r="HE9" s="517"/>
      <c r="HF9" s="517"/>
      <c r="HG9" s="517"/>
      <c r="HH9" s="517"/>
      <c r="HI9" s="517"/>
      <c r="HJ9" s="517"/>
      <c r="HK9" s="517"/>
      <c r="HL9" s="517"/>
      <c r="HM9" s="517"/>
      <c r="HN9" s="517"/>
      <c r="HO9" s="517"/>
      <c r="HP9" s="517"/>
      <c r="HQ9" s="517"/>
      <c r="HR9" s="517"/>
      <c r="HS9" s="517"/>
      <c r="HT9" s="517"/>
      <c r="HU9" s="517"/>
      <c r="HV9" s="517"/>
      <c r="HW9" s="517"/>
      <c r="HX9" s="517"/>
      <c r="HY9" s="517"/>
      <c r="HZ9" s="517"/>
      <c r="IA9" s="517"/>
      <c r="IB9" s="517"/>
      <c r="IC9" s="517"/>
      <c r="ID9" s="517"/>
      <c r="IE9" s="517"/>
      <c r="IF9" s="517"/>
      <c r="IG9" s="517"/>
      <c r="IH9" s="517"/>
      <c r="II9" s="517"/>
      <c r="IJ9" s="517"/>
      <c r="IK9" s="517"/>
      <c r="IL9" s="517"/>
      <c r="IM9" s="517"/>
      <c r="IN9" s="517"/>
      <c r="IO9" s="517"/>
      <c r="IP9" s="517"/>
      <c r="IQ9" s="517"/>
      <c r="IR9" s="517"/>
      <c r="IS9" s="517"/>
      <c r="IT9" s="517"/>
      <c r="IU9" s="517"/>
      <c r="IV9" s="517"/>
      <c r="IW9" s="517"/>
      <c r="IX9" s="517"/>
      <c r="IY9" s="517"/>
      <c r="IZ9" s="517"/>
      <c r="JA9" s="517"/>
      <c r="JB9" s="517"/>
      <c r="JC9" s="517"/>
      <c r="JD9" s="517"/>
      <c r="JE9" s="517"/>
      <c r="JF9" s="8"/>
      <c r="JG9" s="517"/>
      <c r="JH9" s="517"/>
      <c r="JI9" s="517"/>
      <c r="JJ9" s="517"/>
      <c r="JK9" s="517"/>
      <c r="JL9" s="517"/>
      <c r="JM9" s="517"/>
      <c r="JN9" s="517"/>
      <c r="JO9" s="517"/>
      <c r="JP9" s="517"/>
      <c r="JQ9" s="517"/>
      <c r="JR9" s="517"/>
      <c r="JS9" s="517"/>
      <c r="JT9" s="517"/>
      <c r="JU9" s="517"/>
      <c r="JV9" s="517"/>
      <c r="JW9" s="22">
        <v>1</v>
      </c>
      <c r="JX9" s="22">
        <v>2</v>
      </c>
      <c r="JY9" s="517"/>
      <c r="JZ9" s="517"/>
      <c r="KA9" s="517"/>
      <c r="KB9" s="517"/>
      <c r="KC9" s="517"/>
      <c r="KD9" s="517"/>
      <c r="KE9" s="517"/>
      <c r="KF9" s="517"/>
      <c r="KG9" s="517"/>
      <c r="KH9" s="517"/>
      <c r="KI9" s="517"/>
      <c r="KJ9" s="22">
        <v>1</v>
      </c>
      <c r="KK9" s="22">
        <v>2</v>
      </c>
      <c r="KL9" s="517"/>
      <c r="KM9" s="517"/>
      <c r="KN9" s="517"/>
      <c r="KO9" s="517"/>
      <c r="KP9" s="517"/>
      <c r="KQ9" s="517"/>
      <c r="KR9" s="517"/>
      <c r="KS9" s="517"/>
      <c r="KT9" s="517"/>
      <c r="KU9" s="517"/>
      <c r="KV9" s="517"/>
      <c r="KW9" s="517"/>
      <c r="KX9" s="517"/>
      <c r="KY9" s="8"/>
      <c r="KZ9" s="517"/>
      <c r="LA9" s="517"/>
      <c r="LB9" s="517"/>
      <c r="LC9" s="22">
        <v>2</v>
      </c>
      <c r="LD9" s="517"/>
      <c r="LE9" s="517"/>
      <c r="LF9" s="22">
        <v>2</v>
      </c>
      <c r="LG9" s="517"/>
      <c r="LH9" s="517"/>
      <c r="LI9" s="22">
        <v>2</v>
      </c>
      <c r="LJ9" s="517"/>
      <c r="LK9" s="517"/>
      <c r="LL9" s="517"/>
      <c r="LM9" s="22">
        <v>2</v>
      </c>
      <c r="LN9" s="22">
        <v>2</v>
      </c>
      <c r="LO9" s="22">
        <v>2</v>
      </c>
      <c r="LP9" s="517"/>
      <c r="LQ9" s="519"/>
      <c r="LR9" s="517"/>
      <c r="LS9" s="517"/>
      <c r="LT9" s="517"/>
      <c r="LU9" s="517"/>
      <c r="LV9" s="517"/>
      <c r="LW9" s="517"/>
      <c r="LX9" s="517"/>
      <c r="LY9" s="517"/>
      <c r="LZ9" s="517"/>
      <c r="MA9" s="517"/>
      <c r="MB9" s="517"/>
      <c r="MC9" s="517"/>
      <c r="MD9" s="517"/>
      <c r="ME9" s="517"/>
      <c r="MF9" s="517"/>
      <c r="MG9" s="522"/>
      <c r="MH9" s="522"/>
      <c r="MI9" s="522"/>
      <c r="MJ9" s="522"/>
      <c r="MK9" s="522"/>
      <c r="ML9" s="522"/>
      <c r="MM9" s="522"/>
      <c r="MN9" s="522"/>
      <c r="MO9" s="522"/>
      <c r="MP9" s="522"/>
      <c r="MQ9" s="522"/>
      <c r="MR9" s="522"/>
      <c r="MS9" s="522"/>
      <c r="MT9" s="522"/>
      <c r="MU9" s="522"/>
      <c r="MV9" s="522"/>
      <c r="MW9" s="522"/>
      <c r="MX9" s="522"/>
      <c r="MY9" s="522"/>
      <c r="MZ9" s="522"/>
      <c r="NA9" s="522"/>
      <c r="NB9" s="522"/>
      <c r="NC9" s="522"/>
      <c r="ND9" s="522"/>
      <c r="NE9" s="522"/>
      <c r="NF9" s="522"/>
      <c r="NG9" s="522"/>
      <c r="NH9" s="522"/>
      <c r="NI9" s="522"/>
      <c r="NJ9" s="522"/>
      <c r="NK9" s="522"/>
      <c r="NL9" s="522"/>
      <c r="NM9" s="522"/>
      <c r="NN9" s="522"/>
      <c r="NO9" s="522"/>
      <c r="NP9" s="522"/>
      <c r="NQ9" s="522"/>
      <c r="NR9" s="522"/>
      <c r="NS9" s="522"/>
      <c r="NT9" s="522"/>
      <c r="NU9" s="522"/>
      <c r="NV9" s="522"/>
      <c r="NW9" s="522"/>
      <c r="NX9" s="522"/>
      <c r="NY9" s="522"/>
      <c r="NZ9" s="522"/>
      <c r="OA9" s="522"/>
      <c r="OB9" s="522"/>
      <c r="OC9" s="522"/>
      <c r="OD9" s="522"/>
      <c r="OE9" s="522"/>
      <c r="OF9" s="522"/>
      <c r="OG9" s="522"/>
      <c r="OH9" s="522"/>
      <c r="OI9" s="522"/>
      <c r="OJ9" s="522"/>
      <c r="OK9" s="522"/>
      <c r="OL9" s="522"/>
      <c r="OM9" s="522"/>
      <c r="ON9" s="522"/>
      <c r="OO9" s="522"/>
      <c r="OP9" s="522"/>
      <c r="OQ9" s="522"/>
      <c r="OR9" s="522"/>
      <c r="OS9" s="522"/>
      <c r="OT9" s="522"/>
      <c r="OU9" s="522"/>
      <c r="OV9" s="522"/>
      <c r="OW9" s="522"/>
      <c r="OX9" s="522"/>
      <c r="OY9" s="522"/>
      <c r="OZ9" s="522"/>
      <c r="PA9" s="522"/>
      <c r="PB9" s="522"/>
      <c r="PC9" s="522"/>
      <c r="PD9" s="522"/>
      <c r="PE9" s="522"/>
      <c r="PF9" s="522"/>
      <c r="PG9" s="522"/>
      <c r="PH9" s="522"/>
      <c r="PI9" s="522"/>
      <c r="PJ9" s="522"/>
      <c r="PK9" s="522"/>
      <c r="PL9" s="522"/>
      <c r="PM9" s="522"/>
      <c r="PN9" s="522"/>
      <c r="PO9" s="522"/>
      <c r="PP9" s="522"/>
      <c r="PQ9" s="522"/>
      <c r="PR9" s="522"/>
      <c r="PS9" s="522"/>
      <c r="PT9" s="522"/>
      <c r="PU9" s="522"/>
      <c r="PV9" s="522"/>
      <c r="PW9" s="522"/>
      <c r="PX9" s="522"/>
      <c r="PY9" s="522"/>
      <c r="PZ9" s="522"/>
      <c r="QA9" s="522"/>
      <c r="QB9" s="522"/>
      <c r="QC9" s="522"/>
      <c r="QD9" s="522"/>
      <c r="QE9" s="522"/>
      <c r="QF9" s="522"/>
      <c r="QG9" s="522"/>
      <c r="QH9" s="522"/>
      <c r="QI9" s="522"/>
      <c r="QJ9" s="522"/>
      <c r="QK9" s="522"/>
      <c r="QL9" s="522"/>
      <c r="QM9" s="522"/>
      <c r="QN9" s="522"/>
      <c r="QO9" s="522"/>
      <c r="QP9" s="522"/>
      <c r="QQ9" s="522"/>
      <c r="QR9" s="522"/>
      <c r="QS9" s="522"/>
      <c r="QT9" s="522"/>
      <c r="QU9" s="522"/>
      <c r="QV9" s="522"/>
      <c r="QW9" s="522"/>
      <c r="QX9" s="522"/>
      <c r="QY9" s="522"/>
      <c r="QZ9" s="522"/>
      <c r="RA9" s="522"/>
      <c r="RB9" s="522"/>
      <c r="RC9" s="522"/>
      <c r="RD9" s="522"/>
      <c r="RE9" s="522"/>
      <c r="RF9" s="522"/>
      <c r="RG9" s="522"/>
      <c r="RH9" s="522"/>
      <c r="RI9" s="522"/>
      <c r="RJ9" s="522"/>
      <c r="RK9" s="522"/>
      <c r="RL9" s="522"/>
      <c r="RM9" s="522"/>
      <c r="RN9" s="522"/>
      <c r="RO9" s="522"/>
      <c r="RP9" s="522"/>
      <c r="RQ9" s="522"/>
      <c r="RR9" s="522"/>
      <c r="RS9" s="522"/>
      <c r="RT9" s="522"/>
      <c r="RU9" s="522"/>
      <c r="RV9" s="522"/>
      <c r="RW9" s="522"/>
      <c r="RX9" s="522"/>
      <c r="RY9" s="522"/>
      <c r="RZ9" s="522"/>
      <c r="SA9" s="522"/>
      <c r="SB9" s="522"/>
      <c r="SC9" s="522"/>
      <c r="SD9" s="522"/>
      <c r="SE9" s="522"/>
      <c r="SF9" s="522"/>
      <c r="SG9" s="522"/>
      <c r="SH9" s="522"/>
      <c r="SI9" s="522"/>
      <c r="SJ9" s="522"/>
      <c r="SK9" s="522"/>
      <c r="SL9" s="522"/>
      <c r="SM9" s="522"/>
      <c r="SN9" s="522"/>
      <c r="SO9" s="522"/>
      <c r="SP9" s="522"/>
      <c r="SQ9" s="522"/>
      <c r="SR9" s="522"/>
      <c r="SS9" s="522"/>
      <c r="ST9" s="522"/>
      <c r="SU9" s="522"/>
      <c r="SV9" s="522"/>
      <c r="SW9" s="522"/>
      <c r="SX9" s="522"/>
      <c r="SY9" s="522"/>
      <c r="SZ9" s="522"/>
      <c r="TA9" s="522"/>
      <c r="TB9" s="522"/>
      <c r="TC9" s="522"/>
      <c r="TD9" s="522"/>
      <c r="TE9" s="522"/>
      <c r="TF9" s="522"/>
      <c r="TG9" s="522"/>
      <c r="TH9" s="522"/>
      <c r="TI9" s="522"/>
      <c r="TJ9" s="522"/>
      <c r="TK9" s="522"/>
      <c r="TL9" s="522"/>
      <c r="TM9" s="522"/>
      <c r="TN9" s="522"/>
      <c r="TO9" s="522"/>
      <c r="TP9" s="522"/>
      <c r="TQ9" s="522"/>
      <c r="TR9" s="522"/>
      <c r="TS9" s="522"/>
      <c r="TT9" s="522"/>
      <c r="TU9" s="522"/>
      <c r="TV9" s="522"/>
      <c r="TW9" s="522"/>
      <c r="TX9" s="522"/>
      <c r="TY9" s="522"/>
      <c r="TZ9" s="522"/>
      <c r="UA9" s="522"/>
      <c r="UB9" s="522"/>
      <c r="UC9" s="522"/>
      <c r="UD9" s="522"/>
      <c r="UE9" s="522"/>
      <c r="UF9" s="522"/>
      <c r="UG9" s="522"/>
      <c r="UH9" s="522"/>
      <c r="UI9" s="522"/>
      <c r="UJ9" s="522"/>
      <c r="UK9" s="522"/>
      <c r="UL9" s="522"/>
      <c r="UM9" s="522"/>
      <c r="UN9" s="522"/>
      <c r="UO9" s="522"/>
      <c r="UP9" s="522"/>
      <c r="UQ9" s="522"/>
      <c r="UR9" s="522"/>
      <c r="US9" s="522"/>
      <c r="UT9" s="522"/>
      <c r="UU9" s="522"/>
      <c r="UV9" s="522"/>
      <c r="UW9" s="522"/>
      <c r="UX9" s="522"/>
      <c r="UY9" s="522"/>
      <c r="UZ9" s="522"/>
      <c r="VA9" s="522"/>
      <c r="VB9" s="522"/>
      <c r="VC9" s="522"/>
      <c r="VD9" s="522"/>
      <c r="VE9" s="522"/>
      <c r="VF9" s="522"/>
      <c r="VG9" s="522"/>
      <c r="VH9" s="522"/>
      <c r="VI9" s="522"/>
      <c r="VJ9" s="522"/>
      <c r="VK9" s="522"/>
      <c r="VL9" s="522"/>
      <c r="VM9" s="522"/>
      <c r="VN9" s="522"/>
      <c r="VO9" s="522"/>
      <c r="VP9" s="522"/>
      <c r="VQ9" s="522"/>
      <c r="VR9" s="522"/>
      <c r="VS9" s="522"/>
      <c r="VT9" s="522"/>
      <c r="VU9" s="522"/>
      <c r="VV9" s="522"/>
      <c r="VW9" s="522"/>
      <c r="VX9" s="522"/>
      <c r="VY9" s="522"/>
      <c r="VZ9" s="522"/>
      <c r="WA9" s="522"/>
      <c r="WB9" s="522"/>
      <c r="WC9" s="522"/>
      <c r="WD9" s="522"/>
      <c r="WE9" s="522"/>
      <c r="WF9" s="522"/>
      <c r="WG9" s="522"/>
      <c r="WH9" s="522"/>
      <c r="WI9" s="522"/>
      <c r="WJ9" s="522"/>
      <c r="WK9" s="522"/>
      <c r="WL9" s="522"/>
      <c r="WM9" s="522"/>
      <c r="WN9" s="522"/>
      <c r="WO9" s="522"/>
      <c r="WP9" s="522"/>
      <c r="WQ9" s="522"/>
      <c r="WR9" s="522"/>
      <c r="WS9" s="522"/>
      <c r="WT9" s="522"/>
      <c r="WU9" s="522"/>
      <c r="WV9" s="522"/>
      <c r="WW9" s="522"/>
      <c r="WX9" s="522"/>
      <c r="WY9" s="522"/>
      <c r="WZ9" s="522"/>
      <c r="XA9" s="522"/>
      <c r="XB9" s="522"/>
      <c r="XC9" s="522"/>
      <c r="XD9" s="522"/>
      <c r="XE9" s="522"/>
      <c r="XF9" s="522"/>
      <c r="XG9" s="522"/>
      <c r="XH9" s="522"/>
      <c r="XI9" s="522"/>
      <c r="XJ9" s="522"/>
      <c r="XK9" s="522"/>
      <c r="XL9" s="522"/>
      <c r="XM9" s="522"/>
      <c r="XN9" s="522"/>
      <c r="XO9" s="522"/>
      <c r="XP9" s="522"/>
      <c r="XQ9" s="522"/>
      <c r="XR9" s="522"/>
      <c r="XS9" s="522"/>
      <c r="XT9" s="522"/>
      <c r="XU9" s="522"/>
      <c r="XV9" s="522"/>
      <c r="XW9" s="522"/>
      <c r="XX9" s="522"/>
      <c r="XY9" s="522"/>
      <c r="XZ9" s="522"/>
      <c r="YA9" s="522"/>
      <c r="YB9" s="522"/>
      <c r="YC9" s="522"/>
      <c r="YD9" s="522"/>
      <c r="YE9" s="522"/>
      <c r="YF9" s="522"/>
      <c r="YG9" s="522"/>
      <c r="YH9" s="522"/>
      <c r="YI9" s="522"/>
      <c r="YJ9" s="522"/>
      <c r="YK9" s="522"/>
      <c r="YL9" s="522"/>
      <c r="YM9" s="522"/>
      <c r="YN9" s="522"/>
      <c r="YO9" s="522"/>
      <c r="YP9" s="522"/>
      <c r="YQ9" s="522"/>
      <c r="YR9" s="522"/>
      <c r="YS9" s="522"/>
      <c r="YT9" s="522"/>
      <c r="YU9" s="522"/>
      <c r="YV9" s="522"/>
      <c r="YW9" s="522"/>
      <c r="YX9" s="522"/>
      <c r="YY9" s="522"/>
      <c r="YZ9" s="522"/>
      <c r="ZA9" s="517"/>
      <c r="ZB9" s="8"/>
      <c r="ZC9" s="517"/>
      <c r="ZD9" s="517"/>
      <c r="ZE9" s="517"/>
      <c r="ZF9" s="517"/>
      <c r="ZG9" s="517"/>
      <c r="ZH9" s="517"/>
      <c r="ZI9" s="517"/>
      <c r="ZJ9" s="517"/>
      <c r="ZK9" s="517"/>
      <c r="ZL9" s="517"/>
      <c r="ZM9" s="517"/>
      <c r="ZN9" s="517"/>
      <c r="ZO9" s="517"/>
      <c r="ZP9" s="517"/>
      <c r="ZQ9" s="517"/>
      <c r="ZR9" s="517"/>
      <c r="ZS9" s="517"/>
      <c r="ZT9" s="517"/>
      <c r="ZU9" s="517"/>
      <c r="ZV9" s="517"/>
      <c r="ZW9" s="517"/>
      <c r="ZX9" s="8"/>
      <c r="ZY9" s="517"/>
      <c r="ZZ9" s="517"/>
      <c r="AAA9" s="517"/>
      <c r="AAB9" s="517"/>
      <c r="AAC9" s="517"/>
      <c r="AAD9" s="517"/>
      <c r="AAE9" s="517"/>
      <c r="AAF9" s="517"/>
      <c r="AAG9" s="517"/>
      <c r="AAH9" s="517"/>
      <c r="AAI9" s="517"/>
      <c r="AAJ9" s="517"/>
      <c r="AAK9" s="517"/>
      <c r="AAL9" s="517"/>
      <c r="AAM9" s="517"/>
      <c r="AAN9" s="517"/>
      <c r="AAO9" s="517"/>
      <c r="AAP9" s="517"/>
      <c r="AAQ9" s="517"/>
      <c r="AAR9" s="8"/>
      <c r="AAS9" s="517"/>
      <c r="AAT9" s="517"/>
      <c r="AAU9" s="517"/>
      <c r="AAV9" s="517"/>
      <c r="AAW9" s="517"/>
      <c r="AAX9" s="517"/>
      <c r="AAY9" s="517"/>
      <c r="AAZ9" s="517"/>
      <c r="ABA9" s="517"/>
      <c r="ABB9" s="517"/>
      <c r="ABC9" s="517"/>
      <c r="ABD9" s="517"/>
      <c r="ABE9" s="517"/>
      <c r="ABF9" s="517"/>
      <c r="ABG9" s="517"/>
      <c r="ABH9" s="8"/>
      <c r="ABI9" s="517"/>
      <c r="ABJ9" s="517"/>
      <c r="ABK9" s="8"/>
      <c r="ABL9" s="517"/>
      <c r="ABM9" s="517"/>
      <c r="ABN9" s="517"/>
      <c r="ABO9" s="517"/>
      <c r="ABP9" s="517"/>
      <c r="ABQ9" s="517"/>
      <c r="ABR9" s="519"/>
      <c r="ABS9" s="518"/>
      <c r="ABT9" s="518"/>
      <c r="ABU9" s="517"/>
      <c r="ABV9" s="517"/>
      <c r="ABW9" s="517"/>
      <c r="ABX9" s="517"/>
      <c r="ABY9" s="517"/>
      <c r="ABZ9" s="517"/>
      <c r="ACA9" s="517"/>
      <c r="ACB9" s="517"/>
      <c r="ACC9" s="517"/>
      <c r="ACD9" s="517"/>
      <c r="ACE9" s="517"/>
      <c r="ACF9" s="517"/>
      <c r="ACG9" s="517"/>
      <c r="ACH9" s="517"/>
      <c r="ACI9" s="517"/>
      <c r="ACJ9" s="517"/>
      <c r="ACK9" s="517"/>
      <c r="ACL9" s="517"/>
      <c r="ACM9" s="517"/>
      <c r="ACN9" s="517"/>
      <c r="ACO9" s="517"/>
      <c r="ACP9" s="517"/>
      <c r="ACQ9" s="517"/>
      <c r="ACR9" s="517"/>
      <c r="ACS9" s="517"/>
      <c r="ACT9" s="517"/>
      <c r="ACU9" s="517"/>
      <c r="ACV9" s="517"/>
      <c r="ACW9" s="517"/>
      <c r="ACX9" s="517"/>
      <c r="ACY9" s="517"/>
      <c r="ACZ9" s="517"/>
      <c r="ADA9" s="517"/>
      <c r="ADB9" s="517"/>
      <c r="ADC9" s="517"/>
      <c r="ADD9" s="517"/>
      <c r="ADE9" s="517"/>
      <c r="ADF9" s="517"/>
      <c r="ADG9" s="517"/>
      <c r="ADH9" s="517"/>
      <c r="ADI9" s="517"/>
      <c r="ADJ9" s="517"/>
      <c r="ADK9" s="517"/>
      <c r="ADL9" s="517"/>
      <c r="ADM9" s="517"/>
      <c r="ADN9" s="517"/>
      <c r="ADO9" s="517"/>
      <c r="ADP9" s="517"/>
      <c r="ADQ9" s="8"/>
      <c r="ADR9" s="517"/>
      <c r="ADS9" s="517"/>
      <c r="ADT9" s="517"/>
      <c r="ADU9" s="517"/>
      <c r="ADV9" s="517"/>
      <c r="ADW9" s="517"/>
      <c r="ADX9" s="517"/>
      <c r="ADY9" s="517"/>
      <c r="ADZ9" s="517"/>
      <c r="AEA9" s="517"/>
      <c r="AEB9" s="517"/>
      <c r="AEC9" s="517"/>
      <c r="AED9" s="517"/>
      <c r="AEE9" s="517"/>
      <c r="AEF9" s="517"/>
      <c r="AEG9" s="517"/>
      <c r="AEH9" s="517"/>
      <c r="AEI9" s="517"/>
      <c r="AEJ9" s="517"/>
      <c r="AEK9" s="517"/>
      <c r="AEL9" s="517"/>
      <c r="AEM9" s="517"/>
      <c r="AEN9" s="517"/>
      <c r="AEO9" s="517"/>
      <c r="AEP9" s="517"/>
      <c r="AEQ9" s="517"/>
      <c r="AER9" s="517"/>
      <c r="AES9" s="517"/>
      <c r="AET9" s="517"/>
      <c r="AEU9" s="517"/>
      <c r="AEV9" s="517"/>
      <c r="AEW9" s="517"/>
      <c r="AEX9" s="517"/>
      <c r="AEY9" s="517"/>
      <c r="AEZ9" s="517"/>
      <c r="AFA9" s="517"/>
      <c r="AFB9" s="517"/>
      <c r="AFC9" s="517"/>
      <c r="AFD9" s="517"/>
      <c r="AFE9" s="517"/>
      <c r="AFF9" s="517"/>
      <c r="AFG9" s="517"/>
      <c r="AFH9" s="517"/>
      <c r="AFI9" s="517"/>
      <c r="AFJ9" s="517"/>
      <c r="AFK9" s="517"/>
      <c r="AFL9" s="517"/>
      <c r="AFM9" s="517"/>
      <c r="AFN9" s="517"/>
      <c r="AFO9" s="517"/>
      <c r="AFP9" s="517"/>
      <c r="AFQ9" s="517"/>
      <c r="AFR9" s="517"/>
      <c r="AFS9" s="517"/>
      <c r="AFT9" s="517"/>
      <c r="AFU9" s="517"/>
      <c r="AFV9" s="517"/>
      <c r="AFW9" s="517"/>
      <c r="AFX9" s="517"/>
      <c r="AFY9" s="517"/>
      <c r="AFZ9" s="517"/>
      <c r="AGA9" s="517"/>
      <c r="AGB9" s="517"/>
      <c r="AGC9" s="517"/>
      <c r="AGD9" s="517"/>
      <c r="AGE9" s="517"/>
      <c r="AGF9" s="517"/>
      <c r="AGG9" s="517"/>
      <c r="AGH9" s="517"/>
      <c r="AGI9" s="517"/>
      <c r="AGJ9" s="517"/>
      <c r="AGK9" s="517"/>
      <c r="AGL9" s="517"/>
      <c r="AGM9" s="517"/>
      <c r="AGN9" s="517"/>
      <c r="AGO9" s="517"/>
      <c r="AGP9" s="517"/>
      <c r="AGQ9" s="517"/>
      <c r="AGR9" s="517"/>
      <c r="AGS9" s="517"/>
      <c r="AGT9" s="517"/>
      <c r="AGU9" s="517"/>
      <c r="AGV9" s="517"/>
      <c r="AGW9" s="517"/>
      <c r="AGX9" s="517"/>
      <c r="AGY9" s="517"/>
      <c r="AGZ9" s="517"/>
      <c r="AHA9" s="517"/>
      <c r="AHB9" s="517"/>
      <c r="AHC9" s="517"/>
      <c r="AHD9" s="517"/>
      <c r="AHE9" s="483">
        <v>0</v>
      </c>
    </row>
    <row r="10" spans="1:889" outlineLevel="1">
      <c r="A10" s="18"/>
      <c r="B10" s="18"/>
      <c r="C10" s="12"/>
      <c r="D10" s="12"/>
      <c r="E10" t="b">
        <v>0</v>
      </c>
      <c r="G10" s="25" t="s">
        <v>1521</v>
      </c>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466" t="s">
        <v>1521</v>
      </c>
      <c r="BD10" s="8"/>
      <c r="BE10" s="8"/>
      <c r="BF10" s="517"/>
      <c r="BG10" s="517"/>
      <c r="BH10" s="517"/>
      <c r="BI10" s="517"/>
      <c r="BJ10" s="517"/>
      <c r="BK10" s="517"/>
      <c r="BL10" s="517"/>
      <c r="BM10" s="517"/>
      <c r="BN10" s="517"/>
      <c r="BO10" s="8"/>
      <c r="BP10" s="517"/>
      <c r="BQ10" s="517"/>
      <c r="BR10" s="517"/>
      <c r="BS10" s="517"/>
      <c r="BT10" s="517"/>
      <c r="BU10" s="517"/>
      <c r="BV10" s="517"/>
      <c r="BW10" s="517"/>
      <c r="BX10" s="517"/>
      <c r="BY10" s="517"/>
      <c r="BZ10" s="517"/>
      <c r="CA10" s="517"/>
      <c r="CB10" s="517"/>
      <c r="CC10" s="517"/>
      <c r="CD10" s="517"/>
      <c r="CE10" s="517"/>
      <c r="CF10" s="517"/>
      <c r="CG10" s="517"/>
      <c r="CH10" s="517"/>
      <c r="CI10" s="517"/>
      <c r="CJ10" s="517"/>
      <c r="CK10" s="8"/>
      <c r="CL10" s="517"/>
      <c r="CM10" s="517"/>
      <c r="CN10" s="517"/>
      <c r="CO10" s="517"/>
      <c r="CP10" s="517"/>
      <c r="CQ10" s="517"/>
      <c r="CR10" s="517"/>
      <c r="CS10" s="517"/>
      <c r="CT10" s="517"/>
      <c r="CU10" s="517"/>
      <c r="CV10" s="517"/>
      <c r="CW10" s="517"/>
      <c r="CX10" s="517"/>
      <c r="CY10" s="517"/>
      <c r="CZ10" s="517"/>
      <c r="DA10" s="517"/>
      <c r="DB10" s="517"/>
      <c r="DC10" s="517"/>
      <c r="DD10" s="517"/>
      <c r="DE10" s="517"/>
      <c r="DF10" s="517"/>
      <c r="DG10" s="517"/>
      <c r="DH10" s="517"/>
      <c r="DI10" s="517"/>
      <c r="DJ10" s="517"/>
      <c r="DK10" s="517"/>
      <c r="DL10" s="8"/>
      <c r="DM10" s="517"/>
      <c r="DN10" s="517"/>
      <c r="DO10" s="517"/>
      <c r="DP10" s="519"/>
      <c r="DQ10" s="518"/>
      <c r="DR10" s="517"/>
      <c r="DS10" s="517"/>
      <c r="DT10" s="517"/>
      <c r="DU10" s="517"/>
      <c r="DV10" s="517"/>
      <c r="DW10" s="517"/>
      <c r="DX10" s="517"/>
      <c r="DY10" s="517"/>
      <c r="DZ10" s="517"/>
      <c r="EA10" s="517"/>
      <c r="EB10" s="517"/>
      <c r="EC10" s="517"/>
      <c r="ED10" s="517"/>
      <c r="EE10" s="517"/>
      <c r="EF10" s="517"/>
      <c r="EG10" s="517"/>
      <c r="EH10" s="517"/>
      <c r="EI10" s="517"/>
      <c r="EJ10" s="517"/>
      <c r="EK10" s="517"/>
      <c r="EL10" s="517"/>
      <c r="EM10" s="517"/>
      <c r="EN10" s="517"/>
      <c r="EO10" s="517"/>
      <c r="EP10" s="517"/>
      <c r="EQ10" s="517"/>
      <c r="ER10" s="517"/>
      <c r="ES10" s="517"/>
      <c r="ET10" s="517"/>
      <c r="EU10" s="517"/>
      <c r="EV10" s="517"/>
      <c r="EW10" s="517"/>
      <c r="EX10" s="517"/>
      <c r="EY10" s="517"/>
      <c r="EZ10" s="517"/>
      <c r="FA10" s="517"/>
      <c r="FB10" s="517"/>
      <c r="FC10" s="517"/>
      <c r="FD10" s="517"/>
      <c r="FE10" s="517"/>
      <c r="FF10" s="517"/>
      <c r="FG10" s="517"/>
      <c r="FH10" s="517"/>
      <c r="FI10" s="517"/>
      <c r="FJ10" s="517"/>
      <c r="FK10" s="517"/>
      <c r="FL10" s="517"/>
      <c r="FM10" s="517"/>
      <c r="FN10" s="517"/>
      <c r="FO10" s="517"/>
      <c r="FP10" s="517"/>
      <c r="FQ10" s="517"/>
      <c r="FR10" s="517"/>
      <c r="FS10" s="517"/>
      <c r="FT10" s="517"/>
      <c r="FU10" s="517"/>
      <c r="FV10" s="517"/>
      <c r="FW10" s="517"/>
      <c r="FX10" s="517"/>
      <c r="FY10" s="517"/>
      <c r="FZ10" s="517"/>
      <c r="GA10" s="22">
        <v>1</v>
      </c>
      <c r="GB10" s="22">
        <v>2</v>
      </c>
      <c r="GC10" s="22">
        <v>3</v>
      </c>
      <c r="GD10" s="517"/>
      <c r="GE10" s="517"/>
      <c r="GF10" s="517"/>
      <c r="GG10" s="517"/>
      <c r="GH10" s="517"/>
      <c r="GI10" s="517"/>
      <c r="GJ10" s="517"/>
      <c r="GK10" s="517"/>
      <c r="GL10" s="517"/>
      <c r="GM10" s="517"/>
      <c r="GN10" s="517"/>
      <c r="GO10" s="517"/>
      <c r="GP10" s="517"/>
      <c r="GQ10" s="517"/>
      <c r="GR10" s="517"/>
      <c r="GS10" s="517"/>
      <c r="GT10" s="517"/>
      <c r="GU10" s="517"/>
      <c r="GV10" s="517"/>
      <c r="GW10" s="517"/>
      <c r="GX10" s="517"/>
      <c r="GY10" s="517"/>
      <c r="GZ10" s="517"/>
      <c r="HA10" s="8"/>
      <c r="HB10" s="517"/>
      <c r="HC10" s="517"/>
      <c r="HD10" s="517"/>
      <c r="HE10" s="517"/>
      <c r="HF10" s="517"/>
      <c r="HG10" s="517"/>
      <c r="HH10" s="517"/>
      <c r="HI10" s="517"/>
      <c r="HJ10" s="517"/>
      <c r="HK10" s="517"/>
      <c r="HL10" s="517"/>
      <c r="HM10" s="517"/>
      <c r="HN10" s="517"/>
      <c r="HO10" s="517"/>
      <c r="HP10" s="517"/>
      <c r="HQ10" s="517"/>
      <c r="HR10" s="517"/>
      <c r="HS10" s="517"/>
      <c r="HT10" s="517"/>
      <c r="HU10" s="517"/>
      <c r="HV10" s="517"/>
      <c r="HW10" s="517"/>
      <c r="HX10" s="517"/>
      <c r="HY10" s="517"/>
      <c r="HZ10" s="517"/>
      <c r="IA10" s="517"/>
      <c r="IB10" s="517"/>
      <c r="IC10" s="517"/>
      <c r="ID10" s="517"/>
      <c r="IE10" s="517"/>
      <c r="IF10" s="517"/>
      <c r="IG10" s="517"/>
      <c r="IH10" s="517"/>
      <c r="II10" s="517"/>
      <c r="IJ10" s="517"/>
      <c r="IK10" s="517"/>
      <c r="IL10" s="517"/>
      <c r="IM10" s="517"/>
      <c r="IN10" s="517"/>
      <c r="IO10" s="517"/>
      <c r="IP10" s="517"/>
      <c r="IQ10" s="517"/>
      <c r="IR10" s="517"/>
      <c r="IS10" s="517"/>
      <c r="IT10" s="517"/>
      <c r="IU10" s="517"/>
      <c r="IV10" s="517"/>
      <c r="IW10" s="517"/>
      <c r="IX10" s="517"/>
      <c r="IY10" s="517"/>
      <c r="IZ10" s="517"/>
      <c r="JA10" s="517"/>
      <c r="JB10" s="517"/>
      <c r="JC10" s="517"/>
      <c r="JD10" s="517"/>
      <c r="JE10" s="517"/>
      <c r="JF10" s="8"/>
      <c r="JG10" s="517"/>
      <c r="JH10" s="517"/>
      <c r="JI10" s="517"/>
      <c r="JJ10" s="517"/>
      <c r="JK10" s="517"/>
      <c r="JL10" s="517"/>
      <c r="JM10" s="517"/>
      <c r="JN10" s="517"/>
      <c r="JO10" s="517"/>
      <c r="JP10" s="517"/>
      <c r="JQ10" s="517"/>
      <c r="JR10" s="517"/>
      <c r="JS10" s="517"/>
      <c r="JT10" s="517"/>
      <c r="JU10" s="517"/>
      <c r="JV10" s="517"/>
      <c r="JW10" s="517"/>
      <c r="JX10" s="517"/>
      <c r="JY10" s="517"/>
      <c r="JZ10" s="517"/>
      <c r="KA10" s="517"/>
      <c r="KB10" s="517"/>
      <c r="KC10" s="517"/>
      <c r="KD10" s="517"/>
      <c r="KE10" s="517"/>
      <c r="KF10" s="517"/>
      <c r="KG10" s="517"/>
      <c r="KH10" s="517"/>
      <c r="KI10" s="517"/>
      <c r="KJ10" s="22">
        <v>0</v>
      </c>
      <c r="KK10" s="22">
        <v>0</v>
      </c>
      <c r="KL10" s="517"/>
      <c r="KM10" s="517"/>
      <c r="KN10" s="517"/>
      <c r="KO10" s="517"/>
      <c r="KP10" s="517"/>
      <c r="KQ10" s="517"/>
      <c r="KR10" s="517"/>
      <c r="KS10" s="517"/>
      <c r="KT10" s="517"/>
      <c r="KU10" s="517"/>
      <c r="KV10" s="517"/>
      <c r="KW10" s="517"/>
      <c r="KX10" s="517"/>
      <c r="KY10" s="8"/>
      <c r="KZ10" s="517"/>
      <c r="LA10" s="517"/>
      <c r="LB10" s="517"/>
      <c r="LC10" s="22">
        <v>0</v>
      </c>
      <c r="LD10" s="517"/>
      <c r="LE10" s="517"/>
      <c r="LF10" s="22">
        <v>0</v>
      </c>
      <c r="LG10" s="517"/>
      <c r="LH10" s="517"/>
      <c r="LI10" s="22">
        <v>0</v>
      </c>
      <c r="LJ10" s="517"/>
      <c r="LK10" s="517"/>
      <c r="LL10" s="517"/>
      <c r="LM10" s="22">
        <v>0</v>
      </c>
      <c r="LN10" s="22">
        <v>0</v>
      </c>
      <c r="LO10" s="22">
        <v>0</v>
      </c>
      <c r="LP10" s="517"/>
      <c r="LQ10" s="519"/>
      <c r="LR10" s="22">
        <v>1</v>
      </c>
      <c r="LS10" s="22">
        <v>1</v>
      </c>
      <c r="LT10" s="22">
        <v>1</v>
      </c>
      <c r="LU10" s="22">
        <v>1</v>
      </c>
      <c r="LV10" s="22">
        <v>1</v>
      </c>
      <c r="LW10" s="22">
        <v>2</v>
      </c>
      <c r="LX10" s="22">
        <v>2</v>
      </c>
      <c r="LY10" s="22">
        <v>2</v>
      </c>
      <c r="LZ10" s="22">
        <v>2</v>
      </c>
      <c r="MA10" s="22">
        <v>2</v>
      </c>
      <c r="MB10" s="22">
        <v>3</v>
      </c>
      <c r="MC10" s="22">
        <v>3</v>
      </c>
      <c r="MD10" s="22">
        <v>3</v>
      </c>
      <c r="ME10" s="22">
        <v>3</v>
      </c>
      <c r="MF10" s="22">
        <v>3</v>
      </c>
      <c r="MG10" s="22">
        <v>1</v>
      </c>
      <c r="MH10" s="22">
        <v>1</v>
      </c>
      <c r="MI10" s="22">
        <v>1</v>
      </c>
      <c r="MJ10" s="22">
        <v>1</v>
      </c>
      <c r="MK10" s="22">
        <v>1</v>
      </c>
      <c r="ML10" s="22">
        <v>1</v>
      </c>
      <c r="MM10" s="22">
        <v>1</v>
      </c>
      <c r="MN10" s="22">
        <v>1</v>
      </c>
      <c r="MO10" s="22">
        <v>1</v>
      </c>
      <c r="MP10" s="22">
        <v>1</v>
      </c>
      <c r="MQ10" s="22">
        <v>1</v>
      </c>
      <c r="MR10" s="22">
        <v>1</v>
      </c>
      <c r="MS10" s="22">
        <v>1</v>
      </c>
      <c r="MT10" s="22">
        <v>1</v>
      </c>
      <c r="MU10" s="22">
        <v>1</v>
      </c>
      <c r="MV10" s="22">
        <v>1</v>
      </c>
      <c r="MW10" s="22">
        <v>1</v>
      </c>
      <c r="MX10" s="22">
        <v>1</v>
      </c>
      <c r="MY10" s="22">
        <v>1</v>
      </c>
      <c r="MZ10" s="22">
        <v>1</v>
      </c>
      <c r="NA10" s="22">
        <v>1</v>
      </c>
      <c r="NB10" s="22">
        <v>1</v>
      </c>
      <c r="NC10" s="22">
        <v>1</v>
      </c>
      <c r="ND10" s="22">
        <v>1</v>
      </c>
      <c r="NE10" s="22">
        <v>2</v>
      </c>
      <c r="NF10" s="22">
        <v>2</v>
      </c>
      <c r="NG10" s="22">
        <v>2</v>
      </c>
      <c r="NH10" s="22">
        <v>2</v>
      </c>
      <c r="NI10" s="22">
        <v>2</v>
      </c>
      <c r="NJ10" s="22">
        <v>2</v>
      </c>
      <c r="NK10" s="22">
        <v>2</v>
      </c>
      <c r="NL10" s="22">
        <v>2</v>
      </c>
      <c r="NM10" s="22">
        <v>2</v>
      </c>
      <c r="NN10" s="22">
        <v>2</v>
      </c>
      <c r="NO10" s="22">
        <v>2</v>
      </c>
      <c r="NP10" s="22">
        <v>2</v>
      </c>
      <c r="NQ10" s="22">
        <v>2</v>
      </c>
      <c r="NR10" s="22">
        <v>2</v>
      </c>
      <c r="NS10" s="22">
        <v>2</v>
      </c>
      <c r="NT10" s="22">
        <v>2</v>
      </c>
      <c r="NU10" s="22">
        <v>2</v>
      </c>
      <c r="NV10" s="22">
        <v>2</v>
      </c>
      <c r="NW10" s="22">
        <v>2</v>
      </c>
      <c r="NX10" s="22">
        <v>2</v>
      </c>
      <c r="NY10" s="22">
        <v>2</v>
      </c>
      <c r="NZ10" s="22">
        <v>2</v>
      </c>
      <c r="OA10" s="22">
        <v>2</v>
      </c>
      <c r="OB10" s="22">
        <v>2</v>
      </c>
      <c r="OC10" s="22">
        <v>3</v>
      </c>
      <c r="OD10" s="22">
        <v>3</v>
      </c>
      <c r="OE10" s="22">
        <v>3</v>
      </c>
      <c r="OF10" s="22">
        <v>3</v>
      </c>
      <c r="OG10" s="22">
        <v>3</v>
      </c>
      <c r="OH10" s="22">
        <v>3</v>
      </c>
      <c r="OI10" s="22">
        <v>3</v>
      </c>
      <c r="OJ10" s="22">
        <v>3</v>
      </c>
      <c r="OK10" s="22">
        <v>3</v>
      </c>
      <c r="OL10" s="22">
        <v>3</v>
      </c>
      <c r="OM10" s="22">
        <v>3</v>
      </c>
      <c r="ON10" s="22">
        <v>3</v>
      </c>
      <c r="OO10" s="22">
        <v>3</v>
      </c>
      <c r="OP10" s="22">
        <v>3</v>
      </c>
      <c r="OQ10" s="22">
        <v>3</v>
      </c>
      <c r="OR10" s="22">
        <v>3</v>
      </c>
      <c r="OS10" s="22">
        <v>3</v>
      </c>
      <c r="OT10" s="22">
        <v>3</v>
      </c>
      <c r="OU10" s="22">
        <v>3</v>
      </c>
      <c r="OV10" s="22">
        <v>3</v>
      </c>
      <c r="OW10" s="22">
        <v>3</v>
      </c>
      <c r="OX10" s="22">
        <v>3</v>
      </c>
      <c r="OY10" s="22">
        <v>3</v>
      </c>
      <c r="OZ10" s="22">
        <v>3</v>
      </c>
      <c r="PA10" s="22">
        <v>1</v>
      </c>
      <c r="PB10" s="22">
        <v>1</v>
      </c>
      <c r="PC10" s="22">
        <v>1</v>
      </c>
      <c r="PD10" s="22">
        <v>1</v>
      </c>
      <c r="PE10" s="22">
        <v>1</v>
      </c>
      <c r="PF10" s="22">
        <v>1</v>
      </c>
      <c r="PG10" s="22">
        <v>1</v>
      </c>
      <c r="PH10" s="22">
        <v>1</v>
      </c>
      <c r="PI10" s="22">
        <v>1</v>
      </c>
      <c r="PJ10" s="22">
        <v>1</v>
      </c>
      <c r="PK10" s="22">
        <v>1</v>
      </c>
      <c r="PL10" s="22">
        <v>1</v>
      </c>
      <c r="PM10" s="22">
        <v>1</v>
      </c>
      <c r="PN10" s="22">
        <v>1</v>
      </c>
      <c r="PO10" s="22">
        <v>1</v>
      </c>
      <c r="PP10" s="22">
        <v>1</v>
      </c>
      <c r="PQ10" s="22">
        <v>1</v>
      </c>
      <c r="PR10" s="22">
        <v>1</v>
      </c>
      <c r="PS10" s="22">
        <v>1</v>
      </c>
      <c r="PT10" s="22">
        <v>1</v>
      </c>
      <c r="PU10" s="22">
        <v>1</v>
      </c>
      <c r="PV10" s="22">
        <v>1</v>
      </c>
      <c r="PW10" s="22">
        <v>1</v>
      </c>
      <c r="PX10" s="22">
        <v>1</v>
      </c>
      <c r="PY10" s="22">
        <v>1</v>
      </c>
      <c r="PZ10" s="22">
        <v>1</v>
      </c>
      <c r="QA10" s="22">
        <v>1</v>
      </c>
      <c r="QB10" s="22">
        <v>1</v>
      </c>
      <c r="QC10" s="22">
        <v>1</v>
      </c>
      <c r="QD10" s="22">
        <v>1</v>
      </c>
      <c r="QE10" s="22">
        <v>1</v>
      </c>
      <c r="QF10" s="22">
        <v>1</v>
      </c>
      <c r="QG10" s="22">
        <v>1</v>
      </c>
      <c r="QH10" s="22">
        <v>1</v>
      </c>
      <c r="QI10" s="22">
        <v>1</v>
      </c>
      <c r="QJ10" s="22">
        <v>1</v>
      </c>
      <c r="QK10" s="22">
        <v>1</v>
      </c>
      <c r="QL10" s="22">
        <v>1</v>
      </c>
      <c r="QM10" s="22">
        <v>1</v>
      </c>
      <c r="QN10" s="22">
        <v>1</v>
      </c>
      <c r="QO10" s="22">
        <v>1</v>
      </c>
      <c r="QP10" s="22">
        <v>1</v>
      </c>
      <c r="QQ10" s="22">
        <v>1</v>
      </c>
      <c r="QR10" s="22">
        <v>1</v>
      </c>
      <c r="QS10" s="22">
        <v>1</v>
      </c>
      <c r="QT10" s="22">
        <v>1</v>
      </c>
      <c r="QU10" s="22">
        <v>1</v>
      </c>
      <c r="QV10" s="22">
        <v>1</v>
      </c>
      <c r="QW10" s="22">
        <v>1</v>
      </c>
      <c r="QX10" s="22">
        <v>1</v>
      </c>
      <c r="QY10" s="22">
        <v>1</v>
      </c>
      <c r="QZ10" s="22">
        <v>1</v>
      </c>
      <c r="RA10" s="22">
        <v>1</v>
      </c>
      <c r="RB10" s="22">
        <v>1</v>
      </c>
      <c r="RC10" s="22">
        <v>1</v>
      </c>
      <c r="RD10" s="22">
        <v>1</v>
      </c>
      <c r="RE10" s="22">
        <v>1</v>
      </c>
      <c r="RF10" s="22">
        <v>1</v>
      </c>
      <c r="RG10" s="22">
        <v>1</v>
      </c>
      <c r="RH10" s="22">
        <v>1</v>
      </c>
      <c r="RI10" s="22">
        <v>1</v>
      </c>
      <c r="RJ10" s="22">
        <v>1</v>
      </c>
      <c r="RK10" s="22">
        <v>1</v>
      </c>
      <c r="RL10" s="22">
        <v>1</v>
      </c>
      <c r="RM10" s="22">
        <v>1</v>
      </c>
      <c r="RN10" s="22">
        <v>1</v>
      </c>
      <c r="RO10" s="22">
        <v>1</v>
      </c>
      <c r="RP10" s="22">
        <v>1</v>
      </c>
      <c r="RQ10" s="22">
        <v>1</v>
      </c>
      <c r="RR10" s="22">
        <v>1</v>
      </c>
      <c r="RS10" s="22">
        <v>1</v>
      </c>
      <c r="RT10" s="22">
        <v>1</v>
      </c>
      <c r="RU10" s="22">
        <v>1</v>
      </c>
      <c r="RV10" s="22">
        <v>1</v>
      </c>
      <c r="RW10" s="22">
        <v>1</v>
      </c>
      <c r="RX10" s="22">
        <v>1</v>
      </c>
      <c r="RY10" s="22">
        <v>1</v>
      </c>
      <c r="RZ10" s="22">
        <v>2</v>
      </c>
      <c r="SA10" s="22">
        <v>2</v>
      </c>
      <c r="SB10" s="22">
        <v>2</v>
      </c>
      <c r="SC10" s="22">
        <v>2</v>
      </c>
      <c r="SD10" s="22">
        <v>2</v>
      </c>
      <c r="SE10" s="22">
        <v>2</v>
      </c>
      <c r="SF10" s="22">
        <v>2</v>
      </c>
      <c r="SG10" s="22">
        <v>2</v>
      </c>
      <c r="SH10" s="22">
        <v>2</v>
      </c>
      <c r="SI10" s="22">
        <v>2</v>
      </c>
      <c r="SJ10" s="22">
        <v>2</v>
      </c>
      <c r="SK10" s="22">
        <v>2</v>
      </c>
      <c r="SL10" s="22">
        <v>2</v>
      </c>
      <c r="SM10" s="22">
        <v>2</v>
      </c>
      <c r="SN10" s="22">
        <v>2</v>
      </c>
      <c r="SO10" s="22">
        <v>2</v>
      </c>
      <c r="SP10" s="22">
        <v>2</v>
      </c>
      <c r="SQ10" s="22">
        <v>2</v>
      </c>
      <c r="SR10" s="22">
        <v>2</v>
      </c>
      <c r="SS10" s="22">
        <v>2</v>
      </c>
      <c r="ST10" s="22">
        <v>2</v>
      </c>
      <c r="SU10" s="22">
        <v>2</v>
      </c>
      <c r="SV10" s="22">
        <v>2</v>
      </c>
      <c r="SW10" s="22">
        <v>2</v>
      </c>
      <c r="SX10" s="22">
        <v>2</v>
      </c>
      <c r="SY10" s="22">
        <v>2</v>
      </c>
      <c r="SZ10" s="22">
        <v>2</v>
      </c>
      <c r="TA10" s="22">
        <v>2</v>
      </c>
      <c r="TB10" s="22">
        <v>2</v>
      </c>
      <c r="TC10" s="22">
        <v>2</v>
      </c>
      <c r="TD10" s="22">
        <v>2</v>
      </c>
      <c r="TE10" s="22">
        <v>2</v>
      </c>
      <c r="TF10" s="22">
        <v>2</v>
      </c>
      <c r="TG10" s="22">
        <v>2</v>
      </c>
      <c r="TH10" s="22">
        <v>2</v>
      </c>
      <c r="TI10" s="22">
        <v>2</v>
      </c>
      <c r="TJ10" s="22">
        <v>2</v>
      </c>
      <c r="TK10" s="22">
        <v>2</v>
      </c>
      <c r="TL10" s="22">
        <v>2</v>
      </c>
      <c r="TM10" s="22">
        <v>2</v>
      </c>
      <c r="TN10" s="22">
        <v>2</v>
      </c>
      <c r="TO10" s="22">
        <v>2</v>
      </c>
      <c r="TP10" s="22">
        <v>2</v>
      </c>
      <c r="TQ10" s="22">
        <v>2</v>
      </c>
      <c r="TR10" s="22">
        <v>2</v>
      </c>
      <c r="TS10" s="22">
        <v>2</v>
      </c>
      <c r="TT10" s="22">
        <v>2</v>
      </c>
      <c r="TU10" s="22">
        <v>2</v>
      </c>
      <c r="TV10" s="22">
        <v>2</v>
      </c>
      <c r="TW10" s="22">
        <v>2</v>
      </c>
      <c r="TX10" s="22">
        <v>2</v>
      </c>
      <c r="TY10" s="22">
        <v>2</v>
      </c>
      <c r="TZ10" s="22">
        <v>2</v>
      </c>
      <c r="UA10" s="22">
        <v>2</v>
      </c>
      <c r="UB10" s="22">
        <v>2</v>
      </c>
      <c r="UC10" s="22">
        <v>2</v>
      </c>
      <c r="UD10" s="22">
        <v>2</v>
      </c>
      <c r="UE10" s="22">
        <v>2</v>
      </c>
      <c r="UF10" s="22">
        <v>2</v>
      </c>
      <c r="UG10" s="22">
        <v>2</v>
      </c>
      <c r="UH10" s="22">
        <v>2</v>
      </c>
      <c r="UI10" s="22">
        <v>2</v>
      </c>
      <c r="UJ10" s="22">
        <v>2</v>
      </c>
      <c r="UK10" s="22">
        <v>2</v>
      </c>
      <c r="UL10" s="22">
        <v>2</v>
      </c>
      <c r="UM10" s="22">
        <v>2</v>
      </c>
      <c r="UN10" s="22">
        <v>2</v>
      </c>
      <c r="UO10" s="22">
        <v>2</v>
      </c>
      <c r="UP10" s="22">
        <v>2</v>
      </c>
      <c r="UQ10" s="22">
        <v>2</v>
      </c>
      <c r="UR10" s="22">
        <v>2</v>
      </c>
      <c r="US10" s="22">
        <v>2</v>
      </c>
      <c r="UT10" s="22">
        <v>2</v>
      </c>
      <c r="UU10" s="22">
        <v>2</v>
      </c>
      <c r="UV10" s="22">
        <v>2</v>
      </c>
      <c r="UW10" s="22">
        <v>2</v>
      </c>
      <c r="UX10" s="22">
        <v>2</v>
      </c>
      <c r="UY10" s="22">
        <v>3</v>
      </c>
      <c r="UZ10" s="22">
        <v>3</v>
      </c>
      <c r="VA10" s="22">
        <v>3</v>
      </c>
      <c r="VB10" s="22">
        <v>3</v>
      </c>
      <c r="VC10" s="22">
        <v>3</v>
      </c>
      <c r="VD10" s="22">
        <v>3</v>
      </c>
      <c r="VE10" s="22">
        <v>3</v>
      </c>
      <c r="VF10" s="22">
        <v>3</v>
      </c>
      <c r="VG10" s="22">
        <v>3</v>
      </c>
      <c r="VH10" s="22">
        <v>3</v>
      </c>
      <c r="VI10" s="22">
        <v>3</v>
      </c>
      <c r="VJ10" s="22">
        <v>3</v>
      </c>
      <c r="VK10" s="22">
        <v>3</v>
      </c>
      <c r="VL10" s="22">
        <v>3</v>
      </c>
      <c r="VM10" s="22">
        <v>3</v>
      </c>
      <c r="VN10" s="22">
        <v>3</v>
      </c>
      <c r="VO10" s="22">
        <v>3</v>
      </c>
      <c r="VP10" s="22">
        <v>3</v>
      </c>
      <c r="VQ10" s="22">
        <v>3</v>
      </c>
      <c r="VR10" s="22">
        <v>3</v>
      </c>
      <c r="VS10" s="22">
        <v>3</v>
      </c>
      <c r="VT10" s="22">
        <v>3</v>
      </c>
      <c r="VU10" s="22">
        <v>3</v>
      </c>
      <c r="VV10" s="22">
        <v>3</v>
      </c>
      <c r="VW10" s="22">
        <v>3</v>
      </c>
      <c r="VX10" s="22">
        <v>3</v>
      </c>
      <c r="VY10" s="22">
        <v>3</v>
      </c>
      <c r="VZ10" s="22">
        <v>3</v>
      </c>
      <c r="WA10" s="22">
        <v>3</v>
      </c>
      <c r="WB10" s="22">
        <v>3</v>
      </c>
      <c r="WC10" s="22">
        <v>3</v>
      </c>
      <c r="WD10" s="22">
        <v>3</v>
      </c>
      <c r="WE10" s="22">
        <v>3</v>
      </c>
      <c r="WF10" s="22">
        <v>3</v>
      </c>
      <c r="WG10" s="22">
        <v>3</v>
      </c>
      <c r="WH10" s="22">
        <v>3</v>
      </c>
      <c r="WI10" s="22">
        <v>3</v>
      </c>
      <c r="WJ10" s="22">
        <v>3</v>
      </c>
      <c r="WK10" s="22">
        <v>3</v>
      </c>
      <c r="WL10" s="22">
        <v>3</v>
      </c>
      <c r="WM10" s="22">
        <v>3</v>
      </c>
      <c r="WN10" s="22">
        <v>3</v>
      </c>
      <c r="WO10" s="22">
        <v>3</v>
      </c>
      <c r="WP10" s="22">
        <v>3</v>
      </c>
      <c r="WQ10" s="22">
        <v>3</v>
      </c>
      <c r="WR10" s="22">
        <v>3</v>
      </c>
      <c r="WS10" s="22">
        <v>3</v>
      </c>
      <c r="WT10" s="22">
        <v>3</v>
      </c>
      <c r="WU10" s="22">
        <v>3</v>
      </c>
      <c r="WV10" s="22">
        <v>3</v>
      </c>
      <c r="WW10" s="22">
        <v>3</v>
      </c>
      <c r="WX10" s="22">
        <v>3</v>
      </c>
      <c r="WY10" s="22">
        <v>3</v>
      </c>
      <c r="WZ10" s="22">
        <v>3</v>
      </c>
      <c r="XA10" s="22">
        <v>3</v>
      </c>
      <c r="XB10" s="22">
        <v>3</v>
      </c>
      <c r="XC10" s="22">
        <v>3</v>
      </c>
      <c r="XD10" s="22">
        <v>3</v>
      </c>
      <c r="XE10" s="22">
        <v>3</v>
      </c>
      <c r="XF10" s="22">
        <v>3</v>
      </c>
      <c r="XG10" s="22">
        <v>3</v>
      </c>
      <c r="XH10" s="22">
        <v>3</v>
      </c>
      <c r="XI10" s="22">
        <v>3</v>
      </c>
      <c r="XJ10" s="22">
        <v>3</v>
      </c>
      <c r="XK10" s="22">
        <v>3</v>
      </c>
      <c r="XL10" s="22">
        <v>3</v>
      </c>
      <c r="XM10" s="22">
        <v>3</v>
      </c>
      <c r="XN10" s="22">
        <v>3</v>
      </c>
      <c r="XO10" s="22">
        <v>3</v>
      </c>
      <c r="XP10" s="22">
        <v>3</v>
      </c>
      <c r="XQ10" s="22">
        <v>3</v>
      </c>
      <c r="XR10" s="22">
        <v>3</v>
      </c>
      <c r="XS10" s="22">
        <v>3</v>
      </c>
      <c r="XT10" s="22">
        <v>3</v>
      </c>
      <c r="XU10" s="22">
        <v>3</v>
      </c>
      <c r="XV10" s="22">
        <v>3</v>
      </c>
      <c r="XW10" s="22">
        <v>3</v>
      </c>
      <c r="XX10" s="87">
        <f>IF(d.Region=1,2,1)</f>
        <v>1</v>
      </c>
      <c r="XY10" s="232">
        <f t="shared" ref="XY10:YN10" ca="1" si="47">OFFSET(XY10,0,-1)</f>
        <v>1</v>
      </c>
      <c r="XZ10" s="232">
        <f t="shared" ca="1" si="47"/>
        <v>1</v>
      </c>
      <c r="YA10" s="232">
        <f t="shared" ca="1" si="47"/>
        <v>1</v>
      </c>
      <c r="YB10" s="232">
        <f t="shared" ca="1" si="47"/>
        <v>1</v>
      </c>
      <c r="YC10" s="232">
        <f t="shared" ca="1" si="47"/>
        <v>1</v>
      </c>
      <c r="YD10" s="232">
        <f t="shared" ca="1" si="47"/>
        <v>1</v>
      </c>
      <c r="YE10" s="232">
        <f t="shared" ca="1" si="47"/>
        <v>1</v>
      </c>
      <c r="YF10" s="232">
        <f t="shared" ca="1" si="47"/>
        <v>1</v>
      </c>
      <c r="YG10" s="232">
        <f t="shared" ca="1" si="47"/>
        <v>1</v>
      </c>
      <c r="YH10" s="232">
        <f t="shared" ca="1" si="47"/>
        <v>1</v>
      </c>
      <c r="YI10" s="232">
        <f t="shared" ca="1" si="47"/>
        <v>1</v>
      </c>
      <c r="YJ10" s="232">
        <f t="shared" ca="1" si="47"/>
        <v>1</v>
      </c>
      <c r="YK10" s="232">
        <f t="shared" ca="1" si="47"/>
        <v>1</v>
      </c>
      <c r="YL10" s="232">
        <f t="shared" ca="1" si="47"/>
        <v>1</v>
      </c>
      <c r="YM10" s="232">
        <f t="shared" ca="1" si="47"/>
        <v>1</v>
      </c>
      <c r="YN10" s="232">
        <f t="shared" ca="1" si="47"/>
        <v>1</v>
      </c>
      <c r="YO10" s="232">
        <f t="shared" ref="YO10:YZ10" ca="1" si="48">OFFSET(YO10,0,-1)</f>
        <v>1</v>
      </c>
      <c r="YP10" s="232">
        <f t="shared" ca="1" si="48"/>
        <v>1</v>
      </c>
      <c r="YQ10" s="232">
        <f t="shared" ca="1" si="48"/>
        <v>1</v>
      </c>
      <c r="YR10" s="232">
        <f t="shared" ca="1" si="48"/>
        <v>1</v>
      </c>
      <c r="YS10" s="232">
        <f t="shared" ca="1" si="48"/>
        <v>1</v>
      </c>
      <c r="YT10" s="232">
        <f t="shared" ca="1" si="48"/>
        <v>1</v>
      </c>
      <c r="YU10" s="232">
        <f t="shared" ca="1" si="48"/>
        <v>1</v>
      </c>
      <c r="YV10" s="232">
        <f t="shared" ca="1" si="48"/>
        <v>1</v>
      </c>
      <c r="YW10" s="232">
        <f t="shared" ca="1" si="48"/>
        <v>1</v>
      </c>
      <c r="YX10" s="232">
        <f t="shared" ca="1" si="48"/>
        <v>1</v>
      </c>
      <c r="YY10" s="232">
        <f t="shared" ca="1" si="48"/>
        <v>1</v>
      </c>
      <c r="YZ10" s="232">
        <f t="shared" ca="1" si="48"/>
        <v>1</v>
      </c>
      <c r="ZA10" s="517"/>
      <c r="ZB10" s="8"/>
      <c r="ZC10" s="517"/>
      <c r="ZD10" s="517"/>
      <c r="ZE10" s="517"/>
      <c r="ZF10" s="517"/>
      <c r="ZG10" s="517"/>
      <c r="ZH10" s="517"/>
      <c r="ZI10" s="517"/>
      <c r="ZJ10" s="517"/>
      <c r="ZK10" s="517"/>
      <c r="ZL10" s="517"/>
      <c r="ZM10" s="517"/>
      <c r="ZN10" s="517"/>
      <c r="ZO10" s="517"/>
      <c r="ZP10" s="517"/>
      <c r="ZQ10" s="517"/>
      <c r="ZR10" s="517"/>
      <c r="ZS10" s="517"/>
      <c r="ZT10" s="517"/>
      <c r="ZU10" s="517"/>
      <c r="ZV10" s="517"/>
      <c r="ZW10" s="517"/>
      <c r="ZX10" s="8"/>
      <c r="ZY10" s="517"/>
      <c r="ZZ10" s="517"/>
      <c r="AAA10" s="517"/>
      <c r="AAB10" s="517"/>
      <c r="AAC10" s="517"/>
      <c r="AAD10" s="517"/>
      <c r="AAE10" s="517"/>
      <c r="AAF10" s="517"/>
      <c r="AAG10" s="517"/>
      <c r="AAH10" s="517"/>
      <c r="AAI10" s="517"/>
      <c r="AAJ10" s="517"/>
      <c r="AAK10" s="517"/>
      <c r="AAL10" s="517"/>
      <c r="AAM10" s="517"/>
      <c r="AAN10" s="517"/>
      <c r="AAO10" s="517"/>
      <c r="AAP10" s="517"/>
      <c r="AAQ10" s="517"/>
      <c r="AAR10" s="8"/>
      <c r="AAS10" s="517"/>
      <c r="AAT10" s="517"/>
      <c r="AAU10" s="517"/>
      <c r="AAV10" s="517"/>
      <c r="AAW10" s="517"/>
      <c r="AAX10" s="517"/>
      <c r="AAY10" s="517"/>
      <c r="AAZ10" s="517"/>
      <c r="ABA10" s="517"/>
      <c r="ABB10" s="517"/>
      <c r="ABC10" s="517"/>
      <c r="ABD10" s="517"/>
      <c r="ABE10" s="517"/>
      <c r="ABF10" s="517"/>
      <c r="ABG10" s="517"/>
      <c r="ABH10" s="8"/>
      <c r="ABI10" s="517"/>
      <c r="ABJ10" s="517"/>
      <c r="ABK10" s="8"/>
      <c r="ABL10" s="517"/>
      <c r="ABM10" s="517"/>
      <c r="ABN10" s="517"/>
      <c r="ABO10" s="517"/>
      <c r="ABP10" s="517"/>
      <c r="ABQ10" s="517"/>
      <c r="ABR10" s="519"/>
      <c r="ABS10" s="518"/>
      <c r="ABT10" s="518"/>
      <c r="ABU10" s="517"/>
      <c r="ABV10" s="517"/>
      <c r="ABW10" s="517"/>
      <c r="ABX10" s="517"/>
      <c r="ABY10" s="517"/>
      <c r="ABZ10" s="517"/>
      <c r="ACA10" s="517"/>
      <c r="ACB10" s="517"/>
      <c r="ACC10" s="517"/>
      <c r="ACD10" s="517"/>
      <c r="ACE10" s="517"/>
      <c r="ACF10" s="517"/>
      <c r="ACG10" s="517"/>
      <c r="ACH10" s="517"/>
      <c r="ACI10" s="517"/>
      <c r="ACJ10" s="517"/>
      <c r="ACK10" s="517"/>
      <c r="ACL10" s="517"/>
      <c r="ACM10" s="517"/>
      <c r="ACN10" s="517"/>
      <c r="ACO10" s="517"/>
      <c r="ACP10" s="517"/>
      <c r="ACQ10" s="517"/>
      <c r="ACR10" s="517"/>
      <c r="ACS10" s="517"/>
      <c r="ACT10" s="517"/>
      <c r="ACU10" s="517"/>
      <c r="ACV10" s="517"/>
      <c r="ACW10" s="517"/>
      <c r="ACX10" s="517"/>
      <c r="ACY10" s="517"/>
      <c r="ACZ10" s="517"/>
      <c r="ADA10" s="517"/>
      <c r="ADB10" s="517"/>
      <c r="ADC10" s="517"/>
      <c r="ADD10" s="517"/>
      <c r="ADE10" s="517"/>
      <c r="ADF10" s="517"/>
      <c r="ADG10" s="517"/>
      <c r="ADH10" s="517"/>
      <c r="ADI10" s="517"/>
      <c r="ADJ10" s="517"/>
      <c r="ADK10" s="517"/>
      <c r="ADL10" s="517"/>
      <c r="ADM10" s="517"/>
      <c r="ADN10" s="517"/>
      <c r="ADO10" s="517"/>
      <c r="ADP10" s="517"/>
      <c r="ADQ10" s="8"/>
      <c r="ADR10" s="22">
        <v>1</v>
      </c>
      <c r="ADS10" s="22">
        <v>2</v>
      </c>
      <c r="ADT10" s="22">
        <v>3</v>
      </c>
      <c r="ADU10" s="459">
        <f t="shared" ref="ADU10:AEU10" si="49">ADR10</f>
        <v>1</v>
      </c>
      <c r="ADV10" s="459">
        <f t="shared" si="49"/>
        <v>2</v>
      </c>
      <c r="ADW10" s="459">
        <f t="shared" si="49"/>
        <v>3</v>
      </c>
      <c r="ADX10" s="459">
        <f t="shared" si="49"/>
        <v>1</v>
      </c>
      <c r="ADY10" s="459">
        <f t="shared" si="49"/>
        <v>2</v>
      </c>
      <c r="ADZ10" s="459">
        <f t="shared" si="49"/>
        <v>3</v>
      </c>
      <c r="AEA10" s="459">
        <f t="shared" si="49"/>
        <v>1</v>
      </c>
      <c r="AEB10" s="459">
        <f t="shared" si="49"/>
        <v>2</v>
      </c>
      <c r="AEC10" s="459">
        <f t="shared" si="49"/>
        <v>3</v>
      </c>
      <c r="AED10" s="459">
        <f t="shared" si="49"/>
        <v>1</v>
      </c>
      <c r="AEE10" s="459">
        <f t="shared" si="49"/>
        <v>2</v>
      </c>
      <c r="AEF10" s="459">
        <f t="shared" si="49"/>
        <v>3</v>
      </c>
      <c r="AEG10" s="459">
        <f t="shared" si="49"/>
        <v>1</v>
      </c>
      <c r="AEH10" s="459">
        <f t="shared" si="49"/>
        <v>2</v>
      </c>
      <c r="AEI10" s="459">
        <f t="shared" si="49"/>
        <v>3</v>
      </c>
      <c r="AEJ10" s="459">
        <f t="shared" si="49"/>
        <v>1</v>
      </c>
      <c r="AEK10" s="459">
        <f t="shared" si="49"/>
        <v>2</v>
      </c>
      <c r="AEL10" s="459">
        <f t="shared" si="49"/>
        <v>3</v>
      </c>
      <c r="AEM10" s="459">
        <f t="shared" si="49"/>
        <v>1</v>
      </c>
      <c r="AEN10" s="459">
        <f t="shared" si="49"/>
        <v>2</v>
      </c>
      <c r="AEO10" s="459">
        <f t="shared" si="49"/>
        <v>3</v>
      </c>
      <c r="AEP10" s="459">
        <f t="shared" si="49"/>
        <v>1</v>
      </c>
      <c r="AEQ10" s="459">
        <f t="shared" si="49"/>
        <v>2</v>
      </c>
      <c r="AER10" s="459">
        <f t="shared" si="49"/>
        <v>3</v>
      </c>
      <c r="AES10" s="459">
        <f t="shared" si="49"/>
        <v>1</v>
      </c>
      <c r="AET10" s="459">
        <f t="shared" si="49"/>
        <v>2</v>
      </c>
      <c r="AEU10" s="459">
        <f t="shared" si="49"/>
        <v>3</v>
      </c>
      <c r="AEV10" s="459">
        <f>AES10</f>
        <v>1</v>
      </c>
      <c r="AEW10" s="459">
        <f t="shared" ref="AEW10:AHC10" si="50">AET10</f>
        <v>2</v>
      </c>
      <c r="AEX10" s="459">
        <f t="shared" si="50"/>
        <v>3</v>
      </c>
      <c r="AEY10" s="459">
        <f t="shared" si="50"/>
        <v>1</v>
      </c>
      <c r="AEZ10" s="459">
        <f t="shared" si="50"/>
        <v>2</v>
      </c>
      <c r="AFA10" s="459">
        <f t="shared" si="50"/>
        <v>3</v>
      </c>
      <c r="AFB10" s="459">
        <f t="shared" si="50"/>
        <v>1</v>
      </c>
      <c r="AFC10" s="459">
        <f t="shared" si="50"/>
        <v>2</v>
      </c>
      <c r="AFD10" s="459">
        <f t="shared" si="50"/>
        <v>3</v>
      </c>
      <c r="AFE10" s="459">
        <f t="shared" si="50"/>
        <v>1</v>
      </c>
      <c r="AFF10" s="459">
        <f t="shared" si="50"/>
        <v>2</v>
      </c>
      <c r="AFG10" s="459">
        <f t="shared" si="50"/>
        <v>3</v>
      </c>
      <c r="AFH10" s="459">
        <f t="shared" si="50"/>
        <v>1</v>
      </c>
      <c r="AFI10" s="459">
        <f t="shared" si="50"/>
        <v>2</v>
      </c>
      <c r="AFJ10" s="459">
        <f t="shared" si="50"/>
        <v>3</v>
      </c>
      <c r="AFK10" s="459">
        <f t="shared" si="50"/>
        <v>1</v>
      </c>
      <c r="AFL10" s="459">
        <f t="shared" si="50"/>
        <v>2</v>
      </c>
      <c r="AFM10" s="459">
        <f t="shared" si="50"/>
        <v>3</v>
      </c>
      <c r="AFN10" s="459">
        <f t="shared" si="50"/>
        <v>1</v>
      </c>
      <c r="AFO10" s="459">
        <f t="shared" si="50"/>
        <v>2</v>
      </c>
      <c r="AFP10" s="459">
        <f t="shared" si="50"/>
        <v>3</v>
      </c>
      <c r="AFQ10" s="459">
        <f t="shared" si="50"/>
        <v>1</v>
      </c>
      <c r="AFR10" s="459">
        <f t="shared" si="50"/>
        <v>2</v>
      </c>
      <c r="AFS10" s="459">
        <f t="shared" si="50"/>
        <v>3</v>
      </c>
      <c r="AFT10" s="459">
        <f t="shared" si="50"/>
        <v>1</v>
      </c>
      <c r="AFU10" s="459">
        <f t="shared" si="50"/>
        <v>2</v>
      </c>
      <c r="AFV10" s="459">
        <f t="shared" si="50"/>
        <v>3</v>
      </c>
      <c r="AFW10" s="459">
        <f t="shared" si="50"/>
        <v>1</v>
      </c>
      <c r="AFX10" s="459">
        <f t="shared" si="50"/>
        <v>2</v>
      </c>
      <c r="AFY10" s="459">
        <f t="shared" si="50"/>
        <v>3</v>
      </c>
      <c r="AFZ10" s="459">
        <f t="shared" si="50"/>
        <v>1</v>
      </c>
      <c r="AGA10" s="459">
        <f t="shared" si="50"/>
        <v>2</v>
      </c>
      <c r="AGB10" s="459">
        <f t="shared" si="50"/>
        <v>3</v>
      </c>
      <c r="AGC10" s="459">
        <f t="shared" si="50"/>
        <v>1</v>
      </c>
      <c r="AGD10" s="459">
        <f t="shared" si="50"/>
        <v>2</v>
      </c>
      <c r="AGE10" s="459">
        <f t="shared" si="50"/>
        <v>3</v>
      </c>
      <c r="AGF10" s="459">
        <f t="shared" si="50"/>
        <v>1</v>
      </c>
      <c r="AGG10" s="459">
        <f t="shared" si="50"/>
        <v>2</v>
      </c>
      <c r="AGH10" s="459">
        <f t="shared" si="50"/>
        <v>3</v>
      </c>
      <c r="AGI10" s="459">
        <f t="shared" si="50"/>
        <v>1</v>
      </c>
      <c r="AGJ10" s="459">
        <f t="shared" si="50"/>
        <v>2</v>
      </c>
      <c r="AGK10" s="459">
        <f t="shared" si="50"/>
        <v>3</v>
      </c>
      <c r="AGL10" s="459">
        <f t="shared" si="50"/>
        <v>1</v>
      </c>
      <c r="AGM10" s="459">
        <f t="shared" si="50"/>
        <v>2</v>
      </c>
      <c r="AGN10" s="459">
        <f t="shared" si="50"/>
        <v>3</v>
      </c>
      <c r="AGO10" s="459">
        <f t="shared" si="50"/>
        <v>1</v>
      </c>
      <c r="AGP10" s="459">
        <f t="shared" si="50"/>
        <v>2</v>
      </c>
      <c r="AGQ10" s="459">
        <f t="shared" si="50"/>
        <v>3</v>
      </c>
      <c r="AGR10" s="459">
        <f t="shared" si="50"/>
        <v>1</v>
      </c>
      <c r="AGS10" s="459">
        <f t="shared" si="50"/>
        <v>2</v>
      </c>
      <c r="AGT10" s="459">
        <f t="shared" si="50"/>
        <v>3</v>
      </c>
      <c r="AGU10" s="459">
        <f t="shared" si="50"/>
        <v>1</v>
      </c>
      <c r="AGV10" s="459">
        <f t="shared" si="50"/>
        <v>2</v>
      </c>
      <c r="AGW10" s="459">
        <f t="shared" si="50"/>
        <v>3</v>
      </c>
      <c r="AGX10" s="459">
        <f t="shared" si="50"/>
        <v>1</v>
      </c>
      <c r="AGY10" s="459">
        <f t="shared" si="50"/>
        <v>2</v>
      </c>
      <c r="AGZ10" s="459">
        <f t="shared" si="50"/>
        <v>3</v>
      </c>
      <c r="AHA10" s="459">
        <f t="shared" si="50"/>
        <v>1</v>
      </c>
      <c r="AHB10" s="459">
        <f t="shared" si="50"/>
        <v>2</v>
      </c>
      <c r="AHC10" s="459">
        <f t="shared" si="50"/>
        <v>3</v>
      </c>
      <c r="AHD10" s="517"/>
      <c r="AHE10" s="483">
        <v>0</v>
      </c>
    </row>
    <row r="11" spans="1:889" outlineLevel="1">
      <c r="A11" s="18"/>
      <c r="B11" s="18"/>
      <c r="C11" s="12"/>
      <c r="D11" s="12"/>
      <c r="E11" t="b">
        <v>0</v>
      </c>
      <c r="G11" s="25" t="s">
        <v>1596</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466" t="s">
        <v>1596</v>
      </c>
      <c r="BD11" s="8"/>
      <c r="BE11" s="8"/>
      <c r="BF11" s="517"/>
      <c r="BG11" s="517"/>
      <c r="BH11" s="517"/>
      <c r="BI11" s="517"/>
      <c r="BJ11" s="517"/>
      <c r="BK11" s="517"/>
      <c r="BL11" s="517"/>
      <c r="BM11" s="517"/>
      <c r="BN11" s="517"/>
      <c r="BO11" s="8"/>
      <c r="BP11" s="517"/>
      <c r="BQ11" s="517"/>
      <c r="BR11" s="517"/>
      <c r="BS11" s="517"/>
      <c r="BT11" s="517"/>
      <c r="BU11" s="517"/>
      <c r="BV11" s="517"/>
      <c r="BW11" s="517"/>
      <c r="BX11" s="517"/>
      <c r="BY11" s="517"/>
      <c r="BZ11" s="517"/>
      <c r="CA11" s="517"/>
      <c r="CB11" s="517"/>
      <c r="CC11" s="517"/>
      <c r="CD11" s="517"/>
      <c r="CE11" s="517"/>
      <c r="CF11" s="517"/>
      <c r="CG11" s="517"/>
      <c r="CH11" s="517"/>
      <c r="CI11" s="517"/>
      <c r="CJ11" s="517"/>
      <c r="CK11" s="8"/>
      <c r="CL11" s="517"/>
      <c r="CM11" s="517"/>
      <c r="CN11" s="517"/>
      <c r="CO11" s="517"/>
      <c r="CP11" s="517"/>
      <c r="CQ11" s="517"/>
      <c r="CR11" s="517"/>
      <c r="CS11" s="517"/>
      <c r="CT11" s="517"/>
      <c r="CU11" s="517"/>
      <c r="CV11" s="517"/>
      <c r="CW11" s="517"/>
      <c r="CX11" s="517"/>
      <c r="CY11" s="517"/>
      <c r="CZ11" s="517"/>
      <c r="DA11" s="517"/>
      <c r="DB11" s="517"/>
      <c r="DC11" s="517"/>
      <c r="DD11" s="517"/>
      <c r="DE11" s="517"/>
      <c r="DF11" s="517"/>
      <c r="DG11" s="517"/>
      <c r="DH11" s="517"/>
      <c r="DI11" s="517"/>
      <c r="DJ11" s="517"/>
      <c r="DK11" s="517"/>
      <c r="DL11" s="8"/>
      <c r="DM11" s="517"/>
      <c r="DN11" s="517"/>
      <c r="DO11" s="517"/>
      <c r="DP11" s="519"/>
      <c r="DQ11" s="518"/>
      <c r="DR11" s="517"/>
      <c r="DS11" s="517"/>
      <c r="DT11" s="517"/>
      <c r="DU11" s="517"/>
      <c r="DV11" s="517"/>
      <c r="DW11" s="517"/>
      <c r="DX11" s="517"/>
      <c r="DY11" s="517"/>
      <c r="DZ11" s="517"/>
      <c r="EA11" s="517"/>
      <c r="EB11" s="517"/>
      <c r="EC11" s="517"/>
      <c r="ED11" s="517"/>
      <c r="EE11" s="517"/>
      <c r="EF11" s="517"/>
      <c r="EG11" s="517"/>
      <c r="EH11" s="517"/>
      <c r="EI11" s="517"/>
      <c r="EJ11" s="517"/>
      <c r="EK11" s="517"/>
      <c r="EL11" s="517"/>
      <c r="EM11" s="517"/>
      <c r="EN11" s="517"/>
      <c r="EO11" s="517"/>
      <c r="EP11" s="517"/>
      <c r="EQ11" s="517"/>
      <c r="ER11" s="517"/>
      <c r="ES11" s="517"/>
      <c r="ET11" s="517"/>
      <c r="EU11" s="517"/>
      <c r="EV11" s="517"/>
      <c r="EW11" s="517"/>
      <c r="EX11" s="517"/>
      <c r="EY11" s="517"/>
      <c r="EZ11" s="517"/>
      <c r="FA11" s="517"/>
      <c r="FB11" s="517"/>
      <c r="FC11" s="517"/>
      <c r="FD11" s="517"/>
      <c r="FE11" s="517"/>
      <c r="FF11" s="517"/>
      <c r="FG11" s="517"/>
      <c r="FH11" s="517"/>
      <c r="FI11" s="517"/>
      <c r="FJ11" s="517"/>
      <c r="FK11" s="517"/>
      <c r="FL11" s="517"/>
      <c r="FM11" s="517"/>
      <c r="FN11" s="517"/>
      <c r="FO11" s="517"/>
      <c r="FP11" s="517"/>
      <c r="FQ11" s="517"/>
      <c r="FR11" s="517"/>
      <c r="FS11" s="517"/>
      <c r="FT11" s="517"/>
      <c r="FU11" s="517"/>
      <c r="FV11" s="517"/>
      <c r="FW11" s="517"/>
      <c r="FX11" s="517"/>
      <c r="FY11" s="517"/>
      <c r="FZ11" s="517"/>
      <c r="GA11" s="22"/>
      <c r="GB11" s="22"/>
      <c r="GC11" s="22"/>
      <c r="GD11" s="517"/>
      <c r="GE11" s="517"/>
      <c r="GF11" s="517"/>
      <c r="GG11" s="517"/>
      <c r="GH11" s="517"/>
      <c r="GI11" s="517"/>
      <c r="GJ11" s="517"/>
      <c r="GK11" s="517"/>
      <c r="GL11" s="517"/>
      <c r="GM11" s="517"/>
      <c r="GN11" s="517"/>
      <c r="GO11" s="517"/>
      <c r="GP11" s="517"/>
      <c r="GQ11" s="517"/>
      <c r="GR11" s="517"/>
      <c r="GS11" s="517"/>
      <c r="GT11" s="517"/>
      <c r="GU11" s="517"/>
      <c r="GV11" s="517"/>
      <c r="GW11" s="517"/>
      <c r="GX11" s="517"/>
      <c r="GY11" s="517"/>
      <c r="GZ11" s="517"/>
      <c r="HA11" s="8"/>
      <c r="HB11" s="517"/>
      <c r="HC11" s="517"/>
      <c r="HD11" s="517"/>
      <c r="HE11" s="517"/>
      <c r="HF11" s="517"/>
      <c r="HG11" s="517"/>
      <c r="HH11" s="517"/>
      <c r="HI11" s="517"/>
      <c r="HJ11" s="517"/>
      <c r="HK11" s="517"/>
      <c r="HL11" s="517"/>
      <c r="HM11" s="517"/>
      <c r="HN11" s="517"/>
      <c r="HO11" s="517"/>
      <c r="HP11" s="517"/>
      <c r="HQ11" s="517"/>
      <c r="HR11" s="517"/>
      <c r="HS11" s="517"/>
      <c r="HT11" s="517"/>
      <c r="HU11" s="517"/>
      <c r="HV11" s="517"/>
      <c r="HW11" s="517"/>
      <c r="HX11" s="517"/>
      <c r="HY11" s="517"/>
      <c r="HZ11" s="517"/>
      <c r="IA11" s="517"/>
      <c r="IB11" s="517"/>
      <c r="IC11" s="517"/>
      <c r="ID11" s="517"/>
      <c r="IE11" s="517"/>
      <c r="IF11" s="517"/>
      <c r="IG11" s="517"/>
      <c r="IH11" s="517"/>
      <c r="II11" s="517"/>
      <c r="IJ11" s="517"/>
      <c r="IK11" s="517"/>
      <c r="IL11" s="517"/>
      <c r="IM11" s="517"/>
      <c r="IN11" s="517"/>
      <c r="IO11" s="517"/>
      <c r="IP11" s="517"/>
      <c r="IQ11" s="517"/>
      <c r="IR11" s="517"/>
      <c r="IS11" s="517"/>
      <c r="IT11" s="517"/>
      <c r="IU11" s="517"/>
      <c r="IV11" s="517"/>
      <c r="IW11" s="517"/>
      <c r="IX11" s="517"/>
      <c r="IY11" s="517"/>
      <c r="IZ11" s="517"/>
      <c r="JA11" s="517"/>
      <c r="JB11" s="517"/>
      <c r="JC11" s="517"/>
      <c r="JD11" s="517"/>
      <c r="JE11" s="517"/>
      <c r="JF11" s="8"/>
      <c r="JG11" s="517"/>
      <c r="JH11" s="517"/>
      <c r="JI11" s="517"/>
      <c r="JJ11" s="517"/>
      <c r="JK11" s="517"/>
      <c r="JL11" s="517"/>
      <c r="JM11" s="517"/>
      <c r="JN11" s="517"/>
      <c r="JO11" s="517"/>
      <c r="JP11" s="517"/>
      <c r="JQ11" s="517"/>
      <c r="JR11" s="517"/>
      <c r="JS11" s="517"/>
      <c r="JT11" s="517"/>
      <c r="JU11" s="517"/>
      <c r="JV11" s="517"/>
      <c r="JW11" s="517"/>
      <c r="JX11" s="517"/>
      <c r="JY11" s="517"/>
      <c r="JZ11" s="517"/>
      <c r="KA11" s="517"/>
      <c r="KB11" s="517"/>
      <c r="KC11" s="517"/>
      <c r="KD11" s="517"/>
      <c r="KE11" s="517"/>
      <c r="KF11" s="517"/>
      <c r="KG11" s="517"/>
      <c r="KH11" s="517"/>
      <c r="KI11" s="517"/>
      <c r="KJ11" s="517"/>
      <c r="KK11" s="517"/>
      <c r="KL11" s="517"/>
      <c r="KM11" s="517"/>
      <c r="KN11" s="517"/>
      <c r="KO11" s="517"/>
      <c r="KP11" s="517"/>
      <c r="KQ11" s="517"/>
      <c r="KR11" s="517"/>
      <c r="KS11" s="517"/>
      <c r="KT11" s="517"/>
      <c r="KU11" s="517"/>
      <c r="KV11" s="517"/>
      <c r="KW11" s="517"/>
      <c r="KX11" s="517"/>
      <c r="KY11" s="8"/>
      <c r="KZ11" s="517"/>
      <c r="LA11" s="517"/>
      <c r="LB11" s="517"/>
      <c r="LC11" s="517"/>
      <c r="LD11" s="517"/>
      <c r="LE11" s="517"/>
      <c r="LF11" s="517"/>
      <c r="LG11" s="517"/>
      <c r="LH11" s="517"/>
      <c r="LI11" s="517"/>
      <c r="LJ11" s="517"/>
      <c r="LK11" s="517"/>
      <c r="LL11" s="517"/>
      <c r="LM11" s="517"/>
      <c r="LN11" s="517"/>
      <c r="LO11" s="517"/>
      <c r="LP11" s="517"/>
      <c r="LQ11" s="519"/>
      <c r="LR11" s="517"/>
      <c r="LS11" s="517"/>
      <c r="LT11" s="517"/>
      <c r="LU11" s="517"/>
      <c r="LV11" s="517"/>
      <c r="LW11" s="517"/>
      <c r="LX11" s="517"/>
      <c r="LY11" s="517"/>
      <c r="LZ11" s="517"/>
      <c r="MA11" s="517"/>
      <c r="MB11" s="517"/>
      <c r="MC11" s="517"/>
      <c r="MD11" s="517"/>
      <c r="ME11" s="517"/>
      <c r="MF11" s="517"/>
      <c r="MG11" s="517"/>
      <c r="MH11" s="517"/>
      <c r="MI11" s="517"/>
      <c r="MJ11" s="517"/>
      <c r="MK11" s="517"/>
      <c r="ML11" s="517"/>
      <c r="MM11" s="517"/>
      <c r="MN11" s="517"/>
      <c r="MO11" s="517"/>
      <c r="MP11" s="517"/>
      <c r="MQ11" s="517"/>
      <c r="MR11" s="517"/>
      <c r="MS11" s="517"/>
      <c r="MT11" s="517"/>
      <c r="MU11" s="517"/>
      <c r="MV11" s="517"/>
      <c r="MW11" s="517"/>
      <c r="MX11" s="517"/>
      <c r="MY11" s="517"/>
      <c r="MZ11" s="517"/>
      <c r="NA11" s="517"/>
      <c r="NB11" s="517"/>
      <c r="NC11" s="517"/>
      <c r="ND11" s="517"/>
      <c r="NE11" s="517"/>
      <c r="NF11" s="517"/>
      <c r="NG11" s="517"/>
      <c r="NH11" s="517"/>
      <c r="NI11" s="517"/>
      <c r="NJ11" s="517"/>
      <c r="NK11" s="517"/>
      <c r="NL11" s="517"/>
      <c r="NM11" s="517"/>
      <c r="NN11" s="517"/>
      <c r="NO11" s="517"/>
      <c r="NP11" s="517"/>
      <c r="NQ11" s="517"/>
      <c r="NR11" s="517"/>
      <c r="NS11" s="517"/>
      <c r="NT11" s="517"/>
      <c r="NU11" s="517"/>
      <c r="NV11" s="517"/>
      <c r="NW11" s="517"/>
      <c r="NX11" s="517"/>
      <c r="NY11" s="517"/>
      <c r="NZ11" s="517"/>
      <c r="OA11" s="517"/>
      <c r="OB11" s="517"/>
      <c r="OC11" s="517"/>
      <c r="OD11" s="517"/>
      <c r="OE11" s="517"/>
      <c r="OF11" s="517"/>
      <c r="OG11" s="517"/>
      <c r="OH11" s="517"/>
      <c r="OI11" s="517"/>
      <c r="OJ11" s="517"/>
      <c r="OK11" s="517"/>
      <c r="OL11" s="517"/>
      <c r="OM11" s="517"/>
      <c r="ON11" s="517"/>
      <c r="OO11" s="517"/>
      <c r="OP11" s="517"/>
      <c r="OQ11" s="517"/>
      <c r="OR11" s="517"/>
      <c r="OS11" s="517"/>
      <c r="OT11" s="517"/>
      <c r="OU11" s="517"/>
      <c r="OV11" s="517"/>
      <c r="OW11" s="517"/>
      <c r="OX11" s="517"/>
      <c r="OY11" s="517"/>
      <c r="OZ11" s="517"/>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517">
        <v>1</v>
      </c>
      <c r="XY11" s="517">
        <v>2</v>
      </c>
      <c r="XZ11" s="22">
        <v>3</v>
      </c>
      <c r="YA11" s="517">
        <v>2</v>
      </c>
      <c r="YB11" s="22">
        <v>3</v>
      </c>
      <c r="YC11" s="517">
        <v>1</v>
      </c>
      <c r="YD11" s="526">
        <f ca="1">OFFSET(YD11,0,-6)</f>
        <v>1</v>
      </c>
      <c r="YE11" s="526">
        <f t="shared" ref="YE11:YI11" ca="1" si="51">OFFSET(YE11,0,-6)</f>
        <v>2</v>
      </c>
      <c r="YF11" s="526">
        <f t="shared" ca="1" si="51"/>
        <v>3</v>
      </c>
      <c r="YG11" s="526">
        <f t="shared" ca="1" si="51"/>
        <v>2</v>
      </c>
      <c r="YH11" s="526">
        <f t="shared" ca="1" si="51"/>
        <v>3</v>
      </c>
      <c r="YI11" s="526">
        <f t="shared" ca="1" si="51"/>
        <v>1</v>
      </c>
      <c r="YJ11" s="22">
        <v>2</v>
      </c>
      <c r="YK11" s="22">
        <v>3</v>
      </c>
      <c r="YL11" s="22">
        <v>2</v>
      </c>
      <c r="YM11" s="22">
        <v>3</v>
      </c>
      <c r="YN11" s="22">
        <v>1</v>
      </c>
      <c r="YO11" s="22">
        <v>2</v>
      </c>
      <c r="YP11" s="22">
        <v>3</v>
      </c>
      <c r="YQ11" s="22">
        <v>2</v>
      </c>
      <c r="YR11" s="22">
        <v>3</v>
      </c>
      <c r="YS11" s="22">
        <v>1</v>
      </c>
      <c r="YT11" s="527">
        <f ca="1">OFFSET(YT11,0,-5)</f>
        <v>2</v>
      </c>
      <c r="YU11" s="527">
        <f t="shared" ref="YU11:YZ11" ca="1" si="52">OFFSET(YU11,0,-5)</f>
        <v>3</v>
      </c>
      <c r="YV11" s="527">
        <f t="shared" ca="1" si="52"/>
        <v>2</v>
      </c>
      <c r="YW11" s="527">
        <f t="shared" ca="1" si="52"/>
        <v>3</v>
      </c>
      <c r="YX11" s="527">
        <f t="shared" ca="1" si="52"/>
        <v>1</v>
      </c>
      <c r="YY11" s="527">
        <f t="shared" ca="1" si="52"/>
        <v>2</v>
      </c>
      <c r="YZ11" s="527">
        <f t="shared" ca="1" si="52"/>
        <v>3</v>
      </c>
      <c r="ZA11" s="517"/>
      <c r="ZB11" s="8"/>
      <c r="ZC11" s="517"/>
      <c r="ZD11" s="517"/>
      <c r="ZE11" s="517"/>
      <c r="ZF11" s="517"/>
      <c r="ZG11" s="517"/>
      <c r="ZH11" s="517"/>
      <c r="ZI11" s="517"/>
      <c r="ZJ11" s="517"/>
      <c r="ZK11" s="517"/>
      <c r="ZL11" s="517"/>
      <c r="ZM11" s="517"/>
      <c r="ZN11" s="517"/>
      <c r="ZO11" s="517"/>
      <c r="ZP11" s="517"/>
      <c r="ZQ11" s="517"/>
      <c r="ZR11" s="517"/>
      <c r="ZS11" s="517"/>
      <c r="ZT11" s="517"/>
      <c r="ZU11" s="517"/>
      <c r="ZV11" s="517"/>
      <c r="ZW11" s="517"/>
      <c r="ZX11" s="8"/>
      <c r="ZY11" s="517"/>
      <c r="ZZ11" s="517"/>
      <c r="AAA11" s="517"/>
      <c r="AAB11" s="517"/>
      <c r="AAC11" s="517"/>
      <c r="AAD11" s="517"/>
      <c r="AAE11" s="517"/>
      <c r="AAF11" s="517"/>
      <c r="AAG11" s="517"/>
      <c r="AAH11" s="517"/>
      <c r="AAI11" s="517"/>
      <c r="AAJ11" s="517"/>
      <c r="AAK11" s="517"/>
      <c r="AAL11" s="517"/>
      <c r="AAM11" s="517"/>
      <c r="AAN11" s="517"/>
      <c r="AAO11" s="517"/>
      <c r="AAP11" s="517"/>
      <c r="AAQ11" s="517"/>
      <c r="AAR11" s="8"/>
      <c r="AAS11" s="517"/>
      <c r="AAT11" s="517"/>
      <c r="AAU11" s="517"/>
      <c r="AAV11" s="517"/>
      <c r="AAW11" s="517"/>
      <c r="AAX11" s="517"/>
      <c r="AAY11" s="517"/>
      <c r="AAZ11" s="517"/>
      <c r="ABA11" s="517"/>
      <c r="ABB11" s="517"/>
      <c r="ABC11" s="517"/>
      <c r="ABD11" s="517"/>
      <c r="ABE11" s="517"/>
      <c r="ABF11" s="517"/>
      <c r="ABG11" s="517"/>
      <c r="ABH11" s="8"/>
      <c r="ABI11" s="517"/>
      <c r="ABJ11" s="517"/>
      <c r="ABK11" s="8"/>
      <c r="ABL11" s="517"/>
      <c r="ABM11" s="517"/>
      <c r="ABN11" s="517"/>
      <c r="ABO11" s="517"/>
      <c r="ABP11" s="517"/>
      <c r="ABQ11" s="517"/>
      <c r="ABR11" s="519"/>
      <c r="ABS11" s="518"/>
      <c r="ABT11" s="518"/>
      <c r="ABU11" s="517"/>
      <c r="ABV11" s="517"/>
      <c r="ABW11" s="517"/>
      <c r="ABX11" s="517"/>
      <c r="ABY11" s="517"/>
      <c r="ABZ11" s="517"/>
      <c r="ACA11" s="517"/>
      <c r="ACB11" s="517"/>
      <c r="ACC11" s="517"/>
      <c r="ACD11" s="517"/>
      <c r="ACE11" s="517"/>
      <c r="ACF11" s="517"/>
      <c r="ACG11" s="517"/>
      <c r="ACH11" s="517"/>
      <c r="ACI11" s="517"/>
      <c r="ACJ11" s="517"/>
      <c r="ACK11" s="517"/>
      <c r="ACL11" s="517"/>
      <c r="ACM11" s="517"/>
      <c r="ACN11" s="517"/>
      <c r="ACO11" s="517"/>
      <c r="ACP11" s="517"/>
      <c r="ACQ11" s="517"/>
      <c r="ACR11" s="517"/>
      <c r="ACS11" s="517"/>
      <c r="ACT11" s="517"/>
      <c r="ACU11" s="517"/>
      <c r="ACV11" s="517"/>
      <c r="ACW11" s="517"/>
      <c r="ACX11" s="517"/>
      <c r="ACY11" s="517"/>
      <c r="ACZ11" s="517"/>
      <c r="ADA11" s="517"/>
      <c r="ADB11" s="517"/>
      <c r="ADC11" s="517"/>
      <c r="ADD11" s="517"/>
      <c r="ADE11" s="517"/>
      <c r="ADF11" s="517"/>
      <c r="ADG11" s="517"/>
      <c r="ADH11" s="517"/>
      <c r="ADI11" s="517"/>
      <c r="ADJ11" s="517"/>
      <c r="ADK11" s="517"/>
      <c r="ADL11" s="517"/>
      <c r="ADM11" s="517"/>
      <c r="ADN11" s="517"/>
      <c r="ADO11" s="517"/>
      <c r="ADP11" s="517"/>
      <c r="ADQ11" s="8"/>
      <c r="ADR11" s="22"/>
      <c r="ADS11" s="22"/>
      <c r="ADT11" s="22"/>
      <c r="ADU11" s="22"/>
      <c r="ADV11" s="22"/>
      <c r="ADW11" s="22"/>
      <c r="ADX11" s="22"/>
      <c r="ADY11" s="22"/>
      <c r="ADZ11" s="22"/>
      <c r="AEA11" s="22"/>
      <c r="AEB11" s="22"/>
      <c r="AEC11" s="22"/>
      <c r="AED11" s="22"/>
      <c r="AEE11" s="22"/>
      <c r="AEF11" s="22"/>
      <c r="AEG11" s="22"/>
      <c r="AEH11" s="22"/>
      <c r="AEI11" s="22"/>
      <c r="AEJ11" s="22"/>
      <c r="AEK11" s="22"/>
      <c r="AEL11" s="22"/>
      <c r="AEM11" s="22"/>
      <c r="AEN11" s="22"/>
      <c r="AEO11" s="22"/>
      <c r="AEP11" s="22"/>
      <c r="AEQ11" s="22"/>
      <c r="AER11" s="22"/>
      <c r="AES11" s="22"/>
      <c r="AET11" s="22"/>
      <c r="AEU11" s="22"/>
      <c r="AEV11" s="22"/>
      <c r="AEW11" s="22"/>
      <c r="AEX11" s="22"/>
      <c r="AEY11" s="22"/>
      <c r="AEZ11" s="22"/>
      <c r="AFA11" s="22"/>
      <c r="AFB11" s="22"/>
      <c r="AFC11" s="22"/>
      <c r="AFD11" s="22"/>
      <c r="AFE11" s="22"/>
      <c r="AFF11" s="22"/>
      <c r="AFG11" s="22"/>
      <c r="AFH11" s="22"/>
      <c r="AFI11" s="22"/>
      <c r="AFJ11" s="22"/>
      <c r="AFK11" s="22"/>
      <c r="AFL11" s="22"/>
      <c r="AFM11" s="22"/>
      <c r="AFN11" s="22"/>
      <c r="AFO11" s="22"/>
      <c r="AFP11" s="22"/>
      <c r="AFQ11" s="22"/>
      <c r="AFR11" s="22"/>
      <c r="AFS11" s="22"/>
      <c r="AFT11" s="22"/>
      <c r="AFU11" s="22"/>
      <c r="AFV11" s="22"/>
      <c r="AFW11" s="22"/>
      <c r="AFX11" s="22"/>
      <c r="AFY11" s="22"/>
      <c r="AFZ11" s="22"/>
      <c r="AGA11" s="22"/>
      <c r="AGB11" s="22"/>
      <c r="AGC11" s="22"/>
      <c r="AGD11" s="22"/>
      <c r="AGE11" s="22"/>
      <c r="AGF11" s="22"/>
      <c r="AGG11" s="22"/>
      <c r="AGH11" s="22"/>
      <c r="AGI11" s="22"/>
      <c r="AGJ11" s="22"/>
      <c r="AGK11" s="22"/>
      <c r="AGL11" s="22"/>
      <c r="AGM11" s="22"/>
      <c r="AGN11" s="22"/>
      <c r="AGO11" s="22"/>
      <c r="AGP11" s="22"/>
      <c r="AGQ11" s="22"/>
      <c r="AGR11" s="22"/>
      <c r="AGS11" s="22"/>
      <c r="AGT11" s="22"/>
      <c r="AGU11" s="22"/>
      <c r="AGV11" s="22"/>
      <c r="AGW11" s="22"/>
      <c r="AGX11" s="22"/>
      <c r="AGY11" s="22"/>
      <c r="AGZ11" s="22"/>
      <c r="AHA11" s="22"/>
      <c r="AHB11" s="22"/>
      <c r="AHC11" s="22"/>
      <c r="AHD11" s="517"/>
      <c r="AHE11" s="483">
        <v>0</v>
      </c>
    </row>
    <row r="12" spans="1:889" outlineLevel="1">
      <c r="A12" s="446"/>
      <c r="B12" s="446"/>
      <c r="C12" s="447"/>
      <c r="D12" s="447"/>
      <c r="E12" s="92" t="b">
        <v>0</v>
      </c>
      <c r="F12" s="92"/>
      <c r="G12" s="448" t="s">
        <v>1523</v>
      </c>
      <c r="H12" s="446"/>
      <c r="I12" s="446"/>
      <c r="J12" s="446"/>
      <c r="K12" s="446"/>
      <c r="L12" s="446"/>
      <c r="M12" s="446"/>
      <c r="N12" s="446"/>
      <c r="O12" s="446"/>
      <c r="P12" s="446"/>
      <c r="Q12" s="446"/>
      <c r="R12" s="446"/>
      <c r="S12" s="446"/>
      <c r="T12" s="446"/>
      <c r="U12" s="446"/>
      <c r="V12" s="446"/>
      <c r="W12" s="446"/>
      <c r="X12" s="446"/>
      <c r="Y12" s="446"/>
      <c r="Z12" s="446"/>
      <c r="AA12" s="446"/>
      <c r="AB12" s="446"/>
      <c r="AC12" s="446"/>
      <c r="AD12" s="446"/>
      <c r="AE12" s="446"/>
      <c r="AF12" s="446"/>
      <c r="AG12" s="446"/>
      <c r="AH12" s="446"/>
      <c r="AI12" s="446"/>
      <c r="AJ12" s="446"/>
      <c r="AK12" s="446"/>
      <c r="AL12" s="446"/>
      <c r="AM12" s="446"/>
      <c r="AN12" s="446"/>
      <c r="AO12" s="446"/>
      <c r="AP12" s="446"/>
      <c r="AQ12" s="446"/>
      <c r="AR12" s="446"/>
      <c r="AS12" s="446"/>
      <c r="AT12" s="446"/>
      <c r="AU12" s="446"/>
      <c r="AV12" s="446"/>
      <c r="AW12" s="446"/>
      <c r="AX12" s="446"/>
      <c r="AY12" s="446"/>
      <c r="AZ12" s="446"/>
      <c r="BA12" s="446"/>
      <c r="BB12" s="446"/>
      <c r="BC12" s="467" t="s">
        <v>1523</v>
      </c>
      <c r="BD12" s="449"/>
      <c r="BE12" s="449"/>
      <c r="BF12" s="528"/>
      <c r="BG12" s="528"/>
      <c r="BH12" s="528"/>
      <c r="BI12" s="528"/>
      <c r="BJ12" s="528"/>
      <c r="BK12" s="528"/>
      <c r="BL12" s="528"/>
      <c r="BM12" s="528"/>
      <c r="BN12" s="528"/>
      <c r="BO12" s="449"/>
      <c r="BP12" s="528"/>
      <c r="BQ12" s="528"/>
      <c r="BR12" s="528"/>
      <c r="BS12" s="528"/>
      <c r="BT12" s="528"/>
      <c r="BU12" s="528"/>
      <c r="BV12" s="528"/>
      <c r="BW12" s="528"/>
      <c r="BX12" s="528"/>
      <c r="BY12" s="528"/>
      <c r="BZ12" s="528"/>
      <c r="CA12" s="528"/>
      <c r="CB12" s="528"/>
      <c r="CC12" s="528"/>
      <c r="CD12" s="528"/>
      <c r="CE12" s="528"/>
      <c r="CF12" s="528"/>
      <c r="CG12" s="528"/>
      <c r="CH12" s="528"/>
      <c r="CI12" s="528"/>
      <c r="CJ12" s="528"/>
      <c r="CK12" s="449"/>
      <c r="CL12" s="528"/>
      <c r="CM12" s="528"/>
      <c r="CN12" s="528"/>
      <c r="CO12" s="528"/>
      <c r="CP12" s="528"/>
      <c r="CQ12" s="528"/>
      <c r="CR12" s="528"/>
      <c r="CS12" s="528"/>
      <c r="CT12" s="528"/>
      <c r="CU12" s="528"/>
      <c r="CV12" s="528"/>
      <c r="CW12" s="528"/>
      <c r="CX12" s="528"/>
      <c r="CY12" s="528"/>
      <c r="CZ12" s="528"/>
      <c r="DA12" s="528"/>
      <c r="DB12" s="528"/>
      <c r="DC12" s="528"/>
      <c r="DD12" s="528"/>
      <c r="DE12" s="528"/>
      <c r="DF12" s="528"/>
      <c r="DG12" s="528"/>
      <c r="DH12" s="528"/>
      <c r="DI12" s="528"/>
      <c r="DJ12" s="528"/>
      <c r="DK12" s="528"/>
      <c r="DL12" s="449"/>
      <c r="DM12" s="528"/>
      <c r="DN12" s="528"/>
      <c r="DO12" s="528"/>
      <c r="DP12" s="530"/>
      <c r="DQ12" s="529"/>
      <c r="DR12" s="528"/>
      <c r="DS12" s="528"/>
      <c r="DT12" s="528"/>
      <c r="DU12" s="528"/>
      <c r="DV12" s="528"/>
      <c r="DW12" s="528"/>
      <c r="DX12" s="528"/>
      <c r="DY12" s="528"/>
      <c r="DZ12" s="528"/>
      <c r="EA12" s="528"/>
      <c r="EB12" s="528"/>
      <c r="EC12" s="528"/>
      <c r="ED12" s="528"/>
      <c r="EE12" s="528"/>
      <c r="EF12" s="528"/>
      <c r="EG12" s="528"/>
      <c r="EH12" s="528"/>
      <c r="EI12" s="528"/>
      <c r="EJ12" s="528"/>
      <c r="EK12" s="528"/>
      <c r="EL12" s="528"/>
      <c r="EM12" s="528"/>
      <c r="EN12" s="528"/>
      <c r="EO12" s="528"/>
      <c r="EP12" s="528"/>
      <c r="EQ12" s="528"/>
      <c r="ER12" s="528"/>
      <c r="ES12" s="528"/>
      <c r="ET12" s="528"/>
      <c r="EU12" s="528"/>
      <c r="EV12" s="528"/>
      <c r="EW12" s="528"/>
      <c r="EX12" s="528"/>
      <c r="EY12" s="528"/>
      <c r="EZ12" s="528"/>
      <c r="FA12" s="528"/>
      <c r="FB12" s="528"/>
      <c r="FC12" s="528"/>
      <c r="FD12" s="528"/>
      <c r="FE12" s="528"/>
      <c r="FF12" s="528"/>
      <c r="FG12" s="528"/>
      <c r="FH12" s="528"/>
      <c r="FI12" s="528"/>
      <c r="FJ12" s="528"/>
      <c r="FK12" s="528"/>
      <c r="FL12" s="528"/>
      <c r="FM12" s="528"/>
      <c r="FN12" s="528"/>
      <c r="FO12" s="528"/>
      <c r="FP12" s="528"/>
      <c r="FQ12" s="528"/>
      <c r="FR12" s="528"/>
      <c r="FS12" s="528"/>
      <c r="FT12" s="528"/>
      <c r="FU12" s="528"/>
      <c r="FV12" s="528"/>
      <c r="FW12" s="528"/>
      <c r="FX12" s="528"/>
      <c r="FY12" s="528"/>
      <c r="FZ12" s="528"/>
      <c r="GA12" s="528"/>
      <c r="GB12" s="528"/>
      <c r="GC12" s="528"/>
      <c r="GD12" s="528"/>
      <c r="GE12" s="528"/>
      <c r="GF12" s="528"/>
      <c r="GG12" s="528"/>
      <c r="GH12" s="528"/>
      <c r="GI12" s="528"/>
      <c r="GJ12" s="528"/>
      <c r="GK12" s="528"/>
      <c r="GL12" s="528"/>
      <c r="GM12" s="528"/>
      <c r="GN12" s="528"/>
      <c r="GO12" s="528"/>
      <c r="GP12" s="528"/>
      <c r="GQ12" s="528"/>
      <c r="GR12" s="528"/>
      <c r="GS12" s="528"/>
      <c r="GT12" s="528"/>
      <c r="GU12" s="528"/>
      <c r="GV12" s="528"/>
      <c r="GW12" s="528"/>
      <c r="GX12" s="528"/>
      <c r="GY12" s="528"/>
      <c r="GZ12" s="528"/>
      <c r="HA12" s="449"/>
      <c r="HB12" s="528"/>
      <c r="HC12" s="528"/>
      <c r="HD12" s="528"/>
      <c r="HE12" s="528"/>
      <c r="HF12" s="528"/>
      <c r="HG12" s="528"/>
      <c r="HH12" s="528"/>
      <c r="HI12" s="528"/>
      <c r="HJ12" s="528"/>
      <c r="HK12" s="528"/>
      <c r="HL12" s="528"/>
      <c r="HM12" s="528"/>
      <c r="HN12" s="528"/>
      <c r="HO12" s="528"/>
      <c r="HP12" s="528"/>
      <c r="HQ12" s="528"/>
      <c r="HR12" s="528"/>
      <c r="HS12" s="528"/>
      <c r="HT12" s="528"/>
      <c r="HU12" s="528"/>
      <c r="HV12" s="528"/>
      <c r="HW12" s="528"/>
      <c r="HX12" s="528"/>
      <c r="HY12" s="528"/>
      <c r="HZ12" s="528"/>
      <c r="IA12" s="528"/>
      <c r="IB12" s="528"/>
      <c r="IC12" s="528"/>
      <c r="ID12" s="528"/>
      <c r="IE12" s="528"/>
      <c r="IF12" s="528"/>
      <c r="IG12" s="528"/>
      <c r="IH12" s="528"/>
      <c r="II12" s="528"/>
      <c r="IJ12" s="528"/>
      <c r="IK12" s="528"/>
      <c r="IL12" s="528"/>
      <c r="IM12" s="528"/>
      <c r="IN12" s="528"/>
      <c r="IO12" s="528"/>
      <c r="IP12" s="528"/>
      <c r="IQ12" s="528"/>
      <c r="IR12" s="528"/>
      <c r="IS12" s="528"/>
      <c r="IT12" s="528"/>
      <c r="IU12" s="528"/>
      <c r="IV12" s="528"/>
      <c r="IW12" s="528"/>
      <c r="IX12" s="528"/>
      <c r="IY12" s="528"/>
      <c r="IZ12" s="528"/>
      <c r="JA12" s="528"/>
      <c r="JB12" s="528"/>
      <c r="JC12" s="528"/>
      <c r="JD12" s="528"/>
      <c r="JE12" s="528"/>
      <c r="JF12" s="449"/>
      <c r="JG12" s="528"/>
      <c r="JH12" s="528"/>
      <c r="JI12" s="528"/>
      <c r="JJ12" s="528"/>
      <c r="JK12" s="528"/>
      <c r="JL12" s="528"/>
      <c r="JM12" s="528"/>
      <c r="JN12" s="528"/>
      <c r="JO12" s="528"/>
      <c r="JP12" s="528"/>
      <c r="JQ12" s="528"/>
      <c r="JR12" s="528"/>
      <c r="JS12" s="528"/>
      <c r="JT12" s="528"/>
      <c r="JU12" s="528"/>
      <c r="JV12" s="528"/>
      <c r="JW12" s="528"/>
      <c r="JX12" s="528"/>
      <c r="JY12" s="528"/>
      <c r="JZ12" s="528"/>
      <c r="KA12" s="528"/>
      <c r="KB12" s="528"/>
      <c r="KC12" s="528"/>
      <c r="KD12" s="528"/>
      <c r="KE12" s="528"/>
      <c r="KF12" s="528"/>
      <c r="KG12" s="528"/>
      <c r="KH12" s="528"/>
      <c r="KI12" s="528"/>
      <c r="KJ12" s="528"/>
      <c r="KK12" s="528"/>
      <c r="KL12" s="528"/>
      <c r="KM12" s="528"/>
      <c r="KN12" s="528"/>
      <c r="KO12" s="528"/>
      <c r="KP12" s="528"/>
      <c r="KQ12" s="528"/>
      <c r="KR12" s="528"/>
      <c r="KS12" s="528"/>
      <c r="KT12" s="528"/>
      <c r="KU12" s="528"/>
      <c r="KV12" s="528"/>
      <c r="KW12" s="528"/>
      <c r="KX12" s="528"/>
      <c r="KY12" s="449"/>
      <c r="KZ12" s="528"/>
      <c r="LA12" s="528"/>
      <c r="LB12" s="528"/>
      <c r="LC12" s="528"/>
      <c r="LD12" s="528"/>
      <c r="LE12" s="528"/>
      <c r="LF12" s="528"/>
      <c r="LG12" s="528"/>
      <c r="LH12" s="528"/>
      <c r="LI12" s="528"/>
      <c r="LJ12" s="528"/>
      <c r="LK12" s="528"/>
      <c r="LL12" s="528"/>
      <c r="LM12" s="528"/>
      <c r="LN12" s="528"/>
      <c r="LO12" s="528"/>
      <c r="LP12" s="528"/>
      <c r="LQ12" s="530"/>
      <c r="LR12" s="528"/>
      <c r="LS12" s="528"/>
      <c r="LT12" s="528"/>
      <c r="LU12" s="528"/>
      <c r="LV12" s="528"/>
      <c r="LW12" s="528"/>
      <c r="LX12" s="528"/>
      <c r="LY12" s="528"/>
      <c r="LZ12" s="528"/>
      <c r="MA12" s="528"/>
      <c r="MB12" s="528"/>
      <c r="MC12" s="528"/>
      <c r="MD12" s="528"/>
      <c r="ME12" s="528"/>
      <c r="MF12" s="528"/>
      <c r="MG12" s="22">
        <v>1</v>
      </c>
      <c r="MH12" s="22">
        <v>1</v>
      </c>
      <c r="MI12" s="22">
        <v>1</v>
      </c>
      <c r="MJ12" s="22">
        <v>1</v>
      </c>
      <c r="MK12" s="87">
        <f>MG12+1</f>
        <v>2</v>
      </c>
      <c r="ML12" s="87">
        <f t="shared" ref="ML12:ND12" si="53">MH12+1</f>
        <v>2</v>
      </c>
      <c r="MM12" s="87">
        <f t="shared" si="53"/>
        <v>2</v>
      </c>
      <c r="MN12" s="87">
        <f t="shared" si="53"/>
        <v>2</v>
      </c>
      <c r="MO12" s="87">
        <f t="shared" si="53"/>
        <v>3</v>
      </c>
      <c r="MP12" s="87">
        <f t="shared" si="53"/>
        <v>3</v>
      </c>
      <c r="MQ12" s="87">
        <f t="shared" si="53"/>
        <v>3</v>
      </c>
      <c r="MR12" s="87">
        <f t="shared" si="53"/>
        <v>3</v>
      </c>
      <c r="MS12" s="87">
        <f t="shared" si="53"/>
        <v>4</v>
      </c>
      <c r="MT12" s="87">
        <f t="shared" si="53"/>
        <v>4</v>
      </c>
      <c r="MU12" s="87">
        <f t="shared" si="53"/>
        <v>4</v>
      </c>
      <c r="MV12" s="87">
        <f t="shared" si="53"/>
        <v>4</v>
      </c>
      <c r="MW12" s="87">
        <f t="shared" si="53"/>
        <v>5</v>
      </c>
      <c r="MX12" s="87">
        <f t="shared" si="53"/>
        <v>5</v>
      </c>
      <c r="MY12" s="87">
        <f t="shared" si="53"/>
        <v>5</v>
      </c>
      <c r="MZ12" s="87">
        <f t="shared" si="53"/>
        <v>5</v>
      </c>
      <c r="NA12" s="87">
        <f t="shared" si="53"/>
        <v>6</v>
      </c>
      <c r="NB12" s="87">
        <f t="shared" si="53"/>
        <v>6</v>
      </c>
      <c r="NC12" s="87">
        <f t="shared" si="53"/>
        <v>6</v>
      </c>
      <c r="ND12" s="87">
        <f t="shared" si="53"/>
        <v>6</v>
      </c>
      <c r="NE12" s="22">
        <v>1</v>
      </c>
      <c r="NF12" s="22">
        <v>1</v>
      </c>
      <c r="NG12" s="22">
        <v>1</v>
      </c>
      <c r="NH12" s="22">
        <v>1</v>
      </c>
      <c r="NI12" s="87">
        <f>NE12+1</f>
        <v>2</v>
      </c>
      <c r="NJ12" s="87">
        <f t="shared" ref="NJ12" si="54">NF12+1</f>
        <v>2</v>
      </c>
      <c r="NK12" s="87">
        <f t="shared" ref="NK12" si="55">NG12+1</f>
        <v>2</v>
      </c>
      <c r="NL12" s="87">
        <f t="shared" ref="NL12" si="56">NH12+1</f>
        <v>2</v>
      </c>
      <c r="NM12" s="87">
        <f t="shared" ref="NM12" si="57">NI12+1</f>
        <v>3</v>
      </c>
      <c r="NN12" s="87">
        <f t="shared" ref="NN12" si="58">NJ12+1</f>
        <v>3</v>
      </c>
      <c r="NO12" s="87">
        <f t="shared" ref="NO12" si="59">NK12+1</f>
        <v>3</v>
      </c>
      <c r="NP12" s="87">
        <f t="shared" ref="NP12" si="60">NL12+1</f>
        <v>3</v>
      </c>
      <c r="NQ12" s="87">
        <f t="shared" ref="NQ12" si="61">NM12+1</f>
        <v>4</v>
      </c>
      <c r="NR12" s="87">
        <f t="shared" ref="NR12" si="62">NN12+1</f>
        <v>4</v>
      </c>
      <c r="NS12" s="87">
        <f t="shared" ref="NS12" si="63">NO12+1</f>
        <v>4</v>
      </c>
      <c r="NT12" s="87">
        <f t="shared" ref="NT12" si="64">NP12+1</f>
        <v>4</v>
      </c>
      <c r="NU12" s="87">
        <f t="shared" ref="NU12" si="65">NQ12+1</f>
        <v>5</v>
      </c>
      <c r="NV12" s="87">
        <f t="shared" ref="NV12" si="66">NR12+1</f>
        <v>5</v>
      </c>
      <c r="NW12" s="87">
        <f t="shared" ref="NW12" si="67">NS12+1</f>
        <v>5</v>
      </c>
      <c r="NX12" s="87">
        <f t="shared" ref="NX12" si="68">NT12+1</f>
        <v>5</v>
      </c>
      <c r="NY12" s="87">
        <f t="shared" ref="NY12" si="69">NU12+1</f>
        <v>6</v>
      </c>
      <c r="NZ12" s="87">
        <f t="shared" ref="NZ12" si="70">NV12+1</f>
        <v>6</v>
      </c>
      <c r="OA12" s="87">
        <f t="shared" ref="OA12" si="71">NW12+1</f>
        <v>6</v>
      </c>
      <c r="OB12" s="87">
        <f t="shared" ref="OB12" si="72">NX12+1</f>
        <v>6</v>
      </c>
      <c r="OC12" s="22">
        <v>1</v>
      </c>
      <c r="OD12" s="22">
        <v>1</v>
      </c>
      <c r="OE12" s="22">
        <v>1</v>
      </c>
      <c r="OF12" s="22">
        <v>1</v>
      </c>
      <c r="OG12" s="87">
        <f>OC12+1</f>
        <v>2</v>
      </c>
      <c r="OH12" s="87">
        <f t="shared" ref="OH12" si="73">OD12+1</f>
        <v>2</v>
      </c>
      <c r="OI12" s="87">
        <f t="shared" ref="OI12" si="74">OE12+1</f>
        <v>2</v>
      </c>
      <c r="OJ12" s="87">
        <f t="shared" ref="OJ12" si="75">OF12+1</f>
        <v>2</v>
      </c>
      <c r="OK12" s="87">
        <f t="shared" ref="OK12" si="76">OG12+1</f>
        <v>3</v>
      </c>
      <c r="OL12" s="87">
        <f t="shared" ref="OL12" si="77">OH12+1</f>
        <v>3</v>
      </c>
      <c r="OM12" s="87">
        <f t="shared" ref="OM12" si="78">OI12+1</f>
        <v>3</v>
      </c>
      <c r="ON12" s="87">
        <f t="shared" ref="ON12" si="79">OJ12+1</f>
        <v>3</v>
      </c>
      <c r="OO12" s="87">
        <f t="shared" ref="OO12" si="80">OK12+1</f>
        <v>4</v>
      </c>
      <c r="OP12" s="87">
        <f t="shared" ref="OP12" si="81">OL12+1</f>
        <v>4</v>
      </c>
      <c r="OQ12" s="87">
        <f t="shared" ref="OQ12" si="82">OM12+1</f>
        <v>4</v>
      </c>
      <c r="OR12" s="87">
        <f t="shared" ref="OR12" si="83">ON12+1</f>
        <v>4</v>
      </c>
      <c r="OS12" s="87">
        <f t="shared" ref="OS12" si="84">OO12+1</f>
        <v>5</v>
      </c>
      <c r="OT12" s="87">
        <f t="shared" ref="OT12" si="85">OP12+1</f>
        <v>5</v>
      </c>
      <c r="OU12" s="87">
        <f t="shared" ref="OU12" si="86">OQ12+1</f>
        <v>5</v>
      </c>
      <c r="OV12" s="87">
        <f t="shared" ref="OV12" si="87">OR12+1</f>
        <v>5</v>
      </c>
      <c r="OW12" s="87">
        <f t="shared" ref="OW12" si="88">OS12+1</f>
        <v>6</v>
      </c>
      <c r="OX12" s="87">
        <f t="shared" ref="OX12" si="89">OT12+1</f>
        <v>6</v>
      </c>
      <c r="OY12" s="87">
        <f t="shared" ref="OY12" si="90">OU12+1</f>
        <v>6</v>
      </c>
      <c r="OZ12" s="87">
        <f t="shared" ref="OZ12" si="91">OV12+1</f>
        <v>6</v>
      </c>
      <c r="PA12" s="658">
        <f>IF(PA$6&gt;42,1,INT((PA$6-1)/7)+1)</f>
        <v>1</v>
      </c>
      <c r="PB12" s="658">
        <f>IF(PB$6&gt;42,1,INT((PB$6-1)/7)+1)</f>
        <v>1</v>
      </c>
      <c r="PC12" s="658">
        <f t="shared" ref="PC12:RN12" si="92">IF(PC$6&gt;42,1,INT((PC$6-1)/7)+1)</f>
        <v>1</v>
      </c>
      <c r="PD12" s="658">
        <f t="shared" si="92"/>
        <v>1</v>
      </c>
      <c r="PE12" s="658">
        <f t="shared" si="92"/>
        <v>1</v>
      </c>
      <c r="PF12" s="658">
        <f t="shared" si="92"/>
        <v>1</v>
      </c>
      <c r="PG12" s="658">
        <f t="shared" si="92"/>
        <v>1</v>
      </c>
      <c r="PH12" s="658">
        <f t="shared" si="92"/>
        <v>2</v>
      </c>
      <c r="PI12" s="658">
        <f t="shared" si="92"/>
        <v>2</v>
      </c>
      <c r="PJ12" s="658">
        <f t="shared" si="92"/>
        <v>2</v>
      </c>
      <c r="PK12" s="658">
        <f t="shared" si="92"/>
        <v>2</v>
      </c>
      <c r="PL12" s="658">
        <f t="shared" si="92"/>
        <v>2</v>
      </c>
      <c r="PM12" s="658">
        <f t="shared" si="92"/>
        <v>2</v>
      </c>
      <c r="PN12" s="658">
        <f t="shared" si="92"/>
        <v>2</v>
      </c>
      <c r="PO12" s="658">
        <f t="shared" si="92"/>
        <v>3</v>
      </c>
      <c r="PP12" s="658">
        <f t="shared" si="92"/>
        <v>3</v>
      </c>
      <c r="PQ12" s="658">
        <f t="shared" si="92"/>
        <v>3</v>
      </c>
      <c r="PR12" s="658">
        <f t="shared" si="92"/>
        <v>3</v>
      </c>
      <c r="PS12" s="658">
        <f t="shared" si="92"/>
        <v>3</v>
      </c>
      <c r="PT12" s="658">
        <f t="shared" si="92"/>
        <v>3</v>
      </c>
      <c r="PU12" s="658">
        <f t="shared" si="92"/>
        <v>3</v>
      </c>
      <c r="PV12" s="658">
        <f t="shared" si="92"/>
        <v>4</v>
      </c>
      <c r="PW12" s="658">
        <f t="shared" si="92"/>
        <v>4</v>
      </c>
      <c r="PX12" s="658">
        <f t="shared" si="92"/>
        <v>4</v>
      </c>
      <c r="PY12" s="658">
        <f t="shared" si="92"/>
        <v>4</v>
      </c>
      <c r="PZ12" s="658">
        <f t="shared" si="92"/>
        <v>4</v>
      </c>
      <c r="QA12" s="658">
        <f t="shared" si="92"/>
        <v>4</v>
      </c>
      <c r="QB12" s="658">
        <f t="shared" si="92"/>
        <v>4</v>
      </c>
      <c r="QC12" s="658">
        <f t="shared" si="92"/>
        <v>5</v>
      </c>
      <c r="QD12" s="658">
        <f t="shared" si="92"/>
        <v>5</v>
      </c>
      <c r="QE12" s="658">
        <f t="shared" si="92"/>
        <v>5</v>
      </c>
      <c r="QF12" s="658">
        <f t="shared" si="92"/>
        <v>5</v>
      </c>
      <c r="QG12" s="658">
        <f t="shared" si="92"/>
        <v>5</v>
      </c>
      <c r="QH12" s="658">
        <f t="shared" si="92"/>
        <v>5</v>
      </c>
      <c r="QI12" s="658">
        <f t="shared" si="92"/>
        <v>5</v>
      </c>
      <c r="QJ12" s="658">
        <f t="shared" si="92"/>
        <v>6</v>
      </c>
      <c r="QK12" s="658">
        <f t="shared" si="92"/>
        <v>6</v>
      </c>
      <c r="QL12" s="658">
        <f t="shared" si="92"/>
        <v>6</v>
      </c>
      <c r="QM12" s="658">
        <f t="shared" si="92"/>
        <v>6</v>
      </c>
      <c r="QN12" s="658">
        <f t="shared" si="92"/>
        <v>6</v>
      </c>
      <c r="QO12" s="658">
        <f t="shared" si="92"/>
        <v>6</v>
      </c>
      <c r="QP12" s="658">
        <f t="shared" si="92"/>
        <v>6</v>
      </c>
      <c r="QQ12" s="658">
        <f t="shared" si="92"/>
        <v>1</v>
      </c>
      <c r="QR12" s="658">
        <f t="shared" si="92"/>
        <v>1</v>
      </c>
      <c r="QS12" s="658">
        <f t="shared" si="92"/>
        <v>1</v>
      </c>
      <c r="QT12" s="658">
        <f t="shared" si="92"/>
        <v>1</v>
      </c>
      <c r="QU12" s="658">
        <f t="shared" si="92"/>
        <v>1</v>
      </c>
      <c r="QV12" s="658">
        <f t="shared" si="92"/>
        <v>1</v>
      </c>
      <c r="QW12" s="658">
        <f t="shared" si="92"/>
        <v>1</v>
      </c>
      <c r="QX12" s="658">
        <f t="shared" si="92"/>
        <v>1</v>
      </c>
      <c r="QY12" s="658">
        <f t="shared" si="92"/>
        <v>1</v>
      </c>
      <c r="QZ12" s="658">
        <f t="shared" si="92"/>
        <v>1</v>
      </c>
      <c r="RA12" s="658">
        <f t="shared" si="92"/>
        <v>1</v>
      </c>
      <c r="RB12" s="658">
        <f t="shared" si="92"/>
        <v>1</v>
      </c>
      <c r="RC12" s="658">
        <f t="shared" si="92"/>
        <v>1</v>
      </c>
      <c r="RD12" s="658">
        <f t="shared" si="92"/>
        <v>1</v>
      </c>
      <c r="RE12" s="658">
        <f t="shared" si="92"/>
        <v>1</v>
      </c>
      <c r="RF12" s="658">
        <f t="shared" si="92"/>
        <v>1</v>
      </c>
      <c r="RG12" s="658">
        <f t="shared" si="92"/>
        <v>1</v>
      </c>
      <c r="RH12" s="658">
        <f t="shared" si="92"/>
        <v>1</v>
      </c>
      <c r="RI12" s="658">
        <f t="shared" si="92"/>
        <v>1</v>
      </c>
      <c r="RJ12" s="658">
        <f t="shared" si="92"/>
        <v>1</v>
      </c>
      <c r="RK12" s="658">
        <f t="shared" si="92"/>
        <v>1</v>
      </c>
      <c r="RL12" s="658">
        <f t="shared" si="92"/>
        <v>1</v>
      </c>
      <c r="RM12" s="658">
        <f t="shared" si="92"/>
        <v>1</v>
      </c>
      <c r="RN12" s="658">
        <f t="shared" si="92"/>
        <v>1</v>
      </c>
      <c r="RO12" s="658">
        <f t="shared" ref="RO12:TZ12" si="93">IF(RO$6&gt;42,1,INT((RO$6-1)/7)+1)</f>
        <v>1</v>
      </c>
      <c r="RP12" s="658">
        <f t="shared" si="93"/>
        <v>1</v>
      </c>
      <c r="RQ12" s="658">
        <f t="shared" si="93"/>
        <v>1</v>
      </c>
      <c r="RR12" s="658">
        <f t="shared" si="93"/>
        <v>1</v>
      </c>
      <c r="RS12" s="658">
        <f t="shared" si="93"/>
        <v>1</v>
      </c>
      <c r="RT12" s="658">
        <f t="shared" si="93"/>
        <v>1</v>
      </c>
      <c r="RU12" s="658">
        <f t="shared" si="93"/>
        <v>1</v>
      </c>
      <c r="RV12" s="658">
        <f t="shared" si="93"/>
        <v>1</v>
      </c>
      <c r="RW12" s="658">
        <f t="shared" si="93"/>
        <v>1</v>
      </c>
      <c r="RX12" s="658">
        <f t="shared" si="93"/>
        <v>1</v>
      </c>
      <c r="RY12" s="658">
        <f t="shared" si="93"/>
        <v>1</v>
      </c>
      <c r="RZ12" s="658">
        <f t="shared" si="93"/>
        <v>1</v>
      </c>
      <c r="SA12" s="658">
        <f t="shared" si="93"/>
        <v>1</v>
      </c>
      <c r="SB12" s="658">
        <f t="shared" si="93"/>
        <v>1</v>
      </c>
      <c r="SC12" s="658">
        <f t="shared" si="93"/>
        <v>1</v>
      </c>
      <c r="SD12" s="658">
        <f t="shared" si="93"/>
        <v>1</v>
      </c>
      <c r="SE12" s="658">
        <f t="shared" si="93"/>
        <v>1</v>
      </c>
      <c r="SF12" s="658">
        <f t="shared" si="93"/>
        <v>1</v>
      </c>
      <c r="SG12" s="658">
        <f t="shared" si="93"/>
        <v>2</v>
      </c>
      <c r="SH12" s="658">
        <f t="shared" si="93"/>
        <v>2</v>
      </c>
      <c r="SI12" s="658">
        <f t="shared" si="93"/>
        <v>2</v>
      </c>
      <c r="SJ12" s="658">
        <f t="shared" si="93"/>
        <v>2</v>
      </c>
      <c r="SK12" s="658">
        <f t="shared" si="93"/>
        <v>2</v>
      </c>
      <c r="SL12" s="658">
        <f t="shared" si="93"/>
        <v>2</v>
      </c>
      <c r="SM12" s="658">
        <f t="shared" si="93"/>
        <v>2</v>
      </c>
      <c r="SN12" s="658">
        <f t="shared" si="93"/>
        <v>3</v>
      </c>
      <c r="SO12" s="658">
        <f t="shared" si="93"/>
        <v>3</v>
      </c>
      <c r="SP12" s="658">
        <f t="shared" si="93"/>
        <v>3</v>
      </c>
      <c r="SQ12" s="658">
        <f t="shared" si="93"/>
        <v>3</v>
      </c>
      <c r="SR12" s="658">
        <f t="shared" si="93"/>
        <v>3</v>
      </c>
      <c r="SS12" s="658">
        <f t="shared" si="93"/>
        <v>3</v>
      </c>
      <c r="ST12" s="658">
        <f t="shared" si="93"/>
        <v>3</v>
      </c>
      <c r="SU12" s="658">
        <f t="shared" si="93"/>
        <v>4</v>
      </c>
      <c r="SV12" s="658">
        <f t="shared" si="93"/>
        <v>4</v>
      </c>
      <c r="SW12" s="658">
        <f t="shared" si="93"/>
        <v>4</v>
      </c>
      <c r="SX12" s="658">
        <f t="shared" si="93"/>
        <v>4</v>
      </c>
      <c r="SY12" s="658">
        <f t="shared" si="93"/>
        <v>4</v>
      </c>
      <c r="SZ12" s="658">
        <f t="shared" si="93"/>
        <v>4</v>
      </c>
      <c r="TA12" s="658">
        <f t="shared" si="93"/>
        <v>4</v>
      </c>
      <c r="TB12" s="658">
        <f t="shared" si="93"/>
        <v>5</v>
      </c>
      <c r="TC12" s="658">
        <f t="shared" si="93"/>
        <v>5</v>
      </c>
      <c r="TD12" s="658">
        <f t="shared" si="93"/>
        <v>5</v>
      </c>
      <c r="TE12" s="658">
        <f t="shared" si="93"/>
        <v>5</v>
      </c>
      <c r="TF12" s="658">
        <f t="shared" si="93"/>
        <v>5</v>
      </c>
      <c r="TG12" s="658">
        <f t="shared" si="93"/>
        <v>5</v>
      </c>
      <c r="TH12" s="658">
        <f t="shared" si="93"/>
        <v>5</v>
      </c>
      <c r="TI12" s="658">
        <f t="shared" si="93"/>
        <v>6</v>
      </c>
      <c r="TJ12" s="658">
        <f t="shared" si="93"/>
        <v>6</v>
      </c>
      <c r="TK12" s="658">
        <f t="shared" si="93"/>
        <v>6</v>
      </c>
      <c r="TL12" s="658">
        <f t="shared" si="93"/>
        <v>6</v>
      </c>
      <c r="TM12" s="658">
        <f t="shared" si="93"/>
        <v>6</v>
      </c>
      <c r="TN12" s="658">
        <f t="shared" si="93"/>
        <v>6</v>
      </c>
      <c r="TO12" s="658">
        <f t="shared" si="93"/>
        <v>6</v>
      </c>
      <c r="TP12" s="658">
        <f t="shared" si="93"/>
        <v>1</v>
      </c>
      <c r="TQ12" s="658">
        <f t="shared" si="93"/>
        <v>1</v>
      </c>
      <c r="TR12" s="658">
        <f t="shared" si="93"/>
        <v>1</v>
      </c>
      <c r="TS12" s="658">
        <f t="shared" si="93"/>
        <v>1</v>
      </c>
      <c r="TT12" s="658">
        <f t="shared" si="93"/>
        <v>1</v>
      </c>
      <c r="TU12" s="658">
        <f t="shared" si="93"/>
        <v>1</v>
      </c>
      <c r="TV12" s="658">
        <f t="shared" si="93"/>
        <v>1</v>
      </c>
      <c r="TW12" s="658">
        <f t="shared" si="93"/>
        <v>1</v>
      </c>
      <c r="TX12" s="658">
        <f t="shared" si="93"/>
        <v>1</v>
      </c>
      <c r="TY12" s="658">
        <f t="shared" si="93"/>
        <v>1</v>
      </c>
      <c r="TZ12" s="658">
        <f t="shared" si="93"/>
        <v>1</v>
      </c>
      <c r="UA12" s="658">
        <f t="shared" ref="UA12:WL12" si="94">IF(UA$6&gt;42,1,INT((UA$6-1)/7)+1)</f>
        <v>1</v>
      </c>
      <c r="UB12" s="658">
        <f t="shared" si="94"/>
        <v>1</v>
      </c>
      <c r="UC12" s="658">
        <f t="shared" si="94"/>
        <v>1</v>
      </c>
      <c r="UD12" s="658">
        <f t="shared" si="94"/>
        <v>1</v>
      </c>
      <c r="UE12" s="658">
        <f t="shared" si="94"/>
        <v>1</v>
      </c>
      <c r="UF12" s="658">
        <f t="shared" si="94"/>
        <v>1</v>
      </c>
      <c r="UG12" s="658">
        <f t="shared" si="94"/>
        <v>1</v>
      </c>
      <c r="UH12" s="658">
        <f t="shared" si="94"/>
        <v>1</v>
      </c>
      <c r="UI12" s="658">
        <f t="shared" si="94"/>
        <v>1</v>
      </c>
      <c r="UJ12" s="658">
        <f t="shared" si="94"/>
        <v>1</v>
      </c>
      <c r="UK12" s="658">
        <f t="shared" si="94"/>
        <v>1</v>
      </c>
      <c r="UL12" s="658">
        <f t="shared" si="94"/>
        <v>1</v>
      </c>
      <c r="UM12" s="658">
        <f t="shared" si="94"/>
        <v>1</v>
      </c>
      <c r="UN12" s="658">
        <f t="shared" si="94"/>
        <v>1</v>
      </c>
      <c r="UO12" s="658">
        <f t="shared" si="94"/>
        <v>1</v>
      </c>
      <c r="UP12" s="658">
        <f t="shared" si="94"/>
        <v>1</v>
      </c>
      <c r="UQ12" s="658">
        <f t="shared" si="94"/>
        <v>1</v>
      </c>
      <c r="UR12" s="658">
        <f t="shared" si="94"/>
        <v>1</v>
      </c>
      <c r="US12" s="658">
        <f t="shared" si="94"/>
        <v>1</v>
      </c>
      <c r="UT12" s="658">
        <f t="shared" si="94"/>
        <v>1</v>
      </c>
      <c r="UU12" s="658">
        <f t="shared" si="94"/>
        <v>1</v>
      </c>
      <c r="UV12" s="658">
        <f t="shared" si="94"/>
        <v>1</v>
      </c>
      <c r="UW12" s="658">
        <f t="shared" si="94"/>
        <v>1</v>
      </c>
      <c r="UX12" s="658">
        <f t="shared" si="94"/>
        <v>1</v>
      </c>
      <c r="UY12" s="658">
        <f t="shared" si="94"/>
        <v>1</v>
      </c>
      <c r="UZ12" s="658">
        <f t="shared" si="94"/>
        <v>1</v>
      </c>
      <c r="VA12" s="658">
        <f t="shared" si="94"/>
        <v>1</v>
      </c>
      <c r="VB12" s="658">
        <f t="shared" si="94"/>
        <v>1</v>
      </c>
      <c r="VC12" s="658">
        <f t="shared" si="94"/>
        <v>1</v>
      </c>
      <c r="VD12" s="658">
        <f t="shared" si="94"/>
        <v>1</v>
      </c>
      <c r="VE12" s="658">
        <f t="shared" si="94"/>
        <v>1</v>
      </c>
      <c r="VF12" s="658">
        <f t="shared" si="94"/>
        <v>2</v>
      </c>
      <c r="VG12" s="658">
        <f t="shared" si="94"/>
        <v>2</v>
      </c>
      <c r="VH12" s="658">
        <f t="shared" si="94"/>
        <v>2</v>
      </c>
      <c r="VI12" s="658">
        <f t="shared" si="94"/>
        <v>2</v>
      </c>
      <c r="VJ12" s="658">
        <f t="shared" si="94"/>
        <v>2</v>
      </c>
      <c r="VK12" s="658">
        <f t="shared" si="94"/>
        <v>2</v>
      </c>
      <c r="VL12" s="658">
        <f t="shared" si="94"/>
        <v>2</v>
      </c>
      <c r="VM12" s="658">
        <f t="shared" si="94"/>
        <v>3</v>
      </c>
      <c r="VN12" s="658">
        <f t="shared" si="94"/>
        <v>3</v>
      </c>
      <c r="VO12" s="658">
        <f t="shared" si="94"/>
        <v>3</v>
      </c>
      <c r="VP12" s="658">
        <f t="shared" si="94"/>
        <v>3</v>
      </c>
      <c r="VQ12" s="658">
        <f t="shared" si="94"/>
        <v>3</v>
      </c>
      <c r="VR12" s="658">
        <f t="shared" si="94"/>
        <v>3</v>
      </c>
      <c r="VS12" s="658">
        <f t="shared" si="94"/>
        <v>3</v>
      </c>
      <c r="VT12" s="658">
        <f t="shared" si="94"/>
        <v>4</v>
      </c>
      <c r="VU12" s="658">
        <f t="shared" si="94"/>
        <v>4</v>
      </c>
      <c r="VV12" s="658">
        <f t="shared" si="94"/>
        <v>4</v>
      </c>
      <c r="VW12" s="658">
        <f t="shared" si="94"/>
        <v>4</v>
      </c>
      <c r="VX12" s="658">
        <f t="shared" si="94"/>
        <v>4</v>
      </c>
      <c r="VY12" s="658">
        <f t="shared" si="94"/>
        <v>4</v>
      </c>
      <c r="VZ12" s="658">
        <f t="shared" si="94"/>
        <v>4</v>
      </c>
      <c r="WA12" s="658">
        <f t="shared" si="94"/>
        <v>5</v>
      </c>
      <c r="WB12" s="658">
        <f t="shared" si="94"/>
        <v>5</v>
      </c>
      <c r="WC12" s="658">
        <f t="shared" si="94"/>
        <v>5</v>
      </c>
      <c r="WD12" s="658">
        <f t="shared" si="94"/>
        <v>5</v>
      </c>
      <c r="WE12" s="658">
        <f t="shared" si="94"/>
        <v>5</v>
      </c>
      <c r="WF12" s="658">
        <f t="shared" si="94"/>
        <v>5</v>
      </c>
      <c r="WG12" s="658">
        <f t="shared" si="94"/>
        <v>5</v>
      </c>
      <c r="WH12" s="658">
        <f t="shared" si="94"/>
        <v>6</v>
      </c>
      <c r="WI12" s="658">
        <f t="shared" si="94"/>
        <v>6</v>
      </c>
      <c r="WJ12" s="658">
        <f t="shared" si="94"/>
        <v>6</v>
      </c>
      <c r="WK12" s="658">
        <f t="shared" si="94"/>
        <v>6</v>
      </c>
      <c r="WL12" s="658">
        <f t="shared" si="94"/>
        <v>6</v>
      </c>
      <c r="WM12" s="658">
        <f t="shared" ref="WM12:XW12" si="95">IF(WM$6&gt;42,1,INT((WM$6-1)/7)+1)</f>
        <v>6</v>
      </c>
      <c r="WN12" s="658">
        <f t="shared" si="95"/>
        <v>6</v>
      </c>
      <c r="WO12" s="658">
        <f t="shared" si="95"/>
        <v>1</v>
      </c>
      <c r="WP12" s="658">
        <f t="shared" si="95"/>
        <v>1</v>
      </c>
      <c r="WQ12" s="658">
        <f t="shared" si="95"/>
        <v>1</v>
      </c>
      <c r="WR12" s="658">
        <f t="shared" si="95"/>
        <v>1</v>
      </c>
      <c r="WS12" s="658">
        <f t="shared" si="95"/>
        <v>1</v>
      </c>
      <c r="WT12" s="658">
        <f t="shared" si="95"/>
        <v>1</v>
      </c>
      <c r="WU12" s="658">
        <f t="shared" si="95"/>
        <v>1</v>
      </c>
      <c r="WV12" s="658">
        <f t="shared" si="95"/>
        <v>1</v>
      </c>
      <c r="WW12" s="658">
        <f t="shared" si="95"/>
        <v>1</v>
      </c>
      <c r="WX12" s="658">
        <f t="shared" si="95"/>
        <v>1</v>
      </c>
      <c r="WY12" s="658">
        <f t="shared" si="95"/>
        <v>1</v>
      </c>
      <c r="WZ12" s="658">
        <f t="shared" si="95"/>
        <v>1</v>
      </c>
      <c r="XA12" s="658">
        <f t="shared" si="95"/>
        <v>1</v>
      </c>
      <c r="XB12" s="658">
        <f t="shared" si="95"/>
        <v>1</v>
      </c>
      <c r="XC12" s="658">
        <f t="shared" si="95"/>
        <v>1</v>
      </c>
      <c r="XD12" s="658">
        <f t="shared" si="95"/>
        <v>1</v>
      </c>
      <c r="XE12" s="658">
        <f t="shared" si="95"/>
        <v>1</v>
      </c>
      <c r="XF12" s="658">
        <f t="shared" si="95"/>
        <v>1</v>
      </c>
      <c r="XG12" s="658">
        <f t="shared" si="95"/>
        <v>1</v>
      </c>
      <c r="XH12" s="658">
        <f t="shared" si="95"/>
        <v>1</v>
      </c>
      <c r="XI12" s="658">
        <f t="shared" si="95"/>
        <v>1</v>
      </c>
      <c r="XJ12" s="658">
        <f t="shared" si="95"/>
        <v>1</v>
      </c>
      <c r="XK12" s="658">
        <f t="shared" si="95"/>
        <v>1</v>
      </c>
      <c r="XL12" s="658">
        <f t="shared" si="95"/>
        <v>1</v>
      </c>
      <c r="XM12" s="658">
        <f t="shared" si="95"/>
        <v>1</v>
      </c>
      <c r="XN12" s="658">
        <f t="shared" si="95"/>
        <v>1</v>
      </c>
      <c r="XO12" s="658">
        <f t="shared" si="95"/>
        <v>1</v>
      </c>
      <c r="XP12" s="658">
        <f t="shared" si="95"/>
        <v>1</v>
      </c>
      <c r="XQ12" s="658">
        <f t="shared" si="95"/>
        <v>1</v>
      </c>
      <c r="XR12" s="658">
        <f t="shared" si="95"/>
        <v>1</v>
      </c>
      <c r="XS12" s="658">
        <f t="shared" si="95"/>
        <v>1</v>
      </c>
      <c r="XT12" s="658">
        <f t="shared" si="95"/>
        <v>1</v>
      </c>
      <c r="XU12" s="658">
        <f t="shared" si="95"/>
        <v>1</v>
      </c>
      <c r="XV12" s="658">
        <f t="shared" si="95"/>
        <v>1</v>
      </c>
      <c r="XW12" s="658">
        <f t="shared" si="95"/>
        <v>1</v>
      </c>
      <c r="XX12" s="531">
        <v>1</v>
      </c>
      <c r="XY12" s="531">
        <v>1</v>
      </c>
      <c r="XZ12" s="531">
        <v>1</v>
      </c>
      <c r="YA12" s="531">
        <v>1</v>
      </c>
      <c r="YB12" s="531">
        <v>1</v>
      </c>
      <c r="YC12" s="531">
        <v>1</v>
      </c>
      <c r="YD12" s="87">
        <f ca="1">OFFSET(YD12,0,-6)+1</f>
        <v>2</v>
      </c>
      <c r="YE12" s="87">
        <f t="shared" ref="YE12:YI12" ca="1" si="96">OFFSET(YE12,0,-6)+1</f>
        <v>2</v>
      </c>
      <c r="YF12" s="87">
        <f t="shared" ca="1" si="96"/>
        <v>2</v>
      </c>
      <c r="YG12" s="87">
        <f t="shared" ca="1" si="96"/>
        <v>2</v>
      </c>
      <c r="YH12" s="87">
        <f t="shared" ca="1" si="96"/>
        <v>2</v>
      </c>
      <c r="YI12" s="87">
        <f t="shared" ca="1" si="96"/>
        <v>2</v>
      </c>
      <c r="YJ12" s="531">
        <v>1</v>
      </c>
      <c r="YK12" s="531">
        <v>1</v>
      </c>
      <c r="YL12" s="531">
        <v>1</v>
      </c>
      <c r="YM12" s="531">
        <v>1</v>
      </c>
      <c r="YN12" s="531">
        <v>1</v>
      </c>
      <c r="YO12" s="531">
        <v>1</v>
      </c>
      <c r="YP12" s="531">
        <v>1</v>
      </c>
      <c r="YQ12" s="531">
        <v>1</v>
      </c>
      <c r="YR12" s="531">
        <v>1</v>
      </c>
      <c r="YS12" s="531">
        <v>1</v>
      </c>
      <c r="YT12" s="531">
        <v>1</v>
      </c>
      <c r="YU12" s="531">
        <v>1</v>
      </c>
      <c r="YV12" s="531">
        <v>1</v>
      </c>
      <c r="YW12" s="531">
        <v>1</v>
      </c>
      <c r="YX12" s="531">
        <v>1</v>
      </c>
      <c r="YY12" s="531">
        <v>1</v>
      </c>
      <c r="YZ12" s="531">
        <v>1</v>
      </c>
      <c r="ZA12" s="528"/>
      <c r="ZB12" s="449"/>
      <c r="ZC12" s="528"/>
      <c r="ZD12" s="528"/>
      <c r="ZE12" s="528"/>
      <c r="ZF12" s="528"/>
      <c r="ZG12" s="528"/>
      <c r="ZH12" s="528"/>
      <c r="ZI12" s="528"/>
      <c r="ZJ12" s="528"/>
      <c r="ZK12" s="528"/>
      <c r="ZL12" s="528"/>
      <c r="ZM12" s="528"/>
      <c r="ZN12" s="528"/>
      <c r="ZO12" s="528"/>
      <c r="ZP12" s="528"/>
      <c r="ZQ12" s="528"/>
      <c r="ZR12" s="528"/>
      <c r="ZS12" s="528"/>
      <c r="ZT12" s="528"/>
      <c r="ZU12" s="528"/>
      <c r="ZV12" s="528"/>
      <c r="ZW12" s="528"/>
      <c r="ZX12" s="449"/>
      <c r="ZY12" s="528"/>
      <c r="ZZ12" s="528"/>
      <c r="AAA12" s="528"/>
      <c r="AAB12" s="528"/>
      <c r="AAC12" s="528"/>
      <c r="AAD12" s="528"/>
      <c r="AAE12" s="528"/>
      <c r="AAF12" s="528"/>
      <c r="AAG12" s="528"/>
      <c r="AAH12" s="528"/>
      <c r="AAI12" s="528"/>
      <c r="AAJ12" s="528"/>
      <c r="AAK12" s="528"/>
      <c r="AAL12" s="528"/>
      <c r="AAM12" s="528"/>
      <c r="AAN12" s="528"/>
      <c r="AAO12" s="528"/>
      <c r="AAP12" s="528"/>
      <c r="AAQ12" s="528"/>
      <c r="AAR12" s="449"/>
      <c r="AAS12" s="528"/>
      <c r="AAT12" s="528"/>
      <c r="AAU12" s="528"/>
      <c r="AAV12" s="528"/>
      <c r="AAW12" s="528"/>
      <c r="AAX12" s="528"/>
      <c r="AAY12" s="528"/>
      <c r="AAZ12" s="528"/>
      <c r="ABA12" s="528"/>
      <c r="ABB12" s="528"/>
      <c r="ABC12" s="528"/>
      <c r="ABD12" s="528"/>
      <c r="ABE12" s="528"/>
      <c r="ABF12" s="528"/>
      <c r="ABG12" s="528"/>
      <c r="ABH12" s="449"/>
      <c r="ABI12" s="528"/>
      <c r="ABJ12" s="528"/>
      <c r="ABK12" s="449"/>
      <c r="ABL12" s="528"/>
      <c r="ABM12" s="528"/>
      <c r="ABN12" s="528"/>
      <c r="ABO12" s="528"/>
      <c r="ABP12" s="528"/>
      <c r="ABQ12" s="528"/>
      <c r="ABR12" s="530"/>
      <c r="ABS12" s="529"/>
      <c r="ABT12" s="529"/>
      <c r="ABU12" s="528"/>
      <c r="ABV12" s="528"/>
      <c r="ABW12" s="528"/>
      <c r="ABX12" s="528"/>
      <c r="ABY12" s="528"/>
      <c r="ABZ12" s="528"/>
      <c r="ACA12" s="528"/>
      <c r="ACB12" s="528"/>
      <c r="ACC12" s="528"/>
      <c r="ACD12" s="528"/>
      <c r="ACE12" s="528"/>
      <c r="ACF12" s="528"/>
      <c r="ACG12" s="528"/>
      <c r="ACH12" s="528"/>
      <c r="ACI12" s="528"/>
      <c r="ACJ12" s="528"/>
      <c r="ACK12" s="528"/>
      <c r="ACL12" s="528"/>
      <c r="ACM12" s="528"/>
      <c r="ACN12" s="528"/>
      <c r="ACO12" s="528"/>
      <c r="ACP12" s="528"/>
      <c r="ACQ12" s="528"/>
      <c r="ACR12" s="528"/>
      <c r="ACS12" s="528"/>
      <c r="ACT12" s="528"/>
      <c r="ACU12" s="528"/>
      <c r="ACV12" s="528"/>
      <c r="ACW12" s="528"/>
      <c r="ACX12" s="528"/>
      <c r="ACY12" s="528"/>
      <c r="ACZ12" s="528"/>
      <c r="ADA12" s="528"/>
      <c r="ADB12" s="528"/>
      <c r="ADC12" s="528"/>
      <c r="ADD12" s="528"/>
      <c r="ADE12" s="528"/>
      <c r="ADF12" s="528"/>
      <c r="ADG12" s="528"/>
      <c r="ADH12" s="528"/>
      <c r="ADI12" s="528"/>
      <c r="ADJ12" s="528"/>
      <c r="ADK12" s="528"/>
      <c r="ADL12" s="528"/>
      <c r="ADM12" s="528"/>
      <c r="ADN12" s="528"/>
      <c r="ADO12" s="528"/>
      <c r="ADP12" s="528"/>
      <c r="ADQ12" s="449"/>
      <c r="ADR12" s="22">
        <v>1</v>
      </c>
      <c r="ADS12" s="22">
        <v>1</v>
      </c>
      <c r="ADT12" s="22">
        <v>1</v>
      </c>
      <c r="ADU12" s="22">
        <v>2</v>
      </c>
      <c r="ADV12" s="22">
        <v>2</v>
      </c>
      <c r="ADW12" s="22">
        <v>2</v>
      </c>
      <c r="ADX12" s="22">
        <v>3</v>
      </c>
      <c r="ADY12" s="22">
        <v>3</v>
      </c>
      <c r="ADZ12" s="22">
        <v>3</v>
      </c>
      <c r="AEA12" s="22">
        <v>4</v>
      </c>
      <c r="AEB12" s="22">
        <v>4</v>
      </c>
      <c r="AEC12" s="22">
        <v>4</v>
      </c>
      <c r="AED12" s="22">
        <v>5</v>
      </c>
      <c r="AEE12" s="22">
        <v>5</v>
      </c>
      <c r="AEF12" s="22">
        <v>5</v>
      </c>
      <c r="AEG12" s="22">
        <v>6</v>
      </c>
      <c r="AEH12" s="22">
        <v>6</v>
      </c>
      <c r="AEI12" s="22">
        <v>6</v>
      </c>
      <c r="AEJ12" s="521">
        <f>ADR12</f>
        <v>1</v>
      </c>
      <c r="AEK12" s="521">
        <f t="shared" ref="AEK12:AGV12" si="97">ADS12</f>
        <v>1</v>
      </c>
      <c r="AEL12" s="521">
        <f t="shared" si="97"/>
        <v>1</v>
      </c>
      <c r="AEM12" s="521">
        <f t="shared" si="97"/>
        <v>2</v>
      </c>
      <c r="AEN12" s="521">
        <f t="shared" si="97"/>
        <v>2</v>
      </c>
      <c r="AEO12" s="521">
        <f t="shared" si="97"/>
        <v>2</v>
      </c>
      <c r="AEP12" s="521">
        <f t="shared" si="97"/>
        <v>3</v>
      </c>
      <c r="AEQ12" s="521">
        <f t="shared" si="97"/>
        <v>3</v>
      </c>
      <c r="AER12" s="521">
        <f t="shared" si="97"/>
        <v>3</v>
      </c>
      <c r="AES12" s="521">
        <f t="shared" si="97"/>
        <v>4</v>
      </c>
      <c r="AET12" s="521">
        <f t="shared" si="97"/>
        <v>4</v>
      </c>
      <c r="AEU12" s="521">
        <f t="shared" si="97"/>
        <v>4</v>
      </c>
      <c r="AEV12" s="521">
        <f t="shared" si="97"/>
        <v>5</v>
      </c>
      <c r="AEW12" s="521">
        <f t="shared" si="97"/>
        <v>5</v>
      </c>
      <c r="AEX12" s="521">
        <f t="shared" si="97"/>
        <v>5</v>
      </c>
      <c r="AEY12" s="521">
        <f t="shared" si="97"/>
        <v>6</v>
      </c>
      <c r="AEZ12" s="521">
        <f t="shared" si="97"/>
        <v>6</v>
      </c>
      <c r="AFA12" s="521">
        <f t="shared" si="97"/>
        <v>6</v>
      </c>
      <c r="AFB12" s="521">
        <f t="shared" si="97"/>
        <v>1</v>
      </c>
      <c r="AFC12" s="521">
        <f t="shared" si="97"/>
        <v>1</v>
      </c>
      <c r="AFD12" s="521">
        <f t="shared" si="97"/>
        <v>1</v>
      </c>
      <c r="AFE12" s="521">
        <f t="shared" si="97"/>
        <v>2</v>
      </c>
      <c r="AFF12" s="521">
        <f t="shared" si="97"/>
        <v>2</v>
      </c>
      <c r="AFG12" s="521">
        <f t="shared" si="97"/>
        <v>2</v>
      </c>
      <c r="AFH12" s="521">
        <f t="shared" si="97"/>
        <v>3</v>
      </c>
      <c r="AFI12" s="521">
        <f t="shared" si="97"/>
        <v>3</v>
      </c>
      <c r="AFJ12" s="521">
        <f t="shared" si="97"/>
        <v>3</v>
      </c>
      <c r="AFK12" s="521">
        <f t="shared" si="97"/>
        <v>4</v>
      </c>
      <c r="AFL12" s="521">
        <f t="shared" si="97"/>
        <v>4</v>
      </c>
      <c r="AFM12" s="521">
        <f t="shared" si="97"/>
        <v>4</v>
      </c>
      <c r="AFN12" s="521">
        <f t="shared" si="97"/>
        <v>5</v>
      </c>
      <c r="AFO12" s="521">
        <f t="shared" si="97"/>
        <v>5</v>
      </c>
      <c r="AFP12" s="521">
        <f t="shared" si="97"/>
        <v>5</v>
      </c>
      <c r="AFQ12" s="521">
        <f t="shared" si="97"/>
        <v>6</v>
      </c>
      <c r="AFR12" s="521">
        <f t="shared" si="97"/>
        <v>6</v>
      </c>
      <c r="AFS12" s="521">
        <f t="shared" si="97"/>
        <v>6</v>
      </c>
      <c r="AFT12" s="521">
        <f t="shared" si="97"/>
        <v>1</v>
      </c>
      <c r="AFU12" s="521">
        <f t="shared" si="97"/>
        <v>1</v>
      </c>
      <c r="AFV12" s="521">
        <f t="shared" si="97"/>
        <v>1</v>
      </c>
      <c r="AFW12" s="521">
        <f t="shared" si="97"/>
        <v>2</v>
      </c>
      <c r="AFX12" s="521">
        <f t="shared" si="97"/>
        <v>2</v>
      </c>
      <c r="AFY12" s="521">
        <f t="shared" si="97"/>
        <v>2</v>
      </c>
      <c r="AFZ12" s="521">
        <f t="shared" si="97"/>
        <v>3</v>
      </c>
      <c r="AGA12" s="521">
        <f t="shared" si="97"/>
        <v>3</v>
      </c>
      <c r="AGB12" s="521">
        <f t="shared" si="97"/>
        <v>3</v>
      </c>
      <c r="AGC12" s="521">
        <f t="shared" si="97"/>
        <v>4</v>
      </c>
      <c r="AGD12" s="521">
        <f t="shared" si="97"/>
        <v>4</v>
      </c>
      <c r="AGE12" s="521">
        <f t="shared" si="97"/>
        <v>4</v>
      </c>
      <c r="AGF12" s="521">
        <f t="shared" si="97"/>
        <v>5</v>
      </c>
      <c r="AGG12" s="521">
        <f t="shared" si="97"/>
        <v>5</v>
      </c>
      <c r="AGH12" s="521">
        <f t="shared" si="97"/>
        <v>5</v>
      </c>
      <c r="AGI12" s="521">
        <f t="shared" si="97"/>
        <v>6</v>
      </c>
      <c r="AGJ12" s="521">
        <f t="shared" si="97"/>
        <v>6</v>
      </c>
      <c r="AGK12" s="521">
        <f t="shared" si="97"/>
        <v>6</v>
      </c>
      <c r="AGL12" s="521">
        <f t="shared" si="97"/>
        <v>1</v>
      </c>
      <c r="AGM12" s="521">
        <f t="shared" si="97"/>
        <v>1</v>
      </c>
      <c r="AGN12" s="521">
        <f t="shared" si="97"/>
        <v>1</v>
      </c>
      <c r="AGO12" s="521">
        <f t="shared" si="97"/>
        <v>2</v>
      </c>
      <c r="AGP12" s="521">
        <f t="shared" si="97"/>
        <v>2</v>
      </c>
      <c r="AGQ12" s="521">
        <f t="shared" si="97"/>
        <v>2</v>
      </c>
      <c r="AGR12" s="521">
        <f t="shared" si="97"/>
        <v>3</v>
      </c>
      <c r="AGS12" s="521">
        <f t="shared" si="97"/>
        <v>3</v>
      </c>
      <c r="AGT12" s="521">
        <f t="shared" si="97"/>
        <v>3</v>
      </c>
      <c r="AGU12" s="521">
        <f t="shared" si="97"/>
        <v>4</v>
      </c>
      <c r="AGV12" s="521">
        <f t="shared" si="97"/>
        <v>4</v>
      </c>
      <c r="AGW12" s="521">
        <f t="shared" ref="AGW12:AHC12" si="98">AGE12</f>
        <v>4</v>
      </c>
      <c r="AGX12" s="521">
        <f t="shared" si="98"/>
        <v>5</v>
      </c>
      <c r="AGY12" s="521">
        <f t="shared" si="98"/>
        <v>5</v>
      </c>
      <c r="AGZ12" s="521">
        <f t="shared" si="98"/>
        <v>5</v>
      </c>
      <c r="AHA12" s="521">
        <f t="shared" si="98"/>
        <v>6</v>
      </c>
      <c r="AHB12" s="521">
        <f t="shared" si="98"/>
        <v>6</v>
      </c>
      <c r="AHC12" s="521">
        <f t="shared" si="98"/>
        <v>6</v>
      </c>
      <c r="AHD12" s="528"/>
      <c r="AHE12" s="483">
        <v>0</v>
      </c>
    </row>
    <row r="13" spans="1:889" ht="12.95" customHeight="1">
      <c r="A13" s="445">
        <f>ROW(A13)-ROW($A$13)</f>
        <v>0</v>
      </c>
      <c r="B13" s="445"/>
      <c r="C13" s="577">
        <v>0</v>
      </c>
      <c r="D13" s="452" t="str">
        <f>INDEX(i.Region_Desc,1,$L13)</f>
        <v>GSW</v>
      </c>
      <c r="E13" s="89" t="b">
        <v>0</v>
      </c>
      <c r="F13" s="89" t="b">
        <v>0</v>
      </c>
      <c r="G13" s="89" t="b">
        <v>0</v>
      </c>
      <c r="H13" s="89"/>
      <c r="I13" s="453"/>
      <c r="J13" s="453"/>
      <c r="K13" s="453"/>
      <c r="L13" s="453">
        <f>d.Region</f>
        <v>2</v>
      </c>
      <c r="M13" s="453">
        <v>0</v>
      </c>
      <c r="N13" s="453">
        <v>3</v>
      </c>
      <c r="O13" s="453">
        <v>2</v>
      </c>
      <c r="P13" s="453"/>
      <c r="Q13" s="453"/>
      <c r="R13" s="453"/>
      <c r="S13" s="453"/>
      <c r="T13" s="453">
        <v>2</v>
      </c>
      <c r="U13" s="453">
        <v>2</v>
      </c>
      <c r="V13" s="89"/>
      <c r="W13" s="89"/>
      <c r="X13" s="89"/>
      <c r="Y13" s="89"/>
      <c r="Z13" s="89"/>
      <c r="AA13" s="89"/>
      <c r="AB13" s="89"/>
      <c r="AC13" s="89"/>
      <c r="AD13" s="89"/>
      <c r="AE13" s="450"/>
      <c r="AF13" s="450"/>
      <c r="AG13" s="450"/>
      <c r="AH13" s="450"/>
      <c r="AI13" s="89"/>
      <c r="AJ13" s="89"/>
      <c r="AK13" s="453">
        <v>2</v>
      </c>
      <c r="AL13" s="453"/>
      <c r="AM13" s="453">
        <v>1</v>
      </c>
      <c r="AN13" s="808" t="b">
        <v>0</v>
      </c>
      <c r="AO13" s="453" t="str">
        <f>""</f>
        <v/>
      </c>
      <c r="AP13" s="453" t="str">
        <f>""</f>
        <v/>
      </c>
      <c r="AQ13" s="453">
        <v>1</v>
      </c>
      <c r="AR13" s="453">
        <v>1</v>
      </c>
      <c r="AS13" s="450"/>
      <c r="AT13" s="450"/>
      <c r="AU13" s="450"/>
      <c r="AV13" s="450"/>
      <c r="AW13" s="450"/>
      <c r="AX13" s="450"/>
      <c r="AY13" s="450"/>
      <c r="AZ13" s="450"/>
      <c r="BA13" s="89"/>
      <c r="BB13" s="89"/>
      <c r="BC13" s="454" t="s">
        <v>1185</v>
      </c>
      <c r="BD13" s="89"/>
      <c r="BE13" s="445"/>
      <c r="BF13" s="508" t="str">
        <f t="shared" ref="BF13:BN13" si="99">IF(OR(BF$1="sam",BF$1="sai"),1,IF(BF$1="sav","-",IF(OR(BF$1="sap",BF$1="saa",BF$1="sar",BF$1="sat"),0)))</f>
        <v>-</v>
      </c>
      <c r="BG13" s="508" t="str">
        <f t="shared" si="99"/>
        <v>-</v>
      </c>
      <c r="BH13" s="508" t="str">
        <f t="shared" si="99"/>
        <v>-</v>
      </c>
      <c r="BI13" s="508" t="str">
        <f t="shared" si="99"/>
        <v>-</v>
      </c>
      <c r="BJ13" s="508" t="str">
        <f t="shared" si="99"/>
        <v>-</v>
      </c>
      <c r="BK13" s="508" t="str">
        <f t="shared" si="99"/>
        <v>-</v>
      </c>
      <c r="BL13" s="508" t="str">
        <f t="shared" si="99"/>
        <v>-</v>
      </c>
      <c r="BM13" s="508" t="str">
        <f t="shared" si="99"/>
        <v>-</v>
      </c>
      <c r="BN13" s="508" t="str">
        <f t="shared" si="99"/>
        <v>-</v>
      </c>
      <c r="BO13" s="445"/>
      <c r="BP13" s="508" t="str">
        <f t="shared" ref="BP13:CJ13" si="100">IF(OR(BP$1="sam",BP$1="sai"),1,IF(BP$1="sav","-",IF(OR(BP$1="sap",BP$1="saa",BP$1="sar",BP$1="sat"),0)))</f>
        <v>-</v>
      </c>
      <c r="BQ13" s="508" t="str">
        <f t="shared" si="100"/>
        <v>-</v>
      </c>
      <c r="BR13" s="508" t="str">
        <f t="shared" si="100"/>
        <v>-</v>
      </c>
      <c r="BS13" s="508" t="str">
        <f t="shared" si="100"/>
        <v>-</v>
      </c>
      <c r="BT13" s="508" t="str">
        <f t="shared" si="100"/>
        <v>-</v>
      </c>
      <c r="BU13" s="508" t="str">
        <f t="shared" si="100"/>
        <v>-</v>
      </c>
      <c r="BV13" s="508" t="str">
        <f t="shared" si="100"/>
        <v>-</v>
      </c>
      <c r="BW13" s="508" t="str">
        <f t="shared" si="100"/>
        <v>-</v>
      </c>
      <c r="BX13" s="508" t="str">
        <f t="shared" si="100"/>
        <v>-</v>
      </c>
      <c r="BY13" s="508" t="str">
        <f t="shared" si="100"/>
        <v>-</v>
      </c>
      <c r="BZ13" s="508" t="str">
        <f t="shared" si="100"/>
        <v>-</v>
      </c>
      <c r="CA13" s="508" t="str">
        <f t="shared" si="100"/>
        <v>-</v>
      </c>
      <c r="CB13" s="508" t="str">
        <f t="shared" si="100"/>
        <v>-</v>
      </c>
      <c r="CC13" s="508" t="str">
        <f t="shared" si="100"/>
        <v>-</v>
      </c>
      <c r="CD13" s="508" t="str">
        <f t="shared" si="100"/>
        <v>-</v>
      </c>
      <c r="CE13" s="508" t="str">
        <f t="shared" si="100"/>
        <v>-</v>
      </c>
      <c r="CF13" s="508" t="str">
        <f t="shared" si="100"/>
        <v>-</v>
      </c>
      <c r="CG13" s="508" t="str">
        <f t="shared" si="100"/>
        <v>-</v>
      </c>
      <c r="CH13" s="508" t="str">
        <f t="shared" si="100"/>
        <v>-</v>
      </c>
      <c r="CI13" s="508" t="str">
        <f t="shared" si="100"/>
        <v>-</v>
      </c>
      <c r="CJ13" s="508" t="str">
        <f t="shared" si="100"/>
        <v>-</v>
      </c>
      <c r="CK13" s="445"/>
      <c r="CL13" s="508" t="str">
        <f t="shared" ref="CL13:DK13" si="101">IF(OR(CL$1="sam",CL$1="sai"),1,IF(CL$1="sav","-",IF(OR(CL$1="sap",CL$1="saa",CL$1="sar",CL$1="sat"),0)))</f>
        <v>-</v>
      </c>
      <c r="CM13" s="508" t="str">
        <f t="shared" si="101"/>
        <v>-</v>
      </c>
      <c r="CN13" s="508" t="str">
        <f t="shared" si="101"/>
        <v>-</v>
      </c>
      <c r="CO13" s="508" t="str">
        <f t="shared" si="101"/>
        <v>-</v>
      </c>
      <c r="CP13" s="508" t="str">
        <f t="shared" si="101"/>
        <v>-</v>
      </c>
      <c r="CQ13" s="508" t="str">
        <f t="shared" si="101"/>
        <v>-</v>
      </c>
      <c r="CR13" s="508" t="str">
        <f t="shared" si="101"/>
        <v>-</v>
      </c>
      <c r="CS13" s="508" t="str">
        <f t="shared" si="101"/>
        <v>-</v>
      </c>
      <c r="CT13" s="508" t="str">
        <f t="shared" si="101"/>
        <v>-</v>
      </c>
      <c r="CU13" s="508" t="str">
        <f t="shared" si="101"/>
        <v>-</v>
      </c>
      <c r="CV13" s="508" t="str">
        <f t="shared" si="101"/>
        <v>-</v>
      </c>
      <c r="CW13" s="508" t="str">
        <f t="shared" si="101"/>
        <v>-</v>
      </c>
      <c r="CX13" s="508" t="str">
        <f t="shared" si="101"/>
        <v>-</v>
      </c>
      <c r="CY13" s="508" t="str">
        <f t="shared" si="101"/>
        <v>-</v>
      </c>
      <c r="CZ13" s="508" t="str">
        <f t="shared" si="101"/>
        <v>-</v>
      </c>
      <c r="DA13" s="508" t="str">
        <f t="shared" si="101"/>
        <v>-</v>
      </c>
      <c r="DB13" s="508" t="str">
        <f t="shared" si="101"/>
        <v>-</v>
      </c>
      <c r="DC13" s="508" t="str">
        <f t="shared" si="101"/>
        <v>-</v>
      </c>
      <c r="DD13" s="508" t="str">
        <f t="shared" si="101"/>
        <v>-</v>
      </c>
      <c r="DE13" s="508" t="str">
        <f t="shared" si="101"/>
        <v>-</v>
      </c>
      <c r="DF13" s="508" t="str">
        <f t="shared" si="101"/>
        <v>-</v>
      </c>
      <c r="DG13" s="508" t="str">
        <f t="shared" si="101"/>
        <v>-</v>
      </c>
      <c r="DH13" s="508" t="str">
        <f t="shared" si="101"/>
        <v>-</v>
      </c>
      <c r="DI13" s="508" t="str">
        <f t="shared" si="101"/>
        <v>-</v>
      </c>
      <c r="DJ13" s="508">
        <f t="shared" si="101"/>
        <v>0</v>
      </c>
      <c r="DK13" s="508">
        <f t="shared" si="101"/>
        <v>0</v>
      </c>
      <c r="DL13" s="445"/>
      <c r="DM13" s="508" t="str">
        <f t="shared" ref="DM13:DS13" si="102">IF(OR(DM$1="sam",DM$1="sai"),1,IF(DM$1="sav","-",IF(OR(DM$1="sap",DM$1="saa",DM$1="sar",DM$1="sat"),0)))</f>
        <v>-</v>
      </c>
      <c r="DN13" s="508" t="str">
        <f>IF(OR(DN$1="sam",DN$1="sai"),1,IF(DN$1="sav","-",IF(OR(DN$1="sap",DN$1="saa",DN$1="sar",DN$1="sat"),0)))</f>
        <v>-</v>
      </c>
      <c r="DO13" s="508" t="str">
        <f t="shared" si="102"/>
        <v>-</v>
      </c>
      <c r="DP13" s="508" t="str">
        <f t="shared" si="102"/>
        <v>-</v>
      </c>
      <c r="DQ13" s="509" t="str">
        <f>IF(OR(DQ$1="sam",DQ$1="sai"),1,IF(DQ$1="sav","-",IF(OR(DQ$1="sap",DQ$1="saa",DQ$1="sar",DQ$1="sat"),0)))</f>
        <v>-</v>
      </c>
      <c r="DR13" s="508" t="str">
        <f t="shared" si="102"/>
        <v>-</v>
      </c>
      <c r="DS13" s="508" t="str">
        <f t="shared" si="102"/>
        <v>-</v>
      </c>
      <c r="DT13" s="508" t="str">
        <f t="shared" ref="DT13:FV13" si="103">IF(OR(DT$1="sam",DT$1="sai"),1,IF(DT$1="sav","-",IF(OR(DT$1="sap",DT$1="saa",DT$1="sar",DT$1="sat"),0)))</f>
        <v>-</v>
      </c>
      <c r="DU13" s="508" t="str">
        <f>IF(OR(DU$1="sam",DU$1="sai"),1,IF(DU$1="sav","-",IF(OR(DU$1="sap",DU$1="saa",DU$1="sar",DU$1="sat"),0)))</f>
        <v>-</v>
      </c>
      <c r="DV13" s="508" t="str">
        <f>IF(OR(DV$1="sam",DV$1="sai"),1,IF(DV$1="sav","-",IF(OR(DV$1="sap",DV$1="saa",DV$1="sar",DV$1="sat"),0)))</f>
        <v>-</v>
      </c>
      <c r="DW13" s="508" t="str">
        <f>IF(OR(DW$1="sam",DW$1="sai"),1,IF(DW$1="sav","-",IF(OR(DW$1="sap",DW$1="saa",DW$1="sar",DW$1="sat"),0)))</f>
        <v>-</v>
      </c>
      <c r="DX13" s="508" t="str">
        <f>IF(OR(DX$1="sam",DX$1="sai"),1,IF(DX$1="sav","-",IF(OR(DX$1="sap",DX$1="saa",DX$1="sar",DX$1="sat"),0)))</f>
        <v>-</v>
      </c>
      <c r="DY13" s="508" t="str">
        <f>IF(OR(DY$1="sam",DY$1="sai"),1,IF(DY$1="sav","-",IF(OR(DY$1="sap",DY$1="saa",DY$1="sar",DY$1="sat"),0)))</f>
        <v>-</v>
      </c>
      <c r="DZ13" s="508" t="str">
        <f t="shared" si="103"/>
        <v>-</v>
      </c>
      <c r="EA13" s="508" t="str">
        <f t="shared" si="103"/>
        <v>-</v>
      </c>
      <c r="EB13" s="508" t="str">
        <f t="shared" si="103"/>
        <v>-</v>
      </c>
      <c r="EC13" s="508" t="str">
        <f t="shared" si="103"/>
        <v>-</v>
      </c>
      <c r="ED13" s="508" t="str">
        <f t="shared" si="103"/>
        <v>-</v>
      </c>
      <c r="EE13" s="508" t="str">
        <f t="shared" si="103"/>
        <v>-</v>
      </c>
      <c r="EF13" s="508" t="str">
        <f t="shared" si="103"/>
        <v>-</v>
      </c>
      <c r="EG13" s="508" t="str">
        <f t="shared" si="103"/>
        <v>-</v>
      </c>
      <c r="EH13" s="508" t="str">
        <f t="shared" si="103"/>
        <v>-</v>
      </c>
      <c r="EI13" s="508" t="str">
        <f t="shared" si="103"/>
        <v>-</v>
      </c>
      <c r="EJ13" s="508" t="str">
        <f t="shared" ref="EJ13:FF13" si="104">IF(OR(EJ$1="sam",EJ$1="sai"),1,IF(EJ$1="sav","-",IF(OR(EJ$1="sap",EJ$1="saa",EJ$1="sar",EJ$1="sat"),0)))</f>
        <v>-</v>
      </c>
      <c r="EK13" s="508" t="str">
        <f t="shared" si="104"/>
        <v>-</v>
      </c>
      <c r="EL13" s="508" t="str">
        <f t="shared" si="104"/>
        <v>-</v>
      </c>
      <c r="EM13" s="508" t="str">
        <f t="shared" si="104"/>
        <v>-</v>
      </c>
      <c r="EN13" s="508" t="str">
        <f t="shared" si="104"/>
        <v>-</v>
      </c>
      <c r="EO13" s="508" t="str">
        <f t="shared" si="104"/>
        <v>-</v>
      </c>
      <c r="EP13" s="508" t="str">
        <f t="shared" si="104"/>
        <v>-</v>
      </c>
      <c r="EQ13" s="508" t="str">
        <f t="shared" si="104"/>
        <v>-</v>
      </c>
      <c r="ER13" s="508" t="str">
        <f t="shared" si="104"/>
        <v>-</v>
      </c>
      <c r="ES13" s="508" t="str">
        <f t="shared" si="104"/>
        <v>-</v>
      </c>
      <c r="ET13" s="508" t="str">
        <f t="shared" si="104"/>
        <v>-</v>
      </c>
      <c r="EU13" s="508" t="str">
        <f t="shared" si="104"/>
        <v>-</v>
      </c>
      <c r="EV13" s="508" t="str">
        <f t="shared" si="104"/>
        <v>-</v>
      </c>
      <c r="EW13" s="508" t="str">
        <f t="shared" si="104"/>
        <v>-</v>
      </c>
      <c r="EX13" s="508" t="str">
        <f t="shared" si="104"/>
        <v>-</v>
      </c>
      <c r="EY13" s="508" t="str">
        <f t="shared" si="104"/>
        <v>-</v>
      </c>
      <c r="EZ13" s="508" t="str">
        <f>IF(OR(EZ$1="sam",EZ$1="sai"),1,IF(EZ$1="sav","-",IF(OR(EZ$1="sap",EZ$1="saa",EZ$1="sar",EZ$1="sat"),0)))</f>
        <v>-</v>
      </c>
      <c r="FA13" s="508" t="str">
        <f>IF(OR(FA$1="sam",FA$1="sai"),1,IF(FA$1="sav","-",IF(OR(FA$1="sap",FA$1="saa",FA$1="sar",FA$1="sat"),0)))</f>
        <v>-</v>
      </c>
      <c r="FB13" s="508" t="str">
        <f>IF(OR(FB$1="sam",FB$1="sai"),1,IF(FB$1="sav","-",IF(OR(FB$1="sap",FB$1="saa",FB$1="sar",FB$1="sat"),0)))</f>
        <v>-</v>
      </c>
      <c r="FC13" s="508" t="str">
        <f>IF(OR(FC$1="sam",FC$1="sai"),1,IF(FC$1="sav","-",IF(OR(FC$1="sap",FC$1="saa",FC$1="sar",FC$1="sat"),0)))</f>
        <v>-</v>
      </c>
      <c r="FD13" s="508" t="str">
        <f t="shared" si="104"/>
        <v>-</v>
      </c>
      <c r="FE13" s="508" t="str">
        <f t="shared" si="104"/>
        <v>-</v>
      </c>
      <c r="FF13" s="508" t="str">
        <f t="shared" si="104"/>
        <v>-</v>
      </c>
      <c r="FG13" s="508" t="str">
        <f>IF(OR(FG$1="sam",FG$1="sai"),1,IF(FG$1="sav","-",IF(OR(FG$1="sap",FG$1="saa",FG$1="sar",FG$1="sat"),0)))</f>
        <v>-</v>
      </c>
      <c r="FH13" s="508" t="str">
        <f>IF(OR(FH$1="sam",FH$1="sai"),1,IF(FH$1="sav","-",IF(OR(FH$1="sap",FH$1="saa",FH$1="sar",FH$1="sat"),0)))</f>
        <v>-</v>
      </c>
      <c r="FI13" s="508" t="str">
        <f>IF(OR(FI$1="sam",FI$1="sai"),1,IF(FI$1="sav","-",IF(OR(FI$1="sap",FI$1="saa",FI$1="sar",FI$1="sat"),0)))</f>
        <v>-</v>
      </c>
      <c r="FJ13" s="508" t="str">
        <f>IF(OR(FJ$1="sam",FJ$1="sai"),1,IF(FJ$1="sav","-",IF(OR(FJ$1="sap",FJ$1="saa",FJ$1="sar",FJ$1="sat"),0)))</f>
        <v>-</v>
      </c>
      <c r="FK13" s="508">
        <f t="shared" si="103"/>
        <v>0</v>
      </c>
      <c r="FL13" s="508">
        <f t="shared" si="103"/>
        <v>0</v>
      </c>
      <c r="FM13" s="508">
        <f t="shared" si="103"/>
        <v>1</v>
      </c>
      <c r="FN13" s="508">
        <f t="shared" si="103"/>
        <v>0</v>
      </c>
      <c r="FO13" s="508">
        <f t="shared" si="103"/>
        <v>0</v>
      </c>
      <c r="FP13" s="508">
        <f t="shared" si="103"/>
        <v>0</v>
      </c>
      <c r="FQ13" s="508">
        <f t="shared" si="103"/>
        <v>0</v>
      </c>
      <c r="FR13" s="508">
        <f t="shared" si="103"/>
        <v>0</v>
      </c>
      <c r="FS13" s="508">
        <f t="shared" si="103"/>
        <v>0</v>
      </c>
      <c r="FT13" s="508" t="str">
        <f t="shared" si="103"/>
        <v>-</v>
      </c>
      <c r="FU13" s="508" t="str">
        <f t="shared" si="103"/>
        <v>-</v>
      </c>
      <c r="FV13" s="508" t="str">
        <f t="shared" si="103"/>
        <v>-</v>
      </c>
      <c r="FW13" s="508" t="str">
        <f t="shared" ref="FW13:GZ13" si="105">IF(OR(FW$1="sam",FW$1="sai"),1,IF(FW$1="sav","-",IF(OR(FW$1="sap",FW$1="saa",FW$1="sar",FW$1="sat"),0)))</f>
        <v>-</v>
      </c>
      <c r="FX13" s="508" t="str">
        <f t="shared" si="105"/>
        <v>-</v>
      </c>
      <c r="FY13" s="508" t="str">
        <f t="shared" si="105"/>
        <v>-</v>
      </c>
      <c r="FZ13" s="508" t="str">
        <f t="shared" si="105"/>
        <v>-</v>
      </c>
      <c r="GA13" s="508" t="str">
        <f t="shared" si="105"/>
        <v>-</v>
      </c>
      <c r="GB13" s="508" t="str">
        <f t="shared" si="105"/>
        <v>-</v>
      </c>
      <c r="GC13" s="508" t="str">
        <f t="shared" si="105"/>
        <v>-</v>
      </c>
      <c r="GD13" s="508" t="str">
        <f t="shared" si="105"/>
        <v>-</v>
      </c>
      <c r="GE13" s="508" t="str">
        <f t="shared" si="105"/>
        <v>-</v>
      </c>
      <c r="GF13" s="508">
        <f t="shared" si="105"/>
        <v>1</v>
      </c>
      <c r="GG13" s="508">
        <f t="shared" si="105"/>
        <v>1</v>
      </c>
      <c r="GH13" s="508">
        <f t="shared" si="105"/>
        <v>1</v>
      </c>
      <c r="GI13" s="508">
        <f t="shared" si="105"/>
        <v>1</v>
      </c>
      <c r="GJ13" s="508" t="str">
        <f t="shared" si="105"/>
        <v>-</v>
      </c>
      <c r="GK13" s="508" t="str">
        <f t="shared" si="105"/>
        <v>-</v>
      </c>
      <c r="GL13" s="508" t="str">
        <f t="shared" si="105"/>
        <v>-</v>
      </c>
      <c r="GM13" s="508" t="str">
        <f t="shared" si="105"/>
        <v>-</v>
      </c>
      <c r="GN13" s="508" t="str">
        <f t="shared" si="105"/>
        <v>-</v>
      </c>
      <c r="GO13" s="508">
        <f t="shared" si="105"/>
        <v>1</v>
      </c>
      <c r="GP13" s="508">
        <f t="shared" si="105"/>
        <v>1</v>
      </c>
      <c r="GQ13" s="508">
        <f t="shared" si="105"/>
        <v>1</v>
      </c>
      <c r="GR13" s="508">
        <f t="shared" si="105"/>
        <v>1</v>
      </c>
      <c r="GS13" s="508">
        <f t="shared" si="105"/>
        <v>1</v>
      </c>
      <c r="GT13" s="508">
        <f t="shared" si="105"/>
        <v>1</v>
      </c>
      <c r="GU13" s="508">
        <f t="shared" si="105"/>
        <v>1</v>
      </c>
      <c r="GV13" s="508">
        <f t="shared" si="105"/>
        <v>1</v>
      </c>
      <c r="GW13" s="508" t="str">
        <f>IF(OR(GW$1="sam",GW$1="sai"),1,IF(GW$1="sav","-",IF(OR(GW$1="sap",GW$1="saa",GW$1="sar",GW$1="sat"),0)))</f>
        <v>-</v>
      </c>
      <c r="GX13" s="508" t="str">
        <f>IF(OR(GX$1="sam",GX$1="sai"),1,IF(GX$1="sav","-",IF(OR(GX$1="sap",GX$1="saa",GX$1="sar",GX$1="sat"),0)))</f>
        <v>-</v>
      </c>
      <c r="GY13" s="508" t="str">
        <f t="shared" si="105"/>
        <v>-</v>
      </c>
      <c r="GZ13" s="508" t="str">
        <f t="shared" si="105"/>
        <v>-</v>
      </c>
      <c r="HA13" s="445"/>
      <c r="HB13" s="508" t="str">
        <f t="shared" ref="HB13:HC13" si="106">IF(OR(HB$1="sam",HB$1="sai"),1,IF(HB$1="sav","-",IF(OR(HB$1="sap",HB$1="saa",HB$1="sar",HB$1="sat"),0)))</f>
        <v>-</v>
      </c>
      <c r="HC13" s="508" t="str">
        <f t="shared" si="106"/>
        <v>-</v>
      </c>
      <c r="HD13" s="508">
        <f t="shared" ref="HD13:KH13" si="107">IF(OR(HD$1="sam",HD$1="sai"),1,IF(HD$1="sav","-",IF(OR(HD$1="sap",HD$1="saa",HD$1="sar",HD$1="sat"),0)))</f>
        <v>0</v>
      </c>
      <c r="HE13" s="508">
        <f t="shared" si="107"/>
        <v>0</v>
      </c>
      <c r="HF13" s="508">
        <f t="shared" si="107"/>
        <v>0</v>
      </c>
      <c r="HG13" s="508">
        <f t="shared" si="107"/>
        <v>0</v>
      </c>
      <c r="HH13" s="508">
        <f t="shared" si="107"/>
        <v>0</v>
      </c>
      <c r="HI13" s="508">
        <f t="shared" si="107"/>
        <v>0</v>
      </c>
      <c r="HJ13" s="508">
        <f t="shared" si="107"/>
        <v>0</v>
      </c>
      <c r="HK13" s="508">
        <f t="shared" si="107"/>
        <v>0</v>
      </c>
      <c r="HL13" s="508">
        <f t="shared" si="107"/>
        <v>0</v>
      </c>
      <c r="HM13" s="508">
        <f t="shared" si="107"/>
        <v>0</v>
      </c>
      <c r="HN13" s="508">
        <f t="shared" si="107"/>
        <v>0</v>
      </c>
      <c r="HO13" s="508">
        <f t="shared" si="107"/>
        <v>0</v>
      </c>
      <c r="HP13" s="508">
        <f t="shared" si="107"/>
        <v>0</v>
      </c>
      <c r="HQ13" s="508">
        <f t="shared" si="107"/>
        <v>0</v>
      </c>
      <c r="HR13" s="508">
        <f t="shared" si="107"/>
        <v>0</v>
      </c>
      <c r="HS13" s="508">
        <f t="shared" si="107"/>
        <v>0</v>
      </c>
      <c r="HT13" s="508">
        <f t="shared" si="107"/>
        <v>0</v>
      </c>
      <c r="HU13" s="508">
        <f t="shared" si="107"/>
        <v>0</v>
      </c>
      <c r="HV13" s="508">
        <f t="shared" si="107"/>
        <v>0</v>
      </c>
      <c r="HW13" s="508">
        <f t="shared" si="107"/>
        <v>0</v>
      </c>
      <c r="HX13" s="508">
        <f t="shared" si="107"/>
        <v>0</v>
      </c>
      <c r="HY13" s="508">
        <f t="shared" si="107"/>
        <v>0</v>
      </c>
      <c r="HZ13" s="508">
        <f t="shared" si="107"/>
        <v>0</v>
      </c>
      <c r="IA13" s="508">
        <f t="shared" si="107"/>
        <v>0</v>
      </c>
      <c r="IB13" s="508">
        <f t="shared" si="107"/>
        <v>0</v>
      </c>
      <c r="IC13" s="508">
        <f t="shared" si="107"/>
        <v>0</v>
      </c>
      <c r="ID13" s="508">
        <f t="shared" si="107"/>
        <v>0</v>
      </c>
      <c r="IE13" s="508">
        <f t="shared" si="107"/>
        <v>0</v>
      </c>
      <c r="IF13" s="508">
        <f t="shared" si="107"/>
        <v>0</v>
      </c>
      <c r="IG13" s="508">
        <f t="shared" si="107"/>
        <v>0</v>
      </c>
      <c r="IH13" s="508">
        <f t="shared" si="107"/>
        <v>0</v>
      </c>
      <c r="II13" s="508">
        <f t="shared" si="107"/>
        <v>0</v>
      </c>
      <c r="IJ13" s="508">
        <f t="shared" si="107"/>
        <v>0</v>
      </c>
      <c r="IK13" s="508">
        <f t="shared" si="107"/>
        <v>0</v>
      </c>
      <c r="IL13" s="508">
        <f t="shared" si="107"/>
        <v>0</v>
      </c>
      <c r="IM13" s="508">
        <f t="shared" si="107"/>
        <v>0</v>
      </c>
      <c r="IN13" s="508">
        <f t="shared" si="107"/>
        <v>0</v>
      </c>
      <c r="IO13" s="508">
        <f t="shared" si="107"/>
        <v>0</v>
      </c>
      <c r="IP13" s="508">
        <f t="shared" si="107"/>
        <v>0</v>
      </c>
      <c r="IQ13" s="508">
        <f t="shared" si="107"/>
        <v>0</v>
      </c>
      <c r="IR13" s="508">
        <f t="shared" si="107"/>
        <v>0</v>
      </c>
      <c r="IS13" s="508">
        <f t="shared" si="107"/>
        <v>0</v>
      </c>
      <c r="IT13" s="508">
        <f t="shared" si="107"/>
        <v>0</v>
      </c>
      <c r="IU13" s="508">
        <f t="shared" si="107"/>
        <v>0</v>
      </c>
      <c r="IV13" s="508">
        <f t="shared" si="107"/>
        <v>0</v>
      </c>
      <c r="IW13" s="508">
        <f t="shared" si="107"/>
        <v>0</v>
      </c>
      <c r="IX13" s="508">
        <f t="shared" si="107"/>
        <v>0</v>
      </c>
      <c r="IY13" s="508">
        <f t="shared" si="107"/>
        <v>0</v>
      </c>
      <c r="IZ13" s="508">
        <f t="shared" si="107"/>
        <v>0</v>
      </c>
      <c r="JA13" s="508">
        <f t="shared" si="107"/>
        <v>0</v>
      </c>
      <c r="JB13" s="508">
        <f t="shared" si="107"/>
        <v>0</v>
      </c>
      <c r="JC13" s="508">
        <f t="shared" si="107"/>
        <v>0</v>
      </c>
      <c r="JD13" s="508">
        <f t="shared" si="107"/>
        <v>0</v>
      </c>
      <c r="JE13" s="508">
        <f t="shared" si="107"/>
        <v>0</v>
      </c>
      <c r="JF13" s="445"/>
      <c r="JG13" s="508" t="str">
        <f t="shared" si="107"/>
        <v>-</v>
      </c>
      <c r="JH13" s="508" t="str">
        <f t="shared" si="107"/>
        <v>-</v>
      </c>
      <c r="JI13" s="508" t="str">
        <f t="shared" si="107"/>
        <v>-</v>
      </c>
      <c r="JJ13" s="508" t="str">
        <f t="shared" si="107"/>
        <v>-</v>
      </c>
      <c r="JK13" s="508" t="str">
        <f t="shared" si="107"/>
        <v>-</v>
      </c>
      <c r="JL13" s="508">
        <f>IF(OR(JL$1="sam",JL$1="sai"),1,IF(JL$1="sav","-",IF(OR(JL$1="sap",JL$1="saa",JL$1="sar",JL$1="sat"),0)))</f>
        <v>1</v>
      </c>
      <c r="JM13" s="508">
        <f t="shared" si="107"/>
        <v>1</v>
      </c>
      <c r="JN13" s="508" t="str">
        <f t="shared" si="107"/>
        <v>-</v>
      </c>
      <c r="JO13" s="508" t="str">
        <f t="shared" si="107"/>
        <v>-</v>
      </c>
      <c r="JP13" s="508" t="str">
        <f t="shared" si="107"/>
        <v>-</v>
      </c>
      <c r="JQ13" s="508" t="str">
        <f t="shared" si="107"/>
        <v>-</v>
      </c>
      <c r="JR13" s="508" t="str">
        <f t="shared" si="107"/>
        <v>-</v>
      </c>
      <c r="JS13" s="508" t="str">
        <f t="shared" si="107"/>
        <v>-</v>
      </c>
      <c r="JT13" s="508" t="str">
        <f t="shared" si="107"/>
        <v>-</v>
      </c>
      <c r="JU13" s="508" t="str">
        <f t="shared" si="107"/>
        <v>-</v>
      </c>
      <c r="JV13" s="508" t="str">
        <f t="shared" si="107"/>
        <v>-</v>
      </c>
      <c r="JW13" s="508" t="str">
        <f t="shared" si="107"/>
        <v>-</v>
      </c>
      <c r="JX13" s="508" t="str">
        <f t="shared" si="107"/>
        <v>-</v>
      </c>
      <c r="JY13" s="508" t="str">
        <f t="shared" si="107"/>
        <v>-</v>
      </c>
      <c r="JZ13" s="508" t="str">
        <f t="shared" si="107"/>
        <v>-</v>
      </c>
      <c r="KA13" s="508" t="str">
        <f t="shared" si="107"/>
        <v>-</v>
      </c>
      <c r="KB13" s="508" t="str">
        <f t="shared" si="107"/>
        <v>-</v>
      </c>
      <c r="KC13" s="508" t="str">
        <f t="shared" si="107"/>
        <v>-</v>
      </c>
      <c r="KD13" s="508" t="str">
        <f t="shared" si="107"/>
        <v>-</v>
      </c>
      <c r="KE13" s="508" t="str">
        <f t="shared" si="107"/>
        <v>-</v>
      </c>
      <c r="KF13" s="508" t="str">
        <f t="shared" si="107"/>
        <v>-</v>
      </c>
      <c r="KG13" s="508" t="str">
        <f t="shared" si="107"/>
        <v>-</v>
      </c>
      <c r="KH13" s="508" t="str">
        <f t="shared" si="107"/>
        <v>-</v>
      </c>
      <c r="KI13" s="508">
        <f t="shared" ref="KI13:KX13" si="108">IF(OR(KI$1="sam",KI$1="sai"),1,IF(KI$1="sav","-",IF(OR(KI$1="sap",KI$1="saa",KI$1="sar",KI$1="sat"),0)))</f>
        <v>0</v>
      </c>
      <c r="KJ13" s="508" t="str">
        <f>IF(OR(KJ$1="sam",KJ$1="sai"),1,IF(KJ$1="sav","-",IF(OR(KJ$1="sap",KJ$1="saa",KJ$1="sar",KJ$1="sat"),0)))</f>
        <v>-</v>
      </c>
      <c r="KK13" s="508">
        <f>IF(OR(KK$1="sam",KK$1="sai"),1,IF(KK$1="sav","-",IF(OR(KK$1="sap",KK$1="saa",KK$1="sar",KK$1="sat"),0)))</f>
        <v>1</v>
      </c>
      <c r="KL13" s="508">
        <f t="shared" si="108"/>
        <v>0</v>
      </c>
      <c r="KM13" s="508">
        <f t="shared" si="108"/>
        <v>0</v>
      </c>
      <c r="KN13" s="508">
        <f t="shared" si="108"/>
        <v>0</v>
      </c>
      <c r="KO13" s="508">
        <f t="shared" si="108"/>
        <v>0</v>
      </c>
      <c r="KP13" s="508">
        <f t="shared" si="108"/>
        <v>0</v>
      </c>
      <c r="KQ13" s="508">
        <f t="shared" si="108"/>
        <v>0</v>
      </c>
      <c r="KR13" s="508">
        <f t="shared" si="108"/>
        <v>0</v>
      </c>
      <c r="KS13" s="508">
        <f t="shared" si="108"/>
        <v>1</v>
      </c>
      <c r="KT13" s="508">
        <f t="shared" si="108"/>
        <v>0</v>
      </c>
      <c r="KU13" s="508">
        <f t="shared" si="108"/>
        <v>0</v>
      </c>
      <c r="KV13" s="508">
        <f t="shared" si="108"/>
        <v>0</v>
      </c>
      <c r="KW13" s="508">
        <f t="shared" si="108"/>
        <v>0</v>
      </c>
      <c r="KX13" s="508">
        <f t="shared" si="108"/>
        <v>0</v>
      </c>
      <c r="KY13" s="445"/>
      <c r="KZ13" s="508" t="str">
        <f t="shared" ref="KZ13:YN13" si="109">IF(OR(KZ$1="sam",KZ$1="sai"),1,IF(KZ$1="sav","-",IF(OR(KZ$1="sap",KZ$1="saa",KZ$1="sar",KZ$1="sat"),0)))</f>
        <v>-</v>
      </c>
      <c r="LA13" s="508" t="str">
        <f t="shared" si="109"/>
        <v>-</v>
      </c>
      <c r="LB13" s="508" t="str">
        <f t="shared" si="109"/>
        <v>-</v>
      </c>
      <c r="LC13" s="508" t="str">
        <f t="shared" si="109"/>
        <v>-</v>
      </c>
      <c r="LD13" s="508" t="str">
        <f t="shared" si="109"/>
        <v>-</v>
      </c>
      <c r="LE13" s="508" t="str">
        <f t="shared" si="109"/>
        <v>-</v>
      </c>
      <c r="LF13" s="508" t="str">
        <f t="shared" si="109"/>
        <v>-</v>
      </c>
      <c r="LG13" s="508" t="str">
        <f t="shared" si="109"/>
        <v>-</v>
      </c>
      <c r="LH13" s="508" t="str">
        <f t="shared" si="109"/>
        <v>-</v>
      </c>
      <c r="LI13" s="508" t="str">
        <f t="shared" si="109"/>
        <v>-</v>
      </c>
      <c r="LJ13" s="508" t="str">
        <f t="shared" si="109"/>
        <v>-</v>
      </c>
      <c r="LK13" s="508" t="str">
        <f t="shared" si="109"/>
        <v>-</v>
      </c>
      <c r="LL13" s="508" t="str">
        <f>IF(OR(LL$1="sam",LL$1="sai"),1,IF(LL$1="sav","-",IF(OR(LL$1="sap",LL$1="saa",LL$1="sar",LL$1="sat"),0)))</f>
        <v>-</v>
      </c>
      <c r="LM13" s="508" t="str">
        <f t="shared" si="109"/>
        <v>-</v>
      </c>
      <c r="LN13" s="508" t="str">
        <f t="shared" si="109"/>
        <v>-</v>
      </c>
      <c r="LO13" s="508" t="str">
        <f t="shared" si="109"/>
        <v>-</v>
      </c>
      <c r="LP13" s="508">
        <f t="shared" si="109"/>
        <v>0</v>
      </c>
      <c r="LQ13" s="508">
        <f>IF(OR(LQ$1="sam",LQ$1="sai"),1,IF(LQ$1="sav","-",IF(OR(LQ$1="sap",LQ$1="saa",LQ$1="sar",LQ$1="sat"),0)))</f>
        <v>0</v>
      </c>
      <c r="LR13" s="508"/>
      <c r="LS13" s="508"/>
      <c r="LT13" s="508"/>
      <c r="LU13" s="508"/>
      <c r="LV13" s="508"/>
      <c r="LW13" s="508"/>
      <c r="LX13" s="508"/>
      <c r="LY13" s="508"/>
      <c r="LZ13" s="508"/>
      <c r="MA13" s="508"/>
      <c r="MB13" s="508"/>
      <c r="MC13" s="508"/>
      <c r="MD13" s="508"/>
      <c r="ME13" s="508"/>
      <c r="MF13" s="508"/>
      <c r="MG13" s="508">
        <f t="shared" si="109"/>
        <v>0</v>
      </c>
      <c r="MH13" s="508">
        <f t="shared" si="109"/>
        <v>0</v>
      </c>
      <c r="MI13" s="508">
        <f t="shared" si="109"/>
        <v>0</v>
      </c>
      <c r="MJ13" s="508">
        <f t="shared" si="109"/>
        <v>0</v>
      </c>
      <c r="MK13" s="508">
        <f t="shared" si="109"/>
        <v>0</v>
      </c>
      <c r="ML13" s="508">
        <f t="shared" si="109"/>
        <v>0</v>
      </c>
      <c r="MM13" s="508">
        <f t="shared" si="109"/>
        <v>0</v>
      </c>
      <c r="MN13" s="508">
        <f t="shared" si="109"/>
        <v>0</v>
      </c>
      <c r="MO13" s="508">
        <f t="shared" si="109"/>
        <v>0</v>
      </c>
      <c r="MP13" s="508">
        <f t="shared" si="109"/>
        <v>0</v>
      </c>
      <c r="MQ13" s="508">
        <f t="shared" si="109"/>
        <v>0</v>
      </c>
      <c r="MR13" s="508">
        <f t="shared" si="109"/>
        <v>0</v>
      </c>
      <c r="MS13" s="508">
        <f t="shared" si="109"/>
        <v>0</v>
      </c>
      <c r="MT13" s="508">
        <f t="shared" si="109"/>
        <v>0</v>
      </c>
      <c r="MU13" s="508">
        <f t="shared" si="109"/>
        <v>0</v>
      </c>
      <c r="MV13" s="508">
        <f t="shared" si="109"/>
        <v>0</v>
      </c>
      <c r="MW13" s="508">
        <f t="shared" si="109"/>
        <v>0</v>
      </c>
      <c r="MX13" s="508">
        <f t="shared" si="109"/>
        <v>0</v>
      </c>
      <c r="MY13" s="508">
        <f t="shared" si="109"/>
        <v>0</v>
      </c>
      <c r="MZ13" s="508">
        <f t="shared" si="109"/>
        <v>0</v>
      </c>
      <c r="NA13" s="508">
        <f t="shared" si="109"/>
        <v>0</v>
      </c>
      <c r="NB13" s="508">
        <f t="shared" si="109"/>
        <v>0</v>
      </c>
      <c r="NC13" s="508">
        <f t="shared" si="109"/>
        <v>0</v>
      </c>
      <c r="ND13" s="508">
        <f t="shared" si="109"/>
        <v>0</v>
      </c>
      <c r="NE13" s="508">
        <f t="shared" si="109"/>
        <v>0</v>
      </c>
      <c r="NF13" s="508">
        <f t="shared" si="109"/>
        <v>0</v>
      </c>
      <c r="NG13" s="508">
        <f t="shared" si="109"/>
        <v>0</v>
      </c>
      <c r="NH13" s="508">
        <f t="shared" si="109"/>
        <v>0</v>
      </c>
      <c r="NI13" s="508">
        <f t="shared" si="109"/>
        <v>0</v>
      </c>
      <c r="NJ13" s="508">
        <f t="shared" si="109"/>
        <v>0</v>
      </c>
      <c r="NK13" s="508">
        <f t="shared" si="109"/>
        <v>0</v>
      </c>
      <c r="NL13" s="508">
        <f t="shared" si="109"/>
        <v>0</v>
      </c>
      <c r="NM13" s="508">
        <f t="shared" si="109"/>
        <v>0</v>
      </c>
      <c r="NN13" s="508">
        <f t="shared" si="109"/>
        <v>0</v>
      </c>
      <c r="NO13" s="508">
        <f t="shared" si="109"/>
        <v>0</v>
      </c>
      <c r="NP13" s="508">
        <f t="shared" si="109"/>
        <v>0</v>
      </c>
      <c r="NQ13" s="508">
        <f t="shared" si="109"/>
        <v>0</v>
      </c>
      <c r="NR13" s="508">
        <f t="shared" si="109"/>
        <v>0</v>
      </c>
      <c r="NS13" s="508">
        <f t="shared" si="109"/>
        <v>0</v>
      </c>
      <c r="NT13" s="508">
        <f t="shared" si="109"/>
        <v>0</v>
      </c>
      <c r="NU13" s="508">
        <f t="shared" si="109"/>
        <v>0</v>
      </c>
      <c r="NV13" s="508">
        <f t="shared" si="109"/>
        <v>0</v>
      </c>
      <c r="NW13" s="508">
        <f t="shared" si="109"/>
        <v>0</v>
      </c>
      <c r="NX13" s="508">
        <f t="shared" si="109"/>
        <v>0</v>
      </c>
      <c r="NY13" s="508">
        <f t="shared" si="109"/>
        <v>0</v>
      </c>
      <c r="NZ13" s="508">
        <f t="shared" si="109"/>
        <v>0</v>
      </c>
      <c r="OA13" s="508">
        <f t="shared" si="109"/>
        <v>0</v>
      </c>
      <c r="OB13" s="508">
        <f t="shared" si="109"/>
        <v>0</v>
      </c>
      <c r="OC13" s="508">
        <f t="shared" si="109"/>
        <v>0</v>
      </c>
      <c r="OD13" s="508">
        <f t="shared" si="109"/>
        <v>0</v>
      </c>
      <c r="OE13" s="508">
        <f t="shared" si="109"/>
        <v>0</v>
      </c>
      <c r="OF13" s="508">
        <f t="shared" si="109"/>
        <v>0</v>
      </c>
      <c r="OG13" s="508">
        <f t="shared" si="109"/>
        <v>0</v>
      </c>
      <c r="OH13" s="508">
        <f t="shared" si="109"/>
        <v>0</v>
      </c>
      <c r="OI13" s="508">
        <f t="shared" si="109"/>
        <v>0</v>
      </c>
      <c r="OJ13" s="508">
        <f t="shared" si="109"/>
        <v>0</v>
      </c>
      <c r="OK13" s="508">
        <f t="shared" si="109"/>
        <v>0</v>
      </c>
      <c r="OL13" s="508">
        <f t="shared" si="109"/>
        <v>0</v>
      </c>
      <c r="OM13" s="508">
        <f t="shared" si="109"/>
        <v>0</v>
      </c>
      <c r="ON13" s="508">
        <f t="shared" si="109"/>
        <v>0</v>
      </c>
      <c r="OO13" s="508">
        <f t="shared" si="109"/>
        <v>0</v>
      </c>
      <c r="OP13" s="508">
        <f t="shared" si="109"/>
        <v>0</v>
      </c>
      <c r="OQ13" s="508">
        <f t="shared" si="109"/>
        <v>0</v>
      </c>
      <c r="OR13" s="508">
        <f t="shared" si="109"/>
        <v>0</v>
      </c>
      <c r="OS13" s="508">
        <f t="shared" si="109"/>
        <v>0</v>
      </c>
      <c r="OT13" s="508">
        <f t="shared" si="109"/>
        <v>0</v>
      </c>
      <c r="OU13" s="508">
        <f t="shared" si="109"/>
        <v>0</v>
      </c>
      <c r="OV13" s="508">
        <f t="shared" si="109"/>
        <v>0</v>
      </c>
      <c r="OW13" s="508">
        <f t="shared" si="109"/>
        <v>0</v>
      </c>
      <c r="OX13" s="508">
        <f t="shared" si="109"/>
        <v>0</v>
      </c>
      <c r="OY13" s="508">
        <f t="shared" si="109"/>
        <v>0</v>
      </c>
      <c r="OZ13" s="508">
        <f t="shared" si="109"/>
        <v>0</v>
      </c>
      <c r="PA13" s="508">
        <f t="shared" si="109"/>
        <v>0</v>
      </c>
      <c r="PB13" s="508">
        <f t="shared" si="109"/>
        <v>0</v>
      </c>
      <c r="PC13" s="508">
        <f t="shared" si="109"/>
        <v>0</v>
      </c>
      <c r="PD13" s="508">
        <f t="shared" si="109"/>
        <v>0</v>
      </c>
      <c r="PE13" s="508">
        <f t="shared" si="109"/>
        <v>0</v>
      </c>
      <c r="PF13" s="508">
        <f t="shared" si="109"/>
        <v>0</v>
      </c>
      <c r="PG13" s="508">
        <f t="shared" si="109"/>
        <v>0</v>
      </c>
      <c r="PH13" s="508">
        <f t="shared" si="109"/>
        <v>0</v>
      </c>
      <c r="PI13" s="508">
        <f t="shared" si="109"/>
        <v>0</v>
      </c>
      <c r="PJ13" s="508">
        <f t="shared" si="109"/>
        <v>0</v>
      </c>
      <c r="PK13" s="508">
        <f t="shared" si="109"/>
        <v>0</v>
      </c>
      <c r="PL13" s="508">
        <f t="shared" si="109"/>
        <v>0</v>
      </c>
      <c r="PM13" s="508">
        <f t="shared" si="109"/>
        <v>0</v>
      </c>
      <c r="PN13" s="508">
        <f t="shared" si="109"/>
        <v>0</v>
      </c>
      <c r="PO13" s="508">
        <f t="shared" si="109"/>
        <v>0</v>
      </c>
      <c r="PP13" s="508">
        <f t="shared" si="109"/>
        <v>0</v>
      </c>
      <c r="PQ13" s="508">
        <f t="shared" si="109"/>
        <v>0</v>
      </c>
      <c r="PR13" s="508">
        <f t="shared" si="109"/>
        <v>0</v>
      </c>
      <c r="PS13" s="508">
        <f t="shared" si="109"/>
        <v>0</v>
      </c>
      <c r="PT13" s="508">
        <f t="shared" si="109"/>
        <v>0</v>
      </c>
      <c r="PU13" s="508">
        <f t="shared" si="109"/>
        <v>0</v>
      </c>
      <c r="PV13" s="508">
        <f t="shared" si="109"/>
        <v>0</v>
      </c>
      <c r="PW13" s="508">
        <f t="shared" si="109"/>
        <v>0</v>
      </c>
      <c r="PX13" s="508">
        <f t="shared" si="109"/>
        <v>0</v>
      </c>
      <c r="PY13" s="508">
        <f t="shared" si="109"/>
        <v>0</v>
      </c>
      <c r="PZ13" s="508">
        <f t="shared" si="109"/>
        <v>0</v>
      </c>
      <c r="QA13" s="508">
        <f t="shared" si="109"/>
        <v>0</v>
      </c>
      <c r="QB13" s="508">
        <f t="shared" si="109"/>
        <v>0</v>
      </c>
      <c r="QC13" s="508">
        <f t="shared" si="109"/>
        <v>0</v>
      </c>
      <c r="QD13" s="508">
        <f t="shared" si="109"/>
        <v>0</v>
      </c>
      <c r="QE13" s="508">
        <f t="shared" si="109"/>
        <v>0</v>
      </c>
      <c r="QF13" s="508">
        <f t="shared" si="109"/>
        <v>0</v>
      </c>
      <c r="QG13" s="508">
        <f t="shared" si="109"/>
        <v>0</v>
      </c>
      <c r="QH13" s="508">
        <f t="shared" si="109"/>
        <v>0</v>
      </c>
      <c r="QI13" s="508">
        <f t="shared" si="109"/>
        <v>0</v>
      </c>
      <c r="QJ13" s="508">
        <f t="shared" si="109"/>
        <v>0</v>
      </c>
      <c r="QK13" s="508">
        <f t="shared" si="109"/>
        <v>0</v>
      </c>
      <c r="QL13" s="508">
        <f t="shared" si="109"/>
        <v>0</v>
      </c>
      <c r="QM13" s="508">
        <f t="shared" si="109"/>
        <v>0</v>
      </c>
      <c r="QN13" s="508">
        <f t="shared" si="109"/>
        <v>0</v>
      </c>
      <c r="QO13" s="508">
        <f t="shared" si="109"/>
        <v>0</v>
      </c>
      <c r="QP13" s="508">
        <f t="shared" si="109"/>
        <v>0</v>
      </c>
      <c r="QQ13" s="508">
        <f t="shared" si="109"/>
        <v>0</v>
      </c>
      <c r="QR13" s="508">
        <f t="shared" si="109"/>
        <v>0</v>
      </c>
      <c r="QS13" s="508">
        <f t="shared" si="109"/>
        <v>0</v>
      </c>
      <c r="QT13" s="508">
        <f t="shared" si="109"/>
        <v>0</v>
      </c>
      <c r="QU13" s="508">
        <f t="shared" si="109"/>
        <v>0</v>
      </c>
      <c r="QV13" s="508">
        <f t="shared" si="109"/>
        <v>0</v>
      </c>
      <c r="QW13" s="508">
        <f t="shared" si="109"/>
        <v>0</v>
      </c>
      <c r="QX13" s="508">
        <f t="shared" si="109"/>
        <v>0</v>
      </c>
      <c r="QY13" s="508">
        <f t="shared" si="109"/>
        <v>0</v>
      </c>
      <c r="QZ13" s="508">
        <f t="shared" si="109"/>
        <v>0</v>
      </c>
      <c r="RA13" s="508">
        <f t="shared" si="109"/>
        <v>0</v>
      </c>
      <c r="RB13" s="508">
        <f t="shared" si="109"/>
        <v>0</v>
      </c>
      <c r="RC13" s="508">
        <f t="shared" si="109"/>
        <v>0</v>
      </c>
      <c r="RD13" s="508">
        <f t="shared" si="109"/>
        <v>0</v>
      </c>
      <c r="RE13" s="508">
        <f t="shared" si="109"/>
        <v>0</v>
      </c>
      <c r="RF13" s="508">
        <f t="shared" si="109"/>
        <v>0</v>
      </c>
      <c r="RG13" s="508">
        <f t="shared" si="109"/>
        <v>0</v>
      </c>
      <c r="RH13" s="508">
        <f t="shared" si="109"/>
        <v>0</v>
      </c>
      <c r="RI13" s="508">
        <f t="shared" si="109"/>
        <v>0</v>
      </c>
      <c r="RJ13" s="508">
        <f t="shared" si="109"/>
        <v>0</v>
      </c>
      <c r="RK13" s="508">
        <f t="shared" si="109"/>
        <v>0</v>
      </c>
      <c r="RL13" s="508">
        <f t="shared" si="109"/>
        <v>0</v>
      </c>
      <c r="RM13" s="508">
        <f t="shared" si="109"/>
        <v>0</v>
      </c>
      <c r="RN13" s="508">
        <f t="shared" si="109"/>
        <v>0</v>
      </c>
      <c r="RO13" s="508">
        <f t="shared" si="109"/>
        <v>0</v>
      </c>
      <c r="RP13" s="508">
        <f t="shared" si="109"/>
        <v>0</v>
      </c>
      <c r="RQ13" s="508">
        <f t="shared" si="109"/>
        <v>0</v>
      </c>
      <c r="RR13" s="508">
        <f t="shared" si="109"/>
        <v>0</v>
      </c>
      <c r="RS13" s="508">
        <f t="shared" si="109"/>
        <v>0</v>
      </c>
      <c r="RT13" s="508">
        <f t="shared" si="109"/>
        <v>0</v>
      </c>
      <c r="RU13" s="508">
        <f t="shared" si="109"/>
        <v>0</v>
      </c>
      <c r="RV13" s="508">
        <f t="shared" si="109"/>
        <v>0</v>
      </c>
      <c r="RW13" s="508">
        <f t="shared" si="109"/>
        <v>0</v>
      </c>
      <c r="RX13" s="508">
        <f t="shared" si="109"/>
        <v>0</v>
      </c>
      <c r="RY13" s="508">
        <f t="shared" si="109"/>
        <v>0</v>
      </c>
      <c r="RZ13" s="508">
        <f t="shared" si="109"/>
        <v>0</v>
      </c>
      <c r="SA13" s="508">
        <f t="shared" si="109"/>
        <v>0</v>
      </c>
      <c r="SB13" s="508">
        <f t="shared" si="109"/>
        <v>0</v>
      </c>
      <c r="SC13" s="508">
        <f t="shared" si="109"/>
        <v>0</v>
      </c>
      <c r="SD13" s="508">
        <f t="shared" si="109"/>
        <v>0</v>
      </c>
      <c r="SE13" s="508">
        <f t="shared" si="109"/>
        <v>0</v>
      </c>
      <c r="SF13" s="508">
        <f t="shared" si="109"/>
        <v>0</v>
      </c>
      <c r="SG13" s="508">
        <f t="shared" si="109"/>
        <v>0</v>
      </c>
      <c r="SH13" s="508">
        <f t="shared" si="109"/>
        <v>0</v>
      </c>
      <c r="SI13" s="508">
        <f t="shared" si="109"/>
        <v>0</v>
      </c>
      <c r="SJ13" s="508">
        <f t="shared" si="109"/>
        <v>0</v>
      </c>
      <c r="SK13" s="508">
        <f t="shared" si="109"/>
        <v>0</v>
      </c>
      <c r="SL13" s="508">
        <f t="shared" si="109"/>
        <v>0</v>
      </c>
      <c r="SM13" s="508">
        <f t="shared" si="109"/>
        <v>0</v>
      </c>
      <c r="SN13" s="508">
        <f t="shared" si="109"/>
        <v>0</v>
      </c>
      <c r="SO13" s="508">
        <f t="shared" si="109"/>
        <v>0</v>
      </c>
      <c r="SP13" s="508">
        <f t="shared" si="109"/>
        <v>0</v>
      </c>
      <c r="SQ13" s="508">
        <f t="shared" si="109"/>
        <v>0</v>
      </c>
      <c r="SR13" s="508">
        <f t="shared" si="109"/>
        <v>0</v>
      </c>
      <c r="SS13" s="508">
        <f t="shared" si="109"/>
        <v>0</v>
      </c>
      <c r="ST13" s="508">
        <f t="shared" si="109"/>
        <v>0</v>
      </c>
      <c r="SU13" s="508">
        <f t="shared" si="109"/>
        <v>0</v>
      </c>
      <c r="SV13" s="508">
        <f t="shared" si="109"/>
        <v>0</v>
      </c>
      <c r="SW13" s="508">
        <f t="shared" si="109"/>
        <v>0</v>
      </c>
      <c r="SX13" s="508">
        <f t="shared" si="109"/>
        <v>0</v>
      </c>
      <c r="SY13" s="508">
        <f t="shared" si="109"/>
        <v>0</v>
      </c>
      <c r="SZ13" s="508">
        <f t="shared" si="109"/>
        <v>0</v>
      </c>
      <c r="TA13" s="508">
        <f t="shared" si="109"/>
        <v>0</v>
      </c>
      <c r="TB13" s="508">
        <f t="shared" si="109"/>
        <v>0</v>
      </c>
      <c r="TC13" s="508">
        <f t="shared" si="109"/>
        <v>0</v>
      </c>
      <c r="TD13" s="508">
        <f t="shared" si="109"/>
        <v>0</v>
      </c>
      <c r="TE13" s="508">
        <f t="shared" si="109"/>
        <v>0</v>
      </c>
      <c r="TF13" s="508">
        <f t="shared" si="109"/>
        <v>0</v>
      </c>
      <c r="TG13" s="508">
        <f t="shared" si="109"/>
        <v>0</v>
      </c>
      <c r="TH13" s="508">
        <f t="shared" si="109"/>
        <v>0</v>
      </c>
      <c r="TI13" s="508">
        <f t="shared" si="109"/>
        <v>0</v>
      </c>
      <c r="TJ13" s="508">
        <f t="shared" si="109"/>
        <v>0</v>
      </c>
      <c r="TK13" s="508">
        <f t="shared" ref="TK13:VV13" si="110">IF(OR(TK$1="sam",TK$1="sai"),1,IF(TK$1="sav","-",IF(OR(TK$1="sap",TK$1="saa",TK$1="sar",TK$1="sat"),0)))</f>
        <v>0</v>
      </c>
      <c r="TL13" s="508">
        <f t="shared" si="110"/>
        <v>0</v>
      </c>
      <c r="TM13" s="508">
        <f t="shared" si="110"/>
        <v>0</v>
      </c>
      <c r="TN13" s="508">
        <f t="shared" si="110"/>
        <v>0</v>
      </c>
      <c r="TO13" s="508">
        <f t="shared" si="110"/>
        <v>0</v>
      </c>
      <c r="TP13" s="508">
        <f t="shared" si="110"/>
        <v>0</v>
      </c>
      <c r="TQ13" s="508">
        <f t="shared" si="110"/>
        <v>0</v>
      </c>
      <c r="TR13" s="508">
        <f t="shared" si="110"/>
        <v>0</v>
      </c>
      <c r="TS13" s="508">
        <f t="shared" si="110"/>
        <v>0</v>
      </c>
      <c r="TT13" s="508">
        <f t="shared" si="110"/>
        <v>0</v>
      </c>
      <c r="TU13" s="508">
        <f t="shared" si="110"/>
        <v>0</v>
      </c>
      <c r="TV13" s="508">
        <f t="shared" si="110"/>
        <v>0</v>
      </c>
      <c r="TW13" s="508">
        <f t="shared" si="110"/>
        <v>0</v>
      </c>
      <c r="TX13" s="508">
        <f t="shared" si="110"/>
        <v>0</v>
      </c>
      <c r="TY13" s="508">
        <f t="shared" si="110"/>
        <v>0</v>
      </c>
      <c r="TZ13" s="508">
        <f t="shared" si="110"/>
        <v>0</v>
      </c>
      <c r="UA13" s="508">
        <f t="shared" si="110"/>
        <v>0</v>
      </c>
      <c r="UB13" s="508">
        <f t="shared" si="110"/>
        <v>0</v>
      </c>
      <c r="UC13" s="508">
        <f t="shared" si="110"/>
        <v>0</v>
      </c>
      <c r="UD13" s="508">
        <f t="shared" si="110"/>
        <v>0</v>
      </c>
      <c r="UE13" s="508">
        <f t="shared" si="110"/>
        <v>0</v>
      </c>
      <c r="UF13" s="508">
        <f t="shared" si="110"/>
        <v>0</v>
      </c>
      <c r="UG13" s="508">
        <f t="shared" si="110"/>
        <v>0</v>
      </c>
      <c r="UH13" s="508">
        <f t="shared" si="110"/>
        <v>0</v>
      </c>
      <c r="UI13" s="508">
        <f t="shared" si="110"/>
        <v>0</v>
      </c>
      <c r="UJ13" s="508">
        <f t="shared" si="110"/>
        <v>0</v>
      </c>
      <c r="UK13" s="508">
        <f t="shared" si="110"/>
        <v>0</v>
      </c>
      <c r="UL13" s="508">
        <f t="shared" si="110"/>
        <v>0</v>
      </c>
      <c r="UM13" s="508">
        <f t="shared" si="110"/>
        <v>0</v>
      </c>
      <c r="UN13" s="508">
        <f t="shared" si="110"/>
        <v>0</v>
      </c>
      <c r="UO13" s="508">
        <f t="shared" si="110"/>
        <v>0</v>
      </c>
      <c r="UP13" s="508">
        <f t="shared" si="110"/>
        <v>0</v>
      </c>
      <c r="UQ13" s="508">
        <f t="shared" si="110"/>
        <v>0</v>
      </c>
      <c r="UR13" s="508">
        <f t="shared" si="110"/>
        <v>0</v>
      </c>
      <c r="US13" s="508">
        <f t="shared" si="110"/>
        <v>0</v>
      </c>
      <c r="UT13" s="508">
        <f t="shared" si="110"/>
        <v>0</v>
      </c>
      <c r="UU13" s="508">
        <f t="shared" si="110"/>
        <v>0</v>
      </c>
      <c r="UV13" s="508">
        <f t="shared" si="110"/>
        <v>0</v>
      </c>
      <c r="UW13" s="508">
        <f t="shared" si="110"/>
        <v>0</v>
      </c>
      <c r="UX13" s="508">
        <f t="shared" si="110"/>
        <v>0</v>
      </c>
      <c r="UY13" s="508">
        <f t="shared" si="110"/>
        <v>0</v>
      </c>
      <c r="UZ13" s="508">
        <f t="shared" si="110"/>
        <v>0</v>
      </c>
      <c r="VA13" s="508">
        <f t="shared" si="110"/>
        <v>0</v>
      </c>
      <c r="VB13" s="508">
        <f t="shared" si="110"/>
        <v>0</v>
      </c>
      <c r="VC13" s="508">
        <f t="shared" si="110"/>
        <v>0</v>
      </c>
      <c r="VD13" s="508">
        <f t="shared" si="110"/>
        <v>0</v>
      </c>
      <c r="VE13" s="508">
        <f t="shared" si="110"/>
        <v>0</v>
      </c>
      <c r="VF13" s="508">
        <f t="shared" si="110"/>
        <v>0</v>
      </c>
      <c r="VG13" s="508">
        <f t="shared" si="110"/>
        <v>0</v>
      </c>
      <c r="VH13" s="508">
        <f t="shared" si="110"/>
        <v>0</v>
      </c>
      <c r="VI13" s="508">
        <f t="shared" si="110"/>
        <v>0</v>
      </c>
      <c r="VJ13" s="508">
        <f t="shared" si="110"/>
        <v>0</v>
      </c>
      <c r="VK13" s="508">
        <f t="shared" si="110"/>
        <v>0</v>
      </c>
      <c r="VL13" s="508">
        <f t="shared" si="110"/>
        <v>0</v>
      </c>
      <c r="VM13" s="508">
        <f t="shared" si="110"/>
        <v>0</v>
      </c>
      <c r="VN13" s="508">
        <f t="shared" si="110"/>
        <v>0</v>
      </c>
      <c r="VO13" s="508">
        <f t="shared" si="110"/>
        <v>0</v>
      </c>
      <c r="VP13" s="508">
        <f t="shared" si="110"/>
        <v>0</v>
      </c>
      <c r="VQ13" s="508">
        <f t="shared" si="110"/>
        <v>0</v>
      </c>
      <c r="VR13" s="508">
        <f t="shared" si="110"/>
        <v>0</v>
      </c>
      <c r="VS13" s="508">
        <f t="shared" si="110"/>
        <v>0</v>
      </c>
      <c r="VT13" s="508">
        <f t="shared" si="110"/>
        <v>0</v>
      </c>
      <c r="VU13" s="508">
        <f t="shared" si="110"/>
        <v>0</v>
      </c>
      <c r="VV13" s="508">
        <f t="shared" si="110"/>
        <v>0</v>
      </c>
      <c r="VW13" s="508">
        <f t="shared" ref="VW13:XW13" si="111">IF(OR(VW$1="sam",VW$1="sai"),1,IF(VW$1="sav","-",IF(OR(VW$1="sap",VW$1="saa",VW$1="sar",VW$1="sat"),0)))</f>
        <v>0</v>
      </c>
      <c r="VX13" s="508">
        <f t="shared" si="111"/>
        <v>0</v>
      </c>
      <c r="VY13" s="508">
        <f t="shared" si="111"/>
        <v>0</v>
      </c>
      <c r="VZ13" s="508">
        <f t="shared" si="111"/>
        <v>0</v>
      </c>
      <c r="WA13" s="508">
        <f t="shared" si="111"/>
        <v>0</v>
      </c>
      <c r="WB13" s="508">
        <f t="shared" si="111"/>
        <v>0</v>
      </c>
      <c r="WC13" s="508">
        <f t="shared" si="111"/>
        <v>0</v>
      </c>
      <c r="WD13" s="508">
        <f t="shared" si="111"/>
        <v>0</v>
      </c>
      <c r="WE13" s="508">
        <f t="shared" si="111"/>
        <v>0</v>
      </c>
      <c r="WF13" s="508">
        <f t="shared" si="111"/>
        <v>0</v>
      </c>
      <c r="WG13" s="508">
        <f t="shared" si="111"/>
        <v>0</v>
      </c>
      <c r="WH13" s="508">
        <f t="shared" si="111"/>
        <v>0</v>
      </c>
      <c r="WI13" s="508">
        <f t="shared" si="111"/>
        <v>0</v>
      </c>
      <c r="WJ13" s="508">
        <f t="shared" si="111"/>
        <v>0</v>
      </c>
      <c r="WK13" s="508">
        <f t="shared" si="111"/>
        <v>0</v>
      </c>
      <c r="WL13" s="508">
        <f t="shared" si="111"/>
        <v>0</v>
      </c>
      <c r="WM13" s="508">
        <f t="shared" si="111"/>
        <v>0</v>
      </c>
      <c r="WN13" s="508">
        <f t="shared" si="111"/>
        <v>0</v>
      </c>
      <c r="WO13" s="508">
        <f t="shared" si="111"/>
        <v>0</v>
      </c>
      <c r="WP13" s="508">
        <f t="shared" si="111"/>
        <v>0</v>
      </c>
      <c r="WQ13" s="508">
        <f t="shared" si="111"/>
        <v>0</v>
      </c>
      <c r="WR13" s="508">
        <f t="shared" si="111"/>
        <v>0</v>
      </c>
      <c r="WS13" s="508">
        <f t="shared" si="111"/>
        <v>0</v>
      </c>
      <c r="WT13" s="508">
        <f t="shared" si="111"/>
        <v>0</v>
      </c>
      <c r="WU13" s="508">
        <f t="shared" si="111"/>
        <v>0</v>
      </c>
      <c r="WV13" s="508">
        <f t="shared" si="111"/>
        <v>0</v>
      </c>
      <c r="WW13" s="508">
        <f t="shared" si="111"/>
        <v>0</v>
      </c>
      <c r="WX13" s="508">
        <f t="shared" si="111"/>
        <v>0</v>
      </c>
      <c r="WY13" s="508">
        <f t="shared" si="111"/>
        <v>0</v>
      </c>
      <c r="WZ13" s="508">
        <f t="shared" si="111"/>
        <v>0</v>
      </c>
      <c r="XA13" s="508">
        <f t="shared" si="111"/>
        <v>0</v>
      </c>
      <c r="XB13" s="508">
        <f t="shared" si="111"/>
        <v>0</v>
      </c>
      <c r="XC13" s="508">
        <f t="shared" si="111"/>
        <v>0</v>
      </c>
      <c r="XD13" s="508">
        <f t="shared" si="111"/>
        <v>0</v>
      </c>
      <c r="XE13" s="508">
        <f t="shared" si="111"/>
        <v>0</v>
      </c>
      <c r="XF13" s="508">
        <f t="shared" si="111"/>
        <v>0</v>
      </c>
      <c r="XG13" s="508">
        <f t="shared" si="111"/>
        <v>0</v>
      </c>
      <c r="XH13" s="508">
        <f t="shared" si="111"/>
        <v>0</v>
      </c>
      <c r="XI13" s="508">
        <f t="shared" si="111"/>
        <v>0</v>
      </c>
      <c r="XJ13" s="508">
        <f t="shared" si="111"/>
        <v>0</v>
      </c>
      <c r="XK13" s="508">
        <f t="shared" si="111"/>
        <v>0</v>
      </c>
      <c r="XL13" s="508">
        <f t="shared" si="111"/>
        <v>0</v>
      </c>
      <c r="XM13" s="508">
        <f t="shared" si="111"/>
        <v>0</v>
      </c>
      <c r="XN13" s="508">
        <f t="shared" si="111"/>
        <v>0</v>
      </c>
      <c r="XO13" s="508">
        <f t="shared" si="111"/>
        <v>0</v>
      </c>
      <c r="XP13" s="508">
        <f t="shared" si="111"/>
        <v>0</v>
      </c>
      <c r="XQ13" s="508">
        <f t="shared" si="111"/>
        <v>0</v>
      </c>
      <c r="XR13" s="508">
        <f t="shared" si="111"/>
        <v>0</v>
      </c>
      <c r="XS13" s="508">
        <f t="shared" si="111"/>
        <v>0</v>
      </c>
      <c r="XT13" s="508">
        <f t="shared" si="111"/>
        <v>0</v>
      </c>
      <c r="XU13" s="508">
        <f t="shared" si="111"/>
        <v>0</v>
      </c>
      <c r="XV13" s="508">
        <f t="shared" si="111"/>
        <v>0</v>
      </c>
      <c r="XW13" s="508">
        <f t="shared" si="111"/>
        <v>0</v>
      </c>
      <c r="XX13" s="508">
        <f t="shared" si="109"/>
        <v>0</v>
      </c>
      <c r="XY13" s="508">
        <f t="shared" si="109"/>
        <v>0</v>
      </c>
      <c r="XZ13" s="508">
        <f t="shared" si="109"/>
        <v>0</v>
      </c>
      <c r="YA13" s="508">
        <f t="shared" si="109"/>
        <v>0</v>
      </c>
      <c r="YB13" s="508">
        <f t="shared" si="109"/>
        <v>0</v>
      </c>
      <c r="YC13" s="508">
        <f t="shared" si="109"/>
        <v>0</v>
      </c>
      <c r="YD13" s="508">
        <f t="shared" si="109"/>
        <v>0</v>
      </c>
      <c r="YE13" s="508">
        <f t="shared" si="109"/>
        <v>0</v>
      </c>
      <c r="YF13" s="508">
        <f t="shared" si="109"/>
        <v>0</v>
      </c>
      <c r="YG13" s="508">
        <f t="shared" si="109"/>
        <v>0</v>
      </c>
      <c r="YH13" s="508">
        <f t="shared" si="109"/>
        <v>0</v>
      </c>
      <c r="YI13" s="508">
        <f t="shared" si="109"/>
        <v>0</v>
      </c>
      <c r="YJ13" s="508">
        <f t="shared" si="109"/>
        <v>0</v>
      </c>
      <c r="YK13" s="508">
        <f t="shared" si="109"/>
        <v>0</v>
      </c>
      <c r="YL13" s="508">
        <f t="shared" si="109"/>
        <v>0</v>
      </c>
      <c r="YM13" s="508">
        <f t="shared" si="109"/>
        <v>0</v>
      </c>
      <c r="YN13" s="508">
        <f t="shared" si="109"/>
        <v>0</v>
      </c>
      <c r="YO13" s="508">
        <f t="shared" ref="YO13:YX13" si="112">IF(OR(YO$1="sam",YO$1="sai"),1,IF(YO$1="sav","-",IF(OR(YO$1="sap",YO$1="saa",YO$1="sar",YO$1="sat"),0)))</f>
        <v>0</v>
      </c>
      <c r="YP13" s="508">
        <f t="shared" si="112"/>
        <v>0</v>
      </c>
      <c r="YQ13" s="508">
        <f t="shared" si="112"/>
        <v>0</v>
      </c>
      <c r="YR13" s="508">
        <f t="shared" si="112"/>
        <v>0</v>
      </c>
      <c r="YS13" s="508">
        <f t="shared" si="112"/>
        <v>0</v>
      </c>
      <c r="YT13" s="508">
        <f t="shared" si="112"/>
        <v>0</v>
      </c>
      <c r="YU13" s="508">
        <f t="shared" si="112"/>
        <v>0</v>
      </c>
      <c r="YV13" s="508">
        <f t="shared" si="112"/>
        <v>0</v>
      </c>
      <c r="YW13" s="508">
        <f t="shared" si="112"/>
        <v>0</v>
      </c>
      <c r="YX13" s="508">
        <f t="shared" si="112"/>
        <v>0</v>
      </c>
      <c r="YY13" s="508">
        <f t="shared" ref="YY13:ZA13" si="113">IF(OR(YY$1="sam",YY$1="sai"),1,IF(YY$1="sav","-",IF(OR(YY$1="sap",YY$1="saa",YY$1="sar",YY$1="sat"),0)))</f>
        <v>0</v>
      </c>
      <c r="YZ13" s="508">
        <f t="shared" si="113"/>
        <v>0</v>
      </c>
      <c r="ZA13" s="508" t="str">
        <f t="shared" si="113"/>
        <v>-</v>
      </c>
      <c r="ZB13" s="445"/>
      <c r="ZC13" s="508">
        <f t="shared" ref="ZC13:ZW13" si="114">IF(OR(ZC$1="sam",ZC$1="sai"),1,IF(ZC$1="sav","-",IF(OR(ZC$1="sap",ZC$1="saa",ZC$1="sar",ZC$1="sat"),0)))</f>
        <v>0</v>
      </c>
      <c r="ZD13" s="508">
        <f>IF(OR(ZD$1="sam",ZD$1="sai"),1,IF(ZD$1="sav","-",IF(OR(ZD$1="sap",ZD$1="saa",ZD$1="sar",ZD$1="sat"),0)))</f>
        <v>0</v>
      </c>
      <c r="ZE13" s="508">
        <f t="shared" si="114"/>
        <v>0</v>
      </c>
      <c r="ZF13" s="508" t="str">
        <f t="shared" si="114"/>
        <v>-</v>
      </c>
      <c r="ZG13" s="508" t="str">
        <f t="shared" si="114"/>
        <v>-</v>
      </c>
      <c r="ZH13" s="508" t="str">
        <f t="shared" si="114"/>
        <v>-</v>
      </c>
      <c r="ZI13" s="508" t="str">
        <f>IF(OR(ZI$1="sam",ZI$1="sai"),1,IF(ZI$1="sav","-",IF(OR(ZI$1="sap",ZI$1="saa",ZI$1="sar",ZI$1="sat"),0)))</f>
        <v>-</v>
      </c>
      <c r="ZJ13" s="508" t="str">
        <f>IF(OR(ZJ$1="sam",ZJ$1="sai"),1,IF(ZJ$1="sav","-",IF(OR(ZJ$1="sap",ZJ$1="saa",ZJ$1="sar",ZJ$1="sat"),0)))</f>
        <v>-</v>
      </c>
      <c r="ZK13" s="508" t="str">
        <f t="shared" ref="ZK13:ZL13" si="115">IF(OR(ZK$1="sam",ZK$1="sai"),1,IF(ZK$1="sav","-",IF(OR(ZK$1="sap",ZK$1="saa",ZK$1="sar",ZK$1="sat"),0)))</f>
        <v>-</v>
      </c>
      <c r="ZL13" s="508" t="str">
        <f t="shared" si="115"/>
        <v>-</v>
      </c>
      <c r="ZM13" s="508" t="str">
        <f>IF(OR(ZM$1="sam",ZM$1="sai"),1,IF(ZM$1="sav","-",IF(OR(ZM$1="sap",ZM$1="saa",ZM$1="sar",ZM$1="sat"),0)))</f>
        <v>-</v>
      </c>
      <c r="ZN13" s="508" t="str">
        <f>IF(OR(ZN$1="sam",ZN$1="sai"),1,IF(ZN$1="sav","-",IF(OR(ZN$1="sap",ZN$1="saa",ZN$1="sar",ZN$1="sat"),0)))</f>
        <v>-</v>
      </c>
      <c r="ZO13" s="508" t="str">
        <f t="shared" si="114"/>
        <v>-</v>
      </c>
      <c r="ZP13" s="508" t="str">
        <f t="shared" si="114"/>
        <v>-</v>
      </c>
      <c r="ZQ13" s="508" t="str">
        <f t="shared" si="114"/>
        <v>-</v>
      </c>
      <c r="ZR13" s="508" t="str">
        <f t="shared" si="114"/>
        <v>-</v>
      </c>
      <c r="ZS13" s="508" t="str">
        <f t="shared" si="114"/>
        <v>-</v>
      </c>
      <c r="ZT13" s="508" t="str">
        <f t="shared" si="114"/>
        <v>-</v>
      </c>
      <c r="ZU13" s="508" t="str">
        <f t="shared" si="114"/>
        <v>-</v>
      </c>
      <c r="ZV13" s="508" t="str">
        <f t="shared" si="114"/>
        <v>-</v>
      </c>
      <c r="ZW13" s="508" t="str">
        <f t="shared" si="114"/>
        <v>-</v>
      </c>
      <c r="ZX13" s="445"/>
      <c r="ZY13" s="508" t="str">
        <f t="shared" ref="ZY13:AAQ13" si="116">IF(OR(ZY$1="sam",ZY$1="sai"),1,IF(ZY$1="sav","-",IF(OR(ZY$1="sap",ZY$1="saa",ZY$1="sar",ZY$1="sat"),0)))</f>
        <v>-</v>
      </c>
      <c r="ZZ13" s="508" t="str">
        <f t="shared" si="116"/>
        <v>-</v>
      </c>
      <c r="AAA13" s="508" t="str">
        <f t="shared" si="116"/>
        <v>-</v>
      </c>
      <c r="AAB13" s="508" t="str">
        <f t="shared" si="116"/>
        <v>-</v>
      </c>
      <c r="AAC13" s="508" t="str">
        <f t="shared" si="116"/>
        <v>-</v>
      </c>
      <c r="AAD13" s="508">
        <f t="shared" si="116"/>
        <v>0</v>
      </c>
      <c r="AAE13" s="508" t="str">
        <f t="shared" si="116"/>
        <v>-</v>
      </c>
      <c r="AAF13" s="508" t="str">
        <f t="shared" si="116"/>
        <v>-</v>
      </c>
      <c r="AAG13" s="508" t="str">
        <f t="shared" si="116"/>
        <v>-</v>
      </c>
      <c r="AAH13" s="508" t="str">
        <f>IF(OR(AAH$1="sam",AAH$1="sai"),1,IF(AAH$1="sav","-",IF(OR(AAH$1="sap",AAH$1="saa",AAH$1="sar",AAH$1="sat"),0)))</f>
        <v>-</v>
      </c>
      <c r="AAI13" s="508" t="str">
        <f>IF(OR(AAI$1="sam",AAI$1="sai"),1,IF(AAI$1="sav","-",IF(OR(AAI$1="sap",AAI$1="saa",AAI$1="sar",AAI$1="sat"),0)))</f>
        <v>-</v>
      </c>
      <c r="AAJ13" s="508" t="str">
        <f>IF(OR(AAJ$1="sam",AAJ$1="sai"),1,IF(AAJ$1="sav","-",IF(OR(AAJ$1="sap",AAJ$1="saa",AAJ$1="sar",AAJ$1="sat"),0)))</f>
        <v>-</v>
      </c>
      <c r="AAK13" s="508" t="str">
        <f>IF(OR(AAK$1="sam",AAK$1="sai"),1,IF(AAK$1="sav","-",IF(OR(AAK$1="sap",AAK$1="saa",AAK$1="sar",AAK$1="sat"),0)))</f>
        <v>-</v>
      </c>
      <c r="AAL13" s="508" t="str">
        <f>IF(OR(AAL$1="sam",AAL$1="sai"),1,IF(AAL$1="sav","-",IF(OR(AAL$1="sap",AAL$1="saa",AAL$1="sar",AAL$1="sat"),0)))</f>
        <v>-</v>
      </c>
      <c r="AAM13" s="508" t="str">
        <f t="shared" si="116"/>
        <v>-</v>
      </c>
      <c r="AAN13" s="508" t="str">
        <f t="shared" si="116"/>
        <v>-</v>
      </c>
      <c r="AAO13" s="508" t="str">
        <f t="shared" si="116"/>
        <v>-</v>
      </c>
      <c r="AAP13" s="508" t="str">
        <f t="shared" si="116"/>
        <v>-</v>
      </c>
      <c r="AAQ13" s="508" t="str">
        <f t="shared" si="116"/>
        <v>-</v>
      </c>
      <c r="AAR13" s="445"/>
      <c r="AAS13" s="508" t="str">
        <f t="shared" ref="AAS13:ABI13" si="117">IF(OR(AAS$1="sam",AAS$1="sai"),1,IF(AAS$1="sav","-",IF(OR(AAS$1="sap",AAS$1="saa",AAS$1="sar",AAS$1="sat"),0)))</f>
        <v>-</v>
      </c>
      <c r="AAT13" s="508" t="str">
        <f t="shared" si="117"/>
        <v>-</v>
      </c>
      <c r="AAU13" s="508" t="str">
        <f t="shared" si="117"/>
        <v>-</v>
      </c>
      <c r="AAV13" s="508" t="str">
        <f t="shared" si="117"/>
        <v>-</v>
      </c>
      <c r="AAW13" s="508">
        <f t="shared" si="117"/>
        <v>1</v>
      </c>
      <c r="AAX13" s="508">
        <f t="shared" si="117"/>
        <v>1</v>
      </c>
      <c r="AAY13" s="508">
        <f t="shared" si="117"/>
        <v>1</v>
      </c>
      <c r="AAZ13" s="508">
        <f t="shared" si="117"/>
        <v>1</v>
      </c>
      <c r="ABA13" s="508" t="str">
        <f t="shared" si="117"/>
        <v>-</v>
      </c>
      <c r="ABB13" s="508" t="str">
        <f t="shared" si="117"/>
        <v>-</v>
      </c>
      <c r="ABC13" s="508" t="str">
        <f t="shared" si="117"/>
        <v>-</v>
      </c>
      <c r="ABD13" s="508" t="str">
        <f t="shared" si="117"/>
        <v>-</v>
      </c>
      <c r="ABE13" s="508" t="str">
        <f t="shared" si="117"/>
        <v>-</v>
      </c>
      <c r="ABF13" s="508" t="str">
        <f t="shared" si="117"/>
        <v>-</v>
      </c>
      <c r="ABG13" s="508" t="str">
        <f t="shared" si="117"/>
        <v>-</v>
      </c>
      <c r="ABH13" s="445"/>
      <c r="ABI13" s="508" t="str">
        <f t="shared" si="117"/>
        <v>-</v>
      </c>
      <c r="ABJ13" s="508">
        <f>IF(OR(ABJ$1="sam",ABJ$1="sai"),1,IF(ABJ$1="sav","-",IF(OR(ABJ$1="sap",ABJ$1="saa",ABJ$1="sar",ABJ$1="sat"),0)))</f>
        <v>1</v>
      </c>
      <c r="ABK13" s="445"/>
      <c r="ABL13" s="508" t="str">
        <f>IF(OR(ABL$1="sam",ABL$1="sai"),1,IF(ABL$1="sav","-",IF(OR(ABL$1="sap",ABL$1="saa",ABL$1="sar",ABL$1="sat"),0)))</f>
        <v>-</v>
      </c>
      <c r="ABM13" s="508" t="str">
        <f>IF(OR(ABM$1="sam",ABM$1="sai"),1,IF(ABM$1="sav","-",IF(OR(ABM$1="sap",ABM$1="saa",ABM$1="sar",ABM$1="sat"),0)))</f>
        <v>-</v>
      </c>
      <c r="ABN13" s="508" t="str">
        <f t="shared" ref="ABN13:ADJ13" si="118">IF(OR(ABN$1="sam",ABN$1="sai"),1,IF(ABN$1="sav","-",IF(OR(ABN$1="sap",ABN$1="saa",ABN$1="sar",ABN$1="sat"),0)))</f>
        <v>-</v>
      </c>
      <c r="ABO13" s="508" t="str">
        <f t="shared" si="118"/>
        <v>-</v>
      </c>
      <c r="ABP13" s="508" t="str">
        <f t="shared" si="118"/>
        <v>-</v>
      </c>
      <c r="ABQ13" s="508" t="str">
        <f t="shared" si="118"/>
        <v>-</v>
      </c>
      <c r="ABR13" s="508" t="str">
        <f t="shared" si="118"/>
        <v>-</v>
      </c>
      <c r="ABS13" s="509" t="str">
        <f t="shared" si="118"/>
        <v>-</v>
      </c>
      <c r="ABT13" s="509" t="str">
        <f t="shared" si="118"/>
        <v>-</v>
      </c>
      <c r="ABU13" s="508" t="str">
        <f t="shared" si="118"/>
        <v>-</v>
      </c>
      <c r="ABV13" s="508" t="str">
        <f t="shared" si="118"/>
        <v>-</v>
      </c>
      <c r="ABW13" s="508" t="str">
        <f t="shared" si="118"/>
        <v>-</v>
      </c>
      <c r="ABX13" s="508" t="str">
        <f t="shared" si="118"/>
        <v>-</v>
      </c>
      <c r="ABY13" s="508" t="str">
        <f t="shared" si="118"/>
        <v>-</v>
      </c>
      <c r="ABZ13" s="508" t="str">
        <f t="shared" si="118"/>
        <v>-</v>
      </c>
      <c r="ACA13" s="508" t="str">
        <f t="shared" si="118"/>
        <v>-</v>
      </c>
      <c r="ACB13" s="508" t="str">
        <f t="shared" si="118"/>
        <v>-</v>
      </c>
      <c r="ACC13" s="508" t="str">
        <f t="shared" si="118"/>
        <v>-</v>
      </c>
      <c r="ACD13" s="508" t="str">
        <f t="shared" si="118"/>
        <v>-</v>
      </c>
      <c r="ACE13" s="508" t="str">
        <f t="shared" si="118"/>
        <v>-</v>
      </c>
      <c r="ACF13" s="508" t="str">
        <f t="shared" si="118"/>
        <v>-</v>
      </c>
      <c r="ACG13" s="508" t="str">
        <f t="shared" si="118"/>
        <v>-</v>
      </c>
      <c r="ACH13" s="508" t="str">
        <f t="shared" si="118"/>
        <v>-</v>
      </c>
      <c r="ACI13" s="508" t="str">
        <f t="shared" si="118"/>
        <v>-</v>
      </c>
      <c r="ACJ13" s="508" t="str">
        <f t="shared" si="118"/>
        <v>-</v>
      </c>
      <c r="ACK13" s="508" t="str">
        <f t="shared" si="118"/>
        <v>-</v>
      </c>
      <c r="ACL13" s="508" t="str">
        <f t="shared" si="118"/>
        <v>-</v>
      </c>
      <c r="ACM13" s="508" t="str">
        <f t="shared" si="118"/>
        <v>-</v>
      </c>
      <c r="ACN13" s="508" t="str">
        <f t="shared" si="118"/>
        <v>-</v>
      </c>
      <c r="ACO13" s="508" t="str">
        <f t="shared" si="118"/>
        <v>-</v>
      </c>
      <c r="ACP13" s="508" t="str">
        <f t="shared" si="118"/>
        <v>-</v>
      </c>
      <c r="ACQ13" s="508" t="str">
        <f t="shared" si="118"/>
        <v>-</v>
      </c>
      <c r="ACR13" s="508" t="str">
        <f t="shared" si="118"/>
        <v>-</v>
      </c>
      <c r="ACS13" s="508" t="str">
        <f t="shared" si="118"/>
        <v>-</v>
      </c>
      <c r="ACT13" s="508" t="str">
        <f t="shared" si="118"/>
        <v>-</v>
      </c>
      <c r="ACU13" s="508" t="str">
        <f t="shared" si="118"/>
        <v>-</v>
      </c>
      <c r="ACV13" s="508" t="str">
        <f t="shared" si="118"/>
        <v>-</v>
      </c>
      <c r="ACW13" s="508" t="str">
        <f t="shared" si="118"/>
        <v>-</v>
      </c>
      <c r="ACX13" s="508" t="str">
        <f t="shared" si="118"/>
        <v>-</v>
      </c>
      <c r="ACY13" s="508" t="str">
        <f t="shared" si="118"/>
        <v>-</v>
      </c>
      <c r="ACZ13" s="508" t="str">
        <f t="shared" si="118"/>
        <v>-</v>
      </c>
      <c r="ADA13" s="508" t="str">
        <f t="shared" si="118"/>
        <v>-</v>
      </c>
      <c r="ADB13" s="508">
        <f t="shared" si="118"/>
        <v>1</v>
      </c>
      <c r="ADC13" s="508">
        <f t="shared" si="118"/>
        <v>1</v>
      </c>
      <c r="ADD13" s="508" t="str">
        <f t="shared" si="118"/>
        <v>-</v>
      </c>
      <c r="ADE13" s="508" t="str">
        <f t="shared" si="118"/>
        <v>-</v>
      </c>
      <c r="ADF13" s="508" t="str">
        <f t="shared" si="118"/>
        <v>-</v>
      </c>
      <c r="ADG13" s="508" t="str">
        <f t="shared" si="118"/>
        <v>-</v>
      </c>
      <c r="ADH13" s="508" t="str">
        <f t="shared" si="118"/>
        <v>-</v>
      </c>
      <c r="ADI13" s="508" t="str">
        <f t="shared" si="118"/>
        <v>-</v>
      </c>
      <c r="ADJ13" s="508" t="str">
        <f t="shared" si="118"/>
        <v>-</v>
      </c>
      <c r="ADK13" s="508" t="str">
        <f t="shared" ref="ADK13:ADO13" si="119">IF(OR(ADK$1="sam",ADK$1="sai"),1,IF(ADK$1="sav","-",IF(OR(ADK$1="sap",ADK$1="saa",ADK$1="sar",ADK$1="sat"),0)))</f>
        <v>-</v>
      </c>
      <c r="ADL13" s="508" t="str">
        <f>IF(OR(ADL$1="sam",ADL$1="sai"),1,IF(ADL$1="sav","-",IF(OR(ADL$1="sap",ADL$1="saa",ADL$1="sar",ADL$1="sat"),0)))</f>
        <v>-</v>
      </c>
      <c r="ADM13" s="508" t="str">
        <f t="shared" si="119"/>
        <v>-</v>
      </c>
      <c r="ADN13" s="508" t="str">
        <f t="shared" si="119"/>
        <v>-</v>
      </c>
      <c r="ADO13" s="508" t="str">
        <f t="shared" si="119"/>
        <v>-</v>
      </c>
      <c r="ADP13" s="508" t="str">
        <f>IF(OR(ADP$1="sam",ADP$1="sai"),1,IF(ADP$1="sav","-",IF(OR(ADP$1="sap",ADP$1="saa",ADP$1="sar",ADP$1="sat"),0)))</f>
        <v>-</v>
      </c>
      <c r="ADQ13" s="445"/>
      <c r="ADR13" s="508" t="str">
        <f t="shared" ref="ADR13:AGC13" si="120">IF(OR(ADR$1="sam",ADR$1="sai"),1,IF(ADR$1="sav","-",IF(OR(ADR$1="sap",ADR$1="saa",ADR$1="sar",ADR$1="sat"),0)))</f>
        <v>-</v>
      </c>
      <c r="ADS13" s="508" t="str">
        <f t="shared" si="120"/>
        <v>-</v>
      </c>
      <c r="ADT13" s="508" t="str">
        <f t="shared" si="120"/>
        <v>-</v>
      </c>
      <c r="ADU13" s="508" t="str">
        <f t="shared" si="120"/>
        <v>-</v>
      </c>
      <c r="ADV13" s="508" t="str">
        <f t="shared" si="120"/>
        <v>-</v>
      </c>
      <c r="ADW13" s="508" t="str">
        <f t="shared" si="120"/>
        <v>-</v>
      </c>
      <c r="ADX13" s="508" t="str">
        <f t="shared" si="120"/>
        <v>-</v>
      </c>
      <c r="ADY13" s="508" t="str">
        <f t="shared" si="120"/>
        <v>-</v>
      </c>
      <c r="ADZ13" s="508" t="str">
        <f t="shared" si="120"/>
        <v>-</v>
      </c>
      <c r="AEA13" s="508" t="str">
        <f t="shared" si="120"/>
        <v>-</v>
      </c>
      <c r="AEB13" s="508" t="str">
        <f t="shared" si="120"/>
        <v>-</v>
      </c>
      <c r="AEC13" s="508" t="str">
        <f t="shared" si="120"/>
        <v>-</v>
      </c>
      <c r="AED13" s="508" t="str">
        <f t="shared" si="120"/>
        <v>-</v>
      </c>
      <c r="AEE13" s="508" t="str">
        <f t="shared" si="120"/>
        <v>-</v>
      </c>
      <c r="AEF13" s="508" t="str">
        <f t="shared" si="120"/>
        <v>-</v>
      </c>
      <c r="AEG13" s="508" t="str">
        <f t="shared" si="120"/>
        <v>-</v>
      </c>
      <c r="AEH13" s="508" t="str">
        <f t="shared" si="120"/>
        <v>-</v>
      </c>
      <c r="AEI13" s="508" t="str">
        <f t="shared" si="120"/>
        <v>-</v>
      </c>
      <c r="AEJ13" s="508" t="str">
        <f t="shared" si="120"/>
        <v>-</v>
      </c>
      <c r="AEK13" s="508" t="str">
        <f t="shared" si="120"/>
        <v>-</v>
      </c>
      <c r="AEL13" s="508" t="str">
        <f t="shared" si="120"/>
        <v>-</v>
      </c>
      <c r="AEM13" s="508" t="str">
        <f t="shared" si="120"/>
        <v>-</v>
      </c>
      <c r="AEN13" s="508" t="str">
        <f t="shared" si="120"/>
        <v>-</v>
      </c>
      <c r="AEO13" s="508" t="str">
        <f t="shared" si="120"/>
        <v>-</v>
      </c>
      <c r="AEP13" s="508" t="str">
        <f t="shared" si="120"/>
        <v>-</v>
      </c>
      <c r="AEQ13" s="508" t="str">
        <f t="shared" si="120"/>
        <v>-</v>
      </c>
      <c r="AER13" s="508" t="str">
        <f t="shared" si="120"/>
        <v>-</v>
      </c>
      <c r="AES13" s="508" t="str">
        <f t="shared" si="120"/>
        <v>-</v>
      </c>
      <c r="AET13" s="508" t="str">
        <f t="shared" si="120"/>
        <v>-</v>
      </c>
      <c r="AEU13" s="508" t="str">
        <f t="shared" si="120"/>
        <v>-</v>
      </c>
      <c r="AEV13" s="508" t="str">
        <f t="shared" si="120"/>
        <v>-</v>
      </c>
      <c r="AEW13" s="508" t="str">
        <f t="shared" si="120"/>
        <v>-</v>
      </c>
      <c r="AEX13" s="508" t="str">
        <f t="shared" si="120"/>
        <v>-</v>
      </c>
      <c r="AEY13" s="508" t="str">
        <f t="shared" si="120"/>
        <v>-</v>
      </c>
      <c r="AEZ13" s="508" t="str">
        <f t="shared" si="120"/>
        <v>-</v>
      </c>
      <c r="AFA13" s="508" t="str">
        <f t="shared" si="120"/>
        <v>-</v>
      </c>
      <c r="AFB13" s="508" t="str">
        <f t="shared" si="120"/>
        <v>-</v>
      </c>
      <c r="AFC13" s="508" t="str">
        <f t="shared" si="120"/>
        <v>-</v>
      </c>
      <c r="AFD13" s="508" t="str">
        <f t="shared" si="120"/>
        <v>-</v>
      </c>
      <c r="AFE13" s="508" t="str">
        <f t="shared" si="120"/>
        <v>-</v>
      </c>
      <c r="AFF13" s="508" t="str">
        <f t="shared" si="120"/>
        <v>-</v>
      </c>
      <c r="AFG13" s="508" t="str">
        <f t="shared" si="120"/>
        <v>-</v>
      </c>
      <c r="AFH13" s="508" t="str">
        <f t="shared" si="120"/>
        <v>-</v>
      </c>
      <c r="AFI13" s="508" t="str">
        <f t="shared" si="120"/>
        <v>-</v>
      </c>
      <c r="AFJ13" s="508" t="str">
        <f t="shared" si="120"/>
        <v>-</v>
      </c>
      <c r="AFK13" s="508" t="str">
        <f t="shared" si="120"/>
        <v>-</v>
      </c>
      <c r="AFL13" s="508" t="str">
        <f t="shared" si="120"/>
        <v>-</v>
      </c>
      <c r="AFM13" s="508" t="str">
        <f t="shared" si="120"/>
        <v>-</v>
      </c>
      <c r="AFN13" s="508" t="str">
        <f t="shared" si="120"/>
        <v>-</v>
      </c>
      <c r="AFO13" s="508" t="str">
        <f t="shared" si="120"/>
        <v>-</v>
      </c>
      <c r="AFP13" s="508" t="str">
        <f t="shared" si="120"/>
        <v>-</v>
      </c>
      <c r="AFQ13" s="508" t="str">
        <f t="shared" si="120"/>
        <v>-</v>
      </c>
      <c r="AFR13" s="508" t="str">
        <f t="shared" si="120"/>
        <v>-</v>
      </c>
      <c r="AFS13" s="508" t="str">
        <f t="shared" si="120"/>
        <v>-</v>
      </c>
      <c r="AFT13" s="508" t="str">
        <f t="shared" si="120"/>
        <v>-</v>
      </c>
      <c r="AFU13" s="508" t="str">
        <f t="shared" si="120"/>
        <v>-</v>
      </c>
      <c r="AFV13" s="508" t="str">
        <f t="shared" si="120"/>
        <v>-</v>
      </c>
      <c r="AFW13" s="508" t="str">
        <f t="shared" si="120"/>
        <v>-</v>
      </c>
      <c r="AFX13" s="508" t="str">
        <f t="shared" si="120"/>
        <v>-</v>
      </c>
      <c r="AFY13" s="508" t="str">
        <f t="shared" si="120"/>
        <v>-</v>
      </c>
      <c r="AFZ13" s="508" t="str">
        <f t="shared" si="120"/>
        <v>-</v>
      </c>
      <c r="AGA13" s="508" t="str">
        <f t="shared" si="120"/>
        <v>-</v>
      </c>
      <c r="AGB13" s="508" t="str">
        <f t="shared" si="120"/>
        <v>-</v>
      </c>
      <c r="AGC13" s="508" t="str">
        <f t="shared" si="120"/>
        <v>-</v>
      </c>
      <c r="AGD13" s="508" t="str">
        <f t="shared" ref="AGD13:AHC13" si="121">IF(OR(AGD$1="sam",AGD$1="sai"),1,IF(AGD$1="sav","-",IF(OR(AGD$1="sap",AGD$1="saa",AGD$1="sar",AGD$1="sat"),0)))</f>
        <v>-</v>
      </c>
      <c r="AGE13" s="508" t="str">
        <f t="shared" si="121"/>
        <v>-</v>
      </c>
      <c r="AGF13" s="508" t="str">
        <f t="shared" si="121"/>
        <v>-</v>
      </c>
      <c r="AGG13" s="508" t="str">
        <f t="shared" si="121"/>
        <v>-</v>
      </c>
      <c r="AGH13" s="508" t="str">
        <f t="shared" si="121"/>
        <v>-</v>
      </c>
      <c r="AGI13" s="508" t="str">
        <f t="shared" si="121"/>
        <v>-</v>
      </c>
      <c r="AGJ13" s="508" t="str">
        <f t="shared" si="121"/>
        <v>-</v>
      </c>
      <c r="AGK13" s="508" t="str">
        <f t="shared" si="121"/>
        <v>-</v>
      </c>
      <c r="AGL13" s="508" t="str">
        <f t="shared" si="121"/>
        <v>-</v>
      </c>
      <c r="AGM13" s="508" t="str">
        <f t="shared" si="121"/>
        <v>-</v>
      </c>
      <c r="AGN13" s="508" t="str">
        <f t="shared" si="121"/>
        <v>-</v>
      </c>
      <c r="AGO13" s="508" t="str">
        <f t="shared" si="121"/>
        <v>-</v>
      </c>
      <c r="AGP13" s="508" t="str">
        <f t="shared" si="121"/>
        <v>-</v>
      </c>
      <c r="AGQ13" s="508" t="str">
        <f t="shared" si="121"/>
        <v>-</v>
      </c>
      <c r="AGR13" s="508" t="str">
        <f t="shared" si="121"/>
        <v>-</v>
      </c>
      <c r="AGS13" s="508" t="str">
        <f t="shared" si="121"/>
        <v>-</v>
      </c>
      <c r="AGT13" s="508" t="str">
        <f t="shared" si="121"/>
        <v>-</v>
      </c>
      <c r="AGU13" s="508" t="str">
        <f t="shared" si="121"/>
        <v>-</v>
      </c>
      <c r="AGV13" s="508" t="str">
        <f t="shared" si="121"/>
        <v>-</v>
      </c>
      <c r="AGW13" s="508" t="str">
        <f t="shared" si="121"/>
        <v>-</v>
      </c>
      <c r="AGX13" s="508" t="str">
        <f t="shared" si="121"/>
        <v>-</v>
      </c>
      <c r="AGY13" s="508" t="str">
        <f t="shared" si="121"/>
        <v>-</v>
      </c>
      <c r="AGZ13" s="508" t="str">
        <f t="shared" si="121"/>
        <v>-</v>
      </c>
      <c r="AHA13" s="508" t="str">
        <f t="shared" si="121"/>
        <v>-</v>
      </c>
      <c r="AHB13" s="508" t="str">
        <f t="shared" si="121"/>
        <v>-</v>
      </c>
      <c r="AHC13" s="508" t="str">
        <f t="shared" si="121"/>
        <v>-</v>
      </c>
      <c r="AHD13" s="508">
        <f>IF(OR(AHD$1="sam",AHD$1="sai"),1,IF(AHD$1="sav","-",IF(OR(AHD$1="sap",AHD$1="saa",AHD$1="sar",AHD$1="sat"),0)))</f>
        <v>0</v>
      </c>
      <c r="AHE13" s="483">
        <v>0</v>
      </c>
    </row>
    <row r="14" spans="1:889">
      <c r="A14" s="18">
        <f>ROW(A14)-ROW($A$13)</f>
        <v>1</v>
      </c>
      <c r="B14" s="18">
        <v>0</v>
      </c>
      <c r="C14">
        <v>0</v>
      </c>
      <c r="D14" s="10" t="str">
        <f>D$13</f>
        <v>GSW</v>
      </c>
      <c r="E14" t="b">
        <v>1</v>
      </c>
      <c r="F14" t="b">
        <v>1</v>
      </c>
      <c r="G14" t="b">
        <v>1</v>
      </c>
      <c r="H14" s="18"/>
      <c r="I14" s="532">
        <f t="shared" ref="I14:U14" si="122">I$13</f>
        <v>0</v>
      </c>
      <c r="J14" s="532">
        <f t="shared" si="122"/>
        <v>0</v>
      </c>
      <c r="K14" s="532">
        <f t="shared" si="122"/>
        <v>0</v>
      </c>
      <c r="L14" s="532">
        <f t="shared" si="122"/>
        <v>2</v>
      </c>
      <c r="M14" s="532">
        <f>M$13</f>
        <v>0</v>
      </c>
      <c r="N14" s="532">
        <f>N$13</f>
        <v>3</v>
      </c>
      <c r="O14" s="532">
        <f t="shared" si="122"/>
        <v>2</v>
      </c>
      <c r="P14" s="532">
        <f>P$13</f>
        <v>0</v>
      </c>
      <c r="Q14" s="532">
        <f>Q$13</f>
        <v>0</v>
      </c>
      <c r="R14" s="532">
        <f>R$13</f>
        <v>0</v>
      </c>
      <c r="S14" s="532">
        <f>S$13</f>
        <v>0</v>
      </c>
      <c r="T14" s="532">
        <f t="shared" si="122"/>
        <v>2</v>
      </c>
      <c r="U14" s="532">
        <f t="shared" si="122"/>
        <v>2</v>
      </c>
      <c r="V14" s="411">
        <f t="shared" ref="V14:V15" si="123">INDEX(i.Breed,$T14,V$6)</f>
        <v>2</v>
      </c>
      <c r="W14" s="772" t="b">
        <f t="shared" ref="W14:Y15" si="124">OR(INDEX(i.Breed,$O14,W$6)=0,INDEX(i.Breed,$O14,W$6)=W$7)</f>
        <v>1</v>
      </c>
      <c r="X14" s="772" t="b">
        <f t="shared" si="124"/>
        <v>1</v>
      </c>
      <c r="Y14" s="772" t="b">
        <f t="shared" si="124"/>
        <v>1</v>
      </c>
      <c r="Z14" s="801" t="b">
        <v>0</v>
      </c>
      <c r="AA14" s="411">
        <f>IF(AND($Z14,$AD14=6),0,$AB14)</f>
        <v>6</v>
      </c>
      <c r="AB14" s="411">
        <f>IF($AD14=6,6,$AC14)</f>
        <v>6</v>
      </c>
      <c r="AC14" s="411"/>
      <c r="AD14" s="411">
        <f>INDEX(i.StdELMan,($L14-1)*12+($T14-1)*3+$N14,AD$6)</f>
        <v>6</v>
      </c>
      <c r="AE14" s="111"/>
      <c r="AF14" s="111"/>
      <c r="AG14" s="111"/>
      <c r="AH14" s="111"/>
      <c r="AI14" s="87">
        <f>INDEX(i.StdELMan,($L14-1)*12+($T14-1)*3+$N14,AI$7)</f>
        <v>2</v>
      </c>
      <c r="AJ14" s="87">
        <f>INDEX(CHOOSE($N14,DataAutumn!i.AdultDrys,DataWinter!i.AdultDrys,DataSpring!i.AdultDrys),1,$T14)</f>
        <v>1</v>
      </c>
      <c r="AK14" s="532">
        <f>AK$13</f>
        <v>2</v>
      </c>
      <c r="AL14" s="532">
        <v>0</v>
      </c>
      <c r="AM14" s="532">
        <f>AM$13</f>
        <v>1</v>
      </c>
      <c r="AN14" s="809" t="b">
        <f>AN$13</f>
        <v>0</v>
      </c>
      <c r="AO14" s="532" t="str">
        <f>AO$13</f>
        <v/>
      </c>
      <c r="AP14" s="532" t="str">
        <f>AP$13</f>
        <v/>
      </c>
      <c r="AQ14" s="532">
        <v>1</v>
      </c>
      <c r="AR14" s="532">
        <v>1</v>
      </c>
      <c r="AS14" s="111"/>
      <c r="AT14" s="111"/>
      <c r="AU14" s="111"/>
      <c r="AV14" s="111"/>
      <c r="AW14" s="111"/>
      <c r="AX14" s="111"/>
      <c r="AY14" s="111"/>
      <c r="AZ14" s="111"/>
      <c r="BA14" s="18"/>
      <c r="BB14" s="18"/>
      <c r="BC14" s="200" t="s">
        <v>362</v>
      </c>
      <c r="BD14" s="8" t="str">
        <f>IF(COUNTIF($BC$13:$BC14,$BC14)=1,"-","Dup")</f>
        <v>-</v>
      </c>
      <c r="BE14" s="18"/>
      <c r="BF14" s="532" t="str">
        <f t="shared" ref="BF14:BN14" si="125">BF$13</f>
        <v>-</v>
      </c>
      <c r="BG14" s="532" t="str">
        <f t="shared" si="125"/>
        <v>-</v>
      </c>
      <c r="BH14" s="532" t="str">
        <f t="shared" si="125"/>
        <v>-</v>
      </c>
      <c r="BI14" s="532" t="str">
        <f t="shared" si="125"/>
        <v>-</v>
      </c>
      <c r="BJ14" s="532" t="str">
        <f t="shared" si="125"/>
        <v>-</v>
      </c>
      <c r="BK14" s="532" t="str">
        <f t="shared" si="125"/>
        <v>-</v>
      </c>
      <c r="BL14" s="532" t="str">
        <f t="shared" si="125"/>
        <v>-</v>
      </c>
      <c r="BM14" s="532" t="str">
        <f t="shared" si="125"/>
        <v>-</v>
      </c>
      <c r="BN14" s="532" t="str">
        <f t="shared" si="125"/>
        <v>-</v>
      </c>
      <c r="BO14" s="18"/>
      <c r="BP14" s="532" t="str">
        <f t="shared" ref="BP14:CJ14" si="126">BP$13</f>
        <v>-</v>
      </c>
      <c r="BQ14" s="532" t="str">
        <f t="shared" si="126"/>
        <v>-</v>
      </c>
      <c r="BR14" s="532" t="str">
        <f t="shared" si="126"/>
        <v>-</v>
      </c>
      <c r="BS14" s="532" t="str">
        <f t="shared" si="126"/>
        <v>-</v>
      </c>
      <c r="BT14" s="532" t="str">
        <f t="shared" si="126"/>
        <v>-</v>
      </c>
      <c r="BU14" s="532" t="str">
        <f t="shared" si="126"/>
        <v>-</v>
      </c>
      <c r="BV14" s="532" t="str">
        <f t="shared" si="126"/>
        <v>-</v>
      </c>
      <c r="BW14" s="532" t="str">
        <f t="shared" si="126"/>
        <v>-</v>
      </c>
      <c r="BX14" s="532" t="str">
        <f t="shared" si="126"/>
        <v>-</v>
      </c>
      <c r="BY14" s="532" t="str">
        <f t="shared" si="126"/>
        <v>-</v>
      </c>
      <c r="BZ14" s="532" t="str">
        <f t="shared" si="126"/>
        <v>-</v>
      </c>
      <c r="CA14" s="532" t="str">
        <f t="shared" si="126"/>
        <v>-</v>
      </c>
      <c r="CB14" s="532" t="str">
        <f t="shared" si="126"/>
        <v>-</v>
      </c>
      <c r="CC14" s="532" t="str">
        <f t="shared" si="126"/>
        <v>-</v>
      </c>
      <c r="CD14" s="532" t="str">
        <f t="shared" si="126"/>
        <v>-</v>
      </c>
      <c r="CE14" s="532" t="str">
        <f t="shared" si="126"/>
        <v>-</v>
      </c>
      <c r="CF14" s="22" t="s">
        <v>30</v>
      </c>
      <c r="CG14" s="532" t="str">
        <f t="shared" si="126"/>
        <v>-</v>
      </c>
      <c r="CH14" s="532" t="str">
        <f t="shared" si="126"/>
        <v>-</v>
      </c>
      <c r="CI14" s="532" t="str">
        <f t="shared" si="126"/>
        <v>-</v>
      </c>
      <c r="CJ14" s="532" t="str">
        <f t="shared" si="126"/>
        <v>-</v>
      </c>
      <c r="CK14" s="18"/>
      <c r="CL14" s="532" t="str">
        <f t="shared" ref="CL14:DI14" si="127">CL$13</f>
        <v>-</v>
      </c>
      <c r="CM14" s="532" t="str">
        <f t="shared" si="127"/>
        <v>-</v>
      </c>
      <c r="CN14" s="532" t="str">
        <f t="shared" si="127"/>
        <v>-</v>
      </c>
      <c r="CO14" s="532" t="str">
        <f t="shared" si="127"/>
        <v>-</v>
      </c>
      <c r="CP14" s="532" t="str">
        <f t="shared" si="127"/>
        <v>-</v>
      </c>
      <c r="CQ14" s="532" t="str">
        <f t="shared" si="127"/>
        <v>-</v>
      </c>
      <c r="CR14" s="532" t="str">
        <f t="shared" si="127"/>
        <v>-</v>
      </c>
      <c r="CS14" s="532" t="str">
        <f t="shared" si="127"/>
        <v>-</v>
      </c>
      <c r="CT14" s="532" t="str">
        <f t="shared" si="127"/>
        <v>-</v>
      </c>
      <c r="CU14" s="532" t="str">
        <f t="shared" si="127"/>
        <v>-</v>
      </c>
      <c r="CV14" s="532" t="str">
        <f t="shared" si="127"/>
        <v>-</v>
      </c>
      <c r="CW14" s="532" t="str">
        <f t="shared" si="127"/>
        <v>-</v>
      </c>
      <c r="CX14" s="532" t="str">
        <f t="shared" si="127"/>
        <v>-</v>
      </c>
      <c r="CY14" s="532" t="str">
        <f t="shared" si="127"/>
        <v>-</v>
      </c>
      <c r="CZ14" s="532" t="str">
        <f t="shared" si="127"/>
        <v>-</v>
      </c>
      <c r="DA14" s="532" t="str">
        <f t="shared" si="127"/>
        <v>-</v>
      </c>
      <c r="DB14" s="532" t="str">
        <f t="shared" si="127"/>
        <v>-</v>
      </c>
      <c r="DC14" s="532" t="str">
        <f t="shared" si="127"/>
        <v>-</v>
      </c>
      <c r="DD14" s="532" t="str">
        <f t="shared" si="127"/>
        <v>-</v>
      </c>
      <c r="DE14" s="532" t="str">
        <f t="shared" si="127"/>
        <v>-</v>
      </c>
      <c r="DF14" s="532" t="str">
        <f t="shared" si="127"/>
        <v>-</v>
      </c>
      <c r="DG14" s="532" t="str">
        <f t="shared" si="127"/>
        <v>-</v>
      </c>
      <c r="DH14" s="532" t="str">
        <f t="shared" si="127"/>
        <v>-</v>
      </c>
      <c r="DI14" s="532" t="str">
        <f t="shared" si="127"/>
        <v>-</v>
      </c>
      <c r="DJ14" s="532">
        <v>720</v>
      </c>
      <c r="DK14" s="532">
        <v>720</v>
      </c>
      <c r="DL14" s="18"/>
      <c r="DM14" s="532" t="str">
        <f t="shared" ref="DM14:DS14" si="128">DM$13</f>
        <v>-</v>
      </c>
      <c r="DN14" s="532" t="str">
        <f>DN$13</f>
        <v>-</v>
      </c>
      <c r="DO14" s="532" t="str">
        <f t="shared" si="128"/>
        <v>-</v>
      </c>
      <c r="DP14" s="532" t="str">
        <f t="shared" si="128"/>
        <v>-</v>
      </c>
      <c r="DQ14" s="533" t="str">
        <f>DQ$13</f>
        <v>-</v>
      </c>
      <c r="DR14" s="532" t="str">
        <f t="shared" si="128"/>
        <v>-</v>
      </c>
      <c r="DS14" s="532" t="str">
        <f t="shared" si="128"/>
        <v>-</v>
      </c>
      <c r="DT14" s="22">
        <v>1</v>
      </c>
      <c r="DU14" s="532" t="str">
        <f>DU$13</f>
        <v>-</v>
      </c>
      <c r="DV14" s="532" t="str">
        <f>DV$13</f>
        <v>-</v>
      </c>
      <c r="DW14" s="532" t="str">
        <f>DW$13</f>
        <v>-</v>
      </c>
      <c r="DX14" s="532" t="str">
        <f>DX$13</f>
        <v>-</v>
      </c>
      <c r="DY14" s="532" t="str">
        <f>DY$13</f>
        <v>-</v>
      </c>
      <c r="DZ14" s="22" t="b">
        <v>0</v>
      </c>
      <c r="EA14" s="532" t="str">
        <f>EA$13</f>
        <v>-</v>
      </c>
      <c r="EB14" s="532" t="str">
        <f>EB$13</f>
        <v>-</v>
      </c>
      <c r="EC14" s="532" t="str">
        <f>EC$13</f>
        <v>-</v>
      </c>
      <c r="ED14" s="532" t="str">
        <f>ED$13</f>
        <v>-</v>
      </c>
      <c r="EE14" s="22">
        <v>500</v>
      </c>
      <c r="EF14" s="22">
        <v>500</v>
      </c>
      <c r="EG14" s="532" t="str">
        <f t="shared" ref="EG14:FZ14" si="129">EG$13</f>
        <v>-</v>
      </c>
      <c r="EH14" s="532" t="str">
        <f t="shared" si="129"/>
        <v>-</v>
      </c>
      <c r="EI14" s="532" t="str">
        <f t="shared" si="129"/>
        <v>-</v>
      </c>
      <c r="EJ14" s="22" t="str">
        <f t="shared" ref="EJ14:FF14" si="130">EJ$13</f>
        <v>-</v>
      </c>
      <c r="EK14" s="22" t="str">
        <f t="shared" si="130"/>
        <v>-</v>
      </c>
      <c r="EL14" s="22" t="str">
        <f t="shared" si="130"/>
        <v>-</v>
      </c>
      <c r="EM14" s="22" t="str">
        <f t="shared" si="130"/>
        <v>-</v>
      </c>
      <c r="EN14" s="22" t="str">
        <f t="shared" si="130"/>
        <v>-</v>
      </c>
      <c r="EO14" s="22" t="str">
        <f t="shared" si="130"/>
        <v>-</v>
      </c>
      <c r="EP14" s="22" t="str">
        <f t="shared" si="130"/>
        <v>-</v>
      </c>
      <c r="EQ14" s="22" t="str">
        <f t="shared" si="130"/>
        <v>-</v>
      </c>
      <c r="ER14" s="22" t="str">
        <f t="shared" si="130"/>
        <v>-</v>
      </c>
      <c r="ES14" s="22" t="str">
        <f t="shared" si="130"/>
        <v>-</v>
      </c>
      <c r="ET14" s="22" t="str">
        <f t="shared" si="130"/>
        <v>-</v>
      </c>
      <c r="EU14" s="22" t="str">
        <f t="shared" si="130"/>
        <v>-</v>
      </c>
      <c r="EV14" s="22" t="str">
        <f t="shared" si="130"/>
        <v>-</v>
      </c>
      <c r="EW14" s="22" t="str">
        <f t="shared" si="130"/>
        <v>-</v>
      </c>
      <c r="EX14" s="22" t="str">
        <f t="shared" si="130"/>
        <v>-</v>
      </c>
      <c r="EY14" s="22" t="str">
        <f t="shared" si="130"/>
        <v>-</v>
      </c>
      <c r="EZ14" s="22" t="str">
        <f>EZ$13</f>
        <v>-</v>
      </c>
      <c r="FA14" s="22" t="str">
        <f>FA$13</f>
        <v>-</v>
      </c>
      <c r="FB14" s="22" t="str">
        <f>FB$13</f>
        <v>-</v>
      </c>
      <c r="FC14" s="22" t="str">
        <f>FC$13</f>
        <v>-</v>
      </c>
      <c r="FD14" s="22" t="str">
        <f t="shared" si="130"/>
        <v>-</v>
      </c>
      <c r="FE14" s="22" t="str">
        <f t="shared" si="130"/>
        <v>-</v>
      </c>
      <c r="FF14" s="22" t="str">
        <f t="shared" si="130"/>
        <v>-</v>
      </c>
      <c r="FG14" s="532" t="str">
        <f>FG$13</f>
        <v>-</v>
      </c>
      <c r="FH14" s="532" t="str">
        <f>FH$13</f>
        <v>-</v>
      </c>
      <c r="FI14" s="532" t="str">
        <f>FI$13</f>
        <v>-</v>
      </c>
      <c r="FJ14" s="532" t="str">
        <f>FJ$13</f>
        <v>-</v>
      </c>
      <c r="FK14" s="532">
        <f t="shared" si="129"/>
        <v>0</v>
      </c>
      <c r="FL14" s="532">
        <f t="shared" si="129"/>
        <v>0</v>
      </c>
      <c r="FM14" s="532">
        <f t="shared" si="129"/>
        <v>1</v>
      </c>
      <c r="FN14" s="532">
        <f t="shared" si="129"/>
        <v>0</v>
      </c>
      <c r="FO14" s="532">
        <f t="shared" si="129"/>
        <v>0</v>
      </c>
      <c r="FP14" s="532">
        <f t="shared" si="129"/>
        <v>0</v>
      </c>
      <c r="FQ14" s="532">
        <f t="shared" si="129"/>
        <v>0</v>
      </c>
      <c r="FR14" s="532">
        <f t="shared" si="129"/>
        <v>0</v>
      </c>
      <c r="FS14" s="532">
        <f t="shared" si="129"/>
        <v>0</v>
      </c>
      <c r="FT14" s="532" t="str">
        <f t="shared" si="129"/>
        <v>-</v>
      </c>
      <c r="FU14" s="532" t="str">
        <f t="shared" si="129"/>
        <v>-</v>
      </c>
      <c r="FV14" s="532" t="str">
        <f t="shared" si="129"/>
        <v>-</v>
      </c>
      <c r="FW14" s="532" t="str">
        <f t="shared" si="129"/>
        <v>-</v>
      </c>
      <c r="FX14" s="532" t="str">
        <f t="shared" si="129"/>
        <v>-</v>
      </c>
      <c r="FY14" s="532" t="str">
        <f t="shared" si="129"/>
        <v>-</v>
      </c>
      <c r="FZ14" s="532" t="str">
        <f t="shared" si="129"/>
        <v>-</v>
      </c>
      <c r="GA14" s="22" t="b">
        <v>0</v>
      </c>
      <c r="GB14" s="22" t="b">
        <v>0</v>
      </c>
      <c r="GC14" s="22" t="b">
        <v>1</v>
      </c>
      <c r="GD14" s="22">
        <v>1</v>
      </c>
      <c r="GE14" s="22">
        <v>1</v>
      </c>
      <c r="GF14" s="532">
        <f t="shared" ref="GF14:GN14" si="131">GF$13</f>
        <v>1</v>
      </c>
      <c r="GG14" s="532">
        <f t="shared" si="131"/>
        <v>1</v>
      </c>
      <c r="GH14" s="532">
        <f t="shared" si="131"/>
        <v>1</v>
      </c>
      <c r="GI14" s="532">
        <f t="shared" si="131"/>
        <v>1</v>
      </c>
      <c r="GJ14" s="532" t="str">
        <f t="shared" si="131"/>
        <v>-</v>
      </c>
      <c r="GK14" s="532" t="str">
        <f t="shared" si="131"/>
        <v>-</v>
      </c>
      <c r="GL14" s="532" t="str">
        <f t="shared" si="131"/>
        <v>-</v>
      </c>
      <c r="GM14" s="532" t="str">
        <f t="shared" si="131"/>
        <v>-</v>
      </c>
      <c r="GN14" s="532" t="str">
        <f t="shared" si="131"/>
        <v>-</v>
      </c>
      <c r="GO14" s="87">
        <f t="shared" ref="GO14:GV15" si="132">INDEX(i.PGRscalar,1,($L14-1)*10+GO$6)</f>
        <v>1</v>
      </c>
      <c r="GP14" s="87">
        <f t="shared" si="132"/>
        <v>1</v>
      </c>
      <c r="GQ14" s="87">
        <f t="shared" si="132"/>
        <v>1</v>
      </c>
      <c r="GR14" s="87">
        <f t="shared" si="132"/>
        <v>1</v>
      </c>
      <c r="GS14" s="87">
        <f t="shared" si="132"/>
        <v>1</v>
      </c>
      <c r="GT14" s="87">
        <f t="shared" si="132"/>
        <v>1</v>
      </c>
      <c r="GU14" s="87">
        <f t="shared" si="132"/>
        <v>1</v>
      </c>
      <c r="GV14" s="87">
        <f t="shared" si="132"/>
        <v>1</v>
      </c>
      <c r="GW14" s="532" t="str">
        <f>GW$13</f>
        <v>-</v>
      </c>
      <c r="GX14" s="532" t="str">
        <f>GX$13</f>
        <v>-</v>
      </c>
      <c r="GY14" s="532" t="str">
        <f t="shared" ref="GY14:GZ14" si="133">GY$13</f>
        <v>-</v>
      </c>
      <c r="GZ14" s="532" t="str">
        <f t="shared" si="133"/>
        <v>-</v>
      </c>
      <c r="HA14" s="18"/>
      <c r="HB14" s="532" t="str">
        <f t="shared" ref="HB14:HC14" si="134">HB$13</f>
        <v>-</v>
      </c>
      <c r="HC14" s="532" t="str">
        <f t="shared" si="134"/>
        <v>-</v>
      </c>
      <c r="HD14" s="532">
        <f t="shared" ref="HD14:KX14" si="135">HD$13</f>
        <v>0</v>
      </c>
      <c r="HE14" s="532">
        <f t="shared" si="135"/>
        <v>0</v>
      </c>
      <c r="HF14" s="532">
        <f t="shared" si="135"/>
        <v>0</v>
      </c>
      <c r="HG14" s="532">
        <f t="shared" si="135"/>
        <v>0</v>
      </c>
      <c r="HH14" s="532">
        <f t="shared" si="135"/>
        <v>0</v>
      </c>
      <c r="HI14" s="532">
        <f t="shared" si="135"/>
        <v>0</v>
      </c>
      <c r="HJ14" s="532">
        <f t="shared" si="135"/>
        <v>0</v>
      </c>
      <c r="HK14" s="532">
        <f t="shared" si="135"/>
        <v>0</v>
      </c>
      <c r="HL14" s="532">
        <f t="shared" si="135"/>
        <v>0</v>
      </c>
      <c r="HM14" s="532">
        <f t="shared" si="135"/>
        <v>0</v>
      </c>
      <c r="HN14" s="532">
        <f t="shared" si="135"/>
        <v>0</v>
      </c>
      <c r="HO14" s="532">
        <f t="shared" si="135"/>
        <v>0</v>
      </c>
      <c r="HP14" s="532">
        <f t="shared" si="135"/>
        <v>0</v>
      </c>
      <c r="HQ14" s="532">
        <f t="shared" si="135"/>
        <v>0</v>
      </c>
      <c r="HR14" s="532">
        <f t="shared" si="135"/>
        <v>0</v>
      </c>
      <c r="HS14" s="532">
        <f t="shared" si="135"/>
        <v>0</v>
      </c>
      <c r="HT14" s="532">
        <f t="shared" si="135"/>
        <v>0</v>
      </c>
      <c r="HU14" s="532">
        <f t="shared" si="135"/>
        <v>0</v>
      </c>
      <c r="HV14" s="532">
        <f t="shared" si="135"/>
        <v>0</v>
      </c>
      <c r="HW14" s="532">
        <f t="shared" si="135"/>
        <v>0</v>
      </c>
      <c r="HX14" s="532">
        <f t="shared" si="135"/>
        <v>0</v>
      </c>
      <c r="HY14" s="532">
        <f t="shared" si="135"/>
        <v>0</v>
      </c>
      <c r="HZ14" s="532">
        <f t="shared" si="135"/>
        <v>0</v>
      </c>
      <c r="IA14" s="532">
        <f t="shared" si="135"/>
        <v>0</v>
      </c>
      <c r="IB14" s="532">
        <f t="shared" si="135"/>
        <v>0</v>
      </c>
      <c r="IC14" s="532">
        <f t="shared" si="135"/>
        <v>0</v>
      </c>
      <c r="ID14" s="532">
        <f t="shared" si="135"/>
        <v>0</v>
      </c>
      <c r="IE14" s="532">
        <f t="shared" si="135"/>
        <v>0</v>
      </c>
      <c r="IF14" s="532">
        <f t="shared" si="135"/>
        <v>0</v>
      </c>
      <c r="IG14" s="532">
        <f t="shared" si="135"/>
        <v>0</v>
      </c>
      <c r="IH14" s="532">
        <f t="shared" si="135"/>
        <v>0</v>
      </c>
      <c r="II14" s="532">
        <f t="shared" si="135"/>
        <v>0</v>
      </c>
      <c r="IJ14" s="532">
        <f t="shared" si="135"/>
        <v>0</v>
      </c>
      <c r="IK14" s="532">
        <f t="shared" si="135"/>
        <v>0</v>
      </c>
      <c r="IL14" s="532">
        <f t="shared" si="135"/>
        <v>0</v>
      </c>
      <c r="IM14" s="532">
        <f t="shared" si="135"/>
        <v>0</v>
      </c>
      <c r="IN14" s="532">
        <f t="shared" si="135"/>
        <v>0</v>
      </c>
      <c r="IO14" s="532">
        <f t="shared" si="135"/>
        <v>0</v>
      </c>
      <c r="IP14" s="532">
        <f t="shared" si="135"/>
        <v>0</v>
      </c>
      <c r="IQ14" s="532">
        <f t="shared" si="135"/>
        <v>0</v>
      </c>
      <c r="IR14" s="532">
        <f t="shared" si="135"/>
        <v>0</v>
      </c>
      <c r="IS14" s="532">
        <f t="shared" si="135"/>
        <v>0</v>
      </c>
      <c r="IT14" s="532">
        <f t="shared" si="135"/>
        <v>0</v>
      </c>
      <c r="IU14" s="532">
        <f t="shared" si="135"/>
        <v>0</v>
      </c>
      <c r="IV14" s="532">
        <f t="shared" si="135"/>
        <v>0</v>
      </c>
      <c r="IW14" s="532">
        <f t="shared" si="135"/>
        <v>0</v>
      </c>
      <c r="IX14" s="532">
        <f t="shared" si="135"/>
        <v>0</v>
      </c>
      <c r="IY14" s="532">
        <f t="shared" si="135"/>
        <v>0</v>
      </c>
      <c r="IZ14" s="532">
        <f t="shared" si="135"/>
        <v>0</v>
      </c>
      <c r="JA14" s="532">
        <f t="shared" si="135"/>
        <v>0</v>
      </c>
      <c r="JB14" s="532">
        <f t="shared" si="135"/>
        <v>0</v>
      </c>
      <c r="JC14" s="532">
        <f t="shared" si="135"/>
        <v>0</v>
      </c>
      <c r="JD14" s="532">
        <f t="shared" si="135"/>
        <v>0</v>
      </c>
      <c r="JE14" s="532">
        <f t="shared" si="135"/>
        <v>0</v>
      </c>
      <c r="JF14" s="18"/>
      <c r="JG14" s="532" t="str">
        <f t="shared" si="135"/>
        <v>-</v>
      </c>
      <c r="JH14" s="532" t="str">
        <f t="shared" si="135"/>
        <v>-</v>
      </c>
      <c r="JI14" s="532" t="str">
        <f t="shared" si="135"/>
        <v>-</v>
      </c>
      <c r="JJ14" s="532" t="str">
        <f t="shared" si="135"/>
        <v>-</v>
      </c>
      <c r="JK14" s="532" t="str">
        <f t="shared" si="135"/>
        <v>-</v>
      </c>
      <c r="JL14" s="532">
        <f t="shared" si="135"/>
        <v>1</v>
      </c>
      <c r="JM14" s="532">
        <f t="shared" si="135"/>
        <v>1</v>
      </c>
      <c r="JN14" s="532" t="str">
        <f t="shared" si="135"/>
        <v>-</v>
      </c>
      <c r="JO14" s="532" t="str">
        <f t="shared" si="135"/>
        <v>-</v>
      </c>
      <c r="JP14" s="532" t="str">
        <f t="shared" si="135"/>
        <v>-</v>
      </c>
      <c r="JQ14" s="532" t="str">
        <f t="shared" si="135"/>
        <v>-</v>
      </c>
      <c r="JR14" s="532" t="str">
        <f t="shared" si="135"/>
        <v>-</v>
      </c>
      <c r="JS14" s="532" t="str">
        <f t="shared" si="135"/>
        <v>-</v>
      </c>
      <c r="JT14" s="532" t="str">
        <f t="shared" si="135"/>
        <v>-</v>
      </c>
      <c r="JU14" s="532" t="str">
        <f t="shared" si="135"/>
        <v>-</v>
      </c>
      <c r="JV14" s="532" t="str">
        <f t="shared" si="135"/>
        <v>-</v>
      </c>
      <c r="JW14" s="532" t="str">
        <f t="shared" si="135"/>
        <v>-</v>
      </c>
      <c r="JX14" s="532" t="str">
        <f t="shared" si="135"/>
        <v>-</v>
      </c>
      <c r="JY14" s="532" t="str">
        <f t="shared" si="135"/>
        <v>-</v>
      </c>
      <c r="JZ14" s="532" t="str">
        <f t="shared" si="135"/>
        <v>-</v>
      </c>
      <c r="KA14" s="532" t="str">
        <f t="shared" si="135"/>
        <v>-</v>
      </c>
      <c r="KB14" s="532" t="str">
        <f t="shared" si="135"/>
        <v>-</v>
      </c>
      <c r="KC14" s="532" t="str">
        <f t="shared" si="135"/>
        <v>-</v>
      </c>
      <c r="KD14" s="532" t="str">
        <f t="shared" si="135"/>
        <v>-</v>
      </c>
      <c r="KE14" s="532" t="str">
        <f t="shared" si="135"/>
        <v>-</v>
      </c>
      <c r="KF14" s="532" t="str">
        <f t="shared" si="135"/>
        <v>-</v>
      </c>
      <c r="KG14" s="532" t="str">
        <f t="shared" si="135"/>
        <v>-</v>
      </c>
      <c r="KH14" s="532" t="str">
        <f t="shared" si="135"/>
        <v>-</v>
      </c>
      <c r="KI14" s="532">
        <f t="shared" si="135"/>
        <v>0</v>
      </c>
      <c r="KJ14" s="532" t="str">
        <f t="shared" si="135"/>
        <v>-</v>
      </c>
      <c r="KK14" s="532">
        <f t="shared" si="135"/>
        <v>1</v>
      </c>
      <c r="KL14" s="532">
        <f t="shared" si="135"/>
        <v>0</v>
      </c>
      <c r="KM14" s="532">
        <f t="shared" si="135"/>
        <v>0</v>
      </c>
      <c r="KN14" s="532">
        <f t="shared" si="135"/>
        <v>0</v>
      </c>
      <c r="KO14" s="532">
        <f t="shared" si="135"/>
        <v>0</v>
      </c>
      <c r="KP14" s="532">
        <f t="shared" si="135"/>
        <v>0</v>
      </c>
      <c r="KQ14" s="532">
        <f t="shared" si="135"/>
        <v>0</v>
      </c>
      <c r="KR14" s="532">
        <f t="shared" si="135"/>
        <v>0</v>
      </c>
      <c r="KS14" s="532">
        <f t="shared" si="135"/>
        <v>1</v>
      </c>
      <c r="KT14" s="532">
        <f t="shared" si="135"/>
        <v>0</v>
      </c>
      <c r="KU14" s="532">
        <f t="shared" si="135"/>
        <v>0</v>
      </c>
      <c r="KV14" s="532">
        <f t="shared" si="135"/>
        <v>0</v>
      </c>
      <c r="KW14" s="532">
        <f t="shared" si="135"/>
        <v>0</v>
      </c>
      <c r="KX14" s="532">
        <f t="shared" si="135"/>
        <v>0</v>
      </c>
      <c r="KY14" s="18"/>
      <c r="KZ14" s="532" t="str">
        <f t="shared" ref="KZ14:YJ14" si="136">KZ$13</f>
        <v>-</v>
      </c>
      <c r="LA14" s="532" t="str">
        <f t="shared" si="136"/>
        <v>-</v>
      </c>
      <c r="LB14" s="532" t="str">
        <f t="shared" si="136"/>
        <v>-</v>
      </c>
      <c r="LC14" s="532" t="str">
        <f t="shared" si="136"/>
        <v>-</v>
      </c>
      <c r="LD14" s="532" t="str">
        <f t="shared" si="136"/>
        <v>-</v>
      </c>
      <c r="LE14" s="532" t="str">
        <f t="shared" si="136"/>
        <v>-</v>
      </c>
      <c r="LF14" s="532" t="str">
        <f t="shared" si="136"/>
        <v>-</v>
      </c>
      <c r="LG14" s="532" t="str">
        <f t="shared" si="136"/>
        <v>-</v>
      </c>
      <c r="LH14" s="532" t="str">
        <f t="shared" si="136"/>
        <v>-</v>
      </c>
      <c r="LI14" s="532" t="str">
        <f t="shared" si="136"/>
        <v>-</v>
      </c>
      <c r="LJ14" s="532" t="str">
        <f t="shared" si="136"/>
        <v>-</v>
      </c>
      <c r="LK14" s="532" t="str">
        <f t="shared" si="136"/>
        <v>-</v>
      </c>
      <c r="LL14" s="532" t="str">
        <f t="shared" si="136"/>
        <v>-</v>
      </c>
      <c r="LM14" s="532" t="str">
        <f t="shared" si="136"/>
        <v>-</v>
      </c>
      <c r="LN14" s="532" t="str">
        <f t="shared" si="136"/>
        <v>-</v>
      </c>
      <c r="LO14" s="532" t="str">
        <f t="shared" si="136"/>
        <v>-</v>
      </c>
      <c r="LP14" s="532">
        <f t="shared" si="136"/>
        <v>0</v>
      </c>
      <c r="LQ14" s="532">
        <f>LQ$13</f>
        <v>0</v>
      </c>
      <c r="LR14" s="532"/>
      <c r="LS14" s="532"/>
      <c r="LT14" s="532"/>
      <c r="LU14" s="532"/>
      <c r="LV14" s="532"/>
      <c r="LW14" s="532"/>
      <c r="LX14" s="532"/>
      <c r="LY14" s="532"/>
      <c r="LZ14" s="532"/>
      <c r="MA14" s="532"/>
      <c r="MB14" s="532"/>
      <c r="MC14" s="532"/>
      <c r="MD14" s="532"/>
      <c r="ME14" s="532"/>
      <c r="MF14" s="532"/>
      <c r="MG14" s="534">
        <f t="shared" si="136"/>
        <v>0</v>
      </c>
      <c r="MH14" s="534">
        <f t="shared" si="136"/>
        <v>0</v>
      </c>
      <c r="MI14" s="534">
        <f t="shared" si="136"/>
        <v>0</v>
      </c>
      <c r="MJ14" s="534">
        <f t="shared" si="136"/>
        <v>0</v>
      </c>
      <c r="MK14" s="534">
        <f t="shared" si="136"/>
        <v>0</v>
      </c>
      <c r="ML14" s="534">
        <f t="shared" si="136"/>
        <v>0</v>
      </c>
      <c r="MM14" s="534">
        <f t="shared" si="136"/>
        <v>0</v>
      </c>
      <c r="MN14" s="534">
        <f t="shared" si="136"/>
        <v>0</v>
      </c>
      <c r="MO14" s="534">
        <f t="shared" si="136"/>
        <v>0</v>
      </c>
      <c r="MP14" s="534">
        <f t="shared" si="136"/>
        <v>0</v>
      </c>
      <c r="MQ14" s="534">
        <f t="shared" si="136"/>
        <v>0</v>
      </c>
      <c r="MR14" s="534">
        <f t="shared" si="136"/>
        <v>0</v>
      </c>
      <c r="MS14" s="534">
        <f t="shared" si="136"/>
        <v>0</v>
      </c>
      <c r="MT14" s="534">
        <f t="shared" si="136"/>
        <v>0</v>
      </c>
      <c r="MU14" s="534">
        <f t="shared" si="136"/>
        <v>0</v>
      </c>
      <c r="MV14" s="534">
        <f t="shared" si="136"/>
        <v>0</v>
      </c>
      <c r="MW14" s="534">
        <f t="shared" si="136"/>
        <v>0</v>
      </c>
      <c r="MX14" s="534">
        <f t="shared" si="136"/>
        <v>0</v>
      </c>
      <c r="MY14" s="534">
        <f t="shared" si="136"/>
        <v>0</v>
      </c>
      <c r="MZ14" s="534">
        <f t="shared" si="136"/>
        <v>0</v>
      </c>
      <c r="NA14" s="534">
        <f t="shared" si="136"/>
        <v>0</v>
      </c>
      <c r="NB14" s="534">
        <f t="shared" si="136"/>
        <v>0</v>
      </c>
      <c r="NC14" s="534">
        <f t="shared" si="136"/>
        <v>0</v>
      </c>
      <c r="ND14" s="534">
        <f t="shared" si="136"/>
        <v>0</v>
      </c>
      <c r="NE14" s="534">
        <f t="shared" si="136"/>
        <v>0</v>
      </c>
      <c r="NF14" s="534">
        <f t="shared" si="136"/>
        <v>0</v>
      </c>
      <c r="NG14" s="534">
        <f t="shared" si="136"/>
        <v>0</v>
      </c>
      <c r="NH14" s="534">
        <f t="shared" si="136"/>
        <v>0</v>
      </c>
      <c r="NI14" s="534">
        <f t="shared" si="136"/>
        <v>0</v>
      </c>
      <c r="NJ14" s="534">
        <f t="shared" si="136"/>
        <v>0</v>
      </c>
      <c r="NK14" s="534">
        <f t="shared" si="136"/>
        <v>0</v>
      </c>
      <c r="NL14" s="534">
        <f t="shared" si="136"/>
        <v>0</v>
      </c>
      <c r="NM14" s="534">
        <f t="shared" si="136"/>
        <v>0</v>
      </c>
      <c r="NN14" s="534">
        <f t="shared" si="136"/>
        <v>0</v>
      </c>
      <c r="NO14" s="534">
        <f t="shared" si="136"/>
        <v>0</v>
      </c>
      <c r="NP14" s="534">
        <f t="shared" si="136"/>
        <v>0</v>
      </c>
      <c r="NQ14" s="534">
        <f t="shared" si="136"/>
        <v>0</v>
      </c>
      <c r="NR14" s="534">
        <f t="shared" si="136"/>
        <v>0</v>
      </c>
      <c r="NS14" s="534">
        <f t="shared" si="136"/>
        <v>0</v>
      </c>
      <c r="NT14" s="534">
        <f t="shared" si="136"/>
        <v>0</v>
      </c>
      <c r="NU14" s="534">
        <f t="shared" si="136"/>
        <v>0</v>
      </c>
      <c r="NV14" s="534">
        <f t="shared" si="136"/>
        <v>0</v>
      </c>
      <c r="NW14" s="534">
        <f t="shared" si="136"/>
        <v>0</v>
      </c>
      <c r="NX14" s="534">
        <f t="shared" si="136"/>
        <v>0</v>
      </c>
      <c r="NY14" s="534">
        <f t="shared" si="136"/>
        <v>0</v>
      </c>
      <c r="NZ14" s="534">
        <f t="shared" si="136"/>
        <v>0</v>
      </c>
      <c r="OA14" s="534">
        <f t="shared" si="136"/>
        <v>0</v>
      </c>
      <c r="OB14" s="534">
        <f t="shared" si="136"/>
        <v>0</v>
      </c>
      <c r="OC14" s="534">
        <f t="shared" si="136"/>
        <v>0</v>
      </c>
      <c r="OD14" s="534">
        <f t="shared" si="136"/>
        <v>0</v>
      </c>
      <c r="OE14" s="534">
        <f t="shared" si="136"/>
        <v>0</v>
      </c>
      <c r="OF14" s="534">
        <f t="shared" si="136"/>
        <v>0</v>
      </c>
      <c r="OG14" s="534">
        <f t="shared" si="136"/>
        <v>0</v>
      </c>
      <c r="OH14" s="534">
        <f t="shared" si="136"/>
        <v>0</v>
      </c>
      <c r="OI14" s="534">
        <f t="shared" si="136"/>
        <v>0</v>
      </c>
      <c r="OJ14" s="534">
        <f t="shared" si="136"/>
        <v>0</v>
      </c>
      <c r="OK14" s="534">
        <f t="shared" si="136"/>
        <v>0</v>
      </c>
      <c r="OL14" s="534">
        <f t="shared" si="136"/>
        <v>0</v>
      </c>
      <c r="OM14" s="534">
        <f t="shared" si="136"/>
        <v>0</v>
      </c>
      <c r="ON14" s="534">
        <f t="shared" si="136"/>
        <v>0</v>
      </c>
      <c r="OO14" s="534">
        <f t="shared" si="136"/>
        <v>0</v>
      </c>
      <c r="OP14" s="534">
        <f t="shared" si="136"/>
        <v>0</v>
      </c>
      <c r="OQ14" s="534">
        <f t="shared" si="136"/>
        <v>0</v>
      </c>
      <c r="OR14" s="534">
        <f t="shared" si="136"/>
        <v>0</v>
      </c>
      <c r="OS14" s="534">
        <f t="shared" si="136"/>
        <v>0</v>
      </c>
      <c r="OT14" s="534">
        <f t="shared" si="136"/>
        <v>0</v>
      </c>
      <c r="OU14" s="534">
        <f t="shared" si="136"/>
        <v>0</v>
      </c>
      <c r="OV14" s="534">
        <f t="shared" si="136"/>
        <v>0</v>
      </c>
      <c r="OW14" s="534">
        <f t="shared" si="136"/>
        <v>0</v>
      </c>
      <c r="OX14" s="534">
        <f t="shared" si="136"/>
        <v>0</v>
      </c>
      <c r="OY14" s="534">
        <f t="shared" si="136"/>
        <v>0</v>
      </c>
      <c r="OZ14" s="534">
        <f t="shared" si="136"/>
        <v>0</v>
      </c>
      <c r="PA14" s="534">
        <f t="shared" si="136"/>
        <v>0</v>
      </c>
      <c r="PB14" s="534">
        <f t="shared" si="136"/>
        <v>0</v>
      </c>
      <c r="PC14" s="534">
        <f t="shared" si="136"/>
        <v>0</v>
      </c>
      <c r="PD14" s="534">
        <f t="shared" si="136"/>
        <v>0</v>
      </c>
      <c r="PE14" s="534">
        <f t="shared" si="136"/>
        <v>0</v>
      </c>
      <c r="PF14" s="534">
        <f t="shared" si="136"/>
        <v>0</v>
      </c>
      <c r="PG14" s="534">
        <f t="shared" si="136"/>
        <v>0</v>
      </c>
      <c r="PH14" s="534">
        <f t="shared" si="136"/>
        <v>0</v>
      </c>
      <c r="PI14" s="534">
        <f t="shared" si="136"/>
        <v>0</v>
      </c>
      <c r="PJ14" s="534">
        <f t="shared" si="136"/>
        <v>0</v>
      </c>
      <c r="PK14" s="534">
        <f t="shared" si="136"/>
        <v>0</v>
      </c>
      <c r="PL14" s="534">
        <f t="shared" si="136"/>
        <v>0</v>
      </c>
      <c r="PM14" s="534">
        <f t="shared" si="136"/>
        <v>0</v>
      </c>
      <c r="PN14" s="534">
        <f t="shared" si="136"/>
        <v>0</v>
      </c>
      <c r="PO14" s="534">
        <f t="shared" si="136"/>
        <v>0</v>
      </c>
      <c r="PP14" s="534">
        <f t="shared" si="136"/>
        <v>0</v>
      </c>
      <c r="PQ14" s="534">
        <f t="shared" si="136"/>
        <v>0</v>
      </c>
      <c r="PR14" s="534">
        <f t="shared" si="136"/>
        <v>0</v>
      </c>
      <c r="PS14" s="534">
        <f t="shared" si="136"/>
        <v>0</v>
      </c>
      <c r="PT14" s="534">
        <f t="shared" si="136"/>
        <v>0</v>
      </c>
      <c r="PU14" s="534">
        <f t="shared" si="136"/>
        <v>0</v>
      </c>
      <c r="PV14" s="534">
        <f t="shared" si="136"/>
        <v>0</v>
      </c>
      <c r="PW14" s="534">
        <f t="shared" si="136"/>
        <v>0</v>
      </c>
      <c r="PX14" s="534">
        <f t="shared" si="136"/>
        <v>0</v>
      </c>
      <c r="PY14" s="534">
        <f t="shared" si="136"/>
        <v>0</v>
      </c>
      <c r="PZ14" s="534">
        <f t="shared" si="136"/>
        <v>0</v>
      </c>
      <c r="QA14" s="534">
        <f t="shared" si="136"/>
        <v>0</v>
      </c>
      <c r="QB14" s="534">
        <f t="shared" si="136"/>
        <v>0</v>
      </c>
      <c r="QC14" s="534">
        <f t="shared" si="136"/>
        <v>0</v>
      </c>
      <c r="QD14" s="534">
        <f t="shared" si="136"/>
        <v>0</v>
      </c>
      <c r="QE14" s="534">
        <f t="shared" si="136"/>
        <v>0</v>
      </c>
      <c r="QF14" s="534">
        <f t="shared" si="136"/>
        <v>0</v>
      </c>
      <c r="QG14" s="534">
        <f t="shared" si="136"/>
        <v>0</v>
      </c>
      <c r="QH14" s="534">
        <f t="shared" si="136"/>
        <v>0</v>
      </c>
      <c r="QI14" s="534">
        <f t="shared" si="136"/>
        <v>0</v>
      </c>
      <c r="QJ14" s="534">
        <f t="shared" si="136"/>
        <v>0</v>
      </c>
      <c r="QK14" s="534">
        <f t="shared" si="136"/>
        <v>0</v>
      </c>
      <c r="QL14" s="534">
        <f t="shared" si="136"/>
        <v>0</v>
      </c>
      <c r="QM14" s="534">
        <f t="shared" si="136"/>
        <v>0</v>
      </c>
      <c r="QN14" s="534">
        <f t="shared" si="136"/>
        <v>0</v>
      </c>
      <c r="QO14" s="534">
        <f t="shared" si="136"/>
        <v>0</v>
      </c>
      <c r="QP14" s="534">
        <f t="shared" si="136"/>
        <v>0</v>
      </c>
      <c r="QQ14" s="534">
        <f t="shared" si="136"/>
        <v>0</v>
      </c>
      <c r="QR14" s="534">
        <f t="shared" si="136"/>
        <v>0</v>
      </c>
      <c r="QS14" s="534">
        <f t="shared" si="136"/>
        <v>0</v>
      </c>
      <c r="QT14" s="534">
        <f t="shared" si="136"/>
        <v>0</v>
      </c>
      <c r="QU14" s="534">
        <f t="shared" si="136"/>
        <v>0</v>
      </c>
      <c r="QV14" s="534">
        <f t="shared" si="136"/>
        <v>0</v>
      </c>
      <c r="QW14" s="534">
        <f t="shared" si="136"/>
        <v>0</v>
      </c>
      <c r="QX14" s="534">
        <f t="shared" si="136"/>
        <v>0</v>
      </c>
      <c r="QY14" s="534">
        <f t="shared" si="136"/>
        <v>0</v>
      </c>
      <c r="QZ14" s="534">
        <f t="shared" si="136"/>
        <v>0</v>
      </c>
      <c r="RA14" s="534">
        <f t="shared" si="136"/>
        <v>0</v>
      </c>
      <c r="RB14" s="534">
        <f t="shared" si="136"/>
        <v>0</v>
      </c>
      <c r="RC14" s="534">
        <f t="shared" si="136"/>
        <v>0</v>
      </c>
      <c r="RD14" s="534">
        <f t="shared" si="136"/>
        <v>0</v>
      </c>
      <c r="RE14" s="534">
        <f t="shared" si="136"/>
        <v>0</v>
      </c>
      <c r="RF14" s="534">
        <f t="shared" si="136"/>
        <v>0</v>
      </c>
      <c r="RG14" s="534">
        <f t="shared" si="136"/>
        <v>0</v>
      </c>
      <c r="RH14" s="534">
        <f t="shared" si="136"/>
        <v>0</v>
      </c>
      <c r="RI14" s="534">
        <f t="shared" si="136"/>
        <v>0</v>
      </c>
      <c r="RJ14" s="534">
        <f t="shared" si="136"/>
        <v>0</v>
      </c>
      <c r="RK14" s="534">
        <f t="shared" si="136"/>
        <v>0</v>
      </c>
      <c r="RL14" s="534">
        <f t="shared" si="136"/>
        <v>0</v>
      </c>
      <c r="RM14" s="534">
        <f t="shared" si="136"/>
        <v>0</v>
      </c>
      <c r="RN14" s="534">
        <f t="shared" si="136"/>
        <v>0</v>
      </c>
      <c r="RO14" s="534">
        <f t="shared" si="136"/>
        <v>0</v>
      </c>
      <c r="RP14" s="534">
        <f t="shared" si="136"/>
        <v>0</v>
      </c>
      <c r="RQ14" s="534">
        <f t="shared" si="136"/>
        <v>0</v>
      </c>
      <c r="RR14" s="534">
        <f t="shared" si="136"/>
        <v>0</v>
      </c>
      <c r="RS14" s="534">
        <f t="shared" si="136"/>
        <v>0</v>
      </c>
      <c r="RT14" s="534">
        <f t="shared" si="136"/>
        <v>0</v>
      </c>
      <c r="RU14" s="534">
        <f t="shared" si="136"/>
        <v>0</v>
      </c>
      <c r="RV14" s="534">
        <f t="shared" si="136"/>
        <v>0</v>
      </c>
      <c r="RW14" s="534">
        <f t="shared" si="136"/>
        <v>0</v>
      </c>
      <c r="RX14" s="534">
        <f t="shared" si="136"/>
        <v>0</v>
      </c>
      <c r="RY14" s="534">
        <f t="shared" si="136"/>
        <v>0</v>
      </c>
      <c r="RZ14" s="534">
        <f t="shared" si="136"/>
        <v>0</v>
      </c>
      <c r="SA14" s="534">
        <f t="shared" si="136"/>
        <v>0</v>
      </c>
      <c r="SB14" s="534">
        <f t="shared" si="136"/>
        <v>0</v>
      </c>
      <c r="SC14" s="534">
        <f t="shared" si="136"/>
        <v>0</v>
      </c>
      <c r="SD14" s="534">
        <f t="shared" si="136"/>
        <v>0</v>
      </c>
      <c r="SE14" s="534">
        <f t="shared" si="136"/>
        <v>0</v>
      </c>
      <c r="SF14" s="534">
        <f t="shared" si="136"/>
        <v>0</v>
      </c>
      <c r="SG14" s="534">
        <f t="shared" si="136"/>
        <v>0</v>
      </c>
      <c r="SH14" s="534">
        <f t="shared" si="136"/>
        <v>0</v>
      </c>
      <c r="SI14" s="534">
        <f t="shared" si="136"/>
        <v>0</v>
      </c>
      <c r="SJ14" s="534">
        <f t="shared" si="136"/>
        <v>0</v>
      </c>
      <c r="SK14" s="534">
        <f t="shared" si="136"/>
        <v>0</v>
      </c>
      <c r="SL14" s="534">
        <f t="shared" si="136"/>
        <v>0</v>
      </c>
      <c r="SM14" s="534">
        <f t="shared" si="136"/>
        <v>0</v>
      </c>
      <c r="SN14" s="534">
        <f t="shared" si="136"/>
        <v>0</v>
      </c>
      <c r="SO14" s="534">
        <f t="shared" si="136"/>
        <v>0</v>
      </c>
      <c r="SP14" s="534">
        <f t="shared" si="136"/>
        <v>0</v>
      </c>
      <c r="SQ14" s="534">
        <f t="shared" si="136"/>
        <v>0</v>
      </c>
      <c r="SR14" s="534">
        <f t="shared" si="136"/>
        <v>0</v>
      </c>
      <c r="SS14" s="534">
        <f t="shared" si="136"/>
        <v>0</v>
      </c>
      <c r="ST14" s="534">
        <f t="shared" si="136"/>
        <v>0</v>
      </c>
      <c r="SU14" s="534">
        <f t="shared" si="136"/>
        <v>0</v>
      </c>
      <c r="SV14" s="534">
        <f t="shared" si="136"/>
        <v>0</v>
      </c>
      <c r="SW14" s="534">
        <f t="shared" si="136"/>
        <v>0</v>
      </c>
      <c r="SX14" s="534">
        <f t="shared" si="136"/>
        <v>0</v>
      </c>
      <c r="SY14" s="534">
        <f t="shared" si="136"/>
        <v>0</v>
      </c>
      <c r="SZ14" s="534">
        <f t="shared" si="136"/>
        <v>0</v>
      </c>
      <c r="TA14" s="534">
        <f t="shared" si="136"/>
        <v>0</v>
      </c>
      <c r="TB14" s="534">
        <f t="shared" si="136"/>
        <v>0</v>
      </c>
      <c r="TC14" s="534">
        <f t="shared" si="136"/>
        <v>0</v>
      </c>
      <c r="TD14" s="534">
        <f t="shared" si="136"/>
        <v>0</v>
      </c>
      <c r="TE14" s="534">
        <f t="shared" si="136"/>
        <v>0</v>
      </c>
      <c r="TF14" s="534">
        <f t="shared" si="136"/>
        <v>0</v>
      </c>
      <c r="TG14" s="534">
        <f t="shared" si="136"/>
        <v>0</v>
      </c>
      <c r="TH14" s="534">
        <f t="shared" si="136"/>
        <v>0</v>
      </c>
      <c r="TI14" s="534">
        <f t="shared" si="136"/>
        <v>0</v>
      </c>
      <c r="TJ14" s="534">
        <f t="shared" si="136"/>
        <v>0</v>
      </c>
      <c r="TK14" s="534">
        <f t="shared" si="136"/>
        <v>0</v>
      </c>
      <c r="TL14" s="534">
        <f t="shared" si="136"/>
        <v>0</v>
      </c>
      <c r="TM14" s="534">
        <f t="shared" si="136"/>
        <v>0</v>
      </c>
      <c r="TN14" s="534">
        <f t="shared" ref="TN14:VY14" si="137">TN$13</f>
        <v>0</v>
      </c>
      <c r="TO14" s="534">
        <f t="shared" si="137"/>
        <v>0</v>
      </c>
      <c r="TP14" s="534">
        <f t="shared" si="137"/>
        <v>0</v>
      </c>
      <c r="TQ14" s="534">
        <f t="shared" si="137"/>
        <v>0</v>
      </c>
      <c r="TR14" s="534">
        <f t="shared" si="137"/>
        <v>0</v>
      </c>
      <c r="TS14" s="534">
        <f t="shared" si="137"/>
        <v>0</v>
      </c>
      <c r="TT14" s="534">
        <f t="shared" si="137"/>
        <v>0</v>
      </c>
      <c r="TU14" s="534">
        <f t="shared" si="137"/>
        <v>0</v>
      </c>
      <c r="TV14" s="534">
        <f t="shared" si="137"/>
        <v>0</v>
      </c>
      <c r="TW14" s="534">
        <f t="shared" si="137"/>
        <v>0</v>
      </c>
      <c r="TX14" s="534">
        <f t="shared" si="137"/>
        <v>0</v>
      </c>
      <c r="TY14" s="534">
        <f t="shared" si="137"/>
        <v>0</v>
      </c>
      <c r="TZ14" s="534">
        <f t="shared" si="137"/>
        <v>0</v>
      </c>
      <c r="UA14" s="534">
        <f t="shared" si="137"/>
        <v>0</v>
      </c>
      <c r="UB14" s="534">
        <f t="shared" si="137"/>
        <v>0</v>
      </c>
      <c r="UC14" s="534">
        <f t="shared" si="137"/>
        <v>0</v>
      </c>
      <c r="UD14" s="534">
        <f t="shared" si="137"/>
        <v>0</v>
      </c>
      <c r="UE14" s="534">
        <f t="shared" si="137"/>
        <v>0</v>
      </c>
      <c r="UF14" s="534">
        <f t="shared" si="137"/>
        <v>0</v>
      </c>
      <c r="UG14" s="534">
        <f t="shared" si="137"/>
        <v>0</v>
      </c>
      <c r="UH14" s="534">
        <f t="shared" si="137"/>
        <v>0</v>
      </c>
      <c r="UI14" s="534">
        <f t="shared" si="137"/>
        <v>0</v>
      </c>
      <c r="UJ14" s="534">
        <f t="shared" si="137"/>
        <v>0</v>
      </c>
      <c r="UK14" s="534">
        <f t="shared" si="137"/>
        <v>0</v>
      </c>
      <c r="UL14" s="534">
        <f t="shared" si="137"/>
        <v>0</v>
      </c>
      <c r="UM14" s="534">
        <f t="shared" si="137"/>
        <v>0</v>
      </c>
      <c r="UN14" s="534">
        <f t="shared" si="137"/>
        <v>0</v>
      </c>
      <c r="UO14" s="534">
        <f t="shared" si="137"/>
        <v>0</v>
      </c>
      <c r="UP14" s="534">
        <f t="shared" si="137"/>
        <v>0</v>
      </c>
      <c r="UQ14" s="534">
        <f t="shared" si="137"/>
        <v>0</v>
      </c>
      <c r="UR14" s="534">
        <f t="shared" si="137"/>
        <v>0</v>
      </c>
      <c r="US14" s="534">
        <f t="shared" si="137"/>
        <v>0</v>
      </c>
      <c r="UT14" s="534">
        <f t="shared" si="137"/>
        <v>0</v>
      </c>
      <c r="UU14" s="534">
        <f t="shared" si="137"/>
        <v>0</v>
      </c>
      <c r="UV14" s="534">
        <f t="shared" si="137"/>
        <v>0</v>
      </c>
      <c r="UW14" s="534">
        <f t="shared" si="137"/>
        <v>0</v>
      </c>
      <c r="UX14" s="534">
        <f t="shared" si="137"/>
        <v>0</v>
      </c>
      <c r="UY14" s="534">
        <f t="shared" si="137"/>
        <v>0</v>
      </c>
      <c r="UZ14" s="534">
        <f t="shared" si="137"/>
        <v>0</v>
      </c>
      <c r="VA14" s="534">
        <f t="shared" si="137"/>
        <v>0</v>
      </c>
      <c r="VB14" s="534">
        <f t="shared" si="137"/>
        <v>0</v>
      </c>
      <c r="VC14" s="534">
        <f t="shared" si="137"/>
        <v>0</v>
      </c>
      <c r="VD14" s="534">
        <f t="shared" si="137"/>
        <v>0</v>
      </c>
      <c r="VE14" s="534">
        <f t="shared" si="137"/>
        <v>0</v>
      </c>
      <c r="VF14" s="534">
        <f t="shared" si="137"/>
        <v>0</v>
      </c>
      <c r="VG14" s="534">
        <f t="shared" si="137"/>
        <v>0</v>
      </c>
      <c r="VH14" s="534">
        <f t="shared" si="137"/>
        <v>0</v>
      </c>
      <c r="VI14" s="534">
        <f t="shared" si="137"/>
        <v>0</v>
      </c>
      <c r="VJ14" s="534">
        <f t="shared" si="137"/>
        <v>0</v>
      </c>
      <c r="VK14" s="534">
        <f t="shared" si="137"/>
        <v>0</v>
      </c>
      <c r="VL14" s="534">
        <f t="shared" si="137"/>
        <v>0</v>
      </c>
      <c r="VM14" s="534">
        <f t="shared" si="137"/>
        <v>0</v>
      </c>
      <c r="VN14" s="534">
        <f t="shared" si="137"/>
        <v>0</v>
      </c>
      <c r="VO14" s="534">
        <f t="shared" si="137"/>
        <v>0</v>
      </c>
      <c r="VP14" s="534">
        <f t="shared" si="137"/>
        <v>0</v>
      </c>
      <c r="VQ14" s="534">
        <f t="shared" si="137"/>
        <v>0</v>
      </c>
      <c r="VR14" s="534">
        <f t="shared" si="137"/>
        <v>0</v>
      </c>
      <c r="VS14" s="534">
        <f t="shared" si="137"/>
        <v>0</v>
      </c>
      <c r="VT14" s="534">
        <f t="shared" si="137"/>
        <v>0</v>
      </c>
      <c r="VU14" s="534">
        <f t="shared" si="137"/>
        <v>0</v>
      </c>
      <c r="VV14" s="534">
        <f t="shared" si="137"/>
        <v>0</v>
      </c>
      <c r="VW14" s="534">
        <f t="shared" si="137"/>
        <v>0</v>
      </c>
      <c r="VX14" s="534">
        <f t="shared" si="137"/>
        <v>0</v>
      </c>
      <c r="VY14" s="534">
        <f t="shared" si="137"/>
        <v>0</v>
      </c>
      <c r="VZ14" s="534">
        <f t="shared" ref="VZ14:XW14" si="138">VZ$13</f>
        <v>0</v>
      </c>
      <c r="WA14" s="534">
        <f t="shared" si="138"/>
        <v>0</v>
      </c>
      <c r="WB14" s="534">
        <f t="shared" si="138"/>
        <v>0</v>
      </c>
      <c r="WC14" s="534">
        <f t="shared" si="138"/>
        <v>0</v>
      </c>
      <c r="WD14" s="534">
        <f t="shared" si="138"/>
        <v>0</v>
      </c>
      <c r="WE14" s="534">
        <f t="shared" si="138"/>
        <v>0</v>
      </c>
      <c r="WF14" s="534">
        <f t="shared" si="138"/>
        <v>0</v>
      </c>
      <c r="WG14" s="534">
        <f t="shared" si="138"/>
        <v>0</v>
      </c>
      <c r="WH14" s="534">
        <f t="shared" si="138"/>
        <v>0</v>
      </c>
      <c r="WI14" s="534">
        <f t="shared" si="138"/>
        <v>0</v>
      </c>
      <c r="WJ14" s="534">
        <f t="shared" si="138"/>
        <v>0</v>
      </c>
      <c r="WK14" s="534">
        <f t="shared" si="138"/>
        <v>0</v>
      </c>
      <c r="WL14" s="534">
        <f t="shared" si="138"/>
        <v>0</v>
      </c>
      <c r="WM14" s="534">
        <f t="shared" si="138"/>
        <v>0</v>
      </c>
      <c r="WN14" s="534">
        <f t="shared" si="138"/>
        <v>0</v>
      </c>
      <c r="WO14" s="534">
        <f t="shared" si="138"/>
        <v>0</v>
      </c>
      <c r="WP14" s="534">
        <f t="shared" si="138"/>
        <v>0</v>
      </c>
      <c r="WQ14" s="534">
        <f t="shared" si="138"/>
        <v>0</v>
      </c>
      <c r="WR14" s="534">
        <f t="shared" si="138"/>
        <v>0</v>
      </c>
      <c r="WS14" s="534">
        <f t="shared" si="138"/>
        <v>0</v>
      </c>
      <c r="WT14" s="534">
        <f t="shared" si="138"/>
        <v>0</v>
      </c>
      <c r="WU14" s="534">
        <f t="shared" si="138"/>
        <v>0</v>
      </c>
      <c r="WV14" s="534">
        <f t="shared" si="138"/>
        <v>0</v>
      </c>
      <c r="WW14" s="534">
        <f t="shared" si="138"/>
        <v>0</v>
      </c>
      <c r="WX14" s="534">
        <f t="shared" si="138"/>
        <v>0</v>
      </c>
      <c r="WY14" s="534">
        <f t="shared" si="138"/>
        <v>0</v>
      </c>
      <c r="WZ14" s="534">
        <f t="shared" si="138"/>
        <v>0</v>
      </c>
      <c r="XA14" s="534">
        <f t="shared" si="138"/>
        <v>0</v>
      </c>
      <c r="XB14" s="534">
        <f t="shared" si="138"/>
        <v>0</v>
      </c>
      <c r="XC14" s="534">
        <f t="shared" si="138"/>
        <v>0</v>
      </c>
      <c r="XD14" s="534">
        <f t="shared" si="138"/>
        <v>0</v>
      </c>
      <c r="XE14" s="534">
        <f t="shared" si="138"/>
        <v>0</v>
      </c>
      <c r="XF14" s="534">
        <f t="shared" si="138"/>
        <v>0</v>
      </c>
      <c r="XG14" s="534">
        <f t="shared" si="138"/>
        <v>0</v>
      </c>
      <c r="XH14" s="534">
        <f t="shared" si="138"/>
        <v>0</v>
      </c>
      <c r="XI14" s="534">
        <f t="shared" si="138"/>
        <v>0</v>
      </c>
      <c r="XJ14" s="534">
        <f t="shared" si="138"/>
        <v>0</v>
      </c>
      <c r="XK14" s="534">
        <f t="shared" si="138"/>
        <v>0</v>
      </c>
      <c r="XL14" s="534">
        <f t="shared" si="138"/>
        <v>0</v>
      </c>
      <c r="XM14" s="534">
        <f t="shared" si="138"/>
        <v>0</v>
      </c>
      <c r="XN14" s="534">
        <f t="shared" si="138"/>
        <v>0</v>
      </c>
      <c r="XO14" s="534">
        <f t="shared" si="138"/>
        <v>0</v>
      </c>
      <c r="XP14" s="534">
        <f t="shared" si="138"/>
        <v>0</v>
      </c>
      <c r="XQ14" s="534">
        <f t="shared" si="138"/>
        <v>0</v>
      </c>
      <c r="XR14" s="534">
        <f t="shared" si="138"/>
        <v>0</v>
      </c>
      <c r="XS14" s="534">
        <f t="shared" si="138"/>
        <v>0</v>
      </c>
      <c r="XT14" s="534">
        <f t="shared" si="138"/>
        <v>0</v>
      </c>
      <c r="XU14" s="534">
        <f t="shared" si="138"/>
        <v>0</v>
      </c>
      <c r="XV14" s="534">
        <f t="shared" si="138"/>
        <v>0</v>
      </c>
      <c r="XW14" s="534">
        <f t="shared" si="138"/>
        <v>0</v>
      </c>
      <c r="XX14" s="534">
        <f t="shared" si="136"/>
        <v>0</v>
      </c>
      <c r="XY14" s="534">
        <f t="shared" si="136"/>
        <v>0</v>
      </c>
      <c r="XZ14" s="534">
        <f t="shared" si="136"/>
        <v>0</v>
      </c>
      <c r="YA14" s="534">
        <f t="shared" si="136"/>
        <v>0</v>
      </c>
      <c r="YB14" s="534">
        <f t="shared" si="136"/>
        <v>0</v>
      </c>
      <c r="YC14" s="534">
        <f t="shared" si="136"/>
        <v>0</v>
      </c>
      <c r="YD14" s="534">
        <f t="shared" si="136"/>
        <v>0</v>
      </c>
      <c r="YE14" s="534">
        <f t="shared" si="136"/>
        <v>0</v>
      </c>
      <c r="YF14" s="534">
        <f t="shared" si="136"/>
        <v>0</v>
      </c>
      <c r="YG14" s="534">
        <f t="shared" si="136"/>
        <v>0</v>
      </c>
      <c r="YH14" s="534">
        <f t="shared" si="136"/>
        <v>0</v>
      </c>
      <c r="YI14" s="534">
        <f t="shared" si="136"/>
        <v>0</v>
      </c>
      <c r="YJ14" s="534">
        <f t="shared" si="136"/>
        <v>0</v>
      </c>
      <c r="YK14" s="534">
        <f t="shared" ref="YK14:ZA14" si="139">YK$13</f>
        <v>0</v>
      </c>
      <c r="YL14" s="534">
        <f t="shared" si="139"/>
        <v>0</v>
      </c>
      <c r="YM14" s="534">
        <f t="shared" si="139"/>
        <v>0</v>
      </c>
      <c r="YN14" s="534">
        <f t="shared" si="139"/>
        <v>0</v>
      </c>
      <c r="YO14" s="534">
        <f t="shared" si="139"/>
        <v>0</v>
      </c>
      <c r="YP14" s="534">
        <f t="shared" si="139"/>
        <v>0</v>
      </c>
      <c r="YQ14" s="534">
        <f t="shared" si="139"/>
        <v>0</v>
      </c>
      <c r="YR14" s="534">
        <f t="shared" si="139"/>
        <v>0</v>
      </c>
      <c r="YS14" s="534">
        <f t="shared" si="139"/>
        <v>0</v>
      </c>
      <c r="YT14" s="534">
        <f t="shared" si="139"/>
        <v>0</v>
      </c>
      <c r="YU14" s="534">
        <f t="shared" si="139"/>
        <v>0</v>
      </c>
      <c r="YV14" s="534">
        <f t="shared" si="139"/>
        <v>0</v>
      </c>
      <c r="YW14" s="534">
        <f t="shared" si="139"/>
        <v>0</v>
      </c>
      <c r="YX14" s="534">
        <f t="shared" si="139"/>
        <v>0</v>
      </c>
      <c r="YY14" s="534">
        <f t="shared" si="139"/>
        <v>0</v>
      </c>
      <c r="YZ14" s="534">
        <f t="shared" si="139"/>
        <v>0</v>
      </c>
      <c r="ZA14" s="532" t="str">
        <f t="shared" si="139"/>
        <v>-</v>
      </c>
      <c r="ZB14" s="18"/>
      <c r="ZC14" s="532">
        <f t="shared" ref="ZC14:ZW14" si="140">ZC$13</f>
        <v>0</v>
      </c>
      <c r="ZD14" s="532">
        <f t="shared" si="140"/>
        <v>0</v>
      </c>
      <c r="ZE14" s="532">
        <f t="shared" si="140"/>
        <v>0</v>
      </c>
      <c r="ZF14" s="532" t="str">
        <f t="shared" si="140"/>
        <v>-</v>
      </c>
      <c r="ZG14" s="532" t="str">
        <f t="shared" si="140"/>
        <v>-</v>
      </c>
      <c r="ZH14" s="532" t="str">
        <f t="shared" si="140"/>
        <v>-</v>
      </c>
      <c r="ZI14" s="532" t="str">
        <f t="shared" si="140"/>
        <v>-</v>
      </c>
      <c r="ZJ14" s="532" t="str">
        <f t="shared" si="140"/>
        <v>-</v>
      </c>
      <c r="ZK14" s="532" t="str">
        <f t="shared" si="140"/>
        <v>-</v>
      </c>
      <c r="ZL14" s="532" t="str">
        <f t="shared" si="140"/>
        <v>-</v>
      </c>
      <c r="ZM14" s="532" t="str">
        <f t="shared" si="140"/>
        <v>-</v>
      </c>
      <c r="ZN14" s="532" t="str">
        <f t="shared" si="140"/>
        <v>-</v>
      </c>
      <c r="ZO14" s="532" t="str">
        <f t="shared" si="140"/>
        <v>-</v>
      </c>
      <c r="ZP14" s="532" t="str">
        <f t="shared" si="140"/>
        <v>-</v>
      </c>
      <c r="ZQ14" s="532" t="str">
        <f t="shared" si="140"/>
        <v>-</v>
      </c>
      <c r="ZR14" s="532" t="str">
        <f t="shared" si="140"/>
        <v>-</v>
      </c>
      <c r="ZS14" s="532" t="str">
        <f t="shared" si="140"/>
        <v>-</v>
      </c>
      <c r="ZT14" s="532" t="str">
        <f t="shared" si="140"/>
        <v>-</v>
      </c>
      <c r="ZU14" s="532" t="str">
        <f t="shared" si="140"/>
        <v>-</v>
      </c>
      <c r="ZV14" s="532" t="str">
        <f t="shared" si="140"/>
        <v>-</v>
      </c>
      <c r="ZW14" s="532" t="str">
        <f t="shared" si="140"/>
        <v>-</v>
      </c>
      <c r="ZX14" s="18"/>
      <c r="ZY14" s="532" t="str">
        <f t="shared" ref="ZY14:AAL14" si="141">ZY$13</f>
        <v>-</v>
      </c>
      <c r="ZZ14" s="532" t="str">
        <f t="shared" si="141"/>
        <v>-</v>
      </c>
      <c r="AAA14" s="532" t="str">
        <f t="shared" si="141"/>
        <v>-</v>
      </c>
      <c r="AAB14" s="532" t="str">
        <f t="shared" si="141"/>
        <v>-</v>
      </c>
      <c r="AAC14" s="532" t="str">
        <f t="shared" si="141"/>
        <v>-</v>
      </c>
      <c r="AAD14" s="532">
        <f t="shared" si="141"/>
        <v>0</v>
      </c>
      <c r="AAE14" s="532" t="str">
        <f t="shared" si="141"/>
        <v>-</v>
      </c>
      <c r="AAF14" s="532" t="str">
        <f t="shared" si="141"/>
        <v>-</v>
      </c>
      <c r="AAG14" s="532" t="str">
        <f t="shared" si="141"/>
        <v>-</v>
      </c>
      <c r="AAH14" s="532" t="str">
        <f t="shared" si="141"/>
        <v>-</v>
      </c>
      <c r="AAI14" s="532" t="str">
        <f>AAI$13</f>
        <v>-</v>
      </c>
      <c r="AAJ14" s="532" t="str">
        <f>AAJ$13</f>
        <v>-</v>
      </c>
      <c r="AAK14" s="532" t="str">
        <f t="shared" si="141"/>
        <v>-</v>
      </c>
      <c r="AAL14" s="532" t="str">
        <f t="shared" si="141"/>
        <v>-</v>
      </c>
      <c r="AAM14" s="22" t="b">
        <v>1</v>
      </c>
      <c r="AAN14" s="532" t="str">
        <f>AAN$13</f>
        <v>-</v>
      </c>
      <c r="AAO14" s="22">
        <v>0</v>
      </c>
      <c r="AAP14" s="22">
        <v>0</v>
      </c>
      <c r="AAQ14" s="22">
        <v>0</v>
      </c>
      <c r="AAR14" s="18"/>
      <c r="AAS14" s="532" t="str">
        <f t="shared" ref="AAS14:ABI14" si="142">AAS$13</f>
        <v>-</v>
      </c>
      <c r="AAT14" s="532" t="str">
        <f t="shared" si="142"/>
        <v>-</v>
      </c>
      <c r="AAU14" s="532" t="str">
        <f t="shared" si="142"/>
        <v>-</v>
      </c>
      <c r="AAV14" s="532" t="str">
        <f t="shared" si="142"/>
        <v>-</v>
      </c>
      <c r="AAW14" s="532">
        <f t="shared" si="142"/>
        <v>1</v>
      </c>
      <c r="AAX14" s="532">
        <f t="shared" si="142"/>
        <v>1</v>
      </c>
      <c r="AAY14" s="532">
        <f t="shared" si="142"/>
        <v>1</v>
      </c>
      <c r="AAZ14" s="532">
        <f t="shared" si="142"/>
        <v>1</v>
      </c>
      <c r="ABA14" s="532" t="str">
        <f t="shared" si="142"/>
        <v>-</v>
      </c>
      <c r="ABB14" s="532" t="str">
        <f t="shared" si="142"/>
        <v>-</v>
      </c>
      <c r="ABC14" s="532" t="str">
        <f t="shared" si="142"/>
        <v>-</v>
      </c>
      <c r="ABD14" s="532" t="str">
        <f t="shared" si="142"/>
        <v>-</v>
      </c>
      <c r="ABE14" s="532" t="str">
        <f t="shared" si="142"/>
        <v>-</v>
      </c>
      <c r="ABF14" s="532" t="str">
        <f t="shared" si="142"/>
        <v>-</v>
      </c>
      <c r="ABG14" s="532" t="str">
        <f t="shared" si="142"/>
        <v>-</v>
      </c>
      <c r="ABH14" s="18"/>
      <c r="ABI14" s="532" t="str">
        <f t="shared" si="142"/>
        <v>-</v>
      </c>
      <c r="ABJ14" s="532">
        <f>ABJ$13</f>
        <v>1</v>
      </c>
      <c r="ABK14" s="18"/>
      <c r="ABL14" s="532" t="str">
        <f>ABL$13</f>
        <v>-</v>
      </c>
      <c r="ABM14" s="532" t="str">
        <f>ABM$13</f>
        <v>-</v>
      </c>
      <c r="ABN14" s="532" t="str">
        <f t="shared" ref="ABN14:ADJ14" si="143">ABN$13</f>
        <v>-</v>
      </c>
      <c r="ABO14" s="532" t="str">
        <f t="shared" si="143"/>
        <v>-</v>
      </c>
      <c r="ABP14" s="532" t="str">
        <f t="shared" si="143"/>
        <v>-</v>
      </c>
      <c r="ABQ14" s="532" t="str">
        <f t="shared" si="143"/>
        <v>-</v>
      </c>
      <c r="ABR14" s="532" t="str">
        <f t="shared" si="143"/>
        <v>-</v>
      </c>
      <c r="ABS14" s="533" t="str">
        <f t="shared" si="143"/>
        <v>-</v>
      </c>
      <c r="ABT14" s="533" t="str">
        <f t="shared" si="143"/>
        <v>-</v>
      </c>
      <c r="ABU14" s="532" t="str">
        <f t="shared" si="143"/>
        <v>-</v>
      </c>
      <c r="ABV14" s="532" t="str">
        <f t="shared" si="143"/>
        <v>-</v>
      </c>
      <c r="ABW14" s="532" t="str">
        <f t="shared" si="143"/>
        <v>-</v>
      </c>
      <c r="ABX14" s="532" t="str">
        <f t="shared" si="143"/>
        <v>-</v>
      </c>
      <c r="ABY14" s="532" t="str">
        <f t="shared" si="143"/>
        <v>-</v>
      </c>
      <c r="ABZ14" s="532" t="str">
        <f t="shared" si="143"/>
        <v>-</v>
      </c>
      <c r="ACA14" s="532" t="str">
        <f t="shared" si="143"/>
        <v>-</v>
      </c>
      <c r="ACB14" s="532" t="str">
        <f t="shared" si="143"/>
        <v>-</v>
      </c>
      <c r="ACC14" s="532" t="str">
        <f t="shared" si="143"/>
        <v>-</v>
      </c>
      <c r="ACD14" s="532" t="str">
        <f t="shared" si="143"/>
        <v>-</v>
      </c>
      <c r="ACE14" s="532" t="str">
        <f t="shared" si="143"/>
        <v>-</v>
      </c>
      <c r="ACF14" s="532" t="str">
        <f t="shared" si="143"/>
        <v>-</v>
      </c>
      <c r="ACG14" s="532" t="str">
        <f t="shared" si="143"/>
        <v>-</v>
      </c>
      <c r="ACH14" s="532" t="str">
        <f t="shared" si="143"/>
        <v>-</v>
      </c>
      <c r="ACI14" s="532" t="str">
        <f t="shared" si="143"/>
        <v>-</v>
      </c>
      <c r="ACJ14" s="532" t="str">
        <f t="shared" si="143"/>
        <v>-</v>
      </c>
      <c r="ACK14" s="532" t="str">
        <f t="shared" si="143"/>
        <v>-</v>
      </c>
      <c r="ACL14" s="532" t="str">
        <f t="shared" si="143"/>
        <v>-</v>
      </c>
      <c r="ACM14" s="532" t="str">
        <f t="shared" si="143"/>
        <v>-</v>
      </c>
      <c r="ACN14" s="532" t="str">
        <f t="shared" si="143"/>
        <v>-</v>
      </c>
      <c r="ACO14" s="532" t="str">
        <f t="shared" si="143"/>
        <v>-</v>
      </c>
      <c r="ACP14" s="532" t="str">
        <f t="shared" si="143"/>
        <v>-</v>
      </c>
      <c r="ACQ14" s="532" t="str">
        <f t="shared" si="143"/>
        <v>-</v>
      </c>
      <c r="ACR14" s="532" t="str">
        <f t="shared" si="143"/>
        <v>-</v>
      </c>
      <c r="ACS14" s="532" t="str">
        <f t="shared" si="143"/>
        <v>-</v>
      </c>
      <c r="ACT14" s="532" t="str">
        <f t="shared" si="143"/>
        <v>-</v>
      </c>
      <c r="ACU14" s="532" t="str">
        <f t="shared" si="143"/>
        <v>-</v>
      </c>
      <c r="ACV14" s="532" t="str">
        <f t="shared" si="143"/>
        <v>-</v>
      </c>
      <c r="ACW14" s="532" t="str">
        <f t="shared" si="143"/>
        <v>-</v>
      </c>
      <c r="ACX14" s="532" t="str">
        <f t="shared" si="143"/>
        <v>-</v>
      </c>
      <c r="ACY14" s="532" t="str">
        <f t="shared" si="143"/>
        <v>-</v>
      </c>
      <c r="ACZ14" s="532" t="str">
        <f t="shared" si="143"/>
        <v>-</v>
      </c>
      <c r="ADA14" s="532" t="str">
        <f t="shared" si="143"/>
        <v>-</v>
      </c>
      <c r="ADB14" s="532">
        <f t="shared" si="143"/>
        <v>1</v>
      </c>
      <c r="ADC14" s="532">
        <f t="shared" si="143"/>
        <v>1</v>
      </c>
      <c r="ADD14" s="532" t="str">
        <f t="shared" si="143"/>
        <v>-</v>
      </c>
      <c r="ADE14" s="532" t="str">
        <f t="shared" si="143"/>
        <v>-</v>
      </c>
      <c r="ADF14" s="532" t="str">
        <f t="shared" si="143"/>
        <v>-</v>
      </c>
      <c r="ADG14" s="532" t="str">
        <f t="shared" si="143"/>
        <v>-</v>
      </c>
      <c r="ADH14" s="532" t="str">
        <f t="shared" si="143"/>
        <v>-</v>
      </c>
      <c r="ADI14" s="532" t="str">
        <f t="shared" si="143"/>
        <v>-</v>
      </c>
      <c r="ADJ14" s="532" t="str">
        <f t="shared" si="143"/>
        <v>-</v>
      </c>
      <c r="ADK14" s="532" t="str">
        <f t="shared" ref="ADK14:ADO14" si="144">ADK$13</f>
        <v>-</v>
      </c>
      <c r="ADL14" s="532" t="str">
        <f>ADL$13</f>
        <v>-</v>
      </c>
      <c r="ADM14" s="532" t="str">
        <f t="shared" si="144"/>
        <v>-</v>
      </c>
      <c r="ADN14" s="532" t="str">
        <f t="shared" si="144"/>
        <v>-</v>
      </c>
      <c r="ADO14" s="532" t="str">
        <f t="shared" si="144"/>
        <v>-</v>
      </c>
      <c r="ADP14" s="532" t="str">
        <f>ADP$13</f>
        <v>-</v>
      </c>
      <c r="ADQ14" s="18"/>
      <c r="ADR14" s="22" t="str">
        <f>IF($N14=ADR$10,TRUE,"-")</f>
        <v>-</v>
      </c>
      <c r="ADS14" s="532" t="str">
        <f>ADS$13</f>
        <v>-</v>
      </c>
      <c r="ADT14" s="532" t="str">
        <f t="shared" ref="ADT14:AEU14" si="145">ADT$13</f>
        <v>-</v>
      </c>
      <c r="ADU14" s="532" t="str">
        <f t="shared" si="145"/>
        <v>-</v>
      </c>
      <c r="ADV14" s="532" t="str">
        <f t="shared" si="145"/>
        <v>-</v>
      </c>
      <c r="ADW14" s="532" t="str">
        <f t="shared" si="145"/>
        <v>-</v>
      </c>
      <c r="ADX14" s="532" t="str">
        <f t="shared" si="145"/>
        <v>-</v>
      </c>
      <c r="ADY14" s="532" t="str">
        <f t="shared" si="145"/>
        <v>-</v>
      </c>
      <c r="ADZ14" s="532" t="str">
        <f t="shared" si="145"/>
        <v>-</v>
      </c>
      <c r="AEA14" s="532" t="str">
        <f t="shared" si="145"/>
        <v>-</v>
      </c>
      <c r="AEB14" s="532" t="str">
        <f t="shared" si="145"/>
        <v>-</v>
      </c>
      <c r="AEC14" s="532" t="str">
        <f t="shared" si="145"/>
        <v>-</v>
      </c>
      <c r="AED14" s="532" t="str">
        <f t="shared" si="145"/>
        <v>-</v>
      </c>
      <c r="AEE14" s="532" t="str">
        <f t="shared" si="145"/>
        <v>-</v>
      </c>
      <c r="AEF14" s="532" t="str">
        <f t="shared" si="145"/>
        <v>-</v>
      </c>
      <c r="AEG14" s="532" t="str">
        <f t="shared" si="145"/>
        <v>-</v>
      </c>
      <c r="AEH14" s="532" t="str">
        <f t="shared" si="145"/>
        <v>-</v>
      </c>
      <c r="AEI14" s="532" t="str">
        <f t="shared" si="145"/>
        <v>-</v>
      </c>
      <c r="AEJ14" s="532" t="str">
        <f t="shared" si="145"/>
        <v>-</v>
      </c>
      <c r="AEK14" s="532" t="str">
        <f t="shared" si="145"/>
        <v>-</v>
      </c>
      <c r="AEL14" s="532" t="str">
        <f t="shared" si="145"/>
        <v>-</v>
      </c>
      <c r="AEM14" s="532" t="str">
        <f t="shared" si="145"/>
        <v>-</v>
      </c>
      <c r="AEN14" s="532" t="str">
        <f t="shared" si="145"/>
        <v>-</v>
      </c>
      <c r="AEO14" s="532" t="str">
        <f t="shared" si="145"/>
        <v>-</v>
      </c>
      <c r="AEP14" s="532" t="str">
        <f t="shared" si="145"/>
        <v>-</v>
      </c>
      <c r="AEQ14" s="532" t="str">
        <f t="shared" si="145"/>
        <v>-</v>
      </c>
      <c r="AER14" s="532" t="str">
        <f t="shared" si="145"/>
        <v>-</v>
      </c>
      <c r="AES14" s="532" t="str">
        <f t="shared" si="145"/>
        <v>-</v>
      </c>
      <c r="AET14" s="532" t="str">
        <f t="shared" si="145"/>
        <v>-</v>
      </c>
      <c r="AEU14" s="532" t="str">
        <f t="shared" si="145"/>
        <v>-</v>
      </c>
      <c r="AEV14" s="22" t="str">
        <f>IF($N14=AEV$10,TRUE,"-")</f>
        <v>-</v>
      </c>
      <c r="AEW14" s="532" t="str">
        <f>AEW$13</f>
        <v>-</v>
      </c>
      <c r="AEX14" s="532" t="str">
        <f t="shared" ref="AEX14:AHC14" si="146">AEX$13</f>
        <v>-</v>
      </c>
      <c r="AEY14" s="532" t="str">
        <f t="shared" si="146"/>
        <v>-</v>
      </c>
      <c r="AEZ14" s="532" t="str">
        <f t="shared" si="146"/>
        <v>-</v>
      </c>
      <c r="AFA14" s="532" t="str">
        <f t="shared" si="146"/>
        <v>-</v>
      </c>
      <c r="AFB14" s="532" t="str">
        <f t="shared" si="146"/>
        <v>-</v>
      </c>
      <c r="AFC14" s="532" t="str">
        <f t="shared" si="146"/>
        <v>-</v>
      </c>
      <c r="AFD14" s="532" t="str">
        <f t="shared" si="146"/>
        <v>-</v>
      </c>
      <c r="AFE14" s="532" t="str">
        <f t="shared" si="146"/>
        <v>-</v>
      </c>
      <c r="AFF14" s="532" t="str">
        <f t="shared" si="146"/>
        <v>-</v>
      </c>
      <c r="AFG14" s="532" t="str">
        <f t="shared" si="146"/>
        <v>-</v>
      </c>
      <c r="AFH14" s="532" t="str">
        <f t="shared" si="146"/>
        <v>-</v>
      </c>
      <c r="AFI14" s="532" t="str">
        <f t="shared" si="146"/>
        <v>-</v>
      </c>
      <c r="AFJ14" s="532" t="str">
        <f t="shared" si="146"/>
        <v>-</v>
      </c>
      <c r="AFK14" s="532" t="str">
        <f t="shared" si="146"/>
        <v>-</v>
      </c>
      <c r="AFL14" s="532" t="str">
        <f t="shared" si="146"/>
        <v>-</v>
      </c>
      <c r="AFM14" s="532" t="str">
        <f t="shared" si="146"/>
        <v>-</v>
      </c>
      <c r="AFN14" s="532" t="str">
        <f t="shared" si="146"/>
        <v>-</v>
      </c>
      <c r="AFO14" s="532" t="str">
        <f t="shared" si="146"/>
        <v>-</v>
      </c>
      <c r="AFP14" s="532" t="str">
        <f t="shared" si="146"/>
        <v>-</v>
      </c>
      <c r="AFQ14" s="532" t="str">
        <f t="shared" si="146"/>
        <v>-</v>
      </c>
      <c r="AFR14" s="532" t="str">
        <f t="shared" si="146"/>
        <v>-</v>
      </c>
      <c r="AFS14" s="532" t="str">
        <f t="shared" si="146"/>
        <v>-</v>
      </c>
      <c r="AFT14" s="532" t="str">
        <f t="shared" si="146"/>
        <v>-</v>
      </c>
      <c r="AFU14" s="532" t="str">
        <f t="shared" si="146"/>
        <v>-</v>
      </c>
      <c r="AFV14" s="532" t="str">
        <f t="shared" si="146"/>
        <v>-</v>
      </c>
      <c r="AFW14" s="532" t="str">
        <f t="shared" si="146"/>
        <v>-</v>
      </c>
      <c r="AFX14" s="532" t="str">
        <f t="shared" si="146"/>
        <v>-</v>
      </c>
      <c r="AFY14" s="532" t="str">
        <f t="shared" si="146"/>
        <v>-</v>
      </c>
      <c r="AFZ14" s="532" t="str">
        <f t="shared" si="146"/>
        <v>-</v>
      </c>
      <c r="AGA14" s="532" t="str">
        <f t="shared" si="146"/>
        <v>-</v>
      </c>
      <c r="AGB14" s="532" t="str">
        <f t="shared" si="146"/>
        <v>-</v>
      </c>
      <c r="AGC14" s="532" t="str">
        <f t="shared" si="146"/>
        <v>-</v>
      </c>
      <c r="AGD14" s="532" t="str">
        <f t="shared" si="146"/>
        <v>-</v>
      </c>
      <c r="AGE14" s="532" t="str">
        <f t="shared" si="146"/>
        <v>-</v>
      </c>
      <c r="AGF14" s="532" t="str">
        <f t="shared" si="146"/>
        <v>-</v>
      </c>
      <c r="AGG14" s="532" t="str">
        <f t="shared" si="146"/>
        <v>-</v>
      </c>
      <c r="AGH14" s="532" t="str">
        <f t="shared" si="146"/>
        <v>-</v>
      </c>
      <c r="AGI14" s="532" t="str">
        <f t="shared" si="146"/>
        <v>-</v>
      </c>
      <c r="AGJ14" s="532" t="str">
        <f t="shared" si="146"/>
        <v>-</v>
      </c>
      <c r="AGK14" s="532" t="str">
        <f t="shared" si="146"/>
        <v>-</v>
      </c>
      <c r="AGL14" s="532" t="str">
        <f t="shared" si="146"/>
        <v>-</v>
      </c>
      <c r="AGM14" s="532" t="str">
        <f t="shared" si="146"/>
        <v>-</v>
      </c>
      <c r="AGN14" s="532" t="str">
        <f t="shared" si="146"/>
        <v>-</v>
      </c>
      <c r="AGO14" s="532" t="str">
        <f t="shared" si="146"/>
        <v>-</v>
      </c>
      <c r="AGP14" s="532" t="str">
        <f t="shared" si="146"/>
        <v>-</v>
      </c>
      <c r="AGQ14" s="532" t="str">
        <f t="shared" si="146"/>
        <v>-</v>
      </c>
      <c r="AGR14" s="532" t="str">
        <f t="shared" si="146"/>
        <v>-</v>
      </c>
      <c r="AGS14" s="532" t="str">
        <f t="shared" si="146"/>
        <v>-</v>
      </c>
      <c r="AGT14" s="532" t="str">
        <f t="shared" si="146"/>
        <v>-</v>
      </c>
      <c r="AGU14" s="532" t="str">
        <f t="shared" si="146"/>
        <v>-</v>
      </c>
      <c r="AGV14" s="532" t="str">
        <f t="shared" si="146"/>
        <v>-</v>
      </c>
      <c r="AGW14" s="532" t="str">
        <f t="shared" si="146"/>
        <v>-</v>
      </c>
      <c r="AGX14" s="532" t="str">
        <f t="shared" si="146"/>
        <v>-</v>
      </c>
      <c r="AGY14" s="532" t="str">
        <f t="shared" si="146"/>
        <v>-</v>
      </c>
      <c r="AGZ14" s="532" t="str">
        <f t="shared" si="146"/>
        <v>-</v>
      </c>
      <c r="AHA14" s="532" t="str">
        <f t="shared" si="146"/>
        <v>-</v>
      </c>
      <c r="AHB14" s="532" t="str">
        <f t="shared" si="146"/>
        <v>-</v>
      </c>
      <c r="AHC14" s="532" t="str">
        <f t="shared" si="146"/>
        <v>-</v>
      </c>
      <c r="AHD14" s="532">
        <f>AHD$13</f>
        <v>0</v>
      </c>
      <c r="AHE14" s="483">
        <v>0</v>
      </c>
    </row>
    <row r="15" spans="1:889">
      <c r="A15" s="18">
        <f>ROW(A15)-ROW($A$13)</f>
        <v>2</v>
      </c>
      <c r="B15" s="18">
        <f>$A$14</f>
        <v>1</v>
      </c>
      <c r="C15">
        <v>0</v>
      </c>
      <c r="D15" s="119" t="str">
        <f>INDEX(i.Region_Desc,1,$L15)</f>
        <v>GSW</v>
      </c>
      <c r="E15" t="b">
        <v>1</v>
      </c>
      <c r="F15" t="b">
        <v>1</v>
      </c>
      <c r="G15" t="b">
        <v>1</v>
      </c>
      <c r="H15" s="18"/>
      <c r="I15" s="22">
        <v>1</v>
      </c>
      <c r="J15" s="22">
        <v>0</v>
      </c>
      <c r="K15" s="22">
        <v>1</v>
      </c>
      <c r="L15" s="87">
        <f>d.Region</f>
        <v>2</v>
      </c>
      <c r="M15" s="22">
        <v>0</v>
      </c>
      <c r="N15" s="22">
        <v>3</v>
      </c>
      <c r="O15" s="22">
        <v>2</v>
      </c>
      <c r="P15" s="22">
        <v>0</v>
      </c>
      <c r="Q15" s="22">
        <v>1</v>
      </c>
      <c r="R15" s="22">
        <v>1</v>
      </c>
      <c r="S15" s="22">
        <v>1</v>
      </c>
      <c r="T15" s="22">
        <v>2</v>
      </c>
      <c r="U15" s="22">
        <v>2</v>
      </c>
      <c r="V15" s="411">
        <f t="shared" si="123"/>
        <v>2</v>
      </c>
      <c r="W15" s="772" t="b">
        <f t="shared" si="124"/>
        <v>1</v>
      </c>
      <c r="X15" s="772" t="b">
        <f t="shared" si="124"/>
        <v>1</v>
      </c>
      <c r="Y15" s="772" t="b">
        <f t="shared" si="124"/>
        <v>1</v>
      </c>
      <c r="Z15" s="565" t="b">
        <v>0</v>
      </c>
      <c r="AA15" s="411">
        <f>IF(AND($Z15,$AD15=6),0,$AB15)</f>
        <v>6</v>
      </c>
      <c r="AB15" s="411">
        <f>IF($AD15=6,6,$AC15)</f>
        <v>6</v>
      </c>
      <c r="AC15" s="411"/>
      <c r="AD15" s="411">
        <f>INDEX(i.StdELMan,($L15-1)*12+($T15-1)*3+$N15,AD$6)</f>
        <v>6</v>
      </c>
      <c r="AE15" s="111"/>
      <c r="AF15" s="111"/>
      <c r="AG15" s="111"/>
      <c r="AH15" s="111"/>
      <c r="AI15" s="87">
        <f>INDEX(i.StdELMan,($L15-1)*12+($T15-1)*3+$N15,AI$7)</f>
        <v>2</v>
      </c>
      <c r="AJ15" s="87">
        <f>INDEX(CHOOSE($N15,DataAutumn!i.AdultDrys,DataWinter!i.AdultDrys,DataSpring!i.AdultDrys),1,$T15)</f>
        <v>1</v>
      </c>
      <c r="AK15" s="22">
        <v>2</v>
      </c>
      <c r="AL15" s="22">
        <v>0</v>
      </c>
      <c r="AM15" s="22">
        <v>2</v>
      </c>
      <c r="AN15" s="807" t="b">
        <v>0</v>
      </c>
      <c r="AO15" s="22" t="str">
        <f>""</f>
        <v/>
      </c>
      <c r="AP15" s="22" t="str">
        <f>""</f>
        <v/>
      </c>
      <c r="AQ15" s="22">
        <v>1</v>
      </c>
      <c r="AR15" s="22">
        <v>1</v>
      </c>
      <c r="AS15" s="111"/>
      <c r="AT15" s="111"/>
      <c r="AU15" s="111"/>
      <c r="AV15" s="111"/>
      <c r="AW15" s="111"/>
      <c r="AX15" s="111"/>
      <c r="AY15" s="111"/>
      <c r="AZ15" s="111"/>
      <c r="BA15" s="18"/>
      <c r="BB15" s="18"/>
      <c r="BC15" s="201" t="s">
        <v>1198</v>
      </c>
      <c r="BD15" s="8" t="str">
        <f>IF(COUNTIF($BC$13:$BC15,$BC15)=1,"-","Dup")</f>
        <v>-</v>
      </c>
      <c r="BE15" s="18"/>
      <c r="BF15" s="535" t="str" cm="1">
        <f t="array" ref="BF15">INDEX(BF$13:BF14,$B15+1,1)</f>
        <v>-</v>
      </c>
      <c r="BG15" s="535" t="str" cm="1">
        <f t="array" ref="BG15">INDEX(BG$13:BG14,$B15+1,1)</f>
        <v>-</v>
      </c>
      <c r="BH15" s="535" t="str" cm="1">
        <f t="array" ref="BH15">INDEX(BH$13:BH14,$B15+1,1)</f>
        <v>-</v>
      </c>
      <c r="BI15" s="535" t="str" cm="1">
        <f t="array" ref="BI15">INDEX(BI$13:BI14,$B15+1,1)</f>
        <v>-</v>
      </c>
      <c r="BJ15" s="535" t="str" cm="1">
        <f t="array" ref="BJ15">INDEX(BJ$13:BJ14,$B15+1,1)</f>
        <v>-</v>
      </c>
      <c r="BK15" s="535" t="str" cm="1">
        <f t="array" ref="BK15">INDEX(BK$13:BK14,$B15+1,1)</f>
        <v>-</v>
      </c>
      <c r="BL15" s="535" t="str" cm="1">
        <f t="array" ref="BL15">INDEX(BL$13:BL14,$B15+1,1)</f>
        <v>-</v>
      </c>
      <c r="BM15" s="535" t="str" cm="1">
        <f t="array" ref="BM15">INDEX(BM$13:BM14,$B15+1,1)</f>
        <v>-</v>
      </c>
      <c r="BN15" s="535" t="str" cm="1">
        <f t="array" ref="BN15">INDEX(BN$13:BN14,$B15+1,1)</f>
        <v>-</v>
      </c>
      <c r="BO15" s="18"/>
      <c r="BP15" s="411" t="b">
        <f t="shared" ref="BP15:CC15" si="147">INDEX(i.model_structure,$I15,BP$6)</f>
        <v>1</v>
      </c>
      <c r="BQ15" s="411" t="str">
        <f t="shared" si="147"/>
        <v>-</v>
      </c>
      <c r="BR15" s="411" t="b">
        <f t="shared" si="147"/>
        <v>0</v>
      </c>
      <c r="BS15" s="411" t="str">
        <f t="shared" si="147"/>
        <v>-</v>
      </c>
      <c r="BT15" s="411" t="str">
        <f t="shared" si="147"/>
        <v>-</v>
      </c>
      <c r="BU15" s="411" t="str">
        <f t="shared" si="147"/>
        <v>-</v>
      </c>
      <c r="BV15" s="411" t="str">
        <f t="shared" si="147"/>
        <v>-</v>
      </c>
      <c r="BW15" s="411" t="str">
        <f t="shared" si="147"/>
        <v>-</v>
      </c>
      <c r="BX15" s="411" t="str">
        <f t="shared" si="147"/>
        <v>-</v>
      </c>
      <c r="BY15" s="411" t="str">
        <f t="shared" si="147"/>
        <v>-</v>
      </c>
      <c r="BZ15" s="411" t="str">
        <f t="shared" si="147"/>
        <v>-</v>
      </c>
      <c r="CA15" s="411" t="str">
        <f t="shared" si="147"/>
        <v>-</v>
      </c>
      <c r="CB15" s="411" t="b">
        <f t="shared" si="147"/>
        <v>0</v>
      </c>
      <c r="CC15" s="87">
        <f t="shared" si="147"/>
        <v>0</v>
      </c>
      <c r="CD15" s="535" t="str" cm="1">
        <f t="array" ref="CD15">INDEX(CD$13:CD14,$B15+1,1)</f>
        <v>-</v>
      </c>
      <c r="CE15" s="535" t="str" cm="1">
        <f t="array" ref="CE15">INDEX(CE$13:CE14,$B15+1,1)</f>
        <v>-</v>
      </c>
      <c r="CF15" s="535" t="str" cm="1">
        <f t="array" ref="CF15">INDEX(CF$13:CF14,$B15+1,1)</f>
        <v>-</v>
      </c>
      <c r="CG15" s="22" t="b">
        <v>1</v>
      </c>
      <c r="CH15" s="535" t="str" cm="1">
        <f t="array" ref="CH15">INDEX(CH$13:CH14,$B15+1,1)</f>
        <v>-</v>
      </c>
      <c r="CI15" s="535" t="str" cm="1">
        <f t="array" ref="CI15">INDEX(CI$13:CI14,$B15+1,1)</f>
        <v>-</v>
      </c>
      <c r="CJ15" s="535" t="str" cm="1">
        <f t="array" ref="CJ15">INDEX(CJ$13:CJ14,$B15+1,1)</f>
        <v>-</v>
      </c>
      <c r="CK15" s="18"/>
      <c r="CL15" s="535" t="str" cm="1">
        <f t="array" ref="CL15">INDEX(CL$13:CL14,$B15+1,1)</f>
        <v>-</v>
      </c>
      <c r="CM15" s="535" t="str" cm="1">
        <f t="array" ref="CM15">INDEX(CM$13:CM14,$B15+1,1)</f>
        <v>-</v>
      </c>
      <c r="CN15" s="535" t="str" cm="1">
        <f t="array" ref="CN15">INDEX(CN$13:CN14,$B15+1,1)</f>
        <v>-</v>
      </c>
      <c r="CO15" s="535" t="str" cm="1">
        <f t="array" ref="CO15">INDEX(CO$13:CO14,$B15+1,1)</f>
        <v>-</v>
      </c>
      <c r="CP15" s="535" t="str" cm="1">
        <f t="array" ref="CP15">INDEX(CP$13:CP14,$B15+1,1)</f>
        <v>-</v>
      </c>
      <c r="CQ15" s="535" t="str" cm="1">
        <f t="array" ref="CQ15">INDEX(CQ$13:CQ14,$B15+1,1)</f>
        <v>-</v>
      </c>
      <c r="CR15" s="535" t="str" cm="1">
        <f t="array" ref="CR15">INDEX(CR$13:CR14,$B15+1,1)</f>
        <v>-</v>
      </c>
      <c r="CS15" s="535" t="str" cm="1">
        <f t="array" ref="CS15">INDEX(CS$13:CS14,$B15+1,1)</f>
        <v>-</v>
      </c>
      <c r="CT15" s="535" t="str" cm="1">
        <f t="array" ref="CT15">INDEX(CT$13:CT14,$B15+1,1)</f>
        <v>-</v>
      </c>
      <c r="CU15" s="535" t="str" cm="1">
        <f t="array" ref="CU15">INDEX(CU$13:CU14,$B15+1,1)</f>
        <v>-</v>
      </c>
      <c r="CV15" s="535" t="str" cm="1">
        <f t="array" ref="CV15">INDEX(CV$13:CV14,$B15+1,1)</f>
        <v>-</v>
      </c>
      <c r="CW15" s="535" t="str" cm="1">
        <f t="array" ref="CW15">INDEX(CW$13:CW14,$B15+1,1)</f>
        <v>-</v>
      </c>
      <c r="CX15" s="535" t="str" cm="1">
        <f t="array" ref="CX15">INDEX(CX$13:CX14,$B15+1,1)</f>
        <v>-</v>
      </c>
      <c r="CY15" s="535" t="str" cm="1">
        <f t="array" ref="CY15">INDEX(CY$13:CY14,$B15+1,1)</f>
        <v>-</v>
      </c>
      <c r="CZ15" s="535" t="str" cm="1">
        <f t="array" ref="CZ15">INDEX(CZ$13:CZ14,$B15+1,1)</f>
        <v>-</v>
      </c>
      <c r="DA15" s="535" t="str" cm="1">
        <f t="array" ref="DA15">INDEX(DA$13:DA14,$B15+1,1)</f>
        <v>-</v>
      </c>
      <c r="DB15" s="535" t="str" cm="1">
        <f t="array" ref="DB15">INDEX(DB$13:DB14,$B15+1,1)</f>
        <v>-</v>
      </c>
      <c r="DC15" s="535" t="str" cm="1">
        <f t="array" ref="DC15">INDEX(DC$13:DC14,$B15+1,1)</f>
        <v>-</v>
      </c>
      <c r="DD15" s="535" t="str" cm="1">
        <f t="array" ref="DD15">INDEX(DD$13:DD14,$B15+1,1)</f>
        <v>-</v>
      </c>
      <c r="DE15" s="535" t="str" cm="1">
        <f t="array" ref="DE15">INDEX(DE$13:DE14,$B15+1,1)</f>
        <v>-</v>
      </c>
      <c r="DF15" s="535" t="str" cm="1">
        <f t="array" ref="DF15">INDEX(DF$13:DF14,$B15+1,1)</f>
        <v>-</v>
      </c>
      <c r="DG15" s="535" t="str" cm="1">
        <f t="array" ref="DG15">INDEX(DG$13:DG14,$B15+1,1)</f>
        <v>-</v>
      </c>
      <c r="DH15" s="535" t="str" cm="1">
        <f t="array" ref="DH15">INDEX(DH$13:DH14,$B15+1,1)</f>
        <v>-</v>
      </c>
      <c r="DI15" s="535" t="str" cm="1">
        <f t="array" ref="DI15">INDEX(DI$13:DI14,$B15+1,1)</f>
        <v>-</v>
      </c>
      <c r="DJ15" s="535" cm="1">
        <f t="array" ref="DJ15">INDEX(DJ$13:DJ14,$B15+1,1)</f>
        <v>720</v>
      </c>
      <c r="DK15" s="535" cm="1">
        <f t="array" ref="DK15">INDEX(DK$13:DK14,$B15+1,1)</f>
        <v>720</v>
      </c>
      <c r="DL15" s="18"/>
      <c r="DM15" s="22" t="b">
        <v>1</v>
      </c>
      <c r="DN15" s="22" t="b">
        <v>1</v>
      </c>
      <c r="DO15" s="22" t="b">
        <v>1</v>
      </c>
      <c r="DP15" s="536" t="str" cm="1">
        <f t="array" ref="DP15">INDEX(DP$13:DP14,$B15+1,1)</f>
        <v>-</v>
      </c>
      <c r="DQ15" s="536" t="str" cm="1">
        <f t="array" ref="DQ15">INDEX(DQ$13:DQ14,$B15+1,1)</f>
        <v>-</v>
      </c>
      <c r="DR15" s="22">
        <v>1</v>
      </c>
      <c r="DS15" s="22">
        <v>1</v>
      </c>
      <c r="DT15" s="535" cm="1">
        <f t="array" ref="DT15">INDEX(DT$13:DT14,$B15+1,1)</f>
        <v>1</v>
      </c>
      <c r="DU15" s="535" t="str" cm="1">
        <f t="array" ref="DU15">INDEX(DU$13:DU14,$B15+1,1)</f>
        <v>-</v>
      </c>
      <c r="DV15" s="535" t="str" cm="1">
        <f t="array" ref="DV15">INDEX(DV$13:DV14,$B15+1,1)</f>
        <v>-</v>
      </c>
      <c r="DW15" s="535" t="str" cm="1">
        <f t="array" ref="DW15">INDEX(DW$13:DW14,$B15+1,1)</f>
        <v>-</v>
      </c>
      <c r="DX15" s="535" t="str" cm="1">
        <f t="array" ref="DX15">INDEX(DX$13:DX14,$B15+1,1)</f>
        <v>-</v>
      </c>
      <c r="DY15" s="535" t="str" cm="1">
        <f t="array" ref="DY15">INDEX(DY$13:DY14,$B15+1,1)</f>
        <v>-</v>
      </c>
      <c r="DZ15" s="22" t="b">
        <v>0</v>
      </c>
      <c r="EA15" s="535" t="str" cm="1">
        <f t="array" ref="EA15">INDEX(EA$13:EA14,$B15+1,1)</f>
        <v>-</v>
      </c>
      <c r="EB15" s="535" t="str" cm="1">
        <f t="array" ref="EB15">INDEX(EB$13:EB14,$B15+1,1)</f>
        <v>-</v>
      </c>
      <c r="EC15" s="535" t="str" cm="1">
        <f t="array" ref="EC15">INDEX(EC$13:EC14,$B15+1,1)</f>
        <v>-</v>
      </c>
      <c r="ED15" s="535" t="str" cm="1">
        <f t="array" ref="ED15">INDEX(ED$13:ED14,$B15+1,1)</f>
        <v>-</v>
      </c>
      <c r="EE15" s="535" cm="1">
        <f t="array" ref="EE15">INDEX(EE$13:EE14,$B15+1,1)</f>
        <v>500</v>
      </c>
      <c r="EF15" s="535" cm="1">
        <f t="array" ref="EF15">INDEX(EF$13:EF14,$B15+1,1)</f>
        <v>500</v>
      </c>
      <c r="EG15" s="535" t="str" cm="1">
        <f t="array" ref="EG15">INDEX(EG$13:EG14,$B15+1,1)</f>
        <v>-</v>
      </c>
      <c r="EH15" s="535" t="str" cm="1">
        <f t="array" ref="EH15">INDEX(EH$13:EH14,$B15+1,1)</f>
        <v>-</v>
      </c>
      <c r="EI15" s="535" t="str" cm="1">
        <f t="array" ref="EI15">INDEX(EI$13:EI14,$B15+1,1)</f>
        <v>-</v>
      </c>
      <c r="EJ15" s="537">
        <v>0</v>
      </c>
      <c r="EK15" s="537">
        <v>999999</v>
      </c>
      <c r="EL15" s="537">
        <v>999999</v>
      </c>
      <c r="EM15" s="537">
        <v>999999</v>
      </c>
      <c r="EN15" s="537">
        <v>999999</v>
      </c>
      <c r="EO15" s="537">
        <v>999999</v>
      </c>
      <c r="EP15" s="537">
        <v>999999</v>
      </c>
      <c r="EQ15" s="537">
        <v>999999</v>
      </c>
      <c r="ER15" s="537">
        <v>999999</v>
      </c>
      <c r="ES15" s="537">
        <v>999999</v>
      </c>
      <c r="ET15" s="537">
        <v>999999</v>
      </c>
      <c r="EU15" s="537">
        <v>999999</v>
      </c>
      <c r="EV15" s="537">
        <v>999999</v>
      </c>
      <c r="EW15" s="537">
        <v>999999</v>
      </c>
      <c r="EX15" s="537">
        <v>999999</v>
      </c>
      <c r="EY15" s="537">
        <v>999999</v>
      </c>
      <c r="EZ15" s="535" t="str" cm="1">
        <f t="array" ref="EZ15">INDEX(EZ$13:EZ14,$B15+1,1)</f>
        <v>-</v>
      </c>
      <c r="FA15" s="535" t="str" cm="1">
        <f t="array" ref="FA15">INDEX(FA$13:FA14,$B15+1,1)</f>
        <v>-</v>
      </c>
      <c r="FB15" s="535" t="str" cm="1">
        <f t="array" ref="FB15">INDEX(FB$13:FB14,$B15+1,1)</f>
        <v>-</v>
      </c>
      <c r="FC15" s="535" t="str" cm="1">
        <f t="array" ref="FC15">INDEX(FC$13:FC14,$B15+1,1)</f>
        <v>-</v>
      </c>
      <c r="FD15" s="537">
        <v>0</v>
      </c>
      <c r="FE15" s="537">
        <v>999999</v>
      </c>
      <c r="FF15" s="537">
        <v>999999</v>
      </c>
      <c r="FG15" s="535" t="str" cm="1">
        <f t="array" ref="FG15">INDEX(FG$13:FG14,$B15+1,1)</f>
        <v>-</v>
      </c>
      <c r="FH15" s="411">
        <f>IF($T15&gt;=4,0.75,0)</f>
        <v>0</v>
      </c>
      <c r="FI15" s="535" t="str" cm="1">
        <f t="array" ref="FI15">INDEX(FI$13:FI14,$B15+1,1)</f>
        <v>-</v>
      </c>
      <c r="FJ15" s="535" t="str" cm="1">
        <f t="array" ref="FJ15">INDEX(FJ$13:FJ14,$B15+1,1)</f>
        <v>-</v>
      </c>
      <c r="FK15" s="535" cm="1">
        <f t="array" ref="FK15">INDEX(FK$13:FK14,$B15+1,1)</f>
        <v>0</v>
      </c>
      <c r="FL15" s="535" cm="1">
        <f t="array" ref="FL15">INDEX(FL$13:FL14,$B15+1,1)</f>
        <v>0</v>
      </c>
      <c r="FM15" s="535" cm="1">
        <f t="array" ref="FM15">INDEX(FM$13:FM14,$B15+1,1)</f>
        <v>1</v>
      </c>
      <c r="FN15" s="535" cm="1">
        <f t="array" ref="FN15">INDEX(FN$13:FN14,$B15+1,1)</f>
        <v>0</v>
      </c>
      <c r="FO15" s="535" cm="1">
        <f t="array" ref="FO15">INDEX(FO$13:FO14,$B15+1,1)</f>
        <v>0</v>
      </c>
      <c r="FP15" s="535" cm="1">
        <f t="array" ref="FP15">INDEX(FP$13:FP14,$B15+1,1)</f>
        <v>0</v>
      </c>
      <c r="FQ15" s="535" cm="1">
        <f t="array" ref="FQ15">INDEX(FQ$13:FQ14,$B15+1,1)</f>
        <v>0</v>
      </c>
      <c r="FR15" s="535" cm="1">
        <f t="array" ref="FR15">INDEX(FR$13:FR14,$B15+1,1)</f>
        <v>0</v>
      </c>
      <c r="FS15" s="535" cm="1">
        <f t="array" ref="FS15">INDEX(FS$13:FS14,$B15+1,1)</f>
        <v>0</v>
      </c>
      <c r="FT15" s="535" t="str" cm="1">
        <f t="array" ref="FT15">INDEX(FT$13:FT14,$B15+1,1)</f>
        <v>-</v>
      </c>
      <c r="FU15" s="535" t="str" cm="1">
        <f t="array" ref="FU15">INDEX(FU$13:FU14,$B15+1,1)</f>
        <v>-</v>
      </c>
      <c r="FV15" s="535" t="str" cm="1">
        <f t="array" ref="FV15">INDEX(FV$13:FV14,$B15+1,1)</f>
        <v>-</v>
      </c>
      <c r="FW15" s="535" t="str" cm="1">
        <f t="array" ref="FW15">INDEX(FW$13:FW14,$B15+1,1)</f>
        <v>-</v>
      </c>
      <c r="FX15" s="535" t="str" cm="1">
        <f t="array" ref="FX15">INDEX(FX$13:FX14,$B15+1,1)</f>
        <v>-</v>
      </c>
      <c r="FY15" s="535" t="str" cm="1">
        <f t="array" ref="FY15">INDEX(FY$13:FY14,$B15+1,1)</f>
        <v>-</v>
      </c>
      <c r="FZ15" s="535" t="str" cm="1">
        <f t="array" ref="FZ15">INDEX(FZ$13:FZ14,$B15+1,1)</f>
        <v>-</v>
      </c>
      <c r="GA15" s="535" t="b" cm="1">
        <f t="array" ref="GA15">INDEX(GA$13:GA14,$B15+1,1)</f>
        <v>0</v>
      </c>
      <c r="GB15" s="535" t="b" cm="1">
        <f t="array" ref="GB15">INDEX(GB$13:GB14,$B15+1,1)</f>
        <v>0</v>
      </c>
      <c r="GC15" s="535" t="b" cm="1">
        <f t="array" ref="GC15">INDEX(GC$13:GC14,$B15+1,1)</f>
        <v>1</v>
      </c>
      <c r="GD15" s="22">
        <v>2</v>
      </c>
      <c r="GE15" s="22">
        <v>2</v>
      </c>
      <c r="GF15" s="535" cm="1">
        <f t="array" ref="GF15">INDEX(GF$13:GF14,$B15+1,1)</f>
        <v>1</v>
      </c>
      <c r="GG15" s="535" cm="1">
        <f t="array" ref="GG15">INDEX(GG$13:GG14,$B15+1,1)</f>
        <v>1</v>
      </c>
      <c r="GH15" s="535" cm="1">
        <f t="array" ref="GH15">INDEX(GH$13:GH14,$B15+1,1)</f>
        <v>1</v>
      </c>
      <c r="GI15" s="535" cm="1">
        <f t="array" ref="GI15">INDEX(GI$13:GI14,$B15+1,1)</f>
        <v>1</v>
      </c>
      <c r="GJ15" s="535" t="str" cm="1">
        <f t="array" ref="GJ15">INDEX(GJ$13:GJ14,$B15+1,1)</f>
        <v>-</v>
      </c>
      <c r="GK15" s="535" t="str" cm="1">
        <f t="array" ref="GK15">INDEX(GK$13:GK14,$B15+1,1)</f>
        <v>-</v>
      </c>
      <c r="GL15" s="535" t="str" cm="1">
        <f t="array" ref="GL15">INDEX(GL$13:GL14,$B15+1,1)</f>
        <v>-</v>
      </c>
      <c r="GM15" s="535" t="str" cm="1">
        <f t="array" ref="GM15">INDEX(GM$13:GM14,$B15+1,1)</f>
        <v>-</v>
      </c>
      <c r="GN15" s="22" t="b">
        <v>0</v>
      </c>
      <c r="GO15" s="87">
        <f t="shared" si="132"/>
        <v>1</v>
      </c>
      <c r="GP15" s="87">
        <f t="shared" si="132"/>
        <v>1</v>
      </c>
      <c r="GQ15" s="87">
        <f t="shared" si="132"/>
        <v>1</v>
      </c>
      <c r="GR15" s="87">
        <f t="shared" si="132"/>
        <v>1</v>
      </c>
      <c r="GS15" s="87">
        <f t="shared" si="132"/>
        <v>1</v>
      </c>
      <c r="GT15" s="87">
        <f t="shared" si="132"/>
        <v>1</v>
      </c>
      <c r="GU15" s="87">
        <f t="shared" si="132"/>
        <v>1</v>
      </c>
      <c r="GV15" s="87">
        <f t="shared" si="132"/>
        <v>1</v>
      </c>
      <c r="GW15" s="411" cm="1">
        <f t="array" ref="GW15">INDEX(i.dse_type,1,$L15)</f>
        <v>0</v>
      </c>
      <c r="GX15" s="535" t="str" cm="1">
        <f t="array" ref="GX15">INDEX(GX$13:GX14,$B15+1,1)</f>
        <v>-</v>
      </c>
      <c r="GY15" s="535" t="str" cm="1">
        <f t="array" ref="GY15">INDEX(GY$13:GY14,$B15+1,1)</f>
        <v>-</v>
      </c>
      <c r="GZ15" s="535" t="str" cm="1">
        <f t="array" ref="GZ15">INDEX(GZ$13:GZ14,$B15+1,1)</f>
        <v>-</v>
      </c>
      <c r="HA15" s="18"/>
      <c r="HB15" s="535" t="str" cm="1">
        <f t="array" ref="HB15">INDEX(HB$13:HB14,$B15+1,1)</f>
        <v>-</v>
      </c>
      <c r="HC15" s="535" t="str" cm="1">
        <f t="array" ref="HC15">INDEX(HC$13:HC14,$B15+1,1)</f>
        <v>-</v>
      </c>
      <c r="HD15" s="535" cm="1">
        <f t="array" ref="HD15">INDEX(HD$13:HD14,$B15+1,1)</f>
        <v>0</v>
      </c>
      <c r="HE15" s="535" cm="1">
        <f t="array" ref="HE15">INDEX(HE$13:HE14,$B15+1,1)</f>
        <v>0</v>
      </c>
      <c r="HF15" s="535" cm="1">
        <f t="array" ref="HF15">INDEX(HF$13:HF14,$B15+1,1)</f>
        <v>0</v>
      </c>
      <c r="HG15" s="535" cm="1">
        <f t="array" ref="HG15">INDEX(HG$13:HG14,$B15+1,1)</f>
        <v>0</v>
      </c>
      <c r="HH15" s="535" cm="1">
        <f t="array" ref="HH15">INDEX(HH$13:HH14,$B15+1,1)</f>
        <v>0</v>
      </c>
      <c r="HI15" s="535" cm="1">
        <f t="array" ref="HI15">INDEX(HI$13:HI14,$B15+1,1)</f>
        <v>0</v>
      </c>
      <c r="HJ15" s="535" cm="1">
        <f t="array" ref="HJ15">INDEX(HJ$13:HJ14,$B15+1,1)</f>
        <v>0</v>
      </c>
      <c r="HK15" s="535" cm="1">
        <f t="array" ref="HK15">INDEX(HK$13:HK14,$B15+1,1)</f>
        <v>0</v>
      </c>
      <c r="HL15" s="535" cm="1">
        <f t="array" ref="HL15">INDEX(HL$13:HL14,$B15+1,1)</f>
        <v>0</v>
      </c>
      <c r="HM15" s="535" cm="1">
        <f t="array" ref="HM15">INDEX(HM$13:HM14,$B15+1,1)</f>
        <v>0</v>
      </c>
      <c r="HN15" s="535" cm="1">
        <f t="array" ref="HN15">INDEX(HN$13:HN14,$B15+1,1)</f>
        <v>0</v>
      </c>
      <c r="HO15" s="535" cm="1">
        <f t="array" ref="HO15">INDEX(HO$13:HO14,$B15+1,1)</f>
        <v>0</v>
      </c>
      <c r="HP15" s="535" cm="1">
        <f t="array" ref="HP15">INDEX(HP$13:HP14,$B15+1,1)</f>
        <v>0</v>
      </c>
      <c r="HQ15" s="535" cm="1">
        <f t="array" ref="HQ15">INDEX(HQ$13:HQ14,$B15+1,1)</f>
        <v>0</v>
      </c>
      <c r="HR15" s="535" cm="1">
        <f t="array" ref="HR15">INDEX(HR$13:HR14,$B15+1,1)</f>
        <v>0</v>
      </c>
      <c r="HS15" s="535" cm="1">
        <f t="array" ref="HS15">INDEX(HS$13:HS14,$B15+1,1)</f>
        <v>0</v>
      </c>
      <c r="HT15" s="535" cm="1">
        <f t="array" ref="HT15">INDEX(HT$13:HT14,$B15+1,1)</f>
        <v>0</v>
      </c>
      <c r="HU15" s="535" cm="1">
        <f t="array" ref="HU15">INDEX(HU$13:HU14,$B15+1,1)</f>
        <v>0</v>
      </c>
      <c r="HV15" s="535" cm="1">
        <f t="array" ref="HV15">INDEX(HV$13:HV14,$B15+1,1)</f>
        <v>0</v>
      </c>
      <c r="HW15" s="535" cm="1">
        <f t="array" ref="HW15">INDEX(HW$13:HW14,$B15+1,1)</f>
        <v>0</v>
      </c>
      <c r="HX15" s="535" cm="1">
        <f t="array" ref="HX15">INDEX(HX$13:HX14,$B15+1,1)</f>
        <v>0</v>
      </c>
      <c r="HY15" s="535" cm="1">
        <f t="array" ref="HY15">INDEX(HY$13:HY14,$B15+1,1)</f>
        <v>0</v>
      </c>
      <c r="HZ15" s="535" cm="1">
        <f t="array" ref="HZ15">INDEX(HZ$13:HZ14,$B15+1,1)</f>
        <v>0</v>
      </c>
      <c r="IA15" s="535" cm="1">
        <f t="array" ref="IA15">INDEX(IA$13:IA14,$B15+1,1)</f>
        <v>0</v>
      </c>
      <c r="IB15" s="535" cm="1">
        <f t="array" ref="IB15">INDEX(IB$13:IB14,$B15+1,1)</f>
        <v>0</v>
      </c>
      <c r="IC15" s="535" cm="1">
        <f t="array" ref="IC15">INDEX(IC$13:IC14,$B15+1,1)</f>
        <v>0</v>
      </c>
      <c r="ID15" s="535" cm="1">
        <f t="array" ref="ID15">INDEX(ID$13:ID14,$B15+1,1)</f>
        <v>0</v>
      </c>
      <c r="IE15" s="535" cm="1">
        <f t="array" ref="IE15">INDEX(IE$13:IE14,$B15+1,1)</f>
        <v>0</v>
      </c>
      <c r="IF15" s="535" cm="1">
        <f t="array" ref="IF15">INDEX(IF$13:IF14,$B15+1,1)</f>
        <v>0</v>
      </c>
      <c r="IG15" s="535" cm="1">
        <f t="array" ref="IG15">INDEX(IG$13:IG14,$B15+1,1)</f>
        <v>0</v>
      </c>
      <c r="IH15" s="535" cm="1">
        <f t="array" ref="IH15">INDEX(IH$13:IH14,$B15+1,1)</f>
        <v>0</v>
      </c>
      <c r="II15" s="535" cm="1">
        <f t="array" ref="II15">INDEX(II$13:II14,$B15+1,1)</f>
        <v>0</v>
      </c>
      <c r="IJ15" s="535" cm="1">
        <f t="array" ref="IJ15">INDEX(IJ$13:IJ14,$B15+1,1)</f>
        <v>0</v>
      </c>
      <c r="IK15" s="535" cm="1">
        <f t="array" ref="IK15">INDEX(IK$13:IK14,$B15+1,1)</f>
        <v>0</v>
      </c>
      <c r="IL15" s="535" cm="1">
        <f t="array" ref="IL15">INDEX(IL$13:IL14,$B15+1,1)</f>
        <v>0</v>
      </c>
      <c r="IM15" s="535" cm="1">
        <f t="array" ref="IM15">INDEX(IM$13:IM14,$B15+1,1)</f>
        <v>0</v>
      </c>
      <c r="IN15" s="535" cm="1">
        <f t="array" ref="IN15">INDEX(IN$13:IN14,$B15+1,1)</f>
        <v>0</v>
      </c>
      <c r="IO15" s="535" cm="1">
        <f t="array" ref="IO15">INDEX(IO$13:IO14,$B15+1,1)</f>
        <v>0</v>
      </c>
      <c r="IP15" s="535" cm="1">
        <f t="array" ref="IP15">INDEX(IP$13:IP14,$B15+1,1)</f>
        <v>0</v>
      </c>
      <c r="IQ15" s="535" cm="1">
        <f t="array" ref="IQ15">INDEX(IQ$13:IQ14,$B15+1,1)</f>
        <v>0</v>
      </c>
      <c r="IR15" s="535" cm="1">
        <f t="array" ref="IR15">INDEX(IR$13:IR14,$B15+1,1)</f>
        <v>0</v>
      </c>
      <c r="IS15" s="535" cm="1">
        <f t="array" ref="IS15">INDEX(IS$13:IS14,$B15+1,1)</f>
        <v>0</v>
      </c>
      <c r="IT15" s="535" cm="1">
        <f t="array" ref="IT15">INDEX(IT$13:IT14,$B15+1,1)</f>
        <v>0</v>
      </c>
      <c r="IU15" s="535" cm="1">
        <f t="array" ref="IU15">INDEX(IU$13:IU14,$B15+1,1)</f>
        <v>0</v>
      </c>
      <c r="IV15" s="535" cm="1">
        <f t="array" ref="IV15">INDEX(IV$13:IV14,$B15+1,1)</f>
        <v>0</v>
      </c>
      <c r="IW15" s="535" cm="1">
        <f t="array" ref="IW15">INDEX(IW$13:IW14,$B15+1,1)</f>
        <v>0</v>
      </c>
      <c r="IX15" s="535" cm="1">
        <f t="array" ref="IX15">INDEX(IX$13:IX14,$B15+1,1)</f>
        <v>0</v>
      </c>
      <c r="IY15" s="535" cm="1">
        <f t="array" ref="IY15">INDEX(IY$13:IY14,$B15+1,1)</f>
        <v>0</v>
      </c>
      <c r="IZ15" s="535" cm="1">
        <f t="array" ref="IZ15">INDEX(IZ$13:IZ14,$B15+1,1)</f>
        <v>0</v>
      </c>
      <c r="JA15" s="535" cm="1">
        <f t="array" ref="JA15">INDEX(JA$13:JA14,$B15+1,1)</f>
        <v>0</v>
      </c>
      <c r="JB15" s="535" cm="1">
        <f t="array" ref="JB15">INDEX(JB$13:JB14,$B15+1,1)</f>
        <v>0</v>
      </c>
      <c r="JC15" s="535" cm="1">
        <f t="array" ref="JC15">INDEX(JC$13:JC14,$B15+1,1)</f>
        <v>0</v>
      </c>
      <c r="JD15" s="535" cm="1">
        <f t="array" ref="JD15">INDEX(JD$13:JD14,$B15+1,1)</f>
        <v>0</v>
      </c>
      <c r="JE15" s="535" cm="1">
        <f t="array" ref="JE15">INDEX(JE$13:JE14,$B15+1,1)</f>
        <v>0</v>
      </c>
      <c r="JF15" s="18"/>
      <c r="JG15" s="535" t="str" cm="1">
        <f t="array" ref="JG15">INDEX(JG$13:JG14,$B15+1,1)</f>
        <v>-</v>
      </c>
      <c r="JH15" s="535" t="str" cm="1">
        <f t="array" ref="JH15">INDEX(JH$13:JH14,$B15+1,1)</f>
        <v>-</v>
      </c>
      <c r="JI15" s="535" t="str" cm="1">
        <f t="array" ref="JI15">INDEX(JI$13:JI14,$B15+1,1)</f>
        <v>-</v>
      </c>
      <c r="JJ15" s="535" t="str" cm="1">
        <f t="array" ref="JJ15">INDEX(JJ$13:JJ14,$B15+1,1)</f>
        <v>-</v>
      </c>
      <c r="JK15" s="535" t="str" cm="1">
        <f t="array" ref="JK15">INDEX(JK$13:JK14,$B15+1,1)</f>
        <v>-</v>
      </c>
      <c r="JL15" s="535" cm="1">
        <f t="array" ref="JL15">INDEX(JL$13:JL14,$B15+1,1)</f>
        <v>1</v>
      </c>
      <c r="JM15" s="535" cm="1">
        <f t="array" ref="JM15">INDEX(JM$13:JM14,$B15+1,1)</f>
        <v>1</v>
      </c>
      <c r="JN15" s="535" t="str" cm="1">
        <f t="array" ref="JN15">INDEX(JN$13:JN14,$B15+1,1)</f>
        <v>-</v>
      </c>
      <c r="JO15" s="535" t="str" cm="1">
        <f t="array" ref="JO15">INDEX(JO$13:JO14,$B15+1,1)</f>
        <v>-</v>
      </c>
      <c r="JP15" s="535" t="str" cm="1">
        <f t="array" ref="JP15">INDEX(JP$13:JP14,$B15+1,1)</f>
        <v>-</v>
      </c>
      <c r="JQ15" s="535" t="str" cm="1">
        <f t="array" ref="JQ15">INDEX(JQ$13:JQ14,$B15+1,1)</f>
        <v>-</v>
      </c>
      <c r="JR15" s="535" t="str" cm="1">
        <f t="array" ref="JR15">INDEX(JR$13:JR14,$B15+1,1)</f>
        <v>-</v>
      </c>
      <c r="JS15" s="535" t="str" cm="1">
        <f t="array" ref="JS15">INDEX(JS$13:JS14,$B15+1,1)</f>
        <v>-</v>
      </c>
      <c r="JT15" s="535" t="str" cm="1">
        <f t="array" ref="JT15">INDEX(JT$13:JT14,$B15+1,1)</f>
        <v>-</v>
      </c>
      <c r="JU15" s="535" t="str" cm="1">
        <f t="array" ref="JU15">INDEX(JU$13:JU14,$B15+1,1)</f>
        <v>-</v>
      </c>
      <c r="JV15" s="535" t="str" cm="1">
        <f t="array" ref="JV15">INDEX(JV$13:JV14,$B15+1,1)</f>
        <v>-</v>
      </c>
      <c r="JW15" s="535" t="str" cm="1">
        <f t="array" ref="JW15">INDEX(JW$13:JW14,$B15+1,1)</f>
        <v>-</v>
      </c>
      <c r="JX15" s="535" t="str" cm="1">
        <f t="array" ref="JX15">INDEX(JX$13:JX14,$B15+1,1)</f>
        <v>-</v>
      </c>
      <c r="JY15" s="535" t="str" cm="1">
        <f t="array" ref="JY15">INDEX(JY$13:JY14,$B15+1,1)</f>
        <v>-</v>
      </c>
      <c r="JZ15" s="535" t="str" cm="1">
        <f t="array" ref="JZ15">INDEX(JZ$13:JZ14,$B15+1,1)</f>
        <v>-</v>
      </c>
      <c r="KA15" s="535" t="str" cm="1">
        <f t="array" ref="KA15">INDEX(KA$13:KA14,$B15+1,1)</f>
        <v>-</v>
      </c>
      <c r="KB15" s="535" t="str" cm="1">
        <f t="array" ref="KB15">INDEX(KB$13:KB14,$B15+1,1)</f>
        <v>-</v>
      </c>
      <c r="KC15" s="535" t="str" cm="1">
        <f t="array" ref="KC15">INDEX(KC$13:KC14,$B15+1,1)</f>
        <v>-</v>
      </c>
      <c r="KD15" s="535" t="str" cm="1">
        <f t="array" ref="KD15">INDEX(KD$13:KD14,$B15+1,1)</f>
        <v>-</v>
      </c>
      <c r="KE15" s="535" t="str" cm="1">
        <f t="array" ref="KE15">INDEX(KE$13:KE14,$B15+1,1)</f>
        <v>-</v>
      </c>
      <c r="KF15" s="535" t="str" cm="1">
        <f t="array" ref="KF15">INDEX(KF$13:KF14,$B15+1,1)</f>
        <v>-</v>
      </c>
      <c r="KG15" s="535" t="str" cm="1">
        <f t="array" ref="KG15">INDEX(KG$13:KG14,$B15+1,1)</f>
        <v>-</v>
      </c>
      <c r="KH15" s="535" t="str" cm="1">
        <f t="array" ref="KH15">INDEX(KH$13:KH14,$B15+1,1)</f>
        <v>-</v>
      </c>
      <c r="KI15" s="535" cm="1">
        <f t="array" ref="KI15">INDEX(KI$13:KI14,$B15+1,1)</f>
        <v>0</v>
      </c>
      <c r="KJ15" s="535" t="str" cm="1">
        <f t="array" ref="KJ15">INDEX(KJ$13:KJ14,$B15+1,1)</f>
        <v>-</v>
      </c>
      <c r="KK15" s="535" cm="1">
        <f t="array" ref="KK15">INDEX(KK$13:KK14,$B15+1,1)</f>
        <v>1</v>
      </c>
      <c r="KL15" s="535" cm="1">
        <f t="array" ref="KL15">INDEX(KL$13:KL14,$B15+1,1)</f>
        <v>0</v>
      </c>
      <c r="KM15" s="535" cm="1">
        <f t="array" ref="KM15">INDEX(KM$13:KM14,$B15+1,1)</f>
        <v>0</v>
      </c>
      <c r="KN15" s="535" cm="1">
        <f t="array" ref="KN15">INDEX(KN$13:KN14,$B15+1,1)</f>
        <v>0</v>
      </c>
      <c r="KO15" s="535" cm="1">
        <f t="array" ref="KO15">INDEX(KO$13:KO14,$B15+1,1)</f>
        <v>0</v>
      </c>
      <c r="KP15" s="535" cm="1">
        <f t="array" ref="KP15">INDEX(KP$13:KP14,$B15+1,1)</f>
        <v>0</v>
      </c>
      <c r="KQ15" s="535" cm="1">
        <f t="array" ref="KQ15">INDEX(KQ$13:KQ14,$B15+1,1)</f>
        <v>0</v>
      </c>
      <c r="KR15" s="535" cm="1">
        <f t="array" ref="KR15">INDEX(KR$13:KR14,$B15+1,1)</f>
        <v>0</v>
      </c>
      <c r="KS15" s="535" cm="1">
        <f t="array" ref="KS15">INDEX(KS$13:KS14,$B15+1,1)</f>
        <v>1</v>
      </c>
      <c r="KT15" s="535" cm="1">
        <f t="array" ref="KT15">INDEX(KT$13:KT14,$B15+1,1)</f>
        <v>0</v>
      </c>
      <c r="KU15" s="535" cm="1">
        <f t="array" ref="KU15">INDEX(KU$13:KU14,$B15+1,1)</f>
        <v>0</v>
      </c>
      <c r="KV15" s="535" cm="1">
        <f t="array" ref="KV15">INDEX(KV$13:KV14,$B15+1,1)</f>
        <v>0</v>
      </c>
      <c r="KW15" s="535" cm="1">
        <f t="array" ref="KW15">INDEX(KW$13:KW14,$B15+1,1)</f>
        <v>0</v>
      </c>
      <c r="KX15" s="535" cm="1">
        <f t="array" ref="KX15">INDEX(KX$13:KX14,$B15+1,1)</f>
        <v>0</v>
      </c>
      <c r="KY15" s="18"/>
      <c r="KZ15" s="535" t="str" cm="1">
        <f t="array" ref="KZ15">INDEX(KZ$13:KZ14,$B15+1,1)</f>
        <v>-</v>
      </c>
      <c r="LA15" s="535" t="str" cm="1">
        <f t="array" ref="LA15">INDEX(LA$13:LA14,$B15+1,1)</f>
        <v>-</v>
      </c>
      <c r="LB15" s="535" t="str" cm="1">
        <f t="array" ref="LB15">INDEX(LB$13:LB14,$B15+1,1)</f>
        <v>-</v>
      </c>
      <c r="LC15" s="535" t="str" cm="1">
        <f t="array" ref="LC15">INDEX(LC$13:LC14,$B15+1,1)</f>
        <v>-</v>
      </c>
      <c r="LD15" s="535" t="str" cm="1">
        <f t="array" ref="LD15">INDEX(LD$13:LD14,$B15+1,1)</f>
        <v>-</v>
      </c>
      <c r="LE15" s="535" t="str" cm="1">
        <f t="array" ref="LE15">INDEX(LE$13:LE14,$B15+1,1)</f>
        <v>-</v>
      </c>
      <c r="LF15" s="535" t="str" cm="1">
        <f t="array" ref="LF15">INDEX(LF$13:LF14,$B15+1,1)</f>
        <v>-</v>
      </c>
      <c r="LG15" s="535" t="str" cm="1">
        <f t="array" ref="LG15">INDEX(LG$13:LG14,$B15+1,1)</f>
        <v>-</v>
      </c>
      <c r="LH15" s="535" t="str" cm="1">
        <f t="array" ref="LH15">INDEX(LH$13:LH14,$B15+1,1)</f>
        <v>-</v>
      </c>
      <c r="LI15" s="535" t="str" cm="1">
        <f t="array" ref="LI15">INDEX(LI$13:LI14,$B15+1,1)</f>
        <v>-</v>
      </c>
      <c r="LJ15" s="535" t="str" cm="1">
        <f t="array" ref="LJ15">INDEX(LJ$13:LJ14,$B15+1,1)</f>
        <v>-</v>
      </c>
      <c r="LK15" s="535" t="str" cm="1">
        <f t="array" ref="LK15">INDEX(LK$13:LK14,$B15+1,1)</f>
        <v>-</v>
      </c>
      <c r="LL15" s="535" t="str" cm="1">
        <f t="array" ref="LL15">INDEX(LL$13:LL14,$B15+1,1)</f>
        <v>-</v>
      </c>
      <c r="LM15" s="535" t="str" cm="1">
        <f t="array" ref="LM15">INDEX(LM$13:LM14,$B15+1,1)</f>
        <v>-</v>
      </c>
      <c r="LN15" s="535" t="str" cm="1">
        <f t="array" ref="LN15">INDEX(LN$13:LN14,$B15+1,1)</f>
        <v>-</v>
      </c>
      <c r="LO15" s="535" t="str" cm="1">
        <f t="array" ref="LO15">INDEX(LO$13:LO14,$B15+1,1)</f>
        <v>-</v>
      </c>
      <c r="LP15" s="535" cm="1">
        <f t="array" ref="LP15">INDEX(LP$13:LP14,$B15+1,1)</f>
        <v>0</v>
      </c>
      <c r="LQ15" s="536" cm="1">
        <f t="array" ref="LQ15">INDEX(LQ$13:LQ14,$B15+1,1)</f>
        <v>0</v>
      </c>
      <c r="LR15" s="535"/>
      <c r="LS15" s="535"/>
      <c r="LT15" s="535"/>
      <c r="LU15" s="535"/>
      <c r="LV15" s="535"/>
      <c r="LW15" s="535"/>
      <c r="LX15" s="535"/>
      <c r="LY15" s="535"/>
      <c r="LZ15" s="535"/>
      <c r="MA15" s="535"/>
      <c r="MB15" s="535"/>
      <c r="MC15" s="535"/>
      <c r="MD15" s="535"/>
      <c r="ME15" s="535"/>
      <c r="MF15" s="535"/>
      <c r="MG15" s="535" cm="1">
        <f t="array" ref="MG15">INDEX(MG$13:MG14,$B15+1,1)</f>
        <v>0</v>
      </c>
      <c r="MH15" s="535" cm="1">
        <f t="array" ref="MH15">INDEX(MH$13:MH14,$B15+1,1)</f>
        <v>0</v>
      </c>
      <c r="MI15" s="535" cm="1">
        <f t="array" ref="MI15">INDEX(MI$13:MI14,$B15+1,1)</f>
        <v>0</v>
      </c>
      <c r="MJ15" s="535" cm="1">
        <f t="array" ref="MJ15">INDEX(MJ$13:MJ14,$B15+1,1)</f>
        <v>0</v>
      </c>
      <c r="MK15" s="535" cm="1">
        <f t="array" ref="MK15">INDEX(MK$13:MK14,$B15+1,1)</f>
        <v>0</v>
      </c>
      <c r="ML15" s="535" cm="1">
        <f t="array" ref="ML15">INDEX(ML$13:ML14,$B15+1,1)</f>
        <v>0</v>
      </c>
      <c r="MM15" s="535" cm="1">
        <f t="array" ref="MM15">INDEX(MM$13:MM14,$B15+1,1)</f>
        <v>0</v>
      </c>
      <c r="MN15" s="535" cm="1">
        <f t="array" ref="MN15">INDEX(MN$13:MN14,$B15+1,1)</f>
        <v>0</v>
      </c>
      <c r="MO15" s="535" cm="1">
        <f t="array" ref="MO15">INDEX(MO$13:MO14,$B15+1,1)</f>
        <v>0</v>
      </c>
      <c r="MP15" s="535" cm="1">
        <f t="array" ref="MP15">INDEX(MP$13:MP14,$B15+1,1)</f>
        <v>0</v>
      </c>
      <c r="MQ15" s="535" cm="1">
        <f t="array" ref="MQ15">INDEX(MQ$13:MQ14,$B15+1,1)</f>
        <v>0</v>
      </c>
      <c r="MR15" s="535" cm="1">
        <f t="array" ref="MR15">INDEX(MR$13:MR14,$B15+1,1)</f>
        <v>0</v>
      </c>
      <c r="MS15" s="535" cm="1">
        <f t="array" ref="MS15">INDEX(MS$13:MS14,$B15+1,1)</f>
        <v>0</v>
      </c>
      <c r="MT15" s="535" cm="1">
        <f t="array" ref="MT15">INDEX(MT$13:MT14,$B15+1,1)</f>
        <v>0</v>
      </c>
      <c r="MU15" s="535" cm="1">
        <f t="array" ref="MU15">INDEX(MU$13:MU14,$B15+1,1)</f>
        <v>0</v>
      </c>
      <c r="MV15" s="535" cm="1">
        <f t="array" ref="MV15">INDEX(MV$13:MV14,$B15+1,1)</f>
        <v>0</v>
      </c>
      <c r="MW15" s="535" cm="1">
        <f t="array" ref="MW15">INDEX(MW$13:MW14,$B15+1,1)</f>
        <v>0</v>
      </c>
      <c r="MX15" s="535" cm="1">
        <f t="array" ref="MX15">INDEX(MX$13:MX14,$B15+1,1)</f>
        <v>0</v>
      </c>
      <c r="MY15" s="535" cm="1">
        <f t="array" ref="MY15">INDEX(MY$13:MY14,$B15+1,1)</f>
        <v>0</v>
      </c>
      <c r="MZ15" s="535" cm="1">
        <f t="array" ref="MZ15">INDEX(MZ$13:MZ14,$B15+1,1)</f>
        <v>0</v>
      </c>
      <c r="NA15" s="535" cm="1">
        <f t="array" ref="NA15">INDEX(NA$13:NA14,$B15+1,1)</f>
        <v>0</v>
      </c>
      <c r="NB15" s="535" cm="1">
        <f t="array" ref="NB15">INDEX(NB$13:NB14,$B15+1,1)</f>
        <v>0</v>
      </c>
      <c r="NC15" s="535" cm="1">
        <f t="array" ref="NC15">INDEX(NC$13:NC14,$B15+1,1)</f>
        <v>0</v>
      </c>
      <c r="ND15" s="535" cm="1">
        <f t="array" ref="ND15">INDEX(ND$13:ND14,$B15+1,1)</f>
        <v>0</v>
      </c>
      <c r="NE15" s="535" cm="1">
        <f t="array" ref="NE15">INDEX(NE$13:NE14,$B15+1,1)</f>
        <v>0</v>
      </c>
      <c r="NF15" s="535" cm="1">
        <f t="array" ref="NF15">INDEX(NF$13:NF14,$B15+1,1)</f>
        <v>0</v>
      </c>
      <c r="NG15" s="535" cm="1">
        <f t="array" ref="NG15">INDEX(NG$13:NG14,$B15+1,1)</f>
        <v>0</v>
      </c>
      <c r="NH15" s="535" cm="1">
        <f t="array" ref="NH15">INDEX(NH$13:NH14,$B15+1,1)</f>
        <v>0</v>
      </c>
      <c r="NI15" s="535" cm="1">
        <f t="array" ref="NI15">INDEX(NI$13:NI14,$B15+1,1)</f>
        <v>0</v>
      </c>
      <c r="NJ15" s="535" cm="1">
        <f t="array" ref="NJ15">INDEX(NJ$13:NJ14,$B15+1,1)</f>
        <v>0</v>
      </c>
      <c r="NK15" s="535" cm="1">
        <f t="array" ref="NK15">INDEX(NK$13:NK14,$B15+1,1)</f>
        <v>0</v>
      </c>
      <c r="NL15" s="535" cm="1">
        <f t="array" ref="NL15">INDEX(NL$13:NL14,$B15+1,1)</f>
        <v>0</v>
      </c>
      <c r="NM15" s="535" cm="1">
        <f t="array" ref="NM15">INDEX(NM$13:NM14,$B15+1,1)</f>
        <v>0</v>
      </c>
      <c r="NN15" s="535" cm="1">
        <f t="array" ref="NN15">INDEX(NN$13:NN14,$B15+1,1)</f>
        <v>0</v>
      </c>
      <c r="NO15" s="535" cm="1">
        <f t="array" ref="NO15">INDEX(NO$13:NO14,$B15+1,1)</f>
        <v>0</v>
      </c>
      <c r="NP15" s="535" cm="1">
        <f t="array" ref="NP15">INDEX(NP$13:NP14,$B15+1,1)</f>
        <v>0</v>
      </c>
      <c r="NQ15" s="535" cm="1">
        <f t="array" ref="NQ15">INDEX(NQ$13:NQ14,$B15+1,1)</f>
        <v>0</v>
      </c>
      <c r="NR15" s="535" cm="1">
        <f t="array" ref="NR15">INDEX(NR$13:NR14,$B15+1,1)</f>
        <v>0</v>
      </c>
      <c r="NS15" s="535" cm="1">
        <f t="array" ref="NS15">INDEX(NS$13:NS14,$B15+1,1)</f>
        <v>0</v>
      </c>
      <c r="NT15" s="535" cm="1">
        <f t="array" ref="NT15">INDEX(NT$13:NT14,$B15+1,1)</f>
        <v>0</v>
      </c>
      <c r="NU15" s="535" cm="1">
        <f t="array" ref="NU15">INDEX(NU$13:NU14,$B15+1,1)</f>
        <v>0</v>
      </c>
      <c r="NV15" s="535" cm="1">
        <f t="array" ref="NV15">INDEX(NV$13:NV14,$B15+1,1)</f>
        <v>0</v>
      </c>
      <c r="NW15" s="535" cm="1">
        <f t="array" ref="NW15">INDEX(NW$13:NW14,$B15+1,1)</f>
        <v>0</v>
      </c>
      <c r="NX15" s="535" cm="1">
        <f t="array" ref="NX15">INDEX(NX$13:NX14,$B15+1,1)</f>
        <v>0</v>
      </c>
      <c r="NY15" s="535" cm="1">
        <f t="array" ref="NY15">INDEX(NY$13:NY14,$B15+1,1)</f>
        <v>0</v>
      </c>
      <c r="NZ15" s="535" cm="1">
        <f t="array" ref="NZ15">INDEX(NZ$13:NZ14,$B15+1,1)</f>
        <v>0</v>
      </c>
      <c r="OA15" s="535" cm="1">
        <f t="array" ref="OA15">INDEX(OA$13:OA14,$B15+1,1)</f>
        <v>0</v>
      </c>
      <c r="OB15" s="535" cm="1">
        <f t="array" ref="OB15">INDEX(OB$13:OB14,$B15+1,1)</f>
        <v>0</v>
      </c>
      <c r="OC15" s="535" cm="1">
        <f t="array" ref="OC15">INDEX(OC$13:OC14,$B15+1,1)</f>
        <v>0</v>
      </c>
      <c r="OD15" s="535" cm="1">
        <f t="array" ref="OD15">INDEX(OD$13:OD14,$B15+1,1)</f>
        <v>0</v>
      </c>
      <c r="OE15" s="535" cm="1">
        <f t="array" ref="OE15">INDEX(OE$13:OE14,$B15+1,1)</f>
        <v>0</v>
      </c>
      <c r="OF15" s="535" cm="1">
        <f t="array" ref="OF15">INDEX(OF$13:OF14,$B15+1,1)</f>
        <v>0</v>
      </c>
      <c r="OG15" s="535" cm="1">
        <f t="array" ref="OG15">INDEX(OG$13:OG14,$B15+1,1)</f>
        <v>0</v>
      </c>
      <c r="OH15" s="535" cm="1">
        <f t="array" ref="OH15">INDEX(OH$13:OH14,$B15+1,1)</f>
        <v>0</v>
      </c>
      <c r="OI15" s="535" cm="1">
        <f t="array" ref="OI15">INDEX(OI$13:OI14,$B15+1,1)</f>
        <v>0</v>
      </c>
      <c r="OJ15" s="535" cm="1">
        <f t="array" ref="OJ15">INDEX(OJ$13:OJ14,$B15+1,1)</f>
        <v>0</v>
      </c>
      <c r="OK15" s="535" cm="1">
        <f t="array" ref="OK15">INDEX(OK$13:OK14,$B15+1,1)</f>
        <v>0</v>
      </c>
      <c r="OL15" s="535" cm="1">
        <f t="array" ref="OL15">INDEX(OL$13:OL14,$B15+1,1)</f>
        <v>0</v>
      </c>
      <c r="OM15" s="535" cm="1">
        <f t="array" ref="OM15">INDEX(OM$13:OM14,$B15+1,1)</f>
        <v>0</v>
      </c>
      <c r="ON15" s="535" cm="1">
        <f t="array" ref="ON15">INDEX(ON$13:ON14,$B15+1,1)</f>
        <v>0</v>
      </c>
      <c r="OO15" s="535" cm="1">
        <f t="array" ref="OO15">INDEX(OO$13:OO14,$B15+1,1)</f>
        <v>0</v>
      </c>
      <c r="OP15" s="535" cm="1">
        <f t="array" ref="OP15">INDEX(OP$13:OP14,$B15+1,1)</f>
        <v>0</v>
      </c>
      <c r="OQ15" s="535" cm="1">
        <f t="array" ref="OQ15">INDEX(OQ$13:OQ14,$B15+1,1)</f>
        <v>0</v>
      </c>
      <c r="OR15" s="535" cm="1">
        <f t="array" ref="OR15">INDEX(OR$13:OR14,$B15+1,1)</f>
        <v>0</v>
      </c>
      <c r="OS15" s="535" cm="1">
        <f t="array" ref="OS15">INDEX(OS$13:OS14,$B15+1,1)</f>
        <v>0</v>
      </c>
      <c r="OT15" s="535" cm="1">
        <f t="array" ref="OT15">INDEX(OT$13:OT14,$B15+1,1)</f>
        <v>0</v>
      </c>
      <c r="OU15" s="535" cm="1">
        <f t="array" ref="OU15">INDEX(OU$13:OU14,$B15+1,1)</f>
        <v>0</v>
      </c>
      <c r="OV15" s="535" cm="1">
        <f t="array" ref="OV15">INDEX(OV$13:OV14,$B15+1,1)</f>
        <v>0</v>
      </c>
      <c r="OW15" s="535" cm="1">
        <f t="array" ref="OW15">INDEX(OW$13:OW14,$B15+1,1)</f>
        <v>0</v>
      </c>
      <c r="OX15" s="535" cm="1">
        <f t="array" ref="OX15">INDEX(OX$13:OX14,$B15+1,1)</f>
        <v>0</v>
      </c>
      <c r="OY15" s="535" cm="1">
        <f t="array" ref="OY15">INDEX(OY$13:OY14,$B15+1,1)</f>
        <v>0</v>
      </c>
      <c r="OZ15" s="535" cm="1">
        <f t="array" ref="OZ15">INDEX(OZ$13:OZ14,$B15+1,1)</f>
        <v>0</v>
      </c>
      <c r="PA15" s="535" cm="1">
        <f t="array" ref="PA15">INDEX(PA$13:PA14,$B15+1,1)</f>
        <v>0</v>
      </c>
      <c r="PB15" s="535" cm="1">
        <f t="array" ref="PB15">INDEX(PB$13:PB14,$B15+1,1)</f>
        <v>0</v>
      </c>
      <c r="PC15" s="535" cm="1">
        <f t="array" ref="PC15">INDEX(PC$13:PC14,$B15+1,1)</f>
        <v>0</v>
      </c>
      <c r="PD15" s="535" cm="1">
        <f t="array" ref="PD15">INDEX(PD$13:PD14,$B15+1,1)</f>
        <v>0</v>
      </c>
      <c r="PE15" s="535" cm="1">
        <f t="array" ref="PE15">INDEX(PE$13:PE14,$B15+1,1)</f>
        <v>0</v>
      </c>
      <c r="PF15" s="535" cm="1">
        <f t="array" ref="PF15">INDEX(PF$13:PF14,$B15+1,1)</f>
        <v>0</v>
      </c>
      <c r="PG15" s="535" cm="1">
        <f t="array" ref="PG15">INDEX(PG$13:PG14,$B15+1,1)</f>
        <v>0</v>
      </c>
      <c r="PH15" s="535" cm="1">
        <f t="array" ref="PH15">INDEX(PH$13:PH14,$B15+1,1)</f>
        <v>0</v>
      </c>
      <c r="PI15" s="535" cm="1">
        <f t="array" ref="PI15">INDEX(PI$13:PI14,$B15+1,1)</f>
        <v>0</v>
      </c>
      <c r="PJ15" s="535" cm="1">
        <f t="array" ref="PJ15">INDEX(PJ$13:PJ14,$B15+1,1)</f>
        <v>0</v>
      </c>
      <c r="PK15" s="535" cm="1">
        <f t="array" ref="PK15">INDEX(PK$13:PK14,$B15+1,1)</f>
        <v>0</v>
      </c>
      <c r="PL15" s="535" cm="1">
        <f t="array" ref="PL15">INDEX(PL$13:PL14,$B15+1,1)</f>
        <v>0</v>
      </c>
      <c r="PM15" s="535" cm="1">
        <f t="array" ref="PM15">INDEX(PM$13:PM14,$B15+1,1)</f>
        <v>0</v>
      </c>
      <c r="PN15" s="535" cm="1">
        <f t="array" ref="PN15">INDEX(PN$13:PN14,$B15+1,1)</f>
        <v>0</v>
      </c>
      <c r="PO15" s="535" cm="1">
        <f t="array" ref="PO15">INDEX(PO$13:PO14,$B15+1,1)</f>
        <v>0</v>
      </c>
      <c r="PP15" s="535" cm="1">
        <f t="array" ref="PP15">INDEX(PP$13:PP14,$B15+1,1)</f>
        <v>0</v>
      </c>
      <c r="PQ15" s="535" cm="1">
        <f t="array" ref="PQ15">INDEX(PQ$13:PQ14,$B15+1,1)</f>
        <v>0</v>
      </c>
      <c r="PR15" s="535" cm="1">
        <f t="array" ref="PR15">INDEX(PR$13:PR14,$B15+1,1)</f>
        <v>0</v>
      </c>
      <c r="PS15" s="535" cm="1">
        <f t="array" ref="PS15">INDEX(PS$13:PS14,$B15+1,1)</f>
        <v>0</v>
      </c>
      <c r="PT15" s="535" cm="1">
        <f t="array" ref="PT15">INDEX(PT$13:PT14,$B15+1,1)</f>
        <v>0</v>
      </c>
      <c r="PU15" s="535" cm="1">
        <f t="array" ref="PU15">INDEX(PU$13:PU14,$B15+1,1)</f>
        <v>0</v>
      </c>
      <c r="PV15" s="535" cm="1">
        <f t="array" ref="PV15">INDEX(PV$13:PV14,$B15+1,1)</f>
        <v>0</v>
      </c>
      <c r="PW15" s="535" cm="1">
        <f t="array" ref="PW15">INDEX(PW$13:PW14,$B15+1,1)</f>
        <v>0</v>
      </c>
      <c r="PX15" s="535" cm="1">
        <f t="array" ref="PX15">INDEX(PX$13:PX14,$B15+1,1)</f>
        <v>0</v>
      </c>
      <c r="PY15" s="535" cm="1">
        <f t="array" ref="PY15">INDEX(PY$13:PY14,$B15+1,1)</f>
        <v>0</v>
      </c>
      <c r="PZ15" s="535" cm="1">
        <f t="array" ref="PZ15">INDEX(PZ$13:PZ14,$B15+1,1)</f>
        <v>0</v>
      </c>
      <c r="QA15" s="535" cm="1">
        <f t="array" ref="QA15">INDEX(QA$13:QA14,$B15+1,1)</f>
        <v>0</v>
      </c>
      <c r="QB15" s="535" cm="1">
        <f t="array" ref="QB15">INDEX(QB$13:QB14,$B15+1,1)</f>
        <v>0</v>
      </c>
      <c r="QC15" s="535" cm="1">
        <f t="array" ref="QC15">INDEX(QC$13:QC14,$B15+1,1)</f>
        <v>0</v>
      </c>
      <c r="QD15" s="535" cm="1">
        <f t="array" ref="QD15">INDEX(QD$13:QD14,$B15+1,1)</f>
        <v>0</v>
      </c>
      <c r="QE15" s="535" cm="1">
        <f t="array" ref="QE15">INDEX(QE$13:QE14,$B15+1,1)</f>
        <v>0</v>
      </c>
      <c r="QF15" s="535" cm="1">
        <f t="array" ref="QF15">INDEX(QF$13:QF14,$B15+1,1)</f>
        <v>0</v>
      </c>
      <c r="QG15" s="535" cm="1">
        <f t="array" ref="QG15">INDEX(QG$13:QG14,$B15+1,1)</f>
        <v>0</v>
      </c>
      <c r="QH15" s="535" cm="1">
        <f t="array" ref="QH15">INDEX(QH$13:QH14,$B15+1,1)</f>
        <v>0</v>
      </c>
      <c r="QI15" s="535" cm="1">
        <f t="array" ref="QI15">INDEX(QI$13:QI14,$B15+1,1)</f>
        <v>0</v>
      </c>
      <c r="QJ15" s="535" cm="1">
        <f t="array" ref="QJ15">INDEX(QJ$13:QJ14,$B15+1,1)</f>
        <v>0</v>
      </c>
      <c r="QK15" s="535" cm="1">
        <f t="array" ref="QK15">INDEX(QK$13:QK14,$B15+1,1)</f>
        <v>0</v>
      </c>
      <c r="QL15" s="535" cm="1">
        <f t="array" ref="QL15">INDEX(QL$13:QL14,$B15+1,1)</f>
        <v>0</v>
      </c>
      <c r="QM15" s="535" cm="1">
        <f t="array" ref="QM15">INDEX(QM$13:QM14,$B15+1,1)</f>
        <v>0</v>
      </c>
      <c r="QN15" s="535" cm="1">
        <f t="array" ref="QN15">INDEX(QN$13:QN14,$B15+1,1)</f>
        <v>0</v>
      </c>
      <c r="QO15" s="535" cm="1">
        <f t="array" ref="QO15">INDEX(QO$13:QO14,$B15+1,1)</f>
        <v>0</v>
      </c>
      <c r="QP15" s="535" cm="1">
        <f t="array" ref="QP15">INDEX(QP$13:QP14,$B15+1,1)</f>
        <v>0</v>
      </c>
      <c r="QQ15" s="535" cm="1">
        <f t="array" ref="QQ15">INDEX(QQ$13:QQ14,$B15+1,1)</f>
        <v>0</v>
      </c>
      <c r="QR15" s="535" cm="1">
        <f t="array" ref="QR15">INDEX(QR$13:QR14,$B15+1,1)</f>
        <v>0</v>
      </c>
      <c r="QS15" s="535" cm="1">
        <f t="array" ref="QS15">INDEX(QS$13:QS14,$B15+1,1)</f>
        <v>0</v>
      </c>
      <c r="QT15" s="535" cm="1">
        <f t="array" ref="QT15">INDEX(QT$13:QT14,$B15+1,1)</f>
        <v>0</v>
      </c>
      <c r="QU15" s="535" cm="1">
        <f t="array" ref="QU15">INDEX(QU$13:QU14,$B15+1,1)</f>
        <v>0</v>
      </c>
      <c r="QV15" s="535" cm="1">
        <f t="array" ref="QV15">INDEX(QV$13:QV14,$B15+1,1)</f>
        <v>0</v>
      </c>
      <c r="QW15" s="535" cm="1">
        <f t="array" ref="QW15">INDEX(QW$13:QW14,$B15+1,1)</f>
        <v>0</v>
      </c>
      <c r="QX15" s="535" cm="1">
        <f t="array" ref="QX15">INDEX(QX$13:QX14,$B15+1,1)</f>
        <v>0</v>
      </c>
      <c r="QY15" s="535" cm="1">
        <f t="array" ref="QY15">INDEX(QY$13:QY14,$B15+1,1)</f>
        <v>0</v>
      </c>
      <c r="QZ15" s="535" cm="1">
        <f t="array" ref="QZ15">INDEX(QZ$13:QZ14,$B15+1,1)</f>
        <v>0</v>
      </c>
      <c r="RA15" s="535" cm="1">
        <f t="array" ref="RA15">INDEX(RA$13:RA14,$B15+1,1)</f>
        <v>0</v>
      </c>
      <c r="RB15" s="535" cm="1">
        <f t="array" ref="RB15">INDEX(RB$13:RB14,$B15+1,1)</f>
        <v>0</v>
      </c>
      <c r="RC15" s="535" cm="1">
        <f t="array" ref="RC15">INDEX(RC$13:RC14,$B15+1,1)</f>
        <v>0</v>
      </c>
      <c r="RD15" s="535" cm="1">
        <f t="array" ref="RD15">INDEX(RD$13:RD14,$B15+1,1)</f>
        <v>0</v>
      </c>
      <c r="RE15" s="535" cm="1">
        <f t="array" ref="RE15">INDEX(RE$13:RE14,$B15+1,1)</f>
        <v>0</v>
      </c>
      <c r="RF15" s="535" cm="1">
        <f t="array" ref="RF15">INDEX(RF$13:RF14,$B15+1,1)</f>
        <v>0</v>
      </c>
      <c r="RG15" s="535" cm="1">
        <f t="array" ref="RG15">INDEX(RG$13:RG14,$B15+1,1)</f>
        <v>0</v>
      </c>
      <c r="RH15" s="535" cm="1">
        <f t="array" ref="RH15">INDEX(RH$13:RH14,$B15+1,1)</f>
        <v>0</v>
      </c>
      <c r="RI15" s="535" cm="1">
        <f t="array" ref="RI15">INDEX(RI$13:RI14,$B15+1,1)</f>
        <v>0</v>
      </c>
      <c r="RJ15" s="535" cm="1">
        <f t="array" ref="RJ15">INDEX(RJ$13:RJ14,$B15+1,1)</f>
        <v>0</v>
      </c>
      <c r="RK15" s="535" cm="1">
        <f t="array" ref="RK15">INDEX(RK$13:RK14,$B15+1,1)</f>
        <v>0</v>
      </c>
      <c r="RL15" s="535" cm="1">
        <f t="array" ref="RL15">INDEX(RL$13:RL14,$B15+1,1)</f>
        <v>0</v>
      </c>
      <c r="RM15" s="535" cm="1">
        <f t="array" ref="RM15">INDEX(RM$13:RM14,$B15+1,1)</f>
        <v>0</v>
      </c>
      <c r="RN15" s="535" cm="1">
        <f t="array" ref="RN15">INDEX(RN$13:RN14,$B15+1,1)</f>
        <v>0</v>
      </c>
      <c r="RO15" s="535" cm="1">
        <f t="array" ref="RO15">INDEX(RO$13:RO14,$B15+1,1)</f>
        <v>0</v>
      </c>
      <c r="RP15" s="535" cm="1">
        <f t="array" ref="RP15">INDEX(RP$13:RP14,$B15+1,1)</f>
        <v>0</v>
      </c>
      <c r="RQ15" s="535" cm="1">
        <f t="array" ref="RQ15">INDEX(RQ$13:RQ14,$B15+1,1)</f>
        <v>0</v>
      </c>
      <c r="RR15" s="535" cm="1">
        <f t="array" ref="RR15">INDEX(RR$13:RR14,$B15+1,1)</f>
        <v>0</v>
      </c>
      <c r="RS15" s="535" cm="1">
        <f t="array" ref="RS15">INDEX(RS$13:RS14,$B15+1,1)</f>
        <v>0</v>
      </c>
      <c r="RT15" s="535" cm="1">
        <f t="array" ref="RT15">INDEX(RT$13:RT14,$B15+1,1)</f>
        <v>0</v>
      </c>
      <c r="RU15" s="535" cm="1">
        <f t="array" ref="RU15">INDEX(RU$13:RU14,$B15+1,1)</f>
        <v>0</v>
      </c>
      <c r="RV15" s="535" cm="1">
        <f t="array" ref="RV15">INDEX(RV$13:RV14,$B15+1,1)</f>
        <v>0</v>
      </c>
      <c r="RW15" s="535" cm="1">
        <f t="array" ref="RW15">INDEX(RW$13:RW14,$B15+1,1)</f>
        <v>0</v>
      </c>
      <c r="RX15" s="535" cm="1">
        <f t="array" ref="RX15">INDEX(RX$13:RX14,$B15+1,1)</f>
        <v>0</v>
      </c>
      <c r="RY15" s="535" cm="1">
        <f t="array" ref="RY15">INDEX(RY$13:RY14,$B15+1,1)</f>
        <v>0</v>
      </c>
      <c r="RZ15" s="535" cm="1">
        <f t="array" ref="RZ15">INDEX(RZ$13:RZ14,$B15+1,1)</f>
        <v>0</v>
      </c>
      <c r="SA15" s="535" cm="1">
        <f t="array" ref="SA15">INDEX(SA$13:SA14,$B15+1,1)</f>
        <v>0</v>
      </c>
      <c r="SB15" s="535" cm="1">
        <f t="array" ref="SB15">INDEX(SB$13:SB14,$B15+1,1)</f>
        <v>0</v>
      </c>
      <c r="SC15" s="535" cm="1">
        <f t="array" ref="SC15">INDEX(SC$13:SC14,$B15+1,1)</f>
        <v>0</v>
      </c>
      <c r="SD15" s="535" cm="1">
        <f t="array" ref="SD15">INDEX(SD$13:SD14,$B15+1,1)</f>
        <v>0</v>
      </c>
      <c r="SE15" s="535" cm="1">
        <f t="array" ref="SE15">INDEX(SE$13:SE14,$B15+1,1)</f>
        <v>0</v>
      </c>
      <c r="SF15" s="535" cm="1">
        <f t="array" ref="SF15">INDEX(SF$13:SF14,$B15+1,1)</f>
        <v>0</v>
      </c>
      <c r="SG15" s="535" cm="1">
        <f t="array" ref="SG15">INDEX(SG$13:SG14,$B15+1,1)</f>
        <v>0</v>
      </c>
      <c r="SH15" s="535" cm="1">
        <f t="array" ref="SH15">INDEX(SH$13:SH14,$B15+1,1)</f>
        <v>0</v>
      </c>
      <c r="SI15" s="535" cm="1">
        <f t="array" ref="SI15">INDEX(SI$13:SI14,$B15+1,1)</f>
        <v>0</v>
      </c>
      <c r="SJ15" s="535" cm="1">
        <f t="array" ref="SJ15">INDEX(SJ$13:SJ14,$B15+1,1)</f>
        <v>0</v>
      </c>
      <c r="SK15" s="535" cm="1">
        <f t="array" ref="SK15">INDEX(SK$13:SK14,$B15+1,1)</f>
        <v>0</v>
      </c>
      <c r="SL15" s="535" cm="1">
        <f t="array" ref="SL15">INDEX(SL$13:SL14,$B15+1,1)</f>
        <v>0</v>
      </c>
      <c r="SM15" s="535" cm="1">
        <f t="array" ref="SM15">INDEX(SM$13:SM14,$B15+1,1)</f>
        <v>0</v>
      </c>
      <c r="SN15" s="535" cm="1">
        <f t="array" ref="SN15">INDEX(SN$13:SN14,$B15+1,1)</f>
        <v>0</v>
      </c>
      <c r="SO15" s="535" cm="1">
        <f t="array" ref="SO15">INDEX(SO$13:SO14,$B15+1,1)</f>
        <v>0</v>
      </c>
      <c r="SP15" s="535" cm="1">
        <f t="array" ref="SP15">INDEX(SP$13:SP14,$B15+1,1)</f>
        <v>0</v>
      </c>
      <c r="SQ15" s="535" cm="1">
        <f t="array" ref="SQ15">INDEX(SQ$13:SQ14,$B15+1,1)</f>
        <v>0</v>
      </c>
      <c r="SR15" s="535" cm="1">
        <f t="array" ref="SR15">INDEX(SR$13:SR14,$B15+1,1)</f>
        <v>0</v>
      </c>
      <c r="SS15" s="535" cm="1">
        <f t="array" ref="SS15">INDEX(SS$13:SS14,$B15+1,1)</f>
        <v>0</v>
      </c>
      <c r="ST15" s="535" cm="1">
        <f t="array" ref="ST15">INDEX(ST$13:ST14,$B15+1,1)</f>
        <v>0</v>
      </c>
      <c r="SU15" s="535" cm="1">
        <f t="array" ref="SU15">INDEX(SU$13:SU14,$B15+1,1)</f>
        <v>0</v>
      </c>
      <c r="SV15" s="535" cm="1">
        <f t="array" ref="SV15">INDEX(SV$13:SV14,$B15+1,1)</f>
        <v>0</v>
      </c>
      <c r="SW15" s="535" cm="1">
        <f t="array" ref="SW15">INDEX(SW$13:SW14,$B15+1,1)</f>
        <v>0</v>
      </c>
      <c r="SX15" s="535" cm="1">
        <f t="array" ref="SX15">INDEX(SX$13:SX14,$B15+1,1)</f>
        <v>0</v>
      </c>
      <c r="SY15" s="535" cm="1">
        <f t="array" ref="SY15">INDEX(SY$13:SY14,$B15+1,1)</f>
        <v>0</v>
      </c>
      <c r="SZ15" s="535" cm="1">
        <f t="array" ref="SZ15">INDEX(SZ$13:SZ14,$B15+1,1)</f>
        <v>0</v>
      </c>
      <c r="TA15" s="535" cm="1">
        <f t="array" ref="TA15">INDEX(TA$13:TA14,$B15+1,1)</f>
        <v>0</v>
      </c>
      <c r="TB15" s="535" cm="1">
        <f t="array" ref="TB15">INDEX(TB$13:TB14,$B15+1,1)</f>
        <v>0</v>
      </c>
      <c r="TC15" s="535" cm="1">
        <f t="array" ref="TC15">INDEX(TC$13:TC14,$B15+1,1)</f>
        <v>0</v>
      </c>
      <c r="TD15" s="535" cm="1">
        <f t="array" ref="TD15">INDEX(TD$13:TD14,$B15+1,1)</f>
        <v>0</v>
      </c>
      <c r="TE15" s="535" cm="1">
        <f t="array" ref="TE15">INDEX(TE$13:TE14,$B15+1,1)</f>
        <v>0</v>
      </c>
      <c r="TF15" s="535" cm="1">
        <f t="array" ref="TF15">INDEX(TF$13:TF14,$B15+1,1)</f>
        <v>0</v>
      </c>
      <c r="TG15" s="535" cm="1">
        <f t="array" ref="TG15">INDEX(TG$13:TG14,$B15+1,1)</f>
        <v>0</v>
      </c>
      <c r="TH15" s="535" cm="1">
        <f t="array" ref="TH15">INDEX(TH$13:TH14,$B15+1,1)</f>
        <v>0</v>
      </c>
      <c r="TI15" s="535" cm="1">
        <f t="array" ref="TI15">INDEX(TI$13:TI14,$B15+1,1)</f>
        <v>0</v>
      </c>
      <c r="TJ15" s="535" cm="1">
        <f t="array" ref="TJ15">INDEX(TJ$13:TJ14,$B15+1,1)</f>
        <v>0</v>
      </c>
      <c r="TK15" s="535" cm="1">
        <f t="array" ref="TK15">INDEX(TK$13:TK14,$B15+1,1)</f>
        <v>0</v>
      </c>
      <c r="TL15" s="535" cm="1">
        <f t="array" ref="TL15">INDEX(TL$13:TL14,$B15+1,1)</f>
        <v>0</v>
      </c>
      <c r="TM15" s="535" cm="1">
        <f t="array" ref="TM15">INDEX(TM$13:TM14,$B15+1,1)</f>
        <v>0</v>
      </c>
      <c r="TN15" s="535" cm="1">
        <f t="array" ref="TN15">INDEX(TN$13:TN14,$B15+1,1)</f>
        <v>0</v>
      </c>
      <c r="TO15" s="535" cm="1">
        <f t="array" ref="TO15">INDEX(TO$13:TO14,$B15+1,1)</f>
        <v>0</v>
      </c>
      <c r="TP15" s="535" cm="1">
        <f t="array" ref="TP15">INDEX(TP$13:TP14,$B15+1,1)</f>
        <v>0</v>
      </c>
      <c r="TQ15" s="535" cm="1">
        <f t="array" ref="TQ15">INDEX(TQ$13:TQ14,$B15+1,1)</f>
        <v>0</v>
      </c>
      <c r="TR15" s="535" cm="1">
        <f t="array" ref="TR15">INDEX(TR$13:TR14,$B15+1,1)</f>
        <v>0</v>
      </c>
      <c r="TS15" s="535" cm="1">
        <f t="array" ref="TS15">INDEX(TS$13:TS14,$B15+1,1)</f>
        <v>0</v>
      </c>
      <c r="TT15" s="535" cm="1">
        <f t="array" ref="TT15">INDEX(TT$13:TT14,$B15+1,1)</f>
        <v>0</v>
      </c>
      <c r="TU15" s="535" cm="1">
        <f t="array" ref="TU15">INDEX(TU$13:TU14,$B15+1,1)</f>
        <v>0</v>
      </c>
      <c r="TV15" s="535" cm="1">
        <f t="array" ref="TV15">INDEX(TV$13:TV14,$B15+1,1)</f>
        <v>0</v>
      </c>
      <c r="TW15" s="535" cm="1">
        <f t="array" ref="TW15">INDEX(TW$13:TW14,$B15+1,1)</f>
        <v>0</v>
      </c>
      <c r="TX15" s="535" cm="1">
        <f t="array" ref="TX15">INDEX(TX$13:TX14,$B15+1,1)</f>
        <v>0</v>
      </c>
      <c r="TY15" s="535" cm="1">
        <f t="array" ref="TY15">INDEX(TY$13:TY14,$B15+1,1)</f>
        <v>0</v>
      </c>
      <c r="TZ15" s="535" cm="1">
        <f t="array" ref="TZ15">INDEX(TZ$13:TZ14,$B15+1,1)</f>
        <v>0</v>
      </c>
      <c r="UA15" s="535" cm="1">
        <f t="array" ref="UA15">INDEX(UA$13:UA14,$B15+1,1)</f>
        <v>0</v>
      </c>
      <c r="UB15" s="535" cm="1">
        <f t="array" ref="UB15">INDEX(UB$13:UB14,$B15+1,1)</f>
        <v>0</v>
      </c>
      <c r="UC15" s="535" cm="1">
        <f t="array" ref="UC15">INDEX(UC$13:UC14,$B15+1,1)</f>
        <v>0</v>
      </c>
      <c r="UD15" s="535" cm="1">
        <f t="array" ref="UD15">INDEX(UD$13:UD14,$B15+1,1)</f>
        <v>0</v>
      </c>
      <c r="UE15" s="535" cm="1">
        <f t="array" ref="UE15">INDEX(UE$13:UE14,$B15+1,1)</f>
        <v>0</v>
      </c>
      <c r="UF15" s="535" cm="1">
        <f t="array" ref="UF15">INDEX(UF$13:UF14,$B15+1,1)</f>
        <v>0</v>
      </c>
      <c r="UG15" s="535" cm="1">
        <f t="array" ref="UG15">INDEX(UG$13:UG14,$B15+1,1)</f>
        <v>0</v>
      </c>
      <c r="UH15" s="535" cm="1">
        <f t="array" ref="UH15">INDEX(UH$13:UH14,$B15+1,1)</f>
        <v>0</v>
      </c>
      <c r="UI15" s="535" cm="1">
        <f t="array" ref="UI15">INDEX(UI$13:UI14,$B15+1,1)</f>
        <v>0</v>
      </c>
      <c r="UJ15" s="535" cm="1">
        <f t="array" ref="UJ15">INDEX(UJ$13:UJ14,$B15+1,1)</f>
        <v>0</v>
      </c>
      <c r="UK15" s="535" cm="1">
        <f t="array" ref="UK15">INDEX(UK$13:UK14,$B15+1,1)</f>
        <v>0</v>
      </c>
      <c r="UL15" s="535" cm="1">
        <f t="array" ref="UL15">INDEX(UL$13:UL14,$B15+1,1)</f>
        <v>0</v>
      </c>
      <c r="UM15" s="535" cm="1">
        <f t="array" ref="UM15">INDEX(UM$13:UM14,$B15+1,1)</f>
        <v>0</v>
      </c>
      <c r="UN15" s="535" cm="1">
        <f t="array" ref="UN15">INDEX(UN$13:UN14,$B15+1,1)</f>
        <v>0</v>
      </c>
      <c r="UO15" s="535" cm="1">
        <f t="array" ref="UO15">INDEX(UO$13:UO14,$B15+1,1)</f>
        <v>0</v>
      </c>
      <c r="UP15" s="535" cm="1">
        <f t="array" ref="UP15">INDEX(UP$13:UP14,$B15+1,1)</f>
        <v>0</v>
      </c>
      <c r="UQ15" s="535" cm="1">
        <f t="array" ref="UQ15">INDEX(UQ$13:UQ14,$B15+1,1)</f>
        <v>0</v>
      </c>
      <c r="UR15" s="535" cm="1">
        <f t="array" ref="UR15">INDEX(UR$13:UR14,$B15+1,1)</f>
        <v>0</v>
      </c>
      <c r="US15" s="535" cm="1">
        <f t="array" ref="US15">INDEX(US$13:US14,$B15+1,1)</f>
        <v>0</v>
      </c>
      <c r="UT15" s="535" cm="1">
        <f t="array" ref="UT15">INDEX(UT$13:UT14,$B15+1,1)</f>
        <v>0</v>
      </c>
      <c r="UU15" s="535" cm="1">
        <f t="array" ref="UU15">INDEX(UU$13:UU14,$B15+1,1)</f>
        <v>0</v>
      </c>
      <c r="UV15" s="535" cm="1">
        <f t="array" ref="UV15">INDEX(UV$13:UV14,$B15+1,1)</f>
        <v>0</v>
      </c>
      <c r="UW15" s="535" cm="1">
        <f t="array" ref="UW15">INDEX(UW$13:UW14,$B15+1,1)</f>
        <v>0</v>
      </c>
      <c r="UX15" s="535" cm="1">
        <f t="array" ref="UX15">INDEX(UX$13:UX14,$B15+1,1)</f>
        <v>0</v>
      </c>
      <c r="UY15" s="535" cm="1">
        <f t="array" ref="UY15">INDEX(UY$13:UY14,$B15+1,1)</f>
        <v>0</v>
      </c>
      <c r="UZ15" s="535" cm="1">
        <f t="array" ref="UZ15">INDEX(UZ$13:UZ14,$B15+1,1)</f>
        <v>0</v>
      </c>
      <c r="VA15" s="535" cm="1">
        <f t="array" ref="VA15">INDEX(VA$13:VA14,$B15+1,1)</f>
        <v>0</v>
      </c>
      <c r="VB15" s="535" cm="1">
        <f t="array" ref="VB15">INDEX(VB$13:VB14,$B15+1,1)</f>
        <v>0</v>
      </c>
      <c r="VC15" s="535" cm="1">
        <f t="array" ref="VC15">INDEX(VC$13:VC14,$B15+1,1)</f>
        <v>0</v>
      </c>
      <c r="VD15" s="535" cm="1">
        <f t="array" ref="VD15">INDEX(VD$13:VD14,$B15+1,1)</f>
        <v>0</v>
      </c>
      <c r="VE15" s="535" cm="1">
        <f t="array" ref="VE15">INDEX(VE$13:VE14,$B15+1,1)</f>
        <v>0</v>
      </c>
      <c r="VF15" s="535" cm="1">
        <f t="array" ref="VF15">INDEX(VF$13:VF14,$B15+1,1)</f>
        <v>0</v>
      </c>
      <c r="VG15" s="535" cm="1">
        <f t="array" ref="VG15">INDEX(VG$13:VG14,$B15+1,1)</f>
        <v>0</v>
      </c>
      <c r="VH15" s="535" cm="1">
        <f t="array" ref="VH15">INDEX(VH$13:VH14,$B15+1,1)</f>
        <v>0</v>
      </c>
      <c r="VI15" s="535" cm="1">
        <f t="array" ref="VI15">INDEX(VI$13:VI14,$B15+1,1)</f>
        <v>0</v>
      </c>
      <c r="VJ15" s="535" cm="1">
        <f t="array" ref="VJ15">INDEX(VJ$13:VJ14,$B15+1,1)</f>
        <v>0</v>
      </c>
      <c r="VK15" s="535" cm="1">
        <f t="array" ref="VK15">INDEX(VK$13:VK14,$B15+1,1)</f>
        <v>0</v>
      </c>
      <c r="VL15" s="535" cm="1">
        <f t="array" ref="VL15">INDEX(VL$13:VL14,$B15+1,1)</f>
        <v>0</v>
      </c>
      <c r="VM15" s="535" cm="1">
        <f t="array" ref="VM15">INDEX(VM$13:VM14,$B15+1,1)</f>
        <v>0</v>
      </c>
      <c r="VN15" s="535" cm="1">
        <f t="array" ref="VN15">INDEX(VN$13:VN14,$B15+1,1)</f>
        <v>0</v>
      </c>
      <c r="VO15" s="535" cm="1">
        <f t="array" ref="VO15">INDEX(VO$13:VO14,$B15+1,1)</f>
        <v>0</v>
      </c>
      <c r="VP15" s="535" cm="1">
        <f t="array" ref="VP15">INDEX(VP$13:VP14,$B15+1,1)</f>
        <v>0</v>
      </c>
      <c r="VQ15" s="535" cm="1">
        <f t="array" ref="VQ15">INDEX(VQ$13:VQ14,$B15+1,1)</f>
        <v>0</v>
      </c>
      <c r="VR15" s="535" cm="1">
        <f t="array" ref="VR15">INDEX(VR$13:VR14,$B15+1,1)</f>
        <v>0</v>
      </c>
      <c r="VS15" s="535" cm="1">
        <f t="array" ref="VS15">INDEX(VS$13:VS14,$B15+1,1)</f>
        <v>0</v>
      </c>
      <c r="VT15" s="535" cm="1">
        <f t="array" ref="VT15">INDEX(VT$13:VT14,$B15+1,1)</f>
        <v>0</v>
      </c>
      <c r="VU15" s="535" cm="1">
        <f t="array" ref="VU15">INDEX(VU$13:VU14,$B15+1,1)</f>
        <v>0</v>
      </c>
      <c r="VV15" s="535" cm="1">
        <f t="array" ref="VV15">INDEX(VV$13:VV14,$B15+1,1)</f>
        <v>0</v>
      </c>
      <c r="VW15" s="535" cm="1">
        <f t="array" ref="VW15">INDEX(VW$13:VW14,$B15+1,1)</f>
        <v>0</v>
      </c>
      <c r="VX15" s="535" cm="1">
        <f t="array" ref="VX15">INDEX(VX$13:VX14,$B15+1,1)</f>
        <v>0</v>
      </c>
      <c r="VY15" s="535" cm="1">
        <f t="array" ref="VY15">INDEX(VY$13:VY14,$B15+1,1)</f>
        <v>0</v>
      </c>
      <c r="VZ15" s="535" cm="1">
        <f t="array" ref="VZ15">INDEX(VZ$13:VZ14,$B15+1,1)</f>
        <v>0</v>
      </c>
      <c r="WA15" s="535" cm="1">
        <f t="array" ref="WA15">INDEX(WA$13:WA14,$B15+1,1)</f>
        <v>0</v>
      </c>
      <c r="WB15" s="535" cm="1">
        <f t="array" ref="WB15">INDEX(WB$13:WB14,$B15+1,1)</f>
        <v>0</v>
      </c>
      <c r="WC15" s="535" cm="1">
        <f t="array" ref="WC15">INDEX(WC$13:WC14,$B15+1,1)</f>
        <v>0</v>
      </c>
      <c r="WD15" s="535" cm="1">
        <f t="array" ref="WD15">INDEX(WD$13:WD14,$B15+1,1)</f>
        <v>0</v>
      </c>
      <c r="WE15" s="535" cm="1">
        <f t="array" ref="WE15">INDEX(WE$13:WE14,$B15+1,1)</f>
        <v>0</v>
      </c>
      <c r="WF15" s="535" cm="1">
        <f t="array" ref="WF15">INDEX(WF$13:WF14,$B15+1,1)</f>
        <v>0</v>
      </c>
      <c r="WG15" s="535" cm="1">
        <f t="array" ref="WG15">INDEX(WG$13:WG14,$B15+1,1)</f>
        <v>0</v>
      </c>
      <c r="WH15" s="535" cm="1">
        <f t="array" ref="WH15">INDEX(WH$13:WH14,$B15+1,1)</f>
        <v>0</v>
      </c>
      <c r="WI15" s="535" cm="1">
        <f t="array" ref="WI15">INDEX(WI$13:WI14,$B15+1,1)</f>
        <v>0</v>
      </c>
      <c r="WJ15" s="535" cm="1">
        <f t="array" ref="WJ15">INDEX(WJ$13:WJ14,$B15+1,1)</f>
        <v>0</v>
      </c>
      <c r="WK15" s="535" cm="1">
        <f t="array" ref="WK15">INDEX(WK$13:WK14,$B15+1,1)</f>
        <v>0</v>
      </c>
      <c r="WL15" s="535" cm="1">
        <f t="array" ref="WL15">INDEX(WL$13:WL14,$B15+1,1)</f>
        <v>0</v>
      </c>
      <c r="WM15" s="535" cm="1">
        <f t="array" ref="WM15">INDEX(WM$13:WM14,$B15+1,1)</f>
        <v>0</v>
      </c>
      <c r="WN15" s="535" cm="1">
        <f t="array" ref="WN15">INDEX(WN$13:WN14,$B15+1,1)</f>
        <v>0</v>
      </c>
      <c r="WO15" s="535" cm="1">
        <f t="array" ref="WO15">INDEX(WO$13:WO14,$B15+1,1)</f>
        <v>0</v>
      </c>
      <c r="WP15" s="535" cm="1">
        <f t="array" ref="WP15">INDEX(WP$13:WP14,$B15+1,1)</f>
        <v>0</v>
      </c>
      <c r="WQ15" s="535" cm="1">
        <f t="array" ref="WQ15">INDEX(WQ$13:WQ14,$B15+1,1)</f>
        <v>0</v>
      </c>
      <c r="WR15" s="535" cm="1">
        <f t="array" ref="WR15">INDEX(WR$13:WR14,$B15+1,1)</f>
        <v>0</v>
      </c>
      <c r="WS15" s="535" cm="1">
        <f t="array" ref="WS15">INDEX(WS$13:WS14,$B15+1,1)</f>
        <v>0</v>
      </c>
      <c r="WT15" s="535" cm="1">
        <f t="array" ref="WT15">INDEX(WT$13:WT14,$B15+1,1)</f>
        <v>0</v>
      </c>
      <c r="WU15" s="535" cm="1">
        <f t="array" ref="WU15">INDEX(WU$13:WU14,$B15+1,1)</f>
        <v>0</v>
      </c>
      <c r="WV15" s="535" cm="1">
        <f t="array" ref="WV15">INDEX(WV$13:WV14,$B15+1,1)</f>
        <v>0</v>
      </c>
      <c r="WW15" s="535" cm="1">
        <f t="array" ref="WW15">INDEX(WW$13:WW14,$B15+1,1)</f>
        <v>0</v>
      </c>
      <c r="WX15" s="535" cm="1">
        <f t="array" ref="WX15">INDEX(WX$13:WX14,$B15+1,1)</f>
        <v>0</v>
      </c>
      <c r="WY15" s="535" cm="1">
        <f t="array" ref="WY15">INDEX(WY$13:WY14,$B15+1,1)</f>
        <v>0</v>
      </c>
      <c r="WZ15" s="535" cm="1">
        <f t="array" ref="WZ15">INDEX(WZ$13:WZ14,$B15+1,1)</f>
        <v>0</v>
      </c>
      <c r="XA15" s="535" cm="1">
        <f t="array" ref="XA15">INDEX(XA$13:XA14,$B15+1,1)</f>
        <v>0</v>
      </c>
      <c r="XB15" s="535" cm="1">
        <f t="array" ref="XB15">INDEX(XB$13:XB14,$B15+1,1)</f>
        <v>0</v>
      </c>
      <c r="XC15" s="535" cm="1">
        <f t="array" ref="XC15">INDEX(XC$13:XC14,$B15+1,1)</f>
        <v>0</v>
      </c>
      <c r="XD15" s="535" cm="1">
        <f t="array" ref="XD15">INDEX(XD$13:XD14,$B15+1,1)</f>
        <v>0</v>
      </c>
      <c r="XE15" s="535" cm="1">
        <f t="array" ref="XE15">INDEX(XE$13:XE14,$B15+1,1)</f>
        <v>0</v>
      </c>
      <c r="XF15" s="535" cm="1">
        <f t="array" ref="XF15">INDEX(XF$13:XF14,$B15+1,1)</f>
        <v>0</v>
      </c>
      <c r="XG15" s="535" cm="1">
        <f t="array" ref="XG15">INDEX(XG$13:XG14,$B15+1,1)</f>
        <v>0</v>
      </c>
      <c r="XH15" s="535" cm="1">
        <f t="array" ref="XH15">INDEX(XH$13:XH14,$B15+1,1)</f>
        <v>0</v>
      </c>
      <c r="XI15" s="535" cm="1">
        <f t="array" ref="XI15">INDEX(XI$13:XI14,$B15+1,1)</f>
        <v>0</v>
      </c>
      <c r="XJ15" s="535" cm="1">
        <f t="array" ref="XJ15">INDEX(XJ$13:XJ14,$B15+1,1)</f>
        <v>0</v>
      </c>
      <c r="XK15" s="535" cm="1">
        <f t="array" ref="XK15">INDEX(XK$13:XK14,$B15+1,1)</f>
        <v>0</v>
      </c>
      <c r="XL15" s="535" cm="1">
        <f t="array" ref="XL15">INDEX(XL$13:XL14,$B15+1,1)</f>
        <v>0</v>
      </c>
      <c r="XM15" s="535" cm="1">
        <f t="array" ref="XM15">INDEX(XM$13:XM14,$B15+1,1)</f>
        <v>0</v>
      </c>
      <c r="XN15" s="535" cm="1">
        <f t="array" ref="XN15">INDEX(XN$13:XN14,$B15+1,1)</f>
        <v>0</v>
      </c>
      <c r="XO15" s="535" cm="1">
        <f t="array" ref="XO15">INDEX(XO$13:XO14,$B15+1,1)</f>
        <v>0</v>
      </c>
      <c r="XP15" s="535" cm="1">
        <f t="array" ref="XP15">INDEX(XP$13:XP14,$B15+1,1)</f>
        <v>0</v>
      </c>
      <c r="XQ15" s="535" cm="1">
        <f t="array" ref="XQ15">INDEX(XQ$13:XQ14,$B15+1,1)</f>
        <v>0</v>
      </c>
      <c r="XR15" s="535" cm="1">
        <f t="array" ref="XR15">INDEX(XR$13:XR14,$B15+1,1)</f>
        <v>0</v>
      </c>
      <c r="XS15" s="535" cm="1">
        <f t="array" ref="XS15">INDEX(XS$13:XS14,$B15+1,1)</f>
        <v>0</v>
      </c>
      <c r="XT15" s="535" cm="1">
        <f t="array" ref="XT15">INDEX(XT$13:XT14,$B15+1,1)</f>
        <v>0</v>
      </c>
      <c r="XU15" s="535" cm="1">
        <f t="array" ref="XU15">INDEX(XU$13:XU14,$B15+1,1)</f>
        <v>0</v>
      </c>
      <c r="XV15" s="535" cm="1">
        <f t="array" ref="XV15">INDEX(XV$13:XV14,$B15+1,1)</f>
        <v>0</v>
      </c>
      <c r="XW15" s="535" cm="1">
        <f t="array" ref="XW15">INDEX(XW$13:XW14,$B15+1,1)</f>
        <v>0</v>
      </c>
      <c r="XX15" s="535" cm="1">
        <f t="array" ref="XX15">INDEX(XX$13:XX14,$B15+1,1)</f>
        <v>0</v>
      </c>
      <c r="XY15" s="535" cm="1">
        <f t="array" ref="XY15">INDEX(XY$13:XY14,$B15+1,1)</f>
        <v>0</v>
      </c>
      <c r="XZ15" s="535" cm="1">
        <f t="array" ref="XZ15">INDEX(XZ$13:XZ14,$B15+1,1)</f>
        <v>0</v>
      </c>
      <c r="YA15" s="535" cm="1">
        <f t="array" ref="YA15">INDEX(YA$13:YA14,$B15+1,1)</f>
        <v>0</v>
      </c>
      <c r="YB15" s="535" cm="1">
        <f t="array" ref="YB15">INDEX(YB$13:YB14,$B15+1,1)</f>
        <v>0</v>
      </c>
      <c r="YC15" s="535" cm="1">
        <f t="array" ref="YC15">INDEX(YC$13:YC14,$B15+1,1)</f>
        <v>0</v>
      </c>
      <c r="YD15" s="535" cm="1">
        <f t="array" ref="YD15">INDEX(YD$13:YD14,$B15+1,1)</f>
        <v>0</v>
      </c>
      <c r="YE15" s="535" cm="1">
        <f t="array" ref="YE15">INDEX(YE$13:YE14,$B15+1,1)</f>
        <v>0</v>
      </c>
      <c r="YF15" s="535" cm="1">
        <f t="array" ref="YF15">INDEX(YF$13:YF14,$B15+1,1)</f>
        <v>0</v>
      </c>
      <c r="YG15" s="535" cm="1">
        <f t="array" ref="YG15">INDEX(YG$13:YG14,$B15+1,1)</f>
        <v>0</v>
      </c>
      <c r="YH15" s="535" cm="1">
        <f t="array" ref="YH15">INDEX(YH$13:YH14,$B15+1,1)</f>
        <v>0</v>
      </c>
      <c r="YI15" s="535" cm="1">
        <f t="array" ref="YI15">INDEX(YI$13:YI14,$B15+1,1)</f>
        <v>0</v>
      </c>
      <c r="YJ15" s="535" cm="1">
        <f t="array" ref="YJ15">INDEX(YJ$13:YJ14,$B15+1,1)</f>
        <v>0</v>
      </c>
      <c r="YK15" s="535" cm="1">
        <f t="array" ref="YK15">INDEX(YK$13:YK14,$B15+1,1)</f>
        <v>0</v>
      </c>
      <c r="YL15" s="535" cm="1">
        <f t="array" ref="YL15">INDEX(YL$13:YL14,$B15+1,1)</f>
        <v>0</v>
      </c>
      <c r="YM15" s="535" cm="1">
        <f t="array" ref="YM15">INDEX(YM$13:YM14,$B15+1,1)</f>
        <v>0</v>
      </c>
      <c r="YN15" s="535" cm="1">
        <f t="array" ref="YN15">INDEX(YN$13:YN14,$B15+1,1)</f>
        <v>0</v>
      </c>
      <c r="YO15" s="535" cm="1">
        <f t="array" ref="YO15">INDEX(YO$13:YO14,$B15+1,1)</f>
        <v>0</v>
      </c>
      <c r="YP15" s="535" cm="1">
        <f t="array" ref="YP15">INDEX(YP$13:YP14,$B15+1,1)</f>
        <v>0</v>
      </c>
      <c r="YQ15" s="535" cm="1">
        <f t="array" ref="YQ15">INDEX(YQ$13:YQ14,$B15+1,1)</f>
        <v>0</v>
      </c>
      <c r="YR15" s="535" cm="1">
        <f t="array" ref="YR15">INDEX(YR$13:YR14,$B15+1,1)</f>
        <v>0</v>
      </c>
      <c r="YS15" s="535" cm="1">
        <f t="array" ref="YS15">INDEX(YS$13:YS14,$B15+1,1)</f>
        <v>0</v>
      </c>
      <c r="YT15" s="535" cm="1">
        <f t="array" ref="YT15">INDEX(YT$13:YT14,$B15+1,1)</f>
        <v>0</v>
      </c>
      <c r="YU15" s="535" cm="1">
        <f t="array" ref="YU15">INDEX(YU$13:YU14,$B15+1,1)</f>
        <v>0</v>
      </c>
      <c r="YV15" s="535" cm="1">
        <f t="array" ref="YV15">INDEX(YV$13:YV14,$B15+1,1)</f>
        <v>0</v>
      </c>
      <c r="YW15" s="535" cm="1">
        <f t="array" ref="YW15">INDEX(YW$13:YW14,$B15+1,1)</f>
        <v>0</v>
      </c>
      <c r="YX15" s="535" cm="1">
        <f t="array" ref="YX15">INDEX(YX$13:YX14,$B15+1,1)</f>
        <v>0</v>
      </c>
      <c r="YY15" s="535" cm="1">
        <f t="array" ref="YY15">INDEX(YY$13:YY14,$B15+1,1)</f>
        <v>0</v>
      </c>
      <c r="YZ15" s="535" cm="1">
        <f t="array" ref="YZ15">INDEX(YZ$13:YZ14,$B15+1,1)</f>
        <v>0</v>
      </c>
      <c r="ZA15" s="535" t="str" cm="1">
        <f t="array" ref="ZA15">INDEX(ZA$13:ZA14,$B15+1,1)</f>
        <v>-</v>
      </c>
      <c r="ZB15" s="18"/>
      <c r="ZC15" s="535" cm="1">
        <f t="array" ref="ZC15">INDEX(ZC$13:ZC14,$B15+1,1)</f>
        <v>0</v>
      </c>
      <c r="ZD15" s="535" cm="1">
        <f t="array" ref="ZD15">INDEX(ZD$13:ZD14,$B15+1,1)</f>
        <v>0</v>
      </c>
      <c r="ZE15" s="535" cm="1">
        <f t="array" ref="ZE15">INDEX(ZE$13:ZE14,$B15+1,1)</f>
        <v>0</v>
      </c>
      <c r="ZF15" s="535" t="str" cm="1">
        <f t="array" ref="ZF15">INDEX(ZF$13:ZF14,$B15+1,1)</f>
        <v>-</v>
      </c>
      <c r="ZG15" s="535" t="str" cm="1">
        <f t="array" ref="ZG15">INDEX(ZG$13:ZG14,$B15+1,1)</f>
        <v>-</v>
      </c>
      <c r="ZH15" s="535" t="str" cm="1">
        <f t="array" ref="ZH15">INDEX(ZH$13:ZH14,$B15+1,1)</f>
        <v>-</v>
      </c>
      <c r="ZI15" s="535" t="str" cm="1">
        <f t="array" ref="ZI15">INDEX(ZI$13:ZI14,$B15+1,1)</f>
        <v>-</v>
      </c>
      <c r="ZJ15" s="535" t="str" cm="1">
        <f t="array" ref="ZJ15">INDEX(ZJ$13:ZJ14,$B15+1,1)</f>
        <v>-</v>
      </c>
      <c r="ZK15" s="535" t="str" cm="1">
        <f t="array" ref="ZK15">INDEX(ZK$13:ZK14,$B15+1,1)</f>
        <v>-</v>
      </c>
      <c r="ZL15" s="535" t="str" cm="1">
        <f t="array" ref="ZL15">INDEX(ZL$13:ZL14,$B15+1,1)</f>
        <v>-</v>
      </c>
      <c r="ZM15" s="535" t="str" cm="1">
        <f t="array" ref="ZM15">INDEX(ZM$13:ZM14,$B15+1,1)</f>
        <v>-</v>
      </c>
      <c r="ZN15" s="535" t="str" cm="1">
        <f t="array" ref="ZN15">INDEX(ZN$13:ZN14,$B15+1,1)</f>
        <v>-</v>
      </c>
      <c r="ZO15" s="535" t="str" cm="1">
        <f t="array" ref="ZO15">INDEX(ZO$13:ZO14,$B15+1,1)</f>
        <v>-</v>
      </c>
      <c r="ZP15" s="535" t="str" cm="1">
        <f t="array" ref="ZP15">INDEX(ZP$13:ZP14,$B15+1,1)</f>
        <v>-</v>
      </c>
      <c r="ZQ15" s="535" t="str" cm="1">
        <f t="array" ref="ZQ15">INDEX(ZQ$13:ZQ14,$B15+1,1)</f>
        <v>-</v>
      </c>
      <c r="ZR15" s="535" t="str" cm="1">
        <f t="array" ref="ZR15">INDEX(ZR$13:ZR14,$B15+1,1)</f>
        <v>-</v>
      </c>
      <c r="ZS15" s="535" t="str" cm="1">
        <f t="array" ref="ZS15">INDEX(ZS$13:ZS14,$B15+1,1)</f>
        <v>-</v>
      </c>
      <c r="ZT15" s="535" t="str" cm="1">
        <f t="array" ref="ZT15">INDEX(ZT$13:ZT14,$B15+1,1)</f>
        <v>-</v>
      </c>
      <c r="ZU15" s="535" t="str" cm="1">
        <f t="array" ref="ZU15">INDEX(ZU$13:ZU14,$B15+1,1)</f>
        <v>-</v>
      </c>
      <c r="ZV15" s="535" t="str" cm="1">
        <f t="array" ref="ZV15">INDEX(ZV$13:ZV14,$B15+1,1)</f>
        <v>-</v>
      </c>
      <c r="ZW15" s="535" t="str" cm="1">
        <f t="array" ref="ZW15">INDEX(ZW$13:ZW14,$B15+1,1)</f>
        <v>-</v>
      </c>
      <c r="ZX15" s="18"/>
      <c r="ZY15" s="411" t="b">
        <f>INDEX(i.cropgraze_inc,$AM15,ZY$6)</f>
        <v>0</v>
      </c>
      <c r="ZZ15" s="535" t="str" cm="1">
        <f t="array" ref="ZZ15">INDEX(ZZ$13:ZZ14,$B15+1,1)</f>
        <v>-</v>
      </c>
      <c r="AAA15" s="535" t="str" cm="1">
        <f t="array" ref="AAA15">INDEX(AAA$13:AAA14,$B15+1,1)</f>
        <v>-</v>
      </c>
      <c r="AAB15" s="535" t="str" cm="1">
        <f t="array" ref="AAB15">INDEX(AAB$13:AAB14,$B15+1,1)</f>
        <v>-</v>
      </c>
      <c r="AAC15" s="535" t="str" cm="1">
        <f t="array" ref="AAC15">INDEX(AAC$13:AAC14,$B15+1,1)</f>
        <v>-</v>
      </c>
      <c r="AAD15" s="535" cm="1">
        <f t="array" ref="AAD15">INDEX(AAD$13:AAD14,$B15+1,1)</f>
        <v>0</v>
      </c>
      <c r="AAE15" s="535" t="str" cm="1">
        <f t="array" ref="AAE15">INDEX(AAE$13:AAE14,$B15+1,1)</f>
        <v>-</v>
      </c>
      <c r="AAF15" s="535" t="str" cm="1">
        <f t="array" ref="AAF15">INDEX(AAF$13:AAF14,$B15+1,1)</f>
        <v>-</v>
      </c>
      <c r="AAG15" s="535" t="str" cm="1">
        <f t="array" ref="AAG15">INDEX(AAG$13:AAG14,$B15+1,1)</f>
        <v>-</v>
      </c>
      <c r="AAH15" s="535" t="str" cm="1">
        <f t="array" ref="AAH15">INDEX(AAH$13:AAH14,$B15+1,1)</f>
        <v>-</v>
      </c>
      <c r="AAI15" s="535" t="str" cm="1">
        <f t="array" ref="AAI15">INDEX(AAI$13:AAI14,$B15+1,1)</f>
        <v>-</v>
      </c>
      <c r="AAJ15" s="535" t="str" cm="1">
        <f t="array" ref="AAJ15">INDEX(AAJ$13:AAJ14,$B15+1,1)</f>
        <v>-</v>
      </c>
      <c r="AAK15" s="535" t="str" cm="1">
        <f t="array" ref="AAK15">INDEX(AAK$13:AAK14,$B15+1,1)</f>
        <v>-</v>
      </c>
      <c r="AAL15" s="535" t="str" cm="1">
        <f t="array" ref="AAL15">INDEX(AAL$13:AAL14,$B15+1,1)</f>
        <v>-</v>
      </c>
      <c r="AAM15" s="535" t="b" cm="1">
        <f t="array" ref="AAM15">INDEX(AAM$13:AAM14,$B15+1,1)</f>
        <v>1</v>
      </c>
      <c r="AAN15" s="535" t="str" cm="1">
        <f t="array" ref="AAN15">INDEX(AAN$13:AAN14,$B15+1,1)</f>
        <v>-</v>
      </c>
      <c r="AAO15" s="535" cm="1">
        <f t="array" ref="AAO15">INDEX(AAO$13:AAO14,$B15+1,1)</f>
        <v>0</v>
      </c>
      <c r="AAP15" s="535" cm="1">
        <f t="array" ref="AAP15">INDEX(AAP$13:AAP14,$B15+1,1)</f>
        <v>0</v>
      </c>
      <c r="AAQ15" s="535" cm="1">
        <f t="array" ref="AAQ15">INDEX(AAQ$13:AAQ14,$B15+1,1)</f>
        <v>0</v>
      </c>
      <c r="AAR15" s="18"/>
      <c r="AAS15" s="411">
        <f>INDEX(i.std_prices,1,AAS$6)</f>
        <v>50</v>
      </c>
      <c r="AAT15" s="411">
        <f>INDEX(i.std_prices,1,AAT$6)</f>
        <v>50</v>
      </c>
      <c r="AAU15" s="411">
        <f>INDEX(i.std_prices,1,AAU$6)</f>
        <v>50</v>
      </c>
      <c r="AAV15" s="411">
        <f>INDEX(i.std_prices,1,AAV$6)</f>
        <v>50</v>
      </c>
      <c r="AAW15" s="535" cm="1">
        <f t="array" ref="AAW15">INDEX(AAW$13:AAW14,$B15+1,1)</f>
        <v>1</v>
      </c>
      <c r="AAX15" s="535" cm="1">
        <f t="array" ref="AAX15">INDEX(AAX$13:AAX14,$B15+1,1)</f>
        <v>1</v>
      </c>
      <c r="AAY15" s="535" cm="1">
        <f t="array" ref="AAY15">INDEX(AAY$13:AAY14,$B15+1,1)</f>
        <v>1</v>
      </c>
      <c r="AAZ15" s="535" cm="1">
        <f t="array" ref="AAZ15">INDEX(AAZ$13:AAZ14,$B15+1,1)</f>
        <v>1</v>
      </c>
      <c r="ABA15" s="535" t="str" cm="1">
        <f t="array" ref="ABA15">INDEX(ABA$13:ABA14,$B15+1,1)</f>
        <v>-</v>
      </c>
      <c r="ABB15" s="535" t="str" cm="1">
        <f t="array" ref="ABB15">INDEX(ABB$13:ABB14,$B15+1,1)</f>
        <v>-</v>
      </c>
      <c r="ABC15" s="535" t="str" cm="1">
        <f t="array" ref="ABC15">INDEX(ABC$13:ABC14,$B15+1,1)</f>
        <v>-</v>
      </c>
      <c r="ABD15" s="535" t="str" cm="1">
        <f t="array" ref="ABD15">INDEX(ABD$13:ABD14,$B15+1,1)</f>
        <v>-</v>
      </c>
      <c r="ABE15" s="535" t="str" cm="1">
        <f t="array" ref="ABE15">INDEX(ABE$13:ABE14,$B15+1,1)</f>
        <v>-</v>
      </c>
      <c r="ABF15" s="535" t="str" cm="1">
        <f t="array" ref="ABF15">INDEX(ABF$13:ABF14,$B15+1,1)</f>
        <v>-</v>
      </c>
      <c r="ABG15" s="535" t="str" cm="1">
        <f t="array" ref="ABG15">INDEX(ABG$13:ABG14,$B15+1,1)</f>
        <v>-</v>
      </c>
      <c r="ABH15" s="18"/>
      <c r="ABI15" s="535" t="str" cm="1">
        <f t="array" ref="ABI15">INDEX(ABI$13:ABI14,$B15+1,1)</f>
        <v>-</v>
      </c>
      <c r="ABJ15" s="535" cm="1">
        <f t="array" ref="ABJ15">INDEX(ABJ$13:ABJ14,$B15+1,1)</f>
        <v>1</v>
      </c>
      <c r="ABK15" s="18"/>
      <c r="ABL15" s="535" t="str" cm="1">
        <f t="array" ref="ABL15">INDEX(ABL$13:ABL14,$B15+1,1)</f>
        <v>-</v>
      </c>
      <c r="ABM15" s="535" t="str" cm="1">
        <f t="array" ref="ABM15">INDEX(ABM$13:ABM14,$B15+1,1)</f>
        <v>-</v>
      </c>
      <c r="ABN15" s="536" t="str" cm="1">
        <f t="array" ref="ABN15">INDEX(ABN$13:ABN14,$B15+1,1)</f>
        <v>-</v>
      </c>
      <c r="ABO15" s="536" t="str" cm="1">
        <f t="array" ref="ABO15">INDEX(ABO$13:ABO14,$B15+1,1)</f>
        <v>-</v>
      </c>
      <c r="ABP15" s="536" t="str" cm="1">
        <f t="array" ref="ABP15">INDEX(ABP$13:ABP14,$B15+1,1)</f>
        <v>-</v>
      </c>
      <c r="ABQ15" s="536" t="str" cm="1">
        <f t="array" ref="ABQ15">INDEX(ABQ$13:ABQ14,$B15+1,1)</f>
        <v>-</v>
      </c>
      <c r="ABR15" s="536" t="str" cm="1">
        <f t="array" ref="ABR15">INDEX(ABR$13:ABR14,$B15+1,1)</f>
        <v>-</v>
      </c>
      <c r="ABS15" s="536" t="str" cm="1">
        <f t="array" ref="ABS15">INDEX(ABS$13:ABS14,$B15+1,1)</f>
        <v>-</v>
      </c>
      <c r="ABT15" s="536" t="str" cm="1">
        <f t="array" ref="ABT15">INDEX(ABT$13:ABT14,$B15+1,1)</f>
        <v>-</v>
      </c>
      <c r="ABU15" s="535" t="str" cm="1">
        <f t="array" ref="ABU15">INDEX(ABU$13:ABU14,$B15+1,1)</f>
        <v>-</v>
      </c>
      <c r="ABV15" s="535" t="str" cm="1">
        <f t="array" ref="ABV15">INDEX(ABV$13:ABV14,$B15+1,1)</f>
        <v>-</v>
      </c>
      <c r="ABW15" s="535" t="str" cm="1">
        <f t="array" ref="ABW15">INDEX(ABW$13:ABW14,$B15+1,1)</f>
        <v>-</v>
      </c>
      <c r="ABX15" s="535" t="str" cm="1">
        <f t="array" ref="ABX15">INDEX(ABX$13:ABX14,$B15+1,1)</f>
        <v>-</v>
      </c>
      <c r="ABY15" s="535" t="str" cm="1">
        <f t="array" ref="ABY15">INDEX(ABY$13:ABY14,$B15+1,1)</f>
        <v>-</v>
      </c>
      <c r="ABZ15" s="535" t="str" cm="1">
        <f t="array" ref="ABZ15">INDEX(ABZ$13:ABZ14,$B15+1,1)</f>
        <v>-</v>
      </c>
      <c r="ACA15" s="535" t="str" cm="1">
        <f t="array" ref="ACA15">INDEX(ACA$13:ACA14,$B15+1,1)</f>
        <v>-</v>
      </c>
      <c r="ACB15" s="535" t="str" cm="1">
        <f t="array" ref="ACB15">INDEX(ACB$13:ACB14,$B15+1,1)</f>
        <v>-</v>
      </c>
      <c r="ACC15" s="535" t="str" cm="1">
        <f t="array" ref="ACC15">INDEX(ACC$13:ACC14,$B15+1,1)</f>
        <v>-</v>
      </c>
      <c r="ACD15" s="535" t="str" cm="1">
        <f t="array" ref="ACD15">INDEX(ACD$13:ACD14,$B15+1,1)</f>
        <v>-</v>
      </c>
      <c r="ACE15" s="535" t="str" cm="1">
        <f t="array" ref="ACE15">INDEX(ACE$13:ACE14,$B15+1,1)</f>
        <v>-</v>
      </c>
      <c r="ACF15" s="535" t="str" cm="1">
        <f t="array" ref="ACF15">INDEX(ACF$13:ACF14,$B15+1,1)</f>
        <v>-</v>
      </c>
      <c r="ACG15" s="535" t="str" cm="1">
        <f t="array" ref="ACG15">INDEX(ACG$13:ACG14,$B15+1,1)</f>
        <v>-</v>
      </c>
      <c r="ACH15" s="535" t="str" cm="1">
        <f t="array" ref="ACH15">INDEX(ACH$13:ACH14,$B15+1,1)</f>
        <v>-</v>
      </c>
      <c r="ACI15" s="535" t="str" cm="1">
        <f t="array" ref="ACI15">INDEX(ACI$13:ACI14,$B15+1,1)</f>
        <v>-</v>
      </c>
      <c r="ACJ15" s="535" t="str" cm="1">
        <f t="array" ref="ACJ15">INDEX(ACJ$13:ACJ14,$B15+1,1)</f>
        <v>-</v>
      </c>
      <c r="ACK15" s="535" t="str" cm="1">
        <f t="array" ref="ACK15">INDEX(ACK$13:ACK14,$B15+1,1)</f>
        <v>-</v>
      </c>
      <c r="ACL15" s="535" t="str" cm="1">
        <f t="array" ref="ACL15">INDEX(ACL$13:ACL14,$B15+1,1)</f>
        <v>-</v>
      </c>
      <c r="ACM15" s="535" t="str" cm="1">
        <f t="array" ref="ACM15">INDEX(ACM$13:ACM14,$B15+1,1)</f>
        <v>-</v>
      </c>
      <c r="ACN15" s="535" t="str" cm="1">
        <f t="array" ref="ACN15">INDEX(ACN$13:ACN14,$B15+1,1)</f>
        <v>-</v>
      </c>
      <c r="ACO15" s="535" t="str" cm="1">
        <f t="array" ref="ACO15">INDEX(ACO$13:ACO14,$B15+1,1)</f>
        <v>-</v>
      </c>
      <c r="ACP15" s="535" t="str" cm="1">
        <f t="array" ref="ACP15">INDEX(ACP$13:ACP14,$B15+1,1)</f>
        <v>-</v>
      </c>
      <c r="ACQ15" s="535" t="str" cm="1">
        <f t="array" ref="ACQ15">INDEX(ACQ$13:ACQ14,$B15+1,1)</f>
        <v>-</v>
      </c>
      <c r="ACR15" s="22">
        <v>0</v>
      </c>
      <c r="ACS15" s="535" t="str" cm="1">
        <f t="array" ref="ACS15">INDEX(ACS$13:ACS14,$B15+1,1)</f>
        <v>-</v>
      </c>
      <c r="ACT15" s="535" t="str" cm="1">
        <f t="array" ref="ACT15">INDEX(ACT$13:ACT14,$B15+1,1)</f>
        <v>-</v>
      </c>
      <c r="ACU15" s="535" t="str" cm="1">
        <f t="array" ref="ACU15">INDEX(ACU$13:ACU14,$B15+1,1)</f>
        <v>-</v>
      </c>
      <c r="ACV15" s="535" t="str" cm="1">
        <f t="array" ref="ACV15">INDEX(ACV$13:ACV14,$B15+1,1)</f>
        <v>-</v>
      </c>
      <c r="ACW15" s="535" t="str" cm="1">
        <f t="array" ref="ACW15">INDEX(ACW$13:ACW14,$B15+1,1)</f>
        <v>-</v>
      </c>
      <c r="ACX15" s="22">
        <v>0</v>
      </c>
      <c r="ACY15" s="535" t="str" cm="1">
        <f t="array" ref="ACY15">INDEX(ACY$13:ACY14,$B15+1,1)</f>
        <v>-</v>
      </c>
      <c r="ACZ15" s="535" t="str" cm="1">
        <f t="array" ref="ACZ15">INDEX(ACZ$13:ACZ14,$B15+1,1)</f>
        <v>-</v>
      </c>
      <c r="ADA15" s="535" t="str" cm="1">
        <f t="array" ref="ADA15">INDEX(ADA$13:ADA14,$B15+1,1)</f>
        <v>-</v>
      </c>
      <c r="ADB15" s="535" cm="1">
        <f t="array" ref="ADB15">INDEX(ADB$13:ADB14,$B15+1,1)</f>
        <v>1</v>
      </c>
      <c r="ADC15" s="535" cm="1">
        <f t="array" ref="ADC15">INDEX(ADC$13:ADC14,$B15+1,1)</f>
        <v>1</v>
      </c>
      <c r="ADD15" s="535" t="str" cm="1">
        <f t="array" ref="ADD15">INDEX(ADD$13:ADD14,$B15+1,1)</f>
        <v>-</v>
      </c>
      <c r="ADE15" s="535" t="str" cm="1">
        <f t="array" ref="ADE15">INDEX(ADE$13:ADE14,$B15+1,1)</f>
        <v>-</v>
      </c>
      <c r="ADF15" s="535" t="str" cm="1">
        <f t="array" ref="ADF15">INDEX(ADF$13:ADF14,$B15+1,1)</f>
        <v>-</v>
      </c>
      <c r="ADG15" s="535" t="str" cm="1">
        <f t="array" ref="ADG15">INDEX(ADG$13:ADG14,$B15+1,1)</f>
        <v>-</v>
      </c>
      <c r="ADH15" s="535" t="str" cm="1">
        <f t="array" ref="ADH15">INDEX(ADH$13:ADH14,$B15+1,1)</f>
        <v>-</v>
      </c>
      <c r="ADI15" s="535" t="str" cm="1">
        <f t="array" ref="ADI15">INDEX(ADI$13:ADI14,$B15+1,1)</f>
        <v>-</v>
      </c>
      <c r="ADJ15" s="535" t="str" cm="1">
        <f t="array" ref="ADJ15">INDEX(ADJ$13:ADJ14,$B15+1,1)</f>
        <v>-</v>
      </c>
      <c r="ADK15" s="535" t="str" cm="1">
        <f t="array" ref="ADK15">INDEX(ADK$13:ADK14,$B15+1,1)</f>
        <v>-</v>
      </c>
      <c r="ADL15" s="535" t="str" cm="1">
        <f t="array" ref="ADL15">INDEX(ADL$13:ADL14,$B15+1,1)</f>
        <v>-</v>
      </c>
      <c r="ADM15" s="535" t="str" cm="1">
        <f t="array" ref="ADM15">INDEX(ADM$13:ADM14,$B15+1,1)</f>
        <v>-</v>
      </c>
      <c r="ADN15" s="535" t="str" cm="1">
        <f t="array" ref="ADN15">INDEX(ADN$13:ADN14,$B15+1,1)</f>
        <v>-</v>
      </c>
      <c r="ADO15" s="535" t="str" cm="1">
        <f t="array" ref="ADO15">INDEX(ADO$13:ADO14,$B15+1,1)</f>
        <v>-</v>
      </c>
      <c r="ADP15" s="535" t="str" cm="1">
        <f t="array" ref="ADP15">INDEX(ADP$13:ADP14,$B15+1,1)</f>
        <v>-</v>
      </c>
      <c r="ADQ15" s="18"/>
      <c r="ADR15" s="22" t="str">
        <f>IF($N15=ADR$10,TRUE,"-")</f>
        <v>-</v>
      </c>
      <c r="ADS15" s="535" t="str" cm="1">
        <f t="array" ref="ADS15">INDEX(ADS$13:ADS14,$B15+1,1)</f>
        <v>-</v>
      </c>
      <c r="ADT15" s="535" t="str" cm="1">
        <f t="array" ref="ADT15">INDEX(ADT$13:ADT14,$B15+1,1)</f>
        <v>-</v>
      </c>
      <c r="ADU15" s="535" t="str" cm="1">
        <f t="array" ref="ADU15">INDEX(ADU$13:ADU14,$B15+1,1)</f>
        <v>-</v>
      </c>
      <c r="ADV15" s="535" t="str" cm="1">
        <f t="array" ref="ADV15">INDEX(ADV$13:ADV14,$B15+1,1)</f>
        <v>-</v>
      </c>
      <c r="ADW15" s="535" t="str" cm="1">
        <f t="array" ref="ADW15">INDEX(ADW$13:ADW14,$B15+1,1)</f>
        <v>-</v>
      </c>
      <c r="ADX15" s="535" t="str" cm="1">
        <f t="array" ref="ADX15">INDEX(ADX$13:ADX14,$B15+1,1)</f>
        <v>-</v>
      </c>
      <c r="ADY15" s="535" t="str" cm="1">
        <f t="array" ref="ADY15">INDEX(ADY$13:ADY14,$B15+1,1)</f>
        <v>-</v>
      </c>
      <c r="ADZ15" s="535" t="str" cm="1">
        <f t="array" ref="ADZ15">INDEX(ADZ$13:ADZ14,$B15+1,1)</f>
        <v>-</v>
      </c>
      <c r="AEA15" s="535" t="str" cm="1">
        <f t="array" ref="AEA15">INDEX(AEA$13:AEA14,$B15+1,1)</f>
        <v>-</v>
      </c>
      <c r="AEB15" s="535" t="str" cm="1">
        <f t="array" ref="AEB15">INDEX(AEB$13:AEB14,$B15+1,1)</f>
        <v>-</v>
      </c>
      <c r="AEC15" s="535" t="str" cm="1">
        <f t="array" ref="AEC15">INDEX(AEC$13:AEC14,$B15+1,1)</f>
        <v>-</v>
      </c>
      <c r="AED15" s="535" t="str" cm="1">
        <f t="array" ref="AED15">INDEX(AED$13:AED14,$B15+1,1)</f>
        <v>-</v>
      </c>
      <c r="AEE15" s="535" t="str" cm="1">
        <f t="array" ref="AEE15">INDEX(AEE$13:AEE14,$B15+1,1)</f>
        <v>-</v>
      </c>
      <c r="AEF15" s="535" t="str" cm="1">
        <f t="array" ref="AEF15">INDEX(AEF$13:AEF14,$B15+1,1)</f>
        <v>-</v>
      </c>
      <c r="AEG15" s="535" t="str" cm="1">
        <f t="array" ref="AEG15">INDEX(AEG$13:AEG14,$B15+1,1)</f>
        <v>-</v>
      </c>
      <c r="AEH15" s="535" t="str" cm="1">
        <f t="array" ref="AEH15">INDEX(AEH$13:AEH14,$B15+1,1)</f>
        <v>-</v>
      </c>
      <c r="AEI15" s="535" t="str" cm="1">
        <f t="array" ref="AEI15">INDEX(AEI$13:AEI14,$B15+1,1)</f>
        <v>-</v>
      </c>
      <c r="AEJ15" s="535" t="str" cm="1">
        <f t="array" ref="AEJ15">INDEX(AEJ$13:AEJ14,$B15+1,1)</f>
        <v>-</v>
      </c>
      <c r="AEK15" s="535" t="str" cm="1">
        <f t="array" ref="AEK15">INDEX(AEK$13:AEK14,$B15+1,1)</f>
        <v>-</v>
      </c>
      <c r="AEL15" s="535" t="str" cm="1">
        <f t="array" ref="AEL15">INDEX(AEL$13:AEL14,$B15+1,1)</f>
        <v>-</v>
      </c>
      <c r="AEM15" s="535" t="str" cm="1">
        <f t="array" ref="AEM15">INDEX(AEM$13:AEM14,$B15+1,1)</f>
        <v>-</v>
      </c>
      <c r="AEN15" s="535" t="str" cm="1">
        <f t="array" ref="AEN15">INDEX(AEN$13:AEN14,$B15+1,1)</f>
        <v>-</v>
      </c>
      <c r="AEO15" s="535" t="str" cm="1">
        <f t="array" ref="AEO15">INDEX(AEO$13:AEO14,$B15+1,1)</f>
        <v>-</v>
      </c>
      <c r="AEP15" s="535" t="str" cm="1">
        <f t="array" ref="AEP15">INDEX(AEP$13:AEP14,$B15+1,1)</f>
        <v>-</v>
      </c>
      <c r="AEQ15" s="535" t="str" cm="1">
        <f t="array" ref="AEQ15">INDEX(AEQ$13:AEQ14,$B15+1,1)</f>
        <v>-</v>
      </c>
      <c r="AER15" s="535" t="str" cm="1">
        <f t="array" ref="AER15">INDEX(AER$13:AER14,$B15+1,1)</f>
        <v>-</v>
      </c>
      <c r="AES15" s="535" t="str" cm="1">
        <f t="array" ref="AES15">INDEX(AES$13:AES14,$B15+1,1)</f>
        <v>-</v>
      </c>
      <c r="AET15" s="535" t="str" cm="1">
        <f t="array" ref="AET15">INDEX(AET$13:AET14,$B15+1,1)</f>
        <v>-</v>
      </c>
      <c r="AEU15" s="535" t="str" cm="1">
        <f t="array" ref="AEU15">INDEX(AEU$13:AEU14,$B15+1,1)</f>
        <v>-</v>
      </c>
      <c r="AEV15" s="22" t="str">
        <f>IF($N15=AEV$10,TRUE,"-")</f>
        <v>-</v>
      </c>
      <c r="AEW15" s="535" t="str" cm="1">
        <f t="array" ref="AEW15">INDEX(AEW$13:AEW14,$B15+1,1)</f>
        <v>-</v>
      </c>
      <c r="AEX15" s="535" t="str" cm="1">
        <f t="array" ref="AEX15">INDEX(AEX$13:AEX14,$B15+1,1)</f>
        <v>-</v>
      </c>
      <c r="AEY15" s="535" t="str" cm="1">
        <f t="array" ref="AEY15">INDEX(AEY$13:AEY14,$B15+1,1)</f>
        <v>-</v>
      </c>
      <c r="AEZ15" s="535" t="str" cm="1">
        <f t="array" ref="AEZ15">INDEX(AEZ$13:AEZ14,$B15+1,1)</f>
        <v>-</v>
      </c>
      <c r="AFA15" s="535" t="str" cm="1">
        <f t="array" ref="AFA15">INDEX(AFA$13:AFA14,$B15+1,1)</f>
        <v>-</v>
      </c>
      <c r="AFB15" s="535" t="str" cm="1">
        <f t="array" ref="AFB15">INDEX(AFB$13:AFB14,$B15+1,1)</f>
        <v>-</v>
      </c>
      <c r="AFC15" s="535" t="str" cm="1">
        <f t="array" ref="AFC15">INDEX(AFC$13:AFC14,$B15+1,1)</f>
        <v>-</v>
      </c>
      <c r="AFD15" s="535" t="str" cm="1">
        <f t="array" ref="AFD15">INDEX(AFD$13:AFD14,$B15+1,1)</f>
        <v>-</v>
      </c>
      <c r="AFE15" s="535" t="str" cm="1">
        <f t="array" ref="AFE15">INDEX(AFE$13:AFE14,$B15+1,1)</f>
        <v>-</v>
      </c>
      <c r="AFF15" s="535" t="str" cm="1">
        <f t="array" ref="AFF15">INDEX(AFF$13:AFF14,$B15+1,1)</f>
        <v>-</v>
      </c>
      <c r="AFG15" s="535" t="str" cm="1">
        <f t="array" ref="AFG15">INDEX(AFG$13:AFG14,$B15+1,1)</f>
        <v>-</v>
      </c>
      <c r="AFH15" s="535" t="str" cm="1">
        <f t="array" ref="AFH15">INDEX(AFH$13:AFH14,$B15+1,1)</f>
        <v>-</v>
      </c>
      <c r="AFI15" s="535" t="str" cm="1">
        <f t="array" ref="AFI15">INDEX(AFI$13:AFI14,$B15+1,1)</f>
        <v>-</v>
      </c>
      <c r="AFJ15" s="535" t="str" cm="1">
        <f t="array" ref="AFJ15">INDEX(AFJ$13:AFJ14,$B15+1,1)</f>
        <v>-</v>
      </c>
      <c r="AFK15" s="535" t="str" cm="1">
        <f t="array" ref="AFK15">INDEX(AFK$13:AFK14,$B15+1,1)</f>
        <v>-</v>
      </c>
      <c r="AFL15" s="535" t="str" cm="1">
        <f t="array" ref="AFL15">INDEX(AFL$13:AFL14,$B15+1,1)</f>
        <v>-</v>
      </c>
      <c r="AFM15" s="535" t="str" cm="1">
        <f t="array" ref="AFM15">INDEX(AFM$13:AFM14,$B15+1,1)</f>
        <v>-</v>
      </c>
      <c r="AFN15" s="535" t="str" cm="1">
        <f t="array" ref="AFN15">INDEX(AFN$13:AFN14,$B15+1,1)</f>
        <v>-</v>
      </c>
      <c r="AFO15" s="535" t="str" cm="1">
        <f t="array" ref="AFO15">INDEX(AFO$13:AFO14,$B15+1,1)</f>
        <v>-</v>
      </c>
      <c r="AFP15" s="535" t="str" cm="1">
        <f t="array" ref="AFP15">INDEX(AFP$13:AFP14,$B15+1,1)</f>
        <v>-</v>
      </c>
      <c r="AFQ15" s="535" t="str" cm="1">
        <f t="array" ref="AFQ15">INDEX(AFQ$13:AFQ14,$B15+1,1)</f>
        <v>-</v>
      </c>
      <c r="AFR15" s="535" t="str" cm="1">
        <f t="array" ref="AFR15">INDEX(AFR$13:AFR14,$B15+1,1)</f>
        <v>-</v>
      </c>
      <c r="AFS15" s="535" t="str" cm="1">
        <f t="array" ref="AFS15">INDEX(AFS$13:AFS14,$B15+1,1)</f>
        <v>-</v>
      </c>
      <c r="AFT15" s="535" t="str" cm="1">
        <f t="array" ref="AFT15">INDEX(AFT$13:AFT14,$B15+1,1)</f>
        <v>-</v>
      </c>
      <c r="AFU15" s="535" t="str" cm="1">
        <f t="array" ref="AFU15">INDEX(AFU$13:AFU14,$B15+1,1)</f>
        <v>-</v>
      </c>
      <c r="AFV15" s="535" t="str" cm="1">
        <f t="array" ref="AFV15">INDEX(AFV$13:AFV14,$B15+1,1)</f>
        <v>-</v>
      </c>
      <c r="AFW15" s="535" t="str" cm="1">
        <f t="array" ref="AFW15">INDEX(AFW$13:AFW14,$B15+1,1)</f>
        <v>-</v>
      </c>
      <c r="AFX15" s="535" t="str" cm="1">
        <f t="array" ref="AFX15">INDEX(AFX$13:AFX14,$B15+1,1)</f>
        <v>-</v>
      </c>
      <c r="AFY15" s="535" t="str" cm="1">
        <f t="array" ref="AFY15">INDEX(AFY$13:AFY14,$B15+1,1)</f>
        <v>-</v>
      </c>
      <c r="AFZ15" s="535" t="str" cm="1">
        <f t="array" ref="AFZ15">INDEX(AFZ$13:AFZ14,$B15+1,1)</f>
        <v>-</v>
      </c>
      <c r="AGA15" s="535" t="str" cm="1">
        <f t="array" ref="AGA15">INDEX(AGA$13:AGA14,$B15+1,1)</f>
        <v>-</v>
      </c>
      <c r="AGB15" s="535" t="str" cm="1">
        <f t="array" ref="AGB15">INDEX(AGB$13:AGB14,$B15+1,1)</f>
        <v>-</v>
      </c>
      <c r="AGC15" s="535" t="str" cm="1">
        <f t="array" ref="AGC15">INDEX(AGC$13:AGC14,$B15+1,1)</f>
        <v>-</v>
      </c>
      <c r="AGD15" s="535" t="str" cm="1">
        <f t="array" ref="AGD15">INDEX(AGD$13:AGD14,$B15+1,1)</f>
        <v>-</v>
      </c>
      <c r="AGE15" s="535" t="str" cm="1">
        <f t="array" ref="AGE15">INDEX(AGE$13:AGE14,$B15+1,1)</f>
        <v>-</v>
      </c>
      <c r="AGF15" s="535" t="str" cm="1">
        <f t="array" ref="AGF15">INDEX(AGF$13:AGF14,$B15+1,1)</f>
        <v>-</v>
      </c>
      <c r="AGG15" s="535" t="str" cm="1">
        <f t="array" ref="AGG15">INDEX(AGG$13:AGG14,$B15+1,1)</f>
        <v>-</v>
      </c>
      <c r="AGH15" s="535" t="str" cm="1">
        <f t="array" ref="AGH15">INDEX(AGH$13:AGH14,$B15+1,1)</f>
        <v>-</v>
      </c>
      <c r="AGI15" s="535" t="str" cm="1">
        <f t="array" ref="AGI15">INDEX(AGI$13:AGI14,$B15+1,1)</f>
        <v>-</v>
      </c>
      <c r="AGJ15" s="535" t="str" cm="1">
        <f t="array" ref="AGJ15">INDEX(AGJ$13:AGJ14,$B15+1,1)</f>
        <v>-</v>
      </c>
      <c r="AGK15" s="535" t="str" cm="1">
        <f t="array" ref="AGK15">INDEX(AGK$13:AGK14,$B15+1,1)</f>
        <v>-</v>
      </c>
      <c r="AGL15" s="535" t="str" cm="1">
        <f t="array" ref="AGL15">INDEX(AGL$13:AGL14,$B15+1,1)</f>
        <v>-</v>
      </c>
      <c r="AGM15" s="535" t="str" cm="1">
        <f t="array" ref="AGM15">INDEX(AGM$13:AGM14,$B15+1,1)</f>
        <v>-</v>
      </c>
      <c r="AGN15" s="535" t="str" cm="1">
        <f t="array" ref="AGN15">INDEX(AGN$13:AGN14,$B15+1,1)</f>
        <v>-</v>
      </c>
      <c r="AGO15" s="535" t="str" cm="1">
        <f t="array" ref="AGO15">INDEX(AGO$13:AGO14,$B15+1,1)</f>
        <v>-</v>
      </c>
      <c r="AGP15" s="535" t="str" cm="1">
        <f t="array" ref="AGP15">INDEX(AGP$13:AGP14,$B15+1,1)</f>
        <v>-</v>
      </c>
      <c r="AGQ15" s="535" t="str" cm="1">
        <f t="array" ref="AGQ15">INDEX(AGQ$13:AGQ14,$B15+1,1)</f>
        <v>-</v>
      </c>
      <c r="AGR15" s="535" t="str" cm="1">
        <f t="array" ref="AGR15">INDEX(AGR$13:AGR14,$B15+1,1)</f>
        <v>-</v>
      </c>
      <c r="AGS15" s="535" t="str" cm="1">
        <f t="array" ref="AGS15">INDEX(AGS$13:AGS14,$B15+1,1)</f>
        <v>-</v>
      </c>
      <c r="AGT15" s="535" t="str" cm="1">
        <f t="array" ref="AGT15">INDEX(AGT$13:AGT14,$B15+1,1)</f>
        <v>-</v>
      </c>
      <c r="AGU15" s="535" t="str" cm="1">
        <f t="array" ref="AGU15">INDEX(AGU$13:AGU14,$B15+1,1)</f>
        <v>-</v>
      </c>
      <c r="AGV15" s="535" t="str" cm="1">
        <f t="array" ref="AGV15">INDEX(AGV$13:AGV14,$B15+1,1)</f>
        <v>-</v>
      </c>
      <c r="AGW15" s="535" t="str" cm="1">
        <f t="array" ref="AGW15">INDEX(AGW$13:AGW14,$B15+1,1)</f>
        <v>-</v>
      </c>
      <c r="AGX15" s="535" t="str" cm="1">
        <f t="array" ref="AGX15">INDEX(AGX$13:AGX14,$B15+1,1)</f>
        <v>-</v>
      </c>
      <c r="AGY15" s="535" t="str" cm="1">
        <f t="array" ref="AGY15">INDEX(AGY$13:AGY14,$B15+1,1)</f>
        <v>-</v>
      </c>
      <c r="AGZ15" s="535" t="str" cm="1">
        <f t="array" ref="AGZ15">INDEX(AGZ$13:AGZ14,$B15+1,1)</f>
        <v>-</v>
      </c>
      <c r="AHA15" s="535" t="str" cm="1">
        <f t="array" ref="AHA15">INDEX(AHA$13:AHA14,$B15+1,1)</f>
        <v>-</v>
      </c>
      <c r="AHB15" s="535" t="str" cm="1">
        <f t="array" ref="AHB15">INDEX(AHB$13:AHB14,$B15+1,1)</f>
        <v>-</v>
      </c>
      <c r="AHC15" s="535" t="str" cm="1">
        <f t="array" ref="AHC15">INDEX(AHC$13:AHC14,$B15+1,1)</f>
        <v>-</v>
      </c>
      <c r="AHD15" s="535" cm="1">
        <f t="array" ref="AHD15">INDEX(AHD$13:AHD14,$B15+1,1)</f>
        <v>0</v>
      </c>
      <c r="AHE15" s="483">
        <v>0</v>
      </c>
    </row>
    <row r="16" spans="1:889" collapsed="1">
      <c r="A16" s="18"/>
      <c r="B16" s="18"/>
      <c r="D16" s="12"/>
      <c r="E16" t="b">
        <v>0</v>
      </c>
      <c r="H16" s="18"/>
      <c r="I16" s="18"/>
      <c r="J16" s="18"/>
      <c r="K16" s="18"/>
      <c r="L16" s="18"/>
      <c r="M16" s="18"/>
      <c r="N16" s="18"/>
      <c r="O16" s="18"/>
      <c r="P16" s="18"/>
      <c r="Q16" s="18"/>
      <c r="R16" s="18"/>
      <c r="S16" s="18"/>
      <c r="T16" s="18"/>
      <c r="U16" s="18"/>
      <c r="V16" s="18"/>
      <c r="W16" s="18"/>
      <c r="X16" s="18"/>
      <c r="Y16" s="18"/>
      <c r="Z16" s="18"/>
      <c r="AA16" s="18"/>
      <c r="AB16" s="18"/>
      <c r="AC16" s="18"/>
      <c r="AD16" s="18"/>
      <c r="AE16" s="111"/>
      <c r="AF16" s="111"/>
      <c r="AG16" s="111"/>
      <c r="AH16" s="111"/>
      <c r="AI16" s="18"/>
      <c r="AJ16" s="18"/>
      <c r="AK16" s="18"/>
      <c r="AL16" s="18"/>
      <c r="AM16" s="18"/>
      <c r="AN16" s="810"/>
      <c r="AO16" s="18"/>
      <c r="AP16" s="18"/>
      <c r="AQ16" s="18"/>
      <c r="AR16" s="18"/>
      <c r="AS16" s="111"/>
      <c r="AT16" s="111"/>
      <c r="AU16" s="111"/>
      <c r="AV16" s="111"/>
      <c r="AW16" s="111"/>
      <c r="AX16" s="111"/>
      <c r="AY16" s="111"/>
      <c r="AZ16" s="111"/>
      <c r="BA16" s="18"/>
      <c r="BB16" s="18"/>
      <c r="BC16" s="466" t="s">
        <v>1786</v>
      </c>
      <c r="BD16" s="8" t="str">
        <f>IF(COUNTIF($BC$13:$BC16,$BC16)=1,"-","Dup")</f>
        <v>-</v>
      </c>
      <c r="BE16" s="18" t="s">
        <v>2593</v>
      </c>
      <c r="BF16" s="517"/>
      <c r="BG16" s="517"/>
      <c r="BH16" s="517"/>
      <c r="BI16" s="517"/>
      <c r="BJ16" s="517"/>
      <c r="BK16" s="517"/>
      <c r="BL16" s="517"/>
      <c r="BM16" s="517"/>
      <c r="BN16" s="517"/>
      <c r="BO16" s="18" t="s">
        <v>2593</v>
      </c>
      <c r="BP16" s="517"/>
      <c r="BQ16" s="517"/>
      <c r="BR16" s="517"/>
      <c r="BS16" s="517"/>
      <c r="BT16" s="517"/>
      <c r="BU16" s="517"/>
      <c r="BV16" s="517"/>
      <c r="BW16" s="517"/>
      <c r="BX16" s="517"/>
      <c r="BY16" s="517"/>
      <c r="BZ16" s="517"/>
      <c r="CA16" s="517"/>
      <c r="CB16" s="517"/>
      <c r="CC16" s="517"/>
      <c r="CD16" s="517"/>
      <c r="CE16" s="517"/>
      <c r="CF16" s="517"/>
      <c r="CG16" s="517"/>
      <c r="CH16" s="517"/>
      <c r="CI16" s="517"/>
      <c r="CJ16" s="517"/>
      <c r="CK16" s="18" t="s">
        <v>2593</v>
      </c>
      <c r="CL16" s="517"/>
      <c r="CM16" s="517"/>
      <c r="CN16" s="517"/>
      <c r="CO16" s="517"/>
      <c r="CP16" s="517"/>
      <c r="CQ16" s="517"/>
      <c r="CR16" s="517"/>
      <c r="CS16" s="517"/>
      <c r="CT16" s="517"/>
      <c r="CU16" s="517"/>
      <c r="CV16" s="517"/>
      <c r="CW16" s="517"/>
      <c r="CX16" s="517"/>
      <c r="CY16" s="517"/>
      <c r="CZ16" s="517"/>
      <c r="DA16" s="517"/>
      <c r="DB16" s="517"/>
      <c r="DC16" s="517"/>
      <c r="DD16" s="517"/>
      <c r="DE16" s="517"/>
      <c r="DF16" s="517"/>
      <c r="DG16" s="517"/>
      <c r="DH16" s="517"/>
      <c r="DI16" s="517"/>
      <c r="DJ16" s="517"/>
      <c r="DK16" s="517"/>
      <c r="DL16" s="18" t="s">
        <v>2593</v>
      </c>
      <c r="DM16" s="517"/>
      <c r="DN16" s="517"/>
      <c r="DO16" s="517"/>
      <c r="DP16" s="517"/>
      <c r="DQ16" s="518"/>
      <c r="DR16" s="517"/>
      <c r="DS16" s="517"/>
      <c r="DT16" s="517"/>
      <c r="DU16" s="517"/>
      <c r="DV16" s="517"/>
      <c r="DW16" s="517"/>
      <c r="DX16" s="517"/>
      <c r="DY16" s="517"/>
      <c r="DZ16" s="517"/>
      <c r="EA16" s="517"/>
      <c r="EB16" s="517"/>
      <c r="EC16" s="517"/>
      <c r="ED16" s="517"/>
      <c r="EE16" s="517"/>
      <c r="EF16" s="517"/>
      <c r="EG16" s="517"/>
      <c r="EH16" s="517"/>
      <c r="EI16" s="517"/>
      <c r="EJ16" s="517"/>
      <c r="EK16" s="517"/>
      <c r="EL16" s="517"/>
      <c r="EM16" s="517"/>
      <c r="EN16" s="517"/>
      <c r="EO16" s="517"/>
      <c r="EP16" s="517"/>
      <c r="EQ16" s="517"/>
      <c r="ER16" s="517"/>
      <c r="ES16" s="517"/>
      <c r="ET16" s="517"/>
      <c r="EU16" s="517"/>
      <c r="EV16" s="517"/>
      <c r="EW16" s="517"/>
      <c r="EX16" s="517"/>
      <c r="EY16" s="517"/>
      <c r="EZ16" s="517"/>
      <c r="FA16" s="517"/>
      <c r="FB16" s="517"/>
      <c r="FC16" s="517"/>
      <c r="FD16" s="517"/>
      <c r="FE16" s="517"/>
      <c r="FF16" s="517"/>
      <c r="FG16" s="517"/>
      <c r="FH16" s="517"/>
      <c r="FI16" s="517"/>
      <c r="FJ16" s="517"/>
      <c r="FK16" s="517"/>
      <c r="FL16" s="517"/>
      <c r="FM16" s="517"/>
      <c r="FN16" s="517"/>
      <c r="FO16" s="517"/>
      <c r="FP16" s="517"/>
      <c r="FQ16" s="517"/>
      <c r="FR16" s="517"/>
      <c r="FS16" s="517"/>
      <c r="FT16" s="517"/>
      <c r="FU16" s="517"/>
      <c r="FV16" s="517"/>
      <c r="FW16" s="517"/>
      <c r="FX16" s="517"/>
      <c r="FY16" s="517"/>
      <c r="FZ16" s="517"/>
      <c r="GA16" s="517"/>
      <c r="GB16" s="517"/>
      <c r="GC16" s="517"/>
      <c r="GD16" s="517"/>
      <c r="GE16" s="517"/>
      <c r="GF16" s="517"/>
      <c r="GG16" s="517"/>
      <c r="GH16" s="517"/>
      <c r="GI16" s="517"/>
      <c r="GJ16" s="517"/>
      <c r="GK16" s="517"/>
      <c r="GL16" s="517"/>
      <c r="GM16" s="517"/>
      <c r="GN16" s="517"/>
      <c r="GO16" s="517"/>
      <c r="GP16" s="517"/>
      <c r="GQ16" s="517"/>
      <c r="GR16" s="517"/>
      <c r="GS16" s="517"/>
      <c r="GT16" s="517"/>
      <c r="GU16" s="517"/>
      <c r="GV16" s="517"/>
      <c r="GW16" s="517"/>
      <c r="GX16" s="517"/>
      <c r="GY16" s="517"/>
      <c r="GZ16" s="517"/>
      <c r="HA16" s="18" t="s">
        <v>2593</v>
      </c>
      <c r="HB16" s="517"/>
      <c r="HC16" s="517"/>
      <c r="HD16" s="517"/>
      <c r="HE16" s="517"/>
      <c r="HF16" s="517"/>
      <c r="HG16" s="517"/>
      <c r="HH16" s="517"/>
      <c r="HI16" s="517"/>
      <c r="HJ16" s="517"/>
      <c r="HK16" s="517"/>
      <c r="HL16" s="517"/>
      <c r="HM16" s="517"/>
      <c r="HN16" s="517"/>
      <c r="HO16" s="517"/>
      <c r="HP16" s="517"/>
      <c r="HQ16" s="517"/>
      <c r="HR16" s="517"/>
      <c r="HS16" s="517"/>
      <c r="HT16" s="517"/>
      <c r="HU16" s="517"/>
      <c r="HV16" s="517"/>
      <c r="HW16" s="517"/>
      <c r="HX16" s="517"/>
      <c r="HY16" s="517"/>
      <c r="HZ16" s="517"/>
      <c r="IA16" s="517"/>
      <c r="IB16" s="517"/>
      <c r="IC16" s="517"/>
      <c r="ID16" s="517"/>
      <c r="IE16" s="517"/>
      <c r="IF16" s="517"/>
      <c r="IG16" s="517"/>
      <c r="IH16" s="517"/>
      <c r="II16" s="517"/>
      <c r="IJ16" s="517"/>
      <c r="IK16" s="517"/>
      <c r="IL16" s="517"/>
      <c r="IM16" s="517"/>
      <c r="IN16" s="517"/>
      <c r="IO16" s="517"/>
      <c r="IP16" s="517"/>
      <c r="IQ16" s="517"/>
      <c r="IR16" s="517"/>
      <c r="IS16" s="517"/>
      <c r="IT16" s="517"/>
      <c r="IU16" s="517"/>
      <c r="IV16" s="517"/>
      <c r="IW16" s="517"/>
      <c r="IX16" s="517"/>
      <c r="IY16" s="517"/>
      <c r="IZ16" s="517"/>
      <c r="JA16" s="517"/>
      <c r="JB16" s="517"/>
      <c r="JC16" s="517"/>
      <c r="JD16" s="517"/>
      <c r="JE16" s="517"/>
      <c r="JF16" s="18" t="s">
        <v>2593</v>
      </c>
      <c r="JG16" s="517"/>
      <c r="JH16" s="517"/>
      <c r="JI16" s="517"/>
      <c r="JJ16" s="517"/>
      <c r="JK16" s="517"/>
      <c r="JL16" s="517"/>
      <c r="JM16" s="517"/>
      <c r="JN16" s="517"/>
      <c r="JO16" s="517"/>
      <c r="JP16" s="517"/>
      <c r="JQ16" s="517"/>
      <c r="JR16" s="517"/>
      <c r="JS16" s="517"/>
      <c r="JT16" s="517"/>
      <c r="JU16" s="517"/>
      <c r="JV16" s="517"/>
      <c r="JW16" s="517"/>
      <c r="JX16" s="517"/>
      <c r="JY16" s="517"/>
      <c r="JZ16" s="517"/>
      <c r="KA16" s="517"/>
      <c r="KB16" s="517"/>
      <c r="KC16" s="517"/>
      <c r="KD16" s="517"/>
      <c r="KE16" s="517"/>
      <c r="KF16" s="517"/>
      <c r="KG16" s="517"/>
      <c r="KH16" s="517"/>
      <c r="KI16" s="517"/>
      <c r="KJ16" s="517"/>
      <c r="KK16" s="517"/>
      <c r="KL16" s="517"/>
      <c r="KM16" s="517"/>
      <c r="KN16" s="517"/>
      <c r="KO16" s="517"/>
      <c r="KP16" s="517"/>
      <c r="KQ16" s="517"/>
      <c r="KR16" s="517"/>
      <c r="KS16" s="517"/>
      <c r="KT16" s="517"/>
      <c r="KU16" s="517"/>
      <c r="KV16" s="517"/>
      <c r="KW16" s="517"/>
      <c r="KX16" s="517"/>
      <c r="KY16" s="18" t="s">
        <v>2593</v>
      </c>
      <c r="KZ16" s="517"/>
      <c r="LA16" s="517"/>
      <c r="LB16" s="517"/>
      <c r="LC16" s="517"/>
      <c r="LD16" s="517"/>
      <c r="LE16" s="517"/>
      <c r="LF16" s="517"/>
      <c r="LG16" s="517"/>
      <c r="LH16" s="517"/>
      <c r="LI16" s="517"/>
      <c r="LJ16" s="517"/>
      <c r="LK16" s="517"/>
      <c r="LL16" s="517"/>
      <c r="LM16" s="517"/>
      <c r="LN16" s="517"/>
      <c r="LO16" s="517"/>
      <c r="LP16" s="517"/>
      <c r="LQ16" s="517"/>
      <c r="LR16" s="517"/>
      <c r="LS16" s="517"/>
      <c r="LT16" s="517"/>
      <c r="LU16" s="517"/>
      <c r="LV16" s="517"/>
      <c r="LW16" s="517"/>
      <c r="LX16" s="517"/>
      <c r="LY16" s="517"/>
      <c r="LZ16" s="517"/>
      <c r="MA16" s="517"/>
      <c r="MB16" s="517"/>
      <c r="MC16" s="517"/>
      <c r="MD16" s="517"/>
      <c r="ME16" s="517"/>
      <c r="MF16" s="517"/>
      <c r="MG16" s="517"/>
      <c r="MH16" s="517"/>
      <c r="MI16" s="517"/>
      <c r="MJ16" s="517"/>
      <c r="MK16" s="517"/>
      <c r="ML16" s="517"/>
      <c r="MM16" s="517"/>
      <c r="MN16" s="517"/>
      <c r="MO16" s="517"/>
      <c r="MP16" s="517"/>
      <c r="MQ16" s="517"/>
      <c r="MR16" s="517"/>
      <c r="MS16" s="517"/>
      <c r="MT16" s="517"/>
      <c r="MU16" s="517"/>
      <c r="MV16" s="517"/>
      <c r="MW16" s="517"/>
      <c r="MX16" s="517"/>
      <c r="MY16" s="517"/>
      <c r="MZ16" s="517"/>
      <c r="NA16" s="517"/>
      <c r="NB16" s="517"/>
      <c r="NC16" s="517"/>
      <c r="ND16" s="517"/>
      <c r="NE16" s="517"/>
      <c r="NF16" s="517"/>
      <c r="NG16" s="517"/>
      <c r="NH16" s="517"/>
      <c r="NI16" s="517"/>
      <c r="NJ16" s="517"/>
      <c r="NK16" s="517"/>
      <c r="NL16" s="517"/>
      <c r="NM16" s="517"/>
      <c r="NN16" s="517"/>
      <c r="NO16" s="517"/>
      <c r="NP16" s="517"/>
      <c r="NQ16" s="517"/>
      <c r="NR16" s="517"/>
      <c r="NS16" s="517"/>
      <c r="NT16" s="517"/>
      <c r="NU16" s="517"/>
      <c r="NV16" s="517"/>
      <c r="NW16" s="517"/>
      <c r="NX16" s="517"/>
      <c r="NY16" s="517"/>
      <c r="NZ16" s="517"/>
      <c r="OA16" s="517"/>
      <c r="OB16" s="517"/>
      <c r="OC16" s="517"/>
      <c r="OD16" s="517"/>
      <c r="OE16" s="517"/>
      <c r="OF16" s="517"/>
      <c r="OG16" s="517"/>
      <c r="OH16" s="517"/>
      <c r="OI16" s="517"/>
      <c r="OJ16" s="517"/>
      <c r="OK16" s="517"/>
      <c r="OL16" s="517"/>
      <c r="OM16" s="517"/>
      <c r="ON16" s="517"/>
      <c r="OO16" s="517"/>
      <c r="OP16" s="517"/>
      <c r="OQ16" s="517"/>
      <c r="OR16" s="517"/>
      <c r="OS16" s="517"/>
      <c r="OT16" s="517"/>
      <c r="OU16" s="517"/>
      <c r="OV16" s="517"/>
      <c r="OW16" s="517"/>
      <c r="OX16" s="517"/>
      <c r="OY16" s="517"/>
      <c r="OZ16" s="517"/>
      <c r="PA16" s="517"/>
      <c r="PB16" s="517"/>
      <c r="PC16" s="517"/>
      <c r="PD16" s="517"/>
      <c r="PE16" s="517"/>
      <c r="PF16" s="517"/>
      <c r="PG16" s="517"/>
      <c r="PH16" s="517"/>
      <c r="PI16" s="517"/>
      <c r="PJ16" s="517"/>
      <c r="PK16" s="517"/>
      <c r="PL16" s="517"/>
      <c r="PM16" s="517"/>
      <c r="PN16" s="517"/>
      <c r="PO16" s="517"/>
      <c r="PP16" s="517"/>
      <c r="PQ16" s="517"/>
      <c r="PR16" s="517"/>
      <c r="PS16" s="517"/>
      <c r="PT16" s="517"/>
      <c r="PU16" s="517"/>
      <c r="PV16" s="517"/>
      <c r="PW16" s="517"/>
      <c r="PX16" s="517"/>
      <c r="PY16" s="517"/>
      <c r="PZ16" s="517"/>
      <c r="QA16" s="517"/>
      <c r="QB16" s="517"/>
      <c r="QC16" s="517"/>
      <c r="QD16" s="517"/>
      <c r="QE16" s="517"/>
      <c r="QF16" s="517"/>
      <c r="QG16" s="517"/>
      <c r="QH16" s="517"/>
      <c r="QI16" s="517"/>
      <c r="QJ16" s="517"/>
      <c r="QK16" s="517"/>
      <c r="QL16" s="517"/>
      <c r="QM16" s="517"/>
      <c r="QN16" s="517"/>
      <c r="QO16" s="517"/>
      <c r="QP16" s="517"/>
      <c r="QQ16" s="517"/>
      <c r="QR16" s="517"/>
      <c r="QS16" s="517"/>
      <c r="QT16" s="517"/>
      <c r="QU16" s="517"/>
      <c r="QV16" s="517"/>
      <c r="QW16" s="517"/>
      <c r="QX16" s="517"/>
      <c r="QY16" s="517"/>
      <c r="QZ16" s="517"/>
      <c r="RA16" s="517"/>
      <c r="RB16" s="517"/>
      <c r="RC16" s="517"/>
      <c r="RD16" s="517"/>
      <c r="RE16" s="517"/>
      <c r="RF16" s="517"/>
      <c r="RG16" s="517"/>
      <c r="RH16" s="517"/>
      <c r="RI16" s="517"/>
      <c r="RJ16" s="517"/>
      <c r="RK16" s="517"/>
      <c r="RL16" s="517"/>
      <c r="RM16" s="517"/>
      <c r="RN16" s="517"/>
      <c r="RO16" s="517"/>
      <c r="RP16" s="517"/>
      <c r="RQ16" s="517"/>
      <c r="RR16" s="517"/>
      <c r="RS16" s="517"/>
      <c r="RT16" s="517"/>
      <c r="RU16" s="517"/>
      <c r="RV16" s="517"/>
      <c r="RW16" s="517"/>
      <c r="RX16" s="517"/>
      <c r="RY16" s="517"/>
      <c r="RZ16" s="517"/>
      <c r="SA16" s="517"/>
      <c r="SB16" s="517"/>
      <c r="SC16" s="517"/>
      <c r="SD16" s="517"/>
      <c r="SE16" s="517"/>
      <c r="SF16" s="517"/>
      <c r="SG16" s="517"/>
      <c r="SH16" s="517"/>
      <c r="SI16" s="517"/>
      <c r="SJ16" s="517"/>
      <c r="SK16" s="517"/>
      <c r="SL16" s="517"/>
      <c r="SM16" s="517"/>
      <c r="SN16" s="517"/>
      <c r="SO16" s="517"/>
      <c r="SP16" s="517"/>
      <c r="SQ16" s="517"/>
      <c r="SR16" s="517"/>
      <c r="SS16" s="517"/>
      <c r="ST16" s="517"/>
      <c r="SU16" s="517"/>
      <c r="SV16" s="517"/>
      <c r="SW16" s="517"/>
      <c r="SX16" s="517"/>
      <c r="SY16" s="517"/>
      <c r="SZ16" s="517"/>
      <c r="TA16" s="517"/>
      <c r="TB16" s="517"/>
      <c r="TC16" s="517"/>
      <c r="TD16" s="517"/>
      <c r="TE16" s="517"/>
      <c r="TF16" s="517"/>
      <c r="TG16" s="517"/>
      <c r="TH16" s="517"/>
      <c r="TI16" s="517"/>
      <c r="TJ16" s="517"/>
      <c r="TK16" s="517"/>
      <c r="TL16" s="517"/>
      <c r="TM16" s="517"/>
      <c r="TN16" s="517"/>
      <c r="TO16" s="517"/>
      <c r="TP16" s="517"/>
      <c r="TQ16" s="517"/>
      <c r="TR16" s="517"/>
      <c r="TS16" s="517"/>
      <c r="TT16" s="517"/>
      <c r="TU16" s="517"/>
      <c r="TV16" s="517"/>
      <c r="TW16" s="517"/>
      <c r="TX16" s="517"/>
      <c r="TY16" s="517"/>
      <c r="TZ16" s="517"/>
      <c r="UA16" s="517"/>
      <c r="UB16" s="517"/>
      <c r="UC16" s="517"/>
      <c r="UD16" s="517"/>
      <c r="UE16" s="517"/>
      <c r="UF16" s="517"/>
      <c r="UG16" s="517"/>
      <c r="UH16" s="517"/>
      <c r="UI16" s="517"/>
      <c r="UJ16" s="517"/>
      <c r="UK16" s="517"/>
      <c r="UL16" s="517"/>
      <c r="UM16" s="517"/>
      <c r="UN16" s="517"/>
      <c r="UO16" s="517"/>
      <c r="UP16" s="517"/>
      <c r="UQ16" s="517"/>
      <c r="UR16" s="517"/>
      <c r="US16" s="517"/>
      <c r="UT16" s="517"/>
      <c r="UU16" s="517"/>
      <c r="UV16" s="517"/>
      <c r="UW16" s="517"/>
      <c r="UX16" s="517"/>
      <c r="UY16" s="517"/>
      <c r="UZ16" s="517"/>
      <c r="VA16" s="517"/>
      <c r="VB16" s="517"/>
      <c r="VC16" s="517"/>
      <c r="VD16" s="517"/>
      <c r="VE16" s="517"/>
      <c r="VF16" s="517"/>
      <c r="VG16" s="517"/>
      <c r="VH16" s="517"/>
      <c r="VI16" s="517"/>
      <c r="VJ16" s="517"/>
      <c r="VK16" s="517"/>
      <c r="VL16" s="517"/>
      <c r="VM16" s="517"/>
      <c r="VN16" s="517"/>
      <c r="VO16" s="517"/>
      <c r="VP16" s="517"/>
      <c r="VQ16" s="517"/>
      <c r="VR16" s="517"/>
      <c r="VS16" s="517"/>
      <c r="VT16" s="517"/>
      <c r="VU16" s="517"/>
      <c r="VV16" s="517"/>
      <c r="VW16" s="517"/>
      <c r="VX16" s="517"/>
      <c r="VY16" s="517"/>
      <c r="VZ16" s="517"/>
      <c r="WA16" s="517"/>
      <c r="WB16" s="517"/>
      <c r="WC16" s="517"/>
      <c r="WD16" s="517"/>
      <c r="WE16" s="517"/>
      <c r="WF16" s="517"/>
      <c r="WG16" s="517"/>
      <c r="WH16" s="517"/>
      <c r="WI16" s="517"/>
      <c r="WJ16" s="517"/>
      <c r="WK16" s="517"/>
      <c r="WL16" s="517"/>
      <c r="WM16" s="517"/>
      <c r="WN16" s="517"/>
      <c r="WO16" s="517"/>
      <c r="WP16" s="517"/>
      <c r="WQ16" s="517"/>
      <c r="WR16" s="517"/>
      <c r="WS16" s="517"/>
      <c r="WT16" s="517"/>
      <c r="WU16" s="517"/>
      <c r="WV16" s="517"/>
      <c r="WW16" s="517"/>
      <c r="WX16" s="517"/>
      <c r="WY16" s="517"/>
      <c r="WZ16" s="517"/>
      <c r="XA16" s="517"/>
      <c r="XB16" s="517"/>
      <c r="XC16" s="517"/>
      <c r="XD16" s="517"/>
      <c r="XE16" s="517"/>
      <c r="XF16" s="517"/>
      <c r="XG16" s="517"/>
      <c r="XH16" s="517"/>
      <c r="XI16" s="517"/>
      <c r="XJ16" s="517"/>
      <c r="XK16" s="517"/>
      <c r="XL16" s="517"/>
      <c r="XM16" s="517"/>
      <c r="XN16" s="517"/>
      <c r="XO16" s="517"/>
      <c r="XP16" s="517"/>
      <c r="XQ16" s="517"/>
      <c r="XR16" s="517"/>
      <c r="XS16" s="517"/>
      <c r="XT16" s="517"/>
      <c r="XU16" s="517"/>
      <c r="XV16" s="517"/>
      <c r="XW16" s="517"/>
      <c r="XX16" s="517"/>
      <c r="XY16" s="517"/>
      <c r="XZ16" s="517"/>
      <c r="YA16" s="517"/>
      <c r="YB16" s="517"/>
      <c r="YC16" s="517"/>
      <c r="YD16" s="517"/>
      <c r="YE16" s="517"/>
      <c r="YF16" s="517"/>
      <c r="YG16" s="517"/>
      <c r="YH16" s="517"/>
      <c r="YI16" s="517"/>
      <c r="YJ16" s="517"/>
      <c r="YK16" s="517"/>
      <c r="YL16" s="517"/>
      <c r="YM16" s="517"/>
      <c r="YN16" s="517"/>
      <c r="YO16" s="517"/>
      <c r="YP16" s="517"/>
      <c r="YQ16" s="517"/>
      <c r="YR16" s="517"/>
      <c r="YS16" s="517"/>
      <c r="YT16" s="517"/>
      <c r="YU16" s="517"/>
      <c r="YV16" s="517"/>
      <c r="YW16" s="517"/>
      <c r="YX16" s="517"/>
      <c r="YY16" s="517"/>
      <c r="YZ16" s="517"/>
      <c r="ZA16" s="517"/>
      <c r="ZB16" s="18" t="s">
        <v>2593</v>
      </c>
      <c r="ZC16" s="517"/>
      <c r="ZD16" s="517"/>
      <c r="ZE16" s="517"/>
      <c r="ZF16" s="517"/>
      <c r="ZG16" s="517"/>
      <c r="ZH16" s="517"/>
      <c r="ZI16" s="517"/>
      <c r="ZJ16" s="517"/>
      <c r="ZK16" s="517"/>
      <c r="ZL16" s="517"/>
      <c r="ZM16" s="517"/>
      <c r="ZN16" s="517"/>
      <c r="ZO16" s="517"/>
      <c r="ZP16" s="517"/>
      <c r="ZQ16" s="517"/>
      <c r="ZR16" s="517"/>
      <c r="ZS16" s="517"/>
      <c r="ZT16" s="517"/>
      <c r="ZU16" s="517"/>
      <c r="ZV16" s="517"/>
      <c r="ZW16" s="517"/>
      <c r="ZX16" s="18" t="s">
        <v>2593</v>
      </c>
      <c r="ZY16" s="517"/>
      <c r="ZZ16" s="517"/>
      <c r="AAA16" s="517"/>
      <c r="AAB16" s="517"/>
      <c r="AAC16" s="517"/>
      <c r="AAD16" s="517"/>
      <c r="AAE16" s="517"/>
      <c r="AAF16" s="517"/>
      <c r="AAG16" s="517"/>
      <c r="AAH16" s="517"/>
      <c r="AAI16" s="517"/>
      <c r="AAJ16" s="517"/>
      <c r="AAK16" s="517"/>
      <c r="AAL16" s="517"/>
      <c r="AAM16" s="517"/>
      <c r="AAN16" s="517"/>
      <c r="AAO16" s="517"/>
      <c r="AAP16" s="517"/>
      <c r="AAQ16" s="517"/>
      <c r="AAR16" s="18" t="s">
        <v>2593</v>
      </c>
      <c r="AAS16" s="517"/>
      <c r="AAT16" s="517"/>
      <c r="AAU16" s="517"/>
      <c r="AAV16" s="517"/>
      <c r="AAW16" s="517"/>
      <c r="AAX16" s="517"/>
      <c r="AAY16" s="517"/>
      <c r="AAZ16" s="517"/>
      <c r="ABA16" s="517"/>
      <c r="ABB16" s="517"/>
      <c r="ABC16" s="517"/>
      <c r="ABD16" s="517"/>
      <c r="ABE16" s="517"/>
      <c r="ABF16" s="517"/>
      <c r="ABG16" s="517"/>
      <c r="ABH16" s="18" t="s">
        <v>2593</v>
      </c>
      <c r="ABI16" s="517"/>
      <c r="ABJ16" s="517"/>
      <c r="ABK16" s="18" t="s">
        <v>2593</v>
      </c>
      <c r="ABL16" s="517"/>
      <c r="ABM16" s="517"/>
      <c r="ABN16" s="517"/>
      <c r="ABO16" s="517"/>
      <c r="ABP16" s="517"/>
      <c r="ABQ16" s="517"/>
      <c r="ABR16" s="517"/>
      <c r="ABS16" s="518"/>
      <c r="ABT16" s="518"/>
      <c r="ABU16" s="517"/>
      <c r="ABV16" s="517"/>
      <c r="ABW16" s="517"/>
      <c r="ABX16" s="517"/>
      <c r="ABY16" s="517"/>
      <c r="ABZ16" s="517"/>
      <c r="ACA16" s="517"/>
      <c r="ACB16" s="517"/>
      <c r="ACC16" s="517"/>
      <c r="ACD16" s="517"/>
      <c r="ACE16" s="517"/>
      <c r="ACF16" s="517"/>
      <c r="ACG16" s="517"/>
      <c r="ACH16" s="517"/>
      <c r="ACI16" s="517"/>
      <c r="ACJ16" s="517"/>
      <c r="ACK16" s="517"/>
      <c r="ACL16" s="517"/>
      <c r="ACM16" s="517"/>
      <c r="ACN16" s="517"/>
      <c r="ACO16" s="517"/>
      <c r="ACP16" s="517"/>
      <c r="ACQ16" s="517"/>
      <c r="ACR16" s="517"/>
      <c r="ACS16" s="517"/>
      <c r="ACT16" s="517"/>
      <c r="ACU16" s="517"/>
      <c r="ACV16" s="517"/>
      <c r="ACW16" s="517"/>
      <c r="ACX16" s="517"/>
      <c r="ACY16" s="517"/>
      <c r="ACZ16" s="517"/>
      <c r="ADA16" s="517"/>
      <c r="ADB16" s="517"/>
      <c r="ADC16" s="517"/>
      <c r="ADD16" s="517"/>
      <c r="ADE16" s="517"/>
      <c r="ADF16" s="517"/>
      <c r="ADG16" s="517"/>
      <c r="ADH16" s="517"/>
      <c r="ADI16" s="517"/>
      <c r="ADJ16" s="517"/>
      <c r="ADK16" s="517"/>
      <c r="ADL16" s="517"/>
      <c r="ADM16" s="517"/>
      <c r="ADN16" s="517"/>
      <c r="ADO16" s="517"/>
      <c r="ADP16" s="517"/>
      <c r="ADQ16" s="18" t="s">
        <v>2593</v>
      </c>
      <c r="ADR16" s="517"/>
      <c r="ADS16" s="517"/>
      <c r="ADT16" s="517"/>
      <c r="ADU16" s="517"/>
      <c r="ADV16" s="517"/>
      <c r="ADW16" s="517"/>
      <c r="ADX16" s="517"/>
      <c r="ADY16" s="517"/>
      <c r="ADZ16" s="517"/>
      <c r="AEA16" s="517"/>
      <c r="AEB16" s="517"/>
      <c r="AEC16" s="517"/>
      <c r="AED16" s="517"/>
      <c r="AEE16" s="517"/>
      <c r="AEF16" s="517"/>
      <c r="AEG16" s="517"/>
      <c r="AEH16" s="517"/>
      <c r="AEI16" s="517"/>
      <c r="AEJ16" s="517"/>
      <c r="AEK16" s="517"/>
      <c r="AEL16" s="517"/>
      <c r="AEM16" s="517"/>
      <c r="AEN16" s="517"/>
      <c r="AEO16" s="517"/>
      <c r="AEP16" s="517"/>
      <c r="AEQ16" s="517"/>
      <c r="AER16" s="517"/>
      <c r="AES16" s="517"/>
      <c r="AET16" s="517"/>
      <c r="AEU16" s="517"/>
      <c r="AEV16" s="517"/>
      <c r="AEW16" s="517"/>
      <c r="AEX16" s="517"/>
      <c r="AEY16" s="517"/>
      <c r="AEZ16" s="517"/>
      <c r="AFA16" s="517"/>
      <c r="AFB16" s="517"/>
      <c r="AFC16" s="517"/>
      <c r="AFD16" s="517"/>
      <c r="AFE16" s="517"/>
      <c r="AFF16" s="517"/>
      <c r="AFG16" s="517"/>
      <c r="AFH16" s="517"/>
      <c r="AFI16" s="517"/>
      <c r="AFJ16" s="517"/>
      <c r="AFK16" s="517"/>
      <c r="AFL16" s="517"/>
      <c r="AFM16" s="517"/>
      <c r="AFN16" s="517"/>
      <c r="AFO16" s="517"/>
      <c r="AFP16" s="517"/>
      <c r="AFQ16" s="517"/>
      <c r="AFR16" s="517"/>
      <c r="AFS16" s="517"/>
      <c r="AFT16" s="517"/>
      <c r="AFU16" s="517"/>
      <c r="AFV16" s="517"/>
      <c r="AFW16" s="517"/>
      <c r="AFX16" s="517"/>
      <c r="AFY16" s="517"/>
      <c r="AFZ16" s="517"/>
      <c r="AGA16" s="517"/>
      <c r="AGB16" s="517"/>
      <c r="AGC16" s="517"/>
      <c r="AGD16" s="517"/>
      <c r="AGE16" s="517"/>
      <c r="AGF16" s="517"/>
      <c r="AGG16" s="517"/>
      <c r="AGH16" s="517"/>
      <c r="AGI16" s="517"/>
      <c r="AGJ16" s="517"/>
      <c r="AGK16" s="517"/>
      <c r="AGL16" s="517"/>
      <c r="AGM16" s="517"/>
      <c r="AGN16" s="517"/>
      <c r="AGO16" s="517"/>
      <c r="AGP16" s="517"/>
      <c r="AGQ16" s="517"/>
      <c r="AGR16" s="517"/>
      <c r="AGS16" s="517"/>
      <c r="AGT16" s="517"/>
      <c r="AGU16" s="517"/>
      <c r="AGV16" s="517"/>
      <c r="AGW16" s="517"/>
      <c r="AGX16" s="517"/>
      <c r="AGY16" s="517"/>
      <c r="AGZ16" s="517"/>
      <c r="AHA16" s="517"/>
      <c r="AHB16" s="517"/>
      <c r="AHC16" s="517"/>
      <c r="AHD16" s="517"/>
      <c r="AHE16" s="483">
        <v>0</v>
      </c>
    </row>
    <row r="17" spans="1:889">
      <c r="A17" s="18">
        <f t="shared" ref="A17:A52" si="148">ROW(A17)-ROW($A$13)</f>
        <v>4</v>
      </c>
      <c r="B17" s="18">
        <f>$A$13</f>
        <v>0</v>
      </c>
      <c r="C17">
        <v>1</v>
      </c>
      <c r="D17" s="119" t="str">
        <f>INDEX(i.Region_Desc,1,$L17)</f>
        <v>GSW</v>
      </c>
      <c r="E17" t="b">
        <v>1</v>
      </c>
      <c r="F17" s="282" t="b">
        <v>1</v>
      </c>
      <c r="G17" t="b">
        <v>1</v>
      </c>
      <c r="H17" s="18"/>
      <c r="I17" s="22">
        <v>1</v>
      </c>
      <c r="J17" s="22"/>
      <c r="K17" s="22">
        <v>0</v>
      </c>
      <c r="L17" s="22">
        <f>d.Region</f>
        <v>2</v>
      </c>
      <c r="M17" s="535" cm="1">
        <f t="array" ref="M17">INDEX(M$13:M16,$B17+1,1)</f>
        <v>0</v>
      </c>
      <c r="N17" s="22">
        <v>3</v>
      </c>
      <c r="O17" s="22">
        <v>2</v>
      </c>
      <c r="P17" s="22"/>
      <c r="Q17" s="22"/>
      <c r="R17" s="22">
        <v>1</v>
      </c>
      <c r="S17" s="22"/>
      <c r="T17" s="411">
        <f t="shared" ref="T17:T56" si="149">INDEX(i.Breed,$O17,T$6)</f>
        <v>2</v>
      </c>
      <c r="U17" s="411">
        <f t="shared" ref="U17:U56" si="150">INDEX(i.Breed,$O17,U$6)</f>
        <v>2</v>
      </c>
      <c r="V17" s="411">
        <f t="shared" ref="V17:V39" si="151">INDEX(i.Breed,$T17,V$6)</f>
        <v>2</v>
      </c>
      <c r="W17" s="565" t="b">
        <v>0</v>
      </c>
      <c r="X17" s="772" t="b">
        <f t="shared" ref="X17:Y38" si="152">OR(INDEX(i.Breed,$O17,X$6)=0,INDEX(i.Breed,$O17,X$6)=X$7)</f>
        <v>1</v>
      </c>
      <c r="Y17" s="772" t="b">
        <f t="shared" si="152"/>
        <v>1</v>
      </c>
      <c r="Z17" s="565" t="b">
        <v>0</v>
      </c>
      <c r="AA17" s="411">
        <f t="shared" ref="AA17:AA56" si="153">IF(AND($Z17,$AD17=6),0,$AB17)</f>
        <v>6</v>
      </c>
      <c r="AB17" s="411">
        <f t="shared" ref="AB17:AB56" si="154">IF($AD17=6,6,$AC17)</f>
        <v>6</v>
      </c>
      <c r="AC17" s="411"/>
      <c r="AD17" s="411">
        <f t="shared" ref="AD17:AD56" si="155">INDEX(i.StdELMan,($L17-1)*12+($T17-1)*3+$N17,AD$6)</f>
        <v>6</v>
      </c>
      <c r="AE17" s="111"/>
      <c r="AF17" s="111"/>
      <c r="AG17" s="111"/>
      <c r="AH17" s="111"/>
      <c r="AI17" s="22">
        <v>1</v>
      </c>
      <c r="AJ17" s="22">
        <v>1</v>
      </c>
      <c r="AK17" s="22">
        <v>1</v>
      </c>
      <c r="AL17" s="22"/>
      <c r="AM17" s="22"/>
      <c r="AN17" s="807" t="str">
        <f>""</f>
        <v/>
      </c>
      <c r="AO17" s="22" t="str">
        <f>""</f>
        <v/>
      </c>
      <c r="AP17" s="22" t="str">
        <f>""</f>
        <v/>
      </c>
      <c r="AQ17" s="22">
        <v>1</v>
      </c>
      <c r="AR17" s="22">
        <v>1</v>
      </c>
      <c r="AS17" s="111"/>
      <c r="AT17" s="111"/>
      <c r="AU17" s="111"/>
      <c r="AV17" s="111"/>
      <c r="AW17" s="111"/>
      <c r="AX17" s="111"/>
      <c r="AY17" s="111"/>
      <c r="AZ17" s="111"/>
      <c r="BA17" s="18"/>
      <c r="BB17" s="18"/>
      <c r="BC17" s="200" t="str">
        <f>"Quick test"</f>
        <v>Quick test</v>
      </c>
      <c r="BD17" s="8" t="str">
        <f>IF(COUNTIF($BC$13:$BC17,$BC17)=1,"-","Dup")</f>
        <v>-</v>
      </c>
      <c r="BE17" s="18"/>
      <c r="BF17" s="22" t="b">
        <v>1</v>
      </c>
      <c r="BG17" s="22" t="b">
        <v>1</v>
      </c>
      <c r="BH17" s="22" t="b">
        <v>1</v>
      </c>
      <c r="BI17" s="22" t="b">
        <v>1</v>
      </c>
      <c r="BJ17" s="22" t="b">
        <v>1</v>
      </c>
      <c r="BK17" s="22" t="b">
        <v>1</v>
      </c>
      <c r="BL17" s="22" t="b">
        <v>1</v>
      </c>
      <c r="BM17" s="22" t="b">
        <v>1</v>
      </c>
      <c r="BN17" s="22" t="b">
        <v>1</v>
      </c>
      <c r="BO17" s="18"/>
      <c r="BP17" s="22" t="b">
        <v>0</v>
      </c>
      <c r="BQ17" s="538" t="str">
        <f t="shared" ref="BQ17:CA17" si="156">BQ$14</f>
        <v>-</v>
      </c>
      <c r="BR17" s="538" t="str">
        <f t="shared" si="156"/>
        <v>-</v>
      </c>
      <c r="BS17" s="538" t="str">
        <f t="shared" si="156"/>
        <v>-</v>
      </c>
      <c r="BT17" s="538" t="str">
        <f t="shared" si="156"/>
        <v>-</v>
      </c>
      <c r="BU17" s="538" t="str">
        <f t="shared" si="156"/>
        <v>-</v>
      </c>
      <c r="BV17" s="538" t="str">
        <f t="shared" si="156"/>
        <v>-</v>
      </c>
      <c r="BW17" s="538" t="str">
        <f t="shared" si="156"/>
        <v>-</v>
      </c>
      <c r="BX17" s="538" t="str">
        <f t="shared" si="156"/>
        <v>-</v>
      </c>
      <c r="BY17" s="538" t="str">
        <f t="shared" si="156"/>
        <v>-</v>
      </c>
      <c r="BZ17" s="538" t="str">
        <f t="shared" si="156"/>
        <v>-</v>
      </c>
      <c r="CA17" s="538" t="str">
        <f t="shared" si="156"/>
        <v>-</v>
      </c>
      <c r="CB17" s="22" t="b">
        <v>0</v>
      </c>
      <c r="CC17" s="538" t="str">
        <f>CC$14</f>
        <v>-</v>
      </c>
      <c r="CD17" s="538" t="str">
        <f>CD$14</f>
        <v>-</v>
      </c>
      <c r="CE17" s="538" t="str">
        <f>CE$14</f>
        <v>-</v>
      </c>
      <c r="CF17" s="22" t="s">
        <v>30</v>
      </c>
      <c r="CG17" s="535" t="str" cm="1">
        <f t="array" ref="CG17">INDEX(CG$13:CG16,$B17+1,1)</f>
        <v>-</v>
      </c>
      <c r="CH17" s="538" t="str">
        <f t="shared" ref="CH17:CJ17" si="157">CH$14</f>
        <v>-</v>
      </c>
      <c r="CI17" s="538" t="str">
        <f t="shared" si="157"/>
        <v>-</v>
      </c>
      <c r="CJ17" s="538" t="str">
        <f t="shared" si="157"/>
        <v>-</v>
      </c>
      <c r="CK17" s="18"/>
      <c r="CL17" s="538" t="str">
        <f t="shared" ref="CL17:KF17" si="158">CL$14</f>
        <v>-</v>
      </c>
      <c r="CM17" s="535" t="str" cm="1">
        <f t="array" ref="CM17">INDEX(CM$13:CM16,$B17+1,1)</f>
        <v>-</v>
      </c>
      <c r="CN17" s="411" t="str">
        <f t="shared" ref="CN17:CN56" ca="1" si="159">IF($T17&lt;&gt;4,OFFSET(CN$13,$B17,0),1)</f>
        <v>-</v>
      </c>
      <c r="CO17" s="411">
        <f t="shared" ref="CO17:CP39" si="160">$K17</f>
        <v>0</v>
      </c>
      <c r="CP17" s="411">
        <f t="shared" si="160"/>
        <v>0</v>
      </c>
      <c r="CQ17" s="535" t="str" cm="1">
        <f t="array" ref="CQ17">INDEX(CQ$13:CQ16,$B17+1,1)</f>
        <v>-</v>
      </c>
      <c r="CR17" s="535" t="str" cm="1">
        <f t="array" ref="CR17">INDEX(CR$13:CR16,$B17+1,1)</f>
        <v>-</v>
      </c>
      <c r="CS17" s="535" t="str" cm="1">
        <f t="array" ref="CS17">INDEX(CS$13:CS16,$B17+1,1)</f>
        <v>-</v>
      </c>
      <c r="CT17" s="535" t="str" cm="1">
        <f t="array" ref="CT17">INDEX(CT$13:CT16,$B17+1,1)</f>
        <v>-</v>
      </c>
      <c r="CU17" s="411" t="str">
        <f t="shared" ref="CU17:CU56" ca="1" si="161">IF($T17&lt;&gt;4,OFFSET(CU$13,$B17,0),1)</f>
        <v>-</v>
      </c>
      <c r="CV17" s="411">
        <f t="shared" ref="CV17:CW39" si="162">$K17</f>
        <v>0</v>
      </c>
      <c r="CW17" s="411">
        <f t="shared" si="162"/>
        <v>0</v>
      </c>
      <c r="CX17" s="535" t="str" cm="1">
        <f t="array" ref="CX17">INDEX(CX$13:CX16,$B17+1,1)</f>
        <v>-</v>
      </c>
      <c r="CY17" s="535" t="str" cm="1">
        <f t="array" ref="CY17">INDEX(CY$13:CY16,$B17+1,1)</f>
        <v>-</v>
      </c>
      <c r="CZ17" s="411" t="str">
        <f t="shared" ref="CZ17:CZ56" ca="1" si="163">IF($T17&lt;&gt;4,OFFSET(CZ$13,$B17,0),1)</f>
        <v>-</v>
      </c>
      <c r="DA17" s="411">
        <f t="shared" ref="DA17:DA56" si="164">$K17</f>
        <v>0</v>
      </c>
      <c r="DB17" s="535" t="str" cm="1">
        <f t="array" ref="DB17">INDEX(DB$13:DB16,$B17+1,1)</f>
        <v>-</v>
      </c>
      <c r="DC17" s="535" t="str" cm="1">
        <f t="array" ref="DC17">INDEX(DC$13:DC16,$B17+1,1)</f>
        <v>-</v>
      </c>
      <c r="DD17" s="411">
        <f t="shared" ref="DD17:DD56" si="165">$K17</f>
        <v>0</v>
      </c>
      <c r="DE17" s="535" t="str" cm="1">
        <f t="array" ref="DE17">INDEX(DE$13:DE16,$B17+1,1)</f>
        <v>-</v>
      </c>
      <c r="DF17" s="535" t="str" cm="1">
        <f t="array" ref="DF17">INDEX(DF$13:DF16,$B17+1,1)</f>
        <v>-</v>
      </c>
      <c r="DG17" s="411" t="str">
        <f t="shared" ref="DG17:DG56" ca="1" si="166">IF($T17&lt;&gt;4,OFFSET(DG$13,$B17,0),1)</f>
        <v>-</v>
      </c>
      <c r="DH17" s="411">
        <f t="shared" ref="DH17:DI39" si="167">$K17</f>
        <v>0</v>
      </c>
      <c r="DI17" s="411">
        <f t="shared" si="167"/>
        <v>0</v>
      </c>
      <c r="DJ17" s="535" cm="1">
        <f t="array" ref="DJ17">INDEX(DJ$13:DJ16,$B17+1,1)</f>
        <v>0</v>
      </c>
      <c r="DK17" s="535" cm="1">
        <f t="array" ref="DK17">INDEX(DK$13:DK16,$B17+1,1)</f>
        <v>0</v>
      </c>
      <c r="DL17" s="18"/>
      <c r="DM17" s="22" t="b">
        <v>0</v>
      </c>
      <c r="DN17" s="22" t="b">
        <v>0</v>
      </c>
      <c r="DO17" s="22" t="b">
        <v>1</v>
      </c>
      <c r="DP17" s="538" t="str">
        <f>DP$14</f>
        <v>-</v>
      </c>
      <c r="DQ17" s="539">
        <v>0</v>
      </c>
      <c r="DR17" s="22">
        <v>1</v>
      </c>
      <c r="DS17" s="22">
        <v>1</v>
      </c>
      <c r="DT17" s="22">
        <v>4</v>
      </c>
      <c r="DU17" s="538" t="str">
        <f t="shared" ref="DU17:DY17" si="168">DU$14</f>
        <v>-</v>
      </c>
      <c r="DV17" s="538" t="str">
        <f t="shared" si="168"/>
        <v>-</v>
      </c>
      <c r="DW17" s="538" t="str">
        <f t="shared" si="168"/>
        <v>-</v>
      </c>
      <c r="DX17" s="538" t="str">
        <f t="shared" si="168"/>
        <v>-</v>
      </c>
      <c r="DY17" s="538" t="str">
        <f t="shared" si="168"/>
        <v>-</v>
      </c>
      <c r="DZ17" s="22" t="s">
        <v>30</v>
      </c>
      <c r="EA17" s="538" t="str">
        <f t="shared" ref="EA17:FW17" si="169">EA$14</f>
        <v>-</v>
      </c>
      <c r="EB17" s="538" t="str">
        <f t="shared" si="169"/>
        <v>-</v>
      </c>
      <c r="EC17" s="538" t="str">
        <f t="shared" si="169"/>
        <v>-</v>
      </c>
      <c r="ED17" s="538" t="str">
        <f t="shared" si="169"/>
        <v>-</v>
      </c>
      <c r="EE17" s="538">
        <f t="shared" si="169"/>
        <v>500</v>
      </c>
      <c r="EF17" s="538">
        <f t="shared" si="169"/>
        <v>500</v>
      </c>
      <c r="EG17" s="538" t="str">
        <f t="shared" si="169"/>
        <v>-</v>
      </c>
      <c r="EH17" s="538" t="str">
        <f t="shared" si="169"/>
        <v>-</v>
      </c>
      <c r="EI17" s="538" t="str">
        <f t="shared" si="169"/>
        <v>-</v>
      </c>
      <c r="EJ17" s="537">
        <v>0</v>
      </c>
      <c r="EK17" s="537">
        <v>999999</v>
      </c>
      <c r="EL17" s="537">
        <v>999999</v>
      </c>
      <c r="EM17" s="537">
        <v>999999</v>
      </c>
      <c r="EN17" s="537">
        <v>999999</v>
      </c>
      <c r="EO17" s="537">
        <v>999999</v>
      </c>
      <c r="EP17" s="537">
        <v>999999</v>
      </c>
      <c r="EQ17" s="537">
        <v>999999</v>
      </c>
      <c r="ER17" s="537">
        <v>999999</v>
      </c>
      <c r="ES17" s="537">
        <v>999999</v>
      </c>
      <c r="ET17" s="537">
        <v>999999</v>
      </c>
      <c r="EU17" s="537">
        <v>999999</v>
      </c>
      <c r="EV17" s="537">
        <v>999999</v>
      </c>
      <c r="EW17" s="777">
        <f t="shared" ref="EW17:EY38" si="170">IF(OR($V17=0,$V17=EW$6),999999,0)</f>
        <v>0</v>
      </c>
      <c r="EX17" s="777">
        <f t="shared" si="170"/>
        <v>0</v>
      </c>
      <c r="EY17" s="777">
        <f t="shared" si="170"/>
        <v>999999</v>
      </c>
      <c r="EZ17" s="538" t="str">
        <f>EZ$14</f>
        <v>-</v>
      </c>
      <c r="FA17" s="538" t="str">
        <f>FA$14</f>
        <v>-</v>
      </c>
      <c r="FB17" s="538" t="str">
        <f>FB$14</f>
        <v>-</v>
      </c>
      <c r="FC17" s="538" t="str">
        <f>FC$14</f>
        <v>-</v>
      </c>
      <c r="FD17" s="776">
        <f>IF($W17,999999,0)</f>
        <v>0</v>
      </c>
      <c r="FE17" s="774">
        <f>IF($X17,999999,0)</f>
        <v>999999</v>
      </c>
      <c r="FF17" s="775">
        <f>IF($Y17,999999,0)</f>
        <v>999999</v>
      </c>
      <c r="FG17" s="538" t="str">
        <f>FG$14</f>
        <v>-</v>
      </c>
      <c r="FH17" s="723" cm="1">
        <f t="array" ref="FH17">IF(FG17&lt;&gt;"-",FG17,INDEX(i.ELMatedEst,$AA17+1,$T17))</f>
        <v>0</v>
      </c>
      <c r="FI17" s="538" t="str">
        <f>FI$14</f>
        <v>-</v>
      </c>
      <c r="FJ17" s="538" t="str">
        <f>FJ$14</f>
        <v>-</v>
      </c>
      <c r="FK17" s="538">
        <f t="shared" si="169"/>
        <v>0</v>
      </c>
      <c r="FL17" s="538">
        <f t="shared" si="169"/>
        <v>0</v>
      </c>
      <c r="FM17" s="538">
        <f t="shared" si="169"/>
        <v>1</v>
      </c>
      <c r="FN17" s="538">
        <f t="shared" si="169"/>
        <v>0</v>
      </c>
      <c r="FO17" s="538">
        <f t="shared" si="169"/>
        <v>0</v>
      </c>
      <c r="FP17" s="538">
        <f t="shared" si="169"/>
        <v>0</v>
      </c>
      <c r="FQ17" s="538">
        <f t="shared" si="169"/>
        <v>0</v>
      </c>
      <c r="FR17" s="538">
        <f t="shared" si="169"/>
        <v>0</v>
      </c>
      <c r="FS17" s="538">
        <f t="shared" si="169"/>
        <v>0</v>
      </c>
      <c r="FT17" s="538" t="str">
        <f t="shared" si="169"/>
        <v>-</v>
      </c>
      <c r="FU17" s="538" t="str">
        <f t="shared" si="169"/>
        <v>-</v>
      </c>
      <c r="FV17" s="538" t="str">
        <f t="shared" si="169"/>
        <v>-</v>
      </c>
      <c r="FW17" s="538" t="str">
        <f t="shared" si="169"/>
        <v>-</v>
      </c>
      <c r="FX17" s="22">
        <v>1</v>
      </c>
      <c r="FY17" s="538" t="str">
        <f>FY$14</f>
        <v>-</v>
      </c>
      <c r="FZ17" s="538" t="str">
        <f>FZ$14</f>
        <v>-</v>
      </c>
      <c r="GA17" s="411" t="b">
        <f t="shared" ref="GA17:GC38" si="171">($N17=GA$10)</f>
        <v>0</v>
      </c>
      <c r="GB17" s="411" t="b">
        <f t="shared" si="171"/>
        <v>0</v>
      </c>
      <c r="GC17" s="411" t="b">
        <f t="shared" si="171"/>
        <v>1</v>
      </c>
      <c r="GD17" s="87">
        <f t="shared" ref="GD17:GE39" si="172">$AK17</f>
        <v>1</v>
      </c>
      <c r="GE17" s="87">
        <f t="shared" si="172"/>
        <v>1</v>
      </c>
      <c r="GF17" s="538">
        <f t="shared" ref="GF17:GN17" si="173">GF$14</f>
        <v>1</v>
      </c>
      <c r="GG17" s="538">
        <f t="shared" si="173"/>
        <v>1</v>
      </c>
      <c r="GH17" s="538">
        <f t="shared" si="173"/>
        <v>1</v>
      </c>
      <c r="GI17" s="538">
        <f t="shared" si="173"/>
        <v>1</v>
      </c>
      <c r="GJ17" s="538" t="str">
        <f t="shared" si="173"/>
        <v>-</v>
      </c>
      <c r="GK17" s="538" t="str">
        <f t="shared" si="173"/>
        <v>-</v>
      </c>
      <c r="GL17" s="538" t="str">
        <f t="shared" si="173"/>
        <v>-</v>
      </c>
      <c r="GM17" s="538" t="str">
        <f t="shared" si="173"/>
        <v>-</v>
      </c>
      <c r="GN17" s="538" t="str">
        <f t="shared" si="173"/>
        <v>-</v>
      </c>
      <c r="GO17" s="87">
        <f t="shared" ref="GO17:GV28" si="174">INDEX(i.PGRscalar,1,($L17-1)*10+GO$6)</f>
        <v>1</v>
      </c>
      <c r="GP17" s="87">
        <f t="shared" si="174"/>
        <v>1</v>
      </c>
      <c r="GQ17" s="87">
        <f t="shared" si="174"/>
        <v>1</v>
      </c>
      <c r="GR17" s="87">
        <f t="shared" si="174"/>
        <v>1</v>
      </c>
      <c r="GS17" s="87">
        <f t="shared" si="174"/>
        <v>1</v>
      </c>
      <c r="GT17" s="87">
        <f t="shared" si="174"/>
        <v>1</v>
      </c>
      <c r="GU17" s="87">
        <f t="shared" si="174"/>
        <v>1</v>
      </c>
      <c r="GV17" s="87">
        <f t="shared" si="174"/>
        <v>1</v>
      </c>
      <c r="GW17" s="411" cm="1">
        <f t="array" ref="GW17">INDEX(i.dse_type,1,$L17)</f>
        <v>0</v>
      </c>
      <c r="GX17" s="538" t="str">
        <f>GX$14</f>
        <v>-</v>
      </c>
      <c r="GY17" s="538" t="str">
        <f t="shared" ref="GY17:GZ17" si="175">GY$14</f>
        <v>-</v>
      </c>
      <c r="GZ17" s="538" t="str">
        <f t="shared" si="175"/>
        <v>-</v>
      </c>
      <c r="HA17" s="18"/>
      <c r="HB17" s="538" t="str">
        <f t="shared" si="158"/>
        <v>-</v>
      </c>
      <c r="HC17" s="538" t="str">
        <f t="shared" si="158"/>
        <v>-</v>
      </c>
      <c r="HD17" s="538">
        <f t="shared" si="158"/>
        <v>0</v>
      </c>
      <c r="HE17" s="538">
        <f t="shared" si="158"/>
        <v>0</v>
      </c>
      <c r="HF17" s="538">
        <f t="shared" si="158"/>
        <v>0</v>
      </c>
      <c r="HG17" s="538">
        <f t="shared" si="158"/>
        <v>0</v>
      </c>
      <c r="HH17" s="538">
        <f t="shared" si="158"/>
        <v>0</v>
      </c>
      <c r="HI17" s="538">
        <f t="shared" si="158"/>
        <v>0</v>
      </c>
      <c r="HJ17" s="538">
        <f t="shared" si="158"/>
        <v>0</v>
      </c>
      <c r="HK17" s="538">
        <f t="shared" si="158"/>
        <v>0</v>
      </c>
      <c r="HL17" s="538">
        <f t="shared" si="158"/>
        <v>0</v>
      </c>
      <c r="HM17" s="538">
        <f t="shared" si="158"/>
        <v>0</v>
      </c>
      <c r="HN17" s="538">
        <f t="shared" si="158"/>
        <v>0</v>
      </c>
      <c r="HO17" s="538">
        <f t="shared" si="158"/>
        <v>0</v>
      </c>
      <c r="HP17" s="538">
        <f t="shared" si="158"/>
        <v>0</v>
      </c>
      <c r="HQ17" s="538">
        <f t="shared" si="158"/>
        <v>0</v>
      </c>
      <c r="HR17" s="538">
        <f t="shared" si="158"/>
        <v>0</v>
      </c>
      <c r="HS17" s="538">
        <f t="shared" si="158"/>
        <v>0</v>
      </c>
      <c r="HT17" s="538">
        <f t="shared" si="158"/>
        <v>0</v>
      </c>
      <c r="HU17" s="538">
        <f t="shared" si="158"/>
        <v>0</v>
      </c>
      <c r="HV17" s="538">
        <f t="shared" si="158"/>
        <v>0</v>
      </c>
      <c r="HW17" s="538">
        <f t="shared" si="158"/>
        <v>0</v>
      </c>
      <c r="HX17" s="538">
        <f t="shared" si="158"/>
        <v>0</v>
      </c>
      <c r="HY17" s="538">
        <f t="shared" si="158"/>
        <v>0</v>
      </c>
      <c r="HZ17" s="538">
        <f t="shared" si="158"/>
        <v>0</v>
      </c>
      <c r="IA17" s="538">
        <f t="shared" si="158"/>
        <v>0</v>
      </c>
      <c r="IB17" s="538">
        <f t="shared" si="158"/>
        <v>0</v>
      </c>
      <c r="IC17" s="538">
        <f t="shared" si="158"/>
        <v>0</v>
      </c>
      <c r="ID17" s="538">
        <f t="shared" si="158"/>
        <v>0</v>
      </c>
      <c r="IE17" s="538">
        <f t="shared" si="158"/>
        <v>0</v>
      </c>
      <c r="IF17" s="538">
        <f t="shared" si="158"/>
        <v>0</v>
      </c>
      <c r="IG17" s="538">
        <f t="shared" si="158"/>
        <v>0</v>
      </c>
      <c r="IH17" s="538">
        <f t="shared" si="158"/>
        <v>0</v>
      </c>
      <c r="II17" s="538">
        <f t="shared" si="158"/>
        <v>0</v>
      </c>
      <c r="IJ17" s="538">
        <f t="shared" si="158"/>
        <v>0</v>
      </c>
      <c r="IK17" s="538">
        <f t="shared" si="158"/>
        <v>0</v>
      </c>
      <c r="IL17" s="538">
        <f t="shared" si="158"/>
        <v>0</v>
      </c>
      <c r="IM17" s="538">
        <f t="shared" si="158"/>
        <v>0</v>
      </c>
      <c r="IN17" s="538">
        <f t="shared" si="158"/>
        <v>0</v>
      </c>
      <c r="IO17" s="538">
        <f t="shared" si="158"/>
        <v>0</v>
      </c>
      <c r="IP17" s="538">
        <f t="shared" si="158"/>
        <v>0</v>
      </c>
      <c r="IQ17" s="538">
        <f t="shared" si="158"/>
        <v>0</v>
      </c>
      <c r="IR17" s="538">
        <f t="shared" si="158"/>
        <v>0</v>
      </c>
      <c r="IS17" s="538">
        <f t="shared" si="158"/>
        <v>0</v>
      </c>
      <c r="IT17" s="538">
        <f t="shared" si="158"/>
        <v>0</v>
      </c>
      <c r="IU17" s="538">
        <f t="shared" si="158"/>
        <v>0</v>
      </c>
      <c r="IV17" s="538">
        <f t="shared" si="158"/>
        <v>0</v>
      </c>
      <c r="IW17" s="538">
        <f t="shared" si="158"/>
        <v>0</v>
      </c>
      <c r="IX17" s="538">
        <f t="shared" si="158"/>
        <v>0</v>
      </c>
      <c r="IY17" s="538">
        <f t="shared" si="158"/>
        <v>0</v>
      </c>
      <c r="IZ17" s="538">
        <f t="shared" si="158"/>
        <v>0</v>
      </c>
      <c r="JA17" s="538">
        <f t="shared" si="158"/>
        <v>0</v>
      </c>
      <c r="JB17" s="538">
        <f t="shared" si="158"/>
        <v>0</v>
      </c>
      <c r="JC17" s="538">
        <f t="shared" si="158"/>
        <v>0</v>
      </c>
      <c r="JD17" s="538">
        <f t="shared" si="158"/>
        <v>0</v>
      </c>
      <c r="JE17" s="538">
        <f t="shared" si="158"/>
        <v>0</v>
      </c>
      <c r="JF17" s="18"/>
      <c r="JG17" s="538" t="str">
        <f t="shared" si="158"/>
        <v>-</v>
      </c>
      <c r="JH17" s="538" t="str">
        <f t="shared" si="158"/>
        <v>-</v>
      </c>
      <c r="JI17" s="538" t="str">
        <f t="shared" si="158"/>
        <v>-</v>
      </c>
      <c r="JJ17" s="538" t="str">
        <f t="shared" si="158"/>
        <v>-</v>
      </c>
      <c r="JK17" s="538" t="str">
        <f t="shared" si="158"/>
        <v>-</v>
      </c>
      <c r="JL17" s="538">
        <f>JL$14</f>
        <v>1</v>
      </c>
      <c r="JM17" s="538">
        <f t="shared" si="158"/>
        <v>1</v>
      </c>
      <c r="JN17" s="538" t="str">
        <f t="shared" si="158"/>
        <v>-</v>
      </c>
      <c r="JO17" s="538" t="str">
        <f t="shared" si="158"/>
        <v>-</v>
      </c>
      <c r="JP17" s="538" t="str">
        <f t="shared" si="158"/>
        <v>-</v>
      </c>
      <c r="JQ17" s="538" t="str">
        <f t="shared" si="158"/>
        <v>-</v>
      </c>
      <c r="JR17" s="538" t="str">
        <f t="shared" si="158"/>
        <v>-</v>
      </c>
      <c r="JS17" s="538" t="str">
        <f t="shared" si="158"/>
        <v>-</v>
      </c>
      <c r="JT17" s="538" t="str">
        <f t="shared" si="158"/>
        <v>-</v>
      </c>
      <c r="JU17" s="538" t="str">
        <f t="shared" si="158"/>
        <v>-</v>
      </c>
      <c r="JV17" s="538" t="str">
        <f t="shared" si="158"/>
        <v>-</v>
      </c>
      <c r="JW17" s="538" t="str">
        <f t="shared" si="158"/>
        <v>-</v>
      </c>
      <c r="JX17" s="538" t="str">
        <f t="shared" si="158"/>
        <v>-</v>
      </c>
      <c r="JY17" s="538" t="str">
        <f t="shared" si="158"/>
        <v>-</v>
      </c>
      <c r="JZ17" s="538" t="str">
        <f t="shared" si="158"/>
        <v>-</v>
      </c>
      <c r="KA17" s="538" t="str">
        <f t="shared" si="158"/>
        <v>-</v>
      </c>
      <c r="KB17" s="538" t="str">
        <f t="shared" si="158"/>
        <v>-</v>
      </c>
      <c r="KC17" s="538" t="str">
        <f t="shared" si="158"/>
        <v>-</v>
      </c>
      <c r="KD17" s="538" t="str">
        <f t="shared" si="158"/>
        <v>-</v>
      </c>
      <c r="KE17" s="538" t="str">
        <f t="shared" si="158"/>
        <v>-</v>
      </c>
      <c r="KF17" s="538" t="str">
        <f t="shared" si="158"/>
        <v>-</v>
      </c>
      <c r="KG17" s="538" t="str">
        <f t="shared" ref="KG17:KH17" si="176">KG$14</f>
        <v>-</v>
      </c>
      <c r="KH17" s="538" t="str">
        <f t="shared" si="176"/>
        <v>-</v>
      </c>
      <c r="KI17" s="538">
        <f t="shared" ref="KI17:KX17" si="177">KI$14</f>
        <v>0</v>
      </c>
      <c r="KJ17" s="538" t="str">
        <f>KJ$14</f>
        <v>-</v>
      </c>
      <c r="KK17" s="538">
        <f>KK$14</f>
        <v>1</v>
      </c>
      <c r="KL17" s="538">
        <f t="shared" si="177"/>
        <v>0</v>
      </c>
      <c r="KM17" s="538">
        <f t="shared" si="177"/>
        <v>0</v>
      </c>
      <c r="KN17" s="538">
        <f t="shared" si="177"/>
        <v>0</v>
      </c>
      <c r="KO17" s="538">
        <f t="shared" si="177"/>
        <v>0</v>
      </c>
      <c r="KP17" s="538">
        <f t="shared" si="177"/>
        <v>0</v>
      </c>
      <c r="KQ17" s="538">
        <f t="shared" si="177"/>
        <v>0</v>
      </c>
      <c r="KR17" s="538">
        <f t="shared" si="177"/>
        <v>0</v>
      </c>
      <c r="KS17" s="538">
        <f t="shared" si="177"/>
        <v>1</v>
      </c>
      <c r="KT17" s="538">
        <f t="shared" si="177"/>
        <v>0</v>
      </c>
      <c r="KU17" s="538">
        <f t="shared" si="177"/>
        <v>0</v>
      </c>
      <c r="KV17" s="538">
        <f t="shared" si="177"/>
        <v>0</v>
      </c>
      <c r="KW17" s="538">
        <f t="shared" si="177"/>
        <v>0</v>
      </c>
      <c r="KX17" s="538">
        <f t="shared" si="177"/>
        <v>0</v>
      </c>
      <c r="KY17" s="18"/>
      <c r="KZ17" s="541">
        <v>0.125</v>
      </c>
      <c r="LA17" s="541">
        <v>0.3</v>
      </c>
      <c r="LB17" s="541">
        <v>-0.05</v>
      </c>
      <c r="LC17" s="541">
        <v>0.1</v>
      </c>
      <c r="LD17" s="541">
        <v>0.25</v>
      </c>
      <c r="LE17" s="541">
        <v>-0.05</v>
      </c>
      <c r="LF17" s="541">
        <v>0.05</v>
      </c>
      <c r="LG17" s="541">
        <v>0.1</v>
      </c>
      <c r="LH17" s="541">
        <v>-0.02</v>
      </c>
      <c r="LI17" s="541">
        <v>0.1</v>
      </c>
      <c r="LJ17" s="541">
        <v>0.25</v>
      </c>
      <c r="LK17" s="541">
        <v>-0.05</v>
      </c>
      <c r="LL17" s="541">
        <v>0.125</v>
      </c>
      <c r="LM17" s="541">
        <v>0.1</v>
      </c>
      <c r="LN17" s="541">
        <v>0.1</v>
      </c>
      <c r="LO17" s="541">
        <v>0.1</v>
      </c>
      <c r="LP17" s="538">
        <f t="shared" ref="LP17:ZA17" si="178">LP$14</f>
        <v>0</v>
      </c>
      <c r="LQ17" s="535" cm="1">
        <f t="array" ref="LQ17">INDEX(LQ$13:LQ16,$B17+1,1)</f>
        <v>0</v>
      </c>
      <c r="LR17" s="535" cm="1">
        <f t="array" ref="LR17">INDEX(LR$13:LR16,$B17+1,1)</f>
        <v>0</v>
      </c>
      <c r="LS17" s="535" cm="1">
        <f t="array" ref="LS17">INDEX(LS$13:LS16,$B17+1,1)</f>
        <v>0</v>
      </c>
      <c r="LT17" s="535" cm="1">
        <f t="array" ref="LT17">INDEX(LT$13:LT16,$B17+1,1)</f>
        <v>0</v>
      </c>
      <c r="LU17" s="535" cm="1">
        <f t="array" ref="LU17">INDEX(LU$13:LU16,$B17+1,1)</f>
        <v>0</v>
      </c>
      <c r="LV17" s="535" cm="1">
        <f t="array" ref="LV17">INDEX(LV$13:LV16,$B17+1,1)</f>
        <v>0</v>
      </c>
      <c r="LW17" s="535" cm="1">
        <f t="array" ref="LW17">INDEX(LW$13:LW16,$B17+1,1)</f>
        <v>0</v>
      </c>
      <c r="LX17" s="535" cm="1">
        <f t="array" ref="LX17">INDEX(LX$13:LX16,$B17+1,1)</f>
        <v>0</v>
      </c>
      <c r="LY17" s="535" cm="1">
        <f t="array" ref="LY17">INDEX(LY$13:LY16,$B17+1,1)</f>
        <v>0</v>
      </c>
      <c r="LZ17" s="535" cm="1">
        <f t="array" ref="LZ17">INDEX(LZ$13:LZ16,$B17+1,1)</f>
        <v>0</v>
      </c>
      <c r="MA17" s="535" cm="1">
        <f t="array" ref="MA17">INDEX(MA$13:MA16,$B17+1,1)</f>
        <v>0</v>
      </c>
      <c r="MB17" s="535" cm="1">
        <f t="array" ref="MB17">INDEX(MB$13:MB16,$B17+1,1)</f>
        <v>0</v>
      </c>
      <c r="MC17" s="535" cm="1">
        <f t="array" ref="MC17">INDEX(MC$13:MC16,$B17+1,1)</f>
        <v>0</v>
      </c>
      <c r="MD17" s="535" cm="1">
        <f t="array" ref="MD17">INDEX(MD$13:MD16,$B17+1,1)</f>
        <v>0</v>
      </c>
      <c r="ME17" s="535" cm="1">
        <f t="array" ref="ME17">INDEX(ME$13:ME16,$B17+1,1)</f>
        <v>0</v>
      </c>
      <c r="MF17" s="535" cm="1">
        <f t="array" ref="MF17">INDEX(MF$13:MF16,$B17+1,1)</f>
        <v>0</v>
      </c>
      <c r="MG17" s="538">
        <f t="shared" si="178"/>
        <v>0</v>
      </c>
      <c r="MH17" s="538">
        <f t="shared" si="178"/>
        <v>0</v>
      </c>
      <c r="MI17" s="538">
        <f t="shared" si="178"/>
        <v>0</v>
      </c>
      <c r="MJ17" s="538">
        <f t="shared" si="178"/>
        <v>0</v>
      </c>
      <c r="MK17" s="538">
        <f t="shared" si="178"/>
        <v>0</v>
      </c>
      <c r="ML17" s="538">
        <f t="shared" si="178"/>
        <v>0</v>
      </c>
      <c r="MM17" s="538">
        <f t="shared" si="178"/>
        <v>0</v>
      </c>
      <c r="MN17" s="538">
        <f t="shared" si="178"/>
        <v>0</v>
      </c>
      <c r="MO17" s="538">
        <f t="shared" si="178"/>
        <v>0</v>
      </c>
      <c r="MP17" s="538">
        <f t="shared" si="178"/>
        <v>0</v>
      </c>
      <c r="MQ17" s="538">
        <f t="shared" si="178"/>
        <v>0</v>
      </c>
      <c r="MR17" s="538">
        <f t="shared" si="178"/>
        <v>0</v>
      </c>
      <c r="MS17" s="538">
        <f t="shared" si="178"/>
        <v>0</v>
      </c>
      <c r="MT17" s="538">
        <f t="shared" si="178"/>
        <v>0</v>
      </c>
      <c r="MU17" s="538">
        <f t="shared" si="178"/>
        <v>0</v>
      </c>
      <c r="MV17" s="538">
        <f t="shared" si="178"/>
        <v>0</v>
      </c>
      <c r="MW17" s="538">
        <f t="shared" si="178"/>
        <v>0</v>
      </c>
      <c r="MX17" s="538">
        <f t="shared" si="178"/>
        <v>0</v>
      </c>
      <c r="MY17" s="538">
        <f t="shared" si="178"/>
        <v>0</v>
      </c>
      <c r="MZ17" s="538">
        <f t="shared" si="178"/>
        <v>0</v>
      </c>
      <c r="NA17" s="538">
        <f t="shared" si="178"/>
        <v>0</v>
      </c>
      <c r="NB17" s="538">
        <f t="shared" si="178"/>
        <v>0</v>
      </c>
      <c r="NC17" s="538">
        <f t="shared" si="178"/>
        <v>0</v>
      </c>
      <c r="ND17" s="538">
        <f t="shared" si="178"/>
        <v>0</v>
      </c>
      <c r="NE17" s="538">
        <f t="shared" si="178"/>
        <v>0</v>
      </c>
      <c r="NF17" s="538">
        <f t="shared" si="178"/>
        <v>0</v>
      </c>
      <c r="NG17" s="538">
        <f t="shared" si="178"/>
        <v>0</v>
      </c>
      <c r="NH17" s="538">
        <f t="shared" si="178"/>
        <v>0</v>
      </c>
      <c r="NI17" s="538">
        <f t="shared" si="178"/>
        <v>0</v>
      </c>
      <c r="NJ17" s="538">
        <f t="shared" si="178"/>
        <v>0</v>
      </c>
      <c r="NK17" s="538">
        <f t="shared" si="178"/>
        <v>0</v>
      </c>
      <c r="NL17" s="538">
        <f t="shared" si="178"/>
        <v>0</v>
      </c>
      <c r="NM17" s="538">
        <f t="shared" si="178"/>
        <v>0</v>
      </c>
      <c r="NN17" s="538">
        <f t="shared" si="178"/>
        <v>0</v>
      </c>
      <c r="NO17" s="538">
        <f t="shared" si="178"/>
        <v>0</v>
      </c>
      <c r="NP17" s="538">
        <f t="shared" si="178"/>
        <v>0</v>
      </c>
      <c r="NQ17" s="538">
        <f t="shared" si="178"/>
        <v>0</v>
      </c>
      <c r="NR17" s="538">
        <f t="shared" si="178"/>
        <v>0</v>
      </c>
      <c r="NS17" s="538">
        <f t="shared" si="178"/>
        <v>0</v>
      </c>
      <c r="NT17" s="538">
        <f t="shared" si="178"/>
        <v>0</v>
      </c>
      <c r="NU17" s="538">
        <f t="shared" si="178"/>
        <v>0</v>
      </c>
      <c r="NV17" s="538">
        <f t="shared" si="178"/>
        <v>0</v>
      </c>
      <c r="NW17" s="538">
        <f t="shared" si="178"/>
        <v>0</v>
      </c>
      <c r="NX17" s="538">
        <f t="shared" si="178"/>
        <v>0</v>
      </c>
      <c r="NY17" s="538">
        <f t="shared" si="178"/>
        <v>0</v>
      </c>
      <c r="NZ17" s="538">
        <f t="shared" si="178"/>
        <v>0</v>
      </c>
      <c r="OA17" s="538">
        <f t="shared" si="178"/>
        <v>0</v>
      </c>
      <c r="OB17" s="538">
        <f t="shared" si="178"/>
        <v>0</v>
      </c>
      <c r="OC17" s="538">
        <f t="shared" si="178"/>
        <v>0</v>
      </c>
      <c r="OD17" s="538">
        <f t="shared" si="178"/>
        <v>0</v>
      </c>
      <c r="OE17" s="538">
        <f t="shared" si="178"/>
        <v>0</v>
      </c>
      <c r="OF17" s="538">
        <f t="shared" si="178"/>
        <v>0</v>
      </c>
      <c r="OG17" s="538">
        <f t="shared" si="178"/>
        <v>0</v>
      </c>
      <c r="OH17" s="538">
        <f t="shared" si="178"/>
        <v>0</v>
      </c>
      <c r="OI17" s="538">
        <f t="shared" si="178"/>
        <v>0</v>
      </c>
      <c r="OJ17" s="538">
        <f t="shared" si="178"/>
        <v>0</v>
      </c>
      <c r="OK17" s="538">
        <f t="shared" si="178"/>
        <v>0</v>
      </c>
      <c r="OL17" s="538">
        <f t="shared" si="178"/>
        <v>0</v>
      </c>
      <c r="OM17" s="538">
        <f t="shared" si="178"/>
        <v>0</v>
      </c>
      <c r="ON17" s="538">
        <f t="shared" si="178"/>
        <v>0</v>
      </c>
      <c r="OO17" s="538">
        <f t="shared" si="178"/>
        <v>0</v>
      </c>
      <c r="OP17" s="538">
        <f t="shared" si="178"/>
        <v>0</v>
      </c>
      <c r="OQ17" s="538">
        <f t="shared" si="178"/>
        <v>0</v>
      </c>
      <c r="OR17" s="538">
        <f t="shared" si="178"/>
        <v>0</v>
      </c>
      <c r="OS17" s="538">
        <f t="shared" si="178"/>
        <v>0</v>
      </c>
      <c r="OT17" s="538">
        <f t="shared" si="178"/>
        <v>0</v>
      </c>
      <c r="OU17" s="538">
        <f t="shared" si="178"/>
        <v>0</v>
      </c>
      <c r="OV17" s="538">
        <f t="shared" si="178"/>
        <v>0</v>
      </c>
      <c r="OW17" s="538">
        <f t="shared" si="178"/>
        <v>0</v>
      </c>
      <c r="OX17" s="538">
        <f t="shared" si="178"/>
        <v>0</v>
      </c>
      <c r="OY17" s="538">
        <f t="shared" si="178"/>
        <v>0</v>
      </c>
      <c r="OZ17" s="538">
        <f t="shared" si="178"/>
        <v>0</v>
      </c>
      <c r="PA17" s="538">
        <f t="shared" si="178"/>
        <v>0</v>
      </c>
      <c r="PB17" s="538">
        <f t="shared" si="178"/>
        <v>0</v>
      </c>
      <c r="PC17" s="538">
        <f t="shared" si="178"/>
        <v>0</v>
      </c>
      <c r="PD17" s="538">
        <f t="shared" si="178"/>
        <v>0</v>
      </c>
      <c r="PE17" s="538">
        <f t="shared" si="178"/>
        <v>0</v>
      </c>
      <c r="PF17" s="538">
        <f t="shared" si="178"/>
        <v>0</v>
      </c>
      <c r="PG17" s="538">
        <f t="shared" si="178"/>
        <v>0</v>
      </c>
      <c r="PH17" s="538">
        <f t="shared" si="178"/>
        <v>0</v>
      </c>
      <c r="PI17" s="538">
        <f t="shared" si="178"/>
        <v>0</v>
      </c>
      <c r="PJ17" s="538">
        <f t="shared" si="178"/>
        <v>0</v>
      </c>
      <c r="PK17" s="538">
        <f t="shared" si="178"/>
        <v>0</v>
      </c>
      <c r="PL17" s="538">
        <f t="shared" si="178"/>
        <v>0</v>
      </c>
      <c r="PM17" s="538">
        <f t="shared" si="178"/>
        <v>0</v>
      </c>
      <c r="PN17" s="538">
        <f t="shared" si="178"/>
        <v>0</v>
      </c>
      <c r="PO17" s="538">
        <f t="shared" si="178"/>
        <v>0</v>
      </c>
      <c r="PP17" s="538">
        <f t="shared" si="178"/>
        <v>0</v>
      </c>
      <c r="PQ17" s="538">
        <f t="shared" si="178"/>
        <v>0</v>
      </c>
      <c r="PR17" s="538">
        <f t="shared" si="178"/>
        <v>0</v>
      </c>
      <c r="PS17" s="538">
        <f t="shared" si="178"/>
        <v>0</v>
      </c>
      <c r="PT17" s="538">
        <f t="shared" si="178"/>
        <v>0</v>
      </c>
      <c r="PU17" s="538">
        <f t="shared" si="178"/>
        <v>0</v>
      </c>
      <c r="PV17" s="538">
        <f t="shared" si="178"/>
        <v>0</v>
      </c>
      <c r="PW17" s="538">
        <f t="shared" si="178"/>
        <v>0</v>
      </c>
      <c r="PX17" s="538">
        <f t="shared" si="178"/>
        <v>0</v>
      </c>
      <c r="PY17" s="538">
        <f t="shared" si="178"/>
        <v>0</v>
      </c>
      <c r="PZ17" s="538">
        <f t="shared" si="178"/>
        <v>0</v>
      </c>
      <c r="QA17" s="538">
        <f t="shared" si="178"/>
        <v>0</v>
      </c>
      <c r="QB17" s="538">
        <f t="shared" si="178"/>
        <v>0</v>
      </c>
      <c r="QC17" s="538">
        <f t="shared" si="178"/>
        <v>0</v>
      </c>
      <c r="QD17" s="538">
        <f t="shared" si="178"/>
        <v>0</v>
      </c>
      <c r="QE17" s="538">
        <f t="shared" si="178"/>
        <v>0</v>
      </c>
      <c r="QF17" s="538">
        <f t="shared" si="178"/>
        <v>0</v>
      </c>
      <c r="QG17" s="538">
        <f t="shared" si="178"/>
        <v>0</v>
      </c>
      <c r="QH17" s="538">
        <f t="shared" si="178"/>
        <v>0</v>
      </c>
      <c r="QI17" s="538">
        <f t="shared" si="178"/>
        <v>0</v>
      </c>
      <c r="QJ17" s="538">
        <f t="shared" si="178"/>
        <v>0</v>
      </c>
      <c r="QK17" s="538">
        <f t="shared" si="178"/>
        <v>0</v>
      </c>
      <c r="QL17" s="538">
        <f t="shared" si="178"/>
        <v>0</v>
      </c>
      <c r="QM17" s="538">
        <f t="shared" si="178"/>
        <v>0</v>
      </c>
      <c r="QN17" s="538">
        <f t="shared" si="178"/>
        <v>0</v>
      </c>
      <c r="QO17" s="538">
        <f t="shared" si="178"/>
        <v>0</v>
      </c>
      <c r="QP17" s="538">
        <f t="shared" si="178"/>
        <v>0</v>
      </c>
      <c r="QQ17" s="538">
        <f t="shared" si="178"/>
        <v>0</v>
      </c>
      <c r="QR17" s="538">
        <f t="shared" si="178"/>
        <v>0</v>
      </c>
      <c r="QS17" s="538">
        <f t="shared" si="178"/>
        <v>0</v>
      </c>
      <c r="QT17" s="538">
        <f t="shared" si="178"/>
        <v>0</v>
      </c>
      <c r="QU17" s="538">
        <f t="shared" si="178"/>
        <v>0</v>
      </c>
      <c r="QV17" s="538">
        <f t="shared" si="178"/>
        <v>0</v>
      </c>
      <c r="QW17" s="538">
        <f t="shared" si="178"/>
        <v>0</v>
      </c>
      <c r="QX17" s="538">
        <f t="shared" si="178"/>
        <v>0</v>
      </c>
      <c r="QY17" s="538">
        <f t="shared" si="178"/>
        <v>0</v>
      </c>
      <c r="QZ17" s="538">
        <f t="shared" si="178"/>
        <v>0</v>
      </c>
      <c r="RA17" s="538">
        <f t="shared" si="178"/>
        <v>0</v>
      </c>
      <c r="RB17" s="538">
        <f t="shared" si="178"/>
        <v>0</v>
      </c>
      <c r="RC17" s="538">
        <f t="shared" si="178"/>
        <v>0</v>
      </c>
      <c r="RD17" s="538">
        <f t="shared" si="178"/>
        <v>0</v>
      </c>
      <c r="RE17" s="538">
        <f t="shared" si="178"/>
        <v>0</v>
      </c>
      <c r="RF17" s="538">
        <f t="shared" si="178"/>
        <v>0</v>
      </c>
      <c r="RG17" s="538">
        <f t="shared" si="178"/>
        <v>0</v>
      </c>
      <c r="RH17" s="538">
        <f t="shared" si="178"/>
        <v>0</v>
      </c>
      <c r="RI17" s="538">
        <f t="shared" si="178"/>
        <v>0</v>
      </c>
      <c r="RJ17" s="538">
        <f t="shared" si="178"/>
        <v>0</v>
      </c>
      <c r="RK17" s="538">
        <f t="shared" si="178"/>
        <v>0</v>
      </c>
      <c r="RL17" s="538">
        <f t="shared" si="178"/>
        <v>0</v>
      </c>
      <c r="RM17" s="538">
        <f t="shared" si="178"/>
        <v>0</v>
      </c>
      <c r="RN17" s="538">
        <f t="shared" si="178"/>
        <v>0</v>
      </c>
      <c r="RO17" s="538">
        <f t="shared" si="178"/>
        <v>0</v>
      </c>
      <c r="RP17" s="538">
        <f t="shared" si="178"/>
        <v>0</v>
      </c>
      <c r="RQ17" s="538">
        <f t="shared" si="178"/>
        <v>0</v>
      </c>
      <c r="RR17" s="538">
        <f t="shared" si="178"/>
        <v>0</v>
      </c>
      <c r="RS17" s="538">
        <f t="shared" si="178"/>
        <v>0</v>
      </c>
      <c r="RT17" s="538">
        <f t="shared" si="178"/>
        <v>0</v>
      </c>
      <c r="RU17" s="538">
        <f t="shared" si="178"/>
        <v>0</v>
      </c>
      <c r="RV17" s="538">
        <f t="shared" si="178"/>
        <v>0</v>
      </c>
      <c r="RW17" s="538">
        <f t="shared" si="178"/>
        <v>0</v>
      </c>
      <c r="RX17" s="538">
        <f t="shared" si="178"/>
        <v>0</v>
      </c>
      <c r="RY17" s="538">
        <f t="shared" si="178"/>
        <v>0</v>
      </c>
      <c r="RZ17" s="538">
        <f t="shared" si="178"/>
        <v>0</v>
      </c>
      <c r="SA17" s="538">
        <f t="shared" si="178"/>
        <v>0</v>
      </c>
      <c r="SB17" s="538">
        <f t="shared" si="178"/>
        <v>0</v>
      </c>
      <c r="SC17" s="538">
        <f t="shared" si="178"/>
        <v>0</v>
      </c>
      <c r="SD17" s="538">
        <f t="shared" si="178"/>
        <v>0</v>
      </c>
      <c r="SE17" s="538">
        <f t="shared" si="178"/>
        <v>0</v>
      </c>
      <c r="SF17" s="538">
        <f t="shared" si="178"/>
        <v>0</v>
      </c>
      <c r="SG17" s="538">
        <f t="shared" si="178"/>
        <v>0</v>
      </c>
      <c r="SH17" s="538">
        <f t="shared" si="178"/>
        <v>0</v>
      </c>
      <c r="SI17" s="538">
        <f t="shared" si="178"/>
        <v>0</v>
      </c>
      <c r="SJ17" s="538">
        <f t="shared" si="178"/>
        <v>0</v>
      </c>
      <c r="SK17" s="538">
        <f t="shared" si="178"/>
        <v>0</v>
      </c>
      <c r="SL17" s="538">
        <f t="shared" si="178"/>
        <v>0</v>
      </c>
      <c r="SM17" s="538">
        <f t="shared" si="178"/>
        <v>0</v>
      </c>
      <c r="SN17" s="538">
        <f t="shared" si="178"/>
        <v>0</v>
      </c>
      <c r="SO17" s="538">
        <f t="shared" si="178"/>
        <v>0</v>
      </c>
      <c r="SP17" s="538">
        <f t="shared" si="178"/>
        <v>0</v>
      </c>
      <c r="SQ17" s="538">
        <f t="shared" si="178"/>
        <v>0</v>
      </c>
      <c r="SR17" s="538">
        <f t="shared" si="178"/>
        <v>0</v>
      </c>
      <c r="SS17" s="538">
        <f t="shared" si="178"/>
        <v>0</v>
      </c>
      <c r="ST17" s="538">
        <f t="shared" si="178"/>
        <v>0</v>
      </c>
      <c r="SU17" s="538">
        <f t="shared" si="178"/>
        <v>0</v>
      </c>
      <c r="SV17" s="538">
        <f t="shared" si="178"/>
        <v>0</v>
      </c>
      <c r="SW17" s="538">
        <f t="shared" si="178"/>
        <v>0</v>
      </c>
      <c r="SX17" s="538">
        <f t="shared" si="178"/>
        <v>0</v>
      </c>
      <c r="SY17" s="538">
        <f t="shared" si="178"/>
        <v>0</v>
      </c>
      <c r="SZ17" s="538">
        <f t="shared" si="178"/>
        <v>0</v>
      </c>
      <c r="TA17" s="538">
        <f t="shared" si="178"/>
        <v>0</v>
      </c>
      <c r="TB17" s="538">
        <f t="shared" si="178"/>
        <v>0</v>
      </c>
      <c r="TC17" s="538">
        <f t="shared" si="178"/>
        <v>0</v>
      </c>
      <c r="TD17" s="538">
        <f t="shared" si="178"/>
        <v>0</v>
      </c>
      <c r="TE17" s="538">
        <f t="shared" si="178"/>
        <v>0</v>
      </c>
      <c r="TF17" s="538">
        <f t="shared" si="178"/>
        <v>0</v>
      </c>
      <c r="TG17" s="538">
        <f t="shared" si="178"/>
        <v>0</v>
      </c>
      <c r="TH17" s="538">
        <f t="shared" si="178"/>
        <v>0</v>
      </c>
      <c r="TI17" s="538">
        <f t="shared" si="178"/>
        <v>0</v>
      </c>
      <c r="TJ17" s="538">
        <f t="shared" si="178"/>
        <v>0</v>
      </c>
      <c r="TK17" s="538">
        <f t="shared" si="178"/>
        <v>0</v>
      </c>
      <c r="TL17" s="538">
        <f t="shared" si="178"/>
        <v>0</v>
      </c>
      <c r="TM17" s="538">
        <f t="shared" ref="TM17:VX17" si="179">TM$14</f>
        <v>0</v>
      </c>
      <c r="TN17" s="538">
        <f t="shared" si="179"/>
        <v>0</v>
      </c>
      <c r="TO17" s="538">
        <f t="shared" si="179"/>
        <v>0</v>
      </c>
      <c r="TP17" s="538">
        <f t="shared" si="179"/>
        <v>0</v>
      </c>
      <c r="TQ17" s="538">
        <f t="shared" si="179"/>
        <v>0</v>
      </c>
      <c r="TR17" s="538">
        <f t="shared" si="179"/>
        <v>0</v>
      </c>
      <c r="TS17" s="538">
        <f t="shared" si="179"/>
        <v>0</v>
      </c>
      <c r="TT17" s="538">
        <f t="shared" si="179"/>
        <v>0</v>
      </c>
      <c r="TU17" s="538">
        <f t="shared" si="179"/>
        <v>0</v>
      </c>
      <c r="TV17" s="538">
        <f t="shared" si="179"/>
        <v>0</v>
      </c>
      <c r="TW17" s="538">
        <f t="shared" si="179"/>
        <v>0</v>
      </c>
      <c r="TX17" s="538">
        <f t="shared" si="179"/>
        <v>0</v>
      </c>
      <c r="TY17" s="538">
        <f t="shared" si="179"/>
        <v>0</v>
      </c>
      <c r="TZ17" s="538">
        <f t="shared" si="179"/>
        <v>0</v>
      </c>
      <c r="UA17" s="538">
        <f t="shared" si="179"/>
        <v>0</v>
      </c>
      <c r="UB17" s="538">
        <f t="shared" si="179"/>
        <v>0</v>
      </c>
      <c r="UC17" s="538">
        <f t="shared" si="179"/>
        <v>0</v>
      </c>
      <c r="UD17" s="538">
        <f t="shared" si="179"/>
        <v>0</v>
      </c>
      <c r="UE17" s="538">
        <f t="shared" si="179"/>
        <v>0</v>
      </c>
      <c r="UF17" s="538">
        <f t="shared" si="179"/>
        <v>0</v>
      </c>
      <c r="UG17" s="538">
        <f t="shared" si="179"/>
        <v>0</v>
      </c>
      <c r="UH17" s="538">
        <f t="shared" si="179"/>
        <v>0</v>
      </c>
      <c r="UI17" s="538">
        <f t="shared" si="179"/>
        <v>0</v>
      </c>
      <c r="UJ17" s="538">
        <f t="shared" si="179"/>
        <v>0</v>
      </c>
      <c r="UK17" s="538">
        <f t="shared" si="179"/>
        <v>0</v>
      </c>
      <c r="UL17" s="538">
        <f t="shared" si="179"/>
        <v>0</v>
      </c>
      <c r="UM17" s="538">
        <f t="shared" si="179"/>
        <v>0</v>
      </c>
      <c r="UN17" s="538">
        <f t="shared" si="179"/>
        <v>0</v>
      </c>
      <c r="UO17" s="538">
        <f t="shared" si="179"/>
        <v>0</v>
      </c>
      <c r="UP17" s="538">
        <f t="shared" si="179"/>
        <v>0</v>
      </c>
      <c r="UQ17" s="538">
        <f t="shared" si="179"/>
        <v>0</v>
      </c>
      <c r="UR17" s="538">
        <f t="shared" si="179"/>
        <v>0</v>
      </c>
      <c r="US17" s="538">
        <f t="shared" si="179"/>
        <v>0</v>
      </c>
      <c r="UT17" s="538">
        <f t="shared" si="179"/>
        <v>0</v>
      </c>
      <c r="UU17" s="538">
        <f t="shared" si="179"/>
        <v>0</v>
      </c>
      <c r="UV17" s="538">
        <f t="shared" si="179"/>
        <v>0</v>
      </c>
      <c r="UW17" s="538">
        <f t="shared" si="179"/>
        <v>0</v>
      </c>
      <c r="UX17" s="538">
        <f t="shared" si="179"/>
        <v>0</v>
      </c>
      <c r="UY17" s="538">
        <f t="shared" si="179"/>
        <v>0</v>
      </c>
      <c r="UZ17" s="538">
        <f t="shared" si="179"/>
        <v>0</v>
      </c>
      <c r="VA17" s="538">
        <f t="shared" si="179"/>
        <v>0</v>
      </c>
      <c r="VB17" s="538">
        <f t="shared" si="179"/>
        <v>0</v>
      </c>
      <c r="VC17" s="538">
        <f t="shared" si="179"/>
        <v>0</v>
      </c>
      <c r="VD17" s="538">
        <f t="shared" si="179"/>
        <v>0</v>
      </c>
      <c r="VE17" s="538">
        <f t="shared" si="179"/>
        <v>0</v>
      </c>
      <c r="VF17" s="538">
        <f t="shared" si="179"/>
        <v>0</v>
      </c>
      <c r="VG17" s="538">
        <f t="shared" si="179"/>
        <v>0</v>
      </c>
      <c r="VH17" s="538">
        <f t="shared" si="179"/>
        <v>0</v>
      </c>
      <c r="VI17" s="538">
        <f t="shared" si="179"/>
        <v>0</v>
      </c>
      <c r="VJ17" s="538">
        <f t="shared" si="179"/>
        <v>0</v>
      </c>
      <c r="VK17" s="538">
        <f t="shared" si="179"/>
        <v>0</v>
      </c>
      <c r="VL17" s="538">
        <f t="shared" si="179"/>
        <v>0</v>
      </c>
      <c r="VM17" s="538">
        <f t="shared" si="179"/>
        <v>0</v>
      </c>
      <c r="VN17" s="538">
        <f t="shared" si="179"/>
        <v>0</v>
      </c>
      <c r="VO17" s="538">
        <f t="shared" si="179"/>
        <v>0</v>
      </c>
      <c r="VP17" s="538">
        <f t="shared" si="179"/>
        <v>0</v>
      </c>
      <c r="VQ17" s="538">
        <f t="shared" si="179"/>
        <v>0</v>
      </c>
      <c r="VR17" s="538">
        <f t="shared" si="179"/>
        <v>0</v>
      </c>
      <c r="VS17" s="538">
        <f t="shared" si="179"/>
        <v>0</v>
      </c>
      <c r="VT17" s="538">
        <f t="shared" si="179"/>
        <v>0</v>
      </c>
      <c r="VU17" s="538">
        <f t="shared" si="179"/>
        <v>0</v>
      </c>
      <c r="VV17" s="538">
        <f t="shared" si="179"/>
        <v>0</v>
      </c>
      <c r="VW17" s="538">
        <f t="shared" si="179"/>
        <v>0</v>
      </c>
      <c r="VX17" s="538">
        <f t="shared" si="179"/>
        <v>0</v>
      </c>
      <c r="VY17" s="538">
        <f t="shared" ref="VY17:XW17" si="180">VY$14</f>
        <v>0</v>
      </c>
      <c r="VZ17" s="538">
        <f t="shared" si="180"/>
        <v>0</v>
      </c>
      <c r="WA17" s="538">
        <f t="shared" si="180"/>
        <v>0</v>
      </c>
      <c r="WB17" s="538">
        <f t="shared" si="180"/>
        <v>0</v>
      </c>
      <c r="WC17" s="538">
        <f t="shared" si="180"/>
        <v>0</v>
      </c>
      <c r="WD17" s="538">
        <f t="shared" si="180"/>
        <v>0</v>
      </c>
      <c r="WE17" s="538">
        <f t="shared" si="180"/>
        <v>0</v>
      </c>
      <c r="WF17" s="538">
        <f t="shared" si="180"/>
        <v>0</v>
      </c>
      <c r="WG17" s="538">
        <f t="shared" si="180"/>
        <v>0</v>
      </c>
      <c r="WH17" s="538">
        <f t="shared" si="180"/>
        <v>0</v>
      </c>
      <c r="WI17" s="538">
        <f t="shared" si="180"/>
        <v>0</v>
      </c>
      <c r="WJ17" s="538">
        <f t="shared" si="180"/>
        <v>0</v>
      </c>
      <c r="WK17" s="538">
        <f t="shared" si="180"/>
        <v>0</v>
      </c>
      <c r="WL17" s="538">
        <f t="shared" si="180"/>
        <v>0</v>
      </c>
      <c r="WM17" s="538">
        <f t="shared" si="180"/>
        <v>0</v>
      </c>
      <c r="WN17" s="538">
        <f t="shared" si="180"/>
        <v>0</v>
      </c>
      <c r="WO17" s="538">
        <f t="shared" si="180"/>
        <v>0</v>
      </c>
      <c r="WP17" s="538">
        <f t="shared" si="180"/>
        <v>0</v>
      </c>
      <c r="WQ17" s="538">
        <f t="shared" si="180"/>
        <v>0</v>
      </c>
      <c r="WR17" s="538">
        <f t="shared" si="180"/>
        <v>0</v>
      </c>
      <c r="WS17" s="538">
        <f t="shared" si="180"/>
        <v>0</v>
      </c>
      <c r="WT17" s="538">
        <f t="shared" si="180"/>
        <v>0</v>
      </c>
      <c r="WU17" s="538">
        <f t="shared" si="180"/>
        <v>0</v>
      </c>
      <c r="WV17" s="538">
        <f t="shared" si="180"/>
        <v>0</v>
      </c>
      <c r="WW17" s="538">
        <f t="shared" si="180"/>
        <v>0</v>
      </c>
      <c r="WX17" s="538">
        <f t="shared" si="180"/>
        <v>0</v>
      </c>
      <c r="WY17" s="538">
        <f t="shared" si="180"/>
        <v>0</v>
      </c>
      <c r="WZ17" s="538">
        <f t="shared" si="180"/>
        <v>0</v>
      </c>
      <c r="XA17" s="538">
        <f t="shared" si="180"/>
        <v>0</v>
      </c>
      <c r="XB17" s="538">
        <f t="shared" si="180"/>
        <v>0</v>
      </c>
      <c r="XC17" s="538">
        <f t="shared" si="180"/>
        <v>0</v>
      </c>
      <c r="XD17" s="538">
        <f t="shared" si="180"/>
        <v>0</v>
      </c>
      <c r="XE17" s="538">
        <f t="shared" si="180"/>
        <v>0</v>
      </c>
      <c r="XF17" s="538">
        <f t="shared" si="180"/>
        <v>0</v>
      </c>
      <c r="XG17" s="538">
        <f t="shared" si="180"/>
        <v>0</v>
      </c>
      <c r="XH17" s="538">
        <f t="shared" si="180"/>
        <v>0</v>
      </c>
      <c r="XI17" s="538">
        <f t="shared" si="180"/>
        <v>0</v>
      </c>
      <c r="XJ17" s="538">
        <f t="shared" si="180"/>
        <v>0</v>
      </c>
      <c r="XK17" s="538">
        <f t="shared" si="180"/>
        <v>0</v>
      </c>
      <c r="XL17" s="538">
        <f t="shared" si="180"/>
        <v>0</v>
      </c>
      <c r="XM17" s="538">
        <f t="shared" si="180"/>
        <v>0</v>
      </c>
      <c r="XN17" s="538">
        <f t="shared" si="180"/>
        <v>0</v>
      </c>
      <c r="XO17" s="538">
        <f t="shared" si="180"/>
        <v>0</v>
      </c>
      <c r="XP17" s="538">
        <f t="shared" si="180"/>
        <v>0</v>
      </c>
      <c r="XQ17" s="538">
        <f t="shared" si="180"/>
        <v>0</v>
      </c>
      <c r="XR17" s="538">
        <f t="shared" si="180"/>
        <v>0</v>
      </c>
      <c r="XS17" s="538">
        <f t="shared" si="180"/>
        <v>0</v>
      </c>
      <c r="XT17" s="538">
        <f t="shared" si="180"/>
        <v>0</v>
      </c>
      <c r="XU17" s="538">
        <f t="shared" si="180"/>
        <v>0</v>
      </c>
      <c r="XV17" s="538">
        <f t="shared" si="180"/>
        <v>0</v>
      </c>
      <c r="XW17" s="538">
        <f t="shared" si="180"/>
        <v>0</v>
      </c>
      <c r="XX17" s="538">
        <f t="shared" si="178"/>
        <v>0</v>
      </c>
      <c r="XY17" s="538">
        <f t="shared" si="178"/>
        <v>0</v>
      </c>
      <c r="XZ17" s="538">
        <f t="shared" si="178"/>
        <v>0</v>
      </c>
      <c r="YA17" s="538">
        <f t="shared" si="178"/>
        <v>0</v>
      </c>
      <c r="YB17" s="538">
        <f t="shared" si="178"/>
        <v>0</v>
      </c>
      <c r="YC17" s="538">
        <f t="shared" si="178"/>
        <v>0</v>
      </c>
      <c r="YD17" s="538">
        <f t="shared" si="178"/>
        <v>0</v>
      </c>
      <c r="YE17" s="538">
        <f t="shared" si="178"/>
        <v>0</v>
      </c>
      <c r="YF17" s="538">
        <f t="shared" si="178"/>
        <v>0</v>
      </c>
      <c r="YG17" s="538">
        <f t="shared" si="178"/>
        <v>0</v>
      </c>
      <c r="YH17" s="538">
        <f t="shared" si="178"/>
        <v>0</v>
      </c>
      <c r="YI17" s="538">
        <f t="shared" si="178"/>
        <v>0</v>
      </c>
      <c r="YJ17" s="538">
        <f t="shared" si="178"/>
        <v>0</v>
      </c>
      <c r="YK17" s="538">
        <f t="shared" si="178"/>
        <v>0</v>
      </c>
      <c r="YL17" s="538">
        <f t="shared" si="178"/>
        <v>0</v>
      </c>
      <c r="YM17" s="538">
        <f t="shared" si="178"/>
        <v>0</v>
      </c>
      <c r="YN17" s="538">
        <f t="shared" si="178"/>
        <v>0</v>
      </c>
      <c r="YO17" s="538">
        <f t="shared" si="178"/>
        <v>0</v>
      </c>
      <c r="YP17" s="538">
        <f t="shared" si="178"/>
        <v>0</v>
      </c>
      <c r="YQ17" s="538">
        <f t="shared" si="178"/>
        <v>0</v>
      </c>
      <c r="YR17" s="538">
        <f t="shared" si="178"/>
        <v>0</v>
      </c>
      <c r="YS17" s="538">
        <f t="shared" si="178"/>
        <v>0</v>
      </c>
      <c r="YT17" s="538">
        <f t="shared" si="178"/>
        <v>0</v>
      </c>
      <c r="YU17" s="538">
        <f t="shared" si="178"/>
        <v>0</v>
      </c>
      <c r="YV17" s="538">
        <f t="shared" si="178"/>
        <v>0</v>
      </c>
      <c r="YW17" s="538">
        <f t="shared" si="178"/>
        <v>0</v>
      </c>
      <c r="YX17" s="538">
        <f t="shared" si="178"/>
        <v>0</v>
      </c>
      <c r="YY17" s="538">
        <f t="shared" si="178"/>
        <v>0</v>
      </c>
      <c r="YZ17" s="538">
        <f t="shared" si="178"/>
        <v>0</v>
      </c>
      <c r="ZA17" s="538" t="str">
        <f t="shared" si="178"/>
        <v>-</v>
      </c>
      <c r="ZB17" s="18"/>
      <c r="ZC17" s="538">
        <f t="shared" ref="ZC17:ZW17" si="181">ZC$14</f>
        <v>0</v>
      </c>
      <c r="ZD17" s="538">
        <f>ZD$14</f>
        <v>0</v>
      </c>
      <c r="ZE17" s="538">
        <f>ZE$14</f>
        <v>0</v>
      </c>
      <c r="ZF17" s="538" t="str">
        <f t="shared" si="181"/>
        <v>-</v>
      </c>
      <c r="ZG17" s="538" t="str">
        <f t="shared" si="181"/>
        <v>-</v>
      </c>
      <c r="ZH17" s="538" t="str">
        <f t="shared" si="181"/>
        <v>-</v>
      </c>
      <c r="ZI17" s="538" t="str">
        <f>ZI$14</f>
        <v>-</v>
      </c>
      <c r="ZJ17" s="538" t="str">
        <f>ZJ$14</f>
        <v>-</v>
      </c>
      <c r="ZK17" s="538" t="str">
        <f t="shared" ref="ZK17:ZL17" si="182">ZK$14</f>
        <v>-</v>
      </c>
      <c r="ZL17" s="538" t="str">
        <f t="shared" si="182"/>
        <v>-</v>
      </c>
      <c r="ZM17" s="538" t="str">
        <f>ZM$14</f>
        <v>-</v>
      </c>
      <c r="ZN17" s="538" t="str">
        <f>ZN$14</f>
        <v>-</v>
      </c>
      <c r="ZO17" s="538" t="str">
        <f t="shared" si="181"/>
        <v>-</v>
      </c>
      <c r="ZP17" s="538" t="str">
        <f t="shared" si="181"/>
        <v>-</v>
      </c>
      <c r="ZQ17" s="538" t="str">
        <f t="shared" si="181"/>
        <v>-</v>
      </c>
      <c r="ZR17" s="538" t="str">
        <f t="shared" si="181"/>
        <v>-</v>
      </c>
      <c r="ZS17" s="538" t="str">
        <f t="shared" si="181"/>
        <v>-</v>
      </c>
      <c r="ZT17" s="538" t="str">
        <f t="shared" si="181"/>
        <v>-</v>
      </c>
      <c r="ZU17" s="538" t="str">
        <f t="shared" si="181"/>
        <v>-</v>
      </c>
      <c r="ZV17" s="538" t="str">
        <f t="shared" si="181"/>
        <v>-</v>
      </c>
      <c r="ZW17" s="538" t="str">
        <f t="shared" si="181"/>
        <v>-</v>
      </c>
      <c r="ZX17" s="18"/>
      <c r="ZY17" s="538" t="str">
        <f t="shared" ref="ZY17:AAL17" si="183">ZY$14</f>
        <v>-</v>
      </c>
      <c r="ZZ17" s="538" t="str">
        <f t="shared" si="183"/>
        <v>-</v>
      </c>
      <c r="AAA17" s="538" t="str">
        <f t="shared" si="183"/>
        <v>-</v>
      </c>
      <c r="AAB17" s="538" t="str">
        <f t="shared" si="183"/>
        <v>-</v>
      </c>
      <c r="AAC17" s="538" t="str">
        <f t="shared" si="183"/>
        <v>-</v>
      </c>
      <c r="AAD17" s="538">
        <f t="shared" si="183"/>
        <v>0</v>
      </c>
      <c r="AAE17" s="538" t="str">
        <f t="shared" si="183"/>
        <v>-</v>
      </c>
      <c r="AAF17" s="538" t="str">
        <f t="shared" si="183"/>
        <v>-</v>
      </c>
      <c r="AAG17" s="538" t="str">
        <f t="shared" si="183"/>
        <v>-</v>
      </c>
      <c r="AAH17" s="538" t="str">
        <f t="shared" si="183"/>
        <v>-</v>
      </c>
      <c r="AAI17" s="538" t="str">
        <f>AAI$14</f>
        <v>-</v>
      </c>
      <c r="AAJ17" s="538" t="str">
        <f>AAJ$14</f>
        <v>-</v>
      </c>
      <c r="AAK17" s="538" t="str">
        <f t="shared" si="183"/>
        <v>-</v>
      </c>
      <c r="AAL17" s="538" t="str">
        <f t="shared" si="183"/>
        <v>-</v>
      </c>
      <c r="AAM17" s="538" t="b">
        <f t="shared" ref="AAM17:AAN17" si="184">AAM$14</f>
        <v>1</v>
      </c>
      <c r="AAN17" s="538" t="str">
        <f t="shared" si="184"/>
        <v>-</v>
      </c>
      <c r="AAO17" s="538">
        <f t="shared" ref="AAO17:AAQ17" si="185">AAO$14</f>
        <v>0</v>
      </c>
      <c r="AAP17" s="538">
        <f t="shared" si="185"/>
        <v>0</v>
      </c>
      <c r="AAQ17" s="538">
        <f t="shared" si="185"/>
        <v>0</v>
      </c>
      <c r="AAR17" s="18"/>
      <c r="AAS17" s="538" t="str">
        <f t="shared" ref="AAS17:ABI17" si="186">AAS$14</f>
        <v>-</v>
      </c>
      <c r="AAT17" s="538" t="str">
        <f t="shared" si="186"/>
        <v>-</v>
      </c>
      <c r="AAU17" s="538" t="str">
        <f t="shared" si="186"/>
        <v>-</v>
      </c>
      <c r="AAV17" s="538" t="str">
        <f t="shared" si="186"/>
        <v>-</v>
      </c>
      <c r="AAW17" s="538">
        <f t="shared" si="186"/>
        <v>1</v>
      </c>
      <c r="AAX17" s="538">
        <f t="shared" si="186"/>
        <v>1</v>
      </c>
      <c r="AAY17" s="538">
        <f t="shared" si="186"/>
        <v>1</v>
      </c>
      <c r="AAZ17" s="538">
        <f t="shared" si="186"/>
        <v>1</v>
      </c>
      <c r="ABA17" s="538" t="str">
        <f t="shared" si="186"/>
        <v>-</v>
      </c>
      <c r="ABB17" s="538" t="str">
        <f t="shared" si="186"/>
        <v>-</v>
      </c>
      <c r="ABC17" s="538" t="str">
        <f t="shared" si="186"/>
        <v>-</v>
      </c>
      <c r="ABD17" s="538" t="str">
        <f t="shared" si="186"/>
        <v>-</v>
      </c>
      <c r="ABE17" s="538" t="str">
        <f t="shared" si="186"/>
        <v>-</v>
      </c>
      <c r="ABF17" s="538" t="str">
        <f t="shared" si="186"/>
        <v>-</v>
      </c>
      <c r="ABG17" s="538" t="str">
        <f t="shared" si="186"/>
        <v>-</v>
      </c>
      <c r="ABH17" s="18"/>
      <c r="ABI17" s="538" t="str">
        <f t="shared" si="186"/>
        <v>-</v>
      </c>
      <c r="ABJ17" s="411">
        <f t="shared" ref="ABJ17:ABJ56" si="187">INDEX(i.conservation,$AL17+1,($L17-1)*3+$N17)</f>
        <v>1</v>
      </c>
      <c r="ABK17" s="18"/>
      <c r="ABL17" s="538" t="str">
        <f>ABL$14</f>
        <v>-</v>
      </c>
      <c r="ABM17" s="538" t="str">
        <f>ABM$14</f>
        <v>-</v>
      </c>
      <c r="ABN17" s="535" t="str" cm="1">
        <f t="array" ref="ABN17">INDEX(ABN$13:ABN16,$B17+1,1)</f>
        <v>-</v>
      </c>
      <c r="ABO17" s="535" t="str" cm="1">
        <f t="array" ref="ABO17">INDEX(ABO$13:ABO16,$B17+1,1)</f>
        <v>-</v>
      </c>
      <c r="ABP17" s="535" t="str" cm="1">
        <f t="array" ref="ABP17">INDEX(ABP$13:ABP16,$B17+1,1)</f>
        <v>-</v>
      </c>
      <c r="ABQ17" s="535" t="str" cm="1">
        <f t="array" ref="ABQ17">INDEX(ABQ$13:ABQ16,$B17+1,1)</f>
        <v>-</v>
      </c>
      <c r="ABR17" s="535" t="str" cm="1">
        <f t="array" ref="ABR17">INDEX(ABR$13:ABR16,$B17+1,1)</f>
        <v>-</v>
      </c>
      <c r="ABS17" s="535" t="str" cm="1">
        <f t="array" ref="ABS17">INDEX(ABS$13:ABS16,$B17+1,1)</f>
        <v>-</v>
      </c>
      <c r="ABT17" s="535" t="str" cm="1">
        <f t="array" ref="ABT17">INDEX(ABT$13:ABT16,$B17+1,1)</f>
        <v>-</v>
      </c>
      <c r="ABU17" s="535" t="str" cm="1">
        <f t="array" ref="ABU17">INDEX(ABU$13:ABU16,$B17+1,1)</f>
        <v>-</v>
      </c>
      <c r="ABV17" s="535" t="str" cm="1">
        <f t="array" ref="ABV17">INDEX(ABV$13:ABV16,$B17+1,1)</f>
        <v>-</v>
      </c>
      <c r="ABW17" s="535" t="str" cm="1">
        <f t="array" ref="ABW17">INDEX(ABW$13:ABW16,$B17+1,1)</f>
        <v>-</v>
      </c>
      <c r="ABX17" s="535" t="str" cm="1">
        <f t="array" ref="ABX17">INDEX(ABX$13:ABX16,$B17+1,1)</f>
        <v>-</v>
      </c>
      <c r="ABY17" s="535" t="str" cm="1">
        <f t="array" ref="ABY17">INDEX(ABY$13:ABY16,$B17+1,1)</f>
        <v>-</v>
      </c>
      <c r="ABZ17" s="535" t="str" cm="1">
        <f t="array" ref="ABZ17">INDEX(ABZ$13:ABZ16,$B17+1,1)</f>
        <v>-</v>
      </c>
      <c r="ACA17" s="535" t="str" cm="1">
        <f t="array" ref="ACA17">INDEX(ACA$13:ACA16,$B17+1,1)</f>
        <v>-</v>
      </c>
      <c r="ACB17" s="535" t="str" cm="1">
        <f t="array" ref="ACB17">INDEX(ACB$13:ACB16,$B17+1,1)</f>
        <v>-</v>
      </c>
      <c r="ACC17" s="535" t="str" cm="1">
        <f t="array" ref="ACC17">INDEX(ACC$13:ACC16,$B17+1,1)</f>
        <v>-</v>
      </c>
      <c r="ACD17" s="535" t="str" cm="1">
        <f t="array" ref="ACD17">INDEX(ACD$13:ACD16,$B17+1,1)</f>
        <v>-</v>
      </c>
      <c r="ACE17" s="538" t="str">
        <f t="shared" ref="ACE17:ADO17" si="188">ACE$14</f>
        <v>-</v>
      </c>
      <c r="ACF17" s="538" t="str">
        <f t="shared" si="188"/>
        <v>-</v>
      </c>
      <c r="ACG17" s="538" t="str">
        <f t="shared" si="188"/>
        <v>-</v>
      </c>
      <c r="ACH17" s="538" t="str">
        <f t="shared" si="188"/>
        <v>-</v>
      </c>
      <c r="ACI17" s="538" t="str">
        <f t="shared" si="188"/>
        <v>-</v>
      </c>
      <c r="ACJ17" s="538" t="str">
        <f t="shared" si="188"/>
        <v>-</v>
      </c>
      <c r="ACK17" s="538" t="str">
        <f t="shared" si="188"/>
        <v>-</v>
      </c>
      <c r="ACL17" s="538" t="str">
        <f t="shared" si="188"/>
        <v>-</v>
      </c>
      <c r="ACM17" s="538" t="str">
        <f t="shared" si="188"/>
        <v>-</v>
      </c>
      <c r="ACN17" s="538" t="str">
        <f t="shared" si="188"/>
        <v>-</v>
      </c>
      <c r="ACO17" s="538" t="str">
        <f t="shared" si="188"/>
        <v>-</v>
      </c>
      <c r="ACP17" s="538" t="str">
        <f t="shared" si="188"/>
        <v>-</v>
      </c>
      <c r="ACQ17" s="538" t="str">
        <f t="shared" si="188"/>
        <v>-</v>
      </c>
      <c r="ACR17" s="538" t="str">
        <f t="shared" si="188"/>
        <v>-</v>
      </c>
      <c r="ACS17" s="538" t="str">
        <f t="shared" si="188"/>
        <v>-</v>
      </c>
      <c r="ACT17" s="538" t="str">
        <f t="shared" si="188"/>
        <v>-</v>
      </c>
      <c r="ACU17" s="538" t="str">
        <f t="shared" si="188"/>
        <v>-</v>
      </c>
      <c r="ACV17" s="538" t="str">
        <f t="shared" si="188"/>
        <v>-</v>
      </c>
      <c r="ACW17" s="538" t="str">
        <f t="shared" si="188"/>
        <v>-</v>
      </c>
      <c r="ACX17" s="538" t="str">
        <f t="shared" si="188"/>
        <v>-</v>
      </c>
      <c r="ACY17" s="538" t="str">
        <f t="shared" si="188"/>
        <v>-</v>
      </c>
      <c r="ACZ17" s="538" t="str">
        <f t="shared" si="188"/>
        <v>-</v>
      </c>
      <c r="ADA17" s="538" t="str">
        <f t="shared" si="188"/>
        <v>-</v>
      </c>
      <c r="ADB17" s="538">
        <f t="shared" si="188"/>
        <v>1</v>
      </c>
      <c r="ADC17" s="538">
        <f t="shared" si="188"/>
        <v>1</v>
      </c>
      <c r="ADD17" s="538" t="str">
        <f t="shared" si="188"/>
        <v>-</v>
      </c>
      <c r="ADE17" s="538" t="str">
        <f t="shared" si="188"/>
        <v>-</v>
      </c>
      <c r="ADF17" s="538" t="str">
        <f t="shared" si="188"/>
        <v>-</v>
      </c>
      <c r="ADG17" s="538" t="str">
        <f t="shared" si="188"/>
        <v>-</v>
      </c>
      <c r="ADH17" s="538" t="str">
        <f t="shared" si="188"/>
        <v>-</v>
      </c>
      <c r="ADI17" s="538" t="str">
        <f t="shared" si="188"/>
        <v>-</v>
      </c>
      <c r="ADJ17" s="538" t="str">
        <f t="shared" si="188"/>
        <v>-</v>
      </c>
      <c r="ADK17" s="538" t="str">
        <f t="shared" si="188"/>
        <v>-</v>
      </c>
      <c r="ADL17" s="538" t="str">
        <f>ADL$14</f>
        <v>-</v>
      </c>
      <c r="ADM17" s="538" t="str">
        <f t="shared" si="188"/>
        <v>-</v>
      </c>
      <c r="ADN17" s="538" t="str">
        <f t="shared" si="188"/>
        <v>-</v>
      </c>
      <c r="ADO17" s="538" t="str">
        <f t="shared" si="188"/>
        <v>-</v>
      </c>
      <c r="ADP17" s="538" t="str">
        <f>ADP$14</f>
        <v>-</v>
      </c>
      <c r="ADQ17" s="18"/>
      <c r="ADR17" s="22" t="str">
        <f>IF($N17=ADR$10,TRUE,"-")</f>
        <v>-</v>
      </c>
      <c r="ADS17" s="538" t="str">
        <f>ADS$14</f>
        <v>-</v>
      </c>
      <c r="ADT17" s="538" t="str">
        <f t="shared" ref="ADT17:AEU17" si="189">ADT$14</f>
        <v>-</v>
      </c>
      <c r="ADU17" s="538" t="str">
        <f t="shared" si="189"/>
        <v>-</v>
      </c>
      <c r="ADV17" s="538" t="str">
        <f t="shared" si="189"/>
        <v>-</v>
      </c>
      <c r="ADW17" s="538" t="str">
        <f t="shared" si="189"/>
        <v>-</v>
      </c>
      <c r="ADX17" s="538" t="str">
        <f t="shared" si="189"/>
        <v>-</v>
      </c>
      <c r="ADY17" s="538" t="str">
        <f t="shared" si="189"/>
        <v>-</v>
      </c>
      <c r="ADZ17" s="538" t="str">
        <f t="shared" si="189"/>
        <v>-</v>
      </c>
      <c r="AEA17" s="538" t="str">
        <f t="shared" si="189"/>
        <v>-</v>
      </c>
      <c r="AEB17" s="538" t="str">
        <f t="shared" si="189"/>
        <v>-</v>
      </c>
      <c r="AEC17" s="538" t="str">
        <f t="shared" si="189"/>
        <v>-</v>
      </c>
      <c r="AED17" s="538" t="str">
        <f t="shared" si="189"/>
        <v>-</v>
      </c>
      <c r="AEE17" s="538" t="str">
        <f t="shared" si="189"/>
        <v>-</v>
      </c>
      <c r="AEF17" s="538" t="str">
        <f t="shared" si="189"/>
        <v>-</v>
      </c>
      <c r="AEG17" s="538" t="str">
        <f t="shared" si="189"/>
        <v>-</v>
      </c>
      <c r="AEH17" s="538" t="str">
        <f t="shared" si="189"/>
        <v>-</v>
      </c>
      <c r="AEI17" s="538" t="str">
        <f t="shared" si="189"/>
        <v>-</v>
      </c>
      <c r="AEJ17" s="538" t="str">
        <f t="shared" si="189"/>
        <v>-</v>
      </c>
      <c r="AEK17" s="538" t="str">
        <f t="shared" si="189"/>
        <v>-</v>
      </c>
      <c r="AEL17" s="538" t="str">
        <f t="shared" si="189"/>
        <v>-</v>
      </c>
      <c r="AEM17" s="538" t="str">
        <f t="shared" si="189"/>
        <v>-</v>
      </c>
      <c r="AEN17" s="538" t="str">
        <f t="shared" si="189"/>
        <v>-</v>
      </c>
      <c r="AEO17" s="538" t="str">
        <f t="shared" si="189"/>
        <v>-</v>
      </c>
      <c r="AEP17" s="538" t="str">
        <f t="shared" si="189"/>
        <v>-</v>
      </c>
      <c r="AEQ17" s="538" t="str">
        <f t="shared" si="189"/>
        <v>-</v>
      </c>
      <c r="AER17" s="538" t="str">
        <f t="shared" si="189"/>
        <v>-</v>
      </c>
      <c r="AES17" s="538" t="str">
        <f t="shared" si="189"/>
        <v>-</v>
      </c>
      <c r="AET17" s="538" t="str">
        <f t="shared" si="189"/>
        <v>-</v>
      </c>
      <c r="AEU17" s="538" t="str">
        <f t="shared" si="189"/>
        <v>-</v>
      </c>
      <c r="AEV17" s="22" t="str">
        <f>IF($N17=AEV$10,TRUE,"-")</f>
        <v>-</v>
      </c>
      <c r="AEW17" s="538" t="str">
        <f>AEW$14</f>
        <v>-</v>
      </c>
      <c r="AEX17" s="538" t="str">
        <f t="shared" ref="AEX17:AHC17" si="190">AEX$14</f>
        <v>-</v>
      </c>
      <c r="AEY17" s="538" t="str">
        <f t="shared" si="190"/>
        <v>-</v>
      </c>
      <c r="AEZ17" s="538" t="str">
        <f t="shared" si="190"/>
        <v>-</v>
      </c>
      <c r="AFA17" s="538" t="str">
        <f t="shared" si="190"/>
        <v>-</v>
      </c>
      <c r="AFB17" s="538" t="str">
        <f t="shared" si="190"/>
        <v>-</v>
      </c>
      <c r="AFC17" s="538" t="str">
        <f t="shared" si="190"/>
        <v>-</v>
      </c>
      <c r="AFD17" s="538" t="str">
        <f t="shared" si="190"/>
        <v>-</v>
      </c>
      <c r="AFE17" s="538" t="str">
        <f t="shared" si="190"/>
        <v>-</v>
      </c>
      <c r="AFF17" s="538" t="str">
        <f t="shared" si="190"/>
        <v>-</v>
      </c>
      <c r="AFG17" s="538" t="str">
        <f t="shared" si="190"/>
        <v>-</v>
      </c>
      <c r="AFH17" s="538" t="str">
        <f t="shared" si="190"/>
        <v>-</v>
      </c>
      <c r="AFI17" s="538" t="str">
        <f t="shared" si="190"/>
        <v>-</v>
      </c>
      <c r="AFJ17" s="538" t="str">
        <f t="shared" si="190"/>
        <v>-</v>
      </c>
      <c r="AFK17" s="538" t="str">
        <f t="shared" si="190"/>
        <v>-</v>
      </c>
      <c r="AFL17" s="538" t="str">
        <f t="shared" si="190"/>
        <v>-</v>
      </c>
      <c r="AFM17" s="538" t="str">
        <f t="shared" si="190"/>
        <v>-</v>
      </c>
      <c r="AFN17" s="538" t="str">
        <f t="shared" si="190"/>
        <v>-</v>
      </c>
      <c r="AFO17" s="538" t="str">
        <f t="shared" si="190"/>
        <v>-</v>
      </c>
      <c r="AFP17" s="538" t="str">
        <f t="shared" si="190"/>
        <v>-</v>
      </c>
      <c r="AFQ17" s="538" t="str">
        <f t="shared" si="190"/>
        <v>-</v>
      </c>
      <c r="AFR17" s="538" t="str">
        <f t="shared" si="190"/>
        <v>-</v>
      </c>
      <c r="AFS17" s="538" t="str">
        <f t="shared" si="190"/>
        <v>-</v>
      </c>
      <c r="AFT17" s="538" t="str">
        <f t="shared" si="190"/>
        <v>-</v>
      </c>
      <c r="AFU17" s="538" t="str">
        <f t="shared" si="190"/>
        <v>-</v>
      </c>
      <c r="AFV17" s="538" t="str">
        <f t="shared" si="190"/>
        <v>-</v>
      </c>
      <c r="AFW17" s="538" t="str">
        <f t="shared" si="190"/>
        <v>-</v>
      </c>
      <c r="AFX17" s="538" t="str">
        <f t="shared" si="190"/>
        <v>-</v>
      </c>
      <c r="AFY17" s="538" t="str">
        <f t="shared" si="190"/>
        <v>-</v>
      </c>
      <c r="AFZ17" s="538" t="str">
        <f t="shared" si="190"/>
        <v>-</v>
      </c>
      <c r="AGA17" s="538" t="str">
        <f t="shared" si="190"/>
        <v>-</v>
      </c>
      <c r="AGB17" s="538" t="str">
        <f t="shared" si="190"/>
        <v>-</v>
      </c>
      <c r="AGC17" s="538" t="str">
        <f t="shared" si="190"/>
        <v>-</v>
      </c>
      <c r="AGD17" s="538" t="str">
        <f t="shared" si="190"/>
        <v>-</v>
      </c>
      <c r="AGE17" s="538" t="str">
        <f t="shared" si="190"/>
        <v>-</v>
      </c>
      <c r="AGF17" s="538" t="str">
        <f t="shared" si="190"/>
        <v>-</v>
      </c>
      <c r="AGG17" s="538" t="str">
        <f t="shared" si="190"/>
        <v>-</v>
      </c>
      <c r="AGH17" s="538" t="str">
        <f t="shared" si="190"/>
        <v>-</v>
      </c>
      <c r="AGI17" s="538" t="str">
        <f t="shared" si="190"/>
        <v>-</v>
      </c>
      <c r="AGJ17" s="538" t="str">
        <f t="shared" si="190"/>
        <v>-</v>
      </c>
      <c r="AGK17" s="538" t="str">
        <f t="shared" si="190"/>
        <v>-</v>
      </c>
      <c r="AGL17" s="538" t="str">
        <f t="shared" si="190"/>
        <v>-</v>
      </c>
      <c r="AGM17" s="538" t="str">
        <f t="shared" si="190"/>
        <v>-</v>
      </c>
      <c r="AGN17" s="538" t="str">
        <f t="shared" si="190"/>
        <v>-</v>
      </c>
      <c r="AGO17" s="538" t="str">
        <f t="shared" si="190"/>
        <v>-</v>
      </c>
      <c r="AGP17" s="538" t="str">
        <f t="shared" si="190"/>
        <v>-</v>
      </c>
      <c r="AGQ17" s="538" t="str">
        <f t="shared" si="190"/>
        <v>-</v>
      </c>
      <c r="AGR17" s="538" t="str">
        <f t="shared" si="190"/>
        <v>-</v>
      </c>
      <c r="AGS17" s="538" t="str">
        <f t="shared" si="190"/>
        <v>-</v>
      </c>
      <c r="AGT17" s="538" t="str">
        <f t="shared" si="190"/>
        <v>-</v>
      </c>
      <c r="AGU17" s="538" t="str">
        <f t="shared" si="190"/>
        <v>-</v>
      </c>
      <c r="AGV17" s="538" t="str">
        <f t="shared" si="190"/>
        <v>-</v>
      </c>
      <c r="AGW17" s="538" t="str">
        <f t="shared" si="190"/>
        <v>-</v>
      </c>
      <c r="AGX17" s="538" t="str">
        <f t="shared" si="190"/>
        <v>-</v>
      </c>
      <c r="AGY17" s="538" t="str">
        <f t="shared" si="190"/>
        <v>-</v>
      </c>
      <c r="AGZ17" s="538" t="str">
        <f t="shared" si="190"/>
        <v>-</v>
      </c>
      <c r="AHA17" s="538" t="str">
        <f t="shared" si="190"/>
        <v>-</v>
      </c>
      <c r="AHB17" s="538" t="str">
        <f t="shared" si="190"/>
        <v>-</v>
      </c>
      <c r="AHC17" s="538" t="str">
        <f t="shared" si="190"/>
        <v>-</v>
      </c>
      <c r="AHD17" s="538">
        <f>AHD$14</f>
        <v>0</v>
      </c>
      <c r="AHE17" s="483">
        <v>0</v>
      </c>
    </row>
    <row r="18" spans="1:889">
      <c r="A18" s="18">
        <f t="shared" si="148"/>
        <v>5</v>
      </c>
      <c r="B18" s="18">
        <f>$A$17</f>
        <v>4</v>
      </c>
      <c r="C18">
        <v>11</v>
      </c>
      <c r="D18" s="17" t="str" cm="1">
        <f t="array" ref="D18">INDEX(D$13:D17,$B18+1,1)</f>
        <v>GSW</v>
      </c>
      <c r="E18" t="b">
        <v>1</v>
      </c>
      <c r="F18" t="b">
        <v>0</v>
      </c>
      <c r="G18" t="b">
        <v>1</v>
      </c>
      <c r="H18" s="18"/>
      <c r="I18" s="535" cm="1">
        <f t="array" ref="I18">INDEX(I$13:I17,$B18+1,1)</f>
        <v>1</v>
      </c>
      <c r="J18" s="535" cm="1">
        <f t="array" ref="J18">INDEX(J$13:J17,$B18+1,1)</f>
        <v>0</v>
      </c>
      <c r="K18" s="22">
        <v>1</v>
      </c>
      <c r="L18" s="535" cm="1">
        <f t="array" ref="L18">INDEX(L$13:L17,$B18+1,1)</f>
        <v>2</v>
      </c>
      <c r="M18" s="535" cm="1">
        <f t="array" ref="M18">INDEX(M$13:M17,$B18+1,1)</f>
        <v>0</v>
      </c>
      <c r="N18" s="535" cm="1">
        <f t="array" ref="N18">INDEX(N$13:N17,$B18+1,1)</f>
        <v>3</v>
      </c>
      <c r="O18" s="535" cm="1">
        <f t="array" ref="O18">INDEX(O$13:O17,$B18+1,1)</f>
        <v>2</v>
      </c>
      <c r="P18" s="535" cm="1">
        <f t="array" ref="P18">INDEX(P$13:P17,$B18+1,1)</f>
        <v>0</v>
      </c>
      <c r="Q18" s="535" cm="1">
        <f t="array" ref="Q18">INDEX(Q$13:Q17,$B18+1,1)</f>
        <v>0</v>
      </c>
      <c r="R18" s="535" cm="1">
        <f t="array" ref="R18">INDEX(R$13:R17,$B18+1,1)</f>
        <v>1</v>
      </c>
      <c r="S18" s="535" cm="1">
        <f t="array" ref="S18">INDEX(S$13:S17,$B18+1,1)</f>
        <v>0</v>
      </c>
      <c r="T18" s="411">
        <f t="shared" si="149"/>
        <v>2</v>
      </c>
      <c r="U18" s="411">
        <f t="shared" si="150"/>
        <v>2</v>
      </c>
      <c r="V18" s="411">
        <f t="shared" si="151"/>
        <v>2</v>
      </c>
      <c r="W18" s="773" t="b">
        <f t="shared" ref="W18" si="191">W17</f>
        <v>0</v>
      </c>
      <c r="X18" s="772" t="b">
        <f t="shared" si="152"/>
        <v>1</v>
      </c>
      <c r="Y18" s="772" t="b">
        <f t="shared" si="152"/>
        <v>1</v>
      </c>
      <c r="Z18" s="791" t="b" cm="1">
        <f t="array" ref="Z18">INDEX(Z$13:Z17,$B18+1,1)</f>
        <v>0</v>
      </c>
      <c r="AA18" s="411">
        <f t="shared" si="153"/>
        <v>6</v>
      </c>
      <c r="AB18" s="411">
        <f t="shared" si="154"/>
        <v>6</v>
      </c>
      <c r="AC18" s="411"/>
      <c r="AD18" s="411">
        <f t="shared" si="155"/>
        <v>6</v>
      </c>
      <c r="AE18" s="111"/>
      <c r="AF18" s="111"/>
      <c r="AG18" s="111"/>
      <c r="AH18" s="111"/>
      <c r="AI18" s="535" cm="1">
        <f t="array" ref="AI18">INDEX(AI$13:AI17,$B18+1,1)</f>
        <v>1</v>
      </c>
      <c r="AJ18" s="535" cm="1">
        <f t="array" ref="AJ18">INDEX(AJ$13:AJ17,$B18+1,1)</f>
        <v>1</v>
      </c>
      <c r="AK18" s="535" cm="1">
        <f t="array" ref="AK18">INDEX(AK$13:AK17,$B18+1,1)</f>
        <v>1</v>
      </c>
      <c r="AL18" s="535" cm="1">
        <f t="array" ref="AL18">INDEX(AL$13:AL17,$B18+1,1)</f>
        <v>0</v>
      </c>
      <c r="AM18" s="535" cm="1">
        <f t="array" ref="AM18">INDEX(AM$13:AM17,$B18+1,1)</f>
        <v>0</v>
      </c>
      <c r="AN18" s="811" t="str" cm="1">
        <f t="array" ref="AN18">INDEX(AN$13:AN17,$B18+1,1)</f>
        <v/>
      </c>
      <c r="AO18" s="535" t="str" cm="1">
        <f t="array" ref="AO18">INDEX(AO$13:AO17,$B18+1,1)</f>
        <v/>
      </c>
      <c r="AP18" s="535" t="str" cm="1">
        <f t="array" ref="AP18">INDEX(AP$13:AP17,$B18+1,1)</f>
        <v/>
      </c>
      <c r="AQ18" s="535" cm="1">
        <f t="array" ref="AQ18">INDEX(AQ$13:AQ17,$B18+1,1)</f>
        <v>1</v>
      </c>
      <c r="AR18" s="535" cm="1">
        <f t="array" ref="AR18">INDEX(AR$13:AR17,$B18+1,1)</f>
        <v>1</v>
      </c>
      <c r="AS18" s="111"/>
      <c r="AT18" s="111"/>
      <c r="AU18" s="111"/>
      <c r="AV18" s="111"/>
      <c r="AW18" s="111"/>
      <c r="AX18" s="111"/>
      <c r="AY18" s="111"/>
      <c r="AZ18" s="111"/>
      <c r="BA18" s="18"/>
      <c r="BB18" s="18"/>
      <c r="BC18" s="200" t="s">
        <v>3194</v>
      </c>
      <c r="BD18" s="8" t="str">
        <f>IF(COUNTIF($BC$13:$BC18,$BC18)=1,"-","Dup")</f>
        <v>-</v>
      </c>
      <c r="BE18" s="18"/>
      <c r="BF18" s="22" t="b">
        <v>1</v>
      </c>
      <c r="BG18" s="22" t="b">
        <v>1</v>
      </c>
      <c r="BH18" s="22" t="b">
        <v>1</v>
      </c>
      <c r="BI18" s="22" t="b">
        <v>1</v>
      </c>
      <c r="BJ18" s="22" t="b">
        <v>1</v>
      </c>
      <c r="BK18" s="22" t="b">
        <v>1</v>
      </c>
      <c r="BL18" s="22" t="b">
        <v>1</v>
      </c>
      <c r="BM18" s="22" t="b">
        <v>1</v>
      </c>
      <c r="BN18" s="22" t="b">
        <v>1</v>
      </c>
      <c r="BO18" s="18"/>
      <c r="BP18" s="535" t="b" cm="1">
        <f t="array" ref="BP18">INDEX(BP$13:BP17,$B18+1,1)</f>
        <v>0</v>
      </c>
      <c r="BQ18" s="535" t="str" cm="1">
        <f t="array" ref="BQ18">INDEX(BQ$13:BQ17,$B18+1,1)</f>
        <v>-</v>
      </c>
      <c r="BR18" s="535" t="str" cm="1">
        <f t="array" ref="BR18">INDEX(BR$13:BR17,$B18+1,1)</f>
        <v>-</v>
      </c>
      <c r="BS18" s="535" t="str" cm="1">
        <f t="array" ref="BS18">INDEX(BS$13:BS17,$B18+1,1)</f>
        <v>-</v>
      </c>
      <c r="BT18" s="535" t="str" cm="1">
        <f t="array" ref="BT18">INDEX(BT$13:BT17,$B18+1,1)</f>
        <v>-</v>
      </c>
      <c r="BU18" s="535" t="str" cm="1">
        <f t="array" ref="BU18">INDEX(BU$13:BU17,$B18+1,1)</f>
        <v>-</v>
      </c>
      <c r="BV18" s="535" t="str" cm="1">
        <f t="array" ref="BV18">INDEX(BV$13:BV17,$B18+1,1)</f>
        <v>-</v>
      </c>
      <c r="BW18" s="535" t="str" cm="1">
        <f t="array" ref="BW18">INDEX(BW$13:BW17,$B18+1,1)</f>
        <v>-</v>
      </c>
      <c r="BX18" s="535" t="str" cm="1">
        <f t="array" ref="BX18">INDEX(BX$13:BX17,$B18+1,1)</f>
        <v>-</v>
      </c>
      <c r="BY18" s="535" t="str" cm="1">
        <f t="array" ref="BY18">INDEX(BY$13:BY17,$B18+1,1)</f>
        <v>-</v>
      </c>
      <c r="BZ18" s="535" t="str" cm="1">
        <f t="array" ref="BZ18">INDEX(BZ$13:BZ17,$B18+1,1)</f>
        <v>-</v>
      </c>
      <c r="CA18" s="535" t="str" cm="1">
        <f t="array" ref="CA18">INDEX(CA$13:CA17,$B18+1,1)</f>
        <v>-</v>
      </c>
      <c r="CB18" s="535" t="b" cm="1">
        <f t="array" ref="CB18">INDEX(CB$13:CB17,$B18+1,1)</f>
        <v>0</v>
      </c>
      <c r="CC18" s="535" t="str" cm="1">
        <f t="array" ref="CC18">INDEX(CC$13:CC17,$B18+1,1)</f>
        <v>-</v>
      </c>
      <c r="CD18" s="535" t="str" cm="1">
        <f t="array" ref="CD18">INDEX(CD$13:CD17,$B18+1,1)</f>
        <v>-</v>
      </c>
      <c r="CE18" s="535" t="str" cm="1">
        <f t="array" ref="CE18">INDEX(CE$13:CE17,$B18+1,1)</f>
        <v>-</v>
      </c>
      <c r="CF18" s="22" t="s">
        <v>30</v>
      </c>
      <c r="CG18" s="535" t="str" cm="1">
        <f t="array" ref="CG18">INDEX(CG$13:CG17,$B18+1,1)</f>
        <v>-</v>
      </c>
      <c r="CH18" s="535" t="str" cm="1">
        <f t="array" ref="CH18">INDEX(CH$13:CH17,$B18+1,1)</f>
        <v>-</v>
      </c>
      <c r="CI18" s="535" t="str" cm="1">
        <f t="array" ref="CI18">INDEX(CI$13:CI17,$B18+1,1)</f>
        <v>-</v>
      </c>
      <c r="CJ18" s="535" t="str" cm="1">
        <f t="array" ref="CJ18">INDEX(CJ$13:CJ17,$B18+1,1)</f>
        <v>-</v>
      </c>
      <c r="CK18" s="18"/>
      <c r="CL18" s="535" t="str" cm="1">
        <f t="array" ref="CL18">INDEX(CL$13:CL17,$B18+1,1)</f>
        <v>-</v>
      </c>
      <c r="CM18" s="535" t="str" cm="1">
        <f t="array" ref="CM18">INDEX(CM$13:CM17,$B18+1,1)</f>
        <v>-</v>
      </c>
      <c r="CN18" s="411" t="str">
        <f t="shared" ca="1" si="159"/>
        <v>-</v>
      </c>
      <c r="CO18" s="411">
        <f t="shared" si="160"/>
        <v>1</v>
      </c>
      <c r="CP18" s="411">
        <f t="shared" si="160"/>
        <v>1</v>
      </c>
      <c r="CQ18" s="535" t="str" cm="1">
        <f t="array" ref="CQ18">INDEX(CQ$13:CQ17,$B18+1,1)</f>
        <v>-</v>
      </c>
      <c r="CR18" s="535" t="str" cm="1">
        <f t="array" ref="CR18">INDEX(CR$13:CR17,$B18+1,1)</f>
        <v>-</v>
      </c>
      <c r="CS18" s="535" t="str" cm="1">
        <f t="array" ref="CS18">INDEX(CS$13:CS17,$B18+1,1)</f>
        <v>-</v>
      </c>
      <c r="CT18" s="535" t="str" cm="1">
        <f t="array" ref="CT18">INDEX(CT$13:CT17,$B18+1,1)</f>
        <v>-</v>
      </c>
      <c r="CU18" s="411" t="str">
        <f t="shared" ca="1" si="161"/>
        <v>-</v>
      </c>
      <c r="CV18" s="411">
        <f t="shared" si="162"/>
        <v>1</v>
      </c>
      <c r="CW18" s="411">
        <f t="shared" si="162"/>
        <v>1</v>
      </c>
      <c r="CX18" s="535" t="str" cm="1">
        <f t="array" ref="CX18">INDEX(CX$13:CX17,$B18+1,1)</f>
        <v>-</v>
      </c>
      <c r="CY18" s="535" t="str" cm="1">
        <f t="array" ref="CY18">INDEX(CY$13:CY17,$B18+1,1)</f>
        <v>-</v>
      </c>
      <c r="CZ18" s="411" t="str">
        <f t="shared" ca="1" si="163"/>
        <v>-</v>
      </c>
      <c r="DA18" s="411">
        <f t="shared" si="164"/>
        <v>1</v>
      </c>
      <c r="DB18" s="535" t="str" cm="1">
        <f t="array" ref="DB18">INDEX(DB$13:DB17,$B18+1,1)</f>
        <v>-</v>
      </c>
      <c r="DC18" s="535" t="str" cm="1">
        <f t="array" ref="DC18">INDEX(DC$13:DC17,$B18+1,1)</f>
        <v>-</v>
      </c>
      <c r="DD18" s="411">
        <f t="shared" si="165"/>
        <v>1</v>
      </c>
      <c r="DE18" s="535" t="str" cm="1">
        <f t="array" ref="DE18">INDEX(DE$13:DE17,$B18+1,1)</f>
        <v>-</v>
      </c>
      <c r="DF18" s="535" t="str" cm="1">
        <f t="array" ref="DF18">INDEX(DF$13:DF17,$B18+1,1)</f>
        <v>-</v>
      </c>
      <c r="DG18" s="411" t="str">
        <f t="shared" ca="1" si="166"/>
        <v>-</v>
      </c>
      <c r="DH18" s="411">
        <f t="shared" si="167"/>
        <v>1</v>
      </c>
      <c r="DI18" s="411">
        <f t="shared" si="167"/>
        <v>1</v>
      </c>
      <c r="DJ18" s="535" cm="1">
        <f t="array" ref="DJ18">INDEX(DJ$13:DJ17,$B18+1,1)</f>
        <v>0</v>
      </c>
      <c r="DK18" s="535" cm="1">
        <f t="array" ref="DK18">INDEX(DK$13:DK17,$B18+1,1)</f>
        <v>0</v>
      </c>
      <c r="DL18" s="18"/>
      <c r="DM18" s="535" t="b" cm="1">
        <f t="array" ref="DM18">INDEX(DM$13:DM17,$B18+1,1)</f>
        <v>0</v>
      </c>
      <c r="DN18" s="535" t="b" cm="1">
        <f t="array" ref="DN18">INDEX(DN$13:DN17,$B18+1,1)</f>
        <v>0</v>
      </c>
      <c r="DO18" s="535" t="b" cm="1">
        <f t="array" ref="DO18">INDEX(DO$13:DO17,$B18+1,1)</f>
        <v>1</v>
      </c>
      <c r="DP18" s="535" t="str" cm="1">
        <f t="array" ref="DP18">INDEX(DP$13:DP17,$B18+1,1)</f>
        <v>-</v>
      </c>
      <c r="DQ18" s="536" cm="1">
        <f t="array" ref="DQ18">INDEX(DQ$13:DQ17,$B18+1,1)</f>
        <v>0</v>
      </c>
      <c r="DR18" s="535" cm="1">
        <f t="array" ref="DR18">INDEX(DR$13:DR17,$B18+1,1)</f>
        <v>1</v>
      </c>
      <c r="DS18" s="535" cm="1">
        <f t="array" ref="DS18">INDEX(DS$13:DS17,$B18+1,1)</f>
        <v>1</v>
      </c>
      <c r="DT18" s="535" cm="1">
        <f t="array" ref="DT18">INDEX(DT$13:DT17,$B18+1,1)</f>
        <v>4</v>
      </c>
      <c r="DU18" s="535" t="str" cm="1">
        <f t="array" ref="DU18">INDEX(DU$13:DU17,$B18+1,1)</f>
        <v>-</v>
      </c>
      <c r="DV18" s="535" t="str" cm="1">
        <f t="array" ref="DV18">INDEX(DV$13:DV17,$B18+1,1)</f>
        <v>-</v>
      </c>
      <c r="DW18" s="535" t="str" cm="1">
        <f t="array" ref="DW18">INDEX(DW$13:DW17,$B18+1,1)</f>
        <v>-</v>
      </c>
      <c r="DX18" s="535" t="str" cm="1">
        <f t="array" ref="DX18">INDEX(DX$13:DX17,$B18+1,1)</f>
        <v>-</v>
      </c>
      <c r="DY18" s="535" t="str" cm="1">
        <f t="array" ref="DY18">INDEX(DY$13:DY17,$B18+1,1)</f>
        <v>-</v>
      </c>
      <c r="DZ18" s="535" t="str" cm="1">
        <f t="array" ref="DZ18">INDEX(DZ$13:DZ17,$B18+1,1)</f>
        <v>-</v>
      </c>
      <c r="EA18" s="535" t="str" cm="1">
        <f t="array" ref="EA18">INDEX(EA$13:EA17,$B18+1,1)</f>
        <v>-</v>
      </c>
      <c r="EB18" s="535" t="str" cm="1">
        <f t="array" ref="EB18">INDEX(EB$13:EB17,$B18+1,1)</f>
        <v>-</v>
      </c>
      <c r="EC18" s="535" t="str" cm="1">
        <f t="array" ref="EC18">INDEX(EC$13:EC17,$B18+1,1)</f>
        <v>-</v>
      </c>
      <c r="ED18" s="535" t="str" cm="1">
        <f t="array" ref="ED18">INDEX(ED$13:ED17,$B18+1,1)</f>
        <v>-</v>
      </c>
      <c r="EE18" s="535" cm="1">
        <f t="array" ref="EE18">INDEX(EE$13:EE17,$B18+1,1)</f>
        <v>500</v>
      </c>
      <c r="EF18" s="535" cm="1">
        <f t="array" ref="EF18">INDEX(EF$13:EF17,$B18+1,1)</f>
        <v>500</v>
      </c>
      <c r="EG18" s="535" t="str" cm="1">
        <f t="array" ref="EG18">INDEX(EG$13:EG17,$B18+1,1)</f>
        <v>-</v>
      </c>
      <c r="EH18" s="535" t="str" cm="1">
        <f t="array" ref="EH18">INDEX(EH$13:EH17,$B18+1,1)</f>
        <v>-</v>
      </c>
      <c r="EI18" s="535" t="str" cm="1">
        <f t="array" ref="EI18">INDEX(EI$13:EI17,$B18+1,1)</f>
        <v>-</v>
      </c>
      <c r="EJ18" s="535" cm="1">
        <f t="array" ref="EJ18">INDEX(EJ$13:EJ17,$B18+1,1)</f>
        <v>0</v>
      </c>
      <c r="EK18" s="535" cm="1">
        <f t="array" ref="EK18">INDEX(EK$13:EK17,$B18+1,1)</f>
        <v>999999</v>
      </c>
      <c r="EL18" s="535" cm="1">
        <f t="array" ref="EL18">INDEX(EL$13:EL17,$B18+1,1)</f>
        <v>999999</v>
      </c>
      <c r="EM18" s="535" cm="1">
        <f t="array" ref="EM18">INDEX(EM$13:EM17,$B18+1,1)</f>
        <v>999999</v>
      </c>
      <c r="EN18" s="535" cm="1">
        <f t="array" ref="EN18">INDEX(EN$13:EN17,$B18+1,1)</f>
        <v>999999</v>
      </c>
      <c r="EO18" s="535" cm="1">
        <f t="array" ref="EO18">INDEX(EO$13:EO17,$B18+1,1)</f>
        <v>999999</v>
      </c>
      <c r="EP18" s="535" cm="1">
        <f t="array" ref="EP18">INDEX(EP$13:EP17,$B18+1,1)</f>
        <v>999999</v>
      </c>
      <c r="EQ18" s="535" cm="1">
        <f t="array" ref="EQ18">INDEX(EQ$13:EQ17,$B18+1,1)</f>
        <v>999999</v>
      </c>
      <c r="ER18" s="535" cm="1">
        <f t="array" ref="ER18">INDEX(ER$13:ER17,$B18+1,1)</f>
        <v>999999</v>
      </c>
      <c r="ES18" s="535" cm="1">
        <f t="array" ref="ES18">INDEX(ES$13:ES17,$B18+1,1)</f>
        <v>999999</v>
      </c>
      <c r="ET18" s="535" cm="1">
        <f t="array" ref="ET18">INDEX(ET$13:ET17,$B18+1,1)</f>
        <v>999999</v>
      </c>
      <c r="EU18" s="535" cm="1">
        <f t="array" ref="EU18">INDEX(EU$13:EU17,$B18+1,1)</f>
        <v>999999</v>
      </c>
      <c r="EV18" s="535" cm="1">
        <f t="array" ref="EV18">INDEX(EV$13:EV17,$B18+1,1)</f>
        <v>999999</v>
      </c>
      <c r="EW18" s="777">
        <f t="shared" si="170"/>
        <v>0</v>
      </c>
      <c r="EX18" s="777">
        <f t="shared" si="170"/>
        <v>0</v>
      </c>
      <c r="EY18" s="777">
        <f t="shared" si="170"/>
        <v>999999</v>
      </c>
      <c r="EZ18" s="535" t="str" cm="1">
        <f t="array" ref="EZ18">INDEX(EZ$13:EZ17,$B18+1,1)</f>
        <v>-</v>
      </c>
      <c r="FA18" s="535" t="str" cm="1">
        <f t="array" ref="FA18">INDEX(FA$13:FA17,$B18+1,1)</f>
        <v>-</v>
      </c>
      <c r="FB18" s="535" t="str" cm="1">
        <f t="array" ref="FB18">INDEX(FB$13:FB17,$B18+1,1)</f>
        <v>-</v>
      </c>
      <c r="FC18" s="535" t="str" cm="1">
        <f t="array" ref="FC18">INDEX(FC$13:FC17,$B18+1,1)</f>
        <v>-</v>
      </c>
      <c r="FD18" s="776">
        <f t="shared" ref="FD18:FD56" si="192">IF($W18,999999,0)</f>
        <v>0</v>
      </c>
      <c r="FE18" s="774">
        <f t="shared" ref="FE18:FE56" si="193">IF($X18,999999,0)</f>
        <v>999999</v>
      </c>
      <c r="FF18" s="775">
        <f t="shared" ref="FF18:FF56" si="194">IF($Y18,999999,0)</f>
        <v>999999</v>
      </c>
      <c r="FG18" s="535" t="str" cm="1">
        <f t="array" ref="FG18">INDEX(FG$13:FG17,$B18+1,1)</f>
        <v>-</v>
      </c>
      <c r="FH18" s="723" cm="1">
        <f t="array" ref="FH18">IF(FG18&lt;&gt;"-",FG18,INDEX(i.ELMatedEst,$AA18+1,$T18))</f>
        <v>0</v>
      </c>
      <c r="FI18" s="535" t="str" cm="1">
        <f t="array" ref="FI18">INDEX(FI$13:FI17,$B18+1,1)</f>
        <v>-</v>
      </c>
      <c r="FJ18" s="535" t="str" cm="1">
        <f t="array" ref="FJ18">INDEX(FJ$13:FJ17,$B18+1,1)</f>
        <v>-</v>
      </c>
      <c r="FK18" s="535" cm="1">
        <f t="array" ref="FK18">INDEX(FK$13:FK17,$B18+1,1)</f>
        <v>0</v>
      </c>
      <c r="FL18" s="535" cm="1">
        <f t="array" ref="FL18">INDEX(FL$13:FL17,$B18+1,1)</f>
        <v>0</v>
      </c>
      <c r="FM18" s="535" cm="1">
        <f t="array" ref="FM18">INDEX(FM$13:FM17,$B18+1,1)</f>
        <v>1</v>
      </c>
      <c r="FN18" s="535" cm="1">
        <f t="array" ref="FN18">INDEX(FN$13:FN17,$B18+1,1)</f>
        <v>0</v>
      </c>
      <c r="FO18" s="535" cm="1">
        <f t="array" ref="FO18">INDEX(FO$13:FO17,$B18+1,1)</f>
        <v>0</v>
      </c>
      <c r="FP18" s="535" cm="1">
        <f t="array" ref="FP18">INDEX(FP$13:FP17,$B18+1,1)</f>
        <v>0</v>
      </c>
      <c r="FQ18" s="535" cm="1">
        <f t="array" ref="FQ18">INDEX(FQ$13:FQ17,$B18+1,1)</f>
        <v>0</v>
      </c>
      <c r="FR18" s="535" cm="1">
        <f t="array" ref="FR18">INDEX(FR$13:FR17,$B18+1,1)</f>
        <v>0</v>
      </c>
      <c r="FS18" s="535" cm="1">
        <f t="array" ref="FS18">INDEX(FS$13:FS17,$B18+1,1)</f>
        <v>0</v>
      </c>
      <c r="FT18" s="535" t="str" cm="1">
        <f t="array" ref="FT18">INDEX(FT$13:FT17,$B18+1,1)</f>
        <v>-</v>
      </c>
      <c r="FU18" s="535" t="str" cm="1">
        <f t="array" ref="FU18">INDEX(FU$13:FU17,$B18+1,1)</f>
        <v>-</v>
      </c>
      <c r="FV18" s="535" t="str" cm="1">
        <f t="array" ref="FV18">INDEX(FV$13:FV17,$B18+1,1)</f>
        <v>-</v>
      </c>
      <c r="FW18" s="535" t="str" cm="1">
        <f t="array" ref="FW18">INDEX(FW$13:FW17,$B18+1,1)</f>
        <v>-</v>
      </c>
      <c r="FX18" s="535" cm="1">
        <f t="array" ref="FX18">INDEX(FX$13:FX17,$B18+1,1)</f>
        <v>1</v>
      </c>
      <c r="FY18" s="535" t="str" cm="1">
        <f t="array" ref="FY18">INDEX(FY$13:FY17,$B18+1,1)</f>
        <v>-</v>
      </c>
      <c r="FZ18" s="535" t="str" cm="1">
        <f t="array" ref="FZ18">INDEX(FZ$13:FZ17,$B18+1,1)</f>
        <v>-</v>
      </c>
      <c r="GA18" s="535" t="b" cm="1">
        <f t="array" ref="GA18">INDEX(GA$13:GA17,$B18+1,1)</f>
        <v>0</v>
      </c>
      <c r="GB18" s="535" t="b" cm="1">
        <f t="array" ref="GB18">INDEX(GB$13:GB17,$B18+1,1)</f>
        <v>0</v>
      </c>
      <c r="GC18" s="535" t="b" cm="1">
        <f t="array" ref="GC18">INDEX(GC$13:GC17,$B18+1,1)</f>
        <v>1</v>
      </c>
      <c r="GD18" s="535" cm="1">
        <f t="array" ref="GD18">INDEX(GD$13:GD17,$B18+1,1)</f>
        <v>1</v>
      </c>
      <c r="GE18" s="535" cm="1">
        <f t="array" ref="GE18">INDEX(GE$13:GE17,$B18+1,1)</f>
        <v>1</v>
      </c>
      <c r="GF18" s="535" cm="1">
        <f t="array" ref="GF18">INDEX(GF$13:GF17,$B18+1,1)</f>
        <v>1</v>
      </c>
      <c r="GG18" s="535" cm="1">
        <f t="array" ref="GG18">INDEX(GG$13:GG17,$B18+1,1)</f>
        <v>1</v>
      </c>
      <c r="GH18" s="535" cm="1">
        <f t="array" ref="GH18">INDEX(GH$13:GH17,$B18+1,1)</f>
        <v>1</v>
      </c>
      <c r="GI18" s="535" cm="1">
        <f t="array" ref="GI18">INDEX(GI$13:GI17,$B18+1,1)</f>
        <v>1</v>
      </c>
      <c r="GJ18" s="535" t="str" cm="1">
        <f t="array" ref="GJ18">INDEX(GJ$13:GJ17,$B18+1,1)</f>
        <v>-</v>
      </c>
      <c r="GK18" s="535" t="str" cm="1">
        <f t="array" ref="GK18">INDEX(GK$13:GK17,$B18+1,1)</f>
        <v>-</v>
      </c>
      <c r="GL18" s="535" t="str" cm="1">
        <f t="array" ref="GL18">INDEX(GL$13:GL17,$B18+1,1)</f>
        <v>-</v>
      </c>
      <c r="GM18" s="535" t="str" cm="1">
        <f t="array" ref="GM18">INDEX(GM$13:GM17,$B18+1,1)</f>
        <v>-</v>
      </c>
      <c r="GN18" s="535" t="str" cm="1">
        <f t="array" ref="GN18">INDEX(GN$13:GN17,$B18+1,1)</f>
        <v>-</v>
      </c>
      <c r="GO18" s="87">
        <f t="shared" si="174"/>
        <v>1</v>
      </c>
      <c r="GP18" s="87">
        <f t="shared" si="174"/>
        <v>1</v>
      </c>
      <c r="GQ18" s="87">
        <f t="shared" si="174"/>
        <v>1</v>
      </c>
      <c r="GR18" s="87">
        <f t="shared" si="174"/>
        <v>1</v>
      </c>
      <c r="GS18" s="87">
        <f t="shared" si="174"/>
        <v>1</v>
      </c>
      <c r="GT18" s="87">
        <f t="shared" si="174"/>
        <v>1</v>
      </c>
      <c r="GU18" s="87">
        <f t="shared" si="174"/>
        <v>1</v>
      </c>
      <c r="GV18" s="87">
        <f t="shared" si="174"/>
        <v>1</v>
      </c>
      <c r="GW18" s="411" cm="1">
        <f t="array" ref="GW18">INDEX(i.dse_type,1,$L18)</f>
        <v>0</v>
      </c>
      <c r="GX18" s="535" t="str" cm="1">
        <f t="array" ref="GX18">INDEX(GX$13:GX17,$B18+1,1)</f>
        <v>-</v>
      </c>
      <c r="GY18" s="535" t="str" cm="1">
        <f t="array" ref="GY18">INDEX(GY$13:GY17,$B18+1,1)</f>
        <v>-</v>
      </c>
      <c r="GZ18" s="535" t="str" cm="1">
        <f t="array" ref="GZ18">INDEX(GZ$13:GZ17,$B18+1,1)</f>
        <v>-</v>
      </c>
      <c r="HA18" s="18"/>
      <c r="HB18" s="535" t="str" cm="1">
        <f t="array" ref="HB18">INDEX(HB$13:HB17,$B18+1,1)</f>
        <v>-</v>
      </c>
      <c r="HC18" s="535" t="str" cm="1">
        <f t="array" ref="HC18">INDEX(HC$13:HC17,$B18+1,1)</f>
        <v>-</v>
      </c>
      <c r="HD18" s="535" cm="1">
        <f t="array" ref="HD18">INDEX(HD$13:HD17,$B18+1,1)</f>
        <v>0</v>
      </c>
      <c r="HE18" s="535" cm="1">
        <f t="array" ref="HE18">INDEX(HE$13:HE17,$B18+1,1)</f>
        <v>0</v>
      </c>
      <c r="HF18" s="535" cm="1">
        <f t="array" ref="HF18">INDEX(HF$13:HF17,$B18+1,1)</f>
        <v>0</v>
      </c>
      <c r="HG18" s="535" cm="1">
        <f t="array" ref="HG18">INDEX(HG$13:HG17,$B18+1,1)</f>
        <v>0</v>
      </c>
      <c r="HH18" s="535" cm="1">
        <f t="array" ref="HH18">INDEX(HH$13:HH17,$B18+1,1)</f>
        <v>0</v>
      </c>
      <c r="HI18" s="535" cm="1">
        <f t="array" ref="HI18">INDEX(HI$13:HI17,$B18+1,1)</f>
        <v>0</v>
      </c>
      <c r="HJ18" s="535" cm="1">
        <f t="array" ref="HJ18">INDEX(HJ$13:HJ17,$B18+1,1)</f>
        <v>0</v>
      </c>
      <c r="HK18" s="535" cm="1">
        <f t="array" ref="HK18">INDEX(HK$13:HK17,$B18+1,1)</f>
        <v>0</v>
      </c>
      <c r="HL18" s="535" cm="1">
        <f t="array" ref="HL18">INDEX(HL$13:HL17,$B18+1,1)</f>
        <v>0</v>
      </c>
      <c r="HM18" s="535" cm="1">
        <f t="array" ref="HM18">INDEX(HM$13:HM17,$B18+1,1)</f>
        <v>0</v>
      </c>
      <c r="HN18" s="535" cm="1">
        <f t="array" ref="HN18">INDEX(HN$13:HN17,$B18+1,1)</f>
        <v>0</v>
      </c>
      <c r="HO18" s="535" cm="1">
        <f t="array" ref="HO18">INDEX(HO$13:HO17,$B18+1,1)</f>
        <v>0</v>
      </c>
      <c r="HP18" s="535" cm="1">
        <f t="array" ref="HP18">INDEX(HP$13:HP17,$B18+1,1)</f>
        <v>0</v>
      </c>
      <c r="HQ18" s="535" cm="1">
        <f t="array" ref="HQ18">INDEX(HQ$13:HQ17,$B18+1,1)</f>
        <v>0</v>
      </c>
      <c r="HR18" s="535" cm="1">
        <f t="array" ref="HR18">INDEX(HR$13:HR17,$B18+1,1)</f>
        <v>0</v>
      </c>
      <c r="HS18" s="535" cm="1">
        <f t="array" ref="HS18">INDEX(HS$13:HS17,$B18+1,1)</f>
        <v>0</v>
      </c>
      <c r="HT18" s="535" cm="1">
        <f t="array" ref="HT18">INDEX(HT$13:HT17,$B18+1,1)</f>
        <v>0</v>
      </c>
      <c r="HU18" s="535" cm="1">
        <f t="array" ref="HU18">INDEX(HU$13:HU17,$B18+1,1)</f>
        <v>0</v>
      </c>
      <c r="HV18" s="535" cm="1">
        <f t="array" ref="HV18">INDEX(HV$13:HV17,$B18+1,1)</f>
        <v>0</v>
      </c>
      <c r="HW18" s="535" cm="1">
        <f t="array" ref="HW18">INDEX(HW$13:HW17,$B18+1,1)</f>
        <v>0</v>
      </c>
      <c r="HX18" s="535" cm="1">
        <f t="array" ref="HX18">INDEX(HX$13:HX17,$B18+1,1)</f>
        <v>0</v>
      </c>
      <c r="HY18" s="535" cm="1">
        <f t="array" ref="HY18">INDEX(HY$13:HY17,$B18+1,1)</f>
        <v>0</v>
      </c>
      <c r="HZ18" s="535" cm="1">
        <f t="array" ref="HZ18">INDEX(HZ$13:HZ17,$B18+1,1)</f>
        <v>0</v>
      </c>
      <c r="IA18" s="535" cm="1">
        <f t="array" ref="IA18">INDEX(IA$13:IA17,$B18+1,1)</f>
        <v>0</v>
      </c>
      <c r="IB18" s="535" cm="1">
        <f t="array" ref="IB18">INDEX(IB$13:IB17,$B18+1,1)</f>
        <v>0</v>
      </c>
      <c r="IC18" s="535" cm="1">
        <f t="array" ref="IC18">INDEX(IC$13:IC17,$B18+1,1)</f>
        <v>0</v>
      </c>
      <c r="ID18" s="535" cm="1">
        <f t="array" ref="ID18">INDEX(ID$13:ID17,$B18+1,1)</f>
        <v>0</v>
      </c>
      <c r="IE18" s="535" cm="1">
        <f t="array" ref="IE18">INDEX(IE$13:IE17,$B18+1,1)</f>
        <v>0</v>
      </c>
      <c r="IF18" s="535" cm="1">
        <f t="array" ref="IF18">INDEX(IF$13:IF17,$B18+1,1)</f>
        <v>0</v>
      </c>
      <c r="IG18" s="535" cm="1">
        <f t="array" ref="IG18">INDEX(IG$13:IG17,$B18+1,1)</f>
        <v>0</v>
      </c>
      <c r="IH18" s="535" cm="1">
        <f t="array" ref="IH18">INDEX(IH$13:IH17,$B18+1,1)</f>
        <v>0</v>
      </c>
      <c r="II18" s="535" cm="1">
        <f t="array" ref="II18">INDEX(II$13:II17,$B18+1,1)</f>
        <v>0</v>
      </c>
      <c r="IJ18" s="535" cm="1">
        <f t="array" ref="IJ18">INDEX(IJ$13:IJ17,$B18+1,1)</f>
        <v>0</v>
      </c>
      <c r="IK18" s="535" cm="1">
        <f t="array" ref="IK18">INDEX(IK$13:IK17,$B18+1,1)</f>
        <v>0</v>
      </c>
      <c r="IL18" s="535" cm="1">
        <f t="array" ref="IL18">INDEX(IL$13:IL17,$B18+1,1)</f>
        <v>0</v>
      </c>
      <c r="IM18" s="535" cm="1">
        <f t="array" ref="IM18">INDEX(IM$13:IM17,$B18+1,1)</f>
        <v>0</v>
      </c>
      <c r="IN18" s="535" cm="1">
        <f t="array" ref="IN18">INDEX(IN$13:IN17,$B18+1,1)</f>
        <v>0</v>
      </c>
      <c r="IO18" s="535" cm="1">
        <f t="array" ref="IO18">INDEX(IO$13:IO17,$B18+1,1)</f>
        <v>0</v>
      </c>
      <c r="IP18" s="535" cm="1">
        <f t="array" ref="IP18">INDEX(IP$13:IP17,$B18+1,1)</f>
        <v>0</v>
      </c>
      <c r="IQ18" s="535" cm="1">
        <f t="array" ref="IQ18">INDEX(IQ$13:IQ17,$B18+1,1)</f>
        <v>0</v>
      </c>
      <c r="IR18" s="535" cm="1">
        <f t="array" ref="IR18">INDEX(IR$13:IR17,$B18+1,1)</f>
        <v>0</v>
      </c>
      <c r="IS18" s="535" cm="1">
        <f t="array" ref="IS18">INDEX(IS$13:IS17,$B18+1,1)</f>
        <v>0</v>
      </c>
      <c r="IT18" s="535" cm="1">
        <f t="array" ref="IT18">INDEX(IT$13:IT17,$B18+1,1)</f>
        <v>0</v>
      </c>
      <c r="IU18" s="535" cm="1">
        <f t="array" ref="IU18">INDEX(IU$13:IU17,$B18+1,1)</f>
        <v>0</v>
      </c>
      <c r="IV18" s="535" cm="1">
        <f t="array" ref="IV18">INDEX(IV$13:IV17,$B18+1,1)</f>
        <v>0</v>
      </c>
      <c r="IW18" s="535" cm="1">
        <f t="array" ref="IW18">INDEX(IW$13:IW17,$B18+1,1)</f>
        <v>0</v>
      </c>
      <c r="IX18" s="535" cm="1">
        <f t="array" ref="IX18">INDEX(IX$13:IX17,$B18+1,1)</f>
        <v>0</v>
      </c>
      <c r="IY18" s="535" cm="1">
        <f t="array" ref="IY18">INDEX(IY$13:IY17,$B18+1,1)</f>
        <v>0</v>
      </c>
      <c r="IZ18" s="535" cm="1">
        <f t="array" ref="IZ18">INDEX(IZ$13:IZ17,$B18+1,1)</f>
        <v>0</v>
      </c>
      <c r="JA18" s="535" cm="1">
        <f t="array" ref="JA18">INDEX(JA$13:JA17,$B18+1,1)</f>
        <v>0</v>
      </c>
      <c r="JB18" s="535" cm="1">
        <f t="array" ref="JB18">INDEX(JB$13:JB17,$B18+1,1)</f>
        <v>0</v>
      </c>
      <c r="JC18" s="535" cm="1">
        <f t="array" ref="JC18">INDEX(JC$13:JC17,$B18+1,1)</f>
        <v>0</v>
      </c>
      <c r="JD18" s="535" cm="1">
        <f t="array" ref="JD18">INDEX(JD$13:JD17,$B18+1,1)</f>
        <v>0</v>
      </c>
      <c r="JE18" s="535" cm="1">
        <f t="array" ref="JE18">INDEX(JE$13:JE17,$B18+1,1)</f>
        <v>0</v>
      </c>
      <c r="JF18" s="18"/>
      <c r="JG18" s="535" t="str" cm="1">
        <f t="array" ref="JG18">INDEX(JG$13:JG17,$B18+1,1)</f>
        <v>-</v>
      </c>
      <c r="JH18" s="535" t="str" cm="1">
        <f t="array" ref="JH18">INDEX(JH$13:JH17,$B18+1,1)</f>
        <v>-</v>
      </c>
      <c r="JI18" s="535" t="str" cm="1">
        <f t="array" ref="JI18">INDEX(JI$13:JI17,$B18+1,1)</f>
        <v>-</v>
      </c>
      <c r="JJ18" s="535" t="str" cm="1">
        <f t="array" ref="JJ18">INDEX(JJ$13:JJ17,$B18+1,1)</f>
        <v>-</v>
      </c>
      <c r="JK18" s="535" t="str" cm="1">
        <f t="array" ref="JK18">INDEX(JK$13:JK17,$B18+1,1)</f>
        <v>-</v>
      </c>
      <c r="JL18" s="535" cm="1">
        <f t="array" ref="JL18">INDEX(JL$13:JL17,$B18+1,1)</f>
        <v>1</v>
      </c>
      <c r="JM18" s="535" cm="1">
        <f t="array" ref="JM18">INDEX(JM$13:JM17,$B18+1,1)</f>
        <v>1</v>
      </c>
      <c r="JN18" s="535" t="str" cm="1">
        <f t="array" ref="JN18">INDEX(JN$13:JN17,$B18+1,1)</f>
        <v>-</v>
      </c>
      <c r="JO18" s="535" t="str" cm="1">
        <f t="array" ref="JO18">INDEX(JO$13:JO17,$B18+1,1)</f>
        <v>-</v>
      </c>
      <c r="JP18" s="535" t="str" cm="1">
        <f t="array" ref="JP18">INDEX(JP$13:JP17,$B18+1,1)</f>
        <v>-</v>
      </c>
      <c r="JQ18" s="535" t="str" cm="1">
        <f t="array" ref="JQ18">INDEX(JQ$13:JQ17,$B18+1,1)</f>
        <v>-</v>
      </c>
      <c r="JR18" s="535" t="str" cm="1">
        <f t="array" ref="JR18">INDEX(JR$13:JR17,$B18+1,1)</f>
        <v>-</v>
      </c>
      <c r="JS18" s="535" t="str" cm="1">
        <f t="array" ref="JS18">INDEX(JS$13:JS17,$B18+1,1)</f>
        <v>-</v>
      </c>
      <c r="JT18" s="535" t="str" cm="1">
        <f t="array" ref="JT18">INDEX(JT$13:JT17,$B18+1,1)</f>
        <v>-</v>
      </c>
      <c r="JU18" s="535" t="str" cm="1">
        <f t="array" ref="JU18">INDEX(JU$13:JU17,$B18+1,1)</f>
        <v>-</v>
      </c>
      <c r="JV18" s="535" t="str" cm="1">
        <f t="array" ref="JV18">INDEX(JV$13:JV17,$B18+1,1)</f>
        <v>-</v>
      </c>
      <c r="JW18" s="535" t="str" cm="1">
        <f t="array" ref="JW18">INDEX(JW$13:JW17,$B18+1,1)</f>
        <v>-</v>
      </c>
      <c r="JX18" s="535" t="str" cm="1">
        <f t="array" ref="JX18">INDEX(JX$13:JX17,$B18+1,1)</f>
        <v>-</v>
      </c>
      <c r="JY18" s="535" t="str" cm="1">
        <f t="array" ref="JY18">INDEX(JY$13:JY17,$B18+1,1)</f>
        <v>-</v>
      </c>
      <c r="JZ18" s="535" t="str" cm="1">
        <f t="array" ref="JZ18">INDEX(JZ$13:JZ17,$B18+1,1)</f>
        <v>-</v>
      </c>
      <c r="KA18" s="535" t="str" cm="1">
        <f t="array" ref="KA18">INDEX(KA$13:KA17,$B18+1,1)</f>
        <v>-</v>
      </c>
      <c r="KB18" s="535" t="str" cm="1">
        <f t="array" ref="KB18">INDEX(KB$13:KB17,$B18+1,1)</f>
        <v>-</v>
      </c>
      <c r="KC18" s="535" t="str" cm="1">
        <f t="array" ref="KC18">INDEX(KC$13:KC17,$B18+1,1)</f>
        <v>-</v>
      </c>
      <c r="KD18" s="535" t="str" cm="1">
        <f t="array" ref="KD18">INDEX(KD$13:KD17,$B18+1,1)</f>
        <v>-</v>
      </c>
      <c r="KE18" s="535" t="str" cm="1">
        <f t="array" ref="KE18">INDEX(KE$13:KE17,$B18+1,1)</f>
        <v>-</v>
      </c>
      <c r="KF18" s="535" t="str" cm="1">
        <f t="array" ref="KF18">INDEX(KF$13:KF17,$B18+1,1)</f>
        <v>-</v>
      </c>
      <c r="KG18" s="535" t="str" cm="1">
        <f t="array" ref="KG18">INDEX(KG$13:KG17,$B18+1,1)</f>
        <v>-</v>
      </c>
      <c r="KH18" s="535" t="str" cm="1">
        <f t="array" ref="KH18">INDEX(KH$13:KH17,$B18+1,1)</f>
        <v>-</v>
      </c>
      <c r="KI18" s="535" cm="1">
        <f t="array" ref="KI18">INDEX(KI$13:KI17,$B18+1,1)</f>
        <v>0</v>
      </c>
      <c r="KJ18" s="535" t="str" cm="1">
        <f t="array" ref="KJ18">INDEX(KJ$13:KJ17,$B18+1,1)</f>
        <v>-</v>
      </c>
      <c r="KK18" s="535" cm="1">
        <f t="array" ref="KK18">INDEX(KK$13:KK17,$B18+1,1)</f>
        <v>1</v>
      </c>
      <c r="KL18" s="535" cm="1">
        <f t="array" ref="KL18">INDEX(KL$13:KL17,$B18+1,1)</f>
        <v>0</v>
      </c>
      <c r="KM18" s="535" cm="1">
        <f t="array" ref="KM18">INDEX(KM$13:KM17,$B18+1,1)</f>
        <v>0</v>
      </c>
      <c r="KN18" s="535" cm="1">
        <f t="array" ref="KN18">INDEX(KN$13:KN17,$B18+1,1)</f>
        <v>0</v>
      </c>
      <c r="KO18" s="535" cm="1">
        <f t="array" ref="KO18">INDEX(KO$13:KO17,$B18+1,1)</f>
        <v>0</v>
      </c>
      <c r="KP18" s="535" cm="1">
        <f t="array" ref="KP18">INDEX(KP$13:KP17,$B18+1,1)</f>
        <v>0</v>
      </c>
      <c r="KQ18" s="535" cm="1">
        <f t="array" ref="KQ18">INDEX(KQ$13:KQ17,$B18+1,1)</f>
        <v>0</v>
      </c>
      <c r="KR18" s="535" cm="1">
        <f t="array" ref="KR18">INDEX(KR$13:KR17,$B18+1,1)</f>
        <v>0</v>
      </c>
      <c r="KS18" s="535" cm="1">
        <f t="array" ref="KS18">INDEX(KS$13:KS17,$B18+1,1)</f>
        <v>1</v>
      </c>
      <c r="KT18" s="535" cm="1">
        <f t="array" ref="KT18">INDEX(KT$13:KT17,$B18+1,1)</f>
        <v>0</v>
      </c>
      <c r="KU18" s="535" cm="1">
        <f t="array" ref="KU18">INDEX(KU$13:KU17,$B18+1,1)</f>
        <v>0</v>
      </c>
      <c r="KV18" s="535" cm="1">
        <f t="array" ref="KV18">INDEX(KV$13:KV17,$B18+1,1)</f>
        <v>0</v>
      </c>
      <c r="KW18" s="535" cm="1">
        <f t="array" ref="KW18">INDEX(KW$13:KW17,$B18+1,1)</f>
        <v>0</v>
      </c>
      <c r="KX18" s="535" cm="1">
        <f t="array" ref="KX18">INDEX(KX$13:KX17,$B18+1,1)</f>
        <v>0</v>
      </c>
      <c r="KY18" s="18"/>
      <c r="KZ18" s="535" cm="1">
        <f t="array" ref="KZ18">INDEX(KZ$13:KZ17,$B18+1,1)</f>
        <v>0.125</v>
      </c>
      <c r="LA18" s="535" cm="1">
        <f t="array" ref="LA18">INDEX(LA$13:LA17,$B18+1,1)</f>
        <v>0.3</v>
      </c>
      <c r="LB18" s="535" cm="1">
        <f t="array" ref="LB18">INDEX(LB$13:LB17,$B18+1,1)</f>
        <v>-0.05</v>
      </c>
      <c r="LC18" s="535" cm="1">
        <f t="array" ref="LC18">INDEX(LC$13:LC17,$B18+1,1)</f>
        <v>0.1</v>
      </c>
      <c r="LD18" s="535" cm="1">
        <f t="array" ref="LD18">INDEX(LD$13:LD17,$B18+1,1)</f>
        <v>0.25</v>
      </c>
      <c r="LE18" s="535" cm="1">
        <f t="array" ref="LE18">INDEX(LE$13:LE17,$B18+1,1)</f>
        <v>-0.05</v>
      </c>
      <c r="LF18" s="535" cm="1">
        <f t="array" ref="LF18">INDEX(LF$13:LF17,$B18+1,1)</f>
        <v>0.05</v>
      </c>
      <c r="LG18" s="535" cm="1">
        <f t="array" ref="LG18">INDEX(LG$13:LG17,$B18+1,1)</f>
        <v>0.1</v>
      </c>
      <c r="LH18" s="535" cm="1">
        <f t="array" ref="LH18">INDEX(LH$13:LH17,$B18+1,1)</f>
        <v>-0.02</v>
      </c>
      <c r="LI18" s="535" cm="1">
        <f t="array" ref="LI18">INDEX(LI$13:LI17,$B18+1,1)</f>
        <v>0.1</v>
      </c>
      <c r="LJ18" s="535" cm="1">
        <f t="array" ref="LJ18">INDEX(LJ$13:LJ17,$B18+1,1)</f>
        <v>0.25</v>
      </c>
      <c r="LK18" s="535" cm="1">
        <f t="array" ref="LK18">INDEX(LK$13:LK17,$B18+1,1)</f>
        <v>-0.05</v>
      </c>
      <c r="LL18" s="535" cm="1">
        <f t="array" ref="LL18">INDEX(LL$13:LL17,$B18+1,1)</f>
        <v>0.125</v>
      </c>
      <c r="LM18" s="535" cm="1">
        <f t="array" ref="LM18">INDEX(LM$13:LM17,$B18+1,1)</f>
        <v>0.1</v>
      </c>
      <c r="LN18" s="535" cm="1">
        <f t="array" ref="LN18">INDEX(LN$13:LN17,$B18+1,1)</f>
        <v>0.1</v>
      </c>
      <c r="LO18" s="535" cm="1">
        <f t="array" ref="LO18">INDEX(LO$13:LO17,$B18+1,1)</f>
        <v>0.1</v>
      </c>
      <c r="LP18" s="535" cm="1">
        <f t="array" ref="LP18">INDEX(LP$13:LP17,$B18+1,1)</f>
        <v>0</v>
      </c>
      <c r="LQ18" s="535" cm="1">
        <f t="array" ref="LQ18">INDEX(LQ$13:LQ17,$B18+1,1)</f>
        <v>0</v>
      </c>
      <c r="LR18" s="535" cm="1">
        <f t="array" ref="LR18">INDEX(LR$13:LR17,$B18+1,1)</f>
        <v>0</v>
      </c>
      <c r="LS18" s="535" cm="1">
        <f t="array" ref="LS18">INDEX(LS$13:LS17,$B18+1,1)</f>
        <v>0</v>
      </c>
      <c r="LT18" s="535" cm="1">
        <f t="array" ref="LT18">INDEX(LT$13:LT17,$B18+1,1)</f>
        <v>0</v>
      </c>
      <c r="LU18" s="535" cm="1">
        <f t="array" ref="LU18">INDEX(LU$13:LU17,$B18+1,1)</f>
        <v>0</v>
      </c>
      <c r="LV18" s="535" cm="1">
        <f t="array" ref="LV18">INDEX(LV$13:LV17,$B18+1,1)</f>
        <v>0</v>
      </c>
      <c r="LW18" s="535" cm="1">
        <f t="array" ref="LW18">INDEX(LW$13:LW17,$B18+1,1)</f>
        <v>0</v>
      </c>
      <c r="LX18" s="535" cm="1">
        <f t="array" ref="LX18">INDEX(LX$13:LX17,$B18+1,1)</f>
        <v>0</v>
      </c>
      <c r="LY18" s="535" cm="1">
        <f t="array" ref="LY18">INDEX(LY$13:LY17,$B18+1,1)</f>
        <v>0</v>
      </c>
      <c r="LZ18" s="535" cm="1">
        <f t="array" ref="LZ18">INDEX(LZ$13:LZ17,$B18+1,1)</f>
        <v>0</v>
      </c>
      <c r="MA18" s="535" cm="1">
        <f t="array" ref="MA18">INDEX(MA$13:MA17,$B18+1,1)</f>
        <v>0</v>
      </c>
      <c r="MB18" s="535" cm="1">
        <f t="array" ref="MB18">INDEX(MB$13:MB17,$B18+1,1)</f>
        <v>0</v>
      </c>
      <c r="MC18" s="535" cm="1">
        <f t="array" ref="MC18">INDEX(MC$13:MC17,$B18+1,1)</f>
        <v>0</v>
      </c>
      <c r="MD18" s="535" cm="1">
        <f t="array" ref="MD18">INDEX(MD$13:MD17,$B18+1,1)</f>
        <v>0</v>
      </c>
      <c r="ME18" s="535" cm="1">
        <f t="array" ref="ME18">INDEX(ME$13:ME17,$B18+1,1)</f>
        <v>0</v>
      </c>
      <c r="MF18" s="535" cm="1">
        <f t="array" ref="MF18">INDEX(MF$13:MF17,$B18+1,1)</f>
        <v>0</v>
      </c>
      <c r="MG18" s="535" cm="1">
        <f t="array" ref="MG18">INDEX(MG$13:MG17,$B18+1,1)</f>
        <v>0</v>
      </c>
      <c r="MH18" s="535" cm="1">
        <f t="array" ref="MH18">INDEX(MH$13:MH17,$B18+1,1)</f>
        <v>0</v>
      </c>
      <c r="MI18" s="535" cm="1">
        <f t="array" ref="MI18">INDEX(MI$13:MI17,$B18+1,1)</f>
        <v>0</v>
      </c>
      <c r="MJ18" s="535" cm="1">
        <f t="array" ref="MJ18">INDEX(MJ$13:MJ17,$B18+1,1)</f>
        <v>0</v>
      </c>
      <c r="MK18" s="535" cm="1">
        <f t="array" ref="MK18">INDEX(MK$13:MK17,$B18+1,1)</f>
        <v>0</v>
      </c>
      <c r="ML18" s="535" cm="1">
        <f t="array" ref="ML18">INDEX(ML$13:ML17,$B18+1,1)</f>
        <v>0</v>
      </c>
      <c r="MM18" s="535" cm="1">
        <f t="array" ref="MM18">INDEX(MM$13:MM17,$B18+1,1)</f>
        <v>0</v>
      </c>
      <c r="MN18" s="535" cm="1">
        <f t="array" ref="MN18">INDEX(MN$13:MN17,$B18+1,1)</f>
        <v>0</v>
      </c>
      <c r="MO18" s="535" cm="1">
        <f t="array" ref="MO18">INDEX(MO$13:MO17,$B18+1,1)</f>
        <v>0</v>
      </c>
      <c r="MP18" s="535" cm="1">
        <f t="array" ref="MP18">INDEX(MP$13:MP17,$B18+1,1)</f>
        <v>0</v>
      </c>
      <c r="MQ18" s="535" cm="1">
        <f t="array" ref="MQ18">INDEX(MQ$13:MQ17,$B18+1,1)</f>
        <v>0</v>
      </c>
      <c r="MR18" s="535" cm="1">
        <f t="array" ref="MR18">INDEX(MR$13:MR17,$B18+1,1)</f>
        <v>0</v>
      </c>
      <c r="MS18" s="535" cm="1">
        <f t="array" ref="MS18">INDEX(MS$13:MS17,$B18+1,1)</f>
        <v>0</v>
      </c>
      <c r="MT18" s="535" cm="1">
        <f t="array" ref="MT18">INDEX(MT$13:MT17,$B18+1,1)</f>
        <v>0</v>
      </c>
      <c r="MU18" s="535" cm="1">
        <f t="array" ref="MU18">INDEX(MU$13:MU17,$B18+1,1)</f>
        <v>0</v>
      </c>
      <c r="MV18" s="535" cm="1">
        <f t="array" ref="MV18">INDEX(MV$13:MV17,$B18+1,1)</f>
        <v>0</v>
      </c>
      <c r="MW18" s="535" cm="1">
        <f t="array" ref="MW18">INDEX(MW$13:MW17,$B18+1,1)</f>
        <v>0</v>
      </c>
      <c r="MX18" s="535" cm="1">
        <f t="array" ref="MX18">INDEX(MX$13:MX17,$B18+1,1)</f>
        <v>0</v>
      </c>
      <c r="MY18" s="535" cm="1">
        <f t="array" ref="MY18">INDEX(MY$13:MY17,$B18+1,1)</f>
        <v>0</v>
      </c>
      <c r="MZ18" s="535" cm="1">
        <f t="array" ref="MZ18">INDEX(MZ$13:MZ17,$B18+1,1)</f>
        <v>0</v>
      </c>
      <c r="NA18" s="535" cm="1">
        <f t="array" ref="NA18">INDEX(NA$13:NA17,$B18+1,1)</f>
        <v>0</v>
      </c>
      <c r="NB18" s="535" cm="1">
        <f t="array" ref="NB18">INDEX(NB$13:NB17,$B18+1,1)</f>
        <v>0</v>
      </c>
      <c r="NC18" s="535" cm="1">
        <f t="array" ref="NC18">INDEX(NC$13:NC17,$B18+1,1)</f>
        <v>0</v>
      </c>
      <c r="ND18" s="535" cm="1">
        <f t="array" ref="ND18">INDEX(ND$13:ND17,$B18+1,1)</f>
        <v>0</v>
      </c>
      <c r="NE18" s="535" cm="1">
        <f t="array" ref="NE18">INDEX(NE$13:NE17,$B18+1,1)</f>
        <v>0</v>
      </c>
      <c r="NF18" s="535" cm="1">
        <f t="array" ref="NF18">INDEX(NF$13:NF17,$B18+1,1)</f>
        <v>0</v>
      </c>
      <c r="NG18" s="535" cm="1">
        <f t="array" ref="NG18">INDEX(NG$13:NG17,$B18+1,1)</f>
        <v>0</v>
      </c>
      <c r="NH18" s="535" cm="1">
        <f t="array" ref="NH18">INDEX(NH$13:NH17,$B18+1,1)</f>
        <v>0</v>
      </c>
      <c r="NI18" s="535" cm="1">
        <f t="array" ref="NI18">INDEX(NI$13:NI17,$B18+1,1)</f>
        <v>0</v>
      </c>
      <c r="NJ18" s="535" cm="1">
        <f t="array" ref="NJ18">INDEX(NJ$13:NJ17,$B18+1,1)</f>
        <v>0</v>
      </c>
      <c r="NK18" s="535" cm="1">
        <f t="array" ref="NK18">INDEX(NK$13:NK17,$B18+1,1)</f>
        <v>0</v>
      </c>
      <c r="NL18" s="535" cm="1">
        <f t="array" ref="NL18">INDEX(NL$13:NL17,$B18+1,1)</f>
        <v>0</v>
      </c>
      <c r="NM18" s="535" cm="1">
        <f t="array" ref="NM18">INDEX(NM$13:NM17,$B18+1,1)</f>
        <v>0</v>
      </c>
      <c r="NN18" s="535" cm="1">
        <f t="array" ref="NN18">INDEX(NN$13:NN17,$B18+1,1)</f>
        <v>0</v>
      </c>
      <c r="NO18" s="535" cm="1">
        <f t="array" ref="NO18">INDEX(NO$13:NO17,$B18+1,1)</f>
        <v>0</v>
      </c>
      <c r="NP18" s="535" cm="1">
        <f t="array" ref="NP18">INDEX(NP$13:NP17,$B18+1,1)</f>
        <v>0</v>
      </c>
      <c r="NQ18" s="535" cm="1">
        <f t="array" ref="NQ18">INDEX(NQ$13:NQ17,$B18+1,1)</f>
        <v>0</v>
      </c>
      <c r="NR18" s="535" cm="1">
        <f t="array" ref="NR18">INDEX(NR$13:NR17,$B18+1,1)</f>
        <v>0</v>
      </c>
      <c r="NS18" s="535" cm="1">
        <f t="array" ref="NS18">INDEX(NS$13:NS17,$B18+1,1)</f>
        <v>0</v>
      </c>
      <c r="NT18" s="535" cm="1">
        <f t="array" ref="NT18">INDEX(NT$13:NT17,$B18+1,1)</f>
        <v>0</v>
      </c>
      <c r="NU18" s="535" cm="1">
        <f t="array" ref="NU18">INDEX(NU$13:NU17,$B18+1,1)</f>
        <v>0</v>
      </c>
      <c r="NV18" s="535" cm="1">
        <f t="array" ref="NV18">INDEX(NV$13:NV17,$B18+1,1)</f>
        <v>0</v>
      </c>
      <c r="NW18" s="535" cm="1">
        <f t="array" ref="NW18">INDEX(NW$13:NW17,$B18+1,1)</f>
        <v>0</v>
      </c>
      <c r="NX18" s="535" cm="1">
        <f t="array" ref="NX18">INDEX(NX$13:NX17,$B18+1,1)</f>
        <v>0</v>
      </c>
      <c r="NY18" s="535" cm="1">
        <f t="array" ref="NY18">INDEX(NY$13:NY17,$B18+1,1)</f>
        <v>0</v>
      </c>
      <c r="NZ18" s="535" cm="1">
        <f t="array" ref="NZ18">INDEX(NZ$13:NZ17,$B18+1,1)</f>
        <v>0</v>
      </c>
      <c r="OA18" s="535" cm="1">
        <f t="array" ref="OA18">INDEX(OA$13:OA17,$B18+1,1)</f>
        <v>0</v>
      </c>
      <c r="OB18" s="535" cm="1">
        <f t="array" ref="OB18">INDEX(OB$13:OB17,$B18+1,1)</f>
        <v>0</v>
      </c>
      <c r="OC18" s="535" cm="1">
        <f t="array" ref="OC18">INDEX(OC$13:OC17,$B18+1,1)</f>
        <v>0</v>
      </c>
      <c r="OD18" s="535" cm="1">
        <f t="array" ref="OD18">INDEX(OD$13:OD17,$B18+1,1)</f>
        <v>0</v>
      </c>
      <c r="OE18" s="535" cm="1">
        <f t="array" ref="OE18">INDEX(OE$13:OE17,$B18+1,1)</f>
        <v>0</v>
      </c>
      <c r="OF18" s="535" cm="1">
        <f t="array" ref="OF18">INDEX(OF$13:OF17,$B18+1,1)</f>
        <v>0</v>
      </c>
      <c r="OG18" s="535" cm="1">
        <f t="array" ref="OG18">INDEX(OG$13:OG17,$B18+1,1)</f>
        <v>0</v>
      </c>
      <c r="OH18" s="535" cm="1">
        <f t="array" ref="OH18">INDEX(OH$13:OH17,$B18+1,1)</f>
        <v>0</v>
      </c>
      <c r="OI18" s="535" cm="1">
        <f t="array" ref="OI18">INDEX(OI$13:OI17,$B18+1,1)</f>
        <v>0</v>
      </c>
      <c r="OJ18" s="535" cm="1">
        <f t="array" ref="OJ18">INDEX(OJ$13:OJ17,$B18+1,1)</f>
        <v>0</v>
      </c>
      <c r="OK18" s="535" cm="1">
        <f t="array" ref="OK18">INDEX(OK$13:OK17,$B18+1,1)</f>
        <v>0</v>
      </c>
      <c r="OL18" s="535" cm="1">
        <f t="array" ref="OL18">INDEX(OL$13:OL17,$B18+1,1)</f>
        <v>0</v>
      </c>
      <c r="OM18" s="535" cm="1">
        <f t="array" ref="OM18">INDEX(OM$13:OM17,$B18+1,1)</f>
        <v>0</v>
      </c>
      <c r="ON18" s="535" cm="1">
        <f t="array" ref="ON18">INDEX(ON$13:ON17,$B18+1,1)</f>
        <v>0</v>
      </c>
      <c r="OO18" s="535" cm="1">
        <f t="array" ref="OO18">INDEX(OO$13:OO17,$B18+1,1)</f>
        <v>0</v>
      </c>
      <c r="OP18" s="535" cm="1">
        <f t="array" ref="OP18">INDEX(OP$13:OP17,$B18+1,1)</f>
        <v>0</v>
      </c>
      <c r="OQ18" s="535" cm="1">
        <f t="array" ref="OQ18">INDEX(OQ$13:OQ17,$B18+1,1)</f>
        <v>0</v>
      </c>
      <c r="OR18" s="535" cm="1">
        <f t="array" ref="OR18">INDEX(OR$13:OR17,$B18+1,1)</f>
        <v>0</v>
      </c>
      <c r="OS18" s="535" cm="1">
        <f t="array" ref="OS18">INDEX(OS$13:OS17,$B18+1,1)</f>
        <v>0</v>
      </c>
      <c r="OT18" s="535" cm="1">
        <f t="array" ref="OT18">INDEX(OT$13:OT17,$B18+1,1)</f>
        <v>0</v>
      </c>
      <c r="OU18" s="535" cm="1">
        <f t="array" ref="OU18">INDEX(OU$13:OU17,$B18+1,1)</f>
        <v>0</v>
      </c>
      <c r="OV18" s="535" cm="1">
        <f t="array" ref="OV18">INDEX(OV$13:OV17,$B18+1,1)</f>
        <v>0</v>
      </c>
      <c r="OW18" s="535" cm="1">
        <f t="array" ref="OW18">INDEX(OW$13:OW17,$B18+1,1)</f>
        <v>0</v>
      </c>
      <c r="OX18" s="535" cm="1">
        <f t="array" ref="OX18">INDEX(OX$13:OX17,$B18+1,1)</f>
        <v>0</v>
      </c>
      <c r="OY18" s="535" cm="1">
        <f t="array" ref="OY18">INDEX(OY$13:OY17,$B18+1,1)</f>
        <v>0</v>
      </c>
      <c r="OZ18" s="535" cm="1">
        <f t="array" ref="OZ18">INDEX(OZ$13:OZ17,$B18+1,1)</f>
        <v>0</v>
      </c>
      <c r="PA18" s="535" cm="1">
        <f t="array" ref="PA18">INDEX(PA$13:PA17,$B18+1,1)</f>
        <v>0</v>
      </c>
      <c r="PB18" s="535" cm="1">
        <f t="array" ref="PB18">INDEX(PB$13:PB17,$B18+1,1)</f>
        <v>0</v>
      </c>
      <c r="PC18" s="535" cm="1">
        <f t="array" ref="PC18">INDEX(PC$13:PC17,$B18+1,1)</f>
        <v>0</v>
      </c>
      <c r="PD18" s="535" cm="1">
        <f t="array" ref="PD18">INDEX(PD$13:PD17,$B18+1,1)</f>
        <v>0</v>
      </c>
      <c r="PE18" s="535" cm="1">
        <f t="array" ref="PE18">INDEX(PE$13:PE17,$B18+1,1)</f>
        <v>0</v>
      </c>
      <c r="PF18" s="535" cm="1">
        <f t="array" ref="PF18">INDEX(PF$13:PF17,$B18+1,1)</f>
        <v>0</v>
      </c>
      <c r="PG18" s="535" cm="1">
        <f t="array" ref="PG18">INDEX(PG$13:PG17,$B18+1,1)</f>
        <v>0</v>
      </c>
      <c r="PH18" s="535" cm="1">
        <f t="array" ref="PH18">INDEX(PH$13:PH17,$B18+1,1)</f>
        <v>0</v>
      </c>
      <c r="PI18" s="535" cm="1">
        <f t="array" ref="PI18">INDEX(PI$13:PI17,$B18+1,1)</f>
        <v>0</v>
      </c>
      <c r="PJ18" s="535" cm="1">
        <f t="array" ref="PJ18">INDEX(PJ$13:PJ17,$B18+1,1)</f>
        <v>0</v>
      </c>
      <c r="PK18" s="535" cm="1">
        <f t="array" ref="PK18">INDEX(PK$13:PK17,$B18+1,1)</f>
        <v>0</v>
      </c>
      <c r="PL18" s="535" cm="1">
        <f t="array" ref="PL18">INDEX(PL$13:PL17,$B18+1,1)</f>
        <v>0</v>
      </c>
      <c r="PM18" s="535" cm="1">
        <f t="array" ref="PM18">INDEX(PM$13:PM17,$B18+1,1)</f>
        <v>0</v>
      </c>
      <c r="PN18" s="535" cm="1">
        <f t="array" ref="PN18">INDEX(PN$13:PN17,$B18+1,1)</f>
        <v>0</v>
      </c>
      <c r="PO18" s="535" cm="1">
        <f t="array" ref="PO18">INDEX(PO$13:PO17,$B18+1,1)</f>
        <v>0</v>
      </c>
      <c r="PP18" s="535" cm="1">
        <f t="array" ref="PP18">INDEX(PP$13:PP17,$B18+1,1)</f>
        <v>0</v>
      </c>
      <c r="PQ18" s="535" cm="1">
        <f t="array" ref="PQ18">INDEX(PQ$13:PQ17,$B18+1,1)</f>
        <v>0</v>
      </c>
      <c r="PR18" s="535" cm="1">
        <f t="array" ref="PR18">INDEX(PR$13:PR17,$B18+1,1)</f>
        <v>0</v>
      </c>
      <c r="PS18" s="535" cm="1">
        <f t="array" ref="PS18">INDEX(PS$13:PS17,$B18+1,1)</f>
        <v>0</v>
      </c>
      <c r="PT18" s="535" cm="1">
        <f t="array" ref="PT18">INDEX(PT$13:PT17,$B18+1,1)</f>
        <v>0</v>
      </c>
      <c r="PU18" s="535" cm="1">
        <f t="array" ref="PU18">INDEX(PU$13:PU17,$B18+1,1)</f>
        <v>0</v>
      </c>
      <c r="PV18" s="535" cm="1">
        <f t="array" ref="PV18">INDEX(PV$13:PV17,$B18+1,1)</f>
        <v>0</v>
      </c>
      <c r="PW18" s="535" cm="1">
        <f t="array" ref="PW18">INDEX(PW$13:PW17,$B18+1,1)</f>
        <v>0</v>
      </c>
      <c r="PX18" s="535" cm="1">
        <f t="array" ref="PX18">INDEX(PX$13:PX17,$B18+1,1)</f>
        <v>0</v>
      </c>
      <c r="PY18" s="535" cm="1">
        <f t="array" ref="PY18">INDEX(PY$13:PY17,$B18+1,1)</f>
        <v>0</v>
      </c>
      <c r="PZ18" s="535" cm="1">
        <f t="array" ref="PZ18">INDEX(PZ$13:PZ17,$B18+1,1)</f>
        <v>0</v>
      </c>
      <c r="QA18" s="535" cm="1">
        <f t="array" ref="QA18">INDEX(QA$13:QA17,$B18+1,1)</f>
        <v>0</v>
      </c>
      <c r="QB18" s="535" cm="1">
        <f t="array" ref="QB18">INDEX(QB$13:QB17,$B18+1,1)</f>
        <v>0</v>
      </c>
      <c r="QC18" s="535" cm="1">
        <f t="array" ref="QC18">INDEX(QC$13:QC17,$B18+1,1)</f>
        <v>0</v>
      </c>
      <c r="QD18" s="535" cm="1">
        <f t="array" ref="QD18">INDEX(QD$13:QD17,$B18+1,1)</f>
        <v>0</v>
      </c>
      <c r="QE18" s="535" cm="1">
        <f t="array" ref="QE18">INDEX(QE$13:QE17,$B18+1,1)</f>
        <v>0</v>
      </c>
      <c r="QF18" s="535" cm="1">
        <f t="array" ref="QF18">INDEX(QF$13:QF17,$B18+1,1)</f>
        <v>0</v>
      </c>
      <c r="QG18" s="535" cm="1">
        <f t="array" ref="QG18">INDEX(QG$13:QG17,$B18+1,1)</f>
        <v>0</v>
      </c>
      <c r="QH18" s="535" cm="1">
        <f t="array" ref="QH18">INDEX(QH$13:QH17,$B18+1,1)</f>
        <v>0</v>
      </c>
      <c r="QI18" s="535" cm="1">
        <f t="array" ref="QI18">INDEX(QI$13:QI17,$B18+1,1)</f>
        <v>0</v>
      </c>
      <c r="QJ18" s="535" cm="1">
        <f t="array" ref="QJ18">INDEX(QJ$13:QJ17,$B18+1,1)</f>
        <v>0</v>
      </c>
      <c r="QK18" s="535" cm="1">
        <f t="array" ref="QK18">INDEX(QK$13:QK17,$B18+1,1)</f>
        <v>0</v>
      </c>
      <c r="QL18" s="535" cm="1">
        <f t="array" ref="QL18">INDEX(QL$13:QL17,$B18+1,1)</f>
        <v>0</v>
      </c>
      <c r="QM18" s="535" cm="1">
        <f t="array" ref="QM18">INDEX(QM$13:QM17,$B18+1,1)</f>
        <v>0</v>
      </c>
      <c r="QN18" s="535" cm="1">
        <f t="array" ref="QN18">INDEX(QN$13:QN17,$B18+1,1)</f>
        <v>0</v>
      </c>
      <c r="QO18" s="535" cm="1">
        <f t="array" ref="QO18">INDEX(QO$13:QO17,$B18+1,1)</f>
        <v>0</v>
      </c>
      <c r="QP18" s="535" cm="1">
        <f t="array" ref="QP18">INDEX(QP$13:QP17,$B18+1,1)</f>
        <v>0</v>
      </c>
      <c r="QQ18" s="535" cm="1">
        <f t="array" ref="QQ18">INDEX(QQ$13:QQ17,$B18+1,1)</f>
        <v>0</v>
      </c>
      <c r="QR18" s="535" cm="1">
        <f t="array" ref="QR18">INDEX(QR$13:QR17,$B18+1,1)</f>
        <v>0</v>
      </c>
      <c r="QS18" s="535" cm="1">
        <f t="array" ref="QS18">INDEX(QS$13:QS17,$B18+1,1)</f>
        <v>0</v>
      </c>
      <c r="QT18" s="535" cm="1">
        <f t="array" ref="QT18">INDEX(QT$13:QT17,$B18+1,1)</f>
        <v>0</v>
      </c>
      <c r="QU18" s="535" cm="1">
        <f t="array" ref="QU18">INDEX(QU$13:QU17,$B18+1,1)</f>
        <v>0</v>
      </c>
      <c r="QV18" s="535" cm="1">
        <f t="array" ref="QV18">INDEX(QV$13:QV17,$B18+1,1)</f>
        <v>0</v>
      </c>
      <c r="QW18" s="535" cm="1">
        <f t="array" ref="QW18">INDEX(QW$13:QW17,$B18+1,1)</f>
        <v>0</v>
      </c>
      <c r="QX18" s="535" cm="1">
        <f t="array" ref="QX18">INDEX(QX$13:QX17,$B18+1,1)</f>
        <v>0</v>
      </c>
      <c r="QY18" s="535" cm="1">
        <f t="array" ref="QY18">INDEX(QY$13:QY17,$B18+1,1)</f>
        <v>0</v>
      </c>
      <c r="QZ18" s="535" cm="1">
        <f t="array" ref="QZ18">INDEX(QZ$13:QZ17,$B18+1,1)</f>
        <v>0</v>
      </c>
      <c r="RA18" s="535" cm="1">
        <f t="array" ref="RA18">INDEX(RA$13:RA17,$B18+1,1)</f>
        <v>0</v>
      </c>
      <c r="RB18" s="535" cm="1">
        <f t="array" ref="RB18">INDEX(RB$13:RB17,$B18+1,1)</f>
        <v>0</v>
      </c>
      <c r="RC18" s="535" cm="1">
        <f t="array" ref="RC18">INDEX(RC$13:RC17,$B18+1,1)</f>
        <v>0</v>
      </c>
      <c r="RD18" s="535" cm="1">
        <f t="array" ref="RD18">INDEX(RD$13:RD17,$B18+1,1)</f>
        <v>0</v>
      </c>
      <c r="RE18" s="535" cm="1">
        <f t="array" ref="RE18">INDEX(RE$13:RE17,$B18+1,1)</f>
        <v>0</v>
      </c>
      <c r="RF18" s="535" cm="1">
        <f t="array" ref="RF18">INDEX(RF$13:RF17,$B18+1,1)</f>
        <v>0</v>
      </c>
      <c r="RG18" s="535" cm="1">
        <f t="array" ref="RG18">INDEX(RG$13:RG17,$B18+1,1)</f>
        <v>0</v>
      </c>
      <c r="RH18" s="535" cm="1">
        <f t="array" ref="RH18">INDEX(RH$13:RH17,$B18+1,1)</f>
        <v>0</v>
      </c>
      <c r="RI18" s="535" cm="1">
        <f t="array" ref="RI18">INDEX(RI$13:RI17,$B18+1,1)</f>
        <v>0</v>
      </c>
      <c r="RJ18" s="535" cm="1">
        <f t="array" ref="RJ18">INDEX(RJ$13:RJ17,$B18+1,1)</f>
        <v>0</v>
      </c>
      <c r="RK18" s="535" cm="1">
        <f t="array" ref="RK18">INDEX(RK$13:RK17,$B18+1,1)</f>
        <v>0</v>
      </c>
      <c r="RL18" s="535" cm="1">
        <f t="array" ref="RL18">INDEX(RL$13:RL17,$B18+1,1)</f>
        <v>0</v>
      </c>
      <c r="RM18" s="535" cm="1">
        <f t="array" ref="RM18">INDEX(RM$13:RM17,$B18+1,1)</f>
        <v>0</v>
      </c>
      <c r="RN18" s="535" cm="1">
        <f t="array" ref="RN18">INDEX(RN$13:RN17,$B18+1,1)</f>
        <v>0</v>
      </c>
      <c r="RO18" s="535" cm="1">
        <f t="array" ref="RO18">INDEX(RO$13:RO17,$B18+1,1)</f>
        <v>0</v>
      </c>
      <c r="RP18" s="535" cm="1">
        <f t="array" ref="RP18">INDEX(RP$13:RP17,$B18+1,1)</f>
        <v>0</v>
      </c>
      <c r="RQ18" s="535" cm="1">
        <f t="array" ref="RQ18">INDEX(RQ$13:RQ17,$B18+1,1)</f>
        <v>0</v>
      </c>
      <c r="RR18" s="535" cm="1">
        <f t="array" ref="RR18">INDEX(RR$13:RR17,$B18+1,1)</f>
        <v>0</v>
      </c>
      <c r="RS18" s="535" cm="1">
        <f t="array" ref="RS18">INDEX(RS$13:RS17,$B18+1,1)</f>
        <v>0</v>
      </c>
      <c r="RT18" s="535" cm="1">
        <f t="array" ref="RT18">INDEX(RT$13:RT17,$B18+1,1)</f>
        <v>0</v>
      </c>
      <c r="RU18" s="535" cm="1">
        <f t="array" ref="RU18">INDEX(RU$13:RU17,$B18+1,1)</f>
        <v>0</v>
      </c>
      <c r="RV18" s="535" cm="1">
        <f t="array" ref="RV18">INDEX(RV$13:RV17,$B18+1,1)</f>
        <v>0</v>
      </c>
      <c r="RW18" s="535" cm="1">
        <f t="array" ref="RW18">INDEX(RW$13:RW17,$B18+1,1)</f>
        <v>0</v>
      </c>
      <c r="RX18" s="535" cm="1">
        <f t="array" ref="RX18">INDEX(RX$13:RX17,$B18+1,1)</f>
        <v>0</v>
      </c>
      <c r="RY18" s="535" cm="1">
        <f t="array" ref="RY18">INDEX(RY$13:RY17,$B18+1,1)</f>
        <v>0</v>
      </c>
      <c r="RZ18" s="535" cm="1">
        <f t="array" ref="RZ18">INDEX(RZ$13:RZ17,$B18+1,1)</f>
        <v>0</v>
      </c>
      <c r="SA18" s="535" cm="1">
        <f t="array" ref="SA18">INDEX(SA$13:SA17,$B18+1,1)</f>
        <v>0</v>
      </c>
      <c r="SB18" s="535" cm="1">
        <f t="array" ref="SB18">INDEX(SB$13:SB17,$B18+1,1)</f>
        <v>0</v>
      </c>
      <c r="SC18" s="535" cm="1">
        <f t="array" ref="SC18">INDEX(SC$13:SC17,$B18+1,1)</f>
        <v>0</v>
      </c>
      <c r="SD18" s="535" cm="1">
        <f t="array" ref="SD18">INDEX(SD$13:SD17,$B18+1,1)</f>
        <v>0</v>
      </c>
      <c r="SE18" s="535" cm="1">
        <f t="array" ref="SE18">INDEX(SE$13:SE17,$B18+1,1)</f>
        <v>0</v>
      </c>
      <c r="SF18" s="535" cm="1">
        <f t="array" ref="SF18">INDEX(SF$13:SF17,$B18+1,1)</f>
        <v>0</v>
      </c>
      <c r="SG18" s="535" cm="1">
        <f t="array" ref="SG18">INDEX(SG$13:SG17,$B18+1,1)</f>
        <v>0</v>
      </c>
      <c r="SH18" s="535" cm="1">
        <f t="array" ref="SH18">INDEX(SH$13:SH17,$B18+1,1)</f>
        <v>0</v>
      </c>
      <c r="SI18" s="535" cm="1">
        <f t="array" ref="SI18">INDEX(SI$13:SI17,$B18+1,1)</f>
        <v>0</v>
      </c>
      <c r="SJ18" s="535" cm="1">
        <f t="array" ref="SJ18">INDEX(SJ$13:SJ17,$B18+1,1)</f>
        <v>0</v>
      </c>
      <c r="SK18" s="535" cm="1">
        <f t="array" ref="SK18">INDEX(SK$13:SK17,$B18+1,1)</f>
        <v>0</v>
      </c>
      <c r="SL18" s="535" cm="1">
        <f t="array" ref="SL18">INDEX(SL$13:SL17,$B18+1,1)</f>
        <v>0</v>
      </c>
      <c r="SM18" s="535" cm="1">
        <f t="array" ref="SM18">INDEX(SM$13:SM17,$B18+1,1)</f>
        <v>0</v>
      </c>
      <c r="SN18" s="535" cm="1">
        <f t="array" ref="SN18">INDEX(SN$13:SN17,$B18+1,1)</f>
        <v>0</v>
      </c>
      <c r="SO18" s="535" cm="1">
        <f t="array" ref="SO18">INDEX(SO$13:SO17,$B18+1,1)</f>
        <v>0</v>
      </c>
      <c r="SP18" s="535" cm="1">
        <f t="array" ref="SP18">INDEX(SP$13:SP17,$B18+1,1)</f>
        <v>0</v>
      </c>
      <c r="SQ18" s="535" cm="1">
        <f t="array" ref="SQ18">INDEX(SQ$13:SQ17,$B18+1,1)</f>
        <v>0</v>
      </c>
      <c r="SR18" s="535" cm="1">
        <f t="array" ref="SR18">INDEX(SR$13:SR17,$B18+1,1)</f>
        <v>0</v>
      </c>
      <c r="SS18" s="535" cm="1">
        <f t="array" ref="SS18">INDEX(SS$13:SS17,$B18+1,1)</f>
        <v>0</v>
      </c>
      <c r="ST18" s="535" cm="1">
        <f t="array" ref="ST18">INDEX(ST$13:ST17,$B18+1,1)</f>
        <v>0</v>
      </c>
      <c r="SU18" s="535" cm="1">
        <f t="array" ref="SU18">INDEX(SU$13:SU17,$B18+1,1)</f>
        <v>0</v>
      </c>
      <c r="SV18" s="535" cm="1">
        <f t="array" ref="SV18">INDEX(SV$13:SV17,$B18+1,1)</f>
        <v>0</v>
      </c>
      <c r="SW18" s="535" cm="1">
        <f t="array" ref="SW18">INDEX(SW$13:SW17,$B18+1,1)</f>
        <v>0</v>
      </c>
      <c r="SX18" s="535" cm="1">
        <f t="array" ref="SX18">INDEX(SX$13:SX17,$B18+1,1)</f>
        <v>0</v>
      </c>
      <c r="SY18" s="535" cm="1">
        <f t="array" ref="SY18">INDEX(SY$13:SY17,$B18+1,1)</f>
        <v>0</v>
      </c>
      <c r="SZ18" s="535" cm="1">
        <f t="array" ref="SZ18">INDEX(SZ$13:SZ17,$B18+1,1)</f>
        <v>0</v>
      </c>
      <c r="TA18" s="535" cm="1">
        <f t="array" ref="TA18">INDEX(TA$13:TA17,$B18+1,1)</f>
        <v>0</v>
      </c>
      <c r="TB18" s="535" cm="1">
        <f t="array" ref="TB18">INDEX(TB$13:TB17,$B18+1,1)</f>
        <v>0</v>
      </c>
      <c r="TC18" s="535" cm="1">
        <f t="array" ref="TC18">INDEX(TC$13:TC17,$B18+1,1)</f>
        <v>0</v>
      </c>
      <c r="TD18" s="535" cm="1">
        <f t="array" ref="TD18">INDEX(TD$13:TD17,$B18+1,1)</f>
        <v>0</v>
      </c>
      <c r="TE18" s="535" cm="1">
        <f t="array" ref="TE18">INDEX(TE$13:TE17,$B18+1,1)</f>
        <v>0</v>
      </c>
      <c r="TF18" s="535" cm="1">
        <f t="array" ref="TF18">INDEX(TF$13:TF17,$B18+1,1)</f>
        <v>0</v>
      </c>
      <c r="TG18" s="535" cm="1">
        <f t="array" ref="TG18">INDEX(TG$13:TG17,$B18+1,1)</f>
        <v>0</v>
      </c>
      <c r="TH18" s="535" cm="1">
        <f t="array" ref="TH18">INDEX(TH$13:TH17,$B18+1,1)</f>
        <v>0</v>
      </c>
      <c r="TI18" s="535" cm="1">
        <f t="array" ref="TI18">INDEX(TI$13:TI17,$B18+1,1)</f>
        <v>0</v>
      </c>
      <c r="TJ18" s="535" cm="1">
        <f t="array" ref="TJ18">INDEX(TJ$13:TJ17,$B18+1,1)</f>
        <v>0</v>
      </c>
      <c r="TK18" s="535" cm="1">
        <f t="array" ref="TK18">INDEX(TK$13:TK17,$B18+1,1)</f>
        <v>0</v>
      </c>
      <c r="TL18" s="535" cm="1">
        <f t="array" ref="TL18">INDEX(TL$13:TL17,$B18+1,1)</f>
        <v>0</v>
      </c>
      <c r="TM18" s="535" cm="1">
        <f t="array" ref="TM18">INDEX(TM$13:TM17,$B18+1,1)</f>
        <v>0</v>
      </c>
      <c r="TN18" s="535" cm="1">
        <f t="array" ref="TN18">INDEX(TN$13:TN17,$B18+1,1)</f>
        <v>0</v>
      </c>
      <c r="TO18" s="535" cm="1">
        <f t="array" ref="TO18">INDEX(TO$13:TO17,$B18+1,1)</f>
        <v>0</v>
      </c>
      <c r="TP18" s="535" cm="1">
        <f t="array" ref="TP18">INDEX(TP$13:TP17,$B18+1,1)</f>
        <v>0</v>
      </c>
      <c r="TQ18" s="535" cm="1">
        <f t="array" ref="TQ18">INDEX(TQ$13:TQ17,$B18+1,1)</f>
        <v>0</v>
      </c>
      <c r="TR18" s="535" cm="1">
        <f t="array" ref="TR18">INDEX(TR$13:TR17,$B18+1,1)</f>
        <v>0</v>
      </c>
      <c r="TS18" s="535" cm="1">
        <f t="array" ref="TS18">INDEX(TS$13:TS17,$B18+1,1)</f>
        <v>0</v>
      </c>
      <c r="TT18" s="535" cm="1">
        <f t="array" ref="TT18">INDEX(TT$13:TT17,$B18+1,1)</f>
        <v>0</v>
      </c>
      <c r="TU18" s="535" cm="1">
        <f t="array" ref="TU18">INDEX(TU$13:TU17,$B18+1,1)</f>
        <v>0</v>
      </c>
      <c r="TV18" s="535" cm="1">
        <f t="array" ref="TV18">INDEX(TV$13:TV17,$B18+1,1)</f>
        <v>0</v>
      </c>
      <c r="TW18" s="535" cm="1">
        <f t="array" ref="TW18">INDEX(TW$13:TW17,$B18+1,1)</f>
        <v>0</v>
      </c>
      <c r="TX18" s="535" cm="1">
        <f t="array" ref="TX18">INDEX(TX$13:TX17,$B18+1,1)</f>
        <v>0</v>
      </c>
      <c r="TY18" s="535" cm="1">
        <f t="array" ref="TY18">INDEX(TY$13:TY17,$B18+1,1)</f>
        <v>0</v>
      </c>
      <c r="TZ18" s="535" cm="1">
        <f t="array" ref="TZ18">INDEX(TZ$13:TZ17,$B18+1,1)</f>
        <v>0</v>
      </c>
      <c r="UA18" s="535" cm="1">
        <f t="array" ref="UA18">INDEX(UA$13:UA17,$B18+1,1)</f>
        <v>0</v>
      </c>
      <c r="UB18" s="535" cm="1">
        <f t="array" ref="UB18">INDEX(UB$13:UB17,$B18+1,1)</f>
        <v>0</v>
      </c>
      <c r="UC18" s="535" cm="1">
        <f t="array" ref="UC18">INDEX(UC$13:UC17,$B18+1,1)</f>
        <v>0</v>
      </c>
      <c r="UD18" s="535" cm="1">
        <f t="array" ref="UD18">INDEX(UD$13:UD17,$B18+1,1)</f>
        <v>0</v>
      </c>
      <c r="UE18" s="535" cm="1">
        <f t="array" ref="UE18">INDEX(UE$13:UE17,$B18+1,1)</f>
        <v>0</v>
      </c>
      <c r="UF18" s="535" cm="1">
        <f t="array" ref="UF18">INDEX(UF$13:UF17,$B18+1,1)</f>
        <v>0</v>
      </c>
      <c r="UG18" s="535" cm="1">
        <f t="array" ref="UG18">INDEX(UG$13:UG17,$B18+1,1)</f>
        <v>0</v>
      </c>
      <c r="UH18" s="535" cm="1">
        <f t="array" ref="UH18">INDEX(UH$13:UH17,$B18+1,1)</f>
        <v>0</v>
      </c>
      <c r="UI18" s="535" cm="1">
        <f t="array" ref="UI18">INDEX(UI$13:UI17,$B18+1,1)</f>
        <v>0</v>
      </c>
      <c r="UJ18" s="535" cm="1">
        <f t="array" ref="UJ18">INDEX(UJ$13:UJ17,$B18+1,1)</f>
        <v>0</v>
      </c>
      <c r="UK18" s="535" cm="1">
        <f t="array" ref="UK18">INDEX(UK$13:UK17,$B18+1,1)</f>
        <v>0</v>
      </c>
      <c r="UL18" s="535" cm="1">
        <f t="array" ref="UL18">INDEX(UL$13:UL17,$B18+1,1)</f>
        <v>0</v>
      </c>
      <c r="UM18" s="535" cm="1">
        <f t="array" ref="UM18">INDEX(UM$13:UM17,$B18+1,1)</f>
        <v>0</v>
      </c>
      <c r="UN18" s="535" cm="1">
        <f t="array" ref="UN18">INDEX(UN$13:UN17,$B18+1,1)</f>
        <v>0</v>
      </c>
      <c r="UO18" s="535" cm="1">
        <f t="array" ref="UO18">INDEX(UO$13:UO17,$B18+1,1)</f>
        <v>0</v>
      </c>
      <c r="UP18" s="535" cm="1">
        <f t="array" ref="UP18">INDEX(UP$13:UP17,$B18+1,1)</f>
        <v>0</v>
      </c>
      <c r="UQ18" s="535" cm="1">
        <f t="array" ref="UQ18">INDEX(UQ$13:UQ17,$B18+1,1)</f>
        <v>0</v>
      </c>
      <c r="UR18" s="535" cm="1">
        <f t="array" ref="UR18">INDEX(UR$13:UR17,$B18+1,1)</f>
        <v>0</v>
      </c>
      <c r="US18" s="535" cm="1">
        <f t="array" ref="US18">INDEX(US$13:US17,$B18+1,1)</f>
        <v>0</v>
      </c>
      <c r="UT18" s="535" cm="1">
        <f t="array" ref="UT18">INDEX(UT$13:UT17,$B18+1,1)</f>
        <v>0</v>
      </c>
      <c r="UU18" s="535" cm="1">
        <f t="array" ref="UU18">INDEX(UU$13:UU17,$B18+1,1)</f>
        <v>0</v>
      </c>
      <c r="UV18" s="535" cm="1">
        <f t="array" ref="UV18">INDEX(UV$13:UV17,$B18+1,1)</f>
        <v>0</v>
      </c>
      <c r="UW18" s="535" cm="1">
        <f t="array" ref="UW18">INDEX(UW$13:UW17,$B18+1,1)</f>
        <v>0</v>
      </c>
      <c r="UX18" s="535" cm="1">
        <f t="array" ref="UX18">INDEX(UX$13:UX17,$B18+1,1)</f>
        <v>0</v>
      </c>
      <c r="UY18" s="535" cm="1">
        <f t="array" ref="UY18">INDEX(UY$13:UY17,$B18+1,1)</f>
        <v>0</v>
      </c>
      <c r="UZ18" s="535" cm="1">
        <f t="array" ref="UZ18">INDEX(UZ$13:UZ17,$B18+1,1)</f>
        <v>0</v>
      </c>
      <c r="VA18" s="535" cm="1">
        <f t="array" ref="VA18">INDEX(VA$13:VA17,$B18+1,1)</f>
        <v>0</v>
      </c>
      <c r="VB18" s="535" cm="1">
        <f t="array" ref="VB18">INDEX(VB$13:VB17,$B18+1,1)</f>
        <v>0</v>
      </c>
      <c r="VC18" s="535" cm="1">
        <f t="array" ref="VC18">INDEX(VC$13:VC17,$B18+1,1)</f>
        <v>0</v>
      </c>
      <c r="VD18" s="535" cm="1">
        <f t="array" ref="VD18">INDEX(VD$13:VD17,$B18+1,1)</f>
        <v>0</v>
      </c>
      <c r="VE18" s="535" cm="1">
        <f t="array" ref="VE18">INDEX(VE$13:VE17,$B18+1,1)</f>
        <v>0</v>
      </c>
      <c r="VF18" s="535" cm="1">
        <f t="array" ref="VF18">INDEX(VF$13:VF17,$B18+1,1)</f>
        <v>0</v>
      </c>
      <c r="VG18" s="535" cm="1">
        <f t="array" ref="VG18">INDEX(VG$13:VG17,$B18+1,1)</f>
        <v>0</v>
      </c>
      <c r="VH18" s="535" cm="1">
        <f t="array" ref="VH18">INDEX(VH$13:VH17,$B18+1,1)</f>
        <v>0</v>
      </c>
      <c r="VI18" s="535" cm="1">
        <f t="array" ref="VI18">INDEX(VI$13:VI17,$B18+1,1)</f>
        <v>0</v>
      </c>
      <c r="VJ18" s="535" cm="1">
        <f t="array" ref="VJ18">INDEX(VJ$13:VJ17,$B18+1,1)</f>
        <v>0</v>
      </c>
      <c r="VK18" s="535" cm="1">
        <f t="array" ref="VK18">INDEX(VK$13:VK17,$B18+1,1)</f>
        <v>0</v>
      </c>
      <c r="VL18" s="535" cm="1">
        <f t="array" ref="VL18">INDEX(VL$13:VL17,$B18+1,1)</f>
        <v>0</v>
      </c>
      <c r="VM18" s="535" cm="1">
        <f t="array" ref="VM18">INDEX(VM$13:VM17,$B18+1,1)</f>
        <v>0</v>
      </c>
      <c r="VN18" s="535" cm="1">
        <f t="array" ref="VN18">INDEX(VN$13:VN17,$B18+1,1)</f>
        <v>0</v>
      </c>
      <c r="VO18" s="535" cm="1">
        <f t="array" ref="VO18">INDEX(VO$13:VO17,$B18+1,1)</f>
        <v>0</v>
      </c>
      <c r="VP18" s="535" cm="1">
        <f t="array" ref="VP18">INDEX(VP$13:VP17,$B18+1,1)</f>
        <v>0</v>
      </c>
      <c r="VQ18" s="535" cm="1">
        <f t="array" ref="VQ18">INDEX(VQ$13:VQ17,$B18+1,1)</f>
        <v>0</v>
      </c>
      <c r="VR18" s="535" cm="1">
        <f t="array" ref="VR18">INDEX(VR$13:VR17,$B18+1,1)</f>
        <v>0</v>
      </c>
      <c r="VS18" s="535" cm="1">
        <f t="array" ref="VS18">INDEX(VS$13:VS17,$B18+1,1)</f>
        <v>0</v>
      </c>
      <c r="VT18" s="535" cm="1">
        <f t="array" ref="VT18">INDEX(VT$13:VT17,$B18+1,1)</f>
        <v>0</v>
      </c>
      <c r="VU18" s="535" cm="1">
        <f t="array" ref="VU18">INDEX(VU$13:VU17,$B18+1,1)</f>
        <v>0</v>
      </c>
      <c r="VV18" s="535" cm="1">
        <f t="array" ref="VV18">INDEX(VV$13:VV17,$B18+1,1)</f>
        <v>0</v>
      </c>
      <c r="VW18" s="535" cm="1">
        <f t="array" ref="VW18">INDEX(VW$13:VW17,$B18+1,1)</f>
        <v>0</v>
      </c>
      <c r="VX18" s="535" cm="1">
        <f t="array" ref="VX18">INDEX(VX$13:VX17,$B18+1,1)</f>
        <v>0</v>
      </c>
      <c r="VY18" s="535" cm="1">
        <f t="array" ref="VY18">INDEX(VY$13:VY17,$B18+1,1)</f>
        <v>0</v>
      </c>
      <c r="VZ18" s="535" cm="1">
        <f t="array" ref="VZ18">INDEX(VZ$13:VZ17,$B18+1,1)</f>
        <v>0</v>
      </c>
      <c r="WA18" s="535" cm="1">
        <f t="array" ref="WA18">INDEX(WA$13:WA17,$B18+1,1)</f>
        <v>0</v>
      </c>
      <c r="WB18" s="535" cm="1">
        <f t="array" ref="WB18">INDEX(WB$13:WB17,$B18+1,1)</f>
        <v>0</v>
      </c>
      <c r="WC18" s="535" cm="1">
        <f t="array" ref="WC18">INDEX(WC$13:WC17,$B18+1,1)</f>
        <v>0</v>
      </c>
      <c r="WD18" s="535" cm="1">
        <f t="array" ref="WD18">INDEX(WD$13:WD17,$B18+1,1)</f>
        <v>0</v>
      </c>
      <c r="WE18" s="535" cm="1">
        <f t="array" ref="WE18">INDEX(WE$13:WE17,$B18+1,1)</f>
        <v>0</v>
      </c>
      <c r="WF18" s="535" cm="1">
        <f t="array" ref="WF18">INDEX(WF$13:WF17,$B18+1,1)</f>
        <v>0</v>
      </c>
      <c r="WG18" s="535" cm="1">
        <f t="array" ref="WG18">INDEX(WG$13:WG17,$B18+1,1)</f>
        <v>0</v>
      </c>
      <c r="WH18" s="535" cm="1">
        <f t="array" ref="WH18">INDEX(WH$13:WH17,$B18+1,1)</f>
        <v>0</v>
      </c>
      <c r="WI18" s="535" cm="1">
        <f t="array" ref="WI18">INDEX(WI$13:WI17,$B18+1,1)</f>
        <v>0</v>
      </c>
      <c r="WJ18" s="535" cm="1">
        <f t="array" ref="WJ18">INDEX(WJ$13:WJ17,$B18+1,1)</f>
        <v>0</v>
      </c>
      <c r="WK18" s="535" cm="1">
        <f t="array" ref="WK18">INDEX(WK$13:WK17,$B18+1,1)</f>
        <v>0</v>
      </c>
      <c r="WL18" s="535" cm="1">
        <f t="array" ref="WL18">INDEX(WL$13:WL17,$B18+1,1)</f>
        <v>0</v>
      </c>
      <c r="WM18" s="535" cm="1">
        <f t="array" ref="WM18">INDEX(WM$13:WM17,$B18+1,1)</f>
        <v>0</v>
      </c>
      <c r="WN18" s="535" cm="1">
        <f t="array" ref="WN18">INDEX(WN$13:WN17,$B18+1,1)</f>
        <v>0</v>
      </c>
      <c r="WO18" s="535" cm="1">
        <f t="array" ref="WO18">INDEX(WO$13:WO17,$B18+1,1)</f>
        <v>0</v>
      </c>
      <c r="WP18" s="535" cm="1">
        <f t="array" ref="WP18">INDEX(WP$13:WP17,$B18+1,1)</f>
        <v>0</v>
      </c>
      <c r="WQ18" s="535" cm="1">
        <f t="array" ref="WQ18">INDEX(WQ$13:WQ17,$B18+1,1)</f>
        <v>0</v>
      </c>
      <c r="WR18" s="535" cm="1">
        <f t="array" ref="WR18">INDEX(WR$13:WR17,$B18+1,1)</f>
        <v>0</v>
      </c>
      <c r="WS18" s="535" cm="1">
        <f t="array" ref="WS18">INDEX(WS$13:WS17,$B18+1,1)</f>
        <v>0</v>
      </c>
      <c r="WT18" s="535" cm="1">
        <f t="array" ref="WT18">INDEX(WT$13:WT17,$B18+1,1)</f>
        <v>0</v>
      </c>
      <c r="WU18" s="535" cm="1">
        <f t="array" ref="WU18">INDEX(WU$13:WU17,$B18+1,1)</f>
        <v>0</v>
      </c>
      <c r="WV18" s="535" cm="1">
        <f t="array" ref="WV18">INDEX(WV$13:WV17,$B18+1,1)</f>
        <v>0</v>
      </c>
      <c r="WW18" s="535" cm="1">
        <f t="array" ref="WW18">INDEX(WW$13:WW17,$B18+1,1)</f>
        <v>0</v>
      </c>
      <c r="WX18" s="535" cm="1">
        <f t="array" ref="WX18">INDEX(WX$13:WX17,$B18+1,1)</f>
        <v>0</v>
      </c>
      <c r="WY18" s="535" cm="1">
        <f t="array" ref="WY18">INDEX(WY$13:WY17,$B18+1,1)</f>
        <v>0</v>
      </c>
      <c r="WZ18" s="535" cm="1">
        <f t="array" ref="WZ18">INDEX(WZ$13:WZ17,$B18+1,1)</f>
        <v>0</v>
      </c>
      <c r="XA18" s="535" cm="1">
        <f t="array" ref="XA18">INDEX(XA$13:XA17,$B18+1,1)</f>
        <v>0</v>
      </c>
      <c r="XB18" s="535" cm="1">
        <f t="array" ref="XB18">INDEX(XB$13:XB17,$B18+1,1)</f>
        <v>0</v>
      </c>
      <c r="XC18" s="535" cm="1">
        <f t="array" ref="XC18">INDEX(XC$13:XC17,$B18+1,1)</f>
        <v>0</v>
      </c>
      <c r="XD18" s="535" cm="1">
        <f t="array" ref="XD18">INDEX(XD$13:XD17,$B18+1,1)</f>
        <v>0</v>
      </c>
      <c r="XE18" s="535" cm="1">
        <f t="array" ref="XE18">INDEX(XE$13:XE17,$B18+1,1)</f>
        <v>0</v>
      </c>
      <c r="XF18" s="535" cm="1">
        <f t="array" ref="XF18">INDEX(XF$13:XF17,$B18+1,1)</f>
        <v>0</v>
      </c>
      <c r="XG18" s="535" cm="1">
        <f t="array" ref="XG18">INDEX(XG$13:XG17,$B18+1,1)</f>
        <v>0</v>
      </c>
      <c r="XH18" s="535" cm="1">
        <f t="array" ref="XH18">INDEX(XH$13:XH17,$B18+1,1)</f>
        <v>0</v>
      </c>
      <c r="XI18" s="535" cm="1">
        <f t="array" ref="XI18">INDEX(XI$13:XI17,$B18+1,1)</f>
        <v>0</v>
      </c>
      <c r="XJ18" s="535" cm="1">
        <f t="array" ref="XJ18">INDEX(XJ$13:XJ17,$B18+1,1)</f>
        <v>0</v>
      </c>
      <c r="XK18" s="535" cm="1">
        <f t="array" ref="XK18">INDEX(XK$13:XK17,$B18+1,1)</f>
        <v>0</v>
      </c>
      <c r="XL18" s="535" cm="1">
        <f t="array" ref="XL18">INDEX(XL$13:XL17,$B18+1,1)</f>
        <v>0</v>
      </c>
      <c r="XM18" s="535" cm="1">
        <f t="array" ref="XM18">INDEX(XM$13:XM17,$B18+1,1)</f>
        <v>0</v>
      </c>
      <c r="XN18" s="535" cm="1">
        <f t="array" ref="XN18">INDEX(XN$13:XN17,$B18+1,1)</f>
        <v>0</v>
      </c>
      <c r="XO18" s="535" cm="1">
        <f t="array" ref="XO18">INDEX(XO$13:XO17,$B18+1,1)</f>
        <v>0</v>
      </c>
      <c r="XP18" s="535" cm="1">
        <f t="array" ref="XP18">INDEX(XP$13:XP17,$B18+1,1)</f>
        <v>0</v>
      </c>
      <c r="XQ18" s="535" cm="1">
        <f t="array" ref="XQ18">INDEX(XQ$13:XQ17,$B18+1,1)</f>
        <v>0</v>
      </c>
      <c r="XR18" s="535" cm="1">
        <f t="array" ref="XR18">INDEX(XR$13:XR17,$B18+1,1)</f>
        <v>0</v>
      </c>
      <c r="XS18" s="535" cm="1">
        <f t="array" ref="XS18">INDEX(XS$13:XS17,$B18+1,1)</f>
        <v>0</v>
      </c>
      <c r="XT18" s="535" cm="1">
        <f t="array" ref="XT18">INDEX(XT$13:XT17,$B18+1,1)</f>
        <v>0</v>
      </c>
      <c r="XU18" s="535" cm="1">
        <f t="array" ref="XU18">INDEX(XU$13:XU17,$B18+1,1)</f>
        <v>0</v>
      </c>
      <c r="XV18" s="535" cm="1">
        <f t="array" ref="XV18">INDEX(XV$13:XV17,$B18+1,1)</f>
        <v>0</v>
      </c>
      <c r="XW18" s="535" cm="1">
        <f t="array" ref="XW18">INDEX(XW$13:XW17,$B18+1,1)</f>
        <v>0</v>
      </c>
      <c r="XX18" s="535" cm="1">
        <f t="array" ref="XX18">INDEX(XX$13:XX17,$B18+1,1)</f>
        <v>0</v>
      </c>
      <c r="XY18" s="535" cm="1">
        <f t="array" ref="XY18">INDEX(XY$13:XY17,$B18+1,1)</f>
        <v>0</v>
      </c>
      <c r="XZ18" s="535" cm="1">
        <f t="array" ref="XZ18">INDEX(XZ$13:XZ17,$B18+1,1)</f>
        <v>0</v>
      </c>
      <c r="YA18" s="535" cm="1">
        <f t="array" ref="YA18">INDEX(YA$13:YA17,$B18+1,1)</f>
        <v>0</v>
      </c>
      <c r="YB18" s="535" cm="1">
        <f t="array" ref="YB18">INDEX(YB$13:YB17,$B18+1,1)</f>
        <v>0</v>
      </c>
      <c r="YC18" s="535" cm="1">
        <f t="array" ref="YC18">INDEX(YC$13:YC17,$B18+1,1)</f>
        <v>0</v>
      </c>
      <c r="YD18" s="535" cm="1">
        <f t="array" ref="YD18">INDEX(YD$13:YD17,$B18+1,1)</f>
        <v>0</v>
      </c>
      <c r="YE18" s="535" cm="1">
        <f t="array" ref="YE18">INDEX(YE$13:YE17,$B18+1,1)</f>
        <v>0</v>
      </c>
      <c r="YF18" s="535" cm="1">
        <f t="array" ref="YF18">INDEX(YF$13:YF17,$B18+1,1)</f>
        <v>0</v>
      </c>
      <c r="YG18" s="535" cm="1">
        <f t="array" ref="YG18">INDEX(YG$13:YG17,$B18+1,1)</f>
        <v>0</v>
      </c>
      <c r="YH18" s="535" cm="1">
        <f t="array" ref="YH18">INDEX(YH$13:YH17,$B18+1,1)</f>
        <v>0</v>
      </c>
      <c r="YI18" s="535" cm="1">
        <f t="array" ref="YI18">INDEX(YI$13:YI17,$B18+1,1)</f>
        <v>0</v>
      </c>
      <c r="YJ18" s="535" cm="1">
        <f t="array" ref="YJ18">INDEX(YJ$13:YJ17,$B18+1,1)</f>
        <v>0</v>
      </c>
      <c r="YK18" s="535" cm="1">
        <f t="array" ref="YK18">INDEX(YK$13:YK17,$B18+1,1)</f>
        <v>0</v>
      </c>
      <c r="YL18" s="535" cm="1">
        <f t="array" ref="YL18">INDEX(YL$13:YL17,$B18+1,1)</f>
        <v>0</v>
      </c>
      <c r="YM18" s="535" cm="1">
        <f t="array" ref="YM18">INDEX(YM$13:YM17,$B18+1,1)</f>
        <v>0</v>
      </c>
      <c r="YN18" s="535" cm="1">
        <f t="array" ref="YN18">INDEX(YN$13:YN17,$B18+1,1)</f>
        <v>0</v>
      </c>
      <c r="YO18" s="535" cm="1">
        <f t="array" ref="YO18">INDEX(YO$13:YO17,$B18+1,1)</f>
        <v>0</v>
      </c>
      <c r="YP18" s="535" cm="1">
        <f t="array" ref="YP18">INDEX(YP$13:YP17,$B18+1,1)</f>
        <v>0</v>
      </c>
      <c r="YQ18" s="535" cm="1">
        <f t="array" ref="YQ18">INDEX(YQ$13:YQ17,$B18+1,1)</f>
        <v>0</v>
      </c>
      <c r="YR18" s="535" cm="1">
        <f t="array" ref="YR18">INDEX(YR$13:YR17,$B18+1,1)</f>
        <v>0</v>
      </c>
      <c r="YS18" s="535" cm="1">
        <f t="array" ref="YS18">INDEX(YS$13:YS17,$B18+1,1)</f>
        <v>0</v>
      </c>
      <c r="YT18" s="535" cm="1">
        <f t="array" ref="YT18">INDEX(YT$13:YT17,$B18+1,1)</f>
        <v>0</v>
      </c>
      <c r="YU18" s="535" cm="1">
        <f t="array" ref="YU18">INDEX(YU$13:YU17,$B18+1,1)</f>
        <v>0</v>
      </c>
      <c r="YV18" s="535" cm="1">
        <f t="array" ref="YV18">INDEX(YV$13:YV17,$B18+1,1)</f>
        <v>0</v>
      </c>
      <c r="YW18" s="535" cm="1">
        <f t="array" ref="YW18">INDEX(YW$13:YW17,$B18+1,1)</f>
        <v>0</v>
      </c>
      <c r="YX18" s="535" cm="1">
        <f t="array" ref="YX18">INDEX(YX$13:YX17,$B18+1,1)</f>
        <v>0</v>
      </c>
      <c r="YY18" s="535" cm="1">
        <f t="array" ref="YY18">INDEX(YY$13:YY17,$B18+1,1)</f>
        <v>0</v>
      </c>
      <c r="YZ18" s="535" cm="1">
        <f t="array" ref="YZ18">INDEX(YZ$13:YZ17,$B18+1,1)</f>
        <v>0</v>
      </c>
      <c r="ZA18" s="535" t="str" cm="1">
        <f t="array" ref="ZA18">INDEX(ZA$13:ZA17,$B18+1,1)</f>
        <v>-</v>
      </c>
      <c r="ZB18" s="18"/>
      <c r="ZC18" s="535" cm="1">
        <f t="array" ref="ZC18">INDEX(ZC$13:ZC17,$B18+1,1)</f>
        <v>0</v>
      </c>
      <c r="ZD18" s="535" cm="1">
        <f t="array" ref="ZD18">INDEX(ZD$13:ZD17,$B18+1,1)</f>
        <v>0</v>
      </c>
      <c r="ZE18" s="535" cm="1">
        <f t="array" ref="ZE18">INDEX(ZE$13:ZE17,$B18+1,1)</f>
        <v>0</v>
      </c>
      <c r="ZF18" s="535" t="str" cm="1">
        <f t="array" ref="ZF18">INDEX(ZF$13:ZF17,$B18+1,1)</f>
        <v>-</v>
      </c>
      <c r="ZG18" s="535" t="str" cm="1">
        <f t="array" ref="ZG18">INDEX(ZG$13:ZG17,$B18+1,1)</f>
        <v>-</v>
      </c>
      <c r="ZH18" s="535" t="str" cm="1">
        <f t="array" ref="ZH18">INDEX(ZH$13:ZH17,$B18+1,1)</f>
        <v>-</v>
      </c>
      <c r="ZI18" s="535" t="str" cm="1">
        <f t="array" ref="ZI18">INDEX(ZI$13:ZI17,$B18+1,1)</f>
        <v>-</v>
      </c>
      <c r="ZJ18" s="535" t="str" cm="1">
        <f t="array" ref="ZJ18">INDEX(ZJ$13:ZJ17,$B18+1,1)</f>
        <v>-</v>
      </c>
      <c r="ZK18" s="535" t="str" cm="1">
        <f t="array" ref="ZK18">INDEX(ZK$13:ZK17,$B18+1,1)</f>
        <v>-</v>
      </c>
      <c r="ZL18" s="535" t="str" cm="1">
        <f t="array" ref="ZL18">INDEX(ZL$13:ZL17,$B18+1,1)</f>
        <v>-</v>
      </c>
      <c r="ZM18" s="535" t="str" cm="1">
        <f t="array" ref="ZM18">INDEX(ZM$13:ZM17,$B18+1,1)</f>
        <v>-</v>
      </c>
      <c r="ZN18" s="535" t="str" cm="1">
        <f t="array" ref="ZN18">INDEX(ZN$13:ZN17,$B18+1,1)</f>
        <v>-</v>
      </c>
      <c r="ZO18" s="535" t="str" cm="1">
        <f t="array" ref="ZO18">INDEX(ZO$13:ZO17,$B18+1,1)</f>
        <v>-</v>
      </c>
      <c r="ZP18" s="535" t="str" cm="1">
        <f t="array" ref="ZP18">INDEX(ZP$13:ZP17,$B18+1,1)</f>
        <v>-</v>
      </c>
      <c r="ZQ18" s="535" t="str" cm="1">
        <f t="array" ref="ZQ18">INDEX(ZQ$13:ZQ17,$B18+1,1)</f>
        <v>-</v>
      </c>
      <c r="ZR18" s="535" t="str" cm="1">
        <f t="array" ref="ZR18">INDEX(ZR$13:ZR17,$B18+1,1)</f>
        <v>-</v>
      </c>
      <c r="ZS18" s="535" t="str" cm="1">
        <f t="array" ref="ZS18">INDEX(ZS$13:ZS17,$B18+1,1)</f>
        <v>-</v>
      </c>
      <c r="ZT18" s="535" t="str" cm="1">
        <f t="array" ref="ZT18">INDEX(ZT$13:ZT17,$B18+1,1)</f>
        <v>-</v>
      </c>
      <c r="ZU18" s="535" t="str" cm="1">
        <f t="array" ref="ZU18">INDEX(ZU$13:ZU17,$B18+1,1)</f>
        <v>-</v>
      </c>
      <c r="ZV18" s="535" t="str" cm="1">
        <f t="array" ref="ZV18">INDEX(ZV$13:ZV17,$B18+1,1)</f>
        <v>-</v>
      </c>
      <c r="ZW18" s="535" t="str" cm="1">
        <f t="array" ref="ZW18">INDEX(ZW$13:ZW17,$B18+1,1)</f>
        <v>-</v>
      </c>
      <c r="ZX18" s="18"/>
      <c r="ZY18" s="535" t="str" cm="1">
        <f t="array" ref="ZY18">INDEX(ZY$13:ZY17,$B18+1,1)</f>
        <v>-</v>
      </c>
      <c r="ZZ18" s="535" t="str" cm="1">
        <f t="array" ref="ZZ18">INDEX(ZZ$13:ZZ17,$B18+1,1)</f>
        <v>-</v>
      </c>
      <c r="AAA18" s="535" t="str" cm="1">
        <f t="array" ref="AAA18">INDEX(AAA$13:AAA17,$B18+1,1)</f>
        <v>-</v>
      </c>
      <c r="AAB18" s="535" t="str" cm="1">
        <f t="array" ref="AAB18">INDEX(AAB$13:AAB17,$B18+1,1)</f>
        <v>-</v>
      </c>
      <c r="AAC18" s="535" t="str" cm="1">
        <f t="array" ref="AAC18">INDEX(AAC$13:AAC17,$B18+1,1)</f>
        <v>-</v>
      </c>
      <c r="AAD18" s="535" cm="1">
        <f t="array" ref="AAD18">INDEX(AAD$13:AAD17,$B18+1,1)</f>
        <v>0</v>
      </c>
      <c r="AAE18" s="535" t="str" cm="1">
        <f t="array" ref="AAE18">INDEX(AAE$13:AAE17,$B18+1,1)</f>
        <v>-</v>
      </c>
      <c r="AAF18" s="535" t="str" cm="1">
        <f t="array" ref="AAF18">INDEX(AAF$13:AAF17,$B18+1,1)</f>
        <v>-</v>
      </c>
      <c r="AAG18" s="535" t="str" cm="1">
        <f t="array" ref="AAG18">INDEX(AAG$13:AAG17,$B18+1,1)</f>
        <v>-</v>
      </c>
      <c r="AAH18" s="535" t="str" cm="1">
        <f t="array" ref="AAH18">INDEX(AAH$13:AAH17,$B18+1,1)</f>
        <v>-</v>
      </c>
      <c r="AAI18" s="535" t="str" cm="1">
        <f t="array" ref="AAI18">INDEX(AAI$13:AAI17,$B18+1,1)</f>
        <v>-</v>
      </c>
      <c r="AAJ18" s="535" t="str" cm="1">
        <f t="array" ref="AAJ18">INDEX(AAJ$13:AAJ17,$B18+1,1)</f>
        <v>-</v>
      </c>
      <c r="AAK18" s="535" t="str" cm="1">
        <f t="array" ref="AAK18">INDEX(AAK$13:AAK17,$B18+1,1)</f>
        <v>-</v>
      </c>
      <c r="AAL18" s="535" t="str" cm="1">
        <f t="array" ref="AAL18">INDEX(AAL$13:AAL17,$B18+1,1)</f>
        <v>-</v>
      </c>
      <c r="AAM18" s="535" t="b" cm="1">
        <f t="array" ref="AAM18">INDEX(AAM$13:AAM17,$B18+1,1)</f>
        <v>1</v>
      </c>
      <c r="AAN18" s="535" t="str" cm="1">
        <f t="array" ref="AAN18">INDEX(AAN$13:AAN17,$B18+1,1)</f>
        <v>-</v>
      </c>
      <c r="AAO18" s="535" cm="1">
        <f t="array" ref="AAO18">INDEX(AAO$13:AAO17,$B18+1,1)</f>
        <v>0</v>
      </c>
      <c r="AAP18" s="535" cm="1">
        <f t="array" ref="AAP18">INDEX(AAP$13:AAP17,$B18+1,1)</f>
        <v>0</v>
      </c>
      <c r="AAQ18" s="535" cm="1">
        <f t="array" ref="AAQ18">INDEX(AAQ$13:AAQ17,$B18+1,1)</f>
        <v>0</v>
      </c>
      <c r="AAR18" s="18"/>
      <c r="AAS18" s="535" t="str" cm="1">
        <f t="array" ref="AAS18">INDEX(AAS$13:AAS17,$B18+1,1)</f>
        <v>-</v>
      </c>
      <c r="AAT18" s="535" t="str" cm="1">
        <f t="array" ref="AAT18">INDEX(AAT$13:AAT17,$B18+1,1)</f>
        <v>-</v>
      </c>
      <c r="AAU18" s="535" t="str" cm="1">
        <f t="array" ref="AAU18">INDEX(AAU$13:AAU17,$B18+1,1)</f>
        <v>-</v>
      </c>
      <c r="AAV18" s="535" t="str" cm="1">
        <f t="array" ref="AAV18">INDEX(AAV$13:AAV17,$B18+1,1)</f>
        <v>-</v>
      </c>
      <c r="AAW18" s="535" cm="1">
        <f t="array" ref="AAW18">INDEX(AAW$13:AAW17,$B18+1,1)</f>
        <v>1</v>
      </c>
      <c r="AAX18" s="535" cm="1">
        <f t="array" ref="AAX18">INDEX(AAX$13:AAX17,$B18+1,1)</f>
        <v>1</v>
      </c>
      <c r="AAY18" s="535" cm="1">
        <f t="array" ref="AAY18">INDEX(AAY$13:AAY17,$B18+1,1)</f>
        <v>1</v>
      </c>
      <c r="AAZ18" s="535" cm="1">
        <f t="array" ref="AAZ18">INDEX(AAZ$13:AAZ17,$B18+1,1)</f>
        <v>1</v>
      </c>
      <c r="ABA18" s="535" t="str" cm="1">
        <f t="array" ref="ABA18">INDEX(ABA$13:ABA17,$B18+1,1)</f>
        <v>-</v>
      </c>
      <c r="ABB18" s="535" t="str" cm="1">
        <f t="array" ref="ABB18">INDEX(ABB$13:ABB17,$B18+1,1)</f>
        <v>-</v>
      </c>
      <c r="ABC18" s="535" t="str" cm="1">
        <f t="array" ref="ABC18">INDEX(ABC$13:ABC17,$B18+1,1)</f>
        <v>-</v>
      </c>
      <c r="ABD18" s="535" t="str" cm="1">
        <f t="array" ref="ABD18">INDEX(ABD$13:ABD17,$B18+1,1)</f>
        <v>-</v>
      </c>
      <c r="ABE18" s="535" t="str" cm="1">
        <f t="array" ref="ABE18">INDEX(ABE$13:ABE17,$B18+1,1)</f>
        <v>-</v>
      </c>
      <c r="ABF18" s="535" t="str" cm="1">
        <f t="array" ref="ABF18">INDEX(ABF$13:ABF17,$B18+1,1)</f>
        <v>-</v>
      </c>
      <c r="ABG18" s="535" t="str" cm="1">
        <f t="array" ref="ABG18">INDEX(ABG$13:ABG17,$B18+1,1)</f>
        <v>-</v>
      </c>
      <c r="ABH18" s="18"/>
      <c r="ABI18" s="535" t="str" cm="1">
        <f t="array" ref="ABI18">INDEX(ABI$13:ABI17,$B18+1,1)</f>
        <v>-</v>
      </c>
      <c r="ABJ18" s="411">
        <f t="shared" si="187"/>
        <v>1</v>
      </c>
      <c r="ABK18" s="18"/>
      <c r="ABL18" s="535" t="str" cm="1">
        <f t="array" ref="ABL18">INDEX(ABL$13:ABL17,$B18+1,1)</f>
        <v>-</v>
      </c>
      <c r="ABM18" s="535" t="str" cm="1">
        <f t="array" ref="ABM18">INDEX(ABM$13:ABM17,$B18+1,1)</f>
        <v>-</v>
      </c>
      <c r="ABN18" s="535" t="str" cm="1">
        <f t="array" ref="ABN18">INDEX(ABN$13:ABN17,$B18+1,1)</f>
        <v>-</v>
      </c>
      <c r="ABO18" s="535" t="str" cm="1">
        <f t="array" ref="ABO18">INDEX(ABO$13:ABO17,$B18+1,1)</f>
        <v>-</v>
      </c>
      <c r="ABP18" s="535" t="str" cm="1">
        <f t="array" ref="ABP18">INDEX(ABP$13:ABP17,$B18+1,1)</f>
        <v>-</v>
      </c>
      <c r="ABQ18" s="535" t="str" cm="1">
        <f t="array" ref="ABQ18">INDEX(ABQ$13:ABQ17,$B18+1,1)</f>
        <v>-</v>
      </c>
      <c r="ABR18" s="535" t="str" cm="1">
        <f t="array" ref="ABR18">INDEX(ABR$13:ABR17,$B18+1,1)</f>
        <v>-</v>
      </c>
      <c r="ABS18" s="535" t="str" cm="1">
        <f t="array" ref="ABS18">INDEX(ABS$13:ABS17,$B18+1,1)</f>
        <v>-</v>
      </c>
      <c r="ABT18" s="535" t="str" cm="1">
        <f t="array" ref="ABT18">INDEX(ABT$13:ABT17,$B18+1,1)</f>
        <v>-</v>
      </c>
      <c r="ABU18" s="535" t="str" cm="1">
        <f t="array" ref="ABU18">INDEX(ABU$13:ABU17,$B18+1,1)</f>
        <v>-</v>
      </c>
      <c r="ABV18" s="535" t="str" cm="1">
        <f t="array" ref="ABV18">INDEX(ABV$13:ABV17,$B18+1,1)</f>
        <v>-</v>
      </c>
      <c r="ABW18" s="535" t="str" cm="1">
        <f t="array" ref="ABW18">INDEX(ABW$13:ABW17,$B18+1,1)</f>
        <v>-</v>
      </c>
      <c r="ABX18" s="535" t="str" cm="1">
        <f t="array" ref="ABX18">INDEX(ABX$13:ABX17,$B18+1,1)</f>
        <v>-</v>
      </c>
      <c r="ABY18" s="535" t="str" cm="1">
        <f t="array" ref="ABY18">INDEX(ABY$13:ABY17,$B18+1,1)</f>
        <v>-</v>
      </c>
      <c r="ABZ18" s="535" t="str" cm="1">
        <f t="array" ref="ABZ18">INDEX(ABZ$13:ABZ17,$B18+1,1)</f>
        <v>-</v>
      </c>
      <c r="ACA18" s="535" t="str" cm="1">
        <f t="array" ref="ACA18">INDEX(ACA$13:ACA17,$B18+1,1)</f>
        <v>-</v>
      </c>
      <c r="ACB18" s="535" t="str" cm="1">
        <f t="array" ref="ACB18">INDEX(ACB$13:ACB17,$B18+1,1)</f>
        <v>-</v>
      </c>
      <c r="ACC18" s="535" t="str" cm="1">
        <f t="array" ref="ACC18">INDEX(ACC$13:ACC17,$B18+1,1)</f>
        <v>-</v>
      </c>
      <c r="ACD18" s="535" t="str" cm="1">
        <f t="array" ref="ACD18">INDEX(ACD$13:ACD17,$B18+1,1)</f>
        <v>-</v>
      </c>
      <c r="ACE18" s="535" t="str" cm="1">
        <f t="array" ref="ACE18">INDEX(ACE$13:ACE17,$B18+1,1)</f>
        <v>-</v>
      </c>
      <c r="ACF18" s="535" t="str" cm="1">
        <f t="array" ref="ACF18">INDEX(ACF$13:ACF17,$B18+1,1)</f>
        <v>-</v>
      </c>
      <c r="ACG18" s="535" t="str" cm="1">
        <f t="array" ref="ACG18">INDEX(ACG$13:ACG17,$B18+1,1)</f>
        <v>-</v>
      </c>
      <c r="ACH18" s="535" t="str" cm="1">
        <f t="array" ref="ACH18">INDEX(ACH$13:ACH17,$B18+1,1)</f>
        <v>-</v>
      </c>
      <c r="ACI18" s="535" t="str" cm="1">
        <f t="array" ref="ACI18">INDEX(ACI$13:ACI17,$B18+1,1)</f>
        <v>-</v>
      </c>
      <c r="ACJ18" s="535" t="str" cm="1">
        <f t="array" ref="ACJ18">INDEX(ACJ$13:ACJ17,$B18+1,1)</f>
        <v>-</v>
      </c>
      <c r="ACK18" s="535" t="str" cm="1">
        <f t="array" ref="ACK18">INDEX(ACK$13:ACK17,$B18+1,1)</f>
        <v>-</v>
      </c>
      <c r="ACL18" s="535" t="str" cm="1">
        <f t="array" ref="ACL18">INDEX(ACL$13:ACL17,$B18+1,1)</f>
        <v>-</v>
      </c>
      <c r="ACM18" s="535" t="str" cm="1">
        <f t="array" ref="ACM18">INDEX(ACM$13:ACM17,$B18+1,1)</f>
        <v>-</v>
      </c>
      <c r="ACN18" s="535" t="str" cm="1">
        <f t="array" ref="ACN18">INDEX(ACN$13:ACN17,$B18+1,1)</f>
        <v>-</v>
      </c>
      <c r="ACO18" s="535" t="str" cm="1">
        <f t="array" ref="ACO18">INDEX(ACO$13:ACO17,$B18+1,1)</f>
        <v>-</v>
      </c>
      <c r="ACP18" s="535" t="str" cm="1">
        <f t="array" ref="ACP18">INDEX(ACP$13:ACP17,$B18+1,1)</f>
        <v>-</v>
      </c>
      <c r="ACQ18" s="535" t="str" cm="1">
        <f t="array" ref="ACQ18">INDEX(ACQ$13:ACQ17,$B18+1,1)</f>
        <v>-</v>
      </c>
      <c r="ACR18" s="535" t="str" cm="1">
        <f t="array" ref="ACR18">INDEX(ACR$13:ACR17,$B18+1,1)</f>
        <v>-</v>
      </c>
      <c r="ACS18" s="535" t="str" cm="1">
        <f t="array" ref="ACS18">INDEX(ACS$13:ACS17,$B18+1,1)</f>
        <v>-</v>
      </c>
      <c r="ACT18" s="535" t="str" cm="1">
        <f t="array" ref="ACT18">INDEX(ACT$13:ACT17,$B18+1,1)</f>
        <v>-</v>
      </c>
      <c r="ACU18" s="535" t="str" cm="1">
        <f t="array" ref="ACU18">INDEX(ACU$13:ACU17,$B18+1,1)</f>
        <v>-</v>
      </c>
      <c r="ACV18" s="535" t="str" cm="1">
        <f t="array" ref="ACV18">INDEX(ACV$13:ACV17,$B18+1,1)</f>
        <v>-</v>
      </c>
      <c r="ACW18" s="535" t="str" cm="1">
        <f t="array" ref="ACW18">INDEX(ACW$13:ACW17,$B18+1,1)</f>
        <v>-</v>
      </c>
      <c r="ACX18" s="535" t="str" cm="1">
        <f t="array" ref="ACX18">INDEX(ACX$13:ACX17,$B18+1,1)</f>
        <v>-</v>
      </c>
      <c r="ACY18" s="535" t="str" cm="1">
        <f t="array" ref="ACY18">INDEX(ACY$13:ACY17,$B18+1,1)</f>
        <v>-</v>
      </c>
      <c r="ACZ18" s="535" t="str" cm="1">
        <f t="array" ref="ACZ18">INDEX(ACZ$13:ACZ17,$B18+1,1)</f>
        <v>-</v>
      </c>
      <c r="ADA18" s="535" t="str" cm="1">
        <f t="array" ref="ADA18">INDEX(ADA$13:ADA17,$B18+1,1)</f>
        <v>-</v>
      </c>
      <c r="ADB18" s="535" cm="1">
        <f t="array" ref="ADB18">INDEX(ADB$13:ADB17,$B18+1,1)</f>
        <v>1</v>
      </c>
      <c r="ADC18" s="535" cm="1">
        <f t="array" ref="ADC18">INDEX(ADC$13:ADC17,$B18+1,1)</f>
        <v>1</v>
      </c>
      <c r="ADD18" s="535" t="str" cm="1">
        <f t="array" ref="ADD18">INDEX(ADD$13:ADD17,$B18+1,1)</f>
        <v>-</v>
      </c>
      <c r="ADE18" s="535" t="str" cm="1">
        <f t="array" ref="ADE18">INDEX(ADE$13:ADE17,$B18+1,1)</f>
        <v>-</v>
      </c>
      <c r="ADF18" s="535" t="str" cm="1">
        <f t="array" ref="ADF18">INDEX(ADF$13:ADF17,$B18+1,1)</f>
        <v>-</v>
      </c>
      <c r="ADG18" s="535" t="str" cm="1">
        <f t="array" ref="ADG18">INDEX(ADG$13:ADG17,$B18+1,1)</f>
        <v>-</v>
      </c>
      <c r="ADH18" s="535" t="str" cm="1">
        <f t="array" ref="ADH18">INDEX(ADH$13:ADH17,$B18+1,1)</f>
        <v>-</v>
      </c>
      <c r="ADI18" s="535" t="str" cm="1">
        <f t="array" ref="ADI18">INDEX(ADI$13:ADI17,$B18+1,1)</f>
        <v>-</v>
      </c>
      <c r="ADJ18" s="535" t="str" cm="1">
        <f t="array" ref="ADJ18">INDEX(ADJ$13:ADJ17,$B18+1,1)</f>
        <v>-</v>
      </c>
      <c r="ADK18" s="535" t="str" cm="1">
        <f t="array" ref="ADK18">INDEX(ADK$13:ADK17,$B18+1,1)</f>
        <v>-</v>
      </c>
      <c r="ADL18" s="535" t="str" cm="1">
        <f t="array" ref="ADL18">INDEX(ADL$13:ADL17,$B18+1,1)</f>
        <v>-</v>
      </c>
      <c r="ADM18" s="535" t="str" cm="1">
        <f t="array" ref="ADM18">INDEX(ADM$13:ADM17,$B18+1,1)</f>
        <v>-</v>
      </c>
      <c r="ADN18" s="535" t="str" cm="1">
        <f t="array" ref="ADN18">INDEX(ADN$13:ADN17,$B18+1,1)</f>
        <v>-</v>
      </c>
      <c r="ADO18" s="535" t="str" cm="1">
        <f t="array" ref="ADO18">INDEX(ADO$13:ADO17,$B18+1,1)</f>
        <v>-</v>
      </c>
      <c r="ADP18" s="535" t="str" cm="1">
        <f t="array" ref="ADP18">INDEX(ADP$13:ADP17,$B18+1,1)</f>
        <v>-</v>
      </c>
      <c r="ADQ18" s="18"/>
      <c r="ADR18" s="22" t="str">
        <f t="shared" ref="ADR18" si="195">IF($N18=ADR$10,TRUE,"-")</f>
        <v>-</v>
      </c>
      <c r="ADS18" s="535" t="str" cm="1">
        <f t="array" ref="ADS18">INDEX(ADS$13:ADS17,$B18+1,1)</f>
        <v>-</v>
      </c>
      <c r="ADT18" s="535" t="str" cm="1">
        <f t="array" ref="ADT18">INDEX(ADT$13:ADT17,$B18+1,1)</f>
        <v>-</v>
      </c>
      <c r="ADU18" s="535" t="str" cm="1">
        <f t="array" ref="ADU18">INDEX(ADU$13:ADU17,$B18+1,1)</f>
        <v>-</v>
      </c>
      <c r="ADV18" s="535" t="str" cm="1">
        <f t="array" ref="ADV18">INDEX(ADV$13:ADV17,$B18+1,1)</f>
        <v>-</v>
      </c>
      <c r="ADW18" s="535" t="str" cm="1">
        <f t="array" ref="ADW18">INDEX(ADW$13:ADW17,$B18+1,1)</f>
        <v>-</v>
      </c>
      <c r="ADX18" s="535" t="str" cm="1">
        <f t="array" ref="ADX18">INDEX(ADX$13:ADX17,$B18+1,1)</f>
        <v>-</v>
      </c>
      <c r="ADY18" s="535" t="str" cm="1">
        <f t="array" ref="ADY18">INDEX(ADY$13:ADY17,$B18+1,1)</f>
        <v>-</v>
      </c>
      <c r="ADZ18" s="535" t="str" cm="1">
        <f t="array" ref="ADZ18">INDEX(ADZ$13:ADZ17,$B18+1,1)</f>
        <v>-</v>
      </c>
      <c r="AEA18" s="535" t="str" cm="1">
        <f t="array" ref="AEA18">INDEX(AEA$13:AEA17,$B18+1,1)</f>
        <v>-</v>
      </c>
      <c r="AEB18" s="535" t="str" cm="1">
        <f t="array" ref="AEB18">INDEX(AEB$13:AEB17,$B18+1,1)</f>
        <v>-</v>
      </c>
      <c r="AEC18" s="535" t="str" cm="1">
        <f t="array" ref="AEC18">INDEX(AEC$13:AEC17,$B18+1,1)</f>
        <v>-</v>
      </c>
      <c r="AED18" s="535" t="str" cm="1">
        <f t="array" ref="AED18">INDEX(AED$13:AED17,$B18+1,1)</f>
        <v>-</v>
      </c>
      <c r="AEE18" s="535" t="str" cm="1">
        <f t="array" ref="AEE18">INDEX(AEE$13:AEE17,$B18+1,1)</f>
        <v>-</v>
      </c>
      <c r="AEF18" s="535" t="str" cm="1">
        <f t="array" ref="AEF18">INDEX(AEF$13:AEF17,$B18+1,1)</f>
        <v>-</v>
      </c>
      <c r="AEG18" s="535" t="str" cm="1">
        <f t="array" ref="AEG18">INDEX(AEG$13:AEG17,$B18+1,1)</f>
        <v>-</v>
      </c>
      <c r="AEH18" s="535" t="str" cm="1">
        <f t="array" ref="AEH18">INDEX(AEH$13:AEH17,$B18+1,1)</f>
        <v>-</v>
      </c>
      <c r="AEI18" s="535" t="str" cm="1">
        <f t="array" ref="AEI18">INDEX(AEI$13:AEI17,$B18+1,1)</f>
        <v>-</v>
      </c>
      <c r="AEJ18" s="535" t="str" cm="1">
        <f t="array" ref="AEJ18">INDEX(AEJ$13:AEJ17,$B18+1,1)</f>
        <v>-</v>
      </c>
      <c r="AEK18" s="535" t="str" cm="1">
        <f t="array" ref="AEK18">INDEX(AEK$13:AEK17,$B18+1,1)</f>
        <v>-</v>
      </c>
      <c r="AEL18" s="535" t="str" cm="1">
        <f t="array" ref="AEL18">INDEX(AEL$13:AEL17,$B18+1,1)</f>
        <v>-</v>
      </c>
      <c r="AEM18" s="535" t="str" cm="1">
        <f t="array" ref="AEM18">INDEX(AEM$13:AEM17,$B18+1,1)</f>
        <v>-</v>
      </c>
      <c r="AEN18" s="535" t="str" cm="1">
        <f t="array" ref="AEN18">INDEX(AEN$13:AEN17,$B18+1,1)</f>
        <v>-</v>
      </c>
      <c r="AEO18" s="535" t="str" cm="1">
        <f t="array" ref="AEO18">INDEX(AEO$13:AEO17,$B18+1,1)</f>
        <v>-</v>
      </c>
      <c r="AEP18" s="535" t="str" cm="1">
        <f t="array" ref="AEP18">INDEX(AEP$13:AEP17,$B18+1,1)</f>
        <v>-</v>
      </c>
      <c r="AEQ18" s="535" t="str" cm="1">
        <f t="array" ref="AEQ18">INDEX(AEQ$13:AEQ17,$B18+1,1)</f>
        <v>-</v>
      </c>
      <c r="AER18" s="535" t="str" cm="1">
        <f t="array" ref="AER18">INDEX(AER$13:AER17,$B18+1,1)</f>
        <v>-</v>
      </c>
      <c r="AES18" s="535" t="str" cm="1">
        <f t="array" ref="AES18">INDEX(AES$13:AES17,$B18+1,1)</f>
        <v>-</v>
      </c>
      <c r="AET18" s="535" t="str" cm="1">
        <f t="array" ref="AET18">INDEX(AET$13:AET17,$B18+1,1)</f>
        <v>-</v>
      </c>
      <c r="AEU18" s="535" t="str" cm="1">
        <f t="array" ref="AEU18">INDEX(AEU$13:AEU17,$B18+1,1)</f>
        <v>-</v>
      </c>
      <c r="AEV18" s="22" t="str">
        <f t="shared" ref="AEV18" si="196">IF($N18=AEV$10,TRUE,"-")</f>
        <v>-</v>
      </c>
      <c r="AEW18" s="535" t="str" cm="1">
        <f t="array" ref="AEW18">INDEX(AEW$13:AEW17,$B18+1,1)</f>
        <v>-</v>
      </c>
      <c r="AEX18" s="535" t="str" cm="1">
        <f t="array" ref="AEX18">INDEX(AEX$13:AEX17,$B18+1,1)</f>
        <v>-</v>
      </c>
      <c r="AEY18" s="535" t="str" cm="1">
        <f t="array" ref="AEY18">INDEX(AEY$13:AEY17,$B18+1,1)</f>
        <v>-</v>
      </c>
      <c r="AEZ18" s="535" t="str" cm="1">
        <f t="array" ref="AEZ18">INDEX(AEZ$13:AEZ17,$B18+1,1)</f>
        <v>-</v>
      </c>
      <c r="AFA18" s="535" t="str" cm="1">
        <f t="array" ref="AFA18">INDEX(AFA$13:AFA17,$B18+1,1)</f>
        <v>-</v>
      </c>
      <c r="AFB18" s="535" t="str" cm="1">
        <f t="array" ref="AFB18">INDEX(AFB$13:AFB17,$B18+1,1)</f>
        <v>-</v>
      </c>
      <c r="AFC18" s="535" t="str" cm="1">
        <f t="array" ref="AFC18">INDEX(AFC$13:AFC17,$B18+1,1)</f>
        <v>-</v>
      </c>
      <c r="AFD18" s="535" t="str" cm="1">
        <f t="array" ref="AFD18">INDEX(AFD$13:AFD17,$B18+1,1)</f>
        <v>-</v>
      </c>
      <c r="AFE18" s="535" t="str" cm="1">
        <f t="array" ref="AFE18">INDEX(AFE$13:AFE17,$B18+1,1)</f>
        <v>-</v>
      </c>
      <c r="AFF18" s="535" t="str" cm="1">
        <f t="array" ref="AFF18">INDEX(AFF$13:AFF17,$B18+1,1)</f>
        <v>-</v>
      </c>
      <c r="AFG18" s="535" t="str" cm="1">
        <f t="array" ref="AFG18">INDEX(AFG$13:AFG17,$B18+1,1)</f>
        <v>-</v>
      </c>
      <c r="AFH18" s="535" t="str" cm="1">
        <f t="array" ref="AFH18">INDEX(AFH$13:AFH17,$B18+1,1)</f>
        <v>-</v>
      </c>
      <c r="AFI18" s="535" t="str" cm="1">
        <f t="array" ref="AFI18">INDEX(AFI$13:AFI17,$B18+1,1)</f>
        <v>-</v>
      </c>
      <c r="AFJ18" s="535" t="str" cm="1">
        <f t="array" ref="AFJ18">INDEX(AFJ$13:AFJ17,$B18+1,1)</f>
        <v>-</v>
      </c>
      <c r="AFK18" s="535" t="str" cm="1">
        <f t="array" ref="AFK18">INDEX(AFK$13:AFK17,$B18+1,1)</f>
        <v>-</v>
      </c>
      <c r="AFL18" s="535" t="str" cm="1">
        <f t="array" ref="AFL18">INDEX(AFL$13:AFL17,$B18+1,1)</f>
        <v>-</v>
      </c>
      <c r="AFM18" s="535" t="str" cm="1">
        <f t="array" ref="AFM18">INDEX(AFM$13:AFM17,$B18+1,1)</f>
        <v>-</v>
      </c>
      <c r="AFN18" s="535" t="str" cm="1">
        <f t="array" ref="AFN18">INDEX(AFN$13:AFN17,$B18+1,1)</f>
        <v>-</v>
      </c>
      <c r="AFO18" s="535" t="str" cm="1">
        <f t="array" ref="AFO18">INDEX(AFO$13:AFO17,$B18+1,1)</f>
        <v>-</v>
      </c>
      <c r="AFP18" s="535" t="str" cm="1">
        <f t="array" ref="AFP18">INDEX(AFP$13:AFP17,$B18+1,1)</f>
        <v>-</v>
      </c>
      <c r="AFQ18" s="535" t="str" cm="1">
        <f t="array" ref="AFQ18">INDEX(AFQ$13:AFQ17,$B18+1,1)</f>
        <v>-</v>
      </c>
      <c r="AFR18" s="535" t="str" cm="1">
        <f t="array" ref="AFR18">INDEX(AFR$13:AFR17,$B18+1,1)</f>
        <v>-</v>
      </c>
      <c r="AFS18" s="535" t="str" cm="1">
        <f t="array" ref="AFS18">INDEX(AFS$13:AFS17,$B18+1,1)</f>
        <v>-</v>
      </c>
      <c r="AFT18" s="535" t="str" cm="1">
        <f t="array" ref="AFT18">INDEX(AFT$13:AFT17,$B18+1,1)</f>
        <v>-</v>
      </c>
      <c r="AFU18" s="535" t="str" cm="1">
        <f t="array" ref="AFU18">INDEX(AFU$13:AFU17,$B18+1,1)</f>
        <v>-</v>
      </c>
      <c r="AFV18" s="535" t="str" cm="1">
        <f t="array" ref="AFV18">INDEX(AFV$13:AFV17,$B18+1,1)</f>
        <v>-</v>
      </c>
      <c r="AFW18" s="535" t="str" cm="1">
        <f t="array" ref="AFW18">INDEX(AFW$13:AFW17,$B18+1,1)</f>
        <v>-</v>
      </c>
      <c r="AFX18" s="535" t="str" cm="1">
        <f t="array" ref="AFX18">INDEX(AFX$13:AFX17,$B18+1,1)</f>
        <v>-</v>
      </c>
      <c r="AFY18" s="535" t="str" cm="1">
        <f t="array" ref="AFY18">INDEX(AFY$13:AFY17,$B18+1,1)</f>
        <v>-</v>
      </c>
      <c r="AFZ18" s="535" t="str" cm="1">
        <f t="array" ref="AFZ18">INDEX(AFZ$13:AFZ17,$B18+1,1)</f>
        <v>-</v>
      </c>
      <c r="AGA18" s="535" t="str" cm="1">
        <f t="array" ref="AGA18">INDEX(AGA$13:AGA17,$B18+1,1)</f>
        <v>-</v>
      </c>
      <c r="AGB18" s="535" t="str" cm="1">
        <f t="array" ref="AGB18">INDEX(AGB$13:AGB17,$B18+1,1)</f>
        <v>-</v>
      </c>
      <c r="AGC18" s="535" t="str" cm="1">
        <f t="array" ref="AGC18">INDEX(AGC$13:AGC17,$B18+1,1)</f>
        <v>-</v>
      </c>
      <c r="AGD18" s="535" t="str" cm="1">
        <f t="array" ref="AGD18">INDEX(AGD$13:AGD17,$B18+1,1)</f>
        <v>-</v>
      </c>
      <c r="AGE18" s="535" t="str" cm="1">
        <f t="array" ref="AGE18">INDEX(AGE$13:AGE17,$B18+1,1)</f>
        <v>-</v>
      </c>
      <c r="AGF18" s="535" t="str" cm="1">
        <f t="array" ref="AGF18">INDEX(AGF$13:AGF17,$B18+1,1)</f>
        <v>-</v>
      </c>
      <c r="AGG18" s="535" t="str" cm="1">
        <f t="array" ref="AGG18">INDEX(AGG$13:AGG17,$B18+1,1)</f>
        <v>-</v>
      </c>
      <c r="AGH18" s="535" t="str" cm="1">
        <f t="array" ref="AGH18">INDEX(AGH$13:AGH17,$B18+1,1)</f>
        <v>-</v>
      </c>
      <c r="AGI18" s="535" t="str" cm="1">
        <f t="array" ref="AGI18">INDEX(AGI$13:AGI17,$B18+1,1)</f>
        <v>-</v>
      </c>
      <c r="AGJ18" s="535" t="str" cm="1">
        <f t="array" ref="AGJ18">INDEX(AGJ$13:AGJ17,$B18+1,1)</f>
        <v>-</v>
      </c>
      <c r="AGK18" s="535" t="str" cm="1">
        <f t="array" ref="AGK18">INDEX(AGK$13:AGK17,$B18+1,1)</f>
        <v>-</v>
      </c>
      <c r="AGL18" s="535" t="str" cm="1">
        <f t="array" ref="AGL18">INDEX(AGL$13:AGL17,$B18+1,1)</f>
        <v>-</v>
      </c>
      <c r="AGM18" s="535" t="str" cm="1">
        <f t="array" ref="AGM18">INDEX(AGM$13:AGM17,$B18+1,1)</f>
        <v>-</v>
      </c>
      <c r="AGN18" s="535" t="str" cm="1">
        <f t="array" ref="AGN18">INDEX(AGN$13:AGN17,$B18+1,1)</f>
        <v>-</v>
      </c>
      <c r="AGO18" s="535" t="str" cm="1">
        <f t="array" ref="AGO18">INDEX(AGO$13:AGO17,$B18+1,1)</f>
        <v>-</v>
      </c>
      <c r="AGP18" s="535" t="str" cm="1">
        <f t="array" ref="AGP18">INDEX(AGP$13:AGP17,$B18+1,1)</f>
        <v>-</v>
      </c>
      <c r="AGQ18" s="535" t="str" cm="1">
        <f t="array" ref="AGQ18">INDEX(AGQ$13:AGQ17,$B18+1,1)</f>
        <v>-</v>
      </c>
      <c r="AGR18" s="535" t="str" cm="1">
        <f t="array" ref="AGR18">INDEX(AGR$13:AGR17,$B18+1,1)</f>
        <v>-</v>
      </c>
      <c r="AGS18" s="535" t="str" cm="1">
        <f t="array" ref="AGS18">INDEX(AGS$13:AGS17,$B18+1,1)</f>
        <v>-</v>
      </c>
      <c r="AGT18" s="535" t="str" cm="1">
        <f t="array" ref="AGT18">INDEX(AGT$13:AGT17,$B18+1,1)</f>
        <v>-</v>
      </c>
      <c r="AGU18" s="535" t="str" cm="1">
        <f t="array" ref="AGU18">INDEX(AGU$13:AGU17,$B18+1,1)</f>
        <v>-</v>
      </c>
      <c r="AGV18" s="535" t="str" cm="1">
        <f t="array" ref="AGV18">INDEX(AGV$13:AGV17,$B18+1,1)</f>
        <v>-</v>
      </c>
      <c r="AGW18" s="535" t="str" cm="1">
        <f t="array" ref="AGW18">INDEX(AGW$13:AGW17,$B18+1,1)</f>
        <v>-</v>
      </c>
      <c r="AGX18" s="535" t="str" cm="1">
        <f t="array" ref="AGX18">INDEX(AGX$13:AGX17,$B18+1,1)</f>
        <v>-</v>
      </c>
      <c r="AGY18" s="535" t="str" cm="1">
        <f t="array" ref="AGY18">INDEX(AGY$13:AGY17,$B18+1,1)</f>
        <v>-</v>
      </c>
      <c r="AGZ18" s="535" t="str" cm="1">
        <f t="array" ref="AGZ18">INDEX(AGZ$13:AGZ17,$B18+1,1)</f>
        <v>-</v>
      </c>
      <c r="AHA18" s="535" t="str" cm="1">
        <f t="array" ref="AHA18">INDEX(AHA$13:AHA17,$B18+1,1)</f>
        <v>-</v>
      </c>
      <c r="AHB18" s="535" t="str" cm="1">
        <f t="array" ref="AHB18">INDEX(AHB$13:AHB17,$B18+1,1)</f>
        <v>-</v>
      </c>
      <c r="AHC18" s="535" t="str" cm="1">
        <f t="array" ref="AHC18">INDEX(AHC$13:AHC17,$B18+1,1)</f>
        <v>-</v>
      </c>
      <c r="AHD18" s="535" cm="1">
        <f t="array" ref="AHD18">INDEX(AHD$13:AHD17,$B18+1,1)</f>
        <v>0</v>
      </c>
      <c r="AHE18" s="483">
        <v>0</v>
      </c>
    </row>
    <row r="19" spans="1:889" outlineLevel="1">
      <c r="A19" s="18">
        <f t="shared" si="148"/>
        <v>6</v>
      </c>
      <c r="B19" s="18">
        <f>$A$17</f>
        <v>4</v>
      </c>
      <c r="C19">
        <v>2</v>
      </c>
      <c r="D19" s="17" t="str" cm="1">
        <f t="array" ref="D19">INDEX(D$13:D18,$B19+1,1)</f>
        <v>GSW</v>
      </c>
      <c r="E19" t="b">
        <v>1</v>
      </c>
      <c r="F19" t="b">
        <v>0</v>
      </c>
      <c r="G19" t="b">
        <f t="shared" ref="G19:G25" si="197">E19</f>
        <v>1</v>
      </c>
      <c r="H19" s="40" t="s">
        <v>2632</v>
      </c>
      <c r="I19" s="535" cm="1">
        <f t="array" ref="I19">INDEX(I$13:I18,$B19+1,1)</f>
        <v>1</v>
      </c>
      <c r="J19" s="535" cm="1">
        <f t="array" ref="J19">INDEX(J$13:J18,$B19+1,1)</f>
        <v>0</v>
      </c>
      <c r="K19" s="535" cm="1">
        <f t="array" ref="K19">INDEX(K$13:K18,$B19+1,1)</f>
        <v>0</v>
      </c>
      <c r="L19" s="535" cm="1">
        <f t="array" ref="L19">INDEX(L$13:L18,$B19+1,1)</f>
        <v>2</v>
      </c>
      <c r="M19" s="535" cm="1">
        <f t="array" ref="M19">INDEX(M$13:M18,$B19+1,1)</f>
        <v>0</v>
      </c>
      <c r="N19" s="535" cm="1">
        <f t="array" ref="N19">INDEX(N$13:N18,$B19+1,1)</f>
        <v>3</v>
      </c>
      <c r="O19" s="535" cm="1">
        <f t="array" ref="O19">INDEX(O$13:O18,$B19+1,1)</f>
        <v>2</v>
      </c>
      <c r="P19" s="535" cm="1">
        <f t="array" ref="P19">INDEX(P$13:P18,$B19+1,1)</f>
        <v>0</v>
      </c>
      <c r="Q19" s="535" cm="1">
        <f t="array" ref="Q19">INDEX(Q$13:Q18,$B19+1,1)</f>
        <v>0</v>
      </c>
      <c r="R19" s="535" cm="1">
        <f t="array" ref="R19">INDEX(R$13:R18,$B19+1,1)</f>
        <v>1</v>
      </c>
      <c r="S19" s="535" cm="1">
        <f t="array" ref="S19">INDEX(S$13:S18,$B19+1,1)</f>
        <v>0</v>
      </c>
      <c r="T19" s="411">
        <f t="shared" si="149"/>
        <v>2</v>
      </c>
      <c r="U19" s="411">
        <f t="shared" si="150"/>
        <v>2</v>
      </c>
      <c r="V19" s="411">
        <f t="shared" si="151"/>
        <v>2</v>
      </c>
      <c r="W19" s="773" t="b">
        <f>W18</f>
        <v>0</v>
      </c>
      <c r="X19" s="772" t="b">
        <f t="shared" si="152"/>
        <v>1</v>
      </c>
      <c r="Y19" s="772" t="b">
        <f t="shared" si="152"/>
        <v>1</v>
      </c>
      <c r="Z19" s="791" t="b" cm="1">
        <f t="array" ref="Z19">INDEX(Z$13:Z18,$B19+1,1)</f>
        <v>0</v>
      </c>
      <c r="AA19" s="411">
        <f t="shared" si="153"/>
        <v>6</v>
      </c>
      <c r="AB19" s="411">
        <f t="shared" si="154"/>
        <v>6</v>
      </c>
      <c r="AC19" s="411"/>
      <c r="AD19" s="411">
        <f t="shared" si="155"/>
        <v>6</v>
      </c>
      <c r="AE19" s="111"/>
      <c r="AF19" s="111"/>
      <c r="AG19" s="111"/>
      <c r="AH19" s="111"/>
      <c r="AI19" s="535" cm="1">
        <f t="array" ref="AI19">INDEX(AI$13:AI18,$B19+1,1)</f>
        <v>1</v>
      </c>
      <c r="AJ19" s="535" cm="1">
        <f t="array" ref="AJ19">INDEX(AJ$13:AJ18,$B19+1,1)</f>
        <v>1</v>
      </c>
      <c r="AK19" s="535" cm="1">
        <f t="array" ref="AK19">INDEX(AK$13:AK18,$B19+1,1)</f>
        <v>1</v>
      </c>
      <c r="AL19" s="535" cm="1">
        <f t="array" ref="AL19">INDEX(AL$13:AL18,$B19+1,1)</f>
        <v>0</v>
      </c>
      <c r="AM19" s="535" cm="1">
        <f t="array" ref="AM19">INDEX(AM$13:AM18,$B19+1,1)</f>
        <v>0</v>
      </c>
      <c r="AN19" s="811" t="str" cm="1">
        <f t="array" ref="AN19">INDEX(AN$13:AN18,$B19+1,1)</f>
        <v/>
      </c>
      <c r="AO19" s="535" t="str" cm="1">
        <f t="array" ref="AO19">INDEX(AO$13:AO18,$B19+1,1)</f>
        <v/>
      </c>
      <c r="AP19" s="535" t="str" cm="1">
        <f t="array" ref="AP19">INDEX(AP$13:AP18,$B19+1,1)</f>
        <v/>
      </c>
      <c r="AQ19" s="535" cm="1">
        <f t="array" ref="AQ19">INDEX(AQ$13:AQ18,$B19+1,1)</f>
        <v>1</v>
      </c>
      <c r="AR19" s="535" cm="1">
        <f t="array" ref="AR19">INDEX(AR$13:AR18,$B19+1,1)</f>
        <v>1</v>
      </c>
      <c r="AS19" s="111"/>
      <c r="AT19" s="111"/>
      <c r="AU19" s="111"/>
      <c r="AV19" s="111"/>
      <c r="AW19" s="111"/>
      <c r="AX19" s="111"/>
      <c r="AY19" s="111"/>
      <c r="AZ19" s="111"/>
      <c r="BA19" s="18"/>
      <c r="BB19" s="18"/>
      <c r="BC19" s="200" t="str" cm="1">
        <f t="array" aca="1" ref="BC19" ca="1">$H19&amp;" "        &amp;_xlfn.SINGLE( INDEX(i.ModelStructure,$I19,1))    &amp;" "
&amp; $D19        &amp;       IF(OR($CG19="-", $CG19),"_PInp","_Full")&amp;    CHOOSE($DT19+1," Fine","  MWM","  SFM","  CFS","  GFS"," Meat"," Wool","  Mat "," 1stC"," Term"," Shed","     ")&amp;IF($FG19=1,"&amp;EL","   ")&amp;IF($DZ19=TRUE,"&amp;BBT","    ")
&amp;      " TOL"&amp;_xlfn.SINGLE(INDEX(i.TOL_Desc,1,$N19))   &amp; " Scan"&amp;$AK19
&amp;       CHOOSE($K19+1," CFS"," GFS"," NFS")&amp;     " CG_"&amp;_xlfn.SINGLE(_xlfn.SWITCH($ZY19,"-",1,TRUE,1,FALSE,0))&amp;_xlfn.SINGLE(    IF($AAB19="-"," FodCrop    ",_xlfn.SWITCH(VALUE(LEFT($AAB$4,1)),0," All",6," Lup",9," Oat",11," OaF")&amp;"_Fod"&amp;TEXT($AAB19,"000%")))
&amp;" REV"&amp;"_"&amp;TEXT($JJ19,"00;-0;00;@ ")&amp;TEXT($AP19,"00;-0;00;  @")&amp;"_"&amp;TEXT($JO19,"0")&amp;"_"&amp;TEXT($AR19,"0")
&amp; " RR"&amp;TEXT(SUM($FK19:$FL19),"+00%;-00%;    ;@")
&amp; " ("&amp;IF($DM19,"P","E")   &amp;IF($DN19,"T","t")        &amp;     "_F"&amp;IF($ACM19=TRUE,3,0)+COUNTIF($ACE19:$ACI19,TRUE)+COUNTIF($BX19:$BY19,"&gt;0")&amp;IF($ACK19=TRUE,3,0)+COUNTIF($BX19:$BY19,"&gt;0")&amp;"N"&amp;$ACP19&amp;$ACQ19&amp;"L"&amp;$ADB19&amp;$ADC19&amp;"_"&amp;$ADA19&amp;")"</f>
        <v>Quick_test   SE GSW_PInp  GFS        TOLSpr Scan1 CFS CG_1 FodCrop     REV_-   _-_1 RR+01% (Et_F00N--L11_-)</v>
      </c>
      <c r="BD19" s="8" t="str">
        <f ca="1">IF(COUNTIF($BC$13:$BC19,$BC19)=1,"-","Dup")</f>
        <v>-</v>
      </c>
      <c r="BE19" s="18"/>
      <c r="BF19" s="22" t="b">
        <v>0</v>
      </c>
      <c r="BG19" s="22" t="b">
        <v>0</v>
      </c>
      <c r="BH19" s="22" t="b">
        <v>0</v>
      </c>
      <c r="BI19" s="22" t="b">
        <v>0</v>
      </c>
      <c r="BJ19" s="22" t="b">
        <v>0</v>
      </c>
      <c r="BK19" s="22" t="b">
        <v>0</v>
      </c>
      <c r="BL19" s="22" t="b">
        <v>0</v>
      </c>
      <c r="BM19" s="22" t="b">
        <v>0</v>
      </c>
      <c r="BN19" s="22" t="b">
        <v>0</v>
      </c>
      <c r="BO19" s="18"/>
      <c r="BP19" s="535" t="b" cm="1">
        <f t="array" ref="BP19">INDEX(BP$13:BP18,$B19+1,1)</f>
        <v>0</v>
      </c>
      <c r="BQ19" s="535" t="str" cm="1">
        <f t="array" ref="BQ19">INDEX(BQ$13:BQ18,$B19+1,1)</f>
        <v>-</v>
      </c>
      <c r="BR19" s="535" t="str" cm="1">
        <f t="array" ref="BR19">INDEX(BR$13:BR18,$B19+1,1)</f>
        <v>-</v>
      </c>
      <c r="BS19" s="535" t="str" cm="1">
        <f t="array" ref="BS19">INDEX(BS$13:BS18,$B19+1,1)</f>
        <v>-</v>
      </c>
      <c r="BT19" s="535" t="str" cm="1">
        <f t="array" ref="BT19">INDEX(BT$13:BT18,$B19+1,1)</f>
        <v>-</v>
      </c>
      <c r="BU19" s="535" t="str" cm="1">
        <f t="array" ref="BU19">INDEX(BU$13:BU18,$B19+1,1)</f>
        <v>-</v>
      </c>
      <c r="BV19" s="535" t="str" cm="1">
        <f t="array" ref="BV19">INDEX(BV$13:BV18,$B19+1,1)</f>
        <v>-</v>
      </c>
      <c r="BW19" s="535" t="str" cm="1">
        <f t="array" ref="BW19">INDEX(BW$13:BW18,$B19+1,1)</f>
        <v>-</v>
      </c>
      <c r="BX19" s="535" t="str" cm="1">
        <f t="array" ref="BX19">INDEX(BX$13:BX18,$B19+1,1)</f>
        <v>-</v>
      </c>
      <c r="BY19" s="535" t="str" cm="1">
        <f t="array" ref="BY19">INDEX(BY$13:BY18,$B19+1,1)</f>
        <v>-</v>
      </c>
      <c r="BZ19" s="535" t="str" cm="1">
        <f t="array" ref="BZ19">INDEX(BZ$13:BZ18,$B19+1,1)</f>
        <v>-</v>
      </c>
      <c r="CA19" s="535" t="str" cm="1">
        <f t="array" ref="CA19">INDEX(CA$13:CA18,$B19+1,1)</f>
        <v>-</v>
      </c>
      <c r="CB19" s="535" t="b" cm="1">
        <f t="array" ref="CB19">INDEX(CB$13:CB18,$B19+1,1)</f>
        <v>0</v>
      </c>
      <c r="CC19" s="535" t="str" cm="1">
        <f t="array" ref="CC19">INDEX(CC$13:CC18,$B19+1,1)</f>
        <v>-</v>
      </c>
      <c r="CD19" s="535" t="str" cm="1">
        <f t="array" ref="CD19">INDEX(CD$13:CD18,$B19+1,1)</f>
        <v>-</v>
      </c>
      <c r="CE19" s="535" t="str" cm="1">
        <f t="array" ref="CE19">INDEX(CE$13:CE18,$B19+1,1)</f>
        <v>-</v>
      </c>
      <c r="CF19" s="535" t="str" cm="1">
        <f t="array" ref="CF19">INDEX(CF$13:CF18,$B19+1,1)</f>
        <v>-</v>
      </c>
      <c r="CG19" s="535" t="str" cm="1">
        <f t="array" ref="CG19">INDEX(CG$13:CG18,$B19+1,1)</f>
        <v>-</v>
      </c>
      <c r="CH19" s="535" t="str" cm="1">
        <f t="array" ref="CH19">INDEX(CH$13:CH18,$B19+1,1)</f>
        <v>-</v>
      </c>
      <c r="CI19" s="535" t="str" cm="1">
        <f t="array" ref="CI19">INDEX(CI$13:CI18,$B19+1,1)</f>
        <v>-</v>
      </c>
      <c r="CJ19" s="535" t="str" cm="1">
        <f t="array" ref="CJ19">INDEX(CJ$13:CJ18,$B19+1,1)</f>
        <v>-</v>
      </c>
      <c r="CK19" s="18"/>
      <c r="CL19" s="535" t="str" cm="1">
        <f t="array" ref="CL19">INDEX(CL$13:CL18,$B19+1,1)</f>
        <v>-</v>
      </c>
      <c r="CM19" s="535" t="str" cm="1">
        <f t="array" ref="CM19">INDEX(CM$13:CM18,$B19+1,1)</f>
        <v>-</v>
      </c>
      <c r="CN19" s="411" t="str">
        <f t="shared" ca="1" si="159"/>
        <v>-</v>
      </c>
      <c r="CO19" s="411">
        <f t="shared" si="160"/>
        <v>0</v>
      </c>
      <c r="CP19" s="411">
        <f t="shared" si="160"/>
        <v>0</v>
      </c>
      <c r="CQ19" s="535" t="str" cm="1">
        <f t="array" ref="CQ19">INDEX(CQ$13:CQ18,$B19+1,1)</f>
        <v>-</v>
      </c>
      <c r="CR19" s="535" t="str" cm="1">
        <f t="array" ref="CR19">INDEX(CR$13:CR18,$B19+1,1)</f>
        <v>-</v>
      </c>
      <c r="CS19" s="535" t="str" cm="1">
        <f t="array" ref="CS19">INDEX(CS$13:CS18,$B19+1,1)</f>
        <v>-</v>
      </c>
      <c r="CT19" s="535" t="str" cm="1">
        <f t="array" ref="CT19">INDEX(CT$13:CT18,$B19+1,1)</f>
        <v>-</v>
      </c>
      <c r="CU19" s="411" t="str">
        <f t="shared" ca="1" si="161"/>
        <v>-</v>
      </c>
      <c r="CV19" s="411">
        <f t="shared" si="162"/>
        <v>0</v>
      </c>
      <c r="CW19" s="411">
        <f t="shared" si="162"/>
        <v>0</v>
      </c>
      <c r="CX19" s="535" t="str" cm="1">
        <f t="array" ref="CX19">INDEX(CX$13:CX18,$B19+1,1)</f>
        <v>-</v>
      </c>
      <c r="CY19" s="535" t="str" cm="1">
        <f t="array" ref="CY19">INDEX(CY$13:CY18,$B19+1,1)</f>
        <v>-</v>
      </c>
      <c r="CZ19" s="411" t="str">
        <f t="shared" ca="1" si="163"/>
        <v>-</v>
      </c>
      <c r="DA19" s="411">
        <f t="shared" si="164"/>
        <v>0</v>
      </c>
      <c r="DB19" s="535" t="str" cm="1">
        <f t="array" ref="DB19">INDEX(DB$13:DB18,$B19+1,1)</f>
        <v>-</v>
      </c>
      <c r="DC19" s="535" t="str" cm="1">
        <f t="array" ref="DC19">INDEX(DC$13:DC18,$B19+1,1)</f>
        <v>-</v>
      </c>
      <c r="DD19" s="411">
        <f t="shared" si="165"/>
        <v>0</v>
      </c>
      <c r="DE19" s="535" t="str" cm="1">
        <f t="array" ref="DE19">INDEX(DE$13:DE18,$B19+1,1)</f>
        <v>-</v>
      </c>
      <c r="DF19" s="535" t="str" cm="1">
        <f t="array" ref="DF19">INDEX(DF$13:DF18,$B19+1,1)</f>
        <v>-</v>
      </c>
      <c r="DG19" s="411" t="str">
        <f t="shared" ca="1" si="166"/>
        <v>-</v>
      </c>
      <c r="DH19" s="411">
        <f t="shared" si="167"/>
        <v>0</v>
      </c>
      <c r="DI19" s="411">
        <f t="shared" si="167"/>
        <v>0</v>
      </c>
      <c r="DJ19" s="535" cm="1">
        <f t="array" ref="DJ19">INDEX(DJ$13:DJ18,$B19+1,1)</f>
        <v>0</v>
      </c>
      <c r="DK19" s="535" cm="1">
        <f t="array" ref="DK19">INDEX(DK$13:DK18,$B19+1,1)</f>
        <v>0</v>
      </c>
      <c r="DL19" s="18"/>
      <c r="DM19" s="535" t="b" cm="1">
        <f t="array" ref="DM19">INDEX(DM$13:DM18,$B19+1,1)</f>
        <v>0</v>
      </c>
      <c r="DN19" s="535" t="b" cm="1">
        <f t="array" ref="DN19">INDEX(DN$13:DN18,$B19+1,1)</f>
        <v>0</v>
      </c>
      <c r="DO19" s="535" t="b" cm="1">
        <f t="array" ref="DO19">INDEX(DO$13:DO18,$B19+1,1)</f>
        <v>1</v>
      </c>
      <c r="DP19" s="535" t="str" cm="1">
        <f t="array" ref="DP19">INDEX(DP$13:DP18,$B19+1,1)</f>
        <v>-</v>
      </c>
      <c r="DQ19" s="536" cm="1">
        <f t="array" ref="DQ19">INDEX(DQ$13:DQ18,$B19+1,1)</f>
        <v>0</v>
      </c>
      <c r="DR19" s="535" cm="1">
        <f t="array" ref="DR19">INDEX(DR$13:DR18,$B19+1,1)</f>
        <v>1</v>
      </c>
      <c r="DS19" s="535" cm="1">
        <f t="array" ref="DS19">INDEX(DS$13:DS18,$B19+1,1)</f>
        <v>1</v>
      </c>
      <c r="DT19" s="411">
        <f t="shared" ref="DT19:DU49" si="198">INDEX(i.Genotype,$U19,DT$6)</f>
        <v>4</v>
      </c>
      <c r="DU19" s="411" t="str">
        <f t="shared" si="198"/>
        <v>-</v>
      </c>
      <c r="DV19" s="535" t="str" cm="1">
        <f t="array" ref="DV19">INDEX(DV$13:DV18,$B19+1,1)</f>
        <v>-</v>
      </c>
      <c r="DW19" s="411" t="str">
        <f t="shared" ref="DW19:DY49" si="199">INDEX(i.Genotype,$U19,DW$6)</f>
        <v>-</v>
      </c>
      <c r="DX19" s="411" t="str">
        <f t="shared" si="199"/>
        <v>-</v>
      </c>
      <c r="DY19" s="411" t="str">
        <f t="shared" si="199"/>
        <v>-</v>
      </c>
      <c r="DZ19" s="411" t="b">
        <f t="shared" ref="DZ19:DZ49" si="200">INDEX(i.Breed,$T19,DZ$6)</f>
        <v>0</v>
      </c>
      <c r="EA19" s="535" t="str" cm="1">
        <f t="array" ref="EA19">INDEX(EA$13:EA18,$B19+1,1)</f>
        <v>-</v>
      </c>
      <c r="EB19" s="535" t="str" cm="1">
        <f t="array" ref="EB19">INDEX(EB$13:EB18,$B19+1,1)</f>
        <v>-</v>
      </c>
      <c r="EC19" s="535" t="str" cm="1">
        <f t="array" ref="EC19">INDEX(EC$13:EC18,$B19+1,1)</f>
        <v>-</v>
      </c>
      <c r="ED19" s="535" t="str" cm="1">
        <f t="array" ref="ED19">INDEX(ED$13:ED18,$B19+1,1)</f>
        <v>-</v>
      </c>
      <c r="EE19" s="411">
        <f t="shared" ref="EE19:EI29" si="201">INDEX(i.Breed,$T19,EE$6)</f>
        <v>500</v>
      </c>
      <c r="EF19" s="411">
        <f t="shared" si="201"/>
        <v>500</v>
      </c>
      <c r="EG19" s="411" t="str">
        <f t="shared" si="201"/>
        <v>-</v>
      </c>
      <c r="EH19" s="411" t="str">
        <f t="shared" si="201"/>
        <v>-</v>
      </c>
      <c r="EI19" s="411" t="str">
        <f t="shared" si="201"/>
        <v>-</v>
      </c>
      <c r="EJ19" s="535" cm="1">
        <f t="array" ref="EJ19">INDEX(EJ$13:EJ18,$B19+1,1)</f>
        <v>0</v>
      </c>
      <c r="EK19" s="535" cm="1">
        <f t="array" ref="EK19">INDEX(EK$13:EK18,$B19+1,1)</f>
        <v>999999</v>
      </c>
      <c r="EL19" s="535" cm="1">
        <f t="array" ref="EL19">INDEX(EL$13:EL18,$B19+1,1)</f>
        <v>999999</v>
      </c>
      <c r="EM19" s="535" cm="1">
        <f t="array" ref="EM19">INDEX(EM$13:EM18,$B19+1,1)</f>
        <v>999999</v>
      </c>
      <c r="EN19" s="535" cm="1">
        <f t="array" ref="EN19">INDEX(EN$13:EN18,$B19+1,1)</f>
        <v>999999</v>
      </c>
      <c r="EO19" s="535" cm="1">
        <f t="array" ref="EO19">INDEX(EO$13:EO18,$B19+1,1)</f>
        <v>999999</v>
      </c>
      <c r="EP19" s="535" cm="1">
        <f t="array" ref="EP19">INDEX(EP$13:EP18,$B19+1,1)</f>
        <v>999999</v>
      </c>
      <c r="EQ19" s="535" cm="1">
        <f t="array" ref="EQ19">INDEX(EQ$13:EQ18,$B19+1,1)</f>
        <v>999999</v>
      </c>
      <c r="ER19" s="535" cm="1">
        <f t="array" ref="ER19">INDEX(ER$13:ER18,$B19+1,1)</f>
        <v>999999</v>
      </c>
      <c r="ES19" s="535" cm="1">
        <f t="array" ref="ES19">INDEX(ES$13:ES18,$B19+1,1)</f>
        <v>999999</v>
      </c>
      <c r="ET19" s="535" cm="1">
        <f t="array" ref="ET19">INDEX(ET$13:ET18,$B19+1,1)</f>
        <v>999999</v>
      </c>
      <c r="EU19" s="535" cm="1">
        <f t="array" ref="EU19">INDEX(EU$13:EU18,$B19+1,1)</f>
        <v>999999</v>
      </c>
      <c r="EV19" s="535" cm="1">
        <f t="array" ref="EV19">INDEX(EV$13:EV18,$B19+1,1)</f>
        <v>999999</v>
      </c>
      <c r="EW19" s="777">
        <f t="shared" si="170"/>
        <v>0</v>
      </c>
      <c r="EX19" s="777">
        <f t="shared" si="170"/>
        <v>0</v>
      </c>
      <c r="EY19" s="777">
        <f t="shared" si="170"/>
        <v>999999</v>
      </c>
      <c r="EZ19" s="535" t="str" cm="1">
        <f t="array" ref="EZ19">INDEX(EZ$13:EZ18,$B19+1,1)</f>
        <v>-</v>
      </c>
      <c r="FA19" s="535" t="str" cm="1">
        <f t="array" ref="FA19">INDEX(FA$13:FA18,$B19+1,1)</f>
        <v>-</v>
      </c>
      <c r="FB19" s="411" t="str">
        <f t="shared" ref="FB19:FC38" si="202">IF(OR($AB19=6,$GD19&lt;2),FB$13,INDEX(i.dryman,($AJ19-1)*4+$AI19,FB$6))</f>
        <v>-</v>
      </c>
      <c r="FC19" s="411" t="str">
        <f t="shared" si="202"/>
        <v>-</v>
      </c>
      <c r="FD19" s="776">
        <f t="shared" si="192"/>
        <v>0</v>
      </c>
      <c r="FE19" s="774">
        <f t="shared" si="193"/>
        <v>999999</v>
      </c>
      <c r="FF19" s="775">
        <f t="shared" si="194"/>
        <v>999999</v>
      </c>
      <c r="FG19" s="535" t="str" cm="1">
        <f t="array" ref="FG19">INDEX(FG$13:FG18,$B19+1,1)</f>
        <v>-</v>
      </c>
      <c r="FH19" s="723" cm="1">
        <f t="array" ref="FH19">IF(FG19&lt;&gt;"-",FG19,INDEX(i.ELMatedEst,$AA19+1,$T19))</f>
        <v>0</v>
      </c>
      <c r="FI19" s="535" t="str" cm="1">
        <f t="array" ref="FI19">INDEX(FI$13:FI18,$B19+1,1)</f>
        <v>-</v>
      </c>
      <c r="FJ19" s="535" t="str" cm="1">
        <f t="array" ref="FJ19">INDEX(FJ$13:FJ18,$B19+1,1)</f>
        <v>-</v>
      </c>
      <c r="FK19" s="411">
        <f t="shared" ref="FK19:FK49" si="203">IF($P19=0,FK$13,INDEX(i.RR_scenario,$P19,$T19))</f>
        <v>0</v>
      </c>
      <c r="FL19" s="661">
        <f t="shared" ref="FL19:FL49" si="204">INDEX(i.dryman,($AJ19-1)*4+$AI19,FL$6)</f>
        <v>5.0000000000000001E-3</v>
      </c>
      <c r="FM19" s="535" cm="1">
        <f t="array" ref="FM19">INDEX(FM$13:FM18,$B19+1,1)</f>
        <v>1</v>
      </c>
      <c r="FN19" s="662">
        <f t="shared" ref="FN19:FN56" si="205">(1-INDEX(i.ELMatedEst,$AB19+1,$T19))*i.dELRR_ELPropNotMated</f>
        <v>0.12</v>
      </c>
      <c r="FO19" s="662">
        <f>INDEX(CHOOSE($N19,DataAutumn!i.EL_PropnSold,DataWinter!i.EL_PropnSold,DataSpring!i.EL_PropnSold),$AI19,$T19)*INDEX(i.ELMatedEst,$AB19+1,$T19)*i.dAdultRR_ELPropSold
+INDEX(i.dryman,($AJ19-1)*4+$AI19,FO$7)</f>
        <v>0</v>
      </c>
      <c r="FP19" s="662">
        <f>INDEX(CHOOSE($N19,DataAutumn!i.EL_PropnSold,DataWinter!i.EL_PropnSold,DataSpring!i.EL_PropnSold),$AI19,$T19)*INDEX(i.ELMatedEst,$AB19+1,$T19)*i.dAdultRR_ELPropSold
+INDEX(i.dryman,($AJ19-1)*4+$AI19,FP$7)</f>
        <v>3.125E-2</v>
      </c>
      <c r="FQ19" s="662">
        <f>INDEX(CHOOSE($N19,DataAutumn!i.EL_PropnSold,DataWinter!i.EL_PropnSold,DataSpring!i.EL_PropnSold),$AI19,$T19)*INDEX(i.ELMatedEst,$AB19+1,$T19)*i.dAdultRR_ELPropSold
+INDEX(i.dryman,($AJ19-1)*4+$AI19,FQ$7)</f>
        <v>3.125E-2</v>
      </c>
      <c r="FR19" s="662">
        <f>INDEX(CHOOSE($N19,DataAutumn!i.EL_PropnSold,DataWinter!i.EL_PropnSold,DataSpring!i.EL_PropnSold),$AI19,$T19)*INDEX(i.ELMatedEst,$AB19+1,$T19)*i.dAdultRR_ELPropSold
+INDEX(i.dryman,($AJ19-1)*4+$AI19,FR$7)</f>
        <v>3.125E-2</v>
      </c>
      <c r="FS19" s="663">
        <f>INDEX(CHOOSE($N19,DataAutumn!i.EL_PropnSold,DataWinter!i.EL_PropnSold,DataSpring!i.EL_PropnSold),$AI19,$T19)*INDEX(i.ELMatedEst,$AB19+1,$T19)*i.dAdultLSurv_ELPropSold</f>
        <v>0</v>
      </c>
      <c r="FT19" s="411" t="b">
        <f t="shared" ref="FT19:FW39" si="206">INDEX(i.dryman,($AJ19-1)*4+$AI19,FT$6)</f>
        <v>0</v>
      </c>
      <c r="FU19" s="411" t="b">
        <f t="shared" si="206"/>
        <v>0</v>
      </c>
      <c r="FV19" s="411" t="b">
        <f t="shared" si="206"/>
        <v>0</v>
      </c>
      <c r="FW19" s="411" t="b">
        <f t="shared" si="206"/>
        <v>0</v>
      </c>
      <c r="FX19" s="411">
        <f t="shared" ref="FX19:FY38" si="207">INDEX(i.dryman,($AJ19-1)*4+$AI19,FX$6+$T19-1)</f>
        <v>1</v>
      </c>
      <c r="FY19" s="411">
        <f t="shared" si="207"/>
        <v>0</v>
      </c>
      <c r="FZ19" s="411" t="b">
        <f t="shared" ref="FZ19:FZ56" si="208">AND(INDEX(i.dryman,($AJ19-1)*4+$AI19,FZ$6),($GE19&gt;0))</f>
        <v>0</v>
      </c>
      <c r="GA19" s="411" t="b">
        <f t="shared" si="171"/>
        <v>0</v>
      </c>
      <c r="GB19" s="411" t="b">
        <f t="shared" si="171"/>
        <v>0</v>
      </c>
      <c r="GC19" s="411" t="b">
        <f t="shared" si="171"/>
        <v>1</v>
      </c>
      <c r="GD19" s="87">
        <f t="shared" si="172"/>
        <v>1</v>
      </c>
      <c r="GE19" s="87">
        <f t="shared" si="172"/>
        <v>1</v>
      </c>
      <c r="GF19" s="535" cm="1">
        <f t="array" ref="GF19">INDEX(GF$13:GF18,$B19+1,1)</f>
        <v>1</v>
      </c>
      <c r="GG19" s="535" cm="1">
        <f t="array" ref="GG19">INDEX(GG$13:GG18,$B19+1,1)</f>
        <v>1</v>
      </c>
      <c r="GH19" s="535" cm="1">
        <f t="array" ref="GH19">INDEX(GH$13:GH18,$B19+1,1)</f>
        <v>1</v>
      </c>
      <c r="GI19" s="535" cm="1">
        <f t="array" ref="GI19">INDEX(GI$13:GI18,$B19+1,1)</f>
        <v>1</v>
      </c>
      <c r="GJ19" s="535" t="str" cm="1">
        <f t="array" ref="GJ19">INDEX(GJ$13:GJ18,$B19+1,1)</f>
        <v>-</v>
      </c>
      <c r="GK19" s="411" t="b">
        <f t="shared" ref="GK19:GN49" si="209">INDEX(IF($T19&lt;4,i.ProdnCal_Mer,i.ProdnCal_Mat),$N19,($L19-1)*10+GK$6)</f>
        <v>1</v>
      </c>
      <c r="GL19" s="411" t="b">
        <f t="shared" si="209"/>
        <v>0</v>
      </c>
      <c r="GM19" s="411" t="b">
        <f t="shared" si="209"/>
        <v>0</v>
      </c>
      <c r="GN19" s="411" t="b">
        <f t="shared" si="209"/>
        <v>0</v>
      </c>
      <c r="GO19" s="87">
        <f t="shared" si="174"/>
        <v>1</v>
      </c>
      <c r="GP19" s="87">
        <f t="shared" si="174"/>
        <v>1</v>
      </c>
      <c r="GQ19" s="87">
        <f t="shared" si="174"/>
        <v>1</v>
      </c>
      <c r="GR19" s="87">
        <f t="shared" si="174"/>
        <v>1</v>
      </c>
      <c r="GS19" s="87">
        <f t="shared" si="174"/>
        <v>1</v>
      </c>
      <c r="GT19" s="87">
        <f t="shared" si="174"/>
        <v>1</v>
      </c>
      <c r="GU19" s="87">
        <f t="shared" si="174"/>
        <v>1</v>
      </c>
      <c r="GV19" s="87">
        <f t="shared" si="174"/>
        <v>1</v>
      </c>
      <c r="GW19" s="411" cm="1">
        <f t="array" ref="GW19">INDEX(i.dse_type,1,$L19)</f>
        <v>0</v>
      </c>
      <c r="GX19" s="535" t="str" cm="1">
        <f t="array" ref="GX19">INDEX(GX$13:GX18,$B19+1,1)</f>
        <v>-</v>
      </c>
      <c r="GY19" s="535" t="str" cm="1">
        <f t="array" ref="GY19">INDEX(GY$13:GY18,$B19+1,1)</f>
        <v>-</v>
      </c>
      <c r="GZ19" s="535" t="str" cm="1">
        <f t="array" ref="GZ19">INDEX(GZ$13:GZ18,$B19+1,1)</f>
        <v>-</v>
      </c>
      <c r="HA19" s="18"/>
      <c r="HB19" s="535" t="str" cm="1">
        <f t="array" ref="HB19">INDEX(HB$13:HB18,$B19+1,1)</f>
        <v>-</v>
      </c>
      <c r="HC19" s="535" t="str" cm="1">
        <f t="array" ref="HC19">INDEX(HC$13:HC18,$B19+1,1)</f>
        <v>-</v>
      </c>
      <c r="HD19" s="535" cm="1">
        <f t="array" ref="HD19">INDEX(HD$13:HD18,$B19+1,1)</f>
        <v>0</v>
      </c>
      <c r="HE19" s="535" cm="1">
        <f t="array" ref="HE19">INDEX(HE$13:HE18,$B19+1,1)</f>
        <v>0</v>
      </c>
      <c r="HF19" s="535" cm="1">
        <f t="array" ref="HF19">INDEX(HF$13:HF18,$B19+1,1)</f>
        <v>0</v>
      </c>
      <c r="HG19" s="535" cm="1">
        <f t="array" ref="HG19">INDEX(HG$13:HG18,$B19+1,1)</f>
        <v>0</v>
      </c>
      <c r="HH19" s="535" cm="1">
        <f t="array" ref="HH19">INDEX(HH$13:HH18,$B19+1,1)</f>
        <v>0</v>
      </c>
      <c r="HI19" s="535" cm="1">
        <f t="array" ref="HI19">INDEX(HI$13:HI18,$B19+1,1)</f>
        <v>0</v>
      </c>
      <c r="HJ19" s="535" cm="1">
        <f t="array" ref="HJ19">INDEX(HJ$13:HJ18,$B19+1,1)</f>
        <v>0</v>
      </c>
      <c r="HK19" s="535" cm="1">
        <f t="array" ref="HK19">INDEX(HK$13:HK18,$B19+1,1)</f>
        <v>0</v>
      </c>
      <c r="HL19" s="535" cm="1">
        <f t="array" ref="HL19">INDEX(HL$13:HL18,$B19+1,1)</f>
        <v>0</v>
      </c>
      <c r="HM19" s="535" cm="1">
        <f t="array" ref="HM19">INDEX(HM$13:HM18,$B19+1,1)</f>
        <v>0</v>
      </c>
      <c r="HN19" s="535" cm="1">
        <f t="array" ref="HN19">INDEX(HN$13:HN18,$B19+1,1)</f>
        <v>0</v>
      </c>
      <c r="HO19" s="535" cm="1">
        <f t="array" ref="HO19">INDEX(HO$13:HO18,$B19+1,1)</f>
        <v>0</v>
      </c>
      <c r="HP19" s="535" cm="1">
        <f t="array" ref="HP19">INDEX(HP$13:HP18,$B19+1,1)</f>
        <v>0</v>
      </c>
      <c r="HQ19" s="535" cm="1">
        <f t="array" ref="HQ19">INDEX(HQ$13:HQ18,$B19+1,1)</f>
        <v>0</v>
      </c>
      <c r="HR19" s="535" cm="1">
        <f t="array" ref="HR19">INDEX(HR$13:HR18,$B19+1,1)</f>
        <v>0</v>
      </c>
      <c r="HS19" s="535" cm="1">
        <f t="array" ref="HS19">INDEX(HS$13:HS18,$B19+1,1)</f>
        <v>0</v>
      </c>
      <c r="HT19" s="535" cm="1">
        <f t="array" ref="HT19">INDEX(HT$13:HT18,$B19+1,1)</f>
        <v>0</v>
      </c>
      <c r="HU19" s="535" cm="1">
        <f t="array" ref="HU19">INDEX(HU$13:HU18,$B19+1,1)</f>
        <v>0</v>
      </c>
      <c r="HV19" s="535" cm="1">
        <f t="array" ref="HV19">INDEX(HV$13:HV18,$B19+1,1)</f>
        <v>0</v>
      </c>
      <c r="HW19" s="535" cm="1">
        <f t="array" ref="HW19">INDEX(HW$13:HW18,$B19+1,1)</f>
        <v>0</v>
      </c>
      <c r="HX19" s="535" cm="1">
        <f t="array" ref="HX19">INDEX(HX$13:HX18,$B19+1,1)</f>
        <v>0</v>
      </c>
      <c r="HY19" s="535" cm="1">
        <f t="array" ref="HY19">INDEX(HY$13:HY18,$B19+1,1)</f>
        <v>0</v>
      </c>
      <c r="HZ19" s="535" cm="1">
        <f t="array" ref="HZ19">INDEX(HZ$13:HZ18,$B19+1,1)</f>
        <v>0</v>
      </c>
      <c r="IA19" s="535" cm="1">
        <f t="array" ref="IA19">INDEX(IA$13:IA18,$B19+1,1)</f>
        <v>0</v>
      </c>
      <c r="IB19" s="535" cm="1">
        <f t="array" ref="IB19">INDEX(IB$13:IB18,$B19+1,1)</f>
        <v>0</v>
      </c>
      <c r="IC19" s="535" cm="1">
        <f t="array" ref="IC19">INDEX(IC$13:IC18,$B19+1,1)</f>
        <v>0</v>
      </c>
      <c r="ID19" s="535" cm="1">
        <f t="array" ref="ID19">INDEX(ID$13:ID18,$B19+1,1)</f>
        <v>0</v>
      </c>
      <c r="IE19" s="535" cm="1">
        <f t="array" ref="IE19">INDEX(IE$13:IE18,$B19+1,1)</f>
        <v>0</v>
      </c>
      <c r="IF19" s="535" cm="1">
        <f t="array" ref="IF19">INDEX(IF$13:IF18,$B19+1,1)</f>
        <v>0</v>
      </c>
      <c r="IG19" s="535" cm="1">
        <f t="array" ref="IG19">INDEX(IG$13:IG18,$B19+1,1)</f>
        <v>0</v>
      </c>
      <c r="IH19" s="535" cm="1">
        <f t="array" ref="IH19">INDEX(IH$13:IH18,$B19+1,1)</f>
        <v>0</v>
      </c>
      <c r="II19" s="535" cm="1">
        <f t="array" ref="II19">INDEX(II$13:II18,$B19+1,1)</f>
        <v>0</v>
      </c>
      <c r="IJ19" s="535" cm="1">
        <f t="array" ref="IJ19">INDEX(IJ$13:IJ18,$B19+1,1)</f>
        <v>0</v>
      </c>
      <c r="IK19" s="535" cm="1">
        <f t="array" ref="IK19">INDEX(IK$13:IK18,$B19+1,1)</f>
        <v>0</v>
      </c>
      <c r="IL19" s="535" cm="1">
        <f t="array" ref="IL19">INDEX(IL$13:IL18,$B19+1,1)</f>
        <v>0</v>
      </c>
      <c r="IM19" s="535" cm="1">
        <f t="array" ref="IM19">INDEX(IM$13:IM18,$B19+1,1)</f>
        <v>0</v>
      </c>
      <c r="IN19" s="535" cm="1">
        <f t="array" ref="IN19">INDEX(IN$13:IN18,$B19+1,1)</f>
        <v>0</v>
      </c>
      <c r="IO19" s="535" cm="1">
        <f t="array" ref="IO19">INDEX(IO$13:IO18,$B19+1,1)</f>
        <v>0</v>
      </c>
      <c r="IP19" s="535" cm="1">
        <f t="array" ref="IP19">INDEX(IP$13:IP18,$B19+1,1)</f>
        <v>0</v>
      </c>
      <c r="IQ19" s="535" cm="1">
        <f t="array" ref="IQ19">INDEX(IQ$13:IQ18,$B19+1,1)</f>
        <v>0</v>
      </c>
      <c r="IR19" s="535" cm="1">
        <f t="array" ref="IR19">INDEX(IR$13:IR18,$B19+1,1)</f>
        <v>0</v>
      </c>
      <c r="IS19" s="535" cm="1">
        <f t="array" ref="IS19">INDEX(IS$13:IS18,$B19+1,1)</f>
        <v>0</v>
      </c>
      <c r="IT19" s="535" cm="1">
        <f t="array" ref="IT19">INDEX(IT$13:IT18,$B19+1,1)</f>
        <v>0</v>
      </c>
      <c r="IU19" s="535" cm="1">
        <f t="array" ref="IU19">INDEX(IU$13:IU18,$B19+1,1)</f>
        <v>0</v>
      </c>
      <c r="IV19" s="535" cm="1">
        <f t="array" ref="IV19">INDEX(IV$13:IV18,$B19+1,1)</f>
        <v>0</v>
      </c>
      <c r="IW19" s="535" cm="1">
        <f t="array" ref="IW19">INDEX(IW$13:IW18,$B19+1,1)</f>
        <v>0</v>
      </c>
      <c r="IX19" s="535" cm="1">
        <f t="array" ref="IX19">INDEX(IX$13:IX18,$B19+1,1)</f>
        <v>0</v>
      </c>
      <c r="IY19" s="535" cm="1">
        <f t="array" ref="IY19">INDEX(IY$13:IY18,$B19+1,1)</f>
        <v>0</v>
      </c>
      <c r="IZ19" s="535" cm="1">
        <f t="array" ref="IZ19">INDEX(IZ$13:IZ18,$B19+1,1)</f>
        <v>0</v>
      </c>
      <c r="JA19" s="535" cm="1">
        <f t="array" ref="JA19">INDEX(JA$13:JA18,$B19+1,1)</f>
        <v>0</v>
      </c>
      <c r="JB19" s="535" cm="1">
        <f t="array" ref="JB19">INDEX(JB$13:JB18,$B19+1,1)</f>
        <v>0</v>
      </c>
      <c r="JC19" s="535" cm="1">
        <f t="array" ref="JC19">INDEX(JC$13:JC18,$B19+1,1)</f>
        <v>0</v>
      </c>
      <c r="JD19" s="535" cm="1">
        <f t="array" ref="JD19">INDEX(JD$13:JD18,$B19+1,1)</f>
        <v>0</v>
      </c>
      <c r="JE19" s="535" cm="1">
        <f t="array" ref="JE19">INDEX(JE$13:JE18,$B19+1,1)</f>
        <v>0</v>
      </c>
      <c r="JF19" s="18"/>
      <c r="JG19" s="535" t="str" cm="1">
        <f t="array" ref="JG19">INDEX(JG$13:JG18,$B19+1,1)</f>
        <v>-</v>
      </c>
      <c r="JH19" s="411" t="b">
        <f t="shared" ref="JH19:JH49" si="210">$AP19&lt;0</f>
        <v>0</v>
      </c>
      <c r="JI19" s="535" t="str" cm="1">
        <f t="array" ref="JI19">INDEX(JI$13:JI18,$B19+1,1)</f>
        <v>-</v>
      </c>
      <c r="JJ19" s="535" t="str" cm="1">
        <f t="array" ref="JJ19">INDEX(JJ$13:JJ18,$B19+1,1)</f>
        <v>-</v>
      </c>
      <c r="JK19" s="535" t="str" cm="1">
        <f t="array" ref="JK19">INDEX(JK$13:JK18,$B19+1,1)</f>
        <v>-</v>
      </c>
      <c r="JL19" s="535" cm="1">
        <f t="array" ref="JL19">INDEX(JL$13:JL18,$B19+1,1)</f>
        <v>1</v>
      </c>
      <c r="JM19" s="535" cm="1">
        <f t="array" ref="JM19">INDEX(JM$13:JM18,$B19+1,1)</f>
        <v>1</v>
      </c>
      <c r="JN19" s="535" t="str" cm="1">
        <f t="array" ref="JN19">INDEX(JN$13:JN18,$B19+1,1)</f>
        <v>-</v>
      </c>
      <c r="JO19" s="535" t="str" cm="1">
        <f t="array" ref="JO19">INDEX(JO$13:JO18,$B19+1,1)</f>
        <v>-</v>
      </c>
      <c r="JP19" s="535" t="str" cm="1">
        <f t="array" ref="JP19">INDEX(JP$13:JP18,$B19+1,1)</f>
        <v>-</v>
      </c>
      <c r="JQ19" s="535" t="str" cm="1">
        <f t="array" ref="JQ19">INDEX(JQ$13:JQ18,$B19+1,1)</f>
        <v>-</v>
      </c>
      <c r="JR19" s="535" t="str" cm="1">
        <f t="array" ref="JR19">INDEX(JR$13:JR18,$B19+1,1)</f>
        <v>-</v>
      </c>
      <c r="JS19" s="535" t="str" cm="1">
        <f t="array" ref="JS19">INDEX(JS$13:JS18,$B19+1,1)</f>
        <v>-</v>
      </c>
      <c r="JT19" s="535" t="str" cm="1">
        <f t="array" ref="JT19">INDEX(JT$13:JT18,$B19+1,1)</f>
        <v>-</v>
      </c>
      <c r="JU19" s="535" t="str" cm="1">
        <f t="array" ref="JU19">INDEX(JU$13:JU18,$B19+1,1)</f>
        <v>-</v>
      </c>
      <c r="JV19" s="535" t="str" cm="1">
        <f t="array" ref="JV19">INDEX(JV$13:JV18,$B19+1,1)</f>
        <v>-</v>
      </c>
      <c r="JW19" s="535" t="str" cm="1">
        <f t="array" ref="JW19">INDEX(JW$13:JW18,$B19+1,1)</f>
        <v>-</v>
      </c>
      <c r="JX19" s="535" t="str" cm="1">
        <f t="array" ref="JX19">INDEX(JX$13:JX18,$B19+1,1)</f>
        <v>-</v>
      </c>
      <c r="JY19" s="535" t="str" cm="1">
        <f t="array" ref="JY19">INDEX(JY$13:JY18,$B19+1,1)</f>
        <v>-</v>
      </c>
      <c r="JZ19" s="535" t="str" cm="1">
        <f t="array" ref="JZ19">INDEX(JZ$13:JZ18,$B19+1,1)</f>
        <v>-</v>
      </c>
      <c r="KA19" s="535" t="str" cm="1">
        <f t="array" ref="KA19">INDEX(KA$13:KA18,$B19+1,1)</f>
        <v>-</v>
      </c>
      <c r="KB19" s="535" t="str" cm="1">
        <f t="array" ref="KB19">INDEX(KB$13:KB18,$B19+1,1)</f>
        <v>-</v>
      </c>
      <c r="KC19" s="535" t="str" cm="1">
        <f t="array" ref="KC19">INDEX(KC$13:KC18,$B19+1,1)</f>
        <v>-</v>
      </c>
      <c r="KD19" s="535" t="str" cm="1">
        <f t="array" ref="KD19">INDEX(KD$13:KD18,$B19+1,1)</f>
        <v>-</v>
      </c>
      <c r="KE19" s="535" t="str" cm="1">
        <f t="array" ref="KE19">INDEX(KE$13:KE18,$B19+1,1)</f>
        <v>-</v>
      </c>
      <c r="KF19" s="535" t="str" cm="1">
        <f t="array" ref="KF19">INDEX(KF$13:KF18,$B19+1,1)</f>
        <v>-</v>
      </c>
      <c r="KG19" s="535" t="str" cm="1">
        <f t="array" ref="KG19">INDEX(KG$13:KG18,$B19+1,1)</f>
        <v>-</v>
      </c>
      <c r="KH19" s="535" t="str" cm="1">
        <f t="array" ref="KH19">INDEX(KH$13:KH18,$B19+1,1)</f>
        <v>-</v>
      </c>
      <c r="KI19" s="535" cm="1">
        <f t="array" ref="KI19">INDEX(KI$13:KI18,$B19+1,1)</f>
        <v>0</v>
      </c>
      <c r="KJ19" s="535" t="str" cm="1">
        <f t="array" ref="KJ19">INDEX(KJ$13:KJ18,$B19+1,1)</f>
        <v>-</v>
      </c>
      <c r="KK19" s="535" cm="1">
        <f t="array" ref="KK19">INDEX(KK$13:KK18,$B19+1,1)</f>
        <v>1</v>
      </c>
      <c r="KL19" s="535" cm="1">
        <f t="array" ref="KL19">INDEX(KL$13:KL18,$B19+1,1)</f>
        <v>0</v>
      </c>
      <c r="KM19" s="535" cm="1">
        <f t="array" ref="KM19">INDEX(KM$13:KM18,$B19+1,1)</f>
        <v>0</v>
      </c>
      <c r="KN19" s="535" cm="1">
        <f t="array" ref="KN19">INDEX(KN$13:KN18,$B19+1,1)</f>
        <v>0</v>
      </c>
      <c r="KO19" s="535" cm="1">
        <f t="array" ref="KO19">INDEX(KO$13:KO18,$B19+1,1)</f>
        <v>0</v>
      </c>
      <c r="KP19" s="535" cm="1">
        <f t="array" ref="KP19">INDEX(KP$13:KP18,$B19+1,1)</f>
        <v>0</v>
      </c>
      <c r="KQ19" s="535" cm="1">
        <f t="array" ref="KQ19">INDEX(KQ$13:KQ18,$B19+1,1)</f>
        <v>0</v>
      </c>
      <c r="KR19" s="535" cm="1">
        <f t="array" ref="KR19">INDEX(KR$13:KR18,$B19+1,1)</f>
        <v>0</v>
      </c>
      <c r="KS19" s="535" cm="1">
        <f t="array" ref="KS19">INDEX(KS$13:KS18,$B19+1,1)</f>
        <v>1</v>
      </c>
      <c r="KT19" s="535" cm="1">
        <f t="array" ref="KT19">INDEX(KT$13:KT18,$B19+1,1)</f>
        <v>0</v>
      </c>
      <c r="KU19" s="535" cm="1">
        <f t="array" ref="KU19">INDEX(KU$13:KU18,$B19+1,1)</f>
        <v>0</v>
      </c>
      <c r="KV19" s="535" cm="1">
        <f t="array" ref="KV19">INDEX(KV$13:KV18,$B19+1,1)</f>
        <v>0</v>
      </c>
      <c r="KW19" s="535" cm="1">
        <f t="array" ref="KW19">INDEX(KW$13:KW18,$B19+1,1)</f>
        <v>0</v>
      </c>
      <c r="KX19" s="535" cm="1">
        <f t="array" ref="KX19">INDEX(KX$13:KX18,$B19+1,1)</f>
        <v>0</v>
      </c>
      <c r="KY19" s="18"/>
      <c r="KZ19" s="535" cm="1">
        <f t="array" ref="KZ19">INDEX(KZ$13:KZ18,$B19+1,1)</f>
        <v>0.125</v>
      </c>
      <c r="LA19" s="535" cm="1">
        <f t="array" ref="LA19">INDEX(LA$13:LA18,$B19+1,1)</f>
        <v>0.3</v>
      </c>
      <c r="LB19" s="535" cm="1">
        <f t="array" ref="LB19">INDEX(LB$13:LB18,$B19+1,1)</f>
        <v>-0.05</v>
      </c>
      <c r="LC19" s="535" cm="1">
        <f t="array" ref="LC19">INDEX(LC$13:LC18,$B19+1,1)</f>
        <v>0.1</v>
      </c>
      <c r="LD19" s="535" cm="1">
        <f t="array" ref="LD19">INDEX(LD$13:LD18,$B19+1,1)</f>
        <v>0.25</v>
      </c>
      <c r="LE19" s="535" cm="1">
        <f t="array" ref="LE19">INDEX(LE$13:LE18,$B19+1,1)</f>
        <v>-0.05</v>
      </c>
      <c r="LF19" s="535" cm="1">
        <f t="array" ref="LF19">INDEX(LF$13:LF18,$B19+1,1)</f>
        <v>0.05</v>
      </c>
      <c r="LG19" s="535" cm="1">
        <f t="array" ref="LG19">INDEX(LG$13:LG18,$B19+1,1)</f>
        <v>0.1</v>
      </c>
      <c r="LH19" s="535" cm="1">
        <f t="array" ref="LH19">INDEX(LH$13:LH18,$B19+1,1)</f>
        <v>-0.02</v>
      </c>
      <c r="LI19" s="535" cm="1">
        <f t="array" ref="LI19">INDEX(LI$13:LI18,$B19+1,1)</f>
        <v>0.1</v>
      </c>
      <c r="LJ19" s="535" cm="1">
        <f t="array" ref="LJ19">INDEX(LJ$13:LJ18,$B19+1,1)</f>
        <v>0.25</v>
      </c>
      <c r="LK19" s="535" cm="1">
        <f t="array" ref="LK19">INDEX(LK$13:LK18,$B19+1,1)</f>
        <v>-0.05</v>
      </c>
      <c r="LL19" s="535" cm="1">
        <f t="array" ref="LL19">INDEX(LL$13:LL18,$B19+1,1)</f>
        <v>0.125</v>
      </c>
      <c r="LM19" s="535" cm="1">
        <f t="array" ref="LM19">INDEX(LM$13:LM18,$B19+1,1)</f>
        <v>0.1</v>
      </c>
      <c r="LN19" s="535" cm="1">
        <f t="array" ref="LN19">INDEX(LN$13:LN18,$B19+1,1)</f>
        <v>0.1</v>
      </c>
      <c r="LO19" s="535" cm="1">
        <f t="array" ref="LO19">INDEX(LO$13:LO18,$B19+1,1)</f>
        <v>0.1</v>
      </c>
      <c r="LP19" s="535" cm="1">
        <f t="array" ref="LP19">INDEX(LP$13:LP18,$B19+1,1)</f>
        <v>0</v>
      </c>
      <c r="LQ19" s="535" cm="1">
        <f t="array" ref="LQ19">INDEX(LQ$13:LQ18,$B19+1,1)</f>
        <v>0</v>
      </c>
      <c r="LR19" s="535" cm="1">
        <f t="array" ref="LR19">INDEX(LR$13:LR18,$B19+1,1)</f>
        <v>0</v>
      </c>
      <c r="LS19" s="535" cm="1">
        <f t="array" ref="LS19">INDEX(LS$13:LS18,$B19+1,1)</f>
        <v>0</v>
      </c>
      <c r="LT19" s="535" cm="1">
        <f t="array" ref="LT19">INDEX(LT$13:LT18,$B19+1,1)</f>
        <v>0</v>
      </c>
      <c r="LU19" s="535" cm="1">
        <f t="array" ref="LU19">INDEX(LU$13:LU18,$B19+1,1)</f>
        <v>0</v>
      </c>
      <c r="LV19" s="535" cm="1">
        <f t="array" ref="LV19">INDEX(LV$13:LV18,$B19+1,1)</f>
        <v>0</v>
      </c>
      <c r="LW19" s="535" cm="1">
        <f t="array" ref="LW19">INDEX(LW$13:LW18,$B19+1,1)</f>
        <v>0</v>
      </c>
      <c r="LX19" s="535" cm="1">
        <f t="array" ref="LX19">INDEX(LX$13:LX18,$B19+1,1)</f>
        <v>0</v>
      </c>
      <c r="LY19" s="535" cm="1">
        <f t="array" ref="LY19">INDEX(LY$13:LY18,$B19+1,1)</f>
        <v>0</v>
      </c>
      <c r="LZ19" s="535" cm="1">
        <f t="array" ref="LZ19">INDEX(LZ$13:LZ18,$B19+1,1)</f>
        <v>0</v>
      </c>
      <c r="MA19" s="535" cm="1">
        <f t="array" ref="MA19">INDEX(MA$13:MA18,$B19+1,1)</f>
        <v>0</v>
      </c>
      <c r="MB19" s="535" cm="1">
        <f t="array" ref="MB19">INDEX(MB$13:MB18,$B19+1,1)</f>
        <v>0</v>
      </c>
      <c r="MC19" s="535" cm="1">
        <f t="array" ref="MC19">INDEX(MC$13:MC18,$B19+1,1)</f>
        <v>0</v>
      </c>
      <c r="MD19" s="535" cm="1">
        <f t="array" ref="MD19">INDEX(MD$13:MD18,$B19+1,1)</f>
        <v>0</v>
      </c>
      <c r="ME19" s="535" cm="1">
        <f t="array" ref="ME19">INDEX(ME$13:ME18,$B19+1,1)</f>
        <v>0</v>
      </c>
      <c r="MF19" s="535" cm="1">
        <f t="array" ref="MF19">INDEX(MF$13:MF18,$B19+1,1)</f>
        <v>0</v>
      </c>
      <c r="MG19" s="535" cm="1">
        <f t="array" ref="MG19">INDEX(MG$13:MG18,$B19+1,1)</f>
        <v>0</v>
      </c>
      <c r="MH19" s="535" cm="1">
        <f t="array" ref="MH19">INDEX(MH$13:MH18,$B19+1,1)</f>
        <v>0</v>
      </c>
      <c r="MI19" s="535" cm="1">
        <f t="array" ref="MI19">INDEX(MI$13:MI18,$B19+1,1)</f>
        <v>0</v>
      </c>
      <c r="MJ19" s="535" cm="1">
        <f t="array" ref="MJ19">INDEX(MJ$13:MJ18,$B19+1,1)</f>
        <v>0</v>
      </c>
      <c r="MK19" s="535" cm="1">
        <f t="array" ref="MK19">INDEX(MK$13:MK18,$B19+1,1)</f>
        <v>0</v>
      </c>
      <c r="ML19" s="535" cm="1">
        <f t="array" ref="ML19">INDEX(ML$13:ML18,$B19+1,1)</f>
        <v>0</v>
      </c>
      <c r="MM19" s="535" cm="1">
        <f t="array" ref="MM19">INDEX(MM$13:MM18,$B19+1,1)</f>
        <v>0</v>
      </c>
      <c r="MN19" s="535" cm="1">
        <f t="array" ref="MN19">INDEX(MN$13:MN18,$B19+1,1)</f>
        <v>0</v>
      </c>
      <c r="MO19" s="535" cm="1">
        <f t="array" ref="MO19">INDEX(MO$13:MO18,$B19+1,1)</f>
        <v>0</v>
      </c>
      <c r="MP19" s="535" cm="1">
        <f t="array" ref="MP19">INDEX(MP$13:MP18,$B19+1,1)</f>
        <v>0</v>
      </c>
      <c r="MQ19" s="535" cm="1">
        <f t="array" ref="MQ19">INDEX(MQ$13:MQ18,$B19+1,1)</f>
        <v>0</v>
      </c>
      <c r="MR19" s="535" cm="1">
        <f t="array" ref="MR19">INDEX(MR$13:MR18,$B19+1,1)</f>
        <v>0</v>
      </c>
      <c r="MS19" s="535" cm="1">
        <f t="array" ref="MS19">INDEX(MS$13:MS18,$B19+1,1)</f>
        <v>0</v>
      </c>
      <c r="MT19" s="535" cm="1">
        <f t="array" ref="MT19">INDEX(MT$13:MT18,$B19+1,1)</f>
        <v>0</v>
      </c>
      <c r="MU19" s="535" cm="1">
        <f t="array" ref="MU19">INDEX(MU$13:MU18,$B19+1,1)</f>
        <v>0</v>
      </c>
      <c r="MV19" s="535" cm="1">
        <f t="array" ref="MV19">INDEX(MV$13:MV18,$B19+1,1)</f>
        <v>0</v>
      </c>
      <c r="MW19" s="535" cm="1">
        <f t="array" ref="MW19">INDEX(MW$13:MW18,$B19+1,1)</f>
        <v>0</v>
      </c>
      <c r="MX19" s="535" cm="1">
        <f t="array" ref="MX19">INDEX(MX$13:MX18,$B19+1,1)</f>
        <v>0</v>
      </c>
      <c r="MY19" s="535" cm="1">
        <f t="array" ref="MY19">INDEX(MY$13:MY18,$B19+1,1)</f>
        <v>0</v>
      </c>
      <c r="MZ19" s="535" cm="1">
        <f t="array" ref="MZ19">INDEX(MZ$13:MZ18,$B19+1,1)</f>
        <v>0</v>
      </c>
      <c r="NA19" s="535" cm="1">
        <f t="array" ref="NA19">INDEX(NA$13:NA18,$B19+1,1)</f>
        <v>0</v>
      </c>
      <c r="NB19" s="535" cm="1">
        <f t="array" ref="NB19">INDEX(NB$13:NB18,$B19+1,1)</f>
        <v>0</v>
      </c>
      <c r="NC19" s="535" cm="1">
        <f t="array" ref="NC19">INDEX(NC$13:NC18,$B19+1,1)</f>
        <v>0</v>
      </c>
      <c r="ND19" s="535" cm="1">
        <f t="array" ref="ND19">INDEX(ND$13:ND18,$B19+1,1)</f>
        <v>0</v>
      </c>
      <c r="NE19" s="535" cm="1">
        <f t="array" ref="NE19">INDEX(NE$13:NE18,$B19+1,1)</f>
        <v>0</v>
      </c>
      <c r="NF19" s="535" cm="1">
        <f t="array" ref="NF19">INDEX(NF$13:NF18,$B19+1,1)</f>
        <v>0</v>
      </c>
      <c r="NG19" s="535" cm="1">
        <f t="array" ref="NG19">INDEX(NG$13:NG18,$B19+1,1)</f>
        <v>0</v>
      </c>
      <c r="NH19" s="535" cm="1">
        <f t="array" ref="NH19">INDEX(NH$13:NH18,$B19+1,1)</f>
        <v>0</v>
      </c>
      <c r="NI19" s="535" cm="1">
        <f t="array" ref="NI19">INDEX(NI$13:NI18,$B19+1,1)</f>
        <v>0</v>
      </c>
      <c r="NJ19" s="535" cm="1">
        <f t="array" ref="NJ19">INDEX(NJ$13:NJ18,$B19+1,1)</f>
        <v>0</v>
      </c>
      <c r="NK19" s="535" cm="1">
        <f t="array" ref="NK19">INDEX(NK$13:NK18,$B19+1,1)</f>
        <v>0</v>
      </c>
      <c r="NL19" s="535" cm="1">
        <f t="array" ref="NL19">INDEX(NL$13:NL18,$B19+1,1)</f>
        <v>0</v>
      </c>
      <c r="NM19" s="535" cm="1">
        <f t="array" ref="NM19">INDEX(NM$13:NM18,$B19+1,1)</f>
        <v>0</v>
      </c>
      <c r="NN19" s="535" cm="1">
        <f t="array" ref="NN19">INDEX(NN$13:NN18,$B19+1,1)</f>
        <v>0</v>
      </c>
      <c r="NO19" s="535" cm="1">
        <f t="array" ref="NO19">INDEX(NO$13:NO18,$B19+1,1)</f>
        <v>0</v>
      </c>
      <c r="NP19" s="535" cm="1">
        <f t="array" ref="NP19">INDEX(NP$13:NP18,$B19+1,1)</f>
        <v>0</v>
      </c>
      <c r="NQ19" s="535" cm="1">
        <f t="array" ref="NQ19">INDEX(NQ$13:NQ18,$B19+1,1)</f>
        <v>0</v>
      </c>
      <c r="NR19" s="535" cm="1">
        <f t="array" ref="NR19">INDEX(NR$13:NR18,$B19+1,1)</f>
        <v>0</v>
      </c>
      <c r="NS19" s="535" cm="1">
        <f t="array" ref="NS19">INDEX(NS$13:NS18,$B19+1,1)</f>
        <v>0</v>
      </c>
      <c r="NT19" s="535" cm="1">
        <f t="array" ref="NT19">INDEX(NT$13:NT18,$B19+1,1)</f>
        <v>0</v>
      </c>
      <c r="NU19" s="535" cm="1">
        <f t="array" ref="NU19">INDEX(NU$13:NU18,$B19+1,1)</f>
        <v>0</v>
      </c>
      <c r="NV19" s="535" cm="1">
        <f t="array" ref="NV19">INDEX(NV$13:NV18,$B19+1,1)</f>
        <v>0</v>
      </c>
      <c r="NW19" s="535" cm="1">
        <f t="array" ref="NW19">INDEX(NW$13:NW18,$B19+1,1)</f>
        <v>0</v>
      </c>
      <c r="NX19" s="535" cm="1">
        <f t="array" ref="NX19">INDEX(NX$13:NX18,$B19+1,1)</f>
        <v>0</v>
      </c>
      <c r="NY19" s="535" cm="1">
        <f t="array" ref="NY19">INDEX(NY$13:NY18,$B19+1,1)</f>
        <v>0</v>
      </c>
      <c r="NZ19" s="535" cm="1">
        <f t="array" ref="NZ19">INDEX(NZ$13:NZ18,$B19+1,1)</f>
        <v>0</v>
      </c>
      <c r="OA19" s="535" cm="1">
        <f t="array" ref="OA19">INDEX(OA$13:OA18,$B19+1,1)</f>
        <v>0</v>
      </c>
      <c r="OB19" s="535" cm="1">
        <f t="array" ref="OB19">INDEX(OB$13:OB18,$B19+1,1)</f>
        <v>0</v>
      </c>
      <c r="OC19" s="535" cm="1">
        <f t="array" ref="OC19">INDEX(OC$13:OC18,$B19+1,1)</f>
        <v>0</v>
      </c>
      <c r="OD19" s="535" cm="1">
        <f t="array" ref="OD19">INDEX(OD$13:OD18,$B19+1,1)</f>
        <v>0</v>
      </c>
      <c r="OE19" s="535" cm="1">
        <f t="array" ref="OE19">INDEX(OE$13:OE18,$B19+1,1)</f>
        <v>0</v>
      </c>
      <c r="OF19" s="535" cm="1">
        <f t="array" ref="OF19">INDEX(OF$13:OF18,$B19+1,1)</f>
        <v>0</v>
      </c>
      <c r="OG19" s="535" cm="1">
        <f t="array" ref="OG19">INDEX(OG$13:OG18,$B19+1,1)</f>
        <v>0</v>
      </c>
      <c r="OH19" s="535" cm="1">
        <f t="array" ref="OH19">INDEX(OH$13:OH18,$B19+1,1)</f>
        <v>0</v>
      </c>
      <c r="OI19" s="535" cm="1">
        <f t="array" ref="OI19">INDEX(OI$13:OI18,$B19+1,1)</f>
        <v>0</v>
      </c>
      <c r="OJ19" s="535" cm="1">
        <f t="array" ref="OJ19">INDEX(OJ$13:OJ18,$B19+1,1)</f>
        <v>0</v>
      </c>
      <c r="OK19" s="535" cm="1">
        <f t="array" ref="OK19">INDEX(OK$13:OK18,$B19+1,1)</f>
        <v>0</v>
      </c>
      <c r="OL19" s="535" cm="1">
        <f t="array" ref="OL19">INDEX(OL$13:OL18,$B19+1,1)</f>
        <v>0</v>
      </c>
      <c r="OM19" s="535" cm="1">
        <f t="array" ref="OM19">INDEX(OM$13:OM18,$B19+1,1)</f>
        <v>0</v>
      </c>
      <c r="ON19" s="535" cm="1">
        <f t="array" ref="ON19">INDEX(ON$13:ON18,$B19+1,1)</f>
        <v>0</v>
      </c>
      <c r="OO19" s="535" cm="1">
        <f t="array" ref="OO19">INDEX(OO$13:OO18,$B19+1,1)</f>
        <v>0</v>
      </c>
      <c r="OP19" s="535" cm="1">
        <f t="array" ref="OP19">INDEX(OP$13:OP18,$B19+1,1)</f>
        <v>0</v>
      </c>
      <c r="OQ19" s="535" cm="1">
        <f t="array" ref="OQ19">INDEX(OQ$13:OQ18,$B19+1,1)</f>
        <v>0</v>
      </c>
      <c r="OR19" s="535" cm="1">
        <f t="array" ref="OR19">INDEX(OR$13:OR18,$B19+1,1)</f>
        <v>0</v>
      </c>
      <c r="OS19" s="535" cm="1">
        <f t="array" ref="OS19">INDEX(OS$13:OS18,$B19+1,1)</f>
        <v>0</v>
      </c>
      <c r="OT19" s="535" cm="1">
        <f t="array" ref="OT19">INDEX(OT$13:OT18,$B19+1,1)</f>
        <v>0</v>
      </c>
      <c r="OU19" s="535" cm="1">
        <f t="array" ref="OU19">INDEX(OU$13:OU18,$B19+1,1)</f>
        <v>0</v>
      </c>
      <c r="OV19" s="535" cm="1">
        <f t="array" ref="OV19">INDEX(OV$13:OV18,$B19+1,1)</f>
        <v>0</v>
      </c>
      <c r="OW19" s="535" cm="1">
        <f t="array" ref="OW19">INDEX(OW$13:OW18,$B19+1,1)</f>
        <v>0</v>
      </c>
      <c r="OX19" s="535" cm="1">
        <f t="array" ref="OX19">INDEX(OX$13:OX18,$B19+1,1)</f>
        <v>0</v>
      </c>
      <c r="OY19" s="535" cm="1">
        <f t="array" ref="OY19">INDEX(OY$13:OY18,$B19+1,1)</f>
        <v>0</v>
      </c>
      <c r="OZ19" s="535" cm="1">
        <f t="array" ref="OZ19">INDEX(OZ$13:OZ18,$B19+1,1)</f>
        <v>0</v>
      </c>
      <c r="PA19" s="535" cm="1">
        <f t="array" ref="PA19">INDEX(PA$13:PA18,$B19+1,1)</f>
        <v>0</v>
      </c>
      <c r="PB19" s="535" cm="1">
        <f t="array" ref="PB19">INDEX(PB$13:PB18,$B19+1,1)</f>
        <v>0</v>
      </c>
      <c r="PC19" s="535" cm="1">
        <f t="array" ref="PC19">INDEX(PC$13:PC18,$B19+1,1)</f>
        <v>0</v>
      </c>
      <c r="PD19" s="535" cm="1">
        <f t="array" ref="PD19">INDEX(PD$13:PD18,$B19+1,1)</f>
        <v>0</v>
      </c>
      <c r="PE19" s="535" cm="1">
        <f t="array" ref="PE19">INDEX(PE$13:PE18,$B19+1,1)</f>
        <v>0</v>
      </c>
      <c r="PF19" s="535" cm="1">
        <f t="array" ref="PF19">INDEX(PF$13:PF18,$B19+1,1)</f>
        <v>0</v>
      </c>
      <c r="PG19" s="535" cm="1">
        <f t="array" ref="PG19">INDEX(PG$13:PG18,$B19+1,1)</f>
        <v>0</v>
      </c>
      <c r="PH19" s="535" cm="1">
        <f t="array" ref="PH19">INDEX(PH$13:PH18,$B19+1,1)</f>
        <v>0</v>
      </c>
      <c r="PI19" s="535" cm="1">
        <f t="array" ref="PI19">INDEX(PI$13:PI18,$B19+1,1)</f>
        <v>0</v>
      </c>
      <c r="PJ19" s="535" cm="1">
        <f t="array" ref="PJ19">INDEX(PJ$13:PJ18,$B19+1,1)</f>
        <v>0</v>
      </c>
      <c r="PK19" s="535" cm="1">
        <f t="array" ref="PK19">INDEX(PK$13:PK18,$B19+1,1)</f>
        <v>0</v>
      </c>
      <c r="PL19" s="535" cm="1">
        <f t="array" ref="PL19">INDEX(PL$13:PL18,$B19+1,1)</f>
        <v>0</v>
      </c>
      <c r="PM19" s="535" cm="1">
        <f t="array" ref="PM19">INDEX(PM$13:PM18,$B19+1,1)</f>
        <v>0</v>
      </c>
      <c r="PN19" s="535" cm="1">
        <f t="array" ref="PN19">INDEX(PN$13:PN18,$B19+1,1)</f>
        <v>0</v>
      </c>
      <c r="PO19" s="535" cm="1">
        <f t="array" ref="PO19">INDEX(PO$13:PO18,$B19+1,1)</f>
        <v>0</v>
      </c>
      <c r="PP19" s="535" cm="1">
        <f t="array" ref="PP19">INDEX(PP$13:PP18,$B19+1,1)</f>
        <v>0</v>
      </c>
      <c r="PQ19" s="535" cm="1">
        <f t="array" ref="PQ19">INDEX(PQ$13:PQ18,$B19+1,1)</f>
        <v>0</v>
      </c>
      <c r="PR19" s="535" cm="1">
        <f t="array" ref="PR19">INDEX(PR$13:PR18,$B19+1,1)</f>
        <v>0</v>
      </c>
      <c r="PS19" s="535" cm="1">
        <f t="array" ref="PS19">INDEX(PS$13:PS18,$B19+1,1)</f>
        <v>0</v>
      </c>
      <c r="PT19" s="535" cm="1">
        <f t="array" ref="PT19">INDEX(PT$13:PT18,$B19+1,1)</f>
        <v>0</v>
      </c>
      <c r="PU19" s="535" cm="1">
        <f t="array" ref="PU19">INDEX(PU$13:PU18,$B19+1,1)</f>
        <v>0</v>
      </c>
      <c r="PV19" s="535" cm="1">
        <f t="array" ref="PV19">INDEX(PV$13:PV18,$B19+1,1)</f>
        <v>0</v>
      </c>
      <c r="PW19" s="535" cm="1">
        <f t="array" ref="PW19">INDEX(PW$13:PW18,$B19+1,1)</f>
        <v>0</v>
      </c>
      <c r="PX19" s="535" cm="1">
        <f t="array" ref="PX19">INDEX(PX$13:PX18,$B19+1,1)</f>
        <v>0</v>
      </c>
      <c r="PY19" s="535" cm="1">
        <f t="array" ref="PY19">INDEX(PY$13:PY18,$B19+1,1)</f>
        <v>0</v>
      </c>
      <c r="PZ19" s="535" cm="1">
        <f t="array" ref="PZ19">INDEX(PZ$13:PZ18,$B19+1,1)</f>
        <v>0</v>
      </c>
      <c r="QA19" s="535" cm="1">
        <f t="array" ref="QA19">INDEX(QA$13:QA18,$B19+1,1)</f>
        <v>0</v>
      </c>
      <c r="QB19" s="535" cm="1">
        <f t="array" ref="QB19">INDEX(QB$13:QB18,$B19+1,1)</f>
        <v>0</v>
      </c>
      <c r="QC19" s="535" cm="1">
        <f t="array" ref="QC19">INDEX(QC$13:QC18,$B19+1,1)</f>
        <v>0</v>
      </c>
      <c r="QD19" s="535" cm="1">
        <f t="array" ref="QD19">INDEX(QD$13:QD18,$B19+1,1)</f>
        <v>0</v>
      </c>
      <c r="QE19" s="535" cm="1">
        <f t="array" ref="QE19">INDEX(QE$13:QE18,$B19+1,1)</f>
        <v>0</v>
      </c>
      <c r="QF19" s="535" cm="1">
        <f t="array" ref="QF19">INDEX(QF$13:QF18,$B19+1,1)</f>
        <v>0</v>
      </c>
      <c r="QG19" s="535" cm="1">
        <f t="array" ref="QG19">INDEX(QG$13:QG18,$B19+1,1)</f>
        <v>0</v>
      </c>
      <c r="QH19" s="535" cm="1">
        <f t="array" ref="QH19">INDEX(QH$13:QH18,$B19+1,1)</f>
        <v>0</v>
      </c>
      <c r="QI19" s="535" cm="1">
        <f t="array" ref="QI19">INDEX(QI$13:QI18,$B19+1,1)</f>
        <v>0</v>
      </c>
      <c r="QJ19" s="535" cm="1">
        <f t="array" ref="QJ19">INDEX(QJ$13:QJ18,$B19+1,1)</f>
        <v>0</v>
      </c>
      <c r="QK19" s="535" cm="1">
        <f t="array" ref="QK19">INDEX(QK$13:QK18,$B19+1,1)</f>
        <v>0</v>
      </c>
      <c r="QL19" s="535" cm="1">
        <f t="array" ref="QL19">INDEX(QL$13:QL18,$B19+1,1)</f>
        <v>0</v>
      </c>
      <c r="QM19" s="535" cm="1">
        <f t="array" ref="QM19">INDEX(QM$13:QM18,$B19+1,1)</f>
        <v>0</v>
      </c>
      <c r="QN19" s="535" cm="1">
        <f t="array" ref="QN19">INDEX(QN$13:QN18,$B19+1,1)</f>
        <v>0</v>
      </c>
      <c r="QO19" s="535" cm="1">
        <f t="array" ref="QO19">INDEX(QO$13:QO18,$B19+1,1)</f>
        <v>0</v>
      </c>
      <c r="QP19" s="535" cm="1">
        <f t="array" ref="QP19">INDEX(QP$13:QP18,$B19+1,1)</f>
        <v>0</v>
      </c>
      <c r="QQ19" s="535" cm="1">
        <f t="array" ref="QQ19">INDEX(QQ$13:QQ18,$B19+1,1)</f>
        <v>0</v>
      </c>
      <c r="QR19" s="535" cm="1">
        <f t="array" ref="QR19">INDEX(QR$13:QR18,$B19+1,1)</f>
        <v>0</v>
      </c>
      <c r="QS19" s="535" cm="1">
        <f t="array" ref="QS19">INDEX(QS$13:QS18,$B19+1,1)</f>
        <v>0</v>
      </c>
      <c r="QT19" s="535" cm="1">
        <f t="array" ref="QT19">INDEX(QT$13:QT18,$B19+1,1)</f>
        <v>0</v>
      </c>
      <c r="QU19" s="535" cm="1">
        <f t="array" ref="QU19">INDEX(QU$13:QU18,$B19+1,1)</f>
        <v>0</v>
      </c>
      <c r="QV19" s="535" cm="1">
        <f t="array" ref="QV19">INDEX(QV$13:QV18,$B19+1,1)</f>
        <v>0</v>
      </c>
      <c r="QW19" s="535" cm="1">
        <f t="array" ref="QW19">INDEX(QW$13:QW18,$B19+1,1)</f>
        <v>0</v>
      </c>
      <c r="QX19" s="535" cm="1">
        <f t="array" ref="QX19">INDEX(QX$13:QX18,$B19+1,1)</f>
        <v>0</v>
      </c>
      <c r="QY19" s="535" cm="1">
        <f t="array" ref="QY19">INDEX(QY$13:QY18,$B19+1,1)</f>
        <v>0</v>
      </c>
      <c r="QZ19" s="535" cm="1">
        <f t="array" ref="QZ19">INDEX(QZ$13:QZ18,$B19+1,1)</f>
        <v>0</v>
      </c>
      <c r="RA19" s="535" cm="1">
        <f t="array" ref="RA19">INDEX(RA$13:RA18,$B19+1,1)</f>
        <v>0</v>
      </c>
      <c r="RB19" s="535" cm="1">
        <f t="array" ref="RB19">INDEX(RB$13:RB18,$B19+1,1)</f>
        <v>0</v>
      </c>
      <c r="RC19" s="535" cm="1">
        <f t="array" ref="RC19">INDEX(RC$13:RC18,$B19+1,1)</f>
        <v>0</v>
      </c>
      <c r="RD19" s="535" cm="1">
        <f t="array" ref="RD19">INDEX(RD$13:RD18,$B19+1,1)</f>
        <v>0</v>
      </c>
      <c r="RE19" s="535" cm="1">
        <f t="array" ref="RE19">INDEX(RE$13:RE18,$B19+1,1)</f>
        <v>0</v>
      </c>
      <c r="RF19" s="535" cm="1">
        <f t="array" ref="RF19">INDEX(RF$13:RF18,$B19+1,1)</f>
        <v>0</v>
      </c>
      <c r="RG19" s="535" cm="1">
        <f t="array" ref="RG19">INDEX(RG$13:RG18,$B19+1,1)</f>
        <v>0</v>
      </c>
      <c r="RH19" s="535" cm="1">
        <f t="array" ref="RH19">INDEX(RH$13:RH18,$B19+1,1)</f>
        <v>0</v>
      </c>
      <c r="RI19" s="535" cm="1">
        <f t="array" ref="RI19">INDEX(RI$13:RI18,$B19+1,1)</f>
        <v>0</v>
      </c>
      <c r="RJ19" s="535" cm="1">
        <f t="array" ref="RJ19">INDEX(RJ$13:RJ18,$B19+1,1)</f>
        <v>0</v>
      </c>
      <c r="RK19" s="535" cm="1">
        <f t="array" ref="RK19">INDEX(RK$13:RK18,$B19+1,1)</f>
        <v>0</v>
      </c>
      <c r="RL19" s="535" cm="1">
        <f t="array" ref="RL19">INDEX(RL$13:RL18,$B19+1,1)</f>
        <v>0</v>
      </c>
      <c r="RM19" s="535" cm="1">
        <f t="array" ref="RM19">INDEX(RM$13:RM18,$B19+1,1)</f>
        <v>0</v>
      </c>
      <c r="RN19" s="535" cm="1">
        <f t="array" ref="RN19">INDEX(RN$13:RN18,$B19+1,1)</f>
        <v>0</v>
      </c>
      <c r="RO19" s="535" cm="1">
        <f t="array" ref="RO19">INDEX(RO$13:RO18,$B19+1,1)</f>
        <v>0</v>
      </c>
      <c r="RP19" s="535" cm="1">
        <f t="array" ref="RP19">INDEX(RP$13:RP18,$B19+1,1)</f>
        <v>0</v>
      </c>
      <c r="RQ19" s="535" cm="1">
        <f t="array" ref="RQ19">INDEX(RQ$13:RQ18,$B19+1,1)</f>
        <v>0</v>
      </c>
      <c r="RR19" s="535" cm="1">
        <f t="array" ref="RR19">INDEX(RR$13:RR18,$B19+1,1)</f>
        <v>0</v>
      </c>
      <c r="RS19" s="535" cm="1">
        <f t="array" ref="RS19">INDEX(RS$13:RS18,$B19+1,1)</f>
        <v>0</v>
      </c>
      <c r="RT19" s="535" cm="1">
        <f t="array" ref="RT19">INDEX(RT$13:RT18,$B19+1,1)</f>
        <v>0</v>
      </c>
      <c r="RU19" s="535" cm="1">
        <f t="array" ref="RU19">INDEX(RU$13:RU18,$B19+1,1)</f>
        <v>0</v>
      </c>
      <c r="RV19" s="535" cm="1">
        <f t="array" ref="RV19">INDEX(RV$13:RV18,$B19+1,1)</f>
        <v>0</v>
      </c>
      <c r="RW19" s="535" cm="1">
        <f t="array" ref="RW19">INDEX(RW$13:RW18,$B19+1,1)</f>
        <v>0</v>
      </c>
      <c r="RX19" s="535" cm="1">
        <f t="array" ref="RX19">INDEX(RX$13:RX18,$B19+1,1)</f>
        <v>0</v>
      </c>
      <c r="RY19" s="535" cm="1">
        <f t="array" ref="RY19">INDEX(RY$13:RY18,$B19+1,1)</f>
        <v>0</v>
      </c>
      <c r="RZ19" s="535" cm="1">
        <f t="array" ref="RZ19">INDEX(RZ$13:RZ18,$B19+1,1)</f>
        <v>0</v>
      </c>
      <c r="SA19" s="535" cm="1">
        <f t="array" ref="SA19">INDEX(SA$13:SA18,$B19+1,1)</f>
        <v>0</v>
      </c>
      <c r="SB19" s="535" cm="1">
        <f t="array" ref="SB19">INDEX(SB$13:SB18,$B19+1,1)</f>
        <v>0</v>
      </c>
      <c r="SC19" s="535" cm="1">
        <f t="array" ref="SC19">INDEX(SC$13:SC18,$B19+1,1)</f>
        <v>0</v>
      </c>
      <c r="SD19" s="535" cm="1">
        <f t="array" ref="SD19">INDEX(SD$13:SD18,$B19+1,1)</f>
        <v>0</v>
      </c>
      <c r="SE19" s="535" cm="1">
        <f t="array" ref="SE19">INDEX(SE$13:SE18,$B19+1,1)</f>
        <v>0</v>
      </c>
      <c r="SF19" s="535" cm="1">
        <f t="array" ref="SF19">INDEX(SF$13:SF18,$B19+1,1)</f>
        <v>0</v>
      </c>
      <c r="SG19" s="535" cm="1">
        <f t="array" ref="SG19">INDEX(SG$13:SG18,$B19+1,1)</f>
        <v>0</v>
      </c>
      <c r="SH19" s="535" cm="1">
        <f t="array" ref="SH19">INDEX(SH$13:SH18,$B19+1,1)</f>
        <v>0</v>
      </c>
      <c r="SI19" s="535" cm="1">
        <f t="array" ref="SI19">INDEX(SI$13:SI18,$B19+1,1)</f>
        <v>0</v>
      </c>
      <c r="SJ19" s="535" cm="1">
        <f t="array" ref="SJ19">INDEX(SJ$13:SJ18,$B19+1,1)</f>
        <v>0</v>
      </c>
      <c r="SK19" s="535" cm="1">
        <f t="array" ref="SK19">INDEX(SK$13:SK18,$B19+1,1)</f>
        <v>0</v>
      </c>
      <c r="SL19" s="535" cm="1">
        <f t="array" ref="SL19">INDEX(SL$13:SL18,$B19+1,1)</f>
        <v>0</v>
      </c>
      <c r="SM19" s="535" cm="1">
        <f t="array" ref="SM19">INDEX(SM$13:SM18,$B19+1,1)</f>
        <v>0</v>
      </c>
      <c r="SN19" s="535" cm="1">
        <f t="array" ref="SN19">INDEX(SN$13:SN18,$B19+1,1)</f>
        <v>0</v>
      </c>
      <c r="SO19" s="535" cm="1">
        <f t="array" ref="SO19">INDEX(SO$13:SO18,$B19+1,1)</f>
        <v>0</v>
      </c>
      <c r="SP19" s="535" cm="1">
        <f t="array" ref="SP19">INDEX(SP$13:SP18,$B19+1,1)</f>
        <v>0</v>
      </c>
      <c r="SQ19" s="535" cm="1">
        <f t="array" ref="SQ19">INDEX(SQ$13:SQ18,$B19+1,1)</f>
        <v>0</v>
      </c>
      <c r="SR19" s="535" cm="1">
        <f t="array" ref="SR19">INDEX(SR$13:SR18,$B19+1,1)</f>
        <v>0</v>
      </c>
      <c r="SS19" s="535" cm="1">
        <f t="array" ref="SS19">INDEX(SS$13:SS18,$B19+1,1)</f>
        <v>0</v>
      </c>
      <c r="ST19" s="535" cm="1">
        <f t="array" ref="ST19">INDEX(ST$13:ST18,$B19+1,1)</f>
        <v>0</v>
      </c>
      <c r="SU19" s="535" cm="1">
        <f t="array" ref="SU19">INDEX(SU$13:SU18,$B19+1,1)</f>
        <v>0</v>
      </c>
      <c r="SV19" s="535" cm="1">
        <f t="array" ref="SV19">INDEX(SV$13:SV18,$B19+1,1)</f>
        <v>0</v>
      </c>
      <c r="SW19" s="535" cm="1">
        <f t="array" ref="SW19">INDEX(SW$13:SW18,$B19+1,1)</f>
        <v>0</v>
      </c>
      <c r="SX19" s="535" cm="1">
        <f t="array" ref="SX19">INDEX(SX$13:SX18,$B19+1,1)</f>
        <v>0</v>
      </c>
      <c r="SY19" s="535" cm="1">
        <f t="array" ref="SY19">INDEX(SY$13:SY18,$B19+1,1)</f>
        <v>0</v>
      </c>
      <c r="SZ19" s="535" cm="1">
        <f t="array" ref="SZ19">INDEX(SZ$13:SZ18,$B19+1,1)</f>
        <v>0</v>
      </c>
      <c r="TA19" s="535" cm="1">
        <f t="array" ref="TA19">INDEX(TA$13:TA18,$B19+1,1)</f>
        <v>0</v>
      </c>
      <c r="TB19" s="535" cm="1">
        <f t="array" ref="TB19">INDEX(TB$13:TB18,$B19+1,1)</f>
        <v>0</v>
      </c>
      <c r="TC19" s="535" cm="1">
        <f t="array" ref="TC19">INDEX(TC$13:TC18,$B19+1,1)</f>
        <v>0</v>
      </c>
      <c r="TD19" s="535" cm="1">
        <f t="array" ref="TD19">INDEX(TD$13:TD18,$B19+1,1)</f>
        <v>0</v>
      </c>
      <c r="TE19" s="535" cm="1">
        <f t="array" ref="TE19">INDEX(TE$13:TE18,$B19+1,1)</f>
        <v>0</v>
      </c>
      <c r="TF19" s="535" cm="1">
        <f t="array" ref="TF19">INDEX(TF$13:TF18,$B19+1,1)</f>
        <v>0</v>
      </c>
      <c r="TG19" s="535" cm="1">
        <f t="array" ref="TG19">INDEX(TG$13:TG18,$B19+1,1)</f>
        <v>0</v>
      </c>
      <c r="TH19" s="535" cm="1">
        <f t="array" ref="TH19">INDEX(TH$13:TH18,$B19+1,1)</f>
        <v>0</v>
      </c>
      <c r="TI19" s="535" cm="1">
        <f t="array" ref="TI19">INDEX(TI$13:TI18,$B19+1,1)</f>
        <v>0</v>
      </c>
      <c r="TJ19" s="535" cm="1">
        <f t="array" ref="TJ19">INDEX(TJ$13:TJ18,$B19+1,1)</f>
        <v>0</v>
      </c>
      <c r="TK19" s="535" cm="1">
        <f t="array" ref="TK19">INDEX(TK$13:TK18,$B19+1,1)</f>
        <v>0</v>
      </c>
      <c r="TL19" s="535" cm="1">
        <f t="array" ref="TL19">INDEX(TL$13:TL18,$B19+1,1)</f>
        <v>0</v>
      </c>
      <c r="TM19" s="535" cm="1">
        <f t="array" ref="TM19">INDEX(TM$13:TM18,$B19+1,1)</f>
        <v>0</v>
      </c>
      <c r="TN19" s="535" cm="1">
        <f t="array" ref="TN19">INDEX(TN$13:TN18,$B19+1,1)</f>
        <v>0</v>
      </c>
      <c r="TO19" s="535" cm="1">
        <f t="array" ref="TO19">INDEX(TO$13:TO18,$B19+1,1)</f>
        <v>0</v>
      </c>
      <c r="TP19" s="535" cm="1">
        <f t="array" ref="TP19">INDEX(TP$13:TP18,$B19+1,1)</f>
        <v>0</v>
      </c>
      <c r="TQ19" s="535" cm="1">
        <f t="array" ref="TQ19">INDEX(TQ$13:TQ18,$B19+1,1)</f>
        <v>0</v>
      </c>
      <c r="TR19" s="535" cm="1">
        <f t="array" ref="TR19">INDEX(TR$13:TR18,$B19+1,1)</f>
        <v>0</v>
      </c>
      <c r="TS19" s="535" cm="1">
        <f t="array" ref="TS19">INDEX(TS$13:TS18,$B19+1,1)</f>
        <v>0</v>
      </c>
      <c r="TT19" s="535" cm="1">
        <f t="array" ref="TT19">INDEX(TT$13:TT18,$B19+1,1)</f>
        <v>0</v>
      </c>
      <c r="TU19" s="535" cm="1">
        <f t="array" ref="TU19">INDEX(TU$13:TU18,$B19+1,1)</f>
        <v>0</v>
      </c>
      <c r="TV19" s="535" cm="1">
        <f t="array" ref="TV19">INDEX(TV$13:TV18,$B19+1,1)</f>
        <v>0</v>
      </c>
      <c r="TW19" s="535" cm="1">
        <f t="array" ref="TW19">INDEX(TW$13:TW18,$B19+1,1)</f>
        <v>0</v>
      </c>
      <c r="TX19" s="535" cm="1">
        <f t="array" ref="TX19">INDEX(TX$13:TX18,$B19+1,1)</f>
        <v>0</v>
      </c>
      <c r="TY19" s="535" cm="1">
        <f t="array" ref="TY19">INDEX(TY$13:TY18,$B19+1,1)</f>
        <v>0</v>
      </c>
      <c r="TZ19" s="535" cm="1">
        <f t="array" ref="TZ19">INDEX(TZ$13:TZ18,$B19+1,1)</f>
        <v>0</v>
      </c>
      <c r="UA19" s="535" cm="1">
        <f t="array" ref="UA19">INDEX(UA$13:UA18,$B19+1,1)</f>
        <v>0</v>
      </c>
      <c r="UB19" s="535" cm="1">
        <f t="array" ref="UB19">INDEX(UB$13:UB18,$B19+1,1)</f>
        <v>0</v>
      </c>
      <c r="UC19" s="535" cm="1">
        <f t="array" ref="UC19">INDEX(UC$13:UC18,$B19+1,1)</f>
        <v>0</v>
      </c>
      <c r="UD19" s="535" cm="1">
        <f t="array" ref="UD19">INDEX(UD$13:UD18,$B19+1,1)</f>
        <v>0</v>
      </c>
      <c r="UE19" s="535" cm="1">
        <f t="array" ref="UE19">INDEX(UE$13:UE18,$B19+1,1)</f>
        <v>0</v>
      </c>
      <c r="UF19" s="535" cm="1">
        <f t="array" ref="UF19">INDEX(UF$13:UF18,$B19+1,1)</f>
        <v>0</v>
      </c>
      <c r="UG19" s="535" cm="1">
        <f t="array" ref="UG19">INDEX(UG$13:UG18,$B19+1,1)</f>
        <v>0</v>
      </c>
      <c r="UH19" s="535" cm="1">
        <f t="array" ref="UH19">INDEX(UH$13:UH18,$B19+1,1)</f>
        <v>0</v>
      </c>
      <c r="UI19" s="535" cm="1">
        <f t="array" ref="UI19">INDEX(UI$13:UI18,$B19+1,1)</f>
        <v>0</v>
      </c>
      <c r="UJ19" s="535" cm="1">
        <f t="array" ref="UJ19">INDEX(UJ$13:UJ18,$B19+1,1)</f>
        <v>0</v>
      </c>
      <c r="UK19" s="535" cm="1">
        <f t="array" ref="UK19">INDEX(UK$13:UK18,$B19+1,1)</f>
        <v>0</v>
      </c>
      <c r="UL19" s="535" cm="1">
        <f t="array" ref="UL19">INDEX(UL$13:UL18,$B19+1,1)</f>
        <v>0</v>
      </c>
      <c r="UM19" s="535" cm="1">
        <f t="array" ref="UM19">INDEX(UM$13:UM18,$B19+1,1)</f>
        <v>0</v>
      </c>
      <c r="UN19" s="535" cm="1">
        <f t="array" ref="UN19">INDEX(UN$13:UN18,$B19+1,1)</f>
        <v>0</v>
      </c>
      <c r="UO19" s="535" cm="1">
        <f t="array" ref="UO19">INDEX(UO$13:UO18,$B19+1,1)</f>
        <v>0</v>
      </c>
      <c r="UP19" s="535" cm="1">
        <f t="array" ref="UP19">INDEX(UP$13:UP18,$B19+1,1)</f>
        <v>0</v>
      </c>
      <c r="UQ19" s="535" cm="1">
        <f t="array" ref="UQ19">INDEX(UQ$13:UQ18,$B19+1,1)</f>
        <v>0</v>
      </c>
      <c r="UR19" s="535" cm="1">
        <f t="array" ref="UR19">INDEX(UR$13:UR18,$B19+1,1)</f>
        <v>0</v>
      </c>
      <c r="US19" s="535" cm="1">
        <f t="array" ref="US19">INDEX(US$13:US18,$B19+1,1)</f>
        <v>0</v>
      </c>
      <c r="UT19" s="535" cm="1">
        <f t="array" ref="UT19">INDEX(UT$13:UT18,$B19+1,1)</f>
        <v>0</v>
      </c>
      <c r="UU19" s="535" cm="1">
        <f t="array" ref="UU19">INDEX(UU$13:UU18,$B19+1,1)</f>
        <v>0</v>
      </c>
      <c r="UV19" s="535" cm="1">
        <f t="array" ref="UV19">INDEX(UV$13:UV18,$B19+1,1)</f>
        <v>0</v>
      </c>
      <c r="UW19" s="535" cm="1">
        <f t="array" ref="UW19">INDEX(UW$13:UW18,$B19+1,1)</f>
        <v>0</v>
      </c>
      <c r="UX19" s="535" cm="1">
        <f t="array" ref="UX19">INDEX(UX$13:UX18,$B19+1,1)</f>
        <v>0</v>
      </c>
      <c r="UY19" s="535" cm="1">
        <f t="array" ref="UY19">INDEX(UY$13:UY18,$B19+1,1)</f>
        <v>0</v>
      </c>
      <c r="UZ19" s="535" cm="1">
        <f t="array" ref="UZ19">INDEX(UZ$13:UZ18,$B19+1,1)</f>
        <v>0</v>
      </c>
      <c r="VA19" s="535" cm="1">
        <f t="array" ref="VA19">INDEX(VA$13:VA18,$B19+1,1)</f>
        <v>0</v>
      </c>
      <c r="VB19" s="535" cm="1">
        <f t="array" ref="VB19">INDEX(VB$13:VB18,$B19+1,1)</f>
        <v>0</v>
      </c>
      <c r="VC19" s="535" cm="1">
        <f t="array" ref="VC19">INDEX(VC$13:VC18,$B19+1,1)</f>
        <v>0</v>
      </c>
      <c r="VD19" s="535" cm="1">
        <f t="array" ref="VD19">INDEX(VD$13:VD18,$B19+1,1)</f>
        <v>0</v>
      </c>
      <c r="VE19" s="535" cm="1">
        <f t="array" ref="VE19">INDEX(VE$13:VE18,$B19+1,1)</f>
        <v>0</v>
      </c>
      <c r="VF19" s="535" cm="1">
        <f t="array" ref="VF19">INDEX(VF$13:VF18,$B19+1,1)</f>
        <v>0</v>
      </c>
      <c r="VG19" s="535" cm="1">
        <f t="array" ref="VG19">INDEX(VG$13:VG18,$B19+1,1)</f>
        <v>0</v>
      </c>
      <c r="VH19" s="535" cm="1">
        <f t="array" ref="VH19">INDEX(VH$13:VH18,$B19+1,1)</f>
        <v>0</v>
      </c>
      <c r="VI19" s="535" cm="1">
        <f t="array" ref="VI19">INDEX(VI$13:VI18,$B19+1,1)</f>
        <v>0</v>
      </c>
      <c r="VJ19" s="535" cm="1">
        <f t="array" ref="VJ19">INDEX(VJ$13:VJ18,$B19+1,1)</f>
        <v>0</v>
      </c>
      <c r="VK19" s="535" cm="1">
        <f t="array" ref="VK19">INDEX(VK$13:VK18,$B19+1,1)</f>
        <v>0</v>
      </c>
      <c r="VL19" s="535" cm="1">
        <f t="array" ref="VL19">INDEX(VL$13:VL18,$B19+1,1)</f>
        <v>0</v>
      </c>
      <c r="VM19" s="535" cm="1">
        <f t="array" ref="VM19">INDEX(VM$13:VM18,$B19+1,1)</f>
        <v>0</v>
      </c>
      <c r="VN19" s="535" cm="1">
        <f t="array" ref="VN19">INDEX(VN$13:VN18,$B19+1,1)</f>
        <v>0</v>
      </c>
      <c r="VO19" s="535" cm="1">
        <f t="array" ref="VO19">INDEX(VO$13:VO18,$B19+1,1)</f>
        <v>0</v>
      </c>
      <c r="VP19" s="535" cm="1">
        <f t="array" ref="VP19">INDEX(VP$13:VP18,$B19+1,1)</f>
        <v>0</v>
      </c>
      <c r="VQ19" s="535" cm="1">
        <f t="array" ref="VQ19">INDEX(VQ$13:VQ18,$B19+1,1)</f>
        <v>0</v>
      </c>
      <c r="VR19" s="535" cm="1">
        <f t="array" ref="VR19">INDEX(VR$13:VR18,$B19+1,1)</f>
        <v>0</v>
      </c>
      <c r="VS19" s="535" cm="1">
        <f t="array" ref="VS19">INDEX(VS$13:VS18,$B19+1,1)</f>
        <v>0</v>
      </c>
      <c r="VT19" s="535" cm="1">
        <f t="array" ref="VT19">INDEX(VT$13:VT18,$B19+1,1)</f>
        <v>0</v>
      </c>
      <c r="VU19" s="535" cm="1">
        <f t="array" ref="VU19">INDEX(VU$13:VU18,$B19+1,1)</f>
        <v>0</v>
      </c>
      <c r="VV19" s="535" cm="1">
        <f t="array" ref="VV19">INDEX(VV$13:VV18,$B19+1,1)</f>
        <v>0</v>
      </c>
      <c r="VW19" s="535" cm="1">
        <f t="array" ref="VW19">INDEX(VW$13:VW18,$B19+1,1)</f>
        <v>0</v>
      </c>
      <c r="VX19" s="535" cm="1">
        <f t="array" ref="VX19">INDEX(VX$13:VX18,$B19+1,1)</f>
        <v>0</v>
      </c>
      <c r="VY19" s="535" cm="1">
        <f t="array" ref="VY19">INDEX(VY$13:VY18,$B19+1,1)</f>
        <v>0</v>
      </c>
      <c r="VZ19" s="535" cm="1">
        <f t="array" ref="VZ19">INDEX(VZ$13:VZ18,$B19+1,1)</f>
        <v>0</v>
      </c>
      <c r="WA19" s="535" cm="1">
        <f t="array" ref="WA19">INDEX(WA$13:WA18,$B19+1,1)</f>
        <v>0</v>
      </c>
      <c r="WB19" s="535" cm="1">
        <f t="array" ref="WB19">INDEX(WB$13:WB18,$B19+1,1)</f>
        <v>0</v>
      </c>
      <c r="WC19" s="535" cm="1">
        <f t="array" ref="WC19">INDEX(WC$13:WC18,$B19+1,1)</f>
        <v>0</v>
      </c>
      <c r="WD19" s="535" cm="1">
        <f t="array" ref="WD19">INDEX(WD$13:WD18,$B19+1,1)</f>
        <v>0</v>
      </c>
      <c r="WE19" s="535" cm="1">
        <f t="array" ref="WE19">INDEX(WE$13:WE18,$B19+1,1)</f>
        <v>0</v>
      </c>
      <c r="WF19" s="535" cm="1">
        <f t="array" ref="WF19">INDEX(WF$13:WF18,$B19+1,1)</f>
        <v>0</v>
      </c>
      <c r="WG19" s="535" cm="1">
        <f t="array" ref="WG19">INDEX(WG$13:WG18,$B19+1,1)</f>
        <v>0</v>
      </c>
      <c r="WH19" s="535" cm="1">
        <f t="array" ref="WH19">INDEX(WH$13:WH18,$B19+1,1)</f>
        <v>0</v>
      </c>
      <c r="WI19" s="535" cm="1">
        <f t="array" ref="WI19">INDEX(WI$13:WI18,$B19+1,1)</f>
        <v>0</v>
      </c>
      <c r="WJ19" s="535" cm="1">
        <f t="array" ref="WJ19">INDEX(WJ$13:WJ18,$B19+1,1)</f>
        <v>0</v>
      </c>
      <c r="WK19" s="535" cm="1">
        <f t="array" ref="WK19">INDEX(WK$13:WK18,$B19+1,1)</f>
        <v>0</v>
      </c>
      <c r="WL19" s="535" cm="1">
        <f t="array" ref="WL19">INDEX(WL$13:WL18,$B19+1,1)</f>
        <v>0</v>
      </c>
      <c r="WM19" s="535" cm="1">
        <f t="array" ref="WM19">INDEX(WM$13:WM18,$B19+1,1)</f>
        <v>0</v>
      </c>
      <c r="WN19" s="535" cm="1">
        <f t="array" ref="WN19">INDEX(WN$13:WN18,$B19+1,1)</f>
        <v>0</v>
      </c>
      <c r="WO19" s="535" cm="1">
        <f t="array" ref="WO19">INDEX(WO$13:WO18,$B19+1,1)</f>
        <v>0</v>
      </c>
      <c r="WP19" s="535" cm="1">
        <f t="array" ref="WP19">INDEX(WP$13:WP18,$B19+1,1)</f>
        <v>0</v>
      </c>
      <c r="WQ19" s="535" cm="1">
        <f t="array" ref="WQ19">INDEX(WQ$13:WQ18,$B19+1,1)</f>
        <v>0</v>
      </c>
      <c r="WR19" s="535" cm="1">
        <f t="array" ref="WR19">INDEX(WR$13:WR18,$B19+1,1)</f>
        <v>0</v>
      </c>
      <c r="WS19" s="535" cm="1">
        <f t="array" ref="WS19">INDEX(WS$13:WS18,$B19+1,1)</f>
        <v>0</v>
      </c>
      <c r="WT19" s="535" cm="1">
        <f t="array" ref="WT19">INDEX(WT$13:WT18,$B19+1,1)</f>
        <v>0</v>
      </c>
      <c r="WU19" s="535" cm="1">
        <f t="array" ref="WU19">INDEX(WU$13:WU18,$B19+1,1)</f>
        <v>0</v>
      </c>
      <c r="WV19" s="535" cm="1">
        <f t="array" ref="WV19">INDEX(WV$13:WV18,$B19+1,1)</f>
        <v>0</v>
      </c>
      <c r="WW19" s="535" cm="1">
        <f t="array" ref="WW19">INDEX(WW$13:WW18,$B19+1,1)</f>
        <v>0</v>
      </c>
      <c r="WX19" s="535" cm="1">
        <f t="array" ref="WX19">INDEX(WX$13:WX18,$B19+1,1)</f>
        <v>0</v>
      </c>
      <c r="WY19" s="535" cm="1">
        <f t="array" ref="WY19">INDEX(WY$13:WY18,$B19+1,1)</f>
        <v>0</v>
      </c>
      <c r="WZ19" s="535" cm="1">
        <f t="array" ref="WZ19">INDEX(WZ$13:WZ18,$B19+1,1)</f>
        <v>0</v>
      </c>
      <c r="XA19" s="535" cm="1">
        <f t="array" ref="XA19">INDEX(XA$13:XA18,$B19+1,1)</f>
        <v>0</v>
      </c>
      <c r="XB19" s="535" cm="1">
        <f t="array" ref="XB19">INDEX(XB$13:XB18,$B19+1,1)</f>
        <v>0</v>
      </c>
      <c r="XC19" s="535" cm="1">
        <f t="array" ref="XC19">INDEX(XC$13:XC18,$B19+1,1)</f>
        <v>0</v>
      </c>
      <c r="XD19" s="535" cm="1">
        <f t="array" ref="XD19">INDEX(XD$13:XD18,$B19+1,1)</f>
        <v>0</v>
      </c>
      <c r="XE19" s="535" cm="1">
        <f t="array" ref="XE19">INDEX(XE$13:XE18,$B19+1,1)</f>
        <v>0</v>
      </c>
      <c r="XF19" s="535" cm="1">
        <f t="array" ref="XF19">INDEX(XF$13:XF18,$B19+1,1)</f>
        <v>0</v>
      </c>
      <c r="XG19" s="535" cm="1">
        <f t="array" ref="XG19">INDEX(XG$13:XG18,$B19+1,1)</f>
        <v>0</v>
      </c>
      <c r="XH19" s="535" cm="1">
        <f t="array" ref="XH19">INDEX(XH$13:XH18,$B19+1,1)</f>
        <v>0</v>
      </c>
      <c r="XI19" s="535" cm="1">
        <f t="array" ref="XI19">INDEX(XI$13:XI18,$B19+1,1)</f>
        <v>0</v>
      </c>
      <c r="XJ19" s="535" cm="1">
        <f t="array" ref="XJ19">INDEX(XJ$13:XJ18,$B19+1,1)</f>
        <v>0</v>
      </c>
      <c r="XK19" s="535" cm="1">
        <f t="array" ref="XK19">INDEX(XK$13:XK18,$B19+1,1)</f>
        <v>0</v>
      </c>
      <c r="XL19" s="535" cm="1">
        <f t="array" ref="XL19">INDEX(XL$13:XL18,$B19+1,1)</f>
        <v>0</v>
      </c>
      <c r="XM19" s="535" cm="1">
        <f t="array" ref="XM19">INDEX(XM$13:XM18,$B19+1,1)</f>
        <v>0</v>
      </c>
      <c r="XN19" s="535" cm="1">
        <f t="array" ref="XN19">INDEX(XN$13:XN18,$B19+1,1)</f>
        <v>0</v>
      </c>
      <c r="XO19" s="535" cm="1">
        <f t="array" ref="XO19">INDEX(XO$13:XO18,$B19+1,1)</f>
        <v>0</v>
      </c>
      <c r="XP19" s="535" cm="1">
        <f t="array" ref="XP19">INDEX(XP$13:XP18,$B19+1,1)</f>
        <v>0</v>
      </c>
      <c r="XQ19" s="535" cm="1">
        <f t="array" ref="XQ19">INDEX(XQ$13:XQ18,$B19+1,1)</f>
        <v>0</v>
      </c>
      <c r="XR19" s="535" cm="1">
        <f t="array" ref="XR19">INDEX(XR$13:XR18,$B19+1,1)</f>
        <v>0</v>
      </c>
      <c r="XS19" s="535" cm="1">
        <f t="array" ref="XS19">INDEX(XS$13:XS18,$B19+1,1)</f>
        <v>0</v>
      </c>
      <c r="XT19" s="535" cm="1">
        <f t="array" ref="XT19">INDEX(XT$13:XT18,$B19+1,1)</f>
        <v>0</v>
      </c>
      <c r="XU19" s="535" cm="1">
        <f t="array" ref="XU19">INDEX(XU$13:XU18,$B19+1,1)</f>
        <v>0</v>
      </c>
      <c r="XV19" s="535" cm="1">
        <f t="array" ref="XV19">INDEX(XV$13:XV18,$B19+1,1)</f>
        <v>0</v>
      </c>
      <c r="XW19" s="535" cm="1">
        <f t="array" ref="XW19">INDEX(XW$13:XW18,$B19+1,1)</f>
        <v>0</v>
      </c>
      <c r="XX19" s="535" cm="1">
        <f t="array" ref="XX19">INDEX(XX$13:XX18,$B19+1,1)</f>
        <v>0</v>
      </c>
      <c r="XY19" s="535" cm="1">
        <f t="array" ref="XY19">INDEX(XY$13:XY18,$B19+1,1)</f>
        <v>0</v>
      </c>
      <c r="XZ19" s="535" cm="1">
        <f t="array" ref="XZ19">INDEX(XZ$13:XZ18,$B19+1,1)</f>
        <v>0</v>
      </c>
      <c r="YA19" s="535" cm="1">
        <f t="array" ref="YA19">INDEX(YA$13:YA18,$B19+1,1)</f>
        <v>0</v>
      </c>
      <c r="YB19" s="535" cm="1">
        <f t="array" ref="YB19">INDEX(YB$13:YB18,$B19+1,1)</f>
        <v>0</v>
      </c>
      <c r="YC19" s="535" cm="1">
        <f t="array" ref="YC19">INDEX(YC$13:YC18,$B19+1,1)</f>
        <v>0</v>
      </c>
      <c r="YD19" s="535" cm="1">
        <f t="array" ref="YD19">INDEX(YD$13:YD18,$B19+1,1)</f>
        <v>0</v>
      </c>
      <c r="YE19" s="535" cm="1">
        <f t="array" ref="YE19">INDEX(YE$13:YE18,$B19+1,1)</f>
        <v>0</v>
      </c>
      <c r="YF19" s="535" cm="1">
        <f t="array" ref="YF19">INDEX(YF$13:YF18,$B19+1,1)</f>
        <v>0</v>
      </c>
      <c r="YG19" s="535" cm="1">
        <f t="array" ref="YG19">INDEX(YG$13:YG18,$B19+1,1)</f>
        <v>0</v>
      </c>
      <c r="YH19" s="535" cm="1">
        <f t="array" ref="YH19">INDEX(YH$13:YH18,$B19+1,1)</f>
        <v>0</v>
      </c>
      <c r="YI19" s="535" cm="1">
        <f t="array" ref="YI19">INDEX(YI$13:YI18,$B19+1,1)</f>
        <v>0</v>
      </c>
      <c r="YJ19" s="535" cm="1">
        <f t="array" ref="YJ19">INDEX(YJ$13:YJ18,$B19+1,1)</f>
        <v>0</v>
      </c>
      <c r="YK19" s="535" cm="1">
        <f t="array" ref="YK19">INDEX(YK$13:YK18,$B19+1,1)</f>
        <v>0</v>
      </c>
      <c r="YL19" s="535" cm="1">
        <f t="array" ref="YL19">INDEX(YL$13:YL18,$B19+1,1)</f>
        <v>0</v>
      </c>
      <c r="YM19" s="535" cm="1">
        <f t="array" ref="YM19">INDEX(YM$13:YM18,$B19+1,1)</f>
        <v>0</v>
      </c>
      <c r="YN19" s="535" cm="1">
        <f t="array" ref="YN19">INDEX(YN$13:YN18,$B19+1,1)</f>
        <v>0</v>
      </c>
      <c r="YO19" s="535" cm="1">
        <f t="array" ref="YO19">INDEX(YO$13:YO18,$B19+1,1)</f>
        <v>0</v>
      </c>
      <c r="YP19" s="535" cm="1">
        <f t="array" ref="YP19">INDEX(YP$13:YP18,$B19+1,1)</f>
        <v>0</v>
      </c>
      <c r="YQ19" s="535" cm="1">
        <f t="array" ref="YQ19">INDEX(YQ$13:YQ18,$B19+1,1)</f>
        <v>0</v>
      </c>
      <c r="YR19" s="535" cm="1">
        <f t="array" ref="YR19">INDEX(YR$13:YR18,$B19+1,1)</f>
        <v>0</v>
      </c>
      <c r="YS19" s="535" cm="1">
        <f t="array" ref="YS19">INDEX(YS$13:YS18,$B19+1,1)</f>
        <v>0</v>
      </c>
      <c r="YT19" s="535" cm="1">
        <f t="array" ref="YT19">INDEX(YT$13:YT18,$B19+1,1)</f>
        <v>0</v>
      </c>
      <c r="YU19" s="535" cm="1">
        <f t="array" ref="YU19">INDEX(YU$13:YU18,$B19+1,1)</f>
        <v>0</v>
      </c>
      <c r="YV19" s="535" cm="1">
        <f t="array" ref="YV19">INDEX(YV$13:YV18,$B19+1,1)</f>
        <v>0</v>
      </c>
      <c r="YW19" s="535" cm="1">
        <f t="array" ref="YW19">INDEX(YW$13:YW18,$B19+1,1)</f>
        <v>0</v>
      </c>
      <c r="YX19" s="535" cm="1">
        <f t="array" ref="YX19">INDEX(YX$13:YX18,$B19+1,1)</f>
        <v>0</v>
      </c>
      <c r="YY19" s="535" cm="1">
        <f t="array" ref="YY19">INDEX(YY$13:YY18,$B19+1,1)</f>
        <v>0</v>
      </c>
      <c r="YZ19" s="535" cm="1">
        <f t="array" ref="YZ19">INDEX(YZ$13:YZ18,$B19+1,1)</f>
        <v>0</v>
      </c>
      <c r="ZA19" s="535" t="str" cm="1">
        <f t="array" ref="ZA19">INDEX(ZA$13:ZA18,$B19+1,1)</f>
        <v>-</v>
      </c>
      <c r="ZB19" s="18"/>
      <c r="ZC19" s="535" cm="1">
        <f t="array" ref="ZC19">INDEX(ZC$13:ZC18,$B19+1,1)</f>
        <v>0</v>
      </c>
      <c r="ZD19" s="535" cm="1">
        <f t="array" ref="ZD19">INDEX(ZD$13:ZD18,$B19+1,1)</f>
        <v>0</v>
      </c>
      <c r="ZE19" s="535" cm="1">
        <f t="array" ref="ZE19">INDEX(ZE$13:ZE18,$B19+1,1)</f>
        <v>0</v>
      </c>
      <c r="ZF19" s="535" t="str" cm="1">
        <f t="array" ref="ZF19">INDEX(ZF$13:ZF18,$B19+1,1)</f>
        <v>-</v>
      </c>
      <c r="ZG19" s="535" t="str" cm="1">
        <f t="array" ref="ZG19">INDEX(ZG$13:ZG18,$B19+1,1)</f>
        <v>-</v>
      </c>
      <c r="ZH19" s="535" t="str" cm="1">
        <f t="array" ref="ZH19">INDEX(ZH$13:ZH18,$B19+1,1)</f>
        <v>-</v>
      </c>
      <c r="ZI19" s="535" t="str" cm="1">
        <f t="array" ref="ZI19">INDEX(ZI$13:ZI18,$B19+1,1)</f>
        <v>-</v>
      </c>
      <c r="ZJ19" s="535" t="str" cm="1">
        <f t="array" ref="ZJ19">INDEX(ZJ$13:ZJ18,$B19+1,1)</f>
        <v>-</v>
      </c>
      <c r="ZK19" s="535" t="str" cm="1">
        <f t="array" ref="ZK19">INDEX(ZK$13:ZK18,$B19+1,1)</f>
        <v>-</v>
      </c>
      <c r="ZL19" s="535" t="str" cm="1">
        <f t="array" ref="ZL19">INDEX(ZL$13:ZL18,$B19+1,1)</f>
        <v>-</v>
      </c>
      <c r="ZM19" s="535" t="str" cm="1">
        <f t="array" ref="ZM19">INDEX(ZM$13:ZM18,$B19+1,1)</f>
        <v>-</v>
      </c>
      <c r="ZN19" s="535" t="str" cm="1">
        <f t="array" ref="ZN19">INDEX(ZN$13:ZN18,$B19+1,1)</f>
        <v>-</v>
      </c>
      <c r="ZO19" s="535" t="str" cm="1">
        <f t="array" ref="ZO19">INDEX(ZO$13:ZO18,$B19+1,1)</f>
        <v>-</v>
      </c>
      <c r="ZP19" s="535" t="str" cm="1">
        <f t="array" ref="ZP19">INDEX(ZP$13:ZP18,$B19+1,1)</f>
        <v>-</v>
      </c>
      <c r="ZQ19" s="535" t="str" cm="1">
        <f t="array" ref="ZQ19">INDEX(ZQ$13:ZQ18,$B19+1,1)</f>
        <v>-</v>
      </c>
      <c r="ZR19" s="535" t="str" cm="1">
        <f t="array" ref="ZR19">INDEX(ZR$13:ZR18,$B19+1,1)</f>
        <v>-</v>
      </c>
      <c r="ZS19" s="535" t="str" cm="1">
        <f t="array" ref="ZS19">INDEX(ZS$13:ZS18,$B19+1,1)</f>
        <v>-</v>
      </c>
      <c r="ZT19" s="535" t="str" cm="1">
        <f t="array" ref="ZT19">INDEX(ZT$13:ZT18,$B19+1,1)</f>
        <v>-</v>
      </c>
      <c r="ZU19" s="535" t="str" cm="1">
        <f t="array" ref="ZU19">INDEX(ZU$13:ZU18,$B19+1,1)</f>
        <v>-</v>
      </c>
      <c r="ZV19" s="535" t="str" cm="1">
        <f t="array" ref="ZV19">INDEX(ZV$13:ZV18,$B19+1,1)</f>
        <v>-</v>
      </c>
      <c r="ZW19" s="535" t="str" cm="1">
        <f t="array" ref="ZW19">INDEX(ZW$13:ZW18,$B19+1,1)</f>
        <v>-</v>
      </c>
      <c r="ZX19" s="18"/>
      <c r="ZY19" s="411" t="str">
        <f t="shared" ref="ZY19:ZY38" ca="1" si="211">IF($AM19&lt;&gt;0,INDEX(i.cropgraze_inc,$AM19,ZY$6),OFFSET(ZY$13,$B19,0))</f>
        <v>-</v>
      </c>
      <c r="ZZ19" s="535" t="str" cm="1">
        <f t="array" ref="ZZ19">INDEX(ZZ$13:ZZ18,$B19+1,1)</f>
        <v>-</v>
      </c>
      <c r="AAA19" s="535" t="str" cm="1">
        <f t="array" ref="AAA19">INDEX(AAA$13:AAA18,$B19+1,1)</f>
        <v>-</v>
      </c>
      <c r="AAB19" s="535" t="str" cm="1">
        <f t="array" ref="AAB19">INDEX(AAB$13:AAB18,$B19+1,1)</f>
        <v>-</v>
      </c>
      <c r="AAC19" s="535" t="str" cm="1">
        <f t="array" ref="AAC19">INDEX(AAC$13:AAC18,$B19+1,1)</f>
        <v>-</v>
      </c>
      <c r="AAD19" s="535" cm="1">
        <f t="array" ref="AAD19">INDEX(AAD$13:AAD18,$B19+1,1)</f>
        <v>0</v>
      </c>
      <c r="AAE19" s="535" t="str" cm="1">
        <f t="array" ref="AAE19">INDEX(AAE$13:AAE18,$B19+1,1)</f>
        <v>-</v>
      </c>
      <c r="AAF19" s="535" t="str" cm="1">
        <f t="array" ref="AAF19">INDEX(AAF$13:AAF18,$B19+1,1)</f>
        <v>-</v>
      </c>
      <c r="AAG19" s="535" t="str" cm="1">
        <f t="array" ref="AAG19">INDEX(AAG$13:AAG18,$B19+1,1)</f>
        <v>-</v>
      </c>
      <c r="AAH19" s="535" t="str" cm="1">
        <f t="array" ref="AAH19">INDEX(AAH$13:AAH18,$B19+1,1)</f>
        <v>-</v>
      </c>
      <c r="AAI19" s="535" t="str" cm="1">
        <f t="array" ref="AAI19">INDEX(AAI$13:AAI18,$B19+1,1)</f>
        <v>-</v>
      </c>
      <c r="AAJ19" s="535" t="str" cm="1">
        <f t="array" ref="AAJ19">INDEX(AAJ$13:AAJ18,$B19+1,1)</f>
        <v>-</v>
      </c>
      <c r="AAK19" s="535" t="str" cm="1">
        <f t="array" ref="AAK19">INDEX(AAK$13:AAK18,$B19+1,1)</f>
        <v>-</v>
      </c>
      <c r="AAL19" s="535" t="str" cm="1">
        <f t="array" ref="AAL19">INDEX(AAL$13:AAL18,$B19+1,1)</f>
        <v>-</v>
      </c>
      <c r="AAM19" s="535" t="b" cm="1">
        <f t="array" ref="AAM19">INDEX(AAM$13:AAM18,$B19+1,1)</f>
        <v>1</v>
      </c>
      <c r="AAN19" s="535" t="str" cm="1">
        <f t="array" ref="AAN19">INDEX(AAN$13:AAN18,$B19+1,1)</f>
        <v>-</v>
      </c>
      <c r="AAO19" s="535" cm="1">
        <f t="array" ref="AAO19">INDEX(AAO$13:AAO18,$B19+1,1)</f>
        <v>0</v>
      </c>
      <c r="AAP19" s="535" cm="1">
        <f t="array" ref="AAP19">INDEX(AAP$13:AAP18,$B19+1,1)</f>
        <v>0</v>
      </c>
      <c r="AAQ19" s="535" cm="1">
        <f t="array" ref="AAQ19">INDEX(AAQ$13:AAQ18,$B19+1,1)</f>
        <v>0</v>
      </c>
      <c r="AAR19" s="18"/>
      <c r="AAS19" s="535" t="str" cm="1">
        <f t="array" ref="AAS19">INDEX(AAS$13:AAS18,$B19+1,1)</f>
        <v>-</v>
      </c>
      <c r="AAT19" s="535" t="str" cm="1">
        <f t="array" ref="AAT19">INDEX(AAT$13:AAT18,$B19+1,1)</f>
        <v>-</v>
      </c>
      <c r="AAU19" s="535" t="str" cm="1">
        <f t="array" ref="AAU19">INDEX(AAU$13:AAU18,$B19+1,1)</f>
        <v>-</v>
      </c>
      <c r="AAV19" s="535" t="str" cm="1">
        <f t="array" ref="AAV19">INDEX(AAV$13:AAV18,$B19+1,1)</f>
        <v>-</v>
      </c>
      <c r="AAW19" s="535" cm="1">
        <f t="array" ref="AAW19">INDEX(AAW$13:AAW18,$B19+1,1)</f>
        <v>1</v>
      </c>
      <c r="AAX19" s="535" cm="1">
        <f t="array" ref="AAX19">INDEX(AAX$13:AAX18,$B19+1,1)</f>
        <v>1</v>
      </c>
      <c r="AAY19" s="535" cm="1">
        <f t="array" ref="AAY19">INDEX(AAY$13:AAY18,$B19+1,1)</f>
        <v>1</v>
      </c>
      <c r="AAZ19" s="535" cm="1">
        <f t="array" ref="AAZ19">INDEX(AAZ$13:AAZ18,$B19+1,1)</f>
        <v>1</v>
      </c>
      <c r="ABA19" s="535" t="str" cm="1">
        <f t="array" ref="ABA19">INDEX(ABA$13:ABA18,$B19+1,1)</f>
        <v>-</v>
      </c>
      <c r="ABB19" s="535" t="str" cm="1">
        <f t="array" ref="ABB19">INDEX(ABB$13:ABB18,$B19+1,1)</f>
        <v>-</v>
      </c>
      <c r="ABC19" s="535" t="str" cm="1">
        <f t="array" ref="ABC19">INDEX(ABC$13:ABC18,$B19+1,1)</f>
        <v>-</v>
      </c>
      <c r="ABD19" s="535" t="str" cm="1">
        <f t="array" ref="ABD19">INDEX(ABD$13:ABD18,$B19+1,1)</f>
        <v>-</v>
      </c>
      <c r="ABE19" s="535" t="str" cm="1">
        <f t="array" ref="ABE19">INDEX(ABE$13:ABE18,$B19+1,1)</f>
        <v>-</v>
      </c>
      <c r="ABF19" s="535" t="str" cm="1">
        <f t="array" ref="ABF19">INDEX(ABF$13:ABF18,$B19+1,1)</f>
        <v>-</v>
      </c>
      <c r="ABG19" s="535" t="str" cm="1">
        <f t="array" ref="ABG19">INDEX(ABG$13:ABG18,$B19+1,1)</f>
        <v>-</v>
      </c>
      <c r="ABH19" s="18"/>
      <c r="ABI19" s="535" t="str" cm="1">
        <f t="array" ref="ABI19">INDEX(ABI$13:ABI18,$B19+1,1)</f>
        <v>-</v>
      </c>
      <c r="ABJ19" s="411">
        <f t="shared" si="187"/>
        <v>1</v>
      </c>
      <c r="ABK19" s="18"/>
      <c r="ABL19" s="535" t="str" cm="1">
        <f t="array" ref="ABL19">INDEX(ABL$13:ABL18,$B19+1,1)</f>
        <v>-</v>
      </c>
      <c r="ABM19" s="535" t="str" cm="1">
        <f t="array" ref="ABM19">INDEX(ABM$13:ABM18,$B19+1,1)</f>
        <v>-</v>
      </c>
      <c r="ABN19" s="535" t="str" cm="1">
        <f t="array" ref="ABN19">INDEX(ABN$13:ABN18,$B19+1,1)</f>
        <v>-</v>
      </c>
      <c r="ABO19" s="535" t="str" cm="1">
        <f t="array" ref="ABO19">INDEX(ABO$13:ABO18,$B19+1,1)</f>
        <v>-</v>
      </c>
      <c r="ABP19" s="535" t="str" cm="1">
        <f t="array" ref="ABP19">INDEX(ABP$13:ABP18,$B19+1,1)</f>
        <v>-</v>
      </c>
      <c r="ABQ19" s="535" t="str" cm="1">
        <f t="array" ref="ABQ19">INDEX(ABQ$13:ABQ18,$B19+1,1)</f>
        <v>-</v>
      </c>
      <c r="ABR19" s="535" t="str" cm="1">
        <f t="array" ref="ABR19">INDEX(ABR$13:ABR18,$B19+1,1)</f>
        <v>-</v>
      </c>
      <c r="ABS19" s="535" t="str" cm="1">
        <f t="array" ref="ABS19">INDEX(ABS$13:ABS18,$B19+1,1)</f>
        <v>-</v>
      </c>
      <c r="ABT19" s="535" t="str" cm="1">
        <f t="array" ref="ABT19">INDEX(ABT$13:ABT18,$B19+1,1)</f>
        <v>-</v>
      </c>
      <c r="ABU19" s="535" t="str" cm="1">
        <f t="array" ref="ABU19">INDEX(ABU$13:ABU18,$B19+1,1)</f>
        <v>-</v>
      </c>
      <c r="ABV19" s="535" t="str" cm="1">
        <f t="array" ref="ABV19">INDEX(ABV$13:ABV18,$B19+1,1)</f>
        <v>-</v>
      </c>
      <c r="ABW19" s="535" t="str" cm="1">
        <f t="array" ref="ABW19">INDEX(ABW$13:ABW18,$B19+1,1)</f>
        <v>-</v>
      </c>
      <c r="ABX19" s="535" t="str" cm="1">
        <f t="array" ref="ABX19">INDEX(ABX$13:ABX18,$B19+1,1)</f>
        <v>-</v>
      </c>
      <c r="ABY19" s="535" t="str" cm="1">
        <f t="array" ref="ABY19">INDEX(ABY$13:ABY18,$B19+1,1)</f>
        <v>-</v>
      </c>
      <c r="ABZ19" s="535" t="str" cm="1">
        <f t="array" ref="ABZ19">INDEX(ABZ$13:ABZ18,$B19+1,1)</f>
        <v>-</v>
      </c>
      <c r="ACA19" s="535" t="str" cm="1">
        <f t="array" ref="ACA19">INDEX(ACA$13:ACA18,$B19+1,1)</f>
        <v>-</v>
      </c>
      <c r="ACB19" s="535" t="str" cm="1">
        <f t="array" ref="ACB19">INDEX(ACB$13:ACB18,$B19+1,1)</f>
        <v>-</v>
      </c>
      <c r="ACC19" s="535" t="str" cm="1">
        <f t="array" ref="ACC19">INDEX(ACC$13:ACC18,$B19+1,1)</f>
        <v>-</v>
      </c>
      <c r="ACD19" s="535" t="str" cm="1">
        <f t="array" ref="ACD19">INDEX(ACD$13:ACD18,$B19+1,1)</f>
        <v>-</v>
      </c>
      <c r="ACE19" s="535" t="str" cm="1">
        <f t="array" ref="ACE19">INDEX(ACE$13:ACE18,$B19+1,1)</f>
        <v>-</v>
      </c>
      <c r="ACF19" s="535" t="str" cm="1">
        <f t="array" ref="ACF19">INDEX(ACF$13:ACF18,$B19+1,1)</f>
        <v>-</v>
      </c>
      <c r="ACG19" s="535" t="str" cm="1">
        <f t="array" ref="ACG19">INDEX(ACG$13:ACG18,$B19+1,1)</f>
        <v>-</v>
      </c>
      <c r="ACH19" s="535" t="str" cm="1">
        <f t="array" ref="ACH19">INDEX(ACH$13:ACH18,$B19+1,1)</f>
        <v>-</v>
      </c>
      <c r="ACI19" s="535" t="str" cm="1">
        <f t="array" ref="ACI19">INDEX(ACI$13:ACI18,$B19+1,1)</f>
        <v>-</v>
      </c>
      <c r="ACJ19" s="535" t="str" cm="1">
        <f t="array" ref="ACJ19">INDEX(ACJ$13:ACJ18,$B19+1,1)</f>
        <v>-</v>
      </c>
      <c r="ACK19" s="535" t="str" cm="1">
        <f t="array" ref="ACK19">INDEX(ACK$13:ACK18,$B19+1,1)</f>
        <v>-</v>
      </c>
      <c r="ACL19" s="535" t="str" cm="1">
        <f t="array" ref="ACL19">INDEX(ACL$13:ACL18,$B19+1,1)</f>
        <v>-</v>
      </c>
      <c r="ACM19" s="535" t="str" cm="1">
        <f t="array" ref="ACM19">INDEX(ACM$13:ACM18,$B19+1,1)</f>
        <v>-</v>
      </c>
      <c r="ACN19" s="535" t="str" cm="1">
        <f t="array" ref="ACN19">INDEX(ACN$13:ACN18,$B19+1,1)</f>
        <v>-</v>
      </c>
      <c r="ACO19" s="535" t="str" cm="1">
        <f t="array" ref="ACO19">INDEX(ACO$13:ACO18,$B19+1,1)</f>
        <v>-</v>
      </c>
      <c r="ACP19" s="535" t="str" cm="1">
        <f t="array" ref="ACP19">INDEX(ACP$13:ACP18,$B19+1,1)</f>
        <v>-</v>
      </c>
      <c r="ACQ19" s="535" t="str" cm="1">
        <f t="array" ref="ACQ19">INDEX(ACQ$13:ACQ18,$B19+1,1)</f>
        <v>-</v>
      </c>
      <c r="ACR19" s="535" t="str" cm="1">
        <f t="array" ref="ACR19">INDEX(ACR$13:ACR18,$B19+1,1)</f>
        <v>-</v>
      </c>
      <c r="ACS19" s="535" t="str" cm="1">
        <f t="array" ref="ACS19">INDEX(ACS$13:ACS18,$B19+1,1)</f>
        <v>-</v>
      </c>
      <c r="ACT19" s="535" t="str" cm="1">
        <f t="array" ref="ACT19">INDEX(ACT$13:ACT18,$B19+1,1)</f>
        <v>-</v>
      </c>
      <c r="ACU19" s="535" t="str" cm="1">
        <f t="array" ref="ACU19">INDEX(ACU$13:ACU18,$B19+1,1)</f>
        <v>-</v>
      </c>
      <c r="ACV19" s="535" t="str" cm="1">
        <f t="array" ref="ACV19">INDEX(ACV$13:ACV18,$B19+1,1)</f>
        <v>-</v>
      </c>
      <c r="ACW19" s="535" t="str" cm="1">
        <f t="array" ref="ACW19">INDEX(ACW$13:ACW18,$B19+1,1)</f>
        <v>-</v>
      </c>
      <c r="ACX19" s="535" t="str" cm="1">
        <f t="array" ref="ACX19">INDEX(ACX$13:ACX18,$B19+1,1)</f>
        <v>-</v>
      </c>
      <c r="ACY19" s="535" t="str" cm="1">
        <f t="array" ref="ACY19">INDEX(ACY$13:ACY18,$B19+1,1)</f>
        <v>-</v>
      </c>
      <c r="ACZ19" s="535" t="str" cm="1">
        <f t="array" ref="ACZ19">INDEX(ACZ$13:ACZ18,$B19+1,1)</f>
        <v>-</v>
      </c>
      <c r="ADA19" s="535" t="str" cm="1">
        <f t="array" ref="ADA19">INDEX(ADA$13:ADA18,$B19+1,1)</f>
        <v>-</v>
      </c>
      <c r="ADB19" s="535" cm="1">
        <f t="array" ref="ADB19">INDEX(ADB$13:ADB18,$B19+1,1)</f>
        <v>1</v>
      </c>
      <c r="ADC19" s="535" cm="1">
        <f t="array" ref="ADC19">INDEX(ADC$13:ADC18,$B19+1,1)</f>
        <v>1</v>
      </c>
      <c r="ADD19" s="535" t="str" cm="1">
        <f t="array" ref="ADD19">INDEX(ADD$13:ADD18,$B19+1,1)</f>
        <v>-</v>
      </c>
      <c r="ADE19" s="535" t="str" cm="1">
        <f t="array" ref="ADE19">INDEX(ADE$13:ADE18,$B19+1,1)</f>
        <v>-</v>
      </c>
      <c r="ADF19" s="535" t="str" cm="1">
        <f t="array" ref="ADF19">INDEX(ADF$13:ADF18,$B19+1,1)</f>
        <v>-</v>
      </c>
      <c r="ADG19" s="535" t="str" cm="1">
        <f t="array" ref="ADG19">INDEX(ADG$13:ADG18,$B19+1,1)</f>
        <v>-</v>
      </c>
      <c r="ADH19" s="535" t="str" cm="1">
        <f t="array" ref="ADH19">INDEX(ADH$13:ADH18,$B19+1,1)</f>
        <v>-</v>
      </c>
      <c r="ADI19" s="535" t="str" cm="1">
        <f t="array" ref="ADI19">INDEX(ADI$13:ADI18,$B19+1,1)</f>
        <v>-</v>
      </c>
      <c r="ADJ19" s="535" t="str" cm="1">
        <f t="array" ref="ADJ19">INDEX(ADJ$13:ADJ18,$B19+1,1)</f>
        <v>-</v>
      </c>
      <c r="ADK19" s="535" t="str" cm="1">
        <f t="array" ref="ADK19">INDEX(ADK$13:ADK18,$B19+1,1)</f>
        <v>-</v>
      </c>
      <c r="ADL19" s="535" t="str" cm="1">
        <f t="array" ref="ADL19">INDEX(ADL$13:ADL18,$B19+1,1)</f>
        <v>-</v>
      </c>
      <c r="ADM19" s="535" t="str" cm="1">
        <f t="array" ref="ADM19">INDEX(ADM$13:ADM18,$B19+1,1)</f>
        <v>-</v>
      </c>
      <c r="ADN19" s="535" t="str" cm="1">
        <f t="array" ref="ADN19">INDEX(ADN$13:ADN18,$B19+1,1)</f>
        <v>-</v>
      </c>
      <c r="ADO19" s="535" t="str" cm="1">
        <f t="array" ref="ADO19">INDEX(ADO$13:ADO18,$B19+1,1)</f>
        <v>-</v>
      </c>
      <c r="ADP19" s="535" t="str" cm="1">
        <f t="array" ref="ADP19">INDEX(ADP$13:ADP18,$B19+1,1)</f>
        <v>-</v>
      </c>
      <c r="ADQ19" s="18"/>
      <c r="ADR19" s="535" t="str" cm="1">
        <f t="array" ref="ADR19">INDEX(ADR$13:ADR18,$B19+1,1)</f>
        <v>-</v>
      </c>
      <c r="ADS19" s="535" t="str" cm="1">
        <f t="array" ref="ADS19">INDEX(ADS$13:ADS18,$B19+1,1)</f>
        <v>-</v>
      </c>
      <c r="ADT19" s="535" t="str" cm="1">
        <f t="array" ref="ADT19">INDEX(ADT$13:ADT18,$B19+1,1)</f>
        <v>-</v>
      </c>
      <c r="ADU19" s="535" t="str" cm="1">
        <f t="array" ref="ADU19">INDEX(ADU$13:ADU18,$B19+1,1)</f>
        <v>-</v>
      </c>
      <c r="ADV19" s="535" t="str" cm="1">
        <f t="array" ref="ADV19">INDEX(ADV$13:ADV18,$B19+1,1)</f>
        <v>-</v>
      </c>
      <c r="ADW19" s="535" t="str" cm="1">
        <f t="array" ref="ADW19">INDEX(ADW$13:ADW18,$B19+1,1)</f>
        <v>-</v>
      </c>
      <c r="ADX19" s="535" t="str" cm="1">
        <f t="array" ref="ADX19">INDEX(ADX$13:ADX18,$B19+1,1)</f>
        <v>-</v>
      </c>
      <c r="ADY19" s="535" t="str" cm="1">
        <f t="array" ref="ADY19">INDEX(ADY$13:ADY18,$B19+1,1)</f>
        <v>-</v>
      </c>
      <c r="ADZ19" s="535" t="str" cm="1">
        <f t="array" ref="ADZ19">INDEX(ADZ$13:ADZ18,$B19+1,1)</f>
        <v>-</v>
      </c>
      <c r="AEA19" s="535" t="str" cm="1">
        <f t="array" ref="AEA19">INDEX(AEA$13:AEA18,$B19+1,1)</f>
        <v>-</v>
      </c>
      <c r="AEB19" s="535" t="str" cm="1">
        <f t="array" ref="AEB19">INDEX(AEB$13:AEB18,$B19+1,1)</f>
        <v>-</v>
      </c>
      <c r="AEC19" s="535" t="str" cm="1">
        <f t="array" ref="AEC19">INDEX(AEC$13:AEC18,$B19+1,1)</f>
        <v>-</v>
      </c>
      <c r="AED19" s="535" t="str" cm="1">
        <f t="array" ref="AED19">INDEX(AED$13:AED18,$B19+1,1)</f>
        <v>-</v>
      </c>
      <c r="AEE19" s="535" t="str" cm="1">
        <f t="array" ref="AEE19">INDEX(AEE$13:AEE18,$B19+1,1)</f>
        <v>-</v>
      </c>
      <c r="AEF19" s="535" t="str" cm="1">
        <f t="array" ref="AEF19">INDEX(AEF$13:AEF18,$B19+1,1)</f>
        <v>-</v>
      </c>
      <c r="AEG19" s="535" t="str" cm="1">
        <f t="array" ref="AEG19">INDEX(AEG$13:AEG18,$B19+1,1)</f>
        <v>-</v>
      </c>
      <c r="AEH19" s="535" t="str" cm="1">
        <f t="array" ref="AEH19">INDEX(AEH$13:AEH18,$B19+1,1)</f>
        <v>-</v>
      </c>
      <c r="AEI19" s="535" t="str" cm="1">
        <f t="array" ref="AEI19">INDEX(AEI$13:AEI18,$B19+1,1)</f>
        <v>-</v>
      </c>
      <c r="AEJ19" s="535" t="str" cm="1">
        <f t="array" ref="AEJ19">INDEX(AEJ$13:AEJ18,$B19+1,1)</f>
        <v>-</v>
      </c>
      <c r="AEK19" s="535" t="str" cm="1">
        <f t="array" ref="AEK19">INDEX(AEK$13:AEK18,$B19+1,1)</f>
        <v>-</v>
      </c>
      <c r="AEL19" s="535" t="str" cm="1">
        <f t="array" ref="AEL19">INDEX(AEL$13:AEL18,$B19+1,1)</f>
        <v>-</v>
      </c>
      <c r="AEM19" s="535" t="str" cm="1">
        <f t="array" ref="AEM19">INDEX(AEM$13:AEM18,$B19+1,1)</f>
        <v>-</v>
      </c>
      <c r="AEN19" s="535" t="str" cm="1">
        <f t="array" ref="AEN19">INDEX(AEN$13:AEN18,$B19+1,1)</f>
        <v>-</v>
      </c>
      <c r="AEO19" s="535" t="str" cm="1">
        <f t="array" ref="AEO19">INDEX(AEO$13:AEO18,$B19+1,1)</f>
        <v>-</v>
      </c>
      <c r="AEP19" s="535" t="str" cm="1">
        <f t="array" ref="AEP19">INDEX(AEP$13:AEP18,$B19+1,1)</f>
        <v>-</v>
      </c>
      <c r="AEQ19" s="535" t="str" cm="1">
        <f t="array" ref="AEQ19">INDEX(AEQ$13:AEQ18,$B19+1,1)</f>
        <v>-</v>
      </c>
      <c r="AER19" s="535" t="str" cm="1">
        <f t="array" ref="AER19">INDEX(AER$13:AER18,$B19+1,1)</f>
        <v>-</v>
      </c>
      <c r="AES19" s="535" t="str" cm="1">
        <f t="array" ref="AES19">INDEX(AES$13:AES18,$B19+1,1)</f>
        <v>-</v>
      </c>
      <c r="AET19" s="535" t="str" cm="1">
        <f t="array" ref="AET19">INDEX(AET$13:AET18,$B19+1,1)</f>
        <v>-</v>
      </c>
      <c r="AEU19" s="535" t="str" cm="1">
        <f t="array" ref="AEU19">INDEX(AEU$13:AEU18,$B19+1,1)</f>
        <v>-</v>
      </c>
      <c r="AEV19" s="535" t="str" cm="1">
        <f t="array" ref="AEV19">INDEX(AEV$13:AEV18,$B19+1,1)</f>
        <v>-</v>
      </c>
      <c r="AEW19" s="535" t="str" cm="1">
        <f t="array" ref="AEW19">INDEX(AEW$13:AEW18,$B19+1,1)</f>
        <v>-</v>
      </c>
      <c r="AEX19" s="535" t="str" cm="1">
        <f t="array" ref="AEX19">INDEX(AEX$13:AEX18,$B19+1,1)</f>
        <v>-</v>
      </c>
      <c r="AEY19" s="535" t="str" cm="1">
        <f t="array" ref="AEY19">INDEX(AEY$13:AEY18,$B19+1,1)</f>
        <v>-</v>
      </c>
      <c r="AEZ19" s="535" t="str" cm="1">
        <f t="array" ref="AEZ19">INDEX(AEZ$13:AEZ18,$B19+1,1)</f>
        <v>-</v>
      </c>
      <c r="AFA19" s="535" t="str" cm="1">
        <f t="array" ref="AFA19">INDEX(AFA$13:AFA18,$B19+1,1)</f>
        <v>-</v>
      </c>
      <c r="AFB19" s="535" t="str" cm="1">
        <f t="array" ref="AFB19">INDEX(AFB$13:AFB18,$B19+1,1)</f>
        <v>-</v>
      </c>
      <c r="AFC19" s="535" t="str" cm="1">
        <f t="array" ref="AFC19">INDEX(AFC$13:AFC18,$B19+1,1)</f>
        <v>-</v>
      </c>
      <c r="AFD19" s="535" t="str" cm="1">
        <f t="array" ref="AFD19">INDEX(AFD$13:AFD18,$B19+1,1)</f>
        <v>-</v>
      </c>
      <c r="AFE19" s="535" t="str" cm="1">
        <f t="array" ref="AFE19">INDEX(AFE$13:AFE18,$B19+1,1)</f>
        <v>-</v>
      </c>
      <c r="AFF19" s="535" t="str" cm="1">
        <f t="array" ref="AFF19">INDEX(AFF$13:AFF18,$B19+1,1)</f>
        <v>-</v>
      </c>
      <c r="AFG19" s="535" t="str" cm="1">
        <f t="array" ref="AFG19">INDEX(AFG$13:AFG18,$B19+1,1)</f>
        <v>-</v>
      </c>
      <c r="AFH19" s="535" t="str" cm="1">
        <f t="array" ref="AFH19">INDEX(AFH$13:AFH18,$B19+1,1)</f>
        <v>-</v>
      </c>
      <c r="AFI19" s="535" t="str" cm="1">
        <f t="array" ref="AFI19">INDEX(AFI$13:AFI18,$B19+1,1)</f>
        <v>-</v>
      </c>
      <c r="AFJ19" s="535" t="str" cm="1">
        <f t="array" ref="AFJ19">INDEX(AFJ$13:AFJ18,$B19+1,1)</f>
        <v>-</v>
      </c>
      <c r="AFK19" s="535" t="str" cm="1">
        <f t="array" ref="AFK19">INDEX(AFK$13:AFK18,$B19+1,1)</f>
        <v>-</v>
      </c>
      <c r="AFL19" s="535" t="str" cm="1">
        <f t="array" ref="AFL19">INDEX(AFL$13:AFL18,$B19+1,1)</f>
        <v>-</v>
      </c>
      <c r="AFM19" s="535" t="str" cm="1">
        <f t="array" ref="AFM19">INDEX(AFM$13:AFM18,$B19+1,1)</f>
        <v>-</v>
      </c>
      <c r="AFN19" s="535" t="str" cm="1">
        <f t="array" ref="AFN19">INDEX(AFN$13:AFN18,$B19+1,1)</f>
        <v>-</v>
      </c>
      <c r="AFO19" s="535" t="str" cm="1">
        <f t="array" ref="AFO19">INDEX(AFO$13:AFO18,$B19+1,1)</f>
        <v>-</v>
      </c>
      <c r="AFP19" s="535" t="str" cm="1">
        <f t="array" ref="AFP19">INDEX(AFP$13:AFP18,$B19+1,1)</f>
        <v>-</v>
      </c>
      <c r="AFQ19" s="535" t="str" cm="1">
        <f t="array" ref="AFQ19">INDEX(AFQ$13:AFQ18,$B19+1,1)</f>
        <v>-</v>
      </c>
      <c r="AFR19" s="535" t="str" cm="1">
        <f t="array" ref="AFR19">INDEX(AFR$13:AFR18,$B19+1,1)</f>
        <v>-</v>
      </c>
      <c r="AFS19" s="535" t="str" cm="1">
        <f t="array" ref="AFS19">INDEX(AFS$13:AFS18,$B19+1,1)</f>
        <v>-</v>
      </c>
      <c r="AFT19" s="535" t="str" cm="1">
        <f t="array" ref="AFT19">INDEX(AFT$13:AFT18,$B19+1,1)</f>
        <v>-</v>
      </c>
      <c r="AFU19" s="535" t="str" cm="1">
        <f t="array" ref="AFU19">INDEX(AFU$13:AFU18,$B19+1,1)</f>
        <v>-</v>
      </c>
      <c r="AFV19" s="535" t="str" cm="1">
        <f t="array" ref="AFV19">INDEX(AFV$13:AFV18,$B19+1,1)</f>
        <v>-</v>
      </c>
      <c r="AFW19" s="535" t="str" cm="1">
        <f t="array" ref="AFW19">INDEX(AFW$13:AFW18,$B19+1,1)</f>
        <v>-</v>
      </c>
      <c r="AFX19" s="535" t="str" cm="1">
        <f t="array" ref="AFX19">INDEX(AFX$13:AFX18,$B19+1,1)</f>
        <v>-</v>
      </c>
      <c r="AFY19" s="535" t="str" cm="1">
        <f t="array" ref="AFY19">INDEX(AFY$13:AFY18,$B19+1,1)</f>
        <v>-</v>
      </c>
      <c r="AFZ19" s="535" t="str" cm="1">
        <f t="array" ref="AFZ19">INDEX(AFZ$13:AFZ18,$B19+1,1)</f>
        <v>-</v>
      </c>
      <c r="AGA19" s="535" t="str" cm="1">
        <f t="array" ref="AGA19">INDEX(AGA$13:AGA18,$B19+1,1)</f>
        <v>-</v>
      </c>
      <c r="AGB19" s="535" t="str" cm="1">
        <f t="array" ref="AGB19">INDEX(AGB$13:AGB18,$B19+1,1)</f>
        <v>-</v>
      </c>
      <c r="AGC19" s="535" t="str" cm="1">
        <f t="array" ref="AGC19">INDEX(AGC$13:AGC18,$B19+1,1)</f>
        <v>-</v>
      </c>
      <c r="AGD19" s="535" t="str" cm="1">
        <f t="array" ref="AGD19">INDEX(AGD$13:AGD18,$B19+1,1)</f>
        <v>-</v>
      </c>
      <c r="AGE19" s="535" t="str" cm="1">
        <f t="array" ref="AGE19">INDEX(AGE$13:AGE18,$B19+1,1)</f>
        <v>-</v>
      </c>
      <c r="AGF19" s="535" t="str" cm="1">
        <f t="array" ref="AGF19">INDEX(AGF$13:AGF18,$B19+1,1)</f>
        <v>-</v>
      </c>
      <c r="AGG19" s="535" t="str" cm="1">
        <f t="array" ref="AGG19">INDEX(AGG$13:AGG18,$B19+1,1)</f>
        <v>-</v>
      </c>
      <c r="AGH19" s="535" t="str" cm="1">
        <f t="array" ref="AGH19">INDEX(AGH$13:AGH18,$B19+1,1)</f>
        <v>-</v>
      </c>
      <c r="AGI19" s="535" t="str" cm="1">
        <f t="array" ref="AGI19">INDEX(AGI$13:AGI18,$B19+1,1)</f>
        <v>-</v>
      </c>
      <c r="AGJ19" s="535" t="str" cm="1">
        <f t="array" ref="AGJ19">INDEX(AGJ$13:AGJ18,$B19+1,1)</f>
        <v>-</v>
      </c>
      <c r="AGK19" s="535" t="str" cm="1">
        <f t="array" ref="AGK19">INDEX(AGK$13:AGK18,$B19+1,1)</f>
        <v>-</v>
      </c>
      <c r="AGL19" s="535" t="str" cm="1">
        <f t="array" ref="AGL19">INDEX(AGL$13:AGL18,$B19+1,1)</f>
        <v>-</v>
      </c>
      <c r="AGM19" s="535" t="str" cm="1">
        <f t="array" ref="AGM19">INDEX(AGM$13:AGM18,$B19+1,1)</f>
        <v>-</v>
      </c>
      <c r="AGN19" s="535" t="str" cm="1">
        <f t="array" ref="AGN19">INDEX(AGN$13:AGN18,$B19+1,1)</f>
        <v>-</v>
      </c>
      <c r="AGO19" s="535" t="str" cm="1">
        <f t="array" ref="AGO19">INDEX(AGO$13:AGO18,$B19+1,1)</f>
        <v>-</v>
      </c>
      <c r="AGP19" s="535" t="str" cm="1">
        <f t="array" ref="AGP19">INDEX(AGP$13:AGP18,$B19+1,1)</f>
        <v>-</v>
      </c>
      <c r="AGQ19" s="535" t="str" cm="1">
        <f t="array" ref="AGQ19">INDEX(AGQ$13:AGQ18,$B19+1,1)</f>
        <v>-</v>
      </c>
      <c r="AGR19" s="535" t="str" cm="1">
        <f t="array" ref="AGR19">INDEX(AGR$13:AGR18,$B19+1,1)</f>
        <v>-</v>
      </c>
      <c r="AGS19" s="535" t="str" cm="1">
        <f t="array" ref="AGS19">INDEX(AGS$13:AGS18,$B19+1,1)</f>
        <v>-</v>
      </c>
      <c r="AGT19" s="535" t="str" cm="1">
        <f t="array" ref="AGT19">INDEX(AGT$13:AGT18,$B19+1,1)</f>
        <v>-</v>
      </c>
      <c r="AGU19" s="535" t="str" cm="1">
        <f t="array" ref="AGU19">INDEX(AGU$13:AGU18,$B19+1,1)</f>
        <v>-</v>
      </c>
      <c r="AGV19" s="535" t="str" cm="1">
        <f t="array" ref="AGV19">INDEX(AGV$13:AGV18,$B19+1,1)</f>
        <v>-</v>
      </c>
      <c r="AGW19" s="535" t="str" cm="1">
        <f t="array" ref="AGW19">INDEX(AGW$13:AGW18,$B19+1,1)</f>
        <v>-</v>
      </c>
      <c r="AGX19" s="535" t="str" cm="1">
        <f t="array" ref="AGX19">INDEX(AGX$13:AGX18,$B19+1,1)</f>
        <v>-</v>
      </c>
      <c r="AGY19" s="535" t="str" cm="1">
        <f t="array" ref="AGY19">INDEX(AGY$13:AGY18,$B19+1,1)</f>
        <v>-</v>
      </c>
      <c r="AGZ19" s="535" t="str" cm="1">
        <f t="array" ref="AGZ19">INDEX(AGZ$13:AGZ18,$B19+1,1)</f>
        <v>-</v>
      </c>
      <c r="AHA19" s="535" t="str" cm="1">
        <f t="array" ref="AHA19">INDEX(AHA$13:AHA18,$B19+1,1)</f>
        <v>-</v>
      </c>
      <c r="AHB19" s="535" t="str" cm="1">
        <f t="array" ref="AHB19">INDEX(AHB$13:AHB18,$B19+1,1)</f>
        <v>-</v>
      </c>
      <c r="AHC19" s="535" t="str" cm="1">
        <f t="array" ref="AHC19">INDEX(AHC$13:AHC18,$B19+1,1)</f>
        <v>-</v>
      </c>
      <c r="AHD19" s="535" cm="1">
        <f t="array" ref="AHD19">INDEX(AHD$13:AHD18,$B19+1,1)</f>
        <v>0</v>
      </c>
      <c r="AHE19" s="483">
        <v>0</v>
      </c>
    </row>
    <row r="20" spans="1:889" outlineLevel="1">
      <c r="A20" s="18">
        <f t="shared" si="148"/>
        <v>7</v>
      </c>
      <c r="B20" s="18">
        <f>$A$19</f>
        <v>6</v>
      </c>
      <c r="C20">
        <v>2</v>
      </c>
      <c r="D20" s="17" t="str" cm="1">
        <f t="array" ref="D20">INDEX(D$13:D19,$B20+1,1)</f>
        <v>GSW</v>
      </c>
      <c r="E20" t="b">
        <v>1</v>
      </c>
      <c r="F20" t="b">
        <v>0</v>
      </c>
      <c r="G20" t="b">
        <f t="shared" ref="G20" si="212">E20</f>
        <v>1</v>
      </c>
      <c r="H20" s="40" t="s">
        <v>3170</v>
      </c>
      <c r="I20" s="535" cm="1">
        <f t="array" ref="I20">INDEX(I$13:I19,$B20+1,1)</f>
        <v>1</v>
      </c>
      <c r="J20" s="535" cm="1">
        <f t="array" ref="J20">INDEX(J$13:J19,$B20+1,1)</f>
        <v>0</v>
      </c>
      <c r="K20" s="535" cm="1">
        <f t="array" ref="K20">INDEX(K$13:K19,$B20+1,1)</f>
        <v>0</v>
      </c>
      <c r="L20" s="535" cm="1">
        <f t="array" ref="L20">INDEX(L$13:L19,$B20+1,1)</f>
        <v>2</v>
      </c>
      <c r="M20" s="535" cm="1">
        <f t="array" ref="M20">INDEX(M$13:M19,$B20+1,1)</f>
        <v>0</v>
      </c>
      <c r="N20" s="535" cm="1">
        <f t="array" ref="N20">INDEX(N$13:N19,$B20+1,1)</f>
        <v>3</v>
      </c>
      <c r="O20" s="535" cm="1">
        <f t="array" ref="O20">INDEX(O$13:O19,$B20+1,1)</f>
        <v>2</v>
      </c>
      <c r="P20" s="535" cm="1">
        <f t="array" ref="P20">INDEX(P$13:P19,$B20+1,1)</f>
        <v>0</v>
      </c>
      <c r="Q20" s="535" cm="1">
        <f t="array" ref="Q20">INDEX(Q$13:Q19,$B20+1,1)</f>
        <v>0</v>
      </c>
      <c r="R20" s="535" cm="1">
        <f t="array" ref="R20">INDEX(R$13:R19,$B20+1,1)</f>
        <v>1</v>
      </c>
      <c r="S20" s="535" cm="1">
        <f t="array" ref="S20">INDEX(S$13:S19,$B20+1,1)</f>
        <v>0</v>
      </c>
      <c r="T20" s="411">
        <f t="shared" si="149"/>
        <v>2</v>
      </c>
      <c r="U20" s="411">
        <f t="shared" si="150"/>
        <v>2</v>
      </c>
      <c r="V20" s="411">
        <f t="shared" si="151"/>
        <v>2</v>
      </c>
      <c r="W20" s="773" t="b">
        <f>W19</f>
        <v>0</v>
      </c>
      <c r="X20" s="772" t="b">
        <f t="shared" si="152"/>
        <v>1</v>
      </c>
      <c r="Y20" s="772" t="b">
        <f t="shared" si="152"/>
        <v>1</v>
      </c>
      <c r="Z20" s="791" t="b" cm="1">
        <f t="array" ref="Z20">INDEX(Z$13:Z19,$B20+1,1)</f>
        <v>0</v>
      </c>
      <c r="AA20" s="411">
        <f t="shared" si="153"/>
        <v>6</v>
      </c>
      <c r="AB20" s="411">
        <f t="shared" si="154"/>
        <v>6</v>
      </c>
      <c r="AC20" s="411"/>
      <c r="AD20" s="411">
        <f t="shared" si="155"/>
        <v>6</v>
      </c>
      <c r="AE20" s="111"/>
      <c r="AF20" s="111"/>
      <c r="AG20" s="111"/>
      <c r="AH20" s="111"/>
      <c r="AI20" s="535" cm="1">
        <f t="array" ref="AI20">INDEX(AI$13:AI19,$B20+1,1)</f>
        <v>1</v>
      </c>
      <c r="AJ20" s="535" cm="1">
        <f t="array" ref="AJ20">INDEX(AJ$13:AJ19,$B20+1,1)</f>
        <v>1</v>
      </c>
      <c r="AK20" s="535" cm="1">
        <f t="array" ref="AK20">INDEX(AK$13:AK19,$B20+1,1)</f>
        <v>1</v>
      </c>
      <c r="AL20" s="535" cm="1">
        <f t="array" ref="AL20">INDEX(AL$13:AL19,$B20+1,1)</f>
        <v>0</v>
      </c>
      <c r="AM20" s="535" cm="1">
        <f t="array" ref="AM20">INDEX(AM$13:AM19,$B20+1,1)</f>
        <v>0</v>
      </c>
      <c r="AN20" s="811" t="str" cm="1">
        <f t="array" ref="AN20">INDEX(AN$13:AN19,$B20+1,1)</f>
        <v/>
      </c>
      <c r="AO20" s="535" t="str" cm="1">
        <f t="array" ref="AO20">INDEX(AO$13:AO19,$B20+1,1)</f>
        <v/>
      </c>
      <c r="AP20" s="535" t="str" cm="1">
        <f t="array" ref="AP20">INDEX(AP$13:AP19,$B20+1,1)</f>
        <v/>
      </c>
      <c r="AQ20" s="535" cm="1">
        <f t="array" ref="AQ20">INDEX(AQ$13:AQ19,$B20+1,1)</f>
        <v>1</v>
      </c>
      <c r="AR20" s="535" cm="1">
        <f t="array" ref="AR20">INDEX(AR$13:AR19,$B20+1,1)</f>
        <v>1</v>
      </c>
      <c r="AS20" s="111"/>
      <c r="AT20" s="111"/>
      <c r="AU20" s="111"/>
      <c r="AV20" s="111"/>
      <c r="AW20" s="111"/>
      <c r="AX20" s="111"/>
      <c r="AY20" s="111"/>
      <c r="AZ20" s="111"/>
      <c r="BA20" s="18"/>
      <c r="BB20" s="18"/>
      <c r="BC20" s="200" t="str" cm="1">
        <f t="array" aca="1" ref="BC20" ca="1">$H20&amp;" "        &amp;_xlfn.SINGLE( INDEX(i.ModelStructure,$I20,1))    &amp;" "
&amp; $D20        &amp;       IF(OR($CG20="-", $CG20),"_PInp","_Full")&amp;    CHOOSE($DT20+1," Fine","  MWM","  SFM","  CFS","  GFS"," Meat"," Wool","  Mat "," 1stC"," Term"," Shed","     ")&amp;IF($FG20=1,"&amp;EL","   ")&amp;IF($DZ20=TRUE,"&amp;BBT","    ")
&amp;      " TOL"&amp;_xlfn.SINGLE(INDEX(i.TOL_Desc,1,$N20))   &amp; " Scan"&amp;$AK20
&amp;       CHOOSE($K20+1," CFS"," GFS"," NFS")&amp;     " CG_"&amp;_xlfn.SINGLE(_xlfn.SWITCH($ZY20,"-",1,TRUE,1,FALSE,0))&amp;_xlfn.SINGLE(    IF($AAB20="-"," FodCrop    ",_xlfn.SWITCH(VALUE(LEFT($AAB$4,1)),0," All",6," Lup",9," Oat",11," OaF")&amp;"_Fod"&amp;TEXT($AAB20,"000%")))
&amp;" REV"&amp;"_"&amp;TEXT($JJ20,"00;-0;00;@ ")&amp;TEXT($AP20,"00;-0;00;  @")&amp;"_"&amp;TEXT($JO20,"0")&amp;"_"&amp;TEXT($AR20,"0")
&amp; " RR"&amp;TEXT(SUM($FK20:$FL20),"+00%;-00%;    ;@")
&amp; " ("&amp;IF($DM20,"P","E")   &amp;IF($DN20,"T","t")        &amp;     "_F"&amp;IF($ACM20=TRUE,3,0)+COUNTIF($ACE20:$ACI20,TRUE)+COUNTIF($BX20:$BY20,"&gt;0")&amp;IF($ACK20=TRUE,3,0)+COUNTIF($BX20:$BY20,"&gt;0")&amp;"N"&amp;$ACP20&amp;$ACQ20&amp;"L"&amp;$ADB20&amp;$ADC20&amp;"_"&amp;$ADA20&amp;")"</f>
        <v>N33_test     SE GSW_PInp  GFS        TOLSpr Scan1 CFS CG_1 FodCrop     REV_-   _-_1 RR+01% (Et_F00N--L11_-)</v>
      </c>
      <c r="BD20" s="8" t="str">
        <f ca="1">IF(COUNTIF($BC$13:$BC20,$BC20)=1,"-","Dup")</f>
        <v>-</v>
      </c>
      <c r="BE20" s="18"/>
      <c r="BF20" s="535" t="b" cm="1">
        <f t="array" ref="BF20">INDEX(BF$13:BF19,$B20+1,1)</f>
        <v>0</v>
      </c>
      <c r="BG20" s="535" t="b" cm="1">
        <f t="array" ref="BG20">INDEX(BG$13:BG19,$B20+1,1)</f>
        <v>0</v>
      </c>
      <c r="BH20" s="535" t="b" cm="1">
        <f t="array" ref="BH20">INDEX(BH$13:BH19,$B20+1,1)</f>
        <v>0</v>
      </c>
      <c r="BI20" s="535" t="b" cm="1">
        <f t="array" ref="BI20">INDEX(BI$13:BI19,$B20+1,1)</f>
        <v>0</v>
      </c>
      <c r="BJ20" s="535" t="b" cm="1">
        <f t="array" ref="BJ20">INDEX(BJ$13:BJ19,$B20+1,1)</f>
        <v>0</v>
      </c>
      <c r="BK20" s="535" t="b" cm="1">
        <f t="array" ref="BK20">INDEX(BK$13:BK19,$B20+1,1)</f>
        <v>0</v>
      </c>
      <c r="BL20" s="535" t="b" cm="1">
        <f t="array" ref="BL20">INDEX(BL$13:BL19,$B20+1,1)</f>
        <v>0</v>
      </c>
      <c r="BM20" s="535" t="b" cm="1">
        <f t="array" ref="BM20">INDEX(BM$13:BM19,$B20+1,1)</f>
        <v>0</v>
      </c>
      <c r="BN20" s="535" t="b" cm="1">
        <f t="array" ref="BN20">INDEX(BN$13:BN19,$B20+1,1)</f>
        <v>0</v>
      </c>
      <c r="BO20" s="18"/>
      <c r="BP20" s="411" t="b">
        <f t="shared" ref="BP20:CC21" si="213">INDEX(i.model_structure,$I20,BP$6)</f>
        <v>1</v>
      </c>
      <c r="BQ20" s="411" t="str">
        <f t="shared" si="213"/>
        <v>-</v>
      </c>
      <c r="BR20" s="411" t="b">
        <f t="shared" si="213"/>
        <v>0</v>
      </c>
      <c r="BS20" s="411" t="str">
        <f t="shared" si="213"/>
        <v>-</v>
      </c>
      <c r="BT20" s="411" t="str">
        <f t="shared" si="213"/>
        <v>-</v>
      </c>
      <c r="BU20" s="411" t="str">
        <f t="shared" si="213"/>
        <v>-</v>
      </c>
      <c r="BV20" s="411" t="str">
        <f t="shared" si="213"/>
        <v>-</v>
      </c>
      <c r="BW20" s="411" t="str">
        <f t="shared" si="213"/>
        <v>-</v>
      </c>
      <c r="BX20" s="411" t="str">
        <f t="shared" si="213"/>
        <v>-</v>
      </c>
      <c r="BY20" s="411" t="str">
        <f t="shared" si="213"/>
        <v>-</v>
      </c>
      <c r="BZ20" s="411" t="str">
        <f t="shared" si="213"/>
        <v>-</v>
      </c>
      <c r="CA20" s="411" t="str">
        <f t="shared" si="213"/>
        <v>-</v>
      </c>
      <c r="CB20" s="411" t="b">
        <f t="shared" si="213"/>
        <v>0</v>
      </c>
      <c r="CC20" s="87">
        <f t="shared" si="213"/>
        <v>0</v>
      </c>
      <c r="CD20" s="535" t="str" cm="1">
        <f t="array" ref="CD20">INDEX(CD$13:CD19,$B20+1,1)</f>
        <v>-</v>
      </c>
      <c r="CE20" s="535" t="str" cm="1">
        <f t="array" ref="CE20">INDEX(CE$13:CE19,$B20+1,1)</f>
        <v>-</v>
      </c>
      <c r="CF20" s="535" t="str" cm="1">
        <f t="array" ref="CF20">INDEX(CF$13:CF19,$B20+1,1)</f>
        <v>-</v>
      </c>
      <c r="CG20" s="535" t="str" cm="1">
        <f t="array" ref="CG20">INDEX(CG$13:CG19,$B20+1,1)</f>
        <v>-</v>
      </c>
      <c r="CH20" s="535" t="str" cm="1">
        <f t="array" ref="CH20">INDEX(CH$13:CH19,$B20+1,1)</f>
        <v>-</v>
      </c>
      <c r="CI20" s="535" t="str" cm="1">
        <f t="array" ref="CI20">INDEX(CI$13:CI19,$B20+1,1)</f>
        <v>-</v>
      </c>
      <c r="CJ20" s="535" t="str" cm="1">
        <f t="array" ref="CJ20">INDEX(CJ$13:CJ19,$B20+1,1)</f>
        <v>-</v>
      </c>
      <c r="CK20" s="18"/>
      <c r="CL20" s="535" t="str" cm="1">
        <f t="array" ref="CL20">INDEX(CL$13:CL19,$B20+1,1)</f>
        <v>-</v>
      </c>
      <c r="CM20" s="535" t="str" cm="1">
        <f t="array" ref="CM20">INDEX(CM$13:CM19,$B20+1,1)</f>
        <v>-</v>
      </c>
      <c r="CN20" s="411" t="str">
        <f t="shared" ca="1" si="159"/>
        <v>-</v>
      </c>
      <c r="CO20" s="411">
        <f t="shared" si="160"/>
        <v>0</v>
      </c>
      <c r="CP20" s="411">
        <f t="shared" si="160"/>
        <v>0</v>
      </c>
      <c r="CQ20" s="535" t="str" cm="1">
        <f t="array" ref="CQ20">INDEX(CQ$13:CQ19,$B20+1,1)</f>
        <v>-</v>
      </c>
      <c r="CR20" s="535" t="str" cm="1">
        <f t="array" ref="CR20">INDEX(CR$13:CR19,$B20+1,1)</f>
        <v>-</v>
      </c>
      <c r="CS20" s="535" t="str" cm="1">
        <f t="array" ref="CS20">INDEX(CS$13:CS19,$B20+1,1)</f>
        <v>-</v>
      </c>
      <c r="CT20" s="535" t="str" cm="1">
        <f t="array" ref="CT20">INDEX(CT$13:CT19,$B20+1,1)</f>
        <v>-</v>
      </c>
      <c r="CU20" s="411" t="str">
        <f t="shared" ca="1" si="161"/>
        <v>-</v>
      </c>
      <c r="CV20" s="411">
        <f t="shared" si="162"/>
        <v>0</v>
      </c>
      <c r="CW20" s="411">
        <f t="shared" si="162"/>
        <v>0</v>
      </c>
      <c r="CX20" s="535" t="str" cm="1">
        <f t="array" ref="CX20">INDEX(CX$13:CX19,$B20+1,1)</f>
        <v>-</v>
      </c>
      <c r="CY20" s="535" t="str" cm="1">
        <f t="array" ref="CY20">INDEX(CY$13:CY19,$B20+1,1)</f>
        <v>-</v>
      </c>
      <c r="CZ20" s="411" t="str">
        <f t="shared" ca="1" si="163"/>
        <v>-</v>
      </c>
      <c r="DA20" s="411">
        <f t="shared" si="164"/>
        <v>0</v>
      </c>
      <c r="DB20" s="535" t="str" cm="1">
        <f t="array" ref="DB20">INDEX(DB$13:DB19,$B20+1,1)</f>
        <v>-</v>
      </c>
      <c r="DC20" s="535" t="str" cm="1">
        <f t="array" ref="DC20">INDEX(DC$13:DC19,$B20+1,1)</f>
        <v>-</v>
      </c>
      <c r="DD20" s="411">
        <f t="shared" si="165"/>
        <v>0</v>
      </c>
      <c r="DE20" s="535" t="str" cm="1">
        <f t="array" ref="DE20">INDEX(DE$13:DE19,$B20+1,1)</f>
        <v>-</v>
      </c>
      <c r="DF20" s="535" t="str" cm="1">
        <f t="array" ref="DF20">INDEX(DF$13:DF19,$B20+1,1)</f>
        <v>-</v>
      </c>
      <c r="DG20" s="411" t="str">
        <f t="shared" ca="1" si="166"/>
        <v>-</v>
      </c>
      <c r="DH20" s="411">
        <f t="shared" si="167"/>
        <v>0</v>
      </c>
      <c r="DI20" s="411">
        <f t="shared" si="167"/>
        <v>0</v>
      </c>
      <c r="DJ20" s="535" cm="1">
        <f t="array" ref="DJ20">INDEX(DJ$13:DJ19,$B20+1,1)</f>
        <v>0</v>
      </c>
      <c r="DK20" s="535" cm="1">
        <f t="array" ref="DK20">INDEX(DK$13:DK19,$B20+1,1)</f>
        <v>0</v>
      </c>
      <c r="DL20" s="18"/>
      <c r="DM20" s="535" t="b" cm="1">
        <f t="array" ref="DM20">INDEX(DM$13:DM19,$B20+1,1)</f>
        <v>0</v>
      </c>
      <c r="DN20" s="535" t="b" cm="1">
        <f t="array" ref="DN20">INDEX(DN$13:DN19,$B20+1,1)</f>
        <v>0</v>
      </c>
      <c r="DO20" s="535" t="b" cm="1">
        <f t="array" ref="DO20">INDEX(DO$13:DO19,$B20+1,1)</f>
        <v>1</v>
      </c>
      <c r="DP20" s="535" t="str" cm="1">
        <f t="array" ref="DP20">INDEX(DP$13:DP19,$B20+1,1)</f>
        <v>-</v>
      </c>
      <c r="DQ20" s="536" cm="1">
        <f t="array" ref="DQ20">INDEX(DQ$13:DQ19,$B20+1,1)</f>
        <v>0</v>
      </c>
      <c r="DR20" s="22">
        <v>3</v>
      </c>
      <c r="DS20" s="22">
        <v>3</v>
      </c>
      <c r="DT20" s="411">
        <f t="shared" si="198"/>
        <v>4</v>
      </c>
      <c r="DU20" s="411" t="str">
        <f t="shared" si="198"/>
        <v>-</v>
      </c>
      <c r="DV20" s="535" t="str" cm="1">
        <f t="array" ref="DV20">INDEX(DV$13:DV19,$B20+1,1)</f>
        <v>-</v>
      </c>
      <c r="DW20" s="411" t="str">
        <f t="shared" si="199"/>
        <v>-</v>
      </c>
      <c r="DX20" s="411" t="str">
        <f t="shared" si="199"/>
        <v>-</v>
      </c>
      <c r="DY20" s="411" t="str">
        <f t="shared" si="199"/>
        <v>-</v>
      </c>
      <c r="DZ20" s="411" t="b">
        <f t="shared" si="200"/>
        <v>0</v>
      </c>
      <c r="EA20" s="535" t="str" cm="1">
        <f t="array" ref="EA20">INDEX(EA$13:EA19,$B20+1,1)</f>
        <v>-</v>
      </c>
      <c r="EB20" s="535" t="str" cm="1">
        <f t="array" ref="EB20">INDEX(EB$13:EB19,$B20+1,1)</f>
        <v>-</v>
      </c>
      <c r="EC20" s="535" t="str" cm="1">
        <f t="array" ref="EC20">INDEX(EC$13:EC19,$B20+1,1)</f>
        <v>-</v>
      </c>
      <c r="ED20" s="535" t="str" cm="1">
        <f t="array" ref="ED20">INDEX(ED$13:ED19,$B20+1,1)</f>
        <v>-</v>
      </c>
      <c r="EE20" s="411">
        <f t="shared" si="201"/>
        <v>500</v>
      </c>
      <c r="EF20" s="411">
        <f t="shared" si="201"/>
        <v>500</v>
      </c>
      <c r="EG20" s="411" t="str">
        <f t="shared" si="201"/>
        <v>-</v>
      </c>
      <c r="EH20" s="411" t="str">
        <f t="shared" si="201"/>
        <v>-</v>
      </c>
      <c r="EI20" s="411" t="str">
        <f t="shared" si="201"/>
        <v>-</v>
      </c>
      <c r="EJ20" s="535" cm="1">
        <f t="array" ref="EJ20">INDEX(EJ$13:EJ19,$B20+1,1)</f>
        <v>0</v>
      </c>
      <c r="EK20" s="535" cm="1">
        <f t="array" ref="EK20">INDEX(EK$13:EK19,$B20+1,1)</f>
        <v>999999</v>
      </c>
      <c r="EL20" s="535" cm="1">
        <f t="array" ref="EL20">INDEX(EL$13:EL19,$B20+1,1)</f>
        <v>999999</v>
      </c>
      <c r="EM20" s="535" cm="1">
        <f t="array" ref="EM20">INDEX(EM$13:EM19,$B20+1,1)</f>
        <v>999999</v>
      </c>
      <c r="EN20" s="535" cm="1">
        <f t="array" ref="EN20">INDEX(EN$13:EN19,$B20+1,1)</f>
        <v>999999</v>
      </c>
      <c r="EO20" s="535" cm="1">
        <f t="array" ref="EO20">INDEX(EO$13:EO19,$B20+1,1)</f>
        <v>999999</v>
      </c>
      <c r="EP20" s="535" cm="1">
        <f t="array" ref="EP20">INDEX(EP$13:EP19,$B20+1,1)</f>
        <v>999999</v>
      </c>
      <c r="EQ20" s="535" cm="1">
        <f t="array" ref="EQ20">INDEX(EQ$13:EQ19,$B20+1,1)</f>
        <v>999999</v>
      </c>
      <c r="ER20" s="535" cm="1">
        <f t="array" ref="ER20">INDEX(ER$13:ER19,$B20+1,1)</f>
        <v>999999</v>
      </c>
      <c r="ES20" s="535" cm="1">
        <f t="array" ref="ES20">INDEX(ES$13:ES19,$B20+1,1)</f>
        <v>999999</v>
      </c>
      <c r="ET20" s="535" cm="1">
        <f t="array" ref="ET20">INDEX(ET$13:ET19,$B20+1,1)</f>
        <v>999999</v>
      </c>
      <c r="EU20" s="535" cm="1">
        <f t="array" ref="EU20">INDEX(EU$13:EU19,$B20+1,1)</f>
        <v>999999</v>
      </c>
      <c r="EV20" s="535" cm="1">
        <f t="array" ref="EV20">INDEX(EV$13:EV19,$B20+1,1)</f>
        <v>999999</v>
      </c>
      <c r="EW20" s="777">
        <f t="shared" si="170"/>
        <v>0</v>
      </c>
      <c r="EX20" s="777">
        <f t="shared" si="170"/>
        <v>0</v>
      </c>
      <c r="EY20" s="777">
        <f t="shared" si="170"/>
        <v>999999</v>
      </c>
      <c r="EZ20" s="535" t="str" cm="1">
        <f t="array" ref="EZ20">INDEX(EZ$13:EZ19,$B20+1,1)</f>
        <v>-</v>
      </c>
      <c r="FA20" s="535" t="str" cm="1">
        <f t="array" ref="FA20">INDEX(FA$13:FA19,$B20+1,1)</f>
        <v>-</v>
      </c>
      <c r="FB20" s="411" t="str">
        <f t="shared" si="202"/>
        <v>-</v>
      </c>
      <c r="FC20" s="411" t="str">
        <f t="shared" si="202"/>
        <v>-</v>
      </c>
      <c r="FD20" s="776">
        <f t="shared" si="192"/>
        <v>0</v>
      </c>
      <c r="FE20" s="774">
        <f t="shared" si="193"/>
        <v>999999</v>
      </c>
      <c r="FF20" s="775">
        <f t="shared" si="194"/>
        <v>999999</v>
      </c>
      <c r="FG20" s="535" t="str" cm="1">
        <f t="array" ref="FG20">INDEX(FG$13:FG19,$B20+1,1)</f>
        <v>-</v>
      </c>
      <c r="FH20" s="723" cm="1">
        <f t="array" ref="FH20">IF(FG20&lt;&gt;"-",FG20,INDEX(i.ELMatedEst,$AA20+1,$T20))</f>
        <v>0</v>
      </c>
      <c r="FI20" s="535" t="str" cm="1">
        <f t="array" ref="FI20">INDEX(FI$13:FI19,$B20+1,1)</f>
        <v>-</v>
      </c>
      <c r="FJ20" s="535" t="str" cm="1">
        <f t="array" ref="FJ20">INDEX(FJ$13:FJ19,$B20+1,1)</f>
        <v>-</v>
      </c>
      <c r="FK20" s="411">
        <f t="shared" si="203"/>
        <v>0</v>
      </c>
      <c r="FL20" s="661">
        <f t="shared" si="204"/>
        <v>5.0000000000000001E-3</v>
      </c>
      <c r="FM20" s="535" cm="1">
        <f t="array" ref="FM20">INDEX(FM$13:FM19,$B20+1,1)</f>
        <v>1</v>
      </c>
      <c r="FN20" s="662">
        <f t="shared" si="205"/>
        <v>0.12</v>
      </c>
      <c r="FO20" s="662">
        <f>INDEX(CHOOSE($N20,DataAutumn!i.EL_PropnSold,DataWinter!i.EL_PropnSold,DataSpring!i.EL_PropnSold),$AI20,$T20)*INDEX(i.ELMatedEst,$AB20+1,$T20)*i.dAdultRR_ELPropSold
+INDEX(i.dryman,($AJ20-1)*4+$AI20,FO$7)</f>
        <v>0</v>
      </c>
      <c r="FP20" s="662">
        <f>INDEX(CHOOSE($N20,DataAutumn!i.EL_PropnSold,DataWinter!i.EL_PropnSold,DataSpring!i.EL_PropnSold),$AI20,$T20)*INDEX(i.ELMatedEst,$AB20+1,$T20)*i.dAdultRR_ELPropSold
+INDEX(i.dryman,($AJ20-1)*4+$AI20,FP$7)</f>
        <v>3.125E-2</v>
      </c>
      <c r="FQ20" s="662">
        <f>INDEX(CHOOSE($N20,DataAutumn!i.EL_PropnSold,DataWinter!i.EL_PropnSold,DataSpring!i.EL_PropnSold),$AI20,$T20)*INDEX(i.ELMatedEst,$AB20+1,$T20)*i.dAdultRR_ELPropSold
+INDEX(i.dryman,($AJ20-1)*4+$AI20,FQ$7)</f>
        <v>3.125E-2</v>
      </c>
      <c r="FR20" s="662">
        <f>INDEX(CHOOSE($N20,DataAutumn!i.EL_PropnSold,DataWinter!i.EL_PropnSold,DataSpring!i.EL_PropnSold),$AI20,$T20)*INDEX(i.ELMatedEst,$AB20+1,$T20)*i.dAdultRR_ELPropSold
+INDEX(i.dryman,($AJ20-1)*4+$AI20,FR$7)</f>
        <v>3.125E-2</v>
      </c>
      <c r="FS20" s="663">
        <f>INDEX(CHOOSE($N20,DataAutumn!i.EL_PropnSold,DataWinter!i.EL_PropnSold,DataSpring!i.EL_PropnSold),$AI20,$T20)*INDEX(i.ELMatedEst,$AB20+1,$T20)*i.dAdultLSurv_ELPropSold</f>
        <v>0</v>
      </c>
      <c r="FT20" s="411" t="b">
        <f t="shared" si="206"/>
        <v>0</v>
      </c>
      <c r="FU20" s="411" t="b">
        <f t="shared" si="206"/>
        <v>0</v>
      </c>
      <c r="FV20" s="411" t="b">
        <f t="shared" si="206"/>
        <v>0</v>
      </c>
      <c r="FW20" s="411" t="b">
        <f t="shared" si="206"/>
        <v>0</v>
      </c>
      <c r="FX20" s="411">
        <f t="shared" si="207"/>
        <v>1</v>
      </c>
      <c r="FY20" s="411">
        <f t="shared" si="207"/>
        <v>0</v>
      </c>
      <c r="FZ20" s="411" t="b">
        <f t="shared" si="208"/>
        <v>0</v>
      </c>
      <c r="GA20" s="411" t="b">
        <f t="shared" si="171"/>
        <v>0</v>
      </c>
      <c r="GB20" s="411" t="b">
        <f t="shared" si="171"/>
        <v>0</v>
      </c>
      <c r="GC20" s="411" t="b">
        <f t="shared" si="171"/>
        <v>1</v>
      </c>
      <c r="GD20" s="87">
        <f t="shared" si="172"/>
        <v>1</v>
      </c>
      <c r="GE20" s="87">
        <f t="shared" si="172"/>
        <v>1</v>
      </c>
      <c r="GF20" s="535" cm="1">
        <f t="array" ref="GF20">INDEX(GF$13:GF19,$B20+1,1)</f>
        <v>1</v>
      </c>
      <c r="GG20" s="535" cm="1">
        <f t="array" ref="GG20">INDEX(GG$13:GG19,$B20+1,1)</f>
        <v>1</v>
      </c>
      <c r="GH20" s="535" cm="1">
        <f t="array" ref="GH20">INDEX(GH$13:GH19,$B20+1,1)</f>
        <v>1</v>
      </c>
      <c r="GI20" s="535" cm="1">
        <f t="array" ref="GI20">INDEX(GI$13:GI19,$B20+1,1)</f>
        <v>1</v>
      </c>
      <c r="GJ20" s="535" t="str" cm="1">
        <f t="array" ref="GJ20">INDEX(GJ$13:GJ19,$B20+1,1)</f>
        <v>-</v>
      </c>
      <c r="GK20" s="411" t="b">
        <f t="shared" si="209"/>
        <v>1</v>
      </c>
      <c r="GL20" s="411" t="b">
        <f t="shared" si="209"/>
        <v>0</v>
      </c>
      <c r="GM20" s="411" t="b">
        <f t="shared" si="209"/>
        <v>0</v>
      </c>
      <c r="GN20" s="411" t="b">
        <f t="shared" si="209"/>
        <v>0</v>
      </c>
      <c r="GO20" s="87">
        <f t="shared" si="174"/>
        <v>1</v>
      </c>
      <c r="GP20" s="87">
        <f t="shared" si="174"/>
        <v>1</v>
      </c>
      <c r="GQ20" s="87">
        <f t="shared" si="174"/>
        <v>1</v>
      </c>
      <c r="GR20" s="87">
        <f t="shared" si="174"/>
        <v>1</v>
      </c>
      <c r="GS20" s="87">
        <f t="shared" si="174"/>
        <v>1</v>
      </c>
      <c r="GT20" s="87">
        <f t="shared" si="174"/>
        <v>1</v>
      </c>
      <c r="GU20" s="87">
        <f t="shared" si="174"/>
        <v>1</v>
      </c>
      <c r="GV20" s="87">
        <f t="shared" si="174"/>
        <v>1</v>
      </c>
      <c r="GW20" s="411" cm="1">
        <f t="array" ref="GW20">INDEX(i.dse_type,1,$L20)</f>
        <v>0</v>
      </c>
      <c r="GX20" s="535" t="str" cm="1">
        <f t="array" ref="GX20">INDEX(GX$13:GX19,$B20+1,1)</f>
        <v>-</v>
      </c>
      <c r="GY20" s="535" t="str" cm="1">
        <f t="array" ref="GY20">INDEX(GY$13:GY19,$B20+1,1)</f>
        <v>-</v>
      </c>
      <c r="GZ20" s="535" t="str" cm="1">
        <f t="array" ref="GZ20">INDEX(GZ$13:GZ19,$B20+1,1)</f>
        <v>-</v>
      </c>
      <c r="HA20" s="18"/>
      <c r="HB20" s="535" t="str" cm="1">
        <f t="array" ref="HB20">INDEX(HB$13:HB19,$B20+1,1)</f>
        <v>-</v>
      </c>
      <c r="HC20" s="535" t="str" cm="1">
        <f t="array" ref="HC20">INDEX(HC$13:HC19,$B20+1,1)</f>
        <v>-</v>
      </c>
      <c r="HD20" s="535" cm="1">
        <f t="array" ref="HD20">INDEX(HD$13:HD19,$B20+1,1)</f>
        <v>0</v>
      </c>
      <c r="HE20" s="535" cm="1">
        <f t="array" ref="HE20">INDEX(HE$13:HE19,$B20+1,1)</f>
        <v>0</v>
      </c>
      <c r="HF20" s="535" cm="1">
        <f t="array" ref="HF20">INDEX(HF$13:HF19,$B20+1,1)</f>
        <v>0</v>
      </c>
      <c r="HG20" s="535" cm="1">
        <f t="array" ref="HG20">INDEX(HG$13:HG19,$B20+1,1)</f>
        <v>0</v>
      </c>
      <c r="HH20" s="535" cm="1">
        <f t="array" ref="HH20">INDEX(HH$13:HH19,$B20+1,1)</f>
        <v>0</v>
      </c>
      <c r="HI20" s="535" cm="1">
        <f t="array" ref="HI20">INDEX(HI$13:HI19,$B20+1,1)</f>
        <v>0</v>
      </c>
      <c r="HJ20" s="535" cm="1">
        <f t="array" ref="HJ20">INDEX(HJ$13:HJ19,$B20+1,1)</f>
        <v>0</v>
      </c>
      <c r="HK20" s="535" cm="1">
        <f t="array" ref="HK20">INDEX(HK$13:HK19,$B20+1,1)</f>
        <v>0</v>
      </c>
      <c r="HL20" s="535" cm="1">
        <f t="array" ref="HL20">INDEX(HL$13:HL19,$B20+1,1)</f>
        <v>0</v>
      </c>
      <c r="HM20" s="535" cm="1">
        <f t="array" ref="HM20">INDEX(HM$13:HM19,$B20+1,1)</f>
        <v>0</v>
      </c>
      <c r="HN20" s="535" cm="1">
        <f t="array" ref="HN20">INDEX(HN$13:HN19,$B20+1,1)</f>
        <v>0</v>
      </c>
      <c r="HO20" s="535" cm="1">
        <f t="array" ref="HO20">INDEX(HO$13:HO19,$B20+1,1)</f>
        <v>0</v>
      </c>
      <c r="HP20" s="535" cm="1">
        <f t="array" ref="HP20">INDEX(HP$13:HP19,$B20+1,1)</f>
        <v>0</v>
      </c>
      <c r="HQ20" s="535" cm="1">
        <f t="array" ref="HQ20">INDEX(HQ$13:HQ19,$B20+1,1)</f>
        <v>0</v>
      </c>
      <c r="HR20" s="535" cm="1">
        <f t="array" ref="HR20">INDEX(HR$13:HR19,$B20+1,1)</f>
        <v>0</v>
      </c>
      <c r="HS20" s="535" cm="1">
        <f t="array" ref="HS20">INDEX(HS$13:HS19,$B20+1,1)</f>
        <v>0</v>
      </c>
      <c r="HT20" s="535" cm="1">
        <f t="array" ref="HT20">INDEX(HT$13:HT19,$B20+1,1)</f>
        <v>0</v>
      </c>
      <c r="HU20" s="535" cm="1">
        <f t="array" ref="HU20">INDEX(HU$13:HU19,$B20+1,1)</f>
        <v>0</v>
      </c>
      <c r="HV20" s="535" cm="1">
        <f t="array" ref="HV20">INDEX(HV$13:HV19,$B20+1,1)</f>
        <v>0</v>
      </c>
      <c r="HW20" s="535" cm="1">
        <f t="array" ref="HW20">INDEX(HW$13:HW19,$B20+1,1)</f>
        <v>0</v>
      </c>
      <c r="HX20" s="535" cm="1">
        <f t="array" ref="HX20">INDEX(HX$13:HX19,$B20+1,1)</f>
        <v>0</v>
      </c>
      <c r="HY20" s="535" cm="1">
        <f t="array" ref="HY20">INDEX(HY$13:HY19,$B20+1,1)</f>
        <v>0</v>
      </c>
      <c r="HZ20" s="535" cm="1">
        <f t="array" ref="HZ20">INDEX(HZ$13:HZ19,$B20+1,1)</f>
        <v>0</v>
      </c>
      <c r="IA20" s="535" cm="1">
        <f t="array" ref="IA20">INDEX(IA$13:IA19,$B20+1,1)</f>
        <v>0</v>
      </c>
      <c r="IB20" s="535" cm="1">
        <f t="array" ref="IB20">INDEX(IB$13:IB19,$B20+1,1)</f>
        <v>0</v>
      </c>
      <c r="IC20" s="535" cm="1">
        <f t="array" ref="IC20">INDEX(IC$13:IC19,$B20+1,1)</f>
        <v>0</v>
      </c>
      <c r="ID20" s="535" cm="1">
        <f t="array" ref="ID20">INDEX(ID$13:ID19,$B20+1,1)</f>
        <v>0</v>
      </c>
      <c r="IE20" s="535" cm="1">
        <f t="array" ref="IE20">INDEX(IE$13:IE19,$B20+1,1)</f>
        <v>0</v>
      </c>
      <c r="IF20" s="535" cm="1">
        <f t="array" ref="IF20">INDEX(IF$13:IF19,$B20+1,1)</f>
        <v>0</v>
      </c>
      <c r="IG20" s="535" cm="1">
        <f t="array" ref="IG20">INDEX(IG$13:IG19,$B20+1,1)</f>
        <v>0</v>
      </c>
      <c r="IH20" s="535" cm="1">
        <f t="array" ref="IH20">INDEX(IH$13:IH19,$B20+1,1)</f>
        <v>0</v>
      </c>
      <c r="II20" s="535" cm="1">
        <f t="array" ref="II20">INDEX(II$13:II19,$B20+1,1)</f>
        <v>0</v>
      </c>
      <c r="IJ20" s="535" cm="1">
        <f t="array" ref="IJ20">INDEX(IJ$13:IJ19,$B20+1,1)</f>
        <v>0</v>
      </c>
      <c r="IK20" s="535" cm="1">
        <f t="array" ref="IK20">INDEX(IK$13:IK19,$B20+1,1)</f>
        <v>0</v>
      </c>
      <c r="IL20" s="535" cm="1">
        <f t="array" ref="IL20">INDEX(IL$13:IL19,$B20+1,1)</f>
        <v>0</v>
      </c>
      <c r="IM20" s="535" cm="1">
        <f t="array" ref="IM20">INDEX(IM$13:IM19,$B20+1,1)</f>
        <v>0</v>
      </c>
      <c r="IN20" s="535" cm="1">
        <f t="array" ref="IN20">INDEX(IN$13:IN19,$B20+1,1)</f>
        <v>0</v>
      </c>
      <c r="IO20" s="535" cm="1">
        <f t="array" ref="IO20">INDEX(IO$13:IO19,$B20+1,1)</f>
        <v>0</v>
      </c>
      <c r="IP20" s="535" cm="1">
        <f t="array" ref="IP20">INDEX(IP$13:IP19,$B20+1,1)</f>
        <v>0</v>
      </c>
      <c r="IQ20" s="535" cm="1">
        <f t="array" ref="IQ20">INDEX(IQ$13:IQ19,$B20+1,1)</f>
        <v>0</v>
      </c>
      <c r="IR20" s="535" cm="1">
        <f t="array" ref="IR20">INDEX(IR$13:IR19,$B20+1,1)</f>
        <v>0</v>
      </c>
      <c r="IS20" s="535" cm="1">
        <f t="array" ref="IS20">INDEX(IS$13:IS19,$B20+1,1)</f>
        <v>0</v>
      </c>
      <c r="IT20" s="535" cm="1">
        <f t="array" ref="IT20">INDEX(IT$13:IT19,$B20+1,1)</f>
        <v>0</v>
      </c>
      <c r="IU20" s="535" cm="1">
        <f t="array" ref="IU20">INDEX(IU$13:IU19,$B20+1,1)</f>
        <v>0</v>
      </c>
      <c r="IV20" s="535" cm="1">
        <f t="array" ref="IV20">INDEX(IV$13:IV19,$B20+1,1)</f>
        <v>0</v>
      </c>
      <c r="IW20" s="535" cm="1">
        <f t="array" ref="IW20">INDEX(IW$13:IW19,$B20+1,1)</f>
        <v>0</v>
      </c>
      <c r="IX20" s="535" cm="1">
        <f t="array" ref="IX20">INDEX(IX$13:IX19,$B20+1,1)</f>
        <v>0</v>
      </c>
      <c r="IY20" s="535" cm="1">
        <f t="array" ref="IY20">INDEX(IY$13:IY19,$B20+1,1)</f>
        <v>0</v>
      </c>
      <c r="IZ20" s="535" cm="1">
        <f t="array" ref="IZ20">INDEX(IZ$13:IZ19,$B20+1,1)</f>
        <v>0</v>
      </c>
      <c r="JA20" s="535" cm="1">
        <f t="array" ref="JA20">INDEX(JA$13:JA19,$B20+1,1)</f>
        <v>0</v>
      </c>
      <c r="JB20" s="535" cm="1">
        <f t="array" ref="JB20">INDEX(JB$13:JB19,$B20+1,1)</f>
        <v>0</v>
      </c>
      <c r="JC20" s="535" cm="1">
        <f t="array" ref="JC20">INDEX(JC$13:JC19,$B20+1,1)</f>
        <v>0</v>
      </c>
      <c r="JD20" s="535" cm="1">
        <f t="array" ref="JD20">INDEX(JD$13:JD19,$B20+1,1)</f>
        <v>0</v>
      </c>
      <c r="JE20" s="535" cm="1">
        <f t="array" ref="JE20">INDEX(JE$13:JE19,$B20+1,1)</f>
        <v>0</v>
      </c>
      <c r="JF20" s="18"/>
      <c r="JG20" s="535" t="str" cm="1">
        <f t="array" ref="JG20">INDEX(JG$13:JG19,$B20+1,1)</f>
        <v>-</v>
      </c>
      <c r="JH20" s="411" t="b">
        <f t="shared" si="210"/>
        <v>0</v>
      </c>
      <c r="JI20" s="535" t="str" cm="1">
        <f t="array" ref="JI20">INDEX(JI$13:JI19,$B20+1,1)</f>
        <v>-</v>
      </c>
      <c r="JJ20" s="535" t="str" cm="1">
        <f t="array" ref="JJ20">INDEX(JJ$13:JJ19,$B20+1,1)</f>
        <v>-</v>
      </c>
      <c r="JK20" s="535" t="str" cm="1">
        <f t="array" ref="JK20">INDEX(JK$13:JK19,$B20+1,1)</f>
        <v>-</v>
      </c>
      <c r="JL20" s="535" cm="1">
        <f t="array" ref="JL20">INDEX(JL$13:JL19,$B20+1,1)</f>
        <v>1</v>
      </c>
      <c r="JM20" s="535" cm="1">
        <f t="array" ref="JM20">INDEX(JM$13:JM19,$B20+1,1)</f>
        <v>1</v>
      </c>
      <c r="JN20" s="535" t="str" cm="1">
        <f t="array" ref="JN20">INDEX(JN$13:JN19,$B20+1,1)</f>
        <v>-</v>
      </c>
      <c r="JO20" s="535" t="str" cm="1">
        <f t="array" ref="JO20">INDEX(JO$13:JO19,$B20+1,1)</f>
        <v>-</v>
      </c>
      <c r="JP20" s="535" t="str" cm="1">
        <f t="array" ref="JP20">INDEX(JP$13:JP19,$B20+1,1)</f>
        <v>-</v>
      </c>
      <c r="JQ20" s="535" t="str" cm="1">
        <f t="array" ref="JQ20">INDEX(JQ$13:JQ19,$B20+1,1)</f>
        <v>-</v>
      </c>
      <c r="JR20" s="535" t="str" cm="1">
        <f t="array" ref="JR20">INDEX(JR$13:JR19,$B20+1,1)</f>
        <v>-</v>
      </c>
      <c r="JS20" s="535" t="str" cm="1">
        <f t="array" ref="JS20">INDEX(JS$13:JS19,$B20+1,1)</f>
        <v>-</v>
      </c>
      <c r="JT20" s="535" t="str" cm="1">
        <f t="array" ref="JT20">INDEX(JT$13:JT19,$B20+1,1)</f>
        <v>-</v>
      </c>
      <c r="JU20" s="535" t="str" cm="1">
        <f t="array" ref="JU20">INDEX(JU$13:JU19,$B20+1,1)</f>
        <v>-</v>
      </c>
      <c r="JV20" s="535" t="str" cm="1">
        <f t="array" ref="JV20">INDEX(JV$13:JV19,$B20+1,1)</f>
        <v>-</v>
      </c>
      <c r="JW20" s="535" t="str" cm="1">
        <f t="array" ref="JW20">INDEX(JW$13:JW19,$B20+1,1)</f>
        <v>-</v>
      </c>
      <c r="JX20" s="535" t="str" cm="1">
        <f t="array" ref="JX20">INDEX(JX$13:JX19,$B20+1,1)</f>
        <v>-</v>
      </c>
      <c r="JY20" s="535" t="str" cm="1">
        <f t="array" ref="JY20">INDEX(JY$13:JY19,$B20+1,1)</f>
        <v>-</v>
      </c>
      <c r="JZ20" s="535" t="str" cm="1">
        <f t="array" ref="JZ20">INDEX(JZ$13:JZ19,$B20+1,1)</f>
        <v>-</v>
      </c>
      <c r="KA20" s="535" t="str" cm="1">
        <f t="array" ref="KA20">INDEX(KA$13:KA19,$B20+1,1)</f>
        <v>-</v>
      </c>
      <c r="KB20" s="535" t="str" cm="1">
        <f t="array" ref="KB20">INDEX(KB$13:KB19,$B20+1,1)</f>
        <v>-</v>
      </c>
      <c r="KC20" s="535" t="str" cm="1">
        <f t="array" ref="KC20">INDEX(KC$13:KC19,$B20+1,1)</f>
        <v>-</v>
      </c>
      <c r="KD20" s="535" t="str" cm="1">
        <f t="array" ref="KD20">INDEX(KD$13:KD19,$B20+1,1)</f>
        <v>-</v>
      </c>
      <c r="KE20" s="535" t="str" cm="1">
        <f t="array" ref="KE20">INDEX(KE$13:KE19,$B20+1,1)</f>
        <v>-</v>
      </c>
      <c r="KF20" s="535" t="str" cm="1">
        <f t="array" ref="KF20">INDEX(KF$13:KF19,$B20+1,1)</f>
        <v>-</v>
      </c>
      <c r="KG20" s="535" t="str" cm="1">
        <f t="array" ref="KG20">INDEX(KG$13:KG19,$B20+1,1)</f>
        <v>-</v>
      </c>
      <c r="KH20" s="535" t="str" cm="1">
        <f t="array" ref="KH20">INDEX(KH$13:KH19,$B20+1,1)</f>
        <v>-</v>
      </c>
      <c r="KI20" s="535" cm="1">
        <f t="array" ref="KI20">INDEX(KI$13:KI19,$B20+1,1)</f>
        <v>0</v>
      </c>
      <c r="KJ20" s="535" t="str" cm="1">
        <f t="array" ref="KJ20">INDEX(KJ$13:KJ19,$B20+1,1)</f>
        <v>-</v>
      </c>
      <c r="KK20" s="535" cm="1">
        <f t="array" ref="KK20">INDEX(KK$13:KK19,$B20+1,1)</f>
        <v>1</v>
      </c>
      <c r="KL20" s="535" cm="1">
        <f t="array" ref="KL20">INDEX(KL$13:KL19,$B20+1,1)</f>
        <v>0</v>
      </c>
      <c r="KM20" s="535" cm="1">
        <f t="array" ref="KM20">INDEX(KM$13:KM19,$B20+1,1)</f>
        <v>0</v>
      </c>
      <c r="KN20" s="535" cm="1">
        <f t="array" ref="KN20">INDEX(KN$13:KN19,$B20+1,1)</f>
        <v>0</v>
      </c>
      <c r="KO20" s="535" cm="1">
        <f t="array" ref="KO20">INDEX(KO$13:KO19,$B20+1,1)</f>
        <v>0</v>
      </c>
      <c r="KP20" s="535" cm="1">
        <f t="array" ref="KP20">INDEX(KP$13:KP19,$B20+1,1)</f>
        <v>0</v>
      </c>
      <c r="KQ20" s="535" cm="1">
        <f t="array" ref="KQ20">INDEX(KQ$13:KQ19,$B20+1,1)</f>
        <v>0</v>
      </c>
      <c r="KR20" s="535" cm="1">
        <f t="array" ref="KR20">INDEX(KR$13:KR19,$B20+1,1)</f>
        <v>0</v>
      </c>
      <c r="KS20" s="535" cm="1">
        <f t="array" ref="KS20">INDEX(KS$13:KS19,$B20+1,1)</f>
        <v>1</v>
      </c>
      <c r="KT20" s="535" cm="1">
        <f t="array" ref="KT20">INDEX(KT$13:KT19,$B20+1,1)</f>
        <v>0</v>
      </c>
      <c r="KU20" s="535" cm="1">
        <f t="array" ref="KU20">INDEX(KU$13:KU19,$B20+1,1)</f>
        <v>0</v>
      </c>
      <c r="KV20" s="535" cm="1">
        <f t="array" ref="KV20">INDEX(KV$13:KV19,$B20+1,1)</f>
        <v>0</v>
      </c>
      <c r="KW20" s="535" cm="1">
        <f t="array" ref="KW20">INDEX(KW$13:KW19,$B20+1,1)</f>
        <v>0</v>
      </c>
      <c r="KX20" s="535" cm="1">
        <f t="array" ref="KX20">INDEX(KX$13:KX19,$B20+1,1)</f>
        <v>0</v>
      </c>
      <c r="KY20" s="18"/>
      <c r="KZ20" s="535" cm="1">
        <f t="array" ref="KZ20">INDEX(KZ$13:KZ19,$B20+1,1)</f>
        <v>0.125</v>
      </c>
      <c r="LA20" s="535" cm="1">
        <f t="array" ref="LA20">INDEX(LA$13:LA19,$B20+1,1)</f>
        <v>0.3</v>
      </c>
      <c r="LB20" s="535" cm="1">
        <f t="array" ref="LB20">INDEX(LB$13:LB19,$B20+1,1)</f>
        <v>-0.05</v>
      </c>
      <c r="LC20" s="535" cm="1">
        <f t="array" ref="LC20">INDEX(LC$13:LC19,$B20+1,1)</f>
        <v>0.1</v>
      </c>
      <c r="LD20" s="535" cm="1">
        <f t="array" ref="LD20">INDEX(LD$13:LD19,$B20+1,1)</f>
        <v>0.25</v>
      </c>
      <c r="LE20" s="535" cm="1">
        <f t="array" ref="LE20">INDEX(LE$13:LE19,$B20+1,1)</f>
        <v>-0.05</v>
      </c>
      <c r="LF20" s="535" cm="1">
        <f t="array" ref="LF20">INDEX(LF$13:LF19,$B20+1,1)</f>
        <v>0.05</v>
      </c>
      <c r="LG20" s="535" cm="1">
        <f t="array" ref="LG20">INDEX(LG$13:LG19,$B20+1,1)</f>
        <v>0.1</v>
      </c>
      <c r="LH20" s="535" cm="1">
        <f t="array" ref="LH20">INDEX(LH$13:LH19,$B20+1,1)</f>
        <v>-0.02</v>
      </c>
      <c r="LI20" s="535" cm="1">
        <f t="array" ref="LI20">INDEX(LI$13:LI19,$B20+1,1)</f>
        <v>0.1</v>
      </c>
      <c r="LJ20" s="535" cm="1">
        <f t="array" ref="LJ20">INDEX(LJ$13:LJ19,$B20+1,1)</f>
        <v>0.25</v>
      </c>
      <c r="LK20" s="535" cm="1">
        <f t="array" ref="LK20">INDEX(LK$13:LK19,$B20+1,1)</f>
        <v>-0.05</v>
      </c>
      <c r="LL20" s="535" cm="1">
        <f t="array" ref="LL20">INDEX(LL$13:LL19,$B20+1,1)</f>
        <v>0.125</v>
      </c>
      <c r="LM20" s="535" cm="1">
        <f t="array" ref="LM20">INDEX(LM$13:LM19,$B20+1,1)</f>
        <v>0.1</v>
      </c>
      <c r="LN20" s="535" cm="1">
        <f t="array" ref="LN20">INDEX(LN$13:LN19,$B20+1,1)</f>
        <v>0.1</v>
      </c>
      <c r="LO20" s="535" cm="1">
        <f t="array" ref="LO20">INDEX(LO$13:LO19,$B20+1,1)</f>
        <v>0.1</v>
      </c>
      <c r="LP20" s="535" cm="1">
        <f t="array" ref="LP20">INDEX(LP$13:LP19,$B20+1,1)</f>
        <v>0</v>
      </c>
      <c r="LQ20" s="535" cm="1">
        <f t="array" ref="LQ20">INDEX(LQ$13:LQ19,$B20+1,1)</f>
        <v>0</v>
      </c>
      <c r="LR20" s="535" cm="1">
        <f t="array" ref="LR20">INDEX(LR$13:LR19,$B20+1,1)</f>
        <v>0</v>
      </c>
      <c r="LS20" s="535" cm="1">
        <f t="array" ref="LS20">INDEX(LS$13:LS19,$B20+1,1)</f>
        <v>0</v>
      </c>
      <c r="LT20" s="535" cm="1">
        <f t="array" ref="LT20">INDEX(LT$13:LT19,$B20+1,1)</f>
        <v>0</v>
      </c>
      <c r="LU20" s="535" cm="1">
        <f t="array" ref="LU20">INDEX(LU$13:LU19,$B20+1,1)</f>
        <v>0</v>
      </c>
      <c r="LV20" s="535" cm="1">
        <f t="array" ref="LV20">INDEX(LV$13:LV19,$B20+1,1)</f>
        <v>0</v>
      </c>
      <c r="LW20" s="535" cm="1">
        <f t="array" ref="LW20">INDEX(LW$13:LW19,$B20+1,1)</f>
        <v>0</v>
      </c>
      <c r="LX20" s="535" cm="1">
        <f t="array" ref="LX20">INDEX(LX$13:LX19,$B20+1,1)</f>
        <v>0</v>
      </c>
      <c r="LY20" s="535" cm="1">
        <f t="array" ref="LY20">INDEX(LY$13:LY19,$B20+1,1)</f>
        <v>0</v>
      </c>
      <c r="LZ20" s="535" cm="1">
        <f t="array" ref="LZ20">INDEX(LZ$13:LZ19,$B20+1,1)</f>
        <v>0</v>
      </c>
      <c r="MA20" s="535" cm="1">
        <f t="array" ref="MA20">INDEX(MA$13:MA19,$B20+1,1)</f>
        <v>0</v>
      </c>
      <c r="MB20" s="535" cm="1">
        <f t="array" ref="MB20">INDEX(MB$13:MB19,$B20+1,1)</f>
        <v>0</v>
      </c>
      <c r="MC20" s="535" cm="1">
        <f t="array" ref="MC20">INDEX(MC$13:MC19,$B20+1,1)</f>
        <v>0</v>
      </c>
      <c r="MD20" s="535" cm="1">
        <f t="array" ref="MD20">INDEX(MD$13:MD19,$B20+1,1)</f>
        <v>0</v>
      </c>
      <c r="ME20" s="535" cm="1">
        <f t="array" ref="ME20">INDEX(ME$13:ME19,$B20+1,1)</f>
        <v>0</v>
      </c>
      <c r="MF20" s="535" cm="1">
        <f t="array" ref="MF20">INDEX(MF$13:MF19,$B20+1,1)</f>
        <v>0</v>
      </c>
      <c r="MG20" s="535" cm="1">
        <f t="array" ref="MG20">INDEX(MG$13:MG19,$B20+1,1)</f>
        <v>0</v>
      </c>
      <c r="MH20" s="535" cm="1">
        <f t="array" ref="MH20">INDEX(MH$13:MH19,$B20+1,1)</f>
        <v>0</v>
      </c>
      <c r="MI20" s="535" cm="1">
        <f t="array" ref="MI20">INDEX(MI$13:MI19,$B20+1,1)</f>
        <v>0</v>
      </c>
      <c r="MJ20" s="535" cm="1">
        <f t="array" ref="MJ20">INDEX(MJ$13:MJ19,$B20+1,1)</f>
        <v>0</v>
      </c>
      <c r="MK20" s="535" cm="1">
        <f t="array" ref="MK20">INDEX(MK$13:MK19,$B20+1,1)</f>
        <v>0</v>
      </c>
      <c r="ML20" s="535" cm="1">
        <f t="array" ref="ML20">INDEX(ML$13:ML19,$B20+1,1)</f>
        <v>0</v>
      </c>
      <c r="MM20" s="535" cm="1">
        <f t="array" ref="MM20">INDEX(MM$13:MM19,$B20+1,1)</f>
        <v>0</v>
      </c>
      <c r="MN20" s="535" cm="1">
        <f t="array" ref="MN20">INDEX(MN$13:MN19,$B20+1,1)</f>
        <v>0</v>
      </c>
      <c r="MO20" s="535" cm="1">
        <f t="array" ref="MO20">INDEX(MO$13:MO19,$B20+1,1)</f>
        <v>0</v>
      </c>
      <c r="MP20" s="535" cm="1">
        <f t="array" ref="MP20">INDEX(MP$13:MP19,$B20+1,1)</f>
        <v>0</v>
      </c>
      <c r="MQ20" s="535" cm="1">
        <f t="array" ref="MQ20">INDEX(MQ$13:MQ19,$B20+1,1)</f>
        <v>0</v>
      </c>
      <c r="MR20" s="535" cm="1">
        <f t="array" ref="MR20">INDEX(MR$13:MR19,$B20+1,1)</f>
        <v>0</v>
      </c>
      <c r="MS20" s="535" cm="1">
        <f t="array" ref="MS20">INDEX(MS$13:MS19,$B20+1,1)</f>
        <v>0</v>
      </c>
      <c r="MT20" s="535" cm="1">
        <f t="array" ref="MT20">INDEX(MT$13:MT19,$B20+1,1)</f>
        <v>0</v>
      </c>
      <c r="MU20" s="535" cm="1">
        <f t="array" ref="MU20">INDEX(MU$13:MU19,$B20+1,1)</f>
        <v>0</v>
      </c>
      <c r="MV20" s="535" cm="1">
        <f t="array" ref="MV20">INDEX(MV$13:MV19,$B20+1,1)</f>
        <v>0</v>
      </c>
      <c r="MW20" s="535" cm="1">
        <f t="array" ref="MW20">INDEX(MW$13:MW19,$B20+1,1)</f>
        <v>0</v>
      </c>
      <c r="MX20" s="535" cm="1">
        <f t="array" ref="MX20">INDEX(MX$13:MX19,$B20+1,1)</f>
        <v>0</v>
      </c>
      <c r="MY20" s="535" cm="1">
        <f t="array" ref="MY20">INDEX(MY$13:MY19,$B20+1,1)</f>
        <v>0</v>
      </c>
      <c r="MZ20" s="535" cm="1">
        <f t="array" ref="MZ20">INDEX(MZ$13:MZ19,$B20+1,1)</f>
        <v>0</v>
      </c>
      <c r="NA20" s="535" cm="1">
        <f t="array" ref="NA20">INDEX(NA$13:NA19,$B20+1,1)</f>
        <v>0</v>
      </c>
      <c r="NB20" s="535" cm="1">
        <f t="array" ref="NB20">INDEX(NB$13:NB19,$B20+1,1)</f>
        <v>0</v>
      </c>
      <c r="NC20" s="535" cm="1">
        <f t="array" ref="NC20">INDEX(NC$13:NC19,$B20+1,1)</f>
        <v>0</v>
      </c>
      <c r="ND20" s="535" cm="1">
        <f t="array" ref="ND20">INDEX(ND$13:ND19,$B20+1,1)</f>
        <v>0</v>
      </c>
      <c r="NE20" s="535" cm="1">
        <f t="array" ref="NE20">INDEX(NE$13:NE19,$B20+1,1)</f>
        <v>0</v>
      </c>
      <c r="NF20" s="535" cm="1">
        <f t="array" ref="NF20">INDEX(NF$13:NF19,$B20+1,1)</f>
        <v>0</v>
      </c>
      <c r="NG20" s="535" cm="1">
        <f t="array" ref="NG20">INDEX(NG$13:NG19,$B20+1,1)</f>
        <v>0</v>
      </c>
      <c r="NH20" s="535" cm="1">
        <f t="array" ref="NH20">INDEX(NH$13:NH19,$B20+1,1)</f>
        <v>0</v>
      </c>
      <c r="NI20" s="535" cm="1">
        <f t="array" ref="NI20">INDEX(NI$13:NI19,$B20+1,1)</f>
        <v>0</v>
      </c>
      <c r="NJ20" s="535" cm="1">
        <f t="array" ref="NJ20">INDEX(NJ$13:NJ19,$B20+1,1)</f>
        <v>0</v>
      </c>
      <c r="NK20" s="535" cm="1">
        <f t="array" ref="NK20">INDEX(NK$13:NK19,$B20+1,1)</f>
        <v>0</v>
      </c>
      <c r="NL20" s="535" cm="1">
        <f t="array" ref="NL20">INDEX(NL$13:NL19,$B20+1,1)</f>
        <v>0</v>
      </c>
      <c r="NM20" s="535" cm="1">
        <f t="array" ref="NM20">INDEX(NM$13:NM19,$B20+1,1)</f>
        <v>0</v>
      </c>
      <c r="NN20" s="535" cm="1">
        <f t="array" ref="NN20">INDEX(NN$13:NN19,$B20+1,1)</f>
        <v>0</v>
      </c>
      <c r="NO20" s="535" cm="1">
        <f t="array" ref="NO20">INDEX(NO$13:NO19,$B20+1,1)</f>
        <v>0</v>
      </c>
      <c r="NP20" s="535" cm="1">
        <f t="array" ref="NP20">INDEX(NP$13:NP19,$B20+1,1)</f>
        <v>0</v>
      </c>
      <c r="NQ20" s="535" cm="1">
        <f t="array" ref="NQ20">INDEX(NQ$13:NQ19,$B20+1,1)</f>
        <v>0</v>
      </c>
      <c r="NR20" s="535" cm="1">
        <f t="array" ref="NR20">INDEX(NR$13:NR19,$B20+1,1)</f>
        <v>0</v>
      </c>
      <c r="NS20" s="535" cm="1">
        <f t="array" ref="NS20">INDEX(NS$13:NS19,$B20+1,1)</f>
        <v>0</v>
      </c>
      <c r="NT20" s="535" cm="1">
        <f t="array" ref="NT20">INDEX(NT$13:NT19,$B20+1,1)</f>
        <v>0</v>
      </c>
      <c r="NU20" s="535" cm="1">
        <f t="array" ref="NU20">INDEX(NU$13:NU19,$B20+1,1)</f>
        <v>0</v>
      </c>
      <c r="NV20" s="535" cm="1">
        <f t="array" ref="NV20">INDEX(NV$13:NV19,$B20+1,1)</f>
        <v>0</v>
      </c>
      <c r="NW20" s="535" cm="1">
        <f t="array" ref="NW20">INDEX(NW$13:NW19,$B20+1,1)</f>
        <v>0</v>
      </c>
      <c r="NX20" s="535" cm="1">
        <f t="array" ref="NX20">INDEX(NX$13:NX19,$B20+1,1)</f>
        <v>0</v>
      </c>
      <c r="NY20" s="535" cm="1">
        <f t="array" ref="NY20">INDEX(NY$13:NY19,$B20+1,1)</f>
        <v>0</v>
      </c>
      <c r="NZ20" s="535" cm="1">
        <f t="array" ref="NZ20">INDEX(NZ$13:NZ19,$B20+1,1)</f>
        <v>0</v>
      </c>
      <c r="OA20" s="535" cm="1">
        <f t="array" ref="OA20">INDEX(OA$13:OA19,$B20+1,1)</f>
        <v>0</v>
      </c>
      <c r="OB20" s="535" cm="1">
        <f t="array" ref="OB20">INDEX(OB$13:OB19,$B20+1,1)</f>
        <v>0</v>
      </c>
      <c r="OC20" s="535" cm="1">
        <f t="array" ref="OC20">INDEX(OC$13:OC19,$B20+1,1)</f>
        <v>0</v>
      </c>
      <c r="OD20" s="535" cm="1">
        <f t="array" ref="OD20">INDEX(OD$13:OD19,$B20+1,1)</f>
        <v>0</v>
      </c>
      <c r="OE20" s="535" cm="1">
        <f t="array" ref="OE20">INDEX(OE$13:OE19,$B20+1,1)</f>
        <v>0</v>
      </c>
      <c r="OF20" s="535" cm="1">
        <f t="array" ref="OF20">INDEX(OF$13:OF19,$B20+1,1)</f>
        <v>0</v>
      </c>
      <c r="OG20" s="535" cm="1">
        <f t="array" ref="OG20">INDEX(OG$13:OG19,$B20+1,1)</f>
        <v>0</v>
      </c>
      <c r="OH20" s="535" cm="1">
        <f t="array" ref="OH20">INDEX(OH$13:OH19,$B20+1,1)</f>
        <v>0</v>
      </c>
      <c r="OI20" s="535" cm="1">
        <f t="array" ref="OI20">INDEX(OI$13:OI19,$B20+1,1)</f>
        <v>0</v>
      </c>
      <c r="OJ20" s="535" cm="1">
        <f t="array" ref="OJ20">INDEX(OJ$13:OJ19,$B20+1,1)</f>
        <v>0</v>
      </c>
      <c r="OK20" s="535" cm="1">
        <f t="array" ref="OK20">INDEX(OK$13:OK19,$B20+1,1)</f>
        <v>0</v>
      </c>
      <c r="OL20" s="535" cm="1">
        <f t="array" ref="OL20">INDEX(OL$13:OL19,$B20+1,1)</f>
        <v>0</v>
      </c>
      <c r="OM20" s="535" cm="1">
        <f t="array" ref="OM20">INDEX(OM$13:OM19,$B20+1,1)</f>
        <v>0</v>
      </c>
      <c r="ON20" s="535" cm="1">
        <f t="array" ref="ON20">INDEX(ON$13:ON19,$B20+1,1)</f>
        <v>0</v>
      </c>
      <c r="OO20" s="535" cm="1">
        <f t="array" ref="OO20">INDEX(OO$13:OO19,$B20+1,1)</f>
        <v>0</v>
      </c>
      <c r="OP20" s="535" cm="1">
        <f t="array" ref="OP20">INDEX(OP$13:OP19,$B20+1,1)</f>
        <v>0</v>
      </c>
      <c r="OQ20" s="535" cm="1">
        <f t="array" ref="OQ20">INDEX(OQ$13:OQ19,$B20+1,1)</f>
        <v>0</v>
      </c>
      <c r="OR20" s="535" cm="1">
        <f t="array" ref="OR20">INDEX(OR$13:OR19,$B20+1,1)</f>
        <v>0</v>
      </c>
      <c r="OS20" s="535" cm="1">
        <f t="array" ref="OS20">INDEX(OS$13:OS19,$B20+1,1)</f>
        <v>0</v>
      </c>
      <c r="OT20" s="535" cm="1">
        <f t="array" ref="OT20">INDEX(OT$13:OT19,$B20+1,1)</f>
        <v>0</v>
      </c>
      <c r="OU20" s="535" cm="1">
        <f t="array" ref="OU20">INDEX(OU$13:OU19,$B20+1,1)</f>
        <v>0</v>
      </c>
      <c r="OV20" s="535" cm="1">
        <f t="array" ref="OV20">INDEX(OV$13:OV19,$B20+1,1)</f>
        <v>0</v>
      </c>
      <c r="OW20" s="535" cm="1">
        <f t="array" ref="OW20">INDEX(OW$13:OW19,$B20+1,1)</f>
        <v>0</v>
      </c>
      <c r="OX20" s="535" cm="1">
        <f t="array" ref="OX20">INDEX(OX$13:OX19,$B20+1,1)</f>
        <v>0</v>
      </c>
      <c r="OY20" s="535" cm="1">
        <f t="array" ref="OY20">INDEX(OY$13:OY19,$B20+1,1)</f>
        <v>0</v>
      </c>
      <c r="OZ20" s="535" cm="1">
        <f t="array" ref="OZ20">INDEX(OZ$13:OZ19,$B20+1,1)</f>
        <v>0</v>
      </c>
      <c r="PA20" s="535" cm="1">
        <f t="array" ref="PA20">INDEX(PA$13:PA19,$B20+1,1)</f>
        <v>0</v>
      </c>
      <c r="PB20" s="535" cm="1">
        <f t="array" ref="PB20">INDEX(PB$13:PB19,$B20+1,1)</f>
        <v>0</v>
      </c>
      <c r="PC20" s="535" cm="1">
        <f t="array" ref="PC20">INDEX(PC$13:PC19,$B20+1,1)</f>
        <v>0</v>
      </c>
      <c r="PD20" s="535" cm="1">
        <f t="array" ref="PD20">INDEX(PD$13:PD19,$B20+1,1)</f>
        <v>0</v>
      </c>
      <c r="PE20" s="535" cm="1">
        <f t="array" ref="PE20">INDEX(PE$13:PE19,$B20+1,1)</f>
        <v>0</v>
      </c>
      <c r="PF20" s="535" cm="1">
        <f t="array" ref="PF20">INDEX(PF$13:PF19,$B20+1,1)</f>
        <v>0</v>
      </c>
      <c r="PG20" s="535" cm="1">
        <f t="array" ref="PG20">INDEX(PG$13:PG19,$B20+1,1)</f>
        <v>0</v>
      </c>
      <c r="PH20" s="535" cm="1">
        <f t="array" ref="PH20">INDEX(PH$13:PH19,$B20+1,1)</f>
        <v>0</v>
      </c>
      <c r="PI20" s="535" cm="1">
        <f t="array" ref="PI20">INDEX(PI$13:PI19,$B20+1,1)</f>
        <v>0</v>
      </c>
      <c r="PJ20" s="535" cm="1">
        <f t="array" ref="PJ20">INDEX(PJ$13:PJ19,$B20+1,1)</f>
        <v>0</v>
      </c>
      <c r="PK20" s="535" cm="1">
        <f t="array" ref="PK20">INDEX(PK$13:PK19,$B20+1,1)</f>
        <v>0</v>
      </c>
      <c r="PL20" s="535" cm="1">
        <f t="array" ref="PL20">INDEX(PL$13:PL19,$B20+1,1)</f>
        <v>0</v>
      </c>
      <c r="PM20" s="535" cm="1">
        <f t="array" ref="PM20">INDEX(PM$13:PM19,$B20+1,1)</f>
        <v>0</v>
      </c>
      <c r="PN20" s="535" cm="1">
        <f t="array" ref="PN20">INDEX(PN$13:PN19,$B20+1,1)</f>
        <v>0</v>
      </c>
      <c r="PO20" s="535" cm="1">
        <f t="array" ref="PO20">INDEX(PO$13:PO19,$B20+1,1)</f>
        <v>0</v>
      </c>
      <c r="PP20" s="535" cm="1">
        <f t="array" ref="PP20">INDEX(PP$13:PP19,$B20+1,1)</f>
        <v>0</v>
      </c>
      <c r="PQ20" s="535" cm="1">
        <f t="array" ref="PQ20">INDEX(PQ$13:PQ19,$B20+1,1)</f>
        <v>0</v>
      </c>
      <c r="PR20" s="535" cm="1">
        <f t="array" ref="PR20">INDEX(PR$13:PR19,$B20+1,1)</f>
        <v>0</v>
      </c>
      <c r="PS20" s="535" cm="1">
        <f t="array" ref="PS20">INDEX(PS$13:PS19,$B20+1,1)</f>
        <v>0</v>
      </c>
      <c r="PT20" s="535" cm="1">
        <f t="array" ref="PT20">INDEX(PT$13:PT19,$B20+1,1)</f>
        <v>0</v>
      </c>
      <c r="PU20" s="535" cm="1">
        <f t="array" ref="PU20">INDEX(PU$13:PU19,$B20+1,1)</f>
        <v>0</v>
      </c>
      <c r="PV20" s="535" cm="1">
        <f t="array" ref="PV20">INDEX(PV$13:PV19,$B20+1,1)</f>
        <v>0</v>
      </c>
      <c r="PW20" s="535" cm="1">
        <f t="array" ref="PW20">INDEX(PW$13:PW19,$B20+1,1)</f>
        <v>0</v>
      </c>
      <c r="PX20" s="535" cm="1">
        <f t="array" ref="PX20">INDEX(PX$13:PX19,$B20+1,1)</f>
        <v>0</v>
      </c>
      <c r="PY20" s="535" cm="1">
        <f t="array" ref="PY20">INDEX(PY$13:PY19,$B20+1,1)</f>
        <v>0</v>
      </c>
      <c r="PZ20" s="535" cm="1">
        <f t="array" ref="PZ20">INDEX(PZ$13:PZ19,$B20+1,1)</f>
        <v>0</v>
      </c>
      <c r="QA20" s="535" cm="1">
        <f t="array" ref="QA20">INDEX(QA$13:QA19,$B20+1,1)</f>
        <v>0</v>
      </c>
      <c r="QB20" s="535" cm="1">
        <f t="array" ref="QB20">INDEX(QB$13:QB19,$B20+1,1)</f>
        <v>0</v>
      </c>
      <c r="QC20" s="535" cm="1">
        <f t="array" ref="QC20">INDEX(QC$13:QC19,$B20+1,1)</f>
        <v>0</v>
      </c>
      <c r="QD20" s="535" cm="1">
        <f t="array" ref="QD20">INDEX(QD$13:QD19,$B20+1,1)</f>
        <v>0</v>
      </c>
      <c r="QE20" s="535" cm="1">
        <f t="array" ref="QE20">INDEX(QE$13:QE19,$B20+1,1)</f>
        <v>0</v>
      </c>
      <c r="QF20" s="535" cm="1">
        <f t="array" ref="QF20">INDEX(QF$13:QF19,$B20+1,1)</f>
        <v>0</v>
      </c>
      <c r="QG20" s="535" cm="1">
        <f t="array" ref="QG20">INDEX(QG$13:QG19,$B20+1,1)</f>
        <v>0</v>
      </c>
      <c r="QH20" s="535" cm="1">
        <f t="array" ref="QH20">INDEX(QH$13:QH19,$B20+1,1)</f>
        <v>0</v>
      </c>
      <c r="QI20" s="535" cm="1">
        <f t="array" ref="QI20">INDEX(QI$13:QI19,$B20+1,1)</f>
        <v>0</v>
      </c>
      <c r="QJ20" s="535" cm="1">
        <f t="array" ref="QJ20">INDEX(QJ$13:QJ19,$B20+1,1)</f>
        <v>0</v>
      </c>
      <c r="QK20" s="535" cm="1">
        <f t="array" ref="QK20">INDEX(QK$13:QK19,$B20+1,1)</f>
        <v>0</v>
      </c>
      <c r="QL20" s="535" cm="1">
        <f t="array" ref="QL20">INDEX(QL$13:QL19,$B20+1,1)</f>
        <v>0</v>
      </c>
      <c r="QM20" s="535" cm="1">
        <f t="array" ref="QM20">INDEX(QM$13:QM19,$B20+1,1)</f>
        <v>0</v>
      </c>
      <c r="QN20" s="535" cm="1">
        <f t="array" ref="QN20">INDEX(QN$13:QN19,$B20+1,1)</f>
        <v>0</v>
      </c>
      <c r="QO20" s="535" cm="1">
        <f t="array" ref="QO20">INDEX(QO$13:QO19,$B20+1,1)</f>
        <v>0</v>
      </c>
      <c r="QP20" s="535" cm="1">
        <f t="array" ref="QP20">INDEX(QP$13:QP19,$B20+1,1)</f>
        <v>0</v>
      </c>
      <c r="QQ20" s="535" cm="1">
        <f t="array" ref="QQ20">INDEX(QQ$13:QQ19,$B20+1,1)</f>
        <v>0</v>
      </c>
      <c r="QR20" s="535" cm="1">
        <f t="array" ref="QR20">INDEX(QR$13:QR19,$B20+1,1)</f>
        <v>0</v>
      </c>
      <c r="QS20" s="535" cm="1">
        <f t="array" ref="QS20">INDEX(QS$13:QS19,$B20+1,1)</f>
        <v>0</v>
      </c>
      <c r="QT20" s="535" cm="1">
        <f t="array" ref="QT20">INDEX(QT$13:QT19,$B20+1,1)</f>
        <v>0</v>
      </c>
      <c r="QU20" s="535" cm="1">
        <f t="array" ref="QU20">INDEX(QU$13:QU19,$B20+1,1)</f>
        <v>0</v>
      </c>
      <c r="QV20" s="535" cm="1">
        <f t="array" ref="QV20">INDEX(QV$13:QV19,$B20+1,1)</f>
        <v>0</v>
      </c>
      <c r="QW20" s="535" cm="1">
        <f t="array" ref="QW20">INDEX(QW$13:QW19,$B20+1,1)</f>
        <v>0</v>
      </c>
      <c r="QX20" s="535" cm="1">
        <f t="array" ref="QX20">INDEX(QX$13:QX19,$B20+1,1)</f>
        <v>0</v>
      </c>
      <c r="QY20" s="535" cm="1">
        <f t="array" ref="QY20">INDEX(QY$13:QY19,$B20+1,1)</f>
        <v>0</v>
      </c>
      <c r="QZ20" s="535" cm="1">
        <f t="array" ref="QZ20">INDEX(QZ$13:QZ19,$B20+1,1)</f>
        <v>0</v>
      </c>
      <c r="RA20" s="535" cm="1">
        <f t="array" ref="RA20">INDEX(RA$13:RA19,$B20+1,1)</f>
        <v>0</v>
      </c>
      <c r="RB20" s="535" cm="1">
        <f t="array" ref="RB20">INDEX(RB$13:RB19,$B20+1,1)</f>
        <v>0</v>
      </c>
      <c r="RC20" s="535" cm="1">
        <f t="array" ref="RC20">INDEX(RC$13:RC19,$B20+1,1)</f>
        <v>0</v>
      </c>
      <c r="RD20" s="535" cm="1">
        <f t="array" ref="RD20">INDEX(RD$13:RD19,$B20+1,1)</f>
        <v>0</v>
      </c>
      <c r="RE20" s="535" cm="1">
        <f t="array" ref="RE20">INDEX(RE$13:RE19,$B20+1,1)</f>
        <v>0</v>
      </c>
      <c r="RF20" s="535" cm="1">
        <f t="array" ref="RF20">INDEX(RF$13:RF19,$B20+1,1)</f>
        <v>0</v>
      </c>
      <c r="RG20" s="535" cm="1">
        <f t="array" ref="RG20">INDEX(RG$13:RG19,$B20+1,1)</f>
        <v>0</v>
      </c>
      <c r="RH20" s="535" cm="1">
        <f t="array" ref="RH20">INDEX(RH$13:RH19,$B20+1,1)</f>
        <v>0</v>
      </c>
      <c r="RI20" s="535" cm="1">
        <f t="array" ref="RI20">INDEX(RI$13:RI19,$B20+1,1)</f>
        <v>0</v>
      </c>
      <c r="RJ20" s="535" cm="1">
        <f t="array" ref="RJ20">INDEX(RJ$13:RJ19,$B20+1,1)</f>
        <v>0</v>
      </c>
      <c r="RK20" s="535" cm="1">
        <f t="array" ref="RK20">INDEX(RK$13:RK19,$B20+1,1)</f>
        <v>0</v>
      </c>
      <c r="RL20" s="535" cm="1">
        <f t="array" ref="RL20">INDEX(RL$13:RL19,$B20+1,1)</f>
        <v>0</v>
      </c>
      <c r="RM20" s="535" cm="1">
        <f t="array" ref="RM20">INDEX(RM$13:RM19,$B20+1,1)</f>
        <v>0</v>
      </c>
      <c r="RN20" s="535" cm="1">
        <f t="array" ref="RN20">INDEX(RN$13:RN19,$B20+1,1)</f>
        <v>0</v>
      </c>
      <c r="RO20" s="535" cm="1">
        <f t="array" ref="RO20">INDEX(RO$13:RO19,$B20+1,1)</f>
        <v>0</v>
      </c>
      <c r="RP20" s="535" cm="1">
        <f t="array" ref="RP20">INDEX(RP$13:RP19,$B20+1,1)</f>
        <v>0</v>
      </c>
      <c r="RQ20" s="535" cm="1">
        <f t="array" ref="RQ20">INDEX(RQ$13:RQ19,$B20+1,1)</f>
        <v>0</v>
      </c>
      <c r="RR20" s="535" cm="1">
        <f t="array" ref="RR20">INDEX(RR$13:RR19,$B20+1,1)</f>
        <v>0</v>
      </c>
      <c r="RS20" s="535" cm="1">
        <f t="array" ref="RS20">INDEX(RS$13:RS19,$B20+1,1)</f>
        <v>0</v>
      </c>
      <c r="RT20" s="535" cm="1">
        <f t="array" ref="RT20">INDEX(RT$13:RT19,$B20+1,1)</f>
        <v>0</v>
      </c>
      <c r="RU20" s="535" cm="1">
        <f t="array" ref="RU20">INDEX(RU$13:RU19,$B20+1,1)</f>
        <v>0</v>
      </c>
      <c r="RV20" s="535" cm="1">
        <f t="array" ref="RV20">INDEX(RV$13:RV19,$B20+1,1)</f>
        <v>0</v>
      </c>
      <c r="RW20" s="535" cm="1">
        <f t="array" ref="RW20">INDEX(RW$13:RW19,$B20+1,1)</f>
        <v>0</v>
      </c>
      <c r="RX20" s="535" cm="1">
        <f t="array" ref="RX20">INDEX(RX$13:RX19,$B20+1,1)</f>
        <v>0</v>
      </c>
      <c r="RY20" s="535" cm="1">
        <f t="array" ref="RY20">INDEX(RY$13:RY19,$B20+1,1)</f>
        <v>0</v>
      </c>
      <c r="RZ20" s="535" cm="1">
        <f t="array" ref="RZ20">INDEX(RZ$13:RZ19,$B20+1,1)</f>
        <v>0</v>
      </c>
      <c r="SA20" s="535" cm="1">
        <f t="array" ref="SA20">INDEX(SA$13:SA19,$B20+1,1)</f>
        <v>0</v>
      </c>
      <c r="SB20" s="535" cm="1">
        <f t="array" ref="SB20">INDEX(SB$13:SB19,$B20+1,1)</f>
        <v>0</v>
      </c>
      <c r="SC20" s="535" cm="1">
        <f t="array" ref="SC20">INDEX(SC$13:SC19,$B20+1,1)</f>
        <v>0</v>
      </c>
      <c r="SD20" s="535" cm="1">
        <f t="array" ref="SD20">INDEX(SD$13:SD19,$B20+1,1)</f>
        <v>0</v>
      </c>
      <c r="SE20" s="535" cm="1">
        <f t="array" ref="SE20">INDEX(SE$13:SE19,$B20+1,1)</f>
        <v>0</v>
      </c>
      <c r="SF20" s="535" cm="1">
        <f t="array" ref="SF20">INDEX(SF$13:SF19,$B20+1,1)</f>
        <v>0</v>
      </c>
      <c r="SG20" s="535" cm="1">
        <f t="array" ref="SG20">INDEX(SG$13:SG19,$B20+1,1)</f>
        <v>0</v>
      </c>
      <c r="SH20" s="535" cm="1">
        <f t="array" ref="SH20">INDEX(SH$13:SH19,$B20+1,1)</f>
        <v>0</v>
      </c>
      <c r="SI20" s="535" cm="1">
        <f t="array" ref="SI20">INDEX(SI$13:SI19,$B20+1,1)</f>
        <v>0</v>
      </c>
      <c r="SJ20" s="535" cm="1">
        <f t="array" ref="SJ20">INDEX(SJ$13:SJ19,$B20+1,1)</f>
        <v>0</v>
      </c>
      <c r="SK20" s="535" cm="1">
        <f t="array" ref="SK20">INDEX(SK$13:SK19,$B20+1,1)</f>
        <v>0</v>
      </c>
      <c r="SL20" s="535" cm="1">
        <f t="array" ref="SL20">INDEX(SL$13:SL19,$B20+1,1)</f>
        <v>0</v>
      </c>
      <c r="SM20" s="535" cm="1">
        <f t="array" ref="SM20">INDEX(SM$13:SM19,$B20+1,1)</f>
        <v>0</v>
      </c>
      <c r="SN20" s="535" cm="1">
        <f t="array" ref="SN20">INDEX(SN$13:SN19,$B20+1,1)</f>
        <v>0</v>
      </c>
      <c r="SO20" s="535" cm="1">
        <f t="array" ref="SO20">INDEX(SO$13:SO19,$B20+1,1)</f>
        <v>0</v>
      </c>
      <c r="SP20" s="535" cm="1">
        <f t="array" ref="SP20">INDEX(SP$13:SP19,$B20+1,1)</f>
        <v>0</v>
      </c>
      <c r="SQ20" s="535" cm="1">
        <f t="array" ref="SQ20">INDEX(SQ$13:SQ19,$B20+1,1)</f>
        <v>0</v>
      </c>
      <c r="SR20" s="535" cm="1">
        <f t="array" ref="SR20">INDEX(SR$13:SR19,$B20+1,1)</f>
        <v>0</v>
      </c>
      <c r="SS20" s="535" cm="1">
        <f t="array" ref="SS20">INDEX(SS$13:SS19,$B20+1,1)</f>
        <v>0</v>
      </c>
      <c r="ST20" s="535" cm="1">
        <f t="array" ref="ST20">INDEX(ST$13:ST19,$B20+1,1)</f>
        <v>0</v>
      </c>
      <c r="SU20" s="535" cm="1">
        <f t="array" ref="SU20">INDEX(SU$13:SU19,$B20+1,1)</f>
        <v>0</v>
      </c>
      <c r="SV20" s="535" cm="1">
        <f t="array" ref="SV20">INDEX(SV$13:SV19,$B20+1,1)</f>
        <v>0</v>
      </c>
      <c r="SW20" s="535" cm="1">
        <f t="array" ref="SW20">INDEX(SW$13:SW19,$B20+1,1)</f>
        <v>0</v>
      </c>
      <c r="SX20" s="535" cm="1">
        <f t="array" ref="SX20">INDEX(SX$13:SX19,$B20+1,1)</f>
        <v>0</v>
      </c>
      <c r="SY20" s="535" cm="1">
        <f t="array" ref="SY20">INDEX(SY$13:SY19,$B20+1,1)</f>
        <v>0</v>
      </c>
      <c r="SZ20" s="535" cm="1">
        <f t="array" ref="SZ20">INDEX(SZ$13:SZ19,$B20+1,1)</f>
        <v>0</v>
      </c>
      <c r="TA20" s="535" cm="1">
        <f t="array" ref="TA20">INDEX(TA$13:TA19,$B20+1,1)</f>
        <v>0</v>
      </c>
      <c r="TB20" s="535" cm="1">
        <f t="array" ref="TB20">INDEX(TB$13:TB19,$B20+1,1)</f>
        <v>0</v>
      </c>
      <c r="TC20" s="535" cm="1">
        <f t="array" ref="TC20">INDEX(TC$13:TC19,$B20+1,1)</f>
        <v>0</v>
      </c>
      <c r="TD20" s="535" cm="1">
        <f t="array" ref="TD20">INDEX(TD$13:TD19,$B20+1,1)</f>
        <v>0</v>
      </c>
      <c r="TE20" s="535" cm="1">
        <f t="array" ref="TE20">INDEX(TE$13:TE19,$B20+1,1)</f>
        <v>0</v>
      </c>
      <c r="TF20" s="535" cm="1">
        <f t="array" ref="TF20">INDEX(TF$13:TF19,$B20+1,1)</f>
        <v>0</v>
      </c>
      <c r="TG20" s="535" cm="1">
        <f t="array" ref="TG20">INDEX(TG$13:TG19,$B20+1,1)</f>
        <v>0</v>
      </c>
      <c r="TH20" s="535" cm="1">
        <f t="array" ref="TH20">INDEX(TH$13:TH19,$B20+1,1)</f>
        <v>0</v>
      </c>
      <c r="TI20" s="535" cm="1">
        <f t="array" ref="TI20">INDEX(TI$13:TI19,$B20+1,1)</f>
        <v>0</v>
      </c>
      <c r="TJ20" s="535" cm="1">
        <f t="array" ref="TJ20">INDEX(TJ$13:TJ19,$B20+1,1)</f>
        <v>0</v>
      </c>
      <c r="TK20" s="535" cm="1">
        <f t="array" ref="TK20">INDEX(TK$13:TK19,$B20+1,1)</f>
        <v>0</v>
      </c>
      <c r="TL20" s="535" cm="1">
        <f t="array" ref="TL20">INDEX(TL$13:TL19,$B20+1,1)</f>
        <v>0</v>
      </c>
      <c r="TM20" s="535" cm="1">
        <f t="array" ref="TM20">INDEX(TM$13:TM19,$B20+1,1)</f>
        <v>0</v>
      </c>
      <c r="TN20" s="535" cm="1">
        <f t="array" ref="TN20">INDEX(TN$13:TN19,$B20+1,1)</f>
        <v>0</v>
      </c>
      <c r="TO20" s="535" cm="1">
        <f t="array" ref="TO20">INDEX(TO$13:TO19,$B20+1,1)</f>
        <v>0</v>
      </c>
      <c r="TP20" s="535" cm="1">
        <f t="array" ref="TP20">INDEX(TP$13:TP19,$B20+1,1)</f>
        <v>0</v>
      </c>
      <c r="TQ20" s="535" cm="1">
        <f t="array" ref="TQ20">INDEX(TQ$13:TQ19,$B20+1,1)</f>
        <v>0</v>
      </c>
      <c r="TR20" s="535" cm="1">
        <f t="array" ref="TR20">INDEX(TR$13:TR19,$B20+1,1)</f>
        <v>0</v>
      </c>
      <c r="TS20" s="535" cm="1">
        <f t="array" ref="TS20">INDEX(TS$13:TS19,$B20+1,1)</f>
        <v>0</v>
      </c>
      <c r="TT20" s="535" cm="1">
        <f t="array" ref="TT20">INDEX(TT$13:TT19,$B20+1,1)</f>
        <v>0</v>
      </c>
      <c r="TU20" s="535" cm="1">
        <f t="array" ref="TU20">INDEX(TU$13:TU19,$B20+1,1)</f>
        <v>0</v>
      </c>
      <c r="TV20" s="535" cm="1">
        <f t="array" ref="TV20">INDEX(TV$13:TV19,$B20+1,1)</f>
        <v>0</v>
      </c>
      <c r="TW20" s="535" cm="1">
        <f t="array" ref="TW20">INDEX(TW$13:TW19,$B20+1,1)</f>
        <v>0</v>
      </c>
      <c r="TX20" s="535" cm="1">
        <f t="array" ref="TX20">INDEX(TX$13:TX19,$B20+1,1)</f>
        <v>0</v>
      </c>
      <c r="TY20" s="535" cm="1">
        <f t="array" ref="TY20">INDEX(TY$13:TY19,$B20+1,1)</f>
        <v>0</v>
      </c>
      <c r="TZ20" s="535" cm="1">
        <f t="array" ref="TZ20">INDEX(TZ$13:TZ19,$B20+1,1)</f>
        <v>0</v>
      </c>
      <c r="UA20" s="535" cm="1">
        <f t="array" ref="UA20">INDEX(UA$13:UA19,$B20+1,1)</f>
        <v>0</v>
      </c>
      <c r="UB20" s="535" cm="1">
        <f t="array" ref="UB20">INDEX(UB$13:UB19,$B20+1,1)</f>
        <v>0</v>
      </c>
      <c r="UC20" s="535" cm="1">
        <f t="array" ref="UC20">INDEX(UC$13:UC19,$B20+1,1)</f>
        <v>0</v>
      </c>
      <c r="UD20" s="535" cm="1">
        <f t="array" ref="UD20">INDEX(UD$13:UD19,$B20+1,1)</f>
        <v>0</v>
      </c>
      <c r="UE20" s="535" cm="1">
        <f t="array" ref="UE20">INDEX(UE$13:UE19,$B20+1,1)</f>
        <v>0</v>
      </c>
      <c r="UF20" s="535" cm="1">
        <f t="array" ref="UF20">INDEX(UF$13:UF19,$B20+1,1)</f>
        <v>0</v>
      </c>
      <c r="UG20" s="535" cm="1">
        <f t="array" ref="UG20">INDEX(UG$13:UG19,$B20+1,1)</f>
        <v>0</v>
      </c>
      <c r="UH20" s="535" cm="1">
        <f t="array" ref="UH20">INDEX(UH$13:UH19,$B20+1,1)</f>
        <v>0</v>
      </c>
      <c r="UI20" s="535" cm="1">
        <f t="array" ref="UI20">INDEX(UI$13:UI19,$B20+1,1)</f>
        <v>0</v>
      </c>
      <c r="UJ20" s="535" cm="1">
        <f t="array" ref="UJ20">INDEX(UJ$13:UJ19,$B20+1,1)</f>
        <v>0</v>
      </c>
      <c r="UK20" s="535" cm="1">
        <f t="array" ref="UK20">INDEX(UK$13:UK19,$B20+1,1)</f>
        <v>0</v>
      </c>
      <c r="UL20" s="535" cm="1">
        <f t="array" ref="UL20">INDEX(UL$13:UL19,$B20+1,1)</f>
        <v>0</v>
      </c>
      <c r="UM20" s="535" cm="1">
        <f t="array" ref="UM20">INDEX(UM$13:UM19,$B20+1,1)</f>
        <v>0</v>
      </c>
      <c r="UN20" s="535" cm="1">
        <f t="array" ref="UN20">INDEX(UN$13:UN19,$B20+1,1)</f>
        <v>0</v>
      </c>
      <c r="UO20" s="535" cm="1">
        <f t="array" ref="UO20">INDEX(UO$13:UO19,$B20+1,1)</f>
        <v>0</v>
      </c>
      <c r="UP20" s="535" cm="1">
        <f t="array" ref="UP20">INDEX(UP$13:UP19,$B20+1,1)</f>
        <v>0</v>
      </c>
      <c r="UQ20" s="535" cm="1">
        <f t="array" ref="UQ20">INDEX(UQ$13:UQ19,$B20+1,1)</f>
        <v>0</v>
      </c>
      <c r="UR20" s="535" cm="1">
        <f t="array" ref="UR20">INDEX(UR$13:UR19,$B20+1,1)</f>
        <v>0</v>
      </c>
      <c r="US20" s="535" cm="1">
        <f t="array" ref="US20">INDEX(US$13:US19,$B20+1,1)</f>
        <v>0</v>
      </c>
      <c r="UT20" s="535" cm="1">
        <f t="array" ref="UT20">INDEX(UT$13:UT19,$B20+1,1)</f>
        <v>0</v>
      </c>
      <c r="UU20" s="535" cm="1">
        <f t="array" ref="UU20">INDEX(UU$13:UU19,$B20+1,1)</f>
        <v>0</v>
      </c>
      <c r="UV20" s="535" cm="1">
        <f t="array" ref="UV20">INDEX(UV$13:UV19,$B20+1,1)</f>
        <v>0</v>
      </c>
      <c r="UW20" s="535" cm="1">
        <f t="array" ref="UW20">INDEX(UW$13:UW19,$B20+1,1)</f>
        <v>0</v>
      </c>
      <c r="UX20" s="535" cm="1">
        <f t="array" ref="UX20">INDEX(UX$13:UX19,$B20+1,1)</f>
        <v>0</v>
      </c>
      <c r="UY20" s="535" cm="1">
        <f t="array" ref="UY20">INDEX(UY$13:UY19,$B20+1,1)</f>
        <v>0</v>
      </c>
      <c r="UZ20" s="535" cm="1">
        <f t="array" ref="UZ20">INDEX(UZ$13:UZ19,$B20+1,1)</f>
        <v>0</v>
      </c>
      <c r="VA20" s="535" cm="1">
        <f t="array" ref="VA20">INDEX(VA$13:VA19,$B20+1,1)</f>
        <v>0</v>
      </c>
      <c r="VB20" s="535" cm="1">
        <f t="array" ref="VB20">INDEX(VB$13:VB19,$B20+1,1)</f>
        <v>0</v>
      </c>
      <c r="VC20" s="535" cm="1">
        <f t="array" ref="VC20">INDEX(VC$13:VC19,$B20+1,1)</f>
        <v>0</v>
      </c>
      <c r="VD20" s="535" cm="1">
        <f t="array" ref="VD20">INDEX(VD$13:VD19,$B20+1,1)</f>
        <v>0</v>
      </c>
      <c r="VE20" s="535" cm="1">
        <f t="array" ref="VE20">INDEX(VE$13:VE19,$B20+1,1)</f>
        <v>0</v>
      </c>
      <c r="VF20" s="535" cm="1">
        <f t="array" ref="VF20">INDEX(VF$13:VF19,$B20+1,1)</f>
        <v>0</v>
      </c>
      <c r="VG20" s="535" cm="1">
        <f t="array" ref="VG20">INDEX(VG$13:VG19,$B20+1,1)</f>
        <v>0</v>
      </c>
      <c r="VH20" s="535" cm="1">
        <f t="array" ref="VH20">INDEX(VH$13:VH19,$B20+1,1)</f>
        <v>0</v>
      </c>
      <c r="VI20" s="535" cm="1">
        <f t="array" ref="VI20">INDEX(VI$13:VI19,$B20+1,1)</f>
        <v>0</v>
      </c>
      <c r="VJ20" s="535" cm="1">
        <f t="array" ref="VJ20">INDEX(VJ$13:VJ19,$B20+1,1)</f>
        <v>0</v>
      </c>
      <c r="VK20" s="535" cm="1">
        <f t="array" ref="VK20">INDEX(VK$13:VK19,$B20+1,1)</f>
        <v>0</v>
      </c>
      <c r="VL20" s="535" cm="1">
        <f t="array" ref="VL20">INDEX(VL$13:VL19,$B20+1,1)</f>
        <v>0</v>
      </c>
      <c r="VM20" s="535" cm="1">
        <f t="array" ref="VM20">INDEX(VM$13:VM19,$B20+1,1)</f>
        <v>0</v>
      </c>
      <c r="VN20" s="535" cm="1">
        <f t="array" ref="VN20">INDEX(VN$13:VN19,$B20+1,1)</f>
        <v>0</v>
      </c>
      <c r="VO20" s="535" cm="1">
        <f t="array" ref="VO20">INDEX(VO$13:VO19,$B20+1,1)</f>
        <v>0</v>
      </c>
      <c r="VP20" s="535" cm="1">
        <f t="array" ref="VP20">INDEX(VP$13:VP19,$B20+1,1)</f>
        <v>0</v>
      </c>
      <c r="VQ20" s="535" cm="1">
        <f t="array" ref="VQ20">INDEX(VQ$13:VQ19,$B20+1,1)</f>
        <v>0</v>
      </c>
      <c r="VR20" s="535" cm="1">
        <f t="array" ref="VR20">INDEX(VR$13:VR19,$B20+1,1)</f>
        <v>0</v>
      </c>
      <c r="VS20" s="535" cm="1">
        <f t="array" ref="VS20">INDEX(VS$13:VS19,$B20+1,1)</f>
        <v>0</v>
      </c>
      <c r="VT20" s="535" cm="1">
        <f t="array" ref="VT20">INDEX(VT$13:VT19,$B20+1,1)</f>
        <v>0</v>
      </c>
      <c r="VU20" s="535" cm="1">
        <f t="array" ref="VU20">INDEX(VU$13:VU19,$B20+1,1)</f>
        <v>0</v>
      </c>
      <c r="VV20" s="535" cm="1">
        <f t="array" ref="VV20">INDEX(VV$13:VV19,$B20+1,1)</f>
        <v>0</v>
      </c>
      <c r="VW20" s="535" cm="1">
        <f t="array" ref="VW20">INDEX(VW$13:VW19,$B20+1,1)</f>
        <v>0</v>
      </c>
      <c r="VX20" s="535" cm="1">
        <f t="array" ref="VX20">INDEX(VX$13:VX19,$B20+1,1)</f>
        <v>0</v>
      </c>
      <c r="VY20" s="535" cm="1">
        <f t="array" ref="VY20">INDEX(VY$13:VY19,$B20+1,1)</f>
        <v>0</v>
      </c>
      <c r="VZ20" s="535" cm="1">
        <f t="array" ref="VZ20">INDEX(VZ$13:VZ19,$B20+1,1)</f>
        <v>0</v>
      </c>
      <c r="WA20" s="535" cm="1">
        <f t="array" ref="WA20">INDEX(WA$13:WA19,$B20+1,1)</f>
        <v>0</v>
      </c>
      <c r="WB20" s="535" cm="1">
        <f t="array" ref="WB20">INDEX(WB$13:WB19,$B20+1,1)</f>
        <v>0</v>
      </c>
      <c r="WC20" s="535" cm="1">
        <f t="array" ref="WC20">INDEX(WC$13:WC19,$B20+1,1)</f>
        <v>0</v>
      </c>
      <c r="WD20" s="535" cm="1">
        <f t="array" ref="WD20">INDEX(WD$13:WD19,$B20+1,1)</f>
        <v>0</v>
      </c>
      <c r="WE20" s="535" cm="1">
        <f t="array" ref="WE20">INDEX(WE$13:WE19,$B20+1,1)</f>
        <v>0</v>
      </c>
      <c r="WF20" s="535" cm="1">
        <f t="array" ref="WF20">INDEX(WF$13:WF19,$B20+1,1)</f>
        <v>0</v>
      </c>
      <c r="WG20" s="535" cm="1">
        <f t="array" ref="WG20">INDEX(WG$13:WG19,$B20+1,1)</f>
        <v>0</v>
      </c>
      <c r="WH20" s="535" cm="1">
        <f t="array" ref="WH20">INDEX(WH$13:WH19,$B20+1,1)</f>
        <v>0</v>
      </c>
      <c r="WI20" s="535" cm="1">
        <f t="array" ref="WI20">INDEX(WI$13:WI19,$B20+1,1)</f>
        <v>0</v>
      </c>
      <c r="WJ20" s="535" cm="1">
        <f t="array" ref="WJ20">INDEX(WJ$13:WJ19,$B20+1,1)</f>
        <v>0</v>
      </c>
      <c r="WK20" s="535" cm="1">
        <f t="array" ref="WK20">INDEX(WK$13:WK19,$B20+1,1)</f>
        <v>0</v>
      </c>
      <c r="WL20" s="535" cm="1">
        <f t="array" ref="WL20">INDEX(WL$13:WL19,$B20+1,1)</f>
        <v>0</v>
      </c>
      <c r="WM20" s="535" cm="1">
        <f t="array" ref="WM20">INDEX(WM$13:WM19,$B20+1,1)</f>
        <v>0</v>
      </c>
      <c r="WN20" s="535" cm="1">
        <f t="array" ref="WN20">INDEX(WN$13:WN19,$B20+1,1)</f>
        <v>0</v>
      </c>
      <c r="WO20" s="535" cm="1">
        <f t="array" ref="WO20">INDEX(WO$13:WO19,$B20+1,1)</f>
        <v>0</v>
      </c>
      <c r="WP20" s="535" cm="1">
        <f t="array" ref="WP20">INDEX(WP$13:WP19,$B20+1,1)</f>
        <v>0</v>
      </c>
      <c r="WQ20" s="535" cm="1">
        <f t="array" ref="WQ20">INDEX(WQ$13:WQ19,$B20+1,1)</f>
        <v>0</v>
      </c>
      <c r="WR20" s="535" cm="1">
        <f t="array" ref="WR20">INDEX(WR$13:WR19,$B20+1,1)</f>
        <v>0</v>
      </c>
      <c r="WS20" s="535" cm="1">
        <f t="array" ref="WS20">INDEX(WS$13:WS19,$B20+1,1)</f>
        <v>0</v>
      </c>
      <c r="WT20" s="535" cm="1">
        <f t="array" ref="WT20">INDEX(WT$13:WT19,$B20+1,1)</f>
        <v>0</v>
      </c>
      <c r="WU20" s="535" cm="1">
        <f t="array" ref="WU20">INDEX(WU$13:WU19,$B20+1,1)</f>
        <v>0</v>
      </c>
      <c r="WV20" s="535" cm="1">
        <f t="array" ref="WV20">INDEX(WV$13:WV19,$B20+1,1)</f>
        <v>0</v>
      </c>
      <c r="WW20" s="535" cm="1">
        <f t="array" ref="WW20">INDEX(WW$13:WW19,$B20+1,1)</f>
        <v>0</v>
      </c>
      <c r="WX20" s="535" cm="1">
        <f t="array" ref="WX20">INDEX(WX$13:WX19,$B20+1,1)</f>
        <v>0</v>
      </c>
      <c r="WY20" s="535" cm="1">
        <f t="array" ref="WY20">INDEX(WY$13:WY19,$B20+1,1)</f>
        <v>0</v>
      </c>
      <c r="WZ20" s="535" cm="1">
        <f t="array" ref="WZ20">INDEX(WZ$13:WZ19,$B20+1,1)</f>
        <v>0</v>
      </c>
      <c r="XA20" s="535" cm="1">
        <f t="array" ref="XA20">INDEX(XA$13:XA19,$B20+1,1)</f>
        <v>0</v>
      </c>
      <c r="XB20" s="535" cm="1">
        <f t="array" ref="XB20">INDEX(XB$13:XB19,$B20+1,1)</f>
        <v>0</v>
      </c>
      <c r="XC20" s="535" cm="1">
        <f t="array" ref="XC20">INDEX(XC$13:XC19,$B20+1,1)</f>
        <v>0</v>
      </c>
      <c r="XD20" s="535" cm="1">
        <f t="array" ref="XD20">INDEX(XD$13:XD19,$B20+1,1)</f>
        <v>0</v>
      </c>
      <c r="XE20" s="535" cm="1">
        <f t="array" ref="XE20">INDEX(XE$13:XE19,$B20+1,1)</f>
        <v>0</v>
      </c>
      <c r="XF20" s="535" cm="1">
        <f t="array" ref="XF20">INDEX(XF$13:XF19,$B20+1,1)</f>
        <v>0</v>
      </c>
      <c r="XG20" s="535" cm="1">
        <f t="array" ref="XG20">INDEX(XG$13:XG19,$B20+1,1)</f>
        <v>0</v>
      </c>
      <c r="XH20" s="535" cm="1">
        <f t="array" ref="XH20">INDEX(XH$13:XH19,$B20+1,1)</f>
        <v>0</v>
      </c>
      <c r="XI20" s="535" cm="1">
        <f t="array" ref="XI20">INDEX(XI$13:XI19,$B20+1,1)</f>
        <v>0</v>
      </c>
      <c r="XJ20" s="535" cm="1">
        <f t="array" ref="XJ20">INDEX(XJ$13:XJ19,$B20+1,1)</f>
        <v>0</v>
      </c>
      <c r="XK20" s="535" cm="1">
        <f t="array" ref="XK20">INDEX(XK$13:XK19,$B20+1,1)</f>
        <v>0</v>
      </c>
      <c r="XL20" s="535" cm="1">
        <f t="array" ref="XL20">INDEX(XL$13:XL19,$B20+1,1)</f>
        <v>0</v>
      </c>
      <c r="XM20" s="535" cm="1">
        <f t="array" ref="XM20">INDEX(XM$13:XM19,$B20+1,1)</f>
        <v>0</v>
      </c>
      <c r="XN20" s="535" cm="1">
        <f t="array" ref="XN20">INDEX(XN$13:XN19,$B20+1,1)</f>
        <v>0</v>
      </c>
      <c r="XO20" s="535" cm="1">
        <f t="array" ref="XO20">INDEX(XO$13:XO19,$B20+1,1)</f>
        <v>0</v>
      </c>
      <c r="XP20" s="535" cm="1">
        <f t="array" ref="XP20">INDEX(XP$13:XP19,$B20+1,1)</f>
        <v>0</v>
      </c>
      <c r="XQ20" s="535" cm="1">
        <f t="array" ref="XQ20">INDEX(XQ$13:XQ19,$B20+1,1)</f>
        <v>0</v>
      </c>
      <c r="XR20" s="535" cm="1">
        <f t="array" ref="XR20">INDEX(XR$13:XR19,$B20+1,1)</f>
        <v>0</v>
      </c>
      <c r="XS20" s="535" cm="1">
        <f t="array" ref="XS20">INDEX(XS$13:XS19,$B20+1,1)</f>
        <v>0</v>
      </c>
      <c r="XT20" s="535" cm="1">
        <f t="array" ref="XT20">INDEX(XT$13:XT19,$B20+1,1)</f>
        <v>0</v>
      </c>
      <c r="XU20" s="535" cm="1">
        <f t="array" ref="XU20">INDEX(XU$13:XU19,$B20+1,1)</f>
        <v>0</v>
      </c>
      <c r="XV20" s="535" cm="1">
        <f t="array" ref="XV20">INDEX(XV$13:XV19,$B20+1,1)</f>
        <v>0</v>
      </c>
      <c r="XW20" s="535" cm="1">
        <f t="array" ref="XW20">INDEX(XW$13:XW19,$B20+1,1)</f>
        <v>0</v>
      </c>
      <c r="XX20" s="535" cm="1">
        <f t="array" ref="XX20">INDEX(XX$13:XX19,$B20+1,1)</f>
        <v>0</v>
      </c>
      <c r="XY20" s="535" cm="1">
        <f t="array" ref="XY20">INDEX(XY$13:XY19,$B20+1,1)</f>
        <v>0</v>
      </c>
      <c r="XZ20" s="535" cm="1">
        <f t="array" ref="XZ20">INDEX(XZ$13:XZ19,$B20+1,1)</f>
        <v>0</v>
      </c>
      <c r="YA20" s="535" cm="1">
        <f t="array" ref="YA20">INDEX(YA$13:YA19,$B20+1,1)</f>
        <v>0</v>
      </c>
      <c r="YB20" s="535" cm="1">
        <f t="array" ref="YB20">INDEX(YB$13:YB19,$B20+1,1)</f>
        <v>0</v>
      </c>
      <c r="YC20" s="535" cm="1">
        <f t="array" ref="YC20">INDEX(YC$13:YC19,$B20+1,1)</f>
        <v>0</v>
      </c>
      <c r="YD20" s="535" cm="1">
        <f t="array" ref="YD20">INDEX(YD$13:YD19,$B20+1,1)</f>
        <v>0</v>
      </c>
      <c r="YE20" s="535" cm="1">
        <f t="array" ref="YE20">INDEX(YE$13:YE19,$B20+1,1)</f>
        <v>0</v>
      </c>
      <c r="YF20" s="535" cm="1">
        <f t="array" ref="YF20">INDEX(YF$13:YF19,$B20+1,1)</f>
        <v>0</v>
      </c>
      <c r="YG20" s="535" cm="1">
        <f t="array" ref="YG20">INDEX(YG$13:YG19,$B20+1,1)</f>
        <v>0</v>
      </c>
      <c r="YH20" s="535" cm="1">
        <f t="array" ref="YH20">INDEX(YH$13:YH19,$B20+1,1)</f>
        <v>0</v>
      </c>
      <c r="YI20" s="535" cm="1">
        <f t="array" ref="YI20">INDEX(YI$13:YI19,$B20+1,1)</f>
        <v>0</v>
      </c>
      <c r="YJ20" s="535" cm="1">
        <f t="array" ref="YJ20">INDEX(YJ$13:YJ19,$B20+1,1)</f>
        <v>0</v>
      </c>
      <c r="YK20" s="535" cm="1">
        <f t="array" ref="YK20">INDEX(YK$13:YK19,$B20+1,1)</f>
        <v>0</v>
      </c>
      <c r="YL20" s="535" cm="1">
        <f t="array" ref="YL20">INDEX(YL$13:YL19,$B20+1,1)</f>
        <v>0</v>
      </c>
      <c r="YM20" s="535" cm="1">
        <f t="array" ref="YM20">INDEX(YM$13:YM19,$B20+1,1)</f>
        <v>0</v>
      </c>
      <c r="YN20" s="535" cm="1">
        <f t="array" ref="YN20">INDEX(YN$13:YN19,$B20+1,1)</f>
        <v>0</v>
      </c>
      <c r="YO20" s="535" cm="1">
        <f t="array" ref="YO20">INDEX(YO$13:YO19,$B20+1,1)</f>
        <v>0</v>
      </c>
      <c r="YP20" s="535" cm="1">
        <f t="array" ref="YP20">INDEX(YP$13:YP19,$B20+1,1)</f>
        <v>0</v>
      </c>
      <c r="YQ20" s="535" cm="1">
        <f t="array" ref="YQ20">INDEX(YQ$13:YQ19,$B20+1,1)</f>
        <v>0</v>
      </c>
      <c r="YR20" s="535" cm="1">
        <f t="array" ref="YR20">INDEX(YR$13:YR19,$B20+1,1)</f>
        <v>0</v>
      </c>
      <c r="YS20" s="535" cm="1">
        <f t="array" ref="YS20">INDEX(YS$13:YS19,$B20+1,1)</f>
        <v>0</v>
      </c>
      <c r="YT20" s="535" cm="1">
        <f t="array" ref="YT20">INDEX(YT$13:YT19,$B20+1,1)</f>
        <v>0</v>
      </c>
      <c r="YU20" s="535" cm="1">
        <f t="array" ref="YU20">INDEX(YU$13:YU19,$B20+1,1)</f>
        <v>0</v>
      </c>
      <c r="YV20" s="535" cm="1">
        <f t="array" ref="YV20">INDEX(YV$13:YV19,$B20+1,1)</f>
        <v>0</v>
      </c>
      <c r="YW20" s="535" cm="1">
        <f t="array" ref="YW20">INDEX(YW$13:YW19,$B20+1,1)</f>
        <v>0</v>
      </c>
      <c r="YX20" s="535" cm="1">
        <f t="array" ref="YX20">INDEX(YX$13:YX19,$B20+1,1)</f>
        <v>0</v>
      </c>
      <c r="YY20" s="535" cm="1">
        <f t="array" ref="YY20">INDEX(YY$13:YY19,$B20+1,1)</f>
        <v>0</v>
      </c>
      <c r="YZ20" s="535" cm="1">
        <f t="array" ref="YZ20">INDEX(YZ$13:YZ19,$B20+1,1)</f>
        <v>0</v>
      </c>
      <c r="ZA20" s="535" t="str" cm="1">
        <f t="array" ref="ZA20">INDEX(ZA$13:ZA19,$B20+1,1)</f>
        <v>-</v>
      </c>
      <c r="ZB20" s="18"/>
      <c r="ZC20" s="535" cm="1">
        <f t="array" ref="ZC20">INDEX(ZC$13:ZC19,$B20+1,1)</f>
        <v>0</v>
      </c>
      <c r="ZD20" s="535" cm="1">
        <f t="array" ref="ZD20">INDEX(ZD$13:ZD19,$B20+1,1)</f>
        <v>0</v>
      </c>
      <c r="ZE20" s="535" cm="1">
        <f t="array" ref="ZE20">INDEX(ZE$13:ZE19,$B20+1,1)</f>
        <v>0</v>
      </c>
      <c r="ZF20" s="535" t="str" cm="1">
        <f t="array" ref="ZF20">INDEX(ZF$13:ZF19,$B20+1,1)</f>
        <v>-</v>
      </c>
      <c r="ZG20" s="535" t="str" cm="1">
        <f t="array" ref="ZG20">INDEX(ZG$13:ZG19,$B20+1,1)</f>
        <v>-</v>
      </c>
      <c r="ZH20" s="535" t="str" cm="1">
        <f t="array" ref="ZH20">INDEX(ZH$13:ZH19,$B20+1,1)</f>
        <v>-</v>
      </c>
      <c r="ZI20" s="535" t="str" cm="1">
        <f t="array" ref="ZI20">INDEX(ZI$13:ZI19,$B20+1,1)</f>
        <v>-</v>
      </c>
      <c r="ZJ20" s="535" t="str" cm="1">
        <f t="array" ref="ZJ20">INDEX(ZJ$13:ZJ19,$B20+1,1)</f>
        <v>-</v>
      </c>
      <c r="ZK20" s="535" t="str" cm="1">
        <f t="array" ref="ZK20">INDEX(ZK$13:ZK19,$B20+1,1)</f>
        <v>-</v>
      </c>
      <c r="ZL20" s="535" t="str" cm="1">
        <f t="array" ref="ZL20">INDEX(ZL$13:ZL19,$B20+1,1)</f>
        <v>-</v>
      </c>
      <c r="ZM20" s="535" t="str" cm="1">
        <f t="array" ref="ZM20">INDEX(ZM$13:ZM19,$B20+1,1)</f>
        <v>-</v>
      </c>
      <c r="ZN20" s="535" t="str" cm="1">
        <f t="array" ref="ZN20">INDEX(ZN$13:ZN19,$B20+1,1)</f>
        <v>-</v>
      </c>
      <c r="ZO20" s="535" t="str" cm="1">
        <f t="array" ref="ZO20">INDEX(ZO$13:ZO19,$B20+1,1)</f>
        <v>-</v>
      </c>
      <c r="ZP20" s="535" t="str" cm="1">
        <f t="array" ref="ZP20">INDEX(ZP$13:ZP19,$B20+1,1)</f>
        <v>-</v>
      </c>
      <c r="ZQ20" s="535" t="str" cm="1">
        <f t="array" ref="ZQ20">INDEX(ZQ$13:ZQ19,$B20+1,1)</f>
        <v>-</v>
      </c>
      <c r="ZR20" s="535" t="str" cm="1">
        <f t="array" ref="ZR20">INDEX(ZR$13:ZR19,$B20+1,1)</f>
        <v>-</v>
      </c>
      <c r="ZS20" s="535" t="str" cm="1">
        <f t="array" ref="ZS20">INDEX(ZS$13:ZS19,$B20+1,1)</f>
        <v>-</v>
      </c>
      <c r="ZT20" s="535" t="str" cm="1">
        <f t="array" ref="ZT20">INDEX(ZT$13:ZT19,$B20+1,1)</f>
        <v>-</v>
      </c>
      <c r="ZU20" s="535" t="str" cm="1">
        <f t="array" ref="ZU20">INDEX(ZU$13:ZU19,$B20+1,1)</f>
        <v>-</v>
      </c>
      <c r="ZV20" s="535" t="str" cm="1">
        <f t="array" ref="ZV20">INDEX(ZV$13:ZV19,$B20+1,1)</f>
        <v>-</v>
      </c>
      <c r="ZW20" s="535" t="str" cm="1">
        <f t="array" ref="ZW20">INDEX(ZW$13:ZW19,$B20+1,1)</f>
        <v>-</v>
      </c>
      <c r="ZX20" s="18"/>
      <c r="ZY20" s="411" t="str">
        <f t="shared" ca="1" si="211"/>
        <v>-</v>
      </c>
      <c r="ZZ20" s="535" t="str" cm="1">
        <f t="array" ref="ZZ20">INDEX(ZZ$13:ZZ19,$B20+1,1)</f>
        <v>-</v>
      </c>
      <c r="AAA20" s="535" t="str" cm="1">
        <f t="array" ref="AAA20">INDEX(AAA$13:AAA19,$B20+1,1)</f>
        <v>-</v>
      </c>
      <c r="AAB20" s="535" t="str" cm="1">
        <f t="array" ref="AAB20">INDEX(AAB$13:AAB19,$B20+1,1)</f>
        <v>-</v>
      </c>
      <c r="AAC20" s="535" t="str" cm="1">
        <f t="array" ref="AAC20">INDEX(AAC$13:AAC19,$B20+1,1)</f>
        <v>-</v>
      </c>
      <c r="AAD20" s="535" cm="1">
        <f t="array" ref="AAD20">INDEX(AAD$13:AAD19,$B20+1,1)</f>
        <v>0</v>
      </c>
      <c r="AAE20" s="535" t="str" cm="1">
        <f t="array" ref="AAE20">INDEX(AAE$13:AAE19,$B20+1,1)</f>
        <v>-</v>
      </c>
      <c r="AAF20" s="535" t="str" cm="1">
        <f t="array" ref="AAF20">INDEX(AAF$13:AAF19,$B20+1,1)</f>
        <v>-</v>
      </c>
      <c r="AAG20" s="535" t="str" cm="1">
        <f t="array" ref="AAG20">INDEX(AAG$13:AAG19,$B20+1,1)</f>
        <v>-</v>
      </c>
      <c r="AAH20" s="535" t="str" cm="1">
        <f t="array" ref="AAH20">INDEX(AAH$13:AAH19,$B20+1,1)</f>
        <v>-</v>
      </c>
      <c r="AAI20" s="535" t="str" cm="1">
        <f t="array" ref="AAI20">INDEX(AAI$13:AAI19,$B20+1,1)</f>
        <v>-</v>
      </c>
      <c r="AAJ20" s="535" t="str" cm="1">
        <f t="array" ref="AAJ20">INDEX(AAJ$13:AAJ19,$B20+1,1)</f>
        <v>-</v>
      </c>
      <c r="AAK20" s="535" t="str" cm="1">
        <f t="array" ref="AAK20">INDEX(AAK$13:AAK19,$B20+1,1)</f>
        <v>-</v>
      </c>
      <c r="AAL20" s="535" t="str" cm="1">
        <f t="array" ref="AAL20">INDEX(AAL$13:AAL19,$B20+1,1)</f>
        <v>-</v>
      </c>
      <c r="AAM20" s="535" t="b" cm="1">
        <f t="array" ref="AAM20">INDEX(AAM$13:AAM19,$B20+1,1)</f>
        <v>1</v>
      </c>
      <c r="AAN20" s="535" t="str" cm="1">
        <f t="array" ref="AAN20">INDEX(AAN$13:AAN19,$B20+1,1)</f>
        <v>-</v>
      </c>
      <c r="AAO20" s="535" cm="1">
        <f t="array" ref="AAO20">INDEX(AAO$13:AAO19,$B20+1,1)</f>
        <v>0</v>
      </c>
      <c r="AAP20" s="535" cm="1">
        <f t="array" ref="AAP20">INDEX(AAP$13:AAP19,$B20+1,1)</f>
        <v>0</v>
      </c>
      <c r="AAQ20" s="535" cm="1">
        <f t="array" ref="AAQ20">INDEX(AAQ$13:AAQ19,$B20+1,1)</f>
        <v>0</v>
      </c>
      <c r="AAR20" s="18"/>
      <c r="AAS20" s="535" t="str" cm="1">
        <f t="array" ref="AAS20">INDEX(AAS$13:AAS19,$B20+1,1)</f>
        <v>-</v>
      </c>
      <c r="AAT20" s="535" t="str" cm="1">
        <f t="array" ref="AAT20">INDEX(AAT$13:AAT19,$B20+1,1)</f>
        <v>-</v>
      </c>
      <c r="AAU20" s="535" t="str" cm="1">
        <f t="array" ref="AAU20">INDEX(AAU$13:AAU19,$B20+1,1)</f>
        <v>-</v>
      </c>
      <c r="AAV20" s="535" t="str" cm="1">
        <f t="array" ref="AAV20">INDEX(AAV$13:AAV19,$B20+1,1)</f>
        <v>-</v>
      </c>
      <c r="AAW20" s="535" cm="1">
        <f t="array" ref="AAW20">INDEX(AAW$13:AAW19,$B20+1,1)</f>
        <v>1</v>
      </c>
      <c r="AAX20" s="535" cm="1">
        <f t="array" ref="AAX20">INDEX(AAX$13:AAX19,$B20+1,1)</f>
        <v>1</v>
      </c>
      <c r="AAY20" s="535" cm="1">
        <f t="array" ref="AAY20">INDEX(AAY$13:AAY19,$B20+1,1)</f>
        <v>1</v>
      </c>
      <c r="AAZ20" s="535" cm="1">
        <f t="array" ref="AAZ20">INDEX(AAZ$13:AAZ19,$B20+1,1)</f>
        <v>1</v>
      </c>
      <c r="ABA20" s="535" t="str" cm="1">
        <f t="array" ref="ABA20">INDEX(ABA$13:ABA19,$B20+1,1)</f>
        <v>-</v>
      </c>
      <c r="ABB20" s="535" t="str" cm="1">
        <f t="array" ref="ABB20">INDEX(ABB$13:ABB19,$B20+1,1)</f>
        <v>-</v>
      </c>
      <c r="ABC20" s="535" t="str" cm="1">
        <f t="array" ref="ABC20">INDEX(ABC$13:ABC19,$B20+1,1)</f>
        <v>-</v>
      </c>
      <c r="ABD20" s="535" t="str" cm="1">
        <f t="array" ref="ABD20">INDEX(ABD$13:ABD19,$B20+1,1)</f>
        <v>-</v>
      </c>
      <c r="ABE20" s="535" t="str" cm="1">
        <f t="array" ref="ABE20">INDEX(ABE$13:ABE19,$B20+1,1)</f>
        <v>-</v>
      </c>
      <c r="ABF20" s="535" t="str" cm="1">
        <f t="array" ref="ABF20">INDEX(ABF$13:ABF19,$B20+1,1)</f>
        <v>-</v>
      </c>
      <c r="ABG20" s="535" t="str" cm="1">
        <f t="array" ref="ABG20">INDEX(ABG$13:ABG19,$B20+1,1)</f>
        <v>-</v>
      </c>
      <c r="ABH20" s="18"/>
      <c r="ABI20" s="535" t="str" cm="1">
        <f t="array" ref="ABI20">INDEX(ABI$13:ABI19,$B20+1,1)</f>
        <v>-</v>
      </c>
      <c r="ABJ20" s="411">
        <f t="shared" si="187"/>
        <v>1</v>
      </c>
      <c r="ABK20" s="18"/>
      <c r="ABL20" s="535" t="str" cm="1">
        <f t="array" ref="ABL20">INDEX(ABL$13:ABL19,$B20+1,1)</f>
        <v>-</v>
      </c>
      <c r="ABM20" s="535" t="str" cm="1">
        <f t="array" ref="ABM20">INDEX(ABM$13:ABM19,$B20+1,1)</f>
        <v>-</v>
      </c>
      <c r="ABN20" s="535" t="str" cm="1">
        <f t="array" ref="ABN20">INDEX(ABN$13:ABN19,$B20+1,1)</f>
        <v>-</v>
      </c>
      <c r="ABO20" s="535" t="str" cm="1">
        <f t="array" ref="ABO20">INDEX(ABO$13:ABO19,$B20+1,1)</f>
        <v>-</v>
      </c>
      <c r="ABP20" s="535" t="str" cm="1">
        <f t="array" ref="ABP20">INDEX(ABP$13:ABP19,$B20+1,1)</f>
        <v>-</v>
      </c>
      <c r="ABQ20" s="535" t="str" cm="1">
        <f t="array" ref="ABQ20">INDEX(ABQ$13:ABQ19,$B20+1,1)</f>
        <v>-</v>
      </c>
      <c r="ABR20" s="535" t="str" cm="1">
        <f t="array" ref="ABR20">INDEX(ABR$13:ABR19,$B20+1,1)</f>
        <v>-</v>
      </c>
      <c r="ABS20" s="535" t="str" cm="1">
        <f t="array" ref="ABS20">INDEX(ABS$13:ABS19,$B20+1,1)</f>
        <v>-</v>
      </c>
      <c r="ABT20" s="535" t="str" cm="1">
        <f t="array" ref="ABT20">INDEX(ABT$13:ABT19,$B20+1,1)</f>
        <v>-</v>
      </c>
      <c r="ABU20" s="535" t="str" cm="1">
        <f t="array" ref="ABU20">INDEX(ABU$13:ABU19,$B20+1,1)</f>
        <v>-</v>
      </c>
      <c r="ABV20" s="535" t="str" cm="1">
        <f t="array" ref="ABV20">INDEX(ABV$13:ABV19,$B20+1,1)</f>
        <v>-</v>
      </c>
      <c r="ABW20" s="535" t="str" cm="1">
        <f t="array" ref="ABW20">INDEX(ABW$13:ABW19,$B20+1,1)</f>
        <v>-</v>
      </c>
      <c r="ABX20" s="535" t="str" cm="1">
        <f t="array" ref="ABX20">INDEX(ABX$13:ABX19,$B20+1,1)</f>
        <v>-</v>
      </c>
      <c r="ABY20" s="535" t="str" cm="1">
        <f t="array" ref="ABY20">INDEX(ABY$13:ABY19,$B20+1,1)</f>
        <v>-</v>
      </c>
      <c r="ABZ20" s="535" t="str" cm="1">
        <f t="array" ref="ABZ20">INDEX(ABZ$13:ABZ19,$B20+1,1)</f>
        <v>-</v>
      </c>
      <c r="ACA20" s="535" t="str" cm="1">
        <f t="array" ref="ACA20">INDEX(ACA$13:ACA19,$B20+1,1)</f>
        <v>-</v>
      </c>
      <c r="ACB20" s="535" t="str" cm="1">
        <f t="array" ref="ACB20">INDEX(ACB$13:ACB19,$B20+1,1)</f>
        <v>-</v>
      </c>
      <c r="ACC20" s="535" t="str" cm="1">
        <f t="array" ref="ACC20">INDEX(ACC$13:ACC19,$B20+1,1)</f>
        <v>-</v>
      </c>
      <c r="ACD20" s="535" t="str" cm="1">
        <f t="array" ref="ACD20">INDEX(ACD$13:ACD19,$B20+1,1)</f>
        <v>-</v>
      </c>
      <c r="ACE20" s="535" t="str" cm="1">
        <f t="array" ref="ACE20">INDEX(ACE$13:ACE19,$B20+1,1)</f>
        <v>-</v>
      </c>
      <c r="ACF20" s="535" t="str" cm="1">
        <f t="array" ref="ACF20">INDEX(ACF$13:ACF19,$B20+1,1)</f>
        <v>-</v>
      </c>
      <c r="ACG20" s="535" t="str" cm="1">
        <f t="array" ref="ACG20">INDEX(ACG$13:ACG19,$B20+1,1)</f>
        <v>-</v>
      </c>
      <c r="ACH20" s="535" t="str" cm="1">
        <f t="array" ref="ACH20">INDEX(ACH$13:ACH19,$B20+1,1)</f>
        <v>-</v>
      </c>
      <c r="ACI20" s="535" t="str" cm="1">
        <f t="array" ref="ACI20">INDEX(ACI$13:ACI19,$B20+1,1)</f>
        <v>-</v>
      </c>
      <c r="ACJ20" s="535" t="str" cm="1">
        <f t="array" ref="ACJ20">INDEX(ACJ$13:ACJ19,$B20+1,1)</f>
        <v>-</v>
      </c>
      <c r="ACK20" s="535" t="str" cm="1">
        <f t="array" ref="ACK20">INDEX(ACK$13:ACK19,$B20+1,1)</f>
        <v>-</v>
      </c>
      <c r="ACL20" s="535" t="str" cm="1">
        <f t="array" ref="ACL20">INDEX(ACL$13:ACL19,$B20+1,1)</f>
        <v>-</v>
      </c>
      <c r="ACM20" s="535" t="str" cm="1">
        <f t="array" ref="ACM20">INDEX(ACM$13:ACM19,$B20+1,1)</f>
        <v>-</v>
      </c>
      <c r="ACN20" s="535" t="str" cm="1">
        <f t="array" ref="ACN20">INDEX(ACN$13:ACN19,$B20+1,1)</f>
        <v>-</v>
      </c>
      <c r="ACO20" s="535" t="str" cm="1">
        <f t="array" ref="ACO20">INDEX(ACO$13:ACO19,$B20+1,1)</f>
        <v>-</v>
      </c>
      <c r="ACP20" s="535" t="str" cm="1">
        <f t="array" ref="ACP20">INDEX(ACP$13:ACP19,$B20+1,1)</f>
        <v>-</v>
      </c>
      <c r="ACQ20" s="535" t="str" cm="1">
        <f t="array" ref="ACQ20">INDEX(ACQ$13:ACQ19,$B20+1,1)</f>
        <v>-</v>
      </c>
      <c r="ACR20" s="535" t="str" cm="1">
        <f t="array" ref="ACR20">INDEX(ACR$13:ACR19,$B20+1,1)</f>
        <v>-</v>
      </c>
      <c r="ACS20" s="535" t="str" cm="1">
        <f t="array" ref="ACS20">INDEX(ACS$13:ACS19,$B20+1,1)</f>
        <v>-</v>
      </c>
      <c r="ACT20" s="535" t="str" cm="1">
        <f t="array" ref="ACT20">INDEX(ACT$13:ACT19,$B20+1,1)</f>
        <v>-</v>
      </c>
      <c r="ACU20" s="535" t="str" cm="1">
        <f t="array" ref="ACU20">INDEX(ACU$13:ACU19,$B20+1,1)</f>
        <v>-</v>
      </c>
      <c r="ACV20" s="535" t="str" cm="1">
        <f t="array" ref="ACV20">INDEX(ACV$13:ACV19,$B20+1,1)</f>
        <v>-</v>
      </c>
      <c r="ACW20" s="535" t="str" cm="1">
        <f t="array" ref="ACW20">INDEX(ACW$13:ACW19,$B20+1,1)</f>
        <v>-</v>
      </c>
      <c r="ACX20" s="535" t="str" cm="1">
        <f t="array" ref="ACX20">INDEX(ACX$13:ACX19,$B20+1,1)</f>
        <v>-</v>
      </c>
      <c r="ACY20" s="535" t="str" cm="1">
        <f t="array" ref="ACY20">INDEX(ACY$13:ACY19,$B20+1,1)</f>
        <v>-</v>
      </c>
      <c r="ACZ20" s="535" t="str" cm="1">
        <f t="array" ref="ACZ20">INDEX(ACZ$13:ACZ19,$B20+1,1)</f>
        <v>-</v>
      </c>
      <c r="ADA20" s="535" t="str" cm="1">
        <f t="array" ref="ADA20">INDEX(ADA$13:ADA19,$B20+1,1)</f>
        <v>-</v>
      </c>
      <c r="ADB20" s="535" cm="1">
        <f t="array" ref="ADB20">INDEX(ADB$13:ADB19,$B20+1,1)</f>
        <v>1</v>
      </c>
      <c r="ADC20" s="535" cm="1">
        <f t="array" ref="ADC20">INDEX(ADC$13:ADC19,$B20+1,1)</f>
        <v>1</v>
      </c>
      <c r="ADD20" s="535" t="str" cm="1">
        <f t="array" ref="ADD20">INDEX(ADD$13:ADD19,$B20+1,1)</f>
        <v>-</v>
      </c>
      <c r="ADE20" s="535" t="str" cm="1">
        <f t="array" ref="ADE20">INDEX(ADE$13:ADE19,$B20+1,1)</f>
        <v>-</v>
      </c>
      <c r="ADF20" s="535" t="str" cm="1">
        <f t="array" ref="ADF20">INDEX(ADF$13:ADF19,$B20+1,1)</f>
        <v>-</v>
      </c>
      <c r="ADG20" s="535" t="str" cm="1">
        <f t="array" ref="ADG20">INDEX(ADG$13:ADG19,$B20+1,1)</f>
        <v>-</v>
      </c>
      <c r="ADH20" s="535" t="str" cm="1">
        <f t="array" ref="ADH20">INDEX(ADH$13:ADH19,$B20+1,1)</f>
        <v>-</v>
      </c>
      <c r="ADI20" s="535" t="str" cm="1">
        <f t="array" ref="ADI20">INDEX(ADI$13:ADI19,$B20+1,1)</f>
        <v>-</v>
      </c>
      <c r="ADJ20" s="535" t="str" cm="1">
        <f t="array" ref="ADJ20">INDEX(ADJ$13:ADJ19,$B20+1,1)</f>
        <v>-</v>
      </c>
      <c r="ADK20" s="535" t="str" cm="1">
        <f t="array" ref="ADK20">INDEX(ADK$13:ADK19,$B20+1,1)</f>
        <v>-</v>
      </c>
      <c r="ADL20" s="535" t="str" cm="1">
        <f t="array" ref="ADL20">INDEX(ADL$13:ADL19,$B20+1,1)</f>
        <v>-</v>
      </c>
      <c r="ADM20" s="535" t="str" cm="1">
        <f t="array" ref="ADM20">INDEX(ADM$13:ADM19,$B20+1,1)</f>
        <v>-</v>
      </c>
      <c r="ADN20" s="535" t="str" cm="1">
        <f t="array" ref="ADN20">INDEX(ADN$13:ADN19,$B20+1,1)</f>
        <v>-</v>
      </c>
      <c r="ADO20" s="535" t="str" cm="1">
        <f t="array" ref="ADO20">INDEX(ADO$13:ADO19,$B20+1,1)</f>
        <v>-</v>
      </c>
      <c r="ADP20" s="535" t="str" cm="1">
        <f t="array" ref="ADP20">INDEX(ADP$13:ADP19,$B20+1,1)</f>
        <v>-</v>
      </c>
      <c r="ADQ20" s="18"/>
      <c r="ADR20" s="535" t="str" cm="1">
        <f t="array" ref="ADR20">INDEX(ADR$13:ADR19,$B20+1,1)</f>
        <v>-</v>
      </c>
      <c r="ADS20" s="535" t="str" cm="1">
        <f t="array" ref="ADS20">INDEX(ADS$13:ADS19,$B20+1,1)</f>
        <v>-</v>
      </c>
      <c r="ADT20" s="535" t="str" cm="1">
        <f t="array" ref="ADT20">INDEX(ADT$13:ADT19,$B20+1,1)</f>
        <v>-</v>
      </c>
      <c r="ADU20" s="535" t="str" cm="1">
        <f t="array" ref="ADU20">INDEX(ADU$13:ADU19,$B20+1,1)</f>
        <v>-</v>
      </c>
      <c r="ADV20" s="535" t="str" cm="1">
        <f t="array" ref="ADV20">INDEX(ADV$13:ADV19,$B20+1,1)</f>
        <v>-</v>
      </c>
      <c r="ADW20" s="535" t="str" cm="1">
        <f t="array" ref="ADW20">INDEX(ADW$13:ADW19,$B20+1,1)</f>
        <v>-</v>
      </c>
      <c r="ADX20" s="535" t="str" cm="1">
        <f t="array" ref="ADX20">INDEX(ADX$13:ADX19,$B20+1,1)</f>
        <v>-</v>
      </c>
      <c r="ADY20" s="535" t="str" cm="1">
        <f t="array" ref="ADY20">INDEX(ADY$13:ADY19,$B20+1,1)</f>
        <v>-</v>
      </c>
      <c r="ADZ20" s="535" t="str" cm="1">
        <f t="array" ref="ADZ20">INDEX(ADZ$13:ADZ19,$B20+1,1)</f>
        <v>-</v>
      </c>
      <c r="AEA20" s="535" t="str" cm="1">
        <f t="array" ref="AEA20">INDEX(AEA$13:AEA19,$B20+1,1)</f>
        <v>-</v>
      </c>
      <c r="AEB20" s="535" t="str" cm="1">
        <f t="array" ref="AEB20">INDEX(AEB$13:AEB19,$B20+1,1)</f>
        <v>-</v>
      </c>
      <c r="AEC20" s="535" t="str" cm="1">
        <f t="array" ref="AEC20">INDEX(AEC$13:AEC19,$B20+1,1)</f>
        <v>-</v>
      </c>
      <c r="AED20" s="535" t="str" cm="1">
        <f t="array" ref="AED20">INDEX(AED$13:AED19,$B20+1,1)</f>
        <v>-</v>
      </c>
      <c r="AEE20" s="535" t="str" cm="1">
        <f t="array" ref="AEE20">INDEX(AEE$13:AEE19,$B20+1,1)</f>
        <v>-</v>
      </c>
      <c r="AEF20" s="535" t="str" cm="1">
        <f t="array" ref="AEF20">INDEX(AEF$13:AEF19,$B20+1,1)</f>
        <v>-</v>
      </c>
      <c r="AEG20" s="535" t="str" cm="1">
        <f t="array" ref="AEG20">INDEX(AEG$13:AEG19,$B20+1,1)</f>
        <v>-</v>
      </c>
      <c r="AEH20" s="535" t="str" cm="1">
        <f t="array" ref="AEH20">INDEX(AEH$13:AEH19,$B20+1,1)</f>
        <v>-</v>
      </c>
      <c r="AEI20" s="535" t="str" cm="1">
        <f t="array" ref="AEI20">INDEX(AEI$13:AEI19,$B20+1,1)</f>
        <v>-</v>
      </c>
      <c r="AEJ20" s="535" t="str" cm="1">
        <f t="array" ref="AEJ20">INDEX(AEJ$13:AEJ19,$B20+1,1)</f>
        <v>-</v>
      </c>
      <c r="AEK20" s="535" t="str" cm="1">
        <f t="array" ref="AEK20">INDEX(AEK$13:AEK19,$B20+1,1)</f>
        <v>-</v>
      </c>
      <c r="AEL20" s="535" t="str" cm="1">
        <f t="array" ref="AEL20">INDEX(AEL$13:AEL19,$B20+1,1)</f>
        <v>-</v>
      </c>
      <c r="AEM20" s="535" t="str" cm="1">
        <f t="array" ref="AEM20">INDEX(AEM$13:AEM19,$B20+1,1)</f>
        <v>-</v>
      </c>
      <c r="AEN20" s="535" t="str" cm="1">
        <f t="array" ref="AEN20">INDEX(AEN$13:AEN19,$B20+1,1)</f>
        <v>-</v>
      </c>
      <c r="AEO20" s="535" t="str" cm="1">
        <f t="array" ref="AEO20">INDEX(AEO$13:AEO19,$B20+1,1)</f>
        <v>-</v>
      </c>
      <c r="AEP20" s="535" t="str" cm="1">
        <f t="array" ref="AEP20">INDEX(AEP$13:AEP19,$B20+1,1)</f>
        <v>-</v>
      </c>
      <c r="AEQ20" s="535" t="str" cm="1">
        <f t="array" ref="AEQ20">INDEX(AEQ$13:AEQ19,$B20+1,1)</f>
        <v>-</v>
      </c>
      <c r="AER20" s="535" t="str" cm="1">
        <f t="array" ref="AER20">INDEX(AER$13:AER19,$B20+1,1)</f>
        <v>-</v>
      </c>
      <c r="AES20" s="535" t="str" cm="1">
        <f t="array" ref="AES20">INDEX(AES$13:AES19,$B20+1,1)</f>
        <v>-</v>
      </c>
      <c r="AET20" s="535" t="str" cm="1">
        <f t="array" ref="AET20">INDEX(AET$13:AET19,$B20+1,1)</f>
        <v>-</v>
      </c>
      <c r="AEU20" s="535" t="str" cm="1">
        <f t="array" ref="AEU20">INDEX(AEU$13:AEU19,$B20+1,1)</f>
        <v>-</v>
      </c>
      <c r="AEV20" s="535" t="str" cm="1">
        <f t="array" ref="AEV20">INDEX(AEV$13:AEV19,$B20+1,1)</f>
        <v>-</v>
      </c>
      <c r="AEW20" s="535" t="str" cm="1">
        <f t="array" ref="AEW20">INDEX(AEW$13:AEW19,$B20+1,1)</f>
        <v>-</v>
      </c>
      <c r="AEX20" s="535" t="str" cm="1">
        <f t="array" ref="AEX20">INDEX(AEX$13:AEX19,$B20+1,1)</f>
        <v>-</v>
      </c>
      <c r="AEY20" s="535" t="str" cm="1">
        <f t="array" ref="AEY20">INDEX(AEY$13:AEY19,$B20+1,1)</f>
        <v>-</v>
      </c>
      <c r="AEZ20" s="535" t="str" cm="1">
        <f t="array" ref="AEZ20">INDEX(AEZ$13:AEZ19,$B20+1,1)</f>
        <v>-</v>
      </c>
      <c r="AFA20" s="535" t="str" cm="1">
        <f t="array" ref="AFA20">INDEX(AFA$13:AFA19,$B20+1,1)</f>
        <v>-</v>
      </c>
      <c r="AFB20" s="535" t="str" cm="1">
        <f t="array" ref="AFB20">INDEX(AFB$13:AFB19,$B20+1,1)</f>
        <v>-</v>
      </c>
      <c r="AFC20" s="535" t="str" cm="1">
        <f t="array" ref="AFC20">INDEX(AFC$13:AFC19,$B20+1,1)</f>
        <v>-</v>
      </c>
      <c r="AFD20" s="535" t="str" cm="1">
        <f t="array" ref="AFD20">INDEX(AFD$13:AFD19,$B20+1,1)</f>
        <v>-</v>
      </c>
      <c r="AFE20" s="535" t="str" cm="1">
        <f t="array" ref="AFE20">INDEX(AFE$13:AFE19,$B20+1,1)</f>
        <v>-</v>
      </c>
      <c r="AFF20" s="535" t="str" cm="1">
        <f t="array" ref="AFF20">INDEX(AFF$13:AFF19,$B20+1,1)</f>
        <v>-</v>
      </c>
      <c r="AFG20" s="535" t="str" cm="1">
        <f t="array" ref="AFG20">INDEX(AFG$13:AFG19,$B20+1,1)</f>
        <v>-</v>
      </c>
      <c r="AFH20" s="535" t="str" cm="1">
        <f t="array" ref="AFH20">INDEX(AFH$13:AFH19,$B20+1,1)</f>
        <v>-</v>
      </c>
      <c r="AFI20" s="535" t="str" cm="1">
        <f t="array" ref="AFI20">INDEX(AFI$13:AFI19,$B20+1,1)</f>
        <v>-</v>
      </c>
      <c r="AFJ20" s="535" t="str" cm="1">
        <f t="array" ref="AFJ20">INDEX(AFJ$13:AFJ19,$B20+1,1)</f>
        <v>-</v>
      </c>
      <c r="AFK20" s="535" t="str" cm="1">
        <f t="array" ref="AFK20">INDEX(AFK$13:AFK19,$B20+1,1)</f>
        <v>-</v>
      </c>
      <c r="AFL20" s="535" t="str" cm="1">
        <f t="array" ref="AFL20">INDEX(AFL$13:AFL19,$B20+1,1)</f>
        <v>-</v>
      </c>
      <c r="AFM20" s="535" t="str" cm="1">
        <f t="array" ref="AFM20">INDEX(AFM$13:AFM19,$B20+1,1)</f>
        <v>-</v>
      </c>
      <c r="AFN20" s="535" t="str" cm="1">
        <f t="array" ref="AFN20">INDEX(AFN$13:AFN19,$B20+1,1)</f>
        <v>-</v>
      </c>
      <c r="AFO20" s="535" t="str" cm="1">
        <f t="array" ref="AFO20">INDEX(AFO$13:AFO19,$B20+1,1)</f>
        <v>-</v>
      </c>
      <c r="AFP20" s="535" t="str" cm="1">
        <f t="array" ref="AFP20">INDEX(AFP$13:AFP19,$B20+1,1)</f>
        <v>-</v>
      </c>
      <c r="AFQ20" s="535" t="str" cm="1">
        <f t="array" ref="AFQ20">INDEX(AFQ$13:AFQ19,$B20+1,1)</f>
        <v>-</v>
      </c>
      <c r="AFR20" s="535" t="str" cm="1">
        <f t="array" ref="AFR20">INDEX(AFR$13:AFR19,$B20+1,1)</f>
        <v>-</v>
      </c>
      <c r="AFS20" s="535" t="str" cm="1">
        <f t="array" ref="AFS20">INDEX(AFS$13:AFS19,$B20+1,1)</f>
        <v>-</v>
      </c>
      <c r="AFT20" s="535" t="str" cm="1">
        <f t="array" ref="AFT20">INDEX(AFT$13:AFT19,$B20+1,1)</f>
        <v>-</v>
      </c>
      <c r="AFU20" s="535" t="str" cm="1">
        <f t="array" ref="AFU20">INDEX(AFU$13:AFU19,$B20+1,1)</f>
        <v>-</v>
      </c>
      <c r="AFV20" s="535" t="str" cm="1">
        <f t="array" ref="AFV20">INDEX(AFV$13:AFV19,$B20+1,1)</f>
        <v>-</v>
      </c>
      <c r="AFW20" s="535" t="str" cm="1">
        <f t="array" ref="AFW20">INDEX(AFW$13:AFW19,$B20+1,1)</f>
        <v>-</v>
      </c>
      <c r="AFX20" s="535" t="str" cm="1">
        <f t="array" ref="AFX20">INDEX(AFX$13:AFX19,$B20+1,1)</f>
        <v>-</v>
      </c>
      <c r="AFY20" s="535" t="str" cm="1">
        <f t="array" ref="AFY20">INDEX(AFY$13:AFY19,$B20+1,1)</f>
        <v>-</v>
      </c>
      <c r="AFZ20" s="535" t="str" cm="1">
        <f t="array" ref="AFZ20">INDEX(AFZ$13:AFZ19,$B20+1,1)</f>
        <v>-</v>
      </c>
      <c r="AGA20" s="535" t="str" cm="1">
        <f t="array" ref="AGA20">INDEX(AGA$13:AGA19,$B20+1,1)</f>
        <v>-</v>
      </c>
      <c r="AGB20" s="535" t="str" cm="1">
        <f t="array" ref="AGB20">INDEX(AGB$13:AGB19,$B20+1,1)</f>
        <v>-</v>
      </c>
      <c r="AGC20" s="535" t="str" cm="1">
        <f t="array" ref="AGC20">INDEX(AGC$13:AGC19,$B20+1,1)</f>
        <v>-</v>
      </c>
      <c r="AGD20" s="535" t="str" cm="1">
        <f t="array" ref="AGD20">INDEX(AGD$13:AGD19,$B20+1,1)</f>
        <v>-</v>
      </c>
      <c r="AGE20" s="535" t="str" cm="1">
        <f t="array" ref="AGE20">INDEX(AGE$13:AGE19,$B20+1,1)</f>
        <v>-</v>
      </c>
      <c r="AGF20" s="535" t="str" cm="1">
        <f t="array" ref="AGF20">INDEX(AGF$13:AGF19,$B20+1,1)</f>
        <v>-</v>
      </c>
      <c r="AGG20" s="535" t="str" cm="1">
        <f t="array" ref="AGG20">INDEX(AGG$13:AGG19,$B20+1,1)</f>
        <v>-</v>
      </c>
      <c r="AGH20" s="535" t="str" cm="1">
        <f t="array" ref="AGH20">INDEX(AGH$13:AGH19,$B20+1,1)</f>
        <v>-</v>
      </c>
      <c r="AGI20" s="535" t="str" cm="1">
        <f t="array" ref="AGI20">INDEX(AGI$13:AGI19,$B20+1,1)</f>
        <v>-</v>
      </c>
      <c r="AGJ20" s="535" t="str" cm="1">
        <f t="array" ref="AGJ20">INDEX(AGJ$13:AGJ19,$B20+1,1)</f>
        <v>-</v>
      </c>
      <c r="AGK20" s="535" t="str" cm="1">
        <f t="array" ref="AGK20">INDEX(AGK$13:AGK19,$B20+1,1)</f>
        <v>-</v>
      </c>
      <c r="AGL20" s="535" t="str" cm="1">
        <f t="array" ref="AGL20">INDEX(AGL$13:AGL19,$B20+1,1)</f>
        <v>-</v>
      </c>
      <c r="AGM20" s="535" t="str" cm="1">
        <f t="array" ref="AGM20">INDEX(AGM$13:AGM19,$B20+1,1)</f>
        <v>-</v>
      </c>
      <c r="AGN20" s="535" t="str" cm="1">
        <f t="array" ref="AGN20">INDEX(AGN$13:AGN19,$B20+1,1)</f>
        <v>-</v>
      </c>
      <c r="AGO20" s="535" t="str" cm="1">
        <f t="array" ref="AGO20">INDEX(AGO$13:AGO19,$B20+1,1)</f>
        <v>-</v>
      </c>
      <c r="AGP20" s="535" t="str" cm="1">
        <f t="array" ref="AGP20">INDEX(AGP$13:AGP19,$B20+1,1)</f>
        <v>-</v>
      </c>
      <c r="AGQ20" s="535" t="str" cm="1">
        <f t="array" ref="AGQ20">INDEX(AGQ$13:AGQ19,$B20+1,1)</f>
        <v>-</v>
      </c>
      <c r="AGR20" s="535" t="str" cm="1">
        <f t="array" ref="AGR20">INDEX(AGR$13:AGR19,$B20+1,1)</f>
        <v>-</v>
      </c>
      <c r="AGS20" s="535" t="str" cm="1">
        <f t="array" ref="AGS20">INDEX(AGS$13:AGS19,$B20+1,1)</f>
        <v>-</v>
      </c>
      <c r="AGT20" s="535" t="str" cm="1">
        <f t="array" ref="AGT20">INDEX(AGT$13:AGT19,$B20+1,1)</f>
        <v>-</v>
      </c>
      <c r="AGU20" s="535" t="str" cm="1">
        <f t="array" ref="AGU20">INDEX(AGU$13:AGU19,$B20+1,1)</f>
        <v>-</v>
      </c>
      <c r="AGV20" s="535" t="str" cm="1">
        <f t="array" ref="AGV20">INDEX(AGV$13:AGV19,$B20+1,1)</f>
        <v>-</v>
      </c>
      <c r="AGW20" s="535" t="str" cm="1">
        <f t="array" ref="AGW20">INDEX(AGW$13:AGW19,$B20+1,1)</f>
        <v>-</v>
      </c>
      <c r="AGX20" s="535" t="str" cm="1">
        <f t="array" ref="AGX20">INDEX(AGX$13:AGX19,$B20+1,1)</f>
        <v>-</v>
      </c>
      <c r="AGY20" s="535" t="str" cm="1">
        <f t="array" ref="AGY20">INDEX(AGY$13:AGY19,$B20+1,1)</f>
        <v>-</v>
      </c>
      <c r="AGZ20" s="535" t="str" cm="1">
        <f t="array" ref="AGZ20">INDEX(AGZ$13:AGZ19,$B20+1,1)</f>
        <v>-</v>
      </c>
      <c r="AHA20" s="535" t="str" cm="1">
        <f t="array" ref="AHA20">INDEX(AHA$13:AHA19,$B20+1,1)</f>
        <v>-</v>
      </c>
      <c r="AHB20" s="535" t="str" cm="1">
        <f t="array" ref="AHB20">INDEX(AHB$13:AHB19,$B20+1,1)</f>
        <v>-</v>
      </c>
      <c r="AHC20" s="535" t="str" cm="1">
        <f t="array" ref="AHC20">INDEX(AHC$13:AHC19,$B20+1,1)</f>
        <v>-</v>
      </c>
      <c r="AHD20" s="535" cm="1">
        <f t="array" ref="AHD20">INDEX(AHD$13:AHD19,$B20+1,1)</f>
        <v>0</v>
      </c>
      <c r="AHE20" s="483">
        <v>0</v>
      </c>
    </row>
    <row r="21" spans="1:889" outlineLevel="1">
      <c r="A21" s="18">
        <f t="shared" si="148"/>
        <v>8</v>
      </c>
      <c r="B21" s="18">
        <f>$A$19</f>
        <v>6</v>
      </c>
      <c r="C21">
        <v>2</v>
      </c>
      <c r="D21" s="17" t="str" cm="1">
        <f t="array" ref="D21">INDEX(D$13:D20,$B21+1,1)</f>
        <v>GSW</v>
      </c>
      <c r="E21" t="b">
        <v>1</v>
      </c>
      <c r="F21" t="b">
        <v>0</v>
      </c>
      <c r="G21" t="b">
        <f t="shared" si="197"/>
        <v>1</v>
      </c>
      <c r="H21" s="40" t="s">
        <v>2633</v>
      </c>
      <c r="I21" s="475">
        <v>2</v>
      </c>
      <c r="J21" s="535" cm="1">
        <f t="array" ref="J21">INDEX(J$13:J20,$B21+1,1)</f>
        <v>0</v>
      </c>
      <c r="K21" s="535" cm="1">
        <f t="array" ref="K21">INDEX(K$13:K20,$B21+1,1)</f>
        <v>0</v>
      </c>
      <c r="L21" s="535" cm="1">
        <f t="array" ref="L21">INDEX(L$13:L20,$B21+1,1)</f>
        <v>2</v>
      </c>
      <c r="M21" s="535" cm="1">
        <f t="array" ref="M21">INDEX(M$13:M20,$B21+1,1)</f>
        <v>0</v>
      </c>
      <c r="N21" s="535" cm="1">
        <f t="array" ref="N21">INDEX(N$13:N20,$B21+1,1)</f>
        <v>3</v>
      </c>
      <c r="O21" s="535" cm="1">
        <f t="array" ref="O21">INDEX(O$13:O20,$B21+1,1)</f>
        <v>2</v>
      </c>
      <c r="P21" s="535" cm="1">
        <f t="array" ref="P21">INDEX(P$13:P20,$B21+1,1)</f>
        <v>0</v>
      </c>
      <c r="Q21" s="535" cm="1">
        <f t="array" ref="Q21">INDEX(Q$13:Q20,$B21+1,1)</f>
        <v>0</v>
      </c>
      <c r="R21" s="535" cm="1">
        <f t="array" ref="R21">INDEX(R$13:R20,$B21+1,1)</f>
        <v>1</v>
      </c>
      <c r="S21" s="535" cm="1">
        <f t="array" ref="S21">INDEX(S$13:S20,$B21+1,1)</f>
        <v>0</v>
      </c>
      <c r="T21" s="411">
        <f t="shared" si="149"/>
        <v>2</v>
      </c>
      <c r="U21" s="411">
        <f t="shared" si="150"/>
        <v>2</v>
      </c>
      <c r="V21" s="411">
        <f t="shared" si="151"/>
        <v>2</v>
      </c>
      <c r="W21" s="773" t="b">
        <f>W20</f>
        <v>0</v>
      </c>
      <c r="X21" s="772" t="b">
        <f t="shared" si="152"/>
        <v>1</v>
      </c>
      <c r="Y21" s="772" t="b">
        <f t="shared" si="152"/>
        <v>1</v>
      </c>
      <c r="Z21" s="791" t="b" cm="1">
        <f t="array" ref="Z21">INDEX(Z$13:Z20,$B21+1,1)</f>
        <v>0</v>
      </c>
      <c r="AA21" s="411">
        <f t="shared" si="153"/>
        <v>6</v>
      </c>
      <c r="AB21" s="411">
        <f t="shared" si="154"/>
        <v>6</v>
      </c>
      <c r="AC21" s="411"/>
      <c r="AD21" s="411">
        <f t="shared" si="155"/>
        <v>6</v>
      </c>
      <c r="AE21" s="111"/>
      <c r="AF21" s="111"/>
      <c r="AG21" s="111"/>
      <c r="AH21" s="111"/>
      <c r="AI21" s="535" cm="1">
        <f t="array" ref="AI21">INDEX(AI$13:AI20,$B21+1,1)</f>
        <v>1</v>
      </c>
      <c r="AJ21" s="535" cm="1">
        <f t="array" ref="AJ21">INDEX(AJ$13:AJ20,$B21+1,1)</f>
        <v>1</v>
      </c>
      <c r="AK21" s="535" cm="1">
        <f t="array" ref="AK21">INDEX(AK$13:AK20,$B21+1,1)</f>
        <v>1</v>
      </c>
      <c r="AL21" s="535" cm="1">
        <f t="array" ref="AL21">INDEX(AL$13:AL20,$B21+1,1)</f>
        <v>0</v>
      </c>
      <c r="AM21" s="535" cm="1">
        <f t="array" ref="AM21">INDEX(AM$13:AM20,$B21+1,1)</f>
        <v>0</v>
      </c>
      <c r="AN21" s="811" t="str" cm="1">
        <f t="array" ref="AN21">INDEX(AN$13:AN20,$B21+1,1)</f>
        <v/>
      </c>
      <c r="AO21" s="535" t="str" cm="1">
        <f t="array" ref="AO21">INDEX(AO$13:AO20,$B21+1,1)</f>
        <v/>
      </c>
      <c r="AP21" s="535" t="str" cm="1">
        <f t="array" ref="AP21">INDEX(AP$13:AP20,$B21+1,1)</f>
        <v/>
      </c>
      <c r="AQ21" s="535" cm="1">
        <f t="array" ref="AQ21">INDEX(AQ$13:AQ20,$B21+1,1)</f>
        <v>1</v>
      </c>
      <c r="AR21" s="535" cm="1">
        <f t="array" ref="AR21">INDEX(AR$13:AR20,$B21+1,1)</f>
        <v>1</v>
      </c>
      <c r="AS21" s="111"/>
      <c r="AT21" s="111"/>
      <c r="AU21" s="111"/>
      <c r="AV21" s="111"/>
      <c r="AW21" s="111"/>
      <c r="AX21" s="111"/>
      <c r="AY21" s="111"/>
      <c r="AZ21" s="111"/>
      <c r="BA21" s="18"/>
      <c r="BB21" s="18"/>
      <c r="BC21" s="200" t="str" cm="1">
        <f t="array" aca="1" ref="BC21" ca="1">$H21&amp;" "        &amp;_xlfn.SINGLE( INDEX(i.ModelStructure,$I21,1))    &amp;" "
&amp; $D21        &amp;       IF(OR($CG21="-", $CG21),"_PInp","_Full")&amp;    CHOOSE($DT21+1," Fine","  MWM","  SFM","  CFS","  GFS"," Meat"," Wool","  Mat "," 1stC"," Term"," Shed","     ")&amp;IF($FG21=1,"&amp;EL","   ")&amp;IF($DZ21=TRUE,"&amp;BBT","    ")
&amp;      " TOL"&amp;_xlfn.SINGLE(INDEX(i.TOL_Desc,1,$N21))   &amp; " Scan"&amp;$AK21
&amp;       CHOOSE($K21+1," CFS"," GFS"," NFS")&amp;     " CG_"&amp;_xlfn.SINGLE(_xlfn.SWITCH($ZY21,"-",1,TRUE,1,FALSE,0))&amp;_xlfn.SINGLE(    IF($AAB21="-"," FodCrop    ",_xlfn.SWITCH(VALUE(LEFT($AAB$4,1)),0," All",6," Lup",9," Oat",11," OaF")&amp;"_Fod"&amp;TEXT($AAB21,"000%")))
&amp;" REV"&amp;"_"&amp;TEXT($JJ21,"00;-0;00;@ ")&amp;TEXT($AP21,"00;-0;00;  @")&amp;"_"&amp;TEXT($JO21,"0")&amp;"_"&amp;TEXT($AR21,"0")
&amp; " RR"&amp;TEXT(SUM($FK21:$FL21),"+00%;-00%;    ;@")
&amp; " ("&amp;IF($DM21,"P","E")   &amp;IF($DN21,"T","t")        &amp;     "_F"&amp;IF($ACM21=TRUE,3,0)+COUNTIF($ACE21:$ACI21,TRUE)+COUNTIF($BX21:$BY21,"&gt;0")&amp;IF($ACK21=TRUE,3,0)+COUNTIF($BX21:$BY21,"&gt;0")&amp;"N"&amp;$ACP21&amp;$ACQ21&amp;"L"&amp;$ADB21&amp;$ADC21&amp;"_"&amp;$ADA21&amp;")"</f>
        <v>DSP_test     DS GSW_PInp  GFS        TOLSpr Scan1 CFS CG_1 FodCrop     REV_-   _-_1 RR+01% (Et_F00N--L11_-)</v>
      </c>
      <c r="BD21" s="8" t="str">
        <f ca="1">IF(COUNTIF($BC$13:$BC21,$BC21)=1,"-","Dup")</f>
        <v>-</v>
      </c>
      <c r="BE21" s="18"/>
      <c r="BF21" s="535" t="b" cm="1">
        <f t="array" ref="BF21">INDEX(BF$13:BF20,$B21+1,1)</f>
        <v>0</v>
      </c>
      <c r="BG21" s="535" t="b" cm="1">
        <f t="array" ref="BG21">INDEX(BG$13:BG20,$B21+1,1)</f>
        <v>0</v>
      </c>
      <c r="BH21" s="535" t="b" cm="1">
        <f t="array" ref="BH21">INDEX(BH$13:BH20,$B21+1,1)</f>
        <v>0</v>
      </c>
      <c r="BI21" s="535" t="b" cm="1">
        <f t="array" ref="BI21">INDEX(BI$13:BI20,$B21+1,1)</f>
        <v>0</v>
      </c>
      <c r="BJ21" s="535" t="b" cm="1">
        <f t="array" ref="BJ21">INDEX(BJ$13:BJ20,$B21+1,1)</f>
        <v>0</v>
      </c>
      <c r="BK21" s="535" t="b" cm="1">
        <f t="array" ref="BK21">INDEX(BK$13:BK20,$B21+1,1)</f>
        <v>0</v>
      </c>
      <c r="BL21" s="535" t="b" cm="1">
        <f t="array" ref="BL21">INDEX(BL$13:BL20,$B21+1,1)</f>
        <v>0</v>
      </c>
      <c r="BM21" s="535" t="b" cm="1">
        <f t="array" ref="BM21">INDEX(BM$13:BM20,$B21+1,1)</f>
        <v>0</v>
      </c>
      <c r="BN21" s="535" t="b" cm="1">
        <f t="array" ref="BN21">INDEX(BN$13:BN20,$B21+1,1)</f>
        <v>0</v>
      </c>
      <c r="BO21" s="18"/>
      <c r="BP21" s="411" t="b">
        <f t="shared" si="213"/>
        <v>0</v>
      </c>
      <c r="BQ21" s="411" t="str">
        <f t="shared" si="213"/>
        <v>-</v>
      </c>
      <c r="BR21" s="411" t="b">
        <f t="shared" si="213"/>
        <v>0</v>
      </c>
      <c r="BS21" s="411" t="str">
        <f t="shared" si="213"/>
        <v>-</v>
      </c>
      <c r="BT21" s="411" t="str">
        <f t="shared" si="213"/>
        <v>-</v>
      </c>
      <c r="BU21" s="411" t="str">
        <f t="shared" si="213"/>
        <v>-</v>
      </c>
      <c r="BV21" s="411" t="b">
        <f t="shared" si="213"/>
        <v>0</v>
      </c>
      <c r="BW21" s="411" t="b">
        <f t="shared" si="213"/>
        <v>1</v>
      </c>
      <c r="BX21" s="411" t="str">
        <f t="shared" si="213"/>
        <v>-</v>
      </c>
      <c r="BY21" s="411" t="str">
        <f t="shared" si="213"/>
        <v>-</v>
      </c>
      <c r="BZ21" s="411" t="str">
        <f t="shared" si="213"/>
        <v>-</v>
      </c>
      <c r="CA21" s="411" t="str">
        <f t="shared" si="213"/>
        <v>-</v>
      </c>
      <c r="CB21" s="411" t="b">
        <f t="shared" si="213"/>
        <v>1</v>
      </c>
      <c r="CC21" s="87">
        <f t="shared" si="213"/>
        <v>0</v>
      </c>
      <c r="CD21" s="535" t="str" cm="1">
        <f t="array" ref="CD21">INDEX(CD$13:CD20,$B21+1,1)</f>
        <v>-</v>
      </c>
      <c r="CE21" s="535" t="str" cm="1">
        <f t="array" ref="CE21">INDEX(CE$13:CE20,$B21+1,1)</f>
        <v>-</v>
      </c>
      <c r="CF21" s="535" t="str" cm="1">
        <f t="array" ref="CF21">INDEX(CF$13:CF20,$B21+1,1)</f>
        <v>-</v>
      </c>
      <c r="CG21" s="535" t="str" cm="1">
        <f t="array" ref="CG21">INDEX(CG$13:CG20,$B21+1,1)</f>
        <v>-</v>
      </c>
      <c r="CH21" s="535" t="str" cm="1">
        <f t="array" ref="CH21">INDEX(CH$13:CH20,$B21+1,1)</f>
        <v>-</v>
      </c>
      <c r="CI21" s="535" t="str" cm="1">
        <f t="array" ref="CI21">INDEX(CI$13:CI20,$B21+1,1)</f>
        <v>-</v>
      </c>
      <c r="CJ21" s="535" t="str" cm="1">
        <f t="array" ref="CJ21">INDEX(CJ$13:CJ20,$B21+1,1)</f>
        <v>-</v>
      </c>
      <c r="CK21" s="18"/>
      <c r="CL21" s="535" t="str" cm="1">
        <f t="array" ref="CL21">INDEX(CL$13:CL20,$B21+1,1)</f>
        <v>-</v>
      </c>
      <c r="CM21" s="535" t="str" cm="1">
        <f t="array" ref="CM21">INDEX(CM$13:CM20,$B21+1,1)</f>
        <v>-</v>
      </c>
      <c r="CN21" s="411" t="str">
        <f t="shared" ca="1" si="159"/>
        <v>-</v>
      </c>
      <c r="CO21" s="411">
        <f t="shared" si="160"/>
        <v>0</v>
      </c>
      <c r="CP21" s="411">
        <f t="shared" si="160"/>
        <v>0</v>
      </c>
      <c r="CQ21" s="535" t="str" cm="1">
        <f t="array" ref="CQ21">INDEX(CQ$13:CQ20,$B21+1,1)</f>
        <v>-</v>
      </c>
      <c r="CR21" s="535" t="str" cm="1">
        <f t="array" ref="CR21">INDEX(CR$13:CR20,$B21+1,1)</f>
        <v>-</v>
      </c>
      <c r="CS21" s="535" t="str" cm="1">
        <f t="array" ref="CS21">INDEX(CS$13:CS20,$B21+1,1)</f>
        <v>-</v>
      </c>
      <c r="CT21" s="535" t="str" cm="1">
        <f t="array" ref="CT21">INDEX(CT$13:CT20,$B21+1,1)</f>
        <v>-</v>
      </c>
      <c r="CU21" s="411" t="str">
        <f t="shared" ca="1" si="161"/>
        <v>-</v>
      </c>
      <c r="CV21" s="411">
        <f t="shared" si="162"/>
        <v>0</v>
      </c>
      <c r="CW21" s="411">
        <f t="shared" si="162"/>
        <v>0</v>
      </c>
      <c r="CX21" s="535" t="str" cm="1">
        <f t="array" ref="CX21">INDEX(CX$13:CX20,$B21+1,1)</f>
        <v>-</v>
      </c>
      <c r="CY21" s="535" t="str" cm="1">
        <f t="array" ref="CY21">INDEX(CY$13:CY20,$B21+1,1)</f>
        <v>-</v>
      </c>
      <c r="CZ21" s="411" t="str">
        <f t="shared" ca="1" si="163"/>
        <v>-</v>
      </c>
      <c r="DA21" s="411">
        <f t="shared" si="164"/>
        <v>0</v>
      </c>
      <c r="DB21" s="535" t="str" cm="1">
        <f t="array" ref="DB21">INDEX(DB$13:DB20,$B21+1,1)</f>
        <v>-</v>
      </c>
      <c r="DC21" s="535" t="str" cm="1">
        <f t="array" ref="DC21">INDEX(DC$13:DC20,$B21+1,1)</f>
        <v>-</v>
      </c>
      <c r="DD21" s="411">
        <f t="shared" si="165"/>
        <v>0</v>
      </c>
      <c r="DE21" s="535" t="str" cm="1">
        <f t="array" ref="DE21">INDEX(DE$13:DE20,$B21+1,1)</f>
        <v>-</v>
      </c>
      <c r="DF21" s="535" t="str" cm="1">
        <f t="array" ref="DF21">INDEX(DF$13:DF20,$B21+1,1)</f>
        <v>-</v>
      </c>
      <c r="DG21" s="411" t="str">
        <f t="shared" ca="1" si="166"/>
        <v>-</v>
      </c>
      <c r="DH21" s="411">
        <f t="shared" si="167"/>
        <v>0</v>
      </c>
      <c r="DI21" s="411">
        <f t="shared" si="167"/>
        <v>0</v>
      </c>
      <c r="DJ21" s="535" cm="1">
        <f t="array" ref="DJ21">INDEX(DJ$13:DJ20,$B21+1,1)</f>
        <v>0</v>
      </c>
      <c r="DK21" s="535" cm="1">
        <f t="array" ref="DK21">INDEX(DK$13:DK20,$B21+1,1)</f>
        <v>0</v>
      </c>
      <c r="DL21" s="18"/>
      <c r="DM21" s="535" t="b" cm="1">
        <f t="array" ref="DM21">INDEX(DM$13:DM20,$B21+1,1)</f>
        <v>0</v>
      </c>
      <c r="DN21" s="535" t="b" cm="1">
        <f t="array" ref="DN21">INDEX(DN$13:DN20,$B21+1,1)</f>
        <v>0</v>
      </c>
      <c r="DO21" s="535" t="b" cm="1">
        <f t="array" ref="DO21">INDEX(DO$13:DO20,$B21+1,1)</f>
        <v>1</v>
      </c>
      <c r="DP21" s="535" t="str" cm="1">
        <f t="array" ref="DP21">INDEX(DP$13:DP20,$B21+1,1)</f>
        <v>-</v>
      </c>
      <c r="DQ21" s="536" cm="1">
        <f t="array" ref="DQ21">INDEX(DQ$13:DQ20,$B21+1,1)</f>
        <v>0</v>
      </c>
      <c r="DR21" s="535" cm="1">
        <f t="array" ref="DR21">INDEX(DR$13:DR20,$B21+1,1)</f>
        <v>1</v>
      </c>
      <c r="DS21" s="535" cm="1">
        <f t="array" ref="DS21">INDEX(DS$13:DS20,$B21+1,1)</f>
        <v>1</v>
      </c>
      <c r="DT21" s="411">
        <f t="shared" si="198"/>
        <v>4</v>
      </c>
      <c r="DU21" s="411" t="str">
        <f t="shared" si="198"/>
        <v>-</v>
      </c>
      <c r="DV21" s="535" t="str" cm="1">
        <f t="array" ref="DV21">INDEX(DV$13:DV20,$B21+1,1)</f>
        <v>-</v>
      </c>
      <c r="DW21" s="411" t="str">
        <f t="shared" si="199"/>
        <v>-</v>
      </c>
      <c r="DX21" s="411" t="str">
        <f t="shared" si="199"/>
        <v>-</v>
      </c>
      <c r="DY21" s="411" t="str">
        <f t="shared" si="199"/>
        <v>-</v>
      </c>
      <c r="DZ21" s="411" t="b">
        <f t="shared" si="200"/>
        <v>0</v>
      </c>
      <c r="EA21" s="535" t="str" cm="1">
        <f t="array" ref="EA21">INDEX(EA$13:EA20,$B21+1,1)</f>
        <v>-</v>
      </c>
      <c r="EB21" s="535" t="str" cm="1">
        <f t="array" ref="EB21">INDEX(EB$13:EB20,$B21+1,1)</f>
        <v>-</v>
      </c>
      <c r="EC21" s="535" t="str" cm="1">
        <f t="array" ref="EC21">INDEX(EC$13:EC20,$B21+1,1)</f>
        <v>-</v>
      </c>
      <c r="ED21" s="535" t="str" cm="1">
        <f t="array" ref="ED21">INDEX(ED$13:ED20,$B21+1,1)</f>
        <v>-</v>
      </c>
      <c r="EE21" s="411">
        <f t="shared" si="201"/>
        <v>500</v>
      </c>
      <c r="EF21" s="411">
        <f t="shared" si="201"/>
        <v>500</v>
      </c>
      <c r="EG21" s="411" t="str">
        <f t="shared" si="201"/>
        <v>-</v>
      </c>
      <c r="EH21" s="411" t="str">
        <f t="shared" si="201"/>
        <v>-</v>
      </c>
      <c r="EI21" s="411" t="str">
        <f t="shared" si="201"/>
        <v>-</v>
      </c>
      <c r="EJ21" s="535" cm="1">
        <f t="array" ref="EJ21">INDEX(EJ$13:EJ20,$B21+1,1)</f>
        <v>0</v>
      </c>
      <c r="EK21" s="535" cm="1">
        <f t="array" ref="EK21">INDEX(EK$13:EK20,$B21+1,1)</f>
        <v>999999</v>
      </c>
      <c r="EL21" s="535" cm="1">
        <f t="array" ref="EL21">INDEX(EL$13:EL20,$B21+1,1)</f>
        <v>999999</v>
      </c>
      <c r="EM21" s="535" cm="1">
        <f t="array" ref="EM21">INDEX(EM$13:EM20,$B21+1,1)</f>
        <v>999999</v>
      </c>
      <c r="EN21" s="535" cm="1">
        <f t="array" ref="EN21">INDEX(EN$13:EN20,$B21+1,1)</f>
        <v>999999</v>
      </c>
      <c r="EO21" s="535" cm="1">
        <f t="array" ref="EO21">INDEX(EO$13:EO20,$B21+1,1)</f>
        <v>999999</v>
      </c>
      <c r="EP21" s="535" cm="1">
        <f t="array" ref="EP21">INDEX(EP$13:EP20,$B21+1,1)</f>
        <v>999999</v>
      </c>
      <c r="EQ21" s="535" cm="1">
        <f t="array" ref="EQ21">INDEX(EQ$13:EQ20,$B21+1,1)</f>
        <v>999999</v>
      </c>
      <c r="ER21" s="535" cm="1">
        <f t="array" ref="ER21">INDEX(ER$13:ER20,$B21+1,1)</f>
        <v>999999</v>
      </c>
      <c r="ES21" s="535" cm="1">
        <f t="array" ref="ES21">INDEX(ES$13:ES20,$B21+1,1)</f>
        <v>999999</v>
      </c>
      <c r="ET21" s="535" cm="1">
        <f t="array" ref="ET21">INDEX(ET$13:ET20,$B21+1,1)</f>
        <v>999999</v>
      </c>
      <c r="EU21" s="535" cm="1">
        <f t="array" ref="EU21">INDEX(EU$13:EU20,$B21+1,1)</f>
        <v>999999</v>
      </c>
      <c r="EV21" s="535" cm="1">
        <f t="array" ref="EV21">INDEX(EV$13:EV20,$B21+1,1)</f>
        <v>999999</v>
      </c>
      <c r="EW21" s="777">
        <f t="shared" si="170"/>
        <v>0</v>
      </c>
      <c r="EX21" s="777">
        <f t="shared" si="170"/>
        <v>0</v>
      </c>
      <c r="EY21" s="777">
        <f t="shared" si="170"/>
        <v>999999</v>
      </c>
      <c r="EZ21" s="535" t="str" cm="1">
        <f t="array" ref="EZ21">INDEX(EZ$13:EZ20,$B21+1,1)</f>
        <v>-</v>
      </c>
      <c r="FA21" s="535" t="str" cm="1">
        <f t="array" ref="FA21">INDEX(FA$13:FA20,$B21+1,1)</f>
        <v>-</v>
      </c>
      <c r="FB21" s="411" t="str">
        <f t="shared" si="202"/>
        <v>-</v>
      </c>
      <c r="FC21" s="411" t="str">
        <f t="shared" si="202"/>
        <v>-</v>
      </c>
      <c r="FD21" s="776">
        <f t="shared" si="192"/>
        <v>0</v>
      </c>
      <c r="FE21" s="774">
        <f t="shared" si="193"/>
        <v>999999</v>
      </c>
      <c r="FF21" s="775">
        <f t="shared" si="194"/>
        <v>999999</v>
      </c>
      <c r="FG21" s="535" t="str" cm="1">
        <f t="array" ref="FG21">INDEX(FG$13:FG20,$B21+1,1)</f>
        <v>-</v>
      </c>
      <c r="FH21" s="723" cm="1">
        <f t="array" ref="FH21">IF(FG21&lt;&gt;"-",FG21,INDEX(i.ELMatedEst,$AA21+1,$T21))</f>
        <v>0</v>
      </c>
      <c r="FI21" s="535" t="str" cm="1">
        <f t="array" ref="FI21">INDEX(FI$13:FI20,$B21+1,1)</f>
        <v>-</v>
      </c>
      <c r="FJ21" s="535" t="str" cm="1">
        <f t="array" ref="FJ21">INDEX(FJ$13:FJ20,$B21+1,1)</f>
        <v>-</v>
      </c>
      <c r="FK21" s="411">
        <f t="shared" si="203"/>
        <v>0</v>
      </c>
      <c r="FL21" s="661">
        <f t="shared" si="204"/>
        <v>5.0000000000000001E-3</v>
      </c>
      <c r="FM21" s="535" cm="1">
        <f t="array" ref="FM21">INDEX(FM$13:FM20,$B21+1,1)</f>
        <v>1</v>
      </c>
      <c r="FN21" s="662">
        <f t="shared" si="205"/>
        <v>0.12</v>
      </c>
      <c r="FO21" s="662">
        <f>INDEX(CHOOSE($N21,DataAutumn!i.EL_PropnSold,DataWinter!i.EL_PropnSold,DataSpring!i.EL_PropnSold),$AI21,$T21)*INDEX(i.ELMatedEst,$AB21+1,$T21)*i.dAdultRR_ELPropSold
+INDEX(i.dryman,($AJ21-1)*4+$AI21,FO$7)</f>
        <v>0</v>
      </c>
      <c r="FP21" s="662">
        <f>INDEX(CHOOSE($N21,DataAutumn!i.EL_PropnSold,DataWinter!i.EL_PropnSold,DataSpring!i.EL_PropnSold),$AI21,$T21)*INDEX(i.ELMatedEst,$AB21+1,$T21)*i.dAdultRR_ELPropSold
+INDEX(i.dryman,($AJ21-1)*4+$AI21,FP$7)</f>
        <v>3.125E-2</v>
      </c>
      <c r="FQ21" s="662">
        <f>INDEX(CHOOSE($N21,DataAutumn!i.EL_PropnSold,DataWinter!i.EL_PropnSold,DataSpring!i.EL_PropnSold),$AI21,$T21)*INDEX(i.ELMatedEst,$AB21+1,$T21)*i.dAdultRR_ELPropSold
+INDEX(i.dryman,($AJ21-1)*4+$AI21,FQ$7)</f>
        <v>3.125E-2</v>
      </c>
      <c r="FR21" s="662">
        <f>INDEX(CHOOSE($N21,DataAutumn!i.EL_PropnSold,DataWinter!i.EL_PropnSold,DataSpring!i.EL_PropnSold),$AI21,$T21)*INDEX(i.ELMatedEst,$AB21+1,$T21)*i.dAdultRR_ELPropSold
+INDEX(i.dryman,($AJ21-1)*4+$AI21,FR$7)</f>
        <v>3.125E-2</v>
      </c>
      <c r="FS21" s="663">
        <f>INDEX(CHOOSE($N21,DataAutumn!i.EL_PropnSold,DataWinter!i.EL_PropnSold,DataSpring!i.EL_PropnSold),$AI21,$T21)*INDEX(i.ELMatedEst,$AB21+1,$T21)*i.dAdultLSurv_ELPropSold</f>
        <v>0</v>
      </c>
      <c r="FT21" s="411" t="b">
        <f t="shared" si="206"/>
        <v>0</v>
      </c>
      <c r="FU21" s="411" t="b">
        <f t="shared" si="206"/>
        <v>0</v>
      </c>
      <c r="FV21" s="411" t="b">
        <f t="shared" si="206"/>
        <v>0</v>
      </c>
      <c r="FW21" s="411" t="b">
        <f t="shared" si="206"/>
        <v>0</v>
      </c>
      <c r="FX21" s="411">
        <f t="shared" si="207"/>
        <v>1</v>
      </c>
      <c r="FY21" s="411">
        <f t="shared" si="207"/>
        <v>0</v>
      </c>
      <c r="FZ21" s="411" t="b">
        <f t="shared" si="208"/>
        <v>0</v>
      </c>
      <c r="GA21" s="411" t="b">
        <f t="shared" si="171"/>
        <v>0</v>
      </c>
      <c r="GB21" s="411" t="b">
        <f t="shared" si="171"/>
        <v>0</v>
      </c>
      <c r="GC21" s="411" t="b">
        <f t="shared" si="171"/>
        <v>1</v>
      </c>
      <c r="GD21" s="87">
        <f t="shared" si="172"/>
        <v>1</v>
      </c>
      <c r="GE21" s="87">
        <f t="shared" si="172"/>
        <v>1</v>
      </c>
      <c r="GF21" s="535" cm="1">
        <f t="array" ref="GF21">INDEX(GF$13:GF20,$B21+1,1)</f>
        <v>1</v>
      </c>
      <c r="GG21" s="535" cm="1">
        <f t="array" ref="GG21">INDEX(GG$13:GG20,$B21+1,1)</f>
        <v>1</v>
      </c>
      <c r="GH21" s="535" cm="1">
        <f t="array" ref="GH21">INDEX(GH$13:GH20,$B21+1,1)</f>
        <v>1</v>
      </c>
      <c r="GI21" s="535" cm="1">
        <f t="array" ref="GI21">INDEX(GI$13:GI20,$B21+1,1)</f>
        <v>1</v>
      </c>
      <c r="GJ21" s="535" t="str" cm="1">
        <f t="array" ref="GJ21">INDEX(GJ$13:GJ20,$B21+1,1)</f>
        <v>-</v>
      </c>
      <c r="GK21" s="411" t="b">
        <f t="shared" si="209"/>
        <v>1</v>
      </c>
      <c r="GL21" s="411" t="b">
        <f t="shared" si="209"/>
        <v>0</v>
      </c>
      <c r="GM21" s="411" t="b">
        <f t="shared" si="209"/>
        <v>0</v>
      </c>
      <c r="GN21" s="411" t="b">
        <f t="shared" si="209"/>
        <v>0</v>
      </c>
      <c r="GO21" s="87">
        <f t="shared" si="174"/>
        <v>1</v>
      </c>
      <c r="GP21" s="87">
        <f t="shared" si="174"/>
        <v>1</v>
      </c>
      <c r="GQ21" s="87">
        <f t="shared" si="174"/>
        <v>1</v>
      </c>
      <c r="GR21" s="87">
        <f t="shared" si="174"/>
        <v>1</v>
      </c>
      <c r="GS21" s="87">
        <f t="shared" si="174"/>
        <v>1</v>
      </c>
      <c r="GT21" s="87">
        <f t="shared" si="174"/>
        <v>1</v>
      </c>
      <c r="GU21" s="87">
        <f t="shared" si="174"/>
        <v>1</v>
      </c>
      <c r="GV21" s="87">
        <f t="shared" si="174"/>
        <v>1</v>
      </c>
      <c r="GW21" s="411" cm="1">
        <f t="array" ref="GW21">INDEX(i.dse_type,1,$L21)</f>
        <v>0</v>
      </c>
      <c r="GX21" s="535" t="str" cm="1">
        <f t="array" ref="GX21">INDEX(GX$13:GX20,$B21+1,1)</f>
        <v>-</v>
      </c>
      <c r="GY21" s="535" t="str" cm="1">
        <f t="array" ref="GY21">INDEX(GY$13:GY20,$B21+1,1)</f>
        <v>-</v>
      </c>
      <c r="GZ21" s="535" t="str" cm="1">
        <f t="array" ref="GZ21">INDEX(GZ$13:GZ20,$B21+1,1)</f>
        <v>-</v>
      </c>
      <c r="HA21" s="18"/>
      <c r="HB21" s="535" t="str" cm="1">
        <f t="array" ref="HB21">INDEX(HB$13:HB20,$B21+1,1)</f>
        <v>-</v>
      </c>
      <c r="HC21" s="535" t="str" cm="1">
        <f t="array" ref="HC21">INDEX(HC$13:HC20,$B21+1,1)</f>
        <v>-</v>
      </c>
      <c r="HD21" s="535" cm="1">
        <f t="array" ref="HD21">INDEX(HD$13:HD20,$B21+1,1)</f>
        <v>0</v>
      </c>
      <c r="HE21" s="535" cm="1">
        <f t="array" ref="HE21">INDEX(HE$13:HE20,$B21+1,1)</f>
        <v>0</v>
      </c>
      <c r="HF21" s="535" cm="1">
        <f t="array" ref="HF21">INDEX(HF$13:HF20,$B21+1,1)</f>
        <v>0</v>
      </c>
      <c r="HG21" s="535" cm="1">
        <f t="array" ref="HG21">INDEX(HG$13:HG20,$B21+1,1)</f>
        <v>0</v>
      </c>
      <c r="HH21" s="535" cm="1">
        <f t="array" ref="HH21">INDEX(HH$13:HH20,$B21+1,1)</f>
        <v>0</v>
      </c>
      <c r="HI21" s="535" cm="1">
        <f t="array" ref="HI21">INDEX(HI$13:HI20,$B21+1,1)</f>
        <v>0</v>
      </c>
      <c r="HJ21" s="535" cm="1">
        <f t="array" ref="HJ21">INDEX(HJ$13:HJ20,$B21+1,1)</f>
        <v>0</v>
      </c>
      <c r="HK21" s="535" cm="1">
        <f t="array" ref="HK21">INDEX(HK$13:HK20,$B21+1,1)</f>
        <v>0</v>
      </c>
      <c r="HL21" s="535" cm="1">
        <f t="array" ref="HL21">INDEX(HL$13:HL20,$B21+1,1)</f>
        <v>0</v>
      </c>
      <c r="HM21" s="535" cm="1">
        <f t="array" ref="HM21">INDEX(HM$13:HM20,$B21+1,1)</f>
        <v>0</v>
      </c>
      <c r="HN21" s="535" cm="1">
        <f t="array" ref="HN21">INDEX(HN$13:HN20,$B21+1,1)</f>
        <v>0</v>
      </c>
      <c r="HO21" s="535" cm="1">
        <f t="array" ref="HO21">INDEX(HO$13:HO20,$B21+1,1)</f>
        <v>0</v>
      </c>
      <c r="HP21" s="535" cm="1">
        <f t="array" ref="HP21">INDEX(HP$13:HP20,$B21+1,1)</f>
        <v>0</v>
      </c>
      <c r="HQ21" s="535" cm="1">
        <f t="array" ref="HQ21">INDEX(HQ$13:HQ20,$B21+1,1)</f>
        <v>0</v>
      </c>
      <c r="HR21" s="535" cm="1">
        <f t="array" ref="HR21">INDEX(HR$13:HR20,$B21+1,1)</f>
        <v>0</v>
      </c>
      <c r="HS21" s="535" cm="1">
        <f t="array" ref="HS21">INDEX(HS$13:HS20,$B21+1,1)</f>
        <v>0</v>
      </c>
      <c r="HT21" s="535" cm="1">
        <f t="array" ref="HT21">INDEX(HT$13:HT20,$B21+1,1)</f>
        <v>0</v>
      </c>
      <c r="HU21" s="535" cm="1">
        <f t="array" ref="HU21">INDEX(HU$13:HU20,$B21+1,1)</f>
        <v>0</v>
      </c>
      <c r="HV21" s="535" cm="1">
        <f t="array" ref="HV21">INDEX(HV$13:HV20,$B21+1,1)</f>
        <v>0</v>
      </c>
      <c r="HW21" s="535" cm="1">
        <f t="array" ref="HW21">INDEX(HW$13:HW20,$B21+1,1)</f>
        <v>0</v>
      </c>
      <c r="HX21" s="535" cm="1">
        <f t="array" ref="HX21">INDEX(HX$13:HX20,$B21+1,1)</f>
        <v>0</v>
      </c>
      <c r="HY21" s="535" cm="1">
        <f t="array" ref="HY21">INDEX(HY$13:HY20,$B21+1,1)</f>
        <v>0</v>
      </c>
      <c r="HZ21" s="535" cm="1">
        <f t="array" ref="HZ21">INDEX(HZ$13:HZ20,$B21+1,1)</f>
        <v>0</v>
      </c>
      <c r="IA21" s="535" cm="1">
        <f t="array" ref="IA21">INDEX(IA$13:IA20,$B21+1,1)</f>
        <v>0</v>
      </c>
      <c r="IB21" s="535" cm="1">
        <f t="array" ref="IB21">INDEX(IB$13:IB20,$B21+1,1)</f>
        <v>0</v>
      </c>
      <c r="IC21" s="535" cm="1">
        <f t="array" ref="IC21">INDEX(IC$13:IC20,$B21+1,1)</f>
        <v>0</v>
      </c>
      <c r="ID21" s="535" cm="1">
        <f t="array" ref="ID21">INDEX(ID$13:ID20,$B21+1,1)</f>
        <v>0</v>
      </c>
      <c r="IE21" s="535" cm="1">
        <f t="array" ref="IE21">INDEX(IE$13:IE20,$B21+1,1)</f>
        <v>0</v>
      </c>
      <c r="IF21" s="535" cm="1">
        <f t="array" ref="IF21">INDEX(IF$13:IF20,$B21+1,1)</f>
        <v>0</v>
      </c>
      <c r="IG21" s="535" cm="1">
        <f t="array" ref="IG21">INDEX(IG$13:IG20,$B21+1,1)</f>
        <v>0</v>
      </c>
      <c r="IH21" s="535" cm="1">
        <f t="array" ref="IH21">INDEX(IH$13:IH20,$B21+1,1)</f>
        <v>0</v>
      </c>
      <c r="II21" s="535" cm="1">
        <f t="array" ref="II21">INDEX(II$13:II20,$B21+1,1)</f>
        <v>0</v>
      </c>
      <c r="IJ21" s="535" cm="1">
        <f t="array" ref="IJ21">INDEX(IJ$13:IJ20,$B21+1,1)</f>
        <v>0</v>
      </c>
      <c r="IK21" s="535" cm="1">
        <f t="array" ref="IK21">INDEX(IK$13:IK20,$B21+1,1)</f>
        <v>0</v>
      </c>
      <c r="IL21" s="535" cm="1">
        <f t="array" ref="IL21">INDEX(IL$13:IL20,$B21+1,1)</f>
        <v>0</v>
      </c>
      <c r="IM21" s="535" cm="1">
        <f t="array" ref="IM21">INDEX(IM$13:IM20,$B21+1,1)</f>
        <v>0</v>
      </c>
      <c r="IN21" s="535" cm="1">
        <f t="array" ref="IN21">INDEX(IN$13:IN20,$B21+1,1)</f>
        <v>0</v>
      </c>
      <c r="IO21" s="535" cm="1">
        <f t="array" ref="IO21">INDEX(IO$13:IO20,$B21+1,1)</f>
        <v>0</v>
      </c>
      <c r="IP21" s="535" cm="1">
        <f t="array" ref="IP21">INDEX(IP$13:IP20,$B21+1,1)</f>
        <v>0</v>
      </c>
      <c r="IQ21" s="535" cm="1">
        <f t="array" ref="IQ21">INDEX(IQ$13:IQ20,$B21+1,1)</f>
        <v>0</v>
      </c>
      <c r="IR21" s="535" cm="1">
        <f t="array" ref="IR21">INDEX(IR$13:IR20,$B21+1,1)</f>
        <v>0</v>
      </c>
      <c r="IS21" s="535" cm="1">
        <f t="array" ref="IS21">INDEX(IS$13:IS20,$B21+1,1)</f>
        <v>0</v>
      </c>
      <c r="IT21" s="535" cm="1">
        <f t="array" ref="IT21">INDEX(IT$13:IT20,$B21+1,1)</f>
        <v>0</v>
      </c>
      <c r="IU21" s="535" cm="1">
        <f t="array" ref="IU21">INDEX(IU$13:IU20,$B21+1,1)</f>
        <v>0</v>
      </c>
      <c r="IV21" s="535" cm="1">
        <f t="array" ref="IV21">INDEX(IV$13:IV20,$B21+1,1)</f>
        <v>0</v>
      </c>
      <c r="IW21" s="535" cm="1">
        <f t="array" ref="IW21">INDEX(IW$13:IW20,$B21+1,1)</f>
        <v>0</v>
      </c>
      <c r="IX21" s="535" cm="1">
        <f t="array" ref="IX21">INDEX(IX$13:IX20,$B21+1,1)</f>
        <v>0</v>
      </c>
      <c r="IY21" s="535" cm="1">
        <f t="array" ref="IY21">INDEX(IY$13:IY20,$B21+1,1)</f>
        <v>0</v>
      </c>
      <c r="IZ21" s="535" cm="1">
        <f t="array" ref="IZ21">INDEX(IZ$13:IZ20,$B21+1,1)</f>
        <v>0</v>
      </c>
      <c r="JA21" s="535" cm="1">
        <f t="array" ref="JA21">INDEX(JA$13:JA20,$B21+1,1)</f>
        <v>0</v>
      </c>
      <c r="JB21" s="535" cm="1">
        <f t="array" ref="JB21">INDEX(JB$13:JB20,$B21+1,1)</f>
        <v>0</v>
      </c>
      <c r="JC21" s="535" cm="1">
        <f t="array" ref="JC21">INDEX(JC$13:JC20,$B21+1,1)</f>
        <v>0</v>
      </c>
      <c r="JD21" s="535" cm="1">
        <f t="array" ref="JD21">INDEX(JD$13:JD20,$B21+1,1)</f>
        <v>0</v>
      </c>
      <c r="JE21" s="535" cm="1">
        <f t="array" ref="JE21">INDEX(JE$13:JE20,$B21+1,1)</f>
        <v>0</v>
      </c>
      <c r="JF21" s="18"/>
      <c r="JG21" s="535" t="str" cm="1">
        <f t="array" ref="JG21">INDEX(JG$13:JG20,$B21+1,1)</f>
        <v>-</v>
      </c>
      <c r="JH21" s="411" t="b">
        <f t="shared" si="210"/>
        <v>0</v>
      </c>
      <c r="JI21" s="535" t="str" cm="1">
        <f t="array" ref="JI21">INDEX(JI$13:JI20,$B21+1,1)</f>
        <v>-</v>
      </c>
      <c r="JJ21" s="535" t="str" cm="1">
        <f t="array" ref="JJ21">INDEX(JJ$13:JJ20,$B21+1,1)</f>
        <v>-</v>
      </c>
      <c r="JK21" s="535" t="str" cm="1">
        <f t="array" ref="JK21">INDEX(JK$13:JK20,$B21+1,1)</f>
        <v>-</v>
      </c>
      <c r="JL21" s="535" cm="1">
        <f t="array" ref="JL21">INDEX(JL$13:JL20,$B21+1,1)</f>
        <v>1</v>
      </c>
      <c r="JM21" s="535" cm="1">
        <f t="array" ref="JM21">INDEX(JM$13:JM20,$B21+1,1)</f>
        <v>1</v>
      </c>
      <c r="JN21" s="535" t="str" cm="1">
        <f t="array" ref="JN21">INDEX(JN$13:JN20,$B21+1,1)</f>
        <v>-</v>
      </c>
      <c r="JO21" s="535" t="str" cm="1">
        <f t="array" ref="JO21">INDEX(JO$13:JO20,$B21+1,1)</f>
        <v>-</v>
      </c>
      <c r="JP21" s="535" t="str" cm="1">
        <f t="array" ref="JP21">INDEX(JP$13:JP20,$B21+1,1)</f>
        <v>-</v>
      </c>
      <c r="JQ21" s="535" t="str" cm="1">
        <f t="array" ref="JQ21">INDEX(JQ$13:JQ20,$B21+1,1)</f>
        <v>-</v>
      </c>
      <c r="JR21" s="535" t="str" cm="1">
        <f t="array" ref="JR21">INDEX(JR$13:JR20,$B21+1,1)</f>
        <v>-</v>
      </c>
      <c r="JS21" s="535" t="str" cm="1">
        <f t="array" ref="JS21">INDEX(JS$13:JS20,$B21+1,1)</f>
        <v>-</v>
      </c>
      <c r="JT21" s="535" t="str" cm="1">
        <f t="array" ref="JT21">INDEX(JT$13:JT20,$B21+1,1)</f>
        <v>-</v>
      </c>
      <c r="JU21" s="535" t="str" cm="1">
        <f t="array" ref="JU21">INDEX(JU$13:JU20,$B21+1,1)</f>
        <v>-</v>
      </c>
      <c r="JV21" s="535" t="str" cm="1">
        <f t="array" ref="JV21">INDEX(JV$13:JV20,$B21+1,1)</f>
        <v>-</v>
      </c>
      <c r="JW21" s="535" t="str" cm="1">
        <f t="array" ref="JW21">INDEX(JW$13:JW20,$B21+1,1)</f>
        <v>-</v>
      </c>
      <c r="JX21" s="535" t="str" cm="1">
        <f t="array" ref="JX21">INDEX(JX$13:JX20,$B21+1,1)</f>
        <v>-</v>
      </c>
      <c r="JY21" s="535" t="str" cm="1">
        <f t="array" ref="JY21">INDEX(JY$13:JY20,$B21+1,1)</f>
        <v>-</v>
      </c>
      <c r="JZ21" s="535" t="str" cm="1">
        <f t="array" ref="JZ21">INDEX(JZ$13:JZ20,$B21+1,1)</f>
        <v>-</v>
      </c>
      <c r="KA21" s="535" t="str" cm="1">
        <f t="array" ref="KA21">INDEX(KA$13:KA20,$B21+1,1)</f>
        <v>-</v>
      </c>
      <c r="KB21" s="535" t="str" cm="1">
        <f t="array" ref="KB21">INDEX(KB$13:KB20,$B21+1,1)</f>
        <v>-</v>
      </c>
      <c r="KC21" s="535" t="str" cm="1">
        <f t="array" ref="KC21">INDEX(KC$13:KC20,$B21+1,1)</f>
        <v>-</v>
      </c>
      <c r="KD21" s="535" t="str" cm="1">
        <f t="array" ref="KD21">INDEX(KD$13:KD20,$B21+1,1)</f>
        <v>-</v>
      </c>
      <c r="KE21" s="535" t="str" cm="1">
        <f t="array" ref="KE21">INDEX(KE$13:KE20,$B21+1,1)</f>
        <v>-</v>
      </c>
      <c r="KF21" s="535" t="str" cm="1">
        <f t="array" ref="KF21">INDEX(KF$13:KF20,$B21+1,1)</f>
        <v>-</v>
      </c>
      <c r="KG21" s="535" t="str" cm="1">
        <f t="array" ref="KG21">INDEX(KG$13:KG20,$B21+1,1)</f>
        <v>-</v>
      </c>
      <c r="KH21" s="535" t="str" cm="1">
        <f t="array" ref="KH21">INDEX(KH$13:KH20,$B21+1,1)</f>
        <v>-</v>
      </c>
      <c r="KI21" s="535" cm="1">
        <f t="array" ref="KI21">INDEX(KI$13:KI20,$B21+1,1)</f>
        <v>0</v>
      </c>
      <c r="KJ21" s="535" t="str" cm="1">
        <f t="array" ref="KJ21">INDEX(KJ$13:KJ20,$B21+1,1)</f>
        <v>-</v>
      </c>
      <c r="KK21" s="535" cm="1">
        <f t="array" ref="KK21">INDEX(KK$13:KK20,$B21+1,1)</f>
        <v>1</v>
      </c>
      <c r="KL21" s="535" cm="1">
        <f t="array" ref="KL21">INDEX(KL$13:KL20,$B21+1,1)</f>
        <v>0</v>
      </c>
      <c r="KM21" s="535" cm="1">
        <f t="array" ref="KM21">INDEX(KM$13:KM20,$B21+1,1)</f>
        <v>0</v>
      </c>
      <c r="KN21" s="535" cm="1">
        <f t="array" ref="KN21">INDEX(KN$13:KN20,$B21+1,1)</f>
        <v>0</v>
      </c>
      <c r="KO21" s="535" cm="1">
        <f t="array" ref="KO21">INDEX(KO$13:KO20,$B21+1,1)</f>
        <v>0</v>
      </c>
      <c r="KP21" s="535" cm="1">
        <f t="array" ref="KP21">INDEX(KP$13:KP20,$B21+1,1)</f>
        <v>0</v>
      </c>
      <c r="KQ21" s="535" cm="1">
        <f t="array" ref="KQ21">INDEX(KQ$13:KQ20,$B21+1,1)</f>
        <v>0</v>
      </c>
      <c r="KR21" s="535" cm="1">
        <f t="array" ref="KR21">INDEX(KR$13:KR20,$B21+1,1)</f>
        <v>0</v>
      </c>
      <c r="KS21" s="535" cm="1">
        <f t="array" ref="KS21">INDEX(KS$13:KS20,$B21+1,1)</f>
        <v>1</v>
      </c>
      <c r="KT21" s="535" cm="1">
        <f t="array" ref="KT21">INDEX(KT$13:KT20,$B21+1,1)</f>
        <v>0</v>
      </c>
      <c r="KU21" s="535" cm="1">
        <f t="array" ref="KU21">INDEX(KU$13:KU20,$B21+1,1)</f>
        <v>0</v>
      </c>
      <c r="KV21" s="535" cm="1">
        <f t="array" ref="KV21">INDEX(KV$13:KV20,$B21+1,1)</f>
        <v>0</v>
      </c>
      <c r="KW21" s="535" cm="1">
        <f t="array" ref="KW21">INDEX(KW$13:KW20,$B21+1,1)</f>
        <v>0</v>
      </c>
      <c r="KX21" s="535" cm="1">
        <f t="array" ref="KX21">INDEX(KX$13:KX20,$B21+1,1)</f>
        <v>0</v>
      </c>
      <c r="KY21" s="18"/>
      <c r="KZ21" s="535" cm="1">
        <f t="array" ref="KZ21">INDEX(KZ$13:KZ20,$B21+1,1)</f>
        <v>0.125</v>
      </c>
      <c r="LA21" s="535" cm="1">
        <f t="array" ref="LA21">INDEX(LA$13:LA20,$B21+1,1)</f>
        <v>0.3</v>
      </c>
      <c r="LB21" s="535" cm="1">
        <f t="array" ref="LB21">INDEX(LB$13:LB20,$B21+1,1)</f>
        <v>-0.05</v>
      </c>
      <c r="LC21" s="535" cm="1">
        <f t="array" ref="LC21">INDEX(LC$13:LC20,$B21+1,1)</f>
        <v>0.1</v>
      </c>
      <c r="LD21" s="535" cm="1">
        <f t="array" ref="LD21">INDEX(LD$13:LD20,$B21+1,1)</f>
        <v>0.25</v>
      </c>
      <c r="LE21" s="535" cm="1">
        <f t="array" ref="LE21">INDEX(LE$13:LE20,$B21+1,1)</f>
        <v>-0.05</v>
      </c>
      <c r="LF21" s="535" cm="1">
        <f t="array" ref="LF21">INDEX(LF$13:LF20,$B21+1,1)</f>
        <v>0.05</v>
      </c>
      <c r="LG21" s="535" cm="1">
        <f t="array" ref="LG21">INDEX(LG$13:LG20,$B21+1,1)</f>
        <v>0.1</v>
      </c>
      <c r="LH21" s="535" cm="1">
        <f t="array" ref="LH21">INDEX(LH$13:LH20,$B21+1,1)</f>
        <v>-0.02</v>
      </c>
      <c r="LI21" s="535" cm="1">
        <f t="array" ref="LI21">INDEX(LI$13:LI20,$B21+1,1)</f>
        <v>0.1</v>
      </c>
      <c r="LJ21" s="535" cm="1">
        <f t="array" ref="LJ21">INDEX(LJ$13:LJ20,$B21+1,1)</f>
        <v>0.25</v>
      </c>
      <c r="LK21" s="535" cm="1">
        <f t="array" ref="LK21">INDEX(LK$13:LK20,$B21+1,1)</f>
        <v>-0.05</v>
      </c>
      <c r="LL21" s="535" cm="1">
        <f t="array" ref="LL21">INDEX(LL$13:LL20,$B21+1,1)</f>
        <v>0.125</v>
      </c>
      <c r="LM21" s="535" cm="1">
        <f t="array" ref="LM21">INDEX(LM$13:LM20,$B21+1,1)</f>
        <v>0.1</v>
      </c>
      <c r="LN21" s="535" cm="1">
        <f t="array" ref="LN21">INDEX(LN$13:LN20,$B21+1,1)</f>
        <v>0.1</v>
      </c>
      <c r="LO21" s="535" cm="1">
        <f t="array" ref="LO21">INDEX(LO$13:LO20,$B21+1,1)</f>
        <v>0.1</v>
      </c>
      <c r="LP21" s="535" cm="1">
        <f t="array" ref="LP21">INDEX(LP$13:LP20,$B21+1,1)</f>
        <v>0</v>
      </c>
      <c r="LQ21" s="535" cm="1">
        <f t="array" ref="LQ21">INDEX(LQ$13:LQ20,$B21+1,1)</f>
        <v>0</v>
      </c>
      <c r="LR21" s="535" cm="1">
        <f t="array" ref="LR21">INDEX(LR$13:LR20,$B21+1,1)</f>
        <v>0</v>
      </c>
      <c r="LS21" s="535" cm="1">
        <f t="array" ref="LS21">INDEX(LS$13:LS20,$B21+1,1)</f>
        <v>0</v>
      </c>
      <c r="LT21" s="535" cm="1">
        <f t="array" ref="LT21">INDEX(LT$13:LT20,$B21+1,1)</f>
        <v>0</v>
      </c>
      <c r="LU21" s="535" cm="1">
        <f t="array" ref="LU21">INDEX(LU$13:LU20,$B21+1,1)</f>
        <v>0</v>
      </c>
      <c r="LV21" s="535" cm="1">
        <f t="array" ref="LV21">INDEX(LV$13:LV20,$B21+1,1)</f>
        <v>0</v>
      </c>
      <c r="LW21" s="535" cm="1">
        <f t="array" ref="LW21">INDEX(LW$13:LW20,$B21+1,1)</f>
        <v>0</v>
      </c>
      <c r="LX21" s="535" cm="1">
        <f t="array" ref="LX21">INDEX(LX$13:LX20,$B21+1,1)</f>
        <v>0</v>
      </c>
      <c r="LY21" s="535" cm="1">
        <f t="array" ref="LY21">INDEX(LY$13:LY20,$B21+1,1)</f>
        <v>0</v>
      </c>
      <c r="LZ21" s="535" cm="1">
        <f t="array" ref="LZ21">INDEX(LZ$13:LZ20,$B21+1,1)</f>
        <v>0</v>
      </c>
      <c r="MA21" s="535" cm="1">
        <f t="array" ref="MA21">INDEX(MA$13:MA20,$B21+1,1)</f>
        <v>0</v>
      </c>
      <c r="MB21" s="535" cm="1">
        <f t="array" ref="MB21">INDEX(MB$13:MB20,$B21+1,1)</f>
        <v>0</v>
      </c>
      <c r="MC21" s="535" cm="1">
        <f t="array" ref="MC21">INDEX(MC$13:MC20,$B21+1,1)</f>
        <v>0</v>
      </c>
      <c r="MD21" s="535" cm="1">
        <f t="array" ref="MD21">INDEX(MD$13:MD20,$B21+1,1)</f>
        <v>0</v>
      </c>
      <c r="ME21" s="535" cm="1">
        <f t="array" ref="ME21">INDEX(ME$13:ME20,$B21+1,1)</f>
        <v>0</v>
      </c>
      <c r="MF21" s="535" cm="1">
        <f t="array" ref="MF21">INDEX(MF$13:MF20,$B21+1,1)</f>
        <v>0</v>
      </c>
      <c r="MG21" s="535" cm="1">
        <f t="array" ref="MG21">INDEX(MG$13:MG20,$B21+1,1)</f>
        <v>0</v>
      </c>
      <c r="MH21" s="535" cm="1">
        <f t="array" ref="MH21">INDEX(MH$13:MH20,$B21+1,1)</f>
        <v>0</v>
      </c>
      <c r="MI21" s="535" cm="1">
        <f t="array" ref="MI21">INDEX(MI$13:MI20,$B21+1,1)</f>
        <v>0</v>
      </c>
      <c r="MJ21" s="535" cm="1">
        <f t="array" ref="MJ21">INDEX(MJ$13:MJ20,$B21+1,1)</f>
        <v>0</v>
      </c>
      <c r="MK21" s="535" cm="1">
        <f t="array" ref="MK21">INDEX(MK$13:MK20,$B21+1,1)</f>
        <v>0</v>
      </c>
      <c r="ML21" s="535" cm="1">
        <f t="array" ref="ML21">INDEX(ML$13:ML20,$B21+1,1)</f>
        <v>0</v>
      </c>
      <c r="MM21" s="535" cm="1">
        <f t="array" ref="MM21">INDEX(MM$13:MM20,$B21+1,1)</f>
        <v>0</v>
      </c>
      <c r="MN21" s="535" cm="1">
        <f t="array" ref="MN21">INDEX(MN$13:MN20,$B21+1,1)</f>
        <v>0</v>
      </c>
      <c r="MO21" s="535" cm="1">
        <f t="array" ref="MO21">INDEX(MO$13:MO20,$B21+1,1)</f>
        <v>0</v>
      </c>
      <c r="MP21" s="535" cm="1">
        <f t="array" ref="MP21">INDEX(MP$13:MP20,$B21+1,1)</f>
        <v>0</v>
      </c>
      <c r="MQ21" s="535" cm="1">
        <f t="array" ref="MQ21">INDEX(MQ$13:MQ20,$B21+1,1)</f>
        <v>0</v>
      </c>
      <c r="MR21" s="535" cm="1">
        <f t="array" ref="MR21">INDEX(MR$13:MR20,$B21+1,1)</f>
        <v>0</v>
      </c>
      <c r="MS21" s="535" cm="1">
        <f t="array" ref="MS21">INDEX(MS$13:MS20,$B21+1,1)</f>
        <v>0</v>
      </c>
      <c r="MT21" s="535" cm="1">
        <f t="array" ref="MT21">INDEX(MT$13:MT20,$B21+1,1)</f>
        <v>0</v>
      </c>
      <c r="MU21" s="535" cm="1">
        <f t="array" ref="MU21">INDEX(MU$13:MU20,$B21+1,1)</f>
        <v>0</v>
      </c>
      <c r="MV21" s="535" cm="1">
        <f t="array" ref="MV21">INDEX(MV$13:MV20,$B21+1,1)</f>
        <v>0</v>
      </c>
      <c r="MW21" s="535" cm="1">
        <f t="array" ref="MW21">INDEX(MW$13:MW20,$B21+1,1)</f>
        <v>0</v>
      </c>
      <c r="MX21" s="535" cm="1">
        <f t="array" ref="MX21">INDEX(MX$13:MX20,$B21+1,1)</f>
        <v>0</v>
      </c>
      <c r="MY21" s="535" cm="1">
        <f t="array" ref="MY21">INDEX(MY$13:MY20,$B21+1,1)</f>
        <v>0</v>
      </c>
      <c r="MZ21" s="535" cm="1">
        <f t="array" ref="MZ21">INDEX(MZ$13:MZ20,$B21+1,1)</f>
        <v>0</v>
      </c>
      <c r="NA21" s="535" cm="1">
        <f t="array" ref="NA21">INDEX(NA$13:NA20,$B21+1,1)</f>
        <v>0</v>
      </c>
      <c r="NB21" s="535" cm="1">
        <f t="array" ref="NB21">INDEX(NB$13:NB20,$B21+1,1)</f>
        <v>0</v>
      </c>
      <c r="NC21" s="535" cm="1">
        <f t="array" ref="NC21">INDEX(NC$13:NC20,$B21+1,1)</f>
        <v>0</v>
      </c>
      <c r="ND21" s="535" cm="1">
        <f t="array" ref="ND21">INDEX(ND$13:ND20,$B21+1,1)</f>
        <v>0</v>
      </c>
      <c r="NE21" s="535" cm="1">
        <f t="array" ref="NE21">INDEX(NE$13:NE20,$B21+1,1)</f>
        <v>0</v>
      </c>
      <c r="NF21" s="535" cm="1">
        <f t="array" ref="NF21">INDEX(NF$13:NF20,$B21+1,1)</f>
        <v>0</v>
      </c>
      <c r="NG21" s="535" cm="1">
        <f t="array" ref="NG21">INDEX(NG$13:NG20,$B21+1,1)</f>
        <v>0</v>
      </c>
      <c r="NH21" s="535" cm="1">
        <f t="array" ref="NH21">INDEX(NH$13:NH20,$B21+1,1)</f>
        <v>0</v>
      </c>
      <c r="NI21" s="535" cm="1">
        <f t="array" ref="NI21">INDEX(NI$13:NI20,$B21+1,1)</f>
        <v>0</v>
      </c>
      <c r="NJ21" s="535" cm="1">
        <f t="array" ref="NJ21">INDEX(NJ$13:NJ20,$B21+1,1)</f>
        <v>0</v>
      </c>
      <c r="NK21" s="535" cm="1">
        <f t="array" ref="NK21">INDEX(NK$13:NK20,$B21+1,1)</f>
        <v>0</v>
      </c>
      <c r="NL21" s="535" cm="1">
        <f t="array" ref="NL21">INDEX(NL$13:NL20,$B21+1,1)</f>
        <v>0</v>
      </c>
      <c r="NM21" s="535" cm="1">
        <f t="array" ref="NM21">INDEX(NM$13:NM20,$B21+1,1)</f>
        <v>0</v>
      </c>
      <c r="NN21" s="535" cm="1">
        <f t="array" ref="NN21">INDEX(NN$13:NN20,$B21+1,1)</f>
        <v>0</v>
      </c>
      <c r="NO21" s="535" cm="1">
        <f t="array" ref="NO21">INDEX(NO$13:NO20,$B21+1,1)</f>
        <v>0</v>
      </c>
      <c r="NP21" s="535" cm="1">
        <f t="array" ref="NP21">INDEX(NP$13:NP20,$B21+1,1)</f>
        <v>0</v>
      </c>
      <c r="NQ21" s="535" cm="1">
        <f t="array" ref="NQ21">INDEX(NQ$13:NQ20,$B21+1,1)</f>
        <v>0</v>
      </c>
      <c r="NR21" s="535" cm="1">
        <f t="array" ref="NR21">INDEX(NR$13:NR20,$B21+1,1)</f>
        <v>0</v>
      </c>
      <c r="NS21" s="535" cm="1">
        <f t="array" ref="NS21">INDEX(NS$13:NS20,$B21+1,1)</f>
        <v>0</v>
      </c>
      <c r="NT21" s="535" cm="1">
        <f t="array" ref="NT21">INDEX(NT$13:NT20,$B21+1,1)</f>
        <v>0</v>
      </c>
      <c r="NU21" s="535" cm="1">
        <f t="array" ref="NU21">INDEX(NU$13:NU20,$B21+1,1)</f>
        <v>0</v>
      </c>
      <c r="NV21" s="535" cm="1">
        <f t="array" ref="NV21">INDEX(NV$13:NV20,$B21+1,1)</f>
        <v>0</v>
      </c>
      <c r="NW21" s="535" cm="1">
        <f t="array" ref="NW21">INDEX(NW$13:NW20,$B21+1,1)</f>
        <v>0</v>
      </c>
      <c r="NX21" s="535" cm="1">
        <f t="array" ref="NX21">INDEX(NX$13:NX20,$B21+1,1)</f>
        <v>0</v>
      </c>
      <c r="NY21" s="535" cm="1">
        <f t="array" ref="NY21">INDEX(NY$13:NY20,$B21+1,1)</f>
        <v>0</v>
      </c>
      <c r="NZ21" s="535" cm="1">
        <f t="array" ref="NZ21">INDEX(NZ$13:NZ20,$B21+1,1)</f>
        <v>0</v>
      </c>
      <c r="OA21" s="535" cm="1">
        <f t="array" ref="OA21">INDEX(OA$13:OA20,$B21+1,1)</f>
        <v>0</v>
      </c>
      <c r="OB21" s="535" cm="1">
        <f t="array" ref="OB21">INDEX(OB$13:OB20,$B21+1,1)</f>
        <v>0</v>
      </c>
      <c r="OC21" s="535" cm="1">
        <f t="array" ref="OC21">INDEX(OC$13:OC20,$B21+1,1)</f>
        <v>0</v>
      </c>
      <c r="OD21" s="535" cm="1">
        <f t="array" ref="OD21">INDEX(OD$13:OD20,$B21+1,1)</f>
        <v>0</v>
      </c>
      <c r="OE21" s="535" cm="1">
        <f t="array" ref="OE21">INDEX(OE$13:OE20,$B21+1,1)</f>
        <v>0</v>
      </c>
      <c r="OF21" s="535" cm="1">
        <f t="array" ref="OF21">INDEX(OF$13:OF20,$B21+1,1)</f>
        <v>0</v>
      </c>
      <c r="OG21" s="535" cm="1">
        <f t="array" ref="OG21">INDEX(OG$13:OG20,$B21+1,1)</f>
        <v>0</v>
      </c>
      <c r="OH21" s="535" cm="1">
        <f t="array" ref="OH21">INDEX(OH$13:OH20,$B21+1,1)</f>
        <v>0</v>
      </c>
      <c r="OI21" s="535" cm="1">
        <f t="array" ref="OI21">INDEX(OI$13:OI20,$B21+1,1)</f>
        <v>0</v>
      </c>
      <c r="OJ21" s="535" cm="1">
        <f t="array" ref="OJ21">INDEX(OJ$13:OJ20,$B21+1,1)</f>
        <v>0</v>
      </c>
      <c r="OK21" s="535" cm="1">
        <f t="array" ref="OK21">INDEX(OK$13:OK20,$B21+1,1)</f>
        <v>0</v>
      </c>
      <c r="OL21" s="535" cm="1">
        <f t="array" ref="OL21">INDEX(OL$13:OL20,$B21+1,1)</f>
        <v>0</v>
      </c>
      <c r="OM21" s="535" cm="1">
        <f t="array" ref="OM21">INDEX(OM$13:OM20,$B21+1,1)</f>
        <v>0</v>
      </c>
      <c r="ON21" s="535" cm="1">
        <f t="array" ref="ON21">INDEX(ON$13:ON20,$B21+1,1)</f>
        <v>0</v>
      </c>
      <c r="OO21" s="535" cm="1">
        <f t="array" ref="OO21">INDEX(OO$13:OO20,$B21+1,1)</f>
        <v>0</v>
      </c>
      <c r="OP21" s="535" cm="1">
        <f t="array" ref="OP21">INDEX(OP$13:OP20,$B21+1,1)</f>
        <v>0</v>
      </c>
      <c r="OQ21" s="535" cm="1">
        <f t="array" ref="OQ21">INDEX(OQ$13:OQ20,$B21+1,1)</f>
        <v>0</v>
      </c>
      <c r="OR21" s="535" cm="1">
        <f t="array" ref="OR21">INDEX(OR$13:OR20,$B21+1,1)</f>
        <v>0</v>
      </c>
      <c r="OS21" s="535" cm="1">
        <f t="array" ref="OS21">INDEX(OS$13:OS20,$B21+1,1)</f>
        <v>0</v>
      </c>
      <c r="OT21" s="535" cm="1">
        <f t="array" ref="OT21">INDEX(OT$13:OT20,$B21+1,1)</f>
        <v>0</v>
      </c>
      <c r="OU21" s="535" cm="1">
        <f t="array" ref="OU21">INDEX(OU$13:OU20,$B21+1,1)</f>
        <v>0</v>
      </c>
      <c r="OV21" s="535" cm="1">
        <f t="array" ref="OV21">INDEX(OV$13:OV20,$B21+1,1)</f>
        <v>0</v>
      </c>
      <c r="OW21" s="535" cm="1">
        <f t="array" ref="OW21">INDEX(OW$13:OW20,$B21+1,1)</f>
        <v>0</v>
      </c>
      <c r="OX21" s="535" cm="1">
        <f t="array" ref="OX21">INDEX(OX$13:OX20,$B21+1,1)</f>
        <v>0</v>
      </c>
      <c r="OY21" s="535" cm="1">
        <f t="array" ref="OY21">INDEX(OY$13:OY20,$B21+1,1)</f>
        <v>0</v>
      </c>
      <c r="OZ21" s="535" cm="1">
        <f t="array" ref="OZ21">INDEX(OZ$13:OZ20,$B21+1,1)</f>
        <v>0</v>
      </c>
      <c r="PA21" s="535" cm="1">
        <f t="array" ref="PA21">INDEX(PA$13:PA20,$B21+1,1)</f>
        <v>0</v>
      </c>
      <c r="PB21" s="535" cm="1">
        <f t="array" ref="PB21">INDEX(PB$13:PB20,$B21+1,1)</f>
        <v>0</v>
      </c>
      <c r="PC21" s="535" cm="1">
        <f t="array" ref="PC21">INDEX(PC$13:PC20,$B21+1,1)</f>
        <v>0</v>
      </c>
      <c r="PD21" s="535" cm="1">
        <f t="array" ref="PD21">INDEX(PD$13:PD20,$B21+1,1)</f>
        <v>0</v>
      </c>
      <c r="PE21" s="535" cm="1">
        <f t="array" ref="PE21">INDEX(PE$13:PE20,$B21+1,1)</f>
        <v>0</v>
      </c>
      <c r="PF21" s="535" cm="1">
        <f t="array" ref="PF21">INDEX(PF$13:PF20,$B21+1,1)</f>
        <v>0</v>
      </c>
      <c r="PG21" s="535" cm="1">
        <f t="array" ref="PG21">INDEX(PG$13:PG20,$B21+1,1)</f>
        <v>0</v>
      </c>
      <c r="PH21" s="535" cm="1">
        <f t="array" ref="PH21">INDEX(PH$13:PH20,$B21+1,1)</f>
        <v>0</v>
      </c>
      <c r="PI21" s="535" cm="1">
        <f t="array" ref="PI21">INDEX(PI$13:PI20,$B21+1,1)</f>
        <v>0</v>
      </c>
      <c r="PJ21" s="535" cm="1">
        <f t="array" ref="PJ21">INDEX(PJ$13:PJ20,$B21+1,1)</f>
        <v>0</v>
      </c>
      <c r="PK21" s="535" cm="1">
        <f t="array" ref="PK21">INDEX(PK$13:PK20,$B21+1,1)</f>
        <v>0</v>
      </c>
      <c r="PL21" s="535" cm="1">
        <f t="array" ref="PL21">INDEX(PL$13:PL20,$B21+1,1)</f>
        <v>0</v>
      </c>
      <c r="PM21" s="535" cm="1">
        <f t="array" ref="PM21">INDEX(PM$13:PM20,$B21+1,1)</f>
        <v>0</v>
      </c>
      <c r="PN21" s="535" cm="1">
        <f t="array" ref="PN21">INDEX(PN$13:PN20,$B21+1,1)</f>
        <v>0</v>
      </c>
      <c r="PO21" s="535" cm="1">
        <f t="array" ref="PO21">INDEX(PO$13:PO20,$B21+1,1)</f>
        <v>0</v>
      </c>
      <c r="PP21" s="535" cm="1">
        <f t="array" ref="PP21">INDEX(PP$13:PP20,$B21+1,1)</f>
        <v>0</v>
      </c>
      <c r="PQ21" s="535" cm="1">
        <f t="array" ref="PQ21">INDEX(PQ$13:PQ20,$B21+1,1)</f>
        <v>0</v>
      </c>
      <c r="PR21" s="535" cm="1">
        <f t="array" ref="PR21">INDEX(PR$13:PR20,$B21+1,1)</f>
        <v>0</v>
      </c>
      <c r="PS21" s="535" cm="1">
        <f t="array" ref="PS21">INDEX(PS$13:PS20,$B21+1,1)</f>
        <v>0</v>
      </c>
      <c r="PT21" s="535" cm="1">
        <f t="array" ref="PT21">INDEX(PT$13:PT20,$B21+1,1)</f>
        <v>0</v>
      </c>
      <c r="PU21" s="535" cm="1">
        <f t="array" ref="PU21">INDEX(PU$13:PU20,$B21+1,1)</f>
        <v>0</v>
      </c>
      <c r="PV21" s="535" cm="1">
        <f t="array" ref="PV21">INDEX(PV$13:PV20,$B21+1,1)</f>
        <v>0</v>
      </c>
      <c r="PW21" s="535" cm="1">
        <f t="array" ref="PW21">INDEX(PW$13:PW20,$B21+1,1)</f>
        <v>0</v>
      </c>
      <c r="PX21" s="535" cm="1">
        <f t="array" ref="PX21">INDEX(PX$13:PX20,$B21+1,1)</f>
        <v>0</v>
      </c>
      <c r="PY21" s="535" cm="1">
        <f t="array" ref="PY21">INDEX(PY$13:PY20,$B21+1,1)</f>
        <v>0</v>
      </c>
      <c r="PZ21" s="535" cm="1">
        <f t="array" ref="PZ21">INDEX(PZ$13:PZ20,$B21+1,1)</f>
        <v>0</v>
      </c>
      <c r="QA21" s="535" cm="1">
        <f t="array" ref="QA21">INDEX(QA$13:QA20,$B21+1,1)</f>
        <v>0</v>
      </c>
      <c r="QB21" s="535" cm="1">
        <f t="array" ref="QB21">INDEX(QB$13:QB20,$B21+1,1)</f>
        <v>0</v>
      </c>
      <c r="QC21" s="535" cm="1">
        <f t="array" ref="QC21">INDEX(QC$13:QC20,$B21+1,1)</f>
        <v>0</v>
      </c>
      <c r="QD21" s="535" cm="1">
        <f t="array" ref="QD21">INDEX(QD$13:QD20,$B21+1,1)</f>
        <v>0</v>
      </c>
      <c r="QE21" s="535" cm="1">
        <f t="array" ref="QE21">INDEX(QE$13:QE20,$B21+1,1)</f>
        <v>0</v>
      </c>
      <c r="QF21" s="535" cm="1">
        <f t="array" ref="QF21">INDEX(QF$13:QF20,$B21+1,1)</f>
        <v>0</v>
      </c>
      <c r="QG21" s="535" cm="1">
        <f t="array" ref="QG21">INDEX(QG$13:QG20,$B21+1,1)</f>
        <v>0</v>
      </c>
      <c r="QH21" s="535" cm="1">
        <f t="array" ref="QH21">INDEX(QH$13:QH20,$B21+1,1)</f>
        <v>0</v>
      </c>
      <c r="QI21" s="535" cm="1">
        <f t="array" ref="QI21">INDEX(QI$13:QI20,$B21+1,1)</f>
        <v>0</v>
      </c>
      <c r="QJ21" s="535" cm="1">
        <f t="array" ref="QJ21">INDEX(QJ$13:QJ20,$B21+1,1)</f>
        <v>0</v>
      </c>
      <c r="QK21" s="535" cm="1">
        <f t="array" ref="QK21">INDEX(QK$13:QK20,$B21+1,1)</f>
        <v>0</v>
      </c>
      <c r="QL21" s="535" cm="1">
        <f t="array" ref="QL21">INDEX(QL$13:QL20,$B21+1,1)</f>
        <v>0</v>
      </c>
      <c r="QM21" s="535" cm="1">
        <f t="array" ref="QM21">INDEX(QM$13:QM20,$B21+1,1)</f>
        <v>0</v>
      </c>
      <c r="QN21" s="535" cm="1">
        <f t="array" ref="QN21">INDEX(QN$13:QN20,$B21+1,1)</f>
        <v>0</v>
      </c>
      <c r="QO21" s="535" cm="1">
        <f t="array" ref="QO21">INDEX(QO$13:QO20,$B21+1,1)</f>
        <v>0</v>
      </c>
      <c r="QP21" s="535" cm="1">
        <f t="array" ref="QP21">INDEX(QP$13:QP20,$B21+1,1)</f>
        <v>0</v>
      </c>
      <c r="QQ21" s="535" cm="1">
        <f t="array" ref="QQ21">INDEX(QQ$13:QQ20,$B21+1,1)</f>
        <v>0</v>
      </c>
      <c r="QR21" s="535" cm="1">
        <f t="array" ref="QR21">INDEX(QR$13:QR20,$B21+1,1)</f>
        <v>0</v>
      </c>
      <c r="QS21" s="535" cm="1">
        <f t="array" ref="QS21">INDEX(QS$13:QS20,$B21+1,1)</f>
        <v>0</v>
      </c>
      <c r="QT21" s="535" cm="1">
        <f t="array" ref="QT21">INDEX(QT$13:QT20,$B21+1,1)</f>
        <v>0</v>
      </c>
      <c r="QU21" s="535" cm="1">
        <f t="array" ref="QU21">INDEX(QU$13:QU20,$B21+1,1)</f>
        <v>0</v>
      </c>
      <c r="QV21" s="535" cm="1">
        <f t="array" ref="QV21">INDEX(QV$13:QV20,$B21+1,1)</f>
        <v>0</v>
      </c>
      <c r="QW21" s="535" cm="1">
        <f t="array" ref="QW21">INDEX(QW$13:QW20,$B21+1,1)</f>
        <v>0</v>
      </c>
      <c r="QX21" s="535" cm="1">
        <f t="array" ref="QX21">INDEX(QX$13:QX20,$B21+1,1)</f>
        <v>0</v>
      </c>
      <c r="QY21" s="535" cm="1">
        <f t="array" ref="QY21">INDEX(QY$13:QY20,$B21+1,1)</f>
        <v>0</v>
      </c>
      <c r="QZ21" s="535" cm="1">
        <f t="array" ref="QZ21">INDEX(QZ$13:QZ20,$B21+1,1)</f>
        <v>0</v>
      </c>
      <c r="RA21" s="535" cm="1">
        <f t="array" ref="RA21">INDEX(RA$13:RA20,$B21+1,1)</f>
        <v>0</v>
      </c>
      <c r="RB21" s="535" cm="1">
        <f t="array" ref="RB21">INDEX(RB$13:RB20,$B21+1,1)</f>
        <v>0</v>
      </c>
      <c r="RC21" s="535" cm="1">
        <f t="array" ref="RC21">INDEX(RC$13:RC20,$B21+1,1)</f>
        <v>0</v>
      </c>
      <c r="RD21" s="535" cm="1">
        <f t="array" ref="RD21">INDEX(RD$13:RD20,$B21+1,1)</f>
        <v>0</v>
      </c>
      <c r="RE21" s="535" cm="1">
        <f t="array" ref="RE21">INDEX(RE$13:RE20,$B21+1,1)</f>
        <v>0</v>
      </c>
      <c r="RF21" s="535" cm="1">
        <f t="array" ref="RF21">INDEX(RF$13:RF20,$B21+1,1)</f>
        <v>0</v>
      </c>
      <c r="RG21" s="535" cm="1">
        <f t="array" ref="RG21">INDEX(RG$13:RG20,$B21+1,1)</f>
        <v>0</v>
      </c>
      <c r="RH21" s="535" cm="1">
        <f t="array" ref="RH21">INDEX(RH$13:RH20,$B21+1,1)</f>
        <v>0</v>
      </c>
      <c r="RI21" s="535" cm="1">
        <f t="array" ref="RI21">INDEX(RI$13:RI20,$B21+1,1)</f>
        <v>0</v>
      </c>
      <c r="RJ21" s="535" cm="1">
        <f t="array" ref="RJ21">INDEX(RJ$13:RJ20,$B21+1,1)</f>
        <v>0</v>
      </c>
      <c r="RK21" s="535" cm="1">
        <f t="array" ref="RK21">INDEX(RK$13:RK20,$B21+1,1)</f>
        <v>0</v>
      </c>
      <c r="RL21" s="535" cm="1">
        <f t="array" ref="RL21">INDEX(RL$13:RL20,$B21+1,1)</f>
        <v>0</v>
      </c>
      <c r="RM21" s="535" cm="1">
        <f t="array" ref="RM21">INDEX(RM$13:RM20,$B21+1,1)</f>
        <v>0</v>
      </c>
      <c r="RN21" s="535" cm="1">
        <f t="array" ref="RN21">INDEX(RN$13:RN20,$B21+1,1)</f>
        <v>0</v>
      </c>
      <c r="RO21" s="535" cm="1">
        <f t="array" ref="RO21">INDEX(RO$13:RO20,$B21+1,1)</f>
        <v>0</v>
      </c>
      <c r="RP21" s="535" cm="1">
        <f t="array" ref="RP21">INDEX(RP$13:RP20,$B21+1,1)</f>
        <v>0</v>
      </c>
      <c r="RQ21" s="535" cm="1">
        <f t="array" ref="RQ21">INDEX(RQ$13:RQ20,$B21+1,1)</f>
        <v>0</v>
      </c>
      <c r="RR21" s="535" cm="1">
        <f t="array" ref="RR21">INDEX(RR$13:RR20,$B21+1,1)</f>
        <v>0</v>
      </c>
      <c r="RS21" s="535" cm="1">
        <f t="array" ref="RS21">INDEX(RS$13:RS20,$B21+1,1)</f>
        <v>0</v>
      </c>
      <c r="RT21" s="535" cm="1">
        <f t="array" ref="RT21">INDEX(RT$13:RT20,$B21+1,1)</f>
        <v>0</v>
      </c>
      <c r="RU21" s="535" cm="1">
        <f t="array" ref="RU21">INDEX(RU$13:RU20,$B21+1,1)</f>
        <v>0</v>
      </c>
      <c r="RV21" s="535" cm="1">
        <f t="array" ref="RV21">INDEX(RV$13:RV20,$B21+1,1)</f>
        <v>0</v>
      </c>
      <c r="RW21" s="535" cm="1">
        <f t="array" ref="RW21">INDEX(RW$13:RW20,$B21+1,1)</f>
        <v>0</v>
      </c>
      <c r="RX21" s="535" cm="1">
        <f t="array" ref="RX21">INDEX(RX$13:RX20,$B21+1,1)</f>
        <v>0</v>
      </c>
      <c r="RY21" s="535" cm="1">
        <f t="array" ref="RY21">INDEX(RY$13:RY20,$B21+1,1)</f>
        <v>0</v>
      </c>
      <c r="RZ21" s="535" cm="1">
        <f t="array" ref="RZ21">INDEX(RZ$13:RZ20,$B21+1,1)</f>
        <v>0</v>
      </c>
      <c r="SA21" s="535" cm="1">
        <f t="array" ref="SA21">INDEX(SA$13:SA20,$B21+1,1)</f>
        <v>0</v>
      </c>
      <c r="SB21" s="535" cm="1">
        <f t="array" ref="SB21">INDEX(SB$13:SB20,$B21+1,1)</f>
        <v>0</v>
      </c>
      <c r="SC21" s="535" cm="1">
        <f t="array" ref="SC21">INDEX(SC$13:SC20,$B21+1,1)</f>
        <v>0</v>
      </c>
      <c r="SD21" s="535" cm="1">
        <f t="array" ref="SD21">INDEX(SD$13:SD20,$B21+1,1)</f>
        <v>0</v>
      </c>
      <c r="SE21" s="535" cm="1">
        <f t="array" ref="SE21">INDEX(SE$13:SE20,$B21+1,1)</f>
        <v>0</v>
      </c>
      <c r="SF21" s="535" cm="1">
        <f t="array" ref="SF21">INDEX(SF$13:SF20,$B21+1,1)</f>
        <v>0</v>
      </c>
      <c r="SG21" s="535" cm="1">
        <f t="array" ref="SG21">INDEX(SG$13:SG20,$B21+1,1)</f>
        <v>0</v>
      </c>
      <c r="SH21" s="535" cm="1">
        <f t="array" ref="SH21">INDEX(SH$13:SH20,$B21+1,1)</f>
        <v>0</v>
      </c>
      <c r="SI21" s="535" cm="1">
        <f t="array" ref="SI21">INDEX(SI$13:SI20,$B21+1,1)</f>
        <v>0</v>
      </c>
      <c r="SJ21" s="535" cm="1">
        <f t="array" ref="SJ21">INDEX(SJ$13:SJ20,$B21+1,1)</f>
        <v>0</v>
      </c>
      <c r="SK21" s="535" cm="1">
        <f t="array" ref="SK21">INDEX(SK$13:SK20,$B21+1,1)</f>
        <v>0</v>
      </c>
      <c r="SL21" s="535" cm="1">
        <f t="array" ref="SL21">INDEX(SL$13:SL20,$B21+1,1)</f>
        <v>0</v>
      </c>
      <c r="SM21" s="535" cm="1">
        <f t="array" ref="SM21">INDEX(SM$13:SM20,$B21+1,1)</f>
        <v>0</v>
      </c>
      <c r="SN21" s="535" cm="1">
        <f t="array" ref="SN21">INDEX(SN$13:SN20,$B21+1,1)</f>
        <v>0</v>
      </c>
      <c r="SO21" s="535" cm="1">
        <f t="array" ref="SO21">INDEX(SO$13:SO20,$B21+1,1)</f>
        <v>0</v>
      </c>
      <c r="SP21" s="535" cm="1">
        <f t="array" ref="SP21">INDEX(SP$13:SP20,$B21+1,1)</f>
        <v>0</v>
      </c>
      <c r="SQ21" s="535" cm="1">
        <f t="array" ref="SQ21">INDEX(SQ$13:SQ20,$B21+1,1)</f>
        <v>0</v>
      </c>
      <c r="SR21" s="535" cm="1">
        <f t="array" ref="SR21">INDEX(SR$13:SR20,$B21+1,1)</f>
        <v>0</v>
      </c>
      <c r="SS21" s="535" cm="1">
        <f t="array" ref="SS21">INDEX(SS$13:SS20,$B21+1,1)</f>
        <v>0</v>
      </c>
      <c r="ST21" s="535" cm="1">
        <f t="array" ref="ST21">INDEX(ST$13:ST20,$B21+1,1)</f>
        <v>0</v>
      </c>
      <c r="SU21" s="535" cm="1">
        <f t="array" ref="SU21">INDEX(SU$13:SU20,$B21+1,1)</f>
        <v>0</v>
      </c>
      <c r="SV21" s="535" cm="1">
        <f t="array" ref="SV21">INDEX(SV$13:SV20,$B21+1,1)</f>
        <v>0</v>
      </c>
      <c r="SW21" s="535" cm="1">
        <f t="array" ref="SW21">INDEX(SW$13:SW20,$B21+1,1)</f>
        <v>0</v>
      </c>
      <c r="SX21" s="535" cm="1">
        <f t="array" ref="SX21">INDEX(SX$13:SX20,$B21+1,1)</f>
        <v>0</v>
      </c>
      <c r="SY21" s="535" cm="1">
        <f t="array" ref="SY21">INDEX(SY$13:SY20,$B21+1,1)</f>
        <v>0</v>
      </c>
      <c r="SZ21" s="535" cm="1">
        <f t="array" ref="SZ21">INDEX(SZ$13:SZ20,$B21+1,1)</f>
        <v>0</v>
      </c>
      <c r="TA21" s="535" cm="1">
        <f t="array" ref="TA21">INDEX(TA$13:TA20,$B21+1,1)</f>
        <v>0</v>
      </c>
      <c r="TB21" s="535" cm="1">
        <f t="array" ref="TB21">INDEX(TB$13:TB20,$B21+1,1)</f>
        <v>0</v>
      </c>
      <c r="TC21" s="535" cm="1">
        <f t="array" ref="TC21">INDEX(TC$13:TC20,$B21+1,1)</f>
        <v>0</v>
      </c>
      <c r="TD21" s="535" cm="1">
        <f t="array" ref="TD21">INDEX(TD$13:TD20,$B21+1,1)</f>
        <v>0</v>
      </c>
      <c r="TE21" s="535" cm="1">
        <f t="array" ref="TE21">INDEX(TE$13:TE20,$B21+1,1)</f>
        <v>0</v>
      </c>
      <c r="TF21" s="535" cm="1">
        <f t="array" ref="TF21">INDEX(TF$13:TF20,$B21+1,1)</f>
        <v>0</v>
      </c>
      <c r="TG21" s="535" cm="1">
        <f t="array" ref="TG21">INDEX(TG$13:TG20,$B21+1,1)</f>
        <v>0</v>
      </c>
      <c r="TH21" s="535" cm="1">
        <f t="array" ref="TH21">INDEX(TH$13:TH20,$B21+1,1)</f>
        <v>0</v>
      </c>
      <c r="TI21" s="535" cm="1">
        <f t="array" ref="TI21">INDEX(TI$13:TI20,$B21+1,1)</f>
        <v>0</v>
      </c>
      <c r="TJ21" s="535" cm="1">
        <f t="array" ref="TJ21">INDEX(TJ$13:TJ20,$B21+1,1)</f>
        <v>0</v>
      </c>
      <c r="TK21" s="535" cm="1">
        <f t="array" ref="TK21">INDEX(TK$13:TK20,$B21+1,1)</f>
        <v>0</v>
      </c>
      <c r="TL21" s="535" cm="1">
        <f t="array" ref="TL21">INDEX(TL$13:TL20,$B21+1,1)</f>
        <v>0</v>
      </c>
      <c r="TM21" s="535" cm="1">
        <f t="array" ref="TM21">INDEX(TM$13:TM20,$B21+1,1)</f>
        <v>0</v>
      </c>
      <c r="TN21" s="535" cm="1">
        <f t="array" ref="TN21">INDEX(TN$13:TN20,$B21+1,1)</f>
        <v>0</v>
      </c>
      <c r="TO21" s="535" cm="1">
        <f t="array" ref="TO21">INDEX(TO$13:TO20,$B21+1,1)</f>
        <v>0</v>
      </c>
      <c r="TP21" s="535" cm="1">
        <f t="array" ref="TP21">INDEX(TP$13:TP20,$B21+1,1)</f>
        <v>0</v>
      </c>
      <c r="TQ21" s="535" cm="1">
        <f t="array" ref="TQ21">INDEX(TQ$13:TQ20,$B21+1,1)</f>
        <v>0</v>
      </c>
      <c r="TR21" s="535" cm="1">
        <f t="array" ref="TR21">INDEX(TR$13:TR20,$B21+1,1)</f>
        <v>0</v>
      </c>
      <c r="TS21" s="535" cm="1">
        <f t="array" ref="TS21">INDEX(TS$13:TS20,$B21+1,1)</f>
        <v>0</v>
      </c>
      <c r="TT21" s="535" cm="1">
        <f t="array" ref="TT21">INDEX(TT$13:TT20,$B21+1,1)</f>
        <v>0</v>
      </c>
      <c r="TU21" s="535" cm="1">
        <f t="array" ref="TU21">INDEX(TU$13:TU20,$B21+1,1)</f>
        <v>0</v>
      </c>
      <c r="TV21" s="535" cm="1">
        <f t="array" ref="TV21">INDEX(TV$13:TV20,$B21+1,1)</f>
        <v>0</v>
      </c>
      <c r="TW21" s="535" cm="1">
        <f t="array" ref="TW21">INDEX(TW$13:TW20,$B21+1,1)</f>
        <v>0</v>
      </c>
      <c r="TX21" s="535" cm="1">
        <f t="array" ref="TX21">INDEX(TX$13:TX20,$B21+1,1)</f>
        <v>0</v>
      </c>
      <c r="TY21" s="535" cm="1">
        <f t="array" ref="TY21">INDEX(TY$13:TY20,$B21+1,1)</f>
        <v>0</v>
      </c>
      <c r="TZ21" s="535" cm="1">
        <f t="array" ref="TZ21">INDEX(TZ$13:TZ20,$B21+1,1)</f>
        <v>0</v>
      </c>
      <c r="UA21" s="535" cm="1">
        <f t="array" ref="UA21">INDEX(UA$13:UA20,$B21+1,1)</f>
        <v>0</v>
      </c>
      <c r="UB21" s="535" cm="1">
        <f t="array" ref="UB21">INDEX(UB$13:UB20,$B21+1,1)</f>
        <v>0</v>
      </c>
      <c r="UC21" s="535" cm="1">
        <f t="array" ref="UC21">INDEX(UC$13:UC20,$B21+1,1)</f>
        <v>0</v>
      </c>
      <c r="UD21" s="535" cm="1">
        <f t="array" ref="UD21">INDEX(UD$13:UD20,$B21+1,1)</f>
        <v>0</v>
      </c>
      <c r="UE21" s="535" cm="1">
        <f t="array" ref="UE21">INDEX(UE$13:UE20,$B21+1,1)</f>
        <v>0</v>
      </c>
      <c r="UF21" s="535" cm="1">
        <f t="array" ref="UF21">INDEX(UF$13:UF20,$B21+1,1)</f>
        <v>0</v>
      </c>
      <c r="UG21" s="535" cm="1">
        <f t="array" ref="UG21">INDEX(UG$13:UG20,$B21+1,1)</f>
        <v>0</v>
      </c>
      <c r="UH21" s="535" cm="1">
        <f t="array" ref="UH21">INDEX(UH$13:UH20,$B21+1,1)</f>
        <v>0</v>
      </c>
      <c r="UI21" s="535" cm="1">
        <f t="array" ref="UI21">INDEX(UI$13:UI20,$B21+1,1)</f>
        <v>0</v>
      </c>
      <c r="UJ21" s="535" cm="1">
        <f t="array" ref="UJ21">INDEX(UJ$13:UJ20,$B21+1,1)</f>
        <v>0</v>
      </c>
      <c r="UK21" s="535" cm="1">
        <f t="array" ref="UK21">INDEX(UK$13:UK20,$B21+1,1)</f>
        <v>0</v>
      </c>
      <c r="UL21" s="535" cm="1">
        <f t="array" ref="UL21">INDEX(UL$13:UL20,$B21+1,1)</f>
        <v>0</v>
      </c>
      <c r="UM21" s="535" cm="1">
        <f t="array" ref="UM21">INDEX(UM$13:UM20,$B21+1,1)</f>
        <v>0</v>
      </c>
      <c r="UN21" s="535" cm="1">
        <f t="array" ref="UN21">INDEX(UN$13:UN20,$B21+1,1)</f>
        <v>0</v>
      </c>
      <c r="UO21" s="535" cm="1">
        <f t="array" ref="UO21">INDEX(UO$13:UO20,$B21+1,1)</f>
        <v>0</v>
      </c>
      <c r="UP21" s="535" cm="1">
        <f t="array" ref="UP21">INDEX(UP$13:UP20,$B21+1,1)</f>
        <v>0</v>
      </c>
      <c r="UQ21" s="535" cm="1">
        <f t="array" ref="UQ21">INDEX(UQ$13:UQ20,$B21+1,1)</f>
        <v>0</v>
      </c>
      <c r="UR21" s="535" cm="1">
        <f t="array" ref="UR21">INDEX(UR$13:UR20,$B21+1,1)</f>
        <v>0</v>
      </c>
      <c r="US21" s="535" cm="1">
        <f t="array" ref="US21">INDEX(US$13:US20,$B21+1,1)</f>
        <v>0</v>
      </c>
      <c r="UT21" s="535" cm="1">
        <f t="array" ref="UT21">INDEX(UT$13:UT20,$B21+1,1)</f>
        <v>0</v>
      </c>
      <c r="UU21" s="535" cm="1">
        <f t="array" ref="UU21">INDEX(UU$13:UU20,$B21+1,1)</f>
        <v>0</v>
      </c>
      <c r="UV21" s="535" cm="1">
        <f t="array" ref="UV21">INDEX(UV$13:UV20,$B21+1,1)</f>
        <v>0</v>
      </c>
      <c r="UW21" s="535" cm="1">
        <f t="array" ref="UW21">INDEX(UW$13:UW20,$B21+1,1)</f>
        <v>0</v>
      </c>
      <c r="UX21" s="535" cm="1">
        <f t="array" ref="UX21">INDEX(UX$13:UX20,$B21+1,1)</f>
        <v>0</v>
      </c>
      <c r="UY21" s="535" cm="1">
        <f t="array" ref="UY21">INDEX(UY$13:UY20,$B21+1,1)</f>
        <v>0</v>
      </c>
      <c r="UZ21" s="535" cm="1">
        <f t="array" ref="UZ21">INDEX(UZ$13:UZ20,$B21+1,1)</f>
        <v>0</v>
      </c>
      <c r="VA21" s="535" cm="1">
        <f t="array" ref="VA21">INDEX(VA$13:VA20,$B21+1,1)</f>
        <v>0</v>
      </c>
      <c r="VB21" s="535" cm="1">
        <f t="array" ref="VB21">INDEX(VB$13:VB20,$B21+1,1)</f>
        <v>0</v>
      </c>
      <c r="VC21" s="535" cm="1">
        <f t="array" ref="VC21">INDEX(VC$13:VC20,$B21+1,1)</f>
        <v>0</v>
      </c>
      <c r="VD21" s="535" cm="1">
        <f t="array" ref="VD21">INDEX(VD$13:VD20,$B21+1,1)</f>
        <v>0</v>
      </c>
      <c r="VE21" s="535" cm="1">
        <f t="array" ref="VE21">INDEX(VE$13:VE20,$B21+1,1)</f>
        <v>0</v>
      </c>
      <c r="VF21" s="535" cm="1">
        <f t="array" ref="VF21">INDEX(VF$13:VF20,$B21+1,1)</f>
        <v>0</v>
      </c>
      <c r="VG21" s="535" cm="1">
        <f t="array" ref="VG21">INDEX(VG$13:VG20,$B21+1,1)</f>
        <v>0</v>
      </c>
      <c r="VH21" s="535" cm="1">
        <f t="array" ref="VH21">INDEX(VH$13:VH20,$B21+1,1)</f>
        <v>0</v>
      </c>
      <c r="VI21" s="535" cm="1">
        <f t="array" ref="VI21">INDEX(VI$13:VI20,$B21+1,1)</f>
        <v>0</v>
      </c>
      <c r="VJ21" s="535" cm="1">
        <f t="array" ref="VJ21">INDEX(VJ$13:VJ20,$B21+1,1)</f>
        <v>0</v>
      </c>
      <c r="VK21" s="535" cm="1">
        <f t="array" ref="VK21">INDEX(VK$13:VK20,$B21+1,1)</f>
        <v>0</v>
      </c>
      <c r="VL21" s="535" cm="1">
        <f t="array" ref="VL21">INDEX(VL$13:VL20,$B21+1,1)</f>
        <v>0</v>
      </c>
      <c r="VM21" s="535" cm="1">
        <f t="array" ref="VM21">INDEX(VM$13:VM20,$B21+1,1)</f>
        <v>0</v>
      </c>
      <c r="VN21" s="535" cm="1">
        <f t="array" ref="VN21">INDEX(VN$13:VN20,$B21+1,1)</f>
        <v>0</v>
      </c>
      <c r="VO21" s="535" cm="1">
        <f t="array" ref="VO21">INDEX(VO$13:VO20,$B21+1,1)</f>
        <v>0</v>
      </c>
      <c r="VP21" s="535" cm="1">
        <f t="array" ref="VP21">INDEX(VP$13:VP20,$B21+1,1)</f>
        <v>0</v>
      </c>
      <c r="VQ21" s="535" cm="1">
        <f t="array" ref="VQ21">INDEX(VQ$13:VQ20,$B21+1,1)</f>
        <v>0</v>
      </c>
      <c r="VR21" s="535" cm="1">
        <f t="array" ref="VR21">INDEX(VR$13:VR20,$B21+1,1)</f>
        <v>0</v>
      </c>
      <c r="VS21" s="535" cm="1">
        <f t="array" ref="VS21">INDEX(VS$13:VS20,$B21+1,1)</f>
        <v>0</v>
      </c>
      <c r="VT21" s="535" cm="1">
        <f t="array" ref="VT21">INDEX(VT$13:VT20,$B21+1,1)</f>
        <v>0</v>
      </c>
      <c r="VU21" s="535" cm="1">
        <f t="array" ref="VU21">INDEX(VU$13:VU20,$B21+1,1)</f>
        <v>0</v>
      </c>
      <c r="VV21" s="535" cm="1">
        <f t="array" ref="VV21">INDEX(VV$13:VV20,$B21+1,1)</f>
        <v>0</v>
      </c>
      <c r="VW21" s="535" cm="1">
        <f t="array" ref="VW21">INDEX(VW$13:VW20,$B21+1,1)</f>
        <v>0</v>
      </c>
      <c r="VX21" s="535" cm="1">
        <f t="array" ref="VX21">INDEX(VX$13:VX20,$B21+1,1)</f>
        <v>0</v>
      </c>
      <c r="VY21" s="535" cm="1">
        <f t="array" ref="VY21">INDEX(VY$13:VY20,$B21+1,1)</f>
        <v>0</v>
      </c>
      <c r="VZ21" s="535" cm="1">
        <f t="array" ref="VZ21">INDEX(VZ$13:VZ20,$B21+1,1)</f>
        <v>0</v>
      </c>
      <c r="WA21" s="535" cm="1">
        <f t="array" ref="WA21">INDEX(WA$13:WA20,$B21+1,1)</f>
        <v>0</v>
      </c>
      <c r="WB21" s="535" cm="1">
        <f t="array" ref="WB21">INDEX(WB$13:WB20,$B21+1,1)</f>
        <v>0</v>
      </c>
      <c r="WC21" s="535" cm="1">
        <f t="array" ref="WC21">INDEX(WC$13:WC20,$B21+1,1)</f>
        <v>0</v>
      </c>
      <c r="WD21" s="535" cm="1">
        <f t="array" ref="WD21">INDEX(WD$13:WD20,$B21+1,1)</f>
        <v>0</v>
      </c>
      <c r="WE21" s="535" cm="1">
        <f t="array" ref="WE21">INDEX(WE$13:WE20,$B21+1,1)</f>
        <v>0</v>
      </c>
      <c r="WF21" s="535" cm="1">
        <f t="array" ref="WF21">INDEX(WF$13:WF20,$B21+1,1)</f>
        <v>0</v>
      </c>
      <c r="WG21" s="535" cm="1">
        <f t="array" ref="WG21">INDEX(WG$13:WG20,$B21+1,1)</f>
        <v>0</v>
      </c>
      <c r="WH21" s="535" cm="1">
        <f t="array" ref="WH21">INDEX(WH$13:WH20,$B21+1,1)</f>
        <v>0</v>
      </c>
      <c r="WI21" s="535" cm="1">
        <f t="array" ref="WI21">INDEX(WI$13:WI20,$B21+1,1)</f>
        <v>0</v>
      </c>
      <c r="WJ21" s="535" cm="1">
        <f t="array" ref="WJ21">INDEX(WJ$13:WJ20,$B21+1,1)</f>
        <v>0</v>
      </c>
      <c r="WK21" s="535" cm="1">
        <f t="array" ref="WK21">INDEX(WK$13:WK20,$B21+1,1)</f>
        <v>0</v>
      </c>
      <c r="WL21" s="535" cm="1">
        <f t="array" ref="WL21">INDEX(WL$13:WL20,$B21+1,1)</f>
        <v>0</v>
      </c>
      <c r="WM21" s="535" cm="1">
        <f t="array" ref="WM21">INDEX(WM$13:WM20,$B21+1,1)</f>
        <v>0</v>
      </c>
      <c r="WN21" s="535" cm="1">
        <f t="array" ref="WN21">INDEX(WN$13:WN20,$B21+1,1)</f>
        <v>0</v>
      </c>
      <c r="WO21" s="535" cm="1">
        <f t="array" ref="WO21">INDEX(WO$13:WO20,$B21+1,1)</f>
        <v>0</v>
      </c>
      <c r="WP21" s="535" cm="1">
        <f t="array" ref="WP21">INDEX(WP$13:WP20,$B21+1,1)</f>
        <v>0</v>
      </c>
      <c r="WQ21" s="535" cm="1">
        <f t="array" ref="WQ21">INDEX(WQ$13:WQ20,$B21+1,1)</f>
        <v>0</v>
      </c>
      <c r="WR21" s="535" cm="1">
        <f t="array" ref="WR21">INDEX(WR$13:WR20,$B21+1,1)</f>
        <v>0</v>
      </c>
      <c r="WS21" s="535" cm="1">
        <f t="array" ref="WS21">INDEX(WS$13:WS20,$B21+1,1)</f>
        <v>0</v>
      </c>
      <c r="WT21" s="535" cm="1">
        <f t="array" ref="WT21">INDEX(WT$13:WT20,$B21+1,1)</f>
        <v>0</v>
      </c>
      <c r="WU21" s="535" cm="1">
        <f t="array" ref="WU21">INDEX(WU$13:WU20,$B21+1,1)</f>
        <v>0</v>
      </c>
      <c r="WV21" s="535" cm="1">
        <f t="array" ref="WV21">INDEX(WV$13:WV20,$B21+1,1)</f>
        <v>0</v>
      </c>
      <c r="WW21" s="535" cm="1">
        <f t="array" ref="WW21">INDEX(WW$13:WW20,$B21+1,1)</f>
        <v>0</v>
      </c>
      <c r="WX21" s="535" cm="1">
        <f t="array" ref="WX21">INDEX(WX$13:WX20,$B21+1,1)</f>
        <v>0</v>
      </c>
      <c r="WY21" s="535" cm="1">
        <f t="array" ref="WY21">INDEX(WY$13:WY20,$B21+1,1)</f>
        <v>0</v>
      </c>
      <c r="WZ21" s="535" cm="1">
        <f t="array" ref="WZ21">INDEX(WZ$13:WZ20,$B21+1,1)</f>
        <v>0</v>
      </c>
      <c r="XA21" s="535" cm="1">
        <f t="array" ref="XA21">INDEX(XA$13:XA20,$B21+1,1)</f>
        <v>0</v>
      </c>
      <c r="XB21" s="535" cm="1">
        <f t="array" ref="XB21">INDEX(XB$13:XB20,$B21+1,1)</f>
        <v>0</v>
      </c>
      <c r="XC21" s="535" cm="1">
        <f t="array" ref="XC21">INDEX(XC$13:XC20,$B21+1,1)</f>
        <v>0</v>
      </c>
      <c r="XD21" s="535" cm="1">
        <f t="array" ref="XD21">INDEX(XD$13:XD20,$B21+1,1)</f>
        <v>0</v>
      </c>
      <c r="XE21" s="535" cm="1">
        <f t="array" ref="XE21">INDEX(XE$13:XE20,$B21+1,1)</f>
        <v>0</v>
      </c>
      <c r="XF21" s="535" cm="1">
        <f t="array" ref="XF21">INDEX(XF$13:XF20,$B21+1,1)</f>
        <v>0</v>
      </c>
      <c r="XG21" s="535" cm="1">
        <f t="array" ref="XG21">INDEX(XG$13:XG20,$B21+1,1)</f>
        <v>0</v>
      </c>
      <c r="XH21" s="535" cm="1">
        <f t="array" ref="XH21">INDEX(XH$13:XH20,$B21+1,1)</f>
        <v>0</v>
      </c>
      <c r="XI21" s="535" cm="1">
        <f t="array" ref="XI21">INDEX(XI$13:XI20,$B21+1,1)</f>
        <v>0</v>
      </c>
      <c r="XJ21" s="535" cm="1">
        <f t="array" ref="XJ21">INDEX(XJ$13:XJ20,$B21+1,1)</f>
        <v>0</v>
      </c>
      <c r="XK21" s="535" cm="1">
        <f t="array" ref="XK21">INDEX(XK$13:XK20,$B21+1,1)</f>
        <v>0</v>
      </c>
      <c r="XL21" s="535" cm="1">
        <f t="array" ref="XL21">INDEX(XL$13:XL20,$B21+1,1)</f>
        <v>0</v>
      </c>
      <c r="XM21" s="535" cm="1">
        <f t="array" ref="XM21">INDEX(XM$13:XM20,$B21+1,1)</f>
        <v>0</v>
      </c>
      <c r="XN21" s="535" cm="1">
        <f t="array" ref="XN21">INDEX(XN$13:XN20,$B21+1,1)</f>
        <v>0</v>
      </c>
      <c r="XO21" s="535" cm="1">
        <f t="array" ref="XO21">INDEX(XO$13:XO20,$B21+1,1)</f>
        <v>0</v>
      </c>
      <c r="XP21" s="535" cm="1">
        <f t="array" ref="XP21">INDEX(XP$13:XP20,$B21+1,1)</f>
        <v>0</v>
      </c>
      <c r="XQ21" s="535" cm="1">
        <f t="array" ref="XQ21">INDEX(XQ$13:XQ20,$B21+1,1)</f>
        <v>0</v>
      </c>
      <c r="XR21" s="535" cm="1">
        <f t="array" ref="XR21">INDEX(XR$13:XR20,$B21+1,1)</f>
        <v>0</v>
      </c>
      <c r="XS21" s="535" cm="1">
        <f t="array" ref="XS21">INDEX(XS$13:XS20,$B21+1,1)</f>
        <v>0</v>
      </c>
      <c r="XT21" s="535" cm="1">
        <f t="array" ref="XT21">INDEX(XT$13:XT20,$B21+1,1)</f>
        <v>0</v>
      </c>
      <c r="XU21" s="535" cm="1">
        <f t="array" ref="XU21">INDEX(XU$13:XU20,$B21+1,1)</f>
        <v>0</v>
      </c>
      <c r="XV21" s="535" cm="1">
        <f t="array" ref="XV21">INDEX(XV$13:XV20,$B21+1,1)</f>
        <v>0</v>
      </c>
      <c r="XW21" s="535" cm="1">
        <f t="array" ref="XW21">INDEX(XW$13:XW20,$B21+1,1)</f>
        <v>0</v>
      </c>
      <c r="XX21" s="535" cm="1">
        <f t="array" ref="XX21">INDEX(XX$13:XX20,$B21+1,1)</f>
        <v>0</v>
      </c>
      <c r="XY21" s="535" cm="1">
        <f t="array" ref="XY21">INDEX(XY$13:XY20,$B21+1,1)</f>
        <v>0</v>
      </c>
      <c r="XZ21" s="535" cm="1">
        <f t="array" ref="XZ21">INDEX(XZ$13:XZ20,$B21+1,1)</f>
        <v>0</v>
      </c>
      <c r="YA21" s="535" cm="1">
        <f t="array" ref="YA21">INDEX(YA$13:YA20,$B21+1,1)</f>
        <v>0</v>
      </c>
      <c r="YB21" s="535" cm="1">
        <f t="array" ref="YB21">INDEX(YB$13:YB20,$B21+1,1)</f>
        <v>0</v>
      </c>
      <c r="YC21" s="535" cm="1">
        <f t="array" ref="YC21">INDEX(YC$13:YC20,$B21+1,1)</f>
        <v>0</v>
      </c>
      <c r="YD21" s="535" cm="1">
        <f t="array" ref="YD21">INDEX(YD$13:YD20,$B21+1,1)</f>
        <v>0</v>
      </c>
      <c r="YE21" s="535" cm="1">
        <f t="array" ref="YE21">INDEX(YE$13:YE20,$B21+1,1)</f>
        <v>0</v>
      </c>
      <c r="YF21" s="535" cm="1">
        <f t="array" ref="YF21">INDEX(YF$13:YF20,$B21+1,1)</f>
        <v>0</v>
      </c>
      <c r="YG21" s="535" cm="1">
        <f t="array" ref="YG21">INDEX(YG$13:YG20,$B21+1,1)</f>
        <v>0</v>
      </c>
      <c r="YH21" s="535" cm="1">
        <f t="array" ref="YH21">INDEX(YH$13:YH20,$B21+1,1)</f>
        <v>0</v>
      </c>
      <c r="YI21" s="535" cm="1">
        <f t="array" ref="YI21">INDEX(YI$13:YI20,$B21+1,1)</f>
        <v>0</v>
      </c>
      <c r="YJ21" s="535" cm="1">
        <f t="array" ref="YJ21">INDEX(YJ$13:YJ20,$B21+1,1)</f>
        <v>0</v>
      </c>
      <c r="YK21" s="535" cm="1">
        <f t="array" ref="YK21">INDEX(YK$13:YK20,$B21+1,1)</f>
        <v>0</v>
      </c>
      <c r="YL21" s="535" cm="1">
        <f t="array" ref="YL21">INDEX(YL$13:YL20,$B21+1,1)</f>
        <v>0</v>
      </c>
      <c r="YM21" s="535" cm="1">
        <f t="array" ref="YM21">INDEX(YM$13:YM20,$B21+1,1)</f>
        <v>0</v>
      </c>
      <c r="YN21" s="535" cm="1">
        <f t="array" ref="YN21">INDEX(YN$13:YN20,$B21+1,1)</f>
        <v>0</v>
      </c>
      <c r="YO21" s="535" cm="1">
        <f t="array" ref="YO21">INDEX(YO$13:YO20,$B21+1,1)</f>
        <v>0</v>
      </c>
      <c r="YP21" s="535" cm="1">
        <f t="array" ref="YP21">INDEX(YP$13:YP20,$B21+1,1)</f>
        <v>0</v>
      </c>
      <c r="YQ21" s="535" cm="1">
        <f t="array" ref="YQ21">INDEX(YQ$13:YQ20,$B21+1,1)</f>
        <v>0</v>
      </c>
      <c r="YR21" s="535" cm="1">
        <f t="array" ref="YR21">INDEX(YR$13:YR20,$B21+1,1)</f>
        <v>0</v>
      </c>
      <c r="YS21" s="535" cm="1">
        <f t="array" ref="YS21">INDEX(YS$13:YS20,$B21+1,1)</f>
        <v>0</v>
      </c>
      <c r="YT21" s="535" cm="1">
        <f t="array" ref="YT21">INDEX(YT$13:YT20,$B21+1,1)</f>
        <v>0</v>
      </c>
      <c r="YU21" s="535" cm="1">
        <f t="array" ref="YU21">INDEX(YU$13:YU20,$B21+1,1)</f>
        <v>0</v>
      </c>
      <c r="YV21" s="535" cm="1">
        <f t="array" ref="YV21">INDEX(YV$13:YV20,$B21+1,1)</f>
        <v>0</v>
      </c>
      <c r="YW21" s="535" cm="1">
        <f t="array" ref="YW21">INDEX(YW$13:YW20,$B21+1,1)</f>
        <v>0</v>
      </c>
      <c r="YX21" s="535" cm="1">
        <f t="array" ref="YX21">INDEX(YX$13:YX20,$B21+1,1)</f>
        <v>0</v>
      </c>
      <c r="YY21" s="535" cm="1">
        <f t="array" ref="YY21">INDEX(YY$13:YY20,$B21+1,1)</f>
        <v>0</v>
      </c>
      <c r="YZ21" s="535" cm="1">
        <f t="array" ref="YZ21">INDEX(YZ$13:YZ20,$B21+1,1)</f>
        <v>0</v>
      </c>
      <c r="ZA21" s="535" t="str" cm="1">
        <f t="array" ref="ZA21">INDEX(ZA$13:ZA20,$B21+1,1)</f>
        <v>-</v>
      </c>
      <c r="ZB21" s="18"/>
      <c r="ZC21" s="535" cm="1">
        <f t="array" ref="ZC21">INDEX(ZC$13:ZC20,$B21+1,1)</f>
        <v>0</v>
      </c>
      <c r="ZD21" s="535" cm="1">
        <f t="array" ref="ZD21">INDEX(ZD$13:ZD20,$B21+1,1)</f>
        <v>0</v>
      </c>
      <c r="ZE21" s="535" cm="1">
        <f t="array" ref="ZE21">INDEX(ZE$13:ZE20,$B21+1,1)</f>
        <v>0</v>
      </c>
      <c r="ZF21" s="535" t="str" cm="1">
        <f t="array" ref="ZF21">INDEX(ZF$13:ZF20,$B21+1,1)</f>
        <v>-</v>
      </c>
      <c r="ZG21" s="535" t="str" cm="1">
        <f t="array" ref="ZG21">INDEX(ZG$13:ZG20,$B21+1,1)</f>
        <v>-</v>
      </c>
      <c r="ZH21" s="535" t="str" cm="1">
        <f t="array" ref="ZH21">INDEX(ZH$13:ZH20,$B21+1,1)</f>
        <v>-</v>
      </c>
      <c r="ZI21" s="535" t="str" cm="1">
        <f t="array" ref="ZI21">INDEX(ZI$13:ZI20,$B21+1,1)</f>
        <v>-</v>
      </c>
      <c r="ZJ21" s="535" t="str" cm="1">
        <f t="array" ref="ZJ21">INDEX(ZJ$13:ZJ20,$B21+1,1)</f>
        <v>-</v>
      </c>
      <c r="ZK21" s="535" t="str" cm="1">
        <f t="array" ref="ZK21">INDEX(ZK$13:ZK20,$B21+1,1)</f>
        <v>-</v>
      </c>
      <c r="ZL21" s="535" t="str" cm="1">
        <f t="array" ref="ZL21">INDEX(ZL$13:ZL20,$B21+1,1)</f>
        <v>-</v>
      </c>
      <c r="ZM21" s="535" t="str" cm="1">
        <f t="array" ref="ZM21">INDEX(ZM$13:ZM20,$B21+1,1)</f>
        <v>-</v>
      </c>
      <c r="ZN21" s="535" t="str" cm="1">
        <f t="array" ref="ZN21">INDEX(ZN$13:ZN20,$B21+1,1)</f>
        <v>-</v>
      </c>
      <c r="ZO21" s="535" t="str" cm="1">
        <f t="array" ref="ZO21">INDEX(ZO$13:ZO20,$B21+1,1)</f>
        <v>-</v>
      </c>
      <c r="ZP21" s="535" t="str" cm="1">
        <f t="array" ref="ZP21">INDEX(ZP$13:ZP20,$B21+1,1)</f>
        <v>-</v>
      </c>
      <c r="ZQ21" s="535" t="str" cm="1">
        <f t="array" ref="ZQ21">INDEX(ZQ$13:ZQ20,$B21+1,1)</f>
        <v>-</v>
      </c>
      <c r="ZR21" s="535" t="str" cm="1">
        <f t="array" ref="ZR21">INDEX(ZR$13:ZR20,$B21+1,1)</f>
        <v>-</v>
      </c>
      <c r="ZS21" s="535" t="str" cm="1">
        <f t="array" ref="ZS21">INDEX(ZS$13:ZS20,$B21+1,1)</f>
        <v>-</v>
      </c>
      <c r="ZT21" s="535" t="str" cm="1">
        <f t="array" ref="ZT21">INDEX(ZT$13:ZT20,$B21+1,1)</f>
        <v>-</v>
      </c>
      <c r="ZU21" s="535" t="str" cm="1">
        <f t="array" ref="ZU21">INDEX(ZU$13:ZU20,$B21+1,1)</f>
        <v>-</v>
      </c>
      <c r="ZV21" s="535" t="str" cm="1">
        <f t="array" ref="ZV21">INDEX(ZV$13:ZV20,$B21+1,1)</f>
        <v>-</v>
      </c>
      <c r="ZW21" s="535" t="str" cm="1">
        <f t="array" ref="ZW21">INDEX(ZW$13:ZW20,$B21+1,1)</f>
        <v>-</v>
      </c>
      <c r="ZX21" s="18"/>
      <c r="ZY21" s="411" t="str">
        <f t="shared" ca="1" si="211"/>
        <v>-</v>
      </c>
      <c r="ZZ21" s="535" t="str" cm="1">
        <f t="array" ref="ZZ21">INDEX(ZZ$13:ZZ20,$B21+1,1)</f>
        <v>-</v>
      </c>
      <c r="AAA21" s="535" t="str" cm="1">
        <f t="array" ref="AAA21">INDEX(AAA$13:AAA20,$B21+1,1)</f>
        <v>-</v>
      </c>
      <c r="AAB21" s="535" t="str" cm="1">
        <f t="array" ref="AAB21">INDEX(AAB$13:AAB20,$B21+1,1)</f>
        <v>-</v>
      </c>
      <c r="AAC21" s="535" t="str" cm="1">
        <f t="array" ref="AAC21">INDEX(AAC$13:AAC20,$B21+1,1)</f>
        <v>-</v>
      </c>
      <c r="AAD21" s="535" cm="1">
        <f t="array" ref="AAD21">INDEX(AAD$13:AAD20,$B21+1,1)</f>
        <v>0</v>
      </c>
      <c r="AAE21" s="535" t="str" cm="1">
        <f t="array" ref="AAE21">INDEX(AAE$13:AAE20,$B21+1,1)</f>
        <v>-</v>
      </c>
      <c r="AAF21" s="535" t="str" cm="1">
        <f t="array" ref="AAF21">INDEX(AAF$13:AAF20,$B21+1,1)</f>
        <v>-</v>
      </c>
      <c r="AAG21" s="535" t="str" cm="1">
        <f t="array" ref="AAG21">INDEX(AAG$13:AAG20,$B21+1,1)</f>
        <v>-</v>
      </c>
      <c r="AAH21" s="535" t="str" cm="1">
        <f t="array" ref="AAH21">INDEX(AAH$13:AAH20,$B21+1,1)</f>
        <v>-</v>
      </c>
      <c r="AAI21" s="535" t="str" cm="1">
        <f t="array" ref="AAI21">INDEX(AAI$13:AAI20,$B21+1,1)</f>
        <v>-</v>
      </c>
      <c r="AAJ21" s="535" t="str" cm="1">
        <f t="array" ref="AAJ21">INDEX(AAJ$13:AAJ20,$B21+1,1)</f>
        <v>-</v>
      </c>
      <c r="AAK21" s="535" t="str" cm="1">
        <f t="array" ref="AAK21">INDEX(AAK$13:AAK20,$B21+1,1)</f>
        <v>-</v>
      </c>
      <c r="AAL21" s="535" t="str" cm="1">
        <f t="array" ref="AAL21">INDEX(AAL$13:AAL20,$B21+1,1)</f>
        <v>-</v>
      </c>
      <c r="AAM21" s="535" t="b" cm="1">
        <f t="array" ref="AAM21">INDEX(AAM$13:AAM20,$B21+1,1)</f>
        <v>1</v>
      </c>
      <c r="AAN21" s="535" t="str" cm="1">
        <f t="array" ref="AAN21">INDEX(AAN$13:AAN20,$B21+1,1)</f>
        <v>-</v>
      </c>
      <c r="AAO21" s="535" cm="1">
        <f t="array" ref="AAO21">INDEX(AAO$13:AAO20,$B21+1,1)</f>
        <v>0</v>
      </c>
      <c r="AAP21" s="535" cm="1">
        <f t="array" ref="AAP21">INDEX(AAP$13:AAP20,$B21+1,1)</f>
        <v>0</v>
      </c>
      <c r="AAQ21" s="535" cm="1">
        <f t="array" ref="AAQ21">INDEX(AAQ$13:AAQ20,$B21+1,1)</f>
        <v>0</v>
      </c>
      <c r="AAR21" s="18"/>
      <c r="AAS21" s="535" t="str" cm="1">
        <f t="array" ref="AAS21">INDEX(AAS$13:AAS20,$B21+1,1)</f>
        <v>-</v>
      </c>
      <c r="AAT21" s="535" t="str" cm="1">
        <f t="array" ref="AAT21">INDEX(AAT$13:AAT20,$B21+1,1)</f>
        <v>-</v>
      </c>
      <c r="AAU21" s="535" t="str" cm="1">
        <f t="array" ref="AAU21">INDEX(AAU$13:AAU20,$B21+1,1)</f>
        <v>-</v>
      </c>
      <c r="AAV21" s="535" t="str" cm="1">
        <f t="array" ref="AAV21">INDEX(AAV$13:AAV20,$B21+1,1)</f>
        <v>-</v>
      </c>
      <c r="AAW21" s="535" cm="1">
        <f t="array" ref="AAW21">INDEX(AAW$13:AAW20,$B21+1,1)</f>
        <v>1</v>
      </c>
      <c r="AAX21" s="535" cm="1">
        <f t="array" ref="AAX21">INDEX(AAX$13:AAX20,$B21+1,1)</f>
        <v>1</v>
      </c>
      <c r="AAY21" s="535" cm="1">
        <f t="array" ref="AAY21">INDEX(AAY$13:AAY20,$B21+1,1)</f>
        <v>1</v>
      </c>
      <c r="AAZ21" s="535" cm="1">
        <f t="array" ref="AAZ21">INDEX(AAZ$13:AAZ20,$B21+1,1)</f>
        <v>1</v>
      </c>
      <c r="ABA21" s="535" t="str" cm="1">
        <f t="array" ref="ABA21">INDEX(ABA$13:ABA20,$B21+1,1)</f>
        <v>-</v>
      </c>
      <c r="ABB21" s="535" t="str" cm="1">
        <f t="array" ref="ABB21">INDEX(ABB$13:ABB20,$B21+1,1)</f>
        <v>-</v>
      </c>
      <c r="ABC21" s="535" t="str" cm="1">
        <f t="array" ref="ABC21">INDEX(ABC$13:ABC20,$B21+1,1)</f>
        <v>-</v>
      </c>
      <c r="ABD21" s="535" t="str" cm="1">
        <f t="array" ref="ABD21">INDEX(ABD$13:ABD20,$B21+1,1)</f>
        <v>-</v>
      </c>
      <c r="ABE21" s="535" t="str" cm="1">
        <f t="array" ref="ABE21">INDEX(ABE$13:ABE20,$B21+1,1)</f>
        <v>-</v>
      </c>
      <c r="ABF21" s="535" t="str" cm="1">
        <f t="array" ref="ABF21">INDEX(ABF$13:ABF20,$B21+1,1)</f>
        <v>-</v>
      </c>
      <c r="ABG21" s="535" t="str" cm="1">
        <f t="array" ref="ABG21">INDEX(ABG$13:ABG20,$B21+1,1)</f>
        <v>-</v>
      </c>
      <c r="ABH21" s="18"/>
      <c r="ABI21" s="535" t="str" cm="1">
        <f t="array" ref="ABI21">INDEX(ABI$13:ABI20,$B21+1,1)</f>
        <v>-</v>
      </c>
      <c r="ABJ21" s="411">
        <f t="shared" si="187"/>
        <v>1</v>
      </c>
      <c r="ABK21" s="18"/>
      <c r="ABL21" s="535" t="str" cm="1">
        <f t="array" ref="ABL21">INDEX(ABL$13:ABL20,$B21+1,1)</f>
        <v>-</v>
      </c>
      <c r="ABM21" s="535" t="str" cm="1">
        <f t="array" ref="ABM21">INDEX(ABM$13:ABM20,$B21+1,1)</f>
        <v>-</v>
      </c>
      <c r="ABN21" s="535" t="str" cm="1">
        <f t="array" ref="ABN21">INDEX(ABN$13:ABN20,$B21+1,1)</f>
        <v>-</v>
      </c>
      <c r="ABO21" s="535" t="str" cm="1">
        <f t="array" ref="ABO21">INDEX(ABO$13:ABO20,$B21+1,1)</f>
        <v>-</v>
      </c>
      <c r="ABP21" s="535" t="str" cm="1">
        <f t="array" ref="ABP21">INDEX(ABP$13:ABP20,$B21+1,1)</f>
        <v>-</v>
      </c>
      <c r="ABQ21" s="535" t="str" cm="1">
        <f t="array" ref="ABQ21">INDEX(ABQ$13:ABQ20,$B21+1,1)</f>
        <v>-</v>
      </c>
      <c r="ABR21" s="535" t="str" cm="1">
        <f t="array" ref="ABR21">INDEX(ABR$13:ABR20,$B21+1,1)</f>
        <v>-</v>
      </c>
      <c r="ABS21" s="535" t="str" cm="1">
        <f t="array" ref="ABS21">INDEX(ABS$13:ABS20,$B21+1,1)</f>
        <v>-</v>
      </c>
      <c r="ABT21" s="535" t="str" cm="1">
        <f t="array" ref="ABT21">INDEX(ABT$13:ABT20,$B21+1,1)</f>
        <v>-</v>
      </c>
      <c r="ABU21" s="535" t="str" cm="1">
        <f t="array" ref="ABU21">INDEX(ABU$13:ABU20,$B21+1,1)</f>
        <v>-</v>
      </c>
      <c r="ABV21" s="535" t="str" cm="1">
        <f t="array" ref="ABV21">INDEX(ABV$13:ABV20,$B21+1,1)</f>
        <v>-</v>
      </c>
      <c r="ABW21" s="535" t="str" cm="1">
        <f t="array" ref="ABW21">INDEX(ABW$13:ABW20,$B21+1,1)</f>
        <v>-</v>
      </c>
      <c r="ABX21" s="535" t="str" cm="1">
        <f t="array" ref="ABX21">INDEX(ABX$13:ABX20,$B21+1,1)</f>
        <v>-</v>
      </c>
      <c r="ABY21" s="535" t="str" cm="1">
        <f t="array" ref="ABY21">INDEX(ABY$13:ABY20,$B21+1,1)</f>
        <v>-</v>
      </c>
      <c r="ABZ21" s="535" t="str" cm="1">
        <f t="array" ref="ABZ21">INDEX(ABZ$13:ABZ20,$B21+1,1)</f>
        <v>-</v>
      </c>
      <c r="ACA21" s="535" t="str" cm="1">
        <f t="array" ref="ACA21">INDEX(ACA$13:ACA20,$B21+1,1)</f>
        <v>-</v>
      </c>
      <c r="ACB21" s="535" t="str" cm="1">
        <f t="array" ref="ACB21">INDEX(ACB$13:ACB20,$B21+1,1)</f>
        <v>-</v>
      </c>
      <c r="ACC21" s="535" t="str" cm="1">
        <f t="array" ref="ACC21">INDEX(ACC$13:ACC20,$B21+1,1)</f>
        <v>-</v>
      </c>
      <c r="ACD21" s="535" t="str" cm="1">
        <f t="array" ref="ACD21">INDEX(ACD$13:ACD20,$B21+1,1)</f>
        <v>-</v>
      </c>
      <c r="ACE21" s="535" t="str" cm="1">
        <f t="array" ref="ACE21">INDEX(ACE$13:ACE20,$B21+1,1)</f>
        <v>-</v>
      </c>
      <c r="ACF21" s="535" t="str" cm="1">
        <f t="array" ref="ACF21">INDEX(ACF$13:ACF20,$B21+1,1)</f>
        <v>-</v>
      </c>
      <c r="ACG21" s="535" t="str" cm="1">
        <f t="array" ref="ACG21">INDEX(ACG$13:ACG20,$B21+1,1)</f>
        <v>-</v>
      </c>
      <c r="ACH21" s="535" t="str" cm="1">
        <f t="array" ref="ACH21">INDEX(ACH$13:ACH20,$B21+1,1)</f>
        <v>-</v>
      </c>
      <c r="ACI21" s="535" t="str" cm="1">
        <f t="array" ref="ACI21">INDEX(ACI$13:ACI20,$B21+1,1)</f>
        <v>-</v>
      </c>
      <c r="ACJ21" s="535" t="str" cm="1">
        <f t="array" ref="ACJ21">INDEX(ACJ$13:ACJ20,$B21+1,1)</f>
        <v>-</v>
      </c>
      <c r="ACK21" s="535" t="str" cm="1">
        <f t="array" ref="ACK21">INDEX(ACK$13:ACK20,$B21+1,1)</f>
        <v>-</v>
      </c>
      <c r="ACL21" s="535" t="str" cm="1">
        <f t="array" ref="ACL21">INDEX(ACL$13:ACL20,$B21+1,1)</f>
        <v>-</v>
      </c>
      <c r="ACM21" s="535" t="str" cm="1">
        <f t="array" ref="ACM21">INDEX(ACM$13:ACM20,$B21+1,1)</f>
        <v>-</v>
      </c>
      <c r="ACN21" s="535" t="str" cm="1">
        <f t="array" ref="ACN21">INDEX(ACN$13:ACN20,$B21+1,1)</f>
        <v>-</v>
      </c>
      <c r="ACO21" s="535" t="str" cm="1">
        <f t="array" ref="ACO21">INDEX(ACO$13:ACO20,$B21+1,1)</f>
        <v>-</v>
      </c>
      <c r="ACP21" s="535" t="str" cm="1">
        <f t="array" ref="ACP21">INDEX(ACP$13:ACP20,$B21+1,1)</f>
        <v>-</v>
      </c>
      <c r="ACQ21" s="535" t="str" cm="1">
        <f t="array" ref="ACQ21">INDEX(ACQ$13:ACQ20,$B21+1,1)</f>
        <v>-</v>
      </c>
      <c r="ACR21" s="535" t="str" cm="1">
        <f t="array" ref="ACR21">INDEX(ACR$13:ACR20,$B21+1,1)</f>
        <v>-</v>
      </c>
      <c r="ACS21" s="535" t="str" cm="1">
        <f t="array" ref="ACS21">INDEX(ACS$13:ACS20,$B21+1,1)</f>
        <v>-</v>
      </c>
      <c r="ACT21" s="535" t="str" cm="1">
        <f t="array" ref="ACT21">INDEX(ACT$13:ACT20,$B21+1,1)</f>
        <v>-</v>
      </c>
      <c r="ACU21" s="535" t="str" cm="1">
        <f t="array" ref="ACU21">INDEX(ACU$13:ACU20,$B21+1,1)</f>
        <v>-</v>
      </c>
      <c r="ACV21" s="535" t="str" cm="1">
        <f t="array" ref="ACV21">INDEX(ACV$13:ACV20,$B21+1,1)</f>
        <v>-</v>
      </c>
      <c r="ACW21" s="535" t="str" cm="1">
        <f t="array" ref="ACW21">INDEX(ACW$13:ACW20,$B21+1,1)</f>
        <v>-</v>
      </c>
      <c r="ACX21" s="535" t="str" cm="1">
        <f t="array" ref="ACX21">INDEX(ACX$13:ACX20,$B21+1,1)</f>
        <v>-</v>
      </c>
      <c r="ACY21" s="535" t="str" cm="1">
        <f t="array" ref="ACY21">INDEX(ACY$13:ACY20,$B21+1,1)</f>
        <v>-</v>
      </c>
      <c r="ACZ21" s="535" t="str" cm="1">
        <f t="array" ref="ACZ21">INDEX(ACZ$13:ACZ20,$B21+1,1)</f>
        <v>-</v>
      </c>
      <c r="ADA21" s="535" t="str" cm="1">
        <f t="array" ref="ADA21">INDEX(ADA$13:ADA20,$B21+1,1)</f>
        <v>-</v>
      </c>
      <c r="ADB21" s="535" cm="1">
        <f t="array" ref="ADB21">INDEX(ADB$13:ADB20,$B21+1,1)</f>
        <v>1</v>
      </c>
      <c r="ADC21" s="535" cm="1">
        <f t="array" ref="ADC21">INDEX(ADC$13:ADC20,$B21+1,1)</f>
        <v>1</v>
      </c>
      <c r="ADD21" s="535" t="str" cm="1">
        <f t="array" ref="ADD21">INDEX(ADD$13:ADD20,$B21+1,1)</f>
        <v>-</v>
      </c>
      <c r="ADE21" s="535" t="str" cm="1">
        <f t="array" ref="ADE21">INDEX(ADE$13:ADE20,$B21+1,1)</f>
        <v>-</v>
      </c>
      <c r="ADF21" s="535" t="str" cm="1">
        <f t="array" ref="ADF21">INDEX(ADF$13:ADF20,$B21+1,1)</f>
        <v>-</v>
      </c>
      <c r="ADG21" s="535" t="str" cm="1">
        <f t="array" ref="ADG21">INDEX(ADG$13:ADG20,$B21+1,1)</f>
        <v>-</v>
      </c>
      <c r="ADH21" s="535" t="str" cm="1">
        <f t="array" ref="ADH21">INDEX(ADH$13:ADH20,$B21+1,1)</f>
        <v>-</v>
      </c>
      <c r="ADI21" s="535" t="str" cm="1">
        <f t="array" ref="ADI21">INDEX(ADI$13:ADI20,$B21+1,1)</f>
        <v>-</v>
      </c>
      <c r="ADJ21" s="535" t="str" cm="1">
        <f t="array" ref="ADJ21">INDEX(ADJ$13:ADJ20,$B21+1,1)</f>
        <v>-</v>
      </c>
      <c r="ADK21" s="535" t="str" cm="1">
        <f t="array" ref="ADK21">INDEX(ADK$13:ADK20,$B21+1,1)</f>
        <v>-</v>
      </c>
      <c r="ADL21" s="535" t="str" cm="1">
        <f t="array" ref="ADL21">INDEX(ADL$13:ADL20,$B21+1,1)</f>
        <v>-</v>
      </c>
      <c r="ADM21" s="535" t="str" cm="1">
        <f t="array" ref="ADM21">INDEX(ADM$13:ADM20,$B21+1,1)</f>
        <v>-</v>
      </c>
      <c r="ADN21" s="535" t="str" cm="1">
        <f t="array" ref="ADN21">INDEX(ADN$13:ADN20,$B21+1,1)</f>
        <v>-</v>
      </c>
      <c r="ADO21" s="535" t="str" cm="1">
        <f t="array" ref="ADO21">INDEX(ADO$13:ADO20,$B21+1,1)</f>
        <v>-</v>
      </c>
      <c r="ADP21" s="535" t="str" cm="1">
        <f t="array" ref="ADP21">INDEX(ADP$13:ADP20,$B21+1,1)</f>
        <v>-</v>
      </c>
      <c r="ADQ21" s="18"/>
      <c r="ADR21" s="535" t="str" cm="1">
        <f t="array" ref="ADR21">INDEX(ADR$13:ADR20,$B21+1,1)</f>
        <v>-</v>
      </c>
      <c r="ADS21" s="535" t="str" cm="1">
        <f t="array" ref="ADS21">INDEX(ADS$13:ADS20,$B21+1,1)</f>
        <v>-</v>
      </c>
      <c r="ADT21" s="535" t="str" cm="1">
        <f t="array" ref="ADT21">INDEX(ADT$13:ADT20,$B21+1,1)</f>
        <v>-</v>
      </c>
      <c r="ADU21" s="535" t="str" cm="1">
        <f t="array" ref="ADU21">INDEX(ADU$13:ADU20,$B21+1,1)</f>
        <v>-</v>
      </c>
      <c r="ADV21" s="535" t="str" cm="1">
        <f t="array" ref="ADV21">INDEX(ADV$13:ADV20,$B21+1,1)</f>
        <v>-</v>
      </c>
      <c r="ADW21" s="535" t="str" cm="1">
        <f t="array" ref="ADW21">INDEX(ADW$13:ADW20,$B21+1,1)</f>
        <v>-</v>
      </c>
      <c r="ADX21" s="535" t="str" cm="1">
        <f t="array" ref="ADX21">INDEX(ADX$13:ADX20,$B21+1,1)</f>
        <v>-</v>
      </c>
      <c r="ADY21" s="535" t="str" cm="1">
        <f t="array" ref="ADY21">INDEX(ADY$13:ADY20,$B21+1,1)</f>
        <v>-</v>
      </c>
      <c r="ADZ21" s="535" t="str" cm="1">
        <f t="array" ref="ADZ21">INDEX(ADZ$13:ADZ20,$B21+1,1)</f>
        <v>-</v>
      </c>
      <c r="AEA21" s="535" t="str" cm="1">
        <f t="array" ref="AEA21">INDEX(AEA$13:AEA20,$B21+1,1)</f>
        <v>-</v>
      </c>
      <c r="AEB21" s="535" t="str" cm="1">
        <f t="array" ref="AEB21">INDEX(AEB$13:AEB20,$B21+1,1)</f>
        <v>-</v>
      </c>
      <c r="AEC21" s="535" t="str" cm="1">
        <f t="array" ref="AEC21">INDEX(AEC$13:AEC20,$B21+1,1)</f>
        <v>-</v>
      </c>
      <c r="AED21" s="535" t="str" cm="1">
        <f t="array" ref="AED21">INDEX(AED$13:AED20,$B21+1,1)</f>
        <v>-</v>
      </c>
      <c r="AEE21" s="535" t="str" cm="1">
        <f t="array" ref="AEE21">INDEX(AEE$13:AEE20,$B21+1,1)</f>
        <v>-</v>
      </c>
      <c r="AEF21" s="535" t="str" cm="1">
        <f t="array" ref="AEF21">INDEX(AEF$13:AEF20,$B21+1,1)</f>
        <v>-</v>
      </c>
      <c r="AEG21" s="535" t="str" cm="1">
        <f t="array" ref="AEG21">INDEX(AEG$13:AEG20,$B21+1,1)</f>
        <v>-</v>
      </c>
      <c r="AEH21" s="535" t="str" cm="1">
        <f t="array" ref="AEH21">INDEX(AEH$13:AEH20,$B21+1,1)</f>
        <v>-</v>
      </c>
      <c r="AEI21" s="535" t="str" cm="1">
        <f t="array" ref="AEI21">INDEX(AEI$13:AEI20,$B21+1,1)</f>
        <v>-</v>
      </c>
      <c r="AEJ21" s="535" t="str" cm="1">
        <f t="array" ref="AEJ21">INDEX(AEJ$13:AEJ20,$B21+1,1)</f>
        <v>-</v>
      </c>
      <c r="AEK21" s="535" t="str" cm="1">
        <f t="array" ref="AEK21">INDEX(AEK$13:AEK20,$B21+1,1)</f>
        <v>-</v>
      </c>
      <c r="AEL21" s="535" t="str" cm="1">
        <f t="array" ref="AEL21">INDEX(AEL$13:AEL20,$B21+1,1)</f>
        <v>-</v>
      </c>
      <c r="AEM21" s="535" t="str" cm="1">
        <f t="array" ref="AEM21">INDEX(AEM$13:AEM20,$B21+1,1)</f>
        <v>-</v>
      </c>
      <c r="AEN21" s="535" t="str" cm="1">
        <f t="array" ref="AEN21">INDEX(AEN$13:AEN20,$B21+1,1)</f>
        <v>-</v>
      </c>
      <c r="AEO21" s="535" t="str" cm="1">
        <f t="array" ref="AEO21">INDEX(AEO$13:AEO20,$B21+1,1)</f>
        <v>-</v>
      </c>
      <c r="AEP21" s="535" t="str" cm="1">
        <f t="array" ref="AEP21">INDEX(AEP$13:AEP20,$B21+1,1)</f>
        <v>-</v>
      </c>
      <c r="AEQ21" s="535" t="str" cm="1">
        <f t="array" ref="AEQ21">INDEX(AEQ$13:AEQ20,$B21+1,1)</f>
        <v>-</v>
      </c>
      <c r="AER21" s="535" t="str" cm="1">
        <f t="array" ref="AER21">INDEX(AER$13:AER20,$B21+1,1)</f>
        <v>-</v>
      </c>
      <c r="AES21" s="535" t="str" cm="1">
        <f t="array" ref="AES21">INDEX(AES$13:AES20,$B21+1,1)</f>
        <v>-</v>
      </c>
      <c r="AET21" s="535" t="str" cm="1">
        <f t="array" ref="AET21">INDEX(AET$13:AET20,$B21+1,1)</f>
        <v>-</v>
      </c>
      <c r="AEU21" s="535" t="str" cm="1">
        <f t="array" ref="AEU21">INDEX(AEU$13:AEU20,$B21+1,1)</f>
        <v>-</v>
      </c>
      <c r="AEV21" s="535" t="str" cm="1">
        <f t="array" ref="AEV21">INDEX(AEV$13:AEV20,$B21+1,1)</f>
        <v>-</v>
      </c>
      <c r="AEW21" s="535" t="str" cm="1">
        <f t="array" ref="AEW21">INDEX(AEW$13:AEW20,$B21+1,1)</f>
        <v>-</v>
      </c>
      <c r="AEX21" s="535" t="str" cm="1">
        <f t="array" ref="AEX21">INDEX(AEX$13:AEX20,$B21+1,1)</f>
        <v>-</v>
      </c>
      <c r="AEY21" s="535" t="str" cm="1">
        <f t="array" ref="AEY21">INDEX(AEY$13:AEY20,$B21+1,1)</f>
        <v>-</v>
      </c>
      <c r="AEZ21" s="535" t="str" cm="1">
        <f t="array" ref="AEZ21">INDEX(AEZ$13:AEZ20,$B21+1,1)</f>
        <v>-</v>
      </c>
      <c r="AFA21" s="535" t="str" cm="1">
        <f t="array" ref="AFA21">INDEX(AFA$13:AFA20,$B21+1,1)</f>
        <v>-</v>
      </c>
      <c r="AFB21" s="535" t="str" cm="1">
        <f t="array" ref="AFB21">INDEX(AFB$13:AFB20,$B21+1,1)</f>
        <v>-</v>
      </c>
      <c r="AFC21" s="535" t="str" cm="1">
        <f t="array" ref="AFC21">INDEX(AFC$13:AFC20,$B21+1,1)</f>
        <v>-</v>
      </c>
      <c r="AFD21" s="535" t="str" cm="1">
        <f t="array" ref="AFD21">INDEX(AFD$13:AFD20,$B21+1,1)</f>
        <v>-</v>
      </c>
      <c r="AFE21" s="535" t="str" cm="1">
        <f t="array" ref="AFE21">INDEX(AFE$13:AFE20,$B21+1,1)</f>
        <v>-</v>
      </c>
      <c r="AFF21" s="535" t="str" cm="1">
        <f t="array" ref="AFF21">INDEX(AFF$13:AFF20,$B21+1,1)</f>
        <v>-</v>
      </c>
      <c r="AFG21" s="535" t="str" cm="1">
        <f t="array" ref="AFG21">INDEX(AFG$13:AFG20,$B21+1,1)</f>
        <v>-</v>
      </c>
      <c r="AFH21" s="535" t="str" cm="1">
        <f t="array" ref="AFH21">INDEX(AFH$13:AFH20,$B21+1,1)</f>
        <v>-</v>
      </c>
      <c r="AFI21" s="535" t="str" cm="1">
        <f t="array" ref="AFI21">INDEX(AFI$13:AFI20,$B21+1,1)</f>
        <v>-</v>
      </c>
      <c r="AFJ21" s="535" t="str" cm="1">
        <f t="array" ref="AFJ21">INDEX(AFJ$13:AFJ20,$B21+1,1)</f>
        <v>-</v>
      </c>
      <c r="AFK21" s="535" t="str" cm="1">
        <f t="array" ref="AFK21">INDEX(AFK$13:AFK20,$B21+1,1)</f>
        <v>-</v>
      </c>
      <c r="AFL21" s="535" t="str" cm="1">
        <f t="array" ref="AFL21">INDEX(AFL$13:AFL20,$B21+1,1)</f>
        <v>-</v>
      </c>
      <c r="AFM21" s="535" t="str" cm="1">
        <f t="array" ref="AFM21">INDEX(AFM$13:AFM20,$B21+1,1)</f>
        <v>-</v>
      </c>
      <c r="AFN21" s="535" t="str" cm="1">
        <f t="array" ref="AFN21">INDEX(AFN$13:AFN20,$B21+1,1)</f>
        <v>-</v>
      </c>
      <c r="AFO21" s="535" t="str" cm="1">
        <f t="array" ref="AFO21">INDEX(AFO$13:AFO20,$B21+1,1)</f>
        <v>-</v>
      </c>
      <c r="AFP21" s="535" t="str" cm="1">
        <f t="array" ref="AFP21">INDEX(AFP$13:AFP20,$B21+1,1)</f>
        <v>-</v>
      </c>
      <c r="AFQ21" s="535" t="str" cm="1">
        <f t="array" ref="AFQ21">INDEX(AFQ$13:AFQ20,$B21+1,1)</f>
        <v>-</v>
      </c>
      <c r="AFR21" s="535" t="str" cm="1">
        <f t="array" ref="AFR21">INDEX(AFR$13:AFR20,$B21+1,1)</f>
        <v>-</v>
      </c>
      <c r="AFS21" s="535" t="str" cm="1">
        <f t="array" ref="AFS21">INDEX(AFS$13:AFS20,$B21+1,1)</f>
        <v>-</v>
      </c>
      <c r="AFT21" s="535" t="str" cm="1">
        <f t="array" ref="AFT21">INDEX(AFT$13:AFT20,$B21+1,1)</f>
        <v>-</v>
      </c>
      <c r="AFU21" s="535" t="str" cm="1">
        <f t="array" ref="AFU21">INDEX(AFU$13:AFU20,$B21+1,1)</f>
        <v>-</v>
      </c>
      <c r="AFV21" s="535" t="str" cm="1">
        <f t="array" ref="AFV21">INDEX(AFV$13:AFV20,$B21+1,1)</f>
        <v>-</v>
      </c>
      <c r="AFW21" s="535" t="str" cm="1">
        <f t="array" ref="AFW21">INDEX(AFW$13:AFW20,$B21+1,1)</f>
        <v>-</v>
      </c>
      <c r="AFX21" s="535" t="str" cm="1">
        <f t="array" ref="AFX21">INDEX(AFX$13:AFX20,$B21+1,1)</f>
        <v>-</v>
      </c>
      <c r="AFY21" s="535" t="str" cm="1">
        <f t="array" ref="AFY21">INDEX(AFY$13:AFY20,$B21+1,1)</f>
        <v>-</v>
      </c>
      <c r="AFZ21" s="535" t="str" cm="1">
        <f t="array" ref="AFZ21">INDEX(AFZ$13:AFZ20,$B21+1,1)</f>
        <v>-</v>
      </c>
      <c r="AGA21" s="535" t="str" cm="1">
        <f t="array" ref="AGA21">INDEX(AGA$13:AGA20,$B21+1,1)</f>
        <v>-</v>
      </c>
      <c r="AGB21" s="535" t="str" cm="1">
        <f t="array" ref="AGB21">INDEX(AGB$13:AGB20,$B21+1,1)</f>
        <v>-</v>
      </c>
      <c r="AGC21" s="535" t="str" cm="1">
        <f t="array" ref="AGC21">INDEX(AGC$13:AGC20,$B21+1,1)</f>
        <v>-</v>
      </c>
      <c r="AGD21" s="535" t="str" cm="1">
        <f t="array" ref="AGD21">INDEX(AGD$13:AGD20,$B21+1,1)</f>
        <v>-</v>
      </c>
      <c r="AGE21" s="535" t="str" cm="1">
        <f t="array" ref="AGE21">INDEX(AGE$13:AGE20,$B21+1,1)</f>
        <v>-</v>
      </c>
      <c r="AGF21" s="535" t="str" cm="1">
        <f t="array" ref="AGF21">INDEX(AGF$13:AGF20,$B21+1,1)</f>
        <v>-</v>
      </c>
      <c r="AGG21" s="535" t="str" cm="1">
        <f t="array" ref="AGG21">INDEX(AGG$13:AGG20,$B21+1,1)</f>
        <v>-</v>
      </c>
      <c r="AGH21" s="535" t="str" cm="1">
        <f t="array" ref="AGH21">INDEX(AGH$13:AGH20,$B21+1,1)</f>
        <v>-</v>
      </c>
      <c r="AGI21" s="535" t="str" cm="1">
        <f t="array" ref="AGI21">INDEX(AGI$13:AGI20,$B21+1,1)</f>
        <v>-</v>
      </c>
      <c r="AGJ21" s="535" t="str" cm="1">
        <f t="array" ref="AGJ21">INDEX(AGJ$13:AGJ20,$B21+1,1)</f>
        <v>-</v>
      </c>
      <c r="AGK21" s="535" t="str" cm="1">
        <f t="array" ref="AGK21">INDEX(AGK$13:AGK20,$B21+1,1)</f>
        <v>-</v>
      </c>
      <c r="AGL21" s="535" t="str" cm="1">
        <f t="array" ref="AGL21">INDEX(AGL$13:AGL20,$B21+1,1)</f>
        <v>-</v>
      </c>
      <c r="AGM21" s="535" t="str" cm="1">
        <f t="array" ref="AGM21">INDEX(AGM$13:AGM20,$B21+1,1)</f>
        <v>-</v>
      </c>
      <c r="AGN21" s="535" t="str" cm="1">
        <f t="array" ref="AGN21">INDEX(AGN$13:AGN20,$B21+1,1)</f>
        <v>-</v>
      </c>
      <c r="AGO21" s="535" t="str" cm="1">
        <f t="array" ref="AGO21">INDEX(AGO$13:AGO20,$B21+1,1)</f>
        <v>-</v>
      </c>
      <c r="AGP21" s="535" t="str" cm="1">
        <f t="array" ref="AGP21">INDEX(AGP$13:AGP20,$B21+1,1)</f>
        <v>-</v>
      </c>
      <c r="AGQ21" s="535" t="str" cm="1">
        <f t="array" ref="AGQ21">INDEX(AGQ$13:AGQ20,$B21+1,1)</f>
        <v>-</v>
      </c>
      <c r="AGR21" s="535" t="str" cm="1">
        <f t="array" ref="AGR21">INDEX(AGR$13:AGR20,$B21+1,1)</f>
        <v>-</v>
      </c>
      <c r="AGS21" s="535" t="str" cm="1">
        <f t="array" ref="AGS21">INDEX(AGS$13:AGS20,$B21+1,1)</f>
        <v>-</v>
      </c>
      <c r="AGT21" s="535" t="str" cm="1">
        <f t="array" ref="AGT21">INDEX(AGT$13:AGT20,$B21+1,1)</f>
        <v>-</v>
      </c>
      <c r="AGU21" s="535" t="str" cm="1">
        <f t="array" ref="AGU21">INDEX(AGU$13:AGU20,$B21+1,1)</f>
        <v>-</v>
      </c>
      <c r="AGV21" s="535" t="str" cm="1">
        <f t="array" ref="AGV21">INDEX(AGV$13:AGV20,$B21+1,1)</f>
        <v>-</v>
      </c>
      <c r="AGW21" s="535" t="str" cm="1">
        <f t="array" ref="AGW21">INDEX(AGW$13:AGW20,$B21+1,1)</f>
        <v>-</v>
      </c>
      <c r="AGX21" s="535" t="str" cm="1">
        <f t="array" ref="AGX21">INDEX(AGX$13:AGX20,$B21+1,1)</f>
        <v>-</v>
      </c>
      <c r="AGY21" s="535" t="str" cm="1">
        <f t="array" ref="AGY21">INDEX(AGY$13:AGY20,$B21+1,1)</f>
        <v>-</v>
      </c>
      <c r="AGZ21" s="535" t="str" cm="1">
        <f t="array" ref="AGZ21">INDEX(AGZ$13:AGZ20,$B21+1,1)</f>
        <v>-</v>
      </c>
      <c r="AHA21" s="535" t="str" cm="1">
        <f t="array" ref="AHA21">INDEX(AHA$13:AHA20,$B21+1,1)</f>
        <v>-</v>
      </c>
      <c r="AHB21" s="535" t="str" cm="1">
        <f t="array" ref="AHB21">INDEX(AHB$13:AHB20,$B21+1,1)</f>
        <v>-</v>
      </c>
      <c r="AHC21" s="535" t="str" cm="1">
        <f t="array" ref="AHC21">INDEX(AHC$13:AHC20,$B21+1,1)</f>
        <v>-</v>
      </c>
      <c r="AHD21" s="535" cm="1">
        <f t="array" ref="AHD21">INDEX(AHD$13:AHD20,$B21+1,1)</f>
        <v>0</v>
      </c>
      <c r="AHE21" s="483">
        <v>0</v>
      </c>
    </row>
    <row r="22" spans="1:889" outlineLevel="1">
      <c r="A22" s="18">
        <f t="shared" si="148"/>
        <v>9</v>
      </c>
      <c r="B22" s="18">
        <f t="shared" ref="B22:B23" si="214">$A$19</f>
        <v>6</v>
      </c>
      <c r="C22">
        <v>2</v>
      </c>
      <c r="D22" s="17" t="str" cm="1">
        <f t="array" ref="D22">INDEX(D$13:D21,$B22+1,1)</f>
        <v>GSW</v>
      </c>
      <c r="E22" t="b">
        <v>1</v>
      </c>
      <c r="F22" t="b">
        <v>0</v>
      </c>
      <c r="G22" t="b">
        <f t="shared" si="197"/>
        <v>1</v>
      </c>
      <c r="H22" s="40" t="s">
        <v>2634</v>
      </c>
      <c r="I22" s="475">
        <v>4</v>
      </c>
      <c r="J22" s="535" cm="1">
        <f t="array" ref="J22">INDEX(J$13:J21,$B22+1,1)</f>
        <v>0</v>
      </c>
      <c r="K22" s="535" cm="1">
        <f t="array" ref="K22">INDEX(K$13:K21,$B22+1,1)</f>
        <v>0</v>
      </c>
      <c r="L22" s="535" cm="1">
        <f t="array" ref="L22">INDEX(L$13:L21,$B22+1,1)</f>
        <v>2</v>
      </c>
      <c r="M22" s="535" cm="1">
        <f t="array" ref="M22">INDEX(M$13:M21,$B22+1,1)</f>
        <v>0</v>
      </c>
      <c r="N22" s="535" cm="1">
        <f t="array" ref="N22">INDEX(N$13:N21,$B22+1,1)</f>
        <v>3</v>
      </c>
      <c r="O22" s="535" cm="1">
        <f t="array" ref="O22">INDEX(O$13:O21,$B22+1,1)</f>
        <v>2</v>
      </c>
      <c r="P22" s="535" cm="1">
        <f t="array" ref="P22">INDEX(P$13:P21,$B22+1,1)</f>
        <v>0</v>
      </c>
      <c r="Q22" s="535" cm="1">
        <f t="array" ref="Q22">INDEX(Q$13:Q21,$B22+1,1)</f>
        <v>0</v>
      </c>
      <c r="R22" s="535" cm="1">
        <f t="array" ref="R22">INDEX(R$13:R21,$B22+1,1)</f>
        <v>1</v>
      </c>
      <c r="S22" s="535" cm="1">
        <f t="array" ref="S22">INDEX(S$13:S21,$B22+1,1)</f>
        <v>0</v>
      </c>
      <c r="T22" s="411">
        <f t="shared" si="149"/>
        <v>2</v>
      </c>
      <c r="U22" s="411">
        <f t="shared" si="150"/>
        <v>2</v>
      </c>
      <c r="V22" s="411">
        <f t="shared" si="151"/>
        <v>2</v>
      </c>
      <c r="W22" s="773" t="b">
        <f t="shared" ref="W22:W56" si="215">W21</f>
        <v>0</v>
      </c>
      <c r="X22" s="772" t="b">
        <f t="shared" si="152"/>
        <v>1</v>
      </c>
      <c r="Y22" s="772" t="b">
        <f t="shared" si="152"/>
        <v>1</v>
      </c>
      <c r="Z22" s="791" t="b" cm="1">
        <f t="array" ref="Z22">INDEX(Z$13:Z21,$B22+1,1)</f>
        <v>0</v>
      </c>
      <c r="AA22" s="411">
        <f t="shared" si="153"/>
        <v>6</v>
      </c>
      <c r="AB22" s="411">
        <f t="shared" si="154"/>
        <v>6</v>
      </c>
      <c r="AC22" s="411"/>
      <c r="AD22" s="411">
        <f t="shared" si="155"/>
        <v>6</v>
      </c>
      <c r="AE22" s="111"/>
      <c r="AF22" s="111"/>
      <c r="AG22" s="111"/>
      <c r="AH22" s="111"/>
      <c r="AI22" s="535" cm="1">
        <f t="array" ref="AI22">INDEX(AI$13:AI21,$B22+1,1)</f>
        <v>1</v>
      </c>
      <c r="AJ22" s="535" cm="1">
        <f t="array" ref="AJ22">INDEX(AJ$13:AJ21,$B22+1,1)</f>
        <v>1</v>
      </c>
      <c r="AK22" s="535" cm="1">
        <f t="array" ref="AK22">INDEX(AK$13:AK21,$B22+1,1)</f>
        <v>1</v>
      </c>
      <c r="AL22" s="535" cm="1">
        <f t="array" ref="AL22">INDEX(AL$13:AL21,$B22+1,1)</f>
        <v>0</v>
      </c>
      <c r="AM22" s="535" cm="1">
        <f t="array" ref="AM22">INDEX(AM$13:AM21,$B22+1,1)</f>
        <v>0</v>
      </c>
      <c r="AN22" s="811" t="str" cm="1">
        <f t="array" ref="AN22">INDEX(AN$13:AN21,$B22+1,1)</f>
        <v/>
      </c>
      <c r="AO22" s="535" t="str" cm="1">
        <f t="array" ref="AO22">INDEX(AO$13:AO21,$B22+1,1)</f>
        <v/>
      </c>
      <c r="AP22" s="535" t="str" cm="1">
        <f t="array" ref="AP22">INDEX(AP$13:AP21,$B22+1,1)</f>
        <v/>
      </c>
      <c r="AQ22" s="535" cm="1">
        <f t="array" ref="AQ22">INDEX(AQ$13:AQ21,$B22+1,1)</f>
        <v>1</v>
      </c>
      <c r="AR22" s="535" cm="1">
        <f t="array" ref="AR22">INDEX(AR$13:AR21,$B22+1,1)</f>
        <v>1</v>
      </c>
      <c r="AS22" s="111"/>
      <c r="AT22" s="111"/>
      <c r="AU22" s="111"/>
      <c r="AV22" s="111"/>
      <c r="AW22" s="111"/>
      <c r="AX22" s="111"/>
      <c r="AY22" s="111"/>
      <c r="AZ22" s="111"/>
      <c r="BA22" s="18"/>
      <c r="BB22" s="18"/>
      <c r="BC22" s="200" t="str" cm="1">
        <f t="array" aca="1" ref="BC22" ca="1">$H22&amp;" "        &amp;_xlfn.SINGLE( INDEX(i.ModelStructure,$I22,1))    &amp;" "
&amp; $D22        &amp;       IF(OR($CG22="-", $CG22),"_PInp","_Full")&amp;    CHOOSE($DT22+1," Fine","  MWM","  SFM","  CFS","  GFS"," Meat"," Wool","  Mat "," 1stC"," Term"," Shed","     ")&amp;IF($FG22=1,"&amp;EL","   ")&amp;IF($DZ22=TRUE,"&amp;BBT","    ")
&amp;      " TOL"&amp;_xlfn.SINGLE(INDEX(i.TOL_Desc,1,$N22))   &amp; " Scan"&amp;$AK22
&amp;       CHOOSE($K22+1," CFS"," GFS"," NFS")&amp;     " CG_"&amp;_xlfn.SINGLE(_xlfn.SWITCH($ZY22,"-",1,TRUE,1,FALSE,0))&amp;_xlfn.SINGLE(    IF($AAB22="-"," FodCrop    ",_xlfn.SWITCH(VALUE(LEFT($AAB$4,1)),0," All",6," Lup",9," Oat",11," OaF")&amp;"_Fod"&amp;TEXT($AAB22,"000%")))
&amp;" REV"&amp;"_"&amp;TEXT($JJ22,"00;-0;00;@ ")&amp;TEXT($AP22,"00;-0;00;  @")&amp;"_"&amp;TEXT($JO22,"0")&amp;"_"&amp;TEXT($AR22,"0")
&amp; " RR"&amp;TEXT(SUM($FK22:$FL22),"+00%;-00%;    ;@")
&amp; " ("&amp;IF($DM22,"P","E")   &amp;IF($DN22,"T","t")        &amp;     "_F"&amp;IF($ACM22=TRUE,3,0)+COUNTIF($ACE22:$ACI22,TRUE)+COUNTIF($BX22:$BY22,"&gt;0")&amp;IF($ACK22=TRUE,3,0)+COUNTIF($BX22:$BY22,"&gt;0")&amp;"N"&amp;$ACP22&amp;$ACQ22&amp;"L"&amp;$ADB22&amp;$ADC22&amp;"_"&amp;$ADA22&amp;")"</f>
        <v>MP_create    MP GSW_PInp  GFS        TOLSpr Scan1 CFS CG_1 FodCrop     REV_-   _-_1 RR+01% (Et_F22N--L11_-)</v>
      </c>
      <c r="BD22" s="8" t="str">
        <f ca="1">IF(COUNTIF($BC$13:$BC22,$BC22)=1,"-","Dup")</f>
        <v>-</v>
      </c>
      <c r="BE22" s="18"/>
      <c r="BF22" s="535" t="b" cm="1">
        <f t="array" ref="BF22">INDEX(BF$13:BF21,$B22+1,1)</f>
        <v>0</v>
      </c>
      <c r="BG22" s="535" t="b" cm="1">
        <f t="array" ref="BG22">INDEX(BG$13:BG21,$B22+1,1)</f>
        <v>0</v>
      </c>
      <c r="BH22" s="535" t="b" cm="1">
        <f t="array" ref="BH22">INDEX(BH$13:BH21,$B22+1,1)</f>
        <v>0</v>
      </c>
      <c r="BI22" s="535" t="b" cm="1">
        <f t="array" ref="BI22">INDEX(BI$13:BI21,$B22+1,1)</f>
        <v>0</v>
      </c>
      <c r="BJ22" s="535" t="b" cm="1">
        <f t="array" ref="BJ22">INDEX(BJ$13:BJ21,$B22+1,1)</f>
        <v>0</v>
      </c>
      <c r="BK22" s="535" t="b" cm="1">
        <f t="array" ref="BK22">INDEX(BK$13:BK21,$B22+1,1)</f>
        <v>0</v>
      </c>
      <c r="BL22" s="535" t="b" cm="1">
        <f t="array" ref="BL22">INDEX(BL$13:BL21,$B22+1,1)</f>
        <v>0</v>
      </c>
      <c r="BM22" s="535" t="b" cm="1">
        <f t="array" ref="BM22">INDEX(BM$13:BM21,$B22+1,1)</f>
        <v>0</v>
      </c>
      <c r="BN22" s="535" t="b" cm="1">
        <f t="array" ref="BN22">INDEX(BN$13:BN21,$B22+1,1)</f>
        <v>0</v>
      </c>
      <c r="BO22" s="18"/>
      <c r="BP22" s="475" t="b">
        <v>1</v>
      </c>
      <c r="BQ22" s="475" t="s">
        <v>30</v>
      </c>
      <c r="BR22" s="475" t="b">
        <v>0</v>
      </c>
      <c r="BS22" s="475" t="s">
        <v>30</v>
      </c>
      <c r="BT22" s="411">
        <f t="shared" ref="BT22:CC22" si="216">INDEX(i.model_structure,$I22,BT$6)</f>
        <v>100</v>
      </c>
      <c r="BU22" s="411" t="b">
        <f t="shared" si="216"/>
        <v>0</v>
      </c>
      <c r="BV22" s="411" t="str">
        <f t="shared" si="216"/>
        <v>-</v>
      </c>
      <c r="BW22" s="411" t="str">
        <f t="shared" si="216"/>
        <v>-</v>
      </c>
      <c r="BX22" s="411">
        <f t="shared" si="216"/>
        <v>105</v>
      </c>
      <c r="BY22" s="411">
        <f t="shared" si="216"/>
        <v>287</v>
      </c>
      <c r="BZ22" s="411" t="b">
        <f t="shared" si="216"/>
        <v>1</v>
      </c>
      <c r="CA22" s="411" t="b">
        <f t="shared" si="216"/>
        <v>1</v>
      </c>
      <c r="CB22" s="411" t="b">
        <f t="shared" si="216"/>
        <v>1</v>
      </c>
      <c r="CC22" s="87">
        <f t="shared" si="216"/>
        <v>0</v>
      </c>
      <c r="CD22" s="535" t="str" cm="1">
        <f t="array" ref="CD22">INDEX(CD$13:CD21,$B22+1,1)</f>
        <v>-</v>
      </c>
      <c r="CE22" s="535" t="str" cm="1">
        <f t="array" ref="CE22">INDEX(CE$13:CE21,$B22+1,1)</f>
        <v>-</v>
      </c>
      <c r="CF22" s="535" t="str" cm="1">
        <f t="array" ref="CF22">INDEX(CF$13:CF21,$B22+1,1)</f>
        <v>-</v>
      </c>
      <c r="CG22" s="535" t="str" cm="1">
        <f t="array" ref="CG22">INDEX(CG$13:CG21,$B22+1,1)</f>
        <v>-</v>
      </c>
      <c r="CH22" s="535" t="str" cm="1">
        <f t="array" ref="CH22">INDEX(CH$13:CH21,$B22+1,1)</f>
        <v>-</v>
      </c>
      <c r="CI22" s="535" t="str" cm="1">
        <f t="array" ref="CI22">INDEX(CI$13:CI21,$B22+1,1)</f>
        <v>-</v>
      </c>
      <c r="CJ22" s="535" t="str" cm="1">
        <f t="array" ref="CJ22">INDEX(CJ$13:CJ21,$B22+1,1)</f>
        <v>-</v>
      </c>
      <c r="CK22" s="18"/>
      <c r="CL22" s="535" t="str" cm="1">
        <f t="array" ref="CL22">INDEX(CL$13:CL21,$B22+1,1)</f>
        <v>-</v>
      </c>
      <c r="CM22" s="535" t="str" cm="1">
        <f t="array" ref="CM22">INDEX(CM$13:CM21,$B22+1,1)</f>
        <v>-</v>
      </c>
      <c r="CN22" s="411" t="str">
        <f t="shared" ca="1" si="159"/>
        <v>-</v>
      </c>
      <c r="CO22" s="411">
        <f t="shared" si="160"/>
        <v>0</v>
      </c>
      <c r="CP22" s="411">
        <f t="shared" si="160"/>
        <v>0</v>
      </c>
      <c r="CQ22" s="535" t="str" cm="1">
        <f t="array" ref="CQ22">INDEX(CQ$13:CQ21,$B22+1,1)</f>
        <v>-</v>
      </c>
      <c r="CR22" s="535" t="str" cm="1">
        <f t="array" ref="CR22">INDEX(CR$13:CR21,$B22+1,1)</f>
        <v>-</v>
      </c>
      <c r="CS22" s="535" t="str" cm="1">
        <f t="array" ref="CS22">INDEX(CS$13:CS21,$B22+1,1)</f>
        <v>-</v>
      </c>
      <c r="CT22" s="535" t="str" cm="1">
        <f t="array" ref="CT22">INDEX(CT$13:CT21,$B22+1,1)</f>
        <v>-</v>
      </c>
      <c r="CU22" s="411" t="str">
        <f t="shared" ca="1" si="161"/>
        <v>-</v>
      </c>
      <c r="CV22" s="411">
        <f t="shared" si="162"/>
        <v>0</v>
      </c>
      <c r="CW22" s="411">
        <f t="shared" si="162"/>
        <v>0</v>
      </c>
      <c r="CX22" s="535" t="str" cm="1">
        <f t="array" ref="CX22">INDEX(CX$13:CX21,$B22+1,1)</f>
        <v>-</v>
      </c>
      <c r="CY22" s="535" t="str" cm="1">
        <f t="array" ref="CY22">INDEX(CY$13:CY21,$B22+1,1)</f>
        <v>-</v>
      </c>
      <c r="CZ22" s="411" t="str">
        <f t="shared" ca="1" si="163"/>
        <v>-</v>
      </c>
      <c r="DA22" s="411">
        <f t="shared" si="164"/>
        <v>0</v>
      </c>
      <c r="DB22" s="535" t="str" cm="1">
        <f t="array" ref="DB22">INDEX(DB$13:DB21,$B22+1,1)</f>
        <v>-</v>
      </c>
      <c r="DC22" s="535" t="str" cm="1">
        <f t="array" ref="DC22">INDEX(DC$13:DC21,$B22+1,1)</f>
        <v>-</v>
      </c>
      <c r="DD22" s="411">
        <f t="shared" si="165"/>
        <v>0</v>
      </c>
      <c r="DE22" s="535" t="str" cm="1">
        <f t="array" ref="DE22">INDEX(DE$13:DE21,$B22+1,1)</f>
        <v>-</v>
      </c>
      <c r="DF22" s="535" t="str" cm="1">
        <f t="array" ref="DF22">INDEX(DF$13:DF21,$B22+1,1)</f>
        <v>-</v>
      </c>
      <c r="DG22" s="411" t="str">
        <f t="shared" ca="1" si="166"/>
        <v>-</v>
      </c>
      <c r="DH22" s="411">
        <f t="shared" si="167"/>
        <v>0</v>
      </c>
      <c r="DI22" s="411">
        <f t="shared" si="167"/>
        <v>0</v>
      </c>
      <c r="DJ22" s="535" cm="1">
        <f t="array" ref="DJ22">INDEX(DJ$13:DJ21,$B22+1,1)</f>
        <v>0</v>
      </c>
      <c r="DK22" s="535" cm="1">
        <f t="array" ref="DK22">INDEX(DK$13:DK21,$B22+1,1)</f>
        <v>0</v>
      </c>
      <c r="DL22" s="18"/>
      <c r="DM22" s="535" t="b" cm="1">
        <f t="array" ref="DM22">INDEX(DM$13:DM21,$B22+1,1)</f>
        <v>0</v>
      </c>
      <c r="DN22" s="535" t="b" cm="1">
        <f t="array" ref="DN22">INDEX(DN$13:DN21,$B22+1,1)</f>
        <v>0</v>
      </c>
      <c r="DO22" s="535" t="b" cm="1">
        <f t="array" ref="DO22">INDEX(DO$13:DO21,$B22+1,1)</f>
        <v>1</v>
      </c>
      <c r="DP22" s="535" t="str" cm="1">
        <f t="array" ref="DP22">INDEX(DP$13:DP21,$B22+1,1)</f>
        <v>-</v>
      </c>
      <c r="DQ22" s="536" cm="1">
        <f t="array" ref="DQ22">INDEX(DQ$13:DQ21,$B22+1,1)</f>
        <v>0</v>
      </c>
      <c r="DR22" s="535" cm="1">
        <f t="array" ref="DR22">INDEX(DR$13:DR21,$B22+1,1)</f>
        <v>1</v>
      </c>
      <c r="DS22" s="535" cm="1">
        <f t="array" ref="DS22">INDEX(DS$13:DS21,$B22+1,1)</f>
        <v>1</v>
      </c>
      <c r="DT22" s="411">
        <f t="shared" si="198"/>
        <v>4</v>
      </c>
      <c r="DU22" s="411" t="str">
        <f t="shared" si="198"/>
        <v>-</v>
      </c>
      <c r="DV22" s="535" t="str" cm="1">
        <f t="array" ref="DV22">INDEX(DV$13:DV21,$B22+1,1)</f>
        <v>-</v>
      </c>
      <c r="DW22" s="411" t="str">
        <f t="shared" si="199"/>
        <v>-</v>
      </c>
      <c r="DX22" s="411" t="str">
        <f t="shared" si="199"/>
        <v>-</v>
      </c>
      <c r="DY22" s="411" t="str">
        <f t="shared" si="199"/>
        <v>-</v>
      </c>
      <c r="DZ22" s="411" t="b">
        <f t="shared" si="200"/>
        <v>0</v>
      </c>
      <c r="EA22" s="535" t="str" cm="1">
        <f t="array" ref="EA22">INDEX(EA$13:EA21,$B22+1,1)</f>
        <v>-</v>
      </c>
      <c r="EB22" s="535" t="str" cm="1">
        <f t="array" ref="EB22">INDEX(EB$13:EB21,$B22+1,1)</f>
        <v>-</v>
      </c>
      <c r="EC22" s="535" t="str" cm="1">
        <f t="array" ref="EC22">INDEX(EC$13:EC21,$B22+1,1)</f>
        <v>-</v>
      </c>
      <c r="ED22" s="535" t="str" cm="1">
        <f t="array" ref="ED22">INDEX(ED$13:ED21,$B22+1,1)</f>
        <v>-</v>
      </c>
      <c r="EE22" s="411">
        <f t="shared" si="201"/>
        <v>500</v>
      </c>
      <c r="EF22" s="411">
        <f t="shared" si="201"/>
        <v>500</v>
      </c>
      <c r="EG22" s="411" t="str">
        <f t="shared" si="201"/>
        <v>-</v>
      </c>
      <c r="EH22" s="411" t="str">
        <f t="shared" si="201"/>
        <v>-</v>
      </c>
      <c r="EI22" s="411" t="str">
        <f t="shared" si="201"/>
        <v>-</v>
      </c>
      <c r="EJ22" s="535" cm="1">
        <f t="array" ref="EJ22">INDEX(EJ$13:EJ21,$B22+1,1)</f>
        <v>0</v>
      </c>
      <c r="EK22" s="535" cm="1">
        <f t="array" ref="EK22">INDEX(EK$13:EK21,$B22+1,1)</f>
        <v>999999</v>
      </c>
      <c r="EL22" s="535" cm="1">
        <f t="array" ref="EL22">INDEX(EL$13:EL21,$B22+1,1)</f>
        <v>999999</v>
      </c>
      <c r="EM22" s="535" cm="1">
        <f t="array" ref="EM22">INDEX(EM$13:EM21,$B22+1,1)</f>
        <v>999999</v>
      </c>
      <c r="EN22" s="535" cm="1">
        <f t="array" ref="EN22">INDEX(EN$13:EN21,$B22+1,1)</f>
        <v>999999</v>
      </c>
      <c r="EO22" s="535" cm="1">
        <f t="array" ref="EO22">INDEX(EO$13:EO21,$B22+1,1)</f>
        <v>999999</v>
      </c>
      <c r="EP22" s="535" cm="1">
        <f t="array" ref="EP22">INDEX(EP$13:EP21,$B22+1,1)</f>
        <v>999999</v>
      </c>
      <c r="EQ22" s="535" cm="1">
        <f t="array" ref="EQ22">INDEX(EQ$13:EQ21,$B22+1,1)</f>
        <v>999999</v>
      </c>
      <c r="ER22" s="535" cm="1">
        <f t="array" ref="ER22">INDEX(ER$13:ER21,$B22+1,1)</f>
        <v>999999</v>
      </c>
      <c r="ES22" s="535" cm="1">
        <f t="array" ref="ES22">INDEX(ES$13:ES21,$B22+1,1)</f>
        <v>999999</v>
      </c>
      <c r="ET22" s="535" cm="1">
        <f t="array" ref="ET22">INDEX(ET$13:ET21,$B22+1,1)</f>
        <v>999999</v>
      </c>
      <c r="EU22" s="535" cm="1">
        <f t="array" ref="EU22">INDEX(EU$13:EU21,$B22+1,1)</f>
        <v>999999</v>
      </c>
      <c r="EV22" s="535" cm="1">
        <f t="array" ref="EV22">INDEX(EV$13:EV21,$B22+1,1)</f>
        <v>999999</v>
      </c>
      <c r="EW22" s="777">
        <f t="shared" si="170"/>
        <v>0</v>
      </c>
      <c r="EX22" s="777">
        <f t="shared" si="170"/>
        <v>0</v>
      </c>
      <c r="EY22" s="777">
        <f t="shared" si="170"/>
        <v>999999</v>
      </c>
      <c r="EZ22" s="535" t="str" cm="1">
        <f t="array" ref="EZ22">INDEX(EZ$13:EZ21,$B22+1,1)</f>
        <v>-</v>
      </c>
      <c r="FA22" s="535" t="str" cm="1">
        <f t="array" ref="FA22">INDEX(FA$13:FA21,$B22+1,1)</f>
        <v>-</v>
      </c>
      <c r="FB22" s="411" t="str">
        <f t="shared" si="202"/>
        <v>-</v>
      </c>
      <c r="FC22" s="411" t="str">
        <f t="shared" si="202"/>
        <v>-</v>
      </c>
      <c r="FD22" s="776">
        <f t="shared" si="192"/>
        <v>0</v>
      </c>
      <c r="FE22" s="774">
        <f t="shared" si="193"/>
        <v>999999</v>
      </c>
      <c r="FF22" s="775">
        <f t="shared" si="194"/>
        <v>999999</v>
      </c>
      <c r="FG22" s="535" t="str" cm="1">
        <f t="array" ref="FG22">INDEX(FG$13:FG21,$B22+1,1)</f>
        <v>-</v>
      </c>
      <c r="FH22" s="723" cm="1">
        <f t="array" ref="FH22">IF(FG22&lt;&gt;"-",FG22,INDEX(i.ELMatedEst,$AA22+1,$T22))</f>
        <v>0</v>
      </c>
      <c r="FI22" s="535" t="str" cm="1">
        <f t="array" ref="FI22">INDEX(FI$13:FI21,$B22+1,1)</f>
        <v>-</v>
      </c>
      <c r="FJ22" s="535" t="str" cm="1">
        <f t="array" ref="FJ22">INDEX(FJ$13:FJ21,$B22+1,1)</f>
        <v>-</v>
      </c>
      <c r="FK22" s="411">
        <f t="shared" si="203"/>
        <v>0</v>
      </c>
      <c r="FL22" s="661">
        <f t="shared" si="204"/>
        <v>5.0000000000000001E-3</v>
      </c>
      <c r="FM22" s="535" cm="1">
        <f t="array" ref="FM22">INDEX(FM$13:FM21,$B22+1,1)</f>
        <v>1</v>
      </c>
      <c r="FN22" s="662">
        <f t="shared" si="205"/>
        <v>0.12</v>
      </c>
      <c r="FO22" s="662">
        <f>INDEX(CHOOSE($N22,DataAutumn!i.EL_PropnSold,DataWinter!i.EL_PropnSold,DataSpring!i.EL_PropnSold),$AI22,$T22)*INDEX(i.ELMatedEst,$AB22+1,$T22)*i.dAdultRR_ELPropSold
+INDEX(i.dryman,($AJ22-1)*4+$AI22,FO$7)</f>
        <v>0</v>
      </c>
      <c r="FP22" s="662">
        <f>INDEX(CHOOSE($N22,DataAutumn!i.EL_PropnSold,DataWinter!i.EL_PropnSold,DataSpring!i.EL_PropnSold),$AI22,$T22)*INDEX(i.ELMatedEst,$AB22+1,$T22)*i.dAdultRR_ELPropSold
+INDEX(i.dryman,($AJ22-1)*4+$AI22,FP$7)</f>
        <v>3.125E-2</v>
      </c>
      <c r="FQ22" s="662">
        <f>INDEX(CHOOSE($N22,DataAutumn!i.EL_PropnSold,DataWinter!i.EL_PropnSold,DataSpring!i.EL_PropnSold),$AI22,$T22)*INDEX(i.ELMatedEst,$AB22+1,$T22)*i.dAdultRR_ELPropSold
+INDEX(i.dryman,($AJ22-1)*4+$AI22,FQ$7)</f>
        <v>3.125E-2</v>
      </c>
      <c r="FR22" s="662">
        <f>INDEX(CHOOSE($N22,DataAutumn!i.EL_PropnSold,DataWinter!i.EL_PropnSold,DataSpring!i.EL_PropnSold),$AI22,$T22)*INDEX(i.ELMatedEst,$AB22+1,$T22)*i.dAdultRR_ELPropSold
+INDEX(i.dryman,($AJ22-1)*4+$AI22,FR$7)</f>
        <v>3.125E-2</v>
      </c>
      <c r="FS22" s="663">
        <f>INDEX(CHOOSE($N22,DataAutumn!i.EL_PropnSold,DataWinter!i.EL_PropnSold,DataSpring!i.EL_PropnSold),$AI22,$T22)*INDEX(i.ELMatedEst,$AB22+1,$T22)*i.dAdultLSurv_ELPropSold</f>
        <v>0</v>
      </c>
      <c r="FT22" s="411" t="b">
        <f t="shared" si="206"/>
        <v>0</v>
      </c>
      <c r="FU22" s="411" t="b">
        <f t="shared" si="206"/>
        <v>0</v>
      </c>
      <c r="FV22" s="411" t="b">
        <f t="shared" si="206"/>
        <v>0</v>
      </c>
      <c r="FW22" s="411" t="b">
        <f t="shared" si="206"/>
        <v>0</v>
      </c>
      <c r="FX22" s="411">
        <f t="shared" si="207"/>
        <v>1</v>
      </c>
      <c r="FY22" s="411">
        <f t="shared" si="207"/>
        <v>0</v>
      </c>
      <c r="FZ22" s="411" t="b">
        <f t="shared" si="208"/>
        <v>0</v>
      </c>
      <c r="GA22" s="411" t="b">
        <f t="shared" si="171"/>
        <v>0</v>
      </c>
      <c r="GB22" s="411" t="b">
        <f t="shared" si="171"/>
        <v>0</v>
      </c>
      <c r="GC22" s="411" t="b">
        <f t="shared" si="171"/>
        <v>1</v>
      </c>
      <c r="GD22" s="87">
        <f t="shared" si="172"/>
        <v>1</v>
      </c>
      <c r="GE22" s="87">
        <f t="shared" si="172"/>
        <v>1</v>
      </c>
      <c r="GF22" s="535" cm="1">
        <f t="array" ref="GF22">INDEX(GF$13:GF21,$B22+1,1)</f>
        <v>1</v>
      </c>
      <c r="GG22" s="535" cm="1">
        <f t="array" ref="GG22">INDEX(GG$13:GG21,$B22+1,1)</f>
        <v>1</v>
      </c>
      <c r="GH22" s="535" cm="1">
        <f t="array" ref="GH22">INDEX(GH$13:GH21,$B22+1,1)</f>
        <v>1</v>
      </c>
      <c r="GI22" s="535" cm="1">
        <f t="array" ref="GI22">INDEX(GI$13:GI21,$B22+1,1)</f>
        <v>1</v>
      </c>
      <c r="GJ22" s="535" t="str" cm="1">
        <f t="array" ref="GJ22">INDEX(GJ$13:GJ21,$B22+1,1)</f>
        <v>-</v>
      </c>
      <c r="GK22" s="411" t="b">
        <f t="shared" si="209"/>
        <v>1</v>
      </c>
      <c r="GL22" s="411" t="b">
        <f t="shared" si="209"/>
        <v>0</v>
      </c>
      <c r="GM22" s="411" t="b">
        <f t="shared" si="209"/>
        <v>0</v>
      </c>
      <c r="GN22" s="411" t="b">
        <f t="shared" si="209"/>
        <v>0</v>
      </c>
      <c r="GO22" s="87">
        <f t="shared" si="174"/>
        <v>1</v>
      </c>
      <c r="GP22" s="87">
        <f t="shared" si="174"/>
        <v>1</v>
      </c>
      <c r="GQ22" s="87">
        <f t="shared" si="174"/>
        <v>1</v>
      </c>
      <c r="GR22" s="87">
        <f t="shared" si="174"/>
        <v>1</v>
      </c>
      <c r="GS22" s="87">
        <f t="shared" si="174"/>
        <v>1</v>
      </c>
      <c r="GT22" s="87">
        <f t="shared" si="174"/>
        <v>1</v>
      </c>
      <c r="GU22" s="87">
        <f t="shared" si="174"/>
        <v>1</v>
      </c>
      <c r="GV22" s="87">
        <f t="shared" si="174"/>
        <v>1</v>
      </c>
      <c r="GW22" s="411" cm="1">
        <f t="array" ref="GW22">INDEX(i.dse_type,1,$L22)</f>
        <v>0</v>
      </c>
      <c r="GX22" s="535" t="str" cm="1">
        <f t="array" ref="GX22">INDEX(GX$13:GX21,$B22+1,1)</f>
        <v>-</v>
      </c>
      <c r="GY22" s="535" t="str" cm="1">
        <f t="array" ref="GY22">INDEX(GY$13:GY21,$B22+1,1)</f>
        <v>-</v>
      </c>
      <c r="GZ22" s="535" t="str" cm="1">
        <f t="array" ref="GZ22">INDEX(GZ$13:GZ21,$B22+1,1)</f>
        <v>-</v>
      </c>
      <c r="HA22" s="18"/>
      <c r="HB22" s="535" t="str" cm="1">
        <f t="array" ref="HB22">INDEX(HB$13:HB21,$B22+1,1)</f>
        <v>-</v>
      </c>
      <c r="HC22" s="535" t="str" cm="1">
        <f t="array" ref="HC22">INDEX(HC$13:HC21,$B22+1,1)</f>
        <v>-</v>
      </c>
      <c r="HD22" s="535" cm="1">
        <f t="array" ref="HD22">INDEX(HD$13:HD21,$B22+1,1)</f>
        <v>0</v>
      </c>
      <c r="HE22" s="535" cm="1">
        <f t="array" ref="HE22">INDEX(HE$13:HE21,$B22+1,1)</f>
        <v>0</v>
      </c>
      <c r="HF22" s="535" cm="1">
        <f t="array" ref="HF22">INDEX(HF$13:HF21,$B22+1,1)</f>
        <v>0</v>
      </c>
      <c r="HG22" s="535" cm="1">
        <f t="array" ref="HG22">INDEX(HG$13:HG21,$B22+1,1)</f>
        <v>0</v>
      </c>
      <c r="HH22" s="535" cm="1">
        <f t="array" ref="HH22">INDEX(HH$13:HH21,$B22+1,1)</f>
        <v>0</v>
      </c>
      <c r="HI22" s="535" cm="1">
        <f t="array" ref="HI22">INDEX(HI$13:HI21,$B22+1,1)</f>
        <v>0</v>
      </c>
      <c r="HJ22" s="535" cm="1">
        <f t="array" ref="HJ22">INDEX(HJ$13:HJ21,$B22+1,1)</f>
        <v>0</v>
      </c>
      <c r="HK22" s="535" cm="1">
        <f t="array" ref="HK22">INDEX(HK$13:HK21,$B22+1,1)</f>
        <v>0</v>
      </c>
      <c r="HL22" s="535" cm="1">
        <f t="array" ref="HL22">INDEX(HL$13:HL21,$B22+1,1)</f>
        <v>0</v>
      </c>
      <c r="HM22" s="535" cm="1">
        <f t="array" ref="HM22">INDEX(HM$13:HM21,$B22+1,1)</f>
        <v>0</v>
      </c>
      <c r="HN22" s="535" cm="1">
        <f t="array" ref="HN22">INDEX(HN$13:HN21,$B22+1,1)</f>
        <v>0</v>
      </c>
      <c r="HO22" s="535" cm="1">
        <f t="array" ref="HO22">INDEX(HO$13:HO21,$B22+1,1)</f>
        <v>0</v>
      </c>
      <c r="HP22" s="535" cm="1">
        <f t="array" ref="HP22">INDEX(HP$13:HP21,$B22+1,1)</f>
        <v>0</v>
      </c>
      <c r="HQ22" s="535" cm="1">
        <f t="array" ref="HQ22">INDEX(HQ$13:HQ21,$B22+1,1)</f>
        <v>0</v>
      </c>
      <c r="HR22" s="535" cm="1">
        <f t="array" ref="HR22">INDEX(HR$13:HR21,$B22+1,1)</f>
        <v>0</v>
      </c>
      <c r="HS22" s="535" cm="1">
        <f t="array" ref="HS22">INDEX(HS$13:HS21,$B22+1,1)</f>
        <v>0</v>
      </c>
      <c r="HT22" s="535" cm="1">
        <f t="array" ref="HT22">INDEX(HT$13:HT21,$B22+1,1)</f>
        <v>0</v>
      </c>
      <c r="HU22" s="535" cm="1">
        <f t="array" ref="HU22">INDEX(HU$13:HU21,$B22+1,1)</f>
        <v>0</v>
      </c>
      <c r="HV22" s="535" cm="1">
        <f t="array" ref="HV22">INDEX(HV$13:HV21,$B22+1,1)</f>
        <v>0</v>
      </c>
      <c r="HW22" s="535" cm="1">
        <f t="array" ref="HW22">INDEX(HW$13:HW21,$B22+1,1)</f>
        <v>0</v>
      </c>
      <c r="HX22" s="535" cm="1">
        <f t="array" ref="HX22">INDEX(HX$13:HX21,$B22+1,1)</f>
        <v>0</v>
      </c>
      <c r="HY22" s="535" cm="1">
        <f t="array" ref="HY22">INDEX(HY$13:HY21,$B22+1,1)</f>
        <v>0</v>
      </c>
      <c r="HZ22" s="535" cm="1">
        <f t="array" ref="HZ22">INDEX(HZ$13:HZ21,$B22+1,1)</f>
        <v>0</v>
      </c>
      <c r="IA22" s="535" cm="1">
        <f t="array" ref="IA22">INDEX(IA$13:IA21,$B22+1,1)</f>
        <v>0</v>
      </c>
      <c r="IB22" s="535" cm="1">
        <f t="array" ref="IB22">INDEX(IB$13:IB21,$B22+1,1)</f>
        <v>0</v>
      </c>
      <c r="IC22" s="535" cm="1">
        <f t="array" ref="IC22">INDEX(IC$13:IC21,$B22+1,1)</f>
        <v>0</v>
      </c>
      <c r="ID22" s="535" cm="1">
        <f t="array" ref="ID22">INDEX(ID$13:ID21,$B22+1,1)</f>
        <v>0</v>
      </c>
      <c r="IE22" s="535" cm="1">
        <f t="array" ref="IE22">INDEX(IE$13:IE21,$B22+1,1)</f>
        <v>0</v>
      </c>
      <c r="IF22" s="535" cm="1">
        <f t="array" ref="IF22">INDEX(IF$13:IF21,$B22+1,1)</f>
        <v>0</v>
      </c>
      <c r="IG22" s="535" cm="1">
        <f t="array" ref="IG22">INDEX(IG$13:IG21,$B22+1,1)</f>
        <v>0</v>
      </c>
      <c r="IH22" s="535" cm="1">
        <f t="array" ref="IH22">INDEX(IH$13:IH21,$B22+1,1)</f>
        <v>0</v>
      </c>
      <c r="II22" s="535" cm="1">
        <f t="array" ref="II22">INDEX(II$13:II21,$B22+1,1)</f>
        <v>0</v>
      </c>
      <c r="IJ22" s="535" cm="1">
        <f t="array" ref="IJ22">INDEX(IJ$13:IJ21,$B22+1,1)</f>
        <v>0</v>
      </c>
      <c r="IK22" s="535" cm="1">
        <f t="array" ref="IK22">INDEX(IK$13:IK21,$B22+1,1)</f>
        <v>0</v>
      </c>
      <c r="IL22" s="535" cm="1">
        <f t="array" ref="IL22">INDEX(IL$13:IL21,$B22+1,1)</f>
        <v>0</v>
      </c>
      <c r="IM22" s="535" cm="1">
        <f t="array" ref="IM22">INDEX(IM$13:IM21,$B22+1,1)</f>
        <v>0</v>
      </c>
      <c r="IN22" s="535" cm="1">
        <f t="array" ref="IN22">INDEX(IN$13:IN21,$B22+1,1)</f>
        <v>0</v>
      </c>
      <c r="IO22" s="535" cm="1">
        <f t="array" ref="IO22">INDEX(IO$13:IO21,$B22+1,1)</f>
        <v>0</v>
      </c>
      <c r="IP22" s="535" cm="1">
        <f t="array" ref="IP22">INDEX(IP$13:IP21,$B22+1,1)</f>
        <v>0</v>
      </c>
      <c r="IQ22" s="535" cm="1">
        <f t="array" ref="IQ22">INDEX(IQ$13:IQ21,$B22+1,1)</f>
        <v>0</v>
      </c>
      <c r="IR22" s="535" cm="1">
        <f t="array" ref="IR22">INDEX(IR$13:IR21,$B22+1,1)</f>
        <v>0</v>
      </c>
      <c r="IS22" s="535" cm="1">
        <f t="array" ref="IS22">INDEX(IS$13:IS21,$B22+1,1)</f>
        <v>0</v>
      </c>
      <c r="IT22" s="535" cm="1">
        <f t="array" ref="IT22">INDEX(IT$13:IT21,$B22+1,1)</f>
        <v>0</v>
      </c>
      <c r="IU22" s="535" cm="1">
        <f t="array" ref="IU22">INDEX(IU$13:IU21,$B22+1,1)</f>
        <v>0</v>
      </c>
      <c r="IV22" s="535" cm="1">
        <f t="array" ref="IV22">INDEX(IV$13:IV21,$B22+1,1)</f>
        <v>0</v>
      </c>
      <c r="IW22" s="535" cm="1">
        <f t="array" ref="IW22">INDEX(IW$13:IW21,$B22+1,1)</f>
        <v>0</v>
      </c>
      <c r="IX22" s="535" cm="1">
        <f t="array" ref="IX22">INDEX(IX$13:IX21,$B22+1,1)</f>
        <v>0</v>
      </c>
      <c r="IY22" s="535" cm="1">
        <f t="array" ref="IY22">INDEX(IY$13:IY21,$B22+1,1)</f>
        <v>0</v>
      </c>
      <c r="IZ22" s="535" cm="1">
        <f t="array" ref="IZ22">INDEX(IZ$13:IZ21,$B22+1,1)</f>
        <v>0</v>
      </c>
      <c r="JA22" s="535" cm="1">
        <f t="array" ref="JA22">INDEX(JA$13:JA21,$B22+1,1)</f>
        <v>0</v>
      </c>
      <c r="JB22" s="535" cm="1">
        <f t="array" ref="JB22">INDEX(JB$13:JB21,$B22+1,1)</f>
        <v>0</v>
      </c>
      <c r="JC22" s="535" cm="1">
        <f t="array" ref="JC22">INDEX(JC$13:JC21,$B22+1,1)</f>
        <v>0</v>
      </c>
      <c r="JD22" s="535" cm="1">
        <f t="array" ref="JD22">INDEX(JD$13:JD21,$B22+1,1)</f>
        <v>0</v>
      </c>
      <c r="JE22" s="535" cm="1">
        <f t="array" ref="JE22">INDEX(JE$13:JE21,$B22+1,1)</f>
        <v>0</v>
      </c>
      <c r="JF22" s="18"/>
      <c r="JG22" s="535" t="str" cm="1">
        <f t="array" ref="JG22">INDEX(JG$13:JG21,$B22+1,1)</f>
        <v>-</v>
      </c>
      <c r="JH22" s="411" t="b">
        <f t="shared" si="210"/>
        <v>0</v>
      </c>
      <c r="JI22" s="535" t="str" cm="1">
        <f t="array" ref="JI22">INDEX(JI$13:JI21,$B22+1,1)</f>
        <v>-</v>
      </c>
      <c r="JJ22" s="535" t="str" cm="1">
        <f t="array" ref="JJ22">INDEX(JJ$13:JJ21,$B22+1,1)</f>
        <v>-</v>
      </c>
      <c r="JK22" s="535" t="str" cm="1">
        <f t="array" ref="JK22">INDEX(JK$13:JK21,$B22+1,1)</f>
        <v>-</v>
      </c>
      <c r="JL22" s="535" cm="1">
        <f t="array" ref="JL22">INDEX(JL$13:JL21,$B22+1,1)</f>
        <v>1</v>
      </c>
      <c r="JM22" s="535" cm="1">
        <f t="array" ref="JM22">INDEX(JM$13:JM21,$B22+1,1)</f>
        <v>1</v>
      </c>
      <c r="JN22" s="535" t="str" cm="1">
        <f t="array" ref="JN22">INDEX(JN$13:JN21,$B22+1,1)</f>
        <v>-</v>
      </c>
      <c r="JO22" s="535" t="str" cm="1">
        <f t="array" ref="JO22">INDEX(JO$13:JO21,$B22+1,1)</f>
        <v>-</v>
      </c>
      <c r="JP22" s="535" t="str" cm="1">
        <f t="array" ref="JP22">INDEX(JP$13:JP21,$B22+1,1)</f>
        <v>-</v>
      </c>
      <c r="JQ22" s="535" t="str" cm="1">
        <f t="array" ref="JQ22">INDEX(JQ$13:JQ21,$B22+1,1)</f>
        <v>-</v>
      </c>
      <c r="JR22" s="535" t="str" cm="1">
        <f t="array" ref="JR22">INDEX(JR$13:JR21,$B22+1,1)</f>
        <v>-</v>
      </c>
      <c r="JS22" s="535" t="str" cm="1">
        <f t="array" ref="JS22">INDEX(JS$13:JS21,$B22+1,1)</f>
        <v>-</v>
      </c>
      <c r="JT22" s="535" t="str" cm="1">
        <f t="array" ref="JT22">INDEX(JT$13:JT21,$B22+1,1)</f>
        <v>-</v>
      </c>
      <c r="JU22" s="535" t="str" cm="1">
        <f t="array" ref="JU22">INDEX(JU$13:JU21,$B22+1,1)</f>
        <v>-</v>
      </c>
      <c r="JV22" s="535" t="str" cm="1">
        <f t="array" ref="JV22">INDEX(JV$13:JV21,$B22+1,1)</f>
        <v>-</v>
      </c>
      <c r="JW22" s="535" t="str" cm="1">
        <f t="array" ref="JW22">INDEX(JW$13:JW21,$B22+1,1)</f>
        <v>-</v>
      </c>
      <c r="JX22" s="535" t="str" cm="1">
        <f t="array" ref="JX22">INDEX(JX$13:JX21,$B22+1,1)</f>
        <v>-</v>
      </c>
      <c r="JY22" s="535" t="str" cm="1">
        <f t="array" ref="JY22">INDEX(JY$13:JY21,$B22+1,1)</f>
        <v>-</v>
      </c>
      <c r="JZ22" s="535" t="str" cm="1">
        <f t="array" ref="JZ22">INDEX(JZ$13:JZ21,$B22+1,1)</f>
        <v>-</v>
      </c>
      <c r="KA22" s="535" t="str" cm="1">
        <f t="array" ref="KA22">INDEX(KA$13:KA21,$B22+1,1)</f>
        <v>-</v>
      </c>
      <c r="KB22" s="535" t="str" cm="1">
        <f t="array" ref="KB22">INDEX(KB$13:KB21,$B22+1,1)</f>
        <v>-</v>
      </c>
      <c r="KC22" s="535" t="str" cm="1">
        <f t="array" ref="KC22">INDEX(KC$13:KC21,$B22+1,1)</f>
        <v>-</v>
      </c>
      <c r="KD22" s="535" t="str" cm="1">
        <f t="array" ref="KD22">INDEX(KD$13:KD21,$B22+1,1)</f>
        <v>-</v>
      </c>
      <c r="KE22" s="535" t="str" cm="1">
        <f t="array" ref="KE22">INDEX(KE$13:KE21,$B22+1,1)</f>
        <v>-</v>
      </c>
      <c r="KF22" s="535" t="str" cm="1">
        <f t="array" ref="KF22">INDEX(KF$13:KF21,$B22+1,1)</f>
        <v>-</v>
      </c>
      <c r="KG22" s="535" t="str" cm="1">
        <f t="array" ref="KG22">INDEX(KG$13:KG21,$B22+1,1)</f>
        <v>-</v>
      </c>
      <c r="KH22" s="535" t="str" cm="1">
        <f t="array" ref="KH22">INDEX(KH$13:KH21,$B22+1,1)</f>
        <v>-</v>
      </c>
      <c r="KI22" s="535" cm="1">
        <f t="array" ref="KI22">INDEX(KI$13:KI21,$B22+1,1)</f>
        <v>0</v>
      </c>
      <c r="KJ22" s="535" t="str" cm="1">
        <f t="array" ref="KJ22">INDEX(KJ$13:KJ21,$B22+1,1)</f>
        <v>-</v>
      </c>
      <c r="KK22" s="535" cm="1">
        <f t="array" ref="KK22">INDEX(KK$13:KK21,$B22+1,1)</f>
        <v>1</v>
      </c>
      <c r="KL22" s="535" cm="1">
        <f t="array" ref="KL22">INDEX(KL$13:KL21,$B22+1,1)</f>
        <v>0</v>
      </c>
      <c r="KM22" s="535" cm="1">
        <f t="array" ref="KM22">INDEX(KM$13:KM21,$B22+1,1)</f>
        <v>0</v>
      </c>
      <c r="KN22" s="535" cm="1">
        <f t="array" ref="KN22">INDEX(KN$13:KN21,$B22+1,1)</f>
        <v>0</v>
      </c>
      <c r="KO22" s="535" cm="1">
        <f t="array" ref="KO22">INDEX(KO$13:KO21,$B22+1,1)</f>
        <v>0</v>
      </c>
      <c r="KP22" s="535" cm="1">
        <f t="array" ref="KP22">INDEX(KP$13:KP21,$B22+1,1)</f>
        <v>0</v>
      </c>
      <c r="KQ22" s="535" cm="1">
        <f t="array" ref="KQ22">INDEX(KQ$13:KQ21,$B22+1,1)</f>
        <v>0</v>
      </c>
      <c r="KR22" s="535" cm="1">
        <f t="array" ref="KR22">INDEX(KR$13:KR21,$B22+1,1)</f>
        <v>0</v>
      </c>
      <c r="KS22" s="535" cm="1">
        <f t="array" ref="KS22">INDEX(KS$13:KS21,$B22+1,1)</f>
        <v>1</v>
      </c>
      <c r="KT22" s="535" cm="1">
        <f t="array" ref="KT22">INDEX(KT$13:KT21,$B22+1,1)</f>
        <v>0</v>
      </c>
      <c r="KU22" s="535" cm="1">
        <f t="array" ref="KU22">INDEX(KU$13:KU21,$B22+1,1)</f>
        <v>0</v>
      </c>
      <c r="KV22" s="535" cm="1">
        <f t="array" ref="KV22">INDEX(KV$13:KV21,$B22+1,1)</f>
        <v>0</v>
      </c>
      <c r="KW22" s="535" cm="1">
        <f t="array" ref="KW22">INDEX(KW$13:KW21,$B22+1,1)</f>
        <v>0</v>
      </c>
      <c r="KX22" s="535" cm="1">
        <f t="array" ref="KX22">INDEX(KX$13:KX21,$B22+1,1)</f>
        <v>0</v>
      </c>
      <c r="KY22" s="18"/>
      <c r="KZ22" s="535" cm="1">
        <f t="array" ref="KZ22">INDEX(KZ$13:KZ21,$B22+1,1)</f>
        <v>0.125</v>
      </c>
      <c r="LA22" s="535" cm="1">
        <f t="array" ref="LA22">INDEX(LA$13:LA21,$B22+1,1)</f>
        <v>0.3</v>
      </c>
      <c r="LB22" s="535" cm="1">
        <f t="array" ref="LB22">INDEX(LB$13:LB21,$B22+1,1)</f>
        <v>-0.05</v>
      </c>
      <c r="LC22" s="535" cm="1">
        <f t="array" ref="LC22">INDEX(LC$13:LC21,$B22+1,1)</f>
        <v>0.1</v>
      </c>
      <c r="LD22" s="535" cm="1">
        <f t="array" ref="LD22">INDEX(LD$13:LD21,$B22+1,1)</f>
        <v>0.25</v>
      </c>
      <c r="LE22" s="535" cm="1">
        <f t="array" ref="LE22">INDEX(LE$13:LE21,$B22+1,1)</f>
        <v>-0.05</v>
      </c>
      <c r="LF22" s="535" cm="1">
        <f t="array" ref="LF22">INDEX(LF$13:LF21,$B22+1,1)</f>
        <v>0.05</v>
      </c>
      <c r="LG22" s="535" cm="1">
        <f t="array" ref="LG22">INDEX(LG$13:LG21,$B22+1,1)</f>
        <v>0.1</v>
      </c>
      <c r="LH22" s="535" cm="1">
        <f t="array" ref="LH22">INDEX(LH$13:LH21,$B22+1,1)</f>
        <v>-0.02</v>
      </c>
      <c r="LI22" s="535" cm="1">
        <f t="array" ref="LI22">INDEX(LI$13:LI21,$B22+1,1)</f>
        <v>0.1</v>
      </c>
      <c r="LJ22" s="535" cm="1">
        <f t="array" ref="LJ22">INDEX(LJ$13:LJ21,$B22+1,1)</f>
        <v>0.25</v>
      </c>
      <c r="LK22" s="535" cm="1">
        <f t="array" ref="LK22">INDEX(LK$13:LK21,$B22+1,1)</f>
        <v>-0.05</v>
      </c>
      <c r="LL22" s="535" cm="1">
        <f t="array" ref="LL22">INDEX(LL$13:LL21,$B22+1,1)</f>
        <v>0.125</v>
      </c>
      <c r="LM22" s="535" cm="1">
        <f t="array" ref="LM22">INDEX(LM$13:LM21,$B22+1,1)</f>
        <v>0.1</v>
      </c>
      <c r="LN22" s="535" cm="1">
        <f t="array" ref="LN22">INDEX(LN$13:LN21,$B22+1,1)</f>
        <v>0.1</v>
      </c>
      <c r="LO22" s="535" cm="1">
        <f t="array" ref="LO22">INDEX(LO$13:LO21,$B22+1,1)</f>
        <v>0.1</v>
      </c>
      <c r="LP22" s="535" cm="1">
        <f t="array" ref="LP22">INDEX(LP$13:LP21,$B22+1,1)</f>
        <v>0</v>
      </c>
      <c r="LQ22" s="535" cm="1">
        <f t="array" ref="LQ22">INDEX(LQ$13:LQ21,$B22+1,1)</f>
        <v>0</v>
      </c>
      <c r="LR22" s="535" cm="1">
        <f t="array" ref="LR22">INDEX(LR$13:LR21,$B22+1,1)</f>
        <v>0</v>
      </c>
      <c r="LS22" s="535" cm="1">
        <f t="array" ref="LS22">INDEX(LS$13:LS21,$B22+1,1)</f>
        <v>0</v>
      </c>
      <c r="LT22" s="535" cm="1">
        <f t="array" ref="LT22">INDEX(LT$13:LT21,$B22+1,1)</f>
        <v>0</v>
      </c>
      <c r="LU22" s="535" cm="1">
        <f t="array" ref="LU22">INDEX(LU$13:LU21,$B22+1,1)</f>
        <v>0</v>
      </c>
      <c r="LV22" s="535" cm="1">
        <f t="array" ref="LV22">INDEX(LV$13:LV21,$B22+1,1)</f>
        <v>0</v>
      </c>
      <c r="LW22" s="535" cm="1">
        <f t="array" ref="LW22">INDEX(LW$13:LW21,$B22+1,1)</f>
        <v>0</v>
      </c>
      <c r="LX22" s="535" cm="1">
        <f t="array" ref="LX22">INDEX(LX$13:LX21,$B22+1,1)</f>
        <v>0</v>
      </c>
      <c r="LY22" s="535" cm="1">
        <f t="array" ref="LY22">INDEX(LY$13:LY21,$B22+1,1)</f>
        <v>0</v>
      </c>
      <c r="LZ22" s="535" cm="1">
        <f t="array" ref="LZ22">INDEX(LZ$13:LZ21,$B22+1,1)</f>
        <v>0</v>
      </c>
      <c r="MA22" s="535" cm="1">
        <f t="array" ref="MA22">INDEX(MA$13:MA21,$B22+1,1)</f>
        <v>0</v>
      </c>
      <c r="MB22" s="535" cm="1">
        <f t="array" ref="MB22">INDEX(MB$13:MB21,$B22+1,1)</f>
        <v>0</v>
      </c>
      <c r="MC22" s="535" cm="1">
        <f t="array" ref="MC22">INDEX(MC$13:MC21,$B22+1,1)</f>
        <v>0</v>
      </c>
      <c r="MD22" s="535" cm="1">
        <f t="array" ref="MD22">INDEX(MD$13:MD21,$B22+1,1)</f>
        <v>0</v>
      </c>
      <c r="ME22" s="535" cm="1">
        <f t="array" ref="ME22">INDEX(ME$13:ME21,$B22+1,1)</f>
        <v>0</v>
      </c>
      <c r="MF22" s="535" cm="1">
        <f t="array" ref="MF22">INDEX(MF$13:MF21,$B22+1,1)</f>
        <v>0</v>
      </c>
      <c r="MG22" s="535" cm="1">
        <f t="array" ref="MG22">INDEX(MG$13:MG21,$B22+1,1)</f>
        <v>0</v>
      </c>
      <c r="MH22" s="535" cm="1">
        <f t="array" ref="MH22">INDEX(MH$13:MH21,$B22+1,1)</f>
        <v>0</v>
      </c>
      <c r="MI22" s="535" cm="1">
        <f t="array" ref="MI22">INDEX(MI$13:MI21,$B22+1,1)</f>
        <v>0</v>
      </c>
      <c r="MJ22" s="535" cm="1">
        <f t="array" ref="MJ22">INDEX(MJ$13:MJ21,$B22+1,1)</f>
        <v>0</v>
      </c>
      <c r="MK22" s="535" cm="1">
        <f t="array" ref="MK22">INDEX(MK$13:MK21,$B22+1,1)</f>
        <v>0</v>
      </c>
      <c r="ML22" s="535" cm="1">
        <f t="array" ref="ML22">INDEX(ML$13:ML21,$B22+1,1)</f>
        <v>0</v>
      </c>
      <c r="MM22" s="535" cm="1">
        <f t="array" ref="MM22">INDEX(MM$13:MM21,$B22+1,1)</f>
        <v>0</v>
      </c>
      <c r="MN22" s="535" cm="1">
        <f t="array" ref="MN22">INDEX(MN$13:MN21,$B22+1,1)</f>
        <v>0</v>
      </c>
      <c r="MO22" s="535" cm="1">
        <f t="array" ref="MO22">INDEX(MO$13:MO21,$B22+1,1)</f>
        <v>0</v>
      </c>
      <c r="MP22" s="535" cm="1">
        <f t="array" ref="MP22">INDEX(MP$13:MP21,$B22+1,1)</f>
        <v>0</v>
      </c>
      <c r="MQ22" s="535" cm="1">
        <f t="array" ref="MQ22">INDEX(MQ$13:MQ21,$B22+1,1)</f>
        <v>0</v>
      </c>
      <c r="MR22" s="535" cm="1">
        <f t="array" ref="MR22">INDEX(MR$13:MR21,$B22+1,1)</f>
        <v>0</v>
      </c>
      <c r="MS22" s="535" cm="1">
        <f t="array" ref="MS22">INDEX(MS$13:MS21,$B22+1,1)</f>
        <v>0</v>
      </c>
      <c r="MT22" s="535" cm="1">
        <f t="array" ref="MT22">INDEX(MT$13:MT21,$B22+1,1)</f>
        <v>0</v>
      </c>
      <c r="MU22" s="535" cm="1">
        <f t="array" ref="MU22">INDEX(MU$13:MU21,$B22+1,1)</f>
        <v>0</v>
      </c>
      <c r="MV22" s="535" cm="1">
        <f t="array" ref="MV22">INDEX(MV$13:MV21,$B22+1,1)</f>
        <v>0</v>
      </c>
      <c r="MW22" s="535" cm="1">
        <f t="array" ref="MW22">INDEX(MW$13:MW21,$B22+1,1)</f>
        <v>0</v>
      </c>
      <c r="MX22" s="535" cm="1">
        <f t="array" ref="MX22">INDEX(MX$13:MX21,$B22+1,1)</f>
        <v>0</v>
      </c>
      <c r="MY22" s="535" cm="1">
        <f t="array" ref="MY22">INDEX(MY$13:MY21,$B22+1,1)</f>
        <v>0</v>
      </c>
      <c r="MZ22" s="535" cm="1">
        <f t="array" ref="MZ22">INDEX(MZ$13:MZ21,$B22+1,1)</f>
        <v>0</v>
      </c>
      <c r="NA22" s="535" cm="1">
        <f t="array" ref="NA22">INDEX(NA$13:NA21,$B22+1,1)</f>
        <v>0</v>
      </c>
      <c r="NB22" s="535" cm="1">
        <f t="array" ref="NB22">INDEX(NB$13:NB21,$B22+1,1)</f>
        <v>0</v>
      </c>
      <c r="NC22" s="535" cm="1">
        <f t="array" ref="NC22">INDEX(NC$13:NC21,$B22+1,1)</f>
        <v>0</v>
      </c>
      <c r="ND22" s="535" cm="1">
        <f t="array" ref="ND22">INDEX(ND$13:ND21,$B22+1,1)</f>
        <v>0</v>
      </c>
      <c r="NE22" s="535" cm="1">
        <f t="array" ref="NE22">INDEX(NE$13:NE21,$B22+1,1)</f>
        <v>0</v>
      </c>
      <c r="NF22" s="535" cm="1">
        <f t="array" ref="NF22">INDEX(NF$13:NF21,$B22+1,1)</f>
        <v>0</v>
      </c>
      <c r="NG22" s="535" cm="1">
        <f t="array" ref="NG22">INDEX(NG$13:NG21,$B22+1,1)</f>
        <v>0</v>
      </c>
      <c r="NH22" s="535" cm="1">
        <f t="array" ref="NH22">INDEX(NH$13:NH21,$B22+1,1)</f>
        <v>0</v>
      </c>
      <c r="NI22" s="535" cm="1">
        <f t="array" ref="NI22">INDEX(NI$13:NI21,$B22+1,1)</f>
        <v>0</v>
      </c>
      <c r="NJ22" s="535" cm="1">
        <f t="array" ref="NJ22">INDEX(NJ$13:NJ21,$B22+1,1)</f>
        <v>0</v>
      </c>
      <c r="NK22" s="535" cm="1">
        <f t="array" ref="NK22">INDEX(NK$13:NK21,$B22+1,1)</f>
        <v>0</v>
      </c>
      <c r="NL22" s="535" cm="1">
        <f t="array" ref="NL22">INDEX(NL$13:NL21,$B22+1,1)</f>
        <v>0</v>
      </c>
      <c r="NM22" s="535" cm="1">
        <f t="array" ref="NM22">INDEX(NM$13:NM21,$B22+1,1)</f>
        <v>0</v>
      </c>
      <c r="NN22" s="535" cm="1">
        <f t="array" ref="NN22">INDEX(NN$13:NN21,$B22+1,1)</f>
        <v>0</v>
      </c>
      <c r="NO22" s="535" cm="1">
        <f t="array" ref="NO22">INDEX(NO$13:NO21,$B22+1,1)</f>
        <v>0</v>
      </c>
      <c r="NP22" s="535" cm="1">
        <f t="array" ref="NP22">INDEX(NP$13:NP21,$B22+1,1)</f>
        <v>0</v>
      </c>
      <c r="NQ22" s="535" cm="1">
        <f t="array" ref="NQ22">INDEX(NQ$13:NQ21,$B22+1,1)</f>
        <v>0</v>
      </c>
      <c r="NR22" s="535" cm="1">
        <f t="array" ref="NR22">INDEX(NR$13:NR21,$B22+1,1)</f>
        <v>0</v>
      </c>
      <c r="NS22" s="535" cm="1">
        <f t="array" ref="NS22">INDEX(NS$13:NS21,$B22+1,1)</f>
        <v>0</v>
      </c>
      <c r="NT22" s="535" cm="1">
        <f t="array" ref="NT22">INDEX(NT$13:NT21,$B22+1,1)</f>
        <v>0</v>
      </c>
      <c r="NU22" s="535" cm="1">
        <f t="array" ref="NU22">INDEX(NU$13:NU21,$B22+1,1)</f>
        <v>0</v>
      </c>
      <c r="NV22" s="535" cm="1">
        <f t="array" ref="NV22">INDEX(NV$13:NV21,$B22+1,1)</f>
        <v>0</v>
      </c>
      <c r="NW22" s="535" cm="1">
        <f t="array" ref="NW22">INDEX(NW$13:NW21,$B22+1,1)</f>
        <v>0</v>
      </c>
      <c r="NX22" s="535" cm="1">
        <f t="array" ref="NX22">INDEX(NX$13:NX21,$B22+1,1)</f>
        <v>0</v>
      </c>
      <c r="NY22" s="535" cm="1">
        <f t="array" ref="NY22">INDEX(NY$13:NY21,$B22+1,1)</f>
        <v>0</v>
      </c>
      <c r="NZ22" s="535" cm="1">
        <f t="array" ref="NZ22">INDEX(NZ$13:NZ21,$B22+1,1)</f>
        <v>0</v>
      </c>
      <c r="OA22" s="535" cm="1">
        <f t="array" ref="OA22">INDEX(OA$13:OA21,$B22+1,1)</f>
        <v>0</v>
      </c>
      <c r="OB22" s="535" cm="1">
        <f t="array" ref="OB22">INDEX(OB$13:OB21,$B22+1,1)</f>
        <v>0</v>
      </c>
      <c r="OC22" s="535" cm="1">
        <f t="array" ref="OC22">INDEX(OC$13:OC21,$B22+1,1)</f>
        <v>0</v>
      </c>
      <c r="OD22" s="535" cm="1">
        <f t="array" ref="OD22">INDEX(OD$13:OD21,$B22+1,1)</f>
        <v>0</v>
      </c>
      <c r="OE22" s="535" cm="1">
        <f t="array" ref="OE22">INDEX(OE$13:OE21,$B22+1,1)</f>
        <v>0</v>
      </c>
      <c r="OF22" s="535" cm="1">
        <f t="array" ref="OF22">INDEX(OF$13:OF21,$B22+1,1)</f>
        <v>0</v>
      </c>
      <c r="OG22" s="535" cm="1">
        <f t="array" ref="OG22">INDEX(OG$13:OG21,$B22+1,1)</f>
        <v>0</v>
      </c>
      <c r="OH22" s="535" cm="1">
        <f t="array" ref="OH22">INDEX(OH$13:OH21,$B22+1,1)</f>
        <v>0</v>
      </c>
      <c r="OI22" s="535" cm="1">
        <f t="array" ref="OI22">INDEX(OI$13:OI21,$B22+1,1)</f>
        <v>0</v>
      </c>
      <c r="OJ22" s="535" cm="1">
        <f t="array" ref="OJ22">INDEX(OJ$13:OJ21,$B22+1,1)</f>
        <v>0</v>
      </c>
      <c r="OK22" s="535" cm="1">
        <f t="array" ref="OK22">INDEX(OK$13:OK21,$B22+1,1)</f>
        <v>0</v>
      </c>
      <c r="OL22" s="535" cm="1">
        <f t="array" ref="OL22">INDEX(OL$13:OL21,$B22+1,1)</f>
        <v>0</v>
      </c>
      <c r="OM22" s="535" cm="1">
        <f t="array" ref="OM22">INDEX(OM$13:OM21,$B22+1,1)</f>
        <v>0</v>
      </c>
      <c r="ON22" s="535" cm="1">
        <f t="array" ref="ON22">INDEX(ON$13:ON21,$B22+1,1)</f>
        <v>0</v>
      </c>
      <c r="OO22" s="535" cm="1">
        <f t="array" ref="OO22">INDEX(OO$13:OO21,$B22+1,1)</f>
        <v>0</v>
      </c>
      <c r="OP22" s="535" cm="1">
        <f t="array" ref="OP22">INDEX(OP$13:OP21,$B22+1,1)</f>
        <v>0</v>
      </c>
      <c r="OQ22" s="535" cm="1">
        <f t="array" ref="OQ22">INDEX(OQ$13:OQ21,$B22+1,1)</f>
        <v>0</v>
      </c>
      <c r="OR22" s="535" cm="1">
        <f t="array" ref="OR22">INDEX(OR$13:OR21,$B22+1,1)</f>
        <v>0</v>
      </c>
      <c r="OS22" s="535" cm="1">
        <f t="array" ref="OS22">INDEX(OS$13:OS21,$B22+1,1)</f>
        <v>0</v>
      </c>
      <c r="OT22" s="535" cm="1">
        <f t="array" ref="OT22">INDEX(OT$13:OT21,$B22+1,1)</f>
        <v>0</v>
      </c>
      <c r="OU22" s="535" cm="1">
        <f t="array" ref="OU22">INDEX(OU$13:OU21,$B22+1,1)</f>
        <v>0</v>
      </c>
      <c r="OV22" s="535" cm="1">
        <f t="array" ref="OV22">INDEX(OV$13:OV21,$B22+1,1)</f>
        <v>0</v>
      </c>
      <c r="OW22" s="535" cm="1">
        <f t="array" ref="OW22">INDEX(OW$13:OW21,$B22+1,1)</f>
        <v>0</v>
      </c>
      <c r="OX22" s="535" cm="1">
        <f t="array" ref="OX22">INDEX(OX$13:OX21,$B22+1,1)</f>
        <v>0</v>
      </c>
      <c r="OY22" s="535" cm="1">
        <f t="array" ref="OY22">INDEX(OY$13:OY21,$B22+1,1)</f>
        <v>0</v>
      </c>
      <c r="OZ22" s="535" cm="1">
        <f t="array" ref="OZ22">INDEX(OZ$13:OZ21,$B22+1,1)</f>
        <v>0</v>
      </c>
      <c r="PA22" s="535" cm="1">
        <f t="array" ref="PA22">INDEX(PA$13:PA21,$B22+1,1)</f>
        <v>0</v>
      </c>
      <c r="PB22" s="535" cm="1">
        <f t="array" ref="PB22">INDEX(PB$13:PB21,$B22+1,1)</f>
        <v>0</v>
      </c>
      <c r="PC22" s="535" cm="1">
        <f t="array" ref="PC22">INDEX(PC$13:PC21,$B22+1,1)</f>
        <v>0</v>
      </c>
      <c r="PD22" s="535" cm="1">
        <f t="array" ref="PD22">INDEX(PD$13:PD21,$B22+1,1)</f>
        <v>0</v>
      </c>
      <c r="PE22" s="535" cm="1">
        <f t="array" ref="PE22">INDEX(PE$13:PE21,$B22+1,1)</f>
        <v>0</v>
      </c>
      <c r="PF22" s="535" cm="1">
        <f t="array" ref="PF22">INDEX(PF$13:PF21,$B22+1,1)</f>
        <v>0</v>
      </c>
      <c r="PG22" s="535" cm="1">
        <f t="array" ref="PG22">INDEX(PG$13:PG21,$B22+1,1)</f>
        <v>0</v>
      </c>
      <c r="PH22" s="535" cm="1">
        <f t="array" ref="PH22">INDEX(PH$13:PH21,$B22+1,1)</f>
        <v>0</v>
      </c>
      <c r="PI22" s="535" cm="1">
        <f t="array" ref="PI22">INDEX(PI$13:PI21,$B22+1,1)</f>
        <v>0</v>
      </c>
      <c r="PJ22" s="535" cm="1">
        <f t="array" ref="PJ22">INDEX(PJ$13:PJ21,$B22+1,1)</f>
        <v>0</v>
      </c>
      <c r="PK22" s="535" cm="1">
        <f t="array" ref="PK22">INDEX(PK$13:PK21,$B22+1,1)</f>
        <v>0</v>
      </c>
      <c r="PL22" s="535" cm="1">
        <f t="array" ref="PL22">INDEX(PL$13:PL21,$B22+1,1)</f>
        <v>0</v>
      </c>
      <c r="PM22" s="535" cm="1">
        <f t="array" ref="PM22">INDEX(PM$13:PM21,$B22+1,1)</f>
        <v>0</v>
      </c>
      <c r="PN22" s="535" cm="1">
        <f t="array" ref="PN22">INDEX(PN$13:PN21,$B22+1,1)</f>
        <v>0</v>
      </c>
      <c r="PO22" s="535" cm="1">
        <f t="array" ref="PO22">INDEX(PO$13:PO21,$B22+1,1)</f>
        <v>0</v>
      </c>
      <c r="PP22" s="535" cm="1">
        <f t="array" ref="PP22">INDEX(PP$13:PP21,$B22+1,1)</f>
        <v>0</v>
      </c>
      <c r="PQ22" s="535" cm="1">
        <f t="array" ref="PQ22">INDEX(PQ$13:PQ21,$B22+1,1)</f>
        <v>0</v>
      </c>
      <c r="PR22" s="535" cm="1">
        <f t="array" ref="PR22">INDEX(PR$13:PR21,$B22+1,1)</f>
        <v>0</v>
      </c>
      <c r="PS22" s="535" cm="1">
        <f t="array" ref="PS22">INDEX(PS$13:PS21,$B22+1,1)</f>
        <v>0</v>
      </c>
      <c r="PT22" s="535" cm="1">
        <f t="array" ref="PT22">INDEX(PT$13:PT21,$B22+1,1)</f>
        <v>0</v>
      </c>
      <c r="PU22" s="535" cm="1">
        <f t="array" ref="PU22">INDEX(PU$13:PU21,$B22+1,1)</f>
        <v>0</v>
      </c>
      <c r="PV22" s="535" cm="1">
        <f t="array" ref="PV22">INDEX(PV$13:PV21,$B22+1,1)</f>
        <v>0</v>
      </c>
      <c r="PW22" s="535" cm="1">
        <f t="array" ref="PW22">INDEX(PW$13:PW21,$B22+1,1)</f>
        <v>0</v>
      </c>
      <c r="PX22" s="535" cm="1">
        <f t="array" ref="PX22">INDEX(PX$13:PX21,$B22+1,1)</f>
        <v>0</v>
      </c>
      <c r="PY22" s="535" cm="1">
        <f t="array" ref="PY22">INDEX(PY$13:PY21,$B22+1,1)</f>
        <v>0</v>
      </c>
      <c r="PZ22" s="535" cm="1">
        <f t="array" ref="PZ22">INDEX(PZ$13:PZ21,$B22+1,1)</f>
        <v>0</v>
      </c>
      <c r="QA22" s="535" cm="1">
        <f t="array" ref="QA22">INDEX(QA$13:QA21,$B22+1,1)</f>
        <v>0</v>
      </c>
      <c r="QB22" s="535" cm="1">
        <f t="array" ref="QB22">INDEX(QB$13:QB21,$B22+1,1)</f>
        <v>0</v>
      </c>
      <c r="QC22" s="535" cm="1">
        <f t="array" ref="QC22">INDEX(QC$13:QC21,$B22+1,1)</f>
        <v>0</v>
      </c>
      <c r="QD22" s="535" cm="1">
        <f t="array" ref="QD22">INDEX(QD$13:QD21,$B22+1,1)</f>
        <v>0</v>
      </c>
      <c r="QE22" s="535" cm="1">
        <f t="array" ref="QE22">INDEX(QE$13:QE21,$B22+1,1)</f>
        <v>0</v>
      </c>
      <c r="QF22" s="535" cm="1">
        <f t="array" ref="QF22">INDEX(QF$13:QF21,$B22+1,1)</f>
        <v>0</v>
      </c>
      <c r="QG22" s="535" cm="1">
        <f t="array" ref="QG22">INDEX(QG$13:QG21,$B22+1,1)</f>
        <v>0</v>
      </c>
      <c r="QH22" s="535" cm="1">
        <f t="array" ref="QH22">INDEX(QH$13:QH21,$B22+1,1)</f>
        <v>0</v>
      </c>
      <c r="QI22" s="535" cm="1">
        <f t="array" ref="QI22">INDEX(QI$13:QI21,$B22+1,1)</f>
        <v>0</v>
      </c>
      <c r="QJ22" s="535" cm="1">
        <f t="array" ref="QJ22">INDEX(QJ$13:QJ21,$B22+1,1)</f>
        <v>0</v>
      </c>
      <c r="QK22" s="535" cm="1">
        <f t="array" ref="QK22">INDEX(QK$13:QK21,$B22+1,1)</f>
        <v>0</v>
      </c>
      <c r="QL22" s="535" cm="1">
        <f t="array" ref="QL22">INDEX(QL$13:QL21,$B22+1,1)</f>
        <v>0</v>
      </c>
      <c r="QM22" s="535" cm="1">
        <f t="array" ref="QM22">INDEX(QM$13:QM21,$B22+1,1)</f>
        <v>0</v>
      </c>
      <c r="QN22" s="535" cm="1">
        <f t="array" ref="QN22">INDEX(QN$13:QN21,$B22+1,1)</f>
        <v>0</v>
      </c>
      <c r="QO22" s="535" cm="1">
        <f t="array" ref="QO22">INDEX(QO$13:QO21,$B22+1,1)</f>
        <v>0</v>
      </c>
      <c r="QP22" s="535" cm="1">
        <f t="array" ref="QP22">INDEX(QP$13:QP21,$B22+1,1)</f>
        <v>0</v>
      </c>
      <c r="QQ22" s="535" cm="1">
        <f t="array" ref="QQ22">INDEX(QQ$13:QQ21,$B22+1,1)</f>
        <v>0</v>
      </c>
      <c r="QR22" s="535" cm="1">
        <f t="array" ref="QR22">INDEX(QR$13:QR21,$B22+1,1)</f>
        <v>0</v>
      </c>
      <c r="QS22" s="535" cm="1">
        <f t="array" ref="QS22">INDEX(QS$13:QS21,$B22+1,1)</f>
        <v>0</v>
      </c>
      <c r="QT22" s="535" cm="1">
        <f t="array" ref="QT22">INDEX(QT$13:QT21,$B22+1,1)</f>
        <v>0</v>
      </c>
      <c r="QU22" s="535" cm="1">
        <f t="array" ref="QU22">INDEX(QU$13:QU21,$B22+1,1)</f>
        <v>0</v>
      </c>
      <c r="QV22" s="535" cm="1">
        <f t="array" ref="QV22">INDEX(QV$13:QV21,$B22+1,1)</f>
        <v>0</v>
      </c>
      <c r="QW22" s="535" cm="1">
        <f t="array" ref="QW22">INDEX(QW$13:QW21,$B22+1,1)</f>
        <v>0</v>
      </c>
      <c r="QX22" s="535" cm="1">
        <f t="array" ref="QX22">INDEX(QX$13:QX21,$B22+1,1)</f>
        <v>0</v>
      </c>
      <c r="QY22" s="535" cm="1">
        <f t="array" ref="QY22">INDEX(QY$13:QY21,$B22+1,1)</f>
        <v>0</v>
      </c>
      <c r="QZ22" s="535" cm="1">
        <f t="array" ref="QZ22">INDEX(QZ$13:QZ21,$B22+1,1)</f>
        <v>0</v>
      </c>
      <c r="RA22" s="535" cm="1">
        <f t="array" ref="RA22">INDEX(RA$13:RA21,$B22+1,1)</f>
        <v>0</v>
      </c>
      <c r="RB22" s="535" cm="1">
        <f t="array" ref="RB22">INDEX(RB$13:RB21,$B22+1,1)</f>
        <v>0</v>
      </c>
      <c r="RC22" s="535" cm="1">
        <f t="array" ref="RC22">INDEX(RC$13:RC21,$B22+1,1)</f>
        <v>0</v>
      </c>
      <c r="RD22" s="535" cm="1">
        <f t="array" ref="RD22">INDEX(RD$13:RD21,$B22+1,1)</f>
        <v>0</v>
      </c>
      <c r="RE22" s="535" cm="1">
        <f t="array" ref="RE22">INDEX(RE$13:RE21,$B22+1,1)</f>
        <v>0</v>
      </c>
      <c r="RF22" s="535" cm="1">
        <f t="array" ref="RF22">INDEX(RF$13:RF21,$B22+1,1)</f>
        <v>0</v>
      </c>
      <c r="RG22" s="535" cm="1">
        <f t="array" ref="RG22">INDEX(RG$13:RG21,$B22+1,1)</f>
        <v>0</v>
      </c>
      <c r="RH22" s="535" cm="1">
        <f t="array" ref="RH22">INDEX(RH$13:RH21,$B22+1,1)</f>
        <v>0</v>
      </c>
      <c r="RI22" s="535" cm="1">
        <f t="array" ref="RI22">INDEX(RI$13:RI21,$B22+1,1)</f>
        <v>0</v>
      </c>
      <c r="RJ22" s="535" cm="1">
        <f t="array" ref="RJ22">INDEX(RJ$13:RJ21,$B22+1,1)</f>
        <v>0</v>
      </c>
      <c r="RK22" s="535" cm="1">
        <f t="array" ref="RK22">INDEX(RK$13:RK21,$B22+1,1)</f>
        <v>0</v>
      </c>
      <c r="RL22" s="535" cm="1">
        <f t="array" ref="RL22">INDEX(RL$13:RL21,$B22+1,1)</f>
        <v>0</v>
      </c>
      <c r="RM22" s="535" cm="1">
        <f t="array" ref="RM22">INDEX(RM$13:RM21,$B22+1,1)</f>
        <v>0</v>
      </c>
      <c r="RN22" s="535" cm="1">
        <f t="array" ref="RN22">INDEX(RN$13:RN21,$B22+1,1)</f>
        <v>0</v>
      </c>
      <c r="RO22" s="535" cm="1">
        <f t="array" ref="RO22">INDEX(RO$13:RO21,$B22+1,1)</f>
        <v>0</v>
      </c>
      <c r="RP22" s="535" cm="1">
        <f t="array" ref="RP22">INDEX(RP$13:RP21,$B22+1,1)</f>
        <v>0</v>
      </c>
      <c r="RQ22" s="535" cm="1">
        <f t="array" ref="RQ22">INDEX(RQ$13:RQ21,$B22+1,1)</f>
        <v>0</v>
      </c>
      <c r="RR22" s="535" cm="1">
        <f t="array" ref="RR22">INDEX(RR$13:RR21,$B22+1,1)</f>
        <v>0</v>
      </c>
      <c r="RS22" s="535" cm="1">
        <f t="array" ref="RS22">INDEX(RS$13:RS21,$B22+1,1)</f>
        <v>0</v>
      </c>
      <c r="RT22" s="535" cm="1">
        <f t="array" ref="RT22">INDEX(RT$13:RT21,$B22+1,1)</f>
        <v>0</v>
      </c>
      <c r="RU22" s="535" cm="1">
        <f t="array" ref="RU22">INDEX(RU$13:RU21,$B22+1,1)</f>
        <v>0</v>
      </c>
      <c r="RV22" s="535" cm="1">
        <f t="array" ref="RV22">INDEX(RV$13:RV21,$B22+1,1)</f>
        <v>0</v>
      </c>
      <c r="RW22" s="535" cm="1">
        <f t="array" ref="RW22">INDEX(RW$13:RW21,$B22+1,1)</f>
        <v>0</v>
      </c>
      <c r="RX22" s="535" cm="1">
        <f t="array" ref="RX22">INDEX(RX$13:RX21,$B22+1,1)</f>
        <v>0</v>
      </c>
      <c r="RY22" s="535" cm="1">
        <f t="array" ref="RY22">INDEX(RY$13:RY21,$B22+1,1)</f>
        <v>0</v>
      </c>
      <c r="RZ22" s="535" cm="1">
        <f t="array" ref="RZ22">INDEX(RZ$13:RZ21,$B22+1,1)</f>
        <v>0</v>
      </c>
      <c r="SA22" s="535" cm="1">
        <f t="array" ref="SA22">INDEX(SA$13:SA21,$B22+1,1)</f>
        <v>0</v>
      </c>
      <c r="SB22" s="535" cm="1">
        <f t="array" ref="SB22">INDEX(SB$13:SB21,$B22+1,1)</f>
        <v>0</v>
      </c>
      <c r="SC22" s="535" cm="1">
        <f t="array" ref="SC22">INDEX(SC$13:SC21,$B22+1,1)</f>
        <v>0</v>
      </c>
      <c r="SD22" s="535" cm="1">
        <f t="array" ref="SD22">INDEX(SD$13:SD21,$B22+1,1)</f>
        <v>0</v>
      </c>
      <c r="SE22" s="535" cm="1">
        <f t="array" ref="SE22">INDEX(SE$13:SE21,$B22+1,1)</f>
        <v>0</v>
      </c>
      <c r="SF22" s="535" cm="1">
        <f t="array" ref="SF22">INDEX(SF$13:SF21,$B22+1,1)</f>
        <v>0</v>
      </c>
      <c r="SG22" s="535" cm="1">
        <f t="array" ref="SG22">INDEX(SG$13:SG21,$B22+1,1)</f>
        <v>0</v>
      </c>
      <c r="SH22" s="535" cm="1">
        <f t="array" ref="SH22">INDEX(SH$13:SH21,$B22+1,1)</f>
        <v>0</v>
      </c>
      <c r="SI22" s="535" cm="1">
        <f t="array" ref="SI22">INDEX(SI$13:SI21,$B22+1,1)</f>
        <v>0</v>
      </c>
      <c r="SJ22" s="535" cm="1">
        <f t="array" ref="SJ22">INDEX(SJ$13:SJ21,$B22+1,1)</f>
        <v>0</v>
      </c>
      <c r="SK22" s="535" cm="1">
        <f t="array" ref="SK22">INDEX(SK$13:SK21,$B22+1,1)</f>
        <v>0</v>
      </c>
      <c r="SL22" s="535" cm="1">
        <f t="array" ref="SL22">INDEX(SL$13:SL21,$B22+1,1)</f>
        <v>0</v>
      </c>
      <c r="SM22" s="535" cm="1">
        <f t="array" ref="SM22">INDEX(SM$13:SM21,$B22+1,1)</f>
        <v>0</v>
      </c>
      <c r="SN22" s="535" cm="1">
        <f t="array" ref="SN22">INDEX(SN$13:SN21,$B22+1,1)</f>
        <v>0</v>
      </c>
      <c r="SO22" s="535" cm="1">
        <f t="array" ref="SO22">INDEX(SO$13:SO21,$B22+1,1)</f>
        <v>0</v>
      </c>
      <c r="SP22" s="535" cm="1">
        <f t="array" ref="SP22">INDEX(SP$13:SP21,$B22+1,1)</f>
        <v>0</v>
      </c>
      <c r="SQ22" s="535" cm="1">
        <f t="array" ref="SQ22">INDEX(SQ$13:SQ21,$B22+1,1)</f>
        <v>0</v>
      </c>
      <c r="SR22" s="535" cm="1">
        <f t="array" ref="SR22">INDEX(SR$13:SR21,$B22+1,1)</f>
        <v>0</v>
      </c>
      <c r="SS22" s="535" cm="1">
        <f t="array" ref="SS22">INDEX(SS$13:SS21,$B22+1,1)</f>
        <v>0</v>
      </c>
      <c r="ST22" s="535" cm="1">
        <f t="array" ref="ST22">INDEX(ST$13:ST21,$B22+1,1)</f>
        <v>0</v>
      </c>
      <c r="SU22" s="535" cm="1">
        <f t="array" ref="SU22">INDEX(SU$13:SU21,$B22+1,1)</f>
        <v>0</v>
      </c>
      <c r="SV22" s="535" cm="1">
        <f t="array" ref="SV22">INDEX(SV$13:SV21,$B22+1,1)</f>
        <v>0</v>
      </c>
      <c r="SW22" s="535" cm="1">
        <f t="array" ref="SW22">INDEX(SW$13:SW21,$B22+1,1)</f>
        <v>0</v>
      </c>
      <c r="SX22" s="535" cm="1">
        <f t="array" ref="SX22">INDEX(SX$13:SX21,$B22+1,1)</f>
        <v>0</v>
      </c>
      <c r="SY22" s="535" cm="1">
        <f t="array" ref="SY22">INDEX(SY$13:SY21,$B22+1,1)</f>
        <v>0</v>
      </c>
      <c r="SZ22" s="535" cm="1">
        <f t="array" ref="SZ22">INDEX(SZ$13:SZ21,$B22+1,1)</f>
        <v>0</v>
      </c>
      <c r="TA22" s="535" cm="1">
        <f t="array" ref="TA22">INDEX(TA$13:TA21,$B22+1,1)</f>
        <v>0</v>
      </c>
      <c r="TB22" s="535" cm="1">
        <f t="array" ref="TB22">INDEX(TB$13:TB21,$B22+1,1)</f>
        <v>0</v>
      </c>
      <c r="TC22" s="535" cm="1">
        <f t="array" ref="TC22">INDEX(TC$13:TC21,$B22+1,1)</f>
        <v>0</v>
      </c>
      <c r="TD22" s="535" cm="1">
        <f t="array" ref="TD22">INDEX(TD$13:TD21,$B22+1,1)</f>
        <v>0</v>
      </c>
      <c r="TE22" s="535" cm="1">
        <f t="array" ref="TE22">INDEX(TE$13:TE21,$B22+1,1)</f>
        <v>0</v>
      </c>
      <c r="TF22" s="535" cm="1">
        <f t="array" ref="TF22">INDEX(TF$13:TF21,$B22+1,1)</f>
        <v>0</v>
      </c>
      <c r="TG22" s="535" cm="1">
        <f t="array" ref="TG22">INDEX(TG$13:TG21,$B22+1,1)</f>
        <v>0</v>
      </c>
      <c r="TH22" s="535" cm="1">
        <f t="array" ref="TH22">INDEX(TH$13:TH21,$B22+1,1)</f>
        <v>0</v>
      </c>
      <c r="TI22" s="535" cm="1">
        <f t="array" ref="TI22">INDEX(TI$13:TI21,$B22+1,1)</f>
        <v>0</v>
      </c>
      <c r="TJ22" s="535" cm="1">
        <f t="array" ref="TJ22">INDEX(TJ$13:TJ21,$B22+1,1)</f>
        <v>0</v>
      </c>
      <c r="TK22" s="535" cm="1">
        <f t="array" ref="TK22">INDEX(TK$13:TK21,$B22+1,1)</f>
        <v>0</v>
      </c>
      <c r="TL22" s="535" cm="1">
        <f t="array" ref="TL22">INDEX(TL$13:TL21,$B22+1,1)</f>
        <v>0</v>
      </c>
      <c r="TM22" s="535" cm="1">
        <f t="array" ref="TM22">INDEX(TM$13:TM21,$B22+1,1)</f>
        <v>0</v>
      </c>
      <c r="TN22" s="535" cm="1">
        <f t="array" ref="TN22">INDEX(TN$13:TN21,$B22+1,1)</f>
        <v>0</v>
      </c>
      <c r="TO22" s="535" cm="1">
        <f t="array" ref="TO22">INDEX(TO$13:TO21,$B22+1,1)</f>
        <v>0</v>
      </c>
      <c r="TP22" s="535" cm="1">
        <f t="array" ref="TP22">INDEX(TP$13:TP21,$B22+1,1)</f>
        <v>0</v>
      </c>
      <c r="TQ22" s="535" cm="1">
        <f t="array" ref="TQ22">INDEX(TQ$13:TQ21,$B22+1,1)</f>
        <v>0</v>
      </c>
      <c r="TR22" s="535" cm="1">
        <f t="array" ref="TR22">INDEX(TR$13:TR21,$B22+1,1)</f>
        <v>0</v>
      </c>
      <c r="TS22" s="535" cm="1">
        <f t="array" ref="TS22">INDEX(TS$13:TS21,$B22+1,1)</f>
        <v>0</v>
      </c>
      <c r="TT22" s="535" cm="1">
        <f t="array" ref="TT22">INDEX(TT$13:TT21,$B22+1,1)</f>
        <v>0</v>
      </c>
      <c r="TU22" s="535" cm="1">
        <f t="array" ref="TU22">INDEX(TU$13:TU21,$B22+1,1)</f>
        <v>0</v>
      </c>
      <c r="TV22" s="535" cm="1">
        <f t="array" ref="TV22">INDEX(TV$13:TV21,$B22+1,1)</f>
        <v>0</v>
      </c>
      <c r="TW22" s="535" cm="1">
        <f t="array" ref="TW22">INDEX(TW$13:TW21,$B22+1,1)</f>
        <v>0</v>
      </c>
      <c r="TX22" s="535" cm="1">
        <f t="array" ref="TX22">INDEX(TX$13:TX21,$B22+1,1)</f>
        <v>0</v>
      </c>
      <c r="TY22" s="535" cm="1">
        <f t="array" ref="TY22">INDEX(TY$13:TY21,$B22+1,1)</f>
        <v>0</v>
      </c>
      <c r="TZ22" s="535" cm="1">
        <f t="array" ref="TZ22">INDEX(TZ$13:TZ21,$B22+1,1)</f>
        <v>0</v>
      </c>
      <c r="UA22" s="535" cm="1">
        <f t="array" ref="UA22">INDEX(UA$13:UA21,$B22+1,1)</f>
        <v>0</v>
      </c>
      <c r="UB22" s="535" cm="1">
        <f t="array" ref="UB22">INDEX(UB$13:UB21,$B22+1,1)</f>
        <v>0</v>
      </c>
      <c r="UC22" s="535" cm="1">
        <f t="array" ref="UC22">INDEX(UC$13:UC21,$B22+1,1)</f>
        <v>0</v>
      </c>
      <c r="UD22" s="535" cm="1">
        <f t="array" ref="UD22">INDEX(UD$13:UD21,$B22+1,1)</f>
        <v>0</v>
      </c>
      <c r="UE22" s="535" cm="1">
        <f t="array" ref="UE22">INDEX(UE$13:UE21,$B22+1,1)</f>
        <v>0</v>
      </c>
      <c r="UF22" s="535" cm="1">
        <f t="array" ref="UF22">INDEX(UF$13:UF21,$B22+1,1)</f>
        <v>0</v>
      </c>
      <c r="UG22" s="535" cm="1">
        <f t="array" ref="UG22">INDEX(UG$13:UG21,$B22+1,1)</f>
        <v>0</v>
      </c>
      <c r="UH22" s="535" cm="1">
        <f t="array" ref="UH22">INDEX(UH$13:UH21,$B22+1,1)</f>
        <v>0</v>
      </c>
      <c r="UI22" s="535" cm="1">
        <f t="array" ref="UI22">INDEX(UI$13:UI21,$B22+1,1)</f>
        <v>0</v>
      </c>
      <c r="UJ22" s="535" cm="1">
        <f t="array" ref="UJ22">INDEX(UJ$13:UJ21,$B22+1,1)</f>
        <v>0</v>
      </c>
      <c r="UK22" s="535" cm="1">
        <f t="array" ref="UK22">INDEX(UK$13:UK21,$B22+1,1)</f>
        <v>0</v>
      </c>
      <c r="UL22" s="535" cm="1">
        <f t="array" ref="UL22">INDEX(UL$13:UL21,$B22+1,1)</f>
        <v>0</v>
      </c>
      <c r="UM22" s="535" cm="1">
        <f t="array" ref="UM22">INDEX(UM$13:UM21,$B22+1,1)</f>
        <v>0</v>
      </c>
      <c r="UN22" s="535" cm="1">
        <f t="array" ref="UN22">INDEX(UN$13:UN21,$B22+1,1)</f>
        <v>0</v>
      </c>
      <c r="UO22" s="535" cm="1">
        <f t="array" ref="UO22">INDEX(UO$13:UO21,$B22+1,1)</f>
        <v>0</v>
      </c>
      <c r="UP22" s="535" cm="1">
        <f t="array" ref="UP22">INDEX(UP$13:UP21,$B22+1,1)</f>
        <v>0</v>
      </c>
      <c r="UQ22" s="535" cm="1">
        <f t="array" ref="UQ22">INDEX(UQ$13:UQ21,$B22+1,1)</f>
        <v>0</v>
      </c>
      <c r="UR22" s="535" cm="1">
        <f t="array" ref="UR22">INDEX(UR$13:UR21,$B22+1,1)</f>
        <v>0</v>
      </c>
      <c r="US22" s="535" cm="1">
        <f t="array" ref="US22">INDEX(US$13:US21,$B22+1,1)</f>
        <v>0</v>
      </c>
      <c r="UT22" s="535" cm="1">
        <f t="array" ref="UT22">INDEX(UT$13:UT21,$B22+1,1)</f>
        <v>0</v>
      </c>
      <c r="UU22" s="535" cm="1">
        <f t="array" ref="UU22">INDEX(UU$13:UU21,$B22+1,1)</f>
        <v>0</v>
      </c>
      <c r="UV22" s="535" cm="1">
        <f t="array" ref="UV22">INDEX(UV$13:UV21,$B22+1,1)</f>
        <v>0</v>
      </c>
      <c r="UW22" s="535" cm="1">
        <f t="array" ref="UW22">INDEX(UW$13:UW21,$B22+1,1)</f>
        <v>0</v>
      </c>
      <c r="UX22" s="535" cm="1">
        <f t="array" ref="UX22">INDEX(UX$13:UX21,$B22+1,1)</f>
        <v>0</v>
      </c>
      <c r="UY22" s="535" cm="1">
        <f t="array" ref="UY22">INDEX(UY$13:UY21,$B22+1,1)</f>
        <v>0</v>
      </c>
      <c r="UZ22" s="535" cm="1">
        <f t="array" ref="UZ22">INDEX(UZ$13:UZ21,$B22+1,1)</f>
        <v>0</v>
      </c>
      <c r="VA22" s="535" cm="1">
        <f t="array" ref="VA22">INDEX(VA$13:VA21,$B22+1,1)</f>
        <v>0</v>
      </c>
      <c r="VB22" s="535" cm="1">
        <f t="array" ref="VB22">INDEX(VB$13:VB21,$B22+1,1)</f>
        <v>0</v>
      </c>
      <c r="VC22" s="535" cm="1">
        <f t="array" ref="VC22">INDEX(VC$13:VC21,$B22+1,1)</f>
        <v>0</v>
      </c>
      <c r="VD22" s="535" cm="1">
        <f t="array" ref="VD22">INDEX(VD$13:VD21,$B22+1,1)</f>
        <v>0</v>
      </c>
      <c r="VE22" s="535" cm="1">
        <f t="array" ref="VE22">INDEX(VE$13:VE21,$B22+1,1)</f>
        <v>0</v>
      </c>
      <c r="VF22" s="535" cm="1">
        <f t="array" ref="VF22">INDEX(VF$13:VF21,$B22+1,1)</f>
        <v>0</v>
      </c>
      <c r="VG22" s="535" cm="1">
        <f t="array" ref="VG22">INDEX(VG$13:VG21,$B22+1,1)</f>
        <v>0</v>
      </c>
      <c r="VH22" s="535" cm="1">
        <f t="array" ref="VH22">INDEX(VH$13:VH21,$B22+1,1)</f>
        <v>0</v>
      </c>
      <c r="VI22" s="535" cm="1">
        <f t="array" ref="VI22">INDEX(VI$13:VI21,$B22+1,1)</f>
        <v>0</v>
      </c>
      <c r="VJ22" s="535" cm="1">
        <f t="array" ref="VJ22">INDEX(VJ$13:VJ21,$B22+1,1)</f>
        <v>0</v>
      </c>
      <c r="VK22" s="535" cm="1">
        <f t="array" ref="VK22">INDEX(VK$13:VK21,$B22+1,1)</f>
        <v>0</v>
      </c>
      <c r="VL22" s="535" cm="1">
        <f t="array" ref="VL22">INDEX(VL$13:VL21,$B22+1,1)</f>
        <v>0</v>
      </c>
      <c r="VM22" s="535" cm="1">
        <f t="array" ref="VM22">INDEX(VM$13:VM21,$B22+1,1)</f>
        <v>0</v>
      </c>
      <c r="VN22" s="535" cm="1">
        <f t="array" ref="VN22">INDEX(VN$13:VN21,$B22+1,1)</f>
        <v>0</v>
      </c>
      <c r="VO22" s="535" cm="1">
        <f t="array" ref="VO22">INDEX(VO$13:VO21,$B22+1,1)</f>
        <v>0</v>
      </c>
      <c r="VP22" s="535" cm="1">
        <f t="array" ref="VP22">INDEX(VP$13:VP21,$B22+1,1)</f>
        <v>0</v>
      </c>
      <c r="VQ22" s="535" cm="1">
        <f t="array" ref="VQ22">INDEX(VQ$13:VQ21,$B22+1,1)</f>
        <v>0</v>
      </c>
      <c r="VR22" s="535" cm="1">
        <f t="array" ref="VR22">INDEX(VR$13:VR21,$B22+1,1)</f>
        <v>0</v>
      </c>
      <c r="VS22" s="535" cm="1">
        <f t="array" ref="VS22">INDEX(VS$13:VS21,$B22+1,1)</f>
        <v>0</v>
      </c>
      <c r="VT22" s="535" cm="1">
        <f t="array" ref="VT22">INDEX(VT$13:VT21,$B22+1,1)</f>
        <v>0</v>
      </c>
      <c r="VU22" s="535" cm="1">
        <f t="array" ref="VU22">INDEX(VU$13:VU21,$B22+1,1)</f>
        <v>0</v>
      </c>
      <c r="VV22" s="535" cm="1">
        <f t="array" ref="VV22">INDEX(VV$13:VV21,$B22+1,1)</f>
        <v>0</v>
      </c>
      <c r="VW22" s="535" cm="1">
        <f t="array" ref="VW22">INDEX(VW$13:VW21,$B22+1,1)</f>
        <v>0</v>
      </c>
      <c r="VX22" s="535" cm="1">
        <f t="array" ref="VX22">INDEX(VX$13:VX21,$B22+1,1)</f>
        <v>0</v>
      </c>
      <c r="VY22" s="535" cm="1">
        <f t="array" ref="VY22">INDEX(VY$13:VY21,$B22+1,1)</f>
        <v>0</v>
      </c>
      <c r="VZ22" s="535" cm="1">
        <f t="array" ref="VZ22">INDEX(VZ$13:VZ21,$B22+1,1)</f>
        <v>0</v>
      </c>
      <c r="WA22" s="535" cm="1">
        <f t="array" ref="WA22">INDEX(WA$13:WA21,$B22+1,1)</f>
        <v>0</v>
      </c>
      <c r="WB22" s="535" cm="1">
        <f t="array" ref="WB22">INDEX(WB$13:WB21,$B22+1,1)</f>
        <v>0</v>
      </c>
      <c r="WC22" s="535" cm="1">
        <f t="array" ref="WC22">INDEX(WC$13:WC21,$B22+1,1)</f>
        <v>0</v>
      </c>
      <c r="WD22" s="535" cm="1">
        <f t="array" ref="WD22">INDEX(WD$13:WD21,$B22+1,1)</f>
        <v>0</v>
      </c>
      <c r="WE22" s="535" cm="1">
        <f t="array" ref="WE22">INDEX(WE$13:WE21,$B22+1,1)</f>
        <v>0</v>
      </c>
      <c r="WF22" s="535" cm="1">
        <f t="array" ref="WF22">INDEX(WF$13:WF21,$B22+1,1)</f>
        <v>0</v>
      </c>
      <c r="WG22" s="535" cm="1">
        <f t="array" ref="WG22">INDEX(WG$13:WG21,$B22+1,1)</f>
        <v>0</v>
      </c>
      <c r="WH22" s="535" cm="1">
        <f t="array" ref="WH22">INDEX(WH$13:WH21,$B22+1,1)</f>
        <v>0</v>
      </c>
      <c r="WI22" s="535" cm="1">
        <f t="array" ref="WI22">INDEX(WI$13:WI21,$B22+1,1)</f>
        <v>0</v>
      </c>
      <c r="WJ22" s="535" cm="1">
        <f t="array" ref="WJ22">INDEX(WJ$13:WJ21,$B22+1,1)</f>
        <v>0</v>
      </c>
      <c r="WK22" s="535" cm="1">
        <f t="array" ref="WK22">INDEX(WK$13:WK21,$B22+1,1)</f>
        <v>0</v>
      </c>
      <c r="WL22" s="535" cm="1">
        <f t="array" ref="WL22">INDEX(WL$13:WL21,$B22+1,1)</f>
        <v>0</v>
      </c>
      <c r="WM22" s="535" cm="1">
        <f t="array" ref="WM22">INDEX(WM$13:WM21,$B22+1,1)</f>
        <v>0</v>
      </c>
      <c r="WN22" s="535" cm="1">
        <f t="array" ref="WN22">INDEX(WN$13:WN21,$B22+1,1)</f>
        <v>0</v>
      </c>
      <c r="WO22" s="535" cm="1">
        <f t="array" ref="WO22">INDEX(WO$13:WO21,$B22+1,1)</f>
        <v>0</v>
      </c>
      <c r="WP22" s="535" cm="1">
        <f t="array" ref="WP22">INDEX(WP$13:WP21,$B22+1,1)</f>
        <v>0</v>
      </c>
      <c r="WQ22" s="535" cm="1">
        <f t="array" ref="WQ22">INDEX(WQ$13:WQ21,$B22+1,1)</f>
        <v>0</v>
      </c>
      <c r="WR22" s="535" cm="1">
        <f t="array" ref="WR22">INDEX(WR$13:WR21,$B22+1,1)</f>
        <v>0</v>
      </c>
      <c r="WS22" s="535" cm="1">
        <f t="array" ref="WS22">INDEX(WS$13:WS21,$B22+1,1)</f>
        <v>0</v>
      </c>
      <c r="WT22" s="535" cm="1">
        <f t="array" ref="WT22">INDEX(WT$13:WT21,$B22+1,1)</f>
        <v>0</v>
      </c>
      <c r="WU22" s="535" cm="1">
        <f t="array" ref="WU22">INDEX(WU$13:WU21,$B22+1,1)</f>
        <v>0</v>
      </c>
      <c r="WV22" s="535" cm="1">
        <f t="array" ref="WV22">INDEX(WV$13:WV21,$B22+1,1)</f>
        <v>0</v>
      </c>
      <c r="WW22" s="535" cm="1">
        <f t="array" ref="WW22">INDEX(WW$13:WW21,$B22+1,1)</f>
        <v>0</v>
      </c>
      <c r="WX22" s="535" cm="1">
        <f t="array" ref="WX22">INDEX(WX$13:WX21,$B22+1,1)</f>
        <v>0</v>
      </c>
      <c r="WY22" s="535" cm="1">
        <f t="array" ref="WY22">INDEX(WY$13:WY21,$B22+1,1)</f>
        <v>0</v>
      </c>
      <c r="WZ22" s="535" cm="1">
        <f t="array" ref="WZ22">INDEX(WZ$13:WZ21,$B22+1,1)</f>
        <v>0</v>
      </c>
      <c r="XA22" s="535" cm="1">
        <f t="array" ref="XA22">INDEX(XA$13:XA21,$B22+1,1)</f>
        <v>0</v>
      </c>
      <c r="XB22" s="535" cm="1">
        <f t="array" ref="XB22">INDEX(XB$13:XB21,$B22+1,1)</f>
        <v>0</v>
      </c>
      <c r="XC22" s="535" cm="1">
        <f t="array" ref="XC22">INDEX(XC$13:XC21,$B22+1,1)</f>
        <v>0</v>
      </c>
      <c r="XD22" s="535" cm="1">
        <f t="array" ref="XD22">INDEX(XD$13:XD21,$B22+1,1)</f>
        <v>0</v>
      </c>
      <c r="XE22" s="535" cm="1">
        <f t="array" ref="XE22">INDEX(XE$13:XE21,$B22+1,1)</f>
        <v>0</v>
      </c>
      <c r="XF22" s="535" cm="1">
        <f t="array" ref="XF22">INDEX(XF$13:XF21,$B22+1,1)</f>
        <v>0</v>
      </c>
      <c r="XG22" s="535" cm="1">
        <f t="array" ref="XG22">INDEX(XG$13:XG21,$B22+1,1)</f>
        <v>0</v>
      </c>
      <c r="XH22" s="535" cm="1">
        <f t="array" ref="XH22">INDEX(XH$13:XH21,$B22+1,1)</f>
        <v>0</v>
      </c>
      <c r="XI22" s="535" cm="1">
        <f t="array" ref="XI22">INDEX(XI$13:XI21,$B22+1,1)</f>
        <v>0</v>
      </c>
      <c r="XJ22" s="535" cm="1">
        <f t="array" ref="XJ22">INDEX(XJ$13:XJ21,$B22+1,1)</f>
        <v>0</v>
      </c>
      <c r="XK22" s="535" cm="1">
        <f t="array" ref="XK22">INDEX(XK$13:XK21,$B22+1,1)</f>
        <v>0</v>
      </c>
      <c r="XL22" s="535" cm="1">
        <f t="array" ref="XL22">INDEX(XL$13:XL21,$B22+1,1)</f>
        <v>0</v>
      </c>
      <c r="XM22" s="535" cm="1">
        <f t="array" ref="XM22">INDEX(XM$13:XM21,$B22+1,1)</f>
        <v>0</v>
      </c>
      <c r="XN22" s="535" cm="1">
        <f t="array" ref="XN22">INDEX(XN$13:XN21,$B22+1,1)</f>
        <v>0</v>
      </c>
      <c r="XO22" s="535" cm="1">
        <f t="array" ref="XO22">INDEX(XO$13:XO21,$B22+1,1)</f>
        <v>0</v>
      </c>
      <c r="XP22" s="535" cm="1">
        <f t="array" ref="XP22">INDEX(XP$13:XP21,$B22+1,1)</f>
        <v>0</v>
      </c>
      <c r="XQ22" s="535" cm="1">
        <f t="array" ref="XQ22">INDEX(XQ$13:XQ21,$B22+1,1)</f>
        <v>0</v>
      </c>
      <c r="XR22" s="535" cm="1">
        <f t="array" ref="XR22">INDEX(XR$13:XR21,$B22+1,1)</f>
        <v>0</v>
      </c>
      <c r="XS22" s="535" cm="1">
        <f t="array" ref="XS22">INDEX(XS$13:XS21,$B22+1,1)</f>
        <v>0</v>
      </c>
      <c r="XT22" s="535" cm="1">
        <f t="array" ref="XT22">INDEX(XT$13:XT21,$B22+1,1)</f>
        <v>0</v>
      </c>
      <c r="XU22" s="535" cm="1">
        <f t="array" ref="XU22">INDEX(XU$13:XU21,$B22+1,1)</f>
        <v>0</v>
      </c>
      <c r="XV22" s="535" cm="1">
        <f t="array" ref="XV22">INDEX(XV$13:XV21,$B22+1,1)</f>
        <v>0</v>
      </c>
      <c r="XW22" s="535" cm="1">
        <f t="array" ref="XW22">INDEX(XW$13:XW21,$B22+1,1)</f>
        <v>0</v>
      </c>
      <c r="XX22" s="535" cm="1">
        <f t="array" ref="XX22">INDEX(XX$13:XX21,$B22+1,1)</f>
        <v>0</v>
      </c>
      <c r="XY22" s="535" cm="1">
        <f t="array" ref="XY22">INDEX(XY$13:XY21,$B22+1,1)</f>
        <v>0</v>
      </c>
      <c r="XZ22" s="535" cm="1">
        <f t="array" ref="XZ22">INDEX(XZ$13:XZ21,$B22+1,1)</f>
        <v>0</v>
      </c>
      <c r="YA22" s="535" cm="1">
        <f t="array" ref="YA22">INDEX(YA$13:YA21,$B22+1,1)</f>
        <v>0</v>
      </c>
      <c r="YB22" s="535" cm="1">
        <f t="array" ref="YB22">INDEX(YB$13:YB21,$B22+1,1)</f>
        <v>0</v>
      </c>
      <c r="YC22" s="535" cm="1">
        <f t="array" ref="YC22">INDEX(YC$13:YC21,$B22+1,1)</f>
        <v>0</v>
      </c>
      <c r="YD22" s="535" cm="1">
        <f t="array" ref="YD22">INDEX(YD$13:YD21,$B22+1,1)</f>
        <v>0</v>
      </c>
      <c r="YE22" s="535" cm="1">
        <f t="array" ref="YE22">INDEX(YE$13:YE21,$B22+1,1)</f>
        <v>0</v>
      </c>
      <c r="YF22" s="535" cm="1">
        <f t="array" ref="YF22">INDEX(YF$13:YF21,$B22+1,1)</f>
        <v>0</v>
      </c>
      <c r="YG22" s="535" cm="1">
        <f t="array" ref="YG22">INDEX(YG$13:YG21,$B22+1,1)</f>
        <v>0</v>
      </c>
      <c r="YH22" s="535" cm="1">
        <f t="array" ref="YH22">INDEX(YH$13:YH21,$B22+1,1)</f>
        <v>0</v>
      </c>
      <c r="YI22" s="535" cm="1">
        <f t="array" ref="YI22">INDEX(YI$13:YI21,$B22+1,1)</f>
        <v>0</v>
      </c>
      <c r="YJ22" s="535" cm="1">
        <f t="array" ref="YJ22">INDEX(YJ$13:YJ21,$B22+1,1)</f>
        <v>0</v>
      </c>
      <c r="YK22" s="535" cm="1">
        <f t="array" ref="YK22">INDEX(YK$13:YK21,$B22+1,1)</f>
        <v>0</v>
      </c>
      <c r="YL22" s="535" cm="1">
        <f t="array" ref="YL22">INDEX(YL$13:YL21,$B22+1,1)</f>
        <v>0</v>
      </c>
      <c r="YM22" s="535" cm="1">
        <f t="array" ref="YM22">INDEX(YM$13:YM21,$B22+1,1)</f>
        <v>0</v>
      </c>
      <c r="YN22" s="535" cm="1">
        <f t="array" ref="YN22">INDEX(YN$13:YN21,$B22+1,1)</f>
        <v>0</v>
      </c>
      <c r="YO22" s="535" cm="1">
        <f t="array" ref="YO22">INDEX(YO$13:YO21,$B22+1,1)</f>
        <v>0</v>
      </c>
      <c r="YP22" s="535" cm="1">
        <f t="array" ref="YP22">INDEX(YP$13:YP21,$B22+1,1)</f>
        <v>0</v>
      </c>
      <c r="YQ22" s="535" cm="1">
        <f t="array" ref="YQ22">INDEX(YQ$13:YQ21,$B22+1,1)</f>
        <v>0</v>
      </c>
      <c r="YR22" s="535" cm="1">
        <f t="array" ref="YR22">INDEX(YR$13:YR21,$B22+1,1)</f>
        <v>0</v>
      </c>
      <c r="YS22" s="535" cm="1">
        <f t="array" ref="YS22">INDEX(YS$13:YS21,$B22+1,1)</f>
        <v>0</v>
      </c>
      <c r="YT22" s="535" cm="1">
        <f t="array" ref="YT22">INDEX(YT$13:YT21,$B22+1,1)</f>
        <v>0</v>
      </c>
      <c r="YU22" s="535" cm="1">
        <f t="array" ref="YU22">INDEX(YU$13:YU21,$B22+1,1)</f>
        <v>0</v>
      </c>
      <c r="YV22" s="535" cm="1">
        <f t="array" ref="YV22">INDEX(YV$13:YV21,$B22+1,1)</f>
        <v>0</v>
      </c>
      <c r="YW22" s="535" cm="1">
        <f t="array" ref="YW22">INDEX(YW$13:YW21,$B22+1,1)</f>
        <v>0</v>
      </c>
      <c r="YX22" s="535" cm="1">
        <f t="array" ref="YX22">INDEX(YX$13:YX21,$B22+1,1)</f>
        <v>0</v>
      </c>
      <c r="YY22" s="535" cm="1">
        <f t="array" ref="YY22">INDEX(YY$13:YY21,$B22+1,1)</f>
        <v>0</v>
      </c>
      <c r="YZ22" s="535" cm="1">
        <f t="array" ref="YZ22">INDEX(YZ$13:YZ21,$B22+1,1)</f>
        <v>0</v>
      </c>
      <c r="ZA22" s="535" t="str" cm="1">
        <f t="array" ref="ZA22">INDEX(ZA$13:ZA21,$B22+1,1)</f>
        <v>-</v>
      </c>
      <c r="ZB22" s="18"/>
      <c r="ZC22" s="535" cm="1">
        <f t="array" ref="ZC22">INDEX(ZC$13:ZC21,$B22+1,1)</f>
        <v>0</v>
      </c>
      <c r="ZD22" s="535" cm="1">
        <f t="array" ref="ZD22">INDEX(ZD$13:ZD21,$B22+1,1)</f>
        <v>0</v>
      </c>
      <c r="ZE22" s="535" cm="1">
        <f t="array" ref="ZE22">INDEX(ZE$13:ZE21,$B22+1,1)</f>
        <v>0</v>
      </c>
      <c r="ZF22" s="535" t="str" cm="1">
        <f t="array" ref="ZF22">INDEX(ZF$13:ZF21,$B22+1,1)</f>
        <v>-</v>
      </c>
      <c r="ZG22" s="535" t="str" cm="1">
        <f t="array" ref="ZG22">INDEX(ZG$13:ZG21,$B22+1,1)</f>
        <v>-</v>
      </c>
      <c r="ZH22" s="535" t="str" cm="1">
        <f t="array" ref="ZH22">INDEX(ZH$13:ZH21,$B22+1,1)</f>
        <v>-</v>
      </c>
      <c r="ZI22" s="535" t="str" cm="1">
        <f t="array" ref="ZI22">INDEX(ZI$13:ZI21,$B22+1,1)</f>
        <v>-</v>
      </c>
      <c r="ZJ22" s="535" t="str" cm="1">
        <f t="array" ref="ZJ22">INDEX(ZJ$13:ZJ21,$B22+1,1)</f>
        <v>-</v>
      </c>
      <c r="ZK22" s="535" t="str" cm="1">
        <f t="array" ref="ZK22">INDEX(ZK$13:ZK21,$B22+1,1)</f>
        <v>-</v>
      </c>
      <c r="ZL22" s="535" t="str" cm="1">
        <f t="array" ref="ZL22">INDEX(ZL$13:ZL21,$B22+1,1)</f>
        <v>-</v>
      </c>
      <c r="ZM22" s="535" t="str" cm="1">
        <f t="array" ref="ZM22">INDEX(ZM$13:ZM21,$B22+1,1)</f>
        <v>-</v>
      </c>
      <c r="ZN22" s="535" t="str" cm="1">
        <f t="array" ref="ZN22">INDEX(ZN$13:ZN21,$B22+1,1)</f>
        <v>-</v>
      </c>
      <c r="ZO22" s="535" t="str" cm="1">
        <f t="array" ref="ZO22">INDEX(ZO$13:ZO21,$B22+1,1)</f>
        <v>-</v>
      </c>
      <c r="ZP22" s="535" t="str" cm="1">
        <f t="array" ref="ZP22">INDEX(ZP$13:ZP21,$B22+1,1)</f>
        <v>-</v>
      </c>
      <c r="ZQ22" s="535" t="str" cm="1">
        <f t="array" ref="ZQ22">INDEX(ZQ$13:ZQ21,$B22+1,1)</f>
        <v>-</v>
      </c>
      <c r="ZR22" s="535" t="str" cm="1">
        <f t="array" ref="ZR22">INDEX(ZR$13:ZR21,$B22+1,1)</f>
        <v>-</v>
      </c>
      <c r="ZS22" s="535" t="str" cm="1">
        <f t="array" ref="ZS22">INDEX(ZS$13:ZS21,$B22+1,1)</f>
        <v>-</v>
      </c>
      <c r="ZT22" s="535" t="str" cm="1">
        <f t="array" ref="ZT22">INDEX(ZT$13:ZT21,$B22+1,1)</f>
        <v>-</v>
      </c>
      <c r="ZU22" s="535" t="str" cm="1">
        <f t="array" ref="ZU22">INDEX(ZU$13:ZU21,$B22+1,1)</f>
        <v>-</v>
      </c>
      <c r="ZV22" s="535" t="str" cm="1">
        <f t="array" ref="ZV22">INDEX(ZV$13:ZV21,$B22+1,1)</f>
        <v>-</v>
      </c>
      <c r="ZW22" s="535" t="str" cm="1">
        <f t="array" ref="ZW22">INDEX(ZW$13:ZW21,$B22+1,1)</f>
        <v>-</v>
      </c>
      <c r="ZX22" s="18"/>
      <c r="ZY22" s="411" t="str">
        <f t="shared" ca="1" si="211"/>
        <v>-</v>
      </c>
      <c r="ZZ22" s="535" t="str" cm="1">
        <f t="array" ref="ZZ22">INDEX(ZZ$13:ZZ21,$B22+1,1)</f>
        <v>-</v>
      </c>
      <c r="AAA22" s="535" t="str" cm="1">
        <f t="array" ref="AAA22">INDEX(AAA$13:AAA21,$B22+1,1)</f>
        <v>-</v>
      </c>
      <c r="AAB22" s="535" t="str" cm="1">
        <f t="array" ref="AAB22">INDEX(AAB$13:AAB21,$B22+1,1)</f>
        <v>-</v>
      </c>
      <c r="AAC22" s="535" t="str" cm="1">
        <f t="array" ref="AAC22">INDEX(AAC$13:AAC21,$B22+1,1)</f>
        <v>-</v>
      </c>
      <c r="AAD22" s="535" cm="1">
        <f t="array" ref="AAD22">INDEX(AAD$13:AAD21,$B22+1,1)</f>
        <v>0</v>
      </c>
      <c r="AAE22" s="535" t="str" cm="1">
        <f t="array" ref="AAE22">INDEX(AAE$13:AAE21,$B22+1,1)</f>
        <v>-</v>
      </c>
      <c r="AAF22" s="535" t="str" cm="1">
        <f t="array" ref="AAF22">INDEX(AAF$13:AAF21,$B22+1,1)</f>
        <v>-</v>
      </c>
      <c r="AAG22" s="535" t="str" cm="1">
        <f t="array" ref="AAG22">INDEX(AAG$13:AAG21,$B22+1,1)</f>
        <v>-</v>
      </c>
      <c r="AAH22" s="535" t="str" cm="1">
        <f t="array" ref="AAH22">INDEX(AAH$13:AAH21,$B22+1,1)</f>
        <v>-</v>
      </c>
      <c r="AAI22" s="535" t="str" cm="1">
        <f t="array" ref="AAI22">INDEX(AAI$13:AAI21,$B22+1,1)</f>
        <v>-</v>
      </c>
      <c r="AAJ22" s="535" t="str" cm="1">
        <f t="array" ref="AAJ22">INDEX(AAJ$13:AAJ21,$B22+1,1)</f>
        <v>-</v>
      </c>
      <c r="AAK22" s="535" t="str" cm="1">
        <f t="array" ref="AAK22">INDEX(AAK$13:AAK21,$B22+1,1)</f>
        <v>-</v>
      </c>
      <c r="AAL22" s="535" t="str" cm="1">
        <f t="array" ref="AAL22">INDEX(AAL$13:AAL21,$B22+1,1)</f>
        <v>-</v>
      </c>
      <c r="AAM22" s="535" t="b" cm="1">
        <f t="array" ref="AAM22">INDEX(AAM$13:AAM21,$B22+1,1)</f>
        <v>1</v>
      </c>
      <c r="AAN22" s="535" t="str" cm="1">
        <f t="array" ref="AAN22">INDEX(AAN$13:AAN21,$B22+1,1)</f>
        <v>-</v>
      </c>
      <c r="AAO22" s="535" cm="1">
        <f t="array" ref="AAO22">INDEX(AAO$13:AAO21,$B22+1,1)</f>
        <v>0</v>
      </c>
      <c r="AAP22" s="535" cm="1">
        <f t="array" ref="AAP22">INDEX(AAP$13:AAP21,$B22+1,1)</f>
        <v>0</v>
      </c>
      <c r="AAQ22" s="535" cm="1">
        <f t="array" ref="AAQ22">INDEX(AAQ$13:AAQ21,$B22+1,1)</f>
        <v>0</v>
      </c>
      <c r="AAR22" s="18"/>
      <c r="AAS22" s="535" t="str" cm="1">
        <f t="array" ref="AAS22">INDEX(AAS$13:AAS21,$B22+1,1)</f>
        <v>-</v>
      </c>
      <c r="AAT22" s="535" t="str" cm="1">
        <f t="array" ref="AAT22">INDEX(AAT$13:AAT21,$B22+1,1)</f>
        <v>-</v>
      </c>
      <c r="AAU22" s="535" t="str" cm="1">
        <f t="array" ref="AAU22">INDEX(AAU$13:AAU21,$B22+1,1)</f>
        <v>-</v>
      </c>
      <c r="AAV22" s="535" t="str" cm="1">
        <f t="array" ref="AAV22">INDEX(AAV$13:AAV21,$B22+1,1)</f>
        <v>-</v>
      </c>
      <c r="AAW22" s="475">
        <v>1</v>
      </c>
      <c r="AAX22" s="475">
        <v>1</v>
      </c>
      <c r="AAY22" s="475">
        <v>1</v>
      </c>
      <c r="AAZ22" s="475">
        <v>1</v>
      </c>
      <c r="ABA22" s="535" t="str" cm="1">
        <f t="array" ref="ABA22">INDEX(ABA$13:ABA21,$B22+1,1)</f>
        <v>-</v>
      </c>
      <c r="ABB22" s="535" t="str" cm="1">
        <f t="array" ref="ABB22">INDEX(ABB$13:ABB21,$B22+1,1)</f>
        <v>-</v>
      </c>
      <c r="ABC22" s="535" t="str" cm="1">
        <f t="array" ref="ABC22">INDEX(ABC$13:ABC21,$B22+1,1)</f>
        <v>-</v>
      </c>
      <c r="ABD22" s="535" t="str" cm="1">
        <f t="array" ref="ABD22">INDEX(ABD$13:ABD21,$B22+1,1)</f>
        <v>-</v>
      </c>
      <c r="ABE22" s="535" t="str" cm="1">
        <f t="array" ref="ABE22">INDEX(ABE$13:ABE21,$B22+1,1)</f>
        <v>-</v>
      </c>
      <c r="ABF22" s="535" t="str" cm="1">
        <f t="array" ref="ABF22">INDEX(ABF$13:ABF21,$B22+1,1)</f>
        <v>-</v>
      </c>
      <c r="ABG22" s="535" t="str" cm="1">
        <f t="array" ref="ABG22">INDEX(ABG$13:ABG21,$B22+1,1)</f>
        <v>-</v>
      </c>
      <c r="ABH22" s="18"/>
      <c r="ABI22" s="535" t="str" cm="1">
        <f t="array" ref="ABI22">INDEX(ABI$13:ABI21,$B22+1,1)</f>
        <v>-</v>
      </c>
      <c r="ABJ22" s="411">
        <f t="shared" si="187"/>
        <v>1</v>
      </c>
      <c r="ABK22" s="18"/>
      <c r="ABL22" s="535" t="str" cm="1">
        <f t="array" ref="ABL22">INDEX(ABL$13:ABL21,$B22+1,1)</f>
        <v>-</v>
      </c>
      <c r="ABM22" s="535" t="str" cm="1">
        <f t="array" ref="ABM22">INDEX(ABM$13:ABM21,$B22+1,1)</f>
        <v>-</v>
      </c>
      <c r="ABN22" s="535" t="str" cm="1">
        <f t="array" ref="ABN22">INDEX(ABN$13:ABN21,$B22+1,1)</f>
        <v>-</v>
      </c>
      <c r="ABO22" s="535" t="str" cm="1">
        <f t="array" ref="ABO22">INDEX(ABO$13:ABO21,$B22+1,1)</f>
        <v>-</v>
      </c>
      <c r="ABP22" s="535" t="str" cm="1">
        <f t="array" ref="ABP22">INDEX(ABP$13:ABP21,$B22+1,1)</f>
        <v>-</v>
      </c>
      <c r="ABQ22" s="535" t="str" cm="1">
        <f t="array" ref="ABQ22">INDEX(ABQ$13:ABQ21,$B22+1,1)</f>
        <v>-</v>
      </c>
      <c r="ABR22" s="535" t="str" cm="1">
        <f t="array" ref="ABR22">INDEX(ABR$13:ABR21,$B22+1,1)</f>
        <v>-</v>
      </c>
      <c r="ABS22" s="535" t="str" cm="1">
        <f t="array" ref="ABS22">INDEX(ABS$13:ABS21,$B22+1,1)</f>
        <v>-</v>
      </c>
      <c r="ABT22" s="535" t="str" cm="1">
        <f t="array" ref="ABT22">INDEX(ABT$13:ABT21,$B22+1,1)</f>
        <v>-</v>
      </c>
      <c r="ABU22" s="535" t="str" cm="1">
        <f t="array" ref="ABU22">INDEX(ABU$13:ABU21,$B22+1,1)</f>
        <v>-</v>
      </c>
      <c r="ABV22" s="535" t="str" cm="1">
        <f t="array" ref="ABV22">INDEX(ABV$13:ABV21,$B22+1,1)</f>
        <v>-</v>
      </c>
      <c r="ABW22" s="535" t="str" cm="1">
        <f t="array" ref="ABW22">INDEX(ABW$13:ABW21,$B22+1,1)</f>
        <v>-</v>
      </c>
      <c r="ABX22" s="535" t="str" cm="1">
        <f t="array" ref="ABX22">INDEX(ABX$13:ABX21,$B22+1,1)</f>
        <v>-</v>
      </c>
      <c r="ABY22" s="535" t="str" cm="1">
        <f t="array" ref="ABY22">INDEX(ABY$13:ABY21,$B22+1,1)</f>
        <v>-</v>
      </c>
      <c r="ABZ22" s="535" t="str" cm="1">
        <f t="array" ref="ABZ22">INDEX(ABZ$13:ABZ21,$B22+1,1)</f>
        <v>-</v>
      </c>
      <c r="ACA22" s="535" t="str" cm="1">
        <f t="array" ref="ACA22">INDEX(ACA$13:ACA21,$B22+1,1)</f>
        <v>-</v>
      </c>
      <c r="ACB22" s="535" t="str" cm="1">
        <f t="array" ref="ACB22">INDEX(ACB$13:ACB21,$B22+1,1)</f>
        <v>-</v>
      </c>
      <c r="ACC22" s="535" t="str" cm="1">
        <f t="array" ref="ACC22">INDEX(ACC$13:ACC21,$B22+1,1)</f>
        <v>-</v>
      </c>
      <c r="ACD22" s="535" t="str" cm="1">
        <f t="array" ref="ACD22">INDEX(ACD$13:ACD21,$B22+1,1)</f>
        <v>-</v>
      </c>
      <c r="ACE22" s="535" t="str" cm="1">
        <f t="array" ref="ACE22">INDEX(ACE$13:ACE21,$B22+1,1)</f>
        <v>-</v>
      </c>
      <c r="ACF22" s="535" t="str" cm="1">
        <f t="array" ref="ACF22">INDEX(ACF$13:ACF21,$B22+1,1)</f>
        <v>-</v>
      </c>
      <c r="ACG22" s="535" t="str" cm="1">
        <f t="array" ref="ACG22">INDEX(ACG$13:ACG21,$B22+1,1)</f>
        <v>-</v>
      </c>
      <c r="ACH22" s="535" t="str" cm="1">
        <f t="array" ref="ACH22">INDEX(ACH$13:ACH21,$B22+1,1)</f>
        <v>-</v>
      </c>
      <c r="ACI22" s="535" t="str" cm="1">
        <f t="array" ref="ACI22">INDEX(ACI$13:ACI21,$B22+1,1)</f>
        <v>-</v>
      </c>
      <c r="ACJ22" s="475" t="b">
        <v>0</v>
      </c>
      <c r="ACK22" s="475" t="b">
        <v>0</v>
      </c>
      <c r="ACL22" s="475" t="b">
        <v>0</v>
      </c>
      <c r="ACM22" s="475" t="b">
        <v>0</v>
      </c>
      <c r="ACN22" s="475">
        <v>2</v>
      </c>
      <c r="ACO22" s="475">
        <v>2</v>
      </c>
      <c r="ACP22" s="535" t="str" cm="1">
        <f t="array" ref="ACP22">INDEX(ACP$13:ACP21,$B22+1,1)</f>
        <v>-</v>
      </c>
      <c r="ACQ22" s="535" t="str" cm="1">
        <f t="array" ref="ACQ22">INDEX(ACQ$13:ACQ21,$B22+1,1)</f>
        <v>-</v>
      </c>
      <c r="ACR22" s="535" t="str" cm="1">
        <f t="array" ref="ACR22">INDEX(ACR$13:ACR21,$B22+1,1)</f>
        <v>-</v>
      </c>
      <c r="ACS22" s="535" t="str" cm="1">
        <f t="array" ref="ACS22">INDEX(ACS$13:ACS21,$B22+1,1)</f>
        <v>-</v>
      </c>
      <c r="ACT22" s="535" t="str" cm="1">
        <f t="array" ref="ACT22">INDEX(ACT$13:ACT21,$B22+1,1)</f>
        <v>-</v>
      </c>
      <c r="ACU22" s="535" t="str" cm="1">
        <f t="array" ref="ACU22">INDEX(ACU$13:ACU21,$B22+1,1)</f>
        <v>-</v>
      </c>
      <c r="ACV22" s="535" t="str" cm="1">
        <f t="array" ref="ACV22">INDEX(ACV$13:ACV21,$B22+1,1)</f>
        <v>-</v>
      </c>
      <c r="ACW22" s="535" t="str" cm="1">
        <f t="array" ref="ACW22">INDEX(ACW$13:ACW21,$B22+1,1)</f>
        <v>-</v>
      </c>
      <c r="ACX22" s="535" t="str" cm="1">
        <f t="array" ref="ACX22">INDEX(ACX$13:ACX21,$B22+1,1)</f>
        <v>-</v>
      </c>
      <c r="ACY22" s="535" t="str" cm="1">
        <f t="array" ref="ACY22">INDEX(ACY$13:ACY21,$B22+1,1)</f>
        <v>-</v>
      </c>
      <c r="ACZ22" s="535" t="str" cm="1">
        <f t="array" ref="ACZ22">INDEX(ACZ$13:ACZ21,$B22+1,1)</f>
        <v>-</v>
      </c>
      <c r="ADA22" s="535" t="str" cm="1">
        <f t="array" ref="ADA22">INDEX(ADA$13:ADA21,$B22+1,1)</f>
        <v>-</v>
      </c>
      <c r="ADB22" s="535" cm="1">
        <f t="array" ref="ADB22">INDEX(ADB$13:ADB21,$B22+1,1)</f>
        <v>1</v>
      </c>
      <c r="ADC22" s="535" cm="1">
        <f t="array" ref="ADC22">INDEX(ADC$13:ADC21,$B22+1,1)</f>
        <v>1</v>
      </c>
      <c r="ADD22" s="535" t="str" cm="1">
        <f t="array" ref="ADD22">INDEX(ADD$13:ADD21,$B22+1,1)</f>
        <v>-</v>
      </c>
      <c r="ADE22" s="535" t="str" cm="1">
        <f t="array" ref="ADE22">INDEX(ADE$13:ADE21,$B22+1,1)</f>
        <v>-</v>
      </c>
      <c r="ADF22" s="535" t="str" cm="1">
        <f t="array" ref="ADF22">INDEX(ADF$13:ADF21,$B22+1,1)</f>
        <v>-</v>
      </c>
      <c r="ADG22" s="535" t="str" cm="1">
        <f t="array" ref="ADG22">INDEX(ADG$13:ADG21,$B22+1,1)</f>
        <v>-</v>
      </c>
      <c r="ADH22" s="535" t="str" cm="1">
        <f t="array" ref="ADH22">INDEX(ADH$13:ADH21,$B22+1,1)</f>
        <v>-</v>
      </c>
      <c r="ADI22" s="535" t="str" cm="1">
        <f t="array" ref="ADI22">INDEX(ADI$13:ADI21,$B22+1,1)</f>
        <v>-</v>
      </c>
      <c r="ADJ22" s="535" t="str" cm="1">
        <f t="array" ref="ADJ22">INDEX(ADJ$13:ADJ21,$B22+1,1)</f>
        <v>-</v>
      </c>
      <c r="ADK22" s="535" t="str" cm="1">
        <f t="array" ref="ADK22">INDEX(ADK$13:ADK21,$B22+1,1)</f>
        <v>-</v>
      </c>
      <c r="ADL22" s="535" t="str" cm="1">
        <f t="array" ref="ADL22">INDEX(ADL$13:ADL21,$B22+1,1)</f>
        <v>-</v>
      </c>
      <c r="ADM22" s="535" t="str" cm="1">
        <f t="array" ref="ADM22">INDEX(ADM$13:ADM21,$B22+1,1)</f>
        <v>-</v>
      </c>
      <c r="ADN22" s="535" t="str" cm="1">
        <f t="array" ref="ADN22">INDEX(ADN$13:ADN21,$B22+1,1)</f>
        <v>-</v>
      </c>
      <c r="ADO22" s="535" t="str" cm="1">
        <f t="array" ref="ADO22">INDEX(ADO$13:ADO21,$B22+1,1)</f>
        <v>-</v>
      </c>
      <c r="ADP22" s="535" t="str" cm="1">
        <f t="array" ref="ADP22">INDEX(ADP$13:ADP21,$B22+1,1)</f>
        <v>-</v>
      </c>
      <c r="ADQ22" s="18"/>
      <c r="ADR22" s="535" t="str" cm="1">
        <f t="array" ref="ADR22">INDEX(ADR$13:ADR21,$B22+1,1)</f>
        <v>-</v>
      </c>
      <c r="ADS22" s="535" t="str" cm="1">
        <f t="array" ref="ADS22">INDEX(ADS$13:ADS21,$B22+1,1)</f>
        <v>-</v>
      </c>
      <c r="ADT22" s="535" t="str" cm="1">
        <f t="array" ref="ADT22">INDEX(ADT$13:ADT21,$B22+1,1)</f>
        <v>-</v>
      </c>
      <c r="ADU22" s="535" t="str" cm="1">
        <f t="array" ref="ADU22">INDEX(ADU$13:ADU21,$B22+1,1)</f>
        <v>-</v>
      </c>
      <c r="ADV22" s="535" t="str" cm="1">
        <f t="array" ref="ADV22">INDEX(ADV$13:ADV21,$B22+1,1)</f>
        <v>-</v>
      </c>
      <c r="ADW22" s="535" t="str" cm="1">
        <f t="array" ref="ADW22">INDEX(ADW$13:ADW21,$B22+1,1)</f>
        <v>-</v>
      </c>
      <c r="ADX22" s="535" t="str" cm="1">
        <f t="array" ref="ADX22">INDEX(ADX$13:ADX21,$B22+1,1)</f>
        <v>-</v>
      </c>
      <c r="ADY22" s="535" t="str" cm="1">
        <f t="array" ref="ADY22">INDEX(ADY$13:ADY21,$B22+1,1)</f>
        <v>-</v>
      </c>
      <c r="ADZ22" s="535" t="str" cm="1">
        <f t="array" ref="ADZ22">INDEX(ADZ$13:ADZ21,$B22+1,1)</f>
        <v>-</v>
      </c>
      <c r="AEA22" s="535" t="str" cm="1">
        <f t="array" ref="AEA22">INDEX(AEA$13:AEA21,$B22+1,1)</f>
        <v>-</v>
      </c>
      <c r="AEB22" s="535" t="str" cm="1">
        <f t="array" ref="AEB22">INDEX(AEB$13:AEB21,$B22+1,1)</f>
        <v>-</v>
      </c>
      <c r="AEC22" s="535" t="str" cm="1">
        <f t="array" ref="AEC22">INDEX(AEC$13:AEC21,$B22+1,1)</f>
        <v>-</v>
      </c>
      <c r="AED22" s="535" t="str" cm="1">
        <f t="array" ref="AED22">INDEX(AED$13:AED21,$B22+1,1)</f>
        <v>-</v>
      </c>
      <c r="AEE22" s="535" t="str" cm="1">
        <f t="array" ref="AEE22">INDEX(AEE$13:AEE21,$B22+1,1)</f>
        <v>-</v>
      </c>
      <c r="AEF22" s="535" t="str" cm="1">
        <f t="array" ref="AEF22">INDEX(AEF$13:AEF21,$B22+1,1)</f>
        <v>-</v>
      </c>
      <c r="AEG22" s="535" t="str" cm="1">
        <f t="array" ref="AEG22">INDEX(AEG$13:AEG21,$B22+1,1)</f>
        <v>-</v>
      </c>
      <c r="AEH22" s="535" t="str" cm="1">
        <f t="array" ref="AEH22">INDEX(AEH$13:AEH21,$B22+1,1)</f>
        <v>-</v>
      </c>
      <c r="AEI22" s="535" t="str" cm="1">
        <f t="array" ref="AEI22">INDEX(AEI$13:AEI21,$B22+1,1)</f>
        <v>-</v>
      </c>
      <c r="AEJ22" s="535" t="str" cm="1">
        <f t="array" ref="AEJ22">INDEX(AEJ$13:AEJ21,$B22+1,1)</f>
        <v>-</v>
      </c>
      <c r="AEK22" s="535" t="str" cm="1">
        <f t="array" ref="AEK22">INDEX(AEK$13:AEK21,$B22+1,1)</f>
        <v>-</v>
      </c>
      <c r="AEL22" s="535" t="str" cm="1">
        <f t="array" ref="AEL22">INDEX(AEL$13:AEL21,$B22+1,1)</f>
        <v>-</v>
      </c>
      <c r="AEM22" s="535" t="str" cm="1">
        <f t="array" ref="AEM22">INDEX(AEM$13:AEM21,$B22+1,1)</f>
        <v>-</v>
      </c>
      <c r="AEN22" s="535" t="str" cm="1">
        <f t="array" ref="AEN22">INDEX(AEN$13:AEN21,$B22+1,1)</f>
        <v>-</v>
      </c>
      <c r="AEO22" s="535" t="str" cm="1">
        <f t="array" ref="AEO22">INDEX(AEO$13:AEO21,$B22+1,1)</f>
        <v>-</v>
      </c>
      <c r="AEP22" s="535" t="str" cm="1">
        <f t="array" ref="AEP22">INDEX(AEP$13:AEP21,$B22+1,1)</f>
        <v>-</v>
      </c>
      <c r="AEQ22" s="535" t="str" cm="1">
        <f t="array" ref="AEQ22">INDEX(AEQ$13:AEQ21,$B22+1,1)</f>
        <v>-</v>
      </c>
      <c r="AER22" s="535" t="str" cm="1">
        <f t="array" ref="AER22">INDEX(AER$13:AER21,$B22+1,1)</f>
        <v>-</v>
      </c>
      <c r="AES22" s="535" t="str" cm="1">
        <f t="array" ref="AES22">INDEX(AES$13:AES21,$B22+1,1)</f>
        <v>-</v>
      </c>
      <c r="AET22" s="535" t="str" cm="1">
        <f t="array" ref="AET22">INDEX(AET$13:AET21,$B22+1,1)</f>
        <v>-</v>
      </c>
      <c r="AEU22" s="535" t="str" cm="1">
        <f t="array" ref="AEU22">INDEX(AEU$13:AEU21,$B22+1,1)</f>
        <v>-</v>
      </c>
      <c r="AEV22" s="535" t="str" cm="1">
        <f t="array" ref="AEV22">INDEX(AEV$13:AEV21,$B22+1,1)</f>
        <v>-</v>
      </c>
      <c r="AEW22" s="535" t="str" cm="1">
        <f t="array" ref="AEW22">INDEX(AEW$13:AEW21,$B22+1,1)</f>
        <v>-</v>
      </c>
      <c r="AEX22" s="535" t="str" cm="1">
        <f t="array" ref="AEX22">INDEX(AEX$13:AEX21,$B22+1,1)</f>
        <v>-</v>
      </c>
      <c r="AEY22" s="535" t="str" cm="1">
        <f t="array" ref="AEY22">INDEX(AEY$13:AEY21,$B22+1,1)</f>
        <v>-</v>
      </c>
      <c r="AEZ22" s="535" t="str" cm="1">
        <f t="array" ref="AEZ22">INDEX(AEZ$13:AEZ21,$B22+1,1)</f>
        <v>-</v>
      </c>
      <c r="AFA22" s="535" t="str" cm="1">
        <f t="array" ref="AFA22">INDEX(AFA$13:AFA21,$B22+1,1)</f>
        <v>-</v>
      </c>
      <c r="AFB22" s="535" t="str" cm="1">
        <f t="array" ref="AFB22">INDEX(AFB$13:AFB21,$B22+1,1)</f>
        <v>-</v>
      </c>
      <c r="AFC22" s="535" t="str" cm="1">
        <f t="array" ref="AFC22">INDEX(AFC$13:AFC21,$B22+1,1)</f>
        <v>-</v>
      </c>
      <c r="AFD22" s="535" t="str" cm="1">
        <f t="array" ref="AFD22">INDEX(AFD$13:AFD21,$B22+1,1)</f>
        <v>-</v>
      </c>
      <c r="AFE22" s="535" t="str" cm="1">
        <f t="array" ref="AFE22">INDEX(AFE$13:AFE21,$B22+1,1)</f>
        <v>-</v>
      </c>
      <c r="AFF22" s="535" t="str" cm="1">
        <f t="array" ref="AFF22">INDEX(AFF$13:AFF21,$B22+1,1)</f>
        <v>-</v>
      </c>
      <c r="AFG22" s="535" t="str" cm="1">
        <f t="array" ref="AFG22">INDEX(AFG$13:AFG21,$B22+1,1)</f>
        <v>-</v>
      </c>
      <c r="AFH22" s="535" t="str" cm="1">
        <f t="array" ref="AFH22">INDEX(AFH$13:AFH21,$B22+1,1)</f>
        <v>-</v>
      </c>
      <c r="AFI22" s="535" t="str" cm="1">
        <f t="array" ref="AFI22">INDEX(AFI$13:AFI21,$B22+1,1)</f>
        <v>-</v>
      </c>
      <c r="AFJ22" s="535" t="str" cm="1">
        <f t="array" ref="AFJ22">INDEX(AFJ$13:AFJ21,$B22+1,1)</f>
        <v>-</v>
      </c>
      <c r="AFK22" s="535" t="str" cm="1">
        <f t="array" ref="AFK22">INDEX(AFK$13:AFK21,$B22+1,1)</f>
        <v>-</v>
      </c>
      <c r="AFL22" s="535" t="str" cm="1">
        <f t="array" ref="AFL22">INDEX(AFL$13:AFL21,$B22+1,1)</f>
        <v>-</v>
      </c>
      <c r="AFM22" s="535" t="str" cm="1">
        <f t="array" ref="AFM22">INDEX(AFM$13:AFM21,$B22+1,1)</f>
        <v>-</v>
      </c>
      <c r="AFN22" s="535" t="str" cm="1">
        <f t="array" ref="AFN22">INDEX(AFN$13:AFN21,$B22+1,1)</f>
        <v>-</v>
      </c>
      <c r="AFO22" s="535" t="str" cm="1">
        <f t="array" ref="AFO22">INDEX(AFO$13:AFO21,$B22+1,1)</f>
        <v>-</v>
      </c>
      <c r="AFP22" s="535" t="str" cm="1">
        <f t="array" ref="AFP22">INDEX(AFP$13:AFP21,$B22+1,1)</f>
        <v>-</v>
      </c>
      <c r="AFQ22" s="535" t="str" cm="1">
        <f t="array" ref="AFQ22">INDEX(AFQ$13:AFQ21,$B22+1,1)</f>
        <v>-</v>
      </c>
      <c r="AFR22" s="535" t="str" cm="1">
        <f t="array" ref="AFR22">INDEX(AFR$13:AFR21,$B22+1,1)</f>
        <v>-</v>
      </c>
      <c r="AFS22" s="535" t="str" cm="1">
        <f t="array" ref="AFS22">INDEX(AFS$13:AFS21,$B22+1,1)</f>
        <v>-</v>
      </c>
      <c r="AFT22" s="535" t="str" cm="1">
        <f t="array" ref="AFT22">INDEX(AFT$13:AFT21,$B22+1,1)</f>
        <v>-</v>
      </c>
      <c r="AFU22" s="535" t="str" cm="1">
        <f t="array" ref="AFU22">INDEX(AFU$13:AFU21,$B22+1,1)</f>
        <v>-</v>
      </c>
      <c r="AFV22" s="535" t="str" cm="1">
        <f t="array" ref="AFV22">INDEX(AFV$13:AFV21,$B22+1,1)</f>
        <v>-</v>
      </c>
      <c r="AFW22" s="535" t="str" cm="1">
        <f t="array" ref="AFW22">INDEX(AFW$13:AFW21,$B22+1,1)</f>
        <v>-</v>
      </c>
      <c r="AFX22" s="535" t="str" cm="1">
        <f t="array" ref="AFX22">INDEX(AFX$13:AFX21,$B22+1,1)</f>
        <v>-</v>
      </c>
      <c r="AFY22" s="535" t="str" cm="1">
        <f t="array" ref="AFY22">INDEX(AFY$13:AFY21,$B22+1,1)</f>
        <v>-</v>
      </c>
      <c r="AFZ22" s="535" t="str" cm="1">
        <f t="array" ref="AFZ22">INDEX(AFZ$13:AFZ21,$B22+1,1)</f>
        <v>-</v>
      </c>
      <c r="AGA22" s="535" t="str" cm="1">
        <f t="array" ref="AGA22">INDEX(AGA$13:AGA21,$B22+1,1)</f>
        <v>-</v>
      </c>
      <c r="AGB22" s="535" t="str" cm="1">
        <f t="array" ref="AGB22">INDEX(AGB$13:AGB21,$B22+1,1)</f>
        <v>-</v>
      </c>
      <c r="AGC22" s="535" t="str" cm="1">
        <f t="array" ref="AGC22">INDEX(AGC$13:AGC21,$B22+1,1)</f>
        <v>-</v>
      </c>
      <c r="AGD22" s="535" t="str" cm="1">
        <f t="array" ref="AGD22">INDEX(AGD$13:AGD21,$B22+1,1)</f>
        <v>-</v>
      </c>
      <c r="AGE22" s="535" t="str" cm="1">
        <f t="array" ref="AGE22">INDEX(AGE$13:AGE21,$B22+1,1)</f>
        <v>-</v>
      </c>
      <c r="AGF22" s="535" t="str" cm="1">
        <f t="array" ref="AGF22">INDEX(AGF$13:AGF21,$B22+1,1)</f>
        <v>-</v>
      </c>
      <c r="AGG22" s="535" t="str" cm="1">
        <f t="array" ref="AGG22">INDEX(AGG$13:AGG21,$B22+1,1)</f>
        <v>-</v>
      </c>
      <c r="AGH22" s="535" t="str" cm="1">
        <f t="array" ref="AGH22">INDEX(AGH$13:AGH21,$B22+1,1)</f>
        <v>-</v>
      </c>
      <c r="AGI22" s="535" t="str" cm="1">
        <f t="array" ref="AGI22">INDEX(AGI$13:AGI21,$B22+1,1)</f>
        <v>-</v>
      </c>
      <c r="AGJ22" s="535" t="str" cm="1">
        <f t="array" ref="AGJ22">INDEX(AGJ$13:AGJ21,$B22+1,1)</f>
        <v>-</v>
      </c>
      <c r="AGK22" s="535" t="str" cm="1">
        <f t="array" ref="AGK22">INDEX(AGK$13:AGK21,$B22+1,1)</f>
        <v>-</v>
      </c>
      <c r="AGL22" s="535" t="str" cm="1">
        <f t="array" ref="AGL22">INDEX(AGL$13:AGL21,$B22+1,1)</f>
        <v>-</v>
      </c>
      <c r="AGM22" s="535" t="str" cm="1">
        <f t="array" ref="AGM22">INDEX(AGM$13:AGM21,$B22+1,1)</f>
        <v>-</v>
      </c>
      <c r="AGN22" s="535" t="str" cm="1">
        <f t="array" ref="AGN22">INDEX(AGN$13:AGN21,$B22+1,1)</f>
        <v>-</v>
      </c>
      <c r="AGO22" s="535" t="str" cm="1">
        <f t="array" ref="AGO22">INDEX(AGO$13:AGO21,$B22+1,1)</f>
        <v>-</v>
      </c>
      <c r="AGP22" s="535" t="str" cm="1">
        <f t="array" ref="AGP22">INDEX(AGP$13:AGP21,$B22+1,1)</f>
        <v>-</v>
      </c>
      <c r="AGQ22" s="535" t="str" cm="1">
        <f t="array" ref="AGQ22">INDEX(AGQ$13:AGQ21,$B22+1,1)</f>
        <v>-</v>
      </c>
      <c r="AGR22" s="535" t="str" cm="1">
        <f t="array" ref="AGR22">INDEX(AGR$13:AGR21,$B22+1,1)</f>
        <v>-</v>
      </c>
      <c r="AGS22" s="535" t="str" cm="1">
        <f t="array" ref="AGS22">INDEX(AGS$13:AGS21,$B22+1,1)</f>
        <v>-</v>
      </c>
      <c r="AGT22" s="535" t="str" cm="1">
        <f t="array" ref="AGT22">INDEX(AGT$13:AGT21,$B22+1,1)</f>
        <v>-</v>
      </c>
      <c r="AGU22" s="535" t="str" cm="1">
        <f t="array" ref="AGU22">INDEX(AGU$13:AGU21,$B22+1,1)</f>
        <v>-</v>
      </c>
      <c r="AGV22" s="535" t="str" cm="1">
        <f t="array" ref="AGV22">INDEX(AGV$13:AGV21,$B22+1,1)</f>
        <v>-</v>
      </c>
      <c r="AGW22" s="535" t="str" cm="1">
        <f t="array" ref="AGW22">INDEX(AGW$13:AGW21,$B22+1,1)</f>
        <v>-</v>
      </c>
      <c r="AGX22" s="535" t="str" cm="1">
        <f t="array" ref="AGX22">INDEX(AGX$13:AGX21,$B22+1,1)</f>
        <v>-</v>
      </c>
      <c r="AGY22" s="535" t="str" cm="1">
        <f t="array" ref="AGY22">INDEX(AGY$13:AGY21,$B22+1,1)</f>
        <v>-</v>
      </c>
      <c r="AGZ22" s="535" t="str" cm="1">
        <f t="array" ref="AGZ22">INDEX(AGZ$13:AGZ21,$B22+1,1)</f>
        <v>-</v>
      </c>
      <c r="AHA22" s="535" t="str" cm="1">
        <f t="array" ref="AHA22">INDEX(AHA$13:AHA21,$B22+1,1)</f>
        <v>-</v>
      </c>
      <c r="AHB22" s="535" t="str" cm="1">
        <f t="array" ref="AHB22">INDEX(AHB$13:AHB21,$B22+1,1)</f>
        <v>-</v>
      </c>
      <c r="AHC22" s="535" t="str" cm="1">
        <f t="array" ref="AHC22">INDEX(AHC$13:AHC21,$B22+1,1)</f>
        <v>-</v>
      </c>
      <c r="AHD22" s="535" cm="1">
        <f t="array" ref="AHD22">INDEX(AHD$13:AHD21,$B22+1,1)</f>
        <v>0</v>
      </c>
      <c r="AHE22" s="483">
        <v>0</v>
      </c>
    </row>
    <row r="23" spans="1:889" outlineLevel="1">
      <c r="A23" s="18">
        <f t="shared" si="148"/>
        <v>10</v>
      </c>
      <c r="B23" s="18">
        <f t="shared" si="214"/>
        <v>6</v>
      </c>
      <c r="C23">
        <v>2</v>
      </c>
      <c r="D23" s="17" t="str" cm="1">
        <f t="array" ref="D23">INDEX(D$13:D22,$B23+1,1)</f>
        <v>GSW</v>
      </c>
      <c r="E23" t="b">
        <v>1</v>
      </c>
      <c r="F23" t="b">
        <v>0</v>
      </c>
      <c r="G23" t="b">
        <f t="shared" si="197"/>
        <v>1</v>
      </c>
      <c r="H23" s="40" t="s">
        <v>2635</v>
      </c>
      <c r="I23" s="475">
        <v>4</v>
      </c>
      <c r="J23" s="535" cm="1">
        <f t="array" ref="J23">INDEX(J$13:J22,$B23+1,1)</f>
        <v>0</v>
      </c>
      <c r="K23" s="535" cm="1">
        <f t="array" ref="K23">INDEX(K$13:K22,$B23+1,1)</f>
        <v>0</v>
      </c>
      <c r="L23" s="535" cm="1">
        <f t="array" ref="L23">INDEX(L$13:L22,$B23+1,1)</f>
        <v>2</v>
      </c>
      <c r="M23" s="535" cm="1">
        <f t="array" ref="M23">INDEX(M$13:M22,$B23+1,1)</f>
        <v>0</v>
      </c>
      <c r="N23" s="535" cm="1">
        <f t="array" ref="N23">INDEX(N$13:N22,$B23+1,1)</f>
        <v>3</v>
      </c>
      <c r="O23" s="535" cm="1">
        <f t="array" ref="O23">INDEX(O$13:O22,$B23+1,1)</f>
        <v>2</v>
      </c>
      <c r="P23" s="535" cm="1">
        <f t="array" ref="P23">INDEX(P$13:P22,$B23+1,1)</f>
        <v>0</v>
      </c>
      <c r="Q23" s="535" cm="1">
        <f t="array" ref="Q23">INDEX(Q$13:Q22,$B23+1,1)</f>
        <v>0</v>
      </c>
      <c r="R23" s="535" cm="1">
        <f t="array" ref="R23">INDEX(R$13:R22,$B23+1,1)</f>
        <v>1</v>
      </c>
      <c r="S23" s="535" cm="1">
        <f t="array" ref="S23">INDEX(S$13:S22,$B23+1,1)</f>
        <v>0</v>
      </c>
      <c r="T23" s="411">
        <f t="shared" si="149"/>
        <v>2</v>
      </c>
      <c r="U23" s="411">
        <f t="shared" si="150"/>
        <v>2</v>
      </c>
      <c r="V23" s="411">
        <f t="shared" si="151"/>
        <v>2</v>
      </c>
      <c r="W23" s="773" t="b">
        <f t="shared" si="215"/>
        <v>0</v>
      </c>
      <c r="X23" s="772" t="b">
        <f t="shared" si="152"/>
        <v>1</v>
      </c>
      <c r="Y23" s="772" t="b">
        <f t="shared" si="152"/>
        <v>1</v>
      </c>
      <c r="Z23" s="791" t="b" cm="1">
        <f t="array" ref="Z23">INDEX(Z$13:Z22,$B23+1,1)</f>
        <v>0</v>
      </c>
      <c r="AA23" s="411">
        <f t="shared" si="153"/>
        <v>6</v>
      </c>
      <c r="AB23" s="411">
        <f t="shared" si="154"/>
        <v>6</v>
      </c>
      <c r="AC23" s="411"/>
      <c r="AD23" s="411">
        <f t="shared" si="155"/>
        <v>6</v>
      </c>
      <c r="AE23" s="111"/>
      <c r="AF23" s="111"/>
      <c r="AG23" s="111"/>
      <c r="AH23" s="111"/>
      <c r="AI23" s="535" cm="1">
        <f t="array" ref="AI23">INDEX(AI$13:AI22,$B23+1,1)</f>
        <v>1</v>
      </c>
      <c r="AJ23" s="535" cm="1">
        <f t="array" ref="AJ23">INDEX(AJ$13:AJ22,$B23+1,1)</f>
        <v>1</v>
      </c>
      <c r="AK23" s="535" cm="1">
        <f t="array" ref="AK23">INDEX(AK$13:AK22,$B23+1,1)</f>
        <v>1</v>
      </c>
      <c r="AL23" s="535" cm="1">
        <f t="array" ref="AL23">INDEX(AL$13:AL22,$B23+1,1)</f>
        <v>0</v>
      </c>
      <c r="AM23" s="535" cm="1">
        <f t="array" ref="AM23">INDEX(AM$13:AM22,$B23+1,1)</f>
        <v>0</v>
      </c>
      <c r="AN23" s="811" t="str" cm="1">
        <f t="array" ref="AN23">INDEX(AN$13:AN22,$B23+1,1)</f>
        <v/>
      </c>
      <c r="AO23" s="535" t="str" cm="1">
        <f t="array" ref="AO23">INDEX(AO$13:AO22,$B23+1,1)</f>
        <v/>
      </c>
      <c r="AP23" s="535" t="str" cm="1">
        <f t="array" ref="AP23">INDEX(AP$13:AP22,$B23+1,1)</f>
        <v/>
      </c>
      <c r="AQ23" s="535" cm="1">
        <f t="array" ref="AQ23">INDEX(AQ$13:AQ22,$B23+1,1)</f>
        <v>1</v>
      </c>
      <c r="AR23" s="535" cm="1">
        <f t="array" ref="AR23">INDEX(AR$13:AR22,$B23+1,1)</f>
        <v>1</v>
      </c>
      <c r="AS23" s="111"/>
      <c r="AT23" s="111"/>
      <c r="AU23" s="111"/>
      <c r="AV23" s="111"/>
      <c r="AW23" s="111"/>
      <c r="AX23" s="111"/>
      <c r="AY23" s="111"/>
      <c r="AZ23" s="111"/>
      <c r="BA23" s="18"/>
      <c r="BB23" s="18"/>
      <c r="BC23" s="200" t="str" cm="1">
        <f t="array" aca="1" ref="BC23" ca="1">$H23&amp;" "        &amp;_xlfn.SINGLE( INDEX(i.ModelStructure,$I23,1))    &amp;" "
&amp; $D23        &amp;       IF(OR($CG23="-", $CG23),"_PInp","_Full")&amp;    CHOOSE($DT23+1," Fine","  MWM","  SFM","  CFS","  GFS"," Meat"," Wool","  Mat "," 1stC"," Term"," Shed","     ")&amp;IF($FG23=1,"&amp;EL","   ")&amp;IF($DZ23=TRUE,"&amp;BBT","    ")
&amp;      " TOL"&amp;_xlfn.SINGLE(INDEX(i.TOL_Desc,1,$N23))   &amp; " Scan"&amp;$AK23
&amp;       CHOOSE($K23+1," CFS"," GFS"," NFS")&amp;     " CG_"&amp;_xlfn.SINGLE(_xlfn.SWITCH($ZY23,"-",1,TRUE,1,FALSE,0))&amp;_xlfn.SINGLE(    IF($AAB23="-"," FodCrop    ",_xlfn.SWITCH(VALUE(LEFT($AAB$4,1)),0," All",6," Lup",9," Oat",11," OaF")&amp;"_Fod"&amp;TEXT($AAB23,"000%")))
&amp;" REV"&amp;"_"&amp;TEXT($JJ23,"00;-0;00;@ ")&amp;TEXT($AP23,"00;-0;00;  @")&amp;"_"&amp;TEXT($JO23,"0")&amp;"_"&amp;TEXT($AR23,"0")
&amp; " RR"&amp;TEXT(SUM($FK23:$FL23),"+00%;-00%;    ;@")
&amp; " ("&amp;IF($DM23,"P","E")   &amp;IF($DN23,"T","t")        &amp;     "_F"&amp;IF($ACM23=TRUE,3,0)+COUNTIF($ACE23:$ACI23,TRUE)+COUNTIF($BX23:$BY23,"&gt;0")&amp;IF($ACK23=TRUE,3,0)+COUNTIF($BX23:$BY23,"&gt;0")&amp;"N"&amp;$ACP23&amp;$ACQ23&amp;"L"&amp;$ADB23&amp;$ADC23&amp;"_"&amp;$ADA23&amp;")"</f>
        <v>MP_test      MP GSW_PInp  GFS        TOLSpr Scan1 CFS CG_1 FodCrop     REV_-   _-_1 RR+01% (Et_F22N--L11_-)</v>
      </c>
      <c r="BD23" s="8" t="str">
        <f ca="1">IF(COUNTIF($BC$13:$BC23,$BC23)=1,"-","Dup")</f>
        <v>-</v>
      </c>
      <c r="BE23" s="18"/>
      <c r="BF23" s="535" t="b" cm="1">
        <f t="array" ref="BF23">INDEX(BF$13:BF22,$B23+1,1)</f>
        <v>0</v>
      </c>
      <c r="BG23" s="535" t="b" cm="1">
        <f t="array" ref="BG23">INDEX(BG$13:BG22,$B23+1,1)</f>
        <v>0</v>
      </c>
      <c r="BH23" s="535" t="b" cm="1">
        <f t="array" ref="BH23">INDEX(BH$13:BH22,$B23+1,1)</f>
        <v>0</v>
      </c>
      <c r="BI23" s="535" t="b" cm="1">
        <f t="array" ref="BI23">INDEX(BI$13:BI22,$B23+1,1)</f>
        <v>0</v>
      </c>
      <c r="BJ23" s="535" t="b" cm="1">
        <f t="array" ref="BJ23">INDEX(BJ$13:BJ22,$B23+1,1)</f>
        <v>0</v>
      </c>
      <c r="BK23" s="535" t="b" cm="1">
        <f t="array" ref="BK23">INDEX(BK$13:BK22,$B23+1,1)</f>
        <v>0</v>
      </c>
      <c r="BL23" s="535" t="b" cm="1">
        <f t="array" ref="BL23">INDEX(BL$13:BL22,$B23+1,1)</f>
        <v>0</v>
      </c>
      <c r="BM23" s="535" t="b" cm="1">
        <f t="array" ref="BM23">INDEX(BM$13:BM22,$B23+1,1)</f>
        <v>0</v>
      </c>
      <c r="BN23" s="535" t="b" cm="1">
        <f t="array" ref="BN23">INDEX(BN$13:BN22,$B23+1,1)</f>
        <v>0</v>
      </c>
      <c r="BO23" s="18"/>
      <c r="BP23" s="475" t="b">
        <v>1</v>
      </c>
      <c r="BQ23" s="411">
        <f t="shared" ref="BQ23:CC23" si="217">INDEX(i.model_structure,$I23,BQ$6)</f>
        <v>7</v>
      </c>
      <c r="BR23" s="411" t="b">
        <f t="shared" si="217"/>
        <v>1</v>
      </c>
      <c r="BS23" s="475" t="str">
        <f ca="1">$BC$22</f>
        <v>MP_create    MP GSW_PInp  GFS        TOLSpr Scan1 CFS CG_1 FodCrop     REV_-   _-_1 RR+01% (Et_F22N--L11_-)</v>
      </c>
      <c r="BT23" s="411">
        <f t="shared" si="217"/>
        <v>100</v>
      </c>
      <c r="BU23" s="411" t="b">
        <f t="shared" si="217"/>
        <v>0</v>
      </c>
      <c r="BV23" s="411" t="str">
        <f t="shared" si="217"/>
        <v>-</v>
      </c>
      <c r="BW23" s="411" t="str">
        <f t="shared" si="217"/>
        <v>-</v>
      </c>
      <c r="BX23" s="411">
        <f t="shared" si="217"/>
        <v>105</v>
      </c>
      <c r="BY23" s="411">
        <f t="shared" si="217"/>
        <v>287</v>
      </c>
      <c r="BZ23" s="411" t="b">
        <f t="shared" si="217"/>
        <v>1</v>
      </c>
      <c r="CA23" s="411" t="b">
        <f t="shared" si="217"/>
        <v>1</v>
      </c>
      <c r="CB23" s="411" t="b">
        <f t="shared" si="217"/>
        <v>1</v>
      </c>
      <c r="CC23" s="87">
        <f t="shared" si="217"/>
        <v>0</v>
      </c>
      <c r="CD23" s="535" t="str" cm="1">
        <f t="array" ref="CD23">INDEX(CD$13:CD22,$B23+1,1)</f>
        <v>-</v>
      </c>
      <c r="CE23" s="535" t="str" cm="1">
        <f t="array" ref="CE23">INDEX(CE$13:CE22,$B23+1,1)</f>
        <v>-</v>
      </c>
      <c r="CF23" s="535" t="str" cm="1">
        <f t="array" ref="CF23">INDEX(CF$13:CF22,$B23+1,1)</f>
        <v>-</v>
      </c>
      <c r="CG23" s="535" t="str" cm="1">
        <f t="array" ref="CG23">INDEX(CG$13:CG22,$B23+1,1)</f>
        <v>-</v>
      </c>
      <c r="CH23" s="535" t="str" cm="1">
        <f t="array" ref="CH23">INDEX(CH$13:CH22,$B23+1,1)</f>
        <v>-</v>
      </c>
      <c r="CI23" s="535" t="str" cm="1">
        <f t="array" ref="CI23">INDEX(CI$13:CI22,$B23+1,1)</f>
        <v>-</v>
      </c>
      <c r="CJ23" s="535" t="str" cm="1">
        <f t="array" ref="CJ23">INDEX(CJ$13:CJ22,$B23+1,1)</f>
        <v>-</v>
      </c>
      <c r="CK23" s="18"/>
      <c r="CL23" s="535" t="str" cm="1">
        <f t="array" ref="CL23">INDEX(CL$13:CL22,$B23+1,1)</f>
        <v>-</v>
      </c>
      <c r="CM23" s="535" t="str" cm="1">
        <f t="array" ref="CM23">INDEX(CM$13:CM22,$B23+1,1)</f>
        <v>-</v>
      </c>
      <c r="CN23" s="411" t="str">
        <f t="shared" ca="1" si="159"/>
        <v>-</v>
      </c>
      <c r="CO23" s="411">
        <f t="shared" si="160"/>
        <v>0</v>
      </c>
      <c r="CP23" s="411">
        <f t="shared" si="160"/>
        <v>0</v>
      </c>
      <c r="CQ23" s="535" t="str" cm="1">
        <f t="array" ref="CQ23">INDEX(CQ$13:CQ22,$B23+1,1)</f>
        <v>-</v>
      </c>
      <c r="CR23" s="535" t="str" cm="1">
        <f t="array" ref="CR23">INDEX(CR$13:CR22,$B23+1,1)</f>
        <v>-</v>
      </c>
      <c r="CS23" s="535" t="str" cm="1">
        <f t="array" ref="CS23">INDEX(CS$13:CS22,$B23+1,1)</f>
        <v>-</v>
      </c>
      <c r="CT23" s="535" t="str" cm="1">
        <f t="array" ref="CT23">INDEX(CT$13:CT22,$B23+1,1)</f>
        <v>-</v>
      </c>
      <c r="CU23" s="411" t="str">
        <f t="shared" ca="1" si="161"/>
        <v>-</v>
      </c>
      <c r="CV23" s="411">
        <f t="shared" si="162"/>
        <v>0</v>
      </c>
      <c r="CW23" s="411">
        <f t="shared" si="162"/>
        <v>0</v>
      </c>
      <c r="CX23" s="535" t="str" cm="1">
        <f t="array" ref="CX23">INDEX(CX$13:CX22,$B23+1,1)</f>
        <v>-</v>
      </c>
      <c r="CY23" s="535" t="str" cm="1">
        <f t="array" ref="CY23">INDEX(CY$13:CY22,$B23+1,1)</f>
        <v>-</v>
      </c>
      <c r="CZ23" s="411" t="str">
        <f t="shared" ca="1" si="163"/>
        <v>-</v>
      </c>
      <c r="DA23" s="411">
        <f t="shared" si="164"/>
        <v>0</v>
      </c>
      <c r="DB23" s="535" t="str" cm="1">
        <f t="array" ref="DB23">INDEX(DB$13:DB22,$B23+1,1)</f>
        <v>-</v>
      </c>
      <c r="DC23" s="535" t="str" cm="1">
        <f t="array" ref="DC23">INDEX(DC$13:DC22,$B23+1,1)</f>
        <v>-</v>
      </c>
      <c r="DD23" s="411">
        <f t="shared" si="165"/>
        <v>0</v>
      </c>
      <c r="DE23" s="535" t="str" cm="1">
        <f t="array" ref="DE23">INDEX(DE$13:DE22,$B23+1,1)</f>
        <v>-</v>
      </c>
      <c r="DF23" s="535" t="str" cm="1">
        <f t="array" ref="DF23">INDEX(DF$13:DF22,$B23+1,1)</f>
        <v>-</v>
      </c>
      <c r="DG23" s="411" t="str">
        <f t="shared" ca="1" si="166"/>
        <v>-</v>
      </c>
      <c r="DH23" s="411">
        <f t="shared" si="167"/>
        <v>0</v>
      </c>
      <c r="DI23" s="411">
        <f t="shared" si="167"/>
        <v>0</v>
      </c>
      <c r="DJ23" s="535" cm="1">
        <f t="array" ref="DJ23">INDEX(DJ$13:DJ22,$B23+1,1)</f>
        <v>0</v>
      </c>
      <c r="DK23" s="535" cm="1">
        <f t="array" ref="DK23">INDEX(DK$13:DK22,$B23+1,1)</f>
        <v>0</v>
      </c>
      <c r="DL23" s="18"/>
      <c r="DM23" s="535" t="b" cm="1">
        <f t="array" ref="DM23">INDEX(DM$13:DM22,$B23+1,1)</f>
        <v>0</v>
      </c>
      <c r="DN23" s="535" t="b" cm="1">
        <f t="array" ref="DN23">INDEX(DN$13:DN22,$B23+1,1)</f>
        <v>0</v>
      </c>
      <c r="DO23" s="535" t="b" cm="1">
        <f t="array" ref="DO23">INDEX(DO$13:DO22,$B23+1,1)</f>
        <v>1</v>
      </c>
      <c r="DP23" s="535" t="str" cm="1">
        <f t="array" ref="DP23">INDEX(DP$13:DP22,$B23+1,1)</f>
        <v>-</v>
      </c>
      <c r="DQ23" s="536" cm="1">
        <f t="array" ref="DQ23">INDEX(DQ$13:DQ22,$B23+1,1)</f>
        <v>0</v>
      </c>
      <c r="DR23" s="535" cm="1">
        <f t="array" ref="DR23">INDEX(DR$13:DR22,$B23+1,1)</f>
        <v>1</v>
      </c>
      <c r="DS23" s="535" cm="1">
        <f t="array" ref="DS23">INDEX(DS$13:DS22,$B23+1,1)</f>
        <v>1</v>
      </c>
      <c r="DT23" s="411">
        <f t="shared" si="198"/>
        <v>4</v>
      </c>
      <c r="DU23" s="411" t="str">
        <f t="shared" si="198"/>
        <v>-</v>
      </c>
      <c r="DV23" s="535" t="str" cm="1">
        <f t="array" ref="DV23">INDEX(DV$13:DV22,$B23+1,1)</f>
        <v>-</v>
      </c>
      <c r="DW23" s="411" t="str">
        <f t="shared" si="199"/>
        <v>-</v>
      </c>
      <c r="DX23" s="411" t="str">
        <f t="shared" si="199"/>
        <v>-</v>
      </c>
      <c r="DY23" s="411" t="str">
        <f t="shared" si="199"/>
        <v>-</v>
      </c>
      <c r="DZ23" s="411" t="b">
        <f t="shared" si="200"/>
        <v>0</v>
      </c>
      <c r="EA23" s="535" t="str" cm="1">
        <f t="array" ref="EA23">INDEX(EA$13:EA22,$B23+1,1)</f>
        <v>-</v>
      </c>
      <c r="EB23" s="535" t="str" cm="1">
        <f t="array" ref="EB23">INDEX(EB$13:EB22,$B23+1,1)</f>
        <v>-</v>
      </c>
      <c r="EC23" s="535" t="str" cm="1">
        <f t="array" ref="EC23">INDEX(EC$13:EC22,$B23+1,1)</f>
        <v>-</v>
      </c>
      <c r="ED23" s="535" t="str" cm="1">
        <f t="array" ref="ED23">INDEX(ED$13:ED22,$B23+1,1)</f>
        <v>-</v>
      </c>
      <c r="EE23" s="411">
        <f t="shared" si="201"/>
        <v>500</v>
      </c>
      <c r="EF23" s="411">
        <f t="shared" si="201"/>
        <v>500</v>
      </c>
      <c r="EG23" s="411" t="str">
        <f t="shared" si="201"/>
        <v>-</v>
      </c>
      <c r="EH23" s="411" t="str">
        <f t="shared" si="201"/>
        <v>-</v>
      </c>
      <c r="EI23" s="411" t="str">
        <f t="shared" si="201"/>
        <v>-</v>
      </c>
      <c r="EJ23" s="535" cm="1">
        <f t="array" ref="EJ23">INDEX(EJ$13:EJ22,$B23+1,1)</f>
        <v>0</v>
      </c>
      <c r="EK23" s="535" cm="1">
        <f t="array" ref="EK23">INDEX(EK$13:EK22,$B23+1,1)</f>
        <v>999999</v>
      </c>
      <c r="EL23" s="535" cm="1">
        <f t="array" ref="EL23">INDEX(EL$13:EL22,$B23+1,1)</f>
        <v>999999</v>
      </c>
      <c r="EM23" s="535" cm="1">
        <f t="array" ref="EM23">INDEX(EM$13:EM22,$B23+1,1)</f>
        <v>999999</v>
      </c>
      <c r="EN23" s="535" cm="1">
        <f t="array" ref="EN23">INDEX(EN$13:EN22,$B23+1,1)</f>
        <v>999999</v>
      </c>
      <c r="EO23" s="535" cm="1">
        <f t="array" ref="EO23">INDEX(EO$13:EO22,$B23+1,1)</f>
        <v>999999</v>
      </c>
      <c r="EP23" s="535" cm="1">
        <f t="array" ref="EP23">INDEX(EP$13:EP22,$B23+1,1)</f>
        <v>999999</v>
      </c>
      <c r="EQ23" s="535" cm="1">
        <f t="array" ref="EQ23">INDEX(EQ$13:EQ22,$B23+1,1)</f>
        <v>999999</v>
      </c>
      <c r="ER23" s="535" cm="1">
        <f t="array" ref="ER23">INDEX(ER$13:ER22,$B23+1,1)</f>
        <v>999999</v>
      </c>
      <c r="ES23" s="535" cm="1">
        <f t="array" ref="ES23">INDEX(ES$13:ES22,$B23+1,1)</f>
        <v>999999</v>
      </c>
      <c r="ET23" s="535" cm="1">
        <f t="array" ref="ET23">INDEX(ET$13:ET22,$B23+1,1)</f>
        <v>999999</v>
      </c>
      <c r="EU23" s="535" cm="1">
        <f t="array" ref="EU23">INDEX(EU$13:EU22,$B23+1,1)</f>
        <v>999999</v>
      </c>
      <c r="EV23" s="535" cm="1">
        <f t="array" ref="EV23">INDEX(EV$13:EV22,$B23+1,1)</f>
        <v>999999</v>
      </c>
      <c r="EW23" s="777">
        <f t="shared" si="170"/>
        <v>0</v>
      </c>
      <c r="EX23" s="777">
        <f t="shared" si="170"/>
        <v>0</v>
      </c>
      <c r="EY23" s="777">
        <f t="shared" si="170"/>
        <v>999999</v>
      </c>
      <c r="EZ23" s="535" t="str" cm="1">
        <f t="array" ref="EZ23">INDEX(EZ$13:EZ22,$B23+1,1)</f>
        <v>-</v>
      </c>
      <c r="FA23" s="535" t="str" cm="1">
        <f t="array" ref="FA23">INDEX(FA$13:FA22,$B23+1,1)</f>
        <v>-</v>
      </c>
      <c r="FB23" s="411" t="str">
        <f t="shared" si="202"/>
        <v>-</v>
      </c>
      <c r="FC23" s="411" t="str">
        <f t="shared" si="202"/>
        <v>-</v>
      </c>
      <c r="FD23" s="776">
        <f t="shared" si="192"/>
        <v>0</v>
      </c>
      <c r="FE23" s="774">
        <f t="shared" si="193"/>
        <v>999999</v>
      </c>
      <c r="FF23" s="775">
        <f t="shared" si="194"/>
        <v>999999</v>
      </c>
      <c r="FG23" s="535" t="str" cm="1">
        <f t="array" ref="FG23">INDEX(FG$13:FG22,$B23+1,1)</f>
        <v>-</v>
      </c>
      <c r="FH23" s="723" cm="1">
        <f t="array" ref="FH23">IF(FG23&lt;&gt;"-",FG23,INDEX(i.ELMatedEst,$AA23+1,$T23))</f>
        <v>0</v>
      </c>
      <c r="FI23" s="535" t="str" cm="1">
        <f t="array" ref="FI23">INDEX(FI$13:FI22,$B23+1,1)</f>
        <v>-</v>
      </c>
      <c r="FJ23" s="535" t="str" cm="1">
        <f t="array" ref="FJ23">INDEX(FJ$13:FJ22,$B23+1,1)</f>
        <v>-</v>
      </c>
      <c r="FK23" s="411">
        <f t="shared" si="203"/>
        <v>0</v>
      </c>
      <c r="FL23" s="661">
        <f t="shared" si="204"/>
        <v>5.0000000000000001E-3</v>
      </c>
      <c r="FM23" s="535" cm="1">
        <f t="array" ref="FM23">INDEX(FM$13:FM22,$B23+1,1)</f>
        <v>1</v>
      </c>
      <c r="FN23" s="662">
        <f t="shared" si="205"/>
        <v>0.12</v>
      </c>
      <c r="FO23" s="662">
        <f>INDEX(CHOOSE($N23,DataAutumn!i.EL_PropnSold,DataWinter!i.EL_PropnSold,DataSpring!i.EL_PropnSold),$AI23,$T23)*INDEX(i.ELMatedEst,$AB23+1,$T23)*i.dAdultRR_ELPropSold
+INDEX(i.dryman,($AJ23-1)*4+$AI23,FO$7)</f>
        <v>0</v>
      </c>
      <c r="FP23" s="662">
        <f>INDEX(CHOOSE($N23,DataAutumn!i.EL_PropnSold,DataWinter!i.EL_PropnSold,DataSpring!i.EL_PropnSold),$AI23,$T23)*INDEX(i.ELMatedEst,$AB23+1,$T23)*i.dAdultRR_ELPropSold
+INDEX(i.dryman,($AJ23-1)*4+$AI23,FP$7)</f>
        <v>3.125E-2</v>
      </c>
      <c r="FQ23" s="662">
        <f>INDEX(CHOOSE($N23,DataAutumn!i.EL_PropnSold,DataWinter!i.EL_PropnSold,DataSpring!i.EL_PropnSold),$AI23,$T23)*INDEX(i.ELMatedEst,$AB23+1,$T23)*i.dAdultRR_ELPropSold
+INDEX(i.dryman,($AJ23-1)*4+$AI23,FQ$7)</f>
        <v>3.125E-2</v>
      </c>
      <c r="FR23" s="662">
        <f>INDEX(CHOOSE($N23,DataAutumn!i.EL_PropnSold,DataWinter!i.EL_PropnSold,DataSpring!i.EL_PropnSold),$AI23,$T23)*INDEX(i.ELMatedEst,$AB23+1,$T23)*i.dAdultRR_ELPropSold
+INDEX(i.dryman,($AJ23-1)*4+$AI23,FR$7)</f>
        <v>3.125E-2</v>
      </c>
      <c r="FS23" s="663">
        <f>INDEX(CHOOSE($N23,DataAutumn!i.EL_PropnSold,DataWinter!i.EL_PropnSold,DataSpring!i.EL_PropnSold),$AI23,$T23)*INDEX(i.ELMatedEst,$AB23+1,$T23)*i.dAdultLSurv_ELPropSold</f>
        <v>0</v>
      </c>
      <c r="FT23" s="411" t="b">
        <f t="shared" si="206"/>
        <v>0</v>
      </c>
      <c r="FU23" s="411" t="b">
        <f t="shared" si="206"/>
        <v>0</v>
      </c>
      <c r="FV23" s="411" t="b">
        <f t="shared" si="206"/>
        <v>0</v>
      </c>
      <c r="FW23" s="411" t="b">
        <f t="shared" si="206"/>
        <v>0</v>
      </c>
      <c r="FX23" s="411">
        <f t="shared" si="207"/>
        <v>1</v>
      </c>
      <c r="FY23" s="411">
        <f t="shared" si="207"/>
        <v>0</v>
      </c>
      <c r="FZ23" s="411" t="b">
        <f t="shared" si="208"/>
        <v>0</v>
      </c>
      <c r="GA23" s="411" t="b">
        <f t="shared" si="171"/>
        <v>0</v>
      </c>
      <c r="GB23" s="411" t="b">
        <f t="shared" si="171"/>
        <v>0</v>
      </c>
      <c r="GC23" s="411" t="b">
        <f t="shared" si="171"/>
        <v>1</v>
      </c>
      <c r="GD23" s="87">
        <f t="shared" si="172"/>
        <v>1</v>
      </c>
      <c r="GE23" s="87">
        <f t="shared" si="172"/>
        <v>1</v>
      </c>
      <c r="GF23" s="535" cm="1">
        <f t="array" ref="GF23">INDEX(GF$13:GF22,$B23+1,1)</f>
        <v>1</v>
      </c>
      <c r="GG23" s="535" cm="1">
        <f t="array" ref="GG23">INDEX(GG$13:GG22,$B23+1,1)</f>
        <v>1</v>
      </c>
      <c r="GH23" s="535" cm="1">
        <f t="array" ref="GH23">INDEX(GH$13:GH22,$B23+1,1)</f>
        <v>1</v>
      </c>
      <c r="GI23" s="535" cm="1">
        <f t="array" ref="GI23">INDEX(GI$13:GI22,$B23+1,1)</f>
        <v>1</v>
      </c>
      <c r="GJ23" s="535" t="str" cm="1">
        <f t="array" ref="GJ23">INDEX(GJ$13:GJ22,$B23+1,1)</f>
        <v>-</v>
      </c>
      <c r="GK23" s="411" t="b">
        <f t="shared" si="209"/>
        <v>1</v>
      </c>
      <c r="GL23" s="411" t="b">
        <f t="shared" si="209"/>
        <v>0</v>
      </c>
      <c r="GM23" s="411" t="b">
        <f t="shared" si="209"/>
        <v>0</v>
      </c>
      <c r="GN23" s="411" t="b">
        <f t="shared" si="209"/>
        <v>0</v>
      </c>
      <c r="GO23" s="87">
        <f t="shared" si="174"/>
        <v>1</v>
      </c>
      <c r="GP23" s="87">
        <f t="shared" si="174"/>
        <v>1</v>
      </c>
      <c r="GQ23" s="87">
        <f t="shared" si="174"/>
        <v>1</v>
      </c>
      <c r="GR23" s="87">
        <f t="shared" si="174"/>
        <v>1</v>
      </c>
      <c r="GS23" s="87">
        <f t="shared" si="174"/>
        <v>1</v>
      </c>
      <c r="GT23" s="87">
        <f t="shared" si="174"/>
        <v>1</v>
      </c>
      <c r="GU23" s="87">
        <f t="shared" si="174"/>
        <v>1</v>
      </c>
      <c r="GV23" s="87">
        <f t="shared" si="174"/>
        <v>1</v>
      </c>
      <c r="GW23" s="411" cm="1">
        <f t="array" ref="GW23">INDEX(i.dse_type,1,$L23)</f>
        <v>0</v>
      </c>
      <c r="GX23" s="535" t="str" cm="1">
        <f t="array" ref="GX23">INDEX(GX$13:GX22,$B23+1,1)</f>
        <v>-</v>
      </c>
      <c r="GY23" s="535" t="str" cm="1">
        <f t="array" ref="GY23">INDEX(GY$13:GY22,$B23+1,1)</f>
        <v>-</v>
      </c>
      <c r="GZ23" s="535" t="str" cm="1">
        <f t="array" ref="GZ23">INDEX(GZ$13:GZ22,$B23+1,1)</f>
        <v>-</v>
      </c>
      <c r="HA23" s="18"/>
      <c r="HB23" s="535" t="str" cm="1">
        <f t="array" ref="HB23">INDEX(HB$13:HB22,$B23+1,1)</f>
        <v>-</v>
      </c>
      <c r="HC23" s="535" t="str" cm="1">
        <f t="array" ref="HC23">INDEX(HC$13:HC22,$B23+1,1)</f>
        <v>-</v>
      </c>
      <c r="HD23" s="535" cm="1">
        <f t="array" ref="HD23">INDEX(HD$13:HD22,$B23+1,1)</f>
        <v>0</v>
      </c>
      <c r="HE23" s="535" cm="1">
        <f t="array" ref="HE23">INDEX(HE$13:HE22,$B23+1,1)</f>
        <v>0</v>
      </c>
      <c r="HF23" s="535" cm="1">
        <f t="array" ref="HF23">INDEX(HF$13:HF22,$B23+1,1)</f>
        <v>0</v>
      </c>
      <c r="HG23" s="535" cm="1">
        <f t="array" ref="HG23">INDEX(HG$13:HG22,$B23+1,1)</f>
        <v>0</v>
      </c>
      <c r="HH23" s="535" cm="1">
        <f t="array" ref="HH23">INDEX(HH$13:HH22,$B23+1,1)</f>
        <v>0</v>
      </c>
      <c r="HI23" s="535" cm="1">
        <f t="array" ref="HI23">INDEX(HI$13:HI22,$B23+1,1)</f>
        <v>0</v>
      </c>
      <c r="HJ23" s="535" cm="1">
        <f t="array" ref="HJ23">INDEX(HJ$13:HJ22,$B23+1,1)</f>
        <v>0</v>
      </c>
      <c r="HK23" s="535" cm="1">
        <f t="array" ref="HK23">INDEX(HK$13:HK22,$B23+1,1)</f>
        <v>0</v>
      </c>
      <c r="HL23" s="535" cm="1">
        <f t="array" ref="HL23">INDEX(HL$13:HL22,$B23+1,1)</f>
        <v>0</v>
      </c>
      <c r="HM23" s="535" cm="1">
        <f t="array" ref="HM23">INDEX(HM$13:HM22,$B23+1,1)</f>
        <v>0</v>
      </c>
      <c r="HN23" s="535" cm="1">
        <f t="array" ref="HN23">INDEX(HN$13:HN22,$B23+1,1)</f>
        <v>0</v>
      </c>
      <c r="HO23" s="535" cm="1">
        <f t="array" ref="HO23">INDEX(HO$13:HO22,$B23+1,1)</f>
        <v>0</v>
      </c>
      <c r="HP23" s="535" cm="1">
        <f t="array" ref="HP23">INDEX(HP$13:HP22,$B23+1,1)</f>
        <v>0</v>
      </c>
      <c r="HQ23" s="535" cm="1">
        <f t="array" ref="HQ23">INDEX(HQ$13:HQ22,$B23+1,1)</f>
        <v>0</v>
      </c>
      <c r="HR23" s="535" cm="1">
        <f t="array" ref="HR23">INDEX(HR$13:HR22,$B23+1,1)</f>
        <v>0</v>
      </c>
      <c r="HS23" s="535" cm="1">
        <f t="array" ref="HS23">INDEX(HS$13:HS22,$B23+1,1)</f>
        <v>0</v>
      </c>
      <c r="HT23" s="535" cm="1">
        <f t="array" ref="HT23">INDEX(HT$13:HT22,$B23+1,1)</f>
        <v>0</v>
      </c>
      <c r="HU23" s="535" cm="1">
        <f t="array" ref="HU23">INDEX(HU$13:HU22,$B23+1,1)</f>
        <v>0</v>
      </c>
      <c r="HV23" s="535" cm="1">
        <f t="array" ref="HV23">INDEX(HV$13:HV22,$B23+1,1)</f>
        <v>0</v>
      </c>
      <c r="HW23" s="535" cm="1">
        <f t="array" ref="HW23">INDEX(HW$13:HW22,$B23+1,1)</f>
        <v>0</v>
      </c>
      <c r="HX23" s="535" cm="1">
        <f t="array" ref="HX23">INDEX(HX$13:HX22,$B23+1,1)</f>
        <v>0</v>
      </c>
      <c r="HY23" s="535" cm="1">
        <f t="array" ref="HY23">INDEX(HY$13:HY22,$B23+1,1)</f>
        <v>0</v>
      </c>
      <c r="HZ23" s="535" cm="1">
        <f t="array" ref="HZ23">INDEX(HZ$13:HZ22,$B23+1,1)</f>
        <v>0</v>
      </c>
      <c r="IA23" s="535" cm="1">
        <f t="array" ref="IA23">INDEX(IA$13:IA22,$B23+1,1)</f>
        <v>0</v>
      </c>
      <c r="IB23" s="535" cm="1">
        <f t="array" ref="IB23">INDEX(IB$13:IB22,$B23+1,1)</f>
        <v>0</v>
      </c>
      <c r="IC23" s="535" cm="1">
        <f t="array" ref="IC23">INDEX(IC$13:IC22,$B23+1,1)</f>
        <v>0</v>
      </c>
      <c r="ID23" s="535" cm="1">
        <f t="array" ref="ID23">INDEX(ID$13:ID22,$B23+1,1)</f>
        <v>0</v>
      </c>
      <c r="IE23" s="535" cm="1">
        <f t="array" ref="IE23">INDEX(IE$13:IE22,$B23+1,1)</f>
        <v>0</v>
      </c>
      <c r="IF23" s="535" cm="1">
        <f t="array" ref="IF23">INDEX(IF$13:IF22,$B23+1,1)</f>
        <v>0</v>
      </c>
      <c r="IG23" s="535" cm="1">
        <f t="array" ref="IG23">INDEX(IG$13:IG22,$B23+1,1)</f>
        <v>0</v>
      </c>
      <c r="IH23" s="535" cm="1">
        <f t="array" ref="IH23">INDEX(IH$13:IH22,$B23+1,1)</f>
        <v>0</v>
      </c>
      <c r="II23" s="535" cm="1">
        <f t="array" ref="II23">INDEX(II$13:II22,$B23+1,1)</f>
        <v>0</v>
      </c>
      <c r="IJ23" s="535" cm="1">
        <f t="array" ref="IJ23">INDEX(IJ$13:IJ22,$B23+1,1)</f>
        <v>0</v>
      </c>
      <c r="IK23" s="535" cm="1">
        <f t="array" ref="IK23">INDEX(IK$13:IK22,$B23+1,1)</f>
        <v>0</v>
      </c>
      <c r="IL23" s="535" cm="1">
        <f t="array" ref="IL23">INDEX(IL$13:IL22,$B23+1,1)</f>
        <v>0</v>
      </c>
      <c r="IM23" s="535" cm="1">
        <f t="array" ref="IM23">INDEX(IM$13:IM22,$B23+1,1)</f>
        <v>0</v>
      </c>
      <c r="IN23" s="535" cm="1">
        <f t="array" ref="IN23">INDEX(IN$13:IN22,$B23+1,1)</f>
        <v>0</v>
      </c>
      <c r="IO23" s="535" cm="1">
        <f t="array" ref="IO23">INDEX(IO$13:IO22,$B23+1,1)</f>
        <v>0</v>
      </c>
      <c r="IP23" s="535" cm="1">
        <f t="array" ref="IP23">INDEX(IP$13:IP22,$B23+1,1)</f>
        <v>0</v>
      </c>
      <c r="IQ23" s="535" cm="1">
        <f t="array" ref="IQ23">INDEX(IQ$13:IQ22,$B23+1,1)</f>
        <v>0</v>
      </c>
      <c r="IR23" s="535" cm="1">
        <f t="array" ref="IR23">INDEX(IR$13:IR22,$B23+1,1)</f>
        <v>0</v>
      </c>
      <c r="IS23" s="535" cm="1">
        <f t="array" ref="IS23">INDEX(IS$13:IS22,$B23+1,1)</f>
        <v>0</v>
      </c>
      <c r="IT23" s="535" cm="1">
        <f t="array" ref="IT23">INDEX(IT$13:IT22,$B23+1,1)</f>
        <v>0</v>
      </c>
      <c r="IU23" s="535" cm="1">
        <f t="array" ref="IU23">INDEX(IU$13:IU22,$B23+1,1)</f>
        <v>0</v>
      </c>
      <c r="IV23" s="535" cm="1">
        <f t="array" ref="IV23">INDEX(IV$13:IV22,$B23+1,1)</f>
        <v>0</v>
      </c>
      <c r="IW23" s="535" cm="1">
        <f t="array" ref="IW23">INDEX(IW$13:IW22,$B23+1,1)</f>
        <v>0</v>
      </c>
      <c r="IX23" s="535" cm="1">
        <f t="array" ref="IX23">INDEX(IX$13:IX22,$B23+1,1)</f>
        <v>0</v>
      </c>
      <c r="IY23" s="535" cm="1">
        <f t="array" ref="IY23">INDEX(IY$13:IY22,$B23+1,1)</f>
        <v>0</v>
      </c>
      <c r="IZ23" s="535" cm="1">
        <f t="array" ref="IZ23">INDEX(IZ$13:IZ22,$B23+1,1)</f>
        <v>0</v>
      </c>
      <c r="JA23" s="535" cm="1">
        <f t="array" ref="JA23">INDEX(JA$13:JA22,$B23+1,1)</f>
        <v>0</v>
      </c>
      <c r="JB23" s="535" cm="1">
        <f t="array" ref="JB23">INDEX(JB$13:JB22,$B23+1,1)</f>
        <v>0</v>
      </c>
      <c r="JC23" s="535" cm="1">
        <f t="array" ref="JC23">INDEX(JC$13:JC22,$B23+1,1)</f>
        <v>0</v>
      </c>
      <c r="JD23" s="535" cm="1">
        <f t="array" ref="JD23">INDEX(JD$13:JD22,$B23+1,1)</f>
        <v>0</v>
      </c>
      <c r="JE23" s="535" cm="1">
        <f t="array" ref="JE23">INDEX(JE$13:JE22,$B23+1,1)</f>
        <v>0</v>
      </c>
      <c r="JF23" s="18"/>
      <c r="JG23" s="535" t="str" cm="1">
        <f t="array" ref="JG23">INDEX(JG$13:JG22,$B23+1,1)</f>
        <v>-</v>
      </c>
      <c r="JH23" s="411" t="b">
        <f t="shared" si="210"/>
        <v>0</v>
      </c>
      <c r="JI23" s="535" t="str" cm="1">
        <f t="array" ref="JI23">INDEX(JI$13:JI22,$B23+1,1)</f>
        <v>-</v>
      </c>
      <c r="JJ23" s="535" t="str" cm="1">
        <f t="array" ref="JJ23">INDEX(JJ$13:JJ22,$B23+1,1)</f>
        <v>-</v>
      </c>
      <c r="JK23" s="535" t="str" cm="1">
        <f t="array" ref="JK23">INDEX(JK$13:JK22,$B23+1,1)</f>
        <v>-</v>
      </c>
      <c r="JL23" s="535" cm="1">
        <f t="array" ref="JL23">INDEX(JL$13:JL22,$B23+1,1)</f>
        <v>1</v>
      </c>
      <c r="JM23" s="535" cm="1">
        <f t="array" ref="JM23">INDEX(JM$13:JM22,$B23+1,1)</f>
        <v>1</v>
      </c>
      <c r="JN23" s="535" t="str" cm="1">
        <f t="array" ref="JN23">INDEX(JN$13:JN22,$B23+1,1)</f>
        <v>-</v>
      </c>
      <c r="JO23" s="535" t="str" cm="1">
        <f t="array" ref="JO23">INDEX(JO$13:JO22,$B23+1,1)</f>
        <v>-</v>
      </c>
      <c r="JP23" s="535" t="str" cm="1">
        <f t="array" ref="JP23">INDEX(JP$13:JP22,$B23+1,1)</f>
        <v>-</v>
      </c>
      <c r="JQ23" s="535" t="str" cm="1">
        <f t="array" ref="JQ23">INDEX(JQ$13:JQ22,$B23+1,1)</f>
        <v>-</v>
      </c>
      <c r="JR23" s="535" t="str" cm="1">
        <f t="array" ref="JR23">INDEX(JR$13:JR22,$B23+1,1)</f>
        <v>-</v>
      </c>
      <c r="JS23" s="535" t="str" cm="1">
        <f t="array" ref="JS23">INDEX(JS$13:JS22,$B23+1,1)</f>
        <v>-</v>
      </c>
      <c r="JT23" s="535" t="str" cm="1">
        <f t="array" ref="JT23">INDEX(JT$13:JT22,$B23+1,1)</f>
        <v>-</v>
      </c>
      <c r="JU23" s="535" t="str" cm="1">
        <f t="array" ref="JU23">INDEX(JU$13:JU22,$B23+1,1)</f>
        <v>-</v>
      </c>
      <c r="JV23" s="535" t="str" cm="1">
        <f t="array" ref="JV23">INDEX(JV$13:JV22,$B23+1,1)</f>
        <v>-</v>
      </c>
      <c r="JW23" s="535" t="str" cm="1">
        <f t="array" ref="JW23">INDEX(JW$13:JW22,$B23+1,1)</f>
        <v>-</v>
      </c>
      <c r="JX23" s="535" t="str" cm="1">
        <f t="array" ref="JX23">INDEX(JX$13:JX22,$B23+1,1)</f>
        <v>-</v>
      </c>
      <c r="JY23" s="535" t="str" cm="1">
        <f t="array" ref="JY23">INDEX(JY$13:JY22,$B23+1,1)</f>
        <v>-</v>
      </c>
      <c r="JZ23" s="535" t="str" cm="1">
        <f t="array" ref="JZ23">INDEX(JZ$13:JZ22,$B23+1,1)</f>
        <v>-</v>
      </c>
      <c r="KA23" s="535" t="str" cm="1">
        <f t="array" ref="KA23">INDEX(KA$13:KA22,$B23+1,1)</f>
        <v>-</v>
      </c>
      <c r="KB23" s="535" t="str" cm="1">
        <f t="array" ref="KB23">INDEX(KB$13:KB22,$B23+1,1)</f>
        <v>-</v>
      </c>
      <c r="KC23" s="535" t="str" cm="1">
        <f t="array" ref="KC23">INDEX(KC$13:KC22,$B23+1,1)</f>
        <v>-</v>
      </c>
      <c r="KD23" s="535" t="str" cm="1">
        <f t="array" ref="KD23">INDEX(KD$13:KD22,$B23+1,1)</f>
        <v>-</v>
      </c>
      <c r="KE23" s="535" t="str" cm="1">
        <f t="array" ref="KE23">INDEX(KE$13:KE22,$B23+1,1)</f>
        <v>-</v>
      </c>
      <c r="KF23" s="535" t="str" cm="1">
        <f t="array" ref="KF23">INDEX(KF$13:KF22,$B23+1,1)</f>
        <v>-</v>
      </c>
      <c r="KG23" s="535" t="str" cm="1">
        <f t="array" ref="KG23">INDEX(KG$13:KG22,$B23+1,1)</f>
        <v>-</v>
      </c>
      <c r="KH23" s="535" t="str" cm="1">
        <f t="array" ref="KH23">INDEX(KH$13:KH22,$B23+1,1)</f>
        <v>-</v>
      </c>
      <c r="KI23" s="535" cm="1">
        <f t="array" ref="KI23">INDEX(KI$13:KI22,$B23+1,1)</f>
        <v>0</v>
      </c>
      <c r="KJ23" s="535" t="str" cm="1">
        <f t="array" ref="KJ23">INDEX(KJ$13:KJ22,$B23+1,1)</f>
        <v>-</v>
      </c>
      <c r="KK23" s="535" cm="1">
        <f t="array" ref="KK23">INDEX(KK$13:KK22,$B23+1,1)</f>
        <v>1</v>
      </c>
      <c r="KL23" s="535" cm="1">
        <f t="array" ref="KL23">INDEX(KL$13:KL22,$B23+1,1)</f>
        <v>0</v>
      </c>
      <c r="KM23" s="535" cm="1">
        <f t="array" ref="KM23">INDEX(KM$13:KM22,$B23+1,1)</f>
        <v>0</v>
      </c>
      <c r="KN23" s="535" cm="1">
        <f t="array" ref="KN23">INDEX(KN$13:KN22,$B23+1,1)</f>
        <v>0</v>
      </c>
      <c r="KO23" s="535" cm="1">
        <f t="array" ref="KO23">INDEX(KO$13:KO22,$B23+1,1)</f>
        <v>0</v>
      </c>
      <c r="KP23" s="535" cm="1">
        <f t="array" ref="KP23">INDEX(KP$13:KP22,$B23+1,1)</f>
        <v>0</v>
      </c>
      <c r="KQ23" s="535" cm="1">
        <f t="array" ref="KQ23">INDEX(KQ$13:KQ22,$B23+1,1)</f>
        <v>0</v>
      </c>
      <c r="KR23" s="535" cm="1">
        <f t="array" ref="KR23">INDEX(KR$13:KR22,$B23+1,1)</f>
        <v>0</v>
      </c>
      <c r="KS23" s="535" cm="1">
        <f t="array" ref="KS23">INDEX(KS$13:KS22,$B23+1,1)</f>
        <v>1</v>
      </c>
      <c r="KT23" s="535" cm="1">
        <f t="array" ref="KT23">INDEX(KT$13:KT22,$B23+1,1)</f>
        <v>0</v>
      </c>
      <c r="KU23" s="535" cm="1">
        <f t="array" ref="KU23">INDEX(KU$13:KU22,$B23+1,1)</f>
        <v>0</v>
      </c>
      <c r="KV23" s="535" cm="1">
        <f t="array" ref="KV23">INDEX(KV$13:KV22,$B23+1,1)</f>
        <v>0</v>
      </c>
      <c r="KW23" s="535" cm="1">
        <f t="array" ref="KW23">INDEX(KW$13:KW22,$B23+1,1)</f>
        <v>0</v>
      </c>
      <c r="KX23" s="535" cm="1">
        <f t="array" ref="KX23">INDEX(KX$13:KX22,$B23+1,1)</f>
        <v>0</v>
      </c>
      <c r="KY23" s="18"/>
      <c r="KZ23" s="535" cm="1">
        <f t="array" ref="KZ23">INDEX(KZ$13:KZ22,$B23+1,1)</f>
        <v>0.125</v>
      </c>
      <c r="LA23" s="535" cm="1">
        <f t="array" ref="LA23">INDEX(LA$13:LA22,$B23+1,1)</f>
        <v>0.3</v>
      </c>
      <c r="LB23" s="535" cm="1">
        <f t="array" ref="LB23">INDEX(LB$13:LB22,$B23+1,1)</f>
        <v>-0.05</v>
      </c>
      <c r="LC23" s="535" cm="1">
        <f t="array" ref="LC23">INDEX(LC$13:LC22,$B23+1,1)</f>
        <v>0.1</v>
      </c>
      <c r="LD23" s="535" cm="1">
        <f t="array" ref="LD23">INDEX(LD$13:LD22,$B23+1,1)</f>
        <v>0.25</v>
      </c>
      <c r="LE23" s="535" cm="1">
        <f t="array" ref="LE23">INDEX(LE$13:LE22,$B23+1,1)</f>
        <v>-0.05</v>
      </c>
      <c r="LF23" s="535" cm="1">
        <f t="array" ref="LF23">INDEX(LF$13:LF22,$B23+1,1)</f>
        <v>0.05</v>
      </c>
      <c r="LG23" s="535" cm="1">
        <f t="array" ref="LG23">INDEX(LG$13:LG22,$B23+1,1)</f>
        <v>0.1</v>
      </c>
      <c r="LH23" s="535" cm="1">
        <f t="array" ref="LH23">INDEX(LH$13:LH22,$B23+1,1)</f>
        <v>-0.02</v>
      </c>
      <c r="LI23" s="535" cm="1">
        <f t="array" ref="LI23">INDEX(LI$13:LI22,$B23+1,1)</f>
        <v>0.1</v>
      </c>
      <c r="LJ23" s="535" cm="1">
        <f t="array" ref="LJ23">INDEX(LJ$13:LJ22,$B23+1,1)</f>
        <v>0.25</v>
      </c>
      <c r="LK23" s="535" cm="1">
        <f t="array" ref="LK23">INDEX(LK$13:LK22,$B23+1,1)</f>
        <v>-0.05</v>
      </c>
      <c r="LL23" s="535" cm="1">
        <f t="array" ref="LL23">INDEX(LL$13:LL22,$B23+1,1)</f>
        <v>0.125</v>
      </c>
      <c r="LM23" s="535" cm="1">
        <f t="array" ref="LM23">INDEX(LM$13:LM22,$B23+1,1)</f>
        <v>0.1</v>
      </c>
      <c r="LN23" s="535" cm="1">
        <f t="array" ref="LN23">INDEX(LN$13:LN22,$B23+1,1)</f>
        <v>0.1</v>
      </c>
      <c r="LO23" s="535" cm="1">
        <f t="array" ref="LO23">INDEX(LO$13:LO22,$B23+1,1)</f>
        <v>0.1</v>
      </c>
      <c r="LP23" s="535" cm="1">
        <f t="array" ref="LP23">INDEX(LP$13:LP22,$B23+1,1)</f>
        <v>0</v>
      </c>
      <c r="LQ23" s="535" cm="1">
        <f t="array" ref="LQ23">INDEX(LQ$13:LQ22,$B23+1,1)</f>
        <v>0</v>
      </c>
      <c r="LR23" s="535" cm="1">
        <f t="array" ref="LR23">INDEX(LR$13:LR22,$B23+1,1)</f>
        <v>0</v>
      </c>
      <c r="LS23" s="535" cm="1">
        <f t="array" ref="LS23">INDEX(LS$13:LS22,$B23+1,1)</f>
        <v>0</v>
      </c>
      <c r="LT23" s="535" cm="1">
        <f t="array" ref="LT23">INDEX(LT$13:LT22,$B23+1,1)</f>
        <v>0</v>
      </c>
      <c r="LU23" s="535" cm="1">
        <f t="array" ref="LU23">INDEX(LU$13:LU22,$B23+1,1)</f>
        <v>0</v>
      </c>
      <c r="LV23" s="535" cm="1">
        <f t="array" ref="LV23">INDEX(LV$13:LV22,$B23+1,1)</f>
        <v>0</v>
      </c>
      <c r="LW23" s="535" cm="1">
        <f t="array" ref="LW23">INDEX(LW$13:LW22,$B23+1,1)</f>
        <v>0</v>
      </c>
      <c r="LX23" s="535" cm="1">
        <f t="array" ref="LX23">INDEX(LX$13:LX22,$B23+1,1)</f>
        <v>0</v>
      </c>
      <c r="LY23" s="535" cm="1">
        <f t="array" ref="LY23">INDEX(LY$13:LY22,$B23+1,1)</f>
        <v>0</v>
      </c>
      <c r="LZ23" s="535" cm="1">
        <f t="array" ref="LZ23">INDEX(LZ$13:LZ22,$B23+1,1)</f>
        <v>0</v>
      </c>
      <c r="MA23" s="535" cm="1">
        <f t="array" ref="MA23">INDEX(MA$13:MA22,$B23+1,1)</f>
        <v>0</v>
      </c>
      <c r="MB23" s="535" cm="1">
        <f t="array" ref="MB23">INDEX(MB$13:MB22,$B23+1,1)</f>
        <v>0</v>
      </c>
      <c r="MC23" s="535" cm="1">
        <f t="array" ref="MC23">INDEX(MC$13:MC22,$B23+1,1)</f>
        <v>0</v>
      </c>
      <c r="MD23" s="535" cm="1">
        <f t="array" ref="MD23">INDEX(MD$13:MD22,$B23+1,1)</f>
        <v>0</v>
      </c>
      <c r="ME23" s="535" cm="1">
        <f t="array" ref="ME23">INDEX(ME$13:ME22,$B23+1,1)</f>
        <v>0</v>
      </c>
      <c r="MF23" s="535" cm="1">
        <f t="array" ref="MF23">INDEX(MF$13:MF22,$B23+1,1)</f>
        <v>0</v>
      </c>
      <c r="MG23" s="535" cm="1">
        <f t="array" ref="MG23">INDEX(MG$13:MG22,$B23+1,1)</f>
        <v>0</v>
      </c>
      <c r="MH23" s="535" cm="1">
        <f t="array" ref="MH23">INDEX(MH$13:MH22,$B23+1,1)</f>
        <v>0</v>
      </c>
      <c r="MI23" s="535" cm="1">
        <f t="array" ref="MI23">INDEX(MI$13:MI22,$B23+1,1)</f>
        <v>0</v>
      </c>
      <c r="MJ23" s="535" cm="1">
        <f t="array" ref="MJ23">INDEX(MJ$13:MJ22,$B23+1,1)</f>
        <v>0</v>
      </c>
      <c r="MK23" s="535" cm="1">
        <f t="array" ref="MK23">INDEX(MK$13:MK22,$B23+1,1)</f>
        <v>0</v>
      </c>
      <c r="ML23" s="535" cm="1">
        <f t="array" ref="ML23">INDEX(ML$13:ML22,$B23+1,1)</f>
        <v>0</v>
      </c>
      <c r="MM23" s="535" cm="1">
        <f t="array" ref="MM23">INDEX(MM$13:MM22,$B23+1,1)</f>
        <v>0</v>
      </c>
      <c r="MN23" s="535" cm="1">
        <f t="array" ref="MN23">INDEX(MN$13:MN22,$B23+1,1)</f>
        <v>0</v>
      </c>
      <c r="MO23" s="535" cm="1">
        <f t="array" ref="MO23">INDEX(MO$13:MO22,$B23+1,1)</f>
        <v>0</v>
      </c>
      <c r="MP23" s="535" cm="1">
        <f t="array" ref="MP23">INDEX(MP$13:MP22,$B23+1,1)</f>
        <v>0</v>
      </c>
      <c r="MQ23" s="535" cm="1">
        <f t="array" ref="MQ23">INDEX(MQ$13:MQ22,$B23+1,1)</f>
        <v>0</v>
      </c>
      <c r="MR23" s="535" cm="1">
        <f t="array" ref="MR23">INDEX(MR$13:MR22,$B23+1,1)</f>
        <v>0</v>
      </c>
      <c r="MS23" s="535" cm="1">
        <f t="array" ref="MS23">INDEX(MS$13:MS22,$B23+1,1)</f>
        <v>0</v>
      </c>
      <c r="MT23" s="535" cm="1">
        <f t="array" ref="MT23">INDEX(MT$13:MT22,$B23+1,1)</f>
        <v>0</v>
      </c>
      <c r="MU23" s="535" cm="1">
        <f t="array" ref="MU23">INDEX(MU$13:MU22,$B23+1,1)</f>
        <v>0</v>
      </c>
      <c r="MV23" s="535" cm="1">
        <f t="array" ref="MV23">INDEX(MV$13:MV22,$B23+1,1)</f>
        <v>0</v>
      </c>
      <c r="MW23" s="535" cm="1">
        <f t="array" ref="MW23">INDEX(MW$13:MW22,$B23+1,1)</f>
        <v>0</v>
      </c>
      <c r="MX23" s="535" cm="1">
        <f t="array" ref="MX23">INDEX(MX$13:MX22,$B23+1,1)</f>
        <v>0</v>
      </c>
      <c r="MY23" s="535" cm="1">
        <f t="array" ref="MY23">INDEX(MY$13:MY22,$B23+1,1)</f>
        <v>0</v>
      </c>
      <c r="MZ23" s="535" cm="1">
        <f t="array" ref="MZ23">INDEX(MZ$13:MZ22,$B23+1,1)</f>
        <v>0</v>
      </c>
      <c r="NA23" s="535" cm="1">
        <f t="array" ref="NA23">INDEX(NA$13:NA22,$B23+1,1)</f>
        <v>0</v>
      </c>
      <c r="NB23" s="535" cm="1">
        <f t="array" ref="NB23">INDEX(NB$13:NB22,$B23+1,1)</f>
        <v>0</v>
      </c>
      <c r="NC23" s="535" cm="1">
        <f t="array" ref="NC23">INDEX(NC$13:NC22,$B23+1,1)</f>
        <v>0</v>
      </c>
      <c r="ND23" s="535" cm="1">
        <f t="array" ref="ND23">INDEX(ND$13:ND22,$B23+1,1)</f>
        <v>0</v>
      </c>
      <c r="NE23" s="535" cm="1">
        <f t="array" ref="NE23">INDEX(NE$13:NE22,$B23+1,1)</f>
        <v>0</v>
      </c>
      <c r="NF23" s="535" cm="1">
        <f t="array" ref="NF23">INDEX(NF$13:NF22,$B23+1,1)</f>
        <v>0</v>
      </c>
      <c r="NG23" s="535" cm="1">
        <f t="array" ref="NG23">INDEX(NG$13:NG22,$B23+1,1)</f>
        <v>0</v>
      </c>
      <c r="NH23" s="535" cm="1">
        <f t="array" ref="NH23">INDEX(NH$13:NH22,$B23+1,1)</f>
        <v>0</v>
      </c>
      <c r="NI23" s="535" cm="1">
        <f t="array" ref="NI23">INDEX(NI$13:NI22,$B23+1,1)</f>
        <v>0</v>
      </c>
      <c r="NJ23" s="535" cm="1">
        <f t="array" ref="NJ23">INDEX(NJ$13:NJ22,$B23+1,1)</f>
        <v>0</v>
      </c>
      <c r="NK23" s="535" cm="1">
        <f t="array" ref="NK23">INDEX(NK$13:NK22,$B23+1,1)</f>
        <v>0</v>
      </c>
      <c r="NL23" s="535" cm="1">
        <f t="array" ref="NL23">INDEX(NL$13:NL22,$B23+1,1)</f>
        <v>0</v>
      </c>
      <c r="NM23" s="535" cm="1">
        <f t="array" ref="NM23">INDEX(NM$13:NM22,$B23+1,1)</f>
        <v>0</v>
      </c>
      <c r="NN23" s="535" cm="1">
        <f t="array" ref="NN23">INDEX(NN$13:NN22,$B23+1,1)</f>
        <v>0</v>
      </c>
      <c r="NO23" s="535" cm="1">
        <f t="array" ref="NO23">INDEX(NO$13:NO22,$B23+1,1)</f>
        <v>0</v>
      </c>
      <c r="NP23" s="535" cm="1">
        <f t="array" ref="NP23">INDEX(NP$13:NP22,$B23+1,1)</f>
        <v>0</v>
      </c>
      <c r="NQ23" s="535" cm="1">
        <f t="array" ref="NQ23">INDEX(NQ$13:NQ22,$B23+1,1)</f>
        <v>0</v>
      </c>
      <c r="NR23" s="535" cm="1">
        <f t="array" ref="NR23">INDEX(NR$13:NR22,$B23+1,1)</f>
        <v>0</v>
      </c>
      <c r="NS23" s="535" cm="1">
        <f t="array" ref="NS23">INDEX(NS$13:NS22,$B23+1,1)</f>
        <v>0</v>
      </c>
      <c r="NT23" s="535" cm="1">
        <f t="array" ref="NT23">INDEX(NT$13:NT22,$B23+1,1)</f>
        <v>0</v>
      </c>
      <c r="NU23" s="535" cm="1">
        <f t="array" ref="NU23">INDEX(NU$13:NU22,$B23+1,1)</f>
        <v>0</v>
      </c>
      <c r="NV23" s="535" cm="1">
        <f t="array" ref="NV23">INDEX(NV$13:NV22,$B23+1,1)</f>
        <v>0</v>
      </c>
      <c r="NW23" s="535" cm="1">
        <f t="array" ref="NW23">INDEX(NW$13:NW22,$B23+1,1)</f>
        <v>0</v>
      </c>
      <c r="NX23" s="535" cm="1">
        <f t="array" ref="NX23">INDEX(NX$13:NX22,$B23+1,1)</f>
        <v>0</v>
      </c>
      <c r="NY23" s="535" cm="1">
        <f t="array" ref="NY23">INDEX(NY$13:NY22,$B23+1,1)</f>
        <v>0</v>
      </c>
      <c r="NZ23" s="535" cm="1">
        <f t="array" ref="NZ23">INDEX(NZ$13:NZ22,$B23+1,1)</f>
        <v>0</v>
      </c>
      <c r="OA23" s="535" cm="1">
        <f t="array" ref="OA23">INDEX(OA$13:OA22,$B23+1,1)</f>
        <v>0</v>
      </c>
      <c r="OB23" s="535" cm="1">
        <f t="array" ref="OB23">INDEX(OB$13:OB22,$B23+1,1)</f>
        <v>0</v>
      </c>
      <c r="OC23" s="535" cm="1">
        <f t="array" ref="OC23">INDEX(OC$13:OC22,$B23+1,1)</f>
        <v>0</v>
      </c>
      <c r="OD23" s="535" cm="1">
        <f t="array" ref="OD23">INDEX(OD$13:OD22,$B23+1,1)</f>
        <v>0</v>
      </c>
      <c r="OE23" s="535" cm="1">
        <f t="array" ref="OE23">INDEX(OE$13:OE22,$B23+1,1)</f>
        <v>0</v>
      </c>
      <c r="OF23" s="535" cm="1">
        <f t="array" ref="OF23">INDEX(OF$13:OF22,$B23+1,1)</f>
        <v>0</v>
      </c>
      <c r="OG23" s="535" cm="1">
        <f t="array" ref="OG23">INDEX(OG$13:OG22,$B23+1,1)</f>
        <v>0</v>
      </c>
      <c r="OH23" s="535" cm="1">
        <f t="array" ref="OH23">INDEX(OH$13:OH22,$B23+1,1)</f>
        <v>0</v>
      </c>
      <c r="OI23" s="535" cm="1">
        <f t="array" ref="OI23">INDEX(OI$13:OI22,$B23+1,1)</f>
        <v>0</v>
      </c>
      <c r="OJ23" s="535" cm="1">
        <f t="array" ref="OJ23">INDEX(OJ$13:OJ22,$B23+1,1)</f>
        <v>0</v>
      </c>
      <c r="OK23" s="535" cm="1">
        <f t="array" ref="OK23">INDEX(OK$13:OK22,$B23+1,1)</f>
        <v>0</v>
      </c>
      <c r="OL23" s="535" cm="1">
        <f t="array" ref="OL23">INDEX(OL$13:OL22,$B23+1,1)</f>
        <v>0</v>
      </c>
      <c r="OM23" s="535" cm="1">
        <f t="array" ref="OM23">INDEX(OM$13:OM22,$B23+1,1)</f>
        <v>0</v>
      </c>
      <c r="ON23" s="535" cm="1">
        <f t="array" ref="ON23">INDEX(ON$13:ON22,$B23+1,1)</f>
        <v>0</v>
      </c>
      <c r="OO23" s="535" cm="1">
        <f t="array" ref="OO23">INDEX(OO$13:OO22,$B23+1,1)</f>
        <v>0</v>
      </c>
      <c r="OP23" s="535" cm="1">
        <f t="array" ref="OP23">INDEX(OP$13:OP22,$B23+1,1)</f>
        <v>0</v>
      </c>
      <c r="OQ23" s="535" cm="1">
        <f t="array" ref="OQ23">INDEX(OQ$13:OQ22,$B23+1,1)</f>
        <v>0</v>
      </c>
      <c r="OR23" s="535" cm="1">
        <f t="array" ref="OR23">INDEX(OR$13:OR22,$B23+1,1)</f>
        <v>0</v>
      </c>
      <c r="OS23" s="535" cm="1">
        <f t="array" ref="OS23">INDEX(OS$13:OS22,$B23+1,1)</f>
        <v>0</v>
      </c>
      <c r="OT23" s="535" cm="1">
        <f t="array" ref="OT23">INDEX(OT$13:OT22,$B23+1,1)</f>
        <v>0</v>
      </c>
      <c r="OU23" s="535" cm="1">
        <f t="array" ref="OU23">INDEX(OU$13:OU22,$B23+1,1)</f>
        <v>0</v>
      </c>
      <c r="OV23" s="535" cm="1">
        <f t="array" ref="OV23">INDEX(OV$13:OV22,$B23+1,1)</f>
        <v>0</v>
      </c>
      <c r="OW23" s="535" cm="1">
        <f t="array" ref="OW23">INDEX(OW$13:OW22,$B23+1,1)</f>
        <v>0</v>
      </c>
      <c r="OX23" s="535" cm="1">
        <f t="array" ref="OX23">INDEX(OX$13:OX22,$B23+1,1)</f>
        <v>0</v>
      </c>
      <c r="OY23" s="535" cm="1">
        <f t="array" ref="OY23">INDEX(OY$13:OY22,$B23+1,1)</f>
        <v>0</v>
      </c>
      <c r="OZ23" s="535" cm="1">
        <f t="array" ref="OZ23">INDEX(OZ$13:OZ22,$B23+1,1)</f>
        <v>0</v>
      </c>
      <c r="PA23" s="535" cm="1">
        <f t="array" ref="PA23">INDEX(PA$13:PA22,$B23+1,1)</f>
        <v>0</v>
      </c>
      <c r="PB23" s="535" cm="1">
        <f t="array" ref="PB23">INDEX(PB$13:PB22,$B23+1,1)</f>
        <v>0</v>
      </c>
      <c r="PC23" s="535" cm="1">
        <f t="array" ref="PC23">INDEX(PC$13:PC22,$B23+1,1)</f>
        <v>0</v>
      </c>
      <c r="PD23" s="535" cm="1">
        <f t="array" ref="PD23">INDEX(PD$13:PD22,$B23+1,1)</f>
        <v>0</v>
      </c>
      <c r="PE23" s="535" cm="1">
        <f t="array" ref="PE23">INDEX(PE$13:PE22,$B23+1,1)</f>
        <v>0</v>
      </c>
      <c r="PF23" s="535" cm="1">
        <f t="array" ref="PF23">INDEX(PF$13:PF22,$B23+1,1)</f>
        <v>0</v>
      </c>
      <c r="PG23" s="535" cm="1">
        <f t="array" ref="PG23">INDEX(PG$13:PG22,$B23+1,1)</f>
        <v>0</v>
      </c>
      <c r="PH23" s="535" cm="1">
        <f t="array" ref="PH23">INDEX(PH$13:PH22,$B23+1,1)</f>
        <v>0</v>
      </c>
      <c r="PI23" s="535" cm="1">
        <f t="array" ref="PI23">INDEX(PI$13:PI22,$B23+1,1)</f>
        <v>0</v>
      </c>
      <c r="PJ23" s="535" cm="1">
        <f t="array" ref="PJ23">INDEX(PJ$13:PJ22,$B23+1,1)</f>
        <v>0</v>
      </c>
      <c r="PK23" s="535" cm="1">
        <f t="array" ref="PK23">INDEX(PK$13:PK22,$B23+1,1)</f>
        <v>0</v>
      </c>
      <c r="PL23" s="535" cm="1">
        <f t="array" ref="PL23">INDEX(PL$13:PL22,$B23+1,1)</f>
        <v>0</v>
      </c>
      <c r="PM23" s="535" cm="1">
        <f t="array" ref="PM23">INDEX(PM$13:PM22,$B23+1,1)</f>
        <v>0</v>
      </c>
      <c r="PN23" s="535" cm="1">
        <f t="array" ref="PN23">INDEX(PN$13:PN22,$B23+1,1)</f>
        <v>0</v>
      </c>
      <c r="PO23" s="535" cm="1">
        <f t="array" ref="PO23">INDEX(PO$13:PO22,$B23+1,1)</f>
        <v>0</v>
      </c>
      <c r="PP23" s="535" cm="1">
        <f t="array" ref="PP23">INDEX(PP$13:PP22,$B23+1,1)</f>
        <v>0</v>
      </c>
      <c r="PQ23" s="535" cm="1">
        <f t="array" ref="PQ23">INDEX(PQ$13:PQ22,$B23+1,1)</f>
        <v>0</v>
      </c>
      <c r="PR23" s="535" cm="1">
        <f t="array" ref="PR23">INDEX(PR$13:PR22,$B23+1,1)</f>
        <v>0</v>
      </c>
      <c r="PS23" s="535" cm="1">
        <f t="array" ref="PS23">INDEX(PS$13:PS22,$B23+1,1)</f>
        <v>0</v>
      </c>
      <c r="PT23" s="535" cm="1">
        <f t="array" ref="PT23">INDEX(PT$13:PT22,$B23+1,1)</f>
        <v>0</v>
      </c>
      <c r="PU23" s="535" cm="1">
        <f t="array" ref="PU23">INDEX(PU$13:PU22,$B23+1,1)</f>
        <v>0</v>
      </c>
      <c r="PV23" s="535" cm="1">
        <f t="array" ref="PV23">INDEX(PV$13:PV22,$B23+1,1)</f>
        <v>0</v>
      </c>
      <c r="PW23" s="535" cm="1">
        <f t="array" ref="PW23">INDEX(PW$13:PW22,$B23+1,1)</f>
        <v>0</v>
      </c>
      <c r="PX23" s="535" cm="1">
        <f t="array" ref="PX23">INDEX(PX$13:PX22,$B23+1,1)</f>
        <v>0</v>
      </c>
      <c r="PY23" s="535" cm="1">
        <f t="array" ref="PY23">INDEX(PY$13:PY22,$B23+1,1)</f>
        <v>0</v>
      </c>
      <c r="PZ23" s="535" cm="1">
        <f t="array" ref="PZ23">INDEX(PZ$13:PZ22,$B23+1,1)</f>
        <v>0</v>
      </c>
      <c r="QA23" s="535" cm="1">
        <f t="array" ref="QA23">INDEX(QA$13:QA22,$B23+1,1)</f>
        <v>0</v>
      </c>
      <c r="QB23" s="535" cm="1">
        <f t="array" ref="QB23">INDEX(QB$13:QB22,$B23+1,1)</f>
        <v>0</v>
      </c>
      <c r="QC23" s="535" cm="1">
        <f t="array" ref="QC23">INDEX(QC$13:QC22,$B23+1,1)</f>
        <v>0</v>
      </c>
      <c r="QD23" s="535" cm="1">
        <f t="array" ref="QD23">INDEX(QD$13:QD22,$B23+1,1)</f>
        <v>0</v>
      </c>
      <c r="QE23" s="535" cm="1">
        <f t="array" ref="QE23">INDEX(QE$13:QE22,$B23+1,1)</f>
        <v>0</v>
      </c>
      <c r="QF23" s="535" cm="1">
        <f t="array" ref="QF23">INDEX(QF$13:QF22,$B23+1,1)</f>
        <v>0</v>
      </c>
      <c r="QG23" s="535" cm="1">
        <f t="array" ref="QG23">INDEX(QG$13:QG22,$B23+1,1)</f>
        <v>0</v>
      </c>
      <c r="QH23" s="535" cm="1">
        <f t="array" ref="QH23">INDEX(QH$13:QH22,$B23+1,1)</f>
        <v>0</v>
      </c>
      <c r="QI23" s="535" cm="1">
        <f t="array" ref="QI23">INDEX(QI$13:QI22,$B23+1,1)</f>
        <v>0</v>
      </c>
      <c r="QJ23" s="535" cm="1">
        <f t="array" ref="QJ23">INDEX(QJ$13:QJ22,$B23+1,1)</f>
        <v>0</v>
      </c>
      <c r="QK23" s="535" cm="1">
        <f t="array" ref="QK23">INDEX(QK$13:QK22,$B23+1,1)</f>
        <v>0</v>
      </c>
      <c r="QL23" s="535" cm="1">
        <f t="array" ref="QL23">INDEX(QL$13:QL22,$B23+1,1)</f>
        <v>0</v>
      </c>
      <c r="QM23" s="535" cm="1">
        <f t="array" ref="QM23">INDEX(QM$13:QM22,$B23+1,1)</f>
        <v>0</v>
      </c>
      <c r="QN23" s="535" cm="1">
        <f t="array" ref="QN23">INDEX(QN$13:QN22,$B23+1,1)</f>
        <v>0</v>
      </c>
      <c r="QO23" s="535" cm="1">
        <f t="array" ref="QO23">INDEX(QO$13:QO22,$B23+1,1)</f>
        <v>0</v>
      </c>
      <c r="QP23" s="535" cm="1">
        <f t="array" ref="QP23">INDEX(QP$13:QP22,$B23+1,1)</f>
        <v>0</v>
      </c>
      <c r="QQ23" s="535" cm="1">
        <f t="array" ref="QQ23">INDEX(QQ$13:QQ22,$B23+1,1)</f>
        <v>0</v>
      </c>
      <c r="QR23" s="535" cm="1">
        <f t="array" ref="QR23">INDEX(QR$13:QR22,$B23+1,1)</f>
        <v>0</v>
      </c>
      <c r="QS23" s="535" cm="1">
        <f t="array" ref="QS23">INDEX(QS$13:QS22,$B23+1,1)</f>
        <v>0</v>
      </c>
      <c r="QT23" s="535" cm="1">
        <f t="array" ref="QT23">INDEX(QT$13:QT22,$B23+1,1)</f>
        <v>0</v>
      </c>
      <c r="QU23" s="535" cm="1">
        <f t="array" ref="QU23">INDEX(QU$13:QU22,$B23+1,1)</f>
        <v>0</v>
      </c>
      <c r="QV23" s="535" cm="1">
        <f t="array" ref="QV23">INDEX(QV$13:QV22,$B23+1,1)</f>
        <v>0</v>
      </c>
      <c r="QW23" s="535" cm="1">
        <f t="array" ref="QW23">INDEX(QW$13:QW22,$B23+1,1)</f>
        <v>0</v>
      </c>
      <c r="QX23" s="535" cm="1">
        <f t="array" ref="QX23">INDEX(QX$13:QX22,$B23+1,1)</f>
        <v>0</v>
      </c>
      <c r="QY23" s="535" cm="1">
        <f t="array" ref="QY23">INDEX(QY$13:QY22,$B23+1,1)</f>
        <v>0</v>
      </c>
      <c r="QZ23" s="535" cm="1">
        <f t="array" ref="QZ23">INDEX(QZ$13:QZ22,$B23+1,1)</f>
        <v>0</v>
      </c>
      <c r="RA23" s="535" cm="1">
        <f t="array" ref="RA23">INDEX(RA$13:RA22,$B23+1,1)</f>
        <v>0</v>
      </c>
      <c r="RB23" s="535" cm="1">
        <f t="array" ref="RB23">INDEX(RB$13:RB22,$B23+1,1)</f>
        <v>0</v>
      </c>
      <c r="RC23" s="535" cm="1">
        <f t="array" ref="RC23">INDEX(RC$13:RC22,$B23+1,1)</f>
        <v>0</v>
      </c>
      <c r="RD23" s="535" cm="1">
        <f t="array" ref="RD23">INDEX(RD$13:RD22,$B23+1,1)</f>
        <v>0</v>
      </c>
      <c r="RE23" s="535" cm="1">
        <f t="array" ref="RE23">INDEX(RE$13:RE22,$B23+1,1)</f>
        <v>0</v>
      </c>
      <c r="RF23" s="535" cm="1">
        <f t="array" ref="RF23">INDEX(RF$13:RF22,$B23+1,1)</f>
        <v>0</v>
      </c>
      <c r="RG23" s="535" cm="1">
        <f t="array" ref="RG23">INDEX(RG$13:RG22,$B23+1,1)</f>
        <v>0</v>
      </c>
      <c r="RH23" s="535" cm="1">
        <f t="array" ref="RH23">INDEX(RH$13:RH22,$B23+1,1)</f>
        <v>0</v>
      </c>
      <c r="RI23" s="535" cm="1">
        <f t="array" ref="RI23">INDEX(RI$13:RI22,$B23+1,1)</f>
        <v>0</v>
      </c>
      <c r="RJ23" s="535" cm="1">
        <f t="array" ref="RJ23">INDEX(RJ$13:RJ22,$B23+1,1)</f>
        <v>0</v>
      </c>
      <c r="RK23" s="535" cm="1">
        <f t="array" ref="RK23">INDEX(RK$13:RK22,$B23+1,1)</f>
        <v>0</v>
      </c>
      <c r="RL23" s="535" cm="1">
        <f t="array" ref="RL23">INDEX(RL$13:RL22,$B23+1,1)</f>
        <v>0</v>
      </c>
      <c r="RM23" s="535" cm="1">
        <f t="array" ref="RM23">INDEX(RM$13:RM22,$B23+1,1)</f>
        <v>0</v>
      </c>
      <c r="RN23" s="535" cm="1">
        <f t="array" ref="RN23">INDEX(RN$13:RN22,$B23+1,1)</f>
        <v>0</v>
      </c>
      <c r="RO23" s="535" cm="1">
        <f t="array" ref="RO23">INDEX(RO$13:RO22,$B23+1,1)</f>
        <v>0</v>
      </c>
      <c r="RP23" s="535" cm="1">
        <f t="array" ref="RP23">INDEX(RP$13:RP22,$B23+1,1)</f>
        <v>0</v>
      </c>
      <c r="RQ23" s="535" cm="1">
        <f t="array" ref="RQ23">INDEX(RQ$13:RQ22,$B23+1,1)</f>
        <v>0</v>
      </c>
      <c r="RR23" s="535" cm="1">
        <f t="array" ref="RR23">INDEX(RR$13:RR22,$B23+1,1)</f>
        <v>0</v>
      </c>
      <c r="RS23" s="535" cm="1">
        <f t="array" ref="RS23">INDEX(RS$13:RS22,$B23+1,1)</f>
        <v>0</v>
      </c>
      <c r="RT23" s="535" cm="1">
        <f t="array" ref="RT23">INDEX(RT$13:RT22,$B23+1,1)</f>
        <v>0</v>
      </c>
      <c r="RU23" s="535" cm="1">
        <f t="array" ref="RU23">INDEX(RU$13:RU22,$B23+1,1)</f>
        <v>0</v>
      </c>
      <c r="RV23" s="535" cm="1">
        <f t="array" ref="RV23">INDEX(RV$13:RV22,$B23+1,1)</f>
        <v>0</v>
      </c>
      <c r="RW23" s="535" cm="1">
        <f t="array" ref="RW23">INDEX(RW$13:RW22,$B23+1,1)</f>
        <v>0</v>
      </c>
      <c r="RX23" s="535" cm="1">
        <f t="array" ref="RX23">INDEX(RX$13:RX22,$B23+1,1)</f>
        <v>0</v>
      </c>
      <c r="RY23" s="535" cm="1">
        <f t="array" ref="RY23">INDEX(RY$13:RY22,$B23+1,1)</f>
        <v>0</v>
      </c>
      <c r="RZ23" s="535" cm="1">
        <f t="array" ref="RZ23">INDEX(RZ$13:RZ22,$B23+1,1)</f>
        <v>0</v>
      </c>
      <c r="SA23" s="535" cm="1">
        <f t="array" ref="SA23">INDEX(SA$13:SA22,$B23+1,1)</f>
        <v>0</v>
      </c>
      <c r="SB23" s="535" cm="1">
        <f t="array" ref="SB23">INDEX(SB$13:SB22,$B23+1,1)</f>
        <v>0</v>
      </c>
      <c r="SC23" s="535" cm="1">
        <f t="array" ref="SC23">INDEX(SC$13:SC22,$B23+1,1)</f>
        <v>0</v>
      </c>
      <c r="SD23" s="535" cm="1">
        <f t="array" ref="SD23">INDEX(SD$13:SD22,$B23+1,1)</f>
        <v>0</v>
      </c>
      <c r="SE23" s="535" cm="1">
        <f t="array" ref="SE23">INDEX(SE$13:SE22,$B23+1,1)</f>
        <v>0</v>
      </c>
      <c r="SF23" s="535" cm="1">
        <f t="array" ref="SF23">INDEX(SF$13:SF22,$B23+1,1)</f>
        <v>0</v>
      </c>
      <c r="SG23" s="535" cm="1">
        <f t="array" ref="SG23">INDEX(SG$13:SG22,$B23+1,1)</f>
        <v>0</v>
      </c>
      <c r="SH23" s="535" cm="1">
        <f t="array" ref="SH23">INDEX(SH$13:SH22,$B23+1,1)</f>
        <v>0</v>
      </c>
      <c r="SI23" s="535" cm="1">
        <f t="array" ref="SI23">INDEX(SI$13:SI22,$B23+1,1)</f>
        <v>0</v>
      </c>
      <c r="SJ23" s="535" cm="1">
        <f t="array" ref="SJ23">INDEX(SJ$13:SJ22,$B23+1,1)</f>
        <v>0</v>
      </c>
      <c r="SK23" s="535" cm="1">
        <f t="array" ref="SK23">INDEX(SK$13:SK22,$B23+1,1)</f>
        <v>0</v>
      </c>
      <c r="SL23" s="535" cm="1">
        <f t="array" ref="SL23">INDEX(SL$13:SL22,$B23+1,1)</f>
        <v>0</v>
      </c>
      <c r="SM23" s="535" cm="1">
        <f t="array" ref="SM23">INDEX(SM$13:SM22,$B23+1,1)</f>
        <v>0</v>
      </c>
      <c r="SN23" s="535" cm="1">
        <f t="array" ref="SN23">INDEX(SN$13:SN22,$B23+1,1)</f>
        <v>0</v>
      </c>
      <c r="SO23" s="535" cm="1">
        <f t="array" ref="SO23">INDEX(SO$13:SO22,$B23+1,1)</f>
        <v>0</v>
      </c>
      <c r="SP23" s="535" cm="1">
        <f t="array" ref="SP23">INDEX(SP$13:SP22,$B23+1,1)</f>
        <v>0</v>
      </c>
      <c r="SQ23" s="535" cm="1">
        <f t="array" ref="SQ23">INDEX(SQ$13:SQ22,$B23+1,1)</f>
        <v>0</v>
      </c>
      <c r="SR23" s="535" cm="1">
        <f t="array" ref="SR23">INDEX(SR$13:SR22,$B23+1,1)</f>
        <v>0</v>
      </c>
      <c r="SS23" s="535" cm="1">
        <f t="array" ref="SS23">INDEX(SS$13:SS22,$B23+1,1)</f>
        <v>0</v>
      </c>
      <c r="ST23" s="535" cm="1">
        <f t="array" ref="ST23">INDEX(ST$13:ST22,$B23+1,1)</f>
        <v>0</v>
      </c>
      <c r="SU23" s="535" cm="1">
        <f t="array" ref="SU23">INDEX(SU$13:SU22,$B23+1,1)</f>
        <v>0</v>
      </c>
      <c r="SV23" s="535" cm="1">
        <f t="array" ref="SV23">INDEX(SV$13:SV22,$B23+1,1)</f>
        <v>0</v>
      </c>
      <c r="SW23" s="535" cm="1">
        <f t="array" ref="SW23">INDEX(SW$13:SW22,$B23+1,1)</f>
        <v>0</v>
      </c>
      <c r="SX23" s="535" cm="1">
        <f t="array" ref="SX23">INDEX(SX$13:SX22,$B23+1,1)</f>
        <v>0</v>
      </c>
      <c r="SY23" s="535" cm="1">
        <f t="array" ref="SY23">INDEX(SY$13:SY22,$B23+1,1)</f>
        <v>0</v>
      </c>
      <c r="SZ23" s="535" cm="1">
        <f t="array" ref="SZ23">INDEX(SZ$13:SZ22,$B23+1,1)</f>
        <v>0</v>
      </c>
      <c r="TA23" s="535" cm="1">
        <f t="array" ref="TA23">INDEX(TA$13:TA22,$B23+1,1)</f>
        <v>0</v>
      </c>
      <c r="TB23" s="535" cm="1">
        <f t="array" ref="TB23">INDEX(TB$13:TB22,$B23+1,1)</f>
        <v>0</v>
      </c>
      <c r="TC23" s="535" cm="1">
        <f t="array" ref="TC23">INDEX(TC$13:TC22,$B23+1,1)</f>
        <v>0</v>
      </c>
      <c r="TD23" s="535" cm="1">
        <f t="array" ref="TD23">INDEX(TD$13:TD22,$B23+1,1)</f>
        <v>0</v>
      </c>
      <c r="TE23" s="535" cm="1">
        <f t="array" ref="TE23">INDEX(TE$13:TE22,$B23+1,1)</f>
        <v>0</v>
      </c>
      <c r="TF23" s="535" cm="1">
        <f t="array" ref="TF23">INDEX(TF$13:TF22,$B23+1,1)</f>
        <v>0</v>
      </c>
      <c r="TG23" s="535" cm="1">
        <f t="array" ref="TG23">INDEX(TG$13:TG22,$B23+1,1)</f>
        <v>0</v>
      </c>
      <c r="TH23" s="535" cm="1">
        <f t="array" ref="TH23">INDEX(TH$13:TH22,$B23+1,1)</f>
        <v>0</v>
      </c>
      <c r="TI23" s="535" cm="1">
        <f t="array" ref="TI23">INDEX(TI$13:TI22,$B23+1,1)</f>
        <v>0</v>
      </c>
      <c r="TJ23" s="535" cm="1">
        <f t="array" ref="TJ23">INDEX(TJ$13:TJ22,$B23+1,1)</f>
        <v>0</v>
      </c>
      <c r="TK23" s="535" cm="1">
        <f t="array" ref="TK23">INDEX(TK$13:TK22,$B23+1,1)</f>
        <v>0</v>
      </c>
      <c r="TL23" s="535" cm="1">
        <f t="array" ref="TL23">INDEX(TL$13:TL22,$B23+1,1)</f>
        <v>0</v>
      </c>
      <c r="TM23" s="535" cm="1">
        <f t="array" ref="TM23">INDEX(TM$13:TM22,$B23+1,1)</f>
        <v>0</v>
      </c>
      <c r="TN23" s="535" cm="1">
        <f t="array" ref="TN23">INDEX(TN$13:TN22,$B23+1,1)</f>
        <v>0</v>
      </c>
      <c r="TO23" s="535" cm="1">
        <f t="array" ref="TO23">INDEX(TO$13:TO22,$B23+1,1)</f>
        <v>0</v>
      </c>
      <c r="TP23" s="535" cm="1">
        <f t="array" ref="TP23">INDEX(TP$13:TP22,$B23+1,1)</f>
        <v>0</v>
      </c>
      <c r="TQ23" s="535" cm="1">
        <f t="array" ref="TQ23">INDEX(TQ$13:TQ22,$B23+1,1)</f>
        <v>0</v>
      </c>
      <c r="TR23" s="535" cm="1">
        <f t="array" ref="TR23">INDEX(TR$13:TR22,$B23+1,1)</f>
        <v>0</v>
      </c>
      <c r="TS23" s="535" cm="1">
        <f t="array" ref="TS23">INDEX(TS$13:TS22,$B23+1,1)</f>
        <v>0</v>
      </c>
      <c r="TT23" s="535" cm="1">
        <f t="array" ref="TT23">INDEX(TT$13:TT22,$B23+1,1)</f>
        <v>0</v>
      </c>
      <c r="TU23" s="535" cm="1">
        <f t="array" ref="TU23">INDEX(TU$13:TU22,$B23+1,1)</f>
        <v>0</v>
      </c>
      <c r="TV23" s="535" cm="1">
        <f t="array" ref="TV23">INDEX(TV$13:TV22,$B23+1,1)</f>
        <v>0</v>
      </c>
      <c r="TW23" s="535" cm="1">
        <f t="array" ref="TW23">INDEX(TW$13:TW22,$B23+1,1)</f>
        <v>0</v>
      </c>
      <c r="TX23" s="535" cm="1">
        <f t="array" ref="TX23">INDEX(TX$13:TX22,$B23+1,1)</f>
        <v>0</v>
      </c>
      <c r="TY23" s="535" cm="1">
        <f t="array" ref="TY23">INDEX(TY$13:TY22,$B23+1,1)</f>
        <v>0</v>
      </c>
      <c r="TZ23" s="535" cm="1">
        <f t="array" ref="TZ23">INDEX(TZ$13:TZ22,$B23+1,1)</f>
        <v>0</v>
      </c>
      <c r="UA23" s="535" cm="1">
        <f t="array" ref="UA23">INDEX(UA$13:UA22,$B23+1,1)</f>
        <v>0</v>
      </c>
      <c r="UB23" s="535" cm="1">
        <f t="array" ref="UB23">INDEX(UB$13:UB22,$B23+1,1)</f>
        <v>0</v>
      </c>
      <c r="UC23" s="535" cm="1">
        <f t="array" ref="UC23">INDEX(UC$13:UC22,$B23+1,1)</f>
        <v>0</v>
      </c>
      <c r="UD23" s="535" cm="1">
        <f t="array" ref="UD23">INDEX(UD$13:UD22,$B23+1,1)</f>
        <v>0</v>
      </c>
      <c r="UE23" s="535" cm="1">
        <f t="array" ref="UE23">INDEX(UE$13:UE22,$B23+1,1)</f>
        <v>0</v>
      </c>
      <c r="UF23" s="535" cm="1">
        <f t="array" ref="UF23">INDEX(UF$13:UF22,$B23+1,1)</f>
        <v>0</v>
      </c>
      <c r="UG23" s="535" cm="1">
        <f t="array" ref="UG23">INDEX(UG$13:UG22,$B23+1,1)</f>
        <v>0</v>
      </c>
      <c r="UH23" s="535" cm="1">
        <f t="array" ref="UH23">INDEX(UH$13:UH22,$B23+1,1)</f>
        <v>0</v>
      </c>
      <c r="UI23" s="535" cm="1">
        <f t="array" ref="UI23">INDEX(UI$13:UI22,$B23+1,1)</f>
        <v>0</v>
      </c>
      <c r="UJ23" s="535" cm="1">
        <f t="array" ref="UJ23">INDEX(UJ$13:UJ22,$B23+1,1)</f>
        <v>0</v>
      </c>
      <c r="UK23" s="535" cm="1">
        <f t="array" ref="UK23">INDEX(UK$13:UK22,$B23+1,1)</f>
        <v>0</v>
      </c>
      <c r="UL23" s="535" cm="1">
        <f t="array" ref="UL23">INDEX(UL$13:UL22,$B23+1,1)</f>
        <v>0</v>
      </c>
      <c r="UM23" s="535" cm="1">
        <f t="array" ref="UM23">INDEX(UM$13:UM22,$B23+1,1)</f>
        <v>0</v>
      </c>
      <c r="UN23" s="535" cm="1">
        <f t="array" ref="UN23">INDEX(UN$13:UN22,$B23+1,1)</f>
        <v>0</v>
      </c>
      <c r="UO23" s="535" cm="1">
        <f t="array" ref="UO23">INDEX(UO$13:UO22,$B23+1,1)</f>
        <v>0</v>
      </c>
      <c r="UP23" s="535" cm="1">
        <f t="array" ref="UP23">INDEX(UP$13:UP22,$B23+1,1)</f>
        <v>0</v>
      </c>
      <c r="UQ23" s="535" cm="1">
        <f t="array" ref="UQ23">INDEX(UQ$13:UQ22,$B23+1,1)</f>
        <v>0</v>
      </c>
      <c r="UR23" s="535" cm="1">
        <f t="array" ref="UR23">INDEX(UR$13:UR22,$B23+1,1)</f>
        <v>0</v>
      </c>
      <c r="US23" s="535" cm="1">
        <f t="array" ref="US23">INDEX(US$13:US22,$B23+1,1)</f>
        <v>0</v>
      </c>
      <c r="UT23" s="535" cm="1">
        <f t="array" ref="UT23">INDEX(UT$13:UT22,$B23+1,1)</f>
        <v>0</v>
      </c>
      <c r="UU23" s="535" cm="1">
        <f t="array" ref="UU23">INDEX(UU$13:UU22,$B23+1,1)</f>
        <v>0</v>
      </c>
      <c r="UV23" s="535" cm="1">
        <f t="array" ref="UV23">INDEX(UV$13:UV22,$B23+1,1)</f>
        <v>0</v>
      </c>
      <c r="UW23" s="535" cm="1">
        <f t="array" ref="UW23">INDEX(UW$13:UW22,$B23+1,1)</f>
        <v>0</v>
      </c>
      <c r="UX23" s="535" cm="1">
        <f t="array" ref="UX23">INDEX(UX$13:UX22,$B23+1,1)</f>
        <v>0</v>
      </c>
      <c r="UY23" s="535" cm="1">
        <f t="array" ref="UY23">INDEX(UY$13:UY22,$B23+1,1)</f>
        <v>0</v>
      </c>
      <c r="UZ23" s="535" cm="1">
        <f t="array" ref="UZ23">INDEX(UZ$13:UZ22,$B23+1,1)</f>
        <v>0</v>
      </c>
      <c r="VA23" s="535" cm="1">
        <f t="array" ref="VA23">INDEX(VA$13:VA22,$B23+1,1)</f>
        <v>0</v>
      </c>
      <c r="VB23" s="535" cm="1">
        <f t="array" ref="VB23">INDEX(VB$13:VB22,$B23+1,1)</f>
        <v>0</v>
      </c>
      <c r="VC23" s="535" cm="1">
        <f t="array" ref="VC23">INDEX(VC$13:VC22,$B23+1,1)</f>
        <v>0</v>
      </c>
      <c r="VD23" s="535" cm="1">
        <f t="array" ref="VD23">INDEX(VD$13:VD22,$B23+1,1)</f>
        <v>0</v>
      </c>
      <c r="VE23" s="535" cm="1">
        <f t="array" ref="VE23">INDEX(VE$13:VE22,$B23+1,1)</f>
        <v>0</v>
      </c>
      <c r="VF23" s="535" cm="1">
        <f t="array" ref="VF23">INDEX(VF$13:VF22,$B23+1,1)</f>
        <v>0</v>
      </c>
      <c r="VG23" s="535" cm="1">
        <f t="array" ref="VG23">INDEX(VG$13:VG22,$B23+1,1)</f>
        <v>0</v>
      </c>
      <c r="VH23" s="535" cm="1">
        <f t="array" ref="VH23">INDEX(VH$13:VH22,$B23+1,1)</f>
        <v>0</v>
      </c>
      <c r="VI23" s="535" cm="1">
        <f t="array" ref="VI23">INDEX(VI$13:VI22,$B23+1,1)</f>
        <v>0</v>
      </c>
      <c r="VJ23" s="535" cm="1">
        <f t="array" ref="VJ23">INDEX(VJ$13:VJ22,$B23+1,1)</f>
        <v>0</v>
      </c>
      <c r="VK23" s="535" cm="1">
        <f t="array" ref="VK23">INDEX(VK$13:VK22,$B23+1,1)</f>
        <v>0</v>
      </c>
      <c r="VL23" s="535" cm="1">
        <f t="array" ref="VL23">INDEX(VL$13:VL22,$B23+1,1)</f>
        <v>0</v>
      </c>
      <c r="VM23" s="535" cm="1">
        <f t="array" ref="VM23">INDEX(VM$13:VM22,$B23+1,1)</f>
        <v>0</v>
      </c>
      <c r="VN23" s="535" cm="1">
        <f t="array" ref="VN23">INDEX(VN$13:VN22,$B23+1,1)</f>
        <v>0</v>
      </c>
      <c r="VO23" s="535" cm="1">
        <f t="array" ref="VO23">INDEX(VO$13:VO22,$B23+1,1)</f>
        <v>0</v>
      </c>
      <c r="VP23" s="535" cm="1">
        <f t="array" ref="VP23">INDEX(VP$13:VP22,$B23+1,1)</f>
        <v>0</v>
      </c>
      <c r="VQ23" s="535" cm="1">
        <f t="array" ref="VQ23">INDEX(VQ$13:VQ22,$B23+1,1)</f>
        <v>0</v>
      </c>
      <c r="VR23" s="535" cm="1">
        <f t="array" ref="VR23">INDEX(VR$13:VR22,$B23+1,1)</f>
        <v>0</v>
      </c>
      <c r="VS23" s="535" cm="1">
        <f t="array" ref="VS23">INDEX(VS$13:VS22,$B23+1,1)</f>
        <v>0</v>
      </c>
      <c r="VT23" s="535" cm="1">
        <f t="array" ref="VT23">INDEX(VT$13:VT22,$B23+1,1)</f>
        <v>0</v>
      </c>
      <c r="VU23" s="535" cm="1">
        <f t="array" ref="VU23">INDEX(VU$13:VU22,$B23+1,1)</f>
        <v>0</v>
      </c>
      <c r="VV23" s="535" cm="1">
        <f t="array" ref="VV23">INDEX(VV$13:VV22,$B23+1,1)</f>
        <v>0</v>
      </c>
      <c r="VW23" s="535" cm="1">
        <f t="array" ref="VW23">INDEX(VW$13:VW22,$B23+1,1)</f>
        <v>0</v>
      </c>
      <c r="VX23" s="535" cm="1">
        <f t="array" ref="VX23">INDEX(VX$13:VX22,$B23+1,1)</f>
        <v>0</v>
      </c>
      <c r="VY23" s="535" cm="1">
        <f t="array" ref="VY23">INDEX(VY$13:VY22,$B23+1,1)</f>
        <v>0</v>
      </c>
      <c r="VZ23" s="535" cm="1">
        <f t="array" ref="VZ23">INDEX(VZ$13:VZ22,$B23+1,1)</f>
        <v>0</v>
      </c>
      <c r="WA23" s="535" cm="1">
        <f t="array" ref="WA23">INDEX(WA$13:WA22,$B23+1,1)</f>
        <v>0</v>
      </c>
      <c r="WB23" s="535" cm="1">
        <f t="array" ref="WB23">INDEX(WB$13:WB22,$B23+1,1)</f>
        <v>0</v>
      </c>
      <c r="WC23" s="535" cm="1">
        <f t="array" ref="WC23">INDEX(WC$13:WC22,$B23+1,1)</f>
        <v>0</v>
      </c>
      <c r="WD23" s="535" cm="1">
        <f t="array" ref="WD23">INDEX(WD$13:WD22,$B23+1,1)</f>
        <v>0</v>
      </c>
      <c r="WE23" s="535" cm="1">
        <f t="array" ref="WE23">INDEX(WE$13:WE22,$B23+1,1)</f>
        <v>0</v>
      </c>
      <c r="WF23" s="535" cm="1">
        <f t="array" ref="WF23">INDEX(WF$13:WF22,$B23+1,1)</f>
        <v>0</v>
      </c>
      <c r="WG23" s="535" cm="1">
        <f t="array" ref="WG23">INDEX(WG$13:WG22,$B23+1,1)</f>
        <v>0</v>
      </c>
      <c r="WH23" s="535" cm="1">
        <f t="array" ref="WH23">INDEX(WH$13:WH22,$B23+1,1)</f>
        <v>0</v>
      </c>
      <c r="WI23" s="535" cm="1">
        <f t="array" ref="WI23">INDEX(WI$13:WI22,$B23+1,1)</f>
        <v>0</v>
      </c>
      <c r="WJ23" s="535" cm="1">
        <f t="array" ref="WJ23">INDEX(WJ$13:WJ22,$B23+1,1)</f>
        <v>0</v>
      </c>
      <c r="WK23" s="535" cm="1">
        <f t="array" ref="WK23">INDEX(WK$13:WK22,$B23+1,1)</f>
        <v>0</v>
      </c>
      <c r="WL23" s="535" cm="1">
        <f t="array" ref="WL23">INDEX(WL$13:WL22,$B23+1,1)</f>
        <v>0</v>
      </c>
      <c r="WM23" s="535" cm="1">
        <f t="array" ref="WM23">INDEX(WM$13:WM22,$B23+1,1)</f>
        <v>0</v>
      </c>
      <c r="WN23" s="535" cm="1">
        <f t="array" ref="WN23">INDEX(WN$13:WN22,$B23+1,1)</f>
        <v>0</v>
      </c>
      <c r="WO23" s="535" cm="1">
        <f t="array" ref="WO23">INDEX(WO$13:WO22,$B23+1,1)</f>
        <v>0</v>
      </c>
      <c r="WP23" s="535" cm="1">
        <f t="array" ref="WP23">INDEX(WP$13:WP22,$B23+1,1)</f>
        <v>0</v>
      </c>
      <c r="WQ23" s="535" cm="1">
        <f t="array" ref="WQ23">INDEX(WQ$13:WQ22,$B23+1,1)</f>
        <v>0</v>
      </c>
      <c r="WR23" s="535" cm="1">
        <f t="array" ref="WR23">INDEX(WR$13:WR22,$B23+1,1)</f>
        <v>0</v>
      </c>
      <c r="WS23" s="535" cm="1">
        <f t="array" ref="WS23">INDEX(WS$13:WS22,$B23+1,1)</f>
        <v>0</v>
      </c>
      <c r="WT23" s="535" cm="1">
        <f t="array" ref="WT23">INDEX(WT$13:WT22,$B23+1,1)</f>
        <v>0</v>
      </c>
      <c r="WU23" s="535" cm="1">
        <f t="array" ref="WU23">INDEX(WU$13:WU22,$B23+1,1)</f>
        <v>0</v>
      </c>
      <c r="WV23" s="535" cm="1">
        <f t="array" ref="WV23">INDEX(WV$13:WV22,$B23+1,1)</f>
        <v>0</v>
      </c>
      <c r="WW23" s="535" cm="1">
        <f t="array" ref="WW23">INDEX(WW$13:WW22,$B23+1,1)</f>
        <v>0</v>
      </c>
      <c r="WX23" s="535" cm="1">
        <f t="array" ref="WX23">INDEX(WX$13:WX22,$B23+1,1)</f>
        <v>0</v>
      </c>
      <c r="WY23" s="535" cm="1">
        <f t="array" ref="WY23">INDEX(WY$13:WY22,$B23+1,1)</f>
        <v>0</v>
      </c>
      <c r="WZ23" s="535" cm="1">
        <f t="array" ref="WZ23">INDEX(WZ$13:WZ22,$B23+1,1)</f>
        <v>0</v>
      </c>
      <c r="XA23" s="535" cm="1">
        <f t="array" ref="XA23">INDEX(XA$13:XA22,$B23+1,1)</f>
        <v>0</v>
      </c>
      <c r="XB23" s="535" cm="1">
        <f t="array" ref="XB23">INDEX(XB$13:XB22,$B23+1,1)</f>
        <v>0</v>
      </c>
      <c r="XC23" s="535" cm="1">
        <f t="array" ref="XC23">INDEX(XC$13:XC22,$B23+1,1)</f>
        <v>0</v>
      </c>
      <c r="XD23" s="535" cm="1">
        <f t="array" ref="XD23">INDEX(XD$13:XD22,$B23+1,1)</f>
        <v>0</v>
      </c>
      <c r="XE23" s="535" cm="1">
        <f t="array" ref="XE23">INDEX(XE$13:XE22,$B23+1,1)</f>
        <v>0</v>
      </c>
      <c r="XF23" s="535" cm="1">
        <f t="array" ref="XF23">INDEX(XF$13:XF22,$B23+1,1)</f>
        <v>0</v>
      </c>
      <c r="XG23" s="535" cm="1">
        <f t="array" ref="XG23">INDEX(XG$13:XG22,$B23+1,1)</f>
        <v>0</v>
      </c>
      <c r="XH23" s="535" cm="1">
        <f t="array" ref="XH23">INDEX(XH$13:XH22,$B23+1,1)</f>
        <v>0</v>
      </c>
      <c r="XI23" s="535" cm="1">
        <f t="array" ref="XI23">INDEX(XI$13:XI22,$B23+1,1)</f>
        <v>0</v>
      </c>
      <c r="XJ23" s="535" cm="1">
        <f t="array" ref="XJ23">INDEX(XJ$13:XJ22,$B23+1,1)</f>
        <v>0</v>
      </c>
      <c r="XK23" s="535" cm="1">
        <f t="array" ref="XK23">INDEX(XK$13:XK22,$B23+1,1)</f>
        <v>0</v>
      </c>
      <c r="XL23" s="535" cm="1">
        <f t="array" ref="XL23">INDEX(XL$13:XL22,$B23+1,1)</f>
        <v>0</v>
      </c>
      <c r="XM23" s="535" cm="1">
        <f t="array" ref="XM23">INDEX(XM$13:XM22,$B23+1,1)</f>
        <v>0</v>
      </c>
      <c r="XN23" s="535" cm="1">
        <f t="array" ref="XN23">INDEX(XN$13:XN22,$B23+1,1)</f>
        <v>0</v>
      </c>
      <c r="XO23" s="535" cm="1">
        <f t="array" ref="XO23">INDEX(XO$13:XO22,$B23+1,1)</f>
        <v>0</v>
      </c>
      <c r="XP23" s="535" cm="1">
        <f t="array" ref="XP23">INDEX(XP$13:XP22,$B23+1,1)</f>
        <v>0</v>
      </c>
      <c r="XQ23" s="535" cm="1">
        <f t="array" ref="XQ23">INDEX(XQ$13:XQ22,$B23+1,1)</f>
        <v>0</v>
      </c>
      <c r="XR23" s="535" cm="1">
        <f t="array" ref="XR23">INDEX(XR$13:XR22,$B23+1,1)</f>
        <v>0</v>
      </c>
      <c r="XS23" s="535" cm="1">
        <f t="array" ref="XS23">INDEX(XS$13:XS22,$B23+1,1)</f>
        <v>0</v>
      </c>
      <c r="XT23" s="535" cm="1">
        <f t="array" ref="XT23">INDEX(XT$13:XT22,$B23+1,1)</f>
        <v>0</v>
      </c>
      <c r="XU23" s="535" cm="1">
        <f t="array" ref="XU23">INDEX(XU$13:XU22,$B23+1,1)</f>
        <v>0</v>
      </c>
      <c r="XV23" s="535" cm="1">
        <f t="array" ref="XV23">INDEX(XV$13:XV22,$B23+1,1)</f>
        <v>0</v>
      </c>
      <c r="XW23" s="535" cm="1">
        <f t="array" ref="XW23">INDEX(XW$13:XW22,$B23+1,1)</f>
        <v>0</v>
      </c>
      <c r="XX23" s="535" cm="1">
        <f t="array" ref="XX23">INDEX(XX$13:XX22,$B23+1,1)</f>
        <v>0</v>
      </c>
      <c r="XY23" s="535" cm="1">
        <f t="array" ref="XY23">INDEX(XY$13:XY22,$B23+1,1)</f>
        <v>0</v>
      </c>
      <c r="XZ23" s="535" cm="1">
        <f t="array" ref="XZ23">INDEX(XZ$13:XZ22,$B23+1,1)</f>
        <v>0</v>
      </c>
      <c r="YA23" s="535" cm="1">
        <f t="array" ref="YA23">INDEX(YA$13:YA22,$B23+1,1)</f>
        <v>0</v>
      </c>
      <c r="YB23" s="535" cm="1">
        <f t="array" ref="YB23">INDEX(YB$13:YB22,$B23+1,1)</f>
        <v>0</v>
      </c>
      <c r="YC23" s="535" cm="1">
        <f t="array" ref="YC23">INDEX(YC$13:YC22,$B23+1,1)</f>
        <v>0</v>
      </c>
      <c r="YD23" s="535" cm="1">
        <f t="array" ref="YD23">INDEX(YD$13:YD22,$B23+1,1)</f>
        <v>0</v>
      </c>
      <c r="YE23" s="535" cm="1">
        <f t="array" ref="YE23">INDEX(YE$13:YE22,$B23+1,1)</f>
        <v>0</v>
      </c>
      <c r="YF23" s="535" cm="1">
        <f t="array" ref="YF23">INDEX(YF$13:YF22,$B23+1,1)</f>
        <v>0</v>
      </c>
      <c r="YG23" s="535" cm="1">
        <f t="array" ref="YG23">INDEX(YG$13:YG22,$B23+1,1)</f>
        <v>0</v>
      </c>
      <c r="YH23" s="535" cm="1">
        <f t="array" ref="YH23">INDEX(YH$13:YH22,$B23+1,1)</f>
        <v>0</v>
      </c>
      <c r="YI23" s="535" cm="1">
        <f t="array" ref="YI23">INDEX(YI$13:YI22,$B23+1,1)</f>
        <v>0</v>
      </c>
      <c r="YJ23" s="535" cm="1">
        <f t="array" ref="YJ23">INDEX(YJ$13:YJ22,$B23+1,1)</f>
        <v>0</v>
      </c>
      <c r="YK23" s="535" cm="1">
        <f t="array" ref="YK23">INDEX(YK$13:YK22,$B23+1,1)</f>
        <v>0</v>
      </c>
      <c r="YL23" s="535" cm="1">
        <f t="array" ref="YL23">INDEX(YL$13:YL22,$B23+1,1)</f>
        <v>0</v>
      </c>
      <c r="YM23" s="535" cm="1">
        <f t="array" ref="YM23">INDEX(YM$13:YM22,$B23+1,1)</f>
        <v>0</v>
      </c>
      <c r="YN23" s="535" cm="1">
        <f t="array" ref="YN23">INDEX(YN$13:YN22,$B23+1,1)</f>
        <v>0</v>
      </c>
      <c r="YO23" s="535" cm="1">
        <f t="array" ref="YO23">INDEX(YO$13:YO22,$B23+1,1)</f>
        <v>0</v>
      </c>
      <c r="YP23" s="535" cm="1">
        <f t="array" ref="YP23">INDEX(YP$13:YP22,$B23+1,1)</f>
        <v>0</v>
      </c>
      <c r="YQ23" s="535" cm="1">
        <f t="array" ref="YQ23">INDEX(YQ$13:YQ22,$B23+1,1)</f>
        <v>0</v>
      </c>
      <c r="YR23" s="535" cm="1">
        <f t="array" ref="YR23">INDEX(YR$13:YR22,$B23+1,1)</f>
        <v>0</v>
      </c>
      <c r="YS23" s="535" cm="1">
        <f t="array" ref="YS23">INDEX(YS$13:YS22,$B23+1,1)</f>
        <v>0</v>
      </c>
      <c r="YT23" s="535" cm="1">
        <f t="array" ref="YT23">INDEX(YT$13:YT22,$B23+1,1)</f>
        <v>0</v>
      </c>
      <c r="YU23" s="535" cm="1">
        <f t="array" ref="YU23">INDEX(YU$13:YU22,$B23+1,1)</f>
        <v>0</v>
      </c>
      <c r="YV23" s="535" cm="1">
        <f t="array" ref="YV23">INDEX(YV$13:YV22,$B23+1,1)</f>
        <v>0</v>
      </c>
      <c r="YW23" s="535" cm="1">
        <f t="array" ref="YW23">INDEX(YW$13:YW22,$B23+1,1)</f>
        <v>0</v>
      </c>
      <c r="YX23" s="535" cm="1">
        <f t="array" ref="YX23">INDEX(YX$13:YX22,$B23+1,1)</f>
        <v>0</v>
      </c>
      <c r="YY23" s="535" cm="1">
        <f t="array" ref="YY23">INDEX(YY$13:YY22,$B23+1,1)</f>
        <v>0</v>
      </c>
      <c r="YZ23" s="535" cm="1">
        <f t="array" ref="YZ23">INDEX(YZ$13:YZ22,$B23+1,1)</f>
        <v>0</v>
      </c>
      <c r="ZA23" s="535" t="str" cm="1">
        <f t="array" ref="ZA23">INDEX(ZA$13:ZA22,$B23+1,1)</f>
        <v>-</v>
      </c>
      <c r="ZB23" s="18"/>
      <c r="ZC23" s="535" cm="1">
        <f t="array" ref="ZC23">INDEX(ZC$13:ZC22,$B23+1,1)</f>
        <v>0</v>
      </c>
      <c r="ZD23" s="535" cm="1">
        <f t="array" ref="ZD23">INDEX(ZD$13:ZD22,$B23+1,1)</f>
        <v>0</v>
      </c>
      <c r="ZE23" s="535" cm="1">
        <f t="array" ref="ZE23">INDEX(ZE$13:ZE22,$B23+1,1)</f>
        <v>0</v>
      </c>
      <c r="ZF23" s="535" t="str" cm="1">
        <f t="array" ref="ZF23">INDEX(ZF$13:ZF22,$B23+1,1)</f>
        <v>-</v>
      </c>
      <c r="ZG23" s="535" t="str" cm="1">
        <f t="array" ref="ZG23">INDEX(ZG$13:ZG22,$B23+1,1)</f>
        <v>-</v>
      </c>
      <c r="ZH23" s="535" t="str" cm="1">
        <f t="array" ref="ZH23">INDEX(ZH$13:ZH22,$B23+1,1)</f>
        <v>-</v>
      </c>
      <c r="ZI23" s="535" t="str" cm="1">
        <f t="array" ref="ZI23">INDEX(ZI$13:ZI22,$B23+1,1)</f>
        <v>-</v>
      </c>
      <c r="ZJ23" s="535" t="str" cm="1">
        <f t="array" ref="ZJ23">INDEX(ZJ$13:ZJ22,$B23+1,1)</f>
        <v>-</v>
      </c>
      <c r="ZK23" s="535" t="str" cm="1">
        <f t="array" ref="ZK23">INDEX(ZK$13:ZK22,$B23+1,1)</f>
        <v>-</v>
      </c>
      <c r="ZL23" s="535" t="str" cm="1">
        <f t="array" ref="ZL23">INDEX(ZL$13:ZL22,$B23+1,1)</f>
        <v>-</v>
      </c>
      <c r="ZM23" s="535" t="str" cm="1">
        <f t="array" ref="ZM23">INDEX(ZM$13:ZM22,$B23+1,1)</f>
        <v>-</v>
      </c>
      <c r="ZN23" s="535" t="str" cm="1">
        <f t="array" ref="ZN23">INDEX(ZN$13:ZN22,$B23+1,1)</f>
        <v>-</v>
      </c>
      <c r="ZO23" s="535" t="str" cm="1">
        <f t="array" ref="ZO23">INDEX(ZO$13:ZO22,$B23+1,1)</f>
        <v>-</v>
      </c>
      <c r="ZP23" s="535" t="str" cm="1">
        <f t="array" ref="ZP23">INDEX(ZP$13:ZP22,$B23+1,1)</f>
        <v>-</v>
      </c>
      <c r="ZQ23" s="535" t="str" cm="1">
        <f t="array" ref="ZQ23">INDEX(ZQ$13:ZQ22,$B23+1,1)</f>
        <v>-</v>
      </c>
      <c r="ZR23" s="535" t="str" cm="1">
        <f t="array" ref="ZR23">INDEX(ZR$13:ZR22,$B23+1,1)</f>
        <v>-</v>
      </c>
      <c r="ZS23" s="535" t="str" cm="1">
        <f t="array" ref="ZS23">INDEX(ZS$13:ZS22,$B23+1,1)</f>
        <v>-</v>
      </c>
      <c r="ZT23" s="535" t="str" cm="1">
        <f t="array" ref="ZT23">INDEX(ZT$13:ZT22,$B23+1,1)</f>
        <v>-</v>
      </c>
      <c r="ZU23" s="535" t="str" cm="1">
        <f t="array" ref="ZU23">INDEX(ZU$13:ZU22,$B23+1,1)</f>
        <v>-</v>
      </c>
      <c r="ZV23" s="535" t="str" cm="1">
        <f t="array" ref="ZV23">INDEX(ZV$13:ZV22,$B23+1,1)</f>
        <v>-</v>
      </c>
      <c r="ZW23" s="535" t="str" cm="1">
        <f t="array" ref="ZW23">INDEX(ZW$13:ZW22,$B23+1,1)</f>
        <v>-</v>
      </c>
      <c r="ZX23" s="18"/>
      <c r="ZY23" s="411" t="str">
        <f t="shared" ca="1" si="211"/>
        <v>-</v>
      </c>
      <c r="ZZ23" s="535" t="str" cm="1">
        <f t="array" ref="ZZ23">INDEX(ZZ$13:ZZ22,$B23+1,1)</f>
        <v>-</v>
      </c>
      <c r="AAA23" s="535" t="str" cm="1">
        <f t="array" ref="AAA23">INDEX(AAA$13:AAA22,$B23+1,1)</f>
        <v>-</v>
      </c>
      <c r="AAB23" s="535" t="str" cm="1">
        <f t="array" ref="AAB23">INDEX(AAB$13:AAB22,$B23+1,1)</f>
        <v>-</v>
      </c>
      <c r="AAC23" s="535" t="str" cm="1">
        <f t="array" ref="AAC23">INDEX(AAC$13:AAC22,$B23+1,1)</f>
        <v>-</v>
      </c>
      <c r="AAD23" s="535" cm="1">
        <f t="array" ref="AAD23">INDEX(AAD$13:AAD22,$B23+1,1)</f>
        <v>0</v>
      </c>
      <c r="AAE23" s="535" t="str" cm="1">
        <f t="array" ref="AAE23">INDEX(AAE$13:AAE22,$B23+1,1)</f>
        <v>-</v>
      </c>
      <c r="AAF23" s="535" t="str" cm="1">
        <f t="array" ref="AAF23">INDEX(AAF$13:AAF22,$B23+1,1)</f>
        <v>-</v>
      </c>
      <c r="AAG23" s="535" t="str" cm="1">
        <f t="array" ref="AAG23">INDEX(AAG$13:AAG22,$B23+1,1)</f>
        <v>-</v>
      </c>
      <c r="AAH23" s="535" t="str" cm="1">
        <f t="array" ref="AAH23">INDEX(AAH$13:AAH22,$B23+1,1)</f>
        <v>-</v>
      </c>
      <c r="AAI23" s="535" t="str" cm="1">
        <f t="array" ref="AAI23">INDEX(AAI$13:AAI22,$B23+1,1)</f>
        <v>-</v>
      </c>
      <c r="AAJ23" s="535" t="str" cm="1">
        <f t="array" ref="AAJ23">INDEX(AAJ$13:AAJ22,$B23+1,1)</f>
        <v>-</v>
      </c>
      <c r="AAK23" s="535" t="str" cm="1">
        <f t="array" ref="AAK23">INDEX(AAK$13:AAK22,$B23+1,1)</f>
        <v>-</v>
      </c>
      <c r="AAL23" s="535" t="str" cm="1">
        <f t="array" ref="AAL23">INDEX(AAL$13:AAL22,$B23+1,1)</f>
        <v>-</v>
      </c>
      <c r="AAM23" s="535" t="b" cm="1">
        <f t="array" ref="AAM23">INDEX(AAM$13:AAM22,$B23+1,1)</f>
        <v>1</v>
      </c>
      <c r="AAN23" s="535" t="str" cm="1">
        <f t="array" ref="AAN23">INDEX(AAN$13:AAN22,$B23+1,1)</f>
        <v>-</v>
      </c>
      <c r="AAO23" s="535" cm="1">
        <f t="array" ref="AAO23">INDEX(AAO$13:AAO22,$B23+1,1)</f>
        <v>0</v>
      </c>
      <c r="AAP23" s="535" cm="1">
        <f t="array" ref="AAP23">INDEX(AAP$13:AAP22,$B23+1,1)</f>
        <v>0</v>
      </c>
      <c r="AAQ23" s="535" cm="1">
        <f t="array" ref="AAQ23">INDEX(AAQ$13:AAQ22,$B23+1,1)</f>
        <v>0</v>
      </c>
      <c r="AAR23" s="18"/>
      <c r="AAS23" s="535" t="str" cm="1">
        <f t="array" ref="AAS23">INDEX(AAS$13:AAS22,$B23+1,1)</f>
        <v>-</v>
      </c>
      <c r="AAT23" s="535" t="str" cm="1">
        <f t="array" ref="AAT23">INDEX(AAT$13:AAT22,$B23+1,1)</f>
        <v>-</v>
      </c>
      <c r="AAU23" s="535" t="str" cm="1">
        <f t="array" ref="AAU23">INDEX(AAU$13:AAU22,$B23+1,1)</f>
        <v>-</v>
      </c>
      <c r="AAV23" s="535" t="str" cm="1">
        <f t="array" ref="AAV23">INDEX(AAV$13:AAV22,$B23+1,1)</f>
        <v>-</v>
      </c>
      <c r="AAW23" s="475">
        <v>1.3</v>
      </c>
      <c r="AAX23" s="475">
        <v>1.3</v>
      </c>
      <c r="AAY23" s="475">
        <v>1.3</v>
      </c>
      <c r="AAZ23" s="475">
        <v>1.3</v>
      </c>
      <c r="ABA23" s="535" t="str" cm="1">
        <f t="array" ref="ABA23">INDEX(ABA$13:ABA22,$B23+1,1)</f>
        <v>-</v>
      </c>
      <c r="ABB23" s="535" t="str" cm="1">
        <f t="array" ref="ABB23">INDEX(ABB$13:ABB22,$B23+1,1)</f>
        <v>-</v>
      </c>
      <c r="ABC23" s="535" t="str" cm="1">
        <f t="array" ref="ABC23">INDEX(ABC$13:ABC22,$B23+1,1)</f>
        <v>-</v>
      </c>
      <c r="ABD23" s="535" t="str" cm="1">
        <f t="array" ref="ABD23">INDEX(ABD$13:ABD22,$B23+1,1)</f>
        <v>-</v>
      </c>
      <c r="ABE23" s="535" t="str" cm="1">
        <f t="array" ref="ABE23">INDEX(ABE$13:ABE22,$B23+1,1)</f>
        <v>-</v>
      </c>
      <c r="ABF23" s="535" t="str" cm="1">
        <f t="array" ref="ABF23">INDEX(ABF$13:ABF22,$B23+1,1)</f>
        <v>-</v>
      </c>
      <c r="ABG23" s="535" t="str" cm="1">
        <f t="array" ref="ABG23">INDEX(ABG$13:ABG22,$B23+1,1)</f>
        <v>-</v>
      </c>
      <c r="ABH23" s="18"/>
      <c r="ABI23" s="535" t="str" cm="1">
        <f t="array" ref="ABI23">INDEX(ABI$13:ABI22,$B23+1,1)</f>
        <v>-</v>
      </c>
      <c r="ABJ23" s="411">
        <f t="shared" si="187"/>
        <v>1</v>
      </c>
      <c r="ABK23" s="18"/>
      <c r="ABL23" s="535" t="str" cm="1">
        <f t="array" ref="ABL23">INDEX(ABL$13:ABL22,$B23+1,1)</f>
        <v>-</v>
      </c>
      <c r="ABM23" s="535" t="str" cm="1">
        <f t="array" ref="ABM23">INDEX(ABM$13:ABM22,$B23+1,1)</f>
        <v>-</v>
      </c>
      <c r="ABN23" s="535" t="str" cm="1">
        <f t="array" ref="ABN23">INDEX(ABN$13:ABN22,$B23+1,1)</f>
        <v>-</v>
      </c>
      <c r="ABO23" s="535" t="str" cm="1">
        <f t="array" ref="ABO23">INDEX(ABO$13:ABO22,$B23+1,1)</f>
        <v>-</v>
      </c>
      <c r="ABP23" s="535" t="str" cm="1">
        <f t="array" ref="ABP23">INDEX(ABP$13:ABP22,$B23+1,1)</f>
        <v>-</v>
      </c>
      <c r="ABQ23" s="535" t="str" cm="1">
        <f t="array" ref="ABQ23">INDEX(ABQ$13:ABQ22,$B23+1,1)</f>
        <v>-</v>
      </c>
      <c r="ABR23" s="535" t="str" cm="1">
        <f t="array" ref="ABR23">INDEX(ABR$13:ABR22,$B23+1,1)</f>
        <v>-</v>
      </c>
      <c r="ABS23" s="535" t="str" cm="1">
        <f t="array" ref="ABS23">INDEX(ABS$13:ABS22,$B23+1,1)</f>
        <v>-</v>
      </c>
      <c r="ABT23" s="535" t="str" cm="1">
        <f t="array" ref="ABT23">INDEX(ABT$13:ABT22,$B23+1,1)</f>
        <v>-</v>
      </c>
      <c r="ABU23" s="535" t="str" cm="1">
        <f t="array" ref="ABU23">INDEX(ABU$13:ABU22,$B23+1,1)</f>
        <v>-</v>
      </c>
      <c r="ABV23" s="535" t="str" cm="1">
        <f t="array" ref="ABV23">INDEX(ABV$13:ABV22,$B23+1,1)</f>
        <v>-</v>
      </c>
      <c r="ABW23" s="535" t="str" cm="1">
        <f t="array" ref="ABW23">INDEX(ABW$13:ABW22,$B23+1,1)</f>
        <v>-</v>
      </c>
      <c r="ABX23" s="535" t="str" cm="1">
        <f t="array" ref="ABX23">INDEX(ABX$13:ABX22,$B23+1,1)</f>
        <v>-</v>
      </c>
      <c r="ABY23" s="535" t="str" cm="1">
        <f t="array" ref="ABY23">INDEX(ABY$13:ABY22,$B23+1,1)</f>
        <v>-</v>
      </c>
      <c r="ABZ23" s="535" t="str" cm="1">
        <f t="array" ref="ABZ23">INDEX(ABZ$13:ABZ22,$B23+1,1)</f>
        <v>-</v>
      </c>
      <c r="ACA23" s="535" t="str" cm="1">
        <f t="array" ref="ACA23">INDEX(ACA$13:ACA22,$B23+1,1)</f>
        <v>-</v>
      </c>
      <c r="ACB23" s="535" t="str" cm="1">
        <f t="array" ref="ACB23">INDEX(ACB$13:ACB22,$B23+1,1)</f>
        <v>-</v>
      </c>
      <c r="ACC23" s="535" t="str" cm="1">
        <f t="array" ref="ACC23">INDEX(ACC$13:ACC22,$B23+1,1)</f>
        <v>-</v>
      </c>
      <c r="ACD23" s="535" t="str" cm="1">
        <f t="array" ref="ACD23">INDEX(ACD$13:ACD22,$B23+1,1)</f>
        <v>-</v>
      </c>
      <c r="ACE23" s="535" t="str" cm="1">
        <f t="array" ref="ACE23">INDEX(ACE$13:ACE22,$B23+1,1)</f>
        <v>-</v>
      </c>
      <c r="ACF23" s="535" t="str" cm="1">
        <f t="array" ref="ACF23">INDEX(ACF$13:ACF22,$B23+1,1)</f>
        <v>-</v>
      </c>
      <c r="ACG23" s="535" t="str" cm="1">
        <f t="array" ref="ACG23">INDEX(ACG$13:ACG22,$B23+1,1)</f>
        <v>-</v>
      </c>
      <c r="ACH23" s="535" t="str" cm="1">
        <f t="array" ref="ACH23">INDEX(ACH$13:ACH22,$B23+1,1)</f>
        <v>-</v>
      </c>
      <c r="ACI23" s="535" t="str" cm="1">
        <f t="array" ref="ACI23">INDEX(ACI$13:ACI22,$B23+1,1)</f>
        <v>-</v>
      </c>
      <c r="ACJ23" s="475" t="b">
        <v>0</v>
      </c>
      <c r="ACK23" s="475" t="b">
        <v>0</v>
      </c>
      <c r="ACL23" s="475" t="b">
        <v>0</v>
      </c>
      <c r="ACM23" s="475" t="b">
        <v>0</v>
      </c>
      <c r="ACN23" s="475">
        <v>2</v>
      </c>
      <c r="ACO23" s="475">
        <v>2</v>
      </c>
      <c r="ACP23" s="535" t="str" cm="1">
        <f t="array" ref="ACP23">INDEX(ACP$13:ACP22,$B23+1,1)</f>
        <v>-</v>
      </c>
      <c r="ACQ23" s="535" t="str" cm="1">
        <f t="array" ref="ACQ23">INDEX(ACQ$13:ACQ22,$B23+1,1)</f>
        <v>-</v>
      </c>
      <c r="ACR23" s="535" t="str" cm="1">
        <f t="array" ref="ACR23">INDEX(ACR$13:ACR22,$B23+1,1)</f>
        <v>-</v>
      </c>
      <c r="ACS23" s="535" t="str" cm="1">
        <f t="array" ref="ACS23">INDEX(ACS$13:ACS22,$B23+1,1)</f>
        <v>-</v>
      </c>
      <c r="ACT23" s="535" t="str" cm="1">
        <f t="array" ref="ACT23">INDEX(ACT$13:ACT22,$B23+1,1)</f>
        <v>-</v>
      </c>
      <c r="ACU23" s="535" t="str" cm="1">
        <f t="array" ref="ACU23">INDEX(ACU$13:ACU22,$B23+1,1)</f>
        <v>-</v>
      </c>
      <c r="ACV23" s="535" t="str" cm="1">
        <f t="array" ref="ACV23">INDEX(ACV$13:ACV22,$B23+1,1)</f>
        <v>-</v>
      </c>
      <c r="ACW23" s="535" t="str" cm="1">
        <f t="array" ref="ACW23">INDEX(ACW$13:ACW22,$B23+1,1)</f>
        <v>-</v>
      </c>
      <c r="ACX23" s="535" t="str" cm="1">
        <f t="array" ref="ACX23">INDEX(ACX$13:ACX22,$B23+1,1)</f>
        <v>-</v>
      </c>
      <c r="ACY23" s="535" t="str" cm="1">
        <f t="array" ref="ACY23">INDEX(ACY$13:ACY22,$B23+1,1)</f>
        <v>-</v>
      </c>
      <c r="ACZ23" s="535" t="str" cm="1">
        <f t="array" ref="ACZ23">INDEX(ACZ$13:ACZ22,$B23+1,1)</f>
        <v>-</v>
      </c>
      <c r="ADA23" s="535" t="str" cm="1">
        <f t="array" ref="ADA23">INDEX(ADA$13:ADA22,$B23+1,1)</f>
        <v>-</v>
      </c>
      <c r="ADB23" s="535" cm="1">
        <f t="array" ref="ADB23">INDEX(ADB$13:ADB22,$B23+1,1)</f>
        <v>1</v>
      </c>
      <c r="ADC23" s="535" cm="1">
        <f t="array" ref="ADC23">INDEX(ADC$13:ADC22,$B23+1,1)</f>
        <v>1</v>
      </c>
      <c r="ADD23" s="535" t="str" cm="1">
        <f t="array" ref="ADD23">INDEX(ADD$13:ADD22,$B23+1,1)</f>
        <v>-</v>
      </c>
      <c r="ADE23" s="535" t="str" cm="1">
        <f t="array" ref="ADE23">INDEX(ADE$13:ADE22,$B23+1,1)</f>
        <v>-</v>
      </c>
      <c r="ADF23" s="535" t="str" cm="1">
        <f t="array" ref="ADF23">INDEX(ADF$13:ADF22,$B23+1,1)</f>
        <v>-</v>
      </c>
      <c r="ADG23" s="535" t="str" cm="1">
        <f t="array" ref="ADG23">INDEX(ADG$13:ADG22,$B23+1,1)</f>
        <v>-</v>
      </c>
      <c r="ADH23" s="535" t="str" cm="1">
        <f t="array" ref="ADH23">INDEX(ADH$13:ADH22,$B23+1,1)</f>
        <v>-</v>
      </c>
      <c r="ADI23" s="535" t="str" cm="1">
        <f t="array" ref="ADI23">INDEX(ADI$13:ADI22,$B23+1,1)</f>
        <v>-</v>
      </c>
      <c r="ADJ23" s="535" t="str" cm="1">
        <f t="array" ref="ADJ23">INDEX(ADJ$13:ADJ22,$B23+1,1)</f>
        <v>-</v>
      </c>
      <c r="ADK23" s="535" t="str" cm="1">
        <f t="array" ref="ADK23">INDEX(ADK$13:ADK22,$B23+1,1)</f>
        <v>-</v>
      </c>
      <c r="ADL23" s="535" t="str" cm="1">
        <f t="array" ref="ADL23">INDEX(ADL$13:ADL22,$B23+1,1)</f>
        <v>-</v>
      </c>
      <c r="ADM23" s="535" t="str" cm="1">
        <f t="array" ref="ADM23">INDEX(ADM$13:ADM22,$B23+1,1)</f>
        <v>-</v>
      </c>
      <c r="ADN23" s="535" t="str" cm="1">
        <f t="array" ref="ADN23">INDEX(ADN$13:ADN22,$B23+1,1)</f>
        <v>-</v>
      </c>
      <c r="ADO23" s="535" t="str" cm="1">
        <f t="array" ref="ADO23">INDEX(ADO$13:ADO22,$B23+1,1)</f>
        <v>-</v>
      </c>
      <c r="ADP23" s="535" t="str" cm="1">
        <f t="array" ref="ADP23">INDEX(ADP$13:ADP22,$B23+1,1)</f>
        <v>-</v>
      </c>
      <c r="ADQ23" s="18"/>
      <c r="ADR23" s="535" t="str" cm="1">
        <f t="array" ref="ADR23">INDEX(ADR$13:ADR22,$B23+1,1)</f>
        <v>-</v>
      </c>
      <c r="ADS23" s="535" t="str" cm="1">
        <f t="array" ref="ADS23">INDEX(ADS$13:ADS22,$B23+1,1)</f>
        <v>-</v>
      </c>
      <c r="ADT23" s="535" t="str" cm="1">
        <f t="array" ref="ADT23">INDEX(ADT$13:ADT22,$B23+1,1)</f>
        <v>-</v>
      </c>
      <c r="ADU23" s="535" t="str" cm="1">
        <f t="array" ref="ADU23">INDEX(ADU$13:ADU22,$B23+1,1)</f>
        <v>-</v>
      </c>
      <c r="ADV23" s="535" t="str" cm="1">
        <f t="array" ref="ADV23">INDEX(ADV$13:ADV22,$B23+1,1)</f>
        <v>-</v>
      </c>
      <c r="ADW23" s="535" t="str" cm="1">
        <f t="array" ref="ADW23">INDEX(ADW$13:ADW22,$B23+1,1)</f>
        <v>-</v>
      </c>
      <c r="ADX23" s="535" t="str" cm="1">
        <f t="array" ref="ADX23">INDEX(ADX$13:ADX22,$B23+1,1)</f>
        <v>-</v>
      </c>
      <c r="ADY23" s="535" t="str" cm="1">
        <f t="array" ref="ADY23">INDEX(ADY$13:ADY22,$B23+1,1)</f>
        <v>-</v>
      </c>
      <c r="ADZ23" s="535" t="str" cm="1">
        <f t="array" ref="ADZ23">INDEX(ADZ$13:ADZ22,$B23+1,1)</f>
        <v>-</v>
      </c>
      <c r="AEA23" s="535" t="str" cm="1">
        <f t="array" ref="AEA23">INDEX(AEA$13:AEA22,$B23+1,1)</f>
        <v>-</v>
      </c>
      <c r="AEB23" s="535" t="str" cm="1">
        <f t="array" ref="AEB23">INDEX(AEB$13:AEB22,$B23+1,1)</f>
        <v>-</v>
      </c>
      <c r="AEC23" s="535" t="str" cm="1">
        <f t="array" ref="AEC23">INDEX(AEC$13:AEC22,$B23+1,1)</f>
        <v>-</v>
      </c>
      <c r="AED23" s="535" t="str" cm="1">
        <f t="array" ref="AED23">INDEX(AED$13:AED22,$B23+1,1)</f>
        <v>-</v>
      </c>
      <c r="AEE23" s="535" t="str" cm="1">
        <f t="array" ref="AEE23">INDEX(AEE$13:AEE22,$B23+1,1)</f>
        <v>-</v>
      </c>
      <c r="AEF23" s="535" t="str" cm="1">
        <f t="array" ref="AEF23">INDEX(AEF$13:AEF22,$B23+1,1)</f>
        <v>-</v>
      </c>
      <c r="AEG23" s="535" t="str" cm="1">
        <f t="array" ref="AEG23">INDEX(AEG$13:AEG22,$B23+1,1)</f>
        <v>-</v>
      </c>
      <c r="AEH23" s="535" t="str" cm="1">
        <f t="array" ref="AEH23">INDEX(AEH$13:AEH22,$B23+1,1)</f>
        <v>-</v>
      </c>
      <c r="AEI23" s="535" t="str" cm="1">
        <f t="array" ref="AEI23">INDEX(AEI$13:AEI22,$B23+1,1)</f>
        <v>-</v>
      </c>
      <c r="AEJ23" s="535" t="str" cm="1">
        <f t="array" ref="AEJ23">INDEX(AEJ$13:AEJ22,$B23+1,1)</f>
        <v>-</v>
      </c>
      <c r="AEK23" s="535" t="str" cm="1">
        <f t="array" ref="AEK23">INDEX(AEK$13:AEK22,$B23+1,1)</f>
        <v>-</v>
      </c>
      <c r="AEL23" s="535" t="str" cm="1">
        <f t="array" ref="AEL23">INDEX(AEL$13:AEL22,$B23+1,1)</f>
        <v>-</v>
      </c>
      <c r="AEM23" s="535" t="str" cm="1">
        <f t="array" ref="AEM23">INDEX(AEM$13:AEM22,$B23+1,1)</f>
        <v>-</v>
      </c>
      <c r="AEN23" s="535" t="str" cm="1">
        <f t="array" ref="AEN23">INDEX(AEN$13:AEN22,$B23+1,1)</f>
        <v>-</v>
      </c>
      <c r="AEO23" s="535" t="str" cm="1">
        <f t="array" ref="AEO23">INDEX(AEO$13:AEO22,$B23+1,1)</f>
        <v>-</v>
      </c>
      <c r="AEP23" s="535" t="str" cm="1">
        <f t="array" ref="AEP23">INDEX(AEP$13:AEP22,$B23+1,1)</f>
        <v>-</v>
      </c>
      <c r="AEQ23" s="535" t="str" cm="1">
        <f t="array" ref="AEQ23">INDEX(AEQ$13:AEQ22,$B23+1,1)</f>
        <v>-</v>
      </c>
      <c r="AER23" s="535" t="str" cm="1">
        <f t="array" ref="AER23">INDEX(AER$13:AER22,$B23+1,1)</f>
        <v>-</v>
      </c>
      <c r="AES23" s="535" t="str" cm="1">
        <f t="array" ref="AES23">INDEX(AES$13:AES22,$B23+1,1)</f>
        <v>-</v>
      </c>
      <c r="AET23" s="535" t="str" cm="1">
        <f t="array" ref="AET23">INDEX(AET$13:AET22,$B23+1,1)</f>
        <v>-</v>
      </c>
      <c r="AEU23" s="535" t="str" cm="1">
        <f t="array" ref="AEU23">INDEX(AEU$13:AEU22,$B23+1,1)</f>
        <v>-</v>
      </c>
      <c r="AEV23" s="535" t="str" cm="1">
        <f t="array" ref="AEV23">INDEX(AEV$13:AEV22,$B23+1,1)</f>
        <v>-</v>
      </c>
      <c r="AEW23" s="535" t="str" cm="1">
        <f t="array" ref="AEW23">INDEX(AEW$13:AEW22,$B23+1,1)</f>
        <v>-</v>
      </c>
      <c r="AEX23" s="535" t="str" cm="1">
        <f t="array" ref="AEX23">INDEX(AEX$13:AEX22,$B23+1,1)</f>
        <v>-</v>
      </c>
      <c r="AEY23" s="535" t="str" cm="1">
        <f t="array" ref="AEY23">INDEX(AEY$13:AEY22,$B23+1,1)</f>
        <v>-</v>
      </c>
      <c r="AEZ23" s="535" t="str" cm="1">
        <f t="array" ref="AEZ23">INDEX(AEZ$13:AEZ22,$B23+1,1)</f>
        <v>-</v>
      </c>
      <c r="AFA23" s="535" t="str" cm="1">
        <f t="array" ref="AFA23">INDEX(AFA$13:AFA22,$B23+1,1)</f>
        <v>-</v>
      </c>
      <c r="AFB23" s="535" t="str" cm="1">
        <f t="array" ref="AFB23">INDEX(AFB$13:AFB22,$B23+1,1)</f>
        <v>-</v>
      </c>
      <c r="AFC23" s="535" t="str" cm="1">
        <f t="array" ref="AFC23">INDEX(AFC$13:AFC22,$B23+1,1)</f>
        <v>-</v>
      </c>
      <c r="AFD23" s="535" t="str" cm="1">
        <f t="array" ref="AFD23">INDEX(AFD$13:AFD22,$B23+1,1)</f>
        <v>-</v>
      </c>
      <c r="AFE23" s="535" t="str" cm="1">
        <f t="array" ref="AFE23">INDEX(AFE$13:AFE22,$B23+1,1)</f>
        <v>-</v>
      </c>
      <c r="AFF23" s="535" t="str" cm="1">
        <f t="array" ref="AFF23">INDEX(AFF$13:AFF22,$B23+1,1)</f>
        <v>-</v>
      </c>
      <c r="AFG23" s="535" t="str" cm="1">
        <f t="array" ref="AFG23">INDEX(AFG$13:AFG22,$B23+1,1)</f>
        <v>-</v>
      </c>
      <c r="AFH23" s="535" t="str" cm="1">
        <f t="array" ref="AFH23">INDEX(AFH$13:AFH22,$B23+1,1)</f>
        <v>-</v>
      </c>
      <c r="AFI23" s="535" t="str" cm="1">
        <f t="array" ref="AFI23">INDEX(AFI$13:AFI22,$B23+1,1)</f>
        <v>-</v>
      </c>
      <c r="AFJ23" s="535" t="str" cm="1">
        <f t="array" ref="AFJ23">INDEX(AFJ$13:AFJ22,$B23+1,1)</f>
        <v>-</v>
      </c>
      <c r="AFK23" s="535" t="str" cm="1">
        <f t="array" ref="AFK23">INDEX(AFK$13:AFK22,$B23+1,1)</f>
        <v>-</v>
      </c>
      <c r="AFL23" s="535" t="str" cm="1">
        <f t="array" ref="AFL23">INDEX(AFL$13:AFL22,$B23+1,1)</f>
        <v>-</v>
      </c>
      <c r="AFM23" s="535" t="str" cm="1">
        <f t="array" ref="AFM23">INDEX(AFM$13:AFM22,$B23+1,1)</f>
        <v>-</v>
      </c>
      <c r="AFN23" s="535" t="str" cm="1">
        <f t="array" ref="AFN23">INDEX(AFN$13:AFN22,$B23+1,1)</f>
        <v>-</v>
      </c>
      <c r="AFO23" s="535" t="str" cm="1">
        <f t="array" ref="AFO23">INDEX(AFO$13:AFO22,$B23+1,1)</f>
        <v>-</v>
      </c>
      <c r="AFP23" s="535" t="str" cm="1">
        <f t="array" ref="AFP23">INDEX(AFP$13:AFP22,$B23+1,1)</f>
        <v>-</v>
      </c>
      <c r="AFQ23" s="535" t="str" cm="1">
        <f t="array" ref="AFQ23">INDEX(AFQ$13:AFQ22,$B23+1,1)</f>
        <v>-</v>
      </c>
      <c r="AFR23" s="535" t="str" cm="1">
        <f t="array" ref="AFR23">INDEX(AFR$13:AFR22,$B23+1,1)</f>
        <v>-</v>
      </c>
      <c r="AFS23" s="535" t="str" cm="1">
        <f t="array" ref="AFS23">INDEX(AFS$13:AFS22,$B23+1,1)</f>
        <v>-</v>
      </c>
      <c r="AFT23" s="535" t="str" cm="1">
        <f t="array" ref="AFT23">INDEX(AFT$13:AFT22,$B23+1,1)</f>
        <v>-</v>
      </c>
      <c r="AFU23" s="535" t="str" cm="1">
        <f t="array" ref="AFU23">INDEX(AFU$13:AFU22,$B23+1,1)</f>
        <v>-</v>
      </c>
      <c r="AFV23" s="535" t="str" cm="1">
        <f t="array" ref="AFV23">INDEX(AFV$13:AFV22,$B23+1,1)</f>
        <v>-</v>
      </c>
      <c r="AFW23" s="535" t="str" cm="1">
        <f t="array" ref="AFW23">INDEX(AFW$13:AFW22,$B23+1,1)</f>
        <v>-</v>
      </c>
      <c r="AFX23" s="535" t="str" cm="1">
        <f t="array" ref="AFX23">INDEX(AFX$13:AFX22,$B23+1,1)</f>
        <v>-</v>
      </c>
      <c r="AFY23" s="535" t="str" cm="1">
        <f t="array" ref="AFY23">INDEX(AFY$13:AFY22,$B23+1,1)</f>
        <v>-</v>
      </c>
      <c r="AFZ23" s="535" t="str" cm="1">
        <f t="array" ref="AFZ23">INDEX(AFZ$13:AFZ22,$B23+1,1)</f>
        <v>-</v>
      </c>
      <c r="AGA23" s="535" t="str" cm="1">
        <f t="array" ref="AGA23">INDEX(AGA$13:AGA22,$B23+1,1)</f>
        <v>-</v>
      </c>
      <c r="AGB23" s="535" t="str" cm="1">
        <f t="array" ref="AGB23">INDEX(AGB$13:AGB22,$B23+1,1)</f>
        <v>-</v>
      </c>
      <c r="AGC23" s="535" t="str" cm="1">
        <f t="array" ref="AGC23">INDEX(AGC$13:AGC22,$B23+1,1)</f>
        <v>-</v>
      </c>
      <c r="AGD23" s="535" t="str" cm="1">
        <f t="array" ref="AGD23">INDEX(AGD$13:AGD22,$B23+1,1)</f>
        <v>-</v>
      </c>
      <c r="AGE23" s="535" t="str" cm="1">
        <f t="array" ref="AGE23">INDEX(AGE$13:AGE22,$B23+1,1)</f>
        <v>-</v>
      </c>
      <c r="AGF23" s="535" t="str" cm="1">
        <f t="array" ref="AGF23">INDEX(AGF$13:AGF22,$B23+1,1)</f>
        <v>-</v>
      </c>
      <c r="AGG23" s="535" t="str" cm="1">
        <f t="array" ref="AGG23">INDEX(AGG$13:AGG22,$B23+1,1)</f>
        <v>-</v>
      </c>
      <c r="AGH23" s="535" t="str" cm="1">
        <f t="array" ref="AGH23">INDEX(AGH$13:AGH22,$B23+1,1)</f>
        <v>-</v>
      </c>
      <c r="AGI23" s="535" t="str" cm="1">
        <f t="array" ref="AGI23">INDEX(AGI$13:AGI22,$B23+1,1)</f>
        <v>-</v>
      </c>
      <c r="AGJ23" s="535" t="str" cm="1">
        <f t="array" ref="AGJ23">INDEX(AGJ$13:AGJ22,$B23+1,1)</f>
        <v>-</v>
      </c>
      <c r="AGK23" s="535" t="str" cm="1">
        <f t="array" ref="AGK23">INDEX(AGK$13:AGK22,$B23+1,1)</f>
        <v>-</v>
      </c>
      <c r="AGL23" s="535" t="str" cm="1">
        <f t="array" ref="AGL23">INDEX(AGL$13:AGL22,$B23+1,1)</f>
        <v>-</v>
      </c>
      <c r="AGM23" s="535" t="str" cm="1">
        <f t="array" ref="AGM23">INDEX(AGM$13:AGM22,$B23+1,1)</f>
        <v>-</v>
      </c>
      <c r="AGN23" s="535" t="str" cm="1">
        <f t="array" ref="AGN23">INDEX(AGN$13:AGN22,$B23+1,1)</f>
        <v>-</v>
      </c>
      <c r="AGO23" s="535" t="str" cm="1">
        <f t="array" ref="AGO23">INDEX(AGO$13:AGO22,$B23+1,1)</f>
        <v>-</v>
      </c>
      <c r="AGP23" s="535" t="str" cm="1">
        <f t="array" ref="AGP23">INDEX(AGP$13:AGP22,$B23+1,1)</f>
        <v>-</v>
      </c>
      <c r="AGQ23" s="535" t="str" cm="1">
        <f t="array" ref="AGQ23">INDEX(AGQ$13:AGQ22,$B23+1,1)</f>
        <v>-</v>
      </c>
      <c r="AGR23" s="535" t="str" cm="1">
        <f t="array" ref="AGR23">INDEX(AGR$13:AGR22,$B23+1,1)</f>
        <v>-</v>
      </c>
      <c r="AGS23" s="535" t="str" cm="1">
        <f t="array" ref="AGS23">INDEX(AGS$13:AGS22,$B23+1,1)</f>
        <v>-</v>
      </c>
      <c r="AGT23" s="535" t="str" cm="1">
        <f t="array" ref="AGT23">INDEX(AGT$13:AGT22,$B23+1,1)</f>
        <v>-</v>
      </c>
      <c r="AGU23" s="535" t="str" cm="1">
        <f t="array" ref="AGU23">INDEX(AGU$13:AGU22,$B23+1,1)</f>
        <v>-</v>
      </c>
      <c r="AGV23" s="535" t="str" cm="1">
        <f t="array" ref="AGV23">INDEX(AGV$13:AGV22,$B23+1,1)</f>
        <v>-</v>
      </c>
      <c r="AGW23" s="535" t="str" cm="1">
        <f t="array" ref="AGW23">INDEX(AGW$13:AGW22,$B23+1,1)</f>
        <v>-</v>
      </c>
      <c r="AGX23" s="535" t="str" cm="1">
        <f t="array" ref="AGX23">INDEX(AGX$13:AGX22,$B23+1,1)</f>
        <v>-</v>
      </c>
      <c r="AGY23" s="535" t="str" cm="1">
        <f t="array" ref="AGY23">INDEX(AGY$13:AGY22,$B23+1,1)</f>
        <v>-</v>
      </c>
      <c r="AGZ23" s="535" t="str" cm="1">
        <f t="array" ref="AGZ23">INDEX(AGZ$13:AGZ22,$B23+1,1)</f>
        <v>-</v>
      </c>
      <c r="AHA23" s="535" t="str" cm="1">
        <f t="array" ref="AHA23">INDEX(AHA$13:AHA22,$B23+1,1)</f>
        <v>-</v>
      </c>
      <c r="AHB23" s="535" t="str" cm="1">
        <f t="array" ref="AHB23">INDEX(AHB$13:AHB22,$B23+1,1)</f>
        <v>-</v>
      </c>
      <c r="AHC23" s="535" t="str" cm="1">
        <f t="array" ref="AHC23">INDEX(AHC$13:AHC22,$B23+1,1)</f>
        <v>-</v>
      </c>
      <c r="AHD23" s="535" cm="1">
        <f t="array" ref="AHD23">INDEX(AHD$13:AHD22,$B23+1,1)</f>
        <v>0</v>
      </c>
      <c r="AHE23" s="483">
        <v>0</v>
      </c>
    </row>
    <row r="24" spans="1:889" outlineLevel="1">
      <c r="A24" s="18">
        <f t="shared" si="148"/>
        <v>11</v>
      </c>
      <c r="B24" s="18">
        <f>$A$19</f>
        <v>6</v>
      </c>
      <c r="C24">
        <v>2</v>
      </c>
      <c r="D24" s="119" t="str">
        <f>INDEX(i.Region_Desc,1,$L24)</f>
        <v>SWV</v>
      </c>
      <c r="E24" t="b">
        <v>1</v>
      </c>
      <c r="F24" t="b">
        <v>0</v>
      </c>
      <c r="G24" t="b">
        <f t="shared" si="197"/>
        <v>1</v>
      </c>
      <c r="H24" s="40" t="str">
        <f>"Region"&amp;$L24&amp;"_test"</f>
        <v>Region1_test</v>
      </c>
      <c r="I24" s="535" cm="1">
        <f t="array" ref="I24">INDEX(I$13:I23,$B24+1,1)</f>
        <v>1</v>
      </c>
      <c r="J24" s="535" cm="1">
        <f t="array" ref="J24">INDEX(J$13:J23,$B24+1,1)</f>
        <v>0</v>
      </c>
      <c r="K24" s="535" cm="1">
        <f t="array" ref="K24">INDEX(K$13:K23,$B24+1,1)</f>
        <v>0</v>
      </c>
      <c r="L24" s="22">
        <v>1</v>
      </c>
      <c r="M24" s="535" cm="1">
        <f t="array" ref="M24">INDEX(M$13:M23,$B24+1,1)</f>
        <v>0</v>
      </c>
      <c r="N24" s="535" cm="1">
        <f t="array" ref="N24">INDEX(N$13:N23,$B24+1,1)</f>
        <v>3</v>
      </c>
      <c r="O24" s="535" cm="1">
        <f t="array" ref="O24">INDEX(O$13:O23,$B24+1,1)</f>
        <v>2</v>
      </c>
      <c r="P24" s="535" cm="1">
        <f t="array" ref="P24">INDEX(P$13:P23,$B24+1,1)</f>
        <v>0</v>
      </c>
      <c r="Q24" s="535" cm="1">
        <f t="array" ref="Q24">INDEX(Q$13:Q23,$B24+1,1)</f>
        <v>0</v>
      </c>
      <c r="R24" s="535" cm="1">
        <f t="array" ref="R24">INDEX(R$13:R23,$B24+1,1)</f>
        <v>1</v>
      </c>
      <c r="S24" s="535" cm="1">
        <f t="array" ref="S24">INDEX(S$13:S23,$B24+1,1)</f>
        <v>0</v>
      </c>
      <c r="T24" s="411">
        <f t="shared" si="149"/>
        <v>2</v>
      </c>
      <c r="U24" s="411">
        <f t="shared" si="150"/>
        <v>2</v>
      </c>
      <c r="V24" s="411">
        <f t="shared" si="151"/>
        <v>2</v>
      </c>
      <c r="W24" s="773" t="b">
        <f t="shared" si="215"/>
        <v>0</v>
      </c>
      <c r="X24" s="772" t="b">
        <f t="shared" si="152"/>
        <v>1</v>
      </c>
      <c r="Y24" s="772" t="b">
        <f t="shared" si="152"/>
        <v>1</v>
      </c>
      <c r="Z24" s="791" t="b" cm="1">
        <f t="array" ref="Z24">INDEX(Z$13:Z23,$B24+1,1)</f>
        <v>0</v>
      </c>
      <c r="AA24" s="411">
        <f t="shared" si="153"/>
        <v>6</v>
      </c>
      <c r="AB24" s="411">
        <f t="shared" si="154"/>
        <v>6</v>
      </c>
      <c r="AC24" s="411"/>
      <c r="AD24" s="411">
        <f t="shared" si="155"/>
        <v>6</v>
      </c>
      <c r="AE24" s="111"/>
      <c r="AF24" s="111"/>
      <c r="AG24" s="111"/>
      <c r="AH24" s="111"/>
      <c r="AI24" s="535" cm="1">
        <f t="array" ref="AI24">INDEX(AI$13:AI23,$B24+1,1)</f>
        <v>1</v>
      </c>
      <c r="AJ24" s="535" cm="1">
        <f t="array" ref="AJ24">INDEX(AJ$13:AJ23,$B24+1,1)</f>
        <v>1</v>
      </c>
      <c r="AK24" s="535" cm="1">
        <f t="array" ref="AK24">INDEX(AK$13:AK23,$B24+1,1)</f>
        <v>1</v>
      </c>
      <c r="AL24" s="535" cm="1">
        <f t="array" ref="AL24">INDEX(AL$13:AL23,$B24+1,1)</f>
        <v>0</v>
      </c>
      <c r="AM24" s="535" cm="1">
        <f t="array" ref="AM24">INDEX(AM$13:AM23,$B24+1,1)</f>
        <v>0</v>
      </c>
      <c r="AN24" s="811" t="str" cm="1">
        <f t="array" ref="AN24">INDEX(AN$13:AN23,$B24+1,1)</f>
        <v/>
      </c>
      <c r="AO24" s="535" t="str" cm="1">
        <f t="array" ref="AO24">INDEX(AO$13:AO23,$B24+1,1)</f>
        <v/>
      </c>
      <c r="AP24" s="535" t="str" cm="1">
        <f t="array" ref="AP24">INDEX(AP$13:AP23,$B24+1,1)</f>
        <v/>
      </c>
      <c r="AQ24" s="535" cm="1">
        <f t="array" ref="AQ24">INDEX(AQ$13:AQ23,$B24+1,1)</f>
        <v>1</v>
      </c>
      <c r="AR24" s="535" cm="1">
        <f t="array" ref="AR24">INDEX(AR$13:AR23,$B24+1,1)</f>
        <v>1</v>
      </c>
      <c r="AS24" s="111"/>
      <c r="AT24" s="111"/>
      <c r="AU24" s="111"/>
      <c r="AV24" s="111"/>
      <c r="AW24" s="111"/>
      <c r="AX24" s="111"/>
      <c r="AY24" s="111"/>
      <c r="AZ24" s="111"/>
      <c r="BA24" s="18"/>
      <c r="BB24" s="18"/>
      <c r="BC24" s="200" t="str" cm="1">
        <f t="array" aca="1" ref="BC24" ca="1">$H24&amp;" "        &amp;_xlfn.SINGLE( INDEX(i.ModelStructure,$I24,1))    &amp;" "
&amp; $D24        &amp;       IF(OR($CG24="-", $CG24),"_PInp","_Full")&amp;    CHOOSE($DT24+1," Fine","  MWM","  SFM","  CFS","  GFS"," Meat"," Wool","  Mat "," 1stC"," Term"," Shed","     ")&amp;IF($FG24=1,"&amp;EL","   ")&amp;IF($DZ24=TRUE,"&amp;BBT","    ")
&amp;      " TOL"&amp;_xlfn.SINGLE(INDEX(i.TOL_Desc,1,$N24))   &amp; " Scan"&amp;$AK24
&amp;       CHOOSE($K24+1," CFS"," GFS"," NFS")&amp;     " CG_"&amp;_xlfn.SINGLE(_xlfn.SWITCH($ZY24,"-",1,TRUE,1,FALSE,0))&amp;_xlfn.SINGLE(    IF($AAB24="-"," FodCrop    ",_xlfn.SWITCH(VALUE(LEFT($AAB$4,1)),0," All",6," Lup",9," Oat",11," OaF")&amp;"_Fod"&amp;TEXT($AAB24,"000%")))
&amp;" REV"&amp;"_"&amp;TEXT($JJ24,"00;-0;00;@ ")&amp;TEXT($AP24,"00;-0;00;  @")&amp;"_"&amp;TEXT($JO24,"0")&amp;"_"&amp;TEXT($AR24,"0")
&amp; " RR"&amp;TEXT(SUM($FK24:$FL24),"+00%;-00%;    ;@")
&amp; " ("&amp;IF($DM24,"P","E")   &amp;IF($DN24,"T","t")        &amp;     "_F"&amp;IF($ACM24=TRUE,3,0)+COUNTIF($ACE24:$ACI24,TRUE)+COUNTIF($BX24:$BY24,"&gt;0")&amp;IF($ACK24=TRUE,3,0)+COUNTIF($BX24:$BY24,"&gt;0")&amp;"N"&amp;$ACP24&amp;$ACQ24&amp;"L"&amp;$ADB24&amp;$ADC24&amp;"_"&amp;$ADA24&amp;")"</f>
        <v>Region1_test SE SWV_PInp  GFS        TOLSpr Scan1 CFS CG_1 FodCrop     REV_-   _-_1 RR+01% (Et_F00N--L11_-)</v>
      </c>
      <c r="BD24" s="8" t="str">
        <f ca="1">IF(COUNTIF($BC$13:$BC24,$BC24)=1,"-","Dup")</f>
        <v>-</v>
      </c>
      <c r="BE24" s="18"/>
      <c r="BF24" s="535" t="b" cm="1">
        <f t="array" ref="BF24">INDEX(BF$13:BF23,$B24+1,1)</f>
        <v>0</v>
      </c>
      <c r="BG24" s="535" t="b" cm="1">
        <f t="array" ref="BG24">INDEX(BG$13:BG23,$B24+1,1)</f>
        <v>0</v>
      </c>
      <c r="BH24" s="535" t="b" cm="1">
        <f t="array" ref="BH24">INDEX(BH$13:BH23,$B24+1,1)</f>
        <v>0</v>
      </c>
      <c r="BI24" s="535" t="b" cm="1">
        <f t="array" ref="BI24">INDEX(BI$13:BI23,$B24+1,1)</f>
        <v>0</v>
      </c>
      <c r="BJ24" s="535" t="b" cm="1">
        <f t="array" ref="BJ24">INDEX(BJ$13:BJ23,$B24+1,1)</f>
        <v>0</v>
      </c>
      <c r="BK24" s="535" t="b" cm="1">
        <f t="array" ref="BK24">INDEX(BK$13:BK23,$B24+1,1)</f>
        <v>0</v>
      </c>
      <c r="BL24" s="535" t="b" cm="1">
        <f t="array" ref="BL24">INDEX(BL$13:BL23,$B24+1,1)</f>
        <v>0</v>
      </c>
      <c r="BM24" s="535" t="b" cm="1">
        <f t="array" ref="BM24">INDEX(BM$13:BM23,$B24+1,1)</f>
        <v>0</v>
      </c>
      <c r="BN24" s="535" t="b" cm="1">
        <f t="array" ref="BN24">INDEX(BN$13:BN23,$B24+1,1)</f>
        <v>0</v>
      </c>
      <c r="BO24" s="18"/>
      <c r="BP24" s="535" t="b" cm="1">
        <f t="array" ref="BP24">INDEX(BP$13:BP23,$B24+1,1)</f>
        <v>0</v>
      </c>
      <c r="BQ24" s="535" t="str" cm="1">
        <f t="array" ref="BQ24">INDEX(BQ$13:BQ23,$B24+1,1)</f>
        <v>-</v>
      </c>
      <c r="BR24" s="535" t="str" cm="1">
        <f t="array" ref="BR24">INDEX(BR$13:BR23,$B24+1,1)</f>
        <v>-</v>
      </c>
      <c r="BS24" s="535" t="str" cm="1">
        <f t="array" ref="BS24">INDEX(BS$13:BS23,$B24+1,1)</f>
        <v>-</v>
      </c>
      <c r="BT24" s="535" t="str" cm="1">
        <f t="array" ref="BT24">INDEX(BT$13:BT23,$B24+1,1)</f>
        <v>-</v>
      </c>
      <c r="BU24" s="535" t="str" cm="1">
        <f t="array" ref="BU24">INDEX(BU$13:BU23,$B24+1,1)</f>
        <v>-</v>
      </c>
      <c r="BV24" s="535" t="str" cm="1">
        <f t="array" ref="BV24">INDEX(BV$13:BV23,$B24+1,1)</f>
        <v>-</v>
      </c>
      <c r="BW24" s="535" t="str" cm="1">
        <f t="array" ref="BW24">INDEX(BW$13:BW23,$B24+1,1)</f>
        <v>-</v>
      </c>
      <c r="BX24" s="535" t="str" cm="1">
        <f t="array" ref="BX24">INDEX(BX$13:BX23,$B24+1,1)</f>
        <v>-</v>
      </c>
      <c r="BY24" s="535" t="str" cm="1">
        <f t="array" ref="BY24">INDEX(BY$13:BY23,$B24+1,1)</f>
        <v>-</v>
      </c>
      <c r="BZ24" s="535" t="str" cm="1">
        <f t="array" ref="BZ24">INDEX(BZ$13:BZ23,$B24+1,1)</f>
        <v>-</v>
      </c>
      <c r="CA24" s="535" t="str" cm="1">
        <f t="array" ref="CA24">INDEX(CA$13:CA23,$B24+1,1)</f>
        <v>-</v>
      </c>
      <c r="CB24" s="535" t="b" cm="1">
        <f t="array" ref="CB24">INDEX(CB$13:CB23,$B24+1,1)</f>
        <v>0</v>
      </c>
      <c r="CC24" s="535" t="str" cm="1">
        <f t="array" ref="CC24">INDEX(CC$13:CC23,$B24+1,1)</f>
        <v>-</v>
      </c>
      <c r="CD24" s="535" t="str" cm="1">
        <f t="array" ref="CD24">INDEX(CD$13:CD23,$B24+1,1)</f>
        <v>-</v>
      </c>
      <c r="CE24" s="535" t="str" cm="1">
        <f t="array" ref="CE24">INDEX(CE$13:CE23,$B24+1,1)</f>
        <v>-</v>
      </c>
      <c r="CF24" s="535" t="str" cm="1">
        <f t="array" ref="CF24">INDEX(CF$13:CF23,$B24+1,1)</f>
        <v>-</v>
      </c>
      <c r="CG24" s="535" t="str" cm="1">
        <f t="array" ref="CG24">INDEX(CG$13:CG23,$B24+1,1)</f>
        <v>-</v>
      </c>
      <c r="CH24" s="535" t="str" cm="1">
        <f t="array" ref="CH24">INDEX(CH$13:CH23,$B24+1,1)</f>
        <v>-</v>
      </c>
      <c r="CI24" s="535" t="str" cm="1">
        <f t="array" ref="CI24">INDEX(CI$13:CI23,$B24+1,1)</f>
        <v>-</v>
      </c>
      <c r="CJ24" s="535" t="str" cm="1">
        <f t="array" ref="CJ24">INDEX(CJ$13:CJ23,$B24+1,1)</f>
        <v>-</v>
      </c>
      <c r="CK24" s="18"/>
      <c r="CL24" s="535" t="str" cm="1">
        <f t="array" ref="CL24">INDEX(CL$13:CL23,$B24+1,1)</f>
        <v>-</v>
      </c>
      <c r="CM24" s="535" t="str" cm="1">
        <f t="array" ref="CM24">INDEX(CM$13:CM23,$B24+1,1)</f>
        <v>-</v>
      </c>
      <c r="CN24" s="411" t="str">
        <f t="shared" ca="1" si="159"/>
        <v>-</v>
      </c>
      <c r="CO24" s="411">
        <f t="shared" si="160"/>
        <v>0</v>
      </c>
      <c r="CP24" s="411">
        <f t="shared" si="160"/>
        <v>0</v>
      </c>
      <c r="CQ24" s="535" t="str" cm="1">
        <f t="array" ref="CQ24">INDEX(CQ$13:CQ23,$B24+1,1)</f>
        <v>-</v>
      </c>
      <c r="CR24" s="535" t="str" cm="1">
        <f t="array" ref="CR24">INDEX(CR$13:CR23,$B24+1,1)</f>
        <v>-</v>
      </c>
      <c r="CS24" s="535" t="str" cm="1">
        <f t="array" ref="CS24">INDEX(CS$13:CS23,$B24+1,1)</f>
        <v>-</v>
      </c>
      <c r="CT24" s="535" t="str" cm="1">
        <f t="array" ref="CT24">INDEX(CT$13:CT23,$B24+1,1)</f>
        <v>-</v>
      </c>
      <c r="CU24" s="411" t="str">
        <f t="shared" ca="1" si="161"/>
        <v>-</v>
      </c>
      <c r="CV24" s="411">
        <f t="shared" si="162"/>
        <v>0</v>
      </c>
      <c r="CW24" s="411">
        <f t="shared" si="162"/>
        <v>0</v>
      </c>
      <c r="CX24" s="535" t="str" cm="1">
        <f t="array" ref="CX24">INDEX(CX$13:CX23,$B24+1,1)</f>
        <v>-</v>
      </c>
      <c r="CY24" s="535" t="str" cm="1">
        <f t="array" ref="CY24">INDEX(CY$13:CY23,$B24+1,1)</f>
        <v>-</v>
      </c>
      <c r="CZ24" s="411" t="str">
        <f t="shared" ca="1" si="163"/>
        <v>-</v>
      </c>
      <c r="DA24" s="411">
        <f t="shared" si="164"/>
        <v>0</v>
      </c>
      <c r="DB24" s="535" t="str" cm="1">
        <f t="array" ref="DB24">INDEX(DB$13:DB23,$B24+1,1)</f>
        <v>-</v>
      </c>
      <c r="DC24" s="535" t="str" cm="1">
        <f t="array" ref="DC24">INDEX(DC$13:DC23,$B24+1,1)</f>
        <v>-</v>
      </c>
      <c r="DD24" s="411">
        <f t="shared" si="165"/>
        <v>0</v>
      </c>
      <c r="DE24" s="535" t="str" cm="1">
        <f t="array" ref="DE24">INDEX(DE$13:DE23,$B24+1,1)</f>
        <v>-</v>
      </c>
      <c r="DF24" s="535" t="str" cm="1">
        <f t="array" ref="DF24">INDEX(DF$13:DF23,$B24+1,1)</f>
        <v>-</v>
      </c>
      <c r="DG24" s="411" t="str">
        <f t="shared" ca="1" si="166"/>
        <v>-</v>
      </c>
      <c r="DH24" s="411">
        <f t="shared" si="167"/>
        <v>0</v>
      </c>
      <c r="DI24" s="411">
        <f t="shared" si="167"/>
        <v>0</v>
      </c>
      <c r="DJ24" s="535" cm="1">
        <f t="array" ref="DJ24">INDEX(DJ$13:DJ23,$B24+1,1)</f>
        <v>0</v>
      </c>
      <c r="DK24" s="535" cm="1">
        <f t="array" ref="DK24">INDEX(DK$13:DK23,$B24+1,1)</f>
        <v>0</v>
      </c>
      <c r="DL24" s="18"/>
      <c r="DM24" s="535" t="b" cm="1">
        <f t="array" ref="DM24">INDEX(DM$13:DM23,$B24+1,1)</f>
        <v>0</v>
      </c>
      <c r="DN24" s="535" t="b" cm="1">
        <f t="array" ref="DN24">INDEX(DN$13:DN23,$B24+1,1)</f>
        <v>0</v>
      </c>
      <c r="DO24" s="535" t="b" cm="1">
        <f t="array" ref="DO24">INDEX(DO$13:DO23,$B24+1,1)</f>
        <v>1</v>
      </c>
      <c r="DP24" s="535" t="str" cm="1">
        <f t="array" ref="DP24">INDEX(DP$13:DP23,$B24+1,1)</f>
        <v>-</v>
      </c>
      <c r="DQ24" s="536" cm="1">
        <f t="array" ref="DQ24">INDEX(DQ$13:DQ23,$B24+1,1)</f>
        <v>0</v>
      </c>
      <c r="DR24" s="535" cm="1">
        <f t="array" ref="DR24">INDEX(DR$13:DR23,$B24+1,1)</f>
        <v>1</v>
      </c>
      <c r="DS24" s="535" cm="1">
        <f t="array" ref="DS24">INDEX(DS$13:DS23,$B24+1,1)</f>
        <v>1</v>
      </c>
      <c r="DT24" s="411">
        <f t="shared" si="198"/>
        <v>4</v>
      </c>
      <c r="DU24" s="411" t="str">
        <f t="shared" si="198"/>
        <v>-</v>
      </c>
      <c r="DV24" s="535" t="str" cm="1">
        <f t="array" ref="DV24">INDEX(DV$13:DV23,$B24+1,1)</f>
        <v>-</v>
      </c>
      <c r="DW24" s="411" t="str">
        <f t="shared" si="199"/>
        <v>-</v>
      </c>
      <c r="DX24" s="411" t="str">
        <f t="shared" si="199"/>
        <v>-</v>
      </c>
      <c r="DY24" s="411" t="str">
        <f t="shared" si="199"/>
        <v>-</v>
      </c>
      <c r="DZ24" s="411" t="b">
        <f t="shared" si="200"/>
        <v>0</v>
      </c>
      <c r="EA24" s="535" t="str" cm="1">
        <f t="array" ref="EA24">INDEX(EA$13:EA23,$B24+1,1)</f>
        <v>-</v>
      </c>
      <c r="EB24" s="535" t="str" cm="1">
        <f t="array" ref="EB24">INDEX(EB$13:EB23,$B24+1,1)</f>
        <v>-</v>
      </c>
      <c r="EC24" s="535" t="str" cm="1">
        <f t="array" ref="EC24">INDEX(EC$13:EC23,$B24+1,1)</f>
        <v>-</v>
      </c>
      <c r="ED24" s="535" t="str" cm="1">
        <f t="array" ref="ED24">INDEX(ED$13:ED23,$B24+1,1)</f>
        <v>-</v>
      </c>
      <c r="EE24" s="411">
        <f t="shared" si="201"/>
        <v>500</v>
      </c>
      <c r="EF24" s="411">
        <f t="shared" si="201"/>
        <v>500</v>
      </c>
      <c r="EG24" s="411" t="str">
        <f t="shared" si="201"/>
        <v>-</v>
      </c>
      <c r="EH24" s="411" t="str">
        <f t="shared" si="201"/>
        <v>-</v>
      </c>
      <c r="EI24" s="411" t="str">
        <f t="shared" si="201"/>
        <v>-</v>
      </c>
      <c r="EJ24" s="535" cm="1">
        <f t="array" ref="EJ24">INDEX(EJ$13:EJ23,$B24+1,1)</f>
        <v>0</v>
      </c>
      <c r="EK24" s="535" cm="1">
        <f t="array" ref="EK24">INDEX(EK$13:EK23,$B24+1,1)</f>
        <v>999999</v>
      </c>
      <c r="EL24" s="535" cm="1">
        <f t="array" ref="EL24">INDEX(EL$13:EL23,$B24+1,1)</f>
        <v>999999</v>
      </c>
      <c r="EM24" s="535" cm="1">
        <f t="array" ref="EM24">INDEX(EM$13:EM23,$B24+1,1)</f>
        <v>999999</v>
      </c>
      <c r="EN24" s="535" cm="1">
        <f t="array" ref="EN24">INDEX(EN$13:EN23,$B24+1,1)</f>
        <v>999999</v>
      </c>
      <c r="EO24" s="535" cm="1">
        <f t="array" ref="EO24">INDEX(EO$13:EO23,$B24+1,1)</f>
        <v>999999</v>
      </c>
      <c r="EP24" s="535" cm="1">
        <f t="array" ref="EP24">INDEX(EP$13:EP23,$B24+1,1)</f>
        <v>999999</v>
      </c>
      <c r="EQ24" s="535" cm="1">
        <f t="array" ref="EQ24">INDEX(EQ$13:EQ23,$B24+1,1)</f>
        <v>999999</v>
      </c>
      <c r="ER24" s="535" cm="1">
        <f t="array" ref="ER24">INDEX(ER$13:ER23,$B24+1,1)</f>
        <v>999999</v>
      </c>
      <c r="ES24" s="535" cm="1">
        <f t="array" ref="ES24">INDEX(ES$13:ES23,$B24+1,1)</f>
        <v>999999</v>
      </c>
      <c r="ET24" s="535" cm="1">
        <f t="array" ref="ET24">INDEX(ET$13:ET23,$B24+1,1)</f>
        <v>999999</v>
      </c>
      <c r="EU24" s="535" cm="1">
        <f t="array" ref="EU24">INDEX(EU$13:EU23,$B24+1,1)</f>
        <v>999999</v>
      </c>
      <c r="EV24" s="535" cm="1">
        <f t="array" ref="EV24">INDEX(EV$13:EV23,$B24+1,1)</f>
        <v>999999</v>
      </c>
      <c r="EW24" s="777">
        <f t="shared" si="170"/>
        <v>0</v>
      </c>
      <c r="EX24" s="777">
        <f t="shared" si="170"/>
        <v>0</v>
      </c>
      <c r="EY24" s="777">
        <f t="shared" si="170"/>
        <v>999999</v>
      </c>
      <c r="EZ24" s="535" t="str" cm="1">
        <f t="array" ref="EZ24">INDEX(EZ$13:EZ23,$B24+1,1)</f>
        <v>-</v>
      </c>
      <c r="FA24" s="535" t="str" cm="1">
        <f t="array" ref="FA24">INDEX(FA$13:FA23,$B24+1,1)</f>
        <v>-</v>
      </c>
      <c r="FB24" s="411" t="str">
        <f t="shared" si="202"/>
        <v>-</v>
      </c>
      <c r="FC24" s="411" t="str">
        <f t="shared" si="202"/>
        <v>-</v>
      </c>
      <c r="FD24" s="776">
        <f t="shared" si="192"/>
        <v>0</v>
      </c>
      <c r="FE24" s="774">
        <f t="shared" si="193"/>
        <v>999999</v>
      </c>
      <c r="FF24" s="775">
        <f t="shared" si="194"/>
        <v>999999</v>
      </c>
      <c r="FG24" s="535" t="str" cm="1">
        <f t="array" ref="FG24">INDEX(FG$13:FG23,$B24+1,1)</f>
        <v>-</v>
      </c>
      <c r="FH24" s="723" cm="1">
        <f t="array" ref="FH24">IF(FG24&lt;&gt;"-",FG24,INDEX(i.ELMatedEst,$AA24+1,$T24))</f>
        <v>0</v>
      </c>
      <c r="FI24" s="535" t="str" cm="1">
        <f t="array" ref="FI24">INDEX(FI$13:FI23,$B24+1,1)</f>
        <v>-</v>
      </c>
      <c r="FJ24" s="535" t="str" cm="1">
        <f t="array" ref="FJ24">INDEX(FJ$13:FJ23,$B24+1,1)</f>
        <v>-</v>
      </c>
      <c r="FK24" s="411">
        <f t="shared" si="203"/>
        <v>0</v>
      </c>
      <c r="FL24" s="661">
        <f t="shared" si="204"/>
        <v>5.0000000000000001E-3</v>
      </c>
      <c r="FM24" s="535" cm="1">
        <f t="array" ref="FM24">INDEX(FM$13:FM23,$B24+1,1)</f>
        <v>1</v>
      </c>
      <c r="FN24" s="662">
        <f t="shared" si="205"/>
        <v>0.12</v>
      </c>
      <c r="FO24" s="662">
        <f>INDEX(CHOOSE($N24,DataAutumn!i.EL_PropnSold,DataWinter!i.EL_PropnSold,DataSpring!i.EL_PropnSold),$AI24,$T24)*INDEX(i.ELMatedEst,$AB24+1,$T24)*i.dAdultRR_ELPropSold
+INDEX(i.dryman,($AJ24-1)*4+$AI24,FO$7)</f>
        <v>0</v>
      </c>
      <c r="FP24" s="662">
        <f>INDEX(CHOOSE($N24,DataAutumn!i.EL_PropnSold,DataWinter!i.EL_PropnSold,DataSpring!i.EL_PropnSold),$AI24,$T24)*INDEX(i.ELMatedEst,$AB24+1,$T24)*i.dAdultRR_ELPropSold
+INDEX(i.dryman,($AJ24-1)*4+$AI24,FP$7)</f>
        <v>3.125E-2</v>
      </c>
      <c r="FQ24" s="662">
        <f>INDEX(CHOOSE($N24,DataAutumn!i.EL_PropnSold,DataWinter!i.EL_PropnSold,DataSpring!i.EL_PropnSold),$AI24,$T24)*INDEX(i.ELMatedEst,$AB24+1,$T24)*i.dAdultRR_ELPropSold
+INDEX(i.dryman,($AJ24-1)*4+$AI24,FQ$7)</f>
        <v>3.125E-2</v>
      </c>
      <c r="FR24" s="662">
        <f>INDEX(CHOOSE($N24,DataAutumn!i.EL_PropnSold,DataWinter!i.EL_PropnSold,DataSpring!i.EL_PropnSold),$AI24,$T24)*INDEX(i.ELMatedEst,$AB24+1,$T24)*i.dAdultRR_ELPropSold
+INDEX(i.dryman,($AJ24-1)*4+$AI24,FR$7)</f>
        <v>3.125E-2</v>
      </c>
      <c r="FS24" s="663">
        <f>INDEX(CHOOSE($N24,DataAutumn!i.EL_PropnSold,DataWinter!i.EL_PropnSold,DataSpring!i.EL_PropnSold),$AI24,$T24)*INDEX(i.ELMatedEst,$AB24+1,$T24)*i.dAdultLSurv_ELPropSold</f>
        <v>0</v>
      </c>
      <c r="FT24" s="411" t="b">
        <f t="shared" si="206"/>
        <v>0</v>
      </c>
      <c r="FU24" s="411" t="b">
        <f t="shared" si="206"/>
        <v>0</v>
      </c>
      <c r="FV24" s="411" t="b">
        <f t="shared" si="206"/>
        <v>0</v>
      </c>
      <c r="FW24" s="411" t="b">
        <f t="shared" si="206"/>
        <v>0</v>
      </c>
      <c r="FX24" s="411">
        <f t="shared" si="207"/>
        <v>1</v>
      </c>
      <c r="FY24" s="411">
        <f t="shared" si="207"/>
        <v>0</v>
      </c>
      <c r="FZ24" s="411" t="b">
        <f t="shared" si="208"/>
        <v>0</v>
      </c>
      <c r="GA24" s="411" t="b">
        <f t="shared" si="171"/>
        <v>0</v>
      </c>
      <c r="GB24" s="411" t="b">
        <f t="shared" si="171"/>
        <v>0</v>
      </c>
      <c r="GC24" s="411" t="b">
        <f t="shared" si="171"/>
        <v>1</v>
      </c>
      <c r="GD24" s="87">
        <f t="shared" si="172"/>
        <v>1</v>
      </c>
      <c r="GE24" s="87">
        <f t="shared" si="172"/>
        <v>1</v>
      </c>
      <c r="GF24" s="535" cm="1">
        <f t="array" ref="GF24">INDEX(GF$13:GF23,$B24+1,1)</f>
        <v>1</v>
      </c>
      <c r="GG24" s="535" cm="1">
        <f t="array" ref="GG24">INDEX(GG$13:GG23,$B24+1,1)</f>
        <v>1</v>
      </c>
      <c r="GH24" s="535" cm="1">
        <f t="array" ref="GH24">INDEX(GH$13:GH23,$B24+1,1)</f>
        <v>1</v>
      </c>
      <c r="GI24" s="535" cm="1">
        <f t="array" ref="GI24">INDEX(GI$13:GI23,$B24+1,1)</f>
        <v>1</v>
      </c>
      <c r="GJ24" s="535" t="str" cm="1">
        <f t="array" ref="GJ24">INDEX(GJ$13:GJ23,$B24+1,1)</f>
        <v>-</v>
      </c>
      <c r="GK24" s="411" t="b">
        <f t="shared" si="209"/>
        <v>1</v>
      </c>
      <c r="GL24" s="411" t="b">
        <f t="shared" si="209"/>
        <v>1</v>
      </c>
      <c r="GM24" s="411" t="b">
        <f t="shared" si="209"/>
        <v>0</v>
      </c>
      <c r="GN24" s="411" t="b">
        <f t="shared" si="209"/>
        <v>0</v>
      </c>
      <c r="GO24" s="87">
        <f t="shared" si="174"/>
        <v>1</v>
      </c>
      <c r="GP24" s="87">
        <f t="shared" si="174"/>
        <v>1</v>
      </c>
      <c r="GQ24" s="87">
        <f t="shared" si="174"/>
        <v>1</v>
      </c>
      <c r="GR24" s="87">
        <f t="shared" si="174"/>
        <v>1</v>
      </c>
      <c r="GS24" s="87">
        <f t="shared" si="174"/>
        <v>1</v>
      </c>
      <c r="GT24" s="87">
        <f t="shared" si="174"/>
        <v>1</v>
      </c>
      <c r="GU24" s="87">
        <f t="shared" si="174"/>
        <v>1</v>
      </c>
      <c r="GV24" s="87">
        <f t="shared" si="174"/>
        <v>1</v>
      </c>
      <c r="GW24" s="411" cm="1">
        <f t="array" ref="GW24">INDEX(i.dse_type,1,$L24)</f>
        <v>1</v>
      </c>
      <c r="GX24" s="535" t="str" cm="1">
        <f t="array" ref="GX24">INDEX(GX$13:GX23,$B24+1,1)</f>
        <v>-</v>
      </c>
      <c r="GY24" s="535" t="str" cm="1">
        <f t="array" ref="GY24">INDEX(GY$13:GY23,$B24+1,1)</f>
        <v>-</v>
      </c>
      <c r="GZ24" s="535" t="str" cm="1">
        <f t="array" ref="GZ24">INDEX(GZ$13:GZ23,$B24+1,1)</f>
        <v>-</v>
      </c>
      <c r="HA24" s="18"/>
      <c r="HB24" s="535" t="str" cm="1">
        <f t="array" ref="HB24">INDEX(HB$13:HB23,$B24+1,1)</f>
        <v>-</v>
      </c>
      <c r="HC24" s="535" t="str" cm="1">
        <f t="array" ref="HC24">INDEX(HC$13:HC23,$B24+1,1)</f>
        <v>-</v>
      </c>
      <c r="HD24" s="535" cm="1">
        <f t="array" ref="HD24">INDEX(HD$13:HD23,$B24+1,1)</f>
        <v>0</v>
      </c>
      <c r="HE24" s="535" cm="1">
        <f t="array" ref="HE24">INDEX(HE$13:HE23,$B24+1,1)</f>
        <v>0</v>
      </c>
      <c r="HF24" s="535" cm="1">
        <f t="array" ref="HF24">INDEX(HF$13:HF23,$B24+1,1)</f>
        <v>0</v>
      </c>
      <c r="HG24" s="535" cm="1">
        <f t="array" ref="HG24">INDEX(HG$13:HG23,$B24+1,1)</f>
        <v>0</v>
      </c>
      <c r="HH24" s="535" cm="1">
        <f t="array" ref="HH24">INDEX(HH$13:HH23,$B24+1,1)</f>
        <v>0</v>
      </c>
      <c r="HI24" s="535" cm="1">
        <f t="array" ref="HI24">INDEX(HI$13:HI23,$B24+1,1)</f>
        <v>0</v>
      </c>
      <c r="HJ24" s="535" cm="1">
        <f t="array" ref="HJ24">INDEX(HJ$13:HJ23,$B24+1,1)</f>
        <v>0</v>
      </c>
      <c r="HK24" s="535" cm="1">
        <f t="array" ref="HK24">INDEX(HK$13:HK23,$B24+1,1)</f>
        <v>0</v>
      </c>
      <c r="HL24" s="535" cm="1">
        <f t="array" ref="HL24">INDEX(HL$13:HL23,$B24+1,1)</f>
        <v>0</v>
      </c>
      <c r="HM24" s="535" cm="1">
        <f t="array" ref="HM24">INDEX(HM$13:HM23,$B24+1,1)</f>
        <v>0</v>
      </c>
      <c r="HN24" s="535" cm="1">
        <f t="array" ref="HN24">INDEX(HN$13:HN23,$B24+1,1)</f>
        <v>0</v>
      </c>
      <c r="HO24" s="535" cm="1">
        <f t="array" ref="HO24">INDEX(HO$13:HO23,$B24+1,1)</f>
        <v>0</v>
      </c>
      <c r="HP24" s="535" cm="1">
        <f t="array" ref="HP24">INDEX(HP$13:HP23,$B24+1,1)</f>
        <v>0</v>
      </c>
      <c r="HQ24" s="535" cm="1">
        <f t="array" ref="HQ24">INDEX(HQ$13:HQ23,$B24+1,1)</f>
        <v>0</v>
      </c>
      <c r="HR24" s="535" cm="1">
        <f t="array" ref="HR24">INDEX(HR$13:HR23,$B24+1,1)</f>
        <v>0</v>
      </c>
      <c r="HS24" s="535" cm="1">
        <f t="array" ref="HS24">INDEX(HS$13:HS23,$B24+1,1)</f>
        <v>0</v>
      </c>
      <c r="HT24" s="535" cm="1">
        <f t="array" ref="HT24">INDEX(HT$13:HT23,$B24+1,1)</f>
        <v>0</v>
      </c>
      <c r="HU24" s="535" cm="1">
        <f t="array" ref="HU24">INDEX(HU$13:HU23,$B24+1,1)</f>
        <v>0</v>
      </c>
      <c r="HV24" s="535" cm="1">
        <f t="array" ref="HV24">INDEX(HV$13:HV23,$B24+1,1)</f>
        <v>0</v>
      </c>
      <c r="HW24" s="535" cm="1">
        <f t="array" ref="HW24">INDEX(HW$13:HW23,$B24+1,1)</f>
        <v>0</v>
      </c>
      <c r="HX24" s="535" cm="1">
        <f t="array" ref="HX24">INDEX(HX$13:HX23,$B24+1,1)</f>
        <v>0</v>
      </c>
      <c r="HY24" s="535" cm="1">
        <f t="array" ref="HY24">INDEX(HY$13:HY23,$B24+1,1)</f>
        <v>0</v>
      </c>
      <c r="HZ24" s="535" cm="1">
        <f t="array" ref="HZ24">INDEX(HZ$13:HZ23,$B24+1,1)</f>
        <v>0</v>
      </c>
      <c r="IA24" s="535" cm="1">
        <f t="array" ref="IA24">INDEX(IA$13:IA23,$B24+1,1)</f>
        <v>0</v>
      </c>
      <c r="IB24" s="535" cm="1">
        <f t="array" ref="IB24">INDEX(IB$13:IB23,$B24+1,1)</f>
        <v>0</v>
      </c>
      <c r="IC24" s="535" cm="1">
        <f t="array" ref="IC24">INDEX(IC$13:IC23,$B24+1,1)</f>
        <v>0</v>
      </c>
      <c r="ID24" s="535" cm="1">
        <f t="array" ref="ID24">INDEX(ID$13:ID23,$B24+1,1)</f>
        <v>0</v>
      </c>
      <c r="IE24" s="535" cm="1">
        <f t="array" ref="IE24">INDEX(IE$13:IE23,$B24+1,1)</f>
        <v>0</v>
      </c>
      <c r="IF24" s="535" cm="1">
        <f t="array" ref="IF24">INDEX(IF$13:IF23,$B24+1,1)</f>
        <v>0</v>
      </c>
      <c r="IG24" s="535" cm="1">
        <f t="array" ref="IG24">INDEX(IG$13:IG23,$B24+1,1)</f>
        <v>0</v>
      </c>
      <c r="IH24" s="535" cm="1">
        <f t="array" ref="IH24">INDEX(IH$13:IH23,$B24+1,1)</f>
        <v>0</v>
      </c>
      <c r="II24" s="535" cm="1">
        <f t="array" ref="II24">INDEX(II$13:II23,$B24+1,1)</f>
        <v>0</v>
      </c>
      <c r="IJ24" s="535" cm="1">
        <f t="array" ref="IJ24">INDEX(IJ$13:IJ23,$B24+1,1)</f>
        <v>0</v>
      </c>
      <c r="IK24" s="535" cm="1">
        <f t="array" ref="IK24">INDEX(IK$13:IK23,$B24+1,1)</f>
        <v>0</v>
      </c>
      <c r="IL24" s="535" cm="1">
        <f t="array" ref="IL24">INDEX(IL$13:IL23,$B24+1,1)</f>
        <v>0</v>
      </c>
      <c r="IM24" s="535" cm="1">
        <f t="array" ref="IM24">INDEX(IM$13:IM23,$B24+1,1)</f>
        <v>0</v>
      </c>
      <c r="IN24" s="535" cm="1">
        <f t="array" ref="IN24">INDEX(IN$13:IN23,$B24+1,1)</f>
        <v>0</v>
      </c>
      <c r="IO24" s="535" cm="1">
        <f t="array" ref="IO24">INDEX(IO$13:IO23,$B24+1,1)</f>
        <v>0</v>
      </c>
      <c r="IP24" s="535" cm="1">
        <f t="array" ref="IP24">INDEX(IP$13:IP23,$B24+1,1)</f>
        <v>0</v>
      </c>
      <c r="IQ24" s="535" cm="1">
        <f t="array" ref="IQ24">INDEX(IQ$13:IQ23,$B24+1,1)</f>
        <v>0</v>
      </c>
      <c r="IR24" s="535" cm="1">
        <f t="array" ref="IR24">INDEX(IR$13:IR23,$B24+1,1)</f>
        <v>0</v>
      </c>
      <c r="IS24" s="535" cm="1">
        <f t="array" ref="IS24">INDEX(IS$13:IS23,$B24+1,1)</f>
        <v>0</v>
      </c>
      <c r="IT24" s="535" cm="1">
        <f t="array" ref="IT24">INDEX(IT$13:IT23,$B24+1,1)</f>
        <v>0</v>
      </c>
      <c r="IU24" s="535" cm="1">
        <f t="array" ref="IU24">INDEX(IU$13:IU23,$B24+1,1)</f>
        <v>0</v>
      </c>
      <c r="IV24" s="535" cm="1">
        <f t="array" ref="IV24">INDEX(IV$13:IV23,$B24+1,1)</f>
        <v>0</v>
      </c>
      <c r="IW24" s="535" cm="1">
        <f t="array" ref="IW24">INDEX(IW$13:IW23,$B24+1,1)</f>
        <v>0</v>
      </c>
      <c r="IX24" s="535" cm="1">
        <f t="array" ref="IX24">INDEX(IX$13:IX23,$B24+1,1)</f>
        <v>0</v>
      </c>
      <c r="IY24" s="535" cm="1">
        <f t="array" ref="IY24">INDEX(IY$13:IY23,$B24+1,1)</f>
        <v>0</v>
      </c>
      <c r="IZ24" s="535" cm="1">
        <f t="array" ref="IZ24">INDEX(IZ$13:IZ23,$B24+1,1)</f>
        <v>0</v>
      </c>
      <c r="JA24" s="535" cm="1">
        <f t="array" ref="JA24">INDEX(JA$13:JA23,$B24+1,1)</f>
        <v>0</v>
      </c>
      <c r="JB24" s="535" cm="1">
        <f t="array" ref="JB24">INDEX(JB$13:JB23,$B24+1,1)</f>
        <v>0</v>
      </c>
      <c r="JC24" s="535" cm="1">
        <f t="array" ref="JC24">INDEX(JC$13:JC23,$B24+1,1)</f>
        <v>0</v>
      </c>
      <c r="JD24" s="535" cm="1">
        <f t="array" ref="JD24">INDEX(JD$13:JD23,$B24+1,1)</f>
        <v>0</v>
      </c>
      <c r="JE24" s="535" cm="1">
        <f t="array" ref="JE24">INDEX(JE$13:JE23,$B24+1,1)</f>
        <v>0</v>
      </c>
      <c r="JF24" s="18"/>
      <c r="JG24" s="535" t="str" cm="1">
        <f t="array" ref="JG24">INDEX(JG$13:JG23,$B24+1,1)</f>
        <v>-</v>
      </c>
      <c r="JH24" s="411" t="b">
        <f t="shared" si="210"/>
        <v>0</v>
      </c>
      <c r="JI24" s="535" t="str" cm="1">
        <f t="array" ref="JI24">INDEX(JI$13:JI23,$B24+1,1)</f>
        <v>-</v>
      </c>
      <c r="JJ24" s="535" t="str" cm="1">
        <f t="array" ref="JJ24">INDEX(JJ$13:JJ23,$B24+1,1)</f>
        <v>-</v>
      </c>
      <c r="JK24" s="535" t="str" cm="1">
        <f t="array" ref="JK24">INDEX(JK$13:JK23,$B24+1,1)</f>
        <v>-</v>
      </c>
      <c r="JL24" s="535" cm="1">
        <f t="array" ref="JL24">INDEX(JL$13:JL23,$B24+1,1)</f>
        <v>1</v>
      </c>
      <c r="JM24" s="535" cm="1">
        <f t="array" ref="JM24">INDEX(JM$13:JM23,$B24+1,1)</f>
        <v>1</v>
      </c>
      <c r="JN24" s="535" t="str" cm="1">
        <f t="array" ref="JN24">INDEX(JN$13:JN23,$B24+1,1)</f>
        <v>-</v>
      </c>
      <c r="JO24" s="535" t="str" cm="1">
        <f t="array" ref="JO24">INDEX(JO$13:JO23,$B24+1,1)</f>
        <v>-</v>
      </c>
      <c r="JP24" s="535" t="str" cm="1">
        <f t="array" ref="JP24">INDEX(JP$13:JP23,$B24+1,1)</f>
        <v>-</v>
      </c>
      <c r="JQ24" s="535" t="str" cm="1">
        <f t="array" ref="JQ24">INDEX(JQ$13:JQ23,$B24+1,1)</f>
        <v>-</v>
      </c>
      <c r="JR24" s="535" t="str" cm="1">
        <f t="array" ref="JR24">INDEX(JR$13:JR23,$B24+1,1)</f>
        <v>-</v>
      </c>
      <c r="JS24" s="535" t="str" cm="1">
        <f t="array" ref="JS24">INDEX(JS$13:JS23,$B24+1,1)</f>
        <v>-</v>
      </c>
      <c r="JT24" s="535" t="str" cm="1">
        <f t="array" ref="JT24">INDEX(JT$13:JT23,$B24+1,1)</f>
        <v>-</v>
      </c>
      <c r="JU24" s="535" t="str" cm="1">
        <f t="array" ref="JU24">INDEX(JU$13:JU23,$B24+1,1)</f>
        <v>-</v>
      </c>
      <c r="JV24" s="535" t="str" cm="1">
        <f t="array" ref="JV24">INDEX(JV$13:JV23,$B24+1,1)</f>
        <v>-</v>
      </c>
      <c r="JW24" s="535" t="str" cm="1">
        <f t="array" ref="JW24">INDEX(JW$13:JW23,$B24+1,1)</f>
        <v>-</v>
      </c>
      <c r="JX24" s="535" t="str" cm="1">
        <f t="array" ref="JX24">INDEX(JX$13:JX23,$B24+1,1)</f>
        <v>-</v>
      </c>
      <c r="JY24" s="535" t="str" cm="1">
        <f t="array" ref="JY24">INDEX(JY$13:JY23,$B24+1,1)</f>
        <v>-</v>
      </c>
      <c r="JZ24" s="535" t="str" cm="1">
        <f t="array" ref="JZ24">INDEX(JZ$13:JZ23,$B24+1,1)</f>
        <v>-</v>
      </c>
      <c r="KA24" s="535" t="str" cm="1">
        <f t="array" ref="KA24">INDEX(KA$13:KA23,$B24+1,1)</f>
        <v>-</v>
      </c>
      <c r="KB24" s="535" t="str" cm="1">
        <f t="array" ref="KB24">INDEX(KB$13:KB23,$B24+1,1)</f>
        <v>-</v>
      </c>
      <c r="KC24" s="535" t="str" cm="1">
        <f t="array" ref="KC24">INDEX(KC$13:KC23,$B24+1,1)</f>
        <v>-</v>
      </c>
      <c r="KD24" s="535" t="str" cm="1">
        <f t="array" ref="KD24">INDEX(KD$13:KD23,$B24+1,1)</f>
        <v>-</v>
      </c>
      <c r="KE24" s="535" t="str" cm="1">
        <f t="array" ref="KE24">INDEX(KE$13:KE23,$B24+1,1)</f>
        <v>-</v>
      </c>
      <c r="KF24" s="535" t="str" cm="1">
        <f t="array" ref="KF24">INDEX(KF$13:KF23,$B24+1,1)</f>
        <v>-</v>
      </c>
      <c r="KG24" s="535" t="str" cm="1">
        <f t="array" ref="KG24">INDEX(KG$13:KG23,$B24+1,1)</f>
        <v>-</v>
      </c>
      <c r="KH24" s="535" t="str" cm="1">
        <f t="array" ref="KH24">INDEX(KH$13:KH23,$B24+1,1)</f>
        <v>-</v>
      </c>
      <c r="KI24" s="535" cm="1">
        <f t="array" ref="KI24">INDEX(KI$13:KI23,$B24+1,1)</f>
        <v>0</v>
      </c>
      <c r="KJ24" s="535" t="str" cm="1">
        <f t="array" ref="KJ24">INDEX(KJ$13:KJ23,$B24+1,1)</f>
        <v>-</v>
      </c>
      <c r="KK24" s="535" cm="1">
        <f t="array" ref="KK24">INDEX(KK$13:KK23,$B24+1,1)</f>
        <v>1</v>
      </c>
      <c r="KL24" s="535" cm="1">
        <f t="array" ref="KL24">INDEX(KL$13:KL23,$B24+1,1)</f>
        <v>0</v>
      </c>
      <c r="KM24" s="535" cm="1">
        <f t="array" ref="KM24">INDEX(KM$13:KM23,$B24+1,1)</f>
        <v>0</v>
      </c>
      <c r="KN24" s="535" cm="1">
        <f t="array" ref="KN24">INDEX(KN$13:KN23,$B24+1,1)</f>
        <v>0</v>
      </c>
      <c r="KO24" s="535" cm="1">
        <f t="array" ref="KO24">INDEX(KO$13:KO23,$B24+1,1)</f>
        <v>0</v>
      </c>
      <c r="KP24" s="535" cm="1">
        <f t="array" ref="KP24">INDEX(KP$13:KP23,$B24+1,1)</f>
        <v>0</v>
      </c>
      <c r="KQ24" s="535" cm="1">
        <f t="array" ref="KQ24">INDEX(KQ$13:KQ23,$B24+1,1)</f>
        <v>0</v>
      </c>
      <c r="KR24" s="535" cm="1">
        <f t="array" ref="KR24">INDEX(KR$13:KR23,$B24+1,1)</f>
        <v>0</v>
      </c>
      <c r="KS24" s="535" cm="1">
        <f t="array" ref="KS24">INDEX(KS$13:KS23,$B24+1,1)</f>
        <v>1</v>
      </c>
      <c r="KT24" s="535" cm="1">
        <f t="array" ref="KT24">INDEX(KT$13:KT23,$B24+1,1)</f>
        <v>0</v>
      </c>
      <c r="KU24" s="535" cm="1">
        <f t="array" ref="KU24">INDEX(KU$13:KU23,$B24+1,1)</f>
        <v>0</v>
      </c>
      <c r="KV24" s="535" cm="1">
        <f t="array" ref="KV24">INDEX(KV$13:KV23,$B24+1,1)</f>
        <v>0</v>
      </c>
      <c r="KW24" s="535" cm="1">
        <f t="array" ref="KW24">INDEX(KW$13:KW23,$B24+1,1)</f>
        <v>0</v>
      </c>
      <c r="KX24" s="535" cm="1">
        <f t="array" ref="KX24">INDEX(KX$13:KX23,$B24+1,1)</f>
        <v>0</v>
      </c>
      <c r="KY24" s="18"/>
      <c r="KZ24" s="535" cm="1">
        <f t="array" ref="KZ24">INDEX(KZ$13:KZ23,$B24+1,1)</f>
        <v>0.125</v>
      </c>
      <c r="LA24" s="535" cm="1">
        <f t="array" ref="LA24">INDEX(LA$13:LA23,$B24+1,1)</f>
        <v>0.3</v>
      </c>
      <c r="LB24" s="535" cm="1">
        <f t="array" ref="LB24">INDEX(LB$13:LB23,$B24+1,1)</f>
        <v>-0.05</v>
      </c>
      <c r="LC24" s="535" cm="1">
        <f t="array" ref="LC24">INDEX(LC$13:LC23,$B24+1,1)</f>
        <v>0.1</v>
      </c>
      <c r="LD24" s="535" cm="1">
        <f t="array" ref="LD24">INDEX(LD$13:LD23,$B24+1,1)</f>
        <v>0.25</v>
      </c>
      <c r="LE24" s="535" cm="1">
        <f t="array" ref="LE24">INDEX(LE$13:LE23,$B24+1,1)</f>
        <v>-0.05</v>
      </c>
      <c r="LF24" s="535" cm="1">
        <f t="array" ref="LF24">INDEX(LF$13:LF23,$B24+1,1)</f>
        <v>0.05</v>
      </c>
      <c r="LG24" s="535" cm="1">
        <f t="array" ref="LG24">INDEX(LG$13:LG23,$B24+1,1)</f>
        <v>0.1</v>
      </c>
      <c r="LH24" s="535" cm="1">
        <f t="array" ref="LH24">INDEX(LH$13:LH23,$B24+1,1)</f>
        <v>-0.02</v>
      </c>
      <c r="LI24" s="535" cm="1">
        <f t="array" ref="LI24">INDEX(LI$13:LI23,$B24+1,1)</f>
        <v>0.1</v>
      </c>
      <c r="LJ24" s="535" cm="1">
        <f t="array" ref="LJ24">INDEX(LJ$13:LJ23,$B24+1,1)</f>
        <v>0.25</v>
      </c>
      <c r="LK24" s="535" cm="1">
        <f t="array" ref="LK24">INDEX(LK$13:LK23,$B24+1,1)</f>
        <v>-0.05</v>
      </c>
      <c r="LL24" s="535" cm="1">
        <f t="array" ref="LL24">INDEX(LL$13:LL23,$B24+1,1)</f>
        <v>0.125</v>
      </c>
      <c r="LM24" s="535" cm="1">
        <f t="array" ref="LM24">INDEX(LM$13:LM23,$B24+1,1)</f>
        <v>0.1</v>
      </c>
      <c r="LN24" s="535" cm="1">
        <f t="array" ref="LN24">INDEX(LN$13:LN23,$B24+1,1)</f>
        <v>0.1</v>
      </c>
      <c r="LO24" s="535" cm="1">
        <f t="array" ref="LO24">INDEX(LO$13:LO23,$B24+1,1)</f>
        <v>0.1</v>
      </c>
      <c r="LP24" s="535" cm="1">
        <f t="array" ref="LP24">INDEX(LP$13:LP23,$B24+1,1)</f>
        <v>0</v>
      </c>
      <c r="LQ24" s="535" cm="1">
        <f t="array" ref="LQ24">INDEX(LQ$13:LQ23,$B24+1,1)</f>
        <v>0</v>
      </c>
      <c r="LR24" s="535" cm="1">
        <f t="array" ref="LR24">INDEX(LR$13:LR23,$B24+1,1)</f>
        <v>0</v>
      </c>
      <c r="LS24" s="535" cm="1">
        <f t="array" ref="LS24">INDEX(LS$13:LS23,$B24+1,1)</f>
        <v>0</v>
      </c>
      <c r="LT24" s="535" cm="1">
        <f t="array" ref="LT24">INDEX(LT$13:LT23,$B24+1,1)</f>
        <v>0</v>
      </c>
      <c r="LU24" s="535" cm="1">
        <f t="array" ref="LU24">INDEX(LU$13:LU23,$B24+1,1)</f>
        <v>0</v>
      </c>
      <c r="LV24" s="535" cm="1">
        <f t="array" ref="LV24">INDEX(LV$13:LV23,$B24+1,1)</f>
        <v>0</v>
      </c>
      <c r="LW24" s="535" cm="1">
        <f t="array" ref="LW24">INDEX(LW$13:LW23,$B24+1,1)</f>
        <v>0</v>
      </c>
      <c r="LX24" s="535" cm="1">
        <f t="array" ref="LX24">INDEX(LX$13:LX23,$B24+1,1)</f>
        <v>0</v>
      </c>
      <c r="LY24" s="535" cm="1">
        <f t="array" ref="LY24">INDEX(LY$13:LY23,$B24+1,1)</f>
        <v>0</v>
      </c>
      <c r="LZ24" s="535" cm="1">
        <f t="array" ref="LZ24">INDEX(LZ$13:LZ23,$B24+1,1)</f>
        <v>0</v>
      </c>
      <c r="MA24" s="535" cm="1">
        <f t="array" ref="MA24">INDEX(MA$13:MA23,$B24+1,1)</f>
        <v>0</v>
      </c>
      <c r="MB24" s="535" cm="1">
        <f t="array" ref="MB24">INDEX(MB$13:MB23,$B24+1,1)</f>
        <v>0</v>
      </c>
      <c r="MC24" s="535" cm="1">
        <f t="array" ref="MC24">INDEX(MC$13:MC23,$B24+1,1)</f>
        <v>0</v>
      </c>
      <c r="MD24" s="535" cm="1">
        <f t="array" ref="MD24">INDEX(MD$13:MD23,$B24+1,1)</f>
        <v>0</v>
      </c>
      <c r="ME24" s="535" cm="1">
        <f t="array" ref="ME24">INDEX(ME$13:ME23,$B24+1,1)</f>
        <v>0</v>
      </c>
      <c r="MF24" s="535" cm="1">
        <f t="array" ref="MF24">INDEX(MF$13:MF23,$B24+1,1)</f>
        <v>0</v>
      </c>
      <c r="MG24" s="535" cm="1">
        <f t="array" ref="MG24">INDEX(MG$13:MG23,$B24+1,1)</f>
        <v>0</v>
      </c>
      <c r="MH24" s="535" cm="1">
        <f t="array" ref="MH24">INDEX(MH$13:MH23,$B24+1,1)</f>
        <v>0</v>
      </c>
      <c r="MI24" s="535" cm="1">
        <f t="array" ref="MI24">INDEX(MI$13:MI23,$B24+1,1)</f>
        <v>0</v>
      </c>
      <c r="MJ24" s="535" cm="1">
        <f t="array" ref="MJ24">INDEX(MJ$13:MJ23,$B24+1,1)</f>
        <v>0</v>
      </c>
      <c r="MK24" s="535" cm="1">
        <f t="array" ref="MK24">INDEX(MK$13:MK23,$B24+1,1)</f>
        <v>0</v>
      </c>
      <c r="ML24" s="535" cm="1">
        <f t="array" ref="ML24">INDEX(ML$13:ML23,$B24+1,1)</f>
        <v>0</v>
      </c>
      <c r="MM24" s="535" cm="1">
        <f t="array" ref="MM24">INDEX(MM$13:MM23,$B24+1,1)</f>
        <v>0</v>
      </c>
      <c r="MN24" s="535" cm="1">
        <f t="array" ref="MN24">INDEX(MN$13:MN23,$B24+1,1)</f>
        <v>0</v>
      </c>
      <c r="MO24" s="535" cm="1">
        <f t="array" ref="MO24">INDEX(MO$13:MO23,$B24+1,1)</f>
        <v>0</v>
      </c>
      <c r="MP24" s="535" cm="1">
        <f t="array" ref="MP24">INDEX(MP$13:MP23,$B24+1,1)</f>
        <v>0</v>
      </c>
      <c r="MQ24" s="535" cm="1">
        <f t="array" ref="MQ24">INDEX(MQ$13:MQ23,$B24+1,1)</f>
        <v>0</v>
      </c>
      <c r="MR24" s="535" cm="1">
        <f t="array" ref="MR24">INDEX(MR$13:MR23,$B24+1,1)</f>
        <v>0</v>
      </c>
      <c r="MS24" s="535" cm="1">
        <f t="array" ref="MS24">INDEX(MS$13:MS23,$B24+1,1)</f>
        <v>0</v>
      </c>
      <c r="MT24" s="535" cm="1">
        <f t="array" ref="MT24">INDEX(MT$13:MT23,$B24+1,1)</f>
        <v>0</v>
      </c>
      <c r="MU24" s="535" cm="1">
        <f t="array" ref="MU24">INDEX(MU$13:MU23,$B24+1,1)</f>
        <v>0</v>
      </c>
      <c r="MV24" s="535" cm="1">
        <f t="array" ref="MV24">INDEX(MV$13:MV23,$B24+1,1)</f>
        <v>0</v>
      </c>
      <c r="MW24" s="535" cm="1">
        <f t="array" ref="MW24">INDEX(MW$13:MW23,$B24+1,1)</f>
        <v>0</v>
      </c>
      <c r="MX24" s="535" cm="1">
        <f t="array" ref="MX24">INDEX(MX$13:MX23,$B24+1,1)</f>
        <v>0</v>
      </c>
      <c r="MY24" s="535" cm="1">
        <f t="array" ref="MY24">INDEX(MY$13:MY23,$B24+1,1)</f>
        <v>0</v>
      </c>
      <c r="MZ24" s="535" cm="1">
        <f t="array" ref="MZ24">INDEX(MZ$13:MZ23,$B24+1,1)</f>
        <v>0</v>
      </c>
      <c r="NA24" s="535" cm="1">
        <f t="array" ref="NA24">INDEX(NA$13:NA23,$B24+1,1)</f>
        <v>0</v>
      </c>
      <c r="NB24" s="535" cm="1">
        <f t="array" ref="NB24">INDEX(NB$13:NB23,$B24+1,1)</f>
        <v>0</v>
      </c>
      <c r="NC24" s="535" cm="1">
        <f t="array" ref="NC24">INDEX(NC$13:NC23,$B24+1,1)</f>
        <v>0</v>
      </c>
      <c r="ND24" s="535" cm="1">
        <f t="array" ref="ND24">INDEX(ND$13:ND23,$B24+1,1)</f>
        <v>0</v>
      </c>
      <c r="NE24" s="535" cm="1">
        <f t="array" ref="NE24">INDEX(NE$13:NE23,$B24+1,1)</f>
        <v>0</v>
      </c>
      <c r="NF24" s="535" cm="1">
        <f t="array" ref="NF24">INDEX(NF$13:NF23,$B24+1,1)</f>
        <v>0</v>
      </c>
      <c r="NG24" s="535" cm="1">
        <f t="array" ref="NG24">INDEX(NG$13:NG23,$B24+1,1)</f>
        <v>0</v>
      </c>
      <c r="NH24" s="535" cm="1">
        <f t="array" ref="NH24">INDEX(NH$13:NH23,$B24+1,1)</f>
        <v>0</v>
      </c>
      <c r="NI24" s="535" cm="1">
        <f t="array" ref="NI24">INDEX(NI$13:NI23,$B24+1,1)</f>
        <v>0</v>
      </c>
      <c r="NJ24" s="535" cm="1">
        <f t="array" ref="NJ24">INDEX(NJ$13:NJ23,$B24+1,1)</f>
        <v>0</v>
      </c>
      <c r="NK24" s="535" cm="1">
        <f t="array" ref="NK24">INDEX(NK$13:NK23,$B24+1,1)</f>
        <v>0</v>
      </c>
      <c r="NL24" s="535" cm="1">
        <f t="array" ref="NL24">INDEX(NL$13:NL23,$B24+1,1)</f>
        <v>0</v>
      </c>
      <c r="NM24" s="535" cm="1">
        <f t="array" ref="NM24">INDEX(NM$13:NM23,$B24+1,1)</f>
        <v>0</v>
      </c>
      <c r="NN24" s="535" cm="1">
        <f t="array" ref="NN24">INDEX(NN$13:NN23,$B24+1,1)</f>
        <v>0</v>
      </c>
      <c r="NO24" s="535" cm="1">
        <f t="array" ref="NO24">INDEX(NO$13:NO23,$B24+1,1)</f>
        <v>0</v>
      </c>
      <c r="NP24" s="535" cm="1">
        <f t="array" ref="NP24">INDEX(NP$13:NP23,$B24+1,1)</f>
        <v>0</v>
      </c>
      <c r="NQ24" s="535" cm="1">
        <f t="array" ref="NQ24">INDEX(NQ$13:NQ23,$B24+1,1)</f>
        <v>0</v>
      </c>
      <c r="NR24" s="535" cm="1">
        <f t="array" ref="NR24">INDEX(NR$13:NR23,$B24+1,1)</f>
        <v>0</v>
      </c>
      <c r="NS24" s="535" cm="1">
        <f t="array" ref="NS24">INDEX(NS$13:NS23,$B24+1,1)</f>
        <v>0</v>
      </c>
      <c r="NT24" s="535" cm="1">
        <f t="array" ref="NT24">INDEX(NT$13:NT23,$B24+1,1)</f>
        <v>0</v>
      </c>
      <c r="NU24" s="535" cm="1">
        <f t="array" ref="NU24">INDEX(NU$13:NU23,$B24+1,1)</f>
        <v>0</v>
      </c>
      <c r="NV24" s="535" cm="1">
        <f t="array" ref="NV24">INDEX(NV$13:NV23,$B24+1,1)</f>
        <v>0</v>
      </c>
      <c r="NW24" s="535" cm="1">
        <f t="array" ref="NW24">INDEX(NW$13:NW23,$B24+1,1)</f>
        <v>0</v>
      </c>
      <c r="NX24" s="535" cm="1">
        <f t="array" ref="NX24">INDEX(NX$13:NX23,$B24+1,1)</f>
        <v>0</v>
      </c>
      <c r="NY24" s="535" cm="1">
        <f t="array" ref="NY24">INDEX(NY$13:NY23,$B24+1,1)</f>
        <v>0</v>
      </c>
      <c r="NZ24" s="535" cm="1">
        <f t="array" ref="NZ24">INDEX(NZ$13:NZ23,$B24+1,1)</f>
        <v>0</v>
      </c>
      <c r="OA24" s="535" cm="1">
        <f t="array" ref="OA24">INDEX(OA$13:OA23,$B24+1,1)</f>
        <v>0</v>
      </c>
      <c r="OB24" s="535" cm="1">
        <f t="array" ref="OB24">INDEX(OB$13:OB23,$B24+1,1)</f>
        <v>0</v>
      </c>
      <c r="OC24" s="535" cm="1">
        <f t="array" ref="OC24">INDEX(OC$13:OC23,$B24+1,1)</f>
        <v>0</v>
      </c>
      <c r="OD24" s="535" cm="1">
        <f t="array" ref="OD24">INDEX(OD$13:OD23,$B24+1,1)</f>
        <v>0</v>
      </c>
      <c r="OE24" s="535" cm="1">
        <f t="array" ref="OE24">INDEX(OE$13:OE23,$B24+1,1)</f>
        <v>0</v>
      </c>
      <c r="OF24" s="535" cm="1">
        <f t="array" ref="OF24">INDEX(OF$13:OF23,$B24+1,1)</f>
        <v>0</v>
      </c>
      <c r="OG24" s="535" cm="1">
        <f t="array" ref="OG24">INDEX(OG$13:OG23,$B24+1,1)</f>
        <v>0</v>
      </c>
      <c r="OH24" s="535" cm="1">
        <f t="array" ref="OH24">INDEX(OH$13:OH23,$B24+1,1)</f>
        <v>0</v>
      </c>
      <c r="OI24" s="535" cm="1">
        <f t="array" ref="OI24">INDEX(OI$13:OI23,$B24+1,1)</f>
        <v>0</v>
      </c>
      <c r="OJ24" s="535" cm="1">
        <f t="array" ref="OJ24">INDEX(OJ$13:OJ23,$B24+1,1)</f>
        <v>0</v>
      </c>
      <c r="OK24" s="535" cm="1">
        <f t="array" ref="OK24">INDEX(OK$13:OK23,$B24+1,1)</f>
        <v>0</v>
      </c>
      <c r="OL24" s="535" cm="1">
        <f t="array" ref="OL24">INDEX(OL$13:OL23,$B24+1,1)</f>
        <v>0</v>
      </c>
      <c r="OM24" s="535" cm="1">
        <f t="array" ref="OM24">INDEX(OM$13:OM23,$B24+1,1)</f>
        <v>0</v>
      </c>
      <c r="ON24" s="535" cm="1">
        <f t="array" ref="ON24">INDEX(ON$13:ON23,$B24+1,1)</f>
        <v>0</v>
      </c>
      <c r="OO24" s="535" cm="1">
        <f t="array" ref="OO24">INDEX(OO$13:OO23,$B24+1,1)</f>
        <v>0</v>
      </c>
      <c r="OP24" s="535" cm="1">
        <f t="array" ref="OP24">INDEX(OP$13:OP23,$B24+1,1)</f>
        <v>0</v>
      </c>
      <c r="OQ24" s="535" cm="1">
        <f t="array" ref="OQ24">INDEX(OQ$13:OQ23,$B24+1,1)</f>
        <v>0</v>
      </c>
      <c r="OR24" s="535" cm="1">
        <f t="array" ref="OR24">INDEX(OR$13:OR23,$B24+1,1)</f>
        <v>0</v>
      </c>
      <c r="OS24" s="535" cm="1">
        <f t="array" ref="OS24">INDEX(OS$13:OS23,$B24+1,1)</f>
        <v>0</v>
      </c>
      <c r="OT24" s="535" cm="1">
        <f t="array" ref="OT24">INDEX(OT$13:OT23,$B24+1,1)</f>
        <v>0</v>
      </c>
      <c r="OU24" s="535" cm="1">
        <f t="array" ref="OU24">INDEX(OU$13:OU23,$B24+1,1)</f>
        <v>0</v>
      </c>
      <c r="OV24" s="535" cm="1">
        <f t="array" ref="OV24">INDEX(OV$13:OV23,$B24+1,1)</f>
        <v>0</v>
      </c>
      <c r="OW24" s="535" cm="1">
        <f t="array" ref="OW24">INDEX(OW$13:OW23,$B24+1,1)</f>
        <v>0</v>
      </c>
      <c r="OX24" s="535" cm="1">
        <f t="array" ref="OX24">INDEX(OX$13:OX23,$B24+1,1)</f>
        <v>0</v>
      </c>
      <c r="OY24" s="535" cm="1">
        <f t="array" ref="OY24">INDEX(OY$13:OY23,$B24+1,1)</f>
        <v>0</v>
      </c>
      <c r="OZ24" s="535" cm="1">
        <f t="array" ref="OZ24">INDEX(OZ$13:OZ23,$B24+1,1)</f>
        <v>0</v>
      </c>
      <c r="PA24" s="535" cm="1">
        <f t="array" ref="PA24">INDEX(PA$13:PA23,$B24+1,1)</f>
        <v>0</v>
      </c>
      <c r="PB24" s="535" cm="1">
        <f t="array" ref="PB24">INDEX(PB$13:PB23,$B24+1,1)</f>
        <v>0</v>
      </c>
      <c r="PC24" s="535" cm="1">
        <f t="array" ref="PC24">INDEX(PC$13:PC23,$B24+1,1)</f>
        <v>0</v>
      </c>
      <c r="PD24" s="535" cm="1">
        <f t="array" ref="PD24">INDEX(PD$13:PD23,$B24+1,1)</f>
        <v>0</v>
      </c>
      <c r="PE24" s="535" cm="1">
        <f t="array" ref="PE24">INDEX(PE$13:PE23,$B24+1,1)</f>
        <v>0</v>
      </c>
      <c r="PF24" s="535" cm="1">
        <f t="array" ref="PF24">INDEX(PF$13:PF23,$B24+1,1)</f>
        <v>0</v>
      </c>
      <c r="PG24" s="535" cm="1">
        <f t="array" ref="PG24">INDEX(PG$13:PG23,$B24+1,1)</f>
        <v>0</v>
      </c>
      <c r="PH24" s="535" cm="1">
        <f t="array" ref="PH24">INDEX(PH$13:PH23,$B24+1,1)</f>
        <v>0</v>
      </c>
      <c r="PI24" s="535" cm="1">
        <f t="array" ref="PI24">INDEX(PI$13:PI23,$B24+1,1)</f>
        <v>0</v>
      </c>
      <c r="PJ24" s="535" cm="1">
        <f t="array" ref="PJ24">INDEX(PJ$13:PJ23,$B24+1,1)</f>
        <v>0</v>
      </c>
      <c r="PK24" s="535" cm="1">
        <f t="array" ref="PK24">INDEX(PK$13:PK23,$B24+1,1)</f>
        <v>0</v>
      </c>
      <c r="PL24" s="535" cm="1">
        <f t="array" ref="PL24">INDEX(PL$13:PL23,$B24+1,1)</f>
        <v>0</v>
      </c>
      <c r="PM24" s="535" cm="1">
        <f t="array" ref="PM24">INDEX(PM$13:PM23,$B24+1,1)</f>
        <v>0</v>
      </c>
      <c r="PN24" s="535" cm="1">
        <f t="array" ref="PN24">INDEX(PN$13:PN23,$B24+1,1)</f>
        <v>0</v>
      </c>
      <c r="PO24" s="535" cm="1">
        <f t="array" ref="PO24">INDEX(PO$13:PO23,$B24+1,1)</f>
        <v>0</v>
      </c>
      <c r="PP24" s="535" cm="1">
        <f t="array" ref="PP24">INDEX(PP$13:PP23,$B24+1,1)</f>
        <v>0</v>
      </c>
      <c r="PQ24" s="535" cm="1">
        <f t="array" ref="PQ24">INDEX(PQ$13:PQ23,$B24+1,1)</f>
        <v>0</v>
      </c>
      <c r="PR24" s="535" cm="1">
        <f t="array" ref="PR24">INDEX(PR$13:PR23,$B24+1,1)</f>
        <v>0</v>
      </c>
      <c r="PS24" s="535" cm="1">
        <f t="array" ref="PS24">INDEX(PS$13:PS23,$B24+1,1)</f>
        <v>0</v>
      </c>
      <c r="PT24" s="535" cm="1">
        <f t="array" ref="PT24">INDEX(PT$13:PT23,$B24+1,1)</f>
        <v>0</v>
      </c>
      <c r="PU24" s="535" cm="1">
        <f t="array" ref="PU24">INDEX(PU$13:PU23,$B24+1,1)</f>
        <v>0</v>
      </c>
      <c r="PV24" s="535" cm="1">
        <f t="array" ref="PV24">INDEX(PV$13:PV23,$B24+1,1)</f>
        <v>0</v>
      </c>
      <c r="PW24" s="535" cm="1">
        <f t="array" ref="PW24">INDEX(PW$13:PW23,$B24+1,1)</f>
        <v>0</v>
      </c>
      <c r="PX24" s="535" cm="1">
        <f t="array" ref="PX24">INDEX(PX$13:PX23,$B24+1,1)</f>
        <v>0</v>
      </c>
      <c r="PY24" s="535" cm="1">
        <f t="array" ref="PY24">INDEX(PY$13:PY23,$B24+1,1)</f>
        <v>0</v>
      </c>
      <c r="PZ24" s="535" cm="1">
        <f t="array" ref="PZ24">INDEX(PZ$13:PZ23,$B24+1,1)</f>
        <v>0</v>
      </c>
      <c r="QA24" s="535" cm="1">
        <f t="array" ref="QA24">INDEX(QA$13:QA23,$B24+1,1)</f>
        <v>0</v>
      </c>
      <c r="QB24" s="535" cm="1">
        <f t="array" ref="QB24">INDEX(QB$13:QB23,$B24+1,1)</f>
        <v>0</v>
      </c>
      <c r="QC24" s="535" cm="1">
        <f t="array" ref="QC24">INDEX(QC$13:QC23,$B24+1,1)</f>
        <v>0</v>
      </c>
      <c r="QD24" s="535" cm="1">
        <f t="array" ref="QD24">INDEX(QD$13:QD23,$B24+1,1)</f>
        <v>0</v>
      </c>
      <c r="QE24" s="535" cm="1">
        <f t="array" ref="QE24">INDEX(QE$13:QE23,$B24+1,1)</f>
        <v>0</v>
      </c>
      <c r="QF24" s="535" cm="1">
        <f t="array" ref="QF24">INDEX(QF$13:QF23,$B24+1,1)</f>
        <v>0</v>
      </c>
      <c r="QG24" s="535" cm="1">
        <f t="array" ref="QG24">INDEX(QG$13:QG23,$B24+1,1)</f>
        <v>0</v>
      </c>
      <c r="QH24" s="535" cm="1">
        <f t="array" ref="QH24">INDEX(QH$13:QH23,$B24+1,1)</f>
        <v>0</v>
      </c>
      <c r="QI24" s="535" cm="1">
        <f t="array" ref="QI24">INDEX(QI$13:QI23,$B24+1,1)</f>
        <v>0</v>
      </c>
      <c r="QJ24" s="535" cm="1">
        <f t="array" ref="QJ24">INDEX(QJ$13:QJ23,$B24+1,1)</f>
        <v>0</v>
      </c>
      <c r="QK24" s="535" cm="1">
        <f t="array" ref="QK24">INDEX(QK$13:QK23,$B24+1,1)</f>
        <v>0</v>
      </c>
      <c r="QL24" s="535" cm="1">
        <f t="array" ref="QL24">INDEX(QL$13:QL23,$B24+1,1)</f>
        <v>0</v>
      </c>
      <c r="QM24" s="535" cm="1">
        <f t="array" ref="QM24">INDEX(QM$13:QM23,$B24+1,1)</f>
        <v>0</v>
      </c>
      <c r="QN24" s="535" cm="1">
        <f t="array" ref="QN24">INDEX(QN$13:QN23,$B24+1,1)</f>
        <v>0</v>
      </c>
      <c r="QO24" s="535" cm="1">
        <f t="array" ref="QO24">INDEX(QO$13:QO23,$B24+1,1)</f>
        <v>0</v>
      </c>
      <c r="QP24" s="535" cm="1">
        <f t="array" ref="QP24">INDEX(QP$13:QP23,$B24+1,1)</f>
        <v>0</v>
      </c>
      <c r="QQ24" s="535" cm="1">
        <f t="array" ref="QQ24">INDEX(QQ$13:QQ23,$B24+1,1)</f>
        <v>0</v>
      </c>
      <c r="QR24" s="535" cm="1">
        <f t="array" ref="QR24">INDEX(QR$13:QR23,$B24+1,1)</f>
        <v>0</v>
      </c>
      <c r="QS24" s="535" cm="1">
        <f t="array" ref="QS24">INDEX(QS$13:QS23,$B24+1,1)</f>
        <v>0</v>
      </c>
      <c r="QT24" s="535" cm="1">
        <f t="array" ref="QT24">INDEX(QT$13:QT23,$B24+1,1)</f>
        <v>0</v>
      </c>
      <c r="QU24" s="535" cm="1">
        <f t="array" ref="QU24">INDEX(QU$13:QU23,$B24+1,1)</f>
        <v>0</v>
      </c>
      <c r="QV24" s="535" cm="1">
        <f t="array" ref="QV24">INDEX(QV$13:QV23,$B24+1,1)</f>
        <v>0</v>
      </c>
      <c r="QW24" s="535" cm="1">
        <f t="array" ref="QW24">INDEX(QW$13:QW23,$B24+1,1)</f>
        <v>0</v>
      </c>
      <c r="QX24" s="535" cm="1">
        <f t="array" ref="QX24">INDEX(QX$13:QX23,$B24+1,1)</f>
        <v>0</v>
      </c>
      <c r="QY24" s="535" cm="1">
        <f t="array" ref="QY24">INDEX(QY$13:QY23,$B24+1,1)</f>
        <v>0</v>
      </c>
      <c r="QZ24" s="535" cm="1">
        <f t="array" ref="QZ24">INDEX(QZ$13:QZ23,$B24+1,1)</f>
        <v>0</v>
      </c>
      <c r="RA24" s="535" cm="1">
        <f t="array" ref="RA24">INDEX(RA$13:RA23,$B24+1,1)</f>
        <v>0</v>
      </c>
      <c r="RB24" s="535" cm="1">
        <f t="array" ref="RB24">INDEX(RB$13:RB23,$B24+1,1)</f>
        <v>0</v>
      </c>
      <c r="RC24" s="535" cm="1">
        <f t="array" ref="RC24">INDEX(RC$13:RC23,$B24+1,1)</f>
        <v>0</v>
      </c>
      <c r="RD24" s="535" cm="1">
        <f t="array" ref="RD24">INDEX(RD$13:RD23,$B24+1,1)</f>
        <v>0</v>
      </c>
      <c r="RE24" s="535" cm="1">
        <f t="array" ref="RE24">INDEX(RE$13:RE23,$B24+1,1)</f>
        <v>0</v>
      </c>
      <c r="RF24" s="535" cm="1">
        <f t="array" ref="RF24">INDEX(RF$13:RF23,$B24+1,1)</f>
        <v>0</v>
      </c>
      <c r="RG24" s="535" cm="1">
        <f t="array" ref="RG24">INDEX(RG$13:RG23,$B24+1,1)</f>
        <v>0</v>
      </c>
      <c r="RH24" s="535" cm="1">
        <f t="array" ref="RH24">INDEX(RH$13:RH23,$B24+1,1)</f>
        <v>0</v>
      </c>
      <c r="RI24" s="535" cm="1">
        <f t="array" ref="RI24">INDEX(RI$13:RI23,$B24+1,1)</f>
        <v>0</v>
      </c>
      <c r="RJ24" s="535" cm="1">
        <f t="array" ref="RJ24">INDEX(RJ$13:RJ23,$B24+1,1)</f>
        <v>0</v>
      </c>
      <c r="RK24" s="535" cm="1">
        <f t="array" ref="RK24">INDEX(RK$13:RK23,$B24+1,1)</f>
        <v>0</v>
      </c>
      <c r="RL24" s="535" cm="1">
        <f t="array" ref="RL24">INDEX(RL$13:RL23,$B24+1,1)</f>
        <v>0</v>
      </c>
      <c r="RM24" s="535" cm="1">
        <f t="array" ref="RM24">INDEX(RM$13:RM23,$B24+1,1)</f>
        <v>0</v>
      </c>
      <c r="RN24" s="535" cm="1">
        <f t="array" ref="RN24">INDEX(RN$13:RN23,$B24+1,1)</f>
        <v>0</v>
      </c>
      <c r="RO24" s="535" cm="1">
        <f t="array" ref="RO24">INDEX(RO$13:RO23,$B24+1,1)</f>
        <v>0</v>
      </c>
      <c r="RP24" s="535" cm="1">
        <f t="array" ref="RP24">INDEX(RP$13:RP23,$B24+1,1)</f>
        <v>0</v>
      </c>
      <c r="RQ24" s="535" cm="1">
        <f t="array" ref="RQ24">INDEX(RQ$13:RQ23,$B24+1,1)</f>
        <v>0</v>
      </c>
      <c r="RR24" s="535" cm="1">
        <f t="array" ref="RR24">INDEX(RR$13:RR23,$B24+1,1)</f>
        <v>0</v>
      </c>
      <c r="RS24" s="535" cm="1">
        <f t="array" ref="RS24">INDEX(RS$13:RS23,$B24+1,1)</f>
        <v>0</v>
      </c>
      <c r="RT24" s="535" cm="1">
        <f t="array" ref="RT24">INDEX(RT$13:RT23,$B24+1,1)</f>
        <v>0</v>
      </c>
      <c r="RU24" s="535" cm="1">
        <f t="array" ref="RU24">INDEX(RU$13:RU23,$B24+1,1)</f>
        <v>0</v>
      </c>
      <c r="RV24" s="535" cm="1">
        <f t="array" ref="RV24">INDEX(RV$13:RV23,$B24+1,1)</f>
        <v>0</v>
      </c>
      <c r="RW24" s="535" cm="1">
        <f t="array" ref="RW24">INDEX(RW$13:RW23,$B24+1,1)</f>
        <v>0</v>
      </c>
      <c r="RX24" s="535" cm="1">
        <f t="array" ref="RX24">INDEX(RX$13:RX23,$B24+1,1)</f>
        <v>0</v>
      </c>
      <c r="RY24" s="535" cm="1">
        <f t="array" ref="RY24">INDEX(RY$13:RY23,$B24+1,1)</f>
        <v>0</v>
      </c>
      <c r="RZ24" s="535" cm="1">
        <f t="array" ref="RZ24">INDEX(RZ$13:RZ23,$B24+1,1)</f>
        <v>0</v>
      </c>
      <c r="SA24" s="535" cm="1">
        <f t="array" ref="SA24">INDEX(SA$13:SA23,$B24+1,1)</f>
        <v>0</v>
      </c>
      <c r="SB24" s="535" cm="1">
        <f t="array" ref="SB24">INDEX(SB$13:SB23,$B24+1,1)</f>
        <v>0</v>
      </c>
      <c r="SC24" s="535" cm="1">
        <f t="array" ref="SC24">INDEX(SC$13:SC23,$B24+1,1)</f>
        <v>0</v>
      </c>
      <c r="SD24" s="535" cm="1">
        <f t="array" ref="SD24">INDEX(SD$13:SD23,$B24+1,1)</f>
        <v>0</v>
      </c>
      <c r="SE24" s="535" cm="1">
        <f t="array" ref="SE24">INDEX(SE$13:SE23,$B24+1,1)</f>
        <v>0</v>
      </c>
      <c r="SF24" s="535" cm="1">
        <f t="array" ref="SF24">INDEX(SF$13:SF23,$B24+1,1)</f>
        <v>0</v>
      </c>
      <c r="SG24" s="535" cm="1">
        <f t="array" ref="SG24">INDEX(SG$13:SG23,$B24+1,1)</f>
        <v>0</v>
      </c>
      <c r="SH24" s="535" cm="1">
        <f t="array" ref="SH24">INDEX(SH$13:SH23,$B24+1,1)</f>
        <v>0</v>
      </c>
      <c r="SI24" s="535" cm="1">
        <f t="array" ref="SI24">INDEX(SI$13:SI23,$B24+1,1)</f>
        <v>0</v>
      </c>
      <c r="SJ24" s="535" cm="1">
        <f t="array" ref="SJ24">INDEX(SJ$13:SJ23,$B24+1,1)</f>
        <v>0</v>
      </c>
      <c r="SK24" s="535" cm="1">
        <f t="array" ref="SK24">INDEX(SK$13:SK23,$B24+1,1)</f>
        <v>0</v>
      </c>
      <c r="SL24" s="535" cm="1">
        <f t="array" ref="SL24">INDEX(SL$13:SL23,$B24+1,1)</f>
        <v>0</v>
      </c>
      <c r="SM24" s="535" cm="1">
        <f t="array" ref="SM24">INDEX(SM$13:SM23,$B24+1,1)</f>
        <v>0</v>
      </c>
      <c r="SN24" s="535" cm="1">
        <f t="array" ref="SN24">INDEX(SN$13:SN23,$B24+1,1)</f>
        <v>0</v>
      </c>
      <c r="SO24" s="535" cm="1">
        <f t="array" ref="SO24">INDEX(SO$13:SO23,$B24+1,1)</f>
        <v>0</v>
      </c>
      <c r="SP24" s="535" cm="1">
        <f t="array" ref="SP24">INDEX(SP$13:SP23,$B24+1,1)</f>
        <v>0</v>
      </c>
      <c r="SQ24" s="535" cm="1">
        <f t="array" ref="SQ24">INDEX(SQ$13:SQ23,$B24+1,1)</f>
        <v>0</v>
      </c>
      <c r="SR24" s="535" cm="1">
        <f t="array" ref="SR24">INDEX(SR$13:SR23,$B24+1,1)</f>
        <v>0</v>
      </c>
      <c r="SS24" s="535" cm="1">
        <f t="array" ref="SS24">INDEX(SS$13:SS23,$B24+1,1)</f>
        <v>0</v>
      </c>
      <c r="ST24" s="535" cm="1">
        <f t="array" ref="ST24">INDEX(ST$13:ST23,$B24+1,1)</f>
        <v>0</v>
      </c>
      <c r="SU24" s="535" cm="1">
        <f t="array" ref="SU24">INDEX(SU$13:SU23,$B24+1,1)</f>
        <v>0</v>
      </c>
      <c r="SV24" s="535" cm="1">
        <f t="array" ref="SV24">INDEX(SV$13:SV23,$B24+1,1)</f>
        <v>0</v>
      </c>
      <c r="SW24" s="535" cm="1">
        <f t="array" ref="SW24">INDEX(SW$13:SW23,$B24+1,1)</f>
        <v>0</v>
      </c>
      <c r="SX24" s="535" cm="1">
        <f t="array" ref="SX24">INDEX(SX$13:SX23,$B24+1,1)</f>
        <v>0</v>
      </c>
      <c r="SY24" s="535" cm="1">
        <f t="array" ref="SY24">INDEX(SY$13:SY23,$B24+1,1)</f>
        <v>0</v>
      </c>
      <c r="SZ24" s="535" cm="1">
        <f t="array" ref="SZ24">INDEX(SZ$13:SZ23,$B24+1,1)</f>
        <v>0</v>
      </c>
      <c r="TA24" s="535" cm="1">
        <f t="array" ref="TA24">INDEX(TA$13:TA23,$B24+1,1)</f>
        <v>0</v>
      </c>
      <c r="TB24" s="535" cm="1">
        <f t="array" ref="TB24">INDEX(TB$13:TB23,$B24+1,1)</f>
        <v>0</v>
      </c>
      <c r="TC24" s="535" cm="1">
        <f t="array" ref="TC24">INDEX(TC$13:TC23,$B24+1,1)</f>
        <v>0</v>
      </c>
      <c r="TD24" s="535" cm="1">
        <f t="array" ref="TD24">INDEX(TD$13:TD23,$B24+1,1)</f>
        <v>0</v>
      </c>
      <c r="TE24" s="535" cm="1">
        <f t="array" ref="TE24">INDEX(TE$13:TE23,$B24+1,1)</f>
        <v>0</v>
      </c>
      <c r="TF24" s="535" cm="1">
        <f t="array" ref="TF24">INDEX(TF$13:TF23,$B24+1,1)</f>
        <v>0</v>
      </c>
      <c r="TG24" s="535" cm="1">
        <f t="array" ref="TG24">INDEX(TG$13:TG23,$B24+1,1)</f>
        <v>0</v>
      </c>
      <c r="TH24" s="535" cm="1">
        <f t="array" ref="TH24">INDEX(TH$13:TH23,$B24+1,1)</f>
        <v>0</v>
      </c>
      <c r="TI24" s="535" cm="1">
        <f t="array" ref="TI24">INDEX(TI$13:TI23,$B24+1,1)</f>
        <v>0</v>
      </c>
      <c r="TJ24" s="535" cm="1">
        <f t="array" ref="TJ24">INDEX(TJ$13:TJ23,$B24+1,1)</f>
        <v>0</v>
      </c>
      <c r="TK24" s="535" cm="1">
        <f t="array" ref="TK24">INDEX(TK$13:TK23,$B24+1,1)</f>
        <v>0</v>
      </c>
      <c r="TL24" s="535" cm="1">
        <f t="array" ref="TL24">INDEX(TL$13:TL23,$B24+1,1)</f>
        <v>0</v>
      </c>
      <c r="TM24" s="535" cm="1">
        <f t="array" ref="TM24">INDEX(TM$13:TM23,$B24+1,1)</f>
        <v>0</v>
      </c>
      <c r="TN24" s="535" cm="1">
        <f t="array" ref="TN24">INDEX(TN$13:TN23,$B24+1,1)</f>
        <v>0</v>
      </c>
      <c r="TO24" s="535" cm="1">
        <f t="array" ref="TO24">INDEX(TO$13:TO23,$B24+1,1)</f>
        <v>0</v>
      </c>
      <c r="TP24" s="535" cm="1">
        <f t="array" ref="TP24">INDEX(TP$13:TP23,$B24+1,1)</f>
        <v>0</v>
      </c>
      <c r="TQ24" s="535" cm="1">
        <f t="array" ref="TQ24">INDEX(TQ$13:TQ23,$B24+1,1)</f>
        <v>0</v>
      </c>
      <c r="TR24" s="535" cm="1">
        <f t="array" ref="TR24">INDEX(TR$13:TR23,$B24+1,1)</f>
        <v>0</v>
      </c>
      <c r="TS24" s="535" cm="1">
        <f t="array" ref="TS24">INDEX(TS$13:TS23,$B24+1,1)</f>
        <v>0</v>
      </c>
      <c r="TT24" s="535" cm="1">
        <f t="array" ref="TT24">INDEX(TT$13:TT23,$B24+1,1)</f>
        <v>0</v>
      </c>
      <c r="TU24" s="535" cm="1">
        <f t="array" ref="TU24">INDEX(TU$13:TU23,$B24+1,1)</f>
        <v>0</v>
      </c>
      <c r="TV24" s="535" cm="1">
        <f t="array" ref="TV24">INDEX(TV$13:TV23,$B24+1,1)</f>
        <v>0</v>
      </c>
      <c r="TW24" s="535" cm="1">
        <f t="array" ref="TW24">INDEX(TW$13:TW23,$B24+1,1)</f>
        <v>0</v>
      </c>
      <c r="TX24" s="535" cm="1">
        <f t="array" ref="TX24">INDEX(TX$13:TX23,$B24+1,1)</f>
        <v>0</v>
      </c>
      <c r="TY24" s="535" cm="1">
        <f t="array" ref="TY24">INDEX(TY$13:TY23,$B24+1,1)</f>
        <v>0</v>
      </c>
      <c r="TZ24" s="535" cm="1">
        <f t="array" ref="TZ24">INDEX(TZ$13:TZ23,$B24+1,1)</f>
        <v>0</v>
      </c>
      <c r="UA24" s="535" cm="1">
        <f t="array" ref="UA24">INDEX(UA$13:UA23,$B24+1,1)</f>
        <v>0</v>
      </c>
      <c r="UB24" s="535" cm="1">
        <f t="array" ref="UB24">INDEX(UB$13:UB23,$B24+1,1)</f>
        <v>0</v>
      </c>
      <c r="UC24" s="535" cm="1">
        <f t="array" ref="UC24">INDEX(UC$13:UC23,$B24+1,1)</f>
        <v>0</v>
      </c>
      <c r="UD24" s="535" cm="1">
        <f t="array" ref="UD24">INDEX(UD$13:UD23,$B24+1,1)</f>
        <v>0</v>
      </c>
      <c r="UE24" s="535" cm="1">
        <f t="array" ref="UE24">INDEX(UE$13:UE23,$B24+1,1)</f>
        <v>0</v>
      </c>
      <c r="UF24" s="535" cm="1">
        <f t="array" ref="UF24">INDEX(UF$13:UF23,$B24+1,1)</f>
        <v>0</v>
      </c>
      <c r="UG24" s="535" cm="1">
        <f t="array" ref="UG24">INDEX(UG$13:UG23,$B24+1,1)</f>
        <v>0</v>
      </c>
      <c r="UH24" s="535" cm="1">
        <f t="array" ref="UH24">INDEX(UH$13:UH23,$B24+1,1)</f>
        <v>0</v>
      </c>
      <c r="UI24" s="535" cm="1">
        <f t="array" ref="UI24">INDEX(UI$13:UI23,$B24+1,1)</f>
        <v>0</v>
      </c>
      <c r="UJ24" s="535" cm="1">
        <f t="array" ref="UJ24">INDEX(UJ$13:UJ23,$B24+1,1)</f>
        <v>0</v>
      </c>
      <c r="UK24" s="535" cm="1">
        <f t="array" ref="UK24">INDEX(UK$13:UK23,$B24+1,1)</f>
        <v>0</v>
      </c>
      <c r="UL24" s="535" cm="1">
        <f t="array" ref="UL24">INDEX(UL$13:UL23,$B24+1,1)</f>
        <v>0</v>
      </c>
      <c r="UM24" s="535" cm="1">
        <f t="array" ref="UM24">INDEX(UM$13:UM23,$B24+1,1)</f>
        <v>0</v>
      </c>
      <c r="UN24" s="535" cm="1">
        <f t="array" ref="UN24">INDEX(UN$13:UN23,$B24+1,1)</f>
        <v>0</v>
      </c>
      <c r="UO24" s="535" cm="1">
        <f t="array" ref="UO24">INDEX(UO$13:UO23,$B24+1,1)</f>
        <v>0</v>
      </c>
      <c r="UP24" s="535" cm="1">
        <f t="array" ref="UP24">INDEX(UP$13:UP23,$B24+1,1)</f>
        <v>0</v>
      </c>
      <c r="UQ24" s="535" cm="1">
        <f t="array" ref="UQ24">INDEX(UQ$13:UQ23,$B24+1,1)</f>
        <v>0</v>
      </c>
      <c r="UR24" s="535" cm="1">
        <f t="array" ref="UR24">INDEX(UR$13:UR23,$B24+1,1)</f>
        <v>0</v>
      </c>
      <c r="US24" s="535" cm="1">
        <f t="array" ref="US24">INDEX(US$13:US23,$B24+1,1)</f>
        <v>0</v>
      </c>
      <c r="UT24" s="535" cm="1">
        <f t="array" ref="UT24">INDEX(UT$13:UT23,$B24+1,1)</f>
        <v>0</v>
      </c>
      <c r="UU24" s="535" cm="1">
        <f t="array" ref="UU24">INDEX(UU$13:UU23,$B24+1,1)</f>
        <v>0</v>
      </c>
      <c r="UV24" s="535" cm="1">
        <f t="array" ref="UV24">INDEX(UV$13:UV23,$B24+1,1)</f>
        <v>0</v>
      </c>
      <c r="UW24" s="535" cm="1">
        <f t="array" ref="UW24">INDEX(UW$13:UW23,$B24+1,1)</f>
        <v>0</v>
      </c>
      <c r="UX24" s="535" cm="1">
        <f t="array" ref="UX24">INDEX(UX$13:UX23,$B24+1,1)</f>
        <v>0</v>
      </c>
      <c r="UY24" s="535" cm="1">
        <f t="array" ref="UY24">INDEX(UY$13:UY23,$B24+1,1)</f>
        <v>0</v>
      </c>
      <c r="UZ24" s="535" cm="1">
        <f t="array" ref="UZ24">INDEX(UZ$13:UZ23,$B24+1,1)</f>
        <v>0</v>
      </c>
      <c r="VA24" s="535" cm="1">
        <f t="array" ref="VA24">INDEX(VA$13:VA23,$B24+1,1)</f>
        <v>0</v>
      </c>
      <c r="VB24" s="535" cm="1">
        <f t="array" ref="VB24">INDEX(VB$13:VB23,$B24+1,1)</f>
        <v>0</v>
      </c>
      <c r="VC24" s="535" cm="1">
        <f t="array" ref="VC24">INDEX(VC$13:VC23,$B24+1,1)</f>
        <v>0</v>
      </c>
      <c r="VD24" s="535" cm="1">
        <f t="array" ref="VD24">INDEX(VD$13:VD23,$B24+1,1)</f>
        <v>0</v>
      </c>
      <c r="VE24" s="535" cm="1">
        <f t="array" ref="VE24">INDEX(VE$13:VE23,$B24+1,1)</f>
        <v>0</v>
      </c>
      <c r="VF24" s="535" cm="1">
        <f t="array" ref="VF24">INDEX(VF$13:VF23,$B24+1,1)</f>
        <v>0</v>
      </c>
      <c r="VG24" s="535" cm="1">
        <f t="array" ref="VG24">INDEX(VG$13:VG23,$B24+1,1)</f>
        <v>0</v>
      </c>
      <c r="VH24" s="535" cm="1">
        <f t="array" ref="VH24">INDEX(VH$13:VH23,$B24+1,1)</f>
        <v>0</v>
      </c>
      <c r="VI24" s="535" cm="1">
        <f t="array" ref="VI24">INDEX(VI$13:VI23,$B24+1,1)</f>
        <v>0</v>
      </c>
      <c r="VJ24" s="535" cm="1">
        <f t="array" ref="VJ24">INDEX(VJ$13:VJ23,$B24+1,1)</f>
        <v>0</v>
      </c>
      <c r="VK24" s="535" cm="1">
        <f t="array" ref="VK24">INDEX(VK$13:VK23,$B24+1,1)</f>
        <v>0</v>
      </c>
      <c r="VL24" s="535" cm="1">
        <f t="array" ref="VL24">INDEX(VL$13:VL23,$B24+1,1)</f>
        <v>0</v>
      </c>
      <c r="VM24" s="535" cm="1">
        <f t="array" ref="VM24">INDEX(VM$13:VM23,$B24+1,1)</f>
        <v>0</v>
      </c>
      <c r="VN24" s="535" cm="1">
        <f t="array" ref="VN24">INDEX(VN$13:VN23,$B24+1,1)</f>
        <v>0</v>
      </c>
      <c r="VO24" s="535" cm="1">
        <f t="array" ref="VO24">INDEX(VO$13:VO23,$B24+1,1)</f>
        <v>0</v>
      </c>
      <c r="VP24" s="535" cm="1">
        <f t="array" ref="VP24">INDEX(VP$13:VP23,$B24+1,1)</f>
        <v>0</v>
      </c>
      <c r="VQ24" s="535" cm="1">
        <f t="array" ref="VQ24">INDEX(VQ$13:VQ23,$B24+1,1)</f>
        <v>0</v>
      </c>
      <c r="VR24" s="535" cm="1">
        <f t="array" ref="VR24">INDEX(VR$13:VR23,$B24+1,1)</f>
        <v>0</v>
      </c>
      <c r="VS24" s="535" cm="1">
        <f t="array" ref="VS24">INDEX(VS$13:VS23,$B24+1,1)</f>
        <v>0</v>
      </c>
      <c r="VT24" s="535" cm="1">
        <f t="array" ref="VT24">INDEX(VT$13:VT23,$B24+1,1)</f>
        <v>0</v>
      </c>
      <c r="VU24" s="535" cm="1">
        <f t="array" ref="VU24">INDEX(VU$13:VU23,$B24+1,1)</f>
        <v>0</v>
      </c>
      <c r="VV24" s="535" cm="1">
        <f t="array" ref="VV24">INDEX(VV$13:VV23,$B24+1,1)</f>
        <v>0</v>
      </c>
      <c r="VW24" s="535" cm="1">
        <f t="array" ref="VW24">INDEX(VW$13:VW23,$B24+1,1)</f>
        <v>0</v>
      </c>
      <c r="VX24" s="535" cm="1">
        <f t="array" ref="VX24">INDEX(VX$13:VX23,$B24+1,1)</f>
        <v>0</v>
      </c>
      <c r="VY24" s="535" cm="1">
        <f t="array" ref="VY24">INDEX(VY$13:VY23,$B24+1,1)</f>
        <v>0</v>
      </c>
      <c r="VZ24" s="535" cm="1">
        <f t="array" ref="VZ24">INDEX(VZ$13:VZ23,$B24+1,1)</f>
        <v>0</v>
      </c>
      <c r="WA24" s="535" cm="1">
        <f t="array" ref="WA24">INDEX(WA$13:WA23,$B24+1,1)</f>
        <v>0</v>
      </c>
      <c r="WB24" s="535" cm="1">
        <f t="array" ref="WB24">INDEX(WB$13:WB23,$B24+1,1)</f>
        <v>0</v>
      </c>
      <c r="WC24" s="535" cm="1">
        <f t="array" ref="WC24">INDEX(WC$13:WC23,$B24+1,1)</f>
        <v>0</v>
      </c>
      <c r="WD24" s="535" cm="1">
        <f t="array" ref="WD24">INDEX(WD$13:WD23,$B24+1,1)</f>
        <v>0</v>
      </c>
      <c r="WE24" s="535" cm="1">
        <f t="array" ref="WE24">INDEX(WE$13:WE23,$B24+1,1)</f>
        <v>0</v>
      </c>
      <c r="WF24" s="535" cm="1">
        <f t="array" ref="WF24">INDEX(WF$13:WF23,$B24+1,1)</f>
        <v>0</v>
      </c>
      <c r="WG24" s="535" cm="1">
        <f t="array" ref="WG24">INDEX(WG$13:WG23,$B24+1,1)</f>
        <v>0</v>
      </c>
      <c r="WH24" s="535" cm="1">
        <f t="array" ref="WH24">INDEX(WH$13:WH23,$B24+1,1)</f>
        <v>0</v>
      </c>
      <c r="WI24" s="535" cm="1">
        <f t="array" ref="WI24">INDEX(WI$13:WI23,$B24+1,1)</f>
        <v>0</v>
      </c>
      <c r="WJ24" s="535" cm="1">
        <f t="array" ref="WJ24">INDEX(WJ$13:WJ23,$B24+1,1)</f>
        <v>0</v>
      </c>
      <c r="WK24" s="535" cm="1">
        <f t="array" ref="WK24">INDEX(WK$13:WK23,$B24+1,1)</f>
        <v>0</v>
      </c>
      <c r="WL24" s="535" cm="1">
        <f t="array" ref="WL24">INDEX(WL$13:WL23,$B24+1,1)</f>
        <v>0</v>
      </c>
      <c r="WM24" s="535" cm="1">
        <f t="array" ref="WM24">INDEX(WM$13:WM23,$B24+1,1)</f>
        <v>0</v>
      </c>
      <c r="WN24" s="535" cm="1">
        <f t="array" ref="WN24">INDEX(WN$13:WN23,$B24+1,1)</f>
        <v>0</v>
      </c>
      <c r="WO24" s="535" cm="1">
        <f t="array" ref="WO24">INDEX(WO$13:WO23,$B24+1,1)</f>
        <v>0</v>
      </c>
      <c r="WP24" s="535" cm="1">
        <f t="array" ref="WP24">INDEX(WP$13:WP23,$B24+1,1)</f>
        <v>0</v>
      </c>
      <c r="WQ24" s="535" cm="1">
        <f t="array" ref="WQ24">INDEX(WQ$13:WQ23,$B24+1,1)</f>
        <v>0</v>
      </c>
      <c r="WR24" s="535" cm="1">
        <f t="array" ref="WR24">INDEX(WR$13:WR23,$B24+1,1)</f>
        <v>0</v>
      </c>
      <c r="WS24" s="535" cm="1">
        <f t="array" ref="WS24">INDEX(WS$13:WS23,$B24+1,1)</f>
        <v>0</v>
      </c>
      <c r="WT24" s="535" cm="1">
        <f t="array" ref="WT24">INDEX(WT$13:WT23,$B24+1,1)</f>
        <v>0</v>
      </c>
      <c r="WU24" s="535" cm="1">
        <f t="array" ref="WU24">INDEX(WU$13:WU23,$B24+1,1)</f>
        <v>0</v>
      </c>
      <c r="WV24" s="535" cm="1">
        <f t="array" ref="WV24">INDEX(WV$13:WV23,$B24+1,1)</f>
        <v>0</v>
      </c>
      <c r="WW24" s="535" cm="1">
        <f t="array" ref="WW24">INDEX(WW$13:WW23,$B24+1,1)</f>
        <v>0</v>
      </c>
      <c r="WX24" s="535" cm="1">
        <f t="array" ref="WX24">INDEX(WX$13:WX23,$B24+1,1)</f>
        <v>0</v>
      </c>
      <c r="WY24" s="535" cm="1">
        <f t="array" ref="WY24">INDEX(WY$13:WY23,$B24+1,1)</f>
        <v>0</v>
      </c>
      <c r="WZ24" s="535" cm="1">
        <f t="array" ref="WZ24">INDEX(WZ$13:WZ23,$B24+1,1)</f>
        <v>0</v>
      </c>
      <c r="XA24" s="535" cm="1">
        <f t="array" ref="XA24">INDEX(XA$13:XA23,$B24+1,1)</f>
        <v>0</v>
      </c>
      <c r="XB24" s="535" cm="1">
        <f t="array" ref="XB24">INDEX(XB$13:XB23,$B24+1,1)</f>
        <v>0</v>
      </c>
      <c r="XC24" s="535" cm="1">
        <f t="array" ref="XC24">INDEX(XC$13:XC23,$B24+1,1)</f>
        <v>0</v>
      </c>
      <c r="XD24" s="535" cm="1">
        <f t="array" ref="XD24">INDEX(XD$13:XD23,$B24+1,1)</f>
        <v>0</v>
      </c>
      <c r="XE24" s="535" cm="1">
        <f t="array" ref="XE24">INDEX(XE$13:XE23,$B24+1,1)</f>
        <v>0</v>
      </c>
      <c r="XF24" s="535" cm="1">
        <f t="array" ref="XF24">INDEX(XF$13:XF23,$B24+1,1)</f>
        <v>0</v>
      </c>
      <c r="XG24" s="535" cm="1">
        <f t="array" ref="XG24">INDEX(XG$13:XG23,$B24+1,1)</f>
        <v>0</v>
      </c>
      <c r="XH24" s="535" cm="1">
        <f t="array" ref="XH24">INDEX(XH$13:XH23,$B24+1,1)</f>
        <v>0</v>
      </c>
      <c r="XI24" s="535" cm="1">
        <f t="array" ref="XI24">INDEX(XI$13:XI23,$B24+1,1)</f>
        <v>0</v>
      </c>
      <c r="XJ24" s="535" cm="1">
        <f t="array" ref="XJ24">INDEX(XJ$13:XJ23,$B24+1,1)</f>
        <v>0</v>
      </c>
      <c r="XK24" s="535" cm="1">
        <f t="array" ref="XK24">INDEX(XK$13:XK23,$B24+1,1)</f>
        <v>0</v>
      </c>
      <c r="XL24" s="535" cm="1">
        <f t="array" ref="XL24">INDEX(XL$13:XL23,$B24+1,1)</f>
        <v>0</v>
      </c>
      <c r="XM24" s="535" cm="1">
        <f t="array" ref="XM24">INDEX(XM$13:XM23,$B24+1,1)</f>
        <v>0</v>
      </c>
      <c r="XN24" s="535" cm="1">
        <f t="array" ref="XN24">INDEX(XN$13:XN23,$B24+1,1)</f>
        <v>0</v>
      </c>
      <c r="XO24" s="535" cm="1">
        <f t="array" ref="XO24">INDEX(XO$13:XO23,$B24+1,1)</f>
        <v>0</v>
      </c>
      <c r="XP24" s="535" cm="1">
        <f t="array" ref="XP24">INDEX(XP$13:XP23,$B24+1,1)</f>
        <v>0</v>
      </c>
      <c r="XQ24" s="535" cm="1">
        <f t="array" ref="XQ24">INDEX(XQ$13:XQ23,$B24+1,1)</f>
        <v>0</v>
      </c>
      <c r="XR24" s="535" cm="1">
        <f t="array" ref="XR24">INDEX(XR$13:XR23,$B24+1,1)</f>
        <v>0</v>
      </c>
      <c r="XS24" s="535" cm="1">
        <f t="array" ref="XS24">INDEX(XS$13:XS23,$B24+1,1)</f>
        <v>0</v>
      </c>
      <c r="XT24" s="535" cm="1">
        <f t="array" ref="XT24">INDEX(XT$13:XT23,$B24+1,1)</f>
        <v>0</v>
      </c>
      <c r="XU24" s="535" cm="1">
        <f t="array" ref="XU24">INDEX(XU$13:XU23,$B24+1,1)</f>
        <v>0</v>
      </c>
      <c r="XV24" s="535" cm="1">
        <f t="array" ref="XV24">INDEX(XV$13:XV23,$B24+1,1)</f>
        <v>0</v>
      </c>
      <c r="XW24" s="535" cm="1">
        <f t="array" ref="XW24">INDEX(XW$13:XW23,$B24+1,1)</f>
        <v>0</v>
      </c>
      <c r="XX24" s="535" cm="1">
        <f t="array" ref="XX24">INDEX(XX$13:XX23,$B24+1,1)</f>
        <v>0</v>
      </c>
      <c r="XY24" s="535" cm="1">
        <f t="array" ref="XY24">INDEX(XY$13:XY23,$B24+1,1)</f>
        <v>0</v>
      </c>
      <c r="XZ24" s="535" cm="1">
        <f t="array" ref="XZ24">INDEX(XZ$13:XZ23,$B24+1,1)</f>
        <v>0</v>
      </c>
      <c r="YA24" s="535" cm="1">
        <f t="array" ref="YA24">INDEX(YA$13:YA23,$B24+1,1)</f>
        <v>0</v>
      </c>
      <c r="YB24" s="535" cm="1">
        <f t="array" ref="YB24">INDEX(YB$13:YB23,$B24+1,1)</f>
        <v>0</v>
      </c>
      <c r="YC24" s="535" cm="1">
        <f t="array" ref="YC24">INDEX(YC$13:YC23,$B24+1,1)</f>
        <v>0</v>
      </c>
      <c r="YD24" s="535" cm="1">
        <f t="array" ref="YD24">INDEX(YD$13:YD23,$B24+1,1)</f>
        <v>0</v>
      </c>
      <c r="YE24" s="535" cm="1">
        <f t="array" ref="YE24">INDEX(YE$13:YE23,$B24+1,1)</f>
        <v>0</v>
      </c>
      <c r="YF24" s="535" cm="1">
        <f t="array" ref="YF24">INDEX(YF$13:YF23,$B24+1,1)</f>
        <v>0</v>
      </c>
      <c r="YG24" s="535" cm="1">
        <f t="array" ref="YG24">INDEX(YG$13:YG23,$B24+1,1)</f>
        <v>0</v>
      </c>
      <c r="YH24" s="535" cm="1">
        <f t="array" ref="YH24">INDEX(YH$13:YH23,$B24+1,1)</f>
        <v>0</v>
      </c>
      <c r="YI24" s="535" cm="1">
        <f t="array" ref="YI24">INDEX(YI$13:YI23,$B24+1,1)</f>
        <v>0</v>
      </c>
      <c r="YJ24" s="535" cm="1">
        <f t="array" ref="YJ24">INDEX(YJ$13:YJ23,$B24+1,1)</f>
        <v>0</v>
      </c>
      <c r="YK24" s="535" cm="1">
        <f t="array" ref="YK24">INDEX(YK$13:YK23,$B24+1,1)</f>
        <v>0</v>
      </c>
      <c r="YL24" s="535" cm="1">
        <f t="array" ref="YL24">INDEX(YL$13:YL23,$B24+1,1)</f>
        <v>0</v>
      </c>
      <c r="YM24" s="535" cm="1">
        <f t="array" ref="YM24">INDEX(YM$13:YM23,$B24+1,1)</f>
        <v>0</v>
      </c>
      <c r="YN24" s="535" cm="1">
        <f t="array" ref="YN24">INDEX(YN$13:YN23,$B24+1,1)</f>
        <v>0</v>
      </c>
      <c r="YO24" s="535" cm="1">
        <f t="array" ref="YO24">INDEX(YO$13:YO23,$B24+1,1)</f>
        <v>0</v>
      </c>
      <c r="YP24" s="535" cm="1">
        <f t="array" ref="YP24">INDEX(YP$13:YP23,$B24+1,1)</f>
        <v>0</v>
      </c>
      <c r="YQ24" s="535" cm="1">
        <f t="array" ref="YQ24">INDEX(YQ$13:YQ23,$B24+1,1)</f>
        <v>0</v>
      </c>
      <c r="YR24" s="535" cm="1">
        <f t="array" ref="YR24">INDEX(YR$13:YR23,$B24+1,1)</f>
        <v>0</v>
      </c>
      <c r="YS24" s="535" cm="1">
        <f t="array" ref="YS24">INDEX(YS$13:YS23,$B24+1,1)</f>
        <v>0</v>
      </c>
      <c r="YT24" s="535" cm="1">
        <f t="array" ref="YT24">INDEX(YT$13:YT23,$B24+1,1)</f>
        <v>0</v>
      </c>
      <c r="YU24" s="535" cm="1">
        <f t="array" ref="YU24">INDEX(YU$13:YU23,$B24+1,1)</f>
        <v>0</v>
      </c>
      <c r="YV24" s="535" cm="1">
        <f t="array" ref="YV24">INDEX(YV$13:YV23,$B24+1,1)</f>
        <v>0</v>
      </c>
      <c r="YW24" s="535" cm="1">
        <f t="array" ref="YW24">INDEX(YW$13:YW23,$B24+1,1)</f>
        <v>0</v>
      </c>
      <c r="YX24" s="535" cm="1">
        <f t="array" ref="YX24">INDEX(YX$13:YX23,$B24+1,1)</f>
        <v>0</v>
      </c>
      <c r="YY24" s="535" cm="1">
        <f t="array" ref="YY24">INDEX(YY$13:YY23,$B24+1,1)</f>
        <v>0</v>
      </c>
      <c r="YZ24" s="535" cm="1">
        <f t="array" ref="YZ24">INDEX(YZ$13:YZ23,$B24+1,1)</f>
        <v>0</v>
      </c>
      <c r="ZA24" s="535" t="str" cm="1">
        <f t="array" ref="ZA24">INDEX(ZA$13:ZA23,$B24+1,1)</f>
        <v>-</v>
      </c>
      <c r="ZB24" s="18"/>
      <c r="ZC24" s="535" cm="1">
        <f t="array" ref="ZC24">INDEX(ZC$13:ZC23,$B24+1,1)</f>
        <v>0</v>
      </c>
      <c r="ZD24" s="535" cm="1">
        <f t="array" ref="ZD24">INDEX(ZD$13:ZD23,$B24+1,1)</f>
        <v>0</v>
      </c>
      <c r="ZE24" s="535" cm="1">
        <f t="array" ref="ZE24">INDEX(ZE$13:ZE23,$B24+1,1)</f>
        <v>0</v>
      </c>
      <c r="ZF24" s="535" t="str" cm="1">
        <f t="array" ref="ZF24">INDEX(ZF$13:ZF23,$B24+1,1)</f>
        <v>-</v>
      </c>
      <c r="ZG24" s="535" t="str" cm="1">
        <f t="array" ref="ZG24">INDEX(ZG$13:ZG23,$B24+1,1)</f>
        <v>-</v>
      </c>
      <c r="ZH24" s="535" t="str" cm="1">
        <f t="array" ref="ZH24">INDEX(ZH$13:ZH23,$B24+1,1)</f>
        <v>-</v>
      </c>
      <c r="ZI24" s="535" t="str" cm="1">
        <f t="array" ref="ZI24">INDEX(ZI$13:ZI23,$B24+1,1)</f>
        <v>-</v>
      </c>
      <c r="ZJ24" s="535" t="str" cm="1">
        <f t="array" ref="ZJ24">INDEX(ZJ$13:ZJ23,$B24+1,1)</f>
        <v>-</v>
      </c>
      <c r="ZK24" s="535" t="str" cm="1">
        <f t="array" ref="ZK24">INDEX(ZK$13:ZK23,$B24+1,1)</f>
        <v>-</v>
      </c>
      <c r="ZL24" s="535" t="str" cm="1">
        <f t="array" ref="ZL24">INDEX(ZL$13:ZL23,$B24+1,1)</f>
        <v>-</v>
      </c>
      <c r="ZM24" s="535" t="str" cm="1">
        <f t="array" ref="ZM24">INDEX(ZM$13:ZM23,$B24+1,1)</f>
        <v>-</v>
      </c>
      <c r="ZN24" s="535" t="str" cm="1">
        <f t="array" ref="ZN24">INDEX(ZN$13:ZN23,$B24+1,1)</f>
        <v>-</v>
      </c>
      <c r="ZO24" s="535" t="str" cm="1">
        <f t="array" ref="ZO24">INDEX(ZO$13:ZO23,$B24+1,1)</f>
        <v>-</v>
      </c>
      <c r="ZP24" s="535" t="str" cm="1">
        <f t="array" ref="ZP24">INDEX(ZP$13:ZP23,$B24+1,1)</f>
        <v>-</v>
      </c>
      <c r="ZQ24" s="535" t="str" cm="1">
        <f t="array" ref="ZQ24">INDEX(ZQ$13:ZQ23,$B24+1,1)</f>
        <v>-</v>
      </c>
      <c r="ZR24" s="535" t="str" cm="1">
        <f t="array" ref="ZR24">INDEX(ZR$13:ZR23,$B24+1,1)</f>
        <v>-</v>
      </c>
      <c r="ZS24" s="535" t="str" cm="1">
        <f t="array" ref="ZS24">INDEX(ZS$13:ZS23,$B24+1,1)</f>
        <v>-</v>
      </c>
      <c r="ZT24" s="535" t="str" cm="1">
        <f t="array" ref="ZT24">INDEX(ZT$13:ZT23,$B24+1,1)</f>
        <v>-</v>
      </c>
      <c r="ZU24" s="535" t="str" cm="1">
        <f t="array" ref="ZU24">INDEX(ZU$13:ZU23,$B24+1,1)</f>
        <v>-</v>
      </c>
      <c r="ZV24" s="535" t="str" cm="1">
        <f t="array" ref="ZV24">INDEX(ZV$13:ZV23,$B24+1,1)</f>
        <v>-</v>
      </c>
      <c r="ZW24" s="535" t="str" cm="1">
        <f t="array" ref="ZW24">INDEX(ZW$13:ZW23,$B24+1,1)</f>
        <v>-</v>
      </c>
      <c r="ZX24" s="18"/>
      <c r="ZY24" s="411" t="str">
        <f t="shared" ca="1" si="211"/>
        <v>-</v>
      </c>
      <c r="ZZ24" s="535" t="str" cm="1">
        <f t="array" ref="ZZ24">INDEX(ZZ$13:ZZ23,$B24+1,1)</f>
        <v>-</v>
      </c>
      <c r="AAA24" s="535" t="str" cm="1">
        <f t="array" ref="AAA24">INDEX(AAA$13:AAA23,$B24+1,1)</f>
        <v>-</v>
      </c>
      <c r="AAB24" s="535" t="str" cm="1">
        <f t="array" ref="AAB24">INDEX(AAB$13:AAB23,$B24+1,1)</f>
        <v>-</v>
      </c>
      <c r="AAC24" s="535" t="str" cm="1">
        <f t="array" ref="AAC24">INDEX(AAC$13:AAC23,$B24+1,1)</f>
        <v>-</v>
      </c>
      <c r="AAD24" s="535" cm="1">
        <f t="array" ref="AAD24">INDEX(AAD$13:AAD23,$B24+1,1)</f>
        <v>0</v>
      </c>
      <c r="AAE24" s="535" t="str" cm="1">
        <f t="array" ref="AAE24">INDEX(AAE$13:AAE23,$B24+1,1)</f>
        <v>-</v>
      </c>
      <c r="AAF24" s="535" t="str" cm="1">
        <f t="array" ref="AAF24">INDEX(AAF$13:AAF23,$B24+1,1)</f>
        <v>-</v>
      </c>
      <c r="AAG24" s="535" t="str" cm="1">
        <f t="array" ref="AAG24">INDEX(AAG$13:AAG23,$B24+1,1)</f>
        <v>-</v>
      </c>
      <c r="AAH24" s="535" t="str" cm="1">
        <f t="array" ref="AAH24">INDEX(AAH$13:AAH23,$B24+1,1)</f>
        <v>-</v>
      </c>
      <c r="AAI24" s="535" t="str" cm="1">
        <f t="array" ref="AAI24">INDEX(AAI$13:AAI23,$B24+1,1)</f>
        <v>-</v>
      </c>
      <c r="AAJ24" s="535" t="str" cm="1">
        <f t="array" ref="AAJ24">INDEX(AAJ$13:AAJ23,$B24+1,1)</f>
        <v>-</v>
      </c>
      <c r="AAK24" s="535" t="str" cm="1">
        <f t="array" ref="AAK24">INDEX(AAK$13:AAK23,$B24+1,1)</f>
        <v>-</v>
      </c>
      <c r="AAL24" s="535" t="str" cm="1">
        <f t="array" ref="AAL24">INDEX(AAL$13:AAL23,$B24+1,1)</f>
        <v>-</v>
      </c>
      <c r="AAM24" s="535" t="b" cm="1">
        <f t="array" ref="AAM24">INDEX(AAM$13:AAM23,$B24+1,1)</f>
        <v>1</v>
      </c>
      <c r="AAN24" s="535" t="str" cm="1">
        <f t="array" ref="AAN24">INDEX(AAN$13:AAN23,$B24+1,1)</f>
        <v>-</v>
      </c>
      <c r="AAO24" s="535" cm="1">
        <f t="array" ref="AAO24">INDEX(AAO$13:AAO23,$B24+1,1)</f>
        <v>0</v>
      </c>
      <c r="AAP24" s="535" cm="1">
        <f t="array" ref="AAP24">INDEX(AAP$13:AAP23,$B24+1,1)</f>
        <v>0</v>
      </c>
      <c r="AAQ24" s="535" cm="1">
        <f t="array" ref="AAQ24">INDEX(AAQ$13:AAQ23,$B24+1,1)</f>
        <v>0</v>
      </c>
      <c r="AAR24" s="18"/>
      <c r="AAS24" s="535" t="str" cm="1">
        <f t="array" ref="AAS24">INDEX(AAS$13:AAS23,$B24+1,1)</f>
        <v>-</v>
      </c>
      <c r="AAT24" s="535" t="str" cm="1">
        <f t="array" ref="AAT24">INDEX(AAT$13:AAT23,$B24+1,1)</f>
        <v>-</v>
      </c>
      <c r="AAU24" s="535" t="str" cm="1">
        <f t="array" ref="AAU24">INDEX(AAU$13:AAU23,$B24+1,1)</f>
        <v>-</v>
      </c>
      <c r="AAV24" s="535" t="str" cm="1">
        <f t="array" ref="AAV24">INDEX(AAV$13:AAV23,$B24+1,1)</f>
        <v>-</v>
      </c>
      <c r="AAW24" s="535" cm="1">
        <f t="array" ref="AAW24">INDEX(AAW$13:AAW23,$B24+1,1)</f>
        <v>1</v>
      </c>
      <c r="AAX24" s="535" cm="1">
        <f t="array" ref="AAX24">INDEX(AAX$13:AAX23,$B24+1,1)</f>
        <v>1</v>
      </c>
      <c r="AAY24" s="535" cm="1">
        <f t="array" ref="AAY24">INDEX(AAY$13:AAY23,$B24+1,1)</f>
        <v>1</v>
      </c>
      <c r="AAZ24" s="535" cm="1">
        <f t="array" ref="AAZ24">INDEX(AAZ$13:AAZ23,$B24+1,1)</f>
        <v>1</v>
      </c>
      <c r="ABA24" s="535" t="str" cm="1">
        <f t="array" ref="ABA24">INDEX(ABA$13:ABA23,$B24+1,1)</f>
        <v>-</v>
      </c>
      <c r="ABB24" s="535" t="str" cm="1">
        <f t="array" ref="ABB24">INDEX(ABB$13:ABB23,$B24+1,1)</f>
        <v>-</v>
      </c>
      <c r="ABC24" s="535" t="str" cm="1">
        <f t="array" ref="ABC24">INDEX(ABC$13:ABC23,$B24+1,1)</f>
        <v>-</v>
      </c>
      <c r="ABD24" s="535" t="str" cm="1">
        <f t="array" ref="ABD24">INDEX(ABD$13:ABD23,$B24+1,1)</f>
        <v>-</v>
      </c>
      <c r="ABE24" s="535" t="str" cm="1">
        <f t="array" ref="ABE24">INDEX(ABE$13:ABE23,$B24+1,1)</f>
        <v>-</v>
      </c>
      <c r="ABF24" s="535" t="str" cm="1">
        <f t="array" ref="ABF24">INDEX(ABF$13:ABF23,$B24+1,1)</f>
        <v>-</v>
      </c>
      <c r="ABG24" s="535" t="str" cm="1">
        <f t="array" ref="ABG24">INDEX(ABG$13:ABG23,$B24+1,1)</f>
        <v>-</v>
      </c>
      <c r="ABH24" s="18"/>
      <c r="ABI24" s="535" t="str" cm="1">
        <f t="array" ref="ABI24">INDEX(ABI$13:ABI23,$B24+1,1)</f>
        <v>-</v>
      </c>
      <c r="ABJ24" s="411">
        <f t="shared" si="187"/>
        <v>1.5</v>
      </c>
      <c r="ABK24" s="18"/>
      <c r="ABL24" s="535" t="str" cm="1">
        <f t="array" ref="ABL24">INDEX(ABL$13:ABL23,$B24+1,1)</f>
        <v>-</v>
      </c>
      <c r="ABM24" s="535" t="str" cm="1">
        <f t="array" ref="ABM24">INDEX(ABM$13:ABM23,$B24+1,1)</f>
        <v>-</v>
      </c>
      <c r="ABN24" s="535" t="str" cm="1">
        <f t="array" ref="ABN24">INDEX(ABN$13:ABN23,$B24+1,1)</f>
        <v>-</v>
      </c>
      <c r="ABO24" s="535" t="str" cm="1">
        <f t="array" ref="ABO24">INDEX(ABO$13:ABO23,$B24+1,1)</f>
        <v>-</v>
      </c>
      <c r="ABP24" s="535" t="str" cm="1">
        <f t="array" ref="ABP24">INDEX(ABP$13:ABP23,$B24+1,1)</f>
        <v>-</v>
      </c>
      <c r="ABQ24" s="535" t="str" cm="1">
        <f t="array" ref="ABQ24">INDEX(ABQ$13:ABQ23,$B24+1,1)</f>
        <v>-</v>
      </c>
      <c r="ABR24" s="535" t="str" cm="1">
        <f t="array" ref="ABR24">INDEX(ABR$13:ABR23,$B24+1,1)</f>
        <v>-</v>
      </c>
      <c r="ABS24" s="535" t="str" cm="1">
        <f t="array" ref="ABS24">INDEX(ABS$13:ABS23,$B24+1,1)</f>
        <v>-</v>
      </c>
      <c r="ABT24" s="535" t="str" cm="1">
        <f t="array" ref="ABT24">INDEX(ABT$13:ABT23,$B24+1,1)</f>
        <v>-</v>
      </c>
      <c r="ABU24" s="535" t="str" cm="1">
        <f t="array" ref="ABU24">INDEX(ABU$13:ABU23,$B24+1,1)</f>
        <v>-</v>
      </c>
      <c r="ABV24" s="535" t="str" cm="1">
        <f t="array" ref="ABV24">INDEX(ABV$13:ABV23,$B24+1,1)</f>
        <v>-</v>
      </c>
      <c r="ABW24" s="535" t="str" cm="1">
        <f t="array" ref="ABW24">INDEX(ABW$13:ABW23,$B24+1,1)</f>
        <v>-</v>
      </c>
      <c r="ABX24" s="535" t="str" cm="1">
        <f t="array" ref="ABX24">INDEX(ABX$13:ABX23,$B24+1,1)</f>
        <v>-</v>
      </c>
      <c r="ABY24" s="535" t="str" cm="1">
        <f t="array" ref="ABY24">INDEX(ABY$13:ABY23,$B24+1,1)</f>
        <v>-</v>
      </c>
      <c r="ABZ24" s="535" t="str" cm="1">
        <f t="array" ref="ABZ24">INDEX(ABZ$13:ABZ23,$B24+1,1)</f>
        <v>-</v>
      </c>
      <c r="ACA24" s="535" t="str" cm="1">
        <f t="array" ref="ACA24">INDEX(ACA$13:ACA23,$B24+1,1)</f>
        <v>-</v>
      </c>
      <c r="ACB24" s="535" t="str" cm="1">
        <f t="array" ref="ACB24">INDEX(ACB$13:ACB23,$B24+1,1)</f>
        <v>-</v>
      </c>
      <c r="ACC24" s="535" t="str" cm="1">
        <f t="array" ref="ACC24">INDEX(ACC$13:ACC23,$B24+1,1)</f>
        <v>-</v>
      </c>
      <c r="ACD24" s="535" t="str" cm="1">
        <f t="array" ref="ACD24">INDEX(ACD$13:ACD23,$B24+1,1)</f>
        <v>-</v>
      </c>
      <c r="ACE24" s="535" t="str" cm="1">
        <f t="array" ref="ACE24">INDEX(ACE$13:ACE23,$B24+1,1)</f>
        <v>-</v>
      </c>
      <c r="ACF24" s="535" t="str" cm="1">
        <f t="array" ref="ACF24">INDEX(ACF$13:ACF23,$B24+1,1)</f>
        <v>-</v>
      </c>
      <c r="ACG24" s="535" t="str" cm="1">
        <f t="array" ref="ACG24">INDEX(ACG$13:ACG23,$B24+1,1)</f>
        <v>-</v>
      </c>
      <c r="ACH24" s="535" t="str" cm="1">
        <f t="array" ref="ACH24">INDEX(ACH$13:ACH23,$B24+1,1)</f>
        <v>-</v>
      </c>
      <c r="ACI24" s="535" t="str" cm="1">
        <f t="array" ref="ACI24">INDEX(ACI$13:ACI23,$B24+1,1)</f>
        <v>-</v>
      </c>
      <c r="ACJ24" s="535" t="str" cm="1">
        <f t="array" ref="ACJ24">INDEX(ACJ$13:ACJ23,$B24+1,1)</f>
        <v>-</v>
      </c>
      <c r="ACK24" s="535" t="str" cm="1">
        <f t="array" ref="ACK24">INDEX(ACK$13:ACK23,$B24+1,1)</f>
        <v>-</v>
      </c>
      <c r="ACL24" s="535" t="str" cm="1">
        <f t="array" ref="ACL24">INDEX(ACL$13:ACL23,$B24+1,1)</f>
        <v>-</v>
      </c>
      <c r="ACM24" s="535" t="str" cm="1">
        <f t="array" ref="ACM24">INDEX(ACM$13:ACM23,$B24+1,1)</f>
        <v>-</v>
      </c>
      <c r="ACN24" s="535" t="str" cm="1">
        <f t="array" ref="ACN24">INDEX(ACN$13:ACN23,$B24+1,1)</f>
        <v>-</v>
      </c>
      <c r="ACO24" s="535" t="str" cm="1">
        <f t="array" ref="ACO24">INDEX(ACO$13:ACO23,$B24+1,1)</f>
        <v>-</v>
      </c>
      <c r="ACP24" s="535" t="str" cm="1">
        <f t="array" ref="ACP24">INDEX(ACP$13:ACP23,$B24+1,1)</f>
        <v>-</v>
      </c>
      <c r="ACQ24" s="535" t="str" cm="1">
        <f t="array" ref="ACQ24">INDEX(ACQ$13:ACQ23,$B24+1,1)</f>
        <v>-</v>
      </c>
      <c r="ACR24" s="535" t="str" cm="1">
        <f t="array" ref="ACR24">INDEX(ACR$13:ACR23,$B24+1,1)</f>
        <v>-</v>
      </c>
      <c r="ACS24" s="535" t="str" cm="1">
        <f t="array" ref="ACS24">INDEX(ACS$13:ACS23,$B24+1,1)</f>
        <v>-</v>
      </c>
      <c r="ACT24" s="535" t="str" cm="1">
        <f t="array" ref="ACT24">INDEX(ACT$13:ACT23,$B24+1,1)</f>
        <v>-</v>
      </c>
      <c r="ACU24" s="535" t="str" cm="1">
        <f t="array" ref="ACU24">INDEX(ACU$13:ACU23,$B24+1,1)</f>
        <v>-</v>
      </c>
      <c r="ACV24" s="535" t="str" cm="1">
        <f t="array" ref="ACV24">INDEX(ACV$13:ACV23,$B24+1,1)</f>
        <v>-</v>
      </c>
      <c r="ACW24" s="535" t="str" cm="1">
        <f t="array" ref="ACW24">INDEX(ACW$13:ACW23,$B24+1,1)</f>
        <v>-</v>
      </c>
      <c r="ACX24" s="535" t="str" cm="1">
        <f t="array" ref="ACX24">INDEX(ACX$13:ACX23,$B24+1,1)</f>
        <v>-</v>
      </c>
      <c r="ACY24" s="535" t="str" cm="1">
        <f t="array" ref="ACY24">INDEX(ACY$13:ACY23,$B24+1,1)</f>
        <v>-</v>
      </c>
      <c r="ACZ24" s="535" t="str" cm="1">
        <f t="array" ref="ACZ24">INDEX(ACZ$13:ACZ23,$B24+1,1)</f>
        <v>-</v>
      </c>
      <c r="ADA24" s="535" t="str" cm="1">
        <f t="array" ref="ADA24">INDEX(ADA$13:ADA23,$B24+1,1)</f>
        <v>-</v>
      </c>
      <c r="ADB24" s="535" cm="1">
        <f t="array" ref="ADB24">INDEX(ADB$13:ADB23,$B24+1,1)</f>
        <v>1</v>
      </c>
      <c r="ADC24" s="535" cm="1">
        <f t="array" ref="ADC24">INDEX(ADC$13:ADC23,$B24+1,1)</f>
        <v>1</v>
      </c>
      <c r="ADD24" s="535" t="str" cm="1">
        <f t="array" ref="ADD24">INDEX(ADD$13:ADD23,$B24+1,1)</f>
        <v>-</v>
      </c>
      <c r="ADE24" s="535" t="str" cm="1">
        <f t="array" ref="ADE24">INDEX(ADE$13:ADE23,$B24+1,1)</f>
        <v>-</v>
      </c>
      <c r="ADF24" s="535" t="str" cm="1">
        <f t="array" ref="ADF24">INDEX(ADF$13:ADF23,$B24+1,1)</f>
        <v>-</v>
      </c>
      <c r="ADG24" s="535" t="str" cm="1">
        <f t="array" ref="ADG24">INDEX(ADG$13:ADG23,$B24+1,1)</f>
        <v>-</v>
      </c>
      <c r="ADH24" s="535" t="str" cm="1">
        <f t="array" ref="ADH24">INDEX(ADH$13:ADH23,$B24+1,1)</f>
        <v>-</v>
      </c>
      <c r="ADI24" s="535" t="str" cm="1">
        <f t="array" ref="ADI24">INDEX(ADI$13:ADI23,$B24+1,1)</f>
        <v>-</v>
      </c>
      <c r="ADJ24" s="535" t="str" cm="1">
        <f t="array" ref="ADJ24">INDEX(ADJ$13:ADJ23,$B24+1,1)</f>
        <v>-</v>
      </c>
      <c r="ADK24" s="535" t="str" cm="1">
        <f t="array" ref="ADK24">INDEX(ADK$13:ADK23,$B24+1,1)</f>
        <v>-</v>
      </c>
      <c r="ADL24" s="535" t="str" cm="1">
        <f t="array" ref="ADL24">INDEX(ADL$13:ADL23,$B24+1,1)</f>
        <v>-</v>
      </c>
      <c r="ADM24" s="535" t="str" cm="1">
        <f t="array" ref="ADM24">INDEX(ADM$13:ADM23,$B24+1,1)</f>
        <v>-</v>
      </c>
      <c r="ADN24" s="535" t="str" cm="1">
        <f t="array" ref="ADN24">INDEX(ADN$13:ADN23,$B24+1,1)</f>
        <v>-</v>
      </c>
      <c r="ADO24" s="535" t="str" cm="1">
        <f t="array" ref="ADO24">INDEX(ADO$13:ADO23,$B24+1,1)</f>
        <v>-</v>
      </c>
      <c r="ADP24" s="535" t="str" cm="1">
        <f t="array" ref="ADP24">INDEX(ADP$13:ADP23,$B24+1,1)</f>
        <v>-</v>
      </c>
      <c r="ADQ24" s="18"/>
      <c r="ADR24" s="535" t="str" cm="1">
        <f t="array" ref="ADR24">INDEX(ADR$13:ADR23,$B24+1,1)</f>
        <v>-</v>
      </c>
      <c r="ADS24" s="535" t="str" cm="1">
        <f t="array" ref="ADS24">INDEX(ADS$13:ADS23,$B24+1,1)</f>
        <v>-</v>
      </c>
      <c r="ADT24" s="535" t="str" cm="1">
        <f t="array" ref="ADT24">INDEX(ADT$13:ADT23,$B24+1,1)</f>
        <v>-</v>
      </c>
      <c r="ADU24" s="535" t="str" cm="1">
        <f t="array" ref="ADU24">INDEX(ADU$13:ADU23,$B24+1,1)</f>
        <v>-</v>
      </c>
      <c r="ADV24" s="535" t="str" cm="1">
        <f t="array" ref="ADV24">INDEX(ADV$13:ADV23,$B24+1,1)</f>
        <v>-</v>
      </c>
      <c r="ADW24" s="535" t="str" cm="1">
        <f t="array" ref="ADW24">INDEX(ADW$13:ADW23,$B24+1,1)</f>
        <v>-</v>
      </c>
      <c r="ADX24" s="535" t="str" cm="1">
        <f t="array" ref="ADX24">INDEX(ADX$13:ADX23,$B24+1,1)</f>
        <v>-</v>
      </c>
      <c r="ADY24" s="535" t="str" cm="1">
        <f t="array" ref="ADY24">INDEX(ADY$13:ADY23,$B24+1,1)</f>
        <v>-</v>
      </c>
      <c r="ADZ24" s="535" t="str" cm="1">
        <f t="array" ref="ADZ24">INDEX(ADZ$13:ADZ23,$B24+1,1)</f>
        <v>-</v>
      </c>
      <c r="AEA24" s="535" t="str" cm="1">
        <f t="array" ref="AEA24">INDEX(AEA$13:AEA23,$B24+1,1)</f>
        <v>-</v>
      </c>
      <c r="AEB24" s="535" t="str" cm="1">
        <f t="array" ref="AEB24">INDEX(AEB$13:AEB23,$B24+1,1)</f>
        <v>-</v>
      </c>
      <c r="AEC24" s="535" t="str" cm="1">
        <f t="array" ref="AEC24">INDEX(AEC$13:AEC23,$B24+1,1)</f>
        <v>-</v>
      </c>
      <c r="AED24" s="535" t="str" cm="1">
        <f t="array" ref="AED24">INDEX(AED$13:AED23,$B24+1,1)</f>
        <v>-</v>
      </c>
      <c r="AEE24" s="535" t="str" cm="1">
        <f t="array" ref="AEE24">INDEX(AEE$13:AEE23,$B24+1,1)</f>
        <v>-</v>
      </c>
      <c r="AEF24" s="535" t="str" cm="1">
        <f t="array" ref="AEF24">INDEX(AEF$13:AEF23,$B24+1,1)</f>
        <v>-</v>
      </c>
      <c r="AEG24" s="535" t="str" cm="1">
        <f t="array" ref="AEG24">INDEX(AEG$13:AEG23,$B24+1,1)</f>
        <v>-</v>
      </c>
      <c r="AEH24" s="535" t="str" cm="1">
        <f t="array" ref="AEH24">INDEX(AEH$13:AEH23,$B24+1,1)</f>
        <v>-</v>
      </c>
      <c r="AEI24" s="535" t="str" cm="1">
        <f t="array" ref="AEI24">INDEX(AEI$13:AEI23,$B24+1,1)</f>
        <v>-</v>
      </c>
      <c r="AEJ24" s="535" t="str" cm="1">
        <f t="array" ref="AEJ24">INDEX(AEJ$13:AEJ23,$B24+1,1)</f>
        <v>-</v>
      </c>
      <c r="AEK24" s="535" t="str" cm="1">
        <f t="array" ref="AEK24">INDEX(AEK$13:AEK23,$B24+1,1)</f>
        <v>-</v>
      </c>
      <c r="AEL24" s="535" t="str" cm="1">
        <f t="array" ref="AEL24">INDEX(AEL$13:AEL23,$B24+1,1)</f>
        <v>-</v>
      </c>
      <c r="AEM24" s="535" t="str" cm="1">
        <f t="array" ref="AEM24">INDEX(AEM$13:AEM23,$B24+1,1)</f>
        <v>-</v>
      </c>
      <c r="AEN24" s="535" t="str" cm="1">
        <f t="array" ref="AEN24">INDEX(AEN$13:AEN23,$B24+1,1)</f>
        <v>-</v>
      </c>
      <c r="AEO24" s="535" t="str" cm="1">
        <f t="array" ref="AEO24">INDEX(AEO$13:AEO23,$B24+1,1)</f>
        <v>-</v>
      </c>
      <c r="AEP24" s="535" t="str" cm="1">
        <f t="array" ref="AEP24">INDEX(AEP$13:AEP23,$B24+1,1)</f>
        <v>-</v>
      </c>
      <c r="AEQ24" s="535" t="str" cm="1">
        <f t="array" ref="AEQ24">INDEX(AEQ$13:AEQ23,$B24+1,1)</f>
        <v>-</v>
      </c>
      <c r="AER24" s="535" t="str" cm="1">
        <f t="array" ref="AER24">INDEX(AER$13:AER23,$B24+1,1)</f>
        <v>-</v>
      </c>
      <c r="AES24" s="535" t="str" cm="1">
        <f t="array" ref="AES24">INDEX(AES$13:AES23,$B24+1,1)</f>
        <v>-</v>
      </c>
      <c r="AET24" s="535" t="str" cm="1">
        <f t="array" ref="AET24">INDEX(AET$13:AET23,$B24+1,1)</f>
        <v>-</v>
      </c>
      <c r="AEU24" s="535" t="str" cm="1">
        <f t="array" ref="AEU24">INDEX(AEU$13:AEU23,$B24+1,1)</f>
        <v>-</v>
      </c>
      <c r="AEV24" s="535" t="str" cm="1">
        <f t="array" ref="AEV24">INDEX(AEV$13:AEV23,$B24+1,1)</f>
        <v>-</v>
      </c>
      <c r="AEW24" s="535" t="str" cm="1">
        <f t="array" ref="AEW24">INDEX(AEW$13:AEW23,$B24+1,1)</f>
        <v>-</v>
      </c>
      <c r="AEX24" s="535" t="str" cm="1">
        <f t="array" ref="AEX24">INDEX(AEX$13:AEX23,$B24+1,1)</f>
        <v>-</v>
      </c>
      <c r="AEY24" s="535" t="str" cm="1">
        <f t="array" ref="AEY24">INDEX(AEY$13:AEY23,$B24+1,1)</f>
        <v>-</v>
      </c>
      <c r="AEZ24" s="535" t="str" cm="1">
        <f t="array" ref="AEZ24">INDEX(AEZ$13:AEZ23,$B24+1,1)</f>
        <v>-</v>
      </c>
      <c r="AFA24" s="535" t="str" cm="1">
        <f t="array" ref="AFA24">INDEX(AFA$13:AFA23,$B24+1,1)</f>
        <v>-</v>
      </c>
      <c r="AFB24" s="535" t="str" cm="1">
        <f t="array" ref="AFB24">INDEX(AFB$13:AFB23,$B24+1,1)</f>
        <v>-</v>
      </c>
      <c r="AFC24" s="535" t="str" cm="1">
        <f t="array" ref="AFC24">INDEX(AFC$13:AFC23,$B24+1,1)</f>
        <v>-</v>
      </c>
      <c r="AFD24" s="535" t="str" cm="1">
        <f t="array" ref="AFD24">INDEX(AFD$13:AFD23,$B24+1,1)</f>
        <v>-</v>
      </c>
      <c r="AFE24" s="535" t="str" cm="1">
        <f t="array" ref="AFE24">INDEX(AFE$13:AFE23,$B24+1,1)</f>
        <v>-</v>
      </c>
      <c r="AFF24" s="535" t="str" cm="1">
        <f t="array" ref="AFF24">INDEX(AFF$13:AFF23,$B24+1,1)</f>
        <v>-</v>
      </c>
      <c r="AFG24" s="535" t="str" cm="1">
        <f t="array" ref="AFG24">INDEX(AFG$13:AFG23,$B24+1,1)</f>
        <v>-</v>
      </c>
      <c r="AFH24" s="535" t="str" cm="1">
        <f t="array" ref="AFH24">INDEX(AFH$13:AFH23,$B24+1,1)</f>
        <v>-</v>
      </c>
      <c r="AFI24" s="535" t="str" cm="1">
        <f t="array" ref="AFI24">INDEX(AFI$13:AFI23,$B24+1,1)</f>
        <v>-</v>
      </c>
      <c r="AFJ24" s="535" t="str" cm="1">
        <f t="array" ref="AFJ24">INDEX(AFJ$13:AFJ23,$B24+1,1)</f>
        <v>-</v>
      </c>
      <c r="AFK24" s="535" t="str" cm="1">
        <f t="array" ref="AFK24">INDEX(AFK$13:AFK23,$B24+1,1)</f>
        <v>-</v>
      </c>
      <c r="AFL24" s="535" t="str" cm="1">
        <f t="array" ref="AFL24">INDEX(AFL$13:AFL23,$B24+1,1)</f>
        <v>-</v>
      </c>
      <c r="AFM24" s="535" t="str" cm="1">
        <f t="array" ref="AFM24">INDEX(AFM$13:AFM23,$B24+1,1)</f>
        <v>-</v>
      </c>
      <c r="AFN24" s="535" t="str" cm="1">
        <f t="array" ref="AFN24">INDEX(AFN$13:AFN23,$B24+1,1)</f>
        <v>-</v>
      </c>
      <c r="AFO24" s="535" t="str" cm="1">
        <f t="array" ref="AFO24">INDEX(AFO$13:AFO23,$B24+1,1)</f>
        <v>-</v>
      </c>
      <c r="AFP24" s="535" t="str" cm="1">
        <f t="array" ref="AFP24">INDEX(AFP$13:AFP23,$B24+1,1)</f>
        <v>-</v>
      </c>
      <c r="AFQ24" s="535" t="str" cm="1">
        <f t="array" ref="AFQ24">INDEX(AFQ$13:AFQ23,$B24+1,1)</f>
        <v>-</v>
      </c>
      <c r="AFR24" s="535" t="str" cm="1">
        <f t="array" ref="AFR24">INDEX(AFR$13:AFR23,$B24+1,1)</f>
        <v>-</v>
      </c>
      <c r="AFS24" s="535" t="str" cm="1">
        <f t="array" ref="AFS24">INDEX(AFS$13:AFS23,$B24+1,1)</f>
        <v>-</v>
      </c>
      <c r="AFT24" s="535" t="str" cm="1">
        <f t="array" ref="AFT24">INDEX(AFT$13:AFT23,$B24+1,1)</f>
        <v>-</v>
      </c>
      <c r="AFU24" s="535" t="str" cm="1">
        <f t="array" ref="AFU24">INDEX(AFU$13:AFU23,$B24+1,1)</f>
        <v>-</v>
      </c>
      <c r="AFV24" s="535" t="str" cm="1">
        <f t="array" ref="AFV24">INDEX(AFV$13:AFV23,$B24+1,1)</f>
        <v>-</v>
      </c>
      <c r="AFW24" s="535" t="str" cm="1">
        <f t="array" ref="AFW24">INDEX(AFW$13:AFW23,$B24+1,1)</f>
        <v>-</v>
      </c>
      <c r="AFX24" s="535" t="str" cm="1">
        <f t="array" ref="AFX24">INDEX(AFX$13:AFX23,$B24+1,1)</f>
        <v>-</v>
      </c>
      <c r="AFY24" s="535" t="str" cm="1">
        <f t="array" ref="AFY24">INDEX(AFY$13:AFY23,$B24+1,1)</f>
        <v>-</v>
      </c>
      <c r="AFZ24" s="535" t="str" cm="1">
        <f t="array" ref="AFZ24">INDEX(AFZ$13:AFZ23,$B24+1,1)</f>
        <v>-</v>
      </c>
      <c r="AGA24" s="535" t="str" cm="1">
        <f t="array" ref="AGA24">INDEX(AGA$13:AGA23,$B24+1,1)</f>
        <v>-</v>
      </c>
      <c r="AGB24" s="535" t="str" cm="1">
        <f t="array" ref="AGB24">INDEX(AGB$13:AGB23,$B24+1,1)</f>
        <v>-</v>
      </c>
      <c r="AGC24" s="535" t="str" cm="1">
        <f t="array" ref="AGC24">INDEX(AGC$13:AGC23,$B24+1,1)</f>
        <v>-</v>
      </c>
      <c r="AGD24" s="535" t="str" cm="1">
        <f t="array" ref="AGD24">INDEX(AGD$13:AGD23,$B24+1,1)</f>
        <v>-</v>
      </c>
      <c r="AGE24" s="535" t="str" cm="1">
        <f t="array" ref="AGE24">INDEX(AGE$13:AGE23,$B24+1,1)</f>
        <v>-</v>
      </c>
      <c r="AGF24" s="535" t="str" cm="1">
        <f t="array" ref="AGF24">INDEX(AGF$13:AGF23,$B24+1,1)</f>
        <v>-</v>
      </c>
      <c r="AGG24" s="535" t="str" cm="1">
        <f t="array" ref="AGG24">INDEX(AGG$13:AGG23,$B24+1,1)</f>
        <v>-</v>
      </c>
      <c r="AGH24" s="535" t="str" cm="1">
        <f t="array" ref="AGH24">INDEX(AGH$13:AGH23,$B24+1,1)</f>
        <v>-</v>
      </c>
      <c r="AGI24" s="535" t="str" cm="1">
        <f t="array" ref="AGI24">INDEX(AGI$13:AGI23,$B24+1,1)</f>
        <v>-</v>
      </c>
      <c r="AGJ24" s="535" t="str" cm="1">
        <f t="array" ref="AGJ24">INDEX(AGJ$13:AGJ23,$B24+1,1)</f>
        <v>-</v>
      </c>
      <c r="AGK24" s="535" t="str" cm="1">
        <f t="array" ref="AGK24">INDEX(AGK$13:AGK23,$B24+1,1)</f>
        <v>-</v>
      </c>
      <c r="AGL24" s="535" t="str" cm="1">
        <f t="array" ref="AGL24">INDEX(AGL$13:AGL23,$B24+1,1)</f>
        <v>-</v>
      </c>
      <c r="AGM24" s="535" t="str" cm="1">
        <f t="array" ref="AGM24">INDEX(AGM$13:AGM23,$B24+1,1)</f>
        <v>-</v>
      </c>
      <c r="AGN24" s="535" t="str" cm="1">
        <f t="array" ref="AGN24">INDEX(AGN$13:AGN23,$B24+1,1)</f>
        <v>-</v>
      </c>
      <c r="AGO24" s="535" t="str" cm="1">
        <f t="array" ref="AGO24">INDEX(AGO$13:AGO23,$B24+1,1)</f>
        <v>-</v>
      </c>
      <c r="AGP24" s="535" t="str" cm="1">
        <f t="array" ref="AGP24">INDEX(AGP$13:AGP23,$B24+1,1)</f>
        <v>-</v>
      </c>
      <c r="AGQ24" s="535" t="str" cm="1">
        <f t="array" ref="AGQ24">INDEX(AGQ$13:AGQ23,$B24+1,1)</f>
        <v>-</v>
      </c>
      <c r="AGR24" s="535" t="str" cm="1">
        <f t="array" ref="AGR24">INDEX(AGR$13:AGR23,$B24+1,1)</f>
        <v>-</v>
      </c>
      <c r="AGS24" s="535" t="str" cm="1">
        <f t="array" ref="AGS24">INDEX(AGS$13:AGS23,$B24+1,1)</f>
        <v>-</v>
      </c>
      <c r="AGT24" s="535" t="str" cm="1">
        <f t="array" ref="AGT24">INDEX(AGT$13:AGT23,$B24+1,1)</f>
        <v>-</v>
      </c>
      <c r="AGU24" s="535" t="str" cm="1">
        <f t="array" ref="AGU24">INDEX(AGU$13:AGU23,$B24+1,1)</f>
        <v>-</v>
      </c>
      <c r="AGV24" s="535" t="str" cm="1">
        <f t="array" ref="AGV24">INDEX(AGV$13:AGV23,$B24+1,1)</f>
        <v>-</v>
      </c>
      <c r="AGW24" s="535" t="str" cm="1">
        <f t="array" ref="AGW24">INDEX(AGW$13:AGW23,$B24+1,1)</f>
        <v>-</v>
      </c>
      <c r="AGX24" s="535" t="str" cm="1">
        <f t="array" ref="AGX24">INDEX(AGX$13:AGX23,$B24+1,1)</f>
        <v>-</v>
      </c>
      <c r="AGY24" s="535" t="str" cm="1">
        <f t="array" ref="AGY24">INDEX(AGY$13:AGY23,$B24+1,1)</f>
        <v>-</v>
      </c>
      <c r="AGZ24" s="535" t="str" cm="1">
        <f t="array" ref="AGZ24">INDEX(AGZ$13:AGZ23,$B24+1,1)</f>
        <v>-</v>
      </c>
      <c r="AHA24" s="535" t="str" cm="1">
        <f t="array" ref="AHA24">INDEX(AHA$13:AHA23,$B24+1,1)</f>
        <v>-</v>
      </c>
      <c r="AHB24" s="535" t="str" cm="1">
        <f t="array" ref="AHB24">INDEX(AHB$13:AHB23,$B24+1,1)</f>
        <v>-</v>
      </c>
      <c r="AHC24" s="535" t="str" cm="1">
        <f t="array" ref="AHC24">INDEX(AHC$13:AHC23,$B24+1,1)</f>
        <v>-</v>
      </c>
      <c r="AHD24" s="535" cm="1">
        <f t="array" ref="AHD24">INDEX(AHD$13:AHD23,$B24+1,1)</f>
        <v>0</v>
      </c>
      <c r="AHE24" s="483">
        <v>0</v>
      </c>
    </row>
    <row r="25" spans="1:889" outlineLevel="1">
      <c r="A25" s="18">
        <f t="shared" si="148"/>
        <v>12</v>
      </c>
      <c r="B25" s="18">
        <f t="shared" ref="B25:B47" si="218">$A$19</f>
        <v>6</v>
      </c>
      <c r="C25">
        <v>2</v>
      </c>
      <c r="D25" s="119" t="str">
        <f>INDEX(i.Region_Desc,1,$L25)</f>
        <v>CWW</v>
      </c>
      <c r="E25" t="b">
        <v>1</v>
      </c>
      <c r="F25" t="b">
        <v>0</v>
      </c>
      <c r="G25" t="b">
        <f t="shared" si="197"/>
        <v>1</v>
      </c>
      <c r="H25" s="40" t="str">
        <f>"Region"&amp;$L25&amp;"_test"</f>
        <v>Region3_test</v>
      </c>
      <c r="I25" s="535" cm="1">
        <f t="array" ref="I25">INDEX(I$13:I24,$B25+1,1)</f>
        <v>1</v>
      </c>
      <c r="J25" s="535" cm="1">
        <f t="array" ref="J25">INDEX(J$13:J24,$B25+1,1)</f>
        <v>0</v>
      </c>
      <c r="K25" s="535" cm="1">
        <f t="array" ref="K25">INDEX(K$13:K24,$B25+1,1)</f>
        <v>0</v>
      </c>
      <c r="L25" s="22">
        <v>3</v>
      </c>
      <c r="M25" s="535" cm="1">
        <f t="array" ref="M25">INDEX(M$13:M24,$B25+1,1)</f>
        <v>0</v>
      </c>
      <c r="N25" s="535" cm="1">
        <f t="array" ref="N25">INDEX(N$13:N24,$B25+1,1)</f>
        <v>3</v>
      </c>
      <c r="O25" s="535" cm="1">
        <f t="array" ref="O25">INDEX(O$13:O24,$B25+1,1)</f>
        <v>2</v>
      </c>
      <c r="P25" s="535" cm="1">
        <f t="array" ref="P25">INDEX(P$13:P24,$B25+1,1)</f>
        <v>0</v>
      </c>
      <c r="Q25" s="535" cm="1">
        <f t="array" ref="Q25">INDEX(Q$13:Q24,$B25+1,1)</f>
        <v>0</v>
      </c>
      <c r="R25" s="535" cm="1">
        <f t="array" ref="R25">INDEX(R$13:R24,$B25+1,1)</f>
        <v>1</v>
      </c>
      <c r="S25" s="535" cm="1">
        <f t="array" ref="S25">INDEX(S$13:S24,$B25+1,1)</f>
        <v>0</v>
      </c>
      <c r="T25" s="411">
        <f t="shared" si="149"/>
        <v>2</v>
      </c>
      <c r="U25" s="411">
        <f t="shared" si="150"/>
        <v>2</v>
      </c>
      <c r="V25" s="411">
        <f t="shared" si="151"/>
        <v>2</v>
      </c>
      <c r="W25" s="773" t="b">
        <f t="shared" si="215"/>
        <v>0</v>
      </c>
      <c r="X25" s="772" t="b">
        <f t="shared" si="152"/>
        <v>1</v>
      </c>
      <c r="Y25" s="772" t="b">
        <f t="shared" si="152"/>
        <v>1</v>
      </c>
      <c r="Z25" s="791" t="b" cm="1">
        <f t="array" ref="Z25">INDEX(Z$13:Z24,$B25+1,1)</f>
        <v>0</v>
      </c>
      <c r="AA25" s="411">
        <f t="shared" si="153"/>
        <v>6</v>
      </c>
      <c r="AB25" s="411">
        <f t="shared" si="154"/>
        <v>6</v>
      </c>
      <c r="AC25" s="411"/>
      <c r="AD25" s="411">
        <f t="shared" si="155"/>
        <v>6</v>
      </c>
      <c r="AE25" s="111"/>
      <c r="AF25" s="111"/>
      <c r="AG25" s="111"/>
      <c r="AH25" s="111"/>
      <c r="AI25" s="535" cm="1">
        <f t="array" ref="AI25">INDEX(AI$13:AI24,$B25+1,1)</f>
        <v>1</v>
      </c>
      <c r="AJ25" s="535" cm="1">
        <f t="array" ref="AJ25">INDEX(AJ$13:AJ24,$B25+1,1)</f>
        <v>1</v>
      </c>
      <c r="AK25" s="535" cm="1">
        <f t="array" ref="AK25">INDEX(AK$13:AK24,$B25+1,1)</f>
        <v>1</v>
      </c>
      <c r="AL25" s="535" cm="1">
        <f t="array" ref="AL25">INDEX(AL$13:AL24,$B25+1,1)</f>
        <v>0</v>
      </c>
      <c r="AM25" s="535" cm="1">
        <f t="array" ref="AM25">INDEX(AM$13:AM24,$B25+1,1)</f>
        <v>0</v>
      </c>
      <c r="AN25" s="811" t="str" cm="1">
        <f t="array" ref="AN25">INDEX(AN$13:AN24,$B25+1,1)</f>
        <v/>
      </c>
      <c r="AO25" s="535" t="str" cm="1">
        <f t="array" ref="AO25">INDEX(AO$13:AO24,$B25+1,1)</f>
        <v/>
      </c>
      <c r="AP25" s="535" t="str" cm="1">
        <f t="array" ref="AP25">INDEX(AP$13:AP24,$B25+1,1)</f>
        <v/>
      </c>
      <c r="AQ25" s="535" cm="1">
        <f t="array" ref="AQ25">INDEX(AQ$13:AQ24,$B25+1,1)</f>
        <v>1</v>
      </c>
      <c r="AR25" s="535" cm="1">
        <f t="array" ref="AR25">INDEX(AR$13:AR24,$B25+1,1)</f>
        <v>1</v>
      </c>
      <c r="AS25" s="111"/>
      <c r="AT25" s="111"/>
      <c r="AU25" s="111"/>
      <c r="AV25" s="111"/>
      <c r="AW25" s="111"/>
      <c r="AX25" s="111"/>
      <c r="AY25" s="111"/>
      <c r="AZ25" s="111"/>
      <c r="BA25" s="18"/>
      <c r="BB25" s="18"/>
      <c r="BC25" s="200" t="str" cm="1">
        <f t="array" aca="1" ref="BC25" ca="1">$H25&amp;" "        &amp;_xlfn.SINGLE( INDEX(i.ModelStructure,$I25,1))    &amp;" "
&amp; $D25        &amp;       IF(OR($CG25="-", $CG25),"_PInp","_Full")&amp;    CHOOSE($DT25+1," Fine","  MWM","  SFM","  CFS","  GFS"," Meat"," Wool","  Mat "," 1stC"," Term"," Shed","     ")&amp;IF($FG25=1,"&amp;EL","   ")&amp;IF($DZ25=TRUE,"&amp;BBT","    ")
&amp;      " TOL"&amp;_xlfn.SINGLE(INDEX(i.TOL_Desc,1,$N25))   &amp; " Scan"&amp;$AK25
&amp;       CHOOSE($K25+1," CFS"," GFS"," NFS")&amp;     " CG_"&amp;_xlfn.SINGLE(_xlfn.SWITCH($ZY25,"-",1,TRUE,1,FALSE,0))&amp;_xlfn.SINGLE(    IF($AAB25="-"," FodCrop    ",_xlfn.SWITCH(VALUE(LEFT($AAB$4,1)),0," All",6," Lup",9," Oat",11," OaF")&amp;"_Fod"&amp;TEXT($AAB25,"000%")))
&amp;" REV"&amp;"_"&amp;TEXT($JJ25,"00;-0;00;@ ")&amp;TEXT($AP25,"00;-0;00;  @")&amp;"_"&amp;TEXT($JO25,"0")&amp;"_"&amp;TEXT($AR25,"0")
&amp; " RR"&amp;TEXT(SUM($FK25:$FL25),"+00%;-00%;    ;@")
&amp; " ("&amp;IF($DM25,"P","E")   &amp;IF($DN25,"T","t")        &amp;     "_F"&amp;IF($ACM25=TRUE,3,0)+COUNTIF($ACE25:$ACI25,TRUE)+COUNTIF($BX25:$BY25,"&gt;0")&amp;IF($ACK25=TRUE,3,0)+COUNTIF($BX25:$BY25,"&gt;0")&amp;"N"&amp;$ACP25&amp;$ACQ25&amp;"L"&amp;$ADB25&amp;$ADC25&amp;"_"&amp;$ADA25&amp;")"</f>
        <v>Region3_test SE CWW_PInp  GFS        TOLSpr Scan1 CFS CG_1 FodCrop     REV_-   _-_1 RR+01% (Et_F00N--L11_-)</v>
      </c>
      <c r="BD25" s="8" t="str">
        <f ca="1">IF(COUNTIF($BC$13:$BC25,$BC25)=1,"-","Dup")</f>
        <v>-</v>
      </c>
      <c r="BE25" s="18"/>
      <c r="BF25" s="535" t="b" cm="1">
        <f t="array" ref="BF25">INDEX(BF$13:BF24,$B25+1,1)</f>
        <v>0</v>
      </c>
      <c r="BG25" s="535" t="b" cm="1">
        <f t="array" ref="BG25">INDEX(BG$13:BG24,$B25+1,1)</f>
        <v>0</v>
      </c>
      <c r="BH25" s="535" t="b" cm="1">
        <f t="array" ref="BH25">INDEX(BH$13:BH24,$B25+1,1)</f>
        <v>0</v>
      </c>
      <c r="BI25" s="535" t="b" cm="1">
        <f t="array" ref="BI25">INDEX(BI$13:BI24,$B25+1,1)</f>
        <v>0</v>
      </c>
      <c r="BJ25" s="535" t="b" cm="1">
        <f t="array" ref="BJ25">INDEX(BJ$13:BJ24,$B25+1,1)</f>
        <v>0</v>
      </c>
      <c r="BK25" s="535" t="b" cm="1">
        <f t="array" ref="BK25">INDEX(BK$13:BK24,$B25+1,1)</f>
        <v>0</v>
      </c>
      <c r="BL25" s="535" t="b" cm="1">
        <f t="array" ref="BL25">INDEX(BL$13:BL24,$B25+1,1)</f>
        <v>0</v>
      </c>
      <c r="BM25" s="535" t="b" cm="1">
        <f t="array" ref="BM25">INDEX(BM$13:BM24,$B25+1,1)</f>
        <v>0</v>
      </c>
      <c r="BN25" s="535" t="b" cm="1">
        <f t="array" ref="BN25">INDEX(BN$13:BN24,$B25+1,1)</f>
        <v>0</v>
      </c>
      <c r="BO25" s="18"/>
      <c r="BP25" s="535" t="b" cm="1">
        <f t="array" ref="BP25">INDEX(BP$13:BP24,$B25+1,1)</f>
        <v>0</v>
      </c>
      <c r="BQ25" s="535" t="str" cm="1">
        <f t="array" ref="BQ25">INDEX(BQ$13:BQ24,$B25+1,1)</f>
        <v>-</v>
      </c>
      <c r="BR25" s="535" t="str" cm="1">
        <f t="array" ref="BR25">INDEX(BR$13:BR24,$B25+1,1)</f>
        <v>-</v>
      </c>
      <c r="BS25" s="535" t="str" cm="1">
        <f t="array" ref="BS25">INDEX(BS$13:BS24,$B25+1,1)</f>
        <v>-</v>
      </c>
      <c r="BT25" s="535" t="str" cm="1">
        <f t="array" ref="BT25">INDEX(BT$13:BT24,$B25+1,1)</f>
        <v>-</v>
      </c>
      <c r="BU25" s="535" t="str" cm="1">
        <f t="array" ref="BU25">INDEX(BU$13:BU24,$B25+1,1)</f>
        <v>-</v>
      </c>
      <c r="BV25" s="535" t="str" cm="1">
        <f t="array" ref="BV25">INDEX(BV$13:BV24,$B25+1,1)</f>
        <v>-</v>
      </c>
      <c r="BW25" s="535" t="str" cm="1">
        <f t="array" ref="BW25">INDEX(BW$13:BW24,$B25+1,1)</f>
        <v>-</v>
      </c>
      <c r="BX25" s="535" t="str" cm="1">
        <f t="array" ref="BX25">INDEX(BX$13:BX24,$B25+1,1)</f>
        <v>-</v>
      </c>
      <c r="BY25" s="535" t="str" cm="1">
        <f t="array" ref="BY25">INDEX(BY$13:BY24,$B25+1,1)</f>
        <v>-</v>
      </c>
      <c r="BZ25" s="535" t="str" cm="1">
        <f t="array" ref="BZ25">INDEX(BZ$13:BZ24,$B25+1,1)</f>
        <v>-</v>
      </c>
      <c r="CA25" s="535" t="str" cm="1">
        <f t="array" ref="CA25">INDEX(CA$13:CA24,$B25+1,1)</f>
        <v>-</v>
      </c>
      <c r="CB25" s="535" t="b" cm="1">
        <f t="array" ref="CB25">INDEX(CB$13:CB24,$B25+1,1)</f>
        <v>0</v>
      </c>
      <c r="CC25" s="535" t="str" cm="1">
        <f t="array" ref="CC25">INDEX(CC$13:CC24,$B25+1,1)</f>
        <v>-</v>
      </c>
      <c r="CD25" s="535" t="str" cm="1">
        <f t="array" ref="CD25">INDEX(CD$13:CD24,$B25+1,1)</f>
        <v>-</v>
      </c>
      <c r="CE25" s="535" t="str" cm="1">
        <f t="array" ref="CE25">INDEX(CE$13:CE24,$B25+1,1)</f>
        <v>-</v>
      </c>
      <c r="CF25" s="535" t="str" cm="1">
        <f t="array" ref="CF25">INDEX(CF$13:CF24,$B25+1,1)</f>
        <v>-</v>
      </c>
      <c r="CG25" s="535" t="str" cm="1">
        <f t="array" ref="CG25">INDEX(CG$13:CG24,$B25+1,1)</f>
        <v>-</v>
      </c>
      <c r="CH25" s="535" t="str" cm="1">
        <f t="array" ref="CH25">INDEX(CH$13:CH24,$B25+1,1)</f>
        <v>-</v>
      </c>
      <c r="CI25" s="535" t="str" cm="1">
        <f t="array" ref="CI25">INDEX(CI$13:CI24,$B25+1,1)</f>
        <v>-</v>
      </c>
      <c r="CJ25" s="535" t="str" cm="1">
        <f t="array" ref="CJ25">INDEX(CJ$13:CJ24,$B25+1,1)</f>
        <v>-</v>
      </c>
      <c r="CK25" s="18"/>
      <c r="CL25" s="535" t="str" cm="1">
        <f t="array" ref="CL25">INDEX(CL$13:CL24,$B25+1,1)</f>
        <v>-</v>
      </c>
      <c r="CM25" s="535" t="str" cm="1">
        <f t="array" ref="CM25">INDEX(CM$13:CM24,$B25+1,1)</f>
        <v>-</v>
      </c>
      <c r="CN25" s="411" t="str">
        <f t="shared" ca="1" si="159"/>
        <v>-</v>
      </c>
      <c r="CO25" s="411">
        <f t="shared" si="160"/>
        <v>0</v>
      </c>
      <c r="CP25" s="411">
        <f t="shared" si="160"/>
        <v>0</v>
      </c>
      <c r="CQ25" s="535" t="str" cm="1">
        <f t="array" ref="CQ25">INDEX(CQ$13:CQ24,$B25+1,1)</f>
        <v>-</v>
      </c>
      <c r="CR25" s="535" t="str" cm="1">
        <f t="array" ref="CR25">INDEX(CR$13:CR24,$B25+1,1)</f>
        <v>-</v>
      </c>
      <c r="CS25" s="535" t="str" cm="1">
        <f t="array" ref="CS25">INDEX(CS$13:CS24,$B25+1,1)</f>
        <v>-</v>
      </c>
      <c r="CT25" s="535" t="str" cm="1">
        <f t="array" ref="CT25">INDEX(CT$13:CT24,$B25+1,1)</f>
        <v>-</v>
      </c>
      <c r="CU25" s="411" t="str">
        <f t="shared" ca="1" si="161"/>
        <v>-</v>
      </c>
      <c r="CV25" s="411">
        <f t="shared" si="162"/>
        <v>0</v>
      </c>
      <c r="CW25" s="411">
        <f t="shared" si="162"/>
        <v>0</v>
      </c>
      <c r="CX25" s="535" t="str" cm="1">
        <f t="array" ref="CX25">INDEX(CX$13:CX24,$B25+1,1)</f>
        <v>-</v>
      </c>
      <c r="CY25" s="535" t="str" cm="1">
        <f t="array" ref="CY25">INDEX(CY$13:CY24,$B25+1,1)</f>
        <v>-</v>
      </c>
      <c r="CZ25" s="411" t="str">
        <f t="shared" ca="1" si="163"/>
        <v>-</v>
      </c>
      <c r="DA25" s="411">
        <f t="shared" si="164"/>
        <v>0</v>
      </c>
      <c r="DB25" s="535" t="str" cm="1">
        <f t="array" ref="DB25">INDEX(DB$13:DB24,$B25+1,1)</f>
        <v>-</v>
      </c>
      <c r="DC25" s="535" t="str" cm="1">
        <f t="array" ref="DC25">INDEX(DC$13:DC24,$B25+1,1)</f>
        <v>-</v>
      </c>
      <c r="DD25" s="411">
        <f t="shared" si="165"/>
        <v>0</v>
      </c>
      <c r="DE25" s="535" t="str" cm="1">
        <f t="array" ref="DE25">INDEX(DE$13:DE24,$B25+1,1)</f>
        <v>-</v>
      </c>
      <c r="DF25" s="535" t="str" cm="1">
        <f t="array" ref="DF25">INDEX(DF$13:DF24,$B25+1,1)</f>
        <v>-</v>
      </c>
      <c r="DG25" s="411" t="str">
        <f t="shared" ca="1" si="166"/>
        <v>-</v>
      </c>
      <c r="DH25" s="411">
        <f t="shared" si="167"/>
        <v>0</v>
      </c>
      <c r="DI25" s="411">
        <f t="shared" si="167"/>
        <v>0</v>
      </c>
      <c r="DJ25" s="535" cm="1">
        <f t="array" ref="DJ25">INDEX(DJ$13:DJ24,$B25+1,1)</f>
        <v>0</v>
      </c>
      <c r="DK25" s="535" cm="1">
        <f t="array" ref="DK25">INDEX(DK$13:DK24,$B25+1,1)</f>
        <v>0</v>
      </c>
      <c r="DL25" s="18"/>
      <c r="DM25" s="535" t="b" cm="1">
        <f t="array" ref="DM25">INDEX(DM$13:DM24,$B25+1,1)</f>
        <v>0</v>
      </c>
      <c r="DN25" s="535" t="b" cm="1">
        <f t="array" ref="DN25">INDEX(DN$13:DN24,$B25+1,1)</f>
        <v>0</v>
      </c>
      <c r="DO25" s="535" t="b" cm="1">
        <f t="array" ref="DO25">INDEX(DO$13:DO24,$B25+1,1)</f>
        <v>1</v>
      </c>
      <c r="DP25" s="535" t="str" cm="1">
        <f t="array" ref="DP25">INDEX(DP$13:DP24,$B25+1,1)</f>
        <v>-</v>
      </c>
      <c r="DQ25" s="536" cm="1">
        <f t="array" ref="DQ25">INDEX(DQ$13:DQ24,$B25+1,1)</f>
        <v>0</v>
      </c>
      <c r="DR25" s="535" cm="1">
        <f t="array" ref="DR25">INDEX(DR$13:DR24,$B25+1,1)</f>
        <v>1</v>
      </c>
      <c r="DS25" s="535" cm="1">
        <f t="array" ref="DS25">INDEX(DS$13:DS24,$B25+1,1)</f>
        <v>1</v>
      </c>
      <c r="DT25" s="411">
        <f t="shared" si="198"/>
        <v>4</v>
      </c>
      <c r="DU25" s="411" t="str">
        <f t="shared" si="198"/>
        <v>-</v>
      </c>
      <c r="DV25" s="535" t="str" cm="1">
        <f t="array" ref="DV25">INDEX(DV$13:DV24,$B25+1,1)</f>
        <v>-</v>
      </c>
      <c r="DW25" s="411" t="str">
        <f t="shared" si="199"/>
        <v>-</v>
      </c>
      <c r="DX25" s="411" t="str">
        <f t="shared" si="199"/>
        <v>-</v>
      </c>
      <c r="DY25" s="411" t="str">
        <f t="shared" si="199"/>
        <v>-</v>
      </c>
      <c r="DZ25" s="411" t="b">
        <f t="shared" si="200"/>
        <v>0</v>
      </c>
      <c r="EA25" s="535" t="str" cm="1">
        <f t="array" ref="EA25">INDEX(EA$13:EA24,$B25+1,1)</f>
        <v>-</v>
      </c>
      <c r="EB25" s="535" t="str" cm="1">
        <f t="array" ref="EB25">INDEX(EB$13:EB24,$B25+1,1)</f>
        <v>-</v>
      </c>
      <c r="EC25" s="535" t="str" cm="1">
        <f t="array" ref="EC25">INDEX(EC$13:EC24,$B25+1,1)</f>
        <v>-</v>
      </c>
      <c r="ED25" s="535" t="str" cm="1">
        <f t="array" ref="ED25">INDEX(ED$13:ED24,$B25+1,1)</f>
        <v>-</v>
      </c>
      <c r="EE25" s="411">
        <f t="shared" si="201"/>
        <v>500</v>
      </c>
      <c r="EF25" s="411">
        <f t="shared" si="201"/>
        <v>500</v>
      </c>
      <c r="EG25" s="411" t="str">
        <f t="shared" si="201"/>
        <v>-</v>
      </c>
      <c r="EH25" s="411" t="str">
        <f t="shared" si="201"/>
        <v>-</v>
      </c>
      <c r="EI25" s="411" t="str">
        <f t="shared" si="201"/>
        <v>-</v>
      </c>
      <c r="EJ25" s="535" cm="1">
        <f t="array" ref="EJ25">INDEX(EJ$13:EJ24,$B25+1,1)</f>
        <v>0</v>
      </c>
      <c r="EK25" s="535" cm="1">
        <f t="array" ref="EK25">INDEX(EK$13:EK24,$B25+1,1)</f>
        <v>999999</v>
      </c>
      <c r="EL25" s="535" cm="1">
        <f t="array" ref="EL25">INDEX(EL$13:EL24,$B25+1,1)</f>
        <v>999999</v>
      </c>
      <c r="EM25" s="535" cm="1">
        <f t="array" ref="EM25">INDEX(EM$13:EM24,$B25+1,1)</f>
        <v>999999</v>
      </c>
      <c r="EN25" s="535" cm="1">
        <f t="array" ref="EN25">INDEX(EN$13:EN24,$B25+1,1)</f>
        <v>999999</v>
      </c>
      <c r="EO25" s="535" cm="1">
        <f t="array" ref="EO25">INDEX(EO$13:EO24,$B25+1,1)</f>
        <v>999999</v>
      </c>
      <c r="EP25" s="535" cm="1">
        <f t="array" ref="EP25">INDEX(EP$13:EP24,$B25+1,1)</f>
        <v>999999</v>
      </c>
      <c r="EQ25" s="535" cm="1">
        <f t="array" ref="EQ25">INDEX(EQ$13:EQ24,$B25+1,1)</f>
        <v>999999</v>
      </c>
      <c r="ER25" s="535" cm="1">
        <f t="array" ref="ER25">INDEX(ER$13:ER24,$B25+1,1)</f>
        <v>999999</v>
      </c>
      <c r="ES25" s="535" cm="1">
        <f t="array" ref="ES25">INDEX(ES$13:ES24,$B25+1,1)</f>
        <v>999999</v>
      </c>
      <c r="ET25" s="535" cm="1">
        <f t="array" ref="ET25">INDEX(ET$13:ET24,$B25+1,1)</f>
        <v>999999</v>
      </c>
      <c r="EU25" s="535" cm="1">
        <f t="array" ref="EU25">INDEX(EU$13:EU24,$B25+1,1)</f>
        <v>999999</v>
      </c>
      <c r="EV25" s="535" cm="1">
        <f t="array" ref="EV25">INDEX(EV$13:EV24,$B25+1,1)</f>
        <v>999999</v>
      </c>
      <c r="EW25" s="777">
        <f t="shared" si="170"/>
        <v>0</v>
      </c>
      <c r="EX25" s="777">
        <f t="shared" si="170"/>
        <v>0</v>
      </c>
      <c r="EY25" s="777">
        <f t="shared" si="170"/>
        <v>999999</v>
      </c>
      <c r="EZ25" s="535" t="str" cm="1">
        <f t="array" ref="EZ25">INDEX(EZ$13:EZ24,$B25+1,1)</f>
        <v>-</v>
      </c>
      <c r="FA25" s="535" t="str" cm="1">
        <f t="array" ref="FA25">INDEX(FA$13:FA24,$B25+1,1)</f>
        <v>-</v>
      </c>
      <c r="FB25" s="411" t="str">
        <f t="shared" si="202"/>
        <v>-</v>
      </c>
      <c r="FC25" s="411" t="str">
        <f t="shared" si="202"/>
        <v>-</v>
      </c>
      <c r="FD25" s="776">
        <f t="shared" si="192"/>
        <v>0</v>
      </c>
      <c r="FE25" s="774">
        <f t="shared" si="193"/>
        <v>999999</v>
      </c>
      <c r="FF25" s="775">
        <f t="shared" si="194"/>
        <v>999999</v>
      </c>
      <c r="FG25" s="535" t="str" cm="1">
        <f t="array" ref="FG25">INDEX(FG$13:FG24,$B25+1,1)</f>
        <v>-</v>
      </c>
      <c r="FH25" s="723" cm="1">
        <f t="array" ref="FH25">IF(FG25&lt;&gt;"-",FG25,INDEX(i.ELMatedEst,$AA25+1,$T25))</f>
        <v>0</v>
      </c>
      <c r="FI25" s="535" t="str" cm="1">
        <f t="array" ref="FI25">INDEX(FI$13:FI24,$B25+1,1)</f>
        <v>-</v>
      </c>
      <c r="FJ25" s="535" t="str" cm="1">
        <f t="array" ref="FJ25">INDEX(FJ$13:FJ24,$B25+1,1)</f>
        <v>-</v>
      </c>
      <c r="FK25" s="411">
        <f t="shared" si="203"/>
        <v>0</v>
      </c>
      <c r="FL25" s="661">
        <f t="shared" si="204"/>
        <v>5.0000000000000001E-3</v>
      </c>
      <c r="FM25" s="535" cm="1">
        <f t="array" ref="FM25">INDEX(FM$13:FM24,$B25+1,1)</f>
        <v>1</v>
      </c>
      <c r="FN25" s="662">
        <f t="shared" si="205"/>
        <v>0.12</v>
      </c>
      <c r="FO25" s="662">
        <f>INDEX(CHOOSE($N25,DataAutumn!i.EL_PropnSold,DataWinter!i.EL_PropnSold,DataSpring!i.EL_PropnSold),$AI25,$T25)*INDEX(i.ELMatedEst,$AB25+1,$T25)*i.dAdultRR_ELPropSold
+INDEX(i.dryman,($AJ25-1)*4+$AI25,FO$7)</f>
        <v>0</v>
      </c>
      <c r="FP25" s="662">
        <f>INDEX(CHOOSE($N25,DataAutumn!i.EL_PropnSold,DataWinter!i.EL_PropnSold,DataSpring!i.EL_PropnSold),$AI25,$T25)*INDEX(i.ELMatedEst,$AB25+1,$T25)*i.dAdultRR_ELPropSold
+INDEX(i.dryman,($AJ25-1)*4+$AI25,FP$7)</f>
        <v>3.125E-2</v>
      </c>
      <c r="FQ25" s="662">
        <f>INDEX(CHOOSE($N25,DataAutumn!i.EL_PropnSold,DataWinter!i.EL_PropnSold,DataSpring!i.EL_PropnSold),$AI25,$T25)*INDEX(i.ELMatedEst,$AB25+1,$T25)*i.dAdultRR_ELPropSold
+INDEX(i.dryman,($AJ25-1)*4+$AI25,FQ$7)</f>
        <v>3.125E-2</v>
      </c>
      <c r="FR25" s="662">
        <f>INDEX(CHOOSE($N25,DataAutumn!i.EL_PropnSold,DataWinter!i.EL_PropnSold,DataSpring!i.EL_PropnSold),$AI25,$T25)*INDEX(i.ELMatedEst,$AB25+1,$T25)*i.dAdultRR_ELPropSold
+INDEX(i.dryman,($AJ25-1)*4+$AI25,FR$7)</f>
        <v>3.125E-2</v>
      </c>
      <c r="FS25" s="663">
        <f>INDEX(CHOOSE($N25,DataAutumn!i.EL_PropnSold,DataWinter!i.EL_PropnSold,DataSpring!i.EL_PropnSold),$AI25,$T25)*INDEX(i.ELMatedEst,$AB25+1,$T25)*i.dAdultLSurv_ELPropSold</f>
        <v>0</v>
      </c>
      <c r="FT25" s="411" t="b">
        <f t="shared" si="206"/>
        <v>0</v>
      </c>
      <c r="FU25" s="411" t="b">
        <f t="shared" si="206"/>
        <v>0</v>
      </c>
      <c r="FV25" s="411" t="b">
        <f t="shared" si="206"/>
        <v>0</v>
      </c>
      <c r="FW25" s="411" t="b">
        <f t="shared" si="206"/>
        <v>0</v>
      </c>
      <c r="FX25" s="411">
        <f t="shared" si="207"/>
        <v>1</v>
      </c>
      <c r="FY25" s="411">
        <f t="shared" si="207"/>
        <v>0</v>
      </c>
      <c r="FZ25" s="411" t="b">
        <f t="shared" si="208"/>
        <v>0</v>
      </c>
      <c r="GA25" s="411" t="b">
        <f t="shared" si="171"/>
        <v>0</v>
      </c>
      <c r="GB25" s="411" t="b">
        <f t="shared" si="171"/>
        <v>0</v>
      </c>
      <c r="GC25" s="411" t="b">
        <f t="shared" si="171"/>
        <v>1</v>
      </c>
      <c r="GD25" s="87">
        <f t="shared" si="172"/>
        <v>1</v>
      </c>
      <c r="GE25" s="87">
        <f t="shared" si="172"/>
        <v>1</v>
      </c>
      <c r="GF25" s="535" cm="1">
        <f t="array" ref="GF25">INDEX(GF$13:GF24,$B25+1,1)</f>
        <v>1</v>
      </c>
      <c r="GG25" s="535" cm="1">
        <f t="array" ref="GG25">INDEX(GG$13:GG24,$B25+1,1)</f>
        <v>1</v>
      </c>
      <c r="GH25" s="535" cm="1">
        <f t="array" ref="GH25">INDEX(GH$13:GH24,$B25+1,1)</f>
        <v>1</v>
      </c>
      <c r="GI25" s="535" cm="1">
        <f t="array" ref="GI25">INDEX(GI$13:GI24,$B25+1,1)</f>
        <v>1</v>
      </c>
      <c r="GJ25" s="535" t="str" cm="1">
        <f t="array" ref="GJ25">INDEX(GJ$13:GJ24,$B25+1,1)</f>
        <v>-</v>
      </c>
      <c r="GK25" s="411" t="b">
        <f t="shared" si="209"/>
        <v>1</v>
      </c>
      <c r="GL25" s="411" t="b">
        <f t="shared" si="209"/>
        <v>1</v>
      </c>
      <c r="GM25" s="411" t="b">
        <f t="shared" si="209"/>
        <v>0</v>
      </c>
      <c r="GN25" s="411" t="b">
        <f t="shared" si="209"/>
        <v>0</v>
      </c>
      <c r="GO25" s="87">
        <f t="shared" si="174"/>
        <v>1</v>
      </c>
      <c r="GP25" s="87">
        <f t="shared" si="174"/>
        <v>1</v>
      </c>
      <c r="GQ25" s="87">
        <f t="shared" si="174"/>
        <v>1</v>
      </c>
      <c r="GR25" s="87">
        <f t="shared" si="174"/>
        <v>1</v>
      </c>
      <c r="GS25" s="87">
        <f t="shared" si="174"/>
        <v>1</v>
      </c>
      <c r="GT25" s="87">
        <f t="shared" si="174"/>
        <v>1</v>
      </c>
      <c r="GU25" s="87">
        <f t="shared" si="174"/>
        <v>1</v>
      </c>
      <c r="GV25" s="87">
        <f t="shared" si="174"/>
        <v>1</v>
      </c>
      <c r="GW25" s="411" cm="1">
        <f t="array" ref="GW25">INDEX(i.dse_type,1,$L25)</f>
        <v>0</v>
      </c>
      <c r="GX25" s="535" t="str" cm="1">
        <f t="array" ref="GX25">INDEX(GX$13:GX24,$B25+1,1)</f>
        <v>-</v>
      </c>
      <c r="GY25" s="535" t="str" cm="1">
        <f t="array" ref="GY25">INDEX(GY$13:GY24,$B25+1,1)</f>
        <v>-</v>
      </c>
      <c r="GZ25" s="535" t="str" cm="1">
        <f t="array" ref="GZ25">INDEX(GZ$13:GZ24,$B25+1,1)</f>
        <v>-</v>
      </c>
      <c r="HA25" s="18"/>
      <c r="HB25" s="535" t="str" cm="1">
        <f t="array" ref="HB25">INDEX(HB$13:HB24,$B25+1,1)</f>
        <v>-</v>
      </c>
      <c r="HC25" s="535" t="str" cm="1">
        <f t="array" ref="HC25">INDEX(HC$13:HC24,$B25+1,1)</f>
        <v>-</v>
      </c>
      <c r="HD25" s="535" cm="1">
        <f t="array" ref="HD25">INDEX(HD$13:HD24,$B25+1,1)</f>
        <v>0</v>
      </c>
      <c r="HE25" s="535" cm="1">
        <f t="array" ref="HE25">INDEX(HE$13:HE24,$B25+1,1)</f>
        <v>0</v>
      </c>
      <c r="HF25" s="535" cm="1">
        <f t="array" ref="HF25">INDEX(HF$13:HF24,$B25+1,1)</f>
        <v>0</v>
      </c>
      <c r="HG25" s="535" cm="1">
        <f t="array" ref="HG25">INDEX(HG$13:HG24,$B25+1,1)</f>
        <v>0</v>
      </c>
      <c r="HH25" s="535" cm="1">
        <f t="array" ref="HH25">INDEX(HH$13:HH24,$B25+1,1)</f>
        <v>0</v>
      </c>
      <c r="HI25" s="535" cm="1">
        <f t="array" ref="HI25">INDEX(HI$13:HI24,$B25+1,1)</f>
        <v>0</v>
      </c>
      <c r="HJ25" s="535" cm="1">
        <f t="array" ref="HJ25">INDEX(HJ$13:HJ24,$B25+1,1)</f>
        <v>0</v>
      </c>
      <c r="HK25" s="535" cm="1">
        <f t="array" ref="HK25">INDEX(HK$13:HK24,$B25+1,1)</f>
        <v>0</v>
      </c>
      <c r="HL25" s="535" cm="1">
        <f t="array" ref="HL25">INDEX(HL$13:HL24,$B25+1,1)</f>
        <v>0</v>
      </c>
      <c r="HM25" s="535" cm="1">
        <f t="array" ref="HM25">INDEX(HM$13:HM24,$B25+1,1)</f>
        <v>0</v>
      </c>
      <c r="HN25" s="535" cm="1">
        <f t="array" ref="HN25">INDEX(HN$13:HN24,$B25+1,1)</f>
        <v>0</v>
      </c>
      <c r="HO25" s="535" cm="1">
        <f t="array" ref="HO25">INDEX(HO$13:HO24,$B25+1,1)</f>
        <v>0</v>
      </c>
      <c r="HP25" s="535" cm="1">
        <f t="array" ref="HP25">INDEX(HP$13:HP24,$B25+1,1)</f>
        <v>0</v>
      </c>
      <c r="HQ25" s="535" cm="1">
        <f t="array" ref="HQ25">INDEX(HQ$13:HQ24,$B25+1,1)</f>
        <v>0</v>
      </c>
      <c r="HR25" s="535" cm="1">
        <f t="array" ref="HR25">INDEX(HR$13:HR24,$B25+1,1)</f>
        <v>0</v>
      </c>
      <c r="HS25" s="535" cm="1">
        <f t="array" ref="HS25">INDEX(HS$13:HS24,$B25+1,1)</f>
        <v>0</v>
      </c>
      <c r="HT25" s="535" cm="1">
        <f t="array" ref="HT25">INDEX(HT$13:HT24,$B25+1,1)</f>
        <v>0</v>
      </c>
      <c r="HU25" s="535" cm="1">
        <f t="array" ref="HU25">INDEX(HU$13:HU24,$B25+1,1)</f>
        <v>0</v>
      </c>
      <c r="HV25" s="535" cm="1">
        <f t="array" ref="HV25">INDEX(HV$13:HV24,$B25+1,1)</f>
        <v>0</v>
      </c>
      <c r="HW25" s="535" cm="1">
        <f t="array" ref="HW25">INDEX(HW$13:HW24,$B25+1,1)</f>
        <v>0</v>
      </c>
      <c r="HX25" s="535" cm="1">
        <f t="array" ref="HX25">INDEX(HX$13:HX24,$B25+1,1)</f>
        <v>0</v>
      </c>
      <c r="HY25" s="535" cm="1">
        <f t="array" ref="HY25">INDEX(HY$13:HY24,$B25+1,1)</f>
        <v>0</v>
      </c>
      <c r="HZ25" s="535" cm="1">
        <f t="array" ref="HZ25">INDEX(HZ$13:HZ24,$B25+1,1)</f>
        <v>0</v>
      </c>
      <c r="IA25" s="535" cm="1">
        <f t="array" ref="IA25">INDEX(IA$13:IA24,$B25+1,1)</f>
        <v>0</v>
      </c>
      <c r="IB25" s="535" cm="1">
        <f t="array" ref="IB25">INDEX(IB$13:IB24,$B25+1,1)</f>
        <v>0</v>
      </c>
      <c r="IC25" s="535" cm="1">
        <f t="array" ref="IC25">INDEX(IC$13:IC24,$B25+1,1)</f>
        <v>0</v>
      </c>
      <c r="ID25" s="535" cm="1">
        <f t="array" ref="ID25">INDEX(ID$13:ID24,$B25+1,1)</f>
        <v>0</v>
      </c>
      <c r="IE25" s="535" cm="1">
        <f t="array" ref="IE25">INDEX(IE$13:IE24,$B25+1,1)</f>
        <v>0</v>
      </c>
      <c r="IF25" s="535" cm="1">
        <f t="array" ref="IF25">INDEX(IF$13:IF24,$B25+1,1)</f>
        <v>0</v>
      </c>
      <c r="IG25" s="535" cm="1">
        <f t="array" ref="IG25">INDEX(IG$13:IG24,$B25+1,1)</f>
        <v>0</v>
      </c>
      <c r="IH25" s="535" cm="1">
        <f t="array" ref="IH25">INDEX(IH$13:IH24,$B25+1,1)</f>
        <v>0</v>
      </c>
      <c r="II25" s="535" cm="1">
        <f t="array" ref="II25">INDEX(II$13:II24,$B25+1,1)</f>
        <v>0</v>
      </c>
      <c r="IJ25" s="535" cm="1">
        <f t="array" ref="IJ25">INDEX(IJ$13:IJ24,$B25+1,1)</f>
        <v>0</v>
      </c>
      <c r="IK25" s="535" cm="1">
        <f t="array" ref="IK25">INDEX(IK$13:IK24,$B25+1,1)</f>
        <v>0</v>
      </c>
      <c r="IL25" s="535" cm="1">
        <f t="array" ref="IL25">INDEX(IL$13:IL24,$B25+1,1)</f>
        <v>0</v>
      </c>
      <c r="IM25" s="535" cm="1">
        <f t="array" ref="IM25">INDEX(IM$13:IM24,$B25+1,1)</f>
        <v>0</v>
      </c>
      <c r="IN25" s="535" cm="1">
        <f t="array" ref="IN25">INDEX(IN$13:IN24,$B25+1,1)</f>
        <v>0</v>
      </c>
      <c r="IO25" s="535" cm="1">
        <f t="array" ref="IO25">INDEX(IO$13:IO24,$B25+1,1)</f>
        <v>0</v>
      </c>
      <c r="IP25" s="535" cm="1">
        <f t="array" ref="IP25">INDEX(IP$13:IP24,$B25+1,1)</f>
        <v>0</v>
      </c>
      <c r="IQ25" s="535" cm="1">
        <f t="array" ref="IQ25">INDEX(IQ$13:IQ24,$B25+1,1)</f>
        <v>0</v>
      </c>
      <c r="IR25" s="535" cm="1">
        <f t="array" ref="IR25">INDEX(IR$13:IR24,$B25+1,1)</f>
        <v>0</v>
      </c>
      <c r="IS25" s="535" cm="1">
        <f t="array" ref="IS25">INDEX(IS$13:IS24,$B25+1,1)</f>
        <v>0</v>
      </c>
      <c r="IT25" s="535" cm="1">
        <f t="array" ref="IT25">INDEX(IT$13:IT24,$B25+1,1)</f>
        <v>0</v>
      </c>
      <c r="IU25" s="535" cm="1">
        <f t="array" ref="IU25">INDEX(IU$13:IU24,$B25+1,1)</f>
        <v>0</v>
      </c>
      <c r="IV25" s="535" cm="1">
        <f t="array" ref="IV25">INDEX(IV$13:IV24,$B25+1,1)</f>
        <v>0</v>
      </c>
      <c r="IW25" s="535" cm="1">
        <f t="array" ref="IW25">INDEX(IW$13:IW24,$B25+1,1)</f>
        <v>0</v>
      </c>
      <c r="IX25" s="535" cm="1">
        <f t="array" ref="IX25">INDEX(IX$13:IX24,$B25+1,1)</f>
        <v>0</v>
      </c>
      <c r="IY25" s="535" cm="1">
        <f t="array" ref="IY25">INDEX(IY$13:IY24,$B25+1,1)</f>
        <v>0</v>
      </c>
      <c r="IZ25" s="535" cm="1">
        <f t="array" ref="IZ25">INDEX(IZ$13:IZ24,$B25+1,1)</f>
        <v>0</v>
      </c>
      <c r="JA25" s="535" cm="1">
        <f t="array" ref="JA25">INDEX(JA$13:JA24,$B25+1,1)</f>
        <v>0</v>
      </c>
      <c r="JB25" s="535" cm="1">
        <f t="array" ref="JB25">INDEX(JB$13:JB24,$B25+1,1)</f>
        <v>0</v>
      </c>
      <c r="JC25" s="535" cm="1">
        <f t="array" ref="JC25">INDEX(JC$13:JC24,$B25+1,1)</f>
        <v>0</v>
      </c>
      <c r="JD25" s="535" cm="1">
        <f t="array" ref="JD25">INDEX(JD$13:JD24,$B25+1,1)</f>
        <v>0</v>
      </c>
      <c r="JE25" s="535" cm="1">
        <f t="array" ref="JE25">INDEX(JE$13:JE24,$B25+1,1)</f>
        <v>0</v>
      </c>
      <c r="JF25" s="18"/>
      <c r="JG25" s="535" t="str" cm="1">
        <f t="array" ref="JG25">INDEX(JG$13:JG24,$B25+1,1)</f>
        <v>-</v>
      </c>
      <c r="JH25" s="411" t="b">
        <f t="shared" si="210"/>
        <v>0</v>
      </c>
      <c r="JI25" s="535" t="str" cm="1">
        <f t="array" ref="JI25">INDEX(JI$13:JI24,$B25+1,1)</f>
        <v>-</v>
      </c>
      <c r="JJ25" s="535" t="str" cm="1">
        <f t="array" ref="JJ25">INDEX(JJ$13:JJ24,$B25+1,1)</f>
        <v>-</v>
      </c>
      <c r="JK25" s="535" t="str" cm="1">
        <f t="array" ref="JK25">INDEX(JK$13:JK24,$B25+1,1)</f>
        <v>-</v>
      </c>
      <c r="JL25" s="535" cm="1">
        <f t="array" ref="JL25">INDEX(JL$13:JL24,$B25+1,1)</f>
        <v>1</v>
      </c>
      <c r="JM25" s="535" cm="1">
        <f t="array" ref="JM25">INDEX(JM$13:JM24,$B25+1,1)</f>
        <v>1</v>
      </c>
      <c r="JN25" s="535" t="str" cm="1">
        <f t="array" ref="JN25">INDEX(JN$13:JN24,$B25+1,1)</f>
        <v>-</v>
      </c>
      <c r="JO25" s="535" t="str" cm="1">
        <f t="array" ref="JO25">INDEX(JO$13:JO24,$B25+1,1)</f>
        <v>-</v>
      </c>
      <c r="JP25" s="535" t="str" cm="1">
        <f t="array" ref="JP25">INDEX(JP$13:JP24,$B25+1,1)</f>
        <v>-</v>
      </c>
      <c r="JQ25" s="535" t="str" cm="1">
        <f t="array" ref="JQ25">INDEX(JQ$13:JQ24,$B25+1,1)</f>
        <v>-</v>
      </c>
      <c r="JR25" s="535" t="str" cm="1">
        <f t="array" ref="JR25">INDEX(JR$13:JR24,$B25+1,1)</f>
        <v>-</v>
      </c>
      <c r="JS25" s="535" t="str" cm="1">
        <f t="array" ref="JS25">INDEX(JS$13:JS24,$B25+1,1)</f>
        <v>-</v>
      </c>
      <c r="JT25" s="535" t="str" cm="1">
        <f t="array" ref="JT25">INDEX(JT$13:JT24,$B25+1,1)</f>
        <v>-</v>
      </c>
      <c r="JU25" s="535" t="str" cm="1">
        <f t="array" ref="JU25">INDEX(JU$13:JU24,$B25+1,1)</f>
        <v>-</v>
      </c>
      <c r="JV25" s="535" t="str" cm="1">
        <f t="array" ref="JV25">INDEX(JV$13:JV24,$B25+1,1)</f>
        <v>-</v>
      </c>
      <c r="JW25" s="535" t="str" cm="1">
        <f t="array" ref="JW25">INDEX(JW$13:JW24,$B25+1,1)</f>
        <v>-</v>
      </c>
      <c r="JX25" s="535" t="str" cm="1">
        <f t="array" ref="JX25">INDEX(JX$13:JX24,$B25+1,1)</f>
        <v>-</v>
      </c>
      <c r="JY25" s="535" t="str" cm="1">
        <f t="array" ref="JY25">INDEX(JY$13:JY24,$B25+1,1)</f>
        <v>-</v>
      </c>
      <c r="JZ25" s="535" t="str" cm="1">
        <f t="array" ref="JZ25">INDEX(JZ$13:JZ24,$B25+1,1)</f>
        <v>-</v>
      </c>
      <c r="KA25" s="535" t="str" cm="1">
        <f t="array" ref="KA25">INDEX(KA$13:KA24,$B25+1,1)</f>
        <v>-</v>
      </c>
      <c r="KB25" s="535" t="str" cm="1">
        <f t="array" ref="KB25">INDEX(KB$13:KB24,$B25+1,1)</f>
        <v>-</v>
      </c>
      <c r="KC25" s="535" t="str" cm="1">
        <f t="array" ref="KC25">INDEX(KC$13:KC24,$B25+1,1)</f>
        <v>-</v>
      </c>
      <c r="KD25" s="535" t="str" cm="1">
        <f t="array" ref="KD25">INDEX(KD$13:KD24,$B25+1,1)</f>
        <v>-</v>
      </c>
      <c r="KE25" s="535" t="str" cm="1">
        <f t="array" ref="KE25">INDEX(KE$13:KE24,$B25+1,1)</f>
        <v>-</v>
      </c>
      <c r="KF25" s="535" t="str" cm="1">
        <f t="array" ref="KF25">INDEX(KF$13:KF24,$B25+1,1)</f>
        <v>-</v>
      </c>
      <c r="KG25" s="535" t="str" cm="1">
        <f t="array" ref="KG25">INDEX(KG$13:KG24,$B25+1,1)</f>
        <v>-</v>
      </c>
      <c r="KH25" s="535" t="str" cm="1">
        <f t="array" ref="KH25">INDEX(KH$13:KH24,$B25+1,1)</f>
        <v>-</v>
      </c>
      <c r="KI25" s="535" cm="1">
        <f t="array" ref="KI25">INDEX(KI$13:KI24,$B25+1,1)</f>
        <v>0</v>
      </c>
      <c r="KJ25" s="535" t="str" cm="1">
        <f t="array" ref="KJ25">INDEX(KJ$13:KJ24,$B25+1,1)</f>
        <v>-</v>
      </c>
      <c r="KK25" s="535" cm="1">
        <f t="array" ref="KK25">INDEX(KK$13:KK24,$B25+1,1)</f>
        <v>1</v>
      </c>
      <c r="KL25" s="535" cm="1">
        <f t="array" ref="KL25">INDEX(KL$13:KL24,$B25+1,1)</f>
        <v>0</v>
      </c>
      <c r="KM25" s="535" cm="1">
        <f t="array" ref="KM25">INDEX(KM$13:KM24,$B25+1,1)</f>
        <v>0</v>
      </c>
      <c r="KN25" s="535" cm="1">
        <f t="array" ref="KN25">INDEX(KN$13:KN24,$B25+1,1)</f>
        <v>0</v>
      </c>
      <c r="KO25" s="535" cm="1">
        <f t="array" ref="KO25">INDEX(KO$13:KO24,$B25+1,1)</f>
        <v>0</v>
      </c>
      <c r="KP25" s="535" cm="1">
        <f t="array" ref="KP25">INDEX(KP$13:KP24,$B25+1,1)</f>
        <v>0</v>
      </c>
      <c r="KQ25" s="535" cm="1">
        <f t="array" ref="KQ25">INDEX(KQ$13:KQ24,$B25+1,1)</f>
        <v>0</v>
      </c>
      <c r="KR25" s="535" cm="1">
        <f t="array" ref="KR25">INDEX(KR$13:KR24,$B25+1,1)</f>
        <v>0</v>
      </c>
      <c r="KS25" s="535" cm="1">
        <f t="array" ref="KS25">INDEX(KS$13:KS24,$B25+1,1)</f>
        <v>1</v>
      </c>
      <c r="KT25" s="535" cm="1">
        <f t="array" ref="KT25">INDEX(KT$13:KT24,$B25+1,1)</f>
        <v>0</v>
      </c>
      <c r="KU25" s="535" cm="1">
        <f t="array" ref="KU25">INDEX(KU$13:KU24,$B25+1,1)</f>
        <v>0</v>
      </c>
      <c r="KV25" s="535" cm="1">
        <f t="array" ref="KV25">INDEX(KV$13:KV24,$B25+1,1)</f>
        <v>0</v>
      </c>
      <c r="KW25" s="535" cm="1">
        <f t="array" ref="KW25">INDEX(KW$13:KW24,$B25+1,1)</f>
        <v>0</v>
      </c>
      <c r="KX25" s="535" cm="1">
        <f t="array" ref="KX25">INDEX(KX$13:KX24,$B25+1,1)</f>
        <v>0</v>
      </c>
      <c r="KY25" s="18"/>
      <c r="KZ25" s="535" cm="1">
        <f t="array" ref="KZ25">INDEX(KZ$13:KZ24,$B25+1,1)</f>
        <v>0.125</v>
      </c>
      <c r="LA25" s="535" cm="1">
        <f t="array" ref="LA25">INDEX(LA$13:LA24,$B25+1,1)</f>
        <v>0.3</v>
      </c>
      <c r="LB25" s="535" cm="1">
        <f t="array" ref="LB25">INDEX(LB$13:LB24,$B25+1,1)</f>
        <v>-0.05</v>
      </c>
      <c r="LC25" s="535" cm="1">
        <f t="array" ref="LC25">INDEX(LC$13:LC24,$B25+1,1)</f>
        <v>0.1</v>
      </c>
      <c r="LD25" s="535" cm="1">
        <f t="array" ref="LD25">INDEX(LD$13:LD24,$B25+1,1)</f>
        <v>0.25</v>
      </c>
      <c r="LE25" s="535" cm="1">
        <f t="array" ref="LE25">INDEX(LE$13:LE24,$B25+1,1)</f>
        <v>-0.05</v>
      </c>
      <c r="LF25" s="535" cm="1">
        <f t="array" ref="LF25">INDEX(LF$13:LF24,$B25+1,1)</f>
        <v>0.05</v>
      </c>
      <c r="LG25" s="535" cm="1">
        <f t="array" ref="LG25">INDEX(LG$13:LG24,$B25+1,1)</f>
        <v>0.1</v>
      </c>
      <c r="LH25" s="535" cm="1">
        <f t="array" ref="LH25">INDEX(LH$13:LH24,$B25+1,1)</f>
        <v>-0.02</v>
      </c>
      <c r="LI25" s="535" cm="1">
        <f t="array" ref="LI25">INDEX(LI$13:LI24,$B25+1,1)</f>
        <v>0.1</v>
      </c>
      <c r="LJ25" s="535" cm="1">
        <f t="array" ref="LJ25">INDEX(LJ$13:LJ24,$B25+1,1)</f>
        <v>0.25</v>
      </c>
      <c r="LK25" s="535" cm="1">
        <f t="array" ref="LK25">INDEX(LK$13:LK24,$B25+1,1)</f>
        <v>-0.05</v>
      </c>
      <c r="LL25" s="535" cm="1">
        <f t="array" ref="LL25">INDEX(LL$13:LL24,$B25+1,1)</f>
        <v>0.125</v>
      </c>
      <c r="LM25" s="535" cm="1">
        <f t="array" ref="LM25">INDEX(LM$13:LM24,$B25+1,1)</f>
        <v>0.1</v>
      </c>
      <c r="LN25" s="535" cm="1">
        <f t="array" ref="LN25">INDEX(LN$13:LN24,$B25+1,1)</f>
        <v>0.1</v>
      </c>
      <c r="LO25" s="535" cm="1">
        <f t="array" ref="LO25">INDEX(LO$13:LO24,$B25+1,1)</f>
        <v>0.1</v>
      </c>
      <c r="LP25" s="535" cm="1">
        <f t="array" ref="LP25">INDEX(LP$13:LP24,$B25+1,1)</f>
        <v>0</v>
      </c>
      <c r="LQ25" s="535" cm="1">
        <f t="array" ref="LQ25">INDEX(LQ$13:LQ24,$B25+1,1)</f>
        <v>0</v>
      </c>
      <c r="LR25" s="535" cm="1">
        <f t="array" ref="LR25">INDEX(LR$13:LR24,$B25+1,1)</f>
        <v>0</v>
      </c>
      <c r="LS25" s="535" cm="1">
        <f t="array" ref="LS25">INDEX(LS$13:LS24,$B25+1,1)</f>
        <v>0</v>
      </c>
      <c r="LT25" s="535" cm="1">
        <f t="array" ref="LT25">INDEX(LT$13:LT24,$B25+1,1)</f>
        <v>0</v>
      </c>
      <c r="LU25" s="535" cm="1">
        <f t="array" ref="LU25">INDEX(LU$13:LU24,$B25+1,1)</f>
        <v>0</v>
      </c>
      <c r="LV25" s="535" cm="1">
        <f t="array" ref="LV25">INDEX(LV$13:LV24,$B25+1,1)</f>
        <v>0</v>
      </c>
      <c r="LW25" s="535" cm="1">
        <f t="array" ref="LW25">INDEX(LW$13:LW24,$B25+1,1)</f>
        <v>0</v>
      </c>
      <c r="LX25" s="535" cm="1">
        <f t="array" ref="LX25">INDEX(LX$13:LX24,$B25+1,1)</f>
        <v>0</v>
      </c>
      <c r="LY25" s="535" cm="1">
        <f t="array" ref="LY25">INDEX(LY$13:LY24,$B25+1,1)</f>
        <v>0</v>
      </c>
      <c r="LZ25" s="535" cm="1">
        <f t="array" ref="LZ25">INDEX(LZ$13:LZ24,$B25+1,1)</f>
        <v>0</v>
      </c>
      <c r="MA25" s="535" cm="1">
        <f t="array" ref="MA25">INDEX(MA$13:MA24,$B25+1,1)</f>
        <v>0</v>
      </c>
      <c r="MB25" s="535" cm="1">
        <f t="array" ref="MB25">INDEX(MB$13:MB24,$B25+1,1)</f>
        <v>0</v>
      </c>
      <c r="MC25" s="535" cm="1">
        <f t="array" ref="MC25">INDEX(MC$13:MC24,$B25+1,1)</f>
        <v>0</v>
      </c>
      <c r="MD25" s="535" cm="1">
        <f t="array" ref="MD25">INDEX(MD$13:MD24,$B25+1,1)</f>
        <v>0</v>
      </c>
      <c r="ME25" s="535" cm="1">
        <f t="array" ref="ME25">INDEX(ME$13:ME24,$B25+1,1)</f>
        <v>0</v>
      </c>
      <c r="MF25" s="535" cm="1">
        <f t="array" ref="MF25">INDEX(MF$13:MF24,$B25+1,1)</f>
        <v>0</v>
      </c>
      <c r="MG25" s="535" cm="1">
        <f t="array" ref="MG25">INDEX(MG$13:MG24,$B25+1,1)</f>
        <v>0</v>
      </c>
      <c r="MH25" s="535" cm="1">
        <f t="array" ref="MH25">INDEX(MH$13:MH24,$B25+1,1)</f>
        <v>0</v>
      </c>
      <c r="MI25" s="535" cm="1">
        <f t="array" ref="MI25">INDEX(MI$13:MI24,$B25+1,1)</f>
        <v>0</v>
      </c>
      <c r="MJ25" s="535" cm="1">
        <f t="array" ref="MJ25">INDEX(MJ$13:MJ24,$B25+1,1)</f>
        <v>0</v>
      </c>
      <c r="MK25" s="535" cm="1">
        <f t="array" ref="MK25">INDEX(MK$13:MK24,$B25+1,1)</f>
        <v>0</v>
      </c>
      <c r="ML25" s="535" cm="1">
        <f t="array" ref="ML25">INDEX(ML$13:ML24,$B25+1,1)</f>
        <v>0</v>
      </c>
      <c r="MM25" s="535" cm="1">
        <f t="array" ref="MM25">INDEX(MM$13:MM24,$B25+1,1)</f>
        <v>0</v>
      </c>
      <c r="MN25" s="535" cm="1">
        <f t="array" ref="MN25">INDEX(MN$13:MN24,$B25+1,1)</f>
        <v>0</v>
      </c>
      <c r="MO25" s="535" cm="1">
        <f t="array" ref="MO25">INDEX(MO$13:MO24,$B25+1,1)</f>
        <v>0</v>
      </c>
      <c r="MP25" s="535" cm="1">
        <f t="array" ref="MP25">INDEX(MP$13:MP24,$B25+1,1)</f>
        <v>0</v>
      </c>
      <c r="MQ25" s="535" cm="1">
        <f t="array" ref="MQ25">INDEX(MQ$13:MQ24,$B25+1,1)</f>
        <v>0</v>
      </c>
      <c r="MR25" s="535" cm="1">
        <f t="array" ref="MR25">INDEX(MR$13:MR24,$B25+1,1)</f>
        <v>0</v>
      </c>
      <c r="MS25" s="535" cm="1">
        <f t="array" ref="MS25">INDEX(MS$13:MS24,$B25+1,1)</f>
        <v>0</v>
      </c>
      <c r="MT25" s="535" cm="1">
        <f t="array" ref="MT25">INDEX(MT$13:MT24,$B25+1,1)</f>
        <v>0</v>
      </c>
      <c r="MU25" s="535" cm="1">
        <f t="array" ref="MU25">INDEX(MU$13:MU24,$B25+1,1)</f>
        <v>0</v>
      </c>
      <c r="MV25" s="535" cm="1">
        <f t="array" ref="MV25">INDEX(MV$13:MV24,$B25+1,1)</f>
        <v>0</v>
      </c>
      <c r="MW25" s="535" cm="1">
        <f t="array" ref="MW25">INDEX(MW$13:MW24,$B25+1,1)</f>
        <v>0</v>
      </c>
      <c r="MX25" s="535" cm="1">
        <f t="array" ref="MX25">INDEX(MX$13:MX24,$B25+1,1)</f>
        <v>0</v>
      </c>
      <c r="MY25" s="535" cm="1">
        <f t="array" ref="MY25">INDEX(MY$13:MY24,$B25+1,1)</f>
        <v>0</v>
      </c>
      <c r="MZ25" s="535" cm="1">
        <f t="array" ref="MZ25">INDEX(MZ$13:MZ24,$B25+1,1)</f>
        <v>0</v>
      </c>
      <c r="NA25" s="535" cm="1">
        <f t="array" ref="NA25">INDEX(NA$13:NA24,$B25+1,1)</f>
        <v>0</v>
      </c>
      <c r="NB25" s="535" cm="1">
        <f t="array" ref="NB25">INDEX(NB$13:NB24,$B25+1,1)</f>
        <v>0</v>
      </c>
      <c r="NC25" s="535" cm="1">
        <f t="array" ref="NC25">INDEX(NC$13:NC24,$B25+1,1)</f>
        <v>0</v>
      </c>
      <c r="ND25" s="535" cm="1">
        <f t="array" ref="ND25">INDEX(ND$13:ND24,$B25+1,1)</f>
        <v>0</v>
      </c>
      <c r="NE25" s="535" cm="1">
        <f t="array" ref="NE25">INDEX(NE$13:NE24,$B25+1,1)</f>
        <v>0</v>
      </c>
      <c r="NF25" s="535" cm="1">
        <f t="array" ref="NF25">INDEX(NF$13:NF24,$B25+1,1)</f>
        <v>0</v>
      </c>
      <c r="NG25" s="535" cm="1">
        <f t="array" ref="NG25">INDEX(NG$13:NG24,$B25+1,1)</f>
        <v>0</v>
      </c>
      <c r="NH25" s="535" cm="1">
        <f t="array" ref="NH25">INDEX(NH$13:NH24,$B25+1,1)</f>
        <v>0</v>
      </c>
      <c r="NI25" s="535" cm="1">
        <f t="array" ref="NI25">INDEX(NI$13:NI24,$B25+1,1)</f>
        <v>0</v>
      </c>
      <c r="NJ25" s="535" cm="1">
        <f t="array" ref="NJ25">INDEX(NJ$13:NJ24,$B25+1,1)</f>
        <v>0</v>
      </c>
      <c r="NK25" s="535" cm="1">
        <f t="array" ref="NK25">INDEX(NK$13:NK24,$B25+1,1)</f>
        <v>0</v>
      </c>
      <c r="NL25" s="535" cm="1">
        <f t="array" ref="NL25">INDEX(NL$13:NL24,$B25+1,1)</f>
        <v>0</v>
      </c>
      <c r="NM25" s="535" cm="1">
        <f t="array" ref="NM25">INDEX(NM$13:NM24,$B25+1,1)</f>
        <v>0</v>
      </c>
      <c r="NN25" s="535" cm="1">
        <f t="array" ref="NN25">INDEX(NN$13:NN24,$B25+1,1)</f>
        <v>0</v>
      </c>
      <c r="NO25" s="535" cm="1">
        <f t="array" ref="NO25">INDEX(NO$13:NO24,$B25+1,1)</f>
        <v>0</v>
      </c>
      <c r="NP25" s="535" cm="1">
        <f t="array" ref="NP25">INDEX(NP$13:NP24,$B25+1,1)</f>
        <v>0</v>
      </c>
      <c r="NQ25" s="535" cm="1">
        <f t="array" ref="NQ25">INDEX(NQ$13:NQ24,$B25+1,1)</f>
        <v>0</v>
      </c>
      <c r="NR25" s="535" cm="1">
        <f t="array" ref="NR25">INDEX(NR$13:NR24,$B25+1,1)</f>
        <v>0</v>
      </c>
      <c r="NS25" s="535" cm="1">
        <f t="array" ref="NS25">INDEX(NS$13:NS24,$B25+1,1)</f>
        <v>0</v>
      </c>
      <c r="NT25" s="535" cm="1">
        <f t="array" ref="NT25">INDEX(NT$13:NT24,$B25+1,1)</f>
        <v>0</v>
      </c>
      <c r="NU25" s="535" cm="1">
        <f t="array" ref="NU25">INDEX(NU$13:NU24,$B25+1,1)</f>
        <v>0</v>
      </c>
      <c r="NV25" s="535" cm="1">
        <f t="array" ref="NV25">INDEX(NV$13:NV24,$B25+1,1)</f>
        <v>0</v>
      </c>
      <c r="NW25" s="535" cm="1">
        <f t="array" ref="NW25">INDEX(NW$13:NW24,$B25+1,1)</f>
        <v>0</v>
      </c>
      <c r="NX25" s="535" cm="1">
        <f t="array" ref="NX25">INDEX(NX$13:NX24,$B25+1,1)</f>
        <v>0</v>
      </c>
      <c r="NY25" s="535" cm="1">
        <f t="array" ref="NY25">INDEX(NY$13:NY24,$B25+1,1)</f>
        <v>0</v>
      </c>
      <c r="NZ25" s="535" cm="1">
        <f t="array" ref="NZ25">INDEX(NZ$13:NZ24,$B25+1,1)</f>
        <v>0</v>
      </c>
      <c r="OA25" s="535" cm="1">
        <f t="array" ref="OA25">INDEX(OA$13:OA24,$B25+1,1)</f>
        <v>0</v>
      </c>
      <c r="OB25" s="535" cm="1">
        <f t="array" ref="OB25">INDEX(OB$13:OB24,$B25+1,1)</f>
        <v>0</v>
      </c>
      <c r="OC25" s="535" cm="1">
        <f t="array" ref="OC25">INDEX(OC$13:OC24,$B25+1,1)</f>
        <v>0</v>
      </c>
      <c r="OD25" s="535" cm="1">
        <f t="array" ref="OD25">INDEX(OD$13:OD24,$B25+1,1)</f>
        <v>0</v>
      </c>
      <c r="OE25" s="535" cm="1">
        <f t="array" ref="OE25">INDEX(OE$13:OE24,$B25+1,1)</f>
        <v>0</v>
      </c>
      <c r="OF25" s="535" cm="1">
        <f t="array" ref="OF25">INDEX(OF$13:OF24,$B25+1,1)</f>
        <v>0</v>
      </c>
      <c r="OG25" s="535" cm="1">
        <f t="array" ref="OG25">INDEX(OG$13:OG24,$B25+1,1)</f>
        <v>0</v>
      </c>
      <c r="OH25" s="535" cm="1">
        <f t="array" ref="OH25">INDEX(OH$13:OH24,$B25+1,1)</f>
        <v>0</v>
      </c>
      <c r="OI25" s="535" cm="1">
        <f t="array" ref="OI25">INDEX(OI$13:OI24,$B25+1,1)</f>
        <v>0</v>
      </c>
      <c r="OJ25" s="535" cm="1">
        <f t="array" ref="OJ25">INDEX(OJ$13:OJ24,$B25+1,1)</f>
        <v>0</v>
      </c>
      <c r="OK25" s="535" cm="1">
        <f t="array" ref="OK25">INDEX(OK$13:OK24,$B25+1,1)</f>
        <v>0</v>
      </c>
      <c r="OL25" s="535" cm="1">
        <f t="array" ref="OL25">INDEX(OL$13:OL24,$B25+1,1)</f>
        <v>0</v>
      </c>
      <c r="OM25" s="535" cm="1">
        <f t="array" ref="OM25">INDEX(OM$13:OM24,$B25+1,1)</f>
        <v>0</v>
      </c>
      <c r="ON25" s="535" cm="1">
        <f t="array" ref="ON25">INDEX(ON$13:ON24,$B25+1,1)</f>
        <v>0</v>
      </c>
      <c r="OO25" s="535" cm="1">
        <f t="array" ref="OO25">INDEX(OO$13:OO24,$B25+1,1)</f>
        <v>0</v>
      </c>
      <c r="OP25" s="535" cm="1">
        <f t="array" ref="OP25">INDEX(OP$13:OP24,$B25+1,1)</f>
        <v>0</v>
      </c>
      <c r="OQ25" s="535" cm="1">
        <f t="array" ref="OQ25">INDEX(OQ$13:OQ24,$B25+1,1)</f>
        <v>0</v>
      </c>
      <c r="OR25" s="535" cm="1">
        <f t="array" ref="OR25">INDEX(OR$13:OR24,$B25+1,1)</f>
        <v>0</v>
      </c>
      <c r="OS25" s="535" cm="1">
        <f t="array" ref="OS25">INDEX(OS$13:OS24,$B25+1,1)</f>
        <v>0</v>
      </c>
      <c r="OT25" s="535" cm="1">
        <f t="array" ref="OT25">INDEX(OT$13:OT24,$B25+1,1)</f>
        <v>0</v>
      </c>
      <c r="OU25" s="535" cm="1">
        <f t="array" ref="OU25">INDEX(OU$13:OU24,$B25+1,1)</f>
        <v>0</v>
      </c>
      <c r="OV25" s="535" cm="1">
        <f t="array" ref="OV25">INDEX(OV$13:OV24,$B25+1,1)</f>
        <v>0</v>
      </c>
      <c r="OW25" s="535" cm="1">
        <f t="array" ref="OW25">INDEX(OW$13:OW24,$B25+1,1)</f>
        <v>0</v>
      </c>
      <c r="OX25" s="535" cm="1">
        <f t="array" ref="OX25">INDEX(OX$13:OX24,$B25+1,1)</f>
        <v>0</v>
      </c>
      <c r="OY25" s="535" cm="1">
        <f t="array" ref="OY25">INDEX(OY$13:OY24,$B25+1,1)</f>
        <v>0</v>
      </c>
      <c r="OZ25" s="535" cm="1">
        <f t="array" ref="OZ25">INDEX(OZ$13:OZ24,$B25+1,1)</f>
        <v>0</v>
      </c>
      <c r="PA25" s="535" cm="1">
        <f t="array" ref="PA25">INDEX(PA$13:PA24,$B25+1,1)</f>
        <v>0</v>
      </c>
      <c r="PB25" s="535" cm="1">
        <f t="array" ref="PB25">INDEX(PB$13:PB24,$B25+1,1)</f>
        <v>0</v>
      </c>
      <c r="PC25" s="535" cm="1">
        <f t="array" ref="PC25">INDEX(PC$13:PC24,$B25+1,1)</f>
        <v>0</v>
      </c>
      <c r="PD25" s="535" cm="1">
        <f t="array" ref="PD25">INDEX(PD$13:PD24,$B25+1,1)</f>
        <v>0</v>
      </c>
      <c r="PE25" s="535" cm="1">
        <f t="array" ref="PE25">INDEX(PE$13:PE24,$B25+1,1)</f>
        <v>0</v>
      </c>
      <c r="PF25" s="535" cm="1">
        <f t="array" ref="PF25">INDEX(PF$13:PF24,$B25+1,1)</f>
        <v>0</v>
      </c>
      <c r="PG25" s="535" cm="1">
        <f t="array" ref="PG25">INDEX(PG$13:PG24,$B25+1,1)</f>
        <v>0</v>
      </c>
      <c r="PH25" s="535" cm="1">
        <f t="array" ref="PH25">INDEX(PH$13:PH24,$B25+1,1)</f>
        <v>0</v>
      </c>
      <c r="PI25" s="535" cm="1">
        <f t="array" ref="PI25">INDEX(PI$13:PI24,$B25+1,1)</f>
        <v>0</v>
      </c>
      <c r="PJ25" s="535" cm="1">
        <f t="array" ref="PJ25">INDEX(PJ$13:PJ24,$B25+1,1)</f>
        <v>0</v>
      </c>
      <c r="PK25" s="535" cm="1">
        <f t="array" ref="PK25">INDEX(PK$13:PK24,$B25+1,1)</f>
        <v>0</v>
      </c>
      <c r="PL25" s="535" cm="1">
        <f t="array" ref="PL25">INDEX(PL$13:PL24,$B25+1,1)</f>
        <v>0</v>
      </c>
      <c r="PM25" s="535" cm="1">
        <f t="array" ref="PM25">INDEX(PM$13:PM24,$B25+1,1)</f>
        <v>0</v>
      </c>
      <c r="PN25" s="535" cm="1">
        <f t="array" ref="PN25">INDEX(PN$13:PN24,$B25+1,1)</f>
        <v>0</v>
      </c>
      <c r="PO25" s="535" cm="1">
        <f t="array" ref="PO25">INDEX(PO$13:PO24,$B25+1,1)</f>
        <v>0</v>
      </c>
      <c r="PP25" s="535" cm="1">
        <f t="array" ref="PP25">INDEX(PP$13:PP24,$B25+1,1)</f>
        <v>0</v>
      </c>
      <c r="PQ25" s="535" cm="1">
        <f t="array" ref="PQ25">INDEX(PQ$13:PQ24,$B25+1,1)</f>
        <v>0</v>
      </c>
      <c r="PR25" s="535" cm="1">
        <f t="array" ref="PR25">INDEX(PR$13:PR24,$B25+1,1)</f>
        <v>0</v>
      </c>
      <c r="PS25" s="535" cm="1">
        <f t="array" ref="PS25">INDEX(PS$13:PS24,$B25+1,1)</f>
        <v>0</v>
      </c>
      <c r="PT25" s="535" cm="1">
        <f t="array" ref="PT25">INDEX(PT$13:PT24,$B25+1,1)</f>
        <v>0</v>
      </c>
      <c r="PU25" s="535" cm="1">
        <f t="array" ref="PU25">INDEX(PU$13:PU24,$B25+1,1)</f>
        <v>0</v>
      </c>
      <c r="PV25" s="535" cm="1">
        <f t="array" ref="PV25">INDEX(PV$13:PV24,$B25+1,1)</f>
        <v>0</v>
      </c>
      <c r="PW25" s="535" cm="1">
        <f t="array" ref="PW25">INDEX(PW$13:PW24,$B25+1,1)</f>
        <v>0</v>
      </c>
      <c r="PX25" s="535" cm="1">
        <f t="array" ref="PX25">INDEX(PX$13:PX24,$B25+1,1)</f>
        <v>0</v>
      </c>
      <c r="PY25" s="535" cm="1">
        <f t="array" ref="PY25">INDEX(PY$13:PY24,$B25+1,1)</f>
        <v>0</v>
      </c>
      <c r="PZ25" s="535" cm="1">
        <f t="array" ref="PZ25">INDEX(PZ$13:PZ24,$B25+1,1)</f>
        <v>0</v>
      </c>
      <c r="QA25" s="535" cm="1">
        <f t="array" ref="QA25">INDEX(QA$13:QA24,$B25+1,1)</f>
        <v>0</v>
      </c>
      <c r="QB25" s="535" cm="1">
        <f t="array" ref="QB25">INDEX(QB$13:QB24,$B25+1,1)</f>
        <v>0</v>
      </c>
      <c r="QC25" s="535" cm="1">
        <f t="array" ref="QC25">INDEX(QC$13:QC24,$B25+1,1)</f>
        <v>0</v>
      </c>
      <c r="QD25" s="535" cm="1">
        <f t="array" ref="QD25">INDEX(QD$13:QD24,$B25+1,1)</f>
        <v>0</v>
      </c>
      <c r="QE25" s="535" cm="1">
        <f t="array" ref="QE25">INDEX(QE$13:QE24,$B25+1,1)</f>
        <v>0</v>
      </c>
      <c r="QF25" s="535" cm="1">
        <f t="array" ref="QF25">INDEX(QF$13:QF24,$B25+1,1)</f>
        <v>0</v>
      </c>
      <c r="QG25" s="535" cm="1">
        <f t="array" ref="QG25">INDEX(QG$13:QG24,$B25+1,1)</f>
        <v>0</v>
      </c>
      <c r="QH25" s="535" cm="1">
        <f t="array" ref="QH25">INDEX(QH$13:QH24,$B25+1,1)</f>
        <v>0</v>
      </c>
      <c r="QI25" s="535" cm="1">
        <f t="array" ref="QI25">INDEX(QI$13:QI24,$B25+1,1)</f>
        <v>0</v>
      </c>
      <c r="QJ25" s="535" cm="1">
        <f t="array" ref="QJ25">INDEX(QJ$13:QJ24,$B25+1,1)</f>
        <v>0</v>
      </c>
      <c r="QK25" s="535" cm="1">
        <f t="array" ref="QK25">INDEX(QK$13:QK24,$B25+1,1)</f>
        <v>0</v>
      </c>
      <c r="QL25" s="535" cm="1">
        <f t="array" ref="QL25">INDEX(QL$13:QL24,$B25+1,1)</f>
        <v>0</v>
      </c>
      <c r="QM25" s="535" cm="1">
        <f t="array" ref="QM25">INDEX(QM$13:QM24,$B25+1,1)</f>
        <v>0</v>
      </c>
      <c r="QN25" s="535" cm="1">
        <f t="array" ref="QN25">INDEX(QN$13:QN24,$B25+1,1)</f>
        <v>0</v>
      </c>
      <c r="QO25" s="535" cm="1">
        <f t="array" ref="QO25">INDEX(QO$13:QO24,$B25+1,1)</f>
        <v>0</v>
      </c>
      <c r="QP25" s="535" cm="1">
        <f t="array" ref="QP25">INDEX(QP$13:QP24,$B25+1,1)</f>
        <v>0</v>
      </c>
      <c r="QQ25" s="535" cm="1">
        <f t="array" ref="QQ25">INDEX(QQ$13:QQ24,$B25+1,1)</f>
        <v>0</v>
      </c>
      <c r="QR25" s="535" cm="1">
        <f t="array" ref="QR25">INDEX(QR$13:QR24,$B25+1,1)</f>
        <v>0</v>
      </c>
      <c r="QS25" s="535" cm="1">
        <f t="array" ref="QS25">INDEX(QS$13:QS24,$B25+1,1)</f>
        <v>0</v>
      </c>
      <c r="QT25" s="535" cm="1">
        <f t="array" ref="QT25">INDEX(QT$13:QT24,$B25+1,1)</f>
        <v>0</v>
      </c>
      <c r="QU25" s="535" cm="1">
        <f t="array" ref="QU25">INDEX(QU$13:QU24,$B25+1,1)</f>
        <v>0</v>
      </c>
      <c r="QV25" s="535" cm="1">
        <f t="array" ref="QV25">INDEX(QV$13:QV24,$B25+1,1)</f>
        <v>0</v>
      </c>
      <c r="QW25" s="535" cm="1">
        <f t="array" ref="QW25">INDEX(QW$13:QW24,$B25+1,1)</f>
        <v>0</v>
      </c>
      <c r="QX25" s="535" cm="1">
        <f t="array" ref="QX25">INDEX(QX$13:QX24,$B25+1,1)</f>
        <v>0</v>
      </c>
      <c r="QY25" s="535" cm="1">
        <f t="array" ref="QY25">INDEX(QY$13:QY24,$B25+1,1)</f>
        <v>0</v>
      </c>
      <c r="QZ25" s="535" cm="1">
        <f t="array" ref="QZ25">INDEX(QZ$13:QZ24,$B25+1,1)</f>
        <v>0</v>
      </c>
      <c r="RA25" s="535" cm="1">
        <f t="array" ref="RA25">INDEX(RA$13:RA24,$B25+1,1)</f>
        <v>0</v>
      </c>
      <c r="RB25" s="535" cm="1">
        <f t="array" ref="RB25">INDEX(RB$13:RB24,$B25+1,1)</f>
        <v>0</v>
      </c>
      <c r="RC25" s="535" cm="1">
        <f t="array" ref="RC25">INDEX(RC$13:RC24,$B25+1,1)</f>
        <v>0</v>
      </c>
      <c r="RD25" s="535" cm="1">
        <f t="array" ref="RD25">INDEX(RD$13:RD24,$B25+1,1)</f>
        <v>0</v>
      </c>
      <c r="RE25" s="535" cm="1">
        <f t="array" ref="RE25">INDEX(RE$13:RE24,$B25+1,1)</f>
        <v>0</v>
      </c>
      <c r="RF25" s="535" cm="1">
        <f t="array" ref="RF25">INDEX(RF$13:RF24,$B25+1,1)</f>
        <v>0</v>
      </c>
      <c r="RG25" s="535" cm="1">
        <f t="array" ref="RG25">INDEX(RG$13:RG24,$B25+1,1)</f>
        <v>0</v>
      </c>
      <c r="RH25" s="535" cm="1">
        <f t="array" ref="RH25">INDEX(RH$13:RH24,$B25+1,1)</f>
        <v>0</v>
      </c>
      <c r="RI25" s="535" cm="1">
        <f t="array" ref="RI25">INDEX(RI$13:RI24,$B25+1,1)</f>
        <v>0</v>
      </c>
      <c r="RJ25" s="535" cm="1">
        <f t="array" ref="RJ25">INDEX(RJ$13:RJ24,$B25+1,1)</f>
        <v>0</v>
      </c>
      <c r="RK25" s="535" cm="1">
        <f t="array" ref="RK25">INDEX(RK$13:RK24,$B25+1,1)</f>
        <v>0</v>
      </c>
      <c r="RL25" s="535" cm="1">
        <f t="array" ref="RL25">INDEX(RL$13:RL24,$B25+1,1)</f>
        <v>0</v>
      </c>
      <c r="RM25" s="535" cm="1">
        <f t="array" ref="RM25">INDEX(RM$13:RM24,$B25+1,1)</f>
        <v>0</v>
      </c>
      <c r="RN25" s="535" cm="1">
        <f t="array" ref="RN25">INDEX(RN$13:RN24,$B25+1,1)</f>
        <v>0</v>
      </c>
      <c r="RO25" s="535" cm="1">
        <f t="array" ref="RO25">INDEX(RO$13:RO24,$B25+1,1)</f>
        <v>0</v>
      </c>
      <c r="RP25" s="535" cm="1">
        <f t="array" ref="RP25">INDEX(RP$13:RP24,$B25+1,1)</f>
        <v>0</v>
      </c>
      <c r="RQ25" s="535" cm="1">
        <f t="array" ref="RQ25">INDEX(RQ$13:RQ24,$B25+1,1)</f>
        <v>0</v>
      </c>
      <c r="RR25" s="535" cm="1">
        <f t="array" ref="RR25">INDEX(RR$13:RR24,$B25+1,1)</f>
        <v>0</v>
      </c>
      <c r="RS25" s="535" cm="1">
        <f t="array" ref="RS25">INDEX(RS$13:RS24,$B25+1,1)</f>
        <v>0</v>
      </c>
      <c r="RT25" s="535" cm="1">
        <f t="array" ref="RT25">INDEX(RT$13:RT24,$B25+1,1)</f>
        <v>0</v>
      </c>
      <c r="RU25" s="535" cm="1">
        <f t="array" ref="RU25">INDEX(RU$13:RU24,$B25+1,1)</f>
        <v>0</v>
      </c>
      <c r="RV25" s="535" cm="1">
        <f t="array" ref="RV25">INDEX(RV$13:RV24,$B25+1,1)</f>
        <v>0</v>
      </c>
      <c r="RW25" s="535" cm="1">
        <f t="array" ref="RW25">INDEX(RW$13:RW24,$B25+1,1)</f>
        <v>0</v>
      </c>
      <c r="RX25" s="535" cm="1">
        <f t="array" ref="RX25">INDEX(RX$13:RX24,$B25+1,1)</f>
        <v>0</v>
      </c>
      <c r="RY25" s="535" cm="1">
        <f t="array" ref="RY25">INDEX(RY$13:RY24,$B25+1,1)</f>
        <v>0</v>
      </c>
      <c r="RZ25" s="535" cm="1">
        <f t="array" ref="RZ25">INDEX(RZ$13:RZ24,$B25+1,1)</f>
        <v>0</v>
      </c>
      <c r="SA25" s="535" cm="1">
        <f t="array" ref="SA25">INDEX(SA$13:SA24,$B25+1,1)</f>
        <v>0</v>
      </c>
      <c r="SB25" s="535" cm="1">
        <f t="array" ref="SB25">INDEX(SB$13:SB24,$B25+1,1)</f>
        <v>0</v>
      </c>
      <c r="SC25" s="535" cm="1">
        <f t="array" ref="SC25">INDEX(SC$13:SC24,$B25+1,1)</f>
        <v>0</v>
      </c>
      <c r="SD25" s="535" cm="1">
        <f t="array" ref="SD25">INDEX(SD$13:SD24,$B25+1,1)</f>
        <v>0</v>
      </c>
      <c r="SE25" s="535" cm="1">
        <f t="array" ref="SE25">INDEX(SE$13:SE24,$B25+1,1)</f>
        <v>0</v>
      </c>
      <c r="SF25" s="535" cm="1">
        <f t="array" ref="SF25">INDEX(SF$13:SF24,$B25+1,1)</f>
        <v>0</v>
      </c>
      <c r="SG25" s="535" cm="1">
        <f t="array" ref="SG25">INDEX(SG$13:SG24,$B25+1,1)</f>
        <v>0</v>
      </c>
      <c r="SH25" s="535" cm="1">
        <f t="array" ref="SH25">INDEX(SH$13:SH24,$B25+1,1)</f>
        <v>0</v>
      </c>
      <c r="SI25" s="535" cm="1">
        <f t="array" ref="SI25">INDEX(SI$13:SI24,$B25+1,1)</f>
        <v>0</v>
      </c>
      <c r="SJ25" s="535" cm="1">
        <f t="array" ref="SJ25">INDEX(SJ$13:SJ24,$B25+1,1)</f>
        <v>0</v>
      </c>
      <c r="SK25" s="535" cm="1">
        <f t="array" ref="SK25">INDEX(SK$13:SK24,$B25+1,1)</f>
        <v>0</v>
      </c>
      <c r="SL25" s="535" cm="1">
        <f t="array" ref="SL25">INDEX(SL$13:SL24,$B25+1,1)</f>
        <v>0</v>
      </c>
      <c r="SM25" s="535" cm="1">
        <f t="array" ref="SM25">INDEX(SM$13:SM24,$B25+1,1)</f>
        <v>0</v>
      </c>
      <c r="SN25" s="535" cm="1">
        <f t="array" ref="SN25">INDEX(SN$13:SN24,$B25+1,1)</f>
        <v>0</v>
      </c>
      <c r="SO25" s="535" cm="1">
        <f t="array" ref="SO25">INDEX(SO$13:SO24,$B25+1,1)</f>
        <v>0</v>
      </c>
      <c r="SP25" s="535" cm="1">
        <f t="array" ref="SP25">INDEX(SP$13:SP24,$B25+1,1)</f>
        <v>0</v>
      </c>
      <c r="SQ25" s="535" cm="1">
        <f t="array" ref="SQ25">INDEX(SQ$13:SQ24,$B25+1,1)</f>
        <v>0</v>
      </c>
      <c r="SR25" s="535" cm="1">
        <f t="array" ref="SR25">INDEX(SR$13:SR24,$B25+1,1)</f>
        <v>0</v>
      </c>
      <c r="SS25" s="535" cm="1">
        <f t="array" ref="SS25">INDEX(SS$13:SS24,$B25+1,1)</f>
        <v>0</v>
      </c>
      <c r="ST25" s="535" cm="1">
        <f t="array" ref="ST25">INDEX(ST$13:ST24,$B25+1,1)</f>
        <v>0</v>
      </c>
      <c r="SU25" s="535" cm="1">
        <f t="array" ref="SU25">INDEX(SU$13:SU24,$B25+1,1)</f>
        <v>0</v>
      </c>
      <c r="SV25" s="535" cm="1">
        <f t="array" ref="SV25">INDEX(SV$13:SV24,$B25+1,1)</f>
        <v>0</v>
      </c>
      <c r="SW25" s="535" cm="1">
        <f t="array" ref="SW25">INDEX(SW$13:SW24,$B25+1,1)</f>
        <v>0</v>
      </c>
      <c r="SX25" s="535" cm="1">
        <f t="array" ref="SX25">INDEX(SX$13:SX24,$B25+1,1)</f>
        <v>0</v>
      </c>
      <c r="SY25" s="535" cm="1">
        <f t="array" ref="SY25">INDEX(SY$13:SY24,$B25+1,1)</f>
        <v>0</v>
      </c>
      <c r="SZ25" s="535" cm="1">
        <f t="array" ref="SZ25">INDEX(SZ$13:SZ24,$B25+1,1)</f>
        <v>0</v>
      </c>
      <c r="TA25" s="535" cm="1">
        <f t="array" ref="TA25">INDEX(TA$13:TA24,$B25+1,1)</f>
        <v>0</v>
      </c>
      <c r="TB25" s="535" cm="1">
        <f t="array" ref="TB25">INDEX(TB$13:TB24,$B25+1,1)</f>
        <v>0</v>
      </c>
      <c r="TC25" s="535" cm="1">
        <f t="array" ref="TC25">INDEX(TC$13:TC24,$B25+1,1)</f>
        <v>0</v>
      </c>
      <c r="TD25" s="535" cm="1">
        <f t="array" ref="TD25">INDEX(TD$13:TD24,$B25+1,1)</f>
        <v>0</v>
      </c>
      <c r="TE25" s="535" cm="1">
        <f t="array" ref="TE25">INDEX(TE$13:TE24,$B25+1,1)</f>
        <v>0</v>
      </c>
      <c r="TF25" s="535" cm="1">
        <f t="array" ref="TF25">INDEX(TF$13:TF24,$B25+1,1)</f>
        <v>0</v>
      </c>
      <c r="TG25" s="535" cm="1">
        <f t="array" ref="TG25">INDEX(TG$13:TG24,$B25+1,1)</f>
        <v>0</v>
      </c>
      <c r="TH25" s="535" cm="1">
        <f t="array" ref="TH25">INDEX(TH$13:TH24,$B25+1,1)</f>
        <v>0</v>
      </c>
      <c r="TI25" s="535" cm="1">
        <f t="array" ref="TI25">INDEX(TI$13:TI24,$B25+1,1)</f>
        <v>0</v>
      </c>
      <c r="TJ25" s="535" cm="1">
        <f t="array" ref="TJ25">INDEX(TJ$13:TJ24,$B25+1,1)</f>
        <v>0</v>
      </c>
      <c r="TK25" s="535" cm="1">
        <f t="array" ref="TK25">INDEX(TK$13:TK24,$B25+1,1)</f>
        <v>0</v>
      </c>
      <c r="TL25" s="535" cm="1">
        <f t="array" ref="TL25">INDEX(TL$13:TL24,$B25+1,1)</f>
        <v>0</v>
      </c>
      <c r="TM25" s="535" cm="1">
        <f t="array" ref="TM25">INDEX(TM$13:TM24,$B25+1,1)</f>
        <v>0</v>
      </c>
      <c r="TN25" s="535" cm="1">
        <f t="array" ref="TN25">INDEX(TN$13:TN24,$B25+1,1)</f>
        <v>0</v>
      </c>
      <c r="TO25" s="535" cm="1">
        <f t="array" ref="TO25">INDEX(TO$13:TO24,$B25+1,1)</f>
        <v>0</v>
      </c>
      <c r="TP25" s="535" cm="1">
        <f t="array" ref="TP25">INDEX(TP$13:TP24,$B25+1,1)</f>
        <v>0</v>
      </c>
      <c r="TQ25" s="535" cm="1">
        <f t="array" ref="TQ25">INDEX(TQ$13:TQ24,$B25+1,1)</f>
        <v>0</v>
      </c>
      <c r="TR25" s="535" cm="1">
        <f t="array" ref="TR25">INDEX(TR$13:TR24,$B25+1,1)</f>
        <v>0</v>
      </c>
      <c r="TS25" s="535" cm="1">
        <f t="array" ref="TS25">INDEX(TS$13:TS24,$B25+1,1)</f>
        <v>0</v>
      </c>
      <c r="TT25" s="535" cm="1">
        <f t="array" ref="TT25">INDEX(TT$13:TT24,$B25+1,1)</f>
        <v>0</v>
      </c>
      <c r="TU25" s="535" cm="1">
        <f t="array" ref="TU25">INDEX(TU$13:TU24,$B25+1,1)</f>
        <v>0</v>
      </c>
      <c r="TV25" s="535" cm="1">
        <f t="array" ref="TV25">INDEX(TV$13:TV24,$B25+1,1)</f>
        <v>0</v>
      </c>
      <c r="TW25" s="535" cm="1">
        <f t="array" ref="TW25">INDEX(TW$13:TW24,$B25+1,1)</f>
        <v>0</v>
      </c>
      <c r="TX25" s="535" cm="1">
        <f t="array" ref="TX25">INDEX(TX$13:TX24,$B25+1,1)</f>
        <v>0</v>
      </c>
      <c r="TY25" s="535" cm="1">
        <f t="array" ref="TY25">INDEX(TY$13:TY24,$B25+1,1)</f>
        <v>0</v>
      </c>
      <c r="TZ25" s="535" cm="1">
        <f t="array" ref="TZ25">INDEX(TZ$13:TZ24,$B25+1,1)</f>
        <v>0</v>
      </c>
      <c r="UA25" s="535" cm="1">
        <f t="array" ref="UA25">INDEX(UA$13:UA24,$B25+1,1)</f>
        <v>0</v>
      </c>
      <c r="UB25" s="535" cm="1">
        <f t="array" ref="UB25">INDEX(UB$13:UB24,$B25+1,1)</f>
        <v>0</v>
      </c>
      <c r="UC25" s="535" cm="1">
        <f t="array" ref="UC25">INDEX(UC$13:UC24,$B25+1,1)</f>
        <v>0</v>
      </c>
      <c r="UD25" s="535" cm="1">
        <f t="array" ref="UD25">INDEX(UD$13:UD24,$B25+1,1)</f>
        <v>0</v>
      </c>
      <c r="UE25" s="535" cm="1">
        <f t="array" ref="UE25">INDEX(UE$13:UE24,$B25+1,1)</f>
        <v>0</v>
      </c>
      <c r="UF25" s="535" cm="1">
        <f t="array" ref="UF25">INDEX(UF$13:UF24,$B25+1,1)</f>
        <v>0</v>
      </c>
      <c r="UG25" s="535" cm="1">
        <f t="array" ref="UG25">INDEX(UG$13:UG24,$B25+1,1)</f>
        <v>0</v>
      </c>
      <c r="UH25" s="535" cm="1">
        <f t="array" ref="UH25">INDEX(UH$13:UH24,$B25+1,1)</f>
        <v>0</v>
      </c>
      <c r="UI25" s="535" cm="1">
        <f t="array" ref="UI25">INDEX(UI$13:UI24,$B25+1,1)</f>
        <v>0</v>
      </c>
      <c r="UJ25" s="535" cm="1">
        <f t="array" ref="UJ25">INDEX(UJ$13:UJ24,$B25+1,1)</f>
        <v>0</v>
      </c>
      <c r="UK25" s="535" cm="1">
        <f t="array" ref="UK25">INDEX(UK$13:UK24,$B25+1,1)</f>
        <v>0</v>
      </c>
      <c r="UL25" s="535" cm="1">
        <f t="array" ref="UL25">INDEX(UL$13:UL24,$B25+1,1)</f>
        <v>0</v>
      </c>
      <c r="UM25" s="535" cm="1">
        <f t="array" ref="UM25">INDEX(UM$13:UM24,$B25+1,1)</f>
        <v>0</v>
      </c>
      <c r="UN25" s="535" cm="1">
        <f t="array" ref="UN25">INDEX(UN$13:UN24,$B25+1,1)</f>
        <v>0</v>
      </c>
      <c r="UO25" s="535" cm="1">
        <f t="array" ref="UO25">INDEX(UO$13:UO24,$B25+1,1)</f>
        <v>0</v>
      </c>
      <c r="UP25" s="535" cm="1">
        <f t="array" ref="UP25">INDEX(UP$13:UP24,$B25+1,1)</f>
        <v>0</v>
      </c>
      <c r="UQ25" s="535" cm="1">
        <f t="array" ref="UQ25">INDEX(UQ$13:UQ24,$B25+1,1)</f>
        <v>0</v>
      </c>
      <c r="UR25" s="535" cm="1">
        <f t="array" ref="UR25">INDEX(UR$13:UR24,$B25+1,1)</f>
        <v>0</v>
      </c>
      <c r="US25" s="535" cm="1">
        <f t="array" ref="US25">INDEX(US$13:US24,$B25+1,1)</f>
        <v>0</v>
      </c>
      <c r="UT25" s="535" cm="1">
        <f t="array" ref="UT25">INDEX(UT$13:UT24,$B25+1,1)</f>
        <v>0</v>
      </c>
      <c r="UU25" s="535" cm="1">
        <f t="array" ref="UU25">INDEX(UU$13:UU24,$B25+1,1)</f>
        <v>0</v>
      </c>
      <c r="UV25" s="535" cm="1">
        <f t="array" ref="UV25">INDEX(UV$13:UV24,$B25+1,1)</f>
        <v>0</v>
      </c>
      <c r="UW25" s="535" cm="1">
        <f t="array" ref="UW25">INDEX(UW$13:UW24,$B25+1,1)</f>
        <v>0</v>
      </c>
      <c r="UX25" s="535" cm="1">
        <f t="array" ref="UX25">INDEX(UX$13:UX24,$B25+1,1)</f>
        <v>0</v>
      </c>
      <c r="UY25" s="535" cm="1">
        <f t="array" ref="UY25">INDEX(UY$13:UY24,$B25+1,1)</f>
        <v>0</v>
      </c>
      <c r="UZ25" s="535" cm="1">
        <f t="array" ref="UZ25">INDEX(UZ$13:UZ24,$B25+1,1)</f>
        <v>0</v>
      </c>
      <c r="VA25" s="535" cm="1">
        <f t="array" ref="VA25">INDEX(VA$13:VA24,$B25+1,1)</f>
        <v>0</v>
      </c>
      <c r="VB25" s="535" cm="1">
        <f t="array" ref="VB25">INDEX(VB$13:VB24,$B25+1,1)</f>
        <v>0</v>
      </c>
      <c r="VC25" s="535" cm="1">
        <f t="array" ref="VC25">INDEX(VC$13:VC24,$B25+1,1)</f>
        <v>0</v>
      </c>
      <c r="VD25" s="535" cm="1">
        <f t="array" ref="VD25">INDEX(VD$13:VD24,$B25+1,1)</f>
        <v>0</v>
      </c>
      <c r="VE25" s="535" cm="1">
        <f t="array" ref="VE25">INDEX(VE$13:VE24,$B25+1,1)</f>
        <v>0</v>
      </c>
      <c r="VF25" s="535" cm="1">
        <f t="array" ref="VF25">INDEX(VF$13:VF24,$B25+1,1)</f>
        <v>0</v>
      </c>
      <c r="VG25" s="535" cm="1">
        <f t="array" ref="VG25">INDEX(VG$13:VG24,$B25+1,1)</f>
        <v>0</v>
      </c>
      <c r="VH25" s="535" cm="1">
        <f t="array" ref="VH25">INDEX(VH$13:VH24,$B25+1,1)</f>
        <v>0</v>
      </c>
      <c r="VI25" s="535" cm="1">
        <f t="array" ref="VI25">INDEX(VI$13:VI24,$B25+1,1)</f>
        <v>0</v>
      </c>
      <c r="VJ25" s="535" cm="1">
        <f t="array" ref="VJ25">INDEX(VJ$13:VJ24,$B25+1,1)</f>
        <v>0</v>
      </c>
      <c r="VK25" s="535" cm="1">
        <f t="array" ref="VK25">INDEX(VK$13:VK24,$B25+1,1)</f>
        <v>0</v>
      </c>
      <c r="VL25" s="535" cm="1">
        <f t="array" ref="VL25">INDEX(VL$13:VL24,$B25+1,1)</f>
        <v>0</v>
      </c>
      <c r="VM25" s="535" cm="1">
        <f t="array" ref="VM25">INDEX(VM$13:VM24,$B25+1,1)</f>
        <v>0</v>
      </c>
      <c r="VN25" s="535" cm="1">
        <f t="array" ref="VN25">INDEX(VN$13:VN24,$B25+1,1)</f>
        <v>0</v>
      </c>
      <c r="VO25" s="535" cm="1">
        <f t="array" ref="VO25">INDEX(VO$13:VO24,$B25+1,1)</f>
        <v>0</v>
      </c>
      <c r="VP25" s="535" cm="1">
        <f t="array" ref="VP25">INDEX(VP$13:VP24,$B25+1,1)</f>
        <v>0</v>
      </c>
      <c r="VQ25" s="535" cm="1">
        <f t="array" ref="VQ25">INDEX(VQ$13:VQ24,$B25+1,1)</f>
        <v>0</v>
      </c>
      <c r="VR25" s="535" cm="1">
        <f t="array" ref="VR25">INDEX(VR$13:VR24,$B25+1,1)</f>
        <v>0</v>
      </c>
      <c r="VS25" s="535" cm="1">
        <f t="array" ref="VS25">INDEX(VS$13:VS24,$B25+1,1)</f>
        <v>0</v>
      </c>
      <c r="VT25" s="535" cm="1">
        <f t="array" ref="VT25">INDEX(VT$13:VT24,$B25+1,1)</f>
        <v>0</v>
      </c>
      <c r="VU25" s="535" cm="1">
        <f t="array" ref="VU25">INDEX(VU$13:VU24,$B25+1,1)</f>
        <v>0</v>
      </c>
      <c r="VV25" s="535" cm="1">
        <f t="array" ref="VV25">INDEX(VV$13:VV24,$B25+1,1)</f>
        <v>0</v>
      </c>
      <c r="VW25" s="535" cm="1">
        <f t="array" ref="VW25">INDEX(VW$13:VW24,$B25+1,1)</f>
        <v>0</v>
      </c>
      <c r="VX25" s="535" cm="1">
        <f t="array" ref="VX25">INDEX(VX$13:VX24,$B25+1,1)</f>
        <v>0</v>
      </c>
      <c r="VY25" s="535" cm="1">
        <f t="array" ref="VY25">INDEX(VY$13:VY24,$B25+1,1)</f>
        <v>0</v>
      </c>
      <c r="VZ25" s="535" cm="1">
        <f t="array" ref="VZ25">INDEX(VZ$13:VZ24,$B25+1,1)</f>
        <v>0</v>
      </c>
      <c r="WA25" s="535" cm="1">
        <f t="array" ref="WA25">INDEX(WA$13:WA24,$B25+1,1)</f>
        <v>0</v>
      </c>
      <c r="WB25" s="535" cm="1">
        <f t="array" ref="WB25">INDEX(WB$13:WB24,$B25+1,1)</f>
        <v>0</v>
      </c>
      <c r="WC25" s="535" cm="1">
        <f t="array" ref="WC25">INDEX(WC$13:WC24,$B25+1,1)</f>
        <v>0</v>
      </c>
      <c r="WD25" s="535" cm="1">
        <f t="array" ref="WD25">INDEX(WD$13:WD24,$B25+1,1)</f>
        <v>0</v>
      </c>
      <c r="WE25" s="535" cm="1">
        <f t="array" ref="WE25">INDEX(WE$13:WE24,$B25+1,1)</f>
        <v>0</v>
      </c>
      <c r="WF25" s="535" cm="1">
        <f t="array" ref="WF25">INDEX(WF$13:WF24,$B25+1,1)</f>
        <v>0</v>
      </c>
      <c r="WG25" s="535" cm="1">
        <f t="array" ref="WG25">INDEX(WG$13:WG24,$B25+1,1)</f>
        <v>0</v>
      </c>
      <c r="WH25" s="535" cm="1">
        <f t="array" ref="WH25">INDEX(WH$13:WH24,$B25+1,1)</f>
        <v>0</v>
      </c>
      <c r="WI25" s="535" cm="1">
        <f t="array" ref="WI25">INDEX(WI$13:WI24,$B25+1,1)</f>
        <v>0</v>
      </c>
      <c r="WJ25" s="535" cm="1">
        <f t="array" ref="WJ25">INDEX(WJ$13:WJ24,$B25+1,1)</f>
        <v>0</v>
      </c>
      <c r="WK25" s="535" cm="1">
        <f t="array" ref="WK25">INDEX(WK$13:WK24,$B25+1,1)</f>
        <v>0</v>
      </c>
      <c r="WL25" s="535" cm="1">
        <f t="array" ref="WL25">INDEX(WL$13:WL24,$B25+1,1)</f>
        <v>0</v>
      </c>
      <c r="WM25" s="535" cm="1">
        <f t="array" ref="WM25">INDEX(WM$13:WM24,$B25+1,1)</f>
        <v>0</v>
      </c>
      <c r="WN25" s="535" cm="1">
        <f t="array" ref="WN25">INDEX(WN$13:WN24,$B25+1,1)</f>
        <v>0</v>
      </c>
      <c r="WO25" s="535" cm="1">
        <f t="array" ref="WO25">INDEX(WO$13:WO24,$B25+1,1)</f>
        <v>0</v>
      </c>
      <c r="WP25" s="535" cm="1">
        <f t="array" ref="WP25">INDEX(WP$13:WP24,$B25+1,1)</f>
        <v>0</v>
      </c>
      <c r="WQ25" s="535" cm="1">
        <f t="array" ref="WQ25">INDEX(WQ$13:WQ24,$B25+1,1)</f>
        <v>0</v>
      </c>
      <c r="WR25" s="535" cm="1">
        <f t="array" ref="WR25">INDEX(WR$13:WR24,$B25+1,1)</f>
        <v>0</v>
      </c>
      <c r="WS25" s="535" cm="1">
        <f t="array" ref="WS25">INDEX(WS$13:WS24,$B25+1,1)</f>
        <v>0</v>
      </c>
      <c r="WT25" s="535" cm="1">
        <f t="array" ref="WT25">INDEX(WT$13:WT24,$B25+1,1)</f>
        <v>0</v>
      </c>
      <c r="WU25" s="535" cm="1">
        <f t="array" ref="WU25">INDEX(WU$13:WU24,$B25+1,1)</f>
        <v>0</v>
      </c>
      <c r="WV25" s="535" cm="1">
        <f t="array" ref="WV25">INDEX(WV$13:WV24,$B25+1,1)</f>
        <v>0</v>
      </c>
      <c r="WW25" s="535" cm="1">
        <f t="array" ref="WW25">INDEX(WW$13:WW24,$B25+1,1)</f>
        <v>0</v>
      </c>
      <c r="WX25" s="535" cm="1">
        <f t="array" ref="WX25">INDEX(WX$13:WX24,$B25+1,1)</f>
        <v>0</v>
      </c>
      <c r="WY25" s="535" cm="1">
        <f t="array" ref="WY25">INDEX(WY$13:WY24,$B25+1,1)</f>
        <v>0</v>
      </c>
      <c r="WZ25" s="535" cm="1">
        <f t="array" ref="WZ25">INDEX(WZ$13:WZ24,$B25+1,1)</f>
        <v>0</v>
      </c>
      <c r="XA25" s="535" cm="1">
        <f t="array" ref="XA25">INDEX(XA$13:XA24,$B25+1,1)</f>
        <v>0</v>
      </c>
      <c r="XB25" s="535" cm="1">
        <f t="array" ref="XB25">INDEX(XB$13:XB24,$B25+1,1)</f>
        <v>0</v>
      </c>
      <c r="XC25" s="535" cm="1">
        <f t="array" ref="XC25">INDEX(XC$13:XC24,$B25+1,1)</f>
        <v>0</v>
      </c>
      <c r="XD25" s="535" cm="1">
        <f t="array" ref="XD25">INDEX(XD$13:XD24,$B25+1,1)</f>
        <v>0</v>
      </c>
      <c r="XE25" s="535" cm="1">
        <f t="array" ref="XE25">INDEX(XE$13:XE24,$B25+1,1)</f>
        <v>0</v>
      </c>
      <c r="XF25" s="535" cm="1">
        <f t="array" ref="XF25">INDEX(XF$13:XF24,$B25+1,1)</f>
        <v>0</v>
      </c>
      <c r="XG25" s="535" cm="1">
        <f t="array" ref="XG25">INDEX(XG$13:XG24,$B25+1,1)</f>
        <v>0</v>
      </c>
      <c r="XH25" s="535" cm="1">
        <f t="array" ref="XH25">INDEX(XH$13:XH24,$B25+1,1)</f>
        <v>0</v>
      </c>
      <c r="XI25" s="535" cm="1">
        <f t="array" ref="XI25">INDEX(XI$13:XI24,$B25+1,1)</f>
        <v>0</v>
      </c>
      <c r="XJ25" s="535" cm="1">
        <f t="array" ref="XJ25">INDEX(XJ$13:XJ24,$B25+1,1)</f>
        <v>0</v>
      </c>
      <c r="XK25" s="535" cm="1">
        <f t="array" ref="XK25">INDEX(XK$13:XK24,$B25+1,1)</f>
        <v>0</v>
      </c>
      <c r="XL25" s="535" cm="1">
        <f t="array" ref="XL25">INDEX(XL$13:XL24,$B25+1,1)</f>
        <v>0</v>
      </c>
      <c r="XM25" s="535" cm="1">
        <f t="array" ref="XM25">INDEX(XM$13:XM24,$B25+1,1)</f>
        <v>0</v>
      </c>
      <c r="XN25" s="535" cm="1">
        <f t="array" ref="XN25">INDEX(XN$13:XN24,$B25+1,1)</f>
        <v>0</v>
      </c>
      <c r="XO25" s="535" cm="1">
        <f t="array" ref="XO25">INDEX(XO$13:XO24,$B25+1,1)</f>
        <v>0</v>
      </c>
      <c r="XP25" s="535" cm="1">
        <f t="array" ref="XP25">INDEX(XP$13:XP24,$B25+1,1)</f>
        <v>0</v>
      </c>
      <c r="XQ25" s="535" cm="1">
        <f t="array" ref="XQ25">INDEX(XQ$13:XQ24,$B25+1,1)</f>
        <v>0</v>
      </c>
      <c r="XR25" s="535" cm="1">
        <f t="array" ref="XR25">INDEX(XR$13:XR24,$B25+1,1)</f>
        <v>0</v>
      </c>
      <c r="XS25" s="535" cm="1">
        <f t="array" ref="XS25">INDEX(XS$13:XS24,$B25+1,1)</f>
        <v>0</v>
      </c>
      <c r="XT25" s="535" cm="1">
        <f t="array" ref="XT25">INDEX(XT$13:XT24,$B25+1,1)</f>
        <v>0</v>
      </c>
      <c r="XU25" s="535" cm="1">
        <f t="array" ref="XU25">INDEX(XU$13:XU24,$B25+1,1)</f>
        <v>0</v>
      </c>
      <c r="XV25" s="535" cm="1">
        <f t="array" ref="XV25">INDEX(XV$13:XV24,$B25+1,1)</f>
        <v>0</v>
      </c>
      <c r="XW25" s="535" cm="1">
        <f t="array" ref="XW25">INDEX(XW$13:XW24,$B25+1,1)</f>
        <v>0</v>
      </c>
      <c r="XX25" s="535" cm="1">
        <f t="array" ref="XX25">INDEX(XX$13:XX24,$B25+1,1)</f>
        <v>0</v>
      </c>
      <c r="XY25" s="535" cm="1">
        <f t="array" ref="XY25">INDEX(XY$13:XY24,$B25+1,1)</f>
        <v>0</v>
      </c>
      <c r="XZ25" s="535" cm="1">
        <f t="array" ref="XZ25">INDEX(XZ$13:XZ24,$B25+1,1)</f>
        <v>0</v>
      </c>
      <c r="YA25" s="535" cm="1">
        <f t="array" ref="YA25">INDEX(YA$13:YA24,$B25+1,1)</f>
        <v>0</v>
      </c>
      <c r="YB25" s="535" cm="1">
        <f t="array" ref="YB25">INDEX(YB$13:YB24,$B25+1,1)</f>
        <v>0</v>
      </c>
      <c r="YC25" s="535" cm="1">
        <f t="array" ref="YC25">INDEX(YC$13:YC24,$B25+1,1)</f>
        <v>0</v>
      </c>
      <c r="YD25" s="535" cm="1">
        <f t="array" ref="YD25">INDEX(YD$13:YD24,$B25+1,1)</f>
        <v>0</v>
      </c>
      <c r="YE25" s="535" cm="1">
        <f t="array" ref="YE25">INDEX(YE$13:YE24,$B25+1,1)</f>
        <v>0</v>
      </c>
      <c r="YF25" s="535" cm="1">
        <f t="array" ref="YF25">INDEX(YF$13:YF24,$B25+1,1)</f>
        <v>0</v>
      </c>
      <c r="YG25" s="535" cm="1">
        <f t="array" ref="YG25">INDEX(YG$13:YG24,$B25+1,1)</f>
        <v>0</v>
      </c>
      <c r="YH25" s="535" cm="1">
        <f t="array" ref="YH25">INDEX(YH$13:YH24,$B25+1,1)</f>
        <v>0</v>
      </c>
      <c r="YI25" s="535" cm="1">
        <f t="array" ref="YI25">INDEX(YI$13:YI24,$B25+1,1)</f>
        <v>0</v>
      </c>
      <c r="YJ25" s="535" cm="1">
        <f t="array" ref="YJ25">INDEX(YJ$13:YJ24,$B25+1,1)</f>
        <v>0</v>
      </c>
      <c r="YK25" s="535" cm="1">
        <f t="array" ref="YK25">INDEX(YK$13:YK24,$B25+1,1)</f>
        <v>0</v>
      </c>
      <c r="YL25" s="535" cm="1">
        <f t="array" ref="YL25">INDEX(YL$13:YL24,$B25+1,1)</f>
        <v>0</v>
      </c>
      <c r="YM25" s="535" cm="1">
        <f t="array" ref="YM25">INDEX(YM$13:YM24,$B25+1,1)</f>
        <v>0</v>
      </c>
      <c r="YN25" s="535" cm="1">
        <f t="array" ref="YN25">INDEX(YN$13:YN24,$B25+1,1)</f>
        <v>0</v>
      </c>
      <c r="YO25" s="535" cm="1">
        <f t="array" ref="YO25">INDEX(YO$13:YO24,$B25+1,1)</f>
        <v>0</v>
      </c>
      <c r="YP25" s="535" cm="1">
        <f t="array" ref="YP25">INDEX(YP$13:YP24,$B25+1,1)</f>
        <v>0</v>
      </c>
      <c r="YQ25" s="535" cm="1">
        <f t="array" ref="YQ25">INDEX(YQ$13:YQ24,$B25+1,1)</f>
        <v>0</v>
      </c>
      <c r="YR25" s="535" cm="1">
        <f t="array" ref="YR25">INDEX(YR$13:YR24,$B25+1,1)</f>
        <v>0</v>
      </c>
      <c r="YS25" s="535" cm="1">
        <f t="array" ref="YS25">INDEX(YS$13:YS24,$B25+1,1)</f>
        <v>0</v>
      </c>
      <c r="YT25" s="535" cm="1">
        <f t="array" ref="YT25">INDEX(YT$13:YT24,$B25+1,1)</f>
        <v>0</v>
      </c>
      <c r="YU25" s="535" cm="1">
        <f t="array" ref="YU25">INDEX(YU$13:YU24,$B25+1,1)</f>
        <v>0</v>
      </c>
      <c r="YV25" s="535" cm="1">
        <f t="array" ref="YV25">INDEX(YV$13:YV24,$B25+1,1)</f>
        <v>0</v>
      </c>
      <c r="YW25" s="535" cm="1">
        <f t="array" ref="YW25">INDEX(YW$13:YW24,$B25+1,1)</f>
        <v>0</v>
      </c>
      <c r="YX25" s="535" cm="1">
        <f t="array" ref="YX25">INDEX(YX$13:YX24,$B25+1,1)</f>
        <v>0</v>
      </c>
      <c r="YY25" s="535" cm="1">
        <f t="array" ref="YY25">INDEX(YY$13:YY24,$B25+1,1)</f>
        <v>0</v>
      </c>
      <c r="YZ25" s="535" cm="1">
        <f t="array" ref="YZ25">INDEX(YZ$13:YZ24,$B25+1,1)</f>
        <v>0</v>
      </c>
      <c r="ZA25" s="535" t="str" cm="1">
        <f t="array" ref="ZA25">INDEX(ZA$13:ZA24,$B25+1,1)</f>
        <v>-</v>
      </c>
      <c r="ZB25" s="18"/>
      <c r="ZC25" s="535" cm="1">
        <f t="array" ref="ZC25">INDEX(ZC$13:ZC24,$B25+1,1)</f>
        <v>0</v>
      </c>
      <c r="ZD25" s="535" cm="1">
        <f t="array" ref="ZD25">INDEX(ZD$13:ZD24,$B25+1,1)</f>
        <v>0</v>
      </c>
      <c r="ZE25" s="535" cm="1">
        <f t="array" ref="ZE25">INDEX(ZE$13:ZE24,$B25+1,1)</f>
        <v>0</v>
      </c>
      <c r="ZF25" s="535" t="str" cm="1">
        <f t="array" ref="ZF25">INDEX(ZF$13:ZF24,$B25+1,1)</f>
        <v>-</v>
      </c>
      <c r="ZG25" s="535" t="str" cm="1">
        <f t="array" ref="ZG25">INDEX(ZG$13:ZG24,$B25+1,1)</f>
        <v>-</v>
      </c>
      <c r="ZH25" s="535" t="str" cm="1">
        <f t="array" ref="ZH25">INDEX(ZH$13:ZH24,$B25+1,1)</f>
        <v>-</v>
      </c>
      <c r="ZI25" s="535" t="str" cm="1">
        <f t="array" ref="ZI25">INDEX(ZI$13:ZI24,$B25+1,1)</f>
        <v>-</v>
      </c>
      <c r="ZJ25" s="535" t="str" cm="1">
        <f t="array" ref="ZJ25">INDEX(ZJ$13:ZJ24,$B25+1,1)</f>
        <v>-</v>
      </c>
      <c r="ZK25" s="535" t="str" cm="1">
        <f t="array" ref="ZK25">INDEX(ZK$13:ZK24,$B25+1,1)</f>
        <v>-</v>
      </c>
      <c r="ZL25" s="535" t="str" cm="1">
        <f t="array" ref="ZL25">INDEX(ZL$13:ZL24,$B25+1,1)</f>
        <v>-</v>
      </c>
      <c r="ZM25" s="535" t="str" cm="1">
        <f t="array" ref="ZM25">INDEX(ZM$13:ZM24,$B25+1,1)</f>
        <v>-</v>
      </c>
      <c r="ZN25" s="535" t="str" cm="1">
        <f t="array" ref="ZN25">INDEX(ZN$13:ZN24,$B25+1,1)</f>
        <v>-</v>
      </c>
      <c r="ZO25" s="535" t="str" cm="1">
        <f t="array" ref="ZO25">INDEX(ZO$13:ZO24,$B25+1,1)</f>
        <v>-</v>
      </c>
      <c r="ZP25" s="535" t="str" cm="1">
        <f t="array" ref="ZP25">INDEX(ZP$13:ZP24,$B25+1,1)</f>
        <v>-</v>
      </c>
      <c r="ZQ25" s="535" t="str" cm="1">
        <f t="array" ref="ZQ25">INDEX(ZQ$13:ZQ24,$B25+1,1)</f>
        <v>-</v>
      </c>
      <c r="ZR25" s="535" t="str" cm="1">
        <f t="array" ref="ZR25">INDEX(ZR$13:ZR24,$B25+1,1)</f>
        <v>-</v>
      </c>
      <c r="ZS25" s="535" t="str" cm="1">
        <f t="array" ref="ZS25">INDEX(ZS$13:ZS24,$B25+1,1)</f>
        <v>-</v>
      </c>
      <c r="ZT25" s="535" t="str" cm="1">
        <f t="array" ref="ZT25">INDEX(ZT$13:ZT24,$B25+1,1)</f>
        <v>-</v>
      </c>
      <c r="ZU25" s="535" t="str" cm="1">
        <f t="array" ref="ZU25">INDEX(ZU$13:ZU24,$B25+1,1)</f>
        <v>-</v>
      </c>
      <c r="ZV25" s="535" t="str" cm="1">
        <f t="array" ref="ZV25">INDEX(ZV$13:ZV24,$B25+1,1)</f>
        <v>-</v>
      </c>
      <c r="ZW25" s="535" t="str" cm="1">
        <f t="array" ref="ZW25">INDEX(ZW$13:ZW24,$B25+1,1)</f>
        <v>-</v>
      </c>
      <c r="ZX25" s="18"/>
      <c r="ZY25" s="411" t="str">
        <f t="shared" ca="1" si="211"/>
        <v>-</v>
      </c>
      <c r="ZZ25" s="535" t="str" cm="1">
        <f t="array" ref="ZZ25">INDEX(ZZ$13:ZZ24,$B25+1,1)</f>
        <v>-</v>
      </c>
      <c r="AAA25" s="535" t="str" cm="1">
        <f t="array" ref="AAA25">INDEX(AAA$13:AAA24,$B25+1,1)</f>
        <v>-</v>
      </c>
      <c r="AAB25" s="535" t="str" cm="1">
        <f t="array" ref="AAB25">INDEX(AAB$13:AAB24,$B25+1,1)</f>
        <v>-</v>
      </c>
      <c r="AAC25" s="535" t="str" cm="1">
        <f t="array" ref="AAC25">INDEX(AAC$13:AAC24,$B25+1,1)</f>
        <v>-</v>
      </c>
      <c r="AAD25" s="535" cm="1">
        <f t="array" ref="AAD25">INDEX(AAD$13:AAD24,$B25+1,1)</f>
        <v>0</v>
      </c>
      <c r="AAE25" s="535" t="str" cm="1">
        <f t="array" ref="AAE25">INDEX(AAE$13:AAE24,$B25+1,1)</f>
        <v>-</v>
      </c>
      <c r="AAF25" s="535" t="str" cm="1">
        <f t="array" ref="AAF25">INDEX(AAF$13:AAF24,$B25+1,1)</f>
        <v>-</v>
      </c>
      <c r="AAG25" s="535" t="str" cm="1">
        <f t="array" ref="AAG25">INDEX(AAG$13:AAG24,$B25+1,1)</f>
        <v>-</v>
      </c>
      <c r="AAH25" s="535" t="str" cm="1">
        <f t="array" ref="AAH25">INDEX(AAH$13:AAH24,$B25+1,1)</f>
        <v>-</v>
      </c>
      <c r="AAI25" s="535" t="str" cm="1">
        <f t="array" ref="AAI25">INDEX(AAI$13:AAI24,$B25+1,1)</f>
        <v>-</v>
      </c>
      <c r="AAJ25" s="535" t="str" cm="1">
        <f t="array" ref="AAJ25">INDEX(AAJ$13:AAJ24,$B25+1,1)</f>
        <v>-</v>
      </c>
      <c r="AAK25" s="535" t="str" cm="1">
        <f t="array" ref="AAK25">INDEX(AAK$13:AAK24,$B25+1,1)</f>
        <v>-</v>
      </c>
      <c r="AAL25" s="535" t="str" cm="1">
        <f t="array" ref="AAL25">INDEX(AAL$13:AAL24,$B25+1,1)</f>
        <v>-</v>
      </c>
      <c r="AAM25" s="535" t="b" cm="1">
        <f t="array" ref="AAM25">INDEX(AAM$13:AAM24,$B25+1,1)</f>
        <v>1</v>
      </c>
      <c r="AAN25" s="535" t="str" cm="1">
        <f t="array" ref="AAN25">INDEX(AAN$13:AAN24,$B25+1,1)</f>
        <v>-</v>
      </c>
      <c r="AAO25" s="535" cm="1">
        <f t="array" ref="AAO25">INDEX(AAO$13:AAO24,$B25+1,1)</f>
        <v>0</v>
      </c>
      <c r="AAP25" s="535" cm="1">
        <f t="array" ref="AAP25">INDEX(AAP$13:AAP24,$B25+1,1)</f>
        <v>0</v>
      </c>
      <c r="AAQ25" s="535" cm="1">
        <f t="array" ref="AAQ25">INDEX(AAQ$13:AAQ24,$B25+1,1)</f>
        <v>0</v>
      </c>
      <c r="AAR25" s="18"/>
      <c r="AAS25" s="535" t="str" cm="1">
        <f t="array" ref="AAS25">INDEX(AAS$13:AAS24,$B25+1,1)</f>
        <v>-</v>
      </c>
      <c r="AAT25" s="535" t="str" cm="1">
        <f t="array" ref="AAT25">INDEX(AAT$13:AAT24,$B25+1,1)</f>
        <v>-</v>
      </c>
      <c r="AAU25" s="535" t="str" cm="1">
        <f t="array" ref="AAU25">INDEX(AAU$13:AAU24,$B25+1,1)</f>
        <v>-</v>
      </c>
      <c r="AAV25" s="535" t="str" cm="1">
        <f t="array" ref="AAV25">INDEX(AAV$13:AAV24,$B25+1,1)</f>
        <v>-</v>
      </c>
      <c r="AAW25" s="535" cm="1">
        <f t="array" ref="AAW25">INDEX(AAW$13:AAW24,$B25+1,1)</f>
        <v>1</v>
      </c>
      <c r="AAX25" s="535" cm="1">
        <f t="array" ref="AAX25">INDEX(AAX$13:AAX24,$B25+1,1)</f>
        <v>1</v>
      </c>
      <c r="AAY25" s="535" cm="1">
        <f t="array" ref="AAY25">INDEX(AAY$13:AAY24,$B25+1,1)</f>
        <v>1</v>
      </c>
      <c r="AAZ25" s="535" cm="1">
        <f t="array" ref="AAZ25">INDEX(AAZ$13:AAZ24,$B25+1,1)</f>
        <v>1</v>
      </c>
      <c r="ABA25" s="535" t="str" cm="1">
        <f t="array" ref="ABA25">INDEX(ABA$13:ABA24,$B25+1,1)</f>
        <v>-</v>
      </c>
      <c r="ABB25" s="535" t="str" cm="1">
        <f t="array" ref="ABB25">INDEX(ABB$13:ABB24,$B25+1,1)</f>
        <v>-</v>
      </c>
      <c r="ABC25" s="535" t="str" cm="1">
        <f t="array" ref="ABC25">INDEX(ABC$13:ABC24,$B25+1,1)</f>
        <v>-</v>
      </c>
      <c r="ABD25" s="535" t="str" cm="1">
        <f t="array" ref="ABD25">INDEX(ABD$13:ABD24,$B25+1,1)</f>
        <v>-</v>
      </c>
      <c r="ABE25" s="535" t="str" cm="1">
        <f t="array" ref="ABE25">INDEX(ABE$13:ABE24,$B25+1,1)</f>
        <v>-</v>
      </c>
      <c r="ABF25" s="535" t="str" cm="1">
        <f t="array" ref="ABF25">INDEX(ABF$13:ABF24,$B25+1,1)</f>
        <v>-</v>
      </c>
      <c r="ABG25" s="535" t="str" cm="1">
        <f t="array" ref="ABG25">INDEX(ABG$13:ABG24,$B25+1,1)</f>
        <v>-</v>
      </c>
      <c r="ABH25" s="18"/>
      <c r="ABI25" s="535" t="str" cm="1">
        <f t="array" ref="ABI25">INDEX(ABI$13:ABI24,$B25+1,1)</f>
        <v>-</v>
      </c>
      <c r="ABJ25" s="411">
        <f t="shared" si="187"/>
        <v>1</v>
      </c>
      <c r="ABK25" s="18"/>
      <c r="ABL25" s="535" t="str" cm="1">
        <f t="array" ref="ABL25">INDEX(ABL$13:ABL24,$B25+1,1)</f>
        <v>-</v>
      </c>
      <c r="ABM25" s="535" t="str" cm="1">
        <f t="array" ref="ABM25">INDEX(ABM$13:ABM24,$B25+1,1)</f>
        <v>-</v>
      </c>
      <c r="ABN25" s="535" t="str" cm="1">
        <f t="array" ref="ABN25">INDEX(ABN$13:ABN24,$B25+1,1)</f>
        <v>-</v>
      </c>
      <c r="ABO25" s="535" t="str" cm="1">
        <f t="array" ref="ABO25">INDEX(ABO$13:ABO24,$B25+1,1)</f>
        <v>-</v>
      </c>
      <c r="ABP25" s="535" t="str" cm="1">
        <f t="array" ref="ABP25">INDEX(ABP$13:ABP24,$B25+1,1)</f>
        <v>-</v>
      </c>
      <c r="ABQ25" s="535" t="str" cm="1">
        <f t="array" ref="ABQ25">INDEX(ABQ$13:ABQ24,$B25+1,1)</f>
        <v>-</v>
      </c>
      <c r="ABR25" s="535" t="str" cm="1">
        <f t="array" ref="ABR25">INDEX(ABR$13:ABR24,$B25+1,1)</f>
        <v>-</v>
      </c>
      <c r="ABS25" s="535" t="str" cm="1">
        <f t="array" ref="ABS25">INDEX(ABS$13:ABS24,$B25+1,1)</f>
        <v>-</v>
      </c>
      <c r="ABT25" s="535" t="str" cm="1">
        <f t="array" ref="ABT25">INDEX(ABT$13:ABT24,$B25+1,1)</f>
        <v>-</v>
      </c>
      <c r="ABU25" s="535" t="str" cm="1">
        <f t="array" ref="ABU25">INDEX(ABU$13:ABU24,$B25+1,1)</f>
        <v>-</v>
      </c>
      <c r="ABV25" s="535" t="str" cm="1">
        <f t="array" ref="ABV25">INDEX(ABV$13:ABV24,$B25+1,1)</f>
        <v>-</v>
      </c>
      <c r="ABW25" s="535" t="str" cm="1">
        <f t="array" ref="ABW25">INDEX(ABW$13:ABW24,$B25+1,1)</f>
        <v>-</v>
      </c>
      <c r="ABX25" s="535" t="str" cm="1">
        <f t="array" ref="ABX25">INDEX(ABX$13:ABX24,$B25+1,1)</f>
        <v>-</v>
      </c>
      <c r="ABY25" s="535" t="str" cm="1">
        <f t="array" ref="ABY25">INDEX(ABY$13:ABY24,$B25+1,1)</f>
        <v>-</v>
      </c>
      <c r="ABZ25" s="535" t="str" cm="1">
        <f t="array" ref="ABZ25">INDEX(ABZ$13:ABZ24,$B25+1,1)</f>
        <v>-</v>
      </c>
      <c r="ACA25" s="535" t="str" cm="1">
        <f t="array" ref="ACA25">INDEX(ACA$13:ACA24,$B25+1,1)</f>
        <v>-</v>
      </c>
      <c r="ACB25" s="535" t="str" cm="1">
        <f t="array" ref="ACB25">INDEX(ACB$13:ACB24,$B25+1,1)</f>
        <v>-</v>
      </c>
      <c r="ACC25" s="535" t="str" cm="1">
        <f t="array" ref="ACC25">INDEX(ACC$13:ACC24,$B25+1,1)</f>
        <v>-</v>
      </c>
      <c r="ACD25" s="535" t="str" cm="1">
        <f t="array" ref="ACD25">INDEX(ACD$13:ACD24,$B25+1,1)</f>
        <v>-</v>
      </c>
      <c r="ACE25" s="535" t="str" cm="1">
        <f t="array" ref="ACE25">INDEX(ACE$13:ACE24,$B25+1,1)</f>
        <v>-</v>
      </c>
      <c r="ACF25" s="535" t="str" cm="1">
        <f t="array" ref="ACF25">INDEX(ACF$13:ACF24,$B25+1,1)</f>
        <v>-</v>
      </c>
      <c r="ACG25" s="535" t="str" cm="1">
        <f t="array" ref="ACG25">INDEX(ACG$13:ACG24,$B25+1,1)</f>
        <v>-</v>
      </c>
      <c r="ACH25" s="535" t="str" cm="1">
        <f t="array" ref="ACH25">INDEX(ACH$13:ACH24,$B25+1,1)</f>
        <v>-</v>
      </c>
      <c r="ACI25" s="535" t="str" cm="1">
        <f t="array" ref="ACI25">INDEX(ACI$13:ACI24,$B25+1,1)</f>
        <v>-</v>
      </c>
      <c r="ACJ25" s="535" t="str" cm="1">
        <f t="array" ref="ACJ25">INDEX(ACJ$13:ACJ24,$B25+1,1)</f>
        <v>-</v>
      </c>
      <c r="ACK25" s="535" t="str" cm="1">
        <f t="array" ref="ACK25">INDEX(ACK$13:ACK24,$B25+1,1)</f>
        <v>-</v>
      </c>
      <c r="ACL25" s="535" t="str" cm="1">
        <f t="array" ref="ACL25">INDEX(ACL$13:ACL24,$B25+1,1)</f>
        <v>-</v>
      </c>
      <c r="ACM25" s="535" t="str" cm="1">
        <f t="array" ref="ACM25">INDEX(ACM$13:ACM24,$B25+1,1)</f>
        <v>-</v>
      </c>
      <c r="ACN25" s="535" t="str" cm="1">
        <f t="array" ref="ACN25">INDEX(ACN$13:ACN24,$B25+1,1)</f>
        <v>-</v>
      </c>
      <c r="ACO25" s="535" t="str" cm="1">
        <f t="array" ref="ACO25">INDEX(ACO$13:ACO24,$B25+1,1)</f>
        <v>-</v>
      </c>
      <c r="ACP25" s="535" t="str" cm="1">
        <f t="array" ref="ACP25">INDEX(ACP$13:ACP24,$B25+1,1)</f>
        <v>-</v>
      </c>
      <c r="ACQ25" s="535" t="str" cm="1">
        <f t="array" ref="ACQ25">INDEX(ACQ$13:ACQ24,$B25+1,1)</f>
        <v>-</v>
      </c>
      <c r="ACR25" s="535" t="str" cm="1">
        <f t="array" ref="ACR25">INDEX(ACR$13:ACR24,$B25+1,1)</f>
        <v>-</v>
      </c>
      <c r="ACS25" s="535" t="str" cm="1">
        <f t="array" ref="ACS25">INDEX(ACS$13:ACS24,$B25+1,1)</f>
        <v>-</v>
      </c>
      <c r="ACT25" s="535" t="str" cm="1">
        <f t="array" ref="ACT25">INDEX(ACT$13:ACT24,$B25+1,1)</f>
        <v>-</v>
      </c>
      <c r="ACU25" s="535" t="str" cm="1">
        <f t="array" ref="ACU25">INDEX(ACU$13:ACU24,$B25+1,1)</f>
        <v>-</v>
      </c>
      <c r="ACV25" s="535" t="str" cm="1">
        <f t="array" ref="ACV25">INDEX(ACV$13:ACV24,$B25+1,1)</f>
        <v>-</v>
      </c>
      <c r="ACW25" s="535" t="str" cm="1">
        <f t="array" ref="ACW25">INDEX(ACW$13:ACW24,$B25+1,1)</f>
        <v>-</v>
      </c>
      <c r="ACX25" s="535" t="str" cm="1">
        <f t="array" ref="ACX25">INDEX(ACX$13:ACX24,$B25+1,1)</f>
        <v>-</v>
      </c>
      <c r="ACY25" s="535" t="str" cm="1">
        <f t="array" ref="ACY25">INDEX(ACY$13:ACY24,$B25+1,1)</f>
        <v>-</v>
      </c>
      <c r="ACZ25" s="535" t="str" cm="1">
        <f t="array" ref="ACZ25">INDEX(ACZ$13:ACZ24,$B25+1,1)</f>
        <v>-</v>
      </c>
      <c r="ADA25" s="535" t="str" cm="1">
        <f t="array" ref="ADA25">INDEX(ADA$13:ADA24,$B25+1,1)</f>
        <v>-</v>
      </c>
      <c r="ADB25" s="535" cm="1">
        <f t="array" ref="ADB25">INDEX(ADB$13:ADB24,$B25+1,1)</f>
        <v>1</v>
      </c>
      <c r="ADC25" s="535" cm="1">
        <f t="array" ref="ADC25">INDEX(ADC$13:ADC24,$B25+1,1)</f>
        <v>1</v>
      </c>
      <c r="ADD25" s="535" t="str" cm="1">
        <f t="array" ref="ADD25">INDEX(ADD$13:ADD24,$B25+1,1)</f>
        <v>-</v>
      </c>
      <c r="ADE25" s="535" t="str" cm="1">
        <f t="array" ref="ADE25">INDEX(ADE$13:ADE24,$B25+1,1)</f>
        <v>-</v>
      </c>
      <c r="ADF25" s="535" t="str" cm="1">
        <f t="array" ref="ADF25">INDEX(ADF$13:ADF24,$B25+1,1)</f>
        <v>-</v>
      </c>
      <c r="ADG25" s="535" t="str" cm="1">
        <f t="array" ref="ADG25">INDEX(ADG$13:ADG24,$B25+1,1)</f>
        <v>-</v>
      </c>
      <c r="ADH25" s="535" t="str" cm="1">
        <f t="array" ref="ADH25">INDEX(ADH$13:ADH24,$B25+1,1)</f>
        <v>-</v>
      </c>
      <c r="ADI25" s="535" t="str" cm="1">
        <f t="array" ref="ADI25">INDEX(ADI$13:ADI24,$B25+1,1)</f>
        <v>-</v>
      </c>
      <c r="ADJ25" s="535" t="str" cm="1">
        <f t="array" ref="ADJ25">INDEX(ADJ$13:ADJ24,$B25+1,1)</f>
        <v>-</v>
      </c>
      <c r="ADK25" s="535" t="str" cm="1">
        <f t="array" ref="ADK25">INDEX(ADK$13:ADK24,$B25+1,1)</f>
        <v>-</v>
      </c>
      <c r="ADL25" s="535" t="str" cm="1">
        <f t="array" ref="ADL25">INDEX(ADL$13:ADL24,$B25+1,1)</f>
        <v>-</v>
      </c>
      <c r="ADM25" s="535" t="str" cm="1">
        <f t="array" ref="ADM25">INDEX(ADM$13:ADM24,$B25+1,1)</f>
        <v>-</v>
      </c>
      <c r="ADN25" s="535" t="str" cm="1">
        <f t="array" ref="ADN25">INDEX(ADN$13:ADN24,$B25+1,1)</f>
        <v>-</v>
      </c>
      <c r="ADO25" s="535" t="str" cm="1">
        <f t="array" ref="ADO25">INDEX(ADO$13:ADO24,$B25+1,1)</f>
        <v>-</v>
      </c>
      <c r="ADP25" s="535" t="str" cm="1">
        <f t="array" ref="ADP25">INDEX(ADP$13:ADP24,$B25+1,1)</f>
        <v>-</v>
      </c>
      <c r="ADQ25" s="18"/>
      <c r="ADR25" s="535" t="str" cm="1">
        <f t="array" ref="ADR25">INDEX(ADR$13:ADR24,$B25+1,1)</f>
        <v>-</v>
      </c>
      <c r="ADS25" s="535" t="str" cm="1">
        <f t="array" ref="ADS25">INDEX(ADS$13:ADS24,$B25+1,1)</f>
        <v>-</v>
      </c>
      <c r="ADT25" s="535" t="str" cm="1">
        <f t="array" ref="ADT25">INDEX(ADT$13:ADT24,$B25+1,1)</f>
        <v>-</v>
      </c>
      <c r="ADU25" s="535" t="str" cm="1">
        <f t="array" ref="ADU25">INDEX(ADU$13:ADU24,$B25+1,1)</f>
        <v>-</v>
      </c>
      <c r="ADV25" s="535" t="str" cm="1">
        <f t="array" ref="ADV25">INDEX(ADV$13:ADV24,$B25+1,1)</f>
        <v>-</v>
      </c>
      <c r="ADW25" s="535" t="str" cm="1">
        <f t="array" ref="ADW25">INDEX(ADW$13:ADW24,$B25+1,1)</f>
        <v>-</v>
      </c>
      <c r="ADX25" s="535" t="str" cm="1">
        <f t="array" ref="ADX25">INDEX(ADX$13:ADX24,$B25+1,1)</f>
        <v>-</v>
      </c>
      <c r="ADY25" s="535" t="str" cm="1">
        <f t="array" ref="ADY25">INDEX(ADY$13:ADY24,$B25+1,1)</f>
        <v>-</v>
      </c>
      <c r="ADZ25" s="535" t="str" cm="1">
        <f t="array" ref="ADZ25">INDEX(ADZ$13:ADZ24,$B25+1,1)</f>
        <v>-</v>
      </c>
      <c r="AEA25" s="535" t="str" cm="1">
        <f t="array" ref="AEA25">INDEX(AEA$13:AEA24,$B25+1,1)</f>
        <v>-</v>
      </c>
      <c r="AEB25" s="535" t="str" cm="1">
        <f t="array" ref="AEB25">INDEX(AEB$13:AEB24,$B25+1,1)</f>
        <v>-</v>
      </c>
      <c r="AEC25" s="535" t="str" cm="1">
        <f t="array" ref="AEC25">INDEX(AEC$13:AEC24,$B25+1,1)</f>
        <v>-</v>
      </c>
      <c r="AED25" s="535" t="str" cm="1">
        <f t="array" ref="AED25">INDEX(AED$13:AED24,$B25+1,1)</f>
        <v>-</v>
      </c>
      <c r="AEE25" s="535" t="str" cm="1">
        <f t="array" ref="AEE25">INDEX(AEE$13:AEE24,$B25+1,1)</f>
        <v>-</v>
      </c>
      <c r="AEF25" s="535" t="str" cm="1">
        <f t="array" ref="AEF25">INDEX(AEF$13:AEF24,$B25+1,1)</f>
        <v>-</v>
      </c>
      <c r="AEG25" s="535" t="str" cm="1">
        <f t="array" ref="AEG25">INDEX(AEG$13:AEG24,$B25+1,1)</f>
        <v>-</v>
      </c>
      <c r="AEH25" s="535" t="str" cm="1">
        <f t="array" ref="AEH25">INDEX(AEH$13:AEH24,$B25+1,1)</f>
        <v>-</v>
      </c>
      <c r="AEI25" s="535" t="str" cm="1">
        <f t="array" ref="AEI25">INDEX(AEI$13:AEI24,$B25+1,1)</f>
        <v>-</v>
      </c>
      <c r="AEJ25" s="535" t="str" cm="1">
        <f t="array" ref="AEJ25">INDEX(AEJ$13:AEJ24,$B25+1,1)</f>
        <v>-</v>
      </c>
      <c r="AEK25" s="535" t="str" cm="1">
        <f t="array" ref="AEK25">INDEX(AEK$13:AEK24,$B25+1,1)</f>
        <v>-</v>
      </c>
      <c r="AEL25" s="535" t="str" cm="1">
        <f t="array" ref="AEL25">INDEX(AEL$13:AEL24,$B25+1,1)</f>
        <v>-</v>
      </c>
      <c r="AEM25" s="535" t="str" cm="1">
        <f t="array" ref="AEM25">INDEX(AEM$13:AEM24,$B25+1,1)</f>
        <v>-</v>
      </c>
      <c r="AEN25" s="535" t="str" cm="1">
        <f t="array" ref="AEN25">INDEX(AEN$13:AEN24,$B25+1,1)</f>
        <v>-</v>
      </c>
      <c r="AEO25" s="535" t="str" cm="1">
        <f t="array" ref="AEO25">INDEX(AEO$13:AEO24,$B25+1,1)</f>
        <v>-</v>
      </c>
      <c r="AEP25" s="535" t="str" cm="1">
        <f t="array" ref="AEP25">INDEX(AEP$13:AEP24,$B25+1,1)</f>
        <v>-</v>
      </c>
      <c r="AEQ25" s="535" t="str" cm="1">
        <f t="array" ref="AEQ25">INDEX(AEQ$13:AEQ24,$B25+1,1)</f>
        <v>-</v>
      </c>
      <c r="AER25" s="535" t="str" cm="1">
        <f t="array" ref="AER25">INDEX(AER$13:AER24,$B25+1,1)</f>
        <v>-</v>
      </c>
      <c r="AES25" s="535" t="str" cm="1">
        <f t="array" ref="AES25">INDEX(AES$13:AES24,$B25+1,1)</f>
        <v>-</v>
      </c>
      <c r="AET25" s="535" t="str" cm="1">
        <f t="array" ref="AET25">INDEX(AET$13:AET24,$B25+1,1)</f>
        <v>-</v>
      </c>
      <c r="AEU25" s="535" t="str" cm="1">
        <f t="array" ref="AEU25">INDEX(AEU$13:AEU24,$B25+1,1)</f>
        <v>-</v>
      </c>
      <c r="AEV25" s="535" t="str" cm="1">
        <f t="array" ref="AEV25">INDEX(AEV$13:AEV24,$B25+1,1)</f>
        <v>-</v>
      </c>
      <c r="AEW25" s="535" t="str" cm="1">
        <f t="array" ref="AEW25">INDEX(AEW$13:AEW24,$B25+1,1)</f>
        <v>-</v>
      </c>
      <c r="AEX25" s="535" t="str" cm="1">
        <f t="array" ref="AEX25">INDEX(AEX$13:AEX24,$B25+1,1)</f>
        <v>-</v>
      </c>
      <c r="AEY25" s="535" t="str" cm="1">
        <f t="array" ref="AEY25">INDEX(AEY$13:AEY24,$B25+1,1)</f>
        <v>-</v>
      </c>
      <c r="AEZ25" s="535" t="str" cm="1">
        <f t="array" ref="AEZ25">INDEX(AEZ$13:AEZ24,$B25+1,1)</f>
        <v>-</v>
      </c>
      <c r="AFA25" s="535" t="str" cm="1">
        <f t="array" ref="AFA25">INDEX(AFA$13:AFA24,$B25+1,1)</f>
        <v>-</v>
      </c>
      <c r="AFB25" s="535" t="str" cm="1">
        <f t="array" ref="AFB25">INDEX(AFB$13:AFB24,$B25+1,1)</f>
        <v>-</v>
      </c>
      <c r="AFC25" s="535" t="str" cm="1">
        <f t="array" ref="AFC25">INDEX(AFC$13:AFC24,$B25+1,1)</f>
        <v>-</v>
      </c>
      <c r="AFD25" s="535" t="str" cm="1">
        <f t="array" ref="AFD25">INDEX(AFD$13:AFD24,$B25+1,1)</f>
        <v>-</v>
      </c>
      <c r="AFE25" s="535" t="str" cm="1">
        <f t="array" ref="AFE25">INDEX(AFE$13:AFE24,$B25+1,1)</f>
        <v>-</v>
      </c>
      <c r="AFF25" s="535" t="str" cm="1">
        <f t="array" ref="AFF25">INDEX(AFF$13:AFF24,$B25+1,1)</f>
        <v>-</v>
      </c>
      <c r="AFG25" s="535" t="str" cm="1">
        <f t="array" ref="AFG25">INDEX(AFG$13:AFG24,$B25+1,1)</f>
        <v>-</v>
      </c>
      <c r="AFH25" s="535" t="str" cm="1">
        <f t="array" ref="AFH25">INDEX(AFH$13:AFH24,$B25+1,1)</f>
        <v>-</v>
      </c>
      <c r="AFI25" s="535" t="str" cm="1">
        <f t="array" ref="AFI25">INDEX(AFI$13:AFI24,$B25+1,1)</f>
        <v>-</v>
      </c>
      <c r="AFJ25" s="535" t="str" cm="1">
        <f t="array" ref="AFJ25">INDEX(AFJ$13:AFJ24,$B25+1,1)</f>
        <v>-</v>
      </c>
      <c r="AFK25" s="535" t="str" cm="1">
        <f t="array" ref="AFK25">INDEX(AFK$13:AFK24,$B25+1,1)</f>
        <v>-</v>
      </c>
      <c r="AFL25" s="535" t="str" cm="1">
        <f t="array" ref="AFL25">INDEX(AFL$13:AFL24,$B25+1,1)</f>
        <v>-</v>
      </c>
      <c r="AFM25" s="535" t="str" cm="1">
        <f t="array" ref="AFM25">INDEX(AFM$13:AFM24,$B25+1,1)</f>
        <v>-</v>
      </c>
      <c r="AFN25" s="535" t="str" cm="1">
        <f t="array" ref="AFN25">INDEX(AFN$13:AFN24,$B25+1,1)</f>
        <v>-</v>
      </c>
      <c r="AFO25" s="535" t="str" cm="1">
        <f t="array" ref="AFO25">INDEX(AFO$13:AFO24,$B25+1,1)</f>
        <v>-</v>
      </c>
      <c r="AFP25" s="535" t="str" cm="1">
        <f t="array" ref="AFP25">INDEX(AFP$13:AFP24,$B25+1,1)</f>
        <v>-</v>
      </c>
      <c r="AFQ25" s="535" t="str" cm="1">
        <f t="array" ref="AFQ25">INDEX(AFQ$13:AFQ24,$B25+1,1)</f>
        <v>-</v>
      </c>
      <c r="AFR25" s="535" t="str" cm="1">
        <f t="array" ref="AFR25">INDEX(AFR$13:AFR24,$B25+1,1)</f>
        <v>-</v>
      </c>
      <c r="AFS25" s="535" t="str" cm="1">
        <f t="array" ref="AFS25">INDEX(AFS$13:AFS24,$B25+1,1)</f>
        <v>-</v>
      </c>
      <c r="AFT25" s="535" t="str" cm="1">
        <f t="array" ref="AFT25">INDEX(AFT$13:AFT24,$B25+1,1)</f>
        <v>-</v>
      </c>
      <c r="AFU25" s="535" t="str" cm="1">
        <f t="array" ref="AFU25">INDEX(AFU$13:AFU24,$B25+1,1)</f>
        <v>-</v>
      </c>
      <c r="AFV25" s="535" t="str" cm="1">
        <f t="array" ref="AFV25">INDEX(AFV$13:AFV24,$B25+1,1)</f>
        <v>-</v>
      </c>
      <c r="AFW25" s="535" t="str" cm="1">
        <f t="array" ref="AFW25">INDEX(AFW$13:AFW24,$B25+1,1)</f>
        <v>-</v>
      </c>
      <c r="AFX25" s="535" t="str" cm="1">
        <f t="array" ref="AFX25">INDEX(AFX$13:AFX24,$B25+1,1)</f>
        <v>-</v>
      </c>
      <c r="AFY25" s="535" t="str" cm="1">
        <f t="array" ref="AFY25">INDEX(AFY$13:AFY24,$B25+1,1)</f>
        <v>-</v>
      </c>
      <c r="AFZ25" s="535" t="str" cm="1">
        <f t="array" ref="AFZ25">INDEX(AFZ$13:AFZ24,$B25+1,1)</f>
        <v>-</v>
      </c>
      <c r="AGA25" s="535" t="str" cm="1">
        <f t="array" ref="AGA25">INDEX(AGA$13:AGA24,$B25+1,1)</f>
        <v>-</v>
      </c>
      <c r="AGB25" s="535" t="str" cm="1">
        <f t="array" ref="AGB25">INDEX(AGB$13:AGB24,$B25+1,1)</f>
        <v>-</v>
      </c>
      <c r="AGC25" s="535" t="str" cm="1">
        <f t="array" ref="AGC25">INDEX(AGC$13:AGC24,$B25+1,1)</f>
        <v>-</v>
      </c>
      <c r="AGD25" s="535" t="str" cm="1">
        <f t="array" ref="AGD25">INDEX(AGD$13:AGD24,$B25+1,1)</f>
        <v>-</v>
      </c>
      <c r="AGE25" s="535" t="str" cm="1">
        <f t="array" ref="AGE25">INDEX(AGE$13:AGE24,$B25+1,1)</f>
        <v>-</v>
      </c>
      <c r="AGF25" s="535" t="str" cm="1">
        <f t="array" ref="AGF25">INDEX(AGF$13:AGF24,$B25+1,1)</f>
        <v>-</v>
      </c>
      <c r="AGG25" s="535" t="str" cm="1">
        <f t="array" ref="AGG25">INDEX(AGG$13:AGG24,$B25+1,1)</f>
        <v>-</v>
      </c>
      <c r="AGH25" s="535" t="str" cm="1">
        <f t="array" ref="AGH25">INDEX(AGH$13:AGH24,$B25+1,1)</f>
        <v>-</v>
      </c>
      <c r="AGI25" s="535" t="str" cm="1">
        <f t="array" ref="AGI25">INDEX(AGI$13:AGI24,$B25+1,1)</f>
        <v>-</v>
      </c>
      <c r="AGJ25" s="535" t="str" cm="1">
        <f t="array" ref="AGJ25">INDEX(AGJ$13:AGJ24,$B25+1,1)</f>
        <v>-</v>
      </c>
      <c r="AGK25" s="535" t="str" cm="1">
        <f t="array" ref="AGK25">INDEX(AGK$13:AGK24,$B25+1,1)</f>
        <v>-</v>
      </c>
      <c r="AGL25" s="535" t="str" cm="1">
        <f t="array" ref="AGL25">INDEX(AGL$13:AGL24,$B25+1,1)</f>
        <v>-</v>
      </c>
      <c r="AGM25" s="535" t="str" cm="1">
        <f t="array" ref="AGM25">INDEX(AGM$13:AGM24,$B25+1,1)</f>
        <v>-</v>
      </c>
      <c r="AGN25" s="535" t="str" cm="1">
        <f t="array" ref="AGN25">INDEX(AGN$13:AGN24,$B25+1,1)</f>
        <v>-</v>
      </c>
      <c r="AGO25" s="535" t="str" cm="1">
        <f t="array" ref="AGO25">INDEX(AGO$13:AGO24,$B25+1,1)</f>
        <v>-</v>
      </c>
      <c r="AGP25" s="535" t="str" cm="1">
        <f t="array" ref="AGP25">INDEX(AGP$13:AGP24,$B25+1,1)</f>
        <v>-</v>
      </c>
      <c r="AGQ25" s="535" t="str" cm="1">
        <f t="array" ref="AGQ25">INDEX(AGQ$13:AGQ24,$B25+1,1)</f>
        <v>-</v>
      </c>
      <c r="AGR25" s="535" t="str" cm="1">
        <f t="array" ref="AGR25">INDEX(AGR$13:AGR24,$B25+1,1)</f>
        <v>-</v>
      </c>
      <c r="AGS25" s="535" t="str" cm="1">
        <f t="array" ref="AGS25">INDEX(AGS$13:AGS24,$B25+1,1)</f>
        <v>-</v>
      </c>
      <c r="AGT25" s="535" t="str" cm="1">
        <f t="array" ref="AGT25">INDEX(AGT$13:AGT24,$B25+1,1)</f>
        <v>-</v>
      </c>
      <c r="AGU25" s="535" t="str" cm="1">
        <f t="array" ref="AGU25">INDEX(AGU$13:AGU24,$B25+1,1)</f>
        <v>-</v>
      </c>
      <c r="AGV25" s="535" t="str" cm="1">
        <f t="array" ref="AGV25">INDEX(AGV$13:AGV24,$B25+1,1)</f>
        <v>-</v>
      </c>
      <c r="AGW25" s="535" t="str" cm="1">
        <f t="array" ref="AGW25">INDEX(AGW$13:AGW24,$B25+1,1)</f>
        <v>-</v>
      </c>
      <c r="AGX25" s="535" t="str" cm="1">
        <f t="array" ref="AGX25">INDEX(AGX$13:AGX24,$B25+1,1)</f>
        <v>-</v>
      </c>
      <c r="AGY25" s="535" t="str" cm="1">
        <f t="array" ref="AGY25">INDEX(AGY$13:AGY24,$B25+1,1)</f>
        <v>-</v>
      </c>
      <c r="AGZ25" s="535" t="str" cm="1">
        <f t="array" ref="AGZ25">INDEX(AGZ$13:AGZ24,$B25+1,1)</f>
        <v>-</v>
      </c>
      <c r="AHA25" s="535" t="str" cm="1">
        <f t="array" ref="AHA25">INDEX(AHA$13:AHA24,$B25+1,1)</f>
        <v>-</v>
      </c>
      <c r="AHB25" s="535" t="str" cm="1">
        <f t="array" ref="AHB25">INDEX(AHB$13:AHB24,$B25+1,1)</f>
        <v>-</v>
      </c>
      <c r="AHC25" s="535" t="str" cm="1">
        <f t="array" ref="AHC25">INDEX(AHC$13:AHC24,$B25+1,1)</f>
        <v>-</v>
      </c>
      <c r="AHD25" s="535" cm="1">
        <f t="array" ref="AHD25">INDEX(AHD$13:AHD24,$B25+1,1)</f>
        <v>0</v>
      </c>
      <c r="AHE25" s="483">
        <v>0</v>
      </c>
    </row>
    <row r="26" spans="1:889" outlineLevel="1">
      <c r="A26" s="18">
        <f t="shared" si="148"/>
        <v>13</v>
      </c>
      <c r="B26" s="18">
        <f t="shared" si="218"/>
        <v>6</v>
      </c>
      <c r="C26">
        <v>2</v>
      </c>
      <c r="D26" s="119" t="str">
        <f>INDEX(i.Region_Desc,1,$L26)</f>
        <v>EWW</v>
      </c>
      <c r="E26" t="b">
        <v>1</v>
      </c>
      <c r="F26" t="b">
        <v>0</v>
      </c>
      <c r="G26" t="b">
        <f>E26</f>
        <v>1</v>
      </c>
      <c r="H26" s="40" t="str">
        <f>"Region"&amp;$L26&amp;"_test"</f>
        <v>Region4_test</v>
      </c>
      <c r="I26" s="535" cm="1">
        <f t="array" ref="I26">INDEX(I$13:I25,$B26+1,1)</f>
        <v>1</v>
      </c>
      <c r="J26" s="535" cm="1">
        <f t="array" ref="J26">INDEX(J$13:J25,$B26+1,1)</f>
        <v>0</v>
      </c>
      <c r="K26" s="535" cm="1">
        <f t="array" ref="K26">INDEX(K$13:K25,$B26+1,1)</f>
        <v>0</v>
      </c>
      <c r="L26" s="22">
        <v>4</v>
      </c>
      <c r="M26" s="535" cm="1">
        <f t="array" ref="M26">INDEX(M$13:M25,$B26+1,1)</f>
        <v>0</v>
      </c>
      <c r="N26" s="535" cm="1">
        <f t="array" ref="N26">INDEX(N$13:N25,$B26+1,1)</f>
        <v>3</v>
      </c>
      <c r="O26" s="535" cm="1">
        <f t="array" ref="O26">INDEX(O$13:O25,$B26+1,1)</f>
        <v>2</v>
      </c>
      <c r="P26" s="535" cm="1">
        <f t="array" ref="P26">INDEX(P$13:P25,$B26+1,1)</f>
        <v>0</v>
      </c>
      <c r="Q26" s="535" cm="1">
        <f t="array" ref="Q26">INDEX(Q$13:Q25,$B26+1,1)</f>
        <v>0</v>
      </c>
      <c r="R26" s="535" cm="1">
        <f t="array" ref="R26">INDEX(R$13:R25,$B26+1,1)</f>
        <v>1</v>
      </c>
      <c r="S26" s="535" cm="1">
        <f t="array" ref="S26">INDEX(S$13:S25,$B26+1,1)</f>
        <v>0</v>
      </c>
      <c r="T26" s="411">
        <f t="shared" si="149"/>
        <v>2</v>
      </c>
      <c r="U26" s="411">
        <f t="shared" si="150"/>
        <v>2</v>
      </c>
      <c r="V26" s="411">
        <f t="shared" si="151"/>
        <v>2</v>
      </c>
      <c r="W26" s="773" t="b">
        <f t="shared" si="215"/>
        <v>0</v>
      </c>
      <c r="X26" s="772" t="b">
        <f t="shared" si="152"/>
        <v>1</v>
      </c>
      <c r="Y26" s="772" t="b">
        <f t="shared" si="152"/>
        <v>1</v>
      </c>
      <c r="Z26" s="791" t="b" cm="1">
        <f t="array" ref="Z26">INDEX(Z$13:Z25,$B26+1,1)</f>
        <v>0</v>
      </c>
      <c r="AA26" s="411">
        <f t="shared" si="153"/>
        <v>6</v>
      </c>
      <c r="AB26" s="411">
        <f t="shared" si="154"/>
        <v>6</v>
      </c>
      <c r="AC26" s="411"/>
      <c r="AD26" s="411">
        <f t="shared" si="155"/>
        <v>6</v>
      </c>
      <c r="AE26" s="111"/>
      <c r="AF26" s="111"/>
      <c r="AG26" s="111"/>
      <c r="AH26" s="111"/>
      <c r="AI26" s="535" cm="1">
        <f t="array" ref="AI26">INDEX(AI$13:AI25,$B26+1,1)</f>
        <v>1</v>
      </c>
      <c r="AJ26" s="535" cm="1">
        <f t="array" ref="AJ26">INDEX(AJ$13:AJ25,$B26+1,1)</f>
        <v>1</v>
      </c>
      <c r="AK26" s="535" cm="1">
        <f t="array" ref="AK26">INDEX(AK$13:AK25,$B26+1,1)</f>
        <v>1</v>
      </c>
      <c r="AL26" s="535" cm="1">
        <f t="array" ref="AL26">INDEX(AL$13:AL25,$B26+1,1)</f>
        <v>0</v>
      </c>
      <c r="AM26" s="535" cm="1">
        <f t="array" ref="AM26">INDEX(AM$13:AM25,$B26+1,1)</f>
        <v>0</v>
      </c>
      <c r="AN26" s="811" t="str" cm="1">
        <f t="array" ref="AN26">INDEX(AN$13:AN25,$B26+1,1)</f>
        <v/>
      </c>
      <c r="AO26" s="535" t="str" cm="1">
        <f t="array" ref="AO26">INDEX(AO$13:AO25,$B26+1,1)</f>
        <v/>
      </c>
      <c r="AP26" s="535" t="str" cm="1">
        <f t="array" ref="AP26">INDEX(AP$13:AP25,$B26+1,1)</f>
        <v/>
      </c>
      <c r="AQ26" s="535" cm="1">
        <f t="array" ref="AQ26">INDEX(AQ$13:AQ25,$B26+1,1)</f>
        <v>1</v>
      </c>
      <c r="AR26" s="535" cm="1">
        <f t="array" ref="AR26">INDEX(AR$13:AR25,$B26+1,1)</f>
        <v>1</v>
      </c>
      <c r="AS26" s="111"/>
      <c r="AT26" s="111"/>
      <c r="AU26" s="111"/>
      <c r="AV26" s="111"/>
      <c r="AW26" s="111"/>
      <c r="AX26" s="111"/>
      <c r="AY26" s="111"/>
      <c r="AZ26" s="111"/>
      <c r="BA26" s="18"/>
      <c r="BB26" s="18"/>
      <c r="BC26" s="200" t="str" cm="1">
        <f t="array" aca="1" ref="BC26" ca="1">$H26&amp;" "        &amp;_xlfn.SINGLE( INDEX(i.ModelStructure,$I26,1))    &amp;" "
&amp; $D26        &amp;       IF(OR($CG26="-", $CG26),"_PInp","_Full")&amp;    CHOOSE($DT26+1," Fine","  MWM","  SFM","  CFS","  GFS"," Meat"," Wool","  Mat "," 1stC"," Term"," Shed","     ")&amp;IF($FG26=1,"&amp;EL","   ")&amp;IF($DZ26=TRUE,"&amp;BBT","    ")
&amp;      " TOL"&amp;_xlfn.SINGLE(INDEX(i.TOL_Desc,1,$N26))   &amp; " Scan"&amp;$AK26
&amp;       CHOOSE($K26+1," CFS"," GFS"," NFS")&amp;     " CG_"&amp;_xlfn.SINGLE(_xlfn.SWITCH($ZY26,"-",1,TRUE,1,FALSE,0))&amp;_xlfn.SINGLE(    IF($AAB26="-"," FodCrop    ",_xlfn.SWITCH(VALUE(LEFT($AAB$4,1)),0," All",6," Lup",9," Oat",11," OaF")&amp;"_Fod"&amp;TEXT($AAB26,"000%")))
&amp;" REV"&amp;"_"&amp;TEXT($JJ26,"00;-0;00;@ ")&amp;TEXT($AP26,"00;-0;00;  @")&amp;"_"&amp;TEXT($JO26,"0")&amp;"_"&amp;TEXT($AR26,"0")
&amp; " RR"&amp;TEXT(SUM($FK26:$FL26),"+00%;-00%;    ;@")
&amp; " ("&amp;IF($DM26,"P","E")   &amp;IF($DN26,"T","t")        &amp;     "_F"&amp;IF($ACM26=TRUE,3,0)+COUNTIF($ACE26:$ACI26,TRUE)+COUNTIF($BX26:$BY26,"&gt;0")&amp;IF($ACK26=TRUE,3,0)+COUNTIF($BX26:$BY26,"&gt;0")&amp;"N"&amp;$ACP26&amp;$ACQ26&amp;"L"&amp;$ADB26&amp;$ADC26&amp;"_"&amp;$ADA26&amp;")"</f>
        <v>Region4_test SE EWW_PInp  GFS        TOLSpr Scan1 CFS CG_1 FodCrop     REV_-   _-_1 RR+01% (Et_F00N--L11_-)</v>
      </c>
      <c r="BD26" s="8" t="str">
        <f ca="1">IF(COUNTIF($BC$13:$BC26,$BC26)=1,"-","Dup")</f>
        <v>-</v>
      </c>
      <c r="BE26" s="18"/>
      <c r="BF26" s="535" t="b" cm="1">
        <f t="array" ref="BF26">INDEX(BF$13:BF25,$B26+1,1)</f>
        <v>0</v>
      </c>
      <c r="BG26" s="535" t="b" cm="1">
        <f t="array" ref="BG26">INDEX(BG$13:BG25,$B26+1,1)</f>
        <v>0</v>
      </c>
      <c r="BH26" s="535" t="b" cm="1">
        <f t="array" ref="BH26">INDEX(BH$13:BH25,$B26+1,1)</f>
        <v>0</v>
      </c>
      <c r="BI26" s="535" t="b" cm="1">
        <f t="array" ref="BI26">INDEX(BI$13:BI25,$B26+1,1)</f>
        <v>0</v>
      </c>
      <c r="BJ26" s="535" t="b" cm="1">
        <f t="array" ref="BJ26">INDEX(BJ$13:BJ25,$B26+1,1)</f>
        <v>0</v>
      </c>
      <c r="BK26" s="535" t="b" cm="1">
        <f t="array" ref="BK26">INDEX(BK$13:BK25,$B26+1,1)</f>
        <v>0</v>
      </c>
      <c r="BL26" s="535" t="b" cm="1">
        <f t="array" ref="BL26">INDEX(BL$13:BL25,$B26+1,1)</f>
        <v>0</v>
      </c>
      <c r="BM26" s="535" t="b" cm="1">
        <f t="array" ref="BM26">INDEX(BM$13:BM25,$B26+1,1)</f>
        <v>0</v>
      </c>
      <c r="BN26" s="535" t="b" cm="1">
        <f t="array" ref="BN26">INDEX(BN$13:BN25,$B26+1,1)</f>
        <v>0</v>
      </c>
      <c r="BO26" s="18"/>
      <c r="BP26" s="535" t="b" cm="1">
        <f t="array" ref="BP26">INDEX(BP$13:BP25,$B26+1,1)</f>
        <v>0</v>
      </c>
      <c r="BQ26" s="535" t="str" cm="1">
        <f t="array" ref="BQ26">INDEX(BQ$13:BQ25,$B26+1,1)</f>
        <v>-</v>
      </c>
      <c r="BR26" s="535" t="str" cm="1">
        <f t="array" ref="BR26">INDEX(BR$13:BR25,$B26+1,1)</f>
        <v>-</v>
      </c>
      <c r="BS26" s="535" t="str" cm="1">
        <f t="array" ref="BS26">INDEX(BS$13:BS25,$B26+1,1)</f>
        <v>-</v>
      </c>
      <c r="BT26" s="535" t="str" cm="1">
        <f t="array" ref="BT26">INDEX(BT$13:BT25,$B26+1,1)</f>
        <v>-</v>
      </c>
      <c r="BU26" s="535" t="str" cm="1">
        <f t="array" ref="BU26">INDEX(BU$13:BU25,$B26+1,1)</f>
        <v>-</v>
      </c>
      <c r="BV26" s="535" t="str" cm="1">
        <f t="array" ref="BV26">INDEX(BV$13:BV25,$B26+1,1)</f>
        <v>-</v>
      </c>
      <c r="BW26" s="535" t="str" cm="1">
        <f t="array" ref="BW26">INDEX(BW$13:BW25,$B26+1,1)</f>
        <v>-</v>
      </c>
      <c r="BX26" s="535" t="str" cm="1">
        <f t="array" ref="BX26">INDEX(BX$13:BX25,$B26+1,1)</f>
        <v>-</v>
      </c>
      <c r="BY26" s="535" t="str" cm="1">
        <f t="array" ref="BY26">INDEX(BY$13:BY25,$B26+1,1)</f>
        <v>-</v>
      </c>
      <c r="BZ26" s="535" t="str" cm="1">
        <f t="array" ref="BZ26">INDEX(BZ$13:BZ25,$B26+1,1)</f>
        <v>-</v>
      </c>
      <c r="CA26" s="535" t="str" cm="1">
        <f t="array" ref="CA26">INDEX(CA$13:CA25,$B26+1,1)</f>
        <v>-</v>
      </c>
      <c r="CB26" s="535" t="b" cm="1">
        <f t="array" ref="CB26">INDEX(CB$13:CB25,$B26+1,1)</f>
        <v>0</v>
      </c>
      <c r="CC26" s="535" t="str" cm="1">
        <f t="array" ref="CC26">INDEX(CC$13:CC25,$B26+1,1)</f>
        <v>-</v>
      </c>
      <c r="CD26" s="535" t="str" cm="1">
        <f t="array" ref="CD26">INDEX(CD$13:CD25,$B26+1,1)</f>
        <v>-</v>
      </c>
      <c r="CE26" s="535" t="str" cm="1">
        <f t="array" ref="CE26">INDEX(CE$13:CE25,$B26+1,1)</f>
        <v>-</v>
      </c>
      <c r="CF26" s="535" t="str" cm="1">
        <f t="array" ref="CF26">INDEX(CF$13:CF25,$B26+1,1)</f>
        <v>-</v>
      </c>
      <c r="CG26" s="535" t="str" cm="1">
        <f t="array" ref="CG26">INDEX(CG$13:CG25,$B26+1,1)</f>
        <v>-</v>
      </c>
      <c r="CH26" s="535" t="str" cm="1">
        <f t="array" ref="CH26">INDEX(CH$13:CH25,$B26+1,1)</f>
        <v>-</v>
      </c>
      <c r="CI26" s="535" t="str" cm="1">
        <f t="array" ref="CI26">INDEX(CI$13:CI25,$B26+1,1)</f>
        <v>-</v>
      </c>
      <c r="CJ26" s="535" t="str" cm="1">
        <f t="array" ref="CJ26">INDEX(CJ$13:CJ25,$B26+1,1)</f>
        <v>-</v>
      </c>
      <c r="CK26" s="18"/>
      <c r="CL26" s="535" t="str" cm="1">
        <f t="array" ref="CL26">INDEX(CL$13:CL25,$B26+1,1)</f>
        <v>-</v>
      </c>
      <c r="CM26" s="535" t="str" cm="1">
        <f t="array" ref="CM26">INDEX(CM$13:CM25,$B26+1,1)</f>
        <v>-</v>
      </c>
      <c r="CN26" s="411" t="str">
        <f t="shared" ca="1" si="159"/>
        <v>-</v>
      </c>
      <c r="CO26" s="411">
        <f t="shared" si="160"/>
        <v>0</v>
      </c>
      <c r="CP26" s="411">
        <f t="shared" si="160"/>
        <v>0</v>
      </c>
      <c r="CQ26" s="535" t="str" cm="1">
        <f t="array" ref="CQ26">INDEX(CQ$13:CQ25,$B26+1,1)</f>
        <v>-</v>
      </c>
      <c r="CR26" s="535" t="str" cm="1">
        <f t="array" ref="CR26">INDEX(CR$13:CR25,$B26+1,1)</f>
        <v>-</v>
      </c>
      <c r="CS26" s="535" t="str" cm="1">
        <f t="array" ref="CS26">INDEX(CS$13:CS25,$B26+1,1)</f>
        <v>-</v>
      </c>
      <c r="CT26" s="535" t="str" cm="1">
        <f t="array" ref="CT26">INDEX(CT$13:CT25,$B26+1,1)</f>
        <v>-</v>
      </c>
      <c r="CU26" s="411" t="str">
        <f t="shared" ca="1" si="161"/>
        <v>-</v>
      </c>
      <c r="CV26" s="411">
        <f t="shared" si="162"/>
        <v>0</v>
      </c>
      <c r="CW26" s="411">
        <f t="shared" si="162"/>
        <v>0</v>
      </c>
      <c r="CX26" s="535" t="str" cm="1">
        <f t="array" ref="CX26">INDEX(CX$13:CX25,$B26+1,1)</f>
        <v>-</v>
      </c>
      <c r="CY26" s="535" t="str" cm="1">
        <f t="array" ref="CY26">INDEX(CY$13:CY25,$B26+1,1)</f>
        <v>-</v>
      </c>
      <c r="CZ26" s="411" t="str">
        <f t="shared" ca="1" si="163"/>
        <v>-</v>
      </c>
      <c r="DA26" s="411">
        <f t="shared" si="164"/>
        <v>0</v>
      </c>
      <c r="DB26" s="535" t="str" cm="1">
        <f t="array" ref="DB26">INDEX(DB$13:DB25,$B26+1,1)</f>
        <v>-</v>
      </c>
      <c r="DC26" s="535" t="str" cm="1">
        <f t="array" ref="DC26">INDEX(DC$13:DC25,$B26+1,1)</f>
        <v>-</v>
      </c>
      <c r="DD26" s="411">
        <f t="shared" si="165"/>
        <v>0</v>
      </c>
      <c r="DE26" s="535" t="str" cm="1">
        <f t="array" ref="DE26">INDEX(DE$13:DE25,$B26+1,1)</f>
        <v>-</v>
      </c>
      <c r="DF26" s="535" t="str" cm="1">
        <f t="array" ref="DF26">INDEX(DF$13:DF25,$B26+1,1)</f>
        <v>-</v>
      </c>
      <c r="DG26" s="411" t="str">
        <f t="shared" ca="1" si="166"/>
        <v>-</v>
      </c>
      <c r="DH26" s="411">
        <f t="shared" si="167"/>
        <v>0</v>
      </c>
      <c r="DI26" s="411">
        <f t="shared" si="167"/>
        <v>0</v>
      </c>
      <c r="DJ26" s="535" cm="1">
        <f t="array" ref="DJ26">INDEX(DJ$13:DJ25,$B26+1,1)</f>
        <v>0</v>
      </c>
      <c r="DK26" s="535" cm="1">
        <f t="array" ref="DK26">INDEX(DK$13:DK25,$B26+1,1)</f>
        <v>0</v>
      </c>
      <c r="DL26" s="18"/>
      <c r="DM26" s="535" t="b" cm="1">
        <f t="array" ref="DM26">INDEX(DM$13:DM25,$B26+1,1)</f>
        <v>0</v>
      </c>
      <c r="DN26" s="535" t="b" cm="1">
        <f t="array" ref="DN26">INDEX(DN$13:DN25,$B26+1,1)</f>
        <v>0</v>
      </c>
      <c r="DO26" s="535" t="b" cm="1">
        <f t="array" ref="DO26">INDEX(DO$13:DO25,$B26+1,1)</f>
        <v>1</v>
      </c>
      <c r="DP26" s="535" t="str" cm="1">
        <f t="array" ref="DP26">INDEX(DP$13:DP25,$B26+1,1)</f>
        <v>-</v>
      </c>
      <c r="DQ26" s="536" cm="1">
        <f t="array" ref="DQ26">INDEX(DQ$13:DQ25,$B26+1,1)</f>
        <v>0</v>
      </c>
      <c r="DR26" s="535" cm="1">
        <f t="array" ref="DR26">INDEX(DR$13:DR25,$B26+1,1)</f>
        <v>1</v>
      </c>
      <c r="DS26" s="535" cm="1">
        <f t="array" ref="DS26">INDEX(DS$13:DS25,$B26+1,1)</f>
        <v>1</v>
      </c>
      <c r="DT26" s="411">
        <f t="shared" si="198"/>
        <v>4</v>
      </c>
      <c r="DU26" s="411" t="str">
        <f t="shared" si="198"/>
        <v>-</v>
      </c>
      <c r="DV26" s="535" t="str" cm="1">
        <f t="array" ref="DV26">INDEX(DV$13:DV25,$B26+1,1)</f>
        <v>-</v>
      </c>
      <c r="DW26" s="411" t="str">
        <f t="shared" si="199"/>
        <v>-</v>
      </c>
      <c r="DX26" s="411" t="str">
        <f t="shared" si="199"/>
        <v>-</v>
      </c>
      <c r="DY26" s="411" t="str">
        <f t="shared" si="199"/>
        <v>-</v>
      </c>
      <c r="DZ26" s="411" t="b">
        <f t="shared" si="200"/>
        <v>0</v>
      </c>
      <c r="EA26" s="535" t="str" cm="1">
        <f t="array" ref="EA26">INDEX(EA$13:EA25,$B26+1,1)</f>
        <v>-</v>
      </c>
      <c r="EB26" s="535" t="str" cm="1">
        <f t="array" ref="EB26">INDEX(EB$13:EB25,$B26+1,1)</f>
        <v>-</v>
      </c>
      <c r="EC26" s="535" t="str" cm="1">
        <f t="array" ref="EC26">INDEX(EC$13:EC25,$B26+1,1)</f>
        <v>-</v>
      </c>
      <c r="ED26" s="535" t="str" cm="1">
        <f t="array" ref="ED26">INDEX(ED$13:ED25,$B26+1,1)</f>
        <v>-</v>
      </c>
      <c r="EE26" s="411">
        <f t="shared" si="201"/>
        <v>500</v>
      </c>
      <c r="EF26" s="411">
        <f t="shared" si="201"/>
        <v>500</v>
      </c>
      <c r="EG26" s="411" t="str">
        <f t="shared" si="201"/>
        <v>-</v>
      </c>
      <c r="EH26" s="411" t="str">
        <f t="shared" si="201"/>
        <v>-</v>
      </c>
      <c r="EI26" s="411" t="str">
        <f t="shared" si="201"/>
        <v>-</v>
      </c>
      <c r="EJ26" s="535" cm="1">
        <f t="array" ref="EJ26">INDEX(EJ$13:EJ25,$B26+1,1)</f>
        <v>0</v>
      </c>
      <c r="EK26" s="535" cm="1">
        <f t="array" ref="EK26">INDEX(EK$13:EK25,$B26+1,1)</f>
        <v>999999</v>
      </c>
      <c r="EL26" s="535" cm="1">
        <f t="array" ref="EL26">INDEX(EL$13:EL25,$B26+1,1)</f>
        <v>999999</v>
      </c>
      <c r="EM26" s="535" cm="1">
        <f t="array" ref="EM26">INDEX(EM$13:EM25,$B26+1,1)</f>
        <v>999999</v>
      </c>
      <c r="EN26" s="535" cm="1">
        <f t="array" ref="EN26">INDEX(EN$13:EN25,$B26+1,1)</f>
        <v>999999</v>
      </c>
      <c r="EO26" s="535" cm="1">
        <f t="array" ref="EO26">INDEX(EO$13:EO25,$B26+1,1)</f>
        <v>999999</v>
      </c>
      <c r="EP26" s="535" cm="1">
        <f t="array" ref="EP26">INDEX(EP$13:EP25,$B26+1,1)</f>
        <v>999999</v>
      </c>
      <c r="EQ26" s="535" cm="1">
        <f t="array" ref="EQ26">INDEX(EQ$13:EQ25,$B26+1,1)</f>
        <v>999999</v>
      </c>
      <c r="ER26" s="535" cm="1">
        <f t="array" ref="ER26">INDEX(ER$13:ER25,$B26+1,1)</f>
        <v>999999</v>
      </c>
      <c r="ES26" s="535" cm="1">
        <f t="array" ref="ES26">INDEX(ES$13:ES25,$B26+1,1)</f>
        <v>999999</v>
      </c>
      <c r="ET26" s="535" cm="1">
        <f t="array" ref="ET26">INDEX(ET$13:ET25,$B26+1,1)</f>
        <v>999999</v>
      </c>
      <c r="EU26" s="535" cm="1">
        <f t="array" ref="EU26">INDEX(EU$13:EU25,$B26+1,1)</f>
        <v>999999</v>
      </c>
      <c r="EV26" s="535" cm="1">
        <f t="array" ref="EV26">INDEX(EV$13:EV25,$B26+1,1)</f>
        <v>999999</v>
      </c>
      <c r="EW26" s="777">
        <f t="shared" si="170"/>
        <v>0</v>
      </c>
      <c r="EX26" s="777">
        <f t="shared" si="170"/>
        <v>0</v>
      </c>
      <c r="EY26" s="777">
        <f t="shared" si="170"/>
        <v>999999</v>
      </c>
      <c r="EZ26" s="535" t="str" cm="1">
        <f t="array" ref="EZ26">INDEX(EZ$13:EZ25,$B26+1,1)</f>
        <v>-</v>
      </c>
      <c r="FA26" s="535" t="str" cm="1">
        <f t="array" ref="FA26">INDEX(FA$13:FA25,$B26+1,1)</f>
        <v>-</v>
      </c>
      <c r="FB26" s="411" t="str">
        <f t="shared" si="202"/>
        <v>-</v>
      </c>
      <c r="FC26" s="411" t="str">
        <f t="shared" si="202"/>
        <v>-</v>
      </c>
      <c r="FD26" s="776">
        <f t="shared" si="192"/>
        <v>0</v>
      </c>
      <c r="FE26" s="774">
        <f t="shared" si="193"/>
        <v>999999</v>
      </c>
      <c r="FF26" s="775">
        <f t="shared" si="194"/>
        <v>999999</v>
      </c>
      <c r="FG26" s="535" t="str" cm="1">
        <f t="array" ref="FG26">INDEX(FG$13:FG25,$B26+1,1)</f>
        <v>-</v>
      </c>
      <c r="FH26" s="723" cm="1">
        <f t="array" ref="FH26">IF(FG26&lt;&gt;"-",FG26,INDEX(i.ELMatedEst,$AA26+1,$T26))</f>
        <v>0</v>
      </c>
      <c r="FI26" s="535" t="str" cm="1">
        <f t="array" ref="FI26">INDEX(FI$13:FI25,$B26+1,1)</f>
        <v>-</v>
      </c>
      <c r="FJ26" s="535" t="str" cm="1">
        <f t="array" ref="FJ26">INDEX(FJ$13:FJ25,$B26+1,1)</f>
        <v>-</v>
      </c>
      <c r="FK26" s="411">
        <f t="shared" si="203"/>
        <v>0</v>
      </c>
      <c r="FL26" s="661">
        <f t="shared" si="204"/>
        <v>5.0000000000000001E-3</v>
      </c>
      <c r="FM26" s="535" cm="1">
        <f t="array" ref="FM26">INDEX(FM$13:FM25,$B26+1,1)</f>
        <v>1</v>
      </c>
      <c r="FN26" s="662">
        <f t="shared" si="205"/>
        <v>0.12</v>
      </c>
      <c r="FO26" s="662">
        <f>INDEX(CHOOSE($N26,DataAutumn!i.EL_PropnSold,DataWinter!i.EL_PropnSold,DataSpring!i.EL_PropnSold),$AI26,$T26)*INDEX(i.ELMatedEst,$AB26+1,$T26)*i.dAdultRR_ELPropSold
+INDEX(i.dryman,($AJ26-1)*4+$AI26,FO$7)</f>
        <v>0</v>
      </c>
      <c r="FP26" s="662">
        <f>INDEX(CHOOSE($N26,DataAutumn!i.EL_PropnSold,DataWinter!i.EL_PropnSold,DataSpring!i.EL_PropnSold),$AI26,$T26)*INDEX(i.ELMatedEst,$AB26+1,$T26)*i.dAdultRR_ELPropSold
+INDEX(i.dryman,($AJ26-1)*4+$AI26,FP$7)</f>
        <v>3.125E-2</v>
      </c>
      <c r="FQ26" s="662">
        <f>INDEX(CHOOSE($N26,DataAutumn!i.EL_PropnSold,DataWinter!i.EL_PropnSold,DataSpring!i.EL_PropnSold),$AI26,$T26)*INDEX(i.ELMatedEst,$AB26+1,$T26)*i.dAdultRR_ELPropSold
+INDEX(i.dryman,($AJ26-1)*4+$AI26,FQ$7)</f>
        <v>3.125E-2</v>
      </c>
      <c r="FR26" s="662">
        <f>INDEX(CHOOSE($N26,DataAutumn!i.EL_PropnSold,DataWinter!i.EL_PropnSold,DataSpring!i.EL_PropnSold),$AI26,$T26)*INDEX(i.ELMatedEst,$AB26+1,$T26)*i.dAdultRR_ELPropSold
+INDEX(i.dryman,($AJ26-1)*4+$AI26,FR$7)</f>
        <v>3.125E-2</v>
      </c>
      <c r="FS26" s="663">
        <f>INDEX(CHOOSE($N26,DataAutumn!i.EL_PropnSold,DataWinter!i.EL_PropnSold,DataSpring!i.EL_PropnSold),$AI26,$T26)*INDEX(i.ELMatedEst,$AB26+1,$T26)*i.dAdultLSurv_ELPropSold</f>
        <v>0</v>
      </c>
      <c r="FT26" s="411" t="b">
        <f t="shared" si="206"/>
        <v>0</v>
      </c>
      <c r="FU26" s="411" t="b">
        <f t="shared" si="206"/>
        <v>0</v>
      </c>
      <c r="FV26" s="411" t="b">
        <f t="shared" si="206"/>
        <v>0</v>
      </c>
      <c r="FW26" s="411" t="b">
        <f t="shared" si="206"/>
        <v>0</v>
      </c>
      <c r="FX26" s="411">
        <f t="shared" si="207"/>
        <v>1</v>
      </c>
      <c r="FY26" s="411">
        <f t="shared" si="207"/>
        <v>0</v>
      </c>
      <c r="FZ26" s="411" t="b">
        <f t="shared" si="208"/>
        <v>0</v>
      </c>
      <c r="GA26" s="411" t="b">
        <f t="shared" si="171"/>
        <v>0</v>
      </c>
      <c r="GB26" s="411" t="b">
        <f t="shared" si="171"/>
        <v>0</v>
      </c>
      <c r="GC26" s="411" t="b">
        <f t="shared" si="171"/>
        <v>1</v>
      </c>
      <c r="GD26" s="87">
        <f t="shared" si="172"/>
        <v>1</v>
      </c>
      <c r="GE26" s="87">
        <f t="shared" si="172"/>
        <v>1</v>
      </c>
      <c r="GF26" s="535" cm="1">
        <f t="array" ref="GF26">INDEX(GF$13:GF25,$B26+1,1)</f>
        <v>1</v>
      </c>
      <c r="GG26" s="535" cm="1">
        <f t="array" ref="GG26">INDEX(GG$13:GG25,$B26+1,1)</f>
        <v>1</v>
      </c>
      <c r="GH26" s="535" cm="1">
        <f t="array" ref="GH26">INDEX(GH$13:GH25,$B26+1,1)</f>
        <v>1</v>
      </c>
      <c r="GI26" s="535" cm="1">
        <f t="array" ref="GI26">INDEX(GI$13:GI25,$B26+1,1)</f>
        <v>1</v>
      </c>
      <c r="GJ26" s="535" t="str" cm="1">
        <f t="array" ref="GJ26">INDEX(GJ$13:GJ25,$B26+1,1)</f>
        <v>-</v>
      </c>
      <c r="GK26" s="411" t="b">
        <f t="shared" si="209"/>
        <v>1</v>
      </c>
      <c r="GL26" s="411" t="b">
        <f t="shared" si="209"/>
        <v>0</v>
      </c>
      <c r="GM26" s="411" t="b">
        <f t="shared" si="209"/>
        <v>0</v>
      </c>
      <c r="GN26" s="411" t="b">
        <f t="shared" si="209"/>
        <v>0</v>
      </c>
      <c r="GO26" s="87">
        <f t="shared" si="174"/>
        <v>1</v>
      </c>
      <c r="GP26" s="87">
        <f t="shared" si="174"/>
        <v>1</v>
      </c>
      <c r="GQ26" s="87">
        <f t="shared" si="174"/>
        <v>1</v>
      </c>
      <c r="GR26" s="87">
        <f t="shared" si="174"/>
        <v>1</v>
      </c>
      <c r="GS26" s="87">
        <f t="shared" si="174"/>
        <v>1</v>
      </c>
      <c r="GT26" s="87">
        <f t="shared" si="174"/>
        <v>1</v>
      </c>
      <c r="GU26" s="87">
        <f t="shared" si="174"/>
        <v>1</v>
      </c>
      <c r="GV26" s="87">
        <f t="shared" si="174"/>
        <v>1</v>
      </c>
      <c r="GW26" s="411" cm="1">
        <f t="array" ref="GW26">INDEX(i.dse_type,1,$L26)</f>
        <v>0</v>
      </c>
      <c r="GX26" s="535" t="str" cm="1">
        <f t="array" ref="GX26">INDEX(GX$13:GX25,$B26+1,1)</f>
        <v>-</v>
      </c>
      <c r="GY26" s="535" t="str" cm="1">
        <f t="array" ref="GY26">INDEX(GY$13:GY25,$B26+1,1)</f>
        <v>-</v>
      </c>
      <c r="GZ26" s="535" t="str" cm="1">
        <f t="array" ref="GZ26">INDEX(GZ$13:GZ25,$B26+1,1)</f>
        <v>-</v>
      </c>
      <c r="HA26" s="18"/>
      <c r="HB26" s="535" t="str" cm="1">
        <f t="array" ref="HB26">INDEX(HB$13:HB25,$B26+1,1)</f>
        <v>-</v>
      </c>
      <c r="HC26" s="535" t="str" cm="1">
        <f t="array" ref="HC26">INDEX(HC$13:HC25,$B26+1,1)</f>
        <v>-</v>
      </c>
      <c r="HD26" s="535" cm="1">
        <f t="array" ref="HD26">INDEX(HD$13:HD25,$B26+1,1)</f>
        <v>0</v>
      </c>
      <c r="HE26" s="535" cm="1">
        <f t="array" ref="HE26">INDEX(HE$13:HE25,$B26+1,1)</f>
        <v>0</v>
      </c>
      <c r="HF26" s="535" cm="1">
        <f t="array" ref="HF26">INDEX(HF$13:HF25,$B26+1,1)</f>
        <v>0</v>
      </c>
      <c r="HG26" s="535" cm="1">
        <f t="array" ref="HG26">INDEX(HG$13:HG25,$B26+1,1)</f>
        <v>0</v>
      </c>
      <c r="HH26" s="535" cm="1">
        <f t="array" ref="HH26">INDEX(HH$13:HH25,$B26+1,1)</f>
        <v>0</v>
      </c>
      <c r="HI26" s="535" cm="1">
        <f t="array" ref="HI26">INDEX(HI$13:HI25,$B26+1,1)</f>
        <v>0</v>
      </c>
      <c r="HJ26" s="535" cm="1">
        <f t="array" ref="HJ26">INDEX(HJ$13:HJ25,$B26+1,1)</f>
        <v>0</v>
      </c>
      <c r="HK26" s="535" cm="1">
        <f t="array" ref="HK26">INDEX(HK$13:HK25,$B26+1,1)</f>
        <v>0</v>
      </c>
      <c r="HL26" s="535" cm="1">
        <f t="array" ref="HL26">INDEX(HL$13:HL25,$B26+1,1)</f>
        <v>0</v>
      </c>
      <c r="HM26" s="535" cm="1">
        <f t="array" ref="HM26">INDEX(HM$13:HM25,$B26+1,1)</f>
        <v>0</v>
      </c>
      <c r="HN26" s="535" cm="1">
        <f t="array" ref="HN26">INDEX(HN$13:HN25,$B26+1,1)</f>
        <v>0</v>
      </c>
      <c r="HO26" s="535" cm="1">
        <f t="array" ref="HO26">INDEX(HO$13:HO25,$B26+1,1)</f>
        <v>0</v>
      </c>
      <c r="HP26" s="535" cm="1">
        <f t="array" ref="HP26">INDEX(HP$13:HP25,$B26+1,1)</f>
        <v>0</v>
      </c>
      <c r="HQ26" s="535" cm="1">
        <f t="array" ref="HQ26">INDEX(HQ$13:HQ25,$B26+1,1)</f>
        <v>0</v>
      </c>
      <c r="HR26" s="535" cm="1">
        <f t="array" ref="HR26">INDEX(HR$13:HR25,$B26+1,1)</f>
        <v>0</v>
      </c>
      <c r="HS26" s="535" cm="1">
        <f t="array" ref="HS26">INDEX(HS$13:HS25,$B26+1,1)</f>
        <v>0</v>
      </c>
      <c r="HT26" s="535" cm="1">
        <f t="array" ref="HT26">INDEX(HT$13:HT25,$B26+1,1)</f>
        <v>0</v>
      </c>
      <c r="HU26" s="535" cm="1">
        <f t="array" ref="HU26">INDEX(HU$13:HU25,$B26+1,1)</f>
        <v>0</v>
      </c>
      <c r="HV26" s="535" cm="1">
        <f t="array" ref="HV26">INDEX(HV$13:HV25,$B26+1,1)</f>
        <v>0</v>
      </c>
      <c r="HW26" s="535" cm="1">
        <f t="array" ref="HW26">INDEX(HW$13:HW25,$B26+1,1)</f>
        <v>0</v>
      </c>
      <c r="HX26" s="535" cm="1">
        <f t="array" ref="HX26">INDEX(HX$13:HX25,$B26+1,1)</f>
        <v>0</v>
      </c>
      <c r="HY26" s="535" cm="1">
        <f t="array" ref="HY26">INDEX(HY$13:HY25,$B26+1,1)</f>
        <v>0</v>
      </c>
      <c r="HZ26" s="535" cm="1">
        <f t="array" ref="HZ26">INDEX(HZ$13:HZ25,$B26+1,1)</f>
        <v>0</v>
      </c>
      <c r="IA26" s="535" cm="1">
        <f t="array" ref="IA26">INDEX(IA$13:IA25,$B26+1,1)</f>
        <v>0</v>
      </c>
      <c r="IB26" s="535" cm="1">
        <f t="array" ref="IB26">INDEX(IB$13:IB25,$B26+1,1)</f>
        <v>0</v>
      </c>
      <c r="IC26" s="535" cm="1">
        <f t="array" ref="IC26">INDEX(IC$13:IC25,$B26+1,1)</f>
        <v>0</v>
      </c>
      <c r="ID26" s="535" cm="1">
        <f t="array" ref="ID26">INDEX(ID$13:ID25,$B26+1,1)</f>
        <v>0</v>
      </c>
      <c r="IE26" s="535" cm="1">
        <f t="array" ref="IE26">INDEX(IE$13:IE25,$B26+1,1)</f>
        <v>0</v>
      </c>
      <c r="IF26" s="535" cm="1">
        <f t="array" ref="IF26">INDEX(IF$13:IF25,$B26+1,1)</f>
        <v>0</v>
      </c>
      <c r="IG26" s="535" cm="1">
        <f t="array" ref="IG26">INDEX(IG$13:IG25,$B26+1,1)</f>
        <v>0</v>
      </c>
      <c r="IH26" s="535" cm="1">
        <f t="array" ref="IH26">INDEX(IH$13:IH25,$B26+1,1)</f>
        <v>0</v>
      </c>
      <c r="II26" s="535" cm="1">
        <f t="array" ref="II26">INDEX(II$13:II25,$B26+1,1)</f>
        <v>0</v>
      </c>
      <c r="IJ26" s="535" cm="1">
        <f t="array" ref="IJ26">INDEX(IJ$13:IJ25,$B26+1,1)</f>
        <v>0</v>
      </c>
      <c r="IK26" s="535" cm="1">
        <f t="array" ref="IK26">INDEX(IK$13:IK25,$B26+1,1)</f>
        <v>0</v>
      </c>
      <c r="IL26" s="535" cm="1">
        <f t="array" ref="IL26">INDEX(IL$13:IL25,$B26+1,1)</f>
        <v>0</v>
      </c>
      <c r="IM26" s="535" cm="1">
        <f t="array" ref="IM26">INDEX(IM$13:IM25,$B26+1,1)</f>
        <v>0</v>
      </c>
      <c r="IN26" s="535" cm="1">
        <f t="array" ref="IN26">INDEX(IN$13:IN25,$B26+1,1)</f>
        <v>0</v>
      </c>
      <c r="IO26" s="535" cm="1">
        <f t="array" ref="IO26">INDEX(IO$13:IO25,$B26+1,1)</f>
        <v>0</v>
      </c>
      <c r="IP26" s="535" cm="1">
        <f t="array" ref="IP26">INDEX(IP$13:IP25,$B26+1,1)</f>
        <v>0</v>
      </c>
      <c r="IQ26" s="535" cm="1">
        <f t="array" ref="IQ26">INDEX(IQ$13:IQ25,$B26+1,1)</f>
        <v>0</v>
      </c>
      <c r="IR26" s="535" cm="1">
        <f t="array" ref="IR26">INDEX(IR$13:IR25,$B26+1,1)</f>
        <v>0</v>
      </c>
      <c r="IS26" s="535" cm="1">
        <f t="array" ref="IS26">INDEX(IS$13:IS25,$B26+1,1)</f>
        <v>0</v>
      </c>
      <c r="IT26" s="535" cm="1">
        <f t="array" ref="IT26">INDEX(IT$13:IT25,$B26+1,1)</f>
        <v>0</v>
      </c>
      <c r="IU26" s="535" cm="1">
        <f t="array" ref="IU26">INDEX(IU$13:IU25,$B26+1,1)</f>
        <v>0</v>
      </c>
      <c r="IV26" s="535" cm="1">
        <f t="array" ref="IV26">INDEX(IV$13:IV25,$B26+1,1)</f>
        <v>0</v>
      </c>
      <c r="IW26" s="535" cm="1">
        <f t="array" ref="IW26">INDEX(IW$13:IW25,$B26+1,1)</f>
        <v>0</v>
      </c>
      <c r="IX26" s="535" cm="1">
        <f t="array" ref="IX26">INDEX(IX$13:IX25,$B26+1,1)</f>
        <v>0</v>
      </c>
      <c r="IY26" s="535" cm="1">
        <f t="array" ref="IY26">INDEX(IY$13:IY25,$B26+1,1)</f>
        <v>0</v>
      </c>
      <c r="IZ26" s="535" cm="1">
        <f t="array" ref="IZ26">INDEX(IZ$13:IZ25,$B26+1,1)</f>
        <v>0</v>
      </c>
      <c r="JA26" s="535" cm="1">
        <f t="array" ref="JA26">INDEX(JA$13:JA25,$B26+1,1)</f>
        <v>0</v>
      </c>
      <c r="JB26" s="535" cm="1">
        <f t="array" ref="JB26">INDEX(JB$13:JB25,$B26+1,1)</f>
        <v>0</v>
      </c>
      <c r="JC26" s="535" cm="1">
        <f t="array" ref="JC26">INDEX(JC$13:JC25,$B26+1,1)</f>
        <v>0</v>
      </c>
      <c r="JD26" s="535" cm="1">
        <f t="array" ref="JD26">INDEX(JD$13:JD25,$B26+1,1)</f>
        <v>0</v>
      </c>
      <c r="JE26" s="535" cm="1">
        <f t="array" ref="JE26">INDEX(JE$13:JE25,$B26+1,1)</f>
        <v>0</v>
      </c>
      <c r="JF26" s="18"/>
      <c r="JG26" s="535" t="str" cm="1">
        <f t="array" ref="JG26">INDEX(JG$13:JG25,$B26+1,1)</f>
        <v>-</v>
      </c>
      <c r="JH26" s="411" t="b">
        <f t="shared" si="210"/>
        <v>0</v>
      </c>
      <c r="JI26" s="535" t="str" cm="1">
        <f t="array" ref="JI26">INDEX(JI$13:JI25,$B26+1,1)</f>
        <v>-</v>
      </c>
      <c r="JJ26" s="535" t="str" cm="1">
        <f t="array" ref="JJ26">INDEX(JJ$13:JJ25,$B26+1,1)</f>
        <v>-</v>
      </c>
      <c r="JK26" s="535" t="str" cm="1">
        <f t="array" ref="JK26">INDEX(JK$13:JK25,$B26+1,1)</f>
        <v>-</v>
      </c>
      <c r="JL26" s="535" cm="1">
        <f t="array" ref="JL26">INDEX(JL$13:JL25,$B26+1,1)</f>
        <v>1</v>
      </c>
      <c r="JM26" s="535" cm="1">
        <f t="array" ref="JM26">INDEX(JM$13:JM25,$B26+1,1)</f>
        <v>1</v>
      </c>
      <c r="JN26" s="535" t="str" cm="1">
        <f t="array" ref="JN26">INDEX(JN$13:JN25,$B26+1,1)</f>
        <v>-</v>
      </c>
      <c r="JO26" s="535" t="str" cm="1">
        <f t="array" ref="JO26">INDEX(JO$13:JO25,$B26+1,1)</f>
        <v>-</v>
      </c>
      <c r="JP26" s="535" t="str" cm="1">
        <f t="array" ref="JP26">INDEX(JP$13:JP25,$B26+1,1)</f>
        <v>-</v>
      </c>
      <c r="JQ26" s="535" t="str" cm="1">
        <f t="array" ref="JQ26">INDEX(JQ$13:JQ25,$B26+1,1)</f>
        <v>-</v>
      </c>
      <c r="JR26" s="535" t="str" cm="1">
        <f t="array" ref="JR26">INDEX(JR$13:JR25,$B26+1,1)</f>
        <v>-</v>
      </c>
      <c r="JS26" s="535" t="str" cm="1">
        <f t="array" ref="JS26">INDEX(JS$13:JS25,$B26+1,1)</f>
        <v>-</v>
      </c>
      <c r="JT26" s="535" t="str" cm="1">
        <f t="array" ref="JT26">INDEX(JT$13:JT25,$B26+1,1)</f>
        <v>-</v>
      </c>
      <c r="JU26" s="535" t="str" cm="1">
        <f t="array" ref="JU26">INDEX(JU$13:JU25,$B26+1,1)</f>
        <v>-</v>
      </c>
      <c r="JV26" s="535" t="str" cm="1">
        <f t="array" ref="JV26">INDEX(JV$13:JV25,$B26+1,1)</f>
        <v>-</v>
      </c>
      <c r="JW26" s="535" t="str" cm="1">
        <f t="array" ref="JW26">INDEX(JW$13:JW25,$B26+1,1)</f>
        <v>-</v>
      </c>
      <c r="JX26" s="535" t="str" cm="1">
        <f t="array" ref="JX26">INDEX(JX$13:JX25,$B26+1,1)</f>
        <v>-</v>
      </c>
      <c r="JY26" s="535" t="str" cm="1">
        <f t="array" ref="JY26">INDEX(JY$13:JY25,$B26+1,1)</f>
        <v>-</v>
      </c>
      <c r="JZ26" s="535" t="str" cm="1">
        <f t="array" ref="JZ26">INDEX(JZ$13:JZ25,$B26+1,1)</f>
        <v>-</v>
      </c>
      <c r="KA26" s="535" t="str" cm="1">
        <f t="array" ref="KA26">INDEX(KA$13:KA25,$B26+1,1)</f>
        <v>-</v>
      </c>
      <c r="KB26" s="535" t="str" cm="1">
        <f t="array" ref="KB26">INDEX(KB$13:KB25,$B26+1,1)</f>
        <v>-</v>
      </c>
      <c r="KC26" s="535" t="str" cm="1">
        <f t="array" ref="KC26">INDEX(KC$13:KC25,$B26+1,1)</f>
        <v>-</v>
      </c>
      <c r="KD26" s="535" t="str" cm="1">
        <f t="array" ref="KD26">INDEX(KD$13:KD25,$B26+1,1)</f>
        <v>-</v>
      </c>
      <c r="KE26" s="535" t="str" cm="1">
        <f t="array" ref="KE26">INDEX(KE$13:KE25,$B26+1,1)</f>
        <v>-</v>
      </c>
      <c r="KF26" s="535" t="str" cm="1">
        <f t="array" ref="KF26">INDEX(KF$13:KF25,$B26+1,1)</f>
        <v>-</v>
      </c>
      <c r="KG26" s="535" t="str" cm="1">
        <f t="array" ref="KG26">INDEX(KG$13:KG25,$B26+1,1)</f>
        <v>-</v>
      </c>
      <c r="KH26" s="535" t="str" cm="1">
        <f t="array" ref="KH26">INDEX(KH$13:KH25,$B26+1,1)</f>
        <v>-</v>
      </c>
      <c r="KI26" s="535" cm="1">
        <f t="array" ref="KI26">INDEX(KI$13:KI25,$B26+1,1)</f>
        <v>0</v>
      </c>
      <c r="KJ26" s="535" t="str" cm="1">
        <f t="array" ref="KJ26">INDEX(KJ$13:KJ25,$B26+1,1)</f>
        <v>-</v>
      </c>
      <c r="KK26" s="535" cm="1">
        <f t="array" ref="KK26">INDEX(KK$13:KK25,$B26+1,1)</f>
        <v>1</v>
      </c>
      <c r="KL26" s="535" cm="1">
        <f t="array" ref="KL26">INDEX(KL$13:KL25,$B26+1,1)</f>
        <v>0</v>
      </c>
      <c r="KM26" s="535" cm="1">
        <f t="array" ref="KM26">INDEX(KM$13:KM25,$B26+1,1)</f>
        <v>0</v>
      </c>
      <c r="KN26" s="535" cm="1">
        <f t="array" ref="KN26">INDEX(KN$13:KN25,$B26+1,1)</f>
        <v>0</v>
      </c>
      <c r="KO26" s="535" cm="1">
        <f t="array" ref="KO26">INDEX(KO$13:KO25,$B26+1,1)</f>
        <v>0</v>
      </c>
      <c r="KP26" s="535" cm="1">
        <f t="array" ref="KP26">INDEX(KP$13:KP25,$B26+1,1)</f>
        <v>0</v>
      </c>
      <c r="KQ26" s="535" cm="1">
        <f t="array" ref="KQ26">INDEX(KQ$13:KQ25,$B26+1,1)</f>
        <v>0</v>
      </c>
      <c r="KR26" s="535" cm="1">
        <f t="array" ref="KR26">INDEX(KR$13:KR25,$B26+1,1)</f>
        <v>0</v>
      </c>
      <c r="KS26" s="535" cm="1">
        <f t="array" ref="KS26">INDEX(KS$13:KS25,$B26+1,1)</f>
        <v>1</v>
      </c>
      <c r="KT26" s="535" cm="1">
        <f t="array" ref="KT26">INDEX(KT$13:KT25,$B26+1,1)</f>
        <v>0</v>
      </c>
      <c r="KU26" s="535" cm="1">
        <f t="array" ref="KU26">INDEX(KU$13:KU25,$B26+1,1)</f>
        <v>0</v>
      </c>
      <c r="KV26" s="535" cm="1">
        <f t="array" ref="KV26">INDEX(KV$13:KV25,$B26+1,1)</f>
        <v>0</v>
      </c>
      <c r="KW26" s="535" cm="1">
        <f t="array" ref="KW26">INDEX(KW$13:KW25,$B26+1,1)</f>
        <v>0</v>
      </c>
      <c r="KX26" s="535" cm="1">
        <f t="array" ref="KX26">INDEX(KX$13:KX25,$B26+1,1)</f>
        <v>0</v>
      </c>
      <c r="KY26" s="18"/>
      <c r="KZ26" s="535" cm="1">
        <f t="array" ref="KZ26">INDEX(KZ$13:KZ25,$B26+1,1)</f>
        <v>0.125</v>
      </c>
      <c r="LA26" s="535" cm="1">
        <f t="array" ref="LA26">INDEX(LA$13:LA25,$B26+1,1)</f>
        <v>0.3</v>
      </c>
      <c r="LB26" s="535" cm="1">
        <f t="array" ref="LB26">INDEX(LB$13:LB25,$B26+1,1)</f>
        <v>-0.05</v>
      </c>
      <c r="LC26" s="535" cm="1">
        <f t="array" ref="LC26">INDEX(LC$13:LC25,$B26+1,1)</f>
        <v>0.1</v>
      </c>
      <c r="LD26" s="535" cm="1">
        <f t="array" ref="LD26">INDEX(LD$13:LD25,$B26+1,1)</f>
        <v>0.25</v>
      </c>
      <c r="LE26" s="535" cm="1">
        <f t="array" ref="LE26">INDEX(LE$13:LE25,$B26+1,1)</f>
        <v>-0.05</v>
      </c>
      <c r="LF26" s="535" cm="1">
        <f t="array" ref="LF26">INDEX(LF$13:LF25,$B26+1,1)</f>
        <v>0.05</v>
      </c>
      <c r="LG26" s="535" cm="1">
        <f t="array" ref="LG26">INDEX(LG$13:LG25,$B26+1,1)</f>
        <v>0.1</v>
      </c>
      <c r="LH26" s="535" cm="1">
        <f t="array" ref="LH26">INDEX(LH$13:LH25,$B26+1,1)</f>
        <v>-0.02</v>
      </c>
      <c r="LI26" s="535" cm="1">
        <f t="array" ref="LI26">INDEX(LI$13:LI25,$B26+1,1)</f>
        <v>0.1</v>
      </c>
      <c r="LJ26" s="535" cm="1">
        <f t="array" ref="LJ26">INDEX(LJ$13:LJ25,$B26+1,1)</f>
        <v>0.25</v>
      </c>
      <c r="LK26" s="535" cm="1">
        <f t="array" ref="LK26">INDEX(LK$13:LK25,$B26+1,1)</f>
        <v>-0.05</v>
      </c>
      <c r="LL26" s="535" cm="1">
        <f t="array" ref="LL26">INDEX(LL$13:LL25,$B26+1,1)</f>
        <v>0.125</v>
      </c>
      <c r="LM26" s="535" cm="1">
        <f t="array" ref="LM26">INDEX(LM$13:LM25,$B26+1,1)</f>
        <v>0.1</v>
      </c>
      <c r="LN26" s="535" cm="1">
        <f t="array" ref="LN26">INDEX(LN$13:LN25,$B26+1,1)</f>
        <v>0.1</v>
      </c>
      <c r="LO26" s="535" cm="1">
        <f t="array" ref="LO26">INDEX(LO$13:LO25,$B26+1,1)</f>
        <v>0.1</v>
      </c>
      <c r="LP26" s="535" cm="1">
        <f t="array" ref="LP26">INDEX(LP$13:LP25,$B26+1,1)</f>
        <v>0</v>
      </c>
      <c r="LQ26" s="535" cm="1">
        <f t="array" ref="LQ26">INDEX(LQ$13:LQ25,$B26+1,1)</f>
        <v>0</v>
      </c>
      <c r="LR26" s="535" cm="1">
        <f t="array" ref="LR26">INDEX(LR$13:LR25,$B26+1,1)</f>
        <v>0</v>
      </c>
      <c r="LS26" s="535" cm="1">
        <f t="array" ref="LS26">INDEX(LS$13:LS25,$B26+1,1)</f>
        <v>0</v>
      </c>
      <c r="LT26" s="535" cm="1">
        <f t="array" ref="LT26">INDEX(LT$13:LT25,$B26+1,1)</f>
        <v>0</v>
      </c>
      <c r="LU26" s="535" cm="1">
        <f t="array" ref="LU26">INDEX(LU$13:LU25,$B26+1,1)</f>
        <v>0</v>
      </c>
      <c r="LV26" s="535" cm="1">
        <f t="array" ref="LV26">INDEX(LV$13:LV25,$B26+1,1)</f>
        <v>0</v>
      </c>
      <c r="LW26" s="535" cm="1">
        <f t="array" ref="LW26">INDEX(LW$13:LW25,$B26+1,1)</f>
        <v>0</v>
      </c>
      <c r="LX26" s="535" cm="1">
        <f t="array" ref="LX26">INDEX(LX$13:LX25,$B26+1,1)</f>
        <v>0</v>
      </c>
      <c r="LY26" s="535" cm="1">
        <f t="array" ref="LY26">INDEX(LY$13:LY25,$B26+1,1)</f>
        <v>0</v>
      </c>
      <c r="LZ26" s="535" cm="1">
        <f t="array" ref="LZ26">INDEX(LZ$13:LZ25,$B26+1,1)</f>
        <v>0</v>
      </c>
      <c r="MA26" s="535" cm="1">
        <f t="array" ref="MA26">INDEX(MA$13:MA25,$B26+1,1)</f>
        <v>0</v>
      </c>
      <c r="MB26" s="535" cm="1">
        <f t="array" ref="MB26">INDEX(MB$13:MB25,$B26+1,1)</f>
        <v>0</v>
      </c>
      <c r="MC26" s="535" cm="1">
        <f t="array" ref="MC26">INDEX(MC$13:MC25,$B26+1,1)</f>
        <v>0</v>
      </c>
      <c r="MD26" s="535" cm="1">
        <f t="array" ref="MD26">INDEX(MD$13:MD25,$B26+1,1)</f>
        <v>0</v>
      </c>
      <c r="ME26" s="535" cm="1">
        <f t="array" ref="ME26">INDEX(ME$13:ME25,$B26+1,1)</f>
        <v>0</v>
      </c>
      <c r="MF26" s="535" cm="1">
        <f t="array" ref="MF26">INDEX(MF$13:MF25,$B26+1,1)</f>
        <v>0</v>
      </c>
      <c r="MG26" s="535" cm="1">
        <f t="array" ref="MG26">INDEX(MG$13:MG25,$B26+1,1)</f>
        <v>0</v>
      </c>
      <c r="MH26" s="535" cm="1">
        <f t="array" ref="MH26">INDEX(MH$13:MH25,$B26+1,1)</f>
        <v>0</v>
      </c>
      <c r="MI26" s="535" cm="1">
        <f t="array" ref="MI26">INDEX(MI$13:MI25,$B26+1,1)</f>
        <v>0</v>
      </c>
      <c r="MJ26" s="535" cm="1">
        <f t="array" ref="MJ26">INDEX(MJ$13:MJ25,$B26+1,1)</f>
        <v>0</v>
      </c>
      <c r="MK26" s="535" cm="1">
        <f t="array" ref="MK26">INDEX(MK$13:MK25,$B26+1,1)</f>
        <v>0</v>
      </c>
      <c r="ML26" s="535" cm="1">
        <f t="array" ref="ML26">INDEX(ML$13:ML25,$B26+1,1)</f>
        <v>0</v>
      </c>
      <c r="MM26" s="535" cm="1">
        <f t="array" ref="MM26">INDEX(MM$13:MM25,$B26+1,1)</f>
        <v>0</v>
      </c>
      <c r="MN26" s="535" cm="1">
        <f t="array" ref="MN26">INDEX(MN$13:MN25,$B26+1,1)</f>
        <v>0</v>
      </c>
      <c r="MO26" s="535" cm="1">
        <f t="array" ref="MO26">INDEX(MO$13:MO25,$B26+1,1)</f>
        <v>0</v>
      </c>
      <c r="MP26" s="535" cm="1">
        <f t="array" ref="MP26">INDEX(MP$13:MP25,$B26+1,1)</f>
        <v>0</v>
      </c>
      <c r="MQ26" s="535" cm="1">
        <f t="array" ref="MQ26">INDEX(MQ$13:MQ25,$B26+1,1)</f>
        <v>0</v>
      </c>
      <c r="MR26" s="535" cm="1">
        <f t="array" ref="MR26">INDEX(MR$13:MR25,$B26+1,1)</f>
        <v>0</v>
      </c>
      <c r="MS26" s="535" cm="1">
        <f t="array" ref="MS26">INDEX(MS$13:MS25,$B26+1,1)</f>
        <v>0</v>
      </c>
      <c r="MT26" s="535" cm="1">
        <f t="array" ref="MT26">INDEX(MT$13:MT25,$B26+1,1)</f>
        <v>0</v>
      </c>
      <c r="MU26" s="535" cm="1">
        <f t="array" ref="MU26">INDEX(MU$13:MU25,$B26+1,1)</f>
        <v>0</v>
      </c>
      <c r="MV26" s="535" cm="1">
        <f t="array" ref="MV26">INDEX(MV$13:MV25,$B26+1,1)</f>
        <v>0</v>
      </c>
      <c r="MW26" s="535" cm="1">
        <f t="array" ref="MW26">INDEX(MW$13:MW25,$B26+1,1)</f>
        <v>0</v>
      </c>
      <c r="MX26" s="535" cm="1">
        <f t="array" ref="MX26">INDEX(MX$13:MX25,$B26+1,1)</f>
        <v>0</v>
      </c>
      <c r="MY26" s="535" cm="1">
        <f t="array" ref="MY26">INDEX(MY$13:MY25,$B26+1,1)</f>
        <v>0</v>
      </c>
      <c r="MZ26" s="535" cm="1">
        <f t="array" ref="MZ26">INDEX(MZ$13:MZ25,$B26+1,1)</f>
        <v>0</v>
      </c>
      <c r="NA26" s="535" cm="1">
        <f t="array" ref="NA26">INDEX(NA$13:NA25,$B26+1,1)</f>
        <v>0</v>
      </c>
      <c r="NB26" s="535" cm="1">
        <f t="array" ref="NB26">INDEX(NB$13:NB25,$B26+1,1)</f>
        <v>0</v>
      </c>
      <c r="NC26" s="535" cm="1">
        <f t="array" ref="NC26">INDEX(NC$13:NC25,$B26+1,1)</f>
        <v>0</v>
      </c>
      <c r="ND26" s="535" cm="1">
        <f t="array" ref="ND26">INDEX(ND$13:ND25,$B26+1,1)</f>
        <v>0</v>
      </c>
      <c r="NE26" s="535" cm="1">
        <f t="array" ref="NE26">INDEX(NE$13:NE25,$B26+1,1)</f>
        <v>0</v>
      </c>
      <c r="NF26" s="535" cm="1">
        <f t="array" ref="NF26">INDEX(NF$13:NF25,$B26+1,1)</f>
        <v>0</v>
      </c>
      <c r="NG26" s="535" cm="1">
        <f t="array" ref="NG26">INDEX(NG$13:NG25,$B26+1,1)</f>
        <v>0</v>
      </c>
      <c r="NH26" s="535" cm="1">
        <f t="array" ref="NH26">INDEX(NH$13:NH25,$B26+1,1)</f>
        <v>0</v>
      </c>
      <c r="NI26" s="535" cm="1">
        <f t="array" ref="NI26">INDEX(NI$13:NI25,$B26+1,1)</f>
        <v>0</v>
      </c>
      <c r="NJ26" s="535" cm="1">
        <f t="array" ref="NJ26">INDEX(NJ$13:NJ25,$B26+1,1)</f>
        <v>0</v>
      </c>
      <c r="NK26" s="535" cm="1">
        <f t="array" ref="NK26">INDEX(NK$13:NK25,$B26+1,1)</f>
        <v>0</v>
      </c>
      <c r="NL26" s="535" cm="1">
        <f t="array" ref="NL26">INDEX(NL$13:NL25,$B26+1,1)</f>
        <v>0</v>
      </c>
      <c r="NM26" s="535" cm="1">
        <f t="array" ref="NM26">INDEX(NM$13:NM25,$B26+1,1)</f>
        <v>0</v>
      </c>
      <c r="NN26" s="535" cm="1">
        <f t="array" ref="NN26">INDEX(NN$13:NN25,$B26+1,1)</f>
        <v>0</v>
      </c>
      <c r="NO26" s="535" cm="1">
        <f t="array" ref="NO26">INDEX(NO$13:NO25,$B26+1,1)</f>
        <v>0</v>
      </c>
      <c r="NP26" s="535" cm="1">
        <f t="array" ref="NP26">INDEX(NP$13:NP25,$B26+1,1)</f>
        <v>0</v>
      </c>
      <c r="NQ26" s="535" cm="1">
        <f t="array" ref="NQ26">INDEX(NQ$13:NQ25,$B26+1,1)</f>
        <v>0</v>
      </c>
      <c r="NR26" s="535" cm="1">
        <f t="array" ref="NR26">INDEX(NR$13:NR25,$B26+1,1)</f>
        <v>0</v>
      </c>
      <c r="NS26" s="535" cm="1">
        <f t="array" ref="NS26">INDEX(NS$13:NS25,$B26+1,1)</f>
        <v>0</v>
      </c>
      <c r="NT26" s="535" cm="1">
        <f t="array" ref="NT26">INDEX(NT$13:NT25,$B26+1,1)</f>
        <v>0</v>
      </c>
      <c r="NU26" s="535" cm="1">
        <f t="array" ref="NU26">INDEX(NU$13:NU25,$B26+1,1)</f>
        <v>0</v>
      </c>
      <c r="NV26" s="535" cm="1">
        <f t="array" ref="NV26">INDEX(NV$13:NV25,$B26+1,1)</f>
        <v>0</v>
      </c>
      <c r="NW26" s="535" cm="1">
        <f t="array" ref="NW26">INDEX(NW$13:NW25,$B26+1,1)</f>
        <v>0</v>
      </c>
      <c r="NX26" s="535" cm="1">
        <f t="array" ref="NX26">INDEX(NX$13:NX25,$B26+1,1)</f>
        <v>0</v>
      </c>
      <c r="NY26" s="535" cm="1">
        <f t="array" ref="NY26">INDEX(NY$13:NY25,$B26+1,1)</f>
        <v>0</v>
      </c>
      <c r="NZ26" s="535" cm="1">
        <f t="array" ref="NZ26">INDEX(NZ$13:NZ25,$B26+1,1)</f>
        <v>0</v>
      </c>
      <c r="OA26" s="535" cm="1">
        <f t="array" ref="OA26">INDEX(OA$13:OA25,$B26+1,1)</f>
        <v>0</v>
      </c>
      <c r="OB26" s="535" cm="1">
        <f t="array" ref="OB26">INDEX(OB$13:OB25,$B26+1,1)</f>
        <v>0</v>
      </c>
      <c r="OC26" s="535" cm="1">
        <f t="array" ref="OC26">INDEX(OC$13:OC25,$B26+1,1)</f>
        <v>0</v>
      </c>
      <c r="OD26" s="535" cm="1">
        <f t="array" ref="OD26">INDEX(OD$13:OD25,$B26+1,1)</f>
        <v>0</v>
      </c>
      <c r="OE26" s="535" cm="1">
        <f t="array" ref="OE26">INDEX(OE$13:OE25,$B26+1,1)</f>
        <v>0</v>
      </c>
      <c r="OF26" s="535" cm="1">
        <f t="array" ref="OF26">INDEX(OF$13:OF25,$B26+1,1)</f>
        <v>0</v>
      </c>
      <c r="OG26" s="535" cm="1">
        <f t="array" ref="OG26">INDEX(OG$13:OG25,$B26+1,1)</f>
        <v>0</v>
      </c>
      <c r="OH26" s="535" cm="1">
        <f t="array" ref="OH26">INDEX(OH$13:OH25,$B26+1,1)</f>
        <v>0</v>
      </c>
      <c r="OI26" s="535" cm="1">
        <f t="array" ref="OI26">INDEX(OI$13:OI25,$B26+1,1)</f>
        <v>0</v>
      </c>
      <c r="OJ26" s="535" cm="1">
        <f t="array" ref="OJ26">INDEX(OJ$13:OJ25,$B26+1,1)</f>
        <v>0</v>
      </c>
      <c r="OK26" s="535" cm="1">
        <f t="array" ref="OK26">INDEX(OK$13:OK25,$B26+1,1)</f>
        <v>0</v>
      </c>
      <c r="OL26" s="535" cm="1">
        <f t="array" ref="OL26">INDEX(OL$13:OL25,$B26+1,1)</f>
        <v>0</v>
      </c>
      <c r="OM26" s="535" cm="1">
        <f t="array" ref="OM26">INDEX(OM$13:OM25,$B26+1,1)</f>
        <v>0</v>
      </c>
      <c r="ON26" s="535" cm="1">
        <f t="array" ref="ON26">INDEX(ON$13:ON25,$B26+1,1)</f>
        <v>0</v>
      </c>
      <c r="OO26" s="535" cm="1">
        <f t="array" ref="OO26">INDEX(OO$13:OO25,$B26+1,1)</f>
        <v>0</v>
      </c>
      <c r="OP26" s="535" cm="1">
        <f t="array" ref="OP26">INDEX(OP$13:OP25,$B26+1,1)</f>
        <v>0</v>
      </c>
      <c r="OQ26" s="535" cm="1">
        <f t="array" ref="OQ26">INDEX(OQ$13:OQ25,$B26+1,1)</f>
        <v>0</v>
      </c>
      <c r="OR26" s="535" cm="1">
        <f t="array" ref="OR26">INDEX(OR$13:OR25,$B26+1,1)</f>
        <v>0</v>
      </c>
      <c r="OS26" s="535" cm="1">
        <f t="array" ref="OS26">INDEX(OS$13:OS25,$B26+1,1)</f>
        <v>0</v>
      </c>
      <c r="OT26" s="535" cm="1">
        <f t="array" ref="OT26">INDEX(OT$13:OT25,$B26+1,1)</f>
        <v>0</v>
      </c>
      <c r="OU26" s="535" cm="1">
        <f t="array" ref="OU26">INDEX(OU$13:OU25,$B26+1,1)</f>
        <v>0</v>
      </c>
      <c r="OV26" s="535" cm="1">
        <f t="array" ref="OV26">INDEX(OV$13:OV25,$B26+1,1)</f>
        <v>0</v>
      </c>
      <c r="OW26" s="535" cm="1">
        <f t="array" ref="OW26">INDEX(OW$13:OW25,$B26+1,1)</f>
        <v>0</v>
      </c>
      <c r="OX26" s="535" cm="1">
        <f t="array" ref="OX26">INDEX(OX$13:OX25,$B26+1,1)</f>
        <v>0</v>
      </c>
      <c r="OY26" s="535" cm="1">
        <f t="array" ref="OY26">INDEX(OY$13:OY25,$B26+1,1)</f>
        <v>0</v>
      </c>
      <c r="OZ26" s="535" cm="1">
        <f t="array" ref="OZ26">INDEX(OZ$13:OZ25,$B26+1,1)</f>
        <v>0</v>
      </c>
      <c r="PA26" s="535" cm="1">
        <f t="array" ref="PA26">INDEX(PA$13:PA25,$B26+1,1)</f>
        <v>0</v>
      </c>
      <c r="PB26" s="535" cm="1">
        <f t="array" ref="PB26">INDEX(PB$13:PB25,$B26+1,1)</f>
        <v>0</v>
      </c>
      <c r="PC26" s="535" cm="1">
        <f t="array" ref="PC26">INDEX(PC$13:PC25,$B26+1,1)</f>
        <v>0</v>
      </c>
      <c r="PD26" s="535" cm="1">
        <f t="array" ref="PD26">INDEX(PD$13:PD25,$B26+1,1)</f>
        <v>0</v>
      </c>
      <c r="PE26" s="535" cm="1">
        <f t="array" ref="PE26">INDEX(PE$13:PE25,$B26+1,1)</f>
        <v>0</v>
      </c>
      <c r="PF26" s="535" cm="1">
        <f t="array" ref="PF26">INDEX(PF$13:PF25,$B26+1,1)</f>
        <v>0</v>
      </c>
      <c r="PG26" s="535" cm="1">
        <f t="array" ref="PG26">INDEX(PG$13:PG25,$B26+1,1)</f>
        <v>0</v>
      </c>
      <c r="PH26" s="535" cm="1">
        <f t="array" ref="PH26">INDEX(PH$13:PH25,$B26+1,1)</f>
        <v>0</v>
      </c>
      <c r="PI26" s="535" cm="1">
        <f t="array" ref="PI26">INDEX(PI$13:PI25,$B26+1,1)</f>
        <v>0</v>
      </c>
      <c r="PJ26" s="535" cm="1">
        <f t="array" ref="PJ26">INDEX(PJ$13:PJ25,$B26+1,1)</f>
        <v>0</v>
      </c>
      <c r="PK26" s="535" cm="1">
        <f t="array" ref="PK26">INDEX(PK$13:PK25,$B26+1,1)</f>
        <v>0</v>
      </c>
      <c r="PL26" s="535" cm="1">
        <f t="array" ref="PL26">INDEX(PL$13:PL25,$B26+1,1)</f>
        <v>0</v>
      </c>
      <c r="PM26" s="535" cm="1">
        <f t="array" ref="PM26">INDEX(PM$13:PM25,$B26+1,1)</f>
        <v>0</v>
      </c>
      <c r="PN26" s="535" cm="1">
        <f t="array" ref="PN26">INDEX(PN$13:PN25,$B26+1,1)</f>
        <v>0</v>
      </c>
      <c r="PO26" s="535" cm="1">
        <f t="array" ref="PO26">INDEX(PO$13:PO25,$B26+1,1)</f>
        <v>0</v>
      </c>
      <c r="PP26" s="535" cm="1">
        <f t="array" ref="PP26">INDEX(PP$13:PP25,$B26+1,1)</f>
        <v>0</v>
      </c>
      <c r="PQ26" s="535" cm="1">
        <f t="array" ref="PQ26">INDEX(PQ$13:PQ25,$B26+1,1)</f>
        <v>0</v>
      </c>
      <c r="PR26" s="535" cm="1">
        <f t="array" ref="PR26">INDEX(PR$13:PR25,$B26+1,1)</f>
        <v>0</v>
      </c>
      <c r="PS26" s="535" cm="1">
        <f t="array" ref="PS26">INDEX(PS$13:PS25,$B26+1,1)</f>
        <v>0</v>
      </c>
      <c r="PT26" s="535" cm="1">
        <f t="array" ref="PT26">INDEX(PT$13:PT25,$B26+1,1)</f>
        <v>0</v>
      </c>
      <c r="PU26" s="535" cm="1">
        <f t="array" ref="PU26">INDEX(PU$13:PU25,$B26+1,1)</f>
        <v>0</v>
      </c>
      <c r="PV26" s="535" cm="1">
        <f t="array" ref="PV26">INDEX(PV$13:PV25,$B26+1,1)</f>
        <v>0</v>
      </c>
      <c r="PW26" s="535" cm="1">
        <f t="array" ref="PW26">INDEX(PW$13:PW25,$B26+1,1)</f>
        <v>0</v>
      </c>
      <c r="PX26" s="535" cm="1">
        <f t="array" ref="PX26">INDEX(PX$13:PX25,$B26+1,1)</f>
        <v>0</v>
      </c>
      <c r="PY26" s="535" cm="1">
        <f t="array" ref="PY26">INDEX(PY$13:PY25,$B26+1,1)</f>
        <v>0</v>
      </c>
      <c r="PZ26" s="535" cm="1">
        <f t="array" ref="PZ26">INDEX(PZ$13:PZ25,$B26+1,1)</f>
        <v>0</v>
      </c>
      <c r="QA26" s="535" cm="1">
        <f t="array" ref="QA26">INDEX(QA$13:QA25,$B26+1,1)</f>
        <v>0</v>
      </c>
      <c r="QB26" s="535" cm="1">
        <f t="array" ref="QB26">INDEX(QB$13:QB25,$B26+1,1)</f>
        <v>0</v>
      </c>
      <c r="QC26" s="535" cm="1">
        <f t="array" ref="QC26">INDEX(QC$13:QC25,$B26+1,1)</f>
        <v>0</v>
      </c>
      <c r="QD26" s="535" cm="1">
        <f t="array" ref="QD26">INDEX(QD$13:QD25,$B26+1,1)</f>
        <v>0</v>
      </c>
      <c r="QE26" s="535" cm="1">
        <f t="array" ref="QE26">INDEX(QE$13:QE25,$B26+1,1)</f>
        <v>0</v>
      </c>
      <c r="QF26" s="535" cm="1">
        <f t="array" ref="QF26">INDEX(QF$13:QF25,$B26+1,1)</f>
        <v>0</v>
      </c>
      <c r="QG26" s="535" cm="1">
        <f t="array" ref="QG26">INDEX(QG$13:QG25,$B26+1,1)</f>
        <v>0</v>
      </c>
      <c r="QH26" s="535" cm="1">
        <f t="array" ref="QH26">INDEX(QH$13:QH25,$B26+1,1)</f>
        <v>0</v>
      </c>
      <c r="QI26" s="535" cm="1">
        <f t="array" ref="QI26">INDEX(QI$13:QI25,$B26+1,1)</f>
        <v>0</v>
      </c>
      <c r="QJ26" s="535" cm="1">
        <f t="array" ref="QJ26">INDEX(QJ$13:QJ25,$B26+1,1)</f>
        <v>0</v>
      </c>
      <c r="QK26" s="535" cm="1">
        <f t="array" ref="QK26">INDEX(QK$13:QK25,$B26+1,1)</f>
        <v>0</v>
      </c>
      <c r="QL26" s="535" cm="1">
        <f t="array" ref="QL26">INDEX(QL$13:QL25,$B26+1,1)</f>
        <v>0</v>
      </c>
      <c r="QM26" s="535" cm="1">
        <f t="array" ref="QM26">INDEX(QM$13:QM25,$B26+1,1)</f>
        <v>0</v>
      </c>
      <c r="QN26" s="535" cm="1">
        <f t="array" ref="QN26">INDEX(QN$13:QN25,$B26+1,1)</f>
        <v>0</v>
      </c>
      <c r="QO26" s="535" cm="1">
        <f t="array" ref="QO26">INDEX(QO$13:QO25,$B26+1,1)</f>
        <v>0</v>
      </c>
      <c r="QP26" s="535" cm="1">
        <f t="array" ref="QP26">INDEX(QP$13:QP25,$B26+1,1)</f>
        <v>0</v>
      </c>
      <c r="QQ26" s="535" cm="1">
        <f t="array" ref="QQ26">INDEX(QQ$13:QQ25,$B26+1,1)</f>
        <v>0</v>
      </c>
      <c r="QR26" s="535" cm="1">
        <f t="array" ref="QR26">INDEX(QR$13:QR25,$B26+1,1)</f>
        <v>0</v>
      </c>
      <c r="QS26" s="535" cm="1">
        <f t="array" ref="QS26">INDEX(QS$13:QS25,$B26+1,1)</f>
        <v>0</v>
      </c>
      <c r="QT26" s="535" cm="1">
        <f t="array" ref="QT26">INDEX(QT$13:QT25,$B26+1,1)</f>
        <v>0</v>
      </c>
      <c r="QU26" s="535" cm="1">
        <f t="array" ref="QU26">INDEX(QU$13:QU25,$B26+1,1)</f>
        <v>0</v>
      </c>
      <c r="QV26" s="535" cm="1">
        <f t="array" ref="QV26">INDEX(QV$13:QV25,$B26+1,1)</f>
        <v>0</v>
      </c>
      <c r="QW26" s="535" cm="1">
        <f t="array" ref="QW26">INDEX(QW$13:QW25,$B26+1,1)</f>
        <v>0</v>
      </c>
      <c r="QX26" s="535" cm="1">
        <f t="array" ref="QX26">INDEX(QX$13:QX25,$B26+1,1)</f>
        <v>0</v>
      </c>
      <c r="QY26" s="535" cm="1">
        <f t="array" ref="QY26">INDEX(QY$13:QY25,$B26+1,1)</f>
        <v>0</v>
      </c>
      <c r="QZ26" s="535" cm="1">
        <f t="array" ref="QZ26">INDEX(QZ$13:QZ25,$B26+1,1)</f>
        <v>0</v>
      </c>
      <c r="RA26" s="535" cm="1">
        <f t="array" ref="RA26">INDEX(RA$13:RA25,$B26+1,1)</f>
        <v>0</v>
      </c>
      <c r="RB26" s="535" cm="1">
        <f t="array" ref="RB26">INDEX(RB$13:RB25,$B26+1,1)</f>
        <v>0</v>
      </c>
      <c r="RC26" s="535" cm="1">
        <f t="array" ref="RC26">INDEX(RC$13:RC25,$B26+1,1)</f>
        <v>0</v>
      </c>
      <c r="RD26" s="535" cm="1">
        <f t="array" ref="RD26">INDEX(RD$13:RD25,$B26+1,1)</f>
        <v>0</v>
      </c>
      <c r="RE26" s="535" cm="1">
        <f t="array" ref="RE26">INDEX(RE$13:RE25,$B26+1,1)</f>
        <v>0</v>
      </c>
      <c r="RF26" s="535" cm="1">
        <f t="array" ref="RF26">INDEX(RF$13:RF25,$B26+1,1)</f>
        <v>0</v>
      </c>
      <c r="RG26" s="535" cm="1">
        <f t="array" ref="RG26">INDEX(RG$13:RG25,$B26+1,1)</f>
        <v>0</v>
      </c>
      <c r="RH26" s="535" cm="1">
        <f t="array" ref="RH26">INDEX(RH$13:RH25,$B26+1,1)</f>
        <v>0</v>
      </c>
      <c r="RI26" s="535" cm="1">
        <f t="array" ref="RI26">INDEX(RI$13:RI25,$B26+1,1)</f>
        <v>0</v>
      </c>
      <c r="RJ26" s="535" cm="1">
        <f t="array" ref="RJ26">INDEX(RJ$13:RJ25,$B26+1,1)</f>
        <v>0</v>
      </c>
      <c r="RK26" s="535" cm="1">
        <f t="array" ref="RK26">INDEX(RK$13:RK25,$B26+1,1)</f>
        <v>0</v>
      </c>
      <c r="RL26" s="535" cm="1">
        <f t="array" ref="RL26">INDEX(RL$13:RL25,$B26+1,1)</f>
        <v>0</v>
      </c>
      <c r="RM26" s="535" cm="1">
        <f t="array" ref="RM26">INDEX(RM$13:RM25,$B26+1,1)</f>
        <v>0</v>
      </c>
      <c r="RN26" s="535" cm="1">
        <f t="array" ref="RN26">INDEX(RN$13:RN25,$B26+1,1)</f>
        <v>0</v>
      </c>
      <c r="RO26" s="535" cm="1">
        <f t="array" ref="RO26">INDEX(RO$13:RO25,$B26+1,1)</f>
        <v>0</v>
      </c>
      <c r="RP26" s="535" cm="1">
        <f t="array" ref="RP26">INDEX(RP$13:RP25,$B26+1,1)</f>
        <v>0</v>
      </c>
      <c r="RQ26" s="535" cm="1">
        <f t="array" ref="RQ26">INDEX(RQ$13:RQ25,$B26+1,1)</f>
        <v>0</v>
      </c>
      <c r="RR26" s="535" cm="1">
        <f t="array" ref="RR26">INDEX(RR$13:RR25,$B26+1,1)</f>
        <v>0</v>
      </c>
      <c r="RS26" s="535" cm="1">
        <f t="array" ref="RS26">INDEX(RS$13:RS25,$B26+1,1)</f>
        <v>0</v>
      </c>
      <c r="RT26" s="535" cm="1">
        <f t="array" ref="RT26">INDEX(RT$13:RT25,$B26+1,1)</f>
        <v>0</v>
      </c>
      <c r="RU26" s="535" cm="1">
        <f t="array" ref="RU26">INDEX(RU$13:RU25,$B26+1,1)</f>
        <v>0</v>
      </c>
      <c r="RV26" s="535" cm="1">
        <f t="array" ref="RV26">INDEX(RV$13:RV25,$B26+1,1)</f>
        <v>0</v>
      </c>
      <c r="RW26" s="535" cm="1">
        <f t="array" ref="RW26">INDEX(RW$13:RW25,$B26+1,1)</f>
        <v>0</v>
      </c>
      <c r="RX26" s="535" cm="1">
        <f t="array" ref="RX26">INDEX(RX$13:RX25,$B26+1,1)</f>
        <v>0</v>
      </c>
      <c r="RY26" s="535" cm="1">
        <f t="array" ref="RY26">INDEX(RY$13:RY25,$B26+1,1)</f>
        <v>0</v>
      </c>
      <c r="RZ26" s="535" cm="1">
        <f t="array" ref="RZ26">INDEX(RZ$13:RZ25,$B26+1,1)</f>
        <v>0</v>
      </c>
      <c r="SA26" s="535" cm="1">
        <f t="array" ref="SA26">INDEX(SA$13:SA25,$B26+1,1)</f>
        <v>0</v>
      </c>
      <c r="SB26" s="535" cm="1">
        <f t="array" ref="SB26">INDEX(SB$13:SB25,$B26+1,1)</f>
        <v>0</v>
      </c>
      <c r="SC26" s="535" cm="1">
        <f t="array" ref="SC26">INDEX(SC$13:SC25,$B26+1,1)</f>
        <v>0</v>
      </c>
      <c r="SD26" s="535" cm="1">
        <f t="array" ref="SD26">INDEX(SD$13:SD25,$B26+1,1)</f>
        <v>0</v>
      </c>
      <c r="SE26" s="535" cm="1">
        <f t="array" ref="SE26">INDEX(SE$13:SE25,$B26+1,1)</f>
        <v>0</v>
      </c>
      <c r="SF26" s="535" cm="1">
        <f t="array" ref="SF26">INDEX(SF$13:SF25,$B26+1,1)</f>
        <v>0</v>
      </c>
      <c r="SG26" s="535" cm="1">
        <f t="array" ref="SG26">INDEX(SG$13:SG25,$B26+1,1)</f>
        <v>0</v>
      </c>
      <c r="SH26" s="535" cm="1">
        <f t="array" ref="SH26">INDEX(SH$13:SH25,$B26+1,1)</f>
        <v>0</v>
      </c>
      <c r="SI26" s="535" cm="1">
        <f t="array" ref="SI26">INDEX(SI$13:SI25,$B26+1,1)</f>
        <v>0</v>
      </c>
      <c r="SJ26" s="535" cm="1">
        <f t="array" ref="SJ26">INDEX(SJ$13:SJ25,$B26+1,1)</f>
        <v>0</v>
      </c>
      <c r="SK26" s="535" cm="1">
        <f t="array" ref="SK26">INDEX(SK$13:SK25,$B26+1,1)</f>
        <v>0</v>
      </c>
      <c r="SL26" s="535" cm="1">
        <f t="array" ref="SL26">INDEX(SL$13:SL25,$B26+1,1)</f>
        <v>0</v>
      </c>
      <c r="SM26" s="535" cm="1">
        <f t="array" ref="SM26">INDEX(SM$13:SM25,$B26+1,1)</f>
        <v>0</v>
      </c>
      <c r="SN26" s="535" cm="1">
        <f t="array" ref="SN26">INDEX(SN$13:SN25,$B26+1,1)</f>
        <v>0</v>
      </c>
      <c r="SO26" s="535" cm="1">
        <f t="array" ref="SO26">INDEX(SO$13:SO25,$B26+1,1)</f>
        <v>0</v>
      </c>
      <c r="SP26" s="535" cm="1">
        <f t="array" ref="SP26">INDEX(SP$13:SP25,$B26+1,1)</f>
        <v>0</v>
      </c>
      <c r="SQ26" s="535" cm="1">
        <f t="array" ref="SQ26">INDEX(SQ$13:SQ25,$B26+1,1)</f>
        <v>0</v>
      </c>
      <c r="SR26" s="535" cm="1">
        <f t="array" ref="SR26">INDEX(SR$13:SR25,$B26+1,1)</f>
        <v>0</v>
      </c>
      <c r="SS26" s="535" cm="1">
        <f t="array" ref="SS26">INDEX(SS$13:SS25,$B26+1,1)</f>
        <v>0</v>
      </c>
      <c r="ST26" s="535" cm="1">
        <f t="array" ref="ST26">INDEX(ST$13:ST25,$B26+1,1)</f>
        <v>0</v>
      </c>
      <c r="SU26" s="535" cm="1">
        <f t="array" ref="SU26">INDEX(SU$13:SU25,$B26+1,1)</f>
        <v>0</v>
      </c>
      <c r="SV26" s="535" cm="1">
        <f t="array" ref="SV26">INDEX(SV$13:SV25,$B26+1,1)</f>
        <v>0</v>
      </c>
      <c r="SW26" s="535" cm="1">
        <f t="array" ref="SW26">INDEX(SW$13:SW25,$B26+1,1)</f>
        <v>0</v>
      </c>
      <c r="SX26" s="535" cm="1">
        <f t="array" ref="SX26">INDEX(SX$13:SX25,$B26+1,1)</f>
        <v>0</v>
      </c>
      <c r="SY26" s="535" cm="1">
        <f t="array" ref="SY26">INDEX(SY$13:SY25,$B26+1,1)</f>
        <v>0</v>
      </c>
      <c r="SZ26" s="535" cm="1">
        <f t="array" ref="SZ26">INDEX(SZ$13:SZ25,$B26+1,1)</f>
        <v>0</v>
      </c>
      <c r="TA26" s="535" cm="1">
        <f t="array" ref="TA26">INDEX(TA$13:TA25,$B26+1,1)</f>
        <v>0</v>
      </c>
      <c r="TB26" s="535" cm="1">
        <f t="array" ref="TB26">INDEX(TB$13:TB25,$B26+1,1)</f>
        <v>0</v>
      </c>
      <c r="TC26" s="535" cm="1">
        <f t="array" ref="TC26">INDEX(TC$13:TC25,$B26+1,1)</f>
        <v>0</v>
      </c>
      <c r="TD26" s="535" cm="1">
        <f t="array" ref="TD26">INDEX(TD$13:TD25,$B26+1,1)</f>
        <v>0</v>
      </c>
      <c r="TE26" s="535" cm="1">
        <f t="array" ref="TE26">INDEX(TE$13:TE25,$B26+1,1)</f>
        <v>0</v>
      </c>
      <c r="TF26" s="535" cm="1">
        <f t="array" ref="TF26">INDEX(TF$13:TF25,$B26+1,1)</f>
        <v>0</v>
      </c>
      <c r="TG26" s="535" cm="1">
        <f t="array" ref="TG26">INDEX(TG$13:TG25,$B26+1,1)</f>
        <v>0</v>
      </c>
      <c r="TH26" s="535" cm="1">
        <f t="array" ref="TH26">INDEX(TH$13:TH25,$B26+1,1)</f>
        <v>0</v>
      </c>
      <c r="TI26" s="535" cm="1">
        <f t="array" ref="TI26">INDEX(TI$13:TI25,$B26+1,1)</f>
        <v>0</v>
      </c>
      <c r="TJ26" s="535" cm="1">
        <f t="array" ref="TJ26">INDEX(TJ$13:TJ25,$B26+1,1)</f>
        <v>0</v>
      </c>
      <c r="TK26" s="535" cm="1">
        <f t="array" ref="TK26">INDEX(TK$13:TK25,$B26+1,1)</f>
        <v>0</v>
      </c>
      <c r="TL26" s="535" cm="1">
        <f t="array" ref="TL26">INDEX(TL$13:TL25,$B26+1,1)</f>
        <v>0</v>
      </c>
      <c r="TM26" s="535" cm="1">
        <f t="array" ref="TM26">INDEX(TM$13:TM25,$B26+1,1)</f>
        <v>0</v>
      </c>
      <c r="TN26" s="535" cm="1">
        <f t="array" ref="TN26">INDEX(TN$13:TN25,$B26+1,1)</f>
        <v>0</v>
      </c>
      <c r="TO26" s="535" cm="1">
        <f t="array" ref="TO26">INDEX(TO$13:TO25,$B26+1,1)</f>
        <v>0</v>
      </c>
      <c r="TP26" s="535" cm="1">
        <f t="array" ref="TP26">INDEX(TP$13:TP25,$B26+1,1)</f>
        <v>0</v>
      </c>
      <c r="TQ26" s="535" cm="1">
        <f t="array" ref="TQ26">INDEX(TQ$13:TQ25,$B26+1,1)</f>
        <v>0</v>
      </c>
      <c r="TR26" s="535" cm="1">
        <f t="array" ref="TR26">INDEX(TR$13:TR25,$B26+1,1)</f>
        <v>0</v>
      </c>
      <c r="TS26" s="535" cm="1">
        <f t="array" ref="TS26">INDEX(TS$13:TS25,$B26+1,1)</f>
        <v>0</v>
      </c>
      <c r="TT26" s="535" cm="1">
        <f t="array" ref="TT26">INDEX(TT$13:TT25,$B26+1,1)</f>
        <v>0</v>
      </c>
      <c r="TU26" s="535" cm="1">
        <f t="array" ref="TU26">INDEX(TU$13:TU25,$B26+1,1)</f>
        <v>0</v>
      </c>
      <c r="TV26" s="535" cm="1">
        <f t="array" ref="TV26">INDEX(TV$13:TV25,$B26+1,1)</f>
        <v>0</v>
      </c>
      <c r="TW26" s="535" cm="1">
        <f t="array" ref="TW26">INDEX(TW$13:TW25,$B26+1,1)</f>
        <v>0</v>
      </c>
      <c r="TX26" s="535" cm="1">
        <f t="array" ref="TX26">INDEX(TX$13:TX25,$B26+1,1)</f>
        <v>0</v>
      </c>
      <c r="TY26" s="535" cm="1">
        <f t="array" ref="TY26">INDEX(TY$13:TY25,$B26+1,1)</f>
        <v>0</v>
      </c>
      <c r="TZ26" s="535" cm="1">
        <f t="array" ref="TZ26">INDEX(TZ$13:TZ25,$B26+1,1)</f>
        <v>0</v>
      </c>
      <c r="UA26" s="535" cm="1">
        <f t="array" ref="UA26">INDEX(UA$13:UA25,$B26+1,1)</f>
        <v>0</v>
      </c>
      <c r="UB26" s="535" cm="1">
        <f t="array" ref="UB26">INDEX(UB$13:UB25,$B26+1,1)</f>
        <v>0</v>
      </c>
      <c r="UC26" s="535" cm="1">
        <f t="array" ref="UC26">INDEX(UC$13:UC25,$B26+1,1)</f>
        <v>0</v>
      </c>
      <c r="UD26" s="535" cm="1">
        <f t="array" ref="UD26">INDEX(UD$13:UD25,$B26+1,1)</f>
        <v>0</v>
      </c>
      <c r="UE26" s="535" cm="1">
        <f t="array" ref="UE26">INDEX(UE$13:UE25,$B26+1,1)</f>
        <v>0</v>
      </c>
      <c r="UF26" s="535" cm="1">
        <f t="array" ref="UF26">INDEX(UF$13:UF25,$B26+1,1)</f>
        <v>0</v>
      </c>
      <c r="UG26" s="535" cm="1">
        <f t="array" ref="UG26">INDEX(UG$13:UG25,$B26+1,1)</f>
        <v>0</v>
      </c>
      <c r="UH26" s="535" cm="1">
        <f t="array" ref="UH26">INDEX(UH$13:UH25,$B26+1,1)</f>
        <v>0</v>
      </c>
      <c r="UI26" s="535" cm="1">
        <f t="array" ref="UI26">INDEX(UI$13:UI25,$B26+1,1)</f>
        <v>0</v>
      </c>
      <c r="UJ26" s="535" cm="1">
        <f t="array" ref="UJ26">INDEX(UJ$13:UJ25,$B26+1,1)</f>
        <v>0</v>
      </c>
      <c r="UK26" s="535" cm="1">
        <f t="array" ref="UK26">INDEX(UK$13:UK25,$B26+1,1)</f>
        <v>0</v>
      </c>
      <c r="UL26" s="535" cm="1">
        <f t="array" ref="UL26">INDEX(UL$13:UL25,$B26+1,1)</f>
        <v>0</v>
      </c>
      <c r="UM26" s="535" cm="1">
        <f t="array" ref="UM26">INDEX(UM$13:UM25,$B26+1,1)</f>
        <v>0</v>
      </c>
      <c r="UN26" s="535" cm="1">
        <f t="array" ref="UN26">INDEX(UN$13:UN25,$B26+1,1)</f>
        <v>0</v>
      </c>
      <c r="UO26" s="535" cm="1">
        <f t="array" ref="UO26">INDEX(UO$13:UO25,$B26+1,1)</f>
        <v>0</v>
      </c>
      <c r="UP26" s="535" cm="1">
        <f t="array" ref="UP26">INDEX(UP$13:UP25,$B26+1,1)</f>
        <v>0</v>
      </c>
      <c r="UQ26" s="535" cm="1">
        <f t="array" ref="UQ26">INDEX(UQ$13:UQ25,$B26+1,1)</f>
        <v>0</v>
      </c>
      <c r="UR26" s="535" cm="1">
        <f t="array" ref="UR26">INDEX(UR$13:UR25,$B26+1,1)</f>
        <v>0</v>
      </c>
      <c r="US26" s="535" cm="1">
        <f t="array" ref="US26">INDEX(US$13:US25,$B26+1,1)</f>
        <v>0</v>
      </c>
      <c r="UT26" s="535" cm="1">
        <f t="array" ref="UT26">INDEX(UT$13:UT25,$B26+1,1)</f>
        <v>0</v>
      </c>
      <c r="UU26" s="535" cm="1">
        <f t="array" ref="UU26">INDEX(UU$13:UU25,$B26+1,1)</f>
        <v>0</v>
      </c>
      <c r="UV26" s="535" cm="1">
        <f t="array" ref="UV26">INDEX(UV$13:UV25,$B26+1,1)</f>
        <v>0</v>
      </c>
      <c r="UW26" s="535" cm="1">
        <f t="array" ref="UW26">INDEX(UW$13:UW25,$B26+1,1)</f>
        <v>0</v>
      </c>
      <c r="UX26" s="535" cm="1">
        <f t="array" ref="UX26">INDEX(UX$13:UX25,$B26+1,1)</f>
        <v>0</v>
      </c>
      <c r="UY26" s="535" cm="1">
        <f t="array" ref="UY26">INDEX(UY$13:UY25,$B26+1,1)</f>
        <v>0</v>
      </c>
      <c r="UZ26" s="535" cm="1">
        <f t="array" ref="UZ26">INDEX(UZ$13:UZ25,$B26+1,1)</f>
        <v>0</v>
      </c>
      <c r="VA26" s="535" cm="1">
        <f t="array" ref="VA26">INDEX(VA$13:VA25,$B26+1,1)</f>
        <v>0</v>
      </c>
      <c r="VB26" s="535" cm="1">
        <f t="array" ref="VB26">INDEX(VB$13:VB25,$B26+1,1)</f>
        <v>0</v>
      </c>
      <c r="VC26" s="535" cm="1">
        <f t="array" ref="VC26">INDEX(VC$13:VC25,$B26+1,1)</f>
        <v>0</v>
      </c>
      <c r="VD26" s="535" cm="1">
        <f t="array" ref="VD26">INDEX(VD$13:VD25,$B26+1,1)</f>
        <v>0</v>
      </c>
      <c r="VE26" s="535" cm="1">
        <f t="array" ref="VE26">INDEX(VE$13:VE25,$B26+1,1)</f>
        <v>0</v>
      </c>
      <c r="VF26" s="535" cm="1">
        <f t="array" ref="VF26">INDEX(VF$13:VF25,$B26+1,1)</f>
        <v>0</v>
      </c>
      <c r="VG26" s="535" cm="1">
        <f t="array" ref="VG26">INDEX(VG$13:VG25,$B26+1,1)</f>
        <v>0</v>
      </c>
      <c r="VH26" s="535" cm="1">
        <f t="array" ref="VH26">INDEX(VH$13:VH25,$B26+1,1)</f>
        <v>0</v>
      </c>
      <c r="VI26" s="535" cm="1">
        <f t="array" ref="VI26">INDEX(VI$13:VI25,$B26+1,1)</f>
        <v>0</v>
      </c>
      <c r="VJ26" s="535" cm="1">
        <f t="array" ref="VJ26">INDEX(VJ$13:VJ25,$B26+1,1)</f>
        <v>0</v>
      </c>
      <c r="VK26" s="535" cm="1">
        <f t="array" ref="VK26">INDEX(VK$13:VK25,$B26+1,1)</f>
        <v>0</v>
      </c>
      <c r="VL26" s="535" cm="1">
        <f t="array" ref="VL26">INDEX(VL$13:VL25,$B26+1,1)</f>
        <v>0</v>
      </c>
      <c r="VM26" s="535" cm="1">
        <f t="array" ref="VM26">INDEX(VM$13:VM25,$B26+1,1)</f>
        <v>0</v>
      </c>
      <c r="VN26" s="535" cm="1">
        <f t="array" ref="VN26">INDEX(VN$13:VN25,$B26+1,1)</f>
        <v>0</v>
      </c>
      <c r="VO26" s="535" cm="1">
        <f t="array" ref="VO26">INDEX(VO$13:VO25,$B26+1,1)</f>
        <v>0</v>
      </c>
      <c r="VP26" s="535" cm="1">
        <f t="array" ref="VP26">INDEX(VP$13:VP25,$B26+1,1)</f>
        <v>0</v>
      </c>
      <c r="VQ26" s="535" cm="1">
        <f t="array" ref="VQ26">INDEX(VQ$13:VQ25,$B26+1,1)</f>
        <v>0</v>
      </c>
      <c r="VR26" s="535" cm="1">
        <f t="array" ref="VR26">INDEX(VR$13:VR25,$B26+1,1)</f>
        <v>0</v>
      </c>
      <c r="VS26" s="535" cm="1">
        <f t="array" ref="VS26">INDEX(VS$13:VS25,$B26+1,1)</f>
        <v>0</v>
      </c>
      <c r="VT26" s="535" cm="1">
        <f t="array" ref="VT26">INDEX(VT$13:VT25,$B26+1,1)</f>
        <v>0</v>
      </c>
      <c r="VU26" s="535" cm="1">
        <f t="array" ref="VU26">INDEX(VU$13:VU25,$B26+1,1)</f>
        <v>0</v>
      </c>
      <c r="VV26" s="535" cm="1">
        <f t="array" ref="VV26">INDEX(VV$13:VV25,$B26+1,1)</f>
        <v>0</v>
      </c>
      <c r="VW26" s="535" cm="1">
        <f t="array" ref="VW26">INDEX(VW$13:VW25,$B26+1,1)</f>
        <v>0</v>
      </c>
      <c r="VX26" s="535" cm="1">
        <f t="array" ref="VX26">INDEX(VX$13:VX25,$B26+1,1)</f>
        <v>0</v>
      </c>
      <c r="VY26" s="535" cm="1">
        <f t="array" ref="VY26">INDEX(VY$13:VY25,$B26+1,1)</f>
        <v>0</v>
      </c>
      <c r="VZ26" s="535" cm="1">
        <f t="array" ref="VZ26">INDEX(VZ$13:VZ25,$B26+1,1)</f>
        <v>0</v>
      </c>
      <c r="WA26" s="535" cm="1">
        <f t="array" ref="WA26">INDEX(WA$13:WA25,$B26+1,1)</f>
        <v>0</v>
      </c>
      <c r="WB26" s="535" cm="1">
        <f t="array" ref="WB26">INDEX(WB$13:WB25,$B26+1,1)</f>
        <v>0</v>
      </c>
      <c r="WC26" s="535" cm="1">
        <f t="array" ref="WC26">INDEX(WC$13:WC25,$B26+1,1)</f>
        <v>0</v>
      </c>
      <c r="WD26" s="535" cm="1">
        <f t="array" ref="WD26">INDEX(WD$13:WD25,$B26+1,1)</f>
        <v>0</v>
      </c>
      <c r="WE26" s="535" cm="1">
        <f t="array" ref="WE26">INDEX(WE$13:WE25,$B26+1,1)</f>
        <v>0</v>
      </c>
      <c r="WF26" s="535" cm="1">
        <f t="array" ref="WF26">INDEX(WF$13:WF25,$B26+1,1)</f>
        <v>0</v>
      </c>
      <c r="WG26" s="535" cm="1">
        <f t="array" ref="WG26">INDEX(WG$13:WG25,$B26+1,1)</f>
        <v>0</v>
      </c>
      <c r="WH26" s="535" cm="1">
        <f t="array" ref="WH26">INDEX(WH$13:WH25,$B26+1,1)</f>
        <v>0</v>
      </c>
      <c r="WI26" s="535" cm="1">
        <f t="array" ref="WI26">INDEX(WI$13:WI25,$B26+1,1)</f>
        <v>0</v>
      </c>
      <c r="WJ26" s="535" cm="1">
        <f t="array" ref="WJ26">INDEX(WJ$13:WJ25,$B26+1,1)</f>
        <v>0</v>
      </c>
      <c r="WK26" s="535" cm="1">
        <f t="array" ref="WK26">INDEX(WK$13:WK25,$B26+1,1)</f>
        <v>0</v>
      </c>
      <c r="WL26" s="535" cm="1">
        <f t="array" ref="WL26">INDEX(WL$13:WL25,$B26+1,1)</f>
        <v>0</v>
      </c>
      <c r="WM26" s="535" cm="1">
        <f t="array" ref="WM26">INDEX(WM$13:WM25,$B26+1,1)</f>
        <v>0</v>
      </c>
      <c r="WN26" s="535" cm="1">
        <f t="array" ref="WN26">INDEX(WN$13:WN25,$B26+1,1)</f>
        <v>0</v>
      </c>
      <c r="WO26" s="535" cm="1">
        <f t="array" ref="WO26">INDEX(WO$13:WO25,$B26+1,1)</f>
        <v>0</v>
      </c>
      <c r="WP26" s="535" cm="1">
        <f t="array" ref="WP26">INDEX(WP$13:WP25,$B26+1,1)</f>
        <v>0</v>
      </c>
      <c r="WQ26" s="535" cm="1">
        <f t="array" ref="WQ26">INDEX(WQ$13:WQ25,$B26+1,1)</f>
        <v>0</v>
      </c>
      <c r="WR26" s="535" cm="1">
        <f t="array" ref="WR26">INDEX(WR$13:WR25,$B26+1,1)</f>
        <v>0</v>
      </c>
      <c r="WS26" s="535" cm="1">
        <f t="array" ref="WS26">INDEX(WS$13:WS25,$B26+1,1)</f>
        <v>0</v>
      </c>
      <c r="WT26" s="535" cm="1">
        <f t="array" ref="WT26">INDEX(WT$13:WT25,$B26+1,1)</f>
        <v>0</v>
      </c>
      <c r="WU26" s="535" cm="1">
        <f t="array" ref="WU26">INDEX(WU$13:WU25,$B26+1,1)</f>
        <v>0</v>
      </c>
      <c r="WV26" s="535" cm="1">
        <f t="array" ref="WV26">INDEX(WV$13:WV25,$B26+1,1)</f>
        <v>0</v>
      </c>
      <c r="WW26" s="535" cm="1">
        <f t="array" ref="WW26">INDEX(WW$13:WW25,$B26+1,1)</f>
        <v>0</v>
      </c>
      <c r="WX26" s="535" cm="1">
        <f t="array" ref="WX26">INDEX(WX$13:WX25,$B26+1,1)</f>
        <v>0</v>
      </c>
      <c r="WY26" s="535" cm="1">
        <f t="array" ref="WY26">INDEX(WY$13:WY25,$B26+1,1)</f>
        <v>0</v>
      </c>
      <c r="WZ26" s="535" cm="1">
        <f t="array" ref="WZ26">INDEX(WZ$13:WZ25,$B26+1,1)</f>
        <v>0</v>
      </c>
      <c r="XA26" s="535" cm="1">
        <f t="array" ref="XA26">INDEX(XA$13:XA25,$B26+1,1)</f>
        <v>0</v>
      </c>
      <c r="XB26" s="535" cm="1">
        <f t="array" ref="XB26">INDEX(XB$13:XB25,$B26+1,1)</f>
        <v>0</v>
      </c>
      <c r="XC26" s="535" cm="1">
        <f t="array" ref="XC26">INDEX(XC$13:XC25,$B26+1,1)</f>
        <v>0</v>
      </c>
      <c r="XD26" s="535" cm="1">
        <f t="array" ref="XD26">INDEX(XD$13:XD25,$B26+1,1)</f>
        <v>0</v>
      </c>
      <c r="XE26" s="535" cm="1">
        <f t="array" ref="XE26">INDEX(XE$13:XE25,$B26+1,1)</f>
        <v>0</v>
      </c>
      <c r="XF26" s="535" cm="1">
        <f t="array" ref="XF26">INDEX(XF$13:XF25,$B26+1,1)</f>
        <v>0</v>
      </c>
      <c r="XG26" s="535" cm="1">
        <f t="array" ref="XG26">INDEX(XG$13:XG25,$B26+1,1)</f>
        <v>0</v>
      </c>
      <c r="XH26" s="535" cm="1">
        <f t="array" ref="XH26">INDEX(XH$13:XH25,$B26+1,1)</f>
        <v>0</v>
      </c>
      <c r="XI26" s="535" cm="1">
        <f t="array" ref="XI26">INDEX(XI$13:XI25,$B26+1,1)</f>
        <v>0</v>
      </c>
      <c r="XJ26" s="535" cm="1">
        <f t="array" ref="XJ26">INDEX(XJ$13:XJ25,$B26+1,1)</f>
        <v>0</v>
      </c>
      <c r="XK26" s="535" cm="1">
        <f t="array" ref="XK26">INDEX(XK$13:XK25,$B26+1,1)</f>
        <v>0</v>
      </c>
      <c r="XL26" s="535" cm="1">
        <f t="array" ref="XL26">INDEX(XL$13:XL25,$B26+1,1)</f>
        <v>0</v>
      </c>
      <c r="XM26" s="535" cm="1">
        <f t="array" ref="XM26">INDEX(XM$13:XM25,$B26+1,1)</f>
        <v>0</v>
      </c>
      <c r="XN26" s="535" cm="1">
        <f t="array" ref="XN26">INDEX(XN$13:XN25,$B26+1,1)</f>
        <v>0</v>
      </c>
      <c r="XO26" s="535" cm="1">
        <f t="array" ref="XO26">INDEX(XO$13:XO25,$B26+1,1)</f>
        <v>0</v>
      </c>
      <c r="XP26" s="535" cm="1">
        <f t="array" ref="XP26">INDEX(XP$13:XP25,$B26+1,1)</f>
        <v>0</v>
      </c>
      <c r="XQ26" s="535" cm="1">
        <f t="array" ref="XQ26">INDEX(XQ$13:XQ25,$B26+1,1)</f>
        <v>0</v>
      </c>
      <c r="XR26" s="535" cm="1">
        <f t="array" ref="XR26">INDEX(XR$13:XR25,$B26+1,1)</f>
        <v>0</v>
      </c>
      <c r="XS26" s="535" cm="1">
        <f t="array" ref="XS26">INDEX(XS$13:XS25,$B26+1,1)</f>
        <v>0</v>
      </c>
      <c r="XT26" s="535" cm="1">
        <f t="array" ref="XT26">INDEX(XT$13:XT25,$B26+1,1)</f>
        <v>0</v>
      </c>
      <c r="XU26" s="535" cm="1">
        <f t="array" ref="XU26">INDEX(XU$13:XU25,$B26+1,1)</f>
        <v>0</v>
      </c>
      <c r="XV26" s="535" cm="1">
        <f t="array" ref="XV26">INDEX(XV$13:XV25,$B26+1,1)</f>
        <v>0</v>
      </c>
      <c r="XW26" s="535" cm="1">
        <f t="array" ref="XW26">INDEX(XW$13:XW25,$B26+1,1)</f>
        <v>0</v>
      </c>
      <c r="XX26" s="535" cm="1">
        <f t="array" ref="XX26">INDEX(XX$13:XX25,$B26+1,1)</f>
        <v>0</v>
      </c>
      <c r="XY26" s="535" cm="1">
        <f t="array" ref="XY26">INDEX(XY$13:XY25,$B26+1,1)</f>
        <v>0</v>
      </c>
      <c r="XZ26" s="535" cm="1">
        <f t="array" ref="XZ26">INDEX(XZ$13:XZ25,$B26+1,1)</f>
        <v>0</v>
      </c>
      <c r="YA26" s="535" cm="1">
        <f t="array" ref="YA26">INDEX(YA$13:YA25,$B26+1,1)</f>
        <v>0</v>
      </c>
      <c r="YB26" s="535" cm="1">
        <f t="array" ref="YB26">INDEX(YB$13:YB25,$B26+1,1)</f>
        <v>0</v>
      </c>
      <c r="YC26" s="535" cm="1">
        <f t="array" ref="YC26">INDEX(YC$13:YC25,$B26+1,1)</f>
        <v>0</v>
      </c>
      <c r="YD26" s="535" cm="1">
        <f t="array" ref="YD26">INDEX(YD$13:YD25,$B26+1,1)</f>
        <v>0</v>
      </c>
      <c r="YE26" s="535" cm="1">
        <f t="array" ref="YE26">INDEX(YE$13:YE25,$B26+1,1)</f>
        <v>0</v>
      </c>
      <c r="YF26" s="535" cm="1">
        <f t="array" ref="YF26">INDEX(YF$13:YF25,$B26+1,1)</f>
        <v>0</v>
      </c>
      <c r="YG26" s="535" cm="1">
        <f t="array" ref="YG26">INDEX(YG$13:YG25,$B26+1,1)</f>
        <v>0</v>
      </c>
      <c r="YH26" s="535" cm="1">
        <f t="array" ref="YH26">INDEX(YH$13:YH25,$B26+1,1)</f>
        <v>0</v>
      </c>
      <c r="YI26" s="535" cm="1">
        <f t="array" ref="YI26">INDEX(YI$13:YI25,$B26+1,1)</f>
        <v>0</v>
      </c>
      <c r="YJ26" s="535" cm="1">
        <f t="array" ref="YJ26">INDEX(YJ$13:YJ25,$B26+1,1)</f>
        <v>0</v>
      </c>
      <c r="YK26" s="535" cm="1">
        <f t="array" ref="YK26">INDEX(YK$13:YK25,$B26+1,1)</f>
        <v>0</v>
      </c>
      <c r="YL26" s="535" cm="1">
        <f t="array" ref="YL26">INDEX(YL$13:YL25,$B26+1,1)</f>
        <v>0</v>
      </c>
      <c r="YM26" s="535" cm="1">
        <f t="array" ref="YM26">INDEX(YM$13:YM25,$B26+1,1)</f>
        <v>0</v>
      </c>
      <c r="YN26" s="535" cm="1">
        <f t="array" ref="YN26">INDEX(YN$13:YN25,$B26+1,1)</f>
        <v>0</v>
      </c>
      <c r="YO26" s="535" cm="1">
        <f t="array" ref="YO26">INDEX(YO$13:YO25,$B26+1,1)</f>
        <v>0</v>
      </c>
      <c r="YP26" s="535" cm="1">
        <f t="array" ref="YP26">INDEX(YP$13:YP25,$B26+1,1)</f>
        <v>0</v>
      </c>
      <c r="YQ26" s="535" cm="1">
        <f t="array" ref="YQ26">INDEX(YQ$13:YQ25,$B26+1,1)</f>
        <v>0</v>
      </c>
      <c r="YR26" s="535" cm="1">
        <f t="array" ref="YR26">INDEX(YR$13:YR25,$B26+1,1)</f>
        <v>0</v>
      </c>
      <c r="YS26" s="535" cm="1">
        <f t="array" ref="YS26">INDEX(YS$13:YS25,$B26+1,1)</f>
        <v>0</v>
      </c>
      <c r="YT26" s="535" cm="1">
        <f t="array" ref="YT26">INDEX(YT$13:YT25,$B26+1,1)</f>
        <v>0</v>
      </c>
      <c r="YU26" s="535" cm="1">
        <f t="array" ref="YU26">INDEX(YU$13:YU25,$B26+1,1)</f>
        <v>0</v>
      </c>
      <c r="YV26" s="535" cm="1">
        <f t="array" ref="YV26">INDEX(YV$13:YV25,$B26+1,1)</f>
        <v>0</v>
      </c>
      <c r="YW26" s="535" cm="1">
        <f t="array" ref="YW26">INDEX(YW$13:YW25,$B26+1,1)</f>
        <v>0</v>
      </c>
      <c r="YX26" s="535" cm="1">
        <f t="array" ref="YX26">INDEX(YX$13:YX25,$B26+1,1)</f>
        <v>0</v>
      </c>
      <c r="YY26" s="535" cm="1">
        <f t="array" ref="YY26">INDEX(YY$13:YY25,$B26+1,1)</f>
        <v>0</v>
      </c>
      <c r="YZ26" s="535" cm="1">
        <f t="array" ref="YZ26">INDEX(YZ$13:YZ25,$B26+1,1)</f>
        <v>0</v>
      </c>
      <c r="ZA26" s="535" t="str" cm="1">
        <f t="array" ref="ZA26">INDEX(ZA$13:ZA25,$B26+1,1)</f>
        <v>-</v>
      </c>
      <c r="ZB26" s="18"/>
      <c r="ZC26" s="535" cm="1">
        <f t="array" ref="ZC26">INDEX(ZC$13:ZC25,$B26+1,1)</f>
        <v>0</v>
      </c>
      <c r="ZD26" s="535" cm="1">
        <f t="array" ref="ZD26">INDEX(ZD$13:ZD25,$B26+1,1)</f>
        <v>0</v>
      </c>
      <c r="ZE26" s="535" cm="1">
        <f t="array" ref="ZE26">INDEX(ZE$13:ZE25,$B26+1,1)</f>
        <v>0</v>
      </c>
      <c r="ZF26" s="535" t="str" cm="1">
        <f t="array" ref="ZF26">INDEX(ZF$13:ZF25,$B26+1,1)</f>
        <v>-</v>
      </c>
      <c r="ZG26" s="535" t="str" cm="1">
        <f t="array" ref="ZG26">INDEX(ZG$13:ZG25,$B26+1,1)</f>
        <v>-</v>
      </c>
      <c r="ZH26" s="535" t="str" cm="1">
        <f t="array" ref="ZH26">INDEX(ZH$13:ZH25,$B26+1,1)</f>
        <v>-</v>
      </c>
      <c r="ZI26" s="535" t="str" cm="1">
        <f t="array" ref="ZI26">INDEX(ZI$13:ZI25,$B26+1,1)</f>
        <v>-</v>
      </c>
      <c r="ZJ26" s="535" t="str" cm="1">
        <f t="array" ref="ZJ26">INDEX(ZJ$13:ZJ25,$B26+1,1)</f>
        <v>-</v>
      </c>
      <c r="ZK26" s="535" t="str" cm="1">
        <f t="array" ref="ZK26">INDEX(ZK$13:ZK25,$B26+1,1)</f>
        <v>-</v>
      </c>
      <c r="ZL26" s="535" t="str" cm="1">
        <f t="array" ref="ZL26">INDEX(ZL$13:ZL25,$B26+1,1)</f>
        <v>-</v>
      </c>
      <c r="ZM26" s="535" t="str" cm="1">
        <f t="array" ref="ZM26">INDEX(ZM$13:ZM25,$B26+1,1)</f>
        <v>-</v>
      </c>
      <c r="ZN26" s="535" t="str" cm="1">
        <f t="array" ref="ZN26">INDEX(ZN$13:ZN25,$B26+1,1)</f>
        <v>-</v>
      </c>
      <c r="ZO26" s="535" t="str" cm="1">
        <f t="array" ref="ZO26">INDEX(ZO$13:ZO25,$B26+1,1)</f>
        <v>-</v>
      </c>
      <c r="ZP26" s="535" t="str" cm="1">
        <f t="array" ref="ZP26">INDEX(ZP$13:ZP25,$B26+1,1)</f>
        <v>-</v>
      </c>
      <c r="ZQ26" s="535" t="str" cm="1">
        <f t="array" ref="ZQ26">INDEX(ZQ$13:ZQ25,$B26+1,1)</f>
        <v>-</v>
      </c>
      <c r="ZR26" s="535" t="str" cm="1">
        <f t="array" ref="ZR26">INDEX(ZR$13:ZR25,$B26+1,1)</f>
        <v>-</v>
      </c>
      <c r="ZS26" s="535" t="str" cm="1">
        <f t="array" ref="ZS26">INDEX(ZS$13:ZS25,$B26+1,1)</f>
        <v>-</v>
      </c>
      <c r="ZT26" s="535" t="str" cm="1">
        <f t="array" ref="ZT26">INDEX(ZT$13:ZT25,$B26+1,1)</f>
        <v>-</v>
      </c>
      <c r="ZU26" s="535" t="str" cm="1">
        <f t="array" ref="ZU26">INDEX(ZU$13:ZU25,$B26+1,1)</f>
        <v>-</v>
      </c>
      <c r="ZV26" s="535" t="str" cm="1">
        <f t="array" ref="ZV26">INDEX(ZV$13:ZV25,$B26+1,1)</f>
        <v>-</v>
      </c>
      <c r="ZW26" s="535" t="str" cm="1">
        <f t="array" ref="ZW26">INDEX(ZW$13:ZW25,$B26+1,1)</f>
        <v>-</v>
      </c>
      <c r="ZX26" s="18"/>
      <c r="ZY26" s="411" t="str">
        <f t="shared" ca="1" si="211"/>
        <v>-</v>
      </c>
      <c r="ZZ26" s="535" t="str" cm="1">
        <f t="array" ref="ZZ26">INDEX(ZZ$13:ZZ25,$B26+1,1)</f>
        <v>-</v>
      </c>
      <c r="AAA26" s="535" t="str" cm="1">
        <f t="array" ref="AAA26">INDEX(AAA$13:AAA25,$B26+1,1)</f>
        <v>-</v>
      </c>
      <c r="AAB26" s="535" t="str" cm="1">
        <f t="array" ref="AAB26">INDEX(AAB$13:AAB25,$B26+1,1)</f>
        <v>-</v>
      </c>
      <c r="AAC26" s="535" t="str" cm="1">
        <f t="array" ref="AAC26">INDEX(AAC$13:AAC25,$B26+1,1)</f>
        <v>-</v>
      </c>
      <c r="AAD26" s="535" cm="1">
        <f t="array" ref="AAD26">INDEX(AAD$13:AAD25,$B26+1,1)</f>
        <v>0</v>
      </c>
      <c r="AAE26" s="535" t="str" cm="1">
        <f t="array" ref="AAE26">INDEX(AAE$13:AAE25,$B26+1,1)</f>
        <v>-</v>
      </c>
      <c r="AAF26" s="535" t="str" cm="1">
        <f t="array" ref="AAF26">INDEX(AAF$13:AAF25,$B26+1,1)</f>
        <v>-</v>
      </c>
      <c r="AAG26" s="535" t="str" cm="1">
        <f t="array" ref="AAG26">INDEX(AAG$13:AAG25,$B26+1,1)</f>
        <v>-</v>
      </c>
      <c r="AAH26" s="535" t="str" cm="1">
        <f t="array" ref="AAH26">INDEX(AAH$13:AAH25,$B26+1,1)</f>
        <v>-</v>
      </c>
      <c r="AAI26" s="535" t="str" cm="1">
        <f t="array" ref="AAI26">INDEX(AAI$13:AAI25,$B26+1,1)</f>
        <v>-</v>
      </c>
      <c r="AAJ26" s="535" t="str" cm="1">
        <f t="array" ref="AAJ26">INDEX(AAJ$13:AAJ25,$B26+1,1)</f>
        <v>-</v>
      </c>
      <c r="AAK26" s="535" t="str" cm="1">
        <f t="array" ref="AAK26">INDEX(AAK$13:AAK25,$B26+1,1)</f>
        <v>-</v>
      </c>
      <c r="AAL26" s="535" t="str" cm="1">
        <f t="array" ref="AAL26">INDEX(AAL$13:AAL25,$B26+1,1)</f>
        <v>-</v>
      </c>
      <c r="AAM26" s="535" t="b" cm="1">
        <f t="array" ref="AAM26">INDEX(AAM$13:AAM25,$B26+1,1)</f>
        <v>1</v>
      </c>
      <c r="AAN26" s="535" t="str" cm="1">
        <f t="array" ref="AAN26">INDEX(AAN$13:AAN25,$B26+1,1)</f>
        <v>-</v>
      </c>
      <c r="AAO26" s="535" cm="1">
        <f t="array" ref="AAO26">INDEX(AAO$13:AAO25,$B26+1,1)</f>
        <v>0</v>
      </c>
      <c r="AAP26" s="535" cm="1">
        <f t="array" ref="AAP26">INDEX(AAP$13:AAP25,$B26+1,1)</f>
        <v>0</v>
      </c>
      <c r="AAQ26" s="535" cm="1">
        <f t="array" ref="AAQ26">INDEX(AAQ$13:AAQ25,$B26+1,1)</f>
        <v>0</v>
      </c>
      <c r="AAR26" s="18"/>
      <c r="AAS26" s="535" t="str" cm="1">
        <f t="array" ref="AAS26">INDEX(AAS$13:AAS25,$B26+1,1)</f>
        <v>-</v>
      </c>
      <c r="AAT26" s="535" t="str" cm="1">
        <f t="array" ref="AAT26">INDEX(AAT$13:AAT25,$B26+1,1)</f>
        <v>-</v>
      </c>
      <c r="AAU26" s="535" t="str" cm="1">
        <f t="array" ref="AAU26">INDEX(AAU$13:AAU25,$B26+1,1)</f>
        <v>-</v>
      </c>
      <c r="AAV26" s="535" t="str" cm="1">
        <f t="array" ref="AAV26">INDEX(AAV$13:AAV25,$B26+1,1)</f>
        <v>-</v>
      </c>
      <c r="AAW26" s="535" cm="1">
        <f t="array" ref="AAW26">INDEX(AAW$13:AAW25,$B26+1,1)</f>
        <v>1</v>
      </c>
      <c r="AAX26" s="535" cm="1">
        <f t="array" ref="AAX26">INDEX(AAX$13:AAX25,$B26+1,1)</f>
        <v>1</v>
      </c>
      <c r="AAY26" s="535" cm="1">
        <f t="array" ref="AAY26">INDEX(AAY$13:AAY25,$B26+1,1)</f>
        <v>1</v>
      </c>
      <c r="AAZ26" s="535" cm="1">
        <f t="array" ref="AAZ26">INDEX(AAZ$13:AAZ25,$B26+1,1)</f>
        <v>1</v>
      </c>
      <c r="ABA26" s="535" t="str" cm="1">
        <f t="array" ref="ABA26">INDEX(ABA$13:ABA25,$B26+1,1)</f>
        <v>-</v>
      </c>
      <c r="ABB26" s="535" t="str" cm="1">
        <f t="array" ref="ABB26">INDEX(ABB$13:ABB25,$B26+1,1)</f>
        <v>-</v>
      </c>
      <c r="ABC26" s="535" t="str" cm="1">
        <f t="array" ref="ABC26">INDEX(ABC$13:ABC25,$B26+1,1)</f>
        <v>-</v>
      </c>
      <c r="ABD26" s="535" t="str" cm="1">
        <f t="array" ref="ABD26">INDEX(ABD$13:ABD25,$B26+1,1)</f>
        <v>-</v>
      </c>
      <c r="ABE26" s="535" t="str" cm="1">
        <f t="array" ref="ABE26">INDEX(ABE$13:ABE25,$B26+1,1)</f>
        <v>-</v>
      </c>
      <c r="ABF26" s="535" t="str" cm="1">
        <f t="array" ref="ABF26">INDEX(ABF$13:ABF25,$B26+1,1)</f>
        <v>-</v>
      </c>
      <c r="ABG26" s="535" t="str" cm="1">
        <f t="array" ref="ABG26">INDEX(ABG$13:ABG25,$B26+1,1)</f>
        <v>-</v>
      </c>
      <c r="ABH26" s="18"/>
      <c r="ABI26" s="535" t="str" cm="1">
        <f t="array" ref="ABI26">INDEX(ABI$13:ABI25,$B26+1,1)</f>
        <v>-</v>
      </c>
      <c r="ABJ26" s="411">
        <f t="shared" si="187"/>
        <v>1</v>
      </c>
      <c r="ABK26" s="18"/>
      <c r="ABL26" s="535" t="str" cm="1">
        <f t="array" ref="ABL26">INDEX(ABL$13:ABL25,$B26+1,1)</f>
        <v>-</v>
      </c>
      <c r="ABM26" s="535" t="str" cm="1">
        <f t="array" ref="ABM26">INDEX(ABM$13:ABM25,$B26+1,1)</f>
        <v>-</v>
      </c>
      <c r="ABN26" s="535" t="str" cm="1">
        <f t="array" ref="ABN26">INDEX(ABN$13:ABN25,$B26+1,1)</f>
        <v>-</v>
      </c>
      <c r="ABO26" s="535" t="str" cm="1">
        <f t="array" ref="ABO26">INDEX(ABO$13:ABO25,$B26+1,1)</f>
        <v>-</v>
      </c>
      <c r="ABP26" s="535" t="str" cm="1">
        <f t="array" ref="ABP26">INDEX(ABP$13:ABP25,$B26+1,1)</f>
        <v>-</v>
      </c>
      <c r="ABQ26" s="535" t="str" cm="1">
        <f t="array" ref="ABQ26">INDEX(ABQ$13:ABQ25,$B26+1,1)</f>
        <v>-</v>
      </c>
      <c r="ABR26" s="535" t="str" cm="1">
        <f t="array" ref="ABR26">INDEX(ABR$13:ABR25,$B26+1,1)</f>
        <v>-</v>
      </c>
      <c r="ABS26" s="535" t="str" cm="1">
        <f t="array" ref="ABS26">INDEX(ABS$13:ABS25,$B26+1,1)</f>
        <v>-</v>
      </c>
      <c r="ABT26" s="535" t="str" cm="1">
        <f t="array" ref="ABT26">INDEX(ABT$13:ABT25,$B26+1,1)</f>
        <v>-</v>
      </c>
      <c r="ABU26" s="535" t="str" cm="1">
        <f t="array" ref="ABU26">INDEX(ABU$13:ABU25,$B26+1,1)</f>
        <v>-</v>
      </c>
      <c r="ABV26" s="535" t="str" cm="1">
        <f t="array" ref="ABV26">INDEX(ABV$13:ABV25,$B26+1,1)</f>
        <v>-</v>
      </c>
      <c r="ABW26" s="535" t="str" cm="1">
        <f t="array" ref="ABW26">INDEX(ABW$13:ABW25,$B26+1,1)</f>
        <v>-</v>
      </c>
      <c r="ABX26" s="535" t="str" cm="1">
        <f t="array" ref="ABX26">INDEX(ABX$13:ABX25,$B26+1,1)</f>
        <v>-</v>
      </c>
      <c r="ABY26" s="535" t="str" cm="1">
        <f t="array" ref="ABY26">INDEX(ABY$13:ABY25,$B26+1,1)</f>
        <v>-</v>
      </c>
      <c r="ABZ26" s="535" t="str" cm="1">
        <f t="array" ref="ABZ26">INDEX(ABZ$13:ABZ25,$B26+1,1)</f>
        <v>-</v>
      </c>
      <c r="ACA26" s="535" t="str" cm="1">
        <f t="array" ref="ACA26">INDEX(ACA$13:ACA25,$B26+1,1)</f>
        <v>-</v>
      </c>
      <c r="ACB26" s="535" t="str" cm="1">
        <f t="array" ref="ACB26">INDEX(ACB$13:ACB25,$B26+1,1)</f>
        <v>-</v>
      </c>
      <c r="ACC26" s="535" t="str" cm="1">
        <f t="array" ref="ACC26">INDEX(ACC$13:ACC25,$B26+1,1)</f>
        <v>-</v>
      </c>
      <c r="ACD26" s="535" t="str" cm="1">
        <f t="array" ref="ACD26">INDEX(ACD$13:ACD25,$B26+1,1)</f>
        <v>-</v>
      </c>
      <c r="ACE26" s="535" t="str" cm="1">
        <f t="array" ref="ACE26">INDEX(ACE$13:ACE25,$B26+1,1)</f>
        <v>-</v>
      </c>
      <c r="ACF26" s="535" t="str" cm="1">
        <f t="array" ref="ACF26">INDEX(ACF$13:ACF25,$B26+1,1)</f>
        <v>-</v>
      </c>
      <c r="ACG26" s="535" t="str" cm="1">
        <f t="array" ref="ACG26">INDEX(ACG$13:ACG25,$B26+1,1)</f>
        <v>-</v>
      </c>
      <c r="ACH26" s="535" t="str" cm="1">
        <f t="array" ref="ACH26">INDEX(ACH$13:ACH25,$B26+1,1)</f>
        <v>-</v>
      </c>
      <c r="ACI26" s="535" t="str" cm="1">
        <f t="array" ref="ACI26">INDEX(ACI$13:ACI25,$B26+1,1)</f>
        <v>-</v>
      </c>
      <c r="ACJ26" s="535" t="str" cm="1">
        <f t="array" ref="ACJ26">INDEX(ACJ$13:ACJ25,$B26+1,1)</f>
        <v>-</v>
      </c>
      <c r="ACK26" s="535" t="str" cm="1">
        <f t="array" ref="ACK26">INDEX(ACK$13:ACK25,$B26+1,1)</f>
        <v>-</v>
      </c>
      <c r="ACL26" s="535" t="str" cm="1">
        <f t="array" ref="ACL26">INDEX(ACL$13:ACL25,$B26+1,1)</f>
        <v>-</v>
      </c>
      <c r="ACM26" s="535" t="str" cm="1">
        <f t="array" ref="ACM26">INDEX(ACM$13:ACM25,$B26+1,1)</f>
        <v>-</v>
      </c>
      <c r="ACN26" s="535" t="str" cm="1">
        <f t="array" ref="ACN26">INDEX(ACN$13:ACN25,$B26+1,1)</f>
        <v>-</v>
      </c>
      <c r="ACO26" s="535" t="str" cm="1">
        <f t="array" ref="ACO26">INDEX(ACO$13:ACO25,$B26+1,1)</f>
        <v>-</v>
      </c>
      <c r="ACP26" s="535" t="str" cm="1">
        <f t="array" ref="ACP26">INDEX(ACP$13:ACP25,$B26+1,1)</f>
        <v>-</v>
      </c>
      <c r="ACQ26" s="535" t="str" cm="1">
        <f t="array" ref="ACQ26">INDEX(ACQ$13:ACQ25,$B26+1,1)</f>
        <v>-</v>
      </c>
      <c r="ACR26" s="535" t="str" cm="1">
        <f t="array" ref="ACR26">INDEX(ACR$13:ACR25,$B26+1,1)</f>
        <v>-</v>
      </c>
      <c r="ACS26" s="535" t="str" cm="1">
        <f t="array" ref="ACS26">INDEX(ACS$13:ACS25,$B26+1,1)</f>
        <v>-</v>
      </c>
      <c r="ACT26" s="535" t="str" cm="1">
        <f t="array" ref="ACT26">INDEX(ACT$13:ACT25,$B26+1,1)</f>
        <v>-</v>
      </c>
      <c r="ACU26" s="535" t="str" cm="1">
        <f t="array" ref="ACU26">INDEX(ACU$13:ACU25,$B26+1,1)</f>
        <v>-</v>
      </c>
      <c r="ACV26" s="535" t="str" cm="1">
        <f t="array" ref="ACV26">INDEX(ACV$13:ACV25,$B26+1,1)</f>
        <v>-</v>
      </c>
      <c r="ACW26" s="535" t="str" cm="1">
        <f t="array" ref="ACW26">INDEX(ACW$13:ACW25,$B26+1,1)</f>
        <v>-</v>
      </c>
      <c r="ACX26" s="535" t="str" cm="1">
        <f t="array" ref="ACX26">INDEX(ACX$13:ACX25,$B26+1,1)</f>
        <v>-</v>
      </c>
      <c r="ACY26" s="535" t="str" cm="1">
        <f t="array" ref="ACY26">INDEX(ACY$13:ACY25,$B26+1,1)</f>
        <v>-</v>
      </c>
      <c r="ACZ26" s="535" t="str" cm="1">
        <f t="array" ref="ACZ26">INDEX(ACZ$13:ACZ25,$B26+1,1)</f>
        <v>-</v>
      </c>
      <c r="ADA26" s="535" t="str" cm="1">
        <f t="array" ref="ADA26">INDEX(ADA$13:ADA25,$B26+1,1)</f>
        <v>-</v>
      </c>
      <c r="ADB26" s="535" cm="1">
        <f t="array" ref="ADB26">INDEX(ADB$13:ADB25,$B26+1,1)</f>
        <v>1</v>
      </c>
      <c r="ADC26" s="535" cm="1">
        <f t="array" ref="ADC26">INDEX(ADC$13:ADC25,$B26+1,1)</f>
        <v>1</v>
      </c>
      <c r="ADD26" s="535" t="str" cm="1">
        <f t="array" ref="ADD26">INDEX(ADD$13:ADD25,$B26+1,1)</f>
        <v>-</v>
      </c>
      <c r="ADE26" s="535" t="str" cm="1">
        <f t="array" ref="ADE26">INDEX(ADE$13:ADE25,$B26+1,1)</f>
        <v>-</v>
      </c>
      <c r="ADF26" s="535" t="str" cm="1">
        <f t="array" ref="ADF26">INDEX(ADF$13:ADF25,$B26+1,1)</f>
        <v>-</v>
      </c>
      <c r="ADG26" s="535" t="str" cm="1">
        <f t="array" ref="ADG26">INDEX(ADG$13:ADG25,$B26+1,1)</f>
        <v>-</v>
      </c>
      <c r="ADH26" s="535" t="str" cm="1">
        <f t="array" ref="ADH26">INDEX(ADH$13:ADH25,$B26+1,1)</f>
        <v>-</v>
      </c>
      <c r="ADI26" s="535" t="str" cm="1">
        <f t="array" ref="ADI26">INDEX(ADI$13:ADI25,$B26+1,1)</f>
        <v>-</v>
      </c>
      <c r="ADJ26" s="535" t="str" cm="1">
        <f t="array" ref="ADJ26">INDEX(ADJ$13:ADJ25,$B26+1,1)</f>
        <v>-</v>
      </c>
      <c r="ADK26" s="535" t="str" cm="1">
        <f t="array" ref="ADK26">INDEX(ADK$13:ADK25,$B26+1,1)</f>
        <v>-</v>
      </c>
      <c r="ADL26" s="535" t="str" cm="1">
        <f t="array" ref="ADL26">INDEX(ADL$13:ADL25,$B26+1,1)</f>
        <v>-</v>
      </c>
      <c r="ADM26" s="535" t="str" cm="1">
        <f t="array" ref="ADM26">INDEX(ADM$13:ADM25,$B26+1,1)</f>
        <v>-</v>
      </c>
      <c r="ADN26" s="535" t="str" cm="1">
        <f t="array" ref="ADN26">INDEX(ADN$13:ADN25,$B26+1,1)</f>
        <v>-</v>
      </c>
      <c r="ADO26" s="535" t="str" cm="1">
        <f t="array" ref="ADO26">INDEX(ADO$13:ADO25,$B26+1,1)</f>
        <v>-</v>
      </c>
      <c r="ADP26" s="535" t="str" cm="1">
        <f t="array" ref="ADP26">INDEX(ADP$13:ADP25,$B26+1,1)</f>
        <v>-</v>
      </c>
      <c r="ADQ26" s="18"/>
      <c r="ADR26" s="535" t="str" cm="1">
        <f t="array" ref="ADR26">INDEX(ADR$13:ADR25,$B26+1,1)</f>
        <v>-</v>
      </c>
      <c r="ADS26" s="535" t="str" cm="1">
        <f t="array" ref="ADS26">INDEX(ADS$13:ADS25,$B26+1,1)</f>
        <v>-</v>
      </c>
      <c r="ADT26" s="535" t="str" cm="1">
        <f t="array" ref="ADT26">INDEX(ADT$13:ADT25,$B26+1,1)</f>
        <v>-</v>
      </c>
      <c r="ADU26" s="535" t="str" cm="1">
        <f t="array" ref="ADU26">INDEX(ADU$13:ADU25,$B26+1,1)</f>
        <v>-</v>
      </c>
      <c r="ADV26" s="535" t="str" cm="1">
        <f t="array" ref="ADV26">INDEX(ADV$13:ADV25,$B26+1,1)</f>
        <v>-</v>
      </c>
      <c r="ADW26" s="535" t="str" cm="1">
        <f t="array" ref="ADW26">INDEX(ADW$13:ADW25,$B26+1,1)</f>
        <v>-</v>
      </c>
      <c r="ADX26" s="535" t="str" cm="1">
        <f t="array" ref="ADX26">INDEX(ADX$13:ADX25,$B26+1,1)</f>
        <v>-</v>
      </c>
      <c r="ADY26" s="535" t="str" cm="1">
        <f t="array" ref="ADY26">INDEX(ADY$13:ADY25,$B26+1,1)</f>
        <v>-</v>
      </c>
      <c r="ADZ26" s="535" t="str" cm="1">
        <f t="array" ref="ADZ26">INDEX(ADZ$13:ADZ25,$B26+1,1)</f>
        <v>-</v>
      </c>
      <c r="AEA26" s="535" t="str" cm="1">
        <f t="array" ref="AEA26">INDEX(AEA$13:AEA25,$B26+1,1)</f>
        <v>-</v>
      </c>
      <c r="AEB26" s="535" t="str" cm="1">
        <f t="array" ref="AEB26">INDEX(AEB$13:AEB25,$B26+1,1)</f>
        <v>-</v>
      </c>
      <c r="AEC26" s="535" t="str" cm="1">
        <f t="array" ref="AEC26">INDEX(AEC$13:AEC25,$B26+1,1)</f>
        <v>-</v>
      </c>
      <c r="AED26" s="535" t="str" cm="1">
        <f t="array" ref="AED26">INDEX(AED$13:AED25,$B26+1,1)</f>
        <v>-</v>
      </c>
      <c r="AEE26" s="535" t="str" cm="1">
        <f t="array" ref="AEE26">INDEX(AEE$13:AEE25,$B26+1,1)</f>
        <v>-</v>
      </c>
      <c r="AEF26" s="535" t="str" cm="1">
        <f t="array" ref="AEF26">INDEX(AEF$13:AEF25,$B26+1,1)</f>
        <v>-</v>
      </c>
      <c r="AEG26" s="535" t="str" cm="1">
        <f t="array" ref="AEG26">INDEX(AEG$13:AEG25,$B26+1,1)</f>
        <v>-</v>
      </c>
      <c r="AEH26" s="535" t="str" cm="1">
        <f t="array" ref="AEH26">INDEX(AEH$13:AEH25,$B26+1,1)</f>
        <v>-</v>
      </c>
      <c r="AEI26" s="535" t="str" cm="1">
        <f t="array" ref="AEI26">INDEX(AEI$13:AEI25,$B26+1,1)</f>
        <v>-</v>
      </c>
      <c r="AEJ26" s="535" t="str" cm="1">
        <f t="array" ref="AEJ26">INDEX(AEJ$13:AEJ25,$B26+1,1)</f>
        <v>-</v>
      </c>
      <c r="AEK26" s="535" t="str" cm="1">
        <f t="array" ref="AEK26">INDEX(AEK$13:AEK25,$B26+1,1)</f>
        <v>-</v>
      </c>
      <c r="AEL26" s="535" t="str" cm="1">
        <f t="array" ref="AEL26">INDEX(AEL$13:AEL25,$B26+1,1)</f>
        <v>-</v>
      </c>
      <c r="AEM26" s="535" t="str" cm="1">
        <f t="array" ref="AEM26">INDEX(AEM$13:AEM25,$B26+1,1)</f>
        <v>-</v>
      </c>
      <c r="AEN26" s="535" t="str" cm="1">
        <f t="array" ref="AEN26">INDEX(AEN$13:AEN25,$B26+1,1)</f>
        <v>-</v>
      </c>
      <c r="AEO26" s="535" t="str" cm="1">
        <f t="array" ref="AEO26">INDEX(AEO$13:AEO25,$B26+1,1)</f>
        <v>-</v>
      </c>
      <c r="AEP26" s="535" t="str" cm="1">
        <f t="array" ref="AEP26">INDEX(AEP$13:AEP25,$B26+1,1)</f>
        <v>-</v>
      </c>
      <c r="AEQ26" s="535" t="str" cm="1">
        <f t="array" ref="AEQ26">INDEX(AEQ$13:AEQ25,$B26+1,1)</f>
        <v>-</v>
      </c>
      <c r="AER26" s="535" t="str" cm="1">
        <f t="array" ref="AER26">INDEX(AER$13:AER25,$B26+1,1)</f>
        <v>-</v>
      </c>
      <c r="AES26" s="535" t="str" cm="1">
        <f t="array" ref="AES26">INDEX(AES$13:AES25,$B26+1,1)</f>
        <v>-</v>
      </c>
      <c r="AET26" s="535" t="str" cm="1">
        <f t="array" ref="AET26">INDEX(AET$13:AET25,$B26+1,1)</f>
        <v>-</v>
      </c>
      <c r="AEU26" s="535" t="str" cm="1">
        <f t="array" ref="AEU26">INDEX(AEU$13:AEU25,$B26+1,1)</f>
        <v>-</v>
      </c>
      <c r="AEV26" s="535" t="str" cm="1">
        <f t="array" ref="AEV26">INDEX(AEV$13:AEV25,$B26+1,1)</f>
        <v>-</v>
      </c>
      <c r="AEW26" s="535" t="str" cm="1">
        <f t="array" ref="AEW26">INDEX(AEW$13:AEW25,$B26+1,1)</f>
        <v>-</v>
      </c>
      <c r="AEX26" s="535" t="str" cm="1">
        <f t="array" ref="AEX26">INDEX(AEX$13:AEX25,$B26+1,1)</f>
        <v>-</v>
      </c>
      <c r="AEY26" s="535" t="str" cm="1">
        <f t="array" ref="AEY26">INDEX(AEY$13:AEY25,$B26+1,1)</f>
        <v>-</v>
      </c>
      <c r="AEZ26" s="535" t="str" cm="1">
        <f t="array" ref="AEZ26">INDEX(AEZ$13:AEZ25,$B26+1,1)</f>
        <v>-</v>
      </c>
      <c r="AFA26" s="535" t="str" cm="1">
        <f t="array" ref="AFA26">INDEX(AFA$13:AFA25,$B26+1,1)</f>
        <v>-</v>
      </c>
      <c r="AFB26" s="535" t="str" cm="1">
        <f t="array" ref="AFB26">INDEX(AFB$13:AFB25,$B26+1,1)</f>
        <v>-</v>
      </c>
      <c r="AFC26" s="535" t="str" cm="1">
        <f t="array" ref="AFC26">INDEX(AFC$13:AFC25,$B26+1,1)</f>
        <v>-</v>
      </c>
      <c r="AFD26" s="535" t="str" cm="1">
        <f t="array" ref="AFD26">INDEX(AFD$13:AFD25,$B26+1,1)</f>
        <v>-</v>
      </c>
      <c r="AFE26" s="535" t="str" cm="1">
        <f t="array" ref="AFE26">INDEX(AFE$13:AFE25,$B26+1,1)</f>
        <v>-</v>
      </c>
      <c r="AFF26" s="535" t="str" cm="1">
        <f t="array" ref="AFF26">INDEX(AFF$13:AFF25,$B26+1,1)</f>
        <v>-</v>
      </c>
      <c r="AFG26" s="535" t="str" cm="1">
        <f t="array" ref="AFG26">INDEX(AFG$13:AFG25,$B26+1,1)</f>
        <v>-</v>
      </c>
      <c r="AFH26" s="535" t="str" cm="1">
        <f t="array" ref="AFH26">INDEX(AFH$13:AFH25,$B26+1,1)</f>
        <v>-</v>
      </c>
      <c r="AFI26" s="535" t="str" cm="1">
        <f t="array" ref="AFI26">INDEX(AFI$13:AFI25,$B26+1,1)</f>
        <v>-</v>
      </c>
      <c r="AFJ26" s="535" t="str" cm="1">
        <f t="array" ref="AFJ26">INDEX(AFJ$13:AFJ25,$B26+1,1)</f>
        <v>-</v>
      </c>
      <c r="AFK26" s="535" t="str" cm="1">
        <f t="array" ref="AFK26">INDEX(AFK$13:AFK25,$B26+1,1)</f>
        <v>-</v>
      </c>
      <c r="AFL26" s="535" t="str" cm="1">
        <f t="array" ref="AFL26">INDEX(AFL$13:AFL25,$B26+1,1)</f>
        <v>-</v>
      </c>
      <c r="AFM26" s="535" t="str" cm="1">
        <f t="array" ref="AFM26">INDEX(AFM$13:AFM25,$B26+1,1)</f>
        <v>-</v>
      </c>
      <c r="AFN26" s="535" t="str" cm="1">
        <f t="array" ref="AFN26">INDEX(AFN$13:AFN25,$B26+1,1)</f>
        <v>-</v>
      </c>
      <c r="AFO26" s="535" t="str" cm="1">
        <f t="array" ref="AFO26">INDEX(AFO$13:AFO25,$B26+1,1)</f>
        <v>-</v>
      </c>
      <c r="AFP26" s="535" t="str" cm="1">
        <f t="array" ref="AFP26">INDEX(AFP$13:AFP25,$B26+1,1)</f>
        <v>-</v>
      </c>
      <c r="AFQ26" s="535" t="str" cm="1">
        <f t="array" ref="AFQ26">INDEX(AFQ$13:AFQ25,$B26+1,1)</f>
        <v>-</v>
      </c>
      <c r="AFR26" s="535" t="str" cm="1">
        <f t="array" ref="AFR26">INDEX(AFR$13:AFR25,$B26+1,1)</f>
        <v>-</v>
      </c>
      <c r="AFS26" s="535" t="str" cm="1">
        <f t="array" ref="AFS26">INDEX(AFS$13:AFS25,$B26+1,1)</f>
        <v>-</v>
      </c>
      <c r="AFT26" s="535" t="str" cm="1">
        <f t="array" ref="AFT26">INDEX(AFT$13:AFT25,$B26+1,1)</f>
        <v>-</v>
      </c>
      <c r="AFU26" s="535" t="str" cm="1">
        <f t="array" ref="AFU26">INDEX(AFU$13:AFU25,$B26+1,1)</f>
        <v>-</v>
      </c>
      <c r="AFV26" s="535" t="str" cm="1">
        <f t="array" ref="AFV26">INDEX(AFV$13:AFV25,$B26+1,1)</f>
        <v>-</v>
      </c>
      <c r="AFW26" s="535" t="str" cm="1">
        <f t="array" ref="AFW26">INDEX(AFW$13:AFW25,$B26+1,1)</f>
        <v>-</v>
      </c>
      <c r="AFX26" s="535" t="str" cm="1">
        <f t="array" ref="AFX26">INDEX(AFX$13:AFX25,$B26+1,1)</f>
        <v>-</v>
      </c>
      <c r="AFY26" s="535" t="str" cm="1">
        <f t="array" ref="AFY26">INDEX(AFY$13:AFY25,$B26+1,1)</f>
        <v>-</v>
      </c>
      <c r="AFZ26" s="535" t="str" cm="1">
        <f t="array" ref="AFZ26">INDEX(AFZ$13:AFZ25,$B26+1,1)</f>
        <v>-</v>
      </c>
      <c r="AGA26" s="535" t="str" cm="1">
        <f t="array" ref="AGA26">INDEX(AGA$13:AGA25,$B26+1,1)</f>
        <v>-</v>
      </c>
      <c r="AGB26" s="535" t="str" cm="1">
        <f t="array" ref="AGB26">INDEX(AGB$13:AGB25,$B26+1,1)</f>
        <v>-</v>
      </c>
      <c r="AGC26" s="535" t="str" cm="1">
        <f t="array" ref="AGC26">INDEX(AGC$13:AGC25,$B26+1,1)</f>
        <v>-</v>
      </c>
      <c r="AGD26" s="535" t="str" cm="1">
        <f t="array" ref="AGD26">INDEX(AGD$13:AGD25,$B26+1,1)</f>
        <v>-</v>
      </c>
      <c r="AGE26" s="535" t="str" cm="1">
        <f t="array" ref="AGE26">INDEX(AGE$13:AGE25,$B26+1,1)</f>
        <v>-</v>
      </c>
      <c r="AGF26" s="535" t="str" cm="1">
        <f t="array" ref="AGF26">INDEX(AGF$13:AGF25,$B26+1,1)</f>
        <v>-</v>
      </c>
      <c r="AGG26" s="535" t="str" cm="1">
        <f t="array" ref="AGG26">INDEX(AGG$13:AGG25,$B26+1,1)</f>
        <v>-</v>
      </c>
      <c r="AGH26" s="535" t="str" cm="1">
        <f t="array" ref="AGH26">INDEX(AGH$13:AGH25,$B26+1,1)</f>
        <v>-</v>
      </c>
      <c r="AGI26" s="535" t="str" cm="1">
        <f t="array" ref="AGI26">INDEX(AGI$13:AGI25,$B26+1,1)</f>
        <v>-</v>
      </c>
      <c r="AGJ26" s="535" t="str" cm="1">
        <f t="array" ref="AGJ26">INDEX(AGJ$13:AGJ25,$B26+1,1)</f>
        <v>-</v>
      </c>
      <c r="AGK26" s="535" t="str" cm="1">
        <f t="array" ref="AGK26">INDEX(AGK$13:AGK25,$B26+1,1)</f>
        <v>-</v>
      </c>
      <c r="AGL26" s="535" t="str" cm="1">
        <f t="array" ref="AGL26">INDEX(AGL$13:AGL25,$B26+1,1)</f>
        <v>-</v>
      </c>
      <c r="AGM26" s="535" t="str" cm="1">
        <f t="array" ref="AGM26">INDEX(AGM$13:AGM25,$B26+1,1)</f>
        <v>-</v>
      </c>
      <c r="AGN26" s="535" t="str" cm="1">
        <f t="array" ref="AGN26">INDEX(AGN$13:AGN25,$B26+1,1)</f>
        <v>-</v>
      </c>
      <c r="AGO26" s="535" t="str" cm="1">
        <f t="array" ref="AGO26">INDEX(AGO$13:AGO25,$B26+1,1)</f>
        <v>-</v>
      </c>
      <c r="AGP26" s="535" t="str" cm="1">
        <f t="array" ref="AGP26">INDEX(AGP$13:AGP25,$B26+1,1)</f>
        <v>-</v>
      </c>
      <c r="AGQ26" s="535" t="str" cm="1">
        <f t="array" ref="AGQ26">INDEX(AGQ$13:AGQ25,$B26+1,1)</f>
        <v>-</v>
      </c>
      <c r="AGR26" s="535" t="str" cm="1">
        <f t="array" ref="AGR26">INDEX(AGR$13:AGR25,$B26+1,1)</f>
        <v>-</v>
      </c>
      <c r="AGS26" s="535" t="str" cm="1">
        <f t="array" ref="AGS26">INDEX(AGS$13:AGS25,$B26+1,1)</f>
        <v>-</v>
      </c>
      <c r="AGT26" s="535" t="str" cm="1">
        <f t="array" ref="AGT26">INDEX(AGT$13:AGT25,$B26+1,1)</f>
        <v>-</v>
      </c>
      <c r="AGU26" s="535" t="str" cm="1">
        <f t="array" ref="AGU26">INDEX(AGU$13:AGU25,$B26+1,1)</f>
        <v>-</v>
      </c>
      <c r="AGV26" s="535" t="str" cm="1">
        <f t="array" ref="AGV26">INDEX(AGV$13:AGV25,$B26+1,1)</f>
        <v>-</v>
      </c>
      <c r="AGW26" s="535" t="str" cm="1">
        <f t="array" ref="AGW26">INDEX(AGW$13:AGW25,$B26+1,1)</f>
        <v>-</v>
      </c>
      <c r="AGX26" s="535" t="str" cm="1">
        <f t="array" ref="AGX26">INDEX(AGX$13:AGX25,$B26+1,1)</f>
        <v>-</v>
      </c>
      <c r="AGY26" s="535" t="str" cm="1">
        <f t="array" ref="AGY26">INDEX(AGY$13:AGY25,$B26+1,1)</f>
        <v>-</v>
      </c>
      <c r="AGZ26" s="535" t="str" cm="1">
        <f t="array" ref="AGZ26">INDEX(AGZ$13:AGZ25,$B26+1,1)</f>
        <v>-</v>
      </c>
      <c r="AHA26" s="535" t="str" cm="1">
        <f t="array" ref="AHA26">INDEX(AHA$13:AHA25,$B26+1,1)</f>
        <v>-</v>
      </c>
      <c r="AHB26" s="535" t="str" cm="1">
        <f t="array" ref="AHB26">INDEX(AHB$13:AHB25,$B26+1,1)</f>
        <v>-</v>
      </c>
      <c r="AHC26" s="535" t="str" cm="1">
        <f t="array" ref="AHC26">INDEX(AHC$13:AHC25,$B26+1,1)</f>
        <v>-</v>
      </c>
      <c r="AHD26" s="535" cm="1">
        <f t="array" ref="AHD26">INDEX(AHD$13:AHD25,$B26+1,1)</f>
        <v>0</v>
      </c>
      <c r="AHE26" s="483">
        <v>0</v>
      </c>
    </row>
    <row r="27" spans="1:889" outlineLevel="1">
      <c r="A27" s="18">
        <f t="shared" si="148"/>
        <v>14</v>
      </c>
      <c r="B27" s="18">
        <f t="shared" si="218"/>
        <v>6</v>
      </c>
      <c r="C27">
        <v>2</v>
      </c>
      <c r="D27" s="17" t="str" cm="1">
        <f t="array" ref="D27">INDEX(D$13:D26,$B27+1,1)</f>
        <v>GSW</v>
      </c>
      <c r="E27" t="b">
        <v>1</v>
      </c>
      <c r="F27" t="b">
        <v>0</v>
      </c>
      <c r="G27" t="b">
        <f t="shared" ref="G27:G49" si="219">E27</f>
        <v>1</v>
      </c>
      <c r="H27" s="40" t="str">
        <f>"Breed"&amp;$T27&amp;"_test "</f>
        <v xml:space="preserve">Breed1_test </v>
      </c>
      <c r="I27" s="535" cm="1">
        <f t="array" ref="I27">INDEX(I$13:I26,$B27+1,1)</f>
        <v>1</v>
      </c>
      <c r="J27" s="535" cm="1">
        <f t="array" ref="J27">INDEX(J$13:J26,$B27+1,1)</f>
        <v>0</v>
      </c>
      <c r="K27" s="535" cm="1">
        <f t="array" ref="K27">INDEX(K$13:K26,$B27+1,1)</f>
        <v>0</v>
      </c>
      <c r="L27" s="535" cm="1">
        <f t="array" ref="L27">INDEX(L$13:L26,$B27+1,1)</f>
        <v>2</v>
      </c>
      <c r="M27" s="535" cm="1">
        <f t="array" ref="M27">INDEX(M$13:M26,$B27+1,1)</f>
        <v>0</v>
      </c>
      <c r="N27" s="535" cm="1">
        <f t="array" ref="N27">INDEX(N$13:N26,$B27+1,1)</f>
        <v>3</v>
      </c>
      <c r="O27" s="22">
        <v>1</v>
      </c>
      <c r="P27" s="535" cm="1">
        <f t="array" ref="P27">INDEX(P$13:P26,$B27+1,1)</f>
        <v>0</v>
      </c>
      <c r="Q27" s="535" cm="1">
        <f t="array" ref="Q27">INDEX(Q$13:Q26,$B27+1,1)</f>
        <v>0</v>
      </c>
      <c r="R27" s="535" cm="1">
        <f t="array" ref="R27">INDEX(R$13:R26,$B27+1,1)</f>
        <v>1</v>
      </c>
      <c r="S27" s="535" cm="1">
        <f t="array" ref="S27">INDEX(S$13:S26,$B27+1,1)</f>
        <v>0</v>
      </c>
      <c r="T27" s="411">
        <f t="shared" ref="T27:U27" si="220">INDEX(i.Breed,$O27,T$6)</f>
        <v>1</v>
      </c>
      <c r="U27" s="411">
        <f t="shared" si="220"/>
        <v>1</v>
      </c>
      <c r="V27" s="411">
        <f t="shared" si="151"/>
        <v>2</v>
      </c>
      <c r="W27" s="773" t="b">
        <f t="shared" si="215"/>
        <v>0</v>
      </c>
      <c r="X27" s="772" t="b">
        <f t="shared" si="152"/>
        <v>1</v>
      </c>
      <c r="Y27" s="772" t="b">
        <f t="shared" si="152"/>
        <v>1</v>
      </c>
      <c r="Z27" s="791" t="b" cm="1">
        <f t="array" ref="Z27">INDEX(Z$13:Z26,$B27+1,1)</f>
        <v>0</v>
      </c>
      <c r="AA27" s="411">
        <f t="shared" si="153"/>
        <v>6</v>
      </c>
      <c r="AB27" s="411">
        <f t="shared" si="154"/>
        <v>6</v>
      </c>
      <c r="AC27" s="411"/>
      <c r="AD27" s="411">
        <f t="shared" si="155"/>
        <v>6</v>
      </c>
      <c r="AE27" s="111"/>
      <c r="AF27" s="111"/>
      <c r="AG27" s="111"/>
      <c r="AH27" s="111"/>
      <c r="AI27" s="535" cm="1">
        <f t="array" ref="AI27">INDEX(AI$13:AI26,$B27+1,1)</f>
        <v>1</v>
      </c>
      <c r="AJ27" s="535" cm="1">
        <f t="array" ref="AJ27">INDEX(AJ$13:AJ26,$B27+1,1)</f>
        <v>1</v>
      </c>
      <c r="AK27" s="535" cm="1">
        <f t="array" ref="AK27">INDEX(AK$13:AK26,$B27+1,1)</f>
        <v>1</v>
      </c>
      <c r="AL27" s="535" cm="1">
        <f t="array" ref="AL27">INDEX(AL$13:AL26,$B27+1,1)</f>
        <v>0</v>
      </c>
      <c r="AM27" s="535" cm="1">
        <f t="array" ref="AM27">INDEX(AM$13:AM26,$B27+1,1)</f>
        <v>0</v>
      </c>
      <c r="AN27" s="811" t="str" cm="1">
        <f t="array" ref="AN27">INDEX(AN$13:AN26,$B27+1,1)</f>
        <v/>
      </c>
      <c r="AO27" s="535" t="str" cm="1">
        <f t="array" ref="AO27">INDEX(AO$13:AO26,$B27+1,1)</f>
        <v/>
      </c>
      <c r="AP27" s="535" t="str" cm="1">
        <f t="array" ref="AP27">INDEX(AP$13:AP26,$B27+1,1)</f>
        <v/>
      </c>
      <c r="AQ27" s="535" cm="1">
        <f t="array" ref="AQ27">INDEX(AQ$13:AQ26,$B27+1,1)</f>
        <v>1</v>
      </c>
      <c r="AR27" s="535" cm="1">
        <f t="array" ref="AR27">INDEX(AR$13:AR26,$B27+1,1)</f>
        <v>1</v>
      </c>
      <c r="AS27" s="111"/>
      <c r="AT27" s="111"/>
      <c r="AU27" s="111"/>
      <c r="AV27" s="111"/>
      <c r="AW27" s="111"/>
      <c r="AX27" s="111"/>
      <c r="AY27" s="111"/>
      <c r="AZ27" s="111"/>
      <c r="BA27" s="18"/>
      <c r="BB27" s="18"/>
      <c r="BC27" s="200" t="str" cm="1">
        <f t="array" aca="1" ref="BC27" ca="1">$H27&amp;" "        &amp;_xlfn.SINGLE( INDEX(i.ModelStructure,$I27,1))    &amp;" "
&amp; $D27        &amp;       IF(OR($CG27="-", $CG27),"_PInp","_Full")&amp;    CHOOSE($DT27+1," Fine","  MWM","  SFM","  CFS","  GFS"," Meat"," Wool","  Mat "," 1stC"," Term"," Shed","     ")&amp;IF($FG27=1,"&amp;EL","   ")&amp;IF($DZ27=TRUE,"&amp;BBT","    ")
&amp;      " TOL"&amp;_xlfn.SINGLE(INDEX(i.TOL_Desc,1,$N27))   &amp; " Scan"&amp;$AK27
&amp;       CHOOSE($K27+1," CFS"," GFS"," NFS")&amp;     " CG_"&amp;_xlfn.SINGLE(_xlfn.SWITCH($ZY27,"-",1,TRUE,1,FALSE,0))&amp;_xlfn.SINGLE(    IF($AAB27="-"," FodCrop    ",_xlfn.SWITCH(VALUE(LEFT($AAB$4,1)),0," All",6," Lup",9," Oat",11," OaF")&amp;"_Fod"&amp;TEXT($AAB27,"000%")))
&amp;" REV"&amp;"_"&amp;TEXT($JJ27,"00;-0;00;@ ")&amp;TEXT($AP27,"00;-0;00;  @")&amp;"_"&amp;TEXT($JO27,"0")&amp;"_"&amp;TEXT($AR27,"0")
&amp; " RR"&amp;TEXT(SUM($FK27:$FL27),"+00%;-00%;    ;@")
&amp; " ("&amp;IF($DM27,"P","E")   &amp;IF($DN27,"T","t")        &amp;     "_F"&amp;IF($ACM27=TRUE,3,0)+COUNTIF($ACE27:$ACI27,TRUE)+COUNTIF($BX27:$BY27,"&gt;0")&amp;IF($ACK27=TRUE,3,0)+COUNTIF($BX27:$BY27,"&gt;0")&amp;"N"&amp;$ACP27&amp;$ACQ27&amp;"L"&amp;$ADB27&amp;$ADC27&amp;"_"&amp;$ADA27&amp;")"</f>
        <v>Breed1_test  SE GSW_PInp  SFM        TOLSpr Scan1 CFS CG_1 FodCrop     REV_-   _-_1 RR+01% (Et_F00N--L11_-)</v>
      </c>
      <c r="BD27" s="8" t="str">
        <f ca="1">IF(COUNTIF($BC$13:$BC27,$BC27)=1,"-","Dup")</f>
        <v>-</v>
      </c>
      <c r="BE27" s="18"/>
      <c r="BF27" s="535" t="b" cm="1">
        <f t="array" ref="BF27">INDEX(BF$13:BF26,$B27+1,1)</f>
        <v>0</v>
      </c>
      <c r="BG27" s="535" t="b" cm="1">
        <f t="array" ref="BG27">INDEX(BG$13:BG26,$B27+1,1)</f>
        <v>0</v>
      </c>
      <c r="BH27" s="535" t="b" cm="1">
        <f t="array" ref="BH27">INDEX(BH$13:BH26,$B27+1,1)</f>
        <v>0</v>
      </c>
      <c r="BI27" s="535" t="b" cm="1">
        <f t="array" ref="BI27">INDEX(BI$13:BI26,$B27+1,1)</f>
        <v>0</v>
      </c>
      <c r="BJ27" s="535" t="b" cm="1">
        <f t="array" ref="BJ27">INDEX(BJ$13:BJ26,$B27+1,1)</f>
        <v>0</v>
      </c>
      <c r="BK27" s="535" t="b" cm="1">
        <f t="array" ref="BK27">INDEX(BK$13:BK26,$B27+1,1)</f>
        <v>0</v>
      </c>
      <c r="BL27" s="535" t="b" cm="1">
        <f t="array" ref="BL27">INDEX(BL$13:BL26,$B27+1,1)</f>
        <v>0</v>
      </c>
      <c r="BM27" s="535" t="b" cm="1">
        <f t="array" ref="BM27">INDEX(BM$13:BM26,$B27+1,1)</f>
        <v>0</v>
      </c>
      <c r="BN27" s="535" t="b" cm="1">
        <f t="array" ref="BN27">INDEX(BN$13:BN26,$B27+1,1)</f>
        <v>0</v>
      </c>
      <c r="BO27" s="18"/>
      <c r="BP27" s="535" t="b" cm="1">
        <f t="array" ref="BP27">INDEX(BP$13:BP26,$B27+1,1)</f>
        <v>0</v>
      </c>
      <c r="BQ27" s="535" t="str" cm="1">
        <f t="array" ref="BQ27">INDEX(BQ$13:BQ26,$B27+1,1)</f>
        <v>-</v>
      </c>
      <c r="BR27" s="535" t="str" cm="1">
        <f t="array" ref="BR27">INDEX(BR$13:BR26,$B27+1,1)</f>
        <v>-</v>
      </c>
      <c r="BS27" s="535" t="str" cm="1">
        <f t="array" ref="BS27">INDEX(BS$13:BS26,$B27+1,1)</f>
        <v>-</v>
      </c>
      <c r="BT27" s="535" t="str" cm="1">
        <f t="array" ref="BT27">INDEX(BT$13:BT26,$B27+1,1)</f>
        <v>-</v>
      </c>
      <c r="BU27" s="535" t="str" cm="1">
        <f t="array" ref="BU27">INDEX(BU$13:BU26,$B27+1,1)</f>
        <v>-</v>
      </c>
      <c r="BV27" s="535" t="str" cm="1">
        <f t="array" ref="BV27">INDEX(BV$13:BV26,$B27+1,1)</f>
        <v>-</v>
      </c>
      <c r="BW27" s="535" t="str" cm="1">
        <f t="array" ref="BW27">INDEX(BW$13:BW26,$B27+1,1)</f>
        <v>-</v>
      </c>
      <c r="BX27" s="535" t="str" cm="1">
        <f t="array" ref="BX27">INDEX(BX$13:BX26,$B27+1,1)</f>
        <v>-</v>
      </c>
      <c r="BY27" s="535" t="str" cm="1">
        <f t="array" ref="BY27">INDEX(BY$13:BY26,$B27+1,1)</f>
        <v>-</v>
      </c>
      <c r="BZ27" s="535" t="str" cm="1">
        <f t="array" ref="BZ27">INDEX(BZ$13:BZ26,$B27+1,1)</f>
        <v>-</v>
      </c>
      <c r="CA27" s="535" t="str" cm="1">
        <f t="array" ref="CA27">INDEX(CA$13:CA26,$B27+1,1)</f>
        <v>-</v>
      </c>
      <c r="CB27" s="535" t="b" cm="1">
        <f t="array" ref="CB27">INDEX(CB$13:CB26,$B27+1,1)</f>
        <v>0</v>
      </c>
      <c r="CC27" s="535" t="str" cm="1">
        <f t="array" ref="CC27">INDEX(CC$13:CC26,$B27+1,1)</f>
        <v>-</v>
      </c>
      <c r="CD27" s="535" t="str" cm="1">
        <f t="array" ref="CD27">INDEX(CD$13:CD26,$B27+1,1)</f>
        <v>-</v>
      </c>
      <c r="CE27" s="535" t="str" cm="1">
        <f t="array" ref="CE27">INDEX(CE$13:CE26,$B27+1,1)</f>
        <v>-</v>
      </c>
      <c r="CF27" s="535" t="str" cm="1">
        <f t="array" ref="CF27">INDEX(CF$13:CF26,$B27+1,1)</f>
        <v>-</v>
      </c>
      <c r="CG27" s="535" t="str" cm="1">
        <f t="array" ref="CG27">INDEX(CG$13:CG26,$B27+1,1)</f>
        <v>-</v>
      </c>
      <c r="CH27" s="535" t="str" cm="1">
        <f t="array" ref="CH27">INDEX(CH$13:CH26,$B27+1,1)</f>
        <v>-</v>
      </c>
      <c r="CI27" s="535" t="str" cm="1">
        <f t="array" ref="CI27">INDEX(CI$13:CI26,$B27+1,1)</f>
        <v>-</v>
      </c>
      <c r="CJ27" s="535" t="str" cm="1">
        <f t="array" ref="CJ27">INDEX(CJ$13:CJ26,$B27+1,1)</f>
        <v>-</v>
      </c>
      <c r="CK27" s="18"/>
      <c r="CL27" s="535" t="str" cm="1">
        <f t="array" ref="CL27">INDEX(CL$13:CL26,$B27+1,1)</f>
        <v>-</v>
      </c>
      <c r="CM27" s="535" t="str" cm="1">
        <f t="array" ref="CM27">INDEX(CM$13:CM26,$B27+1,1)</f>
        <v>-</v>
      </c>
      <c r="CN27" s="411" t="str">
        <f t="shared" ca="1" si="159"/>
        <v>-</v>
      </c>
      <c r="CO27" s="411">
        <f t="shared" si="160"/>
        <v>0</v>
      </c>
      <c r="CP27" s="411">
        <f t="shared" si="160"/>
        <v>0</v>
      </c>
      <c r="CQ27" s="535" t="str" cm="1">
        <f t="array" ref="CQ27">INDEX(CQ$13:CQ26,$B27+1,1)</f>
        <v>-</v>
      </c>
      <c r="CR27" s="535" t="str" cm="1">
        <f t="array" ref="CR27">INDEX(CR$13:CR26,$B27+1,1)</f>
        <v>-</v>
      </c>
      <c r="CS27" s="535" t="str" cm="1">
        <f t="array" ref="CS27">INDEX(CS$13:CS26,$B27+1,1)</f>
        <v>-</v>
      </c>
      <c r="CT27" s="535" t="str" cm="1">
        <f t="array" ref="CT27">INDEX(CT$13:CT26,$B27+1,1)</f>
        <v>-</v>
      </c>
      <c r="CU27" s="411" t="str">
        <f t="shared" ca="1" si="161"/>
        <v>-</v>
      </c>
      <c r="CV27" s="411">
        <f t="shared" si="162"/>
        <v>0</v>
      </c>
      <c r="CW27" s="411">
        <f t="shared" si="162"/>
        <v>0</v>
      </c>
      <c r="CX27" s="535" t="str" cm="1">
        <f t="array" ref="CX27">INDEX(CX$13:CX26,$B27+1,1)</f>
        <v>-</v>
      </c>
      <c r="CY27" s="535" t="str" cm="1">
        <f t="array" ref="CY27">INDEX(CY$13:CY26,$B27+1,1)</f>
        <v>-</v>
      </c>
      <c r="CZ27" s="411" t="str">
        <f t="shared" ca="1" si="163"/>
        <v>-</v>
      </c>
      <c r="DA27" s="411">
        <f t="shared" si="164"/>
        <v>0</v>
      </c>
      <c r="DB27" s="535" t="str" cm="1">
        <f t="array" ref="DB27">INDEX(DB$13:DB26,$B27+1,1)</f>
        <v>-</v>
      </c>
      <c r="DC27" s="535" t="str" cm="1">
        <f t="array" ref="DC27">INDEX(DC$13:DC26,$B27+1,1)</f>
        <v>-</v>
      </c>
      <c r="DD27" s="411">
        <f t="shared" si="165"/>
        <v>0</v>
      </c>
      <c r="DE27" s="535" t="str" cm="1">
        <f t="array" ref="DE27">INDEX(DE$13:DE26,$B27+1,1)</f>
        <v>-</v>
      </c>
      <c r="DF27" s="535" t="str" cm="1">
        <f t="array" ref="DF27">INDEX(DF$13:DF26,$B27+1,1)</f>
        <v>-</v>
      </c>
      <c r="DG27" s="411" t="str">
        <f t="shared" ca="1" si="166"/>
        <v>-</v>
      </c>
      <c r="DH27" s="411">
        <f t="shared" si="167"/>
        <v>0</v>
      </c>
      <c r="DI27" s="411">
        <f t="shared" si="167"/>
        <v>0</v>
      </c>
      <c r="DJ27" s="535" cm="1">
        <f t="array" ref="DJ27">INDEX(DJ$13:DJ26,$B27+1,1)</f>
        <v>0</v>
      </c>
      <c r="DK27" s="535" cm="1">
        <f t="array" ref="DK27">INDEX(DK$13:DK26,$B27+1,1)</f>
        <v>0</v>
      </c>
      <c r="DL27" s="18"/>
      <c r="DM27" s="535" t="b" cm="1">
        <f t="array" ref="DM27">INDEX(DM$13:DM26,$B27+1,1)</f>
        <v>0</v>
      </c>
      <c r="DN27" s="535" t="b" cm="1">
        <f t="array" ref="DN27">INDEX(DN$13:DN26,$B27+1,1)</f>
        <v>0</v>
      </c>
      <c r="DO27" s="535" t="b" cm="1">
        <f t="array" ref="DO27">INDEX(DO$13:DO26,$B27+1,1)</f>
        <v>1</v>
      </c>
      <c r="DP27" s="535" t="str" cm="1">
        <f t="array" ref="DP27">INDEX(DP$13:DP26,$B27+1,1)</f>
        <v>-</v>
      </c>
      <c r="DQ27" s="536" cm="1">
        <f t="array" ref="DQ27">INDEX(DQ$13:DQ26,$B27+1,1)</f>
        <v>0</v>
      </c>
      <c r="DR27" s="535" cm="1">
        <f t="array" ref="DR27">INDEX(DR$13:DR26,$B27+1,1)</f>
        <v>1</v>
      </c>
      <c r="DS27" s="535" cm="1">
        <f t="array" ref="DS27">INDEX(DS$13:DS26,$B27+1,1)</f>
        <v>1</v>
      </c>
      <c r="DT27" s="411">
        <f t="shared" si="198"/>
        <v>2</v>
      </c>
      <c r="DU27" s="411" t="str">
        <f t="shared" si="198"/>
        <v>-</v>
      </c>
      <c r="DV27" s="535" t="str" cm="1">
        <f t="array" ref="DV27">INDEX(DV$13:DV26,$B27+1,1)</f>
        <v>-</v>
      </c>
      <c r="DW27" s="411" t="str">
        <f t="shared" si="199"/>
        <v>-</v>
      </c>
      <c r="DX27" s="411" t="str">
        <f t="shared" si="199"/>
        <v>-</v>
      </c>
      <c r="DY27" s="411" t="str">
        <f t="shared" si="199"/>
        <v>-</v>
      </c>
      <c r="DZ27" s="411" t="b">
        <f t="shared" si="200"/>
        <v>0</v>
      </c>
      <c r="EA27" s="535" t="str" cm="1">
        <f t="array" ref="EA27">INDEX(EA$13:EA26,$B27+1,1)</f>
        <v>-</v>
      </c>
      <c r="EB27" s="535" t="str" cm="1">
        <f t="array" ref="EB27">INDEX(EB$13:EB26,$B27+1,1)</f>
        <v>-</v>
      </c>
      <c r="EC27" s="535" t="str" cm="1">
        <f t="array" ref="EC27">INDEX(EC$13:EC26,$B27+1,1)</f>
        <v>-</v>
      </c>
      <c r="ED27" s="535" t="str" cm="1">
        <f t="array" ref="ED27">INDEX(ED$13:ED26,$B27+1,1)</f>
        <v>-</v>
      </c>
      <c r="EE27" s="411">
        <f t="shared" si="201"/>
        <v>500</v>
      </c>
      <c r="EF27" s="411">
        <f t="shared" si="201"/>
        <v>500</v>
      </c>
      <c r="EG27" s="411" t="str">
        <f t="shared" si="201"/>
        <v>-</v>
      </c>
      <c r="EH27" s="411" t="str">
        <f t="shared" si="201"/>
        <v>-</v>
      </c>
      <c r="EI27" s="411" t="str">
        <f t="shared" si="201"/>
        <v>-</v>
      </c>
      <c r="EJ27" s="535" cm="1">
        <f t="array" ref="EJ27">INDEX(EJ$13:EJ26,$B27+1,1)</f>
        <v>0</v>
      </c>
      <c r="EK27" s="535" cm="1">
        <f t="array" ref="EK27">INDEX(EK$13:EK26,$B27+1,1)</f>
        <v>999999</v>
      </c>
      <c r="EL27" s="535" cm="1">
        <f t="array" ref="EL27">INDEX(EL$13:EL26,$B27+1,1)</f>
        <v>999999</v>
      </c>
      <c r="EM27" s="535" cm="1">
        <f t="array" ref="EM27">INDEX(EM$13:EM26,$B27+1,1)</f>
        <v>999999</v>
      </c>
      <c r="EN27" s="535" cm="1">
        <f t="array" ref="EN27">INDEX(EN$13:EN26,$B27+1,1)</f>
        <v>999999</v>
      </c>
      <c r="EO27" s="535" cm="1">
        <f t="array" ref="EO27">INDEX(EO$13:EO26,$B27+1,1)</f>
        <v>999999</v>
      </c>
      <c r="EP27" s="535" cm="1">
        <f t="array" ref="EP27">INDEX(EP$13:EP26,$B27+1,1)</f>
        <v>999999</v>
      </c>
      <c r="EQ27" s="535" cm="1">
        <f t="array" ref="EQ27">INDEX(EQ$13:EQ26,$B27+1,1)</f>
        <v>999999</v>
      </c>
      <c r="ER27" s="535" cm="1">
        <f t="array" ref="ER27">INDEX(ER$13:ER26,$B27+1,1)</f>
        <v>999999</v>
      </c>
      <c r="ES27" s="535" cm="1">
        <f t="array" ref="ES27">INDEX(ES$13:ES26,$B27+1,1)</f>
        <v>999999</v>
      </c>
      <c r="ET27" s="535" cm="1">
        <f t="array" ref="ET27">INDEX(ET$13:ET26,$B27+1,1)</f>
        <v>999999</v>
      </c>
      <c r="EU27" s="535" cm="1">
        <f t="array" ref="EU27">INDEX(EU$13:EU26,$B27+1,1)</f>
        <v>999999</v>
      </c>
      <c r="EV27" s="535" cm="1">
        <f t="array" ref="EV27">INDEX(EV$13:EV26,$B27+1,1)</f>
        <v>999999</v>
      </c>
      <c r="EW27" s="777">
        <f t="shared" si="170"/>
        <v>0</v>
      </c>
      <c r="EX27" s="777">
        <f t="shared" si="170"/>
        <v>0</v>
      </c>
      <c r="EY27" s="777">
        <f t="shared" si="170"/>
        <v>999999</v>
      </c>
      <c r="EZ27" s="535" t="str" cm="1">
        <f t="array" ref="EZ27">INDEX(EZ$13:EZ26,$B27+1,1)</f>
        <v>-</v>
      </c>
      <c r="FA27" s="535" t="str" cm="1">
        <f t="array" ref="FA27">INDEX(FA$13:FA26,$B27+1,1)</f>
        <v>-</v>
      </c>
      <c r="FB27" s="411" t="str">
        <f t="shared" si="202"/>
        <v>-</v>
      </c>
      <c r="FC27" s="411" t="str">
        <f t="shared" si="202"/>
        <v>-</v>
      </c>
      <c r="FD27" s="776">
        <f t="shared" si="192"/>
        <v>0</v>
      </c>
      <c r="FE27" s="774">
        <f t="shared" si="193"/>
        <v>999999</v>
      </c>
      <c r="FF27" s="775">
        <f t="shared" si="194"/>
        <v>999999</v>
      </c>
      <c r="FG27" s="535" t="str" cm="1">
        <f t="array" ref="FG27">INDEX(FG$13:FG26,$B27+1,1)</f>
        <v>-</v>
      </c>
      <c r="FH27" s="723" cm="1">
        <f t="array" ref="FH27">IF(FG27&lt;&gt;"-",FG27,INDEX(i.ELMatedEst,$AA27+1,$T27))</f>
        <v>0</v>
      </c>
      <c r="FI27" s="535" t="str" cm="1">
        <f t="array" ref="FI27">INDEX(FI$13:FI26,$B27+1,1)</f>
        <v>-</v>
      </c>
      <c r="FJ27" s="535" t="str" cm="1">
        <f t="array" ref="FJ27">INDEX(FJ$13:FJ26,$B27+1,1)</f>
        <v>-</v>
      </c>
      <c r="FK27" s="411">
        <f t="shared" si="203"/>
        <v>0</v>
      </c>
      <c r="FL27" s="661">
        <f t="shared" si="204"/>
        <v>5.0000000000000001E-3</v>
      </c>
      <c r="FM27" s="535" cm="1">
        <f t="array" ref="FM27">INDEX(FM$13:FM26,$B27+1,1)</f>
        <v>1</v>
      </c>
      <c r="FN27" s="662">
        <f t="shared" si="205"/>
        <v>0.12</v>
      </c>
      <c r="FO27" s="662">
        <f>INDEX(CHOOSE($N27,DataAutumn!i.EL_PropnSold,DataWinter!i.EL_PropnSold,DataSpring!i.EL_PropnSold),$AI27,$T27)*INDEX(i.ELMatedEst,$AB27+1,$T27)*i.dAdultRR_ELPropSold
+INDEX(i.dryman,($AJ27-1)*4+$AI27,FO$7)</f>
        <v>0</v>
      </c>
      <c r="FP27" s="662">
        <f>INDEX(CHOOSE($N27,DataAutumn!i.EL_PropnSold,DataWinter!i.EL_PropnSold,DataSpring!i.EL_PropnSold),$AI27,$T27)*INDEX(i.ELMatedEst,$AB27+1,$T27)*i.dAdultRR_ELPropSold
+INDEX(i.dryman,($AJ27-1)*4+$AI27,FP$7)</f>
        <v>3.125E-2</v>
      </c>
      <c r="FQ27" s="662">
        <f>INDEX(CHOOSE($N27,DataAutumn!i.EL_PropnSold,DataWinter!i.EL_PropnSold,DataSpring!i.EL_PropnSold),$AI27,$T27)*INDEX(i.ELMatedEst,$AB27+1,$T27)*i.dAdultRR_ELPropSold
+INDEX(i.dryman,($AJ27-1)*4+$AI27,FQ$7)</f>
        <v>3.125E-2</v>
      </c>
      <c r="FR27" s="662">
        <f>INDEX(CHOOSE($N27,DataAutumn!i.EL_PropnSold,DataWinter!i.EL_PropnSold,DataSpring!i.EL_PropnSold),$AI27,$T27)*INDEX(i.ELMatedEst,$AB27+1,$T27)*i.dAdultRR_ELPropSold
+INDEX(i.dryman,($AJ27-1)*4+$AI27,FR$7)</f>
        <v>3.125E-2</v>
      </c>
      <c r="FS27" s="663">
        <f>INDEX(CHOOSE($N27,DataAutumn!i.EL_PropnSold,DataWinter!i.EL_PropnSold,DataSpring!i.EL_PropnSold),$AI27,$T27)*INDEX(i.ELMatedEst,$AB27+1,$T27)*i.dAdultLSurv_ELPropSold</f>
        <v>0</v>
      </c>
      <c r="FT27" s="411" t="b">
        <f t="shared" si="206"/>
        <v>0</v>
      </c>
      <c r="FU27" s="411" t="b">
        <f t="shared" si="206"/>
        <v>0</v>
      </c>
      <c r="FV27" s="411" t="b">
        <f t="shared" si="206"/>
        <v>0</v>
      </c>
      <c r="FW27" s="411" t="b">
        <f t="shared" si="206"/>
        <v>0</v>
      </c>
      <c r="FX27" s="411">
        <f t="shared" si="207"/>
        <v>1</v>
      </c>
      <c r="FY27" s="411">
        <f t="shared" si="207"/>
        <v>0</v>
      </c>
      <c r="FZ27" s="411" t="b">
        <f t="shared" si="208"/>
        <v>0</v>
      </c>
      <c r="GA27" s="411" t="b">
        <f t="shared" si="171"/>
        <v>0</v>
      </c>
      <c r="GB27" s="411" t="b">
        <f t="shared" si="171"/>
        <v>0</v>
      </c>
      <c r="GC27" s="411" t="b">
        <f t="shared" si="171"/>
        <v>1</v>
      </c>
      <c r="GD27" s="87">
        <f t="shared" si="172"/>
        <v>1</v>
      </c>
      <c r="GE27" s="87">
        <f t="shared" si="172"/>
        <v>1</v>
      </c>
      <c r="GF27" s="535" cm="1">
        <f t="array" ref="GF27">INDEX(GF$13:GF26,$B27+1,1)</f>
        <v>1</v>
      </c>
      <c r="GG27" s="535" cm="1">
        <f t="array" ref="GG27">INDEX(GG$13:GG26,$B27+1,1)</f>
        <v>1</v>
      </c>
      <c r="GH27" s="535" cm="1">
        <f t="array" ref="GH27">INDEX(GH$13:GH26,$B27+1,1)</f>
        <v>1</v>
      </c>
      <c r="GI27" s="535" cm="1">
        <f t="array" ref="GI27">INDEX(GI$13:GI26,$B27+1,1)</f>
        <v>1</v>
      </c>
      <c r="GJ27" s="535" t="str" cm="1">
        <f t="array" ref="GJ27">INDEX(GJ$13:GJ26,$B27+1,1)</f>
        <v>-</v>
      </c>
      <c r="GK27" s="411" t="b">
        <f t="shared" si="209"/>
        <v>1</v>
      </c>
      <c r="GL27" s="411" t="b">
        <f t="shared" si="209"/>
        <v>0</v>
      </c>
      <c r="GM27" s="411" t="b">
        <f t="shared" si="209"/>
        <v>0</v>
      </c>
      <c r="GN27" s="411" t="b">
        <f t="shared" si="209"/>
        <v>0</v>
      </c>
      <c r="GO27" s="87">
        <f t="shared" si="174"/>
        <v>1</v>
      </c>
      <c r="GP27" s="87">
        <f t="shared" si="174"/>
        <v>1</v>
      </c>
      <c r="GQ27" s="87">
        <f t="shared" si="174"/>
        <v>1</v>
      </c>
      <c r="GR27" s="87">
        <f t="shared" si="174"/>
        <v>1</v>
      </c>
      <c r="GS27" s="87">
        <f t="shared" si="174"/>
        <v>1</v>
      </c>
      <c r="GT27" s="87">
        <f t="shared" si="174"/>
        <v>1</v>
      </c>
      <c r="GU27" s="87">
        <f t="shared" si="174"/>
        <v>1</v>
      </c>
      <c r="GV27" s="87">
        <f t="shared" si="174"/>
        <v>1</v>
      </c>
      <c r="GW27" s="411" cm="1">
        <f t="array" ref="GW27">INDEX(i.dse_type,1,$L27)</f>
        <v>0</v>
      </c>
      <c r="GX27" s="535" t="str" cm="1">
        <f t="array" ref="GX27">INDEX(GX$13:GX26,$B27+1,1)</f>
        <v>-</v>
      </c>
      <c r="GY27" s="535" t="str" cm="1">
        <f t="array" ref="GY27">INDEX(GY$13:GY26,$B27+1,1)</f>
        <v>-</v>
      </c>
      <c r="GZ27" s="535" t="str" cm="1">
        <f t="array" ref="GZ27">INDEX(GZ$13:GZ26,$B27+1,1)</f>
        <v>-</v>
      </c>
      <c r="HA27" s="18"/>
      <c r="HB27" s="535" t="str" cm="1">
        <f t="array" ref="HB27">INDEX(HB$13:HB26,$B27+1,1)</f>
        <v>-</v>
      </c>
      <c r="HC27" s="535" t="str" cm="1">
        <f t="array" ref="HC27">INDEX(HC$13:HC26,$B27+1,1)</f>
        <v>-</v>
      </c>
      <c r="HD27" s="535" cm="1">
        <f t="array" ref="HD27">INDEX(HD$13:HD26,$B27+1,1)</f>
        <v>0</v>
      </c>
      <c r="HE27" s="535" cm="1">
        <f t="array" ref="HE27">INDEX(HE$13:HE26,$B27+1,1)</f>
        <v>0</v>
      </c>
      <c r="HF27" s="535" cm="1">
        <f t="array" ref="HF27">INDEX(HF$13:HF26,$B27+1,1)</f>
        <v>0</v>
      </c>
      <c r="HG27" s="535" cm="1">
        <f t="array" ref="HG27">INDEX(HG$13:HG26,$B27+1,1)</f>
        <v>0</v>
      </c>
      <c r="HH27" s="535" cm="1">
        <f t="array" ref="HH27">INDEX(HH$13:HH26,$B27+1,1)</f>
        <v>0</v>
      </c>
      <c r="HI27" s="535" cm="1">
        <f t="array" ref="HI27">INDEX(HI$13:HI26,$B27+1,1)</f>
        <v>0</v>
      </c>
      <c r="HJ27" s="535" cm="1">
        <f t="array" ref="HJ27">INDEX(HJ$13:HJ26,$B27+1,1)</f>
        <v>0</v>
      </c>
      <c r="HK27" s="535" cm="1">
        <f t="array" ref="HK27">INDEX(HK$13:HK26,$B27+1,1)</f>
        <v>0</v>
      </c>
      <c r="HL27" s="535" cm="1">
        <f t="array" ref="HL27">INDEX(HL$13:HL26,$B27+1,1)</f>
        <v>0</v>
      </c>
      <c r="HM27" s="535" cm="1">
        <f t="array" ref="HM27">INDEX(HM$13:HM26,$B27+1,1)</f>
        <v>0</v>
      </c>
      <c r="HN27" s="535" cm="1">
        <f t="array" ref="HN27">INDEX(HN$13:HN26,$B27+1,1)</f>
        <v>0</v>
      </c>
      <c r="HO27" s="535" cm="1">
        <f t="array" ref="HO27">INDEX(HO$13:HO26,$B27+1,1)</f>
        <v>0</v>
      </c>
      <c r="HP27" s="535" cm="1">
        <f t="array" ref="HP27">INDEX(HP$13:HP26,$B27+1,1)</f>
        <v>0</v>
      </c>
      <c r="HQ27" s="535" cm="1">
        <f t="array" ref="HQ27">INDEX(HQ$13:HQ26,$B27+1,1)</f>
        <v>0</v>
      </c>
      <c r="HR27" s="535" cm="1">
        <f t="array" ref="HR27">INDEX(HR$13:HR26,$B27+1,1)</f>
        <v>0</v>
      </c>
      <c r="HS27" s="535" cm="1">
        <f t="array" ref="HS27">INDEX(HS$13:HS26,$B27+1,1)</f>
        <v>0</v>
      </c>
      <c r="HT27" s="535" cm="1">
        <f t="array" ref="HT27">INDEX(HT$13:HT26,$B27+1,1)</f>
        <v>0</v>
      </c>
      <c r="HU27" s="535" cm="1">
        <f t="array" ref="HU27">INDEX(HU$13:HU26,$B27+1,1)</f>
        <v>0</v>
      </c>
      <c r="HV27" s="535" cm="1">
        <f t="array" ref="HV27">INDEX(HV$13:HV26,$B27+1,1)</f>
        <v>0</v>
      </c>
      <c r="HW27" s="535" cm="1">
        <f t="array" ref="HW27">INDEX(HW$13:HW26,$B27+1,1)</f>
        <v>0</v>
      </c>
      <c r="HX27" s="535" cm="1">
        <f t="array" ref="HX27">INDEX(HX$13:HX26,$B27+1,1)</f>
        <v>0</v>
      </c>
      <c r="HY27" s="535" cm="1">
        <f t="array" ref="HY27">INDEX(HY$13:HY26,$B27+1,1)</f>
        <v>0</v>
      </c>
      <c r="HZ27" s="535" cm="1">
        <f t="array" ref="HZ27">INDEX(HZ$13:HZ26,$B27+1,1)</f>
        <v>0</v>
      </c>
      <c r="IA27" s="535" cm="1">
        <f t="array" ref="IA27">INDEX(IA$13:IA26,$B27+1,1)</f>
        <v>0</v>
      </c>
      <c r="IB27" s="535" cm="1">
        <f t="array" ref="IB27">INDEX(IB$13:IB26,$B27+1,1)</f>
        <v>0</v>
      </c>
      <c r="IC27" s="535" cm="1">
        <f t="array" ref="IC27">INDEX(IC$13:IC26,$B27+1,1)</f>
        <v>0</v>
      </c>
      <c r="ID27" s="535" cm="1">
        <f t="array" ref="ID27">INDEX(ID$13:ID26,$B27+1,1)</f>
        <v>0</v>
      </c>
      <c r="IE27" s="535" cm="1">
        <f t="array" ref="IE27">INDEX(IE$13:IE26,$B27+1,1)</f>
        <v>0</v>
      </c>
      <c r="IF27" s="535" cm="1">
        <f t="array" ref="IF27">INDEX(IF$13:IF26,$B27+1,1)</f>
        <v>0</v>
      </c>
      <c r="IG27" s="535" cm="1">
        <f t="array" ref="IG27">INDEX(IG$13:IG26,$B27+1,1)</f>
        <v>0</v>
      </c>
      <c r="IH27" s="535" cm="1">
        <f t="array" ref="IH27">INDEX(IH$13:IH26,$B27+1,1)</f>
        <v>0</v>
      </c>
      <c r="II27" s="535" cm="1">
        <f t="array" ref="II27">INDEX(II$13:II26,$B27+1,1)</f>
        <v>0</v>
      </c>
      <c r="IJ27" s="535" cm="1">
        <f t="array" ref="IJ27">INDEX(IJ$13:IJ26,$B27+1,1)</f>
        <v>0</v>
      </c>
      <c r="IK27" s="535" cm="1">
        <f t="array" ref="IK27">INDEX(IK$13:IK26,$B27+1,1)</f>
        <v>0</v>
      </c>
      <c r="IL27" s="535" cm="1">
        <f t="array" ref="IL27">INDEX(IL$13:IL26,$B27+1,1)</f>
        <v>0</v>
      </c>
      <c r="IM27" s="535" cm="1">
        <f t="array" ref="IM27">INDEX(IM$13:IM26,$B27+1,1)</f>
        <v>0</v>
      </c>
      <c r="IN27" s="535" cm="1">
        <f t="array" ref="IN27">INDEX(IN$13:IN26,$B27+1,1)</f>
        <v>0</v>
      </c>
      <c r="IO27" s="535" cm="1">
        <f t="array" ref="IO27">INDEX(IO$13:IO26,$B27+1,1)</f>
        <v>0</v>
      </c>
      <c r="IP27" s="535" cm="1">
        <f t="array" ref="IP27">INDEX(IP$13:IP26,$B27+1,1)</f>
        <v>0</v>
      </c>
      <c r="IQ27" s="535" cm="1">
        <f t="array" ref="IQ27">INDEX(IQ$13:IQ26,$B27+1,1)</f>
        <v>0</v>
      </c>
      <c r="IR27" s="535" cm="1">
        <f t="array" ref="IR27">INDEX(IR$13:IR26,$B27+1,1)</f>
        <v>0</v>
      </c>
      <c r="IS27" s="535" cm="1">
        <f t="array" ref="IS27">INDEX(IS$13:IS26,$B27+1,1)</f>
        <v>0</v>
      </c>
      <c r="IT27" s="535" cm="1">
        <f t="array" ref="IT27">INDEX(IT$13:IT26,$B27+1,1)</f>
        <v>0</v>
      </c>
      <c r="IU27" s="535" cm="1">
        <f t="array" ref="IU27">INDEX(IU$13:IU26,$B27+1,1)</f>
        <v>0</v>
      </c>
      <c r="IV27" s="535" cm="1">
        <f t="array" ref="IV27">INDEX(IV$13:IV26,$B27+1,1)</f>
        <v>0</v>
      </c>
      <c r="IW27" s="535" cm="1">
        <f t="array" ref="IW27">INDEX(IW$13:IW26,$B27+1,1)</f>
        <v>0</v>
      </c>
      <c r="IX27" s="535" cm="1">
        <f t="array" ref="IX27">INDEX(IX$13:IX26,$B27+1,1)</f>
        <v>0</v>
      </c>
      <c r="IY27" s="535" cm="1">
        <f t="array" ref="IY27">INDEX(IY$13:IY26,$B27+1,1)</f>
        <v>0</v>
      </c>
      <c r="IZ27" s="535" cm="1">
        <f t="array" ref="IZ27">INDEX(IZ$13:IZ26,$B27+1,1)</f>
        <v>0</v>
      </c>
      <c r="JA27" s="535" cm="1">
        <f t="array" ref="JA27">INDEX(JA$13:JA26,$B27+1,1)</f>
        <v>0</v>
      </c>
      <c r="JB27" s="535" cm="1">
        <f t="array" ref="JB27">INDEX(JB$13:JB26,$B27+1,1)</f>
        <v>0</v>
      </c>
      <c r="JC27" s="535" cm="1">
        <f t="array" ref="JC27">INDEX(JC$13:JC26,$B27+1,1)</f>
        <v>0</v>
      </c>
      <c r="JD27" s="535" cm="1">
        <f t="array" ref="JD27">INDEX(JD$13:JD26,$B27+1,1)</f>
        <v>0</v>
      </c>
      <c r="JE27" s="535" cm="1">
        <f t="array" ref="JE27">INDEX(JE$13:JE26,$B27+1,1)</f>
        <v>0</v>
      </c>
      <c r="JF27" s="18"/>
      <c r="JG27" s="535" t="str" cm="1">
        <f t="array" ref="JG27">INDEX(JG$13:JG26,$B27+1,1)</f>
        <v>-</v>
      </c>
      <c r="JH27" s="411" t="b">
        <f t="shared" si="210"/>
        <v>0</v>
      </c>
      <c r="JI27" s="535" t="str" cm="1">
        <f t="array" ref="JI27">INDEX(JI$13:JI26,$B27+1,1)</f>
        <v>-</v>
      </c>
      <c r="JJ27" s="535" t="str" cm="1">
        <f t="array" ref="JJ27">INDEX(JJ$13:JJ26,$B27+1,1)</f>
        <v>-</v>
      </c>
      <c r="JK27" s="535" t="str" cm="1">
        <f t="array" ref="JK27">INDEX(JK$13:JK26,$B27+1,1)</f>
        <v>-</v>
      </c>
      <c r="JL27" s="535" cm="1">
        <f t="array" ref="JL27">INDEX(JL$13:JL26,$B27+1,1)</f>
        <v>1</v>
      </c>
      <c r="JM27" s="535" cm="1">
        <f t="array" ref="JM27">INDEX(JM$13:JM26,$B27+1,1)</f>
        <v>1</v>
      </c>
      <c r="JN27" s="535" t="str" cm="1">
        <f t="array" ref="JN27">INDEX(JN$13:JN26,$B27+1,1)</f>
        <v>-</v>
      </c>
      <c r="JO27" s="535" t="str" cm="1">
        <f t="array" ref="JO27">INDEX(JO$13:JO26,$B27+1,1)</f>
        <v>-</v>
      </c>
      <c r="JP27" s="535" t="str" cm="1">
        <f t="array" ref="JP27">INDEX(JP$13:JP26,$B27+1,1)</f>
        <v>-</v>
      </c>
      <c r="JQ27" s="535" t="str" cm="1">
        <f t="array" ref="JQ27">INDEX(JQ$13:JQ26,$B27+1,1)</f>
        <v>-</v>
      </c>
      <c r="JR27" s="535" t="str" cm="1">
        <f t="array" ref="JR27">INDEX(JR$13:JR26,$B27+1,1)</f>
        <v>-</v>
      </c>
      <c r="JS27" s="535" t="str" cm="1">
        <f t="array" ref="JS27">INDEX(JS$13:JS26,$B27+1,1)</f>
        <v>-</v>
      </c>
      <c r="JT27" s="535" t="str" cm="1">
        <f t="array" ref="JT27">INDEX(JT$13:JT26,$B27+1,1)</f>
        <v>-</v>
      </c>
      <c r="JU27" s="535" t="str" cm="1">
        <f t="array" ref="JU27">INDEX(JU$13:JU26,$B27+1,1)</f>
        <v>-</v>
      </c>
      <c r="JV27" s="535" t="str" cm="1">
        <f t="array" ref="JV27">INDEX(JV$13:JV26,$B27+1,1)</f>
        <v>-</v>
      </c>
      <c r="JW27" s="535" t="str" cm="1">
        <f t="array" ref="JW27">INDEX(JW$13:JW26,$B27+1,1)</f>
        <v>-</v>
      </c>
      <c r="JX27" s="535" t="str" cm="1">
        <f t="array" ref="JX27">INDEX(JX$13:JX26,$B27+1,1)</f>
        <v>-</v>
      </c>
      <c r="JY27" s="535" t="str" cm="1">
        <f t="array" ref="JY27">INDEX(JY$13:JY26,$B27+1,1)</f>
        <v>-</v>
      </c>
      <c r="JZ27" s="535" t="str" cm="1">
        <f t="array" ref="JZ27">INDEX(JZ$13:JZ26,$B27+1,1)</f>
        <v>-</v>
      </c>
      <c r="KA27" s="535" t="str" cm="1">
        <f t="array" ref="KA27">INDEX(KA$13:KA26,$B27+1,1)</f>
        <v>-</v>
      </c>
      <c r="KB27" s="535" t="str" cm="1">
        <f t="array" ref="KB27">INDEX(KB$13:KB26,$B27+1,1)</f>
        <v>-</v>
      </c>
      <c r="KC27" s="535" t="str" cm="1">
        <f t="array" ref="KC27">INDEX(KC$13:KC26,$B27+1,1)</f>
        <v>-</v>
      </c>
      <c r="KD27" s="535" t="str" cm="1">
        <f t="array" ref="KD27">INDEX(KD$13:KD26,$B27+1,1)</f>
        <v>-</v>
      </c>
      <c r="KE27" s="535" t="str" cm="1">
        <f t="array" ref="KE27">INDEX(KE$13:KE26,$B27+1,1)</f>
        <v>-</v>
      </c>
      <c r="KF27" s="535" t="str" cm="1">
        <f t="array" ref="KF27">INDEX(KF$13:KF26,$B27+1,1)</f>
        <v>-</v>
      </c>
      <c r="KG27" s="535" t="str" cm="1">
        <f t="array" ref="KG27">INDEX(KG$13:KG26,$B27+1,1)</f>
        <v>-</v>
      </c>
      <c r="KH27" s="535" t="str" cm="1">
        <f t="array" ref="KH27">INDEX(KH$13:KH26,$B27+1,1)</f>
        <v>-</v>
      </c>
      <c r="KI27" s="535" cm="1">
        <f t="array" ref="KI27">INDEX(KI$13:KI26,$B27+1,1)</f>
        <v>0</v>
      </c>
      <c r="KJ27" s="535" t="str" cm="1">
        <f t="array" ref="KJ27">INDEX(KJ$13:KJ26,$B27+1,1)</f>
        <v>-</v>
      </c>
      <c r="KK27" s="535" cm="1">
        <f t="array" ref="KK27">INDEX(KK$13:KK26,$B27+1,1)</f>
        <v>1</v>
      </c>
      <c r="KL27" s="535" cm="1">
        <f t="array" ref="KL27">INDEX(KL$13:KL26,$B27+1,1)</f>
        <v>0</v>
      </c>
      <c r="KM27" s="535" cm="1">
        <f t="array" ref="KM27">INDEX(KM$13:KM26,$B27+1,1)</f>
        <v>0</v>
      </c>
      <c r="KN27" s="535" cm="1">
        <f t="array" ref="KN27">INDEX(KN$13:KN26,$B27+1,1)</f>
        <v>0</v>
      </c>
      <c r="KO27" s="535" cm="1">
        <f t="array" ref="KO27">INDEX(KO$13:KO26,$B27+1,1)</f>
        <v>0</v>
      </c>
      <c r="KP27" s="535" cm="1">
        <f t="array" ref="KP27">INDEX(KP$13:KP26,$B27+1,1)</f>
        <v>0</v>
      </c>
      <c r="KQ27" s="535" cm="1">
        <f t="array" ref="KQ27">INDEX(KQ$13:KQ26,$B27+1,1)</f>
        <v>0</v>
      </c>
      <c r="KR27" s="535" cm="1">
        <f t="array" ref="KR27">INDEX(KR$13:KR26,$B27+1,1)</f>
        <v>0</v>
      </c>
      <c r="KS27" s="535" cm="1">
        <f t="array" ref="KS27">INDEX(KS$13:KS26,$B27+1,1)</f>
        <v>1</v>
      </c>
      <c r="KT27" s="535" cm="1">
        <f t="array" ref="KT27">INDEX(KT$13:KT26,$B27+1,1)</f>
        <v>0</v>
      </c>
      <c r="KU27" s="535" cm="1">
        <f t="array" ref="KU27">INDEX(KU$13:KU26,$B27+1,1)</f>
        <v>0</v>
      </c>
      <c r="KV27" s="535" cm="1">
        <f t="array" ref="KV27">INDEX(KV$13:KV26,$B27+1,1)</f>
        <v>0</v>
      </c>
      <c r="KW27" s="535" cm="1">
        <f t="array" ref="KW27">INDEX(KW$13:KW26,$B27+1,1)</f>
        <v>0</v>
      </c>
      <c r="KX27" s="535" cm="1">
        <f t="array" ref="KX27">INDEX(KX$13:KX26,$B27+1,1)</f>
        <v>0</v>
      </c>
      <c r="KY27" s="18"/>
      <c r="KZ27" s="535" cm="1">
        <f t="array" ref="KZ27">INDEX(KZ$13:KZ26,$B27+1,1)</f>
        <v>0.125</v>
      </c>
      <c r="LA27" s="535" cm="1">
        <f t="array" ref="LA27">INDEX(LA$13:LA26,$B27+1,1)</f>
        <v>0.3</v>
      </c>
      <c r="LB27" s="535" cm="1">
        <f t="array" ref="LB27">INDEX(LB$13:LB26,$B27+1,1)</f>
        <v>-0.05</v>
      </c>
      <c r="LC27" s="535" cm="1">
        <f t="array" ref="LC27">INDEX(LC$13:LC26,$B27+1,1)</f>
        <v>0.1</v>
      </c>
      <c r="LD27" s="535" cm="1">
        <f t="array" ref="LD27">INDEX(LD$13:LD26,$B27+1,1)</f>
        <v>0.25</v>
      </c>
      <c r="LE27" s="535" cm="1">
        <f t="array" ref="LE27">INDEX(LE$13:LE26,$B27+1,1)</f>
        <v>-0.05</v>
      </c>
      <c r="LF27" s="535" cm="1">
        <f t="array" ref="LF27">INDEX(LF$13:LF26,$B27+1,1)</f>
        <v>0.05</v>
      </c>
      <c r="LG27" s="535" cm="1">
        <f t="array" ref="LG27">INDEX(LG$13:LG26,$B27+1,1)</f>
        <v>0.1</v>
      </c>
      <c r="LH27" s="535" cm="1">
        <f t="array" ref="LH27">INDEX(LH$13:LH26,$B27+1,1)</f>
        <v>-0.02</v>
      </c>
      <c r="LI27" s="535" cm="1">
        <f t="array" ref="LI27">INDEX(LI$13:LI26,$B27+1,1)</f>
        <v>0.1</v>
      </c>
      <c r="LJ27" s="535" cm="1">
        <f t="array" ref="LJ27">INDEX(LJ$13:LJ26,$B27+1,1)</f>
        <v>0.25</v>
      </c>
      <c r="LK27" s="535" cm="1">
        <f t="array" ref="LK27">INDEX(LK$13:LK26,$B27+1,1)</f>
        <v>-0.05</v>
      </c>
      <c r="LL27" s="535" cm="1">
        <f t="array" ref="LL27">INDEX(LL$13:LL26,$B27+1,1)</f>
        <v>0.125</v>
      </c>
      <c r="LM27" s="535" cm="1">
        <f t="array" ref="LM27">INDEX(LM$13:LM26,$B27+1,1)</f>
        <v>0.1</v>
      </c>
      <c r="LN27" s="535" cm="1">
        <f t="array" ref="LN27">INDEX(LN$13:LN26,$B27+1,1)</f>
        <v>0.1</v>
      </c>
      <c r="LO27" s="535" cm="1">
        <f t="array" ref="LO27">INDEX(LO$13:LO26,$B27+1,1)</f>
        <v>0.1</v>
      </c>
      <c r="LP27" s="535" cm="1">
        <f t="array" ref="LP27">INDEX(LP$13:LP26,$B27+1,1)</f>
        <v>0</v>
      </c>
      <c r="LQ27" s="535" cm="1">
        <f t="array" ref="LQ27">INDEX(LQ$13:LQ26,$B27+1,1)</f>
        <v>0</v>
      </c>
      <c r="LR27" s="535" cm="1">
        <f t="array" ref="LR27">INDEX(LR$13:LR26,$B27+1,1)</f>
        <v>0</v>
      </c>
      <c r="LS27" s="535" cm="1">
        <f t="array" ref="LS27">INDEX(LS$13:LS26,$B27+1,1)</f>
        <v>0</v>
      </c>
      <c r="LT27" s="535" cm="1">
        <f t="array" ref="LT27">INDEX(LT$13:LT26,$B27+1,1)</f>
        <v>0</v>
      </c>
      <c r="LU27" s="535" cm="1">
        <f t="array" ref="LU27">INDEX(LU$13:LU26,$B27+1,1)</f>
        <v>0</v>
      </c>
      <c r="LV27" s="535" cm="1">
        <f t="array" ref="LV27">INDEX(LV$13:LV26,$B27+1,1)</f>
        <v>0</v>
      </c>
      <c r="LW27" s="535" cm="1">
        <f t="array" ref="LW27">INDEX(LW$13:LW26,$B27+1,1)</f>
        <v>0</v>
      </c>
      <c r="LX27" s="535" cm="1">
        <f t="array" ref="LX27">INDEX(LX$13:LX26,$B27+1,1)</f>
        <v>0</v>
      </c>
      <c r="LY27" s="535" cm="1">
        <f t="array" ref="LY27">INDEX(LY$13:LY26,$B27+1,1)</f>
        <v>0</v>
      </c>
      <c r="LZ27" s="535" cm="1">
        <f t="array" ref="LZ27">INDEX(LZ$13:LZ26,$B27+1,1)</f>
        <v>0</v>
      </c>
      <c r="MA27" s="535" cm="1">
        <f t="array" ref="MA27">INDEX(MA$13:MA26,$B27+1,1)</f>
        <v>0</v>
      </c>
      <c r="MB27" s="535" cm="1">
        <f t="array" ref="MB27">INDEX(MB$13:MB26,$B27+1,1)</f>
        <v>0</v>
      </c>
      <c r="MC27" s="535" cm="1">
        <f t="array" ref="MC27">INDEX(MC$13:MC26,$B27+1,1)</f>
        <v>0</v>
      </c>
      <c r="MD27" s="535" cm="1">
        <f t="array" ref="MD27">INDEX(MD$13:MD26,$B27+1,1)</f>
        <v>0</v>
      </c>
      <c r="ME27" s="535" cm="1">
        <f t="array" ref="ME27">INDEX(ME$13:ME26,$B27+1,1)</f>
        <v>0</v>
      </c>
      <c r="MF27" s="535" cm="1">
        <f t="array" ref="MF27">INDEX(MF$13:MF26,$B27+1,1)</f>
        <v>0</v>
      </c>
      <c r="MG27" s="535" cm="1">
        <f t="array" ref="MG27">INDEX(MG$13:MG26,$B27+1,1)</f>
        <v>0</v>
      </c>
      <c r="MH27" s="535" cm="1">
        <f t="array" ref="MH27">INDEX(MH$13:MH26,$B27+1,1)</f>
        <v>0</v>
      </c>
      <c r="MI27" s="535" cm="1">
        <f t="array" ref="MI27">INDEX(MI$13:MI26,$B27+1,1)</f>
        <v>0</v>
      </c>
      <c r="MJ27" s="535" cm="1">
        <f t="array" ref="MJ27">INDEX(MJ$13:MJ26,$B27+1,1)</f>
        <v>0</v>
      </c>
      <c r="MK27" s="535" cm="1">
        <f t="array" ref="MK27">INDEX(MK$13:MK26,$B27+1,1)</f>
        <v>0</v>
      </c>
      <c r="ML27" s="535" cm="1">
        <f t="array" ref="ML27">INDEX(ML$13:ML26,$B27+1,1)</f>
        <v>0</v>
      </c>
      <c r="MM27" s="535" cm="1">
        <f t="array" ref="MM27">INDEX(MM$13:MM26,$B27+1,1)</f>
        <v>0</v>
      </c>
      <c r="MN27" s="535" cm="1">
        <f t="array" ref="MN27">INDEX(MN$13:MN26,$B27+1,1)</f>
        <v>0</v>
      </c>
      <c r="MO27" s="535" cm="1">
        <f t="array" ref="MO27">INDEX(MO$13:MO26,$B27+1,1)</f>
        <v>0</v>
      </c>
      <c r="MP27" s="535" cm="1">
        <f t="array" ref="MP27">INDEX(MP$13:MP26,$B27+1,1)</f>
        <v>0</v>
      </c>
      <c r="MQ27" s="535" cm="1">
        <f t="array" ref="MQ27">INDEX(MQ$13:MQ26,$B27+1,1)</f>
        <v>0</v>
      </c>
      <c r="MR27" s="535" cm="1">
        <f t="array" ref="MR27">INDEX(MR$13:MR26,$B27+1,1)</f>
        <v>0</v>
      </c>
      <c r="MS27" s="535" cm="1">
        <f t="array" ref="MS27">INDEX(MS$13:MS26,$B27+1,1)</f>
        <v>0</v>
      </c>
      <c r="MT27" s="535" cm="1">
        <f t="array" ref="MT27">INDEX(MT$13:MT26,$B27+1,1)</f>
        <v>0</v>
      </c>
      <c r="MU27" s="535" cm="1">
        <f t="array" ref="MU27">INDEX(MU$13:MU26,$B27+1,1)</f>
        <v>0</v>
      </c>
      <c r="MV27" s="535" cm="1">
        <f t="array" ref="MV27">INDEX(MV$13:MV26,$B27+1,1)</f>
        <v>0</v>
      </c>
      <c r="MW27" s="535" cm="1">
        <f t="array" ref="MW27">INDEX(MW$13:MW26,$B27+1,1)</f>
        <v>0</v>
      </c>
      <c r="MX27" s="535" cm="1">
        <f t="array" ref="MX27">INDEX(MX$13:MX26,$B27+1,1)</f>
        <v>0</v>
      </c>
      <c r="MY27" s="535" cm="1">
        <f t="array" ref="MY27">INDEX(MY$13:MY26,$B27+1,1)</f>
        <v>0</v>
      </c>
      <c r="MZ27" s="535" cm="1">
        <f t="array" ref="MZ27">INDEX(MZ$13:MZ26,$B27+1,1)</f>
        <v>0</v>
      </c>
      <c r="NA27" s="535" cm="1">
        <f t="array" ref="NA27">INDEX(NA$13:NA26,$B27+1,1)</f>
        <v>0</v>
      </c>
      <c r="NB27" s="535" cm="1">
        <f t="array" ref="NB27">INDEX(NB$13:NB26,$B27+1,1)</f>
        <v>0</v>
      </c>
      <c r="NC27" s="535" cm="1">
        <f t="array" ref="NC27">INDEX(NC$13:NC26,$B27+1,1)</f>
        <v>0</v>
      </c>
      <c r="ND27" s="535" cm="1">
        <f t="array" ref="ND27">INDEX(ND$13:ND26,$B27+1,1)</f>
        <v>0</v>
      </c>
      <c r="NE27" s="535" cm="1">
        <f t="array" ref="NE27">INDEX(NE$13:NE26,$B27+1,1)</f>
        <v>0</v>
      </c>
      <c r="NF27" s="535" cm="1">
        <f t="array" ref="NF27">INDEX(NF$13:NF26,$B27+1,1)</f>
        <v>0</v>
      </c>
      <c r="NG27" s="535" cm="1">
        <f t="array" ref="NG27">INDEX(NG$13:NG26,$B27+1,1)</f>
        <v>0</v>
      </c>
      <c r="NH27" s="535" cm="1">
        <f t="array" ref="NH27">INDEX(NH$13:NH26,$B27+1,1)</f>
        <v>0</v>
      </c>
      <c r="NI27" s="535" cm="1">
        <f t="array" ref="NI27">INDEX(NI$13:NI26,$B27+1,1)</f>
        <v>0</v>
      </c>
      <c r="NJ27" s="535" cm="1">
        <f t="array" ref="NJ27">INDEX(NJ$13:NJ26,$B27+1,1)</f>
        <v>0</v>
      </c>
      <c r="NK27" s="535" cm="1">
        <f t="array" ref="NK27">INDEX(NK$13:NK26,$B27+1,1)</f>
        <v>0</v>
      </c>
      <c r="NL27" s="535" cm="1">
        <f t="array" ref="NL27">INDEX(NL$13:NL26,$B27+1,1)</f>
        <v>0</v>
      </c>
      <c r="NM27" s="535" cm="1">
        <f t="array" ref="NM27">INDEX(NM$13:NM26,$B27+1,1)</f>
        <v>0</v>
      </c>
      <c r="NN27" s="535" cm="1">
        <f t="array" ref="NN27">INDEX(NN$13:NN26,$B27+1,1)</f>
        <v>0</v>
      </c>
      <c r="NO27" s="535" cm="1">
        <f t="array" ref="NO27">INDEX(NO$13:NO26,$B27+1,1)</f>
        <v>0</v>
      </c>
      <c r="NP27" s="535" cm="1">
        <f t="array" ref="NP27">INDEX(NP$13:NP26,$B27+1,1)</f>
        <v>0</v>
      </c>
      <c r="NQ27" s="535" cm="1">
        <f t="array" ref="NQ27">INDEX(NQ$13:NQ26,$B27+1,1)</f>
        <v>0</v>
      </c>
      <c r="NR27" s="535" cm="1">
        <f t="array" ref="NR27">INDEX(NR$13:NR26,$B27+1,1)</f>
        <v>0</v>
      </c>
      <c r="NS27" s="535" cm="1">
        <f t="array" ref="NS27">INDEX(NS$13:NS26,$B27+1,1)</f>
        <v>0</v>
      </c>
      <c r="NT27" s="535" cm="1">
        <f t="array" ref="NT27">INDEX(NT$13:NT26,$B27+1,1)</f>
        <v>0</v>
      </c>
      <c r="NU27" s="535" cm="1">
        <f t="array" ref="NU27">INDEX(NU$13:NU26,$B27+1,1)</f>
        <v>0</v>
      </c>
      <c r="NV27" s="535" cm="1">
        <f t="array" ref="NV27">INDEX(NV$13:NV26,$B27+1,1)</f>
        <v>0</v>
      </c>
      <c r="NW27" s="535" cm="1">
        <f t="array" ref="NW27">INDEX(NW$13:NW26,$B27+1,1)</f>
        <v>0</v>
      </c>
      <c r="NX27" s="535" cm="1">
        <f t="array" ref="NX27">INDEX(NX$13:NX26,$B27+1,1)</f>
        <v>0</v>
      </c>
      <c r="NY27" s="535" cm="1">
        <f t="array" ref="NY27">INDEX(NY$13:NY26,$B27+1,1)</f>
        <v>0</v>
      </c>
      <c r="NZ27" s="535" cm="1">
        <f t="array" ref="NZ27">INDEX(NZ$13:NZ26,$B27+1,1)</f>
        <v>0</v>
      </c>
      <c r="OA27" s="535" cm="1">
        <f t="array" ref="OA27">INDEX(OA$13:OA26,$B27+1,1)</f>
        <v>0</v>
      </c>
      <c r="OB27" s="535" cm="1">
        <f t="array" ref="OB27">INDEX(OB$13:OB26,$B27+1,1)</f>
        <v>0</v>
      </c>
      <c r="OC27" s="535" cm="1">
        <f t="array" ref="OC27">INDEX(OC$13:OC26,$B27+1,1)</f>
        <v>0</v>
      </c>
      <c r="OD27" s="535" cm="1">
        <f t="array" ref="OD27">INDEX(OD$13:OD26,$B27+1,1)</f>
        <v>0</v>
      </c>
      <c r="OE27" s="535" cm="1">
        <f t="array" ref="OE27">INDEX(OE$13:OE26,$B27+1,1)</f>
        <v>0</v>
      </c>
      <c r="OF27" s="535" cm="1">
        <f t="array" ref="OF27">INDEX(OF$13:OF26,$B27+1,1)</f>
        <v>0</v>
      </c>
      <c r="OG27" s="535" cm="1">
        <f t="array" ref="OG27">INDEX(OG$13:OG26,$B27+1,1)</f>
        <v>0</v>
      </c>
      <c r="OH27" s="535" cm="1">
        <f t="array" ref="OH27">INDEX(OH$13:OH26,$B27+1,1)</f>
        <v>0</v>
      </c>
      <c r="OI27" s="535" cm="1">
        <f t="array" ref="OI27">INDEX(OI$13:OI26,$B27+1,1)</f>
        <v>0</v>
      </c>
      <c r="OJ27" s="535" cm="1">
        <f t="array" ref="OJ27">INDEX(OJ$13:OJ26,$B27+1,1)</f>
        <v>0</v>
      </c>
      <c r="OK27" s="535" cm="1">
        <f t="array" ref="OK27">INDEX(OK$13:OK26,$B27+1,1)</f>
        <v>0</v>
      </c>
      <c r="OL27" s="535" cm="1">
        <f t="array" ref="OL27">INDEX(OL$13:OL26,$B27+1,1)</f>
        <v>0</v>
      </c>
      <c r="OM27" s="535" cm="1">
        <f t="array" ref="OM27">INDEX(OM$13:OM26,$B27+1,1)</f>
        <v>0</v>
      </c>
      <c r="ON27" s="535" cm="1">
        <f t="array" ref="ON27">INDEX(ON$13:ON26,$B27+1,1)</f>
        <v>0</v>
      </c>
      <c r="OO27" s="535" cm="1">
        <f t="array" ref="OO27">INDEX(OO$13:OO26,$B27+1,1)</f>
        <v>0</v>
      </c>
      <c r="OP27" s="535" cm="1">
        <f t="array" ref="OP27">INDEX(OP$13:OP26,$B27+1,1)</f>
        <v>0</v>
      </c>
      <c r="OQ27" s="535" cm="1">
        <f t="array" ref="OQ27">INDEX(OQ$13:OQ26,$B27+1,1)</f>
        <v>0</v>
      </c>
      <c r="OR27" s="535" cm="1">
        <f t="array" ref="OR27">INDEX(OR$13:OR26,$B27+1,1)</f>
        <v>0</v>
      </c>
      <c r="OS27" s="535" cm="1">
        <f t="array" ref="OS27">INDEX(OS$13:OS26,$B27+1,1)</f>
        <v>0</v>
      </c>
      <c r="OT27" s="535" cm="1">
        <f t="array" ref="OT27">INDEX(OT$13:OT26,$B27+1,1)</f>
        <v>0</v>
      </c>
      <c r="OU27" s="535" cm="1">
        <f t="array" ref="OU27">INDEX(OU$13:OU26,$B27+1,1)</f>
        <v>0</v>
      </c>
      <c r="OV27" s="535" cm="1">
        <f t="array" ref="OV27">INDEX(OV$13:OV26,$B27+1,1)</f>
        <v>0</v>
      </c>
      <c r="OW27" s="535" cm="1">
        <f t="array" ref="OW27">INDEX(OW$13:OW26,$B27+1,1)</f>
        <v>0</v>
      </c>
      <c r="OX27" s="535" cm="1">
        <f t="array" ref="OX27">INDEX(OX$13:OX26,$B27+1,1)</f>
        <v>0</v>
      </c>
      <c r="OY27" s="535" cm="1">
        <f t="array" ref="OY27">INDEX(OY$13:OY26,$B27+1,1)</f>
        <v>0</v>
      </c>
      <c r="OZ27" s="535" cm="1">
        <f t="array" ref="OZ27">INDEX(OZ$13:OZ26,$B27+1,1)</f>
        <v>0</v>
      </c>
      <c r="PA27" s="535" cm="1">
        <f t="array" ref="PA27">INDEX(PA$13:PA26,$B27+1,1)</f>
        <v>0</v>
      </c>
      <c r="PB27" s="535" cm="1">
        <f t="array" ref="PB27">INDEX(PB$13:PB26,$B27+1,1)</f>
        <v>0</v>
      </c>
      <c r="PC27" s="535" cm="1">
        <f t="array" ref="PC27">INDEX(PC$13:PC26,$B27+1,1)</f>
        <v>0</v>
      </c>
      <c r="PD27" s="535" cm="1">
        <f t="array" ref="PD27">INDEX(PD$13:PD26,$B27+1,1)</f>
        <v>0</v>
      </c>
      <c r="PE27" s="535" cm="1">
        <f t="array" ref="PE27">INDEX(PE$13:PE26,$B27+1,1)</f>
        <v>0</v>
      </c>
      <c r="PF27" s="535" cm="1">
        <f t="array" ref="PF27">INDEX(PF$13:PF26,$B27+1,1)</f>
        <v>0</v>
      </c>
      <c r="PG27" s="535" cm="1">
        <f t="array" ref="PG27">INDEX(PG$13:PG26,$B27+1,1)</f>
        <v>0</v>
      </c>
      <c r="PH27" s="535" cm="1">
        <f t="array" ref="PH27">INDEX(PH$13:PH26,$B27+1,1)</f>
        <v>0</v>
      </c>
      <c r="PI27" s="535" cm="1">
        <f t="array" ref="PI27">INDEX(PI$13:PI26,$B27+1,1)</f>
        <v>0</v>
      </c>
      <c r="PJ27" s="535" cm="1">
        <f t="array" ref="PJ27">INDEX(PJ$13:PJ26,$B27+1,1)</f>
        <v>0</v>
      </c>
      <c r="PK27" s="535" cm="1">
        <f t="array" ref="PK27">INDEX(PK$13:PK26,$B27+1,1)</f>
        <v>0</v>
      </c>
      <c r="PL27" s="535" cm="1">
        <f t="array" ref="PL27">INDEX(PL$13:PL26,$B27+1,1)</f>
        <v>0</v>
      </c>
      <c r="PM27" s="535" cm="1">
        <f t="array" ref="PM27">INDEX(PM$13:PM26,$B27+1,1)</f>
        <v>0</v>
      </c>
      <c r="PN27" s="535" cm="1">
        <f t="array" ref="PN27">INDEX(PN$13:PN26,$B27+1,1)</f>
        <v>0</v>
      </c>
      <c r="PO27" s="535" cm="1">
        <f t="array" ref="PO27">INDEX(PO$13:PO26,$B27+1,1)</f>
        <v>0</v>
      </c>
      <c r="PP27" s="535" cm="1">
        <f t="array" ref="PP27">INDEX(PP$13:PP26,$B27+1,1)</f>
        <v>0</v>
      </c>
      <c r="PQ27" s="535" cm="1">
        <f t="array" ref="PQ27">INDEX(PQ$13:PQ26,$B27+1,1)</f>
        <v>0</v>
      </c>
      <c r="PR27" s="535" cm="1">
        <f t="array" ref="PR27">INDEX(PR$13:PR26,$B27+1,1)</f>
        <v>0</v>
      </c>
      <c r="PS27" s="535" cm="1">
        <f t="array" ref="PS27">INDEX(PS$13:PS26,$B27+1,1)</f>
        <v>0</v>
      </c>
      <c r="PT27" s="535" cm="1">
        <f t="array" ref="PT27">INDEX(PT$13:PT26,$B27+1,1)</f>
        <v>0</v>
      </c>
      <c r="PU27" s="535" cm="1">
        <f t="array" ref="PU27">INDEX(PU$13:PU26,$B27+1,1)</f>
        <v>0</v>
      </c>
      <c r="PV27" s="535" cm="1">
        <f t="array" ref="PV27">INDEX(PV$13:PV26,$B27+1,1)</f>
        <v>0</v>
      </c>
      <c r="PW27" s="535" cm="1">
        <f t="array" ref="PW27">INDEX(PW$13:PW26,$B27+1,1)</f>
        <v>0</v>
      </c>
      <c r="PX27" s="535" cm="1">
        <f t="array" ref="PX27">INDEX(PX$13:PX26,$B27+1,1)</f>
        <v>0</v>
      </c>
      <c r="PY27" s="535" cm="1">
        <f t="array" ref="PY27">INDEX(PY$13:PY26,$B27+1,1)</f>
        <v>0</v>
      </c>
      <c r="PZ27" s="535" cm="1">
        <f t="array" ref="PZ27">INDEX(PZ$13:PZ26,$B27+1,1)</f>
        <v>0</v>
      </c>
      <c r="QA27" s="535" cm="1">
        <f t="array" ref="QA27">INDEX(QA$13:QA26,$B27+1,1)</f>
        <v>0</v>
      </c>
      <c r="QB27" s="535" cm="1">
        <f t="array" ref="QB27">INDEX(QB$13:QB26,$B27+1,1)</f>
        <v>0</v>
      </c>
      <c r="QC27" s="535" cm="1">
        <f t="array" ref="QC27">INDEX(QC$13:QC26,$B27+1,1)</f>
        <v>0</v>
      </c>
      <c r="QD27" s="535" cm="1">
        <f t="array" ref="QD27">INDEX(QD$13:QD26,$B27+1,1)</f>
        <v>0</v>
      </c>
      <c r="QE27" s="535" cm="1">
        <f t="array" ref="QE27">INDEX(QE$13:QE26,$B27+1,1)</f>
        <v>0</v>
      </c>
      <c r="QF27" s="535" cm="1">
        <f t="array" ref="QF27">INDEX(QF$13:QF26,$B27+1,1)</f>
        <v>0</v>
      </c>
      <c r="QG27" s="535" cm="1">
        <f t="array" ref="QG27">INDEX(QG$13:QG26,$B27+1,1)</f>
        <v>0</v>
      </c>
      <c r="QH27" s="535" cm="1">
        <f t="array" ref="QH27">INDEX(QH$13:QH26,$B27+1,1)</f>
        <v>0</v>
      </c>
      <c r="QI27" s="535" cm="1">
        <f t="array" ref="QI27">INDEX(QI$13:QI26,$B27+1,1)</f>
        <v>0</v>
      </c>
      <c r="QJ27" s="535" cm="1">
        <f t="array" ref="QJ27">INDEX(QJ$13:QJ26,$B27+1,1)</f>
        <v>0</v>
      </c>
      <c r="QK27" s="535" cm="1">
        <f t="array" ref="QK27">INDEX(QK$13:QK26,$B27+1,1)</f>
        <v>0</v>
      </c>
      <c r="QL27" s="535" cm="1">
        <f t="array" ref="QL27">INDEX(QL$13:QL26,$B27+1,1)</f>
        <v>0</v>
      </c>
      <c r="QM27" s="535" cm="1">
        <f t="array" ref="QM27">INDEX(QM$13:QM26,$B27+1,1)</f>
        <v>0</v>
      </c>
      <c r="QN27" s="535" cm="1">
        <f t="array" ref="QN27">INDEX(QN$13:QN26,$B27+1,1)</f>
        <v>0</v>
      </c>
      <c r="QO27" s="535" cm="1">
        <f t="array" ref="QO27">INDEX(QO$13:QO26,$B27+1,1)</f>
        <v>0</v>
      </c>
      <c r="QP27" s="535" cm="1">
        <f t="array" ref="QP27">INDEX(QP$13:QP26,$B27+1,1)</f>
        <v>0</v>
      </c>
      <c r="QQ27" s="535" cm="1">
        <f t="array" ref="QQ27">INDEX(QQ$13:QQ26,$B27+1,1)</f>
        <v>0</v>
      </c>
      <c r="QR27" s="535" cm="1">
        <f t="array" ref="QR27">INDEX(QR$13:QR26,$B27+1,1)</f>
        <v>0</v>
      </c>
      <c r="QS27" s="535" cm="1">
        <f t="array" ref="QS27">INDEX(QS$13:QS26,$B27+1,1)</f>
        <v>0</v>
      </c>
      <c r="QT27" s="535" cm="1">
        <f t="array" ref="QT27">INDEX(QT$13:QT26,$B27+1,1)</f>
        <v>0</v>
      </c>
      <c r="QU27" s="535" cm="1">
        <f t="array" ref="QU27">INDEX(QU$13:QU26,$B27+1,1)</f>
        <v>0</v>
      </c>
      <c r="QV27" s="535" cm="1">
        <f t="array" ref="QV27">INDEX(QV$13:QV26,$B27+1,1)</f>
        <v>0</v>
      </c>
      <c r="QW27" s="535" cm="1">
        <f t="array" ref="QW27">INDEX(QW$13:QW26,$B27+1,1)</f>
        <v>0</v>
      </c>
      <c r="QX27" s="535" cm="1">
        <f t="array" ref="QX27">INDEX(QX$13:QX26,$B27+1,1)</f>
        <v>0</v>
      </c>
      <c r="QY27" s="535" cm="1">
        <f t="array" ref="QY27">INDEX(QY$13:QY26,$B27+1,1)</f>
        <v>0</v>
      </c>
      <c r="QZ27" s="535" cm="1">
        <f t="array" ref="QZ27">INDEX(QZ$13:QZ26,$B27+1,1)</f>
        <v>0</v>
      </c>
      <c r="RA27" s="535" cm="1">
        <f t="array" ref="RA27">INDEX(RA$13:RA26,$B27+1,1)</f>
        <v>0</v>
      </c>
      <c r="RB27" s="535" cm="1">
        <f t="array" ref="RB27">INDEX(RB$13:RB26,$B27+1,1)</f>
        <v>0</v>
      </c>
      <c r="RC27" s="535" cm="1">
        <f t="array" ref="RC27">INDEX(RC$13:RC26,$B27+1,1)</f>
        <v>0</v>
      </c>
      <c r="RD27" s="535" cm="1">
        <f t="array" ref="RD27">INDEX(RD$13:RD26,$B27+1,1)</f>
        <v>0</v>
      </c>
      <c r="RE27" s="535" cm="1">
        <f t="array" ref="RE27">INDEX(RE$13:RE26,$B27+1,1)</f>
        <v>0</v>
      </c>
      <c r="RF27" s="535" cm="1">
        <f t="array" ref="RF27">INDEX(RF$13:RF26,$B27+1,1)</f>
        <v>0</v>
      </c>
      <c r="RG27" s="535" cm="1">
        <f t="array" ref="RG27">INDEX(RG$13:RG26,$B27+1,1)</f>
        <v>0</v>
      </c>
      <c r="RH27" s="535" cm="1">
        <f t="array" ref="RH27">INDEX(RH$13:RH26,$B27+1,1)</f>
        <v>0</v>
      </c>
      <c r="RI27" s="535" cm="1">
        <f t="array" ref="RI27">INDEX(RI$13:RI26,$B27+1,1)</f>
        <v>0</v>
      </c>
      <c r="RJ27" s="535" cm="1">
        <f t="array" ref="RJ27">INDEX(RJ$13:RJ26,$B27+1,1)</f>
        <v>0</v>
      </c>
      <c r="RK27" s="535" cm="1">
        <f t="array" ref="RK27">INDEX(RK$13:RK26,$B27+1,1)</f>
        <v>0</v>
      </c>
      <c r="RL27" s="535" cm="1">
        <f t="array" ref="RL27">INDEX(RL$13:RL26,$B27+1,1)</f>
        <v>0</v>
      </c>
      <c r="RM27" s="535" cm="1">
        <f t="array" ref="RM27">INDEX(RM$13:RM26,$B27+1,1)</f>
        <v>0</v>
      </c>
      <c r="RN27" s="535" cm="1">
        <f t="array" ref="RN27">INDEX(RN$13:RN26,$B27+1,1)</f>
        <v>0</v>
      </c>
      <c r="RO27" s="535" cm="1">
        <f t="array" ref="RO27">INDEX(RO$13:RO26,$B27+1,1)</f>
        <v>0</v>
      </c>
      <c r="RP27" s="535" cm="1">
        <f t="array" ref="RP27">INDEX(RP$13:RP26,$B27+1,1)</f>
        <v>0</v>
      </c>
      <c r="RQ27" s="535" cm="1">
        <f t="array" ref="RQ27">INDEX(RQ$13:RQ26,$B27+1,1)</f>
        <v>0</v>
      </c>
      <c r="RR27" s="535" cm="1">
        <f t="array" ref="RR27">INDEX(RR$13:RR26,$B27+1,1)</f>
        <v>0</v>
      </c>
      <c r="RS27" s="535" cm="1">
        <f t="array" ref="RS27">INDEX(RS$13:RS26,$B27+1,1)</f>
        <v>0</v>
      </c>
      <c r="RT27" s="535" cm="1">
        <f t="array" ref="RT27">INDEX(RT$13:RT26,$B27+1,1)</f>
        <v>0</v>
      </c>
      <c r="RU27" s="535" cm="1">
        <f t="array" ref="RU27">INDEX(RU$13:RU26,$B27+1,1)</f>
        <v>0</v>
      </c>
      <c r="RV27" s="535" cm="1">
        <f t="array" ref="RV27">INDEX(RV$13:RV26,$B27+1,1)</f>
        <v>0</v>
      </c>
      <c r="RW27" s="535" cm="1">
        <f t="array" ref="RW27">INDEX(RW$13:RW26,$B27+1,1)</f>
        <v>0</v>
      </c>
      <c r="RX27" s="535" cm="1">
        <f t="array" ref="RX27">INDEX(RX$13:RX26,$B27+1,1)</f>
        <v>0</v>
      </c>
      <c r="RY27" s="535" cm="1">
        <f t="array" ref="RY27">INDEX(RY$13:RY26,$B27+1,1)</f>
        <v>0</v>
      </c>
      <c r="RZ27" s="535" cm="1">
        <f t="array" ref="RZ27">INDEX(RZ$13:RZ26,$B27+1,1)</f>
        <v>0</v>
      </c>
      <c r="SA27" s="535" cm="1">
        <f t="array" ref="SA27">INDEX(SA$13:SA26,$B27+1,1)</f>
        <v>0</v>
      </c>
      <c r="SB27" s="535" cm="1">
        <f t="array" ref="SB27">INDEX(SB$13:SB26,$B27+1,1)</f>
        <v>0</v>
      </c>
      <c r="SC27" s="535" cm="1">
        <f t="array" ref="SC27">INDEX(SC$13:SC26,$B27+1,1)</f>
        <v>0</v>
      </c>
      <c r="SD27" s="535" cm="1">
        <f t="array" ref="SD27">INDEX(SD$13:SD26,$B27+1,1)</f>
        <v>0</v>
      </c>
      <c r="SE27" s="535" cm="1">
        <f t="array" ref="SE27">INDEX(SE$13:SE26,$B27+1,1)</f>
        <v>0</v>
      </c>
      <c r="SF27" s="535" cm="1">
        <f t="array" ref="SF27">INDEX(SF$13:SF26,$B27+1,1)</f>
        <v>0</v>
      </c>
      <c r="SG27" s="535" cm="1">
        <f t="array" ref="SG27">INDEX(SG$13:SG26,$B27+1,1)</f>
        <v>0</v>
      </c>
      <c r="SH27" s="535" cm="1">
        <f t="array" ref="SH27">INDEX(SH$13:SH26,$B27+1,1)</f>
        <v>0</v>
      </c>
      <c r="SI27" s="535" cm="1">
        <f t="array" ref="SI27">INDEX(SI$13:SI26,$B27+1,1)</f>
        <v>0</v>
      </c>
      <c r="SJ27" s="535" cm="1">
        <f t="array" ref="SJ27">INDEX(SJ$13:SJ26,$B27+1,1)</f>
        <v>0</v>
      </c>
      <c r="SK27" s="535" cm="1">
        <f t="array" ref="SK27">INDEX(SK$13:SK26,$B27+1,1)</f>
        <v>0</v>
      </c>
      <c r="SL27" s="535" cm="1">
        <f t="array" ref="SL27">INDEX(SL$13:SL26,$B27+1,1)</f>
        <v>0</v>
      </c>
      <c r="SM27" s="535" cm="1">
        <f t="array" ref="SM27">INDEX(SM$13:SM26,$B27+1,1)</f>
        <v>0</v>
      </c>
      <c r="SN27" s="535" cm="1">
        <f t="array" ref="SN27">INDEX(SN$13:SN26,$B27+1,1)</f>
        <v>0</v>
      </c>
      <c r="SO27" s="535" cm="1">
        <f t="array" ref="SO27">INDEX(SO$13:SO26,$B27+1,1)</f>
        <v>0</v>
      </c>
      <c r="SP27" s="535" cm="1">
        <f t="array" ref="SP27">INDEX(SP$13:SP26,$B27+1,1)</f>
        <v>0</v>
      </c>
      <c r="SQ27" s="535" cm="1">
        <f t="array" ref="SQ27">INDEX(SQ$13:SQ26,$B27+1,1)</f>
        <v>0</v>
      </c>
      <c r="SR27" s="535" cm="1">
        <f t="array" ref="SR27">INDEX(SR$13:SR26,$B27+1,1)</f>
        <v>0</v>
      </c>
      <c r="SS27" s="535" cm="1">
        <f t="array" ref="SS27">INDEX(SS$13:SS26,$B27+1,1)</f>
        <v>0</v>
      </c>
      <c r="ST27" s="535" cm="1">
        <f t="array" ref="ST27">INDEX(ST$13:ST26,$B27+1,1)</f>
        <v>0</v>
      </c>
      <c r="SU27" s="535" cm="1">
        <f t="array" ref="SU27">INDEX(SU$13:SU26,$B27+1,1)</f>
        <v>0</v>
      </c>
      <c r="SV27" s="535" cm="1">
        <f t="array" ref="SV27">INDEX(SV$13:SV26,$B27+1,1)</f>
        <v>0</v>
      </c>
      <c r="SW27" s="535" cm="1">
        <f t="array" ref="SW27">INDEX(SW$13:SW26,$B27+1,1)</f>
        <v>0</v>
      </c>
      <c r="SX27" s="535" cm="1">
        <f t="array" ref="SX27">INDEX(SX$13:SX26,$B27+1,1)</f>
        <v>0</v>
      </c>
      <c r="SY27" s="535" cm="1">
        <f t="array" ref="SY27">INDEX(SY$13:SY26,$B27+1,1)</f>
        <v>0</v>
      </c>
      <c r="SZ27" s="535" cm="1">
        <f t="array" ref="SZ27">INDEX(SZ$13:SZ26,$B27+1,1)</f>
        <v>0</v>
      </c>
      <c r="TA27" s="535" cm="1">
        <f t="array" ref="TA27">INDEX(TA$13:TA26,$B27+1,1)</f>
        <v>0</v>
      </c>
      <c r="TB27" s="535" cm="1">
        <f t="array" ref="TB27">INDEX(TB$13:TB26,$B27+1,1)</f>
        <v>0</v>
      </c>
      <c r="TC27" s="535" cm="1">
        <f t="array" ref="TC27">INDEX(TC$13:TC26,$B27+1,1)</f>
        <v>0</v>
      </c>
      <c r="TD27" s="535" cm="1">
        <f t="array" ref="TD27">INDEX(TD$13:TD26,$B27+1,1)</f>
        <v>0</v>
      </c>
      <c r="TE27" s="535" cm="1">
        <f t="array" ref="TE27">INDEX(TE$13:TE26,$B27+1,1)</f>
        <v>0</v>
      </c>
      <c r="TF27" s="535" cm="1">
        <f t="array" ref="TF27">INDEX(TF$13:TF26,$B27+1,1)</f>
        <v>0</v>
      </c>
      <c r="TG27" s="535" cm="1">
        <f t="array" ref="TG27">INDEX(TG$13:TG26,$B27+1,1)</f>
        <v>0</v>
      </c>
      <c r="TH27" s="535" cm="1">
        <f t="array" ref="TH27">INDEX(TH$13:TH26,$B27+1,1)</f>
        <v>0</v>
      </c>
      <c r="TI27" s="535" cm="1">
        <f t="array" ref="TI27">INDEX(TI$13:TI26,$B27+1,1)</f>
        <v>0</v>
      </c>
      <c r="TJ27" s="535" cm="1">
        <f t="array" ref="TJ27">INDEX(TJ$13:TJ26,$B27+1,1)</f>
        <v>0</v>
      </c>
      <c r="TK27" s="535" cm="1">
        <f t="array" ref="TK27">INDEX(TK$13:TK26,$B27+1,1)</f>
        <v>0</v>
      </c>
      <c r="TL27" s="535" cm="1">
        <f t="array" ref="TL27">INDEX(TL$13:TL26,$B27+1,1)</f>
        <v>0</v>
      </c>
      <c r="TM27" s="535" cm="1">
        <f t="array" ref="TM27">INDEX(TM$13:TM26,$B27+1,1)</f>
        <v>0</v>
      </c>
      <c r="TN27" s="535" cm="1">
        <f t="array" ref="TN27">INDEX(TN$13:TN26,$B27+1,1)</f>
        <v>0</v>
      </c>
      <c r="TO27" s="535" cm="1">
        <f t="array" ref="TO27">INDEX(TO$13:TO26,$B27+1,1)</f>
        <v>0</v>
      </c>
      <c r="TP27" s="535" cm="1">
        <f t="array" ref="TP27">INDEX(TP$13:TP26,$B27+1,1)</f>
        <v>0</v>
      </c>
      <c r="TQ27" s="535" cm="1">
        <f t="array" ref="TQ27">INDEX(TQ$13:TQ26,$B27+1,1)</f>
        <v>0</v>
      </c>
      <c r="TR27" s="535" cm="1">
        <f t="array" ref="TR27">INDEX(TR$13:TR26,$B27+1,1)</f>
        <v>0</v>
      </c>
      <c r="TS27" s="535" cm="1">
        <f t="array" ref="TS27">INDEX(TS$13:TS26,$B27+1,1)</f>
        <v>0</v>
      </c>
      <c r="TT27" s="535" cm="1">
        <f t="array" ref="TT27">INDEX(TT$13:TT26,$B27+1,1)</f>
        <v>0</v>
      </c>
      <c r="TU27" s="535" cm="1">
        <f t="array" ref="TU27">INDEX(TU$13:TU26,$B27+1,1)</f>
        <v>0</v>
      </c>
      <c r="TV27" s="535" cm="1">
        <f t="array" ref="TV27">INDEX(TV$13:TV26,$B27+1,1)</f>
        <v>0</v>
      </c>
      <c r="TW27" s="535" cm="1">
        <f t="array" ref="TW27">INDEX(TW$13:TW26,$B27+1,1)</f>
        <v>0</v>
      </c>
      <c r="TX27" s="535" cm="1">
        <f t="array" ref="TX27">INDEX(TX$13:TX26,$B27+1,1)</f>
        <v>0</v>
      </c>
      <c r="TY27" s="535" cm="1">
        <f t="array" ref="TY27">INDEX(TY$13:TY26,$B27+1,1)</f>
        <v>0</v>
      </c>
      <c r="TZ27" s="535" cm="1">
        <f t="array" ref="TZ27">INDEX(TZ$13:TZ26,$B27+1,1)</f>
        <v>0</v>
      </c>
      <c r="UA27" s="535" cm="1">
        <f t="array" ref="UA27">INDEX(UA$13:UA26,$B27+1,1)</f>
        <v>0</v>
      </c>
      <c r="UB27" s="535" cm="1">
        <f t="array" ref="UB27">INDEX(UB$13:UB26,$B27+1,1)</f>
        <v>0</v>
      </c>
      <c r="UC27" s="535" cm="1">
        <f t="array" ref="UC27">INDEX(UC$13:UC26,$B27+1,1)</f>
        <v>0</v>
      </c>
      <c r="UD27" s="535" cm="1">
        <f t="array" ref="UD27">INDEX(UD$13:UD26,$B27+1,1)</f>
        <v>0</v>
      </c>
      <c r="UE27" s="535" cm="1">
        <f t="array" ref="UE27">INDEX(UE$13:UE26,$B27+1,1)</f>
        <v>0</v>
      </c>
      <c r="UF27" s="535" cm="1">
        <f t="array" ref="UF27">INDEX(UF$13:UF26,$B27+1,1)</f>
        <v>0</v>
      </c>
      <c r="UG27" s="535" cm="1">
        <f t="array" ref="UG27">INDEX(UG$13:UG26,$B27+1,1)</f>
        <v>0</v>
      </c>
      <c r="UH27" s="535" cm="1">
        <f t="array" ref="UH27">INDEX(UH$13:UH26,$B27+1,1)</f>
        <v>0</v>
      </c>
      <c r="UI27" s="535" cm="1">
        <f t="array" ref="UI27">INDEX(UI$13:UI26,$B27+1,1)</f>
        <v>0</v>
      </c>
      <c r="UJ27" s="535" cm="1">
        <f t="array" ref="UJ27">INDEX(UJ$13:UJ26,$B27+1,1)</f>
        <v>0</v>
      </c>
      <c r="UK27" s="535" cm="1">
        <f t="array" ref="UK27">INDEX(UK$13:UK26,$B27+1,1)</f>
        <v>0</v>
      </c>
      <c r="UL27" s="535" cm="1">
        <f t="array" ref="UL27">INDEX(UL$13:UL26,$B27+1,1)</f>
        <v>0</v>
      </c>
      <c r="UM27" s="535" cm="1">
        <f t="array" ref="UM27">INDEX(UM$13:UM26,$B27+1,1)</f>
        <v>0</v>
      </c>
      <c r="UN27" s="535" cm="1">
        <f t="array" ref="UN27">INDEX(UN$13:UN26,$B27+1,1)</f>
        <v>0</v>
      </c>
      <c r="UO27" s="535" cm="1">
        <f t="array" ref="UO27">INDEX(UO$13:UO26,$B27+1,1)</f>
        <v>0</v>
      </c>
      <c r="UP27" s="535" cm="1">
        <f t="array" ref="UP27">INDEX(UP$13:UP26,$B27+1,1)</f>
        <v>0</v>
      </c>
      <c r="UQ27" s="535" cm="1">
        <f t="array" ref="UQ27">INDEX(UQ$13:UQ26,$B27+1,1)</f>
        <v>0</v>
      </c>
      <c r="UR27" s="535" cm="1">
        <f t="array" ref="UR27">INDEX(UR$13:UR26,$B27+1,1)</f>
        <v>0</v>
      </c>
      <c r="US27" s="535" cm="1">
        <f t="array" ref="US27">INDEX(US$13:US26,$B27+1,1)</f>
        <v>0</v>
      </c>
      <c r="UT27" s="535" cm="1">
        <f t="array" ref="UT27">INDEX(UT$13:UT26,$B27+1,1)</f>
        <v>0</v>
      </c>
      <c r="UU27" s="535" cm="1">
        <f t="array" ref="UU27">INDEX(UU$13:UU26,$B27+1,1)</f>
        <v>0</v>
      </c>
      <c r="UV27" s="535" cm="1">
        <f t="array" ref="UV27">INDEX(UV$13:UV26,$B27+1,1)</f>
        <v>0</v>
      </c>
      <c r="UW27" s="535" cm="1">
        <f t="array" ref="UW27">INDEX(UW$13:UW26,$B27+1,1)</f>
        <v>0</v>
      </c>
      <c r="UX27" s="535" cm="1">
        <f t="array" ref="UX27">INDEX(UX$13:UX26,$B27+1,1)</f>
        <v>0</v>
      </c>
      <c r="UY27" s="535" cm="1">
        <f t="array" ref="UY27">INDEX(UY$13:UY26,$B27+1,1)</f>
        <v>0</v>
      </c>
      <c r="UZ27" s="535" cm="1">
        <f t="array" ref="UZ27">INDEX(UZ$13:UZ26,$B27+1,1)</f>
        <v>0</v>
      </c>
      <c r="VA27" s="535" cm="1">
        <f t="array" ref="VA27">INDEX(VA$13:VA26,$B27+1,1)</f>
        <v>0</v>
      </c>
      <c r="VB27" s="535" cm="1">
        <f t="array" ref="VB27">INDEX(VB$13:VB26,$B27+1,1)</f>
        <v>0</v>
      </c>
      <c r="VC27" s="535" cm="1">
        <f t="array" ref="VC27">INDEX(VC$13:VC26,$B27+1,1)</f>
        <v>0</v>
      </c>
      <c r="VD27" s="535" cm="1">
        <f t="array" ref="VD27">INDEX(VD$13:VD26,$B27+1,1)</f>
        <v>0</v>
      </c>
      <c r="VE27" s="535" cm="1">
        <f t="array" ref="VE27">INDEX(VE$13:VE26,$B27+1,1)</f>
        <v>0</v>
      </c>
      <c r="VF27" s="535" cm="1">
        <f t="array" ref="VF27">INDEX(VF$13:VF26,$B27+1,1)</f>
        <v>0</v>
      </c>
      <c r="VG27" s="535" cm="1">
        <f t="array" ref="VG27">INDEX(VG$13:VG26,$B27+1,1)</f>
        <v>0</v>
      </c>
      <c r="VH27" s="535" cm="1">
        <f t="array" ref="VH27">INDEX(VH$13:VH26,$B27+1,1)</f>
        <v>0</v>
      </c>
      <c r="VI27" s="535" cm="1">
        <f t="array" ref="VI27">INDEX(VI$13:VI26,$B27+1,1)</f>
        <v>0</v>
      </c>
      <c r="VJ27" s="535" cm="1">
        <f t="array" ref="VJ27">INDEX(VJ$13:VJ26,$B27+1,1)</f>
        <v>0</v>
      </c>
      <c r="VK27" s="535" cm="1">
        <f t="array" ref="VK27">INDEX(VK$13:VK26,$B27+1,1)</f>
        <v>0</v>
      </c>
      <c r="VL27" s="535" cm="1">
        <f t="array" ref="VL27">INDEX(VL$13:VL26,$B27+1,1)</f>
        <v>0</v>
      </c>
      <c r="VM27" s="535" cm="1">
        <f t="array" ref="VM27">INDEX(VM$13:VM26,$B27+1,1)</f>
        <v>0</v>
      </c>
      <c r="VN27" s="535" cm="1">
        <f t="array" ref="VN27">INDEX(VN$13:VN26,$B27+1,1)</f>
        <v>0</v>
      </c>
      <c r="VO27" s="535" cm="1">
        <f t="array" ref="VO27">INDEX(VO$13:VO26,$B27+1,1)</f>
        <v>0</v>
      </c>
      <c r="VP27" s="535" cm="1">
        <f t="array" ref="VP27">INDEX(VP$13:VP26,$B27+1,1)</f>
        <v>0</v>
      </c>
      <c r="VQ27" s="535" cm="1">
        <f t="array" ref="VQ27">INDEX(VQ$13:VQ26,$B27+1,1)</f>
        <v>0</v>
      </c>
      <c r="VR27" s="535" cm="1">
        <f t="array" ref="VR27">INDEX(VR$13:VR26,$B27+1,1)</f>
        <v>0</v>
      </c>
      <c r="VS27" s="535" cm="1">
        <f t="array" ref="VS27">INDEX(VS$13:VS26,$B27+1,1)</f>
        <v>0</v>
      </c>
      <c r="VT27" s="535" cm="1">
        <f t="array" ref="VT27">INDEX(VT$13:VT26,$B27+1,1)</f>
        <v>0</v>
      </c>
      <c r="VU27" s="535" cm="1">
        <f t="array" ref="VU27">INDEX(VU$13:VU26,$B27+1,1)</f>
        <v>0</v>
      </c>
      <c r="VV27" s="535" cm="1">
        <f t="array" ref="VV27">INDEX(VV$13:VV26,$B27+1,1)</f>
        <v>0</v>
      </c>
      <c r="VW27" s="535" cm="1">
        <f t="array" ref="VW27">INDEX(VW$13:VW26,$B27+1,1)</f>
        <v>0</v>
      </c>
      <c r="VX27" s="535" cm="1">
        <f t="array" ref="VX27">INDEX(VX$13:VX26,$B27+1,1)</f>
        <v>0</v>
      </c>
      <c r="VY27" s="535" cm="1">
        <f t="array" ref="VY27">INDEX(VY$13:VY26,$B27+1,1)</f>
        <v>0</v>
      </c>
      <c r="VZ27" s="535" cm="1">
        <f t="array" ref="VZ27">INDEX(VZ$13:VZ26,$B27+1,1)</f>
        <v>0</v>
      </c>
      <c r="WA27" s="535" cm="1">
        <f t="array" ref="WA27">INDEX(WA$13:WA26,$B27+1,1)</f>
        <v>0</v>
      </c>
      <c r="WB27" s="535" cm="1">
        <f t="array" ref="WB27">INDEX(WB$13:WB26,$B27+1,1)</f>
        <v>0</v>
      </c>
      <c r="WC27" s="535" cm="1">
        <f t="array" ref="WC27">INDEX(WC$13:WC26,$B27+1,1)</f>
        <v>0</v>
      </c>
      <c r="WD27" s="535" cm="1">
        <f t="array" ref="WD27">INDEX(WD$13:WD26,$B27+1,1)</f>
        <v>0</v>
      </c>
      <c r="WE27" s="535" cm="1">
        <f t="array" ref="WE27">INDEX(WE$13:WE26,$B27+1,1)</f>
        <v>0</v>
      </c>
      <c r="WF27" s="535" cm="1">
        <f t="array" ref="WF27">INDEX(WF$13:WF26,$B27+1,1)</f>
        <v>0</v>
      </c>
      <c r="WG27" s="535" cm="1">
        <f t="array" ref="WG27">INDEX(WG$13:WG26,$B27+1,1)</f>
        <v>0</v>
      </c>
      <c r="WH27" s="535" cm="1">
        <f t="array" ref="WH27">INDEX(WH$13:WH26,$B27+1,1)</f>
        <v>0</v>
      </c>
      <c r="WI27" s="535" cm="1">
        <f t="array" ref="WI27">INDEX(WI$13:WI26,$B27+1,1)</f>
        <v>0</v>
      </c>
      <c r="WJ27" s="535" cm="1">
        <f t="array" ref="WJ27">INDEX(WJ$13:WJ26,$B27+1,1)</f>
        <v>0</v>
      </c>
      <c r="WK27" s="535" cm="1">
        <f t="array" ref="WK27">INDEX(WK$13:WK26,$B27+1,1)</f>
        <v>0</v>
      </c>
      <c r="WL27" s="535" cm="1">
        <f t="array" ref="WL27">INDEX(WL$13:WL26,$B27+1,1)</f>
        <v>0</v>
      </c>
      <c r="WM27" s="535" cm="1">
        <f t="array" ref="WM27">INDEX(WM$13:WM26,$B27+1,1)</f>
        <v>0</v>
      </c>
      <c r="WN27" s="535" cm="1">
        <f t="array" ref="WN27">INDEX(WN$13:WN26,$B27+1,1)</f>
        <v>0</v>
      </c>
      <c r="WO27" s="535" cm="1">
        <f t="array" ref="WO27">INDEX(WO$13:WO26,$B27+1,1)</f>
        <v>0</v>
      </c>
      <c r="WP27" s="535" cm="1">
        <f t="array" ref="WP27">INDEX(WP$13:WP26,$B27+1,1)</f>
        <v>0</v>
      </c>
      <c r="WQ27" s="535" cm="1">
        <f t="array" ref="WQ27">INDEX(WQ$13:WQ26,$B27+1,1)</f>
        <v>0</v>
      </c>
      <c r="WR27" s="535" cm="1">
        <f t="array" ref="WR27">INDEX(WR$13:WR26,$B27+1,1)</f>
        <v>0</v>
      </c>
      <c r="WS27" s="535" cm="1">
        <f t="array" ref="WS27">INDEX(WS$13:WS26,$B27+1,1)</f>
        <v>0</v>
      </c>
      <c r="WT27" s="535" cm="1">
        <f t="array" ref="WT27">INDEX(WT$13:WT26,$B27+1,1)</f>
        <v>0</v>
      </c>
      <c r="WU27" s="535" cm="1">
        <f t="array" ref="WU27">INDEX(WU$13:WU26,$B27+1,1)</f>
        <v>0</v>
      </c>
      <c r="WV27" s="535" cm="1">
        <f t="array" ref="WV27">INDEX(WV$13:WV26,$B27+1,1)</f>
        <v>0</v>
      </c>
      <c r="WW27" s="535" cm="1">
        <f t="array" ref="WW27">INDEX(WW$13:WW26,$B27+1,1)</f>
        <v>0</v>
      </c>
      <c r="WX27" s="535" cm="1">
        <f t="array" ref="WX27">INDEX(WX$13:WX26,$B27+1,1)</f>
        <v>0</v>
      </c>
      <c r="WY27" s="535" cm="1">
        <f t="array" ref="WY27">INDEX(WY$13:WY26,$B27+1,1)</f>
        <v>0</v>
      </c>
      <c r="WZ27" s="535" cm="1">
        <f t="array" ref="WZ27">INDEX(WZ$13:WZ26,$B27+1,1)</f>
        <v>0</v>
      </c>
      <c r="XA27" s="535" cm="1">
        <f t="array" ref="XA27">INDEX(XA$13:XA26,$B27+1,1)</f>
        <v>0</v>
      </c>
      <c r="XB27" s="535" cm="1">
        <f t="array" ref="XB27">INDEX(XB$13:XB26,$B27+1,1)</f>
        <v>0</v>
      </c>
      <c r="XC27" s="535" cm="1">
        <f t="array" ref="XC27">INDEX(XC$13:XC26,$B27+1,1)</f>
        <v>0</v>
      </c>
      <c r="XD27" s="535" cm="1">
        <f t="array" ref="XD27">INDEX(XD$13:XD26,$B27+1,1)</f>
        <v>0</v>
      </c>
      <c r="XE27" s="535" cm="1">
        <f t="array" ref="XE27">INDEX(XE$13:XE26,$B27+1,1)</f>
        <v>0</v>
      </c>
      <c r="XF27" s="535" cm="1">
        <f t="array" ref="XF27">INDEX(XF$13:XF26,$B27+1,1)</f>
        <v>0</v>
      </c>
      <c r="XG27" s="535" cm="1">
        <f t="array" ref="XG27">INDEX(XG$13:XG26,$B27+1,1)</f>
        <v>0</v>
      </c>
      <c r="XH27" s="535" cm="1">
        <f t="array" ref="XH27">INDEX(XH$13:XH26,$B27+1,1)</f>
        <v>0</v>
      </c>
      <c r="XI27" s="535" cm="1">
        <f t="array" ref="XI27">INDEX(XI$13:XI26,$B27+1,1)</f>
        <v>0</v>
      </c>
      <c r="XJ27" s="535" cm="1">
        <f t="array" ref="XJ27">INDEX(XJ$13:XJ26,$B27+1,1)</f>
        <v>0</v>
      </c>
      <c r="XK27" s="535" cm="1">
        <f t="array" ref="XK27">INDEX(XK$13:XK26,$B27+1,1)</f>
        <v>0</v>
      </c>
      <c r="XL27" s="535" cm="1">
        <f t="array" ref="XL27">INDEX(XL$13:XL26,$B27+1,1)</f>
        <v>0</v>
      </c>
      <c r="XM27" s="535" cm="1">
        <f t="array" ref="XM27">INDEX(XM$13:XM26,$B27+1,1)</f>
        <v>0</v>
      </c>
      <c r="XN27" s="535" cm="1">
        <f t="array" ref="XN27">INDEX(XN$13:XN26,$B27+1,1)</f>
        <v>0</v>
      </c>
      <c r="XO27" s="535" cm="1">
        <f t="array" ref="XO27">INDEX(XO$13:XO26,$B27+1,1)</f>
        <v>0</v>
      </c>
      <c r="XP27" s="535" cm="1">
        <f t="array" ref="XP27">INDEX(XP$13:XP26,$B27+1,1)</f>
        <v>0</v>
      </c>
      <c r="XQ27" s="535" cm="1">
        <f t="array" ref="XQ27">INDEX(XQ$13:XQ26,$B27+1,1)</f>
        <v>0</v>
      </c>
      <c r="XR27" s="535" cm="1">
        <f t="array" ref="XR27">INDEX(XR$13:XR26,$B27+1,1)</f>
        <v>0</v>
      </c>
      <c r="XS27" s="535" cm="1">
        <f t="array" ref="XS27">INDEX(XS$13:XS26,$B27+1,1)</f>
        <v>0</v>
      </c>
      <c r="XT27" s="535" cm="1">
        <f t="array" ref="XT27">INDEX(XT$13:XT26,$B27+1,1)</f>
        <v>0</v>
      </c>
      <c r="XU27" s="535" cm="1">
        <f t="array" ref="XU27">INDEX(XU$13:XU26,$B27+1,1)</f>
        <v>0</v>
      </c>
      <c r="XV27" s="535" cm="1">
        <f t="array" ref="XV27">INDEX(XV$13:XV26,$B27+1,1)</f>
        <v>0</v>
      </c>
      <c r="XW27" s="535" cm="1">
        <f t="array" ref="XW27">INDEX(XW$13:XW26,$B27+1,1)</f>
        <v>0</v>
      </c>
      <c r="XX27" s="535" cm="1">
        <f t="array" ref="XX27">INDEX(XX$13:XX26,$B27+1,1)</f>
        <v>0</v>
      </c>
      <c r="XY27" s="535" cm="1">
        <f t="array" ref="XY27">INDEX(XY$13:XY26,$B27+1,1)</f>
        <v>0</v>
      </c>
      <c r="XZ27" s="535" cm="1">
        <f t="array" ref="XZ27">INDEX(XZ$13:XZ26,$B27+1,1)</f>
        <v>0</v>
      </c>
      <c r="YA27" s="535" cm="1">
        <f t="array" ref="YA27">INDEX(YA$13:YA26,$B27+1,1)</f>
        <v>0</v>
      </c>
      <c r="YB27" s="535" cm="1">
        <f t="array" ref="YB27">INDEX(YB$13:YB26,$B27+1,1)</f>
        <v>0</v>
      </c>
      <c r="YC27" s="535" cm="1">
        <f t="array" ref="YC27">INDEX(YC$13:YC26,$B27+1,1)</f>
        <v>0</v>
      </c>
      <c r="YD27" s="535" cm="1">
        <f t="array" ref="YD27">INDEX(YD$13:YD26,$B27+1,1)</f>
        <v>0</v>
      </c>
      <c r="YE27" s="535" cm="1">
        <f t="array" ref="YE27">INDEX(YE$13:YE26,$B27+1,1)</f>
        <v>0</v>
      </c>
      <c r="YF27" s="535" cm="1">
        <f t="array" ref="YF27">INDEX(YF$13:YF26,$B27+1,1)</f>
        <v>0</v>
      </c>
      <c r="YG27" s="535" cm="1">
        <f t="array" ref="YG27">INDEX(YG$13:YG26,$B27+1,1)</f>
        <v>0</v>
      </c>
      <c r="YH27" s="535" cm="1">
        <f t="array" ref="YH27">INDEX(YH$13:YH26,$B27+1,1)</f>
        <v>0</v>
      </c>
      <c r="YI27" s="535" cm="1">
        <f t="array" ref="YI27">INDEX(YI$13:YI26,$B27+1,1)</f>
        <v>0</v>
      </c>
      <c r="YJ27" s="535" cm="1">
        <f t="array" ref="YJ27">INDEX(YJ$13:YJ26,$B27+1,1)</f>
        <v>0</v>
      </c>
      <c r="YK27" s="535" cm="1">
        <f t="array" ref="YK27">INDEX(YK$13:YK26,$B27+1,1)</f>
        <v>0</v>
      </c>
      <c r="YL27" s="535" cm="1">
        <f t="array" ref="YL27">INDEX(YL$13:YL26,$B27+1,1)</f>
        <v>0</v>
      </c>
      <c r="YM27" s="535" cm="1">
        <f t="array" ref="YM27">INDEX(YM$13:YM26,$B27+1,1)</f>
        <v>0</v>
      </c>
      <c r="YN27" s="535" cm="1">
        <f t="array" ref="YN27">INDEX(YN$13:YN26,$B27+1,1)</f>
        <v>0</v>
      </c>
      <c r="YO27" s="535" cm="1">
        <f t="array" ref="YO27">INDEX(YO$13:YO26,$B27+1,1)</f>
        <v>0</v>
      </c>
      <c r="YP27" s="535" cm="1">
        <f t="array" ref="YP27">INDEX(YP$13:YP26,$B27+1,1)</f>
        <v>0</v>
      </c>
      <c r="YQ27" s="535" cm="1">
        <f t="array" ref="YQ27">INDEX(YQ$13:YQ26,$B27+1,1)</f>
        <v>0</v>
      </c>
      <c r="YR27" s="535" cm="1">
        <f t="array" ref="YR27">INDEX(YR$13:YR26,$B27+1,1)</f>
        <v>0</v>
      </c>
      <c r="YS27" s="535" cm="1">
        <f t="array" ref="YS27">INDEX(YS$13:YS26,$B27+1,1)</f>
        <v>0</v>
      </c>
      <c r="YT27" s="535" cm="1">
        <f t="array" ref="YT27">INDEX(YT$13:YT26,$B27+1,1)</f>
        <v>0</v>
      </c>
      <c r="YU27" s="535" cm="1">
        <f t="array" ref="YU27">INDEX(YU$13:YU26,$B27+1,1)</f>
        <v>0</v>
      </c>
      <c r="YV27" s="535" cm="1">
        <f t="array" ref="YV27">INDEX(YV$13:YV26,$B27+1,1)</f>
        <v>0</v>
      </c>
      <c r="YW27" s="535" cm="1">
        <f t="array" ref="YW27">INDEX(YW$13:YW26,$B27+1,1)</f>
        <v>0</v>
      </c>
      <c r="YX27" s="535" cm="1">
        <f t="array" ref="YX27">INDEX(YX$13:YX26,$B27+1,1)</f>
        <v>0</v>
      </c>
      <c r="YY27" s="535" cm="1">
        <f t="array" ref="YY27">INDEX(YY$13:YY26,$B27+1,1)</f>
        <v>0</v>
      </c>
      <c r="YZ27" s="535" cm="1">
        <f t="array" ref="YZ27">INDEX(YZ$13:YZ26,$B27+1,1)</f>
        <v>0</v>
      </c>
      <c r="ZA27" s="535" t="str" cm="1">
        <f t="array" ref="ZA27">INDEX(ZA$13:ZA26,$B27+1,1)</f>
        <v>-</v>
      </c>
      <c r="ZB27" s="18"/>
      <c r="ZC27" s="535" cm="1">
        <f t="array" ref="ZC27">INDEX(ZC$13:ZC26,$B27+1,1)</f>
        <v>0</v>
      </c>
      <c r="ZD27" s="535" cm="1">
        <f t="array" ref="ZD27">INDEX(ZD$13:ZD26,$B27+1,1)</f>
        <v>0</v>
      </c>
      <c r="ZE27" s="535" cm="1">
        <f t="array" ref="ZE27">INDEX(ZE$13:ZE26,$B27+1,1)</f>
        <v>0</v>
      </c>
      <c r="ZF27" s="535" t="str" cm="1">
        <f t="array" ref="ZF27">INDEX(ZF$13:ZF26,$B27+1,1)</f>
        <v>-</v>
      </c>
      <c r="ZG27" s="535" t="str" cm="1">
        <f t="array" ref="ZG27">INDEX(ZG$13:ZG26,$B27+1,1)</f>
        <v>-</v>
      </c>
      <c r="ZH27" s="535" t="str" cm="1">
        <f t="array" ref="ZH27">INDEX(ZH$13:ZH26,$B27+1,1)</f>
        <v>-</v>
      </c>
      <c r="ZI27" s="535" t="str" cm="1">
        <f t="array" ref="ZI27">INDEX(ZI$13:ZI26,$B27+1,1)</f>
        <v>-</v>
      </c>
      <c r="ZJ27" s="535" t="str" cm="1">
        <f t="array" ref="ZJ27">INDEX(ZJ$13:ZJ26,$B27+1,1)</f>
        <v>-</v>
      </c>
      <c r="ZK27" s="535" t="str" cm="1">
        <f t="array" ref="ZK27">INDEX(ZK$13:ZK26,$B27+1,1)</f>
        <v>-</v>
      </c>
      <c r="ZL27" s="535" t="str" cm="1">
        <f t="array" ref="ZL27">INDEX(ZL$13:ZL26,$B27+1,1)</f>
        <v>-</v>
      </c>
      <c r="ZM27" s="535" t="str" cm="1">
        <f t="array" ref="ZM27">INDEX(ZM$13:ZM26,$B27+1,1)</f>
        <v>-</v>
      </c>
      <c r="ZN27" s="535" t="str" cm="1">
        <f t="array" ref="ZN27">INDEX(ZN$13:ZN26,$B27+1,1)</f>
        <v>-</v>
      </c>
      <c r="ZO27" s="535" t="str" cm="1">
        <f t="array" ref="ZO27">INDEX(ZO$13:ZO26,$B27+1,1)</f>
        <v>-</v>
      </c>
      <c r="ZP27" s="535" t="str" cm="1">
        <f t="array" ref="ZP27">INDEX(ZP$13:ZP26,$B27+1,1)</f>
        <v>-</v>
      </c>
      <c r="ZQ27" s="535" t="str" cm="1">
        <f t="array" ref="ZQ27">INDEX(ZQ$13:ZQ26,$B27+1,1)</f>
        <v>-</v>
      </c>
      <c r="ZR27" s="535" t="str" cm="1">
        <f t="array" ref="ZR27">INDEX(ZR$13:ZR26,$B27+1,1)</f>
        <v>-</v>
      </c>
      <c r="ZS27" s="535" t="str" cm="1">
        <f t="array" ref="ZS27">INDEX(ZS$13:ZS26,$B27+1,1)</f>
        <v>-</v>
      </c>
      <c r="ZT27" s="535" t="str" cm="1">
        <f t="array" ref="ZT27">INDEX(ZT$13:ZT26,$B27+1,1)</f>
        <v>-</v>
      </c>
      <c r="ZU27" s="535" t="str" cm="1">
        <f t="array" ref="ZU27">INDEX(ZU$13:ZU26,$B27+1,1)</f>
        <v>-</v>
      </c>
      <c r="ZV27" s="535" t="str" cm="1">
        <f t="array" ref="ZV27">INDEX(ZV$13:ZV26,$B27+1,1)</f>
        <v>-</v>
      </c>
      <c r="ZW27" s="535" t="str" cm="1">
        <f t="array" ref="ZW27">INDEX(ZW$13:ZW26,$B27+1,1)</f>
        <v>-</v>
      </c>
      <c r="ZX27" s="18"/>
      <c r="ZY27" s="411" t="str">
        <f t="shared" ca="1" si="211"/>
        <v>-</v>
      </c>
      <c r="ZZ27" s="535" t="str" cm="1">
        <f t="array" ref="ZZ27">INDEX(ZZ$13:ZZ26,$B27+1,1)</f>
        <v>-</v>
      </c>
      <c r="AAA27" s="535" t="str" cm="1">
        <f t="array" ref="AAA27">INDEX(AAA$13:AAA26,$B27+1,1)</f>
        <v>-</v>
      </c>
      <c r="AAB27" s="535" t="str" cm="1">
        <f t="array" ref="AAB27">INDEX(AAB$13:AAB26,$B27+1,1)</f>
        <v>-</v>
      </c>
      <c r="AAC27" s="535" t="str" cm="1">
        <f t="array" ref="AAC27">INDEX(AAC$13:AAC26,$B27+1,1)</f>
        <v>-</v>
      </c>
      <c r="AAD27" s="535" cm="1">
        <f t="array" ref="AAD27">INDEX(AAD$13:AAD26,$B27+1,1)</f>
        <v>0</v>
      </c>
      <c r="AAE27" s="535" t="str" cm="1">
        <f t="array" ref="AAE27">INDEX(AAE$13:AAE26,$B27+1,1)</f>
        <v>-</v>
      </c>
      <c r="AAF27" s="535" t="str" cm="1">
        <f t="array" ref="AAF27">INDEX(AAF$13:AAF26,$B27+1,1)</f>
        <v>-</v>
      </c>
      <c r="AAG27" s="535" t="str" cm="1">
        <f t="array" ref="AAG27">INDEX(AAG$13:AAG26,$B27+1,1)</f>
        <v>-</v>
      </c>
      <c r="AAH27" s="535" t="str" cm="1">
        <f t="array" ref="AAH27">INDEX(AAH$13:AAH26,$B27+1,1)</f>
        <v>-</v>
      </c>
      <c r="AAI27" s="535" t="str" cm="1">
        <f t="array" ref="AAI27">INDEX(AAI$13:AAI26,$B27+1,1)</f>
        <v>-</v>
      </c>
      <c r="AAJ27" s="535" t="str" cm="1">
        <f t="array" ref="AAJ27">INDEX(AAJ$13:AAJ26,$B27+1,1)</f>
        <v>-</v>
      </c>
      <c r="AAK27" s="535" t="str" cm="1">
        <f t="array" ref="AAK27">INDEX(AAK$13:AAK26,$B27+1,1)</f>
        <v>-</v>
      </c>
      <c r="AAL27" s="535" t="str" cm="1">
        <f t="array" ref="AAL27">INDEX(AAL$13:AAL26,$B27+1,1)</f>
        <v>-</v>
      </c>
      <c r="AAM27" s="535" t="b" cm="1">
        <f t="array" ref="AAM27">INDEX(AAM$13:AAM26,$B27+1,1)</f>
        <v>1</v>
      </c>
      <c r="AAN27" s="535" t="str" cm="1">
        <f t="array" ref="AAN27">INDEX(AAN$13:AAN26,$B27+1,1)</f>
        <v>-</v>
      </c>
      <c r="AAO27" s="535" cm="1">
        <f t="array" ref="AAO27">INDEX(AAO$13:AAO26,$B27+1,1)</f>
        <v>0</v>
      </c>
      <c r="AAP27" s="535" cm="1">
        <f t="array" ref="AAP27">INDEX(AAP$13:AAP26,$B27+1,1)</f>
        <v>0</v>
      </c>
      <c r="AAQ27" s="535" cm="1">
        <f t="array" ref="AAQ27">INDEX(AAQ$13:AAQ26,$B27+1,1)</f>
        <v>0</v>
      </c>
      <c r="AAR27" s="18"/>
      <c r="AAS27" s="535" t="str" cm="1">
        <f t="array" ref="AAS27">INDEX(AAS$13:AAS26,$B27+1,1)</f>
        <v>-</v>
      </c>
      <c r="AAT27" s="535" t="str" cm="1">
        <f t="array" ref="AAT27">INDEX(AAT$13:AAT26,$B27+1,1)</f>
        <v>-</v>
      </c>
      <c r="AAU27" s="535" t="str" cm="1">
        <f t="array" ref="AAU27">INDEX(AAU$13:AAU26,$B27+1,1)</f>
        <v>-</v>
      </c>
      <c r="AAV27" s="535" t="str" cm="1">
        <f t="array" ref="AAV27">INDEX(AAV$13:AAV26,$B27+1,1)</f>
        <v>-</v>
      </c>
      <c r="AAW27" s="535" cm="1">
        <f t="array" ref="AAW27">INDEX(AAW$13:AAW26,$B27+1,1)</f>
        <v>1</v>
      </c>
      <c r="AAX27" s="535" cm="1">
        <f t="array" ref="AAX27">INDEX(AAX$13:AAX26,$B27+1,1)</f>
        <v>1</v>
      </c>
      <c r="AAY27" s="535" cm="1">
        <f t="array" ref="AAY27">INDEX(AAY$13:AAY26,$B27+1,1)</f>
        <v>1</v>
      </c>
      <c r="AAZ27" s="535" cm="1">
        <f t="array" ref="AAZ27">INDEX(AAZ$13:AAZ26,$B27+1,1)</f>
        <v>1</v>
      </c>
      <c r="ABA27" s="535" t="str" cm="1">
        <f t="array" ref="ABA27">INDEX(ABA$13:ABA26,$B27+1,1)</f>
        <v>-</v>
      </c>
      <c r="ABB27" s="535" t="str" cm="1">
        <f t="array" ref="ABB27">INDEX(ABB$13:ABB26,$B27+1,1)</f>
        <v>-</v>
      </c>
      <c r="ABC27" s="535" t="str" cm="1">
        <f t="array" ref="ABC27">INDEX(ABC$13:ABC26,$B27+1,1)</f>
        <v>-</v>
      </c>
      <c r="ABD27" s="535" t="str" cm="1">
        <f t="array" ref="ABD27">INDEX(ABD$13:ABD26,$B27+1,1)</f>
        <v>-</v>
      </c>
      <c r="ABE27" s="535" t="str" cm="1">
        <f t="array" ref="ABE27">INDEX(ABE$13:ABE26,$B27+1,1)</f>
        <v>-</v>
      </c>
      <c r="ABF27" s="535" t="str" cm="1">
        <f t="array" ref="ABF27">INDEX(ABF$13:ABF26,$B27+1,1)</f>
        <v>-</v>
      </c>
      <c r="ABG27" s="535" t="str" cm="1">
        <f t="array" ref="ABG27">INDEX(ABG$13:ABG26,$B27+1,1)</f>
        <v>-</v>
      </c>
      <c r="ABH27" s="18"/>
      <c r="ABI27" s="535" t="str" cm="1">
        <f t="array" ref="ABI27">INDEX(ABI$13:ABI26,$B27+1,1)</f>
        <v>-</v>
      </c>
      <c r="ABJ27" s="411">
        <f t="shared" si="187"/>
        <v>1</v>
      </c>
      <c r="ABK27" s="18"/>
      <c r="ABL27" s="535" t="str" cm="1">
        <f t="array" ref="ABL27">INDEX(ABL$13:ABL26,$B27+1,1)</f>
        <v>-</v>
      </c>
      <c r="ABM27" s="535" t="str" cm="1">
        <f t="array" ref="ABM27">INDEX(ABM$13:ABM26,$B27+1,1)</f>
        <v>-</v>
      </c>
      <c r="ABN27" s="535" t="str" cm="1">
        <f t="array" ref="ABN27">INDEX(ABN$13:ABN26,$B27+1,1)</f>
        <v>-</v>
      </c>
      <c r="ABO27" s="535" t="str" cm="1">
        <f t="array" ref="ABO27">INDEX(ABO$13:ABO26,$B27+1,1)</f>
        <v>-</v>
      </c>
      <c r="ABP27" s="535" t="str" cm="1">
        <f t="array" ref="ABP27">INDEX(ABP$13:ABP26,$B27+1,1)</f>
        <v>-</v>
      </c>
      <c r="ABQ27" s="535" t="str" cm="1">
        <f t="array" ref="ABQ27">INDEX(ABQ$13:ABQ26,$B27+1,1)</f>
        <v>-</v>
      </c>
      <c r="ABR27" s="535" t="str" cm="1">
        <f t="array" ref="ABR27">INDEX(ABR$13:ABR26,$B27+1,1)</f>
        <v>-</v>
      </c>
      <c r="ABS27" s="535" t="str" cm="1">
        <f t="array" ref="ABS27">INDEX(ABS$13:ABS26,$B27+1,1)</f>
        <v>-</v>
      </c>
      <c r="ABT27" s="535" t="str" cm="1">
        <f t="array" ref="ABT27">INDEX(ABT$13:ABT26,$B27+1,1)</f>
        <v>-</v>
      </c>
      <c r="ABU27" s="535" t="str" cm="1">
        <f t="array" ref="ABU27">INDEX(ABU$13:ABU26,$B27+1,1)</f>
        <v>-</v>
      </c>
      <c r="ABV27" s="535" t="str" cm="1">
        <f t="array" ref="ABV27">INDEX(ABV$13:ABV26,$B27+1,1)</f>
        <v>-</v>
      </c>
      <c r="ABW27" s="535" t="str" cm="1">
        <f t="array" ref="ABW27">INDEX(ABW$13:ABW26,$B27+1,1)</f>
        <v>-</v>
      </c>
      <c r="ABX27" s="535" t="str" cm="1">
        <f t="array" ref="ABX27">INDEX(ABX$13:ABX26,$B27+1,1)</f>
        <v>-</v>
      </c>
      <c r="ABY27" s="535" t="str" cm="1">
        <f t="array" ref="ABY27">INDEX(ABY$13:ABY26,$B27+1,1)</f>
        <v>-</v>
      </c>
      <c r="ABZ27" s="535" t="str" cm="1">
        <f t="array" ref="ABZ27">INDEX(ABZ$13:ABZ26,$B27+1,1)</f>
        <v>-</v>
      </c>
      <c r="ACA27" s="535" t="str" cm="1">
        <f t="array" ref="ACA27">INDEX(ACA$13:ACA26,$B27+1,1)</f>
        <v>-</v>
      </c>
      <c r="ACB27" s="535" t="str" cm="1">
        <f t="array" ref="ACB27">INDEX(ACB$13:ACB26,$B27+1,1)</f>
        <v>-</v>
      </c>
      <c r="ACC27" s="535" t="str" cm="1">
        <f t="array" ref="ACC27">INDEX(ACC$13:ACC26,$B27+1,1)</f>
        <v>-</v>
      </c>
      <c r="ACD27" s="535" t="str" cm="1">
        <f t="array" ref="ACD27">INDEX(ACD$13:ACD26,$B27+1,1)</f>
        <v>-</v>
      </c>
      <c r="ACE27" s="535" t="str" cm="1">
        <f t="array" ref="ACE27">INDEX(ACE$13:ACE26,$B27+1,1)</f>
        <v>-</v>
      </c>
      <c r="ACF27" s="535" t="str" cm="1">
        <f t="array" ref="ACF27">INDEX(ACF$13:ACF26,$B27+1,1)</f>
        <v>-</v>
      </c>
      <c r="ACG27" s="535" t="str" cm="1">
        <f t="array" ref="ACG27">INDEX(ACG$13:ACG26,$B27+1,1)</f>
        <v>-</v>
      </c>
      <c r="ACH27" s="535" t="str" cm="1">
        <f t="array" ref="ACH27">INDEX(ACH$13:ACH26,$B27+1,1)</f>
        <v>-</v>
      </c>
      <c r="ACI27" s="535" t="str" cm="1">
        <f t="array" ref="ACI27">INDEX(ACI$13:ACI26,$B27+1,1)</f>
        <v>-</v>
      </c>
      <c r="ACJ27" s="535" t="str" cm="1">
        <f t="array" ref="ACJ27">INDEX(ACJ$13:ACJ26,$B27+1,1)</f>
        <v>-</v>
      </c>
      <c r="ACK27" s="535" t="str" cm="1">
        <f t="array" ref="ACK27">INDEX(ACK$13:ACK26,$B27+1,1)</f>
        <v>-</v>
      </c>
      <c r="ACL27" s="535" t="str" cm="1">
        <f t="array" ref="ACL27">INDEX(ACL$13:ACL26,$B27+1,1)</f>
        <v>-</v>
      </c>
      <c r="ACM27" s="535" t="str" cm="1">
        <f t="array" ref="ACM27">INDEX(ACM$13:ACM26,$B27+1,1)</f>
        <v>-</v>
      </c>
      <c r="ACN27" s="535" t="str" cm="1">
        <f t="array" ref="ACN27">INDEX(ACN$13:ACN26,$B27+1,1)</f>
        <v>-</v>
      </c>
      <c r="ACO27" s="535" t="str" cm="1">
        <f t="array" ref="ACO27">INDEX(ACO$13:ACO26,$B27+1,1)</f>
        <v>-</v>
      </c>
      <c r="ACP27" s="535" t="str" cm="1">
        <f t="array" ref="ACP27">INDEX(ACP$13:ACP26,$B27+1,1)</f>
        <v>-</v>
      </c>
      <c r="ACQ27" s="535" t="str" cm="1">
        <f t="array" ref="ACQ27">INDEX(ACQ$13:ACQ26,$B27+1,1)</f>
        <v>-</v>
      </c>
      <c r="ACR27" s="535" t="str" cm="1">
        <f t="array" ref="ACR27">INDEX(ACR$13:ACR26,$B27+1,1)</f>
        <v>-</v>
      </c>
      <c r="ACS27" s="535" t="str" cm="1">
        <f t="array" ref="ACS27">INDEX(ACS$13:ACS26,$B27+1,1)</f>
        <v>-</v>
      </c>
      <c r="ACT27" s="535" t="str" cm="1">
        <f t="array" ref="ACT27">INDEX(ACT$13:ACT26,$B27+1,1)</f>
        <v>-</v>
      </c>
      <c r="ACU27" s="535" t="str" cm="1">
        <f t="array" ref="ACU27">INDEX(ACU$13:ACU26,$B27+1,1)</f>
        <v>-</v>
      </c>
      <c r="ACV27" s="535" t="str" cm="1">
        <f t="array" ref="ACV27">INDEX(ACV$13:ACV26,$B27+1,1)</f>
        <v>-</v>
      </c>
      <c r="ACW27" s="535" t="str" cm="1">
        <f t="array" ref="ACW27">INDEX(ACW$13:ACW26,$B27+1,1)</f>
        <v>-</v>
      </c>
      <c r="ACX27" s="535" t="str" cm="1">
        <f t="array" ref="ACX27">INDEX(ACX$13:ACX26,$B27+1,1)</f>
        <v>-</v>
      </c>
      <c r="ACY27" s="535" t="str" cm="1">
        <f t="array" ref="ACY27">INDEX(ACY$13:ACY26,$B27+1,1)</f>
        <v>-</v>
      </c>
      <c r="ACZ27" s="535" t="str" cm="1">
        <f t="array" ref="ACZ27">INDEX(ACZ$13:ACZ26,$B27+1,1)</f>
        <v>-</v>
      </c>
      <c r="ADA27" s="535" t="str" cm="1">
        <f t="array" ref="ADA27">INDEX(ADA$13:ADA26,$B27+1,1)</f>
        <v>-</v>
      </c>
      <c r="ADB27" s="535" cm="1">
        <f t="array" ref="ADB27">INDEX(ADB$13:ADB26,$B27+1,1)</f>
        <v>1</v>
      </c>
      <c r="ADC27" s="535" cm="1">
        <f t="array" ref="ADC27">INDEX(ADC$13:ADC26,$B27+1,1)</f>
        <v>1</v>
      </c>
      <c r="ADD27" s="535" t="str" cm="1">
        <f t="array" ref="ADD27">INDEX(ADD$13:ADD26,$B27+1,1)</f>
        <v>-</v>
      </c>
      <c r="ADE27" s="535" t="str" cm="1">
        <f t="array" ref="ADE27">INDEX(ADE$13:ADE26,$B27+1,1)</f>
        <v>-</v>
      </c>
      <c r="ADF27" s="535" t="str" cm="1">
        <f t="array" ref="ADF27">INDEX(ADF$13:ADF26,$B27+1,1)</f>
        <v>-</v>
      </c>
      <c r="ADG27" s="535" t="str" cm="1">
        <f t="array" ref="ADG27">INDEX(ADG$13:ADG26,$B27+1,1)</f>
        <v>-</v>
      </c>
      <c r="ADH27" s="535" t="str" cm="1">
        <f t="array" ref="ADH27">INDEX(ADH$13:ADH26,$B27+1,1)</f>
        <v>-</v>
      </c>
      <c r="ADI27" s="535" t="str" cm="1">
        <f t="array" ref="ADI27">INDEX(ADI$13:ADI26,$B27+1,1)</f>
        <v>-</v>
      </c>
      <c r="ADJ27" s="535" t="str" cm="1">
        <f t="array" ref="ADJ27">INDEX(ADJ$13:ADJ26,$B27+1,1)</f>
        <v>-</v>
      </c>
      <c r="ADK27" s="535" t="str" cm="1">
        <f t="array" ref="ADK27">INDEX(ADK$13:ADK26,$B27+1,1)</f>
        <v>-</v>
      </c>
      <c r="ADL27" s="535" t="str" cm="1">
        <f t="array" ref="ADL27">INDEX(ADL$13:ADL26,$B27+1,1)</f>
        <v>-</v>
      </c>
      <c r="ADM27" s="535" t="str" cm="1">
        <f t="array" ref="ADM27">INDEX(ADM$13:ADM26,$B27+1,1)</f>
        <v>-</v>
      </c>
      <c r="ADN27" s="535" t="str" cm="1">
        <f t="array" ref="ADN27">INDEX(ADN$13:ADN26,$B27+1,1)</f>
        <v>-</v>
      </c>
      <c r="ADO27" s="535" t="str" cm="1">
        <f t="array" ref="ADO27">INDEX(ADO$13:ADO26,$B27+1,1)</f>
        <v>-</v>
      </c>
      <c r="ADP27" s="535" t="str" cm="1">
        <f t="array" ref="ADP27">INDEX(ADP$13:ADP26,$B27+1,1)</f>
        <v>-</v>
      </c>
      <c r="ADQ27" s="18"/>
      <c r="ADR27" s="535" t="str" cm="1">
        <f t="array" ref="ADR27">INDEX(ADR$13:ADR26,$B27+1,1)</f>
        <v>-</v>
      </c>
      <c r="ADS27" s="535" t="str" cm="1">
        <f t="array" ref="ADS27">INDEX(ADS$13:ADS26,$B27+1,1)</f>
        <v>-</v>
      </c>
      <c r="ADT27" s="535" t="str" cm="1">
        <f t="array" ref="ADT27">INDEX(ADT$13:ADT26,$B27+1,1)</f>
        <v>-</v>
      </c>
      <c r="ADU27" s="535" t="str" cm="1">
        <f t="array" ref="ADU27">INDEX(ADU$13:ADU26,$B27+1,1)</f>
        <v>-</v>
      </c>
      <c r="ADV27" s="535" t="str" cm="1">
        <f t="array" ref="ADV27">INDEX(ADV$13:ADV26,$B27+1,1)</f>
        <v>-</v>
      </c>
      <c r="ADW27" s="535" t="str" cm="1">
        <f t="array" ref="ADW27">INDEX(ADW$13:ADW26,$B27+1,1)</f>
        <v>-</v>
      </c>
      <c r="ADX27" s="535" t="str" cm="1">
        <f t="array" ref="ADX27">INDEX(ADX$13:ADX26,$B27+1,1)</f>
        <v>-</v>
      </c>
      <c r="ADY27" s="535" t="str" cm="1">
        <f t="array" ref="ADY27">INDEX(ADY$13:ADY26,$B27+1,1)</f>
        <v>-</v>
      </c>
      <c r="ADZ27" s="535" t="str" cm="1">
        <f t="array" ref="ADZ27">INDEX(ADZ$13:ADZ26,$B27+1,1)</f>
        <v>-</v>
      </c>
      <c r="AEA27" s="535" t="str" cm="1">
        <f t="array" ref="AEA27">INDEX(AEA$13:AEA26,$B27+1,1)</f>
        <v>-</v>
      </c>
      <c r="AEB27" s="535" t="str" cm="1">
        <f t="array" ref="AEB27">INDEX(AEB$13:AEB26,$B27+1,1)</f>
        <v>-</v>
      </c>
      <c r="AEC27" s="535" t="str" cm="1">
        <f t="array" ref="AEC27">INDEX(AEC$13:AEC26,$B27+1,1)</f>
        <v>-</v>
      </c>
      <c r="AED27" s="535" t="str" cm="1">
        <f t="array" ref="AED27">INDEX(AED$13:AED26,$B27+1,1)</f>
        <v>-</v>
      </c>
      <c r="AEE27" s="535" t="str" cm="1">
        <f t="array" ref="AEE27">INDEX(AEE$13:AEE26,$B27+1,1)</f>
        <v>-</v>
      </c>
      <c r="AEF27" s="535" t="str" cm="1">
        <f t="array" ref="AEF27">INDEX(AEF$13:AEF26,$B27+1,1)</f>
        <v>-</v>
      </c>
      <c r="AEG27" s="535" t="str" cm="1">
        <f t="array" ref="AEG27">INDEX(AEG$13:AEG26,$B27+1,1)</f>
        <v>-</v>
      </c>
      <c r="AEH27" s="535" t="str" cm="1">
        <f t="array" ref="AEH27">INDEX(AEH$13:AEH26,$B27+1,1)</f>
        <v>-</v>
      </c>
      <c r="AEI27" s="535" t="str" cm="1">
        <f t="array" ref="AEI27">INDEX(AEI$13:AEI26,$B27+1,1)</f>
        <v>-</v>
      </c>
      <c r="AEJ27" s="535" t="str" cm="1">
        <f t="array" ref="AEJ27">INDEX(AEJ$13:AEJ26,$B27+1,1)</f>
        <v>-</v>
      </c>
      <c r="AEK27" s="535" t="str" cm="1">
        <f t="array" ref="AEK27">INDEX(AEK$13:AEK26,$B27+1,1)</f>
        <v>-</v>
      </c>
      <c r="AEL27" s="535" t="str" cm="1">
        <f t="array" ref="AEL27">INDEX(AEL$13:AEL26,$B27+1,1)</f>
        <v>-</v>
      </c>
      <c r="AEM27" s="535" t="str" cm="1">
        <f t="array" ref="AEM27">INDEX(AEM$13:AEM26,$B27+1,1)</f>
        <v>-</v>
      </c>
      <c r="AEN27" s="535" t="str" cm="1">
        <f t="array" ref="AEN27">INDEX(AEN$13:AEN26,$B27+1,1)</f>
        <v>-</v>
      </c>
      <c r="AEO27" s="535" t="str" cm="1">
        <f t="array" ref="AEO27">INDEX(AEO$13:AEO26,$B27+1,1)</f>
        <v>-</v>
      </c>
      <c r="AEP27" s="535" t="str" cm="1">
        <f t="array" ref="AEP27">INDEX(AEP$13:AEP26,$B27+1,1)</f>
        <v>-</v>
      </c>
      <c r="AEQ27" s="535" t="str" cm="1">
        <f t="array" ref="AEQ27">INDEX(AEQ$13:AEQ26,$B27+1,1)</f>
        <v>-</v>
      </c>
      <c r="AER27" s="535" t="str" cm="1">
        <f t="array" ref="AER27">INDEX(AER$13:AER26,$B27+1,1)</f>
        <v>-</v>
      </c>
      <c r="AES27" s="535" t="str" cm="1">
        <f t="array" ref="AES27">INDEX(AES$13:AES26,$B27+1,1)</f>
        <v>-</v>
      </c>
      <c r="AET27" s="535" t="str" cm="1">
        <f t="array" ref="AET27">INDEX(AET$13:AET26,$B27+1,1)</f>
        <v>-</v>
      </c>
      <c r="AEU27" s="535" t="str" cm="1">
        <f t="array" ref="AEU27">INDEX(AEU$13:AEU26,$B27+1,1)</f>
        <v>-</v>
      </c>
      <c r="AEV27" s="535" t="str" cm="1">
        <f t="array" ref="AEV27">INDEX(AEV$13:AEV26,$B27+1,1)</f>
        <v>-</v>
      </c>
      <c r="AEW27" s="535" t="str" cm="1">
        <f t="array" ref="AEW27">INDEX(AEW$13:AEW26,$B27+1,1)</f>
        <v>-</v>
      </c>
      <c r="AEX27" s="535" t="str" cm="1">
        <f t="array" ref="AEX27">INDEX(AEX$13:AEX26,$B27+1,1)</f>
        <v>-</v>
      </c>
      <c r="AEY27" s="535" t="str" cm="1">
        <f t="array" ref="AEY27">INDEX(AEY$13:AEY26,$B27+1,1)</f>
        <v>-</v>
      </c>
      <c r="AEZ27" s="535" t="str" cm="1">
        <f t="array" ref="AEZ27">INDEX(AEZ$13:AEZ26,$B27+1,1)</f>
        <v>-</v>
      </c>
      <c r="AFA27" s="535" t="str" cm="1">
        <f t="array" ref="AFA27">INDEX(AFA$13:AFA26,$B27+1,1)</f>
        <v>-</v>
      </c>
      <c r="AFB27" s="535" t="str" cm="1">
        <f t="array" ref="AFB27">INDEX(AFB$13:AFB26,$B27+1,1)</f>
        <v>-</v>
      </c>
      <c r="AFC27" s="535" t="str" cm="1">
        <f t="array" ref="AFC27">INDEX(AFC$13:AFC26,$B27+1,1)</f>
        <v>-</v>
      </c>
      <c r="AFD27" s="535" t="str" cm="1">
        <f t="array" ref="AFD27">INDEX(AFD$13:AFD26,$B27+1,1)</f>
        <v>-</v>
      </c>
      <c r="AFE27" s="535" t="str" cm="1">
        <f t="array" ref="AFE27">INDEX(AFE$13:AFE26,$B27+1,1)</f>
        <v>-</v>
      </c>
      <c r="AFF27" s="535" t="str" cm="1">
        <f t="array" ref="AFF27">INDEX(AFF$13:AFF26,$B27+1,1)</f>
        <v>-</v>
      </c>
      <c r="AFG27" s="535" t="str" cm="1">
        <f t="array" ref="AFG27">INDEX(AFG$13:AFG26,$B27+1,1)</f>
        <v>-</v>
      </c>
      <c r="AFH27" s="535" t="str" cm="1">
        <f t="array" ref="AFH27">INDEX(AFH$13:AFH26,$B27+1,1)</f>
        <v>-</v>
      </c>
      <c r="AFI27" s="535" t="str" cm="1">
        <f t="array" ref="AFI27">INDEX(AFI$13:AFI26,$B27+1,1)</f>
        <v>-</v>
      </c>
      <c r="AFJ27" s="535" t="str" cm="1">
        <f t="array" ref="AFJ27">INDEX(AFJ$13:AFJ26,$B27+1,1)</f>
        <v>-</v>
      </c>
      <c r="AFK27" s="535" t="str" cm="1">
        <f t="array" ref="AFK27">INDEX(AFK$13:AFK26,$B27+1,1)</f>
        <v>-</v>
      </c>
      <c r="AFL27" s="535" t="str" cm="1">
        <f t="array" ref="AFL27">INDEX(AFL$13:AFL26,$B27+1,1)</f>
        <v>-</v>
      </c>
      <c r="AFM27" s="535" t="str" cm="1">
        <f t="array" ref="AFM27">INDEX(AFM$13:AFM26,$B27+1,1)</f>
        <v>-</v>
      </c>
      <c r="AFN27" s="535" t="str" cm="1">
        <f t="array" ref="AFN27">INDEX(AFN$13:AFN26,$B27+1,1)</f>
        <v>-</v>
      </c>
      <c r="AFO27" s="535" t="str" cm="1">
        <f t="array" ref="AFO27">INDEX(AFO$13:AFO26,$B27+1,1)</f>
        <v>-</v>
      </c>
      <c r="AFP27" s="535" t="str" cm="1">
        <f t="array" ref="AFP27">INDEX(AFP$13:AFP26,$B27+1,1)</f>
        <v>-</v>
      </c>
      <c r="AFQ27" s="535" t="str" cm="1">
        <f t="array" ref="AFQ27">INDEX(AFQ$13:AFQ26,$B27+1,1)</f>
        <v>-</v>
      </c>
      <c r="AFR27" s="535" t="str" cm="1">
        <f t="array" ref="AFR27">INDEX(AFR$13:AFR26,$B27+1,1)</f>
        <v>-</v>
      </c>
      <c r="AFS27" s="535" t="str" cm="1">
        <f t="array" ref="AFS27">INDEX(AFS$13:AFS26,$B27+1,1)</f>
        <v>-</v>
      </c>
      <c r="AFT27" s="535" t="str" cm="1">
        <f t="array" ref="AFT27">INDEX(AFT$13:AFT26,$B27+1,1)</f>
        <v>-</v>
      </c>
      <c r="AFU27" s="535" t="str" cm="1">
        <f t="array" ref="AFU27">INDEX(AFU$13:AFU26,$B27+1,1)</f>
        <v>-</v>
      </c>
      <c r="AFV27" s="535" t="str" cm="1">
        <f t="array" ref="AFV27">INDEX(AFV$13:AFV26,$B27+1,1)</f>
        <v>-</v>
      </c>
      <c r="AFW27" s="535" t="str" cm="1">
        <f t="array" ref="AFW27">INDEX(AFW$13:AFW26,$B27+1,1)</f>
        <v>-</v>
      </c>
      <c r="AFX27" s="535" t="str" cm="1">
        <f t="array" ref="AFX27">INDEX(AFX$13:AFX26,$B27+1,1)</f>
        <v>-</v>
      </c>
      <c r="AFY27" s="535" t="str" cm="1">
        <f t="array" ref="AFY27">INDEX(AFY$13:AFY26,$B27+1,1)</f>
        <v>-</v>
      </c>
      <c r="AFZ27" s="535" t="str" cm="1">
        <f t="array" ref="AFZ27">INDEX(AFZ$13:AFZ26,$B27+1,1)</f>
        <v>-</v>
      </c>
      <c r="AGA27" s="535" t="str" cm="1">
        <f t="array" ref="AGA27">INDEX(AGA$13:AGA26,$B27+1,1)</f>
        <v>-</v>
      </c>
      <c r="AGB27" s="535" t="str" cm="1">
        <f t="array" ref="AGB27">INDEX(AGB$13:AGB26,$B27+1,1)</f>
        <v>-</v>
      </c>
      <c r="AGC27" s="535" t="str" cm="1">
        <f t="array" ref="AGC27">INDEX(AGC$13:AGC26,$B27+1,1)</f>
        <v>-</v>
      </c>
      <c r="AGD27" s="535" t="str" cm="1">
        <f t="array" ref="AGD27">INDEX(AGD$13:AGD26,$B27+1,1)</f>
        <v>-</v>
      </c>
      <c r="AGE27" s="535" t="str" cm="1">
        <f t="array" ref="AGE27">INDEX(AGE$13:AGE26,$B27+1,1)</f>
        <v>-</v>
      </c>
      <c r="AGF27" s="535" t="str" cm="1">
        <f t="array" ref="AGF27">INDEX(AGF$13:AGF26,$B27+1,1)</f>
        <v>-</v>
      </c>
      <c r="AGG27" s="535" t="str" cm="1">
        <f t="array" ref="AGG27">INDEX(AGG$13:AGG26,$B27+1,1)</f>
        <v>-</v>
      </c>
      <c r="AGH27" s="535" t="str" cm="1">
        <f t="array" ref="AGH27">INDEX(AGH$13:AGH26,$B27+1,1)</f>
        <v>-</v>
      </c>
      <c r="AGI27" s="535" t="str" cm="1">
        <f t="array" ref="AGI27">INDEX(AGI$13:AGI26,$B27+1,1)</f>
        <v>-</v>
      </c>
      <c r="AGJ27" s="535" t="str" cm="1">
        <f t="array" ref="AGJ27">INDEX(AGJ$13:AGJ26,$B27+1,1)</f>
        <v>-</v>
      </c>
      <c r="AGK27" s="535" t="str" cm="1">
        <f t="array" ref="AGK27">INDEX(AGK$13:AGK26,$B27+1,1)</f>
        <v>-</v>
      </c>
      <c r="AGL27" s="535" t="str" cm="1">
        <f t="array" ref="AGL27">INDEX(AGL$13:AGL26,$B27+1,1)</f>
        <v>-</v>
      </c>
      <c r="AGM27" s="535" t="str" cm="1">
        <f t="array" ref="AGM27">INDEX(AGM$13:AGM26,$B27+1,1)</f>
        <v>-</v>
      </c>
      <c r="AGN27" s="535" t="str" cm="1">
        <f t="array" ref="AGN27">INDEX(AGN$13:AGN26,$B27+1,1)</f>
        <v>-</v>
      </c>
      <c r="AGO27" s="535" t="str" cm="1">
        <f t="array" ref="AGO27">INDEX(AGO$13:AGO26,$B27+1,1)</f>
        <v>-</v>
      </c>
      <c r="AGP27" s="535" t="str" cm="1">
        <f t="array" ref="AGP27">INDEX(AGP$13:AGP26,$B27+1,1)</f>
        <v>-</v>
      </c>
      <c r="AGQ27" s="535" t="str" cm="1">
        <f t="array" ref="AGQ27">INDEX(AGQ$13:AGQ26,$B27+1,1)</f>
        <v>-</v>
      </c>
      <c r="AGR27" s="535" t="str" cm="1">
        <f t="array" ref="AGR27">INDEX(AGR$13:AGR26,$B27+1,1)</f>
        <v>-</v>
      </c>
      <c r="AGS27" s="535" t="str" cm="1">
        <f t="array" ref="AGS27">INDEX(AGS$13:AGS26,$B27+1,1)</f>
        <v>-</v>
      </c>
      <c r="AGT27" s="535" t="str" cm="1">
        <f t="array" ref="AGT27">INDEX(AGT$13:AGT26,$B27+1,1)</f>
        <v>-</v>
      </c>
      <c r="AGU27" s="535" t="str" cm="1">
        <f t="array" ref="AGU27">INDEX(AGU$13:AGU26,$B27+1,1)</f>
        <v>-</v>
      </c>
      <c r="AGV27" s="535" t="str" cm="1">
        <f t="array" ref="AGV27">INDEX(AGV$13:AGV26,$B27+1,1)</f>
        <v>-</v>
      </c>
      <c r="AGW27" s="535" t="str" cm="1">
        <f t="array" ref="AGW27">INDEX(AGW$13:AGW26,$B27+1,1)</f>
        <v>-</v>
      </c>
      <c r="AGX27" s="535" t="str" cm="1">
        <f t="array" ref="AGX27">INDEX(AGX$13:AGX26,$B27+1,1)</f>
        <v>-</v>
      </c>
      <c r="AGY27" s="535" t="str" cm="1">
        <f t="array" ref="AGY27">INDEX(AGY$13:AGY26,$B27+1,1)</f>
        <v>-</v>
      </c>
      <c r="AGZ27" s="535" t="str" cm="1">
        <f t="array" ref="AGZ27">INDEX(AGZ$13:AGZ26,$B27+1,1)</f>
        <v>-</v>
      </c>
      <c r="AHA27" s="535" t="str" cm="1">
        <f t="array" ref="AHA27">INDEX(AHA$13:AHA26,$B27+1,1)</f>
        <v>-</v>
      </c>
      <c r="AHB27" s="535" t="str" cm="1">
        <f t="array" ref="AHB27">INDEX(AHB$13:AHB26,$B27+1,1)</f>
        <v>-</v>
      </c>
      <c r="AHC27" s="535" t="str" cm="1">
        <f t="array" ref="AHC27">INDEX(AHC$13:AHC26,$B27+1,1)</f>
        <v>-</v>
      </c>
      <c r="AHD27" s="535" cm="1">
        <f t="array" ref="AHD27">INDEX(AHD$13:AHD26,$B27+1,1)</f>
        <v>0</v>
      </c>
      <c r="AHE27" s="483">
        <v>0</v>
      </c>
    </row>
    <row r="28" spans="1:889" outlineLevel="1">
      <c r="A28" s="18">
        <f t="shared" si="148"/>
        <v>15</v>
      </c>
      <c r="B28" s="18">
        <f t="shared" si="218"/>
        <v>6</v>
      </c>
      <c r="C28">
        <v>2</v>
      </c>
      <c r="D28" s="17" t="str" cm="1">
        <f t="array" ref="D28">INDEX(D$13:D27,$B28+1,1)</f>
        <v>GSW</v>
      </c>
      <c r="E28" t="b">
        <v>1</v>
      </c>
      <c r="F28" t="b">
        <v>0</v>
      </c>
      <c r="G28" t="b">
        <f t="shared" si="219"/>
        <v>1</v>
      </c>
      <c r="H28" s="40" t="str">
        <f>"Breed"&amp;$T28&amp;"_test "</f>
        <v xml:space="preserve">Breed3_test </v>
      </c>
      <c r="I28" s="535" cm="1">
        <f t="array" ref="I28">INDEX(I$13:I27,$B28+1,1)</f>
        <v>1</v>
      </c>
      <c r="J28" s="535" cm="1">
        <f t="array" ref="J28">INDEX(J$13:J27,$B28+1,1)</f>
        <v>0</v>
      </c>
      <c r="K28" s="535" cm="1">
        <f t="array" ref="K28">INDEX(K$13:K27,$B28+1,1)</f>
        <v>0</v>
      </c>
      <c r="L28" s="535" cm="1">
        <f t="array" ref="L28">INDEX(L$13:L27,$B28+1,1)</f>
        <v>2</v>
      </c>
      <c r="M28" s="535" cm="1">
        <f t="array" ref="M28">INDEX(M$13:M27,$B28+1,1)</f>
        <v>0</v>
      </c>
      <c r="N28" s="535" cm="1">
        <f t="array" ref="N28">INDEX(N$13:N27,$B28+1,1)</f>
        <v>3</v>
      </c>
      <c r="O28" s="22">
        <v>3</v>
      </c>
      <c r="P28" s="535" cm="1">
        <f t="array" ref="P28">INDEX(P$13:P27,$B28+1,1)</f>
        <v>0</v>
      </c>
      <c r="Q28" s="535" cm="1">
        <f t="array" ref="Q28">INDEX(Q$13:Q27,$B28+1,1)</f>
        <v>0</v>
      </c>
      <c r="R28" s="535" cm="1">
        <f t="array" ref="R28">INDEX(R$13:R27,$B28+1,1)</f>
        <v>1</v>
      </c>
      <c r="S28" s="535" cm="1">
        <f t="array" ref="S28">INDEX(S$13:S27,$B28+1,1)</f>
        <v>0</v>
      </c>
      <c r="T28" s="411">
        <f t="shared" si="149"/>
        <v>3</v>
      </c>
      <c r="U28" s="411">
        <f t="shared" si="150"/>
        <v>2</v>
      </c>
      <c r="V28" s="411">
        <f t="shared" si="151"/>
        <v>2</v>
      </c>
      <c r="W28" s="773" t="b">
        <f t="shared" si="215"/>
        <v>0</v>
      </c>
      <c r="X28" s="772" t="b">
        <f t="shared" si="152"/>
        <v>1</v>
      </c>
      <c r="Y28" s="772" t="b">
        <f t="shared" si="152"/>
        <v>1</v>
      </c>
      <c r="Z28" s="791" t="b" cm="1">
        <f t="array" ref="Z28">INDEX(Z$13:Z27,$B28+1,1)</f>
        <v>0</v>
      </c>
      <c r="AA28" s="411">
        <f t="shared" si="153"/>
        <v>6</v>
      </c>
      <c r="AB28" s="411">
        <f t="shared" si="154"/>
        <v>6</v>
      </c>
      <c r="AC28" s="411"/>
      <c r="AD28" s="411">
        <f t="shared" si="155"/>
        <v>6</v>
      </c>
      <c r="AE28" s="111"/>
      <c r="AF28" s="111"/>
      <c r="AG28" s="111"/>
      <c r="AH28" s="111"/>
      <c r="AI28" s="535" cm="1">
        <f t="array" ref="AI28">INDEX(AI$13:AI27,$B28+1,1)</f>
        <v>1</v>
      </c>
      <c r="AJ28" s="535" cm="1">
        <f t="array" ref="AJ28">INDEX(AJ$13:AJ27,$B28+1,1)</f>
        <v>1</v>
      </c>
      <c r="AK28" s="535" cm="1">
        <f t="array" ref="AK28">INDEX(AK$13:AK27,$B28+1,1)</f>
        <v>1</v>
      </c>
      <c r="AL28" s="535" cm="1">
        <f t="array" ref="AL28">INDEX(AL$13:AL27,$B28+1,1)</f>
        <v>0</v>
      </c>
      <c r="AM28" s="535" cm="1">
        <f t="array" ref="AM28">INDEX(AM$13:AM27,$B28+1,1)</f>
        <v>0</v>
      </c>
      <c r="AN28" s="811" t="str" cm="1">
        <f t="array" ref="AN28">INDEX(AN$13:AN27,$B28+1,1)</f>
        <v/>
      </c>
      <c r="AO28" s="535" t="str" cm="1">
        <f t="array" ref="AO28">INDEX(AO$13:AO27,$B28+1,1)</f>
        <v/>
      </c>
      <c r="AP28" s="535" t="str" cm="1">
        <f t="array" ref="AP28">INDEX(AP$13:AP27,$B28+1,1)</f>
        <v/>
      </c>
      <c r="AQ28" s="535" cm="1">
        <f t="array" ref="AQ28">INDEX(AQ$13:AQ27,$B28+1,1)</f>
        <v>1</v>
      </c>
      <c r="AR28" s="535" cm="1">
        <f t="array" ref="AR28">INDEX(AR$13:AR27,$B28+1,1)</f>
        <v>1</v>
      </c>
      <c r="AS28" s="111"/>
      <c r="AT28" s="111"/>
      <c r="AU28" s="111"/>
      <c r="AV28" s="111"/>
      <c r="AW28" s="111"/>
      <c r="AX28" s="111"/>
      <c r="AY28" s="111"/>
      <c r="AZ28" s="111"/>
      <c r="BA28" s="18"/>
      <c r="BB28" s="18"/>
      <c r="BC28" s="200" t="str" cm="1">
        <f t="array" aca="1" ref="BC28" ca="1">$H28&amp;" "        &amp;_xlfn.SINGLE( INDEX(i.ModelStructure,$I28,1))    &amp;" "
&amp; $D28        &amp;       IF(OR($CG28="-", $CG28),"_PInp","_Full")&amp;    CHOOSE($DT28+1," Fine","  MWM","  SFM","  CFS","  GFS"," Meat"," Wool","  Mat "," 1stC"," Term"," Shed","     ")&amp;IF($FG28=1,"&amp;EL","   ")&amp;IF($DZ28=TRUE,"&amp;BBT","    ")
&amp;      " TOL"&amp;_xlfn.SINGLE(INDEX(i.TOL_Desc,1,$N28))   &amp; " Scan"&amp;$AK28
&amp;       CHOOSE($K28+1," CFS"," GFS"," NFS")&amp;     " CG_"&amp;_xlfn.SINGLE(_xlfn.SWITCH($ZY28,"-",1,TRUE,1,FALSE,0))&amp;_xlfn.SINGLE(    IF($AAB28="-"," FodCrop    ",_xlfn.SWITCH(VALUE(LEFT($AAB$4,1)),0," All",6," Lup",9," Oat",11," OaF")&amp;"_Fod"&amp;TEXT($AAB28,"000%")))
&amp;" REV"&amp;"_"&amp;TEXT($JJ28,"00;-0;00;@ ")&amp;TEXT($AP28,"00;-0;00;  @")&amp;"_"&amp;TEXT($JO28,"0")&amp;"_"&amp;TEXT($AR28,"0")
&amp; " RR"&amp;TEXT(SUM($FK28:$FL28),"+00%;-00%;    ;@")
&amp; " ("&amp;IF($DM28,"P","E")   &amp;IF($DN28,"T","t")        &amp;     "_F"&amp;IF($ACM28=TRUE,3,0)+COUNTIF($ACE28:$ACI28,TRUE)+COUNTIF($BX28:$BY28,"&gt;0")&amp;IF($ACK28=TRUE,3,0)+COUNTIF($BX28:$BY28,"&gt;0")&amp;"N"&amp;$ACP28&amp;$ACQ28&amp;"L"&amp;$ADB28&amp;$ADC28&amp;"_"&amp;$ADA28&amp;")"</f>
        <v>Breed3_test  SE GSW_PInp  GFS   &amp;BBT TOLSpr Scan1 CFS CG_1 FodCrop     REV_-   _-_1 RR+01% (Et_F00N--L11_-)</v>
      </c>
      <c r="BD28" s="8" t="str">
        <f ca="1">IF(COUNTIF($BC$13:$BC28,$BC28)=1,"-","Dup")</f>
        <v>-</v>
      </c>
      <c r="BE28" s="18"/>
      <c r="BF28" s="535" t="b" cm="1">
        <f t="array" ref="BF28">INDEX(BF$13:BF27,$B28+1,1)</f>
        <v>0</v>
      </c>
      <c r="BG28" s="535" t="b" cm="1">
        <f t="array" ref="BG28">INDEX(BG$13:BG27,$B28+1,1)</f>
        <v>0</v>
      </c>
      <c r="BH28" s="535" t="b" cm="1">
        <f t="array" ref="BH28">INDEX(BH$13:BH27,$B28+1,1)</f>
        <v>0</v>
      </c>
      <c r="BI28" s="535" t="b" cm="1">
        <f t="array" ref="BI28">INDEX(BI$13:BI27,$B28+1,1)</f>
        <v>0</v>
      </c>
      <c r="BJ28" s="535" t="b" cm="1">
        <f t="array" ref="BJ28">INDEX(BJ$13:BJ27,$B28+1,1)</f>
        <v>0</v>
      </c>
      <c r="BK28" s="535" t="b" cm="1">
        <f t="array" ref="BK28">INDEX(BK$13:BK27,$B28+1,1)</f>
        <v>0</v>
      </c>
      <c r="BL28" s="535" t="b" cm="1">
        <f t="array" ref="BL28">INDEX(BL$13:BL27,$B28+1,1)</f>
        <v>0</v>
      </c>
      <c r="BM28" s="535" t="b" cm="1">
        <f t="array" ref="BM28">INDEX(BM$13:BM27,$B28+1,1)</f>
        <v>0</v>
      </c>
      <c r="BN28" s="535" t="b" cm="1">
        <f t="array" ref="BN28">INDEX(BN$13:BN27,$B28+1,1)</f>
        <v>0</v>
      </c>
      <c r="BO28" s="18"/>
      <c r="BP28" s="535" t="b" cm="1">
        <f t="array" ref="BP28">INDEX(BP$13:BP27,$B28+1,1)</f>
        <v>0</v>
      </c>
      <c r="BQ28" s="535" t="str" cm="1">
        <f t="array" ref="BQ28">INDEX(BQ$13:BQ27,$B28+1,1)</f>
        <v>-</v>
      </c>
      <c r="BR28" s="535" t="str" cm="1">
        <f t="array" ref="BR28">INDEX(BR$13:BR27,$B28+1,1)</f>
        <v>-</v>
      </c>
      <c r="BS28" s="535" t="str" cm="1">
        <f t="array" ref="BS28">INDEX(BS$13:BS27,$B28+1,1)</f>
        <v>-</v>
      </c>
      <c r="BT28" s="535" t="str" cm="1">
        <f t="array" ref="BT28">INDEX(BT$13:BT27,$B28+1,1)</f>
        <v>-</v>
      </c>
      <c r="BU28" s="535" t="str" cm="1">
        <f t="array" ref="BU28">INDEX(BU$13:BU27,$B28+1,1)</f>
        <v>-</v>
      </c>
      <c r="BV28" s="535" t="str" cm="1">
        <f t="array" ref="BV28">INDEX(BV$13:BV27,$B28+1,1)</f>
        <v>-</v>
      </c>
      <c r="BW28" s="535" t="str" cm="1">
        <f t="array" ref="BW28">INDEX(BW$13:BW27,$B28+1,1)</f>
        <v>-</v>
      </c>
      <c r="BX28" s="535" t="str" cm="1">
        <f t="array" ref="BX28">INDEX(BX$13:BX27,$B28+1,1)</f>
        <v>-</v>
      </c>
      <c r="BY28" s="535" t="str" cm="1">
        <f t="array" ref="BY28">INDEX(BY$13:BY27,$B28+1,1)</f>
        <v>-</v>
      </c>
      <c r="BZ28" s="535" t="str" cm="1">
        <f t="array" ref="BZ28">INDEX(BZ$13:BZ27,$B28+1,1)</f>
        <v>-</v>
      </c>
      <c r="CA28" s="535" t="str" cm="1">
        <f t="array" ref="CA28">INDEX(CA$13:CA27,$B28+1,1)</f>
        <v>-</v>
      </c>
      <c r="CB28" s="535" t="b" cm="1">
        <f t="array" ref="CB28">INDEX(CB$13:CB27,$B28+1,1)</f>
        <v>0</v>
      </c>
      <c r="CC28" s="535" t="str" cm="1">
        <f t="array" ref="CC28">INDEX(CC$13:CC27,$B28+1,1)</f>
        <v>-</v>
      </c>
      <c r="CD28" s="535" t="str" cm="1">
        <f t="array" ref="CD28">INDEX(CD$13:CD27,$B28+1,1)</f>
        <v>-</v>
      </c>
      <c r="CE28" s="535" t="str" cm="1">
        <f t="array" ref="CE28">INDEX(CE$13:CE27,$B28+1,1)</f>
        <v>-</v>
      </c>
      <c r="CF28" s="535" t="str" cm="1">
        <f t="array" ref="CF28">INDEX(CF$13:CF27,$B28+1,1)</f>
        <v>-</v>
      </c>
      <c r="CG28" s="535" t="str" cm="1">
        <f t="array" ref="CG28">INDEX(CG$13:CG27,$B28+1,1)</f>
        <v>-</v>
      </c>
      <c r="CH28" s="535" t="str" cm="1">
        <f t="array" ref="CH28">INDEX(CH$13:CH27,$B28+1,1)</f>
        <v>-</v>
      </c>
      <c r="CI28" s="535" t="str" cm="1">
        <f t="array" ref="CI28">INDEX(CI$13:CI27,$B28+1,1)</f>
        <v>-</v>
      </c>
      <c r="CJ28" s="535" t="str" cm="1">
        <f t="array" ref="CJ28">INDEX(CJ$13:CJ27,$B28+1,1)</f>
        <v>-</v>
      </c>
      <c r="CK28" s="18"/>
      <c r="CL28" s="535" t="str" cm="1">
        <f t="array" ref="CL28">INDEX(CL$13:CL27,$B28+1,1)</f>
        <v>-</v>
      </c>
      <c r="CM28" s="535" t="str" cm="1">
        <f t="array" ref="CM28">INDEX(CM$13:CM27,$B28+1,1)</f>
        <v>-</v>
      </c>
      <c r="CN28" s="411" t="str">
        <f t="shared" ca="1" si="159"/>
        <v>-</v>
      </c>
      <c r="CO28" s="411">
        <f t="shared" si="160"/>
        <v>0</v>
      </c>
      <c r="CP28" s="411">
        <f t="shared" si="160"/>
        <v>0</v>
      </c>
      <c r="CQ28" s="535" t="str" cm="1">
        <f t="array" ref="CQ28">INDEX(CQ$13:CQ27,$B28+1,1)</f>
        <v>-</v>
      </c>
      <c r="CR28" s="535" t="str" cm="1">
        <f t="array" ref="CR28">INDEX(CR$13:CR27,$B28+1,1)</f>
        <v>-</v>
      </c>
      <c r="CS28" s="535" t="str" cm="1">
        <f t="array" ref="CS28">INDEX(CS$13:CS27,$B28+1,1)</f>
        <v>-</v>
      </c>
      <c r="CT28" s="535" t="str" cm="1">
        <f t="array" ref="CT28">INDEX(CT$13:CT27,$B28+1,1)</f>
        <v>-</v>
      </c>
      <c r="CU28" s="411" t="str">
        <f t="shared" ca="1" si="161"/>
        <v>-</v>
      </c>
      <c r="CV28" s="411">
        <f t="shared" si="162"/>
        <v>0</v>
      </c>
      <c r="CW28" s="411">
        <f t="shared" si="162"/>
        <v>0</v>
      </c>
      <c r="CX28" s="535" t="str" cm="1">
        <f t="array" ref="CX28">INDEX(CX$13:CX27,$B28+1,1)</f>
        <v>-</v>
      </c>
      <c r="CY28" s="535" t="str" cm="1">
        <f t="array" ref="CY28">INDEX(CY$13:CY27,$B28+1,1)</f>
        <v>-</v>
      </c>
      <c r="CZ28" s="411" t="str">
        <f t="shared" ca="1" si="163"/>
        <v>-</v>
      </c>
      <c r="DA28" s="411">
        <f t="shared" si="164"/>
        <v>0</v>
      </c>
      <c r="DB28" s="535" t="str" cm="1">
        <f t="array" ref="DB28">INDEX(DB$13:DB27,$B28+1,1)</f>
        <v>-</v>
      </c>
      <c r="DC28" s="535" t="str" cm="1">
        <f t="array" ref="DC28">INDEX(DC$13:DC27,$B28+1,1)</f>
        <v>-</v>
      </c>
      <c r="DD28" s="411">
        <f t="shared" si="165"/>
        <v>0</v>
      </c>
      <c r="DE28" s="535" t="str" cm="1">
        <f t="array" ref="DE28">INDEX(DE$13:DE27,$B28+1,1)</f>
        <v>-</v>
      </c>
      <c r="DF28" s="535" t="str" cm="1">
        <f t="array" ref="DF28">INDEX(DF$13:DF27,$B28+1,1)</f>
        <v>-</v>
      </c>
      <c r="DG28" s="411" t="str">
        <f t="shared" ca="1" si="166"/>
        <v>-</v>
      </c>
      <c r="DH28" s="411">
        <f t="shared" si="167"/>
        <v>0</v>
      </c>
      <c r="DI28" s="411">
        <f t="shared" si="167"/>
        <v>0</v>
      </c>
      <c r="DJ28" s="535" cm="1">
        <f t="array" ref="DJ28">INDEX(DJ$13:DJ27,$B28+1,1)</f>
        <v>0</v>
      </c>
      <c r="DK28" s="535" cm="1">
        <f t="array" ref="DK28">INDEX(DK$13:DK27,$B28+1,1)</f>
        <v>0</v>
      </c>
      <c r="DL28" s="18"/>
      <c r="DM28" s="535" t="b" cm="1">
        <f t="array" ref="DM28">INDEX(DM$13:DM27,$B28+1,1)</f>
        <v>0</v>
      </c>
      <c r="DN28" s="535" t="b" cm="1">
        <f t="array" ref="DN28">INDEX(DN$13:DN27,$B28+1,1)</f>
        <v>0</v>
      </c>
      <c r="DO28" s="535" t="b" cm="1">
        <f t="array" ref="DO28">INDEX(DO$13:DO27,$B28+1,1)</f>
        <v>1</v>
      </c>
      <c r="DP28" s="535" t="str" cm="1">
        <f t="array" ref="DP28">INDEX(DP$13:DP27,$B28+1,1)</f>
        <v>-</v>
      </c>
      <c r="DQ28" s="536" cm="1">
        <f t="array" ref="DQ28">INDEX(DQ$13:DQ27,$B28+1,1)</f>
        <v>0</v>
      </c>
      <c r="DR28" s="535" cm="1">
        <f t="array" ref="DR28">INDEX(DR$13:DR27,$B28+1,1)</f>
        <v>1</v>
      </c>
      <c r="DS28" s="535" cm="1">
        <f t="array" ref="DS28">INDEX(DS$13:DS27,$B28+1,1)</f>
        <v>1</v>
      </c>
      <c r="DT28" s="411">
        <f t="shared" si="198"/>
        <v>4</v>
      </c>
      <c r="DU28" s="411" t="str">
        <f t="shared" si="198"/>
        <v>-</v>
      </c>
      <c r="DV28" s="535" t="str" cm="1">
        <f t="array" ref="DV28">INDEX(DV$13:DV27,$B28+1,1)</f>
        <v>-</v>
      </c>
      <c r="DW28" s="411" t="str">
        <f t="shared" si="199"/>
        <v>-</v>
      </c>
      <c r="DX28" s="411" t="str">
        <f t="shared" si="199"/>
        <v>-</v>
      </c>
      <c r="DY28" s="411" t="str">
        <f t="shared" si="199"/>
        <v>-</v>
      </c>
      <c r="DZ28" s="411" t="b">
        <f t="shared" si="200"/>
        <v>1</v>
      </c>
      <c r="EA28" s="535" t="str" cm="1">
        <f t="array" ref="EA28">INDEX(EA$13:EA27,$B28+1,1)</f>
        <v>-</v>
      </c>
      <c r="EB28" s="535" t="str" cm="1">
        <f t="array" ref="EB28">INDEX(EB$13:EB27,$B28+1,1)</f>
        <v>-</v>
      </c>
      <c r="EC28" s="535" t="str" cm="1">
        <f t="array" ref="EC28">INDEX(EC$13:EC27,$B28+1,1)</f>
        <v>-</v>
      </c>
      <c r="ED28" s="535" t="str" cm="1">
        <f t="array" ref="ED28">INDEX(ED$13:ED27,$B28+1,1)</f>
        <v>-</v>
      </c>
      <c r="EE28" s="411">
        <f t="shared" si="201"/>
        <v>500</v>
      </c>
      <c r="EF28" s="411">
        <f t="shared" si="201"/>
        <v>500</v>
      </c>
      <c r="EG28" s="411" t="str">
        <f t="shared" si="201"/>
        <v>-</v>
      </c>
      <c r="EH28" s="411" t="str">
        <f t="shared" si="201"/>
        <v>-</v>
      </c>
      <c r="EI28" s="411" t="str">
        <f t="shared" si="201"/>
        <v>-</v>
      </c>
      <c r="EJ28" s="535" cm="1">
        <f t="array" ref="EJ28">INDEX(EJ$13:EJ27,$B28+1,1)</f>
        <v>0</v>
      </c>
      <c r="EK28" s="535" cm="1">
        <f t="array" ref="EK28">INDEX(EK$13:EK27,$B28+1,1)</f>
        <v>999999</v>
      </c>
      <c r="EL28" s="535" cm="1">
        <f t="array" ref="EL28">INDEX(EL$13:EL27,$B28+1,1)</f>
        <v>999999</v>
      </c>
      <c r="EM28" s="535" cm="1">
        <f t="array" ref="EM28">INDEX(EM$13:EM27,$B28+1,1)</f>
        <v>999999</v>
      </c>
      <c r="EN28" s="535" cm="1">
        <f t="array" ref="EN28">INDEX(EN$13:EN27,$B28+1,1)</f>
        <v>999999</v>
      </c>
      <c r="EO28" s="535" cm="1">
        <f t="array" ref="EO28">INDEX(EO$13:EO27,$B28+1,1)</f>
        <v>999999</v>
      </c>
      <c r="EP28" s="535" cm="1">
        <f t="array" ref="EP28">INDEX(EP$13:EP27,$B28+1,1)</f>
        <v>999999</v>
      </c>
      <c r="EQ28" s="535" cm="1">
        <f t="array" ref="EQ28">INDEX(EQ$13:EQ27,$B28+1,1)</f>
        <v>999999</v>
      </c>
      <c r="ER28" s="535" cm="1">
        <f t="array" ref="ER28">INDEX(ER$13:ER27,$B28+1,1)</f>
        <v>999999</v>
      </c>
      <c r="ES28" s="535" cm="1">
        <f t="array" ref="ES28">INDEX(ES$13:ES27,$B28+1,1)</f>
        <v>999999</v>
      </c>
      <c r="ET28" s="535" cm="1">
        <f t="array" ref="ET28">INDEX(ET$13:ET27,$B28+1,1)</f>
        <v>999999</v>
      </c>
      <c r="EU28" s="535" cm="1">
        <f t="array" ref="EU28">INDEX(EU$13:EU27,$B28+1,1)</f>
        <v>999999</v>
      </c>
      <c r="EV28" s="535" cm="1">
        <f t="array" ref="EV28">INDEX(EV$13:EV27,$B28+1,1)</f>
        <v>999999</v>
      </c>
      <c r="EW28" s="777">
        <f t="shared" si="170"/>
        <v>0</v>
      </c>
      <c r="EX28" s="777">
        <f t="shared" si="170"/>
        <v>0</v>
      </c>
      <c r="EY28" s="777">
        <f t="shared" si="170"/>
        <v>999999</v>
      </c>
      <c r="EZ28" s="535" t="str" cm="1">
        <f t="array" ref="EZ28">INDEX(EZ$13:EZ27,$B28+1,1)</f>
        <v>-</v>
      </c>
      <c r="FA28" s="535" t="str" cm="1">
        <f t="array" ref="FA28">INDEX(FA$13:FA27,$B28+1,1)</f>
        <v>-</v>
      </c>
      <c r="FB28" s="411" t="str">
        <f t="shared" si="202"/>
        <v>-</v>
      </c>
      <c r="FC28" s="411" t="str">
        <f t="shared" si="202"/>
        <v>-</v>
      </c>
      <c r="FD28" s="776">
        <f t="shared" si="192"/>
        <v>0</v>
      </c>
      <c r="FE28" s="774">
        <f t="shared" si="193"/>
        <v>999999</v>
      </c>
      <c r="FF28" s="775">
        <f t="shared" si="194"/>
        <v>999999</v>
      </c>
      <c r="FG28" s="535" t="str" cm="1">
        <f t="array" ref="FG28">INDEX(FG$13:FG27,$B28+1,1)</f>
        <v>-</v>
      </c>
      <c r="FH28" s="723" cm="1">
        <f t="array" ref="FH28">IF(FG28&lt;&gt;"-",FG28,INDEX(i.ELMatedEst,$AA28+1,$T28))</f>
        <v>0</v>
      </c>
      <c r="FI28" s="535" t="str" cm="1">
        <f t="array" ref="FI28">INDEX(FI$13:FI27,$B28+1,1)</f>
        <v>-</v>
      </c>
      <c r="FJ28" s="535" t="str" cm="1">
        <f t="array" ref="FJ28">INDEX(FJ$13:FJ27,$B28+1,1)</f>
        <v>-</v>
      </c>
      <c r="FK28" s="411">
        <f t="shared" si="203"/>
        <v>0</v>
      </c>
      <c r="FL28" s="661">
        <f t="shared" si="204"/>
        <v>5.0000000000000001E-3</v>
      </c>
      <c r="FM28" s="535" cm="1">
        <f t="array" ref="FM28">INDEX(FM$13:FM27,$B28+1,1)</f>
        <v>1</v>
      </c>
      <c r="FN28" s="662">
        <f t="shared" si="205"/>
        <v>0.12</v>
      </c>
      <c r="FO28" s="662">
        <f>INDEX(CHOOSE($N28,DataAutumn!i.EL_PropnSold,DataWinter!i.EL_PropnSold,DataSpring!i.EL_PropnSold),$AI28,$T28)*INDEX(i.ELMatedEst,$AB28+1,$T28)*i.dAdultRR_ELPropSold
+INDEX(i.dryman,($AJ28-1)*4+$AI28,FO$7)</f>
        <v>0</v>
      </c>
      <c r="FP28" s="662">
        <f>INDEX(CHOOSE($N28,DataAutumn!i.EL_PropnSold,DataWinter!i.EL_PropnSold,DataSpring!i.EL_PropnSold),$AI28,$T28)*INDEX(i.ELMatedEst,$AB28+1,$T28)*i.dAdultRR_ELPropSold
+INDEX(i.dryman,($AJ28-1)*4+$AI28,FP$7)</f>
        <v>3.125E-2</v>
      </c>
      <c r="FQ28" s="662">
        <f>INDEX(CHOOSE($N28,DataAutumn!i.EL_PropnSold,DataWinter!i.EL_PropnSold,DataSpring!i.EL_PropnSold),$AI28,$T28)*INDEX(i.ELMatedEst,$AB28+1,$T28)*i.dAdultRR_ELPropSold
+INDEX(i.dryman,($AJ28-1)*4+$AI28,FQ$7)</f>
        <v>3.125E-2</v>
      </c>
      <c r="FR28" s="662">
        <f>INDEX(CHOOSE($N28,DataAutumn!i.EL_PropnSold,DataWinter!i.EL_PropnSold,DataSpring!i.EL_PropnSold),$AI28,$T28)*INDEX(i.ELMatedEst,$AB28+1,$T28)*i.dAdultRR_ELPropSold
+INDEX(i.dryman,($AJ28-1)*4+$AI28,FR$7)</f>
        <v>3.125E-2</v>
      </c>
      <c r="FS28" s="663">
        <f>INDEX(CHOOSE($N28,DataAutumn!i.EL_PropnSold,DataWinter!i.EL_PropnSold,DataSpring!i.EL_PropnSold),$AI28,$T28)*INDEX(i.ELMatedEst,$AB28+1,$T28)*i.dAdultLSurv_ELPropSold</f>
        <v>0</v>
      </c>
      <c r="FT28" s="411" t="b">
        <f t="shared" si="206"/>
        <v>0</v>
      </c>
      <c r="FU28" s="411" t="b">
        <f t="shared" si="206"/>
        <v>0</v>
      </c>
      <c r="FV28" s="411" t="b">
        <f t="shared" si="206"/>
        <v>0</v>
      </c>
      <c r="FW28" s="411" t="b">
        <f t="shared" si="206"/>
        <v>0</v>
      </c>
      <c r="FX28" s="411">
        <f t="shared" si="207"/>
        <v>1</v>
      </c>
      <c r="FY28" s="411">
        <f t="shared" si="207"/>
        <v>0</v>
      </c>
      <c r="FZ28" s="411" t="b">
        <f t="shared" si="208"/>
        <v>0</v>
      </c>
      <c r="GA28" s="411" t="b">
        <f t="shared" si="171"/>
        <v>0</v>
      </c>
      <c r="GB28" s="411" t="b">
        <f t="shared" si="171"/>
        <v>0</v>
      </c>
      <c r="GC28" s="411" t="b">
        <f t="shared" si="171"/>
        <v>1</v>
      </c>
      <c r="GD28" s="87">
        <f t="shared" si="172"/>
        <v>1</v>
      </c>
      <c r="GE28" s="87">
        <f t="shared" si="172"/>
        <v>1</v>
      </c>
      <c r="GF28" s="535" cm="1">
        <f t="array" ref="GF28">INDEX(GF$13:GF27,$B28+1,1)</f>
        <v>1</v>
      </c>
      <c r="GG28" s="535" cm="1">
        <f t="array" ref="GG28">INDEX(GG$13:GG27,$B28+1,1)</f>
        <v>1</v>
      </c>
      <c r="GH28" s="535" cm="1">
        <f t="array" ref="GH28">INDEX(GH$13:GH27,$B28+1,1)</f>
        <v>1</v>
      </c>
      <c r="GI28" s="535" cm="1">
        <f t="array" ref="GI28">INDEX(GI$13:GI27,$B28+1,1)</f>
        <v>1</v>
      </c>
      <c r="GJ28" s="535" t="str" cm="1">
        <f t="array" ref="GJ28">INDEX(GJ$13:GJ27,$B28+1,1)</f>
        <v>-</v>
      </c>
      <c r="GK28" s="411" t="b">
        <f t="shared" si="209"/>
        <v>1</v>
      </c>
      <c r="GL28" s="411" t="b">
        <f t="shared" si="209"/>
        <v>0</v>
      </c>
      <c r="GM28" s="411" t="b">
        <f t="shared" si="209"/>
        <v>0</v>
      </c>
      <c r="GN28" s="411" t="b">
        <f t="shared" si="209"/>
        <v>0</v>
      </c>
      <c r="GO28" s="87">
        <f t="shared" si="174"/>
        <v>1</v>
      </c>
      <c r="GP28" s="87">
        <f t="shared" si="174"/>
        <v>1</v>
      </c>
      <c r="GQ28" s="87">
        <f t="shared" si="174"/>
        <v>1</v>
      </c>
      <c r="GR28" s="87">
        <f t="shared" si="174"/>
        <v>1</v>
      </c>
      <c r="GS28" s="87">
        <f t="shared" si="174"/>
        <v>1</v>
      </c>
      <c r="GT28" s="87">
        <f t="shared" si="174"/>
        <v>1</v>
      </c>
      <c r="GU28" s="87">
        <f t="shared" si="174"/>
        <v>1</v>
      </c>
      <c r="GV28" s="87">
        <f t="shared" si="174"/>
        <v>1</v>
      </c>
      <c r="GW28" s="411" cm="1">
        <f t="array" ref="GW28">INDEX(i.dse_type,1,$L28)</f>
        <v>0</v>
      </c>
      <c r="GX28" s="535" t="str" cm="1">
        <f t="array" ref="GX28">INDEX(GX$13:GX27,$B28+1,1)</f>
        <v>-</v>
      </c>
      <c r="GY28" s="535" t="str" cm="1">
        <f t="array" ref="GY28">INDEX(GY$13:GY27,$B28+1,1)</f>
        <v>-</v>
      </c>
      <c r="GZ28" s="535" t="str" cm="1">
        <f t="array" ref="GZ28">INDEX(GZ$13:GZ27,$B28+1,1)</f>
        <v>-</v>
      </c>
      <c r="HA28" s="18"/>
      <c r="HB28" s="535" t="str" cm="1">
        <f t="array" ref="HB28">INDEX(HB$13:HB27,$B28+1,1)</f>
        <v>-</v>
      </c>
      <c r="HC28" s="535" t="str" cm="1">
        <f t="array" ref="HC28">INDEX(HC$13:HC27,$B28+1,1)</f>
        <v>-</v>
      </c>
      <c r="HD28" s="535" cm="1">
        <f t="array" ref="HD28">INDEX(HD$13:HD27,$B28+1,1)</f>
        <v>0</v>
      </c>
      <c r="HE28" s="535" cm="1">
        <f t="array" ref="HE28">INDEX(HE$13:HE27,$B28+1,1)</f>
        <v>0</v>
      </c>
      <c r="HF28" s="535" cm="1">
        <f t="array" ref="HF28">INDEX(HF$13:HF27,$B28+1,1)</f>
        <v>0</v>
      </c>
      <c r="HG28" s="535" cm="1">
        <f t="array" ref="HG28">INDEX(HG$13:HG27,$B28+1,1)</f>
        <v>0</v>
      </c>
      <c r="HH28" s="535" cm="1">
        <f t="array" ref="HH28">INDEX(HH$13:HH27,$B28+1,1)</f>
        <v>0</v>
      </c>
      <c r="HI28" s="535" cm="1">
        <f t="array" ref="HI28">INDEX(HI$13:HI27,$B28+1,1)</f>
        <v>0</v>
      </c>
      <c r="HJ28" s="535" cm="1">
        <f t="array" ref="HJ28">INDEX(HJ$13:HJ27,$B28+1,1)</f>
        <v>0</v>
      </c>
      <c r="HK28" s="535" cm="1">
        <f t="array" ref="HK28">INDEX(HK$13:HK27,$B28+1,1)</f>
        <v>0</v>
      </c>
      <c r="HL28" s="535" cm="1">
        <f t="array" ref="HL28">INDEX(HL$13:HL27,$B28+1,1)</f>
        <v>0</v>
      </c>
      <c r="HM28" s="535" cm="1">
        <f t="array" ref="HM28">INDEX(HM$13:HM27,$B28+1,1)</f>
        <v>0</v>
      </c>
      <c r="HN28" s="535" cm="1">
        <f t="array" ref="HN28">INDEX(HN$13:HN27,$B28+1,1)</f>
        <v>0</v>
      </c>
      <c r="HO28" s="535" cm="1">
        <f t="array" ref="HO28">INDEX(HO$13:HO27,$B28+1,1)</f>
        <v>0</v>
      </c>
      <c r="HP28" s="535" cm="1">
        <f t="array" ref="HP28">INDEX(HP$13:HP27,$B28+1,1)</f>
        <v>0</v>
      </c>
      <c r="HQ28" s="535" cm="1">
        <f t="array" ref="HQ28">INDEX(HQ$13:HQ27,$B28+1,1)</f>
        <v>0</v>
      </c>
      <c r="HR28" s="535" cm="1">
        <f t="array" ref="HR28">INDEX(HR$13:HR27,$B28+1,1)</f>
        <v>0</v>
      </c>
      <c r="HS28" s="535" cm="1">
        <f t="array" ref="HS28">INDEX(HS$13:HS27,$B28+1,1)</f>
        <v>0</v>
      </c>
      <c r="HT28" s="535" cm="1">
        <f t="array" ref="HT28">INDEX(HT$13:HT27,$B28+1,1)</f>
        <v>0</v>
      </c>
      <c r="HU28" s="535" cm="1">
        <f t="array" ref="HU28">INDEX(HU$13:HU27,$B28+1,1)</f>
        <v>0</v>
      </c>
      <c r="HV28" s="535" cm="1">
        <f t="array" ref="HV28">INDEX(HV$13:HV27,$B28+1,1)</f>
        <v>0</v>
      </c>
      <c r="HW28" s="535" cm="1">
        <f t="array" ref="HW28">INDEX(HW$13:HW27,$B28+1,1)</f>
        <v>0</v>
      </c>
      <c r="HX28" s="535" cm="1">
        <f t="array" ref="HX28">INDEX(HX$13:HX27,$B28+1,1)</f>
        <v>0</v>
      </c>
      <c r="HY28" s="535" cm="1">
        <f t="array" ref="HY28">INDEX(HY$13:HY27,$B28+1,1)</f>
        <v>0</v>
      </c>
      <c r="HZ28" s="535" cm="1">
        <f t="array" ref="HZ28">INDEX(HZ$13:HZ27,$B28+1,1)</f>
        <v>0</v>
      </c>
      <c r="IA28" s="535" cm="1">
        <f t="array" ref="IA28">INDEX(IA$13:IA27,$B28+1,1)</f>
        <v>0</v>
      </c>
      <c r="IB28" s="535" cm="1">
        <f t="array" ref="IB28">INDEX(IB$13:IB27,$B28+1,1)</f>
        <v>0</v>
      </c>
      <c r="IC28" s="535" cm="1">
        <f t="array" ref="IC28">INDEX(IC$13:IC27,$B28+1,1)</f>
        <v>0</v>
      </c>
      <c r="ID28" s="535" cm="1">
        <f t="array" ref="ID28">INDEX(ID$13:ID27,$B28+1,1)</f>
        <v>0</v>
      </c>
      <c r="IE28" s="535" cm="1">
        <f t="array" ref="IE28">INDEX(IE$13:IE27,$B28+1,1)</f>
        <v>0</v>
      </c>
      <c r="IF28" s="535" cm="1">
        <f t="array" ref="IF28">INDEX(IF$13:IF27,$B28+1,1)</f>
        <v>0</v>
      </c>
      <c r="IG28" s="535" cm="1">
        <f t="array" ref="IG28">INDEX(IG$13:IG27,$B28+1,1)</f>
        <v>0</v>
      </c>
      <c r="IH28" s="535" cm="1">
        <f t="array" ref="IH28">INDEX(IH$13:IH27,$B28+1,1)</f>
        <v>0</v>
      </c>
      <c r="II28" s="535" cm="1">
        <f t="array" ref="II28">INDEX(II$13:II27,$B28+1,1)</f>
        <v>0</v>
      </c>
      <c r="IJ28" s="535" cm="1">
        <f t="array" ref="IJ28">INDEX(IJ$13:IJ27,$B28+1,1)</f>
        <v>0</v>
      </c>
      <c r="IK28" s="535" cm="1">
        <f t="array" ref="IK28">INDEX(IK$13:IK27,$B28+1,1)</f>
        <v>0</v>
      </c>
      <c r="IL28" s="535" cm="1">
        <f t="array" ref="IL28">INDEX(IL$13:IL27,$B28+1,1)</f>
        <v>0</v>
      </c>
      <c r="IM28" s="535" cm="1">
        <f t="array" ref="IM28">INDEX(IM$13:IM27,$B28+1,1)</f>
        <v>0</v>
      </c>
      <c r="IN28" s="535" cm="1">
        <f t="array" ref="IN28">INDEX(IN$13:IN27,$B28+1,1)</f>
        <v>0</v>
      </c>
      <c r="IO28" s="535" cm="1">
        <f t="array" ref="IO28">INDEX(IO$13:IO27,$B28+1,1)</f>
        <v>0</v>
      </c>
      <c r="IP28" s="535" cm="1">
        <f t="array" ref="IP28">INDEX(IP$13:IP27,$B28+1,1)</f>
        <v>0</v>
      </c>
      <c r="IQ28" s="535" cm="1">
        <f t="array" ref="IQ28">INDEX(IQ$13:IQ27,$B28+1,1)</f>
        <v>0</v>
      </c>
      <c r="IR28" s="535" cm="1">
        <f t="array" ref="IR28">INDEX(IR$13:IR27,$B28+1,1)</f>
        <v>0</v>
      </c>
      <c r="IS28" s="535" cm="1">
        <f t="array" ref="IS28">INDEX(IS$13:IS27,$B28+1,1)</f>
        <v>0</v>
      </c>
      <c r="IT28" s="535" cm="1">
        <f t="array" ref="IT28">INDEX(IT$13:IT27,$B28+1,1)</f>
        <v>0</v>
      </c>
      <c r="IU28" s="535" cm="1">
        <f t="array" ref="IU28">INDEX(IU$13:IU27,$B28+1,1)</f>
        <v>0</v>
      </c>
      <c r="IV28" s="535" cm="1">
        <f t="array" ref="IV28">INDEX(IV$13:IV27,$B28+1,1)</f>
        <v>0</v>
      </c>
      <c r="IW28" s="535" cm="1">
        <f t="array" ref="IW28">INDEX(IW$13:IW27,$B28+1,1)</f>
        <v>0</v>
      </c>
      <c r="IX28" s="535" cm="1">
        <f t="array" ref="IX28">INDEX(IX$13:IX27,$B28+1,1)</f>
        <v>0</v>
      </c>
      <c r="IY28" s="535" cm="1">
        <f t="array" ref="IY28">INDEX(IY$13:IY27,$B28+1,1)</f>
        <v>0</v>
      </c>
      <c r="IZ28" s="535" cm="1">
        <f t="array" ref="IZ28">INDEX(IZ$13:IZ27,$B28+1,1)</f>
        <v>0</v>
      </c>
      <c r="JA28" s="535" cm="1">
        <f t="array" ref="JA28">INDEX(JA$13:JA27,$B28+1,1)</f>
        <v>0</v>
      </c>
      <c r="JB28" s="535" cm="1">
        <f t="array" ref="JB28">INDEX(JB$13:JB27,$B28+1,1)</f>
        <v>0</v>
      </c>
      <c r="JC28" s="535" cm="1">
        <f t="array" ref="JC28">INDEX(JC$13:JC27,$B28+1,1)</f>
        <v>0</v>
      </c>
      <c r="JD28" s="535" cm="1">
        <f t="array" ref="JD28">INDEX(JD$13:JD27,$B28+1,1)</f>
        <v>0</v>
      </c>
      <c r="JE28" s="535" cm="1">
        <f t="array" ref="JE28">INDEX(JE$13:JE27,$B28+1,1)</f>
        <v>0</v>
      </c>
      <c r="JF28" s="18"/>
      <c r="JG28" s="535" t="str" cm="1">
        <f t="array" ref="JG28">INDEX(JG$13:JG27,$B28+1,1)</f>
        <v>-</v>
      </c>
      <c r="JH28" s="411" t="b">
        <f t="shared" si="210"/>
        <v>0</v>
      </c>
      <c r="JI28" s="535" t="str" cm="1">
        <f t="array" ref="JI28">INDEX(JI$13:JI27,$B28+1,1)</f>
        <v>-</v>
      </c>
      <c r="JJ28" s="535" t="str" cm="1">
        <f t="array" ref="JJ28">INDEX(JJ$13:JJ27,$B28+1,1)</f>
        <v>-</v>
      </c>
      <c r="JK28" s="535" t="str" cm="1">
        <f t="array" ref="JK28">INDEX(JK$13:JK27,$B28+1,1)</f>
        <v>-</v>
      </c>
      <c r="JL28" s="535" cm="1">
        <f t="array" ref="JL28">INDEX(JL$13:JL27,$B28+1,1)</f>
        <v>1</v>
      </c>
      <c r="JM28" s="535" cm="1">
        <f t="array" ref="JM28">INDEX(JM$13:JM27,$B28+1,1)</f>
        <v>1</v>
      </c>
      <c r="JN28" s="535" t="str" cm="1">
        <f t="array" ref="JN28">INDEX(JN$13:JN27,$B28+1,1)</f>
        <v>-</v>
      </c>
      <c r="JO28" s="535" t="str" cm="1">
        <f t="array" ref="JO28">INDEX(JO$13:JO27,$B28+1,1)</f>
        <v>-</v>
      </c>
      <c r="JP28" s="535" t="str" cm="1">
        <f t="array" ref="JP28">INDEX(JP$13:JP27,$B28+1,1)</f>
        <v>-</v>
      </c>
      <c r="JQ28" s="535" t="str" cm="1">
        <f t="array" ref="JQ28">INDEX(JQ$13:JQ27,$B28+1,1)</f>
        <v>-</v>
      </c>
      <c r="JR28" s="535" t="str" cm="1">
        <f t="array" ref="JR28">INDEX(JR$13:JR27,$B28+1,1)</f>
        <v>-</v>
      </c>
      <c r="JS28" s="535" t="str" cm="1">
        <f t="array" ref="JS28">INDEX(JS$13:JS27,$B28+1,1)</f>
        <v>-</v>
      </c>
      <c r="JT28" s="535" t="str" cm="1">
        <f t="array" ref="JT28">INDEX(JT$13:JT27,$B28+1,1)</f>
        <v>-</v>
      </c>
      <c r="JU28" s="535" t="str" cm="1">
        <f t="array" ref="JU28">INDEX(JU$13:JU27,$B28+1,1)</f>
        <v>-</v>
      </c>
      <c r="JV28" s="535" t="str" cm="1">
        <f t="array" ref="JV28">INDEX(JV$13:JV27,$B28+1,1)</f>
        <v>-</v>
      </c>
      <c r="JW28" s="535" t="str" cm="1">
        <f t="array" ref="JW28">INDEX(JW$13:JW27,$B28+1,1)</f>
        <v>-</v>
      </c>
      <c r="JX28" s="535" t="str" cm="1">
        <f t="array" ref="JX28">INDEX(JX$13:JX27,$B28+1,1)</f>
        <v>-</v>
      </c>
      <c r="JY28" s="535" t="str" cm="1">
        <f t="array" ref="JY28">INDEX(JY$13:JY27,$B28+1,1)</f>
        <v>-</v>
      </c>
      <c r="JZ28" s="535" t="str" cm="1">
        <f t="array" ref="JZ28">INDEX(JZ$13:JZ27,$B28+1,1)</f>
        <v>-</v>
      </c>
      <c r="KA28" s="535" t="str" cm="1">
        <f t="array" ref="KA28">INDEX(KA$13:KA27,$B28+1,1)</f>
        <v>-</v>
      </c>
      <c r="KB28" s="535" t="str" cm="1">
        <f t="array" ref="KB28">INDEX(KB$13:KB27,$B28+1,1)</f>
        <v>-</v>
      </c>
      <c r="KC28" s="535" t="str" cm="1">
        <f t="array" ref="KC28">INDEX(KC$13:KC27,$B28+1,1)</f>
        <v>-</v>
      </c>
      <c r="KD28" s="535" t="str" cm="1">
        <f t="array" ref="KD28">INDEX(KD$13:KD27,$B28+1,1)</f>
        <v>-</v>
      </c>
      <c r="KE28" s="535" t="str" cm="1">
        <f t="array" ref="KE28">INDEX(KE$13:KE27,$B28+1,1)</f>
        <v>-</v>
      </c>
      <c r="KF28" s="535" t="str" cm="1">
        <f t="array" ref="KF28">INDEX(KF$13:KF27,$B28+1,1)</f>
        <v>-</v>
      </c>
      <c r="KG28" s="535" t="str" cm="1">
        <f t="array" ref="KG28">INDEX(KG$13:KG27,$B28+1,1)</f>
        <v>-</v>
      </c>
      <c r="KH28" s="535" t="str" cm="1">
        <f t="array" ref="KH28">INDEX(KH$13:KH27,$B28+1,1)</f>
        <v>-</v>
      </c>
      <c r="KI28" s="535" cm="1">
        <f t="array" ref="KI28">INDEX(KI$13:KI27,$B28+1,1)</f>
        <v>0</v>
      </c>
      <c r="KJ28" s="535" t="str" cm="1">
        <f t="array" ref="KJ28">INDEX(KJ$13:KJ27,$B28+1,1)</f>
        <v>-</v>
      </c>
      <c r="KK28" s="535" cm="1">
        <f t="array" ref="KK28">INDEX(KK$13:KK27,$B28+1,1)</f>
        <v>1</v>
      </c>
      <c r="KL28" s="535" cm="1">
        <f t="array" ref="KL28">INDEX(KL$13:KL27,$B28+1,1)</f>
        <v>0</v>
      </c>
      <c r="KM28" s="535" cm="1">
        <f t="array" ref="KM28">INDEX(KM$13:KM27,$B28+1,1)</f>
        <v>0</v>
      </c>
      <c r="KN28" s="535" cm="1">
        <f t="array" ref="KN28">INDEX(KN$13:KN27,$B28+1,1)</f>
        <v>0</v>
      </c>
      <c r="KO28" s="535" cm="1">
        <f t="array" ref="KO28">INDEX(KO$13:KO27,$B28+1,1)</f>
        <v>0</v>
      </c>
      <c r="KP28" s="535" cm="1">
        <f t="array" ref="KP28">INDEX(KP$13:KP27,$B28+1,1)</f>
        <v>0</v>
      </c>
      <c r="KQ28" s="535" cm="1">
        <f t="array" ref="KQ28">INDEX(KQ$13:KQ27,$B28+1,1)</f>
        <v>0</v>
      </c>
      <c r="KR28" s="535" cm="1">
        <f t="array" ref="KR28">INDEX(KR$13:KR27,$B28+1,1)</f>
        <v>0</v>
      </c>
      <c r="KS28" s="535" cm="1">
        <f t="array" ref="KS28">INDEX(KS$13:KS27,$B28+1,1)</f>
        <v>1</v>
      </c>
      <c r="KT28" s="535" cm="1">
        <f t="array" ref="KT28">INDEX(KT$13:KT27,$B28+1,1)</f>
        <v>0</v>
      </c>
      <c r="KU28" s="535" cm="1">
        <f t="array" ref="KU28">INDEX(KU$13:KU27,$B28+1,1)</f>
        <v>0</v>
      </c>
      <c r="KV28" s="535" cm="1">
        <f t="array" ref="KV28">INDEX(KV$13:KV27,$B28+1,1)</f>
        <v>0</v>
      </c>
      <c r="KW28" s="535" cm="1">
        <f t="array" ref="KW28">INDEX(KW$13:KW27,$B28+1,1)</f>
        <v>0</v>
      </c>
      <c r="KX28" s="535" cm="1">
        <f t="array" ref="KX28">INDEX(KX$13:KX27,$B28+1,1)</f>
        <v>0</v>
      </c>
      <c r="KY28" s="18"/>
      <c r="KZ28" s="535" cm="1">
        <f t="array" ref="KZ28">INDEX(KZ$13:KZ27,$B28+1,1)</f>
        <v>0.125</v>
      </c>
      <c r="LA28" s="535" cm="1">
        <f t="array" ref="LA28">INDEX(LA$13:LA27,$B28+1,1)</f>
        <v>0.3</v>
      </c>
      <c r="LB28" s="535" cm="1">
        <f t="array" ref="LB28">INDEX(LB$13:LB27,$B28+1,1)</f>
        <v>-0.05</v>
      </c>
      <c r="LC28" s="535" cm="1">
        <f t="array" ref="LC28">INDEX(LC$13:LC27,$B28+1,1)</f>
        <v>0.1</v>
      </c>
      <c r="LD28" s="535" cm="1">
        <f t="array" ref="LD28">INDEX(LD$13:LD27,$B28+1,1)</f>
        <v>0.25</v>
      </c>
      <c r="LE28" s="535" cm="1">
        <f t="array" ref="LE28">INDEX(LE$13:LE27,$B28+1,1)</f>
        <v>-0.05</v>
      </c>
      <c r="LF28" s="535" cm="1">
        <f t="array" ref="LF28">INDEX(LF$13:LF27,$B28+1,1)</f>
        <v>0.05</v>
      </c>
      <c r="LG28" s="535" cm="1">
        <f t="array" ref="LG28">INDEX(LG$13:LG27,$B28+1,1)</f>
        <v>0.1</v>
      </c>
      <c r="LH28" s="535" cm="1">
        <f t="array" ref="LH28">INDEX(LH$13:LH27,$B28+1,1)</f>
        <v>-0.02</v>
      </c>
      <c r="LI28" s="535" cm="1">
        <f t="array" ref="LI28">INDEX(LI$13:LI27,$B28+1,1)</f>
        <v>0.1</v>
      </c>
      <c r="LJ28" s="535" cm="1">
        <f t="array" ref="LJ28">INDEX(LJ$13:LJ27,$B28+1,1)</f>
        <v>0.25</v>
      </c>
      <c r="LK28" s="535" cm="1">
        <f t="array" ref="LK28">INDEX(LK$13:LK27,$B28+1,1)</f>
        <v>-0.05</v>
      </c>
      <c r="LL28" s="535" cm="1">
        <f t="array" ref="LL28">INDEX(LL$13:LL27,$B28+1,1)</f>
        <v>0.125</v>
      </c>
      <c r="LM28" s="535" cm="1">
        <f t="array" ref="LM28">INDEX(LM$13:LM27,$B28+1,1)</f>
        <v>0.1</v>
      </c>
      <c r="LN28" s="535" cm="1">
        <f t="array" ref="LN28">INDEX(LN$13:LN27,$B28+1,1)</f>
        <v>0.1</v>
      </c>
      <c r="LO28" s="535" cm="1">
        <f t="array" ref="LO28">INDEX(LO$13:LO27,$B28+1,1)</f>
        <v>0.1</v>
      </c>
      <c r="LP28" s="535" cm="1">
        <f t="array" ref="LP28">INDEX(LP$13:LP27,$B28+1,1)</f>
        <v>0</v>
      </c>
      <c r="LQ28" s="535" cm="1">
        <f t="array" ref="LQ28">INDEX(LQ$13:LQ27,$B28+1,1)</f>
        <v>0</v>
      </c>
      <c r="LR28" s="535" cm="1">
        <f t="array" ref="LR28">INDEX(LR$13:LR27,$B28+1,1)</f>
        <v>0</v>
      </c>
      <c r="LS28" s="535" cm="1">
        <f t="array" ref="LS28">INDEX(LS$13:LS27,$B28+1,1)</f>
        <v>0</v>
      </c>
      <c r="LT28" s="535" cm="1">
        <f t="array" ref="LT28">INDEX(LT$13:LT27,$B28+1,1)</f>
        <v>0</v>
      </c>
      <c r="LU28" s="535" cm="1">
        <f t="array" ref="LU28">INDEX(LU$13:LU27,$B28+1,1)</f>
        <v>0</v>
      </c>
      <c r="LV28" s="535" cm="1">
        <f t="array" ref="LV28">INDEX(LV$13:LV27,$B28+1,1)</f>
        <v>0</v>
      </c>
      <c r="LW28" s="535" cm="1">
        <f t="array" ref="LW28">INDEX(LW$13:LW27,$B28+1,1)</f>
        <v>0</v>
      </c>
      <c r="LX28" s="535" cm="1">
        <f t="array" ref="LX28">INDEX(LX$13:LX27,$B28+1,1)</f>
        <v>0</v>
      </c>
      <c r="LY28" s="535" cm="1">
        <f t="array" ref="LY28">INDEX(LY$13:LY27,$B28+1,1)</f>
        <v>0</v>
      </c>
      <c r="LZ28" s="535" cm="1">
        <f t="array" ref="LZ28">INDEX(LZ$13:LZ27,$B28+1,1)</f>
        <v>0</v>
      </c>
      <c r="MA28" s="535" cm="1">
        <f t="array" ref="MA28">INDEX(MA$13:MA27,$B28+1,1)</f>
        <v>0</v>
      </c>
      <c r="MB28" s="535" cm="1">
        <f t="array" ref="MB28">INDEX(MB$13:MB27,$B28+1,1)</f>
        <v>0</v>
      </c>
      <c r="MC28" s="535" cm="1">
        <f t="array" ref="MC28">INDEX(MC$13:MC27,$B28+1,1)</f>
        <v>0</v>
      </c>
      <c r="MD28" s="535" cm="1">
        <f t="array" ref="MD28">INDEX(MD$13:MD27,$B28+1,1)</f>
        <v>0</v>
      </c>
      <c r="ME28" s="535" cm="1">
        <f t="array" ref="ME28">INDEX(ME$13:ME27,$B28+1,1)</f>
        <v>0</v>
      </c>
      <c r="MF28" s="535" cm="1">
        <f t="array" ref="MF28">INDEX(MF$13:MF27,$B28+1,1)</f>
        <v>0</v>
      </c>
      <c r="MG28" s="535" cm="1">
        <f t="array" ref="MG28">INDEX(MG$13:MG27,$B28+1,1)</f>
        <v>0</v>
      </c>
      <c r="MH28" s="535" cm="1">
        <f t="array" ref="MH28">INDEX(MH$13:MH27,$B28+1,1)</f>
        <v>0</v>
      </c>
      <c r="MI28" s="535" cm="1">
        <f t="array" ref="MI28">INDEX(MI$13:MI27,$B28+1,1)</f>
        <v>0</v>
      </c>
      <c r="MJ28" s="535" cm="1">
        <f t="array" ref="MJ28">INDEX(MJ$13:MJ27,$B28+1,1)</f>
        <v>0</v>
      </c>
      <c r="MK28" s="535" cm="1">
        <f t="array" ref="MK28">INDEX(MK$13:MK27,$B28+1,1)</f>
        <v>0</v>
      </c>
      <c r="ML28" s="535" cm="1">
        <f t="array" ref="ML28">INDEX(ML$13:ML27,$B28+1,1)</f>
        <v>0</v>
      </c>
      <c r="MM28" s="535" cm="1">
        <f t="array" ref="MM28">INDEX(MM$13:MM27,$B28+1,1)</f>
        <v>0</v>
      </c>
      <c r="MN28" s="535" cm="1">
        <f t="array" ref="MN28">INDEX(MN$13:MN27,$B28+1,1)</f>
        <v>0</v>
      </c>
      <c r="MO28" s="535" cm="1">
        <f t="array" ref="MO28">INDEX(MO$13:MO27,$B28+1,1)</f>
        <v>0</v>
      </c>
      <c r="MP28" s="535" cm="1">
        <f t="array" ref="MP28">INDEX(MP$13:MP27,$B28+1,1)</f>
        <v>0</v>
      </c>
      <c r="MQ28" s="535" cm="1">
        <f t="array" ref="MQ28">INDEX(MQ$13:MQ27,$B28+1,1)</f>
        <v>0</v>
      </c>
      <c r="MR28" s="535" cm="1">
        <f t="array" ref="MR28">INDEX(MR$13:MR27,$B28+1,1)</f>
        <v>0</v>
      </c>
      <c r="MS28" s="535" cm="1">
        <f t="array" ref="MS28">INDEX(MS$13:MS27,$B28+1,1)</f>
        <v>0</v>
      </c>
      <c r="MT28" s="535" cm="1">
        <f t="array" ref="MT28">INDEX(MT$13:MT27,$B28+1,1)</f>
        <v>0</v>
      </c>
      <c r="MU28" s="535" cm="1">
        <f t="array" ref="MU28">INDEX(MU$13:MU27,$B28+1,1)</f>
        <v>0</v>
      </c>
      <c r="MV28" s="535" cm="1">
        <f t="array" ref="MV28">INDEX(MV$13:MV27,$B28+1,1)</f>
        <v>0</v>
      </c>
      <c r="MW28" s="535" cm="1">
        <f t="array" ref="MW28">INDEX(MW$13:MW27,$B28+1,1)</f>
        <v>0</v>
      </c>
      <c r="MX28" s="535" cm="1">
        <f t="array" ref="MX28">INDEX(MX$13:MX27,$B28+1,1)</f>
        <v>0</v>
      </c>
      <c r="MY28" s="535" cm="1">
        <f t="array" ref="MY28">INDEX(MY$13:MY27,$B28+1,1)</f>
        <v>0</v>
      </c>
      <c r="MZ28" s="535" cm="1">
        <f t="array" ref="MZ28">INDEX(MZ$13:MZ27,$B28+1,1)</f>
        <v>0</v>
      </c>
      <c r="NA28" s="535" cm="1">
        <f t="array" ref="NA28">INDEX(NA$13:NA27,$B28+1,1)</f>
        <v>0</v>
      </c>
      <c r="NB28" s="535" cm="1">
        <f t="array" ref="NB28">INDEX(NB$13:NB27,$B28+1,1)</f>
        <v>0</v>
      </c>
      <c r="NC28" s="535" cm="1">
        <f t="array" ref="NC28">INDEX(NC$13:NC27,$B28+1,1)</f>
        <v>0</v>
      </c>
      <c r="ND28" s="535" cm="1">
        <f t="array" ref="ND28">INDEX(ND$13:ND27,$B28+1,1)</f>
        <v>0</v>
      </c>
      <c r="NE28" s="535" cm="1">
        <f t="array" ref="NE28">INDEX(NE$13:NE27,$B28+1,1)</f>
        <v>0</v>
      </c>
      <c r="NF28" s="535" cm="1">
        <f t="array" ref="NF28">INDEX(NF$13:NF27,$B28+1,1)</f>
        <v>0</v>
      </c>
      <c r="NG28" s="535" cm="1">
        <f t="array" ref="NG28">INDEX(NG$13:NG27,$B28+1,1)</f>
        <v>0</v>
      </c>
      <c r="NH28" s="535" cm="1">
        <f t="array" ref="NH28">INDEX(NH$13:NH27,$B28+1,1)</f>
        <v>0</v>
      </c>
      <c r="NI28" s="535" cm="1">
        <f t="array" ref="NI28">INDEX(NI$13:NI27,$B28+1,1)</f>
        <v>0</v>
      </c>
      <c r="NJ28" s="535" cm="1">
        <f t="array" ref="NJ28">INDEX(NJ$13:NJ27,$B28+1,1)</f>
        <v>0</v>
      </c>
      <c r="NK28" s="535" cm="1">
        <f t="array" ref="NK28">INDEX(NK$13:NK27,$B28+1,1)</f>
        <v>0</v>
      </c>
      <c r="NL28" s="535" cm="1">
        <f t="array" ref="NL28">INDEX(NL$13:NL27,$B28+1,1)</f>
        <v>0</v>
      </c>
      <c r="NM28" s="535" cm="1">
        <f t="array" ref="NM28">INDEX(NM$13:NM27,$B28+1,1)</f>
        <v>0</v>
      </c>
      <c r="NN28" s="535" cm="1">
        <f t="array" ref="NN28">INDEX(NN$13:NN27,$B28+1,1)</f>
        <v>0</v>
      </c>
      <c r="NO28" s="535" cm="1">
        <f t="array" ref="NO28">INDEX(NO$13:NO27,$B28+1,1)</f>
        <v>0</v>
      </c>
      <c r="NP28" s="535" cm="1">
        <f t="array" ref="NP28">INDEX(NP$13:NP27,$B28+1,1)</f>
        <v>0</v>
      </c>
      <c r="NQ28" s="535" cm="1">
        <f t="array" ref="NQ28">INDEX(NQ$13:NQ27,$B28+1,1)</f>
        <v>0</v>
      </c>
      <c r="NR28" s="535" cm="1">
        <f t="array" ref="NR28">INDEX(NR$13:NR27,$B28+1,1)</f>
        <v>0</v>
      </c>
      <c r="NS28" s="535" cm="1">
        <f t="array" ref="NS28">INDEX(NS$13:NS27,$B28+1,1)</f>
        <v>0</v>
      </c>
      <c r="NT28" s="535" cm="1">
        <f t="array" ref="NT28">INDEX(NT$13:NT27,$B28+1,1)</f>
        <v>0</v>
      </c>
      <c r="NU28" s="535" cm="1">
        <f t="array" ref="NU28">INDEX(NU$13:NU27,$B28+1,1)</f>
        <v>0</v>
      </c>
      <c r="NV28" s="535" cm="1">
        <f t="array" ref="NV28">INDEX(NV$13:NV27,$B28+1,1)</f>
        <v>0</v>
      </c>
      <c r="NW28" s="535" cm="1">
        <f t="array" ref="NW28">INDEX(NW$13:NW27,$B28+1,1)</f>
        <v>0</v>
      </c>
      <c r="NX28" s="535" cm="1">
        <f t="array" ref="NX28">INDEX(NX$13:NX27,$B28+1,1)</f>
        <v>0</v>
      </c>
      <c r="NY28" s="535" cm="1">
        <f t="array" ref="NY28">INDEX(NY$13:NY27,$B28+1,1)</f>
        <v>0</v>
      </c>
      <c r="NZ28" s="535" cm="1">
        <f t="array" ref="NZ28">INDEX(NZ$13:NZ27,$B28+1,1)</f>
        <v>0</v>
      </c>
      <c r="OA28" s="535" cm="1">
        <f t="array" ref="OA28">INDEX(OA$13:OA27,$B28+1,1)</f>
        <v>0</v>
      </c>
      <c r="OB28" s="535" cm="1">
        <f t="array" ref="OB28">INDEX(OB$13:OB27,$B28+1,1)</f>
        <v>0</v>
      </c>
      <c r="OC28" s="535" cm="1">
        <f t="array" ref="OC28">INDEX(OC$13:OC27,$B28+1,1)</f>
        <v>0</v>
      </c>
      <c r="OD28" s="535" cm="1">
        <f t="array" ref="OD28">INDEX(OD$13:OD27,$B28+1,1)</f>
        <v>0</v>
      </c>
      <c r="OE28" s="535" cm="1">
        <f t="array" ref="OE28">INDEX(OE$13:OE27,$B28+1,1)</f>
        <v>0</v>
      </c>
      <c r="OF28" s="535" cm="1">
        <f t="array" ref="OF28">INDEX(OF$13:OF27,$B28+1,1)</f>
        <v>0</v>
      </c>
      <c r="OG28" s="535" cm="1">
        <f t="array" ref="OG28">INDEX(OG$13:OG27,$B28+1,1)</f>
        <v>0</v>
      </c>
      <c r="OH28" s="535" cm="1">
        <f t="array" ref="OH28">INDEX(OH$13:OH27,$B28+1,1)</f>
        <v>0</v>
      </c>
      <c r="OI28" s="535" cm="1">
        <f t="array" ref="OI28">INDEX(OI$13:OI27,$B28+1,1)</f>
        <v>0</v>
      </c>
      <c r="OJ28" s="535" cm="1">
        <f t="array" ref="OJ28">INDEX(OJ$13:OJ27,$B28+1,1)</f>
        <v>0</v>
      </c>
      <c r="OK28" s="535" cm="1">
        <f t="array" ref="OK28">INDEX(OK$13:OK27,$B28+1,1)</f>
        <v>0</v>
      </c>
      <c r="OL28" s="535" cm="1">
        <f t="array" ref="OL28">INDEX(OL$13:OL27,$B28+1,1)</f>
        <v>0</v>
      </c>
      <c r="OM28" s="535" cm="1">
        <f t="array" ref="OM28">INDEX(OM$13:OM27,$B28+1,1)</f>
        <v>0</v>
      </c>
      <c r="ON28" s="535" cm="1">
        <f t="array" ref="ON28">INDEX(ON$13:ON27,$B28+1,1)</f>
        <v>0</v>
      </c>
      <c r="OO28" s="535" cm="1">
        <f t="array" ref="OO28">INDEX(OO$13:OO27,$B28+1,1)</f>
        <v>0</v>
      </c>
      <c r="OP28" s="535" cm="1">
        <f t="array" ref="OP28">INDEX(OP$13:OP27,$B28+1,1)</f>
        <v>0</v>
      </c>
      <c r="OQ28" s="535" cm="1">
        <f t="array" ref="OQ28">INDEX(OQ$13:OQ27,$B28+1,1)</f>
        <v>0</v>
      </c>
      <c r="OR28" s="535" cm="1">
        <f t="array" ref="OR28">INDEX(OR$13:OR27,$B28+1,1)</f>
        <v>0</v>
      </c>
      <c r="OS28" s="535" cm="1">
        <f t="array" ref="OS28">INDEX(OS$13:OS27,$B28+1,1)</f>
        <v>0</v>
      </c>
      <c r="OT28" s="535" cm="1">
        <f t="array" ref="OT28">INDEX(OT$13:OT27,$B28+1,1)</f>
        <v>0</v>
      </c>
      <c r="OU28" s="535" cm="1">
        <f t="array" ref="OU28">INDEX(OU$13:OU27,$B28+1,1)</f>
        <v>0</v>
      </c>
      <c r="OV28" s="535" cm="1">
        <f t="array" ref="OV28">INDEX(OV$13:OV27,$B28+1,1)</f>
        <v>0</v>
      </c>
      <c r="OW28" s="535" cm="1">
        <f t="array" ref="OW28">INDEX(OW$13:OW27,$B28+1,1)</f>
        <v>0</v>
      </c>
      <c r="OX28" s="535" cm="1">
        <f t="array" ref="OX28">INDEX(OX$13:OX27,$B28+1,1)</f>
        <v>0</v>
      </c>
      <c r="OY28" s="535" cm="1">
        <f t="array" ref="OY28">INDEX(OY$13:OY27,$B28+1,1)</f>
        <v>0</v>
      </c>
      <c r="OZ28" s="535" cm="1">
        <f t="array" ref="OZ28">INDEX(OZ$13:OZ27,$B28+1,1)</f>
        <v>0</v>
      </c>
      <c r="PA28" s="535" cm="1">
        <f t="array" ref="PA28">INDEX(PA$13:PA27,$B28+1,1)</f>
        <v>0</v>
      </c>
      <c r="PB28" s="535" cm="1">
        <f t="array" ref="PB28">INDEX(PB$13:PB27,$B28+1,1)</f>
        <v>0</v>
      </c>
      <c r="PC28" s="535" cm="1">
        <f t="array" ref="PC28">INDEX(PC$13:PC27,$B28+1,1)</f>
        <v>0</v>
      </c>
      <c r="PD28" s="535" cm="1">
        <f t="array" ref="PD28">INDEX(PD$13:PD27,$B28+1,1)</f>
        <v>0</v>
      </c>
      <c r="PE28" s="535" cm="1">
        <f t="array" ref="PE28">INDEX(PE$13:PE27,$B28+1,1)</f>
        <v>0</v>
      </c>
      <c r="PF28" s="535" cm="1">
        <f t="array" ref="PF28">INDEX(PF$13:PF27,$B28+1,1)</f>
        <v>0</v>
      </c>
      <c r="PG28" s="535" cm="1">
        <f t="array" ref="PG28">INDEX(PG$13:PG27,$B28+1,1)</f>
        <v>0</v>
      </c>
      <c r="PH28" s="535" cm="1">
        <f t="array" ref="PH28">INDEX(PH$13:PH27,$B28+1,1)</f>
        <v>0</v>
      </c>
      <c r="PI28" s="535" cm="1">
        <f t="array" ref="PI28">INDEX(PI$13:PI27,$B28+1,1)</f>
        <v>0</v>
      </c>
      <c r="PJ28" s="535" cm="1">
        <f t="array" ref="PJ28">INDEX(PJ$13:PJ27,$B28+1,1)</f>
        <v>0</v>
      </c>
      <c r="PK28" s="535" cm="1">
        <f t="array" ref="PK28">INDEX(PK$13:PK27,$B28+1,1)</f>
        <v>0</v>
      </c>
      <c r="PL28" s="535" cm="1">
        <f t="array" ref="PL28">INDEX(PL$13:PL27,$B28+1,1)</f>
        <v>0</v>
      </c>
      <c r="PM28" s="535" cm="1">
        <f t="array" ref="PM28">INDEX(PM$13:PM27,$B28+1,1)</f>
        <v>0</v>
      </c>
      <c r="PN28" s="535" cm="1">
        <f t="array" ref="PN28">INDEX(PN$13:PN27,$B28+1,1)</f>
        <v>0</v>
      </c>
      <c r="PO28" s="535" cm="1">
        <f t="array" ref="PO28">INDEX(PO$13:PO27,$B28+1,1)</f>
        <v>0</v>
      </c>
      <c r="PP28" s="535" cm="1">
        <f t="array" ref="PP28">INDEX(PP$13:PP27,$B28+1,1)</f>
        <v>0</v>
      </c>
      <c r="PQ28" s="535" cm="1">
        <f t="array" ref="PQ28">INDEX(PQ$13:PQ27,$B28+1,1)</f>
        <v>0</v>
      </c>
      <c r="PR28" s="535" cm="1">
        <f t="array" ref="PR28">INDEX(PR$13:PR27,$B28+1,1)</f>
        <v>0</v>
      </c>
      <c r="PS28" s="535" cm="1">
        <f t="array" ref="PS28">INDEX(PS$13:PS27,$B28+1,1)</f>
        <v>0</v>
      </c>
      <c r="PT28" s="535" cm="1">
        <f t="array" ref="PT28">INDEX(PT$13:PT27,$B28+1,1)</f>
        <v>0</v>
      </c>
      <c r="PU28" s="535" cm="1">
        <f t="array" ref="PU28">INDEX(PU$13:PU27,$B28+1,1)</f>
        <v>0</v>
      </c>
      <c r="PV28" s="535" cm="1">
        <f t="array" ref="PV28">INDEX(PV$13:PV27,$B28+1,1)</f>
        <v>0</v>
      </c>
      <c r="PW28" s="535" cm="1">
        <f t="array" ref="PW28">INDEX(PW$13:PW27,$B28+1,1)</f>
        <v>0</v>
      </c>
      <c r="PX28" s="535" cm="1">
        <f t="array" ref="PX28">INDEX(PX$13:PX27,$B28+1,1)</f>
        <v>0</v>
      </c>
      <c r="PY28" s="535" cm="1">
        <f t="array" ref="PY28">INDEX(PY$13:PY27,$B28+1,1)</f>
        <v>0</v>
      </c>
      <c r="PZ28" s="535" cm="1">
        <f t="array" ref="PZ28">INDEX(PZ$13:PZ27,$B28+1,1)</f>
        <v>0</v>
      </c>
      <c r="QA28" s="535" cm="1">
        <f t="array" ref="QA28">INDEX(QA$13:QA27,$B28+1,1)</f>
        <v>0</v>
      </c>
      <c r="QB28" s="535" cm="1">
        <f t="array" ref="QB28">INDEX(QB$13:QB27,$B28+1,1)</f>
        <v>0</v>
      </c>
      <c r="QC28" s="535" cm="1">
        <f t="array" ref="QC28">INDEX(QC$13:QC27,$B28+1,1)</f>
        <v>0</v>
      </c>
      <c r="QD28" s="535" cm="1">
        <f t="array" ref="QD28">INDEX(QD$13:QD27,$B28+1,1)</f>
        <v>0</v>
      </c>
      <c r="QE28" s="535" cm="1">
        <f t="array" ref="QE28">INDEX(QE$13:QE27,$B28+1,1)</f>
        <v>0</v>
      </c>
      <c r="QF28" s="535" cm="1">
        <f t="array" ref="QF28">INDEX(QF$13:QF27,$B28+1,1)</f>
        <v>0</v>
      </c>
      <c r="QG28" s="535" cm="1">
        <f t="array" ref="QG28">INDEX(QG$13:QG27,$B28+1,1)</f>
        <v>0</v>
      </c>
      <c r="QH28" s="535" cm="1">
        <f t="array" ref="QH28">INDEX(QH$13:QH27,$B28+1,1)</f>
        <v>0</v>
      </c>
      <c r="QI28" s="535" cm="1">
        <f t="array" ref="QI28">INDEX(QI$13:QI27,$B28+1,1)</f>
        <v>0</v>
      </c>
      <c r="QJ28" s="535" cm="1">
        <f t="array" ref="QJ28">INDEX(QJ$13:QJ27,$B28+1,1)</f>
        <v>0</v>
      </c>
      <c r="QK28" s="535" cm="1">
        <f t="array" ref="QK28">INDEX(QK$13:QK27,$B28+1,1)</f>
        <v>0</v>
      </c>
      <c r="QL28" s="535" cm="1">
        <f t="array" ref="QL28">INDEX(QL$13:QL27,$B28+1,1)</f>
        <v>0</v>
      </c>
      <c r="QM28" s="535" cm="1">
        <f t="array" ref="QM28">INDEX(QM$13:QM27,$B28+1,1)</f>
        <v>0</v>
      </c>
      <c r="QN28" s="535" cm="1">
        <f t="array" ref="QN28">INDEX(QN$13:QN27,$B28+1,1)</f>
        <v>0</v>
      </c>
      <c r="QO28" s="535" cm="1">
        <f t="array" ref="QO28">INDEX(QO$13:QO27,$B28+1,1)</f>
        <v>0</v>
      </c>
      <c r="QP28" s="535" cm="1">
        <f t="array" ref="QP28">INDEX(QP$13:QP27,$B28+1,1)</f>
        <v>0</v>
      </c>
      <c r="QQ28" s="535" cm="1">
        <f t="array" ref="QQ28">INDEX(QQ$13:QQ27,$B28+1,1)</f>
        <v>0</v>
      </c>
      <c r="QR28" s="535" cm="1">
        <f t="array" ref="QR28">INDEX(QR$13:QR27,$B28+1,1)</f>
        <v>0</v>
      </c>
      <c r="QS28" s="535" cm="1">
        <f t="array" ref="QS28">INDEX(QS$13:QS27,$B28+1,1)</f>
        <v>0</v>
      </c>
      <c r="QT28" s="535" cm="1">
        <f t="array" ref="QT28">INDEX(QT$13:QT27,$B28+1,1)</f>
        <v>0</v>
      </c>
      <c r="QU28" s="535" cm="1">
        <f t="array" ref="QU28">INDEX(QU$13:QU27,$B28+1,1)</f>
        <v>0</v>
      </c>
      <c r="QV28" s="535" cm="1">
        <f t="array" ref="QV28">INDEX(QV$13:QV27,$B28+1,1)</f>
        <v>0</v>
      </c>
      <c r="QW28" s="535" cm="1">
        <f t="array" ref="QW28">INDEX(QW$13:QW27,$B28+1,1)</f>
        <v>0</v>
      </c>
      <c r="QX28" s="535" cm="1">
        <f t="array" ref="QX28">INDEX(QX$13:QX27,$B28+1,1)</f>
        <v>0</v>
      </c>
      <c r="QY28" s="535" cm="1">
        <f t="array" ref="QY28">INDEX(QY$13:QY27,$B28+1,1)</f>
        <v>0</v>
      </c>
      <c r="QZ28" s="535" cm="1">
        <f t="array" ref="QZ28">INDEX(QZ$13:QZ27,$B28+1,1)</f>
        <v>0</v>
      </c>
      <c r="RA28" s="535" cm="1">
        <f t="array" ref="RA28">INDEX(RA$13:RA27,$B28+1,1)</f>
        <v>0</v>
      </c>
      <c r="RB28" s="535" cm="1">
        <f t="array" ref="RB28">INDEX(RB$13:RB27,$B28+1,1)</f>
        <v>0</v>
      </c>
      <c r="RC28" s="535" cm="1">
        <f t="array" ref="RC28">INDEX(RC$13:RC27,$B28+1,1)</f>
        <v>0</v>
      </c>
      <c r="RD28" s="535" cm="1">
        <f t="array" ref="RD28">INDEX(RD$13:RD27,$B28+1,1)</f>
        <v>0</v>
      </c>
      <c r="RE28" s="535" cm="1">
        <f t="array" ref="RE28">INDEX(RE$13:RE27,$B28+1,1)</f>
        <v>0</v>
      </c>
      <c r="RF28" s="535" cm="1">
        <f t="array" ref="RF28">INDEX(RF$13:RF27,$B28+1,1)</f>
        <v>0</v>
      </c>
      <c r="RG28" s="535" cm="1">
        <f t="array" ref="RG28">INDEX(RG$13:RG27,$B28+1,1)</f>
        <v>0</v>
      </c>
      <c r="RH28" s="535" cm="1">
        <f t="array" ref="RH28">INDEX(RH$13:RH27,$B28+1,1)</f>
        <v>0</v>
      </c>
      <c r="RI28" s="535" cm="1">
        <f t="array" ref="RI28">INDEX(RI$13:RI27,$B28+1,1)</f>
        <v>0</v>
      </c>
      <c r="RJ28" s="535" cm="1">
        <f t="array" ref="RJ28">INDEX(RJ$13:RJ27,$B28+1,1)</f>
        <v>0</v>
      </c>
      <c r="RK28" s="535" cm="1">
        <f t="array" ref="RK28">INDEX(RK$13:RK27,$B28+1,1)</f>
        <v>0</v>
      </c>
      <c r="RL28" s="535" cm="1">
        <f t="array" ref="RL28">INDEX(RL$13:RL27,$B28+1,1)</f>
        <v>0</v>
      </c>
      <c r="RM28" s="535" cm="1">
        <f t="array" ref="RM28">INDEX(RM$13:RM27,$B28+1,1)</f>
        <v>0</v>
      </c>
      <c r="RN28" s="535" cm="1">
        <f t="array" ref="RN28">INDEX(RN$13:RN27,$B28+1,1)</f>
        <v>0</v>
      </c>
      <c r="RO28" s="535" cm="1">
        <f t="array" ref="RO28">INDEX(RO$13:RO27,$B28+1,1)</f>
        <v>0</v>
      </c>
      <c r="RP28" s="535" cm="1">
        <f t="array" ref="RP28">INDEX(RP$13:RP27,$B28+1,1)</f>
        <v>0</v>
      </c>
      <c r="RQ28" s="535" cm="1">
        <f t="array" ref="RQ28">INDEX(RQ$13:RQ27,$B28+1,1)</f>
        <v>0</v>
      </c>
      <c r="RR28" s="535" cm="1">
        <f t="array" ref="RR28">INDEX(RR$13:RR27,$B28+1,1)</f>
        <v>0</v>
      </c>
      <c r="RS28" s="535" cm="1">
        <f t="array" ref="RS28">INDEX(RS$13:RS27,$B28+1,1)</f>
        <v>0</v>
      </c>
      <c r="RT28" s="535" cm="1">
        <f t="array" ref="RT28">INDEX(RT$13:RT27,$B28+1,1)</f>
        <v>0</v>
      </c>
      <c r="RU28" s="535" cm="1">
        <f t="array" ref="RU28">INDEX(RU$13:RU27,$B28+1,1)</f>
        <v>0</v>
      </c>
      <c r="RV28" s="535" cm="1">
        <f t="array" ref="RV28">INDEX(RV$13:RV27,$B28+1,1)</f>
        <v>0</v>
      </c>
      <c r="RW28" s="535" cm="1">
        <f t="array" ref="RW28">INDEX(RW$13:RW27,$B28+1,1)</f>
        <v>0</v>
      </c>
      <c r="RX28" s="535" cm="1">
        <f t="array" ref="RX28">INDEX(RX$13:RX27,$B28+1,1)</f>
        <v>0</v>
      </c>
      <c r="RY28" s="535" cm="1">
        <f t="array" ref="RY28">INDEX(RY$13:RY27,$B28+1,1)</f>
        <v>0</v>
      </c>
      <c r="RZ28" s="535" cm="1">
        <f t="array" ref="RZ28">INDEX(RZ$13:RZ27,$B28+1,1)</f>
        <v>0</v>
      </c>
      <c r="SA28" s="535" cm="1">
        <f t="array" ref="SA28">INDEX(SA$13:SA27,$B28+1,1)</f>
        <v>0</v>
      </c>
      <c r="SB28" s="535" cm="1">
        <f t="array" ref="SB28">INDEX(SB$13:SB27,$B28+1,1)</f>
        <v>0</v>
      </c>
      <c r="SC28" s="535" cm="1">
        <f t="array" ref="SC28">INDEX(SC$13:SC27,$B28+1,1)</f>
        <v>0</v>
      </c>
      <c r="SD28" s="535" cm="1">
        <f t="array" ref="SD28">INDEX(SD$13:SD27,$B28+1,1)</f>
        <v>0</v>
      </c>
      <c r="SE28" s="535" cm="1">
        <f t="array" ref="SE28">INDEX(SE$13:SE27,$B28+1,1)</f>
        <v>0</v>
      </c>
      <c r="SF28" s="535" cm="1">
        <f t="array" ref="SF28">INDEX(SF$13:SF27,$B28+1,1)</f>
        <v>0</v>
      </c>
      <c r="SG28" s="535" cm="1">
        <f t="array" ref="SG28">INDEX(SG$13:SG27,$B28+1,1)</f>
        <v>0</v>
      </c>
      <c r="SH28" s="535" cm="1">
        <f t="array" ref="SH28">INDEX(SH$13:SH27,$B28+1,1)</f>
        <v>0</v>
      </c>
      <c r="SI28" s="535" cm="1">
        <f t="array" ref="SI28">INDEX(SI$13:SI27,$B28+1,1)</f>
        <v>0</v>
      </c>
      <c r="SJ28" s="535" cm="1">
        <f t="array" ref="SJ28">INDEX(SJ$13:SJ27,$B28+1,1)</f>
        <v>0</v>
      </c>
      <c r="SK28" s="535" cm="1">
        <f t="array" ref="SK28">INDEX(SK$13:SK27,$B28+1,1)</f>
        <v>0</v>
      </c>
      <c r="SL28" s="535" cm="1">
        <f t="array" ref="SL28">INDEX(SL$13:SL27,$B28+1,1)</f>
        <v>0</v>
      </c>
      <c r="SM28" s="535" cm="1">
        <f t="array" ref="SM28">INDEX(SM$13:SM27,$B28+1,1)</f>
        <v>0</v>
      </c>
      <c r="SN28" s="535" cm="1">
        <f t="array" ref="SN28">INDEX(SN$13:SN27,$B28+1,1)</f>
        <v>0</v>
      </c>
      <c r="SO28" s="535" cm="1">
        <f t="array" ref="SO28">INDEX(SO$13:SO27,$B28+1,1)</f>
        <v>0</v>
      </c>
      <c r="SP28" s="535" cm="1">
        <f t="array" ref="SP28">INDEX(SP$13:SP27,$B28+1,1)</f>
        <v>0</v>
      </c>
      <c r="SQ28" s="535" cm="1">
        <f t="array" ref="SQ28">INDEX(SQ$13:SQ27,$B28+1,1)</f>
        <v>0</v>
      </c>
      <c r="SR28" s="535" cm="1">
        <f t="array" ref="SR28">INDEX(SR$13:SR27,$B28+1,1)</f>
        <v>0</v>
      </c>
      <c r="SS28" s="535" cm="1">
        <f t="array" ref="SS28">INDEX(SS$13:SS27,$B28+1,1)</f>
        <v>0</v>
      </c>
      <c r="ST28" s="535" cm="1">
        <f t="array" ref="ST28">INDEX(ST$13:ST27,$B28+1,1)</f>
        <v>0</v>
      </c>
      <c r="SU28" s="535" cm="1">
        <f t="array" ref="SU28">INDEX(SU$13:SU27,$B28+1,1)</f>
        <v>0</v>
      </c>
      <c r="SV28" s="535" cm="1">
        <f t="array" ref="SV28">INDEX(SV$13:SV27,$B28+1,1)</f>
        <v>0</v>
      </c>
      <c r="SW28" s="535" cm="1">
        <f t="array" ref="SW28">INDEX(SW$13:SW27,$B28+1,1)</f>
        <v>0</v>
      </c>
      <c r="SX28" s="535" cm="1">
        <f t="array" ref="SX28">INDEX(SX$13:SX27,$B28+1,1)</f>
        <v>0</v>
      </c>
      <c r="SY28" s="535" cm="1">
        <f t="array" ref="SY28">INDEX(SY$13:SY27,$B28+1,1)</f>
        <v>0</v>
      </c>
      <c r="SZ28" s="535" cm="1">
        <f t="array" ref="SZ28">INDEX(SZ$13:SZ27,$B28+1,1)</f>
        <v>0</v>
      </c>
      <c r="TA28" s="535" cm="1">
        <f t="array" ref="TA28">INDEX(TA$13:TA27,$B28+1,1)</f>
        <v>0</v>
      </c>
      <c r="TB28" s="535" cm="1">
        <f t="array" ref="TB28">INDEX(TB$13:TB27,$B28+1,1)</f>
        <v>0</v>
      </c>
      <c r="TC28" s="535" cm="1">
        <f t="array" ref="TC28">INDEX(TC$13:TC27,$B28+1,1)</f>
        <v>0</v>
      </c>
      <c r="TD28" s="535" cm="1">
        <f t="array" ref="TD28">INDEX(TD$13:TD27,$B28+1,1)</f>
        <v>0</v>
      </c>
      <c r="TE28" s="535" cm="1">
        <f t="array" ref="TE28">INDEX(TE$13:TE27,$B28+1,1)</f>
        <v>0</v>
      </c>
      <c r="TF28" s="535" cm="1">
        <f t="array" ref="TF28">INDEX(TF$13:TF27,$B28+1,1)</f>
        <v>0</v>
      </c>
      <c r="TG28" s="535" cm="1">
        <f t="array" ref="TG28">INDEX(TG$13:TG27,$B28+1,1)</f>
        <v>0</v>
      </c>
      <c r="TH28" s="535" cm="1">
        <f t="array" ref="TH28">INDEX(TH$13:TH27,$B28+1,1)</f>
        <v>0</v>
      </c>
      <c r="TI28" s="535" cm="1">
        <f t="array" ref="TI28">INDEX(TI$13:TI27,$B28+1,1)</f>
        <v>0</v>
      </c>
      <c r="TJ28" s="535" cm="1">
        <f t="array" ref="TJ28">INDEX(TJ$13:TJ27,$B28+1,1)</f>
        <v>0</v>
      </c>
      <c r="TK28" s="535" cm="1">
        <f t="array" ref="TK28">INDEX(TK$13:TK27,$B28+1,1)</f>
        <v>0</v>
      </c>
      <c r="TL28" s="535" cm="1">
        <f t="array" ref="TL28">INDEX(TL$13:TL27,$B28+1,1)</f>
        <v>0</v>
      </c>
      <c r="TM28" s="535" cm="1">
        <f t="array" ref="TM28">INDEX(TM$13:TM27,$B28+1,1)</f>
        <v>0</v>
      </c>
      <c r="TN28" s="535" cm="1">
        <f t="array" ref="TN28">INDEX(TN$13:TN27,$B28+1,1)</f>
        <v>0</v>
      </c>
      <c r="TO28" s="535" cm="1">
        <f t="array" ref="TO28">INDEX(TO$13:TO27,$B28+1,1)</f>
        <v>0</v>
      </c>
      <c r="TP28" s="535" cm="1">
        <f t="array" ref="TP28">INDEX(TP$13:TP27,$B28+1,1)</f>
        <v>0</v>
      </c>
      <c r="TQ28" s="535" cm="1">
        <f t="array" ref="TQ28">INDEX(TQ$13:TQ27,$B28+1,1)</f>
        <v>0</v>
      </c>
      <c r="TR28" s="535" cm="1">
        <f t="array" ref="TR28">INDEX(TR$13:TR27,$B28+1,1)</f>
        <v>0</v>
      </c>
      <c r="TS28" s="535" cm="1">
        <f t="array" ref="TS28">INDEX(TS$13:TS27,$B28+1,1)</f>
        <v>0</v>
      </c>
      <c r="TT28" s="535" cm="1">
        <f t="array" ref="TT28">INDEX(TT$13:TT27,$B28+1,1)</f>
        <v>0</v>
      </c>
      <c r="TU28" s="535" cm="1">
        <f t="array" ref="TU28">INDEX(TU$13:TU27,$B28+1,1)</f>
        <v>0</v>
      </c>
      <c r="TV28" s="535" cm="1">
        <f t="array" ref="TV28">INDEX(TV$13:TV27,$B28+1,1)</f>
        <v>0</v>
      </c>
      <c r="TW28" s="535" cm="1">
        <f t="array" ref="TW28">INDEX(TW$13:TW27,$B28+1,1)</f>
        <v>0</v>
      </c>
      <c r="TX28" s="535" cm="1">
        <f t="array" ref="TX28">INDEX(TX$13:TX27,$B28+1,1)</f>
        <v>0</v>
      </c>
      <c r="TY28" s="535" cm="1">
        <f t="array" ref="TY28">INDEX(TY$13:TY27,$B28+1,1)</f>
        <v>0</v>
      </c>
      <c r="TZ28" s="535" cm="1">
        <f t="array" ref="TZ28">INDEX(TZ$13:TZ27,$B28+1,1)</f>
        <v>0</v>
      </c>
      <c r="UA28" s="535" cm="1">
        <f t="array" ref="UA28">INDEX(UA$13:UA27,$B28+1,1)</f>
        <v>0</v>
      </c>
      <c r="UB28" s="535" cm="1">
        <f t="array" ref="UB28">INDEX(UB$13:UB27,$B28+1,1)</f>
        <v>0</v>
      </c>
      <c r="UC28" s="535" cm="1">
        <f t="array" ref="UC28">INDEX(UC$13:UC27,$B28+1,1)</f>
        <v>0</v>
      </c>
      <c r="UD28" s="535" cm="1">
        <f t="array" ref="UD28">INDEX(UD$13:UD27,$B28+1,1)</f>
        <v>0</v>
      </c>
      <c r="UE28" s="535" cm="1">
        <f t="array" ref="UE28">INDEX(UE$13:UE27,$B28+1,1)</f>
        <v>0</v>
      </c>
      <c r="UF28" s="535" cm="1">
        <f t="array" ref="UF28">INDEX(UF$13:UF27,$B28+1,1)</f>
        <v>0</v>
      </c>
      <c r="UG28" s="535" cm="1">
        <f t="array" ref="UG28">INDEX(UG$13:UG27,$B28+1,1)</f>
        <v>0</v>
      </c>
      <c r="UH28" s="535" cm="1">
        <f t="array" ref="UH28">INDEX(UH$13:UH27,$B28+1,1)</f>
        <v>0</v>
      </c>
      <c r="UI28" s="535" cm="1">
        <f t="array" ref="UI28">INDEX(UI$13:UI27,$B28+1,1)</f>
        <v>0</v>
      </c>
      <c r="UJ28" s="535" cm="1">
        <f t="array" ref="UJ28">INDEX(UJ$13:UJ27,$B28+1,1)</f>
        <v>0</v>
      </c>
      <c r="UK28" s="535" cm="1">
        <f t="array" ref="UK28">INDEX(UK$13:UK27,$B28+1,1)</f>
        <v>0</v>
      </c>
      <c r="UL28" s="535" cm="1">
        <f t="array" ref="UL28">INDEX(UL$13:UL27,$B28+1,1)</f>
        <v>0</v>
      </c>
      <c r="UM28" s="535" cm="1">
        <f t="array" ref="UM28">INDEX(UM$13:UM27,$B28+1,1)</f>
        <v>0</v>
      </c>
      <c r="UN28" s="535" cm="1">
        <f t="array" ref="UN28">INDEX(UN$13:UN27,$B28+1,1)</f>
        <v>0</v>
      </c>
      <c r="UO28" s="535" cm="1">
        <f t="array" ref="UO28">INDEX(UO$13:UO27,$B28+1,1)</f>
        <v>0</v>
      </c>
      <c r="UP28" s="535" cm="1">
        <f t="array" ref="UP28">INDEX(UP$13:UP27,$B28+1,1)</f>
        <v>0</v>
      </c>
      <c r="UQ28" s="535" cm="1">
        <f t="array" ref="UQ28">INDEX(UQ$13:UQ27,$B28+1,1)</f>
        <v>0</v>
      </c>
      <c r="UR28" s="535" cm="1">
        <f t="array" ref="UR28">INDEX(UR$13:UR27,$B28+1,1)</f>
        <v>0</v>
      </c>
      <c r="US28" s="535" cm="1">
        <f t="array" ref="US28">INDEX(US$13:US27,$B28+1,1)</f>
        <v>0</v>
      </c>
      <c r="UT28" s="535" cm="1">
        <f t="array" ref="UT28">INDEX(UT$13:UT27,$B28+1,1)</f>
        <v>0</v>
      </c>
      <c r="UU28" s="535" cm="1">
        <f t="array" ref="UU28">INDEX(UU$13:UU27,$B28+1,1)</f>
        <v>0</v>
      </c>
      <c r="UV28" s="535" cm="1">
        <f t="array" ref="UV28">INDEX(UV$13:UV27,$B28+1,1)</f>
        <v>0</v>
      </c>
      <c r="UW28" s="535" cm="1">
        <f t="array" ref="UW28">INDEX(UW$13:UW27,$B28+1,1)</f>
        <v>0</v>
      </c>
      <c r="UX28" s="535" cm="1">
        <f t="array" ref="UX28">INDEX(UX$13:UX27,$B28+1,1)</f>
        <v>0</v>
      </c>
      <c r="UY28" s="535" cm="1">
        <f t="array" ref="UY28">INDEX(UY$13:UY27,$B28+1,1)</f>
        <v>0</v>
      </c>
      <c r="UZ28" s="535" cm="1">
        <f t="array" ref="UZ28">INDEX(UZ$13:UZ27,$B28+1,1)</f>
        <v>0</v>
      </c>
      <c r="VA28" s="535" cm="1">
        <f t="array" ref="VA28">INDEX(VA$13:VA27,$B28+1,1)</f>
        <v>0</v>
      </c>
      <c r="VB28" s="535" cm="1">
        <f t="array" ref="VB28">INDEX(VB$13:VB27,$B28+1,1)</f>
        <v>0</v>
      </c>
      <c r="VC28" s="535" cm="1">
        <f t="array" ref="VC28">INDEX(VC$13:VC27,$B28+1,1)</f>
        <v>0</v>
      </c>
      <c r="VD28" s="535" cm="1">
        <f t="array" ref="VD28">INDEX(VD$13:VD27,$B28+1,1)</f>
        <v>0</v>
      </c>
      <c r="VE28" s="535" cm="1">
        <f t="array" ref="VE28">INDEX(VE$13:VE27,$B28+1,1)</f>
        <v>0</v>
      </c>
      <c r="VF28" s="535" cm="1">
        <f t="array" ref="VF28">INDEX(VF$13:VF27,$B28+1,1)</f>
        <v>0</v>
      </c>
      <c r="VG28" s="535" cm="1">
        <f t="array" ref="VG28">INDEX(VG$13:VG27,$B28+1,1)</f>
        <v>0</v>
      </c>
      <c r="VH28" s="535" cm="1">
        <f t="array" ref="VH28">INDEX(VH$13:VH27,$B28+1,1)</f>
        <v>0</v>
      </c>
      <c r="VI28" s="535" cm="1">
        <f t="array" ref="VI28">INDEX(VI$13:VI27,$B28+1,1)</f>
        <v>0</v>
      </c>
      <c r="VJ28" s="535" cm="1">
        <f t="array" ref="VJ28">INDEX(VJ$13:VJ27,$B28+1,1)</f>
        <v>0</v>
      </c>
      <c r="VK28" s="535" cm="1">
        <f t="array" ref="VK28">INDEX(VK$13:VK27,$B28+1,1)</f>
        <v>0</v>
      </c>
      <c r="VL28" s="535" cm="1">
        <f t="array" ref="VL28">INDEX(VL$13:VL27,$B28+1,1)</f>
        <v>0</v>
      </c>
      <c r="VM28" s="535" cm="1">
        <f t="array" ref="VM28">INDEX(VM$13:VM27,$B28+1,1)</f>
        <v>0</v>
      </c>
      <c r="VN28" s="535" cm="1">
        <f t="array" ref="VN28">INDEX(VN$13:VN27,$B28+1,1)</f>
        <v>0</v>
      </c>
      <c r="VO28" s="535" cm="1">
        <f t="array" ref="VO28">INDEX(VO$13:VO27,$B28+1,1)</f>
        <v>0</v>
      </c>
      <c r="VP28" s="535" cm="1">
        <f t="array" ref="VP28">INDEX(VP$13:VP27,$B28+1,1)</f>
        <v>0</v>
      </c>
      <c r="VQ28" s="535" cm="1">
        <f t="array" ref="VQ28">INDEX(VQ$13:VQ27,$B28+1,1)</f>
        <v>0</v>
      </c>
      <c r="VR28" s="535" cm="1">
        <f t="array" ref="VR28">INDEX(VR$13:VR27,$B28+1,1)</f>
        <v>0</v>
      </c>
      <c r="VS28" s="535" cm="1">
        <f t="array" ref="VS28">INDEX(VS$13:VS27,$B28+1,1)</f>
        <v>0</v>
      </c>
      <c r="VT28" s="535" cm="1">
        <f t="array" ref="VT28">INDEX(VT$13:VT27,$B28+1,1)</f>
        <v>0</v>
      </c>
      <c r="VU28" s="535" cm="1">
        <f t="array" ref="VU28">INDEX(VU$13:VU27,$B28+1,1)</f>
        <v>0</v>
      </c>
      <c r="VV28" s="535" cm="1">
        <f t="array" ref="VV28">INDEX(VV$13:VV27,$B28+1,1)</f>
        <v>0</v>
      </c>
      <c r="VW28" s="535" cm="1">
        <f t="array" ref="VW28">INDEX(VW$13:VW27,$B28+1,1)</f>
        <v>0</v>
      </c>
      <c r="VX28" s="535" cm="1">
        <f t="array" ref="VX28">INDEX(VX$13:VX27,$B28+1,1)</f>
        <v>0</v>
      </c>
      <c r="VY28" s="535" cm="1">
        <f t="array" ref="VY28">INDEX(VY$13:VY27,$B28+1,1)</f>
        <v>0</v>
      </c>
      <c r="VZ28" s="535" cm="1">
        <f t="array" ref="VZ28">INDEX(VZ$13:VZ27,$B28+1,1)</f>
        <v>0</v>
      </c>
      <c r="WA28" s="535" cm="1">
        <f t="array" ref="WA28">INDEX(WA$13:WA27,$B28+1,1)</f>
        <v>0</v>
      </c>
      <c r="WB28" s="535" cm="1">
        <f t="array" ref="WB28">INDEX(WB$13:WB27,$B28+1,1)</f>
        <v>0</v>
      </c>
      <c r="WC28" s="535" cm="1">
        <f t="array" ref="WC28">INDEX(WC$13:WC27,$B28+1,1)</f>
        <v>0</v>
      </c>
      <c r="WD28" s="535" cm="1">
        <f t="array" ref="WD28">INDEX(WD$13:WD27,$B28+1,1)</f>
        <v>0</v>
      </c>
      <c r="WE28" s="535" cm="1">
        <f t="array" ref="WE28">INDEX(WE$13:WE27,$B28+1,1)</f>
        <v>0</v>
      </c>
      <c r="WF28" s="535" cm="1">
        <f t="array" ref="WF28">INDEX(WF$13:WF27,$B28+1,1)</f>
        <v>0</v>
      </c>
      <c r="WG28" s="535" cm="1">
        <f t="array" ref="WG28">INDEX(WG$13:WG27,$B28+1,1)</f>
        <v>0</v>
      </c>
      <c r="WH28" s="535" cm="1">
        <f t="array" ref="WH28">INDEX(WH$13:WH27,$B28+1,1)</f>
        <v>0</v>
      </c>
      <c r="WI28" s="535" cm="1">
        <f t="array" ref="WI28">INDEX(WI$13:WI27,$B28+1,1)</f>
        <v>0</v>
      </c>
      <c r="WJ28" s="535" cm="1">
        <f t="array" ref="WJ28">INDEX(WJ$13:WJ27,$B28+1,1)</f>
        <v>0</v>
      </c>
      <c r="WK28" s="535" cm="1">
        <f t="array" ref="WK28">INDEX(WK$13:WK27,$B28+1,1)</f>
        <v>0</v>
      </c>
      <c r="WL28" s="535" cm="1">
        <f t="array" ref="WL28">INDEX(WL$13:WL27,$B28+1,1)</f>
        <v>0</v>
      </c>
      <c r="WM28" s="535" cm="1">
        <f t="array" ref="WM28">INDEX(WM$13:WM27,$B28+1,1)</f>
        <v>0</v>
      </c>
      <c r="WN28" s="535" cm="1">
        <f t="array" ref="WN28">INDEX(WN$13:WN27,$B28+1,1)</f>
        <v>0</v>
      </c>
      <c r="WO28" s="535" cm="1">
        <f t="array" ref="WO28">INDEX(WO$13:WO27,$B28+1,1)</f>
        <v>0</v>
      </c>
      <c r="WP28" s="535" cm="1">
        <f t="array" ref="WP28">INDEX(WP$13:WP27,$B28+1,1)</f>
        <v>0</v>
      </c>
      <c r="WQ28" s="535" cm="1">
        <f t="array" ref="WQ28">INDEX(WQ$13:WQ27,$B28+1,1)</f>
        <v>0</v>
      </c>
      <c r="WR28" s="535" cm="1">
        <f t="array" ref="WR28">INDEX(WR$13:WR27,$B28+1,1)</f>
        <v>0</v>
      </c>
      <c r="WS28" s="535" cm="1">
        <f t="array" ref="WS28">INDEX(WS$13:WS27,$B28+1,1)</f>
        <v>0</v>
      </c>
      <c r="WT28" s="535" cm="1">
        <f t="array" ref="WT28">INDEX(WT$13:WT27,$B28+1,1)</f>
        <v>0</v>
      </c>
      <c r="WU28" s="535" cm="1">
        <f t="array" ref="WU28">INDEX(WU$13:WU27,$B28+1,1)</f>
        <v>0</v>
      </c>
      <c r="WV28" s="535" cm="1">
        <f t="array" ref="WV28">INDEX(WV$13:WV27,$B28+1,1)</f>
        <v>0</v>
      </c>
      <c r="WW28" s="535" cm="1">
        <f t="array" ref="WW28">INDEX(WW$13:WW27,$B28+1,1)</f>
        <v>0</v>
      </c>
      <c r="WX28" s="535" cm="1">
        <f t="array" ref="WX28">INDEX(WX$13:WX27,$B28+1,1)</f>
        <v>0</v>
      </c>
      <c r="WY28" s="535" cm="1">
        <f t="array" ref="WY28">INDEX(WY$13:WY27,$B28+1,1)</f>
        <v>0</v>
      </c>
      <c r="WZ28" s="535" cm="1">
        <f t="array" ref="WZ28">INDEX(WZ$13:WZ27,$B28+1,1)</f>
        <v>0</v>
      </c>
      <c r="XA28" s="535" cm="1">
        <f t="array" ref="XA28">INDEX(XA$13:XA27,$B28+1,1)</f>
        <v>0</v>
      </c>
      <c r="XB28" s="535" cm="1">
        <f t="array" ref="XB28">INDEX(XB$13:XB27,$B28+1,1)</f>
        <v>0</v>
      </c>
      <c r="XC28" s="535" cm="1">
        <f t="array" ref="XC28">INDEX(XC$13:XC27,$B28+1,1)</f>
        <v>0</v>
      </c>
      <c r="XD28" s="535" cm="1">
        <f t="array" ref="XD28">INDEX(XD$13:XD27,$B28+1,1)</f>
        <v>0</v>
      </c>
      <c r="XE28" s="535" cm="1">
        <f t="array" ref="XE28">INDEX(XE$13:XE27,$B28+1,1)</f>
        <v>0</v>
      </c>
      <c r="XF28" s="535" cm="1">
        <f t="array" ref="XF28">INDEX(XF$13:XF27,$B28+1,1)</f>
        <v>0</v>
      </c>
      <c r="XG28" s="535" cm="1">
        <f t="array" ref="XG28">INDEX(XG$13:XG27,$B28+1,1)</f>
        <v>0</v>
      </c>
      <c r="XH28" s="535" cm="1">
        <f t="array" ref="XH28">INDEX(XH$13:XH27,$B28+1,1)</f>
        <v>0</v>
      </c>
      <c r="XI28" s="535" cm="1">
        <f t="array" ref="XI28">INDEX(XI$13:XI27,$B28+1,1)</f>
        <v>0</v>
      </c>
      <c r="XJ28" s="535" cm="1">
        <f t="array" ref="XJ28">INDEX(XJ$13:XJ27,$B28+1,1)</f>
        <v>0</v>
      </c>
      <c r="XK28" s="535" cm="1">
        <f t="array" ref="XK28">INDEX(XK$13:XK27,$B28+1,1)</f>
        <v>0</v>
      </c>
      <c r="XL28" s="535" cm="1">
        <f t="array" ref="XL28">INDEX(XL$13:XL27,$B28+1,1)</f>
        <v>0</v>
      </c>
      <c r="XM28" s="535" cm="1">
        <f t="array" ref="XM28">INDEX(XM$13:XM27,$B28+1,1)</f>
        <v>0</v>
      </c>
      <c r="XN28" s="535" cm="1">
        <f t="array" ref="XN28">INDEX(XN$13:XN27,$B28+1,1)</f>
        <v>0</v>
      </c>
      <c r="XO28" s="535" cm="1">
        <f t="array" ref="XO28">INDEX(XO$13:XO27,$B28+1,1)</f>
        <v>0</v>
      </c>
      <c r="XP28" s="535" cm="1">
        <f t="array" ref="XP28">INDEX(XP$13:XP27,$B28+1,1)</f>
        <v>0</v>
      </c>
      <c r="XQ28" s="535" cm="1">
        <f t="array" ref="XQ28">INDEX(XQ$13:XQ27,$B28+1,1)</f>
        <v>0</v>
      </c>
      <c r="XR28" s="535" cm="1">
        <f t="array" ref="XR28">INDEX(XR$13:XR27,$B28+1,1)</f>
        <v>0</v>
      </c>
      <c r="XS28" s="535" cm="1">
        <f t="array" ref="XS28">INDEX(XS$13:XS27,$B28+1,1)</f>
        <v>0</v>
      </c>
      <c r="XT28" s="535" cm="1">
        <f t="array" ref="XT28">INDEX(XT$13:XT27,$B28+1,1)</f>
        <v>0</v>
      </c>
      <c r="XU28" s="535" cm="1">
        <f t="array" ref="XU28">INDEX(XU$13:XU27,$B28+1,1)</f>
        <v>0</v>
      </c>
      <c r="XV28" s="535" cm="1">
        <f t="array" ref="XV28">INDEX(XV$13:XV27,$B28+1,1)</f>
        <v>0</v>
      </c>
      <c r="XW28" s="535" cm="1">
        <f t="array" ref="XW28">INDEX(XW$13:XW27,$B28+1,1)</f>
        <v>0</v>
      </c>
      <c r="XX28" s="535" cm="1">
        <f t="array" ref="XX28">INDEX(XX$13:XX27,$B28+1,1)</f>
        <v>0</v>
      </c>
      <c r="XY28" s="535" cm="1">
        <f t="array" ref="XY28">INDEX(XY$13:XY27,$B28+1,1)</f>
        <v>0</v>
      </c>
      <c r="XZ28" s="535" cm="1">
        <f t="array" ref="XZ28">INDEX(XZ$13:XZ27,$B28+1,1)</f>
        <v>0</v>
      </c>
      <c r="YA28" s="535" cm="1">
        <f t="array" ref="YA28">INDEX(YA$13:YA27,$B28+1,1)</f>
        <v>0</v>
      </c>
      <c r="YB28" s="535" cm="1">
        <f t="array" ref="YB28">INDEX(YB$13:YB27,$B28+1,1)</f>
        <v>0</v>
      </c>
      <c r="YC28" s="535" cm="1">
        <f t="array" ref="YC28">INDEX(YC$13:YC27,$B28+1,1)</f>
        <v>0</v>
      </c>
      <c r="YD28" s="535" cm="1">
        <f t="array" ref="YD28">INDEX(YD$13:YD27,$B28+1,1)</f>
        <v>0</v>
      </c>
      <c r="YE28" s="535" cm="1">
        <f t="array" ref="YE28">INDEX(YE$13:YE27,$B28+1,1)</f>
        <v>0</v>
      </c>
      <c r="YF28" s="535" cm="1">
        <f t="array" ref="YF28">INDEX(YF$13:YF27,$B28+1,1)</f>
        <v>0</v>
      </c>
      <c r="YG28" s="535" cm="1">
        <f t="array" ref="YG28">INDEX(YG$13:YG27,$B28+1,1)</f>
        <v>0</v>
      </c>
      <c r="YH28" s="535" cm="1">
        <f t="array" ref="YH28">INDEX(YH$13:YH27,$B28+1,1)</f>
        <v>0</v>
      </c>
      <c r="YI28" s="535" cm="1">
        <f t="array" ref="YI28">INDEX(YI$13:YI27,$B28+1,1)</f>
        <v>0</v>
      </c>
      <c r="YJ28" s="535" cm="1">
        <f t="array" ref="YJ28">INDEX(YJ$13:YJ27,$B28+1,1)</f>
        <v>0</v>
      </c>
      <c r="YK28" s="535" cm="1">
        <f t="array" ref="YK28">INDEX(YK$13:YK27,$B28+1,1)</f>
        <v>0</v>
      </c>
      <c r="YL28" s="535" cm="1">
        <f t="array" ref="YL28">INDEX(YL$13:YL27,$B28+1,1)</f>
        <v>0</v>
      </c>
      <c r="YM28" s="535" cm="1">
        <f t="array" ref="YM28">INDEX(YM$13:YM27,$B28+1,1)</f>
        <v>0</v>
      </c>
      <c r="YN28" s="535" cm="1">
        <f t="array" ref="YN28">INDEX(YN$13:YN27,$B28+1,1)</f>
        <v>0</v>
      </c>
      <c r="YO28" s="535" cm="1">
        <f t="array" ref="YO28">INDEX(YO$13:YO27,$B28+1,1)</f>
        <v>0</v>
      </c>
      <c r="YP28" s="535" cm="1">
        <f t="array" ref="YP28">INDEX(YP$13:YP27,$B28+1,1)</f>
        <v>0</v>
      </c>
      <c r="YQ28" s="535" cm="1">
        <f t="array" ref="YQ28">INDEX(YQ$13:YQ27,$B28+1,1)</f>
        <v>0</v>
      </c>
      <c r="YR28" s="535" cm="1">
        <f t="array" ref="YR28">INDEX(YR$13:YR27,$B28+1,1)</f>
        <v>0</v>
      </c>
      <c r="YS28" s="535" cm="1">
        <f t="array" ref="YS28">INDEX(YS$13:YS27,$B28+1,1)</f>
        <v>0</v>
      </c>
      <c r="YT28" s="535" cm="1">
        <f t="array" ref="YT28">INDEX(YT$13:YT27,$B28+1,1)</f>
        <v>0</v>
      </c>
      <c r="YU28" s="535" cm="1">
        <f t="array" ref="YU28">INDEX(YU$13:YU27,$B28+1,1)</f>
        <v>0</v>
      </c>
      <c r="YV28" s="535" cm="1">
        <f t="array" ref="YV28">INDEX(YV$13:YV27,$B28+1,1)</f>
        <v>0</v>
      </c>
      <c r="YW28" s="535" cm="1">
        <f t="array" ref="YW28">INDEX(YW$13:YW27,$B28+1,1)</f>
        <v>0</v>
      </c>
      <c r="YX28" s="535" cm="1">
        <f t="array" ref="YX28">INDEX(YX$13:YX27,$B28+1,1)</f>
        <v>0</v>
      </c>
      <c r="YY28" s="535" cm="1">
        <f t="array" ref="YY28">INDEX(YY$13:YY27,$B28+1,1)</f>
        <v>0</v>
      </c>
      <c r="YZ28" s="535" cm="1">
        <f t="array" ref="YZ28">INDEX(YZ$13:YZ27,$B28+1,1)</f>
        <v>0</v>
      </c>
      <c r="ZA28" s="535" t="str" cm="1">
        <f t="array" ref="ZA28">INDEX(ZA$13:ZA27,$B28+1,1)</f>
        <v>-</v>
      </c>
      <c r="ZB28" s="18"/>
      <c r="ZC28" s="535" cm="1">
        <f t="array" ref="ZC28">INDEX(ZC$13:ZC27,$B28+1,1)</f>
        <v>0</v>
      </c>
      <c r="ZD28" s="535" cm="1">
        <f t="array" ref="ZD28">INDEX(ZD$13:ZD27,$B28+1,1)</f>
        <v>0</v>
      </c>
      <c r="ZE28" s="535" cm="1">
        <f t="array" ref="ZE28">INDEX(ZE$13:ZE27,$B28+1,1)</f>
        <v>0</v>
      </c>
      <c r="ZF28" s="535" t="str" cm="1">
        <f t="array" ref="ZF28">INDEX(ZF$13:ZF27,$B28+1,1)</f>
        <v>-</v>
      </c>
      <c r="ZG28" s="535" t="str" cm="1">
        <f t="array" ref="ZG28">INDEX(ZG$13:ZG27,$B28+1,1)</f>
        <v>-</v>
      </c>
      <c r="ZH28" s="535" t="str" cm="1">
        <f t="array" ref="ZH28">INDEX(ZH$13:ZH27,$B28+1,1)</f>
        <v>-</v>
      </c>
      <c r="ZI28" s="535" t="str" cm="1">
        <f t="array" ref="ZI28">INDEX(ZI$13:ZI27,$B28+1,1)</f>
        <v>-</v>
      </c>
      <c r="ZJ28" s="535" t="str" cm="1">
        <f t="array" ref="ZJ28">INDEX(ZJ$13:ZJ27,$B28+1,1)</f>
        <v>-</v>
      </c>
      <c r="ZK28" s="535" t="str" cm="1">
        <f t="array" ref="ZK28">INDEX(ZK$13:ZK27,$B28+1,1)</f>
        <v>-</v>
      </c>
      <c r="ZL28" s="535" t="str" cm="1">
        <f t="array" ref="ZL28">INDEX(ZL$13:ZL27,$B28+1,1)</f>
        <v>-</v>
      </c>
      <c r="ZM28" s="535" t="str" cm="1">
        <f t="array" ref="ZM28">INDEX(ZM$13:ZM27,$B28+1,1)</f>
        <v>-</v>
      </c>
      <c r="ZN28" s="535" t="str" cm="1">
        <f t="array" ref="ZN28">INDEX(ZN$13:ZN27,$B28+1,1)</f>
        <v>-</v>
      </c>
      <c r="ZO28" s="535" t="str" cm="1">
        <f t="array" ref="ZO28">INDEX(ZO$13:ZO27,$B28+1,1)</f>
        <v>-</v>
      </c>
      <c r="ZP28" s="535" t="str" cm="1">
        <f t="array" ref="ZP28">INDEX(ZP$13:ZP27,$B28+1,1)</f>
        <v>-</v>
      </c>
      <c r="ZQ28" s="535" t="str" cm="1">
        <f t="array" ref="ZQ28">INDEX(ZQ$13:ZQ27,$B28+1,1)</f>
        <v>-</v>
      </c>
      <c r="ZR28" s="535" t="str" cm="1">
        <f t="array" ref="ZR28">INDEX(ZR$13:ZR27,$B28+1,1)</f>
        <v>-</v>
      </c>
      <c r="ZS28" s="535" t="str" cm="1">
        <f t="array" ref="ZS28">INDEX(ZS$13:ZS27,$B28+1,1)</f>
        <v>-</v>
      </c>
      <c r="ZT28" s="535" t="str" cm="1">
        <f t="array" ref="ZT28">INDEX(ZT$13:ZT27,$B28+1,1)</f>
        <v>-</v>
      </c>
      <c r="ZU28" s="535" t="str" cm="1">
        <f t="array" ref="ZU28">INDEX(ZU$13:ZU27,$B28+1,1)</f>
        <v>-</v>
      </c>
      <c r="ZV28" s="535" t="str" cm="1">
        <f t="array" ref="ZV28">INDEX(ZV$13:ZV27,$B28+1,1)</f>
        <v>-</v>
      </c>
      <c r="ZW28" s="535" t="str" cm="1">
        <f t="array" ref="ZW28">INDEX(ZW$13:ZW27,$B28+1,1)</f>
        <v>-</v>
      </c>
      <c r="ZX28" s="18"/>
      <c r="ZY28" s="411" t="str">
        <f t="shared" ca="1" si="211"/>
        <v>-</v>
      </c>
      <c r="ZZ28" s="535" t="str" cm="1">
        <f t="array" ref="ZZ28">INDEX(ZZ$13:ZZ27,$B28+1,1)</f>
        <v>-</v>
      </c>
      <c r="AAA28" s="535" t="str" cm="1">
        <f t="array" ref="AAA28">INDEX(AAA$13:AAA27,$B28+1,1)</f>
        <v>-</v>
      </c>
      <c r="AAB28" s="535" t="str" cm="1">
        <f t="array" ref="AAB28">INDEX(AAB$13:AAB27,$B28+1,1)</f>
        <v>-</v>
      </c>
      <c r="AAC28" s="535" t="str" cm="1">
        <f t="array" ref="AAC28">INDEX(AAC$13:AAC27,$B28+1,1)</f>
        <v>-</v>
      </c>
      <c r="AAD28" s="535" cm="1">
        <f t="array" ref="AAD28">INDEX(AAD$13:AAD27,$B28+1,1)</f>
        <v>0</v>
      </c>
      <c r="AAE28" s="535" t="str" cm="1">
        <f t="array" ref="AAE28">INDEX(AAE$13:AAE27,$B28+1,1)</f>
        <v>-</v>
      </c>
      <c r="AAF28" s="535" t="str" cm="1">
        <f t="array" ref="AAF28">INDEX(AAF$13:AAF27,$B28+1,1)</f>
        <v>-</v>
      </c>
      <c r="AAG28" s="535" t="str" cm="1">
        <f t="array" ref="AAG28">INDEX(AAG$13:AAG27,$B28+1,1)</f>
        <v>-</v>
      </c>
      <c r="AAH28" s="535" t="str" cm="1">
        <f t="array" ref="AAH28">INDEX(AAH$13:AAH27,$B28+1,1)</f>
        <v>-</v>
      </c>
      <c r="AAI28" s="535" t="str" cm="1">
        <f t="array" ref="AAI28">INDEX(AAI$13:AAI27,$B28+1,1)</f>
        <v>-</v>
      </c>
      <c r="AAJ28" s="535" t="str" cm="1">
        <f t="array" ref="AAJ28">INDEX(AAJ$13:AAJ27,$B28+1,1)</f>
        <v>-</v>
      </c>
      <c r="AAK28" s="535" t="str" cm="1">
        <f t="array" ref="AAK28">INDEX(AAK$13:AAK27,$B28+1,1)</f>
        <v>-</v>
      </c>
      <c r="AAL28" s="535" t="str" cm="1">
        <f t="array" ref="AAL28">INDEX(AAL$13:AAL27,$B28+1,1)</f>
        <v>-</v>
      </c>
      <c r="AAM28" s="535" t="b" cm="1">
        <f t="array" ref="AAM28">INDEX(AAM$13:AAM27,$B28+1,1)</f>
        <v>1</v>
      </c>
      <c r="AAN28" s="535" t="str" cm="1">
        <f t="array" ref="AAN28">INDEX(AAN$13:AAN27,$B28+1,1)</f>
        <v>-</v>
      </c>
      <c r="AAO28" s="535" cm="1">
        <f t="array" ref="AAO28">INDEX(AAO$13:AAO27,$B28+1,1)</f>
        <v>0</v>
      </c>
      <c r="AAP28" s="535" cm="1">
        <f t="array" ref="AAP28">INDEX(AAP$13:AAP27,$B28+1,1)</f>
        <v>0</v>
      </c>
      <c r="AAQ28" s="535" cm="1">
        <f t="array" ref="AAQ28">INDEX(AAQ$13:AAQ27,$B28+1,1)</f>
        <v>0</v>
      </c>
      <c r="AAR28" s="18"/>
      <c r="AAS28" s="535" t="str" cm="1">
        <f t="array" ref="AAS28">INDEX(AAS$13:AAS27,$B28+1,1)</f>
        <v>-</v>
      </c>
      <c r="AAT28" s="535" t="str" cm="1">
        <f t="array" ref="AAT28">INDEX(AAT$13:AAT27,$B28+1,1)</f>
        <v>-</v>
      </c>
      <c r="AAU28" s="535" t="str" cm="1">
        <f t="array" ref="AAU28">INDEX(AAU$13:AAU27,$B28+1,1)</f>
        <v>-</v>
      </c>
      <c r="AAV28" s="535" t="str" cm="1">
        <f t="array" ref="AAV28">INDEX(AAV$13:AAV27,$B28+1,1)</f>
        <v>-</v>
      </c>
      <c r="AAW28" s="535" cm="1">
        <f t="array" ref="AAW28">INDEX(AAW$13:AAW27,$B28+1,1)</f>
        <v>1</v>
      </c>
      <c r="AAX28" s="535" cm="1">
        <f t="array" ref="AAX28">INDEX(AAX$13:AAX27,$B28+1,1)</f>
        <v>1</v>
      </c>
      <c r="AAY28" s="535" cm="1">
        <f t="array" ref="AAY28">INDEX(AAY$13:AAY27,$B28+1,1)</f>
        <v>1</v>
      </c>
      <c r="AAZ28" s="535" cm="1">
        <f t="array" ref="AAZ28">INDEX(AAZ$13:AAZ27,$B28+1,1)</f>
        <v>1</v>
      </c>
      <c r="ABA28" s="535" t="str" cm="1">
        <f t="array" ref="ABA28">INDEX(ABA$13:ABA27,$B28+1,1)</f>
        <v>-</v>
      </c>
      <c r="ABB28" s="535" t="str" cm="1">
        <f t="array" ref="ABB28">INDEX(ABB$13:ABB27,$B28+1,1)</f>
        <v>-</v>
      </c>
      <c r="ABC28" s="535" t="str" cm="1">
        <f t="array" ref="ABC28">INDEX(ABC$13:ABC27,$B28+1,1)</f>
        <v>-</v>
      </c>
      <c r="ABD28" s="535" t="str" cm="1">
        <f t="array" ref="ABD28">INDEX(ABD$13:ABD27,$B28+1,1)</f>
        <v>-</v>
      </c>
      <c r="ABE28" s="535" t="str" cm="1">
        <f t="array" ref="ABE28">INDEX(ABE$13:ABE27,$B28+1,1)</f>
        <v>-</v>
      </c>
      <c r="ABF28" s="535" t="str" cm="1">
        <f t="array" ref="ABF28">INDEX(ABF$13:ABF27,$B28+1,1)</f>
        <v>-</v>
      </c>
      <c r="ABG28" s="535" t="str" cm="1">
        <f t="array" ref="ABG28">INDEX(ABG$13:ABG27,$B28+1,1)</f>
        <v>-</v>
      </c>
      <c r="ABH28" s="18"/>
      <c r="ABI28" s="535" t="str" cm="1">
        <f t="array" ref="ABI28">INDEX(ABI$13:ABI27,$B28+1,1)</f>
        <v>-</v>
      </c>
      <c r="ABJ28" s="411">
        <f t="shared" si="187"/>
        <v>1</v>
      </c>
      <c r="ABK28" s="18"/>
      <c r="ABL28" s="535" t="str" cm="1">
        <f t="array" ref="ABL28">INDEX(ABL$13:ABL27,$B28+1,1)</f>
        <v>-</v>
      </c>
      <c r="ABM28" s="535" t="str" cm="1">
        <f t="array" ref="ABM28">INDEX(ABM$13:ABM27,$B28+1,1)</f>
        <v>-</v>
      </c>
      <c r="ABN28" s="535" t="str" cm="1">
        <f t="array" ref="ABN28">INDEX(ABN$13:ABN27,$B28+1,1)</f>
        <v>-</v>
      </c>
      <c r="ABO28" s="535" t="str" cm="1">
        <f t="array" ref="ABO28">INDEX(ABO$13:ABO27,$B28+1,1)</f>
        <v>-</v>
      </c>
      <c r="ABP28" s="535" t="str" cm="1">
        <f t="array" ref="ABP28">INDEX(ABP$13:ABP27,$B28+1,1)</f>
        <v>-</v>
      </c>
      <c r="ABQ28" s="535" t="str" cm="1">
        <f t="array" ref="ABQ28">INDEX(ABQ$13:ABQ27,$B28+1,1)</f>
        <v>-</v>
      </c>
      <c r="ABR28" s="535" t="str" cm="1">
        <f t="array" ref="ABR28">INDEX(ABR$13:ABR27,$B28+1,1)</f>
        <v>-</v>
      </c>
      <c r="ABS28" s="535" t="str" cm="1">
        <f t="array" ref="ABS28">INDEX(ABS$13:ABS27,$B28+1,1)</f>
        <v>-</v>
      </c>
      <c r="ABT28" s="535" t="str" cm="1">
        <f t="array" ref="ABT28">INDEX(ABT$13:ABT27,$B28+1,1)</f>
        <v>-</v>
      </c>
      <c r="ABU28" s="535" t="str" cm="1">
        <f t="array" ref="ABU28">INDEX(ABU$13:ABU27,$B28+1,1)</f>
        <v>-</v>
      </c>
      <c r="ABV28" s="535" t="str" cm="1">
        <f t="array" ref="ABV28">INDEX(ABV$13:ABV27,$B28+1,1)</f>
        <v>-</v>
      </c>
      <c r="ABW28" s="535" t="str" cm="1">
        <f t="array" ref="ABW28">INDEX(ABW$13:ABW27,$B28+1,1)</f>
        <v>-</v>
      </c>
      <c r="ABX28" s="535" t="str" cm="1">
        <f t="array" ref="ABX28">INDEX(ABX$13:ABX27,$B28+1,1)</f>
        <v>-</v>
      </c>
      <c r="ABY28" s="535" t="str" cm="1">
        <f t="array" ref="ABY28">INDEX(ABY$13:ABY27,$B28+1,1)</f>
        <v>-</v>
      </c>
      <c r="ABZ28" s="535" t="str" cm="1">
        <f t="array" ref="ABZ28">INDEX(ABZ$13:ABZ27,$B28+1,1)</f>
        <v>-</v>
      </c>
      <c r="ACA28" s="535" t="str" cm="1">
        <f t="array" ref="ACA28">INDEX(ACA$13:ACA27,$B28+1,1)</f>
        <v>-</v>
      </c>
      <c r="ACB28" s="535" t="str" cm="1">
        <f t="array" ref="ACB28">INDEX(ACB$13:ACB27,$B28+1,1)</f>
        <v>-</v>
      </c>
      <c r="ACC28" s="535" t="str" cm="1">
        <f t="array" ref="ACC28">INDEX(ACC$13:ACC27,$B28+1,1)</f>
        <v>-</v>
      </c>
      <c r="ACD28" s="535" t="str" cm="1">
        <f t="array" ref="ACD28">INDEX(ACD$13:ACD27,$B28+1,1)</f>
        <v>-</v>
      </c>
      <c r="ACE28" s="535" t="str" cm="1">
        <f t="array" ref="ACE28">INDEX(ACE$13:ACE27,$B28+1,1)</f>
        <v>-</v>
      </c>
      <c r="ACF28" s="535" t="str" cm="1">
        <f t="array" ref="ACF28">INDEX(ACF$13:ACF27,$B28+1,1)</f>
        <v>-</v>
      </c>
      <c r="ACG28" s="535" t="str" cm="1">
        <f t="array" ref="ACG28">INDEX(ACG$13:ACG27,$B28+1,1)</f>
        <v>-</v>
      </c>
      <c r="ACH28" s="535" t="str" cm="1">
        <f t="array" ref="ACH28">INDEX(ACH$13:ACH27,$B28+1,1)</f>
        <v>-</v>
      </c>
      <c r="ACI28" s="535" t="str" cm="1">
        <f t="array" ref="ACI28">INDEX(ACI$13:ACI27,$B28+1,1)</f>
        <v>-</v>
      </c>
      <c r="ACJ28" s="535" t="str" cm="1">
        <f t="array" ref="ACJ28">INDEX(ACJ$13:ACJ27,$B28+1,1)</f>
        <v>-</v>
      </c>
      <c r="ACK28" s="535" t="str" cm="1">
        <f t="array" ref="ACK28">INDEX(ACK$13:ACK27,$B28+1,1)</f>
        <v>-</v>
      </c>
      <c r="ACL28" s="535" t="str" cm="1">
        <f t="array" ref="ACL28">INDEX(ACL$13:ACL27,$B28+1,1)</f>
        <v>-</v>
      </c>
      <c r="ACM28" s="535" t="str" cm="1">
        <f t="array" ref="ACM28">INDEX(ACM$13:ACM27,$B28+1,1)</f>
        <v>-</v>
      </c>
      <c r="ACN28" s="535" t="str" cm="1">
        <f t="array" ref="ACN28">INDEX(ACN$13:ACN27,$B28+1,1)</f>
        <v>-</v>
      </c>
      <c r="ACO28" s="535" t="str" cm="1">
        <f t="array" ref="ACO28">INDEX(ACO$13:ACO27,$B28+1,1)</f>
        <v>-</v>
      </c>
      <c r="ACP28" s="535" t="str" cm="1">
        <f t="array" ref="ACP28">INDEX(ACP$13:ACP27,$B28+1,1)</f>
        <v>-</v>
      </c>
      <c r="ACQ28" s="535" t="str" cm="1">
        <f t="array" ref="ACQ28">INDEX(ACQ$13:ACQ27,$B28+1,1)</f>
        <v>-</v>
      </c>
      <c r="ACR28" s="535" t="str" cm="1">
        <f t="array" ref="ACR28">INDEX(ACR$13:ACR27,$B28+1,1)</f>
        <v>-</v>
      </c>
      <c r="ACS28" s="535" t="str" cm="1">
        <f t="array" ref="ACS28">INDEX(ACS$13:ACS27,$B28+1,1)</f>
        <v>-</v>
      </c>
      <c r="ACT28" s="535" t="str" cm="1">
        <f t="array" ref="ACT28">INDEX(ACT$13:ACT27,$B28+1,1)</f>
        <v>-</v>
      </c>
      <c r="ACU28" s="535" t="str" cm="1">
        <f t="array" ref="ACU28">INDEX(ACU$13:ACU27,$B28+1,1)</f>
        <v>-</v>
      </c>
      <c r="ACV28" s="535" t="str" cm="1">
        <f t="array" ref="ACV28">INDEX(ACV$13:ACV27,$B28+1,1)</f>
        <v>-</v>
      </c>
      <c r="ACW28" s="535" t="str" cm="1">
        <f t="array" ref="ACW28">INDEX(ACW$13:ACW27,$B28+1,1)</f>
        <v>-</v>
      </c>
      <c r="ACX28" s="535" t="str" cm="1">
        <f t="array" ref="ACX28">INDEX(ACX$13:ACX27,$B28+1,1)</f>
        <v>-</v>
      </c>
      <c r="ACY28" s="535" t="str" cm="1">
        <f t="array" ref="ACY28">INDEX(ACY$13:ACY27,$B28+1,1)</f>
        <v>-</v>
      </c>
      <c r="ACZ28" s="535" t="str" cm="1">
        <f t="array" ref="ACZ28">INDEX(ACZ$13:ACZ27,$B28+1,1)</f>
        <v>-</v>
      </c>
      <c r="ADA28" s="535" t="str" cm="1">
        <f t="array" ref="ADA28">INDEX(ADA$13:ADA27,$B28+1,1)</f>
        <v>-</v>
      </c>
      <c r="ADB28" s="535" cm="1">
        <f t="array" ref="ADB28">INDEX(ADB$13:ADB27,$B28+1,1)</f>
        <v>1</v>
      </c>
      <c r="ADC28" s="535" cm="1">
        <f t="array" ref="ADC28">INDEX(ADC$13:ADC27,$B28+1,1)</f>
        <v>1</v>
      </c>
      <c r="ADD28" s="535" t="str" cm="1">
        <f t="array" ref="ADD28">INDEX(ADD$13:ADD27,$B28+1,1)</f>
        <v>-</v>
      </c>
      <c r="ADE28" s="535" t="str" cm="1">
        <f t="array" ref="ADE28">INDEX(ADE$13:ADE27,$B28+1,1)</f>
        <v>-</v>
      </c>
      <c r="ADF28" s="535" t="str" cm="1">
        <f t="array" ref="ADF28">INDEX(ADF$13:ADF27,$B28+1,1)</f>
        <v>-</v>
      </c>
      <c r="ADG28" s="535" t="str" cm="1">
        <f t="array" ref="ADG28">INDEX(ADG$13:ADG27,$B28+1,1)</f>
        <v>-</v>
      </c>
      <c r="ADH28" s="535" t="str" cm="1">
        <f t="array" ref="ADH28">INDEX(ADH$13:ADH27,$B28+1,1)</f>
        <v>-</v>
      </c>
      <c r="ADI28" s="535" t="str" cm="1">
        <f t="array" ref="ADI28">INDEX(ADI$13:ADI27,$B28+1,1)</f>
        <v>-</v>
      </c>
      <c r="ADJ28" s="535" t="str" cm="1">
        <f t="array" ref="ADJ28">INDEX(ADJ$13:ADJ27,$B28+1,1)</f>
        <v>-</v>
      </c>
      <c r="ADK28" s="535" t="str" cm="1">
        <f t="array" ref="ADK28">INDEX(ADK$13:ADK27,$B28+1,1)</f>
        <v>-</v>
      </c>
      <c r="ADL28" s="535" t="str" cm="1">
        <f t="array" ref="ADL28">INDEX(ADL$13:ADL27,$B28+1,1)</f>
        <v>-</v>
      </c>
      <c r="ADM28" s="535" t="str" cm="1">
        <f t="array" ref="ADM28">INDEX(ADM$13:ADM27,$B28+1,1)</f>
        <v>-</v>
      </c>
      <c r="ADN28" s="535" t="str" cm="1">
        <f t="array" ref="ADN28">INDEX(ADN$13:ADN27,$B28+1,1)</f>
        <v>-</v>
      </c>
      <c r="ADO28" s="535" t="str" cm="1">
        <f t="array" ref="ADO28">INDEX(ADO$13:ADO27,$B28+1,1)</f>
        <v>-</v>
      </c>
      <c r="ADP28" s="535" t="str" cm="1">
        <f t="array" ref="ADP28">INDEX(ADP$13:ADP27,$B28+1,1)</f>
        <v>-</v>
      </c>
      <c r="ADQ28" s="18"/>
      <c r="ADR28" s="535" t="str" cm="1">
        <f t="array" ref="ADR28">INDEX(ADR$13:ADR27,$B28+1,1)</f>
        <v>-</v>
      </c>
      <c r="ADS28" s="535" t="str" cm="1">
        <f t="array" ref="ADS28">INDEX(ADS$13:ADS27,$B28+1,1)</f>
        <v>-</v>
      </c>
      <c r="ADT28" s="535" t="str" cm="1">
        <f t="array" ref="ADT28">INDEX(ADT$13:ADT27,$B28+1,1)</f>
        <v>-</v>
      </c>
      <c r="ADU28" s="535" t="str" cm="1">
        <f t="array" ref="ADU28">INDEX(ADU$13:ADU27,$B28+1,1)</f>
        <v>-</v>
      </c>
      <c r="ADV28" s="535" t="str" cm="1">
        <f t="array" ref="ADV28">INDEX(ADV$13:ADV27,$B28+1,1)</f>
        <v>-</v>
      </c>
      <c r="ADW28" s="535" t="str" cm="1">
        <f t="array" ref="ADW28">INDEX(ADW$13:ADW27,$B28+1,1)</f>
        <v>-</v>
      </c>
      <c r="ADX28" s="535" t="str" cm="1">
        <f t="array" ref="ADX28">INDEX(ADX$13:ADX27,$B28+1,1)</f>
        <v>-</v>
      </c>
      <c r="ADY28" s="535" t="str" cm="1">
        <f t="array" ref="ADY28">INDEX(ADY$13:ADY27,$B28+1,1)</f>
        <v>-</v>
      </c>
      <c r="ADZ28" s="535" t="str" cm="1">
        <f t="array" ref="ADZ28">INDEX(ADZ$13:ADZ27,$B28+1,1)</f>
        <v>-</v>
      </c>
      <c r="AEA28" s="535" t="str" cm="1">
        <f t="array" ref="AEA28">INDEX(AEA$13:AEA27,$B28+1,1)</f>
        <v>-</v>
      </c>
      <c r="AEB28" s="535" t="str" cm="1">
        <f t="array" ref="AEB28">INDEX(AEB$13:AEB27,$B28+1,1)</f>
        <v>-</v>
      </c>
      <c r="AEC28" s="535" t="str" cm="1">
        <f t="array" ref="AEC28">INDEX(AEC$13:AEC27,$B28+1,1)</f>
        <v>-</v>
      </c>
      <c r="AED28" s="535" t="str" cm="1">
        <f t="array" ref="AED28">INDEX(AED$13:AED27,$B28+1,1)</f>
        <v>-</v>
      </c>
      <c r="AEE28" s="535" t="str" cm="1">
        <f t="array" ref="AEE28">INDEX(AEE$13:AEE27,$B28+1,1)</f>
        <v>-</v>
      </c>
      <c r="AEF28" s="535" t="str" cm="1">
        <f t="array" ref="AEF28">INDEX(AEF$13:AEF27,$B28+1,1)</f>
        <v>-</v>
      </c>
      <c r="AEG28" s="535" t="str" cm="1">
        <f t="array" ref="AEG28">INDEX(AEG$13:AEG27,$B28+1,1)</f>
        <v>-</v>
      </c>
      <c r="AEH28" s="535" t="str" cm="1">
        <f t="array" ref="AEH28">INDEX(AEH$13:AEH27,$B28+1,1)</f>
        <v>-</v>
      </c>
      <c r="AEI28" s="535" t="str" cm="1">
        <f t="array" ref="AEI28">INDEX(AEI$13:AEI27,$B28+1,1)</f>
        <v>-</v>
      </c>
      <c r="AEJ28" s="535" t="str" cm="1">
        <f t="array" ref="AEJ28">INDEX(AEJ$13:AEJ27,$B28+1,1)</f>
        <v>-</v>
      </c>
      <c r="AEK28" s="535" t="str" cm="1">
        <f t="array" ref="AEK28">INDEX(AEK$13:AEK27,$B28+1,1)</f>
        <v>-</v>
      </c>
      <c r="AEL28" s="535" t="str" cm="1">
        <f t="array" ref="AEL28">INDEX(AEL$13:AEL27,$B28+1,1)</f>
        <v>-</v>
      </c>
      <c r="AEM28" s="535" t="str" cm="1">
        <f t="array" ref="AEM28">INDEX(AEM$13:AEM27,$B28+1,1)</f>
        <v>-</v>
      </c>
      <c r="AEN28" s="535" t="str" cm="1">
        <f t="array" ref="AEN28">INDEX(AEN$13:AEN27,$B28+1,1)</f>
        <v>-</v>
      </c>
      <c r="AEO28" s="535" t="str" cm="1">
        <f t="array" ref="AEO28">INDEX(AEO$13:AEO27,$B28+1,1)</f>
        <v>-</v>
      </c>
      <c r="AEP28" s="535" t="str" cm="1">
        <f t="array" ref="AEP28">INDEX(AEP$13:AEP27,$B28+1,1)</f>
        <v>-</v>
      </c>
      <c r="AEQ28" s="535" t="str" cm="1">
        <f t="array" ref="AEQ28">INDEX(AEQ$13:AEQ27,$B28+1,1)</f>
        <v>-</v>
      </c>
      <c r="AER28" s="535" t="str" cm="1">
        <f t="array" ref="AER28">INDEX(AER$13:AER27,$B28+1,1)</f>
        <v>-</v>
      </c>
      <c r="AES28" s="535" t="str" cm="1">
        <f t="array" ref="AES28">INDEX(AES$13:AES27,$B28+1,1)</f>
        <v>-</v>
      </c>
      <c r="AET28" s="535" t="str" cm="1">
        <f t="array" ref="AET28">INDEX(AET$13:AET27,$B28+1,1)</f>
        <v>-</v>
      </c>
      <c r="AEU28" s="535" t="str" cm="1">
        <f t="array" ref="AEU28">INDEX(AEU$13:AEU27,$B28+1,1)</f>
        <v>-</v>
      </c>
      <c r="AEV28" s="535" t="str" cm="1">
        <f t="array" ref="AEV28">INDEX(AEV$13:AEV27,$B28+1,1)</f>
        <v>-</v>
      </c>
      <c r="AEW28" s="535" t="str" cm="1">
        <f t="array" ref="AEW28">INDEX(AEW$13:AEW27,$B28+1,1)</f>
        <v>-</v>
      </c>
      <c r="AEX28" s="535" t="str" cm="1">
        <f t="array" ref="AEX28">INDEX(AEX$13:AEX27,$B28+1,1)</f>
        <v>-</v>
      </c>
      <c r="AEY28" s="535" t="str" cm="1">
        <f t="array" ref="AEY28">INDEX(AEY$13:AEY27,$B28+1,1)</f>
        <v>-</v>
      </c>
      <c r="AEZ28" s="535" t="str" cm="1">
        <f t="array" ref="AEZ28">INDEX(AEZ$13:AEZ27,$B28+1,1)</f>
        <v>-</v>
      </c>
      <c r="AFA28" s="535" t="str" cm="1">
        <f t="array" ref="AFA28">INDEX(AFA$13:AFA27,$B28+1,1)</f>
        <v>-</v>
      </c>
      <c r="AFB28" s="535" t="str" cm="1">
        <f t="array" ref="AFB28">INDEX(AFB$13:AFB27,$B28+1,1)</f>
        <v>-</v>
      </c>
      <c r="AFC28" s="535" t="str" cm="1">
        <f t="array" ref="AFC28">INDEX(AFC$13:AFC27,$B28+1,1)</f>
        <v>-</v>
      </c>
      <c r="AFD28" s="535" t="str" cm="1">
        <f t="array" ref="AFD28">INDEX(AFD$13:AFD27,$B28+1,1)</f>
        <v>-</v>
      </c>
      <c r="AFE28" s="535" t="str" cm="1">
        <f t="array" ref="AFE28">INDEX(AFE$13:AFE27,$B28+1,1)</f>
        <v>-</v>
      </c>
      <c r="AFF28" s="535" t="str" cm="1">
        <f t="array" ref="AFF28">INDEX(AFF$13:AFF27,$B28+1,1)</f>
        <v>-</v>
      </c>
      <c r="AFG28" s="535" t="str" cm="1">
        <f t="array" ref="AFG28">INDEX(AFG$13:AFG27,$B28+1,1)</f>
        <v>-</v>
      </c>
      <c r="AFH28" s="535" t="str" cm="1">
        <f t="array" ref="AFH28">INDEX(AFH$13:AFH27,$B28+1,1)</f>
        <v>-</v>
      </c>
      <c r="AFI28" s="535" t="str" cm="1">
        <f t="array" ref="AFI28">INDEX(AFI$13:AFI27,$B28+1,1)</f>
        <v>-</v>
      </c>
      <c r="AFJ28" s="535" t="str" cm="1">
        <f t="array" ref="AFJ28">INDEX(AFJ$13:AFJ27,$B28+1,1)</f>
        <v>-</v>
      </c>
      <c r="AFK28" s="535" t="str" cm="1">
        <f t="array" ref="AFK28">INDEX(AFK$13:AFK27,$B28+1,1)</f>
        <v>-</v>
      </c>
      <c r="AFL28" s="535" t="str" cm="1">
        <f t="array" ref="AFL28">INDEX(AFL$13:AFL27,$B28+1,1)</f>
        <v>-</v>
      </c>
      <c r="AFM28" s="535" t="str" cm="1">
        <f t="array" ref="AFM28">INDEX(AFM$13:AFM27,$B28+1,1)</f>
        <v>-</v>
      </c>
      <c r="AFN28" s="535" t="str" cm="1">
        <f t="array" ref="AFN28">INDEX(AFN$13:AFN27,$B28+1,1)</f>
        <v>-</v>
      </c>
      <c r="AFO28" s="535" t="str" cm="1">
        <f t="array" ref="AFO28">INDEX(AFO$13:AFO27,$B28+1,1)</f>
        <v>-</v>
      </c>
      <c r="AFP28" s="535" t="str" cm="1">
        <f t="array" ref="AFP28">INDEX(AFP$13:AFP27,$B28+1,1)</f>
        <v>-</v>
      </c>
      <c r="AFQ28" s="535" t="str" cm="1">
        <f t="array" ref="AFQ28">INDEX(AFQ$13:AFQ27,$B28+1,1)</f>
        <v>-</v>
      </c>
      <c r="AFR28" s="535" t="str" cm="1">
        <f t="array" ref="AFR28">INDEX(AFR$13:AFR27,$B28+1,1)</f>
        <v>-</v>
      </c>
      <c r="AFS28" s="535" t="str" cm="1">
        <f t="array" ref="AFS28">INDEX(AFS$13:AFS27,$B28+1,1)</f>
        <v>-</v>
      </c>
      <c r="AFT28" s="535" t="str" cm="1">
        <f t="array" ref="AFT28">INDEX(AFT$13:AFT27,$B28+1,1)</f>
        <v>-</v>
      </c>
      <c r="AFU28" s="535" t="str" cm="1">
        <f t="array" ref="AFU28">INDEX(AFU$13:AFU27,$B28+1,1)</f>
        <v>-</v>
      </c>
      <c r="AFV28" s="535" t="str" cm="1">
        <f t="array" ref="AFV28">INDEX(AFV$13:AFV27,$B28+1,1)</f>
        <v>-</v>
      </c>
      <c r="AFW28" s="535" t="str" cm="1">
        <f t="array" ref="AFW28">INDEX(AFW$13:AFW27,$B28+1,1)</f>
        <v>-</v>
      </c>
      <c r="AFX28" s="535" t="str" cm="1">
        <f t="array" ref="AFX28">INDEX(AFX$13:AFX27,$B28+1,1)</f>
        <v>-</v>
      </c>
      <c r="AFY28" s="535" t="str" cm="1">
        <f t="array" ref="AFY28">INDEX(AFY$13:AFY27,$B28+1,1)</f>
        <v>-</v>
      </c>
      <c r="AFZ28" s="535" t="str" cm="1">
        <f t="array" ref="AFZ28">INDEX(AFZ$13:AFZ27,$B28+1,1)</f>
        <v>-</v>
      </c>
      <c r="AGA28" s="535" t="str" cm="1">
        <f t="array" ref="AGA28">INDEX(AGA$13:AGA27,$B28+1,1)</f>
        <v>-</v>
      </c>
      <c r="AGB28" s="535" t="str" cm="1">
        <f t="array" ref="AGB28">INDEX(AGB$13:AGB27,$B28+1,1)</f>
        <v>-</v>
      </c>
      <c r="AGC28" s="535" t="str" cm="1">
        <f t="array" ref="AGC28">INDEX(AGC$13:AGC27,$B28+1,1)</f>
        <v>-</v>
      </c>
      <c r="AGD28" s="535" t="str" cm="1">
        <f t="array" ref="AGD28">INDEX(AGD$13:AGD27,$B28+1,1)</f>
        <v>-</v>
      </c>
      <c r="AGE28" s="535" t="str" cm="1">
        <f t="array" ref="AGE28">INDEX(AGE$13:AGE27,$B28+1,1)</f>
        <v>-</v>
      </c>
      <c r="AGF28" s="535" t="str" cm="1">
        <f t="array" ref="AGF28">INDEX(AGF$13:AGF27,$B28+1,1)</f>
        <v>-</v>
      </c>
      <c r="AGG28" s="535" t="str" cm="1">
        <f t="array" ref="AGG28">INDEX(AGG$13:AGG27,$B28+1,1)</f>
        <v>-</v>
      </c>
      <c r="AGH28" s="535" t="str" cm="1">
        <f t="array" ref="AGH28">INDEX(AGH$13:AGH27,$B28+1,1)</f>
        <v>-</v>
      </c>
      <c r="AGI28" s="535" t="str" cm="1">
        <f t="array" ref="AGI28">INDEX(AGI$13:AGI27,$B28+1,1)</f>
        <v>-</v>
      </c>
      <c r="AGJ28" s="535" t="str" cm="1">
        <f t="array" ref="AGJ28">INDEX(AGJ$13:AGJ27,$B28+1,1)</f>
        <v>-</v>
      </c>
      <c r="AGK28" s="535" t="str" cm="1">
        <f t="array" ref="AGK28">INDEX(AGK$13:AGK27,$B28+1,1)</f>
        <v>-</v>
      </c>
      <c r="AGL28" s="535" t="str" cm="1">
        <f t="array" ref="AGL28">INDEX(AGL$13:AGL27,$B28+1,1)</f>
        <v>-</v>
      </c>
      <c r="AGM28" s="535" t="str" cm="1">
        <f t="array" ref="AGM28">INDEX(AGM$13:AGM27,$B28+1,1)</f>
        <v>-</v>
      </c>
      <c r="AGN28" s="535" t="str" cm="1">
        <f t="array" ref="AGN28">INDEX(AGN$13:AGN27,$B28+1,1)</f>
        <v>-</v>
      </c>
      <c r="AGO28" s="535" t="str" cm="1">
        <f t="array" ref="AGO28">INDEX(AGO$13:AGO27,$B28+1,1)</f>
        <v>-</v>
      </c>
      <c r="AGP28" s="535" t="str" cm="1">
        <f t="array" ref="AGP28">INDEX(AGP$13:AGP27,$B28+1,1)</f>
        <v>-</v>
      </c>
      <c r="AGQ28" s="535" t="str" cm="1">
        <f t="array" ref="AGQ28">INDEX(AGQ$13:AGQ27,$B28+1,1)</f>
        <v>-</v>
      </c>
      <c r="AGR28" s="535" t="str" cm="1">
        <f t="array" ref="AGR28">INDEX(AGR$13:AGR27,$B28+1,1)</f>
        <v>-</v>
      </c>
      <c r="AGS28" s="535" t="str" cm="1">
        <f t="array" ref="AGS28">INDEX(AGS$13:AGS27,$B28+1,1)</f>
        <v>-</v>
      </c>
      <c r="AGT28" s="535" t="str" cm="1">
        <f t="array" ref="AGT28">INDEX(AGT$13:AGT27,$B28+1,1)</f>
        <v>-</v>
      </c>
      <c r="AGU28" s="535" t="str" cm="1">
        <f t="array" ref="AGU28">INDEX(AGU$13:AGU27,$B28+1,1)</f>
        <v>-</v>
      </c>
      <c r="AGV28" s="535" t="str" cm="1">
        <f t="array" ref="AGV28">INDEX(AGV$13:AGV27,$B28+1,1)</f>
        <v>-</v>
      </c>
      <c r="AGW28" s="535" t="str" cm="1">
        <f t="array" ref="AGW28">INDEX(AGW$13:AGW27,$B28+1,1)</f>
        <v>-</v>
      </c>
      <c r="AGX28" s="535" t="str" cm="1">
        <f t="array" ref="AGX28">INDEX(AGX$13:AGX27,$B28+1,1)</f>
        <v>-</v>
      </c>
      <c r="AGY28" s="535" t="str" cm="1">
        <f t="array" ref="AGY28">INDEX(AGY$13:AGY27,$B28+1,1)</f>
        <v>-</v>
      </c>
      <c r="AGZ28" s="535" t="str" cm="1">
        <f t="array" ref="AGZ28">INDEX(AGZ$13:AGZ27,$B28+1,1)</f>
        <v>-</v>
      </c>
      <c r="AHA28" s="535" t="str" cm="1">
        <f t="array" ref="AHA28">INDEX(AHA$13:AHA27,$B28+1,1)</f>
        <v>-</v>
      </c>
      <c r="AHB28" s="535" t="str" cm="1">
        <f t="array" ref="AHB28">INDEX(AHB$13:AHB27,$B28+1,1)</f>
        <v>-</v>
      </c>
      <c r="AHC28" s="535" t="str" cm="1">
        <f t="array" ref="AHC28">INDEX(AHC$13:AHC27,$B28+1,1)</f>
        <v>-</v>
      </c>
      <c r="AHD28" s="535" cm="1">
        <f t="array" ref="AHD28">INDEX(AHD$13:AHD27,$B28+1,1)</f>
        <v>0</v>
      </c>
      <c r="AHE28" s="483">
        <v>0</v>
      </c>
    </row>
    <row r="29" spans="1:889" outlineLevel="1">
      <c r="A29" s="18">
        <f t="shared" si="148"/>
        <v>16</v>
      </c>
      <c r="B29" s="18">
        <f t="shared" si="218"/>
        <v>6</v>
      </c>
      <c r="C29">
        <v>2</v>
      </c>
      <c r="D29" s="17" t="str" cm="1">
        <f t="array" ref="D29">INDEX(D$13:D28,$B29+1,1)</f>
        <v>GSW</v>
      </c>
      <c r="E29" t="b">
        <v>1</v>
      </c>
      <c r="F29" t="b">
        <v>0</v>
      </c>
      <c r="G29" t="b">
        <f t="shared" si="219"/>
        <v>1</v>
      </c>
      <c r="H29" s="40" t="str">
        <f>"Brd"&amp;$T29&amp;IF($FG29&gt;0,"&amp;EL","   ")&amp;"_test"</f>
        <v>Brd4   _test</v>
      </c>
      <c r="I29" s="535" cm="1">
        <f t="array" ref="I29">INDEX(I$13:I28,$B29+1,1)</f>
        <v>1</v>
      </c>
      <c r="J29" s="535" cm="1">
        <f t="array" ref="J29">INDEX(J$13:J28,$B29+1,1)</f>
        <v>0</v>
      </c>
      <c r="K29" s="535" cm="1">
        <f t="array" ref="K29">INDEX(K$13:K28,$B29+1,1)</f>
        <v>0</v>
      </c>
      <c r="L29" s="535" cm="1">
        <f t="array" ref="L29">INDEX(L$13:L28,$B29+1,1)</f>
        <v>2</v>
      </c>
      <c r="M29" s="535" cm="1">
        <f t="array" ref="M29">INDEX(M$13:M28,$B29+1,1)</f>
        <v>0</v>
      </c>
      <c r="N29" s="535" cm="1">
        <f t="array" ref="N29">INDEX(N$13:N28,$B29+1,1)</f>
        <v>3</v>
      </c>
      <c r="O29" s="22">
        <v>4</v>
      </c>
      <c r="P29" s="535" cm="1">
        <f t="array" ref="P29">INDEX(P$13:P28,$B29+1,1)</f>
        <v>0</v>
      </c>
      <c r="Q29" s="535" cm="1">
        <f t="array" ref="Q29">INDEX(Q$13:Q28,$B29+1,1)</f>
        <v>0</v>
      </c>
      <c r="R29" s="535" cm="1">
        <f t="array" ref="R29">INDEX(R$13:R28,$B29+1,1)</f>
        <v>1</v>
      </c>
      <c r="S29" s="535" cm="1">
        <f t="array" ref="S29">INDEX(S$13:S28,$B29+1,1)</f>
        <v>0</v>
      </c>
      <c r="T29" s="411">
        <f t="shared" si="149"/>
        <v>4</v>
      </c>
      <c r="U29" s="411">
        <f t="shared" si="150"/>
        <v>3</v>
      </c>
      <c r="V29" s="411">
        <f t="shared" si="151"/>
        <v>0</v>
      </c>
      <c r="W29" s="773" t="b">
        <f t="shared" si="215"/>
        <v>0</v>
      </c>
      <c r="X29" s="772" t="b">
        <f t="shared" si="152"/>
        <v>1</v>
      </c>
      <c r="Y29" s="772" t="b">
        <f t="shared" si="152"/>
        <v>1</v>
      </c>
      <c r="Z29" s="791" t="b" cm="1">
        <f t="array" ref="Z29">INDEX(Z$13:Z28,$B29+1,1)</f>
        <v>0</v>
      </c>
      <c r="AA29" s="411">
        <f t="shared" si="153"/>
        <v>6</v>
      </c>
      <c r="AB29" s="411">
        <f t="shared" si="154"/>
        <v>6</v>
      </c>
      <c r="AC29" s="411"/>
      <c r="AD29" s="22">
        <v>6</v>
      </c>
      <c r="AE29" s="111"/>
      <c r="AF29" s="111"/>
      <c r="AG29" s="111"/>
      <c r="AH29" s="111"/>
      <c r="AI29" s="535" cm="1">
        <f t="array" ref="AI29">INDEX(AI$13:AI28,$B29+1,1)</f>
        <v>1</v>
      </c>
      <c r="AJ29" s="535" cm="1">
        <f t="array" ref="AJ29">INDEX(AJ$13:AJ28,$B29+1,1)</f>
        <v>1</v>
      </c>
      <c r="AK29" s="535" cm="1">
        <f t="array" ref="AK29">INDEX(AK$13:AK28,$B29+1,1)</f>
        <v>1</v>
      </c>
      <c r="AL29" s="535" cm="1">
        <f t="array" ref="AL29">INDEX(AL$13:AL28,$B29+1,1)</f>
        <v>0</v>
      </c>
      <c r="AM29" s="535" cm="1">
        <f t="array" ref="AM29">INDEX(AM$13:AM28,$B29+1,1)</f>
        <v>0</v>
      </c>
      <c r="AN29" s="811" t="str" cm="1">
        <f t="array" ref="AN29">INDEX(AN$13:AN28,$B29+1,1)</f>
        <v/>
      </c>
      <c r="AO29" s="535" t="str" cm="1">
        <f t="array" ref="AO29">INDEX(AO$13:AO28,$B29+1,1)</f>
        <v/>
      </c>
      <c r="AP29" s="535" t="str" cm="1">
        <f t="array" ref="AP29">INDEX(AP$13:AP28,$B29+1,1)</f>
        <v/>
      </c>
      <c r="AQ29" s="535" cm="1">
        <f t="array" ref="AQ29">INDEX(AQ$13:AQ28,$B29+1,1)</f>
        <v>1</v>
      </c>
      <c r="AR29" s="535" cm="1">
        <f t="array" ref="AR29">INDEX(AR$13:AR28,$B29+1,1)</f>
        <v>1</v>
      </c>
      <c r="AS29" s="111"/>
      <c r="AT29" s="111"/>
      <c r="AU29" s="111"/>
      <c r="AV29" s="111"/>
      <c r="AW29" s="111"/>
      <c r="AX29" s="111"/>
      <c r="AY29" s="111"/>
      <c r="AZ29" s="111"/>
      <c r="BA29" s="18"/>
      <c r="BB29" s="18"/>
      <c r="BC29" s="200" t="str" cm="1">
        <f t="array" aca="1" ref="BC29" ca="1">$H29&amp;" "        &amp;_xlfn.SINGLE( INDEX(i.ModelStructure,$I29,1))    &amp;" "
&amp; $D29        &amp;       IF(OR($CG29="-", $CG29),"_PInp","_Full")&amp;    CHOOSE($DT29+1," Fine","  MWM","  SFM","  CFS","  GFS"," Meat"," Wool","  Mat "," 1stC"," Term"," Shed","     ")&amp;IF($FG29=1,"&amp;EL","   ")&amp;IF($DZ29=TRUE,"&amp;BBT","    ")
&amp;      " TOL"&amp;_xlfn.SINGLE(INDEX(i.TOL_Desc,1,$N29))   &amp; " Scan"&amp;$AK29
&amp;       CHOOSE($K29+1," CFS"," GFS"," NFS")&amp;     " CG_"&amp;_xlfn.SINGLE(_xlfn.SWITCH($ZY29,"-",1,TRUE,1,FALSE,0))&amp;_xlfn.SINGLE(    IF($AAB29="-"," FodCrop    ",_xlfn.SWITCH(VALUE(LEFT($AAB$4,1)),0," All",6," Lup",9," Oat",11," OaF")&amp;"_Fod"&amp;TEXT($AAB29,"000%")))
&amp;" REV"&amp;"_"&amp;TEXT($JJ29,"00;-0;00;@ ")&amp;TEXT($AP29,"00;-0;00;  @")&amp;"_"&amp;TEXT($JO29,"0")&amp;"_"&amp;TEXT($AR29,"0")
&amp; " RR"&amp;TEXT(SUM($FK29:$FL29),"+00%;-00%;    ;@")
&amp; " ("&amp;IF($DM29,"P","E")   &amp;IF($DN29,"T","t")        &amp;     "_F"&amp;IF($ACM29=TRUE,3,0)+COUNTIF($ACE29:$ACI29,TRUE)+COUNTIF($BX29:$BY29,"&gt;0")&amp;IF($ACK29=TRUE,3,0)+COUNTIF($BX29:$BY29,"&gt;0")&amp;"N"&amp;$ACP29&amp;$ACQ29&amp;"L"&amp;$ADB29&amp;$ADC29&amp;"_"&amp;$ADA29&amp;")"</f>
        <v>Brd4   _test SE GSW_PInp  Mat         TOLSpr Scan1 CFS CG_1 FodCrop     REV_-   _-_1 RR+01% (Et_F00N--L11_-)</v>
      </c>
      <c r="BD29" s="8" t="str">
        <f ca="1">IF(COUNTIF($BC$13:$BC29,$BC29)=1,"-","Dup")</f>
        <v>-</v>
      </c>
      <c r="BE29" s="18"/>
      <c r="BF29" s="535" t="b" cm="1">
        <f t="array" ref="BF29">INDEX(BF$13:BF28,$B29+1,1)</f>
        <v>0</v>
      </c>
      <c r="BG29" s="535" t="b" cm="1">
        <f t="array" ref="BG29">INDEX(BG$13:BG28,$B29+1,1)</f>
        <v>0</v>
      </c>
      <c r="BH29" s="535" t="b" cm="1">
        <f t="array" ref="BH29">INDEX(BH$13:BH28,$B29+1,1)</f>
        <v>0</v>
      </c>
      <c r="BI29" s="535" t="b" cm="1">
        <f t="array" ref="BI29">INDEX(BI$13:BI28,$B29+1,1)</f>
        <v>0</v>
      </c>
      <c r="BJ29" s="535" t="b" cm="1">
        <f t="array" ref="BJ29">INDEX(BJ$13:BJ28,$B29+1,1)</f>
        <v>0</v>
      </c>
      <c r="BK29" s="535" t="b" cm="1">
        <f t="array" ref="BK29">INDEX(BK$13:BK28,$B29+1,1)</f>
        <v>0</v>
      </c>
      <c r="BL29" s="535" t="b" cm="1">
        <f t="array" ref="BL29">INDEX(BL$13:BL28,$B29+1,1)</f>
        <v>0</v>
      </c>
      <c r="BM29" s="535" t="b" cm="1">
        <f t="array" ref="BM29">INDEX(BM$13:BM28,$B29+1,1)</f>
        <v>0</v>
      </c>
      <c r="BN29" s="535" t="b" cm="1">
        <f t="array" ref="BN29">INDEX(BN$13:BN28,$B29+1,1)</f>
        <v>0</v>
      </c>
      <c r="BO29" s="18"/>
      <c r="BP29" s="535" t="b" cm="1">
        <f t="array" ref="BP29">INDEX(BP$13:BP28,$B29+1,1)</f>
        <v>0</v>
      </c>
      <c r="BQ29" s="535" t="str" cm="1">
        <f t="array" ref="BQ29">INDEX(BQ$13:BQ28,$B29+1,1)</f>
        <v>-</v>
      </c>
      <c r="BR29" s="535" t="str" cm="1">
        <f t="array" ref="BR29">INDEX(BR$13:BR28,$B29+1,1)</f>
        <v>-</v>
      </c>
      <c r="BS29" s="535" t="str" cm="1">
        <f t="array" ref="BS29">INDEX(BS$13:BS28,$B29+1,1)</f>
        <v>-</v>
      </c>
      <c r="BT29" s="535" t="str" cm="1">
        <f t="array" ref="BT29">INDEX(BT$13:BT28,$B29+1,1)</f>
        <v>-</v>
      </c>
      <c r="BU29" s="535" t="str" cm="1">
        <f t="array" ref="BU29">INDEX(BU$13:BU28,$B29+1,1)</f>
        <v>-</v>
      </c>
      <c r="BV29" s="535" t="str" cm="1">
        <f t="array" ref="BV29">INDEX(BV$13:BV28,$B29+1,1)</f>
        <v>-</v>
      </c>
      <c r="BW29" s="535" t="str" cm="1">
        <f t="array" ref="BW29">INDEX(BW$13:BW28,$B29+1,1)</f>
        <v>-</v>
      </c>
      <c r="BX29" s="535" t="str" cm="1">
        <f t="array" ref="BX29">INDEX(BX$13:BX28,$B29+1,1)</f>
        <v>-</v>
      </c>
      <c r="BY29" s="535" t="str" cm="1">
        <f t="array" ref="BY29">INDEX(BY$13:BY28,$B29+1,1)</f>
        <v>-</v>
      </c>
      <c r="BZ29" s="535" t="str" cm="1">
        <f t="array" ref="BZ29">INDEX(BZ$13:BZ28,$B29+1,1)</f>
        <v>-</v>
      </c>
      <c r="CA29" s="535" t="str" cm="1">
        <f t="array" ref="CA29">INDEX(CA$13:CA28,$B29+1,1)</f>
        <v>-</v>
      </c>
      <c r="CB29" s="535" t="b" cm="1">
        <f t="array" ref="CB29">INDEX(CB$13:CB28,$B29+1,1)</f>
        <v>0</v>
      </c>
      <c r="CC29" s="535" t="str" cm="1">
        <f t="array" ref="CC29">INDEX(CC$13:CC28,$B29+1,1)</f>
        <v>-</v>
      </c>
      <c r="CD29" s="535" t="str" cm="1">
        <f t="array" ref="CD29">INDEX(CD$13:CD28,$B29+1,1)</f>
        <v>-</v>
      </c>
      <c r="CE29" s="535" t="str" cm="1">
        <f t="array" ref="CE29">INDEX(CE$13:CE28,$B29+1,1)</f>
        <v>-</v>
      </c>
      <c r="CF29" s="535" t="str" cm="1">
        <f t="array" ref="CF29">INDEX(CF$13:CF28,$B29+1,1)</f>
        <v>-</v>
      </c>
      <c r="CG29" s="535" t="str" cm="1">
        <f t="array" ref="CG29">INDEX(CG$13:CG28,$B29+1,1)</f>
        <v>-</v>
      </c>
      <c r="CH29" s="535" t="str" cm="1">
        <f t="array" ref="CH29">INDEX(CH$13:CH28,$B29+1,1)</f>
        <v>-</v>
      </c>
      <c r="CI29" s="535" t="str" cm="1">
        <f t="array" ref="CI29">INDEX(CI$13:CI28,$B29+1,1)</f>
        <v>-</v>
      </c>
      <c r="CJ29" s="535" t="str" cm="1">
        <f t="array" ref="CJ29">INDEX(CJ$13:CJ28,$B29+1,1)</f>
        <v>-</v>
      </c>
      <c r="CK29" s="18"/>
      <c r="CL29" s="535" t="str" cm="1">
        <f t="array" ref="CL29">INDEX(CL$13:CL28,$B29+1,1)</f>
        <v>-</v>
      </c>
      <c r="CM29" s="535" t="str" cm="1">
        <f t="array" ref="CM29">INDEX(CM$13:CM28,$B29+1,1)</f>
        <v>-</v>
      </c>
      <c r="CN29" s="411">
        <f t="shared" ca="1" si="159"/>
        <v>1</v>
      </c>
      <c r="CO29" s="411">
        <f t="shared" si="160"/>
        <v>0</v>
      </c>
      <c r="CP29" s="411">
        <f t="shared" si="160"/>
        <v>0</v>
      </c>
      <c r="CQ29" s="535" t="str" cm="1">
        <f t="array" ref="CQ29">INDEX(CQ$13:CQ28,$B29+1,1)</f>
        <v>-</v>
      </c>
      <c r="CR29" s="535" t="str" cm="1">
        <f t="array" ref="CR29">INDEX(CR$13:CR28,$B29+1,1)</f>
        <v>-</v>
      </c>
      <c r="CS29" s="535" t="str" cm="1">
        <f t="array" ref="CS29">INDEX(CS$13:CS28,$B29+1,1)</f>
        <v>-</v>
      </c>
      <c r="CT29" s="535" t="str" cm="1">
        <f t="array" ref="CT29">INDEX(CT$13:CT28,$B29+1,1)</f>
        <v>-</v>
      </c>
      <c r="CU29" s="411">
        <f t="shared" ca="1" si="161"/>
        <v>1</v>
      </c>
      <c r="CV29" s="411">
        <f t="shared" si="162"/>
        <v>0</v>
      </c>
      <c r="CW29" s="411">
        <f t="shared" si="162"/>
        <v>0</v>
      </c>
      <c r="CX29" s="535" t="str" cm="1">
        <f t="array" ref="CX29">INDEX(CX$13:CX28,$B29+1,1)</f>
        <v>-</v>
      </c>
      <c r="CY29" s="535" t="str" cm="1">
        <f t="array" ref="CY29">INDEX(CY$13:CY28,$B29+1,1)</f>
        <v>-</v>
      </c>
      <c r="CZ29" s="411">
        <f t="shared" ca="1" si="163"/>
        <v>1</v>
      </c>
      <c r="DA29" s="411">
        <f t="shared" si="164"/>
        <v>0</v>
      </c>
      <c r="DB29" s="535" t="str" cm="1">
        <f t="array" ref="DB29">INDEX(DB$13:DB28,$B29+1,1)</f>
        <v>-</v>
      </c>
      <c r="DC29" s="535" t="str" cm="1">
        <f t="array" ref="DC29">INDEX(DC$13:DC28,$B29+1,1)</f>
        <v>-</v>
      </c>
      <c r="DD29" s="411">
        <f t="shared" si="165"/>
        <v>0</v>
      </c>
      <c r="DE29" s="535" t="str" cm="1">
        <f t="array" ref="DE29">INDEX(DE$13:DE28,$B29+1,1)</f>
        <v>-</v>
      </c>
      <c r="DF29" s="535" t="str" cm="1">
        <f t="array" ref="DF29">INDEX(DF$13:DF28,$B29+1,1)</f>
        <v>-</v>
      </c>
      <c r="DG29" s="411">
        <f t="shared" ca="1" si="166"/>
        <v>1</v>
      </c>
      <c r="DH29" s="411">
        <f t="shared" si="167"/>
        <v>0</v>
      </c>
      <c r="DI29" s="411">
        <f t="shared" si="167"/>
        <v>0</v>
      </c>
      <c r="DJ29" s="535" cm="1">
        <f t="array" ref="DJ29">INDEX(DJ$13:DJ28,$B29+1,1)</f>
        <v>0</v>
      </c>
      <c r="DK29" s="535" cm="1">
        <f t="array" ref="DK29">INDEX(DK$13:DK28,$B29+1,1)</f>
        <v>0</v>
      </c>
      <c r="DL29" s="18"/>
      <c r="DM29" s="535" t="b" cm="1">
        <f t="array" ref="DM29">INDEX(DM$13:DM28,$B29+1,1)</f>
        <v>0</v>
      </c>
      <c r="DN29" s="535" t="b" cm="1">
        <f t="array" ref="DN29">INDEX(DN$13:DN28,$B29+1,1)</f>
        <v>0</v>
      </c>
      <c r="DO29" s="535" t="b" cm="1">
        <f t="array" ref="DO29">INDEX(DO$13:DO28,$B29+1,1)</f>
        <v>1</v>
      </c>
      <c r="DP29" s="535" t="str" cm="1">
        <f t="array" ref="DP29">INDEX(DP$13:DP28,$B29+1,1)</f>
        <v>-</v>
      </c>
      <c r="DQ29" s="536" cm="1">
        <f t="array" ref="DQ29">INDEX(DQ$13:DQ28,$B29+1,1)</f>
        <v>0</v>
      </c>
      <c r="DR29" s="535" cm="1">
        <f t="array" ref="DR29">INDEX(DR$13:DR28,$B29+1,1)</f>
        <v>1</v>
      </c>
      <c r="DS29" s="535" cm="1">
        <f t="array" ref="DS29">INDEX(DS$13:DS28,$B29+1,1)</f>
        <v>1</v>
      </c>
      <c r="DT29" s="411">
        <f t="shared" si="198"/>
        <v>7</v>
      </c>
      <c r="DU29" s="411" t="str">
        <f t="shared" si="198"/>
        <v>-</v>
      </c>
      <c r="DV29" s="535" t="str" cm="1">
        <f t="array" ref="DV29">INDEX(DV$13:DV28,$B29+1,1)</f>
        <v>-</v>
      </c>
      <c r="DW29" s="411" t="str">
        <f t="shared" si="199"/>
        <v>-</v>
      </c>
      <c r="DX29" s="411" t="str">
        <f t="shared" si="199"/>
        <v>-</v>
      </c>
      <c r="DY29" s="411" t="str">
        <f t="shared" si="199"/>
        <v>-</v>
      </c>
      <c r="DZ29" s="411" t="b">
        <f t="shared" si="200"/>
        <v>0</v>
      </c>
      <c r="EA29" s="535" t="str" cm="1">
        <f t="array" ref="EA29">INDEX(EA$13:EA28,$B29+1,1)</f>
        <v>-</v>
      </c>
      <c r="EB29" s="535" t="str" cm="1">
        <f t="array" ref="EB29">INDEX(EB$13:EB28,$B29+1,1)</f>
        <v>-</v>
      </c>
      <c r="EC29" s="535" t="str" cm="1">
        <f t="array" ref="EC29">INDEX(EC$13:EC28,$B29+1,1)</f>
        <v>-</v>
      </c>
      <c r="ED29" s="535" t="str" cm="1">
        <f t="array" ref="ED29">INDEX(ED$13:ED28,$B29+1,1)</f>
        <v>-</v>
      </c>
      <c r="EE29" s="411" t="str">
        <f t="shared" si="201"/>
        <v>-</v>
      </c>
      <c r="EF29" s="411" t="str">
        <f t="shared" si="201"/>
        <v>-</v>
      </c>
      <c r="EG29" s="411" t="str">
        <f t="shared" si="201"/>
        <v>-</v>
      </c>
      <c r="EH29" s="411" t="str">
        <f t="shared" si="201"/>
        <v>-</v>
      </c>
      <c r="EI29" s="411" t="str">
        <f t="shared" si="201"/>
        <v>-</v>
      </c>
      <c r="EJ29" s="535" cm="1">
        <f t="array" ref="EJ29">INDEX(EJ$13:EJ28,$B29+1,1)</f>
        <v>0</v>
      </c>
      <c r="EK29" s="535" cm="1">
        <f t="array" ref="EK29">INDEX(EK$13:EK28,$B29+1,1)</f>
        <v>999999</v>
      </c>
      <c r="EL29" s="535" cm="1">
        <f t="array" ref="EL29">INDEX(EL$13:EL28,$B29+1,1)</f>
        <v>999999</v>
      </c>
      <c r="EM29" s="535" cm="1">
        <f t="array" ref="EM29">INDEX(EM$13:EM28,$B29+1,1)</f>
        <v>999999</v>
      </c>
      <c r="EN29" s="535" cm="1">
        <f t="array" ref="EN29">INDEX(EN$13:EN28,$B29+1,1)</f>
        <v>999999</v>
      </c>
      <c r="EO29" s="535" cm="1">
        <f t="array" ref="EO29">INDEX(EO$13:EO28,$B29+1,1)</f>
        <v>999999</v>
      </c>
      <c r="EP29" s="535" cm="1">
        <f t="array" ref="EP29">INDEX(EP$13:EP28,$B29+1,1)</f>
        <v>999999</v>
      </c>
      <c r="EQ29" s="535" cm="1">
        <f t="array" ref="EQ29">INDEX(EQ$13:EQ28,$B29+1,1)</f>
        <v>999999</v>
      </c>
      <c r="ER29" s="535" cm="1">
        <f t="array" ref="ER29">INDEX(ER$13:ER28,$B29+1,1)</f>
        <v>999999</v>
      </c>
      <c r="ES29" s="535" cm="1">
        <f t="array" ref="ES29">INDEX(ES$13:ES28,$B29+1,1)</f>
        <v>999999</v>
      </c>
      <c r="ET29" s="535" cm="1">
        <f t="array" ref="ET29">INDEX(ET$13:ET28,$B29+1,1)</f>
        <v>999999</v>
      </c>
      <c r="EU29" s="535" cm="1">
        <f t="array" ref="EU29">INDEX(EU$13:EU28,$B29+1,1)</f>
        <v>999999</v>
      </c>
      <c r="EV29" s="535" cm="1">
        <f t="array" ref="EV29">INDEX(EV$13:EV28,$B29+1,1)</f>
        <v>999999</v>
      </c>
      <c r="EW29" s="777">
        <f t="shared" si="170"/>
        <v>999999</v>
      </c>
      <c r="EX29" s="777">
        <f t="shared" si="170"/>
        <v>999999</v>
      </c>
      <c r="EY29" s="777">
        <f t="shared" si="170"/>
        <v>999999</v>
      </c>
      <c r="EZ29" s="535" t="str" cm="1">
        <f t="array" ref="EZ29">INDEX(EZ$13:EZ28,$B29+1,1)</f>
        <v>-</v>
      </c>
      <c r="FA29" s="535" t="str" cm="1">
        <f t="array" ref="FA29">INDEX(FA$13:FA28,$B29+1,1)</f>
        <v>-</v>
      </c>
      <c r="FB29" s="411" t="str">
        <f t="shared" si="202"/>
        <v>-</v>
      </c>
      <c r="FC29" s="411" t="str">
        <f t="shared" si="202"/>
        <v>-</v>
      </c>
      <c r="FD29" s="776">
        <f t="shared" si="192"/>
        <v>0</v>
      </c>
      <c r="FE29" s="774">
        <f t="shared" si="193"/>
        <v>999999</v>
      </c>
      <c r="FF29" s="775">
        <f t="shared" si="194"/>
        <v>999999</v>
      </c>
      <c r="FG29" s="545" cm="1">
        <f t="array" ref="FG29">INDEX(i.ELMated,$AB29+1,1)</f>
        <v>0</v>
      </c>
      <c r="FH29" s="723" cm="1">
        <f t="array" ref="FH29">IF(FG29&lt;&gt;"-",FG29,INDEX(i.ELMatedEst,$AA29+1,$T29))</f>
        <v>0</v>
      </c>
      <c r="FI29" s="535" t="str" cm="1">
        <f t="array" ref="FI29">INDEX(FI$13:FI28,$B29+1,1)</f>
        <v>-</v>
      </c>
      <c r="FJ29" s="535" t="str" cm="1">
        <f t="array" ref="FJ29">INDEX(FJ$13:FJ28,$B29+1,1)</f>
        <v>-</v>
      </c>
      <c r="FK29" s="411">
        <f t="shared" si="203"/>
        <v>0</v>
      </c>
      <c r="FL29" s="661">
        <f t="shared" si="204"/>
        <v>5.0000000000000001E-3</v>
      </c>
      <c r="FM29" s="535" cm="1">
        <f t="array" ref="FM29">INDEX(FM$13:FM28,$B29+1,1)</f>
        <v>1</v>
      </c>
      <c r="FN29" s="662">
        <f t="shared" si="205"/>
        <v>0.12</v>
      </c>
      <c r="FO29" s="662">
        <f>INDEX(CHOOSE($N29,DataAutumn!i.EL_PropnSold,DataWinter!i.EL_PropnSold,DataSpring!i.EL_PropnSold),$AI29,$T29)*INDEX(i.ELMatedEst,$AB29+1,$T29)*i.dAdultRR_ELPropSold
+INDEX(i.dryman,($AJ29-1)*4+$AI29,FO$7)</f>
        <v>0</v>
      </c>
      <c r="FP29" s="662">
        <f>INDEX(CHOOSE($N29,DataAutumn!i.EL_PropnSold,DataWinter!i.EL_PropnSold,DataSpring!i.EL_PropnSold),$AI29,$T29)*INDEX(i.ELMatedEst,$AB29+1,$T29)*i.dAdultRR_ELPropSold
+INDEX(i.dryman,($AJ29-1)*4+$AI29,FP$7)</f>
        <v>3.125E-2</v>
      </c>
      <c r="FQ29" s="662">
        <f>INDEX(CHOOSE($N29,DataAutumn!i.EL_PropnSold,DataWinter!i.EL_PropnSold,DataSpring!i.EL_PropnSold),$AI29,$T29)*INDEX(i.ELMatedEst,$AB29+1,$T29)*i.dAdultRR_ELPropSold
+INDEX(i.dryman,($AJ29-1)*4+$AI29,FQ$7)</f>
        <v>3.125E-2</v>
      </c>
      <c r="FR29" s="662">
        <f>INDEX(CHOOSE($N29,DataAutumn!i.EL_PropnSold,DataWinter!i.EL_PropnSold,DataSpring!i.EL_PropnSold),$AI29,$T29)*INDEX(i.ELMatedEst,$AB29+1,$T29)*i.dAdultRR_ELPropSold
+INDEX(i.dryman,($AJ29-1)*4+$AI29,FR$7)</f>
        <v>3.125E-2</v>
      </c>
      <c r="FS29" s="663">
        <f>INDEX(CHOOSE($N29,DataAutumn!i.EL_PropnSold,DataWinter!i.EL_PropnSold,DataSpring!i.EL_PropnSold),$AI29,$T29)*INDEX(i.ELMatedEst,$AB29+1,$T29)*i.dAdultLSurv_ELPropSold</f>
        <v>0</v>
      </c>
      <c r="FT29" s="411" t="b">
        <f t="shared" si="206"/>
        <v>0</v>
      </c>
      <c r="FU29" s="411" t="b">
        <f t="shared" si="206"/>
        <v>0</v>
      </c>
      <c r="FV29" s="411" t="b">
        <f t="shared" si="206"/>
        <v>0</v>
      </c>
      <c r="FW29" s="411" t="b">
        <f t="shared" si="206"/>
        <v>0</v>
      </c>
      <c r="FX29" s="411">
        <f t="shared" si="207"/>
        <v>0</v>
      </c>
      <c r="FY29" s="411">
        <f t="shared" si="207"/>
        <v>0</v>
      </c>
      <c r="FZ29" s="411" t="b">
        <f t="shared" si="208"/>
        <v>0</v>
      </c>
      <c r="GA29" s="411" t="b">
        <f t="shared" si="171"/>
        <v>0</v>
      </c>
      <c r="GB29" s="411" t="b">
        <f t="shared" si="171"/>
        <v>0</v>
      </c>
      <c r="GC29" s="411" t="b">
        <f t="shared" si="171"/>
        <v>1</v>
      </c>
      <c r="GD29" s="87">
        <f t="shared" si="172"/>
        <v>1</v>
      </c>
      <c r="GE29" s="87">
        <f t="shared" si="172"/>
        <v>1</v>
      </c>
      <c r="GF29" s="535" cm="1">
        <f t="array" ref="GF29">INDEX(GF$13:GF28,$B29+1,1)</f>
        <v>1</v>
      </c>
      <c r="GG29" s="535" cm="1">
        <f t="array" ref="GG29">INDEX(GG$13:GG28,$B29+1,1)</f>
        <v>1</v>
      </c>
      <c r="GH29" s="535" cm="1">
        <f t="array" ref="GH29">INDEX(GH$13:GH28,$B29+1,1)</f>
        <v>1</v>
      </c>
      <c r="GI29" s="535" cm="1">
        <f t="array" ref="GI29">INDEX(GI$13:GI28,$B29+1,1)</f>
        <v>1</v>
      </c>
      <c r="GJ29" s="535" t="str" cm="1">
        <f t="array" ref="GJ29">INDEX(GJ$13:GJ28,$B29+1,1)</f>
        <v>-</v>
      </c>
      <c r="GK29" s="411" t="b">
        <f t="shared" si="209"/>
        <v>1</v>
      </c>
      <c r="GL29" s="411" t="b">
        <f t="shared" si="209"/>
        <v>0</v>
      </c>
      <c r="GM29" s="411" t="b">
        <f t="shared" si="209"/>
        <v>0</v>
      </c>
      <c r="GN29" s="411" t="b">
        <f t="shared" si="209"/>
        <v>0</v>
      </c>
      <c r="GO29" s="87">
        <f t="shared" ref="GO29:GV39" si="221">INDEX(i.PGRscalar,1,($L29-1)*10+GO$6)</f>
        <v>1</v>
      </c>
      <c r="GP29" s="87">
        <f t="shared" si="221"/>
        <v>1</v>
      </c>
      <c r="GQ29" s="87">
        <f t="shared" si="221"/>
        <v>1</v>
      </c>
      <c r="GR29" s="87">
        <f t="shared" si="221"/>
        <v>1</v>
      </c>
      <c r="GS29" s="87">
        <f t="shared" si="221"/>
        <v>1</v>
      </c>
      <c r="GT29" s="87">
        <f t="shared" si="221"/>
        <v>1</v>
      </c>
      <c r="GU29" s="87">
        <f t="shared" si="221"/>
        <v>1</v>
      </c>
      <c r="GV29" s="87">
        <f t="shared" si="221"/>
        <v>1</v>
      </c>
      <c r="GW29" s="411" cm="1">
        <f t="array" ref="GW29">INDEX(i.dse_type,1,$L29)</f>
        <v>0</v>
      </c>
      <c r="GX29" s="535" t="str" cm="1">
        <f t="array" ref="GX29">INDEX(GX$13:GX28,$B29+1,1)</f>
        <v>-</v>
      </c>
      <c r="GY29" s="535" t="str" cm="1">
        <f t="array" ref="GY29">INDEX(GY$13:GY28,$B29+1,1)</f>
        <v>-</v>
      </c>
      <c r="GZ29" s="535" t="str" cm="1">
        <f t="array" ref="GZ29">INDEX(GZ$13:GZ28,$B29+1,1)</f>
        <v>-</v>
      </c>
      <c r="HA29" s="18"/>
      <c r="HB29" s="535" t="str" cm="1">
        <f t="array" ref="HB29">INDEX(HB$13:HB28,$B29+1,1)</f>
        <v>-</v>
      </c>
      <c r="HC29" s="535" t="str" cm="1">
        <f t="array" ref="HC29">INDEX(HC$13:HC28,$B29+1,1)</f>
        <v>-</v>
      </c>
      <c r="HD29" s="535" cm="1">
        <f t="array" ref="HD29">INDEX(HD$13:HD28,$B29+1,1)</f>
        <v>0</v>
      </c>
      <c r="HE29" s="535" cm="1">
        <f t="array" ref="HE29">INDEX(HE$13:HE28,$B29+1,1)</f>
        <v>0</v>
      </c>
      <c r="HF29" s="535" cm="1">
        <f t="array" ref="HF29">INDEX(HF$13:HF28,$B29+1,1)</f>
        <v>0</v>
      </c>
      <c r="HG29" s="535" cm="1">
        <f t="array" ref="HG29">INDEX(HG$13:HG28,$B29+1,1)</f>
        <v>0</v>
      </c>
      <c r="HH29" s="535" cm="1">
        <f t="array" ref="HH29">INDEX(HH$13:HH28,$B29+1,1)</f>
        <v>0</v>
      </c>
      <c r="HI29" s="535" cm="1">
        <f t="array" ref="HI29">INDEX(HI$13:HI28,$B29+1,1)</f>
        <v>0</v>
      </c>
      <c r="HJ29" s="535" cm="1">
        <f t="array" ref="HJ29">INDEX(HJ$13:HJ28,$B29+1,1)</f>
        <v>0</v>
      </c>
      <c r="HK29" s="535" cm="1">
        <f t="array" ref="HK29">INDEX(HK$13:HK28,$B29+1,1)</f>
        <v>0</v>
      </c>
      <c r="HL29" s="535" cm="1">
        <f t="array" ref="HL29">INDEX(HL$13:HL28,$B29+1,1)</f>
        <v>0</v>
      </c>
      <c r="HM29" s="535" cm="1">
        <f t="array" ref="HM29">INDEX(HM$13:HM28,$B29+1,1)</f>
        <v>0</v>
      </c>
      <c r="HN29" s="535" cm="1">
        <f t="array" ref="HN29">INDEX(HN$13:HN28,$B29+1,1)</f>
        <v>0</v>
      </c>
      <c r="HO29" s="535" cm="1">
        <f t="array" ref="HO29">INDEX(HO$13:HO28,$B29+1,1)</f>
        <v>0</v>
      </c>
      <c r="HP29" s="535" cm="1">
        <f t="array" ref="HP29">INDEX(HP$13:HP28,$B29+1,1)</f>
        <v>0</v>
      </c>
      <c r="HQ29" s="535" cm="1">
        <f t="array" ref="HQ29">INDEX(HQ$13:HQ28,$B29+1,1)</f>
        <v>0</v>
      </c>
      <c r="HR29" s="535" cm="1">
        <f t="array" ref="HR29">INDEX(HR$13:HR28,$B29+1,1)</f>
        <v>0</v>
      </c>
      <c r="HS29" s="535" cm="1">
        <f t="array" ref="HS29">INDEX(HS$13:HS28,$B29+1,1)</f>
        <v>0</v>
      </c>
      <c r="HT29" s="535" cm="1">
        <f t="array" ref="HT29">INDEX(HT$13:HT28,$B29+1,1)</f>
        <v>0</v>
      </c>
      <c r="HU29" s="535" cm="1">
        <f t="array" ref="HU29">INDEX(HU$13:HU28,$B29+1,1)</f>
        <v>0</v>
      </c>
      <c r="HV29" s="535" cm="1">
        <f t="array" ref="HV29">INDEX(HV$13:HV28,$B29+1,1)</f>
        <v>0</v>
      </c>
      <c r="HW29" s="535" cm="1">
        <f t="array" ref="HW29">INDEX(HW$13:HW28,$B29+1,1)</f>
        <v>0</v>
      </c>
      <c r="HX29" s="535" cm="1">
        <f t="array" ref="HX29">INDEX(HX$13:HX28,$B29+1,1)</f>
        <v>0</v>
      </c>
      <c r="HY29" s="535" cm="1">
        <f t="array" ref="HY29">INDEX(HY$13:HY28,$B29+1,1)</f>
        <v>0</v>
      </c>
      <c r="HZ29" s="535" cm="1">
        <f t="array" ref="HZ29">INDEX(HZ$13:HZ28,$B29+1,1)</f>
        <v>0</v>
      </c>
      <c r="IA29" s="535" cm="1">
        <f t="array" ref="IA29">INDEX(IA$13:IA28,$B29+1,1)</f>
        <v>0</v>
      </c>
      <c r="IB29" s="535" cm="1">
        <f t="array" ref="IB29">INDEX(IB$13:IB28,$B29+1,1)</f>
        <v>0</v>
      </c>
      <c r="IC29" s="535" cm="1">
        <f t="array" ref="IC29">INDEX(IC$13:IC28,$B29+1,1)</f>
        <v>0</v>
      </c>
      <c r="ID29" s="535" cm="1">
        <f t="array" ref="ID29">INDEX(ID$13:ID28,$B29+1,1)</f>
        <v>0</v>
      </c>
      <c r="IE29" s="535" cm="1">
        <f t="array" ref="IE29">INDEX(IE$13:IE28,$B29+1,1)</f>
        <v>0</v>
      </c>
      <c r="IF29" s="535" cm="1">
        <f t="array" ref="IF29">INDEX(IF$13:IF28,$B29+1,1)</f>
        <v>0</v>
      </c>
      <c r="IG29" s="535" cm="1">
        <f t="array" ref="IG29">INDEX(IG$13:IG28,$B29+1,1)</f>
        <v>0</v>
      </c>
      <c r="IH29" s="535" cm="1">
        <f t="array" ref="IH29">INDEX(IH$13:IH28,$B29+1,1)</f>
        <v>0</v>
      </c>
      <c r="II29" s="535" cm="1">
        <f t="array" ref="II29">INDEX(II$13:II28,$B29+1,1)</f>
        <v>0</v>
      </c>
      <c r="IJ29" s="535" cm="1">
        <f t="array" ref="IJ29">INDEX(IJ$13:IJ28,$B29+1,1)</f>
        <v>0</v>
      </c>
      <c r="IK29" s="535" cm="1">
        <f t="array" ref="IK29">INDEX(IK$13:IK28,$B29+1,1)</f>
        <v>0</v>
      </c>
      <c r="IL29" s="535" cm="1">
        <f t="array" ref="IL29">INDEX(IL$13:IL28,$B29+1,1)</f>
        <v>0</v>
      </c>
      <c r="IM29" s="535" cm="1">
        <f t="array" ref="IM29">INDEX(IM$13:IM28,$B29+1,1)</f>
        <v>0</v>
      </c>
      <c r="IN29" s="535" cm="1">
        <f t="array" ref="IN29">INDEX(IN$13:IN28,$B29+1,1)</f>
        <v>0</v>
      </c>
      <c r="IO29" s="535" cm="1">
        <f t="array" ref="IO29">INDEX(IO$13:IO28,$B29+1,1)</f>
        <v>0</v>
      </c>
      <c r="IP29" s="535" cm="1">
        <f t="array" ref="IP29">INDEX(IP$13:IP28,$B29+1,1)</f>
        <v>0</v>
      </c>
      <c r="IQ29" s="535" cm="1">
        <f t="array" ref="IQ29">INDEX(IQ$13:IQ28,$B29+1,1)</f>
        <v>0</v>
      </c>
      <c r="IR29" s="535" cm="1">
        <f t="array" ref="IR29">INDEX(IR$13:IR28,$B29+1,1)</f>
        <v>0</v>
      </c>
      <c r="IS29" s="535" cm="1">
        <f t="array" ref="IS29">INDEX(IS$13:IS28,$B29+1,1)</f>
        <v>0</v>
      </c>
      <c r="IT29" s="535" cm="1">
        <f t="array" ref="IT29">INDEX(IT$13:IT28,$B29+1,1)</f>
        <v>0</v>
      </c>
      <c r="IU29" s="535" cm="1">
        <f t="array" ref="IU29">INDEX(IU$13:IU28,$B29+1,1)</f>
        <v>0</v>
      </c>
      <c r="IV29" s="535" cm="1">
        <f t="array" ref="IV29">INDEX(IV$13:IV28,$B29+1,1)</f>
        <v>0</v>
      </c>
      <c r="IW29" s="535" cm="1">
        <f t="array" ref="IW29">INDEX(IW$13:IW28,$B29+1,1)</f>
        <v>0</v>
      </c>
      <c r="IX29" s="535" cm="1">
        <f t="array" ref="IX29">INDEX(IX$13:IX28,$B29+1,1)</f>
        <v>0</v>
      </c>
      <c r="IY29" s="535" cm="1">
        <f t="array" ref="IY29">INDEX(IY$13:IY28,$B29+1,1)</f>
        <v>0</v>
      </c>
      <c r="IZ29" s="535" cm="1">
        <f t="array" ref="IZ29">INDEX(IZ$13:IZ28,$B29+1,1)</f>
        <v>0</v>
      </c>
      <c r="JA29" s="535" cm="1">
        <f t="array" ref="JA29">INDEX(JA$13:JA28,$B29+1,1)</f>
        <v>0</v>
      </c>
      <c r="JB29" s="535" cm="1">
        <f t="array" ref="JB29">INDEX(JB$13:JB28,$B29+1,1)</f>
        <v>0</v>
      </c>
      <c r="JC29" s="535" cm="1">
        <f t="array" ref="JC29">INDEX(JC$13:JC28,$B29+1,1)</f>
        <v>0</v>
      </c>
      <c r="JD29" s="535" cm="1">
        <f t="array" ref="JD29">INDEX(JD$13:JD28,$B29+1,1)</f>
        <v>0</v>
      </c>
      <c r="JE29" s="535" cm="1">
        <f t="array" ref="JE29">INDEX(JE$13:JE28,$B29+1,1)</f>
        <v>0</v>
      </c>
      <c r="JF29" s="18"/>
      <c r="JG29" s="535" t="str" cm="1">
        <f t="array" ref="JG29">INDEX(JG$13:JG28,$B29+1,1)</f>
        <v>-</v>
      </c>
      <c r="JH29" s="411" t="b">
        <f t="shared" si="210"/>
        <v>0</v>
      </c>
      <c r="JI29" s="535" t="str" cm="1">
        <f t="array" ref="JI29">INDEX(JI$13:JI28,$B29+1,1)</f>
        <v>-</v>
      </c>
      <c r="JJ29" s="535" t="str" cm="1">
        <f t="array" ref="JJ29">INDEX(JJ$13:JJ28,$B29+1,1)</f>
        <v>-</v>
      </c>
      <c r="JK29" s="535" t="str" cm="1">
        <f t="array" ref="JK29">INDEX(JK$13:JK28,$B29+1,1)</f>
        <v>-</v>
      </c>
      <c r="JL29" s="535" cm="1">
        <f t="array" ref="JL29">INDEX(JL$13:JL28,$B29+1,1)</f>
        <v>1</v>
      </c>
      <c r="JM29" s="535" cm="1">
        <f t="array" ref="JM29">INDEX(JM$13:JM28,$B29+1,1)</f>
        <v>1</v>
      </c>
      <c r="JN29" s="535" t="str" cm="1">
        <f t="array" ref="JN29">INDEX(JN$13:JN28,$B29+1,1)</f>
        <v>-</v>
      </c>
      <c r="JO29" s="535" t="str" cm="1">
        <f t="array" ref="JO29">INDEX(JO$13:JO28,$B29+1,1)</f>
        <v>-</v>
      </c>
      <c r="JP29" s="535" t="str" cm="1">
        <f t="array" ref="JP29">INDEX(JP$13:JP28,$B29+1,1)</f>
        <v>-</v>
      </c>
      <c r="JQ29" s="535" t="str" cm="1">
        <f t="array" ref="JQ29">INDEX(JQ$13:JQ28,$B29+1,1)</f>
        <v>-</v>
      </c>
      <c r="JR29" s="535" t="str" cm="1">
        <f t="array" ref="JR29">INDEX(JR$13:JR28,$B29+1,1)</f>
        <v>-</v>
      </c>
      <c r="JS29" s="535" t="str" cm="1">
        <f t="array" ref="JS29">INDEX(JS$13:JS28,$B29+1,1)</f>
        <v>-</v>
      </c>
      <c r="JT29" s="535" t="str" cm="1">
        <f t="array" ref="JT29">INDEX(JT$13:JT28,$B29+1,1)</f>
        <v>-</v>
      </c>
      <c r="JU29" s="535" t="str" cm="1">
        <f t="array" ref="JU29">INDEX(JU$13:JU28,$B29+1,1)</f>
        <v>-</v>
      </c>
      <c r="JV29" s="535" t="str" cm="1">
        <f t="array" ref="JV29">INDEX(JV$13:JV28,$B29+1,1)</f>
        <v>-</v>
      </c>
      <c r="JW29" s="535" t="str" cm="1">
        <f t="array" ref="JW29">INDEX(JW$13:JW28,$B29+1,1)</f>
        <v>-</v>
      </c>
      <c r="JX29" s="535" t="str" cm="1">
        <f t="array" ref="JX29">INDEX(JX$13:JX28,$B29+1,1)</f>
        <v>-</v>
      </c>
      <c r="JY29" s="535" t="str" cm="1">
        <f t="array" ref="JY29">INDEX(JY$13:JY28,$B29+1,1)</f>
        <v>-</v>
      </c>
      <c r="JZ29" s="535" t="str" cm="1">
        <f t="array" ref="JZ29">INDEX(JZ$13:JZ28,$B29+1,1)</f>
        <v>-</v>
      </c>
      <c r="KA29" s="535" t="str" cm="1">
        <f t="array" ref="KA29">INDEX(KA$13:KA28,$B29+1,1)</f>
        <v>-</v>
      </c>
      <c r="KB29" s="535" t="str" cm="1">
        <f t="array" ref="KB29">INDEX(KB$13:KB28,$B29+1,1)</f>
        <v>-</v>
      </c>
      <c r="KC29" s="535" t="str" cm="1">
        <f t="array" ref="KC29">INDEX(KC$13:KC28,$B29+1,1)</f>
        <v>-</v>
      </c>
      <c r="KD29" s="535" t="str" cm="1">
        <f t="array" ref="KD29">INDEX(KD$13:KD28,$B29+1,1)</f>
        <v>-</v>
      </c>
      <c r="KE29" s="535" t="str" cm="1">
        <f t="array" ref="KE29">INDEX(KE$13:KE28,$B29+1,1)</f>
        <v>-</v>
      </c>
      <c r="KF29" s="535" t="str" cm="1">
        <f t="array" ref="KF29">INDEX(KF$13:KF28,$B29+1,1)</f>
        <v>-</v>
      </c>
      <c r="KG29" s="535" t="str" cm="1">
        <f t="array" ref="KG29">INDEX(KG$13:KG28,$B29+1,1)</f>
        <v>-</v>
      </c>
      <c r="KH29" s="535" t="str" cm="1">
        <f t="array" ref="KH29">INDEX(KH$13:KH28,$B29+1,1)</f>
        <v>-</v>
      </c>
      <c r="KI29" s="535" cm="1">
        <f t="array" ref="KI29">INDEX(KI$13:KI28,$B29+1,1)</f>
        <v>0</v>
      </c>
      <c r="KJ29" s="535" t="str" cm="1">
        <f t="array" ref="KJ29">INDEX(KJ$13:KJ28,$B29+1,1)</f>
        <v>-</v>
      </c>
      <c r="KK29" s="535" cm="1">
        <f t="array" ref="KK29">INDEX(KK$13:KK28,$B29+1,1)</f>
        <v>1</v>
      </c>
      <c r="KL29" s="535" cm="1">
        <f t="array" ref="KL29">INDEX(KL$13:KL28,$B29+1,1)</f>
        <v>0</v>
      </c>
      <c r="KM29" s="535" cm="1">
        <f t="array" ref="KM29">INDEX(KM$13:KM28,$B29+1,1)</f>
        <v>0</v>
      </c>
      <c r="KN29" s="535" cm="1">
        <f t="array" ref="KN29">INDEX(KN$13:KN28,$B29+1,1)</f>
        <v>0</v>
      </c>
      <c r="KO29" s="535" cm="1">
        <f t="array" ref="KO29">INDEX(KO$13:KO28,$B29+1,1)</f>
        <v>0</v>
      </c>
      <c r="KP29" s="535" cm="1">
        <f t="array" ref="KP29">INDEX(KP$13:KP28,$B29+1,1)</f>
        <v>0</v>
      </c>
      <c r="KQ29" s="535" cm="1">
        <f t="array" ref="KQ29">INDEX(KQ$13:KQ28,$B29+1,1)</f>
        <v>0</v>
      </c>
      <c r="KR29" s="535" cm="1">
        <f t="array" ref="KR29">INDEX(KR$13:KR28,$B29+1,1)</f>
        <v>0</v>
      </c>
      <c r="KS29" s="535" cm="1">
        <f t="array" ref="KS29">INDEX(KS$13:KS28,$B29+1,1)</f>
        <v>1</v>
      </c>
      <c r="KT29" s="535" cm="1">
        <f t="array" ref="KT29">INDEX(KT$13:KT28,$B29+1,1)</f>
        <v>0</v>
      </c>
      <c r="KU29" s="535" cm="1">
        <f t="array" ref="KU29">INDEX(KU$13:KU28,$B29+1,1)</f>
        <v>0</v>
      </c>
      <c r="KV29" s="535" cm="1">
        <f t="array" ref="KV29">INDEX(KV$13:KV28,$B29+1,1)</f>
        <v>0</v>
      </c>
      <c r="KW29" s="535" cm="1">
        <f t="array" ref="KW29">INDEX(KW$13:KW28,$B29+1,1)</f>
        <v>0</v>
      </c>
      <c r="KX29" s="535" cm="1">
        <f t="array" ref="KX29">INDEX(KX$13:KX28,$B29+1,1)</f>
        <v>0</v>
      </c>
      <c r="KY29" s="18"/>
      <c r="KZ29" s="535" cm="1">
        <f t="array" ref="KZ29">INDEX(KZ$13:KZ28,$B29+1,1)</f>
        <v>0.125</v>
      </c>
      <c r="LA29" s="535" cm="1">
        <f t="array" ref="LA29">INDEX(LA$13:LA28,$B29+1,1)</f>
        <v>0.3</v>
      </c>
      <c r="LB29" s="535" cm="1">
        <f t="array" ref="LB29">INDEX(LB$13:LB28,$B29+1,1)</f>
        <v>-0.05</v>
      </c>
      <c r="LC29" s="535" cm="1">
        <f t="array" ref="LC29">INDEX(LC$13:LC28,$B29+1,1)</f>
        <v>0.1</v>
      </c>
      <c r="LD29" s="535" cm="1">
        <f t="array" ref="LD29">INDEX(LD$13:LD28,$B29+1,1)</f>
        <v>0.25</v>
      </c>
      <c r="LE29" s="535" cm="1">
        <f t="array" ref="LE29">INDEX(LE$13:LE28,$B29+1,1)</f>
        <v>-0.05</v>
      </c>
      <c r="LF29" s="535" cm="1">
        <f t="array" ref="LF29">INDEX(LF$13:LF28,$B29+1,1)</f>
        <v>0.05</v>
      </c>
      <c r="LG29" s="535" cm="1">
        <f t="array" ref="LG29">INDEX(LG$13:LG28,$B29+1,1)</f>
        <v>0.1</v>
      </c>
      <c r="LH29" s="535" cm="1">
        <f t="array" ref="LH29">INDEX(LH$13:LH28,$B29+1,1)</f>
        <v>-0.02</v>
      </c>
      <c r="LI29" s="535" cm="1">
        <f t="array" ref="LI29">INDEX(LI$13:LI28,$B29+1,1)</f>
        <v>0.1</v>
      </c>
      <c r="LJ29" s="535" cm="1">
        <f t="array" ref="LJ29">INDEX(LJ$13:LJ28,$B29+1,1)</f>
        <v>0.25</v>
      </c>
      <c r="LK29" s="535" cm="1">
        <f t="array" ref="LK29">INDEX(LK$13:LK28,$B29+1,1)</f>
        <v>-0.05</v>
      </c>
      <c r="LL29" s="535" cm="1">
        <f t="array" ref="LL29">INDEX(LL$13:LL28,$B29+1,1)</f>
        <v>0.125</v>
      </c>
      <c r="LM29" s="535" cm="1">
        <f t="array" ref="LM29">INDEX(LM$13:LM28,$B29+1,1)</f>
        <v>0.1</v>
      </c>
      <c r="LN29" s="535" cm="1">
        <f t="array" ref="LN29">INDEX(LN$13:LN28,$B29+1,1)</f>
        <v>0.1</v>
      </c>
      <c r="LO29" s="535" cm="1">
        <f t="array" ref="LO29">INDEX(LO$13:LO28,$B29+1,1)</f>
        <v>0.1</v>
      </c>
      <c r="LP29" s="535" cm="1">
        <f t="array" ref="LP29">INDEX(LP$13:LP28,$B29+1,1)</f>
        <v>0</v>
      </c>
      <c r="LQ29" s="535" cm="1">
        <f t="array" ref="LQ29">INDEX(LQ$13:LQ28,$B29+1,1)</f>
        <v>0</v>
      </c>
      <c r="LR29" s="535" cm="1">
        <f t="array" ref="LR29">INDEX(LR$13:LR28,$B29+1,1)</f>
        <v>0</v>
      </c>
      <c r="LS29" s="535" cm="1">
        <f t="array" ref="LS29">INDEX(LS$13:LS28,$B29+1,1)</f>
        <v>0</v>
      </c>
      <c r="LT29" s="535" cm="1">
        <f t="array" ref="LT29">INDEX(LT$13:LT28,$B29+1,1)</f>
        <v>0</v>
      </c>
      <c r="LU29" s="535" cm="1">
        <f t="array" ref="LU29">INDEX(LU$13:LU28,$B29+1,1)</f>
        <v>0</v>
      </c>
      <c r="LV29" s="535" cm="1">
        <f t="array" ref="LV29">INDEX(LV$13:LV28,$B29+1,1)</f>
        <v>0</v>
      </c>
      <c r="LW29" s="535" cm="1">
        <f t="array" ref="LW29">INDEX(LW$13:LW28,$B29+1,1)</f>
        <v>0</v>
      </c>
      <c r="LX29" s="535" cm="1">
        <f t="array" ref="LX29">INDEX(LX$13:LX28,$B29+1,1)</f>
        <v>0</v>
      </c>
      <c r="LY29" s="535" cm="1">
        <f t="array" ref="LY29">INDEX(LY$13:LY28,$B29+1,1)</f>
        <v>0</v>
      </c>
      <c r="LZ29" s="535" cm="1">
        <f t="array" ref="LZ29">INDEX(LZ$13:LZ28,$B29+1,1)</f>
        <v>0</v>
      </c>
      <c r="MA29" s="535" cm="1">
        <f t="array" ref="MA29">INDEX(MA$13:MA28,$B29+1,1)</f>
        <v>0</v>
      </c>
      <c r="MB29" s="535" cm="1">
        <f t="array" ref="MB29">INDEX(MB$13:MB28,$B29+1,1)</f>
        <v>0</v>
      </c>
      <c r="MC29" s="535" cm="1">
        <f t="array" ref="MC29">INDEX(MC$13:MC28,$B29+1,1)</f>
        <v>0</v>
      </c>
      <c r="MD29" s="535" cm="1">
        <f t="array" ref="MD29">INDEX(MD$13:MD28,$B29+1,1)</f>
        <v>0</v>
      </c>
      <c r="ME29" s="535" cm="1">
        <f t="array" ref="ME29">INDEX(ME$13:ME28,$B29+1,1)</f>
        <v>0</v>
      </c>
      <c r="MF29" s="535" cm="1">
        <f t="array" ref="MF29">INDEX(MF$13:MF28,$B29+1,1)</f>
        <v>0</v>
      </c>
      <c r="MG29" s="535" cm="1">
        <f t="array" ref="MG29">INDEX(MG$13:MG28,$B29+1,1)</f>
        <v>0</v>
      </c>
      <c r="MH29" s="535" cm="1">
        <f t="array" ref="MH29">INDEX(MH$13:MH28,$B29+1,1)</f>
        <v>0</v>
      </c>
      <c r="MI29" s="535" cm="1">
        <f t="array" ref="MI29">INDEX(MI$13:MI28,$B29+1,1)</f>
        <v>0</v>
      </c>
      <c r="MJ29" s="535" cm="1">
        <f t="array" ref="MJ29">INDEX(MJ$13:MJ28,$B29+1,1)</f>
        <v>0</v>
      </c>
      <c r="MK29" s="535" cm="1">
        <f t="array" ref="MK29">INDEX(MK$13:MK28,$B29+1,1)</f>
        <v>0</v>
      </c>
      <c r="ML29" s="535" cm="1">
        <f t="array" ref="ML29">INDEX(ML$13:ML28,$B29+1,1)</f>
        <v>0</v>
      </c>
      <c r="MM29" s="535" cm="1">
        <f t="array" ref="MM29">INDEX(MM$13:MM28,$B29+1,1)</f>
        <v>0</v>
      </c>
      <c r="MN29" s="535" cm="1">
        <f t="array" ref="MN29">INDEX(MN$13:MN28,$B29+1,1)</f>
        <v>0</v>
      </c>
      <c r="MO29" s="535" cm="1">
        <f t="array" ref="MO29">INDEX(MO$13:MO28,$B29+1,1)</f>
        <v>0</v>
      </c>
      <c r="MP29" s="535" cm="1">
        <f t="array" ref="MP29">INDEX(MP$13:MP28,$B29+1,1)</f>
        <v>0</v>
      </c>
      <c r="MQ29" s="535" cm="1">
        <f t="array" ref="MQ29">INDEX(MQ$13:MQ28,$B29+1,1)</f>
        <v>0</v>
      </c>
      <c r="MR29" s="535" cm="1">
        <f t="array" ref="MR29">INDEX(MR$13:MR28,$B29+1,1)</f>
        <v>0</v>
      </c>
      <c r="MS29" s="535" cm="1">
        <f t="array" ref="MS29">INDEX(MS$13:MS28,$B29+1,1)</f>
        <v>0</v>
      </c>
      <c r="MT29" s="535" cm="1">
        <f t="array" ref="MT29">INDEX(MT$13:MT28,$B29+1,1)</f>
        <v>0</v>
      </c>
      <c r="MU29" s="535" cm="1">
        <f t="array" ref="MU29">INDEX(MU$13:MU28,$B29+1,1)</f>
        <v>0</v>
      </c>
      <c r="MV29" s="535" cm="1">
        <f t="array" ref="MV29">INDEX(MV$13:MV28,$B29+1,1)</f>
        <v>0</v>
      </c>
      <c r="MW29" s="535" cm="1">
        <f t="array" ref="MW29">INDEX(MW$13:MW28,$B29+1,1)</f>
        <v>0</v>
      </c>
      <c r="MX29" s="535" cm="1">
        <f t="array" ref="MX29">INDEX(MX$13:MX28,$B29+1,1)</f>
        <v>0</v>
      </c>
      <c r="MY29" s="535" cm="1">
        <f t="array" ref="MY29">INDEX(MY$13:MY28,$B29+1,1)</f>
        <v>0</v>
      </c>
      <c r="MZ29" s="535" cm="1">
        <f t="array" ref="MZ29">INDEX(MZ$13:MZ28,$B29+1,1)</f>
        <v>0</v>
      </c>
      <c r="NA29" s="535" cm="1">
        <f t="array" ref="NA29">INDEX(NA$13:NA28,$B29+1,1)</f>
        <v>0</v>
      </c>
      <c r="NB29" s="535" cm="1">
        <f t="array" ref="NB29">INDEX(NB$13:NB28,$B29+1,1)</f>
        <v>0</v>
      </c>
      <c r="NC29" s="535" cm="1">
        <f t="array" ref="NC29">INDEX(NC$13:NC28,$B29+1,1)</f>
        <v>0</v>
      </c>
      <c r="ND29" s="535" cm="1">
        <f t="array" ref="ND29">INDEX(ND$13:ND28,$B29+1,1)</f>
        <v>0</v>
      </c>
      <c r="NE29" s="535" cm="1">
        <f t="array" ref="NE29">INDEX(NE$13:NE28,$B29+1,1)</f>
        <v>0</v>
      </c>
      <c r="NF29" s="535" cm="1">
        <f t="array" ref="NF29">INDEX(NF$13:NF28,$B29+1,1)</f>
        <v>0</v>
      </c>
      <c r="NG29" s="535" cm="1">
        <f t="array" ref="NG29">INDEX(NG$13:NG28,$B29+1,1)</f>
        <v>0</v>
      </c>
      <c r="NH29" s="535" cm="1">
        <f t="array" ref="NH29">INDEX(NH$13:NH28,$B29+1,1)</f>
        <v>0</v>
      </c>
      <c r="NI29" s="535" cm="1">
        <f t="array" ref="NI29">INDEX(NI$13:NI28,$B29+1,1)</f>
        <v>0</v>
      </c>
      <c r="NJ29" s="535" cm="1">
        <f t="array" ref="NJ29">INDEX(NJ$13:NJ28,$B29+1,1)</f>
        <v>0</v>
      </c>
      <c r="NK29" s="535" cm="1">
        <f t="array" ref="NK29">INDEX(NK$13:NK28,$B29+1,1)</f>
        <v>0</v>
      </c>
      <c r="NL29" s="535" cm="1">
        <f t="array" ref="NL29">INDEX(NL$13:NL28,$B29+1,1)</f>
        <v>0</v>
      </c>
      <c r="NM29" s="535" cm="1">
        <f t="array" ref="NM29">INDEX(NM$13:NM28,$B29+1,1)</f>
        <v>0</v>
      </c>
      <c r="NN29" s="535" cm="1">
        <f t="array" ref="NN29">INDEX(NN$13:NN28,$B29+1,1)</f>
        <v>0</v>
      </c>
      <c r="NO29" s="535" cm="1">
        <f t="array" ref="NO29">INDEX(NO$13:NO28,$B29+1,1)</f>
        <v>0</v>
      </c>
      <c r="NP29" s="535" cm="1">
        <f t="array" ref="NP29">INDEX(NP$13:NP28,$B29+1,1)</f>
        <v>0</v>
      </c>
      <c r="NQ29" s="535" cm="1">
        <f t="array" ref="NQ29">INDEX(NQ$13:NQ28,$B29+1,1)</f>
        <v>0</v>
      </c>
      <c r="NR29" s="535" cm="1">
        <f t="array" ref="NR29">INDEX(NR$13:NR28,$B29+1,1)</f>
        <v>0</v>
      </c>
      <c r="NS29" s="535" cm="1">
        <f t="array" ref="NS29">INDEX(NS$13:NS28,$B29+1,1)</f>
        <v>0</v>
      </c>
      <c r="NT29" s="535" cm="1">
        <f t="array" ref="NT29">INDEX(NT$13:NT28,$B29+1,1)</f>
        <v>0</v>
      </c>
      <c r="NU29" s="535" cm="1">
        <f t="array" ref="NU29">INDEX(NU$13:NU28,$B29+1,1)</f>
        <v>0</v>
      </c>
      <c r="NV29" s="535" cm="1">
        <f t="array" ref="NV29">INDEX(NV$13:NV28,$B29+1,1)</f>
        <v>0</v>
      </c>
      <c r="NW29" s="535" cm="1">
        <f t="array" ref="NW29">INDEX(NW$13:NW28,$B29+1,1)</f>
        <v>0</v>
      </c>
      <c r="NX29" s="535" cm="1">
        <f t="array" ref="NX29">INDEX(NX$13:NX28,$B29+1,1)</f>
        <v>0</v>
      </c>
      <c r="NY29" s="535" cm="1">
        <f t="array" ref="NY29">INDEX(NY$13:NY28,$B29+1,1)</f>
        <v>0</v>
      </c>
      <c r="NZ29" s="535" cm="1">
        <f t="array" ref="NZ29">INDEX(NZ$13:NZ28,$B29+1,1)</f>
        <v>0</v>
      </c>
      <c r="OA29" s="535" cm="1">
        <f t="array" ref="OA29">INDEX(OA$13:OA28,$B29+1,1)</f>
        <v>0</v>
      </c>
      <c r="OB29" s="535" cm="1">
        <f t="array" ref="OB29">INDEX(OB$13:OB28,$B29+1,1)</f>
        <v>0</v>
      </c>
      <c r="OC29" s="535" cm="1">
        <f t="array" ref="OC29">INDEX(OC$13:OC28,$B29+1,1)</f>
        <v>0</v>
      </c>
      <c r="OD29" s="535" cm="1">
        <f t="array" ref="OD29">INDEX(OD$13:OD28,$B29+1,1)</f>
        <v>0</v>
      </c>
      <c r="OE29" s="535" cm="1">
        <f t="array" ref="OE29">INDEX(OE$13:OE28,$B29+1,1)</f>
        <v>0</v>
      </c>
      <c r="OF29" s="535" cm="1">
        <f t="array" ref="OF29">INDEX(OF$13:OF28,$B29+1,1)</f>
        <v>0</v>
      </c>
      <c r="OG29" s="535" cm="1">
        <f t="array" ref="OG29">INDEX(OG$13:OG28,$B29+1,1)</f>
        <v>0</v>
      </c>
      <c r="OH29" s="535" cm="1">
        <f t="array" ref="OH29">INDEX(OH$13:OH28,$B29+1,1)</f>
        <v>0</v>
      </c>
      <c r="OI29" s="535" cm="1">
        <f t="array" ref="OI29">INDEX(OI$13:OI28,$B29+1,1)</f>
        <v>0</v>
      </c>
      <c r="OJ29" s="535" cm="1">
        <f t="array" ref="OJ29">INDEX(OJ$13:OJ28,$B29+1,1)</f>
        <v>0</v>
      </c>
      <c r="OK29" s="535" cm="1">
        <f t="array" ref="OK29">INDEX(OK$13:OK28,$B29+1,1)</f>
        <v>0</v>
      </c>
      <c r="OL29" s="535" cm="1">
        <f t="array" ref="OL29">INDEX(OL$13:OL28,$B29+1,1)</f>
        <v>0</v>
      </c>
      <c r="OM29" s="535" cm="1">
        <f t="array" ref="OM29">INDEX(OM$13:OM28,$B29+1,1)</f>
        <v>0</v>
      </c>
      <c r="ON29" s="535" cm="1">
        <f t="array" ref="ON29">INDEX(ON$13:ON28,$B29+1,1)</f>
        <v>0</v>
      </c>
      <c r="OO29" s="535" cm="1">
        <f t="array" ref="OO29">INDEX(OO$13:OO28,$B29+1,1)</f>
        <v>0</v>
      </c>
      <c r="OP29" s="535" cm="1">
        <f t="array" ref="OP29">INDEX(OP$13:OP28,$B29+1,1)</f>
        <v>0</v>
      </c>
      <c r="OQ29" s="535" cm="1">
        <f t="array" ref="OQ29">INDEX(OQ$13:OQ28,$B29+1,1)</f>
        <v>0</v>
      </c>
      <c r="OR29" s="535" cm="1">
        <f t="array" ref="OR29">INDEX(OR$13:OR28,$B29+1,1)</f>
        <v>0</v>
      </c>
      <c r="OS29" s="535" cm="1">
        <f t="array" ref="OS29">INDEX(OS$13:OS28,$B29+1,1)</f>
        <v>0</v>
      </c>
      <c r="OT29" s="535" cm="1">
        <f t="array" ref="OT29">INDEX(OT$13:OT28,$B29+1,1)</f>
        <v>0</v>
      </c>
      <c r="OU29" s="535" cm="1">
        <f t="array" ref="OU29">INDEX(OU$13:OU28,$B29+1,1)</f>
        <v>0</v>
      </c>
      <c r="OV29" s="535" cm="1">
        <f t="array" ref="OV29">INDEX(OV$13:OV28,$B29+1,1)</f>
        <v>0</v>
      </c>
      <c r="OW29" s="535" cm="1">
        <f t="array" ref="OW29">INDEX(OW$13:OW28,$B29+1,1)</f>
        <v>0</v>
      </c>
      <c r="OX29" s="535" cm="1">
        <f t="array" ref="OX29">INDEX(OX$13:OX28,$B29+1,1)</f>
        <v>0</v>
      </c>
      <c r="OY29" s="535" cm="1">
        <f t="array" ref="OY29">INDEX(OY$13:OY28,$B29+1,1)</f>
        <v>0</v>
      </c>
      <c r="OZ29" s="535" cm="1">
        <f t="array" ref="OZ29">INDEX(OZ$13:OZ28,$B29+1,1)</f>
        <v>0</v>
      </c>
      <c r="PA29" s="535" cm="1">
        <f t="array" ref="PA29">INDEX(PA$13:PA28,$B29+1,1)</f>
        <v>0</v>
      </c>
      <c r="PB29" s="535" cm="1">
        <f t="array" ref="PB29">INDEX(PB$13:PB28,$B29+1,1)</f>
        <v>0</v>
      </c>
      <c r="PC29" s="535" cm="1">
        <f t="array" ref="PC29">INDEX(PC$13:PC28,$B29+1,1)</f>
        <v>0</v>
      </c>
      <c r="PD29" s="535" cm="1">
        <f t="array" ref="PD29">INDEX(PD$13:PD28,$B29+1,1)</f>
        <v>0</v>
      </c>
      <c r="PE29" s="535" cm="1">
        <f t="array" ref="PE29">INDEX(PE$13:PE28,$B29+1,1)</f>
        <v>0</v>
      </c>
      <c r="PF29" s="535" cm="1">
        <f t="array" ref="PF29">INDEX(PF$13:PF28,$B29+1,1)</f>
        <v>0</v>
      </c>
      <c r="PG29" s="535" cm="1">
        <f t="array" ref="PG29">INDEX(PG$13:PG28,$B29+1,1)</f>
        <v>0</v>
      </c>
      <c r="PH29" s="535" cm="1">
        <f t="array" ref="PH29">INDEX(PH$13:PH28,$B29+1,1)</f>
        <v>0</v>
      </c>
      <c r="PI29" s="535" cm="1">
        <f t="array" ref="PI29">INDEX(PI$13:PI28,$B29+1,1)</f>
        <v>0</v>
      </c>
      <c r="PJ29" s="535" cm="1">
        <f t="array" ref="PJ29">INDEX(PJ$13:PJ28,$B29+1,1)</f>
        <v>0</v>
      </c>
      <c r="PK29" s="535" cm="1">
        <f t="array" ref="PK29">INDEX(PK$13:PK28,$B29+1,1)</f>
        <v>0</v>
      </c>
      <c r="PL29" s="535" cm="1">
        <f t="array" ref="PL29">INDEX(PL$13:PL28,$B29+1,1)</f>
        <v>0</v>
      </c>
      <c r="PM29" s="535" cm="1">
        <f t="array" ref="PM29">INDEX(PM$13:PM28,$B29+1,1)</f>
        <v>0</v>
      </c>
      <c r="PN29" s="535" cm="1">
        <f t="array" ref="PN29">INDEX(PN$13:PN28,$B29+1,1)</f>
        <v>0</v>
      </c>
      <c r="PO29" s="535" cm="1">
        <f t="array" ref="PO29">INDEX(PO$13:PO28,$B29+1,1)</f>
        <v>0</v>
      </c>
      <c r="PP29" s="535" cm="1">
        <f t="array" ref="PP29">INDEX(PP$13:PP28,$B29+1,1)</f>
        <v>0</v>
      </c>
      <c r="PQ29" s="535" cm="1">
        <f t="array" ref="PQ29">INDEX(PQ$13:PQ28,$B29+1,1)</f>
        <v>0</v>
      </c>
      <c r="PR29" s="535" cm="1">
        <f t="array" ref="PR29">INDEX(PR$13:PR28,$B29+1,1)</f>
        <v>0</v>
      </c>
      <c r="PS29" s="535" cm="1">
        <f t="array" ref="PS29">INDEX(PS$13:PS28,$B29+1,1)</f>
        <v>0</v>
      </c>
      <c r="PT29" s="535" cm="1">
        <f t="array" ref="PT29">INDEX(PT$13:PT28,$B29+1,1)</f>
        <v>0</v>
      </c>
      <c r="PU29" s="535" cm="1">
        <f t="array" ref="PU29">INDEX(PU$13:PU28,$B29+1,1)</f>
        <v>0</v>
      </c>
      <c r="PV29" s="535" cm="1">
        <f t="array" ref="PV29">INDEX(PV$13:PV28,$B29+1,1)</f>
        <v>0</v>
      </c>
      <c r="PW29" s="535" cm="1">
        <f t="array" ref="PW29">INDEX(PW$13:PW28,$B29+1,1)</f>
        <v>0</v>
      </c>
      <c r="PX29" s="535" cm="1">
        <f t="array" ref="PX29">INDEX(PX$13:PX28,$B29+1,1)</f>
        <v>0</v>
      </c>
      <c r="PY29" s="535" cm="1">
        <f t="array" ref="PY29">INDEX(PY$13:PY28,$B29+1,1)</f>
        <v>0</v>
      </c>
      <c r="PZ29" s="535" cm="1">
        <f t="array" ref="PZ29">INDEX(PZ$13:PZ28,$B29+1,1)</f>
        <v>0</v>
      </c>
      <c r="QA29" s="535" cm="1">
        <f t="array" ref="QA29">INDEX(QA$13:QA28,$B29+1,1)</f>
        <v>0</v>
      </c>
      <c r="QB29" s="535" cm="1">
        <f t="array" ref="QB29">INDEX(QB$13:QB28,$B29+1,1)</f>
        <v>0</v>
      </c>
      <c r="QC29" s="535" cm="1">
        <f t="array" ref="QC29">INDEX(QC$13:QC28,$B29+1,1)</f>
        <v>0</v>
      </c>
      <c r="QD29" s="535" cm="1">
        <f t="array" ref="QD29">INDEX(QD$13:QD28,$B29+1,1)</f>
        <v>0</v>
      </c>
      <c r="QE29" s="535" cm="1">
        <f t="array" ref="QE29">INDEX(QE$13:QE28,$B29+1,1)</f>
        <v>0</v>
      </c>
      <c r="QF29" s="535" cm="1">
        <f t="array" ref="QF29">INDEX(QF$13:QF28,$B29+1,1)</f>
        <v>0</v>
      </c>
      <c r="QG29" s="535" cm="1">
        <f t="array" ref="QG29">INDEX(QG$13:QG28,$B29+1,1)</f>
        <v>0</v>
      </c>
      <c r="QH29" s="535" cm="1">
        <f t="array" ref="QH29">INDEX(QH$13:QH28,$B29+1,1)</f>
        <v>0</v>
      </c>
      <c r="QI29" s="535" cm="1">
        <f t="array" ref="QI29">INDEX(QI$13:QI28,$B29+1,1)</f>
        <v>0</v>
      </c>
      <c r="QJ29" s="535" cm="1">
        <f t="array" ref="QJ29">INDEX(QJ$13:QJ28,$B29+1,1)</f>
        <v>0</v>
      </c>
      <c r="QK29" s="535" cm="1">
        <f t="array" ref="QK29">INDEX(QK$13:QK28,$B29+1,1)</f>
        <v>0</v>
      </c>
      <c r="QL29" s="535" cm="1">
        <f t="array" ref="QL29">INDEX(QL$13:QL28,$B29+1,1)</f>
        <v>0</v>
      </c>
      <c r="QM29" s="535" cm="1">
        <f t="array" ref="QM29">INDEX(QM$13:QM28,$B29+1,1)</f>
        <v>0</v>
      </c>
      <c r="QN29" s="535" cm="1">
        <f t="array" ref="QN29">INDEX(QN$13:QN28,$B29+1,1)</f>
        <v>0</v>
      </c>
      <c r="QO29" s="535" cm="1">
        <f t="array" ref="QO29">INDEX(QO$13:QO28,$B29+1,1)</f>
        <v>0</v>
      </c>
      <c r="QP29" s="535" cm="1">
        <f t="array" ref="QP29">INDEX(QP$13:QP28,$B29+1,1)</f>
        <v>0</v>
      </c>
      <c r="QQ29" s="535" cm="1">
        <f t="array" ref="QQ29">INDEX(QQ$13:QQ28,$B29+1,1)</f>
        <v>0</v>
      </c>
      <c r="QR29" s="535" cm="1">
        <f t="array" ref="QR29">INDEX(QR$13:QR28,$B29+1,1)</f>
        <v>0</v>
      </c>
      <c r="QS29" s="535" cm="1">
        <f t="array" ref="QS29">INDEX(QS$13:QS28,$B29+1,1)</f>
        <v>0</v>
      </c>
      <c r="QT29" s="535" cm="1">
        <f t="array" ref="QT29">INDEX(QT$13:QT28,$B29+1,1)</f>
        <v>0</v>
      </c>
      <c r="QU29" s="535" cm="1">
        <f t="array" ref="QU29">INDEX(QU$13:QU28,$B29+1,1)</f>
        <v>0</v>
      </c>
      <c r="QV29" s="535" cm="1">
        <f t="array" ref="QV29">INDEX(QV$13:QV28,$B29+1,1)</f>
        <v>0</v>
      </c>
      <c r="QW29" s="535" cm="1">
        <f t="array" ref="QW29">INDEX(QW$13:QW28,$B29+1,1)</f>
        <v>0</v>
      </c>
      <c r="QX29" s="535" cm="1">
        <f t="array" ref="QX29">INDEX(QX$13:QX28,$B29+1,1)</f>
        <v>0</v>
      </c>
      <c r="QY29" s="535" cm="1">
        <f t="array" ref="QY29">INDEX(QY$13:QY28,$B29+1,1)</f>
        <v>0</v>
      </c>
      <c r="QZ29" s="535" cm="1">
        <f t="array" ref="QZ29">INDEX(QZ$13:QZ28,$B29+1,1)</f>
        <v>0</v>
      </c>
      <c r="RA29" s="535" cm="1">
        <f t="array" ref="RA29">INDEX(RA$13:RA28,$B29+1,1)</f>
        <v>0</v>
      </c>
      <c r="RB29" s="535" cm="1">
        <f t="array" ref="RB29">INDEX(RB$13:RB28,$B29+1,1)</f>
        <v>0</v>
      </c>
      <c r="RC29" s="535" cm="1">
        <f t="array" ref="RC29">INDEX(RC$13:RC28,$B29+1,1)</f>
        <v>0</v>
      </c>
      <c r="RD29" s="535" cm="1">
        <f t="array" ref="RD29">INDEX(RD$13:RD28,$B29+1,1)</f>
        <v>0</v>
      </c>
      <c r="RE29" s="535" cm="1">
        <f t="array" ref="RE29">INDEX(RE$13:RE28,$B29+1,1)</f>
        <v>0</v>
      </c>
      <c r="RF29" s="535" cm="1">
        <f t="array" ref="RF29">INDEX(RF$13:RF28,$B29+1,1)</f>
        <v>0</v>
      </c>
      <c r="RG29" s="535" cm="1">
        <f t="array" ref="RG29">INDEX(RG$13:RG28,$B29+1,1)</f>
        <v>0</v>
      </c>
      <c r="RH29" s="535" cm="1">
        <f t="array" ref="RH29">INDEX(RH$13:RH28,$B29+1,1)</f>
        <v>0</v>
      </c>
      <c r="RI29" s="535" cm="1">
        <f t="array" ref="RI29">INDEX(RI$13:RI28,$B29+1,1)</f>
        <v>0</v>
      </c>
      <c r="RJ29" s="535" cm="1">
        <f t="array" ref="RJ29">INDEX(RJ$13:RJ28,$B29+1,1)</f>
        <v>0</v>
      </c>
      <c r="RK29" s="535" cm="1">
        <f t="array" ref="RK29">INDEX(RK$13:RK28,$B29+1,1)</f>
        <v>0</v>
      </c>
      <c r="RL29" s="535" cm="1">
        <f t="array" ref="RL29">INDEX(RL$13:RL28,$B29+1,1)</f>
        <v>0</v>
      </c>
      <c r="RM29" s="535" cm="1">
        <f t="array" ref="RM29">INDEX(RM$13:RM28,$B29+1,1)</f>
        <v>0</v>
      </c>
      <c r="RN29" s="535" cm="1">
        <f t="array" ref="RN29">INDEX(RN$13:RN28,$B29+1,1)</f>
        <v>0</v>
      </c>
      <c r="RO29" s="535" cm="1">
        <f t="array" ref="RO29">INDEX(RO$13:RO28,$B29+1,1)</f>
        <v>0</v>
      </c>
      <c r="RP29" s="535" cm="1">
        <f t="array" ref="RP29">INDEX(RP$13:RP28,$B29+1,1)</f>
        <v>0</v>
      </c>
      <c r="RQ29" s="535" cm="1">
        <f t="array" ref="RQ29">INDEX(RQ$13:RQ28,$B29+1,1)</f>
        <v>0</v>
      </c>
      <c r="RR29" s="535" cm="1">
        <f t="array" ref="RR29">INDEX(RR$13:RR28,$B29+1,1)</f>
        <v>0</v>
      </c>
      <c r="RS29" s="535" cm="1">
        <f t="array" ref="RS29">INDEX(RS$13:RS28,$B29+1,1)</f>
        <v>0</v>
      </c>
      <c r="RT29" s="535" cm="1">
        <f t="array" ref="RT29">INDEX(RT$13:RT28,$B29+1,1)</f>
        <v>0</v>
      </c>
      <c r="RU29" s="535" cm="1">
        <f t="array" ref="RU29">INDEX(RU$13:RU28,$B29+1,1)</f>
        <v>0</v>
      </c>
      <c r="RV29" s="535" cm="1">
        <f t="array" ref="RV29">INDEX(RV$13:RV28,$B29+1,1)</f>
        <v>0</v>
      </c>
      <c r="RW29" s="535" cm="1">
        <f t="array" ref="RW29">INDEX(RW$13:RW28,$B29+1,1)</f>
        <v>0</v>
      </c>
      <c r="RX29" s="535" cm="1">
        <f t="array" ref="RX29">INDEX(RX$13:RX28,$B29+1,1)</f>
        <v>0</v>
      </c>
      <c r="RY29" s="535" cm="1">
        <f t="array" ref="RY29">INDEX(RY$13:RY28,$B29+1,1)</f>
        <v>0</v>
      </c>
      <c r="RZ29" s="535" cm="1">
        <f t="array" ref="RZ29">INDEX(RZ$13:RZ28,$B29+1,1)</f>
        <v>0</v>
      </c>
      <c r="SA29" s="535" cm="1">
        <f t="array" ref="SA29">INDEX(SA$13:SA28,$B29+1,1)</f>
        <v>0</v>
      </c>
      <c r="SB29" s="535" cm="1">
        <f t="array" ref="SB29">INDEX(SB$13:SB28,$B29+1,1)</f>
        <v>0</v>
      </c>
      <c r="SC29" s="535" cm="1">
        <f t="array" ref="SC29">INDEX(SC$13:SC28,$B29+1,1)</f>
        <v>0</v>
      </c>
      <c r="SD29" s="535" cm="1">
        <f t="array" ref="SD29">INDEX(SD$13:SD28,$B29+1,1)</f>
        <v>0</v>
      </c>
      <c r="SE29" s="535" cm="1">
        <f t="array" ref="SE29">INDEX(SE$13:SE28,$B29+1,1)</f>
        <v>0</v>
      </c>
      <c r="SF29" s="535" cm="1">
        <f t="array" ref="SF29">INDEX(SF$13:SF28,$B29+1,1)</f>
        <v>0</v>
      </c>
      <c r="SG29" s="535" cm="1">
        <f t="array" ref="SG29">INDEX(SG$13:SG28,$B29+1,1)</f>
        <v>0</v>
      </c>
      <c r="SH29" s="535" cm="1">
        <f t="array" ref="SH29">INDEX(SH$13:SH28,$B29+1,1)</f>
        <v>0</v>
      </c>
      <c r="SI29" s="535" cm="1">
        <f t="array" ref="SI29">INDEX(SI$13:SI28,$B29+1,1)</f>
        <v>0</v>
      </c>
      <c r="SJ29" s="535" cm="1">
        <f t="array" ref="SJ29">INDEX(SJ$13:SJ28,$B29+1,1)</f>
        <v>0</v>
      </c>
      <c r="SK29" s="535" cm="1">
        <f t="array" ref="SK29">INDEX(SK$13:SK28,$B29+1,1)</f>
        <v>0</v>
      </c>
      <c r="SL29" s="535" cm="1">
        <f t="array" ref="SL29">INDEX(SL$13:SL28,$B29+1,1)</f>
        <v>0</v>
      </c>
      <c r="SM29" s="535" cm="1">
        <f t="array" ref="SM29">INDEX(SM$13:SM28,$B29+1,1)</f>
        <v>0</v>
      </c>
      <c r="SN29" s="535" cm="1">
        <f t="array" ref="SN29">INDEX(SN$13:SN28,$B29+1,1)</f>
        <v>0</v>
      </c>
      <c r="SO29" s="535" cm="1">
        <f t="array" ref="SO29">INDEX(SO$13:SO28,$B29+1,1)</f>
        <v>0</v>
      </c>
      <c r="SP29" s="535" cm="1">
        <f t="array" ref="SP29">INDEX(SP$13:SP28,$B29+1,1)</f>
        <v>0</v>
      </c>
      <c r="SQ29" s="535" cm="1">
        <f t="array" ref="SQ29">INDEX(SQ$13:SQ28,$B29+1,1)</f>
        <v>0</v>
      </c>
      <c r="SR29" s="535" cm="1">
        <f t="array" ref="SR29">INDEX(SR$13:SR28,$B29+1,1)</f>
        <v>0</v>
      </c>
      <c r="SS29" s="535" cm="1">
        <f t="array" ref="SS29">INDEX(SS$13:SS28,$B29+1,1)</f>
        <v>0</v>
      </c>
      <c r="ST29" s="535" cm="1">
        <f t="array" ref="ST29">INDEX(ST$13:ST28,$B29+1,1)</f>
        <v>0</v>
      </c>
      <c r="SU29" s="535" cm="1">
        <f t="array" ref="SU29">INDEX(SU$13:SU28,$B29+1,1)</f>
        <v>0</v>
      </c>
      <c r="SV29" s="535" cm="1">
        <f t="array" ref="SV29">INDEX(SV$13:SV28,$B29+1,1)</f>
        <v>0</v>
      </c>
      <c r="SW29" s="535" cm="1">
        <f t="array" ref="SW29">INDEX(SW$13:SW28,$B29+1,1)</f>
        <v>0</v>
      </c>
      <c r="SX29" s="535" cm="1">
        <f t="array" ref="SX29">INDEX(SX$13:SX28,$B29+1,1)</f>
        <v>0</v>
      </c>
      <c r="SY29" s="535" cm="1">
        <f t="array" ref="SY29">INDEX(SY$13:SY28,$B29+1,1)</f>
        <v>0</v>
      </c>
      <c r="SZ29" s="535" cm="1">
        <f t="array" ref="SZ29">INDEX(SZ$13:SZ28,$B29+1,1)</f>
        <v>0</v>
      </c>
      <c r="TA29" s="535" cm="1">
        <f t="array" ref="TA29">INDEX(TA$13:TA28,$B29+1,1)</f>
        <v>0</v>
      </c>
      <c r="TB29" s="535" cm="1">
        <f t="array" ref="TB29">INDEX(TB$13:TB28,$B29+1,1)</f>
        <v>0</v>
      </c>
      <c r="TC29" s="535" cm="1">
        <f t="array" ref="TC29">INDEX(TC$13:TC28,$B29+1,1)</f>
        <v>0</v>
      </c>
      <c r="TD29" s="535" cm="1">
        <f t="array" ref="TD29">INDEX(TD$13:TD28,$B29+1,1)</f>
        <v>0</v>
      </c>
      <c r="TE29" s="535" cm="1">
        <f t="array" ref="TE29">INDEX(TE$13:TE28,$B29+1,1)</f>
        <v>0</v>
      </c>
      <c r="TF29" s="535" cm="1">
        <f t="array" ref="TF29">INDEX(TF$13:TF28,$B29+1,1)</f>
        <v>0</v>
      </c>
      <c r="TG29" s="535" cm="1">
        <f t="array" ref="TG29">INDEX(TG$13:TG28,$B29+1,1)</f>
        <v>0</v>
      </c>
      <c r="TH29" s="535" cm="1">
        <f t="array" ref="TH29">INDEX(TH$13:TH28,$B29+1,1)</f>
        <v>0</v>
      </c>
      <c r="TI29" s="535" cm="1">
        <f t="array" ref="TI29">INDEX(TI$13:TI28,$B29+1,1)</f>
        <v>0</v>
      </c>
      <c r="TJ29" s="535" cm="1">
        <f t="array" ref="TJ29">INDEX(TJ$13:TJ28,$B29+1,1)</f>
        <v>0</v>
      </c>
      <c r="TK29" s="535" cm="1">
        <f t="array" ref="TK29">INDEX(TK$13:TK28,$B29+1,1)</f>
        <v>0</v>
      </c>
      <c r="TL29" s="535" cm="1">
        <f t="array" ref="TL29">INDEX(TL$13:TL28,$B29+1,1)</f>
        <v>0</v>
      </c>
      <c r="TM29" s="535" cm="1">
        <f t="array" ref="TM29">INDEX(TM$13:TM28,$B29+1,1)</f>
        <v>0</v>
      </c>
      <c r="TN29" s="535" cm="1">
        <f t="array" ref="TN29">INDEX(TN$13:TN28,$B29+1,1)</f>
        <v>0</v>
      </c>
      <c r="TO29" s="535" cm="1">
        <f t="array" ref="TO29">INDEX(TO$13:TO28,$B29+1,1)</f>
        <v>0</v>
      </c>
      <c r="TP29" s="535" cm="1">
        <f t="array" ref="TP29">INDEX(TP$13:TP28,$B29+1,1)</f>
        <v>0</v>
      </c>
      <c r="TQ29" s="535" cm="1">
        <f t="array" ref="TQ29">INDEX(TQ$13:TQ28,$B29+1,1)</f>
        <v>0</v>
      </c>
      <c r="TR29" s="535" cm="1">
        <f t="array" ref="TR29">INDEX(TR$13:TR28,$B29+1,1)</f>
        <v>0</v>
      </c>
      <c r="TS29" s="535" cm="1">
        <f t="array" ref="TS29">INDEX(TS$13:TS28,$B29+1,1)</f>
        <v>0</v>
      </c>
      <c r="TT29" s="535" cm="1">
        <f t="array" ref="TT29">INDEX(TT$13:TT28,$B29+1,1)</f>
        <v>0</v>
      </c>
      <c r="TU29" s="535" cm="1">
        <f t="array" ref="TU29">INDEX(TU$13:TU28,$B29+1,1)</f>
        <v>0</v>
      </c>
      <c r="TV29" s="535" cm="1">
        <f t="array" ref="TV29">INDEX(TV$13:TV28,$B29+1,1)</f>
        <v>0</v>
      </c>
      <c r="TW29" s="535" cm="1">
        <f t="array" ref="TW29">INDEX(TW$13:TW28,$B29+1,1)</f>
        <v>0</v>
      </c>
      <c r="TX29" s="535" cm="1">
        <f t="array" ref="TX29">INDEX(TX$13:TX28,$B29+1,1)</f>
        <v>0</v>
      </c>
      <c r="TY29" s="535" cm="1">
        <f t="array" ref="TY29">INDEX(TY$13:TY28,$B29+1,1)</f>
        <v>0</v>
      </c>
      <c r="TZ29" s="535" cm="1">
        <f t="array" ref="TZ29">INDEX(TZ$13:TZ28,$B29+1,1)</f>
        <v>0</v>
      </c>
      <c r="UA29" s="535" cm="1">
        <f t="array" ref="UA29">INDEX(UA$13:UA28,$B29+1,1)</f>
        <v>0</v>
      </c>
      <c r="UB29" s="535" cm="1">
        <f t="array" ref="UB29">INDEX(UB$13:UB28,$B29+1,1)</f>
        <v>0</v>
      </c>
      <c r="UC29" s="535" cm="1">
        <f t="array" ref="UC29">INDEX(UC$13:UC28,$B29+1,1)</f>
        <v>0</v>
      </c>
      <c r="UD29" s="535" cm="1">
        <f t="array" ref="UD29">INDEX(UD$13:UD28,$B29+1,1)</f>
        <v>0</v>
      </c>
      <c r="UE29" s="535" cm="1">
        <f t="array" ref="UE29">INDEX(UE$13:UE28,$B29+1,1)</f>
        <v>0</v>
      </c>
      <c r="UF29" s="535" cm="1">
        <f t="array" ref="UF29">INDEX(UF$13:UF28,$B29+1,1)</f>
        <v>0</v>
      </c>
      <c r="UG29" s="535" cm="1">
        <f t="array" ref="UG29">INDEX(UG$13:UG28,$B29+1,1)</f>
        <v>0</v>
      </c>
      <c r="UH29" s="535" cm="1">
        <f t="array" ref="UH29">INDEX(UH$13:UH28,$B29+1,1)</f>
        <v>0</v>
      </c>
      <c r="UI29" s="535" cm="1">
        <f t="array" ref="UI29">INDEX(UI$13:UI28,$B29+1,1)</f>
        <v>0</v>
      </c>
      <c r="UJ29" s="535" cm="1">
        <f t="array" ref="UJ29">INDEX(UJ$13:UJ28,$B29+1,1)</f>
        <v>0</v>
      </c>
      <c r="UK29" s="535" cm="1">
        <f t="array" ref="UK29">INDEX(UK$13:UK28,$B29+1,1)</f>
        <v>0</v>
      </c>
      <c r="UL29" s="535" cm="1">
        <f t="array" ref="UL29">INDEX(UL$13:UL28,$B29+1,1)</f>
        <v>0</v>
      </c>
      <c r="UM29" s="535" cm="1">
        <f t="array" ref="UM29">INDEX(UM$13:UM28,$B29+1,1)</f>
        <v>0</v>
      </c>
      <c r="UN29" s="535" cm="1">
        <f t="array" ref="UN29">INDEX(UN$13:UN28,$B29+1,1)</f>
        <v>0</v>
      </c>
      <c r="UO29" s="535" cm="1">
        <f t="array" ref="UO29">INDEX(UO$13:UO28,$B29+1,1)</f>
        <v>0</v>
      </c>
      <c r="UP29" s="535" cm="1">
        <f t="array" ref="UP29">INDEX(UP$13:UP28,$B29+1,1)</f>
        <v>0</v>
      </c>
      <c r="UQ29" s="535" cm="1">
        <f t="array" ref="UQ29">INDEX(UQ$13:UQ28,$B29+1,1)</f>
        <v>0</v>
      </c>
      <c r="UR29" s="535" cm="1">
        <f t="array" ref="UR29">INDEX(UR$13:UR28,$B29+1,1)</f>
        <v>0</v>
      </c>
      <c r="US29" s="535" cm="1">
        <f t="array" ref="US29">INDEX(US$13:US28,$B29+1,1)</f>
        <v>0</v>
      </c>
      <c r="UT29" s="535" cm="1">
        <f t="array" ref="UT29">INDEX(UT$13:UT28,$B29+1,1)</f>
        <v>0</v>
      </c>
      <c r="UU29" s="535" cm="1">
        <f t="array" ref="UU29">INDEX(UU$13:UU28,$B29+1,1)</f>
        <v>0</v>
      </c>
      <c r="UV29" s="535" cm="1">
        <f t="array" ref="UV29">INDEX(UV$13:UV28,$B29+1,1)</f>
        <v>0</v>
      </c>
      <c r="UW29" s="535" cm="1">
        <f t="array" ref="UW29">INDEX(UW$13:UW28,$B29+1,1)</f>
        <v>0</v>
      </c>
      <c r="UX29" s="535" cm="1">
        <f t="array" ref="UX29">INDEX(UX$13:UX28,$B29+1,1)</f>
        <v>0</v>
      </c>
      <c r="UY29" s="535" cm="1">
        <f t="array" ref="UY29">INDEX(UY$13:UY28,$B29+1,1)</f>
        <v>0</v>
      </c>
      <c r="UZ29" s="535" cm="1">
        <f t="array" ref="UZ29">INDEX(UZ$13:UZ28,$B29+1,1)</f>
        <v>0</v>
      </c>
      <c r="VA29" s="535" cm="1">
        <f t="array" ref="VA29">INDEX(VA$13:VA28,$B29+1,1)</f>
        <v>0</v>
      </c>
      <c r="VB29" s="535" cm="1">
        <f t="array" ref="VB29">INDEX(VB$13:VB28,$B29+1,1)</f>
        <v>0</v>
      </c>
      <c r="VC29" s="535" cm="1">
        <f t="array" ref="VC29">INDEX(VC$13:VC28,$B29+1,1)</f>
        <v>0</v>
      </c>
      <c r="VD29" s="535" cm="1">
        <f t="array" ref="VD29">INDEX(VD$13:VD28,$B29+1,1)</f>
        <v>0</v>
      </c>
      <c r="VE29" s="535" cm="1">
        <f t="array" ref="VE29">INDEX(VE$13:VE28,$B29+1,1)</f>
        <v>0</v>
      </c>
      <c r="VF29" s="535" cm="1">
        <f t="array" ref="VF29">INDEX(VF$13:VF28,$B29+1,1)</f>
        <v>0</v>
      </c>
      <c r="VG29" s="535" cm="1">
        <f t="array" ref="VG29">INDEX(VG$13:VG28,$B29+1,1)</f>
        <v>0</v>
      </c>
      <c r="VH29" s="535" cm="1">
        <f t="array" ref="VH29">INDEX(VH$13:VH28,$B29+1,1)</f>
        <v>0</v>
      </c>
      <c r="VI29" s="535" cm="1">
        <f t="array" ref="VI29">INDEX(VI$13:VI28,$B29+1,1)</f>
        <v>0</v>
      </c>
      <c r="VJ29" s="535" cm="1">
        <f t="array" ref="VJ29">INDEX(VJ$13:VJ28,$B29+1,1)</f>
        <v>0</v>
      </c>
      <c r="VK29" s="535" cm="1">
        <f t="array" ref="VK29">INDEX(VK$13:VK28,$B29+1,1)</f>
        <v>0</v>
      </c>
      <c r="VL29" s="535" cm="1">
        <f t="array" ref="VL29">INDEX(VL$13:VL28,$B29+1,1)</f>
        <v>0</v>
      </c>
      <c r="VM29" s="535" cm="1">
        <f t="array" ref="VM29">INDEX(VM$13:VM28,$B29+1,1)</f>
        <v>0</v>
      </c>
      <c r="VN29" s="535" cm="1">
        <f t="array" ref="VN29">INDEX(VN$13:VN28,$B29+1,1)</f>
        <v>0</v>
      </c>
      <c r="VO29" s="535" cm="1">
        <f t="array" ref="VO29">INDEX(VO$13:VO28,$B29+1,1)</f>
        <v>0</v>
      </c>
      <c r="VP29" s="535" cm="1">
        <f t="array" ref="VP29">INDEX(VP$13:VP28,$B29+1,1)</f>
        <v>0</v>
      </c>
      <c r="VQ29" s="535" cm="1">
        <f t="array" ref="VQ29">INDEX(VQ$13:VQ28,$B29+1,1)</f>
        <v>0</v>
      </c>
      <c r="VR29" s="535" cm="1">
        <f t="array" ref="VR29">INDEX(VR$13:VR28,$B29+1,1)</f>
        <v>0</v>
      </c>
      <c r="VS29" s="535" cm="1">
        <f t="array" ref="VS29">INDEX(VS$13:VS28,$B29+1,1)</f>
        <v>0</v>
      </c>
      <c r="VT29" s="535" cm="1">
        <f t="array" ref="VT29">INDEX(VT$13:VT28,$B29+1,1)</f>
        <v>0</v>
      </c>
      <c r="VU29" s="535" cm="1">
        <f t="array" ref="VU29">INDEX(VU$13:VU28,$B29+1,1)</f>
        <v>0</v>
      </c>
      <c r="VV29" s="535" cm="1">
        <f t="array" ref="VV29">INDEX(VV$13:VV28,$B29+1,1)</f>
        <v>0</v>
      </c>
      <c r="VW29" s="535" cm="1">
        <f t="array" ref="VW29">INDEX(VW$13:VW28,$B29+1,1)</f>
        <v>0</v>
      </c>
      <c r="VX29" s="535" cm="1">
        <f t="array" ref="VX29">INDEX(VX$13:VX28,$B29+1,1)</f>
        <v>0</v>
      </c>
      <c r="VY29" s="535" cm="1">
        <f t="array" ref="VY29">INDEX(VY$13:VY28,$B29+1,1)</f>
        <v>0</v>
      </c>
      <c r="VZ29" s="535" cm="1">
        <f t="array" ref="VZ29">INDEX(VZ$13:VZ28,$B29+1,1)</f>
        <v>0</v>
      </c>
      <c r="WA29" s="535" cm="1">
        <f t="array" ref="WA29">INDEX(WA$13:WA28,$B29+1,1)</f>
        <v>0</v>
      </c>
      <c r="WB29" s="535" cm="1">
        <f t="array" ref="WB29">INDEX(WB$13:WB28,$B29+1,1)</f>
        <v>0</v>
      </c>
      <c r="WC29" s="535" cm="1">
        <f t="array" ref="WC29">INDEX(WC$13:WC28,$B29+1,1)</f>
        <v>0</v>
      </c>
      <c r="WD29" s="535" cm="1">
        <f t="array" ref="WD29">INDEX(WD$13:WD28,$B29+1,1)</f>
        <v>0</v>
      </c>
      <c r="WE29" s="535" cm="1">
        <f t="array" ref="WE29">INDEX(WE$13:WE28,$B29+1,1)</f>
        <v>0</v>
      </c>
      <c r="WF29" s="535" cm="1">
        <f t="array" ref="WF29">INDEX(WF$13:WF28,$B29+1,1)</f>
        <v>0</v>
      </c>
      <c r="WG29" s="535" cm="1">
        <f t="array" ref="WG29">INDEX(WG$13:WG28,$B29+1,1)</f>
        <v>0</v>
      </c>
      <c r="WH29" s="535" cm="1">
        <f t="array" ref="WH29">INDEX(WH$13:WH28,$B29+1,1)</f>
        <v>0</v>
      </c>
      <c r="WI29" s="535" cm="1">
        <f t="array" ref="WI29">INDEX(WI$13:WI28,$B29+1,1)</f>
        <v>0</v>
      </c>
      <c r="WJ29" s="535" cm="1">
        <f t="array" ref="WJ29">INDEX(WJ$13:WJ28,$B29+1,1)</f>
        <v>0</v>
      </c>
      <c r="WK29" s="535" cm="1">
        <f t="array" ref="WK29">INDEX(WK$13:WK28,$B29+1,1)</f>
        <v>0</v>
      </c>
      <c r="WL29" s="535" cm="1">
        <f t="array" ref="WL29">INDEX(WL$13:WL28,$B29+1,1)</f>
        <v>0</v>
      </c>
      <c r="WM29" s="535" cm="1">
        <f t="array" ref="WM29">INDEX(WM$13:WM28,$B29+1,1)</f>
        <v>0</v>
      </c>
      <c r="WN29" s="535" cm="1">
        <f t="array" ref="WN29">INDEX(WN$13:WN28,$B29+1,1)</f>
        <v>0</v>
      </c>
      <c r="WO29" s="535" cm="1">
        <f t="array" ref="WO29">INDEX(WO$13:WO28,$B29+1,1)</f>
        <v>0</v>
      </c>
      <c r="WP29" s="535" cm="1">
        <f t="array" ref="WP29">INDEX(WP$13:WP28,$B29+1,1)</f>
        <v>0</v>
      </c>
      <c r="WQ29" s="535" cm="1">
        <f t="array" ref="WQ29">INDEX(WQ$13:WQ28,$B29+1,1)</f>
        <v>0</v>
      </c>
      <c r="WR29" s="535" cm="1">
        <f t="array" ref="WR29">INDEX(WR$13:WR28,$B29+1,1)</f>
        <v>0</v>
      </c>
      <c r="WS29" s="535" cm="1">
        <f t="array" ref="WS29">INDEX(WS$13:WS28,$B29+1,1)</f>
        <v>0</v>
      </c>
      <c r="WT29" s="535" cm="1">
        <f t="array" ref="WT29">INDEX(WT$13:WT28,$B29+1,1)</f>
        <v>0</v>
      </c>
      <c r="WU29" s="535" cm="1">
        <f t="array" ref="WU29">INDEX(WU$13:WU28,$B29+1,1)</f>
        <v>0</v>
      </c>
      <c r="WV29" s="535" cm="1">
        <f t="array" ref="WV29">INDEX(WV$13:WV28,$B29+1,1)</f>
        <v>0</v>
      </c>
      <c r="WW29" s="535" cm="1">
        <f t="array" ref="WW29">INDEX(WW$13:WW28,$B29+1,1)</f>
        <v>0</v>
      </c>
      <c r="WX29" s="535" cm="1">
        <f t="array" ref="WX29">INDEX(WX$13:WX28,$B29+1,1)</f>
        <v>0</v>
      </c>
      <c r="WY29" s="535" cm="1">
        <f t="array" ref="WY29">INDEX(WY$13:WY28,$B29+1,1)</f>
        <v>0</v>
      </c>
      <c r="WZ29" s="535" cm="1">
        <f t="array" ref="WZ29">INDEX(WZ$13:WZ28,$B29+1,1)</f>
        <v>0</v>
      </c>
      <c r="XA29" s="535" cm="1">
        <f t="array" ref="XA29">INDEX(XA$13:XA28,$B29+1,1)</f>
        <v>0</v>
      </c>
      <c r="XB29" s="535" cm="1">
        <f t="array" ref="XB29">INDEX(XB$13:XB28,$B29+1,1)</f>
        <v>0</v>
      </c>
      <c r="XC29" s="535" cm="1">
        <f t="array" ref="XC29">INDEX(XC$13:XC28,$B29+1,1)</f>
        <v>0</v>
      </c>
      <c r="XD29" s="535" cm="1">
        <f t="array" ref="XD29">INDEX(XD$13:XD28,$B29+1,1)</f>
        <v>0</v>
      </c>
      <c r="XE29" s="535" cm="1">
        <f t="array" ref="XE29">INDEX(XE$13:XE28,$B29+1,1)</f>
        <v>0</v>
      </c>
      <c r="XF29" s="535" cm="1">
        <f t="array" ref="XF29">INDEX(XF$13:XF28,$B29+1,1)</f>
        <v>0</v>
      </c>
      <c r="XG29" s="535" cm="1">
        <f t="array" ref="XG29">INDEX(XG$13:XG28,$B29+1,1)</f>
        <v>0</v>
      </c>
      <c r="XH29" s="535" cm="1">
        <f t="array" ref="XH29">INDEX(XH$13:XH28,$B29+1,1)</f>
        <v>0</v>
      </c>
      <c r="XI29" s="535" cm="1">
        <f t="array" ref="XI29">INDEX(XI$13:XI28,$B29+1,1)</f>
        <v>0</v>
      </c>
      <c r="XJ29" s="535" cm="1">
        <f t="array" ref="XJ29">INDEX(XJ$13:XJ28,$B29+1,1)</f>
        <v>0</v>
      </c>
      <c r="XK29" s="535" cm="1">
        <f t="array" ref="XK29">INDEX(XK$13:XK28,$B29+1,1)</f>
        <v>0</v>
      </c>
      <c r="XL29" s="535" cm="1">
        <f t="array" ref="XL29">INDEX(XL$13:XL28,$B29+1,1)</f>
        <v>0</v>
      </c>
      <c r="XM29" s="535" cm="1">
        <f t="array" ref="XM29">INDEX(XM$13:XM28,$B29+1,1)</f>
        <v>0</v>
      </c>
      <c r="XN29" s="535" cm="1">
        <f t="array" ref="XN29">INDEX(XN$13:XN28,$B29+1,1)</f>
        <v>0</v>
      </c>
      <c r="XO29" s="535" cm="1">
        <f t="array" ref="XO29">INDEX(XO$13:XO28,$B29+1,1)</f>
        <v>0</v>
      </c>
      <c r="XP29" s="535" cm="1">
        <f t="array" ref="XP29">INDEX(XP$13:XP28,$B29+1,1)</f>
        <v>0</v>
      </c>
      <c r="XQ29" s="535" cm="1">
        <f t="array" ref="XQ29">INDEX(XQ$13:XQ28,$B29+1,1)</f>
        <v>0</v>
      </c>
      <c r="XR29" s="535" cm="1">
        <f t="array" ref="XR29">INDEX(XR$13:XR28,$B29+1,1)</f>
        <v>0</v>
      </c>
      <c r="XS29" s="535" cm="1">
        <f t="array" ref="XS29">INDEX(XS$13:XS28,$B29+1,1)</f>
        <v>0</v>
      </c>
      <c r="XT29" s="535" cm="1">
        <f t="array" ref="XT29">INDEX(XT$13:XT28,$B29+1,1)</f>
        <v>0</v>
      </c>
      <c r="XU29" s="535" cm="1">
        <f t="array" ref="XU29">INDEX(XU$13:XU28,$B29+1,1)</f>
        <v>0</v>
      </c>
      <c r="XV29" s="535" cm="1">
        <f t="array" ref="XV29">INDEX(XV$13:XV28,$B29+1,1)</f>
        <v>0</v>
      </c>
      <c r="XW29" s="535" cm="1">
        <f t="array" ref="XW29">INDEX(XW$13:XW28,$B29+1,1)</f>
        <v>0</v>
      </c>
      <c r="XX29" s="535" cm="1">
        <f t="array" ref="XX29">INDEX(XX$13:XX28,$B29+1,1)</f>
        <v>0</v>
      </c>
      <c r="XY29" s="535" cm="1">
        <f t="array" ref="XY29">INDEX(XY$13:XY28,$B29+1,1)</f>
        <v>0</v>
      </c>
      <c r="XZ29" s="535" cm="1">
        <f t="array" ref="XZ29">INDEX(XZ$13:XZ28,$B29+1,1)</f>
        <v>0</v>
      </c>
      <c r="YA29" s="535" cm="1">
        <f t="array" ref="YA29">INDEX(YA$13:YA28,$B29+1,1)</f>
        <v>0</v>
      </c>
      <c r="YB29" s="535" cm="1">
        <f t="array" ref="YB29">INDEX(YB$13:YB28,$B29+1,1)</f>
        <v>0</v>
      </c>
      <c r="YC29" s="535" cm="1">
        <f t="array" ref="YC29">INDEX(YC$13:YC28,$B29+1,1)</f>
        <v>0</v>
      </c>
      <c r="YD29" s="535" cm="1">
        <f t="array" ref="YD29">INDEX(YD$13:YD28,$B29+1,1)</f>
        <v>0</v>
      </c>
      <c r="YE29" s="535" cm="1">
        <f t="array" ref="YE29">INDEX(YE$13:YE28,$B29+1,1)</f>
        <v>0</v>
      </c>
      <c r="YF29" s="535" cm="1">
        <f t="array" ref="YF29">INDEX(YF$13:YF28,$B29+1,1)</f>
        <v>0</v>
      </c>
      <c r="YG29" s="535" cm="1">
        <f t="array" ref="YG29">INDEX(YG$13:YG28,$B29+1,1)</f>
        <v>0</v>
      </c>
      <c r="YH29" s="535" cm="1">
        <f t="array" ref="YH29">INDEX(YH$13:YH28,$B29+1,1)</f>
        <v>0</v>
      </c>
      <c r="YI29" s="535" cm="1">
        <f t="array" ref="YI29">INDEX(YI$13:YI28,$B29+1,1)</f>
        <v>0</v>
      </c>
      <c r="YJ29" s="535" cm="1">
        <f t="array" ref="YJ29">INDEX(YJ$13:YJ28,$B29+1,1)</f>
        <v>0</v>
      </c>
      <c r="YK29" s="535" cm="1">
        <f t="array" ref="YK29">INDEX(YK$13:YK28,$B29+1,1)</f>
        <v>0</v>
      </c>
      <c r="YL29" s="535" cm="1">
        <f t="array" ref="YL29">INDEX(YL$13:YL28,$B29+1,1)</f>
        <v>0</v>
      </c>
      <c r="YM29" s="535" cm="1">
        <f t="array" ref="YM29">INDEX(YM$13:YM28,$B29+1,1)</f>
        <v>0</v>
      </c>
      <c r="YN29" s="535" cm="1">
        <f t="array" ref="YN29">INDEX(YN$13:YN28,$B29+1,1)</f>
        <v>0</v>
      </c>
      <c r="YO29" s="535" cm="1">
        <f t="array" ref="YO29">INDEX(YO$13:YO28,$B29+1,1)</f>
        <v>0</v>
      </c>
      <c r="YP29" s="535" cm="1">
        <f t="array" ref="YP29">INDEX(YP$13:YP28,$B29+1,1)</f>
        <v>0</v>
      </c>
      <c r="YQ29" s="535" cm="1">
        <f t="array" ref="YQ29">INDEX(YQ$13:YQ28,$B29+1,1)</f>
        <v>0</v>
      </c>
      <c r="YR29" s="535" cm="1">
        <f t="array" ref="YR29">INDEX(YR$13:YR28,$B29+1,1)</f>
        <v>0</v>
      </c>
      <c r="YS29" s="535" cm="1">
        <f t="array" ref="YS29">INDEX(YS$13:YS28,$B29+1,1)</f>
        <v>0</v>
      </c>
      <c r="YT29" s="535" cm="1">
        <f t="array" ref="YT29">INDEX(YT$13:YT28,$B29+1,1)</f>
        <v>0</v>
      </c>
      <c r="YU29" s="535" cm="1">
        <f t="array" ref="YU29">INDEX(YU$13:YU28,$B29+1,1)</f>
        <v>0</v>
      </c>
      <c r="YV29" s="535" cm="1">
        <f t="array" ref="YV29">INDEX(YV$13:YV28,$B29+1,1)</f>
        <v>0</v>
      </c>
      <c r="YW29" s="535" cm="1">
        <f t="array" ref="YW29">INDEX(YW$13:YW28,$B29+1,1)</f>
        <v>0</v>
      </c>
      <c r="YX29" s="535" cm="1">
        <f t="array" ref="YX29">INDEX(YX$13:YX28,$B29+1,1)</f>
        <v>0</v>
      </c>
      <c r="YY29" s="535" cm="1">
        <f t="array" ref="YY29">INDEX(YY$13:YY28,$B29+1,1)</f>
        <v>0</v>
      </c>
      <c r="YZ29" s="535" cm="1">
        <f t="array" ref="YZ29">INDEX(YZ$13:YZ28,$B29+1,1)</f>
        <v>0</v>
      </c>
      <c r="ZA29" s="535" t="str" cm="1">
        <f t="array" ref="ZA29">INDEX(ZA$13:ZA28,$B29+1,1)</f>
        <v>-</v>
      </c>
      <c r="ZB29" s="18"/>
      <c r="ZC29" s="535" cm="1">
        <f t="array" ref="ZC29">INDEX(ZC$13:ZC28,$B29+1,1)</f>
        <v>0</v>
      </c>
      <c r="ZD29" s="535" cm="1">
        <f t="array" ref="ZD29">INDEX(ZD$13:ZD28,$B29+1,1)</f>
        <v>0</v>
      </c>
      <c r="ZE29" s="535" cm="1">
        <f t="array" ref="ZE29">INDEX(ZE$13:ZE28,$B29+1,1)</f>
        <v>0</v>
      </c>
      <c r="ZF29" s="535" t="str" cm="1">
        <f t="array" ref="ZF29">INDEX(ZF$13:ZF28,$B29+1,1)</f>
        <v>-</v>
      </c>
      <c r="ZG29" s="535" t="str" cm="1">
        <f t="array" ref="ZG29">INDEX(ZG$13:ZG28,$B29+1,1)</f>
        <v>-</v>
      </c>
      <c r="ZH29" s="535" t="str" cm="1">
        <f t="array" ref="ZH29">INDEX(ZH$13:ZH28,$B29+1,1)</f>
        <v>-</v>
      </c>
      <c r="ZI29" s="535" t="str" cm="1">
        <f t="array" ref="ZI29">INDEX(ZI$13:ZI28,$B29+1,1)</f>
        <v>-</v>
      </c>
      <c r="ZJ29" s="535" t="str" cm="1">
        <f t="array" ref="ZJ29">INDEX(ZJ$13:ZJ28,$B29+1,1)</f>
        <v>-</v>
      </c>
      <c r="ZK29" s="535" t="str" cm="1">
        <f t="array" ref="ZK29">INDEX(ZK$13:ZK28,$B29+1,1)</f>
        <v>-</v>
      </c>
      <c r="ZL29" s="535" t="str" cm="1">
        <f t="array" ref="ZL29">INDEX(ZL$13:ZL28,$B29+1,1)</f>
        <v>-</v>
      </c>
      <c r="ZM29" s="535" t="str" cm="1">
        <f t="array" ref="ZM29">INDEX(ZM$13:ZM28,$B29+1,1)</f>
        <v>-</v>
      </c>
      <c r="ZN29" s="535" t="str" cm="1">
        <f t="array" ref="ZN29">INDEX(ZN$13:ZN28,$B29+1,1)</f>
        <v>-</v>
      </c>
      <c r="ZO29" s="535" t="str" cm="1">
        <f t="array" ref="ZO29">INDEX(ZO$13:ZO28,$B29+1,1)</f>
        <v>-</v>
      </c>
      <c r="ZP29" s="535" t="str" cm="1">
        <f t="array" ref="ZP29">INDEX(ZP$13:ZP28,$B29+1,1)</f>
        <v>-</v>
      </c>
      <c r="ZQ29" s="535" t="str" cm="1">
        <f t="array" ref="ZQ29">INDEX(ZQ$13:ZQ28,$B29+1,1)</f>
        <v>-</v>
      </c>
      <c r="ZR29" s="535" t="str" cm="1">
        <f t="array" ref="ZR29">INDEX(ZR$13:ZR28,$B29+1,1)</f>
        <v>-</v>
      </c>
      <c r="ZS29" s="535" t="str" cm="1">
        <f t="array" ref="ZS29">INDEX(ZS$13:ZS28,$B29+1,1)</f>
        <v>-</v>
      </c>
      <c r="ZT29" s="535" t="str" cm="1">
        <f t="array" ref="ZT29">INDEX(ZT$13:ZT28,$B29+1,1)</f>
        <v>-</v>
      </c>
      <c r="ZU29" s="535" t="str" cm="1">
        <f t="array" ref="ZU29">INDEX(ZU$13:ZU28,$B29+1,1)</f>
        <v>-</v>
      </c>
      <c r="ZV29" s="535" t="str" cm="1">
        <f t="array" ref="ZV29">INDEX(ZV$13:ZV28,$B29+1,1)</f>
        <v>-</v>
      </c>
      <c r="ZW29" s="535" t="str" cm="1">
        <f t="array" ref="ZW29">INDEX(ZW$13:ZW28,$B29+1,1)</f>
        <v>-</v>
      </c>
      <c r="ZX29" s="18"/>
      <c r="ZY29" s="411" t="str">
        <f t="shared" ca="1" si="211"/>
        <v>-</v>
      </c>
      <c r="ZZ29" s="535" t="str" cm="1">
        <f t="array" ref="ZZ29">INDEX(ZZ$13:ZZ28,$B29+1,1)</f>
        <v>-</v>
      </c>
      <c r="AAA29" s="535" t="str" cm="1">
        <f t="array" ref="AAA29">INDEX(AAA$13:AAA28,$B29+1,1)</f>
        <v>-</v>
      </c>
      <c r="AAB29" s="535" t="str" cm="1">
        <f t="array" ref="AAB29">INDEX(AAB$13:AAB28,$B29+1,1)</f>
        <v>-</v>
      </c>
      <c r="AAC29" s="535" t="str" cm="1">
        <f t="array" ref="AAC29">INDEX(AAC$13:AAC28,$B29+1,1)</f>
        <v>-</v>
      </c>
      <c r="AAD29" s="535" cm="1">
        <f t="array" ref="AAD29">INDEX(AAD$13:AAD28,$B29+1,1)</f>
        <v>0</v>
      </c>
      <c r="AAE29" s="535" t="str" cm="1">
        <f t="array" ref="AAE29">INDEX(AAE$13:AAE28,$B29+1,1)</f>
        <v>-</v>
      </c>
      <c r="AAF29" s="535" t="str" cm="1">
        <f t="array" ref="AAF29">INDEX(AAF$13:AAF28,$B29+1,1)</f>
        <v>-</v>
      </c>
      <c r="AAG29" s="535" t="str" cm="1">
        <f t="array" ref="AAG29">INDEX(AAG$13:AAG28,$B29+1,1)</f>
        <v>-</v>
      </c>
      <c r="AAH29" s="535" t="str" cm="1">
        <f t="array" ref="AAH29">INDEX(AAH$13:AAH28,$B29+1,1)</f>
        <v>-</v>
      </c>
      <c r="AAI29" s="535" t="str" cm="1">
        <f t="array" ref="AAI29">INDEX(AAI$13:AAI28,$B29+1,1)</f>
        <v>-</v>
      </c>
      <c r="AAJ29" s="535" t="str" cm="1">
        <f t="array" ref="AAJ29">INDEX(AAJ$13:AAJ28,$B29+1,1)</f>
        <v>-</v>
      </c>
      <c r="AAK29" s="535" t="str" cm="1">
        <f t="array" ref="AAK29">INDEX(AAK$13:AAK28,$B29+1,1)</f>
        <v>-</v>
      </c>
      <c r="AAL29" s="535" t="str" cm="1">
        <f t="array" ref="AAL29">INDEX(AAL$13:AAL28,$B29+1,1)</f>
        <v>-</v>
      </c>
      <c r="AAM29" s="535" t="b" cm="1">
        <f t="array" ref="AAM29">INDEX(AAM$13:AAM28,$B29+1,1)</f>
        <v>1</v>
      </c>
      <c r="AAN29" s="535" t="str" cm="1">
        <f t="array" ref="AAN29">INDEX(AAN$13:AAN28,$B29+1,1)</f>
        <v>-</v>
      </c>
      <c r="AAO29" s="535" cm="1">
        <f t="array" ref="AAO29">INDEX(AAO$13:AAO28,$B29+1,1)</f>
        <v>0</v>
      </c>
      <c r="AAP29" s="535" cm="1">
        <f t="array" ref="AAP29">INDEX(AAP$13:AAP28,$B29+1,1)</f>
        <v>0</v>
      </c>
      <c r="AAQ29" s="535" cm="1">
        <f t="array" ref="AAQ29">INDEX(AAQ$13:AAQ28,$B29+1,1)</f>
        <v>0</v>
      </c>
      <c r="AAR29" s="18"/>
      <c r="AAS29" s="535" t="str" cm="1">
        <f t="array" ref="AAS29">INDEX(AAS$13:AAS28,$B29+1,1)</f>
        <v>-</v>
      </c>
      <c r="AAT29" s="535" t="str" cm="1">
        <f t="array" ref="AAT29">INDEX(AAT$13:AAT28,$B29+1,1)</f>
        <v>-</v>
      </c>
      <c r="AAU29" s="535" t="str" cm="1">
        <f t="array" ref="AAU29">INDEX(AAU$13:AAU28,$B29+1,1)</f>
        <v>-</v>
      </c>
      <c r="AAV29" s="535" t="str" cm="1">
        <f t="array" ref="AAV29">INDEX(AAV$13:AAV28,$B29+1,1)</f>
        <v>-</v>
      </c>
      <c r="AAW29" s="535" cm="1">
        <f t="array" ref="AAW29">INDEX(AAW$13:AAW28,$B29+1,1)</f>
        <v>1</v>
      </c>
      <c r="AAX29" s="535" cm="1">
        <f t="array" ref="AAX29">INDEX(AAX$13:AAX28,$B29+1,1)</f>
        <v>1</v>
      </c>
      <c r="AAY29" s="535" cm="1">
        <f t="array" ref="AAY29">INDEX(AAY$13:AAY28,$B29+1,1)</f>
        <v>1</v>
      </c>
      <c r="AAZ29" s="535" cm="1">
        <f t="array" ref="AAZ29">INDEX(AAZ$13:AAZ28,$B29+1,1)</f>
        <v>1</v>
      </c>
      <c r="ABA29" s="535" t="str" cm="1">
        <f t="array" ref="ABA29">INDEX(ABA$13:ABA28,$B29+1,1)</f>
        <v>-</v>
      </c>
      <c r="ABB29" s="535" t="str" cm="1">
        <f t="array" ref="ABB29">INDEX(ABB$13:ABB28,$B29+1,1)</f>
        <v>-</v>
      </c>
      <c r="ABC29" s="535" t="str" cm="1">
        <f t="array" ref="ABC29">INDEX(ABC$13:ABC28,$B29+1,1)</f>
        <v>-</v>
      </c>
      <c r="ABD29" s="535" t="str" cm="1">
        <f t="array" ref="ABD29">INDEX(ABD$13:ABD28,$B29+1,1)</f>
        <v>-</v>
      </c>
      <c r="ABE29" s="535" t="str" cm="1">
        <f t="array" ref="ABE29">INDEX(ABE$13:ABE28,$B29+1,1)</f>
        <v>-</v>
      </c>
      <c r="ABF29" s="535" t="str" cm="1">
        <f t="array" ref="ABF29">INDEX(ABF$13:ABF28,$B29+1,1)</f>
        <v>-</v>
      </c>
      <c r="ABG29" s="535" t="str" cm="1">
        <f t="array" ref="ABG29">INDEX(ABG$13:ABG28,$B29+1,1)</f>
        <v>-</v>
      </c>
      <c r="ABH29" s="18"/>
      <c r="ABI29" s="535" t="str" cm="1">
        <f t="array" ref="ABI29">INDEX(ABI$13:ABI28,$B29+1,1)</f>
        <v>-</v>
      </c>
      <c r="ABJ29" s="411">
        <f t="shared" si="187"/>
        <v>1</v>
      </c>
      <c r="ABK29" s="18"/>
      <c r="ABL29" s="535" t="str" cm="1">
        <f t="array" ref="ABL29">INDEX(ABL$13:ABL28,$B29+1,1)</f>
        <v>-</v>
      </c>
      <c r="ABM29" s="535" t="str" cm="1">
        <f t="array" ref="ABM29">INDEX(ABM$13:ABM28,$B29+1,1)</f>
        <v>-</v>
      </c>
      <c r="ABN29" s="535" t="str" cm="1">
        <f t="array" ref="ABN29">INDEX(ABN$13:ABN28,$B29+1,1)</f>
        <v>-</v>
      </c>
      <c r="ABO29" s="535" t="str" cm="1">
        <f t="array" ref="ABO29">INDEX(ABO$13:ABO28,$B29+1,1)</f>
        <v>-</v>
      </c>
      <c r="ABP29" s="535" t="str" cm="1">
        <f t="array" ref="ABP29">INDEX(ABP$13:ABP28,$B29+1,1)</f>
        <v>-</v>
      </c>
      <c r="ABQ29" s="535" t="str" cm="1">
        <f t="array" ref="ABQ29">INDEX(ABQ$13:ABQ28,$B29+1,1)</f>
        <v>-</v>
      </c>
      <c r="ABR29" s="535" t="str" cm="1">
        <f t="array" ref="ABR29">INDEX(ABR$13:ABR28,$B29+1,1)</f>
        <v>-</v>
      </c>
      <c r="ABS29" s="535" t="str" cm="1">
        <f t="array" ref="ABS29">INDEX(ABS$13:ABS28,$B29+1,1)</f>
        <v>-</v>
      </c>
      <c r="ABT29" s="535" t="str" cm="1">
        <f t="array" ref="ABT29">INDEX(ABT$13:ABT28,$B29+1,1)</f>
        <v>-</v>
      </c>
      <c r="ABU29" s="535" t="str" cm="1">
        <f t="array" ref="ABU29">INDEX(ABU$13:ABU28,$B29+1,1)</f>
        <v>-</v>
      </c>
      <c r="ABV29" s="535" t="str" cm="1">
        <f t="array" ref="ABV29">INDEX(ABV$13:ABV28,$B29+1,1)</f>
        <v>-</v>
      </c>
      <c r="ABW29" s="535" t="str" cm="1">
        <f t="array" ref="ABW29">INDEX(ABW$13:ABW28,$B29+1,1)</f>
        <v>-</v>
      </c>
      <c r="ABX29" s="535" t="str" cm="1">
        <f t="array" ref="ABX29">INDEX(ABX$13:ABX28,$B29+1,1)</f>
        <v>-</v>
      </c>
      <c r="ABY29" s="535" t="str" cm="1">
        <f t="array" ref="ABY29">INDEX(ABY$13:ABY28,$B29+1,1)</f>
        <v>-</v>
      </c>
      <c r="ABZ29" s="535" t="str" cm="1">
        <f t="array" ref="ABZ29">INDEX(ABZ$13:ABZ28,$B29+1,1)</f>
        <v>-</v>
      </c>
      <c r="ACA29" s="535" t="str" cm="1">
        <f t="array" ref="ACA29">INDEX(ACA$13:ACA28,$B29+1,1)</f>
        <v>-</v>
      </c>
      <c r="ACB29" s="535" t="str" cm="1">
        <f t="array" ref="ACB29">INDEX(ACB$13:ACB28,$B29+1,1)</f>
        <v>-</v>
      </c>
      <c r="ACC29" s="535" t="str" cm="1">
        <f t="array" ref="ACC29">INDEX(ACC$13:ACC28,$B29+1,1)</f>
        <v>-</v>
      </c>
      <c r="ACD29" s="535" t="str" cm="1">
        <f t="array" ref="ACD29">INDEX(ACD$13:ACD28,$B29+1,1)</f>
        <v>-</v>
      </c>
      <c r="ACE29" s="535" t="str" cm="1">
        <f t="array" ref="ACE29">INDEX(ACE$13:ACE28,$B29+1,1)</f>
        <v>-</v>
      </c>
      <c r="ACF29" s="535" t="str" cm="1">
        <f t="array" ref="ACF29">INDEX(ACF$13:ACF28,$B29+1,1)</f>
        <v>-</v>
      </c>
      <c r="ACG29" s="535" t="str" cm="1">
        <f t="array" ref="ACG29">INDEX(ACG$13:ACG28,$B29+1,1)</f>
        <v>-</v>
      </c>
      <c r="ACH29" s="535" t="str" cm="1">
        <f t="array" ref="ACH29">INDEX(ACH$13:ACH28,$B29+1,1)</f>
        <v>-</v>
      </c>
      <c r="ACI29" s="535" t="str" cm="1">
        <f t="array" ref="ACI29">INDEX(ACI$13:ACI28,$B29+1,1)</f>
        <v>-</v>
      </c>
      <c r="ACJ29" s="535" t="str" cm="1">
        <f t="array" ref="ACJ29">INDEX(ACJ$13:ACJ28,$B29+1,1)</f>
        <v>-</v>
      </c>
      <c r="ACK29" s="535" t="str" cm="1">
        <f t="array" ref="ACK29">INDEX(ACK$13:ACK28,$B29+1,1)</f>
        <v>-</v>
      </c>
      <c r="ACL29" s="535" t="str" cm="1">
        <f t="array" ref="ACL29">INDEX(ACL$13:ACL28,$B29+1,1)</f>
        <v>-</v>
      </c>
      <c r="ACM29" s="535" t="str" cm="1">
        <f t="array" ref="ACM29">INDEX(ACM$13:ACM28,$B29+1,1)</f>
        <v>-</v>
      </c>
      <c r="ACN29" s="535" t="str" cm="1">
        <f t="array" ref="ACN29">INDEX(ACN$13:ACN28,$B29+1,1)</f>
        <v>-</v>
      </c>
      <c r="ACO29" s="535" t="str" cm="1">
        <f t="array" ref="ACO29">INDEX(ACO$13:ACO28,$B29+1,1)</f>
        <v>-</v>
      </c>
      <c r="ACP29" s="535" t="str" cm="1">
        <f t="array" ref="ACP29">INDEX(ACP$13:ACP28,$B29+1,1)</f>
        <v>-</v>
      </c>
      <c r="ACQ29" s="535" t="str" cm="1">
        <f t="array" ref="ACQ29">INDEX(ACQ$13:ACQ28,$B29+1,1)</f>
        <v>-</v>
      </c>
      <c r="ACR29" s="535" t="str" cm="1">
        <f t="array" ref="ACR29">INDEX(ACR$13:ACR28,$B29+1,1)</f>
        <v>-</v>
      </c>
      <c r="ACS29" s="535" t="str" cm="1">
        <f t="array" ref="ACS29">INDEX(ACS$13:ACS28,$B29+1,1)</f>
        <v>-</v>
      </c>
      <c r="ACT29" s="535" t="str" cm="1">
        <f t="array" ref="ACT29">INDEX(ACT$13:ACT28,$B29+1,1)</f>
        <v>-</v>
      </c>
      <c r="ACU29" s="535" t="str" cm="1">
        <f t="array" ref="ACU29">INDEX(ACU$13:ACU28,$B29+1,1)</f>
        <v>-</v>
      </c>
      <c r="ACV29" s="535" t="str" cm="1">
        <f t="array" ref="ACV29">INDEX(ACV$13:ACV28,$B29+1,1)</f>
        <v>-</v>
      </c>
      <c r="ACW29" s="535" t="str" cm="1">
        <f t="array" ref="ACW29">INDEX(ACW$13:ACW28,$B29+1,1)</f>
        <v>-</v>
      </c>
      <c r="ACX29" s="535" t="str" cm="1">
        <f t="array" ref="ACX29">INDEX(ACX$13:ACX28,$B29+1,1)</f>
        <v>-</v>
      </c>
      <c r="ACY29" s="535" t="str" cm="1">
        <f t="array" ref="ACY29">INDEX(ACY$13:ACY28,$B29+1,1)</f>
        <v>-</v>
      </c>
      <c r="ACZ29" s="535" t="str" cm="1">
        <f t="array" ref="ACZ29">INDEX(ACZ$13:ACZ28,$B29+1,1)</f>
        <v>-</v>
      </c>
      <c r="ADA29" s="535" t="str" cm="1">
        <f t="array" ref="ADA29">INDEX(ADA$13:ADA28,$B29+1,1)</f>
        <v>-</v>
      </c>
      <c r="ADB29" s="535" cm="1">
        <f t="array" ref="ADB29">INDEX(ADB$13:ADB28,$B29+1,1)</f>
        <v>1</v>
      </c>
      <c r="ADC29" s="535" cm="1">
        <f t="array" ref="ADC29">INDEX(ADC$13:ADC28,$B29+1,1)</f>
        <v>1</v>
      </c>
      <c r="ADD29" s="535" t="str" cm="1">
        <f t="array" ref="ADD29">INDEX(ADD$13:ADD28,$B29+1,1)</f>
        <v>-</v>
      </c>
      <c r="ADE29" s="535" t="str" cm="1">
        <f t="array" ref="ADE29">INDEX(ADE$13:ADE28,$B29+1,1)</f>
        <v>-</v>
      </c>
      <c r="ADF29" s="535" t="str" cm="1">
        <f t="array" ref="ADF29">INDEX(ADF$13:ADF28,$B29+1,1)</f>
        <v>-</v>
      </c>
      <c r="ADG29" s="535" t="str" cm="1">
        <f t="array" ref="ADG29">INDEX(ADG$13:ADG28,$B29+1,1)</f>
        <v>-</v>
      </c>
      <c r="ADH29" s="535" t="str" cm="1">
        <f t="array" ref="ADH29">INDEX(ADH$13:ADH28,$B29+1,1)</f>
        <v>-</v>
      </c>
      <c r="ADI29" s="535" t="str" cm="1">
        <f t="array" ref="ADI29">INDEX(ADI$13:ADI28,$B29+1,1)</f>
        <v>-</v>
      </c>
      <c r="ADJ29" s="535" t="str" cm="1">
        <f t="array" ref="ADJ29">INDEX(ADJ$13:ADJ28,$B29+1,1)</f>
        <v>-</v>
      </c>
      <c r="ADK29" s="535" t="str" cm="1">
        <f t="array" ref="ADK29">INDEX(ADK$13:ADK28,$B29+1,1)</f>
        <v>-</v>
      </c>
      <c r="ADL29" s="535" t="str" cm="1">
        <f t="array" ref="ADL29">INDEX(ADL$13:ADL28,$B29+1,1)</f>
        <v>-</v>
      </c>
      <c r="ADM29" s="535" t="str" cm="1">
        <f t="array" ref="ADM29">INDEX(ADM$13:ADM28,$B29+1,1)</f>
        <v>-</v>
      </c>
      <c r="ADN29" s="535" t="str" cm="1">
        <f t="array" ref="ADN29">INDEX(ADN$13:ADN28,$B29+1,1)</f>
        <v>-</v>
      </c>
      <c r="ADO29" s="535" t="str" cm="1">
        <f t="array" ref="ADO29">INDEX(ADO$13:ADO28,$B29+1,1)</f>
        <v>-</v>
      </c>
      <c r="ADP29" s="535" t="str" cm="1">
        <f t="array" ref="ADP29">INDEX(ADP$13:ADP28,$B29+1,1)</f>
        <v>-</v>
      </c>
      <c r="ADQ29" s="18"/>
      <c r="ADR29" s="535" t="str" cm="1">
        <f t="array" ref="ADR29">INDEX(ADR$13:ADR28,$B29+1,1)</f>
        <v>-</v>
      </c>
      <c r="ADS29" s="535" t="str" cm="1">
        <f t="array" ref="ADS29">INDEX(ADS$13:ADS28,$B29+1,1)</f>
        <v>-</v>
      </c>
      <c r="ADT29" s="535" t="str" cm="1">
        <f t="array" ref="ADT29">INDEX(ADT$13:ADT28,$B29+1,1)</f>
        <v>-</v>
      </c>
      <c r="ADU29" s="535" t="str" cm="1">
        <f t="array" ref="ADU29">INDEX(ADU$13:ADU28,$B29+1,1)</f>
        <v>-</v>
      </c>
      <c r="ADV29" s="535" t="str" cm="1">
        <f t="array" ref="ADV29">INDEX(ADV$13:ADV28,$B29+1,1)</f>
        <v>-</v>
      </c>
      <c r="ADW29" s="535" t="str" cm="1">
        <f t="array" ref="ADW29">INDEX(ADW$13:ADW28,$B29+1,1)</f>
        <v>-</v>
      </c>
      <c r="ADX29" s="535" t="str" cm="1">
        <f t="array" ref="ADX29">INDEX(ADX$13:ADX28,$B29+1,1)</f>
        <v>-</v>
      </c>
      <c r="ADY29" s="535" t="str" cm="1">
        <f t="array" ref="ADY29">INDEX(ADY$13:ADY28,$B29+1,1)</f>
        <v>-</v>
      </c>
      <c r="ADZ29" s="535" t="str" cm="1">
        <f t="array" ref="ADZ29">INDEX(ADZ$13:ADZ28,$B29+1,1)</f>
        <v>-</v>
      </c>
      <c r="AEA29" s="535" t="str" cm="1">
        <f t="array" ref="AEA29">INDEX(AEA$13:AEA28,$B29+1,1)</f>
        <v>-</v>
      </c>
      <c r="AEB29" s="535" t="str" cm="1">
        <f t="array" ref="AEB29">INDEX(AEB$13:AEB28,$B29+1,1)</f>
        <v>-</v>
      </c>
      <c r="AEC29" s="535" t="str" cm="1">
        <f t="array" ref="AEC29">INDEX(AEC$13:AEC28,$B29+1,1)</f>
        <v>-</v>
      </c>
      <c r="AED29" s="535" t="str" cm="1">
        <f t="array" ref="AED29">INDEX(AED$13:AED28,$B29+1,1)</f>
        <v>-</v>
      </c>
      <c r="AEE29" s="535" t="str" cm="1">
        <f t="array" ref="AEE29">INDEX(AEE$13:AEE28,$B29+1,1)</f>
        <v>-</v>
      </c>
      <c r="AEF29" s="535" t="str" cm="1">
        <f t="array" ref="AEF29">INDEX(AEF$13:AEF28,$B29+1,1)</f>
        <v>-</v>
      </c>
      <c r="AEG29" s="535" t="str" cm="1">
        <f t="array" ref="AEG29">INDEX(AEG$13:AEG28,$B29+1,1)</f>
        <v>-</v>
      </c>
      <c r="AEH29" s="535" t="str" cm="1">
        <f t="array" ref="AEH29">INDEX(AEH$13:AEH28,$B29+1,1)</f>
        <v>-</v>
      </c>
      <c r="AEI29" s="535" t="str" cm="1">
        <f t="array" ref="AEI29">INDEX(AEI$13:AEI28,$B29+1,1)</f>
        <v>-</v>
      </c>
      <c r="AEJ29" s="535" t="str" cm="1">
        <f t="array" ref="AEJ29">INDEX(AEJ$13:AEJ28,$B29+1,1)</f>
        <v>-</v>
      </c>
      <c r="AEK29" s="535" t="str" cm="1">
        <f t="array" ref="AEK29">INDEX(AEK$13:AEK28,$B29+1,1)</f>
        <v>-</v>
      </c>
      <c r="AEL29" s="535" t="str" cm="1">
        <f t="array" ref="AEL29">INDEX(AEL$13:AEL28,$B29+1,1)</f>
        <v>-</v>
      </c>
      <c r="AEM29" s="535" t="str" cm="1">
        <f t="array" ref="AEM29">INDEX(AEM$13:AEM28,$B29+1,1)</f>
        <v>-</v>
      </c>
      <c r="AEN29" s="535" t="str" cm="1">
        <f t="array" ref="AEN29">INDEX(AEN$13:AEN28,$B29+1,1)</f>
        <v>-</v>
      </c>
      <c r="AEO29" s="535" t="str" cm="1">
        <f t="array" ref="AEO29">INDEX(AEO$13:AEO28,$B29+1,1)</f>
        <v>-</v>
      </c>
      <c r="AEP29" s="535" t="str" cm="1">
        <f t="array" ref="AEP29">INDEX(AEP$13:AEP28,$B29+1,1)</f>
        <v>-</v>
      </c>
      <c r="AEQ29" s="535" t="str" cm="1">
        <f t="array" ref="AEQ29">INDEX(AEQ$13:AEQ28,$B29+1,1)</f>
        <v>-</v>
      </c>
      <c r="AER29" s="535" t="str" cm="1">
        <f t="array" ref="AER29">INDEX(AER$13:AER28,$B29+1,1)</f>
        <v>-</v>
      </c>
      <c r="AES29" s="535" t="str" cm="1">
        <f t="array" ref="AES29">INDEX(AES$13:AES28,$B29+1,1)</f>
        <v>-</v>
      </c>
      <c r="AET29" s="535" t="str" cm="1">
        <f t="array" ref="AET29">INDEX(AET$13:AET28,$B29+1,1)</f>
        <v>-</v>
      </c>
      <c r="AEU29" s="535" t="str" cm="1">
        <f t="array" ref="AEU29">INDEX(AEU$13:AEU28,$B29+1,1)</f>
        <v>-</v>
      </c>
      <c r="AEV29" s="535" t="str" cm="1">
        <f t="array" ref="AEV29">INDEX(AEV$13:AEV28,$B29+1,1)</f>
        <v>-</v>
      </c>
      <c r="AEW29" s="535" t="str" cm="1">
        <f t="array" ref="AEW29">INDEX(AEW$13:AEW28,$B29+1,1)</f>
        <v>-</v>
      </c>
      <c r="AEX29" s="535" t="str" cm="1">
        <f t="array" ref="AEX29">INDEX(AEX$13:AEX28,$B29+1,1)</f>
        <v>-</v>
      </c>
      <c r="AEY29" s="535" t="str" cm="1">
        <f t="array" ref="AEY29">INDEX(AEY$13:AEY28,$B29+1,1)</f>
        <v>-</v>
      </c>
      <c r="AEZ29" s="535" t="str" cm="1">
        <f t="array" ref="AEZ29">INDEX(AEZ$13:AEZ28,$B29+1,1)</f>
        <v>-</v>
      </c>
      <c r="AFA29" s="535" t="str" cm="1">
        <f t="array" ref="AFA29">INDEX(AFA$13:AFA28,$B29+1,1)</f>
        <v>-</v>
      </c>
      <c r="AFB29" s="535" t="str" cm="1">
        <f t="array" ref="AFB29">INDEX(AFB$13:AFB28,$B29+1,1)</f>
        <v>-</v>
      </c>
      <c r="AFC29" s="535" t="str" cm="1">
        <f t="array" ref="AFC29">INDEX(AFC$13:AFC28,$B29+1,1)</f>
        <v>-</v>
      </c>
      <c r="AFD29" s="535" t="str" cm="1">
        <f t="array" ref="AFD29">INDEX(AFD$13:AFD28,$B29+1,1)</f>
        <v>-</v>
      </c>
      <c r="AFE29" s="535" t="str" cm="1">
        <f t="array" ref="AFE29">INDEX(AFE$13:AFE28,$B29+1,1)</f>
        <v>-</v>
      </c>
      <c r="AFF29" s="535" t="str" cm="1">
        <f t="array" ref="AFF29">INDEX(AFF$13:AFF28,$B29+1,1)</f>
        <v>-</v>
      </c>
      <c r="AFG29" s="535" t="str" cm="1">
        <f t="array" ref="AFG29">INDEX(AFG$13:AFG28,$B29+1,1)</f>
        <v>-</v>
      </c>
      <c r="AFH29" s="535" t="str" cm="1">
        <f t="array" ref="AFH29">INDEX(AFH$13:AFH28,$B29+1,1)</f>
        <v>-</v>
      </c>
      <c r="AFI29" s="535" t="str" cm="1">
        <f t="array" ref="AFI29">INDEX(AFI$13:AFI28,$B29+1,1)</f>
        <v>-</v>
      </c>
      <c r="AFJ29" s="535" t="str" cm="1">
        <f t="array" ref="AFJ29">INDEX(AFJ$13:AFJ28,$B29+1,1)</f>
        <v>-</v>
      </c>
      <c r="AFK29" s="535" t="str" cm="1">
        <f t="array" ref="AFK29">INDEX(AFK$13:AFK28,$B29+1,1)</f>
        <v>-</v>
      </c>
      <c r="AFL29" s="535" t="str" cm="1">
        <f t="array" ref="AFL29">INDEX(AFL$13:AFL28,$B29+1,1)</f>
        <v>-</v>
      </c>
      <c r="AFM29" s="535" t="str" cm="1">
        <f t="array" ref="AFM29">INDEX(AFM$13:AFM28,$B29+1,1)</f>
        <v>-</v>
      </c>
      <c r="AFN29" s="535" t="str" cm="1">
        <f t="array" ref="AFN29">INDEX(AFN$13:AFN28,$B29+1,1)</f>
        <v>-</v>
      </c>
      <c r="AFO29" s="535" t="str" cm="1">
        <f t="array" ref="AFO29">INDEX(AFO$13:AFO28,$B29+1,1)</f>
        <v>-</v>
      </c>
      <c r="AFP29" s="535" t="str" cm="1">
        <f t="array" ref="AFP29">INDEX(AFP$13:AFP28,$B29+1,1)</f>
        <v>-</v>
      </c>
      <c r="AFQ29" s="535" t="str" cm="1">
        <f t="array" ref="AFQ29">INDEX(AFQ$13:AFQ28,$B29+1,1)</f>
        <v>-</v>
      </c>
      <c r="AFR29" s="535" t="str" cm="1">
        <f t="array" ref="AFR29">INDEX(AFR$13:AFR28,$B29+1,1)</f>
        <v>-</v>
      </c>
      <c r="AFS29" s="535" t="str" cm="1">
        <f t="array" ref="AFS29">INDEX(AFS$13:AFS28,$B29+1,1)</f>
        <v>-</v>
      </c>
      <c r="AFT29" s="535" t="str" cm="1">
        <f t="array" ref="AFT29">INDEX(AFT$13:AFT28,$B29+1,1)</f>
        <v>-</v>
      </c>
      <c r="AFU29" s="535" t="str" cm="1">
        <f t="array" ref="AFU29">INDEX(AFU$13:AFU28,$B29+1,1)</f>
        <v>-</v>
      </c>
      <c r="AFV29" s="535" t="str" cm="1">
        <f t="array" ref="AFV29">INDEX(AFV$13:AFV28,$B29+1,1)</f>
        <v>-</v>
      </c>
      <c r="AFW29" s="535" t="str" cm="1">
        <f t="array" ref="AFW29">INDEX(AFW$13:AFW28,$B29+1,1)</f>
        <v>-</v>
      </c>
      <c r="AFX29" s="535" t="str" cm="1">
        <f t="array" ref="AFX29">INDEX(AFX$13:AFX28,$B29+1,1)</f>
        <v>-</v>
      </c>
      <c r="AFY29" s="535" t="str" cm="1">
        <f t="array" ref="AFY29">INDEX(AFY$13:AFY28,$B29+1,1)</f>
        <v>-</v>
      </c>
      <c r="AFZ29" s="535" t="str" cm="1">
        <f t="array" ref="AFZ29">INDEX(AFZ$13:AFZ28,$B29+1,1)</f>
        <v>-</v>
      </c>
      <c r="AGA29" s="535" t="str" cm="1">
        <f t="array" ref="AGA29">INDEX(AGA$13:AGA28,$B29+1,1)</f>
        <v>-</v>
      </c>
      <c r="AGB29" s="535" t="str" cm="1">
        <f t="array" ref="AGB29">INDEX(AGB$13:AGB28,$B29+1,1)</f>
        <v>-</v>
      </c>
      <c r="AGC29" s="535" t="str" cm="1">
        <f t="array" ref="AGC29">INDEX(AGC$13:AGC28,$B29+1,1)</f>
        <v>-</v>
      </c>
      <c r="AGD29" s="535" t="str" cm="1">
        <f t="array" ref="AGD29">INDEX(AGD$13:AGD28,$B29+1,1)</f>
        <v>-</v>
      </c>
      <c r="AGE29" s="535" t="str" cm="1">
        <f t="array" ref="AGE29">INDEX(AGE$13:AGE28,$B29+1,1)</f>
        <v>-</v>
      </c>
      <c r="AGF29" s="535" t="str" cm="1">
        <f t="array" ref="AGF29">INDEX(AGF$13:AGF28,$B29+1,1)</f>
        <v>-</v>
      </c>
      <c r="AGG29" s="535" t="str" cm="1">
        <f t="array" ref="AGG29">INDEX(AGG$13:AGG28,$B29+1,1)</f>
        <v>-</v>
      </c>
      <c r="AGH29" s="535" t="str" cm="1">
        <f t="array" ref="AGH29">INDEX(AGH$13:AGH28,$B29+1,1)</f>
        <v>-</v>
      </c>
      <c r="AGI29" s="535" t="str" cm="1">
        <f t="array" ref="AGI29">INDEX(AGI$13:AGI28,$B29+1,1)</f>
        <v>-</v>
      </c>
      <c r="AGJ29" s="535" t="str" cm="1">
        <f t="array" ref="AGJ29">INDEX(AGJ$13:AGJ28,$B29+1,1)</f>
        <v>-</v>
      </c>
      <c r="AGK29" s="535" t="str" cm="1">
        <f t="array" ref="AGK29">INDEX(AGK$13:AGK28,$B29+1,1)</f>
        <v>-</v>
      </c>
      <c r="AGL29" s="535" t="str" cm="1">
        <f t="array" ref="AGL29">INDEX(AGL$13:AGL28,$B29+1,1)</f>
        <v>-</v>
      </c>
      <c r="AGM29" s="535" t="str" cm="1">
        <f t="array" ref="AGM29">INDEX(AGM$13:AGM28,$B29+1,1)</f>
        <v>-</v>
      </c>
      <c r="AGN29" s="535" t="str" cm="1">
        <f t="array" ref="AGN29">INDEX(AGN$13:AGN28,$B29+1,1)</f>
        <v>-</v>
      </c>
      <c r="AGO29" s="535" t="str" cm="1">
        <f t="array" ref="AGO29">INDEX(AGO$13:AGO28,$B29+1,1)</f>
        <v>-</v>
      </c>
      <c r="AGP29" s="535" t="str" cm="1">
        <f t="array" ref="AGP29">INDEX(AGP$13:AGP28,$B29+1,1)</f>
        <v>-</v>
      </c>
      <c r="AGQ29" s="535" t="str" cm="1">
        <f t="array" ref="AGQ29">INDEX(AGQ$13:AGQ28,$B29+1,1)</f>
        <v>-</v>
      </c>
      <c r="AGR29" s="535" t="str" cm="1">
        <f t="array" ref="AGR29">INDEX(AGR$13:AGR28,$B29+1,1)</f>
        <v>-</v>
      </c>
      <c r="AGS29" s="535" t="str" cm="1">
        <f t="array" ref="AGS29">INDEX(AGS$13:AGS28,$B29+1,1)</f>
        <v>-</v>
      </c>
      <c r="AGT29" s="535" t="str" cm="1">
        <f t="array" ref="AGT29">INDEX(AGT$13:AGT28,$B29+1,1)</f>
        <v>-</v>
      </c>
      <c r="AGU29" s="535" t="str" cm="1">
        <f t="array" ref="AGU29">INDEX(AGU$13:AGU28,$B29+1,1)</f>
        <v>-</v>
      </c>
      <c r="AGV29" s="535" t="str" cm="1">
        <f t="array" ref="AGV29">INDEX(AGV$13:AGV28,$B29+1,1)</f>
        <v>-</v>
      </c>
      <c r="AGW29" s="535" t="str" cm="1">
        <f t="array" ref="AGW29">INDEX(AGW$13:AGW28,$B29+1,1)</f>
        <v>-</v>
      </c>
      <c r="AGX29" s="535" t="str" cm="1">
        <f t="array" ref="AGX29">INDEX(AGX$13:AGX28,$B29+1,1)</f>
        <v>-</v>
      </c>
      <c r="AGY29" s="535" t="str" cm="1">
        <f t="array" ref="AGY29">INDEX(AGY$13:AGY28,$B29+1,1)</f>
        <v>-</v>
      </c>
      <c r="AGZ29" s="535" t="str" cm="1">
        <f t="array" ref="AGZ29">INDEX(AGZ$13:AGZ28,$B29+1,1)</f>
        <v>-</v>
      </c>
      <c r="AHA29" s="535" t="str" cm="1">
        <f t="array" ref="AHA29">INDEX(AHA$13:AHA28,$B29+1,1)</f>
        <v>-</v>
      </c>
      <c r="AHB29" s="535" t="str" cm="1">
        <f t="array" ref="AHB29">INDEX(AHB$13:AHB28,$B29+1,1)</f>
        <v>-</v>
      </c>
      <c r="AHC29" s="535" t="str" cm="1">
        <f t="array" ref="AHC29">INDEX(AHC$13:AHC28,$B29+1,1)</f>
        <v>-</v>
      </c>
      <c r="AHD29" s="535" cm="1">
        <f t="array" ref="AHD29">INDEX(AHD$13:AHD28,$B29+1,1)</f>
        <v>0</v>
      </c>
      <c r="AHE29" s="483">
        <v>0</v>
      </c>
    </row>
    <row r="30" spans="1:889" outlineLevel="1">
      <c r="A30" s="18">
        <f t="shared" si="148"/>
        <v>17</v>
      </c>
      <c r="B30" s="18">
        <f t="shared" si="218"/>
        <v>6</v>
      </c>
      <c r="C30">
        <v>2</v>
      </c>
      <c r="D30" s="17" t="str" cm="1">
        <f t="array" ref="D30">INDEX(D$13:D29,$B30+1,1)</f>
        <v>GSW</v>
      </c>
      <c r="E30" t="b">
        <v>1</v>
      </c>
      <c r="F30" t="b">
        <v>0</v>
      </c>
      <c r="G30" t="b">
        <f t="shared" si="219"/>
        <v>1</v>
      </c>
      <c r="H30" s="40" t="str">
        <f>"Brd"&amp;$T30&amp;IF($FG30&gt;0,"&amp;EL","   ")&amp;"_test"</f>
        <v>Brd4&amp;EL_test</v>
      </c>
      <c r="I30" s="535" cm="1">
        <f t="array" ref="I30">INDEX(I$13:I29,$B30+1,1)</f>
        <v>1</v>
      </c>
      <c r="J30" s="535" cm="1">
        <f t="array" ref="J30">INDEX(J$13:J29,$B30+1,1)</f>
        <v>0</v>
      </c>
      <c r="K30" s="535" cm="1">
        <f t="array" ref="K30">INDEX(K$13:K29,$B30+1,1)</f>
        <v>0</v>
      </c>
      <c r="L30" s="535" cm="1">
        <f t="array" ref="L30">INDEX(L$13:L29,$B30+1,1)</f>
        <v>2</v>
      </c>
      <c r="M30" s="535" cm="1">
        <f t="array" ref="M30">INDEX(M$13:M29,$B30+1,1)</f>
        <v>0</v>
      </c>
      <c r="N30" s="535" cm="1">
        <f t="array" ref="N30">INDEX(N$13:N29,$B30+1,1)</f>
        <v>3</v>
      </c>
      <c r="O30" s="22">
        <v>4</v>
      </c>
      <c r="P30" s="535" cm="1">
        <f t="array" ref="P30">INDEX(P$13:P29,$B30+1,1)</f>
        <v>0</v>
      </c>
      <c r="Q30" s="535" cm="1">
        <f t="array" ref="Q30">INDEX(Q$13:Q29,$B30+1,1)</f>
        <v>0</v>
      </c>
      <c r="R30" s="535" cm="1">
        <f t="array" ref="R30">INDEX(R$13:R29,$B30+1,1)</f>
        <v>1</v>
      </c>
      <c r="S30" s="535" cm="1">
        <f t="array" ref="S30">INDEX(S$13:S29,$B30+1,1)</f>
        <v>0</v>
      </c>
      <c r="T30" s="411">
        <f t="shared" si="149"/>
        <v>4</v>
      </c>
      <c r="U30" s="411">
        <f t="shared" si="150"/>
        <v>3</v>
      </c>
      <c r="V30" s="411">
        <f t="shared" si="151"/>
        <v>0</v>
      </c>
      <c r="W30" s="773" t="b">
        <f t="shared" si="215"/>
        <v>0</v>
      </c>
      <c r="X30" s="772" t="b">
        <f t="shared" si="152"/>
        <v>1</v>
      </c>
      <c r="Y30" s="772" t="b">
        <f t="shared" si="152"/>
        <v>1</v>
      </c>
      <c r="Z30" s="791" t="b" cm="1">
        <f t="array" ref="Z30">INDEX(Z$13:Z29,$B30+1,1)</f>
        <v>0</v>
      </c>
      <c r="AA30" s="411">
        <f t="shared" si="153"/>
        <v>4</v>
      </c>
      <c r="AB30" s="411">
        <f t="shared" si="154"/>
        <v>4</v>
      </c>
      <c r="AC30" s="22">
        <v>4</v>
      </c>
      <c r="AD30" s="411">
        <f t="shared" si="155"/>
        <v>1</v>
      </c>
      <c r="AE30" s="111"/>
      <c r="AF30" s="111"/>
      <c r="AG30" s="111"/>
      <c r="AH30" s="111"/>
      <c r="AI30" s="535" cm="1">
        <f t="array" ref="AI30">INDEX(AI$13:AI29,$B30+1,1)</f>
        <v>1</v>
      </c>
      <c r="AJ30" s="535" cm="1">
        <f t="array" ref="AJ30">INDEX(AJ$13:AJ29,$B30+1,1)</f>
        <v>1</v>
      </c>
      <c r="AK30" s="535" cm="1">
        <f t="array" ref="AK30">INDEX(AK$13:AK29,$B30+1,1)</f>
        <v>1</v>
      </c>
      <c r="AL30" s="535" cm="1">
        <f t="array" ref="AL30">INDEX(AL$13:AL29,$B30+1,1)</f>
        <v>0</v>
      </c>
      <c r="AM30" s="535" cm="1">
        <f t="array" ref="AM30">INDEX(AM$13:AM29,$B30+1,1)</f>
        <v>0</v>
      </c>
      <c r="AN30" s="811" t="str" cm="1">
        <f t="array" ref="AN30">INDEX(AN$13:AN29,$B30+1,1)</f>
        <v/>
      </c>
      <c r="AO30" s="535" t="str" cm="1">
        <f t="array" ref="AO30">INDEX(AO$13:AO29,$B30+1,1)</f>
        <v/>
      </c>
      <c r="AP30" s="535" t="str" cm="1">
        <f t="array" ref="AP30">INDEX(AP$13:AP29,$B30+1,1)</f>
        <v/>
      </c>
      <c r="AQ30" s="535" cm="1">
        <f t="array" ref="AQ30">INDEX(AQ$13:AQ29,$B30+1,1)</f>
        <v>1</v>
      </c>
      <c r="AR30" s="535" cm="1">
        <f t="array" ref="AR30">INDEX(AR$13:AR29,$B30+1,1)</f>
        <v>1</v>
      </c>
      <c r="AS30" s="111"/>
      <c r="AT30" s="111"/>
      <c r="AU30" s="111"/>
      <c r="AV30" s="111"/>
      <c r="AW30" s="111"/>
      <c r="AX30" s="111"/>
      <c r="AY30" s="111"/>
      <c r="AZ30" s="111"/>
      <c r="BA30" s="18"/>
      <c r="BB30" s="18"/>
      <c r="BC30" s="200" t="str" cm="1">
        <f t="array" aca="1" ref="BC30" ca="1">$H30&amp;" "        &amp;_xlfn.SINGLE( INDEX(i.ModelStructure,$I30,1))    &amp;" "
&amp; $D30        &amp;       IF(OR($CG30="-", $CG30),"_PInp","_Full")&amp;    CHOOSE($DT30+1," Fine","  MWM","  SFM","  CFS","  GFS"," Meat"," Wool","  Mat "," 1stC"," Term"," Shed","     ")&amp;IF($FG30=1,"&amp;EL","   ")&amp;IF($DZ30=TRUE,"&amp;BBT","    ")
&amp;      " TOL"&amp;_xlfn.SINGLE(INDEX(i.TOL_Desc,1,$N30))   &amp; " Scan"&amp;$AK30
&amp;       CHOOSE($K30+1," CFS"," GFS"," NFS")&amp;     " CG_"&amp;_xlfn.SINGLE(_xlfn.SWITCH($ZY30,"-",1,TRUE,1,FALSE,0))&amp;_xlfn.SINGLE(    IF($AAB30="-"," FodCrop    ",_xlfn.SWITCH(VALUE(LEFT($AAB$4,1)),0," All",6," Lup",9," Oat",11," OaF")&amp;"_Fod"&amp;TEXT($AAB30,"000%")))
&amp;" REV"&amp;"_"&amp;TEXT($JJ30,"00;-0;00;@ ")&amp;TEXT($AP30,"00;-0;00;  @")&amp;"_"&amp;TEXT($JO30,"0")&amp;"_"&amp;TEXT($AR30,"0")
&amp; " RR"&amp;TEXT(SUM($FK30:$FL30),"+00%;-00%;    ;@")
&amp; " ("&amp;IF($DM30,"P","E")   &amp;IF($DN30,"T","t")        &amp;     "_F"&amp;IF($ACM30=TRUE,3,0)+COUNTIF($ACE30:$ACI30,TRUE)+COUNTIF($BX30:$BY30,"&gt;0")&amp;IF($ACK30=TRUE,3,0)+COUNTIF($BX30:$BY30,"&gt;0")&amp;"N"&amp;$ACP30&amp;$ACQ30&amp;"L"&amp;$ADB30&amp;$ADC30&amp;"_"&amp;$ADA30&amp;")"</f>
        <v>Brd4&amp;EL_test SE GSW_PInp  Mat         TOLSpr Scan1 CFS CG_1 FodCrop     REV_-   _-_1 RR+01% (Et_F00N--L11_-)</v>
      </c>
      <c r="BD30" s="8" t="str">
        <f ca="1">IF(COUNTIF($BC$13:$BC30,$BC30)=1,"-","Dup")</f>
        <v>-</v>
      </c>
      <c r="BE30" s="18"/>
      <c r="BF30" s="535" t="b" cm="1">
        <f t="array" ref="BF30">INDEX(BF$13:BF29,$B30+1,1)</f>
        <v>0</v>
      </c>
      <c r="BG30" s="535" t="b" cm="1">
        <f t="array" ref="BG30">INDEX(BG$13:BG29,$B30+1,1)</f>
        <v>0</v>
      </c>
      <c r="BH30" s="535" t="b" cm="1">
        <f t="array" ref="BH30">INDEX(BH$13:BH29,$B30+1,1)</f>
        <v>0</v>
      </c>
      <c r="BI30" s="535" t="b" cm="1">
        <f t="array" ref="BI30">INDEX(BI$13:BI29,$B30+1,1)</f>
        <v>0</v>
      </c>
      <c r="BJ30" s="535" t="b" cm="1">
        <f t="array" ref="BJ30">INDEX(BJ$13:BJ29,$B30+1,1)</f>
        <v>0</v>
      </c>
      <c r="BK30" s="535" t="b" cm="1">
        <f t="array" ref="BK30">INDEX(BK$13:BK29,$B30+1,1)</f>
        <v>0</v>
      </c>
      <c r="BL30" s="535" t="b" cm="1">
        <f t="array" ref="BL30">INDEX(BL$13:BL29,$B30+1,1)</f>
        <v>0</v>
      </c>
      <c r="BM30" s="535" t="b" cm="1">
        <f t="array" ref="BM30">INDEX(BM$13:BM29,$B30+1,1)</f>
        <v>0</v>
      </c>
      <c r="BN30" s="535" t="b" cm="1">
        <f t="array" ref="BN30">INDEX(BN$13:BN29,$B30+1,1)</f>
        <v>0</v>
      </c>
      <c r="BO30" s="18"/>
      <c r="BP30" s="535" t="b" cm="1">
        <f t="array" ref="BP30">INDEX(BP$13:BP29,$B30+1,1)</f>
        <v>0</v>
      </c>
      <c r="BQ30" s="535" t="str" cm="1">
        <f t="array" ref="BQ30">INDEX(BQ$13:BQ29,$B30+1,1)</f>
        <v>-</v>
      </c>
      <c r="BR30" s="535" t="str" cm="1">
        <f t="array" ref="BR30">INDEX(BR$13:BR29,$B30+1,1)</f>
        <v>-</v>
      </c>
      <c r="BS30" s="535" t="str" cm="1">
        <f t="array" ref="BS30">INDEX(BS$13:BS29,$B30+1,1)</f>
        <v>-</v>
      </c>
      <c r="BT30" s="535" t="str" cm="1">
        <f t="array" ref="BT30">INDEX(BT$13:BT29,$B30+1,1)</f>
        <v>-</v>
      </c>
      <c r="BU30" s="535" t="str" cm="1">
        <f t="array" ref="BU30">INDEX(BU$13:BU29,$B30+1,1)</f>
        <v>-</v>
      </c>
      <c r="BV30" s="535" t="str" cm="1">
        <f t="array" ref="BV30">INDEX(BV$13:BV29,$B30+1,1)</f>
        <v>-</v>
      </c>
      <c r="BW30" s="535" t="str" cm="1">
        <f t="array" ref="BW30">INDEX(BW$13:BW29,$B30+1,1)</f>
        <v>-</v>
      </c>
      <c r="BX30" s="535" t="str" cm="1">
        <f t="array" ref="BX30">INDEX(BX$13:BX29,$B30+1,1)</f>
        <v>-</v>
      </c>
      <c r="BY30" s="535" t="str" cm="1">
        <f t="array" ref="BY30">INDEX(BY$13:BY29,$B30+1,1)</f>
        <v>-</v>
      </c>
      <c r="BZ30" s="535" t="str" cm="1">
        <f t="array" ref="BZ30">INDEX(BZ$13:BZ29,$B30+1,1)</f>
        <v>-</v>
      </c>
      <c r="CA30" s="535" t="str" cm="1">
        <f t="array" ref="CA30">INDEX(CA$13:CA29,$B30+1,1)</f>
        <v>-</v>
      </c>
      <c r="CB30" s="535" t="b" cm="1">
        <f t="array" ref="CB30">INDEX(CB$13:CB29,$B30+1,1)</f>
        <v>0</v>
      </c>
      <c r="CC30" s="535" t="str" cm="1">
        <f t="array" ref="CC30">INDEX(CC$13:CC29,$B30+1,1)</f>
        <v>-</v>
      </c>
      <c r="CD30" s="535" t="str" cm="1">
        <f t="array" ref="CD30">INDEX(CD$13:CD29,$B30+1,1)</f>
        <v>-</v>
      </c>
      <c r="CE30" s="535" t="str" cm="1">
        <f t="array" ref="CE30">INDEX(CE$13:CE29,$B30+1,1)</f>
        <v>-</v>
      </c>
      <c r="CF30" s="535" t="str" cm="1">
        <f t="array" ref="CF30">INDEX(CF$13:CF29,$B30+1,1)</f>
        <v>-</v>
      </c>
      <c r="CG30" s="535" t="str" cm="1">
        <f t="array" ref="CG30">INDEX(CG$13:CG29,$B30+1,1)</f>
        <v>-</v>
      </c>
      <c r="CH30" s="535" t="str" cm="1">
        <f t="array" ref="CH30">INDEX(CH$13:CH29,$B30+1,1)</f>
        <v>-</v>
      </c>
      <c r="CI30" s="535" t="str" cm="1">
        <f t="array" ref="CI30">INDEX(CI$13:CI29,$B30+1,1)</f>
        <v>-</v>
      </c>
      <c r="CJ30" s="535" t="str" cm="1">
        <f t="array" ref="CJ30">INDEX(CJ$13:CJ29,$B30+1,1)</f>
        <v>-</v>
      </c>
      <c r="CK30" s="18"/>
      <c r="CL30" s="535" t="str" cm="1">
        <f t="array" ref="CL30">INDEX(CL$13:CL29,$B30+1,1)</f>
        <v>-</v>
      </c>
      <c r="CM30" s="535" t="str" cm="1">
        <f t="array" ref="CM30">INDEX(CM$13:CM29,$B30+1,1)</f>
        <v>-</v>
      </c>
      <c r="CN30" s="411">
        <f t="shared" ca="1" si="159"/>
        <v>1</v>
      </c>
      <c r="CO30" s="411">
        <f t="shared" si="160"/>
        <v>0</v>
      </c>
      <c r="CP30" s="411">
        <f t="shared" si="160"/>
        <v>0</v>
      </c>
      <c r="CQ30" s="535" t="str" cm="1">
        <f t="array" ref="CQ30">INDEX(CQ$13:CQ29,$B30+1,1)</f>
        <v>-</v>
      </c>
      <c r="CR30" s="535" t="str" cm="1">
        <f t="array" ref="CR30">INDEX(CR$13:CR29,$B30+1,1)</f>
        <v>-</v>
      </c>
      <c r="CS30" s="535" t="str" cm="1">
        <f t="array" ref="CS30">INDEX(CS$13:CS29,$B30+1,1)</f>
        <v>-</v>
      </c>
      <c r="CT30" s="535" t="str" cm="1">
        <f t="array" ref="CT30">INDEX(CT$13:CT29,$B30+1,1)</f>
        <v>-</v>
      </c>
      <c r="CU30" s="411">
        <f t="shared" ca="1" si="161"/>
        <v>1</v>
      </c>
      <c r="CV30" s="411">
        <f t="shared" si="162"/>
        <v>0</v>
      </c>
      <c r="CW30" s="411">
        <f t="shared" si="162"/>
        <v>0</v>
      </c>
      <c r="CX30" s="535" t="str" cm="1">
        <f t="array" ref="CX30">INDEX(CX$13:CX29,$B30+1,1)</f>
        <v>-</v>
      </c>
      <c r="CY30" s="535" t="str" cm="1">
        <f t="array" ref="CY30">INDEX(CY$13:CY29,$B30+1,1)</f>
        <v>-</v>
      </c>
      <c r="CZ30" s="411">
        <f t="shared" ca="1" si="163"/>
        <v>1</v>
      </c>
      <c r="DA30" s="411">
        <f t="shared" si="164"/>
        <v>0</v>
      </c>
      <c r="DB30" s="535" t="str" cm="1">
        <f t="array" ref="DB30">INDEX(DB$13:DB29,$B30+1,1)</f>
        <v>-</v>
      </c>
      <c r="DC30" s="535" t="str" cm="1">
        <f t="array" ref="DC30">INDEX(DC$13:DC29,$B30+1,1)</f>
        <v>-</v>
      </c>
      <c r="DD30" s="411">
        <f t="shared" si="165"/>
        <v>0</v>
      </c>
      <c r="DE30" s="535" t="str" cm="1">
        <f t="array" ref="DE30">INDEX(DE$13:DE29,$B30+1,1)</f>
        <v>-</v>
      </c>
      <c r="DF30" s="535" t="str" cm="1">
        <f t="array" ref="DF30">INDEX(DF$13:DF29,$B30+1,1)</f>
        <v>-</v>
      </c>
      <c r="DG30" s="411">
        <f t="shared" ca="1" si="166"/>
        <v>1</v>
      </c>
      <c r="DH30" s="411">
        <f t="shared" si="167"/>
        <v>0</v>
      </c>
      <c r="DI30" s="411">
        <f t="shared" si="167"/>
        <v>0</v>
      </c>
      <c r="DJ30" s="535" cm="1">
        <f t="array" ref="DJ30">INDEX(DJ$13:DJ29,$B30+1,1)</f>
        <v>0</v>
      </c>
      <c r="DK30" s="535" cm="1">
        <f t="array" ref="DK30">INDEX(DK$13:DK29,$B30+1,1)</f>
        <v>0</v>
      </c>
      <c r="DL30" s="18"/>
      <c r="DM30" s="535" t="b" cm="1">
        <f t="array" ref="DM30">INDEX(DM$13:DM29,$B30+1,1)</f>
        <v>0</v>
      </c>
      <c r="DN30" s="535" t="b" cm="1">
        <f t="array" ref="DN30">INDEX(DN$13:DN29,$B30+1,1)</f>
        <v>0</v>
      </c>
      <c r="DO30" s="535" t="b" cm="1">
        <f t="array" ref="DO30">INDEX(DO$13:DO29,$B30+1,1)</f>
        <v>1</v>
      </c>
      <c r="DP30" s="535" t="str" cm="1">
        <f t="array" ref="DP30">INDEX(DP$13:DP29,$B30+1,1)</f>
        <v>-</v>
      </c>
      <c r="DQ30" s="536" cm="1">
        <f t="array" ref="DQ30">INDEX(DQ$13:DQ29,$B30+1,1)</f>
        <v>0</v>
      </c>
      <c r="DR30" s="535" cm="1">
        <f t="array" ref="DR30">INDEX(DR$13:DR29,$B30+1,1)</f>
        <v>1</v>
      </c>
      <c r="DS30" s="535" cm="1">
        <f t="array" ref="DS30">INDEX(DS$13:DS29,$B30+1,1)</f>
        <v>1</v>
      </c>
      <c r="DT30" s="411">
        <f t="shared" si="198"/>
        <v>7</v>
      </c>
      <c r="DU30" s="411" t="str">
        <f t="shared" si="198"/>
        <v>-</v>
      </c>
      <c r="DV30" s="535" t="str" cm="1">
        <f t="array" ref="DV30">INDEX(DV$13:DV29,$B30+1,1)</f>
        <v>-</v>
      </c>
      <c r="DW30" s="411" t="str">
        <f t="shared" si="199"/>
        <v>-</v>
      </c>
      <c r="DX30" s="411" t="str">
        <f t="shared" si="199"/>
        <v>-</v>
      </c>
      <c r="DY30" s="411" t="str">
        <f t="shared" si="199"/>
        <v>-</v>
      </c>
      <c r="DZ30" s="411" t="b">
        <f t="shared" si="200"/>
        <v>0</v>
      </c>
      <c r="EA30" s="535" t="str" cm="1">
        <f t="array" ref="EA30">INDEX(EA$13:EA29,$B30+1,1)</f>
        <v>-</v>
      </c>
      <c r="EB30" s="535" t="str" cm="1">
        <f t="array" ref="EB30">INDEX(EB$13:EB29,$B30+1,1)</f>
        <v>-</v>
      </c>
      <c r="EC30" s="535" t="str" cm="1">
        <f t="array" ref="EC30">INDEX(EC$13:EC29,$B30+1,1)</f>
        <v>-</v>
      </c>
      <c r="ED30" s="535" t="str" cm="1">
        <f t="array" ref="ED30">INDEX(ED$13:ED29,$B30+1,1)</f>
        <v>-</v>
      </c>
      <c r="EE30" s="411" t="str">
        <f t="shared" ref="EE30:EI40" si="222">INDEX(i.Breed,$T30,EE$6)</f>
        <v>-</v>
      </c>
      <c r="EF30" s="411" t="str">
        <f t="shared" si="222"/>
        <v>-</v>
      </c>
      <c r="EG30" s="411" t="str">
        <f t="shared" si="222"/>
        <v>-</v>
      </c>
      <c r="EH30" s="411" t="str">
        <f t="shared" si="222"/>
        <v>-</v>
      </c>
      <c r="EI30" s="411" t="str">
        <f t="shared" si="222"/>
        <v>-</v>
      </c>
      <c r="EJ30" s="535" cm="1">
        <f t="array" ref="EJ30">INDEX(EJ$13:EJ29,$B30+1,1)</f>
        <v>0</v>
      </c>
      <c r="EK30" s="535" cm="1">
        <f t="array" ref="EK30">INDEX(EK$13:EK29,$B30+1,1)</f>
        <v>999999</v>
      </c>
      <c r="EL30" s="535" cm="1">
        <f t="array" ref="EL30">INDEX(EL$13:EL29,$B30+1,1)</f>
        <v>999999</v>
      </c>
      <c r="EM30" s="535" cm="1">
        <f t="array" ref="EM30">INDEX(EM$13:EM29,$B30+1,1)</f>
        <v>999999</v>
      </c>
      <c r="EN30" s="535" cm="1">
        <f t="array" ref="EN30">INDEX(EN$13:EN29,$B30+1,1)</f>
        <v>999999</v>
      </c>
      <c r="EO30" s="535" cm="1">
        <f t="array" ref="EO30">INDEX(EO$13:EO29,$B30+1,1)</f>
        <v>999999</v>
      </c>
      <c r="EP30" s="535" cm="1">
        <f t="array" ref="EP30">INDEX(EP$13:EP29,$B30+1,1)</f>
        <v>999999</v>
      </c>
      <c r="EQ30" s="535" cm="1">
        <f t="array" ref="EQ30">INDEX(EQ$13:EQ29,$B30+1,1)</f>
        <v>999999</v>
      </c>
      <c r="ER30" s="535" cm="1">
        <f t="array" ref="ER30">INDEX(ER$13:ER29,$B30+1,1)</f>
        <v>999999</v>
      </c>
      <c r="ES30" s="535" cm="1">
        <f t="array" ref="ES30">INDEX(ES$13:ES29,$B30+1,1)</f>
        <v>999999</v>
      </c>
      <c r="ET30" s="535" cm="1">
        <f t="array" ref="ET30">INDEX(ET$13:ET29,$B30+1,1)</f>
        <v>999999</v>
      </c>
      <c r="EU30" s="535" cm="1">
        <f t="array" ref="EU30">INDEX(EU$13:EU29,$B30+1,1)</f>
        <v>999999</v>
      </c>
      <c r="EV30" s="535" cm="1">
        <f t="array" ref="EV30">INDEX(EV$13:EV29,$B30+1,1)</f>
        <v>999999</v>
      </c>
      <c r="EW30" s="777">
        <f t="shared" si="170"/>
        <v>999999</v>
      </c>
      <c r="EX30" s="777">
        <f t="shared" si="170"/>
        <v>999999</v>
      </c>
      <c r="EY30" s="777">
        <f t="shared" si="170"/>
        <v>999999</v>
      </c>
      <c r="EZ30" s="535" t="str" cm="1">
        <f t="array" ref="EZ30">INDEX(EZ$13:EZ29,$B30+1,1)</f>
        <v>-</v>
      </c>
      <c r="FA30" s="535" t="str" cm="1">
        <f t="array" ref="FA30">INDEX(FA$13:FA29,$B30+1,1)</f>
        <v>-</v>
      </c>
      <c r="FB30" s="411" t="str">
        <f t="shared" si="202"/>
        <v>-</v>
      </c>
      <c r="FC30" s="411" t="str">
        <f t="shared" si="202"/>
        <v>-</v>
      </c>
      <c r="FD30" s="776">
        <f t="shared" si="192"/>
        <v>0</v>
      </c>
      <c r="FE30" s="774">
        <f t="shared" si="193"/>
        <v>999999</v>
      </c>
      <c r="FF30" s="775">
        <f t="shared" si="194"/>
        <v>999999</v>
      </c>
      <c r="FG30" s="545" cm="1">
        <f t="array" ref="FG30">INDEX(i.ELMated,$AB30+1,1)</f>
        <v>0.9</v>
      </c>
      <c r="FH30" s="723" cm="1">
        <f t="array" ref="FH30">IF(FG30&lt;&gt;"-",FG30,INDEX(i.ELMatedEst,$AA30+1,$T30))</f>
        <v>0.9</v>
      </c>
      <c r="FI30" s="535" t="str" cm="1">
        <f t="array" ref="FI30">INDEX(FI$13:FI29,$B30+1,1)</f>
        <v>-</v>
      </c>
      <c r="FJ30" s="535" t="str" cm="1">
        <f t="array" ref="FJ30">INDEX(FJ$13:FJ29,$B30+1,1)</f>
        <v>-</v>
      </c>
      <c r="FK30" s="411">
        <f t="shared" si="203"/>
        <v>0</v>
      </c>
      <c r="FL30" s="661">
        <f t="shared" si="204"/>
        <v>5.0000000000000001E-3</v>
      </c>
      <c r="FM30" s="535" cm="1">
        <f t="array" ref="FM30">INDEX(FM$13:FM29,$B30+1,1)</f>
        <v>1</v>
      </c>
      <c r="FN30" s="662">
        <f t="shared" si="205"/>
        <v>1.1999999999999997E-2</v>
      </c>
      <c r="FO30" s="662">
        <f>INDEX(CHOOSE($N30,DataAutumn!i.EL_PropnSold,DataWinter!i.EL_PropnSold,DataSpring!i.EL_PropnSold),$AI30,$T30)*INDEX(i.ELMatedEst,$AB30+1,$T30)*i.dAdultRR_ELPropSold
+INDEX(i.dryman,($AJ30-1)*4+$AI30,FO$7)</f>
        <v>1.332E-2</v>
      </c>
      <c r="FP30" s="662">
        <f>INDEX(CHOOSE($N30,DataAutumn!i.EL_PropnSold,DataWinter!i.EL_PropnSold,DataSpring!i.EL_PropnSold),$AI30,$T30)*INDEX(i.ELMatedEst,$AB30+1,$T30)*i.dAdultRR_ELPropSold
+INDEX(i.dryman,($AJ30-1)*4+$AI30,FP$7)</f>
        <v>4.4569999999999999E-2</v>
      </c>
      <c r="FQ30" s="662">
        <f>INDEX(CHOOSE($N30,DataAutumn!i.EL_PropnSold,DataWinter!i.EL_PropnSold,DataSpring!i.EL_PropnSold),$AI30,$T30)*INDEX(i.ELMatedEst,$AB30+1,$T30)*i.dAdultRR_ELPropSold
+INDEX(i.dryman,($AJ30-1)*4+$AI30,FQ$7)</f>
        <v>4.4569999999999999E-2</v>
      </c>
      <c r="FR30" s="662">
        <f>INDEX(CHOOSE($N30,DataAutumn!i.EL_PropnSold,DataWinter!i.EL_PropnSold,DataSpring!i.EL_PropnSold),$AI30,$T30)*INDEX(i.ELMatedEst,$AB30+1,$T30)*i.dAdultRR_ELPropSold
+INDEX(i.dryman,($AJ30-1)*4+$AI30,FR$7)</f>
        <v>4.4569999999999999E-2</v>
      </c>
      <c r="FS30" s="663">
        <f>INDEX(CHOOSE($N30,DataAutumn!i.EL_PropnSold,DataWinter!i.EL_PropnSold,DataSpring!i.EL_PropnSold),$AI30,$T30)*INDEX(i.ELMatedEst,$AB30+1,$T30)*i.dAdultLSurv_ELPropSold</f>
        <v>-2.8800000000000002E-3</v>
      </c>
      <c r="FT30" s="411" t="b">
        <f t="shared" si="206"/>
        <v>0</v>
      </c>
      <c r="FU30" s="411" t="b">
        <f t="shared" si="206"/>
        <v>0</v>
      </c>
      <c r="FV30" s="411" t="b">
        <f t="shared" si="206"/>
        <v>0</v>
      </c>
      <c r="FW30" s="411" t="b">
        <f t="shared" si="206"/>
        <v>0</v>
      </c>
      <c r="FX30" s="411">
        <f t="shared" si="207"/>
        <v>0</v>
      </c>
      <c r="FY30" s="411">
        <f t="shared" si="207"/>
        <v>0</v>
      </c>
      <c r="FZ30" s="411" t="b">
        <f t="shared" si="208"/>
        <v>0</v>
      </c>
      <c r="GA30" s="411" t="b">
        <f t="shared" si="171"/>
        <v>0</v>
      </c>
      <c r="GB30" s="411" t="b">
        <f t="shared" si="171"/>
        <v>0</v>
      </c>
      <c r="GC30" s="411" t="b">
        <f t="shared" si="171"/>
        <v>1</v>
      </c>
      <c r="GD30" s="87">
        <f t="shared" si="172"/>
        <v>1</v>
      </c>
      <c r="GE30" s="87">
        <f t="shared" si="172"/>
        <v>1</v>
      </c>
      <c r="GF30" s="535" cm="1">
        <f t="array" ref="GF30">INDEX(GF$13:GF29,$B30+1,1)</f>
        <v>1</v>
      </c>
      <c r="GG30" s="535" cm="1">
        <f t="array" ref="GG30">INDEX(GG$13:GG29,$B30+1,1)</f>
        <v>1</v>
      </c>
      <c r="GH30" s="535" cm="1">
        <f t="array" ref="GH30">INDEX(GH$13:GH29,$B30+1,1)</f>
        <v>1</v>
      </c>
      <c r="GI30" s="535" cm="1">
        <f t="array" ref="GI30">INDEX(GI$13:GI29,$B30+1,1)</f>
        <v>1</v>
      </c>
      <c r="GJ30" s="535" t="str" cm="1">
        <f t="array" ref="GJ30">INDEX(GJ$13:GJ29,$B30+1,1)</f>
        <v>-</v>
      </c>
      <c r="GK30" s="411" t="b">
        <f t="shared" si="209"/>
        <v>1</v>
      </c>
      <c r="GL30" s="411" t="b">
        <f t="shared" si="209"/>
        <v>0</v>
      </c>
      <c r="GM30" s="411" t="b">
        <f t="shared" si="209"/>
        <v>0</v>
      </c>
      <c r="GN30" s="411" t="b">
        <f t="shared" si="209"/>
        <v>0</v>
      </c>
      <c r="GO30" s="87">
        <f t="shared" si="221"/>
        <v>1</v>
      </c>
      <c r="GP30" s="87">
        <f t="shared" si="221"/>
        <v>1</v>
      </c>
      <c r="GQ30" s="87">
        <f t="shared" si="221"/>
        <v>1</v>
      </c>
      <c r="GR30" s="87">
        <f t="shared" si="221"/>
        <v>1</v>
      </c>
      <c r="GS30" s="87">
        <f t="shared" si="221"/>
        <v>1</v>
      </c>
      <c r="GT30" s="87">
        <f t="shared" si="221"/>
        <v>1</v>
      </c>
      <c r="GU30" s="87">
        <f t="shared" si="221"/>
        <v>1</v>
      </c>
      <c r="GV30" s="87">
        <f t="shared" si="221"/>
        <v>1</v>
      </c>
      <c r="GW30" s="411" cm="1">
        <f t="array" ref="GW30">INDEX(i.dse_type,1,$L30)</f>
        <v>0</v>
      </c>
      <c r="GX30" s="535" t="str" cm="1">
        <f t="array" ref="GX30">INDEX(GX$13:GX29,$B30+1,1)</f>
        <v>-</v>
      </c>
      <c r="GY30" s="535" t="str" cm="1">
        <f t="array" ref="GY30">INDEX(GY$13:GY29,$B30+1,1)</f>
        <v>-</v>
      </c>
      <c r="GZ30" s="535" t="str" cm="1">
        <f t="array" ref="GZ30">INDEX(GZ$13:GZ29,$B30+1,1)</f>
        <v>-</v>
      </c>
      <c r="HA30" s="18"/>
      <c r="HB30" s="535" t="str" cm="1">
        <f t="array" ref="HB30">INDEX(HB$13:HB29,$B30+1,1)</f>
        <v>-</v>
      </c>
      <c r="HC30" s="535" t="str" cm="1">
        <f t="array" ref="HC30">INDEX(HC$13:HC29,$B30+1,1)</f>
        <v>-</v>
      </c>
      <c r="HD30" s="535" cm="1">
        <f t="array" ref="HD30">INDEX(HD$13:HD29,$B30+1,1)</f>
        <v>0</v>
      </c>
      <c r="HE30" s="535" cm="1">
        <f t="array" ref="HE30">INDEX(HE$13:HE29,$B30+1,1)</f>
        <v>0</v>
      </c>
      <c r="HF30" s="535" cm="1">
        <f t="array" ref="HF30">INDEX(HF$13:HF29,$B30+1,1)</f>
        <v>0</v>
      </c>
      <c r="HG30" s="535" cm="1">
        <f t="array" ref="HG30">INDEX(HG$13:HG29,$B30+1,1)</f>
        <v>0</v>
      </c>
      <c r="HH30" s="535" cm="1">
        <f t="array" ref="HH30">INDEX(HH$13:HH29,$B30+1,1)</f>
        <v>0</v>
      </c>
      <c r="HI30" s="535" cm="1">
        <f t="array" ref="HI30">INDEX(HI$13:HI29,$B30+1,1)</f>
        <v>0</v>
      </c>
      <c r="HJ30" s="535" cm="1">
        <f t="array" ref="HJ30">INDEX(HJ$13:HJ29,$B30+1,1)</f>
        <v>0</v>
      </c>
      <c r="HK30" s="535" cm="1">
        <f t="array" ref="HK30">INDEX(HK$13:HK29,$B30+1,1)</f>
        <v>0</v>
      </c>
      <c r="HL30" s="535" cm="1">
        <f t="array" ref="HL30">INDEX(HL$13:HL29,$B30+1,1)</f>
        <v>0</v>
      </c>
      <c r="HM30" s="535" cm="1">
        <f t="array" ref="HM30">INDEX(HM$13:HM29,$B30+1,1)</f>
        <v>0</v>
      </c>
      <c r="HN30" s="535" cm="1">
        <f t="array" ref="HN30">INDEX(HN$13:HN29,$B30+1,1)</f>
        <v>0</v>
      </c>
      <c r="HO30" s="535" cm="1">
        <f t="array" ref="HO30">INDEX(HO$13:HO29,$B30+1,1)</f>
        <v>0</v>
      </c>
      <c r="HP30" s="535" cm="1">
        <f t="array" ref="HP30">INDEX(HP$13:HP29,$B30+1,1)</f>
        <v>0</v>
      </c>
      <c r="HQ30" s="535" cm="1">
        <f t="array" ref="HQ30">INDEX(HQ$13:HQ29,$B30+1,1)</f>
        <v>0</v>
      </c>
      <c r="HR30" s="535" cm="1">
        <f t="array" ref="HR30">INDEX(HR$13:HR29,$B30+1,1)</f>
        <v>0</v>
      </c>
      <c r="HS30" s="535" cm="1">
        <f t="array" ref="HS30">INDEX(HS$13:HS29,$B30+1,1)</f>
        <v>0</v>
      </c>
      <c r="HT30" s="535" cm="1">
        <f t="array" ref="HT30">INDEX(HT$13:HT29,$B30+1,1)</f>
        <v>0</v>
      </c>
      <c r="HU30" s="535" cm="1">
        <f t="array" ref="HU30">INDEX(HU$13:HU29,$B30+1,1)</f>
        <v>0</v>
      </c>
      <c r="HV30" s="535" cm="1">
        <f t="array" ref="HV30">INDEX(HV$13:HV29,$B30+1,1)</f>
        <v>0</v>
      </c>
      <c r="HW30" s="535" cm="1">
        <f t="array" ref="HW30">INDEX(HW$13:HW29,$B30+1,1)</f>
        <v>0</v>
      </c>
      <c r="HX30" s="535" cm="1">
        <f t="array" ref="HX30">INDEX(HX$13:HX29,$B30+1,1)</f>
        <v>0</v>
      </c>
      <c r="HY30" s="535" cm="1">
        <f t="array" ref="HY30">INDEX(HY$13:HY29,$B30+1,1)</f>
        <v>0</v>
      </c>
      <c r="HZ30" s="535" cm="1">
        <f t="array" ref="HZ30">INDEX(HZ$13:HZ29,$B30+1,1)</f>
        <v>0</v>
      </c>
      <c r="IA30" s="535" cm="1">
        <f t="array" ref="IA30">INDEX(IA$13:IA29,$B30+1,1)</f>
        <v>0</v>
      </c>
      <c r="IB30" s="535" cm="1">
        <f t="array" ref="IB30">INDEX(IB$13:IB29,$B30+1,1)</f>
        <v>0</v>
      </c>
      <c r="IC30" s="535" cm="1">
        <f t="array" ref="IC30">INDEX(IC$13:IC29,$B30+1,1)</f>
        <v>0</v>
      </c>
      <c r="ID30" s="535" cm="1">
        <f t="array" ref="ID30">INDEX(ID$13:ID29,$B30+1,1)</f>
        <v>0</v>
      </c>
      <c r="IE30" s="535" cm="1">
        <f t="array" ref="IE30">INDEX(IE$13:IE29,$B30+1,1)</f>
        <v>0</v>
      </c>
      <c r="IF30" s="535" cm="1">
        <f t="array" ref="IF30">INDEX(IF$13:IF29,$B30+1,1)</f>
        <v>0</v>
      </c>
      <c r="IG30" s="535" cm="1">
        <f t="array" ref="IG30">INDEX(IG$13:IG29,$B30+1,1)</f>
        <v>0</v>
      </c>
      <c r="IH30" s="535" cm="1">
        <f t="array" ref="IH30">INDEX(IH$13:IH29,$B30+1,1)</f>
        <v>0</v>
      </c>
      <c r="II30" s="535" cm="1">
        <f t="array" ref="II30">INDEX(II$13:II29,$B30+1,1)</f>
        <v>0</v>
      </c>
      <c r="IJ30" s="535" cm="1">
        <f t="array" ref="IJ30">INDEX(IJ$13:IJ29,$B30+1,1)</f>
        <v>0</v>
      </c>
      <c r="IK30" s="535" cm="1">
        <f t="array" ref="IK30">INDEX(IK$13:IK29,$B30+1,1)</f>
        <v>0</v>
      </c>
      <c r="IL30" s="535" cm="1">
        <f t="array" ref="IL30">INDEX(IL$13:IL29,$B30+1,1)</f>
        <v>0</v>
      </c>
      <c r="IM30" s="535" cm="1">
        <f t="array" ref="IM30">INDEX(IM$13:IM29,$B30+1,1)</f>
        <v>0</v>
      </c>
      <c r="IN30" s="535" cm="1">
        <f t="array" ref="IN30">INDEX(IN$13:IN29,$B30+1,1)</f>
        <v>0</v>
      </c>
      <c r="IO30" s="535" cm="1">
        <f t="array" ref="IO30">INDEX(IO$13:IO29,$B30+1,1)</f>
        <v>0</v>
      </c>
      <c r="IP30" s="535" cm="1">
        <f t="array" ref="IP30">INDEX(IP$13:IP29,$B30+1,1)</f>
        <v>0</v>
      </c>
      <c r="IQ30" s="535" cm="1">
        <f t="array" ref="IQ30">INDEX(IQ$13:IQ29,$B30+1,1)</f>
        <v>0</v>
      </c>
      <c r="IR30" s="535" cm="1">
        <f t="array" ref="IR30">INDEX(IR$13:IR29,$B30+1,1)</f>
        <v>0</v>
      </c>
      <c r="IS30" s="535" cm="1">
        <f t="array" ref="IS30">INDEX(IS$13:IS29,$B30+1,1)</f>
        <v>0</v>
      </c>
      <c r="IT30" s="535" cm="1">
        <f t="array" ref="IT30">INDEX(IT$13:IT29,$B30+1,1)</f>
        <v>0</v>
      </c>
      <c r="IU30" s="535" cm="1">
        <f t="array" ref="IU30">INDEX(IU$13:IU29,$B30+1,1)</f>
        <v>0</v>
      </c>
      <c r="IV30" s="535" cm="1">
        <f t="array" ref="IV30">INDEX(IV$13:IV29,$B30+1,1)</f>
        <v>0</v>
      </c>
      <c r="IW30" s="535" cm="1">
        <f t="array" ref="IW30">INDEX(IW$13:IW29,$B30+1,1)</f>
        <v>0</v>
      </c>
      <c r="IX30" s="535" cm="1">
        <f t="array" ref="IX30">INDEX(IX$13:IX29,$B30+1,1)</f>
        <v>0</v>
      </c>
      <c r="IY30" s="535" cm="1">
        <f t="array" ref="IY30">INDEX(IY$13:IY29,$B30+1,1)</f>
        <v>0</v>
      </c>
      <c r="IZ30" s="535" cm="1">
        <f t="array" ref="IZ30">INDEX(IZ$13:IZ29,$B30+1,1)</f>
        <v>0</v>
      </c>
      <c r="JA30" s="535" cm="1">
        <f t="array" ref="JA30">INDEX(JA$13:JA29,$B30+1,1)</f>
        <v>0</v>
      </c>
      <c r="JB30" s="535" cm="1">
        <f t="array" ref="JB30">INDEX(JB$13:JB29,$B30+1,1)</f>
        <v>0</v>
      </c>
      <c r="JC30" s="535" cm="1">
        <f t="array" ref="JC30">INDEX(JC$13:JC29,$B30+1,1)</f>
        <v>0</v>
      </c>
      <c r="JD30" s="535" cm="1">
        <f t="array" ref="JD30">INDEX(JD$13:JD29,$B30+1,1)</f>
        <v>0</v>
      </c>
      <c r="JE30" s="535" cm="1">
        <f t="array" ref="JE30">INDEX(JE$13:JE29,$B30+1,1)</f>
        <v>0</v>
      </c>
      <c r="JF30" s="18"/>
      <c r="JG30" s="535" t="str" cm="1">
        <f t="array" ref="JG30">INDEX(JG$13:JG29,$B30+1,1)</f>
        <v>-</v>
      </c>
      <c r="JH30" s="411" t="b">
        <f t="shared" si="210"/>
        <v>0</v>
      </c>
      <c r="JI30" s="535" t="str" cm="1">
        <f t="array" ref="JI30">INDEX(JI$13:JI29,$B30+1,1)</f>
        <v>-</v>
      </c>
      <c r="JJ30" s="535" t="str" cm="1">
        <f t="array" ref="JJ30">INDEX(JJ$13:JJ29,$B30+1,1)</f>
        <v>-</v>
      </c>
      <c r="JK30" s="535" t="str" cm="1">
        <f t="array" ref="JK30">INDEX(JK$13:JK29,$B30+1,1)</f>
        <v>-</v>
      </c>
      <c r="JL30" s="535" cm="1">
        <f t="array" ref="JL30">INDEX(JL$13:JL29,$B30+1,1)</f>
        <v>1</v>
      </c>
      <c r="JM30" s="535" cm="1">
        <f t="array" ref="JM30">INDEX(JM$13:JM29,$B30+1,1)</f>
        <v>1</v>
      </c>
      <c r="JN30" s="535" t="str" cm="1">
        <f t="array" ref="JN30">INDEX(JN$13:JN29,$B30+1,1)</f>
        <v>-</v>
      </c>
      <c r="JO30" s="535" t="str" cm="1">
        <f t="array" ref="JO30">INDEX(JO$13:JO29,$B30+1,1)</f>
        <v>-</v>
      </c>
      <c r="JP30" s="535" t="str" cm="1">
        <f t="array" ref="JP30">INDEX(JP$13:JP29,$B30+1,1)</f>
        <v>-</v>
      </c>
      <c r="JQ30" s="535" t="str" cm="1">
        <f t="array" ref="JQ30">INDEX(JQ$13:JQ29,$B30+1,1)</f>
        <v>-</v>
      </c>
      <c r="JR30" s="535" t="str" cm="1">
        <f t="array" ref="JR30">INDEX(JR$13:JR29,$B30+1,1)</f>
        <v>-</v>
      </c>
      <c r="JS30" s="535" t="str" cm="1">
        <f t="array" ref="JS30">INDEX(JS$13:JS29,$B30+1,1)</f>
        <v>-</v>
      </c>
      <c r="JT30" s="535" t="str" cm="1">
        <f t="array" ref="JT30">INDEX(JT$13:JT29,$B30+1,1)</f>
        <v>-</v>
      </c>
      <c r="JU30" s="535" t="str" cm="1">
        <f t="array" ref="JU30">INDEX(JU$13:JU29,$B30+1,1)</f>
        <v>-</v>
      </c>
      <c r="JV30" s="535" t="str" cm="1">
        <f t="array" ref="JV30">INDEX(JV$13:JV29,$B30+1,1)</f>
        <v>-</v>
      </c>
      <c r="JW30" s="535" t="str" cm="1">
        <f t="array" ref="JW30">INDEX(JW$13:JW29,$B30+1,1)</f>
        <v>-</v>
      </c>
      <c r="JX30" s="535" t="str" cm="1">
        <f t="array" ref="JX30">INDEX(JX$13:JX29,$B30+1,1)</f>
        <v>-</v>
      </c>
      <c r="JY30" s="535" t="str" cm="1">
        <f t="array" ref="JY30">INDEX(JY$13:JY29,$B30+1,1)</f>
        <v>-</v>
      </c>
      <c r="JZ30" s="535" t="str" cm="1">
        <f t="array" ref="JZ30">INDEX(JZ$13:JZ29,$B30+1,1)</f>
        <v>-</v>
      </c>
      <c r="KA30" s="535" t="str" cm="1">
        <f t="array" ref="KA30">INDEX(KA$13:KA29,$B30+1,1)</f>
        <v>-</v>
      </c>
      <c r="KB30" s="535" t="str" cm="1">
        <f t="array" ref="KB30">INDEX(KB$13:KB29,$B30+1,1)</f>
        <v>-</v>
      </c>
      <c r="KC30" s="535" t="str" cm="1">
        <f t="array" ref="KC30">INDEX(KC$13:KC29,$B30+1,1)</f>
        <v>-</v>
      </c>
      <c r="KD30" s="535" t="str" cm="1">
        <f t="array" ref="KD30">INDEX(KD$13:KD29,$B30+1,1)</f>
        <v>-</v>
      </c>
      <c r="KE30" s="535" t="str" cm="1">
        <f t="array" ref="KE30">INDEX(KE$13:KE29,$B30+1,1)</f>
        <v>-</v>
      </c>
      <c r="KF30" s="535" t="str" cm="1">
        <f t="array" ref="KF30">INDEX(KF$13:KF29,$B30+1,1)</f>
        <v>-</v>
      </c>
      <c r="KG30" s="535" t="str" cm="1">
        <f t="array" ref="KG30">INDEX(KG$13:KG29,$B30+1,1)</f>
        <v>-</v>
      </c>
      <c r="KH30" s="535" t="str" cm="1">
        <f t="array" ref="KH30">INDEX(KH$13:KH29,$B30+1,1)</f>
        <v>-</v>
      </c>
      <c r="KI30" s="535" cm="1">
        <f t="array" ref="KI30">INDEX(KI$13:KI29,$B30+1,1)</f>
        <v>0</v>
      </c>
      <c r="KJ30" s="535" t="str" cm="1">
        <f t="array" ref="KJ30">INDEX(KJ$13:KJ29,$B30+1,1)</f>
        <v>-</v>
      </c>
      <c r="KK30" s="535" cm="1">
        <f t="array" ref="KK30">INDEX(KK$13:KK29,$B30+1,1)</f>
        <v>1</v>
      </c>
      <c r="KL30" s="535" cm="1">
        <f t="array" ref="KL30">INDEX(KL$13:KL29,$B30+1,1)</f>
        <v>0</v>
      </c>
      <c r="KM30" s="535" cm="1">
        <f t="array" ref="KM30">INDEX(KM$13:KM29,$B30+1,1)</f>
        <v>0</v>
      </c>
      <c r="KN30" s="535" cm="1">
        <f t="array" ref="KN30">INDEX(KN$13:KN29,$B30+1,1)</f>
        <v>0</v>
      </c>
      <c r="KO30" s="535" cm="1">
        <f t="array" ref="KO30">INDEX(KO$13:KO29,$B30+1,1)</f>
        <v>0</v>
      </c>
      <c r="KP30" s="535" cm="1">
        <f t="array" ref="KP30">INDEX(KP$13:KP29,$B30+1,1)</f>
        <v>0</v>
      </c>
      <c r="KQ30" s="535" cm="1">
        <f t="array" ref="KQ30">INDEX(KQ$13:KQ29,$B30+1,1)</f>
        <v>0</v>
      </c>
      <c r="KR30" s="535" cm="1">
        <f t="array" ref="KR30">INDEX(KR$13:KR29,$B30+1,1)</f>
        <v>0</v>
      </c>
      <c r="KS30" s="535" cm="1">
        <f t="array" ref="KS30">INDEX(KS$13:KS29,$B30+1,1)</f>
        <v>1</v>
      </c>
      <c r="KT30" s="535" cm="1">
        <f t="array" ref="KT30">INDEX(KT$13:KT29,$B30+1,1)</f>
        <v>0</v>
      </c>
      <c r="KU30" s="535" cm="1">
        <f t="array" ref="KU30">INDEX(KU$13:KU29,$B30+1,1)</f>
        <v>0</v>
      </c>
      <c r="KV30" s="535" cm="1">
        <f t="array" ref="KV30">INDEX(KV$13:KV29,$B30+1,1)</f>
        <v>0</v>
      </c>
      <c r="KW30" s="535" cm="1">
        <f t="array" ref="KW30">INDEX(KW$13:KW29,$B30+1,1)</f>
        <v>0</v>
      </c>
      <c r="KX30" s="535" cm="1">
        <f t="array" ref="KX30">INDEX(KX$13:KX29,$B30+1,1)</f>
        <v>0</v>
      </c>
      <c r="KY30" s="18"/>
      <c r="KZ30" s="535" cm="1">
        <f t="array" ref="KZ30">INDEX(KZ$13:KZ29,$B30+1,1)</f>
        <v>0.125</v>
      </c>
      <c r="LA30" s="535" cm="1">
        <f t="array" ref="LA30">INDEX(LA$13:LA29,$B30+1,1)</f>
        <v>0.3</v>
      </c>
      <c r="LB30" s="535" cm="1">
        <f t="array" ref="LB30">INDEX(LB$13:LB29,$B30+1,1)</f>
        <v>-0.05</v>
      </c>
      <c r="LC30" s="535" cm="1">
        <f t="array" ref="LC30">INDEX(LC$13:LC29,$B30+1,1)</f>
        <v>0.1</v>
      </c>
      <c r="LD30" s="535" cm="1">
        <f t="array" ref="LD30">INDEX(LD$13:LD29,$B30+1,1)</f>
        <v>0.25</v>
      </c>
      <c r="LE30" s="535" cm="1">
        <f t="array" ref="LE30">INDEX(LE$13:LE29,$B30+1,1)</f>
        <v>-0.05</v>
      </c>
      <c r="LF30" s="535" cm="1">
        <f t="array" ref="LF30">INDEX(LF$13:LF29,$B30+1,1)</f>
        <v>0.05</v>
      </c>
      <c r="LG30" s="535" cm="1">
        <f t="array" ref="LG30">INDEX(LG$13:LG29,$B30+1,1)</f>
        <v>0.1</v>
      </c>
      <c r="LH30" s="535" cm="1">
        <f t="array" ref="LH30">INDEX(LH$13:LH29,$B30+1,1)</f>
        <v>-0.02</v>
      </c>
      <c r="LI30" s="535" cm="1">
        <f t="array" ref="LI30">INDEX(LI$13:LI29,$B30+1,1)</f>
        <v>0.1</v>
      </c>
      <c r="LJ30" s="535" cm="1">
        <f t="array" ref="LJ30">INDEX(LJ$13:LJ29,$B30+1,1)</f>
        <v>0.25</v>
      </c>
      <c r="LK30" s="535" cm="1">
        <f t="array" ref="LK30">INDEX(LK$13:LK29,$B30+1,1)</f>
        <v>-0.05</v>
      </c>
      <c r="LL30" s="535" cm="1">
        <f t="array" ref="LL30">INDEX(LL$13:LL29,$B30+1,1)</f>
        <v>0.125</v>
      </c>
      <c r="LM30" s="535" cm="1">
        <f t="array" ref="LM30">INDEX(LM$13:LM29,$B30+1,1)</f>
        <v>0.1</v>
      </c>
      <c r="LN30" s="535" cm="1">
        <f t="array" ref="LN30">INDEX(LN$13:LN29,$B30+1,1)</f>
        <v>0.1</v>
      </c>
      <c r="LO30" s="535" cm="1">
        <f t="array" ref="LO30">INDEX(LO$13:LO29,$B30+1,1)</f>
        <v>0.1</v>
      </c>
      <c r="LP30" s="535" cm="1">
        <f t="array" ref="LP30">INDEX(LP$13:LP29,$B30+1,1)</f>
        <v>0</v>
      </c>
      <c r="LQ30" s="535" cm="1">
        <f t="array" ref="LQ30">INDEX(LQ$13:LQ29,$B30+1,1)</f>
        <v>0</v>
      </c>
      <c r="LR30" s="535" cm="1">
        <f t="array" ref="LR30">INDEX(LR$13:LR29,$B30+1,1)</f>
        <v>0</v>
      </c>
      <c r="LS30" s="535" cm="1">
        <f t="array" ref="LS30">INDEX(LS$13:LS29,$B30+1,1)</f>
        <v>0</v>
      </c>
      <c r="LT30" s="535" cm="1">
        <f t="array" ref="LT30">INDEX(LT$13:LT29,$B30+1,1)</f>
        <v>0</v>
      </c>
      <c r="LU30" s="535" cm="1">
        <f t="array" ref="LU30">INDEX(LU$13:LU29,$B30+1,1)</f>
        <v>0</v>
      </c>
      <c r="LV30" s="535" cm="1">
        <f t="array" ref="LV30">INDEX(LV$13:LV29,$B30+1,1)</f>
        <v>0</v>
      </c>
      <c r="LW30" s="535" cm="1">
        <f t="array" ref="LW30">INDEX(LW$13:LW29,$B30+1,1)</f>
        <v>0</v>
      </c>
      <c r="LX30" s="535" cm="1">
        <f t="array" ref="LX30">INDEX(LX$13:LX29,$B30+1,1)</f>
        <v>0</v>
      </c>
      <c r="LY30" s="535" cm="1">
        <f t="array" ref="LY30">INDEX(LY$13:LY29,$B30+1,1)</f>
        <v>0</v>
      </c>
      <c r="LZ30" s="535" cm="1">
        <f t="array" ref="LZ30">INDEX(LZ$13:LZ29,$B30+1,1)</f>
        <v>0</v>
      </c>
      <c r="MA30" s="535" cm="1">
        <f t="array" ref="MA30">INDEX(MA$13:MA29,$B30+1,1)</f>
        <v>0</v>
      </c>
      <c r="MB30" s="535" cm="1">
        <f t="array" ref="MB30">INDEX(MB$13:MB29,$B30+1,1)</f>
        <v>0</v>
      </c>
      <c r="MC30" s="535" cm="1">
        <f t="array" ref="MC30">INDEX(MC$13:MC29,$B30+1,1)</f>
        <v>0</v>
      </c>
      <c r="MD30" s="535" cm="1">
        <f t="array" ref="MD30">INDEX(MD$13:MD29,$B30+1,1)</f>
        <v>0</v>
      </c>
      <c r="ME30" s="535" cm="1">
        <f t="array" ref="ME30">INDEX(ME$13:ME29,$B30+1,1)</f>
        <v>0</v>
      </c>
      <c r="MF30" s="535" cm="1">
        <f t="array" ref="MF30">INDEX(MF$13:MF29,$B30+1,1)</f>
        <v>0</v>
      </c>
      <c r="MG30" s="535" cm="1">
        <f t="array" ref="MG30">INDEX(MG$13:MG29,$B30+1,1)</f>
        <v>0</v>
      </c>
      <c r="MH30" s="535" cm="1">
        <f t="array" ref="MH30">INDEX(MH$13:MH29,$B30+1,1)</f>
        <v>0</v>
      </c>
      <c r="MI30" s="535" cm="1">
        <f t="array" ref="MI30">INDEX(MI$13:MI29,$B30+1,1)</f>
        <v>0</v>
      </c>
      <c r="MJ30" s="535" cm="1">
        <f t="array" ref="MJ30">INDEX(MJ$13:MJ29,$B30+1,1)</f>
        <v>0</v>
      </c>
      <c r="MK30" s="535" cm="1">
        <f t="array" ref="MK30">INDEX(MK$13:MK29,$B30+1,1)</f>
        <v>0</v>
      </c>
      <c r="ML30" s="535" cm="1">
        <f t="array" ref="ML30">INDEX(ML$13:ML29,$B30+1,1)</f>
        <v>0</v>
      </c>
      <c r="MM30" s="535" cm="1">
        <f t="array" ref="MM30">INDEX(MM$13:MM29,$B30+1,1)</f>
        <v>0</v>
      </c>
      <c r="MN30" s="535" cm="1">
        <f t="array" ref="MN30">INDEX(MN$13:MN29,$B30+1,1)</f>
        <v>0</v>
      </c>
      <c r="MO30" s="535" cm="1">
        <f t="array" ref="MO30">INDEX(MO$13:MO29,$B30+1,1)</f>
        <v>0</v>
      </c>
      <c r="MP30" s="535" cm="1">
        <f t="array" ref="MP30">INDEX(MP$13:MP29,$B30+1,1)</f>
        <v>0</v>
      </c>
      <c r="MQ30" s="535" cm="1">
        <f t="array" ref="MQ30">INDEX(MQ$13:MQ29,$B30+1,1)</f>
        <v>0</v>
      </c>
      <c r="MR30" s="535" cm="1">
        <f t="array" ref="MR30">INDEX(MR$13:MR29,$B30+1,1)</f>
        <v>0</v>
      </c>
      <c r="MS30" s="535" cm="1">
        <f t="array" ref="MS30">INDEX(MS$13:MS29,$B30+1,1)</f>
        <v>0</v>
      </c>
      <c r="MT30" s="535" cm="1">
        <f t="array" ref="MT30">INDEX(MT$13:MT29,$B30+1,1)</f>
        <v>0</v>
      </c>
      <c r="MU30" s="535" cm="1">
        <f t="array" ref="MU30">INDEX(MU$13:MU29,$B30+1,1)</f>
        <v>0</v>
      </c>
      <c r="MV30" s="535" cm="1">
        <f t="array" ref="MV30">INDEX(MV$13:MV29,$B30+1,1)</f>
        <v>0</v>
      </c>
      <c r="MW30" s="535" cm="1">
        <f t="array" ref="MW30">INDEX(MW$13:MW29,$B30+1,1)</f>
        <v>0</v>
      </c>
      <c r="MX30" s="535" cm="1">
        <f t="array" ref="MX30">INDEX(MX$13:MX29,$B30+1,1)</f>
        <v>0</v>
      </c>
      <c r="MY30" s="535" cm="1">
        <f t="array" ref="MY30">INDEX(MY$13:MY29,$B30+1,1)</f>
        <v>0</v>
      </c>
      <c r="MZ30" s="535" cm="1">
        <f t="array" ref="MZ30">INDEX(MZ$13:MZ29,$B30+1,1)</f>
        <v>0</v>
      </c>
      <c r="NA30" s="535" cm="1">
        <f t="array" ref="NA30">INDEX(NA$13:NA29,$B30+1,1)</f>
        <v>0</v>
      </c>
      <c r="NB30" s="535" cm="1">
        <f t="array" ref="NB30">INDEX(NB$13:NB29,$B30+1,1)</f>
        <v>0</v>
      </c>
      <c r="NC30" s="535" cm="1">
        <f t="array" ref="NC30">INDEX(NC$13:NC29,$B30+1,1)</f>
        <v>0</v>
      </c>
      <c r="ND30" s="535" cm="1">
        <f t="array" ref="ND30">INDEX(ND$13:ND29,$B30+1,1)</f>
        <v>0</v>
      </c>
      <c r="NE30" s="535" cm="1">
        <f t="array" ref="NE30">INDEX(NE$13:NE29,$B30+1,1)</f>
        <v>0</v>
      </c>
      <c r="NF30" s="535" cm="1">
        <f t="array" ref="NF30">INDEX(NF$13:NF29,$B30+1,1)</f>
        <v>0</v>
      </c>
      <c r="NG30" s="535" cm="1">
        <f t="array" ref="NG30">INDEX(NG$13:NG29,$B30+1,1)</f>
        <v>0</v>
      </c>
      <c r="NH30" s="535" cm="1">
        <f t="array" ref="NH30">INDEX(NH$13:NH29,$B30+1,1)</f>
        <v>0</v>
      </c>
      <c r="NI30" s="535" cm="1">
        <f t="array" ref="NI30">INDEX(NI$13:NI29,$B30+1,1)</f>
        <v>0</v>
      </c>
      <c r="NJ30" s="535" cm="1">
        <f t="array" ref="NJ30">INDEX(NJ$13:NJ29,$B30+1,1)</f>
        <v>0</v>
      </c>
      <c r="NK30" s="535" cm="1">
        <f t="array" ref="NK30">INDEX(NK$13:NK29,$B30+1,1)</f>
        <v>0</v>
      </c>
      <c r="NL30" s="535" cm="1">
        <f t="array" ref="NL30">INDEX(NL$13:NL29,$B30+1,1)</f>
        <v>0</v>
      </c>
      <c r="NM30" s="535" cm="1">
        <f t="array" ref="NM30">INDEX(NM$13:NM29,$B30+1,1)</f>
        <v>0</v>
      </c>
      <c r="NN30" s="535" cm="1">
        <f t="array" ref="NN30">INDEX(NN$13:NN29,$B30+1,1)</f>
        <v>0</v>
      </c>
      <c r="NO30" s="535" cm="1">
        <f t="array" ref="NO30">INDEX(NO$13:NO29,$B30+1,1)</f>
        <v>0</v>
      </c>
      <c r="NP30" s="535" cm="1">
        <f t="array" ref="NP30">INDEX(NP$13:NP29,$B30+1,1)</f>
        <v>0</v>
      </c>
      <c r="NQ30" s="535" cm="1">
        <f t="array" ref="NQ30">INDEX(NQ$13:NQ29,$B30+1,1)</f>
        <v>0</v>
      </c>
      <c r="NR30" s="535" cm="1">
        <f t="array" ref="NR30">INDEX(NR$13:NR29,$B30+1,1)</f>
        <v>0</v>
      </c>
      <c r="NS30" s="535" cm="1">
        <f t="array" ref="NS30">INDEX(NS$13:NS29,$B30+1,1)</f>
        <v>0</v>
      </c>
      <c r="NT30" s="535" cm="1">
        <f t="array" ref="NT30">INDEX(NT$13:NT29,$B30+1,1)</f>
        <v>0</v>
      </c>
      <c r="NU30" s="535" cm="1">
        <f t="array" ref="NU30">INDEX(NU$13:NU29,$B30+1,1)</f>
        <v>0</v>
      </c>
      <c r="NV30" s="535" cm="1">
        <f t="array" ref="NV30">INDEX(NV$13:NV29,$B30+1,1)</f>
        <v>0</v>
      </c>
      <c r="NW30" s="535" cm="1">
        <f t="array" ref="NW30">INDEX(NW$13:NW29,$B30+1,1)</f>
        <v>0</v>
      </c>
      <c r="NX30" s="535" cm="1">
        <f t="array" ref="NX30">INDEX(NX$13:NX29,$B30+1,1)</f>
        <v>0</v>
      </c>
      <c r="NY30" s="535" cm="1">
        <f t="array" ref="NY30">INDEX(NY$13:NY29,$B30+1,1)</f>
        <v>0</v>
      </c>
      <c r="NZ30" s="535" cm="1">
        <f t="array" ref="NZ30">INDEX(NZ$13:NZ29,$B30+1,1)</f>
        <v>0</v>
      </c>
      <c r="OA30" s="535" cm="1">
        <f t="array" ref="OA30">INDEX(OA$13:OA29,$B30+1,1)</f>
        <v>0</v>
      </c>
      <c r="OB30" s="535" cm="1">
        <f t="array" ref="OB30">INDEX(OB$13:OB29,$B30+1,1)</f>
        <v>0</v>
      </c>
      <c r="OC30" s="535" cm="1">
        <f t="array" ref="OC30">INDEX(OC$13:OC29,$B30+1,1)</f>
        <v>0</v>
      </c>
      <c r="OD30" s="535" cm="1">
        <f t="array" ref="OD30">INDEX(OD$13:OD29,$B30+1,1)</f>
        <v>0</v>
      </c>
      <c r="OE30" s="535" cm="1">
        <f t="array" ref="OE30">INDEX(OE$13:OE29,$B30+1,1)</f>
        <v>0</v>
      </c>
      <c r="OF30" s="535" cm="1">
        <f t="array" ref="OF30">INDEX(OF$13:OF29,$B30+1,1)</f>
        <v>0</v>
      </c>
      <c r="OG30" s="535" cm="1">
        <f t="array" ref="OG30">INDEX(OG$13:OG29,$B30+1,1)</f>
        <v>0</v>
      </c>
      <c r="OH30" s="535" cm="1">
        <f t="array" ref="OH30">INDEX(OH$13:OH29,$B30+1,1)</f>
        <v>0</v>
      </c>
      <c r="OI30" s="535" cm="1">
        <f t="array" ref="OI30">INDEX(OI$13:OI29,$B30+1,1)</f>
        <v>0</v>
      </c>
      <c r="OJ30" s="535" cm="1">
        <f t="array" ref="OJ30">INDEX(OJ$13:OJ29,$B30+1,1)</f>
        <v>0</v>
      </c>
      <c r="OK30" s="535" cm="1">
        <f t="array" ref="OK30">INDEX(OK$13:OK29,$B30+1,1)</f>
        <v>0</v>
      </c>
      <c r="OL30" s="535" cm="1">
        <f t="array" ref="OL30">INDEX(OL$13:OL29,$B30+1,1)</f>
        <v>0</v>
      </c>
      <c r="OM30" s="535" cm="1">
        <f t="array" ref="OM30">INDEX(OM$13:OM29,$B30+1,1)</f>
        <v>0</v>
      </c>
      <c r="ON30" s="535" cm="1">
        <f t="array" ref="ON30">INDEX(ON$13:ON29,$B30+1,1)</f>
        <v>0</v>
      </c>
      <c r="OO30" s="535" cm="1">
        <f t="array" ref="OO30">INDEX(OO$13:OO29,$B30+1,1)</f>
        <v>0</v>
      </c>
      <c r="OP30" s="535" cm="1">
        <f t="array" ref="OP30">INDEX(OP$13:OP29,$B30+1,1)</f>
        <v>0</v>
      </c>
      <c r="OQ30" s="535" cm="1">
        <f t="array" ref="OQ30">INDEX(OQ$13:OQ29,$B30+1,1)</f>
        <v>0</v>
      </c>
      <c r="OR30" s="535" cm="1">
        <f t="array" ref="OR30">INDEX(OR$13:OR29,$B30+1,1)</f>
        <v>0</v>
      </c>
      <c r="OS30" s="535" cm="1">
        <f t="array" ref="OS30">INDEX(OS$13:OS29,$B30+1,1)</f>
        <v>0</v>
      </c>
      <c r="OT30" s="535" cm="1">
        <f t="array" ref="OT30">INDEX(OT$13:OT29,$B30+1,1)</f>
        <v>0</v>
      </c>
      <c r="OU30" s="535" cm="1">
        <f t="array" ref="OU30">INDEX(OU$13:OU29,$B30+1,1)</f>
        <v>0</v>
      </c>
      <c r="OV30" s="535" cm="1">
        <f t="array" ref="OV30">INDEX(OV$13:OV29,$B30+1,1)</f>
        <v>0</v>
      </c>
      <c r="OW30" s="535" cm="1">
        <f t="array" ref="OW30">INDEX(OW$13:OW29,$B30+1,1)</f>
        <v>0</v>
      </c>
      <c r="OX30" s="535" cm="1">
        <f t="array" ref="OX30">INDEX(OX$13:OX29,$B30+1,1)</f>
        <v>0</v>
      </c>
      <c r="OY30" s="535" cm="1">
        <f t="array" ref="OY30">INDEX(OY$13:OY29,$B30+1,1)</f>
        <v>0</v>
      </c>
      <c r="OZ30" s="535" cm="1">
        <f t="array" ref="OZ30">INDEX(OZ$13:OZ29,$B30+1,1)</f>
        <v>0</v>
      </c>
      <c r="PA30" s="535" cm="1">
        <f t="array" ref="PA30">INDEX(PA$13:PA29,$B30+1,1)</f>
        <v>0</v>
      </c>
      <c r="PB30" s="535" cm="1">
        <f t="array" ref="PB30">INDEX(PB$13:PB29,$B30+1,1)</f>
        <v>0</v>
      </c>
      <c r="PC30" s="535" cm="1">
        <f t="array" ref="PC30">INDEX(PC$13:PC29,$B30+1,1)</f>
        <v>0</v>
      </c>
      <c r="PD30" s="535" cm="1">
        <f t="array" ref="PD30">INDEX(PD$13:PD29,$B30+1,1)</f>
        <v>0</v>
      </c>
      <c r="PE30" s="535" cm="1">
        <f t="array" ref="PE30">INDEX(PE$13:PE29,$B30+1,1)</f>
        <v>0</v>
      </c>
      <c r="PF30" s="535" cm="1">
        <f t="array" ref="PF30">INDEX(PF$13:PF29,$B30+1,1)</f>
        <v>0</v>
      </c>
      <c r="PG30" s="535" cm="1">
        <f t="array" ref="PG30">INDEX(PG$13:PG29,$B30+1,1)</f>
        <v>0</v>
      </c>
      <c r="PH30" s="535" cm="1">
        <f t="array" ref="PH30">INDEX(PH$13:PH29,$B30+1,1)</f>
        <v>0</v>
      </c>
      <c r="PI30" s="535" cm="1">
        <f t="array" ref="PI30">INDEX(PI$13:PI29,$B30+1,1)</f>
        <v>0</v>
      </c>
      <c r="PJ30" s="535" cm="1">
        <f t="array" ref="PJ30">INDEX(PJ$13:PJ29,$B30+1,1)</f>
        <v>0</v>
      </c>
      <c r="PK30" s="535" cm="1">
        <f t="array" ref="PK30">INDEX(PK$13:PK29,$B30+1,1)</f>
        <v>0</v>
      </c>
      <c r="PL30" s="535" cm="1">
        <f t="array" ref="PL30">INDEX(PL$13:PL29,$B30+1,1)</f>
        <v>0</v>
      </c>
      <c r="PM30" s="535" cm="1">
        <f t="array" ref="PM30">INDEX(PM$13:PM29,$B30+1,1)</f>
        <v>0</v>
      </c>
      <c r="PN30" s="535" cm="1">
        <f t="array" ref="PN30">INDEX(PN$13:PN29,$B30+1,1)</f>
        <v>0</v>
      </c>
      <c r="PO30" s="535" cm="1">
        <f t="array" ref="PO30">INDEX(PO$13:PO29,$B30+1,1)</f>
        <v>0</v>
      </c>
      <c r="PP30" s="535" cm="1">
        <f t="array" ref="PP30">INDEX(PP$13:PP29,$B30+1,1)</f>
        <v>0</v>
      </c>
      <c r="PQ30" s="535" cm="1">
        <f t="array" ref="PQ30">INDEX(PQ$13:PQ29,$B30+1,1)</f>
        <v>0</v>
      </c>
      <c r="PR30" s="535" cm="1">
        <f t="array" ref="PR30">INDEX(PR$13:PR29,$B30+1,1)</f>
        <v>0</v>
      </c>
      <c r="PS30" s="535" cm="1">
        <f t="array" ref="PS30">INDEX(PS$13:PS29,$B30+1,1)</f>
        <v>0</v>
      </c>
      <c r="PT30" s="535" cm="1">
        <f t="array" ref="PT30">INDEX(PT$13:PT29,$B30+1,1)</f>
        <v>0</v>
      </c>
      <c r="PU30" s="535" cm="1">
        <f t="array" ref="PU30">INDEX(PU$13:PU29,$B30+1,1)</f>
        <v>0</v>
      </c>
      <c r="PV30" s="535" cm="1">
        <f t="array" ref="PV30">INDEX(PV$13:PV29,$B30+1,1)</f>
        <v>0</v>
      </c>
      <c r="PW30" s="535" cm="1">
        <f t="array" ref="PW30">INDEX(PW$13:PW29,$B30+1,1)</f>
        <v>0</v>
      </c>
      <c r="PX30" s="535" cm="1">
        <f t="array" ref="PX30">INDEX(PX$13:PX29,$B30+1,1)</f>
        <v>0</v>
      </c>
      <c r="PY30" s="535" cm="1">
        <f t="array" ref="PY30">INDEX(PY$13:PY29,$B30+1,1)</f>
        <v>0</v>
      </c>
      <c r="PZ30" s="535" cm="1">
        <f t="array" ref="PZ30">INDEX(PZ$13:PZ29,$B30+1,1)</f>
        <v>0</v>
      </c>
      <c r="QA30" s="535" cm="1">
        <f t="array" ref="QA30">INDEX(QA$13:QA29,$B30+1,1)</f>
        <v>0</v>
      </c>
      <c r="QB30" s="535" cm="1">
        <f t="array" ref="QB30">INDEX(QB$13:QB29,$B30+1,1)</f>
        <v>0</v>
      </c>
      <c r="QC30" s="535" cm="1">
        <f t="array" ref="QC30">INDEX(QC$13:QC29,$B30+1,1)</f>
        <v>0</v>
      </c>
      <c r="QD30" s="535" cm="1">
        <f t="array" ref="QD30">INDEX(QD$13:QD29,$B30+1,1)</f>
        <v>0</v>
      </c>
      <c r="QE30" s="535" cm="1">
        <f t="array" ref="QE30">INDEX(QE$13:QE29,$B30+1,1)</f>
        <v>0</v>
      </c>
      <c r="QF30" s="535" cm="1">
        <f t="array" ref="QF30">INDEX(QF$13:QF29,$B30+1,1)</f>
        <v>0</v>
      </c>
      <c r="QG30" s="535" cm="1">
        <f t="array" ref="QG30">INDEX(QG$13:QG29,$B30+1,1)</f>
        <v>0</v>
      </c>
      <c r="QH30" s="535" cm="1">
        <f t="array" ref="QH30">INDEX(QH$13:QH29,$B30+1,1)</f>
        <v>0</v>
      </c>
      <c r="QI30" s="535" cm="1">
        <f t="array" ref="QI30">INDEX(QI$13:QI29,$B30+1,1)</f>
        <v>0</v>
      </c>
      <c r="QJ30" s="535" cm="1">
        <f t="array" ref="QJ30">INDEX(QJ$13:QJ29,$B30+1,1)</f>
        <v>0</v>
      </c>
      <c r="QK30" s="535" cm="1">
        <f t="array" ref="QK30">INDEX(QK$13:QK29,$B30+1,1)</f>
        <v>0</v>
      </c>
      <c r="QL30" s="535" cm="1">
        <f t="array" ref="QL30">INDEX(QL$13:QL29,$B30+1,1)</f>
        <v>0</v>
      </c>
      <c r="QM30" s="535" cm="1">
        <f t="array" ref="QM30">INDEX(QM$13:QM29,$B30+1,1)</f>
        <v>0</v>
      </c>
      <c r="QN30" s="535" cm="1">
        <f t="array" ref="QN30">INDEX(QN$13:QN29,$B30+1,1)</f>
        <v>0</v>
      </c>
      <c r="QO30" s="535" cm="1">
        <f t="array" ref="QO30">INDEX(QO$13:QO29,$B30+1,1)</f>
        <v>0</v>
      </c>
      <c r="QP30" s="535" cm="1">
        <f t="array" ref="QP30">INDEX(QP$13:QP29,$B30+1,1)</f>
        <v>0</v>
      </c>
      <c r="QQ30" s="535" cm="1">
        <f t="array" ref="QQ30">INDEX(QQ$13:QQ29,$B30+1,1)</f>
        <v>0</v>
      </c>
      <c r="QR30" s="535" cm="1">
        <f t="array" ref="QR30">INDEX(QR$13:QR29,$B30+1,1)</f>
        <v>0</v>
      </c>
      <c r="QS30" s="535" cm="1">
        <f t="array" ref="QS30">INDEX(QS$13:QS29,$B30+1,1)</f>
        <v>0</v>
      </c>
      <c r="QT30" s="535" cm="1">
        <f t="array" ref="QT30">INDEX(QT$13:QT29,$B30+1,1)</f>
        <v>0</v>
      </c>
      <c r="QU30" s="535" cm="1">
        <f t="array" ref="QU30">INDEX(QU$13:QU29,$B30+1,1)</f>
        <v>0</v>
      </c>
      <c r="QV30" s="535" cm="1">
        <f t="array" ref="QV30">INDEX(QV$13:QV29,$B30+1,1)</f>
        <v>0</v>
      </c>
      <c r="QW30" s="535" cm="1">
        <f t="array" ref="QW30">INDEX(QW$13:QW29,$B30+1,1)</f>
        <v>0</v>
      </c>
      <c r="QX30" s="535" cm="1">
        <f t="array" ref="QX30">INDEX(QX$13:QX29,$B30+1,1)</f>
        <v>0</v>
      </c>
      <c r="QY30" s="535" cm="1">
        <f t="array" ref="QY30">INDEX(QY$13:QY29,$B30+1,1)</f>
        <v>0</v>
      </c>
      <c r="QZ30" s="535" cm="1">
        <f t="array" ref="QZ30">INDEX(QZ$13:QZ29,$B30+1,1)</f>
        <v>0</v>
      </c>
      <c r="RA30" s="535" cm="1">
        <f t="array" ref="RA30">INDEX(RA$13:RA29,$B30+1,1)</f>
        <v>0</v>
      </c>
      <c r="RB30" s="535" cm="1">
        <f t="array" ref="RB30">INDEX(RB$13:RB29,$B30+1,1)</f>
        <v>0</v>
      </c>
      <c r="RC30" s="535" cm="1">
        <f t="array" ref="RC30">INDEX(RC$13:RC29,$B30+1,1)</f>
        <v>0</v>
      </c>
      <c r="RD30" s="535" cm="1">
        <f t="array" ref="RD30">INDEX(RD$13:RD29,$B30+1,1)</f>
        <v>0</v>
      </c>
      <c r="RE30" s="535" cm="1">
        <f t="array" ref="RE30">INDEX(RE$13:RE29,$B30+1,1)</f>
        <v>0</v>
      </c>
      <c r="RF30" s="535" cm="1">
        <f t="array" ref="RF30">INDEX(RF$13:RF29,$B30+1,1)</f>
        <v>0</v>
      </c>
      <c r="RG30" s="535" cm="1">
        <f t="array" ref="RG30">INDEX(RG$13:RG29,$B30+1,1)</f>
        <v>0</v>
      </c>
      <c r="RH30" s="535" cm="1">
        <f t="array" ref="RH30">INDEX(RH$13:RH29,$B30+1,1)</f>
        <v>0</v>
      </c>
      <c r="RI30" s="535" cm="1">
        <f t="array" ref="RI30">INDEX(RI$13:RI29,$B30+1,1)</f>
        <v>0</v>
      </c>
      <c r="RJ30" s="535" cm="1">
        <f t="array" ref="RJ30">INDEX(RJ$13:RJ29,$B30+1,1)</f>
        <v>0</v>
      </c>
      <c r="RK30" s="535" cm="1">
        <f t="array" ref="RK30">INDEX(RK$13:RK29,$B30+1,1)</f>
        <v>0</v>
      </c>
      <c r="RL30" s="535" cm="1">
        <f t="array" ref="RL30">INDEX(RL$13:RL29,$B30+1,1)</f>
        <v>0</v>
      </c>
      <c r="RM30" s="535" cm="1">
        <f t="array" ref="RM30">INDEX(RM$13:RM29,$B30+1,1)</f>
        <v>0</v>
      </c>
      <c r="RN30" s="535" cm="1">
        <f t="array" ref="RN30">INDEX(RN$13:RN29,$B30+1,1)</f>
        <v>0</v>
      </c>
      <c r="RO30" s="535" cm="1">
        <f t="array" ref="RO30">INDEX(RO$13:RO29,$B30+1,1)</f>
        <v>0</v>
      </c>
      <c r="RP30" s="535" cm="1">
        <f t="array" ref="RP30">INDEX(RP$13:RP29,$B30+1,1)</f>
        <v>0</v>
      </c>
      <c r="RQ30" s="535" cm="1">
        <f t="array" ref="RQ30">INDEX(RQ$13:RQ29,$B30+1,1)</f>
        <v>0</v>
      </c>
      <c r="RR30" s="535" cm="1">
        <f t="array" ref="RR30">INDEX(RR$13:RR29,$B30+1,1)</f>
        <v>0</v>
      </c>
      <c r="RS30" s="535" cm="1">
        <f t="array" ref="RS30">INDEX(RS$13:RS29,$B30+1,1)</f>
        <v>0</v>
      </c>
      <c r="RT30" s="535" cm="1">
        <f t="array" ref="RT30">INDEX(RT$13:RT29,$B30+1,1)</f>
        <v>0</v>
      </c>
      <c r="RU30" s="535" cm="1">
        <f t="array" ref="RU30">INDEX(RU$13:RU29,$B30+1,1)</f>
        <v>0</v>
      </c>
      <c r="RV30" s="535" cm="1">
        <f t="array" ref="RV30">INDEX(RV$13:RV29,$B30+1,1)</f>
        <v>0</v>
      </c>
      <c r="RW30" s="535" cm="1">
        <f t="array" ref="RW30">INDEX(RW$13:RW29,$B30+1,1)</f>
        <v>0</v>
      </c>
      <c r="RX30" s="535" cm="1">
        <f t="array" ref="RX30">INDEX(RX$13:RX29,$B30+1,1)</f>
        <v>0</v>
      </c>
      <c r="RY30" s="535" cm="1">
        <f t="array" ref="RY30">INDEX(RY$13:RY29,$B30+1,1)</f>
        <v>0</v>
      </c>
      <c r="RZ30" s="535" cm="1">
        <f t="array" ref="RZ30">INDEX(RZ$13:RZ29,$B30+1,1)</f>
        <v>0</v>
      </c>
      <c r="SA30" s="535" cm="1">
        <f t="array" ref="SA30">INDEX(SA$13:SA29,$B30+1,1)</f>
        <v>0</v>
      </c>
      <c r="SB30" s="535" cm="1">
        <f t="array" ref="SB30">INDEX(SB$13:SB29,$B30+1,1)</f>
        <v>0</v>
      </c>
      <c r="SC30" s="535" cm="1">
        <f t="array" ref="SC30">INDEX(SC$13:SC29,$B30+1,1)</f>
        <v>0</v>
      </c>
      <c r="SD30" s="535" cm="1">
        <f t="array" ref="SD30">INDEX(SD$13:SD29,$B30+1,1)</f>
        <v>0</v>
      </c>
      <c r="SE30" s="535" cm="1">
        <f t="array" ref="SE30">INDEX(SE$13:SE29,$B30+1,1)</f>
        <v>0</v>
      </c>
      <c r="SF30" s="535" cm="1">
        <f t="array" ref="SF30">INDEX(SF$13:SF29,$B30+1,1)</f>
        <v>0</v>
      </c>
      <c r="SG30" s="535" cm="1">
        <f t="array" ref="SG30">INDEX(SG$13:SG29,$B30+1,1)</f>
        <v>0</v>
      </c>
      <c r="SH30" s="535" cm="1">
        <f t="array" ref="SH30">INDEX(SH$13:SH29,$B30+1,1)</f>
        <v>0</v>
      </c>
      <c r="SI30" s="535" cm="1">
        <f t="array" ref="SI30">INDEX(SI$13:SI29,$B30+1,1)</f>
        <v>0</v>
      </c>
      <c r="SJ30" s="535" cm="1">
        <f t="array" ref="SJ30">INDEX(SJ$13:SJ29,$B30+1,1)</f>
        <v>0</v>
      </c>
      <c r="SK30" s="535" cm="1">
        <f t="array" ref="SK30">INDEX(SK$13:SK29,$B30+1,1)</f>
        <v>0</v>
      </c>
      <c r="SL30" s="535" cm="1">
        <f t="array" ref="SL30">INDEX(SL$13:SL29,$B30+1,1)</f>
        <v>0</v>
      </c>
      <c r="SM30" s="535" cm="1">
        <f t="array" ref="SM30">INDEX(SM$13:SM29,$B30+1,1)</f>
        <v>0</v>
      </c>
      <c r="SN30" s="535" cm="1">
        <f t="array" ref="SN30">INDEX(SN$13:SN29,$B30+1,1)</f>
        <v>0</v>
      </c>
      <c r="SO30" s="535" cm="1">
        <f t="array" ref="SO30">INDEX(SO$13:SO29,$B30+1,1)</f>
        <v>0</v>
      </c>
      <c r="SP30" s="535" cm="1">
        <f t="array" ref="SP30">INDEX(SP$13:SP29,$B30+1,1)</f>
        <v>0</v>
      </c>
      <c r="SQ30" s="535" cm="1">
        <f t="array" ref="SQ30">INDEX(SQ$13:SQ29,$B30+1,1)</f>
        <v>0</v>
      </c>
      <c r="SR30" s="535" cm="1">
        <f t="array" ref="SR30">INDEX(SR$13:SR29,$B30+1,1)</f>
        <v>0</v>
      </c>
      <c r="SS30" s="535" cm="1">
        <f t="array" ref="SS30">INDEX(SS$13:SS29,$B30+1,1)</f>
        <v>0</v>
      </c>
      <c r="ST30" s="535" cm="1">
        <f t="array" ref="ST30">INDEX(ST$13:ST29,$B30+1,1)</f>
        <v>0</v>
      </c>
      <c r="SU30" s="535" cm="1">
        <f t="array" ref="SU30">INDEX(SU$13:SU29,$B30+1,1)</f>
        <v>0</v>
      </c>
      <c r="SV30" s="535" cm="1">
        <f t="array" ref="SV30">INDEX(SV$13:SV29,$B30+1,1)</f>
        <v>0</v>
      </c>
      <c r="SW30" s="535" cm="1">
        <f t="array" ref="SW30">INDEX(SW$13:SW29,$B30+1,1)</f>
        <v>0</v>
      </c>
      <c r="SX30" s="535" cm="1">
        <f t="array" ref="SX30">INDEX(SX$13:SX29,$B30+1,1)</f>
        <v>0</v>
      </c>
      <c r="SY30" s="535" cm="1">
        <f t="array" ref="SY30">INDEX(SY$13:SY29,$B30+1,1)</f>
        <v>0</v>
      </c>
      <c r="SZ30" s="535" cm="1">
        <f t="array" ref="SZ30">INDEX(SZ$13:SZ29,$B30+1,1)</f>
        <v>0</v>
      </c>
      <c r="TA30" s="535" cm="1">
        <f t="array" ref="TA30">INDEX(TA$13:TA29,$B30+1,1)</f>
        <v>0</v>
      </c>
      <c r="TB30" s="535" cm="1">
        <f t="array" ref="TB30">INDEX(TB$13:TB29,$B30+1,1)</f>
        <v>0</v>
      </c>
      <c r="TC30" s="535" cm="1">
        <f t="array" ref="TC30">INDEX(TC$13:TC29,$B30+1,1)</f>
        <v>0</v>
      </c>
      <c r="TD30" s="535" cm="1">
        <f t="array" ref="TD30">INDEX(TD$13:TD29,$B30+1,1)</f>
        <v>0</v>
      </c>
      <c r="TE30" s="535" cm="1">
        <f t="array" ref="TE30">INDEX(TE$13:TE29,$B30+1,1)</f>
        <v>0</v>
      </c>
      <c r="TF30" s="535" cm="1">
        <f t="array" ref="TF30">INDEX(TF$13:TF29,$B30+1,1)</f>
        <v>0</v>
      </c>
      <c r="TG30" s="535" cm="1">
        <f t="array" ref="TG30">INDEX(TG$13:TG29,$B30+1,1)</f>
        <v>0</v>
      </c>
      <c r="TH30" s="535" cm="1">
        <f t="array" ref="TH30">INDEX(TH$13:TH29,$B30+1,1)</f>
        <v>0</v>
      </c>
      <c r="TI30" s="535" cm="1">
        <f t="array" ref="TI30">INDEX(TI$13:TI29,$B30+1,1)</f>
        <v>0</v>
      </c>
      <c r="TJ30" s="535" cm="1">
        <f t="array" ref="TJ30">INDEX(TJ$13:TJ29,$B30+1,1)</f>
        <v>0</v>
      </c>
      <c r="TK30" s="535" cm="1">
        <f t="array" ref="TK30">INDEX(TK$13:TK29,$B30+1,1)</f>
        <v>0</v>
      </c>
      <c r="TL30" s="535" cm="1">
        <f t="array" ref="TL30">INDEX(TL$13:TL29,$B30+1,1)</f>
        <v>0</v>
      </c>
      <c r="TM30" s="535" cm="1">
        <f t="array" ref="TM30">INDEX(TM$13:TM29,$B30+1,1)</f>
        <v>0</v>
      </c>
      <c r="TN30" s="535" cm="1">
        <f t="array" ref="TN30">INDEX(TN$13:TN29,$B30+1,1)</f>
        <v>0</v>
      </c>
      <c r="TO30" s="535" cm="1">
        <f t="array" ref="TO30">INDEX(TO$13:TO29,$B30+1,1)</f>
        <v>0</v>
      </c>
      <c r="TP30" s="535" cm="1">
        <f t="array" ref="TP30">INDEX(TP$13:TP29,$B30+1,1)</f>
        <v>0</v>
      </c>
      <c r="TQ30" s="535" cm="1">
        <f t="array" ref="TQ30">INDEX(TQ$13:TQ29,$B30+1,1)</f>
        <v>0</v>
      </c>
      <c r="TR30" s="535" cm="1">
        <f t="array" ref="TR30">INDEX(TR$13:TR29,$B30+1,1)</f>
        <v>0</v>
      </c>
      <c r="TS30" s="535" cm="1">
        <f t="array" ref="TS30">INDEX(TS$13:TS29,$B30+1,1)</f>
        <v>0</v>
      </c>
      <c r="TT30" s="535" cm="1">
        <f t="array" ref="TT30">INDEX(TT$13:TT29,$B30+1,1)</f>
        <v>0</v>
      </c>
      <c r="TU30" s="535" cm="1">
        <f t="array" ref="TU30">INDEX(TU$13:TU29,$B30+1,1)</f>
        <v>0</v>
      </c>
      <c r="TV30" s="535" cm="1">
        <f t="array" ref="TV30">INDEX(TV$13:TV29,$B30+1,1)</f>
        <v>0</v>
      </c>
      <c r="TW30" s="535" cm="1">
        <f t="array" ref="TW30">INDEX(TW$13:TW29,$B30+1,1)</f>
        <v>0</v>
      </c>
      <c r="TX30" s="535" cm="1">
        <f t="array" ref="TX30">INDEX(TX$13:TX29,$B30+1,1)</f>
        <v>0</v>
      </c>
      <c r="TY30" s="535" cm="1">
        <f t="array" ref="TY30">INDEX(TY$13:TY29,$B30+1,1)</f>
        <v>0</v>
      </c>
      <c r="TZ30" s="535" cm="1">
        <f t="array" ref="TZ30">INDEX(TZ$13:TZ29,$B30+1,1)</f>
        <v>0</v>
      </c>
      <c r="UA30" s="535" cm="1">
        <f t="array" ref="UA30">INDEX(UA$13:UA29,$B30+1,1)</f>
        <v>0</v>
      </c>
      <c r="UB30" s="535" cm="1">
        <f t="array" ref="UB30">INDEX(UB$13:UB29,$B30+1,1)</f>
        <v>0</v>
      </c>
      <c r="UC30" s="535" cm="1">
        <f t="array" ref="UC30">INDEX(UC$13:UC29,$B30+1,1)</f>
        <v>0</v>
      </c>
      <c r="UD30" s="535" cm="1">
        <f t="array" ref="UD30">INDEX(UD$13:UD29,$B30+1,1)</f>
        <v>0</v>
      </c>
      <c r="UE30" s="535" cm="1">
        <f t="array" ref="UE30">INDEX(UE$13:UE29,$B30+1,1)</f>
        <v>0</v>
      </c>
      <c r="UF30" s="535" cm="1">
        <f t="array" ref="UF30">INDEX(UF$13:UF29,$B30+1,1)</f>
        <v>0</v>
      </c>
      <c r="UG30" s="535" cm="1">
        <f t="array" ref="UG30">INDEX(UG$13:UG29,$B30+1,1)</f>
        <v>0</v>
      </c>
      <c r="UH30" s="535" cm="1">
        <f t="array" ref="UH30">INDEX(UH$13:UH29,$B30+1,1)</f>
        <v>0</v>
      </c>
      <c r="UI30" s="535" cm="1">
        <f t="array" ref="UI30">INDEX(UI$13:UI29,$B30+1,1)</f>
        <v>0</v>
      </c>
      <c r="UJ30" s="535" cm="1">
        <f t="array" ref="UJ30">INDEX(UJ$13:UJ29,$B30+1,1)</f>
        <v>0</v>
      </c>
      <c r="UK30" s="535" cm="1">
        <f t="array" ref="UK30">INDEX(UK$13:UK29,$B30+1,1)</f>
        <v>0</v>
      </c>
      <c r="UL30" s="535" cm="1">
        <f t="array" ref="UL30">INDEX(UL$13:UL29,$B30+1,1)</f>
        <v>0</v>
      </c>
      <c r="UM30" s="535" cm="1">
        <f t="array" ref="UM30">INDEX(UM$13:UM29,$B30+1,1)</f>
        <v>0</v>
      </c>
      <c r="UN30" s="535" cm="1">
        <f t="array" ref="UN30">INDEX(UN$13:UN29,$B30+1,1)</f>
        <v>0</v>
      </c>
      <c r="UO30" s="535" cm="1">
        <f t="array" ref="UO30">INDEX(UO$13:UO29,$B30+1,1)</f>
        <v>0</v>
      </c>
      <c r="UP30" s="535" cm="1">
        <f t="array" ref="UP30">INDEX(UP$13:UP29,$B30+1,1)</f>
        <v>0</v>
      </c>
      <c r="UQ30" s="535" cm="1">
        <f t="array" ref="UQ30">INDEX(UQ$13:UQ29,$B30+1,1)</f>
        <v>0</v>
      </c>
      <c r="UR30" s="535" cm="1">
        <f t="array" ref="UR30">INDEX(UR$13:UR29,$B30+1,1)</f>
        <v>0</v>
      </c>
      <c r="US30" s="535" cm="1">
        <f t="array" ref="US30">INDEX(US$13:US29,$B30+1,1)</f>
        <v>0</v>
      </c>
      <c r="UT30" s="535" cm="1">
        <f t="array" ref="UT30">INDEX(UT$13:UT29,$B30+1,1)</f>
        <v>0</v>
      </c>
      <c r="UU30" s="535" cm="1">
        <f t="array" ref="UU30">INDEX(UU$13:UU29,$B30+1,1)</f>
        <v>0</v>
      </c>
      <c r="UV30" s="535" cm="1">
        <f t="array" ref="UV30">INDEX(UV$13:UV29,$B30+1,1)</f>
        <v>0</v>
      </c>
      <c r="UW30" s="535" cm="1">
        <f t="array" ref="UW30">INDEX(UW$13:UW29,$B30+1,1)</f>
        <v>0</v>
      </c>
      <c r="UX30" s="535" cm="1">
        <f t="array" ref="UX30">INDEX(UX$13:UX29,$B30+1,1)</f>
        <v>0</v>
      </c>
      <c r="UY30" s="535" cm="1">
        <f t="array" ref="UY30">INDEX(UY$13:UY29,$B30+1,1)</f>
        <v>0</v>
      </c>
      <c r="UZ30" s="535" cm="1">
        <f t="array" ref="UZ30">INDEX(UZ$13:UZ29,$B30+1,1)</f>
        <v>0</v>
      </c>
      <c r="VA30" s="535" cm="1">
        <f t="array" ref="VA30">INDEX(VA$13:VA29,$B30+1,1)</f>
        <v>0</v>
      </c>
      <c r="VB30" s="535" cm="1">
        <f t="array" ref="VB30">INDEX(VB$13:VB29,$B30+1,1)</f>
        <v>0</v>
      </c>
      <c r="VC30" s="535" cm="1">
        <f t="array" ref="VC30">INDEX(VC$13:VC29,$B30+1,1)</f>
        <v>0</v>
      </c>
      <c r="VD30" s="535" cm="1">
        <f t="array" ref="VD30">INDEX(VD$13:VD29,$B30+1,1)</f>
        <v>0</v>
      </c>
      <c r="VE30" s="535" cm="1">
        <f t="array" ref="VE30">INDEX(VE$13:VE29,$B30+1,1)</f>
        <v>0</v>
      </c>
      <c r="VF30" s="535" cm="1">
        <f t="array" ref="VF30">INDEX(VF$13:VF29,$B30+1,1)</f>
        <v>0</v>
      </c>
      <c r="VG30" s="535" cm="1">
        <f t="array" ref="VG30">INDEX(VG$13:VG29,$B30+1,1)</f>
        <v>0</v>
      </c>
      <c r="VH30" s="535" cm="1">
        <f t="array" ref="VH30">INDEX(VH$13:VH29,$B30+1,1)</f>
        <v>0</v>
      </c>
      <c r="VI30" s="535" cm="1">
        <f t="array" ref="VI30">INDEX(VI$13:VI29,$B30+1,1)</f>
        <v>0</v>
      </c>
      <c r="VJ30" s="535" cm="1">
        <f t="array" ref="VJ30">INDEX(VJ$13:VJ29,$B30+1,1)</f>
        <v>0</v>
      </c>
      <c r="VK30" s="535" cm="1">
        <f t="array" ref="VK30">INDEX(VK$13:VK29,$B30+1,1)</f>
        <v>0</v>
      </c>
      <c r="VL30" s="535" cm="1">
        <f t="array" ref="VL30">INDEX(VL$13:VL29,$B30+1,1)</f>
        <v>0</v>
      </c>
      <c r="VM30" s="535" cm="1">
        <f t="array" ref="VM30">INDEX(VM$13:VM29,$B30+1,1)</f>
        <v>0</v>
      </c>
      <c r="VN30" s="535" cm="1">
        <f t="array" ref="VN30">INDEX(VN$13:VN29,$B30+1,1)</f>
        <v>0</v>
      </c>
      <c r="VO30" s="535" cm="1">
        <f t="array" ref="VO30">INDEX(VO$13:VO29,$B30+1,1)</f>
        <v>0</v>
      </c>
      <c r="VP30" s="535" cm="1">
        <f t="array" ref="VP30">INDEX(VP$13:VP29,$B30+1,1)</f>
        <v>0</v>
      </c>
      <c r="VQ30" s="535" cm="1">
        <f t="array" ref="VQ30">INDEX(VQ$13:VQ29,$B30+1,1)</f>
        <v>0</v>
      </c>
      <c r="VR30" s="535" cm="1">
        <f t="array" ref="VR30">INDEX(VR$13:VR29,$B30+1,1)</f>
        <v>0</v>
      </c>
      <c r="VS30" s="535" cm="1">
        <f t="array" ref="VS30">INDEX(VS$13:VS29,$B30+1,1)</f>
        <v>0</v>
      </c>
      <c r="VT30" s="535" cm="1">
        <f t="array" ref="VT30">INDEX(VT$13:VT29,$B30+1,1)</f>
        <v>0</v>
      </c>
      <c r="VU30" s="535" cm="1">
        <f t="array" ref="VU30">INDEX(VU$13:VU29,$B30+1,1)</f>
        <v>0</v>
      </c>
      <c r="VV30" s="535" cm="1">
        <f t="array" ref="VV30">INDEX(VV$13:VV29,$B30+1,1)</f>
        <v>0</v>
      </c>
      <c r="VW30" s="535" cm="1">
        <f t="array" ref="VW30">INDEX(VW$13:VW29,$B30+1,1)</f>
        <v>0</v>
      </c>
      <c r="VX30" s="535" cm="1">
        <f t="array" ref="VX30">INDEX(VX$13:VX29,$B30+1,1)</f>
        <v>0</v>
      </c>
      <c r="VY30" s="535" cm="1">
        <f t="array" ref="VY30">INDEX(VY$13:VY29,$B30+1,1)</f>
        <v>0</v>
      </c>
      <c r="VZ30" s="535" cm="1">
        <f t="array" ref="VZ30">INDEX(VZ$13:VZ29,$B30+1,1)</f>
        <v>0</v>
      </c>
      <c r="WA30" s="535" cm="1">
        <f t="array" ref="WA30">INDEX(WA$13:WA29,$B30+1,1)</f>
        <v>0</v>
      </c>
      <c r="WB30" s="535" cm="1">
        <f t="array" ref="WB30">INDEX(WB$13:WB29,$B30+1,1)</f>
        <v>0</v>
      </c>
      <c r="WC30" s="535" cm="1">
        <f t="array" ref="WC30">INDEX(WC$13:WC29,$B30+1,1)</f>
        <v>0</v>
      </c>
      <c r="WD30" s="535" cm="1">
        <f t="array" ref="WD30">INDEX(WD$13:WD29,$B30+1,1)</f>
        <v>0</v>
      </c>
      <c r="WE30" s="535" cm="1">
        <f t="array" ref="WE30">INDEX(WE$13:WE29,$B30+1,1)</f>
        <v>0</v>
      </c>
      <c r="WF30" s="535" cm="1">
        <f t="array" ref="WF30">INDEX(WF$13:WF29,$B30+1,1)</f>
        <v>0</v>
      </c>
      <c r="WG30" s="535" cm="1">
        <f t="array" ref="WG30">INDEX(WG$13:WG29,$B30+1,1)</f>
        <v>0</v>
      </c>
      <c r="WH30" s="535" cm="1">
        <f t="array" ref="WH30">INDEX(WH$13:WH29,$B30+1,1)</f>
        <v>0</v>
      </c>
      <c r="WI30" s="535" cm="1">
        <f t="array" ref="WI30">INDEX(WI$13:WI29,$B30+1,1)</f>
        <v>0</v>
      </c>
      <c r="WJ30" s="535" cm="1">
        <f t="array" ref="WJ30">INDEX(WJ$13:WJ29,$B30+1,1)</f>
        <v>0</v>
      </c>
      <c r="WK30" s="535" cm="1">
        <f t="array" ref="WK30">INDEX(WK$13:WK29,$B30+1,1)</f>
        <v>0</v>
      </c>
      <c r="WL30" s="535" cm="1">
        <f t="array" ref="WL30">INDEX(WL$13:WL29,$B30+1,1)</f>
        <v>0</v>
      </c>
      <c r="WM30" s="535" cm="1">
        <f t="array" ref="WM30">INDEX(WM$13:WM29,$B30+1,1)</f>
        <v>0</v>
      </c>
      <c r="WN30" s="535" cm="1">
        <f t="array" ref="WN30">INDEX(WN$13:WN29,$B30+1,1)</f>
        <v>0</v>
      </c>
      <c r="WO30" s="535" cm="1">
        <f t="array" ref="WO30">INDEX(WO$13:WO29,$B30+1,1)</f>
        <v>0</v>
      </c>
      <c r="WP30" s="535" cm="1">
        <f t="array" ref="WP30">INDEX(WP$13:WP29,$B30+1,1)</f>
        <v>0</v>
      </c>
      <c r="WQ30" s="535" cm="1">
        <f t="array" ref="WQ30">INDEX(WQ$13:WQ29,$B30+1,1)</f>
        <v>0</v>
      </c>
      <c r="WR30" s="535" cm="1">
        <f t="array" ref="WR30">INDEX(WR$13:WR29,$B30+1,1)</f>
        <v>0</v>
      </c>
      <c r="WS30" s="535" cm="1">
        <f t="array" ref="WS30">INDEX(WS$13:WS29,$B30+1,1)</f>
        <v>0</v>
      </c>
      <c r="WT30" s="535" cm="1">
        <f t="array" ref="WT30">INDEX(WT$13:WT29,$B30+1,1)</f>
        <v>0</v>
      </c>
      <c r="WU30" s="535" cm="1">
        <f t="array" ref="WU30">INDEX(WU$13:WU29,$B30+1,1)</f>
        <v>0</v>
      </c>
      <c r="WV30" s="535" cm="1">
        <f t="array" ref="WV30">INDEX(WV$13:WV29,$B30+1,1)</f>
        <v>0</v>
      </c>
      <c r="WW30" s="535" cm="1">
        <f t="array" ref="WW30">INDEX(WW$13:WW29,$B30+1,1)</f>
        <v>0</v>
      </c>
      <c r="WX30" s="535" cm="1">
        <f t="array" ref="WX30">INDEX(WX$13:WX29,$B30+1,1)</f>
        <v>0</v>
      </c>
      <c r="WY30" s="535" cm="1">
        <f t="array" ref="WY30">INDEX(WY$13:WY29,$B30+1,1)</f>
        <v>0</v>
      </c>
      <c r="WZ30" s="535" cm="1">
        <f t="array" ref="WZ30">INDEX(WZ$13:WZ29,$B30+1,1)</f>
        <v>0</v>
      </c>
      <c r="XA30" s="535" cm="1">
        <f t="array" ref="XA30">INDEX(XA$13:XA29,$B30+1,1)</f>
        <v>0</v>
      </c>
      <c r="XB30" s="535" cm="1">
        <f t="array" ref="XB30">INDEX(XB$13:XB29,$B30+1,1)</f>
        <v>0</v>
      </c>
      <c r="XC30" s="535" cm="1">
        <f t="array" ref="XC30">INDEX(XC$13:XC29,$B30+1,1)</f>
        <v>0</v>
      </c>
      <c r="XD30" s="535" cm="1">
        <f t="array" ref="XD30">INDEX(XD$13:XD29,$B30+1,1)</f>
        <v>0</v>
      </c>
      <c r="XE30" s="535" cm="1">
        <f t="array" ref="XE30">INDEX(XE$13:XE29,$B30+1,1)</f>
        <v>0</v>
      </c>
      <c r="XF30" s="535" cm="1">
        <f t="array" ref="XF30">INDEX(XF$13:XF29,$B30+1,1)</f>
        <v>0</v>
      </c>
      <c r="XG30" s="535" cm="1">
        <f t="array" ref="XG30">INDEX(XG$13:XG29,$B30+1,1)</f>
        <v>0</v>
      </c>
      <c r="XH30" s="535" cm="1">
        <f t="array" ref="XH30">INDEX(XH$13:XH29,$B30+1,1)</f>
        <v>0</v>
      </c>
      <c r="XI30" s="535" cm="1">
        <f t="array" ref="XI30">INDEX(XI$13:XI29,$B30+1,1)</f>
        <v>0</v>
      </c>
      <c r="XJ30" s="535" cm="1">
        <f t="array" ref="XJ30">INDEX(XJ$13:XJ29,$B30+1,1)</f>
        <v>0</v>
      </c>
      <c r="XK30" s="535" cm="1">
        <f t="array" ref="XK30">INDEX(XK$13:XK29,$B30+1,1)</f>
        <v>0</v>
      </c>
      <c r="XL30" s="535" cm="1">
        <f t="array" ref="XL30">INDEX(XL$13:XL29,$B30+1,1)</f>
        <v>0</v>
      </c>
      <c r="XM30" s="535" cm="1">
        <f t="array" ref="XM30">INDEX(XM$13:XM29,$B30+1,1)</f>
        <v>0</v>
      </c>
      <c r="XN30" s="535" cm="1">
        <f t="array" ref="XN30">INDEX(XN$13:XN29,$B30+1,1)</f>
        <v>0</v>
      </c>
      <c r="XO30" s="535" cm="1">
        <f t="array" ref="XO30">INDEX(XO$13:XO29,$B30+1,1)</f>
        <v>0</v>
      </c>
      <c r="XP30" s="535" cm="1">
        <f t="array" ref="XP30">INDEX(XP$13:XP29,$B30+1,1)</f>
        <v>0</v>
      </c>
      <c r="XQ30" s="535" cm="1">
        <f t="array" ref="XQ30">INDEX(XQ$13:XQ29,$B30+1,1)</f>
        <v>0</v>
      </c>
      <c r="XR30" s="535" cm="1">
        <f t="array" ref="XR30">INDEX(XR$13:XR29,$B30+1,1)</f>
        <v>0</v>
      </c>
      <c r="XS30" s="535" cm="1">
        <f t="array" ref="XS30">INDEX(XS$13:XS29,$B30+1,1)</f>
        <v>0</v>
      </c>
      <c r="XT30" s="535" cm="1">
        <f t="array" ref="XT30">INDEX(XT$13:XT29,$B30+1,1)</f>
        <v>0</v>
      </c>
      <c r="XU30" s="535" cm="1">
        <f t="array" ref="XU30">INDEX(XU$13:XU29,$B30+1,1)</f>
        <v>0</v>
      </c>
      <c r="XV30" s="535" cm="1">
        <f t="array" ref="XV30">INDEX(XV$13:XV29,$B30+1,1)</f>
        <v>0</v>
      </c>
      <c r="XW30" s="535" cm="1">
        <f t="array" ref="XW30">INDEX(XW$13:XW29,$B30+1,1)</f>
        <v>0</v>
      </c>
      <c r="XX30" s="535" cm="1">
        <f t="array" ref="XX30">INDEX(XX$13:XX29,$B30+1,1)</f>
        <v>0</v>
      </c>
      <c r="XY30" s="535" cm="1">
        <f t="array" ref="XY30">INDEX(XY$13:XY29,$B30+1,1)</f>
        <v>0</v>
      </c>
      <c r="XZ30" s="535" cm="1">
        <f t="array" ref="XZ30">INDEX(XZ$13:XZ29,$B30+1,1)</f>
        <v>0</v>
      </c>
      <c r="YA30" s="535" cm="1">
        <f t="array" ref="YA30">INDEX(YA$13:YA29,$B30+1,1)</f>
        <v>0</v>
      </c>
      <c r="YB30" s="535" cm="1">
        <f t="array" ref="YB30">INDEX(YB$13:YB29,$B30+1,1)</f>
        <v>0</v>
      </c>
      <c r="YC30" s="535" cm="1">
        <f t="array" ref="YC30">INDEX(YC$13:YC29,$B30+1,1)</f>
        <v>0</v>
      </c>
      <c r="YD30" s="535" cm="1">
        <f t="array" ref="YD30">INDEX(YD$13:YD29,$B30+1,1)</f>
        <v>0</v>
      </c>
      <c r="YE30" s="535" cm="1">
        <f t="array" ref="YE30">INDEX(YE$13:YE29,$B30+1,1)</f>
        <v>0</v>
      </c>
      <c r="YF30" s="535" cm="1">
        <f t="array" ref="YF30">INDEX(YF$13:YF29,$B30+1,1)</f>
        <v>0</v>
      </c>
      <c r="YG30" s="535" cm="1">
        <f t="array" ref="YG30">INDEX(YG$13:YG29,$B30+1,1)</f>
        <v>0</v>
      </c>
      <c r="YH30" s="535" cm="1">
        <f t="array" ref="YH30">INDEX(YH$13:YH29,$B30+1,1)</f>
        <v>0</v>
      </c>
      <c r="YI30" s="535" cm="1">
        <f t="array" ref="YI30">INDEX(YI$13:YI29,$B30+1,1)</f>
        <v>0</v>
      </c>
      <c r="YJ30" s="535" cm="1">
        <f t="array" ref="YJ30">INDEX(YJ$13:YJ29,$B30+1,1)</f>
        <v>0</v>
      </c>
      <c r="YK30" s="535" cm="1">
        <f t="array" ref="YK30">INDEX(YK$13:YK29,$B30+1,1)</f>
        <v>0</v>
      </c>
      <c r="YL30" s="535" cm="1">
        <f t="array" ref="YL30">INDEX(YL$13:YL29,$B30+1,1)</f>
        <v>0</v>
      </c>
      <c r="YM30" s="535" cm="1">
        <f t="array" ref="YM30">INDEX(YM$13:YM29,$B30+1,1)</f>
        <v>0</v>
      </c>
      <c r="YN30" s="535" cm="1">
        <f t="array" ref="YN30">INDEX(YN$13:YN29,$B30+1,1)</f>
        <v>0</v>
      </c>
      <c r="YO30" s="535" cm="1">
        <f t="array" ref="YO30">INDEX(YO$13:YO29,$B30+1,1)</f>
        <v>0</v>
      </c>
      <c r="YP30" s="535" cm="1">
        <f t="array" ref="YP30">INDEX(YP$13:YP29,$B30+1,1)</f>
        <v>0</v>
      </c>
      <c r="YQ30" s="535" cm="1">
        <f t="array" ref="YQ30">INDEX(YQ$13:YQ29,$B30+1,1)</f>
        <v>0</v>
      </c>
      <c r="YR30" s="535" cm="1">
        <f t="array" ref="YR30">INDEX(YR$13:YR29,$B30+1,1)</f>
        <v>0</v>
      </c>
      <c r="YS30" s="535" cm="1">
        <f t="array" ref="YS30">INDEX(YS$13:YS29,$B30+1,1)</f>
        <v>0</v>
      </c>
      <c r="YT30" s="535" cm="1">
        <f t="array" ref="YT30">INDEX(YT$13:YT29,$B30+1,1)</f>
        <v>0</v>
      </c>
      <c r="YU30" s="535" cm="1">
        <f t="array" ref="YU30">INDEX(YU$13:YU29,$B30+1,1)</f>
        <v>0</v>
      </c>
      <c r="YV30" s="535" cm="1">
        <f t="array" ref="YV30">INDEX(YV$13:YV29,$B30+1,1)</f>
        <v>0</v>
      </c>
      <c r="YW30" s="535" cm="1">
        <f t="array" ref="YW30">INDEX(YW$13:YW29,$B30+1,1)</f>
        <v>0</v>
      </c>
      <c r="YX30" s="535" cm="1">
        <f t="array" ref="YX30">INDEX(YX$13:YX29,$B30+1,1)</f>
        <v>0</v>
      </c>
      <c r="YY30" s="535" cm="1">
        <f t="array" ref="YY30">INDEX(YY$13:YY29,$B30+1,1)</f>
        <v>0</v>
      </c>
      <c r="YZ30" s="535" cm="1">
        <f t="array" ref="YZ30">INDEX(YZ$13:YZ29,$B30+1,1)</f>
        <v>0</v>
      </c>
      <c r="ZA30" s="535" t="str" cm="1">
        <f t="array" ref="ZA30">INDEX(ZA$13:ZA29,$B30+1,1)</f>
        <v>-</v>
      </c>
      <c r="ZB30" s="18"/>
      <c r="ZC30" s="535" cm="1">
        <f t="array" ref="ZC30">INDEX(ZC$13:ZC29,$B30+1,1)</f>
        <v>0</v>
      </c>
      <c r="ZD30" s="535" cm="1">
        <f t="array" ref="ZD30">INDEX(ZD$13:ZD29,$B30+1,1)</f>
        <v>0</v>
      </c>
      <c r="ZE30" s="535" cm="1">
        <f t="array" ref="ZE30">INDEX(ZE$13:ZE29,$B30+1,1)</f>
        <v>0</v>
      </c>
      <c r="ZF30" s="535" t="str" cm="1">
        <f t="array" ref="ZF30">INDEX(ZF$13:ZF29,$B30+1,1)</f>
        <v>-</v>
      </c>
      <c r="ZG30" s="535" t="str" cm="1">
        <f t="array" ref="ZG30">INDEX(ZG$13:ZG29,$B30+1,1)</f>
        <v>-</v>
      </c>
      <c r="ZH30" s="535" t="str" cm="1">
        <f t="array" ref="ZH30">INDEX(ZH$13:ZH29,$B30+1,1)</f>
        <v>-</v>
      </c>
      <c r="ZI30" s="535" t="str" cm="1">
        <f t="array" ref="ZI30">INDEX(ZI$13:ZI29,$B30+1,1)</f>
        <v>-</v>
      </c>
      <c r="ZJ30" s="535" t="str" cm="1">
        <f t="array" ref="ZJ30">INDEX(ZJ$13:ZJ29,$B30+1,1)</f>
        <v>-</v>
      </c>
      <c r="ZK30" s="535" t="str" cm="1">
        <f t="array" ref="ZK30">INDEX(ZK$13:ZK29,$B30+1,1)</f>
        <v>-</v>
      </c>
      <c r="ZL30" s="535" t="str" cm="1">
        <f t="array" ref="ZL30">INDEX(ZL$13:ZL29,$B30+1,1)</f>
        <v>-</v>
      </c>
      <c r="ZM30" s="535" t="str" cm="1">
        <f t="array" ref="ZM30">INDEX(ZM$13:ZM29,$B30+1,1)</f>
        <v>-</v>
      </c>
      <c r="ZN30" s="535" t="str" cm="1">
        <f t="array" ref="ZN30">INDEX(ZN$13:ZN29,$B30+1,1)</f>
        <v>-</v>
      </c>
      <c r="ZO30" s="535" t="str" cm="1">
        <f t="array" ref="ZO30">INDEX(ZO$13:ZO29,$B30+1,1)</f>
        <v>-</v>
      </c>
      <c r="ZP30" s="535" t="str" cm="1">
        <f t="array" ref="ZP30">INDEX(ZP$13:ZP29,$B30+1,1)</f>
        <v>-</v>
      </c>
      <c r="ZQ30" s="535" t="str" cm="1">
        <f t="array" ref="ZQ30">INDEX(ZQ$13:ZQ29,$B30+1,1)</f>
        <v>-</v>
      </c>
      <c r="ZR30" s="535" t="str" cm="1">
        <f t="array" ref="ZR30">INDEX(ZR$13:ZR29,$B30+1,1)</f>
        <v>-</v>
      </c>
      <c r="ZS30" s="535" t="str" cm="1">
        <f t="array" ref="ZS30">INDEX(ZS$13:ZS29,$B30+1,1)</f>
        <v>-</v>
      </c>
      <c r="ZT30" s="535" t="str" cm="1">
        <f t="array" ref="ZT30">INDEX(ZT$13:ZT29,$B30+1,1)</f>
        <v>-</v>
      </c>
      <c r="ZU30" s="535" t="str" cm="1">
        <f t="array" ref="ZU30">INDEX(ZU$13:ZU29,$B30+1,1)</f>
        <v>-</v>
      </c>
      <c r="ZV30" s="535" t="str" cm="1">
        <f t="array" ref="ZV30">INDEX(ZV$13:ZV29,$B30+1,1)</f>
        <v>-</v>
      </c>
      <c r="ZW30" s="535" t="str" cm="1">
        <f t="array" ref="ZW30">INDEX(ZW$13:ZW29,$B30+1,1)</f>
        <v>-</v>
      </c>
      <c r="ZX30" s="18"/>
      <c r="ZY30" s="411" t="str">
        <f t="shared" ca="1" si="211"/>
        <v>-</v>
      </c>
      <c r="ZZ30" s="535" t="str" cm="1">
        <f t="array" ref="ZZ30">INDEX(ZZ$13:ZZ29,$B30+1,1)</f>
        <v>-</v>
      </c>
      <c r="AAA30" s="535" t="str" cm="1">
        <f t="array" ref="AAA30">INDEX(AAA$13:AAA29,$B30+1,1)</f>
        <v>-</v>
      </c>
      <c r="AAB30" s="535" t="str" cm="1">
        <f t="array" ref="AAB30">INDEX(AAB$13:AAB29,$B30+1,1)</f>
        <v>-</v>
      </c>
      <c r="AAC30" s="535" t="str" cm="1">
        <f t="array" ref="AAC30">INDEX(AAC$13:AAC29,$B30+1,1)</f>
        <v>-</v>
      </c>
      <c r="AAD30" s="535" cm="1">
        <f t="array" ref="AAD30">INDEX(AAD$13:AAD29,$B30+1,1)</f>
        <v>0</v>
      </c>
      <c r="AAE30" s="535" t="str" cm="1">
        <f t="array" ref="AAE30">INDEX(AAE$13:AAE29,$B30+1,1)</f>
        <v>-</v>
      </c>
      <c r="AAF30" s="535" t="str" cm="1">
        <f t="array" ref="AAF30">INDEX(AAF$13:AAF29,$B30+1,1)</f>
        <v>-</v>
      </c>
      <c r="AAG30" s="535" t="str" cm="1">
        <f t="array" ref="AAG30">INDEX(AAG$13:AAG29,$B30+1,1)</f>
        <v>-</v>
      </c>
      <c r="AAH30" s="535" t="str" cm="1">
        <f t="array" ref="AAH30">INDEX(AAH$13:AAH29,$B30+1,1)</f>
        <v>-</v>
      </c>
      <c r="AAI30" s="535" t="str" cm="1">
        <f t="array" ref="AAI30">INDEX(AAI$13:AAI29,$B30+1,1)</f>
        <v>-</v>
      </c>
      <c r="AAJ30" s="535" t="str" cm="1">
        <f t="array" ref="AAJ30">INDEX(AAJ$13:AAJ29,$B30+1,1)</f>
        <v>-</v>
      </c>
      <c r="AAK30" s="535" t="str" cm="1">
        <f t="array" ref="AAK30">INDEX(AAK$13:AAK29,$B30+1,1)</f>
        <v>-</v>
      </c>
      <c r="AAL30" s="535" t="str" cm="1">
        <f t="array" ref="AAL30">INDEX(AAL$13:AAL29,$B30+1,1)</f>
        <v>-</v>
      </c>
      <c r="AAM30" s="535" t="b" cm="1">
        <f t="array" ref="AAM30">INDEX(AAM$13:AAM29,$B30+1,1)</f>
        <v>1</v>
      </c>
      <c r="AAN30" s="535" t="str" cm="1">
        <f t="array" ref="AAN30">INDEX(AAN$13:AAN29,$B30+1,1)</f>
        <v>-</v>
      </c>
      <c r="AAO30" s="535" cm="1">
        <f t="array" ref="AAO30">INDEX(AAO$13:AAO29,$B30+1,1)</f>
        <v>0</v>
      </c>
      <c r="AAP30" s="535" cm="1">
        <f t="array" ref="AAP30">INDEX(AAP$13:AAP29,$B30+1,1)</f>
        <v>0</v>
      </c>
      <c r="AAQ30" s="535" cm="1">
        <f t="array" ref="AAQ30">INDEX(AAQ$13:AAQ29,$B30+1,1)</f>
        <v>0</v>
      </c>
      <c r="AAR30" s="18"/>
      <c r="AAS30" s="535" t="str" cm="1">
        <f t="array" ref="AAS30">INDEX(AAS$13:AAS29,$B30+1,1)</f>
        <v>-</v>
      </c>
      <c r="AAT30" s="535" t="str" cm="1">
        <f t="array" ref="AAT30">INDEX(AAT$13:AAT29,$B30+1,1)</f>
        <v>-</v>
      </c>
      <c r="AAU30" s="535" t="str" cm="1">
        <f t="array" ref="AAU30">INDEX(AAU$13:AAU29,$B30+1,1)</f>
        <v>-</v>
      </c>
      <c r="AAV30" s="535" t="str" cm="1">
        <f t="array" ref="AAV30">INDEX(AAV$13:AAV29,$B30+1,1)</f>
        <v>-</v>
      </c>
      <c r="AAW30" s="535" cm="1">
        <f t="array" ref="AAW30">INDEX(AAW$13:AAW29,$B30+1,1)</f>
        <v>1</v>
      </c>
      <c r="AAX30" s="535" cm="1">
        <f t="array" ref="AAX30">INDEX(AAX$13:AAX29,$B30+1,1)</f>
        <v>1</v>
      </c>
      <c r="AAY30" s="535" cm="1">
        <f t="array" ref="AAY30">INDEX(AAY$13:AAY29,$B30+1,1)</f>
        <v>1</v>
      </c>
      <c r="AAZ30" s="535" cm="1">
        <f t="array" ref="AAZ30">INDEX(AAZ$13:AAZ29,$B30+1,1)</f>
        <v>1</v>
      </c>
      <c r="ABA30" s="535" t="str" cm="1">
        <f t="array" ref="ABA30">INDEX(ABA$13:ABA29,$B30+1,1)</f>
        <v>-</v>
      </c>
      <c r="ABB30" s="535" t="str" cm="1">
        <f t="array" ref="ABB30">INDEX(ABB$13:ABB29,$B30+1,1)</f>
        <v>-</v>
      </c>
      <c r="ABC30" s="535" t="str" cm="1">
        <f t="array" ref="ABC30">INDEX(ABC$13:ABC29,$B30+1,1)</f>
        <v>-</v>
      </c>
      <c r="ABD30" s="535" t="str" cm="1">
        <f t="array" ref="ABD30">INDEX(ABD$13:ABD29,$B30+1,1)</f>
        <v>-</v>
      </c>
      <c r="ABE30" s="535" t="str" cm="1">
        <f t="array" ref="ABE30">INDEX(ABE$13:ABE29,$B30+1,1)</f>
        <v>-</v>
      </c>
      <c r="ABF30" s="535" t="str" cm="1">
        <f t="array" ref="ABF30">INDEX(ABF$13:ABF29,$B30+1,1)</f>
        <v>-</v>
      </c>
      <c r="ABG30" s="535" t="str" cm="1">
        <f t="array" ref="ABG30">INDEX(ABG$13:ABG29,$B30+1,1)</f>
        <v>-</v>
      </c>
      <c r="ABH30" s="18"/>
      <c r="ABI30" s="535" t="str" cm="1">
        <f t="array" ref="ABI30">INDEX(ABI$13:ABI29,$B30+1,1)</f>
        <v>-</v>
      </c>
      <c r="ABJ30" s="411">
        <f t="shared" si="187"/>
        <v>1</v>
      </c>
      <c r="ABK30" s="18"/>
      <c r="ABL30" s="535" t="str" cm="1">
        <f t="array" ref="ABL30">INDEX(ABL$13:ABL29,$B30+1,1)</f>
        <v>-</v>
      </c>
      <c r="ABM30" s="535" t="str" cm="1">
        <f t="array" ref="ABM30">INDEX(ABM$13:ABM29,$B30+1,1)</f>
        <v>-</v>
      </c>
      <c r="ABN30" s="535" t="str" cm="1">
        <f t="array" ref="ABN30">INDEX(ABN$13:ABN29,$B30+1,1)</f>
        <v>-</v>
      </c>
      <c r="ABO30" s="535" t="str" cm="1">
        <f t="array" ref="ABO30">INDEX(ABO$13:ABO29,$B30+1,1)</f>
        <v>-</v>
      </c>
      <c r="ABP30" s="535" t="str" cm="1">
        <f t="array" ref="ABP30">INDEX(ABP$13:ABP29,$B30+1,1)</f>
        <v>-</v>
      </c>
      <c r="ABQ30" s="535" t="str" cm="1">
        <f t="array" ref="ABQ30">INDEX(ABQ$13:ABQ29,$B30+1,1)</f>
        <v>-</v>
      </c>
      <c r="ABR30" s="535" t="str" cm="1">
        <f t="array" ref="ABR30">INDEX(ABR$13:ABR29,$B30+1,1)</f>
        <v>-</v>
      </c>
      <c r="ABS30" s="535" t="str" cm="1">
        <f t="array" ref="ABS30">INDEX(ABS$13:ABS29,$B30+1,1)</f>
        <v>-</v>
      </c>
      <c r="ABT30" s="535" t="str" cm="1">
        <f t="array" ref="ABT30">INDEX(ABT$13:ABT29,$B30+1,1)</f>
        <v>-</v>
      </c>
      <c r="ABU30" s="535" t="str" cm="1">
        <f t="array" ref="ABU30">INDEX(ABU$13:ABU29,$B30+1,1)</f>
        <v>-</v>
      </c>
      <c r="ABV30" s="535" t="str" cm="1">
        <f t="array" ref="ABV30">INDEX(ABV$13:ABV29,$B30+1,1)</f>
        <v>-</v>
      </c>
      <c r="ABW30" s="535" t="str" cm="1">
        <f t="array" ref="ABW30">INDEX(ABW$13:ABW29,$B30+1,1)</f>
        <v>-</v>
      </c>
      <c r="ABX30" s="535" t="str" cm="1">
        <f t="array" ref="ABX30">INDEX(ABX$13:ABX29,$B30+1,1)</f>
        <v>-</v>
      </c>
      <c r="ABY30" s="535" t="str" cm="1">
        <f t="array" ref="ABY30">INDEX(ABY$13:ABY29,$B30+1,1)</f>
        <v>-</v>
      </c>
      <c r="ABZ30" s="535" t="str" cm="1">
        <f t="array" ref="ABZ30">INDEX(ABZ$13:ABZ29,$B30+1,1)</f>
        <v>-</v>
      </c>
      <c r="ACA30" s="535" t="str" cm="1">
        <f t="array" ref="ACA30">INDEX(ACA$13:ACA29,$B30+1,1)</f>
        <v>-</v>
      </c>
      <c r="ACB30" s="535" t="str" cm="1">
        <f t="array" ref="ACB30">INDEX(ACB$13:ACB29,$B30+1,1)</f>
        <v>-</v>
      </c>
      <c r="ACC30" s="535" t="str" cm="1">
        <f t="array" ref="ACC30">INDEX(ACC$13:ACC29,$B30+1,1)</f>
        <v>-</v>
      </c>
      <c r="ACD30" s="535" t="str" cm="1">
        <f t="array" ref="ACD30">INDEX(ACD$13:ACD29,$B30+1,1)</f>
        <v>-</v>
      </c>
      <c r="ACE30" s="535" t="str" cm="1">
        <f t="array" ref="ACE30">INDEX(ACE$13:ACE29,$B30+1,1)</f>
        <v>-</v>
      </c>
      <c r="ACF30" s="535" t="str" cm="1">
        <f t="array" ref="ACF30">INDEX(ACF$13:ACF29,$B30+1,1)</f>
        <v>-</v>
      </c>
      <c r="ACG30" s="535" t="str" cm="1">
        <f t="array" ref="ACG30">INDEX(ACG$13:ACG29,$B30+1,1)</f>
        <v>-</v>
      </c>
      <c r="ACH30" s="535" t="str" cm="1">
        <f t="array" ref="ACH30">INDEX(ACH$13:ACH29,$B30+1,1)</f>
        <v>-</v>
      </c>
      <c r="ACI30" s="535" t="str" cm="1">
        <f t="array" ref="ACI30">INDEX(ACI$13:ACI29,$B30+1,1)</f>
        <v>-</v>
      </c>
      <c r="ACJ30" s="535" t="str" cm="1">
        <f t="array" ref="ACJ30">INDEX(ACJ$13:ACJ29,$B30+1,1)</f>
        <v>-</v>
      </c>
      <c r="ACK30" s="535" t="str" cm="1">
        <f t="array" ref="ACK30">INDEX(ACK$13:ACK29,$B30+1,1)</f>
        <v>-</v>
      </c>
      <c r="ACL30" s="535" t="str" cm="1">
        <f t="array" ref="ACL30">INDEX(ACL$13:ACL29,$B30+1,1)</f>
        <v>-</v>
      </c>
      <c r="ACM30" s="535" t="str" cm="1">
        <f t="array" ref="ACM30">INDEX(ACM$13:ACM29,$B30+1,1)</f>
        <v>-</v>
      </c>
      <c r="ACN30" s="535" t="str" cm="1">
        <f t="array" ref="ACN30">INDEX(ACN$13:ACN29,$B30+1,1)</f>
        <v>-</v>
      </c>
      <c r="ACO30" s="535" t="str" cm="1">
        <f t="array" ref="ACO30">INDEX(ACO$13:ACO29,$B30+1,1)</f>
        <v>-</v>
      </c>
      <c r="ACP30" s="535" t="str" cm="1">
        <f t="array" ref="ACP30">INDEX(ACP$13:ACP29,$B30+1,1)</f>
        <v>-</v>
      </c>
      <c r="ACQ30" s="535" t="str" cm="1">
        <f t="array" ref="ACQ30">INDEX(ACQ$13:ACQ29,$B30+1,1)</f>
        <v>-</v>
      </c>
      <c r="ACR30" s="535" t="str" cm="1">
        <f t="array" ref="ACR30">INDEX(ACR$13:ACR29,$B30+1,1)</f>
        <v>-</v>
      </c>
      <c r="ACS30" s="535" t="str" cm="1">
        <f t="array" ref="ACS30">INDEX(ACS$13:ACS29,$B30+1,1)</f>
        <v>-</v>
      </c>
      <c r="ACT30" s="535" t="str" cm="1">
        <f t="array" ref="ACT30">INDEX(ACT$13:ACT29,$B30+1,1)</f>
        <v>-</v>
      </c>
      <c r="ACU30" s="535" t="str" cm="1">
        <f t="array" ref="ACU30">INDEX(ACU$13:ACU29,$B30+1,1)</f>
        <v>-</v>
      </c>
      <c r="ACV30" s="535" t="str" cm="1">
        <f t="array" ref="ACV30">INDEX(ACV$13:ACV29,$B30+1,1)</f>
        <v>-</v>
      </c>
      <c r="ACW30" s="535" t="str" cm="1">
        <f t="array" ref="ACW30">INDEX(ACW$13:ACW29,$B30+1,1)</f>
        <v>-</v>
      </c>
      <c r="ACX30" s="535" t="str" cm="1">
        <f t="array" ref="ACX30">INDEX(ACX$13:ACX29,$B30+1,1)</f>
        <v>-</v>
      </c>
      <c r="ACY30" s="535" t="str" cm="1">
        <f t="array" ref="ACY30">INDEX(ACY$13:ACY29,$B30+1,1)</f>
        <v>-</v>
      </c>
      <c r="ACZ30" s="535" t="str" cm="1">
        <f t="array" ref="ACZ30">INDEX(ACZ$13:ACZ29,$B30+1,1)</f>
        <v>-</v>
      </c>
      <c r="ADA30" s="535" t="str" cm="1">
        <f t="array" ref="ADA30">INDEX(ADA$13:ADA29,$B30+1,1)</f>
        <v>-</v>
      </c>
      <c r="ADB30" s="535" cm="1">
        <f t="array" ref="ADB30">INDEX(ADB$13:ADB29,$B30+1,1)</f>
        <v>1</v>
      </c>
      <c r="ADC30" s="535" cm="1">
        <f t="array" ref="ADC30">INDEX(ADC$13:ADC29,$B30+1,1)</f>
        <v>1</v>
      </c>
      <c r="ADD30" s="535" t="str" cm="1">
        <f t="array" ref="ADD30">INDEX(ADD$13:ADD29,$B30+1,1)</f>
        <v>-</v>
      </c>
      <c r="ADE30" s="535" t="str" cm="1">
        <f t="array" ref="ADE30">INDEX(ADE$13:ADE29,$B30+1,1)</f>
        <v>-</v>
      </c>
      <c r="ADF30" s="535" t="str" cm="1">
        <f t="array" ref="ADF30">INDEX(ADF$13:ADF29,$B30+1,1)</f>
        <v>-</v>
      </c>
      <c r="ADG30" s="535" t="str" cm="1">
        <f t="array" ref="ADG30">INDEX(ADG$13:ADG29,$B30+1,1)</f>
        <v>-</v>
      </c>
      <c r="ADH30" s="535" t="str" cm="1">
        <f t="array" ref="ADH30">INDEX(ADH$13:ADH29,$B30+1,1)</f>
        <v>-</v>
      </c>
      <c r="ADI30" s="535" t="str" cm="1">
        <f t="array" ref="ADI30">INDEX(ADI$13:ADI29,$B30+1,1)</f>
        <v>-</v>
      </c>
      <c r="ADJ30" s="535" t="str" cm="1">
        <f t="array" ref="ADJ30">INDEX(ADJ$13:ADJ29,$B30+1,1)</f>
        <v>-</v>
      </c>
      <c r="ADK30" s="535" t="str" cm="1">
        <f t="array" ref="ADK30">INDEX(ADK$13:ADK29,$B30+1,1)</f>
        <v>-</v>
      </c>
      <c r="ADL30" s="535" t="str" cm="1">
        <f t="array" ref="ADL30">INDEX(ADL$13:ADL29,$B30+1,1)</f>
        <v>-</v>
      </c>
      <c r="ADM30" s="535" t="str" cm="1">
        <f t="array" ref="ADM30">INDEX(ADM$13:ADM29,$B30+1,1)</f>
        <v>-</v>
      </c>
      <c r="ADN30" s="535" t="str" cm="1">
        <f t="array" ref="ADN30">INDEX(ADN$13:ADN29,$B30+1,1)</f>
        <v>-</v>
      </c>
      <c r="ADO30" s="535" t="str" cm="1">
        <f t="array" ref="ADO30">INDEX(ADO$13:ADO29,$B30+1,1)</f>
        <v>-</v>
      </c>
      <c r="ADP30" s="535" t="str" cm="1">
        <f t="array" ref="ADP30">INDEX(ADP$13:ADP29,$B30+1,1)</f>
        <v>-</v>
      </c>
      <c r="ADQ30" s="18"/>
      <c r="ADR30" s="535" t="str" cm="1">
        <f t="array" ref="ADR30">INDEX(ADR$13:ADR29,$B30+1,1)</f>
        <v>-</v>
      </c>
      <c r="ADS30" s="535" t="str" cm="1">
        <f t="array" ref="ADS30">INDEX(ADS$13:ADS29,$B30+1,1)</f>
        <v>-</v>
      </c>
      <c r="ADT30" s="535" t="str" cm="1">
        <f t="array" ref="ADT30">INDEX(ADT$13:ADT29,$B30+1,1)</f>
        <v>-</v>
      </c>
      <c r="ADU30" s="535" t="str" cm="1">
        <f t="array" ref="ADU30">INDEX(ADU$13:ADU29,$B30+1,1)</f>
        <v>-</v>
      </c>
      <c r="ADV30" s="535" t="str" cm="1">
        <f t="array" ref="ADV30">INDEX(ADV$13:ADV29,$B30+1,1)</f>
        <v>-</v>
      </c>
      <c r="ADW30" s="535" t="str" cm="1">
        <f t="array" ref="ADW30">INDEX(ADW$13:ADW29,$B30+1,1)</f>
        <v>-</v>
      </c>
      <c r="ADX30" s="535" t="str" cm="1">
        <f t="array" ref="ADX30">INDEX(ADX$13:ADX29,$B30+1,1)</f>
        <v>-</v>
      </c>
      <c r="ADY30" s="535" t="str" cm="1">
        <f t="array" ref="ADY30">INDEX(ADY$13:ADY29,$B30+1,1)</f>
        <v>-</v>
      </c>
      <c r="ADZ30" s="535" t="str" cm="1">
        <f t="array" ref="ADZ30">INDEX(ADZ$13:ADZ29,$B30+1,1)</f>
        <v>-</v>
      </c>
      <c r="AEA30" s="535" t="str" cm="1">
        <f t="array" ref="AEA30">INDEX(AEA$13:AEA29,$B30+1,1)</f>
        <v>-</v>
      </c>
      <c r="AEB30" s="535" t="str" cm="1">
        <f t="array" ref="AEB30">INDEX(AEB$13:AEB29,$B30+1,1)</f>
        <v>-</v>
      </c>
      <c r="AEC30" s="535" t="str" cm="1">
        <f t="array" ref="AEC30">INDEX(AEC$13:AEC29,$B30+1,1)</f>
        <v>-</v>
      </c>
      <c r="AED30" s="535" t="str" cm="1">
        <f t="array" ref="AED30">INDEX(AED$13:AED29,$B30+1,1)</f>
        <v>-</v>
      </c>
      <c r="AEE30" s="535" t="str" cm="1">
        <f t="array" ref="AEE30">INDEX(AEE$13:AEE29,$B30+1,1)</f>
        <v>-</v>
      </c>
      <c r="AEF30" s="535" t="str" cm="1">
        <f t="array" ref="AEF30">INDEX(AEF$13:AEF29,$B30+1,1)</f>
        <v>-</v>
      </c>
      <c r="AEG30" s="535" t="str" cm="1">
        <f t="array" ref="AEG30">INDEX(AEG$13:AEG29,$B30+1,1)</f>
        <v>-</v>
      </c>
      <c r="AEH30" s="535" t="str" cm="1">
        <f t="array" ref="AEH30">INDEX(AEH$13:AEH29,$B30+1,1)</f>
        <v>-</v>
      </c>
      <c r="AEI30" s="535" t="str" cm="1">
        <f t="array" ref="AEI30">INDEX(AEI$13:AEI29,$B30+1,1)</f>
        <v>-</v>
      </c>
      <c r="AEJ30" s="535" t="str" cm="1">
        <f t="array" ref="AEJ30">INDEX(AEJ$13:AEJ29,$B30+1,1)</f>
        <v>-</v>
      </c>
      <c r="AEK30" s="535" t="str" cm="1">
        <f t="array" ref="AEK30">INDEX(AEK$13:AEK29,$B30+1,1)</f>
        <v>-</v>
      </c>
      <c r="AEL30" s="535" t="str" cm="1">
        <f t="array" ref="AEL30">INDEX(AEL$13:AEL29,$B30+1,1)</f>
        <v>-</v>
      </c>
      <c r="AEM30" s="535" t="str" cm="1">
        <f t="array" ref="AEM30">INDEX(AEM$13:AEM29,$B30+1,1)</f>
        <v>-</v>
      </c>
      <c r="AEN30" s="535" t="str" cm="1">
        <f t="array" ref="AEN30">INDEX(AEN$13:AEN29,$B30+1,1)</f>
        <v>-</v>
      </c>
      <c r="AEO30" s="535" t="str" cm="1">
        <f t="array" ref="AEO30">INDEX(AEO$13:AEO29,$B30+1,1)</f>
        <v>-</v>
      </c>
      <c r="AEP30" s="535" t="str" cm="1">
        <f t="array" ref="AEP30">INDEX(AEP$13:AEP29,$B30+1,1)</f>
        <v>-</v>
      </c>
      <c r="AEQ30" s="535" t="str" cm="1">
        <f t="array" ref="AEQ30">INDEX(AEQ$13:AEQ29,$B30+1,1)</f>
        <v>-</v>
      </c>
      <c r="AER30" s="535" t="str" cm="1">
        <f t="array" ref="AER30">INDEX(AER$13:AER29,$B30+1,1)</f>
        <v>-</v>
      </c>
      <c r="AES30" s="535" t="str" cm="1">
        <f t="array" ref="AES30">INDEX(AES$13:AES29,$B30+1,1)</f>
        <v>-</v>
      </c>
      <c r="AET30" s="535" t="str" cm="1">
        <f t="array" ref="AET30">INDEX(AET$13:AET29,$B30+1,1)</f>
        <v>-</v>
      </c>
      <c r="AEU30" s="535" t="str" cm="1">
        <f t="array" ref="AEU30">INDEX(AEU$13:AEU29,$B30+1,1)</f>
        <v>-</v>
      </c>
      <c r="AEV30" s="535" t="str" cm="1">
        <f t="array" ref="AEV30">INDEX(AEV$13:AEV29,$B30+1,1)</f>
        <v>-</v>
      </c>
      <c r="AEW30" s="535" t="str" cm="1">
        <f t="array" ref="AEW30">INDEX(AEW$13:AEW29,$B30+1,1)</f>
        <v>-</v>
      </c>
      <c r="AEX30" s="535" t="str" cm="1">
        <f t="array" ref="AEX30">INDEX(AEX$13:AEX29,$B30+1,1)</f>
        <v>-</v>
      </c>
      <c r="AEY30" s="535" t="str" cm="1">
        <f t="array" ref="AEY30">INDEX(AEY$13:AEY29,$B30+1,1)</f>
        <v>-</v>
      </c>
      <c r="AEZ30" s="535" t="str" cm="1">
        <f t="array" ref="AEZ30">INDEX(AEZ$13:AEZ29,$B30+1,1)</f>
        <v>-</v>
      </c>
      <c r="AFA30" s="535" t="str" cm="1">
        <f t="array" ref="AFA30">INDEX(AFA$13:AFA29,$B30+1,1)</f>
        <v>-</v>
      </c>
      <c r="AFB30" s="535" t="str" cm="1">
        <f t="array" ref="AFB30">INDEX(AFB$13:AFB29,$B30+1,1)</f>
        <v>-</v>
      </c>
      <c r="AFC30" s="535" t="str" cm="1">
        <f t="array" ref="AFC30">INDEX(AFC$13:AFC29,$B30+1,1)</f>
        <v>-</v>
      </c>
      <c r="AFD30" s="535" t="str" cm="1">
        <f t="array" ref="AFD30">INDEX(AFD$13:AFD29,$B30+1,1)</f>
        <v>-</v>
      </c>
      <c r="AFE30" s="535" t="str" cm="1">
        <f t="array" ref="AFE30">INDEX(AFE$13:AFE29,$B30+1,1)</f>
        <v>-</v>
      </c>
      <c r="AFF30" s="535" t="str" cm="1">
        <f t="array" ref="AFF30">INDEX(AFF$13:AFF29,$B30+1,1)</f>
        <v>-</v>
      </c>
      <c r="AFG30" s="535" t="str" cm="1">
        <f t="array" ref="AFG30">INDEX(AFG$13:AFG29,$B30+1,1)</f>
        <v>-</v>
      </c>
      <c r="AFH30" s="535" t="str" cm="1">
        <f t="array" ref="AFH30">INDEX(AFH$13:AFH29,$B30+1,1)</f>
        <v>-</v>
      </c>
      <c r="AFI30" s="535" t="str" cm="1">
        <f t="array" ref="AFI30">INDEX(AFI$13:AFI29,$B30+1,1)</f>
        <v>-</v>
      </c>
      <c r="AFJ30" s="535" t="str" cm="1">
        <f t="array" ref="AFJ30">INDEX(AFJ$13:AFJ29,$B30+1,1)</f>
        <v>-</v>
      </c>
      <c r="AFK30" s="535" t="str" cm="1">
        <f t="array" ref="AFK30">INDEX(AFK$13:AFK29,$B30+1,1)</f>
        <v>-</v>
      </c>
      <c r="AFL30" s="535" t="str" cm="1">
        <f t="array" ref="AFL30">INDEX(AFL$13:AFL29,$B30+1,1)</f>
        <v>-</v>
      </c>
      <c r="AFM30" s="535" t="str" cm="1">
        <f t="array" ref="AFM30">INDEX(AFM$13:AFM29,$B30+1,1)</f>
        <v>-</v>
      </c>
      <c r="AFN30" s="535" t="str" cm="1">
        <f t="array" ref="AFN30">INDEX(AFN$13:AFN29,$B30+1,1)</f>
        <v>-</v>
      </c>
      <c r="AFO30" s="535" t="str" cm="1">
        <f t="array" ref="AFO30">INDEX(AFO$13:AFO29,$B30+1,1)</f>
        <v>-</v>
      </c>
      <c r="AFP30" s="535" t="str" cm="1">
        <f t="array" ref="AFP30">INDEX(AFP$13:AFP29,$B30+1,1)</f>
        <v>-</v>
      </c>
      <c r="AFQ30" s="535" t="str" cm="1">
        <f t="array" ref="AFQ30">INDEX(AFQ$13:AFQ29,$B30+1,1)</f>
        <v>-</v>
      </c>
      <c r="AFR30" s="535" t="str" cm="1">
        <f t="array" ref="AFR30">INDEX(AFR$13:AFR29,$B30+1,1)</f>
        <v>-</v>
      </c>
      <c r="AFS30" s="535" t="str" cm="1">
        <f t="array" ref="AFS30">INDEX(AFS$13:AFS29,$B30+1,1)</f>
        <v>-</v>
      </c>
      <c r="AFT30" s="535" t="str" cm="1">
        <f t="array" ref="AFT30">INDEX(AFT$13:AFT29,$B30+1,1)</f>
        <v>-</v>
      </c>
      <c r="AFU30" s="535" t="str" cm="1">
        <f t="array" ref="AFU30">INDEX(AFU$13:AFU29,$B30+1,1)</f>
        <v>-</v>
      </c>
      <c r="AFV30" s="535" t="str" cm="1">
        <f t="array" ref="AFV30">INDEX(AFV$13:AFV29,$B30+1,1)</f>
        <v>-</v>
      </c>
      <c r="AFW30" s="535" t="str" cm="1">
        <f t="array" ref="AFW30">INDEX(AFW$13:AFW29,$B30+1,1)</f>
        <v>-</v>
      </c>
      <c r="AFX30" s="535" t="str" cm="1">
        <f t="array" ref="AFX30">INDEX(AFX$13:AFX29,$B30+1,1)</f>
        <v>-</v>
      </c>
      <c r="AFY30" s="535" t="str" cm="1">
        <f t="array" ref="AFY30">INDEX(AFY$13:AFY29,$B30+1,1)</f>
        <v>-</v>
      </c>
      <c r="AFZ30" s="535" t="str" cm="1">
        <f t="array" ref="AFZ30">INDEX(AFZ$13:AFZ29,$B30+1,1)</f>
        <v>-</v>
      </c>
      <c r="AGA30" s="535" t="str" cm="1">
        <f t="array" ref="AGA30">INDEX(AGA$13:AGA29,$B30+1,1)</f>
        <v>-</v>
      </c>
      <c r="AGB30" s="535" t="str" cm="1">
        <f t="array" ref="AGB30">INDEX(AGB$13:AGB29,$B30+1,1)</f>
        <v>-</v>
      </c>
      <c r="AGC30" s="535" t="str" cm="1">
        <f t="array" ref="AGC30">INDEX(AGC$13:AGC29,$B30+1,1)</f>
        <v>-</v>
      </c>
      <c r="AGD30" s="535" t="str" cm="1">
        <f t="array" ref="AGD30">INDEX(AGD$13:AGD29,$B30+1,1)</f>
        <v>-</v>
      </c>
      <c r="AGE30" s="535" t="str" cm="1">
        <f t="array" ref="AGE30">INDEX(AGE$13:AGE29,$B30+1,1)</f>
        <v>-</v>
      </c>
      <c r="AGF30" s="535" t="str" cm="1">
        <f t="array" ref="AGF30">INDEX(AGF$13:AGF29,$B30+1,1)</f>
        <v>-</v>
      </c>
      <c r="AGG30" s="535" t="str" cm="1">
        <f t="array" ref="AGG30">INDEX(AGG$13:AGG29,$B30+1,1)</f>
        <v>-</v>
      </c>
      <c r="AGH30" s="535" t="str" cm="1">
        <f t="array" ref="AGH30">INDEX(AGH$13:AGH29,$B30+1,1)</f>
        <v>-</v>
      </c>
      <c r="AGI30" s="535" t="str" cm="1">
        <f t="array" ref="AGI30">INDEX(AGI$13:AGI29,$B30+1,1)</f>
        <v>-</v>
      </c>
      <c r="AGJ30" s="535" t="str" cm="1">
        <f t="array" ref="AGJ30">INDEX(AGJ$13:AGJ29,$B30+1,1)</f>
        <v>-</v>
      </c>
      <c r="AGK30" s="535" t="str" cm="1">
        <f t="array" ref="AGK30">INDEX(AGK$13:AGK29,$B30+1,1)</f>
        <v>-</v>
      </c>
      <c r="AGL30" s="535" t="str" cm="1">
        <f t="array" ref="AGL30">INDEX(AGL$13:AGL29,$B30+1,1)</f>
        <v>-</v>
      </c>
      <c r="AGM30" s="535" t="str" cm="1">
        <f t="array" ref="AGM30">INDEX(AGM$13:AGM29,$B30+1,1)</f>
        <v>-</v>
      </c>
      <c r="AGN30" s="535" t="str" cm="1">
        <f t="array" ref="AGN30">INDEX(AGN$13:AGN29,$B30+1,1)</f>
        <v>-</v>
      </c>
      <c r="AGO30" s="535" t="str" cm="1">
        <f t="array" ref="AGO30">INDEX(AGO$13:AGO29,$B30+1,1)</f>
        <v>-</v>
      </c>
      <c r="AGP30" s="535" t="str" cm="1">
        <f t="array" ref="AGP30">INDEX(AGP$13:AGP29,$B30+1,1)</f>
        <v>-</v>
      </c>
      <c r="AGQ30" s="535" t="str" cm="1">
        <f t="array" ref="AGQ30">INDEX(AGQ$13:AGQ29,$B30+1,1)</f>
        <v>-</v>
      </c>
      <c r="AGR30" s="535" t="str" cm="1">
        <f t="array" ref="AGR30">INDEX(AGR$13:AGR29,$B30+1,1)</f>
        <v>-</v>
      </c>
      <c r="AGS30" s="535" t="str" cm="1">
        <f t="array" ref="AGS30">INDEX(AGS$13:AGS29,$B30+1,1)</f>
        <v>-</v>
      </c>
      <c r="AGT30" s="535" t="str" cm="1">
        <f t="array" ref="AGT30">INDEX(AGT$13:AGT29,$B30+1,1)</f>
        <v>-</v>
      </c>
      <c r="AGU30" s="535" t="str" cm="1">
        <f t="array" ref="AGU30">INDEX(AGU$13:AGU29,$B30+1,1)</f>
        <v>-</v>
      </c>
      <c r="AGV30" s="535" t="str" cm="1">
        <f t="array" ref="AGV30">INDEX(AGV$13:AGV29,$B30+1,1)</f>
        <v>-</v>
      </c>
      <c r="AGW30" s="535" t="str" cm="1">
        <f t="array" ref="AGW30">INDEX(AGW$13:AGW29,$B30+1,1)</f>
        <v>-</v>
      </c>
      <c r="AGX30" s="535" t="str" cm="1">
        <f t="array" ref="AGX30">INDEX(AGX$13:AGX29,$B30+1,1)</f>
        <v>-</v>
      </c>
      <c r="AGY30" s="535" t="str" cm="1">
        <f t="array" ref="AGY30">INDEX(AGY$13:AGY29,$B30+1,1)</f>
        <v>-</v>
      </c>
      <c r="AGZ30" s="535" t="str" cm="1">
        <f t="array" ref="AGZ30">INDEX(AGZ$13:AGZ29,$B30+1,1)</f>
        <v>-</v>
      </c>
      <c r="AHA30" s="535" t="str" cm="1">
        <f t="array" ref="AHA30">INDEX(AHA$13:AHA29,$B30+1,1)</f>
        <v>-</v>
      </c>
      <c r="AHB30" s="535" t="str" cm="1">
        <f t="array" ref="AHB30">INDEX(AHB$13:AHB29,$B30+1,1)</f>
        <v>-</v>
      </c>
      <c r="AHC30" s="535" t="str" cm="1">
        <f t="array" ref="AHC30">INDEX(AHC$13:AHC29,$B30+1,1)</f>
        <v>-</v>
      </c>
      <c r="AHD30" s="535" cm="1">
        <f t="array" ref="AHD30">INDEX(AHD$13:AHD29,$B30+1,1)</f>
        <v>0</v>
      </c>
      <c r="AHE30" s="483">
        <v>0</v>
      </c>
    </row>
    <row r="31" spans="1:889" outlineLevel="1">
      <c r="A31" s="18">
        <f t="shared" si="148"/>
        <v>18</v>
      </c>
      <c r="B31" s="18">
        <f t="shared" si="218"/>
        <v>6</v>
      </c>
      <c r="C31">
        <v>2</v>
      </c>
      <c r="D31" s="17" t="str" cm="1">
        <f t="array" ref="D31">INDEX(D$13:D30,$B31+1,1)</f>
        <v>GSW</v>
      </c>
      <c r="E31" t="b">
        <v>1</v>
      </c>
      <c r="F31" t="b">
        <v>0</v>
      </c>
      <c r="G31" t="b">
        <f t="shared" si="219"/>
        <v>1</v>
      </c>
      <c r="H31" s="40" t="str">
        <f>"TOL"&amp;$N31&amp;"_test   "</f>
        <v xml:space="preserve">TOL2_test   </v>
      </c>
      <c r="I31" s="535" cm="1">
        <f t="array" ref="I31">INDEX(I$13:I30,$B31+1,1)</f>
        <v>1</v>
      </c>
      <c r="J31" s="535" cm="1">
        <f t="array" ref="J31">INDEX(J$13:J30,$B31+1,1)</f>
        <v>0</v>
      </c>
      <c r="K31" s="535" cm="1">
        <f t="array" ref="K31">INDEX(K$13:K30,$B31+1,1)</f>
        <v>0</v>
      </c>
      <c r="L31" s="535" cm="1">
        <f t="array" ref="L31">INDEX(L$13:L30,$B31+1,1)</f>
        <v>2</v>
      </c>
      <c r="M31" s="535" cm="1">
        <f t="array" ref="M31">INDEX(M$13:M30,$B31+1,1)</f>
        <v>0</v>
      </c>
      <c r="N31" s="22">
        <v>2</v>
      </c>
      <c r="O31" s="535" cm="1">
        <f t="array" ref="O31">INDEX(O$13:O30,$B31+1,1)</f>
        <v>2</v>
      </c>
      <c r="P31" s="535" cm="1">
        <f t="array" ref="P31">INDEX(P$13:P30,$B31+1,1)</f>
        <v>0</v>
      </c>
      <c r="Q31" s="535" cm="1">
        <f t="array" ref="Q31">INDEX(Q$13:Q30,$B31+1,1)</f>
        <v>0</v>
      </c>
      <c r="R31" s="535" cm="1">
        <f t="array" ref="R31">INDEX(R$13:R30,$B31+1,1)</f>
        <v>1</v>
      </c>
      <c r="S31" s="535" cm="1">
        <f t="array" ref="S31">INDEX(S$13:S30,$B31+1,1)</f>
        <v>0</v>
      </c>
      <c r="T31" s="411">
        <f t="shared" si="149"/>
        <v>2</v>
      </c>
      <c r="U31" s="411">
        <f t="shared" si="150"/>
        <v>2</v>
      </c>
      <c r="V31" s="411">
        <f t="shared" si="151"/>
        <v>2</v>
      </c>
      <c r="W31" s="773" t="b">
        <f t="shared" si="215"/>
        <v>0</v>
      </c>
      <c r="X31" s="772" t="b">
        <f t="shared" si="152"/>
        <v>1</v>
      </c>
      <c r="Y31" s="772" t="b">
        <f t="shared" si="152"/>
        <v>1</v>
      </c>
      <c r="Z31" s="791" t="b" cm="1">
        <f t="array" ref="Z31">INDEX(Z$13:Z30,$B31+1,1)</f>
        <v>0</v>
      </c>
      <c r="AA31" s="411">
        <f t="shared" si="153"/>
        <v>6</v>
      </c>
      <c r="AB31" s="411">
        <f t="shared" si="154"/>
        <v>6</v>
      </c>
      <c r="AC31" s="411"/>
      <c r="AD31" s="411">
        <f t="shared" si="155"/>
        <v>6</v>
      </c>
      <c r="AE31" s="111"/>
      <c r="AF31" s="111"/>
      <c r="AG31" s="111"/>
      <c r="AH31" s="111"/>
      <c r="AI31" s="535" cm="1">
        <f t="array" ref="AI31">INDEX(AI$13:AI30,$B31+1,1)</f>
        <v>1</v>
      </c>
      <c r="AJ31" s="535" cm="1">
        <f t="array" ref="AJ31">INDEX(AJ$13:AJ30,$B31+1,1)</f>
        <v>1</v>
      </c>
      <c r="AK31" s="535" cm="1">
        <f t="array" ref="AK31">INDEX(AK$13:AK30,$B31+1,1)</f>
        <v>1</v>
      </c>
      <c r="AL31" s="535" cm="1">
        <f t="array" ref="AL31">INDEX(AL$13:AL30,$B31+1,1)</f>
        <v>0</v>
      </c>
      <c r="AM31" s="535" cm="1">
        <f t="array" ref="AM31">INDEX(AM$13:AM30,$B31+1,1)</f>
        <v>0</v>
      </c>
      <c r="AN31" s="811" t="str" cm="1">
        <f t="array" ref="AN31">INDEX(AN$13:AN30,$B31+1,1)</f>
        <v/>
      </c>
      <c r="AO31" s="535" t="str" cm="1">
        <f t="array" ref="AO31">INDEX(AO$13:AO30,$B31+1,1)</f>
        <v/>
      </c>
      <c r="AP31" s="535" t="str" cm="1">
        <f t="array" ref="AP31">INDEX(AP$13:AP30,$B31+1,1)</f>
        <v/>
      </c>
      <c r="AQ31" s="535" cm="1">
        <f t="array" ref="AQ31">INDEX(AQ$13:AQ30,$B31+1,1)</f>
        <v>1</v>
      </c>
      <c r="AR31" s="535" cm="1">
        <f t="array" ref="AR31">INDEX(AR$13:AR30,$B31+1,1)</f>
        <v>1</v>
      </c>
      <c r="AS31" s="111"/>
      <c r="AT31" s="111"/>
      <c r="AU31" s="111"/>
      <c r="AV31" s="111"/>
      <c r="AW31" s="111"/>
      <c r="AX31" s="111"/>
      <c r="AY31" s="111"/>
      <c r="AZ31" s="111"/>
      <c r="BA31" s="18"/>
      <c r="BB31" s="18"/>
      <c r="BC31" s="200" t="str" cm="1">
        <f t="array" aca="1" ref="BC31" ca="1">$H31&amp;" "        &amp;_xlfn.SINGLE( INDEX(i.ModelStructure,$I31,1))    &amp;" "
&amp; $D31        &amp;       IF(OR($CG31="-", $CG31),"_PInp","_Full")&amp;    CHOOSE($DT31+1," Fine","  MWM","  SFM","  CFS","  GFS"," Meat"," Wool","  Mat "," 1stC"," Term"," Shed","     ")&amp;IF($FG31=1,"&amp;EL","   ")&amp;IF($DZ31=TRUE,"&amp;BBT","    ")
&amp;      " TOL"&amp;_xlfn.SINGLE(INDEX(i.TOL_Desc,1,$N31))   &amp; " Scan"&amp;$AK31
&amp;       CHOOSE($K31+1," CFS"," GFS"," NFS")&amp;     " CG_"&amp;_xlfn.SINGLE(_xlfn.SWITCH($ZY31,"-",1,TRUE,1,FALSE,0))&amp;_xlfn.SINGLE(    IF($AAB31="-"," FodCrop    ",_xlfn.SWITCH(VALUE(LEFT($AAB$4,1)),0," All",6," Lup",9," Oat",11," OaF")&amp;"_Fod"&amp;TEXT($AAB31,"000%")))
&amp;" REV"&amp;"_"&amp;TEXT($JJ31,"00;-0;00;@ ")&amp;TEXT($AP31,"00;-0;00;  @")&amp;"_"&amp;TEXT($JO31,"0")&amp;"_"&amp;TEXT($AR31,"0")
&amp; " RR"&amp;TEXT(SUM($FK31:$FL31),"+00%;-00%;    ;@")
&amp; " ("&amp;IF($DM31,"P","E")   &amp;IF($DN31,"T","t")        &amp;     "_F"&amp;IF($ACM31=TRUE,3,0)+COUNTIF($ACE31:$ACI31,TRUE)+COUNTIF($BX31:$BY31,"&gt;0")&amp;IF($ACK31=TRUE,3,0)+COUNTIF($BX31:$BY31,"&gt;0")&amp;"N"&amp;$ACP31&amp;$ACQ31&amp;"L"&amp;$ADB31&amp;$ADC31&amp;"_"&amp;$ADA31&amp;")"</f>
        <v>TOL2_test    SE GSW_PInp  GFS        TOLWin Scan1 CFS CG_1 FodCrop     REV_-   _-_1 RR+01% (Et_F00N--L11_-)</v>
      </c>
      <c r="BD31" s="8" t="str">
        <f ca="1">IF(COUNTIF($BC$13:$BC31,$BC31)=1,"-","Dup")</f>
        <v>-</v>
      </c>
      <c r="BE31" s="18"/>
      <c r="BF31" s="535" t="b" cm="1">
        <f t="array" ref="BF31">INDEX(BF$13:BF30,$B31+1,1)</f>
        <v>0</v>
      </c>
      <c r="BG31" s="535" t="b" cm="1">
        <f t="array" ref="BG31">INDEX(BG$13:BG30,$B31+1,1)</f>
        <v>0</v>
      </c>
      <c r="BH31" s="535" t="b" cm="1">
        <f t="array" ref="BH31">INDEX(BH$13:BH30,$B31+1,1)</f>
        <v>0</v>
      </c>
      <c r="BI31" s="535" t="b" cm="1">
        <f t="array" ref="BI31">INDEX(BI$13:BI30,$B31+1,1)</f>
        <v>0</v>
      </c>
      <c r="BJ31" s="535" t="b" cm="1">
        <f t="array" ref="BJ31">INDEX(BJ$13:BJ30,$B31+1,1)</f>
        <v>0</v>
      </c>
      <c r="BK31" s="535" t="b" cm="1">
        <f t="array" ref="BK31">INDEX(BK$13:BK30,$B31+1,1)</f>
        <v>0</v>
      </c>
      <c r="BL31" s="535" t="b" cm="1">
        <f t="array" ref="BL31">INDEX(BL$13:BL30,$B31+1,1)</f>
        <v>0</v>
      </c>
      <c r="BM31" s="535" t="b" cm="1">
        <f t="array" ref="BM31">INDEX(BM$13:BM30,$B31+1,1)</f>
        <v>0</v>
      </c>
      <c r="BN31" s="535" t="b" cm="1">
        <f t="array" ref="BN31">INDEX(BN$13:BN30,$B31+1,1)</f>
        <v>0</v>
      </c>
      <c r="BO31" s="18"/>
      <c r="BP31" s="535" t="b" cm="1">
        <f t="array" ref="BP31">INDEX(BP$13:BP30,$B31+1,1)</f>
        <v>0</v>
      </c>
      <c r="BQ31" s="535" t="str" cm="1">
        <f t="array" ref="BQ31">INDEX(BQ$13:BQ30,$B31+1,1)</f>
        <v>-</v>
      </c>
      <c r="BR31" s="535" t="str" cm="1">
        <f t="array" ref="BR31">INDEX(BR$13:BR30,$B31+1,1)</f>
        <v>-</v>
      </c>
      <c r="BS31" s="535" t="str" cm="1">
        <f t="array" ref="BS31">INDEX(BS$13:BS30,$B31+1,1)</f>
        <v>-</v>
      </c>
      <c r="BT31" s="535" t="str" cm="1">
        <f t="array" ref="BT31">INDEX(BT$13:BT30,$B31+1,1)</f>
        <v>-</v>
      </c>
      <c r="BU31" s="535" t="str" cm="1">
        <f t="array" ref="BU31">INDEX(BU$13:BU30,$B31+1,1)</f>
        <v>-</v>
      </c>
      <c r="BV31" s="535" t="str" cm="1">
        <f t="array" ref="BV31">INDEX(BV$13:BV30,$B31+1,1)</f>
        <v>-</v>
      </c>
      <c r="BW31" s="535" t="str" cm="1">
        <f t="array" ref="BW31">INDEX(BW$13:BW30,$B31+1,1)</f>
        <v>-</v>
      </c>
      <c r="BX31" s="535" t="str" cm="1">
        <f t="array" ref="BX31">INDEX(BX$13:BX30,$B31+1,1)</f>
        <v>-</v>
      </c>
      <c r="BY31" s="535" t="str" cm="1">
        <f t="array" ref="BY31">INDEX(BY$13:BY30,$B31+1,1)</f>
        <v>-</v>
      </c>
      <c r="BZ31" s="535" t="str" cm="1">
        <f t="array" ref="BZ31">INDEX(BZ$13:BZ30,$B31+1,1)</f>
        <v>-</v>
      </c>
      <c r="CA31" s="535" t="str" cm="1">
        <f t="array" ref="CA31">INDEX(CA$13:CA30,$B31+1,1)</f>
        <v>-</v>
      </c>
      <c r="CB31" s="535" t="b" cm="1">
        <f t="array" ref="CB31">INDEX(CB$13:CB30,$B31+1,1)</f>
        <v>0</v>
      </c>
      <c r="CC31" s="535" t="str" cm="1">
        <f t="array" ref="CC31">INDEX(CC$13:CC30,$B31+1,1)</f>
        <v>-</v>
      </c>
      <c r="CD31" s="535" t="str" cm="1">
        <f t="array" ref="CD31">INDEX(CD$13:CD30,$B31+1,1)</f>
        <v>-</v>
      </c>
      <c r="CE31" s="535" t="str" cm="1">
        <f t="array" ref="CE31">INDEX(CE$13:CE30,$B31+1,1)</f>
        <v>-</v>
      </c>
      <c r="CF31" s="535" t="str" cm="1">
        <f t="array" ref="CF31">INDEX(CF$13:CF30,$B31+1,1)</f>
        <v>-</v>
      </c>
      <c r="CG31" s="535" t="str" cm="1">
        <f t="array" ref="CG31">INDEX(CG$13:CG30,$B31+1,1)</f>
        <v>-</v>
      </c>
      <c r="CH31" s="535" t="str" cm="1">
        <f t="array" ref="CH31">INDEX(CH$13:CH30,$B31+1,1)</f>
        <v>-</v>
      </c>
      <c r="CI31" s="535" t="str" cm="1">
        <f t="array" ref="CI31">INDEX(CI$13:CI30,$B31+1,1)</f>
        <v>-</v>
      </c>
      <c r="CJ31" s="535" t="str" cm="1">
        <f t="array" ref="CJ31">INDEX(CJ$13:CJ30,$B31+1,1)</f>
        <v>-</v>
      </c>
      <c r="CK31" s="18"/>
      <c r="CL31" s="535" t="str" cm="1">
        <f t="array" ref="CL31">INDEX(CL$13:CL30,$B31+1,1)</f>
        <v>-</v>
      </c>
      <c r="CM31" s="535" t="str" cm="1">
        <f t="array" ref="CM31">INDEX(CM$13:CM30,$B31+1,1)</f>
        <v>-</v>
      </c>
      <c r="CN31" s="411" t="str">
        <f t="shared" ca="1" si="159"/>
        <v>-</v>
      </c>
      <c r="CO31" s="411">
        <f t="shared" si="160"/>
        <v>0</v>
      </c>
      <c r="CP31" s="411">
        <f t="shared" si="160"/>
        <v>0</v>
      </c>
      <c r="CQ31" s="535" t="str" cm="1">
        <f t="array" ref="CQ31">INDEX(CQ$13:CQ30,$B31+1,1)</f>
        <v>-</v>
      </c>
      <c r="CR31" s="535" t="str" cm="1">
        <f t="array" ref="CR31">INDEX(CR$13:CR30,$B31+1,1)</f>
        <v>-</v>
      </c>
      <c r="CS31" s="535" t="str" cm="1">
        <f t="array" ref="CS31">INDEX(CS$13:CS30,$B31+1,1)</f>
        <v>-</v>
      </c>
      <c r="CT31" s="535" t="str" cm="1">
        <f t="array" ref="CT31">INDEX(CT$13:CT30,$B31+1,1)</f>
        <v>-</v>
      </c>
      <c r="CU31" s="411" t="str">
        <f t="shared" ca="1" si="161"/>
        <v>-</v>
      </c>
      <c r="CV31" s="411">
        <f t="shared" si="162"/>
        <v>0</v>
      </c>
      <c r="CW31" s="411">
        <f t="shared" si="162"/>
        <v>0</v>
      </c>
      <c r="CX31" s="535" t="str" cm="1">
        <f t="array" ref="CX31">INDEX(CX$13:CX30,$B31+1,1)</f>
        <v>-</v>
      </c>
      <c r="CY31" s="535" t="str" cm="1">
        <f t="array" ref="CY31">INDEX(CY$13:CY30,$B31+1,1)</f>
        <v>-</v>
      </c>
      <c r="CZ31" s="411" t="str">
        <f t="shared" ca="1" si="163"/>
        <v>-</v>
      </c>
      <c r="DA31" s="411">
        <f t="shared" si="164"/>
        <v>0</v>
      </c>
      <c r="DB31" s="535" t="str" cm="1">
        <f t="array" ref="DB31">INDEX(DB$13:DB30,$B31+1,1)</f>
        <v>-</v>
      </c>
      <c r="DC31" s="535" t="str" cm="1">
        <f t="array" ref="DC31">INDEX(DC$13:DC30,$B31+1,1)</f>
        <v>-</v>
      </c>
      <c r="DD31" s="411">
        <f t="shared" si="165"/>
        <v>0</v>
      </c>
      <c r="DE31" s="535" t="str" cm="1">
        <f t="array" ref="DE31">INDEX(DE$13:DE30,$B31+1,1)</f>
        <v>-</v>
      </c>
      <c r="DF31" s="535" t="str" cm="1">
        <f t="array" ref="DF31">INDEX(DF$13:DF30,$B31+1,1)</f>
        <v>-</v>
      </c>
      <c r="DG31" s="411" t="str">
        <f t="shared" ca="1" si="166"/>
        <v>-</v>
      </c>
      <c r="DH31" s="411">
        <f t="shared" si="167"/>
        <v>0</v>
      </c>
      <c r="DI31" s="411">
        <f t="shared" si="167"/>
        <v>0</v>
      </c>
      <c r="DJ31" s="535" cm="1">
        <f t="array" ref="DJ31">INDEX(DJ$13:DJ30,$B31+1,1)</f>
        <v>0</v>
      </c>
      <c r="DK31" s="535" cm="1">
        <f t="array" ref="DK31">INDEX(DK$13:DK30,$B31+1,1)</f>
        <v>0</v>
      </c>
      <c r="DL31" s="18"/>
      <c r="DM31" s="535" t="b" cm="1">
        <f t="array" ref="DM31">INDEX(DM$13:DM30,$B31+1,1)</f>
        <v>0</v>
      </c>
      <c r="DN31" s="535" t="b" cm="1">
        <f t="array" ref="DN31">INDEX(DN$13:DN30,$B31+1,1)</f>
        <v>0</v>
      </c>
      <c r="DO31" s="535" t="b" cm="1">
        <f t="array" ref="DO31">INDEX(DO$13:DO30,$B31+1,1)</f>
        <v>1</v>
      </c>
      <c r="DP31" s="535" t="str" cm="1">
        <f t="array" ref="DP31">INDEX(DP$13:DP30,$B31+1,1)</f>
        <v>-</v>
      </c>
      <c r="DQ31" s="536" cm="1">
        <f t="array" ref="DQ31">INDEX(DQ$13:DQ30,$B31+1,1)</f>
        <v>0</v>
      </c>
      <c r="DR31" s="535" cm="1">
        <f t="array" ref="DR31">INDEX(DR$13:DR30,$B31+1,1)</f>
        <v>1</v>
      </c>
      <c r="DS31" s="535" cm="1">
        <f t="array" ref="DS31">INDEX(DS$13:DS30,$B31+1,1)</f>
        <v>1</v>
      </c>
      <c r="DT31" s="411">
        <f t="shared" si="198"/>
        <v>4</v>
      </c>
      <c r="DU31" s="411" t="str">
        <f t="shared" si="198"/>
        <v>-</v>
      </c>
      <c r="DV31" s="535" t="str" cm="1">
        <f t="array" ref="DV31">INDEX(DV$13:DV30,$B31+1,1)</f>
        <v>-</v>
      </c>
      <c r="DW31" s="411" t="str">
        <f t="shared" si="199"/>
        <v>-</v>
      </c>
      <c r="DX31" s="411" t="str">
        <f t="shared" si="199"/>
        <v>-</v>
      </c>
      <c r="DY31" s="411" t="str">
        <f t="shared" si="199"/>
        <v>-</v>
      </c>
      <c r="DZ31" s="411" t="b">
        <f t="shared" si="200"/>
        <v>0</v>
      </c>
      <c r="EA31" s="535" t="str" cm="1">
        <f t="array" ref="EA31">INDEX(EA$13:EA30,$B31+1,1)</f>
        <v>-</v>
      </c>
      <c r="EB31" s="535" t="str" cm="1">
        <f t="array" ref="EB31">INDEX(EB$13:EB30,$B31+1,1)</f>
        <v>-</v>
      </c>
      <c r="EC31" s="535" t="str" cm="1">
        <f t="array" ref="EC31">INDEX(EC$13:EC30,$B31+1,1)</f>
        <v>-</v>
      </c>
      <c r="ED31" s="535" t="str" cm="1">
        <f t="array" ref="ED31">INDEX(ED$13:ED30,$B31+1,1)</f>
        <v>-</v>
      </c>
      <c r="EE31" s="411">
        <f t="shared" si="222"/>
        <v>500</v>
      </c>
      <c r="EF31" s="411">
        <f t="shared" si="222"/>
        <v>500</v>
      </c>
      <c r="EG31" s="411" t="str">
        <f t="shared" si="222"/>
        <v>-</v>
      </c>
      <c r="EH31" s="411" t="str">
        <f t="shared" si="222"/>
        <v>-</v>
      </c>
      <c r="EI31" s="411" t="str">
        <f t="shared" si="222"/>
        <v>-</v>
      </c>
      <c r="EJ31" s="535" cm="1">
        <f t="array" ref="EJ31">INDEX(EJ$13:EJ30,$B31+1,1)</f>
        <v>0</v>
      </c>
      <c r="EK31" s="535" cm="1">
        <f t="array" ref="EK31">INDEX(EK$13:EK30,$B31+1,1)</f>
        <v>999999</v>
      </c>
      <c r="EL31" s="535" cm="1">
        <f t="array" ref="EL31">INDEX(EL$13:EL30,$B31+1,1)</f>
        <v>999999</v>
      </c>
      <c r="EM31" s="535" cm="1">
        <f t="array" ref="EM31">INDEX(EM$13:EM30,$B31+1,1)</f>
        <v>999999</v>
      </c>
      <c r="EN31" s="535" cm="1">
        <f t="array" ref="EN31">INDEX(EN$13:EN30,$B31+1,1)</f>
        <v>999999</v>
      </c>
      <c r="EO31" s="535" cm="1">
        <f t="array" ref="EO31">INDEX(EO$13:EO30,$B31+1,1)</f>
        <v>999999</v>
      </c>
      <c r="EP31" s="535" cm="1">
        <f t="array" ref="EP31">INDEX(EP$13:EP30,$B31+1,1)</f>
        <v>999999</v>
      </c>
      <c r="EQ31" s="535" cm="1">
        <f t="array" ref="EQ31">INDEX(EQ$13:EQ30,$B31+1,1)</f>
        <v>999999</v>
      </c>
      <c r="ER31" s="535" cm="1">
        <f t="array" ref="ER31">INDEX(ER$13:ER30,$B31+1,1)</f>
        <v>999999</v>
      </c>
      <c r="ES31" s="535" cm="1">
        <f t="array" ref="ES31">INDEX(ES$13:ES30,$B31+1,1)</f>
        <v>999999</v>
      </c>
      <c r="ET31" s="535" cm="1">
        <f t="array" ref="ET31">INDEX(ET$13:ET30,$B31+1,1)</f>
        <v>999999</v>
      </c>
      <c r="EU31" s="535" cm="1">
        <f t="array" ref="EU31">INDEX(EU$13:EU30,$B31+1,1)</f>
        <v>999999</v>
      </c>
      <c r="EV31" s="535" cm="1">
        <f t="array" ref="EV31">INDEX(EV$13:EV30,$B31+1,1)</f>
        <v>999999</v>
      </c>
      <c r="EW31" s="777">
        <f t="shared" si="170"/>
        <v>0</v>
      </c>
      <c r="EX31" s="777">
        <f t="shared" si="170"/>
        <v>0</v>
      </c>
      <c r="EY31" s="777">
        <f t="shared" si="170"/>
        <v>999999</v>
      </c>
      <c r="EZ31" s="535" t="str" cm="1">
        <f t="array" ref="EZ31">INDEX(EZ$13:EZ30,$B31+1,1)</f>
        <v>-</v>
      </c>
      <c r="FA31" s="535" t="str" cm="1">
        <f t="array" ref="FA31">INDEX(FA$13:FA30,$B31+1,1)</f>
        <v>-</v>
      </c>
      <c r="FB31" s="411" t="str">
        <f t="shared" si="202"/>
        <v>-</v>
      </c>
      <c r="FC31" s="411" t="str">
        <f t="shared" si="202"/>
        <v>-</v>
      </c>
      <c r="FD31" s="776">
        <f t="shared" si="192"/>
        <v>0</v>
      </c>
      <c r="FE31" s="774">
        <f t="shared" si="193"/>
        <v>999999</v>
      </c>
      <c r="FF31" s="775">
        <f t="shared" si="194"/>
        <v>999999</v>
      </c>
      <c r="FG31" s="535" t="str" cm="1">
        <f t="array" ref="FG31">INDEX(FG$13:FG30,$B31+1,1)</f>
        <v>-</v>
      </c>
      <c r="FH31" s="723" cm="1">
        <f t="array" ref="FH31">IF(FG31&lt;&gt;"-",FG31,INDEX(i.ELMatedEst,$AA31+1,$T31))</f>
        <v>0</v>
      </c>
      <c r="FI31" s="535" t="str" cm="1">
        <f t="array" ref="FI31">INDEX(FI$13:FI30,$B31+1,1)</f>
        <v>-</v>
      </c>
      <c r="FJ31" s="535" t="str" cm="1">
        <f t="array" ref="FJ31">INDEX(FJ$13:FJ30,$B31+1,1)</f>
        <v>-</v>
      </c>
      <c r="FK31" s="411">
        <f t="shared" si="203"/>
        <v>0</v>
      </c>
      <c r="FL31" s="661">
        <f t="shared" si="204"/>
        <v>5.0000000000000001E-3</v>
      </c>
      <c r="FM31" s="535" cm="1">
        <f t="array" ref="FM31">INDEX(FM$13:FM30,$B31+1,1)</f>
        <v>1</v>
      </c>
      <c r="FN31" s="662">
        <f t="shared" si="205"/>
        <v>0.12</v>
      </c>
      <c r="FO31" s="662">
        <f>INDEX(CHOOSE($N31,DataAutumn!i.EL_PropnSold,DataWinter!i.EL_PropnSold,DataSpring!i.EL_PropnSold),$AI31,$T31)*INDEX(i.ELMatedEst,$AB31+1,$T31)*i.dAdultRR_ELPropSold
+INDEX(i.dryman,($AJ31-1)*4+$AI31,FO$7)</f>
        <v>0</v>
      </c>
      <c r="FP31" s="662">
        <f>INDEX(CHOOSE($N31,DataAutumn!i.EL_PropnSold,DataWinter!i.EL_PropnSold,DataSpring!i.EL_PropnSold),$AI31,$T31)*INDEX(i.ELMatedEst,$AB31+1,$T31)*i.dAdultRR_ELPropSold
+INDEX(i.dryman,($AJ31-1)*4+$AI31,FP$7)</f>
        <v>3.125E-2</v>
      </c>
      <c r="FQ31" s="662">
        <f>INDEX(CHOOSE($N31,DataAutumn!i.EL_PropnSold,DataWinter!i.EL_PropnSold,DataSpring!i.EL_PropnSold),$AI31,$T31)*INDEX(i.ELMatedEst,$AB31+1,$T31)*i.dAdultRR_ELPropSold
+INDEX(i.dryman,($AJ31-1)*4+$AI31,FQ$7)</f>
        <v>3.125E-2</v>
      </c>
      <c r="FR31" s="662">
        <f>INDEX(CHOOSE($N31,DataAutumn!i.EL_PropnSold,DataWinter!i.EL_PropnSold,DataSpring!i.EL_PropnSold),$AI31,$T31)*INDEX(i.ELMatedEst,$AB31+1,$T31)*i.dAdultRR_ELPropSold
+INDEX(i.dryman,($AJ31-1)*4+$AI31,FR$7)</f>
        <v>3.125E-2</v>
      </c>
      <c r="FS31" s="663">
        <f>INDEX(CHOOSE($N31,DataAutumn!i.EL_PropnSold,DataWinter!i.EL_PropnSold,DataSpring!i.EL_PropnSold),$AI31,$T31)*INDEX(i.ELMatedEst,$AB31+1,$T31)*i.dAdultLSurv_ELPropSold</f>
        <v>0</v>
      </c>
      <c r="FT31" s="411" t="b">
        <f t="shared" si="206"/>
        <v>0</v>
      </c>
      <c r="FU31" s="411" t="b">
        <f t="shared" si="206"/>
        <v>0</v>
      </c>
      <c r="FV31" s="411" t="b">
        <f t="shared" si="206"/>
        <v>0</v>
      </c>
      <c r="FW31" s="411" t="b">
        <f t="shared" si="206"/>
        <v>0</v>
      </c>
      <c r="FX31" s="411">
        <f t="shared" si="207"/>
        <v>1</v>
      </c>
      <c r="FY31" s="411">
        <f t="shared" si="207"/>
        <v>0</v>
      </c>
      <c r="FZ31" s="411" t="b">
        <f t="shared" si="208"/>
        <v>0</v>
      </c>
      <c r="GA31" s="411" t="b">
        <f t="shared" si="171"/>
        <v>0</v>
      </c>
      <c r="GB31" s="411" t="b">
        <f t="shared" si="171"/>
        <v>1</v>
      </c>
      <c r="GC31" s="411" t="b">
        <f t="shared" si="171"/>
        <v>0</v>
      </c>
      <c r="GD31" s="87">
        <f t="shared" si="172"/>
        <v>1</v>
      </c>
      <c r="GE31" s="87">
        <f t="shared" si="172"/>
        <v>1</v>
      </c>
      <c r="GF31" s="535" cm="1">
        <f t="array" ref="GF31">INDEX(GF$13:GF30,$B31+1,1)</f>
        <v>1</v>
      </c>
      <c r="GG31" s="535" cm="1">
        <f t="array" ref="GG31">INDEX(GG$13:GG30,$B31+1,1)</f>
        <v>1</v>
      </c>
      <c r="GH31" s="535" cm="1">
        <f t="array" ref="GH31">INDEX(GH$13:GH30,$B31+1,1)</f>
        <v>1</v>
      </c>
      <c r="GI31" s="535" cm="1">
        <f t="array" ref="GI31">INDEX(GI$13:GI30,$B31+1,1)</f>
        <v>1</v>
      </c>
      <c r="GJ31" s="535" t="str" cm="1">
        <f t="array" ref="GJ31">INDEX(GJ$13:GJ30,$B31+1,1)</f>
        <v>-</v>
      </c>
      <c r="GK31" s="411" t="b">
        <f t="shared" si="209"/>
        <v>1</v>
      </c>
      <c r="GL31" s="411" t="b">
        <f t="shared" si="209"/>
        <v>0</v>
      </c>
      <c r="GM31" s="411" t="b">
        <f t="shared" si="209"/>
        <v>0</v>
      </c>
      <c r="GN31" s="411" t="b">
        <f t="shared" si="209"/>
        <v>0</v>
      </c>
      <c r="GO31" s="87">
        <f t="shared" si="221"/>
        <v>1</v>
      </c>
      <c r="GP31" s="87">
        <f t="shared" si="221"/>
        <v>1</v>
      </c>
      <c r="GQ31" s="87">
        <f t="shared" si="221"/>
        <v>1</v>
      </c>
      <c r="GR31" s="87">
        <f t="shared" si="221"/>
        <v>1</v>
      </c>
      <c r="GS31" s="87">
        <f t="shared" si="221"/>
        <v>1</v>
      </c>
      <c r="GT31" s="87">
        <f t="shared" si="221"/>
        <v>1</v>
      </c>
      <c r="GU31" s="87">
        <f t="shared" si="221"/>
        <v>1</v>
      </c>
      <c r="GV31" s="87">
        <f t="shared" si="221"/>
        <v>1</v>
      </c>
      <c r="GW31" s="411" cm="1">
        <f t="array" ref="GW31">INDEX(i.dse_type,1,$L31)</f>
        <v>0</v>
      </c>
      <c r="GX31" s="535" t="str" cm="1">
        <f t="array" ref="GX31">INDEX(GX$13:GX30,$B31+1,1)</f>
        <v>-</v>
      </c>
      <c r="GY31" s="535" t="str" cm="1">
        <f t="array" ref="GY31">INDEX(GY$13:GY30,$B31+1,1)</f>
        <v>-</v>
      </c>
      <c r="GZ31" s="535" t="str" cm="1">
        <f t="array" ref="GZ31">INDEX(GZ$13:GZ30,$B31+1,1)</f>
        <v>-</v>
      </c>
      <c r="HA31" s="18"/>
      <c r="HB31" s="535" t="str" cm="1">
        <f t="array" ref="HB31">INDEX(HB$13:HB30,$B31+1,1)</f>
        <v>-</v>
      </c>
      <c r="HC31" s="535" t="str" cm="1">
        <f t="array" ref="HC31">INDEX(HC$13:HC30,$B31+1,1)</f>
        <v>-</v>
      </c>
      <c r="HD31" s="535" cm="1">
        <f t="array" ref="HD31">INDEX(HD$13:HD30,$B31+1,1)</f>
        <v>0</v>
      </c>
      <c r="HE31" s="535" cm="1">
        <f t="array" ref="HE31">INDEX(HE$13:HE30,$B31+1,1)</f>
        <v>0</v>
      </c>
      <c r="HF31" s="535" cm="1">
        <f t="array" ref="HF31">INDEX(HF$13:HF30,$B31+1,1)</f>
        <v>0</v>
      </c>
      <c r="HG31" s="535" cm="1">
        <f t="array" ref="HG31">INDEX(HG$13:HG30,$B31+1,1)</f>
        <v>0</v>
      </c>
      <c r="HH31" s="535" cm="1">
        <f t="array" ref="HH31">INDEX(HH$13:HH30,$B31+1,1)</f>
        <v>0</v>
      </c>
      <c r="HI31" s="535" cm="1">
        <f t="array" ref="HI31">INDEX(HI$13:HI30,$B31+1,1)</f>
        <v>0</v>
      </c>
      <c r="HJ31" s="535" cm="1">
        <f t="array" ref="HJ31">INDEX(HJ$13:HJ30,$B31+1,1)</f>
        <v>0</v>
      </c>
      <c r="HK31" s="535" cm="1">
        <f t="array" ref="HK31">INDEX(HK$13:HK30,$B31+1,1)</f>
        <v>0</v>
      </c>
      <c r="HL31" s="535" cm="1">
        <f t="array" ref="HL31">INDEX(HL$13:HL30,$B31+1,1)</f>
        <v>0</v>
      </c>
      <c r="HM31" s="535" cm="1">
        <f t="array" ref="HM31">INDEX(HM$13:HM30,$B31+1,1)</f>
        <v>0</v>
      </c>
      <c r="HN31" s="535" cm="1">
        <f t="array" ref="HN31">INDEX(HN$13:HN30,$B31+1,1)</f>
        <v>0</v>
      </c>
      <c r="HO31" s="535" cm="1">
        <f t="array" ref="HO31">INDEX(HO$13:HO30,$B31+1,1)</f>
        <v>0</v>
      </c>
      <c r="HP31" s="535" cm="1">
        <f t="array" ref="HP31">INDEX(HP$13:HP30,$B31+1,1)</f>
        <v>0</v>
      </c>
      <c r="HQ31" s="535" cm="1">
        <f t="array" ref="HQ31">INDEX(HQ$13:HQ30,$B31+1,1)</f>
        <v>0</v>
      </c>
      <c r="HR31" s="535" cm="1">
        <f t="array" ref="HR31">INDEX(HR$13:HR30,$B31+1,1)</f>
        <v>0</v>
      </c>
      <c r="HS31" s="535" cm="1">
        <f t="array" ref="HS31">INDEX(HS$13:HS30,$B31+1,1)</f>
        <v>0</v>
      </c>
      <c r="HT31" s="535" cm="1">
        <f t="array" ref="HT31">INDEX(HT$13:HT30,$B31+1,1)</f>
        <v>0</v>
      </c>
      <c r="HU31" s="535" cm="1">
        <f t="array" ref="HU31">INDEX(HU$13:HU30,$B31+1,1)</f>
        <v>0</v>
      </c>
      <c r="HV31" s="535" cm="1">
        <f t="array" ref="HV31">INDEX(HV$13:HV30,$B31+1,1)</f>
        <v>0</v>
      </c>
      <c r="HW31" s="535" cm="1">
        <f t="array" ref="HW31">INDEX(HW$13:HW30,$B31+1,1)</f>
        <v>0</v>
      </c>
      <c r="HX31" s="535" cm="1">
        <f t="array" ref="HX31">INDEX(HX$13:HX30,$B31+1,1)</f>
        <v>0</v>
      </c>
      <c r="HY31" s="535" cm="1">
        <f t="array" ref="HY31">INDEX(HY$13:HY30,$B31+1,1)</f>
        <v>0</v>
      </c>
      <c r="HZ31" s="535" cm="1">
        <f t="array" ref="HZ31">INDEX(HZ$13:HZ30,$B31+1,1)</f>
        <v>0</v>
      </c>
      <c r="IA31" s="535" cm="1">
        <f t="array" ref="IA31">INDEX(IA$13:IA30,$B31+1,1)</f>
        <v>0</v>
      </c>
      <c r="IB31" s="535" cm="1">
        <f t="array" ref="IB31">INDEX(IB$13:IB30,$B31+1,1)</f>
        <v>0</v>
      </c>
      <c r="IC31" s="535" cm="1">
        <f t="array" ref="IC31">INDEX(IC$13:IC30,$B31+1,1)</f>
        <v>0</v>
      </c>
      <c r="ID31" s="535" cm="1">
        <f t="array" ref="ID31">INDEX(ID$13:ID30,$B31+1,1)</f>
        <v>0</v>
      </c>
      <c r="IE31" s="535" cm="1">
        <f t="array" ref="IE31">INDEX(IE$13:IE30,$B31+1,1)</f>
        <v>0</v>
      </c>
      <c r="IF31" s="535" cm="1">
        <f t="array" ref="IF31">INDEX(IF$13:IF30,$B31+1,1)</f>
        <v>0</v>
      </c>
      <c r="IG31" s="535" cm="1">
        <f t="array" ref="IG31">INDEX(IG$13:IG30,$B31+1,1)</f>
        <v>0</v>
      </c>
      <c r="IH31" s="535" cm="1">
        <f t="array" ref="IH31">INDEX(IH$13:IH30,$B31+1,1)</f>
        <v>0</v>
      </c>
      <c r="II31" s="535" cm="1">
        <f t="array" ref="II31">INDEX(II$13:II30,$B31+1,1)</f>
        <v>0</v>
      </c>
      <c r="IJ31" s="535" cm="1">
        <f t="array" ref="IJ31">INDEX(IJ$13:IJ30,$B31+1,1)</f>
        <v>0</v>
      </c>
      <c r="IK31" s="535" cm="1">
        <f t="array" ref="IK31">INDEX(IK$13:IK30,$B31+1,1)</f>
        <v>0</v>
      </c>
      <c r="IL31" s="535" cm="1">
        <f t="array" ref="IL31">INDEX(IL$13:IL30,$B31+1,1)</f>
        <v>0</v>
      </c>
      <c r="IM31" s="535" cm="1">
        <f t="array" ref="IM31">INDEX(IM$13:IM30,$B31+1,1)</f>
        <v>0</v>
      </c>
      <c r="IN31" s="535" cm="1">
        <f t="array" ref="IN31">INDEX(IN$13:IN30,$B31+1,1)</f>
        <v>0</v>
      </c>
      <c r="IO31" s="535" cm="1">
        <f t="array" ref="IO31">INDEX(IO$13:IO30,$B31+1,1)</f>
        <v>0</v>
      </c>
      <c r="IP31" s="535" cm="1">
        <f t="array" ref="IP31">INDEX(IP$13:IP30,$B31+1,1)</f>
        <v>0</v>
      </c>
      <c r="IQ31" s="535" cm="1">
        <f t="array" ref="IQ31">INDEX(IQ$13:IQ30,$B31+1,1)</f>
        <v>0</v>
      </c>
      <c r="IR31" s="535" cm="1">
        <f t="array" ref="IR31">INDEX(IR$13:IR30,$B31+1,1)</f>
        <v>0</v>
      </c>
      <c r="IS31" s="535" cm="1">
        <f t="array" ref="IS31">INDEX(IS$13:IS30,$B31+1,1)</f>
        <v>0</v>
      </c>
      <c r="IT31" s="535" cm="1">
        <f t="array" ref="IT31">INDEX(IT$13:IT30,$B31+1,1)</f>
        <v>0</v>
      </c>
      <c r="IU31" s="535" cm="1">
        <f t="array" ref="IU31">INDEX(IU$13:IU30,$B31+1,1)</f>
        <v>0</v>
      </c>
      <c r="IV31" s="535" cm="1">
        <f t="array" ref="IV31">INDEX(IV$13:IV30,$B31+1,1)</f>
        <v>0</v>
      </c>
      <c r="IW31" s="535" cm="1">
        <f t="array" ref="IW31">INDEX(IW$13:IW30,$B31+1,1)</f>
        <v>0</v>
      </c>
      <c r="IX31" s="535" cm="1">
        <f t="array" ref="IX31">INDEX(IX$13:IX30,$B31+1,1)</f>
        <v>0</v>
      </c>
      <c r="IY31" s="535" cm="1">
        <f t="array" ref="IY31">INDEX(IY$13:IY30,$B31+1,1)</f>
        <v>0</v>
      </c>
      <c r="IZ31" s="535" cm="1">
        <f t="array" ref="IZ31">INDEX(IZ$13:IZ30,$B31+1,1)</f>
        <v>0</v>
      </c>
      <c r="JA31" s="535" cm="1">
        <f t="array" ref="JA31">INDEX(JA$13:JA30,$B31+1,1)</f>
        <v>0</v>
      </c>
      <c r="JB31" s="535" cm="1">
        <f t="array" ref="JB31">INDEX(JB$13:JB30,$B31+1,1)</f>
        <v>0</v>
      </c>
      <c r="JC31" s="535" cm="1">
        <f t="array" ref="JC31">INDEX(JC$13:JC30,$B31+1,1)</f>
        <v>0</v>
      </c>
      <c r="JD31" s="535" cm="1">
        <f t="array" ref="JD31">INDEX(JD$13:JD30,$B31+1,1)</f>
        <v>0</v>
      </c>
      <c r="JE31" s="535" cm="1">
        <f t="array" ref="JE31">INDEX(JE$13:JE30,$B31+1,1)</f>
        <v>0</v>
      </c>
      <c r="JF31" s="18"/>
      <c r="JG31" s="535" t="str" cm="1">
        <f t="array" ref="JG31">INDEX(JG$13:JG30,$B31+1,1)</f>
        <v>-</v>
      </c>
      <c r="JH31" s="411" t="b">
        <f t="shared" si="210"/>
        <v>0</v>
      </c>
      <c r="JI31" s="535" t="str" cm="1">
        <f t="array" ref="JI31">INDEX(JI$13:JI30,$B31+1,1)</f>
        <v>-</v>
      </c>
      <c r="JJ31" s="535" t="str" cm="1">
        <f t="array" ref="JJ31">INDEX(JJ$13:JJ30,$B31+1,1)</f>
        <v>-</v>
      </c>
      <c r="JK31" s="535" t="str" cm="1">
        <f t="array" ref="JK31">INDEX(JK$13:JK30,$B31+1,1)</f>
        <v>-</v>
      </c>
      <c r="JL31" s="535" cm="1">
        <f t="array" ref="JL31">INDEX(JL$13:JL30,$B31+1,1)</f>
        <v>1</v>
      </c>
      <c r="JM31" s="535" cm="1">
        <f t="array" ref="JM31">INDEX(JM$13:JM30,$B31+1,1)</f>
        <v>1</v>
      </c>
      <c r="JN31" s="535" t="str" cm="1">
        <f t="array" ref="JN31">INDEX(JN$13:JN30,$B31+1,1)</f>
        <v>-</v>
      </c>
      <c r="JO31" s="535" t="str" cm="1">
        <f t="array" ref="JO31">INDEX(JO$13:JO30,$B31+1,1)</f>
        <v>-</v>
      </c>
      <c r="JP31" s="535" t="str" cm="1">
        <f t="array" ref="JP31">INDEX(JP$13:JP30,$B31+1,1)</f>
        <v>-</v>
      </c>
      <c r="JQ31" s="535" t="str" cm="1">
        <f t="array" ref="JQ31">INDEX(JQ$13:JQ30,$B31+1,1)</f>
        <v>-</v>
      </c>
      <c r="JR31" s="535" t="str" cm="1">
        <f t="array" ref="JR31">INDEX(JR$13:JR30,$B31+1,1)</f>
        <v>-</v>
      </c>
      <c r="JS31" s="535" t="str" cm="1">
        <f t="array" ref="JS31">INDEX(JS$13:JS30,$B31+1,1)</f>
        <v>-</v>
      </c>
      <c r="JT31" s="535" t="str" cm="1">
        <f t="array" ref="JT31">INDEX(JT$13:JT30,$B31+1,1)</f>
        <v>-</v>
      </c>
      <c r="JU31" s="535" t="str" cm="1">
        <f t="array" ref="JU31">INDEX(JU$13:JU30,$B31+1,1)</f>
        <v>-</v>
      </c>
      <c r="JV31" s="535" t="str" cm="1">
        <f t="array" ref="JV31">INDEX(JV$13:JV30,$B31+1,1)</f>
        <v>-</v>
      </c>
      <c r="JW31" s="535" t="str" cm="1">
        <f t="array" ref="JW31">INDEX(JW$13:JW30,$B31+1,1)</f>
        <v>-</v>
      </c>
      <c r="JX31" s="535" t="str" cm="1">
        <f t="array" ref="JX31">INDEX(JX$13:JX30,$B31+1,1)</f>
        <v>-</v>
      </c>
      <c r="JY31" s="535" t="str" cm="1">
        <f t="array" ref="JY31">INDEX(JY$13:JY30,$B31+1,1)</f>
        <v>-</v>
      </c>
      <c r="JZ31" s="535" t="str" cm="1">
        <f t="array" ref="JZ31">INDEX(JZ$13:JZ30,$B31+1,1)</f>
        <v>-</v>
      </c>
      <c r="KA31" s="535" t="str" cm="1">
        <f t="array" ref="KA31">INDEX(KA$13:KA30,$B31+1,1)</f>
        <v>-</v>
      </c>
      <c r="KB31" s="535" t="str" cm="1">
        <f t="array" ref="KB31">INDEX(KB$13:KB30,$B31+1,1)</f>
        <v>-</v>
      </c>
      <c r="KC31" s="535" t="str" cm="1">
        <f t="array" ref="KC31">INDEX(KC$13:KC30,$B31+1,1)</f>
        <v>-</v>
      </c>
      <c r="KD31" s="535" t="str" cm="1">
        <f t="array" ref="KD31">INDEX(KD$13:KD30,$B31+1,1)</f>
        <v>-</v>
      </c>
      <c r="KE31" s="535" t="str" cm="1">
        <f t="array" ref="KE31">INDEX(KE$13:KE30,$B31+1,1)</f>
        <v>-</v>
      </c>
      <c r="KF31" s="535" t="str" cm="1">
        <f t="array" ref="KF31">INDEX(KF$13:KF30,$B31+1,1)</f>
        <v>-</v>
      </c>
      <c r="KG31" s="535" t="str" cm="1">
        <f t="array" ref="KG31">INDEX(KG$13:KG30,$B31+1,1)</f>
        <v>-</v>
      </c>
      <c r="KH31" s="535" t="str" cm="1">
        <f t="array" ref="KH31">INDEX(KH$13:KH30,$B31+1,1)</f>
        <v>-</v>
      </c>
      <c r="KI31" s="535" cm="1">
        <f t="array" ref="KI31">INDEX(KI$13:KI30,$B31+1,1)</f>
        <v>0</v>
      </c>
      <c r="KJ31" s="535" t="str" cm="1">
        <f t="array" ref="KJ31">INDEX(KJ$13:KJ30,$B31+1,1)</f>
        <v>-</v>
      </c>
      <c r="KK31" s="535" cm="1">
        <f t="array" ref="KK31">INDEX(KK$13:KK30,$B31+1,1)</f>
        <v>1</v>
      </c>
      <c r="KL31" s="535" cm="1">
        <f t="array" ref="KL31">INDEX(KL$13:KL30,$B31+1,1)</f>
        <v>0</v>
      </c>
      <c r="KM31" s="535" cm="1">
        <f t="array" ref="KM31">INDEX(KM$13:KM30,$B31+1,1)</f>
        <v>0</v>
      </c>
      <c r="KN31" s="535" cm="1">
        <f t="array" ref="KN31">INDEX(KN$13:KN30,$B31+1,1)</f>
        <v>0</v>
      </c>
      <c r="KO31" s="535" cm="1">
        <f t="array" ref="KO31">INDEX(KO$13:KO30,$B31+1,1)</f>
        <v>0</v>
      </c>
      <c r="KP31" s="535" cm="1">
        <f t="array" ref="KP31">INDEX(KP$13:KP30,$B31+1,1)</f>
        <v>0</v>
      </c>
      <c r="KQ31" s="535" cm="1">
        <f t="array" ref="KQ31">INDEX(KQ$13:KQ30,$B31+1,1)</f>
        <v>0</v>
      </c>
      <c r="KR31" s="535" cm="1">
        <f t="array" ref="KR31">INDEX(KR$13:KR30,$B31+1,1)</f>
        <v>0</v>
      </c>
      <c r="KS31" s="535" cm="1">
        <f t="array" ref="KS31">INDEX(KS$13:KS30,$B31+1,1)</f>
        <v>1</v>
      </c>
      <c r="KT31" s="535" cm="1">
        <f t="array" ref="KT31">INDEX(KT$13:KT30,$B31+1,1)</f>
        <v>0</v>
      </c>
      <c r="KU31" s="535" cm="1">
        <f t="array" ref="KU31">INDEX(KU$13:KU30,$B31+1,1)</f>
        <v>0</v>
      </c>
      <c r="KV31" s="535" cm="1">
        <f t="array" ref="KV31">INDEX(KV$13:KV30,$B31+1,1)</f>
        <v>0</v>
      </c>
      <c r="KW31" s="535" cm="1">
        <f t="array" ref="KW31">INDEX(KW$13:KW30,$B31+1,1)</f>
        <v>0</v>
      </c>
      <c r="KX31" s="535" cm="1">
        <f t="array" ref="KX31">INDEX(KX$13:KX30,$B31+1,1)</f>
        <v>0</v>
      </c>
      <c r="KY31" s="18"/>
      <c r="KZ31" s="535" cm="1">
        <f t="array" ref="KZ31">INDEX(KZ$13:KZ30,$B31+1,1)</f>
        <v>0.125</v>
      </c>
      <c r="LA31" s="535" cm="1">
        <f t="array" ref="LA31">INDEX(LA$13:LA30,$B31+1,1)</f>
        <v>0.3</v>
      </c>
      <c r="LB31" s="535" cm="1">
        <f t="array" ref="LB31">INDEX(LB$13:LB30,$B31+1,1)</f>
        <v>-0.05</v>
      </c>
      <c r="LC31" s="535" cm="1">
        <f t="array" ref="LC31">INDEX(LC$13:LC30,$B31+1,1)</f>
        <v>0.1</v>
      </c>
      <c r="LD31" s="535" cm="1">
        <f t="array" ref="LD31">INDEX(LD$13:LD30,$B31+1,1)</f>
        <v>0.25</v>
      </c>
      <c r="LE31" s="535" cm="1">
        <f t="array" ref="LE31">INDEX(LE$13:LE30,$B31+1,1)</f>
        <v>-0.05</v>
      </c>
      <c r="LF31" s="535" cm="1">
        <f t="array" ref="LF31">INDEX(LF$13:LF30,$B31+1,1)</f>
        <v>0.05</v>
      </c>
      <c r="LG31" s="535" cm="1">
        <f t="array" ref="LG31">INDEX(LG$13:LG30,$B31+1,1)</f>
        <v>0.1</v>
      </c>
      <c r="LH31" s="535" cm="1">
        <f t="array" ref="LH31">INDEX(LH$13:LH30,$B31+1,1)</f>
        <v>-0.02</v>
      </c>
      <c r="LI31" s="535" cm="1">
        <f t="array" ref="LI31">INDEX(LI$13:LI30,$B31+1,1)</f>
        <v>0.1</v>
      </c>
      <c r="LJ31" s="535" cm="1">
        <f t="array" ref="LJ31">INDEX(LJ$13:LJ30,$B31+1,1)</f>
        <v>0.25</v>
      </c>
      <c r="LK31" s="535" cm="1">
        <f t="array" ref="LK31">INDEX(LK$13:LK30,$B31+1,1)</f>
        <v>-0.05</v>
      </c>
      <c r="LL31" s="535" cm="1">
        <f t="array" ref="LL31">INDEX(LL$13:LL30,$B31+1,1)</f>
        <v>0.125</v>
      </c>
      <c r="LM31" s="535" cm="1">
        <f t="array" ref="LM31">INDEX(LM$13:LM30,$B31+1,1)</f>
        <v>0.1</v>
      </c>
      <c r="LN31" s="535" cm="1">
        <f t="array" ref="LN31">INDEX(LN$13:LN30,$B31+1,1)</f>
        <v>0.1</v>
      </c>
      <c r="LO31" s="535" cm="1">
        <f t="array" ref="LO31">INDEX(LO$13:LO30,$B31+1,1)</f>
        <v>0.1</v>
      </c>
      <c r="LP31" s="535" cm="1">
        <f t="array" ref="LP31">INDEX(LP$13:LP30,$B31+1,1)</f>
        <v>0</v>
      </c>
      <c r="LQ31" s="535" cm="1">
        <f t="array" ref="LQ31">INDEX(LQ$13:LQ30,$B31+1,1)</f>
        <v>0</v>
      </c>
      <c r="LR31" s="535" cm="1">
        <f t="array" ref="LR31">INDEX(LR$13:LR30,$B31+1,1)</f>
        <v>0</v>
      </c>
      <c r="LS31" s="535" cm="1">
        <f t="array" ref="LS31">INDEX(LS$13:LS30,$B31+1,1)</f>
        <v>0</v>
      </c>
      <c r="LT31" s="535" cm="1">
        <f t="array" ref="LT31">INDEX(LT$13:LT30,$B31+1,1)</f>
        <v>0</v>
      </c>
      <c r="LU31" s="535" cm="1">
        <f t="array" ref="LU31">INDEX(LU$13:LU30,$B31+1,1)</f>
        <v>0</v>
      </c>
      <c r="LV31" s="535" cm="1">
        <f t="array" ref="LV31">INDEX(LV$13:LV30,$B31+1,1)</f>
        <v>0</v>
      </c>
      <c r="LW31" s="535" cm="1">
        <f t="array" ref="LW31">INDEX(LW$13:LW30,$B31+1,1)</f>
        <v>0</v>
      </c>
      <c r="LX31" s="535" cm="1">
        <f t="array" ref="LX31">INDEX(LX$13:LX30,$B31+1,1)</f>
        <v>0</v>
      </c>
      <c r="LY31" s="535" cm="1">
        <f t="array" ref="LY31">INDEX(LY$13:LY30,$B31+1,1)</f>
        <v>0</v>
      </c>
      <c r="LZ31" s="535" cm="1">
        <f t="array" ref="LZ31">INDEX(LZ$13:LZ30,$B31+1,1)</f>
        <v>0</v>
      </c>
      <c r="MA31" s="535" cm="1">
        <f t="array" ref="MA31">INDEX(MA$13:MA30,$B31+1,1)</f>
        <v>0</v>
      </c>
      <c r="MB31" s="535" cm="1">
        <f t="array" ref="MB31">INDEX(MB$13:MB30,$B31+1,1)</f>
        <v>0</v>
      </c>
      <c r="MC31" s="535" cm="1">
        <f t="array" ref="MC31">INDEX(MC$13:MC30,$B31+1,1)</f>
        <v>0</v>
      </c>
      <c r="MD31" s="535" cm="1">
        <f t="array" ref="MD31">INDEX(MD$13:MD30,$B31+1,1)</f>
        <v>0</v>
      </c>
      <c r="ME31" s="535" cm="1">
        <f t="array" ref="ME31">INDEX(ME$13:ME30,$B31+1,1)</f>
        <v>0</v>
      </c>
      <c r="MF31" s="535" cm="1">
        <f t="array" ref="MF31">INDEX(MF$13:MF30,$B31+1,1)</f>
        <v>0</v>
      </c>
      <c r="MG31" s="535" cm="1">
        <f t="array" ref="MG31">INDEX(MG$13:MG30,$B31+1,1)</f>
        <v>0</v>
      </c>
      <c r="MH31" s="535" cm="1">
        <f t="array" ref="MH31">INDEX(MH$13:MH30,$B31+1,1)</f>
        <v>0</v>
      </c>
      <c r="MI31" s="535" cm="1">
        <f t="array" ref="MI31">INDEX(MI$13:MI30,$B31+1,1)</f>
        <v>0</v>
      </c>
      <c r="MJ31" s="535" cm="1">
        <f t="array" ref="MJ31">INDEX(MJ$13:MJ30,$B31+1,1)</f>
        <v>0</v>
      </c>
      <c r="MK31" s="535" cm="1">
        <f t="array" ref="MK31">INDEX(MK$13:MK30,$B31+1,1)</f>
        <v>0</v>
      </c>
      <c r="ML31" s="535" cm="1">
        <f t="array" ref="ML31">INDEX(ML$13:ML30,$B31+1,1)</f>
        <v>0</v>
      </c>
      <c r="MM31" s="535" cm="1">
        <f t="array" ref="MM31">INDEX(MM$13:MM30,$B31+1,1)</f>
        <v>0</v>
      </c>
      <c r="MN31" s="535" cm="1">
        <f t="array" ref="MN31">INDEX(MN$13:MN30,$B31+1,1)</f>
        <v>0</v>
      </c>
      <c r="MO31" s="535" cm="1">
        <f t="array" ref="MO31">INDEX(MO$13:MO30,$B31+1,1)</f>
        <v>0</v>
      </c>
      <c r="MP31" s="535" cm="1">
        <f t="array" ref="MP31">INDEX(MP$13:MP30,$B31+1,1)</f>
        <v>0</v>
      </c>
      <c r="MQ31" s="535" cm="1">
        <f t="array" ref="MQ31">INDEX(MQ$13:MQ30,$B31+1,1)</f>
        <v>0</v>
      </c>
      <c r="MR31" s="535" cm="1">
        <f t="array" ref="MR31">INDEX(MR$13:MR30,$B31+1,1)</f>
        <v>0</v>
      </c>
      <c r="MS31" s="535" cm="1">
        <f t="array" ref="MS31">INDEX(MS$13:MS30,$B31+1,1)</f>
        <v>0</v>
      </c>
      <c r="MT31" s="535" cm="1">
        <f t="array" ref="MT31">INDEX(MT$13:MT30,$B31+1,1)</f>
        <v>0</v>
      </c>
      <c r="MU31" s="535" cm="1">
        <f t="array" ref="MU31">INDEX(MU$13:MU30,$B31+1,1)</f>
        <v>0</v>
      </c>
      <c r="MV31" s="535" cm="1">
        <f t="array" ref="MV31">INDEX(MV$13:MV30,$B31+1,1)</f>
        <v>0</v>
      </c>
      <c r="MW31" s="535" cm="1">
        <f t="array" ref="MW31">INDEX(MW$13:MW30,$B31+1,1)</f>
        <v>0</v>
      </c>
      <c r="MX31" s="535" cm="1">
        <f t="array" ref="MX31">INDEX(MX$13:MX30,$B31+1,1)</f>
        <v>0</v>
      </c>
      <c r="MY31" s="535" cm="1">
        <f t="array" ref="MY31">INDEX(MY$13:MY30,$B31+1,1)</f>
        <v>0</v>
      </c>
      <c r="MZ31" s="535" cm="1">
        <f t="array" ref="MZ31">INDEX(MZ$13:MZ30,$B31+1,1)</f>
        <v>0</v>
      </c>
      <c r="NA31" s="535" cm="1">
        <f t="array" ref="NA31">INDEX(NA$13:NA30,$B31+1,1)</f>
        <v>0</v>
      </c>
      <c r="NB31" s="535" cm="1">
        <f t="array" ref="NB31">INDEX(NB$13:NB30,$B31+1,1)</f>
        <v>0</v>
      </c>
      <c r="NC31" s="535" cm="1">
        <f t="array" ref="NC31">INDEX(NC$13:NC30,$B31+1,1)</f>
        <v>0</v>
      </c>
      <c r="ND31" s="535" cm="1">
        <f t="array" ref="ND31">INDEX(ND$13:ND30,$B31+1,1)</f>
        <v>0</v>
      </c>
      <c r="NE31" s="535" cm="1">
        <f t="array" ref="NE31">INDEX(NE$13:NE30,$B31+1,1)</f>
        <v>0</v>
      </c>
      <c r="NF31" s="535" cm="1">
        <f t="array" ref="NF31">INDEX(NF$13:NF30,$B31+1,1)</f>
        <v>0</v>
      </c>
      <c r="NG31" s="535" cm="1">
        <f t="array" ref="NG31">INDEX(NG$13:NG30,$B31+1,1)</f>
        <v>0</v>
      </c>
      <c r="NH31" s="535" cm="1">
        <f t="array" ref="NH31">INDEX(NH$13:NH30,$B31+1,1)</f>
        <v>0</v>
      </c>
      <c r="NI31" s="535" cm="1">
        <f t="array" ref="NI31">INDEX(NI$13:NI30,$B31+1,1)</f>
        <v>0</v>
      </c>
      <c r="NJ31" s="535" cm="1">
        <f t="array" ref="NJ31">INDEX(NJ$13:NJ30,$B31+1,1)</f>
        <v>0</v>
      </c>
      <c r="NK31" s="535" cm="1">
        <f t="array" ref="NK31">INDEX(NK$13:NK30,$B31+1,1)</f>
        <v>0</v>
      </c>
      <c r="NL31" s="535" cm="1">
        <f t="array" ref="NL31">INDEX(NL$13:NL30,$B31+1,1)</f>
        <v>0</v>
      </c>
      <c r="NM31" s="535" cm="1">
        <f t="array" ref="NM31">INDEX(NM$13:NM30,$B31+1,1)</f>
        <v>0</v>
      </c>
      <c r="NN31" s="535" cm="1">
        <f t="array" ref="NN31">INDEX(NN$13:NN30,$B31+1,1)</f>
        <v>0</v>
      </c>
      <c r="NO31" s="535" cm="1">
        <f t="array" ref="NO31">INDEX(NO$13:NO30,$B31+1,1)</f>
        <v>0</v>
      </c>
      <c r="NP31" s="535" cm="1">
        <f t="array" ref="NP31">INDEX(NP$13:NP30,$B31+1,1)</f>
        <v>0</v>
      </c>
      <c r="NQ31" s="535" cm="1">
        <f t="array" ref="NQ31">INDEX(NQ$13:NQ30,$B31+1,1)</f>
        <v>0</v>
      </c>
      <c r="NR31" s="535" cm="1">
        <f t="array" ref="NR31">INDEX(NR$13:NR30,$B31+1,1)</f>
        <v>0</v>
      </c>
      <c r="NS31" s="535" cm="1">
        <f t="array" ref="NS31">INDEX(NS$13:NS30,$B31+1,1)</f>
        <v>0</v>
      </c>
      <c r="NT31" s="535" cm="1">
        <f t="array" ref="NT31">INDEX(NT$13:NT30,$B31+1,1)</f>
        <v>0</v>
      </c>
      <c r="NU31" s="535" cm="1">
        <f t="array" ref="NU31">INDEX(NU$13:NU30,$B31+1,1)</f>
        <v>0</v>
      </c>
      <c r="NV31" s="535" cm="1">
        <f t="array" ref="NV31">INDEX(NV$13:NV30,$B31+1,1)</f>
        <v>0</v>
      </c>
      <c r="NW31" s="535" cm="1">
        <f t="array" ref="NW31">INDEX(NW$13:NW30,$B31+1,1)</f>
        <v>0</v>
      </c>
      <c r="NX31" s="535" cm="1">
        <f t="array" ref="NX31">INDEX(NX$13:NX30,$B31+1,1)</f>
        <v>0</v>
      </c>
      <c r="NY31" s="535" cm="1">
        <f t="array" ref="NY31">INDEX(NY$13:NY30,$B31+1,1)</f>
        <v>0</v>
      </c>
      <c r="NZ31" s="535" cm="1">
        <f t="array" ref="NZ31">INDEX(NZ$13:NZ30,$B31+1,1)</f>
        <v>0</v>
      </c>
      <c r="OA31" s="535" cm="1">
        <f t="array" ref="OA31">INDEX(OA$13:OA30,$B31+1,1)</f>
        <v>0</v>
      </c>
      <c r="OB31" s="535" cm="1">
        <f t="array" ref="OB31">INDEX(OB$13:OB30,$B31+1,1)</f>
        <v>0</v>
      </c>
      <c r="OC31" s="535" cm="1">
        <f t="array" ref="OC31">INDEX(OC$13:OC30,$B31+1,1)</f>
        <v>0</v>
      </c>
      <c r="OD31" s="535" cm="1">
        <f t="array" ref="OD31">INDEX(OD$13:OD30,$B31+1,1)</f>
        <v>0</v>
      </c>
      <c r="OE31" s="535" cm="1">
        <f t="array" ref="OE31">INDEX(OE$13:OE30,$B31+1,1)</f>
        <v>0</v>
      </c>
      <c r="OF31" s="535" cm="1">
        <f t="array" ref="OF31">INDEX(OF$13:OF30,$B31+1,1)</f>
        <v>0</v>
      </c>
      <c r="OG31" s="535" cm="1">
        <f t="array" ref="OG31">INDEX(OG$13:OG30,$B31+1,1)</f>
        <v>0</v>
      </c>
      <c r="OH31" s="535" cm="1">
        <f t="array" ref="OH31">INDEX(OH$13:OH30,$B31+1,1)</f>
        <v>0</v>
      </c>
      <c r="OI31" s="535" cm="1">
        <f t="array" ref="OI31">INDEX(OI$13:OI30,$B31+1,1)</f>
        <v>0</v>
      </c>
      <c r="OJ31" s="535" cm="1">
        <f t="array" ref="OJ31">INDEX(OJ$13:OJ30,$B31+1,1)</f>
        <v>0</v>
      </c>
      <c r="OK31" s="535" cm="1">
        <f t="array" ref="OK31">INDEX(OK$13:OK30,$B31+1,1)</f>
        <v>0</v>
      </c>
      <c r="OL31" s="535" cm="1">
        <f t="array" ref="OL31">INDEX(OL$13:OL30,$B31+1,1)</f>
        <v>0</v>
      </c>
      <c r="OM31" s="535" cm="1">
        <f t="array" ref="OM31">INDEX(OM$13:OM30,$B31+1,1)</f>
        <v>0</v>
      </c>
      <c r="ON31" s="535" cm="1">
        <f t="array" ref="ON31">INDEX(ON$13:ON30,$B31+1,1)</f>
        <v>0</v>
      </c>
      <c r="OO31" s="535" cm="1">
        <f t="array" ref="OO31">INDEX(OO$13:OO30,$B31+1,1)</f>
        <v>0</v>
      </c>
      <c r="OP31" s="535" cm="1">
        <f t="array" ref="OP31">INDEX(OP$13:OP30,$B31+1,1)</f>
        <v>0</v>
      </c>
      <c r="OQ31" s="535" cm="1">
        <f t="array" ref="OQ31">INDEX(OQ$13:OQ30,$B31+1,1)</f>
        <v>0</v>
      </c>
      <c r="OR31" s="535" cm="1">
        <f t="array" ref="OR31">INDEX(OR$13:OR30,$B31+1,1)</f>
        <v>0</v>
      </c>
      <c r="OS31" s="535" cm="1">
        <f t="array" ref="OS31">INDEX(OS$13:OS30,$B31+1,1)</f>
        <v>0</v>
      </c>
      <c r="OT31" s="535" cm="1">
        <f t="array" ref="OT31">INDEX(OT$13:OT30,$B31+1,1)</f>
        <v>0</v>
      </c>
      <c r="OU31" s="535" cm="1">
        <f t="array" ref="OU31">INDEX(OU$13:OU30,$B31+1,1)</f>
        <v>0</v>
      </c>
      <c r="OV31" s="535" cm="1">
        <f t="array" ref="OV31">INDEX(OV$13:OV30,$B31+1,1)</f>
        <v>0</v>
      </c>
      <c r="OW31" s="535" cm="1">
        <f t="array" ref="OW31">INDEX(OW$13:OW30,$B31+1,1)</f>
        <v>0</v>
      </c>
      <c r="OX31" s="535" cm="1">
        <f t="array" ref="OX31">INDEX(OX$13:OX30,$B31+1,1)</f>
        <v>0</v>
      </c>
      <c r="OY31" s="535" cm="1">
        <f t="array" ref="OY31">INDEX(OY$13:OY30,$B31+1,1)</f>
        <v>0</v>
      </c>
      <c r="OZ31" s="535" cm="1">
        <f t="array" ref="OZ31">INDEX(OZ$13:OZ30,$B31+1,1)</f>
        <v>0</v>
      </c>
      <c r="PA31" s="535" cm="1">
        <f t="array" ref="PA31">INDEX(PA$13:PA30,$B31+1,1)</f>
        <v>0</v>
      </c>
      <c r="PB31" s="535" cm="1">
        <f t="array" ref="PB31">INDEX(PB$13:PB30,$B31+1,1)</f>
        <v>0</v>
      </c>
      <c r="PC31" s="535" cm="1">
        <f t="array" ref="PC31">INDEX(PC$13:PC30,$B31+1,1)</f>
        <v>0</v>
      </c>
      <c r="PD31" s="535" cm="1">
        <f t="array" ref="PD31">INDEX(PD$13:PD30,$B31+1,1)</f>
        <v>0</v>
      </c>
      <c r="PE31" s="535" cm="1">
        <f t="array" ref="PE31">INDEX(PE$13:PE30,$B31+1,1)</f>
        <v>0</v>
      </c>
      <c r="PF31" s="535" cm="1">
        <f t="array" ref="PF31">INDEX(PF$13:PF30,$B31+1,1)</f>
        <v>0</v>
      </c>
      <c r="PG31" s="535" cm="1">
        <f t="array" ref="PG31">INDEX(PG$13:PG30,$B31+1,1)</f>
        <v>0</v>
      </c>
      <c r="PH31" s="535" cm="1">
        <f t="array" ref="PH31">INDEX(PH$13:PH30,$B31+1,1)</f>
        <v>0</v>
      </c>
      <c r="PI31" s="535" cm="1">
        <f t="array" ref="PI31">INDEX(PI$13:PI30,$B31+1,1)</f>
        <v>0</v>
      </c>
      <c r="PJ31" s="535" cm="1">
        <f t="array" ref="PJ31">INDEX(PJ$13:PJ30,$B31+1,1)</f>
        <v>0</v>
      </c>
      <c r="PK31" s="535" cm="1">
        <f t="array" ref="PK31">INDEX(PK$13:PK30,$B31+1,1)</f>
        <v>0</v>
      </c>
      <c r="PL31" s="535" cm="1">
        <f t="array" ref="PL31">INDEX(PL$13:PL30,$B31+1,1)</f>
        <v>0</v>
      </c>
      <c r="PM31" s="535" cm="1">
        <f t="array" ref="PM31">INDEX(PM$13:PM30,$B31+1,1)</f>
        <v>0</v>
      </c>
      <c r="PN31" s="535" cm="1">
        <f t="array" ref="PN31">INDEX(PN$13:PN30,$B31+1,1)</f>
        <v>0</v>
      </c>
      <c r="PO31" s="535" cm="1">
        <f t="array" ref="PO31">INDEX(PO$13:PO30,$B31+1,1)</f>
        <v>0</v>
      </c>
      <c r="PP31" s="535" cm="1">
        <f t="array" ref="PP31">INDEX(PP$13:PP30,$B31+1,1)</f>
        <v>0</v>
      </c>
      <c r="PQ31" s="535" cm="1">
        <f t="array" ref="PQ31">INDEX(PQ$13:PQ30,$B31+1,1)</f>
        <v>0</v>
      </c>
      <c r="PR31" s="535" cm="1">
        <f t="array" ref="PR31">INDEX(PR$13:PR30,$B31+1,1)</f>
        <v>0</v>
      </c>
      <c r="PS31" s="535" cm="1">
        <f t="array" ref="PS31">INDEX(PS$13:PS30,$B31+1,1)</f>
        <v>0</v>
      </c>
      <c r="PT31" s="535" cm="1">
        <f t="array" ref="PT31">INDEX(PT$13:PT30,$B31+1,1)</f>
        <v>0</v>
      </c>
      <c r="PU31" s="535" cm="1">
        <f t="array" ref="PU31">INDEX(PU$13:PU30,$B31+1,1)</f>
        <v>0</v>
      </c>
      <c r="PV31" s="535" cm="1">
        <f t="array" ref="PV31">INDEX(PV$13:PV30,$B31+1,1)</f>
        <v>0</v>
      </c>
      <c r="PW31" s="535" cm="1">
        <f t="array" ref="PW31">INDEX(PW$13:PW30,$B31+1,1)</f>
        <v>0</v>
      </c>
      <c r="PX31" s="535" cm="1">
        <f t="array" ref="PX31">INDEX(PX$13:PX30,$B31+1,1)</f>
        <v>0</v>
      </c>
      <c r="PY31" s="535" cm="1">
        <f t="array" ref="PY31">INDEX(PY$13:PY30,$B31+1,1)</f>
        <v>0</v>
      </c>
      <c r="PZ31" s="535" cm="1">
        <f t="array" ref="PZ31">INDEX(PZ$13:PZ30,$B31+1,1)</f>
        <v>0</v>
      </c>
      <c r="QA31" s="535" cm="1">
        <f t="array" ref="QA31">INDEX(QA$13:QA30,$B31+1,1)</f>
        <v>0</v>
      </c>
      <c r="QB31" s="535" cm="1">
        <f t="array" ref="QB31">INDEX(QB$13:QB30,$B31+1,1)</f>
        <v>0</v>
      </c>
      <c r="QC31" s="535" cm="1">
        <f t="array" ref="QC31">INDEX(QC$13:QC30,$B31+1,1)</f>
        <v>0</v>
      </c>
      <c r="QD31" s="535" cm="1">
        <f t="array" ref="QD31">INDEX(QD$13:QD30,$B31+1,1)</f>
        <v>0</v>
      </c>
      <c r="QE31" s="535" cm="1">
        <f t="array" ref="QE31">INDEX(QE$13:QE30,$B31+1,1)</f>
        <v>0</v>
      </c>
      <c r="QF31" s="535" cm="1">
        <f t="array" ref="QF31">INDEX(QF$13:QF30,$B31+1,1)</f>
        <v>0</v>
      </c>
      <c r="QG31" s="535" cm="1">
        <f t="array" ref="QG31">INDEX(QG$13:QG30,$B31+1,1)</f>
        <v>0</v>
      </c>
      <c r="QH31" s="535" cm="1">
        <f t="array" ref="QH31">INDEX(QH$13:QH30,$B31+1,1)</f>
        <v>0</v>
      </c>
      <c r="QI31" s="535" cm="1">
        <f t="array" ref="QI31">INDEX(QI$13:QI30,$B31+1,1)</f>
        <v>0</v>
      </c>
      <c r="QJ31" s="535" cm="1">
        <f t="array" ref="QJ31">INDEX(QJ$13:QJ30,$B31+1,1)</f>
        <v>0</v>
      </c>
      <c r="QK31" s="535" cm="1">
        <f t="array" ref="QK31">INDEX(QK$13:QK30,$B31+1,1)</f>
        <v>0</v>
      </c>
      <c r="QL31" s="535" cm="1">
        <f t="array" ref="QL31">INDEX(QL$13:QL30,$B31+1,1)</f>
        <v>0</v>
      </c>
      <c r="QM31" s="535" cm="1">
        <f t="array" ref="QM31">INDEX(QM$13:QM30,$B31+1,1)</f>
        <v>0</v>
      </c>
      <c r="QN31" s="535" cm="1">
        <f t="array" ref="QN31">INDEX(QN$13:QN30,$B31+1,1)</f>
        <v>0</v>
      </c>
      <c r="QO31" s="535" cm="1">
        <f t="array" ref="QO31">INDEX(QO$13:QO30,$B31+1,1)</f>
        <v>0</v>
      </c>
      <c r="QP31" s="535" cm="1">
        <f t="array" ref="QP31">INDEX(QP$13:QP30,$B31+1,1)</f>
        <v>0</v>
      </c>
      <c r="QQ31" s="535" cm="1">
        <f t="array" ref="QQ31">INDEX(QQ$13:QQ30,$B31+1,1)</f>
        <v>0</v>
      </c>
      <c r="QR31" s="535" cm="1">
        <f t="array" ref="QR31">INDEX(QR$13:QR30,$B31+1,1)</f>
        <v>0</v>
      </c>
      <c r="QS31" s="535" cm="1">
        <f t="array" ref="QS31">INDEX(QS$13:QS30,$B31+1,1)</f>
        <v>0</v>
      </c>
      <c r="QT31" s="535" cm="1">
        <f t="array" ref="QT31">INDEX(QT$13:QT30,$B31+1,1)</f>
        <v>0</v>
      </c>
      <c r="QU31" s="535" cm="1">
        <f t="array" ref="QU31">INDEX(QU$13:QU30,$B31+1,1)</f>
        <v>0</v>
      </c>
      <c r="QV31" s="535" cm="1">
        <f t="array" ref="QV31">INDEX(QV$13:QV30,$B31+1,1)</f>
        <v>0</v>
      </c>
      <c r="QW31" s="535" cm="1">
        <f t="array" ref="QW31">INDEX(QW$13:QW30,$B31+1,1)</f>
        <v>0</v>
      </c>
      <c r="QX31" s="535" cm="1">
        <f t="array" ref="QX31">INDEX(QX$13:QX30,$B31+1,1)</f>
        <v>0</v>
      </c>
      <c r="QY31" s="535" cm="1">
        <f t="array" ref="QY31">INDEX(QY$13:QY30,$B31+1,1)</f>
        <v>0</v>
      </c>
      <c r="QZ31" s="535" cm="1">
        <f t="array" ref="QZ31">INDEX(QZ$13:QZ30,$B31+1,1)</f>
        <v>0</v>
      </c>
      <c r="RA31" s="535" cm="1">
        <f t="array" ref="RA31">INDEX(RA$13:RA30,$B31+1,1)</f>
        <v>0</v>
      </c>
      <c r="RB31" s="535" cm="1">
        <f t="array" ref="RB31">INDEX(RB$13:RB30,$B31+1,1)</f>
        <v>0</v>
      </c>
      <c r="RC31" s="535" cm="1">
        <f t="array" ref="RC31">INDEX(RC$13:RC30,$B31+1,1)</f>
        <v>0</v>
      </c>
      <c r="RD31" s="535" cm="1">
        <f t="array" ref="RD31">INDEX(RD$13:RD30,$B31+1,1)</f>
        <v>0</v>
      </c>
      <c r="RE31" s="535" cm="1">
        <f t="array" ref="RE31">INDEX(RE$13:RE30,$B31+1,1)</f>
        <v>0</v>
      </c>
      <c r="RF31" s="535" cm="1">
        <f t="array" ref="RF31">INDEX(RF$13:RF30,$B31+1,1)</f>
        <v>0</v>
      </c>
      <c r="RG31" s="535" cm="1">
        <f t="array" ref="RG31">INDEX(RG$13:RG30,$B31+1,1)</f>
        <v>0</v>
      </c>
      <c r="RH31" s="535" cm="1">
        <f t="array" ref="RH31">INDEX(RH$13:RH30,$B31+1,1)</f>
        <v>0</v>
      </c>
      <c r="RI31" s="535" cm="1">
        <f t="array" ref="RI31">INDEX(RI$13:RI30,$B31+1,1)</f>
        <v>0</v>
      </c>
      <c r="RJ31" s="535" cm="1">
        <f t="array" ref="RJ31">INDEX(RJ$13:RJ30,$B31+1,1)</f>
        <v>0</v>
      </c>
      <c r="RK31" s="535" cm="1">
        <f t="array" ref="RK31">INDEX(RK$13:RK30,$B31+1,1)</f>
        <v>0</v>
      </c>
      <c r="RL31" s="535" cm="1">
        <f t="array" ref="RL31">INDEX(RL$13:RL30,$B31+1,1)</f>
        <v>0</v>
      </c>
      <c r="RM31" s="535" cm="1">
        <f t="array" ref="RM31">INDEX(RM$13:RM30,$B31+1,1)</f>
        <v>0</v>
      </c>
      <c r="RN31" s="535" cm="1">
        <f t="array" ref="RN31">INDEX(RN$13:RN30,$B31+1,1)</f>
        <v>0</v>
      </c>
      <c r="RO31" s="535" cm="1">
        <f t="array" ref="RO31">INDEX(RO$13:RO30,$B31+1,1)</f>
        <v>0</v>
      </c>
      <c r="RP31" s="535" cm="1">
        <f t="array" ref="RP31">INDEX(RP$13:RP30,$B31+1,1)</f>
        <v>0</v>
      </c>
      <c r="RQ31" s="535" cm="1">
        <f t="array" ref="RQ31">INDEX(RQ$13:RQ30,$B31+1,1)</f>
        <v>0</v>
      </c>
      <c r="RR31" s="535" cm="1">
        <f t="array" ref="RR31">INDEX(RR$13:RR30,$B31+1,1)</f>
        <v>0</v>
      </c>
      <c r="RS31" s="535" cm="1">
        <f t="array" ref="RS31">INDEX(RS$13:RS30,$B31+1,1)</f>
        <v>0</v>
      </c>
      <c r="RT31" s="535" cm="1">
        <f t="array" ref="RT31">INDEX(RT$13:RT30,$B31+1,1)</f>
        <v>0</v>
      </c>
      <c r="RU31" s="535" cm="1">
        <f t="array" ref="RU31">INDEX(RU$13:RU30,$B31+1,1)</f>
        <v>0</v>
      </c>
      <c r="RV31" s="535" cm="1">
        <f t="array" ref="RV31">INDEX(RV$13:RV30,$B31+1,1)</f>
        <v>0</v>
      </c>
      <c r="RW31" s="535" cm="1">
        <f t="array" ref="RW31">INDEX(RW$13:RW30,$B31+1,1)</f>
        <v>0</v>
      </c>
      <c r="RX31" s="535" cm="1">
        <f t="array" ref="RX31">INDEX(RX$13:RX30,$B31+1,1)</f>
        <v>0</v>
      </c>
      <c r="RY31" s="535" cm="1">
        <f t="array" ref="RY31">INDEX(RY$13:RY30,$B31+1,1)</f>
        <v>0</v>
      </c>
      <c r="RZ31" s="535" cm="1">
        <f t="array" ref="RZ31">INDEX(RZ$13:RZ30,$B31+1,1)</f>
        <v>0</v>
      </c>
      <c r="SA31" s="535" cm="1">
        <f t="array" ref="SA31">INDEX(SA$13:SA30,$B31+1,1)</f>
        <v>0</v>
      </c>
      <c r="SB31" s="535" cm="1">
        <f t="array" ref="SB31">INDEX(SB$13:SB30,$B31+1,1)</f>
        <v>0</v>
      </c>
      <c r="SC31" s="535" cm="1">
        <f t="array" ref="SC31">INDEX(SC$13:SC30,$B31+1,1)</f>
        <v>0</v>
      </c>
      <c r="SD31" s="535" cm="1">
        <f t="array" ref="SD31">INDEX(SD$13:SD30,$B31+1,1)</f>
        <v>0</v>
      </c>
      <c r="SE31" s="535" cm="1">
        <f t="array" ref="SE31">INDEX(SE$13:SE30,$B31+1,1)</f>
        <v>0</v>
      </c>
      <c r="SF31" s="535" cm="1">
        <f t="array" ref="SF31">INDEX(SF$13:SF30,$B31+1,1)</f>
        <v>0</v>
      </c>
      <c r="SG31" s="535" cm="1">
        <f t="array" ref="SG31">INDEX(SG$13:SG30,$B31+1,1)</f>
        <v>0</v>
      </c>
      <c r="SH31" s="535" cm="1">
        <f t="array" ref="SH31">INDEX(SH$13:SH30,$B31+1,1)</f>
        <v>0</v>
      </c>
      <c r="SI31" s="535" cm="1">
        <f t="array" ref="SI31">INDEX(SI$13:SI30,$B31+1,1)</f>
        <v>0</v>
      </c>
      <c r="SJ31" s="535" cm="1">
        <f t="array" ref="SJ31">INDEX(SJ$13:SJ30,$B31+1,1)</f>
        <v>0</v>
      </c>
      <c r="SK31" s="535" cm="1">
        <f t="array" ref="SK31">INDEX(SK$13:SK30,$B31+1,1)</f>
        <v>0</v>
      </c>
      <c r="SL31" s="535" cm="1">
        <f t="array" ref="SL31">INDEX(SL$13:SL30,$B31+1,1)</f>
        <v>0</v>
      </c>
      <c r="SM31" s="535" cm="1">
        <f t="array" ref="SM31">INDEX(SM$13:SM30,$B31+1,1)</f>
        <v>0</v>
      </c>
      <c r="SN31" s="535" cm="1">
        <f t="array" ref="SN31">INDEX(SN$13:SN30,$B31+1,1)</f>
        <v>0</v>
      </c>
      <c r="SO31" s="535" cm="1">
        <f t="array" ref="SO31">INDEX(SO$13:SO30,$B31+1,1)</f>
        <v>0</v>
      </c>
      <c r="SP31" s="535" cm="1">
        <f t="array" ref="SP31">INDEX(SP$13:SP30,$B31+1,1)</f>
        <v>0</v>
      </c>
      <c r="SQ31" s="535" cm="1">
        <f t="array" ref="SQ31">INDEX(SQ$13:SQ30,$B31+1,1)</f>
        <v>0</v>
      </c>
      <c r="SR31" s="535" cm="1">
        <f t="array" ref="SR31">INDEX(SR$13:SR30,$B31+1,1)</f>
        <v>0</v>
      </c>
      <c r="SS31" s="535" cm="1">
        <f t="array" ref="SS31">INDEX(SS$13:SS30,$B31+1,1)</f>
        <v>0</v>
      </c>
      <c r="ST31" s="535" cm="1">
        <f t="array" ref="ST31">INDEX(ST$13:ST30,$B31+1,1)</f>
        <v>0</v>
      </c>
      <c r="SU31" s="535" cm="1">
        <f t="array" ref="SU31">INDEX(SU$13:SU30,$B31+1,1)</f>
        <v>0</v>
      </c>
      <c r="SV31" s="535" cm="1">
        <f t="array" ref="SV31">INDEX(SV$13:SV30,$B31+1,1)</f>
        <v>0</v>
      </c>
      <c r="SW31" s="535" cm="1">
        <f t="array" ref="SW31">INDEX(SW$13:SW30,$B31+1,1)</f>
        <v>0</v>
      </c>
      <c r="SX31" s="535" cm="1">
        <f t="array" ref="SX31">INDEX(SX$13:SX30,$B31+1,1)</f>
        <v>0</v>
      </c>
      <c r="SY31" s="535" cm="1">
        <f t="array" ref="SY31">INDEX(SY$13:SY30,$B31+1,1)</f>
        <v>0</v>
      </c>
      <c r="SZ31" s="535" cm="1">
        <f t="array" ref="SZ31">INDEX(SZ$13:SZ30,$B31+1,1)</f>
        <v>0</v>
      </c>
      <c r="TA31" s="535" cm="1">
        <f t="array" ref="TA31">INDEX(TA$13:TA30,$B31+1,1)</f>
        <v>0</v>
      </c>
      <c r="TB31" s="535" cm="1">
        <f t="array" ref="TB31">INDEX(TB$13:TB30,$B31+1,1)</f>
        <v>0</v>
      </c>
      <c r="TC31" s="535" cm="1">
        <f t="array" ref="TC31">INDEX(TC$13:TC30,$B31+1,1)</f>
        <v>0</v>
      </c>
      <c r="TD31" s="535" cm="1">
        <f t="array" ref="TD31">INDEX(TD$13:TD30,$B31+1,1)</f>
        <v>0</v>
      </c>
      <c r="TE31" s="535" cm="1">
        <f t="array" ref="TE31">INDEX(TE$13:TE30,$B31+1,1)</f>
        <v>0</v>
      </c>
      <c r="TF31" s="535" cm="1">
        <f t="array" ref="TF31">INDEX(TF$13:TF30,$B31+1,1)</f>
        <v>0</v>
      </c>
      <c r="TG31" s="535" cm="1">
        <f t="array" ref="TG31">INDEX(TG$13:TG30,$B31+1,1)</f>
        <v>0</v>
      </c>
      <c r="TH31" s="535" cm="1">
        <f t="array" ref="TH31">INDEX(TH$13:TH30,$B31+1,1)</f>
        <v>0</v>
      </c>
      <c r="TI31" s="535" cm="1">
        <f t="array" ref="TI31">INDEX(TI$13:TI30,$B31+1,1)</f>
        <v>0</v>
      </c>
      <c r="TJ31" s="535" cm="1">
        <f t="array" ref="TJ31">INDEX(TJ$13:TJ30,$B31+1,1)</f>
        <v>0</v>
      </c>
      <c r="TK31" s="535" cm="1">
        <f t="array" ref="TK31">INDEX(TK$13:TK30,$B31+1,1)</f>
        <v>0</v>
      </c>
      <c r="TL31" s="535" cm="1">
        <f t="array" ref="TL31">INDEX(TL$13:TL30,$B31+1,1)</f>
        <v>0</v>
      </c>
      <c r="TM31" s="535" cm="1">
        <f t="array" ref="TM31">INDEX(TM$13:TM30,$B31+1,1)</f>
        <v>0</v>
      </c>
      <c r="TN31" s="535" cm="1">
        <f t="array" ref="TN31">INDEX(TN$13:TN30,$B31+1,1)</f>
        <v>0</v>
      </c>
      <c r="TO31" s="535" cm="1">
        <f t="array" ref="TO31">INDEX(TO$13:TO30,$B31+1,1)</f>
        <v>0</v>
      </c>
      <c r="TP31" s="535" cm="1">
        <f t="array" ref="TP31">INDEX(TP$13:TP30,$B31+1,1)</f>
        <v>0</v>
      </c>
      <c r="TQ31" s="535" cm="1">
        <f t="array" ref="TQ31">INDEX(TQ$13:TQ30,$B31+1,1)</f>
        <v>0</v>
      </c>
      <c r="TR31" s="535" cm="1">
        <f t="array" ref="TR31">INDEX(TR$13:TR30,$B31+1,1)</f>
        <v>0</v>
      </c>
      <c r="TS31" s="535" cm="1">
        <f t="array" ref="TS31">INDEX(TS$13:TS30,$B31+1,1)</f>
        <v>0</v>
      </c>
      <c r="TT31" s="535" cm="1">
        <f t="array" ref="TT31">INDEX(TT$13:TT30,$B31+1,1)</f>
        <v>0</v>
      </c>
      <c r="TU31" s="535" cm="1">
        <f t="array" ref="TU31">INDEX(TU$13:TU30,$B31+1,1)</f>
        <v>0</v>
      </c>
      <c r="TV31" s="535" cm="1">
        <f t="array" ref="TV31">INDEX(TV$13:TV30,$B31+1,1)</f>
        <v>0</v>
      </c>
      <c r="TW31" s="535" cm="1">
        <f t="array" ref="TW31">INDEX(TW$13:TW30,$B31+1,1)</f>
        <v>0</v>
      </c>
      <c r="TX31" s="535" cm="1">
        <f t="array" ref="TX31">INDEX(TX$13:TX30,$B31+1,1)</f>
        <v>0</v>
      </c>
      <c r="TY31" s="535" cm="1">
        <f t="array" ref="TY31">INDEX(TY$13:TY30,$B31+1,1)</f>
        <v>0</v>
      </c>
      <c r="TZ31" s="535" cm="1">
        <f t="array" ref="TZ31">INDEX(TZ$13:TZ30,$B31+1,1)</f>
        <v>0</v>
      </c>
      <c r="UA31" s="535" cm="1">
        <f t="array" ref="UA31">INDEX(UA$13:UA30,$B31+1,1)</f>
        <v>0</v>
      </c>
      <c r="UB31" s="535" cm="1">
        <f t="array" ref="UB31">INDEX(UB$13:UB30,$B31+1,1)</f>
        <v>0</v>
      </c>
      <c r="UC31" s="535" cm="1">
        <f t="array" ref="UC31">INDEX(UC$13:UC30,$B31+1,1)</f>
        <v>0</v>
      </c>
      <c r="UD31" s="535" cm="1">
        <f t="array" ref="UD31">INDEX(UD$13:UD30,$B31+1,1)</f>
        <v>0</v>
      </c>
      <c r="UE31" s="535" cm="1">
        <f t="array" ref="UE31">INDEX(UE$13:UE30,$B31+1,1)</f>
        <v>0</v>
      </c>
      <c r="UF31" s="535" cm="1">
        <f t="array" ref="UF31">INDEX(UF$13:UF30,$B31+1,1)</f>
        <v>0</v>
      </c>
      <c r="UG31" s="535" cm="1">
        <f t="array" ref="UG31">INDEX(UG$13:UG30,$B31+1,1)</f>
        <v>0</v>
      </c>
      <c r="UH31" s="535" cm="1">
        <f t="array" ref="UH31">INDEX(UH$13:UH30,$B31+1,1)</f>
        <v>0</v>
      </c>
      <c r="UI31" s="535" cm="1">
        <f t="array" ref="UI31">INDEX(UI$13:UI30,$B31+1,1)</f>
        <v>0</v>
      </c>
      <c r="UJ31" s="535" cm="1">
        <f t="array" ref="UJ31">INDEX(UJ$13:UJ30,$B31+1,1)</f>
        <v>0</v>
      </c>
      <c r="UK31" s="535" cm="1">
        <f t="array" ref="UK31">INDEX(UK$13:UK30,$B31+1,1)</f>
        <v>0</v>
      </c>
      <c r="UL31" s="535" cm="1">
        <f t="array" ref="UL31">INDEX(UL$13:UL30,$B31+1,1)</f>
        <v>0</v>
      </c>
      <c r="UM31" s="535" cm="1">
        <f t="array" ref="UM31">INDEX(UM$13:UM30,$B31+1,1)</f>
        <v>0</v>
      </c>
      <c r="UN31" s="535" cm="1">
        <f t="array" ref="UN31">INDEX(UN$13:UN30,$B31+1,1)</f>
        <v>0</v>
      </c>
      <c r="UO31" s="535" cm="1">
        <f t="array" ref="UO31">INDEX(UO$13:UO30,$B31+1,1)</f>
        <v>0</v>
      </c>
      <c r="UP31" s="535" cm="1">
        <f t="array" ref="UP31">INDEX(UP$13:UP30,$B31+1,1)</f>
        <v>0</v>
      </c>
      <c r="UQ31" s="535" cm="1">
        <f t="array" ref="UQ31">INDEX(UQ$13:UQ30,$B31+1,1)</f>
        <v>0</v>
      </c>
      <c r="UR31" s="535" cm="1">
        <f t="array" ref="UR31">INDEX(UR$13:UR30,$B31+1,1)</f>
        <v>0</v>
      </c>
      <c r="US31" s="535" cm="1">
        <f t="array" ref="US31">INDEX(US$13:US30,$B31+1,1)</f>
        <v>0</v>
      </c>
      <c r="UT31" s="535" cm="1">
        <f t="array" ref="UT31">INDEX(UT$13:UT30,$B31+1,1)</f>
        <v>0</v>
      </c>
      <c r="UU31" s="535" cm="1">
        <f t="array" ref="UU31">INDEX(UU$13:UU30,$B31+1,1)</f>
        <v>0</v>
      </c>
      <c r="UV31" s="535" cm="1">
        <f t="array" ref="UV31">INDEX(UV$13:UV30,$B31+1,1)</f>
        <v>0</v>
      </c>
      <c r="UW31" s="535" cm="1">
        <f t="array" ref="UW31">INDEX(UW$13:UW30,$B31+1,1)</f>
        <v>0</v>
      </c>
      <c r="UX31" s="535" cm="1">
        <f t="array" ref="UX31">INDEX(UX$13:UX30,$B31+1,1)</f>
        <v>0</v>
      </c>
      <c r="UY31" s="535" cm="1">
        <f t="array" ref="UY31">INDEX(UY$13:UY30,$B31+1,1)</f>
        <v>0</v>
      </c>
      <c r="UZ31" s="535" cm="1">
        <f t="array" ref="UZ31">INDEX(UZ$13:UZ30,$B31+1,1)</f>
        <v>0</v>
      </c>
      <c r="VA31" s="535" cm="1">
        <f t="array" ref="VA31">INDEX(VA$13:VA30,$B31+1,1)</f>
        <v>0</v>
      </c>
      <c r="VB31" s="535" cm="1">
        <f t="array" ref="VB31">INDEX(VB$13:VB30,$B31+1,1)</f>
        <v>0</v>
      </c>
      <c r="VC31" s="535" cm="1">
        <f t="array" ref="VC31">INDEX(VC$13:VC30,$B31+1,1)</f>
        <v>0</v>
      </c>
      <c r="VD31" s="535" cm="1">
        <f t="array" ref="VD31">INDEX(VD$13:VD30,$B31+1,1)</f>
        <v>0</v>
      </c>
      <c r="VE31" s="535" cm="1">
        <f t="array" ref="VE31">INDEX(VE$13:VE30,$B31+1,1)</f>
        <v>0</v>
      </c>
      <c r="VF31" s="535" cm="1">
        <f t="array" ref="VF31">INDEX(VF$13:VF30,$B31+1,1)</f>
        <v>0</v>
      </c>
      <c r="VG31" s="535" cm="1">
        <f t="array" ref="VG31">INDEX(VG$13:VG30,$B31+1,1)</f>
        <v>0</v>
      </c>
      <c r="VH31" s="535" cm="1">
        <f t="array" ref="VH31">INDEX(VH$13:VH30,$B31+1,1)</f>
        <v>0</v>
      </c>
      <c r="VI31" s="535" cm="1">
        <f t="array" ref="VI31">INDEX(VI$13:VI30,$B31+1,1)</f>
        <v>0</v>
      </c>
      <c r="VJ31" s="535" cm="1">
        <f t="array" ref="VJ31">INDEX(VJ$13:VJ30,$B31+1,1)</f>
        <v>0</v>
      </c>
      <c r="VK31" s="535" cm="1">
        <f t="array" ref="VK31">INDEX(VK$13:VK30,$B31+1,1)</f>
        <v>0</v>
      </c>
      <c r="VL31" s="535" cm="1">
        <f t="array" ref="VL31">INDEX(VL$13:VL30,$B31+1,1)</f>
        <v>0</v>
      </c>
      <c r="VM31" s="535" cm="1">
        <f t="array" ref="VM31">INDEX(VM$13:VM30,$B31+1,1)</f>
        <v>0</v>
      </c>
      <c r="VN31" s="535" cm="1">
        <f t="array" ref="VN31">INDEX(VN$13:VN30,$B31+1,1)</f>
        <v>0</v>
      </c>
      <c r="VO31" s="535" cm="1">
        <f t="array" ref="VO31">INDEX(VO$13:VO30,$B31+1,1)</f>
        <v>0</v>
      </c>
      <c r="VP31" s="535" cm="1">
        <f t="array" ref="VP31">INDEX(VP$13:VP30,$B31+1,1)</f>
        <v>0</v>
      </c>
      <c r="VQ31" s="535" cm="1">
        <f t="array" ref="VQ31">INDEX(VQ$13:VQ30,$B31+1,1)</f>
        <v>0</v>
      </c>
      <c r="VR31" s="535" cm="1">
        <f t="array" ref="VR31">INDEX(VR$13:VR30,$B31+1,1)</f>
        <v>0</v>
      </c>
      <c r="VS31" s="535" cm="1">
        <f t="array" ref="VS31">INDEX(VS$13:VS30,$B31+1,1)</f>
        <v>0</v>
      </c>
      <c r="VT31" s="535" cm="1">
        <f t="array" ref="VT31">INDEX(VT$13:VT30,$B31+1,1)</f>
        <v>0</v>
      </c>
      <c r="VU31" s="535" cm="1">
        <f t="array" ref="VU31">INDEX(VU$13:VU30,$B31+1,1)</f>
        <v>0</v>
      </c>
      <c r="VV31" s="535" cm="1">
        <f t="array" ref="VV31">INDEX(VV$13:VV30,$B31+1,1)</f>
        <v>0</v>
      </c>
      <c r="VW31" s="535" cm="1">
        <f t="array" ref="VW31">INDEX(VW$13:VW30,$B31+1,1)</f>
        <v>0</v>
      </c>
      <c r="VX31" s="535" cm="1">
        <f t="array" ref="VX31">INDEX(VX$13:VX30,$B31+1,1)</f>
        <v>0</v>
      </c>
      <c r="VY31" s="535" cm="1">
        <f t="array" ref="VY31">INDEX(VY$13:VY30,$B31+1,1)</f>
        <v>0</v>
      </c>
      <c r="VZ31" s="535" cm="1">
        <f t="array" ref="VZ31">INDEX(VZ$13:VZ30,$B31+1,1)</f>
        <v>0</v>
      </c>
      <c r="WA31" s="535" cm="1">
        <f t="array" ref="WA31">INDEX(WA$13:WA30,$B31+1,1)</f>
        <v>0</v>
      </c>
      <c r="WB31" s="535" cm="1">
        <f t="array" ref="WB31">INDEX(WB$13:WB30,$B31+1,1)</f>
        <v>0</v>
      </c>
      <c r="WC31" s="535" cm="1">
        <f t="array" ref="WC31">INDEX(WC$13:WC30,$B31+1,1)</f>
        <v>0</v>
      </c>
      <c r="WD31" s="535" cm="1">
        <f t="array" ref="WD31">INDEX(WD$13:WD30,$B31+1,1)</f>
        <v>0</v>
      </c>
      <c r="WE31" s="535" cm="1">
        <f t="array" ref="WE31">INDEX(WE$13:WE30,$B31+1,1)</f>
        <v>0</v>
      </c>
      <c r="WF31" s="535" cm="1">
        <f t="array" ref="WF31">INDEX(WF$13:WF30,$B31+1,1)</f>
        <v>0</v>
      </c>
      <c r="WG31" s="535" cm="1">
        <f t="array" ref="WG31">INDEX(WG$13:WG30,$B31+1,1)</f>
        <v>0</v>
      </c>
      <c r="WH31" s="535" cm="1">
        <f t="array" ref="WH31">INDEX(WH$13:WH30,$B31+1,1)</f>
        <v>0</v>
      </c>
      <c r="WI31" s="535" cm="1">
        <f t="array" ref="WI31">INDEX(WI$13:WI30,$B31+1,1)</f>
        <v>0</v>
      </c>
      <c r="WJ31" s="535" cm="1">
        <f t="array" ref="WJ31">INDEX(WJ$13:WJ30,$B31+1,1)</f>
        <v>0</v>
      </c>
      <c r="WK31" s="535" cm="1">
        <f t="array" ref="WK31">INDEX(WK$13:WK30,$B31+1,1)</f>
        <v>0</v>
      </c>
      <c r="WL31" s="535" cm="1">
        <f t="array" ref="WL31">INDEX(WL$13:WL30,$B31+1,1)</f>
        <v>0</v>
      </c>
      <c r="WM31" s="535" cm="1">
        <f t="array" ref="WM31">INDEX(WM$13:WM30,$B31+1,1)</f>
        <v>0</v>
      </c>
      <c r="WN31" s="535" cm="1">
        <f t="array" ref="WN31">INDEX(WN$13:WN30,$B31+1,1)</f>
        <v>0</v>
      </c>
      <c r="WO31" s="535" cm="1">
        <f t="array" ref="WO31">INDEX(WO$13:WO30,$B31+1,1)</f>
        <v>0</v>
      </c>
      <c r="WP31" s="535" cm="1">
        <f t="array" ref="WP31">INDEX(WP$13:WP30,$B31+1,1)</f>
        <v>0</v>
      </c>
      <c r="WQ31" s="535" cm="1">
        <f t="array" ref="WQ31">INDEX(WQ$13:WQ30,$B31+1,1)</f>
        <v>0</v>
      </c>
      <c r="WR31" s="535" cm="1">
        <f t="array" ref="WR31">INDEX(WR$13:WR30,$B31+1,1)</f>
        <v>0</v>
      </c>
      <c r="WS31" s="535" cm="1">
        <f t="array" ref="WS31">INDEX(WS$13:WS30,$B31+1,1)</f>
        <v>0</v>
      </c>
      <c r="WT31" s="535" cm="1">
        <f t="array" ref="WT31">INDEX(WT$13:WT30,$B31+1,1)</f>
        <v>0</v>
      </c>
      <c r="WU31" s="535" cm="1">
        <f t="array" ref="WU31">INDEX(WU$13:WU30,$B31+1,1)</f>
        <v>0</v>
      </c>
      <c r="WV31" s="535" cm="1">
        <f t="array" ref="WV31">INDEX(WV$13:WV30,$B31+1,1)</f>
        <v>0</v>
      </c>
      <c r="WW31" s="535" cm="1">
        <f t="array" ref="WW31">INDEX(WW$13:WW30,$B31+1,1)</f>
        <v>0</v>
      </c>
      <c r="WX31" s="535" cm="1">
        <f t="array" ref="WX31">INDEX(WX$13:WX30,$B31+1,1)</f>
        <v>0</v>
      </c>
      <c r="WY31" s="535" cm="1">
        <f t="array" ref="WY31">INDEX(WY$13:WY30,$B31+1,1)</f>
        <v>0</v>
      </c>
      <c r="WZ31" s="535" cm="1">
        <f t="array" ref="WZ31">INDEX(WZ$13:WZ30,$B31+1,1)</f>
        <v>0</v>
      </c>
      <c r="XA31" s="535" cm="1">
        <f t="array" ref="XA31">INDEX(XA$13:XA30,$B31+1,1)</f>
        <v>0</v>
      </c>
      <c r="XB31" s="535" cm="1">
        <f t="array" ref="XB31">INDEX(XB$13:XB30,$B31+1,1)</f>
        <v>0</v>
      </c>
      <c r="XC31" s="535" cm="1">
        <f t="array" ref="XC31">INDEX(XC$13:XC30,$B31+1,1)</f>
        <v>0</v>
      </c>
      <c r="XD31" s="535" cm="1">
        <f t="array" ref="XD31">INDEX(XD$13:XD30,$B31+1,1)</f>
        <v>0</v>
      </c>
      <c r="XE31" s="535" cm="1">
        <f t="array" ref="XE31">INDEX(XE$13:XE30,$B31+1,1)</f>
        <v>0</v>
      </c>
      <c r="XF31" s="535" cm="1">
        <f t="array" ref="XF31">INDEX(XF$13:XF30,$B31+1,1)</f>
        <v>0</v>
      </c>
      <c r="XG31" s="535" cm="1">
        <f t="array" ref="XG31">INDEX(XG$13:XG30,$B31+1,1)</f>
        <v>0</v>
      </c>
      <c r="XH31" s="535" cm="1">
        <f t="array" ref="XH31">INDEX(XH$13:XH30,$B31+1,1)</f>
        <v>0</v>
      </c>
      <c r="XI31" s="535" cm="1">
        <f t="array" ref="XI31">INDEX(XI$13:XI30,$B31+1,1)</f>
        <v>0</v>
      </c>
      <c r="XJ31" s="535" cm="1">
        <f t="array" ref="XJ31">INDEX(XJ$13:XJ30,$B31+1,1)</f>
        <v>0</v>
      </c>
      <c r="XK31" s="535" cm="1">
        <f t="array" ref="XK31">INDEX(XK$13:XK30,$B31+1,1)</f>
        <v>0</v>
      </c>
      <c r="XL31" s="535" cm="1">
        <f t="array" ref="XL31">INDEX(XL$13:XL30,$B31+1,1)</f>
        <v>0</v>
      </c>
      <c r="XM31" s="535" cm="1">
        <f t="array" ref="XM31">INDEX(XM$13:XM30,$B31+1,1)</f>
        <v>0</v>
      </c>
      <c r="XN31" s="535" cm="1">
        <f t="array" ref="XN31">INDEX(XN$13:XN30,$B31+1,1)</f>
        <v>0</v>
      </c>
      <c r="XO31" s="535" cm="1">
        <f t="array" ref="XO31">INDEX(XO$13:XO30,$B31+1,1)</f>
        <v>0</v>
      </c>
      <c r="XP31" s="535" cm="1">
        <f t="array" ref="XP31">INDEX(XP$13:XP30,$B31+1,1)</f>
        <v>0</v>
      </c>
      <c r="XQ31" s="535" cm="1">
        <f t="array" ref="XQ31">INDEX(XQ$13:XQ30,$B31+1,1)</f>
        <v>0</v>
      </c>
      <c r="XR31" s="535" cm="1">
        <f t="array" ref="XR31">INDEX(XR$13:XR30,$B31+1,1)</f>
        <v>0</v>
      </c>
      <c r="XS31" s="535" cm="1">
        <f t="array" ref="XS31">INDEX(XS$13:XS30,$B31+1,1)</f>
        <v>0</v>
      </c>
      <c r="XT31" s="535" cm="1">
        <f t="array" ref="XT31">INDEX(XT$13:XT30,$B31+1,1)</f>
        <v>0</v>
      </c>
      <c r="XU31" s="535" cm="1">
        <f t="array" ref="XU31">INDEX(XU$13:XU30,$B31+1,1)</f>
        <v>0</v>
      </c>
      <c r="XV31" s="535" cm="1">
        <f t="array" ref="XV31">INDEX(XV$13:XV30,$B31+1,1)</f>
        <v>0</v>
      </c>
      <c r="XW31" s="535" cm="1">
        <f t="array" ref="XW31">INDEX(XW$13:XW30,$B31+1,1)</f>
        <v>0</v>
      </c>
      <c r="XX31" s="535" cm="1">
        <f t="array" ref="XX31">INDEX(XX$13:XX30,$B31+1,1)</f>
        <v>0</v>
      </c>
      <c r="XY31" s="535" cm="1">
        <f t="array" ref="XY31">INDEX(XY$13:XY30,$B31+1,1)</f>
        <v>0</v>
      </c>
      <c r="XZ31" s="535" cm="1">
        <f t="array" ref="XZ31">INDEX(XZ$13:XZ30,$B31+1,1)</f>
        <v>0</v>
      </c>
      <c r="YA31" s="535" cm="1">
        <f t="array" ref="YA31">INDEX(YA$13:YA30,$B31+1,1)</f>
        <v>0</v>
      </c>
      <c r="YB31" s="535" cm="1">
        <f t="array" ref="YB31">INDEX(YB$13:YB30,$B31+1,1)</f>
        <v>0</v>
      </c>
      <c r="YC31" s="535" cm="1">
        <f t="array" ref="YC31">INDEX(YC$13:YC30,$B31+1,1)</f>
        <v>0</v>
      </c>
      <c r="YD31" s="535" cm="1">
        <f t="array" ref="YD31">INDEX(YD$13:YD30,$B31+1,1)</f>
        <v>0</v>
      </c>
      <c r="YE31" s="535" cm="1">
        <f t="array" ref="YE31">INDEX(YE$13:YE30,$B31+1,1)</f>
        <v>0</v>
      </c>
      <c r="YF31" s="535" cm="1">
        <f t="array" ref="YF31">INDEX(YF$13:YF30,$B31+1,1)</f>
        <v>0</v>
      </c>
      <c r="YG31" s="535" cm="1">
        <f t="array" ref="YG31">INDEX(YG$13:YG30,$B31+1,1)</f>
        <v>0</v>
      </c>
      <c r="YH31" s="535" cm="1">
        <f t="array" ref="YH31">INDEX(YH$13:YH30,$B31+1,1)</f>
        <v>0</v>
      </c>
      <c r="YI31" s="535" cm="1">
        <f t="array" ref="YI31">INDEX(YI$13:YI30,$B31+1,1)</f>
        <v>0</v>
      </c>
      <c r="YJ31" s="535" cm="1">
        <f t="array" ref="YJ31">INDEX(YJ$13:YJ30,$B31+1,1)</f>
        <v>0</v>
      </c>
      <c r="YK31" s="535" cm="1">
        <f t="array" ref="YK31">INDEX(YK$13:YK30,$B31+1,1)</f>
        <v>0</v>
      </c>
      <c r="YL31" s="535" cm="1">
        <f t="array" ref="YL31">INDEX(YL$13:YL30,$B31+1,1)</f>
        <v>0</v>
      </c>
      <c r="YM31" s="535" cm="1">
        <f t="array" ref="YM31">INDEX(YM$13:YM30,$B31+1,1)</f>
        <v>0</v>
      </c>
      <c r="YN31" s="535" cm="1">
        <f t="array" ref="YN31">INDEX(YN$13:YN30,$B31+1,1)</f>
        <v>0</v>
      </c>
      <c r="YO31" s="535" cm="1">
        <f t="array" ref="YO31">INDEX(YO$13:YO30,$B31+1,1)</f>
        <v>0</v>
      </c>
      <c r="YP31" s="535" cm="1">
        <f t="array" ref="YP31">INDEX(YP$13:YP30,$B31+1,1)</f>
        <v>0</v>
      </c>
      <c r="YQ31" s="535" cm="1">
        <f t="array" ref="YQ31">INDEX(YQ$13:YQ30,$B31+1,1)</f>
        <v>0</v>
      </c>
      <c r="YR31" s="535" cm="1">
        <f t="array" ref="YR31">INDEX(YR$13:YR30,$B31+1,1)</f>
        <v>0</v>
      </c>
      <c r="YS31" s="535" cm="1">
        <f t="array" ref="YS31">INDEX(YS$13:YS30,$B31+1,1)</f>
        <v>0</v>
      </c>
      <c r="YT31" s="535" cm="1">
        <f t="array" ref="YT31">INDEX(YT$13:YT30,$B31+1,1)</f>
        <v>0</v>
      </c>
      <c r="YU31" s="535" cm="1">
        <f t="array" ref="YU31">INDEX(YU$13:YU30,$B31+1,1)</f>
        <v>0</v>
      </c>
      <c r="YV31" s="535" cm="1">
        <f t="array" ref="YV31">INDEX(YV$13:YV30,$B31+1,1)</f>
        <v>0</v>
      </c>
      <c r="YW31" s="535" cm="1">
        <f t="array" ref="YW31">INDEX(YW$13:YW30,$B31+1,1)</f>
        <v>0</v>
      </c>
      <c r="YX31" s="535" cm="1">
        <f t="array" ref="YX31">INDEX(YX$13:YX30,$B31+1,1)</f>
        <v>0</v>
      </c>
      <c r="YY31" s="535" cm="1">
        <f t="array" ref="YY31">INDEX(YY$13:YY30,$B31+1,1)</f>
        <v>0</v>
      </c>
      <c r="YZ31" s="535" cm="1">
        <f t="array" ref="YZ31">INDEX(YZ$13:YZ30,$B31+1,1)</f>
        <v>0</v>
      </c>
      <c r="ZA31" s="535" t="str" cm="1">
        <f t="array" ref="ZA31">INDEX(ZA$13:ZA30,$B31+1,1)</f>
        <v>-</v>
      </c>
      <c r="ZB31" s="18"/>
      <c r="ZC31" s="535" cm="1">
        <f t="array" ref="ZC31">INDEX(ZC$13:ZC30,$B31+1,1)</f>
        <v>0</v>
      </c>
      <c r="ZD31" s="535" cm="1">
        <f t="array" ref="ZD31">INDEX(ZD$13:ZD30,$B31+1,1)</f>
        <v>0</v>
      </c>
      <c r="ZE31" s="535" cm="1">
        <f t="array" ref="ZE31">INDEX(ZE$13:ZE30,$B31+1,1)</f>
        <v>0</v>
      </c>
      <c r="ZF31" s="535" t="str" cm="1">
        <f t="array" ref="ZF31">INDEX(ZF$13:ZF30,$B31+1,1)</f>
        <v>-</v>
      </c>
      <c r="ZG31" s="535" t="str" cm="1">
        <f t="array" ref="ZG31">INDEX(ZG$13:ZG30,$B31+1,1)</f>
        <v>-</v>
      </c>
      <c r="ZH31" s="535" t="str" cm="1">
        <f t="array" ref="ZH31">INDEX(ZH$13:ZH30,$B31+1,1)</f>
        <v>-</v>
      </c>
      <c r="ZI31" s="535" t="str" cm="1">
        <f t="array" ref="ZI31">INDEX(ZI$13:ZI30,$B31+1,1)</f>
        <v>-</v>
      </c>
      <c r="ZJ31" s="535" t="str" cm="1">
        <f t="array" ref="ZJ31">INDEX(ZJ$13:ZJ30,$B31+1,1)</f>
        <v>-</v>
      </c>
      <c r="ZK31" s="535" t="str" cm="1">
        <f t="array" ref="ZK31">INDEX(ZK$13:ZK30,$B31+1,1)</f>
        <v>-</v>
      </c>
      <c r="ZL31" s="535" t="str" cm="1">
        <f t="array" ref="ZL31">INDEX(ZL$13:ZL30,$B31+1,1)</f>
        <v>-</v>
      </c>
      <c r="ZM31" s="535" t="str" cm="1">
        <f t="array" ref="ZM31">INDEX(ZM$13:ZM30,$B31+1,1)</f>
        <v>-</v>
      </c>
      <c r="ZN31" s="535" t="str" cm="1">
        <f t="array" ref="ZN31">INDEX(ZN$13:ZN30,$B31+1,1)</f>
        <v>-</v>
      </c>
      <c r="ZO31" s="535" t="str" cm="1">
        <f t="array" ref="ZO31">INDEX(ZO$13:ZO30,$B31+1,1)</f>
        <v>-</v>
      </c>
      <c r="ZP31" s="535" t="str" cm="1">
        <f t="array" ref="ZP31">INDEX(ZP$13:ZP30,$B31+1,1)</f>
        <v>-</v>
      </c>
      <c r="ZQ31" s="535" t="str" cm="1">
        <f t="array" ref="ZQ31">INDEX(ZQ$13:ZQ30,$B31+1,1)</f>
        <v>-</v>
      </c>
      <c r="ZR31" s="535" t="str" cm="1">
        <f t="array" ref="ZR31">INDEX(ZR$13:ZR30,$B31+1,1)</f>
        <v>-</v>
      </c>
      <c r="ZS31" s="535" t="str" cm="1">
        <f t="array" ref="ZS31">INDEX(ZS$13:ZS30,$B31+1,1)</f>
        <v>-</v>
      </c>
      <c r="ZT31" s="535" t="str" cm="1">
        <f t="array" ref="ZT31">INDEX(ZT$13:ZT30,$B31+1,1)</f>
        <v>-</v>
      </c>
      <c r="ZU31" s="535" t="str" cm="1">
        <f t="array" ref="ZU31">INDEX(ZU$13:ZU30,$B31+1,1)</f>
        <v>-</v>
      </c>
      <c r="ZV31" s="535" t="str" cm="1">
        <f t="array" ref="ZV31">INDEX(ZV$13:ZV30,$B31+1,1)</f>
        <v>-</v>
      </c>
      <c r="ZW31" s="535" t="str" cm="1">
        <f t="array" ref="ZW31">INDEX(ZW$13:ZW30,$B31+1,1)</f>
        <v>-</v>
      </c>
      <c r="ZX31" s="18"/>
      <c r="ZY31" s="411" t="str">
        <f t="shared" ca="1" si="211"/>
        <v>-</v>
      </c>
      <c r="ZZ31" s="535" t="str" cm="1">
        <f t="array" ref="ZZ31">INDEX(ZZ$13:ZZ30,$B31+1,1)</f>
        <v>-</v>
      </c>
      <c r="AAA31" s="535" t="str" cm="1">
        <f t="array" ref="AAA31">INDEX(AAA$13:AAA30,$B31+1,1)</f>
        <v>-</v>
      </c>
      <c r="AAB31" s="535" t="str" cm="1">
        <f t="array" ref="AAB31">INDEX(AAB$13:AAB30,$B31+1,1)</f>
        <v>-</v>
      </c>
      <c r="AAC31" s="535" t="str" cm="1">
        <f t="array" ref="AAC31">INDEX(AAC$13:AAC30,$B31+1,1)</f>
        <v>-</v>
      </c>
      <c r="AAD31" s="535" cm="1">
        <f t="array" ref="AAD31">INDEX(AAD$13:AAD30,$B31+1,1)</f>
        <v>0</v>
      </c>
      <c r="AAE31" s="535" t="str" cm="1">
        <f t="array" ref="AAE31">INDEX(AAE$13:AAE30,$B31+1,1)</f>
        <v>-</v>
      </c>
      <c r="AAF31" s="535" t="str" cm="1">
        <f t="array" ref="AAF31">INDEX(AAF$13:AAF30,$B31+1,1)</f>
        <v>-</v>
      </c>
      <c r="AAG31" s="535" t="str" cm="1">
        <f t="array" ref="AAG31">INDEX(AAG$13:AAG30,$B31+1,1)</f>
        <v>-</v>
      </c>
      <c r="AAH31" s="535" t="str" cm="1">
        <f t="array" ref="AAH31">INDEX(AAH$13:AAH30,$B31+1,1)</f>
        <v>-</v>
      </c>
      <c r="AAI31" s="535" t="str" cm="1">
        <f t="array" ref="AAI31">INDEX(AAI$13:AAI30,$B31+1,1)</f>
        <v>-</v>
      </c>
      <c r="AAJ31" s="535" t="str" cm="1">
        <f t="array" ref="AAJ31">INDEX(AAJ$13:AAJ30,$B31+1,1)</f>
        <v>-</v>
      </c>
      <c r="AAK31" s="535" t="str" cm="1">
        <f t="array" ref="AAK31">INDEX(AAK$13:AAK30,$B31+1,1)</f>
        <v>-</v>
      </c>
      <c r="AAL31" s="535" t="str" cm="1">
        <f t="array" ref="AAL31">INDEX(AAL$13:AAL30,$B31+1,1)</f>
        <v>-</v>
      </c>
      <c r="AAM31" s="535" t="b" cm="1">
        <f t="array" ref="AAM31">INDEX(AAM$13:AAM30,$B31+1,1)</f>
        <v>1</v>
      </c>
      <c r="AAN31" s="535" t="str" cm="1">
        <f t="array" ref="AAN31">INDEX(AAN$13:AAN30,$B31+1,1)</f>
        <v>-</v>
      </c>
      <c r="AAO31" s="535" cm="1">
        <f t="array" ref="AAO31">INDEX(AAO$13:AAO30,$B31+1,1)</f>
        <v>0</v>
      </c>
      <c r="AAP31" s="535" cm="1">
        <f t="array" ref="AAP31">INDEX(AAP$13:AAP30,$B31+1,1)</f>
        <v>0</v>
      </c>
      <c r="AAQ31" s="535" cm="1">
        <f t="array" ref="AAQ31">INDEX(AAQ$13:AAQ30,$B31+1,1)</f>
        <v>0</v>
      </c>
      <c r="AAR31" s="18"/>
      <c r="AAS31" s="535" t="str" cm="1">
        <f t="array" ref="AAS31">INDEX(AAS$13:AAS30,$B31+1,1)</f>
        <v>-</v>
      </c>
      <c r="AAT31" s="535" t="str" cm="1">
        <f t="array" ref="AAT31">INDEX(AAT$13:AAT30,$B31+1,1)</f>
        <v>-</v>
      </c>
      <c r="AAU31" s="535" t="str" cm="1">
        <f t="array" ref="AAU31">INDEX(AAU$13:AAU30,$B31+1,1)</f>
        <v>-</v>
      </c>
      <c r="AAV31" s="535" t="str" cm="1">
        <f t="array" ref="AAV31">INDEX(AAV$13:AAV30,$B31+1,1)</f>
        <v>-</v>
      </c>
      <c r="AAW31" s="535" cm="1">
        <f t="array" ref="AAW31">INDEX(AAW$13:AAW30,$B31+1,1)</f>
        <v>1</v>
      </c>
      <c r="AAX31" s="535" cm="1">
        <f t="array" ref="AAX31">INDEX(AAX$13:AAX30,$B31+1,1)</f>
        <v>1</v>
      </c>
      <c r="AAY31" s="535" cm="1">
        <f t="array" ref="AAY31">INDEX(AAY$13:AAY30,$B31+1,1)</f>
        <v>1</v>
      </c>
      <c r="AAZ31" s="535" cm="1">
        <f t="array" ref="AAZ31">INDEX(AAZ$13:AAZ30,$B31+1,1)</f>
        <v>1</v>
      </c>
      <c r="ABA31" s="535" t="str" cm="1">
        <f t="array" ref="ABA31">INDEX(ABA$13:ABA30,$B31+1,1)</f>
        <v>-</v>
      </c>
      <c r="ABB31" s="535" t="str" cm="1">
        <f t="array" ref="ABB31">INDEX(ABB$13:ABB30,$B31+1,1)</f>
        <v>-</v>
      </c>
      <c r="ABC31" s="535" t="str" cm="1">
        <f t="array" ref="ABC31">INDEX(ABC$13:ABC30,$B31+1,1)</f>
        <v>-</v>
      </c>
      <c r="ABD31" s="535" t="str" cm="1">
        <f t="array" ref="ABD31">INDEX(ABD$13:ABD30,$B31+1,1)</f>
        <v>-</v>
      </c>
      <c r="ABE31" s="535" t="str" cm="1">
        <f t="array" ref="ABE31">INDEX(ABE$13:ABE30,$B31+1,1)</f>
        <v>-</v>
      </c>
      <c r="ABF31" s="535" t="str" cm="1">
        <f t="array" ref="ABF31">INDEX(ABF$13:ABF30,$B31+1,1)</f>
        <v>-</v>
      </c>
      <c r="ABG31" s="535" t="str" cm="1">
        <f t="array" ref="ABG31">INDEX(ABG$13:ABG30,$B31+1,1)</f>
        <v>-</v>
      </c>
      <c r="ABH31" s="18"/>
      <c r="ABI31" s="535" t="str" cm="1">
        <f t="array" ref="ABI31">INDEX(ABI$13:ABI30,$B31+1,1)</f>
        <v>-</v>
      </c>
      <c r="ABJ31" s="411">
        <f t="shared" si="187"/>
        <v>1</v>
      </c>
      <c r="ABK31" s="18"/>
      <c r="ABL31" s="535" t="str" cm="1">
        <f t="array" ref="ABL31">INDEX(ABL$13:ABL30,$B31+1,1)</f>
        <v>-</v>
      </c>
      <c r="ABM31" s="535" t="str" cm="1">
        <f t="array" ref="ABM31">INDEX(ABM$13:ABM30,$B31+1,1)</f>
        <v>-</v>
      </c>
      <c r="ABN31" s="535" t="str" cm="1">
        <f t="array" ref="ABN31">INDEX(ABN$13:ABN30,$B31+1,1)</f>
        <v>-</v>
      </c>
      <c r="ABO31" s="535" t="str" cm="1">
        <f t="array" ref="ABO31">INDEX(ABO$13:ABO30,$B31+1,1)</f>
        <v>-</v>
      </c>
      <c r="ABP31" s="535" t="str" cm="1">
        <f t="array" ref="ABP31">INDEX(ABP$13:ABP30,$B31+1,1)</f>
        <v>-</v>
      </c>
      <c r="ABQ31" s="535" t="str" cm="1">
        <f t="array" ref="ABQ31">INDEX(ABQ$13:ABQ30,$B31+1,1)</f>
        <v>-</v>
      </c>
      <c r="ABR31" s="535" t="str" cm="1">
        <f t="array" ref="ABR31">INDEX(ABR$13:ABR30,$B31+1,1)</f>
        <v>-</v>
      </c>
      <c r="ABS31" s="535" t="str" cm="1">
        <f t="array" ref="ABS31">INDEX(ABS$13:ABS30,$B31+1,1)</f>
        <v>-</v>
      </c>
      <c r="ABT31" s="535" t="str" cm="1">
        <f t="array" ref="ABT31">INDEX(ABT$13:ABT30,$B31+1,1)</f>
        <v>-</v>
      </c>
      <c r="ABU31" s="535" t="str" cm="1">
        <f t="array" ref="ABU31">INDEX(ABU$13:ABU30,$B31+1,1)</f>
        <v>-</v>
      </c>
      <c r="ABV31" s="535" t="str" cm="1">
        <f t="array" ref="ABV31">INDEX(ABV$13:ABV30,$B31+1,1)</f>
        <v>-</v>
      </c>
      <c r="ABW31" s="535" t="str" cm="1">
        <f t="array" ref="ABW31">INDEX(ABW$13:ABW30,$B31+1,1)</f>
        <v>-</v>
      </c>
      <c r="ABX31" s="535" t="str" cm="1">
        <f t="array" ref="ABX31">INDEX(ABX$13:ABX30,$B31+1,1)</f>
        <v>-</v>
      </c>
      <c r="ABY31" s="535" t="str" cm="1">
        <f t="array" ref="ABY31">INDEX(ABY$13:ABY30,$B31+1,1)</f>
        <v>-</v>
      </c>
      <c r="ABZ31" s="535" t="str" cm="1">
        <f t="array" ref="ABZ31">INDEX(ABZ$13:ABZ30,$B31+1,1)</f>
        <v>-</v>
      </c>
      <c r="ACA31" s="535" t="str" cm="1">
        <f t="array" ref="ACA31">INDEX(ACA$13:ACA30,$B31+1,1)</f>
        <v>-</v>
      </c>
      <c r="ACB31" s="535" t="str" cm="1">
        <f t="array" ref="ACB31">INDEX(ACB$13:ACB30,$B31+1,1)</f>
        <v>-</v>
      </c>
      <c r="ACC31" s="535" t="str" cm="1">
        <f t="array" ref="ACC31">INDEX(ACC$13:ACC30,$B31+1,1)</f>
        <v>-</v>
      </c>
      <c r="ACD31" s="535" t="str" cm="1">
        <f t="array" ref="ACD31">INDEX(ACD$13:ACD30,$B31+1,1)</f>
        <v>-</v>
      </c>
      <c r="ACE31" s="535" t="str" cm="1">
        <f t="array" ref="ACE31">INDEX(ACE$13:ACE30,$B31+1,1)</f>
        <v>-</v>
      </c>
      <c r="ACF31" s="535" t="str" cm="1">
        <f t="array" ref="ACF31">INDEX(ACF$13:ACF30,$B31+1,1)</f>
        <v>-</v>
      </c>
      <c r="ACG31" s="535" t="str" cm="1">
        <f t="array" ref="ACG31">INDEX(ACG$13:ACG30,$B31+1,1)</f>
        <v>-</v>
      </c>
      <c r="ACH31" s="535" t="str" cm="1">
        <f t="array" ref="ACH31">INDEX(ACH$13:ACH30,$B31+1,1)</f>
        <v>-</v>
      </c>
      <c r="ACI31" s="535" t="str" cm="1">
        <f t="array" ref="ACI31">INDEX(ACI$13:ACI30,$B31+1,1)</f>
        <v>-</v>
      </c>
      <c r="ACJ31" s="535" t="str" cm="1">
        <f t="array" ref="ACJ31">INDEX(ACJ$13:ACJ30,$B31+1,1)</f>
        <v>-</v>
      </c>
      <c r="ACK31" s="535" t="str" cm="1">
        <f t="array" ref="ACK31">INDEX(ACK$13:ACK30,$B31+1,1)</f>
        <v>-</v>
      </c>
      <c r="ACL31" s="535" t="str" cm="1">
        <f t="array" ref="ACL31">INDEX(ACL$13:ACL30,$B31+1,1)</f>
        <v>-</v>
      </c>
      <c r="ACM31" s="535" t="str" cm="1">
        <f t="array" ref="ACM31">INDEX(ACM$13:ACM30,$B31+1,1)</f>
        <v>-</v>
      </c>
      <c r="ACN31" s="535" t="str" cm="1">
        <f t="array" ref="ACN31">INDEX(ACN$13:ACN30,$B31+1,1)</f>
        <v>-</v>
      </c>
      <c r="ACO31" s="535" t="str" cm="1">
        <f t="array" ref="ACO31">INDEX(ACO$13:ACO30,$B31+1,1)</f>
        <v>-</v>
      </c>
      <c r="ACP31" s="535" t="str" cm="1">
        <f t="array" ref="ACP31">INDEX(ACP$13:ACP30,$B31+1,1)</f>
        <v>-</v>
      </c>
      <c r="ACQ31" s="535" t="str" cm="1">
        <f t="array" ref="ACQ31">INDEX(ACQ$13:ACQ30,$B31+1,1)</f>
        <v>-</v>
      </c>
      <c r="ACR31" s="535" t="str" cm="1">
        <f t="array" ref="ACR31">INDEX(ACR$13:ACR30,$B31+1,1)</f>
        <v>-</v>
      </c>
      <c r="ACS31" s="535" t="str" cm="1">
        <f t="array" ref="ACS31">INDEX(ACS$13:ACS30,$B31+1,1)</f>
        <v>-</v>
      </c>
      <c r="ACT31" s="535" t="str" cm="1">
        <f t="array" ref="ACT31">INDEX(ACT$13:ACT30,$B31+1,1)</f>
        <v>-</v>
      </c>
      <c r="ACU31" s="535" t="str" cm="1">
        <f t="array" ref="ACU31">INDEX(ACU$13:ACU30,$B31+1,1)</f>
        <v>-</v>
      </c>
      <c r="ACV31" s="535" t="str" cm="1">
        <f t="array" ref="ACV31">INDEX(ACV$13:ACV30,$B31+1,1)</f>
        <v>-</v>
      </c>
      <c r="ACW31" s="535" t="str" cm="1">
        <f t="array" ref="ACW31">INDEX(ACW$13:ACW30,$B31+1,1)</f>
        <v>-</v>
      </c>
      <c r="ACX31" s="535" t="str" cm="1">
        <f t="array" ref="ACX31">INDEX(ACX$13:ACX30,$B31+1,1)</f>
        <v>-</v>
      </c>
      <c r="ACY31" s="535" t="str" cm="1">
        <f t="array" ref="ACY31">INDEX(ACY$13:ACY30,$B31+1,1)</f>
        <v>-</v>
      </c>
      <c r="ACZ31" s="535" t="str" cm="1">
        <f t="array" ref="ACZ31">INDEX(ACZ$13:ACZ30,$B31+1,1)</f>
        <v>-</v>
      </c>
      <c r="ADA31" s="535" t="str" cm="1">
        <f t="array" ref="ADA31">INDEX(ADA$13:ADA30,$B31+1,1)</f>
        <v>-</v>
      </c>
      <c r="ADB31" s="535" cm="1">
        <f t="array" ref="ADB31">INDEX(ADB$13:ADB30,$B31+1,1)</f>
        <v>1</v>
      </c>
      <c r="ADC31" s="535" cm="1">
        <f t="array" ref="ADC31">INDEX(ADC$13:ADC30,$B31+1,1)</f>
        <v>1</v>
      </c>
      <c r="ADD31" s="535" t="str" cm="1">
        <f t="array" ref="ADD31">INDEX(ADD$13:ADD30,$B31+1,1)</f>
        <v>-</v>
      </c>
      <c r="ADE31" s="535" t="str" cm="1">
        <f t="array" ref="ADE31">INDEX(ADE$13:ADE30,$B31+1,1)</f>
        <v>-</v>
      </c>
      <c r="ADF31" s="535" t="str" cm="1">
        <f t="array" ref="ADF31">INDEX(ADF$13:ADF30,$B31+1,1)</f>
        <v>-</v>
      </c>
      <c r="ADG31" s="535" t="str" cm="1">
        <f t="array" ref="ADG31">INDEX(ADG$13:ADG30,$B31+1,1)</f>
        <v>-</v>
      </c>
      <c r="ADH31" s="535" t="str" cm="1">
        <f t="array" ref="ADH31">INDEX(ADH$13:ADH30,$B31+1,1)</f>
        <v>-</v>
      </c>
      <c r="ADI31" s="535" t="str" cm="1">
        <f t="array" ref="ADI31">INDEX(ADI$13:ADI30,$B31+1,1)</f>
        <v>-</v>
      </c>
      <c r="ADJ31" s="535" t="str" cm="1">
        <f t="array" ref="ADJ31">INDEX(ADJ$13:ADJ30,$B31+1,1)</f>
        <v>-</v>
      </c>
      <c r="ADK31" s="535" t="str" cm="1">
        <f t="array" ref="ADK31">INDEX(ADK$13:ADK30,$B31+1,1)</f>
        <v>-</v>
      </c>
      <c r="ADL31" s="535" t="str" cm="1">
        <f t="array" ref="ADL31">INDEX(ADL$13:ADL30,$B31+1,1)</f>
        <v>-</v>
      </c>
      <c r="ADM31" s="535" t="str" cm="1">
        <f t="array" ref="ADM31">INDEX(ADM$13:ADM30,$B31+1,1)</f>
        <v>-</v>
      </c>
      <c r="ADN31" s="535" t="str" cm="1">
        <f t="array" ref="ADN31">INDEX(ADN$13:ADN30,$B31+1,1)</f>
        <v>-</v>
      </c>
      <c r="ADO31" s="535" t="str" cm="1">
        <f t="array" ref="ADO31">INDEX(ADO$13:ADO30,$B31+1,1)</f>
        <v>-</v>
      </c>
      <c r="ADP31" s="535" t="str" cm="1">
        <f t="array" ref="ADP31">INDEX(ADP$13:ADP30,$B31+1,1)</f>
        <v>-</v>
      </c>
      <c r="ADQ31" s="18"/>
      <c r="ADR31" s="535" t="str" cm="1">
        <f t="array" ref="ADR31">INDEX(ADR$13:ADR30,$B31+1,1)</f>
        <v>-</v>
      </c>
      <c r="ADS31" s="535" t="str" cm="1">
        <f t="array" ref="ADS31">INDEX(ADS$13:ADS30,$B31+1,1)</f>
        <v>-</v>
      </c>
      <c r="ADT31" s="535" t="str" cm="1">
        <f t="array" ref="ADT31">INDEX(ADT$13:ADT30,$B31+1,1)</f>
        <v>-</v>
      </c>
      <c r="ADU31" s="535" t="str" cm="1">
        <f t="array" ref="ADU31">INDEX(ADU$13:ADU30,$B31+1,1)</f>
        <v>-</v>
      </c>
      <c r="ADV31" s="535" t="str" cm="1">
        <f t="array" ref="ADV31">INDEX(ADV$13:ADV30,$B31+1,1)</f>
        <v>-</v>
      </c>
      <c r="ADW31" s="535" t="str" cm="1">
        <f t="array" ref="ADW31">INDEX(ADW$13:ADW30,$B31+1,1)</f>
        <v>-</v>
      </c>
      <c r="ADX31" s="535" t="str" cm="1">
        <f t="array" ref="ADX31">INDEX(ADX$13:ADX30,$B31+1,1)</f>
        <v>-</v>
      </c>
      <c r="ADY31" s="535" t="str" cm="1">
        <f t="array" ref="ADY31">INDEX(ADY$13:ADY30,$B31+1,1)</f>
        <v>-</v>
      </c>
      <c r="ADZ31" s="535" t="str" cm="1">
        <f t="array" ref="ADZ31">INDEX(ADZ$13:ADZ30,$B31+1,1)</f>
        <v>-</v>
      </c>
      <c r="AEA31" s="535" t="str" cm="1">
        <f t="array" ref="AEA31">INDEX(AEA$13:AEA30,$B31+1,1)</f>
        <v>-</v>
      </c>
      <c r="AEB31" s="535" t="str" cm="1">
        <f t="array" ref="AEB31">INDEX(AEB$13:AEB30,$B31+1,1)</f>
        <v>-</v>
      </c>
      <c r="AEC31" s="535" t="str" cm="1">
        <f t="array" ref="AEC31">INDEX(AEC$13:AEC30,$B31+1,1)</f>
        <v>-</v>
      </c>
      <c r="AED31" s="535" t="str" cm="1">
        <f t="array" ref="AED31">INDEX(AED$13:AED30,$B31+1,1)</f>
        <v>-</v>
      </c>
      <c r="AEE31" s="535" t="str" cm="1">
        <f t="array" ref="AEE31">INDEX(AEE$13:AEE30,$B31+1,1)</f>
        <v>-</v>
      </c>
      <c r="AEF31" s="535" t="str" cm="1">
        <f t="array" ref="AEF31">INDEX(AEF$13:AEF30,$B31+1,1)</f>
        <v>-</v>
      </c>
      <c r="AEG31" s="535" t="str" cm="1">
        <f t="array" ref="AEG31">INDEX(AEG$13:AEG30,$B31+1,1)</f>
        <v>-</v>
      </c>
      <c r="AEH31" s="535" t="str" cm="1">
        <f t="array" ref="AEH31">INDEX(AEH$13:AEH30,$B31+1,1)</f>
        <v>-</v>
      </c>
      <c r="AEI31" s="535" t="str" cm="1">
        <f t="array" ref="AEI31">INDEX(AEI$13:AEI30,$B31+1,1)</f>
        <v>-</v>
      </c>
      <c r="AEJ31" s="535" t="str" cm="1">
        <f t="array" ref="AEJ31">INDEX(AEJ$13:AEJ30,$B31+1,1)</f>
        <v>-</v>
      </c>
      <c r="AEK31" s="535" t="str" cm="1">
        <f t="array" ref="AEK31">INDEX(AEK$13:AEK30,$B31+1,1)</f>
        <v>-</v>
      </c>
      <c r="AEL31" s="535" t="str" cm="1">
        <f t="array" ref="AEL31">INDEX(AEL$13:AEL30,$B31+1,1)</f>
        <v>-</v>
      </c>
      <c r="AEM31" s="535" t="str" cm="1">
        <f t="array" ref="AEM31">INDEX(AEM$13:AEM30,$B31+1,1)</f>
        <v>-</v>
      </c>
      <c r="AEN31" s="535" t="str" cm="1">
        <f t="array" ref="AEN31">INDEX(AEN$13:AEN30,$B31+1,1)</f>
        <v>-</v>
      </c>
      <c r="AEO31" s="535" t="str" cm="1">
        <f t="array" ref="AEO31">INDEX(AEO$13:AEO30,$B31+1,1)</f>
        <v>-</v>
      </c>
      <c r="AEP31" s="535" t="str" cm="1">
        <f t="array" ref="AEP31">INDEX(AEP$13:AEP30,$B31+1,1)</f>
        <v>-</v>
      </c>
      <c r="AEQ31" s="535" t="str" cm="1">
        <f t="array" ref="AEQ31">INDEX(AEQ$13:AEQ30,$B31+1,1)</f>
        <v>-</v>
      </c>
      <c r="AER31" s="535" t="str" cm="1">
        <f t="array" ref="AER31">INDEX(AER$13:AER30,$B31+1,1)</f>
        <v>-</v>
      </c>
      <c r="AES31" s="535" t="str" cm="1">
        <f t="array" ref="AES31">INDEX(AES$13:AES30,$B31+1,1)</f>
        <v>-</v>
      </c>
      <c r="AET31" s="535" t="str" cm="1">
        <f t="array" ref="AET31">INDEX(AET$13:AET30,$B31+1,1)</f>
        <v>-</v>
      </c>
      <c r="AEU31" s="535" t="str" cm="1">
        <f t="array" ref="AEU31">INDEX(AEU$13:AEU30,$B31+1,1)</f>
        <v>-</v>
      </c>
      <c r="AEV31" s="535" t="str" cm="1">
        <f t="array" ref="AEV31">INDEX(AEV$13:AEV30,$B31+1,1)</f>
        <v>-</v>
      </c>
      <c r="AEW31" s="535" t="str" cm="1">
        <f t="array" ref="AEW31">INDEX(AEW$13:AEW30,$B31+1,1)</f>
        <v>-</v>
      </c>
      <c r="AEX31" s="535" t="str" cm="1">
        <f t="array" ref="AEX31">INDEX(AEX$13:AEX30,$B31+1,1)</f>
        <v>-</v>
      </c>
      <c r="AEY31" s="535" t="str" cm="1">
        <f t="array" ref="AEY31">INDEX(AEY$13:AEY30,$B31+1,1)</f>
        <v>-</v>
      </c>
      <c r="AEZ31" s="535" t="str" cm="1">
        <f t="array" ref="AEZ31">INDEX(AEZ$13:AEZ30,$B31+1,1)</f>
        <v>-</v>
      </c>
      <c r="AFA31" s="535" t="str" cm="1">
        <f t="array" ref="AFA31">INDEX(AFA$13:AFA30,$B31+1,1)</f>
        <v>-</v>
      </c>
      <c r="AFB31" s="535" t="str" cm="1">
        <f t="array" ref="AFB31">INDEX(AFB$13:AFB30,$B31+1,1)</f>
        <v>-</v>
      </c>
      <c r="AFC31" s="535" t="str" cm="1">
        <f t="array" ref="AFC31">INDEX(AFC$13:AFC30,$B31+1,1)</f>
        <v>-</v>
      </c>
      <c r="AFD31" s="535" t="str" cm="1">
        <f t="array" ref="AFD31">INDEX(AFD$13:AFD30,$B31+1,1)</f>
        <v>-</v>
      </c>
      <c r="AFE31" s="535" t="str" cm="1">
        <f t="array" ref="AFE31">INDEX(AFE$13:AFE30,$B31+1,1)</f>
        <v>-</v>
      </c>
      <c r="AFF31" s="535" t="str" cm="1">
        <f t="array" ref="AFF31">INDEX(AFF$13:AFF30,$B31+1,1)</f>
        <v>-</v>
      </c>
      <c r="AFG31" s="535" t="str" cm="1">
        <f t="array" ref="AFG31">INDEX(AFG$13:AFG30,$B31+1,1)</f>
        <v>-</v>
      </c>
      <c r="AFH31" s="535" t="str" cm="1">
        <f t="array" ref="AFH31">INDEX(AFH$13:AFH30,$B31+1,1)</f>
        <v>-</v>
      </c>
      <c r="AFI31" s="535" t="str" cm="1">
        <f t="array" ref="AFI31">INDEX(AFI$13:AFI30,$B31+1,1)</f>
        <v>-</v>
      </c>
      <c r="AFJ31" s="535" t="str" cm="1">
        <f t="array" ref="AFJ31">INDEX(AFJ$13:AFJ30,$B31+1,1)</f>
        <v>-</v>
      </c>
      <c r="AFK31" s="535" t="str" cm="1">
        <f t="array" ref="AFK31">INDEX(AFK$13:AFK30,$B31+1,1)</f>
        <v>-</v>
      </c>
      <c r="AFL31" s="535" t="str" cm="1">
        <f t="array" ref="AFL31">INDEX(AFL$13:AFL30,$B31+1,1)</f>
        <v>-</v>
      </c>
      <c r="AFM31" s="535" t="str" cm="1">
        <f t="array" ref="AFM31">INDEX(AFM$13:AFM30,$B31+1,1)</f>
        <v>-</v>
      </c>
      <c r="AFN31" s="535" t="str" cm="1">
        <f t="array" ref="AFN31">INDEX(AFN$13:AFN30,$B31+1,1)</f>
        <v>-</v>
      </c>
      <c r="AFO31" s="535" t="str" cm="1">
        <f t="array" ref="AFO31">INDEX(AFO$13:AFO30,$B31+1,1)</f>
        <v>-</v>
      </c>
      <c r="AFP31" s="535" t="str" cm="1">
        <f t="array" ref="AFP31">INDEX(AFP$13:AFP30,$B31+1,1)</f>
        <v>-</v>
      </c>
      <c r="AFQ31" s="535" t="str" cm="1">
        <f t="array" ref="AFQ31">INDEX(AFQ$13:AFQ30,$B31+1,1)</f>
        <v>-</v>
      </c>
      <c r="AFR31" s="535" t="str" cm="1">
        <f t="array" ref="AFR31">INDEX(AFR$13:AFR30,$B31+1,1)</f>
        <v>-</v>
      </c>
      <c r="AFS31" s="535" t="str" cm="1">
        <f t="array" ref="AFS31">INDEX(AFS$13:AFS30,$B31+1,1)</f>
        <v>-</v>
      </c>
      <c r="AFT31" s="535" t="str" cm="1">
        <f t="array" ref="AFT31">INDEX(AFT$13:AFT30,$B31+1,1)</f>
        <v>-</v>
      </c>
      <c r="AFU31" s="535" t="str" cm="1">
        <f t="array" ref="AFU31">INDEX(AFU$13:AFU30,$B31+1,1)</f>
        <v>-</v>
      </c>
      <c r="AFV31" s="535" t="str" cm="1">
        <f t="array" ref="AFV31">INDEX(AFV$13:AFV30,$B31+1,1)</f>
        <v>-</v>
      </c>
      <c r="AFW31" s="535" t="str" cm="1">
        <f t="array" ref="AFW31">INDEX(AFW$13:AFW30,$B31+1,1)</f>
        <v>-</v>
      </c>
      <c r="AFX31" s="535" t="str" cm="1">
        <f t="array" ref="AFX31">INDEX(AFX$13:AFX30,$B31+1,1)</f>
        <v>-</v>
      </c>
      <c r="AFY31" s="535" t="str" cm="1">
        <f t="array" ref="AFY31">INDEX(AFY$13:AFY30,$B31+1,1)</f>
        <v>-</v>
      </c>
      <c r="AFZ31" s="535" t="str" cm="1">
        <f t="array" ref="AFZ31">INDEX(AFZ$13:AFZ30,$B31+1,1)</f>
        <v>-</v>
      </c>
      <c r="AGA31" s="535" t="str" cm="1">
        <f t="array" ref="AGA31">INDEX(AGA$13:AGA30,$B31+1,1)</f>
        <v>-</v>
      </c>
      <c r="AGB31" s="535" t="str" cm="1">
        <f t="array" ref="AGB31">INDEX(AGB$13:AGB30,$B31+1,1)</f>
        <v>-</v>
      </c>
      <c r="AGC31" s="535" t="str" cm="1">
        <f t="array" ref="AGC31">INDEX(AGC$13:AGC30,$B31+1,1)</f>
        <v>-</v>
      </c>
      <c r="AGD31" s="535" t="str" cm="1">
        <f t="array" ref="AGD31">INDEX(AGD$13:AGD30,$B31+1,1)</f>
        <v>-</v>
      </c>
      <c r="AGE31" s="535" t="str" cm="1">
        <f t="array" ref="AGE31">INDEX(AGE$13:AGE30,$B31+1,1)</f>
        <v>-</v>
      </c>
      <c r="AGF31" s="535" t="str" cm="1">
        <f t="array" ref="AGF31">INDEX(AGF$13:AGF30,$B31+1,1)</f>
        <v>-</v>
      </c>
      <c r="AGG31" s="535" t="str" cm="1">
        <f t="array" ref="AGG31">INDEX(AGG$13:AGG30,$B31+1,1)</f>
        <v>-</v>
      </c>
      <c r="AGH31" s="535" t="str" cm="1">
        <f t="array" ref="AGH31">INDEX(AGH$13:AGH30,$B31+1,1)</f>
        <v>-</v>
      </c>
      <c r="AGI31" s="535" t="str" cm="1">
        <f t="array" ref="AGI31">INDEX(AGI$13:AGI30,$B31+1,1)</f>
        <v>-</v>
      </c>
      <c r="AGJ31" s="535" t="str" cm="1">
        <f t="array" ref="AGJ31">INDEX(AGJ$13:AGJ30,$B31+1,1)</f>
        <v>-</v>
      </c>
      <c r="AGK31" s="535" t="str" cm="1">
        <f t="array" ref="AGK31">INDEX(AGK$13:AGK30,$B31+1,1)</f>
        <v>-</v>
      </c>
      <c r="AGL31" s="535" t="str" cm="1">
        <f t="array" ref="AGL31">INDEX(AGL$13:AGL30,$B31+1,1)</f>
        <v>-</v>
      </c>
      <c r="AGM31" s="535" t="str" cm="1">
        <f t="array" ref="AGM31">INDEX(AGM$13:AGM30,$B31+1,1)</f>
        <v>-</v>
      </c>
      <c r="AGN31" s="535" t="str" cm="1">
        <f t="array" ref="AGN31">INDEX(AGN$13:AGN30,$B31+1,1)</f>
        <v>-</v>
      </c>
      <c r="AGO31" s="535" t="str" cm="1">
        <f t="array" ref="AGO31">INDEX(AGO$13:AGO30,$B31+1,1)</f>
        <v>-</v>
      </c>
      <c r="AGP31" s="535" t="str" cm="1">
        <f t="array" ref="AGP31">INDEX(AGP$13:AGP30,$B31+1,1)</f>
        <v>-</v>
      </c>
      <c r="AGQ31" s="535" t="str" cm="1">
        <f t="array" ref="AGQ31">INDEX(AGQ$13:AGQ30,$B31+1,1)</f>
        <v>-</v>
      </c>
      <c r="AGR31" s="535" t="str" cm="1">
        <f t="array" ref="AGR31">INDEX(AGR$13:AGR30,$B31+1,1)</f>
        <v>-</v>
      </c>
      <c r="AGS31" s="535" t="str" cm="1">
        <f t="array" ref="AGS31">INDEX(AGS$13:AGS30,$B31+1,1)</f>
        <v>-</v>
      </c>
      <c r="AGT31" s="535" t="str" cm="1">
        <f t="array" ref="AGT31">INDEX(AGT$13:AGT30,$B31+1,1)</f>
        <v>-</v>
      </c>
      <c r="AGU31" s="535" t="str" cm="1">
        <f t="array" ref="AGU31">INDEX(AGU$13:AGU30,$B31+1,1)</f>
        <v>-</v>
      </c>
      <c r="AGV31" s="535" t="str" cm="1">
        <f t="array" ref="AGV31">INDEX(AGV$13:AGV30,$B31+1,1)</f>
        <v>-</v>
      </c>
      <c r="AGW31" s="535" t="str" cm="1">
        <f t="array" ref="AGW31">INDEX(AGW$13:AGW30,$B31+1,1)</f>
        <v>-</v>
      </c>
      <c r="AGX31" s="535" t="str" cm="1">
        <f t="array" ref="AGX31">INDEX(AGX$13:AGX30,$B31+1,1)</f>
        <v>-</v>
      </c>
      <c r="AGY31" s="535" t="str" cm="1">
        <f t="array" ref="AGY31">INDEX(AGY$13:AGY30,$B31+1,1)</f>
        <v>-</v>
      </c>
      <c r="AGZ31" s="535" t="str" cm="1">
        <f t="array" ref="AGZ31">INDEX(AGZ$13:AGZ30,$B31+1,1)</f>
        <v>-</v>
      </c>
      <c r="AHA31" s="535" t="str" cm="1">
        <f t="array" ref="AHA31">INDEX(AHA$13:AHA30,$B31+1,1)</f>
        <v>-</v>
      </c>
      <c r="AHB31" s="535" t="str" cm="1">
        <f t="array" ref="AHB31">INDEX(AHB$13:AHB30,$B31+1,1)</f>
        <v>-</v>
      </c>
      <c r="AHC31" s="535" t="str" cm="1">
        <f t="array" ref="AHC31">INDEX(AHC$13:AHC30,$B31+1,1)</f>
        <v>-</v>
      </c>
      <c r="AHD31" s="535" cm="1">
        <f t="array" ref="AHD31">INDEX(AHD$13:AHD30,$B31+1,1)</f>
        <v>0</v>
      </c>
      <c r="AHE31" s="483">
        <v>0</v>
      </c>
    </row>
    <row r="32" spans="1:889" outlineLevel="1">
      <c r="A32" s="18">
        <f t="shared" si="148"/>
        <v>19</v>
      </c>
      <c r="B32" s="18">
        <f t="shared" si="218"/>
        <v>6</v>
      </c>
      <c r="C32">
        <v>2</v>
      </c>
      <c r="D32" s="17" t="str" cm="1">
        <f t="array" ref="D32">INDEX(D$13:D31,$B32+1,1)</f>
        <v>GSW</v>
      </c>
      <c r="E32" t="b">
        <v>1</v>
      </c>
      <c r="F32" t="b">
        <v>0</v>
      </c>
      <c r="G32" t="b">
        <f t="shared" si="219"/>
        <v>1</v>
      </c>
      <c r="H32" s="40" t="str">
        <f>"TOL"&amp;$N32&amp;"_test   "</f>
        <v xml:space="preserve">TOL1_test   </v>
      </c>
      <c r="I32" s="535" cm="1">
        <f t="array" ref="I32">INDEX(I$13:I31,$B32+1,1)</f>
        <v>1</v>
      </c>
      <c r="J32" s="535" cm="1">
        <f t="array" ref="J32">INDEX(J$13:J31,$B32+1,1)</f>
        <v>0</v>
      </c>
      <c r="K32" s="535" cm="1">
        <f t="array" ref="K32">INDEX(K$13:K31,$B32+1,1)</f>
        <v>0</v>
      </c>
      <c r="L32" s="535" cm="1">
        <f t="array" ref="L32">INDEX(L$13:L31,$B32+1,1)</f>
        <v>2</v>
      </c>
      <c r="M32" s="535" cm="1">
        <f t="array" ref="M32">INDEX(M$13:M31,$B32+1,1)</f>
        <v>0</v>
      </c>
      <c r="N32" s="22">
        <v>1</v>
      </c>
      <c r="O32" s="535" cm="1">
        <f t="array" ref="O32">INDEX(O$13:O31,$B32+1,1)</f>
        <v>2</v>
      </c>
      <c r="P32" s="535" cm="1">
        <f t="array" ref="P32">INDEX(P$13:P31,$B32+1,1)</f>
        <v>0</v>
      </c>
      <c r="Q32" s="535" cm="1">
        <f t="array" ref="Q32">INDEX(Q$13:Q31,$B32+1,1)</f>
        <v>0</v>
      </c>
      <c r="R32" s="535" cm="1">
        <f t="array" ref="R32">INDEX(R$13:R31,$B32+1,1)</f>
        <v>1</v>
      </c>
      <c r="S32" s="535" cm="1">
        <f t="array" ref="S32">INDEX(S$13:S31,$B32+1,1)</f>
        <v>0</v>
      </c>
      <c r="T32" s="411">
        <f t="shared" si="149"/>
        <v>2</v>
      </c>
      <c r="U32" s="411">
        <f t="shared" si="150"/>
        <v>2</v>
      </c>
      <c r="V32" s="411">
        <f t="shared" si="151"/>
        <v>2</v>
      </c>
      <c r="W32" s="773" t="b">
        <f t="shared" si="215"/>
        <v>0</v>
      </c>
      <c r="X32" s="772" t="b">
        <f t="shared" si="152"/>
        <v>1</v>
      </c>
      <c r="Y32" s="772" t="b">
        <f t="shared" si="152"/>
        <v>1</v>
      </c>
      <c r="Z32" s="791" t="b" cm="1">
        <f t="array" ref="Z32">INDEX(Z$13:Z31,$B32+1,1)</f>
        <v>0</v>
      </c>
      <c r="AA32" s="411">
        <f t="shared" si="153"/>
        <v>6</v>
      </c>
      <c r="AB32" s="411">
        <f t="shared" si="154"/>
        <v>6</v>
      </c>
      <c r="AC32" s="411"/>
      <c r="AD32" s="411">
        <f t="shared" si="155"/>
        <v>6</v>
      </c>
      <c r="AE32" s="111"/>
      <c r="AF32" s="111"/>
      <c r="AG32" s="111"/>
      <c r="AH32" s="111"/>
      <c r="AI32" s="535" cm="1">
        <f t="array" ref="AI32">INDEX(AI$13:AI31,$B32+1,1)</f>
        <v>1</v>
      </c>
      <c r="AJ32" s="535" cm="1">
        <f t="array" ref="AJ32">INDEX(AJ$13:AJ31,$B32+1,1)</f>
        <v>1</v>
      </c>
      <c r="AK32" s="535" cm="1">
        <f t="array" ref="AK32">INDEX(AK$13:AK31,$B32+1,1)</f>
        <v>1</v>
      </c>
      <c r="AL32" s="535" cm="1">
        <f t="array" ref="AL32">INDEX(AL$13:AL31,$B32+1,1)</f>
        <v>0</v>
      </c>
      <c r="AM32" s="535" cm="1">
        <f t="array" ref="AM32">INDEX(AM$13:AM31,$B32+1,1)</f>
        <v>0</v>
      </c>
      <c r="AN32" s="811" t="str" cm="1">
        <f t="array" ref="AN32">INDEX(AN$13:AN31,$B32+1,1)</f>
        <v/>
      </c>
      <c r="AO32" s="535" t="str" cm="1">
        <f t="array" ref="AO32">INDEX(AO$13:AO31,$B32+1,1)</f>
        <v/>
      </c>
      <c r="AP32" s="535" t="str" cm="1">
        <f t="array" ref="AP32">INDEX(AP$13:AP31,$B32+1,1)</f>
        <v/>
      </c>
      <c r="AQ32" s="535" cm="1">
        <f t="array" ref="AQ32">INDEX(AQ$13:AQ31,$B32+1,1)</f>
        <v>1</v>
      </c>
      <c r="AR32" s="535" cm="1">
        <f t="array" ref="AR32">INDEX(AR$13:AR31,$B32+1,1)</f>
        <v>1</v>
      </c>
      <c r="AS32" s="111"/>
      <c r="AT32" s="111"/>
      <c r="AU32" s="111"/>
      <c r="AV32" s="111"/>
      <c r="AW32" s="111"/>
      <c r="AX32" s="111"/>
      <c r="AY32" s="111"/>
      <c r="AZ32" s="111"/>
      <c r="BA32" s="18"/>
      <c r="BB32" s="18"/>
      <c r="BC32" s="200" t="str" cm="1">
        <f t="array" aca="1" ref="BC32" ca="1">$H32&amp;" "        &amp;_xlfn.SINGLE( INDEX(i.ModelStructure,$I32,1))    &amp;" "
&amp; $D32        &amp;       IF(OR($CG32="-", $CG32),"_PInp","_Full")&amp;    CHOOSE($DT32+1," Fine","  MWM","  SFM","  CFS","  GFS"," Meat"," Wool","  Mat "," 1stC"," Term"," Shed","     ")&amp;IF($FG32=1,"&amp;EL","   ")&amp;IF($DZ32=TRUE,"&amp;BBT","    ")
&amp;      " TOL"&amp;_xlfn.SINGLE(INDEX(i.TOL_Desc,1,$N32))   &amp; " Scan"&amp;$AK32
&amp;       CHOOSE($K32+1," CFS"," GFS"," NFS")&amp;     " CG_"&amp;_xlfn.SINGLE(_xlfn.SWITCH($ZY32,"-",1,TRUE,1,FALSE,0))&amp;_xlfn.SINGLE(    IF($AAB32="-"," FodCrop    ",_xlfn.SWITCH(VALUE(LEFT($AAB$4,1)),0," All",6," Lup",9," Oat",11," OaF")&amp;"_Fod"&amp;TEXT($AAB32,"000%")))
&amp;" REV"&amp;"_"&amp;TEXT($JJ32,"00;-0;00;@ ")&amp;TEXT($AP32,"00;-0;00;  @")&amp;"_"&amp;TEXT($JO32,"0")&amp;"_"&amp;TEXT($AR32,"0")
&amp; " RR"&amp;TEXT(SUM($FK32:$FL32),"+00%;-00%;    ;@")
&amp; " ("&amp;IF($DM32,"P","E")   &amp;IF($DN32,"T","t")        &amp;     "_F"&amp;IF($ACM32=TRUE,3,0)+COUNTIF($ACE32:$ACI32,TRUE)+COUNTIF($BX32:$BY32,"&gt;0")&amp;IF($ACK32=TRUE,3,0)+COUNTIF($BX32:$BY32,"&gt;0")&amp;"N"&amp;$ACP32&amp;$ACQ32&amp;"L"&amp;$ADB32&amp;$ADC32&amp;"_"&amp;$ADA32&amp;")"</f>
        <v>TOL1_test    SE GSW_PInp  GFS        TOLAut Scan1 CFS CG_1 FodCrop     REV_-   _-_1 RR+01% (Et_F00N--L11_-)</v>
      </c>
      <c r="BD32" s="8" t="str">
        <f ca="1">IF(COUNTIF($BC$13:$BC32,$BC32)=1,"-","Dup")</f>
        <v>-</v>
      </c>
      <c r="BE32" s="18"/>
      <c r="BF32" s="535" t="b" cm="1">
        <f t="array" ref="BF32">INDEX(BF$13:BF31,$B32+1,1)</f>
        <v>0</v>
      </c>
      <c r="BG32" s="535" t="b" cm="1">
        <f t="array" ref="BG32">INDEX(BG$13:BG31,$B32+1,1)</f>
        <v>0</v>
      </c>
      <c r="BH32" s="535" t="b" cm="1">
        <f t="array" ref="BH32">INDEX(BH$13:BH31,$B32+1,1)</f>
        <v>0</v>
      </c>
      <c r="BI32" s="535" t="b" cm="1">
        <f t="array" ref="BI32">INDEX(BI$13:BI31,$B32+1,1)</f>
        <v>0</v>
      </c>
      <c r="BJ32" s="535" t="b" cm="1">
        <f t="array" ref="BJ32">INDEX(BJ$13:BJ31,$B32+1,1)</f>
        <v>0</v>
      </c>
      <c r="BK32" s="535" t="b" cm="1">
        <f t="array" ref="BK32">INDEX(BK$13:BK31,$B32+1,1)</f>
        <v>0</v>
      </c>
      <c r="BL32" s="535" t="b" cm="1">
        <f t="array" ref="BL32">INDEX(BL$13:BL31,$B32+1,1)</f>
        <v>0</v>
      </c>
      <c r="BM32" s="535" t="b" cm="1">
        <f t="array" ref="BM32">INDEX(BM$13:BM31,$B32+1,1)</f>
        <v>0</v>
      </c>
      <c r="BN32" s="535" t="b" cm="1">
        <f t="array" ref="BN32">INDEX(BN$13:BN31,$B32+1,1)</f>
        <v>0</v>
      </c>
      <c r="BO32" s="18"/>
      <c r="BP32" s="535" t="b" cm="1">
        <f t="array" ref="BP32">INDEX(BP$13:BP31,$B32+1,1)</f>
        <v>0</v>
      </c>
      <c r="BQ32" s="535" t="str" cm="1">
        <f t="array" ref="BQ32">INDEX(BQ$13:BQ31,$B32+1,1)</f>
        <v>-</v>
      </c>
      <c r="BR32" s="535" t="str" cm="1">
        <f t="array" ref="BR32">INDEX(BR$13:BR31,$B32+1,1)</f>
        <v>-</v>
      </c>
      <c r="BS32" s="535" t="str" cm="1">
        <f t="array" ref="BS32">INDEX(BS$13:BS31,$B32+1,1)</f>
        <v>-</v>
      </c>
      <c r="BT32" s="535" t="str" cm="1">
        <f t="array" ref="BT32">INDEX(BT$13:BT31,$B32+1,1)</f>
        <v>-</v>
      </c>
      <c r="BU32" s="535" t="str" cm="1">
        <f t="array" ref="BU32">INDEX(BU$13:BU31,$B32+1,1)</f>
        <v>-</v>
      </c>
      <c r="BV32" s="535" t="str" cm="1">
        <f t="array" ref="BV32">INDEX(BV$13:BV31,$B32+1,1)</f>
        <v>-</v>
      </c>
      <c r="BW32" s="535" t="str" cm="1">
        <f t="array" ref="BW32">INDEX(BW$13:BW31,$B32+1,1)</f>
        <v>-</v>
      </c>
      <c r="BX32" s="535" t="str" cm="1">
        <f t="array" ref="BX32">INDEX(BX$13:BX31,$B32+1,1)</f>
        <v>-</v>
      </c>
      <c r="BY32" s="535" t="str" cm="1">
        <f t="array" ref="BY32">INDEX(BY$13:BY31,$B32+1,1)</f>
        <v>-</v>
      </c>
      <c r="BZ32" s="535" t="str" cm="1">
        <f t="array" ref="BZ32">INDEX(BZ$13:BZ31,$B32+1,1)</f>
        <v>-</v>
      </c>
      <c r="CA32" s="535" t="str" cm="1">
        <f t="array" ref="CA32">INDEX(CA$13:CA31,$B32+1,1)</f>
        <v>-</v>
      </c>
      <c r="CB32" s="535" t="b" cm="1">
        <f t="array" ref="CB32">INDEX(CB$13:CB31,$B32+1,1)</f>
        <v>0</v>
      </c>
      <c r="CC32" s="535" t="str" cm="1">
        <f t="array" ref="CC32">INDEX(CC$13:CC31,$B32+1,1)</f>
        <v>-</v>
      </c>
      <c r="CD32" s="535" t="str" cm="1">
        <f t="array" ref="CD32">INDEX(CD$13:CD31,$B32+1,1)</f>
        <v>-</v>
      </c>
      <c r="CE32" s="535" t="str" cm="1">
        <f t="array" ref="CE32">INDEX(CE$13:CE31,$B32+1,1)</f>
        <v>-</v>
      </c>
      <c r="CF32" s="535" t="str" cm="1">
        <f t="array" ref="CF32">INDEX(CF$13:CF31,$B32+1,1)</f>
        <v>-</v>
      </c>
      <c r="CG32" s="535" t="str" cm="1">
        <f t="array" ref="CG32">INDEX(CG$13:CG31,$B32+1,1)</f>
        <v>-</v>
      </c>
      <c r="CH32" s="535" t="str" cm="1">
        <f t="array" ref="CH32">INDEX(CH$13:CH31,$B32+1,1)</f>
        <v>-</v>
      </c>
      <c r="CI32" s="535" t="str" cm="1">
        <f t="array" ref="CI32">INDEX(CI$13:CI31,$B32+1,1)</f>
        <v>-</v>
      </c>
      <c r="CJ32" s="535" t="str" cm="1">
        <f t="array" ref="CJ32">INDEX(CJ$13:CJ31,$B32+1,1)</f>
        <v>-</v>
      </c>
      <c r="CK32" s="18"/>
      <c r="CL32" s="535" t="str" cm="1">
        <f t="array" ref="CL32">INDEX(CL$13:CL31,$B32+1,1)</f>
        <v>-</v>
      </c>
      <c r="CM32" s="535" t="str" cm="1">
        <f t="array" ref="CM32">INDEX(CM$13:CM31,$B32+1,1)</f>
        <v>-</v>
      </c>
      <c r="CN32" s="411" t="str">
        <f t="shared" ca="1" si="159"/>
        <v>-</v>
      </c>
      <c r="CO32" s="411">
        <f t="shared" si="160"/>
        <v>0</v>
      </c>
      <c r="CP32" s="411">
        <f t="shared" si="160"/>
        <v>0</v>
      </c>
      <c r="CQ32" s="535" t="str" cm="1">
        <f t="array" ref="CQ32">INDEX(CQ$13:CQ31,$B32+1,1)</f>
        <v>-</v>
      </c>
      <c r="CR32" s="535" t="str" cm="1">
        <f t="array" ref="CR32">INDEX(CR$13:CR31,$B32+1,1)</f>
        <v>-</v>
      </c>
      <c r="CS32" s="535" t="str" cm="1">
        <f t="array" ref="CS32">INDEX(CS$13:CS31,$B32+1,1)</f>
        <v>-</v>
      </c>
      <c r="CT32" s="535" t="str" cm="1">
        <f t="array" ref="CT32">INDEX(CT$13:CT31,$B32+1,1)</f>
        <v>-</v>
      </c>
      <c r="CU32" s="411" t="str">
        <f t="shared" ca="1" si="161"/>
        <v>-</v>
      </c>
      <c r="CV32" s="411">
        <f t="shared" si="162"/>
        <v>0</v>
      </c>
      <c r="CW32" s="411">
        <f t="shared" si="162"/>
        <v>0</v>
      </c>
      <c r="CX32" s="535" t="str" cm="1">
        <f t="array" ref="CX32">INDEX(CX$13:CX31,$B32+1,1)</f>
        <v>-</v>
      </c>
      <c r="CY32" s="535" t="str" cm="1">
        <f t="array" ref="CY32">INDEX(CY$13:CY31,$B32+1,1)</f>
        <v>-</v>
      </c>
      <c r="CZ32" s="411" t="str">
        <f t="shared" ca="1" si="163"/>
        <v>-</v>
      </c>
      <c r="DA32" s="411">
        <f t="shared" si="164"/>
        <v>0</v>
      </c>
      <c r="DB32" s="535" t="str" cm="1">
        <f t="array" ref="DB32">INDEX(DB$13:DB31,$B32+1,1)</f>
        <v>-</v>
      </c>
      <c r="DC32" s="535" t="str" cm="1">
        <f t="array" ref="DC32">INDEX(DC$13:DC31,$B32+1,1)</f>
        <v>-</v>
      </c>
      <c r="DD32" s="411">
        <f t="shared" si="165"/>
        <v>0</v>
      </c>
      <c r="DE32" s="535" t="str" cm="1">
        <f t="array" ref="DE32">INDEX(DE$13:DE31,$B32+1,1)</f>
        <v>-</v>
      </c>
      <c r="DF32" s="535" t="str" cm="1">
        <f t="array" ref="DF32">INDEX(DF$13:DF31,$B32+1,1)</f>
        <v>-</v>
      </c>
      <c r="DG32" s="411" t="str">
        <f t="shared" ca="1" si="166"/>
        <v>-</v>
      </c>
      <c r="DH32" s="411">
        <f t="shared" si="167"/>
        <v>0</v>
      </c>
      <c r="DI32" s="411">
        <f t="shared" si="167"/>
        <v>0</v>
      </c>
      <c r="DJ32" s="535" cm="1">
        <f t="array" ref="DJ32">INDEX(DJ$13:DJ31,$B32+1,1)</f>
        <v>0</v>
      </c>
      <c r="DK32" s="535" cm="1">
        <f t="array" ref="DK32">INDEX(DK$13:DK31,$B32+1,1)</f>
        <v>0</v>
      </c>
      <c r="DL32" s="18"/>
      <c r="DM32" s="535" t="b" cm="1">
        <f t="array" ref="DM32">INDEX(DM$13:DM31,$B32+1,1)</f>
        <v>0</v>
      </c>
      <c r="DN32" s="535" t="b" cm="1">
        <f t="array" ref="DN32">INDEX(DN$13:DN31,$B32+1,1)</f>
        <v>0</v>
      </c>
      <c r="DO32" s="535" t="b" cm="1">
        <f t="array" ref="DO32">INDEX(DO$13:DO31,$B32+1,1)</f>
        <v>1</v>
      </c>
      <c r="DP32" s="535" t="str" cm="1">
        <f t="array" ref="DP32">INDEX(DP$13:DP31,$B32+1,1)</f>
        <v>-</v>
      </c>
      <c r="DQ32" s="536" cm="1">
        <f t="array" ref="DQ32">INDEX(DQ$13:DQ31,$B32+1,1)</f>
        <v>0</v>
      </c>
      <c r="DR32" s="535" cm="1">
        <f t="array" ref="DR32">INDEX(DR$13:DR31,$B32+1,1)</f>
        <v>1</v>
      </c>
      <c r="DS32" s="535" cm="1">
        <f t="array" ref="DS32">INDEX(DS$13:DS31,$B32+1,1)</f>
        <v>1</v>
      </c>
      <c r="DT32" s="411">
        <f t="shared" si="198"/>
        <v>4</v>
      </c>
      <c r="DU32" s="411" t="str">
        <f t="shared" si="198"/>
        <v>-</v>
      </c>
      <c r="DV32" s="535" t="str" cm="1">
        <f t="array" ref="DV32">INDEX(DV$13:DV31,$B32+1,1)</f>
        <v>-</v>
      </c>
      <c r="DW32" s="411" t="str">
        <f t="shared" si="199"/>
        <v>-</v>
      </c>
      <c r="DX32" s="411" t="str">
        <f t="shared" si="199"/>
        <v>-</v>
      </c>
      <c r="DY32" s="411" t="str">
        <f t="shared" si="199"/>
        <v>-</v>
      </c>
      <c r="DZ32" s="411" t="b">
        <f t="shared" si="200"/>
        <v>0</v>
      </c>
      <c r="EA32" s="535" t="str" cm="1">
        <f t="array" ref="EA32">INDEX(EA$13:EA31,$B32+1,1)</f>
        <v>-</v>
      </c>
      <c r="EB32" s="535" t="str" cm="1">
        <f t="array" ref="EB32">INDEX(EB$13:EB31,$B32+1,1)</f>
        <v>-</v>
      </c>
      <c r="EC32" s="535" t="str" cm="1">
        <f t="array" ref="EC32">INDEX(EC$13:EC31,$B32+1,1)</f>
        <v>-</v>
      </c>
      <c r="ED32" s="535" t="str" cm="1">
        <f t="array" ref="ED32">INDEX(ED$13:ED31,$B32+1,1)</f>
        <v>-</v>
      </c>
      <c r="EE32" s="411">
        <f t="shared" si="222"/>
        <v>500</v>
      </c>
      <c r="EF32" s="411">
        <f t="shared" si="222"/>
        <v>500</v>
      </c>
      <c r="EG32" s="411" t="str">
        <f t="shared" si="222"/>
        <v>-</v>
      </c>
      <c r="EH32" s="411" t="str">
        <f t="shared" si="222"/>
        <v>-</v>
      </c>
      <c r="EI32" s="411" t="str">
        <f t="shared" si="222"/>
        <v>-</v>
      </c>
      <c r="EJ32" s="535" cm="1">
        <f t="array" ref="EJ32">INDEX(EJ$13:EJ31,$B32+1,1)</f>
        <v>0</v>
      </c>
      <c r="EK32" s="535" cm="1">
        <f t="array" ref="EK32">INDEX(EK$13:EK31,$B32+1,1)</f>
        <v>999999</v>
      </c>
      <c r="EL32" s="535" cm="1">
        <f t="array" ref="EL32">INDEX(EL$13:EL31,$B32+1,1)</f>
        <v>999999</v>
      </c>
      <c r="EM32" s="535" cm="1">
        <f t="array" ref="EM32">INDEX(EM$13:EM31,$B32+1,1)</f>
        <v>999999</v>
      </c>
      <c r="EN32" s="535" cm="1">
        <f t="array" ref="EN32">INDEX(EN$13:EN31,$B32+1,1)</f>
        <v>999999</v>
      </c>
      <c r="EO32" s="535" cm="1">
        <f t="array" ref="EO32">INDEX(EO$13:EO31,$B32+1,1)</f>
        <v>999999</v>
      </c>
      <c r="EP32" s="535" cm="1">
        <f t="array" ref="EP32">INDEX(EP$13:EP31,$B32+1,1)</f>
        <v>999999</v>
      </c>
      <c r="EQ32" s="535" cm="1">
        <f t="array" ref="EQ32">INDEX(EQ$13:EQ31,$B32+1,1)</f>
        <v>999999</v>
      </c>
      <c r="ER32" s="535" cm="1">
        <f t="array" ref="ER32">INDEX(ER$13:ER31,$B32+1,1)</f>
        <v>999999</v>
      </c>
      <c r="ES32" s="535" cm="1">
        <f t="array" ref="ES32">INDEX(ES$13:ES31,$B32+1,1)</f>
        <v>999999</v>
      </c>
      <c r="ET32" s="535" cm="1">
        <f t="array" ref="ET32">INDEX(ET$13:ET31,$B32+1,1)</f>
        <v>999999</v>
      </c>
      <c r="EU32" s="535" cm="1">
        <f t="array" ref="EU32">INDEX(EU$13:EU31,$B32+1,1)</f>
        <v>999999</v>
      </c>
      <c r="EV32" s="535" cm="1">
        <f t="array" ref="EV32">INDEX(EV$13:EV31,$B32+1,1)</f>
        <v>999999</v>
      </c>
      <c r="EW32" s="777">
        <f t="shared" si="170"/>
        <v>0</v>
      </c>
      <c r="EX32" s="777">
        <f t="shared" si="170"/>
        <v>0</v>
      </c>
      <c r="EY32" s="777">
        <f t="shared" si="170"/>
        <v>999999</v>
      </c>
      <c r="EZ32" s="535" t="str" cm="1">
        <f t="array" ref="EZ32">INDEX(EZ$13:EZ31,$B32+1,1)</f>
        <v>-</v>
      </c>
      <c r="FA32" s="535" t="str" cm="1">
        <f t="array" ref="FA32">INDEX(FA$13:FA31,$B32+1,1)</f>
        <v>-</v>
      </c>
      <c r="FB32" s="411" t="str">
        <f t="shared" si="202"/>
        <v>-</v>
      </c>
      <c r="FC32" s="411" t="str">
        <f t="shared" si="202"/>
        <v>-</v>
      </c>
      <c r="FD32" s="776">
        <f t="shared" si="192"/>
        <v>0</v>
      </c>
      <c r="FE32" s="774">
        <f t="shared" si="193"/>
        <v>999999</v>
      </c>
      <c r="FF32" s="775">
        <f t="shared" si="194"/>
        <v>999999</v>
      </c>
      <c r="FG32" s="535" t="str" cm="1">
        <f t="array" ref="FG32">INDEX(FG$13:FG31,$B32+1,1)</f>
        <v>-</v>
      </c>
      <c r="FH32" s="723" cm="1">
        <f t="array" ref="FH32">IF(FG32&lt;&gt;"-",FG32,INDEX(i.ELMatedEst,$AA32+1,$T32))</f>
        <v>0</v>
      </c>
      <c r="FI32" s="535" t="str" cm="1">
        <f t="array" ref="FI32">INDEX(FI$13:FI31,$B32+1,1)</f>
        <v>-</v>
      </c>
      <c r="FJ32" s="535" t="str" cm="1">
        <f t="array" ref="FJ32">INDEX(FJ$13:FJ31,$B32+1,1)</f>
        <v>-</v>
      </c>
      <c r="FK32" s="411">
        <f t="shared" si="203"/>
        <v>0</v>
      </c>
      <c r="FL32" s="661">
        <f t="shared" si="204"/>
        <v>5.0000000000000001E-3</v>
      </c>
      <c r="FM32" s="535" cm="1">
        <f t="array" ref="FM32">INDEX(FM$13:FM31,$B32+1,1)</f>
        <v>1</v>
      </c>
      <c r="FN32" s="662">
        <f t="shared" si="205"/>
        <v>0.12</v>
      </c>
      <c r="FO32" s="662">
        <f>INDEX(CHOOSE($N32,DataAutumn!i.EL_PropnSold,DataWinter!i.EL_PropnSold,DataSpring!i.EL_PropnSold),$AI32,$T32)*INDEX(i.ELMatedEst,$AB32+1,$T32)*i.dAdultRR_ELPropSold
+INDEX(i.dryman,($AJ32-1)*4+$AI32,FO$7)</f>
        <v>0</v>
      </c>
      <c r="FP32" s="662">
        <f>INDEX(CHOOSE($N32,DataAutumn!i.EL_PropnSold,DataWinter!i.EL_PropnSold,DataSpring!i.EL_PropnSold),$AI32,$T32)*INDEX(i.ELMatedEst,$AB32+1,$T32)*i.dAdultRR_ELPropSold
+INDEX(i.dryman,($AJ32-1)*4+$AI32,FP$7)</f>
        <v>3.125E-2</v>
      </c>
      <c r="FQ32" s="662">
        <f>INDEX(CHOOSE($N32,DataAutumn!i.EL_PropnSold,DataWinter!i.EL_PropnSold,DataSpring!i.EL_PropnSold),$AI32,$T32)*INDEX(i.ELMatedEst,$AB32+1,$T32)*i.dAdultRR_ELPropSold
+INDEX(i.dryman,($AJ32-1)*4+$AI32,FQ$7)</f>
        <v>3.125E-2</v>
      </c>
      <c r="FR32" s="662">
        <f>INDEX(CHOOSE($N32,DataAutumn!i.EL_PropnSold,DataWinter!i.EL_PropnSold,DataSpring!i.EL_PropnSold),$AI32,$T32)*INDEX(i.ELMatedEst,$AB32+1,$T32)*i.dAdultRR_ELPropSold
+INDEX(i.dryman,($AJ32-1)*4+$AI32,FR$7)</f>
        <v>3.125E-2</v>
      </c>
      <c r="FS32" s="663">
        <f>INDEX(CHOOSE($N32,DataAutumn!i.EL_PropnSold,DataWinter!i.EL_PropnSold,DataSpring!i.EL_PropnSold),$AI32,$T32)*INDEX(i.ELMatedEst,$AB32+1,$T32)*i.dAdultLSurv_ELPropSold</f>
        <v>0</v>
      </c>
      <c r="FT32" s="411" t="b">
        <f t="shared" si="206"/>
        <v>0</v>
      </c>
      <c r="FU32" s="411" t="b">
        <f t="shared" si="206"/>
        <v>0</v>
      </c>
      <c r="FV32" s="411" t="b">
        <f t="shared" si="206"/>
        <v>0</v>
      </c>
      <c r="FW32" s="411" t="b">
        <f t="shared" si="206"/>
        <v>0</v>
      </c>
      <c r="FX32" s="411">
        <f t="shared" si="207"/>
        <v>1</v>
      </c>
      <c r="FY32" s="411">
        <f t="shared" si="207"/>
        <v>0</v>
      </c>
      <c r="FZ32" s="411" t="b">
        <f t="shared" si="208"/>
        <v>0</v>
      </c>
      <c r="GA32" s="411" t="b">
        <f t="shared" si="171"/>
        <v>1</v>
      </c>
      <c r="GB32" s="411" t="b">
        <f t="shared" si="171"/>
        <v>0</v>
      </c>
      <c r="GC32" s="411" t="b">
        <f t="shared" si="171"/>
        <v>0</v>
      </c>
      <c r="GD32" s="87">
        <f t="shared" si="172"/>
        <v>1</v>
      </c>
      <c r="GE32" s="87">
        <f t="shared" si="172"/>
        <v>1</v>
      </c>
      <c r="GF32" s="535" cm="1">
        <f t="array" ref="GF32">INDEX(GF$13:GF31,$B32+1,1)</f>
        <v>1</v>
      </c>
      <c r="GG32" s="535" cm="1">
        <f t="array" ref="GG32">INDEX(GG$13:GG31,$B32+1,1)</f>
        <v>1</v>
      </c>
      <c r="GH32" s="535" cm="1">
        <f t="array" ref="GH32">INDEX(GH$13:GH31,$B32+1,1)</f>
        <v>1</v>
      </c>
      <c r="GI32" s="535" cm="1">
        <f t="array" ref="GI32">INDEX(GI$13:GI31,$B32+1,1)</f>
        <v>1</v>
      </c>
      <c r="GJ32" s="535" t="str" cm="1">
        <f t="array" ref="GJ32">INDEX(GJ$13:GJ31,$B32+1,1)</f>
        <v>-</v>
      </c>
      <c r="GK32" s="411" t="b">
        <f t="shared" si="209"/>
        <v>1</v>
      </c>
      <c r="GL32" s="411" t="b">
        <f t="shared" si="209"/>
        <v>0</v>
      </c>
      <c r="GM32" s="411" t="b">
        <f t="shared" si="209"/>
        <v>0</v>
      </c>
      <c r="GN32" s="411" t="b">
        <f t="shared" si="209"/>
        <v>0</v>
      </c>
      <c r="GO32" s="87">
        <f t="shared" si="221"/>
        <v>1</v>
      </c>
      <c r="GP32" s="87">
        <f t="shared" si="221"/>
        <v>1</v>
      </c>
      <c r="GQ32" s="87">
        <f t="shared" si="221"/>
        <v>1</v>
      </c>
      <c r="GR32" s="87">
        <f t="shared" si="221"/>
        <v>1</v>
      </c>
      <c r="GS32" s="87">
        <f t="shared" si="221"/>
        <v>1</v>
      </c>
      <c r="GT32" s="87">
        <f t="shared" si="221"/>
        <v>1</v>
      </c>
      <c r="GU32" s="87">
        <f t="shared" si="221"/>
        <v>1</v>
      </c>
      <c r="GV32" s="87">
        <f t="shared" si="221"/>
        <v>1</v>
      </c>
      <c r="GW32" s="411" cm="1">
        <f t="array" ref="GW32">INDEX(i.dse_type,1,$L32)</f>
        <v>0</v>
      </c>
      <c r="GX32" s="535" t="str" cm="1">
        <f t="array" ref="GX32">INDEX(GX$13:GX31,$B32+1,1)</f>
        <v>-</v>
      </c>
      <c r="GY32" s="535" t="str" cm="1">
        <f t="array" ref="GY32">INDEX(GY$13:GY31,$B32+1,1)</f>
        <v>-</v>
      </c>
      <c r="GZ32" s="535" t="str" cm="1">
        <f t="array" ref="GZ32">INDEX(GZ$13:GZ31,$B32+1,1)</f>
        <v>-</v>
      </c>
      <c r="HA32" s="18"/>
      <c r="HB32" s="535" t="str" cm="1">
        <f t="array" ref="HB32">INDEX(HB$13:HB31,$B32+1,1)</f>
        <v>-</v>
      </c>
      <c r="HC32" s="535" t="str" cm="1">
        <f t="array" ref="HC32">INDEX(HC$13:HC31,$B32+1,1)</f>
        <v>-</v>
      </c>
      <c r="HD32" s="535" cm="1">
        <f t="array" ref="HD32">INDEX(HD$13:HD31,$B32+1,1)</f>
        <v>0</v>
      </c>
      <c r="HE32" s="535" cm="1">
        <f t="array" ref="HE32">INDEX(HE$13:HE31,$B32+1,1)</f>
        <v>0</v>
      </c>
      <c r="HF32" s="535" cm="1">
        <f t="array" ref="HF32">INDEX(HF$13:HF31,$B32+1,1)</f>
        <v>0</v>
      </c>
      <c r="HG32" s="535" cm="1">
        <f t="array" ref="HG32">INDEX(HG$13:HG31,$B32+1,1)</f>
        <v>0</v>
      </c>
      <c r="HH32" s="535" cm="1">
        <f t="array" ref="HH32">INDEX(HH$13:HH31,$B32+1,1)</f>
        <v>0</v>
      </c>
      <c r="HI32" s="535" cm="1">
        <f t="array" ref="HI32">INDEX(HI$13:HI31,$B32+1,1)</f>
        <v>0</v>
      </c>
      <c r="HJ32" s="535" cm="1">
        <f t="array" ref="HJ32">INDEX(HJ$13:HJ31,$B32+1,1)</f>
        <v>0</v>
      </c>
      <c r="HK32" s="535" cm="1">
        <f t="array" ref="HK32">INDEX(HK$13:HK31,$B32+1,1)</f>
        <v>0</v>
      </c>
      <c r="HL32" s="535" cm="1">
        <f t="array" ref="HL32">INDEX(HL$13:HL31,$B32+1,1)</f>
        <v>0</v>
      </c>
      <c r="HM32" s="535" cm="1">
        <f t="array" ref="HM32">INDEX(HM$13:HM31,$B32+1,1)</f>
        <v>0</v>
      </c>
      <c r="HN32" s="535" cm="1">
        <f t="array" ref="HN32">INDEX(HN$13:HN31,$B32+1,1)</f>
        <v>0</v>
      </c>
      <c r="HO32" s="535" cm="1">
        <f t="array" ref="HO32">INDEX(HO$13:HO31,$B32+1,1)</f>
        <v>0</v>
      </c>
      <c r="HP32" s="535" cm="1">
        <f t="array" ref="HP32">INDEX(HP$13:HP31,$B32+1,1)</f>
        <v>0</v>
      </c>
      <c r="HQ32" s="535" cm="1">
        <f t="array" ref="HQ32">INDEX(HQ$13:HQ31,$B32+1,1)</f>
        <v>0</v>
      </c>
      <c r="HR32" s="535" cm="1">
        <f t="array" ref="HR32">INDEX(HR$13:HR31,$B32+1,1)</f>
        <v>0</v>
      </c>
      <c r="HS32" s="535" cm="1">
        <f t="array" ref="HS32">INDEX(HS$13:HS31,$B32+1,1)</f>
        <v>0</v>
      </c>
      <c r="HT32" s="535" cm="1">
        <f t="array" ref="HT32">INDEX(HT$13:HT31,$B32+1,1)</f>
        <v>0</v>
      </c>
      <c r="HU32" s="535" cm="1">
        <f t="array" ref="HU32">INDEX(HU$13:HU31,$B32+1,1)</f>
        <v>0</v>
      </c>
      <c r="HV32" s="535" cm="1">
        <f t="array" ref="HV32">INDEX(HV$13:HV31,$B32+1,1)</f>
        <v>0</v>
      </c>
      <c r="HW32" s="535" cm="1">
        <f t="array" ref="HW32">INDEX(HW$13:HW31,$B32+1,1)</f>
        <v>0</v>
      </c>
      <c r="HX32" s="535" cm="1">
        <f t="array" ref="HX32">INDEX(HX$13:HX31,$B32+1,1)</f>
        <v>0</v>
      </c>
      <c r="HY32" s="535" cm="1">
        <f t="array" ref="HY32">INDEX(HY$13:HY31,$B32+1,1)</f>
        <v>0</v>
      </c>
      <c r="HZ32" s="535" cm="1">
        <f t="array" ref="HZ32">INDEX(HZ$13:HZ31,$B32+1,1)</f>
        <v>0</v>
      </c>
      <c r="IA32" s="535" cm="1">
        <f t="array" ref="IA32">INDEX(IA$13:IA31,$B32+1,1)</f>
        <v>0</v>
      </c>
      <c r="IB32" s="535" cm="1">
        <f t="array" ref="IB32">INDEX(IB$13:IB31,$B32+1,1)</f>
        <v>0</v>
      </c>
      <c r="IC32" s="535" cm="1">
        <f t="array" ref="IC32">INDEX(IC$13:IC31,$B32+1,1)</f>
        <v>0</v>
      </c>
      <c r="ID32" s="535" cm="1">
        <f t="array" ref="ID32">INDEX(ID$13:ID31,$B32+1,1)</f>
        <v>0</v>
      </c>
      <c r="IE32" s="535" cm="1">
        <f t="array" ref="IE32">INDEX(IE$13:IE31,$B32+1,1)</f>
        <v>0</v>
      </c>
      <c r="IF32" s="535" cm="1">
        <f t="array" ref="IF32">INDEX(IF$13:IF31,$B32+1,1)</f>
        <v>0</v>
      </c>
      <c r="IG32" s="535" cm="1">
        <f t="array" ref="IG32">INDEX(IG$13:IG31,$B32+1,1)</f>
        <v>0</v>
      </c>
      <c r="IH32" s="535" cm="1">
        <f t="array" ref="IH32">INDEX(IH$13:IH31,$B32+1,1)</f>
        <v>0</v>
      </c>
      <c r="II32" s="535" cm="1">
        <f t="array" ref="II32">INDEX(II$13:II31,$B32+1,1)</f>
        <v>0</v>
      </c>
      <c r="IJ32" s="535" cm="1">
        <f t="array" ref="IJ32">INDEX(IJ$13:IJ31,$B32+1,1)</f>
        <v>0</v>
      </c>
      <c r="IK32" s="535" cm="1">
        <f t="array" ref="IK32">INDEX(IK$13:IK31,$B32+1,1)</f>
        <v>0</v>
      </c>
      <c r="IL32" s="535" cm="1">
        <f t="array" ref="IL32">INDEX(IL$13:IL31,$B32+1,1)</f>
        <v>0</v>
      </c>
      <c r="IM32" s="535" cm="1">
        <f t="array" ref="IM32">INDEX(IM$13:IM31,$B32+1,1)</f>
        <v>0</v>
      </c>
      <c r="IN32" s="535" cm="1">
        <f t="array" ref="IN32">INDEX(IN$13:IN31,$B32+1,1)</f>
        <v>0</v>
      </c>
      <c r="IO32" s="535" cm="1">
        <f t="array" ref="IO32">INDEX(IO$13:IO31,$B32+1,1)</f>
        <v>0</v>
      </c>
      <c r="IP32" s="535" cm="1">
        <f t="array" ref="IP32">INDEX(IP$13:IP31,$B32+1,1)</f>
        <v>0</v>
      </c>
      <c r="IQ32" s="535" cm="1">
        <f t="array" ref="IQ32">INDEX(IQ$13:IQ31,$B32+1,1)</f>
        <v>0</v>
      </c>
      <c r="IR32" s="535" cm="1">
        <f t="array" ref="IR32">INDEX(IR$13:IR31,$B32+1,1)</f>
        <v>0</v>
      </c>
      <c r="IS32" s="535" cm="1">
        <f t="array" ref="IS32">INDEX(IS$13:IS31,$B32+1,1)</f>
        <v>0</v>
      </c>
      <c r="IT32" s="535" cm="1">
        <f t="array" ref="IT32">INDEX(IT$13:IT31,$B32+1,1)</f>
        <v>0</v>
      </c>
      <c r="IU32" s="535" cm="1">
        <f t="array" ref="IU32">INDEX(IU$13:IU31,$B32+1,1)</f>
        <v>0</v>
      </c>
      <c r="IV32" s="535" cm="1">
        <f t="array" ref="IV32">INDEX(IV$13:IV31,$B32+1,1)</f>
        <v>0</v>
      </c>
      <c r="IW32" s="535" cm="1">
        <f t="array" ref="IW32">INDEX(IW$13:IW31,$B32+1,1)</f>
        <v>0</v>
      </c>
      <c r="IX32" s="535" cm="1">
        <f t="array" ref="IX32">INDEX(IX$13:IX31,$B32+1,1)</f>
        <v>0</v>
      </c>
      <c r="IY32" s="535" cm="1">
        <f t="array" ref="IY32">INDEX(IY$13:IY31,$B32+1,1)</f>
        <v>0</v>
      </c>
      <c r="IZ32" s="535" cm="1">
        <f t="array" ref="IZ32">INDEX(IZ$13:IZ31,$B32+1,1)</f>
        <v>0</v>
      </c>
      <c r="JA32" s="535" cm="1">
        <f t="array" ref="JA32">INDEX(JA$13:JA31,$B32+1,1)</f>
        <v>0</v>
      </c>
      <c r="JB32" s="535" cm="1">
        <f t="array" ref="JB32">INDEX(JB$13:JB31,$B32+1,1)</f>
        <v>0</v>
      </c>
      <c r="JC32" s="535" cm="1">
        <f t="array" ref="JC32">INDEX(JC$13:JC31,$B32+1,1)</f>
        <v>0</v>
      </c>
      <c r="JD32" s="535" cm="1">
        <f t="array" ref="JD32">INDEX(JD$13:JD31,$B32+1,1)</f>
        <v>0</v>
      </c>
      <c r="JE32" s="535" cm="1">
        <f t="array" ref="JE32">INDEX(JE$13:JE31,$B32+1,1)</f>
        <v>0</v>
      </c>
      <c r="JF32" s="18"/>
      <c r="JG32" s="535" t="str" cm="1">
        <f t="array" ref="JG32">INDEX(JG$13:JG31,$B32+1,1)</f>
        <v>-</v>
      </c>
      <c r="JH32" s="411" t="b">
        <f t="shared" si="210"/>
        <v>0</v>
      </c>
      <c r="JI32" s="535" t="str" cm="1">
        <f t="array" ref="JI32">INDEX(JI$13:JI31,$B32+1,1)</f>
        <v>-</v>
      </c>
      <c r="JJ32" s="535" t="str" cm="1">
        <f t="array" ref="JJ32">INDEX(JJ$13:JJ31,$B32+1,1)</f>
        <v>-</v>
      </c>
      <c r="JK32" s="535" t="str" cm="1">
        <f t="array" ref="JK32">INDEX(JK$13:JK31,$B32+1,1)</f>
        <v>-</v>
      </c>
      <c r="JL32" s="535" cm="1">
        <f t="array" ref="JL32">INDEX(JL$13:JL31,$B32+1,1)</f>
        <v>1</v>
      </c>
      <c r="JM32" s="535" cm="1">
        <f t="array" ref="JM32">INDEX(JM$13:JM31,$B32+1,1)</f>
        <v>1</v>
      </c>
      <c r="JN32" s="535" t="str" cm="1">
        <f t="array" ref="JN32">INDEX(JN$13:JN31,$B32+1,1)</f>
        <v>-</v>
      </c>
      <c r="JO32" s="535" t="str" cm="1">
        <f t="array" ref="JO32">INDEX(JO$13:JO31,$B32+1,1)</f>
        <v>-</v>
      </c>
      <c r="JP32" s="535" t="str" cm="1">
        <f t="array" ref="JP32">INDEX(JP$13:JP31,$B32+1,1)</f>
        <v>-</v>
      </c>
      <c r="JQ32" s="535" t="str" cm="1">
        <f t="array" ref="JQ32">INDEX(JQ$13:JQ31,$B32+1,1)</f>
        <v>-</v>
      </c>
      <c r="JR32" s="535" t="str" cm="1">
        <f t="array" ref="JR32">INDEX(JR$13:JR31,$B32+1,1)</f>
        <v>-</v>
      </c>
      <c r="JS32" s="535" t="str" cm="1">
        <f t="array" ref="JS32">INDEX(JS$13:JS31,$B32+1,1)</f>
        <v>-</v>
      </c>
      <c r="JT32" s="535" t="str" cm="1">
        <f t="array" ref="JT32">INDEX(JT$13:JT31,$B32+1,1)</f>
        <v>-</v>
      </c>
      <c r="JU32" s="535" t="str" cm="1">
        <f t="array" ref="JU32">INDEX(JU$13:JU31,$B32+1,1)</f>
        <v>-</v>
      </c>
      <c r="JV32" s="535" t="str" cm="1">
        <f t="array" ref="JV32">INDEX(JV$13:JV31,$B32+1,1)</f>
        <v>-</v>
      </c>
      <c r="JW32" s="535" t="str" cm="1">
        <f t="array" ref="JW32">INDEX(JW$13:JW31,$B32+1,1)</f>
        <v>-</v>
      </c>
      <c r="JX32" s="535" t="str" cm="1">
        <f t="array" ref="JX32">INDEX(JX$13:JX31,$B32+1,1)</f>
        <v>-</v>
      </c>
      <c r="JY32" s="535" t="str" cm="1">
        <f t="array" ref="JY32">INDEX(JY$13:JY31,$B32+1,1)</f>
        <v>-</v>
      </c>
      <c r="JZ32" s="535" t="str" cm="1">
        <f t="array" ref="JZ32">INDEX(JZ$13:JZ31,$B32+1,1)</f>
        <v>-</v>
      </c>
      <c r="KA32" s="535" t="str" cm="1">
        <f t="array" ref="KA32">INDEX(KA$13:KA31,$B32+1,1)</f>
        <v>-</v>
      </c>
      <c r="KB32" s="535" t="str" cm="1">
        <f t="array" ref="KB32">INDEX(KB$13:KB31,$B32+1,1)</f>
        <v>-</v>
      </c>
      <c r="KC32" s="535" t="str" cm="1">
        <f t="array" ref="KC32">INDEX(KC$13:KC31,$B32+1,1)</f>
        <v>-</v>
      </c>
      <c r="KD32" s="535" t="str" cm="1">
        <f t="array" ref="KD32">INDEX(KD$13:KD31,$B32+1,1)</f>
        <v>-</v>
      </c>
      <c r="KE32" s="535" t="str" cm="1">
        <f t="array" ref="KE32">INDEX(KE$13:KE31,$B32+1,1)</f>
        <v>-</v>
      </c>
      <c r="KF32" s="535" t="str" cm="1">
        <f t="array" ref="KF32">INDEX(KF$13:KF31,$B32+1,1)</f>
        <v>-</v>
      </c>
      <c r="KG32" s="535" t="str" cm="1">
        <f t="array" ref="KG32">INDEX(KG$13:KG31,$B32+1,1)</f>
        <v>-</v>
      </c>
      <c r="KH32" s="535" t="str" cm="1">
        <f t="array" ref="KH32">INDEX(KH$13:KH31,$B32+1,1)</f>
        <v>-</v>
      </c>
      <c r="KI32" s="535" cm="1">
        <f t="array" ref="KI32">INDEX(KI$13:KI31,$B32+1,1)</f>
        <v>0</v>
      </c>
      <c r="KJ32" s="535" t="str" cm="1">
        <f t="array" ref="KJ32">INDEX(KJ$13:KJ31,$B32+1,1)</f>
        <v>-</v>
      </c>
      <c r="KK32" s="535" cm="1">
        <f t="array" ref="KK32">INDEX(KK$13:KK31,$B32+1,1)</f>
        <v>1</v>
      </c>
      <c r="KL32" s="535" cm="1">
        <f t="array" ref="KL32">INDEX(KL$13:KL31,$B32+1,1)</f>
        <v>0</v>
      </c>
      <c r="KM32" s="535" cm="1">
        <f t="array" ref="KM32">INDEX(KM$13:KM31,$B32+1,1)</f>
        <v>0</v>
      </c>
      <c r="KN32" s="535" cm="1">
        <f t="array" ref="KN32">INDEX(KN$13:KN31,$B32+1,1)</f>
        <v>0</v>
      </c>
      <c r="KO32" s="535" cm="1">
        <f t="array" ref="KO32">INDEX(KO$13:KO31,$B32+1,1)</f>
        <v>0</v>
      </c>
      <c r="KP32" s="535" cm="1">
        <f t="array" ref="KP32">INDEX(KP$13:KP31,$B32+1,1)</f>
        <v>0</v>
      </c>
      <c r="KQ32" s="535" cm="1">
        <f t="array" ref="KQ32">INDEX(KQ$13:KQ31,$B32+1,1)</f>
        <v>0</v>
      </c>
      <c r="KR32" s="535" cm="1">
        <f t="array" ref="KR32">INDEX(KR$13:KR31,$B32+1,1)</f>
        <v>0</v>
      </c>
      <c r="KS32" s="535" cm="1">
        <f t="array" ref="KS32">INDEX(KS$13:KS31,$B32+1,1)</f>
        <v>1</v>
      </c>
      <c r="KT32" s="535" cm="1">
        <f t="array" ref="KT32">INDEX(KT$13:KT31,$B32+1,1)</f>
        <v>0</v>
      </c>
      <c r="KU32" s="535" cm="1">
        <f t="array" ref="KU32">INDEX(KU$13:KU31,$B32+1,1)</f>
        <v>0</v>
      </c>
      <c r="KV32" s="535" cm="1">
        <f t="array" ref="KV32">INDEX(KV$13:KV31,$B32+1,1)</f>
        <v>0</v>
      </c>
      <c r="KW32" s="535" cm="1">
        <f t="array" ref="KW32">INDEX(KW$13:KW31,$B32+1,1)</f>
        <v>0</v>
      </c>
      <c r="KX32" s="535" cm="1">
        <f t="array" ref="KX32">INDEX(KX$13:KX31,$B32+1,1)</f>
        <v>0</v>
      </c>
      <c r="KY32" s="18"/>
      <c r="KZ32" s="535" cm="1">
        <f t="array" ref="KZ32">INDEX(KZ$13:KZ31,$B32+1,1)</f>
        <v>0.125</v>
      </c>
      <c r="LA32" s="535" cm="1">
        <f t="array" ref="LA32">INDEX(LA$13:LA31,$B32+1,1)</f>
        <v>0.3</v>
      </c>
      <c r="LB32" s="535" cm="1">
        <f t="array" ref="LB32">INDEX(LB$13:LB31,$B32+1,1)</f>
        <v>-0.05</v>
      </c>
      <c r="LC32" s="535" cm="1">
        <f t="array" ref="LC32">INDEX(LC$13:LC31,$B32+1,1)</f>
        <v>0.1</v>
      </c>
      <c r="LD32" s="535" cm="1">
        <f t="array" ref="LD32">INDEX(LD$13:LD31,$B32+1,1)</f>
        <v>0.25</v>
      </c>
      <c r="LE32" s="535" cm="1">
        <f t="array" ref="LE32">INDEX(LE$13:LE31,$B32+1,1)</f>
        <v>-0.05</v>
      </c>
      <c r="LF32" s="535" cm="1">
        <f t="array" ref="LF32">INDEX(LF$13:LF31,$B32+1,1)</f>
        <v>0.05</v>
      </c>
      <c r="LG32" s="535" cm="1">
        <f t="array" ref="LG32">INDEX(LG$13:LG31,$B32+1,1)</f>
        <v>0.1</v>
      </c>
      <c r="LH32" s="535" cm="1">
        <f t="array" ref="LH32">INDEX(LH$13:LH31,$B32+1,1)</f>
        <v>-0.02</v>
      </c>
      <c r="LI32" s="535" cm="1">
        <f t="array" ref="LI32">INDEX(LI$13:LI31,$B32+1,1)</f>
        <v>0.1</v>
      </c>
      <c r="LJ32" s="535" cm="1">
        <f t="array" ref="LJ32">INDEX(LJ$13:LJ31,$B32+1,1)</f>
        <v>0.25</v>
      </c>
      <c r="LK32" s="535" cm="1">
        <f t="array" ref="LK32">INDEX(LK$13:LK31,$B32+1,1)</f>
        <v>-0.05</v>
      </c>
      <c r="LL32" s="535" cm="1">
        <f t="array" ref="LL32">INDEX(LL$13:LL31,$B32+1,1)</f>
        <v>0.125</v>
      </c>
      <c r="LM32" s="535" cm="1">
        <f t="array" ref="LM32">INDEX(LM$13:LM31,$B32+1,1)</f>
        <v>0.1</v>
      </c>
      <c r="LN32" s="535" cm="1">
        <f t="array" ref="LN32">INDEX(LN$13:LN31,$B32+1,1)</f>
        <v>0.1</v>
      </c>
      <c r="LO32" s="535" cm="1">
        <f t="array" ref="LO32">INDEX(LO$13:LO31,$B32+1,1)</f>
        <v>0.1</v>
      </c>
      <c r="LP32" s="535" cm="1">
        <f t="array" ref="LP32">INDEX(LP$13:LP31,$B32+1,1)</f>
        <v>0</v>
      </c>
      <c r="LQ32" s="535" cm="1">
        <f t="array" ref="LQ32">INDEX(LQ$13:LQ31,$B32+1,1)</f>
        <v>0</v>
      </c>
      <c r="LR32" s="535" cm="1">
        <f t="array" ref="LR32">INDEX(LR$13:LR31,$B32+1,1)</f>
        <v>0</v>
      </c>
      <c r="LS32" s="535" cm="1">
        <f t="array" ref="LS32">INDEX(LS$13:LS31,$B32+1,1)</f>
        <v>0</v>
      </c>
      <c r="LT32" s="535" cm="1">
        <f t="array" ref="LT32">INDEX(LT$13:LT31,$B32+1,1)</f>
        <v>0</v>
      </c>
      <c r="LU32" s="535" cm="1">
        <f t="array" ref="LU32">INDEX(LU$13:LU31,$B32+1,1)</f>
        <v>0</v>
      </c>
      <c r="LV32" s="535" cm="1">
        <f t="array" ref="LV32">INDEX(LV$13:LV31,$B32+1,1)</f>
        <v>0</v>
      </c>
      <c r="LW32" s="535" cm="1">
        <f t="array" ref="LW32">INDEX(LW$13:LW31,$B32+1,1)</f>
        <v>0</v>
      </c>
      <c r="LX32" s="535" cm="1">
        <f t="array" ref="LX32">INDEX(LX$13:LX31,$B32+1,1)</f>
        <v>0</v>
      </c>
      <c r="LY32" s="535" cm="1">
        <f t="array" ref="LY32">INDEX(LY$13:LY31,$B32+1,1)</f>
        <v>0</v>
      </c>
      <c r="LZ32" s="535" cm="1">
        <f t="array" ref="LZ32">INDEX(LZ$13:LZ31,$B32+1,1)</f>
        <v>0</v>
      </c>
      <c r="MA32" s="535" cm="1">
        <f t="array" ref="MA32">INDEX(MA$13:MA31,$B32+1,1)</f>
        <v>0</v>
      </c>
      <c r="MB32" s="535" cm="1">
        <f t="array" ref="MB32">INDEX(MB$13:MB31,$B32+1,1)</f>
        <v>0</v>
      </c>
      <c r="MC32" s="535" cm="1">
        <f t="array" ref="MC32">INDEX(MC$13:MC31,$B32+1,1)</f>
        <v>0</v>
      </c>
      <c r="MD32" s="535" cm="1">
        <f t="array" ref="MD32">INDEX(MD$13:MD31,$B32+1,1)</f>
        <v>0</v>
      </c>
      <c r="ME32" s="535" cm="1">
        <f t="array" ref="ME32">INDEX(ME$13:ME31,$B32+1,1)</f>
        <v>0</v>
      </c>
      <c r="MF32" s="535" cm="1">
        <f t="array" ref="MF32">INDEX(MF$13:MF31,$B32+1,1)</f>
        <v>0</v>
      </c>
      <c r="MG32" s="535" cm="1">
        <f t="array" ref="MG32">INDEX(MG$13:MG31,$B32+1,1)</f>
        <v>0</v>
      </c>
      <c r="MH32" s="535" cm="1">
        <f t="array" ref="MH32">INDEX(MH$13:MH31,$B32+1,1)</f>
        <v>0</v>
      </c>
      <c r="MI32" s="535" cm="1">
        <f t="array" ref="MI32">INDEX(MI$13:MI31,$B32+1,1)</f>
        <v>0</v>
      </c>
      <c r="MJ32" s="535" cm="1">
        <f t="array" ref="MJ32">INDEX(MJ$13:MJ31,$B32+1,1)</f>
        <v>0</v>
      </c>
      <c r="MK32" s="535" cm="1">
        <f t="array" ref="MK32">INDEX(MK$13:MK31,$B32+1,1)</f>
        <v>0</v>
      </c>
      <c r="ML32" s="535" cm="1">
        <f t="array" ref="ML32">INDEX(ML$13:ML31,$B32+1,1)</f>
        <v>0</v>
      </c>
      <c r="MM32" s="535" cm="1">
        <f t="array" ref="MM32">INDEX(MM$13:MM31,$B32+1,1)</f>
        <v>0</v>
      </c>
      <c r="MN32" s="535" cm="1">
        <f t="array" ref="MN32">INDEX(MN$13:MN31,$B32+1,1)</f>
        <v>0</v>
      </c>
      <c r="MO32" s="535" cm="1">
        <f t="array" ref="MO32">INDEX(MO$13:MO31,$B32+1,1)</f>
        <v>0</v>
      </c>
      <c r="MP32" s="535" cm="1">
        <f t="array" ref="MP32">INDEX(MP$13:MP31,$B32+1,1)</f>
        <v>0</v>
      </c>
      <c r="MQ32" s="535" cm="1">
        <f t="array" ref="MQ32">INDEX(MQ$13:MQ31,$B32+1,1)</f>
        <v>0</v>
      </c>
      <c r="MR32" s="535" cm="1">
        <f t="array" ref="MR32">INDEX(MR$13:MR31,$B32+1,1)</f>
        <v>0</v>
      </c>
      <c r="MS32" s="535" cm="1">
        <f t="array" ref="MS32">INDEX(MS$13:MS31,$B32+1,1)</f>
        <v>0</v>
      </c>
      <c r="MT32" s="535" cm="1">
        <f t="array" ref="MT32">INDEX(MT$13:MT31,$B32+1,1)</f>
        <v>0</v>
      </c>
      <c r="MU32" s="535" cm="1">
        <f t="array" ref="MU32">INDEX(MU$13:MU31,$B32+1,1)</f>
        <v>0</v>
      </c>
      <c r="MV32" s="535" cm="1">
        <f t="array" ref="MV32">INDEX(MV$13:MV31,$B32+1,1)</f>
        <v>0</v>
      </c>
      <c r="MW32" s="535" cm="1">
        <f t="array" ref="MW32">INDEX(MW$13:MW31,$B32+1,1)</f>
        <v>0</v>
      </c>
      <c r="MX32" s="535" cm="1">
        <f t="array" ref="MX32">INDEX(MX$13:MX31,$B32+1,1)</f>
        <v>0</v>
      </c>
      <c r="MY32" s="535" cm="1">
        <f t="array" ref="MY32">INDEX(MY$13:MY31,$B32+1,1)</f>
        <v>0</v>
      </c>
      <c r="MZ32" s="535" cm="1">
        <f t="array" ref="MZ32">INDEX(MZ$13:MZ31,$B32+1,1)</f>
        <v>0</v>
      </c>
      <c r="NA32" s="535" cm="1">
        <f t="array" ref="NA32">INDEX(NA$13:NA31,$B32+1,1)</f>
        <v>0</v>
      </c>
      <c r="NB32" s="535" cm="1">
        <f t="array" ref="NB32">INDEX(NB$13:NB31,$B32+1,1)</f>
        <v>0</v>
      </c>
      <c r="NC32" s="535" cm="1">
        <f t="array" ref="NC32">INDEX(NC$13:NC31,$B32+1,1)</f>
        <v>0</v>
      </c>
      <c r="ND32" s="535" cm="1">
        <f t="array" ref="ND32">INDEX(ND$13:ND31,$B32+1,1)</f>
        <v>0</v>
      </c>
      <c r="NE32" s="535" cm="1">
        <f t="array" ref="NE32">INDEX(NE$13:NE31,$B32+1,1)</f>
        <v>0</v>
      </c>
      <c r="NF32" s="535" cm="1">
        <f t="array" ref="NF32">INDEX(NF$13:NF31,$B32+1,1)</f>
        <v>0</v>
      </c>
      <c r="NG32" s="535" cm="1">
        <f t="array" ref="NG32">INDEX(NG$13:NG31,$B32+1,1)</f>
        <v>0</v>
      </c>
      <c r="NH32" s="535" cm="1">
        <f t="array" ref="NH32">INDEX(NH$13:NH31,$B32+1,1)</f>
        <v>0</v>
      </c>
      <c r="NI32" s="535" cm="1">
        <f t="array" ref="NI32">INDEX(NI$13:NI31,$B32+1,1)</f>
        <v>0</v>
      </c>
      <c r="NJ32" s="535" cm="1">
        <f t="array" ref="NJ32">INDEX(NJ$13:NJ31,$B32+1,1)</f>
        <v>0</v>
      </c>
      <c r="NK32" s="535" cm="1">
        <f t="array" ref="NK32">INDEX(NK$13:NK31,$B32+1,1)</f>
        <v>0</v>
      </c>
      <c r="NL32" s="535" cm="1">
        <f t="array" ref="NL32">INDEX(NL$13:NL31,$B32+1,1)</f>
        <v>0</v>
      </c>
      <c r="NM32" s="535" cm="1">
        <f t="array" ref="NM32">INDEX(NM$13:NM31,$B32+1,1)</f>
        <v>0</v>
      </c>
      <c r="NN32" s="535" cm="1">
        <f t="array" ref="NN32">INDEX(NN$13:NN31,$B32+1,1)</f>
        <v>0</v>
      </c>
      <c r="NO32" s="535" cm="1">
        <f t="array" ref="NO32">INDEX(NO$13:NO31,$B32+1,1)</f>
        <v>0</v>
      </c>
      <c r="NP32" s="535" cm="1">
        <f t="array" ref="NP32">INDEX(NP$13:NP31,$B32+1,1)</f>
        <v>0</v>
      </c>
      <c r="NQ32" s="535" cm="1">
        <f t="array" ref="NQ32">INDEX(NQ$13:NQ31,$B32+1,1)</f>
        <v>0</v>
      </c>
      <c r="NR32" s="535" cm="1">
        <f t="array" ref="NR32">INDEX(NR$13:NR31,$B32+1,1)</f>
        <v>0</v>
      </c>
      <c r="NS32" s="535" cm="1">
        <f t="array" ref="NS32">INDEX(NS$13:NS31,$B32+1,1)</f>
        <v>0</v>
      </c>
      <c r="NT32" s="535" cm="1">
        <f t="array" ref="NT32">INDEX(NT$13:NT31,$B32+1,1)</f>
        <v>0</v>
      </c>
      <c r="NU32" s="535" cm="1">
        <f t="array" ref="NU32">INDEX(NU$13:NU31,$B32+1,1)</f>
        <v>0</v>
      </c>
      <c r="NV32" s="535" cm="1">
        <f t="array" ref="NV32">INDEX(NV$13:NV31,$B32+1,1)</f>
        <v>0</v>
      </c>
      <c r="NW32" s="535" cm="1">
        <f t="array" ref="NW32">INDEX(NW$13:NW31,$B32+1,1)</f>
        <v>0</v>
      </c>
      <c r="NX32" s="535" cm="1">
        <f t="array" ref="NX32">INDEX(NX$13:NX31,$B32+1,1)</f>
        <v>0</v>
      </c>
      <c r="NY32" s="535" cm="1">
        <f t="array" ref="NY32">INDEX(NY$13:NY31,$B32+1,1)</f>
        <v>0</v>
      </c>
      <c r="NZ32" s="535" cm="1">
        <f t="array" ref="NZ32">INDEX(NZ$13:NZ31,$B32+1,1)</f>
        <v>0</v>
      </c>
      <c r="OA32" s="535" cm="1">
        <f t="array" ref="OA32">INDEX(OA$13:OA31,$B32+1,1)</f>
        <v>0</v>
      </c>
      <c r="OB32" s="535" cm="1">
        <f t="array" ref="OB32">INDEX(OB$13:OB31,$B32+1,1)</f>
        <v>0</v>
      </c>
      <c r="OC32" s="535" cm="1">
        <f t="array" ref="OC32">INDEX(OC$13:OC31,$B32+1,1)</f>
        <v>0</v>
      </c>
      <c r="OD32" s="535" cm="1">
        <f t="array" ref="OD32">INDEX(OD$13:OD31,$B32+1,1)</f>
        <v>0</v>
      </c>
      <c r="OE32" s="535" cm="1">
        <f t="array" ref="OE32">INDEX(OE$13:OE31,$B32+1,1)</f>
        <v>0</v>
      </c>
      <c r="OF32" s="535" cm="1">
        <f t="array" ref="OF32">INDEX(OF$13:OF31,$B32+1,1)</f>
        <v>0</v>
      </c>
      <c r="OG32" s="535" cm="1">
        <f t="array" ref="OG32">INDEX(OG$13:OG31,$B32+1,1)</f>
        <v>0</v>
      </c>
      <c r="OH32" s="535" cm="1">
        <f t="array" ref="OH32">INDEX(OH$13:OH31,$B32+1,1)</f>
        <v>0</v>
      </c>
      <c r="OI32" s="535" cm="1">
        <f t="array" ref="OI32">INDEX(OI$13:OI31,$B32+1,1)</f>
        <v>0</v>
      </c>
      <c r="OJ32" s="535" cm="1">
        <f t="array" ref="OJ32">INDEX(OJ$13:OJ31,$B32+1,1)</f>
        <v>0</v>
      </c>
      <c r="OK32" s="535" cm="1">
        <f t="array" ref="OK32">INDEX(OK$13:OK31,$B32+1,1)</f>
        <v>0</v>
      </c>
      <c r="OL32" s="535" cm="1">
        <f t="array" ref="OL32">INDEX(OL$13:OL31,$B32+1,1)</f>
        <v>0</v>
      </c>
      <c r="OM32" s="535" cm="1">
        <f t="array" ref="OM32">INDEX(OM$13:OM31,$B32+1,1)</f>
        <v>0</v>
      </c>
      <c r="ON32" s="535" cm="1">
        <f t="array" ref="ON32">INDEX(ON$13:ON31,$B32+1,1)</f>
        <v>0</v>
      </c>
      <c r="OO32" s="535" cm="1">
        <f t="array" ref="OO32">INDEX(OO$13:OO31,$B32+1,1)</f>
        <v>0</v>
      </c>
      <c r="OP32" s="535" cm="1">
        <f t="array" ref="OP32">INDEX(OP$13:OP31,$B32+1,1)</f>
        <v>0</v>
      </c>
      <c r="OQ32" s="535" cm="1">
        <f t="array" ref="OQ32">INDEX(OQ$13:OQ31,$B32+1,1)</f>
        <v>0</v>
      </c>
      <c r="OR32" s="535" cm="1">
        <f t="array" ref="OR32">INDEX(OR$13:OR31,$B32+1,1)</f>
        <v>0</v>
      </c>
      <c r="OS32" s="535" cm="1">
        <f t="array" ref="OS32">INDEX(OS$13:OS31,$B32+1,1)</f>
        <v>0</v>
      </c>
      <c r="OT32" s="535" cm="1">
        <f t="array" ref="OT32">INDEX(OT$13:OT31,$B32+1,1)</f>
        <v>0</v>
      </c>
      <c r="OU32" s="535" cm="1">
        <f t="array" ref="OU32">INDEX(OU$13:OU31,$B32+1,1)</f>
        <v>0</v>
      </c>
      <c r="OV32" s="535" cm="1">
        <f t="array" ref="OV32">INDEX(OV$13:OV31,$B32+1,1)</f>
        <v>0</v>
      </c>
      <c r="OW32" s="535" cm="1">
        <f t="array" ref="OW32">INDEX(OW$13:OW31,$B32+1,1)</f>
        <v>0</v>
      </c>
      <c r="OX32" s="535" cm="1">
        <f t="array" ref="OX32">INDEX(OX$13:OX31,$B32+1,1)</f>
        <v>0</v>
      </c>
      <c r="OY32" s="535" cm="1">
        <f t="array" ref="OY32">INDEX(OY$13:OY31,$B32+1,1)</f>
        <v>0</v>
      </c>
      <c r="OZ32" s="535" cm="1">
        <f t="array" ref="OZ32">INDEX(OZ$13:OZ31,$B32+1,1)</f>
        <v>0</v>
      </c>
      <c r="PA32" s="535" cm="1">
        <f t="array" ref="PA32">INDEX(PA$13:PA31,$B32+1,1)</f>
        <v>0</v>
      </c>
      <c r="PB32" s="535" cm="1">
        <f t="array" ref="PB32">INDEX(PB$13:PB31,$B32+1,1)</f>
        <v>0</v>
      </c>
      <c r="PC32" s="535" cm="1">
        <f t="array" ref="PC32">INDEX(PC$13:PC31,$B32+1,1)</f>
        <v>0</v>
      </c>
      <c r="PD32" s="535" cm="1">
        <f t="array" ref="PD32">INDEX(PD$13:PD31,$B32+1,1)</f>
        <v>0</v>
      </c>
      <c r="PE32" s="535" cm="1">
        <f t="array" ref="PE32">INDEX(PE$13:PE31,$B32+1,1)</f>
        <v>0</v>
      </c>
      <c r="PF32" s="535" cm="1">
        <f t="array" ref="PF32">INDEX(PF$13:PF31,$B32+1,1)</f>
        <v>0</v>
      </c>
      <c r="PG32" s="535" cm="1">
        <f t="array" ref="PG32">INDEX(PG$13:PG31,$B32+1,1)</f>
        <v>0</v>
      </c>
      <c r="PH32" s="535" cm="1">
        <f t="array" ref="PH32">INDEX(PH$13:PH31,$B32+1,1)</f>
        <v>0</v>
      </c>
      <c r="PI32" s="535" cm="1">
        <f t="array" ref="PI32">INDEX(PI$13:PI31,$B32+1,1)</f>
        <v>0</v>
      </c>
      <c r="PJ32" s="535" cm="1">
        <f t="array" ref="PJ32">INDEX(PJ$13:PJ31,$B32+1,1)</f>
        <v>0</v>
      </c>
      <c r="PK32" s="535" cm="1">
        <f t="array" ref="PK32">INDEX(PK$13:PK31,$B32+1,1)</f>
        <v>0</v>
      </c>
      <c r="PL32" s="535" cm="1">
        <f t="array" ref="PL32">INDEX(PL$13:PL31,$B32+1,1)</f>
        <v>0</v>
      </c>
      <c r="PM32" s="535" cm="1">
        <f t="array" ref="PM32">INDEX(PM$13:PM31,$B32+1,1)</f>
        <v>0</v>
      </c>
      <c r="PN32" s="535" cm="1">
        <f t="array" ref="PN32">INDEX(PN$13:PN31,$B32+1,1)</f>
        <v>0</v>
      </c>
      <c r="PO32" s="535" cm="1">
        <f t="array" ref="PO32">INDEX(PO$13:PO31,$B32+1,1)</f>
        <v>0</v>
      </c>
      <c r="PP32" s="535" cm="1">
        <f t="array" ref="PP32">INDEX(PP$13:PP31,$B32+1,1)</f>
        <v>0</v>
      </c>
      <c r="PQ32" s="535" cm="1">
        <f t="array" ref="PQ32">INDEX(PQ$13:PQ31,$B32+1,1)</f>
        <v>0</v>
      </c>
      <c r="PR32" s="535" cm="1">
        <f t="array" ref="PR32">INDEX(PR$13:PR31,$B32+1,1)</f>
        <v>0</v>
      </c>
      <c r="PS32" s="535" cm="1">
        <f t="array" ref="PS32">INDEX(PS$13:PS31,$B32+1,1)</f>
        <v>0</v>
      </c>
      <c r="PT32" s="535" cm="1">
        <f t="array" ref="PT32">INDEX(PT$13:PT31,$B32+1,1)</f>
        <v>0</v>
      </c>
      <c r="PU32" s="535" cm="1">
        <f t="array" ref="PU32">INDEX(PU$13:PU31,$B32+1,1)</f>
        <v>0</v>
      </c>
      <c r="PV32" s="535" cm="1">
        <f t="array" ref="PV32">INDEX(PV$13:PV31,$B32+1,1)</f>
        <v>0</v>
      </c>
      <c r="PW32" s="535" cm="1">
        <f t="array" ref="PW32">INDEX(PW$13:PW31,$B32+1,1)</f>
        <v>0</v>
      </c>
      <c r="PX32" s="535" cm="1">
        <f t="array" ref="PX32">INDEX(PX$13:PX31,$B32+1,1)</f>
        <v>0</v>
      </c>
      <c r="PY32" s="535" cm="1">
        <f t="array" ref="PY32">INDEX(PY$13:PY31,$B32+1,1)</f>
        <v>0</v>
      </c>
      <c r="PZ32" s="535" cm="1">
        <f t="array" ref="PZ32">INDEX(PZ$13:PZ31,$B32+1,1)</f>
        <v>0</v>
      </c>
      <c r="QA32" s="535" cm="1">
        <f t="array" ref="QA32">INDEX(QA$13:QA31,$B32+1,1)</f>
        <v>0</v>
      </c>
      <c r="QB32" s="535" cm="1">
        <f t="array" ref="QB32">INDEX(QB$13:QB31,$B32+1,1)</f>
        <v>0</v>
      </c>
      <c r="QC32" s="535" cm="1">
        <f t="array" ref="QC32">INDEX(QC$13:QC31,$B32+1,1)</f>
        <v>0</v>
      </c>
      <c r="QD32" s="535" cm="1">
        <f t="array" ref="QD32">INDEX(QD$13:QD31,$B32+1,1)</f>
        <v>0</v>
      </c>
      <c r="QE32" s="535" cm="1">
        <f t="array" ref="QE32">INDEX(QE$13:QE31,$B32+1,1)</f>
        <v>0</v>
      </c>
      <c r="QF32" s="535" cm="1">
        <f t="array" ref="QF32">INDEX(QF$13:QF31,$B32+1,1)</f>
        <v>0</v>
      </c>
      <c r="QG32" s="535" cm="1">
        <f t="array" ref="QG32">INDEX(QG$13:QG31,$B32+1,1)</f>
        <v>0</v>
      </c>
      <c r="QH32" s="535" cm="1">
        <f t="array" ref="QH32">INDEX(QH$13:QH31,$B32+1,1)</f>
        <v>0</v>
      </c>
      <c r="QI32" s="535" cm="1">
        <f t="array" ref="QI32">INDEX(QI$13:QI31,$B32+1,1)</f>
        <v>0</v>
      </c>
      <c r="QJ32" s="535" cm="1">
        <f t="array" ref="QJ32">INDEX(QJ$13:QJ31,$B32+1,1)</f>
        <v>0</v>
      </c>
      <c r="QK32" s="535" cm="1">
        <f t="array" ref="QK32">INDEX(QK$13:QK31,$B32+1,1)</f>
        <v>0</v>
      </c>
      <c r="QL32" s="535" cm="1">
        <f t="array" ref="QL32">INDEX(QL$13:QL31,$B32+1,1)</f>
        <v>0</v>
      </c>
      <c r="QM32" s="535" cm="1">
        <f t="array" ref="QM32">INDEX(QM$13:QM31,$B32+1,1)</f>
        <v>0</v>
      </c>
      <c r="QN32" s="535" cm="1">
        <f t="array" ref="QN32">INDEX(QN$13:QN31,$B32+1,1)</f>
        <v>0</v>
      </c>
      <c r="QO32" s="535" cm="1">
        <f t="array" ref="QO32">INDEX(QO$13:QO31,$B32+1,1)</f>
        <v>0</v>
      </c>
      <c r="QP32" s="535" cm="1">
        <f t="array" ref="QP32">INDEX(QP$13:QP31,$B32+1,1)</f>
        <v>0</v>
      </c>
      <c r="QQ32" s="535" cm="1">
        <f t="array" ref="QQ32">INDEX(QQ$13:QQ31,$B32+1,1)</f>
        <v>0</v>
      </c>
      <c r="QR32" s="535" cm="1">
        <f t="array" ref="QR32">INDEX(QR$13:QR31,$B32+1,1)</f>
        <v>0</v>
      </c>
      <c r="QS32" s="535" cm="1">
        <f t="array" ref="QS32">INDEX(QS$13:QS31,$B32+1,1)</f>
        <v>0</v>
      </c>
      <c r="QT32" s="535" cm="1">
        <f t="array" ref="QT32">INDEX(QT$13:QT31,$B32+1,1)</f>
        <v>0</v>
      </c>
      <c r="QU32" s="535" cm="1">
        <f t="array" ref="QU32">INDEX(QU$13:QU31,$B32+1,1)</f>
        <v>0</v>
      </c>
      <c r="QV32" s="535" cm="1">
        <f t="array" ref="QV32">INDEX(QV$13:QV31,$B32+1,1)</f>
        <v>0</v>
      </c>
      <c r="QW32" s="535" cm="1">
        <f t="array" ref="QW32">INDEX(QW$13:QW31,$B32+1,1)</f>
        <v>0</v>
      </c>
      <c r="QX32" s="535" cm="1">
        <f t="array" ref="QX32">INDEX(QX$13:QX31,$B32+1,1)</f>
        <v>0</v>
      </c>
      <c r="QY32" s="535" cm="1">
        <f t="array" ref="QY32">INDEX(QY$13:QY31,$B32+1,1)</f>
        <v>0</v>
      </c>
      <c r="QZ32" s="535" cm="1">
        <f t="array" ref="QZ32">INDEX(QZ$13:QZ31,$B32+1,1)</f>
        <v>0</v>
      </c>
      <c r="RA32" s="535" cm="1">
        <f t="array" ref="RA32">INDEX(RA$13:RA31,$B32+1,1)</f>
        <v>0</v>
      </c>
      <c r="RB32" s="535" cm="1">
        <f t="array" ref="RB32">INDEX(RB$13:RB31,$B32+1,1)</f>
        <v>0</v>
      </c>
      <c r="RC32" s="535" cm="1">
        <f t="array" ref="RC32">INDEX(RC$13:RC31,$B32+1,1)</f>
        <v>0</v>
      </c>
      <c r="RD32" s="535" cm="1">
        <f t="array" ref="RD32">INDEX(RD$13:RD31,$B32+1,1)</f>
        <v>0</v>
      </c>
      <c r="RE32" s="535" cm="1">
        <f t="array" ref="RE32">INDEX(RE$13:RE31,$B32+1,1)</f>
        <v>0</v>
      </c>
      <c r="RF32" s="535" cm="1">
        <f t="array" ref="RF32">INDEX(RF$13:RF31,$B32+1,1)</f>
        <v>0</v>
      </c>
      <c r="RG32" s="535" cm="1">
        <f t="array" ref="RG32">INDEX(RG$13:RG31,$B32+1,1)</f>
        <v>0</v>
      </c>
      <c r="RH32" s="535" cm="1">
        <f t="array" ref="RH32">INDEX(RH$13:RH31,$B32+1,1)</f>
        <v>0</v>
      </c>
      <c r="RI32" s="535" cm="1">
        <f t="array" ref="RI32">INDEX(RI$13:RI31,$B32+1,1)</f>
        <v>0</v>
      </c>
      <c r="RJ32" s="535" cm="1">
        <f t="array" ref="RJ32">INDEX(RJ$13:RJ31,$B32+1,1)</f>
        <v>0</v>
      </c>
      <c r="RK32" s="535" cm="1">
        <f t="array" ref="RK32">INDEX(RK$13:RK31,$B32+1,1)</f>
        <v>0</v>
      </c>
      <c r="RL32" s="535" cm="1">
        <f t="array" ref="RL32">INDEX(RL$13:RL31,$B32+1,1)</f>
        <v>0</v>
      </c>
      <c r="RM32" s="535" cm="1">
        <f t="array" ref="RM32">INDEX(RM$13:RM31,$B32+1,1)</f>
        <v>0</v>
      </c>
      <c r="RN32" s="535" cm="1">
        <f t="array" ref="RN32">INDEX(RN$13:RN31,$B32+1,1)</f>
        <v>0</v>
      </c>
      <c r="RO32" s="535" cm="1">
        <f t="array" ref="RO32">INDEX(RO$13:RO31,$B32+1,1)</f>
        <v>0</v>
      </c>
      <c r="RP32" s="535" cm="1">
        <f t="array" ref="RP32">INDEX(RP$13:RP31,$B32+1,1)</f>
        <v>0</v>
      </c>
      <c r="RQ32" s="535" cm="1">
        <f t="array" ref="RQ32">INDEX(RQ$13:RQ31,$B32+1,1)</f>
        <v>0</v>
      </c>
      <c r="RR32" s="535" cm="1">
        <f t="array" ref="RR32">INDEX(RR$13:RR31,$B32+1,1)</f>
        <v>0</v>
      </c>
      <c r="RS32" s="535" cm="1">
        <f t="array" ref="RS32">INDEX(RS$13:RS31,$B32+1,1)</f>
        <v>0</v>
      </c>
      <c r="RT32" s="535" cm="1">
        <f t="array" ref="RT32">INDEX(RT$13:RT31,$B32+1,1)</f>
        <v>0</v>
      </c>
      <c r="RU32" s="535" cm="1">
        <f t="array" ref="RU32">INDEX(RU$13:RU31,$B32+1,1)</f>
        <v>0</v>
      </c>
      <c r="RV32" s="535" cm="1">
        <f t="array" ref="RV32">INDEX(RV$13:RV31,$B32+1,1)</f>
        <v>0</v>
      </c>
      <c r="RW32" s="535" cm="1">
        <f t="array" ref="RW32">INDEX(RW$13:RW31,$B32+1,1)</f>
        <v>0</v>
      </c>
      <c r="RX32" s="535" cm="1">
        <f t="array" ref="RX32">INDEX(RX$13:RX31,$B32+1,1)</f>
        <v>0</v>
      </c>
      <c r="RY32" s="535" cm="1">
        <f t="array" ref="RY32">INDEX(RY$13:RY31,$B32+1,1)</f>
        <v>0</v>
      </c>
      <c r="RZ32" s="535" cm="1">
        <f t="array" ref="RZ32">INDEX(RZ$13:RZ31,$B32+1,1)</f>
        <v>0</v>
      </c>
      <c r="SA32" s="535" cm="1">
        <f t="array" ref="SA32">INDEX(SA$13:SA31,$B32+1,1)</f>
        <v>0</v>
      </c>
      <c r="SB32" s="535" cm="1">
        <f t="array" ref="SB32">INDEX(SB$13:SB31,$B32+1,1)</f>
        <v>0</v>
      </c>
      <c r="SC32" s="535" cm="1">
        <f t="array" ref="SC32">INDEX(SC$13:SC31,$B32+1,1)</f>
        <v>0</v>
      </c>
      <c r="SD32" s="535" cm="1">
        <f t="array" ref="SD32">INDEX(SD$13:SD31,$B32+1,1)</f>
        <v>0</v>
      </c>
      <c r="SE32" s="535" cm="1">
        <f t="array" ref="SE32">INDEX(SE$13:SE31,$B32+1,1)</f>
        <v>0</v>
      </c>
      <c r="SF32" s="535" cm="1">
        <f t="array" ref="SF32">INDEX(SF$13:SF31,$B32+1,1)</f>
        <v>0</v>
      </c>
      <c r="SG32" s="535" cm="1">
        <f t="array" ref="SG32">INDEX(SG$13:SG31,$B32+1,1)</f>
        <v>0</v>
      </c>
      <c r="SH32" s="535" cm="1">
        <f t="array" ref="SH32">INDEX(SH$13:SH31,$B32+1,1)</f>
        <v>0</v>
      </c>
      <c r="SI32" s="535" cm="1">
        <f t="array" ref="SI32">INDEX(SI$13:SI31,$B32+1,1)</f>
        <v>0</v>
      </c>
      <c r="SJ32" s="535" cm="1">
        <f t="array" ref="SJ32">INDEX(SJ$13:SJ31,$B32+1,1)</f>
        <v>0</v>
      </c>
      <c r="SK32" s="535" cm="1">
        <f t="array" ref="SK32">INDEX(SK$13:SK31,$B32+1,1)</f>
        <v>0</v>
      </c>
      <c r="SL32" s="535" cm="1">
        <f t="array" ref="SL32">INDEX(SL$13:SL31,$B32+1,1)</f>
        <v>0</v>
      </c>
      <c r="SM32" s="535" cm="1">
        <f t="array" ref="SM32">INDEX(SM$13:SM31,$B32+1,1)</f>
        <v>0</v>
      </c>
      <c r="SN32" s="535" cm="1">
        <f t="array" ref="SN32">INDEX(SN$13:SN31,$B32+1,1)</f>
        <v>0</v>
      </c>
      <c r="SO32" s="535" cm="1">
        <f t="array" ref="SO32">INDEX(SO$13:SO31,$B32+1,1)</f>
        <v>0</v>
      </c>
      <c r="SP32" s="535" cm="1">
        <f t="array" ref="SP32">INDEX(SP$13:SP31,$B32+1,1)</f>
        <v>0</v>
      </c>
      <c r="SQ32" s="535" cm="1">
        <f t="array" ref="SQ32">INDEX(SQ$13:SQ31,$B32+1,1)</f>
        <v>0</v>
      </c>
      <c r="SR32" s="535" cm="1">
        <f t="array" ref="SR32">INDEX(SR$13:SR31,$B32+1,1)</f>
        <v>0</v>
      </c>
      <c r="SS32" s="535" cm="1">
        <f t="array" ref="SS32">INDEX(SS$13:SS31,$B32+1,1)</f>
        <v>0</v>
      </c>
      <c r="ST32" s="535" cm="1">
        <f t="array" ref="ST32">INDEX(ST$13:ST31,$B32+1,1)</f>
        <v>0</v>
      </c>
      <c r="SU32" s="535" cm="1">
        <f t="array" ref="SU32">INDEX(SU$13:SU31,$B32+1,1)</f>
        <v>0</v>
      </c>
      <c r="SV32" s="535" cm="1">
        <f t="array" ref="SV32">INDEX(SV$13:SV31,$B32+1,1)</f>
        <v>0</v>
      </c>
      <c r="SW32" s="535" cm="1">
        <f t="array" ref="SW32">INDEX(SW$13:SW31,$B32+1,1)</f>
        <v>0</v>
      </c>
      <c r="SX32" s="535" cm="1">
        <f t="array" ref="SX32">INDEX(SX$13:SX31,$B32+1,1)</f>
        <v>0</v>
      </c>
      <c r="SY32" s="535" cm="1">
        <f t="array" ref="SY32">INDEX(SY$13:SY31,$B32+1,1)</f>
        <v>0</v>
      </c>
      <c r="SZ32" s="535" cm="1">
        <f t="array" ref="SZ32">INDEX(SZ$13:SZ31,$B32+1,1)</f>
        <v>0</v>
      </c>
      <c r="TA32" s="535" cm="1">
        <f t="array" ref="TA32">INDEX(TA$13:TA31,$B32+1,1)</f>
        <v>0</v>
      </c>
      <c r="TB32" s="535" cm="1">
        <f t="array" ref="TB32">INDEX(TB$13:TB31,$B32+1,1)</f>
        <v>0</v>
      </c>
      <c r="TC32" s="535" cm="1">
        <f t="array" ref="TC32">INDEX(TC$13:TC31,$B32+1,1)</f>
        <v>0</v>
      </c>
      <c r="TD32" s="535" cm="1">
        <f t="array" ref="TD32">INDEX(TD$13:TD31,$B32+1,1)</f>
        <v>0</v>
      </c>
      <c r="TE32" s="535" cm="1">
        <f t="array" ref="TE32">INDEX(TE$13:TE31,$B32+1,1)</f>
        <v>0</v>
      </c>
      <c r="TF32" s="535" cm="1">
        <f t="array" ref="TF32">INDEX(TF$13:TF31,$B32+1,1)</f>
        <v>0</v>
      </c>
      <c r="TG32" s="535" cm="1">
        <f t="array" ref="TG32">INDEX(TG$13:TG31,$B32+1,1)</f>
        <v>0</v>
      </c>
      <c r="TH32" s="535" cm="1">
        <f t="array" ref="TH32">INDEX(TH$13:TH31,$B32+1,1)</f>
        <v>0</v>
      </c>
      <c r="TI32" s="535" cm="1">
        <f t="array" ref="TI32">INDEX(TI$13:TI31,$B32+1,1)</f>
        <v>0</v>
      </c>
      <c r="TJ32" s="535" cm="1">
        <f t="array" ref="TJ32">INDEX(TJ$13:TJ31,$B32+1,1)</f>
        <v>0</v>
      </c>
      <c r="TK32" s="535" cm="1">
        <f t="array" ref="TK32">INDEX(TK$13:TK31,$B32+1,1)</f>
        <v>0</v>
      </c>
      <c r="TL32" s="535" cm="1">
        <f t="array" ref="TL32">INDEX(TL$13:TL31,$B32+1,1)</f>
        <v>0</v>
      </c>
      <c r="TM32" s="535" cm="1">
        <f t="array" ref="TM32">INDEX(TM$13:TM31,$B32+1,1)</f>
        <v>0</v>
      </c>
      <c r="TN32" s="535" cm="1">
        <f t="array" ref="TN32">INDEX(TN$13:TN31,$B32+1,1)</f>
        <v>0</v>
      </c>
      <c r="TO32" s="535" cm="1">
        <f t="array" ref="TO32">INDEX(TO$13:TO31,$B32+1,1)</f>
        <v>0</v>
      </c>
      <c r="TP32" s="535" cm="1">
        <f t="array" ref="TP32">INDEX(TP$13:TP31,$B32+1,1)</f>
        <v>0</v>
      </c>
      <c r="TQ32" s="535" cm="1">
        <f t="array" ref="TQ32">INDEX(TQ$13:TQ31,$B32+1,1)</f>
        <v>0</v>
      </c>
      <c r="TR32" s="535" cm="1">
        <f t="array" ref="TR32">INDEX(TR$13:TR31,$B32+1,1)</f>
        <v>0</v>
      </c>
      <c r="TS32" s="535" cm="1">
        <f t="array" ref="TS32">INDEX(TS$13:TS31,$B32+1,1)</f>
        <v>0</v>
      </c>
      <c r="TT32" s="535" cm="1">
        <f t="array" ref="TT32">INDEX(TT$13:TT31,$B32+1,1)</f>
        <v>0</v>
      </c>
      <c r="TU32" s="535" cm="1">
        <f t="array" ref="TU32">INDEX(TU$13:TU31,$B32+1,1)</f>
        <v>0</v>
      </c>
      <c r="TV32" s="535" cm="1">
        <f t="array" ref="TV32">INDEX(TV$13:TV31,$B32+1,1)</f>
        <v>0</v>
      </c>
      <c r="TW32" s="535" cm="1">
        <f t="array" ref="TW32">INDEX(TW$13:TW31,$B32+1,1)</f>
        <v>0</v>
      </c>
      <c r="TX32" s="535" cm="1">
        <f t="array" ref="TX32">INDEX(TX$13:TX31,$B32+1,1)</f>
        <v>0</v>
      </c>
      <c r="TY32" s="535" cm="1">
        <f t="array" ref="TY32">INDEX(TY$13:TY31,$B32+1,1)</f>
        <v>0</v>
      </c>
      <c r="TZ32" s="535" cm="1">
        <f t="array" ref="TZ32">INDEX(TZ$13:TZ31,$B32+1,1)</f>
        <v>0</v>
      </c>
      <c r="UA32" s="535" cm="1">
        <f t="array" ref="UA32">INDEX(UA$13:UA31,$B32+1,1)</f>
        <v>0</v>
      </c>
      <c r="UB32" s="535" cm="1">
        <f t="array" ref="UB32">INDEX(UB$13:UB31,$B32+1,1)</f>
        <v>0</v>
      </c>
      <c r="UC32" s="535" cm="1">
        <f t="array" ref="UC32">INDEX(UC$13:UC31,$B32+1,1)</f>
        <v>0</v>
      </c>
      <c r="UD32" s="535" cm="1">
        <f t="array" ref="UD32">INDEX(UD$13:UD31,$B32+1,1)</f>
        <v>0</v>
      </c>
      <c r="UE32" s="535" cm="1">
        <f t="array" ref="UE32">INDEX(UE$13:UE31,$B32+1,1)</f>
        <v>0</v>
      </c>
      <c r="UF32" s="535" cm="1">
        <f t="array" ref="UF32">INDEX(UF$13:UF31,$B32+1,1)</f>
        <v>0</v>
      </c>
      <c r="UG32" s="535" cm="1">
        <f t="array" ref="UG32">INDEX(UG$13:UG31,$B32+1,1)</f>
        <v>0</v>
      </c>
      <c r="UH32" s="535" cm="1">
        <f t="array" ref="UH32">INDEX(UH$13:UH31,$B32+1,1)</f>
        <v>0</v>
      </c>
      <c r="UI32" s="535" cm="1">
        <f t="array" ref="UI32">INDEX(UI$13:UI31,$B32+1,1)</f>
        <v>0</v>
      </c>
      <c r="UJ32" s="535" cm="1">
        <f t="array" ref="UJ32">INDEX(UJ$13:UJ31,$B32+1,1)</f>
        <v>0</v>
      </c>
      <c r="UK32" s="535" cm="1">
        <f t="array" ref="UK32">INDEX(UK$13:UK31,$B32+1,1)</f>
        <v>0</v>
      </c>
      <c r="UL32" s="535" cm="1">
        <f t="array" ref="UL32">INDEX(UL$13:UL31,$B32+1,1)</f>
        <v>0</v>
      </c>
      <c r="UM32" s="535" cm="1">
        <f t="array" ref="UM32">INDEX(UM$13:UM31,$B32+1,1)</f>
        <v>0</v>
      </c>
      <c r="UN32" s="535" cm="1">
        <f t="array" ref="UN32">INDEX(UN$13:UN31,$B32+1,1)</f>
        <v>0</v>
      </c>
      <c r="UO32" s="535" cm="1">
        <f t="array" ref="UO32">INDEX(UO$13:UO31,$B32+1,1)</f>
        <v>0</v>
      </c>
      <c r="UP32" s="535" cm="1">
        <f t="array" ref="UP32">INDEX(UP$13:UP31,$B32+1,1)</f>
        <v>0</v>
      </c>
      <c r="UQ32" s="535" cm="1">
        <f t="array" ref="UQ32">INDEX(UQ$13:UQ31,$B32+1,1)</f>
        <v>0</v>
      </c>
      <c r="UR32" s="535" cm="1">
        <f t="array" ref="UR32">INDEX(UR$13:UR31,$B32+1,1)</f>
        <v>0</v>
      </c>
      <c r="US32" s="535" cm="1">
        <f t="array" ref="US32">INDEX(US$13:US31,$B32+1,1)</f>
        <v>0</v>
      </c>
      <c r="UT32" s="535" cm="1">
        <f t="array" ref="UT32">INDEX(UT$13:UT31,$B32+1,1)</f>
        <v>0</v>
      </c>
      <c r="UU32" s="535" cm="1">
        <f t="array" ref="UU32">INDEX(UU$13:UU31,$B32+1,1)</f>
        <v>0</v>
      </c>
      <c r="UV32" s="535" cm="1">
        <f t="array" ref="UV32">INDEX(UV$13:UV31,$B32+1,1)</f>
        <v>0</v>
      </c>
      <c r="UW32" s="535" cm="1">
        <f t="array" ref="UW32">INDEX(UW$13:UW31,$B32+1,1)</f>
        <v>0</v>
      </c>
      <c r="UX32" s="535" cm="1">
        <f t="array" ref="UX32">INDEX(UX$13:UX31,$B32+1,1)</f>
        <v>0</v>
      </c>
      <c r="UY32" s="535" cm="1">
        <f t="array" ref="UY32">INDEX(UY$13:UY31,$B32+1,1)</f>
        <v>0</v>
      </c>
      <c r="UZ32" s="535" cm="1">
        <f t="array" ref="UZ32">INDEX(UZ$13:UZ31,$B32+1,1)</f>
        <v>0</v>
      </c>
      <c r="VA32" s="535" cm="1">
        <f t="array" ref="VA32">INDEX(VA$13:VA31,$B32+1,1)</f>
        <v>0</v>
      </c>
      <c r="VB32" s="535" cm="1">
        <f t="array" ref="VB32">INDEX(VB$13:VB31,$B32+1,1)</f>
        <v>0</v>
      </c>
      <c r="VC32" s="535" cm="1">
        <f t="array" ref="VC32">INDEX(VC$13:VC31,$B32+1,1)</f>
        <v>0</v>
      </c>
      <c r="VD32" s="535" cm="1">
        <f t="array" ref="VD32">INDEX(VD$13:VD31,$B32+1,1)</f>
        <v>0</v>
      </c>
      <c r="VE32" s="535" cm="1">
        <f t="array" ref="VE32">INDEX(VE$13:VE31,$B32+1,1)</f>
        <v>0</v>
      </c>
      <c r="VF32" s="535" cm="1">
        <f t="array" ref="VF32">INDEX(VF$13:VF31,$B32+1,1)</f>
        <v>0</v>
      </c>
      <c r="VG32" s="535" cm="1">
        <f t="array" ref="VG32">INDEX(VG$13:VG31,$B32+1,1)</f>
        <v>0</v>
      </c>
      <c r="VH32" s="535" cm="1">
        <f t="array" ref="VH32">INDEX(VH$13:VH31,$B32+1,1)</f>
        <v>0</v>
      </c>
      <c r="VI32" s="535" cm="1">
        <f t="array" ref="VI32">INDEX(VI$13:VI31,$B32+1,1)</f>
        <v>0</v>
      </c>
      <c r="VJ32" s="535" cm="1">
        <f t="array" ref="VJ32">INDEX(VJ$13:VJ31,$B32+1,1)</f>
        <v>0</v>
      </c>
      <c r="VK32" s="535" cm="1">
        <f t="array" ref="VK32">INDEX(VK$13:VK31,$B32+1,1)</f>
        <v>0</v>
      </c>
      <c r="VL32" s="535" cm="1">
        <f t="array" ref="VL32">INDEX(VL$13:VL31,$B32+1,1)</f>
        <v>0</v>
      </c>
      <c r="VM32" s="535" cm="1">
        <f t="array" ref="VM32">INDEX(VM$13:VM31,$B32+1,1)</f>
        <v>0</v>
      </c>
      <c r="VN32" s="535" cm="1">
        <f t="array" ref="VN32">INDEX(VN$13:VN31,$B32+1,1)</f>
        <v>0</v>
      </c>
      <c r="VO32" s="535" cm="1">
        <f t="array" ref="VO32">INDEX(VO$13:VO31,$B32+1,1)</f>
        <v>0</v>
      </c>
      <c r="VP32" s="535" cm="1">
        <f t="array" ref="VP32">INDEX(VP$13:VP31,$B32+1,1)</f>
        <v>0</v>
      </c>
      <c r="VQ32" s="535" cm="1">
        <f t="array" ref="VQ32">INDEX(VQ$13:VQ31,$B32+1,1)</f>
        <v>0</v>
      </c>
      <c r="VR32" s="535" cm="1">
        <f t="array" ref="VR32">INDEX(VR$13:VR31,$B32+1,1)</f>
        <v>0</v>
      </c>
      <c r="VS32" s="535" cm="1">
        <f t="array" ref="VS32">INDEX(VS$13:VS31,$B32+1,1)</f>
        <v>0</v>
      </c>
      <c r="VT32" s="535" cm="1">
        <f t="array" ref="VT32">INDEX(VT$13:VT31,$B32+1,1)</f>
        <v>0</v>
      </c>
      <c r="VU32" s="535" cm="1">
        <f t="array" ref="VU32">INDEX(VU$13:VU31,$B32+1,1)</f>
        <v>0</v>
      </c>
      <c r="VV32" s="535" cm="1">
        <f t="array" ref="VV32">INDEX(VV$13:VV31,$B32+1,1)</f>
        <v>0</v>
      </c>
      <c r="VW32" s="535" cm="1">
        <f t="array" ref="VW32">INDEX(VW$13:VW31,$B32+1,1)</f>
        <v>0</v>
      </c>
      <c r="VX32" s="535" cm="1">
        <f t="array" ref="VX32">INDEX(VX$13:VX31,$B32+1,1)</f>
        <v>0</v>
      </c>
      <c r="VY32" s="535" cm="1">
        <f t="array" ref="VY32">INDEX(VY$13:VY31,$B32+1,1)</f>
        <v>0</v>
      </c>
      <c r="VZ32" s="535" cm="1">
        <f t="array" ref="VZ32">INDEX(VZ$13:VZ31,$B32+1,1)</f>
        <v>0</v>
      </c>
      <c r="WA32" s="535" cm="1">
        <f t="array" ref="WA32">INDEX(WA$13:WA31,$B32+1,1)</f>
        <v>0</v>
      </c>
      <c r="WB32" s="535" cm="1">
        <f t="array" ref="WB32">INDEX(WB$13:WB31,$B32+1,1)</f>
        <v>0</v>
      </c>
      <c r="WC32" s="535" cm="1">
        <f t="array" ref="WC32">INDEX(WC$13:WC31,$B32+1,1)</f>
        <v>0</v>
      </c>
      <c r="WD32" s="535" cm="1">
        <f t="array" ref="WD32">INDEX(WD$13:WD31,$B32+1,1)</f>
        <v>0</v>
      </c>
      <c r="WE32" s="535" cm="1">
        <f t="array" ref="WE32">INDEX(WE$13:WE31,$B32+1,1)</f>
        <v>0</v>
      </c>
      <c r="WF32" s="535" cm="1">
        <f t="array" ref="WF32">INDEX(WF$13:WF31,$B32+1,1)</f>
        <v>0</v>
      </c>
      <c r="WG32" s="535" cm="1">
        <f t="array" ref="WG32">INDEX(WG$13:WG31,$B32+1,1)</f>
        <v>0</v>
      </c>
      <c r="WH32" s="535" cm="1">
        <f t="array" ref="WH32">INDEX(WH$13:WH31,$B32+1,1)</f>
        <v>0</v>
      </c>
      <c r="WI32" s="535" cm="1">
        <f t="array" ref="WI32">INDEX(WI$13:WI31,$B32+1,1)</f>
        <v>0</v>
      </c>
      <c r="WJ32" s="535" cm="1">
        <f t="array" ref="WJ32">INDEX(WJ$13:WJ31,$B32+1,1)</f>
        <v>0</v>
      </c>
      <c r="WK32" s="535" cm="1">
        <f t="array" ref="WK32">INDEX(WK$13:WK31,$B32+1,1)</f>
        <v>0</v>
      </c>
      <c r="WL32" s="535" cm="1">
        <f t="array" ref="WL32">INDEX(WL$13:WL31,$B32+1,1)</f>
        <v>0</v>
      </c>
      <c r="WM32" s="535" cm="1">
        <f t="array" ref="WM32">INDEX(WM$13:WM31,$B32+1,1)</f>
        <v>0</v>
      </c>
      <c r="WN32" s="535" cm="1">
        <f t="array" ref="WN32">INDEX(WN$13:WN31,$B32+1,1)</f>
        <v>0</v>
      </c>
      <c r="WO32" s="535" cm="1">
        <f t="array" ref="WO32">INDEX(WO$13:WO31,$B32+1,1)</f>
        <v>0</v>
      </c>
      <c r="WP32" s="535" cm="1">
        <f t="array" ref="WP32">INDEX(WP$13:WP31,$B32+1,1)</f>
        <v>0</v>
      </c>
      <c r="WQ32" s="535" cm="1">
        <f t="array" ref="WQ32">INDEX(WQ$13:WQ31,$B32+1,1)</f>
        <v>0</v>
      </c>
      <c r="WR32" s="535" cm="1">
        <f t="array" ref="WR32">INDEX(WR$13:WR31,$B32+1,1)</f>
        <v>0</v>
      </c>
      <c r="WS32" s="535" cm="1">
        <f t="array" ref="WS32">INDEX(WS$13:WS31,$B32+1,1)</f>
        <v>0</v>
      </c>
      <c r="WT32" s="535" cm="1">
        <f t="array" ref="WT32">INDEX(WT$13:WT31,$B32+1,1)</f>
        <v>0</v>
      </c>
      <c r="WU32" s="535" cm="1">
        <f t="array" ref="WU32">INDEX(WU$13:WU31,$B32+1,1)</f>
        <v>0</v>
      </c>
      <c r="WV32" s="535" cm="1">
        <f t="array" ref="WV32">INDEX(WV$13:WV31,$B32+1,1)</f>
        <v>0</v>
      </c>
      <c r="WW32" s="535" cm="1">
        <f t="array" ref="WW32">INDEX(WW$13:WW31,$B32+1,1)</f>
        <v>0</v>
      </c>
      <c r="WX32" s="535" cm="1">
        <f t="array" ref="WX32">INDEX(WX$13:WX31,$B32+1,1)</f>
        <v>0</v>
      </c>
      <c r="WY32" s="535" cm="1">
        <f t="array" ref="WY32">INDEX(WY$13:WY31,$B32+1,1)</f>
        <v>0</v>
      </c>
      <c r="WZ32" s="535" cm="1">
        <f t="array" ref="WZ32">INDEX(WZ$13:WZ31,$B32+1,1)</f>
        <v>0</v>
      </c>
      <c r="XA32" s="535" cm="1">
        <f t="array" ref="XA32">INDEX(XA$13:XA31,$B32+1,1)</f>
        <v>0</v>
      </c>
      <c r="XB32" s="535" cm="1">
        <f t="array" ref="XB32">INDEX(XB$13:XB31,$B32+1,1)</f>
        <v>0</v>
      </c>
      <c r="XC32" s="535" cm="1">
        <f t="array" ref="XC32">INDEX(XC$13:XC31,$B32+1,1)</f>
        <v>0</v>
      </c>
      <c r="XD32" s="535" cm="1">
        <f t="array" ref="XD32">INDEX(XD$13:XD31,$B32+1,1)</f>
        <v>0</v>
      </c>
      <c r="XE32" s="535" cm="1">
        <f t="array" ref="XE32">INDEX(XE$13:XE31,$B32+1,1)</f>
        <v>0</v>
      </c>
      <c r="XF32" s="535" cm="1">
        <f t="array" ref="XF32">INDEX(XF$13:XF31,$B32+1,1)</f>
        <v>0</v>
      </c>
      <c r="XG32" s="535" cm="1">
        <f t="array" ref="XG32">INDEX(XG$13:XG31,$B32+1,1)</f>
        <v>0</v>
      </c>
      <c r="XH32" s="535" cm="1">
        <f t="array" ref="XH32">INDEX(XH$13:XH31,$B32+1,1)</f>
        <v>0</v>
      </c>
      <c r="XI32" s="535" cm="1">
        <f t="array" ref="XI32">INDEX(XI$13:XI31,$B32+1,1)</f>
        <v>0</v>
      </c>
      <c r="XJ32" s="535" cm="1">
        <f t="array" ref="XJ32">INDEX(XJ$13:XJ31,$B32+1,1)</f>
        <v>0</v>
      </c>
      <c r="XK32" s="535" cm="1">
        <f t="array" ref="XK32">INDEX(XK$13:XK31,$B32+1,1)</f>
        <v>0</v>
      </c>
      <c r="XL32" s="535" cm="1">
        <f t="array" ref="XL32">INDEX(XL$13:XL31,$B32+1,1)</f>
        <v>0</v>
      </c>
      <c r="XM32" s="535" cm="1">
        <f t="array" ref="XM32">INDEX(XM$13:XM31,$B32+1,1)</f>
        <v>0</v>
      </c>
      <c r="XN32" s="535" cm="1">
        <f t="array" ref="XN32">INDEX(XN$13:XN31,$B32+1,1)</f>
        <v>0</v>
      </c>
      <c r="XO32" s="535" cm="1">
        <f t="array" ref="XO32">INDEX(XO$13:XO31,$B32+1,1)</f>
        <v>0</v>
      </c>
      <c r="XP32" s="535" cm="1">
        <f t="array" ref="XP32">INDEX(XP$13:XP31,$B32+1,1)</f>
        <v>0</v>
      </c>
      <c r="XQ32" s="535" cm="1">
        <f t="array" ref="XQ32">INDEX(XQ$13:XQ31,$B32+1,1)</f>
        <v>0</v>
      </c>
      <c r="XR32" s="535" cm="1">
        <f t="array" ref="XR32">INDEX(XR$13:XR31,$B32+1,1)</f>
        <v>0</v>
      </c>
      <c r="XS32" s="535" cm="1">
        <f t="array" ref="XS32">INDEX(XS$13:XS31,$B32+1,1)</f>
        <v>0</v>
      </c>
      <c r="XT32" s="535" cm="1">
        <f t="array" ref="XT32">INDEX(XT$13:XT31,$B32+1,1)</f>
        <v>0</v>
      </c>
      <c r="XU32" s="535" cm="1">
        <f t="array" ref="XU32">INDEX(XU$13:XU31,$B32+1,1)</f>
        <v>0</v>
      </c>
      <c r="XV32" s="535" cm="1">
        <f t="array" ref="XV32">INDEX(XV$13:XV31,$B32+1,1)</f>
        <v>0</v>
      </c>
      <c r="XW32" s="535" cm="1">
        <f t="array" ref="XW32">INDEX(XW$13:XW31,$B32+1,1)</f>
        <v>0</v>
      </c>
      <c r="XX32" s="535" cm="1">
        <f t="array" ref="XX32">INDEX(XX$13:XX31,$B32+1,1)</f>
        <v>0</v>
      </c>
      <c r="XY32" s="535" cm="1">
        <f t="array" ref="XY32">INDEX(XY$13:XY31,$B32+1,1)</f>
        <v>0</v>
      </c>
      <c r="XZ32" s="535" cm="1">
        <f t="array" ref="XZ32">INDEX(XZ$13:XZ31,$B32+1,1)</f>
        <v>0</v>
      </c>
      <c r="YA32" s="535" cm="1">
        <f t="array" ref="YA32">INDEX(YA$13:YA31,$B32+1,1)</f>
        <v>0</v>
      </c>
      <c r="YB32" s="535" cm="1">
        <f t="array" ref="YB32">INDEX(YB$13:YB31,$B32+1,1)</f>
        <v>0</v>
      </c>
      <c r="YC32" s="535" cm="1">
        <f t="array" ref="YC32">INDEX(YC$13:YC31,$B32+1,1)</f>
        <v>0</v>
      </c>
      <c r="YD32" s="535" cm="1">
        <f t="array" ref="YD32">INDEX(YD$13:YD31,$B32+1,1)</f>
        <v>0</v>
      </c>
      <c r="YE32" s="535" cm="1">
        <f t="array" ref="YE32">INDEX(YE$13:YE31,$B32+1,1)</f>
        <v>0</v>
      </c>
      <c r="YF32" s="535" cm="1">
        <f t="array" ref="YF32">INDEX(YF$13:YF31,$B32+1,1)</f>
        <v>0</v>
      </c>
      <c r="YG32" s="535" cm="1">
        <f t="array" ref="YG32">INDEX(YG$13:YG31,$B32+1,1)</f>
        <v>0</v>
      </c>
      <c r="YH32" s="535" cm="1">
        <f t="array" ref="YH32">INDEX(YH$13:YH31,$B32+1,1)</f>
        <v>0</v>
      </c>
      <c r="YI32" s="535" cm="1">
        <f t="array" ref="YI32">INDEX(YI$13:YI31,$B32+1,1)</f>
        <v>0</v>
      </c>
      <c r="YJ32" s="535" cm="1">
        <f t="array" ref="YJ32">INDEX(YJ$13:YJ31,$B32+1,1)</f>
        <v>0</v>
      </c>
      <c r="YK32" s="535" cm="1">
        <f t="array" ref="YK32">INDEX(YK$13:YK31,$B32+1,1)</f>
        <v>0</v>
      </c>
      <c r="YL32" s="535" cm="1">
        <f t="array" ref="YL32">INDEX(YL$13:YL31,$B32+1,1)</f>
        <v>0</v>
      </c>
      <c r="YM32" s="535" cm="1">
        <f t="array" ref="YM32">INDEX(YM$13:YM31,$B32+1,1)</f>
        <v>0</v>
      </c>
      <c r="YN32" s="535" cm="1">
        <f t="array" ref="YN32">INDEX(YN$13:YN31,$B32+1,1)</f>
        <v>0</v>
      </c>
      <c r="YO32" s="535" cm="1">
        <f t="array" ref="YO32">INDEX(YO$13:YO31,$B32+1,1)</f>
        <v>0</v>
      </c>
      <c r="YP32" s="535" cm="1">
        <f t="array" ref="YP32">INDEX(YP$13:YP31,$B32+1,1)</f>
        <v>0</v>
      </c>
      <c r="YQ32" s="535" cm="1">
        <f t="array" ref="YQ32">INDEX(YQ$13:YQ31,$B32+1,1)</f>
        <v>0</v>
      </c>
      <c r="YR32" s="535" cm="1">
        <f t="array" ref="YR32">INDEX(YR$13:YR31,$B32+1,1)</f>
        <v>0</v>
      </c>
      <c r="YS32" s="535" cm="1">
        <f t="array" ref="YS32">INDEX(YS$13:YS31,$B32+1,1)</f>
        <v>0</v>
      </c>
      <c r="YT32" s="535" cm="1">
        <f t="array" ref="YT32">INDEX(YT$13:YT31,$B32+1,1)</f>
        <v>0</v>
      </c>
      <c r="YU32" s="535" cm="1">
        <f t="array" ref="YU32">INDEX(YU$13:YU31,$B32+1,1)</f>
        <v>0</v>
      </c>
      <c r="YV32" s="535" cm="1">
        <f t="array" ref="YV32">INDEX(YV$13:YV31,$B32+1,1)</f>
        <v>0</v>
      </c>
      <c r="YW32" s="535" cm="1">
        <f t="array" ref="YW32">INDEX(YW$13:YW31,$B32+1,1)</f>
        <v>0</v>
      </c>
      <c r="YX32" s="535" cm="1">
        <f t="array" ref="YX32">INDEX(YX$13:YX31,$B32+1,1)</f>
        <v>0</v>
      </c>
      <c r="YY32" s="535" cm="1">
        <f t="array" ref="YY32">INDEX(YY$13:YY31,$B32+1,1)</f>
        <v>0</v>
      </c>
      <c r="YZ32" s="535" cm="1">
        <f t="array" ref="YZ32">INDEX(YZ$13:YZ31,$B32+1,1)</f>
        <v>0</v>
      </c>
      <c r="ZA32" s="535" t="str" cm="1">
        <f t="array" ref="ZA32">INDEX(ZA$13:ZA31,$B32+1,1)</f>
        <v>-</v>
      </c>
      <c r="ZB32" s="18"/>
      <c r="ZC32" s="535" cm="1">
        <f t="array" ref="ZC32">INDEX(ZC$13:ZC31,$B32+1,1)</f>
        <v>0</v>
      </c>
      <c r="ZD32" s="535" cm="1">
        <f t="array" ref="ZD32">INDEX(ZD$13:ZD31,$B32+1,1)</f>
        <v>0</v>
      </c>
      <c r="ZE32" s="535" cm="1">
        <f t="array" ref="ZE32">INDEX(ZE$13:ZE31,$B32+1,1)</f>
        <v>0</v>
      </c>
      <c r="ZF32" s="535" t="str" cm="1">
        <f t="array" ref="ZF32">INDEX(ZF$13:ZF31,$B32+1,1)</f>
        <v>-</v>
      </c>
      <c r="ZG32" s="535" t="str" cm="1">
        <f t="array" ref="ZG32">INDEX(ZG$13:ZG31,$B32+1,1)</f>
        <v>-</v>
      </c>
      <c r="ZH32" s="535" t="str" cm="1">
        <f t="array" ref="ZH32">INDEX(ZH$13:ZH31,$B32+1,1)</f>
        <v>-</v>
      </c>
      <c r="ZI32" s="535" t="str" cm="1">
        <f t="array" ref="ZI32">INDEX(ZI$13:ZI31,$B32+1,1)</f>
        <v>-</v>
      </c>
      <c r="ZJ32" s="535" t="str" cm="1">
        <f t="array" ref="ZJ32">INDEX(ZJ$13:ZJ31,$B32+1,1)</f>
        <v>-</v>
      </c>
      <c r="ZK32" s="535" t="str" cm="1">
        <f t="array" ref="ZK32">INDEX(ZK$13:ZK31,$B32+1,1)</f>
        <v>-</v>
      </c>
      <c r="ZL32" s="535" t="str" cm="1">
        <f t="array" ref="ZL32">INDEX(ZL$13:ZL31,$B32+1,1)</f>
        <v>-</v>
      </c>
      <c r="ZM32" s="535" t="str" cm="1">
        <f t="array" ref="ZM32">INDEX(ZM$13:ZM31,$B32+1,1)</f>
        <v>-</v>
      </c>
      <c r="ZN32" s="535" t="str" cm="1">
        <f t="array" ref="ZN32">INDEX(ZN$13:ZN31,$B32+1,1)</f>
        <v>-</v>
      </c>
      <c r="ZO32" s="535" t="str" cm="1">
        <f t="array" ref="ZO32">INDEX(ZO$13:ZO31,$B32+1,1)</f>
        <v>-</v>
      </c>
      <c r="ZP32" s="535" t="str" cm="1">
        <f t="array" ref="ZP32">INDEX(ZP$13:ZP31,$B32+1,1)</f>
        <v>-</v>
      </c>
      <c r="ZQ32" s="535" t="str" cm="1">
        <f t="array" ref="ZQ32">INDEX(ZQ$13:ZQ31,$B32+1,1)</f>
        <v>-</v>
      </c>
      <c r="ZR32" s="535" t="str" cm="1">
        <f t="array" ref="ZR32">INDEX(ZR$13:ZR31,$B32+1,1)</f>
        <v>-</v>
      </c>
      <c r="ZS32" s="535" t="str" cm="1">
        <f t="array" ref="ZS32">INDEX(ZS$13:ZS31,$B32+1,1)</f>
        <v>-</v>
      </c>
      <c r="ZT32" s="535" t="str" cm="1">
        <f t="array" ref="ZT32">INDEX(ZT$13:ZT31,$B32+1,1)</f>
        <v>-</v>
      </c>
      <c r="ZU32" s="535" t="str" cm="1">
        <f t="array" ref="ZU32">INDEX(ZU$13:ZU31,$B32+1,1)</f>
        <v>-</v>
      </c>
      <c r="ZV32" s="535" t="str" cm="1">
        <f t="array" ref="ZV32">INDEX(ZV$13:ZV31,$B32+1,1)</f>
        <v>-</v>
      </c>
      <c r="ZW32" s="535" t="str" cm="1">
        <f t="array" ref="ZW32">INDEX(ZW$13:ZW31,$B32+1,1)</f>
        <v>-</v>
      </c>
      <c r="ZX32" s="18"/>
      <c r="ZY32" s="411" t="str">
        <f t="shared" ca="1" si="211"/>
        <v>-</v>
      </c>
      <c r="ZZ32" s="535" t="str" cm="1">
        <f t="array" ref="ZZ32">INDEX(ZZ$13:ZZ31,$B32+1,1)</f>
        <v>-</v>
      </c>
      <c r="AAA32" s="535" t="str" cm="1">
        <f t="array" ref="AAA32">INDEX(AAA$13:AAA31,$B32+1,1)</f>
        <v>-</v>
      </c>
      <c r="AAB32" s="535" t="str" cm="1">
        <f t="array" ref="AAB32">INDEX(AAB$13:AAB31,$B32+1,1)</f>
        <v>-</v>
      </c>
      <c r="AAC32" s="535" t="str" cm="1">
        <f t="array" ref="AAC32">INDEX(AAC$13:AAC31,$B32+1,1)</f>
        <v>-</v>
      </c>
      <c r="AAD32" s="535" cm="1">
        <f t="array" ref="AAD32">INDEX(AAD$13:AAD31,$B32+1,1)</f>
        <v>0</v>
      </c>
      <c r="AAE32" s="535" t="str" cm="1">
        <f t="array" ref="AAE32">INDEX(AAE$13:AAE31,$B32+1,1)</f>
        <v>-</v>
      </c>
      <c r="AAF32" s="535" t="str" cm="1">
        <f t="array" ref="AAF32">INDEX(AAF$13:AAF31,$B32+1,1)</f>
        <v>-</v>
      </c>
      <c r="AAG32" s="535" t="str" cm="1">
        <f t="array" ref="AAG32">INDEX(AAG$13:AAG31,$B32+1,1)</f>
        <v>-</v>
      </c>
      <c r="AAH32" s="535" t="str" cm="1">
        <f t="array" ref="AAH32">INDEX(AAH$13:AAH31,$B32+1,1)</f>
        <v>-</v>
      </c>
      <c r="AAI32" s="535" t="str" cm="1">
        <f t="array" ref="AAI32">INDEX(AAI$13:AAI31,$B32+1,1)</f>
        <v>-</v>
      </c>
      <c r="AAJ32" s="535" t="str" cm="1">
        <f t="array" ref="AAJ32">INDEX(AAJ$13:AAJ31,$B32+1,1)</f>
        <v>-</v>
      </c>
      <c r="AAK32" s="535" t="str" cm="1">
        <f t="array" ref="AAK32">INDEX(AAK$13:AAK31,$B32+1,1)</f>
        <v>-</v>
      </c>
      <c r="AAL32" s="535" t="str" cm="1">
        <f t="array" ref="AAL32">INDEX(AAL$13:AAL31,$B32+1,1)</f>
        <v>-</v>
      </c>
      <c r="AAM32" s="535" t="b" cm="1">
        <f t="array" ref="AAM32">INDEX(AAM$13:AAM31,$B32+1,1)</f>
        <v>1</v>
      </c>
      <c r="AAN32" s="535" t="str" cm="1">
        <f t="array" ref="AAN32">INDEX(AAN$13:AAN31,$B32+1,1)</f>
        <v>-</v>
      </c>
      <c r="AAO32" s="535" cm="1">
        <f t="array" ref="AAO32">INDEX(AAO$13:AAO31,$B32+1,1)</f>
        <v>0</v>
      </c>
      <c r="AAP32" s="535" cm="1">
        <f t="array" ref="AAP32">INDEX(AAP$13:AAP31,$B32+1,1)</f>
        <v>0</v>
      </c>
      <c r="AAQ32" s="535" cm="1">
        <f t="array" ref="AAQ32">INDEX(AAQ$13:AAQ31,$B32+1,1)</f>
        <v>0</v>
      </c>
      <c r="AAR32" s="18"/>
      <c r="AAS32" s="535" t="str" cm="1">
        <f t="array" ref="AAS32">INDEX(AAS$13:AAS31,$B32+1,1)</f>
        <v>-</v>
      </c>
      <c r="AAT32" s="535" t="str" cm="1">
        <f t="array" ref="AAT32">INDEX(AAT$13:AAT31,$B32+1,1)</f>
        <v>-</v>
      </c>
      <c r="AAU32" s="535" t="str" cm="1">
        <f t="array" ref="AAU32">INDEX(AAU$13:AAU31,$B32+1,1)</f>
        <v>-</v>
      </c>
      <c r="AAV32" s="535" t="str" cm="1">
        <f t="array" ref="AAV32">INDEX(AAV$13:AAV31,$B32+1,1)</f>
        <v>-</v>
      </c>
      <c r="AAW32" s="535" cm="1">
        <f t="array" ref="AAW32">INDEX(AAW$13:AAW31,$B32+1,1)</f>
        <v>1</v>
      </c>
      <c r="AAX32" s="535" cm="1">
        <f t="array" ref="AAX32">INDEX(AAX$13:AAX31,$B32+1,1)</f>
        <v>1</v>
      </c>
      <c r="AAY32" s="535" cm="1">
        <f t="array" ref="AAY32">INDEX(AAY$13:AAY31,$B32+1,1)</f>
        <v>1</v>
      </c>
      <c r="AAZ32" s="535" cm="1">
        <f t="array" ref="AAZ32">INDEX(AAZ$13:AAZ31,$B32+1,1)</f>
        <v>1</v>
      </c>
      <c r="ABA32" s="535" t="str" cm="1">
        <f t="array" ref="ABA32">INDEX(ABA$13:ABA31,$B32+1,1)</f>
        <v>-</v>
      </c>
      <c r="ABB32" s="535" t="str" cm="1">
        <f t="array" ref="ABB32">INDEX(ABB$13:ABB31,$B32+1,1)</f>
        <v>-</v>
      </c>
      <c r="ABC32" s="535" t="str" cm="1">
        <f t="array" ref="ABC32">INDEX(ABC$13:ABC31,$B32+1,1)</f>
        <v>-</v>
      </c>
      <c r="ABD32" s="535" t="str" cm="1">
        <f t="array" ref="ABD32">INDEX(ABD$13:ABD31,$B32+1,1)</f>
        <v>-</v>
      </c>
      <c r="ABE32" s="535" t="str" cm="1">
        <f t="array" ref="ABE32">INDEX(ABE$13:ABE31,$B32+1,1)</f>
        <v>-</v>
      </c>
      <c r="ABF32" s="535" t="str" cm="1">
        <f t="array" ref="ABF32">INDEX(ABF$13:ABF31,$B32+1,1)</f>
        <v>-</v>
      </c>
      <c r="ABG32" s="535" t="str" cm="1">
        <f t="array" ref="ABG32">INDEX(ABG$13:ABG31,$B32+1,1)</f>
        <v>-</v>
      </c>
      <c r="ABH32" s="18"/>
      <c r="ABI32" s="535" t="str" cm="1">
        <f t="array" ref="ABI32">INDEX(ABI$13:ABI31,$B32+1,1)</f>
        <v>-</v>
      </c>
      <c r="ABJ32" s="411">
        <f t="shared" si="187"/>
        <v>1</v>
      </c>
      <c r="ABK32" s="18"/>
      <c r="ABL32" s="535" t="str" cm="1">
        <f t="array" ref="ABL32">INDEX(ABL$13:ABL31,$B32+1,1)</f>
        <v>-</v>
      </c>
      <c r="ABM32" s="535" t="str" cm="1">
        <f t="array" ref="ABM32">INDEX(ABM$13:ABM31,$B32+1,1)</f>
        <v>-</v>
      </c>
      <c r="ABN32" s="535" t="str" cm="1">
        <f t="array" ref="ABN32">INDEX(ABN$13:ABN31,$B32+1,1)</f>
        <v>-</v>
      </c>
      <c r="ABO32" s="535" t="str" cm="1">
        <f t="array" ref="ABO32">INDEX(ABO$13:ABO31,$B32+1,1)</f>
        <v>-</v>
      </c>
      <c r="ABP32" s="535" t="str" cm="1">
        <f t="array" ref="ABP32">INDEX(ABP$13:ABP31,$B32+1,1)</f>
        <v>-</v>
      </c>
      <c r="ABQ32" s="535" t="str" cm="1">
        <f t="array" ref="ABQ32">INDEX(ABQ$13:ABQ31,$B32+1,1)</f>
        <v>-</v>
      </c>
      <c r="ABR32" s="535" t="str" cm="1">
        <f t="array" ref="ABR32">INDEX(ABR$13:ABR31,$B32+1,1)</f>
        <v>-</v>
      </c>
      <c r="ABS32" s="535" t="str" cm="1">
        <f t="array" ref="ABS32">INDEX(ABS$13:ABS31,$B32+1,1)</f>
        <v>-</v>
      </c>
      <c r="ABT32" s="535" t="str" cm="1">
        <f t="array" ref="ABT32">INDEX(ABT$13:ABT31,$B32+1,1)</f>
        <v>-</v>
      </c>
      <c r="ABU32" s="535" t="str" cm="1">
        <f t="array" ref="ABU32">INDEX(ABU$13:ABU31,$B32+1,1)</f>
        <v>-</v>
      </c>
      <c r="ABV32" s="535" t="str" cm="1">
        <f t="array" ref="ABV32">INDEX(ABV$13:ABV31,$B32+1,1)</f>
        <v>-</v>
      </c>
      <c r="ABW32" s="535" t="str" cm="1">
        <f t="array" ref="ABW32">INDEX(ABW$13:ABW31,$B32+1,1)</f>
        <v>-</v>
      </c>
      <c r="ABX32" s="535" t="str" cm="1">
        <f t="array" ref="ABX32">INDEX(ABX$13:ABX31,$B32+1,1)</f>
        <v>-</v>
      </c>
      <c r="ABY32" s="535" t="str" cm="1">
        <f t="array" ref="ABY32">INDEX(ABY$13:ABY31,$B32+1,1)</f>
        <v>-</v>
      </c>
      <c r="ABZ32" s="535" t="str" cm="1">
        <f t="array" ref="ABZ32">INDEX(ABZ$13:ABZ31,$B32+1,1)</f>
        <v>-</v>
      </c>
      <c r="ACA32" s="535" t="str" cm="1">
        <f t="array" ref="ACA32">INDEX(ACA$13:ACA31,$B32+1,1)</f>
        <v>-</v>
      </c>
      <c r="ACB32" s="535" t="str" cm="1">
        <f t="array" ref="ACB32">INDEX(ACB$13:ACB31,$B32+1,1)</f>
        <v>-</v>
      </c>
      <c r="ACC32" s="535" t="str" cm="1">
        <f t="array" ref="ACC32">INDEX(ACC$13:ACC31,$B32+1,1)</f>
        <v>-</v>
      </c>
      <c r="ACD32" s="535" t="str" cm="1">
        <f t="array" ref="ACD32">INDEX(ACD$13:ACD31,$B32+1,1)</f>
        <v>-</v>
      </c>
      <c r="ACE32" s="535" t="str" cm="1">
        <f t="array" ref="ACE32">INDEX(ACE$13:ACE31,$B32+1,1)</f>
        <v>-</v>
      </c>
      <c r="ACF32" s="535" t="str" cm="1">
        <f t="array" ref="ACF32">INDEX(ACF$13:ACF31,$B32+1,1)</f>
        <v>-</v>
      </c>
      <c r="ACG32" s="535" t="str" cm="1">
        <f t="array" ref="ACG32">INDEX(ACG$13:ACG31,$B32+1,1)</f>
        <v>-</v>
      </c>
      <c r="ACH32" s="535" t="str" cm="1">
        <f t="array" ref="ACH32">INDEX(ACH$13:ACH31,$B32+1,1)</f>
        <v>-</v>
      </c>
      <c r="ACI32" s="535" t="str" cm="1">
        <f t="array" ref="ACI32">INDEX(ACI$13:ACI31,$B32+1,1)</f>
        <v>-</v>
      </c>
      <c r="ACJ32" s="535" t="str" cm="1">
        <f t="array" ref="ACJ32">INDEX(ACJ$13:ACJ31,$B32+1,1)</f>
        <v>-</v>
      </c>
      <c r="ACK32" s="535" t="str" cm="1">
        <f t="array" ref="ACK32">INDEX(ACK$13:ACK31,$B32+1,1)</f>
        <v>-</v>
      </c>
      <c r="ACL32" s="535" t="str" cm="1">
        <f t="array" ref="ACL32">INDEX(ACL$13:ACL31,$B32+1,1)</f>
        <v>-</v>
      </c>
      <c r="ACM32" s="535" t="str" cm="1">
        <f t="array" ref="ACM32">INDEX(ACM$13:ACM31,$B32+1,1)</f>
        <v>-</v>
      </c>
      <c r="ACN32" s="535" t="str" cm="1">
        <f t="array" ref="ACN32">INDEX(ACN$13:ACN31,$B32+1,1)</f>
        <v>-</v>
      </c>
      <c r="ACO32" s="535" t="str" cm="1">
        <f t="array" ref="ACO32">INDEX(ACO$13:ACO31,$B32+1,1)</f>
        <v>-</v>
      </c>
      <c r="ACP32" s="535" t="str" cm="1">
        <f t="array" ref="ACP32">INDEX(ACP$13:ACP31,$B32+1,1)</f>
        <v>-</v>
      </c>
      <c r="ACQ32" s="535" t="str" cm="1">
        <f t="array" ref="ACQ32">INDEX(ACQ$13:ACQ31,$B32+1,1)</f>
        <v>-</v>
      </c>
      <c r="ACR32" s="535" t="str" cm="1">
        <f t="array" ref="ACR32">INDEX(ACR$13:ACR31,$B32+1,1)</f>
        <v>-</v>
      </c>
      <c r="ACS32" s="535" t="str" cm="1">
        <f t="array" ref="ACS32">INDEX(ACS$13:ACS31,$B32+1,1)</f>
        <v>-</v>
      </c>
      <c r="ACT32" s="535" t="str" cm="1">
        <f t="array" ref="ACT32">INDEX(ACT$13:ACT31,$B32+1,1)</f>
        <v>-</v>
      </c>
      <c r="ACU32" s="535" t="str" cm="1">
        <f t="array" ref="ACU32">INDEX(ACU$13:ACU31,$B32+1,1)</f>
        <v>-</v>
      </c>
      <c r="ACV32" s="535" t="str" cm="1">
        <f t="array" ref="ACV32">INDEX(ACV$13:ACV31,$B32+1,1)</f>
        <v>-</v>
      </c>
      <c r="ACW32" s="535" t="str" cm="1">
        <f t="array" ref="ACW32">INDEX(ACW$13:ACW31,$B32+1,1)</f>
        <v>-</v>
      </c>
      <c r="ACX32" s="535" t="str" cm="1">
        <f t="array" ref="ACX32">INDEX(ACX$13:ACX31,$B32+1,1)</f>
        <v>-</v>
      </c>
      <c r="ACY32" s="535" t="str" cm="1">
        <f t="array" ref="ACY32">INDEX(ACY$13:ACY31,$B32+1,1)</f>
        <v>-</v>
      </c>
      <c r="ACZ32" s="535" t="str" cm="1">
        <f t="array" ref="ACZ32">INDEX(ACZ$13:ACZ31,$B32+1,1)</f>
        <v>-</v>
      </c>
      <c r="ADA32" s="535" t="str" cm="1">
        <f t="array" ref="ADA32">INDEX(ADA$13:ADA31,$B32+1,1)</f>
        <v>-</v>
      </c>
      <c r="ADB32" s="535" cm="1">
        <f t="array" ref="ADB32">INDEX(ADB$13:ADB31,$B32+1,1)</f>
        <v>1</v>
      </c>
      <c r="ADC32" s="535" cm="1">
        <f t="array" ref="ADC32">INDEX(ADC$13:ADC31,$B32+1,1)</f>
        <v>1</v>
      </c>
      <c r="ADD32" s="535" t="str" cm="1">
        <f t="array" ref="ADD32">INDEX(ADD$13:ADD31,$B32+1,1)</f>
        <v>-</v>
      </c>
      <c r="ADE32" s="535" t="str" cm="1">
        <f t="array" ref="ADE32">INDEX(ADE$13:ADE31,$B32+1,1)</f>
        <v>-</v>
      </c>
      <c r="ADF32" s="535" t="str" cm="1">
        <f t="array" ref="ADF32">INDEX(ADF$13:ADF31,$B32+1,1)</f>
        <v>-</v>
      </c>
      <c r="ADG32" s="535" t="str" cm="1">
        <f t="array" ref="ADG32">INDEX(ADG$13:ADG31,$B32+1,1)</f>
        <v>-</v>
      </c>
      <c r="ADH32" s="535" t="str" cm="1">
        <f t="array" ref="ADH32">INDEX(ADH$13:ADH31,$B32+1,1)</f>
        <v>-</v>
      </c>
      <c r="ADI32" s="535" t="str" cm="1">
        <f t="array" ref="ADI32">INDEX(ADI$13:ADI31,$B32+1,1)</f>
        <v>-</v>
      </c>
      <c r="ADJ32" s="535" t="str" cm="1">
        <f t="array" ref="ADJ32">INDEX(ADJ$13:ADJ31,$B32+1,1)</f>
        <v>-</v>
      </c>
      <c r="ADK32" s="535" t="str" cm="1">
        <f t="array" ref="ADK32">INDEX(ADK$13:ADK31,$B32+1,1)</f>
        <v>-</v>
      </c>
      <c r="ADL32" s="535" t="str" cm="1">
        <f t="array" ref="ADL32">INDEX(ADL$13:ADL31,$B32+1,1)</f>
        <v>-</v>
      </c>
      <c r="ADM32" s="535" t="str" cm="1">
        <f t="array" ref="ADM32">INDEX(ADM$13:ADM31,$B32+1,1)</f>
        <v>-</v>
      </c>
      <c r="ADN32" s="535" t="str" cm="1">
        <f t="array" ref="ADN32">INDEX(ADN$13:ADN31,$B32+1,1)</f>
        <v>-</v>
      </c>
      <c r="ADO32" s="535" t="str" cm="1">
        <f t="array" ref="ADO32">INDEX(ADO$13:ADO31,$B32+1,1)</f>
        <v>-</v>
      </c>
      <c r="ADP32" s="535" t="str" cm="1">
        <f t="array" ref="ADP32">INDEX(ADP$13:ADP31,$B32+1,1)</f>
        <v>-</v>
      </c>
      <c r="ADQ32" s="18"/>
      <c r="ADR32" s="535" t="str" cm="1">
        <f t="array" ref="ADR32">INDEX(ADR$13:ADR31,$B32+1,1)</f>
        <v>-</v>
      </c>
      <c r="ADS32" s="535" t="str" cm="1">
        <f t="array" ref="ADS32">INDEX(ADS$13:ADS31,$B32+1,1)</f>
        <v>-</v>
      </c>
      <c r="ADT32" s="535" t="str" cm="1">
        <f t="array" ref="ADT32">INDEX(ADT$13:ADT31,$B32+1,1)</f>
        <v>-</v>
      </c>
      <c r="ADU32" s="535" t="str" cm="1">
        <f t="array" ref="ADU32">INDEX(ADU$13:ADU31,$B32+1,1)</f>
        <v>-</v>
      </c>
      <c r="ADV32" s="535" t="str" cm="1">
        <f t="array" ref="ADV32">INDEX(ADV$13:ADV31,$B32+1,1)</f>
        <v>-</v>
      </c>
      <c r="ADW32" s="535" t="str" cm="1">
        <f t="array" ref="ADW32">INDEX(ADW$13:ADW31,$B32+1,1)</f>
        <v>-</v>
      </c>
      <c r="ADX32" s="535" t="str" cm="1">
        <f t="array" ref="ADX32">INDEX(ADX$13:ADX31,$B32+1,1)</f>
        <v>-</v>
      </c>
      <c r="ADY32" s="535" t="str" cm="1">
        <f t="array" ref="ADY32">INDEX(ADY$13:ADY31,$B32+1,1)</f>
        <v>-</v>
      </c>
      <c r="ADZ32" s="535" t="str" cm="1">
        <f t="array" ref="ADZ32">INDEX(ADZ$13:ADZ31,$B32+1,1)</f>
        <v>-</v>
      </c>
      <c r="AEA32" s="535" t="str" cm="1">
        <f t="array" ref="AEA32">INDEX(AEA$13:AEA31,$B32+1,1)</f>
        <v>-</v>
      </c>
      <c r="AEB32" s="535" t="str" cm="1">
        <f t="array" ref="AEB32">INDEX(AEB$13:AEB31,$B32+1,1)</f>
        <v>-</v>
      </c>
      <c r="AEC32" s="535" t="str" cm="1">
        <f t="array" ref="AEC32">INDEX(AEC$13:AEC31,$B32+1,1)</f>
        <v>-</v>
      </c>
      <c r="AED32" s="535" t="str" cm="1">
        <f t="array" ref="AED32">INDEX(AED$13:AED31,$B32+1,1)</f>
        <v>-</v>
      </c>
      <c r="AEE32" s="535" t="str" cm="1">
        <f t="array" ref="AEE32">INDEX(AEE$13:AEE31,$B32+1,1)</f>
        <v>-</v>
      </c>
      <c r="AEF32" s="535" t="str" cm="1">
        <f t="array" ref="AEF32">INDEX(AEF$13:AEF31,$B32+1,1)</f>
        <v>-</v>
      </c>
      <c r="AEG32" s="535" t="str" cm="1">
        <f t="array" ref="AEG32">INDEX(AEG$13:AEG31,$B32+1,1)</f>
        <v>-</v>
      </c>
      <c r="AEH32" s="535" t="str" cm="1">
        <f t="array" ref="AEH32">INDEX(AEH$13:AEH31,$B32+1,1)</f>
        <v>-</v>
      </c>
      <c r="AEI32" s="535" t="str" cm="1">
        <f t="array" ref="AEI32">INDEX(AEI$13:AEI31,$B32+1,1)</f>
        <v>-</v>
      </c>
      <c r="AEJ32" s="535" t="str" cm="1">
        <f t="array" ref="AEJ32">INDEX(AEJ$13:AEJ31,$B32+1,1)</f>
        <v>-</v>
      </c>
      <c r="AEK32" s="535" t="str" cm="1">
        <f t="array" ref="AEK32">INDEX(AEK$13:AEK31,$B32+1,1)</f>
        <v>-</v>
      </c>
      <c r="AEL32" s="535" t="str" cm="1">
        <f t="array" ref="AEL32">INDEX(AEL$13:AEL31,$B32+1,1)</f>
        <v>-</v>
      </c>
      <c r="AEM32" s="535" t="str" cm="1">
        <f t="array" ref="AEM32">INDEX(AEM$13:AEM31,$B32+1,1)</f>
        <v>-</v>
      </c>
      <c r="AEN32" s="535" t="str" cm="1">
        <f t="array" ref="AEN32">INDEX(AEN$13:AEN31,$B32+1,1)</f>
        <v>-</v>
      </c>
      <c r="AEO32" s="535" t="str" cm="1">
        <f t="array" ref="AEO32">INDEX(AEO$13:AEO31,$B32+1,1)</f>
        <v>-</v>
      </c>
      <c r="AEP32" s="535" t="str" cm="1">
        <f t="array" ref="AEP32">INDEX(AEP$13:AEP31,$B32+1,1)</f>
        <v>-</v>
      </c>
      <c r="AEQ32" s="535" t="str" cm="1">
        <f t="array" ref="AEQ32">INDEX(AEQ$13:AEQ31,$B32+1,1)</f>
        <v>-</v>
      </c>
      <c r="AER32" s="535" t="str" cm="1">
        <f t="array" ref="AER32">INDEX(AER$13:AER31,$B32+1,1)</f>
        <v>-</v>
      </c>
      <c r="AES32" s="535" t="str" cm="1">
        <f t="array" ref="AES32">INDEX(AES$13:AES31,$B32+1,1)</f>
        <v>-</v>
      </c>
      <c r="AET32" s="535" t="str" cm="1">
        <f t="array" ref="AET32">INDEX(AET$13:AET31,$B32+1,1)</f>
        <v>-</v>
      </c>
      <c r="AEU32" s="535" t="str" cm="1">
        <f t="array" ref="AEU32">INDEX(AEU$13:AEU31,$B32+1,1)</f>
        <v>-</v>
      </c>
      <c r="AEV32" s="535" t="str" cm="1">
        <f t="array" ref="AEV32">INDEX(AEV$13:AEV31,$B32+1,1)</f>
        <v>-</v>
      </c>
      <c r="AEW32" s="535" t="str" cm="1">
        <f t="array" ref="AEW32">INDEX(AEW$13:AEW31,$B32+1,1)</f>
        <v>-</v>
      </c>
      <c r="AEX32" s="535" t="str" cm="1">
        <f t="array" ref="AEX32">INDEX(AEX$13:AEX31,$B32+1,1)</f>
        <v>-</v>
      </c>
      <c r="AEY32" s="535" t="str" cm="1">
        <f t="array" ref="AEY32">INDEX(AEY$13:AEY31,$B32+1,1)</f>
        <v>-</v>
      </c>
      <c r="AEZ32" s="535" t="str" cm="1">
        <f t="array" ref="AEZ32">INDEX(AEZ$13:AEZ31,$B32+1,1)</f>
        <v>-</v>
      </c>
      <c r="AFA32" s="535" t="str" cm="1">
        <f t="array" ref="AFA32">INDEX(AFA$13:AFA31,$B32+1,1)</f>
        <v>-</v>
      </c>
      <c r="AFB32" s="535" t="str" cm="1">
        <f t="array" ref="AFB32">INDEX(AFB$13:AFB31,$B32+1,1)</f>
        <v>-</v>
      </c>
      <c r="AFC32" s="535" t="str" cm="1">
        <f t="array" ref="AFC32">INDEX(AFC$13:AFC31,$B32+1,1)</f>
        <v>-</v>
      </c>
      <c r="AFD32" s="535" t="str" cm="1">
        <f t="array" ref="AFD32">INDEX(AFD$13:AFD31,$B32+1,1)</f>
        <v>-</v>
      </c>
      <c r="AFE32" s="535" t="str" cm="1">
        <f t="array" ref="AFE32">INDEX(AFE$13:AFE31,$B32+1,1)</f>
        <v>-</v>
      </c>
      <c r="AFF32" s="535" t="str" cm="1">
        <f t="array" ref="AFF32">INDEX(AFF$13:AFF31,$B32+1,1)</f>
        <v>-</v>
      </c>
      <c r="AFG32" s="535" t="str" cm="1">
        <f t="array" ref="AFG32">INDEX(AFG$13:AFG31,$B32+1,1)</f>
        <v>-</v>
      </c>
      <c r="AFH32" s="535" t="str" cm="1">
        <f t="array" ref="AFH32">INDEX(AFH$13:AFH31,$B32+1,1)</f>
        <v>-</v>
      </c>
      <c r="AFI32" s="535" t="str" cm="1">
        <f t="array" ref="AFI32">INDEX(AFI$13:AFI31,$B32+1,1)</f>
        <v>-</v>
      </c>
      <c r="AFJ32" s="535" t="str" cm="1">
        <f t="array" ref="AFJ32">INDEX(AFJ$13:AFJ31,$B32+1,1)</f>
        <v>-</v>
      </c>
      <c r="AFK32" s="535" t="str" cm="1">
        <f t="array" ref="AFK32">INDEX(AFK$13:AFK31,$B32+1,1)</f>
        <v>-</v>
      </c>
      <c r="AFL32" s="535" t="str" cm="1">
        <f t="array" ref="AFL32">INDEX(AFL$13:AFL31,$B32+1,1)</f>
        <v>-</v>
      </c>
      <c r="AFM32" s="535" t="str" cm="1">
        <f t="array" ref="AFM32">INDEX(AFM$13:AFM31,$B32+1,1)</f>
        <v>-</v>
      </c>
      <c r="AFN32" s="535" t="str" cm="1">
        <f t="array" ref="AFN32">INDEX(AFN$13:AFN31,$B32+1,1)</f>
        <v>-</v>
      </c>
      <c r="AFO32" s="535" t="str" cm="1">
        <f t="array" ref="AFO32">INDEX(AFO$13:AFO31,$B32+1,1)</f>
        <v>-</v>
      </c>
      <c r="AFP32" s="535" t="str" cm="1">
        <f t="array" ref="AFP32">INDEX(AFP$13:AFP31,$B32+1,1)</f>
        <v>-</v>
      </c>
      <c r="AFQ32" s="535" t="str" cm="1">
        <f t="array" ref="AFQ32">INDEX(AFQ$13:AFQ31,$B32+1,1)</f>
        <v>-</v>
      </c>
      <c r="AFR32" s="535" t="str" cm="1">
        <f t="array" ref="AFR32">INDEX(AFR$13:AFR31,$B32+1,1)</f>
        <v>-</v>
      </c>
      <c r="AFS32" s="535" t="str" cm="1">
        <f t="array" ref="AFS32">INDEX(AFS$13:AFS31,$B32+1,1)</f>
        <v>-</v>
      </c>
      <c r="AFT32" s="535" t="str" cm="1">
        <f t="array" ref="AFT32">INDEX(AFT$13:AFT31,$B32+1,1)</f>
        <v>-</v>
      </c>
      <c r="AFU32" s="535" t="str" cm="1">
        <f t="array" ref="AFU32">INDEX(AFU$13:AFU31,$B32+1,1)</f>
        <v>-</v>
      </c>
      <c r="AFV32" s="535" t="str" cm="1">
        <f t="array" ref="AFV32">INDEX(AFV$13:AFV31,$B32+1,1)</f>
        <v>-</v>
      </c>
      <c r="AFW32" s="535" t="str" cm="1">
        <f t="array" ref="AFW32">INDEX(AFW$13:AFW31,$B32+1,1)</f>
        <v>-</v>
      </c>
      <c r="AFX32" s="535" t="str" cm="1">
        <f t="array" ref="AFX32">INDEX(AFX$13:AFX31,$B32+1,1)</f>
        <v>-</v>
      </c>
      <c r="AFY32" s="535" t="str" cm="1">
        <f t="array" ref="AFY32">INDEX(AFY$13:AFY31,$B32+1,1)</f>
        <v>-</v>
      </c>
      <c r="AFZ32" s="535" t="str" cm="1">
        <f t="array" ref="AFZ32">INDEX(AFZ$13:AFZ31,$B32+1,1)</f>
        <v>-</v>
      </c>
      <c r="AGA32" s="535" t="str" cm="1">
        <f t="array" ref="AGA32">INDEX(AGA$13:AGA31,$B32+1,1)</f>
        <v>-</v>
      </c>
      <c r="AGB32" s="535" t="str" cm="1">
        <f t="array" ref="AGB32">INDEX(AGB$13:AGB31,$B32+1,1)</f>
        <v>-</v>
      </c>
      <c r="AGC32" s="535" t="str" cm="1">
        <f t="array" ref="AGC32">INDEX(AGC$13:AGC31,$B32+1,1)</f>
        <v>-</v>
      </c>
      <c r="AGD32" s="535" t="str" cm="1">
        <f t="array" ref="AGD32">INDEX(AGD$13:AGD31,$B32+1,1)</f>
        <v>-</v>
      </c>
      <c r="AGE32" s="535" t="str" cm="1">
        <f t="array" ref="AGE32">INDEX(AGE$13:AGE31,$B32+1,1)</f>
        <v>-</v>
      </c>
      <c r="AGF32" s="535" t="str" cm="1">
        <f t="array" ref="AGF32">INDEX(AGF$13:AGF31,$B32+1,1)</f>
        <v>-</v>
      </c>
      <c r="AGG32" s="535" t="str" cm="1">
        <f t="array" ref="AGG32">INDEX(AGG$13:AGG31,$B32+1,1)</f>
        <v>-</v>
      </c>
      <c r="AGH32" s="535" t="str" cm="1">
        <f t="array" ref="AGH32">INDEX(AGH$13:AGH31,$B32+1,1)</f>
        <v>-</v>
      </c>
      <c r="AGI32" s="535" t="str" cm="1">
        <f t="array" ref="AGI32">INDEX(AGI$13:AGI31,$B32+1,1)</f>
        <v>-</v>
      </c>
      <c r="AGJ32" s="535" t="str" cm="1">
        <f t="array" ref="AGJ32">INDEX(AGJ$13:AGJ31,$B32+1,1)</f>
        <v>-</v>
      </c>
      <c r="AGK32" s="535" t="str" cm="1">
        <f t="array" ref="AGK32">INDEX(AGK$13:AGK31,$B32+1,1)</f>
        <v>-</v>
      </c>
      <c r="AGL32" s="535" t="str" cm="1">
        <f t="array" ref="AGL32">INDEX(AGL$13:AGL31,$B32+1,1)</f>
        <v>-</v>
      </c>
      <c r="AGM32" s="535" t="str" cm="1">
        <f t="array" ref="AGM32">INDEX(AGM$13:AGM31,$B32+1,1)</f>
        <v>-</v>
      </c>
      <c r="AGN32" s="535" t="str" cm="1">
        <f t="array" ref="AGN32">INDEX(AGN$13:AGN31,$B32+1,1)</f>
        <v>-</v>
      </c>
      <c r="AGO32" s="535" t="str" cm="1">
        <f t="array" ref="AGO32">INDEX(AGO$13:AGO31,$B32+1,1)</f>
        <v>-</v>
      </c>
      <c r="AGP32" s="535" t="str" cm="1">
        <f t="array" ref="AGP32">INDEX(AGP$13:AGP31,$B32+1,1)</f>
        <v>-</v>
      </c>
      <c r="AGQ32" s="535" t="str" cm="1">
        <f t="array" ref="AGQ32">INDEX(AGQ$13:AGQ31,$B32+1,1)</f>
        <v>-</v>
      </c>
      <c r="AGR32" s="535" t="str" cm="1">
        <f t="array" ref="AGR32">INDEX(AGR$13:AGR31,$B32+1,1)</f>
        <v>-</v>
      </c>
      <c r="AGS32" s="535" t="str" cm="1">
        <f t="array" ref="AGS32">INDEX(AGS$13:AGS31,$B32+1,1)</f>
        <v>-</v>
      </c>
      <c r="AGT32" s="535" t="str" cm="1">
        <f t="array" ref="AGT32">INDEX(AGT$13:AGT31,$B32+1,1)</f>
        <v>-</v>
      </c>
      <c r="AGU32" s="535" t="str" cm="1">
        <f t="array" ref="AGU32">INDEX(AGU$13:AGU31,$B32+1,1)</f>
        <v>-</v>
      </c>
      <c r="AGV32" s="535" t="str" cm="1">
        <f t="array" ref="AGV32">INDEX(AGV$13:AGV31,$B32+1,1)</f>
        <v>-</v>
      </c>
      <c r="AGW32" s="535" t="str" cm="1">
        <f t="array" ref="AGW32">INDEX(AGW$13:AGW31,$B32+1,1)</f>
        <v>-</v>
      </c>
      <c r="AGX32" s="535" t="str" cm="1">
        <f t="array" ref="AGX32">INDEX(AGX$13:AGX31,$B32+1,1)</f>
        <v>-</v>
      </c>
      <c r="AGY32" s="535" t="str" cm="1">
        <f t="array" ref="AGY32">INDEX(AGY$13:AGY31,$B32+1,1)</f>
        <v>-</v>
      </c>
      <c r="AGZ32" s="535" t="str" cm="1">
        <f t="array" ref="AGZ32">INDEX(AGZ$13:AGZ31,$B32+1,1)</f>
        <v>-</v>
      </c>
      <c r="AHA32" s="535" t="str" cm="1">
        <f t="array" ref="AHA32">INDEX(AHA$13:AHA31,$B32+1,1)</f>
        <v>-</v>
      </c>
      <c r="AHB32" s="535" t="str" cm="1">
        <f t="array" ref="AHB32">INDEX(AHB$13:AHB31,$B32+1,1)</f>
        <v>-</v>
      </c>
      <c r="AHC32" s="535" t="str" cm="1">
        <f t="array" ref="AHC32">INDEX(AHC$13:AHC31,$B32+1,1)</f>
        <v>-</v>
      </c>
      <c r="AHD32" s="535" cm="1">
        <f t="array" ref="AHD32">INDEX(AHD$13:AHD31,$B32+1,1)</f>
        <v>0</v>
      </c>
      <c r="AHE32" s="483">
        <v>0</v>
      </c>
    </row>
    <row r="33" spans="1:889" outlineLevel="1">
      <c r="A33" s="18">
        <f t="shared" si="148"/>
        <v>20</v>
      </c>
      <c r="B33" s="18">
        <f t="shared" si="218"/>
        <v>6</v>
      </c>
      <c r="C33">
        <v>2</v>
      </c>
      <c r="D33" s="17" t="str" cm="1">
        <f t="array" ref="D33">INDEX(D$13:D32,$B33+1,1)</f>
        <v>GSW</v>
      </c>
      <c r="E33" t="b">
        <v>1</v>
      </c>
      <c r="F33" t="b">
        <v>0</v>
      </c>
      <c r="G33" t="b">
        <f>E33</f>
        <v>1</v>
      </c>
      <c r="H33" s="40" t="str">
        <f>"Scan"&amp;$AK33&amp;"_test  "</f>
        <v xml:space="preserve">Scan0_test  </v>
      </c>
      <c r="I33" s="535" cm="1">
        <f t="array" ref="I33">INDEX(I$13:I32,$B33+1,1)</f>
        <v>1</v>
      </c>
      <c r="J33" s="535" cm="1">
        <f t="array" ref="J33">INDEX(J$13:J32,$B33+1,1)</f>
        <v>0</v>
      </c>
      <c r="K33" s="535" cm="1">
        <f t="array" ref="K33">INDEX(K$13:K32,$B33+1,1)</f>
        <v>0</v>
      </c>
      <c r="L33" s="535" cm="1">
        <f t="array" ref="L33">INDEX(L$13:L32,$B33+1,1)</f>
        <v>2</v>
      </c>
      <c r="M33" s="535" cm="1">
        <f t="array" ref="M33">INDEX(M$13:M32,$B33+1,1)</f>
        <v>0</v>
      </c>
      <c r="N33" s="535" cm="1">
        <f t="array" ref="N33">INDEX(N$13:N32,$B33+1,1)</f>
        <v>3</v>
      </c>
      <c r="O33" s="535" cm="1">
        <f t="array" ref="O33">INDEX(O$13:O32,$B33+1,1)</f>
        <v>2</v>
      </c>
      <c r="P33" s="535" cm="1">
        <f t="array" ref="P33">INDEX(P$13:P32,$B33+1,1)</f>
        <v>0</v>
      </c>
      <c r="Q33" s="535" cm="1">
        <f t="array" ref="Q33">INDEX(Q$13:Q32,$B33+1,1)</f>
        <v>0</v>
      </c>
      <c r="R33" s="535" cm="1">
        <f t="array" ref="R33">INDEX(R$13:R32,$B33+1,1)</f>
        <v>1</v>
      </c>
      <c r="S33" s="535" cm="1">
        <f t="array" ref="S33">INDEX(S$13:S32,$B33+1,1)</f>
        <v>0</v>
      </c>
      <c r="T33" s="411">
        <f t="shared" si="149"/>
        <v>2</v>
      </c>
      <c r="U33" s="411">
        <f t="shared" si="150"/>
        <v>2</v>
      </c>
      <c r="V33" s="411">
        <f t="shared" si="151"/>
        <v>2</v>
      </c>
      <c r="W33" s="773" t="b">
        <f t="shared" si="215"/>
        <v>0</v>
      </c>
      <c r="X33" s="772" t="b">
        <f t="shared" si="152"/>
        <v>1</v>
      </c>
      <c r="Y33" s="772" t="b">
        <f t="shared" si="152"/>
        <v>1</v>
      </c>
      <c r="Z33" s="791" t="b" cm="1">
        <f t="array" ref="Z33">INDEX(Z$13:Z32,$B33+1,1)</f>
        <v>0</v>
      </c>
      <c r="AA33" s="411">
        <f t="shared" si="153"/>
        <v>6</v>
      </c>
      <c r="AB33" s="411">
        <f t="shared" si="154"/>
        <v>6</v>
      </c>
      <c r="AC33" s="411"/>
      <c r="AD33" s="411">
        <f t="shared" si="155"/>
        <v>6</v>
      </c>
      <c r="AE33" s="111"/>
      <c r="AF33" s="111"/>
      <c r="AG33" s="111"/>
      <c r="AH33" s="111"/>
      <c r="AI33" s="535" cm="1">
        <f t="array" ref="AI33">INDEX(AI$13:AI32,$B33+1,1)</f>
        <v>1</v>
      </c>
      <c r="AJ33" s="535" cm="1">
        <f t="array" ref="AJ33">INDEX(AJ$13:AJ32,$B33+1,1)</f>
        <v>1</v>
      </c>
      <c r="AK33" s="22">
        <v>0</v>
      </c>
      <c r="AL33" s="535" cm="1">
        <f t="array" ref="AL33">INDEX(AL$13:AL32,$B33+1,1)</f>
        <v>0</v>
      </c>
      <c r="AM33" s="535" cm="1">
        <f t="array" ref="AM33">INDEX(AM$13:AM32,$B33+1,1)</f>
        <v>0</v>
      </c>
      <c r="AN33" s="811" t="str" cm="1">
        <f t="array" ref="AN33">INDEX(AN$13:AN32,$B33+1,1)</f>
        <v/>
      </c>
      <c r="AO33" s="535" t="str" cm="1">
        <f t="array" ref="AO33">INDEX(AO$13:AO32,$B33+1,1)</f>
        <v/>
      </c>
      <c r="AP33" s="535" t="str" cm="1">
        <f t="array" ref="AP33">INDEX(AP$13:AP32,$B33+1,1)</f>
        <v/>
      </c>
      <c r="AQ33" s="535" cm="1">
        <f t="array" ref="AQ33">INDEX(AQ$13:AQ32,$B33+1,1)</f>
        <v>1</v>
      </c>
      <c r="AR33" s="535" cm="1">
        <f t="array" ref="AR33">INDEX(AR$13:AR32,$B33+1,1)</f>
        <v>1</v>
      </c>
      <c r="AS33" s="111"/>
      <c r="AT33" s="111"/>
      <c r="AU33" s="111"/>
      <c r="AV33" s="111"/>
      <c r="AW33" s="111"/>
      <c r="AX33" s="111"/>
      <c r="AY33" s="111"/>
      <c r="AZ33" s="111"/>
      <c r="BA33" s="18"/>
      <c r="BB33" s="18"/>
      <c r="BC33" s="200" t="str" cm="1">
        <f t="array" aca="1" ref="BC33" ca="1">$H33&amp;" "        &amp;_xlfn.SINGLE( INDEX(i.ModelStructure,$I33,1))    &amp;" "
&amp; $D33        &amp;       IF(OR($CG33="-", $CG33),"_PInp","_Full")&amp;    CHOOSE($DT33+1," Fine","  MWM","  SFM","  CFS","  GFS"," Meat"," Wool","  Mat "," 1stC"," Term"," Shed","     ")&amp;IF($FG33=1,"&amp;EL","   ")&amp;IF($DZ33=TRUE,"&amp;BBT","    ")
&amp;      " TOL"&amp;_xlfn.SINGLE(INDEX(i.TOL_Desc,1,$N33))   &amp; " Scan"&amp;$AK33
&amp;       CHOOSE($K33+1," CFS"," GFS"," NFS")&amp;     " CG_"&amp;_xlfn.SINGLE(_xlfn.SWITCH($ZY33,"-",1,TRUE,1,FALSE,0))&amp;_xlfn.SINGLE(    IF($AAB33="-"," FodCrop    ",_xlfn.SWITCH(VALUE(LEFT($AAB$4,1)),0," All",6," Lup",9," Oat",11," OaF")&amp;"_Fod"&amp;TEXT($AAB33,"000%")))
&amp;" REV"&amp;"_"&amp;TEXT($JJ33,"00;-0;00;@ ")&amp;TEXT($AP33,"00;-0;00;  @")&amp;"_"&amp;TEXT($JO33,"0")&amp;"_"&amp;TEXT($AR33,"0")
&amp; " RR"&amp;TEXT(SUM($FK33:$FL33),"+00%;-00%;    ;@")
&amp; " ("&amp;IF($DM33,"P","E")   &amp;IF($DN33,"T","t")        &amp;     "_F"&amp;IF($ACM33=TRUE,3,0)+COUNTIF($ACE33:$ACI33,TRUE)+COUNTIF($BX33:$BY33,"&gt;0")&amp;IF($ACK33=TRUE,3,0)+COUNTIF($BX33:$BY33,"&gt;0")&amp;"N"&amp;$ACP33&amp;$ACQ33&amp;"L"&amp;$ADB33&amp;$ADC33&amp;"_"&amp;$ADA33&amp;")"</f>
        <v>Scan0_test   SE GSW_PInp  GFS        TOLSpr Scan0 CFS CG_1 FodCrop     REV_-   _-_1 RR+01% (Et_F00N--L11_-)</v>
      </c>
      <c r="BD33" s="8" t="str">
        <f ca="1">IF(COUNTIF($BC$13:$BC33,$BC33)=1,"-","Dup")</f>
        <v>-</v>
      </c>
      <c r="BE33" s="18"/>
      <c r="BF33" s="535" t="b" cm="1">
        <f t="array" ref="BF33">INDEX(BF$13:BF32,$B33+1,1)</f>
        <v>0</v>
      </c>
      <c r="BG33" s="535" t="b" cm="1">
        <f t="array" ref="BG33">INDEX(BG$13:BG32,$B33+1,1)</f>
        <v>0</v>
      </c>
      <c r="BH33" s="535" t="b" cm="1">
        <f t="array" ref="BH33">INDEX(BH$13:BH32,$B33+1,1)</f>
        <v>0</v>
      </c>
      <c r="BI33" s="535" t="b" cm="1">
        <f t="array" ref="BI33">INDEX(BI$13:BI32,$B33+1,1)</f>
        <v>0</v>
      </c>
      <c r="BJ33" s="535" t="b" cm="1">
        <f t="array" ref="BJ33">INDEX(BJ$13:BJ32,$B33+1,1)</f>
        <v>0</v>
      </c>
      <c r="BK33" s="535" t="b" cm="1">
        <f t="array" ref="BK33">INDEX(BK$13:BK32,$B33+1,1)</f>
        <v>0</v>
      </c>
      <c r="BL33" s="535" t="b" cm="1">
        <f t="array" ref="BL33">INDEX(BL$13:BL32,$B33+1,1)</f>
        <v>0</v>
      </c>
      <c r="BM33" s="535" t="b" cm="1">
        <f t="array" ref="BM33">INDEX(BM$13:BM32,$B33+1,1)</f>
        <v>0</v>
      </c>
      <c r="BN33" s="535" t="b" cm="1">
        <f t="array" ref="BN33">INDEX(BN$13:BN32,$B33+1,1)</f>
        <v>0</v>
      </c>
      <c r="BO33" s="18"/>
      <c r="BP33" s="535" t="b" cm="1">
        <f t="array" ref="BP33">INDEX(BP$13:BP32,$B33+1,1)</f>
        <v>0</v>
      </c>
      <c r="BQ33" s="535" t="str" cm="1">
        <f t="array" ref="BQ33">INDEX(BQ$13:BQ32,$B33+1,1)</f>
        <v>-</v>
      </c>
      <c r="BR33" s="535" t="str" cm="1">
        <f t="array" ref="BR33">INDEX(BR$13:BR32,$B33+1,1)</f>
        <v>-</v>
      </c>
      <c r="BS33" s="535" t="str" cm="1">
        <f t="array" ref="BS33">INDEX(BS$13:BS32,$B33+1,1)</f>
        <v>-</v>
      </c>
      <c r="BT33" s="535" t="str" cm="1">
        <f t="array" ref="BT33">INDEX(BT$13:BT32,$B33+1,1)</f>
        <v>-</v>
      </c>
      <c r="BU33" s="535" t="str" cm="1">
        <f t="array" ref="BU33">INDEX(BU$13:BU32,$B33+1,1)</f>
        <v>-</v>
      </c>
      <c r="BV33" s="535" t="str" cm="1">
        <f t="array" ref="BV33">INDEX(BV$13:BV32,$B33+1,1)</f>
        <v>-</v>
      </c>
      <c r="BW33" s="535" t="str" cm="1">
        <f t="array" ref="BW33">INDEX(BW$13:BW32,$B33+1,1)</f>
        <v>-</v>
      </c>
      <c r="BX33" s="535" t="str" cm="1">
        <f t="array" ref="BX33">INDEX(BX$13:BX32,$B33+1,1)</f>
        <v>-</v>
      </c>
      <c r="BY33" s="535" t="str" cm="1">
        <f t="array" ref="BY33">INDEX(BY$13:BY32,$B33+1,1)</f>
        <v>-</v>
      </c>
      <c r="BZ33" s="535" t="str" cm="1">
        <f t="array" ref="BZ33">INDEX(BZ$13:BZ32,$B33+1,1)</f>
        <v>-</v>
      </c>
      <c r="CA33" s="535" t="str" cm="1">
        <f t="array" ref="CA33">INDEX(CA$13:CA32,$B33+1,1)</f>
        <v>-</v>
      </c>
      <c r="CB33" s="535" t="b" cm="1">
        <f t="array" ref="CB33">INDEX(CB$13:CB32,$B33+1,1)</f>
        <v>0</v>
      </c>
      <c r="CC33" s="535" t="str" cm="1">
        <f t="array" ref="CC33">INDEX(CC$13:CC32,$B33+1,1)</f>
        <v>-</v>
      </c>
      <c r="CD33" s="535" t="str" cm="1">
        <f t="array" ref="CD33">INDEX(CD$13:CD32,$B33+1,1)</f>
        <v>-</v>
      </c>
      <c r="CE33" s="535" t="str" cm="1">
        <f t="array" ref="CE33">INDEX(CE$13:CE32,$B33+1,1)</f>
        <v>-</v>
      </c>
      <c r="CF33" s="535" t="str" cm="1">
        <f t="array" ref="CF33">INDEX(CF$13:CF32,$B33+1,1)</f>
        <v>-</v>
      </c>
      <c r="CG33" s="535" t="str" cm="1">
        <f t="array" ref="CG33">INDEX(CG$13:CG32,$B33+1,1)</f>
        <v>-</v>
      </c>
      <c r="CH33" s="535" t="str" cm="1">
        <f t="array" ref="CH33">INDEX(CH$13:CH32,$B33+1,1)</f>
        <v>-</v>
      </c>
      <c r="CI33" s="535" t="str" cm="1">
        <f t="array" ref="CI33">INDEX(CI$13:CI32,$B33+1,1)</f>
        <v>-</v>
      </c>
      <c r="CJ33" s="535" t="str" cm="1">
        <f t="array" ref="CJ33">INDEX(CJ$13:CJ32,$B33+1,1)</f>
        <v>-</v>
      </c>
      <c r="CK33" s="18"/>
      <c r="CL33" s="535" t="str" cm="1">
        <f t="array" ref="CL33">INDEX(CL$13:CL32,$B33+1,1)</f>
        <v>-</v>
      </c>
      <c r="CM33" s="535" t="str" cm="1">
        <f t="array" ref="CM33">INDEX(CM$13:CM32,$B33+1,1)</f>
        <v>-</v>
      </c>
      <c r="CN33" s="411" t="str">
        <f t="shared" ca="1" si="159"/>
        <v>-</v>
      </c>
      <c r="CO33" s="411">
        <f t="shared" si="160"/>
        <v>0</v>
      </c>
      <c r="CP33" s="411">
        <f t="shared" si="160"/>
        <v>0</v>
      </c>
      <c r="CQ33" s="535" t="str" cm="1">
        <f t="array" ref="CQ33">INDEX(CQ$13:CQ32,$B33+1,1)</f>
        <v>-</v>
      </c>
      <c r="CR33" s="535" t="str" cm="1">
        <f t="array" ref="CR33">INDEX(CR$13:CR32,$B33+1,1)</f>
        <v>-</v>
      </c>
      <c r="CS33" s="535" t="str" cm="1">
        <f t="array" ref="CS33">INDEX(CS$13:CS32,$B33+1,1)</f>
        <v>-</v>
      </c>
      <c r="CT33" s="535" t="str" cm="1">
        <f t="array" ref="CT33">INDEX(CT$13:CT32,$B33+1,1)</f>
        <v>-</v>
      </c>
      <c r="CU33" s="411" t="str">
        <f t="shared" ca="1" si="161"/>
        <v>-</v>
      </c>
      <c r="CV33" s="411">
        <f t="shared" si="162"/>
        <v>0</v>
      </c>
      <c r="CW33" s="411">
        <f t="shared" si="162"/>
        <v>0</v>
      </c>
      <c r="CX33" s="535" t="str" cm="1">
        <f t="array" ref="CX33">INDEX(CX$13:CX32,$B33+1,1)</f>
        <v>-</v>
      </c>
      <c r="CY33" s="535" t="str" cm="1">
        <f t="array" ref="CY33">INDEX(CY$13:CY32,$B33+1,1)</f>
        <v>-</v>
      </c>
      <c r="CZ33" s="411" t="str">
        <f t="shared" ca="1" si="163"/>
        <v>-</v>
      </c>
      <c r="DA33" s="411">
        <f t="shared" si="164"/>
        <v>0</v>
      </c>
      <c r="DB33" s="535" t="str" cm="1">
        <f t="array" ref="DB33">INDEX(DB$13:DB32,$B33+1,1)</f>
        <v>-</v>
      </c>
      <c r="DC33" s="535" t="str" cm="1">
        <f t="array" ref="DC33">INDEX(DC$13:DC32,$B33+1,1)</f>
        <v>-</v>
      </c>
      <c r="DD33" s="411">
        <f t="shared" si="165"/>
        <v>0</v>
      </c>
      <c r="DE33" s="535" t="str" cm="1">
        <f t="array" ref="DE33">INDEX(DE$13:DE32,$B33+1,1)</f>
        <v>-</v>
      </c>
      <c r="DF33" s="535" t="str" cm="1">
        <f t="array" ref="DF33">INDEX(DF$13:DF32,$B33+1,1)</f>
        <v>-</v>
      </c>
      <c r="DG33" s="411" t="str">
        <f t="shared" ca="1" si="166"/>
        <v>-</v>
      </c>
      <c r="DH33" s="411">
        <f t="shared" si="167"/>
        <v>0</v>
      </c>
      <c r="DI33" s="411">
        <f t="shared" si="167"/>
        <v>0</v>
      </c>
      <c r="DJ33" s="535" cm="1">
        <f t="array" ref="DJ33">INDEX(DJ$13:DJ32,$B33+1,1)</f>
        <v>0</v>
      </c>
      <c r="DK33" s="535" cm="1">
        <f t="array" ref="DK33">INDEX(DK$13:DK32,$B33+1,1)</f>
        <v>0</v>
      </c>
      <c r="DL33" s="18"/>
      <c r="DM33" s="535" t="b" cm="1">
        <f t="array" ref="DM33">INDEX(DM$13:DM32,$B33+1,1)</f>
        <v>0</v>
      </c>
      <c r="DN33" s="535" t="b" cm="1">
        <f t="array" ref="DN33">INDEX(DN$13:DN32,$B33+1,1)</f>
        <v>0</v>
      </c>
      <c r="DO33" s="535" t="b" cm="1">
        <f t="array" ref="DO33">INDEX(DO$13:DO32,$B33+1,1)</f>
        <v>1</v>
      </c>
      <c r="DP33" s="535" t="str" cm="1">
        <f t="array" ref="DP33">INDEX(DP$13:DP32,$B33+1,1)</f>
        <v>-</v>
      </c>
      <c r="DQ33" s="536" cm="1">
        <f t="array" ref="DQ33">INDEX(DQ$13:DQ32,$B33+1,1)</f>
        <v>0</v>
      </c>
      <c r="DR33" s="535" cm="1">
        <f t="array" ref="DR33">INDEX(DR$13:DR32,$B33+1,1)</f>
        <v>1</v>
      </c>
      <c r="DS33" s="535" cm="1">
        <f t="array" ref="DS33">INDEX(DS$13:DS32,$B33+1,1)</f>
        <v>1</v>
      </c>
      <c r="DT33" s="411">
        <f t="shared" si="198"/>
        <v>4</v>
      </c>
      <c r="DU33" s="411" t="str">
        <f t="shared" si="198"/>
        <v>-</v>
      </c>
      <c r="DV33" s="535" t="str" cm="1">
        <f t="array" ref="DV33">INDEX(DV$13:DV32,$B33+1,1)</f>
        <v>-</v>
      </c>
      <c r="DW33" s="411" t="str">
        <f t="shared" si="199"/>
        <v>-</v>
      </c>
      <c r="DX33" s="411" t="str">
        <f t="shared" si="199"/>
        <v>-</v>
      </c>
      <c r="DY33" s="411" t="str">
        <f t="shared" si="199"/>
        <v>-</v>
      </c>
      <c r="DZ33" s="411" t="b">
        <f t="shared" si="200"/>
        <v>0</v>
      </c>
      <c r="EA33" s="535" t="str" cm="1">
        <f t="array" ref="EA33">INDEX(EA$13:EA32,$B33+1,1)</f>
        <v>-</v>
      </c>
      <c r="EB33" s="535" t="str" cm="1">
        <f t="array" ref="EB33">INDEX(EB$13:EB32,$B33+1,1)</f>
        <v>-</v>
      </c>
      <c r="EC33" s="535" t="str" cm="1">
        <f t="array" ref="EC33">INDEX(EC$13:EC32,$B33+1,1)</f>
        <v>-</v>
      </c>
      <c r="ED33" s="535" t="str" cm="1">
        <f t="array" ref="ED33">INDEX(ED$13:ED32,$B33+1,1)</f>
        <v>-</v>
      </c>
      <c r="EE33" s="411">
        <f t="shared" si="222"/>
        <v>500</v>
      </c>
      <c r="EF33" s="411">
        <f t="shared" si="222"/>
        <v>500</v>
      </c>
      <c r="EG33" s="411" t="str">
        <f t="shared" si="222"/>
        <v>-</v>
      </c>
      <c r="EH33" s="411" t="str">
        <f t="shared" si="222"/>
        <v>-</v>
      </c>
      <c r="EI33" s="411" t="str">
        <f t="shared" si="222"/>
        <v>-</v>
      </c>
      <c r="EJ33" s="535" cm="1">
        <f t="array" ref="EJ33">INDEX(EJ$13:EJ32,$B33+1,1)</f>
        <v>0</v>
      </c>
      <c r="EK33" s="535" cm="1">
        <f t="array" ref="EK33">INDEX(EK$13:EK32,$B33+1,1)</f>
        <v>999999</v>
      </c>
      <c r="EL33" s="535" cm="1">
        <f t="array" ref="EL33">INDEX(EL$13:EL32,$B33+1,1)</f>
        <v>999999</v>
      </c>
      <c r="EM33" s="535" cm="1">
        <f t="array" ref="EM33">INDEX(EM$13:EM32,$B33+1,1)</f>
        <v>999999</v>
      </c>
      <c r="EN33" s="535" cm="1">
        <f t="array" ref="EN33">INDEX(EN$13:EN32,$B33+1,1)</f>
        <v>999999</v>
      </c>
      <c r="EO33" s="535" cm="1">
        <f t="array" ref="EO33">INDEX(EO$13:EO32,$B33+1,1)</f>
        <v>999999</v>
      </c>
      <c r="EP33" s="535" cm="1">
        <f t="array" ref="EP33">INDEX(EP$13:EP32,$B33+1,1)</f>
        <v>999999</v>
      </c>
      <c r="EQ33" s="535" cm="1">
        <f t="array" ref="EQ33">INDEX(EQ$13:EQ32,$B33+1,1)</f>
        <v>999999</v>
      </c>
      <c r="ER33" s="535" cm="1">
        <f t="array" ref="ER33">INDEX(ER$13:ER32,$B33+1,1)</f>
        <v>999999</v>
      </c>
      <c r="ES33" s="535" cm="1">
        <f t="array" ref="ES33">INDEX(ES$13:ES32,$B33+1,1)</f>
        <v>999999</v>
      </c>
      <c r="ET33" s="535" cm="1">
        <f t="array" ref="ET33">INDEX(ET$13:ET32,$B33+1,1)</f>
        <v>999999</v>
      </c>
      <c r="EU33" s="535" cm="1">
        <f t="array" ref="EU33">INDEX(EU$13:EU32,$B33+1,1)</f>
        <v>999999</v>
      </c>
      <c r="EV33" s="535" cm="1">
        <f t="array" ref="EV33">INDEX(EV$13:EV32,$B33+1,1)</f>
        <v>999999</v>
      </c>
      <c r="EW33" s="777">
        <f t="shared" si="170"/>
        <v>0</v>
      </c>
      <c r="EX33" s="777">
        <f t="shared" si="170"/>
        <v>0</v>
      </c>
      <c r="EY33" s="777">
        <f t="shared" si="170"/>
        <v>999999</v>
      </c>
      <c r="EZ33" s="535" t="str" cm="1">
        <f t="array" ref="EZ33">INDEX(EZ$13:EZ32,$B33+1,1)</f>
        <v>-</v>
      </c>
      <c r="FA33" s="535" t="str" cm="1">
        <f t="array" ref="FA33">INDEX(FA$13:FA32,$B33+1,1)</f>
        <v>-</v>
      </c>
      <c r="FB33" s="411" t="str">
        <f t="shared" si="202"/>
        <v>-</v>
      </c>
      <c r="FC33" s="411" t="str">
        <f t="shared" si="202"/>
        <v>-</v>
      </c>
      <c r="FD33" s="776">
        <f t="shared" si="192"/>
        <v>0</v>
      </c>
      <c r="FE33" s="774">
        <f t="shared" si="193"/>
        <v>999999</v>
      </c>
      <c r="FF33" s="775">
        <f t="shared" si="194"/>
        <v>999999</v>
      </c>
      <c r="FG33" s="535" t="str" cm="1">
        <f t="array" ref="FG33">INDEX(FG$13:FG32,$B33+1,1)</f>
        <v>-</v>
      </c>
      <c r="FH33" s="723" cm="1">
        <f t="array" ref="FH33">IF(FG33&lt;&gt;"-",FG33,INDEX(i.ELMatedEst,$AA33+1,$T33))</f>
        <v>0</v>
      </c>
      <c r="FI33" s="535" t="str" cm="1">
        <f t="array" ref="FI33">INDEX(FI$13:FI32,$B33+1,1)</f>
        <v>-</v>
      </c>
      <c r="FJ33" s="535" t="str" cm="1">
        <f t="array" ref="FJ33">INDEX(FJ$13:FJ32,$B33+1,1)</f>
        <v>-</v>
      </c>
      <c r="FK33" s="411">
        <f t="shared" si="203"/>
        <v>0</v>
      </c>
      <c r="FL33" s="661">
        <f t="shared" si="204"/>
        <v>5.0000000000000001E-3</v>
      </c>
      <c r="FM33" s="535" cm="1">
        <f t="array" ref="FM33">INDEX(FM$13:FM32,$B33+1,1)</f>
        <v>1</v>
      </c>
      <c r="FN33" s="662">
        <f t="shared" si="205"/>
        <v>0.12</v>
      </c>
      <c r="FO33" s="662">
        <f>INDEX(CHOOSE($N33,DataAutumn!i.EL_PropnSold,DataWinter!i.EL_PropnSold,DataSpring!i.EL_PropnSold),$AI33,$T33)*INDEX(i.ELMatedEst,$AB33+1,$T33)*i.dAdultRR_ELPropSold
+INDEX(i.dryman,($AJ33-1)*4+$AI33,FO$7)</f>
        <v>0</v>
      </c>
      <c r="FP33" s="662">
        <f>INDEX(CHOOSE($N33,DataAutumn!i.EL_PropnSold,DataWinter!i.EL_PropnSold,DataSpring!i.EL_PropnSold),$AI33,$T33)*INDEX(i.ELMatedEst,$AB33+1,$T33)*i.dAdultRR_ELPropSold
+INDEX(i.dryman,($AJ33-1)*4+$AI33,FP$7)</f>
        <v>3.125E-2</v>
      </c>
      <c r="FQ33" s="662">
        <f>INDEX(CHOOSE($N33,DataAutumn!i.EL_PropnSold,DataWinter!i.EL_PropnSold,DataSpring!i.EL_PropnSold),$AI33,$T33)*INDEX(i.ELMatedEst,$AB33+1,$T33)*i.dAdultRR_ELPropSold
+INDEX(i.dryman,($AJ33-1)*4+$AI33,FQ$7)</f>
        <v>3.125E-2</v>
      </c>
      <c r="FR33" s="662">
        <f>INDEX(CHOOSE($N33,DataAutumn!i.EL_PropnSold,DataWinter!i.EL_PropnSold,DataSpring!i.EL_PropnSold),$AI33,$T33)*INDEX(i.ELMatedEst,$AB33+1,$T33)*i.dAdultRR_ELPropSold
+INDEX(i.dryman,($AJ33-1)*4+$AI33,FR$7)</f>
        <v>3.125E-2</v>
      </c>
      <c r="FS33" s="663">
        <f>INDEX(CHOOSE($N33,DataAutumn!i.EL_PropnSold,DataWinter!i.EL_PropnSold,DataSpring!i.EL_PropnSold),$AI33,$T33)*INDEX(i.ELMatedEst,$AB33+1,$T33)*i.dAdultLSurv_ELPropSold</f>
        <v>0</v>
      </c>
      <c r="FT33" s="411" t="b">
        <f t="shared" si="206"/>
        <v>0</v>
      </c>
      <c r="FU33" s="411" t="b">
        <f t="shared" si="206"/>
        <v>0</v>
      </c>
      <c r="FV33" s="411" t="b">
        <f t="shared" si="206"/>
        <v>0</v>
      </c>
      <c r="FW33" s="411" t="b">
        <f t="shared" si="206"/>
        <v>0</v>
      </c>
      <c r="FX33" s="411">
        <f t="shared" si="207"/>
        <v>1</v>
      </c>
      <c r="FY33" s="411">
        <f t="shared" si="207"/>
        <v>0</v>
      </c>
      <c r="FZ33" s="411" t="b">
        <f t="shared" si="208"/>
        <v>0</v>
      </c>
      <c r="GA33" s="411" t="b">
        <f t="shared" si="171"/>
        <v>0</v>
      </c>
      <c r="GB33" s="411" t="b">
        <f t="shared" si="171"/>
        <v>0</v>
      </c>
      <c r="GC33" s="411" t="b">
        <f t="shared" si="171"/>
        <v>1</v>
      </c>
      <c r="GD33" s="87">
        <f t="shared" si="172"/>
        <v>0</v>
      </c>
      <c r="GE33" s="87">
        <f t="shared" si="172"/>
        <v>0</v>
      </c>
      <c r="GF33" s="535" cm="1">
        <f t="array" ref="GF33">INDEX(GF$13:GF32,$B33+1,1)</f>
        <v>1</v>
      </c>
      <c r="GG33" s="535" cm="1">
        <f t="array" ref="GG33">INDEX(GG$13:GG32,$B33+1,1)</f>
        <v>1</v>
      </c>
      <c r="GH33" s="535" cm="1">
        <f t="array" ref="GH33">INDEX(GH$13:GH32,$B33+1,1)</f>
        <v>1</v>
      </c>
      <c r="GI33" s="535" cm="1">
        <f t="array" ref="GI33">INDEX(GI$13:GI32,$B33+1,1)</f>
        <v>1</v>
      </c>
      <c r="GJ33" s="535" t="str" cm="1">
        <f t="array" ref="GJ33">INDEX(GJ$13:GJ32,$B33+1,1)</f>
        <v>-</v>
      </c>
      <c r="GK33" s="411" t="b">
        <f t="shared" si="209"/>
        <v>1</v>
      </c>
      <c r="GL33" s="411" t="b">
        <f t="shared" si="209"/>
        <v>0</v>
      </c>
      <c r="GM33" s="411" t="b">
        <f t="shared" si="209"/>
        <v>0</v>
      </c>
      <c r="GN33" s="411" t="b">
        <f t="shared" si="209"/>
        <v>0</v>
      </c>
      <c r="GO33" s="87">
        <f t="shared" si="221"/>
        <v>1</v>
      </c>
      <c r="GP33" s="87">
        <f t="shared" si="221"/>
        <v>1</v>
      </c>
      <c r="GQ33" s="87">
        <f t="shared" si="221"/>
        <v>1</v>
      </c>
      <c r="GR33" s="87">
        <f t="shared" si="221"/>
        <v>1</v>
      </c>
      <c r="GS33" s="87">
        <f t="shared" si="221"/>
        <v>1</v>
      </c>
      <c r="GT33" s="87">
        <f t="shared" si="221"/>
        <v>1</v>
      </c>
      <c r="GU33" s="87">
        <f t="shared" si="221"/>
        <v>1</v>
      </c>
      <c r="GV33" s="87">
        <f t="shared" si="221"/>
        <v>1</v>
      </c>
      <c r="GW33" s="411" cm="1">
        <f t="array" ref="GW33">INDEX(i.dse_type,1,$L33)</f>
        <v>0</v>
      </c>
      <c r="GX33" s="535" t="str" cm="1">
        <f t="array" ref="GX33">INDEX(GX$13:GX32,$B33+1,1)</f>
        <v>-</v>
      </c>
      <c r="GY33" s="535" t="str" cm="1">
        <f t="array" ref="GY33">INDEX(GY$13:GY32,$B33+1,1)</f>
        <v>-</v>
      </c>
      <c r="GZ33" s="535" t="str" cm="1">
        <f t="array" ref="GZ33">INDEX(GZ$13:GZ32,$B33+1,1)</f>
        <v>-</v>
      </c>
      <c r="HA33" s="18"/>
      <c r="HB33" s="535" t="str" cm="1">
        <f t="array" ref="HB33">INDEX(HB$13:HB32,$B33+1,1)</f>
        <v>-</v>
      </c>
      <c r="HC33" s="535" t="str" cm="1">
        <f t="array" ref="HC33">INDEX(HC$13:HC32,$B33+1,1)</f>
        <v>-</v>
      </c>
      <c r="HD33" s="535" cm="1">
        <f t="array" ref="HD33">INDEX(HD$13:HD32,$B33+1,1)</f>
        <v>0</v>
      </c>
      <c r="HE33" s="535" cm="1">
        <f t="array" ref="HE33">INDEX(HE$13:HE32,$B33+1,1)</f>
        <v>0</v>
      </c>
      <c r="HF33" s="535" cm="1">
        <f t="array" ref="HF33">INDEX(HF$13:HF32,$B33+1,1)</f>
        <v>0</v>
      </c>
      <c r="HG33" s="535" cm="1">
        <f t="array" ref="HG33">INDEX(HG$13:HG32,$B33+1,1)</f>
        <v>0</v>
      </c>
      <c r="HH33" s="535" cm="1">
        <f t="array" ref="HH33">INDEX(HH$13:HH32,$B33+1,1)</f>
        <v>0</v>
      </c>
      <c r="HI33" s="535" cm="1">
        <f t="array" ref="HI33">INDEX(HI$13:HI32,$B33+1,1)</f>
        <v>0</v>
      </c>
      <c r="HJ33" s="535" cm="1">
        <f t="array" ref="HJ33">INDEX(HJ$13:HJ32,$B33+1,1)</f>
        <v>0</v>
      </c>
      <c r="HK33" s="535" cm="1">
        <f t="array" ref="HK33">INDEX(HK$13:HK32,$B33+1,1)</f>
        <v>0</v>
      </c>
      <c r="HL33" s="535" cm="1">
        <f t="array" ref="HL33">INDEX(HL$13:HL32,$B33+1,1)</f>
        <v>0</v>
      </c>
      <c r="HM33" s="535" cm="1">
        <f t="array" ref="HM33">INDEX(HM$13:HM32,$B33+1,1)</f>
        <v>0</v>
      </c>
      <c r="HN33" s="535" cm="1">
        <f t="array" ref="HN33">INDEX(HN$13:HN32,$B33+1,1)</f>
        <v>0</v>
      </c>
      <c r="HO33" s="535" cm="1">
        <f t="array" ref="HO33">INDEX(HO$13:HO32,$B33+1,1)</f>
        <v>0</v>
      </c>
      <c r="HP33" s="535" cm="1">
        <f t="array" ref="HP33">INDEX(HP$13:HP32,$B33+1,1)</f>
        <v>0</v>
      </c>
      <c r="HQ33" s="535" cm="1">
        <f t="array" ref="HQ33">INDEX(HQ$13:HQ32,$B33+1,1)</f>
        <v>0</v>
      </c>
      <c r="HR33" s="535" cm="1">
        <f t="array" ref="HR33">INDEX(HR$13:HR32,$B33+1,1)</f>
        <v>0</v>
      </c>
      <c r="HS33" s="535" cm="1">
        <f t="array" ref="HS33">INDEX(HS$13:HS32,$B33+1,1)</f>
        <v>0</v>
      </c>
      <c r="HT33" s="535" cm="1">
        <f t="array" ref="HT33">INDEX(HT$13:HT32,$B33+1,1)</f>
        <v>0</v>
      </c>
      <c r="HU33" s="535" cm="1">
        <f t="array" ref="HU33">INDEX(HU$13:HU32,$B33+1,1)</f>
        <v>0</v>
      </c>
      <c r="HV33" s="535" cm="1">
        <f t="array" ref="HV33">INDEX(HV$13:HV32,$B33+1,1)</f>
        <v>0</v>
      </c>
      <c r="HW33" s="535" cm="1">
        <f t="array" ref="HW33">INDEX(HW$13:HW32,$B33+1,1)</f>
        <v>0</v>
      </c>
      <c r="HX33" s="535" cm="1">
        <f t="array" ref="HX33">INDEX(HX$13:HX32,$B33+1,1)</f>
        <v>0</v>
      </c>
      <c r="HY33" s="535" cm="1">
        <f t="array" ref="HY33">INDEX(HY$13:HY32,$B33+1,1)</f>
        <v>0</v>
      </c>
      <c r="HZ33" s="535" cm="1">
        <f t="array" ref="HZ33">INDEX(HZ$13:HZ32,$B33+1,1)</f>
        <v>0</v>
      </c>
      <c r="IA33" s="535" cm="1">
        <f t="array" ref="IA33">INDEX(IA$13:IA32,$B33+1,1)</f>
        <v>0</v>
      </c>
      <c r="IB33" s="535" cm="1">
        <f t="array" ref="IB33">INDEX(IB$13:IB32,$B33+1,1)</f>
        <v>0</v>
      </c>
      <c r="IC33" s="535" cm="1">
        <f t="array" ref="IC33">INDEX(IC$13:IC32,$B33+1,1)</f>
        <v>0</v>
      </c>
      <c r="ID33" s="535" cm="1">
        <f t="array" ref="ID33">INDEX(ID$13:ID32,$B33+1,1)</f>
        <v>0</v>
      </c>
      <c r="IE33" s="535" cm="1">
        <f t="array" ref="IE33">INDEX(IE$13:IE32,$B33+1,1)</f>
        <v>0</v>
      </c>
      <c r="IF33" s="535" cm="1">
        <f t="array" ref="IF33">INDEX(IF$13:IF32,$B33+1,1)</f>
        <v>0</v>
      </c>
      <c r="IG33" s="535" cm="1">
        <f t="array" ref="IG33">INDEX(IG$13:IG32,$B33+1,1)</f>
        <v>0</v>
      </c>
      <c r="IH33" s="535" cm="1">
        <f t="array" ref="IH33">INDEX(IH$13:IH32,$B33+1,1)</f>
        <v>0</v>
      </c>
      <c r="II33" s="535" cm="1">
        <f t="array" ref="II33">INDEX(II$13:II32,$B33+1,1)</f>
        <v>0</v>
      </c>
      <c r="IJ33" s="535" cm="1">
        <f t="array" ref="IJ33">INDEX(IJ$13:IJ32,$B33+1,1)</f>
        <v>0</v>
      </c>
      <c r="IK33" s="535" cm="1">
        <f t="array" ref="IK33">INDEX(IK$13:IK32,$B33+1,1)</f>
        <v>0</v>
      </c>
      <c r="IL33" s="535" cm="1">
        <f t="array" ref="IL33">INDEX(IL$13:IL32,$B33+1,1)</f>
        <v>0</v>
      </c>
      <c r="IM33" s="535" cm="1">
        <f t="array" ref="IM33">INDEX(IM$13:IM32,$B33+1,1)</f>
        <v>0</v>
      </c>
      <c r="IN33" s="535" cm="1">
        <f t="array" ref="IN33">INDEX(IN$13:IN32,$B33+1,1)</f>
        <v>0</v>
      </c>
      <c r="IO33" s="535" cm="1">
        <f t="array" ref="IO33">INDEX(IO$13:IO32,$B33+1,1)</f>
        <v>0</v>
      </c>
      <c r="IP33" s="535" cm="1">
        <f t="array" ref="IP33">INDEX(IP$13:IP32,$B33+1,1)</f>
        <v>0</v>
      </c>
      <c r="IQ33" s="535" cm="1">
        <f t="array" ref="IQ33">INDEX(IQ$13:IQ32,$B33+1,1)</f>
        <v>0</v>
      </c>
      <c r="IR33" s="535" cm="1">
        <f t="array" ref="IR33">INDEX(IR$13:IR32,$B33+1,1)</f>
        <v>0</v>
      </c>
      <c r="IS33" s="535" cm="1">
        <f t="array" ref="IS33">INDEX(IS$13:IS32,$B33+1,1)</f>
        <v>0</v>
      </c>
      <c r="IT33" s="535" cm="1">
        <f t="array" ref="IT33">INDEX(IT$13:IT32,$B33+1,1)</f>
        <v>0</v>
      </c>
      <c r="IU33" s="535" cm="1">
        <f t="array" ref="IU33">INDEX(IU$13:IU32,$B33+1,1)</f>
        <v>0</v>
      </c>
      <c r="IV33" s="535" cm="1">
        <f t="array" ref="IV33">INDEX(IV$13:IV32,$B33+1,1)</f>
        <v>0</v>
      </c>
      <c r="IW33" s="535" cm="1">
        <f t="array" ref="IW33">INDEX(IW$13:IW32,$B33+1,1)</f>
        <v>0</v>
      </c>
      <c r="IX33" s="535" cm="1">
        <f t="array" ref="IX33">INDEX(IX$13:IX32,$B33+1,1)</f>
        <v>0</v>
      </c>
      <c r="IY33" s="535" cm="1">
        <f t="array" ref="IY33">INDEX(IY$13:IY32,$B33+1,1)</f>
        <v>0</v>
      </c>
      <c r="IZ33" s="535" cm="1">
        <f t="array" ref="IZ33">INDEX(IZ$13:IZ32,$B33+1,1)</f>
        <v>0</v>
      </c>
      <c r="JA33" s="535" cm="1">
        <f t="array" ref="JA33">INDEX(JA$13:JA32,$B33+1,1)</f>
        <v>0</v>
      </c>
      <c r="JB33" s="535" cm="1">
        <f t="array" ref="JB33">INDEX(JB$13:JB32,$B33+1,1)</f>
        <v>0</v>
      </c>
      <c r="JC33" s="535" cm="1">
        <f t="array" ref="JC33">INDEX(JC$13:JC32,$B33+1,1)</f>
        <v>0</v>
      </c>
      <c r="JD33" s="535" cm="1">
        <f t="array" ref="JD33">INDEX(JD$13:JD32,$B33+1,1)</f>
        <v>0</v>
      </c>
      <c r="JE33" s="535" cm="1">
        <f t="array" ref="JE33">INDEX(JE$13:JE32,$B33+1,1)</f>
        <v>0</v>
      </c>
      <c r="JF33" s="18"/>
      <c r="JG33" s="535" t="str" cm="1">
        <f t="array" ref="JG33">INDEX(JG$13:JG32,$B33+1,1)</f>
        <v>-</v>
      </c>
      <c r="JH33" s="411" t="b">
        <f t="shared" si="210"/>
        <v>0</v>
      </c>
      <c r="JI33" s="535" t="str" cm="1">
        <f t="array" ref="JI33">INDEX(JI$13:JI32,$B33+1,1)</f>
        <v>-</v>
      </c>
      <c r="JJ33" s="535" t="str" cm="1">
        <f t="array" ref="JJ33">INDEX(JJ$13:JJ32,$B33+1,1)</f>
        <v>-</v>
      </c>
      <c r="JK33" s="535" t="str" cm="1">
        <f t="array" ref="JK33">INDEX(JK$13:JK32,$B33+1,1)</f>
        <v>-</v>
      </c>
      <c r="JL33" s="535" cm="1">
        <f t="array" ref="JL33">INDEX(JL$13:JL32,$B33+1,1)</f>
        <v>1</v>
      </c>
      <c r="JM33" s="535" cm="1">
        <f t="array" ref="JM33">INDEX(JM$13:JM32,$B33+1,1)</f>
        <v>1</v>
      </c>
      <c r="JN33" s="535" t="str" cm="1">
        <f t="array" ref="JN33">INDEX(JN$13:JN32,$B33+1,1)</f>
        <v>-</v>
      </c>
      <c r="JO33" s="535" t="str" cm="1">
        <f t="array" ref="JO33">INDEX(JO$13:JO32,$B33+1,1)</f>
        <v>-</v>
      </c>
      <c r="JP33" s="535" t="str" cm="1">
        <f t="array" ref="JP33">INDEX(JP$13:JP32,$B33+1,1)</f>
        <v>-</v>
      </c>
      <c r="JQ33" s="535" t="str" cm="1">
        <f t="array" ref="JQ33">INDEX(JQ$13:JQ32,$B33+1,1)</f>
        <v>-</v>
      </c>
      <c r="JR33" s="535" t="str" cm="1">
        <f t="array" ref="JR33">INDEX(JR$13:JR32,$B33+1,1)</f>
        <v>-</v>
      </c>
      <c r="JS33" s="535" t="str" cm="1">
        <f t="array" ref="JS33">INDEX(JS$13:JS32,$B33+1,1)</f>
        <v>-</v>
      </c>
      <c r="JT33" s="535" t="str" cm="1">
        <f t="array" ref="JT33">INDEX(JT$13:JT32,$B33+1,1)</f>
        <v>-</v>
      </c>
      <c r="JU33" s="535" t="str" cm="1">
        <f t="array" ref="JU33">INDEX(JU$13:JU32,$B33+1,1)</f>
        <v>-</v>
      </c>
      <c r="JV33" s="535" t="str" cm="1">
        <f t="array" ref="JV33">INDEX(JV$13:JV32,$B33+1,1)</f>
        <v>-</v>
      </c>
      <c r="JW33" s="535" t="str" cm="1">
        <f t="array" ref="JW33">INDEX(JW$13:JW32,$B33+1,1)</f>
        <v>-</v>
      </c>
      <c r="JX33" s="535" t="str" cm="1">
        <f t="array" ref="JX33">INDEX(JX$13:JX32,$B33+1,1)</f>
        <v>-</v>
      </c>
      <c r="JY33" s="535" t="str" cm="1">
        <f t="array" ref="JY33">INDEX(JY$13:JY32,$B33+1,1)</f>
        <v>-</v>
      </c>
      <c r="JZ33" s="535" t="str" cm="1">
        <f t="array" ref="JZ33">INDEX(JZ$13:JZ32,$B33+1,1)</f>
        <v>-</v>
      </c>
      <c r="KA33" s="535" t="str" cm="1">
        <f t="array" ref="KA33">INDEX(KA$13:KA32,$B33+1,1)</f>
        <v>-</v>
      </c>
      <c r="KB33" s="535" t="str" cm="1">
        <f t="array" ref="KB33">INDEX(KB$13:KB32,$B33+1,1)</f>
        <v>-</v>
      </c>
      <c r="KC33" s="535" t="str" cm="1">
        <f t="array" ref="KC33">INDEX(KC$13:KC32,$B33+1,1)</f>
        <v>-</v>
      </c>
      <c r="KD33" s="535" t="str" cm="1">
        <f t="array" ref="KD33">INDEX(KD$13:KD32,$B33+1,1)</f>
        <v>-</v>
      </c>
      <c r="KE33" s="535" t="str" cm="1">
        <f t="array" ref="KE33">INDEX(KE$13:KE32,$B33+1,1)</f>
        <v>-</v>
      </c>
      <c r="KF33" s="535" t="str" cm="1">
        <f t="array" ref="KF33">INDEX(KF$13:KF32,$B33+1,1)</f>
        <v>-</v>
      </c>
      <c r="KG33" s="535" t="str" cm="1">
        <f t="array" ref="KG33">INDEX(KG$13:KG32,$B33+1,1)</f>
        <v>-</v>
      </c>
      <c r="KH33" s="535" t="str" cm="1">
        <f t="array" ref="KH33">INDEX(KH$13:KH32,$B33+1,1)</f>
        <v>-</v>
      </c>
      <c r="KI33" s="535" cm="1">
        <f t="array" ref="KI33">INDEX(KI$13:KI32,$B33+1,1)</f>
        <v>0</v>
      </c>
      <c r="KJ33" s="535" t="str" cm="1">
        <f t="array" ref="KJ33">INDEX(KJ$13:KJ32,$B33+1,1)</f>
        <v>-</v>
      </c>
      <c r="KK33" s="535" cm="1">
        <f t="array" ref="KK33">INDEX(KK$13:KK32,$B33+1,1)</f>
        <v>1</v>
      </c>
      <c r="KL33" s="535" cm="1">
        <f t="array" ref="KL33">INDEX(KL$13:KL32,$B33+1,1)</f>
        <v>0</v>
      </c>
      <c r="KM33" s="535" cm="1">
        <f t="array" ref="KM33">INDEX(KM$13:KM32,$B33+1,1)</f>
        <v>0</v>
      </c>
      <c r="KN33" s="535" cm="1">
        <f t="array" ref="KN33">INDEX(KN$13:KN32,$B33+1,1)</f>
        <v>0</v>
      </c>
      <c r="KO33" s="535" cm="1">
        <f t="array" ref="KO33">INDEX(KO$13:KO32,$B33+1,1)</f>
        <v>0</v>
      </c>
      <c r="KP33" s="535" cm="1">
        <f t="array" ref="KP33">INDEX(KP$13:KP32,$B33+1,1)</f>
        <v>0</v>
      </c>
      <c r="KQ33" s="535" cm="1">
        <f t="array" ref="KQ33">INDEX(KQ$13:KQ32,$B33+1,1)</f>
        <v>0</v>
      </c>
      <c r="KR33" s="535" cm="1">
        <f t="array" ref="KR33">INDEX(KR$13:KR32,$B33+1,1)</f>
        <v>0</v>
      </c>
      <c r="KS33" s="535" cm="1">
        <f t="array" ref="KS33">INDEX(KS$13:KS32,$B33+1,1)</f>
        <v>1</v>
      </c>
      <c r="KT33" s="535" cm="1">
        <f t="array" ref="KT33">INDEX(KT$13:KT32,$B33+1,1)</f>
        <v>0</v>
      </c>
      <c r="KU33" s="535" cm="1">
        <f t="array" ref="KU33">INDEX(KU$13:KU32,$B33+1,1)</f>
        <v>0</v>
      </c>
      <c r="KV33" s="535" cm="1">
        <f t="array" ref="KV33">INDEX(KV$13:KV32,$B33+1,1)</f>
        <v>0</v>
      </c>
      <c r="KW33" s="535" cm="1">
        <f t="array" ref="KW33">INDEX(KW$13:KW32,$B33+1,1)</f>
        <v>0</v>
      </c>
      <c r="KX33" s="535" cm="1">
        <f t="array" ref="KX33">INDEX(KX$13:KX32,$B33+1,1)</f>
        <v>0</v>
      </c>
      <c r="KY33" s="18"/>
      <c r="KZ33" s="535" cm="1">
        <f t="array" ref="KZ33">INDEX(KZ$13:KZ32,$B33+1,1)</f>
        <v>0.125</v>
      </c>
      <c r="LA33" s="535" cm="1">
        <f t="array" ref="LA33">INDEX(LA$13:LA32,$B33+1,1)</f>
        <v>0.3</v>
      </c>
      <c r="LB33" s="535" cm="1">
        <f t="array" ref="LB33">INDEX(LB$13:LB32,$B33+1,1)</f>
        <v>-0.05</v>
      </c>
      <c r="LC33" s="535" cm="1">
        <f t="array" ref="LC33">INDEX(LC$13:LC32,$B33+1,1)</f>
        <v>0.1</v>
      </c>
      <c r="LD33" s="535" cm="1">
        <f t="array" ref="LD33">INDEX(LD$13:LD32,$B33+1,1)</f>
        <v>0.25</v>
      </c>
      <c r="LE33" s="535" cm="1">
        <f t="array" ref="LE33">INDEX(LE$13:LE32,$B33+1,1)</f>
        <v>-0.05</v>
      </c>
      <c r="LF33" s="535" cm="1">
        <f t="array" ref="LF33">INDEX(LF$13:LF32,$B33+1,1)</f>
        <v>0.05</v>
      </c>
      <c r="LG33" s="535" cm="1">
        <f t="array" ref="LG33">INDEX(LG$13:LG32,$B33+1,1)</f>
        <v>0.1</v>
      </c>
      <c r="LH33" s="535" cm="1">
        <f t="array" ref="LH33">INDEX(LH$13:LH32,$B33+1,1)</f>
        <v>-0.02</v>
      </c>
      <c r="LI33" s="535" cm="1">
        <f t="array" ref="LI33">INDEX(LI$13:LI32,$B33+1,1)</f>
        <v>0.1</v>
      </c>
      <c r="LJ33" s="535" cm="1">
        <f t="array" ref="LJ33">INDEX(LJ$13:LJ32,$B33+1,1)</f>
        <v>0.25</v>
      </c>
      <c r="LK33" s="535" cm="1">
        <f t="array" ref="LK33">INDEX(LK$13:LK32,$B33+1,1)</f>
        <v>-0.05</v>
      </c>
      <c r="LL33" s="535" cm="1">
        <f t="array" ref="LL33">INDEX(LL$13:LL32,$B33+1,1)</f>
        <v>0.125</v>
      </c>
      <c r="LM33" s="535" cm="1">
        <f t="array" ref="LM33">INDEX(LM$13:LM32,$B33+1,1)</f>
        <v>0.1</v>
      </c>
      <c r="LN33" s="535" cm="1">
        <f t="array" ref="LN33">INDEX(LN$13:LN32,$B33+1,1)</f>
        <v>0.1</v>
      </c>
      <c r="LO33" s="535" cm="1">
        <f t="array" ref="LO33">INDEX(LO$13:LO32,$B33+1,1)</f>
        <v>0.1</v>
      </c>
      <c r="LP33" s="535" cm="1">
        <f t="array" ref="LP33">INDEX(LP$13:LP32,$B33+1,1)</f>
        <v>0</v>
      </c>
      <c r="LQ33" s="535" cm="1">
        <f t="array" ref="LQ33">INDEX(LQ$13:LQ32,$B33+1,1)</f>
        <v>0</v>
      </c>
      <c r="LR33" s="535" cm="1">
        <f t="array" ref="LR33">INDEX(LR$13:LR32,$B33+1,1)</f>
        <v>0</v>
      </c>
      <c r="LS33" s="535" cm="1">
        <f t="array" ref="LS33">INDEX(LS$13:LS32,$B33+1,1)</f>
        <v>0</v>
      </c>
      <c r="LT33" s="535" cm="1">
        <f t="array" ref="LT33">INDEX(LT$13:LT32,$B33+1,1)</f>
        <v>0</v>
      </c>
      <c r="LU33" s="535" cm="1">
        <f t="array" ref="LU33">INDEX(LU$13:LU32,$B33+1,1)</f>
        <v>0</v>
      </c>
      <c r="LV33" s="535" cm="1">
        <f t="array" ref="LV33">INDEX(LV$13:LV32,$B33+1,1)</f>
        <v>0</v>
      </c>
      <c r="LW33" s="535" cm="1">
        <f t="array" ref="LW33">INDEX(LW$13:LW32,$B33+1,1)</f>
        <v>0</v>
      </c>
      <c r="LX33" s="535" cm="1">
        <f t="array" ref="LX33">INDEX(LX$13:LX32,$B33+1,1)</f>
        <v>0</v>
      </c>
      <c r="LY33" s="535" cm="1">
        <f t="array" ref="LY33">INDEX(LY$13:LY32,$B33+1,1)</f>
        <v>0</v>
      </c>
      <c r="LZ33" s="535" cm="1">
        <f t="array" ref="LZ33">INDEX(LZ$13:LZ32,$B33+1,1)</f>
        <v>0</v>
      </c>
      <c r="MA33" s="535" cm="1">
        <f t="array" ref="MA33">INDEX(MA$13:MA32,$B33+1,1)</f>
        <v>0</v>
      </c>
      <c r="MB33" s="535" cm="1">
        <f t="array" ref="MB33">INDEX(MB$13:MB32,$B33+1,1)</f>
        <v>0</v>
      </c>
      <c r="MC33" s="535" cm="1">
        <f t="array" ref="MC33">INDEX(MC$13:MC32,$B33+1,1)</f>
        <v>0</v>
      </c>
      <c r="MD33" s="535" cm="1">
        <f t="array" ref="MD33">INDEX(MD$13:MD32,$B33+1,1)</f>
        <v>0</v>
      </c>
      <c r="ME33" s="535" cm="1">
        <f t="array" ref="ME33">INDEX(ME$13:ME32,$B33+1,1)</f>
        <v>0</v>
      </c>
      <c r="MF33" s="535" cm="1">
        <f t="array" ref="MF33">INDEX(MF$13:MF32,$B33+1,1)</f>
        <v>0</v>
      </c>
      <c r="MG33" s="535" cm="1">
        <f t="array" ref="MG33">INDEX(MG$13:MG32,$B33+1,1)</f>
        <v>0</v>
      </c>
      <c r="MH33" s="535" cm="1">
        <f t="array" ref="MH33">INDEX(MH$13:MH32,$B33+1,1)</f>
        <v>0</v>
      </c>
      <c r="MI33" s="535" cm="1">
        <f t="array" ref="MI33">INDEX(MI$13:MI32,$B33+1,1)</f>
        <v>0</v>
      </c>
      <c r="MJ33" s="535" cm="1">
        <f t="array" ref="MJ33">INDEX(MJ$13:MJ32,$B33+1,1)</f>
        <v>0</v>
      </c>
      <c r="MK33" s="535" cm="1">
        <f t="array" ref="MK33">INDEX(MK$13:MK32,$B33+1,1)</f>
        <v>0</v>
      </c>
      <c r="ML33" s="535" cm="1">
        <f t="array" ref="ML33">INDEX(ML$13:ML32,$B33+1,1)</f>
        <v>0</v>
      </c>
      <c r="MM33" s="535" cm="1">
        <f t="array" ref="MM33">INDEX(MM$13:MM32,$B33+1,1)</f>
        <v>0</v>
      </c>
      <c r="MN33" s="535" cm="1">
        <f t="array" ref="MN33">INDEX(MN$13:MN32,$B33+1,1)</f>
        <v>0</v>
      </c>
      <c r="MO33" s="535" cm="1">
        <f t="array" ref="MO33">INDEX(MO$13:MO32,$B33+1,1)</f>
        <v>0</v>
      </c>
      <c r="MP33" s="535" cm="1">
        <f t="array" ref="MP33">INDEX(MP$13:MP32,$B33+1,1)</f>
        <v>0</v>
      </c>
      <c r="MQ33" s="535" cm="1">
        <f t="array" ref="MQ33">INDEX(MQ$13:MQ32,$B33+1,1)</f>
        <v>0</v>
      </c>
      <c r="MR33" s="535" cm="1">
        <f t="array" ref="MR33">INDEX(MR$13:MR32,$B33+1,1)</f>
        <v>0</v>
      </c>
      <c r="MS33" s="535" cm="1">
        <f t="array" ref="MS33">INDEX(MS$13:MS32,$B33+1,1)</f>
        <v>0</v>
      </c>
      <c r="MT33" s="535" cm="1">
        <f t="array" ref="MT33">INDEX(MT$13:MT32,$B33+1,1)</f>
        <v>0</v>
      </c>
      <c r="MU33" s="535" cm="1">
        <f t="array" ref="MU33">INDEX(MU$13:MU32,$B33+1,1)</f>
        <v>0</v>
      </c>
      <c r="MV33" s="535" cm="1">
        <f t="array" ref="MV33">INDEX(MV$13:MV32,$B33+1,1)</f>
        <v>0</v>
      </c>
      <c r="MW33" s="535" cm="1">
        <f t="array" ref="MW33">INDEX(MW$13:MW32,$B33+1,1)</f>
        <v>0</v>
      </c>
      <c r="MX33" s="535" cm="1">
        <f t="array" ref="MX33">INDEX(MX$13:MX32,$B33+1,1)</f>
        <v>0</v>
      </c>
      <c r="MY33" s="535" cm="1">
        <f t="array" ref="MY33">INDEX(MY$13:MY32,$B33+1,1)</f>
        <v>0</v>
      </c>
      <c r="MZ33" s="535" cm="1">
        <f t="array" ref="MZ33">INDEX(MZ$13:MZ32,$B33+1,1)</f>
        <v>0</v>
      </c>
      <c r="NA33" s="535" cm="1">
        <f t="array" ref="NA33">INDEX(NA$13:NA32,$B33+1,1)</f>
        <v>0</v>
      </c>
      <c r="NB33" s="535" cm="1">
        <f t="array" ref="NB33">INDEX(NB$13:NB32,$B33+1,1)</f>
        <v>0</v>
      </c>
      <c r="NC33" s="535" cm="1">
        <f t="array" ref="NC33">INDEX(NC$13:NC32,$B33+1,1)</f>
        <v>0</v>
      </c>
      <c r="ND33" s="535" cm="1">
        <f t="array" ref="ND33">INDEX(ND$13:ND32,$B33+1,1)</f>
        <v>0</v>
      </c>
      <c r="NE33" s="535" cm="1">
        <f t="array" ref="NE33">INDEX(NE$13:NE32,$B33+1,1)</f>
        <v>0</v>
      </c>
      <c r="NF33" s="535" cm="1">
        <f t="array" ref="NF33">INDEX(NF$13:NF32,$B33+1,1)</f>
        <v>0</v>
      </c>
      <c r="NG33" s="535" cm="1">
        <f t="array" ref="NG33">INDEX(NG$13:NG32,$B33+1,1)</f>
        <v>0</v>
      </c>
      <c r="NH33" s="535" cm="1">
        <f t="array" ref="NH33">INDEX(NH$13:NH32,$B33+1,1)</f>
        <v>0</v>
      </c>
      <c r="NI33" s="535" cm="1">
        <f t="array" ref="NI33">INDEX(NI$13:NI32,$B33+1,1)</f>
        <v>0</v>
      </c>
      <c r="NJ33" s="535" cm="1">
        <f t="array" ref="NJ33">INDEX(NJ$13:NJ32,$B33+1,1)</f>
        <v>0</v>
      </c>
      <c r="NK33" s="535" cm="1">
        <f t="array" ref="NK33">INDEX(NK$13:NK32,$B33+1,1)</f>
        <v>0</v>
      </c>
      <c r="NL33" s="535" cm="1">
        <f t="array" ref="NL33">INDEX(NL$13:NL32,$B33+1,1)</f>
        <v>0</v>
      </c>
      <c r="NM33" s="535" cm="1">
        <f t="array" ref="NM33">INDEX(NM$13:NM32,$B33+1,1)</f>
        <v>0</v>
      </c>
      <c r="NN33" s="535" cm="1">
        <f t="array" ref="NN33">INDEX(NN$13:NN32,$B33+1,1)</f>
        <v>0</v>
      </c>
      <c r="NO33" s="535" cm="1">
        <f t="array" ref="NO33">INDEX(NO$13:NO32,$B33+1,1)</f>
        <v>0</v>
      </c>
      <c r="NP33" s="535" cm="1">
        <f t="array" ref="NP33">INDEX(NP$13:NP32,$B33+1,1)</f>
        <v>0</v>
      </c>
      <c r="NQ33" s="535" cm="1">
        <f t="array" ref="NQ33">INDEX(NQ$13:NQ32,$B33+1,1)</f>
        <v>0</v>
      </c>
      <c r="NR33" s="535" cm="1">
        <f t="array" ref="NR33">INDEX(NR$13:NR32,$B33+1,1)</f>
        <v>0</v>
      </c>
      <c r="NS33" s="535" cm="1">
        <f t="array" ref="NS33">INDEX(NS$13:NS32,$B33+1,1)</f>
        <v>0</v>
      </c>
      <c r="NT33" s="535" cm="1">
        <f t="array" ref="NT33">INDEX(NT$13:NT32,$B33+1,1)</f>
        <v>0</v>
      </c>
      <c r="NU33" s="535" cm="1">
        <f t="array" ref="NU33">INDEX(NU$13:NU32,$B33+1,1)</f>
        <v>0</v>
      </c>
      <c r="NV33" s="535" cm="1">
        <f t="array" ref="NV33">INDEX(NV$13:NV32,$B33+1,1)</f>
        <v>0</v>
      </c>
      <c r="NW33" s="535" cm="1">
        <f t="array" ref="NW33">INDEX(NW$13:NW32,$B33+1,1)</f>
        <v>0</v>
      </c>
      <c r="NX33" s="535" cm="1">
        <f t="array" ref="NX33">INDEX(NX$13:NX32,$B33+1,1)</f>
        <v>0</v>
      </c>
      <c r="NY33" s="535" cm="1">
        <f t="array" ref="NY33">INDEX(NY$13:NY32,$B33+1,1)</f>
        <v>0</v>
      </c>
      <c r="NZ33" s="535" cm="1">
        <f t="array" ref="NZ33">INDEX(NZ$13:NZ32,$B33+1,1)</f>
        <v>0</v>
      </c>
      <c r="OA33" s="535" cm="1">
        <f t="array" ref="OA33">INDEX(OA$13:OA32,$B33+1,1)</f>
        <v>0</v>
      </c>
      <c r="OB33" s="535" cm="1">
        <f t="array" ref="OB33">INDEX(OB$13:OB32,$B33+1,1)</f>
        <v>0</v>
      </c>
      <c r="OC33" s="535" cm="1">
        <f t="array" ref="OC33">INDEX(OC$13:OC32,$B33+1,1)</f>
        <v>0</v>
      </c>
      <c r="OD33" s="535" cm="1">
        <f t="array" ref="OD33">INDEX(OD$13:OD32,$B33+1,1)</f>
        <v>0</v>
      </c>
      <c r="OE33" s="535" cm="1">
        <f t="array" ref="OE33">INDEX(OE$13:OE32,$B33+1,1)</f>
        <v>0</v>
      </c>
      <c r="OF33" s="535" cm="1">
        <f t="array" ref="OF33">INDEX(OF$13:OF32,$B33+1,1)</f>
        <v>0</v>
      </c>
      <c r="OG33" s="535" cm="1">
        <f t="array" ref="OG33">INDEX(OG$13:OG32,$B33+1,1)</f>
        <v>0</v>
      </c>
      <c r="OH33" s="535" cm="1">
        <f t="array" ref="OH33">INDEX(OH$13:OH32,$B33+1,1)</f>
        <v>0</v>
      </c>
      <c r="OI33" s="535" cm="1">
        <f t="array" ref="OI33">INDEX(OI$13:OI32,$B33+1,1)</f>
        <v>0</v>
      </c>
      <c r="OJ33" s="535" cm="1">
        <f t="array" ref="OJ33">INDEX(OJ$13:OJ32,$B33+1,1)</f>
        <v>0</v>
      </c>
      <c r="OK33" s="535" cm="1">
        <f t="array" ref="OK33">INDEX(OK$13:OK32,$B33+1,1)</f>
        <v>0</v>
      </c>
      <c r="OL33" s="535" cm="1">
        <f t="array" ref="OL33">INDEX(OL$13:OL32,$B33+1,1)</f>
        <v>0</v>
      </c>
      <c r="OM33" s="535" cm="1">
        <f t="array" ref="OM33">INDEX(OM$13:OM32,$B33+1,1)</f>
        <v>0</v>
      </c>
      <c r="ON33" s="535" cm="1">
        <f t="array" ref="ON33">INDEX(ON$13:ON32,$B33+1,1)</f>
        <v>0</v>
      </c>
      <c r="OO33" s="535" cm="1">
        <f t="array" ref="OO33">INDEX(OO$13:OO32,$B33+1,1)</f>
        <v>0</v>
      </c>
      <c r="OP33" s="535" cm="1">
        <f t="array" ref="OP33">INDEX(OP$13:OP32,$B33+1,1)</f>
        <v>0</v>
      </c>
      <c r="OQ33" s="535" cm="1">
        <f t="array" ref="OQ33">INDEX(OQ$13:OQ32,$B33+1,1)</f>
        <v>0</v>
      </c>
      <c r="OR33" s="535" cm="1">
        <f t="array" ref="OR33">INDEX(OR$13:OR32,$B33+1,1)</f>
        <v>0</v>
      </c>
      <c r="OS33" s="535" cm="1">
        <f t="array" ref="OS33">INDEX(OS$13:OS32,$B33+1,1)</f>
        <v>0</v>
      </c>
      <c r="OT33" s="535" cm="1">
        <f t="array" ref="OT33">INDEX(OT$13:OT32,$B33+1,1)</f>
        <v>0</v>
      </c>
      <c r="OU33" s="535" cm="1">
        <f t="array" ref="OU33">INDEX(OU$13:OU32,$B33+1,1)</f>
        <v>0</v>
      </c>
      <c r="OV33" s="535" cm="1">
        <f t="array" ref="OV33">INDEX(OV$13:OV32,$B33+1,1)</f>
        <v>0</v>
      </c>
      <c r="OW33" s="535" cm="1">
        <f t="array" ref="OW33">INDEX(OW$13:OW32,$B33+1,1)</f>
        <v>0</v>
      </c>
      <c r="OX33" s="535" cm="1">
        <f t="array" ref="OX33">INDEX(OX$13:OX32,$B33+1,1)</f>
        <v>0</v>
      </c>
      <c r="OY33" s="535" cm="1">
        <f t="array" ref="OY33">INDEX(OY$13:OY32,$B33+1,1)</f>
        <v>0</v>
      </c>
      <c r="OZ33" s="535" cm="1">
        <f t="array" ref="OZ33">INDEX(OZ$13:OZ32,$B33+1,1)</f>
        <v>0</v>
      </c>
      <c r="PA33" s="535" cm="1">
        <f t="array" ref="PA33">INDEX(PA$13:PA32,$B33+1,1)</f>
        <v>0</v>
      </c>
      <c r="PB33" s="535" cm="1">
        <f t="array" ref="PB33">INDEX(PB$13:PB32,$B33+1,1)</f>
        <v>0</v>
      </c>
      <c r="PC33" s="535" cm="1">
        <f t="array" ref="PC33">INDEX(PC$13:PC32,$B33+1,1)</f>
        <v>0</v>
      </c>
      <c r="PD33" s="535" cm="1">
        <f t="array" ref="PD33">INDEX(PD$13:PD32,$B33+1,1)</f>
        <v>0</v>
      </c>
      <c r="PE33" s="535" cm="1">
        <f t="array" ref="PE33">INDEX(PE$13:PE32,$B33+1,1)</f>
        <v>0</v>
      </c>
      <c r="PF33" s="535" cm="1">
        <f t="array" ref="PF33">INDEX(PF$13:PF32,$B33+1,1)</f>
        <v>0</v>
      </c>
      <c r="PG33" s="535" cm="1">
        <f t="array" ref="PG33">INDEX(PG$13:PG32,$B33+1,1)</f>
        <v>0</v>
      </c>
      <c r="PH33" s="535" cm="1">
        <f t="array" ref="PH33">INDEX(PH$13:PH32,$B33+1,1)</f>
        <v>0</v>
      </c>
      <c r="PI33" s="535" cm="1">
        <f t="array" ref="PI33">INDEX(PI$13:PI32,$B33+1,1)</f>
        <v>0</v>
      </c>
      <c r="PJ33" s="535" cm="1">
        <f t="array" ref="PJ33">INDEX(PJ$13:PJ32,$B33+1,1)</f>
        <v>0</v>
      </c>
      <c r="PK33" s="535" cm="1">
        <f t="array" ref="PK33">INDEX(PK$13:PK32,$B33+1,1)</f>
        <v>0</v>
      </c>
      <c r="PL33" s="535" cm="1">
        <f t="array" ref="PL33">INDEX(PL$13:PL32,$B33+1,1)</f>
        <v>0</v>
      </c>
      <c r="PM33" s="535" cm="1">
        <f t="array" ref="PM33">INDEX(PM$13:PM32,$B33+1,1)</f>
        <v>0</v>
      </c>
      <c r="PN33" s="535" cm="1">
        <f t="array" ref="PN33">INDEX(PN$13:PN32,$B33+1,1)</f>
        <v>0</v>
      </c>
      <c r="PO33" s="535" cm="1">
        <f t="array" ref="PO33">INDEX(PO$13:PO32,$B33+1,1)</f>
        <v>0</v>
      </c>
      <c r="PP33" s="535" cm="1">
        <f t="array" ref="PP33">INDEX(PP$13:PP32,$B33+1,1)</f>
        <v>0</v>
      </c>
      <c r="PQ33" s="535" cm="1">
        <f t="array" ref="PQ33">INDEX(PQ$13:PQ32,$B33+1,1)</f>
        <v>0</v>
      </c>
      <c r="PR33" s="535" cm="1">
        <f t="array" ref="PR33">INDEX(PR$13:PR32,$B33+1,1)</f>
        <v>0</v>
      </c>
      <c r="PS33" s="535" cm="1">
        <f t="array" ref="PS33">INDEX(PS$13:PS32,$B33+1,1)</f>
        <v>0</v>
      </c>
      <c r="PT33" s="535" cm="1">
        <f t="array" ref="PT33">INDEX(PT$13:PT32,$B33+1,1)</f>
        <v>0</v>
      </c>
      <c r="PU33" s="535" cm="1">
        <f t="array" ref="PU33">INDEX(PU$13:PU32,$B33+1,1)</f>
        <v>0</v>
      </c>
      <c r="PV33" s="535" cm="1">
        <f t="array" ref="PV33">INDEX(PV$13:PV32,$B33+1,1)</f>
        <v>0</v>
      </c>
      <c r="PW33" s="535" cm="1">
        <f t="array" ref="PW33">INDEX(PW$13:PW32,$B33+1,1)</f>
        <v>0</v>
      </c>
      <c r="PX33" s="535" cm="1">
        <f t="array" ref="PX33">INDEX(PX$13:PX32,$B33+1,1)</f>
        <v>0</v>
      </c>
      <c r="PY33" s="535" cm="1">
        <f t="array" ref="PY33">INDEX(PY$13:PY32,$B33+1,1)</f>
        <v>0</v>
      </c>
      <c r="PZ33" s="535" cm="1">
        <f t="array" ref="PZ33">INDEX(PZ$13:PZ32,$B33+1,1)</f>
        <v>0</v>
      </c>
      <c r="QA33" s="535" cm="1">
        <f t="array" ref="QA33">INDEX(QA$13:QA32,$B33+1,1)</f>
        <v>0</v>
      </c>
      <c r="QB33" s="535" cm="1">
        <f t="array" ref="QB33">INDEX(QB$13:QB32,$B33+1,1)</f>
        <v>0</v>
      </c>
      <c r="QC33" s="535" cm="1">
        <f t="array" ref="QC33">INDEX(QC$13:QC32,$B33+1,1)</f>
        <v>0</v>
      </c>
      <c r="QD33" s="535" cm="1">
        <f t="array" ref="QD33">INDEX(QD$13:QD32,$B33+1,1)</f>
        <v>0</v>
      </c>
      <c r="QE33" s="535" cm="1">
        <f t="array" ref="QE33">INDEX(QE$13:QE32,$B33+1,1)</f>
        <v>0</v>
      </c>
      <c r="QF33" s="535" cm="1">
        <f t="array" ref="QF33">INDEX(QF$13:QF32,$B33+1,1)</f>
        <v>0</v>
      </c>
      <c r="QG33" s="535" cm="1">
        <f t="array" ref="QG33">INDEX(QG$13:QG32,$B33+1,1)</f>
        <v>0</v>
      </c>
      <c r="QH33" s="535" cm="1">
        <f t="array" ref="QH33">INDEX(QH$13:QH32,$B33+1,1)</f>
        <v>0</v>
      </c>
      <c r="QI33" s="535" cm="1">
        <f t="array" ref="QI33">INDEX(QI$13:QI32,$B33+1,1)</f>
        <v>0</v>
      </c>
      <c r="QJ33" s="535" cm="1">
        <f t="array" ref="QJ33">INDEX(QJ$13:QJ32,$B33+1,1)</f>
        <v>0</v>
      </c>
      <c r="QK33" s="535" cm="1">
        <f t="array" ref="QK33">INDEX(QK$13:QK32,$B33+1,1)</f>
        <v>0</v>
      </c>
      <c r="QL33" s="535" cm="1">
        <f t="array" ref="QL33">INDEX(QL$13:QL32,$B33+1,1)</f>
        <v>0</v>
      </c>
      <c r="QM33" s="535" cm="1">
        <f t="array" ref="QM33">INDEX(QM$13:QM32,$B33+1,1)</f>
        <v>0</v>
      </c>
      <c r="QN33" s="535" cm="1">
        <f t="array" ref="QN33">INDEX(QN$13:QN32,$B33+1,1)</f>
        <v>0</v>
      </c>
      <c r="QO33" s="535" cm="1">
        <f t="array" ref="QO33">INDEX(QO$13:QO32,$B33+1,1)</f>
        <v>0</v>
      </c>
      <c r="QP33" s="535" cm="1">
        <f t="array" ref="QP33">INDEX(QP$13:QP32,$B33+1,1)</f>
        <v>0</v>
      </c>
      <c r="QQ33" s="535" cm="1">
        <f t="array" ref="QQ33">INDEX(QQ$13:QQ32,$B33+1,1)</f>
        <v>0</v>
      </c>
      <c r="QR33" s="535" cm="1">
        <f t="array" ref="QR33">INDEX(QR$13:QR32,$B33+1,1)</f>
        <v>0</v>
      </c>
      <c r="QS33" s="535" cm="1">
        <f t="array" ref="QS33">INDEX(QS$13:QS32,$B33+1,1)</f>
        <v>0</v>
      </c>
      <c r="QT33" s="535" cm="1">
        <f t="array" ref="QT33">INDEX(QT$13:QT32,$B33+1,1)</f>
        <v>0</v>
      </c>
      <c r="QU33" s="535" cm="1">
        <f t="array" ref="QU33">INDEX(QU$13:QU32,$B33+1,1)</f>
        <v>0</v>
      </c>
      <c r="QV33" s="535" cm="1">
        <f t="array" ref="QV33">INDEX(QV$13:QV32,$B33+1,1)</f>
        <v>0</v>
      </c>
      <c r="QW33" s="535" cm="1">
        <f t="array" ref="QW33">INDEX(QW$13:QW32,$B33+1,1)</f>
        <v>0</v>
      </c>
      <c r="QX33" s="535" cm="1">
        <f t="array" ref="QX33">INDEX(QX$13:QX32,$B33+1,1)</f>
        <v>0</v>
      </c>
      <c r="QY33" s="535" cm="1">
        <f t="array" ref="QY33">INDEX(QY$13:QY32,$B33+1,1)</f>
        <v>0</v>
      </c>
      <c r="QZ33" s="535" cm="1">
        <f t="array" ref="QZ33">INDEX(QZ$13:QZ32,$B33+1,1)</f>
        <v>0</v>
      </c>
      <c r="RA33" s="535" cm="1">
        <f t="array" ref="RA33">INDEX(RA$13:RA32,$B33+1,1)</f>
        <v>0</v>
      </c>
      <c r="RB33" s="535" cm="1">
        <f t="array" ref="RB33">INDEX(RB$13:RB32,$B33+1,1)</f>
        <v>0</v>
      </c>
      <c r="RC33" s="535" cm="1">
        <f t="array" ref="RC33">INDEX(RC$13:RC32,$B33+1,1)</f>
        <v>0</v>
      </c>
      <c r="RD33" s="535" cm="1">
        <f t="array" ref="RD33">INDEX(RD$13:RD32,$B33+1,1)</f>
        <v>0</v>
      </c>
      <c r="RE33" s="535" cm="1">
        <f t="array" ref="RE33">INDEX(RE$13:RE32,$B33+1,1)</f>
        <v>0</v>
      </c>
      <c r="RF33" s="535" cm="1">
        <f t="array" ref="RF33">INDEX(RF$13:RF32,$B33+1,1)</f>
        <v>0</v>
      </c>
      <c r="RG33" s="535" cm="1">
        <f t="array" ref="RG33">INDEX(RG$13:RG32,$B33+1,1)</f>
        <v>0</v>
      </c>
      <c r="RH33" s="535" cm="1">
        <f t="array" ref="RH33">INDEX(RH$13:RH32,$B33+1,1)</f>
        <v>0</v>
      </c>
      <c r="RI33" s="535" cm="1">
        <f t="array" ref="RI33">INDEX(RI$13:RI32,$B33+1,1)</f>
        <v>0</v>
      </c>
      <c r="RJ33" s="535" cm="1">
        <f t="array" ref="RJ33">INDEX(RJ$13:RJ32,$B33+1,1)</f>
        <v>0</v>
      </c>
      <c r="RK33" s="535" cm="1">
        <f t="array" ref="RK33">INDEX(RK$13:RK32,$B33+1,1)</f>
        <v>0</v>
      </c>
      <c r="RL33" s="535" cm="1">
        <f t="array" ref="RL33">INDEX(RL$13:RL32,$B33+1,1)</f>
        <v>0</v>
      </c>
      <c r="RM33" s="535" cm="1">
        <f t="array" ref="RM33">INDEX(RM$13:RM32,$B33+1,1)</f>
        <v>0</v>
      </c>
      <c r="RN33" s="535" cm="1">
        <f t="array" ref="RN33">INDEX(RN$13:RN32,$B33+1,1)</f>
        <v>0</v>
      </c>
      <c r="RO33" s="535" cm="1">
        <f t="array" ref="RO33">INDEX(RO$13:RO32,$B33+1,1)</f>
        <v>0</v>
      </c>
      <c r="RP33" s="535" cm="1">
        <f t="array" ref="RP33">INDEX(RP$13:RP32,$B33+1,1)</f>
        <v>0</v>
      </c>
      <c r="RQ33" s="535" cm="1">
        <f t="array" ref="RQ33">INDEX(RQ$13:RQ32,$B33+1,1)</f>
        <v>0</v>
      </c>
      <c r="RR33" s="535" cm="1">
        <f t="array" ref="RR33">INDEX(RR$13:RR32,$B33+1,1)</f>
        <v>0</v>
      </c>
      <c r="RS33" s="535" cm="1">
        <f t="array" ref="RS33">INDEX(RS$13:RS32,$B33+1,1)</f>
        <v>0</v>
      </c>
      <c r="RT33" s="535" cm="1">
        <f t="array" ref="RT33">INDEX(RT$13:RT32,$B33+1,1)</f>
        <v>0</v>
      </c>
      <c r="RU33" s="535" cm="1">
        <f t="array" ref="RU33">INDEX(RU$13:RU32,$B33+1,1)</f>
        <v>0</v>
      </c>
      <c r="RV33" s="535" cm="1">
        <f t="array" ref="RV33">INDEX(RV$13:RV32,$B33+1,1)</f>
        <v>0</v>
      </c>
      <c r="RW33" s="535" cm="1">
        <f t="array" ref="RW33">INDEX(RW$13:RW32,$B33+1,1)</f>
        <v>0</v>
      </c>
      <c r="RX33" s="535" cm="1">
        <f t="array" ref="RX33">INDEX(RX$13:RX32,$B33+1,1)</f>
        <v>0</v>
      </c>
      <c r="RY33" s="535" cm="1">
        <f t="array" ref="RY33">INDEX(RY$13:RY32,$B33+1,1)</f>
        <v>0</v>
      </c>
      <c r="RZ33" s="535" cm="1">
        <f t="array" ref="RZ33">INDEX(RZ$13:RZ32,$B33+1,1)</f>
        <v>0</v>
      </c>
      <c r="SA33" s="535" cm="1">
        <f t="array" ref="SA33">INDEX(SA$13:SA32,$B33+1,1)</f>
        <v>0</v>
      </c>
      <c r="SB33" s="535" cm="1">
        <f t="array" ref="SB33">INDEX(SB$13:SB32,$B33+1,1)</f>
        <v>0</v>
      </c>
      <c r="SC33" s="535" cm="1">
        <f t="array" ref="SC33">INDEX(SC$13:SC32,$B33+1,1)</f>
        <v>0</v>
      </c>
      <c r="SD33" s="535" cm="1">
        <f t="array" ref="SD33">INDEX(SD$13:SD32,$B33+1,1)</f>
        <v>0</v>
      </c>
      <c r="SE33" s="535" cm="1">
        <f t="array" ref="SE33">INDEX(SE$13:SE32,$B33+1,1)</f>
        <v>0</v>
      </c>
      <c r="SF33" s="535" cm="1">
        <f t="array" ref="SF33">INDEX(SF$13:SF32,$B33+1,1)</f>
        <v>0</v>
      </c>
      <c r="SG33" s="535" cm="1">
        <f t="array" ref="SG33">INDEX(SG$13:SG32,$B33+1,1)</f>
        <v>0</v>
      </c>
      <c r="SH33" s="535" cm="1">
        <f t="array" ref="SH33">INDEX(SH$13:SH32,$B33+1,1)</f>
        <v>0</v>
      </c>
      <c r="SI33" s="535" cm="1">
        <f t="array" ref="SI33">INDEX(SI$13:SI32,$B33+1,1)</f>
        <v>0</v>
      </c>
      <c r="SJ33" s="535" cm="1">
        <f t="array" ref="SJ33">INDEX(SJ$13:SJ32,$B33+1,1)</f>
        <v>0</v>
      </c>
      <c r="SK33" s="535" cm="1">
        <f t="array" ref="SK33">INDEX(SK$13:SK32,$B33+1,1)</f>
        <v>0</v>
      </c>
      <c r="SL33" s="535" cm="1">
        <f t="array" ref="SL33">INDEX(SL$13:SL32,$B33+1,1)</f>
        <v>0</v>
      </c>
      <c r="SM33" s="535" cm="1">
        <f t="array" ref="SM33">INDEX(SM$13:SM32,$B33+1,1)</f>
        <v>0</v>
      </c>
      <c r="SN33" s="535" cm="1">
        <f t="array" ref="SN33">INDEX(SN$13:SN32,$B33+1,1)</f>
        <v>0</v>
      </c>
      <c r="SO33" s="535" cm="1">
        <f t="array" ref="SO33">INDEX(SO$13:SO32,$B33+1,1)</f>
        <v>0</v>
      </c>
      <c r="SP33" s="535" cm="1">
        <f t="array" ref="SP33">INDEX(SP$13:SP32,$B33+1,1)</f>
        <v>0</v>
      </c>
      <c r="SQ33" s="535" cm="1">
        <f t="array" ref="SQ33">INDEX(SQ$13:SQ32,$B33+1,1)</f>
        <v>0</v>
      </c>
      <c r="SR33" s="535" cm="1">
        <f t="array" ref="SR33">INDEX(SR$13:SR32,$B33+1,1)</f>
        <v>0</v>
      </c>
      <c r="SS33" s="535" cm="1">
        <f t="array" ref="SS33">INDEX(SS$13:SS32,$B33+1,1)</f>
        <v>0</v>
      </c>
      <c r="ST33" s="535" cm="1">
        <f t="array" ref="ST33">INDEX(ST$13:ST32,$B33+1,1)</f>
        <v>0</v>
      </c>
      <c r="SU33" s="535" cm="1">
        <f t="array" ref="SU33">INDEX(SU$13:SU32,$B33+1,1)</f>
        <v>0</v>
      </c>
      <c r="SV33" s="535" cm="1">
        <f t="array" ref="SV33">INDEX(SV$13:SV32,$B33+1,1)</f>
        <v>0</v>
      </c>
      <c r="SW33" s="535" cm="1">
        <f t="array" ref="SW33">INDEX(SW$13:SW32,$B33+1,1)</f>
        <v>0</v>
      </c>
      <c r="SX33" s="535" cm="1">
        <f t="array" ref="SX33">INDEX(SX$13:SX32,$B33+1,1)</f>
        <v>0</v>
      </c>
      <c r="SY33" s="535" cm="1">
        <f t="array" ref="SY33">INDEX(SY$13:SY32,$B33+1,1)</f>
        <v>0</v>
      </c>
      <c r="SZ33" s="535" cm="1">
        <f t="array" ref="SZ33">INDEX(SZ$13:SZ32,$B33+1,1)</f>
        <v>0</v>
      </c>
      <c r="TA33" s="535" cm="1">
        <f t="array" ref="TA33">INDEX(TA$13:TA32,$B33+1,1)</f>
        <v>0</v>
      </c>
      <c r="TB33" s="535" cm="1">
        <f t="array" ref="TB33">INDEX(TB$13:TB32,$B33+1,1)</f>
        <v>0</v>
      </c>
      <c r="TC33" s="535" cm="1">
        <f t="array" ref="TC33">INDEX(TC$13:TC32,$B33+1,1)</f>
        <v>0</v>
      </c>
      <c r="TD33" s="535" cm="1">
        <f t="array" ref="TD33">INDEX(TD$13:TD32,$B33+1,1)</f>
        <v>0</v>
      </c>
      <c r="TE33" s="535" cm="1">
        <f t="array" ref="TE33">INDEX(TE$13:TE32,$B33+1,1)</f>
        <v>0</v>
      </c>
      <c r="TF33" s="535" cm="1">
        <f t="array" ref="TF33">INDEX(TF$13:TF32,$B33+1,1)</f>
        <v>0</v>
      </c>
      <c r="TG33" s="535" cm="1">
        <f t="array" ref="TG33">INDEX(TG$13:TG32,$B33+1,1)</f>
        <v>0</v>
      </c>
      <c r="TH33" s="535" cm="1">
        <f t="array" ref="TH33">INDEX(TH$13:TH32,$B33+1,1)</f>
        <v>0</v>
      </c>
      <c r="TI33" s="535" cm="1">
        <f t="array" ref="TI33">INDEX(TI$13:TI32,$B33+1,1)</f>
        <v>0</v>
      </c>
      <c r="TJ33" s="535" cm="1">
        <f t="array" ref="TJ33">INDEX(TJ$13:TJ32,$B33+1,1)</f>
        <v>0</v>
      </c>
      <c r="TK33" s="535" cm="1">
        <f t="array" ref="TK33">INDEX(TK$13:TK32,$B33+1,1)</f>
        <v>0</v>
      </c>
      <c r="TL33" s="535" cm="1">
        <f t="array" ref="TL33">INDEX(TL$13:TL32,$B33+1,1)</f>
        <v>0</v>
      </c>
      <c r="TM33" s="535" cm="1">
        <f t="array" ref="TM33">INDEX(TM$13:TM32,$B33+1,1)</f>
        <v>0</v>
      </c>
      <c r="TN33" s="535" cm="1">
        <f t="array" ref="TN33">INDEX(TN$13:TN32,$B33+1,1)</f>
        <v>0</v>
      </c>
      <c r="TO33" s="535" cm="1">
        <f t="array" ref="TO33">INDEX(TO$13:TO32,$B33+1,1)</f>
        <v>0</v>
      </c>
      <c r="TP33" s="535" cm="1">
        <f t="array" ref="TP33">INDEX(TP$13:TP32,$B33+1,1)</f>
        <v>0</v>
      </c>
      <c r="TQ33" s="535" cm="1">
        <f t="array" ref="TQ33">INDEX(TQ$13:TQ32,$B33+1,1)</f>
        <v>0</v>
      </c>
      <c r="TR33" s="535" cm="1">
        <f t="array" ref="TR33">INDEX(TR$13:TR32,$B33+1,1)</f>
        <v>0</v>
      </c>
      <c r="TS33" s="535" cm="1">
        <f t="array" ref="TS33">INDEX(TS$13:TS32,$B33+1,1)</f>
        <v>0</v>
      </c>
      <c r="TT33" s="535" cm="1">
        <f t="array" ref="TT33">INDEX(TT$13:TT32,$B33+1,1)</f>
        <v>0</v>
      </c>
      <c r="TU33" s="535" cm="1">
        <f t="array" ref="TU33">INDEX(TU$13:TU32,$B33+1,1)</f>
        <v>0</v>
      </c>
      <c r="TV33" s="535" cm="1">
        <f t="array" ref="TV33">INDEX(TV$13:TV32,$B33+1,1)</f>
        <v>0</v>
      </c>
      <c r="TW33" s="535" cm="1">
        <f t="array" ref="TW33">INDEX(TW$13:TW32,$B33+1,1)</f>
        <v>0</v>
      </c>
      <c r="TX33" s="535" cm="1">
        <f t="array" ref="TX33">INDEX(TX$13:TX32,$B33+1,1)</f>
        <v>0</v>
      </c>
      <c r="TY33" s="535" cm="1">
        <f t="array" ref="TY33">INDEX(TY$13:TY32,$B33+1,1)</f>
        <v>0</v>
      </c>
      <c r="TZ33" s="535" cm="1">
        <f t="array" ref="TZ33">INDEX(TZ$13:TZ32,$B33+1,1)</f>
        <v>0</v>
      </c>
      <c r="UA33" s="535" cm="1">
        <f t="array" ref="UA33">INDEX(UA$13:UA32,$B33+1,1)</f>
        <v>0</v>
      </c>
      <c r="UB33" s="535" cm="1">
        <f t="array" ref="UB33">INDEX(UB$13:UB32,$B33+1,1)</f>
        <v>0</v>
      </c>
      <c r="UC33" s="535" cm="1">
        <f t="array" ref="UC33">INDEX(UC$13:UC32,$B33+1,1)</f>
        <v>0</v>
      </c>
      <c r="UD33" s="535" cm="1">
        <f t="array" ref="UD33">INDEX(UD$13:UD32,$B33+1,1)</f>
        <v>0</v>
      </c>
      <c r="UE33" s="535" cm="1">
        <f t="array" ref="UE33">INDEX(UE$13:UE32,$B33+1,1)</f>
        <v>0</v>
      </c>
      <c r="UF33" s="535" cm="1">
        <f t="array" ref="UF33">INDEX(UF$13:UF32,$B33+1,1)</f>
        <v>0</v>
      </c>
      <c r="UG33" s="535" cm="1">
        <f t="array" ref="UG33">INDEX(UG$13:UG32,$B33+1,1)</f>
        <v>0</v>
      </c>
      <c r="UH33" s="535" cm="1">
        <f t="array" ref="UH33">INDEX(UH$13:UH32,$B33+1,1)</f>
        <v>0</v>
      </c>
      <c r="UI33" s="535" cm="1">
        <f t="array" ref="UI33">INDEX(UI$13:UI32,$B33+1,1)</f>
        <v>0</v>
      </c>
      <c r="UJ33" s="535" cm="1">
        <f t="array" ref="UJ33">INDEX(UJ$13:UJ32,$B33+1,1)</f>
        <v>0</v>
      </c>
      <c r="UK33" s="535" cm="1">
        <f t="array" ref="UK33">INDEX(UK$13:UK32,$B33+1,1)</f>
        <v>0</v>
      </c>
      <c r="UL33" s="535" cm="1">
        <f t="array" ref="UL33">INDEX(UL$13:UL32,$B33+1,1)</f>
        <v>0</v>
      </c>
      <c r="UM33" s="535" cm="1">
        <f t="array" ref="UM33">INDEX(UM$13:UM32,$B33+1,1)</f>
        <v>0</v>
      </c>
      <c r="UN33" s="535" cm="1">
        <f t="array" ref="UN33">INDEX(UN$13:UN32,$B33+1,1)</f>
        <v>0</v>
      </c>
      <c r="UO33" s="535" cm="1">
        <f t="array" ref="UO33">INDEX(UO$13:UO32,$B33+1,1)</f>
        <v>0</v>
      </c>
      <c r="UP33" s="535" cm="1">
        <f t="array" ref="UP33">INDEX(UP$13:UP32,$B33+1,1)</f>
        <v>0</v>
      </c>
      <c r="UQ33" s="535" cm="1">
        <f t="array" ref="UQ33">INDEX(UQ$13:UQ32,$B33+1,1)</f>
        <v>0</v>
      </c>
      <c r="UR33" s="535" cm="1">
        <f t="array" ref="UR33">INDEX(UR$13:UR32,$B33+1,1)</f>
        <v>0</v>
      </c>
      <c r="US33" s="535" cm="1">
        <f t="array" ref="US33">INDEX(US$13:US32,$B33+1,1)</f>
        <v>0</v>
      </c>
      <c r="UT33" s="535" cm="1">
        <f t="array" ref="UT33">INDEX(UT$13:UT32,$B33+1,1)</f>
        <v>0</v>
      </c>
      <c r="UU33" s="535" cm="1">
        <f t="array" ref="UU33">INDEX(UU$13:UU32,$B33+1,1)</f>
        <v>0</v>
      </c>
      <c r="UV33" s="535" cm="1">
        <f t="array" ref="UV33">INDEX(UV$13:UV32,$B33+1,1)</f>
        <v>0</v>
      </c>
      <c r="UW33" s="535" cm="1">
        <f t="array" ref="UW33">INDEX(UW$13:UW32,$B33+1,1)</f>
        <v>0</v>
      </c>
      <c r="UX33" s="535" cm="1">
        <f t="array" ref="UX33">INDEX(UX$13:UX32,$B33+1,1)</f>
        <v>0</v>
      </c>
      <c r="UY33" s="535" cm="1">
        <f t="array" ref="UY33">INDEX(UY$13:UY32,$B33+1,1)</f>
        <v>0</v>
      </c>
      <c r="UZ33" s="535" cm="1">
        <f t="array" ref="UZ33">INDEX(UZ$13:UZ32,$B33+1,1)</f>
        <v>0</v>
      </c>
      <c r="VA33" s="535" cm="1">
        <f t="array" ref="VA33">INDEX(VA$13:VA32,$B33+1,1)</f>
        <v>0</v>
      </c>
      <c r="VB33" s="535" cm="1">
        <f t="array" ref="VB33">INDEX(VB$13:VB32,$B33+1,1)</f>
        <v>0</v>
      </c>
      <c r="VC33" s="535" cm="1">
        <f t="array" ref="VC33">INDEX(VC$13:VC32,$B33+1,1)</f>
        <v>0</v>
      </c>
      <c r="VD33" s="535" cm="1">
        <f t="array" ref="VD33">INDEX(VD$13:VD32,$B33+1,1)</f>
        <v>0</v>
      </c>
      <c r="VE33" s="535" cm="1">
        <f t="array" ref="VE33">INDEX(VE$13:VE32,$B33+1,1)</f>
        <v>0</v>
      </c>
      <c r="VF33" s="535" cm="1">
        <f t="array" ref="VF33">INDEX(VF$13:VF32,$B33+1,1)</f>
        <v>0</v>
      </c>
      <c r="VG33" s="535" cm="1">
        <f t="array" ref="VG33">INDEX(VG$13:VG32,$B33+1,1)</f>
        <v>0</v>
      </c>
      <c r="VH33" s="535" cm="1">
        <f t="array" ref="VH33">INDEX(VH$13:VH32,$B33+1,1)</f>
        <v>0</v>
      </c>
      <c r="VI33" s="535" cm="1">
        <f t="array" ref="VI33">INDEX(VI$13:VI32,$B33+1,1)</f>
        <v>0</v>
      </c>
      <c r="VJ33" s="535" cm="1">
        <f t="array" ref="VJ33">INDEX(VJ$13:VJ32,$B33+1,1)</f>
        <v>0</v>
      </c>
      <c r="VK33" s="535" cm="1">
        <f t="array" ref="VK33">INDEX(VK$13:VK32,$B33+1,1)</f>
        <v>0</v>
      </c>
      <c r="VL33" s="535" cm="1">
        <f t="array" ref="VL33">INDEX(VL$13:VL32,$B33+1,1)</f>
        <v>0</v>
      </c>
      <c r="VM33" s="535" cm="1">
        <f t="array" ref="VM33">INDEX(VM$13:VM32,$B33+1,1)</f>
        <v>0</v>
      </c>
      <c r="VN33" s="535" cm="1">
        <f t="array" ref="VN33">INDEX(VN$13:VN32,$B33+1,1)</f>
        <v>0</v>
      </c>
      <c r="VO33" s="535" cm="1">
        <f t="array" ref="VO33">INDEX(VO$13:VO32,$B33+1,1)</f>
        <v>0</v>
      </c>
      <c r="VP33" s="535" cm="1">
        <f t="array" ref="VP33">INDEX(VP$13:VP32,$B33+1,1)</f>
        <v>0</v>
      </c>
      <c r="VQ33" s="535" cm="1">
        <f t="array" ref="VQ33">INDEX(VQ$13:VQ32,$B33+1,1)</f>
        <v>0</v>
      </c>
      <c r="VR33" s="535" cm="1">
        <f t="array" ref="VR33">INDEX(VR$13:VR32,$B33+1,1)</f>
        <v>0</v>
      </c>
      <c r="VS33" s="535" cm="1">
        <f t="array" ref="VS33">INDEX(VS$13:VS32,$B33+1,1)</f>
        <v>0</v>
      </c>
      <c r="VT33" s="535" cm="1">
        <f t="array" ref="VT33">INDEX(VT$13:VT32,$B33+1,1)</f>
        <v>0</v>
      </c>
      <c r="VU33" s="535" cm="1">
        <f t="array" ref="VU33">INDEX(VU$13:VU32,$B33+1,1)</f>
        <v>0</v>
      </c>
      <c r="VV33" s="535" cm="1">
        <f t="array" ref="VV33">INDEX(VV$13:VV32,$B33+1,1)</f>
        <v>0</v>
      </c>
      <c r="VW33" s="535" cm="1">
        <f t="array" ref="VW33">INDEX(VW$13:VW32,$B33+1,1)</f>
        <v>0</v>
      </c>
      <c r="VX33" s="535" cm="1">
        <f t="array" ref="VX33">INDEX(VX$13:VX32,$B33+1,1)</f>
        <v>0</v>
      </c>
      <c r="VY33" s="535" cm="1">
        <f t="array" ref="VY33">INDEX(VY$13:VY32,$B33+1,1)</f>
        <v>0</v>
      </c>
      <c r="VZ33" s="535" cm="1">
        <f t="array" ref="VZ33">INDEX(VZ$13:VZ32,$B33+1,1)</f>
        <v>0</v>
      </c>
      <c r="WA33" s="535" cm="1">
        <f t="array" ref="WA33">INDEX(WA$13:WA32,$B33+1,1)</f>
        <v>0</v>
      </c>
      <c r="WB33" s="535" cm="1">
        <f t="array" ref="WB33">INDEX(WB$13:WB32,$B33+1,1)</f>
        <v>0</v>
      </c>
      <c r="WC33" s="535" cm="1">
        <f t="array" ref="WC33">INDEX(WC$13:WC32,$B33+1,1)</f>
        <v>0</v>
      </c>
      <c r="WD33" s="535" cm="1">
        <f t="array" ref="WD33">INDEX(WD$13:WD32,$B33+1,1)</f>
        <v>0</v>
      </c>
      <c r="WE33" s="535" cm="1">
        <f t="array" ref="WE33">INDEX(WE$13:WE32,$B33+1,1)</f>
        <v>0</v>
      </c>
      <c r="WF33" s="535" cm="1">
        <f t="array" ref="WF33">INDEX(WF$13:WF32,$B33+1,1)</f>
        <v>0</v>
      </c>
      <c r="WG33" s="535" cm="1">
        <f t="array" ref="WG33">INDEX(WG$13:WG32,$B33+1,1)</f>
        <v>0</v>
      </c>
      <c r="WH33" s="535" cm="1">
        <f t="array" ref="WH33">INDEX(WH$13:WH32,$B33+1,1)</f>
        <v>0</v>
      </c>
      <c r="WI33" s="535" cm="1">
        <f t="array" ref="WI33">INDEX(WI$13:WI32,$B33+1,1)</f>
        <v>0</v>
      </c>
      <c r="WJ33" s="535" cm="1">
        <f t="array" ref="WJ33">INDEX(WJ$13:WJ32,$B33+1,1)</f>
        <v>0</v>
      </c>
      <c r="WK33" s="535" cm="1">
        <f t="array" ref="WK33">INDEX(WK$13:WK32,$B33+1,1)</f>
        <v>0</v>
      </c>
      <c r="WL33" s="535" cm="1">
        <f t="array" ref="WL33">INDEX(WL$13:WL32,$B33+1,1)</f>
        <v>0</v>
      </c>
      <c r="WM33" s="535" cm="1">
        <f t="array" ref="WM33">INDEX(WM$13:WM32,$B33+1,1)</f>
        <v>0</v>
      </c>
      <c r="WN33" s="535" cm="1">
        <f t="array" ref="WN33">INDEX(WN$13:WN32,$B33+1,1)</f>
        <v>0</v>
      </c>
      <c r="WO33" s="535" cm="1">
        <f t="array" ref="WO33">INDEX(WO$13:WO32,$B33+1,1)</f>
        <v>0</v>
      </c>
      <c r="WP33" s="535" cm="1">
        <f t="array" ref="WP33">INDEX(WP$13:WP32,$B33+1,1)</f>
        <v>0</v>
      </c>
      <c r="WQ33" s="535" cm="1">
        <f t="array" ref="WQ33">INDEX(WQ$13:WQ32,$B33+1,1)</f>
        <v>0</v>
      </c>
      <c r="WR33" s="535" cm="1">
        <f t="array" ref="WR33">INDEX(WR$13:WR32,$B33+1,1)</f>
        <v>0</v>
      </c>
      <c r="WS33" s="535" cm="1">
        <f t="array" ref="WS33">INDEX(WS$13:WS32,$B33+1,1)</f>
        <v>0</v>
      </c>
      <c r="WT33" s="535" cm="1">
        <f t="array" ref="WT33">INDEX(WT$13:WT32,$B33+1,1)</f>
        <v>0</v>
      </c>
      <c r="WU33" s="535" cm="1">
        <f t="array" ref="WU33">INDEX(WU$13:WU32,$B33+1,1)</f>
        <v>0</v>
      </c>
      <c r="WV33" s="535" cm="1">
        <f t="array" ref="WV33">INDEX(WV$13:WV32,$B33+1,1)</f>
        <v>0</v>
      </c>
      <c r="WW33" s="535" cm="1">
        <f t="array" ref="WW33">INDEX(WW$13:WW32,$B33+1,1)</f>
        <v>0</v>
      </c>
      <c r="WX33" s="535" cm="1">
        <f t="array" ref="WX33">INDEX(WX$13:WX32,$B33+1,1)</f>
        <v>0</v>
      </c>
      <c r="WY33" s="535" cm="1">
        <f t="array" ref="WY33">INDEX(WY$13:WY32,$B33+1,1)</f>
        <v>0</v>
      </c>
      <c r="WZ33" s="535" cm="1">
        <f t="array" ref="WZ33">INDEX(WZ$13:WZ32,$B33+1,1)</f>
        <v>0</v>
      </c>
      <c r="XA33" s="535" cm="1">
        <f t="array" ref="XA33">INDEX(XA$13:XA32,$B33+1,1)</f>
        <v>0</v>
      </c>
      <c r="XB33" s="535" cm="1">
        <f t="array" ref="XB33">INDEX(XB$13:XB32,$B33+1,1)</f>
        <v>0</v>
      </c>
      <c r="XC33" s="535" cm="1">
        <f t="array" ref="XC33">INDEX(XC$13:XC32,$B33+1,1)</f>
        <v>0</v>
      </c>
      <c r="XD33" s="535" cm="1">
        <f t="array" ref="XD33">INDEX(XD$13:XD32,$B33+1,1)</f>
        <v>0</v>
      </c>
      <c r="XE33" s="535" cm="1">
        <f t="array" ref="XE33">INDEX(XE$13:XE32,$B33+1,1)</f>
        <v>0</v>
      </c>
      <c r="XF33" s="535" cm="1">
        <f t="array" ref="XF33">INDEX(XF$13:XF32,$B33+1,1)</f>
        <v>0</v>
      </c>
      <c r="XG33" s="535" cm="1">
        <f t="array" ref="XG33">INDEX(XG$13:XG32,$B33+1,1)</f>
        <v>0</v>
      </c>
      <c r="XH33" s="535" cm="1">
        <f t="array" ref="XH33">INDEX(XH$13:XH32,$B33+1,1)</f>
        <v>0</v>
      </c>
      <c r="XI33" s="535" cm="1">
        <f t="array" ref="XI33">INDEX(XI$13:XI32,$B33+1,1)</f>
        <v>0</v>
      </c>
      <c r="XJ33" s="535" cm="1">
        <f t="array" ref="XJ33">INDEX(XJ$13:XJ32,$B33+1,1)</f>
        <v>0</v>
      </c>
      <c r="XK33" s="535" cm="1">
        <f t="array" ref="XK33">INDEX(XK$13:XK32,$B33+1,1)</f>
        <v>0</v>
      </c>
      <c r="XL33" s="535" cm="1">
        <f t="array" ref="XL33">INDEX(XL$13:XL32,$B33+1,1)</f>
        <v>0</v>
      </c>
      <c r="XM33" s="535" cm="1">
        <f t="array" ref="XM33">INDEX(XM$13:XM32,$B33+1,1)</f>
        <v>0</v>
      </c>
      <c r="XN33" s="535" cm="1">
        <f t="array" ref="XN33">INDEX(XN$13:XN32,$B33+1,1)</f>
        <v>0</v>
      </c>
      <c r="XO33" s="535" cm="1">
        <f t="array" ref="XO33">INDEX(XO$13:XO32,$B33+1,1)</f>
        <v>0</v>
      </c>
      <c r="XP33" s="535" cm="1">
        <f t="array" ref="XP33">INDEX(XP$13:XP32,$B33+1,1)</f>
        <v>0</v>
      </c>
      <c r="XQ33" s="535" cm="1">
        <f t="array" ref="XQ33">INDEX(XQ$13:XQ32,$B33+1,1)</f>
        <v>0</v>
      </c>
      <c r="XR33" s="535" cm="1">
        <f t="array" ref="XR33">INDEX(XR$13:XR32,$B33+1,1)</f>
        <v>0</v>
      </c>
      <c r="XS33" s="535" cm="1">
        <f t="array" ref="XS33">INDEX(XS$13:XS32,$B33+1,1)</f>
        <v>0</v>
      </c>
      <c r="XT33" s="535" cm="1">
        <f t="array" ref="XT33">INDEX(XT$13:XT32,$B33+1,1)</f>
        <v>0</v>
      </c>
      <c r="XU33" s="535" cm="1">
        <f t="array" ref="XU33">INDEX(XU$13:XU32,$B33+1,1)</f>
        <v>0</v>
      </c>
      <c r="XV33" s="535" cm="1">
        <f t="array" ref="XV33">INDEX(XV$13:XV32,$B33+1,1)</f>
        <v>0</v>
      </c>
      <c r="XW33" s="535" cm="1">
        <f t="array" ref="XW33">INDEX(XW$13:XW32,$B33+1,1)</f>
        <v>0</v>
      </c>
      <c r="XX33" s="535" cm="1">
        <f t="array" ref="XX33">INDEX(XX$13:XX32,$B33+1,1)</f>
        <v>0</v>
      </c>
      <c r="XY33" s="535" cm="1">
        <f t="array" ref="XY33">INDEX(XY$13:XY32,$B33+1,1)</f>
        <v>0</v>
      </c>
      <c r="XZ33" s="535" cm="1">
        <f t="array" ref="XZ33">INDEX(XZ$13:XZ32,$B33+1,1)</f>
        <v>0</v>
      </c>
      <c r="YA33" s="535" cm="1">
        <f t="array" ref="YA33">INDEX(YA$13:YA32,$B33+1,1)</f>
        <v>0</v>
      </c>
      <c r="YB33" s="535" cm="1">
        <f t="array" ref="YB33">INDEX(YB$13:YB32,$B33+1,1)</f>
        <v>0</v>
      </c>
      <c r="YC33" s="535" cm="1">
        <f t="array" ref="YC33">INDEX(YC$13:YC32,$B33+1,1)</f>
        <v>0</v>
      </c>
      <c r="YD33" s="535" cm="1">
        <f t="array" ref="YD33">INDEX(YD$13:YD32,$B33+1,1)</f>
        <v>0</v>
      </c>
      <c r="YE33" s="535" cm="1">
        <f t="array" ref="YE33">INDEX(YE$13:YE32,$B33+1,1)</f>
        <v>0</v>
      </c>
      <c r="YF33" s="535" cm="1">
        <f t="array" ref="YF33">INDEX(YF$13:YF32,$B33+1,1)</f>
        <v>0</v>
      </c>
      <c r="YG33" s="535" cm="1">
        <f t="array" ref="YG33">INDEX(YG$13:YG32,$B33+1,1)</f>
        <v>0</v>
      </c>
      <c r="YH33" s="535" cm="1">
        <f t="array" ref="YH33">INDEX(YH$13:YH32,$B33+1,1)</f>
        <v>0</v>
      </c>
      <c r="YI33" s="535" cm="1">
        <f t="array" ref="YI33">INDEX(YI$13:YI32,$B33+1,1)</f>
        <v>0</v>
      </c>
      <c r="YJ33" s="535" cm="1">
        <f t="array" ref="YJ33">INDEX(YJ$13:YJ32,$B33+1,1)</f>
        <v>0</v>
      </c>
      <c r="YK33" s="535" cm="1">
        <f t="array" ref="YK33">INDEX(YK$13:YK32,$B33+1,1)</f>
        <v>0</v>
      </c>
      <c r="YL33" s="535" cm="1">
        <f t="array" ref="YL33">INDEX(YL$13:YL32,$B33+1,1)</f>
        <v>0</v>
      </c>
      <c r="YM33" s="535" cm="1">
        <f t="array" ref="YM33">INDEX(YM$13:YM32,$B33+1,1)</f>
        <v>0</v>
      </c>
      <c r="YN33" s="535" cm="1">
        <f t="array" ref="YN33">INDEX(YN$13:YN32,$B33+1,1)</f>
        <v>0</v>
      </c>
      <c r="YO33" s="535" cm="1">
        <f t="array" ref="YO33">INDEX(YO$13:YO32,$B33+1,1)</f>
        <v>0</v>
      </c>
      <c r="YP33" s="535" cm="1">
        <f t="array" ref="YP33">INDEX(YP$13:YP32,$B33+1,1)</f>
        <v>0</v>
      </c>
      <c r="YQ33" s="535" cm="1">
        <f t="array" ref="YQ33">INDEX(YQ$13:YQ32,$B33+1,1)</f>
        <v>0</v>
      </c>
      <c r="YR33" s="535" cm="1">
        <f t="array" ref="YR33">INDEX(YR$13:YR32,$B33+1,1)</f>
        <v>0</v>
      </c>
      <c r="YS33" s="535" cm="1">
        <f t="array" ref="YS33">INDEX(YS$13:YS32,$B33+1,1)</f>
        <v>0</v>
      </c>
      <c r="YT33" s="535" cm="1">
        <f t="array" ref="YT33">INDEX(YT$13:YT32,$B33+1,1)</f>
        <v>0</v>
      </c>
      <c r="YU33" s="535" cm="1">
        <f t="array" ref="YU33">INDEX(YU$13:YU32,$B33+1,1)</f>
        <v>0</v>
      </c>
      <c r="YV33" s="535" cm="1">
        <f t="array" ref="YV33">INDEX(YV$13:YV32,$B33+1,1)</f>
        <v>0</v>
      </c>
      <c r="YW33" s="535" cm="1">
        <f t="array" ref="YW33">INDEX(YW$13:YW32,$B33+1,1)</f>
        <v>0</v>
      </c>
      <c r="YX33" s="535" cm="1">
        <f t="array" ref="YX33">INDEX(YX$13:YX32,$B33+1,1)</f>
        <v>0</v>
      </c>
      <c r="YY33" s="535" cm="1">
        <f t="array" ref="YY33">INDEX(YY$13:YY32,$B33+1,1)</f>
        <v>0</v>
      </c>
      <c r="YZ33" s="535" cm="1">
        <f t="array" ref="YZ33">INDEX(YZ$13:YZ32,$B33+1,1)</f>
        <v>0</v>
      </c>
      <c r="ZA33" s="535" t="str" cm="1">
        <f t="array" ref="ZA33">INDEX(ZA$13:ZA32,$B33+1,1)</f>
        <v>-</v>
      </c>
      <c r="ZB33" s="18"/>
      <c r="ZC33" s="535" cm="1">
        <f t="array" ref="ZC33">INDEX(ZC$13:ZC32,$B33+1,1)</f>
        <v>0</v>
      </c>
      <c r="ZD33" s="535" cm="1">
        <f t="array" ref="ZD33">INDEX(ZD$13:ZD32,$B33+1,1)</f>
        <v>0</v>
      </c>
      <c r="ZE33" s="535" cm="1">
        <f t="array" ref="ZE33">INDEX(ZE$13:ZE32,$B33+1,1)</f>
        <v>0</v>
      </c>
      <c r="ZF33" s="535" t="str" cm="1">
        <f t="array" ref="ZF33">INDEX(ZF$13:ZF32,$B33+1,1)</f>
        <v>-</v>
      </c>
      <c r="ZG33" s="535" t="str" cm="1">
        <f t="array" ref="ZG33">INDEX(ZG$13:ZG32,$B33+1,1)</f>
        <v>-</v>
      </c>
      <c r="ZH33" s="535" t="str" cm="1">
        <f t="array" ref="ZH33">INDEX(ZH$13:ZH32,$B33+1,1)</f>
        <v>-</v>
      </c>
      <c r="ZI33" s="535" t="str" cm="1">
        <f t="array" ref="ZI33">INDEX(ZI$13:ZI32,$B33+1,1)</f>
        <v>-</v>
      </c>
      <c r="ZJ33" s="535" t="str" cm="1">
        <f t="array" ref="ZJ33">INDEX(ZJ$13:ZJ32,$B33+1,1)</f>
        <v>-</v>
      </c>
      <c r="ZK33" s="535" t="str" cm="1">
        <f t="array" ref="ZK33">INDEX(ZK$13:ZK32,$B33+1,1)</f>
        <v>-</v>
      </c>
      <c r="ZL33" s="535" t="str" cm="1">
        <f t="array" ref="ZL33">INDEX(ZL$13:ZL32,$B33+1,1)</f>
        <v>-</v>
      </c>
      <c r="ZM33" s="535" t="str" cm="1">
        <f t="array" ref="ZM33">INDEX(ZM$13:ZM32,$B33+1,1)</f>
        <v>-</v>
      </c>
      <c r="ZN33" s="535" t="str" cm="1">
        <f t="array" ref="ZN33">INDEX(ZN$13:ZN32,$B33+1,1)</f>
        <v>-</v>
      </c>
      <c r="ZO33" s="535" t="str" cm="1">
        <f t="array" ref="ZO33">INDEX(ZO$13:ZO32,$B33+1,1)</f>
        <v>-</v>
      </c>
      <c r="ZP33" s="535" t="str" cm="1">
        <f t="array" ref="ZP33">INDEX(ZP$13:ZP32,$B33+1,1)</f>
        <v>-</v>
      </c>
      <c r="ZQ33" s="535" t="str" cm="1">
        <f t="array" ref="ZQ33">INDEX(ZQ$13:ZQ32,$B33+1,1)</f>
        <v>-</v>
      </c>
      <c r="ZR33" s="535" t="str" cm="1">
        <f t="array" ref="ZR33">INDEX(ZR$13:ZR32,$B33+1,1)</f>
        <v>-</v>
      </c>
      <c r="ZS33" s="535" t="str" cm="1">
        <f t="array" ref="ZS33">INDEX(ZS$13:ZS32,$B33+1,1)</f>
        <v>-</v>
      </c>
      <c r="ZT33" s="535" t="str" cm="1">
        <f t="array" ref="ZT33">INDEX(ZT$13:ZT32,$B33+1,1)</f>
        <v>-</v>
      </c>
      <c r="ZU33" s="535" t="str" cm="1">
        <f t="array" ref="ZU33">INDEX(ZU$13:ZU32,$B33+1,1)</f>
        <v>-</v>
      </c>
      <c r="ZV33" s="535" t="str" cm="1">
        <f t="array" ref="ZV33">INDEX(ZV$13:ZV32,$B33+1,1)</f>
        <v>-</v>
      </c>
      <c r="ZW33" s="535" t="str" cm="1">
        <f t="array" ref="ZW33">INDEX(ZW$13:ZW32,$B33+1,1)</f>
        <v>-</v>
      </c>
      <c r="ZX33" s="18"/>
      <c r="ZY33" s="411" t="str">
        <f t="shared" ca="1" si="211"/>
        <v>-</v>
      </c>
      <c r="ZZ33" s="535" t="str" cm="1">
        <f t="array" ref="ZZ33">INDEX(ZZ$13:ZZ32,$B33+1,1)</f>
        <v>-</v>
      </c>
      <c r="AAA33" s="535" t="str" cm="1">
        <f t="array" ref="AAA33">INDEX(AAA$13:AAA32,$B33+1,1)</f>
        <v>-</v>
      </c>
      <c r="AAB33" s="535" t="str" cm="1">
        <f t="array" ref="AAB33">INDEX(AAB$13:AAB32,$B33+1,1)</f>
        <v>-</v>
      </c>
      <c r="AAC33" s="535" t="str" cm="1">
        <f t="array" ref="AAC33">INDEX(AAC$13:AAC32,$B33+1,1)</f>
        <v>-</v>
      </c>
      <c r="AAD33" s="535" cm="1">
        <f t="array" ref="AAD33">INDEX(AAD$13:AAD32,$B33+1,1)</f>
        <v>0</v>
      </c>
      <c r="AAE33" s="535" t="str" cm="1">
        <f t="array" ref="AAE33">INDEX(AAE$13:AAE32,$B33+1,1)</f>
        <v>-</v>
      </c>
      <c r="AAF33" s="535" t="str" cm="1">
        <f t="array" ref="AAF33">INDEX(AAF$13:AAF32,$B33+1,1)</f>
        <v>-</v>
      </c>
      <c r="AAG33" s="535" t="str" cm="1">
        <f t="array" ref="AAG33">INDEX(AAG$13:AAG32,$B33+1,1)</f>
        <v>-</v>
      </c>
      <c r="AAH33" s="535" t="str" cm="1">
        <f t="array" ref="AAH33">INDEX(AAH$13:AAH32,$B33+1,1)</f>
        <v>-</v>
      </c>
      <c r="AAI33" s="535" t="str" cm="1">
        <f t="array" ref="AAI33">INDEX(AAI$13:AAI32,$B33+1,1)</f>
        <v>-</v>
      </c>
      <c r="AAJ33" s="535" t="str" cm="1">
        <f t="array" ref="AAJ33">INDEX(AAJ$13:AAJ32,$B33+1,1)</f>
        <v>-</v>
      </c>
      <c r="AAK33" s="535" t="str" cm="1">
        <f t="array" ref="AAK33">INDEX(AAK$13:AAK32,$B33+1,1)</f>
        <v>-</v>
      </c>
      <c r="AAL33" s="535" t="str" cm="1">
        <f t="array" ref="AAL33">INDEX(AAL$13:AAL32,$B33+1,1)</f>
        <v>-</v>
      </c>
      <c r="AAM33" s="535" t="b" cm="1">
        <f t="array" ref="AAM33">INDEX(AAM$13:AAM32,$B33+1,1)</f>
        <v>1</v>
      </c>
      <c r="AAN33" s="535" t="str" cm="1">
        <f t="array" ref="AAN33">INDEX(AAN$13:AAN32,$B33+1,1)</f>
        <v>-</v>
      </c>
      <c r="AAO33" s="535" cm="1">
        <f t="array" ref="AAO33">INDEX(AAO$13:AAO32,$B33+1,1)</f>
        <v>0</v>
      </c>
      <c r="AAP33" s="535" cm="1">
        <f t="array" ref="AAP33">INDEX(AAP$13:AAP32,$B33+1,1)</f>
        <v>0</v>
      </c>
      <c r="AAQ33" s="535" cm="1">
        <f t="array" ref="AAQ33">INDEX(AAQ$13:AAQ32,$B33+1,1)</f>
        <v>0</v>
      </c>
      <c r="AAR33" s="18"/>
      <c r="AAS33" s="535" t="str" cm="1">
        <f t="array" ref="AAS33">INDEX(AAS$13:AAS32,$B33+1,1)</f>
        <v>-</v>
      </c>
      <c r="AAT33" s="535" t="str" cm="1">
        <f t="array" ref="AAT33">INDEX(AAT$13:AAT32,$B33+1,1)</f>
        <v>-</v>
      </c>
      <c r="AAU33" s="535" t="str" cm="1">
        <f t="array" ref="AAU33">INDEX(AAU$13:AAU32,$B33+1,1)</f>
        <v>-</v>
      </c>
      <c r="AAV33" s="535" t="str" cm="1">
        <f t="array" ref="AAV33">INDEX(AAV$13:AAV32,$B33+1,1)</f>
        <v>-</v>
      </c>
      <c r="AAW33" s="535" cm="1">
        <f t="array" ref="AAW33">INDEX(AAW$13:AAW32,$B33+1,1)</f>
        <v>1</v>
      </c>
      <c r="AAX33" s="535" cm="1">
        <f t="array" ref="AAX33">INDEX(AAX$13:AAX32,$B33+1,1)</f>
        <v>1</v>
      </c>
      <c r="AAY33" s="535" cm="1">
        <f t="array" ref="AAY33">INDEX(AAY$13:AAY32,$B33+1,1)</f>
        <v>1</v>
      </c>
      <c r="AAZ33" s="535" cm="1">
        <f t="array" ref="AAZ33">INDEX(AAZ$13:AAZ32,$B33+1,1)</f>
        <v>1</v>
      </c>
      <c r="ABA33" s="535" t="str" cm="1">
        <f t="array" ref="ABA33">INDEX(ABA$13:ABA32,$B33+1,1)</f>
        <v>-</v>
      </c>
      <c r="ABB33" s="535" t="str" cm="1">
        <f t="array" ref="ABB33">INDEX(ABB$13:ABB32,$B33+1,1)</f>
        <v>-</v>
      </c>
      <c r="ABC33" s="535" t="str" cm="1">
        <f t="array" ref="ABC33">INDEX(ABC$13:ABC32,$B33+1,1)</f>
        <v>-</v>
      </c>
      <c r="ABD33" s="535" t="str" cm="1">
        <f t="array" ref="ABD33">INDEX(ABD$13:ABD32,$B33+1,1)</f>
        <v>-</v>
      </c>
      <c r="ABE33" s="535" t="str" cm="1">
        <f t="array" ref="ABE33">INDEX(ABE$13:ABE32,$B33+1,1)</f>
        <v>-</v>
      </c>
      <c r="ABF33" s="535" t="str" cm="1">
        <f t="array" ref="ABF33">INDEX(ABF$13:ABF32,$B33+1,1)</f>
        <v>-</v>
      </c>
      <c r="ABG33" s="535" t="str" cm="1">
        <f t="array" ref="ABG33">INDEX(ABG$13:ABG32,$B33+1,1)</f>
        <v>-</v>
      </c>
      <c r="ABH33" s="18"/>
      <c r="ABI33" s="535" t="str" cm="1">
        <f t="array" ref="ABI33">INDEX(ABI$13:ABI32,$B33+1,1)</f>
        <v>-</v>
      </c>
      <c r="ABJ33" s="411">
        <f t="shared" si="187"/>
        <v>1</v>
      </c>
      <c r="ABK33" s="18"/>
      <c r="ABL33" s="535" t="str" cm="1">
        <f t="array" ref="ABL33">INDEX(ABL$13:ABL32,$B33+1,1)</f>
        <v>-</v>
      </c>
      <c r="ABM33" s="535" t="str" cm="1">
        <f t="array" ref="ABM33">INDEX(ABM$13:ABM32,$B33+1,1)</f>
        <v>-</v>
      </c>
      <c r="ABN33" s="535" t="str" cm="1">
        <f t="array" ref="ABN33">INDEX(ABN$13:ABN32,$B33+1,1)</f>
        <v>-</v>
      </c>
      <c r="ABO33" s="535" t="str" cm="1">
        <f t="array" ref="ABO33">INDEX(ABO$13:ABO32,$B33+1,1)</f>
        <v>-</v>
      </c>
      <c r="ABP33" s="535" t="str" cm="1">
        <f t="array" ref="ABP33">INDEX(ABP$13:ABP32,$B33+1,1)</f>
        <v>-</v>
      </c>
      <c r="ABQ33" s="535" t="str" cm="1">
        <f t="array" ref="ABQ33">INDEX(ABQ$13:ABQ32,$B33+1,1)</f>
        <v>-</v>
      </c>
      <c r="ABR33" s="535" t="str" cm="1">
        <f t="array" ref="ABR33">INDEX(ABR$13:ABR32,$B33+1,1)</f>
        <v>-</v>
      </c>
      <c r="ABS33" s="535" t="str" cm="1">
        <f t="array" ref="ABS33">INDEX(ABS$13:ABS32,$B33+1,1)</f>
        <v>-</v>
      </c>
      <c r="ABT33" s="535" t="str" cm="1">
        <f t="array" ref="ABT33">INDEX(ABT$13:ABT32,$B33+1,1)</f>
        <v>-</v>
      </c>
      <c r="ABU33" s="535" t="str" cm="1">
        <f t="array" ref="ABU33">INDEX(ABU$13:ABU32,$B33+1,1)</f>
        <v>-</v>
      </c>
      <c r="ABV33" s="535" t="str" cm="1">
        <f t="array" ref="ABV33">INDEX(ABV$13:ABV32,$B33+1,1)</f>
        <v>-</v>
      </c>
      <c r="ABW33" s="535" t="str" cm="1">
        <f t="array" ref="ABW33">INDEX(ABW$13:ABW32,$B33+1,1)</f>
        <v>-</v>
      </c>
      <c r="ABX33" s="535" t="str" cm="1">
        <f t="array" ref="ABX33">INDEX(ABX$13:ABX32,$B33+1,1)</f>
        <v>-</v>
      </c>
      <c r="ABY33" s="535" t="str" cm="1">
        <f t="array" ref="ABY33">INDEX(ABY$13:ABY32,$B33+1,1)</f>
        <v>-</v>
      </c>
      <c r="ABZ33" s="535" t="str" cm="1">
        <f t="array" ref="ABZ33">INDEX(ABZ$13:ABZ32,$B33+1,1)</f>
        <v>-</v>
      </c>
      <c r="ACA33" s="535" t="str" cm="1">
        <f t="array" ref="ACA33">INDEX(ACA$13:ACA32,$B33+1,1)</f>
        <v>-</v>
      </c>
      <c r="ACB33" s="535" t="str" cm="1">
        <f t="array" ref="ACB33">INDEX(ACB$13:ACB32,$B33+1,1)</f>
        <v>-</v>
      </c>
      <c r="ACC33" s="535" t="str" cm="1">
        <f t="array" ref="ACC33">INDEX(ACC$13:ACC32,$B33+1,1)</f>
        <v>-</v>
      </c>
      <c r="ACD33" s="535" t="str" cm="1">
        <f t="array" ref="ACD33">INDEX(ACD$13:ACD32,$B33+1,1)</f>
        <v>-</v>
      </c>
      <c r="ACE33" s="535" t="str" cm="1">
        <f t="array" ref="ACE33">INDEX(ACE$13:ACE32,$B33+1,1)</f>
        <v>-</v>
      </c>
      <c r="ACF33" s="535" t="str" cm="1">
        <f t="array" ref="ACF33">INDEX(ACF$13:ACF32,$B33+1,1)</f>
        <v>-</v>
      </c>
      <c r="ACG33" s="535" t="str" cm="1">
        <f t="array" ref="ACG33">INDEX(ACG$13:ACG32,$B33+1,1)</f>
        <v>-</v>
      </c>
      <c r="ACH33" s="535" t="str" cm="1">
        <f t="array" ref="ACH33">INDEX(ACH$13:ACH32,$B33+1,1)</f>
        <v>-</v>
      </c>
      <c r="ACI33" s="535" t="str" cm="1">
        <f t="array" ref="ACI33">INDEX(ACI$13:ACI32,$B33+1,1)</f>
        <v>-</v>
      </c>
      <c r="ACJ33" s="535" t="str" cm="1">
        <f t="array" ref="ACJ33">INDEX(ACJ$13:ACJ32,$B33+1,1)</f>
        <v>-</v>
      </c>
      <c r="ACK33" s="535" t="str" cm="1">
        <f t="array" ref="ACK33">INDEX(ACK$13:ACK32,$B33+1,1)</f>
        <v>-</v>
      </c>
      <c r="ACL33" s="535" t="str" cm="1">
        <f t="array" ref="ACL33">INDEX(ACL$13:ACL32,$B33+1,1)</f>
        <v>-</v>
      </c>
      <c r="ACM33" s="535" t="str" cm="1">
        <f t="array" ref="ACM33">INDEX(ACM$13:ACM32,$B33+1,1)</f>
        <v>-</v>
      </c>
      <c r="ACN33" s="535" t="str" cm="1">
        <f t="array" ref="ACN33">INDEX(ACN$13:ACN32,$B33+1,1)</f>
        <v>-</v>
      </c>
      <c r="ACO33" s="535" t="str" cm="1">
        <f t="array" ref="ACO33">INDEX(ACO$13:ACO32,$B33+1,1)</f>
        <v>-</v>
      </c>
      <c r="ACP33" s="535" t="str" cm="1">
        <f t="array" ref="ACP33">INDEX(ACP$13:ACP32,$B33+1,1)</f>
        <v>-</v>
      </c>
      <c r="ACQ33" s="535" t="str" cm="1">
        <f t="array" ref="ACQ33">INDEX(ACQ$13:ACQ32,$B33+1,1)</f>
        <v>-</v>
      </c>
      <c r="ACR33" s="535" t="str" cm="1">
        <f t="array" ref="ACR33">INDEX(ACR$13:ACR32,$B33+1,1)</f>
        <v>-</v>
      </c>
      <c r="ACS33" s="535" t="str" cm="1">
        <f t="array" ref="ACS33">INDEX(ACS$13:ACS32,$B33+1,1)</f>
        <v>-</v>
      </c>
      <c r="ACT33" s="535" t="str" cm="1">
        <f t="array" ref="ACT33">INDEX(ACT$13:ACT32,$B33+1,1)</f>
        <v>-</v>
      </c>
      <c r="ACU33" s="535" t="str" cm="1">
        <f t="array" ref="ACU33">INDEX(ACU$13:ACU32,$B33+1,1)</f>
        <v>-</v>
      </c>
      <c r="ACV33" s="535" t="str" cm="1">
        <f t="array" ref="ACV33">INDEX(ACV$13:ACV32,$B33+1,1)</f>
        <v>-</v>
      </c>
      <c r="ACW33" s="535" t="str" cm="1">
        <f t="array" ref="ACW33">INDEX(ACW$13:ACW32,$B33+1,1)</f>
        <v>-</v>
      </c>
      <c r="ACX33" s="535" t="str" cm="1">
        <f t="array" ref="ACX33">INDEX(ACX$13:ACX32,$B33+1,1)</f>
        <v>-</v>
      </c>
      <c r="ACY33" s="535" t="str" cm="1">
        <f t="array" ref="ACY33">INDEX(ACY$13:ACY32,$B33+1,1)</f>
        <v>-</v>
      </c>
      <c r="ACZ33" s="535" t="str" cm="1">
        <f t="array" ref="ACZ33">INDEX(ACZ$13:ACZ32,$B33+1,1)</f>
        <v>-</v>
      </c>
      <c r="ADA33" s="535" t="str" cm="1">
        <f t="array" ref="ADA33">INDEX(ADA$13:ADA32,$B33+1,1)</f>
        <v>-</v>
      </c>
      <c r="ADB33" s="535" cm="1">
        <f t="array" ref="ADB33">INDEX(ADB$13:ADB32,$B33+1,1)</f>
        <v>1</v>
      </c>
      <c r="ADC33" s="535" cm="1">
        <f t="array" ref="ADC33">INDEX(ADC$13:ADC32,$B33+1,1)</f>
        <v>1</v>
      </c>
      <c r="ADD33" s="535" t="str" cm="1">
        <f t="array" ref="ADD33">INDEX(ADD$13:ADD32,$B33+1,1)</f>
        <v>-</v>
      </c>
      <c r="ADE33" s="535" t="str" cm="1">
        <f t="array" ref="ADE33">INDEX(ADE$13:ADE32,$B33+1,1)</f>
        <v>-</v>
      </c>
      <c r="ADF33" s="535" t="str" cm="1">
        <f t="array" ref="ADF33">INDEX(ADF$13:ADF32,$B33+1,1)</f>
        <v>-</v>
      </c>
      <c r="ADG33" s="535" t="str" cm="1">
        <f t="array" ref="ADG33">INDEX(ADG$13:ADG32,$B33+1,1)</f>
        <v>-</v>
      </c>
      <c r="ADH33" s="535" t="str" cm="1">
        <f t="array" ref="ADH33">INDEX(ADH$13:ADH32,$B33+1,1)</f>
        <v>-</v>
      </c>
      <c r="ADI33" s="535" t="str" cm="1">
        <f t="array" ref="ADI33">INDEX(ADI$13:ADI32,$B33+1,1)</f>
        <v>-</v>
      </c>
      <c r="ADJ33" s="535" t="str" cm="1">
        <f t="array" ref="ADJ33">INDEX(ADJ$13:ADJ32,$B33+1,1)</f>
        <v>-</v>
      </c>
      <c r="ADK33" s="535" t="str" cm="1">
        <f t="array" ref="ADK33">INDEX(ADK$13:ADK32,$B33+1,1)</f>
        <v>-</v>
      </c>
      <c r="ADL33" s="535" t="str" cm="1">
        <f t="array" ref="ADL33">INDEX(ADL$13:ADL32,$B33+1,1)</f>
        <v>-</v>
      </c>
      <c r="ADM33" s="535" t="str" cm="1">
        <f t="array" ref="ADM33">INDEX(ADM$13:ADM32,$B33+1,1)</f>
        <v>-</v>
      </c>
      <c r="ADN33" s="535" t="str" cm="1">
        <f t="array" ref="ADN33">INDEX(ADN$13:ADN32,$B33+1,1)</f>
        <v>-</v>
      </c>
      <c r="ADO33" s="535" t="str" cm="1">
        <f t="array" ref="ADO33">INDEX(ADO$13:ADO32,$B33+1,1)</f>
        <v>-</v>
      </c>
      <c r="ADP33" s="535" t="str" cm="1">
        <f t="array" ref="ADP33">INDEX(ADP$13:ADP32,$B33+1,1)</f>
        <v>-</v>
      </c>
      <c r="ADQ33" s="18"/>
      <c r="ADR33" s="535" t="str" cm="1">
        <f t="array" ref="ADR33">INDEX(ADR$13:ADR32,$B33+1,1)</f>
        <v>-</v>
      </c>
      <c r="ADS33" s="535" t="str" cm="1">
        <f t="array" ref="ADS33">INDEX(ADS$13:ADS32,$B33+1,1)</f>
        <v>-</v>
      </c>
      <c r="ADT33" s="535" t="str" cm="1">
        <f t="array" ref="ADT33">INDEX(ADT$13:ADT32,$B33+1,1)</f>
        <v>-</v>
      </c>
      <c r="ADU33" s="535" t="str" cm="1">
        <f t="array" ref="ADU33">INDEX(ADU$13:ADU32,$B33+1,1)</f>
        <v>-</v>
      </c>
      <c r="ADV33" s="535" t="str" cm="1">
        <f t="array" ref="ADV33">INDEX(ADV$13:ADV32,$B33+1,1)</f>
        <v>-</v>
      </c>
      <c r="ADW33" s="535" t="str" cm="1">
        <f t="array" ref="ADW33">INDEX(ADW$13:ADW32,$B33+1,1)</f>
        <v>-</v>
      </c>
      <c r="ADX33" s="535" t="str" cm="1">
        <f t="array" ref="ADX33">INDEX(ADX$13:ADX32,$B33+1,1)</f>
        <v>-</v>
      </c>
      <c r="ADY33" s="535" t="str" cm="1">
        <f t="array" ref="ADY33">INDEX(ADY$13:ADY32,$B33+1,1)</f>
        <v>-</v>
      </c>
      <c r="ADZ33" s="535" t="str" cm="1">
        <f t="array" ref="ADZ33">INDEX(ADZ$13:ADZ32,$B33+1,1)</f>
        <v>-</v>
      </c>
      <c r="AEA33" s="535" t="str" cm="1">
        <f t="array" ref="AEA33">INDEX(AEA$13:AEA32,$B33+1,1)</f>
        <v>-</v>
      </c>
      <c r="AEB33" s="535" t="str" cm="1">
        <f t="array" ref="AEB33">INDEX(AEB$13:AEB32,$B33+1,1)</f>
        <v>-</v>
      </c>
      <c r="AEC33" s="535" t="str" cm="1">
        <f t="array" ref="AEC33">INDEX(AEC$13:AEC32,$B33+1,1)</f>
        <v>-</v>
      </c>
      <c r="AED33" s="535" t="str" cm="1">
        <f t="array" ref="AED33">INDEX(AED$13:AED32,$B33+1,1)</f>
        <v>-</v>
      </c>
      <c r="AEE33" s="535" t="str" cm="1">
        <f t="array" ref="AEE33">INDEX(AEE$13:AEE32,$B33+1,1)</f>
        <v>-</v>
      </c>
      <c r="AEF33" s="535" t="str" cm="1">
        <f t="array" ref="AEF33">INDEX(AEF$13:AEF32,$B33+1,1)</f>
        <v>-</v>
      </c>
      <c r="AEG33" s="535" t="str" cm="1">
        <f t="array" ref="AEG33">INDEX(AEG$13:AEG32,$B33+1,1)</f>
        <v>-</v>
      </c>
      <c r="AEH33" s="535" t="str" cm="1">
        <f t="array" ref="AEH33">INDEX(AEH$13:AEH32,$B33+1,1)</f>
        <v>-</v>
      </c>
      <c r="AEI33" s="535" t="str" cm="1">
        <f t="array" ref="AEI33">INDEX(AEI$13:AEI32,$B33+1,1)</f>
        <v>-</v>
      </c>
      <c r="AEJ33" s="535" t="str" cm="1">
        <f t="array" ref="AEJ33">INDEX(AEJ$13:AEJ32,$B33+1,1)</f>
        <v>-</v>
      </c>
      <c r="AEK33" s="535" t="str" cm="1">
        <f t="array" ref="AEK33">INDEX(AEK$13:AEK32,$B33+1,1)</f>
        <v>-</v>
      </c>
      <c r="AEL33" s="535" t="str" cm="1">
        <f t="array" ref="AEL33">INDEX(AEL$13:AEL32,$B33+1,1)</f>
        <v>-</v>
      </c>
      <c r="AEM33" s="535" t="str" cm="1">
        <f t="array" ref="AEM33">INDEX(AEM$13:AEM32,$B33+1,1)</f>
        <v>-</v>
      </c>
      <c r="AEN33" s="535" t="str" cm="1">
        <f t="array" ref="AEN33">INDEX(AEN$13:AEN32,$B33+1,1)</f>
        <v>-</v>
      </c>
      <c r="AEO33" s="535" t="str" cm="1">
        <f t="array" ref="AEO33">INDEX(AEO$13:AEO32,$B33+1,1)</f>
        <v>-</v>
      </c>
      <c r="AEP33" s="535" t="str" cm="1">
        <f t="array" ref="AEP33">INDEX(AEP$13:AEP32,$B33+1,1)</f>
        <v>-</v>
      </c>
      <c r="AEQ33" s="535" t="str" cm="1">
        <f t="array" ref="AEQ33">INDEX(AEQ$13:AEQ32,$B33+1,1)</f>
        <v>-</v>
      </c>
      <c r="AER33" s="535" t="str" cm="1">
        <f t="array" ref="AER33">INDEX(AER$13:AER32,$B33+1,1)</f>
        <v>-</v>
      </c>
      <c r="AES33" s="535" t="str" cm="1">
        <f t="array" ref="AES33">INDEX(AES$13:AES32,$B33+1,1)</f>
        <v>-</v>
      </c>
      <c r="AET33" s="535" t="str" cm="1">
        <f t="array" ref="AET33">INDEX(AET$13:AET32,$B33+1,1)</f>
        <v>-</v>
      </c>
      <c r="AEU33" s="535" t="str" cm="1">
        <f t="array" ref="AEU33">INDEX(AEU$13:AEU32,$B33+1,1)</f>
        <v>-</v>
      </c>
      <c r="AEV33" s="535" t="str" cm="1">
        <f t="array" ref="AEV33">INDEX(AEV$13:AEV32,$B33+1,1)</f>
        <v>-</v>
      </c>
      <c r="AEW33" s="535" t="str" cm="1">
        <f t="array" ref="AEW33">INDEX(AEW$13:AEW32,$B33+1,1)</f>
        <v>-</v>
      </c>
      <c r="AEX33" s="535" t="str" cm="1">
        <f t="array" ref="AEX33">INDEX(AEX$13:AEX32,$B33+1,1)</f>
        <v>-</v>
      </c>
      <c r="AEY33" s="535" t="str" cm="1">
        <f t="array" ref="AEY33">INDEX(AEY$13:AEY32,$B33+1,1)</f>
        <v>-</v>
      </c>
      <c r="AEZ33" s="535" t="str" cm="1">
        <f t="array" ref="AEZ33">INDEX(AEZ$13:AEZ32,$B33+1,1)</f>
        <v>-</v>
      </c>
      <c r="AFA33" s="535" t="str" cm="1">
        <f t="array" ref="AFA33">INDEX(AFA$13:AFA32,$B33+1,1)</f>
        <v>-</v>
      </c>
      <c r="AFB33" s="535" t="str" cm="1">
        <f t="array" ref="AFB33">INDEX(AFB$13:AFB32,$B33+1,1)</f>
        <v>-</v>
      </c>
      <c r="AFC33" s="535" t="str" cm="1">
        <f t="array" ref="AFC33">INDEX(AFC$13:AFC32,$B33+1,1)</f>
        <v>-</v>
      </c>
      <c r="AFD33" s="535" t="str" cm="1">
        <f t="array" ref="AFD33">INDEX(AFD$13:AFD32,$B33+1,1)</f>
        <v>-</v>
      </c>
      <c r="AFE33" s="535" t="str" cm="1">
        <f t="array" ref="AFE33">INDEX(AFE$13:AFE32,$B33+1,1)</f>
        <v>-</v>
      </c>
      <c r="AFF33" s="535" t="str" cm="1">
        <f t="array" ref="AFF33">INDEX(AFF$13:AFF32,$B33+1,1)</f>
        <v>-</v>
      </c>
      <c r="AFG33" s="535" t="str" cm="1">
        <f t="array" ref="AFG33">INDEX(AFG$13:AFG32,$B33+1,1)</f>
        <v>-</v>
      </c>
      <c r="AFH33" s="535" t="str" cm="1">
        <f t="array" ref="AFH33">INDEX(AFH$13:AFH32,$B33+1,1)</f>
        <v>-</v>
      </c>
      <c r="AFI33" s="535" t="str" cm="1">
        <f t="array" ref="AFI33">INDEX(AFI$13:AFI32,$B33+1,1)</f>
        <v>-</v>
      </c>
      <c r="AFJ33" s="535" t="str" cm="1">
        <f t="array" ref="AFJ33">INDEX(AFJ$13:AFJ32,$B33+1,1)</f>
        <v>-</v>
      </c>
      <c r="AFK33" s="535" t="str" cm="1">
        <f t="array" ref="AFK33">INDEX(AFK$13:AFK32,$B33+1,1)</f>
        <v>-</v>
      </c>
      <c r="AFL33" s="535" t="str" cm="1">
        <f t="array" ref="AFL33">INDEX(AFL$13:AFL32,$B33+1,1)</f>
        <v>-</v>
      </c>
      <c r="AFM33" s="535" t="str" cm="1">
        <f t="array" ref="AFM33">INDEX(AFM$13:AFM32,$B33+1,1)</f>
        <v>-</v>
      </c>
      <c r="AFN33" s="535" t="str" cm="1">
        <f t="array" ref="AFN33">INDEX(AFN$13:AFN32,$B33+1,1)</f>
        <v>-</v>
      </c>
      <c r="AFO33" s="535" t="str" cm="1">
        <f t="array" ref="AFO33">INDEX(AFO$13:AFO32,$B33+1,1)</f>
        <v>-</v>
      </c>
      <c r="AFP33" s="535" t="str" cm="1">
        <f t="array" ref="AFP33">INDEX(AFP$13:AFP32,$B33+1,1)</f>
        <v>-</v>
      </c>
      <c r="AFQ33" s="535" t="str" cm="1">
        <f t="array" ref="AFQ33">INDEX(AFQ$13:AFQ32,$B33+1,1)</f>
        <v>-</v>
      </c>
      <c r="AFR33" s="535" t="str" cm="1">
        <f t="array" ref="AFR33">INDEX(AFR$13:AFR32,$B33+1,1)</f>
        <v>-</v>
      </c>
      <c r="AFS33" s="535" t="str" cm="1">
        <f t="array" ref="AFS33">INDEX(AFS$13:AFS32,$B33+1,1)</f>
        <v>-</v>
      </c>
      <c r="AFT33" s="535" t="str" cm="1">
        <f t="array" ref="AFT33">INDEX(AFT$13:AFT32,$B33+1,1)</f>
        <v>-</v>
      </c>
      <c r="AFU33" s="535" t="str" cm="1">
        <f t="array" ref="AFU33">INDEX(AFU$13:AFU32,$B33+1,1)</f>
        <v>-</v>
      </c>
      <c r="AFV33" s="535" t="str" cm="1">
        <f t="array" ref="AFV33">INDEX(AFV$13:AFV32,$B33+1,1)</f>
        <v>-</v>
      </c>
      <c r="AFW33" s="535" t="str" cm="1">
        <f t="array" ref="AFW33">INDEX(AFW$13:AFW32,$B33+1,1)</f>
        <v>-</v>
      </c>
      <c r="AFX33" s="535" t="str" cm="1">
        <f t="array" ref="AFX33">INDEX(AFX$13:AFX32,$B33+1,1)</f>
        <v>-</v>
      </c>
      <c r="AFY33" s="535" t="str" cm="1">
        <f t="array" ref="AFY33">INDEX(AFY$13:AFY32,$B33+1,1)</f>
        <v>-</v>
      </c>
      <c r="AFZ33" s="535" t="str" cm="1">
        <f t="array" ref="AFZ33">INDEX(AFZ$13:AFZ32,$B33+1,1)</f>
        <v>-</v>
      </c>
      <c r="AGA33" s="535" t="str" cm="1">
        <f t="array" ref="AGA33">INDEX(AGA$13:AGA32,$B33+1,1)</f>
        <v>-</v>
      </c>
      <c r="AGB33" s="535" t="str" cm="1">
        <f t="array" ref="AGB33">INDEX(AGB$13:AGB32,$B33+1,1)</f>
        <v>-</v>
      </c>
      <c r="AGC33" s="535" t="str" cm="1">
        <f t="array" ref="AGC33">INDEX(AGC$13:AGC32,$B33+1,1)</f>
        <v>-</v>
      </c>
      <c r="AGD33" s="535" t="str" cm="1">
        <f t="array" ref="AGD33">INDEX(AGD$13:AGD32,$B33+1,1)</f>
        <v>-</v>
      </c>
      <c r="AGE33" s="535" t="str" cm="1">
        <f t="array" ref="AGE33">INDEX(AGE$13:AGE32,$B33+1,1)</f>
        <v>-</v>
      </c>
      <c r="AGF33" s="535" t="str" cm="1">
        <f t="array" ref="AGF33">INDEX(AGF$13:AGF32,$B33+1,1)</f>
        <v>-</v>
      </c>
      <c r="AGG33" s="535" t="str" cm="1">
        <f t="array" ref="AGG33">INDEX(AGG$13:AGG32,$B33+1,1)</f>
        <v>-</v>
      </c>
      <c r="AGH33" s="535" t="str" cm="1">
        <f t="array" ref="AGH33">INDEX(AGH$13:AGH32,$B33+1,1)</f>
        <v>-</v>
      </c>
      <c r="AGI33" s="535" t="str" cm="1">
        <f t="array" ref="AGI33">INDEX(AGI$13:AGI32,$B33+1,1)</f>
        <v>-</v>
      </c>
      <c r="AGJ33" s="535" t="str" cm="1">
        <f t="array" ref="AGJ33">INDEX(AGJ$13:AGJ32,$B33+1,1)</f>
        <v>-</v>
      </c>
      <c r="AGK33" s="535" t="str" cm="1">
        <f t="array" ref="AGK33">INDEX(AGK$13:AGK32,$B33+1,1)</f>
        <v>-</v>
      </c>
      <c r="AGL33" s="535" t="str" cm="1">
        <f t="array" ref="AGL33">INDEX(AGL$13:AGL32,$B33+1,1)</f>
        <v>-</v>
      </c>
      <c r="AGM33" s="535" t="str" cm="1">
        <f t="array" ref="AGM33">INDEX(AGM$13:AGM32,$B33+1,1)</f>
        <v>-</v>
      </c>
      <c r="AGN33" s="535" t="str" cm="1">
        <f t="array" ref="AGN33">INDEX(AGN$13:AGN32,$B33+1,1)</f>
        <v>-</v>
      </c>
      <c r="AGO33" s="535" t="str" cm="1">
        <f t="array" ref="AGO33">INDEX(AGO$13:AGO32,$B33+1,1)</f>
        <v>-</v>
      </c>
      <c r="AGP33" s="535" t="str" cm="1">
        <f t="array" ref="AGP33">INDEX(AGP$13:AGP32,$B33+1,1)</f>
        <v>-</v>
      </c>
      <c r="AGQ33" s="535" t="str" cm="1">
        <f t="array" ref="AGQ33">INDEX(AGQ$13:AGQ32,$B33+1,1)</f>
        <v>-</v>
      </c>
      <c r="AGR33" s="535" t="str" cm="1">
        <f t="array" ref="AGR33">INDEX(AGR$13:AGR32,$B33+1,1)</f>
        <v>-</v>
      </c>
      <c r="AGS33" s="535" t="str" cm="1">
        <f t="array" ref="AGS33">INDEX(AGS$13:AGS32,$B33+1,1)</f>
        <v>-</v>
      </c>
      <c r="AGT33" s="535" t="str" cm="1">
        <f t="array" ref="AGT33">INDEX(AGT$13:AGT32,$B33+1,1)</f>
        <v>-</v>
      </c>
      <c r="AGU33" s="535" t="str" cm="1">
        <f t="array" ref="AGU33">INDEX(AGU$13:AGU32,$B33+1,1)</f>
        <v>-</v>
      </c>
      <c r="AGV33" s="535" t="str" cm="1">
        <f t="array" ref="AGV33">INDEX(AGV$13:AGV32,$B33+1,1)</f>
        <v>-</v>
      </c>
      <c r="AGW33" s="535" t="str" cm="1">
        <f t="array" ref="AGW33">INDEX(AGW$13:AGW32,$B33+1,1)</f>
        <v>-</v>
      </c>
      <c r="AGX33" s="535" t="str" cm="1">
        <f t="array" ref="AGX33">INDEX(AGX$13:AGX32,$B33+1,1)</f>
        <v>-</v>
      </c>
      <c r="AGY33" s="535" t="str" cm="1">
        <f t="array" ref="AGY33">INDEX(AGY$13:AGY32,$B33+1,1)</f>
        <v>-</v>
      </c>
      <c r="AGZ33" s="535" t="str" cm="1">
        <f t="array" ref="AGZ33">INDEX(AGZ$13:AGZ32,$B33+1,1)</f>
        <v>-</v>
      </c>
      <c r="AHA33" s="535" t="str" cm="1">
        <f t="array" ref="AHA33">INDEX(AHA$13:AHA32,$B33+1,1)</f>
        <v>-</v>
      </c>
      <c r="AHB33" s="535" t="str" cm="1">
        <f t="array" ref="AHB33">INDEX(AHB$13:AHB32,$B33+1,1)</f>
        <v>-</v>
      </c>
      <c r="AHC33" s="535" t="str" cm="1">
        <f t="array" ref="AHC33">INDEX(AHC$13:AHC32,$B33+1,1)</f>
        <v>-</v>
      </c>
      <c r="AHD33" s="535" cm="1">
        <f t="array" ref="AHD33">INDEX(AHD$13:AHD32,$B33+1,1)</f>
        <v>0</v>
      </c>
      <c r="AHE33" s="483">
        <v>0</v>
      </c>
    </row>
    <row r="34" spans="1:889" outlineLevel="1">
      <c r="A34" s="18">
        <f t="shared" si="148"/>
        <v>21</v>
      </c>
      <c r="B34" s="18">
        <f t="shared" si="218"/>
        <v>6</v>
      </c>
      <c r="C34">
        <v>2</v>
      </c>
      <c r="D34" s="17" t="str" cm="1">
        <f t="array" ref="D34">INDEX(D$13:D33,$B34+1,1)</f>
        <v>GSW</v>
      </c>
      <c r="E34" t="b">
        <v>1</v>
      </c>
      <c r="F34" t="b">
        <v>0</v>
      </c>
      <c r="G34" t="b">
        <f>E34</f>
        <v>1</v>
      </c>
      <c r="H34" s="40" t="str">
        <f>"Scan"&amp;$AK34&amp;"_test  "</f>
        <v xml:space="preserve">Scan2_test  </v>
      </c>
      <c r="I34" s="535" cm="1">
        <f t="array" ref="I34">INDEX(I$13:I33,$B34+1,1)</f>
        <v>1</v>
      </c>
      <c r="J34" s="535" cm="1">
        <f t="array" ref="J34">INDEX(J$13:J33,$B34+1,1)</f>
        <v>0</v>
      </c>
      <c r="K34" s="535" cm="1">
        <f t="array" ref="K34">INDEX(K$13:K33,$B34+1,1)</f>
        <v>0</v>
      </c>
      <c r="L34" s="535" cm="1">
        <f t="array" ref="L34">INDEX(L$13:L33,$B34+1,1)</f>
        <v>2</v>
      </c>
      <c r="M34" s="535" cm="1">
        <f t="array" ref="M34">INDEX(M$13:M33,$B34+1,1)</f>
        <v>0</v>
      </c>
      <c r="N34" s="535" cm="1">
        <f t="array" ref="N34">INDEX(N$13:N33,$B34+1,1)</f>
        <v>3</v>
      </c>
      <c r="O34" s="535" cm="1">
        <f t="array" ref="O34">INDEX(O$13:O33,$B34+1,1)</f>
        <v>2</v>
      </c>
      <c r="P34" s="535" cm="1">
        <f t="array" ref="P34">INDEX(P$13:P33,$B34+1,1)</f>
        <v>0</v>
      </c>
      <c r="Q34" s="535" cm="1">
        <f t="array" ref="Q34">INDEX(Q$13:Q33,$B34+1,1)</f>
        <v>0</v>
      </c>
      <c r="R34" s="535" cm="1">
        <f t="array" ref="R34">INDEX(R$13:R33,$B34+1,1)</f>
        <v>1</v>
      </c>
      <c r="S34" s="535" cm="1">
        <f t="array" ref="S34">INDEX(S$13:S33,$B34+1,1)</f>
        <v>0</v>
      </c>
      <c r="T34" s="411">
        <f t="shared" si="149"/>
        <v>2</v>
      </c>
      <c r="U34" s="411">
        <f t="shared" si="150"/>
        <v>2</v>
      </c>
      <c r="V34" s="411">
        <f t="shared" si="151"/>
        <v>2</v>
      </c>
      <c r="W34" s="773" t="b">
        <f t="shared" si="215"/>
        <v>0</v>
      </c>
      <c r="X34" s="772" t="b">
        <f t="shared" si="152"/>
        <v>1</v>
      </c>
      <c r="Y34" s="772" t="b">
        <f t="shared" si="152"/>
        <v>1</v>
      </c>
      <c r="Z34" s="791" t="b" cm="1">
        <f t="array" ref="Z34">INDEX(Z$13:Z33,$B34+1,1)</f>
        <v>0</v>
      </c>
      <c r="AA34" s="411">
        <f t="shared" si="153"/>
        <v>6</v>
      </c>
      <c r="AB34" s="411">
        <f t="shared" si="154"/>
        <v>6</v>
      </c>
      <c r="AC34" s="411"/>
      <c r="AD34" s="411">
        <f t="shared" si="155"/>
        <v>6</v>
      </c>
      <c r="AE34" s="111"/>
      <c r="AF34" s="111"/>
      <c r="AG34" s="111"/>
      <c r="AH34" s="111"/>
      <c r="AI34" s="535" cm="1">
        <f t="array" ref="AI34">INDEX(AI$13:AI33,$B34+1,1)</f>
        <v>1</v>
      </c>
      <c r="AJ34" s="535" cm="1">
        <f t="array" ref="AJ34">INDEX(AJ$13:AJ33,$B34+1,1)</f>
        <v>1</v>
      </c>
      <c r="AK34" s="22">
        <v>2</v>
      </c>
      <c r="AL34" s="535" cm="1">
        <f t="array" ref="AL34">INDEX(AL$13:AL33,$B34+1,1)</f>
        <v>0</v>
      </c>
      <c r="AM34" s="535" cm="1">
        <f t="array" ref="AM34">INDEX(AM$13:AM33,$B34+1,1)</f>
        <v>0</v>
      </c>
      <c r="AN34" s="811" t="str" cm="1">
        <f t="array" ref="AN34">INDEX(AN$13:AN33,$B34+1,1)</f>
        <v/>
      </c>
      <c r="AO34" s="535" t="str" cm="1">
        <f t="array" ref="AO34">INDEX(AO$13:AO33,$B34+1,1)</f>
        <v/>
      </c>
      <c r="AP34" s="535" t="str" cm="1">
        <f t="array" ref="AP34">INDEX(AP$13:AP33,$B34+1,1)</f>
        <v/>
      </c>
      <c r="AQ34" s="535" cm="1">
        <f t="array" ref="AQ34">INDEX(AQ$13:AQ33,$B34+1,1)</f>
        <v>1</v>
      </c>
      <c r="AR34" s="535" cm="1">
        <f t="array" ref="AR34">INDEX(AR$13:AR33,$B34+1,1)</f>
        <v>1</v>
      </c>
      <c r="AS34" s="111"/>
      <c r="AT34" s="111"/>
      <c r="AU34" s="111"/>
      <c r="AV34" s="111"/>
      <c r="AW34" s="111"/>
      <c r="AX34" s="111"/>
      <c r="AY34" s="111"/>
      <c r="AZ34" s="111"/>
      <c r="BA34" s="18"/>
      <c r="BB34" s="18"/>
      <c r="BC34" s="200" t="str" cm="1">
        <f t="array" aca="1" ref="BC34" ca="1">$H34&amp;" "        &amp;_xlfn.SINGLE( INDEX(i.ModelStructure,$I34,1))    &amp;" "
&amp; $D34        &amp;       IF(OR($CG34="-", $CG34),"_PInp","_Full")&amp;    CHOOSE($DT34+1," Fine","  MWM","  SFM","  CFS","  GFS"," Meat"," Wool","  Mat "," 1stC"," Term"," Shed","     ")&amp;IF($FG34=1,"&amp;EL","   ")&amp;IF($DZ34=TRUE,"&amp;BBT","    ")
&amp;      " TOL"&amp;_xlfn.SINGLE(INDEX(i.TOL_Desc,1,$N34))   &amp; " Scan"&amp;$AK34
&amp;       CHOOSE($K34+1," CFS"," GFS"," NFS")&amp;     " CG_"&amp;_xlfn.SINGLE(_xlfn.SWITCH($ZY34,"-",1,TRUE,1,FALSE,0))&amp;_xlfn.SINGLE(    IF($AAB34="-"," FodCrop    ",_xlfn.SWITCH(VALUE(LEFT($AAB$4,1)),0," All",6," Lup",9," Oat",11," OaF")&amp;"_Fod"&amp;TEXT($AAB34,"000%")))
&amp;" REV"&amp;"_"&amp;TEXT($JJ34,"00;-0;00;@ ")&amp;TEXT($AP34,"00;-0;00;  @")&amp;"_"&amp;TEXT($JO34,"0")&amp;"_"&amp;TEXT($AR34,"0")
&amp; " RR"&amp;TEXT(SUM($FK34:$FL34),"+00%;-00%;    ;@")
&amp; " ("&amp;IF($DM34,"P","E")   &amp;IF($DN34,"T","t")        &amp;     "_F"&amp;IF($ACM34=TRUE,3,0)+COUNTIF($ACE34:$ACI34,TRUE)+COUNTIF($BX34:$BY34,"&gt;0")&amp;IF($ACK34=TRUE,3,0)+COUNTIF($BX34:$BY34,"&gt;0")&amp;"N"&amp;$ACP34&amp;$ACQ34&amp;"L"&amp;$ADB34&amp;$ADC34&amp;"_"&amp;$ADA34&amp;")"</f>
        <v>Scan2_test   SE GSW_PInp  GFS        TOLSpr Scan2 CFS CG_1 FodCrop     REV_-   _-_1 RR+01% (Et_F00N--L11_-)</v>
      </c>
      <c r="BD34" s="8" t="str">
        <f ca="1">IF(COUNTIF($BC$13:$BC34,$BC34)=1,"-","Dup")</f>
        <v>-</v>
      </c>
      <c r="BE34" s="18"/>
      <c r="BF34" s="535" t="b" cm="1">
        <f t="array" ref="BF34">INDEX(BF$13:BF33,$B34+1,1)</f>
        <v>0</v>
      </c>
      <c r="BG34" s="535" t="b" cm="1">
        <f t="array" ref="BG34">INDEX(BG$13:BG33,$B34+1,1)</f>
        <v>0</v>
      </c>
      <c r="BH34" s="535" t="b" cm="1">
        <f t="array" ref="BH34">INDEX(BH$13:BH33,$B34+1,1)</f>
        <v>0</v>
      </c>
      <c r="BI34" s="535" t="b" cm="1">
        <f t="array" ref="BI34">INDEX(BI$13:BI33,$B34+1,1)</f>
        <v>0</v>
      </c>
      <c r="BJ34" s="535" t="b" cm="1">
        <f t="array" ref="BJ34">INDEX(BJ$13:BJ33,$B34+1,1)</f>
        <v>0</v>
      </c>
      <c r="BK34" s="535" t="b" cm="1">
        <f t="array" ref="BK34">INDEX(BK$13:BK33,$B34+1,1)</f>
        <v>0</v>
      </c>
      <c r="BL34" s="535" t="b" cm="1">
        <f t="array" ref="BL34">INDEX(BL$13:BL33,$B34+1,1)</f>
        <v>0</v>
      </c>
      <c r="BM34" s="535" t="b" cm="1">
        <f t="array" ref="BM34">INDEX(BM$13:BM33,$B34+1,1)</f>
        <v>0</v>
      </c>
      <c r="BN34" s="535" t="b" cm="1">
        <f t="array" ref="BN34">INDEX(BN$13:BN33,$B34+1,1)</f>
        <v>0</v>
      </c>
      <c r="BO34" s="18"/>
      <c r="BP34" s="535" t="b" cm="1">
        <f t="array" ref="BP34">INDEX(BP$13:BP33,$B34+1,1)</f>
        <v>0</v>
      </c>
      <c r="BQ34" s="535" t="str" cm="1">
        <f t="array" ref="BQ34">INDEX(BQ$13:BQ33,$B34+1,1)</f>
        <v>-</v>
      </c>
      <c r="BR34" s="535" t="str" cm="1">
        <f t="array" ref="BR34">INDEX(BR$13:BR33,$B34+1,1)</f>
        <v>-</v>
      </c>
      <c r="BS34" s="535" t="str" cm="1">
        <f t="array" ref="BS34">INDEX(BS$13:BS33,$B34+1,1)</f>
        <v>-</v>
      </c>
      <c r="BT34" s="535" t="str" cm="1">
        <f t="array" ref="BT34">INDEX(BT$13:BT33,$B34+1,1)</f>
        <v>-</v>
      </c>
      <c r="BU34" s="535" t="str" cm="1">
        <f t="array" ref="BU34">INDEX(BU$13:BU33,$B34+1,1)</f>
        <v>-</v>
      </c>
      <c r="BV34" s="535" t="str" cm="1">
        <f t="array" ref="BV34">INDEX(BV$13:BV33,$B34+1,1)</f>
        <v>-</v>
      </c>
      <c r="BW34" s="535" t="str" cm="1">
        <f t="array" ref="BW34">INDEX(BW$13:BW33,$B34+1,1)</f>
        <v>-</v>
      </c>
      <c r="BX34" s="535" t="str" cm="1">
        <f t="array" ref="BX34">INDEX(BX$13:BX33,$B34+1,1)</f>
        <v>-</v>
      </c>
      <c r="BY34" s="535" t="str" cm="1">
        <f t="array" ref="BY34">INDEX(BY$13:BY33,$B34+1,1)</f>
        <v>-</v>
      </c>
      <c r="BZ34" s="535" t="str" cm="1">
        <f t="array" ref="BZ34">INDEX(BZ$13:BZ33,$B34+1,1)</f>
        <v>-</v>
      </c>
      <c r="CA34" s="535" t="str" cm="1">
        <f t="array" ref="CA34">INDEX(CA$13:CA33,$B34+1,1)</f>
        <v>-</v>
      </c>
      <c r="CB34" s="535" t="b" cm="1">
        <f t="array" ref="CB34">INDEX(CB$13:CB33,$B34+1,1)</f>
        <v>0</v>
      </c>
      <c r="CC34" s="535" t="str" cm="1">
        <f t="array" ref="CC34">INDEX(CC$13:CC33,$B34+1,1)</f>
        <v>-</v>
      </c>
      <c r="CD34" s="535" t="str" cm="1">
        <f t="array" ref="CD34">INDEX(CD$13:CD33,$B34+1,1)</f>
        <v>-</v>
      </c>
      <c r="CE34" s="535" t="str" cm="1">
        <f t="array" ref="CE34">INDEX(CE$13:CE33,$B34+1,1)</f>
        <v>-</v>
      </c>
      <c r="CF34" s="535" t="str" cm="1">
        <f t="array" ref="CF34">INDEX(CF$13:CF33,$B34+1,1)</f>
        <v>-</v>
      </c>
      <c r="CG34" s="535" t="str" cm="1">
        <f t="array" ref="CG34">INDEX(CG$13:CG33,$B34+1,1)</f>
        <v>-</v>
      </c>
      <c r="CH34" s="535" t="str" cm="1">
        <f t="array" ref="CH34">INDEX(CH$13:CH33,$B34+1,1)</f>
        <v>-</v>
      </c>
      <c r="CI34" s="535" t="str" cm="1">
        <f t="array" ref="CI34">INDEX(CI$13:CI33,$B34+1,1)</f>
        <v>-</v>
      </c>
      <c r="CJ34" s="535" t="str" cm="1">
        <f t="array" ref="CJ34">INDEX(CJ$13:CJ33,$B34+1,1)</f>
        <v>-</v>
      </c>
      <c r="CK34" s="18"/>
      <c r="CL34" s="535" t="str" cm="1">
        <f t="array" ref="CL34">INDEX(CL$13:CL33,$B34+1,1)</f>
        <v>-</v>
      </c>
      <c r="CM34" s="535" t="str" cm="1">
        <f t="array" ref="CM34">INDEX(CM$13:CM33,$B34+1,1)</f>
        <v>-</v>
      </c>
      <c r="CN34" s="411" t="str">
        <f t="shared" ca="1" si="159"/>
        <v>-</v>
      </c>
      <c r="CO34" s="411">
        <f t="shared" si="160"/>
        <v>0</v>
      </c>
      <c r="CP34" s="411">
        <f t="shared" si="160"/>
        <v>0</v>
      </c>
      <c r="CQ34" s="535" t="str" cm="1">
        <f t="array" ref="CQ34">INDEX(CQ$13:CQ33,$B34+1,1)</f>
        <v>-</v>
      </c>
      <c r="CR34" s="535" t="str" cm="1">
        <f t="array" ref="CR34">INDEX(CR$13:CR33,$B34+1,1)</f>
        <v>-</v>
      </c>
      <c r="CS34" s="535" t="str" cm="1">
        <f t="array" ref="CS34">INDEX(CS$13:CS33,$B34+1,1)</f>
        <v>-</v>
      </c>
      <c r="CT34" s="535" t="str" cm="1">
        <f t="array" ref="CT34">INDEX(CT$13:CT33,$B34+1,1)</f>
        <v>-</v>
      </c>
      <c r="CU34" s="411" t="str">
        <f t="shared" ca="1" si="161"/>
        <v>-</v>
      </c>
      <c r="CV34" s="411">
        <f t="shared" si="162"/>
        <v>0</v>
      </c>
      <c r="CW34" s="411">
        <f t="shared" si="162"/>
        <v>0</v>
      </c>
      <c r="CX34" s="535" t="str" cm="1">
        <f t="array" ref="CX34">INDEX(CX$13:CX33,$B34+1,1)</f>
        <v>-</v>
      </c>
      <c r="CY34" s="535" t="str" cm="1">
        <f t="array" ref="CY34">INDEX(CY$13:CY33,$B34+1,1)</f>
        <v>-</v>
      </c>
      <c r="CZ34" s="411" t="str">
        <f t="shared" ca="1" si="163"/>
        <v>-</v>
      </c>
      <c r="DA34" s="411">
        <f t="shared" si="164"/>
        <v>0</v>
      </c>
      <c r="DB34" s="535" t="str" cm="1">
        <f t="array" ref="DB34">INDEX(DB$13:DB33,$B34+1,1)</f>
        <v>-</v>
      </c>
      <c r="DC34" s="535" t="str" cm="1">
        <f t="array" ref="DC34">INDEX(DC$13:DC33,$B34+1,1)</f>
        <v>-</v>
      </c>
      <c r="DD34" s="411">
        <f t="shared" si="165"/>
        <v>0</v>
      </c>
      <c r="DE34" s="535" t="str" cm="1">
        <f t="array" ref="DE34">INDEX(DE$13:DE33,$B34+1,1)</f>
        <v>-</v>
      </c>
      <c r="DF34" s="535" t="str" cm="1">
        <f t="array" ref="DF34">INDEX(DF$13:DF33,$B34+1,1)</f>
        <v>-</v>
      </c>
      <c r="DG34" s="411" t="str">
        <f t="shared" ca="1" si="166"/>
        <v>-</v>
      </c>
      <c r="DH34" s="411">
        <f t="shared" si="167"/>
        <v>0</v>
      </c>
      <c r="DI34" s="411">
        <f t="shared" si="167"/>
        <v>0</v>
      </c>
      <c r="DJ34" s="535" cm="1">
        <f t="array" ref="DJ34">INDEX(DJ$13:DJ33,$B34+1,1)</f>
        <v>0</v>
      </c>
      <c r="DK34" s="535" cm="1">
        <f t="array" ref="DK34">INDEX(DK$13:DK33,$B34+1,1)</f>
        <v>0</v>
      </c>
      <c r="DL34" s="18"/>
      <c r="DM34" s="535" t="b" cm="1">
        <f t="array" ref="DM34">INDEX(DM$13:DM33,$B34+1,1)</f>
        <v>0</v>
      </c>
      <c r="DN34" s="535" t="b" cm="1">
        <f t="array" ref="DN34">INDEX(DN$13:DN33,$B34+1,1)</f>
        <v>0</v>
      </c>
      <c r="DO34" s="535" t="b" cm="1">
        <f t="array" ref="DO34">INDEX(DO$13:DO33,$B34+1,1)</f>
        <v>1</v>
      </c>
      <c r="DP34" s="535" t="str" cm="1">
        <f t="array" ref="DP34">INDEX(DP$13:DP33,$B34+1,1)</f>
        <v>-</v>
      </c>
      <c r="DQ34" s="536" cm="1">
        <f t="array" ref="DQ34">INDEX(DQ$13:DQ33,$B34+1,1)</f>
        <v>0</v>
      </c>
      <c r="DR34" s="535" cm="1">
        <f t="array" ref="DR34">INDEX(DR$13:DR33,$B34+1,1)</f>
        <v>1</v>
      </c>
      <c r="DS34" s="535" cm="1">
        <f t="array" ref="DS34">INDEX(DS$13:DS33,$B34+1,1)</f>
        <v>1</v>
      </c>
      <c r="DT34" s="411">
        <f t="shared" si="198"/>
        <v>4</v>
      </c>
      <c r="DU34" s="411" t="str">
        <f t="shared" si="198"/>
        <v>-</v>
      </c>
      <c r="DV34" s="535" t="str" cm="1">
        <f t="array" ref="DV34">INDEX(DV$13:DV33,$B34+1,1)</f>
        <v>-</v>
      </c>
      <c r="DW34" s="411" t="str">
        <f t="shared" si="199"/>
        <v>-</v>
      </c>
      <c r="DX34" s="411" t="str">
        <f t="shared" si="199"/>
        <v>-</v>
      </c>
      <c r="DY34" s="411" t="str">
        <f t="shared" si="199"/>
        <v>-</v>
      </c>
      <c r="DZ34" s="411" t="b">
        <f t="shared" si="200"/>
        <v>0</v>
      </c>
      <c r="EA34" s="535" t="str" cm="1">
        <f t="array" ref="EA34">INDEX(EA$13:EA33,$B34+1,1)</f>
        <v>-</v>
      </c>
      <c r="EB34" s="535" t="str" cm="1">
        <f t="array" ref="EB34">INDEX(EB$13:EB33,$B34+1,1)</f>
        <v>-</v>
      </c>
      <c r="EC34" s="535" t="str" cm="1">
        <f t="array" ref="EC34">INDEX(EC$13:EC33,$B34+1,1)</f>
        <v>-</v>
      </c>
      <c r="ED34" s="535" t="str" cm="1">
        <f t="array" ref="ED34">INDEX(ED$13:ED33,$B34+1,1)</f>
        <v>-</v>
      </c>
      <c r="EE34" s="411">
        <f t="shared" si="222"/>
        <v>500</v>
      </c>
      <c r="EF34" s="411">
        <f t="shared" si="222"/>
        <v>500</v>
      </c>
      <c r="EG34" s="411" t="str">
        <f t="shared" si="222"/>
        <v>-</v>
      </c>
      <c r="EH34" s="411" t="str">
        <f t="shared" si="222"/>
        <v>-</v>
      </c>
      <c r="EI34" s="411" t="str">
        <f t="shared" si="222"/>
        <v>-</v>
      </c>
      <c r="EJ34" s="535" cm="1">
        <f t="array" ref="EJ34">INDEX(EJ$13:EJ33,$B34+1,1)</f>
        <v>0</v>
      </c>
      <c r="EK34" s="535" cm="1">
        <f t="array" ref="EK34">INDEX(EK$13:EK33,$B34+1,1)</f>
        <v>999999</v>
      </c>
      <c r="EL34" s="535" cm="1">
        <f t="array" ref="EL34">INDEX(EL$13:EL33,$B34+1,1)</f>
        <v>999999</v>
      </c>
      <c r="EM34" s="535" cm="1">
        <f t="array" ref="EM34">INDEX(EM$13:EM33,$B34+1,1)</f>
        <v>999999</v>
      </c>
      <c r="EN34" s="535" cm="1">
        <f t="array" ref="EN34">INDEX(EN$13:EN33,$B34+1,1)</f>
        <v>999999</v>
      </c>
      <c r="EO34" s="535" cm="1">
        <f t="array" ref="EO34">INDEX(EO$13:EO33,$B34+1,1)</f>
        <v>999999</v>
      </c>
      <c r="EP34" s="535" cm="1">
        <f t="array" ref="EP34">INDEX(EP$13:EP33,$B34+1,1)</f>
        <v>999999</v>
      </c>
      <c r="EQ34" s="535" cm="1">
        <f t="array" ref="EQ34">INDEX(EQ$13:EQ33,$B34+1,1)</f>
        <v>999999</v>
      </c>
      <c r="ER34" s="535" cm="1">
        <f t="array" ref="ER34">INDEX(ER$13:ER33,$B34+1,1)</f>
        <v>999999</v>
      </c>
      <c r="ES34" s="535" cm="1">
        <f t="array" ref="ES34">INDEX(ES$13:ES33,$B34+1,1)</f>
        <v>999999</v>
      </c>
      <c r="ET34" s="535" cm="1">
        <f t="array" ref="ET34">INDEX(ET$13:ET33,$B34+1,1)</f>
        <v>999999</v>
      </c>
      <c r="EU34" s="535" cm="1">
        <f t="array" ref="EU34">INDEX(EU$13:EU33,$B34+1,1)</f>
        <v>999999</v>
      </c>
      <c r="EV34" s="535" cm="1">
        <f t="array" ref="EV34">INDEX(EV$13:EV33,$B34+1,1)</f>
        <v>999999</v>
      </c>
      <c r="EW34" s="777">
        <f t="shared" si="170"/>
        <v>0</v>
      </c>
      <c r="EX34" s="777">
        <f t="shared" si="170"/>
        <v>0</v>
      </c>
      <c r="EY34" s="777">
        <f t="shared" si="170"/>
        <v>999999</v>
      </c>
      <c r="EZ34" s="535" t="str" cm="1">
        <f t="array" ref="EZ34">INDEX(EZ$13:EZ33,$B34+1,1)</f>
        <v>-</v>
      </c>
      <c r="FA34" s="535" t="str" cm="1">
        <f t="array" ref="FA34">INDEX(FA$13:FA33,$B34+1,1)</f>
        <v>-</v>
      </c>
      <c r="FB34" s="411" t="str">
        <f t="shared" si="202"/>
        <v>-</v>
      </c>
      <c r="FC34" s="411" t="str">
        <f t="shared" si="202"/>
        <v>-</v>
      </c>
      <c r="FD34" s="776">
        <f t="shared" si="192"/>
        <v>0</v>
      </c>
      <c r="FE34" s="774">
        <f t="shared" si="193"/>
        <v>999999</v>
      </c>
      <c r="FF34" s="775">
        <f t="shared" si="194"/>
        <v>999999</v>
      </c>
      <c r="FG34" s="535" t="str" cm="1">
        <f t="array" ref="FG34">INDEX(FG$13:FG33,$B34+1,1)</f>
        <v>-</v>
      </c>
      <c r="FH34" s="723" cm="1">
        <f t="array" ref="FH34">IF(FG34&lt;&gt;"-",FG34,INDEX(i.ELMatedEst,$AA34+1,$T34))</f>
        <v>0</v>
      </c>
      <c r="FI34" s="535" t="str" cm="1">
        <f t="array" ref="FI34">INDEX(FI$13:FI33,$B34+1,1)</f>
        <v>-</v>
      </c>
      <c r="FJ34" s="535" t="str" cm="1">
        <f t="array" ref="FJ34">INDEX(FJ$13:FJ33,$B34+1,1)</f>
        <v>-</v>
      </c>
      <c r="FK34" s="411">
        <f t="shared" si="203"/>
        <v>0</v>
      </c>
      <c r="FL34" s="661">
        <f t="shared" si="204"/>
        <v>5.0000000000000001E-3</v>
      </c>
      <c r="FM34" s="535" cm="1">
        <f t="array" ref="FM34">INDEX(FM$13:FM33,$B34+1,1)</f>
        <v>1</v>
      </c>
      <c r="FN34" s="662">
        <f t="shared" si="205"/>
        <v>0.12</v>
      </c>
      <c r="FO34" s="662">
        <f>INDEX(CHOOSE($N34,DataAutumn!i.EL_PropnSold,DataWinter!i.EL_PropnSold,DataSpring!i.EL_PropnSold),$AI34,$T34)*INDEX(i.ELMatedEst,$AB34+1,$T34)*i.dAdultRR_ELPropSold
+INDEX(i.dryman,($AJ34-1)*4+$AI34,FO$7)</f>
        <v>0</v>
      </c>
      <c r="FP34" s="662">
        <f>INDEX(CHOOSE($N34,DataAutumn!i.EL_PropnSold,DataWinter!i.EL_PropnSold,DataSpring!i.EL_PropnSold),$AI34,$T34)*INDEX(i.ELMatedEst,$AB34+1,$T34)*i.dAdultRR_ELPropSold
+INDEX(i.dryman,($AJ34-1)*4+$AI34,FP$7)</f>
        <v>3.125E-2</v>
      </c>
      <c r="FQ34" s="662">
        <f>INDEX(CHOOSE($N34,DataAutumn!i.EL_PropnSold,DataWinter!i.EL_PropnSold,DataSpring!i.EL_PropnSold),$AI34,$T34)*INDEX(i.ELMatedEst,$AB34+1,$T34)*i.dAdultRR_ELPropSold
+INDEX(i.dryman,($AJ34-1)*4+$AI34,FQ$7)</f>
        <v>3.125E-2</v>
      </c>
      <c r="FR34" s="662">
        <f>INDEX(CHOOSE($N34,DataAutumn!i.EL_PropnSold,DataWinter!i.EL_PropnSold,DataSpring!i.EL_PropnSold),$AI34,$T34)*INDEX(i.ELMatedEst,$AB34+1,$T34)*i.dAdultRR_ELPropSold
+INDEX(i.dryman,($AJ34-1)*4+$AI34,FR$7)</f>
        <v>3.125E-2</v>
      </c>
      <c r="FS34" s="663">
        <f>INDEX(CHOOSE($N34,DataAutumn!i.EL_PropnSold,DataWinter!i.EL_PropnSold,DataSpring!i.EL_PropnSold),$AI34,$T34)*INDEX(i.ELMatedEst,$AB34+1,$T34)*i.dAdultLSurv_ELPropSold</f>
        <v>0</v>
      </c>
      <c r="FT34" s="411" t="b">
        <f t="shared" si="206"/>
        <v>0</v>
      </c>
      <c r="FU34" s="411" t="b">
        <f t="shared" si="206"/>
        <v>0</v>
      </c>
      <c r="FV34" s="411" t="b">
        <f t="shared" si="206"/>
        <v>0</v>
      </c>
      <c r="FW34" s="411" t="b">
        <f t="shared" si="206"/>
        <v>0</v>
      </c>
      <c r="FX34" s="411">
        <f t="shared" si="207"/>
        <v>1</v>
      </c>
      <c r="FY34" s="411">
        <f t="shared" si="207"/>
        <v>0</v>
      </c>
      <c r="FZ34" s="411" t="b">
        <f t="shared" si="208"/>
        <v>0</v>
      </c>
      <c r="GA34" s="411" t="b">
        <f t="shared" si="171"/>
        <v>0</v>
      </c>
      <c r="GB34" s="411" t="b">
        <f t="shared" si="171"/>
        <v>0</v>
      </c>
      <c r="GC34" s="411" t="b">
        <f t="shared" si="171"/>
        <v>1</v>
      </c>
      <c r="GD34" s="87">
        <f t="shared" si="172"/>
        <v>2</v>
      </c>
      <c r="GE34" s="87">
        <f t="shared" si="172"/>
        <v>2</v>
      </c>
      <c r="GF34" s="535" cm="1">
        <f t="array" ref="GF34">INDEX(GF$13:GF33,$B34+1,1)</f>
        <v>1</v>
      </c>
      <c r="GG34" s="535" cm="1">
        <f t="array" ref="GG34">INDEX(GG$13:GG33,$B34+1,1)</f>
        <v>1</v>
      </c>
      <c r="GH34" s="535" cm="1">
        <f t="array" ref="GH34">INDEX(GH$13:GH33,$B34+1,1)</f>
        <v>1</v>
      </c>
      <c r="GI34" s="535" cm="1">
        <f t="array" ref="GI34">INDEX(GI$13:GI33,$B34+1,1)</f>
        <v>1</v>
      </c>
      <c r="GJ34" s="535" t="str" cm="1">
        <f t="array" ref="GJ34">INDEX(GJ$13:GJ33,$B34+1,1)</f>
        <v>-</v>
      </c>
      <c r="GK34" s="411" t="b">
        <f t="shared" si="209"/>
        <v>1</v>
      </c>
      <c r="GL34" s="411" t="b">
        <f t="shared" si="209"/>
        <v>0</v>
      </c>
      <c r="GM34" s="411" t="b">
        <f t="shared" si="209"/>
        <v>0</v>
      </c>
      <c r="GN34" s="411" t="b">
        <f t="shared" si="209"/>
        <v>0</v>
      </c>
      <c r="GO34" s="87">
        <f t="shared" si="221"/>
        <v>1</v>
      </c>
      <c r="GP34" s="87">
        <f t="shared" si="221"/>
        <v>1</v>
      </c>
      <c r="GQ34" s="87">
        <f t="shared" si="221"/>
        <v>1</v>
      </c>
      <c r="GR34" s="87">
        <f t="shared" si="221"/>
        <v>1</v>
      </c>
      <c r="GS34" s="87">
        <f t="shared" si="221"/>
        <v>1</v>
      </c>
      <c r="GT34" s="87">
        <f t="shared" si="221"/>
        <v>1</v>
      </c>
      <c r="GU34" s="87">
        <f t="shared" si="221"/>
        <v>1</v>
      </c>
      <c r="GV34" s="87">
        <f t="shared" si="221"/>
        <v>1</v>
      </c>
      <c r="GW34" s="411" cm="1">
        <f t="array" ref="GW34">INDEX(i.dse_type,1,$L34)</f>
        <v>0</v>
      </c>
      <c r="GX34" s="535" t="str" cm="1">
        <f t="array" ref="GX34">INDEX(GX$13:GX33,$B34+1,1)</f>
        <v>-</v>
      </c>
      <c r="GY34" s="535" t="str" cm="1">
        <f t="array" ref="GY34">INDEX(GY$13:GY33,$B34+1,1)</f>
        <v>-</v>
      </c>
      <c r="GZ34" s="535" t="str" cm="1">
        <f t="array" ref="GZ34">INDEX(GZ$13:GZ33,$B34+1,1)</f>
        <v>-</v>
      </c>
      <c r="HA34" s="18"/>
      <c r="HB34" s="535" t="str" cm="1">
        <f t="array" ref="HB34">INDEX(HB$13:HB33,$B34+1,1)</f>
        <v>-</v>
      </c>
      <c r="HC34" s="535" t="str" cm="1">
        <f t="array" ref="HC34">INDEX(HC$13:HC33,$B34+1,1)</f>
        <v>-</v>
      </c>
      <c r="HD34" s="535" cm="1">
        <f t="array" ref="HD34">INDEX(HD$13:HD33,$B34+1,1)</f>
        <v>0</v>
      </c>
      <c r="HE34" s="535" cm="1">
        <f t="array" ref="HE34">INDEX(HE$13:HE33,$B34+1,1)</f>
        <v>0</v>
      </c>
      <c r="HF34" s="535" cm="1">
        <f t="array" ref="HF34">INDEX(HF$13:HF33,$B34+1,1)</f>
        <v>0</v>
      </c>
      <c r="HG34" s="535" cm="1">
        <f t="array" ref="HG34">INDEX(HG$13:HG33,$B34+1,1)</f>
        <v>0</v>
      </c>
      <c r="HH34" s="535" cm="1">
        <f t="array" ref="HH34">INDEX(HH$13:HH33,$B34+1,1)</f>
        <v>0</v>
      </c>
      <c r="HI34" s="535" cm="1">
        <f t="array" ref="HI34">INDEX(HI$13:HI33,$B34+1,1)</f>
        <v>0</v>
      </c>
      <c r="HJ34" s="535" cm="1">
        <f t="array" ref="HJ34">INDEX(HJ$13:HJ33,$B34+1,1)</f>
        <v>0</v>
      </c>
      <c r="HK34" s="535" cm="1">
        <f t="array" ref="HK34">INDEX(HK$13:HK33,$B34+1,1)</f>
        <v>0</v>
      </c>
      <c r="HL34" s="535" cm="1">
        <f t="array" ref="HL34">INDEX(HL$13:HL33,$B34+1,1)</f>
        <v>0</v>
      </c>
      <c r="HM34" s="535" cm="1">
        <f t="array" ref="HM34">INDEX(HM$13:HM33,$B34+1,1)</f>
        <v>0</v>
      </c>
      <c r="HN34" s="535" cm="1">
        <f t="array" ref="HN34">INDEX(HN$13:HN33,$B34+1,1)</f>
        <v>0</v>
      </c>
      <c r="HO34" s="535" cm="1">
        <f t="array" ref="HO34">INDEX(HO$13:HO33,$B34+1,1)</f>
        <v>0</v>
      </c>
      <c r="HP34" s="535" cm="1">
        <f t="array" ref="HP34">INDEX(HP$13:HP33,$B34+1,1)</f>
        <v>0</v>
      </c>
      <c r="HQ34" s="535" cm="1">
        <f t="array" ref="HQ34">INDEX(HQ$13:HQ33,$B34+1,1)</f>
        <v>0</v>
      </c>
      <c r="HR34" s="535" cm="1">
        <f t="array" ref="HR34">INDEX(HR$13:HR33,$B34+1,1)</f>
        <v>0</v>
      </c>
      <c r="HS34" s="535" cm="1">
        <f t="array" ref="HS34">INDEX(HS$13:HS33,$B34+1,1)</f>
        <v>0</v>
      </c>
      <c r="HT34" s="535" cm="1">
        <f t="array" ref="HT34">INDEX(HT$13:HT33,$B34+1,1)</f>
        <v>0</v>
      </c>
      <c r="HU34" s="535" cm="1">
        <f t="array" ref="HU34">INDEX(HU$13:HU33,$B34+1,1)</f>
        <v>0</v>
      </c>
      <c r="HV34" s="535" cm="1">
        <f t="array" ref="HV34">INDEX(HV$13:HV33,$B34+1,1)</f>
        <v>0</v>
      </c>
      <c r="HW34" s="535" cm="1">
        <f t="array" ref="HW34">INDEX(HW$13:HW33,$B34+1,1)</f>
        <v>0</v>
      </c>
      <c r="HX34" s="535" cm="1">
        <f t="array" ref="HX34">INDEX(HX$13:HX33,$B34+1,1)</f>
        <v>0</v>
      </c>
      <c r="HY34" s="535" cm="1">
        <f t="array" ref="HY34">INDEX(HY$13:HY33,$B34+1,1)</f>
        <v>0</v>
      </c>
      <c r="HZ34" s="535" cm="1">
        <f t="array" ref="HZ34">INDEX(HZ$13:HZ33,$B34+1,1)</f>
        <v>0</v>
      </c>
      <c r="IA34" s="535" cm="1">
        <f t="array" ref="IA34">INDEX(IA$13:IA33,$B34+1,1)</f>
        <v>0</v>
      </c>
      <c r="IB34" s="535" cm="1">
        <f t="array" ref="IB34">INDEX(IB$13:IB33,$B34+1,1)</f>
        <v>0</v>
      </c>
      <c r="IC34" s="535" cm="1">
        <f t="array" ref="IC34">INDEX(IC$13:IC33,$B34+1,1)</f>
        <v>0</v>
      </c>
      <c r="ID34" s="535" cm="1">
        <f t="array" ref="ID34">INDEX(ID$13:ID33,$B34+1,1)</f>
        <v>0</v>
      </c>
      <c r="IE34" s="535" cm="1">
        <f t="array" ref="IE34">INDEX(IE$13:IE33,$B34+1,1)</f>
        <v>0</v>
      </c>
      <c r="IF34" s="535" cm="1">
        <f t="array" ref="IF34">INDEX(IF$13:IF33,$B34+1,1)</f>
        <v>0</v>
      </c>
      <c r="IG34" s="535" cm="1">
        <f t="array" ref="IG34">INDEX(IG$13:IG33,$B34+1,1)</f>
        <v>0</v>
      </c>
      <c r="IH34" s="535" cm="1">
        <f t="array" ref="IH34">INDEX(IH$13:IH33,$B34+1,1)</f>
        <v>0</v>
      </c>
      <c r="II34" s="535" cm="1">
        <f t="array" ref="II34">INDEX(II$13:II33,$B34+1,1)</f>
        <v>0</v>
      </c>
      <c r="IJ34" s="535" cm="1">
        <f t="array" ref="IJ34">INDEX(IJ$13:IJ33,$B34+1,1)</f>
        <v>0</v>
      </c>
      <c r="IK34" s="535" cm="1">
        <f t="array" ref="IK34">INDEX(IK$13:IK33,$B34+1,1)</f>
        <v>0</v>
      </c>
      <c r="IL34" s="535" cm="1">
        <f t="array" ref="IL34">INDEX(IL$13:IL33,$B34+1,1)</f>
        <v>0</v>
      </c>
      <c r="IM34" s="535" cm="1">
        <f t="array" ref="IM34">INDEX(IM$13:IM33,$B34+1,1)</f>
        <v>0</v>
      </c>
      <c r="IN34" s="535" cm="1">
        <f t="array" ref="IN34">INDEX(IN$13:IN33,$B34+1,1)</f>
        <v>0</v>
      </c>
      <c r="IO34" s="535" cm="1">
        <f t="array" ref="IO34">INDEX(IO$13:IO33,$B34+1,1)</f>
        <v>0</v>
      </c>
      <c r="IP34" s="535" cm="1">
        <f t="array" ref="IP34">INDEX(IP$13:IP33,$B34+1,1)</f>
        <v>0</v>
      </c>
      <c r="IQ34" s="535" cm="1">
        <f t="array" ref="IQ34">INDEX(IQ$13:IQ33,$B34+1,1)</f>
        <v>0</v>
      </c>
      <c r="IR34" s="535" cm="1">
        <f t="array" ref="IR34">INDEX(IR$13:IR33,$B34+1,1)</f>
        <v>0</v>
      </c>
      <c r="IS34" s="535" cm="1">
        <f t="array" ref="IS34">INDEX(IS$13:IS33,$B34+1,1)</f>
        <v>0</v>
      </c>
      <c r="IT34" s="535" cm="1">
        <f t="array" ref="IT34">INDEX(IT$13:IT33,$B34+1,1)</f>
        <v>0</v>
      </c>
      <c r="IU34" s="535" cm="1">
        <f t="array" ref="IU34">INDEX(IU$13:IU33,$B34+1,1)</f>
        <v>0</v>
      </c>
      <c r="IV34" s="535" cm="1">
        <f t="array" ref="IV34">INDEX(IV$13:IV33,$B34+1,1)</f>
        <v>0</v>
      </c>
      <c r="IW34" s="535" cm="1">
        <f t="array" ref="IW34">INDEX(IW$13:IW33,$B34+1,1)</f>
        <v>0</v>
      </c>
      <c r="IX34" s="535" cm="1">
        <f t="array" ref="IX34">INDEX(IX$13:IX33,$B34+1,1)</f>
        <v>0</v>
      </c>
      <c r="IY34" s="535" cm="1">
        <f t="array" ref="IY34">INDEX(IY$13:IY33,$B34+1,1)</f>
        <v>0</v>
      </c>
      <c r="IZ34" s="535" cm="1">
        <f t="array" ref="IZ34">INDEX(IZ$13:IZ33,$B34+1,1)</f>
        <v>0</v>
      </c>
      <c r="JA34" s="535" cm="1">
        <f t="array" ref="JA34">INDEX(JA$13:JA33,$B34+1,1)</f>
        <v>0</v>
      </c>
      <c r="JB34" s="535" cm="1">
        <f t="array" ref="JB34">INDEX(JB$13:JB33,$B34+1,1)</f>
        <v>0</v>
      </c>
      <c r="JC34" s="535" cm="1">
        <f t="array" ref="JC34">INDEX(JC$13:JC33,$B34+1,1)</f>
        <v>0</v>
      </c>
      <c r="JD34" s="535" cm="1">
        <f t="array" ref="JD34">INDEX(JD$13:JD33,$B34+1,1)</f>
        <v>0</v>
      </c>
      <c r="JE34" s="535" cm="1">
        <f t="array" ref="JE34">INDEX(JE$13:JE33,$B34+1,1)</f>
        <v>0</v>
      </c>
      <c r="JF34" s="18"/>
      <c r="JG34" s="535" t="str" cm="1">
        <f t="array" ref="JG34">INDEX(JG$13:JG33,$B34+1,1)</f>
        <v>-</v>
      </c>
      <c r="JH34" s="411" t="b">
        <f t="shared" si="210"/>
        <v>0</v>
      </c>
      <c r="JI34" s="535" t="str" cm="1">
        <f t="array" ref="JI34">INDEX(JI$13:JI33,$B34+1,1)</f>
        <v>-</v>
      </c>
      <c r="JJ34" s="535" t="str" cm="1">
        <f t="array" ref="JJ34">INDEX(JJ$13:JJ33,$B34+1,1)</f>
        <v>-</v>
      </c>
      <c r="JK34" s="535" t="str" cm="1">
        <f t="array" ref="JK34">INDEX(JK$13:JK33,$B34+1,1)</f>
        <v>-</v>
      </c>
      <c r="JL34" s="535" cm="1">
        <f t="array" ref="JL34">INDEX(JL$13:JL33,$B34+1,1)</f>
        <v>1</v>
      </c>
      <c r="JM34" s="535" cm="1">
        <f t="array" ref="JM34">INDEX(JM$13:JM33,$B34+1,1)</f>
        <v>1</v>
      </c>
      <c r="JN34" s="535" t="str" cm="1">
        <f t="array" ref="JN34">INDEX(JN$13:JN33,$B34+1,1)</f>
        <v>-</v>
      </c>
      <c r="JO34" s="535" t="str" cm="1">
        <f t="array" ref="JO34">INDEX(JO$13:JO33,$B34+1,1)</f>
        <v>-</v>
      </c>
      <c r="JP34" s="535" t="str" cm="1">
        <f t="array" ref="JP34">INDEX(JP$13:JP33,$B34+1,1)</f>
        <v>-</v>
      </c>
      <c r="JQ34" s="535" t="str" cm="1">
        <f t="array" ref="JQ34">INDEX(JQ$13:JQ33,$B34+1,1)</f>
        <v>-</v>
      </c>
      <c r="JR34" s="535" t="str" cm="1">
        <f t="array" ref="JR34">INDEX(JR$13:JR33,$B34+1,1)</f>
        <v>-</v>
      </c>
      <c r="JS34" s="535" t="str" cm="1">
        <f t="array" ref="JS34">INDEX(JS$13:JS33,$B34+1,1)</f>
        <v>-</v>
      </c>
      <c r="JT34" s="535" t="str" cm="1">
        <f t="array" ref="JT34">INDEX(JT$13:JT33,$B34+1,1)</f>
        <v>-</v>
      </c>
      <c r="JU34" s="535" t="str" cm="1">
        <f t="array" ref="JU34">INDEX(JU$13:JU33,$B34+1,1)</f>
        <v>-</v>
      </c>
      <c r="JV34" s="535" t="str" cm="1">
        <f t="array" ref="JV34">INDEX(JV$13:JV33,$B34+1,1)</f>
        <v>-</v>
      </c>
      <c r="JW34" s="535" t="str" cm="1">
        <f t="array" ref="JW34">INDEX(JW$13:JW33,$B34+1,1)</f>
        <v>-</v>
      </c>
      <c r="JX34" s="535" t="str" cm="1">
        <f t="array" ref="JX34">INDEX(JX$13:JX33,$B34+1,1)</f>
        <v>-</v>
      </c>
      <c r="JY34" s="535" t="str" cm="1">
        <f t="array" ref="JY34">INDEX(JY$13:JY33,$B34+1,1)</f>
        <v>-</v>
      </c>
      <c r="JZ34" s="535" t="str" cm="1">
        <f t="array" ref="JZ34">INDEX(JZ$13:JZ33,$B34+1,1)</f>
        <v>-</v>
      </c>
      <c r="KA34" s="535" t="str" cm="1">
        <f t="array" ref="KA34">INDEX(KA$13:KA33,$B34+1,1)</f>
        <v>-</v>
      </c>
      <c r="KB34" s="535" t="str" cm="1">
        <f t="array" ref="KB34">INDEX(KB$13:KB33,$B34+1,1)</f>
        <v>-</v>
      </c>
      <c r="KC34" s="535" t="str" cm="1">
        <f t="array" ref="KC34">INDEX(KC$13:KC33,$B34+1,1)</f>
        <v>-</v>
      </c>
      <c r="KD34" s="535" t="str" cm="1">
        <f t="array" ref="KD34">INDEX(KD$13:KD33,$B34+1,1)</f>
        <v>-</v>
      </c>
      <c r="KE34" s="535" t="str" cm="1">
        <f t="array" ref="KE34">INDEX(KE$13:KE33,$B34+1,1)</f>
        <v>-</v>
      </c>
      <c r="KF34" s="535" t="str" cm="1">
        <f t="array" ref="KF34">INDEX(KF$13:KF33,$B34+1,1)</f>
        <v>-</v>
      </c>
      <c r="KG34" s="535" t="str" cm="1">
        <f t="array" ref="KG34">INDEX(KG$13:KG33,$B34+1,1)</f>
        <v>-</v>
      </c>
      <c r="KH34" s="535" t="str" cm="1">
        <f t="array" ref="KH34">INDEX(KH$13:KH33,$B34+1,1)</f>
        <v>-</v>
      </c>
      <c r="KI34" s="535" cm="1">
        <f t="array" ref="KI34">INDEX(KI$13:KI33,$B34+1,1)</f>
        <v>0</v>
      </c>
      <c r="KJ34" s="535" t="str" cm="1">
        <f t="array" ref="KJ34">INDEX(KJ$13:KJ33,$B34+1,1)</f>
        <v>-</v>
      </c>
      <c r="KK34" s="535" cm="1">
        <f t="array" ref="KK34">INDEX(KK$13:KK33,$B34+1,1)</f>
        <v>1</v>
      </c>
      <c r="KL34" s="535" cm="1">
        <f t="array" ref="KL34">INDEX(KL$13:KL33,$B34+1,1)</f>
        <v>0</v>
      </c>
      <c r="KM34" s="535" cm="1">
        <f t="array" ref="KM34">INDEX(KM$13:KM33,$B34+1,1)</f>
        <v>0</v>
      </c>
      <c r="KN34" s="535" cm="1">
        <f t="array" ref="KN34">INDEX(KN$13:KN33,$B34+1,1)</f>
        <v>0</v>
      </c>
      <c r="KO34" s="535" cm="1">
        <f t="array" ref="KO34">INDEX(KO$13:KO33,$B34+1,1)</f>
        <v>0</v>
      </c>
      <c r="KP34" s="535" cm="1">
        <f t="array" ref="KP34">INDEX(KP$13:KP33,$B34+1,1)</f>
        <v>0</v>
      </c>
      <c r="KQ34" s="535" cm="1">
        <f t="array" ref="KQ34">INDEX(KQ$13:KQ33,$B34+1,1)</f>
        <v>0</v>
      </c>
      <c r="KR34" s="535" cm="1">
        <f t="array" ref="KR34">INDEX(KR$13:KR33,$B34+1,1)</f>
        <v>0</v>
      </c>
      <c r="KS34" s="535" cm="1">
        <f t="array" ref="KS34">INDEX(KS$13:KS33,$B34+1,1)</f>
        <v>1</v>
      </c>
      <c r="KT34" s="535" cm="1">
        <f t="array" ref="KT34">INDEX(KT$13:KT33,$B34+1,1)</f>
        <v>0</v>
      </c>
      <c r="KU34" s="535" cm="1">
        <f t="array" ref="KU34">INDEX(KU$13:KU33,$B34+1,1)</f>
        <v>0</v>
      </c>
      <c r="KV34" s="535" cm="1">
        <f t="array" ref="KV34">INDEX(KV$13:KV33,$B34+1,1)</f>
        <v>0</v>
      </c>
      <c r="KW34" s="535" cm="1">
        <f t="array" ref="KW34">INDEX(KW$13:KW33,$B34+1,1)</f>
        <v>0</v>
      </c>
      <c r="KX34" s="535" cm="1">
        <f t="array" ref="KX34">INDEX(KX$13:KX33,$B34+1,1)</f>
        <v>0</v>
      </c>
      <c r="KY34" s="18"/>
      <c r="KZ34" s="535" cm="1">
        <f t="array" ref="KZ34">INDEX(KZ$13:KZ33,$B34+1,1)</f>
        <v>0.125</v>
      </c>
      <c r="LA34" s="535" cm="1">
        <f t="array" ref="LA34">INDEX(LA$13:LA33,$B34+1,1)</f>
        <v>0.3</v>
      </c>
      <c r="LB34" s="535" cm="1">
        <f t="array" ref="LB34">INDEX(LB$13:LB33,$B34+1,1)</f>
        <v>-0.05</v>
      </c>
      <c r="LC34" s="535" cm="1">
        <f t="array" ref="LC34">INDEX(LC$13:LC33,$B34+1,1)</f>
        <v>0.1</v>
      </c>
      <c r="LD34" s="535" cm="1">
        <f t="array" ref="LD34">INDEX(LD$13:LD33,$B34+1,1)</f>
        <v>0.25</v>
      </c>
      <c r="LE34" s="535" cm="1">
        <f t="array" ref="LE34">INDEX(LE$13:LE33,$B34+1,1)</f>
        <v>-0.05</v>
      </c>
      <c r="LF34" s="535" cm="1">
        <f t="array" ref="LF34">INDEX(LF$13:LF33,$B34+1,1)</f>
        <v>0.05</v>
      </c>
      <c r="LG34" s="535" cm="1">
        <f t="array" ref="LG34">INDEX(LG$13:LG33,$B34+1,1)</f>
        <v>0.1</v>
      </c>
      <c r="LH34" s="535" cm="1">
        <f t="array" ref="LH34">INDEX(LH$13:LH33,$B34+1,1)</f>
        <v>-0.02</v>
      </c>
      <c r="LI34" s="535" cm="1">
        <f t="array" ref="LI34">INDEX(LI$13:LI33,$B34+1,1)</f>
        <v>0.1</v>
      </c>
      <c r="LJ34" s="535" cm="1">
        <f t="array" ref="LJ34">INDEX(LJ$13:LJ33,$B34+1,1)</f>
        <v>0.25</v>
      </c>
      <c r="LK34" s="535" cm="1">
        <f t="array" ref="LK34">INDEX(LK$13:LK33,$B34+1,1)</f>
        <v>-0.05</v>
      </c>
      <c r="LL34" s="535" cm="1">
        <f t="array" ref="LL34">INDEX(LL$13:LL33,$B34+1,1)</f>
        <v>0.125</v>
      </c>
      <c r="LM34" s="535" cm="1">
        <f t="array" ref="LM34">INDEX(LM$13:LM33,$B34+1,1)</f>
        <v>0.1</v>
      </c>
      <c r="LN34" s="535" cm="1">
        <f t="array" ref="LN34">INDEX(LN$13:LN33,$B34+1,1)</f>
        <v>0.1</v>
      </c>
      <c r="LO34" s="535" cm="1">
        <f t="array" ref="LO34">INDEX(LO$13:LO33,$B34+1,1)</f>
        <v>0.1</v>
      </c>
      <c r="LP34" s="535" cm="1">
        <f t="array" ref="LP34">INDEX(LP$13:LP33,$B34+1,1)</f>
        <v>0</v>
      </c>
      <c r="LQ34" s="535" cm="1">
        <f t="array" ref="LQ34">INDEX(LQ$13:LQ33,$B34+1,1)</f>
        <v>0</v>
      </c>
      <c r="LR34" s="535" cm="1">
        <f t="array" ref="LR34">INDEX(LR$13:LR33,$B34+1,1)</f>
        <v>0</v>
      </c>
      <c r="LS34" s="535" cm="1">
        <f t="array" ref="LS34">INDEX(LS$13:LS33,$B34+1,1)</f>
        <v>0</v>
      </c>
      <c r="LT34" s="535" cm="1">
        <f t="array" ref="LT34">INDEX(LT$13:LT33,$B34+1,1)</f>
        <v>0</v>
      </c>
      <c r="LU34" s="535" cm="1">
        <f t="array" ref="LU34">INDEX(LU$13:LU33,$B34+1,1)</f>
        <v>0</v>
      </c>
      <c r="LV34" s="535" cm="1">
        <f t="array" ref="LV34">INDEX(LV$13:LV33,$B34+1,1)</f>
        <v>0</v>
      </c>
      <c r="LW34" s="535" cm="1">
        <f t="array" ref="LW34">INDEX(LW$13:LW33,$B34+1,1)</f>
        <v>0</v>
      </c>
      <c r="LX34" s="535" cm="1">
        <f t="array" ref="LX34">INDEX(LX$13:LX33,$B34+1,1)</f>
        <v>0</v>
      </c>
      <c r="LY34" s="535" cm="1">
        <f t="array" ref="LY34">INDEX(LY$13:LY33,$B34+1,1)</f>
        <v>0</v>
      </c>
      <c r="LZ34" s="535" cm="1">
        <f t="array" ref="LZ34">INDEX(LZ$13:LZ33,$B34+1,1)</f>
        <v>0</v>
      </c>
      <c r="MA34" s="535" cm="1">
        <f t="array" ref="MA34">INDEX(MA$13:MA33,$B34+1,1)</f>
        <v>0</v>
      </c>
      <c r="MB34" s="535" cm="1">
        <f t="array" ref="MB34">INDEX(MB$13:MB33,$B34+1,1)</f>
        <v>0</v>
      </c>
      <c r="MC34" s="535" cm="1">
        <f t="array" ref="MC34">INDEX(MC$13:MC33,$B34+1,1)</f>
        <v>0</v>
      </c>
      <c r="MD34" s="535" cm="1">
        <f t="array" ref="MD34">INDEX(MD$13:MD33,$B34+1,1)</f>
        <v>0</v>
      </c>
      <c r="ME34" s="535" cm="1">
        <f t="array" ref="ME34">INDEX(ME$13:ME33,$B34+1,1)</f>
        <v>0</v>
      </c>
      <c r="MF34" s="535" cm="1">
        <f t="array" ref="MF34">INDEX(MF$13:MF33,$B34+1,1)</f>
        <v>0</v>
      </c>
      <c r="MG34" s="535" cm="1">
        <f t="array" ref="MG34">INDEX(MG$13:MG33,$B34+1,1)</f>
        <v>0</v>
      </c>
      <c r="MH34" s="535" cm="1">
        <f t="array" ref="MH34">INDEX(MH$13:MH33,$B34+1,1)</f>
        <v>0</v>
      </c>
      <c r="MI34" s="535" cm="1">
        <f t="array" ref="MI34">INDEX(MI$13:MI33,$B34+1,1)</f>
        <v>0</v>
      </c>
      <c r="MJ34" s="535" cm="1">
        <f t="array" ref="MJ34">INDEX(MJ$13:MJ33,$B34+1,1)</f>
        <v>0</v>
      </c>
      <c r="MK34" s="535" cm="1">
        <f t="array" ref="MK34">INDEX(MK$13:MK33,$B34+1,1)</f>
        <v>0</v>
      </c>
      <c r="ML34" s="535" cm="1">
        <f t="array" ref="ML34">INDEX(ML$13:ML33,$B34+1,1)</f>
        <v>0</v>
      </c>
      <c r="MM34" s="535" cm="1">
        <f t="array" ref="MM34">INDEX(MM$13:MM33,$B34+1,1)</f>
        <v>0</v>
      </c>
      <c r="MN34" s="535" cm="1">
        <f t="array" ref="MN34">INDEX(MN$13:MN33,$B34+1,1)</f>
        <v>0</v>
      </c>
      <c r="MO34" s="535" cm="1">
        <f t="array" ref="MO34">INDEX(MO$13:MO33,$B34+1,1)</f>
        <v>0</v>
      </c>
      <c r="MP34" s="535" cm="1">
        <f t="array" ref="MP34">INDEX(MP$13:MP33,$B34+1,1)</f>
        <v>0</v>
      </c>
      <c r="MQ34" s="535" cm="1">
        <f t="array" ref="MQ34">INDEX(MQ$13:MQ33,$B34+1,1)</f>
        <v>0</v>
      </c>
      <c r="MR34" s="535" cm="1">
        <f t="array" ref="MR34">INDEX(MR$13:MR33,$B34+1,1)</f>
        <v>0</v>
      </c>
      <c r="MS34" s="535" cm="1">
        <f t="array" ref="MS34">INDEX(MS$13:MS33,$B34+1,1)</f>
        <v>0</v>
      </c>
      <c r="MT34" s="535" cm="1">
        <f t="array" ref="MT34">INDEX(MT$13:MT33,$B34+1,1)</f>
        <v>0</v>
      </c>
      <c r="MU34" s="535" cm="1">
        <f t="array" ref="MU34">INDEX(MU$13:MU33,$B34+1,1)</f>
        <v>0</v>
      </c>
      <c r="MV34" s="535" cm="1">
        <f t="array" ref="MV34">INDEX(MV$13:MV33,$B34+1,1)</f>
        <v>0</v>
      </c>
      <c r="MW34" s="535" cm="1">
        <f t="array" ref="MW34">INDEX(MW$13:MW33,$B34+1,1)</f>
        <v>0</v>
      </c>
      <c r="MX34" s="535" cm="1">
        <f t="array" ref="MX34">INDEX(MX$13:MX33,$B34+1,1)</f>
        <v>0</v>
      </c>
      <c r="MY34" s="535" cm="1">
        <f t="array" ref="MY34">INDEX(MY$13:MY33,$B34+1,1)</f>
        <v>0</v>
      </c>
      <c r="MZ34" s="535" cm="1">
        <f t="array" ref="MZ34">INDEX(MZ$13:MZ33,$B34+1,1)</f>
        <v>0</v>
      </c>
      <c r="NA34" s="535" cm="1">
        <f t="array" ref="NA34">INDEX(NA$13:NA33,$B34+1,1)</f>
        <v>0</v>
      </c>
      <c r="NB34" s="535" cm="1">
        <f t="array" ref="NB34">INDEX(NB$13:NB33,$B34+1,1)</f>
        <v>0</v>
      </c>
      <c r="NC34" s="535" cm="1">
        <f t="array" ref="NC34">INDEX(NC$13:NC33,$B34+1,1)</f>
        <v>0</v>
      </c>
      <c r="ND34" s="535" cm="1">
        <f t="array" ref="ND34">INDEX(ND$13:ND33,$B34+1,1)</f>
        <v>0</v>
      </c>
      <c r="NE34" s="535" cm="1">
        <f t="array" ref="NE34">INDEX(NE$13:NE33,$B34+1,1)</f>
        <v>0</v>
      </c>
      <c r="NF34" s="535" cm="1">
        <f t="array" ref="NF34">INDEX(NF$13:NF33,$B34+1,1)</f>
        <v>0</v>
      </c>
      <c r="NG34" s="535" cm="1">
        <f t="array" ref="NG34">INDEX(NG$13:NG33,$B34+1,1)</f>
        <v>0</v>
      </c>
      <c r="NH34" s="535" cm="1">
        <f t="array" ref="NH34">INDEX(NH$13:NH33,$B34+1,1)</f>
        <v>0</v>
      </c>
      <c r="NI34" s="535" cm="1">
        <f t="array" ref="NI34">INDEX(NI$13:NI33,$B34+1,1)</f>
        <v>0</v>
      </c>
      <c r="NJ34" s="535" cm="1">
        <f t="array" ref="NJ34">INDEX(NJ$13:NJ33,$B34+1,1)</f>
        <v>0</v>
      </c>
      <c r="NK34" s="535" cm="1">
        <f t="array" ref="NK34">INDEX(NK$13:NK33,$B34+1,1)</f>
        <v>0</v>
      </c>
      <c r="NL34" s="535" cm="1">
        <f t="array" ref="NL34">INDEX(NL$13:NL33,$B34+1,1)</f>
        <v>0</v>
      </c>
      <c r="NM34" s="535" cm="1">
        <f t="array" ref="NM34">INDEX(NM$13:NM33,$B34+1,1)</f>
        <v>0</v>
      </c>
      <c r="NN34" s="535" cm="1">
        <f t="array" ref="NN34">INDEX(NN$13:NN33,$B34+1,1)</f>
        <v>0</v>
      </c>
      <c r="NO34" s="535" cm="1">
        <f t="array" ref="NO34">INDEX(NO$13:NO33,$B34+1,1)</f>
        <v>0</v>
      </c>
      <c r="NP34" s="535" cm="1">
        <f t="array" ref="NP34">INDEX(NP$13:NP33,$B34+1,1)</f>
        <v>0</v>
      </c>
      <c r="NQ34" s="535" cm="1">
        <f t="array" ref="NQ34">INDEX(NQ$13:NQ33,$B34+1,1)</f>
        <v>0</v>
      </c>
      <c r="NR34" s="535" cm="1">
        <f t="array" ref="NR34">INDEX(NR$13:NR33,$B34+1,1)</f>
        <v>0</v>
      </c>
      <c r="NS34" s="535" cm="1">
        <f t="array" ref="NS34">INDEX(NS$13:NS33,$B34+1,1)</f>
        <v>0</v>
      </c>
      <c r="NT34" s="535" cm="1">
        <f t="array" ref="NT34">INDEX(NT$13:NT33,$B34+1,1)</f>
        <v>0</v>
      </c>
      <c r="NU34" s="535" cm="1">
        <f t="array" ref="NU34">INDEX(NU$13:NU33,$B34+1,1)</f>
        <v>0</v>
      </c>
      <c r="NV34" s="535" cm="1">
        <f t="array" ref="NV34">INDEX(NV$13:NV33,$B34+1,1)</f>
        <v>0</v>
      </c>
      <c r="NW34" s="535" cm="1">
        <f t="array" ref="NW34">INDEX(NW$13:NW33,$B34+1,1)</f>
        <v>0</v>
      </c>
      <c r="NX34" s="535" cm="1">
        <f t="array" ref="NX34">INDEX(NX$13:NX33,$B34+1,1)</f>
        <v>0</v>
      </c>
      <c r="NY34" s="535" cm="1">
        <f t="array" ref="NY34">INDEX(NY$13:NY33,$B34+1,1)</f>
        <v>0</v>
      </c>
      <c r="NZ34" s="535" cm="1">
        <f t="array" ref="NZ34">INDEX(NZ$13:NZ33,$B34+1,1)</f>
        <v>0</v>
      </c>
      <c r="OA34" s="535" cm="1">
        <f t="array" ref="OA34">INDEX(OA$13:OA33,$B34+1,1)</f>
        <v>0</v>
      </c>
      <c r="OB34" s="535" cm="1">
        <f t="array" ref="OB34">INDEX(OB$13:OB33,$B34+1,1)</f>
        <v>0</v>
      </c>
      <c r="OC34" s="535" cm="1">
        <f t="array" ref="OC34">INDEX(OC$13:OC33,$B34+1,1)</f>
        <v>0</v>
      </c>
      <c r="OD34" s="535" cm="1">
        <f t="array" ref="OD34">INDEX(OD$13:OD33,$B34+1,1)</f>
        <v>0</v>
      </c>
      <c r="OE34" s="535" cm="1">
        <f t="array" ref="OE34">INDEX(OE$13:OE33,$B34+1,1)</f>
        <v>0</v>
      </c>
      <c r="OF34" s="535" cm="1">
        <f t="array" ref="OF34">INDEX(OF$13:OF33,$B34+1,1)</f>
        <v>0</v>
      </c>
      <c r="OG34" s="535" cm="1">
        <f t="array" ref="OG34">INDEX(OG$13:OG33,$B34+1,1)</f>
        <v>0</v>
      </c>
      <c r="OH34" s="535" cm="1">
        <f t="array" ref="OH34">INDEX(OH$13:OH33,$B34+1,1)</f>
        <v>0</v>
      </c>
      <c r="OI34" s="535" cm="1">
        <f t="array" ref="OI34">INDEX(OI$13:OI33,$B34+1,1)</f>
        <v>0</v>
      </c>
      <c r="OJ34" s="535" cm="1">
        <f t="array" ref="OJ34">INDEX(OJ$13:OJ33,$B34+1,1)</f>
        <v>0</v>
      </c>
      <c r="OK34" s="535" cm="1">
        <f t="array" ref="OK34">INDEX(OK$13:OK33,$B34+1,1)</f>
        <v>0</v>
      </c>
      <c r="OL34" s="535" cm="1">
        <f t="array" ref="OL34">INDEX(OL$13:OL33,$B34+1,1)</f>
        <v>0</v>
      </c>
      <c r="OM34" s="535" cm="1">
        <f t="array" ref="OM34">INDEX(OM$13:OM33,$B34+1,1)</f>
        <v>0</v>
      </c>
      <c r="ON34" s="535" cm="1">
        <f t="array" ref="ON34">INDEX(ON$13:ON33,$B34+1,1)</f>
        <v>0</v>
      </c>
      <c r="OO34" s="535" cm="1">
        <f t="array" ref="OO34">INDEX(OO$13:OO33,$B34+1,1)</f>
        <v>0</v>
      </c>
      <c r="OP34" s="535" cm="1">
        <f t="array" ref="OP34">INDEX(OP$13:OP33,$B34+1,1)</f>
        <v>0</v>
      </c>
      <c r="OQ34" s="535" cm="1">
        <f t="array" ref="OQ34">INDEX(OQ$13:OQ33,$B34+1,1)</f>
        <v>0</v>
      </c>
      <c r="OR34" s="535" cm="1">
        <f t="array" ref="OR34">INDEX(OR$13:OR33,$B34+1,1)</f>
        <v>0</v>
      </c>
      <c r="OS34" s="535" cm="1">
        <f t="array" ref="OS34">INDEX(OS$13:OS33,$B34+1,1)</f>
        <v>0</v>
      </c>
      <c r="OT34" s="535" cm="1">
        <f t="array" ref="OT34">INDEX(OT$13:OT33,$B34+1,1)</f>
        <v>0</v>
      </c>
      <c r="OU34" s="535" cm="1">
        <f t="array" ref="OU34">INDEX(OU$13:OU33,$B34+1,1)</f>
        <v>0</v>
      </c>
      <c r="OV34" s="535" cm="1">
        <f t="array" ref="OV34">INDEX(OV$13:OV33,$B34+1,1)</f>
        <v>0</v>
      </c>
      <c r="OW34" s="535" cm="1">
        <f t="array" ref="OW34">INDEX(OW$13:OW33,$B34+1,1)</f>
        <v>0</v>
      </c>
      <c r="OX34" s="535" cm="1">
        <f t="array" ref="OX34">INDEX(OX$13:OX33,$B34+1,1)</f>
        <v>0</v>
      </c>
      <c r="OY34" s="535" cm="1">
        <f t="array" ref="OY34">INDEX(OY$13:OY33,$B34+1,1)</f>
        <v>0</v>
      </c>
      <c r="OZ34" s="535" cm="1">
        <f t="array" ref="OZ34">INDEX(OZ$13:OZ33,$B34+1,1)</f>
        <v>0</v>
      </c>
      <c r="PA34" s="535" cm="1">
        <f t="array" ref="PA34">INDEX(PA$13:PA33,$B34+1,1)</f>
        <v>0</v>
      </c>
      <c r="PB34" s="535" cm="1">
        <f t="array" ref="PB34">INDEX(PB$13:PB33,$B34+1,1)</f>
        <v>0</v>
      </c>
      <c r="PC34" s="535" cm="1">
        <f t="array" ref="PC34">INDEX(PC$13:PC33,$B34+1,1)</f>
        <v>0</v>
      </c>
      <c r="PD34" s="535" cm="1">
        <f t="array" ref="PD34">INDEX(PD$13:PD33,$B34+1,1)</f>
        <v>0</v>
      </c>
      <c r="PE34" s="535" cm="1">
        <f t="array" ref="PE34">INDEX(PE$13:PE33,$B34+1,1)</f>
        <v>0</v>
      </c>
      <c r="PF34" s="535" cm="1">
        <f t="array" ref="PF34">INDEX(PF$13:PF33,$B34+1,1)</f>
        <v>0</v>
      </c>
      <c r="PG34" s="535" cm="1">
        <f t="array" ref="PG34">INDEX(PG$13:PG33,$B34+1,1)</f>
        <v>0</v>
      </c>
      <c r="PH34" s="535" cm="1">
        <f t="array" ref="PH34">INDEX(PH$13:PH33,$B34+1,1)</f>
        <v>0</v>
      </c>
      <c r="PI34" s="535" cm="1">
        <f t="array" ref="PI34">INDEX(PI$13:PI33,$B34+1,1)</f>
        <v>0</v>
      </c>
      <c r="PJ34" s="535" cm="1">
        <f t="array" ref="PJ34">INDEX(PJ$13:PJ33,$B34+1,1)</f>
        <v>0</v>
      </c>
      <c r="PK34" s="535" cm="1">
        <f t="array" ref="PK34">INDEX(PK$13:PK33,$B34+1,1)</f>
        <v>0</v>
      </c>
      <c r="PL34" s="535" cm="1">
        <f t="array" ref="PL34">INDEX(PL$13:PL33,$B34+1,1)</f>
        <v>0</v>
      </c>
      <c r="PM34" s="535" cm="1">
        <f t="array" ref="PM34">INDEX(PM$13:PM33,$B34+1,1)</f>
        <v>0</v>
      </c>
      <c r="PN34" s="535" cm="1">
        <f t="array" ref="PN34">INDEX(PN$13:PN33,$B34+1,1)</f>
        <v>0</v>
      </c>
      <c r="PO34" s="535" cm="1">
        <f t="array" ref="PO34">INDEX(PO$13:PO33,$B34+1,1)</f>
        <v>0</v>
      </c>
      <c r="PP34" s="535" cm="1">
        <f t="array" ref="PP34">INDEX(PP$13:PP33,$B34+1,1)</f>
        <v>0</v>
      </c>
      <c r="PQ34" s="535" cm="1">
        <f t="array" ref="PQ34">INDEX(PQ$13:PQ33,$B34+1,1)</f>
        <v>0</v>
      </c>
      <c r="PR34" s="535" cm="1">
        <f t="array" ref="PR34">INDEX(PR$13:PR33,$B34+1,1)</f>
        <v>0</v>
      </c>
      <c r="PS34" s="535" cm="1">
        <f t="array" ref="PS34">INDEX(PS$13:PS33,$B34+1,1)</f>
        <v>0</v>
      </c>
      <c r="PT34" s="535" cm="1">
        <f t="array" ref="PT34">INDEX(PT$13:PT33,$B34+1,1)</f>
        <v>0</v>
      </c>
      <c r="PU34" s="535" cm="1">
        <f t="array" ref="PU34">INDEX(PU$13:PU33,$B34+1,1)</f>
        <v>0</v>
      </c>
      <c r="PV34" s="535" cm="1">
        <f t="array" ref="PV34">INDEX(PV$13:PV33,$B34+1,1)</f>
        <v>0</v>
      </c>
      <c r="PW34" s="535" cm="1">
        <f t="array" ref="PW34">INDEX(PW$13:PW33,$B34+1,1)</f>
        <v>0</v>
      </c>
      <c r="PX34" s="535" cm="1">
        <f t="array" ref="PX34">INDEX(PX$13:PX33,$B34+1,1)</f>
        <v>0</v>
      </c>
      <c r="PY34" s="535" cm="1">
        <f t="array" ref="PY34">INDEX(PY$13:PY33,$B34+1,1)</f>
        <v>0</v>
      </c>
      <c r="PZ34" s="535" cm="1">
        <f t="array" ref="PZ34">INDEX(PZ$13:PZ33,$B34+1,1)</f>
        <v>0</v>
      </c>
      <c r="QA34" s="535" cm="1">
        <f t="array" ref="QA34">INDEX(QA$13:QA33,$B34+1,1)</f>
        <v>0</v>
      </c>
      <c r="QB34" s="535" cm="1">
        <f t="array" ref="QB34">INDEX(QB$13:QB33,$B34+1,1)</f>
        <v>0</v>
      </c>
      <c r="QC34" s="535" cm="1">
        <f t="array" ref="QC34">INDEX(QC$13:QC33,$B34+1,1)</f>
        <v>0</v>
      </c>
      <c r="QD34" s="535" cm="1">
        <f t="array" ref="QD34">INDEX(QD$13:QD33,$B34+1,1)</f>
        <v>0</v>
      </c>
      <c r="QE34" s="535" cm="1">
        <f t="array" ref="QE34">INDEX(QE$13:QE33,$B34+1,1)</f>
        <v>0</v>
      </c>
      <c r="QF34" s="535" cm="1">
        <f t="array" ref="QF34">INDEX(QF$13:QF33,$B34+1,1)</f>
        <v>0</v>
      </c>
      <c r="QG34" s="535" cm="1">
        <f t="array" ref="QG34">INDEX(QG$13:QG33,$B34+1,1)</f>
        <v>0</v>
      </c>
      <c r="QH34" s="535" cm="1">
        <f t="array" ref="QH34">INDEX(QH$13:QH33,$B34+1,1)</f>
        <v>0</v>
      </c>
      <c r="QI34" s="535" cm="1">
        <f t="array" ref="QI34">INDEX(QI$13:QI33,$B34+1,1)</f>
        <v>0</v>
      </c>
      <c r="QJ34" s="535" cm="1">
        <f t="array" ref="QJ34">INDEX(QJ$13:QJ33,$B34+1,1)</f>
        <v>0</v>
      </c>
      <c r="QK34" s="535" cm="1">
        <f t="array" ref="QK34">INDEX(QK$13:QK33,$B34+1,1)</f>
        <v>0</v>
      </c>
      <c r="QL34" s="535" cm="1">
        <f t="array" ref="QL34">INDEX(QL$13:QL33,$B34+1,1)</f>
        <v>0</v>
      </c>
      <c r="QM34" s="535" cm="1">
        <f t="array" ref="QM34">INDEX(QM$13:QM33,$B34+1,1)</f>
        <v>0</v>
      </c>
      <c r="QN34" s="535" cm="1">
        <f t="array" ref="QN34">INDEX(QN$13:QN33,$B34+1,1)</f>
        <v>0</v>
      </c>
      <c r="QO34" s="535" cm="1">
        <f t="array" ref="QO34">INDEX(QO$13:QO33,$B34+1,1)</f>
        <v>0</v>
      </c>
      <c r="QP34" s="535" cm="1">
        <f t="array" ref="QP34">INDEX(QP$13:QP33,$B34+1,1)</f>
        <v>0</v>
      </c>
      <c r="QQ34" s="535" cm="1">
        <f t="array" ref="QQ34">INDEX(QQ$13:QQ33,$B34+1,1)</f>
        <v>0</v>
      </c>
      <c r="QR34" s="535" cm="1">
        <f t="array" ref="QR34">INDEX(QR$13:QR33,$B34+1,1)</f>
        <v>0</v>
      </c>
      <c r="QS34" s="535" cm="1">
        <f t="array" ref="QS34">INDEX(QS$13:QS33,$B34+1,1)</f>
        <v>0</v>
      </c>
      <c r="QT34" s="535" cm="1">
        <f t="array" ref="QT34">INDEX(QT$13:QT33,$B34+1,1)</f>
        <v>0</v>
      </c>
      <c r="QU34" s="535" cm="1">
        <f t="array" ref="QU34">INDEX(QU$13:QU33,$B34+1,1)</f>
        <v>0</v>
      </c>
      <c r="QV34" s="535" cm="1">
        <f t="array" ref="QV34">INDEX(QV$13:QV33,$B34+1,1)</f>
        <v>0</v>
      </c>
      <c r="QW34" s="535" cm="1">
        <f t="array" ref="QW34">INDEX(QW$13:QW33,$B34+1,1)</f>
        <v>0</v>
      </c>
      <c r="QX34" s="535" cm="1">
        <f t="array" ref="QX34">INDEX(QX$13:QX33,$B34+1,1)</f>
        <v>0</v>
      </c>
      <c r="QY34" s="535" cm="1">
        <f t="array" ref="QY34">INDEX(QY$13:QY33,$B34+1,1)</f>
        <v>0</v>
      </c>
      <c r="QZ34" s="535" cm="1">
        <f t="array" ref="QZ34">INDEX(QZ$13:QZ33,$B34+1,1)</f>
        <v>0</v>
      </c>
      <c r="RA34" s="535" cm="1">
        <f t="array" ref="RA34">INDEX(RA$13:RA33,$B34+1,1)</f>
        <v>0</v>
      </c>
      <c r="RB34" s="535" cm="1">
        <f t="array" ref="RB34">INDEX(RB$13:RB33,$B34+1,1)</f>
        <v>0</v>
      </c>
      <c r="RC34" s="535" cm="1">
        <f t="array" ref="RC34">INDEX(RC$13:RC33,$B34+1,1)</f>
        <v>0</v>
      </c>
      <c r="RD34" s="535" cm="1">
        <f t="array" ref="RD34">INDEX(RD$13:RD33,$B34+1,1)</f>
        <v>0</v>
      </c>
      <c r="RE34" s="535" cm="1">
        <f t="array" ref="RE34">INDEX(RE$13:RE33,$B34+1,1)</f>
        <v>0</v>
      </c>
      <c r="RF34" s="535" cm="1">
        <f t="array" ref="RF34">INDEX(RF$13:RF33,$B34+1,1)</f>
        <v>0</v>
      </c>
      <c r="RG34" s="535" cm="1">
        <f t="array" ref="RG34">INDEX(RG$13:RG33,$B34+1,1)</f>
        <v>0</v>
      </c>
      <c r="RH34" s="535" cm="1">
        <f t="array" ref="RH34">INDEX(RH$13:RH33,$B34+1,1)</f>
        <v>0</v>
      </c>
      <c r="RI34" s="535" cm="1">
        <f t="array" ref="RI34">INDEX(RI$13:RI33,$B34+1,1)</f>
        <v>0</v>
      </c>
      <c r="RJ34" s="535" cm="1">
        <f t="array" ref="RJ34">INDEX(RJ$13:RJ33,$B34+1,1)</f>
        <v>0</v>
      </c>
      <c r="RK34" s="535" cm="1">
        <f t="array" ref="RK34">INDEX(RK$13:RK33,$B34+1,1)</f>
        <v>0</v>
      </c>
      <c r="RL34" s="535" cm="1">
        <f t="array" ref="RL34">INDEX(RL$13:RL33,$B34+1,1)</f>
        <v>0</v>
      </c>
      <c r="RM34" s="535" cm="1">
        <f t="array" ref="RM34">INDEX(RM$13:RM33,$B34+1,1)</f>
        <v>0</v>
      </c>
      <c r="RN34" s="535" cm="1">
        <f t="array" ref="RN34">INDEX(RN$13:RN33,$B34+1,1)</f>
        <v>0</v>
      </c>
      <c r="RO34" s="535" cm="1">
        <f t="array" ref="RO34">INDEX(RO$13:RO33,$B34+1,1)</f>
        <v>0</v>
      </c>
      <c r="RP34" s="535" cm="1">
        <f t="array" ref="RP34">INDEX(RP$13:RP33,$B34+1,1)</f>
        <v>0</v>
      </c>
      <c r="RQ34" s="535" cm="1">
        <f t="array" ref="RQ34">INDEX(RQ$13:RQ33,$B34+1,1)</f>
        <v>0</v>
      </c>
      <c r="RR34" s="535" cm="1">
        <f t="array" ref="RR34">INDEX(RR$13:RR33,$B34+1,1)</f>
        <v>0</v>
      </c>
      <c r="RS34" s="535" cm="1">
        <f t="array" ref="RS34">INDEX(RS$13:RS33,$B34+1,1)</f>
        <v>0</v>
      </c>
      <c r="RT34" s="535" cm="1">
        <f t="array" ref="RT34">INDEX(RT$13:RT33,$B34+1,1)</f>
        <v>0</v>
      </c>
      <c r="RU34" s="535" cm="1">
        <f t="array" ref="RU34">INDEX(RU$13:RU33,$B34+1,1)</f>
        <v>0</v>
      </c>
      <c r="RV34" s="535" cm="1">
        <f t="array" ref="RV34">INDEX(RV$13:RV33,$B34+1,1)</f>
        <v>0</v>
      </c>
      <c r="RW34" s="535" cm="1">
        <f t="array" ref="RW34">INDEX(RW$13:RW33,$B34+1,1)</f>
        <v>0</v>
      </c>
      <c r="RX34" s="535" cm="1">
        <f t="array" ref="RX34">INDEX(RX$13:RX33,$B34+1,1)</f>
        <v>0</v>
      </c>
      <c r="RY34" s="535" cm="1">
        <f t="array" ref="RY34">INDEX(RY$13:RY33,$B34+1,1)</f>
        <v>0</v>
      </c>
      <c r="RZ34" s="535" cm="1">
        <f t="array" ref="RZ34">INDEX(RZ$13:RZ33,$B34+1,1)</f>
        <v>0</v>
      </c>
      <c r="SA34" s="535" cm="1">
        <f t="array" ref="SA34">INDEX(SA$13:SA33,$B34+1,1)</f>
        <v>0</v>
      </c>
      <c r="SB34" s="535" cm="1">
        <f t="array" ref="SB34">INDEX(SB$13:SB33,$B34+1,1)</f>
        <v>0</v>
      </c>
      <c r="SC34" s="535" cm="1">
        <f t="array" ref="SC34">INDEX(SC$13:SC33,$B34+1,1)</f>
        <v>0</v>
      </c>
      <c r="SD34" s="535" cm="1">
        <f t="array" ref="SD34">INDEX(SD$13:SD33,$B34+1,1)</f>
        <v>0</v>
      </c>
      <c r="SE34" s="535" cm="1">
        <f t="array" ref="SE34">INDEX(SE$13:SE33,$B34+1,1)</f>
        <v>0</v>
      </c>
      <c r="SF34" s="535" cm="1">
        <f t="array" ref="SF34">INDEX(SF$13:SF33,$B34+1,1)</f>
        <v>0</v>
      </c>
      <c r="SG34" s="535" cm="1">
        <f t="array" ref="SG34">INDEX(SG$13:SG33,$B34+1,1)</f>
        <v>0</v>
      </c>
      <c r="SH34" s="535" cm="1">
        <f t="array" ref="SH34">INDEX(SH$13:SH33,$B34+1,1)</f>
        <v>0</v>
      </c>
      <c r="SI34" s="535" cm="1">
        <f t="array" ref="SI34">INDEX(SI$13:SI33,$B34+1,1)</f>
        <v>0</v>
      </c>
      <c r="SJ34" s="535" cm="1">
        <f t="array" ref="SJ34">INDEX(SJ$13:SJ33,$B34+1,1)</f>
        <v>0</v>
      </c>
      <c r="SK34" s="535" cm="1">
        <f t="array" ref="SK34">INDEX(SK$13:SK33,$B34+1,1)</f>
        <v>0</v>
      </c>
      <c r="SL34" s="535" cm="1">
        <f t="array" ref="SL34">INDEX(SL$13:SL33,$B34+1,1)</f>
        <v>0</v>
      </c>
      <c r="SM34" s="535" cm="1">
        <f t="array" ref="SM34">INDEX(SM$13:SM33,$B34+1,1)</f>
        <v>0</v>
      </c>
      <c r="SN34" s="535" cm="1">
        <f t="array" ref="SN34">INDEX(SN$13:SN33,$B34+1,1)</f>
        <v>0</v>
      </c>
      <c r="SO34" s="535" cm="1">
        <f t="array" ref="SO34">INDEX(SO$13:SO33,$B34+1,1)</f>
        <v>0</v>
      </c>
      <c r="SP34" s="535" cm="1">
        <f t="array" ref="SP34">INDEX(SP$13:SP33,$B34+1,1)</f>
        <v>0</v>
      </c>
      <c r="SQ34" s="535" cm="1">
        <f t="array" ref="SQ34">INDEX(SQ$13:SQ33,$B34+1,1)</f>
        <v>0</v>
      </c>
      <c r="SR34" s="535" cm="1">
        <f t="array" ref="SR34">INDEX(SR$13:SR33,$B34+1,1)</f>
        <v>0</v>
      </c>
      <c r="SS34" s="535" cm="1">
        <f t="array" ref="SS34">INDEX(SS$13:SS33,$B34+1,1)</f>
        <v>0</v>
      </c>
      <c r="ST34" s="535" cm="1">
        <f t="array" ref="ST34">INDEX(ST$13:ST33,$B34+1,1)</f>
        <v>0</v>
      </c>
      <c r="SU34" s="535" cm="1">
        <f t="array" ref="SU34">INDEX(SU$13:SU33,$B34+1,1)</f>
        <v>0</v>
      </c>
      <c r="SV34" s="535" cm="1">
        <f t="array" ref="SV34">INDEX(SV$13:SV33,$B34+1,1)</f>
        <v>0</v>
      </c>
      <c r="SW34" s="535" cm="1">
        <f t="array" ref="SW34">INDEX(SW$13:SW33,$B34+1,1)</f>
        <v>0</v>
      </c>
      <c r="SX34" s="535" cm="1">
        <f t="array" ref="SX34">INDEX(SX$13:SX33,$B34+1,1)</f>
        <v>0</v>
      </c>
      <c r="SY34" s="535" cm="1">
        <f t="array" ref="SY34">INDEX(SY$13:SY33,$B34+1,1)</f>
        <v>0</v>
      </c>
      <c r="SZ34" s="535" cm="1">
        <f t="array" ref="SZ34">INDEX(SZ$13:SZ33,$B34+1,1)</f>
        <v>0</v>
      </c>
      <c r="TA34" s="535" cm="1">
        <f t="array" ref="TA34">INDEX(TA$13:TA33,$B34+1,1)</f>
        <v>0</v>
      </c>
      <c r="TB34" s="535" cm="1">
        <f t="array" ref="TB34">INDEX(TB$13:TB33,$B34+1,1)</f>
        <v>0</v>
      </c>
      <c r="TC34" s="535" cm="1">
        <f t="array" ref="TC34">INDEX(TC$13:TC33,$B34+1,1)</f>
        <v>0</v>
      </c>
      <c r="TD34" s="535" cm="1">
        <f t="array" ref="TD34">INDEX(TD$13:TD33,$B34+1,1)</f>
        <v>0</v>
      </c>
      <c r="TE34" s="535" cm="1">
        <f t="array" ref="TE34">INDEX(TE$13:TE33,$B34+1,1)</f>
        <v>0</v>
      </c>
      <c r="TF34" s="535" cm="1">
        <f t="array" ref="TF34">INDEX(TF$13:TF33,$B34+1,1)</f>
        <v>0</v>
      </c>
      <c r="TG34" s="535" cm="1">
        <f t="array" ref="TG34">INDEX(TG$13:TG33,$B34+1,1)</f>
        <v>0</v>
      </c>
      <c r="TH34" s="535" cm="1">
        <f t="array" ref="TH34">INDEX(TH$13:TH33,$B34+1,1)</f>
        <v>0</v>
      </c>
      <c r="TI34" s="535" cm="1">
        <f t="array" ref="TI34">INDEX(TI$13:TI33,$B34+1,1)</f>
        <v>0</v>
      </c>
      <c r="TJ34" s="535" cm="1">
        <f t="array" ref="TJ34">INDEX(TJ$13:TJ33,$B34+1,1)</f>
        <v>0</v>
      </c>
      <c r="TK34" s="535" cm="1">
        <f t="array" ref="TK34">INDEX(TK$13:TK33,$B34+1,1)</f>
        <v>0</v>
      </c>
      <c r="TL34" s="535" cm="1">
        <f t="array" ref="TL34">INDEX(TL$13:TL33,$B34+1,1)</f>
        <v>0</v>
      </c>
      <c r="TM34" s="535" cm="1">
        <f t="array" ref="TM34">INDEX(TM$13:TM33,$B34+1,1)</f>
        <v>0</v>
      </c>
      <c r="TN34" s="535" cm="1">
        <f t="array" ref="TN34">INDEX(TN$13:TN33,$B34+1,1)</f>
        <v>0</v>
      </c>
      <c r="TO34" s="535" cm="1">
        <f t="array" ref="TO34">INDEX(TO$13:TO33,$B34+1,1)</f>
        <v>0</v>
      </c>
      <c r="TP34" s="535" cm="1">
        <f t="array" ref="TP34">INDEX(TP$13:TP33,$B34+1,1)</f>
        <v>0</v>
      </c>
      <c r="TQ34" s="535" cm="1">
        <f t="array" ref="TQ34">INDEX(TQ$13:TQ33,$B34+1,1)</f>
        <v>0</v>
      </c>
      <c r="TR34" s="535" cm="1">
        <f t="array" ref="TR34">INDEX(TR$13:TR33,$B34+1,1)</f>
        <v>0</v>
      </c>
      <c r="TS34" s="535" cm="1">
        <f t="array" ref="TS34">INDEX(TS$13:TS33,$B34+1,1)</f>
        <v>0</v>
      </c>
      <c r="TT34" s="535" cm="1">
        <f t="array" ref="TT34">INDEX(TT$13:TT33,$B34+1,1)</f>
        <v>0</v>
      </c>
      <c r="TU34" s="535" cm="1">
        <f t="array" ref="TU34">INDEX(TU$13:TU33,$B34+1,1)</f>
        <v>0</v>
      </c>
      <c r="TV34" s="535" cm="1">
        <f t="array" ref="TV34">INDEX(TV$13:TV33,$B34+1,1)</f>
        <v>0</v>
      </c>
      <c r="TW34" s="535" cm="1">
        <f t="array" ref="TW34">INDEX(TW$13:TW33,$B34+1,1)</f>
        <v>0</v>
      </c>
      <c r="TX34" s="535" cm="1">
        <f t="array" ref="TX34">INDEX(TX$13:TX33,$B34+1,1)</f>
        <v>0</v>
      </c>
      <c r="TY34" s="535" cm="1">
        <f t="array" ref="TY34">INDEX(TY$13:TY33,$B34+1,1)</f>
        <v>0</v>
      </c>
      <c r="TZ34" s="535" cm="1">
        <f t="array" ref="TZ34">INDEX(TZ$13:TZ33,$B34+1,1)</f>
        <v>0</v>
      </c>
      <c r="UA34" s="535" cm="1">
        <f t="array" ref="UA34">INDEX(UA$13:UA33,$B34+1,1)</f>
        <v>0</v>
      </c>
      <c r="UB34" s="535" cm="1">
        <f t="array" ref="UB34">INDEX(UB$13:UB33,$B34+1,1)</f>
        <v>0</v>
      </c>
      <c r="UC34" s="535" cm="1">
        <f t="array" ref="UC34">INDEX(UC$13:UC33,$B34+1,1)</f>
        <v>0</v>
      </c>
      <c r="UD34" s="535" cm="1">
        <f t="array" ref="UD34">INDEX(UD$13:UD33,$B34+1,1)</f>
        <v>0</v>
      </c>
      <c r="UE34" s="535" cm="1">
        <f t="array" ref="UE34">INDEX(UE$13:UE33,$B34+1,1)</f>
        <v>0</v>
      </c>
      <c r="UF34" s="535" cm="1">
        <f t="array" ref="UF34">INDEX(UF$13:UF33,$B34+1,1)</f>
        <v>0</v>
      </c>
      <c r="UG34" s="535" cm="1">
        <f t="array" ref="UG34">INDEX(UG$13:UG33,$B34+1,1)</f>
        <v>0</v>
      </c>
      <c r="UH34" s="535" cm="1">
        <f t="array" ref="UH34">INDEX(UH$13:UH33,$B34+1,1)</f>
        <v>0</v>
      </c>
      <c r="UI34" s="535" cm="1">
        <f t="array" ref="UI34">INDEX(UI$13:UI33,$B34+1,1)</f>
        <v>0</v>
      </c>
      <c r="UJ34" s="535" cm="1">
        <f t="array" ref="UJ34">INDEX(UJ$13:UJ33,$B34+1,1)</f>
        <v>0</v>
      </c>
      <c r="UK34" s="535" cm="1">
        <f t="array" ref="UK34">INDEX(UK$13:UK33,$B34+1,1)</f>
        <v>0</v>
      </c>
      <c r="UL34" s="535" cm="1">
        <f t="array" ref="UL34">INDEX(UL$13:UL33,$B34+1,1)</f>
        <v>0</v>
      </c>
      <c r="UM34" s="535" cm="1">
        <f t="array" ref="UM34">INDEX(UM$13:UM33,$B34+1,1)</f>
        <v>0</v>
      </c>
      <c r="UN34" s="535" cm="1">
        <f t="array" ref="UN34">INDEX(UN$13:UN33,$B34+1,1)</f>
        <v>0</v>
      </c>
      <c r="UO34" s="535" cm="1">
        <f t="array" ref="UO34">INDEX(UO$13:UO33,$B34+1,1)</f>
        <v>0</v>
      </c>
      <c r="UP34" s="535" cm="1">
        <f t="array" ref="UP34">INDEX(UP$13:UP33,$B34+1,1)</f>
        <v>0</v>
      </c>
      <c r="UQ34" s="535" cm="1">
        <f t="array" ref="UQ34">INDEX(UQ$13:UQ33,$B34+1,1)</f>
        <v>0</v>
      </c>
      <c r="UR34" s="535" cm="1">
        <f t="array" ref="UR34">INDEX(UR$13:UR33,$B34+1,1)</f>
        <v>0</v>
      </c>
      <c r="US34" s="535" cm="1">
        <f t="array" ref="US34">INDEX(US$13:US33,$B34+1,1)</f>
        <v>0</v>
      </c>
      <c r="UT34" s="535" cm="1">
        <f t="array" ref="UT34">INDEX(UT$13:UT33,$B34+1,1)</f>
        <v>0</v>
      </c>
      <c r="UU34" s="535" cm="1">
        <f t="array" ref="UU34">INDEX(UU$13:UU33,$B34+1,1)</f>
        <v>0</v>
      </c>
      <c r="UV34" s="535" cm="1">
        <f t="array" ref="UV34">INDEX(UV$13:UV33,$B34+1,1)</f>
        <v>0</v>
      </c>
      <c r="UW34" s="535" cm="1">
        <f t="array" ref="UW34">INDEX(UW$13:UW33,$B34+1,1)</f>
        <v>0</v>
      </c>
      <c r="UX34" s="535" cm="1">
        <f t="array" ref="UX34">INDEX(UX$13:UX33,$B34+1,1)</f>
        <v>0</v>
      </c>
      <c r="UY34" s="535" cm="1">
        <f t="array" ref="UY34">INDEX(UY$13:UY33,$B34+1,1)</f>
        <v>0</v>
      </c>
      <c r="UZ34" s="535" cm="1">
        <f t="array" ref="UZ34">INDEX(UZ$13:UZ33,$B34+1,1)</f>
        <v>0</v>
      </c>
      <c r="VA34" s="535" cm="1">
        <f t="array" ref="VA34">INDEX(VA$13:VA33,$B34+1,1)</f>
        <v>0</v>
      </c>
      <c r="VB34" s="535" cm="1">
        <f t="array" ref="VB34">INDEX(VB$13:VB33,$B34+1,1)</f>
        <v>0</v>
      </c>
      <c r="VC34" s="535" cm="1">
        <f t="array" ref="VC34">INDEX(VC$13:VC33,$B34+1,1)</f>
        <v>0</v>
      </c>
      <c r="VD34" s="535" cm="1">
        <f t="array" ref="VD34">INDEX(VD$13:VD33,$B34+1,1)</f>
        <v>0</v>
      </c>
      <c r="VE34" s="535" cm="1">
        <f t="array" ref="VE34">INDEX(VE$13:VE33,$B34+1,1)</f>
        <v>0</v>
      </c>
      <c r="VF34" s="535" cm="1">
        <f t="array" ref="VF34">INDEX(VF$13:VF33,$B34+1,1)</f>
        <v>0</v>
      </c>
      <c r="VG34" s="535" cm="1">
        <f t="array" ref="VG34">INDEX(VG$13:VG33,$B34+1,1)</f>
        <v>0</v>
      </c>
      <c r="VH34" s="535" cm="1">
        <f t="array" ref="VH34">INDEX(VH$13:VH33,$B34+1,1)</f>
        <v>0</v>
      </c>
      <c r="VI34" s="535" cm="1">
        <f t="array" ref="VI34">INDEX(VI$13:VI33,$B34+1,1)</f>
        <v>0</v>
      </c>
      <c r="VJ34" s="535" cm="1">
        <f t="array" ref="VJ34">INDEX(VJ$13:VJ33,$B34+1,1)</f>
        <v>0</v>
      </c>
      <c r="VK34" s="535" cm="1">
        <f t="array" ref="VK34">INDEX(VK$13:VK33,$B34+1,1)</f>
        <v>0</v>
      </c>
      <c r="VL34" s="535" cm="1">
        <f t="array" ref="VL34">INDEX(VL$13:VL33,$B34+1,1)</f>
        <v>0</v>
      </c>
      <c r="VM34" s="535" cm="1">
        <f t="array" ref="VM34">INDEX(VM$13:VM33,$B34+1,1)</f>
        <v>0</v>
      </c>
      <c r="VN34" s="535" cm="1">
        <f t="array" ref="VN34">INDEX(VN$13:VN33,$B34+1,1)</f>
        <v>0</v>
      </c>
      <c r="VO34" s="535" cm="1">
        <f t="array" ref="VO34">INDEX(VO$13:VO33,$B34+1,1)</f>
        <v>0</v>
      </c>
      <c r="VP34" s="535" cm="1">
        <f t="array" ref="VP34">INDEX(VP$13:VP33,$B34+1,1)</f>
        <v>0</v>
      </c>
      <c r="VQ34" s="535" cm="1">
        <f t="array" ref="VQ34">INDEX(VQ$13:VQ33,$B34+1,1)</f>
        <v>0</v>
      </c>
      <c r="VR34" s="535" cm="1">
        <f t="array" ref="VR34">INDEX(VR$13:VR33,$B34+1,1)</f>
        <v>0</v>
      </c>
      <c r="VS34" s="535" cm="1">
        <f t="array" ref="VS34">INDEX(VS$13:VS33,$B34+1,1)</f>
        <v>0</v>
      </c>
      <c r="VT34" s="535" cm="1">
        <f t="array" ref="VT34">INDEX(VT$13:VT33,$B34+1,1)</f>
        <v>0</v>
      </c>
      <c r="VU34" s="535" cm="1">
        <f t="array" ref="VU34">INDEX(VU$13:VU33,$B34+1,1)</f>
        <v>0</v>
      </c>
      <c r="VV34" s="535" cm="1">
        <f t="array" ref="VV34">INDEX(VV$13:VV33,$B34+1,1)</f>
        <v>0</v>
      </c>
      <c r="VW34" s="535" cm="1">
        <f t="array" ref="VW34">INDEX(VW$13:VW33,$B34+1,1)</f>
        <v>0</v>
      </c>
      <c r="VX34" s="535" cm="1">
        <f t="array" ref="VX34">INDEX(VX$13:VX33,$B34+1,1)</f>
        <v>0</v>
      </c>
      <c r="VY34" s="535" cm="1">
        <f t="array" ref="VY34">INDEX(VY$13:VY33,$B34+1,1)</f>
        <v>0</v>
      </c>
      <c r="VZ34" s="535" cm="1">
        <f t="array" ref="VZ34">INDEX(VZ$13:VZ33,$B34+1,1)</f>
        <v>0</v>
      </c>
      <c r="WA34" s="535" cm="1">
        <f t="array" ref="WA34">INDEX(WA$13:WA33,$B34+1,1)</f>
        <v>0</v>
      </c>
      <c r="WB34" s="535" cm="1">
        <f t="array" ref="WB34">INDEX(WB$13:WB33,$B34+1,1)</f>
        <v>0</v>
      </c>
      <c r="WC34" s="535" cm="1">
        <f t="array" ref="WC34">INDEX(WC$13:WC33,$B34+1,1)</f>
        <v>0</v>
      </c>
      <c r="WD34" s="535" cm="1">
        <f t="array" ref="WD34">INDEX(WD$13:WD33,$B34+1,1)</f>
        <v>0</v>
      </c>
      <c r="WE34" s="535" cm="1">
        <f t="array" ref="WE34">INDEX(WE$13:WE33,$B34+1,1)</f>
        <v>0</v>
      </c>
      <c r="WF34" s="535" cm="1">
        <f t="array" ref="WF34">INDEX(WF$13:WF33,$B34+1,1)</f>
        <v>0</v>
      </c>
      <c r="WG34" s="535" cm="1">
        <f t="array" ref="WG34">INDEX(WG$13:WG33,$B34+1,1)</f>
        <v>0</v>
      </c>
      <c r="WH34" s="535" cm="1">
        <f t="array" ref="WH34">INDEX(WH$13:WH33,$B34+1,1)</f>
        <v>0</v>
      </c>
      <c r="WI34" s="535" cm="1">
        <f t="array" ref="WI34">INDEX(WI$13:WI33,$B34+1,1)</f>
        <v>0</v>
      </c>
      <c r="WJ34" s="535" cm="1">
        <f t="array" ref="WJ34">INDEX(WJ$13:WJ33,$B34+1,1)</f>
        <v>0</v>
      </c>
      <c r="WK34" s="535" cm="1">
        <f t="array" ref="WK34">INDEX(WK$13:WK33,$B34+1,1)</f>
        <v>0</v>
      </c>
      <c r="WL34" s="535" cm="1">
        <f t="array" ref="WL34">INDEX(WL$13:WL33,$B34+1,1)</f>
        <v>0</v>
      </c>
      <c r="WM34" s="535" cm="1">
        <f t="array" ref="WM34">INDEX(WM$13:WM33,$B34+1,1)</f>
        <v>0</v>
      </c>
      <c r="WN34" s="535" cm="1">
        <f t="array" ref="WN34">INDEX(WN$13:WN33,$B34+1,1)</f>
        <v>0</v>
      </c>
      <c r="WO34" s="535" cm="1">
        <f t="array" ref="WO34">INDEX(WO$13:WO33,$B34+1,1)</f>
        <v>0</v>
      </c>
      <c r="WP34" s="535" cm="1">
        <f t="array" ref="WP34">INDEX(WP$13:WP33,$B34+1,1)</f>
        <v>0</v>
      </c>
      <c r="WQ34" s="535" cm="1">
        <f t="array" ref="WQ34">INDEX(WQ$13:WQ33,$B34+1,1)</f>
        <v>0</v>
      </c>
      <c r="WR34" s="535" cm="1">
        <f t="array" ref="WR34">INDEX(WR$13:WR33,$B34+1,1)</f>
        <v>0</v>
      </c>
      <c r="WS34" s="535" cm="1">
        <f t="array" ref="WS34">INDEX(WS$13:WS33,$B34+1,1)</f>
        <v>0</v>
      </c>
      <c r="WT34" s="535" cm="1">
        <f t="array" ref="WT34">INDEX(WT$13:WT33,$B34+1,1)</f>
        <v>0</v>
      </c>
      <c r="WU34" s="535" cm="1">
        <f t="array" ref="WU34">INDEX(WU$13:WU33,$B34+1,1)</f>
        <v>0</v>
      </c>
      <c r="WV34" s="535" cm="1">
        <f t="array" ref="WV34">INDEX(WV$13:WV33,$B34+1,1)</f>
        <v>0</v>
      </c>
      <c r="WW34" s="535" cm="1">
        <f t="array" ref="WW34">INDEX(WW$13:WW33,$B34+1,1)</f>
        <v>0</v>
      </c>
      <c r="WX34" s="535" cm="1">
        <f t="array" ref="WX34">INDEX(WX$13:WX33,$B34+1,1)</f>
        <v>0</v>
      </c>
      <c r="WY34" s="535" cm="1">
        <f t="array" ref="WY34">INDEX(WY$13:WY33,$B34+1,1)</f>
        <v>0</v>
      </c>
      <c r="WZ34" s="535" cm="1">
        <f t="array" ref="WZ34">INDEX(WZ$13:WZ33,$B34+1,1)</f>
        <v>0</v>
      </c>
      <c r="XA34" s="535" cm="1">
        <f t="array" ref="XA34">INDEX(XA$13:XA33,$B34+1,1)</f>
        <v>0</v>
      </c>
      <c r="XB34" s="535" cm="1">
        <f t="array" ref="XB34">INDEX(XB$13:XB33,$B34+1,1)</f>
        <v>0</v>
      </c>
      <c r="XC34" s="535" cm="1">
        <f t="array" ref="XC34">INDEX(XC$13:XC33,$B34+1,1)</f>
        <v>0</v>
      </c>
      <c r="XD34" s="535" cm="1">
        <f t="array" ref="XD34">INDEX(XD$13:XD33,$B34+1,1)</f>
        <v>0</v>
      </c>
      <c r="XE34" s="535" cm="1">
        <f t="array" ref="XE34">INDEX(XE$13:XE33,$B34+1,1)</f>
        <v>0</v>
      </c>
      <c r="XF34" s="535" cm="1">
        <f t="array" ref="XF34">INDEX(XF$13:XF33,$B34+1,1)</f>
        <v>0</v>
      </c>
      <c r="XG34" s="535" cm="1">
        <f t="array" ref="XG34">INDEX(XG$13:XG33,$B34+1,1)</f>
        <v>0</v>
      </c>
      <c r="XH34" s="535" cm="1">
        <f t="array" ref="XH34">INDEX(XH$13:XH33,$B34+1,1)</f>
        <v>0</v>
      </c>
      <c r="XI34" s="535" cm="1">
        <f t="array" ref="XI34">INDEX(XI$13:XI33,$B34+1,1)</f>
        <v>0</v>
      </c>
      <c r="XJ34" s="535" cm="1">
        <f t="array" ref="XJ34">INDEX(XJ$13:XJ33,$B34+1,1)</f>
        <v>0</v>
      </c>
      <c r="XK34" s="535" cm="1">
        <f t="array" ref="XK34">INDEX(XK$13:XK33,$B34+1,1)</f>
        <v>0</v>
      </c>
      <c r="XL34" s="535" cm="1">
        <f t="array" ref="XL34">INDEX(XL$13:XL33,$B34+1,1)</f>
        <v>0</v>
      </c>
      <c r="XM34" s="535" cm="1">
        <f t="array" ref="XM34">INDEX(XM$13:XM33,$B34+1,1)</f>
        <v>0</v>
      </c>
      <c r="XN34" s="535" cm="1">
        <f t="array" ref="XN34">INDEX(XN$13:XN33,$B34+1,1)</f>
        <v>0</v>
      </c>
      <c r="XO34" s="535" cm="1">
        <f t="array" ref="XO34">INDEX(XO$13:XO33,$B34+1,1)</f>
        <v>0</v>
      </c>
      <c r="XP34" s="535" cm="1">
        <f t="array" ref="XP34">INDEX(XP$13:XP33,$B34+1,1)</f>
        <v>0</v>
      </c>
      <c r="XQ34" s="535" cm="1">
        <f t="array" ref="XQ34">INDEX(XQ$13:XQ33,$B34+1,1)</f>
        <v>0</v>
      </c>
      <c r="XR34" s="535" cm="1">
        <f t="array" ref="XR34">INDEX(XR$13:XR33,$B34+1,1)</f>
        <v>0</v>
      </c>
      <c r="XS34" s="535" cm="1">
        <f t="array" ref="XS34">INDEX(XS$13:XS33,$B34+1,1)</f>
        <v>0</v>
      </c>
      <c r="XT34" s="535" cm="1">
        <f t="array" ref="XT34">INDEX(XT$13:XT33,$B34+1,1)</f>
        <v>0</v>
      </c>
      <c r="XU34" s="535" cm="1">
        <f t="array" ref="XU34">INDEX(XU$13:XU33,$B34+1,1)</f>
        <v>0</v>
      </c>
      <c r="XV34" s="535" cm="1">
        <f t="array" ref="XV34">INDEX(XV$13:XV33,$B34+1,1)</f>
        <v>0</v>
      </c>
      <c r="XW34" s="535" cm="1">
        <f t="array" ref="XW34">INDEX(XW$13:XW33,$B34+1,1)</f>
        <v>0</v>
      </c>
      <c r="XX34" s="535" cm="1">
        <f t="array" ref="XX34">INDEX(XX$13:XX33,$B34+1,1)</f>
        <v>0</v>
      </c>
      <c r="XY34" s="535" cm="1">
        <f t="array" ref="XY34">INDEX(XY$13:XY33,$B34+1,1)</f>
        <v>0</v>
      </c>
      <c r="XZ34" s="535" cm="1">
        <f t="array" ref="XZ34">INDEX(XZ$13:XZ33,$B34+1,1)</f>
        <v>0</v>
      </c>
      <c r="YA34" s="535" cm="1">
        <f t="array" ref="YA34">INDEX(YA$13:YA33,$B34+1,1)</f>
        <v>0</v>
      </c>
      <c r="YB34" s="535" cm="1">
        <f t="array" ref="YB34">INDEX(YB$13:YB33,$B34+1,1)</f>
        <v>0</v>
      </c>
      <c r="YC34" s="535" cm="1">
        <f t="array" ref="YC34">INDEX(YC$13:YC33,$B34+1,1)</f>
        <v>0</v>
      </c>
      <c r="YD34" s="535" cm="1">
        <f t="array" ref="YD34">INDEX(YD$13:YD33,$B34+1,1)</f>
        <v>0</v>
      </c>
      <c r="YE34" s="535" cm="1">
        <f t="array" ref="YE34">INDEX(YE$13:YE33,$B34+1,1)</f>
        <v>0</v>
      </c>
      <c r="YF34" s="535" cm="1">
        <f t="array" ref="YF34">INDEX(YF$13:YF33,$B34+1,1)</f>
        <v>0</v>
      </c>
      <c r="YG34" s="535" cm="1">
        <f t="array" ref="YG34">INDEX(YG$13:YG33,$B34+1,1)</f>
        <v>0</v>
      </c>
      <c r="YH34" s="535" cm="1">
        <f t="array" ref="YH34">INDEX(YH$13:YH33,$B34+1,1)</f>
        <v>0</v>
      </c>
      <c r="YI34" s="535" cm="1">
        <f t="array" ref="YI34">INDEX(YI$13:YI33,$B34+1,1)</f>
        <v>0</v>
      </c>
      <c r="YJ34" s="535" cm="1">
        <f t="array" ref="YJ34">INDEX(YJ$13:YJ33,$B34+1,1)</f>
        <v>0</v>
      </c>
      <c r="YK34" s="535" cm="1">
        <f t="array" ref="YK34">INDEX(YK$13:YK33,$B34+1,1)</f>
        <v>0</v>
      </c>
      <c r="YL34" s="535" cm="1">
        <f t="array" ref="YL34">INDEX(YL$13:YL33,$B34+1,1)</f>
        <v>0</v>
      </c>
      <c r="YM34" s="535" cm="1">
        <f t="array" ref="YM34">INDEX(YM$13:YM33,$B34+1,1)</f>
        <v>0</v>
      </c>
      <c r="YN34" s="535" cm="1">
        <f t="array" ref="YN34">INDEX(YN$13:YN33,$B34+1,1)</f>
        <v>0</v>
      </c>
      <c r="YO34" s="535" cm="1">
        <f t="array" ref="YO34">INDEX(YO$13:YO33,$B34+1,1)</f>
        <v>0</v>
      </c>
      <c r="YP34" s="535" cm="1">
        <f t="array" ref="YP34">INDEX(YP$13:YP33,$B34+1,1)</f>
        <v>0</v>
      </c>
      <c r="YQ34" s="535" cm="1">
        <f t="array" ref="YQ34">INDEX(YQ$13:YQ33,$B34+1,1)</f>
        <v>0</v>
      </c>
      <c r="YR34" s="535" cm="1">
        <f t="array" ref="YR34">INDEX(YR$13:YR33,$B34+1,1)</f>
        <v>0</v>
      </c>
      <c r="YS34" s="535" cm="1">
        <f t="array" ref="YS34">INDEX(YS$13:YS33,$B34+1,1)</f>
        <v>0</v>
      </c>
      <c r="YT34" s="535" cm="1">
        <f t="array" ref="YT34">INDEX(YT$13:YT33,$B34+1,1)</f>
        <v>0</v>
      </c>
      <c r="YU34" s="535" cm="1">
        <f t="array" ref="YU34">INDEX(YU$13:YU33,$B34+1,1)</f>
        <v>0</v>
      </c>
      <c r="YV34" s="535" cm="1">
        <f t="array" ref="YV34">INDEX(YV$13:YV33,$B34+1,1)</f>
        <v>0</v>
      </c>
      <c r="YW34" s="535" cm="1">
        <f t="array" ref="YW34">INDEX(YW$13:YW33,$B34+1,1)</f>
        <v>0</v>
      </c>
      <c r="YX34" s="535" cm="1">
        <f t="array" ref="YX34">INDEX(YX$13:YX33,$B34+1,1)</f>
        <v>0</v>
      </c>
      <c r="YY34" s="535" cm="1">
        <f t="array" ref="YY34">INDEX(YY$13:YY33,$B34+1,1)</f>
        <v>0</v>
      </c>
      <c r="YZ34" s="535" cm="1">
        <f t="array" ref="YZ34">INDEX(YZ$13:YZ33,$B34+1,1)</f>
        <v>0</v>
      </c>
      <c r="ZA34" s="535" t="str" cm="1">
        <f t="array" ref="ZA34">INDEX(ZA$13:ZA33,$B34+1,1)</f>
        <v>-</v>
      </c>
      <c r="ZB34" s="18"/>
      <c r="ZC34" s="535" cm="1">
        <f t="array" ref="ZC34">INDEX(ZC$13:ZC33,$B34+1,1)</f>
        <v>0</v>
      </c>
      <c r="ZD34" s="535" cm="1">
        <f t="array" ref="ZD34">INDEX(ZD$13:ZD33,$B34+1,1)</f>
        <v>0</v>
      </c>
      <c r="ZE34" s="535" cm="1">
        <f t="array" ref="ZE34">INDEX(ZE$13:ZE33,$B34+1,1)</f>
        <v>0</v>
      </c>
      <c r="ZF34" s="535" t="str" cm="1">
        <f t="array" ref="ZF34">INDEX(ZF$13:ZF33,$B34+1,1)</f>
        <v>-</v>
      </c>
      <c r="ZG34" s="535" t="str" cm="1">
        <f t="array" ref="ZG34">INDEX(ZG$13:ZG33,$B34+1,1)</f>
        <v>-</v>
      </c>
      <c r="ZH34" s="535" t="str" cm="1">
        <f t="array" ref="ZH34">INDEX(ZH$13:ZH33,$B34+1,1)</f>
        <v>-</v>
      </c>
      <c r="ZI34" s="535" t="str" cm="1">
        <f t="array" ref="ZI34">INDEX(ZI$13:ZI33,$B34+1,1)</f>
        <v>-</v>
      </c>
      <c r="ZJ34" s="535" t="str" cm="1">
        <f t="array" ref="ZJ34">INDEX(ZJ$13:ZJ33,$B34+1,1)</f>
        <v>-</v>
      </c>
      <c r="ZK34" s="535" t="str" cm="1">
        <f t="array" ref="ZK34">INDEX(ZK$13:ZK33,$B34+1,1)</f>
        <v>-</v>
      </c>
      <c r="ZL34" s="535" t="str" cm="1">
        <f t="array" ref="ZL34">INDEX(ZL$13:ZL33,$B34+1,1)</f>
        <v>-</v>
      </c>
      <c r="ZM34" s="535" t="str" cm="1">
        <f t="array" ref="ZM34">INDEX(ZM$13:ZM33,$B34+1,1)</f>
        <v>-</v>
      </c>
      <c r="ZN34" s="535" t="str" cm="1">
        <f t="array" ref="ZN34">INDEX(ZN$13:ZN33,$B34+1,1)</f>
        <v>-</v>
      </c>
      <c r="ZO34" s="535" t="str" cm="1">
        <f t="array" ref="ZO34">INDEX(ZO$13:ZO33,$B34+1,1)</f>
        <v>-</v>
      </c>
      <c r="ZP34" s="535" t="str" cm="1">
        <f t="array" ref="ZP34">INDEX(ZP$13:ZP33,$B34+1,1)</f>
        <v>-</v>
      </c>
      <c r="ZQ34" s="535" t="str" cm="1">
        <f t="array" ref="ZQ34">INDEX(ZQ$13:ZQ33,$B34+1,1)</f>
        <v>-</v>
      </c>
      <c r="ZR34" s="535" t="str" cm="1">
        <f t="array" ref="ZR34">INDEX(ZR$13:ZR33,$B34+1,1)</f>
        <v>-</v>
      </c>
      <c r="ZS34" s="535" t="str" cm="1">
        <f t="array" ref="ZS34">INDEX(ZS$13:ZS33,$B34+1,1)</f>
        <v>-</v>
      </c>
      <c r="ZT34" s="535" t="str" cm="1">
        <f t="array" ref="ZT34">INDEX(ZT$13:ZT33,$B34+1,1)</f>
        <v>-</v>
      </c>
      <c r="ZU34" s="535" t="str" cm="1">
        <f t="array" ref="ZU34">INDEX(ZU$13:ZU33,$B34+1,1)</f>
        <v>-</v>
      </c>
      <c r="ZV34" s="535" t="str" cm="1">
        <f t="array" ref="ZV34">INDEX(ZV$13:ZV33,$B34+1,1)</f>
        <v>-</v>
      </c>
      <c r="ZW34" s="535" t="str" cm="1">
        <f t="array" ref="ZW34">INDEX(ZW$13:ZW33,$B34+1,1)</f>
        <v>-</v>
      </c>
      <c r="ZX34" s="18"/>
      <c r="ZY34" s="411" t="str">
        <f t="shared" ca="1" si="211"/>
        <v>-</v>
      </c>
      <c r="ZZ34" s="535" t="str" cm="1">
        <f t="array" ref="ZZ34">INDEX(ZZ$13:ZZ33,$B34+1,1)</f>
        <v>-</v>
      </c>
      <c r="AAA34" s="535" t="str" cm="1">
        <f t="array" ref="AAA34">INDEX(AAA$13:AAA33,$B34+1,1)</f>
        <v>-</v>
      </c>
      <c r="AAB34" s="535" t="str" cm="1">
        <f t="array" ref="AAB34">INDEX(AAB$13:AAB33,$B34+1,1)</f>
        <v>-</v>
      </c>
      <c r="AAC34" s="535" t="str" cm="1">
        <f t="array" ref="AAC34">INDEX(AAC$13:AAC33,$B34+1,1)</f>
        <v>-</v>
      </c>
      <c r="AAD34" s="535" cm="1">
        <f t="array" ref="AAD34">INDEX(AAD$13:AAD33,$B34+1,1)</f>
        <v>0</v>
      </c>
      <c r="AAE34" s="535" t="str" cm="1">
        <f t="array" ref="AAE34">INDEX(AAE$13:AAE33,$B34+1,1)</f>
        <v>-</v>
      </c>
      <c r="AAF34" s="535" t="str" cm="1">
        <f t="array" ref="AAF34">INDEX(AAF$13:AAF33,$B34+1,1)</f>
        <v>-</v>
      </c>
      <c r="AAG34" s="535" t="str" cm="1">
        <f t="array" ref="AAG34">INDEX(AAG$13:AAG33,$B34+1,1)</f>
        <v>-</v>
      </c>
      <c r="AAH34" s="535" t="str" cm="1">
        <f t="array" ref="AAH34">INDEX(AAH$13:AAH33,$B34+1,1)</f>
        <v>-</v>
      </c>
      <c r="AAI34" s="535" t="str" cm="1">
        <f t="array" ref="AAI34">INDEX(AAI$13:AAI33,$B34+1,1)</f>
        <v>-</v>
      </c>
      <c r="AAJ34" s="535" t="str" cm="1">
        <f t="array" ref="AAJ34">INDEX(AAJ$13:AAJ33,$B34+1,1)</f>
        <v>-</v>
      </c>
      <c r="AAK34" s="535" t="str" cm="1">
        <f t="array" ref="AAK34">INDEX(AAK$13:AAK33,$B34+1,1)</f>
        <v>-</v>
      </c>
      <c r="AAL34" s="535" t="str" cm="1">
        <f t="array" ref="AAL34">INDEX(AAL$13:AAL33,$B34+1,1)</f>
        <v>-</v>
      </c>
      <c r="AAM34" s="535" t="b" cm="1">
        <f t="array" ref="AAM34">INDEX(AAM$13:AAM33,$B34+1,1)</f>
        <v>1</v>
      </c>
      <c r="AAN34" s="535" t="str" cm="1">
        <f t="array" ref="AAN34">INDEX(AAN$13:AAN33,$B34+1,1)</f>
        <v>-</v>
      </c>
      <c r="AAO34" s="535" cm="1">
        <f t="array" ref="AAO34">INDEX(AAO$13:AAO33,$B34+1,1)</f>
        <v>0</v>
      </c>
      <c r="AAP34" s="535" cm="1">
        <f t="array" ref="AAP34">INDEX(AAP$13:AAP33,$B34+1,1)</f>
        <v>0</v>
      </c>
      <c r="AAQ34" s="535" cm="1">
        <f t="array" ref="AAQ34">INDEX(AAQ$13:AAQ33,$B34+1,1)</f>
        <v>0</v>
      </c>
      <c r="AAR34" s="18"/>
      <c r="AAS34" s="535" t="str" cm="1">
        <f t="array" ref="AAS34">INDEX(AAS$13:AAS33,$B34+1,1)</f>
        <v>-</v>
      </c>
      <c r="AAT34" s="535" t="str" cm="1">
        <f t="array" ref="AAT34">INDEX(AAT$13:AAT33,$B34+1,1)</f>
        <v>-</v>
      </c>
      <c r="AAU34" s="535" t="str" cm="1">
        <f t="array" ref="AAU34">INDEX(AAU$13:AAU33,$B34+1,1)</f>
        <v>-</v>
      </c>
      <c r="AAV34" s="535" t="str" cm="1">
        <f t="array" ref="AAV34">INDEX(AAV$13:AAV33,$B34+1,1)</f>
        <v>-</v>
      </c>
      <c r="AAW34" s="535" cm="1">
        <f t="array" ref="AAW34">INDEX(AAW$13:AAW33,$B34+1,1)</f>
        <v>1</v>
      </c>
      <c r="AAX34" s="535" cm="1">
        <f t="array" ref="AAX34">INDEX(AAX$13:AAX33,$B34+1,1)</f>
        <v>1</v>
      </c>
      <c r="AAY34" s="535" cm="1">
        <f t="array" ref="AAY34">INDEX(AAY$13:AAY33,$B34+1,1)</f>
        <v>1</v>
      </c>
      <c r="AAZ34" s="535" cm="1">
        <f t="array" ref="AAZ34">INDEX(AAZ$13:AAZ33,$B34+1,1)</f>
        <v>1</v>
      </c>
      <c r="ABA34" s="535" t="str" cm="1">
        <f t="array" ref="ABA34">INDEX(ABA$13:ABA33,$B34+1,1)</f>
        <v>-</v>
      </c>
      <c r="ABB34" s="535" t="str" cm="1">
        <f t="array" ref="ABB34">INDEX(ABB$13:ABB33,$B34+1,1)</f>
        <v>-</v>
      </c>
      <c r="ABC34" s="535" t="str" cm="1">
        <f t="array" ref="ABC34">INDEX(ABC$13:ABC33,$B34+1,1)</f>
        <v>-</v>
      </c>
      <c r="ABD34" s="535" t="str" cm="1">
        <f t="array" ref="ABD34">INDEX(ABD$13:ABD33,$B34+1,1)</f>
        <v>-</v>
      </c>
      <c r="ABE34" s="535" t="str" cm="1">
        <f t="array" ref="ABE34">INDEX(ABE$13:ABE33,$B34+1,1)</f>
        <v>-</v>
      </c>
      <c r="ABF34" s="535" t="str" cm="1">
        <f t="array" ref="ABF34">INDEX(ABF$13:ABF33,$B34+1,1)</f>
        <v>-</v>
      </c>
      <c r="ABG34" s="535" t="str" cm="1">
        <f t="array" ref="ABG34">INDEX(ABG$13:ABG33,$B34+1,1)</f>
        <v>-</v>
      </c>
      <c r="ABH34" s="18"/>
      <c r="ABI34" s="535" t="str" cm="1">
        <f t="array" ref="ABI34">INDEX(ABI$13:ABI33,$B34+1,1)</f>
        <v>-</v>
      </c>
      <c r="ABJ34" s="411">
        <f t="shared" si="187"/>
        <v>1</v>
      </c>
      <c r="ABK34" s="18"/>
      <c r="ABL34" s="535" t="str" cm="1">
        <f t="array" ref="ABL34">INDEX(ABL$13:ABL33,$B34+1,1)</f>
        <v>-</v>
      </c>
      <c r="ABM34" s="535" t="str" cm="1">
        <f t="array" ref="ABM34">INDEX(ABM$13:ABM33,$B34+1,1)</f>
        <v>-</v>
      </c>
      <c r="ABN34" s="535" t="str" cm="1">
        <f t="array" ref="ABN34">INDEX(ABN$13:ABN33,$B34+1,1)</f>
        <v>-</v>
      </c>
      <c r="ABO34" s="535" t="str" cm="1">
        <f t="array" ref="ABO34">INDEX(ABO$13:ABO33,$B34+1,1)</f>
        <v>-</v>
      </c>
      <c r="ABP34" s="535" t="str" cm="1">
        <f t="array" ref="ABP34">INDEX(ABP$13:ABP33,$B34+1,1)</f>
        <v>-</v>
      </c>
      <c r="ABQ34" s="535" t="str" cm="1">
        <f t="array" ref="ABQ34">INDEX(ABQ$13:ABQ33,$B34+1,1)</f>
        <v>-</v>
      </c>
      <c r="ABR34" s="535" t="str" cm="1">
        <f t="array" ref="ABR34">INDEX(ABR$13:ABR33,$B34+1,1)</f>
        <v>-</v>
      </c>
      <c r="ABS34" s="535" t="str" cm="1">
        <f t="array" ref="ABS34">INDEX(ABS$13:ABS33,$B34+1,1)</f>
        <v>-</v>
      </c>
      <c r="ABT34" s="535" t="str" cm="1">
        <f t="array" ref="ABT34">INDEX(ABT$13:ABT33,$B34+1,1)</f>
        <v>-</v>
      </c>
      <c r="ABU34" s="535" t="str" cm="1">
        <f t="array" ref="ABU34">INDEX(ABU$13:ABU33,$B34+1,1)</f>
        <v>-</v>
      </c>
      <c r="ABV34" s="535" t="str" cm="1">
        <f t="array" ref="ABV34">INDEX(ABV$13:ABV33,$B34+1,1)</f>
        <v>-</v>
      </c>
      <c r="ABW34" s="535" t="str" cm="1">
        <f t="array" ref="ABW34">INDEX(ABW$13:ABW33,$B34+1,1)</f>
        <v>-</v>
      </c>
      <c r="ABX34" s="535" t="str" cm="1">
        <f t="array" ref="ABX34">INDEX(ABX$13:ABX33,$B34+1,1)</f>
        <v>-</v>
      </c>
      <c r="ABY34" s="535" t="str" cm="1">
        <f t="array" ref="ABY34">INDEX(ABY$13:ABY33,$B34+1,1)</f>
        <v>-</v>
      </c>
      <c r="ABZ34" s="535" t="str" cm="1">
        <f t="array" ref="ABZ34">INDEX(ABZ$13:ABZ33,$B34+1,1)</f>
        <v>-</v>
      </c>
      <c r="ACA34" s="535" t="str" cm="1">
        <f t="array" ref="ACA34">INDEX(ACA$13:ACA33,$B34+1,1)</f>
        <v>-</v>
      </c>
      <c r="ACB34" s="535" t="str" cm="1">
        <f t="array" ref="ACB34">INDEX(ACB$13:ACB33,$B34+1,1)</f>
        <v>-</v>
      </c>
      <c r="ACC34" s="535" t="str" cm="1">
        <f t="array" ref="ACC34">INDEX(ACC$13:ACC33,$B34+1,1)</f>
        <v>-</v>
      </c>
      <c r="ACD34" s="535" t="str" cm="1">
        <f t="array" ref="ACD34">INDEX(ACD$13:ACD33,$B34+1,1)</f>
        <v>-</v>
      </c>
      <c r="ACE34" s="535" t="str" cm="1">
        <f t="array" ref="ACE34">INDEX(ACE$13:ACE33,$B34+1,1)</f>
        <v>-</v>
      </c>
      <c r="ACF34" s="535" t="str" cm="1">
        <f t="array" ref="ACF34">INDEX(ACF$13:ACF33,$B34+1,1)</f>
        <v>-</v>
      </c>
      <c r="ACG34" s="535" t="str" cm="1">
        <f t="array" ref="ACG34">INDEX(ACG$13:ACG33,$B34+1,1)</f>
        <v>-</v>
      </c>
      <c r="ACH34" s="535" t="str" cm="1">
        <f t="array" ref="ACH34">INDEX(ACH$13:ACH33,$B34+1,1)</f>
        <v>-</v>
      </c>
      <c r="ACI34" s="535" t="str" cm="1">
        <f t="array" ref="ACI34">INDEX(ACI$13:ACI33,$B34+1,1)</f>
        <v>-</v>
      </c>
      <c r="ACJ34" s="535" t="str" cm="1">
        <f t="array" ref="ACJ34">INDEX(ACJ$13:ACJ33,$B34+1,1)</f>
        <v>-</v>
      </c>
      <c r="ACK34" s="535" t="str" cm="1">
        <f t="array" ref="ACK34">INDEX(ACK$13:ACK33,$B34+1,1)</f>
        <v>-</v>
      </c>
      <c r="ACL34" s="535" t="str" cm="1">
        <f t="array" ref="ACL34">INDEX(ACL$13:ACL33,$B34+1,1)</f>
        <v>-</v>
      </c>
      <c r="ACM34" s="535" t="str" cm="1">
        <f t="array" ref="ACM34">INDEX(ACM$13:ACM33,$B34+1,1)</f>
        <v>-</v>
      </c>
      <c r="ACN34" s="535" t="str" cm="1">
        <f t="array" ref="ACN34">INDEX(ACN$13:ACN33,$B34+1,1)</f>
        <v>-</v>
      </c>
      <c r="ACO34" s="535" t="str" cm="1">
        <f t="array" ref="ACO34">INDEX(ACO$13:ACO33,$B34+1,1)</f>
        <v>-</v>
      </c>
      <c r="ACP34" s="535" t="str" cm="1">
        <f t="array" ref="ACP34">INDEX(ACP$13:ACP33,$B34+1,1)</f>
        <v>-</v>
      </c>
      <c r="ACQ34" s="535" t="str" cm="1">
        <f t="array" ref="ACQ34">INDEX(ACQ$13:ACQ33,$B34+1,1)</f>
        <v>-</v>
      </c>
      <c r="ACR34" s="535" t="str" cm="1">
        <f t="array" ref="ACR34">INDEX(ACR$13:ACR33,$B34+1,1)</f>
        <v>-</v>
      </c>
      <c r="ACS34" s="535" t="str" cm="1">
        <f t="array" ref="ACS34">INDEX(ACS$13:ACS33,$B34+1,1)</f>
        <v>-</v>
      </c>
      <c r="ACT34" s="535" t="str" cm="1">
        <f t="array" ref="ACT34">INDEX(ACT$13:ACT33,$B34+1,1)</f>
        <v>-</v>
      </c>
      <c r="ACU34" s="535" t="str" cm="1">
        <f t="array" ref="ACU34">INDEX(ACU$13:ACU33,$B34+1,1)</f>
        <v>-</v>
      </c>
      <c r="ACV34" s="535" t="str" cm="1">
        <f t="array" ref="ACV34">INDEX(ACV$13:ACV33,$B34+1,1)</f>
        <v>-</v>
      </c>
      <c r="ACW34" s="535" t="str" cm="1">
        <f t="array" ref="ACW34">INDEX(ACW$13:ACW33,$B34+1,1)</f>
        <v>-</v>
      </c>
      <c r="ACX34" s="535" t="str" cm="1">
        <f t="array" ref="ACX34">INDEX(ACX$13:ACX33,$B34+1,1)</f>
        <v>-</v>
      </c>
      <c r="ACY34" s="535" t="str" cm="1">
        <f t="array" ref="ACY34">INDEX(ACY$13:ACY33,$B34+1,1)</f>
        <v>-</v>
      </c>
      <c r="ACZ34" s="535" t="str" cm="1">
        <f t="array" ref="ACZ34">INDEX(ACZ$13:ACZ33,$B34+1,1)</f>
        <v>-</v>
      </c>
      <c r="ADA34" s="535" t="str" cm="1">
        <f t="array" ref="ADA34">INDEX(ADA$13:ADA33,$B34+1,1)</f>
        <v>-</v>
      </c>
      <c r="ADB34" s="535" cm="1">
        <f t="array" ref="ADB34">INDEX(ADB$13:ADB33,$B34+1,1)</f>
        <v>1</v>
      </c>
      <c r="ADC34" s="535" cm="1">
        <f t="array" ref="ADC34">INDEX(ADC$13:ADC33,$B34+1,1)</f>
        <v>1</v>
      </c>
      <c r="ADD34" s="535" t="str" cm="1">
        <f t="array" ref="ADD34">INDEX(ADD$13:ADD33,$B34+1,1)</f>
        <v>-</v>
      </c>
      <c r="ADE34" s="535" t="str" cm="1">
        <f t="array" ref="ADE34">INDEX(ADE$13:ADE33,$B34+1,1)</f>
        <v>-</v>
      </c>
      <c r="ADF34" s="535" t="str" cm="1">
        <f t="array" ref="ADF34">INDEX(ADF$13:ADF33,$B34+1,1)</f>
        <v>-</v>
      </c>
      <c r="ADG34" s="535" t="str" cm="1">
        <f t="array" ref="ADG34">INDEX(ADG$13:ADG33,$B34+1,1)</f>
        <v>-</v>
      </c>
      <c r="ADH34" s="535" t="str" cm="1">
        <f t="array" ref="ADH34">INDEX(ADH$13:ADH33,$B34+1,1)</f>
        <v>-</v>
      </c>
      <c r="ADI34" s="535" t="str" cm="1">
        <f t="array" ref="ADI34">INDEX(ADI$13:ADI33,$B34+1,1)</f>
        <v>-</v>
      </c>
      <c r="ADJ34" s="535" t="str" cm="1">
        <f t="array" ref="ADJ34">INDEX(ADJ$13:ADJ33,$B34+1,1)</f>
        <v>-</v>
      </c>
      <c r="ADK34" s="535" t="str" cm="1">
        <f t="array" ref="ADK34">INDEX(ADK$13:ADK33,$B34+1,1)</f>
        <v>-</v>
      </c>
      <c r="ADL34" s="535" t="str" cm="1">
        <f t="array" ref="ADL34">INDEX(ADL$13:ADL33,$B34+1,1)</f>
        <v>-</v>
      </c>
      <c r="ADM34" s="535" t="str" cm="1">
        <f t="array" ref="ADM34">INDEX(ADM$13:ADM33,$B34+1,1)</f>
        <v>-</v>
      </c>
      <c r="ADN34" s="535" t="str" cm="1">
        <f t="array" ref="ADN34">INDEX(ADN$13:ADN33,$B34+1,1)</f>
        <v>-</v>
      </c>
      <c r="ADO34" s="535" t="str" cm="1">
        <f t="array" ref="ADO34">INDEX(ADO$13:ADO33,$B34+1,1)</f>
        <v>-</v>
      </c>
      <c r="ADP34" s="535" t="str" cm="1">
        <f t="array" ref="ADP34">INDEX(ADP$13:ADP33,$B34+1,1)</f>
        <v>-</v>
      </c>
      <c r="ADQ34" s="18"/>
      <c r="ADR34" s="535" t="str" cm="1">
        <f t="array" ref="ADR34">INDEX(ADR$13:ADR33,$B34+1,1)</f>
        <v>-</v>
      </c>
      <c r="ADS34" s="535" t="str" cm="1">
        <f t="array" ref="ADS34">INDEX(ADS$13:ADS33,$B34+1,1)</f>
        <v>-</v>
      </c>
      <c r="ADT34" s="535" t="str" cm="1">
        <f t="array" ref="ADT34">INDEX(ADT$13:ADT33,$B34+1,1)</f>
        <v>-</v>
      </c>
      <c r="ADU34" s="535" t="str" cm="1">
        <f t="array" ref="ADU34">INDEX(ADU$13:ADU33,$B34+1,1)</f>
        <v>-</v>
      </c>
      <c r="ADV34" s="535" t="str" cm="1">
        <f t="array" ref="ADV34">INDEX(ADV$13:ADV33,$B34+1,1)</f>
        <v>-</v>
      </c>
      <c r="ADW34" s="535" t="str" cm="1">
        <f t="array" ref="ADW34">INDEX(ADW$13:ADW33,$B34+1,1)</f>
        <v>-</v>
      </c>
      <c r="ADX34" s="535" t="str" cm="1">
        <f t="array" ref="ADX34">INDEX(ADX$13:ADX33,$B34+1,1)</f>
        <v>-</v>
      </c>
      <c r="ADY34" s="535" t="str" cm="1">
        <f t="array" ref="ADY34">INDEX(ADY$13:ADY33,$B34+1,1)</f>
        <v>-</v>
      </c>
      <c r="ADZ34" s="535" t="str" cm="1">
        <f t="array" ref="ADZ34">INDEX(ADZ$13:ADZ33,$B34+1,1)</f>
        <v>-</v>
      </c>
      <c r="AEA34" s="535" t="str" cm="1">
        <f t="array" ref="AEA34">INDEX(AEA$13:AEA33,$B34+1,1)</f>
        <v>-</v>
      </c>
      <c r="AEB34" s="535" t="str" cm="1">
        <f t="array" ref="AEB34">INDEX(AEB$13:AEB33,$B34+1,1)</f>
        <v>-</v>
      </c>
      <c r="AEC34" s="535" t="str" cm="1">
        <f t="array" ref="AEC34">INDEX(AEC$13:AEC33,$B34+1,1)</f>
        <v>-</v>
      </c>
      <c r="AED34" s="535" t="str" cm="1">
        <f t="array" ref="AED34">INDEX(AED$13:AED33,$B34+1,1)</f>
        <v>-</v>
      </c>
      <c r="AEE34" s="535" t="str" cm="1">
        <f t="array" ref="AEE34">INDEX(AEE$13:AEE33,$B34+1,1)</f>
        <v>-</v>
      </c>
      <c r="AEF34" s="535" t="str" cm="1">
        <f t="array" ref="AEF34">INDEX(AEF$13:AEF33,$B34+1,1)</f>
        <v>-</v>
      </c>
      <c r="AEG34" s="535" t="str" cm="1">
        <f t="array" ref="AEG34">INDEX(AEG$13:AEG33,$B34+1,1)</f>
        <v>-</v>
      </c>
      <c r="AEH34" s="535" t="str" cm="1">
        <f t="array" ref="AEH34">INDEX(AEH$13:AEH33,$B34+1,1)</f>
        <v>-</v>
      </c>
      <c r="AEI34" s="535" t="str" cm="1">
        <f t="array" ref="AEI34">INDEX(AEI$13:AEI33,$B34+1,1)</f>
        <v>-</v>
      </c>
      <c r="AEJ34" s="535" t="str" cm="1">
        <f t="array" ref="AEJ34">INDEX(AEJ$13:AEJ33,$B34+1,1)</f>
        <v>-</v>
      </c>
      <c r="AEK34" s="535" t="str" cm="1">
        <f t="array" ref="AEK34">INDEX(AEK$13:AEK33,$B34+1,1)</f>
        <v>-</v>
      </c>
      <c r="AEL34" s="535" t="str" cm="1">
        <f t="array" ref="AEL34">INDEX(AEL$13:AEL33,$B34+1,1)</f>
        <v>-</v>
      </c>
      <c r="AEM34" s="535" t="str" cm="1">
        <f t="array" ref="AEM34">INDEX(AEM$13:AEM33,$B34+1,1)</f>
        <v>-</v>
      </c>
      <c r="AEN34" s="535" t="str" cm="1">
        <f t="array" ref="AEN34">INDEX(AEN$13:AEN33,$B34+1,1)</f>
        <v>-</v>
      </c>
      <c r="AEO34" s="535" t="str" cm="1">
        <f t="array" ref="AEO34">INDEX(AEO$13:AEO33,$B34+1,1)</f>
        <v>-</v>
      </c>
      <c r="AEP34" s="535" t="str" cm="1">
        <f t="array" ref="AEP34">INDEX(AEP$13:AEP33,$B34+1,1)</f>
        <v>-</v>
      </c>
      <c r="AEQ34" s="535" t="str" cm="1">
        <f t="array" ref="AEQ34">INDEX(AEQ$13:AEQ33,$B34+1,1)</f>
        <v>-</v>
      </c>
      <c r="AER34" s="535" t="str" cm="1">
        <f t="array" ref="AER34">INDEX(AER$13:AER33,$B34+1,1)</f>
        <v>-</v>
      </c>
      <c r="AES34" s="535" t="str" cm="1">
        <f t="array" ref="AES34">INDEX(AES$13:AES33,$B34+1,1)</f>
        <v>-</v>
      </c>
      <c r="AET34" s="535" t="str" cm="1">
        <f t="array" ref="AET34">INDEX(AET$13:AET33,$B34+1,1)</f>
        <v>-</v>
      </c>
      <c r="AEU34" s="535" t="str" cm="1">
        <f t="array" ref="AEU34">INDEX(AEU$13:AEU33,$B34+1,1)</f>
        <v>-</v>
      </c>
      <c r="AEV34" s="535" t="str" cm="1">
        <f t="array" ref="AEV34">INDEX(AEV$13:AEV33,$B34+1,1)</f>
        <v>-</v>
      </c>
      <c r="AEW34" s="535" t="str" cm="1">
        <f t="array" ref="AEW34">INDEX(AEW$13:AEW33,$B34+1,1)</f>
        <v>-</v>
      </c>
      <c r="AEX34" s="535" t="str" cm="1">
        <f t="array" ref="AEX34">INDEX(AEX$13:AEX33,$B34+1,1)</f>
        <v>-</v>
      </c>
      <c r="AEY34" s="535" t="str" cm="1">
        <f t="array" ref="AEY34">INDEX(AEY$13:AEY33,$B34+1,1)</f>
        <v>-</v>
      </c>
      <c r="AEZ34" s="535" t="str" cm="1">
        <f t="array" ref="AEZ34">INDEX(AEZ$13:AEZ33,$B34+1,1)</f>
        <v>-</v>
      </c>
      <c r="AFA34" s="535" t="str" cm="1">
        <f t="array" ref="AFA34">INDEX(AFA$13:AFA33,$B34+1,1)</f>
        <v>-</v>
      </c>
      <c r="AFB34" s="535" t="str" cm="1">
        <f t="array" ref="AFB34">INDEX(AFB$13:AFB33,$B34+1,1)</f>
        <v>-</v>
      </c>
      <c r="AFC34" s="535" t="str" cm="1">
        <f t="array" ref="AFC34">INDEX(AFC$13:AFC33,$B34+1,1)</f>
        <v>-</v>
      </c>
      <c r="AFD34" s="535" t="str" cm="1">
        <f t="array" ref="AFD34">INDEX(AFD$13:AFD33,$B34+1,1)</f>
        <v>-</v>
      </c>
      <c r="AFE34" s="535" t="str" cm="1">
        <f t="array" ref="AFE34">INDEX(AFE$13:AFE33,$B34+1,1)</f>
        <v>-</v>
      </c>
      <c r="AFF34" s="535" t="str" cm="1">
        <f t="array" ref="AFF34">INDEX(AFF$13:AFF33,$B34+1,1)</f>
        <v>-</v>
      </c>
      <c r="AFG34" s="535" t="str" cm="1">
        <f t="array" ref="AFG34">INDEX(AFG$13:AFG33,$B34+1,1)</f>
        <v>-</v>
      </c>
      <c r="AFH34" s="535" t="str" cm="1">
        <f t="array" ref="AFH34">INDEX(AFH$13:AFH33,$B34+1,1)</f>
        <v>-</v>
      </c>
      <c r="AFI34" s="535" t="str" cm="1">
        <f t="array" ref="AFI34">INDEX(AFI$13:AFI33,$B34+1,1)</f>
        <v>-</v>
      </c>
      <c r="AFJ34" s="535" t="str" cm="1">
        <f t="array" ref="AFJ34">INDEX(AFJ$13:AFJ33,$B34+1,1)</f>
        <v>-</v>
      </c>
      <c r="AFK34" s="535" t="str" cm="1">
        <f t="array" ref="AFK34">INDEX(AFK$13:AFK33,$B34+1,1)</f>
        <v>-</v>
      </c>
      <c r="AFL34" s="535" t="str" cm="1">
        <f t="array" ref="AFL34">INDEX(AFL$13:AFL33,$B34+1,1)</f>
        <v>-</v>
      </c>
      <c r="AFM34" s="535" t="str" cm="1">
        <f t="array" ref="AFM34">INDEX(AFM$13:AFM33,$B34+1,1)</f>
        <v>-</v>
      </c>
      <c r="AFN34" s="535" t="str" cm="1">
        <f t="array" ref="AFN34">INDEX(AFN$13:AFN33,$B34+1,1)</f>
        <v>-</v>
      </c>
      <c r="AFO34" s="535" t="str" cm="1">
        <f t="array" ref="AFO34">INDEX(AFO$13:AFO33,$B34+1,1)</f>
        <v>-</v>
      </c>
      <c r="AFP34" s="535" t="str" cm="1">
        <f t="array" ref="AFP34">INDEX(AFP$13:AFP33,$B34+1,1)</f>
        <v>-</v>
      </c>
      <c r="AFQ34" s="535" t="str" cm="1">
        <f t="array" ref="AFQ34">INDEX(AFQ$13:AFQ33,$B34+1,1)</f>
        <v>-</v>
      </c>
      <c r="AFR34" s="535" t="str" cm="1">
        <f t="array" ref="AFR34">INDEX(AFR$13:AFR33,$B34+1,1)</f>
        <v>-</v>
      </c>
      <c r="AFS34" s="535" t="str" cm="1">
        <f t="array" ref="AFS34">INDEX(AFS$13:AFS33,$B34+1,1)</f>
        <v>-</v>
      </c>
      <c r="AFT34" s="535" t="str" cm="1">
        <f t="array" ref="AFT34">INDEX(AFT$13:AFT33,$B34+1,1)</f>
        <v>-</v>
      </c>
      <c r="AFU34" s="535" t="str" cm="1">
        <f t="array" ref="AFU34">INDEX(AFU$13:AFU33,$B34+1,1)</f>
        <v>-</v>
      </c>
      <c r="AFV34" s="535" t="str" cm="1">
        <f t="array" ref="AFV34">INDEX(AFV$13:AFV33,$B34+1,1)</f>
        <v>-</v>
      </c>
      <c r="AFW34" s="535" t="str" cm="1">
        <f t="array" ref="AFW34">INDEX(AFW$13:AFW33,$B34+1,1)</f>
        <v>-</v>
      </c>
      <c r="AFX34" s="535" t="str" cm="1">
        <f t="array" ref="AFX34">INDEX(AFX$13:AFX33,$B34+1,1)</f>
        <v>-</v>
      </c>
      <c r="AFY34" s="535" t="str" cm="1">
        <f t="array" ref="AFY34">INDEX(AFY$13:AFY33,$B34+1,1)</f>
        <v>-</v>
      </c>
      <c r="AFZ34" s="535" t="str" cm="1">
        <f t="array" ref="AFZ34">INDEX(AFZ$13:AFZ33,$B34+1,1)</f>
        <v>-</v>
      </c>
      <c r="AGA34" s="535" t="str" cm="1">
        <f t="array" ref="AGA34">INDEX(AGA$13:AGA33,$B34+1,1)</f>
        <v>-</v>
      </c>
      <c r="AGB34" s="535" t="str" cm="1">
        <f t="array" ref="AGB34">INDEX(AGB$13:AGB33,$B34+1,1)</f>
        <v>-</v>
      </c>
      <c r="AGC34" s="535" t="str" cm="1">
        <f t="array" ref="AGC34">INDEX(AGC$13:AGC33,$B34+1,1)</f>
        <v>-</v>
      </c>
      <c r="AGD34" s="535" t="str" cm="1">
        <f t="array" ref="AGD34">INDEX(AGD$13:AGD33,$B34+1,1)</f>
        <v>-</v>
      </c>
      <c r="AGE34" s="535" t="str" cm="1">
        <f t="array" ref="AGE34">INDEX(AGE$13:AGE33,$B34+1,1)</f>
        <v>-</v>
      </c>
      <c r="AGF34" s="535" t="str" cm="1">
        <f t="array" ref="AGF34">INDEX(AGF$13:AGF33,$B34+1,1)</f>
        <v>-</v>
      </c>
      <c r="AGG34" s="535" t="str" cm="1">
        <f t="array" ref="AGG34">INDEX(AGG$13:AGG33,$B34+1,1)</f>
        <v>-</v>
      </c>
      <c r="AGH34" s="535" t="str" cm="1">
        <f t="array" ref="AGH34">INDEX(AGH$13:AGH33,$B34+1,1)</f>
        <v>-</v>
      </c>
      <c r="AGI34" s="535" t="str" cm="1">
        <f t="array" ref="AGI34">INDEX(AGI$13:AGI33,$B34+1,1)</f>
        <v>-</v>
      </c>
      <c r="AGJ34" s="535" t="str" cm="1">
        <f t="array" ref="AGJ34">INDEX(AGJ$13:AGJ33,$B34+1,1)</f>
        <v>-</v>
      </c>
      <c r="AGK34" s="535" t="str" cm="1">
        <f t="array" ref="AGK34">INDEX(AGK$13:AGK33,$B34+1,1)</f>
        <v>-</v>
      </c>
      <c r="AGL34" s="535" t="str" cm="1">
        <f t="array" ref="AGL34">INDEX(AGL$13:AGL33,$B34+1,1)</f>
        <v>-</v>
      </c>
      <c r="AGM34" s="535" t="str" cm="1">
        <f t="array" ref="AGM34">INDEX(AGM$13:AGM33,$B34+1,1)</f>
        <v>-</v>
      </c>
      <c r="AGN34" s="535" t="str" cm="1">
        <f t="array" ref="AGN34">INDEX(AGN$13:AGN33,$B34+1,1)</f>
        <v>-</v>
      </c>
      <c r="AGO34" s="535" t="str" cm="1">
        <f t="array" ref="AGO34">INDEX(AGO$13:AGO33,$B34+1,1)</f>
        <v>-</v>
      </c>
      <c r="AGP34" s="535" t="str" cm="1">
        <f t="array" ref="AGP34">INDEX(AGP$13:AGP33,$B34+1,1)</f>
        <v>-</v>
      </c>
      <c r="AGQ34" s="535" t="str" cm="1">
        <f t="array" ref="AGQ34">INDEX(AGQ$13:AGQ33,$B34+1,1)</f>
        <v>-</v>
      </c>
      <c r="AGR34" s="535" t="str" cm="1">
        <f t="array" ref="AGR34">INDEX(AGR$13:AGR33,$B34+1,1)</f>
        <v>-</v>
      </c>
      <c r="AGS34" s="535" t="str" cm="1">
        <f t="array" ref="AGS34">INDEX(AGS$13:AGS33,$B34+1,1)</f>
        <v>-</v>
      </c>
      <c r="AGT34" s="535" t="str" cm="1">
        <f t="array" ref="AGT34">INDEX(AGT$13:AGT33,$B34+1,1)</f>
        <v>-</v>
      </c>
      <c r="AGU34" s="535" t="str" cm="1">
        <f t="array" ref="AGU34">INDEX(AGU$13:AGU33,$B34+1,1)</f>
        <v>-</v>
      </c>
      <c r="AGV34" s="535" t="str" cm="1">
        <f t="array" ref="AGV34">INDEX(AGV$13:AGV33,$B34+1,1)</f>
        <v>-</v>
      </c>
      <c r="AGW34" s="535" t="str" cm="1">
        <f t="array" ref="AGW34">INDEX(AGW$13:AGW33,$B34+1,1)</f>
        <v>-</v>
      </c>
      <c r="AGX34" s="535" t="str" cm="1">
        <f t="array" ref="AGX34">INDEX(AGX$13:AGX33,$B34+1,1)</f>
        <v>-</v>
      </c>
      <c r="AGY34" s="535" t="str" cm="1">
        <f t="array" ref="AGY34">INDEX(AGY$13:AGY33,$B34+1,1)</f>
        <v>-</v>
      </c>
      <c r="AGZ34" s="535" t="str" cm="1">
        <f t="array" ref="AGZ34">INDEX(AGZ$13:AGZ33,$B34+1,1)</f>
        <v>-</v>
      </c>
      <c r="AHA34" s="535" t="str" cm="1">
        <f t="array" ref="AHA34">INDEX(AHA$13:AHA33,$B34+1,1)</f>
        <v>-</v>
      </c>
      <c r="AHB34" s="535" t="str" cm="1">
        <f t="array" ref="AHB34">INDEX(AHB$13:AHB33,$B34+1,1)</f>
        <v>-</v>
      </c>
      <c r="AHC34" s="535" t="str" cm="1">
        <f t="array" ref="AHC34">INDEX(AHC$13:AHC33,$B34+1,1)</f>
        <v>-</v>
      </c>
      <c r="AHD34" s="535" cm="1">
        <f t="array" ref="AHD34">INDEX(AHD$13:AHD33,$B34+1,1)</f>
        <v>0</v>
      </c>
      <c r="AHE34" s="483">
        <v>0</v>
      </c>
    </row>
    <row r="35" spans="1:889" outlineLevel="1">
      <c r="A35" s="18">
        <f t="shared" si="148"/>
        <v>22</v>
      </c>
      <c r="B35" s="18">
        <f t="shared" si="218"/>
        <v>6</v>
      </c>
      <c r="C35">
        <v>2</v>
      </c>
      <c r="D35" s="17" t="str" cm="1">
        <f t="array" ref="D35">INDEX(D$13:D34,$B35+1,1)</f>
        <v>GSW</v>
      </c>
      <c r="E35" t="b">
        <v>1</v>
      </c>
      <c r="F35" t="b">
        <v>0</v>
      </c>
      <c r="G35" t="b">
        <f>E35</f>
        <v>1</v>
      </c>
      <c r="H35" s="40" t="str">
        <f>"Scan"&amp;$AK35&amp;"_test  "</f>
        <v xml:space="preserve">Scan3_test  </v>
      </c>
      <c r="I35" s="535" cm="1">
        <f t="array" ref="I35">INDEX(I$13:I34,$B35+1,1)</f>
        <v>1</v>
      </c>
      <c r="J35" s="535" cm="1">
        <f t="array" ref="J35">INDEX(J$13:J34,$B35+1,1)</f>
        <v>0</v>
      </c>
      <c r="K35" s="535" cm="1">
        <f t="array" ref="K35">INDEX(K$13:K34,$B35+1,1)</f>
        <v>0</v>
      </c>
      <c r="L35" s="535" cm="1">
        <f t="array" ref="L35">INDEX(L$13:L34,$B35+1,1)</f>
        <v>2</v>
      </c>
      <c r="M35" s="535" cm="1">
        <f t="array" ref="M35">INDEX(M$13:M34,$B35+1,1)</f>
        <v>0</v>
      </c>
      <c r="N35" s="535" cm="1">
        <f t="array" ref="N35">INDEX(N$13:N34,$B35+1,1)</f>
        <v>3</v>
      </c>
      <c r="O35" s="535" cm="1">
        <f t="array" ref="O35">INDEX(O$13:O34,$B35+1,1)</f>
        <v>2</v>
      </c>
      <c r="P35" s="535" cm="1">
        <f t="array" ref="P35">INDEX(P$13:P34,$B35+1,1)</f>
        <v>0</v>
      </c>
      <c r="Q35" s="535" cm="1">
        <f t="array" ref="Q35">INDEX(Q$13:Q34,$B35+1,1)</f>
        <v>0</v>
      </c>
      <c r="R35" s="535" cm="1">
        <f t="array" ref="R35">INDEX(R$13:R34,$B35+1,1)</f>
        <v>1</v>
      </c>
      <c r="S35" s="535" cm="1">
        <f t="array" ref="S35">INDEX(S$13:S34,$B35+1,1)</f>
        <v>0</v>
      </c>
      <c r="T35" s="411">
        <f t="shared" si="149"/>
        <v>2</v>
      </c>
      <c r="U35" s="411">
        <f t="shared" si="150"/>
        <v>2</v>
      </c>
      <c r="V35" s="411">
        <f t="shared" si="151"/>
        <v>2</v>
      </c>
      <c r="W35" s="773" t="b">
        <f t="shared" si="215"/>
        <v>0</v>
      </c>
      <c r="X35" s="772" t="b">
        <f t="shared" si="152"/>
        <v>1</v>
      </c>
      <c r="Y35" s="772" t="b">
        <f t="shared" si="152"/>
        <v>1</v>
      </c>
      <c r="Z35" s="791" t="b" cm="1">
        <f t="array" ref="Z35">INDEX(Z$13:Z34,$B35+1,1)</f>
        <v>0</v>
      </c>
      <c r="AA35" s="411">
        <f t="shared" si="153"/>
        <v>6</v>
      </c>
      <c r="AB35" s="411">
        <f t="shared" si="154"/>
        <v>6</v>
      </c>
      <c r="AC35" s="411"/>
      <c r="AD35" s="411">
        <f t="shared" si="155"/>
        <v>6</v>
      </c>
      <c r="AE35" s="111"/>
      <c r="AF35" s="111"/>
      <c r="AG35" s="111"/>
      <c r="AH35" s="111"/>
      <c r="AI35" s="535" cm="1">
        <f t="array" ref="AI35">INDEX(AI$13:AI34,$B35+1,1)</f>
        <v>1</v>
      </c>
      <c r="AJ35" s="535" cm="1">
        <f t="array" ref="AJ35">INDEX(AJ$13:AJ34,$B35+1,1)</f>
        <v>1</v>
      </c>
      <c r="AK35" s="22">
        <v>3</v>
      </c>
      <c r="AL35" s="535" cm="1">
        <f t="array" ref="AL35">INDEX(AL$13:AL34,$B35+1,1)</f>
        <v>0</v>
      </c>
      <c r="AM35" s="535" cm="1">
        <f t="array" ref="AM35">INDEX(AM$13:AM34,$B35+1,1)</f>
        <v>0</v>
      </c>
      <c r="AN35" s="811" t="str" cm="1">
        <f t="array" ref="AN35">INDEX(AN$13:AN34,$B35+1,1)</f>
        <v/>
      </c>
      <c r="AO35" s="535" t="str" cm="1">
        <f t="array" ref="AO35">INDEX(AO$13:AO34,$B35+1,1)</f>
        <v/>
      </c>
      <c r="AP35" s="535" t="str" cm="1">
        <f t="array" ref="AP35">INDEX(AP$13:AP34,$B35+1,1)</f>
        <v/>
      </c>
      <c r="AQ35" s="535" cm="1">
        <f t="array" ref="AQ35">INDEX(AQ$13:AQ34,$B35+1,1)</f>
        <v>1</v>
      </c>
      <c r="AR35" s="535" cm="1">
        <f t="array" ref="AR35">INDEX(AR$13:AR34,$B35+1,1)</f>
        <v>1</v>
      </c>
      <c r="AS35" s="111"/>
      <c r="AT35" s="111"/>
      <c r="AU35" s="111"/>
      <c r="AV35" s="111"/>
      <c r="AW35" s="111"/>
      <c r="AX35" s="111"/>
      <c r="AY35" s="111"/>
      <c r="AZ35" s="111"/>
      <c r="BA35" s="18"/>
      <c r="BB35" s="18"/>
      <c r="BC35" s="200" t="str" cm="1">
        <f t="array" aca="1" ref="BC35" ca="1">$H35&amp;" "        &amp;_xlfn.SINGLE( INDEX(i.ModelStructure,$I35,1))    &amp;" "
&amp; $D35        &amp;       IF(OR($CG35="-", $CG35),"_PInp","_Full")&amp;    CHOOSE($DT35+1," Fine","  MWM","  SFM","  CFS","  GFS"," Meat"," Wool","  Mat "," 1stC"," Term"," Shed","     ")&amp;IF($FG35=1,"&amp;EL","   ")&amp;IF($DZ35=TRUE,"&amp;BBT","    ")
&amp;      " TOL"&amp;_xlfn.SINGLE(INDEX(i.TOL_Desc,1,$N35))   &amp; " Scan"&amp;$AK35
&amp;       CHOOSE($K35+1," CFS"," GFS"," NFS")&amp;     " CG_"&amp;_xlfn.SINGLE(_xlfn.SWITCH($ZY35,"-",1,TRUE,1,FALSE,0))&amp;_xlfn.SINGLE(    IF($AAB35="-"," FodCrop    ",_xlfn.SWITCH(VALUE(LEFT($AAB$4,1)),0," All",6," Lup",9," Oat",11," OaF")&amp;"_Fod"&amp;TEXT($AAB35,"000%")))
&amp;" REV"&amp;"_"&amp;TEXT($JJ35,"00;-0;00;@ ")&amp;TEXT($AP35,"00;-0;00;  @")&amp;"_"&amp;TEXT($JO35,"0")&amp;"_"&amp;TEXT($AR35,"0")
&amp; " RR"&amp;TEXT(SUM($FK35:$FL35),"+00%;-00%;    ;@")
&amp; " ("&amp;IF($DM35,"P","E")   &amp;IF($DN35,"T","t")        &amp;     "_F"&amp;IF($ACM35=TRUE,3,0)+COUNTIF($ACE35:$ACI35,TRUE)+COUNTIF($BX35:$BY35,"&gt;0")&amp;IF($ACK35=TRUE,3,0)+COUNTIF($BX35:$BY35,"&gt;0")&amp;"N"&amp;$ACP35&amp;$ACQ35&amp;"L"&amp;$ADB35&amp;$ADC35&amp;"_"&amp;$ADA35&amp;")"</f>
        <v>Scan3_test   SE GSW_PInp  GFS        TOLSpr Scan3 CFS CG_1 FodCrop     REV_-   _-_1 RR+01% (Et_F00N--L11_-)</v>
      </c>
      <c r="BD35" s="8" t="str">
        <f ca="1">IF(COUNTIF($BC$13:$BC35,$BC35)=1,"-","Dup")</f>
        <v>-</v>
      </c>
      <c r="BE35" s="18"/>
      <c r="BF35" s="535" t="b" cm="1">
        <f t="array" ref="BF35">INDEX(BF$13:BF34,$B35+1,1)</f>
        <v>0</v>
      </c>
      <c r="BG35" s="535" t="b" cm="1">
        <f t="array" ref="BG35">INDEX(BG$13:BG34,$B35+1,1)</f>
        <v>0</v>
      </c>
      <c r="BH35" s="535" t="b" cm="1">
        <f t="array" ref="BH35">INDEX(BH$13:BH34,$B35+1,1)</f>
        <v>0</v>
      </c>
      <c r="BI35" s="535" t="b" cm="1">
        <f t="array" ref="BI35">INDEX(BI$13:BI34,$B35+1,1)</f>
        <v>0</v>
      </c>
      <c r="BJ35" s="535" t="b" cm="1">
        <f t="array" ref="BJ35">INDEX(BJ$13:BJ34,$B35+1,1)</f>
        <v>0</v>
      </c>
      <c r="BK35" s="535" t="b" cm="1">
        <f t="array" ref="BK35">INDEX(BK$13:BK34,$B35+1,1)</f>
        <v>0</v>
      </c>
      <c r="BL35" s="535" t="b" cm="1">
        <f t="array" ref="BL35">INDEX(BL$13:BL34,$B35+1,1)</f>
        <v>0</v>
      </c>
      <c r="BM35" s="535" t="b" cm="1">
        <f t="array" ref="BM35">INDEX(BM$13:BM34,$B35+1,1)</f>
        <v>0</v>
      </c>
      <c r="BN35" s="535" t="b" cm="1">
        <f t="array" ref="BN35">INDEX(BN$13:BN34,$B35+1,1)</f>
        <v>0</v>
      </c>
      <c r="BO35" s="18"/>
      <c r="BP35" s="535" t="b" cm="1">
        <f t="array" ref="BP35">INDEX(BP$13:BP34,$B35+1,1)</f>
        <v>0</v>
      </c>
      <c r="BQ35" s="535" t="str" cm="1">
        <f t="array" ref="BQ35">INDEX(BQ$13:BQ34,$B35+1,1)</f>
        <v>-</v>
      </c>
      <c r="BR35" s="535" t="str" cm="1">
        <f t="array" ref="BR35">INDEX(BR$13:BR34,$B35+1,1)</f>
        <v>-</v>
      </c>
      <c r="BS35" s="535" t="str" cm="1">
        <f t="array" ref="BS35">INDEX(BS$13:BS34,$B35+1,1)</f>
        <v>-</v>
      </c>
      <c r="BT35" s="535" t="str" cm="1">
        <f t="array" ref="BT35">INDEX(BT$13:BT34,$B35+1,1)</f>
        <v>-</v>
      </c>
      <c r="BU35" s="535" t="str" cm="1">
        <f t="array" ref="BU35">INDEX(BU$13:BU34,$B35+1,1)</f>
        <v>-</v>
      </c>
      <c r="BV35" s="535" t="str" cm="1">
        <f t="array" ref="BV35">INDEX(BV$13:BV34,$B35+1,1)</f>
        <v>-</v>
      </c>
      <c r="BW35" s="535" t="str" cm="1">
        <f t="array" ref="BW35">INDEX(BW$13:BW34,$B35+1,1)</f>
        <v>-</v>
      </c>
      <c r="BX35" s="535" t="str" cm="1">
        <f t="array" ref="BX35">INDEX(BX$13:BX34,$B35+1,1)</f>
        <v>-</v>
      </c>
      <c r="BY35" s="535" t="str" cm="1">
        <f t="array" ref="BY35">INDEX(BY$13:BY34,$B35+1,1)</f>
        <v>-</v>
      </c>
      <c r="BZ35" s="535" t="str" cm="1">
        <f t="array" ref="BZ35">INDEX(BZ$13:BZ34,$B35+1,1)</f>
        <v>-</v>
      </c>
      <c r="CA35" s="535" t="str" cm="1">
        <f t="array" ref="CA35">INDEX(CA$13:CA34,$B35+1,1)</f>
        <v>-</v>
      </c>
      <c r="CB35" s="535" t="b" cm="1">
        <f t="array" ref="CB35">INDEX(CB$13:CB34,$B35+1,1)</f>
        <v>0</v>
      </c>
      <c r="CC35" s="535" t="str" cm="1">
        <f t="array" ref="CC35">INDEX(CC$13:CC34,$B35+1,1)</f>
        <v>-</v>
      </c>
      <c r="CD35" s="535" t="str" cm="1">
        <f t="array" ref="CD35">INDEX(CD$13:CD34,$B35+1,1)</f>
        <v>-</v>
      </c>
      <c r="CE35" s="535" t="str" cm="1">
        <f t="array" ref="CE35">INDEX(CE$13:CE34,$B35+1,1)</f>
        <v>-</v>
      </c>
      <c r="CF35" s="535" t="str" cm="1">
        <f t="array" ref="CF35">INDEX(CF$13:CF34,$B35+1,1)</f>
        <v>-</v>
      </c>
      <c r="CG35" s="535" t="str" cm="1">
        <f t="array" ref="CG35">INDEX(CG$13:CG34,$B35+1,1)</f>
        <v>-</v>
      </c>
      <c r="CH35" s="535" t="str" cm="1">
        <f t="array" ref="CH35">INDEX(CH$13:CH34,$B35+1,1)</f>
        <v>-</v>
      </c>
      <c r="CI35" s="535" t="str" cm="1">
        <f t="array" ref="CI35">INDEX(CI$13:CI34,$B35+1,1)</f>
        <v>-</v>
      </c>
      <c r="CJ35" s="535" t="str" cm="1">
        <f t="array" ref="CJ35">INDEX(CJ$13:CJ34,$B35+1,1)</f>
        <v>-</v>
      </c>
      <c r="CK35" s="18"/>
      <c r="CL35" s="535" t="str" cm="1">
        <f t="array" ref="CL35">INDEX(CL$13:CL34,$B35+1,1)</f>
        <v>-</v>
      </c>
      <c r="CM35" s="535" t="str" cm="1">
        <f t="array" ref="CM35">INDEX(CM$13:CM34,$B35+1,1)</f>
        <v>-</v>
      </c>
      <c r="CN35" s="411" t="str">
        <f t="shared" ca="1" si="159"/>
        <v>-</v>
      </c>
      <c r="CO35" s="411">
        <f t="shared" si="160"/>
        <v>0</v>
      </c>
      <c r="CP35" s="411">
        <f t="shared" si="160"/>
        <v>0</v>
      </c>
      <c r="CQ35" s="535" t="str" cm="1">
        <f t="array" ref="CQ35">INDEX(CQ$13:CQ34,$B35+1,1)</f>
        <v>-</v>
      </c>
      <c r="CR35" s="535" t="str" cm="1">
        <f t="array" ref="CR35">INDEX(CR$13:CR34,$B35+1,1)</f>
        <v>-</v>
      </c>
      <c r="CS35" s="535" t="str" cm="1">
        <f t="array" ref="CS35">INDEX(CS$13:CS34,$B35+1,1)</f>
        <v>-</v>
      </c>
      <c r="CT35" s="535" t="str" cm="1">
        <f t="array" ref="CT35">INDEX(CT$13:CT34,$B35+1,1)</f>
        <v>-</v>
      </c>
      <c r="CU35" s="411" t="str">
        <f t="shared" ca="1" si="161"/>
        <v>-</v>
      </c>
      <c r="CV35" s="411">
        <f t="shared" si="162"/>
        <v>0</v>
      </c>
      <c r="CW35" s="411">
        <f t="shared" si="162"/>
        <v>0</v>
      </c>
      <c r="CX35" s="535" t="str" cm="1">
        <f t="array" ref="CX35">INDEX(CX$13:CX34,$B35+1,1)</f>
        <v>-</v>
      </c>
      <c r="CY35" s="535" t="str" cm="1">
        <f t="array" ref="CY35">INDEX(CY$13:CY34,$B35+1,1)</f>
        <v>-</v>
      </c>
      <c r="CZ35" s="411" t="str">
        <f t="shared" ca="1" si="163"/>
        <v>-</v>
      </c>
      <c r="DA35" s="411">
        <f t="shared" si="164"/>
        <v>0</v>
      </c>
      <c r="DB35" s="535" t="str" cm="1">
        <f t="array" ref="DB35">INDEX(DB$13:DB34,$B35+1,1)</f>
        <v>-</v>
      </c>
      <c r="DC35" s="535" t="str" cm="1">
        <f t="array" ref="DC35">INDEX(DC$13:DC34,$B35+1,1)</f>
        <v>-</v>
      </c>
      <c r="DD35" s="411">
        <f t="shared" si="165"/>
        <v>0</v>
      </c>
      <c r="DE35" s="535" t="str" cm="1">
        <f t="array" ref="DE35">INDEX(DE$13:DE34,$B35+1,1)</f>
        <v>-</v>
      </c>
      <c r="DF35" s="535" t="str" cm="1">
        <f t="array" ref="DF35">INDEX(DF$13:DF34,$B35+1,1)</f>
        <v>-</v>
      </c>
      <c r="DG35" s="411" t="str">
        <f t="shared" ca="1" si="166"/>
        <v>-</v>
      </c>
      <c r="DH35" s="411">
        <f t="shared" si="167"/>
        <v>0</v>
      </c>
      <c r="DI35" s="411">
        <f t="shared" si="167"/>
        <v>0</v>
      </c>
      <c r="DJ35" s="535" cm="1">
        <f t="array" ref="DJ35">INDEX(DJ$13:DJ34,$B35+1,1)</f>
        <v>0</v>
      </c>
      <c r="DK35" s="535" cm="1">
        <f t="array" ref="DK35">INDEX(DK$13:DK34,$B35+1,1)</f>
        <v>0</v>
      </c>
      <c r="DL35" s="18"/>
      <c r="DM35" s="535" t="b" cm="1">
        <f t="array" ref="DM35">INDEX(DM$13:DM34,$B35+1,1)</f>
        <v>0</v>
      </c>
      <c r="DN35" s="535" t="b" cm="1">
        <f t="array" ref="DN35">INDEX(DN$13:DN34,$B35+1,1)</f>
        <v>0</v>
      </c>
      <c r="DO35" s="535" t="b" cm="1">
        <f t="array" ref="DO35">INDEX(DO$13:DO34,$B35+1,1)</f>
        <v>1</v>
      </c>
      <c r="DP35" s="535" t="str" cm="1">
        <f t="array" ref="DP35">INDEX(DP$13:DP34,$B35+1,1)</f>
        <v>-</v>
      </c>
      <c r="DQ35" s="536" cm="1">
        <f t="array" ref="DQ35">INDEX(DQ$13:DQ34,$B35+1,1)</f>
        <v>0</v>
      </c>
      <c r="DR35" s="535" cm="1">
        <f t="array" ref="DR35">INDEX(DR$13:DR34,$B35+1,1)</f>
        <v>1</v>
      </c>
      <c r="DS35" s="535" cm="1">
        <f t="array" ref="DS35">INDEX(DS$13:DS34,$B35+1,1)</f>
        <v>1</v>
      </c>
      <c r="DT35" s="411">
        <f t="shared" si="198"/>
        <v>4</v>
      </c>
      <c r="DU35" s="411" t="str">
        <f t="shared" si="198"/>
        <v>-</v>
      </c>
      <c r="DV35" s="535" t="str" cm="1">
        <f t="array" ref="DV35">INDEX(DV$13:DV34,$B35+1,1)</f>
        <v>-</v>
      </c>
      <c r="DW35" s="411" t="str">
        <f t="shared" si="199"/>
        <v>-</v>
      </c>
      <c r="DX35" s="411" t="str">
        <f t="shared" si="199"/>
        <v>-</v>
      </c>
      <c r="DY35" s="411" t="str">
        <f t="shared" si="199"/>
        <v>-</v>
      </c>
      <c r="DZ35" s="411" t="b">
        <f t="shared" si="200"/>
        <v>0</v>
      </c>
      <c r="EA35" s="535" t="str" cm="1">
        <f t="array" ref="EA35">INDEX(EA$13:EA34,$B35+1,1)</f>
        <v>-</v>
      </c>
      <c r="EB35" s="535" t="str" cm="1">
        <f t="array" ref="EB35">INDEX(EB$13:EB34,$B35+1,1)</f>
        <v>-</v>
      </c>
      <c r="EC35" s="535" t="str" cm="1">
        <f t="array" ref="EC35">INDEX(EC$13:EC34,$B35+1,1)</f>
        <v>-</v>
      </c>
      <c r="ED35" s="535" t="str" cm="1">
        <f t="array" ref="ED35">INDEX(ED$13:ED34,$B35+1,1)</f>
        <v>-</v>
      </c>
      <c r="EE35" s="411">
        <f t="shared" si="222"/>
        <v>500</v>
      </c>
      <c r="EF35" s="411">
        <f t="shared" si="222"/>
        <v>500</v>
      </c>
      <c r="EG35" s="411" t="str">
        <f t="shared" si="222"/>
        <v>-</v>
      </c>
      <c r="EH35" s="411" t="str">
        <f t="shared" si="222"/>
        <v>-</v>
      </c>
      <c r="EI35" s="411" t="str">
        <f t="shared" si="222"/>
        <v>-</v>
      </c>
      <c r="EJ35" s="535" cm="1">
        <f t="array" ref="EJ35">INDEX(EJ$13:EJ34,$B35+1,1)</f>
        <v>0</v>
      </c>
      <c r="EK35" s="535" cm="1">
        <f t="array" ref="EK35">INDEX(EK$13:EK34,$B35+1,1)</f>
        <v>999999</v>
      </c>
      <c r="EL35" s="535" cm="1">
        <f t="array" ref="EL35">INDEX(EL$13:EL34,$B35+1,1)</f>
        <v>999999</v>
      </c>
      <c r="EM35" s="535" cm="1">
        <f t="array" ref="EM35">INDEX(EM$13:EM34,$B35+1,1)</f>
        <v>999999</v>
      </c>
      <c r="EN35" s="535" cm="1">
        <f t="array" ref="EN35">INDEX(EN$13:EN34,$B35+1,1)</f>
        <v>999999</v>
      </c>
      <c r="EO35" s="535" cm="1">
        <f t="array" ref="EO35">INDEX(EO$13:EO34,$B35+1,1)</f>
        <v>999999</v>
      </c>
      <c r="EP35" s="535" cm="1">
        <f t="array" ref="EP35">INDEX(EP$13:EP34,$B35+1,1)</f>
        <v>999999</v>
      </c>
      <c r="EQ35" s="535" cm="1">
        <f t="array" ref="EQ35">INDEX(EQ$13:EQ34,$B35+1,1)</f>
        <v>999999</v>
      </c>
      <c r="ER35" s="535" cm="1">
        <f t="array" ref="ER35">INDEX(ER$13:ER34,$B35+1,1)</f>
        <v>999999</v>
      </c>
      <c r="ES35" s="535" cm="1">
        <f t="array" ref="ES35">INDEX(ES$13:ES34,$B35+1,1)</f>
        <v>999999</v>
      </c>
      <c r="ET35" s="535" cm="1">
        <f t="array" ref="ET35">INDEX(ET$13:ET34,$B35+1,1)</f>
        <v>999999</v>
      </c>
      <c r="EU35" s="535" cm="1">
        <f t="array" ref="EU35">INDEX(EU$13:EU34,$B35+1,1)</f>
        <v>999999</v>
      </c>
      <c r="EV35" s="535" cm="1">
        <f t="array" ref="EV35">INDEX(EV$13:EV34,$B35+1,1)</f>
        <v>999999</v>
      </c>
      <c r="EW35" s="777">
        <f t="shared" si="170"/>
        <v>0</v>
      </c>
      <c r="EX35" s="777">
        <f t="shared" si="170"/>
        <v>0</v>
      </c>
      <c r="EY35" s="777">
        <f t="shared" si="170"/>
        <v>999999</v>
      </c>
      <c r="EZ35" s="535" t="str" cm="1">
        <f t="array" ref="EZ35">INDEX(EZ$13:EZ34,$B35+1,1)</f>
        <v>-</v>
      </c>
      <c r="FA35" s="535" t="str" cm="1">
        <f t="array" ref="FA35">INDEX(FA$13:FA34,$B35+1,1)</f>
        <v>-</v>
      </c>
      <c r="FB35" s="411" t="str">
        <f t="shared" si="202"/>
        <v>-</v>
      </c>
      <c r="FC35" s="411" t="str">
        <f t="shared" si="202"/>
        <v>-</v>
      </c>
      <c r="FD35" s="776">
        <f t="shared" si="192"/>
        <v>0</v>
      </c>
      <c r="FE35" s="774">
        <f t="shared" si="193"/>
        <v>999999</v>
      </c>
      <c r="FF35" s="775">
        <f t="shared" si="194"/>
        <v>999999</v>
      </c>
      <c r="FG35" s="535" t="str" cm="1">
        <f t="array" ref="FG35">INDEX(FG$13:FG34,$B35+1,1)</f>
        <v>-</v>
      </c>
      <c r="FH35" s="723" cm="1">
        <f t="array" ref="FH35">IF(FG35&lt;&gt;"-",FG35,INDEX(i.ELMatedEst,$AA35+1,$T35))</f>
        <v>0</v>
      </c>
      <c r="FI35" s="535" t="str" cm="1">
        <f t="array" ref="FI35">INDEX(FI$13:FI34,$B35+1,1)</f>
        <v>-</v>
      </c>
      <c r="FJ35" s="535" t="str" cm="1">
        <f t="array" ref="FJ35">INDEX(FJ$13:FJ34,$B35+1,1)</f>
        <v>-</v>
      </c>
      <c r="FK35" s="411">
        <f t="shared" si="203"/>
        <v>0</v>
      </c>
      <c r="FL35" s="661">
        <f t="shared" si="204"/>
        <v>5.0000000000000001E-3</v>
      </c>
      <c r="FM35" s="535" cm="1">
        <f t="array" ref="FM35">INDEX(FM$13:FM34,$B35+1,1)</f>
        <v>1</v>
      </c>
      <c r="FN35" s="662">
        <f t="shared" si="205"/>
        <v>0.12</v>
      </c>
      <c r="FO35" s="662">
        <f>INDEX(CHOOSE($N35,DataAutumn!i.EL_PropnSold,DataWinter!i.EL_PropnSold,DataSpring!i.EL_PropnSold),$AI35,$T35)*INDEX(i.ELMatedEst,$AB35+1,$T35)*i.dAdultRR_ELPropSold
+INDEX(i.dryman,($AJ35-1)*4+$AI35,FO$7)</f>
        <v>0</v>
      </c>
      <c r="FP35" s="662">
        <f>INDEX(CHOOSE($N35,DataAutumn!i.EL_PropnSold,DataWinter!i.EL_PropnSold,DataSpring!i.EL_PropnSold),$AI35,$T35)*INDEX(i.ELMatedEst,$AB35+1,$T35)*i.dAdultRR_ELPropSold
+INDEX(i.dryman,($AJ35-1)*4+$AI35,FP$7)</f>
        <v>3.125E-2</v>
      </c>
      <c r="FQ35" s="662">
        <f>INDEX(CHOOSE($N35,DataAutumn!i.EL_PropnSold,DataWinter!i.EL_PropnSold,DataSpring!i.EL_PropnSold),$AI35,$T35)*INDEX(i.ELMatedEst,$AB35+1,$T35)*i.dAdultRR_ELPropSold
+INDEX(i.dryman,($AJ35-1)*4+$AI35,FQ$7)</f>
        <v>3.125E-2</v>
      </c>
      <c r="FR35" s="662">
        <f>INDEX(CHOOSE($N35,DataAutumn!i.EL_PropnSold,DataWinter!i.EL_PropnSold,DataSpring!i.EL_PropnSold),$AI35,$T35)*INDEX(i.ELMatedEst,$AB35+1,$T35)*i.dAdultRR_ELPropSold
+INDEX(i.dryman,($AJ35-1)*4+$AI35,FR$7)</f>
        <v>3.125E-2</v>
      </c>
      <c r="FS35" s="663">
        <f>INDEX(CHOOSE($N35,DataAutumn!i.EL_PropnSold,DataWinter!i.EL_PropnSold,DataSpring!i.EL_PropnSold),$AI35,$T35)*INDEX(i.ELMatedEst,$AB35+1,$T35)*i.dAdultLSurv_ELPropSold</f>
        <v>0</v>
      </c>
      <c r="FT35" s="411" t="b">
        <f t="shared" si="206"/>
        <v>0</v>
      </c>
      <c r="FU35" s="411" t="b">
        <f t="shared" si="206"/>
        <v>0</v>
      </c>
      <c r="FV35" s="411" t="b">
        <f t="shared" si="206"/>
        <v>0</v>
      </c>
      <c r="FW35" s="411" t="b">
        <f t="shared" si="206"/>
        <v>0</v>
      </c>
      <c r="FX35" s="411">
        <f t="shared" si="207"/>
        <v>1</v>
      </c>
      <c r="FY35" s="411">
        <f t="shared" si="207"/>
        <v>0</v>
      </c>
      <c r="FZ35" s="411" t="b">
        <f t="shared" si="208"/>
        <v>0</v>
      </c>
      <c r="GA35" s="411" t="b">
        <f t="shared" si="171"/>
        <v>0</v>
      </c>
      <c r="GB35" s="411" t="b">
        <f t="shared" si="171"/>
        <v>0</v>
      </c>
      <c r="GC35" s="411" t="b">
        <f t="shared" si="171"/>
        <v>1</v>
      </c>
      <c r="GD35" s="87">
        <f t="shared" si="172"/>
        <v>3</v>
      </c>
      <c r="GE35" s="87">
        <f t="shared" si="172"/>
        <v>3</v>
      </c>
      <c r="GF35" s="535" cm="1">
        <f t="array" ref="GF35">INDEX(GF$13:GF34,$B35+1,1)</f>
        <v>1</v>
      </c>
      <c r="GG35" s="535" cm="1">
        <f t="array" ref="GG35">INDEX(GG$13:GG34,$B35+1,1)</f>
        <v>1</v>
      </c>
      <c r="GH35" s="535" cm="1">
        <f t="array" ref="GH35">INDEX(GH$13:GH34,$B35+1,1)</f>
        <v>1</v>
      </c>
      <c r="GI35" s="535" cm="1">
        <f t="array" ref="GI35">INDEX(GI$13:GI34,$B35+1,1)</f>
        <v>1</v>
      </c>
      <c r="GJ35" s="535" t="str" cm="1">
        <f t="array" ref="GJ35">INDEX(GJ$13:GJ34,$B35+1,1)</f>
        <v>-</v>
      </c>
      <c r="GK35" s="411" t="b">
        <f t="shared" si="209"/>
        <v>1</v>
      </c>
      <c r="GL35" s="411" t="b">
        <f t="shared" si="209"/>
        <v>0</v>
      </c>
      <c r="GM35" s="411" t="b">
        <f t="shared" si="209"/>
        <v>0</v>
      </c>
      <c r="GN35" s="411" t="b">
        <f t="shared" si="209"/>
        <v>0</v>
      </c>
      <c r="GO35" s="87">
        <f t="shared" si="221"/>
        <v>1</v>
      </c>
      <c r="GP35" s="87">
        <f t="shared" si="221"/>
        <v>1</v>
      </c>
      <c r="GQ35" s="87">
        <f t="shared" si="221"/>
        <v>1</v>
      </c>
      <c r="GR35" s="87">
        <f t="shared" si="221"/>
        <v>1</v>
      </c>
      <c r="GS35" s="87">
        <f t="shared" si="221"/>
        <v>1</v>
      </c>
      <c r="GT35" s="87">
        <f t="shared" si="221"/>
        <v>1</v>
      </c>
      <c r="GU35" s="87">
        <f t="shared" si="221"/>
        <v>1</v>
      </c>
      <c r="GV35" s="87">
        <f t="shared" si="221"/>
        <v>1</v>
      </c>
      <c r="GW35" s="411" cm="1">
        <f t="array" ref="GW35">INDEX(i.dse_type,1,$L35)</f>
        <v>0</v>
      </c>
      <c r="GX35" s="535" t="str" cm="1">
        <f t="array" ref="GX35">INDEX(GX$13:GX34,$B35+1,1)</f>
        <v>-</v>
      </c>
      <c r="GY35" s="535" t="str" cm="1">
        <f t="array" ref="GY35">INDEX(GY$13:GY34,$B35+1,1)</f>
        <v>-</v>
      </c>
      <c r="GZ35" s="535" t="str" cm="1">
        <f t="array" ref="GZ35">INDEX(GZ$13:GZ34,$B35+1,1)</f>
        <v>-</v>
      </c>
      <c r="HA35" s="18"/>
      <c r="HB35" s="535" t="str" cm="1">
        <f t="array" ref="HB35">INDEX(HB$13:HB34,$B35+1,1)</f>
        <v>-</v>
      </c>
      <c r="HC35" s="535" t="str" cm="1">
        <f t="array" ref="HC35">INDEX(HC$13:HC34,$B35+1,1)</f>
        <v>-</v>
      </c>
      <c r="HD35" s="535" cm="1">
        <f t="array" ref="HD35">INDEX(HD$13:HD34,$B35+1,1)</f>
        <v>0</v>
      </c>
      <c r="HE35" s="535" cm="1">
        <f t="array" ref="HE35">INDEX(HE$13:HE34,$B35+1,1)</f>
        <v>0</v>
      </c>
      <c r="HF35" s="535" cm="1">
        <f t="array" ref="HF35">INDEX(HF$13:HF34,$B35+1,1)</f>
        <v>0</v>
      </c>
      <c r="HG35" s="535" cm="1">
        <f t="array" ref="HG35">INDEX(HG$13:HG34,$B35+1,1)</f>
        <v>0</v>
      </c>
      <c r="HH35" s="535" cm="1">
        <f t="array" ref="HH35">INDEX(HH$13:HH34,$B35+1,1)</f>
        <v>0</v>
      </c>
      <c r="HI35" s="535" cm="1">
        <f t="array" ref="HI35">INDEX(HI$13:HI34,$B35+1,1)</f>
        <v>0</v>
      </c>
      <c r="HJ35" s="535" cm="1">
        <f t="array" ref="HJ35">INDEX(HJ$13:HJ34,$B35+1,1)</f>
        <v>0</v>
      </c>
      <c r="HK35" s="535" cm="1">
        <f t="array" ref="HK35">INDEX(HK$13:HK34,$B35+1,1)</f>
        <v>0</v>
      </c>
      <c r="HL35" s="535" cm="1">
        <f t="array" ref="HL35">INDEX(HL$13:HL34,$B35+1,1)</f>
        <v>0</v>
      </c>
      <c r="HM35" s="535" cm="1">
        <f t="array" ref="HM35">INDEX(HM$13:HM34,$B35+1,1)</f>
        <v>0</v>
      </c>
      <c r="HN35" s="535" cm="1">
        <f t="array" ref="HN35">INDEX(HN$13:HN34,$B35+1,1)</f>
        <v>0</v>
      </c>
      <c r="HO35" s="535" cm="1">
        <f t="array" ref="HO35">INDEX(HO$13:HO34,$B35+1,1)</f>
        <v>0</v>
      </c>
      <c r="HP35" s="535" cm="1">
        <f t="array" ref="HP35">INDEX(HP$13:HP34,$B35+1,1)</f>
        <v>0</v>
      </c>
      <c r="HQ35" s="535" cm="1">
        <f t="array" ref="HQ35">INDEX(HQ$13:HQ34,$B35+1,1)</f>
        <v>0</v>
      </c>
      <c r="HR35" s="535" cm="1">
        <f t="array" ref="HR35">INDEX(HR$13:HR34,$B35+1,1)</f>
        <v>0</v>
      </c>
      <c r="HS35" s="535" cm="1">
        <f t="array" ref="HS35">INDEX(HS$13:HS34,$B35+1,1)</f>
        <v>0</v>
      </c>
      <c r="HT35" s="535" cm="1">
        <f t="array" ref="HT35">INDEX(HT$13:HT34,$B35+1,1)</f>
        <v>0</v>
      </c>
      <c r="HU35" s="535" cm="1">
        <f t="array" ref="HU35">INDEX(HU$13:HU34,$B35+1,1)</f>
        <v>0</v>
      </c>
      <c r="HV35" s="535" cm="1">
        <f t="array" ref="HV35">INDEX(HV$13:HV34,$B35+1,1)</f>
        <v>0</v>
      </c>
      <c r="HW35" s="535" cm="1">
        <f t="array" ref="HW35">INDEX(HW$13:HW34,$B35+1,1)</f>
        <v>0</v>
      </c>
      <c r="HX35" s="535" cm="1">
        <f t="array" ref="HX35">INDEX(HX$13:HX34,$B35+1,1)</f>
        <v>0</v>
      </c>
      <c r="HY35" s="535" cm="1">
        <f t="array" ref="HY35">INDEX(HY$13:HY34,$B35+1,1)</f>
        <v>0</v>
      </c>
      <c r="HZ35" s="535" cm="1">
        <f t="array" ref="HZ35">INDEX(HZ$13:HZ34,$B35+1,1)</f>
        <v>0</v>
      </c>
      <c r="IA35" s="535" cm="1">
        <f t="array" ref="IA35">INDEX(IA$13:IA34,$B35+1,1)</f>
        <v>0</v>
      </c>
      <c r="IB35" s="535" cm="1">
        <f t="array" ref="IB35">INDEX(IB$13:IB34,$B35+1,1)</f>
        <v>0</v>
      </c>
      <c r="IC35" s="535" cm="1">
        <f t="array" ref="IC35">INDEX(IC$13:IC34,$B35+1,1)</f>
        <v>0</v>
      </c>
      <c r="ID35" s="535" cm="1">
        <f t="array" ref="ID35">INDEX(ID$13:ID34,$B35+1,1)</f>
        <v>0</v>
      </c>
      <c r="IE35" s="535" cm="1">
        <f t="array" ref="IE35">INDEX(IE$13:IE34,$B35+1,1)</f>
        <v>0</v>
      </c>
      <c r="IF35" s="535" cm="1">
        <f t="array" ref="IF35">INDEX(IF$13:IF34,$B35+1,1)</f>
        <v>0</v>
      </c>
      <c r="IG35" s="535" cm="1">
        <f t="array" ref="IG35">INDEX(IG$13:IG34,$B35+1,1)</f>
        <v>0</v>
      </c>
      <c r="IH35" s="535" cm="1">
        <f t="array" ref="IH35">INDEX(IH$13:IH34,$B35+1,1)</f>
        <v>0</v>
      </c>
      <c r="II35" s="535" cm="1">
        <f t="array" ref="II35">INDEX(II$13:II34,$B35+1,1)</f>
        <v>0</v>
      </c>
      <c r="IJ35" s="535" cm="1">
        <f t="array" ref="IJ35">INDEX(IJ$13:IJ34,$B35+1,1)</f>
        <v>0</v>
      </c>
      <c r="IK35" s="535" cm="1">
        <f t="array" ref="IK35">INDEX(IK$13:IK34,$B35+1,1)</f>
        <v>0</v>
      </c>
      <c r="IL35" s="535" cm="1">
        <f t="array" ref="IL35">INDEX(IL$13:IL34,$B35+1,1)</f>
        <v>0</v>
      </c>
      <c r="IM35" s="535" cm="1">
        <f t="array" ref="IM35">INDEX(IM$13:IM34,$B35+1,1)</f>
        <v>0</v>
      </c>
      <c r="IN35" s="535" cm="1">
        <f t="array" ref="IN35">INDEX(IN$13:IN34,$B35+1,1)</f>
        <v>0</v>
      </c>
      <c r="IO35" s="535" cm="1">
        <f t="array" ref="IO35">INDEX(IO$13:IO34,$B35+1,1)</f>
        <v>0</v>
      </c>
      <c r="IP35" s="535" cm="1">
        <f t="array" ref="IP35">INDEX(IP$13:IP34,$B35+1,1)</f>
        <v>0</v>
      </c>
      <c r="IQ35" s="535" cm="1">
        <f t="array" ref="IQ35">INDEX(IQ$13:IQ34,$B35+1,1)</f>
        <v>0</v>
      </c>
      <c r="IR35" s="535" cm="1">
        <f t="array" ref="IR35">INDEX(IR$13:IR34,$B35+1,1)</f>
        <v>0</v>
      </c>
      <c r="IS35" s="535" cm="1">
        <f t="array" ref="IS35">INDEX(IS$13:IS34,$B35+1,1)</f>
        <v>0</v>
      </c>
      <c r="IT35" s="535" cm="1">
        <f t="array" ref="IT35">INDEX(IT$13:IT34,$B35+1,1)</f>
        <v>0</v>
      </c>
      <c r="IU35" s="535" cm="1">
        <f t="array" ref="IU35">INDEX(IU$13:IU34,$B35+1,1)</f>
        <v>0</v>
      </c>
      <c r="IV35" s="535" cm="1">
        <f t="array" ref="IV35">INDEX(IV$13:IV34,$B35+1,1)</f>
        <v>0</v>
      </c>
      <c r="IW35" s="535" cm="1">
        <f t="array" ref="IW35">INDEX(IW$13:IW34,$B35+1,1)</f>
        <v>0</v>
      </c>
      <c r="IX35" s="535" cm="1">
        <f t="array" ref="IX35">INDEX(IX$13:IX34,$B35+1,1)</f>
        <v>0</v>
      </c>
      <c r="IY35" s="535" cm="1">
        <f t="array" ref="IY35">INDEX(IY$13:IY34,$B35+1,1)</f>
        <v>0</v>
      </c>
      <c r="IZ35" s="535" cm="1">
        <f t="array" ref="IZ35">INDEX(IZ$13:IZ34,$B35+1,1)</f>
        <v>0</v>
      </c>
      <c r="JA35" s="535" cm="1">
        <f t="array" ref="JA35">INDEX(JA$13:JA34,$B35+1,1)</f>
        <v>0</v>
      </c>
      <c r="JB35" s="535" cm="1">
        <f t="array" ref="JB35">INDEX(JB$13:JB34,$B35+1,1)</f>
        <v>0</v>
      </c>
      <c r="JC35" s="535" cm="1">
        <f t="array" ref="JC35">INDEX(JC$13:JC34,$B35+1,1)</f>
        <v>0</v>
      </c>
      <c r="JD35" s="535" cm="1">
        <f t="array" ref="JD35">INDEX(JD$13:JD34,$B35+1,1)</f>
        <v>0</v>
      </c>
      <c r="JE35" s="535" cm="1">
        <f t="array" ref="JE35">INDEX(JE$13:JE34,$B35+1,1)</f>
        <v>0</v>
      </c>
      <c r="JF35" s="18"/>
      <c r="JG35" s="535" t="str" cm="1">
        <f t="array" ref="JG35">INDEX(JG$13:JG34,$B35+1,1)</f>
        <v>-</v>
      </c>
      <c r="JH35" s="411" t="b">
        <f t="shared" si="210"/>
        <v>0</v>
      </c>
      <c r="JI35" s="535" t="str" cm="1">
        <f t="array" ref="JI35">INDEX(JI$13:JI34,$B35+1,1)</f>
        <v>-</v>
      </c>
      <c r="JJ35" s="535" t="str" cm="1">
        <f t="array" ref="JJ35">INDEX(JJ$13:JJ34,$B35+1,1)</f>
        <v>-</v>
      </c>
      <c r="JK35" s="535" t="str" cm="1">
        <f t="array" ref="JK35">INDEX(JK$13:JK34,$B35+1,1)</f>
        <v>-</v>
      </c>
      <c r="JL35" s="535" cm="1">
        <f t="array" ref="JL35">INDEX(JL$13:JL34,$B35+1,1)</f>
        <v>1</v>
      </c>
      <c r="JM35" s="535" cm="1">
        <f t="array" ref="JM35">INDEX(JM$13:JM34,$B35+1,1)</f>
        <v>1</v>
      </c>
      <c r="JN35" s="535" t="str" cm="1">
        <f t="array" ref="JN35">INDEX(JN$13:JN34,$B35+1,1)</f>
        <v>-</v>
      </c>
      <c r="JO35" s="535" t="str" cm="1">
        <f t="array" ref="JO35">INDEX(JO$13:JO34,$B35+1,1)</f>
        <v>-</v>
      </c>
      <c r="JP35" s="535" t="str" cm="1">
        <f t="array" ref="JP35">INDEX(JP$13:JP34,$B35+1,1)</f>
        <v>-</v>
      </c>
      <c r="JQ35" s="535" t="str" cm="1">
        <f t="array" ref="JQ35">INDEX(JQ$13:JQ34,$B35+1,1)</f>
        <v>-</v>
      </c>
      <c r="JR35" s="535" t="str" cm="1">
        <f t="array" ref="JR35">INDEX(JR$13:JR34,$B35+1,1)</f>
        <v>-</v>
      </c>
      <c r="JS35" s="535" t="str" cm="1">
        <f t="array" ref="JS35">INDEX(JS$13:JS34,$B35+1,1)</f>
        <v>-</v>
      </c>
      <c r="JT35" s="535" t="str" cm="1">
        <f t="array" ref="JT35">INDEX(JT$13:JT34,$B35+1,1)</f>
        <v>-</v>
      </c>
      <c r="JU35" s="535" t="str" cm="1">
        <f t="array" ref="JU35">INDEX(JU$13:JU34,$B35+1,1)</f>
        <v>-</v>
      </c>
      <c r="JV35" s="535" t="str" cm="1">
        <f t="array" ref="JV35">INDEX(JV$13:JV34,$B35+1,1)</f>
        <v>-</v>
      </c>
      <c r="JW35" s="535" t="str" cm="1">
        <f t="array" ref="JW35">INDEX(JW$13:JW34,$B35+1,1)</f>
        <v>-</v>
      </c>
      <c r="JX35" s="535" t="str" cm="1">
        <f t="array" ref="JX35">INDEX(JX$13:JX34,$B35+1,1)</f>
        <v>-</v>
      </c>
      <c r="JY35" s="535" t="str" cm="1">
        <f t="array" ref="JY35">INDEX(JY$13:JY34,$B35+1,1)</f>
        <v>-</v>
      </c>
      <c r="JZ35" s="535" t="str" cm="1">
        <f t="array" ref="JZ35">INDEX(JZ$13:JZ34,$B35+1,1)</f>
        <v>-</v>
      </c>
      <c r="KA35" s="535" t="str" cm="1">
        <f t="array" ref="KA35">INDEX(KA$13:KA34,$B35+1,1)</f>
        <v>-</v>
      </c>
      <c r="KB35" s="535" t="str" cm="1">
        <f t="array" ref="KB35">INDEX(KB$13:KB34,$B35+1,1)</f>
        <v>-</v>
      </c>
      <c r="KC35" s="535" t="str" cm="1">
        <f t="array" ref="KC35">INDEX(KC$13:KC34,$B35+1,1)</f>
        <v>-</v>
      </c>
      <c r="KD35" s="535" t="str" cm="1">
        <f t="array" ref="KD35">INDEX(KD$13:KD34,$B35+1,1)</f>
        <v>-</v>
      </c>
      <c r="KE35" s="535" t="str" cm="1">
        <f t="array" ref="KE35">INDEX(KE$13:KE34,$B35+1,1)</f>
        <v>-</v>
      </c>
      <c r="KF35" s="535" t="str" cm="1">
        <f t="array" ref="KF35">INDEX(KF$13:KF34,$B35+1,1)</f>
        <v>-</v>
      </c>
      <c r="KG35" s="535" t="str" cm="1">
        <f t="array" ref="KG35">INDEX(KG$13:KG34,$B35+1,1)</f>
        <v>-</v>
      </c>
      <c r="KH35" s="535" t="str" cm="1">
        <f t="array" ref="KH35">INDEX(KH$13:KH34,$B35+1,1)</f>
        <v>-</v>
      </c>
      <c r="KI35" s="535" cm="1">
        <f t="array" ref="KI35">INDEX(KI$13:KI34,$B35+1,1)</f>
        <v>0</v>
      </c>
      <c r="KJ35" s="535" t="str" cm="1">
        <f t="array" ref="KJ35">INDEX(KJ$13:KJ34,$B35+1,1)</f>
        <v>-</v>
      </c>
      <c r="KK35" s="535" cm="1">
        <f t="array" ref="KK35">INDEX(KK$13:KK34,$B35+1,1)</f>
        <v>1</v>
      </c>
      <c r="KL35" s="535" cm="1">
        <f t="array" ref="KL35">INDEX(KL$13:KL34,$B35+1,1)</f>
        <v>0</v>
      </c>
      <c r="KM35" s="535" cm="1">
        <f t="array" ref="KM35">INDEX(KM$13:KM34,$B35+1,1)</f>
        <v>0</v>
      </c>
      <c r="KN35" s="535" cm="1">
        <f t="array" ref="KN35">INDEX(KN$13:KN34,$B35+1,1)</f>
        <v>0</v>
      </c>
      <c r="KO35" s="535" cm="1">
        <f t="array" ref="KO35">INDEX(KO$13:KO34,$B35+1,1)</f>
        <v>0</v>
      </c>
      <c r="KP35" s="535" cm="1">
        <f t="array" ref="KP35">INDEX(KP$13:KP34,$B35+1,1)</f>
        <v>0</v>
      </c>
      <c r="KQ35" s="535" cm="1">
        <f t="array" ref="KQ35">INDEX(KQ$13:KQ34,$B35+1,1)</f>
        <v>0</v>
      </c>
      <c r="KR35" s="535" cm="1">
        <f t="array" ref="KR35">INDEX(KR$13:KR34,$B35+1,1)</f>
        <v>0</v>
      </c>
      <c r="KS35" s="535" cm="1">
        <f t="array" ref="KS35">INDEX(KS$13:KS34,$B35+1,1)</f>
        <v>1</v>
      </c>
      <c r="KT35" s="535" cm="1">
        <f t="array" ref="KT35">INDEX(KT$13:KT34,$B35+1,1)</f>
        <v>0</v>
      </c>
      <c r="KU35" s="535" cm="1">
        <f t="array" ref="KU35">INDEX(KU$13:KU34,$B35+1,1)</f>
        <v>0</v>
      </c>
      <c r="KV35" s="535" cm="1">
        <f t="array" ref="KV35">INDEX(KV$13:KV34,$B35+1,1)</f>
        <v>0</v>
      </c>
      <c r="KW35" s="535" cm="1">
        <f t="array" ref="KW35">INDEX(KW$13:KW34,$B35+1,1)</f>
        <v>0</v>
      </c>
      <c r="KX35" s="535" cm="1">
        <f t="array" ref="KX35">INDEX(KX$13:KX34,$B35+1,1)</f>
        <v>0</v>
      </c>
      <c r="KY35" s="18"/>
      <c r="KZ35" s="535" cm="1">
        <f t="array" ref="KZ35">INDEX(KZ$13:KZ34,$B35+1,1)</f>
        <v>0.125</v>
      </c>
      <c r="LA35" s="535" cm="1">
        <f t="array" ref="LA35">INDEX(LA$13:LA34,$B35+1,1)</f>
        <v>0.3</v>
      </c>
      <c r="LB35" s="535" cm="1">
        <f t="array" ref="LB35">INDEX(LB$13:LB34,$B35+1,1)</f>
        <v>-0.05</v>
      </c>
      <c r="LC35" s="535" cm="1">
        <f t="array" ref="LC35">INDEX(LC$13:LC34,$B35+1,1)</f>
        <v>0.1</v>
      </c>
      <c r="LD35" s="535" cm="1">
        <f t="array" ref="LD35">INDEX(LD$13:LD34,$B35+1,1)</f>
        <v>0.25</v>
      </c>
      <c r="LE35" s="535" cm="1">
        <f t="array" ref="LE35">INDEX(LE$13:LE34,$B35+1,1)</f>
        <v>-0.05</v>
      </c>
      <c r="LF35" s="535" cm="1">
        <f t="array" ref="LF35">INDEX(LF$13:LF34,$B35+1,1)</f>
        <v>0.05</v>
      </c>
      <c r="LG35" s="535" cm="1">
        <f t="array" ref="LG35">INDEX(LG$13:LG34,$B35+1,1)</f>
        <v>0.1</v>
      </c>
      <c r="LH35" s="535" cm="1">
        <f t="array" ref="LH35">INDEX(LH$13:LH34,$B35+1,1)</f>
        <v>-0.02</v>
      </c>
      <c r="LI35" s="535" cm="1">
        <f t="array" ref="LI35">INDEX(LI$13:LI34,$B35+1,1)</f>
        <v>0.1</v>
      </c>
      <c r="LJ35" s="535" cm="1">
        <f t="array" ref="LJ35">INDEX(LJ$13:LJ34,$B35+1,1)</f>
        <v>0.25</v>
      </c>
      <c r="LK35" s="535" cm="1">
        <f t="array" ref="LK35">INDEX(LK$13:LK34,$B35+1,1)</f>
        <v>-0.05</v>
      </c>
      <c r="LL35" s="535" cm="1">
        <f t="array" ref="LL35">INDEX(LL$13:LL34,$B35+1,1)</f>
        <v>0.125</v>
      </c>
      <c r="LM35" s="535" cm="1">
        <f t="array" ref="LM35">INDEX(LM$13:LM34,$B35+1,1)</f>
        <v>0.1</v>
      </c>
      <c r="LN35" s="535" cm="1">
        <f t="array" ref="LN35">INDEX(LN$13:LN34,$B35+1,1)</f>
        <v>0.1</v>
      </c>
      <c r="LO35" s="535" cm="1">
        <f t="array" ref="LO35">INDEX(LO$13:LO34,$B35+1,1)</f>
        <v>0.1</v>
      </c>
      <c r="LP35" s="535" cm="1">
        <f t="array" ref="LP35">INDEX(LP$13:LP34,$B35+1,1)</f>
        <v>0</v>
      </c>
      <c r="LQ35" s="535" cm="1">
        <f t="array" ref="LQ35">INDEX(LQ$13:LQ34,$B35+1,1)</f>
        <v>0</v>
      </c>
      <c r="LR35" s="535" cm="1">
        <f t="array" ref="LR35">INDEX(LR$13:LR34,$B35+1,1)</f>
        <v>0</v>
      </c>
      <c r="LS35" s="535" cm="1">
        <f t="array" ref="LS35">INDEX(LS$13:LS34,$B35+1,1)</f>
        <v>0</v>
      </c>
      <c r="LT35" s="535" cm="1">
        <f t="array" ref="LT35">INDEX(LT$13:LT34,$B35+1,1)</f>
        <v>0</v>
      </c>
      <c r="LU35" s="535" cm="1">
        <f t="array" ref="LU35">INDEX(LU$13:LU34,$B35+1,1)</f>
        <v>0</v>
      </c>
      <c r="LV35" s="535" cm="1">
        <f t="array" ref="LV35">INDEX(LV$13:LV34,$B35+1,1)</f>
        <v>0</v>
      </c>
      <c r="LW35" s="535" cm="1">
        <f t="array" ref="LW35">INDEX(LW$13:LW34,$B35+1,1)</f>
        <v>0</v>
      </c>
      <c r="LX35" s="535" cm="1">
        <f t="array" ref="LX35">INDEX(LX$13:LX34,$B35+1,1)</f>
        <v>0</v>
      </c>
      <c r="LY35" s="535" cm="1">
        <f t="array" ref="LY35">INDEX(LY$13:LY34,$B35+1,1)</f>
        <v>0</v>
      </c>
      <c r="LZ35" s="535" cm="1">
        <f t="array" ref="LZ35">INDEX(LZ$13:LZ34,$B35+1,1)</f>
        <v>0</v>
      </c>
      <c r="MA35" s="535" cm="1">
        <f t="array" ref="MA35">INDEX(MA$13:MA34,$B35+1,1)</f>
        <v>0</v>
      </c>
      <c r="MB35" s="535" cm="1">
        <f t="array" ref="MB35">INDEX(MB$13:MB34,$B35+1,1)</f>
        <v>0</v>
      </c>
      <c r="MC35" s="535" cm="1">
        <f t="array" ref="MC35">INDEX(MC$13:MC34,$B35+1,1)</f>
        <v>0</v>
      </c>
      <c r="MD35" s="535" cm="1">
        <f t="array" ref="MD35">INDEX(MD$13:MD34,$B35+1,1)</f>
        <v>0</v>
      </c>
      <c r="ME35" s="535" cm="1">
        <f t="array" ref="ME35">INDEX(ME$13:ME34,$B35+1,1)</f>
        <v>0</v>
      </c>
      <c r="MF35" s="535" cm="1">
        <f t="array" ref="MF35">INDEX(MF$13:MF34,$B35+1,1)</f>
        <v>0</v>
      </c>
      <c r="MG35" s="535" cm="1">
        <f t="array" ref="MG35">INDEX(MG$13:MG34,$B35+1,1)</f>
        <v>0</v>
      </c>
      <c r="MH35" s="535" cm="1">
        <f t="array" ref="MH35">INDEX(MH$13:MH34,$B35+1,1)</f>
        <v>0</v>
      </c>
      <c r="MI35" s="535" cm="1">
        <f t="array" ref="MI35">INDEX(MI$13:MI34,$B35+1,1)</f>
        <v>0</v>
      </c>
      <c r="MJ35" s="535" cm="1">
        <f t="array" ref="MJ35">INDEX(MJ$13:MJ34,$B35+1,1)</f>
        <v>0</v>
      </c>
      <c r="MK35" s="535" cm="1">
        <f t="array" ref="MK35">INDEX(MK$13:MK34,$B35+1,1)</f>
        <v>0</v>
      </c>
      <c r="ML35" s="535" cm="1">
        <f t="array" ref="ML35">INDEX(ML$13:ML34,$B35+1,1)</f>
        <v>0</v>
      </c>
      <c r="MM35" s="535" cm="1">
        <f t="array" ref="MM35">INDEX(MM$13:MM34,$B35+1,1)</f>
        <v>0</v>
      </c>
      <c r="MN35" s="535" cm="1">
        <f t="array" ref="MN35">INDEX(MN$13:MN34,$B35+1,1)</f>
        <v>0</v>
      </c>
      <c r="MO35" s="535" cm="1">
        <f t="array" ref="MO35">INDEX(MO$13:MO34,$B35+1,1)</f>
        <v>0</v>
      </c>
      <c r="MP35" s="535" cm="1">
        <f t="array" ref="MP35">INDEX(MP$13:MP34,$B35+1,1)</f>
        <v>0</v>
      </c>
      <c r="MQ35" s="535" cm="1">
        <f t="array" ref="MQ35">INDEX(MQ$13:MQ34,$B35+1,1)</f>
        <v>0</v>
      </c>
      <c r="MR35" s="535" cm="1">
        <f t="array" ref="MR35">INDEX(MR$13:MR34,$B35+1,1)</f>
        <v>0</v>
      </c>
      <c r="MS35" s="535" cm="1">
        <f t="array" ref="MS35">INDEX(MS$13:MS34,$B35+1,1)</f>
        <v>0</v>
      </c>
      <c r="MT35" s="535" cm="1">
        <f t="array" ref="MT35">INDEX(MT$13:MT34,$B35+1,1)</f>
        <v>0</v>
      </c>
      <c r="MU35" s="535" cm="1">
        <f t="array" ref="MU35">INDEX(MU$13:MU34,$B35+1,1)</f>
        <v>0</v>
      </c>
      <c r="MV35" s="535" cm="1">
        <f t="array" ref="MV35">INDEX(MV$13:MV34,$B35+1,1)</f>
        <v>0</v>
      </c>
      <c r="MW35" s="535" cm="1">
        <f t="array" ref="MW35">INDEX(MW$13:MW34,$B35+1,1)</f>
        <v>0</v>
      </c>
      <c r="MX35" s="535" cm="1">
        <f t="array" ref="MX35">INDEX(MX$13:MX34,$B35+1,1)</f>
        <v>0</v>
      </c>
      <c r="MY35" s="535" cm="1">
        <f t="array" ref="MY35">INDEX(MY$13:MY34,$B35+1,1)</f>
        <v>0</v>
      </c>
      <c r="MZ35" s="535" cm="1">
        <f t="array" ref="MZ35">INDEX(MZ$13:MZ34,$B35+1,1)</f>
        <v>0</v>
      </c>
      <c r="NA35" s="535" cm="1">
        <f t="array" ref="NA35">INDEX(NA$13:NA34,$B35+1,1)</f>
        <v>0</v>
      </c>
      <c r="NB35" s="535" cm="1">
        <f t="array" ref="NB35">INDEX(NB$13:NB34,$B35+1,1)</f>
        <v>0</v>
      </c>
      <c r="NC35" s="535" cm="1">
        <f t="array" ref="NC35">INDEX(NC$13:NC34,$B35+1,1)</f>
        <v>0</v>
      </c>
      <c r="ND35" s="535" cm="1">
        <f t="array" ref="ND35">INDEX(ND$13:ND34,$B35+1,1)</f>
        <v>0</v>
      </c>
      <c r="NE35" s="535" cm="1">
        <f t="array" ref="NE35">INDEX(NE$13:NE34,$B35+1,1)</f>
        <v>0</v>
      </c>
      <c r="NF35" s="535" cm="1">
        <f t="array" ref="NF35">INDEX(NF$13:NF34,$B35+1,1)</f>
        <v>0</v>
      </c>
      <c r="NG35" s="535" cm="1">
        <f t="array" ref="NG35">INDEX(NG$13:NG34,$B35+1,1)</f>
        <v>0</v>
      </c>
      <c r="NH35" s="535" cm="1">
        <f t="array" ref="NH35">INDEX(NH$13:NH34,$B35+1,1)</f>
        <v>0</v>
      </c>
      <c r="NI35" s="535" cm="1">
        <f t="array" ref="NI35">INDEX(NI$13:NI34,$B35+1,1)</f>
        <v>0</v>
      </c>
      <c r="NJ35" s="535" cm="1">
        <f t="array" ref="NJ35">INDEX(NJ$13:NJ34,$B35+1,1)</f>
        <v>0</v>
      </c>
      <c r="NK35" s="535" cm="1">
        <f t="array" ref="NK35">INDEX(NK$13:NK34,$B35+1,1)</f>
        <v>0</v>
      </c>
      <c r="NL35" s="535" cm="1">
        <f t="array" ref="NL35">INDEX(NL$13:NL34,$B35+1,1)</f>
        <v>0</v>
      </c>
      <c r="NM35" s="535" cm="1">
        <f t="array" ref="NM35">INDEX(NM$13:NM34,$B35+1,1)</f>
        <v>0</v>
      </c>
      <c r="NN35" s="535" cm="1">
        <f t="array" ref="NN35">INDEX(NN$13:NN34,$B35+1,1)</f>
        <v>0</v>
      </c>
      <c r="NO35" s="535" cm="1">
        <f t="array" ref="NO35">INDEX(NO$13:NO34,$B35+1,1)</f>
        <v>0</v>
      </c>
      <c r="NP35" s="535" cm="1">
        <f t="array" ref="NP35">INDEX(NP$13:NP34,$B35+1,1)</f>
        <v>0</v>
      </c>
      <c r="NQ35" s="535" cm="1">
        <f t="array" ref="NQ35">INDEX(NQ$13:NQ34,$B35+1,1)</f>
        <v>0</v>
      </c>
      <c r="NR35" s="535" cm="1">
        <f t="array" ref="NR35">INDEX(NR$13:NR34,$B35+1,1)</f>
        <v>0</v>
      </c>
      <c r="NS35" s="535" cm="1">
        <f t="array" ref="NS35">INDEX(NS$13:NS34,$B35+1,1)</f>
        <v>0</v>
      </c>
      <c r="NT35" s="535" cm="1">
        <f t="array" ref="NT35">INDEX(NT$13:NT34,$B35+1,1)</f>
        <v>0</v>
      </c>
      <c r="NU35" s="535" cm="1">
        <f t="array" ref="NU35">INDEX(NU$13:NU34,$B35+1,1)</f>
        <v>0</v>
      </c>
      <c r="NV35" s="535" cm="1">
        <f t="array" ref="NV35">INDEX(NV$13:NV34,$B35+1,1)</f>
        <v>0</v>
      </c>
      <c r="NW35" s="535" cm="1">
        <f t="array" ref="NW35">INDEX(NW$13:NW34,$B35+1,1)</f>
        <v>0</v>
      </c>
      <c r="NX35" s="535" cm="1">
        <f t="array" ref="NX35">INDEX(NX$13:NX34,$B35+1,1)</f>
        <v>0</v>
      </c>
      <c r="NY35" s="535" cm="1">
        <f t="array" ref="NY35">INDEX(NY$13:NY34,$B35+1,1)</f>
        <v>0</v>
      </c>
      <c r="NZ35" s="535" cm="1">
        <f t="array" ref="NZ35">INDEX(NZ$13:NZ34,$B35+1,1)</f>
        <v>0</v>
      </c>
      <c r="OA35" s="535" cm="1">
        <f t="array" ref="OA35">INDEX(OA$13:OA34,$B35+1,1)</f>
        <v>0</v>
      </c>
      <c r="OB35" s="535" cm="1">
        <f t="array" ref="OB35">INDEX(OB$13:OB34,$B35+1,1)</f>
        <v>0</v>
      </c>
      <c r="OC35" s="535" cm="1">
        <f t="array" ref="OC35">INDEX(OC$13:OC34,$B35+1,1)</f>
        <v>0</v>
      </c>
      <c r="OD35" s="535" cm="1">
        <f t="array" ref="OD35">INDEX(OD$13:OD34,$B35+1,1)</f>
        <v>0</v>
      </c>
      <c r="OE35" s="535" cm="1">
        <f t="array" ref="OE35">INDEX(OE$13:OE34,$B35+1,1)</f>
        <v>0</v>
      </c>
      <c r="OF35" s="535" cm="1">
        <f t="array" ref="OF35">INDEX(OF$13:OF34,$B35+1,1)</f>
        <v>0</v>
      </c>
      <c r="OG35" s="535" cm="1">
        <f t="array" ref="OG35">INDEX(OG$13:OG34,$B35+1,1)</f>
        <v>0</v>
      </c>
      <c r="OH35" s="535" cm="1">
        <f t="array" ref="OH35">INDEX(OH$13:OH34,$B35+1,1)</f>
        <v>0</v>
      </c>
      <c r="OI35" s="535" cm="1">
        <f t="array" ref="OI35">INDEX(OI$13:OI34,$B35+1,1)</f>
        <v>0</v>
      </c>
      <c r="OJ35" s="535" cm="1">
        <f t="array" ref="OJ35">INDEX(OJ$13:OJ34,$B35+1,1)</f>
        <v>0</v>
      </c>
      <c r="OK35" s="535" cm="1">
        <f t="array" ref="OK35">INDEX(OK$13:OK34,$B35+1,1)</f>
        <v>0</v>
      </c>
      <c r="OL35" s="535" cm="1">
        <f t="array" ref="OL35">INDEX(OL$13:OL34,$B35+1,1)</f>
        <v>0</v>
      </c>
      <c r="OM35" s="535" cm="1">
        <f t="array" ref="OM35">INDEX(OM$13:OM34,$B35+1,1)</f>
        <v>0</v>
      </c>
      <c r="ON35" s="535" cm="1">
        <f t="array" ref="ON35">INDEX(ON$13:ON34,$B35+1,1)</f>
        <v>0</v>
      </c>
      <c r="OO35" s="535" cm="1">
        <f t="array" ref="OO35">INDEX(OO$13:OO34,$B35+1,1)</f>
        <v>0</v>
      </c>
      <c r="OP35" s="535" cm="1">
        <f t="array" ref="OP35">INDEX(OP$13:OP34,$B35+1,1)</f>
        <v>0</v>
      </c>
      <c r="OQ35" s="535" cm="1">
        <f t="array" ref="OQ35">INDEX(OQ$13:OQ34,$B35+1,1)</f>
        <v>0</v>
      </c>
      <c r="OR35" s="535" cm="1">
        <f t="array" ref="OR35">INDEX(OR$13:OR34,$B35+1,1)</f>
        <v>0</v>
      </c>
      <c r="OS35" s="535" cm="1">
        <f t="array" ref="OS35">INDEX(OS$13:OS34,$B35+1,1)</f>
        <v>0</v>
      </c>
      <c r="OT35" s="535" cm="1">
        <f t="array" ref="OT35">INDEX(OT$13:OT34,$B35+1,1)</f>
        <v>0</v>
      </c>
      <c r="OU35" s="535" cm="1">
        <f t="array" ref="OU35">INDEX(OU$13:OU34,$B35+1,1)</f>
        <v>0</v>
      </c>
      <c r="OV35" s="535" cm="1">
        <f t="array" ref="OV35">INDEX(OV$13:OV34,$B35+1,1)</f>
        <v>0</v>
      </c>
      <c r="OW35" s="535" cm="1">
        <f t="array" ref="OW35">INDEX(OW$13:OW34,$B35+1,1)</f>
        <v>0</v>
      </c>
      <c r="OX35" s="535" cm="1">
        <f t="array" ref="OX35">INDEX(OX$13:OX34,$B35+1,1)</f>
        <v>0</v>
      </c>
      <c r="OY35" s="535" cm="1">
        <f t="array" ref="OY35">INDEX(OY$13:OY34,$B35+1,1)</f>
        <v>0</v>
      </c>
      <c r="OZ35" s="535" cm="1">
        <f t="array" ref="OZ35">INDEX(OZ$13:OZ34,$B35+1,1)</f>
        <v>0</v>
      </c>
      <c r="PA35" s="535" cm="1">
        <f t="array" ref="PA35">INDEX(PA$13:PA34,$B35+1,1)</f>
        <v>0</v>
      </c>
      <c r="PB35" s="535" cm="1">
        <f t="array" ref="PB35">INDEX(PB$13:PB34,$B35+1,1)</f>
        <v>0</v>
      </c>
      <c r="PC35" s="535" cm="1">
        <f t="array" ref="PC35">INDEX(PC$13:PC34,$B35+1,1)</f>
        <v>0</v>
      </c>
      <c r="PD35" s="535" cm="1">
        <f t="array" ref="PD35">INDEX(PD$13:PD34,$B35+1,1)</f>
        <v>0</v>
      </c>
      <c r="PE35" s="535" cm="1">
        <f t="array" ref="PE35">INDEX(PE$13:PE34,$B35+1,1)</f>
        <v>0</v>
      </c>
      <c r="PF35" s="535" cm="1">
        <f t="array" ref="PF35">INDEX(PF$13:PF34,$B35+1,1)</f>
        <v>0</v>
      </c>
      <c r="PG35" s="535" cm="1">
        <f t="array" ref="PG35">INDEX(PG$13:PG34,$B35+1,1)</f>
        <v>0</v>
      </c>
      <c r="PH35" s="535" cm="1">
        <f t="array" ref="PH35">INDEX(PH$13:PH34,$B35+1,1)</f>
        <v>0</v>
      </c>
      <c r="PI35" s="535" cm="1">
        <f t="array" ref="PI35">INDEX(PI$13:PI34,$B35+1,1)</f>
        <v>0</v>
      </c>
      <c r="PJ35" s="535" cm="1">
        <f t="array" ref="PJ35">INDEX(PJ$13:PJ34,$B35+1,1)</f>
        <v>0</v>
      </c>
      <c r="PK35" s="535" cm="1">
        <f t="array" ref="PK35">INDEX(PK$13:PK34,$B35+1,1)</f>
        <v>0</v>
      </c>
      <c r="PL35" s="535" cm="1">
        <f t="array" ref="PL35">INDEX(PL$13:PL34,$B35+1,1)</f>
        <v>0</v>
      </c>
      <c r="PM35" s="535" cm="1">
        <f t="array" ref="PM35">INDEX(PM$13:PM34,$B35+1,1)</f>
        <v>0</v>
      </c>
      <c r="PN35" s="535" cm="1">
        <f t="array" ref="PN35">INDEX(PN$13:PN34,$B35+1,1)</f>
        <v>0</v>
      </c>
      <c r="PO35" s="535" cm="1">
        <f t="array" ref="PO35">INDEX(PO$13:PO34,$B35+1,1)</f>
        <v>0</v>
      </c>
      <c r="PP35" s="535" cm="1">
        <f t="array" ref="PP35">INDEX(PP$13:PP34,$B35+1,1)</f>
        <v>0</v>
      </c>
      <c r="PQ35" s="535" cm="1">
        <f t="array" ref="PQ35">INDEX(PQ$13:PQ34,$B35+1,1)</f>
        <v>0</v>
      </c>
      <c r="PR35" s="535" cm="1">
        <f t="array" ref="PR35">INDEX(PR$13:PR34,$B35+1,1)</f>
        <v>0</v>
      </c>
      <c r="PS35" s="535" cm="1">
        <f t="array" ref="PS35">INDEX(PS$13:PS34,$B35+1,1)</f>
        <v>0</v>
      </c>
      <c r="PT35" s="535" cm="1">
        <f t="array" ref="PT35">INDEX(PT$13:PT34,$B35+1,1)</f>
        <v>0</v>
      </c>
      <c r="PU35" s="535" cm="1">
        <f t="array" ref="PU35">INDEX(PU$13:PU34,$B35+1,1)</f>
        <v>0</v>
      </c>
      <c r="PV35" s="535" cm="1">
        <f t="array" ref="PV35">INDEX(PV$13:PV34,$B35+1,1)</f>
        <v>0</v>
      </c>
      <c r="PW35" s="535" cm="1">
        <f t="array" ref="PW35">INDEX(PW$13:PW34,$B35+1,1)</f>
        <v>0</v>
      </c>
      <c r="PX35" s="535" cm="1">
        <f t="array" ref="PX35">INDEX(PX$13:PX34,$B35+1,1)</f>
        <v>0</v>
      </c>
      <c r="PY35" s="535" cm="1">
        <f t="array" ref="PY35">INDEX(PY$13:PY34,$B35+1,1)</f>
        <v>0</v>
      </c>
      <c r="PZ35" s="535" cm="1">
        <f t="array" ref="PZ35">INDEX(PZ$13:PZ34,$B35+1,1)</f>
        <v>0</v>
      </c>
      <c r="QA35" s="535" cm="1">
        <f t="array" ref="QA35">INDEX(QA$13:QA34,$B35+1,1)</f>
        <v>0</v>
      </c>
      <c r="QB35" s="535" cm="1">
        <f t="array" ref="QB35">INDEX(QB$13:QB34,$B35+1,1)</f>
        <v>0</v>
      </c>
      <c r="QC35" s="535" cm="1">
        <f t="array" ref="QC35">INDEX(QC$13:QC34,$B35+1,1)</f>
        <v>0</v>
      </c>
      <c r="QD35" s="535" cm="1">
        <f t="array" ref="QD35">INDEX(QD$13:QD34,$B35+1,1)</f>
        <v>0</v>
      </c>
      <c r="QE35" s="535" cm="1">
        <f t="array" ref="QE35">INDEX(QE$13:QE34,$B35+1,1)</f>
        <v>0</v>
      </c>
      <c r="QF35" s="535" cm="1">
        <f t="array" ref="QF35">INDEX(QF$13:QF34,$B35+1,1)</f>
        <v>0</v>
      </c>
      <c r="QG35" s="535" cm="1">
        <f t="array" ref="QG35">INDEX(QG$13:QG34,$B35+1,1)</f>
        <v>0</v>
      </c>
      <c r="QH35" s="535" cm="1">
        <f t="array" ref="QH35">INDEX(QH$13:QH34,$B35+1,1)</f>
        <v>0</v>
      </c>
      <c r="QI35" s="535" cm="1">
        <f t="array" ref="QI35">INDEX(QI$13:QI34,$B35+1,1)</f>
        <v>0</v>
      </c>
      <c r="QJ35" s="535" cm="1">
        <f t="array" ref="QJ35">INDEX(QJ$13:QJ34,$B35+1,1)</f>
        <v>0</v>
      </c>
      <c r="QK35" s="535" cm="1">
        <f t="array" ref="QK35">INDEX(QK$13:QK34,$B35+1,1)</f>
        <v>0</v>
      </c>
      <c r="QL35" s="535" cm="1">
        <f t="array" ref="QL35">INDEX(QL$13:QL34,$B35+1,1)</f>
        <v>0</v>
      </c>
      <c r="QM35" s="535" cm="1">
        <f t="array" ref="QM35">INDEX(QM$13:QM34,$B35+1,1)</f>
        <v>0</v>
      </c>
      <c r="QN35" s="535" cm="1">
        <f t="array" ref="QN35">INDEX(QN$13:QN34,$B35+1,1)</f>
        <v>0</v>
      </c>
      <c r="QO35" s="535" cm="1">
        <f t="array" ref="QO35">INDEX(QO$13:QO34,$B35+1,1)</f>
        <v>0</v>
      </c>
      <c r="QP35" s="535" cm="1">
        <f t="array" ref="QP35">INDEX(QP$13:QP34,$B35+1,1)</f>
        <v>0</v>
      </c>
      <c r="QQ35" s="535" cm="1">
        <f t="array" ref="QQ35">INDEX(QQ$13:QQ34,$B35+1,1)</f>
        <v>0</v>
      </c>
      <c r="QR35" s="535" cm="1">
        <f t="array" ref="QR35">INDEX(QR$13:QR34,$B35+1,1)</f>
        <v>0</v>
      </c>
      <c r="QS35" s="535" cm="1">
        <f t="array" ref="QS35">INDEX(QS$13:QS34,$B35+1,1)</f>
        <v>0</v>
      </c>
      <c r="QT35" s="535" cm="1">
        <f t="array" ref="QT35">INDEX(QT$13:QT34,$B35+1,1)</f>
        <v>0</v>
      </c>
      <c r="QU35" s="535" cm="1">
        <f t="array" ref="QU35">INDEX(QU$13:QU34,$B35+1,1)</f>
        <v>0</v>
      </c>
      <c r="QV35" s="535" cm="1">
        <f t="array" ref="QV35">INDEX(QV$13:QV34,$B35+1,1)</f>
        <v>0</v>
      </c>
      <c r="QW35" s="535" cm="1">
        <f t="array" ref="QW35">INDEX(QW$13:QW34,$B35+1,1)</f>
        <v>0</v>
      </c>
      <c r="QX35" s="535" cm="1">
        <f t="array" ref="QX35">INDEX(QX$13:QX34,$B35+1,1)</f>
        <v>0</v>
      </c>
      <c r="QY35" s="535" cm="1">
        <f t="array" ref="QY35">INDEX(QY$13:QY34,$B35+1,1)</f>
        <v>0</v>
      </c>
      <c r="QZ35" s="535" cm="1">
        <f t="array" ref="QZ35">INDEX(QZ$13:QZ34,$B35+1,1)</f>
        <v>0</v>
      </c>
      <c r="RA35" s="535" cm="1">
        <f t="array" ref="RA35">INDEX(RA$13:RA34,$B35+1,1)</f>
        <v>0</v>
      </c>
      <c r="RB35" s="535" cm="1">
        <f t="array" ref="RB35">INDEX(RB$13:RB34,$B35+1,1)</f>
        <v>0</v>
      </c>
      <c r="RC35" s="535" cm="1">
        <f t="array" ref="RC35">INDEX(RC$13:RC34,$B35+1,1)</f>
        <v>0</v>
      </c>
      <c r="RD35" s="535" cm="1">
        <f t="array" ref="RD35">INDEX(RD$13:RD34,$B35+1,1)</f>
        <v>0</v>
      </c>
      <c r="RE35" s="535" cm="1">
        <f t="array" ref="RE35">INDEX(RE$13:RE34,$B35+1,1)</f>
        <v>0</v>
      </c>
      <c r="RF35" s="535" cm="1">
        <f t="array" ref="RF35">INDEX(RF$13:RF34,$B35+1,1)</f>
        <v>0</v>
      </c>
      <c r="RG35" s="535" cm="1">
        <f t="array" ref="RG35">INDEX(RG$13:RG34,$B35+1,1)</f>
        <v>0</v>
      </c>
      <c r="RH35" s="535" cm="1">
        <f t="array" ref="RH35">INDEX(RH$13:RH34,$B35+1,1)</f>
        <v>0</v>
      </c>
      <c r="RI35" s="535" cm="1">
        <f t="array" ref="RI35">INDEX(RI$13:RI34,$B35+1,1)</f>
        <v>0</v>
      </c>
      <c r="RJ35" s="535" cm="1">
        <f t="array" ref="RJ35">INDEX(RJ$13:RJ34,$B35+1,1)</f>
        <v>0</v>
      </c>
      <c r="RK35" s="535" cm="1">
        <f t="array" ref="RK35">INDEX(RK$13:RK34,$B35+1,1)</f>
        <v>0</v>
      </c>
      <c r="RL35" s="535" cm="1">
        <f t="array" ref="RL35">INDEX(RL$13:RL34,$B35+1,1)</f>
        <v>0</v>
      </c>
      <c r="RM35" s="535" cm="1">
        <f t="array" ref="RM35">INDEX(RM$13:RM34,$B35+1,1)</f>
        <v>0</v>
      </c>
      <c r="RN35" s="535" cm="1">
        <f t="array" ref="RN35">INDEX(RN$13:RN34,$B35+1,1)</f>
        <v>0</v>
      </c>
      <c r="RO35" s="535" cm="1">
        <f t="array" ref="RO35">INDEX(RO$13:RO34,$B35+1,1)</f>
        <v>0</v>
      </c>
      <c r="RP35" s="535" cm="1">
        <f t="array" ref="RP35">INDEX(RP$13:RP34,$B35+1,1)</f>
        <v>0</v>
      </c>
      <c r="RQ35" s="535" cm="1">
        <f t="array" ref="RQ35">INDEX(RQ$13:RQ34,$B35+1,1)</f>
        <v>0</v>
      </c>
      <c r="RR35" s="535" cm="1">
        <f t="array" ref="RR35">INDEX(RR$13:RR34,$B35+1,1)</f>
        <v>0</v>
      </c>
      <c r="RS35" s="535" cm="1">
        <f t="array" ref="RS35">INDEX(RS$13:RS34,$B35+1,1)</f>
        <v>0</v>
      </c>
      <c r="RT35" s="535" cm="1">
        <f t="array" ref="RT35">INDEX(RT$13:RT34,$B35+1,1)</f>
        <v>0</v>
      </c>
      <c r="RU35" s="535" cm="1">
        <f t="array" ref="RU35">INDEX(RU$13:RU34,$B35+1,1)</f>
        <v>0</v>
      </c>
      <c r="RV35" s="535" cm="1">
        <f t="array" ref="RV35">INDEX(RV$13:RV34,$B35+1,1)</f>
        <v>0</v>
      </c>
      <c r="RW35" s="535" cm="1">
        <f t="array" ref="RW35">INDEX(RW$13:RW34,$B35+1,1)</f>
        <v>0</v>
      </c>
      <c r="RX35" s="535" cm="1">
        <f t="array" ref="RX35">INDEX(RX$13:RX34,$B35+1,1)</f>
        <v>0</v>
      </c>
      <c r="RY35" s="535" cm="1">
        <f t="array" ref="RY35">INDEX(RY$13:RY34,$B35+1,1)</f>
        <v>0</v>
      </c>
      <c r="RZ35" s="535" cm="1">
        <f t="array" ref="RZ35">INDEX(RZ$13:RZ34,$B35+1,1)</f>
        <v>0</v>
      </c>
      <c r="SA35" s="535" cm="1">
        <f t="array" ref="SA35">INDEX(SA$13:SA34,$B35+1,1)</f>
        <v>0</v>
      </c>
      <c r="SB35" s="535" cm="1">
        <f t="array" ref="SB35">INDEX(SB$13:SB34,$B35+1,1)</f>
        <v>0</v>
      </c>
      <c r="SC35" s="535" cm="1">
        <f t="array" ref="SC35">INDEX(SC$13:SC34,$B35+1,1)</f>
        <v>0</v>
      </c>
      <c r="SD35" s="535" cm="1">
        <f t="array" ref="SD35">INDEX(SD$13:SD34,$B35+1,1)</f>
        <v>0</v>
      </c>
      <c r="SE35" s="535" cm="1">
        <f t="array" ref="SE35">INDEX(SE$13:SE34,$B35+1,1)</f>
        <v>0</v>
      </c>
      <c r="SF35" s="535" cm="1">
        <f t="array" ref="SF35">INDEX(SF$13:SF34,$B35+1,1)</f>
        <v>0</v>
      </c>
      <c r="SG35" s="535" cm="1">
        <f t="array" ref="SG35">INDEX(SG$13:SG34,$B35+1,1)</f>
        <v>0</v>
      </c>
      <c r="SH35" s="535" cm="1">
        <f t="array" ref="SH35">INDEX(SH$13:SH34,$B35+1,1)</f>
        <v>0</v>
      </c>
      <c r="SI35" s="535" cm="1">
        <f t="array" ref="SI35">INDEX(SI$13:SI34,$B35+1,1)</f>
        <v>0</v>
      </c>
      <c r="SJ35" s="535" cm="1">
        <f t="array" ref="SJ35">INDEX(SJ$13:SJ34,$B35+1,1)</f>
        <v>0</v>
      </c>
      <c r="SK35" s="535" cm="1">
        <f t="array" ref="SK35">INDEX(SK$13:SK34,$B35+1,1)</f>
        <v>0</v>
      </c>
      <c r="SL35" s="535" cm="1">
        <f t="array" ref="SL35">INDEX(SL$13:SL34,$B35+1,1)</f>
        <v>0</v>
      </c>
      <c r="SM35" s="535" cm="1">
        <f t="array" ref="SM35">INDEX(SM$13:SM34,$B35+1,1)</f>
        <v>0</v>
      </c>
      <c r="SN35" s="535" cm="1">
        <f t="array" ref="SN35">INDEX(SN$13:SN34,$B35+1,1)</f>
        <v>0</v>
      </c>
      <c r="SO35" s="535" cm="1">
        <f t="array" ref="SO35">INDEX(SO$13:SO34,$B35+1,1)</f>
        <v>0</v>
      </c>
      <c r="SP35" s="535" cm="1">
        <f t="array" ref="SP35">INDEX(SP$13:SP34,$B35+1,1)</f>
        <v>0</v>
      </c>
      <c r="SQ35" s="535" cm="1">
        <f t="array" ref="SQ35">INDEX(SQ$13:SQ34,$B35+1,1)</f>
        <v>0</v>
      </c>
      <c r="SR35" s="535" cm="1">
        <f t="array" ref="SR35">INDEX(SR$13:SR34,$B35+1,1)</f>
        <v>0</v>
      </c>
      <c r="SS35" s="535" cm="1">
        <f t="array" ref="SS35">INDEX(SS$13:SS34,$B35+1,1)</f>
        <v>0</v>
      </c>
      <c r="ST35" s="535" cm="1">
        <f t="array" ref="ST35">INDEX(ST$13:ST34,$B35+1,1)</f>
        <v>0</v>
      </c>
      <c r="SU35" s="535" cm="1">
        <f t="array" ref="SU35">INDEX(SU$13:SU34,$B35+1,1)</f>
        <v>0</v>
      </c>
      <c r="SV35" s="535" cm="1">
        <f t="array" ref="SV35">INDEX(SV$13:SV34,$B35+1,1)</f>
        <v>0</v>
      </c>
      <c r="SW35" s="535" cm="1">
        <f t="array" ref="SW35">INDEX(SW$13:SW34,$B35+1,1)</f>
        <v>0</v>
      </c>
      <c r="SX35" s="535" cm="1">
        <f t="array" ref="SX35">INDEX(SX$13:SX34,$B35+1,1)</f>
        <v>0</v>
      </c>
      <c r="SY35" s="535" cm="1">
        <f t="array" ref="SY35">INDEX(SY$13:SY34,$B35+1,1)</f>
        <v>0</v>
      </c>
      <c r="SZ35" s="535" cm="1">
        <f t="array" ref="SZ35">INDEX(SZ$13:SZ34,$B35+1,1)</f>
        <v>0</v>
      </c>
      <c r="TA35" s="535" cm="1">
        <f t="array" ref="TA35">INDEX(TA$13:TA34,$B35+1,1)</f>
        <v>0</v>
      </c>
      <c r="TB35" s="535" cm="1">
        <f t="array" ref="TB35">INDEX(TB$13:TB34,$B35+1,1)</f>
        <v>0</v>
      </c>
      <c r="TC35" s="535" cm="1">
        <f t="array" ref="TC35">INDEX(TC$13:TC34,$B35+1,1)</f>
        <v>0</v>
      </c>
      <c r="TD35" s="535" cm="1">
        <f t="array" ref="TD35">INDEX(TD$13:TD34,$B35+1,1)</f>
        <v>0</v>
      </c>
      <c r="TE35" s="535" cm="1">
        <f t="array" ref="TE35">INDEX(TE$13:TE34,$B35+1,1)</f>
        <v>0</v>
      </c>
      <c r="TF35" s="535" cm="1">
        <f t="array" ref="TF35">INDEX(TF$13:TF34,$B35+1,1)</f>
        <v>0</v>
      </c>
      <c r="TG35" s="535" cm="1">
        <f t="array" ref="TG35">INDEX(TG$13:TG34,$B35+1,1)</f>
        <v>0</v>
      </c>
      <c r="TH35" s="535" cm="1">
        <f t="array" ref="TH35">INDEX(TH$13:TH34,$B35+1,1)</f>
        <v>0</v>
      </c>
      <c r="TI35" s="535" cm="1">
        <f t="array" ref="TI35">INDEX(TI$13:TI34,$B35+1,1)</f>
        <v>0</v>
      </c>
      <c r="TJ35" s="535" cm="1">
        <f t="array" ref="TJ35">INDEX(TJ$13:TJ34,$B35+1,1)</f>
        <v>0</v>
      </c>
      <c r="TK35" s="535" cm="1">
        <f t="array" ref="TK35">INDEX(TK$13:TK34,$B35+1,1)</f>
        <v>0</v>
      </c>
      <c r="TL35" s="535" cm="1">
        <f t="array" ref="TL35">INDEX(TL$13:TL34,$B35+1,1)</f>
        <v>0</v>
      </c>
      <c r="TM35" s="535" cm="1">
        <f t="array" ref="TM35">INDEX(TM$13:TM34,$B35+1,1)</f>
        <v>0</v>
      </c>
      <c r="TN35" s="535" cm="1">
        <f t="array" ref="TN35">INDEX(TN$13:TN34,$B35+1,1)</f>
        <v>0</v>
      </c>
      <c r="TO35" s="535" cm="1">
        <f t="array" ref="TO35">INDEX(TO$13:TO34,$B35+1,1)</f>
        <v>0</v>
      </c>
      <c r="TP35" s="535" cm="1">
        <f t="array" ref="TP35">INDEX(TP$13:TP34,$B35+1,1)</f>
        <v>0</v>
      </c>
      <c r="TQ35" s="535" cm="1">
        <f t="array" ref="TQ35">INDEX(TQ$13:TQ34,$B35+1,1)</f>
        <v>0</v>
      </c>
      <c r="TR35" s="535" cm="1">
        <f t="array" ref="TR35">INDEX(TR$13:TR34,$B35+1,1)</f>
        <v>0</v>
      </c>
      <c r="TS35" s="535" cm="1">
        <f t="array" ref="TS35">INDEX(TS$13:TS34,$B35+1,1)</f>
        <v>0</v>
      </c>
      <c r="TT35" s="535" cm="1">
        <f t="array" ref="TT35">INDEX(TT$13:TT34,$B35+1,1)</f>
        <v>0</v>
      </c>
      <c r="TU35" s="535" cm="1">
        <f t="array" ref="TU35">INDEX(TU$13:TU34,$B35+1,1)</f>
        <v>0</v>
      </c>
      <c r="TV35" s="535" cm="1">
        <f t="array" ref="TV35">INDEX(TV$13:TV34,$B35+1,1)</f>
        <v>0</v>
      </c>
      <c r="TW35" s="535" cm="1">
        <f t="array" ref="TW35">INDEX(TW$13:TW34,$B35+1,1)</f>
        <v>0</v>
      </c>
      <c r="TX35" s="535" cm="1">
        <f t="array" ref="TX35">INDEX(TX$13:TX34,$B35+1,1)</f>
        <v>0</v>
      </c>
      <c r="TY35" s="535" cm="1">
        <f t="array" ref="TY35">INDEX(TY$13:TY34,$B35+1,1)</f>
        <v>0</v>
      </c>
      <c r="TZ35" s="535" cm="1">
        <f t="array" ref="TZ35">INDEX(TZ$13:TZ34,$B35+1,1)</f>
        <v>0</v>
      </c>
      <c r="UA35" s="535" cm="1">
        <f t="array" ref="UA35">INDEX(UA$13:UA34,$B35+1,1)</f>
        <v>0</v>
      </c>
      <c r="UB35" s="535" cm="1">
        <f t="array" ref="UB35">INDEX(UB$13:UB34,$B35+1,1)</f>
        <v>0</v>
      </c>
      <c r="UC35" s="535" cm="1">
        <f t="array" ref="UC35">INDEX(UC$13:UC34,$B35+1,1)</f>
        <v>0</v>
      </c>
      <c r="UD35" s="535" cm="1">
        <f t="array" ref="UD35">INDEX(UD$13:UD34,$B35+1,1)</f>
        <v>0</v>
      </c>
      <c r="UE35" s="535" cm="1">
        <f t="array" ref="UE35">INDEX(UE$13:UE34,$B35+1,1)</f>
        <v>0</v>
      </c>
      <c r="UF35" s="535" cm="1">
        <f t="array" ref="UF35">INDEX(UF$13:UF34,$B35+1,1)</f>
        <v>0</v>
      </c>
      <c r="UG35" s="535" cm="1">
        <f t="array" ref="UG35">INDEX(UG$13:UG34,$B35+1,1)</f>
        <v>0</v>
      </c>
      <c r="UH35" s="535" cm="1">
        <f t="array" ref="UH35">INDEX(UH$13:UH34,$B35+1,1)</f>
        <v>0</v>
      </c>
      <c r="UI35" s="535" cm="1">
        <f t="array" ref="UI35">INDEX(UI$13:UI34,$B35+1,1)</f>
        <v>0</v>
      </c>
      <c r="UJ35" s="535" cm="1">
        <f t="array" ref="UJ35">INDEX(UJ$13:UJ34,$B35+1,1)</f>
        <v>0</v>
      </c>
      <c r="UK35" s="535" cm="1">
        <f t="array" ref="UK35">INDEX(UK$13:UK34,$B35+1,1)</f>
        <v>0</v>
      </c>
      <c r="UL35" s="535" cm="1">
        <f t="array" ref="UL35">INDEX(UL$13:UL34,$B35+1,1)</f>
        <v>0</v>
      </c>
      <c r="UM35" s="535" cm="1">
        <f t="array" ref="UM35">INDEX(UM$13:UM34,$B35+1,1)</f>
        <v>0</v>
      </c>
      <c r="UN35" s="535" cm="1">
        <f t="array" ref="UN35">INDEX(UN$13:UN34,$B35+1,1)</f>
        <v>0</v>
      </c>
      <c r="UO35" s="535" cm="1">
        <f t="array" ref="UO35">INDEX(UO$13:UO34,$B35+1,1)</f>
        <v>0</v>
      </c>
      <c r="UP35" s="535" cm="1">
        <f t="array" ref="UP35">INDEX(UP$13:UP34,$B35+1,1)</f>
        <v>0</v>
      </c>
      <c r="UQ35" s="535" cm="1">
        <f t="array" ref="UQ35">INDEX(UQ$13:UQ34,$B35+1,1)</f>
        <v>0</v>
      </c>
      <c r="UR35" s="535" cm="1">
        <f t="array" ref="UR35">INDEX(UR$13:UR34,$B35+1,1)</f>
        <v>0</v>
      </c>
      <c r="US35" s="535" cm="1">
        <f t="array" ref="US35">INDEX(US$13:US34,$B35+1,1)</f>
        <v>0</v>
      </c>
      <c r="UT35" s="535" cm="1">
        <f t="array" ref="UT35">INDEX(UT$13:UT34,$B35+1,1)</f>
        <v>0</v>
      </c>
      <c r="UU35" s="535" cm="1">
        <f t="array" ref="UU35">INDEX(UU$13:UU34,$B35+1,1)</f>
        <v>0</v>
      </c>
      <c r="UV35" s="535" cm="1">
        <f t="array" ref="UV35">INDEX(UV$13:UV34,$B35+1,1)</f>
        <v>0</v>
      </c>
      <c r="UW35" s="535" cm="1">
        <f t="array" ref="UW35">INDEX(UW$13:UW34,$B35+1,1)</f>
        <v>0</v>
      </c>
      <c r="UX35" s="535" cm="1">
        <f t="array" ref="UX35">INDEX(UX$13:UX34,$B35+1,1)</f>
        <v>0</v>
      </c>
      <c r="UY35" s="535" cm="1">
        <f t="array" ref="UY35">INDEX(UY$13:UY34,$B35+1,1)</f>
        <v>0</v>
      </c>
      <c r="UZ35" s="535" cm="1">
        <f t="array" ref="UZ35">INDEX(UZ$13:UZ34,$B35+1,1)</f>
        <v>0</v>
      </c>
      <c r="VA35" s="535" cm="1">
        <f t="array" ref="VA35">INDEX(VA$13:VA34,$B35+1,1)</f>
        <v>0</v>
      </c>
      <c r="VB35" s="535" cm="1">
        <f t="array" ref="VB35">INDEX(VB$13:VB34,$B35+1,1)</f>
        <v>0</v>
      </c>
      <c r="VC35" s="535" cm="1">
        <f t="array" ref="VC35">INDEX(VC$13:VC34,$B35+1,1)</f>
        <v>0</v>
      </c>
      <c r="VD35" s="535" cm="1">
        <f t="array" ref="VD35">INDEX(VD$13:VD34,$B35+1,1)</f>
        <v>0</v>
      </c>
      <c r="VE35" s="535" cm="1">
        <f t="array" ref="VE35">INDEX(VE$13:VE34,$B35+1,1)</f>
        <v>0</v>
      </c>
      <c r="VF35" s="535" cm="1">
        <f t="array" ref="VF35">INDEX(VF$13:VF34,$B35+1,1)</f>
        <v>0</v>
      </c>
      <c r="VG35" s="535" cm="1">
        <f t="array" ref="VG35">INDEX(VG$13:VG34,$B35+1,1)</f>
        <v>0</v>
      </c>
      <c r="VH35" s="535" cm="1">
        <f t="array" ref="VH35">INDEX(VH$13:VH34,$B35+1,1)</f>
        <v>0</v>
      </c>
      <c r="VI35" s="535" cm="1">
        <f t="array" ref="VI35">INDEX(VI$13:VI34,$B35+1,1)</f>
        <v>0</v>
      </c>
      <c r="VJ35" s="535" cm="1">
        <f t="array" ref="VJ35">INDEX(VJ$13:VJ34,$B35+1,1)</f>
        <v>0</v>
      </c>
      <c r="VK35" s="535" cm="1">
        <f t="array" ref="VK35">INDEX(VK$13:VK34,$B35+1,1)</f>
        <v>0</v>
      </c>
      <c r="VL35" s="535" cm="1">
        <f t="array" ref="VL35">INDEX(VL$13:VL34,$B35+1,1)</f>
        <v>0</v>
      </c>
      <c r="VM35" s="535" cm="1">
        <f t="array" ref="VM35">INDEX(VM$13:VM34,$B35+1,1)</f>
        <v>0</v>
      </c>
      <c r="VN35" s="535" cm="1">
        <f t="array" ref="VN35">INDEX(VN$13:VN34,$B35+1,1)</f>
        <v>0</v>
      </c>
      <c r="VO35" s="535" cm="1">
        <f t="array" ref="VO35">INDEX(VO$13:VO34,$B35+1,1)</f>
        <v>0</v>
      </c>
      <c r="VP35" s="535" cm="1">
        <f t="array" ref="VP35">INDEX(VP$13:VP34,$B35+1,1)</f>
        <v>0</v>
      </c>
      <c r="VQ35" s="535" cm="1">
        <f t="array" ref="VQ35">INDEX(VQ$13:VQ34,$B35+1,1)</f>
        <v>0</v>
      </c>
      <c r="VR35" s="535" cm="1">
        <f t="array" ref="VR35">INDEX(VR$13:VR34,$B35+1,1)</f>
        <v>0</v>
      </c>
      <c r="VS35" s="535" cm="1">
        <f t="array" ref="VS35">INDEX(VS$13:VS34,$B35+1,1)</f>
        <v>0</v>
      </c>
      <c r="VT35" s="535" cm="1">
        <f t="array" ref="VT35">INDEX(VT$13:VT34,$B35+1,1)</f>
        <v>0</v>
      </c>
      <c r="VU35" s="535" cm="1">
        <f t="array" ref="VU35">INDEX(VU$13:VU34,$B35+1,1)</f>
        <v>0</v>
      </c>
      <c r="VV35" s="535" cm="1">
        <f t="array" ref="VV35">INDEX(VV$13:VV34,$B35+1,1)</f>
        <v>0</v>
      </c>
      <c r="VW35" s="535" cm="1">
        <f t="array" ref="VW35">INDEX(VW$13:VW34,$B35+1,1)</f>
        <v>0</v>
      </c>
      <c r="VX35" s="535" cm="1">
        <f t="array" ref="VX35">INDEX(VX$13:VX34,$B35+1,1)</f>
        <v>0</v>
      </c>
      <c r="VY35" s="535" cm="1">
        <f t="array" ref="VY35">INDEX(VY$13:VY34,$B35+1,1)</f>
        <v>0</v>
      </c>
      <c r="VZ35" s="535" cm="1">
        <f t="array" ref="VZ35">INDEX(VZ$13:VZ34,$B35+1,1)</f>
        <v>0</v>
      </c>
      <c r="WA35" s="535" cm="1">
        <f t="array" ref="WA35">INDEX(WA$13:WA34,$B35+1,1)</f>
        <v>0</v>
      </c>
      <c r="WB35" s="535" cm="1">
        <f t="array" ref="WB35">INDEX(WB$13:WB34,$B35+1,1)</f>
        <v>0</v>
      </c>
      <c r="WC35" s="535" cm="1">
        <f t="array" ref="WC35">INDEX(WC$13:WC34,$B35+1,1)</f>
        <v>0</v>
      </c>
      <c r="WD35" s="535" cm="1">
        <f t="array" ref="WD35">INDEX(WD$13:WD34,$B35+1,1)</f>
        <v>0</v>
      </c>
      <c r="WE35" s="535" cm="1">
        <f t="array" ref="WE35">INDEX(WE$13:WE34,$B35+1,1)</f>
        <v>0</v>
      </c>
      <c r="WF35" s="535" cm="1">
        <f t="array" ref="WF35">INDEX(WF$13:WF34,$B35+1,1)</f>
        <v>0</v>
      </c>
      <c r="WG35" s="535" cm="1">
        <f t="array" ref="WG35">INDEX(WG$13:WG34,$B35+1,1)</f>
        <v>0</v>
      </c>
      <c r="WH35" s="535" cm="1">
        <f t="array" ref="WH35">INDEX(WH$13:WH34,$B35+1,1)</f>
        <v>0</v>
      </c>
      <c r="WI35" s="535" cm="1">
        <f t="array" ref="WI35">INDEX(WI$13:WI34,$B35+1,1)</f>
        <v>0</v>
      </c>
      <c r="WJ35" s="535" cm="1">
        <f t="array" ref="WJ35">INDEX(WJ$13:WJ34,$B35+1,1)</f>
        <v>0</v>
      </c>
      <c r="WK35" s="535" cm="1">
        <f t="array" ref="WK35">INDEX(WK$13:WK34,$B35+1,1)</f>
        <v>0</v>
      </c>
      <c r="WL35" s="535" cm="1">
        <f t="array" ref="WL35">INDEX(WL$13:WL34,$B35+1,1)</f>
        <v>0</v>
      </c>
      <c r="WM35" s="535" cm="1">
        <f t="array" ref="WM35">INDEX(WM$13:WM34,$B35+1,1)</f>
        <v>0</v>
      </c>
      <c r="WN35" s="535" cm="1">
        <f t="array" ref="WN35">INDEX(WN$13:WN34,$B35+1,1)</f>
        <v>0</v>
      </c>
      <c r="WO35" s="535" cm="1">
        <f t="array" ref="WO35">INDEX(WO$13:WO34,$B35+1,1)</f>
        <v>0</v>
      </c>
      <c r="WP35" s="535" cm="1">
        <f t="array" ref="WP35">INDEX(WP$13:WP34,$B35+1,1)</f>
        <v>0</v>
      </c>
      <c r="WQ35" s="535" cm="1">
        <f t="array" ref="WQ35">INDEX(WQ$13:WQ34,$B35+1,1)</f>
        <v>0</v>
      </c>
      <c r="WR35" s="535" cm="1">
        <f t="array" ref="WR35">INDEX(WR$13:WR34,$B35+1,1)</f>
        <v>0</v>
      </c>
      <c r="WS35" s="535" cm="1">
        <f t="array" ref="WS35">INDEX(WS$13:WS34,$B35+1,1)</f>
        <v>0</v>
      </c>
      <c r="WT35" s="535" cm="1">
        <f t="array" ref="WT35">INDEX(WT$13:WT34,$B35+1,1)</f>
        <v>0</v>
      </c>
      <c r="WU35" s="535" cm="1">
        <f t="array" ref="WU35">INDEX(WU$13:WU34,$B35+1,1)</f>
        <v>0</v>
      </c>
      <c r="WV35" s="535" cm="1">
        <f t="array" ref="WV35">INDEX(WV$13:WV34,$B35+1,1)</f>
        <v>0</v>
      </c>
      <c r="WW35" s="535" cm="1">
        <f t="array" ref="WW35">INDEX(WW$13:WW34,$B35+1,1)</f>
        <v>0</v>
      </c>
      <c r="WX35" s="535" cm="1">
        <f t="array" ref="WX35">INDEX(WX$13:WX34,$B35+1,1)</f>
        <v>0</v>
      </c>
      <c r="WY35" s="535" cm="1">
        <f t="array" ref="WY35">INDEX(WY$13:WY34,$B35+1,1)</f>
        <v>0</v>
      </c>
      <c r="WZ35" s="535" cm="1">
        <f t="array" ref="WZ35">INDEX(WZ$13:WZ34,$B35+1,1)</f>
        <v>0</v>
      </c>
      <c r="XA35" s="535" cm="1">
        <f t="array" ref="XA35">INDEX(XA$13:XA34,$B35+1,1)</f>
        <v>0</v>
      </c>
      <c r="XB35" s="535" cm="1">
        <f t="array" ref="XB35">INDEX(XB$13:XB34,$B35+1,1)</f>
        <v>0</v>
      </c>
      <c r="XC35" s="535" cm="1">
        <f t="array" ref="XC35">INDEX(XC$13:XC34,$B35+1,1)</f>
        <v>0</v>
      </c>
      <c r="XD35" s="535" cm="1">
        <f t="array" ref="XD35">INDEX(XD$13:XD34,$B35+1,1)</f>
        <v>0</v>
      </c>
      <c r="XE35" s="535" cm="1">
        <f t="array" ref="XE35">INDEX(XE$13:XE34,$B35+1,1)</f>
        <v>0</v>
      </c>
      <c r="XF35" s="535" cm="1">
        <f t="array" ref="XF35">INDEX(XF$13:XF34,$B35+1,1)</f>
        <v>0</v>
      </c>
      <c r="XG35" s="535" cm="1">
        <f t="array" ref="XG35">INDEX(XG$13:XG34,$B35+1,1)</f>
        <v>0</v>
      </c>
      <c r="XH35" s="535" cm="1">
        <f t="array" ref="XH35">INDEX(XH$13:XH34,$B35+1,1)</f>
        <v>0</v>
      </c>
      <c r="XI35" s="535" cm="1">
        <f t="array" ref="XI35">INDEX(XI$13:XI34,$B35+1,1)</f>
        <v>0</v>
      </c>
      <c r="XJ35" s="535" cm="1">
        <f t="array" ref="XJ35">INDEX(XJ$13:XJ34,$B35+1,1)</f>
        <v>0</v>
      </c>
      <c r="XK35" s="535" cm="1">
        <f t="array" ref="XK35">INDEX(XK$13:XK34,$B35+1,1)</f>
        <v>0</v>
      </c>
      <c r="XL35" s="535" cm="1">
        <f t="array" ref="XL35">INDEX(XL$13:XL34,$B35+1,1)</f>
        <v>0</v>
      </c>
      <c r="XM35" s="535" cm="1">
        <f t="array" ref="XM35">INDEX(XM$13:XM34,$B35+1,1)</f>
        <v>0</v>
      </c>
      <c r="XN35" s="535" cm="1">
        <f t="array" ref="XN35">INDEX(XN$13:XN34,$B35+1,1)</f>
        <v>0</v>
      </c>
      <c r="XO35" s="535" cm="1">
        <f t="array" ref="XO35">INDEX(XO$13:XO34,$B35+1,1)</f>
        <v>0</v>
      </c>
      <c r="XP35" s="535" cm="1">
        <f t="array" ref="XP35">INDEX(XP$13:XP34,$B35+1,1)</f>
        <v>0</v>
      </c>
      <c r="XQ35" s="535" cm="1">
        <f t="array" ref="XQ35">INDEX(XQ$13:XQ34,$B35+1,1)</f>
        <v>0</v>
      </c>
      <c r="XR35" s="535" cm="1">
        <f t="array" ref="XR35">INDEX(XR$13:XR34,$B35+1,1)</f>
        <v>0</v>
      </c>
      <c r="XS35" s="535" cm="1">
        <f t="array" ref="XS35">INDEX(XS$13:XS34,$B35+1,1)</f>
        <v>0</v>
      </c>
      <c r="XT35" s="535" cm="1">
        <f t="array" ref="XT35">INDEX(XT$13:XT34,$B35+1,1)</f>
        <v>0</v>
      </c>
      <c r="XU35" s="535" cm="1">
        <f t="array" ref="XU35">INDEX(XU$13:XU34,$B35+1,1)</f>
        <v>0</v>
      </c>
      <c r="XV35" s="535" cm="1">
        <f t="array" ref="XV35">INDEX(XV$13:XV34,$B35+1,1)</f>
        <v>0</v>
      </c>
      <c r="XW35" s="535" cm="1">
        <f t="array" ref="XW35">INDEX(XW$13:XW34,$B35+1,1)</f>
        <v>0</v>
      </c>
      <c r="XX35" s="535" cm="1">
        <f t="array" ref="XX35">INDEX(XX$13:XX34,$B35+1,1)</f>
        <v>0</v>
      </c>
      <c r="XY35" s="535" cm="1">
        <f t="array" ref="XY35">INDEX(XY$13:XY34,$B35+1,1)</f>
        <v>0</v>
      </c>
      <c r="XZ35" s="535" cm="1">
        <f t="array" ref="XZ35">INDEX(XZ$13:XZ34,$B35+1,1)</f>
        <v>0</v>
      </c>
      <c r="YA35" s="535" cm="1">
        <f t="array" ref="YA35">INDEX(YA$13:YA34,$B35+1,1)</f>
        <v>0</v>
      </c>
      <c r="YB35" s="535" cm="1">
        <f t="array" ref="YB35">INDEX(YB$13:YB34,$B35+1,1)</f>
        <v>0</v>
      </c>
      <c r="YC35" s="535" cm="1">
        <f t="array" ref="YC35">INDEX(YC$13:YC34,$B35+1,1)</f>
        <v>0</v>
      </c>
      <c r="YD35" s="535" cm="1">
        <f t="array" ref="YD35">INDEX(YD$13:YD34,$B35+1,1)</f>
        <v>0</v>
      </c>
      <c r="YE35" s="535" cm="1">
        <f t="array" ref="YE35">INDEX(YE$13:YE34,$B35+1,1)</f>
        <v>0</v>
      </c>
      <c r="YF35" s="535" cm="1">
        <f t="array" ref="YF35">INDEX(YF$13:YF34,$B35+1,1)</f>
        <v>0</v>
      </c>
      <c r="YG35" s="535" cm="1">
        <f t="array" ref="YG35">INDEX(YG$13:YG34,$B35+1,1)</f>
        <v>0</v>
      </c>
      <c r="YH35" s="535" cm="1">
        <f t="array" ref="YH35">INDEX(YH$13:YH34,$B35+1,1)</f>
        <v>0</v>
      </c>
      <c r="YI35" s="535" cm="1">
        <f t="array" ref="YI35">INDEX(YI$13:YI34,$B35+1,1)</f>
        <v>0</v>
      </c>
      <c r="YJ35" s="535" cm="1">
        <f t="array" ref="YJ35">INDEX(YJ$13:YJ34,$B35+1,1)</f>
        <v>0</v>
      </c>
      <c r="YK35" s="535" cm="1">
        <f t="array" ref="YK35">INDEX(YK$13:YK34,$B35+1,1)</f>
        <v>0</v>
      </c>
      <c r="YL35" s="535" cm="1">
        <f t="array" ref="YL35">INDEX(YL$13:YL34,$B35+1,1)</f>
        <v>0</v>
      </c>
      <c r="YM35" s="535" cm="1">
        <f t="array" ref="YM35">INDEX(YM$13:YM34,$B35+1,1)</f>
        <v>0</v>
      </c>
      <c r="YN35" s="535" cm="1">
        <f t="array" ref="YN35">INDEX(YN$13:YN34,$B35+1,1)</f>
        <v>0</v>
      </c>
      <c r="YO35" s="535" cm="1">
        <f t="array" ref="YO35">INDEX(YO$13:YO34,$B35+1,1)</f>
        <v>0</v>
      </c>
      <c r="YP35" s="535" cm="1">
        <f t="array" ref="YP35">INDEX(YP$13:YP34,$B35+1,1)</f>
        <v>0</v>
      </c>
      <c r="YQ35" s="535" cm="1">
        <f t="array" ref="YQ35">INDEX(YQ$13:YQ34,$B35+1,1)</f>
        <v>0</v>
      </c>
      <c r="YR35" s="535" cm="1">
        <f t="array" ref="YR35">INDEX(YR$13:YR34,$B35+1,1)</f>
        <v>0</v>
      </c>
      <c r="YS35" s="535" cm="1">
        <f t="array" ref="YS35">INDEX(YS$13:YS34,$B35+1,1)</f>
        <v>0</v>
      </c>
      <c r="YT35" s="535" cm="1">
        <f t="array" ref="YT35">INDEX(YT$13:YT34,$B35+1,1)</f>
        <v>0</v>
      </c>
      <c r="YU35" s="535" cm="1">
        <f t="array" ref="YU35">INDEX(YU$13:YU34,$B35+1,1)</f>
        <v>0</v>
      </c>
      <c r="YV35" s="535" cm="1">
        <f t="array" ref="YV35">INDEX(YV$13:YV34,$B35+1,1)</f>
        <v>0</v>
      </c>
      <c r="YW35" s="535" cm="1">
        <f t="array" ref="YW35">INDEX(YW$13:YW34,$B35+1,1)</f>
        <v>0</v>
      </c>
      <c r="YX35" s="535" cm="1">
        <f t="array" ref="YX35">INDEX(YX$13:YX34,$B35+1,1)</f>
        <v>0</v>
      </c>
      <c r="YY35" s="535" cm="1">
        <f t="array" ref="YY35">INDEX(YY$13:YY34,$B35+1,1)</f>
        <v>0</v>
      </c>
      <c r="YZ35" s="535" cm="1">
        <f t="array" ref="YZ35">INDEX(YZ$13:YZ34,$B35+1,1)</f>
        <v>0</v>
      </c>
      <c r="ZA35" s="535" t="str" cm="1">
        <f t="array" ref="ZA35">INDEX(ZA$13:ZA34,$B35+1,1)</f>
        <v>-</v>
      </c>
      <c r="ZB35" s="18"/>
      <c r="ZC35" s="535" cm="1">
        <f t="array" ref="ZC35">INDEX(ZC$13:ZC34,$B35+1,1)</f>
        <v>0</v>
      </c>
      <c r="ZD35" s="535" cm="1">
        <f t="array" ref="ZD35">INDEX(ZD$13:ZD34,$B35+1,1)</f>
        <v>0</v>
      </c>
      <c r="ZE35" s="535" cm="1">
        <f t="array" ref="ZE35">INDEX(ZE$13:ZE34,$B35+1,1)</f>
        <v>0</v>
      </c>
      <c r="ZF35" s="535" t="str" cm="1">
        <f t="array" ref="ZF35">INDEX(ZF$13:ZF34,$B35+1,1)</f>
        <v>-</v>
      </c>
      <c r="ZG35" s="535" t="str" cm="1">
        <f t="array" ref="ZG35">INDEX(ZG$13:ZG34,$B35+1,1)</f>
        <v>-</v>
      </c>
      <c r="ZH35" s="535" t="str" cm="1">
        <f t="array" ref="ZH35">INDEX(ZH$13:ZH34,$B35+1,1)</f>
        <v>-</v>
      </c>
      <c r="ZI35" s="535" t="str" cm="1">
        <f t="array" ref="ZI35">INDEX(ZI$13:ZI34,$B35+1,1)</f>
        <v>-</v>
      </c>
      <c r="ZJ35" s="535" t="str" cm="1">
        <f t="array" ref="ZJ35">INDEX(ZJ$13:ZJ34,$B35+1,1)</f>
        <v>-</v>
      </c>
      <c r="ZK35" s="535" t="str" cm="1">
        <f t="array" ref="ZK35">INDEX(ZK$13:ZK34,$B35+1,1)</f>
        <v>-</v>
      </c>
      <c r="ZL35" s="535" t="str" cm="1">
        <f t="array" ref="ZL35">INDEX(ZL$13:ZL34,$B35+1,1)</f>
        <v>-</v>
      </c>
      <c r="ZM35" s="535" t="str" cm="1">
        <f t="array" ref="ZM35">INDEX(ZM$13:ZM34,$B35+1,1)</f>
        <v>-</v>
      </c>
      <c r="ZN35" s="535" t="str" cm="1">
        <f t="array" ref="ZN35">INDEX(ZN$13:ZN34,$B35+1,1)</f>
        <v>-</v>
      </c>
      <c r="ZO35" s="535" t="str" cm="1">
        <f t="array" ref="ZO35">INDEX(ZO$13:ZO34,$B35+1,1)</f>
        <v>-</v>
      </c>
      <c r="ZP35" s="535" t="str" cm="1">
        <f t="array" ref="ZP35">INDEX(ZP$13:ZP34,$B35+1,1)</f>
        <v>-</v>
      </c>
      <c r="ZQ35" s="535" t="str" cm="1">
        <f t="array" ref="ZQ35">INDEX(ZQ$13:ZQ34,$B35+1,1)</f>
        <v>-</v>
      </c>
      <c r="ZR35" s="535" t="str" cm="1">
        <f t="array" ref="ZR35">INDEX(ZR$13:ZR34,$B35+1,1)</f>
        <v>-</v>
      </c>
      <c r="ZS35" s="535" t="str" cm="1">
        <f t="array" ref="ZS35">INDEX(ZS$13:ZS34,$B35+1,1)</f>
        <v>-</v>
      </c>
      <c r="ZT35" s="535" t="str" cm="1">
        <f t="array" ref="ZT35">INDEX(ZT$13:ZT34,$B35+1,1)</f>
        <v>-</v>
      </c>
      <c r="ZU35" s="535" t="str" cm="1">
        <f t="array" ref="ZU35">INDEX(ZU$13:ZU34,$B35+1,1)</f>
        <v>-</v>
      </c>
      <c r="ZV35" s="535" t="str" cm="1">
        <f t="array" ref="ZV35">INDEX(ZV$13:ZV34,$B35+1,1)</f>
        <v>-</v>
      </c>
      <c r="ZW35" s="535" t="str" cm="1">
        <f t="array" ref="ZW35">INDEX(ZW$13:ZW34,$B35+1,1)</f>
        <v>-</v>
      </c>
      <c r="ZX35" s="18"/>
      <c r="ZY35" s="411" t="str">
        <f t="shared" ca="1" si="211"/>
        <v>-</v>
      </c>
      <c r="ZZ35" s="535" t="str" cm="1">
        <f t="array" ref="ZZ35">INDEX(ZZ$13:ZZ34,$B35+1,1)</f>
        <v>-</v>
      </c>
      <c r="AAA35" s="535" t="str" cm="1">
        <f t="array" ref="AAA35">INDEX(AAA$13:AAA34,$B35+1,1)</f>
        <v>-</v>
      </c>
      <c r="AAB35" s="535" t="str" cm="1">
        <f t="array" ref="AAB35">INDEX(AAB$13:AAB34,$B35+1,1)</f>
        <v>-</v>
      </c>
      <c r="AAC35" s="535" t="str" cm="1">
        <f t="array" ref="AAC35">INDEX(AAC$13:AAC34,$B35+1,1)</f>
        <v>-</v>
      </c>
      <c r="AAD35" s="535" cm="1">
        <f t="array" ref="AAD35">INDEX(AAD$13:AAD34,$B35+1,1)</f>
        <v>0</v>
      </c>
      <c r="AAE35" s="535" t="str" cm="1">
        <f t="array" ref="AAE35">INDEX(AAE$13:AAE34,$B35+1,1)</f>
        <v>-</v>
      </c>
      <c r="AAF35" s="535" t="str" cm="1">
        <f t="array" ref="AAF35">INDEX(AAF$13:AAF34,$B35+1,1)</f>
        <v>-</v>
      </c>
      <c r="AAG35" s="535" t="str" cm="1">
        <f t="array" ref="AAG35">INDEX(AAG$13:AAG34,$B35+1,1)</f>
        <v>-</v>
      </c>
      <c r="AAH35" s="535" t="str" cm="1">
        <f t="array" ref="AAH35">INDEX(AAH$13:AAH34,$B35+1,1)</f>
        <v>-</v>
      </c>
      <c r="AAI35" s="535" t="str" cm="1">
        <f t="array" ref="AAI35">INDEX(AAI$13:AAI34,$B35+1,1)</f>
        <v>-</v>
      </c>
      <c r="AAJ35" s="535" t="str" cm="1">
        <f t="array" ref="AAJ35">INDEX(AAJ$13:AAJ34,$B35+1,1)</f>
        <v>-</v>
      </c>
      <c r="AAK35" s="535" t="str" cm="1">
        <f t="array" ref="AAK35">INDEX(AAK$13:AAK34,$B35+1,1)</f>
        <v>-</v>
      </c>
      <c r="AAL35" s="535" t="str" cm="1">
        <f t="array" ref="AAL35">INDEX(AAL$13:AAL34,$B35+1,1)</f>
        <v>-</v>
      </c>
      <c r="AAM35" s="535" t="b" cm="1">
        <f t="array" ref="AAM35">INDEX(AAM$13:AAM34,$B35+1,1)</f>
        <v>1</v>
      </c>
      <c r="AAN35" s="535" t="str" cm="1">
        <f t="array" ref="AAN35">INDEX(AAN$13:AAN34,$B35+1,1)</f>
        <v>-</v>
      </c>
      <c r="AAO35" s="535" cm="1">
        <f t="array" ref="AAO35">INDEX(AAO$13:AAO34,$B35+1,1)</f>
        <v>0</v>
      </c>
      <c r="AAP35" s="535" cm="1">
        <f t="array" ref="AAP35">INDEX(AAP$13:AAP34,$B35+1,1)</f>
        <v>0</v>
      </c>
      <c r="AAQ35" s="535" cm="1">
        <f t="array" ref="AAQ35">INDEX(AAQ$13:AAQ34,$B35+1,1)</f>
        <v>0</v>
      </c>
      <c r="AAR35" s="18"/>
      <c r="AAS35" s="535" t="str" cm="1">
        <f t="array" ref="AAS35">INDEX(AAS$13:AAS34,$B35+1,1)</f>
        <v>-</v>
      </c>
      <c r="AAT35" s="535" t="str" cm="1">
        <f t="array" ref="AAT35">INDEX(AAT$13:AAT34,$B35+1,1)</f>
        <v>-</v>
      </c>
      <c r="AAU35" s="535" t="str" cm="1">
        <f t="array" ref="AAU35">INDEX(AAU$13:AAU34,$B35+1,1)</f>
        <v>-</v>
      </c>
      <c r="AAV35" s="535" t="str" cm="1">
        <f t="array" ref="AAV35">INDEX(AAV$13:AAV34,$B35+1,1)</f>
        <v>-</v>
      </c>
      <c r="AAW35" s="535" cm="1">
        <f t="array" ref="AAW35">INDEX(AAW$13:AAW34,$B35+1,1)</f>
        <v>1</v>
      </c>
      <c r="AAX35" s="535" cm="1">
        <f t="array" ref="AAX35">INDEX(AAX$13:AAX34,$B35+1,1)</f>
        <v>1</v>
      </c>
      <c r="AAY35" s="535" cm="1">
        <f t="array" ref="AAY35">INDEX(AAY$13:AAY34,$B35+1,1)</f>
        <v>1</v>
      </c>
      <c r="AAZ35" s="535" cm="1">
        <f t="array" ref="AAZ35">INDEX(AAZ$13:AAZ34,$B35+1,1)</f>
        <v>1</v>
      </c>
      <c r="ABA35" s="535" t="str" cm="1">
        <f t="array" ref="ABA35">INDEX(ABA$13:ABA34,$B35+1,1)</f>
        <v>-</v>
      </c>
      <c r="ABB35" s="535" t="str" cm="1">
        <f t="array" ref="ABB35">INDEX(ABB$13:ABB34,$B35+1,1)</f>
        <v>-</v>
      </c>
      <c r="ABC35" s="535" t="str" cm="1">
        <f t="array" ref="ABC35">INDEX(ABC$13:ABC34,$B35+1,1)</f>
        <v>-</v>
      </c>
      <c r="ABD35" s="535" t="str" cm="1">
        <f t="array" ref="ABD35">INDEX(ABD$13:ABD34,$B35+1,1)</f>
        <v>-</v>
      </c>
      <c r="ABE35" s="535" t="str" cm="1">
        <f t="array" ref="ABE35">INDEX(ABE$13:ABE34,$B35+1,1)</f>
        <v>-</v>
      </c>
      <c r="ABF35" s="535" t="str" cm="1">
        <f t="array" ref="ABF35">INDEX(ABF$13:ABF34,$B35+1,1)</f>
        <v>-</v>
      </c>
      <c r="ABG35" s="535" t="str" cm="1">
        <f t="array" ref="ABG35">INDEX(ABG$13:ABG34,$B35+1,1)</f>
        <v>-</v>
      </c>
      <c r="ABH35" s="18"/>
      <c r="ABI35" s="535" t="str" cm="1">
        <f t="array" ref="ABI35">INDEX(ABI$13:ABI34,$B35+1,1)</f>
        <v>-</v>
      </c>
      <c r="ABJ35" s="411">
        <f t="shared" si="187"/>
        <v>1</v>
      </c>
      <c r="ABK35" s="18"/>
      <c r="ABL35" s="535" t="str" cm="1">
        <f t="array" ref="ABL35">INDEX(ABL$13:ABL34,$B35+1,1)</f>
        <v>-</v>
      </c>
      <c r="ABM35" s="535" t="str" cm="1">
        <f t="array" ref="ABM35">INDEX(ABM$13:ABM34,$B35+1,1)</f>
        <v>-</v>
      </c>
      <c r="ABN35" s="535" t="str" cm="1">
        <f t="array" ref="ABN35">INDEX(ABN$13:ABN34,$B35+1,1)</f>
        <v>-</v>
      </c>
      <c r="ABO35" s="535" t="str" cm="1">
        <f t="array" ref="ABO35">INDEX(ABO$13:ABO34,$B35+1,1)</f>
        <v>-</v>
      </c>
      <c r="ABP35" s="535" t="str" cm="1">
        <f t="array" ref="ABP35">INDEX(ABP$13:ABP34,$B35+1,1)</f>
        <v>-</v>
      </c>
      <c r="ABQ35" s="535" t="str" cm="1">
        <f t="array" ref="ABQ35">INDEX(ABQ$13:ABQ34,$B35+1,1)</f>
        <v>-</v>
      </c>
      <c r="ABR35" s="535" t="str" cm="1">
        <f t="array" ref="ABR35">INDEX(ABR$13:ABR34,$B35+1,1)</f>
        <v>-</v>
      </c>
      <c r="ABS35" s="535" t="str" cm="1">
        <f t="array" ref="ABS35">INDEX(ABS$13:ABS34,$B35+1,1)</f>
        <v>-</v>
      </c>
      <c r="ABT35" s="535" t="str" cm="1">
        <f t="array" ref="ABT35">INDEX(ABT$13:ABT34,$B35+1,1)</f>
        <v>-</v>
      </c>
      <c r="ABU35" s="535" t="str" cm="1">
        <f t="array" ref="ABU35">INDEX(ABU$13:ABU34,$B35+1,1)</f>
        <v>-</v>
      </c>
      <c r="ABV35" s="535" t="str" cm="1">
        <f t="array" ref="ABV35">INDEX(ABV$13:ABV34,$B35+1,1)</f>
        <v>-</v>
      </c>
      <c r="ABW35" s="535" t="str" cm="1">
        <f t="array" ref="ABW35">INDEX(ABW$13:ABW34,$B35+1,1)</f>
        <v>-</v>
      </c>
      <c r="ABX35" s="535" t="str" cm="1">
        <f t="array" ref="ABX35">INDEX(ABX$13:ABX34,$B35+1,1)</f>
        <v>-</v>
      </c>
      <c r="ABY35" s="535" t="str" cm="1">
        <f t="array" ref="ABY35">INDEX(ABY$13:ABY34,$B35+1,1)</f>
        <v>-</v>
      </c>
      <c r="ABZ35" s="535" t="str" cm="1">
        <f t="array" ref="ABZ35">INDEX(ABZ$13:ABZ34,$B35+1,1)</f>
        <v>-</v>
      </c>
      <c r="ACA35" s="535" t="str" cm="1">
        <f t="array" ref="ACA35">INDEX(ACA$13:ACA34,$B35+1,1)</f>
        <v>-</v>
      </c>
      <c r="ACB35" s="535" t="str" cm="1">
        <f t="array" ref="ACB35">INDEX(ACB$13:ACB34,$B35+1,1)</f>
        <v>-</v>
      </c>
      <c r="ACC35" s="535" t="str" cm="1">
        <f t="array" ref="ACC35">INDEX(ACC$13:ACC34,$B35+1,1)</f>
        <v>-</v>
      </c>
      <c r="ACD35" s="535" t="str" cm="1">
        <f t="array" ref="ACD35">INDEX(ACD$13:ACD34,$B35+1,1)</f>
        <v>-</v>
      </c>
      <c r="ACE35" s="535" t="str" cm="1">
        <f t="array" ref="ACE35">INDEX(ACE$13:ACE34,$B35+1,1)</f>
        <v>-</v>
      </c>
      <c r="ACF35" s="535" t="str" cm="1">
        <f t="array" ref="ACF35">INDEX(ACF$13:ACF34,$B35+1,1)</f>
        <v>-</v>
      </c>
      <c r="ACG35" s="535" t="str" cm="1">
        <f t="array" ref="ACG35">INDEX(ACG$13:ACG34,$B35+1,1)</f>
        <v>-</v>
      </c>
      <c r="ACH35" s="535" t="str" cm="1">
        <f t="array" ref="ACH35">INDEX(ACH$13:ACH34,$B35+1,1)</f>
        <v>-</v>
      </c>
      <c r="ACI35" s="535" t="str" cm="1">
        <f t="array" ref="ACI35">INDEX(ACI$13:ACI34,$B35+1,1)</f>
        <v>-</v>
      </c>
      <c r="ACJ35" s="535" t="str" cm="1">
        <f t="array" ref="ACJ35">INDEX(ACJ$13:ACJ34,$B35+1,1)</f>
        <v>-</v>
      </c>
      <c r="ACK35" s="535" t="str" cm="1">
        <f t="array" ref="ACK35">INDEX(ACK$13:ACK34,$B35+1,1)</f>
        <v>-</v>
      </c>
      <c r="ACL35" s="535" t="str" cm="1">
        <f t="array" ref="ACL35">INDEX(ACL$13:ACL34,$B35+1,1)</f>
        <v>-</v>
      </c>
      <c r="ACM35" s="535" t="str" cm="1">
        <f t="array" ref="ACM35">INDEX(ACM$13:ACM34,$B35+1,1)</f>
        <v>-</v>
      </c>
      <c r="ACN35" s="535" t="str" cm="1">
        <f t="array" ref="ACN35">INDEX(ACN$13:ACN34,$B35+1,1)</f>
        <v>-</v>
      </c>
      <c r="ACO35" s="535" t="str" cm="1">
        <f t="array" ref="ACO35">INDEX(ACO$13:ACO34,$B35+1,1)</f>
        <v>-</v>
      </c>
      <c r="ACP35" s="535" t="str" cm="1">
        <f t="array" ref="ACP35">INDEX(ACP$13:ACP34,$B35+1,1)</f>
        <v>-</v>
      </c>
      <c r="ACQ35" s="535" t="str" cm="1">
        <f t="array" ref="ACQ35">INDEX(ACQ$13:ACQ34,$B35+1,1)</f>
        <v>-</v>
      </c>
      <c r="ACR35" s="535" t="str" cm="1">
        <f t="array" ref="ACR35">INDEX(ACR$13:ACR34,$B35+1,1)</f>
        <v>-</v>
      </c>
      <c r="ACS35" s="535" t="str" cm="1">
        <f t="array" ref="ACS35">INDEX(ACS$13:ACS34,$B35+1,1)</f>
        <v>-</v>
      </c>
      <c r="ACT35" s="535" t="str" cm="1">
        <f t="array" ref="ACT35">INDEX(ACT$13:ACT34,$B35+1,1)</f>
        <v>-</v>
      </c>
      <c r="ACU35" s="535" t="str" cm="1">
        <f t="array" ref="ACU35">INDEX(ACU$13:ACU34,$B35+1,1)</f>
        <v>-</v>
      </c>
      <c r="ACV35" s="535" t="str" cm="1">
        <f t="array" ref="ACV35">INDEX(ACV$13:ACV34,$B35+1,1)</f>
        <v>-</v>
      </c>
      <c r="ACW35" s="535" t="str" cm="1">
        <f t="array" ref="ACW35">INDEX(ACW$13:ACW34,$B35+1,1)</f>
        <v>-</v>
      </c>
      <c r="ACX35" s="535" t="str" cm="1">
        <f t="array" ref="ACX35">INDEX(ACX$13:ACX34,$B35+1,1)</f>
        <v>-</v>
      </c>
      <c r="ACY35" s="535" t="str" cm="1">
        <f t="array" ref="ACY35">INDEX(ACY$13:ACY34,$B35+1,1)</f>
        <v>-</v>
      </c>
      <c r="ACZ35" s="535" t="str" cm="1">
        <f t="array" ref="ACZ35">INDEX(ACZ$13:ACZ34,$B35+1,1)</f>
        <v>-</v>
      </c>
      <c r="ADA35" s="535" t="str" cm="1">
        <f t="array" ref="ADA35">INDEX(ADA$13:ADA34,$B35+1,1)</f>
        <v>-</v>
      </c>
      <c r="ADB35" s="535" cm="1">
        <f t="array" ref="ADB35">INDEX(ADB$13:ADB34,$B35+1,1)</f>
        <v>1</v>
      </c>
      <c r="ADC35" s="535" cm="1">
        <f t="array" ref="ADC35">INDEX(ADC$13:ADC34,$B35+1,1)</f>
        <v>1</v>
      </c>
      <c r="ADD35" s="535" t="str" cm="1">
        <f t="array" ref="ADD35">INDEX(ADD$13:ADD34,$B35+1,1)</f>
        <v>-</v>
      </c>
      <c r="ADE35" s="535" t="str" cm="1">
        <f t="array" ref="ADE35">INDEX(ADE$13:ADE34,$B35+1,1)</f>
        <v>-</v>
      </c>
      <c r="ADF35" s="535" t="str" cm="1">
        <f t="array" ref="ADF35">INDEX(ADF$13:ADF34,$B35+1,1)</f>
        <v>-</v>
      </c>
      <c r="ADG35" s="535" t="str" cm="1">
        <f t="array" ref="ADG35">INDEX(ADG$13:ADG34,$B35+1,1)</f>
        <v>-</v>
      </c>
      <c r="ADH35" s="535" t="str" cm="1">
        <f t="array" ref="ADH35">INDEX(ADH$13:ADH34,$B35+1,1)</f>
        <v>-</v>
      </c>
      <c r="ADI35" s="535" t="str" cm="1">
        <f t="array" ref="ADI35">INDEX(ADI$13:ADI34,$B35+1,1)</f>
        <v>-</v>
      </c>
      <c r="ADJ35" s="535" t="str" cm="1">
        <f t="array" ref="ADJ35">INDEX(ADJ$13:ADJ34,$B35+1,1)</f>
        <v>-</v>
      </c>
      <c r="ADK35" s="535" t="str" cm="1">
        <f t="array" ref="ADK35">INDEX(ADK$13:ADK34,$B35+1,1)</f>
        <v>-</v>
      </c>
      <c r="ADL35" s="535" t="str" cm="1">
        <f t="array" ref="ADL35">INDEX(ADL$13:ADL34,$B35+1,1)</f>
        <v>-</v>
      </c>
      <c r="ADM35" s="535" t="str" cm="1">
        <f t="array" ref="ADM35">INDEX(ADM$13:ADM34,$B35+1,1)</f>
        <v>-</v>
      </c>
      <c r="ADN35" s="535" t="str" cm="1">
        <f t="array" ref="ADN35">INDEX(ADN$13:ADN34,$B35+1,1)</f>
        <v>-</v>
      </c>
      <c r="ADO35" s="535" t="str" cm="1">
        <f t="array" ref="ADO35">INDEX(ADO$13:ADO34,$B35+1,1)</f>
        <v>-</v>
      </c>
      <c r="ADP35" s="535" t="str" cm="1">
        <f t="array" ref="ADP35">INDEX(ADP$13:ADP34,$B35+1,1)</f>
        <v>-</v>
      </c>
      <c r="ADQ35" s="18"/>
      <c r="ADR35" s="535" t="str" cm="1">
        <f t="array" ref="ADR35">INDEX(ADR$13:ADR34,$B35+1,1)</f>
        <v>-</v>
      </c>
      <c r="ADS35" s="535" t="str" cm="1">
        <f t="array" ref="ADS35">INDEX(ADS$13:ADS34,$B35+1,1)</f>
        <v>-</v>
      </c>
      <c r="ADT35" s="535" t="str" cm="1">
        <f t="array" ref="ADT35">INDEX(ADT$13:ADT34,$B35+1,1)</f>
        <v>-</v>
      </c>
      <c r="ADU35" s="535" t="str" cm="1">
        <f t="array" ref="ADU35">INDEX(ADU$13:ADU34,$B35+1,1)</f>
        <v>-</v>
      </c>
      <c r="ADV35" s="535" t="str" cm="1">
        <f t="array" ref="ADV35">INDEX(ADV$13:ADV34,$B35+1,1)</f>
        <v>-</v>
      </c>
      <c r="ADW35" s="535" t="str" cm="1">
        <f t="array" ref="ADW35">INDEX(ADW$13:ADW34,$B35+1,1)</f>
        <v>-</v>
      </c>
      <c r="ADX35" s="535" t="str" cm="1">
        <f t="array" ref="ADX35">INDEX(ADX$13:ADX34,$B35+1,1)</f>
        <v>-</v>
      </c>
      <c r="ADY35" s="535" t="str" cm="1">
        <f t="array" ref="ADY35">INDEX(ADY$13:ADY34,$B35+1,1)</f>
        <v>-</v>
      </c>
      <c r="ADZ35" s="535" t="str" cm="1">
        <f t="array" ref="ADZ35">INDEX(ADZ$13:ADZ34,$B35+1,1)</f>
        <v>-</v>
      </c>
      <c r="AEA35" s="535" t="str" cm="1">
        <f t="array" ref="AEA35">INDEX(AEA$13:AEA34,$B35+1,1)</f>
        <v>-</v>
      </c>
      <c r="AEB35" s="535" t="str" cm="1">
        <f t="array" ref="AEB35">INDEX(AEB$13:AEB34,$B35+1,1)</f>
        <v>-</v>
      </c>
      <c r="AEC35" s="535" t="str" cm="1">
        <f t="array" ref="AEC35">INDEX(AEC$13:AEC34,$B35+1,1)</f>
        <v>-</v>
      </c>
      <c r="AED35" s="535" t="str" cm="1">
        <f t="array" ref="AED35">INDEX(AED$13:AED34,$B35+1,1)</f>
        <v>-</v>
      </c>
      <c r="AEE35" s="535" t="str" cm="1">
        <f t="array" ref="AEE35">INDEX(AEE$13:AEE34,$B35+1,1)</f>
        <v>-</v>
      </c>
      <c r="AEF35" s="535" t="str" cm="1">
        <f t="array" ref="AEF35">INDEX(AEF$13:AEF34,$B35+1,1)</f>
        <v>-</v>
      </c>
      <c r="AEG35" s="535" t="str" cm="1">
        <f t="array" ref="AEG35">INDEX(AEG$13:AEG34,$B35+1,1)</f>
        <v>-</v>
      </c>
      <c r="AEH35" s="535" t="str" cm="1">
        <f t="array" ref="AEH35">INDEX(AEH$13:AEH34,$B35+1,1)</f>
        <v>-</v>
      </c>
      <c r="AEI35" s="535" t="str" cm="1">
        <f t="array" ref="AEI35">INDEX(AEI$13:AEI34,$B35+1,1)</f>
        <v>-</v>
      </c>
      <c r="AEJ35" s="535" t="str" cm="1">
        <f t="array" ref="AEJ35">INDEX(AEJ$13:AEJ34,$B35+1,1)</f>
        <v>-</v>
      </c>
      <c r="AEK35" s="535" t="str" cm="1">
        <f t="array" ref="AEK35">INDEX(AEK$13:AEK34,$B35+1,1)</f>
        <v>-</v>
      </c>
      <c r="AEL35" s="535" t="str" cm="1">
        <f t="array" ref="AEL35">INDEX(AEL$13:AEL34,$B35+1,1)</f>
        <v>-</v>
      </c>
      <c r="AEM35" s="535" t="str" cm="1">
        <f t="array" ref="AEM35">INDEX(AEM$13:AEM34,$B35+1,1)</f>
        <v>-</v>
      </c>
      <c r="AEN35" s="535" t="str" cm="1">
        <f t="array" ref="AEN35">INDEX(AEN$13:AEN34,$B35+1,1)</f>
        <v>-</v>
      </c>
      <c r="AEO35" s="535" t="str" cm="1">
        <f t="array" ref="AEO35">INDEX(AEO$13:AEO34,$B35+1,1)</f>
        <v>-</v>
      </c>
      <c r="AEP35" s="535" t="str" cm="1">
        <f t="array" ref="AEP35">INDEX(AEP$13:AEP34,$B35+1,1)</f>
        <v>-</v>
      </c>
      <c r="AEQ35" s="535" t="str" cm="1">
        <f t="array" ref="AEQ35">INDEX(AEQ$13:AEQ34,$B35+1,1)</f>
        <v>-</v>
      </c>
      <c r="AER35" s="535" t="str" cm="1">
        <f t="array" ref="AER35">INDEX(AER$13:AER34,$B35+1,1)</f>
        <v>-</v>
      </c>
      <c r="AES35" s="535" t="str" cm="1">
        <f t="array" ref="AES35">INDEX(AES$13:AES34,$B35+1,1)</f>
        <v>-</v>
      </c>
      <c r="AET35" s="535" t="str" cm="1">
        <f t="array" ref="AET35">INDEX(AET$13:AET34,$B35+1,1)</f>
        <v>-</v>
      </c>
      <c r="AEU35" s="535" t="str" cm="1">
        <f t="array" ref="AEU35">INDEX(AEU$13:AEU34,$B35+1,1)</f>
        <v>-</v>
      </c>
      <c r="AEV35" s="535" t="str" cm="1">
        <f t="array" ref="AEV35">INDEX(AEV$13:AEV34,$B35+1,1)</f>
        <v>-</v>
      </c>
      <c r="AEW35" s="535" t="str" cm="1">
        <f t="array" ref="AEW35">INDEX(AEW$13:AEW34,$B35+1,1)</f>
        <v>-</v>
      </c>
      <c r="AEX35" s="535" t="str" cm="1">
        <f t="array" ref="AEX35">INDEX(AEX$13:AEX34,$B35+1,1)</f>
        <v>-</v>
      </c>
      <c r="AEY35" s="535" t="str" cm="1">
        <f t="array" ref="AEY35">INDEX(AEY$13:AEY34,$B35+1,1)</f>
        <v>-</v>
      </c>
      <c r="AEZ35" s="535" t="str" cm="1">
        <f t="array" ref="AEZ35">INDEX(AEZ$13:AEZ34,$B35+1,1)</f>
        <v>-</v>
      </c>
      <c r="AFA35" s="535" t="str" cm="1">
        <f t="array" ref="AFA35">INDEX(AFA$13:AFA34,$B35+1,1)</f>
        <v>-</v>
      </c>
      <c r="AFB35" s="535" t="str" cm="1">
        <f t="array" ref="AFB35">INDEX(AFB$13:AFB34,$B35+1,1)</f>
        <v>-</v>
      </c>
      <c r="AFC35" s="535" t="str" cm="1">
        <f t="array" ref="AFC35">INDEX(AFC$13:AFC34,$B35+1,1)</f>
        <v>-</v>
      </c>
      <c r="AFD35" s="535" t="str" cm="1">
        <f t="array" ref="AFD35">INDEX(AFD$13:AFD34,$B35+1,1)</f>
        <v>-</v>
      </c>
      <c r="AFE35" s="535" t="str" cm="1">
        <f t="array" ref="AFE35">INDEX(AFE$13:AFE34,$B35+1,1)</f>
        <v>-</v>
      </c>
      <c r="AFF35" s="535" t="str" cm="1">
        <f t="array" ref="AFF35">INDEX(AFF$13:AFF34,$B35+1,1)</f>
        <v>-</v>
      </c>
      <c r="AFG35" s="535" t="str" cm="1">
        <f t="array" ref="AFG35">INDEX(AFG$13:AFG34,$B35+1,1)</f>
        <v>-</v>
      </c>
      <c r="AFH35" s="535" t="str" cm="1">
        <f t="array" ref="AFH35">INDEX(AFH$13:AFH34,$B35+1,1)</f>
        <v>-</v>
      </c>
      <c r="AFI35" s="535" t="str" cm="1">
        <f t="array" ref="AFI35">INDEX(AFI$13:AFI34,$B35+1,1)</f>
        <v>-</v>
      </c>
      <c r="AFJ35" s="535" t="str" cm="1">
        <f t="array" ref="AFJ35">INDEX(AFJ$13:AFJ34,$B35+1,1)</f>
        <v>-</v>
      </c>
      <c r="AFK35" s="535" t="str" cm="1">
        <f t="array" ref="AFK35">INDEX(AFK$13:AFK34,$B35+1,1)</f>
        <v>-</v>
      </c>
      <c r="AFL35" s="535" t="str" cm="1">
        <f t="array" ref="AFL35">INDEX(AFL$13:AFL34,$B35+1,1)</f>
        <v>-</v>
      </c>
      <c r="AFM35" s="535" t="str" cm="1">
        <f t="array" ref="AFM35">INDEX(AFM$13:AFM34,$B35+1,1)</f>
        <v>-</v>
      </c>
      <c r="AFN35" s="535" t="str" cm="1">
        <f t="array" ref="AFN35">INDEX(AFN$13:AFN34,$B35+1,1)</f>
        <v>-</v>
      </c>
      <c r="AFO35" s="535" t="str" cm="1">
        <f t="array" ref="AFO35">INDEX(AFO$13:AFO34,$B35+1,1)</f>
        <v>-</v>
      </c>
      <c r="AFP35" s="535" t="str" cm="1">
        <f t="array" ref="AFP35">INDEX(AFP$13:AFP34,$B35+1,1)</f>
        <v>-</v>
      </c>
      <c r="AFQ35" s="535" t="str" cm="1">
        <f t="array" ref="AFQ35">INDEX(AFQ$13:AFQ34,$B35+1,1)</f>
        <v>-</v>
      </c>
      <c r="AFR35" s="535" t="str" cm="1">
        <f t="array" ref="AFR35">INDEX(AFR$13:AFR34,$B35+1,1)</f>
        <v>-</v>
      </c>
      <c r="AFS35" s="535" t="str" cm="1">
        <f t="array" ref="AFS35">INDEX(AFS$13:AFS34,$B35+1,1)</f>
        <v>-</v>
      </c>
      <c r="AFT35" s="535" t="str" cm="1">
        <f t="array" ref="AFT35">INDEX(AFT$13:AFT34,$B35+1,1)</f>
        <v>-</v>
      </c>
      <c r="AFU35" s="535" t="str" cm="1">
        <f t="array" ref="AFU35">INDEX(AFU$13:AFU34,$B35+1,1)</f>
        <v>-</v>
      </c>
      <c r="AFV35" s="535" t="str" cm="1">
        <f t="array" ref="AFV35">INDEX(AFV$13:AFV34,$B35+1,1)</f>
        <v>-</v>
      </c>
      <c r="AFW35" s="535" t="str" cm="1">
        <f t="array" ref="AFW35">INDEX(AFW$13:AFW34,$B35+1,1)</f>
        <v>-</v>
      </c>
      <c r="AFX35" s="535" t="str" cm="1">
        <f t="array" ref="AFX35">INDEX(AFX$13:AFX34,$B35+1,1)</f>
        <v>-</v>
      </c>
      <c r="AFY35" s="535" t="str" cm="1">
        <f t="array" ref="AFY35">INDEX(AFY$13:AFY34,$B35+1,1)</f>
        <v>-</v>
      </c>
      <c r="AFZ35" s="535" t="str" cm="1">
        <f t="array" ref="AFZ35">INDEX(AFZ$13:AFZ34,$B35+1,1)</f>
        <v>-</v>
      </c>
      <c r="AGA35" s="535" t="str" cm="1">
        <f t="array" ref="AGA35">INDEX(AGA$13:AGA34,$B35+1,1)</f>
        <v>-</v>
      </c>
      <c r="AGB35" s="535" t="str" cm="1">
        <f t="array" ref="AGB35">INDEX(AGB$13:AGB34,$B35+1,1)</f>
        <v>-</v>
      </c>
      <c r="AGC35" s="535" t="str" cm="1">
        <f t="array" ref="AGC35">INDEX(AGC$13:AGC34,$B35+1,1)</f>
        <v>-</v>
      </c>
      <c r="AGD35" s="535" t="str" cm="1">
        <f t="array" ref="AGD35">INDEX(AGD$13:AGD34,$B35+1,1)</f>
        <v>-</v>
      </c>
      <c r="AGE35" s="535" t="str" cm="1">
        <f t="array" ref="AGE35">INDEX(AGE$13:AGE34,$B35+1,1)</f>
        <v>-</v>
      </c>
      <c r="AGF35" s="535" t="str" cm="1">
        <f t="array" ref="AGF35">INDEX(AGF$13:AGF34,$B35+1,1)</f>
        <v>-</v>
      </c>
      <c r="AGG35" s="535" t="str" cm="1">
        <f t="array" ref="AGG35">INDEX(AGG$13:AGG34,$B35+1,1)</f>
        <v>-</v>
      </c>
      <c r="AGH35" s="535" t="str" cm="1">
        <f t="array" ref="AGH35">INDEX(AGH$13:AGH34,$B35+1,1)</f>
        <v>-</v>
      </c>
      <c r="AGI35" s="535" t="str" cm="1">
        <f t="array" ref="AGI35">INDEX(AGI$13:AGI34,$B35+1,1)</f>
        <v>-</v>
      </c>
      <c r="AGJ35" s="535" t="str" cm="1">
        <f t="array" ref="AGJ35">INDEX(AGJ$13:AGJ34,$B35+1,1)</f>
        <v>-</v>
      </c>
      <c r="AGK35" s="535" t="str" cm="1">
        <f t="array" ref="AGK35">INDEX(AGK$13:AGK34,$B35+1,1)</f>
        <v>-</v>
      </c>
      <c r="AGL35" s="535" t="str" cm="1">
        <f t="array" ref="AGL35">INDEX(AGL$13:AGL34,$B35+1,1)</f>
        <v>-</v>
      </c>
      <c r="AGM35" s="535" t="str" cm="1">
        <f t="array" ref="AGM35">INDEX(AGM$13:AGM34,$B35+1,1)</f>
        <v>-</v>
      </c>
      <c r="AGN35" s="535" t="str" cm="1">
        <f t="array" ref="AGN35">INDEX(AGN$13:AGN34,$B35+1,1)</f>
        <v>-</v>
      </c>
      <c r="AGO35" s="535" t="str" cm="1">
        <f t="array" ref="AGO35">INDEX(AGO$13:AGO34,$B35+1,1)</f>
        <v>-</v>
      </c>
      <c r="AGP35" s="535" t="str" cm="1">
        <f t="array" ref="AGP35">INDEX(AGP$13:AGP34,$B35+1,1)</f>
        <v>-</v>
      </c>
      <c r="AGQ35" s="535" t="str" cm="1">
        <f t="array" ref="AGQ35">INDEX(AGQ$13:AGQ34,$B35+1,1)</f>
        <v>-</v>
      </c>
      <c r="AGR35" s="535" t="str" cm="1">
        <f t="array" ref="AGR35">INDEX(AGR$13:AGR34,$B35+1,1)</f>
        <v>-</v>
      </c>
      <c r="AGS35" s="535" t="str" cm="1">
        <f t="array" ref="AGS35">INDEX(AGS$13:AGS34,$B35+1,1)</f>
        <v>-</v>
      </c>
      <c r="AGT35" s="535" t="str" cm="1">
        <f t="array" ref="AGT35">INDEX(AGT$13:AGT34,$B35+1,1)</f>
        <v>-</v>
      </c>
      <c r="AGU35" s="535" t="str" cm="1">
        <f t="array" ref="AGU35">INDEX(AGU$13:AGU34,$B35+1,1)</f>
        <v>-</v>
      </c>
      <c r="AGV35" s="535" t="str" cm="1">
        <f t="array" ref="AGV35">INDEX(AGV$13:AGV34,$B35+1,1)</f>
        <v>-</v>
      </c>
      <c r="AGW35" s="535" t="str" cm="1">
        <f t="array" ref="AGW35">INDEX(AGW$13:AGW34,$B35+1,1)</f>
        <v>-</v>
      </c>
      <c r="AGX35" s="535" t="str" cm="1">
        <f t="array" ref="AGX35">INDEX(AGX$13:AGX34,$B35+1,1)</f>
        <v>-</v>
      </c>
      <c r="AGY35" s="535" t="str" cm="1">
        <f t="array" ref="AGY35">INDEX(AGY$13:AGY34,$B35+1,1)</f>
        <v>-</v>
      </c>
      <c r="AGZ35" s="535" t="str" cm="1">
        <f t="array" ref="AGZ35">INDEX(AGZ$13:AGZ34,$B35+1,1)</f>
        <v>-</v>
      </c>
      <c r="AHA35" s="535" t="str" cm="1">
        <f t="array" ref="AHA35">INDEX(AHA$13:AHA34,$B35+1,1)</f>
        <v>-</v>
      </c>
      <c r="AHB35" s="535" t="str" cm="1">
        <f t="array" ref="AHB35">INDEX(AHB$13:AHB34,$B35+1,1)</f>
        <v>-</v>
      </c>
      <c r="AHC35" s="535" t="str" cm="1">
        <f t="array" ref="AHC35">INDEX(AHC$13:AHC34,$B35+1,1)</f>
        <v>-</v>
      </c>
      <c r="AHD35" s="535" cm="1">
        <f t="array" ref="AHD35">INDEX(AHD$13:AHD34,$B35+1,1)</f>
        <v>0</v>
      </c>
      <c r="AHE35" s="483">
        <v>0</v>
      </c>
    </row>
    <row r="36" spans="1:889" outlineLevel="1">
      <c r="A36" s="18">
        <f t="shared" si="148"/>
        <v>23</v>
      </c>
      <c r="B36" s="18">
        <f t="shared" si="218"/>
        <v>6</v>
      </c>
      <c r="C36">
        <v>2</v>
      </c>
      <c r="D36" s="17" t="str" cm="1">
        <f t="array" ref="D36">INDEX(D$13:D35,$B36+1,1)</f>
        <v>GSW</v>
      </c>
      <c r="E36" t="b">
        <v>1</v>
      </c>
      <c r="F36" t="b">
        <v>0</v>
      </c>
      <c r="G36" t="b">
        <f t="shared" ref="G36" si="223">E36</f>
        <v>1</v>
      </c>
      <c r="H36" s="40" t="s">
        <v>2732</v>
      </c>
      <c r="I36" s="535" cm="1">
        <f t="array" ref="I36">INDEX(I$13:I35,$B36+1,1)</f>
        <v>1</v>
      </c>
      <c r="J36" s="535" cm="1">
        <f t="array" ref="J36">INDEX(J$13:J35,$B36+1,1)</f>
        <v>0</v>
      </c>
      <c r="K36" s="535" cm="1">
        <f t="array" ref="K36">INDEX(K$13:K35,$B36+1,1)</f>
        <v>0</v>
      </c>
      <c r="L36" s="535" cm="1">
        <f t="array" ref="L36">INDEX(L$13:L35,$B36+1,1)</f>
        <v>2</v>
      </c>
      <c r="M36" s="535" cm="1">
        <f t="array" ref="M36">INDEX(M$13:M35,$B36+1,1)</f>
        <v>0</v>
      </c>
      <c r="N36" s="535" cm="1">
        <f t="array" ref="N36">INDEX(N$13:N35,$B36+1,1)</f>
        <v>3</v>
      </c>
      <c r="O36" s="535" cm="1">
        <f t="array" ref="O36">INDEX(O$13:O35,$B36+1,1)</f>
        <v>2</v>
      </c>
      <c r="P36" s="535" cm="1">
        <f t="array" ref="P36">INDEX(P$13:P35,$B36+1,1)</f>
        <v>0</v>
      </c>
      <c r="Q36" s="535" cm="1">
        <f t="array" ref="Q36">INDEX(Q$13:Q35,$B36+1,1)</f>
        <v>0</v>
      </c>
      <c r="R36" s="535" cm="1">
        <f t="array" ref="R36">INDEX(R$13:R35,$B36+1,1)</f>
        <v>1</v>
      </c>
      <c r="S36" s="535" cm="1">
        <f t="array" ref="S36">INDEX(S$13:S35,$B36+1,1)</f>
        <v>0</v>
      </c>
      <c r="T36" s="411">
        <f t="shared" si="149"/>
        <v>2</v>
      </c>
      <c r="U36" s="411">
        <f t="shared" si="150"/>
        <v>2</v>
      </c>
      <c r="V36" s="411">
        <f t="shared" si="151"/>
        <v>2</v>
      </c>
      <c r="W36" s="773" t="b">
        <f t="shared" si="215"/>
        <v>0</v>
      </c>
      <c r="X36" s="772" t="b">
        <f t="shared" si="152"/>
        <v>1</v>
      </c>
      <c r="Y36" s="772" t="b">
        <f t="shared" si="152"/>
        <v>1</v>
      </c>
      <c r="Z36" s="791" t="b" cm="1">
        <f t="array" ref="Z36">INDEX(Z$13:Z35,$B36+1,1)</f>
        <v>0</v>
      </c>
      <c r="AA36" s="411">
        <f t="shared" si="153"/>
        <v>6</v>
      </c>
      <c r="AB36" s="411">
        <f t="shared" si="154"/>
        <v>6</v>
      </c>
      <c r="AC36" s="411"/>
      <c r="AD36" s="411">
        <f t="shared" si="155"/>
        <v>6</v>
      </c>
      <c r="AE36" s="111"/>
      <c r="AF36" s="111"/>
      <c r="AG36" s="111"/>
      <c r="AH36" s="111"/>
      <c r="AI36" s="535" cm="1">
        <f t="array" ref="AI36">INDEX(AI$13:AI35,$B36+1,1)</f>
        <v>1</v>
      </c>
      <c r="AJ36" s="535" cm="1">
        <f t="array" ref="AJ36">INDEX(AJ$13:AJ35,$B36+1,1)</f>
        <v>1</v>
      </c>
      <c r="AK36" s="535" cm="1">
        <f t="array" ref="AK36">INDEX(AK$13:AK35,$B36+1,1)</f>
        <v>1</v>
      </c>
      <c r="AL36" s="535" cm="1">
        <f t="array" ref="AL36">INDEX(AL$13:AL35,$B36+1,1)</f>
        <v>0</v>
      </c>
      <c r="AM36" s="535" cm="1">
        <f t="array" ref="AM36">INDEX(AM$13:AM35,$B36+1,1)</f>
        <v>0</v>
      </c>
      <c r="AN36" s="811" t="str" cm="1">
        <f t="array" ref="AN36">INDEX(AN$13:AN35,$B36+1,1)</f>
        <v/>
      </c>
      <c r="AO36" s="535" t="str" cm="1">
        <f t="array" ref="AO36">INDEX(AO$13:AO35,$B36+1,1)</f>
        <v/>
      </c>
      <c r="AP36" s="535" t="str" cm="1">
        <f t="array" ref="AP36">INDEX(AP$13:AP35,$B36+1,1)</f>
        <v/>
      </c>
      <c r="AQ36" s="535" cm="1">
        <f t="array" ref="AQ36">INDEX(AQ$13:AQ35,$B36+1,1)</f>
        <v>1</v>
      </c>
      <c r="AR36" s="535" cm="1">
        <f t="array" ref="AR36">INDEX(AR$13:AR35,$B36+1,1)</f>
        <v>1</v>
      </c>
      <c r="AS36" s="111"/>
      <c r="AT36" s="111"/>
      <c r="AU36" s="111"/>
      <c r="AV36" s="111"/>
      <c r="AW36" s="111"/>
      <c r="AX36" s="111"/>
      <c r="AY36" s="111"/>
      <c r="AZ36" s="111"/>
      <c r="BA36" s="18"/>
      <c r="BB36" s="18"/>
      <c r="BC36" s="200" t="str" cm="1">
        <f t="array" aca="1" ref="BC36" ca="1">$H36&amp;" "        &amp;_xlfn.SINGLE( INDEX(i.ModelStructure,$I36,1))    &amp;" "
&amp; $D36        &amp;       IF(OR($CG36="-", $CG36),"_PInp","_Full")&amp;    CHOOSE($DT36+1," Fine","  MWM","  SFM","  CFS","  GFS"," Meat"," Wool","  Mat "," 1stC"," Term"," Shed","     ")&amp;IF($FG36=1,"&amp;EL","   ")&amp;IF($DZ36=TRUE,"&amp;BBT","    ")
&amp;      " TOL"&amp;_xlfn.SINGLE(INDEX(i.TOL_Desc,1,$N36))   &amp; " Scan"&amp;$AK36
&amp;       CHOOSE($K36+1," CFS"," GFS"," NFS")&amp;     " CG_"&amp;_xlfn.SINGLE(_xlfn.SWITCH($ZY36,"-",1,TRUE,1,FALSE,0))&amp;_xlfn.SINGLE(    IF($AAB36="-"," FodCrop    ",_xlfn.SWITCH(VALUE(LEFT($AAB$4,1)),0," All",6," Lup",9," Oat",11," OaF")&amp;"_Fod"&amp;TEXT($AAB36,"000%")))
&amp;" REV"&amp;"_"&amp;TEXT($JJ36,"00;-0;00;@ ")&amp;TEXT($AP36,"00;-0;00;  @")&amp;"_"&amp;TEXT($JO36,"0")&amp;"_"&amp;TEXT($AR36,"0")
&amp; " RR"&amp;TEXT(SUM($FK36:$FL36),"+00%;-00%;    ;@")
&amp; " ("&amp;IF($DM36,"P","E")   &amp;IF($DN36,"T","t")        &amp;     "_F"&amp;IF($ACM36=TRUE,3,0)+COUNTIF($ACE36:$ACI36,TRUE)+COUNTIF($BX36:$BY36,"&gt;0")&amp;IF($ACK36=TRUE,3,0)+COUNTIF($BX36:$BY36,"&gt;0")&amp;"N"&amp;$ACP36&amp;$ACQ36&amp;"L"&amp;$ADB36&amp;$ADC36&amp;"_"&amp;$ADA36&amp;")"</f>
        <v>Feed_pklCrt  SE GSW_PInp  GFS        TOLSpr Scan1 CFS CG_1 FodCrop     REV_-   _-_1 RR+01% (Et_F00N--L11_-)</v>
      </c>
      <c r="BD36" s="8" t="str">
        <f ca="1">IF(COUNTIF($BC$13:$BC36,$BC36)=1,"-","Dup")</f>
        <v>-</v>
      </c>
      <c r="BE36" s="18"/>
      <c r="BF36" s="535" t="b" cm="1">
        <f t="array" ref="BF36">INDEX(BF$13:BF35,$B36+1,1)</f>
        <v>0</v>
      </c>
      <c r="BG36" s="535" t="b" cm="1">
        <f t="array" ref="BG36">INDEX(BG$13:BG35,$B36+1,1)</f>
        <v>0</v>
      </c>
      <c r="BH36" s="535" t="b" cm="1">
        <f t="array" ref="BH36">INDEX(BH$13:BH35,$B36+1,1)</f>
        <v>0</v>
      </c>
      <c r="BI36" s="535" t="b" cm="1">
        <f t="array" ref="BI36">INDEX(BI$13:BI35,$B36+1,1)</f>
        <v>0</v>
      </c>
      <c r="BJ36" s="535" t="b" cm="1">
        <f t="array" ref="BJ36">INDEX(BJ$13:BJ35,$B36+1,1)</f>
        <v>0</v>
      </c>
      <c r="BK36" s="535" t="b" cm="1">
        <f t="array" ref="BK36">INDEX(BK$13:BK35,$B36+1,1)</f>
        <v>0</v>
      </c>
      <c r="BL36" s="535" t="b" cm="1">
        <f t="array" ref="BL36">INDEX(BL$13:BL35,$B36+1,1)</f>
        <v>0</v>
      </c>
      <c r="BM36" s="535" t="b" cm="1">
        <f t="array" ref="BM36">INDEX(BM$13:BM35,$B36+1,1)</f>
        <v>0</v>
      </c>
      <c r="BN36" s="535" t="b" cm="1">
        <f t="array" ref="BN36">INDEX(BN$13:BN35,$B36+1,1)</f>
        <v>0</v>
      </c>
      <c r="BO36" s="18"/>
      <c r="BP36" s="535" t="b" cm="1">
        <f t="array" ref="BP36">INDEX(BP$13:BP35,$B36+1,1)</f>
        <v>0</v>
      </c>
      <c r="BQ36" s="535" t="str" cm="1">
        <f t="array" ref="BQ36">INDEX(BQ$13:BQ35,$B36+1,1)</f>
        <v>-</v>
      </c>
      <c r="BR36" s="535" t="str" cm="1">
        <f t="array" ref="BR36">INDEX(BR$13:BR35,$B36+1,1)</f>
        <v>-</v>
      </c>
      <c r="BS36" s="535" t="str" cm="1">
        <f t="array" ref="BS36">INDEX(BS$13:BS35,$B36+1,1)</f>
        <v>-</v>
      </c>
      <c r="BT36" s="535" t="str" cm="1">
        <f t="array" ref="BT36">INDEX(BT$13:BT35,$B36+1,1)</f>
        <v>-</v>
      </c>
      <c r="BU36" s="535" t="str" cm="1">
        <f t="array" ref="BU36">INDEX(BU$13:BU35,$B36+1,1)</f>
        <v>-</v>
      </c>
      <c r="BV36" s="535" t="str" cm="1">
        <f t="array" ref="BV36">INDEX(BV$13:BV35,$B36+1,1)</f>
        <v>-</v>
      </c>
      <c r="BW36" s="535" t="str" cm="1">
        <f t="array" ref="BW36">INDEX(BW$13:BW35,$B36+1,1)</f>
        <v>-</v>
      </c>
      <c r="BX36" s="535" t="str" cm="1">
        <f t="array" ref="BX36">INDEX(BX$13:BX35,$B36+1,1)</f>
        <v>-</v>
      </c>
      <c r="BY36" s="535" t="str" cm="1">
        <f t="array" ref="BY36">INDEX(BY$13:BY35,$B36+1,1)</f>
        <v>-</v>
      </c>
      <c r="BZ36" s="535" t="str" cm="1">
        <f t="array" ref="BZ36">INDEX(BZ$13:BZ35,$B36+1,1)</f>
        <v>-</v>
      </c>
      <c r="CA36" s="535" t="str" cm="1">
        <f t="array" ref="CA36">INDEX(CA$13:CA35,$B36+1,1)</f>
        <v>-</v>
      </c>
      <c r="CB36" s="535" t="b" cm="1">
        <f t="array" ref="CB36">INDEX(CB$13:CB35,$B36+1,1)</f>
        <v>0</v>
      </c>
      <c r="CC36" s="535" t="str" cm="1">
        <f t="array" ref="CC36">INDEX(CC$13:CC35,$B36+1,1)</f>
        <v>-</v>
      </c>
      <c r="CD36" s="535" t="str" cm="1">
        <f t="array" ref="CD36">INDEX(CD$13:CD35,$B36+1,1)</f>
        <v>-</v>
      </c>
      <c r="CE36" s="535" t="str" cm="1">
        <f t="array" ref="CE36">INDEX(CE$13:CE35,$B36+1,1)</f>
        <v>-</v>
      </c>
      <c r="CF36" s="535" t="str" cm="1">
        <f t="array" ref="CF36">INDEX(CF$13:CF35,$B36+1,1)</f>
        <v>-</v>
      </c>
      <c r="CG36" s="535" t="str" cm="1">
        <f t="array" ref="CG36">INDEX(CG$13:CG35,$B36+1,1)</f>
        <v>-</v>
      </c>
      <c r="CH36" s="535" t="str" cm="1">
        <f t="array" ref="CH36">INDEX(CH$13:CH35,$B36+1,1)</f>
        <v>-</v>
      </c>
      <c r="CI36" s="535" t="str" cm="1">
        <f t="array" ref="CI36">INDEX(CI$13:CI35,$B36+1,1)</f>
        <v>-</v>
      </c>
      <c r="CJ36" s="535" t="str" cm="1">
        <f t="array" ref="CJ36">INDEX(CJ$13:CJ35,$B36+1,1)</f>
        <v>-</v>
      </c>
      <c r="CK36" s="18"/>
      <c r="CL36" s="535" t="str" cm="1">
        <f t="array" ref="CL36">INDEX(CL$13:CL35,$B36+1,1)</f>
        <v>-</v>
      </c>
      <c r="CM36" s="535" t="str" cm="1">
        <f t="array" ref="CM36">INDEX(CM$13:CM35,$B36+1,1)</f>
        <v>-</v>
      </c>
      <c r="CN36" s="411" t="str">
        <f t="shared" ca="1" si="159"/>
        <v>-</v>
      </c>
      <c r="CO36" s="411">
        <f t="shared" si="160"/>
        <v>0</v>
      </c>
      <c r="CP36" s="411">
        <f t="shared" si="160"/>
        <v>0</v>
      </c>
      <c r="CQ36" s="535" t="str" cm="1">
        <f t="array" ref="CQ36">INDEX(CQ$13:CQ35,$B36+1,1)</f>
        <v>-</v>
      </c>
      <c r="CR36" s="535" t="str" cm="1">
        <f t="array" ref="CR36">INDEX(CR$13:CR35,$B36+1,1)</f>
        <v>-</v>
      </c>
      <c r="CS36" s="535" t="str" cm="1">
        <f t="array" ref="CS36">INDEX(CS$13:CS35,$B36+1,1)</f>
        <v>-</v>
      </c>
      <c r="CT36" s="535" t="str" cm="1">
        <f t="array" ref="CT36">INDEX(CT$13:CT35,$B36+1,1)</f>
        <v>-</v>
      </c>
      <c r="CU36" s="411" t="str">
        <f t="shared" ca="1" si="161"/>
        <v>-</v>
      </c>
      <c r="CV36" s="411">
        <f t="shared" si="162"/>
        <v>0</v>
      </c>
      <c r="CW36" s="411">
        <f t="shared" si="162"/>
        <v>0</v>
      </c>
      <c r="CX36" s="535" t="str" cm="1">
        <f t="array" ref="CX36">INDEX(CX$13:CX35,$B36+1,1)</f>
        <v>-</v>
      </c>
      <c r="CY36" s="535" t="str" cm="1">
        <f t="array" ref="CY36">INDEX(CY$13:CY35,$B36+1,1)</f>
        <v>-</v>
      </c>
      <c r="CZ36" s="411" t="str">
        <f t="shared" ca="1" si="163"/>
        <v>-</v>
      </c>
      <c r="DA36" s="411">
        <f t="shared" si="164"/>
        <v>0</v>
      </c>
      <c r="DB36" s="535" t="str" cm="1">
        <f t="array" ref="DB36">INDEX(DB$13:DB35,$B36+1,1)</f>
        <v>-</v>
      </c>
      <c r="DC36" s="535" t="str" cm="1">
        <f t="array" ref="DC36">INDEX(DC$13:DC35,$B36+1,1)</f>
        <v>-</v>
      </c>
      <c r="DD36" s="411">
        <f t="shared" si="165"/>
        <v>0</v>
      </c>
      <c r="DE36" s="535" t="str" cm="1">
        <f t="array" ref="DE36">INDEX(DE$13:DE35,$B36+1,1)</f>
        <v>-</v>
      </c>
      <c r="DF36" s="535" t="str" cm="1">
        <f t="array" ref="DF36">INDEX(DF$13:DF35,$B36+1,1)</f>
        <v>-</v>
      </c>
      <c r="DG36" s="411" t="str">
        <f t="shared" ca="1" si="166"/>
        <v>-</v>
      </c>
      <c r="DH36" s="411">
        <f t="shared" si="167"/>
        <v>0</v>
      </c>
      <c r="DI36" s="411">
        <f t="shared" si="167"/>
        <v>0</v>
      </c>
      <c r="DJ36" s="535" cm="1">
        <f t="array" ref="DJ36">INDEX(DJ$13:DJ35,$B36+1,1)</f>
        <v>0</v>
      </c>
      <c r="DK36" s="535" cm="1">
        <f t="array" ref="DK36">INDEX(DK$13:DK35,$B36+1,1)</f>
        <v>0</v>
      </c>
      <c r="DL36" s="18"/>
      <c r="DM36" s="535" t="b" cm="1">
        <f t="array" ref="DM36">INDEX(DM$13:DM35,$B36+1,1)</f>
        <v>0</v>
      </c>
      <c r="DN36" s="535" t="b" cm="1">
        <f t="array" ref="DN36">INDEX(DN$13:DN35,$B36+1,1)</f>
        <v>0</v>
      </c>
      <c r="DO36" s="535" t="b" cm="1">
        <f t="array" ref="DO36">INDEX(DO$13:DO35,$B36+1,1)</f>
        <v>1</v>
      </c>
      <c r="DP36" s="535" t="str" cm="1">
        <f t="array" ref="DP36">INDEX(DP$13:DP35,$B36+1,1)</f>
        <v>-</v>
      </c>
      <c r="DQ36" s="536" cm="1">
        <f t="array" ref="DQ36">INDEX(DQ$13:DQ35,$B36+1,1)</f>
        <v>0</v>
      </c>
      <c r="DR36" s="535" cm="1">
        <f t="array" ref="DR36">INDEX(DR$13:DR35,$B36+1,1)</f>
        <v>1</v>
      </c>
      <c r="DS36" s="535" cm="1">
        <f t="array" ref="DS36">INDEX(DS$13:DS35,$B36+1,1)</f>
        <v>1</v>
      </c>
      <c r="DT36" s="411">
        <f t="shared" si="198"/>
        <v>4</v>
      </c>
      <c r="DU36" s="411" t="str">
        <f t="shared" si="198"/>
        <v>-</v>
      </c>
      <c r="DV36" s="535" t="str" cm="1">
        <f t="array" ref="DV36">INDEX(DV$13:DV35,$B36+1,1)</f>
        <v>-</v>
      </c>
      <c r="DW36" s="411" t="str">
        <f t="shared" si="199"/>
        <v>-</v>
      </c>
      <c r="DX36" s="411" t="str">
        <f t="shared" si="199"/>
        <v>-</v>
      </c>
      <c r="DY36" s="411" t="str">
        <f t="shared" si="199"/>
        <v>-</v>
      </c>
      <c r="DZ36" s="411" t="b">
        <f t="shared" si="200"/>
        <v>0</v>
      </c>
      <c r="EA36" s="535" t="str" cm="1">
        <f t="array" ref="EA36">INDEX(EA$13:EA35,$B36+1,1)</f>
        <v>-</v>
      </c>
      <c r="EB36" s="535" t="str" cm="1">
        <f t="array" ref="EB36">INDEX(EB$13:EB35,$B36+1,1)</f>
        <v>-</v>
      </c>
      <c r="EC36" s="535" t="str" cm="1">
        <f t="array" ref="EC36">INDEX(EC$13:EC35,$B36+1,1)</f>
        <v>-</v>
      </c>
      <c r="ED36" s="535" t="str" cm="1">
        <f t="array" ref="ED36">INDEX(ED$13:ED35,$B36+1,1)</f>
        <v>-</v>
      </c>
      <c r="EE36" s="411">
        <f t="shared" si="222"/>
        <v>500</v>
      </c>
      <c r="EF36" s="411">
        <f t="shared" si="222"/>
        <v>500</v>
      </c>
      <c r="EG36" s="411" t="str">
        <f t="shared" si="222"/>
        <v>-</v>
      </c>
      <c r="EH36" s="411" t="str">
        <f t="shared" si="222"/>
        <v>-</v>
      </c>
      <c r="EI36" s="411" t="str">
        <f t="shared" si="222"/>
        <v>-</v>
      </c>
      <c r="EJ36" s="535" cm="1">
        <f t="array" ref="EJ36">INDEX(EJ$13:EJ35,$B36+1,1)</f>
        <v>0</v>
      </c>
      <c r="EK36" s="535" cm="1">
        <f t="array" ref="EK36">INDEX(EK$13:EK35,$B36+1,1)</f>
        <v>999999</v>
      </c>
      <c r="EL36" s="535" cm="1">
        <f t="array" ref="EL36">INDEX(EL$13:EL35,$B36+1,1)</f>
        <v>999999</v>
      </c>
      <c r="EM36" s="535" cm="1">
        <f t="array" ref="EM36">INDEX(EM$13:EM35,$B36+1,1)</f>
        <v>999999</v>
      </c>
      <c r="EN36" s="535" cm="1">
        <f t="array" ref="EN36">INDEX(EN$13:EN35,$B36+1,1)</f>
        <v>999999</v>
      </c>
      <c r="EO36" s="535" cm="1">
        <f t="array" ref="EO36">INDEX(EO$13:EO35,$B36+1,1)</f>
        <v>999999</v>
      </c>
      <c r="EP36" s="535" cm="1">
        <f t="array" ref="EP36">INDEX(EP$13:EP35,$B36+1,1)</f>
        <v>999999</v>
      </c>
      <c r="EQ36" s="535" cm="1">
        <f t="array" ref="EQ36">INDEX(EQ$13:EQ35,$B36+1,1)</f>
        <v>999999</v>
      </c>
      <c r="ER36" s="535" cm="1">
        <f t="array" ref="ER36">INDEX(ER$13:ER35,$B36+1,1)</f>
        <v>999999</v>
      </c>
      <c r="ES36" s="535" cm="1">
        <f t="array" ref="ES36">INDEX(ES$13:ES35,$B36+1,1)</f>
        <v>999999</v>
      </c>
      <c r="ET36" s="535" cm="1">
        <f t="array" ref="ET36">INDEX(ET$13:ET35,$B36+1,1)</f>
        <v>999999</v>
      </c>
      <c r="EU36" s="535" cm="1">
        <f t="array" ref="EU36">INDEX(EU$13:EU35,$B36+1,1)</f>
        <v>999999</v>
      </c>
      <c r="EV36" s="535" cm="1">
        <f t="array" ref="EV36">INDEX(EV$13:EV35,$B36+1,1)</f>
        <v>999999</v>
      </c>
      <c r="EW36" s="777">
        <f t="shared" si="170"/>
        <v>0</v>
      </c>
      <c r="EX36" s="777">
        <f t="shared" si="170"/>
        <v>0</v>
      </c>
      <c r="EY36" s="777">
        <f t="shared" si="170"/>
        <v>999999</v>
      </c>
      <c r="EZ36" s="535" t="str" cm="1">
        <f t="array" ref="EZ36">INDEX(EZ$13:EZ35,$B36+1,1)</f>
        <v>-</v>
      </c>
      <c r="FA36" s="535" t="str" cm="1">
        <f t="array" ref="FA36">INDEX(FA$13:FA35,$B36+1,1)</f>
        <v>-</v>
      </c>
      <c r="FB36" s="411" t="str">
        <f t="shared" si="202"/>
        <v>-</v>
      </c>
      <c r="FC36" s="411" t="str">
        <f t="shared" si="202"/>
        <v>-</v>
      </c>
      <c r="FD36" s="776">
        <f t="shared" si="192"/>
        <v>0</v>
      </c>
      <c r="FE36" s="774">
        <f t="shared" si="193"/>
        <v>999999</v>
      </c>
      <c r="FF36" s="775">
        <f t="shared" si="194"/>
        <v>999999</v>
      </c>
      <c r="FG36" s="535" t="str" cm="1">
        <f t="array" ref="FG36">INDEX(FG$13:FG35,$B36+1,1)</f>
        <v>-</v>
      </c>
      <c r="FH36" s="723" cm="1">
        <f t="array" ref="FH36">IF(FG36&lt;&gt;"-",FG36,INDEX(i.ELMatedEst,$AA36+1,$T36))</f>
        <v>0</v>
      </c>
      <c r="FI36" s="535" t="str" cm="1">
        <f t="array" ref="FI36">INDEX(FI$13:FI35,$B36+1,1)</f>
        <v>-</v>
      </c>
      <c r="FJ36" s="535" t="str" cm="1">
        <f t="array" ref="FJ36">INDEX(FJ$13:FJ35,$B36+1,1)</f>
        <v>-</v>
      </c>
      <c r="FK36" s="411">
        <f t="shared" si="203"/>
        <v>0</v>
      </c>
      <c r="FL36" s="661">
        <f t="shared" si="204"/>
        <v>5.0000000000000001E-3</v>
      </c>
      <c r="FM36" s="535" cm="1">
        <f t="array" ref="FM36">INDEX(FM$13:FM35,$B36+1,1)</f>
        <v>1</v>
      </c>
      <c r="FN36" s="662">
        <f t="shared" si="205"/>
        <v>0.12</v>
      </c>
      <c r="FO36" s="662">
        <f>INDEX(CHOOSE($N36,DataAutumn!i.EL_PropnSold,DataWinter!i.EL_PropnSold,DataSpring!i.EL_PropnSold),$AI36,$T36)*INDEX(i.ELMatedEst,$AB36+1,$T36)*i.dAdultRR_ELPropSold
+INDEX(i.dryman,($AJ36-1)*4+$AI36,FO$7)</f>
        <v>0</v>
      </c>
      <c r="FP36" s="662">
        <f>INDEX(CHOOSE($N36,DataAutumn!i.EL_PropnSold,DataWinter!i.EL_PropnSold,DataSpring!i.EL_PropnSold),$AI36,$T36)*INDEX(i.ELMatedEst,$AB36+1,$T36)*i.dAdultRR_ELPropSold
+INDEX(i.dryman,($AJ36-1)*4+$AI36,FP$7)</f>
        <v>3.125E-2</v>
      </c>
      <c r="FQ36" s="662">
        <f>INDEX(CHOOSE($N36,DataAutumn!i.EL_PropnSold,DataWinter!i.EL_PropnSold,DataSpring!i.EL_PropnSold),$AI36,$T36)*INDEX(i.ELMatedEst,$AB36+1,$T36)*i.dAdultRR_ELPropSold
+INDEX(i.dryman,($AJ36-1)*4+$AI36,FQ$7)</f>
        <v>3.125E-2</v>
      </c>
      <c r="FR36" s="662">
        <f>INDEX(CHOOSE($N36,DataAutumn!i.EL_PropnSold,DataWinter!i.EL_PropnSold,DataSpring!i.EL_PropnSold),$AI36,$T36)*INDEX(i.ELMatedEst,$AB36+1,$T36)*i.dAdultRR_ELPropSold
+INDEX(i.dryman,($AJ36-1)*4+$AI36,FR$7)</f>
        <v>3.125E-2</v>
      </c>
      <c r="FS36" s="663">
        <f>INDEX(CHOOSE($N36,DataAutumn!i.EL_PropnSold,DataWinter!i.EL_PropnSold,DataSpring!i.EL_PropnSold),$AI36,$T36)*INDEX(i.ELMatedEst,$AB36+1,$T36)*i.dAdultLSurv_ELPropSold</f>
        <v>0</v>
      </c>
      <c r="FT36" s="411" t="b">
        <f t="shared" si="206"/>
        <v>0</v>
      </c>
      <c r="FU36" s="411" t="b">
        <f t="shared" si="206"/>
        <v>0</v>
      </c>
      <c r="FV36" s="411" t="b">
        <f t="shared" si="206"/>
        <v>0</v>
      </c>
      <c r="FW36" s="411" t="b">
        <f t="shared" si="206"/>
        <v>0</v>
      </c>
      <c r="FX36" s="411">
        <f t="shared" si="207"/>
        <v>1</v>
      </c>
      <c r="FY36" s="411">
        <f t="shared" si="207"/>
        <v>0</v>
      </c>
      <c r="FZ36" s="411" t="b">
        <f t="shared" si="208"/>
        <v>0</v>
      </c>
      <c r="GA36" s="411" t="b">
        <f t="shared" si="171"/>
        <v>0</v>
      </c>
      <c r="GB36" s="411" t="b">
        <f t="shared" si="171"/>
        <v>0</v>
      </c>
      <c r="GC36" s="411" t="b">
        <f t="shared" si="171"/>
        <v>1</v>
      </c>
      <c r="GD36" s="87">
        <f t="shared" si="172"/>
        <v>1</v>
      </c>
      <c r="GE36" s="87">
        <f t="shared" si="172"/>
        <v>1</v>
      </c>
      <c r="GF36" s="535" cm="1">
        <f t="array" ref="GF36">INDEX(GF$13:GF35,$B36+1,1)</f>
        <v>1</v>
      </c>
      <c r="GG36" s="535" cm="1">
        <f t="array" ref="GG36">INDEX(GG$13:GG35,$B36+1,1)</f>
        <v>1</v>
      </c>
      <c r="GH36" s="535" cm="1">
        <f t="array" ref="GH36">INDEX(GH$13:GH35,$B36+1,1)</f>
        <v>1</v>
      </c>
      <c r="GI36" s="535" cm="1">
        <f t="array" ref="GI36">INDEX(GI$13:GI35,$B36+1,1)</f>
        <v>1</v>
      </c>
      <c r="GJ36" s="535" t="str" cm="1">
        <f t="array" ref="GJ36">INDEX(GJ$13:GJ35,$B36+1,1)</f>
        <v>-</v>
      </c>
      <c r="GK36" s="411" t="b">
        <f t="shared" si="209"/>
        <v>1</v>
      </c>
      <c r="GL36" s="411" t="b">
        <f t="shared" si="209"/>
        <v>0</v>
      </c>
      <c r="GM36" s="411" t="b">
        <f t="shared" si="209"/>
        <v>0</v>
      </c>
      <c r="GN36" s="411" t="b">
        <f t="shared" si="209"/>
        <v>0</v>
      </c>
      <c r="GO36" s="87">
        <f t="shared" si="221"/>
        <v>1</v>
      </c>
      <c r="GP36" s="87">
        <f t="shared" si="221"/>
        <v>1</v>
      </c>
      <c r="GQ36" s="87">
        <f t="shared" si="221"/>
        <v>1</v>
      </c>
      <c r="GR36" s="87">
        <f t="shared" si="221"/>
        <v>1</v>
      </c>
      <c r="GS36" s="87">
        <f t="shared" si="221"/>
        <v>1</v>
      </c>
      <c r="GT36" s="87">
        <f t="shared" si="221"/>
        <v>1</v>
      </c>
      <c r="GU36" s="87">
        <f t="shared" si="221"/>
        <v>1</v>
      </c>
      <c r="GV36" s="87">
        <f t="shared" si="221"/>
        <v>1</v>
      </c>
      <c r="GW36" s="411" cm="1">
        <f t="array" ref="GW36">INDEX(i.dse_type,1,$L36)</f>
        <v>0</v>
      </c>
      <c r="GX36" s="535" t="str" cm="1">
        <f t="array" ref="GX36">INDEX(GX$13:GX35,$B36+1,1)</f>
        <v>-</v>
      </c>
      <c r="GY36" s="535" t="str" cm="1">
        <f t="array" ref="GY36">INDEX(GY$13:GY35,$B36+1,1)</f>
        <v>-</v>
      </c>
      <c r="GZ36" s="535" t="str" cm="1">
        <f t="array" ref="GZ36">INDEX(GZ$13:GZ35,$B36+1,1)</f>
        <v>-</v>
      </c>
      <c r="HA36" s="18"/>
      <c r="HB36" s="535" t="str" cm="1">
        <f t="array" ref="HB36">INDEX(HB$13:HB35,$B36+1,1)</f>
        <v>-</v>
      </c>
      <c r="HC36" s="535" t="str" cm="1">
        <f t="array" ref="HC36">INDEX(HC$13:HC35,$B36+1,1)</f>
        <v>-</v>
      </c>
      <c r="HD36" s="535" cm="1">
        <f t="array" ref="HD36">INDEX(HD$13:HD35,$B36+1,1)</f>
        <v>0</v>
      </c>
      <c r="HE36" s="535" cm="1">
        <f t="array" ref="HE36">INDEX(HE$13:HE35,$B36+1,1)</f>
        <v>0</v>
      </c>
      <c r="HF36" s="535" cm="1">
        <f t="array" ref="HF36">INDEX(HF$13:HF35,$B36+1,1)</f>
        <v>0</v>
      </c>
      <c r="HG36" s="535" cm="1">
        <f t="array" ref="HG36">INDEX(HG$13:HG35,$B36+1,1)</f>
        <v>0</v>
      </c>
      <c r="HH36" s="535" cm="1">
        <f t="array" ref="HH36">INDEX(HH$13:HH35,$B36+1,1)</f>
        <v>0</v>
      </c>
      <c r="HI36" s="535" cm="1">
        <f t="array" ref="HI36">INDEX(HI$13:HI35,$B36+1,1)</f>
        <v>0</v>
      </c>
      <c r="HJ36" s="535" cm="1">
        <f t="array" ref="HJ36">INDEX(HJ$13:HJ35,$B36+1,1)</f>
        <v>0</v>
      </c>
      <c r="HK36" s="535" cm="1">
        <f t="array" ref="HK36">INDEX(HK$13:HK35,$B36+1,1)</f>
        <v>0</v>
      </c>
      <c r="HL36" s="535" cm="1">
        <f t="array" ref="HL36">INDEX(HL$13:HL35,$B36+1,1)</f>
        <v>0</v>
      </c>
      <c r="HM36" s="535" cm="1">
        <f t="array" ref="HM36">INDEX(HM$13:HM35,$B36+1,1)</f>
        <v>0</v>
      </c>
      <c r="HN36" s="535" cm="1">
        <f t="array" ref="HN36">INDEX(HN$13:HN35,$B36+1,1)</f>
        <v>0</v>
      </c>
      <c r="HO36" s="535" cm="1">
        <f t="array" ref="HO36">INDEX(HO$13:HO35,$B36+1,1)</f>
        <v>0</v>
      </c>
      <c r="HP36" s="535" cm="1">
        <f t="array" ref="HP36">INDEX(HP$13:HP35,$B36+1,1)</f>
        <v>0</v>
      </c>
      <c r="HQ36" s="535" cm="1">
        <f t="array" ref="HQ36">INDEX(HQ$13:HQ35,$B36+1,1)</f>
        <v>0</v>
      </c>
      <c r="HR36" s="535" cm="1">
        <f t="array" ref="HR36">INDEX(HR$13:HR35,$B36+1,1)</f>
        <v>0</v>
      </c>
      <c r="HS36" s="535" cm="1">
        <f t="array" ref="HS36">INDEX(HS$13:HS35,$B36+1,1)</f>
        <v>0</v>
      </c>
      <c r="HT36" s="535" cm="1">
        <f t="array" ref="HT36">INDEX(HT$13:HT35,$B36+1,1)</f>
        <v>0</v>
      </c>
      <c r="HU36" s="535" cm="1">
        <f t="array" ref="HU36">INDEX(HU$13:HU35,$B36+1,1)</f>
        <v>0</v>
      </c>
      <c r="HV36" s="535" cm="1">
        <f t="array" ref="HV36">INDEX(HV$13:HV35,$B36+1,1)</f>
        <v>0</v>
      </c>
      <c r="HW36" s="535" cm="1">
        <f t="array" ref="HW36">INDEX(HW$13:HW35,$B36+1,1)</f>
        <v>0</v>
      </c>
      <c r="HX36" s="535" cm="1">
        <f t="array" ref="HX36">INDEX(HX$13:HX35,$B36+1,1)</f>
        <v>0</v>
      </c>
      <c r="HY36" s="535" cm="1">
        <f t="array" ref="HY36">INDEX(HY$13:HY35,$B36+1,1)</f>
        <v>0</v>
      </c>
      <c r="HZ36" s="535" cm="1">
        <f t="array" ref="HZ36">INDEX(HZ$13:HZ35,$B36+1,1)</f>
        <v>0</v>
      </c>
      <c r="IA36" s="535" cm="1">
        <f t="array" ref="IA36">INDEX(IA$13:IA35,$B36+1,1)</f>
        <v>0</v>
      </c>
      <c r="IB36" s="535" cm="1">
        <f t="array" ref="IB36">INDEX(IB$13:IB35,$B36+1,1)</f>
        <v>0</v>
      </c>
      <c r="IC36" s="535" cm="1">
        <f t="array" ref="IC36">INDEX(IC$13:IC35,$B36+1,1)</f>
        <v>0</v>
      </c>
      <c r="ID36" s="535" cm="1">
        <f t="array" ref="ID36">INDEX(ID$13:ID35,$B36+1,1)</f>
        <v>0</v>
      </c>
      <c r="IE36" s="535" cm="1">
        <f t="array" ref="IE36">INDEX(IE$13:IE35,$B36+1,1)</f>
        <v>0</v>
      </c>
      <c r="IF36" s="535" cm="1">
        <f t="array" ref="IF36">INDEX(IF$13:IF35,$B36+1,1)</f>
        <v>0</v>
      </c>
      <c r="IG36" s="535" cm="1">
        <f t="array" ref="IG36">INDEX(IG$13:IG35,$B36+1,1)</f>
        <v>0</v>
      </c>
      <c r="IH36" s="535" cm="1">
        <f t="array" ref="IH36">INDEX(IH$13:IH35,$B36+1,1)</f>
        <v>0</v>
      </c>
      <c r="II36" s="535" cm="1">
        <f t="array" ref="II36">INDEX(II$13:II35,$B36+1,1)</f>
        <v>0</v>
      </c>
      <c r="IJ36" s="535" cm="1">
        <f t="array" ref="IJ36">INDEX(IJ$13:IJ35,$B36+1,1)</f>
        <v>0</v>
      </c>
      <c r="IK36" s="535" cm="1">
        <f t="array" ref="IK36">INDEX(IK$13:IK35,$B36+1,1)</f>
        <v>0</v>
      </c>
      <c r="IL36" s="535" cm="1">
        <f t="array" ref="IL36">INDEX(IL$13:IL35,$B36+1,1)</f>
        <v>0</v>
      </c>
      <c r="IM36" s="535" cm="1">
        <f t="array" ref="IM36">INDEX(IM$13:IM35,$B36+1,1)</f>
        <v>0</v>
      </c>
      <c r="IN36" s="535" cm="1">
        <f t="array" ref="IN36">INDEX(IN$13:IN35,$B36+1,1)</f>
        <v>0</v>
      </c>
      <c r="IO36" s="535" cm="1">
        <f t="array" ref="IO36">INDEX(IO$13:IO35,$B36+1,1)</f>
        <v>0</v>
      </c>
      <c r="IP36" s="535" cm="1">
        <f t="array" ref="IP36">INDEX(IP$13:IP35,$B36+1,1)</f>
        <v>0</v>
      </c>
      <c r="IQ36" s="535" cm="1">
        <f t="array" ref="IQ36">INDEX(IQ$13:IQ35,$B36+1,1)</f>
        <v>0</v>
      </c>
      <c r="IR36" s="535" cm="1">
        <f t="array" ref="IR36">INDEX(IR$13:IR35,$B36+1,1)</f>
        <v>0</v>
      </c>
      <c r="IS36" s="535" cm="1">
        <f t="array" ref="IS36">INDEX(IS$13:IS35,$B36+1,1)</f>
        <v>0</v>
      </c>
      <c r="IT36" s="535" cm="1">
        <f t="array" ref="IT36">INDEX(IT$13:IT35,$B36+1,1)</f>
        <v>0</v>
      </c>
      <c r="IU36" s="535" cm="1">
        <f t="array" ref="IU36">INDEX(IU$13:IU35,$B36+1,1)</f>
        <v>0</v>
      </c>
      <c r="IV36" s="535" cm="1">
        <f t="array" ref="IV36">INDEX(IV$13:IV35,$B36+1,1)</f>
        <v>0</v>
      </c>
      <c r="IW36" s="535" cm="1">
        <f t="array" ref="IW36">INDEX(IW$13:IW35,$B36+1,1)</f>
        <v>0</v>
      </c>
      <c r="IX36" s="535" cm="1">
        <f t="array" ref="IX36">INDEX(IX$13:IX35,$B36+1,1)</f>
        <v>0</v>
      </c>
      <c r="IY36" s="535" cm="1">
        <f t="array" ref="IY36">INDEX(IY$13:IY35,$B36+1,1)</f>
        <v>0</v>
      </c>
      <c r="IZ36" s="535" cm="1">
        <f t="array" ref="IZ36">INDEX(IZ$13:IZ35,$B36+1,1)</f>
        <v>0</v>
      </c>
      <c r="JA36" s="535" cm="1">
        <f t="array" ref="JA36">INDEX(JA$13:JA35,$B36+1,1)</f>
        <v>0</v>
      </c>
      <c r="JB36" s="535" cm="1">
        <f t="array" ref="JB36">INDEX(JB$13:JB35,$B36+1,1)</f>
        <v>0</v>
      </c>
      <c r="JC36" s="535" cm="1">
        <f t="array" ref="JC36">INDEX(JC$13:JC35,$B36+1,1)</f>
        <v>0</v>
      </c>
      <c r="JD36" s="535" cm="1">
        <f t="array" ref="JD36">INDEX(JD$13:JD35,$B36+1,1)</f>
        <v>0</v>
      </c>
      <c r="JE36" s="535" cm="1">
        <f t="array" ref="JE36">INDEX(JE$13:JE35,$B36+1,1)</f>
        <v>0</v>
      </c>
      <c r="JF36" s="18"/>
      <c r="JG36" s="535" t="str" cm="1">
        <f t="array" ref="JG36">INDEX(JG$13:JG35,$B36+1,1)</f>
        <v>-</v>
      </c>
      <c r="JH36" s="411" t="b">
        <f t="shared" si="210"/>
        <v>0</v>
      </c>
      <c r="JI36" s="535" t="str" cm="1">
        <f t="array" ref="JI36">INDEX(JI$13:JI35,$B36+1,1)</f>
        <v>-</v>
      </c>
      <c r="JJ36" s="535" t="str" cm="1">
        <f t="array" ref="JJ36">INDEX(JJ$13:JJ35,$B36+1,1)</f>
        <v>-</v>
      </c>
      <c r="JK36" s="535" t="str" cm="1">
        <f t="array" ref="JK36">INDEX(JK$13:JK35,$B36+1,1)</f>
        <v>-</v>
      </c>
      <c r="JL36" s="535" cm="1">
        <f t="array" ref="JL36">INDEX(JL$13:JL35,$B36+1,1)</f>
        <v>1</v>
      </c>
      <c r="JM36" s="535" cm="1">
        <f t="array" ref="JM36">INDEX(JM$13:JM35,$B36+1,1)</f>
        <v>1</v>
      </c>
      <c r="JN36" s="535" t="str" cm="1">
        <f t="array" ref="JN36">INDEX(JN$13:JN35,$B36+1,1)</f>
        <v>-</v>
      </c>
      <c r="JO36" s="535" t="str" cm="1">
        <f t="array" ref="JO36">INDEX(JO$13:JO35,$B36+1,1)</f>
        <v>-</v>
      </c>
      <c r="JP36" s="535" t="str" cm="1">
        <f t="array" ref="JP36">INDEX(JP$13:JP35,$B36+1,1)</f>
        <v>-</v>
      </c>
      <c r="JQ36" s="535" t="str" cm="1">
        <f t="array" ref="JQ36">INDEX(JQ$13:JQ35,$B36+1,1)</f>
        <v>-</v>
      </c>
      <c r="JR36" s="535" t="str" cm="1">
        <f t="array" ref="JR36">INDEX(JR$13:JR35,$B36+1,1)</f>
        <v>-</v>
      </c>
      <c r="JS36" s="535" t="str" cm="1">
        <f t="array" ref="JS36">INDEX(JS$13:JS35,$B36+1,1)</f>
        <v>-</v>
      </c>
      <c r="JT36" s="535" t="str" cm="1">
        <f t="array" ref="JT36">INDEX(JT$13:JT35,$B36+1,1)</f>
        <v>-</v>
      </c>
      <c r="JU36" s="535" t="str" cm="1">
        <f t="array" ref="JU36">INDEX(JU$13:JU35,$B36+1,1)</f>
        <v>-</v>
      </c>
      <c r="JV36" s="535" t="str" cm="1">
        <f t="array" ref="JV36">INDEX(JV$13:JV35,$B36+1,1)</f>
        <v>-</v>
      </c>
      <c r="JW36" s="535" t="str" cm="1">
        <f t="array" ref="JW36">INDEX(JW$13:JW35,$B36+1,1)</f>
        <v>-</v>
      </c>
      <c r="JX36" s="535" t="str" cm="1">
        <f t="array" ref="JX36">INDEX(JX$13:JX35,$B36+1,1)</f>
        <v>-</v>
      </c>
      <c r="JY36" s="535" t="str" cm="1">
        <f t="array" ref="JY36">INDEX(JY$13:JY35,$B36+1,1)</f>
        <v>-</v>
      </c>
      <c r="JZ36" s="535" t="str" cm="1">
        <f t="array" ref="JZ36">INDEX(JZ$13:JZ35,$B36+1,1)</f>
        <v>-</v>
      </c>
      <c r="KA36" s="535" t="str" cm="1">
        <f t="array" ref="KA36">INDEX(KA$13:KA35,$B36+1,1)</f>
        <v>-</v>
      </c>
      <c r="KB36" s="535" t="str" cm="1">
        <f t="array" ref="KB36">INDEX(KB$13:KB35,$B36+1,1)</f>
        <v>-</v>
      </c>
      <c r="KC36" s="535" t="str" cm="1">
        <f t="array" ref="KC36">INDEX(KC$13:KC35,$B36+1,1)</f>
        <v>-</v>
      </c>
      <c r="KD36" s="535" t="str" cm="1">
        <f t="array" ref="KD36">INDEX(KD$13:KD35,$B36+1,1)</f>
        <v>-</v>
      </c>
      <c r="KE36" s="535" t="str" cm="1">
        <f t="array" ref="KE36">INDEX(KE$13:KE35,$B36+1,1)</f>
        <v>-</v>
      </c>
      <c r="KF36" s="535" t="str" cm="1">
        <f t="array" ref="KF36">INDEX(KF$13:KF35,$B36+1,1)</f>
        <v>-</v>
      </c>
      <c r="KG36" s="535" t="str" cm="1">
        <f t="array" ref="KG36">INDEX(KG$13:KG35,$B36+1,1)</f>
        <v>-</v>
      </c>
      <c r="KH36" s="535" t="str" cm="1">
        <f t="array" ref="KH36">INDEX(KH$13:KH35,$B36+1,1)</f>
        <v>-</v>
      </c>
      <c r="KI36" s="535" cm="1">
        <f t="array" ref="KI36">INDEX(KI$13:KI35,$B36+1,1)</f>
        <v>0</v>
      </c>
      <c r="KJ36" s="535" t="str" cm="1">
        <f t="array" ref="KJ36">INDEX(KJ$13:KJ35,$B36+1,1)</f>
        <v>-</v>
      </c>
      <c r="KK36" s="535" cm="1">
        <f t="array" ref="KK36">INDEX(KK$13:KK35,$B36+1,1)</f>
        <v>1</v>
      </c>
      <c r="KL36" s="535" cm="1">
        <f t="array" ref="KL36">INDEX(KL$13:KL35,$B36+1,1)</f>
        <v>0</v>
      </c>
      <c r="KM36" s="535" cm="1">
        <f t="array" ref="KM36">INDEX(KM$13:KM35,$B36+1,1)</f>
        <v>0</v>
      </c>
      <c r="KN36" s="535" cm="1">
        <f t="array" ref="KN36">INDEX(KN$13:KN35,$B36+1,1)</f>
        <v>0</v>
      </c>
      <c r="KO36" s="535" cm="1">
        <f t="array" ref="KO36">INDEX(KO$13:KO35,$B36+1,1)</f>
        <v>0</v>
      </c>
      <c r="KP36" s="535" cm="1">
        <f t="array" ref="KP36">INDEX(KP$13:KP35,$B36+1,1)</f>
        <v>0</v>
      </c>
      <c r="KQ36" s="535" cm="1">
        <f t="array" ref="KQ36">INDEX(KQ$13:KQ35,$B36+1,1)</f>
        <v>0</v>
      </c>
      <c r="KR36" s="535" cm="1">
        <f t="array" ref="KR36">INDEX(KR$13:KR35,$B36+1,1)</f>
        <v>0</v>
      </c>
      <c r="KS36" s="535" cm="1">
        <f t="array" ref="KS36">INDEX(KS$13:KS35,$B36+1,1)</f>
        <v>1</v>
      </c>
      <c r="KT36" s="535" cm="1">
        <f t="array" ref="KT36">INDEX(KT$13:KT35,$B36+1,1)</f>
        <v>0</v>
      </c>
      <c r="KU36" s="535" cm="1">
        <f t="array" ref="KU36">INDEX(KU$13:KU35,$B36+1,1)</f>
        <v>0</v>
      </c>
      <c r="KV36" s="535" cm="1">
        <f t="array" ref="KV36">INDEX(KV$13:KV35,$B36+1,1)</f>
        <v>0</v>
      </c>
      <c r="KW36" s="535" cm="1">
        <f t="array" ref="KW36">INDEX(KW$13:KW35,$B36+1,1)</f>
        <v>0</v>
      </c>
      <c r="KX36" s="535" cm="1">
        <f t="array" ref="KX36">INDEX(KX$13:KX35,$B36+1,1)</f>
        <v>0</v>
      </c>
      <c r="KY36" s="18"/>
      <c r="KZ36" s="535" cm="1">
        <f t="array" ref="KZ36">INDEX(KZ$13:KZ35,$B36+1,1)</f>
        <v>0.125</v>
      </c>
      <c r="LA36" s="535" cm="1">
        <f t="array" ref="LA36">INDEX(LA$13:LA35,$B36+1,1)</f>
        <v>0.3</v>
      </c>
      <c r="LB36" s="535" cm="1">
        <f t="array" ref="LB36">INDEX(LB$13:LB35,$B36+1,1)</f>
        <v>-0.05</v>
      </c>
      <c r="LC36" s="535" cm="1">
        <f t="array" ref="LC36">INDEX(LC$13:LC35,$B36+1,1)</f>
        <v>0.1</v>
      </c>
      <c r="LD36" s="535" cm="1">
        <f t="array" ref="LD36">INDEX(LD$13:LD35,$B36+1,1)</f>
        <v>0.25</v>
      </c>
      <c r="LE36" s="535" cm="1">
        <f t="array" ref="LE36">INDEX(LE$13:LE35,$B36+1,1)</f>
        <v>-0.05</v>
      </c>
      <c r="LF36" s="535" cm="1">
        <f t="array" ref="LF36">INDEX(LF$13:LF35,$B36+1,1)</f>
        <v>0.05</v>
      </c>
      <c r="LG36" s="535" cm="1">
        <f t="array" ref="LG36">INDEX(LG$13:LG35,$B36+1,1)</f>
        <v>0.1</v>
      </c>
      <c r="LH36" s="535" cm="1">
        <f t="array" ref="LH36">INDEX(LH$13:LH35,$B36+1,1)</f>
        <v>-0.02</v>
      </c>
      <c r="LI36" s="535" cm="1">
        <f t="array" ref="LI36">INDEX(LI$13:LI35,$B36+1,1)</f>
        <v>0.1</v>
      </c>
      <c r="LJ36" s="535" cm="1">
        <f t="array" ref="LJ36">INDEX(LJ$13:LJ35,$B36+1,1)</f>
        <v>0.25</v>
      </c>
      <c r="LK36" s="535" cm="1">
        <f t="array" ref="LK36">INDEX(LK$13:LK35,$B36+1,1)</f>
        <v>-0.05</v>
      </c>
      <c r="LL36" s="535" cm="1">
        <f t="array" ref="LL36">INDEX(LL$13:LL35,$B36+1,1)</f>
        <v>0.125</v>
      </c>
      <c r="LM36" s="535" cm="1">
        <f t="array" ref="LM36">INDEX(LM$13:LM35,$B36+1,1)</f>
        <v>0.1</v>
      </c>
      <c r="LN36" s="535" cm="1">
        <f t="array" ref="LN36">INDEX(LN$13:LN35,$B36+1,1)</f>
        <v>0.1</v>
      </c>
      <c r="LO36" s="535" cm="1">
        <f t="array" ref="LO36">INDEX(LO$13:LO35,$B36+1,1)</f>
        <v>0.1</v>
      </c>
      <c r="LP36" s="535" cm="1">
        <f t="array" ref="LP36">INDEX(LP$13:LP35,$B36+1,1)</f>
        <v>0</v>
      </c>
      <c r="LQ36" s="535" cm="1">
        <f t="array" ref="LQ36">INDEX(LQ$13:LQ35,$B36+1,1)</f>
        <v>0</v>
      </c>
      <c r="LR36" s="535" cm="1">
        <f t="array" ref="LR36">INDEX(LR$13:LR35,$B36+1,1)</f>
        <v>0</v>
      </c>
      <c r="LS36" s="535" cm="1">
        <f t="array" ref="LS36">INDEX(LS$13:LS35,$B36+1,1)</f>
        <v>0</v>
      </c>
      <c r="LT36" s="535" cm="1">
        <f t="array" ref="LT36">INDEX(LT$13:LT35,$B36+1,1)</f>
        <v>0</v>
      </c>
      <c r="LU36" s="535" cm="1">
        <f t="array" ref="LU36">INDEX(LU$13:LU35,$B36+1,1)</f>
        <v>0</v>
      </c>
      <c r="LV36" s="535" cm="1">
        <f t="array" ref="LV36">INDEX(LV$13:LV35,$B36+1,1)</f>
        <v>0</v>
      </c>
      <c r="LW36" s="535" cm="1">
        <f t="array" ref="LW36">INDEX(LW$13:LW35,$B36+1,1)</f>
        <v>0</v>
      </c>
      <c r="LX36" s="535" cm="1">
        <f t="array" ref="LX36">INDEX(LX$13:LX35,$B36+1,1)</f>
        <v>0</v>
      </c>
      <c r="LY36" s="535" cm="1">
        <f t="array" ref="LY36">INDEX(LY$13:LY35,$B36+1,1)</f>
        <v>0</v>
      </c>
      <c r="LZ36" s="535" cm="1">
        <f t="array" ref="LZ36">INDEX(LZ$13:LZ35,$B36+1,1)</f>
        <v>0</v>
      </c>
      <c r="MA36" s="535" cm="1">
        <f t="array" ref="MA36">INDEX(MA$13:MA35,$B36+1,1)</f>
        <v>0</v>
      </c>
      <c r="MB36" s="535" cm="1">
        <f t="array" ref="MB36">INDEX(MB$13:MB35,$B36+1,1)</f>
        <v>0</v>
      </c>
      <c r="MC36" s="535" cm="1">
        <f t="array" ref="MC36">INDEX(MC$13:MC35,$B36+1,1)</f>
        <v>0</v>
      </c>
      <c r="MD36" s="535" cm="1">
        <f t="array" ref="MD36">INDEX(MD$13:MD35,$B36+1,1)</f>
        <v>0</v>
      </c>
      <c r="ME36" s="535" cm="1">
        <f t="array" ref="ME36">INDEX(ME$13:ME35,$B36+1,1)</f>
        <v>0</v>
      </c>
      <c r="MF36" s="535" cm="1">
        <f t="array" ref="MF36">INDEX(MF$13:MF35,$B36+1,1)</f>
        <v>0</v>
      </c>
      <c r="MG36" s="535" cm="1">
        <f t="array" ref="MG36">INDEX(MG$13:MG35,$B36+1,1)</f>
        <v>0</v>
      </c>
      <c r="MH36" s="535" cm="1">
        <f t="array" ref="MH36">INDEX(MH$13:MH35,$B36+1,1)</f>
        <v>0</v>
      </c>
      <c r="MI36" s="535" cm="1">
        <f t="array" ref="MI36">INDEX(MI$13:MI35,$B36+1,1)</f>
        <v>0</v>
      </c>
      <c r="MJ36" s="535" cm="1">
        <f t="array" ref="MJ36">INDEX(MJ$13:MJ35,$B36+1,1)</f>
        <v>0</v>
      </c>
      <c r="MK36" s="535" cm="1">
        <f t="array" ref="MK36">INDEX(MK$13:MK35,$B36+1,1)</f>
        <v>0</v>
      </c>
      <c r="ML36" s="535" cm="1">
        <f t="array" ref="ML36">INDEX(ML$13:ML35,$B36+1,1)</f>
        <v>0</v>
      </c>
      <c r="MM36" s="535" cm="1">
        <f t="array" ref="MM36">INDEX(MM$13:MM35,$B36+1,1)</f>
        <v>0</v>
      </c>
      <c r="MN36" s="535" cm="1">
        <f t="array" ref="MN36">INDEX(MN$13:MN35,$B36+1,1)</f>
        <v>0</v>
      </c>
      <c r="MO36" s="535" cm="1">
        <f t="array" ref="MO36">INDEX(MO$13:MO35,$B36+1,1)</f>
        <v>0</v>
      </c>
      <c r="MP36" s="535" cm="1">
        <f t="array" ref="MP36">INDEX(MP$13:MP35,$B36+1,1)</f>
        <v>0</v>
      </c>
      <c r="MQ36" s="535" cm="1">
        <f t="array" ref="MQ36">INDEX(MQ$13:MQ35,$B36+1,1)</f>
        <v>0</v>
      </c>
      <c r="MR36" s="535" cm="1">
        <f t="array" ref="MR36">INDEX(MR$13:MR35,$B36+1,1)</f>
        <v>0</v>
      </c>
      <c r="MS36" s="535" cm="1">
        <f t="array" ref="MS36">INDEX(MS$13:MS35,$B36+1,1)</f>
        <v>0</v>
      </c>
      <c r="MT36" s="535" cm="1">
        <f t="array" ref="MT36">INDEX(MT$13:MT35,$B36+1,1)</f>
        <v>0</v>
      </c>
      <c r="MU36" s="535" cm="1">
        <f t="array" ref="MU36">INDEX(MU$13:MU35,$B36+1,1)</f>
        <v>0</v>
      </c>
      <c r="MV36" s="535" cm="1">
        <f t="array" ref="MV36">INDEX(MV$13:MV35,$B36+1,1)</f>
        <v>0</v>
      </c>
      <c r="MW36" s="535" cm="1">
        <f t="array" ref="MW36">INDEX(MW$13:MW35,$B36+1,1)</f>
        <v>0</v>
      </c>
      <c r="MX36" s="535" cm="1">
        <f t="array" ref="MX36">INDEX(MX$13:MX35,$B36+1,1)</f>
        <v>0</v>
      </c>
      <c r="MY36" s="535" cm="1">
        <f t="array" ref="MY36">INDEX(MY$13:MY35,$B36+1,1)</f>
        <v>0</v>
      </c>
      <c r="MZ36" s="535" cm="1">
        <f t="array" ref="MZ36">INDEX(MZ$13:MZ35,$B36+1,1)</f>
        <v>0</v>
      </c>
      <c r="NA36" s="535" cm="1">
        <f t="array" ref="NA36">INDEX(NA$13:NA35,$B36+1,1)</f>
        <v>0</v>
      </c>
      <c r="NB36" s="535" cm="1">
        <f t="array" ref="NB36">INDEX(NB$13:NB35,$B36+1,1)</f>
        <v>0</v>
      </c>
      <c r="NC36" s="535" cm="1">
        <f t="array" ref="NC36">INDEX(NC$13:NC35,$B36+1,1)</f>
        <v>0</v>
      </c>
      <c r="ND36" s="535" cm="1">
        <f t="array" ref="ND36">INDEX(ND$13:ND35,$B36+1,1)</f>
        <v>0</v>
      </c>
      <c r="NE36" s="535" cm="1">
        <f t="array" ref="NE36">INDEX(NE$13:NE35,$B36+1,1)</f>
        <v>0</v>
      </c>
      <c r="NF36" s="535" cm="1">
        <f t="array" ref="NF36">INDEX(NF$13:NF35,$B36+1,1)</f>
        <v>0</v>
      </c>
      <c r="NG36" s="535" cm="1">
        <f t="array" ref="NG36">INDEX(NG$13:NG35,$B36+1,1)</f>
        <v>0</v>
      </c>
      <c r="NH36" s="535" cm="1">
        <f t="array" ref="NH36">INDEX(NH$13:NH35,$B36+1,1)</f>
        <v>0</v>
      </c>
      <c r="NI36" s="535" cm="1">
        <f t="array" ref="NI36">INDEX(NI$13:NI35,$B36+1,1)</f>
        <v>0</v>
      </c>
      <c r="NJ36" s="535" cm="1">
        <f t="array" ref="NJ36">INDEX(NJ$13:NJ35,$B36+1,1)</f>
        <v>0</v>
      </c>
      <c r="NK36" s="535" cm="1">
        <f t="array" ref="NK36">INDEX(NK$13:NK35,$B36+1,1)</f>
        <v>0</v>
      </c>
      <c r="NL36" s="535" cm="1">
        <f t="array" ref="NL36">INDEX(NL$13:NL35,$B36+1,1)</f>
        <v>0</v>
      </c>
      <c r="NM36" s="535" cm="1">
        <f t="array" ref="NM36">INDEX(NM$13:NM35,$B36+1,1)</f>
        <v>0</v>
      </c>
      <c r="NN36" s="535" cm="1">
        <f t="array" ref="NN36">INDEX(NN$13:NN35,$B36+1,1)</f>
        <v>0</v>
      </c>
      <c r="NO36" s="535" cm="1">
        <f t="array" ref="NO36">INDEX(NO$13:NO35,$B36+1,1)</f>
        <v>0</v>
      </c>
      <c r="NP36" s="535" cm="1">
        <f t="array" ref="NP36">INDEX(NP$13:NP35,$B36+1,1)</f>
        <v>0</v>
      </c>
      <c r="NQ36" s="535" cm="1">
        <f t="array" ref="NQ36">INDEX(NQ$13:NQ35,$B36+1,1)</f>
        <v>0</v>
      </c>
      <c r="NR36" s="535" cm="1">
        <f t="array" ref="NR36">INDEX(NR$13:NR35,$B36+1,1)</f>
        <v>0</v>
      </c>
      <c r="NS36" s="535" cm="1">
        <f t="array" ref="NS36">INDEX(NS$13:NS35,$B36+1,1)</f>
        <v>0</v>
      </c>
      <c r="NT36" s="535" cm="1">
        <f t="array" ref="NT36">INDEX(NT$13:NT35,$B36+1,1)</f>
        <v>0</v>
      </c>
      <c r="NU36" s="535" cm="1">
        <f t="array" ref="NU36">INDEX(NU$13:NU35,$B36+1,1)</f>
        <v>0</v>
      </c>
      <c r="NV36" s="535" cm="1">
        <f t="array" ref="NV36">INDEX(NV$13:NV35,$B36+1,1)</f>
        <v>0</v>
      </c>
      <c r="NW36" s="535" cm="1">
        <f t="array" ref="NW36">INDEX(NW$13:NW35,$B36+1,1)</f>
        <v>0</v>
      </c>
      <c r="NX36" s="535" cm="1">
        <f t="array" ref="NX36">INDEX(NX$13:NX35,$B36+1,1)</f>
        <v>0</v>
      </c>
      <c r="NY36" s="535" cm="1">
        <f t="array" ref="NY36">INDEX(NY$13:NY35,$B36+1,1)</f>
        <v>0</v>
      </c>
      <c r="NZ36" s="535" cm="1">
        <f t="array" ref="NZ36">INDEX(NZ$13:NZ35,$B36+1,1)</f>
        <v>0</v>
      </c>
      <c r="OA36" s="535" cm="1">
        <f t="array" ref="OA36">INDEX(OA$13:OA35,$B36+1,1)</f>
        <v>0</v>
      </c>
      <c r="OB36" s="535" cm="1">
        <f t="array" ref="OB36">INDEX(OB$13:OB35,$B36+1,1)</f>
        <v>0</v>
      </c>
      <c r="OC36" s="535" cm="1">
        <f t="array" ref="OC36">INDEX(OC$13:OC35,$B36+1,1)</f>
        <v>0</v>
      </c>
      <c r="OD36" s="535" cm="1">
        <f t="array" ref="OD36">INDEX(OD$13:OD35,$B36+1,1)</f>
        <v>0</v>
      </c>
      <c r="OE36" s="535" cm="1">
        <f t="array" ref="OE36">INDEX(OE$13:OE35,$B36+1,1)</f>
        <v>0</v>
      </c>
      <c r="OF36" s="535" cm="1">
        <f t="array" ref="OF36">INDEX(OF$13:OF35,$B36+1,1)</f>
        <v>0</v>
      </c>
      <c r="OG36" s="535" cm="1">
        <f t="array" ref="OG36">INDEX(OG$13:OG35,$B36+1,1)</f>
        <v>0</v>
      </c>
      <c r="OH36" s="535" cm="1">
        <f t="array" ref="OH36">INDEX(OH$13:OH35,$B36+1,1)</f>
        <v>0</v>
      </c>
      <c r="OI36" s="535" cm="1">
        <f t="array" ref="OI36">INDEX(OI$13:OI35,$B36+1,1)</f>
        <v>0</v>
      </c>
      <c r="OJ36" s="535" cm="1">
        <f t="array" ref="OJ36">INDEX(OJ$13:OJ35,$B36+1,1)</f>
        <v>0</v>
      </c>
      <c r="OK36" s="535" cm="1">
        <f t="array" ref="OK36">INDEX(OK$13:OK35,$B36+1,1)</f>
        <v>0</v>
      </c>
      <c r="OL36" s="535" cm="1">
        <f t="array" ref="OL36">INDEX(OL$13:OL35,$B36+1,1)</f>
        <v>0</v>
      </c>
      <c r="OM36" s="535" cm="1">
        <f t="array" ref="OM36">INDEX(OM$13:OM35,$B36+1,1)</f>
        <v>0</v>
      </c>
      <c r="ON36" s="535" cm="1">
        <f t="array" ref="ON36">INDEX(ON$13:ON35,$B36+1,1)</f>
        <v>0</v>
      </c>
      <c r="OO36" s="535" cm="1">
        <f t="array" ref="OO36">INDEX(OO$13:OO35,$B36+1,1)</f>
        <v>0</v>
      </c>
      <c r="OP36" s="535" cm="1">
        <f t="array" ref="OP36">INDEX(OP$13:OP35,$B36+1,1)</f>
        <v>0</v>
      </c>
      <c r="OQ36" s="535" cm="1">
        <f t="array" ref="OQ36">INDEX(OQ$13:OQ35,$B36+1,1)</f>
        <v>0</v>
      </c>
      <c r="OR36" s="535" cm="1">
        <f t="array" ref="OR36">INDEX(OR$13:OR35,$B36+1,1)</f>
        <v>0</v>
      </c>
      <c r="OS36" s="535" cm="1">
        <f t="array" ref="OS36">INDEX(OS$13:OS35,$B36+1,1)</f>
        <v>0</v>
      </c>
      <c r="OT36" s="535" cm="1">
        <f t="array" ref="OT36">INDEX(OT$13:OT35,$B36+1,1)</f>
        <v>0</v>
      </c>
      <c r="OU36" s="535" cm="1">
        <f t="array" ref="OU36">INDEX(OU$13:OU35,$B36+1,1)</f>
        <v>0</v>
      </c>
      <c r="OV36" s="535" cm="1">
        <f t="array" ref="OV36">INDEX(OV$13:OV35,$B36+1,1)</f>
        <v>0</v>
      </c>
      <c r="OW36" s="535" cm="1">
        <f t="array" ref="OW36">INDEX(OW$13:OW35,$B36+1,1)</f>
        <v>0</v>
      </c>
      <c r="OX36" s="535" cm="1">
        <f t="array" ref="OX36">INDEX(OX$13:OX35,$B36+1,1)</f>
        <v>0</v>
      </c>
      <c r="OY36" s="535" cm="1">
        <f t="array" ref="OY36">INDEX(OY$13:OY35,$B36+1,1)</f>
        <v>0</v>
      </c>
      <c r="OZ36" s="535" cm="1">
        <f t="array" ref="OZ36">INDEX(OZ$13:OZ35,$B36+1,1)</f>
        <v>0</v>
      </c>
      <c r="PA36" s="535" cm="1">
        <f t="array" ref="PA36">INDEX(PA$13:PA35,$B36+1,1)</f>
        <v>0</v>
      </c>
      <c r="PB36" s="535" cm="1">
        <f t="array" ref="PB36">INDEX(PB$13:PB35,$B36+1,1)</f>
        <v>0</v>
      </c>
      <c r="PC36" s="535" cm="1">
        <f t="array" ref="PC36">INDEX(PC$13:PC35,$B36+1,1)</f>
        <v>0</v>
      </c>
      <c r="PD36" s="535" cm="1">
        <f t="array" ref="PD36">INDEX(PD$13:PD35,$B36+1,1)</f>
        <v>0</v>
      </c>
      <c r="PE36" s="535" cm="1">
        <f t="array" ref="PE36">INDEX(PE$13:PE35,$B36+1,1)</f>
        <v>0</v>
      </c>
      <c r="PF36" s="535" cm="1">
        <f t="array" ref="PF36">INDEX(PF$13:PF35,$B36+1,1)</f>
        <v>0</v>
      </c>
      <c r="PG36" s="535" cm="1">
        <f t="array" ref="PG36">INDEX(PG$13:PG35,$B36+1,1)</f>
        <v>0</v>
      </c>
      <c r="PH36" s="535" cm="1">
        <f t="array" ref="PH36">INDEX(PH$13:PH35,$B36+1,1)</f>
        <v>0</v>
      </c>
      <c r="PI36" s="535" cm="1">
        <f t="array" ref="PI36">INDEX(PI$13:PI35,$B36+1,1)</f>
        <v>0</v>
      </c>
      <c r="PJ36" s="535" cm="1">
        <f t="array" ref="PJ36">INDEX(PJ$13:PJ35,$B36+1,1)</f>
        <v>0</v>
      </c>
      <c r="PK36" s="535" cm="1">
        <f t="array" ref="PK36">INDEX(PK$13:PK35,$B36+1,1)</f>
        <v>0</v>
      </c>
      <c r="PL36" s="535" cm="1">
        <f t="array" ref="PL36">INDEX(PL$13:PL35,$B36+1,1)</f>
        <v>0</v>
      </c>
      <c r="PM36" s="535" cm="1">
        <f t="array" ref="PM36">INDEX(PM$13:PM35,$B36+1,1)</f>
        <v>0</v>
      </c>
      <c r="PN36" s="535" cm="1">
        <f t="array" ref="PN36">INDEX(PN$13:PN35,$B36+1,1)</f>
        <v>0</v>
      </c>
      <c r="PO36" s="535" cm="1">
        <f t="array" ref="PO36">INDEX(PO$13:PO35,$B36+1,1)</f>
        <v>0</v>
      </c>
      <c r="PP36" s="535" cm="1">
        <f t="array" ref="PP36">INDEX(PP$13:PP35,$B36+1,1)</f>
        <v>0</v>
      </c>
      <c r="PQ36" s="535" cm="1">
        <f t="array" ref="PQ36">INDEX(PQ$13:PQ35,$B36+1,1)</f>
        <v>0</v>
      </c>
      <c r="PR36" s="535" cm="1">
        <f t="array" ref="PR36">INDEX(PR$13:PR35,$B36+1,1)</f>
        <v>0</v>
      </c>
      <c r="PS36" s="535" cm="1">
        <f t="array" ref="PS36">INDEX(PS$13:PS35,$B36+1,1)</f>
        <v>0</v>
      </c>
      <c r="PT36" s="535" cm="1">
        <f t="array" ref="PT36">INDEX(PT$13:PT35,$B36+1,1)</f>
        <v>0</v>
      </c>
      <c r="PU36" s="535" cm="1">
        <f t="array" ref="PU36">INDEX(PU$13:PU35,$B36+1,1)</f>
        <v>0</v>
      </c>
      <c r="PV36" s="535" cm="1">
        <f t="array" ref="PV36">INDEX(PV$13:PV35,$B36+1,1)</f>
        <v>0</v>
      </c>
      <c r="PW36" s="535" cm="1">
        <f t="array" ref="PW36">INDEX(PW$13:PW35,$B36+1,1)</f>
        <v>0</v>
      </c>
      <c r="PX36" s="535" cm="1">
        <f t="array" ref="PX36">INDEX(PX$13:PX35,$B36+1,1)</f>
        <v>0</v>
      </c>
      <c r="PY36" s="535" cm="1">
        <f t="array" ref="PY36">INDEX(PY$13:PY35,$B36+1,1)</f>
        <v>0</v>
      </c>
      <c r="PZ36" s="535" cm="1">
        <f t="array" ref="PZ36">INDEX(PZ$13:PZ35,$B36+1,1)</f>
        <v>0</v>
      </c>
      <c r="QA36" s="535" cm="1">
        <f t="array" ref="QA36">INDEX(QA$13:QA35,$B36+1,1)</f>
        <v>0</v>
      </c>
      <c r="QB36" s="535" cm="1">
        <f t="array" ref="QB36">INDEX(QB$13:QB35,$B36+1,1)</f>
        <v>0</v>
      </c>
      <c r="QC36" s="535" cm="1">
        <f t="array" ref="QC36">INDEX(QC$13:QC35,$B36+1,1)</f>
        <v>0</v>
      </c>
      <c r="QD36" s="535" cm="1">
        <f t="array" ref="QD36">INDEX(QD$13:QD35,$B36+1,1)</f>
        <v>0</v>
      </c>
      <c r="QE36" s="535" cm="1">
        <f t="array" ref="QE36">INDEX(QE$13:QE35,$B36+1,1)</f>
        <v>0</v>
      </c>
      <c r="QF36" s="535" cm="1">
        <f t="array" ref="QF36">INDEX(QF$13:QF35,$B36+1,1)</f>
        <v>0</v>
      </c>
      <c r="QG36" s="535" cm="1">
        <f t="array" ref="QG36">INDEX(QG$13:QG35,$B36+1,1)</f>
        <v>0</v>
      </c>
      <c r="QH36" s="535" cm="1">
        <f t="array" ref="QH36">INDEX(QH$13:QH35,$B36+1,1)</f>
        <v>0</v>
      </c>
      <c r="QI36" s="535" cm="1">
        <f t="array" ref="QI36">INDEX(QI$13:QI35,$B36+1,1)</f>
        <v>0</v>
      </c>
      <c r="QJ36" s="535" cm="1">
        <f t="array" ref="QJ36">INDEX(QJ$13:QJ35,$B36+1,1)</f>
        <v>0</v>
      </c>
      <c r="QK36" s="535" cm="1">
        <f t="array" ref="QK36">INDEX(QK$13:QK35,$B36+1,1)</f>
        <v>0</v>
      </c>
      <c r="QL36" s="535" cm="1">
        <f t="array" ref="QL36">INDEX(QL$13:QL35,$B36+1,1)</f>
        <v>0</v>
      </c>
      <c r="QM36" s="535" cm="1">
        <f t="array" ref="QM36">INDEX(QM$13:QM35,$B36+1,1)</f>
        <v>0</v>
      </c>
      <c r="QN36" s="535" cm="1">
        <f t="array" ref="QN36">INDEX(QN$13:QN35,$B36+1,1)</f>
        <v>0</v>
      </c>
      <c r="QO36" s="535" cm="1">
        <f t="array" ref="QO36">INDEX(QO$13:QO35,$B36+1,1)</f>
        <v>0</v>
      </c>
      <c r="QP36" s="535" cm="1">
        <f t="array" ref="QP36">INDEX(QP$13:QP35,$B36+1,1)</f>
        <v>0</v>
      </c>
      <c r="QQ36" s="535" cm="1">
        <f t="array" ref="QQ36">INDEX(QQ$13:QQ35,$B36+1,1)</f>
        <v>0</v>
      </c>
      <c r="QR36" s="535" cm="1">
        <f t="array" ref="QR36">INDEX(QR$13:QR35,$B36+1,1)</f>
        <v>0</v>
      </c>
      <c r="QS36" s="535" cm="1">
        <f t="array" ref="QS36">INDEX(QS$13:QS35,$B36+1,1)</f>
        <v>0</v>
      </c>
      <c r="QT36" s="535" cm="1">
        <f t="array" ref="QT36">INDEX(QT$13:QT35,$B36+1,1)</f>
        <v>0</v>
      </c>
      <c r="QU36" s="535" cm="1">
        <f t="array" ref="QU36">INDEX(QU$13:QU35,$B36+1,1)</f>
        <v>0</v>
      </c>
      <c r="QV36" s="535" cm="1">
        <f t="array" ref="QV36">INDEX(QV$13:QV35,$B36+1,1)</f>
        <v>0</v>
      </c>
      <c r="QW36" s="535" cm="1">
        <f t="array" ref="QW36">INDEX(QW$13:QW35,$B36+1,1)</f>
        <v>0</v>
      </c>
      <c r="QX36" s="535" cm="1">
        <f t="array" ref="QX36">INDEX(QX$13:QX35,$B36+1,1)</f>
        <v>0</v>
      </c>
      <c r="QY36" s="535" cm="1">
        <f t="array" ref="QY36">INDEX(QY$13:QY35,$B36+1,1)</f>
        <v>0</v>
      </c>
      <c r="QZ36" s="535" cm="1">
        <f t="array" ref="QZ36">INDEX(QZ$13:QZ35,$B36+1,1)</f>
        <v>0</v>
      </c>
      <c r="RA36" s="535" cm="1">
        <f t="array" ref="RA36">INDEX(RA$13:RA35,$B36+1,1)</f>
        <v>0</v>
      </c>
      <c r="RB36" s="535" cm="1">
        <f t="array" ref="RB36">INDEX(RB$13:RB35,$B36+1,1)</f>
        <v>0</v>
      </c>
      <c r="RC36" s="535" cm="1">
        <f t="array" ref="RC36">INDEX(RC$13:RC35,$B36+1,1)</f>
        <v>0</v>
      </c>
      <c r="RD36" s="535" cm="1">
        <f t="array" ref="RD36">INDEX(RD$13:RD35,$B36+1,1)</f>
        <v>0</v>
      </c>
      <c r="RE36" s="535" cm="1">
        <f t="array" ref="RE36">INDEX(RE$13:RE35,$B36+1,1)</f>
        <v>0</v>
      </c>
      <c r="RF36" s="535" cm="1">
        <f t="array" ref="RF36">INDEX(RF$13:RF35,$B36+1,1)</f>
        <v>0</v>
      </c>
      <c r="RG36" s="535" cm="1">
        <f t="array" ref="RG36">INDEX(RG$13:RG35,$B36+1,1)</f>
        <v>0</v>
      </c>
      <c r="RH36" s="535" cm="1">
        <f t="array" ref="RH36">INDEX(RH$13:RH35,$B36+1,1)</f>
        <v>0</v>
      </c>
      <c r="RI36" s="535" cm="1">
        <f t="array" ref="RI36">INDEX(RI$13:RI35,$B36+1,1)</f>
        <v>0</v>
      </c>
      <c r="RJ36" s="535" cm="1">
        <f t="array" ref="RJ36">INDEX(RJ$13:RJ35,$B36+1,1)</f>
        <v>0</v>
      </c>
      <c r="RK36" s="535" cm="1">
        <f t="array" ref="RK36">INDEX(RK$13:RK35,$B36+1,1)</f>
        <v>0</v>
      </c>
      <c r="RL36" s="535" cm="1">
        <f t="array" ref="RL36">INDEX(RL$13:RL35,$B36+1,1)</f>
        <v>0</v>
      </c>
      <c r="RM36" s="535" cm="1">
        <f t="array" ref="RM36">INDEX(RM$13:RM35,$B36+1,1)</f>
        <v>0</v>
      </c>
      <c r="RN36" s="535" cm="1">
        <f t="array" ref="RN36">INDEX(RN$13:RN35,$B36+1,1)</f>
        <v>0</v>
      </c>
      <c r="RO36" s="535" cm="1">
        <f t="array" ref="RO36">INDEX(RO$13:RO35,$B36+1,1)</f>
        <v>0</v>
      </c>
      <c r="RP36" s="535" cm="1">
        <f t="array" ref="RP36">INDEX(RP$13:RP35,$B36+1,1)</f>
        <v>0</v>
      </c>
      <c r="RQ36" s="535" cm="1">
        <f t="array" ref="RQ36">INDEX(RQ$13:RQ35,$B36+1,1)</f>
        <v>0</v>
      </c>
      <c r="RR36" s="535" cm="1">
        <f t="array" ref="RR36">INDEX(RR$13:RR35,$B36+1,1)</f>
        <v>0</v>
      </c>
      <c r="RS36" s="535" cm="1">
        <f t="array" ref="RS36">INDEX(RS$13:RS35,$B36+1,1)</f>
        <v>0</v>
      </c>
      <c r="RT36" s="535" cm="1">
        <f t="array" ref="RT36">INDEX(RT$13:RT35,$B36+1,1)</f>
        <v>0</v>
      </c>
      <c r="RU36" s="535" cm="1">
        <f t="array" ref="RU36">INDEX(RU$13:RU35,$B36+1,1)</f>
        <v>0</v>
      </c>
      <c r="RV36" s="535" cm="1">
        <f t="array" ref="RV36">INDEX(RV$13:RV35,$B36+1,1)</f>
        <v>0</v>
      </c>
      <c r="RW36" s="535" cm="1">
        <f t="array" ref="RW36">INDEX(RW$13:RW35,$B36+1,1)</f>
        <v>0</v>
      </c>
      <c r="RX36" s="535" cm="1">
        <f t="array" ref="RX36">INDEX(RX$13:RX35,$B36+1,1)</f>
        <v>0</v>
      </c>
      <c r="RY36" s="535" cm="1">
        <f t="array" ref="RY36">INDEX(RY$13:RY35,$B36+1,1)</f>
        <v>0</v>
      </c>
      <c r="RZ36" s="535" cm="1">
        <f t="array" ref="RZ36">INDEX(RZ$13:RZ35,$B36+1,1)</f>
        <v>0</v>
      </c>
      <c r="SA36" s="535" cm="1">
        <f t="array" ref="SA36">INDEX(SA$13:SA35,$B36+1,1)</f>
        <v>0</v>
      </c>
      <c r="SB36" s="535" cm="1">
        <f t="array" ref="SB36">INDEX(SB$13:SB35,$B36+1,1)</f>
        <v>0</v>
      </c>
      <c r="SC36" s="535" cm="1">
        <f t="array" ref="SC36">INDEX(SC$13:SC35,$B36+1,1)</f>
        <v>0</v>
      </c>
      <c r="SD36" s="535" cm="1">
        <f t="array" ref="SD36">INDEX(SD$13:SD35,$B36+1,1)</f>
        <v>0</v>
      </c>
      <c r="SE36" s="535" cm="1">
        <f t="array" ref="SE36">INDEX(SE$13:SE35,$B36+1,1)</f>
        <v>0</v>
      </c>
      <c r="SF36" s="535" cm="1">
        <f t="array" ref="SF36">INDEX(SF$13:SF35,$B36+1,1)</f>
        <v>0</v>
      </c>
      <c r="SG36" s="535" cm="1">
        <f t="array" ref="SG36">INDEX(SG$13:SG35,$B36+1,1)</f>
        <v>0</v>
      </c>
      <c r="SH36" s="535" cm="1">
        <f t="array" ref="SH36">INDEX(SH$13:SH35,$B36+1,1)</f>
        <v>0</v>
      </c>
      <c r="SI36" s="535" cm="1">
        <f t="array" ref="SI36">INDEX(SI$13:SI35,$B36+1,1)</f>
        <v>0</v>
      </c>
      <c r="SJ36" s="535" cm="1">
        <f t="array" ref="SJ36">INDEX(SJ$13:SJ35,$B36+1,1)</f>
        <v>0</v>
      </c>
      <c r="SK36" s="535" cm="1">
        <f t="array" ref="SK36">INDEX(SK$13:SK35,$B36+1,1)</f>
        <v>0</v>
      </c>
      <c r="SL36" s="535" cm="1">
        <f t="array" ref="SL36">INDEX(SL$13:SL35,$B36+1,1)</f>
        <v>0</v>
      </c>
      <c r="SM36" s="535" cm="1">
        <f t="array" ref="SM36">INDEX(SM$13:SM35,$B36+1,1)</f>
        <v>0</v>
      </c>
      <c r="SN36" s="535" cm="1">
        <f t="array" ref="SN36">INDEX(SN$13:SN35,$B36+1,1)</f>
        <v>0</v>
      </c>
      <c r="SO36" s="535" cm="1">
        <f t="array" ref="SO36">INDEX(SO$13:SO35,$B36+1,1)</f>
        <v>0</v>
      </c>
      <c r="SP36" s="535" cm="1">
        <f t="array" ref="SP36">INDEX(SP$13:SP35,$B36+1,1)</f>
        <v>0</v>
      </c>
      <c r="SQ36" s="535" cm="1">
        <f t="array" ref="SQ36">INDEX(SQ$13:SQ35,$B36+1,1)</f>
        <v>0</v>
      </c>
      <c r="SR36" s="535" cm="1">
        <f t="array" ref="SR36">INDEX(SR$13:SR35,$B36+1,1)</f>
        <v>0</v>
      </c>
      <c r="SS36" s="535" cm="1">
        <f t="array" ref="SS36">INDEX(SS$13:SS35,$B36+1,1)</f>
        <v>0</v>
      </c>
      <c r="ST36" s="535" cm="1">
        <f t="array" ref="ST36">INDEX(ST$13:ST35,$B36+1,1)</f>
        <v>0</v>
      </c>
      <c r="SU36" s="535" cm="1">
        <f t="array" ref="SU36">INDEX(SU$13:SU35,$B36+1,1)</f>
        <v>0</v>
      </c>
      <c r="SV36" s="535" cm="1">
        <f t="array" ref="SV36">INDEX(SV$13:SV35,$B36+1,1)</f>
        <v>0</v>
      </c>
      <c r="SW36" s="535" cm="1">
        <f t="array" ref="SW36">INDEX(SW$13:SW35,$B36+1,1)</f>
        <v>0</v>
      </c>
      <c r="SX36" s="535" cm="1">
        <f t="array" ref="SX36">INDEX(SX$13:SX35,$B36+1,1)</f>
        <v>0</v>
      </c>
      <c r="SY36" s="535" cm="1">
        <f t="array" ref="SY36">INDEX(SY$13:SY35,$B36+1,1)</f>
        <v>0</v>
      </c>
      <c r="SZ36" s="535" cm="1">
        <f t="array" ref="SZ36">INDEX(SZ$13:SZ35,$B36+1,1)</f>
        <v>0</v>
      </c>
      <c r="TA36" s="535" cm="1">
        <f t="array" ref="TA36">INDEX(TA$13:TA35,$B36+1,1)</f>
        <v>0</v>
      </c>
      <c r="TB36" s="535" cm="1">
        <f t="array" ref="TB36">INDEX(TB$13:TB35,$B36+1,1)</f>
        <v>0</v>
      </c>
      <c r="TC36" s="535" cm="1">
        <f t="array" ref="TC36">INDEX(TC$13:TC35,$B36+1,1)</f>
        <v>0</v>
      </c>
      <c r="TD36" s="535" cm="1">
        <f t="array" ref="TD36">INDEX(TD$13:TD35,$B36+1,1)</f>
        <v>0</v>
      </c>
      <c r="TE36" s="535" cm="1">
        <f t="array" ref="TE36">INDEX(TE$13:TE35,$B36+1,1)</f>
        <v>0</v>
      </c>
      <c r="TF36" s="535" cm="1">
        <f t="array" ref="TF36">INDEX(TF$13:TF35,$B36+1,1)</f>
        <v>0</v>
      </c>
      <c r="TG36" s="535" cm="1">
        <f t="array" ref="TG36">INDEX(TG$13:TG35,$B36+1,1)</f>
        <v>0</v>
      </c>
      <c r="TH36" s="535" cm="1">
        <f t="array" ref="TH36">INDEX(TH$13:TH35,$B36+1,1)</f>
        <v>0</v>
      </c>
      <c r="TI36" s="535" cm="1">
        <f t="array" ref="TI36">INDEX(TI$13:TI35,$B36+1,1)</f>
        <v>0</v>
      </c>
      <c r="TJ36" s="535" cm="1">
        <f t="array" ref="TJ36">INDEX(TJ$13:TJ35,$B36+1,1)</f>
        <v>0</v>
      </c>
      <c r="TK36" s="535" cm="1">
        <f t="array" ref="TK36">INDEX(TK$13:TK35,$B36+1,1)</f>
        <v>0</v>
      </c>
      <c r="TL36" s="535" cm="1">
        <f t="array" ref="TL36">INDEX(TL$13:TL35,$B36+1,1)</f>
        <v>0</v>
      </c>
      <c r="TM36" s="535" cm="1">
        <f t="array" ref="TM36">INDEX(TM$13:TM35,$B36+1,1)</f>
        <v>0</v>
      </c>
      <c r="TN36" s="535" cm="1">
        <f t="array" ref="TN36">INDEX(TN$13:TN35,$B36+1,1)</f>
        <v>0</v>
      </c>
      <c r="TO36" s="535" cm="1">
        <f t="array" ref="TO36">INDEX(TO$13:TO35,$B36+1,1)</f>
        <v>0</v>
      </c>
      <c r="TP36" s="535" cm="1">
        <f t="array" ref="TP36">INDEX(TP$13:TP35,$B36+1,1)</f>
        <v>0</v>
      </c>
      <c r="TQ36" s="535" cm="1">
        <f t="array" ref="TQ36">INDEX(TQ$13:TQ35,$B36+1,1)</f>
        <v>0</v>
      </c>
      <c r="TR36" s="535" cm="1">
        <f t="array" ref="TR36">INDEX(TR$13:TR35,$B36+1,1)</f>
        <v>0</v>
      </c>
      <c r="TS36" s="535" cm="1">
        <f t="array" ref="TS36">INDEX(TS$13:TS35,$B36+1,1)</f>
        <v>0</v>
      </c>
      <c r="TT36" s="535" cm="1">
        <f t="array" ref="TT36">INDEX(TT$13:TT35,$B36+1,1)</f>
        <v>0</v>
      </c>
      <c r="TU36" s="535" cm="1">
        <f t="array" ref="TU36">INDEX(TU$13:TU35,$B36+1,1)</f>
        <v>0</v>
      </c>
      <c r="TV36" s="535" cm="1">
        <f t="array" ref="TV36">INDEX(TV$13:TV35,$B36+1,1)</f>
        <v>0</v>
      </c>
      <c r="TW36" s="535" cm="1">
        <f t="array" ref="TW36">INDEX(TW$13:TW35,$B36+1,1)</f>
        <v>0</v>
      </c>
      <c r="TX36" s="535" cm="1">
        <f t="array" ref="TX36">INDEX(TX$13:TX35,$B36+1,1)</f>
        <v>0</v>
      </c>
      <c r="TY36" s="535" cm="1">
        <f t="array" ref="TY36">INDEX(TY$13:TY35,$B36+1,1)</f>
        <v>0</v>
      </c>
      <c r="TZ36" s="535" cm="1">
        <f t="array" ref="TZ36">INDEX(TZ$13:TZ35,$B36+1,1)</f>
        <v>0</v>
      </c>
      <c r="UA36" s="535" cm="1">
        <f t="array" ref="UA36">INDEX(UA$13:UA35,$B36+1,1)</f>
        <v>0</v>
      </c>
      <c r="UB36" s="535" cm="1">
        <f t="array" ref="UB36">INDEX(UB$13:UB35,$B36+1,1)</f>
        <v>0</v>
      </c>
      <c r="UC36" s="535" cm="1">
        <f t="array" ref="UC36">INDEX(UC$13:UC35,$B36+1,1)</f>
        <v>0</v>
      </c>
      <c r="UD36" s="535" cm="1">
        <f t="array" ref="UD36">INDEX(UD$13:UD35,$B36+1,1)</f>
        <v>0</v>
      </c>
      <c r="UE36" s="535" cm="1">
        <f t="array" ref="UE36">INDEX(UE$13:UE35,$B36+1,1)</f>
        <v>0</v>
      </c>
      <c r="UF36" s="535" cm="1">
        <f t="array" ref="UF36">INDEX(UF$13:UF35,$B36+1,1)</f>
        <v>0</v>
      </c>
      <c r="UG36" s="535" cm="1">
        <f t="array" ref="UG36">INDEX(UG$13:UG35,$B36+1,1)</f>
        <v>0</v>
      </c>
      <c r="UH36" s="535" cm="1">
        <f t="array" ref="UH36">INDEX(UH$13:UH35,$B36+1,1)</f>
        <v>0</v>
      </c>
      <c r="UI36" s="535" cm="1">
        <f t="array" ref="UI36">INDEX(UI$13:UI35,$B36+1,1)</f>
        <v>0</v>
      </c>
      <c r="UJ36" s="535" cm="1">
        <f t="array" ref="UJ36">INDEX(UJ$13:UJ35,$B36+1,1)</f>
        <v>0</v>
      </c>
      <c r="UK36" s="535" cm="1">
        <f t="array" ref="UK36">INDEX(UK$13:UK35,$B36+1,1)</f>
        <v>0</v>
      </c>
      <c r="UL36" s="535" cm="1">
        <f t="array" ref="UL36">INDEX(UL$13:UL35,$B36+1,1)</f>
        <v>0</v>
      </c>
      <c r="UM36" s="535" cm="1">
        <f t="array" ref="UM36">INDEX(UM$13:UM35,$B36+1,1)</f>
        <v>0</v>
      </c>
      <c r="UN36" s="535" cm="1">
        <f t="array" ref="UN36">INDEX(UN$13:UN35,$B36+1,1)</f>
        <v>0</v>
      </c>
      <c r="UO36" s="535" cm="1">
        <f t="array" ref="UO36">INDEX(UO$13:UO35,$B36+1,1)</f>
        <v>0</v>
      </c>
      <c r="UP36" s="535" cm="1">
        <f t="array" ref="UP36">INDEX(UP$13:UP35,$B36+1,1)</f>
        <v>0</v>
      </c>
      <c r="UQ36" s="535" cm="1">
        <f t="array" ref="UQ36">INDEX(UQ$13:UQ35,$B36+1,1)</f>
        <v>0</v>
      </c>
      <c r="UR36" s="535" cm="1">
        <f t="array" ref="UR36">INDEX(UR$13:UR35,$B36+1,1)</f>
        <v>0</v>
      </c>
      <c r="US36" s="535" cm="1">
        <f t="array" ref="US36">INDEX(US$13:US35,$B36+1,1)</f>
        <v>0</v>
      </c>
      <c r="UT36" s="535" cm="1">
        <f t="array" ref="UT36">INDEX(UT$13:UT35,$B36+1,1)</f>
        <v>0</v>
      </c>
      <c r="UU36" s="535" cm="1">
        <f t="array" ref="UU36">INDEX(UU$13:UU35,$B36+1,1)</f>
        <v>0</v>
      </c>
      <c r="UV36" s="535" cm="1">
        <f t="array" ref="UV36">INDEX(UV$13:UV35,$B36+1,1)</f>
        <v>0</v>
      </c>
      <c r="UW36" s="535" cm="1">
        <f t="array" ref="UW36">INDEX(UW$13:UW35,$B36+1,1)</f>
        <v>0</v>
      </c>
      <c r="UX36" s="535" cm="1">
        <f t="array" ref="UX36">INDEX(UX$13:UX35,$B36+1,1)</f>
        <v>0</v>
      </c>
      <c r="UY36" s="535" cm="1">
        <f t="array" ref="UY36">INDEX(UY$13:UY35,$B36+1,1)</f>
        <v>0</v>
      </c>
      <c r="UZ36" s="535" cm="1">
        <f t="array" ref="UZ36">INDEX(UZ$13:UZ35,$B36+1,1)</f>
        <v>0</v>
      </c>
      <c r="VA36" s="535" cm="1">
        <f t="array" ref="VA36">INDEX(VA$13:VA35,$B36+1,1)</f>
        <v>0</v>
      </c>
      <c r="VB36" s="535" cm="1">
        <f t="array" ref="VB36">INDEX(VB$13:VB35,$B36+1,1)</f>
        <v>0</v>
      </c>
      <c r="VC36" s="535" cm="1">
        <f t="array" ref="VC36">INDEX(VC$13:VC35,$B36+1,1)</f>
        <v>0</v>
      </c>
      <c r="VD36" s="535" cm="1">
        <f t="array" ref="VD36">INDEX(VD$13:VD35,$B36+1,1)</f>
        <v>0</v>
      </c>
      <c r="VE36" s="535" cm="1">
        <f t="array" ref="VE36">INDEX(VE$13:VE35,$B36+1,1)</f>
        <v>0</v>
      </c>
      <c r="VF36" s="535" cm="1">
        <f t="array" ref="VF36">INDEX(VF$13:VF35,$B36+1,1)</f>
        <v>0</v>
      </c>
      <c r="VG36" s="535" cm="1">
        <f t="array" ref="VG36">INDEX(VG$13:VG35,$B36+1,1)</f>
        <v>0</v>
      </c>
      <c r="VH36" s="535" cm="1">
        <f t="array" ref="VH36">INDEX(VH$13:VH35,$B36+1,1)</f>
        <v>0</v>
      </c>
      <c r="VI36" s="535" cm="1">
        <f t="array" ref="VI36">INDEX(VI$13:VI35,$B36+1,1)</f>
        <v>0</v>
      </c>
      <c r="VJ36" s="535" cm="1">
        <f t="array" ref="VJ36">INDEX(VJ$13:VJ35,$B36+1,1)</f>
        <v>0</v>
      </c>
      <c r="VK36" s="535" cm="1">
        <f t="array" ref="VK36">INDEX(VK$13:VK35,$B36+1,1)</f>
        <v>0</v>
      </c>
      <c r="VL36" s="535" cm="1">
        <f t="array" ref="VL36">INDEX(VL$13:VL35,$B36+1,1)</f>
        <v>0</v>
      </c>
      <c r="VM36" s="535" cm="1">
        <f t="array" ref="VM36">INDEX(VM$13:VM35,$B36+1,1)</f>
        <v>0</v>
      </c>
      <c r="VN36" s="535" cm="1">
        <f t="array" ref="VN36">INDEX(VN$13:VN35,$B36+1,1)</f>
        <v>0</v>
      </c>
      <c r="VO36" s="535" cm="1">
        <f t="array" ref="VO36">INDEX(VO$13:VO35,$B36+1,1)</f>
        <v>0</v>
      </c>
      <c r="VP36" s="535" cm="1">
        <f t="array" ref="VP36">INDEX(VP$13:VP35,$B36+1,1)</f>
        <v>0</v>
      </c>
      <c r="VQ36" s="535" cm="1">
        <f t="array" ref="VQ36">INDEX(VQ$13:VQ35,$B36+1,1)</f>
        <v>0</v>
      </c>
      <c r="VR36" s="535" cm="1">
        <f t="array" ref="VR36">INDEX(VR$13:VR35,$B36+1,1)</f>
        <v>0</v>
      </c>
      <c r="VS36" s="535" cm="1">
        <f t="array" ref="VS36">INDEX(VS$13:VS35,$B36+1,1)</f>
        <v>0</v>
      </c>
      <c r="VT36" s="535" cm="1">
        <f t="array" ref="VT36">INDEX(VT$13:VT35,$B36+1,1)</f>
        <v>0</v>
      </c>
      <c r="VU36" s="535" cm="1">
        <f t="array" ref="VU36">INDEX(VU$13:VU35,$B36+1,1)</f>
        <v>0</v>
      </c>
      <c r="VV36" s="535" cm="1">
        <f t="array" ref="VV36">INDEX(VV$13:VV35,$B36+1,1)</f>
        <v>0</v>
      </c>
      <c r="VW36" s="535" cm="1">
        <f t="array" ref="VW36">INDEX(VW$13:VW35,$B36+1,1)</f>
        <v>0</v>
      </c>
      <c r="VX36" s="535" cm="1">
        <f t="array" ref="VX36">INDEX(VX$13:VX35,$B36+1,1)</f>
        <v>0</v>
      </c>
      <c r="VY36" s="535" cm="1">
        <f t="array" ref="VY36">INDEX(VY$13:VY35,$B36+1,1)</f>
        <v>0</v>
      </c>
      <c r="VZ36" s="535" cm="1">
        <f t="array" ref="VZ36">INDEX(VZ$13:VZ35,$B36+1,1)</f>
        <v>0</v>
      </c>
      <c r="WA36" s="535" cm="1">
        <f t="array" ref="WA36">INDEX(WA$13:WA35,$B36+1,1)</f>
        <v>0</v>
      </c>
      <c r="WB36" s="535" cm="1">
        <f t="array" ref="WB36">INDEX(WB$13:WB35,$B36+1,1)</f>
        <v>0</v>
      </c>
      <c r="WC36" s="535" cm="1">
        <f t="array" ref="WC36">INDEX(WC$13:WC35,$B36+1,1)</f>
        <v>0</v>
      </c>
      <c r="WD36" s="535" cm="1">
        <f t="array" ref="WD36">INDEX(WD$13:WD35,$B36+1,1)</f>
        <v>0</v>
      </c>
      <c r="WE36" s="535" cm="1">
        <f t="array" ref="WE36">INDEX(WE$13:WE35,$B36+1,1)</f>
        <v>0</v>
      </c>
      <c r="WF36" s="535" cm="1">
        <f t="array" ref="WF36">INDEX(WF$13:WF35,$B36+1,1)</f>
        <v>0</v>
      </c>
      <c r="WG36" s="535" cm="1">
        <f t="array" ref="WG36">INDEX(WG$13:WG35,$B36+1,1)</f>
        <v>0</v>
      </c>
      <c r="WH36" s="535" cm="1">
        <f t="array" ref="WH36">INDEX(WH$13:WH35,$B36+1,1)</f>
        <v>0</v>
      </c>
      <c r="WI36" s="535" cm="1">
        <f t="array" ref="WI36">INDEX(WI$13:WI35,$B36+1,1)</f>
        <v>0</v>
      </c>
      <c r="WJ36" s="535" cm="1">
        <f t="array" ref="WJ36">INDEX(WJ$13:WJ35,$B36+1,1)</f>
        <v>0</v>
      </c>
      <c r="WK36" s="535" cm="1">
        <f t="array" ref="WK36">INDEX(WK$13:WK35,$B36+1,1)</f>
        <v>0</v>
      </c>
      <c r="WL36" s="535" cm="1">
        <f t="array" ref="WL36">INDEX(WL$13:WL35,$B36+1,1)</f>
        <v>0</v>
      </c>
      <c r="WM36" s="535" cm="1">
        <f t="array" ref="WM36">INDEX(WM$13:WM35,$B36+1,1)</f>
        <v>0</v>
      </c>
      <c r="WN36" s="535" cm="1">
        <f t="array" ref="WN36">INDEX(WN$13:WN35,$B36+1,1)</f>
        <v>0</v>
      </c>
      <c r="WO36" s="535" cm="1">
        <f t="array" ref="WO36">INDEX(WO$13:WO35,$B36+1,1)</f>
        <v>0</v>
      </c>
      <c r="WP36" s="535" cm="1">
        <f t="array" ref="WP36">INDEX(WP$13:WP35,$B36+1,1)</f>
        <v>0</v>
      </c>
      <c r="WQ36" s="535" cm="1">
        <f t="array" ref="WQ36">INDEX(WQ$13:WQ35,$B36+1,1)</f>
        <v>0</v>
      </c>
      <c r="WR36" s="535" cm="1">
        <f t="array" ref="WR36">INDEX(WR$13:WR35,$B36+1,1)</f>
        <v>0</v>
      </c>
      <c r="WS36" s="535" cm="1">
        <f t="array" ref="WS36">INDEX(WS$13:WS35,$B36+1,1)</f>
        <v>0</v>
      </c>
      <c r="WT36" s="535" cm="1">
        <f t="array" ref="WT36">INDEX(WT$13:WT35,$B36+1,1)</f>
        <v>0</v>
      </c>
      <c r="WU36" s="535" cm="1">
        <f t="array" ref="WU36">INDEX(WU$13:WU35,$B36+1,1)</f>
        <v>0</v>
      </c>
      <c r="WV36" s="535" cm="1">
        <f t="array" ref="WV36">INDEX(WV$13:WV35,$B36+1,1)</f>
        <v>0</v>
      </c>
      <c r="WW36" s="535" cm="1">
        <f t="array" ref="WW36">INDEX(WW$13:WW35,$B36+1,1)</f>
        <v>0</v>
      </c>
      <c r="WX36" s="535" cm="1">
        <f t="array" ref="WX36">INDEX(WX$13:WX35,$B36+1,1)</f>
        <v>0</v>
      </c>
      <c r="WY36" s="535" cm="1">
        <f t="array" ref="WY36">INDEX(WY$13:WY35,$B36+1,1)</f>
        <v>0</v>
      </c>
      <c r="WZ36" s="535" cm="1">
        <f t="array" ref="WZ36">INDEX(WZ$13:WZ35,$B36+1,1)</f>
        <v>0</v>
      </c>
      <c r="XA36" s="535" cm="1">
        <f t="array" ref="XA36">INDEX(XA$13:XA35,$B36+1,1)</f>
        <v>0</v>
      </c>
      <c r="XB36" s="535" cm="1">
        <f t="array" ref="XB36">INDEX(XB$13:XB35,$B36+1,1)</f>
        <v>0</v>
      </c>
      <c r="XC36" s="535" cm="1">
        <f t="array" ref="XC36">INDEX(XC$13:XC35,$B36+1,1)</f>
        <v>0</v>
      </c>
      <c r="XD36" s="535" cm="1">
        <f t="array" ref="XD36">INDEX(XD$13:XD35,$B36+1,1)</f>
        <v>0</v>
      </c>
      <c r="XE36" s="535" cm="1">
        <f t="array" ref="XE36">INDEX(XE$13:XE35,$B36+1,1)</f>
        <v>0</v>
      </c>
      <c r="XF36" s="535" cm="1">
        <f t="array" ref="XF36">INDEX(XF$13:XF35,$B36+1,1)</f>
        <v>0</v>
      </c>
      <c r="XG36" s="535" cm="1">
        <f t="array" ref="XG36">INDEX(XG$13:XG35,$B36+1,1)</f>
        <v>0</v>
      </c>
      <c r="XH36" s="535" cm="1">
        <f t="array" ref="XH36">INDEX(XH$13:XH35,$B36+1,1)</f>
        <v>0</v>
      </c>
      <c r="XI36" s="535" cm="1">
        <f t="array" ref="XI36">INDEX(XI$13:XI35,$B36+1,1)</f>
        <v>0</v>
      </c>
      <c r="XJ36" s="535" cm="1">
        <f t="array" ref="XJ36">INDEX(XJ$13:XJ35,$B36+1,1)</f>
        <v>0</v>
      </c>
      <c r="XK36" s="535" cm="1">
        <f t="array" ref="XK36">INDEX(XK$13:XK35,$B36+1,1)</f>
        <v>0</v>
      </c>
      <c r="XL36" s="535" cm="1">
        <f t="array" ref="XL36">INDEX(XL$13:XL35,$B36+1,1)</f>
        <v>0</v>
      </c>
      <c r="XM36" s="535" cm="1">
        <f t="array" ref="XM36">INDEX(XM$13:XM35,$B36+1,1)</f>
        <v>0</v>
      </c>
      <c r="XN36" s="535" cm="1">
        <f t="array" ref="XN36">INDEX(XN$13:XN35,$B36+1,1)</f>
        <v>0</v>
      </c>
      <c r="XO36" s="535" cm="1">
        <f t="array" ref="XO36">INDEX(XO$13:XO35,$B36+1,1)</f>
        <v>0</v>
      </c>
      <c r="XP36" s="535" cm="1">
        <f t="array" ref="XP36">INDEX(XP$13:XP35,$B36+1,1)</f>
        <v>0</v>
      </c>
      <c r="XQ36" s="535" cm="1">
        <f t="array" ref="XQ36">INDEX(XQ$13:XQ35,$B36+1,1)</f>
        <v>0</v>
      </c>
      <c r="XR36" s="535" cm="1">
        <f t="array" ref="XR36">INDEX(XR$13:XR35,$B36+1,1)</f>
        <v>0</v>
      </c>
      <c r="XS36" s="535" cm="1">
        <f t="array" ref="XS36">INDEX(XS$13:XS35,$B36+1,1)</f>
        <v>0</v>
      </c>
      <c r="XT36" s="535" cm="1">
        <f t="array" ref="XT36">INDEX(XT$13:XT35,$B36+1,1)</f>
        <v>0</v>
      </c>
      <c r="XU36" s="535" cm="1">
        <f t="array" ref="XU36">INDEX(XU$13:XU35,$B36+1,1)</f>
        <v>0</v>
      </c>
      <c r="XV36" s="535" cm="1">
        <f t="array" ref="XV36">INDEX(XV$13:XV35,$B36+1,1)</f>
        <v>0</v>
      </c>
      <c r="XW36" s="535" cm="1">
        <f t="array" ref="XW36">INDEX(XW$13:XW35,$B36+1,1)</f>
        <v>0</v>
      </c>
      <c r="XX36" s="535" cm="1">
        <f t="array" ref="XX36">INDEX(XX$13:XX35,$B36+1,1)</f>
        <v>0</v>
      </c>
      <c r="XY36" s="535" cm="1">
        <f t="array" ref="XY36">INDEX(XY$13:XY35,$B36+1,1)</f>
        <v>0</v>
      </c>
      <c r="XZ36" s="535" cm="1">
        <f t="array" ref="XZ36">INDEX(XZ$13:XZ35,$B36+1,1)</f>
        <v>0</v>
      </c>
      <c r="YA36" s="535" cm="1">
        <f t="array" ref="YA36">INDEX(YA$13:YA35,$B36+1,1)</f>
        <v>0</v>
      </c>
      <c r="YB36" s="535" cm="1">
        <f t="array" ref="YB36">INDEX(YB$13:YB35,$B36+1,1)</f>
        <v>0</v>
      </c>
      <c r="YC36" s="535" cm="1">
        <f t="array" ref="YC36">INDEX(YC$13:YC35,$B36+1,1)</f>
        <v>0</v>
      </c>
      <c r="YD36" s="535" cm="1">
        <f t="array" ref="YD36">INDEX(YD$13:YD35,$B36+1,1)</f>
        <v>0</v>
      </c>
      <c r="YE36" s="535" cm="1">
        <f t="array" ref="YE36">INDEX(YE$13:YE35,$B36+1,1)</f>
        <v>0</v>
      </c>
      <c r="YF36" s="535" cm="1">
        <f t="array" ref="YF36">INDEX(YF$13:YF35,$B36+1,1)</f>
        <v>0</v>
      </c>
      <c r="YG36" s="535" cm="1">
        <f t="array" ref="YG36">INDEX(YG$13:YG35,$B36+1,1)</f>
        <v>0</v>
      </c>
      <c r="YH36" s="535" cm="1">
        <f t="array" ref="YH36">INDEX(YH$13:YH35,$B36+1,1)</f>
        <v>0</v>
      </c>
      <c r="YI36" s="535" cm="1">
        <f t="array" ref="YI36">INDEX(YI$13:YI35,$B36+1,1)</f>
        <v>0</v>
      </c>
      <c r="YJ36" s="535" cm="1">
        <f t="array" ref="YJ36">INDEX(YJ$13:YJ35,$B36+1,1)</f>
        <v>0</v>
      </c>
      <c r="YK36" s="535" cm="1">
        <f t="array" ref="YK36">INDEX(YK$13:YK35,$B36+1,1)</f>
        <v>0</v>
      </c>
      <c r="YL36" s="535" cm="1">
        <f t="array" ref="YL36">INDEX(YL$13:YL35,$B36+1,1)</f>
        <v>0</v>
      </c>
      <c r="YM36" s="535" cm="1">
        <f t="array" ref="YM36">INDEX(YM$13:YM35,$B36+1,1)</f>
        <v>0</v>
      </c>
      <c r="YN36" s="535" cm="1">
        <f t="array" ref="YN36">INDEX(YN$13:YN35,$B36+1,1)</f>
        <v>0</v>
      </c>
      <c r="YO36" s="535" cm="1">
        <f t="array" ref="YO36">INDEX(YO$13:YO35,$B36+1,1)</f>
        <v>0</v>
      </c>
      <c r="YP36" s="535" cm="1">
        <f t="array" ref="YP36">INDEX(YP$13:YP35,$B36+1,1)</f>
        <v>0</v>
      </c>
      <c r="YQ36" s="535" cm="1">
        <f t="array" ref="YQ36">INDEX(YQ$13:YQ35,$B36+1,1)</f>
        <v>0</v>
      </c>
      <c r="YR36" s="535" cm="1">
        <f t="array" ref="YR36">INDEX(YR$13:YR35,$B36+1,1)</f>
        <v>0</v>
      </c>
      <c r="YS36" s="535" cm="1">
        <f t="array" ref="YS36">INDEX(YS$13:YS35,$B36+1,1)</f>
        <v>0</v>
      </c>
      <c r="YT36" s="535" cm="1">
        <f t="array" ref="YT36">INDEX(YT$13:YT35,$B36+1,1)</f>
        <v>0</v>
      </c>
      <c r="YU36" s="535" cm="1">
        <f t="array" ref="YU36">INDEX(YU$13:YU35,$B36+1,1)</f>
        <v>0</v>
      </c>
      <c r="YV36" s="535" cm="1">
        <f t="array" ref="YV36">INDEX(YV$13:YV35,$B36+1,1)</f>
        <v>0</v>
      </c>
      <c r="YW36" s="535" cm="1">
        <f t="array" ref="YW36">INDEX(YW$13:YW35,$B36+1,1)</f>
        <v>0</v>
      </c>
      <c r="YX36" s="535" cm="1">
        <f t="array" ref="YX36">INDEX(YX$13:YX35,$B36+1,1)</f>
        <v>0</v>
      </c>
      <c r="YY36" s="535" cm="1">
        <f t="array" ref="YY36">INDEX(YY$13:YY35,$B36+1,1)</f>
        <v>0</v>
      </c>
      <c r="YZ36" s="535" cm="1">
        <f t="array" ref="YZ36">INDEX(YZ$13:YZ35,$B36+1,1)</f>
        <v>0</v>
      </c>
      <c r="ZA36" s="535" t="str" cm="1">
        <f t="array" ref="ZA36">INDEX(ZA$13:ZA35,$B36+1,1)</f>
        <v>-</v>
      </c>
      <c r="ZB36" s="18"/>
      <c r="ZC36" s="535" cm="1">
        <f t="array" ref="ZC36">INDEX(ZC$13:ZC35,$B36+1,1)</f>
        <v>0</v>
      </c>
      <c r="ZD36" s="535" cm="1">
        <f t="array" ref="ZD36">INDEX(ZD$13:ZD35,$B36+1,1)</f>
        <v>0</v>
      </c>
      <c r="ZE36" s="535" cm="1">
        <f t="array" ref="ZE36">INDEX(ZE$13:ZE35,$B36+1,1)</f>
        <v>0</v>
      </c>
      <c r="ZF36" s="535" t="str" cm="1">
        <f t="array" ref="ZF36">INDEX(ZF$13:ZF35,$B36+1,1)</f>
        <v>-</v>
      </c>
      <c r="ZG36" s="535" t="str" cm="1">
        <f t="array" ref="ZG36">INDEX(ZG$13:ZG35,$B36+1,1)</f>
        <v>-</v>
      </c>
      <c r="ZH36" s="535" t="str" cm="1">
        <f t="array" ref="ZH36">INDEX(ZH$13:ZH35,$B36+1,1)</f>
        <v>-</v>
      </c>
      <c r="ZI36" s="535" t="str" cm="1">
        <f t="array" ref="ZI36">INDEX(ZI$13:ZI35,$B36+1,1)</f>
        <v>-</v>
      </c>
      <c r="ZJ36" s="535" t="str" cm="1">
        <f t="array" ref="ZJ36">INDEX(ZJ$13:ZJ35,$B36+1,1)</f>
        <v>-</v>
      </c>
      <c r="ZK36" s="535" t="str" cm="1">
        <f t="array" ref="ZK36">INDEX(ZK$13:ZK35,$B36+1,1)</f>
        <v>-</v>
      </c>
      <c r="ZL36" s="535" t="str" cm="1">
        <f t="array" ref="ZL36">INDEX(ZL$13:ZL35,$B36+1,1)</f>
        <v>-</v>
      </c>
      <c r="ZM36" s="535" t="str" cm="1">
        <f t="array" ref="ZM36">INDEX(ZM$13:ZM35,$B36+1,1)</f>
        <v>-</v>
      </c>
      <c r="ZN36" s="535" t="str" cm="1">
        <f t="array" ref="ZN36">INDEX(ZN$13:ZN35,$B36+1,1)</f>
        <v>-</v>
      </c>
      <c r="ZO36" s="535" t="str" cm="1">
        <f t="array" ref="ZO36">INDEX(ZO$13:ZO35,$B36+1,1)</f>
        <v>-</v>
      </c>
      <c r="ZP36" s="535" t="str" cm="1">
        <f t="array" ref="ZP36">INDEX(ZP$13:ZP35,$B36+1,1)</f>
        <v>-</v>
      </c>
      <c r="ZQ36" s="535" t="str" cm="1">
        <f t="array" ref="ZQ36">INDEX(ZQ$13:ZQ35,$B36+1,1)</f>
        <v>-</v>
      </c>
      <c r="ZR36" s="535" t="str" cm="1">
        <f t="array" ref="ZR36">INDEX(ZR$13:ZR35,$B36+1,1)</f>
        <v>-</v>
      </c>
      <c r="ZS36" s="535" t="str" cm="1">
        <f t="array" ref="ZS36">INDEX(ZS$13:ZS35,$B36+1,1)</f>
        <v>-</v>
      </c>
      <c r="ZT36" s="535" t="str" cm="1">
        <f t="array" ref="ZT36">INDEX(ZT$13:ZT35,$B36+1,1)</f>
        <v>-</v>
      </c>
      <c r="ZU36" s="535" t="str" cm="1">
        <f t="array" ref="ZU36">INDEX(ZU$13:ZU35,$B36+1,1)</f>
        <v>-</v>
      </c>
      <c r="ZV36" s="535" t="str" cm="1">
        <f t="array" ref="ZV36">INDEX(ZV$13:ZV35,$B36+1,1)</f>
        <v>-</v>
      </c>
      <c r="ZW36" s="535" t="str" cm="1">
        <f t="array" ref="ZW36">INDEX(ZW$13:ZW35,$B36+1,1)</f>
        <v>-</v>
      </c>
      <c r="ZX36" s="18"/>
      <c r="ZY36" s="411" t="str">
        <f t="shared" ca="1" si="211"/>
        <v>-</v>
      </c>
      <c r="ZZ36" s="535" t="str" cm="1">
        <f t="array" ref="ZZ36">INDEX(ZZ$13:ZZ35,$B36+1,1)</f>
        <v>-</v>
      </c>
      <c r="AAA36" s="535" t="str" cm="1">
        <f t="array" ref="AAA36">INDEX(AAA$13:AAA35,$B36+1,1)</f>
        <v>-</v>
      </c>
      <c r="AAB36" s="535" t="str" cm="1">
        <f t="array" ref="AAB36">INDEX(AAB$13:AAB35,$B36+1,1)</f>
        <v>-</v>
      </c>
      <c r="AAC36" s="535" t="str" cm="1">
        <f t="array" ref="AAC36">INDEX(AAC$13:AAC35,$B36+1,1)</f>
        <v>-</v>
      </c>
      <c r="AAD36" s="535" cm="1">
        <f t="array" ref="AAD36">INDEX(AAD$13:AAD35,$B36+1,1)</f>
        <v>0</v>
      </c>
      <c r="AAE36" s="535" t="str" cm="1">
        <f t="array" ref="AAE36">INDEX(AAE$13:AAE35,$B36+1,1)</f>
        <v>-</v>
      </c>
      <c r="AAF36" s="535" t="str" cm="1">
        <f t="array" ref="AAF36">INDEX(AAF$13:AAF35,$B36+1,1)</f>
        <v>-</v>
      </c>
      <c r="AAG36" s="535" t="str" cm="1">
        <f t="array" ref="AAG36">INDEX(AAG$13:AAG35,$B36+1,1)</f>
        <v>-</v>
      </c>
      <c r="AAH36" s="535" t="str" cm="1">
        <f t="array" ref="AAH36">INDEX(AAH$13:AAH35,$B36+1,1)</f>
        <v>-</v>
      </c>
      <c r="AAI36" s="535" t="str" cm="1">
        <f t="array" ref="AAI36">INDEX(AAI$13:AAI35,$B36+1,1)</f>
        <v>-</v>
      </c>
      <c r="AAJ36" s="535" t="str" cm="1">
        <f t="array" ref="AAJ36">INDEX(AAJ$13:AAJ35,$B36+1,1)</f>
        <v>-</v>
      </c>
      <c r="AAK36" s="535" t="str" cm="1">
        <f t="array" ref="AAK36">INDEX(AAK$13:AAK35,$B36+1,1)</f>
        <v>-</v>
      </c>
      <c r="AAL36" s="535" t="str" cm="1">
        <f t="array" ref="AAL36">INDEX(AAL$13:AAL35,$B36+1,1)</f>
        <v>-</v>
      </c>
      <c r="AAM36" s="535" t="b" cm="1">
        <f t="array" ref="AAM36">INDEX(AAM$13:AAM35,$B36+1,1)</f>
        <v>1</v>
      </c>
      <c r="AAN36" s="535" t="str" cm="1">
        <f t="array" ref="AAN36">INDEX(AAN$13:AAN35,$B36+1,1)</f>
        <v>-</v>
      </c>
      <c r="AAO36" s="535" cm="1">
        <f t="array" ref="AAO36">INDEX(AAO$13:AAO35,$B36+1,1)</f>
        <v>0</v>
      </c>
      <c r="AAP36" s="535" cm="1">
        <f t="array" ref="AAP36">INDEX(AAP$13:AAP35,$B36+1,1)</f>
        <v>0</v>
      </c>
      <c r="AAQ36" s="535" cm="1">
        <f t="array" ref="AAQ36">INDEX(AAQ$13:AAQ35,$B36+1,1)</f>
        <v>0</v>
      </c>
      <c r="AAR36" s="18"/>
      <c r="AAS36" s="535" t="str" cm="1">
        <f t="array" ref="AAS36">INDEX(AAS$13:AAS35,$B36+1,1)</f>
        <v>-</v>
      </c>
      <c r="AAT36" s="535" t="str" cm="1">
        <f t="array" ref="AAT36">INDEX(AAT$13:AAT35,$B36+1,1)</f>
        <v>-</v>
      </c>
      <c r="AAU36" s="535" t="str" cm="1">
        <f t="array" ref="AAU36">INDEX(AAU$13:AAU35,$B36+1,1)</f>
        <v>-</v>
      </c>
      <c r="AAV36" s="535" t="str" cm="1">
        <f t="array" ref="AAV36">INDEX(AAV$13:AAV35,$B36+1,1)</f>
        <v>-</v>
      </c>
      <c r="AAW36" s="535" cm="1">
        <f t="array" ref="AAW36">INDEX(AAW$13:AAW35,$B36+1,1)</f>
        <v>1</v>
      </c>
      <c r="AAX36" s="535" cm="1">
        <f t="array" ref="AAX36">INDEX(AAX$13:AAX35,$B36+1,1)</f>
        <v>1</v>
      </c>
      <c r="AAY36" s="535" cm="1">
        <f t="array" ref="AAY36">INDEX(AAY$13:AAY35,$B36+1,1)</f>
        <v>1</v>
      </c>
      <c r="AAZ36" s="535" cm="1">
        <f t="array" ref="AAZ36">INDEX(AAZ$13:AAZ35,$B36+1,1)</f>
        <v>1</v>
      </c>
      <c r="ABA36" s="535" t="str" cm="1">
        <f t="array" ref="ABA36">INDEX(ABA$13:ABA35,$B36+1,1)</f>
        <v>-</v>
      </c>
      <c r="ABB36" s="535" t="str" cm="1">
        <f t="array" ref="ABB36">INDEX(ABB$13:ABB35,$B36+1,1)</f>
        <v>-</v>
      </c>
      <c r="ABC36" s="535" t="str" cm="1">
        <f t="array" ref="ABC36">INDEX(ABC$13:ABC35,$B36+1,1)</f>
        <v>-</v>
      </c>
      <c r="ABD36" s="535" t="str" cm="1">
        <f t="array" ref="ABD36">INDEX(ABD$13:ABD35,$B36+1,1)</f>
        <v>-</v>
      </c>
      <c r="ABE36" s="535" t="str" cm="1">
        <f t="array" ref="ABE36">INDEX(ABE$13:ABE35,$B36+1,1)</f>
        <v>-</v>
      </c>
      <c r="ABF36" s="535" t="str" cm="1">
        <f t="array" ref="ABF36">INDEX(ABF$13:ABF35,$B36+1,1)</f>
        <v>-</v>
      </c>
      <c r="ABG36" s="535" t="str" cm="1">
        <f t="array" ref="ABG36">INDEX(ABG$13:ABG35,$B36+1,1)</f>
        <v>-</v>
      </c>
      <c r="ABH36" s="18"/>
      <c r="ABI36" s="535" t="str" cm="1">
        <f t="array" ref="ABI36">INDEX(ABI$13:ABI35,$B36+1,1)</f>
        <v>-</v>
      </c>
      <c r="ABJ36" s="411">
        <f t="shared" si="187"/>
        <v>1</v>
      </c>
      <c r="ABK36" s="18"/>
      <c r="ABL36" s="535" t="str" cm="1">
        <f t="array" ref="ABL36">INDEX(ABL$13:ABL35,$B36+1,1)</f>
        <v>-</v>
      </c>
      <c r="ABM36" s="535" t="str" cm="1">
        <f t="array" ref="ABM36">INDEX(ABM$13:ABM35,$B36+1,1)</f>
        <v>-</v>
      </c>
      <c r="ABN36" s="535" t="str" cm="1">
        <f t="array" ref="ABN36">INDEX(ABN$13:ABN35,$B36+1,1)</f>
        <v>-</v>
      </c>
      <c r="ABO36" s="22" t="b">
        <v>1</v>
      </c>
      <c r="ABP36" s="535" t="str" cm="1">
        <f t="array" ref="ABP36">INDEX(ABP$13:ABP35,$B36+1,1)</f>
        <v>-</v>
      </c>
      <c r="ABQ36" s="535" t="str" cm="1">
        <f t="array" ref="ABQ36">INDEX(ABQ$13:ABQ35,$B36+1,1)</f>
        <v>-</v>
      </c>
      <c r="ABR36" s="535" t="str" cm="1">
        <f t="array" ref="ABR36">INDEX(ABR$13:ABR35,$B36+1,1)</f>
        <v>-</v>
      </c>
      <c r="ABS36" s="535" t="str" cm="1">
        <f t="array" ref="ABS36">INDEX(ABS$13:ABS35,$B36+1,1)</f>
        <v>-</v>
      </c>
      <c r="ABT36" s="540">
        <f>VALUE($L36&amp;$T36&amp;$N36&amp;$AK36)</f>
        <v>2231</v>
      </c>
      <c r="ABU36" s="535" t="str" cm="1">
        <f t="array" ref="ABU36">INDEX(ABU$13:ABU35,$B36+1,1)</f>
        <v>-</v>
      </c>
      <c r="ABV36" s="535" t="str" cm="1">
        <f t="array" ref="ABV36">INDEX(ABV$13:ABV35,$B36+1,1)</f>
        <v>-</v>
      </c>
      <c r="ABW36" s="535" t="str" cm="1">
        <f t="array" ref="ABW36">INDEX(ABW$13:ABW35,$B36+1,1)</f>
        <v>-</v>
      </c>
      <c r="ABX36" s="535" t="str" cm="1">
        <f t="array" ref="ABX36">INDEX(ABX$13:ABX35,$B36+1,1)</f>
        <v>-</v>
      </c>
      <c r="ABY36" s="535" t="str" cm="1">
        <f t="array" ref="ABY36">INDEX(ABY$13:ABY35,$B36+1,1)</f>
        <v>-</v>
      </c>
      <c r="ABZ36" s="535" t="str" cm="1">
        <f t="array" ref="ABZ36">INDEX(ABZ$13:ABZ35,$B36+1,1)</f>
        <v>-</v>
      </c>
      <c r="ACA36" s="535" t="str" cm="1">
        <f t="array" ref="ACA36">INDEX(ACA$13:ACA35,$B36+1,1)</f>
        <v>-</v>
      </c>
      <c r="ACB36" s="535" t="str" cm="1">
        <f t="array" ref="ACB36">INDEX(ACB$13:ACB35,$B36+1,1)</f>
        <v>-</v>
      </c>
      <c r="ACC36" s="535" t="str" cm="1">
        <f t="array" ref="ACC36">INDEX(ACC$13:ACC35,$B36+1,1)</f>
        <v>-</v>
      </c>
      <c r="ACD36" s="535" t="str" cm="1">
        <f t="array" ref="ACD36">INDEX(ACD$13:ACD35,$B36+1,1)</f>
        <v>-</v>
      </c>
      <c r="ACE36" s="535" t="str" cm="1">
        <f t="array" ref="ACE36">INDEX(ACE$13:ACE35,$B36+1,1)</f>
        <v>-</v>
      </c>
      <c r="ACF36" s="535" t="str" cm="1">
        <f t="array" ref="ACF36">INDEX(ACF$13:ACF35,$B36+1,1)</f>
        <v>-</v>
      </c>
      <c r="ACG36" s="535" t="str" cm="1">
        <f t="array" ref="ACG36">INDEX(ACG$13:ACG35,$B36+1,1)</f>
        <v>-</v>
      </c>
      <c r="ACH36" s="535" t="str" cm="1">
        <f t="array" ref="ACH36">INDEX(ACH$13:ACH35,$B36+1,1)</f>
        <v>-</v>
      </c>
      <c r="ACI36" s="535" t="str" cm="1">
        <f t="array" ref="ACI36">INDEX(ACI$13:ACI35,$B36+1,1)</f>
        <v>-</v>
      </c>
      <c r="ACJ36" s="535" t="str" cm="1">
        <f t="array" ref="ACJ36">INDEX(ACJ$13:ACJ35,$B36+1,1)</f>
        <v>-</v>
      </c>
      <c r="ACK36" s="535" t="str" cm="1">
        <f t="array" ref="ACK36">INDEX(ACK$13:ACK35,$B36+1,1)</f>
        <v>-</v>
      </c>
      <c r="ACL36" s="535" t="str" cm="1">
        <f t="array" ref="ACL36">INDEX(ACL$13:ACL35,$B36+1,1)</f>
        <v>-</v>
      </c>
      <c r="ACM36" s="535" t="str" cm="1">
        <f t="array" ref="ACM36">INDEX(ACM$13:ACM35,$B36+1,1)</f>
        <v>-</v>
      </c>
      <c r="ACN36" s="535" t="str" cm="1">
        <f t="array" ref="ACN36">INDEX(ACN$13:ACN35,$B36+1,1)</f>
        <v>-</v>
      </c>
      <c r="ACO36" s="535" t="str" cm="1">
        <f t="array" ref="ACO36">INDEX(ACO$13:ACO35,$B36+1,1)</f>
        <v>-</v>
      </c>
      <c r="ACP36" s="535" t="str" cm="1">
        <f t="array" ref="ACP36">INDEX(ACP$13:ACP35,$B36+1,1)</f>
        <v>-</v>
      </c>
      <c r="ACQ36" s="535" t="str" cm="1">
        <f t="array" ref="ACQ36">INDEX(ACQ$13:ACQ35,$B36+1,1)</f>
        <v>-</v>
      </c>
      <c r="ACR36" s="535" t="str" cm="1">
        <f t="array" ref="ACR36">INDEX(ACR$13:ACR35,$B36+1,1)</f>
        <v>-</v>
      </c>
      <c r="ACS36" s="535" t="str" cm="1">
        <f t="array" ref="ACS36">INDEX(ACS$13:ACS35,$B36+1,1)</f>
        <v>-</v>
      </c>
      <c r="ACT36" s="535" t="str" cm="1">
        <f t="array" ref="ACT36">INDEX(ACT$13:ACT35,$B36+1,1)</f>
        <v>-</v>
      </c>
      <c r="ACU36" s="535" t="str" cm="1">
        <f t="array" ref="ACU36">INDEX(ACU$13:ACU35,$B36+1,1)</f>
        <v>-</v>
      </c>
      <c r="ACV36" s="535" t="str" cm="1">
        <f t="array" ref="ACV36">INDEX(ACV$13:ACV35,$B36+1,1)</f>
        <v>-</v>
      </c>
      <c r="ACW36" s="535" t="str" cm="1">
        <f t="array" ref="ACW36">INDEX(ACW$13:ACW35,$B36+1,1)</f>
        <v>-</v>
      </c>
      <c r="ACX36" s="535" t="str" cm="1">
        <f t="array" ref="ACX36">INDEX(ACX$13:ACX35,$B36+1,1)</f>
        <v>-</v>
      </c>
      <c r="ACY36" s="535" t="str" cm="1">
        <f t="array" ref="ACY36">INDEX(ACY$13:ACY35,$B36+1,1)</f>
        <v>-</v>
      </c>
      <c r="ACZ36" s="535" t="str" cm="1">
        <f t="array" ref="ACZ36">INDEX(ACZ$13:ACZ35,$B36+1,1)</f>
        <v>-</v>
      </c>
      <c r="ADA36" s="535" t="str" cm="1">
        <f t="array" ref="ADA36">INDEX(ADA$13:ADA35,$B36+1,1)</f>
        <v>-</v>
      </c>
      <c r="ADB36" s="535" cm="1">
        <f t="array" ref="ADB36">INDEX(ADB$13:ADB35,$B36+1,1)</f>
        <v>1</v>
      </c>
      <c r="ADC36" s="535" cm="1">
        <f t="array" ref="ADC36">INDEX(ADC$13:ADC35,$B36+1,1)</f>
        <v>1</v>
      </c>
      <c r="ADD36" s="535" t="str" cm="1">
        <f t="array" ref="ADD36">INDEX(ADD$13:ADD35,$B36+1,1)</f>
        <v>-</v>
      </c>
      <c r="ADE36" s="535" t="str" cm="1">
        <f t="array" ref="ADE36">INDEX(ADE$13:ADE35,$B36+1,1)</f>
        <v>-</v>
      </c>
      <c r="ADF36" s="535" t="str" cm="1">
        <f t="array" ref="ADF36">INDEX(ADF$13:ADF35,$B36+1,1)</f>
        <v>-</v>
      </c>
      <c r="ADG36" s="535" t="str" cm="1">
        <f t="array" ref="ADG36">INDEX(ADG$13:ADG35,$B36+1,1)</f>
        <v>-</v>
      </c>
      <c r="ADH36" s="535" t="str" cm="1">
        <f t="array" ref="ADH36">INDEX(ADH$13:ADH35,$B36+1,1)</f>
        <v>-</v>
      </c>
      <c r="ADI36" s="535" t="str" cm="1">
        <f t="array" ref="ADI36">INDEX(ADI$13:ADI35,$B36+1,1)</f>
        <v>-</v>
      </c>
      <c r="ADJ36" s="535" t="str" cm="1">
        <f t="array" ref="ADJ36">INDEX(ADJ$13:ADJ35,$B36+1,1)</f>
        <v>-</v>
      </c>
      <c r="ADK36" s="535" t="str" cm="1">
        <f t="array" ref="ADK36">INDEX(ADK$13:ADK35,$B36+1,1)</f>
        <v>-</v>
      </c>
      <c r="ADL36" s="535" t="str" cm="1">
        <f t="array" ref="ADL36">INDEX(ADL$13:ADL35,$B36+1,1)</f>
        <v>-</v>
      </c>
      <c r="ADM36" s="535" t="str" cm="1">
        <f t="array" ref="ADM36">INDEX(ADM$13:ADM35,$B36+1,1)</f>
        <v>-</v>
      </c>
      <c r="ADN36" s="535" t="str" cm="1">
        <f t="array" ref="ADN36">INDEX(ADN$13:ADN35,$B36+1,1)</f>
        <v>-</v>
      </c>
      <c r="ADO36" s="535" t="str" cm="1">
        <f t="array" ref="ADO36">INDEX(ADO$13:ADO35,$B36+1,1)</f>
        <v>-</v>
      </c>
      <c r="ADP36" s="535" t="str" cm="1">
        <f t="array" ref="ADP36">INDEX(ADP$13:ADP35,$B36+1,1)</f>
        <v>-</v>
      </c>
      <c r="ADQ36" s="18"/>
      <c r="ADR36" s="535" t="str" cm="1">
        <f t="array" ref="ADR36">INDEX(ADR$13:ADR35,$B36+1,1)</f>
        <v>-</v>
      </c>
      <c r="ADS36" s="535" t="str" cm="1">
        <f t="array" ref="ADS36">INDEX(ADS$13:ADS35,$B36+1,1)</f>
        <v>-</v>
      </c>
      <c r="ADT36" s="535" t="str" cm="1">
        <f t="array" ref="ADT36">INDEX(ADT$13:ADT35,$B36+1,1)</f>
        <v>-</v>
      </c>
      <c r="ADU36" s="535" t="str" cm="1">
        <f t="array" ref="ADU36">INDEX(ADU$13:ADU35,$B36+1,1)</f>
        <v>-</v>
      </c>
      <c r="ADV36" s="535" t="str" cm="1">
        <f t="array" ref="ADV36">INDEX(ADV$13:ADV35,$B36+1,1)</f>
        <v>-</v>
      </c>
      <c r="ADW36" s="535" t="str" cm="1">
        <f t="array" ref="ADW36">INDEX(ADW$13:ADW35,$B36+1,1)</f>
        <v>-</v>
      </c>
      <c r="ADX36" s="535" t="str" cm="1">
        <f t="array" ref="ADX36">INDEX(ADX$13:ADX35,$B36+1,1)</f>
        <v>-</v>
      </c>
      <c r="ADY36" s="535" t="str" cm="1">
        <f t="array" ref="ADY36">INDEX(ADY$13:ADY35,$B36+1,1)</f>
        <v>-</v>
      </c>
      <c r="ADZ36" s="535" t="str" cm="1">
        <f t="array" ref="ADZ36">INDEX(ADZ$13:ADZ35,$B36+1,1)</f>
        <v>-</v>
      </c>
      <c r="AEA36" s="535" t="str" cm="1">
        <f t="array" ref="AEA36">INDEX(AEA$13:AEA35,$B36+1,1)</f>
        <v>-</v>
      </c>
      <c r="AEB36" s="535" t="str" cm="1">
        <f t="array" ref="AEB36">INDEX(AEB$13:AEB35,$B36+1,1)</f>
        <v>-</v>
      </c>
      <c r="AEC36" s="535" t="str" cm="1">
        <f t="array" ref="AEC36">INDEX(AEC$13:AEC35,$B36+1,1)</f>
        <v>-</v>
      </c>
      <c r="AED36" s="535" t="str" cm="1">
        <f t="array" ref="AED36">INDEX(AED$13:AED35,$B36+1,1)</f>
        <v>-</v>
      </c>
      <c r="AEE36" s="535" t="str" cm="1">
        <f t="array" ref="AEE36">INDEX(AEE$13:AEE35,$B36+1,1)</f>
        <v>-</v>
      </c>
      <c r="AEF36" s="535" t="str" cm="1">
        <f t="array" ref="AEF36">INDEX(AEF$13:AEF35,$B36+1,1)</f>
        <v>-</v>
      </c>
      <c r="AEG36" s="535" t="str" cm="1">
        <f t="array" ref="AEG36">INDEX(AEG$13:AEG35,$B36+1,1)</f>
        <v>-</v>
      </c>
      <c r="AEH36" s="535" t="str" cm="1">
        <f t="array" ref="AEH36">INDEX(AEH$13:AEH35,$B36+1,1)</f>
        <v>-</v>
      </c>
      <c r="AEI36" s="535" t="str" cm="1">
        <f t="array" ref="AEI36">INDEX(AEI$13:AEI35,$B36+1,1)</f>
        <v>-</v>
      </c>
      <c r="AEJ36" s="535" t="str" cm="1">
        <f t="array" ref="AEJ36">INDEX(AEJ$13:AEJ35,$B36+1,1)</f>
        <v>-</v>
      </c>
      <c r="AEK36" s="535" t="str" cm="1">
        <f t="array" ref="AEK36">INDEX(AEK$13:AEK35,$B36+1,1)</f>
        <v>-</v>
      </c>
      <c r="AEL36" s="535" t="str" cm="1">
        <f t="array" ref="AEL36">INDEX(AEL$13:AEL35,$B36+1,1)</f>
        <v>-</v>
      </c>
      <c r="AEM36" s="535" t="str" cm="1">
        <f t="array" ref="AEM36">INDEX(AEM$13:AEM35,$B36+1,1)</f>
        <v>-</v>
      </c>
      <c r="AEN36" s="535" t="str" cm="1">
        <f t="array" ref="AEN36">INDEX(AEN$13:AEN35,$B36+1,1)</f>
        <v>-</v>
      </c>
      <c r="AEO36" s="535" t="str" cm="1">
        <f t="array" ref="AEO36">INDEX(AEO$13:AEO35,$B36+1,1)</f>
        <v>-</v>
      </c>
      <c r="AEP36" s="535" t="str" cm="1">
        <f t="array" ref="AEP36">INDEX(AEP$13:AEP35,$B36+1,1)</f>
        <v>-</v>
      </c>
      <c r="AEQ36" s="535" t="str" cm="1">
        <f t="array" ref="AEQ36">INDEX(AEQ$13:AEQ35,$B36+1,1)</f>
        <v>-</v>
      </c>
      <c r="AER36" s="535" t="str" cm="1">
        <f t="array" ref="AER36">INDEX(AER$13:AER35,$B36+1,1)</f>
        <v>-</v>
      </c>
      <c r="AES36" s="535" t="str" cm="1">
        <f t="array" ref="AES36">INDEX(AES$13:AES35,$B36+1,1)</f>
        <v>-</v>
      </c>
      <c r="AET36" s="535" t="str" cm="1">
        <f t="array" ref="AET36">INDEX(AET$13:AET35,$B36+1,1)</f>
        <v>-</v>
      </c>
      <c r="AEU36" s="535" t="str" cm="1">
        <f t="array" ref="AEU36">INDEX(AEU$13:AEU35,$B36+1,1)</f>
        <v>-</v>
      </c>
      <c r="AEV36" s="535" t="str" cm="1">
        <f t="array" ref="AEV36">INDEX(AEV$13:AEV35,$B36+1,1)</f>
        <v>-</v>
      </c>
      <c r="AEW36" s="535" t="str" cm="1">
        <f t="array" ref="AEW36">INDEX(AEW$13:AEW35,$B36+1,1)</f>
        <v>-</v>
      </c>
      <c r="AEX36" s="535" t="str" cm="1">
        <f t="array" ref="AEX36">INDEX(AEX$13:AEX35,$B36+1,1)</f>
        <v>-</v>
      </c>
      <c r="AEY36" s="535" t="str" cm="1">
        <f t="array" ref="AEY36">INDEX(AEY$13:AEY35,$B36+1,1)</f>
        <v>-</v>
      </c>
      <c r="AEZ36" s="535" t="str" cm="1">
        <f t="array" ref="AEZ36">INDEX(AEZ$13:AEZ35,$B36+1,1)</f>
        <v>-</v>
      </c>
      <c r="AFA36" s="535" t="str" cm="1">
        <f t="array" ref="AFA36">INDEX(AFA$13:AFA35,$B36+1,1)</f>
        <v>-</v>
      </c>
      <c r="AFB36" s="535" t="str" cm="1">
        <f t="array" ref="AFB36">INDEX(AFB$13:AFB35,$B36+1,1)</f>
        <v>-</v>
      </c>
      <c r="AFC36" s="535" t="str" cm="1">
        <f t="array" ref="AFC36">INDEX(AFC$13:AFC35,$B36+1,1)</f>
        <v>-</v>
      </c>
      <c r="AFD36" s="535" t="str" cm="1">
        <f t="array" ref="AFD36">INDEX(AFD$13:AFD35,$B36+1,1)</f>
        <v>-</v>
      </c>
      <c r="AFE36" s="535" t="str" cm="1">
        <f t="array" ref="AFE36">INDEX(AFE$13:AFE35,$B36+1,1)</f>
        <v>-</v>
      </c>
      <c r="AFF36" s="535" t="str" cm="1">
        <f t="array" ref="AFF36">INDEX(AFF$13:AFF35,$B36+1,1)</f>
        <v>-</v>
      </c>
      <c r="AFG36" s="535" t="str" cm="1">
        <f t="array" ref="AFG36">INDEX(AFG$13:AFG35,$B36+1,1)</f>
        <v>-</v>
      </c>
      <c r="AFH36" s="535" t="str" cm="1">
        <f t="array" ref="AFH36">INDEX(AFH$13:AFH35,$B36+1,1)</f>
        <v>-</v>
      </c>
      <c r="AFI36" s="535" t="str" cm="1">
        <f t="array" ref="AFI36">INDEX(AFI$13:AFI35,$B36+1,1)</f>
        <v>-</v>
      </c>
      <c r="AFJ36" s="535" t="str" cm="1">
        <f t="array" ref="AFJ36">INDEX(AFJ$13:AFJ35,$B36+1,1)</f>
        <v>-</v>
      </c>
      <c r="AFK36" s="535" t="str" cm="1">
        <f t="array" ref="AFK36">INDEX(AFK$13:AFK35,$B36+1,1)</f>
        <v>-</v>
      </c>
      <c r="AFL36" s="535" t="str" cm="1">
        <f t="array" ref="AFL36">INDEX(AFL$13:AFL35,$B36+1,1)</f>
        <v>-</v>
      </c>
      <c r="AFM36" s="535" t="str" cm="1">
        <f t="array" ref="AFM36">INDEX(AFM$13:AFM35,$B36+1,1)</f>
        <v>-</v>
      </c>
      <c r="AFN36" s="535" t="str" cm="1">
        <f t="array" ref="AFN36">INDEX(AFN$13:AFN35,$B36+1,1)</f>
        <v>-</v>
      </c>
      <c r="AFO36" s="535" t="str" cm="1">
        <f t="array" ref="AFO36">INDEX(AFO$13:AFO35,$B36+1,1)</f>
        <v>-</v>
      </c>
      <c r="AFP36" s="535" t="str" cm="1">
        <f t="array" ref="AFP36">INDEX(AFP$13:AFP35,$B36+1,1)</f>
        <v>-</v>
      </c>
      <c r="AFQ36" s="535" t="str" cm="1">
        <f t="array" ref="AFQ36">INDEX(AFQ$13:AFQ35,$B36+1,1)</f>
        <v>-</v>
      </c>
      <c r="AFR36" s="535" t="str" cm="1">
        <f t="array" ref="AFR36">INDEX(AFR$13:AFR35,$B36+1,1)</f>
        <v>-</v>
      </c>
      <c r="AFS36" s="535" t="str" cm="1">
        <f t="array" ref="AFS36">INDEX(AFS$13:AFS35,$B36+1,1)</f>
        <v>-</v>
      </c>
      <c r="AFT36" s="535" t="str" cm="1">
        <f t="array" ref="AFT36">INDEX(AFT$13:AFT35,$B36+1,1)</f>
        <v>-</v>
      </c>
      <c r="AFU36" s="535" t="str" cm="1">
        <f t="array" ref="AFU36">INDEX(AFU$13:AFU35,$B36+1,1)</f>
        <v>-</v>
      </c>
      <c r="AFV36" s="535" t="str" cm="1">
        <f t="array" ref="AFV36">INDEX(AFV$13:AFV35,$B36+1,1)</f>
        <v>-</v>
      </c>
      <c r="AFW36" s="535" t="str" cm="1">
        <f t="array" ref="AFW36">INDEX(AFW$13:AFW35,$B36+1,1)</f>
        <v>-</v>
      </c>
      <c r="AFX36" s="535" t="str" cm="1">
        <f t="array" ref="AFX36">INDEX(AFX$13:AFX35,$B36+1,1)</f>
        <v>-</v>
      </c>
      <c r="AFY36" s="535" t="str" cm="1">
        <f t="array" ref="AFY36">INDEX(AFY$13:AFY35,$B36+1,1)</f>
        <v>-</v>
      </c>
      <c r="AFZ36" s="535" t="str" cm="1">
        <f t="array" ref="AFZ36">INDEX(AFZ$13:AFZ35,$B36+1,1)</f>
        <v>-</v>
      </c>
      <c r="AGA36" s="535" t="str" cm="1">
        <f t="array" ref="AGA36">INDEX(AGA$13:AGA35,$B36+1,1)</f>
        <v>-</v>
      </c>
      <c r="AGB36" s="535" t="str" cm="1">
        <f t="array" ref="AGB36">INDEX(AGB$13:AGB35,$B36+1,1)</f>
        <v>-</v>
      </c>
      <c r="AGC36" s="535" t="str" cm="1">
        <f t="array" ref="AGC36">INDEX(AGC$13:AGC35,$B36+1,1)</f>
        <v>-</v>
      </c>
      <c r="AGD36" s="535" t="str" cm="1">
        <f t="array" ref="AGD36">INDEX(AGD$13:AGD35,$B36+1,1)</f>
        <v>-</v>
      </c>
      <c r="AGE36" s="535" t="str" cm="1">
        <f t="array" ref="AGE36">INDEX(AGE$13:AGE35,$B36+1,1)</f>
        <v>-</v>
      </c>
      <c r="AGF36" s="535" t="str" cm="1">
        <f t="array" ref="AGF36">INDEX(AGF$13:AGF35,$B36+1,1)</f>
        <v>-</v>
      </c>
      <c r="AGG36" s="535" t="str" cm="1">
        <f t="array" ref="AGG36">INDEX(AGG$13:AGG35,$B36+1,1)</f>
        <v>-</v>
      </c>
      <c r="AGH36" s="535" t="str" cm="1">
        <f t="array" ref="AGH36">INDEX(AGH$13:AGH35,$B36+1,1)</f>
        <v>-</v>
      </c>
      <c r="AGI36" s="535" t="str" cm="1">
        <f t="array" ref="AGI36">INDEX(AGI$13:AGI35,$B36+1,1)</f>
        <v>-</v>
      </c>
      <c r="AGJ36" s="535" t="str" cm="1">
        <f t="array" ref="AGJ36">INDEX(AGJ$13:AGJ35,$B36+1,1)</f>
        <v>-</v>
      </c>
      <c r="AGK36" s="535" t="str" cm="1">
        <f t="array" ref="AGK36">INDEX(AGK$13:AGK35,$B36+1,1)</f>
        <v>-</v>
      </c>
      <c r="AGL36" s="535" t="str" cm="1">
        <f t="array" ref="AGL36">INDEX(AGL$13:AGL35,$B36+1,1)</f>
        <v>-</v>
      </c>
      <c r="AGM36" s="535" t="str" cm="1">
        <f t="array" ref="AGM36">INDEX(AGM$13:AGM35,$B36+1,1)</f>
        <v>-</v>
      </c>
      <c r="AGN36" s="535" t="str" cm="1">
        <f t="array" ref="AGN36">INDEX(AGN$13:AGN35,$B36+1,1)</f>
        <v>-</v>
      </c>
      <c r="AGO36" s="535" t="str" cm="1">
        <f t="array" ref="AGO36">INDEX(AGO$13:AGO35,$B36+1,1)</f>
        <v>-</v>
      </c>
      <c r="AGP36" s="535" t="str" cm="1">
        <f t="array" ref="AGP36">INDEX(AGP$13:AGP35,$B36+1,1)</f>
        <v>-</v>
      </c>
      <c r="AGQ36" s="535" t="str" cm="1">
        <f t="array" ref="AGQ36">INDEX(AGQ$13:AGQ35,$B36+1,1)</f>
        <v>-</v>
      </c>
      <c r="AGR36" s="535" t="str" cm="1">
        <f t="array" ref="AGR36">INDEX(AGR$13:AGR35,$B36+1,1)</f>
        <v>-</v>
      </c>
      <c r="AGS36" s="535" t="str" cm="1">
        <f t="array" ref="AGS36">INDEX(AGS$13:AGS35,$B36+1,1)</f>
        <v>-</v>
      </c>
      <c r="AGT36" s="535" t="str" cm="1">
        <f t="array" ref="AGT36">INDEX(AGT$13:AGT35,$B36+1,1)</f>
        <v>-</v>
      </c>
      <c r="AGU36" s="535" t="str" cm="1">
        <f t="array" ref="AGU36">INDEX(AGU$13:AGU35,$B36+1,1)</f>
        <v>-</v>
      </c>
      <c r="AGV36" s="535" t="str" cm="1">
        <f t="array" ref="AGV36">INDEX(AGV$13:AGV35,$B36+1,1)</f>
        <v>-</v>
      </c>
      <c r="AGW36" s="535" t="str" cm="1">
        <f t="array" ref="AGW36">INDEX(AGW$13:AGW35,$B36+1,1)</f>
        <v>-</v>
      </c>
      <c r="AGX36" s="535" t="str" cm="1">
        <f t="array" ref="AGX36">INDEX(AGX$13:AGX35,$B36+1,1)</f>
        <v>-</v>
      </c>
      <c r="AGY36" s="535" t="str" cm="1">
        <f t="array" ref="AGY36">INDEX(AGY$13:AGY35,$B36+1,1)</f>
        <v>-</v>
      </c>
      <c r="AGZ36" s="535" t="str" cm="1">
        <f t="array" ref="AGZ36">INDEX(AGZ$13:AGZ35,$B36+1,1)</f>
        <v>-</v>
      </c>
      <c r="AHA36" s="535" t="str" cm="1">
        <f t="array" ref="AHA36">INDEX(AHA$13:AHA35,$B36+1,1)</f>
        <v>-</v>
      </c>
      <c r="AHB36" s="535" t="str" cm="1">
        <f t="array" ref="AHB36">INDEX(AHB$13:AHB35,$B36+1,1)</f>
        <v>-</v>
      </c>
      <c r="AHC36" s="535" t="str" cm="1">
        <f t="array" ref="AHC36">INDEX(AHC$13:AHC35,$B36+1,1)</f>
        <v>-</v>
      </c>
      <c r="AHD36" s="535" cm="1">
        <f t="array" ref="AHD36">INDEX(AHD$13:AHD35,$B36+1,1)</f>
        <v>0</v>
      </c>
      <c r="AHE36" s="483">
        <v>0</v>
      </c>
    </row>
    <row r="37" spans="1:889" outlineLevel="1">
      <c r="A37" s="18">
        <f t="shared" si="148"/>
        <v>24</v>
      </c>
      <c r="B37" s="18">
        <f t="shared" si="218"/>
        <v>6</v>
      </c>
      <c r="C37">
        <v>2</v>
      </c>
      <c r="D37" s="17" t="str" cm="1">
        <f t="array" ref="D37">INDEX(D$13:D36,$B37+1,1)</f>
        <v>GSW</v>
      </c>
      <c r="E37" t="b">
        <v>1</v>
      </c>
      <c r="F37" t="b">
        <v>0</v>
      </c>
      <c r="G37" t="b">
        <f t="shared" si="219"/>
        <v>1</v>
      </c>
      <c r="H37" s="40" t="s">
        <v>2731</v>
      </c>
      <c r="I37" s="535" cm="1">
        <f t="array" ref="I37">INDEX(I$13:I36,$B37+1,1)</f>
        <v>1</v>
      </c>
      <c r="J37" s="535" cm="1">
        <f t="array" ref="J37">INDEX(J$13:J36,$B37+1,1)</f>
        <v>0</v>
      </c>
      <c r="K37" s="535" cm="1">
        <f t="array" ref="K37">INDEX(K$13:K36,$B37+1,1)</f>
        <v>0</v>
      </c>
      <c r="L37" s="535" cm="1">
        <f t="array" ref="L37">INDEX(L$13:L36,$B37+1,1)</f>
        <v>2</v>
      </c>
      <c r="M37" s="535" cm="1">
        <f t="array" ref="M37">INDEX(M$13:M36,$B37+1,1)</f>
        <v>0</v>
      </c>
      <c r="N37" s="535" cm="1">
        <f t="array" ref="N37">INDEX(N$13:N36,$B37+1,1)</f>
        <v>3</v>
      </c>
      <c r="O37" s="535" cm="1">
        <f t="array" ref="O37">INDEX(O$13:O36,$B37+1,1)</f>
        <v>2</v>
      </c>
      <c r="P37" s="535" cm="1">
        <f t="array" ref="P37">INDEX(P$13:P36,$B37+1,1)</f>
        <v>0</v>
      </c>
      <c r="Q37" s="535" cm="1">
        <f t="array" ref="Q37">INDEX(Q$13:Q36,$B37+1,1)</f>
        <v>0</v>
      </c>
      <c r="R37" s="535" cm="1">
        <f t="array" ref="R37">INDEX(R$13:R36,$B37+1,1)</f>
        <v>1</v>
      </c>
      <c r="S37" s="535" cm="1">
        <f t="array" ref="S37">INDEX(S$13:S36,$B37+1,1)</f>
        <v>0</v>
      </c>
      <c r="T37" s="411">
        <f t="shared" si="149"/>
        <v>2</v>
      </c>
      <c r="U37" s="411">
        <f t="shared" si="150"/>
        <v>2</v>
      </c>
      <c r="V37" s="411">
        <f t="shared" si="151"/>
        <v>2</v>
      </c>
      <c r="W37" s="773" t="b">
        <f t="shared" si="215"/>
        <v>0</v>
      </c>
      <c r="X37" s="772" t="b">
        <f t="shared" si="152"/>
        <v>1</v>
      </c>
      <c r="Y37" s="772" t="b">
        <f t="shared" si="152"/>
        <v>1</v>
      </c>
      <c r="Z37" s="791" t="b" cm="1">
        <f t="array" ref="Z37">INDEX(Z$13:Z36,$B37+1,1)</f>
        <v>0</v>
      </c>
      <c r="AA37" s="411">
        <f t="shared" si="153"/>
        <v>6</v>
      </c>
      <c r="AB37" s="411">
        <f t="shared" si="154"/>
        <v>6</v>
      </c>
      <c r="AC37" s="411"/>
      <c r="AD37" s="411">
        <f t="shared" si="155"/>
        <v>6</v>
      </c>
      <c r="AE37" s="111"/>
      <c r="AF37" s="111"/>
      <c r="AG37" s="111"/>
      <c r="AH37" s="111"/>
      <c r="AI37" s="535" cm="1">
        <f t="array" ref="AI37">INDEX(AI$13:AI36,$B37+1,1)</f>
        <v>1</v>
      </c>
      <c r="AJ37" s="535" cm="1">
        <f t="array" ref="AJ37">INDEX(AJ$13:AJ36,$B37+1,1)</f>
        <v>1</v>
      </c>
      <c r="AK37" s="535" cm="1">
        <f t="array" ref="AK37">INDEX(AK$13:AK36,$B37+1,1)</f>
        <v>1</v>
      </c>
      <c r="AL37" s="535" cm="1">
        <f t="array" ref="AL37">INDEX(AL$13:AL36,$B37+1,1)</f>
        <v>0</v>
      </c>
      <c r="AM37" s="535" cm="1">
        <f t="array" ref="AM37">INDEX(AM$13:AM36,$B37+1,1)</f>
        <v>0</v>
      </c>
      <c r="AN37" s="811" t="str" cm="1">
        <f t="array" ref="AN37">INDEX(AN$13:AN36,$B37+1,1)</f>
        <v/>
      </c>
      <c r="AO37" s="535" t="str" cm="1">
        <f t="array" ref="AO37">INDEX(AO$13:AO36,$B37+1,1)</f>
        <v/>
      </c>
      <c r="AP37" s="535" t="str" cm="1">
        <f t="array" ref="AP37">INDEX(AP$13:AP36,$B37+1,1)</f>
        <v/>
      </c>
      <c r="AQ37" s="535" cm="1">
        <f t="array" ref="AQ37">INDEX(AQ$13:AQ36,$B37+1,1)</f>
        <v>1</v>
      </c>
      <c r="AR37" s="535" cm="1">
        <f t="array" ref="AR37">INDEX(AR$13:AR36,$B37+1,1)</f>
        <v>1</v>
      </c>
      <c r="AS37" s="111"/>
      <c r="AT37" s="111"/>
      <c r="AU37" s="111"/>
      <c r="AV37" s="111"/>
      <c r="AW37" s="111"/>
      <c r="AX37" s="111"/>
      <c r="AY37" s="111"/>
      <c r="AZ37" s="111"/>
      <c r="BA37" s="18"/>
      <c r="BB37" s="18"/>
      <c r="BC37" s="200" t="str" cm="1">
        <f t="array" aca="1" ref="BC37" ca="1">$H37&amp;" "        &amp;_xlfn.SINGLE( INDEX(i.ModelStructure,$I37,1))    &amp;" "
&amp; $D37        &amp;       IF(OR($CG37="-", $CG37),"_PInp","_Full")&amp;    CHOOSE($DT37+1," Fine","  MWM","  SFM","  CFS","  GFS"," Meat"," Wool","  Mat "," 1stC"," Term"," Shed","     ")&amp;IF($FG37=1,"&amp;EL","   ")&amp;IF($DZ37=TRUE,"&amp;BBT","    ")
&amp;      " TOL"&amp;_xlfn.SINGLE(INDEX(i.TOL_Desc,1,$N37))   &amp; " Scan"&amp;$AK37
&amp;       CHOOSE($K37+1," CFS"," GFS"," NFS")&amp;     " CG_"&amp;_xlfn.SINGLE(_xlfn.SWITCH($ZY37,"-",1,TRUE,1,FALSE,0))&amp;_xlfn.SINGLE(    IF($AAB37="-"," FodCrop    ",_xlfn.SWITCH(VALUE(LEFT($AAB$4,1)),0," All",6," Lup",9," Oat",11," OaF")&amp;"_Fod"&amp;TEXT($AAB37,"000%")))
&amp;" REV"&amp;"_"&amp;TEXT($JJ37,"00;-0;00;@ ")&amp;TEXT($AP37,"00;-0;00;  @")&amp;"_"&amp;TEXT($JO37,"0")&amp;"_"&amp;TEXT($AR37,"0")
&amp; " RR"&amp;TEXT(SUM($FK37:$FL37),"+00%;-00%;    ;@")
&amp; " ("&amp;IF($DM37,"P","E")   &amp;IF($DN37,"T","t")        &amp;     "_F"&amp;IF($ACM37=TRUE,3,0)+COUNTIF($ACE37:$ACI37,TRUE)+COUNTIF($BX37:$BY37,"&gt;0")&amp;IF($ACK37=TRUE,3,0)+COUNTIF($BX37:$BY37,"&gt;0")&amp;"N"&amp;$ACP37&amp;$ACQ37&amp;"L"&amp;$ADB37&amp;$ADC37&amp;"_"&amp;$ADA37&amp;")"</f>
        <v>Feed_pklUse  SE GSW_PInp  GFS        TOLSpr Scan1 CFS CG_1 FodCrop     REV_-   _-_1 RR+01% (PT_F00N--L11_-)</v>
      </c>
      <c r="BD37" s="8" t="str">
        <f ca="1">IF(COUNTIF($BC$13:$BC37,$BC37)=1,"-","Dup")</f>
        <v>-</v>
      </c>
      <c r="BE37" s="18"/>
      <c r="BF37" s="535" t="b" cm="1">
        <f t="array" ref="BF37">INDEX(BF$13:BF36,$B37+1,1)</f>
        <v>0</v>
      </c>
      <c r="BG37" s="535" t="b" cm="1">
        <f t="array" ref="BG37">INDEX(BG$13:BG36,$B37+1,1)</f>
        <v>0</v>
      </c>
      <c r="BH37" s="535" t="b" cm="1">
        <f t="array" ref="BH37">INDEX(BH$13:BH36,$B37+1,1)</f>
        <v>0</v>
      </c>
      <c r="BI37" s="535" t="b" cm="1">
        <f t="array" ref="BI37">INDEX(BI$13:BI36,$B37+1,1)</f>
        <v>0</v>
      </c>
      <c r="BJ37" s="535" t="b" cm="1">
        <f t="array" ref="BJ37">INDEX(BJ$13:BJ36,$B37+1,1)</f>
        <v>0</v>
      </c>
      <c r="BK37" s="535" t="b" cm="1">
        <f t="array" ref="BK37">INDEX(BK$13:BK36,$B37+1,1)</f>
        <v>0</v>
      </c>
      <c r="BL37" s="535" t="b" cm="1">
        <f t="array" ref="BL37">INDEX(BL$13:BL36,$B37+1,1)</f>
        <v>0</v>
      </c>
      <c r="BM37" s="535" t="b" cm="1">
        <f t="array" ref="BM37">INDEX(BM$13:BM36,$B37+1,1)</f>
        <v>0</v>
      </c>
      <c r="BN37" s="535" t="b" cm="1">
        <f t="array" ref="BN37">INDEX(BN$13:BN36,$B37+1,1)</f>
        <v>0</v>
      </c>
      <c r="BO37" s="18"/>
      <c r="BP37" s="535" t="b" cm="1">
        <f t="array" ref="BP37">INDEX(BP$13:BP36,$B37+1,1)</f>
        <v>0</v>
      </c>
      <c r="BQ37" s="535" t="str" cm="1">
        <f t="array" ref="BQ37">INDEX(BQ$13:BQ36,$B37+1,1)</f>
        <v>-</v>
      </c>
      <c r="BR37" s="535" t="str" cm="1">
        <f t="array" ref="BR37">INDEX(BR$13:BR36,$B37+1,1)</f>
        <v>-</v>
      </c>
      <c r="BS37" s="535" t="str" cm="1">
        <f t="array" ref="BS37">INDEX(BS$13:BS36,$B37+1,1)</f>
        <v>-</v>
      </c>
      <c r="BT37" s="535" t="str" cm="1">
        <f t="array" ref="BT37">INDEX(BT$13:BT36,$B37+1,1)</f>
        <v>-</v>
      </c>
      <c r="BU37" s="535" t="str" cm="1">
        <f t="array" ref="BU37">INDEX(BU$13:BU36,$B37+1,1)</f>
        <v>-</v>
      </c>
      <c r="BV37" s="535" t="str" cm="1">
        <f t="array" ref="BV37">INDEX(BV$13:BV36,$B37+1,1)</f>
        <v>-</v>
      </c>
      <c r="BW37" s="535" t="str" cm="1">
        <f t="array" ref="BW37">INDEX(BW$13:BW36,$B37+1,1)</f>
        <v>-</v>
      </c>
      <c r="BX37" s="535" t="str" cm="1">
        <f t="array" ref="BX37">INDEX(BX$13:BX36,$B37+1,1)</f>
        <v>-</v>
      </c>
      <c r="BY37" s="535" t="str" cm="1">
        <f t="array" ref="BY37">INDEX(BY$13:BY36,$B37+1,1)</f>
        <v>-</v>
      </c>
      <c r="BZ37" s="535" t="str" cm="1">
        <f t="array" ref="BZ37">INDEX(BZ$13:BZ36,$B37+1,1)</f>
        <v>-</v>
      </c>
      <c r="CA37" s="535" t="str" cm="1">
        <f t="array" ref="CA37">INDEX(CA$13:CA36,$B37+1,1)</f>
        <v>-</v>
      </c>
      <c r="CB37" s="535" t="b" cm="1">
        <f t="array" ref="CB37">INDEX(CB$13:CB36,$B37+1,1)</f>
        <v>0</v>
      </c>
      <c r="CC37" s="535" t="str" cm="1">
        <f t="array" ref="CC37">INDEX(CC$13:CC36,$B37+1,1)</f>
        <v>-</v>
      </c>
      <c r="CD37" s="535" t="str" cm="1">
        <f t="array" ref="CD37">INDEX(CD$13:CD36,$B37+1,1)</f>
        <v>-</v>
      </c>
      <c r="CE37" s="535" t="str" cm="1">
        <f t="array" ref="CE37">INDEX(CE$13:CE36,$B37+1,1)</f>
        <v>-</v>
      </c>
      <c r="CF37" s="535" t="str" cm="1">
        <f t="array" ref="CF37">INDEX(CF$13:CF36,$B37+1,1)</f>
        <v>-</v>
      </c>
      <c r="CG37" s="535" t="str" cm="1">
        <f t="array" ref="CG37">INDEX(CG$13:CG36,$B37+1,1)</f>
        <v>-</v>
      </c>
      <c r="CH37" s="535" t="str" cm="1">
        <f t="array" ref="CH37">INDEX(CH$13:CH36,$B37+1,1)</f>
        <v>-</v>
      </c>
      <c r="CI37" s="535" t="str" cm="1">
        <f t="array" ref="CI37">INDEX(CI$13:CI36,$B37+1,1)</f>
        <v>-</v>
      </c>
      <c r="CJ37" s="535" t="str" cm="1">
        <f t="array" ref="CJ37">INDEX(CJ$13:CJ36,$B37+1,1)</f>
        <v>-</v>
      </c>
      <c r="CK37" s="18"/>
      <c r="CL37" s="535" t="str" cm="1">
        <f t="array" ref="CL37">INDEX(CL$13:CL36,$B37+1,1)</f>
        <v>-</v>
      </c>
      <c r="CM37" s="535" t="str" cm="1">
        <f t="array" ref="CM37">INDEX(CM$13:CM36,$B37+1,1)</f>
        <v>-</v>
      </c>
      <c r="CN37" s="411" t="str">
        <f t="shared" ca="1" si="159"/>
        <v>-</v>
      </c>
      <c r="CO37" s="411">
        <f t="shared" si="160"/>
        <v>0</v>
      </c>
      <c r="CP37" s="411">
        <f t="shared" si="160"/>
        <v>0</v>
      </c>
      <c r="CQ37" s="535" t="str" cm="1">
        <f t="array" ref="CQ37">INDEX(CQ$13:CQ36,$B37+1,1)</f>
        <v>-</v>
      </c>
      <c r="CR37" s="535" t="str" cm="1">
        <f t="array" ref="CR37">INDEX(CR$13:CR36,$B37+1,1)</f>
        <v>-</v>
      </c>
      <c r="CS37" s="535" t="str" cm="1">
        <f t="array" ref="CS37">INDEX(CS$13:CS36,$B37+1,1)</f>
        <v>-</v>
      </c>
      <c r="CT37" s="535" t="str" cm="1">
        <f t="array" ref="CT37">INDEX(CT$13:CT36,$B37+1,1)</f>
        <v>-</v>
      </c>
      <c r="CU37" s="411" t="str">
        <f t="shared" ca="1" si="161"/>
        <v>-</v>
      </c>
      <c r="CV37" s="411">
        <f t="shared" si="162"/>
        <v>0</v>
      </c>
      <c r="CW37" s="411">
        <f t="shared" si="162"/>
        <v>0</v>
      </c>
      <c r="CX37" s="535" t="str" cm="1">
        <f t="array" ref="CX37">INDEX(CX$13:CX36,$B37+1,1)</f>
        <v>-</v>
      </c>
      <c r="CY37" s="535" t="str" cm="1">
        <f t="array" ref="CY37">INDEX(CY$13:CY36,$B37+1,1)</f>
        <v>-</v>
      </c>
      <c r="CZ37" s="411" t="str">
        <f t="shared" ca="1" si="163"/>
        <v>-</v>
      </c>
      <c r="DA37" s="411">
        <f t="shared" si="164"/>
        <v>0</v>
      </c>
      <c r="DB37" s="535" t="str" cm="1">
        <f t="array" ref="DB37">INDEX(DB$13:DB36,$B37+1,1)</f>
        <v>-</v>
      </c>
      <c r="DC37" s="535" t="str" cm="1">
        <f t="array" ref="DC37">INDEX(DC$13:DC36,$B37+1,1)</f>
        <v>-</v>
      </c>
      <c r="DD37" s="411">
        <f t="shared" si="165"/>
        <v>0</v>
      </c>
      <c r="DE37" s="535" t="str" cm="1">
        <f t="array" ref="DE37">INDEX(DE$13:DE36,$B37+1,1)</f>
        <v>-</v>
      </c>
      <c r="DF37" s="535" t="str" cm="1">
        <f t="array" ref="DF37">INDEX(DF$13:DF36,$B37+1,1)</f>
        <v>-</v>
      </c>
      <c r="DG37" s="411" t="str">
        <f t="shared" ca="1" si="166"/>
        <v>-</v>
      </c>
      <c r="DH37" s="411">
        <f t="shared" si="167"/>
        <v>0</v>
      </c>
      <c r="DI37" s="411">
        <f t="shared" si="167"/>
        <v>0</v>
      </c>
      <c r="DJ37" s="535" cm="1">
        <f t="array" ref="DJ37">INDEX(DJ$13:DJ36,$B37+1,1)</f>
        <v>0</v>
      </c>
      <c r="DK37" s="535" cm="1">
        <f t="array" ref="DK37">INDEX(DK$13:DK36,$B37+1,1)</f>
        <v>0</v>
      </c>
      <c r="DL37" s="18"/>
      <c r="DM37" s="22" t="b">
        <v>1</v>
      </c>
      <c r="DN37" s="87" t="b">
        <f>$DM37</f>
        <v>1</v>
      </c>
      <c r="DO37" s="22" t="b">
        <v>0</v>
      </c>
      <c r="DP37" s="535" t="str" cm="1">
        <f t="array" ref="DP37">INDEX(DP$13:DP36,$B37+1,1)</f>
        <v>-</v>
      </c>
      <c r="DQ37" s="540">
        <f>VALUE($L37&amp;$T37&amp;$N37&amp;$AK37)</f>
        <v>2231</v>
      </c>
      <c r="DR37" s="535" cm="1">
        <f t="array" ref="DR37">INDEX(DR$13:DR36,$B37+1,1)</f>
        <v>1</v>
      </c>
      <c r="DS37" s="535" cm="1">
        <f t="array" ref="DS37">INDEX(DS$13:DS36,$B37+1,1)</f>
        <v>1</v>
      </c>
      <c r="DT37" s="411">
        <f t="shared" si="198"/>
        <v>4</v>
      </c>
      <c r="DU37" s="411" t="str">
        <f t="shared" si="198"/>
        <v>-</v>
      </c>
      <c r="DV37" s="535" t="str" cm="1">
        <f t="array" ref="DV37">INDEX(DV$13:DV36,$B37+1,1)</f>
        <v>-</v>
      </c>
      <c r="DW37" s="411" t="str">
        <f t="shared" si="199"/>
        <v>-</v>
      </c>
      <c r="DX37" s="411" t="str">
        <f t="shared" si="199"/>
        <v>-</v>
      </c>
      <c r="DY37" s="411" t="str">
        <f t="shared" si="199"/>
        <v>-</v>
      </c>
      <c r="DZ37" s="411" t="b">
        <f t="shared" si="200"/>
        <v>0</v>
      </c>
      <c r="EA37" s="535" t="str" cm="1">
        <f t="array" ref="EA37">INDEX(EA$13:EA36,$B37+1,1)</f>
        <v>-</v>
      </c>
      <c r="EB37" s="535" t="str" cm="1">
        <f t="array" ref="EB37">INDEX(EB$13:EB36,$B37+1,1)</f>
        <v>-</v>
      </c>
      <c r="EC37" s="535" t="str" cm="1">
        <f t="array" ref="EC37">INDEX(EC$13:EC36,$B37+1,1)</f>
        <v>-</v>
      </c>
      <c r="ED37" s="535" t="str" cm="1">
        <f t="array" ref="ED37">INDEX(ED$13:ED36,$B37+1,1)</f>
        <v>-</v>
      </c>
      <c r="EE37" s="411">
        <f t="shared" si="222"/>
        <v>500</v>
      </c>
      <c r="EF37" s="411">
        <f t="shared" si="222"/>
        <v>500</v>
      </c>
      <c r="EG37" s="411" t="str">
        <f t="shared" si="222"/>
        <v>-</v>
      </c>
      <c r="EH37" s="411" t="str">
        <f t="shared" si="222"/>
        <v>-</v>
      </c>
      <c r="EI37" s="411" t="str">
        <f t="shared" si="222"/>
        <v>-</v>
      </c>
      <c r="EJ37" s="535" cm="1">
        <f t="array" ref="EJ37">INDEX(EJ$13:EJ36,$B37+1,1)</f>
        <v>0</v>
      </c>
      <c r="EK37" s="535" cm="1">
        <f t="array" ref="EK37">INDEX(EK$13:EK36,$B37+1,1)</f>
        <v>999999</v>
      </c>
      <c r="EL37" s="535" cm="1">
        <f t="array" ref="EL37">INDEX(EL$13:EL36,$B37+1,1)</f>
        <v>999999</v>
      </c>
      <c r="EM37" s="535" cm="1">
        <f t="array" ref="EM37">INDEX(EM$13:EM36,$B37+1,1)</f>
        <v>999999</v>
      </c>
      <c r="EN37" s="535" cm="1">
        <f t="array" ref="EN37">INDEX(EN$13:EN36,$B37+1,1)</f>
        <v>999999</v>
      </c>
      <c r="EO37" s="535" cm="1">
        <f t="array" ref="EO37">INDEX(EO$13:EO36,$B37+1,1)</f>
        <v>999999</v>
      </c>
      <c r="EP37" s="535" cm="1">
        <f t="array" ref="EP37">INDEX(EP$13:EP36,$B37+1,1)</f>
        <v>999999</v>
      </c>
      <c r="EQ37" s="535" cm="1">
        <f t="array" ref="EQ37">INDEX(EQ$13:EQ36,$B37+1,1)</f>
        <v>999999</v>
      </c>
      <c r="ER37" s="535" cm="1">
        <f t="array" ref="ER37">INDEX(ER$13:ER36,$B37+1,1)</f>
        <v>999999</v>
      </c>
      <c r="ES37" s="535" cm="1">
        <f t="array" ref="ES37">INDEX(ES$13:ES36,$B37+1,1)</f>
        <v>999999</v>
      </c>
      <c r="ET37" s="535" cm="1">
        <f t="array" ref="ET37">INDEX(ET$13:ET36,$B37+1,1)</f>
        <v>999999</v>
      </c>
      <c r="EU37" s="535" cm="1">
        <f t="array" ref="EU37">INDEX(EU$13:EU36,$B37+1,1)</f>
        <v>999999</v>
      </c>
      <c r="EV37" s="535" cm="1">
        <f t="array" ref="EV37">INDEX(EV$13:EV36,$B37+1,1)</f>
        <v>999999</v>
      </c>
      <c r="EW37" s="777">
        <f t="shared" si="170"/>
        <v>0</v>
      </c>
      <c r="EX37" s="777">
        <f t="shared" si="170"/>
        <v>0</v>
      </c>
      <c r="EY37" s="777">
        <f t="shared" si="170"/>
        <v>999999</v>
      </c>
      <c r="EZ37" s="535" t="str" cm="1">
        <f t="array" ref="EZ37">INDEX(EZ$13:EZ36,$B37+1,1)</f>
        <v>-</v>
      </c>
      <c r="FA37" s="535" t="str" cm="1">
        <f t="array" ref="FA37">INDEX(FA$13:FA36,$B37+1,1)</f>
        <v>-</v>
      </c>
      <c r="FB37" s="411" t="str">
        <f t="shared" si="202"/>
        <v>-</v>
      </c>
      <c r="FC37" s="411" t="str">
        <f t="shared" si="202"/>
        <v>-</v>
      </c>
      <c r="FD37" s="776">
        <f t="shared" si="192"/>
        <v>0</v>
      </c>
      <c r="FE37" s="774">
        <f t="shared" si="193"/>
        <v>999999</v>
      </c>
      <c r="FF37" s="775">
        <f t="shared" si="194"/>
        <v>999999</v>
      </c>
      <c r="FG37" s="535" t="str" cm="1">
        <f t="array" ref="FG37">INDEX(FG$13:FG36,$B37+1,1)</f>
        <v>-</v>
      </c>
      <c r="FH37" s="723" cm="1">
        <f t="array" ref="FH37">IF(FG37&lt;&gt;"-",FG37,INDEX(i.ELMatedEst,$AA37+1,$T37))</f>
        <v>0</v>
      </c>
      <c r="FI37" s="535" t="str" cm="1">
        <f t="array" ref="FI37">INDEX(FI$13:FI36,$B37+1,1)</f>
        <v>-</v>
      </c>
      <c r="FJ37" s="535" t="str" cm="1">
        <f t="array" ref="FJ37">INDEX(FJ$13:FJ36,$B37+1,1)</f>
        <v>-</v>
      </c>
      <c r="FK37" s="411">
        <f t="shared" si="203"/>
        <v>0</v>
      </c>
      <c r="FL37" s="661">
        <f t="shared" si="204"/>
        <v>5.0000000000000001E-3</v>
      </c>
      <c r="FM37" s="535" cm="1">
        <f t="array" ref="FM37">INDEX(FM$13:FM36,$B37+1,1)</f>
        <v>1</v>
      </c>
      <c r="FN37" s="662">
        <f t="shared" si="205"/>
        <v>0.12</v>
      </c>
      <c r="FO37" s="662">
        <f>INDEX(CHOOSE($N37,DataAutumn!i.EL_PropnSold,DataWinter!i.EL_PropnSold,DataSpring!i.EL_PropnSold),$AI37,$T37)*INDEX(i.ELMatedEst,$AB37+1,$T37)*i.dAdultRR_ELPropSold
+INDEX(i.dryman,($AJ37-1)*4+$AI37,FO$7)</f>
        <v>0</v>
      </c>
      <c r="FP37" s="662">
        <f>INDEX(CHOOSE($N37,DataAutumn!i.EL_PropnSold,DataWinter!i.EL_PropnSold,DataSpring!i.EL_PropnSold),$AI37,$T37)*INDEX(i.ELMatedEst,$AB37+1,$T37)*i.dAdultRR_ELPropSold
+INDEX(i.dryman,($AJ37-1)*4+$AI37,FP$7)</f>
        <v>3.125E-2</v>
      </c>
      <c r="FQ37" s="662">
        <f>INDEX(CHOOSE($N37,DataAutumn!i.EL_PropnSold,DataWinter!i.EL_PropnSold,DataSpring!i.EL_PropnSold),$AI37,$T37)*INDEX(i.ELMatedEst,$AB37+1,$T37)*i.dAdultRR_ELPropSold
+INDEX(i.dryman,($AJ37-1)*4+$AI37,FQ$7)</f>
        <v>3.125E-2</v>
      </c>
      <c r="FR37" s="662">
        <f>INDEX(CHOOSE($N37,DataAutumn!i.EL_PropnSold,DataWinter!i.EL_PropnSold,DataSpring!i.EL_PropnSold),$AI37,$T37)*INDEX(i.ELMatedEst,$AB37+1,$T37)*i.dAdultRR_ELPropSold
+INDEX(i.dryman,($AJ37-1)*4+$AI37,FR$7)</f>
        <v>3.125E-2</v>
      </c>
      <c r="FS37" s="663">
        <f>INDEX(CHOOSE($N37,DataAutumn!i.EL_PropnSold,DataWinter!i.EL_PropnSold,DataSpring!i.EL_PropnSold),$AI37,$T37)*INDEX(i.ELMatedEst,$AB37+1,$T37)*i.dAdultLSurv_ELPropSold</f>
        <v>0</v>
      </c>
      <c r="FT37" s="411" t="b">
        <f t="shared" si="206"/>
        <v>0</v>
      </c>
      <c r="FU37" s="411" t="b">
        <f t="shared" si="206"/>
        <v>0</v>
      </c>
      <c r="FV37" s="411" t="b">
        <f t="shared" si="206"/>
        <v>0</v>
      </c>
      <c r="FW37" s="411" t="b">
        <f t="shared" si="206"/>
        <v>0</v>
      </c>
      <c r="FX37" s="411">
        <f t="shared" si="207"/>
        <v>1</v>
      </c>
      <c r="FY37" s="411">
        <f t="shared" si="207"/>
        <v>0</v>
      </c>
      <c r="FZ37" s="411" t="b">
        <f t="shared" si="208"/>
        <v>0</v>
      </c>
      <c r="GA37" s="411" t="b">
        <f t="shared" si="171"/>
        <v>0</v>
      </c>
      <c r="GB37" s="411" t="b">
        <f t="shared" si="171"/>
        <v>0</v>
      </c>
      <c r="GC37" s="411" t="b">
        <f t="shared" si="171"/>
        <v>1</v>
      </c>
      <c r="GD37" s="87">
        <f t="shared" si="172"/>
        <v>1</v>
      </c>
      <c r="GE37" s="87">
        <f t="shared" si="172"/>
        <v>1</v>
      </c>
      <c r="GF37" s="535" cm="1">
        <f t="array" ref="GF37">INDEX(GF$13:GF36,$B37+1,1)</f>
        <v>1</v>
      </c>
      <c r="GG37" s="535" cm="1">
        <f t="array" ref="GG37">INDEX(GG$13:GG36,$B37+1,1)</f>
        <v>1</v>
      </c>
      <c r="GH37" s="535" cm="1">
        <f t="array" ref="GH37">INDEX(GH$13:GH36,$B37+1,1)</f>
        <v>1</v>
      </c>
      <c r="GI37" s="535" cm="1">
        <f t="array" ref="GI37">INDEX(GI$13:GI36,$B37+1,1)</f>
        <v>1</v>
      </c>
      <c r="GJ37" s="535" t="str" cm="1">
        <f t="array" ref="GJ37">INDEX(GJ$13:GJ36,$B37+1,1)</f>
        <v>-</v>
      </c>
      <c r="GK37" s="411" t="b">
        <f t="shared" si="209"/>
        <v>1</v>
      </c>
      <c r="GL37" s="411" t="b">
        <f t="shared" si="209"/>
        <v>0</v>
      </c>
      <c r="GM37" s="411" t="b">
        <f t="shared" si="209"/>
        <v>0</v>
      </c>
      <c r="GN37" s="411" t="b">
        <f t="shared" si="209"/>
        <v>0</v>
      </c>
      <c r="GO37" s="87">
        <f t="shared" si="221"/>
        <v>1</v>
      </c>
      <c r="GP37" s="87">
        <f t="shared" si="221"/>
        <v>1</v>
      </c>
      <c r="GQ37" s="87">
        <f t="shared" si="221"/>
        <v>1</v>
      </c>
      <c r="GR37" s="87">
        <f t="shared" si="221"/>
        <v>1</v>
      </c>
      <c r="GS37" s="87">
        <f t="shared" si="221"/>
        <v>1</v>
      </c>
      <c r="GT37" s="87">
        <f t="shared" si="221"/>
        <v>1</v>
      </c>
      <c r="GU37" s="87">
        <f t="shared" si="221"/>
        <v>1</v>
      </c>
      <c r="GV37" s="87">
        <f t="shared" si="221"/>
        <v>1</v>
      </c>
      <c r="GW37" s="411" cm="1">
        <f t="array" ref="GW37">INDEX(i.dse_type,1,$L37)</f>
        <v>0</v>
      </c>
      <c r="GX37" s="535" t="str" cm="1">
        <f t="array" ref="GX37">INDEX(GX$13:GX36,$B37+1,1)</f>
        <v>-</v>
      </c>
      <c r="GY37" s="535" t="str" cm="1">
        <f t="array" ref="GY37">INDEX(GY$13:GY36,$B37+1,1)</f>
        <v>-</v>
      </c>
      <c r="GZ37" s="535" t="str" cm="1">
        <f t="array" ref="GZ37">INDEX(GZ$13:GZ36,$B37+1,1)</f>
        <v>-</v>
      </c>
      <c r="HA37" s="18"/>
      <c r="HB37" s="535" t="str" cm="1">
        <f t="array" ref="HB37">INDEX(HB$13:HB36,$B37+1,1)</f>
        <v>-</v>
      </c>
      <c r="HC37" s="535" t="str" cm="1">
        <f t="array" ref="HC37">INDEX(HC$13:HC36,$B37+1,1)</f>
        <v>-</v>
      </c>
      <c r="HD37" s="535" cm="1">
        <f t="array" ref="HD37">INDEX(HD$13:HD36,$B37+1,1)</f>
        <v>0</v>
      </c>
      <c r="HE37" s="535" cm="1">
        <f t="array" ref="HE37">INDEX(HE$13:HE36,$B37+1,1)</f>
        <v>0</v>
      </c>
      <c r="HF37" s="535" cm="1">
        <f t="array" ref="HF37">INDEX(HF$13:HF36,$B37+1,1)</f>
        <v>0</v>
      </c>
      <c r="HG37" s="535" cm="1">
        <f t="array" ref="HG37">INDEX(HG$13:HG36,$B37+1,1)</f>
        <v>0</v>
      </c>
      <c r="HH37" s="535" cm="1">
        <f t="array" ref="HH37">INDEX(HH$13:HH36,$B37+1,1)</f>
        <v>0</v>
      </c>
      <c r="HI37" s="535" cm="1">
        <f t="array" ref="HI37">INDEX(HI$13:HI36,$B37+1,1)</f>
        <v>0</v>
      </c>
      <c r="HJ37" s="535" cm="1">
        <f t="array" ref="HJ37">INDEX(HJ$13:HJ36,$B37+1,1)</f>
        <v>0</v>
      </c>
      <c r="HK37" s="535" cm="1">
        <f t="array" ref="HK37">INDEX(HK$13:HK36,$B37+1,1)</f>
        <v>0</v>
      </c>
      <c r="HL37" s="535" cm="1">
        <f t="array" ref="HL37">INDEX(HL$13:HL36,$B37+1,1)</f>
        <v>0</v>
      </c>
      <c r="HM37" s="535" cm="1">
        <f t="array" ref="HM37">INDEX(HM$13:HM36,$B37+1,1)</f>
        <v>0</v>
      </c>
      <c r="HN37" s="535" cm="1">
        <f t="array" ref="HN37">INDEX(HN$13:HN36,$B37+1,1)</f>
        <v>0</v>
      </c>
      <c r="HO37" s="535" cm="1">
        <f t="array" ref="HO37">INDEX(HO$13:HO36,$B37+1,1)</f>
        <v>0</v>
      </c>
      <c r="HP37" s="535" cm="1">
        <f t="array" ref="HP37">INDEX(HP$13:HP36,$B37+1,1)</f>
        <v>0</v>
      </c>
      <c r="HQ37" s="535" cm="1">
        <f t="array" ref="HQ37">INDEX(HQ$13:HQ36,$B37+1,1)</f>
        <v>0</v>
      </c>
      <c r="HR37" s="535" cm="1">
        <f t="array" ref="HR37">INDEX(HR$13:HR36,$B37+1,1)</f>
        <v>0</v>
      </c>
      <c r="HS37" s="535" cm="1">
        <f t="array" ref="HS37">INDEX(HS$13:HS36,$B37+1,1)</f>
        <v>0</v>
      </c>
      <c r="HT37" s="535" cm="1">
        <f t="array" ref="HT37">INDEX(HT$13:HT36,$B37+1,1)</f>
        <v>0</v>
      </c>
      <c r="HU37" s="535" cm="1">
        <f t="array" ref="HU37">INDEX(HU$13:HU36,$B37+1,1)</f>
        <v>0</v>
      </c>
      <c r="HV37" s="535" cm="1">
        <f t="array" ref="HV37">INDEX(HV$13:HV36,$B37+1,1)</f>
        <v>0</v>
      </c>
      <c r="HW37" s="535" cm="1">
        <f t="array" ref="HW37">INDEX(HW$13:HW36,$B37+1,1)</f>
        <v>0</v>
      </c>
      <c r="HX37" s="535" cm="1">
        <f t="array" ref="HX37">INDEX(HX$13:HX36,$B37+1,1)</f>
        <v>0</v>
      </c>
      <c r="HY37" s="535" cm="1">
        <f t="array" ref="HY37">INDEX(HY$13:HY36,$B37+1,1)</f>
        <v>0</v>
      </c>
      <c r="HZ37" s="535" cm="1">
        <f t="array" ref="HZ37">INDEX(HZ$13:HZ36,$B37+1,1)</f>
        <v>0</v>
      </c>
      <c r="IA37" s="535" cm="1">
        <f t="array" ref="IA37">INDEX(IA$13:IA36,$B37+1,1)</f>
        <v>0</v>
      </c>
      <c r="IB37" s="535" cm="1">
        <f t="array" ref="IB37">INDEX(IB$13:IB36,$B37+1,1)</f>
        <v>0</v>
      </c>
      <c r="IC37" s="535" cm="1">
        <f t="array" ref="IC37">INDEX(IC$13:IC36,$B37+1,1)</f>
        <v>0</v>
      </c>
      <c r="ID37" s="535" cm="1">
        <f t="array" ref="ID37">INDEX(ID$13:ID36,$B37+1,1)</f>
        <v>0</v>
      </c>
      <c r="IE37" s="535" cm="1">
        <f t="array" ref="IE37">INDEX(IE$13:IE36,$B37+1,1)</f>
        <v>0</v>
      </c>
      <c r="IF37" s="535" cm="1">
        <f t="array" ref="IF37">INDEX(IF$13:IF36,$B37+1,1)</f>
        <v>0</v>
      </c>
      <c r="IG37" s="535" cm="1">
        <f t="array" ref="IG37">INDEX(IG$13:IG36,$B37+1,1)</f>
        <v>0</v>
      </c>
      <c r="IH37" s="535" cm="1">
        <f t="array" ref="IH37">INDEX(IH$13:IH36,$B37+1,1)</f>
        <v>0</v>
      </c>
      <c r="II37" s="535" cm="1">
        <f t="array" ref="II37">INDEX(II$13:II36,$B37+1,1)</f>
        <v>0</v>
      </c>
      <c r="IJ37" s="535" cm="1">
        <f t="array" ref="IJ37">INDEX(IJ$13:IJ36,$B37+1,1)</f>
        <v>0</v>
      </c>
      <c r="IK37" s="535" cm="1">
        <f t="array" ref="IK37">INDEX(IK$13:IK36,$B37+1,1)</f>
        <v>0</v>
      </c>
      <c r="IL37" s="535" cm="1">
        <f t="array" ref="IL37">INDEX(IL$13:IL36,$B37+1,1)</f>
        <v>0</v>
      </c>
      <c r="IM37" s="535" cm="1">
        <f t="array" ref="IM37">INDEX(IM$13:IM36,$B37+1,1)</f>
        <v>0</v>
      </c>
      <c r="IN37" s="535" cm="1">
        <f t="array" ref="IN37">INDEX(IN$13:IN36,$B37+1,1)</f>
        <v>0</v>
      </c>
      <c r="IO37" s="535" cm="1">
        <f t="array" ref="IO37">INDEX(IO$13:IO36,$B37+1,1)</f>
        <v>0</v>
      </c>
      <c r="IP37" s="535" cm="1">
        <f t="array" ref="IP37">INDEX(IP$13:IP36,$B37+1,1)</f>
        <v>0</v>
      </c>
      <c r="IQ37" s="535" cm="1">
        <f t="array" ref="IQ37">INDEX(IQ$13:IQ36,$B37+1,1)</f>
        <v>0</v>
      </c>
      <c r="IR37" s="535" cm="1">
        <f t="array" ref="IR37">INDEX(IR$13:IR36,$B37+1,1)</f>
        <v>0</v>
      </c>
      <c r="IS37" s="535" cm="1">
        <f t="array" ref="IS37">INDEX(IS$13:IS36,$B37+1,1)</f>
        <v>0</v>
      </c>
      <c r="IT37" s="535" cm="1">
        <f t="array" ref="IT37">INDEX(IT$13:IT36,$B37+1,1)</f>
        <v>0</v>
      </c>
      <c r="IU37" s="535" cm="1">
        <f t="array" ref="IU37">INDEX(IU$13:IU36,$B37+1,1)</f>
        <v>0</v>
      </c>
      <c r="IV37" s="535" cm="1">
        <f t="array" ref="IV37">INDEX(IV$13:IV36,$B37+1,1)</f>
        <v>0</v>
      </c>
      <c r="IW37" s="535" cm="1">
        <f t="array" ref="IW37">INDEX(IW$13:IW36,$B37+1,1)</f>
        <v>0</v>
      </c>
      <c r="IX37" s="535" cm="1">
        <f t="array" ref="IX37">INDEX(IX$13:IX36,$B37+1,1)</f>
        <v>0</v>
      </c>
      <c r="IY37" s="535" cm="1">
        <f t="array" ref="IY37">INDEX(IY$13:IY36,$B37+1,1)</f>
        <v>0</v>
      </c>
      <c r="IZ37" s="535" cm="1">
        <f t="array" ref="IZ37">INDEX(IZ$13:IZ36,$B37+1,1)</f>
        <v>0</v>
      </c>
      <c r="JA37" s="535" cm="1">
        <f t="array" ref="JA37">INDEX(JA$13:JA36,$B37+1,1)</f>
        <v>0</v>
      </c>
      <c r="JB37" s="535" cm="1">
        <f t="array" ref="JB37">INDEX(JB$13:JB36,$B37+1,1)</f>
        <v>0</v>
      </c>
      <c r="JC37" s="535" cm="1">
        <f t="array" ref="JC37">INDEX(JC$13:JC36,$B37+1,1)</f>
        <v>0</v>
      </c>
      <c r="JD37" s="535" cm="1">
        <f t="array" ref="JD37">INDEX(JD$13:JD36,$B37+1,1)</f>
        <v>0</v>
      </c>
      <c r="JE37" s="535" cm="1">
        <f t="array" ref="JE37">INDEX(JE$13:JE36,$B37+1,1)</f>
        <v>0</v>
      </c>
      <c r="JF37" s="18"/>
      <c r="JG37" s="535" t="str" cm="1">
        <f t="array" ref="JG37">INDEX(JG$13:JG36,$B37+1,1)</f>
        <v>-</v>
      </c>
      <c r="JH37" s="411" t="b">
        <f t="shared" si="210"/>
        <v>0</v>
      </c>
      <c r="JI37" s="535" t="str" cm="1">
        <f t="array" ref="JI37">INDEX(JI$13:JI36,$B37+1,1)</f>
        <v>-</v>
      </c>
      <c r="JJ37" s="535" t="str" cm="1">
        <f t="array" ref="JJ37">INDEX(JJ$13:JJ36,$B37+1,1)</f>
        <v>-</v>
      </c>
      <c r="JK37" s="535" t="str" cm="1">
        <f t="array" ref="JK37">INDEX(JK$13:JK36,$B37+1,1)</f>
        <v>-</v>
      </c>
      <c r="JL37" s="535" cm="1">
        <f t="array" ref="JL37">INDEX(JL$13:JL36,$B37+1,1)</f>
        <v>1</v>
      </c>
      <c r="JM37" s="535" cm="1">
        <f t="array" ref="JM37">INDEX(JM$13:JM36,$B37+1,1)</f>
        <v>1</v>
      </c>
      <c r="JN37" s="535" t="str" cm="1">
        <f t="array" ref="JN37">INDEX(JN$13:JN36,$B37+1,1)</f>
        <v>-</v>
      </c>
      <c r="JO37" s="535" t="str" cm="1">
        <f t="array" ref="JO37">INDEX(JO$13:JO36,$B37+1,1)</f>
        <v>-</v>
      </c>
      <c r="JP37" s="535" t="str" cm="1">
        <f t="array" ref="JP37">INDEX(JP$13:JP36,$B37+1,1)</f>
        <v>-</v>
      </c>
      <c r="JQ37" s="535" t="str" cm="1">
        <f t="array" ref="JQ37">INDEX(JQ$13:JQ36,$B37+1,1)</f>
        <v>-</v>
      </c>
      <c r="JR37" s="535" t="str" cm="1">
        <f t="array" ref="JR37">INDEX(JR$13:JR36,$B37+1,1)</f>
        <v>-</v>
      </c>
      <c r="JS37" s="535" t="str" cm="1">
        <f t="array" ref="JS37">INDEX(JS$13:JS36,$B37+1,1)</f>
        <v>-</v>
      </c>
      <c r="JT37" s="535" t="str" cm="1">
        <f t="array" ref="JT37">INDEX(JT$13:JT36,$B37+1,1)</f>
        <v>-</v>
      </c>
      <c r="JU37" s="535" t="str" cm="1">
        <f t="array" ref="JU37">INDEX(JU$13:JU36,$B37+1,1)</f>
        <v>-</v>
      </c>
      <c r="JV37" s="535" t="str" cm="1">
        <f t="array" ref="JV37">INDEX(JV$13:JV36,$B37+1,1)</f>
        <v>-</v>
      </c>
      <c r="JW37" s="535" t="str" cm="1">
        <f t="array" ref="JW37">INDEX(JW$13:JW36,$B37+1,1)</f>
        <v>-</v>
      </c>
      <c r="JX37" s="535" t="str" cm="1">
        <f t="array" ref="JX37">INDEX(JX$13:JX36,$B37+1,1)</f>
        <v>-</v>
      </c>
      <c r="JY37" s="535" t="str" cm="1">
        <f t="array" ref="JY37">INDEX(JY$13:JY36,$B37+1,1)</f>
        <v>-</v>
      </c>
      <c r="JZ37" s="535" t="str" cm="1">
        <f t="array" ref="JZ37">INDEX(JZ$13:JZ36,$B37+1,1)</f>
        <v>-</v>
      </c>
      <c r="KA37" s="535" t="str" cm="1">
        <f t="array" ref="KA37">INDEX(KA$13:KA36,$B37+1,1)</f>
        <v>-</v>
      </c>
      <c r="KB37" s="535" t="str" cm="1">
        <f t="array" ref="KB37">INDEX(KB$13:KB36,$B37+1,1)</f>
        <v>-</v>
      </c>
      <c r="KC37" s="535" t="str" cm="1">
        <f t="array" ref="KC37">INDEX(KC$13:KC36,$B37+1,1)</f>
        <v>-</v>
      </c>
      <c r="KD37" s="535" t="str" cm="1">
        <f t="array" ref="KD37">INDEX(KD$13:KD36,$B37+1,1)</f>
        <v>-</v>
      </c>
      <c r="KE37" s="535" t="str" cm="1">
        <f t="array" ref="KE37">INDEX(KE$13:KE36,$B37+1,1)</f>
        <v>-</v>
      </c>
      <c r="KF37" s="535" t="str" cm="1">
        <f t="array" ref="KF37">INDEX(KF$13:KF36,$B37+1,1)</f>
        <v>-</v>
      </c>
      <c r="KG37" s="535" t="str" cm="1">
        <f t="array" ref="KG37">INDEX(KG$13:KG36,$B37+1,1)</f>
        <v>-</v>
      </c>
      <c r="KH37" s="535" t="str" cm="1">
        <f t="array" ref="KH37">INDEX(KH$13:KH36,$B37+1,1)</f>
        <v>-</v>
      </c>
      <c r="KI37" s="535" cm="1">
        <f t="array" ref="KI37">INDEX(KI$13:KI36,$B37+1,1)</f>
        <v>0</v>
      </c>
      <c r="KJ37" s="535" t="str" cm="1">
        <f t="array" ref="KJ37">INDEX(KJ$13:KJ36,$B37+1,1)</f>
        <v>-</v>
      </c>
      <c r="KK37" s="535" cm="1">
        <f t="array" ref="KK37">INDEX(KK$13:KK36,$B37+1,1)</f>
        <v>1</v>
      </c>
      <c r="KL37" s="535" cm="1">
        <f t="array" ref="KL37">INDEX(KL$13:KL36,$B37+1,1)</f>
        <v>0</v>
      </c>
      <c r="KM37" s="535" cm="1">
        <f t="array" ref="KM37">INDEX(KM$13:KM36,$B37+1,1)</f>
        <v>0</v>
      </c>
      <c r="KN37" s="535" cm="1">
        <f t="array" ref="KN37">INDEX(KN$13:KN36,$B37+1,1)</f>
        <v>0</v>
      </c>
      <c r="KO37" s="535" cm="1">
        <f t="array" ref="KO37">INDEX(KO$13:KO36,$B37+1,1)</f>
        <v>0</v>
      </c>
      <c r="KP37" s="535" cm="1">
        <f t="array" ref="KP37">INDEX(KP$13:KP36,$B37+1,1)</f>
        <v>0</v>
      </c>
      <c r="KQ37" s="535" cm="1">
        <f t="array" ref="KQ37">INDEX(KQ$13:KQ36,$B37+1,1)</f>
        <v>0</v>
      </c>
      <c r="KR37" s="535" cm="1">
        <f t="array" ref="KR37">INDEX(KR$13:KR36,$B37+1,1)</f>
        <v>0</v>
      </c>
      <c r="KS37" s="535" cm="1">
        <f t="array" ref="KS37">INDEX(KS$13:KS36,$B37+1,1)</f>
        <v>1</v>
      </c>
      <c r="KT37" s="535" cm="1">
        <f t="array" ref="KT37">INDEX(KT$13:KT36,$B37+1,1)</f>
        <v>0</v>
      </c>
      <c r="KU37" s="535" cm="1">
        <f t="array" ref="KU37">INDEX(KU$13:KU36,$B37+1,1)</f>
        <v>0</v>
      </c>
      <c r="KV37" s="535" cm="1">
        <f t="array" ref="KV37">INDEX(KV$13:KV36,$B37+1,1)</f>
        <v>0</v>
      </c>
      <c r="KW37" s="535" cm="1">
        <f t="array" ref="KW37">INDEX(KW$13:KW36,$B37+1,1)</f>
        <v>0</v>
      </c>
      <c r="KX37" s="535" cm="1">
        <f t="array" ref="KX37">INDEX(KX$13:KX36,$B37+1,1)</f>
        <v>0</v>
      </c>
      <c r="KY37" s="18"/>
      <c r="KZ37" s="535" cm="1">
        <f t="array" ref="KZ37">INDEX(KZ$13:KZ36,$B37+1,1)</f>
        <v>0.125</v>
      </c>
      <c r="LA37" s="535" cm="1">
        <f t="array" ref="LA37">INDEX(LA$13:LA36,$B37+1,1)</f>
        <v>0.3</v>
      </c>
      <c r="LB37" s="535" cm="1">
        <f t="array" ref="LB37">INDEX(LB$13:LB36,$B37+1,1)</f>
        <v>-0.05</v>
      </c>
      <c r="LC37" s="535" cm="1">
        <f t="array" ref="LC37">INDEX(LC$13:LC36,$B37+1,1)</f>
        <v>0.1</v>
      </c>
      <c r="LD37" s="535" cm="1">
        <f t="array" ref="LD37">INDEX(LD$13:LD36,$B37+1,1)</f>
        <v>0.25</v>
      </c>
      <c r="LE37" s="535" cm="1">
        <f t="array" ref="LE37">INDEX(LE$13:LE36,$B37+1,1)</f>
        <v>-0.05</v>
      </c>
      <c r="LF37" s="535" cm="1">
        <f t="array" ref="LF37">INDEX(LF$13:LF36,$B37+1,1)</f>
        <v>0.05</v>
      </c>
      <c r="LG37" s="535" cm="1">
        <f t="array" ref="LG37">INDEX(LG$13:LG36,$B37+1,1)</f>
        <v>0.1</v>
      </c>
      <c r="LH37" s="535" cm="1">
        <f t="array" ref="LH37">INDEX(LH$13:LH36,$B37+1,1)</f>
        <v>-0.02</v>
      </c>
      <c r="LI37" s="535" cm="1">
        <f t="array" ref="LI37">INDEX(LI$13:LI36,$B37+1,1)</f>
        <v>0.1</v>
      </c>
      <c r="LJ37" s="535" cm="1">
        <f t="array" ref="LJ37">INDEX(LJ$13:LJ36,$B37+1,1)</f>
        <v>0.25</v>
      </c>
      <c r="LK37" s="535" cm="1">
        <f t="array" ref="LK37">INDEX(LK$13:LK36,$B37+1,1)</f>
        <v>-0.05</v>
      </c>
      <c r="LL37" s="535" cm="1">
        <f t="array" ref="LL37">INDEX(LL$13:LL36,$B37+1,1)</f>
        <v>0.125</v>
      </c>
      <c r="LM37" s="535" cm="1">
        <f t="array" ref="LM37">INDEX(LM$13:LM36,$B37+1,1)</f>
        <v>0.1</v>
      </c>
      <c r="LN37" s="535" cm="1">
        <f t="array" ref="LN37">INDEX(LN$13:LN36,$B37+1,1)</f>
        <v>0.1</v>
      </c>
      <c r="LO37" s="535" cm="1">
        <f t="array" ref="LO37">INDEX(LO$13:LO36,$B37+1,1)</f>
        <v>0.1</v>
      </c>
      <c r="LP37" s="535" cm="1">
        <f t="array" ref="LP37">INDEX(LP$13:LP36,$B37+1,1)</f>
        <v>0</v>
      </c>
      <c r="LQ37" s="535" cm="1">
        <f t="array" ref="LQ37">INDEX(LQ$13:LQ36,$B37+1,1)</f>
        <v>0</v>
      </c>
      <c r="LR37" s="535" cm="1">
        <f t="array" ref="LR37">INDEX(LR$13:LR36,$B37+1,1)</f>
        <v>0</v>
      </c>
      <c r="LS37" s="535" cm="1">
        <f t="array" ref="LS37">INDEX(LS$13:LS36,$B37+1,1)</f>
        <v>0</v>
      </c>
      <c r="LT37" s="535" cm="1">
        <f t="array" ref="LT37">INDEX(LT$13:LT36,$B37+1,1)</f>
        <v>0</v>
      </c>
      <c r="LU37" s="535" cm="1">
        <f t="array" ref="LU37">INDEX(LU$13:LU36,$B37+1,1)</f>
        <v>0</v>
      </c>
      <c r="LV37" s="535" cm="1">
        <f t="array" ref="LV37">INDEX(LV$13:LV36,$B37+1,1)</f>
        <v>0</v>
      </c>
      <c r="LW37" s="535" cm="1">
        <f t="array" ref="LW37">INDEX(LW$13:LW36,$B37+1,1)</f>
        <v>0</v>
      </c>
      <c r="LX37" s="535" cm="1">
        <f t="array" ref="LX37">INDEX(LX$13:LX36,$B37+1,1)</f>
        <v>0</v>
      </c>
      <c r="LY37" s="535" cm="1">
        <f t="array" ref="LY37">INDEX(LY$13:LY36,$B37+1,1)</f>
        <v>0</v>
      </c>
      <c r="LZ37" s="535" cm="1">
        <f t="array" ref="LZ37">INDEX(LZ$13:LZ36,$B37+1,1)</f>
        <v>0</v>
      </c>
      <c r="MA37" s="535" cm="1">
        <f t="array" ref="MA37">INDEX(MA$13:MA36,$B37+1,1)</f>
        <v>0</v>
      </c>
      <c r="MB37" s="535" cm="1">
        <f t="array" ref="MB37">INDEX(MB$13:MB36,$B37+1,1)</f>
        <v>0</v>
      </c>
      <c r="MC37" s="535" cm="1">
        <f t="array" ref="MC37">INDEX(MC$13:MC36,$B37+1,1)</f>
        <v>0</v>
      </c>
      <c r="MD37" s="535" cm="1">
        <f t="array" ref="MD37">INDEX(MD$13:MD36,$B37+1,1)</f>
        <v>0</v>
      </c>
      <c r="ME37" s="535" cm="1">
        <f t="array" ref="ME37">INDEX(ME$13:ME36,$B37+1,1)</f>
        <v>0</v>
      </c>
      <c r="MF37" s="535" cm="1">
        <f t="array" ref="MF37">INDEX(MF$13:MF36,$B37+1,1)</f>
        <v>0</v>
      </c>
      <c r="MG37" s="535" cm="1">
        <f t="array" ref="MG37">INDEX(MG$13:MG36,$B37+1,1)</f>
        <v>0</v>
      </c>
      <c r="MH37" s="535" cm="1">
        <f t="array" ref="MH37">INDEX(MH$13:MH36,$B37+1,1)</f>
        <v>0</v>
      </c>
      <c r="MI37" s="535" cm="1">
        <f t="array" ref="MI37">INDEX(MI$13:MI36,$B37+1,1)</f>
        <v>0</v>
      </c>
      <c r="MJ37" s="535" cm="1">
        <f t="array" ref="MJ37">INDEX(MJ$13:MJ36,$B37+1,1)</f>
        <v>0</v>
      </c>
      <c r="MK37" s="535" cm="1">
        <f t="array" ref="MK37">INDEX(MK$13:MK36,$B37+1,1)</f>
        <v>0</v>
      </c>
      <c r="ML37" s="535" cm="1">
        <f t="array" ref="ML37">INDEX(ML$13:ML36,$B37+1,1)</f>
        <v>0</v>
      </c>
      <c r="MM37" s="535" cm="1">
        <f t="array" ref="MM37">INDEX(MM$13:MM36,$B37+1,1)</f>
        <v>0</v>
      </c>
      <c r="MN37" s="535" cm="1">
        <f t="array" ref="MN37">INDEX(MN$13:MN36,$B37+1,1)</f>
        <v>0</v>
      </c>
      <c r="MO37" s="535" cm="1">
        <f t="array" ref="MO37">INDEX(MO$13:MO36,$B37+1,1)</f>
        <v>0</v>
      </c>
      <c r="MP37" s="535" cm="1">
        <f t="array" ref="MP37">INDEX(MP$13:MP36,$B37+1,1)</f>
        <v>0</v>
      </c>
      <c r="MQ37" s="535" cm="1">
        <f t="array" ref="MQ37">INDEX(MQ$13:MQ36,$B37+1,1)</f>
        <v>0</v>
      </c>
      <c r="MR37" s="535" cm="1">
        <f t="array" ref="MR37">INDEX(MR$13:MR36,$B37+1,1)</f>
        <v>0</v>
      </c>
      <c r="MS37" s="535" cm="1">
        <f t="array" ref="MS37">INDEX(MS$13:MS36,$B37+1,1)</f>
        <v>0</v>
      </c>
      <c r="MT37" s="535" cm="1">
        <f t="array" ref="MT37">INDEX(MT$13:MT36,$B37+1,1)</f>
        <v>0</v>
      </c>
      <c r="MU37" s="535" cm="1">
        <f t="array" ref="MU37">INDEX(MU$13:MU36,$B37+1,1)</f>
        <v>0</v>
      </c>
      <c r="MV37" s="535" cm="1">
        <f t="array" ref="MV37">INDEX(MV$13:MV36,$B37+1,1)</f>
        <v>0</v>
      </c>
      <c r="MW37" s="535" cm="1">
        <f t="array" ref="MW37">INDEX(MW$13:MW36,$B37+1,1)</f>
        <v>0</v>
      </c>
      <c r="MX37" s="535" cm="1">
        <f t="array" ref="MX37">INDEX(MX$13:MX36,$B37+1,1)</f>
        <v>0</v>
      </c>
      <c r="MY37" s="535" cm="1">
        <f t="array" ref="MY37">INDEX(MY$13:MY36,$B37+1,1)</f>
        <v>0</v>
      </c>
      <c r="MZ37" s="535" cm="1">
        <f t="array" ref="MZ37">INDEX(MZ$13:MZ36,$B37+1,1)</f>
        <v>0</v>
      </c>
      <c r="NA37" s="535" cm="1">
        <f t="array" ref="NA37">INDEX(NA$13:NA36,$B37+1,1)</f>
        <v>0</v>
      </c>
      <c r="NB37" s="535" cm="1">
        <f t="array" ref="NB37">INDEX(NB$13:NB36,$B37+1,1)</f>
        <v>0</v>
      </c>
      <c r="NC37" s="535" cm="1">
        <f t="array" ref="NC37">INDEX(NC$13:NC36,$B37+1,1)</f>
        <v>0</v>
      </c>
      <c r="ND37" s="535" cm="1">
        <f t="array" ref="ND37">INDEX(ND$13:ND36,$B37+1,1)</f>
        <v>0</v>
      </c>
      <c r="NE37" s="535" cm="1">
        <f t="array" ref="NE37">INDEX(NE$13:NE36,$B37+1,1)</f>
        <v>0</v>
      </c>
      <c r="NF37" s="535" cm="1">
        <f t="array" ref="NF37">INDEX(NF$13:NF36,$B37+1,1)</f>
        <v>0</v>
      </c>
      <c r="NG37" s="535" cm="1">
        <f t="array" ref="NG37">INDEX(NG$13:NG36,$B37+1,1)</f>
        <v>0</v>
      </c>
      <c r="NH37" s="535" cm="1">
        <f t="array" ref="NH37">INDEX(NH$13:NH36,$B37+1,1)</f>
        <v>0</v>
      </c>
      <c r="NI37" s="535" cm="1">
        <f t="array" ref="NI37">INDEX(NI$13:NI36,$B37+1,1)</f>
        <v>0</v>
      </c>
      <c r="NJ37" s="535" cm="1">
        <f t="array" ref="NJ37">INDEX(NJ$13:NJ36,$B37+1,1)</f>
        <v>0</v>
      </c>
      <c r="NK37" s="535" cm="1">
        <f t="array" ref="NK37">INDEX(NK$13:NK36,$B37+1,1)</f>
        <v>0</v>
      </c>
      <c r="NL37" s="535" cm="1">
        <f t="array" ref="NL37">INDEX(NL$13:NL36,$B37+1,1)</f>
        <v>0</v>
      </c>
      <c r="NM37" s="535" cm="1">
        <f t="array" ref="NM37">INDEX(NM$13:NM36,$B37+1,1)</f>
        <v>0</v>
      </c>
      <c r="NN37" s="535" cm="1">
        <f t="array" ref="NN37">INDEX(NN$13:NN36,$B37+1,1)</f>
        <v>0</v>
      </c>
      <c r="NO37" s="535" cm="1">
        <f t="array" ref="NO37">INDEX(NO$13:NO36,$B37+1,1)</f>
        <v>0</v>
      </c>
      <c r="NP37" s="535" cm="1">
        <f t="array" ref="NP37">INDEX(NP$13:NP36,$B37+1,1)</f>
        <v>0</v>
      </c>
      <c r="NQ37" s="535" cm="1">
        <f t="array" ref="NQ37">INDEX(NQ$13:NQ36,$B37+1,1)</f>
        <v>0</v>
      </c>
      <c r="NR37" s="535" cm="1">
        <f t="array" ref="NR37">INDEX(NR$13:NR36,$B37+1,1)</f>
        <v>0</v>
      </c>
      <c r="NS37" s="535" cm="1">
        <f t="array" ref="NS37">INDEX(NS$13:NS36,$B37+1,1)</f>
        <v>0</v>
      </c>
      <c r="NT37" s="535" cm="1">
        <f t="array" ref="NT37">INDEX(NT$13:NT36,$B37+1,1)</f>
        <v>0</v>
      </c>
      <c r="NU37" s="535" cm="1">
        <f t="array" ref="NU37">INDEX(NU$13:NU36,$B37+1,1)</f>
        <v>0</v>
      </c>
      <c r="NV37" s="535" cm="1">
        <f t="array" ref="NV37">INDEX(NV$13:NV36,$B37+1,1)</f>
        <v>0</v>
      </c>
      <c r="NW37" s="535" cm="1">
        <f t="array" ref="NW37">INDEX(NW$13:NW36,$B37+1,1)</f>
        <v>0</v>
      </c>
      <c r="NX37" s="535" cm="1">
        <f t="array" ref="NX37">INDEX(NX$13:NX36,$B37+1,1)</f>
        <v>0</v>
      </c>
      <c r="NY37" s="535" cm="1">
        <f t="array" ref="NY37">INDEX(NY$13:NY36,$B37+1,1)</f>
        <v>0</v>
      </c>
      <c r="NZ37" s="535" cm="1">
        <f t="array" ref="NZ37">INDEX(NZ$13:NZ36,$B37+1,1)</f>
        <v>0</v>
      </c>
      <c r="OA37" s="535" cm="1">
        <f t="array" ref="OA37">INDEX(OA$13:OA36,$B37+1,1)</f>
        <v>0</v>
      </c>
      <c r="OB37" s="535" cm="1">
        <f t="array" ref="OB37">INDEX(OB$13:OB36,$B37+1,1)</f>
        <v>0</v>
      </c>
      <c r="OC37" s="535" cm="1">
        <f t="array" ref="OC37">INDEX(OC$13:OC36,$B37+1,1)</f>
        <v>0</v>
      </c>
      <c r="OD37" s="535" cm="1">
        <f t="array" ref="OD37">INDEX(OD$13:OD36,$B37+1,1)</f>
        <v>0</v>
      </c>
      <c r="OE37" s="535" cm="1">
        <f t="array" ref="OE37">INDEX(OE$13:OE36,$B37+1,1)</f>
        <v>0</v>
      </c>
      <c r="OF37" s="535" cm="1">
        <f t="array" ref="OF37">INDEX(OF$13:OF36,$B37+1,1)</f>
        <v>0</v>
      </c>
      <c r="OG37" s="535" cm="1">
        <f t="array" ref="OG37">INDEX(OG$13:OG36,$B37+1,1)</f>
        <v>0</v>
      </c>
      <c r="OH37" s="535" cm="1">
        <f t="array" ref="OH37">INDEX(OH$13:OH36,$B37+1,1)</f>
        <v>0</v>
      </c>
      <c r="OI37" s="535" cm="1">
        <f t="array" ref="OI37">INDEX(OI$13:OI36,$B37+1,1)</f>
        <v>0</v>
      </c>
      <c r="OJ37" s="535" cm="1">
        <f t="array" ref="OJ37">INDEX(OJ$13:OJ36,$B37+1,1)</f>
        <v>0</v>
      </c>
      <c r="OK37" s="535" cm="1">
        <f t="array" ref="OK37">INDEX(OK$13:OK36,$B37+1,1)</f>
        <v>0</v>
      </c>
      <c r="OL37" s="535" cm="1">
        <f t="array" ref="OL37">INDEX(OL$13:OL36,$B37+1,1)</f>
        <v>0</v>
      </c>
      <c r="OM37" s="535" cm="1">
        <f t="array" ref="OM37">INDEX(OM$13:OM36,$B37+1,1)</f>
        <v>0</v>
      </c>
      <c r="ON37" s="535" cm="1">
        <f t="array" ref="ON37">INDEX(ON$13:ON36,$B37+1,1)</f>
        <v>0</v>
      </c>
      <c r="OO37" s="535" cm="1">
        <f t="array" ref="OO37">INDEX(OO$13:OO36,$B37+1,1)</f>
        <v>0</v>
      </c>
      <c r="OP37" s="535" cm="1">
        <f t="array" ref="OP37">INDEX(OP$13:OP36,$B37+1,1)</f>
        <v>0</v>
      </c>
      <c r="OQ37" s="535" cm="1">
        <f t="array" ref="OQ37">INDEX(OQ$13:OQ36,$B37+1,1)</f>
        <v>0</v>
      </c>
      <c r="OR37" s="535" cm="1">
        <f t="array" ref="OR37">INDEX(OR$13:OR36,$B37+1,1)</f>
        <v>0</v>
      </c>
      <c r="OS37" s="535" cm="1">
        <f t="array" ref="OS37">INDEX(OS$13:OS36,$B37+1,1)</f>
        <v>0</v>
      </c>
      <c r="OT37" s="535" cm="1">
        <f t="array" ref="OT37">INDEX(OT$13:OT36,$B37+1,1)</f>
        <v>0</v>
      </c>
      <c r="OU37" s="535" cm="1">
        <f t="array" ref="OU37">INDEX(OU$13:OU36,$B37+1,1)</f>
        <v>0</v>
      </c>
      <c r="OV37" s="535" cm="1">
        <f t="array" ref="OV37">INDEX(OV$13:OV36,$B37+1,1)</f>
        <v>0</v>
      </c>
      <c r="OW37" s="535" cm="1">
        <f t="array" ref="OW37">INDEX(OW$13:OW36,$B37+1,1)</f>
        <v>0</v>
      </c>
      <c r="OX37" s="535" cm="1">
        <f t="array" ref="OX37">INDEX(OX$13:OX36,$B37+1,1)</f>
        <v>0</v>
      </c>
      <c r="OY37" s="535" cm="1">
        <f t="array" ref="OY37">INDEX(OY$13:OY36,$B37+1,1)</f>
        <v>0</v>
      </c>
      <c r="OZ37" s="535" cm="1">
        <f t="array" ref="OZ37">INDEX(OZ$13:OZ36,$B37+1,1)</f>
        <v>0</v>
      </c>
      <c r="PA37" s="535" cm="1">
        <f t="array" ref="PA37">INDEX(PA$13:PA36,$B37+1,1)</f>
        <v>0</v>
      </c>
      <c r="PB37" s="535" cm="1">
        <f t="array" ref="PB37">INDEX(PB$13:PB36,$B37+1,1)</f>
        <v>0</v>
      </c>
      <c r="PC37" s="535" cm="1">
        <f t="array" ref="PC37">INDEX(PC$13:PC36,$B37+1,1)</f>
        <v>0</v>
      </c>
      <c r="PD37" s="535" cm="1">
        <f t="array" ref="PD37">INDEX(PD$13:PD36,$B37+1,1)</f>
        <v>0</v>
      </c>
      <c r="PE37" s="535" cm="1">
        <f t="array" ref="PE37">INDEX(PE$13:PE36,$B37+1,1)</f>
        <v>0</v>
      </c>
      <c r="PF37" s="535" cm="1">
        <f t="array" ref="PF37">INDEX(PF$13:PF36,$B37+1,1)</f>
        <v>0</v>
      </c>
      <c r="PG37" s="535" cm="1">
        <f t="array" ref="PG37">INDEX(PG$13:PG36,$B37+1,1)</f>
        <v>0</v>
      </c>
      <c r="PH37" s="535" cm="1">
        <f t="array" ref="PH37">INDEX(PH$13:PH36,$B37+1,1)</f>
        <v>0</v>
      </c>
      <c r="PI37" s="535" cm="1">
        <f t="array" ref="PI37">INDEX(PI$13:PI36,$B37+1,1)</f>
        <v>0</v>
      </c>
      <c r="PJ37" s="535" cm="1">
        <f t="array" ref="PJ37">INDEX(PJ$13:PJ36,$B37+1,1)</f>
        <v>0</v>
      </c>
      <c r="PK37" s="535" cm="1">
        <f t="array" ref="PK37">INDEX(PK$13:PK36,$B37+1,1)</f>
        <v>0</v>
      </c>
      <c r="PL37" s="535" cm="1">
        <f t="array" ref="PL37">INDEX(PL$13:PL36,$B37+1,1)</f>
        <v>0</v>
      </c>
      <c r="PM37" s="535" cm="1">
        <f t="array" ref="PM37">INDEX(PM$13:PM36,$B37+1,1)</f>
        <v>0</v>
      </c>
      <c r="PN37" s="535" cm="1">
        <f t="array" ref="PN37">INDEX(PN$13:PN36,$B37+1,1)</f>
        <v>0</v>
      </c>
      <c r="PO37" s="535" cm="1">
        <f t="array" ref="PO37">INDEX(PO$13:PO36,$B37+1,1)</f>
        <v>0</v>
      </c>
      <c r="PP37" s="535" cm="1">
        <f t="array" ref="PP37">INDEX(PP$13:PP36,$B37+1,1)</f>
        <v>0</v>
      </c>
      <c r="PQ37" s="535" cm="1">
        <f t="array" ref="PQ37">INDEX(PQ$13:PQ36,$B37+1,1)</f>
        <v>0</v>
      </c>
      <c r="PR37" s="535" cm="1">
        <f t="array" ref="PR37">INDEX(PR$13:PR36,$B37+1,1)</f>
        <v>0</v>
      </c>
      <c r="PS37" s="535" cm="1">
        <f t="array" ref="PS37">INDEX(PS$13:PS36,$B37+1,1)</f>
        <v>0</v>
      </c>
      <c r="PT37" s="535" cm="1">
        <f t="array" ref="PT37">INDEX(PT$13:PT36,$B37+1,1)</f>
        <v>0</v>
      </c>
      <c r="PU37" s="535" cm="1">
        <f t="array" ref="PU37">INDEX(PU$13:PU36,$B37+1,1)</f>
        <v>0</v>
      </c>
      <c r="PV37" s="535" cm="1">
        <f t="array" ref="PV37">INDEX(PV$13:PV36,$B37+1,1)</f>
        <v>0</v>
      </c>
      <c r="PW37" s="535" cm="1">
        <f t="array" ref="PW37">INDEX(PW$13:PW36,$B37+1,1)</f>
        <v>0</v>
      </c>
      <c r="PX37" s="535" cm="1">
        <f t="array" ref="PX37">INDEX(PX$13:PX36,$B37+1,1)</f>
        <v>0</v>
      </c>
      <c r="PY37" s="535" cm="1">
        <f t="array" ref="PY37">INDEX(PY$13:PY36,$B37+1,1)</f>
        <v>0</v>
      </c>
      <c r="PZ37" s="535" cm="1">
        <f t="array" ref="PZ37">INDEX(PZ$13:PZ36,$B37+1,1)</f>
        <v>0</v>
      </c>
      <c r="QA37" s="535" cm="1">
        <f t="array" ref="QA37">INDEX(QA$13:QA36,$B37+1,1)</f>
        <v>0</v>
      </c>
      <c r="QB37" s="535" cm="1">
        <f t="array" ref="QB37">INDEX(QB$13:QB36,$B37+1,1)</f>
        <v>0</v>
      </c>
      <c r="QC37" s="535" cm="1">
        <f t="array" ref="QC37">INDEX(QC$13:QC36,$B37+1,1)</f>
        <v>0</v>
      </c>
      <c r="QD37" s="535" cm="1">
        <f t="array" ref="QD37">INDEX(QD$13:QD36,$B37+1,1)</f>
        <v>0</v>
      </c>
      <c r="QE37" s="535" cm="1">
        <f t="array" ref="QE37">INDEX(QE$13:QE36,$B37+1,1)</f>
        <v>0</v>
      </c>
      <c r="QF37" s="535" cm="1">
        <f t="array" ref="QF37">INDEX(QF$13:QF36,$B37+1,1)</f>
        <v>0</v>
      </c>
      <c r="QG37" s="535" cm="1">
        <f t="array" ref="QG37">INDEX(QG$13:QG36,$B37+1,1)</f>
        <v>0</v>
      </c>
      <c r="QH37" s="535" cm="1">
        <f t="array" ref="QH37">INDEX(QH$13:QH36,$B37+1,1)</f>
        <v>0</v>
      </c>
      <c r="QI37" s="535" cm="1">
        <f t="array" ref="QI37">INDEX(QI$13:QI36,$B37+1,1)</f>
        <v>0</v>
      </c>
      <c r="QJ37" s="535" cm="1">
        <f t="array" ref="QJ37">INDEX(QJ$13:QJ36,$B37+1,1)</f>
        <v>0</v>
      </c>
      <c r="QK37" s="535" cm="1">
        <f t="array" ref="QK37">INDEX(QK$13:QK36,$B37+1,1)</f>
        <v>0</v>
      </c>
      <c r="QL37" s="535" cm="1">
        <f t="array" ref="QL37">INDEX(QL$13:QL36,$B37+1,1)</f>
        <v>0</v>
      </c>
      <c r="QM37" s="535" cm="1">
        <f t="array" ref="QM37">INDEX(QM$13:QM36,$B37+1,1)</f>
        <v>0</v>
      </c>
      <c r="QN37" s="535" cm="1">
        <f t="array" ref="QN37">INDEX(QN$13:QN36,$B37+1,1)</f>
        <v>0</v>
      </c>
      <c r="QO37" s="535" cm="1">
        <f t="array" ref="QO37">INDEX(QO$13:QO36,$B37+1,1)</f>
        <v>0</v>
      </c>
      <c r="QP37" s="535" cm="1">
        <f t="array" ref="QP37">INDEX(QP$13:QP36,$B37+1,1)</f>
        <v>0</v>
      </c>
      <c r="QQ37" s="535" cm="1">
        <f t="array" ref="QQ37">INDEX(QQ$13:QQ36,$B37+1,1)</f>
        <v>0</v>
      </c>
      <c r="QR37" s="535" cm="1">
        <f t="array" ref="QR37">INDEX(QR$13:QR36,$B37+1,1)</f>
        <v>0</v>
      </c>
      <c r="QS37" s="535" cm="1">
        <f t="array" ref="QS37">INDEX(QS$13:QS36,$B37+1,1)</f>
        <v>0</v>
      </c>
      <c r="QT37" s="535" cm="1">
        <f t="array" ref="QT37">INDEX(QT$13:QT36,$B37+1,1)</f>
        <v>0</v>
      </c>
      <c r="QU37" s="535" cm="1">
        <f t="array" ref="QU37">INDEX(QU$13:QU36,$B37+1,1)</f>
        <v>0</v>
      </c>
      <c r="QV37" s="535" cm="1">
        <f t="array" ref="QV37">INDEX(QV$13:QV36,$B37+1,1)</f>
        <v>0</v>
      </c>
      <c r="QW37" s="535" cm="1">
        <f t="array" ref="QW37">INDEX(QW$13:QW36,$B37+1,1)</f>
        <v>0</v>
      </c>
      <c r="QX37" s="535" cm="1">
        <f t="array" ref="QX37">INDEX(QX$13:QX36,$B37+1,1)</f>
        <v>0</v>
      </c>
      <c r="QY37" s="535" cm="1">
        <f t="array" ref="QY37">INDEX(QY$13:QY36,$B37+1,1)</f>
        <v>0</v>
      </c>
      <c r="QZ37" s="535" cm="1">
        <f t="array" ref="QZ37">INDEX(QZ$13:QZ36,$B37+1,1)</f>
        <v>0</v>
      </c>
      <c r="RA37" s="535" cm="1">
        <f t="array" ref="RA37">INDEX(RA$13:RA36,$B37+1,1)</f>
        <v>0</v>
      </c>
      <c r="RB37" s="535" cm="1">
        <f t="array" ref="RB37">INDEX(RB$13:RB36,$B37+1,1)</f>
        <v>0</v>
      </c>
      <c r="RC37" s="535" cm="1">
        <f t="array" ref="RC37">INDEX(RC$13:RC36,$B37+1,1)</f>
        <v>0</v>
      </c>
      <c r="RD37" s="535" cm="1">
        <f t="array" ref="RD37">INDEX(RD$13:RD36,$B37+1,1)</f>
        <v>0</v>
      </c>
      <c r="RE37" s="535" cm="1">
        <f t="array" ref="RE37">INDEX(RE$13:RE36,$B37+1,1)</f>
        <v>0</v>
      </c>
      <c r="RF37" s="535" cm="1">
        <f t="array" ref="RF37">INDEX(RF$13:RF36,$B37+1,1)</f>
        <v>0</v>
      </c>
      <c r="RG37" s="535" cm="1">
        <f t="array" ref="RG37">INDEX(RG$13:RG36,$B37+1,1)</f>
        <v>0</v>
      </c>
      <c r="RH37" s="535" cm="1">
        <f t="array" ref="RH37">INDEX(RH$13:RH36,$B37+1,1)</f>
        <v>0</v>
      </c>
      <c r="RI37" s="535" cm="1">
        <f t="array" ref="RI37">INDEX(RI$13:RI36,$B37+1,1)</f>
        <v>0</v>
      </c>
      <c r="RJ37" s="535" cm="1">
        <f t="array" ref="RJ37">INDEX(RJ$13:RJ36,$B37+1,1)</f>
        <v>0</v>
      </c>
      <c r="RK37" s="535" cm="1">
        <f t="array" ref="RK37">INDEX(RK$13:RK36,$B37+1,1)</f>
        <v>0</v>
      </c>
      <c r="RL37" s="535" cm="1">
        <f t="array" ref="RL37">INDEX(RL$13:RL36,$B37+1,1)</f>
        <v>0</v>
      </c>
      <c r="RM37" s="535" cm="1">
        <f t="array" ref="RM37">INDEX(RM$13:RM36,$B37+1,1)</f>
        <v>0</v>
      </c>
      <c r="RN37" s="535" cm="1">
        <f t="array" ref="RN37">INDEX(RN$13:RN36,$B37+1,1)</f>
        <v>0</v>
      </c>
      <c r="RO37" s="535" cm="1">
        <f t="array" ref="RO37">INDEX(RO$13:RO36,$B37+1,1)</f>
        <v>0</v>
      </c>
      <c r="RP37" s="535" cm="1">
        <f t="array" ref="RP37">INDEX(RP$13:RP36,$B37+1,1)</f>
        <v>0</v>
      </c>
      <c r="RQ37" s="535" cm="1">
        <f t="array" ref="RQ37">INDEX(RQ$13:RQ36,$B37+1,1)</f>
        <v>0</v>
      </c>
      <c r="RR37" s="535" cm="1">
        <f t="array" ref="RR37">INDEX(RR$13:RR36,$B37+1,1)</f>
        <v>0</v>
      </c>
      <c r="RS37" s="535" cm="1">
        <f t="array" ref="RS37">INDEX(RS$13:RS36,$B37+1,1)</f>
        <v>0</v>
      </c>
      <c r="RT37" s="535" cm="1">
        <f t="array" ref="RT37">INDEX(RT$13:RT36,$B37+1,1)</f>
        <v>0</v>
      </c>
      <c r="RU37" s="535" cm="1">
        <f t="array" ref="RU37">INDEX(RU$13:RU36,$B37+1,1)</f>
        <v>0</v>
      </c>
      <c r="RV37" s="535" cm="1">
        <f t="array" ref="RV37">INDEX(RV$13:RV36,$B37+1,1)</f>
        <v>0</v>
      </c>
      <c r="RW37" s="535" cm="1">
        <f t="array" ref="RW37">INDEX(RW$13:RW36,$B37+1,1)</f>
        <v>0</v>
      </c>
      <c r="RX37" s="535" cm="1">
        <f t="array" ref="RX37">INDEX(RX$13:RX36,$B37+1,1)</f>
        <v>0</v>
      </c>
      <c r="RY37" s="535" cm="1">
        <f t="array" ref="RY37">INDEX(RY$13:RY36,$B37+1,1)</f>
        <v>0</v>
      </c>
      <c r="RZ37" s="535" cm="1">
        <f t="array" ref="RZ37">INDEX(RZ$13:RZ36,$B37+1,1)</f>
        <v>0</v>
      </c>
      <c r="SA37" s="535" cm="1">
        <f t="array" ref="SA37">INDEX(SA$13:SA36,$B37+1,1)</f>
        <v>0</v>
      </c>
      <c r="SB37" s="535" cm="1">
        <f t="array" ref="SB37">INDEX(SB$13:SB36,$B37+1,1)</f>
        <v>0</v>
      </c>
      <c r="SC37" s="535" cm="1">
        <f t="array" ref="SC37">INDEX(SC$13:SC36,$B37+1,1)</f>
        <v>0</v>
      </c>
      <c r="SD37" s="535" cm="1">
        <f t="array" ref="SD37">INDEX(SD$13:SD36,$B37+1,1)</f>
        <v>0</v>
      </c>
      <c r="SE37" s="535" cm="1">
        <f t="array" ref="SE37">INDEX(SE$13:SE36,$B37+1,1)</f>
        <v>0</v>
      </c>
      <c r="SF37" s="535" cm="1">
        <f t="array" ref="SF37">INDEX(SF$13:SF36,$B37+1,1)</f>
        <v>0</v>
      </c>
      <c r="SG37" s="535" cm="1">
        <f t="array" ref="SG37">INDEX(SG$13:SG36,$B37+1,1)</f>
        <v>0</v>
      </c>
      <c r="SH37" s="535" cm="1">
        <f t="array" ref="SH37">INDEX(SH$13:SH36,$B37+1,1)</f>
        <v>0</v>
      </c>
      <c r="SI37" s="535" cm="1">
        <f t="array" ref="SI37">INDEX(SI$13:SI36,$B37+1,1)</f>
        <v>0</v>
      </c>
      <c r="SJ37" s="535" cm="1">
        <f t="array" ref="SJ37">INDEX(SJ$13:SJ36,$B37+1,1)</f>
        <v>0</v>
      </c>
      <c r="SK37" s="535" cm="1">
        <f t="array" ref="SK37">INDEX(SK$13:SK36,$B37+1,1)</f>
        <v>0</v>
      </c>
      <c r="SL37" s="535" cm="1">
        <f t="array" ref="SL37">INDEX(SL$13:SL36,$B37+1,1)</f>
        <v>0</v>
      </c>
      <c r="SM37" s="535" cm="1">
        <f t="array" ref="SM37">INDEX(SM$13:SM36,$B37+1,1)</f>
        <v>0</v>
      </c>
      <c r="SN37" s="535" cm="1">
        <f t="array" ref="SN37">INDEX(SN$13:SN36,$B37+1,1)</f>
        <v>0</v>
      </c>
      <c r="SO37" s="535" cm="1">
        <f t="array" ref="SO37">INDEX(SO$13:SO36,$B37+1,1)</f>
        <v>0</v>
      </c>
      <c r="SP37" s="535" cm="1">
        <f t="array" ref="SP37">INDEX(SP$13:SP36,$B37+1,1)</f>
        <v>0</v>
      </c>
      <c r="SQ37" s="535" cm="1">
        <f t="array" ref="SQ37">INDEX(SQ$13:SQ36,$B37+1,1)</f>
        <v>0</v>
      </c>
      <c r="SR37" s="535" cm="1">
        <f t="array" ref="SR37">INDEX(SR$13:SR36,$B37+1,1)</f>
        <v>0</v>
      </c>
      <c r="SS37" s="535" cm="1">
        <f t="array" ref="SS37">INDEX(SS$13:SS36,$B37+1,1)</f>
        <v>0</v>
      </c>
      <c r="ST37" s="535" cm="1">
        <f t="array" ref="ST37">INDEX(ST$13:ST36,$B37+1,1)</f>
        <v>0</v>
      </c>
      <c r="SU37" s="535" cm="1">
        <f t="array" ref="SU37">INDEX(SU$13:SU36,$B37+1,1)</f>
        <v>0</v>
      </c>
      <c r="SV37" s="535" cm="1">
        <f t="array" ref="SV37">INDEX(SV$13:SV36,$B37+1,1)</f>
        <v>0</v>
      </c>
      <c r="SW37" s="535" cm="1">
        <f t="array" ref="SW37">INDEX(SW$13:SW36,$B37+1,1)</f>
        <v>0</v>
      </c>
      <c r="SX37" s="535" cm="1">
        <f t="array" ref="SX37">INDEX(SX$13:SX36,$B37+1,1)</f>
        <v>0</v>
      </c>
      <c r="SY37" s="535" cm="1">
        <f t="array" ref="SY37">INDEX(SY$13:SY36,$B37+1,1)</f>
        <v>0</v>
      </c>
      <c r="SZ37" s="535" cm="1">
        <f t="array" ref="SZ37">INDEX(SZ$13:SZ36,$B37+1,1)</f>
        <v>0</v>
      </c>
      <c r="TA37" s="535" cm="1">
        <f t="array" ref="TA37">INDEX(TA$13:TA36,$B37+1,1)</f>
        <v>0</v>
      </c>
      <c r="TB37" s="535" cm="1">
        <f t="array" ref="TB37">INDEX(TB$13:TB36,$B37+1,1)</f>
        <v>0</v>
      </c>
      <c r="TC37" s="535" cm="1">
        <f t="array" ref="TC37">INDEX(TC$13:TC36,$B37+1,1)</f>
        <v>0</v>
      </c>
      <c r="TD37" s="535" cm="1">
        <f t="array" ref="TD37">INDEX(TD$13:TD36,$B37+1,1)</f>
        <v>0</v>
      </c>
      <c r="TE37" s="535" cm="1">
        <f t="array" ref="TE37">INDEX(TE$13:TE36,$B37+1,1)</f>
        <v>0</v>
      </c>
      <c r="TF37" s="535" cm="1">
        <f t="array" ref="TF37">INDEX(TF$13:TF36,$B37+1,1)</f>
        <v>0</v>
      </c>
      <c r="TG37" s="535" cm="1">
        <f t="array" ref="TG37">INDEX(TG$13:TG36,$B37+1,1)</f>
        <v>0</v>
      </c>
      <c r="TH37" s="535" cm="1">
        <f t="array" ref="TH37">INDEX(TH$13:TH36,$B37+1,1)</f>
        <v>0</v>
      </c>
      <c r="TI37" s="535" cm="1">
        <f t="array" ref="TI37">INDEX(TI$13:TI36,$B37+1,1)</f>
        <v>0</v>
      </c>
      <c r="TJ37" s="535" cm="1">
        <f t="array" ref="TJ37">INDEX(TJ$13:TJ36,$B37+1,1)</f>
        <v>0</v>
      </c>
      <c r="TK37" s="535" cm="1">
        <f t="array" ref="TK37">INDEX(TK$13:TK36,$B37+1,1)</f>
        <v>0</v>
      </c>
      <c r="TL37" s="535" cm="1">
        <f t="array" ref="TL37">INDEX(TL$13:TL36,$B37+1,1)</f>
        <v>0</v>
      </c>
      <c r="TM37" s="535" cm="1">
        <f t="array" ref="TM37">INDEX(TM$13:TM36,$B37+1,1)</f>
        <v>0</v>
      </c>
      <c r="TN37" s="535" cm="1">
        <f t="array" ref="TN37">INDEX(TN$13:TN36,$B37+1,1)</f>
        <v>0</v>
      </c>
      <c r="TO37" s="535" cm="1">
        <f t="array" ref="TO37">INDEX(TO$13:TO36,$B37+1,1)</f>
        <v>0</v>
      </c>
      <c r="TP37" s="535" cm="1">
        <f t="array" ref="TP37">INDEX(TP$13:TP36,$B37+1,1)</f>
        <v>0</v>
      </c>
      <c r="TQ37" s="535" cm="1">
        <f t="array" ref="TQ37">INDEX(TQ$13:TQ36,$B37+1,1)</f>
        <v>0</v>
      </c>
      <c r="TR37" s="535" cm="1">
        <f t="array" ref="TR37">INDEX(TR$13:TR36,$B37+1,1)</f>
        <v>0</v>
      </c>
      <c r="TS37" s="535" cm="1">
        <f t="array" ref="TS37">INDEX(TS$13:TS36,$B37+1,1)</f>
        <v>0</v>
      </c>
      <c r="TT37" s="535" cm="1">
        <f t="array" ref="TT37">INDEX(TT$13:TT36,$B37+1,1)</f>
        <v>0</v>
      </c>
      <c r="TU37" s="535" cm="1">
        <f t="array" ref="TU37">INDEX(TU$13:TU36,$B37+1,1)</f>
        <v>0</v>
      </c>
      <c r="TV37" s="535" cm="1">
        <f t="array" ref="TV37">INDEX(TV$13:TV36,$B37+1,1)</f>
        <v>0</v>
      </c>
      <c r="TW37" s="535" cm="1">
        <f t="array" ref="TW37">INDEX(TW$13:TW36,$B37+1,1)</f>
        <v>0</v>
      </c>
      <c r="TX37" s="535" cm="1">
        <f t="array" ref="TX37">INDEX(TX$13:TX36,$B37+1,1)</f>
        <v>0</v>
      </c>
      <c r="TY37" s="535" cm="1">
        <f t="array" ref="TY37">INDEX(TY$13:TY36,$B37+1,1)</f>
        <v>0</v>
      </c>
      <c r="TZ37" s="535" cm="1">
        <f t="array" ref="TZ37">INDEX(TZ$13:TZ36,$B37+1,1)</f>
        <v>0</v>
      </c>
      <c r="UA37" s="535" cm="1">
        <f t="array" ref="UA37">INDEX(UA$13:UA36,$B37+1,1)</f>
        <v>0</v>
      </c>
      <c r="UB37" s="535" cm="1">
        <f t="array" ref="UB37">INDEX(UB$13:UB36,$B37+1,1)</f>
        <v>0</v>
      </c>
      <c r="UC37" s="535" cm="1">
        <f t="array" ref="UC37">INDEX(UC$13:UC36,$B37+1,1)</f>
        <v>0</v>
      </c>
      <c r="UD37" s="535" cm="1">
        <f t="array" ref="UD37">INDEX(UD$13:UD36,$B37+1,1)</f>
        <v>0</v>
      </c>
      <c r="UE37" s="535" cm="1">
        <f t="array" ref="UE37">INDEX(UE$13:UE36,$B37+1,1)</f>
        <v>0</v>
      </c>
      <c r="UF37" s="535" cm="1">
        <f t="array" ref="UF37">INDEX(UF$13:UF36,$B37+1,1)</f>
        <v>0</v>
      </c>
      <c r="UG37" s="535" cm="1">
        <f t="array" ref="UG37">INDEX(UG$13:UG36,$B37+1,1)</f>
        <v>0</v>
      </c>
      <c r="UH37" s="535" cm="1">
        <f t="array" ref="UH37">INDEX(UH$13:UH36,$B37+1,1)</f>
        <v>0</v>
      </c>
      <c r="UI37" s="535" cm="1">
        <f t="array" ref="UI37">INDEX(UI$13:UI36,$B37+1,1)</f>
        <v>0</v>
      </c>
      <c r="UJ37" s="535" cm="1">
        <f t="array" ref="UJ37">INDEX(UJ$13:UJ36,$B37+1,1)</f>
        <v>0</v>
      </c>
      <c r="UK37" s="535" cm="1">
        <f t="array" ref="UK37">INDEX(UK$13:UK36,$B37+1,1)</f>
        <v>0</v>
      </c>
      <c r="UL37" s="535" cm="1">
        <f t="array" ref="UL37">INDEX(UL$13:UL36,$B37+1,1)</f>
        <v>0</v>
      </c>
      <c r="UM37" s="535" cm="1">
        <f t="array" ref="UM37">INDEX(UM$13:UM36,$B37+1,1)</f>
        <v>0</v>
      </c>
      <c r="UN37" s="535" cm="1">
        <f t="array" ref="UN37">INDEX(UN$13:UN36,$B37+1,1)</f>
        <v>0</v>
      </c>
      <c r="UO37" s="535" cm="1">
        <f t="array" ref="UO37">INDEX(UO$13:UO36,$B37+1,1)</f>
        <v>0</v>
      </c>
      <c r="UP37" s="535" cm="1">
        <f t="array" ref="UP37">INDEX(UP$13:UP36,$B37+1,1)</f>
        <v>0</v>
      </c>
      <c r="UQ37" s="535" cm="1">
        <f t="array" ref="UQ37">INDEX(UQ$13:UQ36,$B37+1,1)</f>
        <v>0</v>
      </c>
      <c r="UR37" s="535" cm="1">
        <f t="array" ref="UR37">INDEX(UR$13:UR36,$B37+1,1)</f>
        <v>0</v>
      </c>
      <c r="US37" s="535" cm="1">
        <f t="array" ref="US37">INDEX(US$13:US36,$B37+1,1)</f>
        <v>0</v>
      </c>
      <c r="UT37" s="535" cm="1">
        <f t="array" ref="UT37">INDEX(UT$13:UT36,$B37+1,1)</f>
        <v>0</v>
      </c>
      <c r="UU37" s="535" cm="1">
        <f t="array" ref="UU37">INDEX(UU$13:UU36,$B37+1,1)</f>
        <v>0</v>
      </c>
      <c r="UV37" s="535" cm="1">
        <f t="array" ref="UV37">INDEX(UV$13:UV36,$B37+1,1)</f>
        <v>0</v>
      </c>
      <c r="UW37" s="535" cm="1">
        <f t="array" ref="UW37">INDEX(UW$13:UW36,$B37+1,1)</f>
        <v>0</v>
      </c>
      <c r="UX37" s="535" cm="1">
        <f t="array" ref="UX37">INDEX(UX$13:UX36,$B37+1,1)</f>
        <v>0</v>
      </c>
      <c r="UY37" s="535" cm="1">
        <f t="array" ref="UY37">INDEX(UY$13:UY36,$B37+1,1)</f>
        <v>0</v>
      </c>
      <c r="UZ37" s="535" cm="1">
        <f t="array" ref="UZ37">INDEX(UZ$13:UZ36,$B37+1,1)</f>
        <v>0</v>
      </c>
      <c r="VA37" s="535" cm="1">
        <f t="array" ref="VA37">INDEX(VA$13:VA36,$B37+1,1)</f>
        <v>0</v>
      </c>
      <c r="VB37" s="535" cm="1">
        <f t="array" ref="VB37">INDEX(VB$13:VB36,$B37+1,1)</f>
        <v>0</v>
      </c>
      <c r="VC37" s="535" cm="1">
        <f t="array" ref="VC37">INDEX(VC$13:VC36,$B37+1,1)</f>
        <v>0</v>
      </c>
      <c r="VD37" s="535" cm="1">
        <f t="array" ref="VD37">INDEX(VD$13:VD36,$B37+1,1)</f>
        <v>0</v>
      </c>
      <c r="VE37" s="535" cm="1">
        <f t="array" ref="VE37">INDEX(VE$13:VE36,$B37+1,1)</f>
        <v>0</v>
      </c>
      <c r="VF37" s="535" cm="1">
        <f t="array" ref="VF37">INDEX(VF$13:VF36,$B37+1,1)</f>
        <v>0</v>
      </c>
      <c r="VG37" s="535" cm="1">
        <f t="array" ref="VG37">INDEX(VG$13:VG36,$B37+1,1)</f>
        <v>0</v>
      </c>
      <c r="VH37" s="535" cm="1">
        <f t="array" ref="VH37">INDEX(VH$13:VH36,$B37+1,1)</f>
        <v>0</v>
      </c>
      <c r="VI37" s="535" cm="1">
        <f t="array" ref="VI37">INDEX(VI$13:VI36,$B37+1,1)</f>
        <v>0</v>
      </c>
      <c r="VJ37" s="535" cm="1">
        <f t="array" ref="VJ37">INDEX(VJ$13:VJ36,$B37+1,1)</f>
        <v>0</v>
      </c>
      <c r="VK37" s="535" cm="1">
        <f t="array" ref="VK37">INDEX(VK$13:VK36,$B37+1,1)</f>
        <v>0</v>
      </c>
      <c r="VL37" s="535" cm="1">
        <f t="array" ref="VL37">INDEX(VL$13:VL36,$B37+1,1)</f>
        <v>0</v>
      </c>
      <c r="VM37" s="535" cm="1">
        <f t="array" ref="VM37">INDEX(VM$13:VM36,$B37+1,1)</f>
        <v>0</v>
      </c>
      <c r="VN37" s="535" cm="1">
        <f t="array" ref="VN37">INDEX(VN$13:VN36,$B37+1,1)</f>
        <v>0</v>
      </c>
      <c r="VO37" s="535" cm="1">
        <f t="array" ref="VO37">INDEX(VO$13:VO36,$B37+1,1)</f>
        <v>0</v>
      </c>
      <c r="VP37" s="535" cm="1">
        <f t="array" ref="VP37">INDEX(VP$13:VP36,$B37+1,1)</f>
        <v>0</v>
      </c>
      <c r="VQ37" s="535" cm="1">
        <f t="array" ref="VQ37">INDEX(VQ$13:VQ36,$B37+1,1)</f>
        <v>0</v>
      </c>
      <c r="VR37" s="535" cm="1">
        <f t="array" ref="VR37">INDEX(VR$13:VR36,$B37+1,1)</f>
        <v>0</v>
      </c>
      <c r="VS37" s="535" cm="1">
        <f t="array" ref="VS37">INDEX(VS$13:VS36,$B37+1,1)</f>
        <v>0</v>
      </c>
      <c r="VT37" s="535" cm="1">
        <f t="array" ref="VT37">INDEX(VT$13:VT36,$B37+1,1)</f>
        <v>0</v>
      </c>
      <c r="VU37" s="535" cm="1">
        <f t="array" ref="VU37">INDEX(VU$13:VU36,$B37+1,1)</f>
        <v>0</v>
      </c>
      <c r="VV37" s="535" cm="1">
        <f t="array" ref="VV37">INDEX(VV$13:VV36,$B37+1,1)</f>
        <v>0</v>
      </c>
      <c r="VW37" s="535" cm="1">
        <f t="array" ref="VW37">INDEX(VW$13:VW36,$B37+1,1)</f>
        <v>0</v>
      </c>
      <c r="VX37" s="535" cm="1">
        <f t="array" ref="VX37">INDEX(VX$13:VX36,$B37+1,1)</f>
        <v>0</v>
      </c>
      <c r="VY37" s="535" cm="1">
        <f t="array" ref="VY37">INDEX(VY$13:VY36,$B37+1,1)</f>
        <v>0</v>
      </c>
      <c r="VZ37" s="535" cm="1">
        <f t="array" ref="VZ37">INDEX(VZ$13:VZ36,$B37+1,1)</f>
        <v>0</v>
      </c>
      <c r="WA37" s="535" cm="1">
        <f t="array" ref="WA37">INDEX(WA$13:WA36,$B37+1,1)</f>
        <v>0</v>
      </c>
      <c r="WB37" s="535" cm="1">
        <f t="array" ref="WB37">INDEX(WB$13:WB36,$B37+1,1)</f>
        <v>0</v>
      </c>
      <c r="WC37" s="535" cm="1">
        <f t="array" ref="WC37">INDEX(WC$13:WC36,$B37+1,1)</f>
        <v>0</v>
      </c>
      <c r="WD37" s="535" cm="1">
        <f t="array" ref="WD37">INDEX(WD$13:WD36,$B37+1,1)</f>
        <v>0</v>
      </c>
      <c r="WE37" s="535" cm="1">
        <f t="array" ref="WE37">INDEX(WE$13:WE36,$B37+1,1)</f>
        <v>0</v>
      </c>
      <c r="WF37" s="535" cm="1">
        <f t="array" ref="WF37">INDEX(WF$13:WF36,$B37+1,1)</f>
        <v>0</v>
      </c>
      <c r="WG37" s="535" cm="1">
        <f t="array" ref="WG37">INDEX(WG$13:WG36,$B37+1,1)</f>
        <v>0</v>
      </c>
      <c r="WH37" s="535" cm="1">
        <f t="array" ref="WH37">INDEX(WH$13:WH36,$B37+1,1)</f>
        <v>0</v>
      </c>
      <c r="WI37" s="535" cm="1">
        <f t="array" ref="WI37">INDEX(WI$13:WI36,$B37+1,1)</f>
        <v>0</v>
      </c>
      <c r="WJ37" s="535" cm="1">
        <f t="array" ref="WJ37">INDEX(WJ$13:WJ36,$B37+1,1)</f>
        <v>0</v>
      </c>
      <c r="WK37" s="535" cm="1">
        <f t="array" ref="WK37">INDEX(WK$13:WK36,$B37+1,1)</f>
        <v>0</v>
      </c>
      <c r="WL37" s="535" cm="1">
        <f t="array" ref="WL37">INDEX(WL$13:WL36,$B37+1,1)</f>
        <v>0</v>
      </c>
      <c r="WM37" s="535" cm="1">
        <f t="array" ref="WM37">INDEX(WM$13:WM36,$B37+1,1)</f>
        <v>0</v>
      </c>
      <c r="WN37" s="535" cm="1">
        <f t="array" ref="WN37">INDEX(WN$13:WN36,$B37+1,1)</f>
        <v>0</v>
      </c>
      <c r="WO37" s="535" cm="1">
        <f t="array" ref="WO37">INDEX(WO$13:WO36,$B37+1,1)</f>
        <v>0</v>
      </c>
      <c r="WP37" s="535" cm="1">
        <f t="array" ref="WP37">INDEX(WP$13:WP36,$B37+1,1)</f>
        <v>0</v>
      </c>
      <c r="WQ37" s="535" cm="1">
        <f t="array" ref="WQ37">INDEX(WQ$13:WQ36,$B37+1,1)</f>
        <v>0</v>
      </c>
      <c r="WR37" s="535" cm="1">
        <f t="array" ref="WR37">INDEX(WR$13:WR36,$B37+1,1)</f>
        <v>0</v>
      </c>
      <c r="WS37" s="535" cm="1">
        <f t="array" ref="WS37">INDEX(WS$13:WS36,$B37+1,1)</f>
        <v>0</v>
      </c>
      <c r="WT37" s="535" cm="1">
        <f t="array" ref="WT37">INDEX(WT$13:WT36,$B37+1,1)</f>
        <v>0</v>
      </c>
      <c r="WU37" s="535" cm="1">
        <f t="array" ref="WU37">INDEX(WU$13:WU36,$B37+1,1)</f>
        <v>0</v>
      </c>
      <c r="WV37" s="535" cm="1">
        <f t="array" ref="WV37">INDEX(WV$13:WV36,$B37+1,1)</f>
        <v>0</v>
      </c>
      <c r="WW37" s="535" cm="1">
        <f t="array" ref="WW37">INDEX(WW$13:WW36,$B37+1,1)</f>
        <v>0</v>
      </c>
      <c r="WX37" s="535" cm="1">
        <f t="array" ref="WX37">INDEX(WX$13:WX36,$B37+1,1)</f>
        <v>0</v>
      </c>
      <c r="WY37" s="535" cm="1">
        <f t="array" ref="WY37">INDEX(WY$13:WY36,$B37+1,1)</f>
        <v>0</v>
      </c>
      <c r="WZ37" s="535" cm="1">
        <f t="array" ref="WZ37">INDEX(WZ$13:WZ36,$B37+1,1)</f>
        <v>0</v>
      </c>
      <c r="XA37" s="535" cm="1">
        <f t="array" ref="XA37">INDEX(XA$13:XA36,$B37+1,1)</f>
        <v>0</v>
      </c>
      <c r="XB37" s="535" cm="1">
        <f t="array" ref="XB37">INDEX(XB$13:XB36,$B37+1,1)</f>
        <v>0</v>
      </c>
      <c r="XC37" s="535" cm="1">
        <f t="array" ref="XC37">INDEX(XC$13:XC36,$B37+1,1)</f>
        <v>0</v>
      </c>
      <c r="XD37" s="535" cm="1">
        <f t="array" ref="XD37">INDEX(XD$13:XD36,$B37+1,1)</f>
        <v>0</v>
      </c>
      <c r="XE37" s="535" cm="1">
        <f t="array" ref="XE37">INDEX(XE$13:XE36,$B37+1,1)</f>
        <v>0</v>
      </c>
      <c r="XF37" s="535" cm="1">
        <f t="array" ref="XF37">INDEX(XF$13:XF36,$B37+1,1)</f>
        <v>0</v>
      </c>
      <c r="XG37" s="535" cm="1">
        <f t="array" ref="XG37">INDEX(XG$13:XG36,$B37+1,1)</f>
        <v>0</v>
      </c>
      <c r="XH37" s="535" cm="1">
        <f t="array" ref="XH37">INDEX(XH$13:XH36,$B37+1,1)</f>
        <v>0</v>
      </c>
      <c r="XI37" s="535" cm="1">
        <f t="array" ref="XI37">INDEX(XI$13:XI36,$B37+1,1)</f>
        <v>0</v>
      </c>
      <c r="XJ37" s="535" cm="1">
        <f t="array" ref="XJ37">INDEX(XJ$13:XJ36,$B37+1,1)</f>
        <v>0</v>
      </c>
      <c r="XK37" s="535" cm="1">
        <f t="array" ref="XK37">INDEX(XK$13:XK36,$B37+1,1)</f>
        <v>0</v>
      </c>
      <c r="XL37" s="535" cm="1">
        <f t="array" ref="XL37">INDEX(XL$13:XL36,$B37+1,1)</f>
        <v>0</v>
      </c>
      <c r="XM37" s="535" cm="1">
        <f t="array" ref="XM37">INDEX(XM$13:XM36,$B37+1,1)</f>
        <v>0</v>
      </c>
      <c r="XN37" s="535" cm="1">
        <f t="array" ref="XN37">INDEX(XN$13:XN36,$B37+1,1)</f>
        <v>0</v>
      </c>
      <c r="XO37" s="535" cm="1">
        <f t="array" ref="XO37">INDEX(XO$13:XO36,$B37+1,1)</f>
        <v>0</v>
      </c>
      <c r="XP37" s="535" cm="1">
        <f t="array" ref="XP37">INDEX(XP$13:XP36,$B37+1,1)</f>
        <v>0</v>
      </c>
      <c r="XQ37" s="535" cm="1">
        <f t="array" ref="XQ37">INDEX(XQ$13:XQ36,$B37+1,1)</f>
        <v>0</v>
      </c>
      <c r="XR37" s="535" cm="1">
        <f t="array" ref="XR37">INDEX(XR$13:XR36,$B37+1,1)</f>
        <v>0</v>
      </c>
      <c r="XS37" s="535" cm="1">
        <f t="array" ref="XS37">INDEX(XS$13:XS36,$B37+1,1)</f>
        <v>0</v>
      </c>
      <c r="XT37" s="535" cm="1">
        <f t="array" ref="XT37">INDEX(XT$13:XT36,$B37+1,1)</f>
        <v>0</v>
      </c>
      <c r="XU37" s="535" cm="1">
        <f t="array" ref="XU37">INDEX(XU$13:XU36,$B37+1,1)</f>
        <v>0</v>
      </c>
      <c r="XV37" s="535" cm="1">
        <f t="array" ref="XV37">INDEX(XV$13:XV36,$B37+1,1)</f>
        <v>0</v>
      </c>
      <c r="XW37" s="535" cm="1">
        <f t="array" ref="XW37">INDEX(XW$13:XW36,$B37+1,1)</f>
        <v>0</v>
      </c>
      <c r="XX37" s="535" cm="1">
        <f t="array" ref="XX37">INDEX(XX$13:XX36,$B37+1,1)</f>
        <v>0</v>
      </c>
      <c r="XY37" s="535" cm="1">
        <f t="array" ref="XY37">INDEX(XY$13:XY36,$B37+1,1)</f>
        <v>0</v>
      </c>
      <c r="XZ37" s="535" cm="1">
        <f t="array" ref="XZ37">INDEX(XZ$13:XZ36,$B37+1,1)</f>
        <v>0</v>
      </c>
      <c r="YA37" s="535" cm="1">
        <f t="array" ref="YA37">INDEX(YA$13:YA36,$B37+1,1)</f>
        <v>0</v>
      </c>
      <c r="YB37" s="535" cm="1">
        <f t="array" ref="YB37">INDEX(YB$13:YB36,$B37+1,1)</f>
        <v>0</v>
      </c>
      <c r="YC37" s="535" cm="1">
        <f t="array" ref="YC37">INDEX(YC$13:YC36,$B37+1,1)</f>
        <v>0</v>
      </c>
      <c r="YD37" s="535" cm="1">
        <f t="array" ref="YD37">INDEX(YD$13:YD36,$B37+1,1)</f>
        <v>0</v>
      </c>
      <c r="YE37" s="535" cm="1">
        <f t="array" ref="YE37">INDEX(YE$13:YE36,$B37+1,1)</f>
        <v>0</v>
      </c>
      <c r="YF37" s="535" cm="1">
        <f t="array" ref="YF37">INDEX(YF$13:YF36,$B37+1,1)</f>
        <v>0</v>
      </c>
      <c r="YG37" s="535" cm="1">
        <f t="array" ref="YG37">INDEX(YG$13:YG36,$B37+1,1)</f>
        <v>0</v>
      </c>
      <c r="YH37" s="535" cm="1">
        <f t="array" ref="YH37">INDEX(YH$13:YH36,$B37+1,1)</f>
        <v>0</v>
      </c>
      <c r="YI37" s="535" cm="1">
        <f t="array" ref="YI37">INDEX(YI$13:YI36,$B37+1,1)</f>
        <v>0</v>
      </c>
      <c r="YJ37" s="535" cm="1">
        <f t="array" ref="YJ37">INDEX(YJ$13:YJ36,$B37+1,1)</f>
        <v>0</v>
      </c>
      <c r="YK37" s="535" cm="1">
        <f t="array" ref="YK37">INDEX(YK$13:YK36,$B37+1,1)</f>
        <v>0</v>
      </c>
      <c r="YL37" s="535" cm="1">
        <f t="array" ref="YL37">INDEX(YL$13:YL36,$B37+1,1)</f>
        <v>0</v>
      </c>
      <c r="YM37" s="535" cm="1">
        <f t="array" ref="YM37">INDEX(YM$13:YM36,$B37+1,1)</f>
        <v>0</v>
      </c>
      <c r="YN37" s="535" cm="1">
        <f t="array" ref="YN37">INDEX(YN$13:YN36,$B37+1,1)</f>
        <v>0</v>
      </c>
      <c r="YO37" s="535" cm="1">
        <f t="array" ref="YO37">INDEX(YO$13:YO36,$B37+1,1)</f>
        <v>0</v>
      </c>
      <c r="YP37" s="535" cm="1">
        <f t="array" ref="YP37">INDEX(YP$13:YP36,$B37+1,1)</f>
        <v>0</v>
      </c>
      <c r="YQ37" s="535" cm="1">
        <f t="array" ref="YQ37">INDEX(YQ$13:YQ36,$B37+1,1)</f>
        <v>0</v>
      </c>
      <c r="YR37" s="535" cm="1">
        <f t="array" ref="YR37">INDEX(YR$13:YR36,$B37+1,1)</f>
        <v>0</v>
      </c>
      <c r="YS37" s="535" cm="1">
        <f t="array" ref="YS37">INDEX(YS$13:YS36,$B37+1,1)</f>
        <v>0</v>
      </c>
      <c r="YT37" s="535" cm="1">
        <f t="array" ref="YT37">INDEX(YT$13:YT36,$B37+1,1)</f>
        <v>0</v>
      </c>
      <c r="YU37" s="535" cm="1">
        <f t="array" ref="YU37">INDEX(YU$13:YU36,$B37+1,1)</f>
        <v>0</v>
      </c>
      <c r="YV37" s="535" cm="1">
        <f t="array" ref="YV37">INDEX(YV$13:YV36,$B37+1,1)</f>
        <v>0</v>
      </c>
      <c r="YW37" s="535" cm="1">
        <f t="array" ref="YW37">INDEX(YW$13:YW36,$B37+1,1)</f>
        <v>0</v>
      </c>
      <c r="YX37" s="535" cm="1">
        <f t="array" ref="YX37">INDEX(YX$13:YX36,$B37+1,1)</f>
        <v>0</v>
      </c>
      <c r="YY37" s="535" cm="1">
        <f t="array" ref="YY37">INDEX(YY$13:YY36,$B37+1,1)</f>
        <v>0</v>
      </c>
      <c r="YZ37" s="535" cm="1">
        <f t="array" ref="YZ37">INDEX(YZ$13:YZ36,$B37+1,1)</f>
        <v>0</v>
      </c>
      <c r="ZA37" s="535" t="str" cm="1">
        <f t="array" ref="ZA37">INDEX(ZA$13:ZA36,$B37+1,1)</f>
        <v>-</v>
      </c>
      <c r="ZB37" s="18"/>
      <c r="ZC37" s="535" cm="1">
        <f t="array" ref="ZC37">INDEX(ZC$13:ZC36,$B37+1,1)</f>
        <v>0</v>
      </c>
      <c r="ZD37" s="535" cm="1">
        <f t="array" ref="ZD37">INDEX(ZD$13:ZD36,$B37+1,1)</f>
        <v>0</v>
      </c>
      <c r="ZE37" s="535" cm="1">
        <f t="array" ref="ZE37">INDEX(ZE$13:ZE36,$B37+1,1)</f>
        <v>0</v>
      </c>
      <c r="ZF37" s="535" t="str" cm="1">
        <f t="array" ref="ZF37">INDEX(ZF$13:ZF36,$B37+1,1)</f>
        <v>-</v>
      </c>
      <c r="ZG37" s="535" t="str" cm="1">
        <f t="array" ref="ZG37">INDEX(ZG$13:ZG36,$B37+1,1)</f>
        <v>-</v>
      </c>
      <c r="ZH37" s="535" t="str" cm="1">
        <f t="array" ref="ZH37">INDEX(ZH$13:ZH36,$B37+1,1)</f>
        <v>-</v>
      </c>
      <c r="ZI37" s="535" t="str" cm="1">
        <f t="array" ref="ZI37">INDEX(ZI$13:ZI36,$B37+1,1)</f>
        <v>-</v>
      </c>
      <c r="ZJ37" s="535" t="str" cm="1">
        <f t="array" ref="ZJ37">INDEX(ZJ$13:ZJ36,$B37+1,1)</f>
        <v>-</v>
      </c>
      <c r="ZK37" s="535" t="str" cm="1">
        <f t="array" ref="ZK37">INDEX(ZK$13:ZK36,$B37+1,1)</f>
        <v>-</v>
      </c>
      <c r="ZL37" s="535" t="str" cm="1">
        <f t="array" ref="ZL37">INDEX(ZL$13:ZL36,$B37+1,1)</f>
        <v>-</v>
      </c>
      <c r="ZM37" s="535" t="str" cm="1">
        <f t="array" ref="ZM37">INDEX(ZM$13:ZM36,$B37+1,1)</f>
        <v>-</v>
      </c>
      <c r="ZN37" s="535" t="str" cm="1">
        <f t="array" ref="ZN37">INDEX(ZN$13:ZN36,$B37+1,1)</f>
        <v>-</v>
      </c>
      <c r="ZO37" s="535" t="str" cm="1">
        <f t="array" ref="ZO37">INDEX(ZO$13:ZO36,$B37+1,1)</f>
        <v>-</v>
      </c>
      <c r="ZP37" s="535" t="str" cm="1">
        <f t="array" ref="ZP37">INDEX(ZP$13:ZP36,$B37+1,1)</f>
        <v>-</v>
      </c>
      <c r="ZQ37" s="535" t="str" cm="1">
        <f t="array" ref="ZQ37">INDEX(ZQ$13:ZQ36,$B37+1,1)</f>
        <v>-</v>
      </c>
      <c r="ZR37" s="535" t="str" cm="1">
        <f t="array" ref="ZR37">INDEX(ZR$13:ZR36,$B37+1,1)</f>
        <v>-</v>
      </c>
      <c r="ZS37" s="535" t="str" cm="1">
        <f t="array" ref="ZS37">INDEX(ZS$13:ZS36,$B37+1,1)</f>
        <v>-</v>
      </c>
      <c r="ZT37" s="535" t="str" cm="1">
        <f t="array" ref="ZT37">INDEX(ZT$13:ZT36,$B37+1,1)</f>
        <v>-</v>
      </c>
      <c r="ZU37" s="535" t="str" cm="1">
        <f t="array" ref="ZU37">INDEX(ZU$13:ZU36,$B37+1,1)</f>
        <v>-</v>
      </c>
      <c r="ZV37" s="535" t="str" cm="1">
        <f t="array" ref="ZV37">INDEX(ZV$13:ZV36,$B37+1,1)</f>
        <v>-</v>
      </c>
      <c r="ZW37" s="535" t="str" cm="1">
        <f t="array" ref="ZW37">INDEX(ZW$13:ZW36,$B37+1,1)</f>
        <v>-</v>
      </c>
      <c r="ZX37" s="18"/>
      <c r="ZY37" s="411" t="str">
        <f t="shared" ca="1" si="211"/>
        <v>-</v>
      </c>
      <c r="ZZ37" s="535" t="str" cm="1">
        <f t="array" ref="ZZ37">INDEX(ZZ$13:ZZ36,$B37+1,1)</f>
        <v>-</v>
      </c>
      <c r="AAA37" s="535" t="str" cm="1">
        <f t="array" ref="AAA37">INDEX(AAA$13:AAA36,$B37+1,1)</f>
        <v>-</v>
      </c>
      <c r="AAB37" s="535" t="str" cm="1">
        <f t="array" ref="AAB37">INDEX(AAB$13:AAB36,$B37+1,1)</f>
        <v>-</v>
      </c>
      <c r="AAC37" s="535" t="str" cm="1">
        <f t="array" ref="AAC37">INDEX(AAC$13:AAC36,$B37+1,1)</f>
        <v>-</v>
      </c>
      <c r="AAD37" s="535" cm="1">
        <f t="array" ref="AAD37">INDEX(AAD$13:AAD36,$B37+1,1)</f>
        <v>0</v>
      </c>
      <c r="AAE37" s="535" t="str" cm="1">
        <f t="array" ref="AAE37">INDEX(AAE$13:AAE36,$B37+1,1)</f>
        <v>-</v>
      </c>
      <c r="AAF37" s="535" t="str" cm="1">
        <f t="array" ref="AAF37">INDEX(AAF$13:AAF36,$B37+1,1)</f>
        <v>-</v>
      </c>
      <c r="AAG37" s="535" t="str" cm="1">
        <f t="array" ref="AAG37">INDEX(AAG$13:AAG36,$B37+1,1)</f>
        <v>-</v>
      </c>
      <c r="AAH37" s="535" t="str" cm="1">
        <f t="array" ref="AAH37">INDEX(AAH$13:AAH36,$B37+1,1)</f>
        <v>-</v>
      </c>
      <c r="AAI37" s="535" t="str" cm="1">
        <f t="array" ref="AAI37">INDEX(AAI$13:AAI36,$B37+1,1)</f>
        <v>-</v>
      </c>
      <c r="AAJ37" s="535" t="str" cm="1">
        <f t="array" ref="AAJ37">INDEX(AAJ$13:AAJ36,$B37+1,1)</f>
        <v>-</v>
      </c>
      <c r="AAK37" s="535" t="str" cm="1">
        <f t="array" ref="AAK37">INDEX(AAK$13:AAK36,$B37+1,1)</f>
        <v>-</v>
      </c>
      <c r="AAL37" s="535" t="str" cm="1">
        <f t="array" ref="AAL37">INDEX(AAL$13:AAL36,$B37+1,1)</f>
        <v>-</v>
      </c>
      <c r="AAM37" s="535" t="b" cm="1">
        <f t="array" ref="AAM37">INDEX(AAM$13:AAM36,$B37+1,1)</f>
        <v>1</v>
      </c>
      <c r="AAN37" s="535" t="str" cm="1">
        <f t="array" ref="AAN37">INDEX(AAN$13:AAN36,$B37+1,1)</f>
        <v>-</v>
      </c>
      <c r="AAO37" s="535" cm="1">
        <f t="array" ref="AAO37">INDEX(AAO$13:AAO36,$B37+1,1)</f>
        <v>0</v>
      </c>
      <c r="AAP37" s="535" cm="1">
        <f t="array" ref="AAP37">INDEX(AAP$13:AAP36,$B37+1,1)</f>
        <v>0</v>
      </c>
      <c r="AAQ37" s="535" cm="1">
        <f t="array" ref="AAQ37">INDEX(AAQ$13:AAQ36,$B37+1,1)</f>
        <v>0</v>
      </c>
      <c r="AAR37" s="18"/>
      <c r="AAS37" s="535" t="str" cm="1">
        <f t="array" ref="AAS37">INDEX(AAS$13:AAS36,$B37+1,1)</f>
        <v>-</v>
      </c>
      <c r="AAT37" s="535" t="str" cm="1">
        <f t="array" ref="AAT37">INDEX(AAT$13:AAT36,$B37+1,1)</f>
        <v>-</v>
      </c>
      <c r="AAU37" s="535" t="str" cm="1">
        <f t="array" ref="AAU37">INDEX(AAU$13:AAU36,$B37+1,1)</f>
        <v>-</v>
      </c>
      <c r="AAV37" s="535" t="str" cm="1">
        <f t="array" ref="AAV37">INDEX(AAV$13:AAV36,$B37+1,1)</f>
        <v>-</v>
      </c>
      <c r="AAW37" s="535" cm="1">
        <f t="array" ref="AAW37">INDEX(AAW$13:AAW36,$B37+1,1)</f>
        <v>1</v>
      </c>
      <c r="AAX37" s="535" cm="1">
        <f t="array" ref="AAX37">INDEX(AAX$13:AAX36,$B37+1,1)</f>
        <v>1</v>
      </c>
      <c r="AAY37" s="535" cm="1">
        <f t="array" ref="AAY37">INDEX(AAY$13:AAY36,$B37+1,1)</f>
        <v>1</v>
      </c>
      <c r="AAZ37" s="535" cm="1">
        <f t="array" ref="AAZ37">INDEX(AAZ$13:AAZ36,$B37+1,1)</f>
        <v>1</v>
      </c>
      <c r="ABA37" s="535" t="str" cm="1">
        <f t="array" ref="ABA37">INDEX(ABA$13:ABA36,$B37+1,1)</f>
        <v>-</v>
      </c>
      <c r="ABB37" s="535" t="str" cm="1">
        <f t="array" ref="ABB37">INDEX(ABB$13:ABB36,$B37+1,1)</f>
        <v>-</v>
      </c>
      <c r="ABC37" s="535" t="str" cm="1">
        <f t="array" ref="ABC37">INDEX(ABC$13:ABC36,$B37+1,1)</f>
        <v>-</v>
      </c>
      <c r="ABD37" s="535" t="str" cm="1">
        <f t="array" ref="ABD37">INDEX(ABD$13:ABD36,$B37+1,1)</f>
        <v>-</v>
      </c>
      <c r="ABE37" s="535" t="str" cm="1">
        <f t="array" ref="ABE37">INDEX(ABE$13:ABE36,$B37+1,1)</f>
        <v>-</v>
      </c>
      <c r="ABF37" s="535" t="str" cm="1">
        <f t="array" ref="ABF37">INDEX(ABF$13:ABF36,$B37+1,1)</f>
        <v>-</v>
      </c>
      <c r="ABG37" s="535" t="str" cm="1">
        <f t="array" ref="ABG37">INDEX(ABG$13:ABG36,$B37+1,1)</f>
        <v>-</v>
      </c>
      <c r="ABH37" s="18"/>
      <c r="ABI37" s="535" t="str" cm="1">
        <f t="array" ref="ABI37">INDEX(ABI$13:ABI36,$B37+1,1)</f>
        <v>-</v>
      </c>
      <c r="ABJ37" s="411">
        <f t="shared" si="187"/>
        <v>1</v>
      </c>
      <c r="ABK37" s="18"/>
      <c r="ABL37" s="535" t="str" cm="1">
        <f t="array" ref="ABL37">INDEX(ABL$13:ABL36,$B37+1,1)</f>
        <v>-</v>
      </c>
      <c r="ABM37" s="535" t="str" cm="1">
        <f t="array" ref="ABM37">INDEX(ABM$13:ABM36,$B37+1,1)</f>
        <v>-</v>
      </c>
      <c r="ABN37" s="535" t="str" cm="1">
        <f t="array" ref="ABN37">INDEX(ABN$13:ABN36,$B37+1,1)</f>
        <v>-</v>
      </c>
      <c r="ABO37" s="535" t="str" cm="1">
        <f t="array" ref="ABO37">INDEX(ABO$13:ABO36,$B37+1,1)</f>
        <v>-</v>
      </c>
      <c r="ABP37" s="535" t="str" cm="1">
        <f t="array" ref="ABP37">INDEX(ABP$13:ABP36,$B37+1,1)</f>
        <v>-</v>
      </c>
      <c r="ABQ37" s="535" t="str" cm="1">
        <f t="array" ref="ABQ37">INDEX(ABQ$13:ABQ36,$B37+1,1)</f>
        <v>-</v>
      </c>
      <c r="ABR37" s="535" t="str" cm="1">
        <f t="array" ref="ABR37">INDEX(ABR$13:ABR36,$B37+1,1)</f>
        <v>-</v>
      </c>
      <c r="ABS37" s="535" t="str" cm="1">
        <f t="array" ref="ABS37">INDEX(ABS$13:ABS36,$B37+1,1)</f>
        <v>-</v>
      </c>
      <c r="ABT37" s="535" t="str" cm="1">
        <f t="array" ref="ABT37">INDEX(ABT$13:ABT36,$B37+1,1)</f>
        <v>-</v>
      </c>
      <c r="ABU37" s="535" t="str" cm="1">
        <f t="array" ref="ABU37">INDEX(ABU$13:ABU36,$B37+1,1)</f>
        <v>-</v>
      </c>
      <c r="ABV37" s="535" t="str" cm="1">
        <f t="array" ref="ABV37">INDEX(ABV$13:ABV36,$B37+1,1)</f>
        <v>-</v>
      </c>
      <c r="ABW37" s="535" t="str" cm="1">
        <f t="array" ref="ABW37">INDEX(ABW$13:ABW36,$B37+1,1)</f>
        <v>-</v>
      </c>
      <c r="ABX37" s="535" t="str" cm="1">
        <f t="array" ref="ABX37">INDEX(ABX$13:ABX36,$B37+1,1)</f>
        <v>-</v>
      </c>
      <c r="ABY37" s="535" t="str" cm="1">
        <f t="array" ref="ABY37">INDEX(ABY$13:ABY36,$B37+1,1)</f>
        <v>-</v>
      </c>
      <c r="ABZ37" s="535" t="str" cm="1">
        <f t="array" ref="ABZ37">INDEX(ABZ$13:ABZ36,$B37+1,1)</f>
        <v>-</v>
      </c>
      <c r="ACA37" s="535" t="str" cm="1">
        <f t="array" ref="ACA37">INDEX(ACA$13:ACA36,$B37+1,1)</f>
        <v>-</v>
      </c>
      <c r="ACB37" s="535" t="str" cm="1">
        <f t="array" ref="ACB37">INDEX(ACB$13:ACB36,$B37+1,1)</f>
        <v>-</v>
      </c>
      <c r="ACC37" s="535" t="str" cm="1">
        <f t="array" ref="ACC37">INDEX(ACC$13:ACC36,$B37+1,1)</f>
        <v>-</v>
      </c>
      <c r="ACD37" s="535" t="str" cm="1">
        <f t="array" ref="ACD37">INDEX(ACD$13:ACD36,$B37+1,1)</f>
        <v>-</v>
      </c>
      <c r="ACE37" s="535" t="str" cm="1">
        <f t="array" ref="ACE37">INDEX(ACE$13:ACE36,$B37+1,1)</f>
        <v>-</v>
      </c>
      <c r="ACF37" s="535" t="str" cm="1">
        <f t="array" ref="ACF37">INDEX(ACF$13:ACF36,$B37+1,1)</f>
        <v>-</v>
      </c>
      <c r="ACG37" s="535" t="str" cm="1">
        <f t="array" ref="ACG37">INDEX(ACG$13:ACG36,$B37+1,1)</f>
        <v>-</v>
      </c>
      <c r="ACH37" s="535" t="str" cm="1">
        <f t="array" ref="ACH37">INDEX(ACH$13:ACH36,$B37+1,1)</f>
        <v>-</v>
      </c>
      <c r="ACI37" s="535" t="str" cm="1">
        <f t="array" ref="ACI37">INDEX(ACI$13:ACI36,$B37+1,1)</f>
        <v>-</v>
      </c>
      <c r="ACJ37" s="535" t="str" cm="1">
        <f t="array" ref="ACJ37">INDEX(ACJ$13:ACJ36,$B37+1,1)</f>
        <v>-</v>
      </c>
      <c r="ACK37" s="535" t="str" cm="1">
        <f t="array" ref="ACK37">INDEX(ACK$13:ACK36,$B37+1,1)</f>
        <v>-</v>
      </c>
      <c r="ACL37" s="535" t="str" cm="1">
        <f t="array" ref="ACL37">INDEX(ACL$13:ACL36,$B37+1,1)</f>
        <v>-</v>
      </c>
      <c r="ACM37" s="535" t="str" cm="1">
        <f t="array" ref="ACM37">INDEX(ACM$13:ACM36,$B37+1,1)</f>
        <v>-</v>
      </c>
      <c r="ACN37" s="535" t="str" cm="1">
        <f t="array" ref="ACN37">INDEX(ACN$13:ACN36,$B37+1,1)</f>
        <v>-</v>
      </c>
      <c r="ACO37" s="535" t="str" cm="1">
        <f t="array" ref="ACO37">INDEX(ACO$13:ACO36,$B37+1,1)</f>
        <v>-</v>
      </c>
      <c r="ACP37" s="535" t="str" cm="1">
        <f t="array" ref="ACP37">INDEX(ACP$13:ACP36,$B37+1,1)</f>
        <v>-</v>
      </c>
      <c r="ACQ37" s="535" t="str" cm="1">
        <f t="array" ref="ACQ37">INDEX(ACQ$13:ACQ36,$B37+1,1)</f>
        <v>-</v>
      </c>
      <c r="ACR37" s="535" t="str" cm="1">
        <f t="array" ref="ACR37">INDEX(ACR$13:ACR36,$B37+1,1)</f>
        <v>-</v>
      </c>
      <c r="ACS37" s="535" t="str" cm="1">
        <f t="array" ref="ACS37">INDEX(ACS$13:ACS36,$B37+1,1)</f>
        <v>-</v>
      </c>
      <c r="ACT37" s="535" t="str" cm="1">
        <f t="array" ref="ACT37">INDEX(ACT$13:ACT36,$B37+1,1)</f>
        <v>-</v>
      </c>
      <c r="ACU37" s="535" t="str" cm="1">
        <f t="array" ref="ACU37">INDEX(ACU$13:ACU36,$B37+1,1)</f>
        <v>-</v>
      </c>
      <c r="ACV37" s="535" t="str" cm="1">
        <f t="array" ref="ACV37">INDEX(ACV$13:ACV36,$B37+1,1)</f>
        <v>-</v>
      </c>
      <c r="ACW37" s="535" t="str" cm="1">
        <f t="array" ref="ACW37">INDEX(ACW$13:ACW36,$B37+1,1)</f>
        <v>-</v>
      </c>
      <c r="ACX37" s="535" t="str" cm="1">
        <f t="array" ref="ACX37">INDEX(ACX$13:ACX36,$B37+1,1)</f>
        <v>-</v>
      </c>
      <c r="ACY37" s="535" t="str" cm="1">
        <f t="array" ref="ACY37">INDEX(ACY$13:ACY36,$B37+1,1)</f>
        <v>-</v>
      </c>
      <c r="ACZ37" s="535" t="str" cm="1">
        <f t="array" ref="ACZ37">INDEX(ACZ$13:ACZ36,$B37+1,1)</f>
        <v>-</v>
      </c>
      <c r="ADA37" s="535" t="str" cm="1">
        <f t="array" ref="ADA37">INDEX(ADA$13:ADA36,$B37+1,1)</f>
        <v>-</v>
      </c>
      <c r="ADB37" s="535" cm="1">
        <f t="array" ref="ADB37">INDEX(ADB$13:ADB36,$B37+1,1)</f>
        <v>1</v>
      </c>
      <c r="ADC37" s="535" cm="1">
        <f t="array" ref="ADC37">INDEX(ADC$13:ADC36,$B37+1,1)</f>
        <v>1</v>
      </c>
      <c r="ADD37" s="535" t="str" cm="1">
        <f t="array" ref="ADD37">INDEX(ADD$13:ADD36,$B37+1,1)</f>
        <v>-</v>
      </c>
      <c r="ADE37" s="535" t="str" cm="1">
        <f t="array" ref="ADE37">INDEX(ADE$13:ADE36,$B37+1,1)</f>
        <v>-</v>
      </c>
      <c r="ADF37" s="535" t="str" cm="1">
        <f t="array" ref="ADF37">INDEX(ADF$13:ADF36,$B37+1,1)</f>
        <v>-</v>
      </c>
      <c r="ADG37" s="535" t="str" cm="1">
        <f t="array" ref="ADG37">INDEX(ADG$13:ADG36,$B37+1,1)</f>
        <v>-</v>
      </c>
      <c r="ADH37" s="535" t="str" cm="1">
        <f t="array" ref="ADH37">INDEX(ADH$13:ADH36,$B37+1,1)</f>
        <v>-</v>
      </c>
      <c r="ADI37" s="535" t="str" cm="1">
        <f t="array" ref="ADI37">INDEX(ADI$13:ADI36,$B37+1,1)</f>
        <v>-</v>
      </c>
      <c r="ADJ37" s="535" t="str" cm="1">
        <f t="array" ref="ADJ37">INDEX(ADJ$13:ADJ36,$B37+1,1)</f>
        <v>-</v>
      </c>
      <c r="ADK37" s="535" t="str" cm="1">
        <f t="array" ref="ADK37">INDEX(ADK$13:ADK36,$B37+1,1)</f>
        <v>-</v>
      </c>
      <c r="ADL37" s="535" t="str" cm="1">
        <f t="array" ref="ADL37">INDEX(ADL$13:ADL36,$B37+1,1)</f>
        <v>-</v>
      </c>
      <c r="ADM37" s="535" t="str" cm="1">
        <f t="array" ref="ADM37">INDEX(ADM$13:ADM36,$B37+1,1)</f>
        <v>-</v>
      </c>
      <c r="ADN37" s="535" t="str" cm="1">
        <f t="array" ref="ADN37">INDEX(ADN$13:ADN36,$B37+1,1)</f>
        <v>-</v>
      </c>
      <c r="ADO37" s="535" t="str" cm="1">
        <f t="array" ref="ADO37">INDEX(ADO$13:ADO36,$B37+1,1)</f>
        <v>-</v>
      </c>
      <c r="ADP37" s="535" t="str" cm="1">
        <f t="array" ref="ADP37">INDEX(ADP$13:ADP36,$B37+1,1)</f>
        <v>-</v>
      </c>
      <c r="ADQ37" s="18"/>
      <c r="ADR37" s="535" t="str" cm="1">
        <f t="array" ref="ADR37">INDEX(ADR$13:ADR36,$B37+1,1)</f>
        <v>-</v>
      </c>
      <c r="ADS37" s="535" t="str" cm="1">
        <f t="array" ref="ADS37">INDEX(ADS$13:ADS36,$B37+1,1)</f>
        <v>-</v>
      </c>
      <c r="ADT37" s="535" t="str" cm="1">
        <f t="array" ref="ADT37">INDEX(ADT$13:ADT36,$B37+1,1)</f>
        <v>-</v>
      </c>
      <c r="ADU37" s="535" t="str" cm="1">
        <f t="array" ref="ADU37">INDEX(ADU$13:ADU36,$B37+1,1)</f>
        <v>-</v>
      </c>
      <c r="ADV37" s="535" t="str" cm="1">
        <f t="array" ref="ADV37">INDEX(ADV$13:ADV36,$B37+1,1)</f>
        <v>-</v>
      </c>
      <c r="ADW37" s="535" t="str" cm="1">
        <f t="array" ref="ADW37">INDEX(ADW$13:ADW36,$B37+1,1)</f>
        <v>-</v>
      </c>
      <c r="ADX37" s="535" t="str" cm="1">
        <f t="array" ref="ADX37">INDEX(ADX$13:ADX36,$B37+1,1)</f>
        <v>-</v>
      </c>
      <c r="ADY37" s="535" t="str" cm="1">
        <f t="array" ref="ADY37">INDEX(ADY$13:ADY36,$B37+1,1)</f>
        <v>-</v>
      </c>
      <c r="ADZ37" s="535" t="str" cm="1">
        <f t="array" ref="ADZ37">INDEX(ADZ$13:ADZ36,$B37+1,1)</f>
        <v>-</v>
      </c>
      <c r="AEA37" s="535" t="str" cm="1">
        <f t="array" ref="AEA37">INDEX(AEA$13:AEA36,$B37+1,1)</f>
        <v>-</v>
      </c>
      <c r="AEB37" s="535" t="str" cm="1">
        <f t="array" ref="AEB37">INDEX(AEB$13:AEB36,$B37+1,1)</f>
        <v>-</v>
      </c>
      <c r="AEC37" s="535" t="str" cm="1">
        <f t="array" ref="AEC37">INDEX(AEC$13:AEC36,$B37+1,1)</f>
        <v>-</v>
      </c>
      <c r="AED37" s="535" t="str" cm="1">
        <f t="array" ref="AED37">INDEX(AED$13:AED36,$B37+1,1)</f>
        <v>-</v>
      </c>
      <c r="AEE37" s="535" t="str" cm="1">
        <f t="array" ref="AEE37">INDEX(AEE$13:AEE36,$B37+1,1)</f>
        <v>-</v>
      </c>
      <c r="AEF37" s="535" t="str" cm="1">
        <f t="array" ref="AEF37">INDEX(AEF$13:AEF36,$B37+1,1)</f>
        <v>-</v>
      </c>
      <c r="AEG37" s="535" t="str" cm="1">
        <f t="array" ref="AEG37">INDEX(AEG$13:AEG36,$B37+1,1)</f>
        <v>-</v>
      </c>
      <c r="AEH37" s="535" t="str" cm="1">
        <f t="array" ref="AEH37">INDEX(AEH$13:AEH36,$B37+1,1)</f>
        <v>-</v>
      </c>
      <c r="AEI37" s="535" t="str" cm="1">
        <f t="array" ref="AEI37">INDEX(AEI$13:AEI36,$B37+1,1)</f>
        <v>-</v>
      </c>
      <c r="AEJ37" s="535" t="str" cm="1">
        <f t="array" ref="AEJ37">INDEX(AEJ$13:AEJ36,$B37+1,1)</f>
        <v>-</v>
      </c>
      <c r="AEK37" s="535" t="str" cm="1">
        <f t="array" ref="AEK37">INDEX(AEK$13:AEK36,$B37+1,1)</f>
        <v>-</v>
      </c>
      <c r="AEL37" s="535" t="str" cm="1">
        <f t="array" ref="AEL37">INDEX(AEL$13:AEL36,$B37+1,1)</f>
        <v>-</v>
      </c>
      <c r="AEM37" s="535" t="str" cm="1">
        <f t="array" ref="AEM37">INDEX(AEM$13:AEM36,$B37+1,1)</f>
        <v>-</v>
      </c>
      <c r="AEN37" s="535" t="str" cm="1">
        <f t="array" ref="AEN37">INDEX(AEN$13:AEN36,$B37+1,1)</f>
        <v>-</v>
      </c>
      <c r="AEO37" s="535" t="str" cm="1">
        <f t="array" ref="AEO37">INDEX(AEO$13:AEO36,$B37+1,1)</f>
        <v>-</v>
      </c>
      <c r="AEP37" s="535" t="str" cm="1">
        <f t="array" ref="AEP37">INDEX(AEP$13:AEP36,$B37+1,1)</f>
        <v>-</v>
      </c>
      <c r="AEQ37" s="535" t="str" cm="1">
        <f t="array" ref="AEQ37">INDEX(AEQ$13:AEQ36,$B37+1,1)</f>
        <v>-</v>
      </c>
      <c r="AER37" s="535" t="str" cm="1">
        <f t="array" ref="AER37">INDEX(AER$13:AER36,$B37+1,1)</f>
        <v>-</v>
      </c>
      <c r="AES37" s="535" t="str" cm="1">
        <f t="array" ref="AES37">INDEX(AES$13:AES36,$B37+1,1)</f>
        <v>-</v>
      </c>
      <c r="AET37" s="535" t="str" cm="1">
        <f t="array" ref="AET37">INDEX(AET$13:AET36,$B37+1,1)</f>
        <v>-</v>
      </c>
      <c r="AEU37" s="535" t="str" cm="1">
        <f t="array" ref="AEU37">INDEX(AEU$13:AEU36,$B37+1,1)</f>
        <v>-</v>
      </c>
      <c r="AEV37" s="535" t="str" cm="1">
        <f t="array" ref="AEV37">INDEX(AEV$13:AEV36,$B37+1,1)</f>
        <v>-</v>
      </c>
      <c r="AEW37" s="535" t="str" cm="1">
        <f t="array" ref="AEW37">INDEX(AEW$13:AEW36,$B37+1,1)</f>
        <v>-</v>
      </c>
      <c r="AEX37" s="535" t="str" cm="1">
        <f t="array" ref="AEX37">INDEX(AEX$13:AEX36,$B37+1,1)</f>
        <v>-</v>
      </c>
      <c r="AEY37" s="535" t="str" cm="1">
        <f t="array" ref="AEY37">INDEX(AEY$13:AEY36,$B37+1,1)</f>
        <v>-</v>
      </c>
      <c r="AEZ37" s="535" t="str" cm="1">
        <f t="array" ref="AEZ37">INDEX(AEZ$13:AEZ36,$B37+1,1)</f>
        <v>-</v>
      </c>
      <c r="AFA37" s="535" t="str" cm="1">
        <f t="array" ref="AFA37">INDEX(AFA$13:AFA36,$B37+1,1)</f>
        <v>-</v>
      </c>
      <c r="AFB37" s="535" t="str" cm="1">
        <f t="array" ref="AFB37">INDEX(AFB$13:AFB36,$B37+1,1)</f>
        <v>-</v>
      </c>
      <c r="AFC37" s="535" t="str" cm="1">
        <f t="array" ref="AFC37">INDEX(AFC$13:AFC36,$B37+1,1)</f>
        <v>-</v>
      </c>
      <c r="AFD37" s="535" t="str" cm="1">
        <f t="array" ref="AFD37">INDEX(AFD$13:AFD36,$B37+1,1)</f>
        <v>-</v>
      </c>
      <c r="AFE37" s="535" t="str" cm="1">
        <f t="array" ref="AFE37">INDEX(AFE$13:AFE36,$B37+1,1)</f>
        <v>-</v>
      </c>
      <c r="AFF37" s="535" t="str" cm="1">
        <f t="array" ref="AFF37">INDEX(AFF$13:AFF36,$B37+1,1)</f>
        <v>-</v>
      </c>
      <c r="AFG37" s="535" t="str" cm="1">
        <f t="array" ref="AFG37">INDEX(AFG$13:AFG36,$B37+1,1)</f>
        <v>-</v>
      </c>
      <c r="AFH37" s="535" t="str" cm="1">
        <f t="array" ref="AFH37">INDEX(AFH$13:AFH36,$B37+1,1)</f>
        <v>-</v>
      </c>
      <c r="AFI37" s="535" t="str" cm="1">
        <f t="array" ref="AFI37">INDEX(AFI$13:AFI36,$B37+1,1)</f>
        <v>-</v>
      </c>
      <c r="AFJ37" s="535" t="str" cm="1">
        <f t="array" ref="AFJ37">INDEX(AFJ$13:AFJ36,$B37+1,1)</f>
        <v>-</v>
      </c>
      <c r="AFK37" s="535" t="str" cm="1">
        <f t="array" ref="AFK37">INDEX(AFK$13:AFK36,$B37+1,1)</f>
        <v>-</v>
      </c>
      <c r="AFL37" s="535" t="str" cm="1">
        <f t="array" ref="AFL37">INDEX(AFL$13:AFL36,$B37+1,1)</f>
        <v>-</v>
      </c>
      <c r="AFM37" s="535" t="str" cm="1">
        <f t="array" ref="AFM37">INDEX(AFM$13:AFM36,$B37+1,1)</f>
        <v>-</v>
      </c>
      <c r="AFN37" s="535" t="str" cm="1">
        <f t="array" ref="AFN37">INDEX(AFN$13:AFN36,$B37+1,1)</f>
        <v>-</v>
      </c>
      <c r="AFO37" s="535" t="str" cm="1">
        <f t="array" ref="AFO37">INDEX(AFO$13:AFO36,$B37+1,1)</f>
        <v>-</v>
      </c>
      <c r="AFP37" s="535" t="str" cm="1">
        <f t="array" ref="AFP37">INDEX(AFP$13:AFP36,$B37+1,1)</f>
        <v>-</v>
      </c>
      <c r="AFQ37" s="535" t="str" cm="1">
        <f t="array" ref="AFQ37">INDEX(AFQ$13:AFQ36,$B37+1,1)</f>
        <v>-</v>
      </c>
      <c r="AFR37" s="535" t="str" cm="1">
        <f t="array" ref="AFR37">INDEX(AFR$13:AFR36,$B37+1,1)</f>
        <v>-</v>
      </c>
      <c r="AFS37" s="535" t="str" cm="1">
        <f t="array" ref="AFS37">INDEX(AFS$13:AFS36,$B37+1,1)</f>
        <v>-</v>
      </c>
      <c r="AFT37" s="535" t="str" cm="1">
        <f t="array" ref="AFT37">INDEX(AFT$13:AFT36,$B37+1,1)</f>
        <v>-</v>
      </c>
      <c r="AFU37" s="535" t="str" cm="1">
        <f t="array" ref="AFU37">INDEX(AFU$13:AFU36,$B37+1,1)</f>
        <v>-</v>
      </c>
      <c r="AFV37" s="535" t="str" cm="1">
        <f t="array" ref="AFV37">INDEX(AFV$13:AFV36,$B37+1,1)</f>
        <v>-</v>
      </c>
      <c r="AFW37" s="535" t="str" cm="1">
        <f t="array" ref="AFW37">INDEX(AFW$13:AFW36,$B37+1,1)</f>
        <v>-</v>
      </c>
      <c r="AFX37" s="535" t="str" cm="1">
        <f t="array" ref="AFX37">INDEX(AFX$13:AFX36,$B37+1,1)</f>
        <v>-</v>
      </c>
      <c r="AFY37" s="535" t="str" cm="1">
        <f t="array" ref="AFY37">INDEX(AFY$13:AFY36,$B37+1,1)</f>
        <v>-</v>
      </c>
      <c r="AFZ37" s="535" t="str" cm="1">
        <f t="array" ref="AFZ37">INDEX(AFZ$13:AFZ36,$B37+1,1)</f>
        <v>-</v>
      </c>
      <c r="AGA37" s="535" t="str" cm="1">
        <f t="array" ref="AGA37">INDEX(AGA$13:AGA36,$B37+1,1)</f>
        <v>-</v>
      </c>
      <c r="AGB37" s="535" t="str" cm="1">
        <f t="array" ref="AGB37">INDEX(AGB$13:AGB36,$B37+1,1)</f>
        <v>-</v>
      </c>
      <c r="AGC37" s="535" t="str" cm="1">
        <f t="array" ref="AGC37">INDEX(AGC$13:AGC36,$B37+1,1)</f>
        <v>-</v>
      </c>
      <c r="AGD37" s="535" t="str" cm="1">
        <f t="array" ref="AGD37">INDEX(AGD$13:AGD36,$B37+1,1)</f>
        <v>-</v>
      </c>
      <c r="AGE37" s="535" t="str" cm="1">
        <f t="array" ref="AGE37">INDEX(AGE$13:AGE36,$B37+1,1)</f>
        <v>-</v>
      </c>
      <c r="AGF37" s="535" t="str" cm="1">
        <f t="array" ref="AGF37">INDEX(AGF$13:AGF36,$B37+1,1)</f>
        <v>-</v>
      </c>
      <c r="AGG37" s="535" t="str" cm="1">
        <f t="array" ref="AGG37">INDEX(AGG$13:AGG36,$B37+1,1)</f>
        <v>-</v>
      </c>
      <c r="AGH37" s="535" t="str" cm="1">
        <f t="array" ref="AGH37">INDEX(AGH$13:AGH36,$B37+1,1)</f>
        <v>-</v>
      </c>
      <c r="AGI37" s="535" t="str" cm="1">
        <f t="array" ref="AGI37">INDEX(AGI$13:AGI36,$B37+1,1)</f>
        <v>-</v>
      </c>
      <c r="AGJ37" s="535" t="str" cm="1">
        <f t="array" ref="AGJ37">INDEX(AGJ$13:AGJ36,$B37+1,1)</f>
        <v>-</v>
      </c>
      <c r="AGK37" s="535" t="str" cm="1">
        <f t="array" ref="AGK37">INDEX(AGK$13:AGK36,$B37+1,1)</f>
        <v>-</v>
      </c>
      <c r="AGL37" s="535" t="str" cm="1">
        <f t="array" ref="AGL37">INDEX(AGL$13:AGL36,$B37+1,1)</f>
        <v>-</v>
      </c>
      <c r="AGM37" s="535" t="str" cm="1">
        <f t="array" ref="AGM37">INDEX(AGM$13:AGM36,$B37+1,1)</f>
        <v>-</v>
      </c>
      <c r="AGN37" s="535" t="str" cm="1">
        <f t="array" ref="AGN37">INDEX(AGN$13:AGN36,$B37+1,1)</f>
        <v>-</v>
      </c>
      <c r="AGO37" s="535" t="str" cm="1">
        <f t="array" ref="AGO37">INDEX(AGO$13:AGO36,$B37+1,1)</f>
        <v>-</v>
      </c>
      <c r="AGP37" s="535" t="str" cm="1">
        <f t="array" ref="AGP37">INDEX(AGP$13:AGP36,$B37+1,1)</f>
        <v>-</v>
      </c>
      <c r="AGQ37" s="535" t="str" cm="1">
        <f t="array" ref="AGQ37">INDEX(AGQ$13:AGQ36,$B37+1,1)</f>
        <v>-</v>
      </c>
      <c r="AGR37" s="535" t="str" cm="1">
        <f t="array" ref="AGR37">INDEX(AGR$13:AGR36,$B37+1,1)</f>
        <v>-</v>
      </c>
      <c r="AGS37" s="535" t="str" cm="1">
        <f t="array" ref="AGS37">INDEX(AGS$13:AGS36,$B37+1,1)</f>
        <v>-</v>
      </c>
      <c r="AGT37" s="535" t="str" cm="1">
        <f t="array" ref="AGT37">INDEX(AGT$13:AGT36,$B37+1,1)</f>
        <v>-</v>
      </c>
      <c r="AGU37" s="535" t="str" cm="1">
        <f t="array" ref="AGU37">INDEX(AGU$13:AGU36,$B37+1,1)</f>
        <v>-</v>
      </c>
      <c r="AGV37" s="535" t="str" cm="1">
        <f t="array" ref="AGV37">INDEX(AGV$13:AGV36,$B37+1,1)</f>
        <v>-</v>
      </c>
      <c r="AGW37" s="535" t="str" cm="1">
        <f t="array" ref="AGW37">INDEX(AGW$13:AGW36,$B37+1,1)</f>
        <v>-</v>
      </c>
      <c r="AGX37" s="535" t="str" cm="1">
        <f t="array" ref="AGX37">INDEX(AGX$13:AGX36,$B37+1,1)</f>
        <v>-</v>
      </c>
      <c r="AGY37" s="535" t="str" cm="1">
        <f t="array" ref="AGY37">INDEX(AGY$13:AGY36,$B37+1,1)</f>
        <v>-</v>
      </c>
      <c r="AGZ37" s="535" t="str" cm="1">
        <f t="array" ref="AGZ37">INDEX(AGZ$13:AGZ36,$B37+1,1)</f>
        <v>-</v>
      </c>
      <c r="AHA37" s="535" t="str" cm="1">
        <f t="array" ref="AHA37">INDEX(AHA$13:AHA36,$B37+1,1)</f>
        <v>-</v>
      </c>
      <c r="AHB37" s="535" t="str" cm="1">
        <f t="array" ref="AHB37">INDEX(AHB$13:AHB36,$B37+1,1)</f>
        <v>-</v>
      </c>
      <c r="AHC37" s="535" t="str" cm="1">
        <f t="array" ref="AHC37">INDEX(AHC$13:AHC36,$B37+1,1)</f>
        <v>-</v>
      </c>
      <c r="AHD37" s="535" cm="1">
        <f t="array" ref="AHD37">INDEX(AHD$13:AHD36,$B37+1,1)</f>
        <v>0</v>
      </c>
      <c r="AHE37" s="483">
        <v>0</v>
      </c>
    </row>
    <row r="38" spans="1:889" outlineLevel="1">
      <c r="A38" s="18">
        <f t="shared" si="148"/>
        <v>25</v>
      </c>
      <c r="B38" s="18">
        <f t="shared" si="218"/>
        <v>6</v>
      </c>
      <c r="C38">
        <v>2</v>
      </c>
      <c r="D38" s="17" t="str" cm="1">
        <f t="array" ref="D38">INDEX(D$13:D37,$B38+1,1)</f>
        <v>GSW</v>
      </c>
      <c r="E38" t="b">
        <v>1</v>
      </c>
      <c r="F38" t="b">
        <v>0</v>
      </c>
      <c r="G38" t="b">
        <f t="shared" ref="G38:G43" si="224">E38</f>
        <v>1</v>
      </c>
      <c r="H38" s="40" t="s">
        <v>2636</v>
      </c>
      <c r="I38" s="535" cm="1">
        <f t="array" ref="I38">INDEX(I$13:I37,$B38+1,1)</f>
        <v>1</v>
      </c>
      <c r="J38" s="535" cm="1">
        <f t="array" ref="J38">INDEX(J$13:J37,$B38+1,1)</f>
        <v>0</v>
      </c>
      <c r="K38" s="535" cm="1">
        <f t="array" ref="K38">INDEX(K$13:K37,$B38+1,1)</f>
        <v>0</v>
      </c>
      <c r="L38" s="535" cm="1">
        <f t="array" ref="L38">INDEX(L$13:L37,$B38+1,1)</f>
        <v>2</v>
      </c>
      <c r="M38" s="535" cm="1">
        <f t="array" ref="M38">INDEX(M$13:M37,$B38+1,1)</f>
        <v>0</v>
      </c>
      <c r="N38" s="535" cm="1">
        <f t="array" ref="N38">INDEX(N$13:N37,$B38+1,1)</f>
        <v>3</v>
      </c>
      <c r="O38" s="535" cm="1">
        <f t="array" ref="O38">INDEX(O$13:O37,$B38+1,1)</f>
        <v>2</v>
      </c>
      <c r="P38" s="535" cm="1">
        <f t="array" ref="P38">INDEX(P$13:P37,$B38+1,1)</f>
        <v>0</v>
      </c>
      <c r="Q38" s="535" cm="1">
        <f t="array" ref="Q38">INDEX(Q$13:Q37,$B38+1,1)</f>
        <v>0</v>
      </c>
      <c r="R38" s="535" cm="1">
        <f t="array" ref="R38">INDEX(R$13:R37,$B38+1,1)</f>
        <v>1</v>
      </c>
      <c r="S38" s="535" cm="1">
        <f t="array" ref="S38">INDEX(S$13:S37,$B38+1,1)</f>
        <v>0</v>
      </c>
      <c r="T38" s="411">
        <f t="shared" si="149"/>
        <v>2</v>
      </c>
      <c r="U38" s="411">
        <f t="shared" si="150"/>
        <v>2</v>
      </c>
      <c r="V38" s="411">
        <f t="shared" si="151"/>
        <v>2</v>
      </c>
      <c r="W38" s="773" t="b">
        <f t="shared" si="215"/>
        <v>0</v>
      </c>
      <c r="X38" s="772" t="b">
        <f t="shared" si="152"/>
        <v>1</v>
      </c>
      <c r="Y38" s="772" t="b">
        <f t="shared" si="152"/>
        <v>1</v>
      </c>
      <c r="Z38" s="791" t="b" cm="1">
        <f t="array" ref="Z38">INDEX(Z$13:Z37,$B38+1,1)</f>
        <v>0</v>
      </c>
      <c r="AA38" s="411">
        <f t="shared" si="153"/>
        <v>6</v>
      </c>
      <c r="AB38" s="411">
        <f t="shared" si="154"/>
        <v>6</v>
      </c>
      <c r="AC38" s="411"/>
      <c r="AD38" s="411">
        <f t="shared" si="155"/>
        <v>6</v>
      </c>
      <c r="AE38" s="111"/>
      <c r="AF38" s="111"/>
      <c r="AG38" s="111"/>
      <c r="AH38" s="111"/>
      <c r="AI38" s="535" cm="1">
        <f t="array" ref="AI38">INDEX(AI$13:AI37,$B38+1,1)</f>
        <v>1</v>
      </c>
      <c r="AJ38" s="535" cm="1">
        <f t="array" ref="AJ38">INDEX(AJ$13:AJ37,$B38+1,1)</f>
        <v>1</v>
      </c>
      <c r="AK38" s="535" cm="1">
        <f t="array" ref="AK38">INDEX(AK$13:AK37,$B38+1,1)</f>
        <v>1</v>
      </c>
      <c r="AL38" s="535" cm="1">
        <f t="array" ref="AL38">INDEX(AL$13:AL37,$B38+1,1)</f>
        <v>0</v>
      </c>
      <c r="AM38" s="535" cm="1">
        <f t="array" ref="AM38">INDEX(AM$13:AM37,$B38+1,1)</f>
        <v>0</v>
      </c>
      <c r="AN38" s="811" t="str" cm="1">
        <f t="array" ref="AN38">INDEX(AN$13:AN37,$B38+1,1)</f>
        <v/>
      </c>
      <c r="AO38" s="535" t="str" cm="1">
        <f t="array" ref="AO38">INDEX(AO$13:AO37,$B38+1,1)</f>
        <v/>
      </c>
      <c r="AP38" s="535" t="str" cm="1">
        <f t="array" ref="AP38">INDEX(AP$13:AP37,$B38+1,1)</f>
        <v/>
      </c>
      <c r="AQ38" s="535" cm="1">
        <f t="array" ref="AQ38">INDEX(AQ$13:AQ37,$B38+1,1)</f>
        <v>1</v>
      </c>
      <c r="AR38" s="535" cm="1">
        <f t="array" ref="AR38">INDEX(AR$13:AR37,$B38+1,1)</f>
        <v>1</v>
      </c>
      <c r="AS38" s="111"/>
      <c r="AT38" s="111"/>
      <c r="AU38" s="111"/>
      <c r="AV38" s="111"/>
      <c r="AW38" s="111"/>
      <c r="AX38" s="111"/>
      <c r="AY38" s="111"/>
      <c r="AZ38" s="111"/>
      <c r="BA38" s="18"/>
      <c r="BB38" s="18"/>
      <c r="BC38" s="200" t="str" cm="1">
        <f t="array" aca="1" ref="BC38" ca="1">$H38&amp;" "        &amp;_xlfn.SINGLE( INDEX(i.ModelStructure,$I38,1))    &amp;" "
&amp; $D38        &amp;       IF(OR($CG38="-", $CG38),"_PInp","_Full")&amp;    CHOOSE($DT38+1," Fine","  MWM","  SFM","  CFS","  GFS"," Meat"," Wool","  Mat "," 1stC"," Term"," Shed","     ")&amp;IF($FG38=1,"&amp;EL","   ")&amp;IF($DZ38=TRUE,"&amp;BBT","    ")
&amp;      " TOL"&amp;_xlfn.SINGLE(INDEX(i.TOL_Desc,1,$N38))   &amp; " Scan"&amp;$AK38
&amp;       CHOOSE($K38+1," CFS"," GFS"," NFS")&amp;     " CG_"&amp;_xlfn.SINGLE(_xlfn.SWITCH($ZY38,"-",1,TRUE,1,FALSE,0))&amp;_xlfn.SINGLE(    IF($AAB38="-"," FodCrop    ",_xlfn.SWITCH(VALUE(LEFT($AAB$4,1)),0," All",6," Lup",9," Oat",11," OaF")&amp;"_Fod"&amp;TEXT($AAB38,"000%")))
&amp;" REV"&amp;"_"&amp;TEXT($JJ38,"00;-0;00;@ ")&amp;TEXT($AP38,"00;-0;00;  @")&amp;"_"&amp;TEXT($JO38,"0")&amp;"_"&amp;TEXT($AR38,"0")
&amp; " RR"&amp;TEXT(SUM($FK38:$FL38),"+00%;-00%;    ;@")
&amp; " ("&amp;IF($DM38,"P","E")   &amp;IF($DN38,"T","t")        &amp;     "_F"&amp;IF($ACM38=TRUE,3,0)+COUNTIF($ACE38:$ACI38,TRUE)+COUNTIF($BX38:$BY38,"&gt;0")&amp;IF($ACK38=TRUE,3,0)+COUNTIF($BX38:$BY38,"&gt;0")&amp;"N"&amp;$ACP38&amp;$ACQ38&amp;"L"&amp;$ADB38&amp;$ADC38&amp;"_"&amp;$ADA38&amp;")"</f>
        <v>LTW_loops    SE GSW_PInp  GFS        TOLSpr Scan1 CFS CG_1 FodCrop     REV_-   _-_1 RR+01% (PT_F00N--L11_1)</v>
      </c>
      <c r="BD38" s="8" t="str">
        <f ca="1">IF(COUNTIF($BC$13:$BC38,$BC38)=1,"-","Dup")</f>
        <v>-</v>
      </c>
      <c r="BE38" s="18"/>
      <c r="BF38" s="535" t="b" cm="1">
        <f t="array" ref="BF38">INDEX(BF$13:BF37,$B38+1,1)</f>
        <v>0</v>
      </c>
      <c r="BG38" s="535" t="b" cm="1">
        <f t="array" ref="BG38">INDEX(BG$13:BG37,$B38+1,1)</f>
        <v>0</v>
      </c>
      <c r="BH38" s="535" t="b" cm="1">
        <f t="array" ref="BH38">INDEX(BH$13:BH37,$B38+1,1)</f>
        <v>0</v>
      </c>
      <c r="BI38" s="535" t="b" cm="1">
        <f t="array" ref="BI38">INDEX(BI$13:BI37,$B38+1,1)</f>
        <v>0</v>
      </c>
      <c r="BJ38" s="535" t="b" cm="1">
        <f t="array" ref="BJ38">INDEX(BJ$13:BJ37,$B38+1,1)</f>
        <v>0</v>
      </c>
      <c r="BK38" s="535" t="b" cm="1">
        <f t="array" ref="BK38">INDEX(BK$13:BK37,$B38+1,1)</f>
        <v>0</v>
      </c>
      <c r="BL38" s="535" t="b" cm="1">
        <f t="array" ref="BL38">INDEX(BL$13:BL37,$B38+1,1)</f>
        <v>0</v>
      </c>
      <c r="BM38" s="535" t="b" cm="1">
        <f t="array" ref="BM38">INDEX(BM$13:BM37,$B38+1,1)</f>
        <v>0</v>
      </c>
      <c r="BN38" s="535" t="b" cm="1">
        <f t="array" ref="BN38">INDEX(BN$13:BN37,$B38+1,1)</f>
        <v>0</v>
      </c>
      <c r="BO38" s="18"/>
      <c r="BP38" s="535" t="b" cm="1">
        <f t="array" ref="BP38">INDEX(BP$13:BP37,$B38+1,1)</f>
        <v>0</v>
      </c>
      <c r="BQ38" s="535" t="str" cm="1">
        <f t="array" ref="BQ38">INDEX(BQ$13:BQ37,$B38+1,1)</f>
        <v>-</v>
      </c>
      <c r="BR38" s="535" t="str" cm="1">
        <f t="array" ref="BR38">INDEX(BR$13:BR37,$B38+1,1)</f>
        <v>-</v>
      </c>
      <c r="BS38" s="535" t="str" cm="1">
        <f t="array" ref="BS38">INDEX(BS$13:BS37,$B38+1,1)</f>
        <v>-</v>
      </c>
      <c r="BT38" s="535" t="str" cm="1">
        <f t="array" ref="BT38">INDEX(BT$13:BT37,$B38+1,1)</f>
        <v>-</v>
      </c>
      <c r="BU38" s="535" t="str" cm="1">
        <f t="array" ref="BU38">INDEX(BU$13:BU37,$B38+1,1)</f>
        <v>-</v>
      </c>
      <c r="BV38" s="535" t="str" cm="1">
        <f t="array" ref="BV38">INDEX(BV$13:BV37,$B38+1,1)</f>
        <v>-</v>
      </c>
      <c r="BW38" s="535" t="str" cm="1">
        <f t="array" ref="BW38">INDEX(BW$13:BW37,$B38+1,1)</f>
        <v>-</v>
      </c>
      <c r="BX38" s="535" t="str" cm="1">
        <f t="array" ref="BX38">INDEX(BX$13:BX37,$B38+1,1)</f>
        <v>-</v>
      </c>
      <c r="BY38" s="535" t="str" cm="1">
        <f t="array" ref="BY38">INDEX(BY$13:BY37,$B38+1,1)</f>
        <v>-</v>
      </c>
      <c r="BZ38" s="535" t="str" cm="1">
        <f t="array" ref="BZ38">INDEX(BZ$13:BZ37,$B38+1,1)</f>
        <v>-</v>
      </c>
      <c r="CA38" s="535" t="str" cm="1">
        <f t="array" ref="CA38">INDEX(CA$13:CA37,$B38+1,1)</f>
        <v>-</v>
      </c>
      <c r="CB38" s="535" t="b" cm="1">
        <f t="array" ref="CB38">INDEX(CB$13:CB37,$B38+1,1)</f>
        <v>0</v>
      </c>
      <c r="CC38" s="535" t="str" cm="1">
        <f t="array" ref="CC38">INDEX(CC$13:CC37,$B38+1,1)</f>
        <v>-</v>
      </c>
      <c r="CD38" s="535" t="str" cm="1">
        <f t="array" ref="CD38">INDEX(CD$13:CD37,$B38+1,1)</f>
        <v>-</v>
      </c>
      <c r="CE38" s="535" t="str" cm="1">
        <f t="array" ref="CE38">INDEX(CE$13:CE37,$B38+1,1)</f>
        <v>-</v>
      </c>
      <c r="CF38" s="535" t="str" cm="1">
        <f t="array" ref="CF38">INDEX(CF$13:CF37,$B38+1,1)</f>
        <v>-</v>
      </c>
      <c r="CG38" s="535" t="str" cm="1">
        <f t="array" ref="CG38">INDEX(CG$13:CG37,$B38+1,1)</f>
        <v>-</v>
      </c>
      <c r="CH38" s="535" t="str" cm="1">
        <f t="array" ref="CH38">INDEX(CH$13:CH37,$B38+1,1)</f>
        <v>-</v>
      </c>
      <c r="CI38" s="535" t="str" cm="1">
        <f t="array" ref="CI38">INDEX(CI$13:CI37,$B38+1,1)</f>
        <v>-</v>
      </c>
      <c r="CJ38" s="535" t="str" cm="1">
        <f t="array" ref="CJ38">INDEX(CJ$13:CJ37,$B38+1,1)</f>
        <v>-</v>
      </c>
      <c r="CK38" s="18"/>
      <c r="CL38" s="535" t="str" cm="1">
        <f t="array" ref="CL38">INDEX(CL$13:CL37,$B38+1,1)</f>
        <v>-</v>
      </c>
      <c r="CM38" s="535" t="str" cm="1">
        <f t="array" ref="CM38">INDEX(CM$13:CM37,$B38+1,1)</f>
        <v>-</v>
      </c>
      <c r="CN38" s="411" t="str">
        <f t="shared" ca="1" si="159"/>
        <v>-</v>
      </c>
      <c r="CO38" s="411">
        <f t="shared" si="160"/>
        <v>0</v>
      </c>
      <c r="CP38" s="411">
        <f t="shared" si="160"/>
        <v>0</v>
      </c>
      <c r="CQ38" s="535" t="str" cm="1">
        <f t="array" ref="CQ38">INDEX(CQ$13:CQ37,$B38+1,1)</f>
        <v>-</v>
      </c>
      <c r="CR38" s="535" t="str" cm="1">
        <f t="array" ref="CR38">INDEX(CR$13:CR37,$B38+1,1)</f>
        <v>-</v>
      </c>
      <c r="CS38" s="535" t="str" cm="1">
        <f t="array" ref="CS38">INDEX(CS$13:CS37,$B38+1,1)</f>
        <v>-</v>
      </c>
      <c r="CT38" s="535" t="str" cm="1">
        <f t="array" ref="CT38">INDEX(CT$13:CT37,$B38+1,1)</f>
        <v>-</v>
      </c>
      <c r="CU38" s="411" t="str">
        <f t="shared" ca="1" si="161"/>
        <v>-</v>
      </c>
      <c r="CV38" s="411">
        <f t="shared" si="162"/>
        <v>0</v>
      </c>
      <c r="CW38" s="411">
        <f t="shared" si="162"/>
        <v>0</v>
      </c>
      <c r="CX38" s="535" t="str" cm="1">
        <f t="array" ref="CX38">INDEX(CX$13:CX37,$B38+1,1)</f>
        <v>-</v>
      </c>
      <c r="CY38" s="535" t="str" cm="1">
        <f t="array" ref="CY38">INDEX(CY$13:CY37,$B38+1,1)</f>
        <v>-</v>
      </c>
      <c r="CZ38" s="411" t="str">
        <f t="shared" ca="1" si="163"/>
        <v>-</v>
      </c>
      <c r="DA38" s="411">
        <f t="shared" si="164"/>
        <v>0</v>
      </c>
      <c r="DB38" s="535" t="str" cm="1">
        <f t="array" ref="DB38">INDEX(DB$13:DB37,$B38+1,1)</f>
        <v>-</v>
      </c>
      <c r="DC38" s="535" t="str" cm="1">
        <f t="array" ref="DC38">INDEX(DC$13:DC37,$B38+1,1)</f>
        <v>-</v>
      </c>
      <c r="DD38" s="411">
        <f t="shared" si="165"/>
        <v>0</v>
      </c>
      <c r="DE38" s="535" t="str" cm="1">
        <f t="array" ref="DE38">INDEX(DE$13:DE37,$B38+1,1)</f>
        <v>-</v>
      </c>
      <c r="DF38" s="535" t="str" cm="1">
        <f t="array" ref="DF38">INDEX(DF$13:DF37,$B38+1,1)</f>
        <v>-</v>
      </c>
      <c r="DG38" s="411" t="str">
        <f t="shared" ca="1" si="166"/>
        <v>-</v>
      </c>
      <c r="DH38" s="411">
        <f t="shared" si="167"/>
        <v>0</v>
      </c>
      <c r="DI38" s="411">
        <f t="shared" si="167"/>
        <v>0</v>
      </c>
      <c r="DJ38" s="535" cm="1">
        <f t="array" ref="DJ38">INDEX(DJ$13:DJ37,$B38+1,1)</f>
        <v>0</v>
      </c>
      <c r="DK38" s="535" cm="1">
        <f t="array" ref="DK38">INDEX(DK$13:DK37,$B38+1,1)</f>
        <v>0</v>
      </c>
      <c r="DL38" s="18"/>
      <c r="DM38" s="22" t="b">
        <v>1</v>
      </c>
      <c r="DN38" s="87" t="b">
        <f>$DM38</f>
        <v>1</v>
      </c>
      <c r="DO38" s="22" t="b">
        <v>0</v>
      </c>
      <c r="DP38" s="535" t="str" cm="1">
        <f t="array" ref="DP38">INDEX(DP$13:DP37,$B38+1,1)</f>
        <v>-</v>
      </c>
      <c r="DQ38" s="546">
        <f>DQ37</f>
        <v>2231</v>
      </c>
      <c r="DR38" s="535" cm="1">
        <f t="array" ref="DR38">INDEX(DR$13:DR37,$B38+1,1)</f>
        <v>1</v>
      </c>
      <c r="DS38" s="535" cm="1">
        <f t="array" ref="DS38">INDEX(DS$13:DS37,$B38+1,1)</f>
        <v>1</v>
      </c>
      <c r="DT38" s="411">
        <f t="shared" si="198"/>
        <v>4</v>
      </c>
      <c r="DU38" s="411" t="str">
        <f t="shared" si="198"/>
        <v>-</v>
      </c>
      <c r="DV38" s="535" t="str" cm="1">
        <f t="array" ref="DV38">INDEX(DV$13:DV37,$B38+1,1)</f>
        <v>-</v>
      </c>
      <c r="DW38" s="411" t="str">
        <f t="shared" si="199"/>
        <v>-</v>
      </c>
      <c r="DX38" s="411" t="str">
        <f t="shared" si="199"/>
        <v>-</v>
      </c>
      <c r="DY38" s="411" t="str">
        <f t="shared" si="199"/>
        <v>-</v>
      </c>
      <c r="DZ38" s="411" t="b">
        <f t="shared" si="200"/>
        <v>0</v>
      </c>
      <c r="EA38" s="535" t="str" cm="1">
        <f t="array" ref="EA38">INDEX(EA$13:EA37,$B38+1,1)</f>
        <v>-</v>
      </c>
      <c r="EB38" s="535" t="str" cm="1">
        <f t="array" ref="EB38">INDEX(EB$13:EB37,$B38+1,1)</f>
        <v>-</v>
      </c>
      <c r="EC38" s="535" t="str" cm="1">
        <f t="array" ref="EC38">INDEX(EC$13:EC37,$B38+1,1)</f>
        <v>-</v>
      </c>
      <c r="ED38" s="535" t="str" cm="1">
        <f t="array" ref="ED38">INDEX(ED$13:ED37,$B38+1,1)</f>
        <v>-</v>
      </c>
      <c r="EE38" s="411">
        <f t="shared" si="222"/>
        <v>500</v>
      </c>
      <c r="EF38" s="411">
        <f t="shared" si="222"/>
        <v>500</v>
      </c>
      <c r="EG38" s="411" t="str">
        <f t="shared" si="222"/>
        <v>-</v>
      </c>
      <c r="EH38" s="411" t="str">
        <f t="shared" si="222"/>
        <v>-</v>
      </c>
      <c r="EI38" s="411" t="str">
        <f t="shared" si="222"/>
        <v>-</v>
      </c>
      <c r="EJ38" s="535" cm="1">
        <f t="array" ref="EJ38">INDEX(EJ$13:EJ37,$B38+1,1)</f>
        <v>0</v>
      </c>
      <c r="EK38" s="535" cm="1">
        <f t="array" ref="EK38">INDEX(EK$13:EK37,$B38+1,1)</f>
        <v>999999</v>
      </c>
      <c r="EL38" s="535" cm="1">
        <f t="array" ref="EL38">INDEX(EL$13:EL37,$B38+1,1)</f>
        <v>999999</v>
      </c>
      <c r="EM38" s="535" cm="1">
        <f t="array" ref="EM38">INDEX(EM$13:EM37,$B38+1,1)</f>
        <v>999999</v>
      </c>
      <c r="EN38" s="535" cm="1">
        <f t="array" ref="EN38">INDEX(EN$13:EN37,$B38+1,1)</f>
        <v>999999</v>
      </c>
      <c r="EO38" s="535" cm="1">
        <f t="array" ref="EO38">INDEX(EO$13:EO37,$B38+1,1)</f>
        <v>999999</v>
      </c>
      <c r="EP38" s="535" cm="1">
        <f t="array" ref="EP38">INDEX(EP$13:EP37,$B38+1,1)</f>
        <v>999999</v>
      </c>
      <c r="EQ38" s="535" cm="1">
        <f t="array" ref="EQ38">INDEX(EQ$13:EQ37,$B38+1,1)</f>
        <v>999999</v>
      </c>
      <c r="ER38" s="535" cm="1">
        <f t="array" ref="ER38">INDEX(ER$13:ER37,$B38+1,1)</f>
        <v>999999</v>
      </c>
      <c r="ES38" s="535" cm="1">
        <f t="array" ref="ES38">INDEX(ES$13:ES37,$B38+1,1)</f>
        <v>999999</v>
      </c>
      <c r="ET38" s="535" cm="1">
        <f t="array" ref="ET38">INDEX(ET$13:ET37,$B38+1,1)</f>
        <v>999999</v>
      </c>
      <c r="EU38" s="535" cm="1">
        <f t="array" ref="EU38">INDEX(EU$13:EU37,$B38+1,1)</f>
        <v>999999</v>
      </c>
      <c r="EV38" s="535" cm="1">
        <f t="array" ref="EV38">INDEX(EV$13:EV37,$B38+1,1)</f>
        <v>999999</v>
      </c>
      <c r="EW38" s="777">
        <f t="shared" si="170"/>
        <v>0</v>
      </c>
      <c r="EX38" s="777">
        <f t="shared" si="170"/>
        <v>0</v>
      </c>
      <c r="EY38" s="777">
        <f t="shared" si="170"/>
        <v>999999</v>
      </c>
      <c r="EZ38" s="535" t="str" cm="1">
        <f t="array" ref="EZ38">INDEX(EZ$13:EZ37,$B38+1,1)</f>
        <v>-</v>
      </c>
      <c r="FA38" s="535" t="str" cm="1">
        <f t="array" ref="FA38">INDEX(FA$13:FA37,$B38+1,1)</f>
        <v>-</v>
      </c>
      <c r="FB38" s="411" t="str">
        <f t="shared" si="202"/>
        <v>-</v>
      </c>
      <c r="FC38" s="411" t="str">
        <f t="shared" si="202"/>
        <v>-</v>
      </c>
      <c r="FD38" s="776">
        <f t="shared" si="192"/>
        <v>0</v>
      </c>
      <c r="FE38" s="774">
        <f t="shared" si="193"/>
        <v>999999</v>
      </c>
      <c r="FF38" s="775">
        <f t="shared" si="194"/>
        <v>999999</v>
      </c>
      <c r="FG38" s="535" t="str" cm="1">
        <f t="array" ref="FG38">INDEX(FG$13:FG37,$B38+1,1)</f>
        <v>-</v>
      </c>
      <c r="FH38" s="723" cm="1">
        <f t="array" ref="FH38">IF(FG38&lt;&gt;"-",FG38,INDEX(i.ELMatedEst,$AA38+1,$T38))</f>
        <v>0</v>
      </c>
      <c r="FI38" s="535" t="str" cm="1">
        <f t="array" ref="FI38">INDEX(FI$13:FI37,$B38+1,1)</f>
        <v>-</v>
      </c>
      <c r="FJ38" s="535" t="str" cm="1">
        <f t="array" ref="FJ38">INDEX(FJ$13:FJ37,$B38+1,1)</f>
        <v>-</v>
      </c>
      <c r="FK38" s="411">
        <f t="shared" si="203"/>
        <v>0</v>
      </c>
      <c r="FL38" s="661">
        <f t="shared" si="204"/>
        <v>5.0000000000000001E-3</v>
      </c>
      <c r="FM38" s="535" cm="1">
        <f t="array" ref="FM38">INDEX(FM$13:FM37,$B38+1,1)</f>
        <v>1</v>
      </c>
      <c r="FN38" s="662">
        <f t="shared" si="205"/>
        <v>0.12</v>
      </c>
      <c r="FO38" s="662">
        <f>INDEX(CHOOSE($N38,DataAutumn!i.EL_PropnSold,DataWinter!i.EL_PropnSold,DataSpring!i.EL_PropnSold),$AI38,$T38)*INDEX(i.ELMatedEst,$AB38+1,$T38)*i.dAdultRR_ELPropSold
+INDEX(i.dryman,($AJ38-1)*4+$AI38,FO$7)</f>
        <v>0</v>
      </c>
      <c r="FP38" s="662">
        <f>INDEX(CHOOSE($N38,DataAutumn!i.EL_PropnSold,DataWinter!i.EL_PropnSold,DataSpring!i.EL_PropnSold),$AI38,$T38)*INDEX(i.ELMatedEst,$AB38+1,$T38)*i.dAdultRR_ELPropSold
+INDEX(i.dryman,($AJ38-1)*4+$AI38,FP$7)</f>
        <v>3.125E-2</v>
      </c>
      <c r="FQ38" s="662">
        <f>INDEX(CHOOSE($N38,DataAutumn!i.EL_PropnSold,DataWinter!i.EL_PropnSold,DataSpring!i.EL_PropnSold),$AI38,$T38)*INDEX(i.ELMatedEst,$AB38+1,$T38)*i.dAdultRR_ELPropSold
+INDEX(i.dryman,($AJ38-1)*4+$AI38,FQ$7)</f>
        <v>3.125E-2</v>
      </c>
      <c r="FR38" s="662">
        <f>INDEX(CHOOSE($N38,DataAutumn!i.EL_PropnSold,DataWinter!i.EL_PropnSold,DataSpring!i.EL_PropnSold),$AI38,$T38)*INDEX(i.ELMatedEst,$AB38+1,$T38)*i.dAdultRR_ELPropSold
+INDEX(i.dryman,($AJ38-1)*4+$AI38,FR$7)</f>
        <v>3.125E-2</v>
      </c>
      <c r="FS38" s="663">
        <f>INDEX(CHOOSE($N38,DataAutumn!i.EL_PropnSold,DataWinter!i.EL_PropnSold,DataSpring!i.EL_PropnSold),$AI38,$T38)*INDEX(i.ELMatedEst,$AB38+1,$T38)*i.dAdultLSurv_ELPropSold</f>
        <v>0</v>
      </c>
      <c r="FT38" s="411" t="b">
        <f t="shared" si="206"/>
        <v>0</v>
      </c>
      <c r="FU38" s="411" t="b">
        <f t="shared" si="206"/>
        <v>0</v>
      </c>
      <c r="FV38" s="411" t="b">
        <f t="shared" si="206"/>
        <v>0</v>
      </c>
      <c r="FW38" s="411" t="b">
        <f t="shared" si="206"/>
        <v>0</v>
      </c>
      <c r="FX38" s="411">
        <f t="shared" si="207"/>
        <v>1</v>
      </c>
      <c r="FY38" s="411">
        <f t="shared" si="207"/>
        <v>0</v>
      </c>
      <c r="FZ38" s="411" t="b">
        <f t="shared" si="208"/>
        <v>0</v>
      </c>
      <c r="GA38" s="411" t="b">
        <f t="shared" si="171"/>
        <v>0</v>
      </c>
      <c r="GB38" s="411" t="b">
        <f t="shared" si="171"/>
        <v>0</v>
      </c>
      <c r="GC38" s="411" t="b">
        <f t="shared" si="171"/>
        <v>1</v>
      </c>
      <c r="GD38" s="87">
        <f t="shared" si="172"/>
        <v>1</v>
      </c>
      <c r="GE38" s="87">
        <f t="shared" si="172"/>
        <v>1</v>
      </c>
      <c r="GF38" s="535" cm="1">
        <f t="array" ref="GF38">INDEX(GF$13:GF37,$B38+1,1)</f>
        <v>1</v>
      </c>
      <c r="GG38" s="535" cm="1">
        <f t="array" ref="GG38">INDEX(GG$13:GG37,$B38+1,1)</f>
        <v>1</v>
      </c>
      <c r="GH38" s="535" cm="1">
        <f t="array" ref="GH38">INDEX(GH$13:GH37,$B38+1,1)</f>
        <v>1</v>
      </c>
      <c r="GI38" s="535" cm="1">
        <f t="array" ref="GI38">INDEX(GI$13:GI37,$B38+1,1)</f>
        <v>1</v>
      </c>
      <c r="GJ38" s="535" t="str" cm="1">
        <f t="array" ref="GJ38">INDEX(GJ$13:GJ37,$B38+1,1)</f>
        <v>-</v>
      </c>
      <c r="GK38" s="411" t="b">
        <f t="shared" si="209"/>
        <v>1</v>
      </c>
      <c r="GL38" s="411" t="b">
        <f t="shared" si="209"/>
        <v>0</v>
      </c>
      <c r="GM38" s="411" t="b">
        <f t="shared" si="209"/>
        <v>0</v>
      </c>
      <c r="GN38" s="411" t="b">
        <f t="shared" si="209"/>
        <v>0</v>
      </c>
      <c r="GO38" s="87">
        <f t="shared" si="221"/>
        <v>1</v>
      </c>
      <c r="GP38" s="87">
        <f t="shared" si="221"/>
        <v>1</v>
      </c>
      <c r="GQ38" s="87">
        <f t="shared" si="221"/>
        <v>1</v>
      </c>
      <c r="GR38" s="87">
        <f t="shared" si="221"/>
        <v>1</v>
      </c>
      <c r="GS38" s="87">
        <f t="shared" si="221"/>
        <v>1</v>
      </c>
      <c r="GT38" s="87">
        <f t="shared" si="221"/>
        <v>1</v>
      </c>
      <c r="GU38" s="87">
        <f t="shared" si="221"/>
        <v>1</v>
      </c>
      <c r="GV38" s="87">
        <f t="shared" si="221"/>
        <v>1</v>
      </c>
      <c r="GW38" s="411" cm="1">
        <f t="array" ref="GW38">INDEX(i.dse_type,1,$L38)</f>
        <v>0</v>
      </c>
      <c r="GX38" s="535" t="str" cm="1">
        <f t="array" ref="GX38">INDEX(GX$13:GX37,$B38+1,1)</f>
        <v>-</v>
      </c>
      <c r="GY38" s="535" t="str" cm="1">
        <f t="array" ref="GY38">INDEX(GY$13:GY37,$B38+1,1)</f>
        <v>-</v>
      </c>
      <c r="GZ38" s="535" t="str" cm="1">
        <f t="array" ref="GZ38">INDEX(GZ$13:GZ37,$B38+1,1)</f>
        <v>-</v>
      </c>
      <c r="HA38" s="18"/>
      <c r="HB38" s="535" t="str" cm="1">
        <f t="array" ref="HB38">INDEX(HB$13:HB37,$B38+1,1)</f>
        <v>-</v>
      </c>
      <c r="HC38" s="535" t="str" cm="1">
        <f t="array" ref="HC38">INDEX(HC$13:HC37,$B38+1,1)</f>
        <v>-</v>
      </c>
      <c r="HD38" s="535" cm="1">
        <f t="array" ref="HD38">INDEX(HD$13:HD37,$B38+1,1)</f>
        <v>0</v>
      </c>
      <c r="HE38" s="535" cm="1">
        <f t="array" ref="HE38">INDEX(HE$13:HE37,$B38+1,1)</f>
        <v>0</v>
      </c>
      <c r="HF38" s="535" cm="1">
        <f t="array" ref="HF38">INDEX(HF$13:HF37,$B38+1,1)</f>
        <v>0</v>
      </c>
      <c r="HG38" s="535" cm="1">
        <f t="array" ref="HG38">INDEX(HG$13:HG37,$B38+1,1)</f>
        <v>0</v>
      </c>
      <c r="HH38" s="535" cm="1">
        <f t="array" ref="HH38">INDEX(HH$13:HH37,$B38+1,1)</f>
        <v>0</v>
      </c>
      <c r="HI38" s="535" cm="1">
        <f t="array" ref="HI38">INDEX(HI$13:HI37,$B38+1,1)</f>
        <v>0</v>
      </c>
      <c r="HJ38" s="535" cm="1">
        <f t="array" ref="HJ38">INDEX(HJ$13:HJ37,$B38+1,1)</f>
        <v>0</v>
      </c>
      <c r="HK38" s="535" cm="1">
        <f t="array" ref="HK38">INDEX(HK$13:HK37,$B38+1,1)</f>
        <v>0</v>
      </c>
      <c r="HL38" s="535" cm="1">
        <f t="array" ref="HL38">INDEX(HL$13:HL37,$B38+1,1)</f>
        <v>0</v>
      </c>
      <c r="HM38" s="535" cm="1">
        <f t="array" ref="HM38">INDEX(HM$13:HM37,$B38+1,1)</f>
        <v>0</v>
      </c>
      <c r="HN38" s="535" cm="1">
        <f t="array" ref="HN38">INDEX(HN$13:HN37,$B38+1,1)</f>
        <v>0</v>
      </c>
      <c r="HO38" s="535" cm="1">
        <f t="array" ref="HO38">INDEX(HO$13:HO37,$B38+1,1)</f>
        <v>0</v>
      </c>
      <c r="HP38" s="535" cm="1">
        <f t="array" ref="HP38">INDEX(HP$13:HP37,$B38+1,1)</f>
        <v>0</v>
      </c>
      <c r="HQ38" s="535" cm="1">
        <f t="array" ref="HQ38">INDEX(HQ$13:HQ37,$B38+1,1)</f>
        <v>0</v>
      </c>
      <c r="HR38" s="535" cm="1">
        <f t="array" ref="HR38">INDEX(HR$13:HR37,$B38+1,1)</f>
        <v>0</v>
      </c>
      <c r="HS38" s="535" cm="1">
        <f t="array" ref="HS38">INDEX(HS$13:HS37,$B38+1,1)</f>
        <v>0</v>
      </c>
      <c r="HT38" s="535" cm="1">
        <f t="array" ref="HT38">INDEX(HT$13:HT37,$B38+1,1)</f>
        <v>0</v>
      </c>
      <c r="HU38" s="535" cm="1">
        <f t="array" ref="HU38">INDEX(HU$13:HU37,$B38+1,1)</f>
        <v>0</v>
      </c>
      <c r="HV38" s="535" cm="1">
        <f t="array" ref="HV38">INDEX(HV$13:HV37,$B38+1,1)</f>
        <v>0</v>
      </c>
      <c r="HW38" s="535" cm="1">
        <f t="array" ref="HW38">INDEX(HW$13:HW37,$B38+1,1)</f>
        <v>0</v>
      </c>
      <c r="HX38" s="535" cm="1">
        <f t="array" ref="HX38">INDEX(HX$13:HX37,$B38+1,1)</f>
        <v>0</v>
      </c>
      <c r="HY38" s="535" cm="1">
        <f t="array" ref="HY38">INDEX(HY$13:HY37,$B38+1,1)</f>
        <v>0</v>
      </c>
      <c r="HZ38" s="535" cm="1">
        <f t="array" ref="HZ38">INDEX(HZ$13:HZ37,$B38+1,1)</f>
        <v>0</v>
      </c>
      <c r="IA38" s="535" cm="1">
        <f t="array" ref="IA38">INDEX(IA$13:IA37,$B38+1,1)</f>
        <v>0</v>
      </c>
      <c r="IB38" s="535" cm="1">
        <f t="array" ref="IB38">INDEX(IB$13:IB37,$B38+1,1)</f>
        <v>0</v>
      </c>
      <c r="IC38" s="535" cm="1">
        <f t="array" ref="IC38">INDEX(IC$13:IC37,$B38+1,1)</f>
        <v>0</v>
      </c>
      <c r="ID38" s="535" cm="1">
        <f t="array" ref="ID38">INDEX(ID$13:ID37,$B38+1,1)</f>
        <v>0</v>
      </c>
      <c r="IE38" s="535" cm="1">
        <f t="array" ref="IE38">INDEX(IE$13:IE37,$B38+1,1)</f>
        <v>0</v>
      </c>
      <c r="IF38" s="535" cm="1">
        <f t="array" ref="IF38">INDEX(IF$13:IF37,$B38+1,1)</f>
        <v>0</v>
      </c>
      <c r="IG38" s="535" cm="1">
        <f t="array" ref="IG38">INDEX(IG$13:IG37,$B38+1,1)</f>
        <v>0</v>
      </c>
      <c r="IH38" s="535" cm="1">
        <f t="array" ref="IH38">INDEX(IH$13:IH37,$B38+1,1)</f>
        <v>0</v>
      </c>
      <c r="II38" s="535" cm="1">
        <f t="array" ref="II38">INDEX(II$13:II37,$B38+1,1)</f>
        <v>0</v>
      </c>
      <c r="IJ38" s="535" cm="1">
        <f t="array" ref="IJ38">INDEX(IJ$13:IJ37,$B38+1,1)</f>
        <v>0</v>
      </c>
      <c r="IK38" s="535" cm="1">
        <f t="array" ref="IK38">INDEX(IK$13:IK37,$B38+1,1)</f>
        <v>0</v>
      </c>
      <c r="IL38" s="535" cm="1">
        <f t="array" ref="IL38">INDEX(IL$13:IL37,$B38+1,1)</f>
        <v>0</v>
      </c>
      <c r="IM38" s="535" cm="1">
        <f t="array" ref="IM38">INDEX(IM$13:IM37,$B38+1,1)</f>
        <v>0</v>
      </c>
      <c r="IN38" s="535" cm="1">
        <f t="array" ref="IN38">INDEX(IN$13:IN37,$B38+1,1)</f>
        <v>0</v>
      </c>
      <c r="IO38" s="535" cm="1">
        <f t="array" ref="IO38">INDEX(IO$13:IO37,$B38+1,1)</f>
        <v>0</v>
      </c>
      <c r="IP38" s="535" cm="1">
        <f t="array" ref="IP38">INDEX(IP$13:IP37,$B38+1,1)</f>
        <v>0</v>
      </c>
      <c r="IQ38" s="535" cm="1">
        <f t="array" ref="IQ38">INDEX(IQ$13:IQ37,$B38+1,1)</f>
        <v>0</v>
      </c>
      <c r="IR38" s="535" cm="1">
        <f t="array" ref="IR38">INDEX(IR$13:IR37,$B38+1,1)</f>
        <v>0</v>
      </c>
      <c r="IS38" s="535" cm="1">
        <f t="array" ref="IS38">INDEX(IS$13:IS37,$B38+1,1)</f>
        <v>0</v>
      </c>
      <c r="IT38" s="535" cm="1">
        <f t="array" ref="IT38">INDEX(IT$13:IT37,$B38+1,1)</f>
        <v>0</v>
      </c>
      <c r="IU38" s="535" cm="1">
        <f t="array" ref="IU38">INDEX(IU$13:IU37,$B38+1,1)</f>
        <v>0</v>
      </c>
      <c r="IV38" s="535" cm="1">
        <f t="array" ref="IV38">INDEX(IV$13:IV37,$B38+1,1)</f>
        <v>0</v>
      </c>
      <c r="IW38" s="535" cm="1">
        <f t="array" ref="IW38">INDEX(IW$13:IW37,$B38+1,1)</f>
        <v>0</v>
      </c>
      <c r="IX38" s="535" cm="1">
        <f t="array" ref="IX38">INDEX(IX$13:IX37,$B38+1,1)</f>
        <v>0</v>
      </c>
      <c r="IY38" s="535" cm="1">
        <f t="array" ref="IY38">INDEX(IY$13:IY37,$B38+1,1)</f>
        <v>0</v>
      </c>
      <c r="IZ38" s="535" cm="1">
        <f t="array" ref="IZ38">INDEX(IZ$13:IZ37,$B38+1,1)</f>
        <v>0</v>
      </c>
      <c r="JA38" s="535" cm="1">
        <f t="array" ref="JA38">INDEX(JA$13:JA37,$B38+1,1)</f>
        <v>0</v>
      </c>
      <c r="JB38" s="535" cm="1">
        <f t="array" ref="JB38">INDEX(JB$13:JB37,$B38+1,1)</f>
        <v>0</v>
      </c>
      <c r="JC38" s="535" cm="1">
        <f t="array" ref="JC38">INDEX(JC$13:JC37,$B38+1,1)</f>
        <v>0</v>
      </c>
      <c r="JD38" s="535" cm="1">
        <f t="array" ref="JD38">INDEX(JD$13:JD37,$B38+1,1)</f>
        <v>0</v>
      </c>
      <c r="JE38" s="535" cm="1">
        <f t="array" ref="JE38">INDEX(JE$13:JE37,$B38+1,1)</f>
        <v>0</v>
      </c>
      <c r="JF38" s="18"/>
      <c r="JG38" s="535" t="str" cm="1">
        <f t="array" ref="JG38">INDEX(JG$13:JG37,$B38+1,1)</f>
        <v>-</v>
      </c>
      <c r="JH38" s="411" t="b">
        <f t="shared" si="210"/>
        <v>0</v>
      </c>
      <c r="JI38" s="535" t="str" cm="1">
        <f t="array" ref="JI38">INDEX(JI$13:JI37,$B38+1,1)</f>
        <v>-</v>
      </c>
      <c r="JJ38" s="535" t="str" cm="1">
        <f t="array" ref="JJ38">INDEX(JJ$13:JJ37,$B38+1,1)</f>
        <v>-</v>
      </c>
      <c r="JK38" s="535" t="str" cm="1">
        <f t="array" ref="JK38">INDEX(JK$13:JK37,$B38+1,1)</f>
        <v>-</v>
      </c>
      <c r="JL38" s="535" cm="1">
        <f t="array" ref="JL38">INDEX(JL$13:JL37,$B38+1,1)</f>
        <v>1</v>
      </c>
      <c r="JM38" s="535" cm="1">
        <f t="array" ref="JM38">INDEX(JM$13:JM37,$B38+1,1)</f>
        <v>1</v>
      </c>
      <c r="JN38" s="535" t="str" cm="1">
        <f t="array" ref="JN38">INDEX(JN$13:JN37,$B38+1,1)</f>
        <v>-</v>
      </c>
      <c r="JO38" s="535" t="str" cm="1">
        <f t="array" ref="JO38">INDEX(JO$13:JO37,$B38+1,1)</f>
        <v>-</v>
      </c>
      <c r="JP38" s="535" t="str" cm="1">
        <f t="array" ref="JP38">INDEX(JP$13:JP37,$B38+1,1)</f>
        <v>-</v>
      </c>
      <c r="JQ38" s="535" t="str" cm="1">
        <f t="array" ref="JQ38">INDEX(JQ$13:JQ37,$B38+1,1)</f>
        <v>-</v>
      </c>
      <c r="JR38" s="535" t="str" cm="1">
        <f t="array" ref="JR38">INDEX(JR$13:JR37,$B38+1,1)</f>
        <v>-</v>
      </c>
      <c r="JS38" s="535" t="str" cm="1">
        <f t="array" ref="JS38">INDEX(JS$13:JS37,$B38+1,1)</f>
        <v>-</v>
      </c>
      <c r="JT38" s="535" t="str" cm="1">
        <f t="array" ref="JT38">INDEX(JT$13:JT37,$B38+1,1)</f>
        <v>-</v>
      </c>
      <c r="JU38" s="535" t="str" cm="1">
        <f t="array" ref="JU38">INDEX(JU$13:JU37,$B38+1,1)</f>
        <v>-</v>
      </c>
      <c r="JV38" s="535" t="str" cm="1">
        <f t="array" ref="JV38">INDEX(JV$13:JV37,$B38+1,1)</f>
        <v>-</v>
      </c>
      <c r="JW38" s="535" t="str" cm="1">
        <f t="array" ref="JW38">INDEX(JW$13:JW37,$B38+1,1)</f>
        <v>-</v>
      </c>
      <c r="JX38" s="535" t="str" cm="1">
        <f t="array" ref="JX38">INDEX(JX$13:JX37,$B38+1,1)</f>
        <v>-</v>
      </c>
      <c r="JY38" s="535" t="str" cm="1">
        <f t="array" ref="JY38">INDEX(JY$13:JY37,$B38+1,1)</f>
        <v>-</v>
      </c>
      <c r="JZ38" s="535" t="str" cm="1">
        <f t="array" ref="JZ38">INDEX(JZ$13:JZ37,$B38+1,1)</f>
        <v>-</v>
      </c>
      <c r="KA38" s="535" t="str" cm="1">
        <f t="array" ref="KA38">INDEX(KA$13:KA37,$B38+1,1)</f>
        <v>-</v>
      </c>
      <c r="KB38" s="535" t="str" cm="1">
        <f t="array" ref="KB38">INDEX(KB$13:KB37,$B38+1,1)</f>
        <v>-</v>
      </c>
      <c r="KC38" s="535" t="str" cm="1">
        <f t="array" ref="KC38">INDEX(KC$13:KC37,$B38+1,1)</f>
        <v>-</v>
      </c>
      <c r="KD38" s="535" t="str" cm="1">
        <f t="array" ref="KD38">INDEX(KD$13:KD37,$B38+1,1)</f>
        <v>-</v>
      </c>
      <c r="KE38" s="535" t="str" cm="1">
        <f t="array" ref="KE38">INDEX(KE$13:KE37,$B38+1,1)</f>
        <v>-</v>
      </c>
      <c r="KF38" s="535" t="str" cm="1">
        <f t="array" ref="KF38">INDEX(KF$13:KF37,$B38+1,1)</f>
        <v>-</v>
      </c>
      <c r="KG38" s="535" t="str" cm="1">
        <f t="array" ref="KG38">INDEX(KG$13:KG37,$B38+1,1)</f>
        <v>-</v>
      </c>
      <c r="KH38" s="535" t="str" cm="1">
        <f t="array" ref="KH38">INDEX(KH$13:KH37,$B38+1,1)</f>
        <v>-</v>
      </c>
      <c r="KI38" s="535" cm="1">
        <f t="array" ref="KI38">INDEX(KI$13:KI37,$B38+1,1)</f>
        <v>0</v>
      </c>
      <c r="KJ38" s="535" t="str" cm="1">
        <f t="array" ref="KJ38">INDEX(KJ$13:KJ37,$B38+1,1)</f>
        <v>-</v>
      </c>
      <c r="KK38" s="535" cm="1">
        <f t="array" ref="KK38">INDEX(KK$13:KK37,$B38+1,1)</f>
        <v>1</v>
      </c>
      <c r="KL38" s="535" cm="1">
        <f t="array" ref="KL38">INDEX(KL$13:KL37,$B38+1,1)</f>
        <v>0</v>
      </c>
      <c r="KM38" s="535" cm="1">
        <f t="array" ref="KM38">INDEX(KM$13:KM37,$B38+1,1)</f>
        <v>0</v>
      </c>
      <c r="KN38" s="535" cm="1">
        <f t="array" ref="KN38">INDEX(KN$13:KN37,$B38+1,1)</f>
        <v>0</v>
      </c>
      <c r="KO38" s="535" cm="1">
        <f t="array" ref="KO38">INDEX(KO$13:KO37,$B38+1,1)</f>
        <v>0</v>
      </c>
      <c r="KP38" s="535" cm="1">
        <f t="array" ref="KP38">INDEX(KP$13:KP37,$B38+1,1)</f>
        <v>0</v>
      </c>
      <c r="KQ38" s="535" cm="1">
        <f t="array" ref="KQ38">INDEX(KQ$13:KQ37,$B38+1,1)</f>
        <v>0</v>
      </c>
      <c r="KR38" s="535" cm="1">
        <f t="array" ref="KR38">INDEX(KR$13:KR37,$B38+1,1)</f>
        <v>0</v>
      </c>
      <c r="KS38" s="535" cm="1">
        <f t="array" ref="KS38">INDEX(KS$13:KS37,$B38+1,1)</f>
        <v>1</v>
      </c>
      <c r="KT38" s="535" cm="1">
        <f t="array" ref="KT38">INDEX(KT$13:KT37,$B38+1,1)</f>
        <v>0</v>
      </c>
      <c r="KU38" s="535" cm="1">
        <f t="array" ref="KU38">INDEX(KU$13:KU37,$B38+1,1)</f>
        <v>0</v>
      </c>
      <c r="KV38" s="535" cm="1">
        <f t="array" ref="KV38">INDEX(KV$13:KV37,$B38+1,1)</f>
        <v>0</v>
      </c>
      <c r="KW38" s="535" cm="1">
        <f t="array" ref="KW38">INDEX(KW$13:KW37,$B38+1,1)</f>
        <v>0</v>
      </c>
      <c r="KX38" s="535" cm="1">
        <f t="array" ref="KX38">INDEX(KX$13:KX37,$B38+1,1)</f>
        <v>0</v>
      </c>
      <c r="KY38" s="18"/>
      <c r="KZ38" s="535" cm="1">
        <f t="array" ref="KZ38">INDEX(KZ$13:KZ37,$B38+1,1)</f>
        <v>0.125</v>
      </c>
      <c r="LA38" s="535" cm="1">
        <f t="array" ref="LA38">INDEX(LA$13:LA37,$B38+1,1)</f>
        <v>0.3</v>
      </c>
      <c r="LB38" s="535" cm="1">
        <f t="array" ref="LB38">INDEX(LB$13:LB37,$B38+1,1)</f>
        <v>-0.05</v>
      </c>
      <c r="LC38" s="535" cm="1">
        <f t="array" ref="LC38">INDEX(LC$13:LC37,$B38+1,1)</f>
        <v>0.1</v>
      </c>
      <c r="LD38" s="535" cm="1">
        <f t="array" ref="LD38">INDEX(LD$13:LD37,$B38+1,1)</f>
        <v>0.25</v>
      </c>
      <c r="LE38" s="535" cm="1">
        <f t="array" ref="LE38">INDEX(LE$13:LE37,$B38+1,1)</f>
        <v>-0.05</v>
      </c>
      <c r="LF38" s="535" cm="1">
        <f t="array" ref="LF38">INDEX(LF$13:LF37,$B38+1,1)</f>
        <v>0.05</v>
      </c>
      <c r="LG38" s="535" cm="1">
        <f t="array" ref="LG38">INDEX(LG$13:LG37,$B38+1,1)</f>
        <v>0.1</v>
      </c>
      <c r="LH38" s="535" cm="1">
        <f t="array" ref="LH38">INDEX(LH$13:LH37,$B38+1,1)</f>
        <v>-0.02</v>
      </c>
      <c r="LI38" s="535" cm="1">
        <f t="array" ref="LI38">INDEX(LI$13:LI37,$B38+1,1)</f>
        <v>0.1</v>
      </c>
      <c r="LJ38" s="535" cm="1">
        <f t="array" ref="LJ38">INDEX(LJ$13:LJ37,$B38+1,1)</f>
        <v>0.25</v>
      </c>
      <c r="LK38" s="535" cm="1">
        <f t="array" ref="LK38">INDEX(LK$13:LK37,$B38+1,1)</f>
        <v>-0.05</v>
      </c>
      <c r="LL38" s="535" cm="1">
        <f t="array" ref="LL38">INDEX(LL$13:LL37,$B38+1,1)</f>
        <v>0.125</v>
      </c>
      <c r="LM38" s="535" cm="1">
        <f t="array" ref="LM38">INDEX(LM$13:LM37,$B38+1,1)</f>
        <v>0.1</v>
      </c>
      <c r="LN38" s="535" cm="1">
        <f t="array" ref="LN38">INDEX(LN$13:LN37,$B38+1,1)</f>
        <v>0.1</v>
      </c>
      <c r="LO38" s="535" cm="1">
        <f t="array" ref="LO38">INDEX(LO$13:LO37,$B38+1,1)</f>
        <v>0.1</v>
      </c>
      <c r="LP38" s="535" cm="1">
        <f t="array" ref="LP38">INDEX(LP$13:LP37,$B38+1,1)</f>
        <v>0</v>
      </c>
      <c r="LQ38" s="535" cm="1">
        <f t="array" ref="LQ38">INDEX(LQ$13:LQ37,$B38+1,1)</f>
        <v>0</v>
      </c>
      <c r="LR38" s="535" cm="1">
        <f t="array" ref="LR38">INDEX(LR$13:LR37,$B38+1,1)</f>
        <v>0</v>
      </c>
      <c r="LS38" s="535" cm="1">
        <f t="array" ref="LS38">INDEX(LS$13:LS37,$B38+1,1)</f>
        <v>0</v>
      </c>
      <c r="LT38" s="535" cm="1">
        <f t="array" ref="LT38">INDEX(LT$13:LT37,$B38+1,1)</f>
        <v>0</v>
      </c>
      <c r="LU38" s="535" cm="1">
        <f t="array" ref="LU38">INDEX(LU$13:LU37,$B38+1,1)</f>
        <v>0</v>
      </c>
      <c r="LV38" s="535" cm="1">
        <f t="array" ref="LV38">INDEX(LV$13:LV37,$B38+1,1)</f>
        <v>0</v>
      </c>
      <c r="LW38" s="535" cm="1">
        <f t="array" ref="LW38">INDEX(LW$13:LW37,$B38+1,1)</f>
        <v>0</v>
      </c>
      <c r="LX38" s="535" cm="1">
        <f t="array" ref="LX38">INDEX(LX$13:LX37,$B38+1,1)</f>
        <v>0</v>
      </c>
      <c r="LY38" s="535" cm="1">
        <f t="array" ref="LY38">INDEX(LY$13:LY37,$B38+1,1)</f>
        <v>0</v>
      </c>
      <c r="LZ38" s="535" cm="1">
        <f t="array" ref="LZ38">INDEX(LZ$13:LZ37,$B38+1,1)</f>
        <v>0</v>
      </c>
      <c r="MA38" s="535" cm="1">
        <f t="array" ref="MA38">INDEX(MA$13:MA37,$B38+1,1)</f>
        <v>0</v>
      </c>
      <c r="MB38" s="535" cm="1">
        <f t="array" ref="MB38">INDEX(MB$13:MB37,$B38+1,1)</f>
        <v>0</v>
      </c>
      <c r="MC38" s="535" cm="1">
        <f t="array" ref="MC38">INDEX(MC$13:MC37,$B38+1,1)</f>
        <v>0</v>
      </c>
      <c r="MD38" s="535" cm="1">
        <f t="array" ref="MD38">INDEX(MD$13:MD37,$B38+1,1)</f>
        <v>0</v>
      </c>
      <c r="ME38" s="535" cm="1">
        <f t="array" ref="ME38">INDEX(ME$13:ME37,$B38+1,1)</f>
        <v>0</v>
      </c>
      <c r="MF38" s="535" cm="1">
        <f t="array" ref="MF38">INDEX(MF$13:MF37,$B38+1,1)</f>
        <v>0</v>
      </c>
      <c r="MG38" s="535" cm="1">
        <f t="array" ref="MG38">INDEX(MG$13:MG37,$B38+1,1)</f>
        <v>0</v>
      </c>
      <c r="MH38" s="535" cm="1">
        <f t="array" ref="MH38">INDEX(MH$13:MH37,$B38+1,1)</f>
        <v>0</v>
      </c>
      <c r="MI38" s="535" cm="1">
        <f t="array" ref="MI38">INDEX(MI$13:MI37,$B38+1,1)</f>
        <v>0</v>
      </c>
      <c r="MJ38" s="535" cm="1">
        <f t="array" ref="MJ38">INDEX(MJ$13:MJ37,$B38+1,1)</f>
        <v>0</v>
      </c>
      <c r="MK38" s="535" cm="1">
        <f t="array" ref="MK38">INDEX(MK$13:MK37,$B38+1,1)</f>
        <v>0</v>
      </c>
      <c r="ML38" s="535" cm="1">
        <f t="array" ref="ML38">INDEX(ML$13:ML37,$B38+1,1)</f>
        <v>0</v>
      </c>
      <c r="MM38" s="535" cm="1">
        <f t="array" ref="MM38">INDEX(MM$13:MM37,$B38+1,1)</f>
        <v>0</v>
      </c>
      <c r="MN38" s="535" cm="1">
        <f t="array" ref="MN38">INDEX(MN$13:MN37,$B38+1,1)</f>
        <v>0</v>
      </c>
      <c r="MO38" s="535" cm="1">
        <f t="array" ref="MO38">INDEX(MO$13:MO37,$B38+1,1)</f>
        <v>0</v>
      </c>
      <c r="MP38" s="535" cm="1">
        <f t="array" ref="MP38">INDEX(MP$13:MP37,$B38+1,1)</f>
        <v>0</v>
      </c>
      <c r="MQ38" s="535" cm="1">
        <f t="array" ref="MQ38">INDEX(MQ$13:MQ37,$B38+1,1)</f>
        <v>0</v>
      </c>
      <c r="MR38" s="535" cm="1">
        <f t="array" ref="MR38">INDEX(MR$13:MR37,$B38+1,1)</f>
        <v>0</v>
      </c>
      <c r="MS38" s="535" cm="1">
        <f t="array" ref="MS38">INDEX(MS$13:MS37,$B38+1,1)</f>
        <v>0</v>
      </c>
      <c r="MT38" s="535" cm="1">
        <f t="array" ref="MT38">INDEX(MT$13:MT37,$B38+1,1)</f>
        <v>0</v>
      </c>
      <c r="MU38" s="535" cm="1">
        <f t="array" ref="MU38">INDEX(MU$13:MU37,$B38+1,1)</f>
        <v>0</v>
      </c>
      <c r="MV38" s="535" cm="1">
        <f t="array" ref="MV38">INDEX(MV$13:MV37,$B38+1,1)</f>
        <v>0</v>
      </c>
      <c r="MW38" s="535" cm="1">
        <f t="array" ref="MW38">INDEX(MW$13:MW37,$B38+1,1)</f>
        <v>0</v>
      </c>
      <c r="MX38" s="535" cm="1">
        <f t="array" ref="MX38">INDEX(MX$13:MX37,$B38+1,1)</f>
        <v>0</v>
      </c>
      <c r="MY38" s="535" cm="1">
        <f t="array" ref="MY38">INDEX(MY$13:MY37,$B38+1,1)</f>
        <v>0</v>
      </c>
      <c r="MZ38" s="535" cm="1">
        <f t="array" ref="MZ38">INDEX(MZ$13:MZ37,$B38+1,1)</f>
        <v>0</v>
      </c>
      <c r="NA38" s="535" cm="1">
        <f t="array" ref="NA38">INDEX(NA$13:NA37,$B38+1,1)</f>
        <v>0</v>
      </c>
      <c r="NB38" s="535" cm="1">
        <f t="array" ref="NB38">INDEX(NB$13:NB37,$B38+1,1)</f>
        <v>0</v>
      </c>
      <c r="NC38" s="535" cm="1">
        <f t="array" ref="NC38">INDEX(NC$13:NC37,$B38+1,1)</f>
        <v>0</v>
      </c>
      <c r="ND38" s="535" cm="1">
        <f t="array" ref="ND38">INDEX(ND$13:ND37,$B38+1,1)</f>
        <v>0</v>
      </c>
      <c r="NE38" s="535" cm="1">
        <f t="array" ref="NE38">INDEX(NE$13:NE37,$B38+1,1)</f>
        <v>0</v>
      </c>
      <c r="NF38" s="535" cm="1">
        <f t="array" ref="NF38">INDEX(NF$13:NF37,$B38+1,1)</f>
        <v>0</v>
      </c>
      <c r="NG38" s="535" cm="1">
        <f t="array" ref="NG38">INDEX(NG$13:NG37,$B38+1,1)</f>
        <v>0</v>
      </c>
      <c r="NH38" s="535" cm="1">
        <f t="array" ref="NH38">INDEX(NH$13:NH37,$B38+1,1)</f>
        <v>0</v>
      </c>
      <c r="NI38" s="535" cm="1">
        <f t="array" ref="NI38">INDEX(NI$13:NI37,$B38+1,1)</f>
        <v>0</v>
      </c>
      <c r="NJ38" s="535" cm="1">
        <f t="array" ref="NJ38">INDEX(NJ$13:NJ37,$B38+1,1)</f>
        <v>0</v>
      </c>
      <c r="NK38" s="535" cm="1">
        <f t="array" ref="NK38">INDEX(NK$13:NK37,$B38+1,1)</f>
        <v>0</v>
      </c>
      <c r="NL38" s="535" cm="1">
        <f t="array" ref="NL38">INDEX(NL$13:NL37,$B38+1,1)</f>
        <v>0</v>
      </c>
      <c r="NM38" s="535" cm="1">
        <f t="array" ref="NM38">INDEX(NM$13:NM37,$B38+1,1)</f>
        <v>0</v>
      </c>
      <c r="NN38" s="535" cm="1">
        <f t="array" ref="NN38">INDEX(NN$13:NN37,$B38+1,1)</f>
        <v>0</v>
      </c>
      <c r="NO38" s="535" cm="1">
        <f t="array" ref="NO38">INDEX(NO$13:NO37,$B38+1,1)</f>
        <v>0</v>
      </c>
      <c r="NP38" s="535" cm="1">
        <f t="array" ref="NP38">INDEX(NP$13:NP37,$B38+1,1)</f>
        <v>0</v>
      </c>
      <c r="NQ38" s="535" cm="1">
        <f t="array" ref="NQ38">INDEX(NQ$13:NQ37,$B38+1,1)</f>
        <v>0</v>
      </c>
      <c r="NR38" s="535" cm="1">
        <f t="array" ref="NR38">INDEX(NR$13:NR37,$B38+1,1)</f>
        <v>0</v>
      </c>
      <c r="NS38" s="535" cm="1">
        <f t="array" ref="NS38">INDEX(NS$13:NS37,$B38+1,1)</f>
        <v>0</v>
      </c>
      <c r="NT38" s="535" cm="1">
        <f t="array" ref="NT38">INDEX(NT$13:NT37,$B38+1,1)</f>
        <v>0</v>
      </c>
      <c r="NU38" s="535" cm="1">
        <f t="array" ref="NU38">INDEX(NU$13:NU37,$B38+1,1)</f>
        <v>0</v>
      </c>
      <c r="NV38" s="535" cm="1">
        <f t="array" ref="NV38">INDEX(NV$13:NV37,$B38+1,1)</f>
        <v>0</v>
      </c>
      <c r="NW38" s="535" cm="1">
        <f t="array" ref="NW38">INDEX(NW$13:NW37,$B38+1,1)</f>
        <v>0</v>
      </c>
      <c r="NX38" s="535" cm="1">
        <f t="array" ref="NX38">INDEX(NX$13:NX37,$B38+1,1)</f>
        <v>0</v>
      </c>
      <c r="NY38" s="535" cm="1">
        <f t="array" ref="NY38">INDEX(NY$13:NY37,$B38+1,1)</f>
        <v>0</v>
      </c>
      <c r="NZ38" s="535" cm="1">
        <f t="array" ref="NZ38">INDEX(NZ$13:NZ37,$B38+1,1)</f>
        <v>0</v>
      </c>
      <c r="OA38" s="535" cm="1">
        <f t="array" ref="OA38">INDEX(OA$13:OA37,$B38+1,1)</f>
        <v>0</v>
      </c>
      <c r="OB38" s="535" cm="1">
        <f t="array" ref="OB38">INDEX(OB$13:OB37,$B38+1,1)</f>
        <v>0</v>
      </c>
      <c r="OC38" s="535" cm="1">
        <f t="array" ref="OC38">INDEX(OC$13:OC37,$B38+1,1)</f>
        <v>0</v>
      </c>
      <c r="OD38" s="535" cm="1">
        <f t="array" ref="OD38">INDEX(OD$13:OD37,$B38+1,1)</f>
        <v>0</v>
      </c>
      <c r="OE38" s="535" cm="1">
        <f t="array" ref="OE38">INDEX(OE$13:OE37,$B38+1,1)</f>
        <v>0</v>
      </c>
      <c r="OF38" s="535" cm="1">
        <f t="array" ref="OF38">INDEX(OF$13:OF37,$B38+1,1)</f>
        <v>0</v>
      </c>
      <c r="OG38" s="535" cm="1">
        <f t="array" ref="OG38">INDEX(OG$13:OG37,$B38+1,1)</f>
        <v>0</v>
      </c>
      <c r="OH38" s="535" cm="1">
        <f t="array" ref="OH38">INDEX(OH$13:OH37,$B38+1,1)</f>
        <v>0</v>
      </c>
      <c r="OI38" s="535" cm="1">
        <f t="array" ref="OI38">INDEX(OI$13:OI37,$B38+1,1)</f>
        <v>0</v>
      </c>
      <c r="OJ38" s="535" cm="1">
        <f t="array" ref="OJ38">INDEX(OJ$13:OJ37,$B38+1,1)</f>
        <v>0</v>
      </c>
      <c r="OK38" s="535" cm="1">
        <f t="array" ref="OK38">INDEX(OK$13:OK37,$B38+1,1)</f>
        <v>0</v>
      </c>
      <c r="OL38" s="535" cm="1">
        <f t="array" ref="OL38">INDEX(OL$13:OL37,$B38+1,1)</f>
        <v>0</v>
      </c>
      <c r="OM38" s="535" cm="1">
        <f t="array" ref="OM38">INDEX(OM$13:OM37,$B38+1,1)</f>
        <v>0</v>
      </c>
      <c r="ON38" s="535" cm="1">
        <f t="array" ref="ON38">INDEX(ON$13:ON37,$B38+1,1)</f>
        <v>0</v>
      </c>
      <c r="OO38" s="535" cm="1">
        <f t="array" ref="OO38">INDEX(OO$13:OO37,$B38+1,1)</f>
        <v>0</v>
      </c>
      <c r="OP38" s="535" cm="1">
        <f t="array" ref="OP38">INDEX(OP$13:OP37,$B38+1,1)</f>
        <v>0</v>
      </c>
      <c r="OQ38" s="535" cm="1">
        <f t="array" ref="OQ38">INDEX(OQ$13:OQ37,$B38+1,1)</f>
        <v>0</v>
      </c>
      <c r="OR38" s="535" cm="1">
        <f t="array" ref="OR38">INDEX(OR$13:OR37,$B38+1,1)</f>
        <v>0</v>
      </c>
      <c r="OS38" s="535" cm="1">
        <f t="array" ref="OS38">INDEX(OS$13:OS37,$B38+1,1)</f>
        <v>0</v>
      </c>
      <c r="OT38" s="535" cm="1">
        <f t="array" ref="OT38">INDEX(OT$13:OT37,$B38+1,1)</f>
        <v>0</v>
      </c>
      <c r="OU38" s="535" cm="1">
        <f t="array" ref="OU38">INDEX(OU$13:OU37,$B38+1,1)</f>
        <v>0</v>
      </c>
      <c r="OV38" s="535" cm="1">
        <f t="array" ref="OV38">INDEX(OV$13:OV37,$B38+1,1)</f>
        <v>0</v>
      </c>
      <c r="OW38" s="535" cm="1">
        <f t="array" ref="OW38">INDEX(OW$13:OW37,$B38+1,1)</f>
        <v>0</v>
      </c>
      <c r="OX38" s="535" cm="1">
        <f t="array" ref="OX38">INDEX(OX$13:OX37,$B38+1,1)</f>
        <v>0</v>
      </c>
      <c r="OY38" s="535" cm="1">
        <f t="array" ref="OY38">INDEX(OY$13:OY37,$B38+1,1)</f>
        <v>0</v>
      </c>
      <c r="OZ38" s="535" cm="1">
        <f t="array" ref="OZ38">INDEX(OZ$13:OZ37,$B38+1,1)</f>
        <v>0</v>
      </c>
      <c r="PA38" s="535" cm="1">
        <f t="array" ref="PA38">INDEX(PA$13:PA37,$B38+1,1)</f>
        <v>0</v>
      </c>
      <c r="PB38" s="535" cm="1">
        <f t="array" ref="PB38">INDEX(PB$13:PB37,$B38+1,1)</f>
        <v>0</v>
      </c>
      <c r="PC38" s="535" cm="1">
        <f t="array" ref="PC38">INDEX(PC$13:PC37,$B38+1,1)</f>
        <v>0</v>
      </c>
      <c r="PD38" s="535" cm="1">
        <f t="array" ref="PD38">INDEX(PD$13:PD37,$B38+1,1)</f>
        <v>0</v>
      </c>
      <c r="PE38" s="535" cm="1">
        <f t="array" ref="PE38">INDEX(PE$13:PE37,$B38+1,1)</f>
        <v>0</v>
      </c>
      <c r="PF38" s="535" cm="1">
        <f t="array" ref="PF38">INDEX(PF$13:PF37,$B38+1,1)</f>
        <v>0</v>
      </c>
      <c r="PG38" s="535" cm="1">
        <f t="array" ref="PG38">INDEX(PG$13:PG37,$B38+1,1)</f>
        <v>0</v>
      </c>
      <c r="PH38" s="535" cm="1">
        <f t="array" ref="PH38">INDEX(PH$13:PH37,$B38+1,1)</f>
        <v>0</v>
      </c>
      <c r="PI38" s="535" cm="1">
        <f t="array" ref="PI38">INDEX(PI$13:PI37,$B38+1,1)</f>
        <v>0</v>
      </c>
      <c r="PJ38" s="535" cm="1">
        <f t="array" ref="PJ38">INDEX(PJ$13:PJ37,$B38+1,1)</f>
        <v>0</v>
      </c>
      <c r="PK38" s="535" cm="1">
        <f t="array" ref="PK38">INDEX(PK$13:PK37,$B38+1,1)</f>
        <v>0</v>
      </c>
      <c r="PL38" s="535" cm="1">
        <f t="array" ref="PL38">INDEX(PL$13:PL37,$B38+1,1)</f>
        <v>0</v>
      </c>
      <c r="PM38" s="535" cm="1">
        <f t="array" ref="PM38">INDEX(PM$13:PM37,$B38+1,1)</f>
        <v>0</v>
      </c>
      <c r="PN38" s="535" cm="1">
        <f t="array" ref="PN38">INDEX(PN$13:PN37,$B38+1,1)</f>
        <v>0</v>
      </c>
      <c r="PO38" s="535" cm="1">
        <f t="array" ref="PO38">INDEX(PO$13:PO37,$B38+1,1)</f>
        <v>0</v>
      </c>
      <c r="PP38" s="535" cm="1">
        <f t="array" ref="PP38">INDEX(PP$13:PP37,$B38+1,1)</f>
        <v>0</v>
      </c>
      <c r="PQ38" s="535" cm="1">
        <f t="array" ref="PQ38">INDEX(PQ$13:PQ37,$B38+1,1)</f>
        <v>0</v>
      </c>
      <c r="PR38" s="535" cm="1">
        <f t="array" ref="PR38">INDEX(PR$13:PR37,$B38+1,1)</f>
        <v>0</v>
      </c>
      <c r="PS38" s="535" cm="1">
        <f t="array" ref="PS38">INDEX(PS$13:PS37,$B38+1,1)</f>
        <v>0</v>
      </c>
      <c r="PT38" s="535" cm="1">
        <f t="array" ref="PT38">INDEX(PT$13:PT37,$B38+1,1)</f>
        <v>0</v>
      </c>
      <c r="PU38" s="535" cm="1">
        <f t="array" ref="PU38">INDEX(PU$13:PU37,$B38+1,1)</f>
        <v>0</v>
      </c>
      <c r="PV38" s="535" cm="1">
        <f t="array" ref="PV38">INDEX(PV$13:PV37,$B38+1,1)</f>
        <v>0</v>
      </c>
      <c r="PW38" s="535" cm="1">
        <f t="array" ref="PW38">INDEX(PW$13:PW37,$B38+1,1)</f>
        <v>0</v>
      </c>
      <c r="PX38" s="535" cm="1">
        <f t="array" ref="PX38">INDEX(PX$13:PX37,$B38+1,1)</f>
        <v>0</v>
      </c>
      <c r="PY38" s="535" cm="1">
        <f t="array" ref="PY38">INDEX(PY$13:PY37,$B38+1,1)</f>
        <v>0</v>
      </c>
      <c r="PZ38" s="535" cm="1">
        <f t="array" ref="PZ38">INDEX(PZ$13:PZ37,$B38+1,1)</f>
        <v>0</v>
      </c>
      <c r="QA38" s="535" cm="1">
        <f t="array" ref="QA38">INDEX(QA$13:QA37,$B38+1,1)</f>
        <v>0</v>
      </c>
      <c r="QB38" s="535" cm="1">
        <f t="array" ref="QB38">INDEX(QB$13:QB37,$B38+1,1)</f>
        <v>0</v>
      </c>
      <c r="QC38" s="535" cm="1">
        <f t="array" ref="QC38">INDEX(QC$13:QC37,$B38+1,1)</f>
        <v>0</v>
      </c>
      <c r="QD38" s="535" cm="1">
        <f t="array" ref="QD38">INDEX(QD$13:QD37,$B38+1,1)</f>
        <v>0</v>
      </c>
      <c r="QE38" s="535" cm="1">
        <f t="array" ref="QE38">INDEX(QE$13:QE37,$B38+1,1)</f>
        <v>0</v>
      </c>
      <c r="QF38" s="535" cm="1">
        <f t="array" ref="QF38">INDEX(QF$13:QF37,$B38+1,1)</f>
        <v>0</v>
      </c>
      <c r="QG38" s="535" cm="1">
        <f t="array" ref="QG38">INDEX(QG$13:QG37,$B38+1,1)</f>
        <v>0</v>
      </c>
      <c r="QH38" s="535" cm="1">
        <f t="array" ref="QH38">INDEX(QH$13:QH37,$B38+1,1)</f>
        <v>0</v>
      </c>
      <c r="QI38" s="535" cm="1">
        <f t="array" ref="QI38">INDEX(QI$13:QI37,$B38+1,1)</f>
        <v>0</v>
      </c>
      <c r="QJ38" s="535" cm="1">
        <f t="array" ref="QJ38">INDEX(QJ$13:QJ37,$B38+1,1)</f>
        <v>0</v>
      </c>
      <c r="QK38" s="535" cm="1">
        <f t="array" ref="QK38">INDEX(QK$13:QK37,$B38+1,1)</f>
        <v>0</v>
      </c>
      <c r="QL38" s="535" cm="1">
        <f t="array" ref="QL38">INDEX(QL$13:QL37,$B38+1,1)</f>
        <v>0</v>
      </c>
      <c r="QM38" s="535" cm="1">
        <f t="array" ref="QM38">INDEX(QM$13:QM37,$B38+1,1)</f>
        <v>0</v>
      </c>
      <c r="QN38" s="535" cm="1">
        <f t="array" ref="QN38">INDEX(QN$13:QN37,$B38+1,1)</f>
        <v>0</v>
      </c>
      <c r="QO38" s="535" cm="1">
        <f t="array" ref="QO38">INDEX(QO$13:QO37,$B38+1,1)</f>
        <v>0</v>
      </c>
      <c r="QP38" s="535" cm="1">
        <f t="array" ref="QP38">INDEX(QP$13:QP37,$B38+1,1)</f>
        <v>0</v>
      </c>
      <c r="QQ38" s="535" cm="1">
        <f t="array" ref="QQ38">INDEX(QQ$13:QQ37,$B38+1,1)</f>
        <v>0</v>
      </c>
      <c r="QR38" s="535" cm="1">
        <f t="array" ref="QR38">INDEX(QR$13:QR37,$B38+1,1)</f>
        <v>0</v>
      </c>
      <c r="QS38" s="535" cm="1">
        <f t="array" ref="QS38">INDEX(QS$13:QS37,$B38+1,1)</f>
        <v>0</v>
      </c>
      <c r="QT38" s="535" cm="1">
        <f t="array" ref="QT38">INDEX(QT$13:QT37,$B38+1,1)</f>
        <v>0</v>
      </c>
      <c r="QU38" s="535" cm="1">
        <f t="array" ref="QU38">INDEX(QU$13:QU37,$B38+1,1)</f>
        <v>0</v>
      </c>
      <c r="QV38" s="535" cm="1">
        <f t="array" ref="QV38">INDEX(QV$13:QV37,$B38+1,1)</f>
        <v>0</v>
      </c>
      <c r="QW38" s="535" cm="1">
        <f t="array" ref="QW38">INDEX(QW$13:QW37,$B38+1,1)</f>
        <v>0</v>
      </c>
      <c r="QX38" s="535" cm="1">
        <f t="array" ref="QX38">INDEX(QX$13:QX37,$B38+1,1)</f>
        <v>0</v>
      </c>
      <c r="QY38" s="535" cm="1">
        <f t="array" ref="QY38">INDEX(QY$13:QY37,$B38+1,1)</f>
        <v>0</v>
      </c>
      <c r="QZ38" s="535" cm="1">
        <f t="array" ref="QZ38">INDEX(QZ$13:QZ37,$B38+1,1)</f>
        <v>0</v>
      </c>
      <c r="RA38" s="535" cm="1">
        <f t="array" ref="RA38">INDEX(RA$13:RA37,$B38+1,1)</f>
        <v>0</v>
      </c>
      <c r="RB38" s="535" cm="1">
        <f t="array" ref="RB38">INDEX(RB$13:RB37,$B38+1,1)</f>
        <v>0</v>
      </c>
      <c r="RC38" s="535" cm="1">
        <f t="array" ref="RC38">INDEX(RC$13:RC37,$B38+1,1)</f>
        <v>0</v>
      </c>
      <c r="RD38" s="535" cm="1">
        <f t="array" ref="RD38">INDEX(RD$13:RD37,$B38+1,1)</f>
        <v>0</v>
      </c>
      <c r="RE38" s="535" cm="1">
        <f t="array" ref="RE38">INDEX(RE$13:RE37,$B38+1,1)</f>
        <v>0</v>
      </c>
      <c r="RF38" s="535" cm="1">
        <f t="array" ref="RF38">INDEX(RF$13:RF37,$B38+1,1)</f>
        <v>0</v>
      </c>
      <c r="RG38" s="535" cm="1">
        <f t="array" ref="RG38">INDEX(RG$13:RG37,$B38+1,1)</f>
        <v>0</v>
      </c>
      <c r="RH38" s="535" cm="1">
        <f t="array" ref="RH38">INDEX(RH$13:RH37,$B38+1,1)</f>
        <v>0</v>
      </c>
      <c r="RI38" s="535" cm="1">
        <f t="array" ref="RI38">INDEX(RI$13:RI37,$B38+1,1)</f>
        <v>0</v>
      </c>
      <c r="RJ38" s="535" cm="1">
        <f t="array" ref="RJ38">INDEX(RJ$13:RJ37,$B38+1,1)</f>
        <v>0</v>
      </c>
      <c r="RK38" s="535" cm="1">
        <f t="array" ref="RK38">INDEX(RK$13:RK37,$B38+1,1)</f>
        <v>0</v>
      </c>
      <c r="RL38" s="535" cm="1">
        <f t="array" ref="RL38">INDEX(RL$13:RL37,$B38+1,1)</f>
        <v>0</v>
      </c>
      <c r="RM38" s="535" cm="1">
        <f t="array" ref="RM38">INDEX(RM$13:RM37,$B38+1,1)</f>
        <v>0</v>
      </c>
      <c r="RN38" s="535" cm="1">
        <f t="array" ref="RN38">INDEX(RN$13:RN37,$B38+1,1)</f>
        <v>0</v>
      </c>
      <c r="RO38" s="535" cm="1">
        <f t="array" ref="RO38">INDEX(RO$13:RO37,$B38+1,1)</f>
        <v>0</v>
      </c>
      <c r="RP38" s="535" cm="1">
        <f t="array" ref="RP38">INDEX(RP$13:RP37,$B38+1,1)</f>
        <v>0</v>
      </c>
      <c r="RQ38" s="535" cm="1">
        <f t="array" ref="RQ38">INDEX(RQ$13:RQ37,$B38+1,1)</f>
        <v>0</v>
      </c>
      <c r="RR38" s="535" cm="1">
        <f t="array" ref="RR38">INDEX(RR$13:RR37,$B38+1,1)</f>
        <v>0</v>
      </c>
      <c r="RS38" s="535" cm="1">
        <f t="array" ref="RS38">INDEX(RS$13:RS37,$B38+1,1)</f>
        <v>0</v>
      </c>
      <c r="RT38" s="535" cm="1">
        <f t="array" ref="RT38">INDEX(RT$13:RT37,$B38+1,1)</f>
        <v>0</v>
      </c>
      <c r="RU38" s="535" cm="1">
        <f t="array" ref="RU38">INDEX(RU$13:RU37,$B38+1,1)</f>
        <v>0</v>
      </c>
      <c r="RV38" s="535" cm="1">
        <f t="array" ref="RV38">INDEX(RV$13:RV37,$B38+1,1)</f>
        <v>0</v>
      </c>
      <c r="RW38" s="535" cm="1">
        <f t="array" ref="RW38">INDEX(RW$13:RW37,$B38+1,1)</f>
        <v>0</v>
      </c>
      <c r="RX38" s="535" cm="1">
        <f t="array" ref="RX38">INDEX(RX$13:RX37,$B38+1,1)</f>
        <v>0</v>
      </c>
      <c r="RY38" s="535" cm="1">
        <f t="array" ref="RY38">INDEX(RY$13:RY37,$B38+1,1)</f>
        <v>0</v>
      </c>
      <c r="RZ38" s="535" cm="1">
        <f t="array" ref="RZ38">INDEX(RZ$13:RZ37,$B38+1,1)</f>
        <v>0</v>
      </c>
      <c r="SA38" s="535" cm="1">
        <f t="array" ref="SA38">INDEX(SA$13:SA37,$B38+1,1)</f>
        <v>0</v>
      </c>
      <c r="SB38" s="535" cm="1">
        <f t="array" ref="SB38">INDEX(SB$13:SB37,$B38+1,1)</f>
        <v>0</v>
      </c>
      <c r="SC38" s="535" cm="1">
        <f t="array" ref="SC38">INDEX(SC$13:SC37,$B38+1,1)</f>
        <v>0</v>
      </c>
      <c r="SD38" s="535" cm="1">
        <f t="array" ref="SD38">INDEX(SD$13:SD37,$B38+1,1)</f>
        <v>0</v>
      </c>
      <c r="SE38" s="535" cm="1">
        <f t="array" ref="SE38">INDEX(SE$13:SE37,$B38+1,1)</f>
        <v>0</v>
      </c>
      <c r="SF38" s="535" cm="1">
        <f t="array" ref="SF38">INDEX(SF$13:SF37,$B38+1,1)</f>
        <v>0</v>
      </c>
      <c r="SG38" s="535" cm="1">
        <f t="array" ref="SG38">INDEX(SG$13:SG37,$B38+1,1)</f>
        <v>0</v>
      </c>
      <c r="SH38" s="535" cm="1">
        <f t="array" ref="SH38">INDEX(SH$13:SH37,$B38+1,1)</f>
        <v>0</v>
      </c>
      <c r="SI38" s="535" cm="1">
        <f t="array" ref="SI38">INDEX(SI$13:SI37,$B38+1,1)</f>
        <v>0</v>
      </c>
      <c r="SJ38" s="535" cm="1">
        <f t="array" ref="SJ38">INDEX(SJ$13:SJ37,$B38+1,1)</f>
        <v>0</v>
      </c>
      <c r="SK38" s="535" cm="1">
        <f t="array" ref="SK38">INDEX(SK$13:SK37,$B38+1,1)</f>
        <v>0</v>
      </c>
      <c r="SL38" s="535" cm="1">
        <f t="array" ref="SL38">INDEX(SL$13:SL37,$B38+1,1)</f>
        <v>0</v>
      </c>
      <c r="SM38" s="535" cm="1">
        <f t="array" ref="SM38">INDEX(SM$13:SM37,$B38+1,1)</f>
        <v>0</v>
      </c>
      <c r="SN38" s="535" cm="1">
        <f t="array" ref="SN38">INDEX(SN$13:SN37,$B38+1,1)</f>
        <v>0</v>
      </c>
      <c r="SO38" s="535" cm="1">
        <f t="array" ref="SO38">INDEX(SO$13:SO37,$B38+1,1)</f>
        <v>0</v>
      </c>
      <c r="SP38" s="535" cm="1">
        <f t="array" ref="SP38">INDEX(SP$13:SP37,$B38+1,1)</f>
        <v>0</v>
      </c>
      <c r="SQ38" s="535" cm="1">
        <f t="array" ref="SQ38">INDEX(SQ$13:SQ37,$B38+1,1)</f>
        <v>0</v>
      </c>
      <c r="SR38" s="535" cm="1">
        <f t="array" ref="SR38">INDEX(SR$13:SR37,$B38+1,1)</f>
        <v>0</v>
      </c>
      <c r="SS38" s="535" cm="1">
        <f t="array" ref="SS38">INDEX(SS$13:SS37,$B38+1,1)</f>
        <v>0</v>
      </c>
      <c r="ST38" s="535" cm="1">
        <f t="array" ref="ST38">INDEX(ST$13:ST37,$B38+1,1)</f>
        <v>0</v>
      </c>
      <c r="SU38" s="535" cm="1">
        <f t="array" ref="SU38">INDEX(SU$13:SU37,$B38+1,1)</f>
        <v>0</v>
      </c>
      <c r="SV38" s="535" cm="1">
        <f t="array" ref="SV38">INDEX(SV$13:SV37,$B38+1,1)</f>
        <v>0</v>
      </c>
      <c r="SW38" s="535" cm="1">
        <f t="array" ref="SW38">INDEX(SW$13:SW37,$B38+1,1)</f>
        <v>0</v>
      </c>
      <c r="SX38" s="535" cm="1">
        <f t="array" ref="SX38">INDEX(SX$13:SX37,$B38+1,1)</f>
        <v>0</v>
      </c>
      <c r="SY38" s="535" cm="1">
        <f t="array" ref="SY38">INDEX(SY$13:SY37,$B38+1,1)</f>
        <v>0</v>
      </c>
      <c r="SZ38" s="535" cm="1">
        <f t="array" ref="SZ38">INDEX(SZ$13:SZ37,$B38+1,1)</f>
        <v>0</v>
      </c>
      <c r="TA38" s="535" cm="1">
        <f t="array" ref="TA38">INDEX(TA$13:TA37,$B38+1,1)</f>
        <v>0</v>
      </c>
      <c r="TB38" s="535" cm="1">
        <f t="array" ref="TB38">INDEX(TB$13:TB37,$B38+1,1)</f>
        <v>0</v>
      </c>
      <c r="TC38" s="535" cm="1">
        <f t="array" ref="TC38">INDEX(TC$13:TC37,$B38+1,1)</f>
        <v>0</v>
      </c>
      <c r="TD38" s="535" cm="1">
        <f t="array" ref="TD38">INDEX(TD$13:TD37,$B38+1,1)</f>
        <v>0</v>
      </c>
      <c r="TE38" s="535" cm="1">
        <f t="array" ref="TE38">INDEX(TE$13:TE37,$B38+1,1)</f>
        <v>0</v>
      </c>
      <c r="TF38" s="535" cm="1">
        <f t="array" ref="TF38">INDEX(TF$13:TF37,$B38+1,1)</f>
        <v>0</v>
      </c>
      <c r="TG38" s="535" cm="1">
        <f t="array" ref="TG38">INDEX(TG$13:TG37,$B38+1,1)</f>
        <v>0</v>
      </c>
      <c r="TH38" s="535" cm="1">
        <f t="array" ref="TH38">INDEX(TH$13:TH37,$B38+1,1)</f>
        <v>0</v>
      </c>
      <c r="TI38" s="535" cm="1">
        <f t="array" ref="TI38">INDEX(TI$13:TI37,$B38+1,1)</f>
        <v>0</v>
      </c>
      <c r="TJ38" s="535" cm="1">
        <f t="array" ref="TJ38">INDEX(TJ$13:TJ37,$B38+1,1)</f>
        <v>0</v>
      </c>
      <c r="TK38" s="535" cm="1">
        <f t="array" ref="TK38">INDEX(TK$13:TK37,$B38+1,1)</f>
        <v>0</v>
      </c>
      <c r="TL38" s="535" cm="1">
        <f t="array" ref="TL38">INDEX(TL$13:TL37,$B38+1,1)</f>
        <v>0</v>
      </c>
      <c r="TM38" s="535" cm="1">
        <f t="array" ref="TM38">INDEX(TM$13:TM37,$B38+1,1)</f>
        <v>0</v>
      </c>
      <c r="TN38" s="535" cm="1">
        <f t="array" ref="TN38">INDEX(TN$13:TN37,$B38+1,1)</f>
        <v>0</v>
      </c>
      <c r="TO38" s="535" cm="1">
        <f t="array" ref="TO38">INDEX(TO$13:TO37,$B38+1,1)</f>
        <v>0</v>
      </c>
      <c r="TP38" s="535" cm="1">
        <f t="array" ref="TP38">INDEX(TP$13:TP37,$B38+1,1)</f>
        <v>0</v>
      </c>
      <c r="TQ38" s="535" cm="1">
        <f t="array" ref="TQ38">INDEX(TQ$13:TQ37,$B38+1,1)</f>
        <v>0</v>
      </c>
      <c r="TR38" s="535" cm="1">
        <f t="array" ref="TR38">INDEX(TR$13:TR37,$B38+1,1)</f>
        <v>0</v>
      </c>
      <c r="TS38" s="535" cm="1">
        <f t="array" ref="TS38">INDEX(TS$13:TS37,$B38+1,1)</f>
        <v>0</v>
      </c>
      <c r="TT38" s="535" cm="1">
        <f t="array" ref="TT38">INDEX(TT$13:TT37,$B38+1,1)</f>
        <v>0</v>
      </c>
      <c r="TU38" s="535" cm="1">
        <f t="array" ref="TU38">INDEX(TU$13:TU37,$B38+1,1)</f>
        <v>0</v>
      </c>
      <c r="TV38" s="535" cm="1">
        <f t="array" ref="TV38">INDEX(TV$13:TV37,$B38+1,1)</f>
        <v>0</v>
      </c>
      <c r="TW38" s="535" cm="1">
        <f t="array" ref="TW38">INDEX(TW$13:TW37,$B38+1,1)</f>
        <v>0</v>
      </c>
      <c r="TX38" s="535" cm="1">
        <f t="array" ref="TX38">INDEX(TX$13:TX37,$B38+1,1)</f>
        <v>0</v>
      </c>
      <c r="TY38" s="535" cm="1">
        <f t="array" ref="TY38">INDEX(TY$13:TY37,$B38+1,1)</f>
        <v>0</v>
      </c>
      <c r="TZ38" s="535" cm="1">
        <f t="array" ref="TZ38">INDEX(TZ$13:TZ37,$B38+1,1)</f>
        <v>0</v>
      </c>
      <c r="UA38" s="535" cm="1">
        <f t="array" ref="UA38">INDEX(UA$13:UA37,$B38+1,1)</f>
        <v>0</v>
      </c>
      <c r="UB38" s="535" cm="1">
        <f t="array" ref="UB38">INDEX(UB$13:UB37,$B38+1,1)</f>
        <v>0</v>
      </c>
      <c r="UC38" s="535" cm="1">
        <f t="array" ref="UC38">INDEX(UC$13:UC37,$B38+1,1)</f>
        <v>0</v>
      </c>
      <c r="UD38" s="535" cm="1">
        <f t="array" ref="UD38">INDEX(UD$13:UD37,$B38+1,1)</f>
        <v>0</v>
      </c>
      <c r="UE38" s="535" cm="1">
        <f t="array" ref="UE38">INDEX(UE$13:UE37,$B38+1,1)</f>
        <v>0</v>
      </c>
      <c r="UF38" s="535" cm="1">
        <f t="array" ref="UF38">INDEX(UF$13:UF37,$B38+1,1)</f>
        <v>0</v>
      </c>
      <c r="UG38" s="535" cm="1">
        <f t="array" ref="UG38">INDEX(UG$13:UG37,$B38+1,1)</f>
        <v>0</v>
      </c>
      <c r="UH38" s="535" cm="1">
        <f t="array" ref="UH38">INDEX(UH$13:UH37,$B38+1,1)</f>
        <v>0</v>
      </c>
      <c r="UI38" s="535" cm="1">
        <f t="array" ref="UI38">INDEX(UI$13:UI37,$B38+1,1)</f>
        <v>0</v>
      </c>
      <c r="UJ38" s="535" cm="1">
        <f t="array" ref="UJ38">INDEX(UJ$13:UJ37,$B38+1,1)</f>
        <v>0</v>
      </c>
      <c r="UK38" s="535" cm="1">
        <f t="array" ref="UK38">INDEX(UK$13:UK37,$B38+1,1)</f>
        <v>0</v>
      </c>
      <c r="UL38" s="535" cm="1">
        <f t="array" ref="UL38">INDEX(UL$13:UL37,$B38+1,1)</f>
        <v>0</v>
      </c>
      <c r="UM38" s="535" cm="1">
        <f t="array" ref="UM38">INDEX(UM$13:UM37,$B38+1,1)</f>
        <v>0</v>
      </c>
      <c r="UN38" s="535" cm="1">
        <f t="array" ref="UN38">INDEX(UN$13:UN37,$B38+1,1)</f>
        <v>0</v>
      </c>
      <c r="UO38" s="535" cm="1">
        <f t="array" ref="UO38">INDEX(UO$13:UO37,$B38+1,1)</f>
        <v>0</v>
      </c>
      <c r="UP38" s="535" cm="1">
        <f t="array" ref="UP38">INDEX(UP$13:UP37,$B38+1,1)</f>
        <v>0</v>
      </c>
      <c r="UQ38" s="535" cm="1">
        <f t="array" ref="UQ38">INDEX(UQ$13:UQ37,$B38+1,1)</f>
        <v>0</v>
      </c>
      <c r="UR38" s="535" cm="1">
        <f t="array" ref="UR38">INDEX(UR$13:UR37,$B38+1,1)</f>
        <v>0</v>
      </c>
      <c r="US38" s="535" cm="1">
        <f t="array" ref="US38">INDEX(US$13:US37,$B38+1,1)</f>
        <v>0</v>
      </c>
      <c r="UT38" s="535" cm="1">
        <f t="array" ref="UT38">INDEX(UT$13:UT37,$B38+1,1)</f>
        <v>0</v>
      </c>
      <c r="UU38" s="535" cm="1">
        <f t="array" ref="UU38">INDEX(UU$13:UU37,$B38+1,1)</f>
        <v>0</v>
      </c>
      <c r="UV38" s="535" cm="1">
        <f t="array" ref="UV38">INDEX(UV$13:UV37,$B38+1,1)</f>
        <v>0</v>
      </c>
      <c r="UW38" s="535" cm="1">
        <f t="array" ref="UW38">INDEX(UW$13:UW37,$B38+1,1)</f>
        <v>0</v>
      </c>
      <c r="UX38" s="535" cm="1">
        <f t="array" ref="UX38">INDEX(UX$13:UX37,$B38+1,1)</f>
        <v>0</v>
      </c>
      <c r="UY38" s="535" cm="1">
        <f t="array" ref="UY38">INDEX(UY$13:UY37,$B38+1,1)</f>
        <v>0</v>
      </c>
      <c r="UZ38" s="535" cm="1">
        <f t="array" ref="UZ38">INDEX(UZ$13:UZ37,$B38+1,1)</f>
        <v>0</v>
      </c>
      <c r="VA38" s="535" cm="1">
        <f t="array" ref="VA38">INDEX(VA$13:VA37,$B38+1,1)</f>
        <v>0</v>
      </c>
      <c r="VB38" s="535" cm="1">
        <f t="array" ref="VB38">INDEX(VB$13:VB37,$B38+1,1)</f>
        <v>0</v>
      </c>
      <c r="VC38" s="535" cm="1">
        <f t="array" ref="VC38">INDEX(VC$13:VC37,$B38+1,1)</f>
        <v>0</v>
      </c>
      <c r="VD38" s="535" cm="1">
        <f t="array" ref="VD38">INDEX(VD$13:VD37,$B38+1,1)</f>
        <v>0</v>
      </c>
      <c r="VE38" s="535" cm="1">
        <f t="array" ref="VE38">INDEX(VE$13:VE37,$B38+1,1)</f>
        <v>0</v>
      </c>
      <c r="VF38" s="535" cm="1">
        <f t="array" ref="VF38">INDEX(VF$13:VF37,$B38+1,1)</f>
        <v>0</v>
      </c>
      <c r="VG38" s="535" cm="1">
        <f t="array" ref="VG38">INDEX(VG$13:VG37,$B38+1,1)</f>
        <v>0</v>
      </c>
      <c r="VH38" s="535" cm="1">
        <f t="array" ref="VH38">INDEX(VH$13:VH37,$B38+1,1)</f>
        <v>0</v>
      </c>
      <c r="VI38" s="535" cm="1">
        <f t="array" ref="VI38">INDEX(VI$13:VI37,$B38+1,1)</f>
        <v>0</v>
      </c>
      <c r="VJ38" s="535" cm="1">
        <f t="array" ref="VJ38">INDEX(VJ$13:VJ37,$B38+1,1)</f>
        <v>0</v>
      </c>
      <c r="VK38" s="535" cm="1">
        <f t="array" ref="VK38">INDEX(VK$13:VK37,$B38+1,1)</f>
        <v>0</v>
      </c>
      <c r="VL38" s="535" cm="1">
        <f t="array" ref="VL38">INDEX(VL$13:VL37,$B38+1,1)</f>
        <v>0</v>
      </c>
      <c r="VM38" s="535" cm="1">
        <f t="array" ref="VM38">INDEX(VM$13:VM37,$B38+1,1)</f>
        <v>0</v>
      </c>
      <c r="VN38" s="535" cm="1">
        <f t="array" ref="VN38">INDEX(VN$13:VN37,$B38+1,1)</f>
        <v>0</v>
      </c>
      <c r="VO38" s="535" cm="1">
        <f t="array" ref="VO38">INDEX(VO$13:VO37,$B38+1,1)</f>
        <v>0</v>
      </c>
      <c r="VP38" s="535" cm="1">
        <f t="array" ref="VP38">INDEX(VP$13:VP37,$B38+1,1)</f>
        <v>0</v>
      </c>
      <c r="VQ38" s="535" cm="1">
        <f t="array" ref="VQ38">INDEX(VQ$13:VQ37,$B38+1,1)</f>
        <v>0</v>
      </c>
      <c r="VR38" s="535" cm="1">
        <f t="array" ref="VR38">INDEX(VR$13:VR37,$B38+1,1)</f>
        <v>0</v>
      </c>
      <c r="VS38" s="535" cm="1">
        <f t="array" ref="VS38">INDEX(VS$13:VS37,$B38+1,1)</f>
        <v>0</v>
      </c>
      <c r="VT38" s="535" cm="1">
        <f t="array" ref="VT38">INDEX(VT$13:VT37,$B38+1,1)</f>
        <v>0</v>
      </c>
      <c r="VU38" s="535" cm="1">
        <f t="array" ref="VU38">INDEX(VU$13:VU37,$B38+1,1)</f>
        <v>0</v>
      </c>
      <c r="VV38" s="535" cm="1">
        <f t="array" ref="VV38">INDEX(VV$13:VV37,$B38+1,1)</f>
        <v>0</v>
      </c>
      <c r="VW38" s="535" cm="1">
        <f t="array" ref="VW38">INDEX(VW$13:VW37,$B38+1,1)</f>
        <v>0</v>
      </c>
      <c r="VX38" s="535" cm="1">
        <f t="array" ref="VX38">INDEX(VX$13:VX37,$B38+1,1)</f>
        <v>0</v>
      </c>
      <c r="VY38" s="535" cm="1">
        <f t="array" ref="VY38">INDEX(VY$13:VY37,$B38+1,1)</f>
        <v>0</v>
      </c>
      <c r="VZ38" s="535" cm="1">
        <f t="array" ref="VZ38">INDEX(VZ$13:VZ37,$B38+1,1)</f>
        <v>0</v>
      </c>
      <c r="WA38" s="535" cm="1">
        <f t="array" ref="WA38">INDEX(WA$13:WA37,$B38+1,1)</f>
        <v>0</v>
      </c>
      <c r="WB38" s="535" cm="1">
        <f t="array" ref="WB38">INDEX(WB$13:WB37,$B38+1,1)</f>
        <v>0</v>
      </c>
      <c r="WC38" s="535" cm="1">
        <f t="array" ref="WC38">INDEX(WC$13:WC37,$B38+1,1)</f>
        <v>0</v>
      </c>
      <c r="WD38" s="535" cm="1">
        <f t="array" ref="WD38">INDEX(WD$13:WD37,$B38+1,1)</f>
        <v>0</v>
      </c>
      <c r="WE38" s="535" cm="1">
        <f t="array" ref="WE38">INDEX(WE$13:WE37,$B38+1,1)</f>
        <v>0</v>
      </c>
      <c r="WF38" s="535" cm="1">
        <f t="array" ref="WF38">INDEX(WF$13:WF37,$B38+1,1)</f>
        <v>0</v>
      </c>
      <c r="WG38" s="535" cm="1">
        <f t="array" ref="WG38">INDEX(WG$13:WG37,$B38+1,1)</f>
        <v>0</v>
      </c>
      <c r="WH38" s="535" cm="1">
        <f t="array" ref="WH38">INDEX(WH$13:WH37,$B38+1,1)</f>
        <v>0</v>
      </c>
      <c r="WI38" s="535" cm="1">
        <f t="array" ref="WI38">INDEX(WI$13:WI37,$B38+1,1)</f>
        <v>0</v>
      </c>
      <c r="WJ38" s="535" cm="1">
        <f t="array" ref="WJ38">INDEX(WJ$13:WJ37,$B38+1,1)</f>
        <v>0</v>
      </c>
      <c r="WK38" s="535" cm="1">
        <f t="array" ref="WK38">INDEX(WK$13:WK37,$B38+1,1)</f>
        <v>0</v>
      </c>
      <c r="WL38" s="535" cm="1">
        <f t="array" ref="WL38">INDEX(WL$13:WL37,$B38+1,1)</f>
        <v>0</v>
      </c>
      <c r="WM38" s="535" cm="1">
        <f t="array" ref="WM38">INDEX(WM$13:WM37,$B38+1,1)</f>
        <v>0</v>
      </c>
      <c r="WN38" s="535" cm="1">
        <f t="array" ref="WN38">INDEX(WN$13:WN37,$B38+1,1)</f>
        <v>0</v>
      </c>
      <c r="WO38" s="535" cm="1">
        <f t="array" ref="WO38">INDEX(WO$13:WO37,$B38+1,1)</f>
        <v>0</v>
      </c>
      <c r="WP38" s="535" cm="1">
        <f t="array" ref="WP38">INDEX(WP$13:WP37,$B38+1,1)</f>
        <v>0</v>
      </c>
      <c r="WQ38" s="535" cm="1">
        <f t="array" ref="WQ38">INDEX(WQ$13:WQ37,$B38+1,1)</f>
        <v>0</v>
      </c>
      <c r="WR38" s="535" cm="1">
        <f t="array" ref="WR38">INDEX(WR$13:WR37,$B38+1,1)</f>
        <v>0</v>
      </c>
      <c r="WS38" s="535" cm="1">
        <f t="array" ref="WS38">INDEX(WS$13:WS37,$B38+1,1)</f>
        <v>0</v>
      </c>
      <c r="WT38" s="535" cm="1">
        <f t="array" ref="WT38">INDEX(WT$13:WT37,$B38+1,1)</f>
        <v>0</v>
      </c>
      <c r="WU38" s="535" cm="1">
        <f t="array" ref="WU38">INDEX(WU$13:WU37,$B38+1,1)</f>
        <v>0</v>
      </c>
      <c r="WV38" s="535" cm="1">
        <f t="array" ref="WV38">INDEX(WV$13:WV37,$B38+1,1)</f>
        <v>0</v>
      </c>
      <c r="WW38" s="535" cm="1">
        <f t="array" ref="WW38">INDEX(WW$13:WW37,$B38+1,1)</f>
        <v>0</v>
      </c>
      <c r="WX38" s="535" cm="1">
        <f t="array" ref="WX38">INDEX(WX$13:WX37,$B38+1,1)</f>
        <v>0</v>
      </c>
      <c r="WY38" s="535" cm="1">
        <f t="array" ref="WY38">INDEX(WY$13:WY37,$B38+1,1)</f>
        <v>0</v>
      </c>
      <c r="WZ38" s="535" cm="1">
        <f t="array" ref="WZ38">INDEX(WZ$13:WZ37,$B38+1,1)</f>
        <v>0</v>
      </c>
      <c r="XA38" s="535" cm="1">
        <f t="array" ref="XA38">INDEX(XA$13:XA37,$B38+1,1)</f>
        <v>0</v>
      </c>
      <c r="XB38" s="535" cm="1">
        <f t="array" ref="XB38">INDEX(XB$13:XB37,$B38+1,1)</f>
        <v>0</v>
      </c>
      <c r="XC38" s="535" cm="1">
        <f t="array" ref="XC38">INDEX(XC$13:XC37,$B38+1,1)</f>
        <v>0</v>
      </c>
      <c r="XD38" s="535" cm="1">
        <f t="array" ref="XD38">INDEX(XD$13:XD37,$B38+1,1)</f>
        <v>0</v>
      </c>
      <c r="XE38" s="535" cm="1">
        <f t="array" ref="XE38">INDEX(XE$13:XE37,$B38+1,1)</f>
        <v>0</v>
      </c>
      <c r="XF38" s="535" cm="1">
        <f t="array" ref="XF38">INDEX(XF$13:XF37,$B38+1,1)</f>
        <v>0</v>
      </c>
      <c r="XG38" s="535" cm="1">
        <f t="array" ref="XG38">INDEX(XG$13:XG37,$B38+1,1)</f>
        <v>0</v>
      </c>
      <c r="XH38" s="535" cm="1">
        <f t="array" ref="XH38">INDEX(XH$13:XH37,$B38+1,1)</f>
        <v>0</v>
      </c>
      <c r="XI38" s="535" cm="1">
        <f t="array" ref="XI38">INDEX(XI$13:XI37,$B38+1,1)</f>
        <v>0</v>
      </c>
      <c r="XJ38" s="535" cm="1">
        <f t="array" ref="XJ38">INDEX(XJ$13:XJ37,$B38+1,1)</f>
        <v>0</v>
      </c>
      <c r="XK38" s="535" cm="1">
        <f t="array" ref="XK38">INDEX(XK$13:XK37,$B38+1,1)</f>
        <v>0</v>
      </c>
      <c r="XL38" s="535" cm="1">
        <f t="array" ref="XL38">INDEX(XL$13:XL37,$B38+1,1)</f>
        <v>0</v>
      </c>
      <c r="XM38" s="535" cm="1">
        <f t="array" ref="XM38">INDEX(XM$13:XM37,$B38+1,1)</f>
        <v>0</v>
      </c>
      <c r="XN38" s="535" cm="1">
        <f t="array" ref="XN38">INDEX(XN$13:XN37,$B38+1,1)</f>
        <v>0</v>
      </c>
      <c r="XO38" s="535" cm="1">
        <f t="array" ref="XO38">INDEX(XO$13:XO37,$B38+1,1)</f>
        <v>0</v>
      </c>
      <c r="XP38" s="535" cm="1">
        <f t="array" ref="XP38">INDEX(XP$13:XP37,$B38+1,1)</f>
        <v>0</v>
      </c>
      <c r="XQ38" s="535" cm="1">
        <f t="array" ref="XQ38">INDEX(XQ$13:XQ37,$B38+1,1)</f>
        <v>0</v>
      </c>
      <c r="XR38" s="535" cm="1">
        <f t="array" ref="XR38">INDEX(XR$13:XR37,$B38+1,1)</f>
        <v>0</v>
      </c>
      <c r="XS38" s="535" cm="1">
        <f t="array" ref="XS38">INDEX(XS$13:XS37,$B38+1,1)</f>
        <v>0</v>
      </c>
      <c r="XT38" s="535" cm="1">
        <f t="array" ref="XT38">INDEX(XT$13:XT37,$B38+1,1)</f>
        <v>0</v>
      </c>
      <c r="XU38" s="535" cm="1">
        <f t="array" ref="XU38">INDEX(XU$13:XU37,$B38+1,1)</f>
        <v>0</v>
      </c>
      <c r="XV38" s="535" cm="1">
        <f t="array" ref="XV38">INDEX(XV$13:XV37,$B38+1,1)</f>
        <v>0</v>
      </c>
      <c r="XW38" s="535" cm="1">
        <f t="array" ref="XW38">INDEX(XW$13:XW37,$B38+1,1)</f>
        <v>0</v>
      </c>
      <c r="XX38" s="535" cm="1">
        <f t="array" ref="XX38">INDEX(XX$13:XX37,$B38+1,1)</f>
        <v>0</v>
      </c>
      <c r="XY38" s="535" cm="1">
        <f t="array" ref="XY38">INDEX(XY$13:XY37,$B38+1,1)</f>
        <v>0</v>
      </c>
      <c r="XZ38" s="535" cm="1">
        <f t="array" ref="XZ38">INDEX(XZ$13:XZ37,$B38+1,1)</f>
        <v>0</v>
      </c>
      <c r="YA38" s="535" cm="1">
        <f t="array" ref="YA38">INDEX(YA$13:YA37,$B38+1,1)</f>
        <v>0</v>
      </c>
      <c r="YB38" s="535" cm="1">
        <f t="array" ref="YB38">INDEX(YB$13:YB37,$B38+1,1)</f>
        <v>0</v>
      </c>
      <c r="YC38" s="535" cm="1">
        <f t="array" ref="YC38">INDEX(YC$13:YC37,$B38+1,1)</f>
        <v>0</v>
      </c>
      <c r="YD38" s="535" cm="1">
        <f t="array" ref="YD38">INDEX(YD$13:YD37,$B38+1,1)</f>
        <v>0</v>
      </c>
      <c r="YE38" s="535" cm="1">
        <f t="array" ref="YE38">INDEX(YE$13:YE37,$B38+1,1)</f>
        <v>0</v>
      </c>
      <c r="YF38" s="535" cm="1">
        <f t="array" ref="YF38">INDEX(YF$13:YF37,$B38+1,1)</f>
        <v>0</v>
      </c>
      <c r="YG38" s="535" cm="1">
        <f t="array" ref="YG38">INDEX(YG$13:YG37,$B38+1,1)</f>
        <v>0</v>
      </c>
      <c r="YH38" s="535" cm="1">
        <f t="array" ref="YH38">INDEX(YH$13:YH37,$B38+1,1)</f>
        <v>0</v>
      </c>
      <c r="YI38" s="535" cm="1">
        <f t="array" ref="YI38">INDEX(YI$13:YI37,$B38+1,1)</f>
        <v>0</v>
      </c>
      <c r="YJ38" s="535" cm="1">
        <f t="array" ref="YJ38">INDEX(YJ$13:YJ37,$B38+1,1)</f>
        <v>0</v>
      </c>
      <c r="YK38" s="535" cm="1">
        <f t="array" ref="YK38">INDEX(YK$13:YK37,$B38+1,1)</f>
        <v>0</v>
      </c>
      <c r="YL38" s="535" cm="1">
        <f t="array" ref="YL38">INDEX(YL$13:YL37,$B38+1,1)</f>
        <v>0</v>
      </c>
      <c r="YM38" s="535" cm="1">
        <f t="array" ref="YM38">INDEX(YM$13:YM37,$B38+1,1)</f>
        <v>0</v>
      </c>
      <c r="YN38" s="535" cm="1">
        <f t="array" ref="YN38">INDEX(YN$13:YN37,$B38+1,1)</f>
        <v>0</v>
      </c>
      <c r="YO38" s="535" cm="1">
        <f t="array" ref="YO38">INDEX(YO$13:YO37,$B38+1,1)</f>
        <v>0</v>
      </c>
      <c r="YP38" s="535" cm="1">
        <f t="array" ref="YP38">INDEX(YP$13:YP37,$B38+1,1)</f>
        <v>0</v>
      </c>
      <c r="YQ38" s="535" cm="1">
        <f t="array" ref="YQ38">INDEX(YQ$13:YQ37,$B38+1,1)</f>
        <v>0</v>
      </c>
      <c r="YR38" s="535" cm="1">
        <f t="array" ref="YR38">INDEX(YR$13:YR37,$B38+1,1)</f>
        <v>0</v>
      </c>
      <c r="YS38" s="535" cm="1">
        <f t="array" ref="YS38">INDEX(YS$13:YS37,$B38+1,1)</f>
        <v>0</v>
      </c>
      <c r="YT38" s="535" cm="1">
        <f t="array" ref="YT38">INDEX(YT$13:YT37,$B38+1,1)</f>
        <v>0</v>
      </c>
      <c r="YU38" s="535" cm="1">
        <f t="array" ref="YU38">INDEX(YU$13:YU37,$B38+1,1)</f>
        <v>0</v>
      </c>
      <c r="YV38" s="535" cm="1">
        <f t="array" ref="YV38">INDEX(YV$13:YV37,$B38+1,1)</f>
        <v>0</v>
      </c>
      <c r="YW38" s="535" cm="1">
        <f t="array" ref="YW38">INDEX(YW$13:YW37,$B38+1,1)</f>
        <v>0</v>
      </c>
      <c r="YX38" s="535" cm="1">
        <f t="array" ref="YX38">INDEX(YX$13:YX37,$B38+1,1)</f>
        <v>0</v>
      </c>
      <c r="YY38" s="535" cm="1">
        <f t="array" ref="YY38">INDEX(YY$13:YY37,$B38+1,1)</f>
        <v>0</v>
      </c>
      <c r="YZ38" s="535" cm="1">
        <f t="array" ref="YZ38">INDEX(YZ$13:YZ37,$B38+1,1)</f>
        <v>0</v>
      </c>
      <c r="ZA38" s="535" t="str" cm="1">
        <f t="array" ref="ZA38">INDEX(ZA$13:ZA37,$B38+1,1)</f>
        <v>-</v>
      </c>
      <c r="ZB38" s="18"/>
      <c r="ZC38" s="535" cm="1">
        <f t="array" ref="ZC38">INDEX(ZC$13:ZC37,$B38+1,1)</f>
        <v>0</v>
      </c>
      <c r="ZD38" s="535" cm="1">
        <f t="array" ref="ZD38">INDEX(ZD$13:ZD37,$B38+1,1)</f>
        <v>0</v>
      </c>
      <c r="ZE38" s="535" cm="1">
        <f t="array" ref="ZE38">INDEX(ZE$13:ZE37,$B38+1,1)</f>
        <v>0</v>
      </c>
      <c r="ZF38" s="535" t="str" cm="1">
        <f t="array" ref="ZF38">INDEX(ZF$13:ZF37,$B38+1,1)</f>
        <v>-</v>
      </c>
      <c r="ZG38" s="535" t="str" cm="1">
        <f t="array" ref="ZG38">INDEX(ZG$13:ZG37,$B38+1,1)</f>
        <v>-</v>
      </c>
      <c r="ZH38" s="535" t="str" cm="1">
        <f t="array" ref="ZH38">INDEX(ZH$13:ZH37,$B38+1,1)</f>
        <v>-</v>
      </c>
      <c r="ZI38" s="535" t="str" cm="1">
        <f t="array" ref="ZI38">INDEX(ZI$13:ZI37,$B38+1,1)</f>
        <v>-</v>
      </c>
      <c r="ZJ38" s="535" t="str" cm="1">
        <f t="array" ref="ZJ38">INDEX(ZJ$13:ZJ37,$B38+1,1)</f>
        <v>-</v>
      </c>
      <c r="ZK38" s="535" t="str" cm="1">
        <f t="array" ref="ZK38">INDEX(ZK$13:ZK37,$B38+1,1)</f>
        <v>-</v>
      </c>
      <c r="ZL38" s="535" t="str" cm="1">
        <f t="array" ref="ZL38">INDEX(ZL$13:ZL37,$B38+1,1)</f>
        <v>-</v>
      </c>
      <c r="ZM38" s="535" t="str" cm="1">
        <f t="array" ref="ZM38">INDEX(ZM$13:ZM37,$B38+1,1)</f>
        <v>-</v>
      </c>
      <c r="ZN38" s="535" t="str" cm="1">
        <f t="array" ref="ZN38">INDEX(ZN$13:ZN37,$B38+1,1)</f>
        <v>-</v>
      </c>
      <c r="ZO38" s="535" t="str" cm="1">
        <f t="array" ref="ZO38">INDEX(ZO$13:ZO37,$B38+1,1)</f>
        <v>-</v>
      </c>
      <c r="ZP38" s="535" t="str" cm="1">
        <f t="array" ref="ZP38">INDEX(ZP$13:ZP37,$B38+1,1)</f>
        <v>-</v>
      </c>
      <c r="ZQ38" s="535" t="str" cm="1">
        <f t="array" ref="ZQ38">INDEX(ZQ$13:ZQ37,$B38+1,1)</f>
        <v>-</v>
      </c>
      <c r="ZR38" s="535" t="str" cm="1">
        <f t="array" ref="ZR38">INDEX(ZR$13:ZR37,$B38+1,1)</f>
        <v>-</v>
      </c>
      <c r="ZS38" s="535" t="str" cm="1">
        <f t="array" ref="ZS38">INDEX(ZS$13:ZS37,$B38+1,1)</f>
        <v>-</v>
      </c>
      <c r="ZT38" s="535" t="str" cm="1">
        <f t="array" ref="ZT38">INDEX(ZT$13:ZT37,$B38+1,1)</f>
        <v>-</v>
      </c>
      <c r="ZU38" s="535" t="str" cm="1">
        <f t="array" ref="ZU38">INDEX(ZU$13:ZU37,$B38+1,1)</f>
        <v>-</v>
      </c>
      <c r="ZV38" s="535" t="str" cm="1">
        <f t="array" ref="ZV38">INDEX(ZV$13:ZV37,$B38+1,1)</f>
        <v>-</v>
      </c>
      <c r="ZW38" s="535" t="str" cm="1">
        <f t="array" ref="ZW38">INDEX(ZW$13:ZW37,$B38+1,1)</f>
        <v>-</v>
      </c>
      <c r="ZX38" s="18"/>
      <c r="ZY38" s="411" t="str">
        <f t="shared" ca="1" si="211"/>
        <v>-</v>
      </c>
      <c r="ZZ38" s="535" t="str" cm="1">
        <f t="array" ref="ZZ38">INDEX(ZZ$13:ZZ37,$B38+1,1)</f>
        <v>-</v>
      </c>
      <c r="AAA38" s="535" t="str" cm="1">
        <f t="array" ref="AAA38">INDEX(AAA$13:AAA37,$B38+1,1)</f>
        <v>-</v>
      </c>
      <c r="AAB38" s="535" t="str" cm="1">
        <f t="array" ref="AAB38">INDEX(AAB$13:AAB37,$B38+1,1)</f>
        <v>-</v>
      </c>
      <c r="AAC38" s="535" t="str" cm="1">
        <f t="array" ref="AAC38">INDEX(AAC$13:AAC37,$B38+1,1)</f>
        <v>-</v>
      </c>
      <c r="AAD38" s="535" cm="1">
        <f t="array" ref="AAD38">INDEX(AAD$13:AAD37,$B38+1,1)</f>
        <v>0</v>
      </c>
      <c r="AAE38" s="535" t="str" cm="1">
        <f t="array" ref="AAE38">INDEX(AAE$13:AAE37,$B38+1,1)</f>
        <v>-</v>
      </c>
      <c r="AAF38" s="535" t="str" cm="1">
        <f t="array" ref="AAF38">INDEX(AAF$13:AAF37,$B38+1,1)</f>
        <v>-</v>
      </c>
      <c r="AAG38" s="535" t="str" cm="1">
        <f t="array" ref="AAG38">INDEX(AAG$13:AAG37,$B38+1,1)</f>
        <v>-</v>
      </c>
      <c r="AAH38" s="535" t="str" cm="1">
        <f t="array" ref="AAH38">INDEX(AAH$13:AAH37,$B38+1,1)</f>
        <v>-</v>
      </c>
      <c r="AAI38" s="535" t="str" cm="1">
        <f t="array" ref="AAI38">INDEX(AAI$13:AAI37,$B38+1,1)</f>
        <v>-</v>
      </c>
      <c r="AAJ38" s="535" t="str" cm="1">
        <f t="array" ref="AAJ38">INDEX(AAJ$13:AAJ37,$B38+1,1)</f>
        <v>-</v>
      </c>
      <c r="AAK38" s="535" t="str" cm="1">
        <f t="array" ref="AAK38">INDEX(AAK$13:AAK37,$B38+1,1)</f>
        <v>-</v>
      </c>
      <c r="AAL38" s="535" t="str" cm="1">
        <f t="array" ref="AAL38">INDEX(AAL$13:AAL37,$B38+1,1)</f>
        <v>-</v>
      </c>
      <c r="AAM38" s="535" t="b" cm="1">
        <f t="array" ref="AAM38">INDEX(AAM$13:AAM37,$B38+1,1)</f>
        <v>1</v>
      </c>
      <c r="AAN38" s="535" t="str" cm="1">
        <f t="array" ref="AAN38">INDEX(AAN$13:AAN37,$B38+1,1)</f>
        <v>-</v>
      </c>
      <c r="AAO38" s="535" cm="1">
        <f t="array" ref="AAO38">INDEX(AAO$13:AAO37,$B38+1,1)</f>
        <v>0</v>
      </c>
      <c r="AAP38" s="535" cm="1">
        <f t="array" ref="AAP38">INDEX(AAP$13:AAP37,$B38+1,1)</f>
        <v>0</v>
      </c>
      <c r="AAQ38" s="535" cm="1">
        <f t="array" ref="AAQ38">INDEX(AAQ$13:AAQ37,$B38+1,1)</f>
        <v>0</v>
      </c>
      <c r="AAR38" s="18"/>
      <c r="AAS38" s="535" t="str" cm="1">
        <f t="array" ref="AAS38">INDEX(AAS$13:AAS37,$B38+1,1)</f>
        <v>-</v>
      </c>
      <c r="AAT38" s="535" t="str" cm="1">
        <f t="array" ref="AAT38">INDEX(AAT$13:AAT37,$B38+1,1)</f>
        <v>-</v>
      </c>
      <c r="AAU38" s="535" t="str" cm="1">
        <f t="array" ref="AAU38">INDEX(AAU$13:AAU37,$B38+1,1)</f>
        <v>-</v>
      </c>
      <c r="AAV38" s="535" t="str" cm="1">
        <f t="array" ref="AAV38">INDEX(AAV$13:AAV37,$B38+1,1)</f>
        <v>-</v>
      </c>
      <c r="AAW38" s="535" cm="1">
        <f t="array" ref="AAW38">INDEX(AAW$13:AAW37,$B38+1,1)</f>
        <v>1</v>
      </c>
      <c r="AAX38" s="535" cm="1">
        <f t="array" ref="AAX38">INDEX(AAX$13:AAX37,$B38+1,1)</f>
        <v>1</v>
      </c>
      <c r="AAY38" s="535" cm="1">
        <f t="array" ref="AAY38">INDEX(AAY$13:AAY37,$B38+1,1)</f>
        <v>1</v>
      </c>
      <c r="AAZ38" s="535" cm="1">
        <f t="array" ref="AAZ38">INDEX(AAZ$13:AAZ37,$B38+1,1)</f>
        <v>1</v>
      </c>
      <c r="ABA38" s="535" t="str" cm="1">
        <f t="array" ref="ABA38">INDEX(ABA$13:ABA37,$B38+1,1)</f>
        <v>-</v>
      </c>
      <c r="ABB38" s="535" t="str" cm="1">
        <f t="array" ref="ABB38">INDEX(ABB$13:ABB37,$B38+1,1)</f>
        <v>-</v>
      </c>
      <c r="ABC38" s="535" t="str" cm="1">
        <f t="array" ref="ABC38">INDEX(ABC$13:ABC37,$B38+1,1)</f>
        <v>-</v>
      </c>
      <c r="ABD38" s="535" t="str" cm="1">
        <f t="array" ref="ABD38">INDEX(ABD$13:ABD37,$B38+1,1)</f>
        <v>-</v>
      </c>
      <c r="ABE38" s="535" t="str" cm="1">
        <f t="array" ref="ABE38">INDEX(ABE$13:ABE37,$B38+1,1)</f>
        <v>-</v>
      </c>
      <c r="ABF38" s="535" t="str" cm="1">
        <f t="array" ref="ABF38">INDEX(ABF$13:ABF37,$B38+1,1)</f>
        <v>-</v>
      </c>
      <c r="ABG38" s="535" t="str" cm="1">
        <f t="array" ref="ABG38">INDEX(ABG$13:ABG37,$B38+1,1)</f>
        <v>-</v>
      </c>
      <c r="ABH38" s="18"/>
      <c r="ABI38" s="535" t="str" cm="1">
        <f t="array" ref="ABI38">INDEX(ABI$13:ABI37,$B38+1,1)</f>
        <v>-</v>
      </c>
      <c r="ABJ38" s="411">
        <f t="shared" si="187"/>
        <v>1</v>
      </c>
      <c r="ABK38" s="18"/>
      <c r="ABL38" s="535" t="str" cm="1">
        <f t="array" ref="ABL38">INDEX(ABL$13:ABL37,$B38+1,1)</f>
        <v>-</v>
      </c>
      <c r="ABM38" s="535" t="str" cm="1">
        <f t="array" ref="ABM38">INDEX(ABM$13:ABM37,$B38+1,1)</f>
        <v>-</v>
      </c>
      <c r="ABN38" s="535" t="str" cm="1">
        <f t="array" ref="ABN38">INDEX(ABN$13:ABN37,$B38+1,1)</f>
        <v>-</v>
      </c>
      <c r="ABO38" s="535" t="str" cm="1">
        <f t="array" ref="ABO38">INDEX(ABO$13:ABO37,$B38+1,1)</f>
        <v>-</v>
      </c>
      <c r="ABP38" s="535" t="str" cm="1">
        <f t="array" ref="ABP38">INDEX(ABP$13:ABP37,$B38+1,1)</f>
        <v>-</v>
      </c>
      <c r="ABQ38" s="535" t="str" cm="1">
        <f t="array" ref="ABQ38">INDEX(ABQ$13:ABQ37,$B38+1,1)</f>
        <v>-</v>
      </c>
      <c r="ABR38" s="535" t="str" cm="1">
        <f t="array" ref="ABR38">INDEX(ABR$13:ABR37,$B38+1,1)</f>
        <v>-</v>
      </c>
      <c r="ABS38" s="535" t="str" cm="1">
        <f t="array" ref="ABS38">INDEX(ABS$13:ABS37,$B38+1,1)</f>
        <v>-</v>
      </c>
      <c r="ABT38" s="535" t="str" cm="1">
        <f t="array" ref="ABT38">INDEX(ABT$13:ABT37,$B38+1,1)</f>
        <v>-</v>
      </c>
      <c r="ABU38" s="535" t="str" cm="1">
        <f t="array" ref="ABU38">INDEX(ABU$13:ABU37,$B38+1,1)</f>
        <v>-</v>
      </c>
      <c r="ABV38" s="535" t="str" cm="1">
        <f t="array" ref="ABV38">INDEX(ABV$13:ABV37,$B38+1,1)</f>
        <v>-</v>
      </c>
      <c r="ABW38" s="535" t="str" cm="1">
        <f t="array" ref="ABW38">INDEX(ABW$13:ABW37,$B38+1,1)</f>
        <v>-</v>
      </c>
      <c r="ABX38" s="535" t="str" cm="1">
        <f t="array" ref="ABX38">INDEX(ABX$13:ABX37,$B38+1,1)</f>
        <v>-</v>
      </c>
      <c r="ABY38" s="535" t="str" cm="1">
        <f t="array" ref="ABY38">INDEX(ABY$13:ABY37,$B38+1,1)</f>
        <v>-</v>
      </c>
      <c r="ABZ38" s="535" t="str" cm="1">
        <f t="array" ref="ABZ38">INDEX(ABZ$13:ABZ37,$B38+1,1)</f>
        <v>-</v>
      </c>
      <c r="ACA38" s="535" t="str" cm="1">
        <f t="array" ref="ACA38">INDEX(ACA$13:ACA37,$B38+1,1)</f>
        <v>-</v>
      </c>
      <c r="ACB38" s="535" t="str" cm="1">
        <f t="array" ref="ACB38">INDEX(ACB$13:ACB37,$B38+1,1)</f>
        <v>-</v>
      </c>
      <c r="ACC38" s="535" t="str" cm="1">
        <f t="array" ref="ACC38">INDEX(ACC$13:ACC37,$B38+1,1)</f>
        <v>-</v>
      </c>
      <c r="ACD38" s="535" t="str" cm="1">
        <f t="array" ref="ACD38">INDEX(ACD$13:ACD37,$B38+1,1)</f>
        <v>-</v>
      </c>
      <c r="ACE38" s="535" t="str" cm="1">
        <f t="array" ref="ACE38">INDEX(ACE$13:ACE37,$B38+1,1)</f>
        <v>-</v>
      </c>
      <c r="ACF38" s="535" t="str" cm="1">
        <f t="array" ref="ACF38">INDEX(ACF$13:ACF37,$B38+1,1)</f>
        <v>-</v>
      </c>
      <c r="ACG38" s="535" t="str" cm="1">
        <f t="array" ref="ACG38">INDEX(ACG$13:ACG37,$B38+1,1)</f>
        <v>-</v>
      </c>
      <c r="ACH38" s="535" t="str" cm="1">
        <f t="array" ref="ACH38">INDEX(ACH$13:ACH37,$B38+1,1)</f>
        <v>-</v>
      </c>
      <c r="ACI38" s="535" t="str" cm="1">
        <f t="array" ref="ACI38">INDEX(ACI$13:ACI37,$B38+1,1)</f>
        <v>-</v>
      </c>
      <c r="ACJ38" s="535" t="str" cm="1">
        <f t="array" ref="ACJ38">INDEX(ACJ$13:ACJ37,$B38+1,1)</f>
        <v>-</v>
      </c>
      <c r="ACK38" s="535" t="str" cm="1">
        <f t="array" ref="ACK38">INDEX(ACK$13:ACK37,$B38+1,1)</f>
        <v>-</v>
      </c>
      <c r="ACL38" s="535" t="str" cm="1">
        <f t="array" ref="ACL38">INDEX(ACL$13:ACL37,$B38+1,1)</f>
        <v>-</v>
      </c>
      <c r="ACM38" s="535" t="str" cm="1">
        <f t="array" ref="ACM38">INDEX(ACM$13:ACM37,$B38+1,1)</f>
        <v>-</v>
      </c>
      <c r="ACN38" s="535" t="str" cm="1">
        <f t="array" ref="ACN38">INDEX(ACN$13:ACN37,$B38+1,1)</f>
        <v>-</v>
      </c>
      <c r="ACO38" s="535" t="str" cm="1">
        <f t="array" ref="ACO38">INDEX(ACO$13:ACO37,$B38+1,1)</f>
        <v>-</v>
      </c>
      <c r="ACP38" s="535" t="str" cm="1">
        <f t="array" ref="ACP38">INDEX(ACP$13:ACP37,$B38+1,1)</f>
        <v>-</v>
      </c>
      <c r="ACQ38" s="535" t="str" cm="1">
        <f t="array" ref="ACQ38">INDEX(ACQ$13:ACQ37,$B38+1,1)</f>
        <v>-</v>
      </c>
      <c r="ACR38" s="535" t="str" cm="1">
        <f t="array" ref="ACR38">INDEX(ACR$13:ACR37,$B38+1,1)</f>
        <v>-</v>
      </c>
      <c r="ACS38" s="535" t="str" cm="1">
        <f t="array" ref="ACS38">INDEX(ACS$13:ACS37,$B38+1,1)</f>
        <v>-</v>
      </c>
      <c r="ACT38" s="535" t="str" cm="1">
        <f t="array" ref="ACT38">INDEX(ACT$13:ACT37,$B38+1,1)</f>
        <v>-</v>
      </c>
      <c r="ACU38" s="535" t="str" cm="1">
        <f t="array" ref="ACU38">INDEX(ACU$13:ACU37,$B38+1,1)</f>
        <v>-</v>
      </c>
      <c r="ACV38" s="535" t="str" cm="1">
        <f t="array" ref="ACV38">INDEX(ACV$13:ACV37,$B38+1,1)</f>
        <v>-</v>
      </c>
      <c r="ACW38" s="535" t="str" cm="1">
        <f t="array" ref="ACW38">INDEX(ACW$13:ACW37,$B38+1,1)</f>
        <v>-</v>
      </c>
      <c r="ACX38" s="535" t="str" cm="1">
        <f t="array" ref="ACX38">INDEX(ACX$13:ACX37,$B38+1,1)</f>
        <v>-</v>
      </c>
      <c r="ACY38" s="535" t="str" cm="1">
        <f t="array" ref="ACY38">INDEX(ACY$13:ACY37,$B38+1,1)</f>
        <v>-</v>
      </c>
      <c r="ACZ38" s="535" t="str" cm="1">
        <f t="array" ref="ACZ38">INDEX(ACZ$13:ACZ37,$B38+1,1)</f>
        <v>-</v>
      </c>
      <c r="ADA38" s="22">
        <v>1</v>
      </c>
      <c r="ADB38" s="535" cm="1">
        <f t="array" ref="ADB38">INDEX(ADB$13:ADB37,$B38+1,1)</f>
        <v>1</v>
      </c>
      <c r="ADC38" s="535" cm="1">
        <f t="array" ref="ADC38">INDEX(ADC$13:ADC37,$B38+1,1)</f>
        <v>1</v>
      </c>
      <c r="ADD38" s="535" t="str" cm="1">
        <f t="array" ref="ADD38">INDEX(ADD$13:ADD37,$B38+1,1)</f>
        <v>-</v>
      </c>
      <c r="ADE38" s="535" t="str" cm="1">
        <f t="array" ref="ADE38">INDEX(ADE$13:ADE37,$B38+1,1)</f>
        <v>-</v>
      </c>
      <c r="ADF38" s="535" t="str" cm="1">
        <f t="array" ref="ADF38">INDEX(ADF$13:ADF37,$B38+1,1)</f>
        <v>-</v>
      </c>
      <c r="ADG38" s="535" t="str" cm="1">
        <f t="array" ref="ADG38">INDEX(ADG$13:ADG37,$B38+1,1)</f>
        <v>-</v>
      </c>
      <c r="ADH38" s="535" t="str" cm="1">
        <f t="array" ref="ADH38">INDEX(ADH$13:ADH37,$B38+1,1)</f>
        <v>-</v>
      </c>
      <c r="ADI38" s="535" t="str" cm="1">
        <f t="array" ref="ADI38">INDEX(ADI$13:ADI37,$B38+1,1)</f>
        <v>-</v>
      </c>
      <c r="ADJ38" s="535" t="str" cm="1">
        <f t="array" ref="ADJ38">INDEX(ADJ$13:ADJ37,$B38+1,1)</f>
        <v>-</v>
      </c>
      <c r="ADK38" s="535" t="str" cm="1">
        <f t="array" ref="ADK38">INDEX(ADK$13:ADK37,$B38+1,1)</f>
        <v>-</v>
      </c>
      <c r="ADL38" s="535" t="str" cm="1">
        <f t="array" ref="ADL38">INDEX(ADL$13:ADL37,$B38+1,1)</f>
        <v>-</v>
      </c>
      <c r="ADM38" s="535" t="str" cm="1">
        <f t="array" ref="ADM38">INDEX(ADM$13:ADM37,$B38+1,1)</f>
        <v>-</v>
      </c>
      <c r="ADN38" s="535" t="str" cm="1">
        <f t="array" ref="ADN38">INDEX(ADN$13:ADN37,$B38+1,1)</f>
        <v>-</v>
      </c>
      <c r="ADO38" s="535" t="str" cm="1">
        <f t="array" ref="ADO38">INDEX(ADO$13:ADO37,$B38+1,1)</f>
        <v>-</v>
      </c>
      <c r="ADP38" s="535" t="str" cm="1">
        <f t="array" ref="ADP38">INDEX(ADP$13:ADP37,$B38+1,1)</f>
        <v>-</v>
      </c>
      <c r="ADQ38" s="18"/>
      <c r="ADR38" s="535" t="str" cm="1">
        <f t="array" ref="ADR38">INDEX(ADR$13:ADR37,$B38+1,1)</f>
        <v>-</v>
      </c>
      <c r="ADS38" s="535" t="str" cm="1">
        <f t="array" ref="ADS38">INDEX(ADS$13:ADS37,$B38+1,1)</f>
        <v>-</v>
      </c>
      <c r="ADT38" s="535" t="str" cm="1">
        <f t="array" ref="ADT38">INDEX(ADT$13:ADT37,$B38+1,1)</f>
        <v>-</v>
      </c>
      <c r="ADU38" s="535" t="str" cm="1">
        <f t="array" ref="ADU38">INDEX(ADU$13:ADU37,$B38+1,1)</f>
        <v>-</v>
      </c>
      <c r="ADV38" s="535" t="str" cm="1">
        <f t="array" ref="ADV38">INDEX(ADV$13:ADV37,$B38+1,1)</f>
        <v>-</v>
      </c>
      <c r="ADW38" s="535" t="str" cm="1">
        <f t="array" ref="ADW38">INDEX(ADW$13:ADW37,$B38+1,1)</f>
        <v>-</v>
      </c>
      <c r="ADX38" s="535" t="str" cm="1">
        <f t="array" ref="ADX38">INDEX(ADX$13:ADX37,$B38+1,1)</f>
        <v>-</v>
      </c>
      <c r="ADY38" s="535" t="str" cm="1">
        <f t="array" ref="ADY38">INDEX(ADY$13:ADY37,$B38+1,1)</f>
        <v>-</v>
      </c>
      <c r="ADZ38" s="535" t="str" cm="1">
        <f t="array" ref="ADZ38">INDEX(ADZ$13:ADZ37,$B38+1,1)</f>
        <v>-</v>
      </c>
      <c r="AEA38" s="535" t="str" cm="1">
        <f t="array" ref="AEA38">INDEX(AEA$13:AEA37,$B38+1,1)</f>
        <v>-</v>
      </c>
      <c r="AEB38" s="535" t="str" cm="1">
        <f t="array" ref="AEB38">INDEX(AEB$13:AEB37,$B38+1,1)</f>
        <v>-</v>
      </c>
      <c r="AEC38" s="535" t="str" cm="1">
        <f t="array" ref="AEC38">INDEX(AEC$13:AEC37,$B38+1,1)</f>
        <v>-</v>
      </c>
      <c r="AED38" s="535" t="str" cm="1">
        <f t="array" ref="AED38">INDEX(AED$13:AED37,$B38+1,1)</f>
        <v>-</v>
      </c>
      <c r="AEE38" s="535" t="str" cm="1">
        <f t="array" ref="AEE38">INDEX(AEE$13:AEE37,$B38+1,1)</f>
        <v>-</v>
      </c>
      <c r="AEF38" s="535" t="str" cm="1">
        <f t="array" ref="AEF38">INDEX(AEF$13:AEF37,$B38+1,1)</f>
        <v>-</v>
      </c>
      <c r="AEG38" s="535" t="str" cm="1">
        <f t="array" ref="AEG38">INDEX(AEG$13:AEG37,$B38+1,1)</f>
        <v>-</v>
      </c>
      <c r="AEH38" s="535" t="str" cm="1">
        <f t="array" ref="AEH38">INDEX(AEH$13:AEH37,$B38+1,1)</f>
        <v>-</v>
      </c>
      <c r="AEI38" s="535" t="str" cm="1">
        <f t="array" ref="AEI38">INDEX(AEI$13:AEI37,$B38+1,1)</f>
        <v>-</v>
      </c>
      <c r="AEJ38" s="535" t="str" cm="1">
        <f t="array" ref="AEJ38">INDEX(AEJ$13:AEJ37,$B38+1,1)</f>
        <v>-</v>
      </c>
      <c r="AEK38" s="535" t="str" cm="1">
        <f t="array" ref="AEK38">INDEX(AEK$13:AEK37,$B38+1,1)</f>
        <v>-</v>
      </c>
      <c r="AEL38" s="535" t="str" cm="1">
        <f t="array" ref="AEL38">INDEX(AEL$13:AEL37,$B38+1,1)</f>
        <v>-</v>
      </c>
      <c r="AEM38" s="535" t="str" cm="1">
        <f t="array" ref="AEM38">INDEX(AEM$13:AEM37,$B38+1,1)</f>
        <v>-</v>
      </c>
      <c r="AEN38" s="535" t="str" cm="1">
        <f t="array" ref="AEN38">INDEX(AEN$13:AEN37,$B38+1,1)</f>
        <v>-</v>
      </c>
      <c r="AEO38" s="535" t="str" cm="1">
        <f t="array" ref="AEO38">INDEX(AEO$13:AEO37,$B38+1,1)</f>
        <v>-</v>
      </c>
      <c r="AEP38" s="535" t="str" cm="1">
        <f t="array" ref="AEP38">INDEX(AEP$13:AEP37,$B38+1,1)</f>
        <v>-</v>
      </c>
      <c r="AEQ38" s="535" t="str" cm="1">
        <f t="array" ref="AEQ38">INDEX(AEQ$13:AEQ37,$B38+1,1)</f>
        <v>-</v>
      </c>
      <c r="AER38" s="535" t="str" cm="1">
        <f t="array" ref="AER38">INDEX(AER$13:AER37,$B38+1,1)</f>
        <v>-</v>
      </c>
      <c r="AES38" s="535" t="str" cm="1">
        <f t="array" ref="AES38">INDEX(AES$13:AES37,$B38+1,1)</f>
        <v>-</v>
      </c>
      <c r="AET38" s="535" t="str" cm="1">
        <f t="array" ref="AET38">INDEX(AET$13:AET37,$B38+1,1)</f>
        <v>-</v>
      </c>
      <c r="AEU38" s="535" t="str" cm="1">
        <f t="array" ref="AEU38">INDEX(AEU$13:AEU37,$B38+1,1)</f>
        <v>-</v>
      </c>
      <c r="AEV38" s="535" t="str" cm="1">
        <f t="array" ref="AEV38">INDEX(AEV$13:AEV37,$B38+1,1)</f>
        <v>-</v>
      </c>
      <c r="AEW38" s="535" t="str" cm="1">
        <f t="array" ref="AEW38">INDEX(AEW$13:AEW37,$B38+1,1)</f>
        <v>-</v>
      </c>
      <c r="AEX38" s="535" t="str" cm="1">
        <f t="array" ref="AEX38">INDEX(AEX$13:AEX37,$B38+1,1)</f>
        <v>-</v>
      </c>
      <c r="AEY38" s="535" t="str" cm="1">
        <f t="array" ref="AEY38">INDEX(AEY$13:AEY37,$B38+1,1)</f>
        <v>-</v>
      </c>
      <c r="AEZ38" s="535" t="str" cm="1">
        <f t="array" ref="AEZ38">INDEX(AEZ$13:AEZ37,$B38+1,1)</f>
        <v>-</v>
      </c>
      <c r="AFA38" s="535" t="str" cm="1">
        <f t="array" ref="AFA38">INDEX(AFA$13:AFA37,$B38+1,1)</f>
        <v>-</v>
      </c>
      <c r="AFB38" s="535" t="str" cm="1">
        <f t="array" ref="AFB38">INDEX(AFB$13:AFB37,$B38+1,1)</f>
        <v>-</v>
      </c>
      <c r="AFC38" s="535" t="str" cm="1">
        <f t="array" ref="AFC38">INDEX(AFC$13:AFC37,$B38+1,1)</f>
        <v>-</v>
      </c>
      <c r="AFD38" s="535" t="str" cm="1">
        <f t="array" ref="AFD38">INDEX(AFD$13:AFD37,$B38+1,1)</f>
        <v>-</v>
      </c>
      <c r="AFE38" s="535" t="str" cm="1">
        <f t="array" ref="AFE38">INDEX(AFE$13:AFE37,$B38+1,1)</f>
        <v>-</v>
      </c>
      <c r="AFF38" s="535" t="str" cm="1">
        <f t="array" ref="AFF38">INDEX(AFF$13:AFF37,$B38+1,1)</f>
        <v>-</v>
      </c>
      <c r="AFG38" s="535" t="str" cm="1">
        <f t="array" ref="AFG38">INDEX(AFG$13:AFG37,$B38+1,1)</f>
        <v>-</v>
      </c>
      <c r="AFH38" s="535" t="str" cm="1">
        <f t="array" ref="AFH38">INDEX(AFH$13:AFH37,$B38+1,1)</f>
        <v>-</v>
      </c>
      <c r="AFI38" s="535" t="str" cm="1">
        <f t="array" ref="AFI38">INDEX(AFI$13:AFI37,$B38+1,1)</f>
        <v>-</v>
      </c>
      <c r="AFJ38" s="535" t="str" cm="1">
        <f t="array" ref="AFJ38">INDEX(AFJ$13:AFJ37,$B38+1,1)</f>
        <v>-</v>
      </c>
      <c r="AFK38" s="535" t="str" cm="1">
        <f t="array" ref="AFK38">INDEX(AFK$13:AFK37,$B38+1,1)</f>
        <v>-</v>
      </c>
      <c r="AFL38" s="535" t="str" cm="1">
        <f t="array" ref="AFL38">INDEX(AFL$13:AFL37,$B38+1,1)</f>
        <v>-</v>
      </c>
      <c r="AFM38" s="535" t="str" cm="1">
        <f t="array" ref="AFM38">INDEX(AFM$13:AFM37,$B38+1,1)</f>
        <v>-</v>
      </c>
      <c r="AFN38" s="535" t="str" cm="1">
        <f t="array" ref="AFN38">INDEX(AFN$13:AFN37,$B38+1,1)</f>
        <v>-</v>
      </c>
      <c r="AFO38" s="535" t="str" cm="1">
        <f t="array" ref="AFO38">INDEX(AFO$13:AFO37,$B38+1,1)</f>
        <v>-</v>
      </c>
      <c r="AFP38" s="535" t="str" cm="1">
        <f t="array" ref="AFP38">INDEX(AFP$13:AFP37,$B38+1,1)</f>
        <v>-</v>
      </c>
      <c r="AFQ38" s="535" t="str" cm="1">
        <f t="array" ref="AFQ38">INDEX(AFQ$13:AFQ37,$B38+1,1)</f>
        <v>-</v>
      </c>
      <c r="AFR38" s="535" t="str" cm="1">
        <f t="array" ref="AFR38">INDEX(AFR$13:AFR37,$B38+1,1)</f>
        <v>-</v>
      </c>
      <c r="AFS38" s="535" t="str" cm="1">
        <f t="array" ref="AFS38">INDEX(AFS$13:AFS37,$B38+1,1)</f>
        <v>-</v>
      </c>
      <c r="AFT38" s="535" t="str" cm="1">
        <f t="array" ref="AFT38">INDEX(AFT$13:AFT37,$B38+1,1)</f>
        <v>-</v>
      </c>
      <c r="AFU38" s="535" t="str" cm="1">
        <f t="array" ref="AFU38">INDEX(AFU$13:AFU37,$B38+1,1)</f>
        <v>-</v>
      </c>
      <c r="AFV38" s="535" t="str" cm="1">
        <f t="array" ref="AFV38">INDEX(AFV$13:AFV37,$B38+1,1)</f>
        <v>-</v>
      </c>
      <c r="AFW38" s="535" t="str" cm="1">
        <f t="array" ref="AFW38">INDEX(AFW$13:AFW37,$B38+1,1)</f>
        <v>-</v>
      </c>
      <c r="AFX38" s="535" t="str" cm="1">
        <f t="array" ref="AFX38">INDEX(AFX$13:AFX37,$B38+1,1)</f>
        <v>-</v>
      </c>
      <c r="AFY38" s="535" t="str" cm="1">
        <f t="array" ref="AFY38">INDEX(AFY$13:AFY37,$B38+1,1)</f>
        <v>-</v>
      </c>
      <c r="AFZ38" s="535" t="str" cm="1">
        <f t="array" ref="AFZ38">INDEX(AFZ$13:AFZ37,$B38+1,1)</f>
        <v>-</v>
      </c>
      <c r="AGA38" s="535" t="str" cm="1">
        <f t="array" ref="AGA38">INDEX(AGA$13:AGA37,$B38+1,1)</f>
        <v>-</v>
      </c>
      <c r="AGB38" s="535" t="str" cm="1">
        <f t="array" ref="AGB38">INDEX(AGB$13:AGB37,$B38+1,1)</f>
        <v>-</v>
      </c>
      <c r="AGC38" s="535" t="str" cm="1">
        <f t="array" ref="AGC38">INDEX(AGC$13:AGC37,$B38+1,1)</f>
        <v>-</v>
      </c>
      <c r="AGD38" s="535" t="str" cm="1">
        <f t="array" ref="AGD38">INDEX(AGD$13:AGD37,$B38+1,1)</f>
        <v>-</v>
      </c>
      <c r="AGE38" s="535" t="str" cm="1">
        <f t="array" ref="AGE38">INDEX(AGE$13:AGE37,$B38+1,1)</f>
        <v>-</v>
      </c>
      <c r="AGF38" s="535" t="str" cm="1">
        <f t="array" ref="AGF38">INDEX(AGF$13:AGF37,$B38+1,1)</f>
        <v>-</v>
      </c>
      <c r="AGG38" s="535" t="str" cm="1">
        <f t="array" ref="AGG38">INDEX(AGG$13:AGG37,$B38+1,1)</f>
        <v>-</v>
      </c>
      <c r="AGH38" s="535" t="str" cm="1">
        <f t="array" ref="AGH38">INDEX(AGH$13:AGH37,$B38+1,1)</f>
        <v>-</v>
      </c>
      <c r="AGI38" s="535" t="str" cm="1">
        <f t="array" ref="AGI38">INDEX(AGI$13:AGI37,$B38+1,1)</f>
        <v>-</v>
      </c>
      <c r="AGJ38" s="535" t="str" cm="1">
        <f t="array" ref="AGJ38">INDEX(AGJ$13:AGJ37,$B38+1,1)</f>
        <v>-</v>
      </c>
      <c r="AGK38" s="535" t="str" cm="1">
        <f t="array" ref="AGK38">INDEX(AGK$13:AGK37,$B38+1,1)</f>
        <v>-</v>
      </c>
      <c r="AGL38" s="535" t="str" cm="1">
        <f t="array" ref="AGL38">INDEX(AGL$13:AGL37,$B38+1,1)</f>
        <v>-</v>
      </c>
      <c r="AGM38" s="535" t="str" cm="1">
        <f t="array" ref="AGM38">INDEX(AGM$13:AGM37,$B38+1,1)</f>
        <v>-</v>
      </c>
      <c r="AGN38" s="535" t="str" cm="1">
        <f t="array" ref="AGN38">INDEX(AGN$13:AGN37,$B38+1,1)</f>
        <v>-</v>
      </c>
      <c r="AGO38" s="535" t="str" cm="1">
        <f t="array" ref="AGO38">INDEX(AGO$13:AGO37,$B38+1,1)</f>
        <v>-</v>
      </c>
      <c r="AGP38" s="535" t="str" cm="1">
        <f t="array" ref="AGP38">INDEX(AGP$13:AGP37,$B38+1,1)</f>
        <v>-</v>
      </c>
      <c r="AGQ38" s="535" t="str" cm="1">
        <f t="array" ref="AGQ38">INDEX(AGQ$13:AGQ37,$B38+1,1)</f>
        <v>-</v>
      </c>
      <c r="AGR38" s="535" t="str" cm="1">
        <f t="array" ref="AGR38">INDEX(AGR$13:AGR37,$B38+1,1)</f>
        <v>-</v>
      </c>
      <c r="AGS38" s="535" t="str" cm="1">
        <f t="array" ref="AGS38">INDEX(AGS$13:AGS37,$B38+1,1)</f>
        <v>-</v>
      </c>
      <c r="AGT38" s="535" t="str" cm="1">
        <f t="array" ref="AGT38">INDEX(AGT$13:AGT37,$B38+1,1)</f>
        <v>-</v>
      </c>
      <c r="AGU38" s="535" t="str" cm="1">
        <f t="array" ref="AGU38">INDEX(AGU$13:AGU37,$B38+1,1)</f>
        <v>-</v>
      </c>
      <c r="AGV38" s="535" t="str" cm="1">
        <f t="array" ref="AGV38">INDEX(AGV$13:AGV37,$B38+1,1)</f>
        <v>-</v>
      </c>
      <c r="AGW38" s="535" t="str" cm="1">
        <f t="array" ref="AGW38">INDEX(AGW$13:AGW37,$B38+1,1)</f>
        <v>-</v>
      </c>
      <c r="AGX38" s="535" t="str" cm="1">
        <f t="array" ref="AGX38">INDEX(AGX$13:AGX37,$B38+1,1)</f>
        <v>-</v>
      </c>
      <c r="AGY38" s="535" t="str" cm="1">
        <f t="array" ref="AGY38">INDEX(AGY$13:AGY37,$B38+1,1)</f>
        <v>-</v>
      </c>
      <c r="AGZ38" s="535" t="str" cm="1">
        <f t="array" ref="AGZ38">INDEX(AGZ$13:AGZ37,$B38+1,1)</f>
        <v>-</v>
      </c>
      <c r="AHA38" s="535" t="str" cm="1">
        <f t="array" ref="AHA38">INDEX(AHA$13:AHA37,$B38+1,1)</f>
        <v>-</v>
      </c>
      <c r="AHB38" s="535" t="str" cm="1">
        <f t="array" ref="AHB38">INDEX(AHB$13:AHB37,$B38+1,1)</f>
        <v>-</v>
      </c>
      <c r="AHC38" s="535" t="str" cm="1">
        <f t="array" ref="AHC38">INDEX(AHC$13:AHC37,$B38+1,1)</f>
        <v>-</v>
      </c>
      <c r="AHD38" s="535" cm="1">
        <f t="array" ref="AHD38">INDEX(AHD$13:AHD37,$B38+1,1)</f>
        <v>0</v>
      </c>
      <c r="AHE38" s="483">
        <v>0</v>
      </c>
    </row>
    <row r="39" spans="1:889" outlineLevel="1">
      <c r="A39" s="18">
        <f t="shared" si="148"/>
        <v>26</v>
      </c>
      <c r="B39" s="18">
        <f t="shared" si="218"/>
        <v>6</v>
      </c>
      <c r="C39">
        <v>2</v>
      </c>
      <c r="D39" s="17" t="str" cm="1">
        <f t="array" ref="D39">INDEX(D$13:D38,$B39+1,1)</f>
        <v>GSW</v>
      </c>
      <c r="E39" t="b">
        <v>1</v>
      </c>
      <c r="F39" t="b">
        <v>0</v>
      </c>
      <c r="G39" t="b">
        <f t="shared" si="224"/>
        <v>1</v>
      </c>
      <c r="H39" s="40" t="s">
        <v>2637</v>
      </c>
      <c r="I39" s="535" cm="1">
        <f t="array" ref="I39">INDEX(I$13:I38,$B39+1,1)</f>
        <v>1</v>
      </c>
      <c r="J39" s="535" cm="1">
        <f t="array" ref="J39">INDEX(J$13:J38,$B39+1,1)</f>
        <v>0</v>
      </c>
      <c r="K39" s="535" cm="1">
        <f t="array" ref="K39">INDEX(K$13:K38,$B39+1,1)</f>
        <v>0</v>
      </c>
      <c r="L39" s="535" cm="1">
        <f t="array" ref="L39">INDEX(L$13:L38,$B39+1,1)</f>
        <v>2</v>
      </c>
      <c r="M39" s="535" cm="1">
        <f t="array" ref="M39">INDEX(M$13:M38,$B39+1,1)</f>
        <v>0</v>
      </c>
      <c r="N39" s="535" cm="1">
        <f t="array" ref="N39">INDEX(N$13:N38,$B39+1,1)</f>
        <v>3</v>
      </c>
      <c r="O39" s="535" cm="1">
        <f t="array" ref="O39">INDEX(O$13:O38,$B39+1,1)</f>
        <v>2</v>
      </c>
      <c r="P39" s="535" cm="1">
        <f t="array" ref="P39">INDEX(P$13:P38,$B39+1,1)</f>
        <v>0</v>
      </c>
      <c r="Q39" s="535" cm="1">
        <f t="array" ref="Q39">INDEX(Q$13:Q38,$B39+1,1)</f>
        <v>0</v>
      </c>
      <c r="R39" s="535" cm="1">
        <f t="array" ref="R39">INDEX(R$13:R38,$B39+1,1)</f>
        <v>1</v>
      </c>
      <c r="S39" s="535" cm="1">
        <f t="array" ref="S39">INDEX(S$13:S38,$B39+1,1)</f>
        <v>0</v>
      </c>
      <c r="T39" s="411">
        <f t="shared" si="149"/>
        <v>2</v>
      </c>
      <c r="U39" s="411">
        <f t="shared" si="150"/>
        <v>2</v>
      </c>
      <c r="V39" s="411">
        <f t="shared" si="151"/>
        <v>2</v>
      </c>
      <c r="W39" s="773" t="b">
        <f t="shared" si="215"/>
        <v>0</v>
      </c>
      <c r="X39" s="772" t="b">
        <f t="shared" ref="X39:Y56" si="225">OR(INDEX(i.Breed,$O39,X$6)=0,INDEX(i.Breed,$O39,X$6)=X$7)</f>
        <v>1</v>
      </c>
      <c r="Y39" s="772" t="b">
        <f t="shared" si="225"/>
        <v>1</v>
      </c>
      <c r="Z39" s="791" t="b" cm="1">
        <f t="array" ref="Z39">INDEX(Z$13:Z38,$B39+1,1)</f>
        <v>0</v>
      </c>
      <c r="AA39" s="411">
        <f t="shared" si="153"/>
        <v>6</v>
      </c>
      <c r="AB39" s="411">
        <f t="shared" si="154"/>
        <v>6</v>
      </c>
      <c r="AC39" s="411"/>
      <c r="AD39" s="411">
        <f t="shared" si="155"/>
        <v>6</v>
      </c>
      <c r="AE39" s="111"/>
      <c r="AF39" s="111"/>
      <c r="AG39" s="111"/>
      <c r="AH39" s="111"/>
      <c r="AI39" s="535" cm="1">
        <f t="array" ref="AI39">INDEX(AI$13:AI38,$B39+1,1)</f>
        <v>1</v>
      </c>
      <c r="AJ39" s="535" cm="1">
        <f t="array" ref="AJ39">INDEX(AJ$13:AJ38,$B39+1,1)</f>
        <v>1</v>
      </c>
      <c r="AK39" s="535" cm="1">
        <f t="array" ref="AK39">INDEX(AK$13:AK38,$B39+1,1)</f>
        <v>1</v>
      </c>
      <c r="AL39" s="535" cm="1">
        <f t="array" ref="AL39">INDEX(AL$13:AL38,$B39+1,1)</f>
        <v>0</v>
      </c>
      <c r="AM39" s="22">
        <v>3</v>
      </c>
      <c r="AN39" s="811" t="str" cm="1">
        <f t="array" ref="AN39">INDEX(AN$13:AN38,$B39+1,1)</f>
        <v/>
      </c>
      <c r="AO39" s="535" t="str" cm="1">
        <f t="array" ref="AO39">INDEX(AO$13:AO38,$B39+1,1)</f>
        <v/>
      </c>
      <c r="AP39" s="535" t="str" cm="1">
        <f t="array" ref="AP39">INDEX(AP$13:AP38,$B39+1,1)</f>
        <v/>
      </c>
      <c r="AQ39" s="535" cm="1">
        <f t="array" ref="AQ39">INDEX(AQ$13:AQ38,$B39+1,1)</f>
        <v>1</v>
      </c>
      <c r="AR39" s="535" cm="1">
        <f t="array" ref="AR39">INDEX(AR$13:AR38,$B39+1,1)</f>
        <v>1</v>
      </c>
      <c r="AS39" s="111"/>
      <c r="AT39" s="111"/>
      <c r="AU39" s="111"/>
      <c r="AV39" s="111"/>
      <c r="AW39" s="111"/>
      <c r="AX39" s="111"/>
      <c r="AY39" s="111"/>
      <c r="AZ39" s="111"/>
      <c r="BA39" s="18"/>
      <c r="BB39" s="18"/>
      <c r="BC39" s="200" t="str" cm="1">
        <f t="array" ref="BC39">$H39&amp;" "        &amp;_xlfn.SINGLE( INDEX(i.ModelStructure,$I39,1))    &amp;" "
&amp; $D39        &amp;       IF(OR($CG39="-", $CG39),"_PInp","_Full")&amp;    CHOOSE($DT39+1," Fine","  MWM","  SFM","  CFS","  GFS"," Meat"," Wool","  Mat "," 1stC"," Term"," Shed","     ")&amp;IF($FG39=1,"&amp;EL","   ")&amp;IF($DZ39=TRUE,"&amp;BBT","    ")
&amp;      " TOL"&amp;_xlfn.SINGLE(INDEX(i.TOL_Desc,1,$N39))   &amp; " Scan"&amp;$AK39
&amp;       CHOOSE($K39+1," CFS"," GFS"," NFS")&amp;     " CG_"&amp;_xlfn.SINGLE(_xlfn.SWITCH($ZY39,"-",1,TRUE,1,FALSE,0))&amp;_xlfn.SINGLE(    IF($AAB39="-"," FodCrop    ",_xlfn.SWITCH(VALUE(LEFT($AAB$4,1)),0," All",6," Lup",9," Oat",11," OaF")&amp;"_Fod"&amp;TEXT($AAB39,"000%")))
&amp;" REV"&amp;"_"&amp;TEXT($JJ39,"00;-0;00;@ ")&amp;TEXT($AP39,"00;-0;00;  @")&amp;"_"&amp;TEXT($JO39,"0")&amp;"_"&amp;TEXT($AR39,"0")
&amp; " RR"&amp;TEXT(SUM($FK39:$FL39),"+00%;-00%;    ;@")
&amp; " ("&amp;IF($DM39,"P","E")   &amp;IF($DN39,"T","t")        &amp;     "_F"&amp;IF($ACM39=TRUE,3,0)+COUNTIF($ACE39:$ACI39,TRUE)+COUNTIF($BX39:$BY39,"&gt;0")&amp;IF($ACK39=TRUE,3,0)+COUNTIF($BX39:$BY39,"&gt;0")&amp;"N"&amp;$ACP39&amp;$ACQ39&amp;"L"&amp;$ADB39&amp;$ADC39&amp;"_"&amp;$ADA39&amp;")"</f>
        <v>CropGraze    SE GSW_PInp  GFS        TOLSpr Scan1 CFS CG_0 FodCrop     REV_-   _-_1 RR+01% (Et_F00N--L11_-)</v>
      </c>
      <c r="BD39" s="8" t="str">
        <f ca="1">IF(COUNTIF($BC$13:$BC39,$BC39)=1,"-","Dup")</f>
        <v>-</v>
      </c>
      <c r="BE39" s="18"/>
      <c r="BF39" s="535" t="b" cm="1">
        <f t="array" ref="BF39">INDEX(BF$13:BF38,$B39+1,1)</f>
        <v>0</v>
      </c>
      <c r="BG39" s="535" t="b" cm="1">
        <f t="array" ref="BG39">INDEX(BG$13:BG38,$B39+1,1)</f>
        <v>0</v>
      </c>
      <c r="BH39" s="535" t="b" cm="1">
        <f t="array" ref="BH39">INDEX(BH$13:BH38,$B39+1,1)</f>
        <v>0</v>
      </c>
      <c r="BI39" s="535" t="b" cm="1">
        <f t="array" ref="BI39">INDEX(BI$13:BI38,$B39+1,1)</f>
        <v>0</v>
      </c>
      <c r="BJ39" s="535" t="b" cm="1">
        <f t="array" ref="BJ39">INDEX(BJ$13:BJ38,$B39+1,1)</f>
        <v>0</v>
      </c>
      <c r="BK39" s="535" t="b" cm="1">
        <f t="array" ref="BK39">INDEX(BK$13:BK38,$B39+1,1)</f>
        <v>0</v>
      </c>
      <c r="BL39" s="535" t="b" cm="1">
        <f t="array" ref="BL39">INDEX(BL$13:BL38,$B39+1,1)</f>
        <v>0</v>
      </c>
      <c r="BM39" s="535" t="b" cm="1">
        <f t="array" ref="BM39">INDEX(BM$13:BM38,$B39+1,1)</f>
        <v>0</v>
      </c>
      <c r="BN39" s="535" t="b" cm="1">
        <f t="array" ref="BN39">INDEX(BN$13:BN38,$B39+1,1)</f>
        <v>0</v>
      </c>
      <c r="BO39" s="18"/>
      <c r="BP39" s="535" t="b" cm="1">
        <f t="array" ref="BP39">INDEX(BP$13:BP38,$B39+1,1)</f>
        <v>0</v>
      </c>
      <c r="BQ39" s="535" t="str" cm="1">
        <f t="array" ref="BQ39">INDEX(BQ$13:BQ38,$B39+1,1)</f>
        <v>-</v>
      </c>
      <c r="BR39" s="535" t="str" cm="1">
        <f t="array" ref="BR39">INDEX(BR$13:BR38,$B39+1,1)</f>
        <v>-</v>
      </c>
      <c r="BS39" s="535" t="str" cm="1">
        <f t="array" ref="BS39">INDEX(BS$13:BS38,$B39+1,1)</f>
        <v>-</v>
      </c>
      <c r="BT39" s="535" t="str" cm="1">
        <f t="array" ref="BT39">INDEX(BT$13:BT38,$B39+1,1)</f>
        <v>-</v>
      </c>
      <c r="BU39" s="535" t="str" cm="1">
        <f t="array" ref="BU39">INDEX(BU$13:BU38,$B39+1,1)</f>
        <v>-</v>
      </c>
      <c r="BV39" s="535" t="str" cm="1">
        <f t="array" ref="BV39">INDEX(BV$13:BV38,$B39+1,1)</f>
        <v>-</v>
      </c>
      <c r="BW39" s="535" t="str" cm="1">
        <f t="array" ref="BW39">INDEX(BW$13:BW38,$B39+1,1)</f>
        <v>-</v>
      </c>
      <c r="BX39" s="535" t="str" cm="1">
        <f t="array" ref="BX39">INDEX(BX$13:BX38,$B39+1,1)</f>
        <v>-</v>
      </c>
      <c r="BY39" s="535" t="str" cm="1">
        <f t="array" ref="BY39">INDEX(BY$13:BY38,$B39+1,1)</f>
        <v>-</v>
      </c>
      <c r="BZ39" s="535" t="str" cm="1">
        <f t="array" ref="BZ39">INDEX(BZ$13:BZ38,$B39+1,1)</f>
        <v>-</v>
      </c>
      <c r="CA39" s="535" t="str" cm="1">
        <f t="array" ref="CA39">INDEX(CA$13:CA38,$B39+1,1)</f>
        <v>-</v>
      </c>
      <c r="CB39" s="535" t="b" cm="1">
        <f t="array" ref="CB39">INDEX(CB$13:CB38,$B39+1,1)</f>
        <v>0</v>
      </c>
      <c r="CC39" s="535" t="str" cm="1">
        <f t="array" ref="CC39">INDEX(CC$13:CC38,$B39+1,1)</f>
        <v>-</v>
      </c>
      <c r="CD39" s="535" t="str" cm="1">
        <f t="array" ref="CD39">INDEX(CD$13:CD38,$B39+1,1)</f>
        <v>-</v>
      </c>
      <c r="CE39" s="535" t="str" cm="1">
        <f t="array" ref="CE39">INDEX(CE$13:CE38,$B39+1,1)</f>
        <v>-</v>
      </c>
      <c r="CF39" s="535" t="str" cm="1">
        <f t="array" ref="CF39">INDEX(CF$13:CF38,$B39+1,1)</f>
        <v>-</v>
      </c>
      <c r="CG39" s="535" t="str" cm="1">
        <f t="array" ref="CG39">INDEX(CG$13:CG38,$B39+1,1)</f>
        <v>-</v>
      </c>
      <c r="CH39" s="535" t="str" cm="1">
        <f t="array" ref="CH39">INDEX(CH$13:CH38,$B39+1,1)</f>
        <v>-</v>
      </c>
      <c r="CI39" s="535" t="str" cm="1">
        <f t="array" ref="CI39">INDEX(CI$13:CI38,$B39+1,1)</f>
        <v>-</v>
      </c>
      <c r="CJ39" s="535" t="str" cm="1">
        <f t="array" ref="CJ39">INDEX(CJ$13:CJ38,$B39+1,1)</f>
        <v>-</v>
      </c>
      <c r="CK39" s="18"/>
      <c r="CL39" s="535" t="str" cm="1">
        <f t="array" ref="CL39">INDEX(CL$13:CL38,$B39+1,1)</f>
        <v>-</v>
      </c>
      <c r="CM39" s="535" t="str" cm="1">
        <f t="array" ref="CM39">INDEX(CM$13:CM38,$B39+1,1)</f>
        <v>-</v>
      </c>
      <c r="CN39" s="411" t="str">
        <f t="shared" ca="1" si="159"/>
        <v>-</v>
      </c>
      <c r="CO39" s="411">
        <f t="shared" si="160"/>
        <v>0</v>
      </c>
      <c r="CP39" s="411">
        <f t="shared" si="160"/>
        <v>0</v>
      </c>
      <c r="CQ39" s="535" t="str" cm="1">
        <f t="array" ref="CQ39">INDEX(CQ$13:CQ38,$B39+1,1)</f>
        <v>-</v>
      </c>
      <c r="CR39" s="535" t="str" cm="1">
        <f t="array" ref="CR39">INDEX(CR$13:CR38,$B39+1,1)</f>
        <v>-</v>
      </c>
      <c r="CS39" s="535" t="str" cm="1">
        <f t="array" ref="CS39">INDEX(CS$13:CS38,$B39+1,1)</f>
        <v>-</v>
      </c>
      <c r="CT39" s="535" t="str" cm="1">
        <f t="array" ref="CT39">INDEX(CT$13:CT38,$B39+1,1)</f>
        <v>-</v>
      </c>
      <c r="CU39" s="411" t="str">
        <f t="shared" ca="1" si="161"/>
        <v>-</v>
      </c>
      <c r="CV39" s="411">
        <f t="shared" si="162"/>
        <v>0</v>
      </c>
      <c r="CW39" s="411">
        <f t="shared" si="162"/>
        <v>0</v>
      </c>
      <c r="CX39" s="535" t="str" cm="1">
        <f t="array" ref="CX39">INDEX(CX$13:CX38,$B39+1,1)</f>
        <v>-</v>
      </c>
      <c r="CY39" s="535" t="str" cm="1">
        <f t="array" ref="CY39">INDEX(CY$13:CY38,$B39+1,1)</f>
        <v>-</v>
      </c>
      <c r="CZ39" s="411" t="str">
        <f t="shared" ca="1" si="163"/>
        <v>-</v>
      </c>
      <c r="DA39" s="411">
        <f t="shared" si="164"/>
        <v>0</v>
      </c>
      <c r="DB39" s="535" t="str" cm="1">
        <f t="array" ref="DB39">INDEX(DB$13:DB38,$B39+1,1)</f>
        <v>-</v>
      </c>
      <c r="DC39" s="535" t="str" cm="1">
        <f t="array" ref="DC39">INDEX(DC$13:DC38,$B39+1,1)</f>
        <v>-</v>
      </c>
      <c r="DD39" s="411">
        <f t="shared" si="165"/>
        <v>0</v>
      </c>
      <c r="DE39" s="535" t="str" cm="1">
        <f t="array" ref="DE39">INDEX(DE$13:DE38,$B39+1,1)</f>
        <v>-</v>
      </c>
      <c r="DF39" s="535" t="str" cm="1">
        <f t="array" ref="DF39">INDEX(DF$13:DF38,$B39+1,1)</f>
        <v>-</v>
      </c>
      <c r="DG39" s="411" t="str">
        <f t="shared" ca="1" si="166"/>
        <v>-</v>
      </c>
      <c r="DH39" s="411">
        <f t="shared" si="167"/>
        <v>0</v>
      </c>
      <c r="DI39" s="411">
        <f t="shared" si="167"/>
        <v>0</v>
      </c>
      <c r="DJ39" s="535" cm="1">
        <f t="array" ref="DJ39">INDEX(DJ$13:DJ38,$B39+1,1)</f>
        <v>0</v>
      </c>
      <c r="DK39" s="535" cm="1">
        <f t="array" ref="DK39">INDEX(DK$13:DK38,$B39+1,1)</f>
        <v>0</v>
      </c>
      <c r="DL39" s="18"/>
      <c r="DM39" s="535" t="b" cm="1">
        <f t="array" ref="DM39">INDEX(DM$13:DM38,$B39+1,1)</f>
        <v>0</v>
      </c>
      <c r="DN39" s="535" t="b" cm="1">
        <f t="array" ref="DN39">INDEX(DN$13:DN38,$B39+1,1)</f>
        <v>0</v>
      </c>
      <c r="DO39" s="535" t="b" cm="1">
        <f t="array" ref="DO39">INDEX(DO$13:DO38,$B39+1,1)</f>
        <v>1</v>
      </c>
      <c r="DP39" s="535" t="str" cm="1">
        <f t="array" ref="DP39">INDEX(DP$13:DP38,$B39+1,1)</f>
        <v>-</v>
      </c>
      <c r="DQ39" s="536" cm="1">
        <f t="array" ref="DQ39">INDEX(DQ$13:DQ38,$B39+1,1)</f>
        <v>0</v>
      </c>
      <c r="DR39" s="535" cm="1">
        <f t="array" ref="DR39">INDEX(DR$13:DR38,$B39+1,1)</f>
        <v>1</v>
      </c>
      <c r="DS39" s="535" cm="1">
        <f t="array" ref="DS39">INDEX(DS$13:DS38,$B39+1,1)</f>
        <v>1</v>
      </c>
      <c r="DT39" s="411">
        <f t="shared" si="198"/>
        <v>4</v>
      </c>
      <c r="DU39" s="411" t="str">
        <f t="shared" si="198"/>
        <v>-</v>
      </c>
      <c r="DV39" s="535" t="str" cm="1">
        <f t="array" ref="DV39">INDEX(DV$13:DV38,$B39+1,1)</f>
        <v>-</v>
      </c>
      <c r="DW39" s="411" t="str">
        <f t="shared" si="199"/>
        <v>-</v>
      </c>
      <c r="DX39" s="411" t="str">
        <f t="shared" si="199"/>
        <v>-</v>
      </c>
      <c r="DY39" s="411" t="str">
        <f t="shared" si="199"/>
        <v>-</v>
      </c>
      <c r="DZ39" s="411" t="b">
        <f t="shared" si="200"/>
        <v>0</v>
      </c>
      <c r="EA39" s="535" t="str" cm="1">
        <f t="array" ref="EA39">INDEX(EA$13:EA38,$B39+1,1)</f>
        <v>-</v>
      </c>
      <c r="EB39" s="535" t="str" cm="1">
        <f t="array" ref="EB39">INDEX(EB$13:EB38,$B39+1,1)</f>
        <v>-</v>
      </c>
      <c r="EC39" s="535" t="str" cm="1">
        <f t="array" ref="EC39">INDEX(EC$13:EC38,$B39+1,1)</f>
        <v>-</v>
      </c>
      <c r="ED39" s="535" t="str" cm="1">
        <f t="array" ref="ED39">INDEX(ED$13:ED38,$B39+1,1)</f>
        <v>-</v>
      </c>
      <c r="EE39" s="411">
        <f t="shared" si="222"/>
        <v>500</v>
      </c>
      <c r="EF39" s="411">
        <f t="shared" si="222"/>
        <v>500</v>
      </c>
      <c r="EG39" s="411" t="str">
        <f t="shared" si="222"/>
        <v>-</v>
      </c>
      <c r="EH39" s="411" t="str">
        <f t="shared" si="222"/>
        <v>-</v>
      </c>
      <c r="EI39" s="411" t="str">
        <f t="shared" si="222"/>
        <v>-</v>
      </c>
      <c r="EJ39" s="535" cm="1">
        <f t="array" ref="EJ39">INDEX(EJ$13:EJ38,$B39+1,1)</f>
        <v>0</v>
      </c>
      <c r="EK39" s="535" cm="1">
        <f t="array" ref="EK39">INDEX(EK$13:EK38,$B39+1,1)</f>
        <v>999999</v>
      </c>
      <c r="EL39" s="535" cm="1">
        <f t="array" ref="EL39">INDEX(EL$13:EL38,$B39+1,1)</f>
        <v>999999</v>
      </c>
      <c r="EM39" s="535" cm="1">
        <f t="array" ref="EM39">INDEX(EM$13:EM38,$B39+1,1)</f>
        <v>999999</v>
      </c>
      <c r="EN39" s="535" cm="1">
        <f t="array" ref="EN39">INDEX(EN$13:EN38,$B39+1,1)</f>
        <v>999999</v>
      </c>
      <c r="EO39" s="535" cm="1">
        <f t="array" ref="EO39">INDEX(EO$13:EO38,$B39+1,1)</f>
        <v>999999</v>
      </c>
      <c r="EP39" s="535" cm="1">
        <f t="array" ref="EP39">INDEX(EP$13:EP38,$B39+1,1)</f>
        <v>999999</v>
      </c>
      <c r="EQ39" s="535" cm="1">
        <f t="array" ref="EQ39">INDEX(EQ$13:EQ38,$B39+1,1)</f>
        <v>999999</v>
      </c>
      <c r="ER39" s="535" cm="1">
        <f t="array" ref="ER39">INDEX(ER$13:ER38,$B39+1,1)</f>
        <v>999999</v>
      </c>
      <c r="ES39" s="535" cm="1">
        <f t="array" ref="ES39">INDEX(ES$13:ES38,$B39+1,1)</f>
        <v>999999</v>
      </c>
      <c r="ET39" s="535" cm="1">
        <f t="array" ref="ET39">INDEX(ET$13:ET38,$B39+1,1)</f>
        <v>999999</v>
      </c>
      <c r="EU39" s="535" cm="1">
        <f t="array" ref="EU39">INDEX(EU$13:EU38,$B39+1,1)</f>
        <v>999999</v>
      </c>
      <c r="EV39" s="535" cm="1">
        <f t="array" ref="EV39">INDEX(EV$13:EV38,$B39+1,1)</f>
        <v>999999</v>
      </c>
      <c r="EW39" s="777">
        <f t="shared" ref="EW39:EY56" si="226">IF(OR($V39=0,$V39=EW$6),999999,0)</f>
        <v>0</v>
      </c>
      <c r="EX39" s="777">
        <f t="shared" si="226"/>
        <v>0</v>
      </c>
      <c r="EY39" s="777">
        <f t="shared" si="226"/>
        <v>999999</v>
      </c>
      <c r="EZ39" s="535" t="str" cm="1">
        <f t="array" ref="EZ39">INDEX(EZ$13:EZ38,$B39+1,1)</f>
        <v>-</v>
      </c>
      <c r="FA39" s="535" t="str" cm="1">
        <f t="array" ref="FA39">INDEX(FA$13:FA38,$B39+1,1)</f>
        <v>-</v>
      </c>
      <c r="FB39" s="411" t="str">
        <f t="shared" ref="FB39:FC56" si="227">IF(OR($AB39=6,$GD39&lt;2),FB$13,INDEX(i.dryman,($AJ39-1)*4+$AI39,FB$6))</f>
        <v>-</v>
      </c>
      <c r="FC39" s="411" t="str">
        <f t="shared" si="227"/>
        <v>-</v>
      </c>
      <c r="FD39" s="776">
        <f t="shared" si="192"/>
        <v>0</v>
      </c>
      <c r="FE39" s="774">
        <f t="shared" si="193"/>
        <v>999999</v>
      </c>
      <c r="FF39" s="775">
        <f t="shared" si="194"/>
        <v>999999</v>
      </c>
      <c r="FG39" s="535" t="str" cm="1">
        <f t="array" ref="FG39">INDEX(FG$13:FG38,$B39+1,1)</f>
        <v>-</v>
      </c>
      <c r="FH39" s="723" cm="1">
        <f t="array" ref="FH39">IF(FG39&lt;&gt;"-",FG39,INDEX(i.ELMatedEst,$AA39+1,$T39))</f>
        <v>0</v>
      </c>
      <c r="FI39" s="535" t="str" cm="1">
        <f t="array" ref="FI39">INDEX(FI$13:FI38,$B39+1,1)</f>
        <v>-</v>
      </c>
      <c r="FJ39" s="535" t="str" cm="1">
        <f t="array" ref="FJ39">INDEX(FJ$13:FJ38,$B39+1,1)</f>
        <v>-</v>
      </c>
      <c r="FK39" s="411">
        <f t="shared" si="203"/>
        <v>0</v>
      </c>
      <c r="FL39" s="661">
        <f t="shared" si="204"/>
        <v>5.0000000000000001E-3</v>
      </c>
      <c r="FM39" s="535" cm="1">
        <f t="array" ref="FM39">INDEX(FM$13:FM38,$B39+1,1)</f>
        <v>1</v>
      </c>
      <c r="FN39" s="662">
        <f t="shared" si="205"/>
        <v>0.12</v>
      </c>
      <c r="FO39" s="662">
        <f>INDEX(CHOOSE($N39,DataAutumn!i.EL_PropnSold,DataWinter!i.EL_PropnSold,DataSpring!i.EL_PropnSold),$AI39,$T39)*INDEX(i.ELMatedEst,$AB39+1,$T39)*i.dAdultRR_ELPropSold
+INDEX(i.dryman,($AJ39-1)*4+$AI39,FO$7)</f>
        <v>0</v>
      </c>
      <c r="FP39" s="662">
        <f>INDEX(CHOOSE($N39,DataAutumn!i.EL_PropnSold,DataWinter!i.EL_PropnSold,DataSpring!i.EL_PropnSold),$AI39,$T39)*INDEX(i.ELMatedEst,$AB39+1,$T39)*i.dAdultRR_ELPropSold
+INDEX(i.dryman,($AJ39-1)*4+$AI39,FP$7)</f>
        <v>3.125E-2</v>
      </c>
      <c r="FQ39" s="662">
        <f>INDEX(CHOOSE($N39,DataAutumn!i.EL_PropnSold,DataWinter!i.EL_PropnSold,DataSpring!i.EL_PropnSold),$AI39,$T39)*INDEX(i.ELMatedEst,$AB39+1,$T39)*i.dAdultRR_ELPropSold
+INDEX(i.dryman,($AJ39-1)*4+$AI39,FQ$7)</f>
        <v>3.125E-2</v>
      </c>
      <c r="FR39" s="662">
        <f>INDEX(CHOOSE($N39,DataAutumn!i.EL_PropnSold,DataWinter!i.EL_PropnSold,DataSpring!i.EL_PropnSold),$AI39,$T39)*INDEX(i.ELMatedEst,$AB39+1,$T39)*i.dAdultRR_ELPropSold
+INDEX(i.dryman,($AJ39-1)*4+$AI39,FR$7)</f>
        <v>3.125E-2</v>
      </c>
      <c r="FS39" s="663">
        <f>INDEX(CHOOSE($N39,DataAutumn!i.EL_PropnSold,DataWinter!i.EL_PropnSold,DataSpring!i.EL_PropnSold),$AI39,$T39)*INDEX(i.ELMatedEst,$AB39+1,$T39)*i.dAdultLSurv_ELPropSold</f>
        <v>0</v>
      </c>
      <c r="FT39" s="411" t="b">
        <f t="shared" si="206"/>
        <v>0</v>
      </c>
      <c r="FU39" s="411" t="b">
        <f t="shared" si="206"/>
        <v>0</v>
      </c>
      <c r="FV39" s="411" t="b">
        <f t="shared" si="206"/>
        <v>0</v>
      </c>
      <c r="FW39" s="411" t="b">
        <f t="shared" si="206"/>
        <v>0</v>
      </c>
      <c r="FX39" s="411">
        <f t="shared" ref="FX39:FY56" si="228">INDEX(i.dryman,($AJ39-1)*4+$AI39,FX$6+$T39-1)</f>
        <v>1</v>
      </c>
      <c r="FY39" s="411">
        <f t="shared" si="228"/>
        <v>0</v>
      </c>
      <c r="FZ39" s="411" t="b">
        <f t="shared" si="208"/>
        <v>0</v>
      </c>
      <c r="GA39" s="411" t="b">
        <f t="shared" ref="GA39:GC56" si="229">($N39=GA$10)</f>
        <v>0</v>
      </c>
      <c r="GB39" s="411" t="b">
        <f t="shared" si="229"/>
        <v>0</v>
      </c>
      <c r="GC39" s="411" t="b">
        <f t="shared" si="229"/>
        <v>1</v>
      </c>
      <c r="GD39" s="87">
        <f t="shared" si="172"/>
        <v>1</v>
      </c>
      <c r="GE39" s="87">
        <f t="shared" si="172"/>
        <v>1</v>
      </c>
      <c r="GF39" s="535" cm="1">
        <f t="array" ref="GF39">INDEX(GF$13:GF38,$B39+1,1)</f>
        <v>1</v>
      </c>
      <c r="GG39" s="535" cm="1">
        <f t="array" ref="GG39">INDEX(GG$13:GG38,$B39+1,1)</f>
        <v>1</v>
      </c>
      <c r="GH39" s="535" cm="1">
        <f t="array" ref="GH39">INDEX(GH$13:GH38,$B39+1,1)</f>
        <v>1</v>
      </c>
      <c r="GI39" s="535" cm="1">
        <f t="array" ref="GI39">INDEX(GI$13:GI38,$B39+1,1)</f>
        <v>1</v>
      </c>
      <c r="GJ39" s="535" t="str" cm="1">
        <f t="array" ref="GJ39">INDEX(GJ$13:GJ38,$B39+1,1)</f>
        <v>-</v>
      </c>
      <c r="GK39" s="411" t="b">
        <f t="shared" si="209"/>
        <v>1</v>
      </c>
      <c r="GL39" s="411" t="b">
        <f t="shared" si="209"/>
        <v>0</v>
      </c>
      <c r="GM39" s="411" t="b">
        <f t="shared" si="209"/>
        <v>0</v>
      </c>
      <c r="GN39" s="411" t="b">
        <f t="shared" si="209"/>
        <v>0</v>
      </c>
      <c r="GO39" s="87">
        <f t="shared" si="221"/>
        <v>1</v>
      </c>
      <c r="GP39" s="87">
        <f t="shared" si="221"/>
        <v>1</v>
      </c>
      <c r="GQ39" s="87">
        <f t="shared" si="221"/>
        <v>1</v>
      </c>
      <c r="GR39" s="87">
        <f t="shared" si="221"/>
        <v>1</v>
      </c>
      <c r="GS39" s="87">
        <f t="shared" si="221"/>
        <v>1</v>
      </c>
      <c r="GT39" s="87">
        <f t="shared" si="221"/>
        <v>1</v>
      </c>
      <c r="GU39" s="87">
        <f t="shared" si="221"/>
        <v>1</v>
      </c>
      <c r="GV39" s="87">
        <f t="shared" si="221"/>
        <v>1</v>
      </c>
      <c r="GW39" s="411" cm="1">
        <f t="array" ref="GW39">INDEX(i.dse_type,1,$L39)</f>
        <v>0</v>
      </c>
      <c r="GX39" s="535" t="str" cm="1">
        <f t="array" ref="GX39">INDEX(GX$13:GX38,$B39+1,1)</f>
        <v>-</v>
      </c>
      <c r="GY39" s="535" t="str" cm="1">
        <f t="array" ref="GY39">INDEX(GY$13:GY38,$B39+1,1)</f>
        <v>-</v>
      </c>
      <c r="GZ39" s="535" t="str" cm="1">
        <f t="array" ref="GZ39">INDEX(GZ$13:GZ38,$B39+1,1)</f>
        <v>-</v>
      </c>
      <c r="HA39" s="18"/>
      <c r="HB39" s="535" t="str" cm="1">
        <f t="array" ref="HB39">INDEX(HB$13:HB38,$B39+1,1)</f>
        <v>-</v>
      </c>
      <c r="HC39" s="535" t="str" cm="1">
        <f t="array" ref="HC39">INDEX(HC$13:HC38,$B39+1,1)</f>
        <v>-</v>
      </c>
      <c r="HD39" s="535" cm="1">
        <f t="array" ref="HD39">INDEX(HD$13:HD38,$B39+1,1)</f>
        <v>0</v>
      </c>
      <c r="HE39" s="535" cm="1">
        <f t="array" ref="HE39">INDEX(HE$13:HE38,$B39+1,1)</f>
        <v>0</v>
      </c>
      <c r="HF39" s="535" cm="1">
        <f t="array" ref="HF39">INDEX(HF$13:HF38,$B39+1,1)</f>
        <v>0</v>
      </c>
      <c r="HG39" s="535" cm="1">
        <f t="array" ref="HG39">INDEX(HG$13:HG38,$B39+1,1)</f>
        <v>0</v>
      </c>
      <c r="HH39" s="535" cm="1">
        <f t="array" ref="HH39">INDEX(HH$13:HH38,$B39+1,1)</f>
        <v>0</v>
      </c>
      <c r="HI39" s="535" cm="1">
        <f t="array" ref="HI39">INDEX(HI$13:HI38,$B39+1,1)</f>
        <v>0</v>
      </c>
      <c r="HJ39" s="535" cm="1">
        <f t="array" ref="HJ39">INDEX(HJ$13:HJ38,$B39+1,1)</f>
        <v>0</v>
      </c>
      <c r="HK39" s="535" cm="1">
        <f t="array" ref="HK39">INDEX(HK$13:HK38,$B39+1,1)</f>
        <v>0</v>
      </c>
      <c r="HL39" s="535" cm="1">
        <f t="array" ref="HL39">INDEX(HL$13:HL38,$B39+1,1)</f>
        <v>0</v>
      </c>
      <c r="HM39" s="535" cm="1">
        <f t="array" ref="HM39">INDEX(HM$13:HM38,$B39+1,1)</f>
        <v>0</v>
      </c>
      <c r="HN39" s="535" cm="1">
        <f t="array" ref="HN39">INDEX(HN$13:HN38,$B39+1,1)</f>
        <v>0</v>
      </c>
      <c r="HO39" s="535" cm="1">
        <f t="array" ref="HO39">INDEX(HO$13:HO38,$B39+1,1)</f>
        <v>0</v>
      </c>
      <c r="HP39" s="535" cm="1">
        <f t="array" ref="HP39">INDEX(HP$13:HP38,$B39+1,1)</f>
        <v>0</v>
      </c>
      <c r="HQ39" s="535" cm="1">
        <f t="array" ref="HQ39">INDEX(HQ$13:HQ38,$B39+1,1)</f>
        <v>0</v>
      </c>
      <c r="HR39" s="535" cm="1">
        <f t="array" ref="HR39">INDEX(HR$13:HR38,$B39+1,1)</f>
        <v>0</v>
      </c>
      <c r="HS39" s="535" cm="1">
        <f t="array" ref="HS39">INDEX(HS$13:HS38,$B39+1,1)</f>
        <v>0</v>
      </c>
      <c r="HT39" s="535" cm="1">
        <f t="array" ref="HT39">INDEX(HT$13:HT38,$B39+1,1)</f>
        <v>0</v>
      </c>
      <c r="HU39" s="535" cm="1">
        <f t="array" ref="HU39">INDEX(HU$13:HU38,$B39+1,1)</f>
        <v>0</v>
      </c>
      <c r="HV39" s="535" cm="1">
        <f t="array" ref="HV39">INDEX(HV$13:HV38,$B39+1,1)</f>
        <v>0</v>
      </c>
      <c r="HW39" s="535" cm="1">
        <f t="array" ref="HW39">INDEX(HW$13:HW38,$B39+1,1)</f>
        <v>0</v>
      </c>
      <c r="HX39" s="535" cm="1">
        <f t="array" ref="HX39">INDEX(HX$13:HX38,$B39+1,1)</f>
        <v>0</v>
      </c>
      <c r="HY39" s="535" cm="1">
        <f t="array" ref="HY39">INDEX(HY$13:HY38,$B39+1,1)</f>
        <v>0</v>
      </c>
      <c r="HZ39" s="535" cm="1">
        <f t="array" ref="HZ39">INDEX(HZ$13:HZ38,$B39+1,1)</f>
        <v>0</v>
      </c>
      <c r="IA39" s="535" cm="1">
        <f t="array" ref="IA39">INDEX(IA$13:IA38,$B39+1,1)</f>
        <v>0</v>
      </c>
      <c r="IB39" s="535" cm="1">
        <f t="array" ref="IB39">INDEX(IB$13:IB38,$B39+1,1)</f>
        <v>0</v>
      </c>
      <c r="IC39" s="535" cm="1">
        <f t="array" ref="IC39">INDEX(IC$13:IC38,$B39+1,1)</f>
        <v>0</v>
      </c>
      <c r="ID39" s="535" cm="1">
        <f t="array" ref="ID39">INDEX(ID$13:ID38,$B39+1,1)</f>
        <v>0</v>
      </c>
      <c r="IE39" s="535" cm="1">
        <f t="array" ref="IE39">INDEX(IE$13:IE38,$B39+1,1)</f>
        <v>0</v>
      </c>
      <c r="IF39" s="535" cm="1">
        <f t="array" ref="IF39">INDEX(IF$13:IF38,$B39+1,1)</f>
        <v>0</v>
      </c>
      <c r="IG39" s="535" cm="1">
        <f t="array" ref="IG39">INDEX(IG$13:IG38,$B39+1,1)</f>
        <v>0</v>
      </c>
      <c r="IH39" s="535" cm="1">
        <f t="array" ref="IH39">INDEX(IH$13:IH38,$B39+1,1)</f>
        <v>0</v>
      </c>
      <c r="II39" s="535" cm="1">
        <f t="array" ref="II39">INDEX(II$13:II38,$B39+1,1)</f>
        <v>0</v>
      </c>
      <c r="IJ39" s="535" cm="1">
        <f t="array" ref="IJ39">INDEX(IJ$13:IJ38,$B39+1,1)</f>
        <v>0</v>
      </c>
      <c r="IK39" s="535" cm="1">
        <f t="array" ref="IK39">INDEX(IK$13:IK38,$B39+1,1)</f>
        <v>0</v>
      </c>
      <c r="IL39" s="535" cm="1">
        <f t="array" ref="IL39">INDEX(IL$13:IL38,$B39+1,1)</f>
        <v>0</v>
      </c>
      <c r="IM39" s="535" cm="1">
        <f t="array" ref="IM39">INDEX(IM$13:IM38,$B39+1,1)</f>
        <v>0</v>
      </c>
      <c r="IN39" s="535" cm="1">
        <f t="array" ref="IN39">INDEX(IN$13:IN38,$B39+1,1)</f>
        <v>0</v>
      </c>
      <c r="IO39" s="535" cm="1">
        <f t="array" ref="IO39">INDEX(IO$13:IO38,$B39+1,1)</f>
        <v>0</v>
      </c>
      <c r="IP39" s="535" cm="1">
        <f t="array" ref="IP39">INDEX(IP$13:IP38,$B39+1,1)</f>
        <v>0</v>
      </c>
      <c r="IQ39" s="535" cm="1">
        <f t="array" ref="IQ39">INDEX(IQ$13:IQ38,$B39+1,1)</f>
        <v>0</v>
      </c>
      <c r="IR39" s="535" cm="1">
        <f t="array" ref="IR39">INDEX(IR$13:IR38,$B39+1,1)</f>
        <v>0</v>
      </c>
      <c r="IS39" s="535" cm="1">
        <f t="array" ref="IS39">INDEX(IS$13:IS38,$B39+1,1)</f>
        <v>0</v>
      </c>
      <c r="IT39" s="535" cm="1">
        <f t="array" ref="IT39">INDEX(IT$13:IT38,$B39+1,1)</f>
        <v>0</v>
      </c>
      <c r="IU39" s="535" cm="1">
        <f t="array" ref="IU39">INDEX(IU$13:IU38,$B39+1,1)</f>
        <v>0</v>
      </c>
      <c r="IV39" s="535" cm="1">
        <f t="array" ref="IV39">INDEX(IV$13:IV38,$B39+1,1)</f>
        <v>0</v>
      </c>
      <c r="IW39" s="535" cm="1">
        <f t="array" ref="IW39">INDEX(IW$13:IW38,$B39+1,1)</f>
        <v>0</v>
      </c>
      <c r="IX39" s="535" cm="1">
        <f t="array" ref="IX39">INDEX(IX$13:IX38,$B39+1,1)</f>
        <v>0</v>
      </c>
      <c r="IY39" s="535" cm="1">
        <f t="array" ref="IY39">INDEX(IY$13:IY38,$B39+1,1)</f>
        <v>0</v>
      </c>
      <c r="IZ39" s="535" cm="1">
        <f t="array" ref="IZ39">INDEX(IZ$13:IZ38,$B39+1,1)</f>
        <v>0</v>
      </c>
      <c r="JA39" s="535" cm="1">
        <f t="array" ref="JA39">INDEX(JA$13:JA38,$B39+1,1)</f>
        <v>0</v>
      </c>
      <c r="JB39" s="535" cm="1">
        <f t="array" ref="JB39">INDEX(JB$13:JB38,$B39+1,1)</f>
        <v>0</v>
      </c>
      <c r="JC39" s="535" cm="1">
        <f t="array" ref="JC39">INDEX(JC$13:JC38,$B39+1,1)</f>
        <v>0</v>
      </c>
      <c r="JD39" s="535" cm="1">
        <f t="array" ref="JD39">INDEX(JD$13:JD38,$B39+1,1)</f>
        <v>0</v>
      </c>
      <c r="JE39" s="535" cm="1">
        <f t="array" ref="JE39">INDEX(JE$13:JE38,$B39+1,1)</f>
        <v>0</v>
      </c>
      <c r="JF39" s="18"/>
      <c r="JG39" s="535" t="str" cm="1">
        <f t="array" ref="JG39">INDEX(JG$13:JG38,$B39+1,1)</f>
        <v>-</v>
      </c>
      <c r="JH39" s="411" t="b">
        <f t="shared" si="210"/>
        <v>0</v>
      </c>
      <c r="JI39" s="535" t="str" cm="1">
        <f t="array" ref="JI39">INDEX(JI$13:JI38,$B39+1,1)</f>
        <v>-</v>
      </c>
      <c r="JJ39" s="535" t="str" cm="1">
        <f t="array" ref="JJ39">INDEX(JJ$13:JJ38,$B39+1,1)</f>
        <v>-</v>
      </c>
      <c r="JK39" s="535" t="str" cm="1">
        <f t="array" ref="JK39">INDEX(JK$13:JK38,$B39+1,1)</f>
        <v>-</v>
      </c>
      <c r="JL39" s="535" cm="1">
        <f t="array" ref="JL39">INDEX(JL$13:JL38,$B39+1,1)</f>
        <v>1</v>
      </c>
      <c r="JM39" s="535" cm="1">
        <f t="array" ref="JM39">INDEX(JM$13:JM38,$B39+1,1)</f>
        <v>1</v>
      </c>
      <c r="JN39" s="535" t="str" cm="1">
        <f t="array" ref="JN39">INDEX(JN$13:JN38,$B39+1,1)</f>
        <v>-</v>
      </c>
      <c r="JO39" s="535" t="str" cm="1">
        <f t="array" ref="JO39">INDEX(JO$13:JO38,$B39+1,1)</f>
        <v>-</v>
      </c>
      <c r="JP39" s="535" t="str" cm="1">
        <f t="array" ref="JP39">INDEX(JP$13:JP38,$B39+1,1)</f>
        <v>-</v>
      </c>
      <c r="JQ39" s="535" t="str" cm="1">
        <f t="array" ref="JQ39">INDEX(JQ$13:JQ38,$B39+1,1)</f>
        <v>-</v>
      </c>
      <c r="JR39" s="535" t="str" cm="1">
        <f t="array" ref="JR39">INDEX(JR$13:JR38,$B39+1,1)</f>
        <v>-</v>
      </c>
      <c r="JS39" s="535" t="str" cm="1">
        <f t="array" ref="JS39">INDEX(JS$13:JS38,$B39+1,1)</f>
        <v>-</v>
      </c>
      <c r="JT39" s="535" t="str" cm="1">
        <f t="array" ref="JT39">INDEX(JT$13:JT38,$B39+1,1)</f>
        <v>-</v>
      </c>
      <c r="JU39" s="535" t="str" cm="1">
        <f t="array" ref="JU39">INDEX(JU$13:JU38,$B39+1,1)</f>
        <v>-</v>
      </c>
      <c r="JV39" s="535" t="str" cm="1">
        <f t="array" ref="JV39">INDEX(JV$13:JV38,$B39+1,1)</f>
        <v>-</v>
      </c>
      <c r="JW39" s="535" t="str" cm="1">
        <f t="array" ref="JW39">INDEX(JW$13:JW38,$B39+1,1)</f>
        <v>-</v>
      </c>
      <c r="JX39" s="535" t="str" cm="1">
        <f t="array" ref="JX39">INDEX(JX$13:JX38,$B39+1,1)</f>
        <v>-</v>
      </c>
      <c r="JY39" s="535" t="str" cm="1">
        <f t="array" ref="JY39">INDEX(JY$13:JY38,$B39+1,1)</f>
        <v>-</v>
      </c>
      <c r="JZ39" s="535" t="str" cm="1">
        <f t="array" ref="JZ39">INDEX(JZ$13:JZ38,$B39+1,1)</f>
        <v>-</v>
      </c>
      <c r="KA39" s="535" t="str" cm="1">
        <f t="array" ref="KA39">INDEX(KA$13:KA38,$B39+1,1)</f>
        <v>-</v>
      </c>
      <c r="KB39" s="535" t="str" cm="1">
        <f t="array" ref="KB39">INDEX(KB$13:KB38,$B39+1,1)</f>
        <v>-</v>
      </c>
      <c r="KC39" s="535" t="str" cm="1">
        <f t="array" ref="KC39">INDEX(KC$13:KC38,$B39+1,1)</f>
        <v>-</v>
      </c>
      <c r="KD39" s="535" t="str" cm="1">
        <f t="array" ref="KD39">INDEX(KD$13:KD38,$B39+1,1)</f>
        <v>-</v>
      </c>
      <c r="KE39" s="535" t="str" cm="1">
        <f t="array" ref="KE39">INDEX(KE$13:KE38,$B39+1,1)</f>
        <v>-</v>
      </c>
      <c r="KF39" s="535" t="str" cm="1">
        <f t="array" ref="KF39">INDEX(KF$13:KF38,$B39+1,1)</f>
        <v>-</v>
      </c>
      <c r="KG39" s="535" t="str" cm="1">
        <f t="array" ref="KG39">INDEX(KG$13:KG38,$B39+1,1)</f>
        <v>-</v>
      </c>
      <c r="KH39" s="535" t="str" cm="1">
        <f t="array" ref="KH39">INDEX(KH$13:KH38,$B39+1,1)</f>
        <v>-</v>
      </c>
      <c r="KI39" s="535" cm="1">
        <f t="array" ref="KI39">INDEX(KI$13:KI38,$B39+1,1)</f>
        <v>0</v>
      </c>
      <c r="KJ39" s="535" t="str" cm="1">
        <f t="array" ref="KJ39">INDEX(KJ$13:KJ38,$B39+1,1)</f>
        <v>-</v>
      </c>
      <c r="KK39" s="535" cm="1">
        <f t="array" ref="KK39">INDEX(KK$13:KK38,$B39+1,1)</f>
        <v>1</v>
      </c>
      <c r="KL39" s="535" cm="1">
        <f t="array" ref="KL39">INDEX(KL$13:KL38,$B39+1,1)</f>
        <v>0</v>
      </c>
      <c r="KM39" s="535" cm="1">
        <f t="array" ref="KM39">INDEX(KM$13:KM38,$B39+1,1)</f>
        <v>0</v>
      </c>
      <c r="KN39" s="535" cm="1">
        <f t="array" ref="KN39">INDEX(KN$13:KN38,$B39+1,1)</f>
        <v>0</v>
      </c>
      <c r="KO39" s="535" cm="1">
        <f t="array" ref="KO39">INDEX(KO$13:KO38,$B39+1,1)</f>
        <v>0</v>
      </c>
      <c r="KP39" s="535" cm="1">
        <f t="array" ref="KP39">INDEX(KP$13:KP38,$B39+1,1)</f>
        <v>0</v>
      </c>
      <c r="KQ39" s="535" cm="1">
        <f t="array" ref="KQ39">INDEX(KQ$13:KQ38,$B39+1,1)</f>
        <v>0</v>
      </c>
      <c r="KR39" s="535" cm="1">
        <f t="array" ref="KR39">INDEX(KR$13:KR38,$B39+1,1)</f>
        <v>0</v>
      </c>
      <c r="KS39" s="535" cm="1">
        <f t="array" ref="KS39">INDEX(KS$13:KS38,$B39+1,1)</f>
        <v>1</v>
      </c>
      <c r="KT39" s="535" cm="1">
        <f t="array" ref="KT39">INDEX(KT$13:KT38,$B39+1,1)</f>
        <v>0</v>
      </c>
      <c r="KU39" s="535" cm="1">
        <f t="array" ref="KU39">INDEX(KU$13:KU38,$B39+1,1)</f>
        <v>0</v>
      </c>
      <c r="KV39" s="535" cm="1">
        <f t="array" ref="KV39">INDEX(KV$13:KV38,$B39+1,1)</f>
        <v>0</v>
      </c>
      <c r="KW39" s="535" cm="1">
        <f t="array" ref="KW39">INDEX(KW$13:KW38,$B39+1,1)</f>
        <v>0</v>
      </c>
      <c r="KX39" s="535" cm="1">
        <f t="array" ref="KX39">INDEX(KX$13:KX38,$B39+1,1)</f>
        <v>0</v>
      </c>
      <c r="KY39" s="18"/>
      <c r="KZ39" s="535" cm="1">
        <f t="array" ref="KZ39">INDEX(KZ$13:KZ38,$B39+1,1)</f>
        <v>0.125</v>
      </c>
      <c r="LA39" s="535" cm="1">
        <f t="array" ref="LA39">INDEX(LA$13:LA38,$B39+1,1)</f>
        <v>0.3</v>
      </c>
      <c r="LB39" s="535" cm="1">
        <f t="array" ref="LB39">INDEX(LB$13:LB38,$B39+1,1)</f>
        <v>-0.05</v>
      </c>
      <c r="LC39" s="535" cm="1">
        <f t="array" ref="LC39">INDEX(LC$13:LC38,$B39+1,1)</f>
        <v>0.1</v>
      </c>
      <c r="LD39" s="535" cm="1">
        <f t="array" ref="LD39">INDEX(LD$13:LD38,$B39+1,1)</f>
        <v>0.25</v>
      </c>
      <c r="LE39" s="535" cm="1">
        <f t="array" ref="LE39">INDEX(LE$13:LE38,$B39+1,1)</f>
        <v>-0.05</v>
      </c>
      <c r="LF39" s="535" cm="1">
        <f t="array" ref="LF39">INDEX(LF$13:LF38,$B39+1,1)</f>
        <v>0.05</v>
      </c>
      <c r="LG39" s="535" cm="1">
        <f t="array" ref="LG39">INDEX(LG$13:LG38,$B39+1,1)</f>
        <v>0.1</v>
      </c>
      <c r="LH39" s="535" cm="1">
        <f t="array" ref="LH39">INDEX(LH$13:LH38,$B39+1,1)</f>
        <v>-0.02</v>
      </c>
      <c r="LI39" s="535" cm="1">
        <f t="array" ref="LI39">INDEX(LI$13:LI38,$B39+1,1)</f>
        <v>0.1</v>
      </c>
      <c r="LJ39" s="535" cm="1">
        <f t="array" ref="LJ39">INDEX(LJ$13:LJ38,$B39+1,1)</f>
        <v>0.25</v>
      </c>
      <c r="LK39" s="535" cm="1">
        <f t="array" ref="LK39">INDEX(LK$13:LK38,$B39+1,1)</f>
        <v>-0.05</v>
      </c>
      <c r="LL39" s="535" cm="1">
        <f t="array" ref="LL39">INDEX(LL$13:LL38,$B39+1,1)</f>
        <v>0.125</v>
      </c>
      <c r="LM39" s="535" cm="1">
        <f t="array" ref="LM39">INDEX(LM$13:LM38,$B39+1,1)</f>
        <v>0.1</v>
      </c>
      <c r="LN39" s="535" cm="1">
        <f t="array" ref="LN39">INDEX(LN$13:LN38,$B39+1,1)</f>
        <v>0.1</v>
      </c>
      <c r="LO39" s="535" cm="1">
        <f t="array" ref="LO39">INDEX(LO$13:LO38,$B39+1,1)</f>
        <v>0.1</v>
      </c>
      <c r="LP39" s="535" cm="1">
        <f t="array" ref="LP39">INDEX(LP$13:LP38,$B39+1,1)</f>
        <v>0</v>
      </c>
      <c r="LQ39" s="535" cm="1">
        <f t="array" ref="LQ39">INDEX(LQ$13:LQ38,$B39+1,1)</f>
        <v>0</v>
      </c>
      <c r="LR39" s="535" cm="1">
        <f t="array" ref="LR39">INDEX(LR$13:LR38,$B39+1,1)</f>
        <v>0</v>
      </c>
      <c r="LS39" s="535" cm="1">
        <f t="array" ref="LS39">INDEX(LS$13:LS38,$B39+1,1)</f>
        <v>0</v>
      </c>
      <c r="LT39" s="535" cm="1">
        <f t="array" ref="LT39">INDEX(LT$13:LT38,$B39+1,1)</f>
        <v>0</v>
      </c>
      <c r="LU39" s="535" cm="1">
        <f t="array" ref="LU39">INDEX(LU$13:LU38,$B39+1,1)</f>
        <v>0</v>
      </c>
      <c r="LV39" s="535" cm="1">
        <f t="array" ref="LV39">INDEX(LV$13:LV38,$B39+1,1)</f>
        <v>0</v>
      </c>
      <c r="LW39" s="535" cm="1">
        <f t="array" ref="LW39">INDEX(LW$13:LW38,$B39+1,1)</f>
        <v>0</v>
      </c>
      <c r="LX39" s="535" cm="1">
        <f t="array" ref="LX39">INDEX(LX$13:LX38,$B39+1,1)</f>
        <v>0</v>
      </c>
      <c r="LY39" s="535" cm="1">
        <f t="array" ref="LY39">INDEX(LY$13:LY38,$B39+1,1)</f>
        <v>0</v>
      </c>
      <c r="LZ39" s="535" cm="1">
        <f t="array" ref="LZ39">INDEX(LZ$13:LZ38,$B39+1,1)</f>
        <v>0</v>
      </c>
      <c r="MA39" s="535" cm="1">
        <f t="array" ref="MA39">INDEX(MA$13:MA38,$B39+1,1)</f>
        <v>0</v>
      </c>
      <c r="MB39" s="535" cm="1">
        <f t="array" ref="MB39">INDEX(MB$13:MB38,$B39+1,1)</f>
        <v>0</v>
      </c>
      <c r="MC39" s="535" cm="1">
        <f t="array" ref="MC39">INDEX(MC$13:MC38,$B39+1,1)</f>
        <v>0</v>
      </c>
      <c r="MD39" s="535" cm="1">
        <f t="array" ref="MD39">INDEX(MD$13:MD38,$B39+1,1)</f>
        <v>0</v>
      </c>
      <c r="ME39" s="535" cm="1">
        <f t="array" ref="ME39">INDEX(ME$13:ME38,$B39+1,1)</f>
        <v>0</v>
      </c>
      <c r="MF39" s="535" cm="1">
        <f t="array" ref="MF39">INDEX(MF$13:MF38,$B39+1,1)</f>
        <v>0</v>
      </c>
      <c r="MG39" s="535" cm="1">
        <f t="array" ref="MG39">INDEX(MG$13:MG38,$B39+1,1)</f>
        <v>0</v>
      </c>
      <c r="MH39" s="535" cm="1">
        <f t="array" ref="MH39">INDEX(MH$13:MH38,$B39+1,1)</f>
        <v>0</v>
      </c>
      <c r="MI39" s="535" cm="1">
        <f t="array" ref="MI39">INDEX(MI$13:MI38,$B39+1,1)</f>
        <v>0</v>
      </c>
      <c r="MJ39" s="535" cm="1">
        <f t="array" ref="MJ39">INDEX(MJ$13:MJ38,$B39+1,1)</f>
        <v>0</v>
      </c>
      <c r="MK39" s="535" cm="1">
        <f t="array" ref="MK39">INDEX(MK$13:MK38,$B39+1,1)</f>
        <v>0</v>
      </c>
      <c r="ML39" s="535" cm="1">
        <f t="array" ref="ML39">INDEX(ML$13:ML38,$B39+1,1)</f>
        <v>0</v>
      </c>
      <c r="MM39" s="535" cm="1">
        <f t="array" ref="MM39">INDEX(MM$13:MM38,$B39+1,1)</f>
        <v>0</v>
      </c>
      <c r="MN39" s="535" cm="1">
        <f t="array" ref="MN39">INDEX(MN$13:MN38,$B39+1,1)</f>
        <v>0</v>
      </c>
      <c r="MO39" s="535" cm="1">
        <f t="array" ref="MO39">INDEX(MO$13:MO38,$B39+1,1)</f>
        <v>0</v>
      </c>
      <c r="MP39" s="535" cm="1">
        <f t="array" ref="MP39">INDEX(MP$13:MP38,$B39+1,1)</f>
        <v>0</v>
      </c>
      <c r="MQ39" s="535" cm="1">
        <f t="array" ref="MQ39">INDEX(MQ$13:MQ38,$B39+1,1)</f>
        <v>0</v>
      </c>
      <c r="MR39" s="535" cm="1">
        <f t="array" ref="MR39">INDEX(MR$13:MR38,$B39+1,1)</f>
        <v>0</v>
      </c>
      <c r="MS39" s="535" cm="1">
        <f t="array" ref="MS39">INDEX(MS$13:MS38,$B39+1,1)</f>
        <v>0</v>
      </c>
      <c r="MT39" s="535" cm="1">
        <f t="array" ref="MT39">INDEX(MT$13:MT38,$B39+1,1)</f>
        <v>0</v>
      </c>
      <c r="MU39" s="535" cm="1">
        <f t="array" ref="MU39">INDEX(MU$13:MU38,$B39+1,1)</f>
        <v>0</v>
      </c>
      <c r="MV39" s="535" cm="1">
        <f t="array" ref="MV39">INDEX(MV$13:MV38,$B39+1,1)</f>
        <v>0</v>
      </c>
      <c r="MW39" s="535" cm="1">
        <f t="array" ref="MW39">INDEX(MW$13:MW38,$B39+1,1)</f>
        <v>0</v>
      </c>
      <c r="MX39" s="535" cm="1">
        <f t="array" ref="MX39">INDEX(MX$13:MX38,$B39+1,1)</f>
        <v>0</v>
      </c>
      <c r="MY39" s="535" cm="1">
        <f t="array" ref="MY39">INDEX(MY$13:MY38,$B39+1,1)</f>
        <v>0</v>
      </c>
      <c r="MZ39" s="535" cm="1">
        <f t="array" ref="MZ39">INDEX(MZ$13:MZ38,$B39+1,1)</f>
        <v>0</v>
      </c>
      <c r="NA39" s="535" cm="1">
        <f t="array" ref="NA39">INDEX(NA$13:NA38,$B39+1,1)</f>
        <v>0</v>
      </c>
      <c r="NB39" s="535" cm="1">
        <f t="array" ref="NB39">INDEX(NB$13:NB38,$B39+1,1)</f>
        <v>0</v>
      </c>
      <c r="NC39" s="535" cm="1">
        <f t="array" ref="NC39">INDEX(NC$13:NC38,$B39+1,1)</f>
        <v>0</v>
      </c>
      <c r="ND39" s="535" cm="1">
        <f t="array" ref="ND39">INDEX(ND$13:ND38,$B39+1,1)</f>
        <v>0</v>
      </c>
      <c r="NE39" s="535" cm="1">
        <f t="array" ref="NE39">INDEX(NE$13:NE38,$B39+1,1)</f>
        <v>0</v>
      </c>
      <c r="NF39" s="535" cm="1">
        <f t="array" ref="NF39">INDEX(NF$13:NF38,$B39+1,1)</f>
        <v>0</v>
      </c>
      <c r="NG39" s="535" cm="1">
        <f t="array" ref="NG39">INDEX(NG$13:NG38,$B39+1,1)</f>
        <v>0</v>
      </c>
      <c r="NH39" s="535" cm="1">
        <f t="array" ref="NH39">INDEX(NH$13:NH38,$B39+1,1)</f>
        <v>0</v>
      </c>
      <c r="NI39" s="535" cm="1">
        <f t="array" ref="NI39">INDEX(NI$13:NI38,$B39+1,1)</f>
        <v>0</v>
      </c>
      <c r="NJ39" s="535" cm="1">
        <f t="array" ref="NJ39">INDEX(NJ$13:NJ38,$B39+1,1)</f>
        <v>0</v>
      </c>
      <c r="NK39" s="535" cm="1">
        <f t="array" ref="NK39">INDEX(NK$13:NK38,$B39+1,1)</f>
        <v>0</v>
      </c>
      <c r="NL39" s="535" cm="1">
        <f t="array" ref="NL39">INDEX(NL$13:NL38,$B39+1,1)</f>
        <v>0</v>
      </c>
      <c r="NM39" s="535" cm="1">
        <f t="array" ref="NM39">INDEX(NM$13:NM38,$B39+1,1)</f>
        <v>0</v>
      </c>
      <c r="NN39" s="535" cm="1">
        <f t="array" ref="NN39">INDEX(NN$13:NN38,$B39+1,1)</f>
        <v>0</v>
      </c>
      <c r="NO39" s="535" cm="1">
        <f t="array" ref="NO39">INDEX(NO$13:NO38,$B39+1,1)</f>
        <v>0</v>
      </c>
      <c r="NP39" s="535" cm="1">
        <f t="array" ref="NP39">INDEX(NP$13:NP38,$B39+1,1)</f>
        <v>0</v>
      </c>
      <c r="NQ39" s="535" cm="1">
        <f t="array" ref="NQ39">INDEX(NQ$13:NQ38,$B39+1,1)</f>
        <v>0</v>
      </c>
      <c r="NR39" s="535" cm="1">
        <f t="array" ref="NR39">INDEX(NR$13:NR38,$B39+1,1)</f>
        <v>0</v>
      </c>
      <c r="NS39" s="535" cm="1">
        <f t="array" ref="NS39">INDEX(NS$13:NS38,$B39+1,1)</f>
        <v>0</v>
      </c>
      <c r="NT39" s="535" cm="1">
        <f t="array" ref="NT39">INDEX(NT$13:NT38,$B39+1,1)</f>
        <v>0</v>
      </c>
      <c r="NU39" s="535" cm="1">
        <f t="array" ref="NU39">INDEX(NU$13:NU38,$B39+1,1)</f>
        <v>0</v>
      </c>
      <c r="NV39" s="535" cm="1">
        <f t="array" ref="NV39">INDEX(NV$13:NV38,$B39+1,1)</f>
        <v>0</v>
      </c>
      <c r="NW39" s="535" cm="1">
        <f t="array" ref="NW39">INDEX(NW$13:NW38,$B39+1,1)</f>
        <v>0</v>
      </c>
      <c r="NX39" s="535" cm="1">
        <f t="array" ref="NX39">INDEX(NX$13:NX38,$B39+1,1)</f>
        <v>0</v>
      </c>
      <c r="NY39" s="535" cm="1">
        <f t="array" ref="NY39">INDEX(NY$13:NY38,$B39+1,1)</f>
        <v>0</v>
      </c>
      <c r="NZ39" s="535" cm="1">
        <f t="array" ref="NZ39">INDEX(NZ$13:NZ38,$B39+1,1)</f>
        <v>0</v>
      </c>
      <c r="OA39" s="535" cm="1">
        <f t="array" ref="OA39">INDEX(OA$13:OA38,$B39+1,1)</f>
        <v>0</v>
      </c>
      <c r="OB39" s="535" cm="1">
        <f t="array" ref="OB39">INDEX(OB$13:OB38,$B39+1,1)</f>
        <v>0</v>
      </c>
      <c r="OC39" s="535" cm="1">
        <f t="array" ref="OC39">INDEX(OC$13:OC38,$B39+1,1)</f>
        <v>0</v>
      </c>
      <c r="OD39" s="535" cm="1">
        <f t="array" ref="OD39">INDEX(OD$13:OD38,$B39+1,1)</f>
        <v>0</v>
      </c>
      <c r="OE39" s="535" cm="1">
        <f t="array" ref="OE39">INDEX(OE$13:OE38,$B39+1,1)</f>
        <v>0</v>
      </c>
      <c r="OF39" s="535" cm="1">
        <f t="array" ref="OF39">INDEX(OF$13:OF38,$B39+1,1)</f>
        <v>0</v>
      </c>
      <c r="OG39" s="535" cm="1">
        <f t="array" ref="OG39">INDEX(OG$13:OG38,$B39+1,1)</f>
        <v>0</v>
      </c>
      <c r="OH39" s="535" cm="1">
        <f t="array" ref="OH39">INDEX(OH$13:OH38,$B39+1,1)</f>
        <v>0</v>
      </c>
      <c r="OI39" s="535" cm="1">
        <f t="array" ref="OI39">INDEX(OI$13:OI38,$B39+1,1)</f>
        <v>0</v>
      </c>
      <c r="OJ39" s="535" cm="1">
        <f t="array" ref="OJ39">INDEX(OJ$13:OJ38,$B39+1,1)</f>
        <v>0</v>
      </c>
      <c r="OK39" s="535" cm="1">
        <f t="array" ref="OK39">INDEX(OK$13:OK38,$B39+1,1)</f>
        <v>0</v>
      </c>
      <c r="OL39" s="535" cm="1">
        <f t="array" ref="OL39">INDEX(OL$13:OL38,$B39+1,1)</f>
        <v>0</v>
      </c>
      <c r="OM39" s="535" cm="1">
        <f t="array" ref="OM39">INDEX(OM$13:OM38,$B39+1,1)</f>
        <v>0</v>
      </c>
      <c r="ON39" s="535" cm="1">
        <f t="array" ref="ON39">INDEX(ON$13:ON38,$B39+1,1)</f>
        <v>0</v>
      </c>
      <c r="OO39" s="535" cm="1">
        <f t="array" ref="OO39">INDEX(OO$13:OO38,$B39+1,1)</f>
        <v>0</v>
      </c>
      <c r="OP39" s="535" cm="1">
        <f t="array" ref="OP39">INDEX(OP$13:OP38,$B39+1,1)</f>
        <v>0</v>
      </c>
      <c r="OQ39" s="535" cm="1">
        <f t="array" ref="OQ39">INDEX(OQ$13:OQ38,$B39+1,1)</f>
        <v>0</v>
      </c>
      <c r="OR39" s="535" cm="1">
        <f t="array" ref="OR39">INDEX(OR$13:OR38,$B39+1,1)</f>
        <v>0</v>
      </c>
      <c r="OS39" s="535" cm="1">
        <f t="array" ref="OS39">INDEX(OS$13:OS38,$B39+1,1)</f>
        <v>0</v>
      </c>
      <c r="OT39" s="535" cm="1">
        <f t="array" ref="OT39">INDEX(OT$13:OT38,$B39+1,1)</f>
        <v>0</v>
      </c>
      <c r="OU39" s="535" cm="1">
        <f t="array" ref="OU39">INDEX(OU$13:OU38,$B39+1,1)</f>
        <v>0</v>
      </c>
      <c r="OV39" s="535" cm="1">
        <f t="array" ref="OV39">INDEX(OV$13:OV38,$B39+1,1)</f>
        <v>0</v>
      </c>
      <c r="OW39" s="535" cm="1">
        <f t="array" ref="OW39">INDEX(OW$13:OW38,$B39+1,1)</f>
        <v>0</v>
      </c>
      <c r="OX39" s="535" cm="1">
        <f t="array" ref="OX39">INDEX(OX$13:OX38,$B39+1,1)</f>
        <v>0</v>
      </c>
      <c r="OY39" s="535" cm="1">
        <f t="array" ref="OY39">INDEX(OY$13:OY38,$B39+1,1)</f>
        <v>0</v>
      </c>
      <c r="OZ39" s="535" cm="1">
        <f t="array" ref="OZ39">INDEX(OZ$13:OZ38,$B39+1,1)</f>
        <v>0</v>
      </c>
      <c r="PA39" s="535" cm="1">
        <f t="array" ref="PA39">INDEX(PA$13:PA38,$B39+1,1)</f>
        <v>0</v>
      </c>
      <c r="PB39" s="535" cm="1">
        <f t="array" ref="PB39">INDEX(PB$13:PB38,$B39+1,1)</f>
        <v>0</v>
      </c>
      <c r="PC39" s="535" cm="1">
        <f t="array" ref="PC39">INDEX(PC$13:PC38,$B39+1,1)</f>
        <v>0</v>
      </c>
      <c r="PD39" s="535" cm="1">
        <f t="array" ref="PD39">INDEX(PD$13:PD38,$B39+1,1)</f>
        <v>0</v>
      </c>
      <c r="PE39" s="535" cm="1">
        <f t="array" ref="PE39">INDEX(PE$13:PE38,$B39+1,1)</f>
        <v>0</v>
      </c>
      <c r="PF39" s="535" cm="1">
        <f t="array" ref="PF39">INDEX(PF$13:PF38,$B39+1,1)</f>
        <v>0</v>
      </c>
      <c r="PG39" s="535" cm="1">
        <f t="array" ref="PG39">INDEX(PG$13:PG38,$B39+1,1)</f>
        <v>0</v>
      </c>
      <c r="PH39" s="535" cm="1">
        <f t="array" ref="PH39">INDEX(PH$13:PH38,$B39+1,1)</f>
        <v>0</v>
      </c>
      <c r="PI39" s="535" cm="1">
        <f t="array" ref="PI39">INDEX(PI$13:PI38,$B39+1,1)</f>
        <v>0</v>
      </c>
      <c r="PJ39" s="535" cm="1">
        <f t="array" ref="PJ39">INDEX(PJ$13:PJ38,$B39+1,1)</f>
        <v>0</v>
      </c>
      <c r="PK39" s="535" cm="1">
        <f t="array" ref="PK39">INDEX(PK$13:PK38,$B39+1,1)</f>
        <v>0</v>
      </c>
      <c r="PL39" s="535" cm="1">
        <f t="array" ref="PL39">INDEX(PL$13:PL38,$B39+1,1)</f>
        <v>0</v>
      </c>
      <c r="PM39" s="535" cm="1">
        <f t="array" ref="PM39">INDEX(PM$13:PM38,$B39+1,1)</f>
        <v>0</v>
      </c>
      <c r="PN39" s="535" cm="1">
        <f t="array" ref="PN39">INDEX(PN$13:PN38,$B39+1,1)</f>
        <v>0</v>
      </c>
      <c r="PO39" s="535" cm="1">
        <f t="array" ref="PO39">INDEX(PO$13:PO38,$B39+1,1)</f>
        <v>0</v>
      </c>
      <c r="PP39" s="535" cm="1">
        <f t="array" ref="PP39">INDEX(PP$13:PP38,$B39+1,1)</f>
        <v>0</v>
      </c>
      <c r="PQ39" s="535" cm="1">
        <f t="array" ref="PQ39">INDEX(PQ$13:PQ38,$B39+1,1)</f>
        <v>0</v>
      </c>
      <c r="PR39" s="535" cm="1">
        <f t="array" ref="PR39">INDEX(PR$13:PR38,$B39+1,1)</f>
        <v>0</v>
      </c>
      <c r="PS39" s="535" cm="1">
        <f t="array" ref="PS39">INDEX(PS$13:PS38,$B39+1,1)</f>
        <v>0</v>
      </c>
      <c r="PT39" s="535" cm="1">
        <f t="array" ref="PT39">INDEX(PT$13:PT38,$B39+1,1)</f>
        <v>0</v>
      </c>
      <c r="PU39" s="535" cm="1">
        <f t="array" ref="PU39">INDEX(PU$13:PU38,$B39+1,1)</f>
        <v>0</v>
      </c>
      <c r="PV39" s="535" cm="1">
        <f t="array" ref="PV39">INDEX(PV$13:PV38,$B39+1,1)</f>
        <v>0</v>
      </c>
      <c r="PW39" s="535" cm="1">
        <f t="array" ref="PW39">INDEX(PW$13:PW38,$B39+1,1)</f>
        <v>0</v>
      </c>
      <c r="PX39" s="535" cm="1">
        <f t="array" ref="PX39">INDEX(PX$13:PX38,$B39+1,1)</f>
        <v>0</v>
      </c>
      <c r="PY39" s="535" cm="1">
        <f t="array" ref="PY39">INDEX(PY$13:PY38,$B39+1,1)</f>
        <v>0</v>
      </c>
      <c r="PZ39" s="535" cm="1">
        <f t="array" ref="PZ39">INDEX(PZ$13:PZ38,$B39+1,1)</f>
        <v>0</v>
      </c>
      <c r="QA39" s="535" cm="1">
        <f t="array" ref="QA39">INDEX(QA$13:QA38,$B39+1,1)</f>
        <v>0</v>
      </c>
      <c r="QB39" s="535" cm="1">
        <f t="array" ref="QB39">INDEX(QB$13:QB38,$B39+1,1)</f>
        <v>0</v>
      </c>
      <c r="QC39" s="535" cm="1">
        <f t="array" ref="QC39">INDEX(QC$13:QC38,$B39+1,1)</f>
        <v>0</v>
      </c>
      <c r="QD39" s="535" cm="1">
        <f t="array" ref="QD39">INDEX(QD$13:QD38,$B39+1,1)</f>
        <v>0</v>
      </c>
      <c r="QE39" s="535" cm="1">
        <f t="array" ref="QE39">INDEX(QE$13:QE38,$B39+1,1)</f>
        <v>0</v>
      </c>
      <c r="QF39" s="535" cm="1">
        <f t="array" ref="QF39">INDEX(QF$13:QF38,$B39+1,1)</f>
        <v>0</v>
      </c>
      <c r="QG39" s="535" cm="1">
        <f t="array" ref="QG39">INDEX(QG$13:QG38,$B39+1,1)</f>
        <v>0</v>
      </c>
      <c r="QH39" s="535" cm="1">
        <f t="array" ref="QH39">INDEX(QH$13:QH38,$B39+1,1)</f>
        <v>0</v>
      </c>
      <c r="QI39" s="535" cm="1">
        <f t="array" ref="QI39">INDEX(QI$13:QI38,$B39+1,1)</f>
        <v>0</v>
      </c>
      <c r="QJ39" s="535" cm="1">
        <f t="array" ref="QJ39">INDEX(QJ$13:QJ38,$B39+1,1)</f>
        <v>0</v>
      </c>
      <c r="QK39" s="535" cm="1">
        <f t="array" ref="QK39">INDEX(QK$13:QK38,$B39+1,1)</f>
        <v>0</v>
      </c>
      <c r="QL39" s="535" cm="1">
        <f t="array" ref="QL39">INDEX(QL$13:QL38,$B39+1,1)</f>
        <v>0</v>
      </c>
      <c r="QM39" s="535" cm="1">
        <f t="array" ref="QM39">INDEX(QM$13:QM38,$B39+1,1)</f>
        <v>0</v>
      </c>
      <c r="QN39" s="535" cm="1">
        <f t="array" ref="QN39">INDEX(QN$13:QN38,$B39+1,1)</f>
        <v>0</v>
      </c>
      <c r="QO39" s="535" cm="1">
        <f t="array" ref="QO39">INDEX(QO$13:QO38,$B39+1,1)</f>
        <v>0</v>
      </c>
      <c r="QP39" s="535" cm="1">
        <f t="array" ref="QP39">INDEX(QP$13:QP38,$B39+1,1)</f>
        <v>0</v>
      </c>
      <c r="QQ39" s="535" cm="1">
        <f t="array" ref="QQ39">INDEX(QQ$13:QQ38,$B39+1,1)</f>
        <v>0</v>
      </c>
      <c r="QR39" s="535" cm="1">
        <f t="array" ref="QR39">INDEX(QR$13:QR38,$B39+1,1)</f>
        <v>0</v>
      </c>
      <c r="QS39" s="535" cm="1">
        <f t="array" ref="QS39">INDEX(QS$13:QS38,$B39+1,1)</f>
        <v>0</v>
      </c>
      <c r="QT39" s="535" cm="1">
        <f t="array" ref="QT39">INDEX(QT$13:QT38,$B39+1,1)</f>
        <v>0</v>
      </c>
      <c r="QU39" s="535" cm="1">
        <f t="array" ref="QU39">INDEX(QU$13:QU38,$B39+1,1)</f>
        <v>0</v>
      </c>
      <c r="QV39" s="535" cm="1">
        <f t="array" ref="QV39">INDEX(QV$13:QV38,$B39+1,1)</f>
        <v>0</v>
      </c>
      <c r="QW39" s="535" cm="1">
        <f t="array" ref="QW39">INDEX(QW$13:QW38,$B39+1,1)</f>
        <v>0</v>
      </c>
      <c r="QX39" s="535" cm="1">
        <f t="array" ref="QX39">INDEX(QX$13:QX38,$B39+1,1)</f>
        <v>0</v>
      </c>
      <c r="QY39" s="535" cm="1">
        <f t="array" ref="QY39">INDEX(QY$13:QY38,$B39+1,1)</f>
        <v>0</v>
      </c>
      <c r="QZ39" s="535" cm="1">
        <f t="array" ref="QZ39">INDEX(QZ$13:QZ38,$B39+1,1)</f>
        <v>0</v>
      </c>
      <c r="RA39" s="535" cm="1">
        <f t="array" ref="RA39">INDEX(RA$13:RA38,$B39+1,1)</f>
        <v>0</v>
      </c>
      <c r="RB39" s="535" cm="1">
        <f t="array" ref="RB39">INDEX(RB$13:RB38,$B39+1,1)</f>
        <v>0</v>
      </c>
      <c r="RC39" s="535" cm="1">
        <f t="array" ref="RC39">INDEX(RC$13:RC38,$B39+1,1)</f>
        <v>0</v>
      </c>
      <c r="RD39" s="535" cm="1">
        <f t="array" ref="RD39">INDEX(RD$13:RD38,$B39+1,1)</f>
        <v>0</v>
      </c>
      <c r="RE39" s="535" cm="1">
        <f t="array" ref="RE39">INDEX(RE$13:RE38,$B39+1,1)</f>
        <v>0</v>
      </c>
      <c r="RF39" s="535" cm="1">
        <f t="array" ref="RF39">INDEX(RF$13:RF38,$B39+1,1)</f>
        <v>0</v>
      </c>
      <c r="RG39" s="535" cm="1">
        <f t="array" ref="RG39">INDEX(RG$13:RG38,$B39+1,1)</f>
        <v>0</v>
      </c>
      <c r="RH39" s="535" cm="1">
        <f t="array" ref="RH39">INDEX(RH$13:RH38,$B39+1,1)</f>
        <v>0</v>
      </c>
      <c r="RI39" s="535" cm="1">
        <f t="array" ref="RI39">INDEX(RI$13:RI38,$B39+1,1)</f>
        <v>0</v>
      </c>
      <c r="RJ39" s="535" cm="1">
        <f t="array" ref="RJ39">INDEX(RJ$13:RJ38,$B39+1,1)</f>
        <v>0</v>
      </c>
      <c r="RK39" s="535" cm="1">
        <f t="array" ref="RK39">INDEX(RK$13:RK38,$B39+1,1)</f>
        <v>0</v>
      </c>
      <c r="RL39" s="535" cm="1">
        <f t="array" ref="RL39">INDEX(RL$13:RL38,$B39+1,1)</f>
        <v>0</v>
      </c>
      <c r="RM39" s="535" cm="1">
        <f t="array" ref="RM39">INDEX(RM$13:RM38,$B39+1,1)</f>
        <v>0</v>
      </c>
      <c r="RN39" s="535" cm="1">
        <f t="array" ref="RN39">INDEX(RN$13:RN38,$B39+1,1)</f>
        <v>0</v>
      </c>
      <c r="RO39" s="535" cm="1">
        <f t="array" ref="RO39">INDEX(RO$13:RO38,$B39+1,1)</f>
        <v>0</v>
      </c>
      <c r="RP39" s="535" cm="1">
        <f t="array" ref="RP39">INDEX(RP$13:RP38,$B39+1,1)</f>
        <v>0</v>
      </c>
      <c r="RQ39" s="535" cm="1">
        <f t="array" ref="RQ39">INDEX(RQ$13:RQ38,$B39+1,1)</f>
        <v>0</v>
      </c>
      <c r="RR39" s="535" cm="1">
        <f t="array" ref="RR39">INDEX(RR$13:RR38,$B39+1,1)</f>
        <v>0</v>
      </c>
      <c r="RS39" s="535" cm="1">
        <f t="array" ref="RS39">INDEX(RS$13:RS38,$B39+1,1)</f>
        <v>0</v>
      </c>
      <c r="RT39" s="535" cm="1">
        <f t="array" ref="RT39">INDEX(RT$13:RT38,$B39+1,1)</f>
        <v>0</v>
      </c>
      <c r="RU39" s="535" cm="1">
        <f t="array" ref="RU39">INDEX(RU$13:RU38,$B39+1,1)</f>
        <v>0</v>
      </c>
      <c r="RV39" s="535" cm="1">
        <f t="array" ref="RV39">INDEX(RV$13:RV38,$B39+1,1)</f>
        <v>0</v>
      </c>
      <c r="RW39" s="535" cm="1">
        <f t="array" ref="RW39">INDEX(RW$13:RW38,$B39+1,1)</f>
        <v>0</v>
      </c>
      <c r="RX39" s="535" cm="1">
        <f t="array" ref="RX39">INDEX(RX$13:RX38,$B39+1,1)</f>
        <v>0</v>
      </c>
      <c r="RY39" s="535" cm="1">
        <f t="array" ref="RY39">INDEX(RY$13:RY38,$B39+1,1)</f>
        <v>0</v>
      </c>
      <c r="RZ39" s="535" cm="1">
        <f t="array" ref="RZ39">INDEX(RZ$13:RZ38,$B39+1,1)</f>
        <v>0</v>
      </c>
      <c r="SA39" s="535" cm="1">
        <f t="array" ref="SA39">INDEX(SA$13:SA38,$B39+1,1)</f>
        <v>0</v>
      </c>
      <c r="SB39" s="535" cm="1">
        <f t="array" ref="SB39">INDEX(SB$13:SB38,$B39+1,1)</f>
        <v>0</v>
      </c>
      <c r="SC39" s="535" cm="1">
        <f t="array" ref="SC39">INDEX(SC$13:SC38,$B39+1,1)</f>
        <v>0</v>
      </c>
      <c r="SD39" s="535" cm="1">
        <f t="array" ref="SD39">INDEX(SD$13:SD38,$B39+1,1)</f>
        <v>0</v>
      </c>
      <c r="SE39" s="535" cm="1">
        <f t="array" ref="SE39">INDEX(SE$13:SE38,$B39+1,1)</f>
        <v>0</v>
      </c>
      <c r="SF39" s="535" cm="1">
        <f t="array" ref="SF39">INDEX(SF$13:SF38,$B39+1,1)</f>
        <v>0</v>
      </c>
      <c r="SG39" s="535" cm="1">
        <f t="array" ref="SG39">INDEX(SG$13:SG38,$B39+1,1)</f>
        <v>0</v>
      </c>
      <c r="SH39" s="535" cm="1">
        <f t="array" ref="SH39">INDEX(SH$13:SH38,$B39+1,1)</f>
        <v>0</v>
      </c>
      <c r="SI39" s="535" cm="1">
        <f t="array" ref="SI39">INDEX(SI$13:SI38,$B39+1,1)</f>
        <v>0</v>
      </c>
      <c r="SJ39" s="535" cm="1">
        <f t="array" ref="SJ39">INDEX(SJ$13:SJ38,$B39+1,1)</f>
        <v>0</v>
      </c>
      <c r="SK39" s="535" cm="1">
        <f t="array" ref="SK39">INDEX(SK$13:SK38,$B39+1,1)</f>
        <v>0</v>
      </c>
      <c r="SL39" s="535" cm="1">
        <f t="array" ref="SL39">INDEX(SL$13:SL38,$B39+1,1)</f>
        <v>0</v>
      </c>
      <c r="SM39" s="535" cm="1">
        <f t="array" ref="SM39">INDEX(SM$13:SM38,$B39+1,1)</f>
        <v>0</v>
      </c>
      <c r="SN39" s="535" cm="1">
        <f t="array" ref="SN39">INDEX(SN$13:SN38,$B39+1,1)</f>
        <v>0</v>
      </c>
      <c r="SO39" s="535" cm="1">
        <f t="array" ref="SO39">INDEX(SO$13:SO38,$B39+1,1)</f>
        <v>0</v>
      </c>
      <c r="SP39" s="535" cm="1">
        <f t="array" ref="SP39">INDEX(SP$13:SP38,$B39+1,1)</f>
        <v>0</v>
      </c>
      <c r="SQ39" s="535" cm="1">
        <f t="array" ref="SQ39">INDEX(SQ$13:SQ38,$B39+1,1)</f>
        <v>0</v>
      </c>
      <c r="SR39" s="535" cm="1">
        <f t="array" ref="SR39">INDEX(SR$13:SR38,$B39+1,1)</f>
        <v>0</v>
      </c>
      <c r="SS39" s="535" cm="1">
        <f t="array" ref="SS39">INDEX(SS$13:SS38,$B39+1,1)</f>
        <v>0</v>
      </c>
      <c r="ST39" s="535" cm="1">
        <f t="array" ref="ST39">INDEX(ST$13:ST38,$B39+1,1)</f>
        <v>0</v>
      </c>
      <c r="SU39" s="535" cm="1">
        <f t="array" ref="SU39">INDEX(SU$13:SU38,$B39+1,1)</f>
        <v>0</v>
      </c>
      <c r="SV39" s="535" cm="1">
        <f t="array" ref="SV39">INDEX(SV$13:SV38,$B39+1,1)</f>
        <v>0</v>
      </c>
      <c r="SW39" s="535" cm="1">
        <f t="array" ref="SW39">INDEX(SW$13:SW38,$B39+1,1)</f>
        <v>0</v>
      </c>
      <c r="SX39" s="535" cm="1">
        <f t="array" ref="SX39">INDEX(SX$13:SX38,$B39+1,1)</f>
        <v>0</v>
      </c>
      <c r="SY39" s="535" cm="1">
        <f t="array" ref="SY39">INDEX(SY$13:SY38,$B39+1,1)</f>
        <v>0</v>
      </c>
      <c r="SZ39" s="535" cm="1">
        <f t="array" ref="SZ39">INDEX(SZ$13:SZ38,$B39+1,1)</f>
        <v>0</v>
      </c>
      <c r="TA39" s="535" cm="1">
        <f t="array" ref="TA39">INDEX(TA$13:TA38,$B39+1,1)</f>
        <v>0</v>
      </c>
      <c r="TB39" s="535" cm="1">
        <f t="array" ref="TB39">INDEX(TB$13:TB38,$B39+1,1)</f>
        <v>0</v>
      </c>
      <c r="TC39" s="535" cm="1">
        <f t="array" ref="TC39">INDEX(TC$13:TC38,$B39+1,1)</f>
        <v>0</v>
      </c>
      <c r="TD39" s="535" cm="1">
        <f t="array" ref="TD39">INDEX(TD$13:TD38,$B39+1,1)</f>
        <v>0</v>
      </c>
      <c r="TE39" s="535" cm="1">
        <f t="array" ref="TE39">INDEX(TE$13:TE38,$B39+1,1)</f>
        <v>0</v>
      </c>
      <c r="TF39" s="535" cm="1">
        <f t="array" ref="TF39">INDEX(TF$13:TF38,$B39+1,1)</f>
        <v>0</v>
      </c>
      <c r="TG39" s="535" cm="1">
        <f t="array" ref="TG39">INDEX(TG$13:TG38,$B39+1,1)</f>
        <v>0</v>
      </c>
      <c r="TH39" s="535" cm="1">
        <f t="array" ref="TH39">INDEX(TH$13:TH38,$B39+1,1)</f>
        <v>0</v>
      </c>
      <c r="TI39" s="535" cm="1">
        <f t="array" ref="TI39">INDEX(TI$13:TI38,$B39+1,1)</f>
        <v>0</v>
      </c>
      <c r="TJ39" s="535" cm="1">
        <f t="array" ref="TJ39">INDEX(TJ$13:TJ38,$B39+1,1)</f>
        <v>0</v>
      </c>
      <c r="TK39" s="535" cm="1">
        <f t="array" ref="TK39">INDEX(TK$13:TK38,$B39+1,1)</f>
        <v>0</v>
      </c>
      <c r="TL39" s="535" cm="1">
        <f t="array" ref="TL39">INDEX(TL$13:TL38,$B39+1,1)</f>
        <v>0</v>
      </c>
      <c r="TM39" s="535" cm="1">
        <f t="array" ref="TM39">INDEX(TM$13:TM38,$B39+1,1)</f>
        <v>0</v>
      </c>
      <c r="TN39" s="535" cm="1">
        <f t="array" ref="TN39">INDEX(TN$13:TN38,$B39+1,1)</f>
        <v>0</v>
      </c>
      <c r="TO39" s="535" cm="1">
        <f t="array" ref="TO39">INDEX(TO$13:TO38,$B39+1,1)</f>
        <v>0</v>
      </c>
      <c r="TP39" s="535" cm="1">
        <f t="array" ref="TP39">INDEX(TP$13:TP38,$B39+1,1)</f>
        <v>0</v>
      </c>
      <c r="TQ39" s="535" cm="1">
        <f t="array" ref="TQ39">INDEX(TQ$13:TQ38,$B39+1,1)</f>
        <v>0</v>
      </c>
      <c r="TR39" s="535" cm="1">
        <f t="array" ref="TR39">INDEX(TR$13:TR38,$B39+1,1)</f>
        <v>0</v>
      </c>
      <c r="TS39" s="535" cm="1">
        <f t="array" ref="TS39">INDEX(TS$13:TS38,$B39+1,1)</f>
        <v>0</v>
      </c>
      <c r="TT39" s="535" cm="1">
        <f t="array" ref="TT39">INDEX(TT$13:TT38,$B39+1,1)</f>
        <v>0</v>
      </c>
      <c r="TU39" s="535" cm="1">
        <f t="array" ref="TU39">INDEX(TU$13:TU38,$B39+1,1)</f>
        <v>0</v>
      </c>
      <c r="TV39" s="535" cm="1">
        <f t="array" ref="TV39">INDEX(TV$13:TV38,$B39+1,1)</f>
        <v>0</v>
      </c>
      <c r="TW39" s="535" cm="1">
        <f t="array" ref="TW39">INDEX(TW$13:TW38,$B39+1,1)</f>
        <v>0</v>
      </c>
      <c r="TX39" s="535" cm="1">
        <f t="array" ref="TX39">INDEX(TX$13:TX38,$B39+1,1)</f>
        <v>0</v>
      </c>
      <c r="TY39" s="535" cm="1">
        <f t="array" ref="TY39">INDEX(TY$13:TY38,$B39+1,1)</f>
        <v>0</v>
      </c>
      <c r="TZ39" s="535" cm="1">
        <f t="array" ref="TZ39">INDEX(TZ$13:TZ38,$B39+1,1)</f>
        <v>0</v>
      </c>
      <c r="UA39" s="535" cm="1">
        <f t="array" ref="UA39">INDEX(UA$13:UA38,$B39+1,1)</f>
        <v>0</v>
      </c>
      <c r="UB39" s="535" cm="1">
        <f t="array" ref="UB39">INDEX(UB$13:UB38,$B39+1,1)</f>
        <v>0</v>
      </c>
      <c r="UC39" s="535" cm="1">
        <f t="array" ref="UC39">INDEX(UC$13:UC38,$B39+1,1)</f>
        <v>0</v>
      </c>
      <c r="UD39" s="535" cm="1">
        <f t="array" ref="UD39">INDEX(UD$13:UD38,$B39+1,1)</f>
        <v>0</v>
      </c>
      <c r="UE39" s="535" cm="1">
        <f t="array" ref="UE39">INDEX(UE$13:UE38,$B39+1,1)</f>
        <v>0</v>
      </c>
      <c r="UF39" s="535" cm="1">
        <f t="array" ref="UF39">INDEX(UF$13:UF38,$B39+1,1)</f>
        <v>0</v>
      </c>
      <c r="UG39" s="535" cm="1">
        <f t="array" ref="UG39">INDEX(UG$13:UG38,$B39+1,1)</f>
        <v>0</v>
      </c>
      <c r="UH39" s="535" cm="1">
        <f t="array" ref="UH39">INDEX(UH$13:UH38,$B39+1,1)</f>
        <v>0</v>
      </c>
      <c r="UI39" s="535" cm="1">
        <f t="array" ref="UI39">INDEX(UI$13:UI38,$B39+1,1)</f>
        <v>0</v>
      </c>
      <c r="UJ39" s="535" cm="1">
        <f t="array" ref="UJ39">INDEX(UJ$13:UJ38,$B39+1,1)</f>
        <v>0</v>
      </c>
      <c r="UK39" s="535" cm="1">
        <f t="array" ref="UK39">INDEX(UK$13:UK38,$B39+1,1)</f>
        <v>0</v>
      </c>
      <c r="UL39" s="535" cm="1">
        <f t="array" ref="UL39">INDEX(UL$13:UL38,$B39+1,1)</f>
        <v>0</v>
      </c>
      <c r="UM39" s="535" cm="1">
        <f t="array" ref="UM39">INDEX(UM$13:UM38,$B39+1,1)</f>
        <v>0</v>
      </c>
      <c r="UN39" s="535" cm="1">
        <f t="array" ref="UN39">INDEX(UN$13:UN38,$B39+1,1)</f>
        <v>0</v>
      </c>
      <c r="UO39" s="535" cm="1">
        <f t="array" ref="UO39">INDEX(UO$13:UO38,$B39+1,1)</f>
        <v>0</v>
      </c>
      <c r="UP39" s="535" cm="1">
        <f t="array" ref="UP39">INDEX(UP$13:UP38,$B39+1,1)</f>
        <v>0</v>
      </c>
      <c r="UQ39" s="535" cm="1">
        <f t="array" ref="UQ39">INDEX(UQ$13:UQ38,$B39+1,1)</f>
        <v>0</v>
      </c>
      <c r="UR39" s="535" cm="1">
        <f t="array" ref="UR39">INDEX(UR$13:UR38,$B39+1,1)</f>
        <v>0</v>
      </c>
      <c r="US39" s="535" cm="1">
        <f t="array" ref="US39">INDEX(US$13:US38,$B39+1,1)</f>
        <v>0</v>
      </c>
      <c r="UT39" s="535" cm="1">
        <f t="array" ref="UT39">INDEX(UT$13:UT38,$B39+1,1)</f>
        <v>0</v>
      </c>
      <c r="UU39" s="535" cm="1">
        <f t="array" ref="UU39">INDEX(UU$13:UU38,$B39+1,1)</f>
        <v>0</v>
      </c>
      <c r="UV39" s="535" cm="1">
        <f t="array" ref="UV39">INDEX(UV$13:UV38,$B39+1,1)</f>
        <v>0</v>
      </c>
      <c r="UW39" s="535" cm="1">
        <f t="array" ref="UW39">INDEX(UW$13:UW38,$B39+1,1)</f>
        <v>0</v>
      </c>
      <c r="UX39" s="535" cm="1">
        <f t="array" ref="UX39">INDEX(UX$13:UX38,$B39+1,1)</f>
        <v>0</v>
      </c>
      <c r="UY39" s="535" cm="1">
        <f t="array" ref="UY39">INDEX(UY$13:UY38,$B39+1,1)</f>
        <v>0</v>
      </c>
      <c r="UZ39" s="535" cm="1">
        <f t="array" ref="UZ39">INDEX(UZ$13:UZ38,$B39+1,1)</f>
        <v>0</v>
      </c>
      <c r="VA39" s="535" cm="1">
        <f t="array" ref="VA39">INDEX(VA$13:VA38,$B39+1,1)</f>
        <v>0</v>
      </c>
      <c r="VB39" s="535" cm="1">
        <f t="array" ref="VB39">INDEX(VB$13:VB38,$B39+1,1)</f>
        <v>0</v>
      </c>
      <c r="VC39" s="535" cm="1">
        <f t="array" ref="VC39">INDEX(VC$13:VC38,$B39+1,1)</f>
        <v>0</v>
      </c>
      <c r="VD39" s="535" cm="1">
        <f t="array" ref="VD39">INDEX(VD$13:VD38,$B39+1,1)</f>
        <v>0</v>
      </c>
      <c r="VE39" s="535" cm="1">
        <f t="array" ref="VE39">INDEX(VE$13:VE38,$B39+1,1)</f>
        <v>0</v>
      </c>
      <c r="VF39" s="535" cm="1">
        <f t="array" ref="VF39">INDEX(VF$13:VF38,$B39+1,1)</f>
        <v>0</v>
      </c>
      <c r="VG39" s="535" cm="1">
        <f t="array" ref="VG39">INDEX(VG$13:VG38,$B39+1,1)</f>
        <v>0</v>
      </c>
      <c r="VH39" s="535" cm="1">
        <f t="array" ref="VH39">INDEX(VH$13:VH38,$B39+1,1)</f>
        <v>0</v>
      </c>
      <c r="VI39" s="535" cm="1">
        <f t="array" ref="VI39">INDEX(VI$13:VI38,$B39+1,1)</f>
        <v>0</v>
      </c>
      <c r="VJ39" s="535" cm="1">
        <f t="array" ref="VJ39">INDEX(VJ$13:VJ38,$B39+1,1)</f>
        <v>0</v>
      </c>
      <c r="VK39" s="535" cm="1">
        <f t="array" ref="VK39">INDEX(VK$13:VK38,$B39+1,1)</f>
        <v>0</v>
      </c>
      <c r="VL39" s="535" cm="1">
        <f t="array" ref="VL39">INDEX(VL$13:VL38,$B39+1,1)</f>
        <v>0</v>
      </c>
      <c r="VM39" s="535" cm="1">
        <f t="array" ref="VM39">INDEX(VM$13:VM38,$B39+1,1)</f>
        <v>0</v>
      </c>
      <c r="VN39" s="535" cm="1">
        <f t="array" ref="VN39">INDEX(VN$13:VN38,$B39+1,1)</f>
        <v>0</v>
      </c>
      <c r="VO39" s="535" cm="1">
        <f t="array" ref="VO39">INDEX(VO$13:VO38,$B39+1,1)</f>
        <v>0</v>
      </c>
      <c r="VP39" s="535" cm="1">
        <f t="array" ref="VP39">INDEX(VP$13:VP38,$B39+1,1)</f>
        <v>0</v>
      </c>
      <c r="VQ39" s="535" cm="1">
        <f t="array" ref="VQ39">INDEX(VQ$13:VQ38,$B39+1,1)</f>
        <v>0</v>
      </c>
      <c r="VR39" s="535" cm="1">
        <f t="array" ref="VR39">INDEX(VR$13:VR38,$B39+1,1)</f>
        <v>0</v>
      </c>
      <c r="VS39" s="535" cm="1">
        <f t="array" ref="VS39">INDEX(VS$13:VS38,$B39+1,1)</f>
        <v>0</v>
      </c>
      <c r="VT39" s="535" cm="1">
        <f t="array" ref="VT39">INDEX(VT$13:VT38,$B39+1,1)</f>
        <v>0</v>
      </c>
      <c r="VU39" s="535" cm="1">
        <f t="array" ref="VU39">INDEX(VU$13:VU38,$B39+1,1)</f>
        <v>0</v>
      </c>
      <c r="VV39" s="535" cm="1">
        <f t="array" ref="VV39">INDEX(VV$13:VV38,$B39+1,1)</f>
        <v>0</v>
      </c>
      <c r="VW39" s="535" cm="1">
        <f t="array" ref="VW39">INDEX(VW$13:VW38,$B39+1,1)</f>
        <v>0</v>
      </c>
      <c r="VX39" s="535" cm="1">
        <f t="array" ref="VX39">INDEX(VX$13:VX38,$B39+1,1)</f>
        <v>0</v>
      </c>
      <c r="VY39" s="535" cm="1">
        <f t="array" ref="VY39">INDEX(VY$13:VY38,$B39+1,1)</f>
        <v>0</v>
      </c>
      <c r="VZ39" s="535" cm="1">
        <f t="array" ref="VZ39">INDEX(VZ$13:VZ38,$B39+1,1)</f>
        <v>0</v>
      </c>
      <c r="WA39" s="535" cm="1">
        <f t="array" ref="WA39">INDEX(WA$13:WA38,$B39+1,1)</f>
        <v>0</v>
      </c>
      <c r="WB39" s="535" cm="1">
        <f t="array" ref="WB39">INDEX(WB$13:WB38,$B39+1,1)</f>
        <v>0</v>
      </c>
      <c r="WC39" s="535" cm="1">
        <f t="array" ref="WC39">INDEX(WC$13:WC38,$B39+1,1)</f>
        <v>0</v>
      </c>
      <c r="WD39" s="535" cm="1">
        <f t="array" ref="WD39">INDEX(WD$13:WD38,$B39+1,1)</f>
        <v>0</v>
      </c>
      <c r="WE39" s="535" cm="1">
        <f t="array" ref="WE39">INDEX(WE$13:WE38,$B39+1,1)</f>
        <v>0</v>
      </c>
      <c r="WF39" s="535" cm="1">
        <f t="array" ref="WF39">INDEX(WF$13:WF38,$B39+1,1)</f>
        <v>0</v>
      </c>
      <c r="WG39" s="535" cm="1">
        <f t="array" ref="WG39">INDEX(WG$13:WG38,$B39+1,1)</f>
        <v>0</v>
      </c>
      <c r="WH39" s="535" cm="1">
        <f t="array" ref="WH39">INDEX(WH$13:WH38,$B39+1,1)</f>
        <v>0</v>
      </c>
      <c r="WI39" s="535" cm="1">
        <f t="array" ref="WI39">INDEX(WI$13:WI38,$B39+1,1)</f>
        <v>0</v>
      </c>
      <c r="WJ39" s="535" cm="1">
        <f t="array" ref="WJ39">INDEX(WJ$13:WJ38,$B39+1,1)</f>
        <v>0</v>
      </c>
      <c r="WK39" s="535" cm="1">
        <f t="array" ref="WK39">INDEX(WK$13:WK38,$B39+1,1)</f>
        <v>0</v>
      </c>
      <c r="WL39" s="535" cm="1">
        <f t="array" ref="WL39">INDEX(WL$13:WL38,$B39+1,1)</f>
        <v>0</v>
      </c>
      <c r="WM39" s="535" cm="1">
        <f t="array" ref="WM39">INDEX(WM$13:WM38,$B39+1,1)</f>
        <v>0</v>
      </c>
      <c r="WN39" s="535" cm="1">
        <f t="array" ref="WN39">INDEX(WN$13:WN38,$B39+1,1)</f>
        <v>0</v>
      </c>
      <c r="WO39" s="535" cm="1">
        <f t="array" ref="WO39">INDEX(WO$13:WO38,$B39+1,1)</f>
        <v>0</v>
      </c>
      <c r="WP39" s="535" cm="1">
        <f t="array" ref="WP39">INDEX(WP$13:WP38,$B39+1,1)</f>
        <v>0</v>
      </c>
      <c r="WQ39" s="535" cm="1">
        <f t="array" ref="WQ39">INDEX(WQ$13:WQ38,$B39+1,1)</f>
        <v>0</v>
      </c>
      <c r="WR39" s="535" cm="1">
        <f t="array" ref="WR39">INDEX(WR$13:WR38,$B39+1,1)</f>
        <v>0</v>
      </c>
      <c r="WS39" s="535" cm="1">
        <f t="array" ref="WS39">INDEX(WS$13:WS38,$B39+1,1)</f>
        <v>0</v>
      </c>
      <c r="WT39" s="535" cm="1">
        <f t="array" ref="WT39">INDEX(WT$13:WT38,$B39+1,1)</f>
        <v>0</v>
      </c>
      <c r="WU39" s="535" cm="1">
        <f t="array" ref="WU39">INDEX(WU$13:WU38,$B39+1,1)</f>
        <v>0</v>
      </c>
      <c r="WV39" s="535" cm="1">
        <f t="array" ref="WV39">INDEX(WV$13:WV38,$B39+1,1)</f>
        <v>0</v>
      </c>
      <c r="WW39" s="535" cm="1">
        <f t="array" ref="WW39">INDEX(WW$13:WW38,$B39+1,1)</f>
        <v>0</v>
      </c>
      <c r="WX39" s="535" cm="1">
        <f t="array" ref="WX39">INDEX(WX$13:WX38,$B39+1,1)</f>
        <v>0</v>
      </c>
      <c r="WY39" s="535" cm="1">
        <f t="array" ref="WY39">INDEX(WY$13:WY38,$B39+1,1)</f>
        <v>0</v>
      </c>
      <c r="WZ39" s="535" cm="1">
        <f t="array" ref="WZ39">INDEX(WZ$13:WZ38,$B39+1,1)</f>
        <v>0</v>
      </c>
      <c r="XA39" s="535" cm="1">
        <f t="array" ref="XA39">INDEX(XA$13:XA38,$B39+1,1)</f>
        <v>0</v>
      </c>
      <c r="XB39" s="535" cm="1">
        <f t="array" ref="XB39">INDEX(XB$13:XB38,$B39+1,1)</f>
        <v>0</v>
      </c>
      <c r="XC39" s="535" cm="1">
        <f t="array" ref="XC39">INDEX(XC$13:XC38,$B39+1,1)</f>
        <v>0</v>
      </c>
      <c r="XD39" s="535" cm="1">
        <f t="array" ref="XD39">INDEX(XD$13:XD38,$B39+1,1)</f>
        <v>0</v>
      </c>
      <c r="XE39" s="535" cm="1">
        <f t="array" ref="XE39">INDEX(XE$13:XE38,$B39+1,1)</f>
        <v>0</v>
      </c>
      <c r="XF39" s="535" cm="1">
        <f t="array" ref="XF39">INDEX(XF$13:XF38,$B39+1,1)</f>
        <v>0</v>
      </c>
      <c r="XG39" s="535" cm="1">
        <f t="array" ref="XG39">INDEX(XG$13:XG38,$B39+1,1)</f>
        <v>0</v>
      </c>
      <c r="XH39" s="535" cm="1">
        <f t="array" ref="XH39">INDEX(XH$13:XH38,$B39+1,1)</f>
        <v>0</v>
      </c>
      <c r="XI39" s="535" cm="1">
        <f t="array" ref="XI39">INDEX(XI$13:XI38,$B39+1,1)</f>
        <v>0</v>
      </c>
      <c r="XJ39" s="535" cm="1">
        <f t="array" ref="XJ39">INDEX(XJ$13:XJ38,$B39+1,1)</f>
        <v>0</v>
      </c>
      <c r="XK39" s="535" cm="1">
        <f t="array" ref="XK39">INDEX(XK$13:XK38,$B39+1,1)</f>
        <v>0</v>
      </c>
      <c r="XL39" s="535" cm="1">
        <f t="array" ref="XL39">INDEX(XL$13:XL38,$B39+1,1)</f>
        <v>0</v>
      </c>
      <c r="XM39" s="535" cm="1">
        <f t="array" ref="XM39">INDEX(XM$13:XM38,$B39+1,1)</f>
        <v>0</v>
      </c>
      <c r="XN39" s="535" cm="1">
        <f t="array" ref="XN39">INDEX(XN$13:XN38,$B39+1,1)</f>
        <v>0</v>
      </c>
      <c r="XO39" s="535" cm="1">
        <f t="array" ref="XO39">INDEX(XO$13:XO38,$B39+1,1)</f>
        <v>0</v>
      </c>
      <c r="XP39" s="535" cm="1">
        <f t="array" ref="XP39">INDEX(XP$13:XP38,$B39+1,1)</f>
        <v>0</v>
      </c>
      <c r="XQ39" s="535" cm="1">
        <f t="array" ref="XQ39">INDEX(XQ$13:XQ38,$B39+1,1)</f>
        <v>0</v>
      </c>
      <c r="XR39" s="535" cm="1">
        <f t="array" ref="XR39">INDEX(XR$13:XR38,$B39+1,1)</f>
        <v>0</v>
      </c>
      <c r="XS39" s="535" cm="1">
        <f t="array" ref="XS39">INDEX(XS$13:XS38,$B39+1,1)</f>
        <v>0</v>
      </c>
      <c r="XT39" s="535" cm="1">
        <f t="array" ref="XT39">INDEX(XT$13:XT38,$B39+1,1)</f>
        <v>0</v>
      </c>
      <c r="XU39" s="535" cm="1">
        <f t="array" ref="XU39">INDEX(XU$13:XU38,$B39+1,1)</f>
        <v>0</v>
      </c>
      <c r="XV39" s="535" cm="1">
        <f t="array" ref="XV39">INDEX(XV$13:XV38,$B39+1,1)</f>
        <v>0</v>
      </c>
      <c r="XW39" s="535" cm="1">
        <f t="array" ref="XW39">INDEX(XW$13:XW38,$B39+1,1)</f>
        <v>0</v>
      </c>
      <c r="XX39" s="535" cm="1">
        <f t="array" ref="XX39">INDEX(XX$13:XX38,$B39+1,1)</f>
        <v>0</v>
      </c>
      <c r="XY39" s="535" cm="1">
        <f t="array" ref="XY39">INDEX(XY$13:XY38,$B39+1,1)</f>
        <v>0</v>
      </c>
      <c r="XZ39" s="535" cm="1">
        <f t="array" ref="XZ39">INDEX(XZ$13:XZ38,$B39+1,1)</f>
        <v>0</v>
      </c>
      <c r="YA39" s="535" cm="1">
        <f t="array" ref="YA39">INDEX(YA$13:YA38,$B39+1,1)</f>
        <v>0</v>
      </c>
      <c r="YB39" s="535" cm="1">
        <f t="array" ref="YB39">INDEX(YB$13:YB38,$B39+1,1)</f>
        <v>0</v>
      </c>
      <c r="YC39" s="535" cm="1">
        <f t="array" ref="YC39">INDEX(YC$13:YC38,$B39+1,1)</f>
        <v>0</v>
      </c>
      <c r="YD39" s="535" cm="1">
        <f t="array" ref="YD39">INDEX(YD$13:YD38,$B39+1,1)</f>
        <v>0</v>
      </c>
      <c r="YE39" s="535" cm="1">
        <f t="array" ref="YE39">INDEX(YE$13:YE38,$B39+1,1)</f>
        <v>0</v>
      </c>
      <c r="YF39" s="535" cm="1">
        <f t="array" ref="YF39">INDEX(YF$13:YF38,$B39+1,1)</f>
        <v>0</v>
      </c>
      <c r="YG39" s="535" cm="1">
        <f t="array" ref="YG39">INDEX(YG$13:YG38,$B39+1,1)</f>
        <v>0</v>
      </c>
      <c r="YH39" s="535" cm="1">
        <f t="array" ref="YH39">INDEX(YH$13:YH38,$B39+1,1)</f>
        <v>0</v>
      </c>
      <c r="YI39" s="535" cm="1">
        <f t="array" ref="YI39">INDEX(YI$13:YI38,$B39+1,1)</f>
        <v>0</v>
      </c>
      <c r="YJ39" s="535" cm="1">
        <f t="array" ref="YJ39">INDEX(YJ$13:YJ38,$B39+1,1)</f>
        <v>0</v>
      </c>
      <c r="YK39" s="535" cm="1">
        <f t="array" ref="YK39">INDEX(YK$13:YK38,$B39+1,1)</f>
        <v>0</v>
      </c>
      <c r="YL39" s="535" cm="1">
        <f t="array" ref="YL39">INDEX(YL$13:YL38,$B39+1,1)</f>
        <v>0</v>
      </c>
      <c r="YM39" s="535" cm="1">
        <f t="array" ref="YM39">INDEX(YM$13:YM38,$B39+1,1)</f>
        <v>0</v>
      </c>
      <c r="YN39" s="535" cm="1">
        <f t="array" ref="YN39">INDEX(YN$13:YN38,$B39+1,1)</f>
        <v>0</v>
      </c>
      <c r="YO39" s="535" cm="1">
        <f t="array" ref="YO39">INDEX(YO$13:YO38,$B39+1,1)</f>
        <v>0</v>
      </c>
      <c r="YP39" s="535" cm="1">
        <f t="array" ref="YP39">INDEX(YP$13:YP38,$B39+1,1)</f>
        <v>0</v>
      </c>
      <c r="YQ39" s="535" cm="1">
        <f t="array" ref="YQ39">INDEX(YQ$13:YQ38,$B39+1,1)</f>
        <v>0</v>
      </c>
      <c r="YR39" s="535" cm="1">
        <f t="array" ref="YR39">INDEX(YR$13:YR38,$B39+1,1)</f>
        <v>0</v>
      </c>
      <c r="YS39" s="535" cm="1">
        <f t="array" ref="YS39">INDEX(YS$13:YS38,$B39+1,1)</f>
        <v>0</v>
      </c>
      <c r="YT39" s="535" cm="1">
        <f t="array" ref="YT39">INDEX(YT$13:YT38,$B39+1,1)</f>
        <v>0</v>
      </c>
      <c r="YU39" s="535" cm="1">
        <f t="array" ref="YU39">INDEX(YU$13:YU38,$B39+1,1)</f>
        <v>0</v>
      </c>
      <c r="YV39" s="535" cm="1">
        <f t="array" ref="YV39">INDEX(YV$13:YV38,$B39+1,1)</f>
        <v>0</v>
      </c>
      <c r="YW39" s="535" cm="1">
        <f t="array" ref="YW39">INDEX(YW$13:YW38,$B39+1,1)</f>
        <v>0</v>
      </c>
      <c r="YX39" s="535" cm="1">
        <f t="array" ref="YX39">INDEX(YX$13:YX38,$B39+1,1)</f>
        <v>0</v>
      </c>
      <c r="YY39" s="535" cm="1">
        <f t="array" ref="YY39">INDEX(YY$13:YY38,$B39+1,1)</f>
        <v>0</v>
      </c>
      <c r="YZ39" s="535" cm="1">
        <f t="array" ref="YZ39">INDEX(YZ$13:YZ38,$B39+1,1)</f>
        <v>0</v>
      </c>
      <c r="ZA39" s="535" t="str" cm="1">
        <f t="array" ref="ZA39">INDEX(ZA$13:ZA38,$B39+1,1)</f>
        <v>-</v>
      </c>
      <c r="ZB39" s="18"/>
      <c r="ZC39" s="535" cm="1">
        <f t="array" ref="ZC39">INDEX(ZC$13:ZC38,$B39+1,1)</f>
        <v>0</v>
      </c>
      <c r="ZD39" s="535" cm="1">
        <f t="array" ref="ZD39">INDEX(ZD$13:ZD38,$B39+1,1)</f>
        <v>0</v>
      </c>
      <c r="ZE39" s="535" cm="1">
        <f t="array" ref="ZE39">INDEX(ZE$13:ZE38,$B39+1,1)</f>
        <v>0</v>
      </c>
      <c r="ZF39" s="535" t="str" cm="1">
        <f t="array" ref="ZF39">INDEX(ZF$13:ZF38,$B39+1,1)</f>
        <v>-</v>
      </c>
      <c r="ZG39" s="535" t="str" cm="1">
        <f t="array" ref="ZG39">INDEX(ZG$13:ZG38,$B39+1,1)</f>
        <v>-</v>
      </c>
      <c r="ZH39" s="535" t="str" cm="1">
        <f t="array" ref="ZH39">INDEX(ZH$13:ZH38,$B39+1,1)</f>
        <v>-</v>
      </c>
      <c r="ZI39" s="535" t="str" cm="1">
        <f t="array" ref="ZI39">INDEX(ZI$13:ZI38,$B39+1,1)</f>
        <v>-</v>
      </c>
      <c r="ZJ39" s="535" t="str" cm="1">
        <f t="array" ref="ZJ39">INDEX(ZJ$13:ZJ38,$B39+1,1)</f>
        <v>-</v>
      </c>
      <c r="ZK39" s="535" t="str" cm="1">
        <f t="array" ref="ZK39">INDEX(ZK$13:ZK38,$B39+1,1)</f>
        <v>-</v>
      </c>
      <c r="ZL39" s="535" t="str" cm="1">
        <f t="array" ref="ZL39">INDEX(ZL$13:ZL38,$B39+1,1)</f>
        <v>-</v>
      </c>
      <c r="ZM39" s="535" t="str" cm="1">
        <f t="array" ref="ZM39">INDEX(ZM$13:ZM38,$B39+1,1)</f>
        <v>-</v>
      </c>
      <c r="ZN39" s="535" t="str" cm="1">
        <f t="array" ref="ZN39">INDEX(ZN$13:ZN38,$B39+1,1)</f>
        <v>-</v>
      </c>
      <c r="ZO39" s="535" t="str" cm="1">
        <f t="array" ref="ZO39">INDEX(ZO$13:ZO38,$B39+1,1)</f>
        <v>-</v>
      </c>
      <c r="ZP39" s="535" t="str" cm="1">
        <f t="array" ref="ZP39">INDEX(ZP$13:ZP38,$B39+1,1)</f>
        <v>-</v>
      </c>
      <c r="ZQ39" s="535" t="str" cm="1">
        <f t="array" ref="ZQ39">INDEX(ZQ$13:ZQ38,$B39+1,1)</f>
        <v>-</v>
      </c>
      <c r="ZR39" s="535" t="str" cm="1">
        <f t="array" ref="ZR39">INDEX(ZR$13:ZR38,$B39+1,1)</f>
        <v>-</v>
      </c>
      <c r="ZS39" s="535" t="str" cm="1">
        <f t="array" ref="ZS39">INDEX(ZS$13:ZS38,$B39+1,1)</f>
        <v>-</v>
      </c>
      <c r="ZT39" s="535" t="str" cm="1">
        <f t="array" ref="ZT39">INDEX(ZT$13:ZT38,$B39+1,1)</f>
        <v>-</v>
      </c>
      <c r="ZU39" s="535" t="str" cm="1">
        <f t="array" ref="ZU39">INDEX(ZU$13:ZU38,$B39+1,1)</f>
        <v>-</v>
      </c>
      <c r="ZV39" s="535" t="str" cm="1">
        <f t="array" ref="ZV39">INDEX(ZV$13:ZV38,$B39+1,1)</f>
        <v>-</v>
      </c>
      <c r="ZW39" s="535" t="str" cm="1">
        <f t="array" ref="ZW39">INDEX(ZW$13:ZW38,$B39+1,1)</f>
        <v>-</v>
      </c>
      <c r="ZX39" s="18"/>
      <c r="ZY39" s="411" t="b">
        <v>0</v>
      </c>
      <c r="ZZ39" s="535" t="str" cm="1">
        <f t="array" ref="ZZ39">INDEX(ZZ$13:ZZ38,$B39+1,1)</f>
        <v>-</v>
      </c>
      <c r="AAA39" s="535" t="str" cm="1">
        <f t="array" ref="AAA39">INDEX(AAA$13:AAA38,$B39+1,1)</f>
        <v>-</v>
      </c>
      <c r="AAB39" s="535" t="str" cm="1">
        <f t="array" ref="AAB39">INDEX(AAB$13:AAB38,$B39+1,1)</f>
        <v>-</v>
      </c>
      <c r="AAC39" s="535" t="str" cm="1">
        <f t="array" ref="AAC39">INDEX(AAC$13:AAC38,$B39+1,1)</f>
        <v>-</v>
      </c>
      <c r="AAD39" s="535" cm="1">
        <f t="array" ref="AAD39">INDEX(AAD$13:AAD38,$B39+1,1)</f>
        <v>0</v>
      </c>
      <c r="AAE39" s="535" t="str" cm="1">
        <f t="array" ref="AAE39">INDEX(AAE$13:AAE38,$B39+1,1)</f>
        <v>-</v>
      </c>
      <c r="AAF39" s="535" t="str" cm="1">
        <f t="array" ref="AAF39">INDEX(AAF$13:AAF38,$B39+1,1)</f>
        <v>-</v>
      </c>
      <c r="AAG39" s="535" t="str" cm="1">
        <f t="array" ref="AAG39">INDEX(AAG$13:AAG38,$B39+1,1)</f>
        <v>-</v>
      </c>
      <c r="AAH39" s="535" t="str" cm="1">
        <f t="array" ref="AAH39">INDEX(AAH$13:AAH38,$B39+1,1)</f>
        <v>-</v>
      </c>
      <c r="AAI39" s="535" t="str" cm="1">
        <f t="array" ref="AAI39">INDEX(AAI$13:AAI38,$B39+1,1)</f>
        <v>-</v>
      </c>
      <c r="AAJ39" s="535" t="str" cm="1">
        <f t="array" ref="AAJ39">INDEX(AAJ$13:AAJ38,$B39+1,1)</f>
        <v>-</v>
      </c>
      <c r="AAK39" s="535" t="str" cm="1">
        <f t="array" ref="AAK39">INDEX(AAK$13:AAK38,$B39+1,1)</f>
        <v>-</v>
      </c>
      <c r="AAL39" s="535" t="str" cm="1">
        <f t="array" ref="AAL39">INDEX(AAL$13:AAL38,$B39+1,1)</f>
        <v>-</v>
      </c>
      <c r="AAM39" s="535" t="b" cm="1">
        <f t="array" ref="AAM39">INDEX(AAM$13:AAM38,$B39+1,1)</f>
        <v>1</v>
      </c>
      <c r="AAN39" s="535" t="str" cm="1">
        <f t="array" ref="AAN39">INDEX(AAN$13:AAN38,$B39+1,1)</f>
        <v>-</v>
      </c>
      <c r="AAO39" s="535" cm="1">
        <f t="array" ref="AAO39">INDEX(AAO$13:AAO38,$B39+1,1)</f>
        <v>0</v>
      </c>
      <c r="AAP39" s="535" cm="1">
        <f t="array" ref="AAP39">INDEX(AAP$13:AAP38,$B39+1,1)</f>
        <v>0</v>
      </c>
      <c r="AAQ39" s="535" cm="1">
        <f t="array" ref="AAQ39">INDEX(AAQ$13:AAQ38,$B39+1,1)</f>
        <v>0</v>
      </c>
      <c r="AAR39" s="18"/>
      <c r="AAS39" s="535" t="str" cm="1">
        <f t="array" ref="AAS39">INDEX(AAS$13:AAS38,$B39+1,1)</f>
        <v>-</v>
      </c>
      <c r="AAT39" s="535" t="str" cm="1">
        <f t="array" ref="AAT39">INDEX(AAT$13:AAT38,$B39+1,1)</f>
        <v>-</v>
      </c>
      <c r="AAU39" s="535" t="str" cm="1">
        <f t="array" ref="AAU39">INDEX(AAU$13:AAU38,$B39+1,1)</f>
        <v>-</v>
      </c>
      <c r="AAV39" s="535" t="str" cm="1">
        <f t="array" ref="AAV39">INDEX(AAV$13:AAV38,$B39+1,1)</f>
        <v>-</v>
      </c>
      <c r="AAW39" s="535" cm="1">
        <f t="array" ref="AAW39">INDEX(AAW$13:AAW38,$B39+1,1)</f>
        <v>1</v>
      </c>
      <c r="AAX39" s="535" cm="1">
        <f t="array" ref="AAX39">INDEX(AAX$13:AAX38,$B39+1,1)</f>
        <v>1</v>
      </c>
      <c r="AAY39" s="535" cm="1">
        <f t="array" ref="AAY39">INDEX(AAY$13:AAY38,$B39+1,1)</f>
        <v>1</v>
      </c>
      <c r="AAZ39" s="535" cm="1">
        <f t="array" ref="AAZ39">INDEX(AAZ$13:AAZ38,$B39+1,1)</f>
        <v>1</v>
      </c>
      <c r="ABA39" s="535" t="str" cm="1">
        <f t="array" ref="ABA39">INDEX(ABA$13:ABA38,$B39+1,1)</f>
        <v>-</v>
      </c>
      <c r="ABB39" s="535" t="str" cm="1">
        <f t="array" ref="ABB39">INDEX(ABB$13:ABB38,$B39+1,1)</f>
        <v>-</v>
      </c>
      <c r="ABC39" s="535" t="str" cm="1">
        <f t="array" ref="ABC39">INDEX(ABC$13:ABC38,$B39+1,1)</f>
        <v>-</v>
      </c>
      <c r="ABD39" s="535" t="str" cm="1">
        <f t="array" ref="ABD39">INDEX(ABD$13:ABD38,$B39+1,1)</f>
        <v>-</v>
      </c>
      <c r="ABE39" s="535" t="str" cm="1">
        <f t="array" ref="ABE39">INDEX(ABE$13:ABE38,$B39+1,1)</f>
        <v>-</v>
      </c>
      <c r="ABF39" s="535" t="str" cm="1">
        <f t="array" ref="ABF39">INDEX(ABF$13:ABF38,$B39+1,1)</f>
        <v>-</v>
      </c>
      <c r="ABG39" s="535" t="str" cm="1">
        <f t="array" ref="ABG39">INDEX(ABG$13:ABG38,$B39+1,1)</f>
        <v>-</v>
      </c>
      <c r="ABH39" s="18"/>
      <c r="ABI39" s="535" t="str" cm="1">
        <f t="array" ref="ABI39">INDEX(ABI$13:ABI38,$B39+1,1)</f>
        <v>-</v>
      </c>
      <c r="ABJ39" s="411">
        <f t="shared" si="187"/>
        <v>1</v>
      </c>
      <c r="ABK39" s="18"/>
      <c r="ABL39" s="535" t="str" cm="1">
        <f t="array" ref="ABL39">INDEX(ABL$13:ABL38,$B39+1,1)</f>
        <v>-</v>
      </c>
      <c r="ABM39" s="535" t="str" cm="1">
        <f t="array" ref="ABM39">INDEX(ABM$13:ABM38,$B39+1,1)</f>
        <v>-</v>
      </c>
      <c r="ABN39" s="535" t="str" cm="1">
        <f t="array" ref="ABN39">INDEX(ABN$13:ABN38,$B39+1,1)</f>
        <v>-</v>
      </c>
      <c r="ABO39" s="535" t="str" cm="1">
        <f t="array" ref="ABO39">INDEX(ABO$13:ABO38,$B39+1,1)</f>
        <v>-</v>
      </c>
      <c r="ABP39" s="535" t="str" cm="1">
        <f t="array" ref="ABP39">INDEX(ABP$13:ABP38,$B39+1,1)</f>
        <v>-</v>
      </c>
      <c r="ABQ39" s="535" t="str" cm="1">
        <f t="array" ref="ABQ39">INDEX(ABQ$13:ABQ38,$B39+1,1)</f>
        <v>-</v>
      </c>
      <c r="ABR39" s="535" t="str" cm="1">
        <f t="array" ref="ABR39">INDEX(ABR$13:ABR38,$B39+1,1)</f>
        <v>-</v>
      </c>
      <c r="ABS39" s="535" t="str" cm="1">
        <f t="array" ref="ABS39">INDEX(ABS$13:ABS38,$B39+1,1)</f>
        <v>-</v>
      </c>
      <c r="ABT39" s="535" t="str" cm="1">
        <f t="array" ref="ABT39">INDEX(ABT$13:ABT38,$B39+1,1)</f>
        <v>-</v>
      </c>
      <c r="ABU39" s="535" t="str" cm="1">
        <f t="array" ref="ABU39">INDEX(ABU$13:ABU38,$B39+1,1)</f>
        <v>-</v>
      </c>
      <c r="ABV39" s="535" t="str" cm="1">
        <f t="array" ref="ABV39">INDEX(ABV$13:ABV38,$B39+1,1)</f>
        <v>-</v>
      </c>
      <c r="ABW39" s="535" t="str" cm="1">
        <f t="array" ref="ABW39">INDEX(ABW$13:ABW38,$B39+1,1)</f>
        <v>-</v>
      </c>
      <c r="ABX39" s="535" t="str" cm="1">
        <f t="array" ref="ABX39">INDEX(ABX$13:ABX38,$B39+1,1)</f>
        <v>-</v>
      </c>
      <c r="ABY39" s="535" t="str" cm="1">
        <f t="array" ref="ABY39">INDEX(ABY$13:ABY38,$B39+1,1)</f>
        <v>-</v>
      </c>
      <c r="ABZ39" s="535" t="str" cm="1">
        <f t="array" ref="ABZ39">INDEX(ABZ$13:ABZ38,$B39+1,1)</f>
        <v>-</v>
      </c>
      <c r="ACA39" s="535" t="str" cm="1">
        <f t="array" ref="ACA39">INDEX(ACA$13:ACA38,$B39+1,1)</f>
        <v>-</v>
      </c>
      <c r="ACB39" s="535" t="str" cm="1">
        <f t="array" ref="ACB39">INDEX(ACB$13:ACB38,$B39+1,1)</f>
        <v>-</v>
      </c>
      <c r="ACC39" s="535" t="str" cm="1">
        <f t="array" ref="ACC39">INDEX(ACC$13:ACC38,$B39+1,1)</f>
        <v>-</v>
      </c>
      <c r="ACD39" s="535" t="str" cm="1">
        <f t="array" ref="ACD39">INDEX(ACD$13:ACD38,$B39+1,1)</f>
        <v>-</v>
      </c>
      <c r="ACE39" s="535" t="str" cm="1">
        <f t="array" ref="ACE39">INDEX(ACE$13:ACE38,$B39+1,1)</f>
        <v>-</v>
      </c>
      <c r="ACF39" s="535" t="str" cm="1">
        <f t="array" ref="ACF39">INDEX(ACF$13:ACF38,$B39+1,1)</f>
        <v>-</v>
      </c>
      <c r="ACG39" s="535" t="str" cm="1">
        <f t="array" ref="ACG39">INDEX(ACG$13:ACG38,$B39+1,1)</f>
        <v>-</v>
      </c>
      <c r="ACH39" s="535" t="str" cm="1">
        <f t="array" ref="ACH39">INDEX(ACH$13:ACH38,$B39+1,1)</f>
        <v>-</v>
      </c>
      <c r="ACI39" s="535" t="str" cm="1">
        <f t="array" ref="ACI39">INDEX(ACI$13:ACI38,$B39+1,1)</f>
        <v>-</v>
      </c>
      <c r="ACJ39" s="535" t="str" cm="1">
        <f t="array" ref="ACJ39">INDEX(ACJ$13:ACJ38,$B39+1,1)</f>
        <v>-</v>
      </c>
      <c r="ACK39" s="535" t="str" cm="1">
        <f t="array" ref="ACK39">INDEX(ACK$13:ACK38,$B39+1,1)</f>
        <v>-</v>
      </c>
      <c r="ACL39" s="535" t="str" cm="1">
        <f t="array" ref="ACL39">INDEX(ACL$13:ACL38,$B39+1,1)</f>
        <v>-</v>
      </c>
      <c r="ACM39" s="535" t="str" cm="1">
        <f t="array" ref="ACM39">INDEX(ACM$13:ACM38,$B39+1,1)</f>
        <v>-</v>
      </c>
      <c r="ACN39" s="535" t="str" cm="1">
        <f t="array" ref="ACN39">INDEX(ACN$13:ACN38,$B39+1,1)</f>
        <v>-</v>
      </c>
      <c r="ACO39" s="535" t="str" cm="1">
        <f t="array" ref="ACO39">INDEX(ACO$13:ACO38,$B39+1,1)</f>
        <v>-</v>
      </c>
      <c r="ACP39" s="535" t="str" cm="1">
        <f t="array" ref="ACP39">INDEX(ACP$13:ACP38,$B39+1,1)</f>
        <v>-</v>
      </c>
      <c r="ACQ39" s="535" t="str" cm="1">
        <f t="array" ref="ACQ39">INDEX(ACQ$13:ACQ38,$B39+1,1)</f>
        <v>-</v>
      </c>
      <c r="ACR39" s="535" t="str" cm="1">
        <f t="array" ref="ACR39">INDEX(ACR$13:ACR38,$B39+1,1)</f>
        <v>-</v>
      </c>
      <c r="ACS39" s="535" t="str" cm="1">
        <f t="array" ref="ACS39">INDEX(ACS$13:ACS38,$B39+1,1)</f>
        <v>-</v>
      </c>
      <c r="ACT39" s="535" t="str" cm="1">
        <f t="array" ref="ACT39">INDEX(ACT$13:ACT38,$B39+1,1)</f>
        <v>-</v>
      </c>
      <c r="ACU39" s="535" t="str" cm="1">
        <f t="array" ref="ACU39">INDEX(ACU$13:ACU38,$B39+1,1)</f>
        <v>-</v>
      </c>
      <c r="ACV39" s="535" t="str" cm="1">
        <f t="array" ref="ACV39">INDEX(ACV$13:ACV38,$B39+1,1)</f>
        <v>-</v>
      </c>
      <c r="ACW39" s="535" t="str" cm="1">
        <f t="array" ref="ACW39">INDEX(ACW$13:ACW38,$B39+1,1)</f>
        <v>-</v>
      </c>
      <c r="ACX39" s="535" t="str" cm="1">
        <f t="array" ref="ACX39">INDEX(ACX$13:ACX38,$B39+1,1)</f>
        <v>-</v>
      </c>
      <c r="ACY39" s="535" t="str" cm="1">
        <f t="array" ref="ACY39">INDEX(ACY$13:ACY38,$B39+1,1)</f>
        <v>-</v>
      </c>
      <c r="ACZ39" s="535" t="str" cm="1">
        <f t="array" ref="ACZ39">INDEX(ACZ$13:ACZ38,$B39+1,1)</f>
        <v>-</v>
      </c>
      <c r="ADA39" s="535" t="str" cm="1">
        <f t="array" ref="ADA39">INDEX(ADA$13:ADA38,$B39+1,1)</f>
        <v>-</v>
      </c>
      <c r="ADB39" s="535" cm="1">
        <f t="array" ref="ADB39">INDEX(ADB$13:ADB38,$B39+1,1)</f>
        <v>1</v>
      </c>
      <c r="ADC39" s="535" cm="1">
        <f t="array" ref="ADC39">INDEX(ADC$13:ADC38,$B39+1,1)</f>
        <v>1</v>
      </c>
      <c r="ADD39" s="535" t="str" cm="1">
        <f t="array" ref="ADD39">INDEX(ADD$13:ADD38,$B39+1,1)</f>
        <v>-</v>
      </c>
      <c r="ADE39" s="535" t="str" cm="1">
        <f t="array" ref="ADE39">INDEX(ADE$13:ADE38,$B39+1,1)</f>
        <v>-</v>
      </c>
      <c r="ADF39" s="535" t="str" cm="1">
        <f t="array" ref="ADF39">INDEX(ADF$13:ADF38,$B39+1,1)</f>
        <v>-</v>
      </c>
      <c r="ADG39" s="535" t="str" cm="1">
        <f t="array" ref="ADG39">INDEX(ADG$13:ADG38,$B39+1,1)</f>
        <v>-</v>
      </c>
      <c r="ADH39" s="535" t="str" cm="1">
        <f t="array" ref="ADH39">INDEX(ADH$13:ADH38,$B39+1,1)</f>
        <v>-</v>
      </c>
      <c r="ADI39" s="535" t="str" cm="1">
        <f t="array" ref="ADI39">INDEX(ADI$13:ADI38,$B39+1,1)</f>
        <v>-</v>
      </c>
      <c r="ADJ39" s="535" t="str" cm="1">
        <f t="array" ref="ADJ39">INDEX(ADJ$13:ADJ38,$B39+1,1)</f>
        <v>-</v>
      </c>
      <c r="ADK39" s="535" t="str" cm="1">
        <f t="array" ref="ADK39">INDEX(ADK$13:ADK38,$B39+1,1)</f>
        <v>-</v>
      </c>
      <c r="ADL39" s="535" t="str" cm="1">
        <f t="array" ref="ADL39">INDEX(ADL$13:ADL38,$B39+1,1)</f>
        <v>-</v>
      </c>
      <c r="ADM39" s="535" t="str" cm="1">
        <f t="array" ref="ADM39">INDEX(ADM$13:ADM38,$B39+1,1)</f>
        <v>-</v>
      </c>
      <c r="ADN39" s="535" t="str" cm="1">
        <f t="array" ref="ADN39">INDEX(ADN$13:ADN38,$B39+1,1)</f>
        <v>-</v>
      </c>
      <c r="ADO39" s="535" t="str" cm="1">
        <f t="array" ref="ADO39">INDEX(ADO$13:ADO38,$B39+1,1)</f>
        <v>-</v>
      </c>
      <c r="ADP39" s="535" t="str" cm="1">
        <f t="array" ref="ADP39">INDEX(ADP$13:ADP38,$B39+1,1)</f>
        <v>-</v>
      </c>
      <c r="ADQ39" s="18"/>
      <c r="ADR39" s="535" t="str" cm="1">
        <f t="array" ref="ADR39">INDEX(ADR$13:ADR38,$B39+1,1)</f>
        <v>-</v>
      </c>
      <c r="ADS39" s="535" t="str" cm="1">
        <f t="array" ref="ADS39">INDEX(ADS$13:ADS38,$B39+1,1)</f>
        <v>-</v>
      </c>
      <c r="ADT39" s="535" t="str" cm="1">
        <f t="array" ref="ADT39">INDEX(ADT$13:ADT38,$B39+1,1)</f>
        <v>-</v>
      </c>
      <c r="ADU39" s="535" t="str" cm="1">
        <f t="array" ref="ADU39">INDEX(ADU$13:ADU38,$B39+1,1)</f>
        <v>-</v>
      </c>
      <c r="ADV39" s="535" t="str" cm="1">
        <f t="array" ref="ADV39">INDEX(ADV$13:ADV38,$B39+1,1)</f>
        <v>-</v>
      </c>
      <c r="ADW39" s="535" t="str" cm="1">
        <f t="array" ref="ADW39">INDEX(ADW$13:ADW38,$B39+1,1)</f>
        <v>-</v>
      </c>
      <c r="ADX39" s="535" t="str" cm="1">
        <f t="array" ref="ADX39">INDEX(ADX$13:ADX38,$B39+1,1)</f>
        <v>-</v>
      </c>
      <c r="ADY39" s="535" t="str" cm="1">
        <f t="array" ref="ADY39">INDEX(ADY$13:ADY38,$B39+1,1)</f>
        <v>-</v>
      </c>
      <c r="ADZ39" s="535" t="str" cm="1">
        <f t="array" ref="ADZ39">INDEX(ADZ$13:ADZ38,$B39+1,1)</f>
        <v>-</v>
      </c>
      <c r="AEA39" s="535" t="str" cm="1">
        <f t="array" ref="AEA39">INDEX(AEA$13:AEA38,$B39+1,1)</f>
        <v>-</v>
      </c>
      <c r="AEB39" s="535" t="str" cm="1">
        <f t="array" ref="AEB39">INDEX(AEB$13:AEB38,$B39+1,1)</f>
        <v>-</v>
      </c>
      <c r="AEC39" s="535" t="str" cm="1">
        <f t="array" ref="AEC39">INDEX(AEC$13:AEC38,$B39+1,1)</f>
        <v>-</v>
      </c>
      <c r="AED39" s="535" t="str" cm="1">
        <f t="array" ref="AED39">INDEX(AED$13:AED38,$B39+1,1)</f>
        <v>-</v>
      </c>
      <c r="AEE39" s="535" t="str" cm="1">
        <f t="array" ref="AEE39">INDEX(AEE$13:AEE38,$B39+1,1)</f>
        <v>-</v>
      </c>
      <c r="AEF39" s="535" t="str" cm="1">
        <f t="array" ref="AEF39">INDEX(AEF$13:AEF38,$B39+1,1)</f>
        <v>-</v>
      </c>
      <c r="AEG39" s="535" t="str" cm="1">
        <f t="array" ref="AEG39">INDEX(AEG$13:AEG38,$B39+1,1)</f>
        <v>-</v>
      </c>
      <c r="AEH39" s="535" t="str" cm="1">
        <f t="array" ref="AEH39">INDEX(AEH$13:AEH38,$B39+1,1)</f>
        <v>-</v>
      </c>
      <c r="AEI39" s="535" t="str" cm="1">
        <f t="array" ref="AEI39">INDEX(AEI$13:AEI38,$B39+1,1)</f>
        <v>-</v>
      </c>
      <c r="AEJ39" s="535" t="str" cm="1">
        <f t="array" ref="AEJ39">INDEX(AEJ$13:AEJ38,$B39+1,1)</f>
        <v>-</v>
      </c>
      <c r="AEK39" s="535" t="str" cm="1">
        <f t="array" ref="AEK39">INDEX(AEK$13:AEK38,$B39+1,1)</f>
        <v>-</v>
      </c>
      <c r="AEL39" s="535" t="str" cm="1">
        <f t="array" ref="AEL39">INDEX(AEL$13:AEL38,$B39+1,1)</f>
        <v>-</v>
      </c>
      <c r="AEM39" s="535" t="str" cm="1">
        <f t="array" ref="AEM39">INDEX(AEM$13:AEM38,$B39+1,1)</f>
        <v>-</v>
      </c>
      <c r="AEN39" s="535" t="str" cm="1">
        <f t="array" ref="AEN39">INDEX(AEN$13:AEN38,$B39+1,1)</f>
        <v>-</v>
      </c>
      <c r="AEO39" s="535" t="str" cm="1">
        <f t="array" ref="AEO39">INDEX(AEO$13:AEO38,$B39+1,1)</f>
        <v>-</v>
      </c>
      <c r="AEP39" s="535" t="str" cm="1">
        <f t="array" ref="AEP39">INDEX(AEP$13:AEP38,$B39+1,1)</f>
        <v>-</v>
      </c>
      <c r="AEQ39" s="535" t="str" cm="1">
        <f t="array" ref="AEQ39">INDEX(AEQ$13:AEQ38,$B39+1,1)</f>
        <v>-</v>
      </c>
      <c r="AER39" s="535" t="str" cm="1">
        <f t="array" ref="AER39">INDEX(AER$13:AER38,$B39+1,1)</f>
        <v>-</v>
      </c>
      <c r="AES39" s="535" t="str" cm="1">
        <f t="array" ref="AES39">INDEX(AES$13:AES38,$B39+1,1)</f>
        <v>-</v>
      </c>
      <c r="AET39" s="535" t="str" cm="1">
        <f t="array" ref="AET39">INDEX(AET$13:AET38,$B39+1,1)</f>
        <v>-</v>
      </c>
      <c r="AEU39" s="535" t="str" cm="1">
        <f t="array" ref="AEU39">INDEX(AEU$13:AEU38,$B39+1,1)</f>
        <v>-</v>
      </c>
      <c r="AEV39" s="535" t="str" cm="1">
        <f t="array" ref="AEV39">INDEX(AEV$13:AEV38,$B39+1,1)</f>
        <v>-</v>
      </c>
      <c r="AEW39" s="535" t="str" cm="1">
        <f t="array" ref="AEW39">INDEX(AEW$13:AEW38,$B39+1,1)</f>
        <v>-</v>
      </c>
      <c r="AEX39" s="535" t="str" cm="1">
        <f t="array" ref="AEX39">INDEX(AEX$13:AEX38,$B39+1,1)</f>
        <v>-</v>
      </c>
      <c r="AEY39" s="535" t="str" cm="1">
        <f t="array" ref="AEY39">INDEX(AEY$13:AEY38,$B39+1,1)</f>
        <v>-</v>
      </c>
      <c r="AEZ39" s="535" t="str" cm="1">
        <f t="array" ref="AEZ39">INDEX(AEZ$13:AEZ38,$B39+1,1)</f>
        <v>-</v>
      </c>
      <c r="AFA39" s="535" t="str" cm="1">
        <f t="array" ref="AFA39">INDEX(AFA$13:AFA38,$B39+1,1)</f>
        <v>-</v>
      </c>
      <c r="AFB39" s="535" t="str" cm="1">
        <f t="array" ref="AFB39">INDEX(AFB$13:AFB38,$B39+1,1)</f>
        <v>-</v>
      </c>
      <c r="AFC39" s="535" t="str" cm="1">
        <f t="array" ref="AFC39">INDEX(AFC$13:AFC38,$B39+1,1)</f>
        <v>-</v>
      </c>
      <c r="AFD39" s="535" t="str" cm="1">
        <f t="array" ref="AFD39">INDEX(AFD$13:AFD38,$B39+1,1)</f>
        <v>-</v>
      </c>
      <c r="AFE39" s="535" t="str" cm="1">
        <f t="array" ref="AFE39">INDEX(AFE$13:AFE38,$B39+1,1)</f>
        <v>-</v>
      </c>
      <c r="AFF39" s="535" t="str" cm="1">
        <f t="array" ref="AFF39">INDEX(AFF$13:AFF38,$B39+1,1)</f>
        <v>-</v>
      </c>
      <c r="AFG39" s="535" t="str" cm="1">
        <f t="array" ref="AFG39">INDEX(AFG$13:AFG38,$B39+1,1)</f>
        <v>-</v>
      </c>
      <c r="AFH39" s="535" t="str" cm="1">
        <f t="array" ref="AFH39">INDEX(AFH$13:AFH38,$B39+1,1)</f>
        <v>-</v>
      </c>
      <c r="AFI39" s="535" t="str" cm="1">
        <f t="array" ref="AFI39">INDEX(AFI$13:AFI38,$B39+1,1)</f>
        <v>-</v>
      </c>
      <c r="AFJ39" s="535" t="str" cm="1">
        <f t="array" ref="AFJ39">INDEX(AFJ$13:AFJ38,$B39+1,1)</f>
        <v>-</v>
      </c>
      <c r="AFK39" s="535" t="str" cm="1">
        <f t="array" ref="AFK39">INDEX(AFK$13:AFK38,$B39+1,1)</f>
        <v>-</v>
      </c>
      <c r="AFL39" s="535" t="str" cm="1">
        <f t="array" ref="AFL39">INDEX(AFL$13:AFL38,$B39+1,1)</f>
        <v>-</v>
      </c>
      <c r="AFM39" s="535" t="str" cm="1">
        <f t="array" ref="AFM39">INDEX(AFM$13:AFM38,$B39+1,1)</f>
        <v>-</v>
      </c>
      <c r="AFN39" s="535" t="str" cm="1">
        <f t="array" ref="AFN39">INDEX(AFN$13:AFN38,$B39+1,1)</f>
        <v>-</v>
      </c>
      <c r="AFO39" s="535" t="str" cm="1">
        <f t="array" ref="AFO39">INDEX(AFO$13:AFO38,$B39+1,1)</f>
        <v>-</v>
      </c>
      <c r="AFP39" s="535" t="str" cm="1">
        <f t="array" ref="AFP39">INDEX(AFP$13:AFP38,$B39+1,1)</f>
        <v>-</v>
      </c>
      <c r="AFQ39" s="535" t="str" cm="1">
        <f t="array" ref="AFQ39">INDEX(AFQ$13:AFQ38,$B39+1,1)</f>
        <v>-</v>
      </c>
      <c r="AFR39" s="535" t="str" cm="1">
        <f t="array" ref="AFR39">INDEX(AFR$13:AFR38,$B39+1,1)</f>
        <v>-</v>
      </c>
      <c r="AFS39" s="535" t="str" cm="1">
        <f t="array" ref="AFS39">INDEX(AFS$13:AFS38,$B39+1,1)</f>
        <v>-</v>
      </c>
      <c r="AFT39" s="535" t="str" cm="1">
        <f t="array" ref="AFT39">INDEX(AFT$13:AFT38,$B39+1,1)</f>
        <v>-</v>
      </c>
      <c r="AFU39" s="535" t="str" cm="1">
        <f t="array" ref="AFU39">INDEX(AFU$13:AFU38,$B39+1,1)</f>
        <v>-</v>
      </c>
      <c r="AFV39" s="535" t="str" cm="1">
        <f t="array" ref="AFV39">INDEX(AFV$13:AFV38,$B39+1,1)</f>
        <v>-</v>
      </c>
      <c r="AFW39" s="535" t="str" cm="1">
        <f t="array" ref="AFW39">INDEX(AFW$13:AFW38,$B39+1,1)</f>
        <v>-</v>
      </c>
      <c r="AFX39" s="535" t="str" cm="1">
        <f t="array" ref="AFX39">INDEX(AFX$13:AFX38,$B39+1,1)</f>
        <v>-</v>
      </c>
      <c r="AFY39" s="535" t="str" cm="1">
        <f t="array" ref="AFY39">INDEX(AFY$13:AFY38,$B39+1,1)</f>
        <v>-</v>
      </c>
      <c r="AFZ39" s="535" t="str" cm="1">
        <f t="array" ref="AFZ39">INDEX(AFZ$13:AFZ38,$B39+1,1)</f>
        <v>-</v>
      </c>
      <c r="AGA39" s="535" t="str" cm="1">
        <f t="array" ref="AGA39">INDEX(AGA$13:AGA38,$B39+1,1)</f>
        <v>-</v>
      </c>
      <c r="AGB39" s="535" t="str" cm="1">
        <f t="array" ref="AGB39">INDEX(AGB$13:AGB38,$B39+1,1)</f>
        <v>-</v>
      </c>
      <c r="AGC39" s="535" t="str" cm="1">
        <f t="array" ref="AGC39">INDEX(AGC$13:AGC38,$B39+1,1)</f>
        <v>-</v>
      </c>
      <c r="AGD39" s="535" t="str" cm="1">
        <f t="array" ref="AGD39">INDEX(AGD$13:AGD38,$B39+1,1)</f>
        <v>-</v>
      </c>
      <c r="AGE39" s="535" t="str" cm="1">
        <f t="array" ref="AGE39">INDEX(AGE$13:AGE38,$B39+1,1)</f>
        <v>-</v>
      </c>
      <c r="AGF39" s="535" t="str" cm="1">
        <f t="array" ref="AGF39">INDEX(AGF$13:AGF38,$B39+1,1)</f>
        <v>-</v>
      </c>
      <c r="AGG39" s="535" t="str" cm="1">
        <f t="array" ref="AGG39">INDEX(AGG$13:AGG38,$B39+1,1)</f>
        <v>-</v>
      </c>
      <c r="AGH39" s="535" t="str" cm="1">
        <f t="array" ref="AGH39">INDEX(AGH$13:AGH38,$B39+1,1)</f>
        <v>-</v>
      </c>
      <c r="AGI39" s="535" t="str" cm="1">
        <f t="array" ref="AGI39">INDEX(AGI$13:AGI38,$B39+1,1)</f>
        <v>-</v>
      </c>
      <c r="AGJ39" s="535" t="str" cm="1">
        <f t="array" ref="AGJ39">INDEX(AGJ$13:AGJ38,$B39+1,1)</f>
        <v>-</v>
      </c>
      <c r="AGK39" s="535" t="str" cm="1">
        <f t="array" ref="AGK39">INDEX(AGK$13:AGK38,$B39+1,1)</f>
        <v>-</v>
      </c>
      <c r="AGL39" s="535" t="str" cm="1">
        <f t="array" ref="AGL39">INDEX(AGL$13:AGL38,$B39+1,1)</f>
        <v>-</v>
      </c>
      <c r="AGM39" s="535" t="str" cm="1">
        <f t="array" ref="AGM39">INDEX(AGM$13:AGM38,$B39+1,1)</f>
        <v>-</v>
      </c>
      <c r="AGN39" s="535" t="str" cm="1">
        <f t="array" ref="AGN39">INDEX(AGN$13:AGN38,$B39+1,1)</f>
        <v>-</v>
      </c>
      <c r="AGO39" s="535" t="str" cm="1">
        <f t="array" ref="AGO39">INDEX(AGO$13:AGO38,$B39+1,1)</f>
        <v>-</v>
      </c>
      <c r="AGP39" s="535" t="str" cm="1">
        <f t="array" ref="AGP39">INDEX(AGP$13:AGP38,$B39+1,1)</f>
        <v>-</v>
      </c>
      <c r="AGQ39" s="535" t="str" cm="1">
        <f t="array" ref="AGQ39">INDEX(AGQ$13:AGQ38,$B39+1,1)</f>
        <v>-</v>
      </c>
      <c r="AGR39" s="535" t="str" cm="1">
        <f t="array" ref="AGR39">INDEX(AGR$13:AGR38,$B39+1,1)</f>
        <v>-</v>
      </c>
      <c r="AGS39" s="535" t="str" cm="1">
        <f t="array" ref="AGS39">INDEX(AGS$13:AGS38,$B39+1,1)</f>
        <v>-</v>
      </c>
      <c r="AGT39" s="535" t="str" cm="1">
        <f t="array" ref="AGT39">INDEX(AGT$13:AGT38,$B39+1,1)</f>
        <v>-</v>
      </c>
      <c r="AGU39" s="535" t="str" cm="1">
        <f t="array" ref="AGU39">INDEX(AGU$13:AGU38,$B39+1,1)</f>
        <v>-</v>
      </c>
      <c r="AGV39" s="535" t="str" cm="1">
        <f t="array" ref="AGV39">INDEX(AGV$13:AGV38,$B39+1,1)</f>
        <v>-</v>
      </c>
      <c r="AGW39" s="535" t="str" cm="1">
        <f t="array" ref="AGW39">INDEX(AGW$13:AGW38,$B39+1,1)</f>
        <v>-</v>
      </c>
      <c r="AGX39" s="535" t="str" cm="1">
        <f t="array" ref="AGX39">INDEX(AGX$13:AGX38,$B39+1,1)</f>
        <v>-</v>
      </c>
      <c r="AGY39" s="535" t="str" cm="1">
        <f t="array" ref="AGY39">INDEX(AGY$13:AGY38,$B39+1,1)</f>
        <v>-</v>
      </c>
      <c r="AGZ39" s="535" t="str" cm="1">
        <f t="array" ref="AGZ39">INDEX(AGZ$13:AGZ38,$B39+1,1)</f>
        <v>-</v>
      </c>
      <c r="AHA39" s="535" t="str" cm="1">
        <f t="array" ref="AHA39">INDEX(AHA$13:AHA38,$B39+1,1)</f>
        <v>-</v>
      </c>
      <c r="AHB39" s="535" t="str" cm="1">
        <f t="array" ref="AHB39">INDEX(AHB$13:AHB38,$B39+1,1)</f>
        <v>-</v>
      </c>
      <c r="AHC39" s="535" t="str" cm="1">
        <f t="array" ref="AHC39">INDEX(AHC$13:AHC38,$B39+1,1)</f>
        <v>-</v>
      </c>
      <c r="AHD39" s="535" cm="1">
        <f t="array" ref="AHD39">INDEX(AHD$13:AHD38,$B39+1,1)</f>
        <v>0</v>
      </c>
      <c r="AHE39" s="483">
        <v>0</v>
      </c>
    </row>
    <row r="40" spans="1:889" outlineLevel="1">
      <c r="A40" s="18">
        <f t="shared" si="148"/>
        <v>27</v>
      </c>
      <c r="B40" s="18">
        <f t="shared" si="218"/>
        <v>6</v>
      </c>
      <c r="C40">
        <v>2</v>
      </c>
      <c r="D40" s="17" t="str" cm="1">
        <f t="array" ref="D40">INDEX(D$13:D39,$B40+1,1)</f>
        <v>GSW</v>
      </c>
      <c r="E40" t="b">
        <v>1</v>
      </c>
      <c r="F40" t="b">
        <v>0</v>
      </c>
      <c r="G40" t="b">
        <f t="shared" si="224"/>
        <v>1</v>
      </c>
      <c r="H40" s="40" t="s">
        <v>2638</v>
      </c>
      <c r="I40" s="535" cm="1">
        <f t="array" ref="I40">INDEX(I$13:I39,$B40+1,1)</f>
        <v>1</v>
      </c>
      <c r="J40" s="535" cm="1">
        <f t="array" ref="J40">INDEX(J$13:J39,$B40+1,1)</f>
        <v>0</v>
      </c>
      <c r="K40" s="535" cm="1">
        <f t="array" ref="K40">INDEX(K$13:K39,$B40+1,1)</f>
        <v>0</v>
      </c>
      <c r="L40" s="535" cm="1">
        <f t="array" ref="L40">INDEX(L$13:L39,$B40+1,1)</f>
        <v>2</v>
      </c>
      <c r="M40" s="535" cm="1">
        <f t="array" ref="M40">INDEX(M$13:M39,$B40+1,1)</f>
        <v>0</v>
      </c>
      <c r="N40" s="535" cm="1">
        <f t="array" ref="N40">INDEX(N$13:N39,$B40+1,1)</f>
        <v>3</v>
      </c>
      <c r="O40" s="535" cm="1">
        <f t="array" ref="O40">INDEX(O$13:O39,$B40+1,1)</f>
        <v>2</v>
      </c>
      <c r="P40" s="535" cm="1">
        <f t="array" ref="P40">INDEX(P$13:P39,$B40+1,1)</f>
        <v>0</v>
      </c>
      <c r="Q40" s="535" cm="1">
        <f t="array" ref="Q40">INDEX(Q$13:Q39,$B40+1,1)</f>
        <v>0</v>
      </c>
      <c r="R40" s="535" cm="1">
        <f t="array" ref="R40">INDEX(R$13:R39,$B40+1,1)</f>
        <v>1</v>
      </c>
      <c r="S40" s="535" cm="1">
        <f t="array" ref="S40">INDEX(S$13:S39,$B40+1,1)</f>
        <v>0</v>
      </c>
      <c r="T40" s="411">
        <f t="shared" si="149"/>
        <v>2</v>
      </c>
      <c r="U40" s="411">
        <f t="shared" si="150"/>
        <v>2</v>
      </c>
      <c r="V40" s="411">
        <f t="shared" ref="V40:V56" si="230">INDEX(i.Breed,$T40,V$6)</f>
        <v>2</v>
      </c>
      <c r="W40" s="773" t="b">
        <f t="shared" si="215"/>
        <v>0</v>
      </c>
      <c r="X40" s="772" t="b">
        <f t="shared" si="225"/>
        <v>1</v>
      </c>
      <c r="Y40" s="772" t="b">
        <f t="shared" si="225"/>
        <v>1</v>
      </c>
      <c r="Z40" s="791" t="b" cm="1">
        <f t="array" ref="Z40">INDEX(Z$13:Z39,$B40+1,1)</f>
        <v>0</v>
      </c>
      <c r="AA40" s="411">
        <f t="shared" si="153"/>
        <v>6</v>
      </c>
      <c r="AB40" s="411">
        <f t="shared" si="154"/>
        <v>6</v>
      </c>
      <c r="AC40" s="411"/>
      <c r="AD40" s="411">
        <f t="shared" si="155"/>
        <v>6</v>
      </c>
      <c r="AE40" s="111"/>
      <c r="AF40" s="111"/>
      <c r="AG40" s="111"/>
      <c r="AH40" s="111"/>
      <c r="AI40" s="535" cm="1">
        <f t="array" ref="AI40">INDEX(AI$13:AI39,$B40+1,1)</f>
        <v>1</v>
      </c>
      <c r="AJ40" s="535" cm="1">
        <f t="array" ref="AJ40">INDEX(AJ$13:AJ39,$B40+1,1)</f>
        <v>1</v>
      </c>
      <c r="AK40" s="535" cm="1">
        <f t="array" ref="AK40">INDEX(AK$13:AK39,$B40+1,1)</f>
        <v>1</v>
      </c>
      <c r="AL40" s="535" cm="1">
        <f t="array" ref="AL40">INDEX(AL$13:AL39,$B40+1,1)</f>
        <v>0</v>
      </c>
      <c r="AM40" s="535" cm="1">
        <f t="array" ref="AM40">INDEX(AM$13:AM39,$B40+1,1)</f>
        <v>0</v>
      </c>
      <c r="AN40" s="811" t="str" cm="1">
        <f t="array" ref="AN40">INDEX(AN$13:AN39,$B40+1,1)</f>
        <v/>
      </c>
      <c r="AO40" s="535" t="str" cm="1">
        <f t="array" ref="AO40">INDEX(AO$13:AO39,$B40+1,1)</f>
        <v/>
      </c>
      <c r="AP40" s="535" t="str" cm="1">
        <f t="array" ref="AP40">INDEX(AP$13:AP39,$B40+1,1)</f>
        <v/>
      </c>
      <c r="AQ40" s="535" cm="1">
        <f t="array" ref="AQ40">INDEX(AQ$13:AQ39,$B40+1,1)</f>
        <v>1</v>
      </c>
      <c r="AR40" s="535" cm="1">
        <f t="array" ref="AR40">INDEX(AR$13:AR39,$B40+1,1)</f>
        <v>1</v>
      </c>
      <c r="AS40" s="111"/>
      <c r="AT40" s="111"/>
      <c r="AU40" s="111"/>
      <c r="AV40" s="111"/>
      <c r="AW40" s="111"/>
      <c r="AX40" s="111"/>
      <c r="AY40" s="111"/>
      <c r="AZ40" s="111"/>
      <c r="BA40" s="18"/>
      <c r="BB40" s="18"/>
      <c r="BC40" s="200" t="str" cm="1">
        <f t="array" aca="1" ref="BC40" ca="1">$H40&amp;" "        &amp;_xlfn.SINGLE( INDEX(i.ModelStructure,$I40,1))    &amp;" "
&amp; $D40        &amp;       IF(OR($CG40="-", $CG40),"_PInp","_Full")&amp;    CHOOSE($DT40+1," Fine","  MWM","  SFM","  CFS","  GFS"," Meat"," Wool","  Mat "," 1stC"," Term"," Shed","     ")&amp;IF($FG40=1,"&amp;EL","   ")&amp;IF($DZ40=TRUE,"&amp;BBT","    ")
&amp;      " TOL"&amp;_xlfn.SINGLE(INDEX(i.TOL_Desc,1,$N40))   &amp; " Scan"&amp;$AK40
&amp;       CHOOSE($K40+1," CFS"," GFS"," NFS")&amp;     " CG_"&amp;_xlfn.SINGLE(_xlfn.SWITCH($ZY40,"-",1,TRUE,1,FALSE,0))&amp;_xlfn.SINGLE(    IF($AAB40="-"," FodCrop    ",_xlfn.SWITCH(VALUE(LEFT($AAB$4,1)),0," All",6," Lup",9," Oat",11," OaF")&amp;"_Fod"&amp;TEXT($AAB40,"000%")))
&amp;" REV"&amp;"_"&amp;TEXT($JJ40,"00;-0;00;@ ")&amp;TEXT($AP40,"00;-0;00;  @")&amp;"_"&amp;TEXT($JO40,"0")&amp;"_"&amp;TEXT($AR40,"0")
&amp; " RR"&amp;TEXT(SUM($FK40:$FL40),"+00%;-00%;    ;@")
&amp; " ("&amp;IF($DM40,"P","E")   &amp;IF($DN40,"T","t")        &amp;     "_F"&amp;IF($ACM40=TRUE,3,0)+COUNTIF($ACE40:$ACI40,TRUE)+COUNTIF($BX40:$BY40,"&gt;0")&amp;IF($ACK40=TRUE,3,0)+COUNTIF($BX40:$BY40,"&gt;0")&amp;"N"&amp;$ACP40&amp;$ACQ40&amp;"L"&amp;$ADB40&amp;$ADC40&amp;"_"&amp;$ADA40&amp;")"</f>
        <v>Fodder_Test  SE GSW_PInp  GFS        TOLSpr Scan1 CFS CG_1 Lup_Fod100% REV_-   _-_1 RR+01% (Et_F00N--L11_-)</v>
      </c>
      <c r="BD40" s="8" t="str">
        <f ca="1">IF(COUNTIF($BC$13:$BC40,$BC40)=1,"-","Dup")</f>
        <v>-</v>
      </c>
      <c r="BE40" s="18"/>
      <c r="BF40" s="535" t="b" cm="1">
        <f t="array" ref="BF40">INDEX(BF$13:BF39,$B40+1,1)</f>
        <v>0</v>
      </c>
      <c r="BG40" s="535" t="b" cm="1">
        <f t="array" ref="BG40">INDEX(BG$13:BG39,$B40+1,1)</f>
        <v>0</v>
      </c>
      <c r="BH40" s="535" t="b" cm="1">
        <f t="array" ref="BH40">INDEX(BH$13:BH39,$B40+1,1)</f>
        <v>0</v>
      </c>
      <c r="BI40" s="535" t="b" cm="1">
        <f t="array" ref="BI40">INDEX(BI$13:BI39,$B40+1,1)</f>
        <v>0</v>
      </c>
      <c r="BJ40" s="535" t="b" cm="1">
        <f t="array" ref="BJ40">INDEX(BJ$13:BJ39,$B40+1,1)</f>
        <v>0</v>
      </c>
      <c r="BK40" s="535" t="b" cm="1">
        <f t="array" ref="BK40">INDEX(BK$13:BK39,$B40+1,1)</f>
        <v>0</v>
      </c>
      <c r="BL40" s="535" t="b" cm="1">
        <f t="array" ref="BL40">INDEX(BL$13:BL39,$B40+1,1)</f>
        <v>0</v>
      </c>
      <c r="BM40" s="535" t="b" cm="1">
        <f t="array" ref="BM40">INDEX(BM$13:BM39,$B40+1,1)</f>
        <v>0</v>
      </c>
      <c r="BN40" s="535" t="b" cm="1">
        <f t="array" ref="BN40">INDEX(BN$13:BN39,$B40+1,1)</f>
        <v>0</v>
      </c>
      <c r="BO40" s="18"/>
      <c r="BP40" s="535" t="b" cm="1">
        <f t="array" ref="BP40">INDEX(BP$13:BP39,$B40+1,1)</f>
        <v>0</v>
      </c>
      <c r="BQ40" s="535" t="str" cm="1">
        <f t="array" ref="BQ40">INDEX(BQ$13:BQ39,$B40+1,1)</f>
        <v>-</v>
      </c>
      <c r="BR40" s="535" t="str" cm="1">
        <f t="array" ref="BR40">INDEX(BR$13:BR39,$B40+1,1)</f>
        <v>-</v>
      </c>
      <c r="BS40" s="535" t="str" cm="1">
        <f t="array" ref="BS40">INDEX(BS$13:BS39,$B40+1,1)</f>
        <v>-</v>
      </c>
      <c r="BT40" s="535" t="str" cm="1">
        <f t="array" ref="BT40">INDEX(BT$13:BT39,$B40+1,1)</f>
        <v>-</v>
      </c>
      <c r="BU40" s="535" t="str" cm="1">
        <f t="array" ref="BU40">INDEX(BU$13:BU39,$B40+1,1)</f>
        <v>-</v>
      </c>
      <c r="BV40" s="535" t="str" cm="1">
        <f t="array" ref="BV40">INDEX(BV$13:BV39,$B40+1,1)</f>
        <v>-</v>
      </c>
      <c r="BW40" s="535" t="str" cm="1">
        <f t="array" ref="BW40">INDEX(BW$13:BW39,$B40+1,1)</f>
        <v>-</v>
      </c>
      <c r="BX40" s="535" t="str" cm="1">
        <f t="array" ref="BX40">INDEX(BX$13:BX39,$B40+1,1)</f>
        <v>-</v>
      </c>
      <c r="BY40" s="535" t="str" cm="1">
        <f t="array" ref="BY40">INDEX(BY$13:BY39,$B40+1,1)</f>
        <v>-</v>
      </c>
      <c r="BZ40" s="535" t="str" cm="1">
        <f t="array" ref="BZ40">INDEX(BZ$13:BZ39,$B40+1,1)</f>
        <v>-</v>
      </c>
      <c r="CA40" s="535" t="str" cm="1">
        <f t="array" ref="CA40">INDEX(CA$13:CA39,$B40+1,1)</f>
        <v>-</v>
      </c>
      <c r="CB40" s="535" t="b" cm="1">
        <f t="array" ref="CB40">INDEX(CB$13:CB39,$B40+1,1)</f>
        <v>0</v>
      </c>
      <c r="CC40" s="535" t="str" cm="1">
        <f t="array" ref="CC40">INDEX(CC$13:CC39,$B40+1,1)</f>
        <v>-</v>
      </c>
      <c r="CD40" s="535" t="str" cm="1">
        <f t="array" ref="CD40">INDEX(CD$13:CD39,$B40+1,1)</f>
        <v>-</v>
      </c>
      <c r="CE40" s="535" t="str" cm="1">
        <f t="array" ref="CE40">INDEX(CE$13:CE39,$B40+1,1)</f>
        <v>-</v>
      </c>
      <c r="CF40" s="535" t="str" cm="1">
        <f t="array" ref="CF40">INDEX(CF$13:CF39,$B40+1,1)</f>
        <v>-</v>
      </c>
      <c r="CG40" s="535" t="str" cm="1">
        <f t="array" ref="CG40">INDEX(CG$13:CG39,$B40+1,1)</f>
        <v>-</v>
      </c>
      <c r="CH40" s="535" t="str" cm="1">
        <f t="array" ref="CH40">INDEX(CH$13:CH39,$B40+1,1)</f>
        <v>-</v>
      </c>
      <c r="CI40" s="535" t="str" cm="1">
        <f t="array" ref="CI40">INDEX(CI$13:CI39,$B40+1,1)</f>
        <v>-</v>
      </c>
      <c r="CJ40" s="535" t="str" cm="1">
        <f t="array" ref="CJ40">INDEX(CJ$13:CJ39,$B40+1,1)</f>
        <v>-</v>
      </c>
      <c r="CK40" s="18"/>
      <c r="CL40" s="535" t="str" cm="1">
        <f t="array" ref="CL40">INDEX(CL$13:CL39,$B40+1,1)</f>
        <v>-</v>
      </c>
      <c r="CM40" s="535" t="str" cm="1">
        <f t="array" ref="CM40">INDEX(CM$13:CM39,$B40+1,1)</f>
        <v>-</v>
      </c>
      <c r="CN40" s="411" t="str">
        <f t="shared" ca="1" si="159"/>
        <v>-</v>
      </c>
      <c r="CO40" s="411">
        <f t="shared" ref="CO40:CP56" si="231">$K40</f>
        <v>0</v>
      </c>
      <c r="CP40" s="411">
        <f t="shared" si="231"/>
        <v>0</v>
      </c>
      <c r="CQ40" s="535" t="str" cm="1">
        <f t="array" ref="CQ40">INDEX(CQ$13:CQ39,$B40+1,1)</f>
        <v>-</v>
      </c>
      <c r="CR40" s="535" t="str" cm="1">
        <f t="array" ref="CR40">INDEX(CR$13:CR39,$B40+1,1)</f>
        <v>-</v>
      </c>
      <c r="CS40" s="535" t="str" cm="1">
        <f t="array" ref="CS40">INDEX(CS$13:CS39,$B40+1,1)</f>
        <v>-</v>
      </c>
      <c r="CT40" s="535" t="str" cm="1">
        <f t="array" ref="CT40">INDEX(CT$13:CT39,$B40+1,1)</f>
        <v>-</v>
      </c>
      <c r="CU40" s="411" t="str">
        <f t="shared" ca="1" si="161"/>
        <v>-</v>
      </c>
      <c r="CV40" s="411">
        <f t="shared" ref="CV40:CW56" si="232">$K40</f>
        <v>0</v>
      </c>
      <c r="CW40" s="411">
        <f t="shared" si="232"/>
        <v>0</v>
      </c>
      <c r="CX40" s="535" t="str" cm="1">
        <f t="array" ref="CX40">INDEX(CX$13:CX39,$B40+1,1)</f>
        <v>-</v>
      </c>
      <c r="CY40" s="535" t="str" cm="1">
        <f t="array" ref="CY40">INDEX(CY$13:CY39,$B40+1,1)</f>
        <v>-</v>
      </c>
      <c r="CZ40" s="411" t="str">
        <f t="shared" ca="1" si="163"/>
        <v>-</v>
      </c>
      <c r="DA40" s="411">
        <f t="shared" si="164"/>
        <v>0</v>
      </c>
      <c r="DB40" s="535" t="str" cm="1">
        <f t="array" ref="DB40">INDEX(DB$13:DB39,$B40+1,1)</f>
        <v>-</v>
      </c>
      <c r="DC40" s="535" t="str" cm="1">
        <f t="array" ref="DC40">INDEX(DC$13:DC39,$B40+1,1)</f>
        <v>-</v>
      </c>
      <c r="DD40" s="411">
        <f t="shared" si="165"/>
        <v>0</v>
      </c>
      <c r="DE40" s="535" t="str" cm="1">
        <f t="array" ref="DE40">INDEX(DE$13:DE39,$B40+1,1)</f>
        <v>-</v>
      </c>
      <c r="DF40" s="535" t="str" cm="1">
        <f t="array" ref="DF40">INDEX(DF$13:DF39,$B40+1,1)</f>
        <v>-</v>
      </c>
      <c r="DG40" s="411" t="str">
        <f t="shared" ca="1" si="166"/>
        <v>-</v>
      </c>
      <c r="DH40" s="411">
        <f t="shared" ref="DH40:DI56" si="233">$K40</f>
        <v>0</v>
      </c>
      <c r="DI40" s="411">
        <f t="shared" si="233"/>
        <v>0</v>
      </c>
      <c r="DJ40" s="535" cm="1">
        <f t="array" ref="DJ40">INDEX(DJ$13:DJ39,$B40+1,1)</f>
        <v>0</v>
      </c>
      <c r="DK40" s="535" cm="1">
        <f t="array" ref="DK40">INDEX(DK$13:DK39,$B40+1,1)</f>
        <v>0</v>
      </c>
      <c r="DL40" s="18"/>
      <c r="DM40" s="535" t="b" cm="1">
        <f t="array" ref="DM40">INDEX(DM$13:DM39,$B40+1,1)</f>
        <v>0</v>
      </c>
      <c r="DN40" s="535" t="b" cm="1">
        <f t="array" ref="DN40">INDEX(DN$13:DN39,$B40+1,1)</f>
        <v>0</v>
      </c>
      <c r="DO40" s="535" t="b" cm="1">
        <f t="array" ref="DO40">INDEX(DO$13:DO39,$B40+1,1)</f>
        <v>1</v>
      </c>
      <c r="DP40" s="535" t="str" cm="1">
        <f t="array" ref="DP40">INDEX(DP$13:DP39,$B40+1,1)</f>
        <v>-</v>
      </c>
      <c r="DQ40" s="536" cm="1">
        <f t="array" ref="DQ40">INDEX(DQ$13:DQ39,$B40+1,1)</f>
        <v>0</v>
      </c>
      <c r="DR40" s="535" cm="1">
        <f t="array" ref="DR40">INDEX(DR$13:DR39,$B40+1,1)</f>
        <v>1</v>
      </c>
      <c r="DS40" s="535" cm="1">
        <f t="array" ref="DS40">INDEX(DS$13:DS39,$B40+1,1)</f>
        <v>1</v>
      </c>
      <c r="DT40" s="411">
        <f t="shared" si="198"/>
        <v>4</v>
      </c>
      <c r="DU40" s="411" t="str">
        <f t="shared" si="198"/>
        <v>-</v>
      </c>
      <c r="DV40" s="535" t="str" cm="1">
        <f t="array" ref="DV40">INDEX(DV$13:DV39,$B40+1,1)</f>
        <v>-</v>
      </c>
      <c r="DW40" s="411" t="str">
        <f t="shared" si="199"/>
        <v>-</v>
      </c>
      <c r="DX40" s="411" t="str">
        <f t="shared" si="199"/>
        <v>-</v>
      </c>
      <c r="DY40" s="411" t="str">
        <f t="shared" si="199"/>
        <v>-</v>
      </c>
      <c r="DZ40" s="411" t="b">
        <f t="shared" si="200"/>
        <v>0</v>
      </c>
      <c r="EA40" s="535" t="str" cm="1">
        <f t="array" ref="EA40">INDEX(EA$13:EA39,$B40+1,1)</f>
        <v>-</v>
      </c>
      <c r="EB40" s="535" t="str" cm="1">
        <f t="array" ref="EB40">INDEX(EB$13:EB39,$B40+1,1)</f>
        <v>-</v>
      </c>
      <c r="EC40" s="535" t="str" cm="1">
        <f t="array" ref="EC40">INDEX(EC$13:EC39,$B40+1,1)</f>
        <v>-</v>
      </c>
      <c r="ED40" s="535" t="str" cm="1">
        <f t="array" ref="ED40">INDEX(ED$13:ED39,$B40+1,1)</f>
        <v>-</v>
      </c>
      <c r="EE40" s="411">
        <f t="shared" si="222"/>
        <v>500</v>
      </c>
      <c r="EF40" s="411">
        <f t="shared" si="222"/>
        <v>500</v>
      </c>
      <c r="EG40" s="411" t="str">
        <f t="shared" si="222"/>
        <v>-</v>
      </c>
      <c r="EH40" s="411" t="str">
        <f t="shared" si="222"/>
        <v>-</v>
      </c>
      <c r="EI40" s="411" t="str">
        <f t="shared" si="222"/>
        <v>-</v>
      </c>
      <c r="EJ40" s="535" cm="1">
        <f t="array" ref="EJ40">INDEX(EJ$13:EJ39,$B40+1,1)</f>
        <v>0</v>
      </c>
      <c r="EK40" s="535" cm="1">
        <f t="array" ref="EK40">INDEX(EK$13:EK39,$B40+1,1)</f>
        <v>999999</v>
      </c>
      <c r="EL40" s="535" cm="1">
        <f t="array" ref="EL40">INDEX(EL$13:EL39,$B40+1,1)</f>
        <v>999999</v>
      </c>
      <c r="EM40" s="535" cm="1">
        <f t="array" ref="EM40">INDEX(EM$13:EM39,$B40+1,1)</f>
        <v>999999</v>
      </c>
      <c r="EN40" s="535" cm="1">
        <f t="array" ref="EN40">INDEX(EN$13:EN39,$B40+1,1)</f>
        <v>999999</v>
      </c>
      <c r="EO40" s="535" cm="1">
        <f t="array" ref="EO40">INDEX(EO$13:EO39,$B40+1,1)</f>
        <v>999999</v>
      </c>
      <c r="EP40" s="535" cm="1">
        <f t="array" ref="EP40">INDEX(EP$13:EP39,$B40+1,1)</f>
        <v>999999</v>
      </c>
      <c r="EQ40" s="535" cm="1">
        <f t="array" ref="EQ40">INDEX(EQ$13:EQ39,$B40+1,1)</f>
        <v>999999</v>
      </c>
      <c r="ER40" s="535" cm="1">
        <f t="array" ref="ER40">INDEX(ER$13:ER39,$B40+1,1)</f>
        <v>999999</v>
      </c>
      <c r="ES40" s="535" cm="1">
        <f t="array" ref="ES40">INDEX(ES$13:ES39,$B40+1,1)</f>
        <v>999999</v>
      </c>
      <c r="ET40" s="535" cm="1">
        <f t="array" ref="ET40">INDEX(ET$13:ET39,$B40+1,1)</f>
        <v>999999</v>
      </c>
      <c r="EU40" s="535" cm="1">
        <f t="array" ref="EU40">INDEX(EU$13:EU39,$B40+1,1)</f>
        <v>999999</v>
      </c>
      <c r="EV40" s="535" cm="1">
        <f t="array" ref="EV40">INDEX(EV$13:EV39,$B40+1,1)</f>
        <v>999999</v>
      </c>
      <c r="EW40" s="777">
        <f t="shared" si="226"/>
        <v>0</v>
      </c>
      <c r="EX40" s="777">
        <f t="shared" si="226"/>
        <v>0</v>
      </c>
      <c r="EY40" s="777">
        <f t="shared" si="226"/>
        <v>999999</v>
      </c>
      <c r="EZ40" s="535" t="str" cm="1">
        <f t="array" ref="EZ40">INDEX(EZ$13:EZ39,$B40+1,1)</f>
        <v>-</v>
      </c>
      <c r="FA40" s="535" t="str" cm="1">
        <f t="array" ref="FA40">INDEX(FA$13:FA39,$B40+1,1)</f>
        <v>-</v>
      </c>
      <c r="FB40" s="411" t="str">
        <f t="shared" si="227"/>
        <v>-</v>
      </c>
      <c r="FC40" s="411" t="str">
        <f t="shared" si="227"/>
        <v>-</v>
      </c>
      <c r="FD40" s="776">
        <f t="shared" si="192"/>
        <v>0</v>
      </c>
      <c r="FE40" s="774">
        <f t="shared" si="193"/>
        <v>999999</v>
      </c>
      <c r="FF40" s="775">
        <f t="shared" si="194"/>
        <v>999999</v>
      </c>
      <c r="FG40" s="535" t="str" cm="1">
        <f t="array" ref="FG40">INDEX(FG$13:FG39,$B40+1,1)</f>
        <v>-</v>
      </c>
      <c r="FH40" s="723" cm="1">
        <f t="array" ref="FH40">IF(FG40&lt;&gt;"-",FG40,INDEX(i.ELMatedEst,$AA40+1,$T40))</f>
        <v>0</v>
      </c>
      <c r="FI40" s="535" t="str" cm="1">
        <f t="array" ref="FI40">INDEX(FI$13:FI39,$B40+1,1)</f>
        <v>-</v>
      </c>
      <c r="FJ40" s="535" t="str" cm="1">
        <f t="array" ref="FJ40">INDEX(FJ$13:FJ39,$B40+1,1)</f>
        <v>-</v>
      </c>
      <c r="FK40" s="411">
        <f t="shared" si="203"/>
        <v>0</v>
      </c>
      <c r="FL40" s="661">
        <f t="shared" si="204"/>
        <v>5.0000000000000001E-3</v>
      </c>
      <c r="FM40" s="535" cm="1">
        <f t="array" ref="FM40">INDEX(FM$13:FM39,$B40+1,1)</f>
        <v>1</v>
      </c>
      <c r="FN40" s="662">
        <f t="shared" si="205"/>
        <v>0.12</v>
      </c>
      <c r="FO40" s="662">
        <f>INDEX(CHOOSE($N40,DataAutumn!i.EL_PropnSold,DataWinter!i.EL_PropnSold,DataSpring!i.EL_PropnSold),$AI40,$T40)*INDEX(i.ELMatedEst,$AB40+1,$T40)*i.dAdultRR_ELPropSold
+INDEX(i.dryman,($AJ40-1)*4+$AI40,FO$7)</f>
        <v>0</v>
      </c>
      <c r="FP40" s="662">
        <f>INDEX(CHOOSE($N40,DataAutumn!i.EL_PropnSold,DataWinter!i.EL_PropnSold,DataSpring!i.EL_PropnSold),$AI40,$T40)*INDEX(i.ELMatedEst,$AB40+1,$T40)*i.dAdultRR_ELPropSold
+INDEX(i.dryman,($AJ40-1)*4+$AI40,FP$7)</f>
        <v>3.125E-2</v>
      </c>
      <c r="FQ40" s="662">
        <f>INDEX(CHOOSE($N40,DataAutumn!i.EL_PropnSold,DataWinter!i.EL_PropnSold,DataSpring!i.EL_PropnSold),$AI40,$T40)*INDEX(i.ELMatedEst,$AB40+1,$T40)*i.dAdultRR_ELPropSold
+INDEX(i.dryman,($AJ40-1)*4+$AI40,FQ$7)</f>
        <v>3.125E-2</v>
      </c>
      <c r="FR40" s="662">
        <f>INDEX(CHOOSE($N40,DataAutumn!i.EL_PropnSold,DataWinter!i.EL_PropnSold,DataSpring!i.EL_PropnSold),$AI40,$T40)*INDEX(i.ELMatedEst,$AB40+1,$T40)*i.dAdultRR_ELPropSold
+INDEX(i.dryman,($AJ40-1)*4+$AI40,FR$7)</f>
        <v>3.125E-2</v>
      </c>
      <c r="FS40" s="663">
        <f>INDEX(CHOOSE($N40,DataAutumn!i.EL_PropnSold,DataWinter!i.EL_PropnSold,DataSpring!i.EL_PropnSold),$AI40,$T40)*INDEX(i.ELMatedEst,$AB40+1,$T40)*i.dAdultLSurv_ELPropSold</f>
        <v>0</v>
      </c>
      <c r="FT40" s="411" t="b">
        <f t="shared" ref="FT40:FW56" si="234">INDEX(i.dryman,($AJ40-1)*4+$AI40,FT$6)</f>
        <v>0</v>
      </c>
      <c r="FU40" s="411" t="b">
        <f t="shared" si="234"/>
        <v>0</v>
      </c>
      <c r="FV40" s="411" t="b">
        <f t="shared" si="234"/>
        <v>0</v>
      </c>
      <c r="FW40" s="411" t="b">
        <f t="shared" si="234"/>
        <v>0</v>
      </c>
      <c r="FX40" s="411">
        <f t="shared" si="228"/>
        <v>1</v>
      </c>
      <c r="FY40" s="411">
        <f t="shared" si="228"/>
        <v>0</v>
      </c>
      <c r="FZ40" s="411" t="b">
        <f t="shared" si="208"/>
        <v>0</v>
      </c>
      <c r="GA40" s="411" t="b">
        <f t="shared" si="229"/>
        <v>0</v>
      </c>
      <c r="GB40" s="411" t="b">
        <f t="shared" si="229"/>
        <v>0</v>
      </c>
      <c r="GC40" s="411" t="b">
        <f t="shared" si="229"/>
        <v>1</v>
      </c>
      <c r="GD40" s="87">
        <f t="shared" ref="GD40:GE56" si="235">$AK40</f>
        <v>1</v>
      </c>
      <c r="GE40" s="87">
        <f t="shared" si="235"/>
        <v>1</v>
      </c>
      <c r="GF40" s="535" cm="1">
        <f t="array" ref="GF40">INDEX(GF$13:GF39,$B40+1,1)</f>
        <v>1</v>
      </c>
      <c r="GG40" s="535" cm="1">
        <f t="array" ref="GG40">INDEX(GG$13:GG39,$B40+1,1)</f>
        <v>1</v>
      </c>
      <c r="GH40" s="535" cm="1">
        <f t="array" ref="GH40">INDEX(GH$13:GH39,$B40+1,1)</f>
        <v>1</v>
      </c>
      <c r="GI40" s="535" cm="1">
        <f t="array" ref="GI40">INDEX(GI$13:GI39,$B40+1,1)</f>
        <v>1</v>
      </c>
      <c r="GJ40" s="535" t="str" cm="1">
        <f t="array" ref="GJ40">INDEX(GJ$13:GJ39,$B40+1,1)</f>
        <v>-</v>
      </c>
      <c r="GK40" s="411" t="b">
        <f t="shared" si="209"/>
        <v>1</v>
      </c>
      <c r="GL40" s="411" t="b">
        <f t="shared" si="209"/>
        <v>0</v>
      </c>
      <c r="GM40" s="411" t="b">
        <f t="shared" si="209"/>
        <v>0</v>
      </c>
      <c r="GN40" s="411" t="b">
        <f t="shared" si="209"/>
        <v>0</v>
      </c>
      <c r="GO40" s="87">
        <f t="shared" ref="GO40:GV56" si="236">INDEX(i.PGRscalar,1,($L40-1)*10+GO$6)</f>
        <v>1</v>
      </c>
      <c r="GP40" s="87">
        <f t="shared" si="236"/>
        <v>1</v>
      </c>
      <c r="GQ40" s="87">
        <f t="shared" si="236"/>
        <v>1</v>
      </c>
      <c r="GR40" s="87">
        <f t="shared" si="236"/>
        <v>1</v>
      </c>
      <c r="GS40" s="87">
        <f t="shared" si="236"/>
        <v>1</v>
      </c>
      <c r="GT40" s="87">
        <f t="shared" si="236"/>
        <v>1</v>
      </c>
      <c r="GU40" s="87">
        <f t="shared" si="236"/>
        <v>1</v>
      </c>
      <c r="GV40" s="87">
        <f t="shared" si="236"/>
        <v>1</v>
      </c>
      <c r="GW40" s="411" cm="1">
        <f t="array" ref="GW40">INDEX(i.dse_type,1,$L40)</f>
        <v>0</v>
      </c>
      <c r="GX40" s="535" t="str" cm="1">
        <f t="array" ref="GX40">INDEX(GX$13:GX39,$B40+1,1)</f>
        <v>-</v>
      </c>
      <c r="GY40" s="535" t="str" cm="1">
        <f t="array" ref="GY40">INDEX(GY$13:GY39,$B40+1,1)</f>
        <v>-</v>
      </c>
      <c r="GZ40" s="535" t="str" cm="1">
        <f t="array" ref="GZ40">INDEX(GZ$13:GZ39,$B40+1,1)</f>
        <v>-</v>
      </c>
      <c r="HA40" s="18"/>
      <c r="HB40" s="535" t="str" cm="1">
        <f t="array" ref="HB40">INDEX(HB$13:HB39,$B40+1,1)</f>
        <v>-</v>
      </c>
      <c r="HC40" s="535" t="str" cm="1">
        <f t="array" ref="HC40">INDEX(HC$13:HC39,$B40+1,1)</f>
        <v>-</v>
      </c>
      <c r="HD40" s="535" cm="1">
        <f t="array" ref="HD40">INDEX(HD$13:HD39,$B40+1,1)</f>
        <v>0</v>
      </c>
      <c r="HE40" s="535" cm="1">
        <f t="array" ref="HE40">INDEX(HE$13:HE39,$B40+1,1)</f>
        <v>0</v>
      </c>
      <c r="HF40" s="535" cm="1">
        <f t="array" ref="HF40">INDEX(HF$13:HF39,$B40+1,1)</f>
        <v>0</v>
      </c>
      <c r="HG40" s="535" cm="1">
        <f t="array" ref="HG40">INDEX(HG$13:HG39,$B40+1,1)</f>
        <v>0</v>
      </c>
      <c r="HH40" s="535" cm="1">
        <f t="array" ref="HH40">INDEX(HH$13:HH39,$B40+1,1)</f>
        <v>0</v>
      </c>
      <c r="HI40" s="535" cm="1">
        <f t="array" ref="HI40">INDEX(HI$13:HI39,$B40+1,1)</f>
        <v>0</v>
      </c>
      <c r="HJ40" s="535" cm="1">
        <f t="array" ref="HJ40">INDEX(HJ$13:HJ39,$B40+1,1)</f>
        <v>0</v>
      </c>
      <c r="HK40" s="535" cm="1">
        <f t="array" ref="HK40">INDEX(HK$13:HK39,$B40+1,1)</f>
        <v>0</v>
      </c>
      <c r="HL40" s="535" cm="1">
        <f t="array" ref="HL40">INDEX(HL$13:HL39,$B40+1,1)</f>
        <v>0</v>
      </c>
      <c r="HM40" s="535" cm="1">
        <f t="array" ref="HM40">INDEX(HM$13:HM39,$B40+1,1)</f>
        <v>0</v>
      </c>
      <c r="HN40" s="535" cm="1">
        <f t="array" ref="HN40">INDEX(HN$13:HN39,$B40+1,1)</f>
        <v>0</v>
      </c>
      <c r="HO40" s="535" cm="1">
        <f t="array" ref="HO40">INDEX(HO$13:HO39,$B40+1,1)</f>
        <v>0</v>
      </c>
      <c r="HP40" s="535" cm="1">
        <f t="array" ref="HP40">INDEX(HP$13:HP39,$B40+1,1)</f>
        <v>0</v>
      </c>
      <c r="HQ40" s="535" cm="1">
        <f t="array" ref="HQ40">INDEX(HQ$13:HQ39,$B40+1,1)</f>
        <v>0</v>
      </c>
      <c r="HR40" s="535" cm="1">
        <f t="array" ref="HR40">INDEX(HR$13:HR39,$B40+1,1)</f>
        <v>0</v>
      </c>
      <c r="HS40" s="535" cm="1">
        <f t="array" ref="HS40">INDEX(HS$13:HS39,$B40+1,1)</f>
        <v>0</v>
      </c>
      <c r="HT40" s="535" cm="1">
        <f t="array" ref="HT40">INDEX(HT$13:HT39,$B40+1,1)</f>
        <v>0</v>
      </c>
      <c r="HU40" s="535" cm="1">
        <f t="array" ref="HU40">INDEX(HU$13:HU39,$B40+1,1)</f>
        <v>0</v>
      </c>
      <c r="HV40" s="535" cm="1">
        <f t="array" ref="HV40">INDEX(HV$13:HV39,$B40+1,1)</f>
        <v>0</v>
      </c>
      <c r="HW40" s="535" cm="1">
        <f t="array" ref="HW40">INDEX(HW$13:HW39,$B40+1,1)</f>
        <v>0</v>
      </c>
      <c r="HX40" s="535" cm="1">
        <f t="array" ref="HX40">INDEX(HX$13:HX39,$B40+1,1)</f>
        <v>0</v>
      </c>
      <c r="HY40" s="535" cm="1">
        <f t="array" ref="HY40">INDEX(HY$13:HY39,$B40+1,1)</f>
        <v>0</v>
      </c>
      <c r="HZ40" s="535" cm="1">
        <f t="array" ref="HZ40">INDEX(HZ$13:HZ39,$B40+1,1)</f>
        <v>0</v>
      </c>
      <c r="IA40" s="535" cm="1">
        <f t="array" ref="IA40">INDEX(IA$13:IA39,$B40+1,1)</f>
        <v>0</v>
      </c>
      <c r="IB40" s="535" cm="1">
        <f t="array" ref="IB40">INDEX(IB$13:IB39,$B40+1,1)</f>
        <v>0</v>
      </c>
      <c r="IC40" s="535" cm="1">
        <f t="array" ref="IC40">INDEX(IC$13:IC39,$B40+1,1)</f>
        <v>0</v>
      </c>
      <c r="ID40" s="535" cm="1">
        <f t="array" ref="ID40">INDEX(ID$13:ID39,$B40+1,1)</f>
        <v>0</v>
      </c>
      <c r="IE40" s="535" cm="1">
        <f t="array" ref="IE40">INDEX(IE$13:IE39,$B40+1,1)</f>
        <v>0</v>
      </c>
      <c r="IF40" s="535" cm="1">
        <f t="array" ref="IF40">INDEX(IF$13:IF39,$B40+1,1)</f>
        <v>0</v>
      </c>
      <c r="IG40" s="535" cm="1">
        <f t="array" ref="IG40">INDEX(IG$13:IG39,$B40+1,1)</f>
        <v>0</v>
      </c>
      <c r="IH40" s="535" cm="1">
        <f t="array" ref="IH40">INDEX(IH$13:IH39,$B40+1,1)</f>
        <v>0</v>
      </c>
      <c r="II40" s="535" cm="1">
        <f t="array" ref="II40">INDEX(II$13:II39,$B40+1,1)</f>
        <v>0</v>
      </c>
      <c r="IJ40" s="535" cm="1">
        <f t="array" ref="IJ40">INDEX(IJ$13:IJ39,$B40+1,1)</f>
        <v>0</v>
      </c>
      <c r="IK40" s="535" cm="1">
        <f t="array" ref="IK40">INDEX(IK$13:IK39,$B40+1,1)</f>
        <v>0</v>
      </c>
      <c r="IL40" s="535" cm="1">
        <f t="array" ref="IL40">INDEX(IL$13:IL39,$B40+1,1)</f>
        <v>0</v>
      </c>
      <c r="IM40" s="535" cm="1">
        <f t="array" ref="IM40">INDEX(IM$13:IM39,$B40+1,1)</f>
        <v>0</v>
      </c>
      <c r="IN40" s="535" cm="1">
        <f t="array" ref="IN40">INDEX(IN$13:IN39,$B40+1,1)</f>
        <v>0</v>
      </c>
      <c r="IO40" s="535" cm="1">
        <f t="array" ref="IO40">INDEX(IO$13:IO39,$B40+1,1)</f>
        <v>0</v>
      </c>
      <c r="IP40" s="535" cm="1">
        <f t="array" ref="IP40">INDEX(IP$13:IP39,$B40+1,1)</f>
        <v>0</v>
      </c>
      <c r="IQ40" s="535" cm="1">
        <f t="array" ref="IQ40">INDEX(IQ$13:IQ39,$B40+1,1)</f>
        <v>0</v>
      </c>
      <c r="IR40" s="535" cm="1">
        <f t="array" ref="IR40">INDEX(IR$13:IR39,$B40+1,1)</f>
        <v>0</v>
      </c>
      <c r="IS40" s="535" cm="1">
        <f t="array" ref="IS40">INDEX(IS$13:IS39,$B40+1,1)</f>
        <v>0</v>
      </c>
      <c r="IT40" s="535" cm="1">
        <f t="array" ref="IT40">INDEX(IT$13:IT39,$B40+1,1)</f>
        <v>0</v>
      </c>
      <c r="IU40" s="535" cm="1">
        <f t="array" ref="IU40">INDEX(IU$13:IU39,$B40+1,1)</f>
        <v>0</v>
      </c>
      <c r="IV40" s="535" cm="1">
        <f t="array" ref="IV40">INDEX(IV$13:IV39,$B40+1,1)</f>
        <v>0</v>
      </c>
      <c r="IW40" s="535" cm="1">
        <f t="array" ref="IW40">INDEX(IW$13:IW39,$B40+1,1)</f>
        <v>0</v>
      </c>
      <c r="IX40" s="535" cm="1">
        <f t="array" ref="IX40">INDEX(IX$13:IX39,$B40+1,1)</f>
        <v>0</v>
      </c>
      <c r="IY40" s="535" cm="1">
        <f t="array" ref="IY40">INDEX(IY$13:IY39,$B40+1,1)</f>
        <v>0</v>
      </c>
      <c r="IZ40" s="535" cm="1">
        <f t="array" ref="IZ40">INDEX(IZ$13:IZ39,$B40+1,1)</f>
        <v>0</v>
      </c>
      <c r="JA40" s="535" cm="1">
        <f t="array" ref="JA40">INDEX(JA$13:JA39,$B40+1,1)</f>
        <v>0</v>
      </c>
      <c r="JB40" s="535" cm="1">
        <f t="array" ref="JB40">INDEX(JB$13:JB39,$B40+1,1)</f>
        <v>0</v>
      </c>
      <c r="JC40" s="535" cm="1">
        <f t="array" ref="JC40">INDEX(JC$13:JC39,$B40+1,1)</f>
        <v>0</v>
      </c>
      <c r="JD40" s="535" cm="1">
        <f t="array" ref="JD40">INDEX(JD$13:JD39,$B40+1,1)</f>
        <v>0</v>
      </c>
      <c r="JE40" s="535" cm="1">
        <f t="array" ref="JE40">INDEX(JE$13:JE39,$B40+1,1)</f>
        <v>0</v>
      </c>
      <c r="JF40" s="18"/>
      <c r="JG40" s="535" t="str" cm="1">
        <f t="array" ref="JG40">INDEX(JG$13:JG39,$B40+1,1)</f>
        <v>-</v>
      </c>
      <c r="JH40" s="411" t="b">
        <f t="shared" si="210"/>
        <v>0</v>
      </c>
      <c r="JI40" s="535" t="str" cm="1">
        <f t="array" ref="JI40">INDEX(JI$13:JI39,$B40+1,1)</f>
        <v>-</v>
      </c>
      <c r="JJ40" s="535" t="str" cm="1">
        <f t="array" ref="JJ40">INDEX(JJ$13:JJ39,$B40+1,1)</f>
        <v>-</v>
      </c>
      <c r="JK40" s="535" t="str" cm="1">
        <f t="array" ref="JK40">INDEX(JK$13:JK39,$B40+1,1)</f>
        <v>-</v>
      </c>
      <c r="JL40" s="535" cm="1">
        <f t="array" ref="JL40">INDEX(JL$13:JL39,$B40+1,1)</f>
        <v>1</v>
      </c>
      <c r="JM40" s="535" cm="1">
        <f t="array" ref="JM40">INDEX(JM$13:JM39,$B40+1,1)</f>
        <v>1</v>
      </c>
      <c r="JN40" s="535" t="str" cm="1">
        <f t="array" ref="JN40">INDEX(JN$13:JN39,$B40+1,1)</f>
        <v>-</v>
      </c>
      <c r="JO40" s="535" t="str" cm="1">
        <f t="array" ref="JO40">INDEX(JO$13:JO39,$B40+1,1)</f>
        <v>-</v>
      </c>
      <c r="JP40" s="535" t="str" cm="1">
        <f t="array" ref="JP40">INDEX(JP$13:JP39,$B40+1,1)</f>
        <v>-</v>
      </c>
      <c r="JQ40" s="535" t="str" cm="1">
        <f t="array" ref="JQ40">INDEX(JQ$13:JQ39,$B40+1,1)</f>
        <v>-</v>
      </c>
      <c r="JR40" s="535" t="str" cm="1">
        <f t="array" ref="JR40">INDEX(JR$13:JR39,$B40+1,1)</f>
        <v>-</v>
      </c>
      <c r="JS40" s="535" t="str" cm="1">
        <f t="array" ref="JS40">INDEX(JS$13:JS39,$B40+1,1)</f>
        <v>-</v>
      </c>
      <c r="JT40" s="535" t="str" cm="1">
        <f t="array" ref="JT40">INDEX(JT$13:JT39,$B40+1,1)</f>
        <v>-</v>
      </c>
      <c r="JU40" s="535" t="str" cm="1">
        <f t="array" ref="JU40">INDEX(JU$13:JU39,$B40+1,1)</f>
        <v>-</v>
      </c>
      <c r="JV40" s="535" t="str" cm="1">
        <f t="array" ref="JV40">INDEX(JV$13:JV39,$B40+1,1)</f>
        <v>-</v>
      </c>
      <c r="JW40" s="535" t="str" cm="1">
        <f t="array" ref="JW40">INDEX(JW$13:JW39,$B40+1,1)</f>
        <v>-</v>
      </c>
      <c r="JX40" s="535" t="str" cm="1">
        <f t="array" ref="JX40">INDEX(JX$13:JX39,$B40+1,1)</f>
        <v>-</v>
      </c>
      <c r="JY40" s="535" t="str" cm="1">
        <f t="array" ref="JY40">INDEX(JY$13:JY39,$B40+1,1)</f>
        <v>-</v>
      </c>
      <c r="JZ40" s="535" t="str" cm="1">
        <f t="array" ref="JZ40">INDEX(JZ$13:JZ39,$B40+1,1)</f>
        <v>-</v>
      </c>
      <c r="KA40" s="535" t="str" cm="1">
        <f t="array" ref="KA40">INDEX(KA$13:KA39,$B40+1,1)</f>
        <v>-</v>
      </c>
      <c r="KB40" s="535" t="str" cm="1">
        <f t="array" ref="KB40">INDEX(KB$13:KB39,$B40+1,1)</f>
        <v>-</v>
      </c>
      <c r="KC40" s="535" t="str" cm="1">
        <f t="array" ref="KC40">INDEX(KC$13:KC39,$B40+1,1)</f>
        <v>-</v>
      </c>
      <c r="KD40" s="535" t="str" cm="1">
        <f t="array" ref="KD40">INDEX(KD$13:KD39,$B40+1,1)</f>
        <v>-</v>
      </c>
      <c r="KE40" s="535" t="str" cm="1">
        <f t="array" ref="KE40">INDEX(KE$13:KE39,$B40+1,1)</f>
        <v>-</v>
      </c>
      <c r="KF40" s="535" t="str" cm="1">
        <f t="array" ref="KF40">INDEX(KF$13:KF39,$B40+1,1)</f>
        <v>-</v>
      </c>
      <c r="KG40" s="535" t="str" cm="1">
        <f t="array" ref="KG40">INDEX(KG$13:KG39,$B40+1,1)</f>
        <v>-</v>
      </c>
      <c r="KH40" s="535" t="str" cm="1">
        <f t="array" ref="KH40">INDEX(KH$13:KH39,$B40+1,1)</f>
        <v>-</v>
      </c>
      <c r="KI40" s="535" cm="1">
        <f t="array" ref="KI40">INDEX(KI$13:KI39,$B40+1,1)</f>
        <v>0</v>
      </c>
      <c r="KJ40" s="535" t="str" cm="1">
        <f t="array" ref="KJ40">INDEX(KJ$13:KJ39,$B40+1,1)</f>
        <v>-</v>
      </c>
      <c r="KK40" s="535" cm="1">
        <f t="array" ref="KK40">INDEX(KK$13:KK39,$B40+1,1)</f>
        <v>1</v>
      </c>
      <c r="KL40" s="535" cm="1">
        <f t="array" ref="KL40">INDEX(KL$13:KL39,$B40+1,1)</f>
        <v>0</v>
      </c>
      <c r="KM40" s="535" cm="1">
        <f t="array" ref="KM40">INDEX(KM$13:KM39,$B40+1,1)</f>
        <v>0</v>
      </c>
      <c r="KN40" s="535" cm="1">
        <f t="array" ref="KN40">INDEX(KN$13:KN39,$B40+1,1)</f>
        <v>0</v>
      </c>
      <c r="KO40" s="535" cm="1">
        <f t="array" ref="KO40">INDEX(KO$13:KO39,$B40+1,1)</f>
        <v>0</v>
      </c>
      <c r="KP40" s="535" cm="1">
        <f t="array" ref="KP40">INDEX(KP$13:KP39,$B40+1,1)</f>
        <v>0</v>
      </c>
      <c r="KQ40" s="535" cm="1">
        <f t="array" ref="KQ40">INDEX(KQ$13:KQ39,$B40+1,1)</f>
        <v>0</v>
      </c>
      <c r="KR40" s="535" cm="1">
        <f t="array" ref="KR40">INDEX(KR$13:KR39,$B40+1,1)</f>
        <v>0</v>
      </c>
      <c r="KS40" s="535" cm="1">
        <f t="array" ref="KS40">INDEX(KS$13:KS39,$B40+1,1)</f>
        <v>1</v>
      </c>
      <c r="KT40" s="535" cm="1">
        <f t="array" ref="KT40">INDEX(KT$13:KT39,$B40+1,1)</f>
        <v>0</v>
      </c>
      <c r="KU40" s="535" cm="1">
        <f t="array" ref="KU40">INDEX(KU$13:KU39,$B40+1,1)</f>
        <v>0</v>
      </c>
      <c r="KV40" s="535" cm="1">
        <f t="array" ref="KV40">INDEX(KV$13:KV39,$B40+1,1)</f>
        <v>0</v>
      </c>
      <c r="KW40" s="535" cm="1">
        <f t="array" ref="KW40">INDEX(KW$13:KW39,$B40+1,1)</f>
        <v>0</v>
      </c>
      <c r="KX40" s="535" cm="1">
        <f t="array" ref="KX40">INDEX(KX$13:KX39,$B40+1,1)</f>
        <v>0</v>
      </c>
      <c r="KY40" s="18"/>
      <c r="KZ40" s="535" cm="1">
        <f t="array" ref="KZ40">INDEX(KZ$13:KZ39,$B40+1,1)</f>
        <v>0.125</v>
      </c>
      <c r="LA40" s="535" cm="1">
        <f t="array" ref="LA40">INDEX(LA$13:LA39,$B40+1,1)</f>
        <v>0.3</v>
      </c>
      <c r="LB40" s="535" cm="1">
        <f t="array" ref="LB40">INDEX(LB$13:LB39,$B40+1,1)</f>
        <v>-0.05</v>
      </c>
      <c r="LC40" s="535" cm="1">
        <f t="array" ref="LC40">INDEX(LC$13:LC39,$B40+1,1)</f>
        <v>0.1</v>
      </c>
      <c r="LD40" s="535" cm="1">
        <f t="array" ref="LD40">INDEX(LD$13:LD39,$B40+1,1)</f>
        <v>0.25</v>
      </c>
      <c r="LE40" s="535" cm="1">
        <f t="array" ref="LE40">INDEX(LE$13:LE39,$B40+1,1)</f>
        <v>-0.05</v>
      </c>
      <c r="LF40" s="535" cm="1">
        <f t="array" ref="LF40">INDEX(LF$13:LF39,$B40+1,1)</f>
        <v>0.05</v>
      </c>
      <c r="LG40" s="535" cm="1">
        <f t="array" ref="LG40">INDEX(LG$13:LG39,$B40+1,1)</f>
        <v>0.1</v>
      </c>
      <c r="LH40" s="535" cm="1">
        <f t="array" ref="LH40">INDEX(LH$13:LH39,$B40+1,1)</f>
        <v>-0.02</v>
      </c>
      <c r="LI40" s="535" cm="1">
        <f t="array" ref="LI40">INDEX(LI$13:LI39,$B40+1,1)</f>
        <v>0.1</v>
      </c>
      <c r="LJ40" s="535" cm="1">
        <f t="array" ref="LJ40">INDEX(LJ$13:LJ39,$B40+1,1)</f>
        <v>0.25</v>
      </c>
      <c r="LK40" s="535" cm="1">
        <f t="array" ref="LK40">INDEX(LK$13:LK39,$B40+1,1)</f>
        <v>-0.05</v>
      </c>
      <c r="LL40" s="535" cm="1">
        <f t="array" ref="LL40">INDEX(LL$13:LL39,$B40+1,1)</f>
        <v>0.125</v>
      </c>
      <c r="LM40" s="535" cm="1">
        <f t="array" ref="LM40">INDEX(LM$13:LM39,$B40+1,1)</f>
        <v>0.1</v>
      </c>
      <c r="LN40" s="535" cm="1">
        <f t="array" ref="LN40">INDEX(LN$13:LN39,$B40+1,1)</f>
        <v>0.1</v>
      </c>
      <c r="LO40" s="535" cm="1">
        <f t="array" ref="LO40">INDEX(LO$13:LO39,$B40+1,1)</f>
        <v>0.1</v>
      </c>
      <c r="LP40" s="535" cm="1">
        <f t="array" ref="LP40">INDEX(LP$13:LP39,$B40+1,1)</f>
        <v>0</v>
      </c>
      <c r="LQ40" s="535" cm="1">
        <f t="array" ref="LQ40">INDEX(LQ$13:LQ39,$B40+1,1)</f>
        <v>0</v>
      </c>
      <c r="LR40" s="535" cm="1">
        <f t="array" ref="LR40">INDEX(LR$13:LR39,$B40+1,1)</f>
        <v>0</v>
      </c>
      <c r="LS40" s="535" cm="1">
        <f t="array" ref="LS40">INDEX(LS$13:LS39,$B40+1,1)</f>
        <v>0</v>
      </c>
      <c r="LT40" s="535" cm="1">
        <f t="array" ref="LT40">INDEX(LT$13:LT39,$B40+1,1)</f>
        <v>0</v>
      </c>
      <c r="LU40" s="535" cm="1">
        <f t="array" ref="LU40">INDEX(LU$13:LU39,$B40+1,1)</f>
        <v>0</v>
      </c>
      <c r="LV40" s="535" cm="1">
        <f t="array" ref="LV40">INDEX(LV$13:LV39,$B40+1,1)</f>
        <v>0</v>
      </c>
      <c r="LW40" s="535" cm="1">
        <f t="array" ref="LW40">INDEX(LW$13:LW39,$B40+1,1)</f>
        <v>0</v>
      </c>
      <c r="LX40" s="535" cm="1">
        <f t="array" ref="LX40">INDEX(LX$13:LX39,$B40+1,1)</f>
        <v>0</v>
      </c>
      <c r="LY40" s="535" cm="1">
        <f t="array" ref="LY40">INDEX(LY$13:LY39,$B40+1,1)</f>
        <v>0</v>
      </c>
      <c r="LZ40" s="535" cm="1">
        <f t="array" ref="LZ40">INDEX(LZ$13:LZ39,$B40+1,1)</f>
        <v>0</v>
      </c>
      <c r="MA40" s="535" cm="1">
        <f t="array" ref="MA40">INDEX(MA$13:MA39,$B40+1,1)</f>
        <v>0</v>
      </c>
      <c r="MB40" s="535" cm="1">
        <f t="array" ref="MB40">INDEX(MB$13:MB39,$B40+1,1)</f>
        <v>0</v>
      </c>
      <c r="MC40" s="535" cm="1">
        <f t="array" ref="MC40">INDEX(MC$13:MC39,$B40+1,1)</f>
        <v>0</v>
      </c>
      <c r="MD40" s="535" cm="1">
        <f t="array" ref="MD40">INDEX(MD$13:MD39,$B40+1,1)</f>
        <v>0</v>
      </c>
      <c r="ME40" s="535" cm="1">
        <f t="array" ref="ME40">INDEX(ME$13:ME39,$B40+1,1)</f>
        <v>0</v>
      </c>
      <c r="MF40" s="535" cm="1">
        <f t="array" ref="MF40">INDEX(MF$13:MF39,$B40+1,1)</f>
        <v>0</v>
      </c>
      <c r="MG40" s="535" cm="1">
        <f t="array" ref="MG40">INDEX(MG$13:MG39,$B40+1,1)</f>
        <v>0</v>
      </c>
      <c r="MH40" s="535" cm="1">
        <f t="array" ref="MH40">INDEX(MH$13:MH39,$B40+1,1)</f>
        <v>0</v>
      </c>
      <c r="MI40" s="535" cm="1">
        <f t="array" ref="MI40">INDEX(MI$13:MI39,$B40+1,1)</f>
        <v>0</v>
      </c>
      <c r="MJ40" s="535" cm="1">
        <f t="array" ref="MJ40">INDEX(MJ$13:MJ39,$B40+1,1)</f>
        <v>0</v>
      </c>
      <c r="MK40" s="535" cm="1">
        <f t="array" ref="MK40">INDEX(MK$13:MK39,$B40+1,1)</f>
        <v>0</v>
      </c>
      <c r="ML40" s="535" cm="1">
        <f t="array" ref="ML40">INDEX(ML$13:ML39,$B40+1,1)</f>
        <v>0</v>
      </c>
      <c r="MM40" s="535" cm="1">
        <f t="array" ref="MM40">INDEX(MM$13:MM39,$B40+1,1)</f>
        <v>0</v>
      </c>
      <c r="MN40" s="535" cm="1">
        <f t="array" ref="MN40">INDEX(MN$13:MN39,$B40+1,1)</f>
        <v>0</v>
      </c>
      <c r="MO40" s="535" cm="1">
        <f t="array" ref="MO40">INDEX(MO$13:MO39,$B40+1,1)</f>
        <v>0</v>
      </c>
      <c r="MP40" s="535" cm="1">
        <f t="array" ref="MP40">INDEX(MP$13:MP39,$B40+1,1)</f>
        <v>0</v>
      </c>
      <c r="MQ40" s="535" cm="1">
        <f t="array" ref="MQ40">INDEX(MQ$13:MQ39,$B40+1,1)</f>
        <v>0</v>
      </c>
      <c r="MR40" s="535" cm="1">
        <f t="array" ref="MR40">INDEX(MR$13:MR39,$B40+1,1)</f>
        <v>0</v>
      </c>
      <c r="MS40" s="535" cm="1">
        <f t="array" ref="MS40">INDEX(MS$13:MS39,$B40+1,1)</f>
        <v>0</v>
      </c>
      <c r="MT40" s="535" cm="1">
        <f t="array" ref="MT40">INDEX(MT$13:MT39,$B40+1,1)</f>
        <v>0</v>
      </c>
      <c r="MU40" s="535" cm="1">
        <f t="array" ref="MU40">INDEX(MU$13:MU39,$B40+1,1)</f>
        <v>0</v>
      </c>
      <c r="MV40" s="535" cm="1">
        <f t="array" ref="MV40">INDEX(MV$13:MV39,$B40+1,1)</f>
        <v>0</v>
      </c>
      <c r="MW40" s="535" cm="1">
        <f t="array" ref="MW40">INDEX(MW$13:MW39,$B40+1,1)</f>
        <v>0</v>
      </c>
      <c r="MX40" s="535" cm="1">
        <f t="array" ref="MX40">INDEX(MX$13:MX39,$B40+1,1)</f>
        <v>0</v>
      </c>
      <c r="MY40" s="535" cm="1">
        <f t="array" ref="MY40">INDEX(MY$13:MY39,$B40+1,1)</f>
        <v>0</v>
      </c>
      <c r="MZ40" s="535" cm="1">
        <f t="array" ref="MZ40">INDEX(MZ$13:MZ39,$B40+1,1)</f>
        <v>0</v>
      </c>
      <c r="NA40" s="535" cm="1">
        <f t="array" ref="NA40">INDEX(NA$13:NA39,$B40+1,1)</f>
        <v>0</v>
      </c>
      <c r="NB40" s="535" cm="1">
        <f t="array" ref="NB40">INDEX(NB$13:NB39,$B40+1,1)</f>
        <v>0</v>
      </c>
      <c r="NC40" s="535" cm="1">
        <f t="array" ref="NC40">INDEX(NC$13:NC39,$B40+1,1)</f>
        <v>0</v>
      </c>
      <c r="ND40" s="535" cm="1">
        <f t="array" ref="ND40">INDEX(ND$13:ND39,$B40+1,1)</f>
        <v>0</v>
      </c>
      <c r="NE40" s="535" cm="1">
        <f t="array" ref="NE40">INDEX(NE$13:NE39,$B40+1,1)</f>
        <v>0</v>
      </c>
      <c r="NF40" s="535" cm="1">
        <f t="array" ref="NF40">INDEX(NF$13:NF39,$B40+1,1)</f>
        <v>0</v>
      </c>
      <c r="NG40" s="535" cm="1">
        <f t="array" ref="NG40">INDEX(NG$13:NG39,$B40+1,1)</f>
        <v>0</v>
      </c>
      <c r="NH40" s="535" cm="1">
        <f t="array" ref="NH40">INDEX(NH$13:NH39,$B40+1,1)</f>
        <v>0</v>
      </c>
      <c r="NI40" s="535" cm="1">
        <f t="array" ref="NI40">INDEX(NI$13:NI39,$B40+1,1)</f>
        <v>0</v>
      </c>
      <c r="NJ40" s="535" cm="1">
        <f t="array" ref="NJ40">INDEX(NJ$13:NJ39,$B40+1,1)</f>
        <v>0</v>
      </c>
      <c r="NK40" s="535" cm="1">
        <f t="array" ref="NK40">INDEX(NK$13:NK39,$B40+1,1)</f>
        <v>0</v>
      </c>
      <c r="NL40" s="535" cm="1">
        <f t="array" ref="NL40">INDEX(NL$13:NL39,$B40+1,1)</f>
        <v>0</v>
      </c>
      <c r="NM40" s="535" cm="1">
        <f t="array" ref="NM40">INDEX(NM$13:NM39,$B40+1,1)</f>
        <v>0</v>
      </c>
      <c r="NN40" s="535" cm="1">
        <f t="array" ref="NN40">INDEX(NN$13:NN39,$B40+1,1)</f>
        <v>0</v>
      </c>
      <c r="NO40" s="535" cm="1">
        <f t="array" ref="NO40">INDEX(NO$13:NO39,$B40+1,1)</f>
        <v>0</v>
      </c>
      <c r="NP40" s="535" cm="1">
        <f t="array" ref="NP40">INDEX(NP$13:NP39,$B40+1,1)</f>
        <v>0</v>
      </c>
      <c r="NQ40" s="535" cm="1">
        <f t="array" ref="NQ40">INDEX(NQ$13:NQ39,$B40+1,1)</f>
        <v>0</v>
      </c>
      <c r="NR40" s="535" cm="1">
        <f t="array" ref="NR40">INDEX(NR$13:NR39,$B40+1,1)</f>
        <v>0</v>
      </c>
      <c r="NS40" s="535" cm="1">
        <f t="array" ref="NS40">INDEX(NS$13:NS39,$B40+1,1)</f>
        <v>0</v>
      </c>
      <c r="NT40" s="535" cm="1">
        <f t="array" ref="NT40">INDEX(NT$13:NT39,$B40+1,1)</f>
        <v>0</v>
      </c>
      <c r="NU40" s="535" cm="1">
        <f t="array" ref="NU40">INDEX(NU$13:NU39,$B40+1,1)</f>
        <v>0</v>
      </c>
      <c r="NV40" s="535" cm="1">
        <f t="array" ref="NV40">INDEX(NV$13:NV39,$B40+1,1)</f>
        <v>0</v>
      </c>
      <c r="NW40" s="535" cm="1">
        <f t="array" ref="NW40">INDEX(NW$13:NW39,$B40+1,1)</f>
        <v>0</v>
      </c>
      <c r="NX40" s="535" cm="1">
        <f t="array" ref="NX40">INDEX(NX$13:NX39,$B40+1,1)</f>
        <v>0</v>
      </c>
      <c r="NY40" s="535" cm="1">
        <f t="array" ref="NY40">INDEX(NY$13:NY39,$B40+1,1)</f>
        <v>0</v>
      </c>
      <c r="NZ40" s="535" cm="1">
        <f t="array" ref="NZ40">INDEX(NZ$13:NZ39,$B40+1,1)</f>
        <v>0</v>
      </c>
      <c r="OA40" s="535" cm="1">
        <f t="array" ref="OA40">INDEX(OA$13:OA39,$B40+1,1)</f>
        <v>0</v>
      </c>
      <c r="OB40" s="535" cm="1">
        <f t="array" ref="OB40">INDEX(OB$13:OB39,$B40+1,1)</f>
        <v>0</v>
      </c>
      <c r="OC40" s="535" cm="1">
        <f t="array" ref="OC40">INDEX(OC$13:OC39,$B40+1,1)</f>
        <v>0</v>
      </c>
      <c r="OD40" s="535" cm="1">
        <f t="array" ref="OD40">INDEX(OD$13:OD39,$B40+1,1)</f>
        <v>0</v>
      </c>
      <c r="OE40" s="535" cm="1">
        <f t="array" ref="OE40">INDEX(OE$13:OE39,$B40+1,1)</f>
        <v>0</v>
      </c>
      <c r="OF40" s="535" cm="1">
        <f t="array" ref="OF40">INDEX(OF$13:OF39,$B40+1,1)</f>
        <v>0</v>
      </c>
      <c r="OG40" s="535" cm="1">
        <f t="array" ref="OG40">INDEX(OG$13:OG39,$B40+1,1)</f>
        <v>0</v>
      </c>
      <c r="OH40" s="535" cm="1">
        <f t="array" ref="OH40">INDEX(OH$13:OH39,$B40+1,1)</f>
        <v>0</v>
      </c>
      <c r="OI40" s="535" cm="1">
        <f t="array" ref="OI40">INDEX(OI$13:OI39,$B40+1,1)</f>
        <v>0</v>
      </c>
      <c r="OJ40" s="535" cm="1">
        <f t="array" ref="OJ40">INDEX(OJ$13:OJ39,$B40+1,1)</f>
        <v>0</v>
      </c>
      <c r="OK40" s="535" cm="1">
        <f t="array" ref="OK40">INDEX(OK$13:OK39,$B40+1,1)</f>
        <v>0</v>
      </c>
      <c r="OL40" s="535" cm="1">
        <f t="array" ref="OL40">INDEX(OL$13:OL39,$B40+1,1)</f>
        <v>0</v>
      </c>
      <c r="OM40" s="535" cm="1">
        <f t="array" ref="OM40">INDEX(OM$13:OM39,$B40+1,1)</f>
        <v>0</v>
      </c>
      <c r="ON40" s="535" cm="1">
        <f t="array" ref="ON40">INDEX(ON$13:ON39,$B40+1,1)</f>
        <v>0</v>
      </c>
      <c r="OO40" s="535" cm="1">
        <f t="array" ref="OO40">INDEX(OO$13:OO39,$B40+1,1)</f>
        <v>0</v>
      </c>
      <c r="OP40" s="535" cm="1">
        <f t="array" ref="OP40">INDEX(OP$13:OP39,$B40+1,1)</f>
        <v>0</v>
      </c>
      <c r="OQ40" s="535" cm="1">
        <f t="array" ref="OQ40">INDEX(OQ$13:OQ39,$B40+1,1)</f>
        <v>0</v>
      </c>
      <c r="OR40" s="535" cm="1">
        <f t="array" ref="OR40">INDEX(OR$13:OR39,$B40+1,1)</f>
        <v>0</v>
      </c>
      <c r="OS40" s="535" cm="1">
        <f t="array" ref="OS40">INDEX(OS$13:OS39,$B40+1,1)</f>
        <v>0</v>
      </c>
      <c r="OT40" s="535" cm="1">
        <f t="array" ref="OT40">INDEX(OT$13:OT39,$B40+1,1)</f>
        <v>0</v>
      </c>
      <c r="OU40" s="535" cm="1">
        <f t="array" ref="OU40">INDEX(OU$13:OU39,$B40+1,1)</f>
        <v>0</v>
      </c>
      <c r="OV40" s="535" cm="1">
        <f t="array" ref="OV40">INDEX(OV$13:OV39,$B40+1,1)</f>
        <v>0</v>
      </c>
      <c r="OW40" s="535" cm="1">
        <f t="array" ref="OW40">INDEX(OW$13:OW39,$B40+1,1)</f>
        <v>0</v>
      </c>
      <c r="OX40" s="535" cm="1">
        <f t="array" ref="OX40">INDEX(OX$13:OX39,$B40+1,1)</f>
        <v>0</v>
      </c>
      <c r="OY40" s="535" cm="1">
        <f t="array" ref="OY40">INDEX(OY$13:OY39,$B40+1,1)</f>
        <v>0</v>
      </c>
      <c r="OZ40" s="535" cm="1">
        <f t="array" ref="OZ40">INDEX(OZ$13:OZ39,$B40+1,1)</f>
        <v>0</v>
      </c>
      <c r="PA40" s="535" cm="1">
        <f t="array" ref="PA40">INDEX(PA$13:PA39,$B40+1,1)</f>
        <v>0</v>
      </c>
      <c r="PB40" s="535" cm="1">
        <f t="array" ref="PB40">INDEX(PB$13:PB39,$B40+1,1)</f>
        <v>0</v>
      </c>
      <c r="PC40" s="535" cm="1">
        <f t="array" ref="PC40">INDEX(PC$13:PC39,$B40+1,1)</f>
        <v>0</v>
      </c>
      <c r="PD40" s="535" cm="1">
        <f t="array" ref="PD40">INDEX(PD$13:PD39,$B40+1,1)</f>
        <v>0</v>
      </c>
      <c r="PE40" s="535" cm="1">
        <f t="array" ref="PE40">INDEX(PE$13:PE39,$B40+1,1)</f>
        <v>0</v>
      </c>
      <c r="PF40" s="535" cm="1">
        <f t="array" ref="PF40">INDEX(PF$13:PF39,$B40+1,1)</f>
        <v>0</v>
      </c>
      <c r="PG40" s="535" cm="1">
        <f t="array" ref="PG40">INDEX(PG$13:PG39,$B40+1,1)</f>
        <v>0</v>
      </c>
      <c r="PH40" s="535" cm="1">
        <f t="array" ref="PH40">INDEX(PH$13:PH39,$B40+1,1)</f>
        <v>0</v>
      </c>
      <c r="PI40" s="535" cm="1">
        <f t="array" ref="PI40">INDEX(PI$13:PI39,$B40+1,1)</f>
        <v>0</v>
      </c>
      <c r="PJ40" s="535" cm="1">
        <f t="array" ref="PJ40">INDEX(PJ$13:PJ39,$B40+1,1)</f>
        <v>0</v>
      </c>
      <c r="PK40" s="535" cm="1">
        <f t="array" ref="PK40">INDEX(PK$13:PK39,$B40+1,1)</f>
        <v>0</v>
      </c>
      <c r="PL40" s="535" cm="1">
        <f t="array" ref="PL40">INDEX(PL$13:PL39,$B40+1,1)</f>
        <v>0</v>
      </c>
      <c r="PM40" s="535" cm="1">
        <f t="array" ref="PM40">INDEX(PM$13:PM39,$B40+1,1)</f>
        <v>0</v>
      </c>
      <c r="PN40" s="535" cm="1">
        <f t="array" ref="PN40">INDEX(PN$13:PN39,$B40+1,1)</f>
        <v>0</v>
      </c>
      <c r="PO40" s="535" cm="1">
        <f t="array" ref="PO40">INDEX(PO$13:PO39,$B40+1,1)</f>
        <v>0</v>
      </c>
      <c r="PP40" s="535" cm="1">
        <f t="array" ref="PP40">INDEX(PP$13:PP39,$B40+1,1)</f>
        <v>0</v>
      </c>
      <c r="PQ40" s="535" cm="1">
        <f t="array" ref="PQ40">INDEX(PQ$13:PQ39,$B40+1,1)</f>
        <v>0</v>
      </c>
      <c r="PR40" s="535" cm="1">
        <f t="array" ref="PR40">INDEX(PR$13:PR39,$B40+1,1)</f>
        <v>0</v>
      </c>
      <c r="PS40" s="535" cm="1">
        <f t="array" ref="PS40">INDEX(PS$13:PS39,$B40+1,1)</f>
        <v>0</v>
      </c>
      <c r="PT40" s="535" cm="1">
        <f t="array" ref="PT40">INDEX(PT$13:PT39,$B40+1,1)</f>
        <v>0</v>
      </c>
      <c r="PU40" s="535" cm="1">
        <f t="array" ref="PU40">INDEX(PU$13:PU39,$B40+1,1)</f>
        <v>0</v>
      </c>
      <c r="PV40" s="535" cm="1">
        <f t="array" ref="PV40">INDEX(PV$13:PV39,$B40+1,1)</f>
        <v>0</v>
      </c>
      <c r="PW40" s="535" cm="1">
        <f t="array" ref="PW40">INDEX(PW$13:PW39,$B40+1,1)</f>
        <v>0</v>
      </c>
      <c r="PX40" s="535" cm="1">
        <f t="array" ref="PX40">INDEX(PX$13:PX39,$B40+1,1)</f>
        <v>0</v>
      </c>
      <c r="PY40" s="535" cm="1">
        <f t="array" ref="PY40">INDEX(PY$13:PY39,$B40+1,1)</f>
        <v>0</v>
      </c>
      <c r="PZ40" s="535" cm="1">
        <f t="array" ref="PZ40">INDEX(PZ$13:PZ39,$B40+1,1)</f>
        <v>0</v>
      </c>
      <c r="QA40" s="535" cm="1">
        <f t="array" ref="QA40">INDEX(QA$13:QA39,$B40+1,1)</f>
        <v>0</v>
      </c>
      <c r="QB40" s="535" cm="1">
        <f t="array" ref="QB40">INDEX(QB$13:QB39,$B40+1,1)</f>
        <v>0</v>
      </c>
      <c r="QC40" s="535" cm="1">
        <f t="array" ref="QC40">INDEX(QC$13:QC39,$B40+1,1)</f>
        <v>0</v>
      </c>
      <c r="QD40" s="535" cm="1">
        <f t="array" ref="QD40">INDEX(QD$13:QD39,$B40+1,1)</f>
        <v>0</v>
      </c>
      <c r="QE40" s="535" cm="1">
        <f t="array" ref="QE40">INDEX(QE$13:QE39,$B40+1,1)</f>
        <v>0</v>
      </c>
      <c r="QF40" s="535" cm="1">
        <f t="array" ref="QF40">INDEX(QF$13:QF39,$B40+1,1)</f>
        <v>0</v>
      </c>
      <c r="QG40" s="535" cm="1">
        <f t="array" ref="QG40">INDEX(QG$13:QG39,$B40+1,1)</f>
        <v>0</v>
      </c>
      <c r="QH40" s="535" cm="1">
        <f t="array" ref="QH40">INDEX(QH$13:QH39,$B40+1,1)</f>
        <v>0</v>
      </c>
      <c r="QI40" s="535" cm="1">
        <f t="array" ref="QI40">INDEX(QI$13:QI39,$B40+1,1)</f>
        <v>0</v>
      </c>
      <c r="QJ40" s="535" cm="1">
        <f t="array" ref="QJ40">INDEX(QJ$13:QJ39,$B40+1,1)</f>
        <v>0</v>
      </c>
      <c r="QK40" s="535" cm="1">
        <f t="array" ref="QK40">INDEX(QK$13:QK39,$B40+1,1)</f>
        <v>0</v>
      </c>
      <c r="QL40" s="535" cm="1">
        <f t="array" ref="QL40">INDEX(QL$13:QL39,$B40+1,1)</f>
        <v>0</v>
      </c>
      <c r="QM40" s="535" cm="1">
        <f t="array" ref="QM40">INDEX(QM$13:QM39,$B40+1,1)</f>
        <v>0</v>
      </c>
      <c r="QN40" s="535" cm="1">
        <f t="array" ref="QN40">INDEX(QN$13:QN39,$B40+1,1)</f>
        <v>0</v>
      </c>
      <c r="QO40" s="535" cm="1">
        <f t="array" ref="QO40">INDEX(QO$13:QO39,$B40+1,1)</f>
        <v>0</v>
      </c>
      <c r="QP40" s="535" cm="1">
        <f t="array" ref="QP40">INDEX(QP$13:QP39,$B40+1,1)</f>
        <v>0</v>
      </c>
      <c r="QQ40" s="535" cm="1">
        <f t="array" ref="QQ40">INDEX(QQ$13:QQ39,$B40+1,1)</f>
        <v>0</v>
      </c>
      <c r="QR40" s="535" cm="1">
        <f t="array" ref="QR40">INDEX(QR$13:QR39,$B40+1,1)</f>
        <v>0</v>
      </c>
      <c r="QS40" s="535" cm="1">
        <f t="array" ref="QS40">INDEX(QS$13:QS39,$B40+1,1)</f>
        <v>0</v>
      </c>
      <c r="QT40" s="535" cm="1">
        <f t="array" ref="QT40">INDEX(QT$13:QT39,$B40+1,1)</f>
        <v>0</v>
      </c>
      <c r="QU40" s="535" cm="1">
        <f t="array" ref="QU40">INDEX(QU$13:QU39,$B40+1,1)</f>
        <v>0</v>
      </c>
      <c r="QV40" s="535" cm="1">
        <f t="array" ref="QV40">INDEX(QV$13:QV39,$B40+1,1)</f>
        <v>0</v>
      </c>
      <c r="QW40" s="535" cm="1">
        <f t="array" ref="QW40">INDEX(QW$13:QW39,$B40+1,1)</f>
        <v>0</v>
      </c>
      <c r="QX40" s="535" cm="1">
        <f t="array" ref="QX40">INDEX(QX$13:QX39,$B40+1,1)</f>
        <v>0</v>
      </c>
      <c r="QY40" s="535" cm="1">
        <f t="array" ref="QY40">INDEX(QY$13:QY39,$B40+1,1)</f>
        <v>0</v>
      </c>
      <c r="QZ40" s="535" cm="1">
        <f t="array" ref="QZ40">INDEX(QZ$13:QZ39,$B40+1,1)</f>
        <v>0</v>
      </c>
      <c r="RA40" s="535" cm="1">
        <f t="array" ref="RA40">INDEX(RA$13:RA39,$B40+1,1)</f>
        <v>0</v>
      </c>
      <c r="RB40" s="535" cm="1">
        <f t="array" ref="RB40">INDEX(RB$13:RB39,$B40+1,1)</f>
        <v>0</v>
      </c>
      <c r="RC40" s="535" cm="1">
        <f t="array" ref="RC40">INDEX(RC$13:RC39,$B40+1,1)</f>
        <v>0</v>
      </c>
      <c r="RD40" s="535" cm="1">
        <f t="array" ref="RD40">INDEX(RD$13:RD39,$B40+1,1)</f>
        <v>0</v>
      </c>
      <c r="RE40" s="535" cm="1">
        <f t="array" ref="RE40">INDEX(RE$13:RE39,$B40+1,1)</f>
        <v>0</v>
      </c>
      <c r="RF40" s="535" cm="1">
        <f t="array" ref="RF40">INDEX(RF$13:RF39,$B40+1,1)</f>
        <v>0</v>
      </c>
      <c r="RG40" s="535" cm="1">
        <f t="array" ref="RG40">INDEX(RG$13:RG39,$B40+1,1)</f>
        <v>0</v>
      </c>
      <c r="RH40" s="535" cm="1">
        <f t="array" ref="RH40">INDEX(RH$13:RH39,$B40+1,1)</f>
        <v>0</v>
      </c>
      <c r="RI40" s="535" cm="1">
        <f t="array" ref="RI40">INDEX(RI$13:RI39,$B40+1,1)</f>
        <v>0</v>
      </c>
      <c r="RJ40" s="535" cm="1">
        <f t="array" ref="RJ40">INDEX(RJ$13:RJ39,$B40+1,1)</f>
        <v>0</v>
      </c>
      <c r="RK40" s="535" cm="1">
        <f t="array" ref="RK40">INDEX(RK$13:RK39,$B40+1,1)</f>
        <v>0</v>
      </c>
      <c r="RL40" s="535" cm="1">
        <f t="array" ref="RL40">INDEX(RL$13:RL39,$B40+1,1)</f>
        <v>0</v>
      </c>
      <c r="RM40" s="535" cm="1">
        <f t="array" ref="RM40">INDEX(RM$13:RM39,$B40+1,1)</f>
        <v>0</v>
      </c>
      <c r="RN40" s="535" cm="1">
        <f t="array" ref="RN40">INDEX(RN$13:RN39,$B40+1,1)</f>
        <v>0</v>
      </c>
      <c r="RO40" s="535" cm="1">
        <f t="array" ref="RO40">INDEX(RO$13:RO39,$B40+1,1)</f>
        <v>0</v>
      </c>
      <c r="RP40" s="535" cm="1">
        <f t="array" ref="RP40">INDEX(RP$13:RP39,$B40+1,1)</f>
        <v>0</v>
      </c>
      <c r="RQ40" s="535" cm="1">
        <f t="array" ref="RQ40">INDEX(RQ$13:RQ39,$B40+1,1)</f>
        <v>0</v>
      </c>
      <c r="RR40" s="535" cm="1">
        <f t="array" ref="RR40">INDEX(RR$13:RR39,$B40+1,1)</f>
        <v>0</v>
      </c>
      <c r="RS40" s="535" cm="1">
        <f t="array" ref="RS40">INDEX(RS$13:RS39,$B40+1,1)</f>
        <v>0</v>
      </c>
      <c r="RT40" s="535" cm="1">
        <f t="array" ref="RT40">INDEX(RT$13:RT39,$B40+1,1)</f>
        <v>0</v>
      </c>
      <c r="RU40" s="535" cm="1">
        <f t="array" ref="RU40">INDEX(RU$13:RU39,$B40+1,1)</f>
        <v>0</v>
      </c>
      <c r="RV40" s="535" cm="1">
        <f t="array" ref="RV40">INDEX(RV$13:RV39,$B40+1,1)</f>
        <v>0</v>
      </c>
      <c r="RW40" s="535" cm="1">
        <f t="array" ref="RW40">INDEX(RW$13:RW39,$B40+1,1)</f>
        <v>0</v>
      </c>
      <c r="RX40" s="535" cm="1">
        <f t="array" ref="RX40">INDEX(RX$13:RX39,$B40+1,1)</f>
        <v>0</v>
      </c>
      <c r="RY40" s="535" cm="1">
        <f t="array" ref="RY40">INDEX(RY$13:RY39,$B40+1,1)</f>
        <v>0</v>
      </c>
      <c r="RZ40" s="535" cm="1">
        <f t="array" ref="RZ40">INDEX(RZ$13:RZ39,$B40+1,1)</f>
        <v>0</v>
      </c>
      <c r="SA40" s="535" cm="1">
        <f t="array" ref="SA40">INDEX(SA$13:SA39,$B40+1,1)</f>
        <v>0</v>
      </c>
      <c r="SB40" s="535" cm="1">
        <f t="array" ref="SB40">INDEX(SB$13:SB39,$B40+1,1)</f>
        <v>0</v>
      </c>
      <c r="SC40" s="535" cm="1">
        <f t="array" ref="SC40">INDEX(SC$13:SC39,$B40+1,1)</f>
        <v>0</v>
      </c>
      <c r="SD40" s="535" cm="1">
        <f t="array" ref="SD40">INDEX(SD$13:SD39,$B40+1,1)</f>
        <v>0</v>
      </c>
      <c r="SE40" s="535" cm="1">
        <f t="array" ref="SE40">INDEX(SE$13:SE39,$B40+1,1)</f>
        <v>0</v>
      </c>
      <c r="SF40" s="535" cm="1">
        <f t="array" ref="SF40">INDEX(SF$13:SF39,$B40+1,1)</f>
        <v>0</v>
      </c>
      <c r="SG40" s="535" cm="1">
        <f t="array" ref="SG40">INDEX(SG$13:SG39,$B40+1,1)</f>
        <v>0</v>
      </c>
      <c r="SH40" s="535" cm="1">
        <f t="array" ref="SH40">INDEX(SH$13:SH39,$B40+1,1)</f>
        <v>0</v>
      </c>
      <c r="SI40" s="535" cm="1">
        <f t="array" ref="SI40">INDEX(SI$13:SI39,$B40+1,1)</f>
        <v>0</v>
      </c>
      <c r="SJ40" s="535" cm="1">
        <f t="array" ref="SJ40">INDEX(SJ$13:SJ39,$B40+1,1)</f>
        <v>0</v>
      </c>
      <c r="SK40" s="535" cm="1">
        <f t="array" ref="SK40">INDEX(SK$13:SK39,$B40+1,1)</f>
        <v>0</v>
      </c>
      <c r="SL40" s="535" cm="1">
        <f t="array" ref="SL40">INDEX(SL$13:SL39,$B40+1,1)</f>
        <v>0</v>
      </c>
      <c r="SM40" s="535" cm="1">
        <f t="array" ref="SM40">INDEX(SM$13:SM39,$B40+1,1)</f>
        <v>0</v>
      </c>
      <c r="SN40" s="535" cm="1">
        <f t="array" ref="SN40">INDEX(SN$13:SN39,$B40+1,1)</f>
        <v>0</v>
      </c>
      <c r="SO40" s="535" cm="1">
        <f t="array" ref="SO40">INDEX(SO$13:SO39,$B40+1,1)</f>
        <v>0</v>
      </c>
      <c r="SP40" s="535" cm="1">
        <f t="array" ref="SP40">INDEX(SP$13:SP39,$B40+1,1)</f>
        <v>0</v>
      </c>
      <c r="SQ40" s="535" cm="1">
        <f t="array" ref="SQ40">INDEX(SQ$13:SQ39,$B40+1,1)</f>
        <v>0</v>
      </c>
      <c r="SR40" s="535" cm="1">
        <f t="array" ref="SR40">INDEX(SR$13:SR39,$B40+1,1)</f>
        <v>0</v>
      </c>
      <c r="SS40" s="535" cm="1">
        <f t="array" ref="SS40">INDEX(SS$13:SS39,$B40+1,1)</f>
        <v>0</v>
      </c>
      <c r="ST40" s="535" cm="1">
        <f t="array" ref="ST40">INDEX(ST$13:ST39,$B40+1,1)</f>
        <v>0</v>
      </c>
      <c r="SU40" s="535" cm="1">
        <f t="array" ref="SU40">INDEX(SU$13:SU39,$B40+1,1)</f>
        <v>0</v>
      </c>
      <c r="SV40" s="535" cm="1">
        <f t="array" ref="SV40">INDEX(SV$13:SV39,$B40+1,1)</f>
        <v>0</v>
      </c>
      <c r="SW40" s="535" cm="1">
        <f t="array" ref="SW40">INDEX(SW$13:SW39,$B40+1,1)</f>
        <v>0</v>
      </c>
      <c r="SX40" s="535" cm="1">
        <f t="array" ref="SX40">INDEX(SX$13:SX39,$B40+1,1)</f>
        <v>0</v>
      </c>
      <c r="SY40" s="535" cm="1">
        <f t="array" ref="SY40">INDEX(SY$13:SY39,$B40+1,1)</f>
        <v>0</v>
      </c>
      <c r="SZ40" s="535" cm="1">
        <f t="array" ref="SZ40">INDEX(SZ$13:SZ39,$B40+1,1)</f>
        <v>0</v>
      </c>
      <c r="TA40" s="535" cm="1">
        <f t="array" ref="TA40">INDEX(TA$13:TA39,$B40+1,1)</f>
        <v>0</v>
      </c>
      <c r="TB40" s="535" cm="1">
        <f t="array" ref="TB40">INDEX(TB$13:TB39,$B40+1,1)</f>
        <v>0</v>
      </c>
      <c r="TC40" s="535" cm="1">
        <f t="array" ref="TC40">INDEX(TC$13:TC39,$B40+1,1)</f>
        <v>0</v>
      </c>
      <c r="TD40" s="535" cm="1">
        <f t="array" ref="TD40">INDEX(TD$13:TD39,$B40+1,1)</f>
        <v>0</v>
      </c>
      <c r="TE40" s="535" cm="1">
        <f t="array" ref="TE40">INDEX(TE$13:TE39,$B40+1,1)</f>
        <v>0</v>
      </c>
      <c r="TF40" s="535" cm="1">
        <f t="array" ref="TF40">INDEX(TF$13:TF39,$B40+1,1)</f>
        <v>0</v>
      </c>
      <c r="TG40" s="535" cm="1">
        <f t="array" ref="TG40">INDEX(TG$13:TG39,$B40+1,1)</f>
        <v>0</v>
      </c>
      <c r="TH40" s="535" cm="1">
        <f t="array" ref="TH40">INDEX(TH$13:TH39,$B40+1,1)</f>
        <v>0</v>
      </c>
      <c r="TI40" s="535" cm="1">
        <f t="array" ref="TI40">INDEX(TI$13:TI39,$B40+1,1)</f>
        <v>0</v>
      </c>
      <c r="TJ40" s="535" cm="1">
        <f t="array" ref="TJ40">INDEX(TJ$13:TJ39,$B40+1,1)</f>
        <v>0</v>
      </c>
      <c r="TK40" s="535" cm="1">
        <f t="array" ref="TK40">INDEX(TK$13:TK39,$B40+1,1)</f>
        <v>0</v>
      </c>
      <c r="TL40" s="535" cm="1">
        <f t="array" ref="TL40">INDEX(TL$13:TL39,$B40+1,1)</f>
        <v>0</v>
      </c>
      <c r="TM40" s="535" cm="1">
        <f t="array" ref="TM40">INDEX(TM$13:TM39,$B40+1,1)</f>
        <v>0</v>
      </c>
      <c r="TN40" s="535" cm="1">
        <f t="array" ref="TN40">INDEX(TN$13:TN39,$B40+1,1)</f>
        <v>0</v>
      </c>
      <c r="TO40" s="535" cm="1">
        <f t="array" ref="TO40">INDEX(TO$13:TO39,$B40+1,1)</f>
        <v>0</v>
      </c>
      <c r="TP40" s="535" cm="1">
        <f t="array" ref="TP40">INDEX(TP$13:TP39,$B40+1,1)</f>
        <v>0</v>
      </c>
      <c r="TQ40" s="535" cm="1">
        <f t="array" ref="TQ40">INDEX(TQ$13:TQ39,$B40+1,1)</f>
        <v>0</v>
      </c>
      <c r="TR40" s="535" cm="1">
        <f t="array" ref="TR40">INDEX(TR$13:TR39,$B40+1,1)</f>
        <v>0</v>
      </c>
      <c r="TS40" s="535" cm="1">
        <f t="array" ref="TS40">INDEX(TS$13:TS39,$B40+1,1)</f>
        <v>0</v>
      </c>
      <c r="TT40" s="535" cm="1">
        <f t="array" ref="TT40">INDEX(TT$13:TT39,$B40+1,1)</f>
        <v>0</v>
      </c>
      <c r="TU40" s="535" cm="1">
        <f t="array" ref="TU40">INDEX(TU$13:TU39,$B40+1,1)</f>
        <v>0</v>
      </c>
      <c r="TV40" s="535" cm="1">
        <f t="array" ref="TV40">INDEX(TV$13:TV39,$B40+1,1)</f>
        <v>0</v>
      </c>
      <c r="TW40" s="535" cm="1">
        <f t="array" ref="TW40">INDEX(TW$13:TW39,$B40+1,1)</f>
        <v>0</v>
      </c>
      <c r="TX40" s="535" cm="1">
        <f t="array" ref="TX40">INDEX(TX$13:TX39,$B40+1,1)</f>
        <v>0</v>
      </c>
      <c r="TY40" s="535" cm="1">
        <f t="array" ref="TY40">INDEX(TY$13:TY39,$B40+1,1)</f>
        <v>0</v>
      </c>
      <c r="TZ40" s="535" cm="1">
        <f t="array" ref="TZ40">INDEX(TZ$13:TZ39,$B40+1,1)</f>
        <v>0</v>
      </c>
      <c r="UA40" s="535" cm="1">
        <f t="array" ref="UA40">INDEX(UA$13:UA39,$B40+1,1)</f>
        <v>0</v>
      </c>
      <c r="UB40" s="535" cm="1">
        <f t="array" ref="UB40">INDEX(UB$13:UB39,$B40+1,1)</f>
        <v>0</v>
      </c>
      <c r="UC40" s="535" cm="1">
        <f t="array" ref="UC40">INDEX(UC$13:UC39,$B40+1,1)</f>
        <v>0</v>
      </c>
      <c r="UD40" s="535" cm="1">
        <f t="array" ref="UD40">INDEX(UD$13:UD39,$B40+1,1)</f>
        <v>0</v>
      </c>
      <c r="UE40" s="535" cm="1">
        <f t="array" ref="UE40">INDEX(UE$13:UE39,$B40+1,1)</f>
        <v>0</v>
      </c>
      <c r="UF40" s="535" cm="1">
        <f t="array" ref="UF40">INDEX(UF$13:UF39,$B40+1,1)</f>
        <v>0</v>
      </c>
      <c r="UG40" s="535" cm="1">
        <f t="array" ref="UG40">INDEX(UG$13:UG39,$B40+1,1)</f>
        <v>0</v>
      </c>
      <c r="UH40" s="535" cm="1">
        <f t="array" ref="UH40">INDEX(UH$13:UH39,$B40+1,1)</f>
        <v>0</v>
      </c>
      <c r="UI40" s="535" cm="1">
        <f t="array" ref="UI40">INDEX(UI$13:UI39,$B40+1,1)</f>
        <v>0</v>
      </c>
      <c r="UJ40" s="535" cm="1">
        <f t="array" ref="UJ40">INDEX(UJ$13:UJ39,$B40+1,1)</f>
        <v>0</v>
      </c>
      <c r="UK40" s="535" cm="1">
        <f t="array" ref="UK40">INDEX(UK$13:UK39,$B40+1,1)</f>
        <v>0</v>
      </c>
      <c r="UL40" s="535" cm="1">
        <f t="array" ref="UL40">INDEX(UL$13:UL39,$B40+1,1)</f>
        <v>0</v>
      </c>
      <c r="UM40" s="535" cm="1">
        <f t="array" ref="UM40">INDEX(UM$13:UM39,$B40+1,1)</f>
        <v>0</v>
      </c>
      <c r="UN40" s="535" cm="1">
        <f t="array" ref="UN40">INDEX(UN$13:UN39,$B40+1,1)</f>
        <v>0</v>
      </c>
      <c r="UO40" s="535" cm="1">
        <f t="array" ref="UO40">INDEX(UO$13:UO39,$B40+1,1)</f>
        <v>0</v>
      </c>
      <c r="UP40" s="535" cm="1">
        <f t="array" ref="UP40">INDEX(UP$13:UP39,$B40+1,1)</f>
        <v>0</v>
      </c>
      <c r="UQ40" s="535" cm="1">
        <f t="array" ref="UQ40">INDEX(UQ$13:UQ39,$B40+1,1)</f>
        <v>0</v>
      </c>
      <c r="UR40" s="535" cm="1">
        <f t="array" ref="UR40">INDEX(UR$13:UR39,$B40+1,1)</f>
        <v>0</v>
      </c>
      <c r="US40" s="535" cm="1">
        <f t="array" ref="US40">INDEX(US$13:US39,$B40+1,1)</f>
        <v>0</v>
      </c>
      <c r="UT40" s="535" cm="1">
        <f t="array" ref="UT40">INDEX(UT$13:UT39,$B40+1,1)</f>
        <v>0</v>
      </c>
      <c r="UU40" s="535" cm="1">
        <f t="array" ref="UU40">INDEX(UU$13:UU39,$B40+1,1)</f>
        <v>0</v>
      </c>
      <c r="UV40" s="535" cm="1">
        <f t="array" ref="UV40">INDEX(UV$13:UV39,$B40+1,1)</f>
        <v>0</v>
      </c>
      <c r="UW40" s="535" cm="1">
        <f t="array" ref="UW40">INDEX(UW$13:UW39,$B40+1,1)</f>
        <v>0</v>
      </c>
      <c r="UX40" s="535" cm="1">
        <f t="array" ref="UX40">INDEX(UX$13:UX39,$B40+1,1)</f>
        <v>0</v>
      </c>
      <c r="UY40" s="535" cm="1">
        <f t="array" ref="UY40">INDEX(UY$13:UY39,$B40+1,1)</f>
        <v>0</v>
      </c>
      <c r="UZ40" s="535" cm="1">
        <f t="array" ref="UZ40">INDEX(UZ$13:UZ39,$B40+1,1)</f>
        <v>0</v>
      </c>
      <c r="VA40" s="535" cm="1">
        <f t="array" ref="VA40">INDEX(VA$13:VA39,$B40+1,1)</f>
        <v>0</v>
      </c>
      <c r="VB40" s="535" cm="1">
        <f t="array" ref="VB40">INDEX(VB$13:VB39,$B40+1,1)</f>
        <v>0</v>
      </c>
      <c r="VC40" s="535" cm="1">
        <f t="array" ref="VC40">INDEX(VC$13:VC39,$B40+1,1)</f>
        <v>0</v>
      </c>
      <c r="VD40" s="535" cm="1">
        <f t="array" ref="VD40">INDEX(VD$13:VD39,$B40+1,1)</f>
        <v>0</v>
      </c>
      <c r="VE40" s="535" cm="1">
        <f t="array" ref="VE40">INDEX(VE$13:VE39,$B40+1,1)</f>
        <v>0</v>
      </c>
      <c r="VF40" s="535" cm="1">
        <f t="array" ref="VF40">INDEX(VF$13:VF39,$B40+1,1)</f>
        <v>0</v>
      </c>
      <c r="VG40" s="535" cm="1">
        <f t="array" ref="VG40">INDEX(VG$13:VG39,$B40+1,1)</f>
        <v>0</v>
      </c>
      <c r="VH40" s="535" cm="1">
        <f t="array" ref="VH40">INDEX(VH$13:VH39,$B40+1,1)</f>
        <v>0</v>
      </c>
      <c r="VI40" s="535" cm="1">
        <f t="array" ref="VI40">INDEX(VI$13:VI39,$B40+1,1)</f>
        <v>0</v>
      </c>
      <c r="VJ40" s="535" cm="1">
        <f t="array" ref="VJ40">INDEX(VJ$13:VJ39,$B40+1,1)</f>
        <v>0</v>
      </c>
      <c r="VK40" s="535" cm="1">
        <f t="array" ref="VK40">INDEX(VK$13:VK39,$B40+1,1)</f>
        <v>0</v>
      </c>
      <c r="VL40" s="535" cm="1">
        <f t="array" ref="VL40">INDEX(VL$13:VL39,$B40+1,1)</f>
        <v>0</v>
      </c>
      <c r="VM40" s="535" cm="1">
        <f t="array" ref="VM40">INDEX(VM$13:VM39,$B40+1,1)</f>
        <v>0</v>
      </c>
      <c r="VN40" s="535" cm="1">
        <f t="array" ref="VN40">INDEX(VN$13:VN39,$B40+1,1)</f>
        <v>0</v>
      </c>
      <c r="VO40" s="535" cm="1">
        <f t="array" ref="VO40">INDEX(VO$13:VO39,$B40+1,1)</f>
        <v>0</v>
      </c>
      <c r="VP40" s="535" cm="1">
        <f t="array" ref="VP40">INDEX(VP$13:VP39,$B40+1,1)</f>
        <v>0</v>
      </c>
      <c r="VQ40" s="535" cm="1">
        <f t="array" ref="VQ40">INDEX(VQ$13:VQ39,$B40+1,1)</f>
        <v>0</v>
      </c>
      <c r="VR40" s="535" cm="1">
        <f t="array" ref="VR40">INDEX(VR$13:VR39,$B40+1,1)</f>
        <v>0</v>
      </c>
      <c r="VS40" s="535" cm="1">
        <f t="array" ref="VS40">INDEX(VS$13:VS39,$B40+1,1)</f>
        <v>0</v>
      </c>
      <c r="VT40" s="535" cm="1">
        <f t="array" ref="VT40">INDEX(VT$13:VT39,$B40+1,1)</f>
        <v>0</v>
      </c>
      <c r="VU40" s="535" cm="1">
        <f t="array" ref="VU40">INDEX(VU$13:VU39,$B40+1,1)</f>
        <v>0</v>
      </c>
      <c r="VV40" s="535" cm="1">
        <f t="array" ref="VV40">INDEX(VV$13:VV39,$B40+1,1)</f>
        <v>0</v>
      </c>
      <c r="VW40" s="535" cm="1">
        <f t="array" ref="VW40">INDEX(VW$13:VW39,$B40+1,1)</f>
        <v>0</v>
      </c>
      <c r="VX40" s="535" cm="1">
        <f t="array" ref="VX40">INDEX(VX$13:VX39,$B40+1,1)</f>
        <v>0</v>
      </c>
      <c r="VY40" s="535" cm="1">
        <f t="array" ref="VY40">INDEX(VY$13:VY39,$B40+1,1)</f>
        <v>0</v>
      </c>
      <c r="VZ40" s="535" cm="1">
        <f t="array" ref="VZ40">INDEX(VZ$13:VZ39,$B40+1,1)</f>
        <v>0</v>
      </c>
      <c r="WA40" s="535" cm="1">
        <f t="array" ref="WA40">INDEX(WA$13:WA39,$B40+1,1)</f>
        <v>0</v>
      </c>
      <c r="WB40" s="535" cm="1">
        <f t="array" ref="WB40">INDEX(WB$13:WB39,$B40+1,1)</f>
        <v>0</v>
      </c>
      <c r="WC40" s="535" cm="1">
        <f t="array" ref="WC40">INDEX(WC$13:WC39,$B40+1,1)</f>
        <v>0</v>
      </c>
      <c r="WD40" s="535" cm="1">
        <f t="array" ref="WD40">INDEX(WD$13:WD39,$B40+1,1)</f>
        <v>0</v>
      </c>
      <c r="WE40" s="535" cm="1">
        <f t="array" ref="WE40">INDEX(WE$13:WE39,$B40+1,1)</f>
        <v>0</v>
      </c>
      <c r="WF40" s="535" cm="1">
        <f t="array" ref="WF40">INDEX(WF$13:WF39,$B40+1,1)</f>
        <v>0</v>
      </c>
      <c r="WG40" s="535" cm="1">
        <f t="array" ref="WG40">INDEX(WG$13:WG39,$B40+1,1)</f>
        <v>0</v>
      </c>
      <c r="WH40" s="535" cm="1">
        <f t="array" ref="WH40">INDEX(WH$13:WH39,$B40+1,1)</f>
        <v>0</v>
      </c>
      <c r="WI40" s="535" cm="1">
        <f t="array" ref="WI40">INDEX(WI$13:WI39,$B40+1,1)</f>
        <v>0</v>
      </c>
      <c r="WJ40" s="535" cm="1">
        <f t="array" ref="WJ40">INDEX(WJ$13:WJ39,$B40+1,1)</f>
        <v>0</v>
      </c>
      <c r="WK40" s="535" cm="1">
        <f t="array" ref="WK40">INDEX(WK$13:WK39,$B40+1,1)</f>
        <v>0</v>
      </c>
      <c r="WL40" s="535" cm="1">
        <f t="array" ref="WL40">INDEX(WL$13:WL39,$B40+1,1)</f>
        <v>0</v>
      </c>
      <c r="WM40" s="535" cm="1">
        <f t="array" ref="WM40">INDEX(WM$13:WM39,$B40+1,1)</f>
        <v>0</v>
      </c>
      <c r="WN40" s="535" cm="1">
        <f t="array" ref="WN40">INDEX(WN$13:WN39,$B40+1,1)</f>
        <v>0</v>
      </c>
      <c r="WO40" s="535" cm="1">
        <f t="array" ref="WO40">INDEX(WO$13:WO39,$B40+1,1)</f>
        <v>0</v>
      </c>
      <c r="WP40" s="535" cm="1">
        <f t="array" ref="WP40">INDEX(WP$13:WP39,$B40+1,1)</f>
        <v>0</v>
      </c>
      <c r="WQ40" s="535" cm="1">
        <f t="array" ref="WQ40">INDEX(WQ$13:WQ39,$B40+1,1)</f>
        <v>0</v>
      </c>
      <c r="WR40" s="535" cm="1">
        <f t="array" ref="WR40">INDEX(WR$13:WR39,$B40+1,1)</f>
        <v>0</v>
      </c>
      <c r="WS40" s="535" cm="1">
        <f t="array" ref="WS40">INDEX(WS$13:WS39,$B40+1,1)</f>
        <v>0</v>
      </c>
      <c r="WT40" s="535" cm="1">
        <f t="array" ref="WT40">INDEX(WT$13:WT39,$B40+1,1)</f>
        <v>0</v>
      </c>
      <c r="WU40" s="535" cm="1">
        <f t="array" ref="WU40">INDEX(WU$13:WU39,$B40+1,1)</f>
        <v>0</v>
      </c>
      <c r="WV40" s="535" cm="1">
        <f t="array" ref="WV40">INDEX(WV$13:WV39,$B40+1,1)</f>
        <v>0</v>
      </c>
      <c r="WW40" s="535" cm="1">
        <f t="array" ref="WW40">INDEX(WW$13:WW39,$B40+1,1)</f>
        <v>0</v>
      </c>
      <c r="WX40" s="535" cm="1">
        <f t="array" ref="WX40">INDEX(WX$13:WX39,$B40+1,1)</f>
        <v>0</v>
      </c>
      <c r="WY40" s="535" cm="1">
        <f t="array" ref="WY40">INDEX(WY$13:WY39,$B40+1,1)</f>
        <v>0</v>
      </c>
      <c r="WZ40" s="535" cm="1">
        <f t="array" ref="WZ40">INDEX(WZ$13:WZ39,$B40+1,1)</f>
        <v>0</v>
      </c>
      <c r="XA40" s="535" cm="1">
        <f t="array" ref="XA40">INDEX(XA$13:XA39,$B40+1,1)</f>
        <v>0</v>
      </c>
      <c r="XB40" s="535" cm="1">
        <f t="array" ref="XB40">INDEX(XB$13:XB39,$B40+1,1)</f>
        <v>0</v>
      </c>
      <c r="XC40" s="535" cm="1">
        <f t="array" ref="XC40">INDEX(XC$13:XC39,$B40+1,1)</f>
        <v>0</v>
      </c>
      <c r="XD40" s="535" cm="1">
        <f t="array" ref="XD40">INDEX(XD$13:XD39,$B40+1,1)</f>
        <v>0</v>
      </c>
      <c r="XE40" s="535" cm="1">
        <f t="array" ref="XE40">INDEX(XE$13:XE39,$B40+1,1)</f>
        <v>0</v>
      </c>
      <c r="XF40" s="535" cm="1">
        <f t="array" ref="XF40">INDEX(XF$13:XF39,$B40+1,1)</f>
        <v>0</v>
      </c>
      <c r="XG40" s="535" cm="1">
        <f t="array" ref="XG40">INDEX(XG$13:XG39,$B40+1,1)</f>
        <v>0</v>
      </c>
      <c r="XH40" s="535" cm="1">
        <f t="array" ref="XH40">INDEX(XH$13:XH39,$B40+1,1)</f>
        <v>0</v>
      </c>
      <c r="XI40" s="535" cm="1">
        <f t="array" ref="XI40">INDEX(XI$13:XI39,$B40+1,1)</f>
        <v>0</v>
      </c>
      <c r="XJ40" s="535" cm="1">
        <f t="array" ref="XJ40">INDEX(XJ$13:XJ39,$B40+1,1)</f>
        <v>0</v>
      </c>
      <c r="XK40" s="535" cm="1">
        <f t="array" ref="XK40">INDEX(XK$13:XK39,$B40+1,1)</f>
        <v>0</v>
      </c>
      <c r="XL40" s="535" cm="1">
        <f t="array" ref="XL40">INDEX(XL$13:XL39,$B40+1,1)</f>
        <v>0</v>
      </c>
      <c r="XM40" s="535" cm="1">
        <f t="array" ref="XM40">INDEX(XM$13:XM39,$B40+1,1)</f>
        <v>0</v>
      </c>
      <c r="XN40" s="535" cm="1">
        <f t="array" ref="XN40">INDEX(XN$13:XN39,$B40+1,1)</f>
        <v>0</v>
      </c>
      <c r="XO40" s="535" cm="1">
        <f t="array" ref="XO40">INDEX(XO$13:XO39,$B40+1,1)</f>
        <v>0</v>
      </c>
      <c r="XP40" s="535" cm="1">
        <f t="array" ref="XP40">INDEX(XP$13:XP39,$B40+1,1)</f>
        <v>0</v>
      </c>
      <c r="XQ40" s="535" cm="1">
        <f t="array" ref="XQ40">INDEX(XQ$13:XQ39,$B40+1,1)</f>
        <v>0</v>
      </c>
      <c r="XR40" s="535" cm="1">
        <f t="array" ref="XR40">INDEX(XR$13:XR39,$B40+1,1)</f>
        <v>0</v>
      </c>
      <c r="XS40" s="535" cm="1">
        <f t="array" ref="XS40">INDEX(XS$13:XS39,$B40+1,1)</f>
        <v>0</v>
      </c>
      <c r="XT40" s="535" cm="1">
        <f t="array" ref="XT40">INDEX(XT$13:XT39,$B40+1,1)</f>
        <v>0</v>
      </c>
      <c r="XU40" s="535" cm="1">
        <f t="array" ref="XU40">INDEX(XU$13:XU39,$B40+1,1)</f>
        <v>0</v>
      </c>
      <c r="XV40" s="535" cm="1">
        <f t="array" ref="XV40">INDEX(XV$13:XV39,$B40+1,1)</f>
        <v>0</v>
      </c>
      <c r="XW40" s="535" cm="1">
        <f t="array" ref="XW40">INDEX(XW$13:XW39,$B40+1,1)</f>
        <v>0</v>
      </c>
      <c r="XX40" s="535" cm="1">
        <f t="array" ref="XX40">INDEX(XX$13:XX39,$B40+1,1)</f>
        <v>0</v>
      </c>
      <c r="XY40" s="535" cm="1">
        <f t="array" ref="XY40">INDEX(XY$13:XY39,$B40+1,1)</f>
        <v>0</v>
      </c>
      <c r="XZ40" s="535" cm="1">
        <f t="array" ref="XZ40">INDEX(XZ$13:XZ39,$B40+1,1)</f>
        <v>0</v>
      </c>
      <c r="YA40" s="535" cm="1">
        <f t="array" ref="YA40">INDEX(YA$13:YA39,$B40+1,1)</f>
        <v>0</v>
      </c>
      <c r="YB40" s="535" cm="1">
        <f t="array" ref="YB40">INDEX(YB$13:YB39,$B40+1,1)</f>
        <v>0</v>
      </c>
      <c r="YC40" s="535" cm="1">
        <f t="array" ref="YC40">INDEX(YC$13:YC39,$B40+1,1)</f>
        <v>0</v>
      </c>
      <c r="YD40" s="535" cm="1">
        <f t="array" ref="YD40">INDEX(YD$13:YD39,$B40+1,1)</f>
        <v>0</v>
      </c>
      <c r="YE40" s="535" cm="1">
        <f t="array" ref="YE40">INDEX(YE$13:YE39,$B40+1,1)</f>
        <v>0</v>
      </c>
      <c r="YF40" s="535" cm="1">
        <f t="array" ref="YF40">INDEX(YF$13:YF39,$B40+1,1)</f>
        <v>0</v>
      </c>
      <c r="YG40" s="535" cm="1">
        <f t="array" ref="YG40">INDEX(YG$13:YG39,$B40+1,1)</f>
        <v>0</v>
      </c>
      <c r="YH40" s="535" cm="1">
        <f t="array" ref="YH40">INDEX(YH$13:YH39,$B40+1,1)</f>
        <v>0</v>
      </c>
      <c r="YI40" s="535" cm="1">
        <f t="array" ref="YI40">INDEX(YI$13:YI39,$B40+1,1)</f>
        <v>0</v>
      </c>
      <c r="YJ40" s="535" cm="1">
        <f t="array" ref="YJ40">INDEX(YJ$13:YJ39,$B40+1,1)</f>
        <v>0</v>
      </c>
      <c r="YK40" s="535" cm="1">
        <f t="array" ref="YK40">INDEX(YK$13:YK39,$B40+1,1)</f>
        <v>0</v>
      </c>
      <c r="YL40" s="535" cm="1">
        <f t="array" ref="YL40">INDEX(YL$13:YL39,$B40+1,1)</f>
        <v>0</v>
      </c>
      <c r="YM40" s="535" cm="1">
        <f t="array" ref="YM40">INDEX(YM$13:YM39,$B40+1,1)</f>
        <v>0</v>
      </c>
      <c r="YN40" s="535" cm="1">
        <f t="array" ref="YN40">INDEX(YN$13:YN39,$B40+1,1)</f>
        <v>0</v>
      </c>
      <c r="YO40" s="535" cm="1">
        <f t="array" ref="YO40">INDEX(YO$13:YO39,$B40+1,1)</f>
        <v>0</v>
      </c>
      <c r="YP40" s="535" cm="1">
        <f t="array" ref="YP40">INDEX(YP$13:YP39,$B40+1,1)</f>
        <v>0</v>
      </c>
      <c r="YQ40" s="535" cm="1">
        <f t="array" ref="YQ40">INDEX(YQ$13:YQ39,$B40+1,1)</f>
        <v>0</v>
      </c>
      <c r="YR40" s="535" cm="1">
        <f t="array" ref="YR40">INDEX(YR$13:YR39,$B40+1,1)</f>
        <v>0</v>
      </c>
      <c r="YS40" s="535" cm="1">
        <f t="array" ref="YS40">INDEX(YS$13:YS39,$B40+1,1)</f>
        <v>0</v>
      </c>
      <c r="YT40" s="535" cm="1">
        <f t="array" ref="YT40">INDEX(YT$13:YT39,$B40+1,1)</f>
        <v>0</v>
      </c>
      <c r="YU40" s="535" cm="1">
        <f t="array" ref="YU40">INDEX(YU$13:YU39,$B40+1,1)</f>
        <v>0</v>
      </c>
      <c r="YV40" s="535" cm="1">
        <f t="array" ref="YV40">INDEX(YV$13:YV39,$B40+1,1)</f>
        <v>0</v>
      </c>
      <c r="YW40" s="535" cm="1">
        <f t="array" ref="YW40">INDEX(YW$13:YW39,$B40+1,1)</f>
        <v>0</v>
      </c>
      <c r="YX40" s="535" cm="1">
        <f t="array" ref="YX40">INDEX(YX$13:YX39,$B40+1,1)</f>
        <v>0</v>
      </c>
      <c r="YY40" s="535" cm="1">
        <f t="array" ref="YY40">INDEX(YY$13:YY39,$B40+1,1)</f>
        <v>0</v>
      </c>
      <c r="YZ40" s="535" cm="1">
        <f t="array" ref="YZ40">INDEX(YZ$13:YZ39,$B40+1,1)</f>
        <v>0</v>
      </c>
      <c r="ZA40" s="535" t="str" cm="1">
        <f t="array" ref="ZA40">INDEX(ZA$13:ZA39,$B40+1,1)</f>
        <v>-</v>
      </c>
      <c r="ZB40" s="18"/>
      <c r="ZC40" s="535" cm="1">
        <f t="array" ref="ZC40">INDEX(ZC$13:ZC39,$B40+1,1)</f>
        <v>0</v>
      </c>
      <c r="ZD40" s="535" cm="1">
        <f t="array" ref="ZD40">INDEX(ZD$13:ZD39,$B40+1,1)</f>
        <v>0</v>
      </c>
      <c r="ZE40" s="535" cm="1">
        <f t="array" ref="ZE40">INDEX(ZE$13:ZE39,$B40+1,1)</f>
        <v>0</v>
      </c>
      <c r="ZF40" s="535" t="str" cm="1">
        <f t="array" ref="ZF40">INDEX(ZF$13:ZF39,$B40+1,1)</f>
        <v>-</v>
      </c>
      <c r="ZG40" s="535" t="str" cm="1">
        <f t="array" ref="ZG40">INDEX(ZG$13:ZG39,$B40+1,1)</f>
        <v>-</v>
      </c>
      <c r="ZH40" s="535" t="str" cm="1">
        <f t="array" ref="ZH40">INDEX(ZH$13:ZH39,$B40+1,1)</f>
        <v>-</v>
      </c>
      <c r="ZI40" s="535" t="str" cm="1">
        <f t="array" ref="ZI40">INDEX(ZI$13:ZI39,$B40+1,1)</f>
        <v>-</v>
      </c>
      <c r="ZJ40" s="535" t="str" cm="1">
        <f t="array" ref="ZJ40">INDEX(ZJ$13:ZJ39,$B40+1,1)</f>
        <v>-</v>
      </c>
      <c r="ZK40" s="535" t="str" cm="1">
        <f t="array" ref="ZK40">INDEX(ZK$13:ZK39,$B40+1,1)</f>
        <v>-</v>
      </c>
      <c r="ZL40" s="535" t="str" cm="1">
        <f t="array" ref="ZL40">INDEX(ZL$13:ZL39,$B40+1,1)</f>
        <v>-</v>
      </c>
      <c r="ZM40" s="535" t="str" cm="1">
        <f t="array" ref="ZM40">INDEX(ZM$13:ZM39,$B40+1,1)</f>
        <v>-</v>
      </c>
      <c r="ZN40" s="535" t="str" cm="1">
        <f t="array" ref="ZN40">INDEX(ZN$13:ZN39,$B40+1,1)</f>
        <v>-</v>
      </c>
      <c r="ZO40" s="535" t="str" cm="1">
        <f t="array" ref="ZO40">INDEX(ZO$13:ZO39,$B40+1,1)</f>
        <v>-</v>
      </c>
      <c r="ZP40" s="535" t="str" cm="1">
        <f t="array" ref="ZP40">INDEX(ZP$13:ZP39,$B40+1,1)</f>
        <v>-</v>
      </c>
      <c r="ZQ40" s="535" t="str" cm="1">
        <f t="array" ref="ZQ40">INDEX(ZQ$13:ZQ39,$B40+1,1)</f>
        <v>-</v>
      </c>
      <c r="ZR40" s="535" t="str" cm="1">
        <f t="array" ref="ZR40">INDEX(ZR$13:ZR39,$B40+1,1)</f>
        <v>-</v>
      </c>
      <c r="ZS40" s="535" t="str" cm="1">
        <f t="array" ref="ZS40">INDEX(ZS$13:ZS39,$B40+1,1)</f>
        <v>-</v>
      </c>
      <c r="ZT40" s="535" t="str" cm="1">
        <f t="array" ref="ZT40">INDEX(ZT$13:ZT39,$B40+1,1)</f>
        <v>-</v>
      </c>
      <c r="ZU40" s="535" t="str" cm="1">
        <f t="array" ref="ZU40">INDEX(ZU$13:ZU39,$B40+1,1)</f>
        <v>-</v>
      </c>
      <c r="ZV40" s="535" t="str" cm="1">
        <f t="array" ref="ZV40">INDEX(ZV$13:ZV39,$B40+1,1)</f>
        <v>-</v>
      </c>
      <c r="ZW40" s="535" t="str" cm="1">
        <f t="array" ref="ZW40">INDEX(ZW$13:ZW39,$B40+1,1)</f>
        <v>-</v>
      </c>
      <c r="ZX40" s="18"/>
      <c r="ZY40" s="411" t="str">
        <f t="shared" ref="ZY40:ZY56" ca="1" si="237">IF($AM40&lt;&gt;0,INDEX(i.cropgraze_inc,$AM40,ZY$6),OFFSET(ZY$13,$B40,0))</f>
        <v>-</v>
      </c>
      <c r="ZZ40" s="535" t="str" cm="1">
        <f t="array" ref="ZZ40">INDEX(ZZ$13:ZZ39,$B40+1,1)</f>
        <v>-</v>
      </c>
      <c r="AAA40" s="22">
        <v>100</v>
      </c>
      <c r="AAB40" s="22">
        <v>1</v>
      </c>
      <c r="AAC40" s="535" t="str" cm="1">
        <f t="array" ref="AAC40">INDEX(AAC$13:AAC39,$B40+1,1)</f>
        <v>-</v>
      </c>
      <c r="AAD40" s="535" cm="1">
        <f t="array" ref="AAD40">INDEX(AAD$13:AAD39,$B40+1,1)</f>
        <v>0</v>
      </c>
      <c r="AAE40" s="535" t="str" cm="1">
        <f t="array" ref="AAE40">INDEX(AAE$13:AAE39,$B40+1,1)</f>
        <v>-</v>
      </c>
      <c r="AAF40" s="535" t="str" cm="1">
        <f t="array" ref="AAF40">INDEX(AAF$13:AAF39,$B40+1,1)</f>
        <v>-</v>
      </c>
      <c r="AAG40" s="535" t="str" cm="1">
        <f t="array" ref="AAG40">INDEX(AAG$13:AAG39,$B40+1,1)</f>
        <v>-</v>
      </c>
      <c r="AAH40" s="535" t="str" cm="1">
        <f t="array" ref="AAH40">INDEX(AAH$13:AAH39,$B40+1,1)</f>
        <v>-</v>
      </c>
      <c r="AAI40" s="535" t="str" cm="1">
        <f t="array" ref="AAI40">INDEX(AAI$13:AAI39,$B40+1,1)</f>
        <v>-</v>
      </c>
      <c r="AAJ40" s="535" t="str" cm="1">
        <f t="array" ref="AAJ40">INDEX(AAJ$13:AAJ39,$B40+1,1)</f>
        <v>-</v>
      </c>
      <c r="AAK40" s="535" t="str" cm="1">
        <f t="array" ref="AAK40">INDEX(AAK$13:AAK39,$B40+1,1)</f>
        <v>-</v>
      </c>
      <c r="AAL40" s="535" t="str" cm="1">
        <f t="array" ref="AAL40">INDEX(AAL$13:AAL39,$B40+1,1)</f>
        <v>-</v>
      </c>
      <c r="AAM40" s="535" t="b" cm="1">
        <f t="array" ref="AAM40">INDEX(AAM$13:AAM39,$B40+1,1)</f>
        <v>1</v>
      </c>
      <c r="AAN40" s="535" t="str" cm="1">
        <f t="array" ref="AAN40">INDEX(AAN$13:AAN39,$B40+1,1)</f>
        <v>-</v>
      </c>
      <c r="AAO40" s="535" cm="1">
        <f t="array" ref="AAO40">INDEX(AAO$13:AAO39,$B40+1,1)</f>
        <v>0</v>
      </c>
      <c r="AAP40" s="535" cm="1">
        <f t="array" ref="AAP40">INDEX(AAP$13:AAP39,$B40+1,1)</f>
        <v>0</v>
      </c>
      <c r="AAQ40" s="535" cm="1">
        <f t="array" ref="AAQ40">INDEX(AAQ$13:AAQ39,$B40+1,1)</f>
        <v>0</v>
      </c>
      <c r="AAR40" s="18"/>
      <c r="AAS40" s="535" t="str" cm="1">
        <f t="array" ref="AAS40">INDEX(AAS$13:AAS39,$B40+1,1)</f>
        <v>-</v>
      </c>
      <c r="AAT40" s="535" t="str" cm="1">
        <f t="array" ref="AAT40">INDEX(AAT$13:AAT39,$B40+1,1)</f>
        <v>-</v>
      </c>
      <c r="AAU40" s="535" t="str" cm="1">
        <f t="array" ref="AAU40">INDEX(AAU$13:AAU39,$B40+1,1)</f>
        <v>-</v>
      </c>
      <c r="AAV40" s="535" t="str" cm="1">
        <f t="array" ref="AAV40">INDEX(AAV$13:AAV39,$B40+1,1)</f>
        <v>-</v>
      </c>
      <c r="AAW40" s="535" cm="1">
        <f t="array" ref="AAW40">INDEX(AAW$13:AAW39,$B40+1,1)</f>
        <v>1</v>
      </c>
      <c r="AAX40" s="535" cm="1">
        <f t="array" ref="AAX40">INDEX(AAX$13:AAX39,$B40+1,1)</f>
        <v>1</v>
      </c>
      <c r="AAY40" s="535" cm="1">
        <f t="array" ref="AAY40">INDEX(AAY$13:AAY39,$B40+1,1)</f>
        <v>1</v>
      </c>
      <c r="AAZ40" s="535" cm="1">
        <f t="array" ref="AAZ40">INDEX(AAZ$13:AAZ39,$B40+1,1)</f>
        <v>1</v>
      </c>
      <c r="ABA40" s="535" t="str" cm="1">
        <f t="array" ref="ABA40">INDEX(ABA$13:ABA39,$B40+1,1)</f>
        <v>-</v>
      </c>
      <c r="ABB40" s="535" t="str" cm="1">
        <f t="array" ref="ABB40">INDEX(ABB$13:ABB39,$B40+1,1)</f>
        <v>-</v>
      </c>
      <c r="ABC40" s="535" t="str" cm="1">
        <f t="array" ref="ABC40">INDEX(ABC$13:ABC39,$B40+1,1)</f>
        <v>-</v>
      </c>
      <c r="ABD40" s="535" t="str" cm="1">
        <f t="array" ref="ABD40">INDEX(ABD$13:ABD39,$B40+1,1)</f>
        <v>-</v>
      </c>
      <c r="ABE40" s="535" t="str" cm="1">
        <f t="array" ref="ABE40">INDEX(ABE$13:ABE39,$B40+1,1)</f>
        <v>-</v>
      </c>
      <c r="ABF40" s="535" t="str" cm="1">
        <f t="array" ref="ABF40">INDEX(ABF$13:ABF39,$B40+1,1)</f>
        <v>-</v>
      </c>
      <c r="ABG40" s="535" t="str" cm="1">
        <f t="array" ref="ABG40">INDEX(ABG$13:ABG39,$B40+1,1)</f>
        <v>-</v>
      </c>
      <c r="ABH40" s="18"/>
      <c r="ABI40" s="535" t="str" cm="1">
        <f t="array" ref="ABI40">INDEX(ABI$13:ABI39,$B40+1,1)</f>
        <v>-</v>
      </c>
      <c r="ABJ40" s="411">
        <f t="shared" si="187"/>
        <v>1</v>
      </c>
      <c r="ABK40" s="18"/>
      <c r="ABL40" s="535" t="str" cm="1">
        <f t="array" ref="ABL40">INDEX(ABL$13:ABL39,$B40+1,1)</f>
        <v>-</v>
      </c>
      <c r="ABM40" s="535" t="str" cm="1">
        <f t="array" ref="ABM40">INDEX(ABM$13:ABM39,$B40+1,1)</f>
        <v>-</v>
      </c>
      <c r="ABN40" s="535" t="str" cm="1">
        <f t="array" ref="ABN40">INDEX(ABN$13:ABN39,$B40+1,1)</f>
        <v>-</v>
      </c>
      <c r="ABO40" s="535" t="str" cm="1">
        <f t="array" ref="ABO40">INDEX(ABO$13:ABO39,$B40+1,1)</f>
        <v>-</v>
      </c>
      <c r="ABP40" s="535" t="str" cm="1">
        <f t="array" ref="ABP40">INDEX(ABP$13:ABP39,$B40+1,1)</f>
        <v>-</v>
      </c>
      <c r="ABQ40" s="535" t="str" cm="1">
        <f t="array" ref="ABQ40">INDEX(ABQ$13:ABQ39,$B40+1,1)</f>
        <v>-</v>
      </c>
      <c r="ABR40" s="535" t="str" cm="1">
        <f t="array" ref="ABR40">INDEX(ABR$13:ABR39,$B40+1,1)</f>
        <v>-</v>
      </c>
      <c r="ABS40" s="535" t="str" cm="1">
        <f t="array" ref="ABS40">INDEX(ABS$13:ABS39,$B40+1,1)</f>
        <v>-</v>
      </c>
      <c r="ABT40" s="535" t="str" cm="1">
        <f t="array" ref="ABT40">INDEX(ABT$13:ABT39,$B40+1,1)</f>
        <v>-</v>
      </c>
      <c r="ABU40" s="535" t="str" cm="1">
        <f t="array" ref="ABU40">INDEX(ABU$13:ABU39,$B40+1,1)</f>
        <v>-</v>
      </c>
      <c r="ABV40" s="535" t="str" cm="1">
        <f t="array" ref="ABV40">INDEX(ABV$13:ABV39,$B40+1,1)</f>
        <v>-</v>
      </c>
      <c r="ABW40" s="535" t="str" cm="1">
        <f t="array" ref="ABW40">INDEX(ABW$13:ABW39,$B40+1,1)</f>
        <v>-</v>
      </c>
      <c r="ABX40" s="535" t="str" cm="1">
        <f t="array" ref="ABX40">INDEX(ABX$13:ABX39,$B40+1,1)</f>
        <v>-</v>
      </c>
      <c r="ABY40" s="535" t="str" cm="1">
        <f t="array" ref="ABY40">INDEX(ABY$13:ABY39,$B40+1,1)</f>
        <v>-</v>
      </c>
      <c r="ABZ40" s="535" t="str" cm="1">
        <f t="array" ref="ABZ40">INDEX(ABZ$13:ABZ39,$B40+1,1)</f>
        <v>-</v>
      </c>
      <c r="ACA40" s="535" t="str" cm="1">
        <f t="array" ref="ACA40">INDEX(ACA$13:ACA39,$B40+1,1)</f>
        <v>-</v>
      </c>
      <c r="ACB40" s="535" t="str" cm="1">
        <f t="array" ref="ACB40">INDEX(ACB$13:ACB39,$B40+1,1)</f>
        <v>-</v>
      </c>
      <c r="ACC40" s="535" t="str" cm="1">
        <f t="array" ref="ACC40">INDEX(ACC$13:ACC39,$B40+1,1)</f>
        <v>-</v>
      </c>
      <c r="ACD40" s="535" t="str" cm="1">
        <f t="array" ref="ACD40">INDEX(ACD$13:ACD39,$B40+1,1)</f>
        <v>-</v>
      </c>
      <c r="ACE40" s="535" t="str" cm="1">
        <f t="array" ref="ACE40">INDEX(ACE$13:ACE39,$B40+1,1)</f>
        <v>-</v>
      </c>
      <c r="ACF40" s="535" t="str" cm="1">
        <f t="array" ref="ACF40">INDEX(ACF$13:ACF39,$B40+1,1)</f>
        <v>-</v>
      </c>
      <c r="ACG40" s="535" t="str" cm="1">
        <f t="array" ref="ACG40">INDEX(ACG$13:ACG39,$B40+1,1)</f>
        <v>-</v>
      </c>
      <c r="ACH40" s="535" t="str" cm="1">
        <f t="array" ref="ACH40">INDEX(ACH$13:ACH39,$B40+1,1)</f>
        <v>-</v>
      </c>
      <c r="ACI40" s="535" t="str" cm="1">
        <f t="array" ref="ACI40">INDEX(ACI$13:ACI39,$B40+1,1)</f>
        <v>-</v>
      </c>
      <c r="ACJ40" s="535" t="str" cm="1">
        <f t="array" ref="ACJ40">INDEX(ACJ$13:ACJ39,$B40+1,1)</f>
        <v>-</v>
      </c>
      <c r="ACK40" s="535" t="str" cm="1">
        <f t="array" ref="ACK40">INDEX(ACK$13:ACK39,$B40+1,1)</f>
        <v>-</v>
      </c>
      <c r="ACL40" s="535" t="str" cm="1">
        <f t="array" ref="ACL40">INDEX(ACL$13:ACL39,$B40+1,1)</f>
        <v>-</v>
      </c>
      <c r="ACM40" s="535" t="str" cm="1">
        <f t="array" ref="ACM40">INDEX(ACM$13:ACM39,$B40+1,1)</f>
        <v>-</v>
      </c>
      <c r="ACN40" s="535" t="str" cm="1">
        <f t="array" ref="ACN40">INDEX(ACN$13:ACN39,$B40+1,1)</f>
        <v>-</v>
      </c>
      <c r="ACO40" s="535" t="str" cm="1">
        <f t="array" ref="ACO40">INDEX(ACO$13:ACO39,$B40+1,1)</f>
        <v>-</v>
      </c>
      <c r="ACP40" s="535" t="str" cm="1">
        <f t="array" ref="ACP40">INDEX(ACP$13:ACP39,$B40+1,1)</f>
        <v>-</v>
      </c>
      <c r="ACQ40" s="535" t="str" cm="1">
        <f t="array" ref="ACQ40">INDEX(ACQ$13:ACQ39,$B40+1,1)</f>
        <v>-</v>
      </c>
      <c r="ACR40" s="535" t="str" cm="1">
        <f t="array" ref="ACR40">INDEX(ACR$13:ACR39,$B40+1,1)</f>
        <v>-</v>
      </c>
      <c r="ACS40" s="535" t="str" cm="1">
        <f t="array" ref="ACS40">INDEX(ACS$13:ACS39,$B40+1,1)</f>
        <v>-</v>
      </c>
      <c r="ACT40" s="535" t="str" cm="1">
        <f t="array" ref="ACT40">INDEX(ACT$13:ACT39,$B40+1,1)</f>
        <v>-</v>
      </c>
      <c r="ACU40" s="535" t="str" cm="1">
        <f t="array" ref="ACU40">INDEX(ACU$13:ACU39,$B40+1,1)</f>
        <v>-</v>
      </c>
      <c r="ACV40" s="535" t="str" cm="1">
        <f t="array" ref="ACV40">INDEX(ACV$13:ACV39,$B40+1,1)</f>
        <v>-</v>
      </c>
      <c r="ACW40" s="535" t="str" cm="1">
        <f t="array" ref="ACW40">INDEX(ACW$13:ACW39,$B40+1,1)</f>
        <v>-</v>
      </c>
      <c r="ACX40" s="535" t="str" cm="1">
        <f t="array" ref="ACX40">INDEX(ACX$13:ACX39,$B40+1,1)</f>
        <v>-</v>
      </c>
      <c r="ACY40" s="535" t="str" cm="1">
        <f t="array" ref="ACY40">INDEX(ACY$13:ACY39,$B40+1,1)</f>
        <v>-</v>
      </c>
      <c r="ACZ40" s="535" t="str" cm="1">
        <f t="array" ref="ACZ40">INDEX(ACZ$13:ACZ39,$B40+1,1)</f>
        <v>-</v>
      </c>
      <c r="ADA40" s="535" t="str" cm="1">
        <f t="array" ref="ADA40">INDEX(ADA$13:ADA39,$B40+1,1)</f>
        <v>-</v>
      </c>
      <c r="ADB40" s="535" cm="1">
        <f t="array" ref="ADB40">INDEX(ADB$13:ADB39,$B40+1,1)</f>
        <v>1</v>
      </c>
      <c r="ADC40" s="535" cm="1">
        <f t="array" ref="ADC40">INDEX(ADC$13:ADC39,$B40+1,1)</f>
        <v>1</v>
      </c>
      <c r="ADD40" s="535" t="str" cm="1">
        <f t="array" ref="ADD40">INDEX(ADD$13:ADD39,$B40+1,1)</f>
        <v>-</v>
      </c>
      <c r="ADE40" s="535" t="str" cm="1">
        <f t="array" ref="ADE40">INDEX(ADE$13:ADE39,$B40+1,1)</f>
        <v>-</v>
      </c>
      <c r="ADF40" s="535" t="str" cm="1">
        <f t="array" ref="ADF40">INDEX(ADF$13:ADF39,$B40+1,1)</f>
        <v>-</v>
      </c>
      <c r="ADG40" s="535" t="str" cm="1">
        <f t="array" ref="ADG40">INDEX(ADG$13:ADG39,$B40+1,1)</f>
        <v>-</v>
      </c>
      <c r="ADH40" s="535" t="str" cm="1">
        <f t="array" ref="ADH40">INDEX(ADH$13:ADH39,$B40+1,1)</f>
        <v>-</v>
      </c>
      <c r="ADI40" s="535" t="str" cm="1">
        <f t="array" ref="ADI40">INDEX(ADI$13:ADI39,$B40+1,1)</f>
        <v>-</v>
      </c>
      <c r="ADJ40" s="535" t="str" cm="1">
        <f t="array" ref="ADJ40">INDEX(ADJ$13:ADJ39,$B40+1,1)</f>
        <v>-</v>
      </c>
      <c r="ADK40" s="535" t="str" cm="1">
        <f t="array" ref="ADK40">INDEX(ADK$13:ADK39,$B40+1,1)</f>
        <v>-</v>
      </c>
      <c r="ADL40" s="535" t="str" cm="1">
        <f t="array" ref="ADL40">INDEX(ADL$13:ADL39,$B40+1,1)</f>
        <v>-</v>
      </c>
      <c r="ADM40" s="535" t="str" cm="1">
        <f t="array" ref="ADM40">INDEX(ADM$13:ADM39,$B40+1,1)</f>
        <v>-</v>
      </c>
      <c r="ADN40" s="535" t="str" cm="1">
        <f t="array" ref="ADN40">INDEX(ADN$13:ADN39,$B40+1,1)</f>
        <v>-</v>
      </c>
      <c r="ADO40" s="535" t="str" cm="1">
        <f t="array" ref="ADO40">INDEX(ADO$13:ADO39,$B40+1,1)</f>
        <v>-</v>
      </c>
      <c r="ADP40" s="535" t="str" cm="1">
        <f t="array" ref="ADP40">INDEX(ADP$13:ADP39,$B40+1,1)</f>
        <v>-</v>
      </c>
      <c r="ADQ40" s="18"/>
      <c r="ADR40" s="535" t="str" cm="1">
        <f t="array" ref="ADR40">INDEX(ADR$13:ADR39,$B40+1,1)</f>
        <v>-</v>
      </c>
      <c r="ADS40" s="535" t="str" cm="1">
        <f t="array" ref="ADS40">INDEX(ADS$13:ADS39,$B40+1,1)</f>
        <v>-</v>
      </c>
      <c r="ADT40" s="535" t="str" cm="1">
        <f t="array" ref="ADT40">INDEX(ADT$13:ADT39,$B40+1,1)</f>
        <v>-</v>
      </c>
      <c r="ADU40" s="535" t="str" cm="1">
        <f t="array" ref="ADU40">INDEX(ADU$13:ADU39,$B40+1,1)</f>
        <v>-</v>
      </c>
      <c r="ADV40" s="535" t="str" cm="1">
        <f t="array" ref="ADV40">INDEX(ADV$13:ADV39,$B40+1,1)</f>
        <v>-</v>
      </c>
      <c r="ADW40" s="535" t="str" cm="1">
        <f t="array" ref="ADW40">INDEX(ADW$13:ADW39,$B40+1,1)</f>
        <v>-</v>
      </c>
      <c r="ADX40" s="535" t="str" cm="1">
        <f t="array" ref="ADX40">INDEX(ADX$13:ADX39,$B40+1,1)</f>
        <v>-</v>
      </c>
      <c r="ADY40" s="535" t="str" cm="1">
        <f t="array" ref="ADY40">INDEX(ADY$13:ADY39,$B40+1,1)</f>
        <v>-</v>
      </c>
      <c r="ADZ40" s="535" t="str" cm="1">
        <f t="array" ref="ADZ40">INDEX(ADZ$13:ADZ39,$B40+1,1)</f>
        <v>-</v>
      </c>
      <c r="AEA40" s="535" t="str" cm="1">
        <f t="array" ref="AEA40">INDEX(AEA$13:AEA39,$B40+1,1)</f>
        <v>-</v>
      </c>
      <c r="AEB40" s="535" t="str" cm="1">
        <f t="array" ref="AEB40">INDEX(AEB$13:AEB39,$B40+1,1)</f>
        <v>-</v>
      </c>
      <c r="AEC40" s="535" t="str" cm="1">
        <f t="array" ref="AEC40">INDEX(AEC$13:AEC39,$B40+1,1)</f>
        <v>-</v>
      </c>
      <c r="AED40" s="535" t="str" cm="1">
        <f t="array" ref="AED40">INDEX(AED$13:AED39,$B40+1,1)</f>
        <v>-</v>
      </c>
      <c r="AEE40" s="535" t="str" cm="1">
        <f t="array" ref="AEE40">INDEX(AEE$13:AEE39,$B40+1,1)</f>
        <v>-</v>
      </c>
      <c r="AEF40" s="535" t="str" cm="1">
        <f t="array" ref="AEF40">INDEX(AEF$13:AEF39,$B40+1,1)</f>
        <v>-</v>
      </c>
      <c r="AEG40" s="535" t="str" cm="1">
        <f t="array" ref="AEG40">INDEX(AEG$13:AEG39,$B40+1,1)</f>
        <v>-</v>
      </c>
      <c r="AEH40" s="535" t="str" cm="1">
        <f t="array" ref="AEH40">INDEX(AEH$13:AEH39,$B40+1,1)</f>
        <v>-</v>
      </c>
      <c r="AEI40" s="535" t="str" cm="1">
        <f t="array" ref="AEI40">INDEX(AEI$13:AEI39,$B40+1,1)</f>
        <v>-</v>
      </c>
      <c r="AEJ40" s="535" t="str" cm="1">
        <f t="array" ref="AEJ40">INDEX(AEJ$13:AEJ39,$B40+1,1)</f>
        <v>-</v>
      </c>
      <c r="AEK40" s="535" t="str" cm="1">
        <f t="array" ref="AEK40">INDEX(AEK$13:AEK39,$B40+1,1)</f>
        <v>-</v>
      </c>
      <c r="AEL40" s="535" t="str" cm="1">
        <f t="array" ref="AEL40">INDEX(AEL$13:AEL39,$B40+1,1)</f>
        <v>-</v>
      </c>
      <c r="AEM40" s="535" t="str" cm="1">
        <f t="array" ref="AEM40">INDEX(AEM$13:AEM39,$B40+1,1)</f>
        <v>-</v>
      </c>
      <c r="AEN40" s="535" t="str" cm="1">
        <f t="array" ref="AEN40">INDEX(AEN$13:AEN39,$B40+1,1)</f>
        <v>-</v>
      </c>
      <c r="AEO40" s="535" t="str" cm="1">
        <f t="array" ref="AEO40">INDEX(AEO$13:AEO39,$B40+1,1)</f>
        <v>-</v>
      </c>
      <c r="AEP40" s="535" t="str" cm="1">
        <f t="array" ref="AEP40">INDEX(AEP$13:AEP39,$B40+1,1)</f>
        <v>-</v>
      </c>
      <c r="AEQ40" s="535" t="str" cm="1">
        <f t="array" ref="AEQ40">INDEX(AEQ$13:AEQ39,$B40+1,1)</f>
        <v>-</v>
      </c>
      <c r="AER40" s="535" t="str" cm="1">
        <f t="array" ref="AER40">INDEX(AER$13:AER39,$B40+1,1)</f>
        <v>-</v>
      </c>
      <c r="AES40" s="535" t="str" cm="1">
        <f t="array" ref="AES40">INDEX(AES$13:AES39,$B40+1,1)</f>
        <v>-</v>
      </c>
      <c r="AET40" s="535" t="str" cm="1">
        <f t="array" ref="AET40">INDEX(AET$13:AET39,$B40+1,1)</f>
        <v>-</v>
      </c>
      <c r="AEU40" s="535" t="str" cm="1">
        <f t="array" ref="AEU40">INDEX(AEU$13:AEU39,$B40+1,1)</f>
        <v>-</v>
      </c>
      <c r="AEV40" s="535" t="str" cm="1">
        <f t="array" ref="AEV40">INDEX(AEV$13:AEV39,$B40+1,1)</f>
        <v>-</v>
      </c>
      <c r="AEW40" s="535" t="str" cm="1">
        <f t="array" ref="AEW40">INDEX(AEW$13:AEW39,$B40+1,1)</f>
        <v>-</v>
      </c>
      <c r="AEX40" s="535" t="str" cm="1">
        <f t="array" ref="AEX40">INDEX(AEX$13:AEX39,$B40+1,1)</f>
        <v>-</v>
      </c>
      <c r="AEY40" s="535" t="str" cm="1">
        <f t="array" ref="AEY40">INDEX(AEY$13:AEY39,$B40+1,1)</f>
        <v>-</v>
      </c>
      <c r="AEZ40" s="535" t="str" cm="1">
        <f t="array" ref="AEZ40">INDEX(AEZ$13:AEZ39,$B40+1,1)</f>
        <v>-</v>
      </c>
      <c r="AFA40" s="535" t="str" cm="1">
        <f t="array" ref="AFA40">INDEX(AFA$13:AFA39,$B40+1,1)</f>
        <v>-</v>
      </c>
      <c r="AFB40" s="535" t="str" cm="1">
        <f t="array" ref="AFB40">INDEX(AFB$13:AFB39,$B40+1,1)</f>
        <v>-</v>
      </c>
      <c r="AFC40" s="535" t="str" cm="1">
        <f t="array" ref="AFC40">INDEX(AFC$13:AFC39,$B40+1,1)</f>
        <v>-</v>
      </c>
      <c r="AFD40" s="535" t="str" cm="1">
        <f t="array" ref="AFD40">INDEX(AFD$13:AFD39,$B40+1,1)</f>
        <v>-</v>
      </c>
      <c r="AFE40" s="535" t="str" cm="1">
        <f t="array" ref="AFE40">INDEX(AFE$13:AFE39,$B40+1,1)</f>
        <v>-</v>
      </c>
      <c r="AFF40" s="535" t="str" cm="1">
        <f t="array" ref="AFF40">INDEX(AFF$13:AFF39,$B40+1,1)</f>
        <v>-</v>
      </c>
      <c r="AFG40" s="535" t="str" cm="1">
        <f t="array" ref="AFG40">INDEX(AFG$13:AFG39,$B40+1,1)</f>
        <v>-</v>
      </c>
      <c r="AFH40" s="535" t="str" cm="1">
        <f t="array" ref="AFH40">INDEX(AFH$13:AFH39,$B40+1,1)</f>
        <v>-</v>
      </c>
      <c r="AFI40" s="535" t="str" cm="1">
        <f t="array" ref="AFI40">INDEX(AFI$13:AFI39,$B40+1,1)</f>
        <v>-</v>
      </c>
      <c r="AFJ40" s="535" t="str" cm="1">
        <f t="array" ref="AFJ40">INDEX(AFJ$13:AFJ39,$B40+1,1)</f>
        <v>-</v>
      </c>
      <c r="AFK40" s="535" t="str" cm="1">
        <f t="array" ref="AFK40">INDEX(AFK$13:AFK39,$B40+1,1)</f>
        <v>-</v>
      </c>
      <c r="AFL40" s="535" t="str" cm="1">
        <f t="array" ref="AFL40">INDEX(AFL$13:AFL39,$B40+1,1)</f>
        <v>-</v>
      </c>
      <c r="AFM40" s="535" t="str" cm="1">
        <f t="array" ref="AFM40">INDEX(AFM$13:AFM39,$B40+1,1)</f>
        <v>-</v>
      </c>
      <c r="AFN40" s="535" t="str" cm="1">
        <f t="array" ref="AFN40">INDEX(AFN$13:AFN39,$B40+1,1)</f>
        <v>-</v>
      </c>
      <c r="AFO40" s="535" t="str" cm="1">
        <f t="array" ref="AFO40">INDEX(AFO$13:AFO39,$B40+1,1)</f>
        <v>-</v>
      </c>
      <c r="AFP40" s="535" t="str" cm="1">
        <f t="array" ref="AFP40">INDEX(AFP$13:AFP39,$B40+1,1)</f>
        <v>-</v>
      </c>
      <c r="AFQ40" s="535" t="str" cm="1">
        <f t="array" ref="AFQ40">INDEX(AFQ$13:AFQ39,$B40+1,1)</f>
        <v>-</v>
      </c>
      <c r="AFR40" s="535" t="str" cm="1">
        <f t="array" ref="AFR40">INDEX(AFR$13:AFR39,$B40+1,1)</f>
        <v>-</v>
      </c>
      <c r="AFS40" s="535" t="str" cm="1">
        <f t="array" ref="AFS40">INDEX(AFS$13:AFS39,$B40+1,1)</f>
        <v>-</v>
      </c>
      <c r="AFT40" s="535" t="str" cm="1">
        <f t="array" ref="AFT40">INDEX(AFT$13:AFT39,$B40+1,1)</f>
        <v>-</v>
      </c>
      <c r="AFU40" s="535" t="str" cm="1">
        <f t="array" ref="AFU40">INDEX(AFU$13:AFU39,$B40+1,1)</f>
        <v>-</v>
      </c>
      <c r="AFV40" s="535" t="str" cm="1">
        <f t="array" ref="AFV40">INDEX(AFV$13:AFV39,$B40+1,1)</f>
        <v>-</v>
      </c>
      <c r="AFW40" s="535" t="str" cm="1">
        <f t="array" ref="AFW40">INDEX(AFW$13:AFW39,$B40+1,1)</f>
        <v>-</v>
      </c>
      <c r="AFX40" s="535" t="str" cm="1">
        <f t="array" ref="AFX40">INDEX(AFX$13:AFX39,$B40+1,1)</f>
        <v>-</v>
      </c>
      <c r="AFY40" s="535" t="str" cm="1">
        <f t="array" ref="AFY40">INDEX(AFY$13:AFY39,$B40+1,1)</f>
        <v>-</v>
      </c>
      <c r="AFZ40" s="535" t="str" cm="1">
        <f t="array" ref="AFZ40">INDEX(AFZ$13:AFZ39,$B40+1,1)</f>
        <v>-</v>
      </c>
      <c r="AGA40" s="535" t="str" cm="1">
        <f t="array" ref="AGA40">INDEX(AGA$13:AGA39,$B40+1,1)</f>
        <v>-</v>
      </c>
      <c r="AGB40" s="535" t="str" cm="1">
        <f t="array" ref="AGB40">INDEX(AGB$13:AGB39,$B40+1,1)</f>
        <v>-</v>
      </c>
      <c r="AGC40" s="535" t="str" cm="1">
        <f t="array" ref="AGC40">INDEX(AGC$13:AGC39,$B40+1,1)</f>
        <v>-</v>
      </c>
      <c r="AGD40" s="535" t="str" cm="1">
        <f t="array" ref="AGD40">INDEX(AGD$13:AGD39,$B40+1,1)</f>
        <v>-</v>
      </c>
      <c r="AGE40" s="535" t="str" cm="1">
        <f t="array" ref="AGE40">INDEX(AGE$13:AGE39,$B40+1,1)</f>
        <v>-</v>
      </c>
      <c r="AGF40" s="535" t="str" cm="1">
        <f t="array" ref="AGF40">INDEX(AGF$13:AGF39,$B40+1,1)</f>
        <v>-</v>
      </c>
      <c r="AGG40" s="535" t="str" cm="1">
        <f t="array" ref="AGG40">INDEX(AGG$13:AGG39,$B40+1,1)</f>
        <v>-</v>
      </c>
      <c r="AGH40" s="535" t="str" cm="1">
        <f t="array" ref="AGH40">INDEX(AGH$13:AGH39,$B40+1,1)</f>
        <v>-</v>
      </c>
      <c r="AGI40" s="535" t="str" cm="1">
        <f t="array" ref="AGI40">INDEX(AGI$13:AGI39,$B40+1,1)</f>
        <v>-</v>
      </c>
      <c r="AGJ40" s="535" t="str" cm="1">
        <f t="array" ref="AGJ40">INDEX(AGJ$13:AGJ39,$B40+1,1)</f>
        <v>-</v>
      </c>
      <c r="AGK40" s="535" t="str" cm="1">
        <f t="array" ref="AGK40">INDEX(AGK$13:AGK39,$B40+1,1)</f>
        <v>-</v>
      </c>
      <c r="AGL40" s="535" t="str" cm="1">
        <f t="array" ref="AGL40">INDEX(AGL$13:AGL39,$B40+1,1)</f>
        <v>-</v>
      </c>
      <c r="AGM40" s="535" t="str" cm="1">
        <f t="array" ref="AGM40">INDEX(AGM$13:AGM39,$B40+1,1)</f>
        <v>-</v>
      </c>
      <c r="AGN40" s="535" t="str" cm="1">
        <f t="array" ref="AGN40">INDEX(AGN$13:AGN39,$B40+1,1)</f>
        <v>-</v>
      </c>
      <c r="AGO40" s="535" t="str" cm="1">
        <f t="array" ref="AGO40">INDEX(AGO$13:AGO39,$B40+1,1)</f>
        <v>-</v>
      </c>
      <c r="AGP40" s="535" t="str" cm="1">
        <f t="array" ref="AGP40">INDEX(AGP$13:AGP39,$B40+1,1)</f>
        <v>-</v>
      </c>
      <c r="AGQ40" s="535" t="str" cm="1">
        <f t="array" ref="AGQ40">INDEX(AGQ$13:AGQ39,$B40+1,1)</f>
        <v>-</v>
      </c>
      <c r="AGR40" s="535" t="str" cm="1">
        <f t="array" ref="AGR40">INDEX(AGR$13:AGR39,$B40+1,1)</f>
        <v>-</v>
      </c>
      <c r="AGS40" s="535" t="str" cm="1">
        <f t="array" ref="AGS40">INDEX(AGS$13:AGS39,$B40+1,1)</f>
        <v>-</v>
      </c>
      <c r="AGT40" s="535" t="str" cm="1">
        <f t="array" ref="AGT40">INDEX(AGT$13:AGT39,$B40+1,1)</f>
        <v>-</v>
      </c>
      <c r="AGU40" s="535" t="str" cm="1">
        <f t="array" ref="AGU40">INDEX(AGU$13:AGU39,$B40+1,1)</f>
        <v>-</v>
      </c>
      <c r="AGV40" s="535" t="str" cm="1">
        <f t="array" ref="AGV40">INDEX(AGV$13:AGV39,$B40+1,1)</f>
        <v>-</v>
      </c>
      <c r="AGW40" s="535" t="str" cm="1">
        <f t="array" ref="AGW40">INDEX(AGW$13:AGW39,$B40+1,1)</f>
        <v>-</v>
      </c>
      <c r="AGX40" s="535" t="str" cm="1">
        <f t="array" ref="AGX40">INDEX(AGX$13:AGX39,$B40+1,1)</f>
        <v>-</v>
      </c>
      <c r="AGY40" s="535" t="str" cm="1">
        <f t="array" ref="AGY40">INDEX(AGY$13:AGY39,$B40+1,1)</f>
        <v>-</v>
      </c>
      <c r="AGZ40" s="535" t="str" cm="1">
        <f t="array" ref="AGZ40">INDEX(AGZ$13:AGZ39,$B40+1,1)</f>
        <v>-</v>
      </c>
      <c r="AHA40" s="535" t="str" cm="1">
        <f t="array" ref="AHA40">INDEX(AHA$13:AHA39,$B40+1,1)</f>
        <v>-</v>
      </c>
      <c r="AHB40" s="535" t="str" cm="1">
        <f t="array" ref="AHB40">INDEX(AHB$13:AHB39,$B40+1,1)</f>
        <v>-</v>
      </c>
      <c r="AHC40" s="535" t="str" cm="1">
        <f t="array" ref="AHC40">INDEX(AHC$13:AHC39,$B40+1,1)</f>
        <v>-</v>
      </c>
      <c r="AHD40" s="535" cm="1">
        <f t="array" ref="AHD40">INDEX(AHD$13:AHD39,$B40+1,1)</f>
        <v>0</v>
      </c>
      <c r="AHE40" s="483">
        <v>0</v>
      </c>
    </row>
    <row r="41" spans="1:889" outlineLevel="1">
      <c r="A41" s="18">
        <f t="shared" si="148"/>
        <v>28</v>
      </c>
      <c r="B41" s="18">
        <f t="shared" si="218"/>
        <v>6</v>
      </c>
      <c r="C41">
        <v>2</v>
      </c>
      <c r="D41" s="17" t="str" cm="1">
        <f t="array" ref="D41">INDEX(D$13:D40,$B41+1,1)</f>
        <v>GSW</v>
      </c>
      <c r="E41" t="b">
        <v>1</v>
      </c>
      <c r="F41" t="b">
        <v>0</v>
      </c>
      <c r="G41" t="b">
        <f t="shared" si="224"/>
        <v>1</v>
      </c>
      <c r="H41" s="40" t="s">
        <v>2639</v>
      </c>
      <c r="I41" s="535" cm="1">
        <f t="array" ref="I41">INDEX(I$13:I40,$B41+1,1)</f>
        <v>1</v>
      </c>
      <c r="J41" s="535" cm="1">
        <f t="array" ref="J41">INDEX(J$13:J40,$B41+1,1)</f>
        <v>0</v>
      </c>
      <c r="K41" s="535" cm="1">
        <f t="array" ref="K41">INDEX(K$13:K40,$B41+1,1)</f>
        <v>0</v>
      </c>
      <c r="L41" s="535" cm="1">
        <f t="array" ref="L41">INDEX(L$13:L40,$B41+1,1)</f>
        <v>2</v>
      </c>
      <c r="M41" s="535" cm="1">
        <f t="array" ref="M41">INDEX(M$13:M40,$B41+1,1)</f>
        <v>0</v>
      </c>
      <c r="N41" s="535" cm="1">
        <f t="array" ref="N41">INDEX(N$13:N40,$B41+1,1)</f>
        <v>3</v>
      </c>
      <c r="O41" s="535" cm="1">
        <f t="array" ref="O41">INDEX(O$13:O40,$B41+1,1)</f>
        <v>2</v>
      </c>
      <c r="P41" s="535" cm="1">
        <f t="array" ref="P41">INDEX(P$13:P40,$B41+1,1)</f>
        <v>0</v>
      </c>
      <c r="Q41" s="535" cm="1">
        <f t="array" ref="Q41">INDEX(Q$13:Q40,$B41+1,1)</f>
        <v>0</v>
      </c>
      <c r="R41" s="535" cm="1">
        <f t="array" ref="R41">INDEX(R$13:R40,$B41+1,1)</f>
        <v>1</v>
      </c>
      <c r="S41" s="535" cm="1">
        <f t="array" ref="S41">INDEX(S$13:S40,$B41+1,1)</f>
        <v>0</v>
      </c>
      <c r="T41" s="411">
        <f t="shared" si="149"/>
        <v>2</v>
      </c>
      <c r="U41" s="411">
        <f t="shared" si="150"/>
        <v>2</v>
      </c>
      <c r="V41" s="411">
        <f t="shared" si="230"/>
        <v>2</v>
      </c>
      <c r="W41" s="773" t="b">
        <f t="shared" si="215"/>
        <v>0</v>
      </c>
      <c r="X41" s="772" t="b">
        <f t="shared" si="225"/>
        <v>1</v>
      </c>
      <c r="Y41" s="772" t="b">
        <f t="shared" si="225"/>
        <v>1</v>
      </c>
      <c r="Z41" s="791" t="b" cm="1">
        <f t="array" ref="Z41">INDEX(Z$13:Z40,$B41+1,1)</f>
        <v>0</v>
      </c>
      <c r="AA41" s="411">
        <f t="shared" si="153"/>
        <v>6</v>
      </c>
      <c r="AB41" s="411">
        <f t="shared" si="154"/>
        <v>6</v>
      </c>
      <c r="AC41" s="411"/>
      <c r="AD41" s="411">
        <f t="shared" si="155"/>
        <v>6</v>
      </c>
      <c r="AE41" s="111"/>
      <c r="AF41" s="111"/>
      <c r="AG41" s="111"/>
      <c r="AH41" s="111"/>
      <c r="AI41" s="535" cm="1">
        <f t="array" ref="AI41">INDEX(AI$13:AI40,$B41+1,1)</f>
        <v>1</v>
      </c>
      <c r="AJ41" s="535" cm="1">
        <f t="array" ref="AJ41">INDEX(AJ$13:AJ40,$B41+1,1)</f>
        <v>1</v>
      </c>
      <c r="AK41" s="535" cm="1">
        <f t="array" ref="AK41">INDEX(AK$13:AK40,$B41+1,1)</f>
        <v>1</v>
      </c>
      <c r="AL41" s="535" cm="1">
        <f t="array" ref="AL41">INDEX(AL$13:AL40,$B41+1,1)</f>
        <v>0</v>
      </c>
      <c r="AM41" s="535" cm="1">
        <f t="array" ref="AM41">INDEX(AM$13:AM40,$B41+1,1)</f>
        <v>0</v>
      </c>
      <c r="AN41" s="811" t="str" cm="1">
        <f t="array" ref="AN41">INDEX(AN$13:AN40,$B41+1,1)</f>
        <v/>
      </c>
      <c r="AO41" s="535" t="str" cm="1">
        <f t="array" ref="AO41">INDEX(AO$13:AO40,$B41+1,1)</f>
        <v/>
      </c>
      <c r="AP41" s="535" t="str" cm="1">
        <f t="array" ref="AP41">INDEX(AP$13:AP40,$B41+1,1)</f>
        <v/>
      </c>
      <c r="AQ41" s="535" cm="1">
        <f t="array" ref="AQ41">INDEX(AQ$13:AQ40,$B41+1,1)</f>
        <v>1</v>
      </c>
      <c r="AR41" s="535" cm="1">
        <f t="array" ref="AR41">INDEX(AR$13:AR40,$B41+1,1)</f>
        <v>1</v>
      </c>
      <c r="AS41" s="111"/>
      <c r="AT41" s="111"/>
      <c r="AU41" s="111"/>
      <c r="AV41" s="111"/>
      <c r="AW41" s="111"/>
      <c r="AX41" s="111"/>
      <c r="AY41" s="111"/>
      <c r="AZ41" s="111"/>
      <c r="BA41" s="18"/>
      <c r="BB41" s="18"/>
      <c r="BC41" s="200" t="str" cm="1">
        <f t="array" aca="1" ref="BC41" ca="1">$H41&amp;" "        &amp;_xlfn.SINGLE( INDEX(i.ModelStructure,$I41,1))    &amp;" "
&amp; $D41        &amp;       IF(OR($CG41="-", $CG41),"_PInp","_Full")&amp;    CHOOSE($DT41+1," Fine","  MWM","  SFM","  CFS","  GFS"," Meat"," Wool","  Mat "," 1stC"," Term"," Shed","     ")&amp;IF($FG41=1,"&amp;EL","   ")&amp;IF($DZ41=TRUE,"&amp;BBT","    ")
&amp;      " TOL"&amp;_xlfn.SINGLE(INDEX(i.TOL_Desc,1,$N41))   &amp; " Scan"&amp;$AK41
&amp;       CHOOSE($K41+1," CFS"," GFS"," NFS")&amp;     " CG_"&amp;_xlfn.SINGLE(_xlfn.SWITCH($ZY41,"-",1,TRUE,1,FALSE,0))&amp;_xlfn.SINGLE(    IF($AAB41="-"," FodCrop    ",_xlfn.SWITCH(VALUE(LEFT($AAB$4,1)),0," All",6," Lup",9," Oat",11," OaF")&amp;"_Fod"&amp;TEXT($AAB41,"000%")))
&amp;" REV"&amp;"_"&amp;TEXT($JJ41,"00;-0;00;@ ")&amp;TEXT($AP41,"00;-0;00;  @")&amp;"_"&amp;TEXT($JO41,"0")&amp;"_"&amp;TEXT($AR41,"0")
&amp; " RR"&amp;TEXT(SUM($FK41:$FL41),"+00%;-00%;    ;@")
&amp; " ("&amp;IF($DM41,"P","E")   &amp;IF($DN41,"T","t")        &amp;     "_F"&amp;IF($ACM41=TRUE,3,0)+COUNTIF($ACE41:$ACI41,TRUE)+COUNTIF($BX41:$BY41,"&gt;0")&amp;IF($ACK41=TRUE,3,0)+COUNTIF($BX41:$BY41,"&gt;0")&amp;"N"&amp;$ACP41&amp;$ACQ41&amp;"L"&amp;$ADB41&amp;$ADC41&amp;"_"&amp;$ADA41&amp;")"</f>
        <v>Lucerne      SE GSW_PInp  GFS        TOLSpr Scan1 CFS CG_1 FodCrop     REV_-   _-_1 RR+01% (Et_F00N--L11_-)</v>
      </c>
      <c r="BD41" s="8" t="str">
        <f ca="1">IF(COUNTIF($BC$13:$BC41,$BC41)=1,"-","Dup")</f>
        <v>-</v>
      </c>
      <c r="BE41" s="18"/>
      <c r="BF41" s="535" t="b" cm="1">
        <f t="array" ref="BF41">INDEX(BF$13:BF40,$B41+1,1)</f>
        <v>0</v>
      </c>
      <c r="BG41" s="535" t="b" cm="1">
        <f t="array" ref="BG41">INDEX(BG$13:BG40,$B41+1,1)</f>
        <v>0</v>
      </c>
      <c r="BH41" s="535" t="b" cm="1">
        <f t="array" ref="BH41">INDEX(BH$13:BH40,$B41+1,1)</f>
        <v>0</v>
      </c>
      <c r="BI41" s="535" t="b" cm="1">
        <f t="array" ref="BI41">INDEX(BI$13:BI40,$B41+1,1)</f>
        <v>0</v>
      </c>
      <c r="BJ41" s="535" t="b" cm="1">
        <f t="array" ref="BJ41">INDEX(BJ$13:BJ40,$B41+1,1)</f>
        <v>0</v>
      </c>
      <c r="BK41" s="535" t="b" cm="1">
        <f t="array" ref="BK41">INDEX(BK$13:BK40,$B41+1,1)</f>
        <v>0</v>
      </c>
      <c r="BL41" s="535" t="b" cm="1">
        <f t="array" ref="BL41">INDEX(BL$13:BL40,$B41+1,1)</f>
        <v>0</v>
      </c>
      <c r="BM41" s="535" t="b" cm="1">
        <f t="array" ref="BM41">INDEX(BM$13:BM40,$B41+1,1)</f>
        <v>0</v>
      </c>
      <c r="BN41" s="535" t="b" cm="1">
        <f t="array" ref="BN41">INDEX(BN$13:BN40,$B41+1,1)</f>
        <v>0</v>
      </c>
      <c r="BO41" s="18"/>
      <c r="BP41" s="535" t="b" cm="1">
        <f t="array" ref="BP41">INDEX(BP$13:BP40,$B41+1,1)</f>
        <v>0</v>
      </c>
      <c r="BQ41" s="535" t="str" cm="1">
        <f t="array" ref="BQ41">INDEX(BQ$13:BQ40,$B41+1,1)</f>
        <v>-</v>
      </c>
      <c r="BR41" s="535" t="str" cm="1">
        <f t="array" ref="BR41">INDEX(BR$13:BR40,$B41+1,1)</f>
        <v>-</v>
      </c>
      <c r="BS41" s="535" t="str" cm="1">
        <f t="array" ref="BS41">INDEX(BS$13:BS40,$B41+1,1)</f>
        <v>-</v>
      </c>
      <c r="BT41" s="535" t="str" cm="1">
        <f t="array" ref="BT41">INDEX(BT$13:BT40,$B41+1,1)</f>
        <v>-</v>
      </c>
      <c r="BU41" s="535" t="str" cm="1">
        <f t="array" ref="BU41">INDEX(BU$13:BU40,$B41+1,1)</f>
        <v>-</v>
      </c>
      <c r="BV41" s="535" t="str" cm="1">
        <f t="array" ref="BV41">INDEX(BV$13:BV40,$B41+1,1)</f>
        <v>-</v>
      </c>
      <c r="BW41" s="535" t="str" cm="1">
        <f t="array" ref="BW41">INDEX(BW$13:BW40,$B41+1,1)</f>
        <v>-</v>
      </c>
      <c r="BX41" s="535" t="str" cm="1">
        <f t="array" ref="BX41">INDEX(BX$13:BX40,$B41+1,1)</f>
        <v>-</v>
      </c>
      <c r="BY41" s="535" t="str" cm="1">
        <f t="array" ref="BY41">INDEX(BY$13:BY40,$B41+1,1)</f>
        <v>-</v>
      </c>
      <c r="BZ41" s="535" t="str" cm="1">
        <f t="array" ref="BZ41">INDEX(BZ$13:BZ40,$B41+1,1)</f>
        <v>-</v>
      </c>
      <c r="CA41" s="535" t="str" cm="1">
        <f t="array" ref="CA41">INDEX(CA$13:CA40,$B41+1,1)</f>
        <v>-</v>
      </c>
      <c r="CB41" s="535" t="b" cm="1">
        <f t="array" ref="CB41">INDEX(CB$13:CB40,$B41+1,1)</f>
        <v>0</v>
      </c>
      <c r="CC41" s="535" t="str" cm="1">
        <f t="array" ref="CC41">INDEX(CC$13:CC40,$B41+1,1)</f>
        <v>-</v>
      </c>
      <c r="CD41" s="535" t="str" cm="1">
        <f t="array" ref="CD41">INDEX(CD$13:CD40,$B41+1,1)</f>
        <v>-</v>
      </c>
      <c r="CE41" s="535" t="str" cm="1">
        <f t="array" ref="CE41">INDEX(CE$13:CE40,$B41+1,1)</f>
        <v>-</v>
      </c>
      <c r="CF41" s="535" t="str" cm="1">
        <f t="array" ref="CF41">INDEX(CF$13:CF40,$B41+1,1)</f>
        <v>-</v>
      </c>
      <c r="CG41" s="535" t="str" cm="1">
        <f t="array" ref="CG41">INDEX(CG$13:CG40,$B41+1,1)</f>
        <v>-</v>
      </c>
      <c r="CH41" s="535" t="str" cm="1">
        <f t="array" ref="CH41">INDEX(CH$13:CH40,$B41+1,1)</f>
        <v>-</v>
      </c>
      <c r="CI41" s="535" t="str" cm="1">
        <f t="array" ref="CI41">INDEX(CI$13:CI40,$B41+1,1)</f>
        <v>-</v>
      </c>
      <c r="CJ41" s="535" t="str" cm="1">
        <f t="array" ref="CJ41">INDEX(CJ$13:CJ40,$B41+1,1)</f>
        <v>-</v>
      </c>
      <c r="CK41" s="18"/>
      <c r="CL41" s="535" t="str" cm="1">
        <f t="array" ref="CL41">INDEX(CL$13:CL40,$B41+1,1)</f>
        <v>-</v>
      </c>
      <c r="CM41" s="535" t="str" cm="1">
        <f t="array" ref="CM41">INDEX(CM$13:CM40,$B41+1,1)</f>
        <v>-</v>
      </c>
      <c r="CN41" s="411" t="str">
        <f t="shared" ca="1" si="159"/>
        <v>-</v>
      </c>
      <c r="CO41" s="411">
        <f t="shared" si="231"/>
        <v>0</v>
      </c>
      <c r="CP41" s="411">
        <f t="shared" si="231"/>
        <v>0</v>
      </c>
      <c r="CQ41" s="535" t="str" cm="1">
        <f t="array" ref="CQ41">INDEX(CQ$13:CQ40,$B41+1,1)</f>
        <v>-</v>
      </c>
      <c r="CR41" s="535" t="str" cm="1">
        <f t="array" ref="CR41">INDEX(CR$13:CR40,$B41+1,1)</f>
        <v>-</v>
      </c>
      <c r="CS41" s="535" t="str" cm="1">
        <f t="array" ref="CS41">INDEX(CS$13:CS40,$B41+1,1)</f>
        <v>-</v>
      </c>
      <c r="CT41" s="535" t="str" cm="1">
        <f t="array" ref="CT41">INDEX(CT$13:CT40,$B41+1,1)</f>
        <v>-</v>
      </c>
      <c r="CU41" s="411" t="str">
        <f t="shared" ca="1" si="161"/>
        <v>-</v>
      </c>
      <c r="CV41" s="411">
        <f t="shared" si="232"/>
        <v>0</v>
      </c>
      <c r="CW41" s="411">
        <f t="shared" si="232"/>
        <v>0</v>
      </c>
      <c r="CX41" s="535" t="str" cm="1">
        <f t="array" ref="CX41">INDEX(CX$13:CX40,$B41+1,1)</f>
        <v>-</v>
      </c>
      <c r="CY41" s="535" t="str" cm="1">
        <f t="array" ref="CY41">INDEX(CY$13:CY40,$B41+1,1)</f>
        <v>-</v>
      </c>
      <c r="CZ41" s="411" t="str">
        <f t="shared" ca="1" si="163"/>
        <v>-</v>
      </c>
      <c r="DA41" s="411">
        <f t="shared" si="164"/>
        <v>0</v>
      </c>
      <c r="DB41" s="535" t="str" cm="1">
        <f t="array" ref="DB41">INDEX(DB$13:DB40,$B41+1,1)</f>
        <v>-</v>
      </c>
      <c r="DC41" s="535" t="str" cm="1">
        <f t="array" ref="DC41">INDEX(DC$13:DC40,$B41+1,1)</f>
        <v>-</v>
      </c>
      <c r="DD41" s="411">
        <f t="shared" si="165"/>
        <v>0</v>
      </c>
      <c r="DE41" s="535" t="str" cm="1">
        <f t="array" ref="DE41">INDEX(DE$13:DE40,$B41+1,1)</f>
        <v>-</v>
      </c>
      <c r="DF41" s="535" t="str" cm="1">
        <f t="array" ref="DF41">INDEX(DF$13:DF40,$B41+1,1)</f>
        <v>-</v>
      </c>
      <c r="DG41" s="411" t="str">
        <f t="shared" ca="1" si="166"/>
        <v>-</v>
      </c>
      <c r="DH41" s="411">
        <f t="shared" si="233"/>
        <v>0</v>
      </c>
      <c r="DI41" s="411">
        <f t="shared" si="233"/>
        <v>0</v>
      </c>
      <c r="DJ41" s="535" cm="1">
        <f t="array" ref="DJ41">INDEX(DJ$13:DJ40,$B41+1,1)</f>
        <v>0</v>
      </c>
      <c r="DK41" s="535" cm="1">
        <f t="array" ref="DK41">INDEX(DK$13:DK40,$B41+1,1)</f>
        <v>0</v>
      </c>
      <c r="DL41" s="18"/>
      <c r="DM41" s="535" t="b" cm="1">
        <f t="array" ref="DM41">INDEX(DM$13:DM40,$B41+1,1)</f>
        <v>0</v>
      </c>
      <c r="DN41" s="535" t="b" cm="1">
        <f t="array" ref="DN41">INDEX(DN$13:DN40,$B41+1,1)</f>
        <v>0</v>
      </c>
      <c r="DO41" s="535" t="b" cm="1">
        <f t="array" ref="DO41">INDEX(DO$13:DO40,$B41+1,1)</f>
        <v>1</v>
      </c>
      <c r="DP41" s="535" t="str" cm="1">
        <f t="array" ref="DP41">INDEX(DP$13:DP40,$B41+1,1)</f>
        <v>-</v>
      </c>
      <c r="DQ41" s="536" cm="1">
        <f t="array" ref="DQ41">INDEX(DQ$13:DQ40,$B41+1,1)</f>
        <v>0</v>
      </c>
      <c r="DR41" s="535" cm="1">
        <f t="array" ref="DR41">INDEX(DR$13:DR40,$B41+1,1)</f>
        <v>1</v>
      </c>
      <c r="DS41" s="535" cm="1">
        <f t="array" ref="DS41">INDEX(DS$13:DS40,$B41+1,1)</f>
        <v>1</v>
      </c>
      <c r="DT41" s="411">
        <f t="shared" si="198"/>
        <v>4</v>
      </c>
      <c r="DU41" s="411" t="str">
        <f t="shared" si="198"/>
        <v>-</v>
      </c>
      <c r="DV41" s="535" t="str" cm="1">
        <f t="array" ref="DV41">INDEX(DV$13:DV40,$B41+1,1)</f>
        <v>-</v>
      </c>
      <c r="DW41" s="411" t="str">
        <f t="shared" si="199"/>
        <v>-</v>
      </c>
      <c r="DX41" s="411" t="str">
        <f t="shared" si="199"/>
        <v>-</v>
      </c>
      <c r="DY41" s="411" t="str">
        <f t="shared" si="199"/>
        <v>-</v>
      </c>
      <c r="DZ41" s="411" t="b">
        <f t="shared" si="200"/>
        <v>0</v>
      </c>
      <c r="EA41" s="535" t="str" cm="1">
        <f t="array" ref="EA41">INDEX(EA$13:EA40,$B41+1,1)</f>
        <v>-</v>
      </c>
      <c r="EB41" s="535" t="str" cm="1">
        <f t="array" ref="EB41">INDEX(EB$13:EB40,$B41+1,1)</f>
        <v>-</v>
      </c>
      <c r="EC41" s="535" t="str" cm="1">
        <f t="array" ref="EC41">INDEX(EC$13:EC40,$B41+1,1)</f>
        <v>-</v>
      </c>
      <c r="ED41" s="535" t="str" cm="1">
        <f t="array" ref="ED41">INDEX(ED$13:ED40,$B41+1,1)</f>
        <v>-</v>
      </c>
      <c r="EE41" s="411">
        <f t="shared" ref="EE41:EI49" si="238">INDEX(i.Breed,$T41,EE$6)</f>
        <v>500</v>
      </c>
      <c r="EF41" s="411">
        <f t="shared" si="238"/>
        <v>500</v>
      </c>
      <c r="EG41" s="411" t="str">
        <f t="shared" si="238"/>
        <v>-</v>
      </c>
      <c r="EH41" s="411" t="str">
        <f t="shared" si="238"/>
        <v>-</v>
      </c>
      <c r="EI41" s="411" t="str">
        <f t="shared" si="238"/>
        <v>-</v>
      </c>
      <c r="EJ41" s="535" cm="1">
        <f t="array" ref="EJ41">INDEX(EJ$13:EJ40,$B41+1,1)</f>
        <v>0</v>
      </c>
      <c r="EK41" s="535" cm="1">
        <f t="array" ref="EK41">INDEX(EK$13:EK40,$B41+1,1)</f>
        <v>999999</v>
      </c>
      <c r="EL41" s="535" cm="1">
        <f t="array" ref="EL41">INDEX(EL$13:EL40,$B41+1,1)</f>
        <v>999999</v>
      </c>
      <c r="EM41" s="535" cm="1">
        <f t="array" ref="EM41">INDEX(EM$13:EM40,$B41+1,1)</f>
        <v>999999</v>
      </c>
      <c r="EN41" s="535" cm="1">
        <f t="array" ref="EN41">INDEX(EN$13:EN40,$B41+1,1)</f>
        <v>999999</v>
      </c>
      <c r="EO41" s="535" cm="1">
        <f t="array" ref="EO41">INDEX(EO$13:EO40,$B41+1,1)</f>
        <v>999999</v>
      </c>
      <c r="EP41" s="535" cm="1">
        <f t="array" ref="EP41">INDEX(EP$13:EP40,$B41+1,1)</f>
        <v>999999</v>
      </c>
      <c r="EQ41" s="535" cm="1">
        <f t="array" ref="EQ41">INDEX(EQ$13:EQ40,$B41+1,1)</f>
        <v>999999</v>
      </c>
      <c r="ER41" s="535" cm="1">
        <f t="array" ref="ER41">INDEX(ER$13:ER40,$B41+1,1)</f>
        <v>999999</v>
      </c>
      <c r="ES41" s="535" cm="1">
        <f t="array" ref="ES41">INDEX(ES$13:ES40,$B41+1,1)</f>
        <v>999999</v>
      </c>
      <c r="ET41" s="535" cm="1">
        <f t="array" ref="ET41">INDEX(ET$13:ET40,$B41+1,1)</f>
        <v>999999</v>
      </c>
      <c r="EU41" s="535" cm="1">
        <f t="array" ref="EU41">INDEX(EU$13:EU40,$B41+1,1)</f>
        <v>999999</v>
      </c>
      <c r="EV41" s="535" cm="1">
        <f t="array" ref="EV41">INDEX(EV$13:EV40,$B41+1,1)</f>
        <v>999999</v>
      </c>
      <c r="EW41" s="777">
        <f t="shared" si="226"/>
        <v>0</v>
      </c>
      <c r="EX41" s="777">
        <f t="shared" si="226"/>
        <v>0</v>
      </c>
      <c r="EY41" s="777">
        <f t="shared" si="226"/>
        <v>999999</v>
      </c>
      <c r="EZ41" s="535" t="str" cm="1">
        <f t="array" ref="EZ41">INDEX(EZ$13:EZ40,$B41+1,1)</f>
        <v>-</v>
      </c>
      <c r="FA41" s="535" t="str" cm="1">
        <f t="array" ref="FA41">INDEX(FA$13:FA40,$B41+1,1)</f>
        <v>-</v>
      </c>
      <c r="FB41" s="411" t="str">
        <f t="shared" si="227"/>
        <v>-</v>
      </c>
      <c r="FC41" s="411" t="str">
        <f t="shared" si="227"/>
        <v>-</v>
      </c>
      <c r="FD41" s="776">
        <f t="shared" si="192"/>
        <v>0</v>
      </c>
      <c r="FE41" s="774">
        <f t="shared" si="193"/>
        <v>999999</v>
      </c>
      <c r="FF41" s="775">
        <f t="shared" si="194"/>
        <v>999999</v>
      </c>
      <c r="FG41" s="535" t="str" cm="1">
        <f t="array" ref="FG41">INDEX(FG$13:FG40,$B41+1,1)</f>
        <v>-</v>
      </c>
      <c r="FH41" s="723" cm="1">
        <f t="array" ref="FH41">IF(FG41&lt;&gt;"-",FG41,INDEX(i.ELMatedEst,$AA41+1,$T41))</f>
        <v>0</v>
      </c>
      <c r="FI41" s="535" t="str" cm="1">
        <f t="array" ref="FI41">INDEX(FI$13:FI40,$B41+1,1)</f>
        <v>-</v>
      </c>
      <c r="FJ41" s="535" t="str" cm="1">
        <f t="array" ref="FJ41">INDEX(FJ$13:FJ40,$B41+1,1)</f>
        <v>-</v>
      </c>
      <c r="FK41" s="411">
        <f t="shared" si="203"/>
        <v>0</v>
      </c>
      <c r="FL41" s="661">
        <f t="shared" si="204"/>
        <v>5.0000000000000001E-3</v>
      </c>
      <c r="FM41" s="535" cm="1">
        <f t="array" ref="FM41">INDEX(FM$13:FM40,$B41+1,1)</f>
        <v>1</v>
      </c>
      <c r="FN41" s="662">
        <f t="shared" si="205"/>
        <v>0.12</v>
      </c>
      <c r="FO41" s="662">
        <f>INDEX(CHOOSE($N41,DataAutumn!i.EL_PropnSold,DataWinter!i.EL_PropnSold,DataSpring!i.EL_PropnSold),$AI41,$T41)*INDEX(i.ELMatedEst,$AB41+1,$T41)*i.dAdultRR_ELPropSold
+INDEX(i.dryman,($AJ41-1)*4+$AI41,FO$7)</f>
        <v>0</v>
      </c>
      <c r="FP41" s="662">
        <f>INDEX(CHOOSE($N41,DataAutumn!i.EL_PropnSold,DataWinter!i.EL_PropnSold,DataSpring!i.EL_PropnSold),$AI41,$T41)*INDEX(i.ELMatedEst,$AB41+1,$T41)*i.dAdultRR_ELPropSold
+INDEX(i.dryman,($AJ41-1)*4+$AI41,FP$7)</f>
        <v>3.125E-2</v>
      </c>
      <c r="FQ41" s="662">
        <f>INDEX(CHOOSE($N41,DataAutumn!i.EL_PropnSold,DataWinter!i.EL_PropnSold,DataSpring!i.EL_PropnSold),$AI41,$T41)*INDEX(i.ELMatedEst,$AB41+1,$T41)*i.dAdultRR_ELPropSold
+INDEX(i.dryman,($AJ41-1)*4+$AI41,FQ$7)</f>
        <v>3.125E-2</v>
      </c>
      <c r="FR41" s="662">
        <f>INDEX(CHOOSE($N41,DataAutumn!i.EL_PropnSold,DataWinter!i.EL_PropnSold,DataSpring!i.EL_PropnSold),$AI41,$T41)*INDEX(i.ELMatedEst,$AB41+1,$T41)*i.dAdultRR_ELPropSold
+INDEX(i.dryman,($AJ41-1)*4+$AI41,FR$7)</f>
        <v>3.125E-2</v>
      </c>
      <c r="FS41" s="663">
        <f>INDEX(CHOOSE($N41,DataAutumn!i.EL_PropnSold,DataWinter!i.EL_PropnSold,DataSpring!i.EL_PropnSold),$AI41,$T41)*INDEX(i.ELMatedEst,$AB41+1,$T41)*i.dAdultLSurv_ELPropSold</f>
        <v>0</v>
      </c>
      <c r="FT41" s="411" t="b">
        <f t="shared" si="234"/>
        <v>0</v>
      </c>
      <c r="FU41" s="411" t="b">
        <f t="shared" si="234"/>
        <v>0</v>
      </c>
      <c r="FV41" s="411" t="b">
        <f t="shared" si="234"/>
        <v>0</v>
      </c>
      <c r="FW41" s="411" t="b">
        <f t="shared" si="234"/>
        <v>0</v>
      </c>
      <c r="FX41" s="411">
        <f t="shared" si="228"/>
        <v>1</v>
      </c>
      <c r="FY41" s="411">
        <f t="shared" si="228"/>
        <v>0</v>
      </c>
      <c r="FZ41" s="411" t="b">
        <f t="shared" si="208"/>
        <v>0</v>
      </c>
      <c r="GA41" s="411" t="b">
        <f t="shared" si="229"/>
        <v>0</v>
      </c>
      <c r="GB41" s="411" t="b">
        <f t="shared" si="229"/>
        <v>0</v>
      </c>
      <c r="GC41" s="411" t="b">
        <f t="shared" si="229"/>
        <v>1</v>
      </c>
      <c r="GD41" s="87">
        <f t="shared" si="235"/>
        <v>1</v>
      </c>
      <c r="GE41" s="87">
        <f t="shared" si="235"/>
        <v>1</v>
      </c>
      <c r="GF41" s="535" cm="1">
        <f t="array" ref="GF41">INDEX(GF$13:GF40,$B41+1,1)</f>
        <v>1</v>
      </c>
      <c r="GG41" s="535" cm="1">
        <f t="array" ref="GG41">INDEX(GG$13:GG40,$B41+1,1)</f>
        <v>1</v>
      </c>
      <c r="GH41" s="535" cm="1">
        <f t="array" ref="GH41">INDEX(GH$13:GH40,$B41+1,1)</f>
        <v>1</v>
      </c>
      <c r="GI41" s="535" cm="1">
        <f t="array" ref="GI41">INDEX(GI$13:GI40,$B41+1,1)</f>
        <v>1</v>
      </c>
      <c r="GJ41" s="535" t="str" cm="1">
        <f t="array" ref="GJ41">INDEX(GJ$13:GJ40,$B41+1,1)</f>
        <v>-</v>
      </c>
      <c r="GK41" s="411" t="b">
        <f t="shared" si="209"/>
        <v>1</v>
      </c>
      <c r="GL41" s="22" t="b">
        <v>1</v>
      </c>
      <c r="GM41" s="411" t="b">
        <f t="shared" si="209"/>
        <v>0</v>
      </c>
      <c r="GN41" s="411" t="b">
        <f t="shared" si="209"/>
        <v>0</v>
      </c>
      <c r="GO41" s="87">
        <f t="shared" si="236"/>
        <v>1</v>
      </c>
      <c r="GP41" s="87">
        <f t="shared" si="236"/>
        <v>1</v>
      </c>
      <c r="GQ41" s="87">
        <f t="shared" si="236"/>
        <v>1</v>
      </c>
      <c r="GR41" s="87">
        <f t="shared" si="236"/>
        <v>1</v>
      </c>
      <c r="GS41" s="87">
        <f t="shared" si="236"/>
        <v>1</v>
      </c>
      <c r="GT41" s="87">
        <f t="shared" si="236"/>
        <v>1</v>
      </c>
      <c r="GU41" s="87">
        <f t="shared" si="236"/>
        <v>1</v>
      </c>
      <c r="GV41" s="87">
        <f t="shared" si="236"/>
        <v>1</v>
      </c>
      <c r="GW41" s="411" cm="1">
        <f t="array" ref="GW41">INDEX(i.dse_type,1,$L41)</f>
        <v>0</v>
      </c>
      <c r="GX41" s="535" t="str" cm="1">
        <f t="array" ref="GX41">INDEX(GX$13:GX40,$B41+1,1)</f>
        <v>-</v>
      </c>
      <c r="GY41" s="535" t="str" cm="1">
        <f t="array" ref="GY41">INDEX(GY$13:GY40,$B41+1,1)</f>
        <v>-</v>
      </c>
      <c r="GZ41" s="535" t="str" cm="1">
        <f t="array" ref="GZ41">INDEX(GZ$13:GZ40,$B41+1,1)</f>
        <v>-</v>
      </c>
      <c r="HA41" s="18"/>
      <c r="HB41" s="535" t="str" cm="1">
        <f t="array" ref="HB41">INDEX(HB$13:HB40,$B41+1,1)</f>
        <v>-</v>
      </c>
      <c r="HC41" s="535" t="str" cm="1">
        <f t="array" ref="HC41">INDEX(HC$13:HC40,$B41+1,1)</f>
        <v>-</v>
      </c>
      <c r="HD41" s="535" cm="1">
        <f t="array" ref="HD41">INDEX(HD$13:HD40,$B41+1,1)</f>
        <v>0</v>
      </c>
      <c r="HE41" s="535" cm="1">
        <f t="array" ref="HE41">INDEX(HE$13:HE40,$B41+1,1)</f>
        <v>0</v>
      </c>
      <c r="HF41" s="535" cm="1">
        <f t="array" ref="HF41">INDEX(HF$13:HF40,$B41+1,1)</f>
        <v>0</v>
      </c>
      <c r="HG41" s="535" cm="1">
        <f t="array" ref="HG41">INDEX(HG$13:HG40,$B41+1,1)</f>
        <v>0</v>
      </c>
      <c r="HH41" s="535" cm="1">
        <f t="array" ref="HH41">INDEX(HH$13:HH40,$B41+1,1)</f>
        <v>0</v>
      </c>
      <c r="HI41" s="535" cm="1">
        <f t="array" ref="HI41">INDEX(HI$13:HI40,$B41+1,1)</f>
        <v>0</v>
      </c>
      <c r="HJ41" s="535" cm="1">
        <f t="array" ref="HJ41">INDEX(HJ$13:HJ40,$B41+1,1)</f>
        <v>0</v>
      </c>
      <c r="HK41" s="535" cm="1">
        <f t="array" ref="HK41">INDEX(HK$13:HK40,$B41+1,1)</f>
        <v>0</v>
      </c>
      <c r="HL41" s="535" cm="1">
        <f t="array" ref="HL41">INDEX(HL$13:HL40,$B41+1,1)</f>
        <v>0</v>
      </c>
      <c r="HM41" s="535" cm="1">
        <f t="array" ref="HM41">INDEX(HM$13:HM40,$B41+1,1)</f>
        <v>0</v>
      </c>
      <c r="HN41" s="535" cm="1">
        <f t="array" ref="HN41">INDEX(HN$13:HN40,$B41+1,1)</f>
        <v>0</v>
      </c>
      <c r="HO41" s="535" cm="1">
        <f t="array" ref="HO41">INDEX(HO$13:HO40,$B41+1,1)</f>
        <v>0</v>
      </c>
      <c r="HP41" s="535" cm="1">
        <f t="array" ref="HP41">INDEX(HP$13:HP40,$B41+1,1)</f>
        <v>0</v>
      </c>
      <c r="HQ41" s="535" cm="1">
        <f t="array" ref="HQ41">INDEX(HQ$13:HQ40,$B41+1,1)</f>
        <v>0</v>
      </c>
      <c r="HR41" s="535" cm="1">
        <f t="array" ref="HR41">INDEX(HR$13:HR40,$B41+1,1)</f>
        <v>0</v>
      </c>
      <c r="HS41" s="535" cm="1">
        <f t="array" ref="HS41">INDEX(HS$13:HS40,$B41+1,1)</f>
        <v>0</v>
      </c>
      <c r="HT41" s="535" cm="1">
        <f t="array" ref="HT41">INDEX(HT$13:HT40,$B41+1,1)</f>
        <v>0</v>
      </c>
      <c r="HU41" s="535" cm="1">
        <f t="array" ref="HU41">INDEX(HU$13:HU40,$B41+1,1)</f>
        <v>0</v>
      </c>
      <c r="HV41" s="535" cm="1">
        <f t="array" ref="HV41">INDEX(HV$13:HV40,$B41+1,1)</f>
        <v>0</v>
      </c>
      <c r="HW41" s="535" cm="1">
        <f t="array" ref="HW41">INDEX(HW$13:HW40,$B41+1,1)</f>
        <v>0</v>
      </c>
      <c r="HX41" s="535" cm="1">
        <f t="array" ref="HX41">INDEX(HX$13:HX40,$B41+1,1)</f>
        <v>0</v>
      </c>
      <c r="HY41" s="535" cm="1">
        <f t="array" ref="HY41">INDEX(HY$13:HY40,$B41+1,1)</f>
        <v>0</v>
      </c>
      <c r="HZ41" s="535" cm="1">
        <f t="array" ref="HZ41">INDEX(HZ$13:HZ40,$B41+1,1)</f>
        <v>0</v>
      </c>
      <c r="IA41" s="535" cm="1">
        <f t="array" ref="IA41">INDEX(IA$13:IA40,$B41+1,1)</f>
        <v>0</v>
      </c>
      <c r="IB41" s="535" cm="1">
        <f t="array" ref="IB41">INDEX(IB$13:IB40,$B41+1,1)</f>
        <v>0</v>
      </c>
      <c r="IC41" s="535" cm="1">
        <f t="array" ref="IC41">INDEX(IC$13:IC40,$B41+1,1)</f>
        <v>0</v>
      </c>
      <c r="ID41" s="535" cm="1">
        <f t="array" ref="ID41">INDEX(ID$13:ID40,$B41+1,1)</f>
        <v>0</v>
      </c>
      <c r="IE41" s="535" cm="1">
        <f t="array" ref="IE41">INDEX(IE$13:IE40,$B41+1,1)</f>
        <v>0</v>
      </c>
      <c r="IF41" s="535" cm="1">
        <f t="array" ref="IF41">INDEX(IF$13:IF40,$B41+1,1)</f>
        <v>0</v>
      </c>
      <c r="IG41" s="535" cm="1">
        <f t="array" ref="IG41">INDEX(IG$13:IG40,$B41+1,1)</f>
        <v>0</v>
      </c>
      <c r="IH41" s="535" cm="1">
        <f t="array" ref="IH41">INDEX(IH$13:IH40,$B41+1,1)</f>
        <v>0</v>
      </c>
      <c r="II41" s="535" cm="1">
        <f t="array" ref="II41">INDEX(II$13:II40,$B41+1,1)</f>
        <v>0</v>
      </c>
      <c r="IJ41" s="535" cm="1">
        <f t="array" ref="IJ41">INDEX(IJ$13:IJ40,$B41+1,1)</f>
        <v>0</v>
      </c>
      <c r="IK41" s="535" cm="1">
        <f t="array" ref="IK41">INDEX(IK$13:IK40,$B41+1,1)</f>
        <v>0</v>
      </c>
      <c r="IL41" s="535" cm="1">
        <f t="array" ref="IL41">INDEX(IL$13:IL40,$B41+1,1)</f>
        <v>0</v>
      </c>
      <c r="IM41" s="535" cm="1">
        <f t="array" ref="IM41">INDEX(IM$13:IM40,$B41+1,1)</f>
        <v>0</v>
      </c>
      <c r="IN41" s="535" cm="1">
        <f t="array" ref="IN41">INDEX(IN$13:IN40,$B41+1,1)</f>
        <v>0</v>
      </c>
      <c r="IO41" s="535" cm="1">
        <f t="array" ref="IO41">INDEX(IO$13:IO40,$B41+1,1)</f>
        <v>0</v>
      </c>
      <c r="IP41" s="535" cm="1">
        <f t="array" ref="IP41">INDEX(IP$13:IP40,$B41+1,1)</f>
        <v>0</v>
      </c>
      <c r="IQ41" s="535" cm="1">
        <f t="array" ref="IQ41">INDEX(IQ$13:IQ40,$B41+1,1)</f>
        <v>0</v>
      </c>
      <c r="IR41" s="535" cm="1">
        <f t="array" ref="IR41">INDEX(IR$13:IR40,$B41+1,1)</f>
        <v>0</v>
      </c>
      <c r="IS41" s="535" cm="1">
        <f t="array" ref="IS41">INDEX(IS$13:IS40,$B41+1,1)</f>
        <v>0</v>
      </c>
      <c r="IT41" s="535" cm="1">
        <f t="array" ref="IT41">INDEX(IT$13:IT40,$B41+1,1)</f>
        <v>0</v>
      </c>
      <c r="IU41" s="535" cm="1">
        <f t="array" ref="IU41">INDEX(IU$13:IU40,$B41+1,1)</f>
        <v>0</v>
      </c>
      <c r="IV41" s="535" cm="1">
        <f t="array" ref="IV41">INDEX(IV$13:IV40,$B41+1,1)</f>
        <v>0</v>
      </c>
      <c r="IW41" s="535" cm="1">
        <f t="array" ref="IW41">INDEX(IW$13:IW40,$B41+1,1)</f>
        <v>0</v>
      </c>
      <c r="IX41" s="535" cm="1">
        <f t="array" ref="IX41">INDEX(IX$13:IX40,$B41+1,1)</f>
        <v>0</v>
      </c>
      <c r="IY41" s="535" cm="1">
        <f t="array" ref="IY41">INDEX(IY$13:IY40,$B41+1,1)</f>
        <v>0</v>
      </c>
      <c r="IZ41" s="535" cm="1">
        <f t="array" ref="IZ41">INDEX(IZ$13:IZ40,$B41+1,1)</f>
        <v>0</v>
      </c>
      <c r="JA41" s="535" cm="1">
        <f t="array" ref="JA41">INDEX(JA$13:JA40,$B41+1,1)</f>
        <v>0</v>
      </c>
      <c r="JB41" s="535" cm="1">
        <f t="array" ref="JB41">INDEX(JB$13:JB40,$B41+1,1)</f>
        <v>0</v>
      </c>
      <c r="JC41" s="535" cm="1">
        <f t="array" ref="JC41">INDEX(JC$13:JC40,$B41+1,1)</f>
        <v>0</v>
      </c>
      <c r="JD41" s="535" cm="1">
        <f t="array" ref="JD41">INDEX(JD$13:JD40,$B41+1,1)</f>
        <v>0</v>
      </c>
      <c r="JE41" s="535" cm="1">
        <f t="array" ref="JE41">INDEX(JE$13:JE40,$B41+1,1)</f>
        <v>0</v>
      </c>
      <c r="JF41" s="18"/>
      <c r="JG41" s="535" t="str" cm="1">
        <f t="array" ref="JG41">INDEX(JG$13:JG40,$B41+1,1)</f>
        <v>-</v>
      </c>
      <c r="JH41" s="411" t="b">
        <f t="shared" si="210"/>
        <v>0</v>
      </c>
      <c r="JI41" s="535" t="str" cm="1">
        <f t="array" ref="JI41">INDEX(JI$13:JI40,$B41+1,1)</f>
        <v>-</v>
      </c>
      <c r="JJ41" s="535" t="str" cm="1">
        <f t="array" ref="JJ41">INDEX(JJ$13:JJ40,$B41+1,1)</f>
        <v>-</v>
      </c>
      <c r="JK41" s="535" t="str" cm="1">
        <f t="array" ref="JK41">INDEX(JK$13:JK40,$B41+1,1)</f>
        <v>-</v>
      </c>
      <c r="JL41" s="535" cm="1">
        <f t="array" ref="JL41">INDEX(JL$13:JL40,$B41+1,1)</f>
        <v>1</v>
      </c>
      <c r="JM41" s="535" cm="1">
        <f t="array" ref="JM41">INDEX(JM$13:JM40,$B41+1,1)</f>
        <v>1</v>
      </c>
      <c r="JN41" s="535" t="str" cm="1">
        <f t="array" ref="JN41">INDEX(JN$13:JN40,$B41+1,1)</f>
        <v>-</v>
      </c>
      <c r="JO41" s="535" t="str" cm="1">
        <f t="array" ref="JO41">INDEX(JO$13:JO40,$B41+1,1)</f>
        <v>-</v>
      </c>
      <c r="JP41" s="535" t="str" cm="1">
        <f t="array" ref="JP41">INDEX(JP$13:JP40,$B41+1,1)</f>
        <v>-</v>
      </c>
      <c r="JQ41" s="535" t="str" cm="1">
        <f t="array" ref="JQ41">INDEX(JQ$13:JQ40,$B41+1,1)</f>
        <v>-</v>
      </c>
      <c r="JR41" s="535" t="str" cm="1">
        <f t="array" ref="JR41">INDEX(JR$13:JR40,$B41+1,1)</f>
        <v>-</v>
      </c>
      <c r="JS41" s="535" t="str" cm="1">
        <f t="array" ref="JS41">INDEX(JS$13:JS40,$B41+1,1)</f>
        <v>-</v>
      </c>
      <c r="JT41" s="535" t="str" cm="1">
        <f t="array" ref="JT41">INDEX(JT$13:JT40,$B41+1,1)</f>
        <v>-</v>
      </c>
      <c r="JU41" s="535" t="str" cm="1">
        <f t="array" ref="JU41">INDEX(JU$13:JU40,$B41+1,1)</f>
        <v>-</v>
      </c>
      <c r="JV41" s="535" t="str" cm="1">
        <f t="array" ref="JV41">INDEX(JV$13:JV40,$B41+1,1)</f>
        <v>-</v>
      </c>
      <c r="JW41" s="535" t="str" cm="1">
        <f t="array" ref="JW41">INDEX(JW$13:JW40,$B41+1,1)</f>
        <v>-</v>
      </c>
      <c r="JX41" s="535" t="str" cm="1">
        <f t="array" ref="JX41">INDEX(JX$13:JX40,$B41+1,1)</f>
        <v>-</v>
      </c>
      <c r="JY41" s="535" t="str" cm="1">
        <f t="array" ref="JY41">INDEX(JY$13:JY40,$B41+1,1)</f>
        <v>-</v>
      </c>
      <c r="JZ41" s="535" t="str" cm="1">
        <f t="array" ref="JZ41">INDEX(JZ$13:JZ40,$B41+1,1)</f>
        <v>-</v>
      </c>
      <c r="KA41" s="535" t="str" cm="1">
        <f t="array" ref="KA41">INDEX(KA$13:KA40,$B41+1,1)</f>
        <v>-</v>
      </c>
      <c r="KB41" s="535" t="str" cm="1">
        <f t="array" ref="KB41">INDEX(KB$13:KB40,$B41+1,1)</f>
        <v>-</v>
      </c>
      <c r="KC41" s="535" t="str" cm="1">
        <f t="array" ref="KC41">INDEX(KC$13:KC40,$B41+1,1)</f>
        <v>-</v>
      </c>
      <c r="KD41" s="535" t="str" cm="1">
        <f t="array" ref="KD41">INDEX(KD$13:KD40,$B41+1,1)</f>
        <v>-</v>
      </c>
      <c r="KE41" s="535" t="str" cm="1">
        <f t="array" ref="KE41">INDEX(KE$13:KE40,$B41+1,1)</f>
        <v>-</v>
      </c>
      <c r="KF41" s="535" t="str" cm="1">
        <f t="array" ref="KF41">INDEX(KF$13:KF40,$B41+1,1)</f>
        <v>-</v>
      </c>
      <c r="KG41" s="535" t="str" cm="1">
        <f t="array" ref="KG41">INDEX(KG$13:KG40,$B41+1,1)</f>
        <v>-</v>
      </c>
      <c r="KH41" s="535" t="str" cm="1">
        <f t="array" ref="KH41">INDEX(KH$13:KH40,$B41+1,1)</f>
        <v>-</v>
      </c>
      <c r="KI41" s="535" cm="1">
        <f t="array" ref="KI41">INDEX(KI$13:KI40,$B41+1,1)</f>
        <v>0</v>
      </c>
      <c r="KJ41" s="535" t="str" cm="1">
        <f t="array" ref="KJ41">INDEX(KJ$13:KJ40,$B41+1,1)</f>
        <v>-</v>
      </c>
      <c r="KK41" s="535" cm="1">
        <f t="array" ref="KK41">INDEX(KK$13:KK40,$B41+1,1)</f>
        <v>1</v>
      </c>
      <c r="KL41" s="535" cm="1">
        <f t="array" ref="KL41">INDEX(KL$13:KL40,$B41+1,1)</f>
        <v>0</v>
      </c>
      <c r="KM41" s="535" cm="1">
        <f t="array" ref="KM41">INDEX(KM$13:KM40,$B41+1,1)</f>
        <v>0</v>
      </c>
      <c r="KN41" s="535" cm="1">
        <f t="array" ref="KN41">INDEX(KN$13:KN40,$B41+1,1)</f>
        <v>0</v>
      </c>
      <c r="KO41" s="535" cm="1">
        <f t="array" ref="KO41">INDEX(KO$13:KO40,$B41+1,1)</f>
        <v>0</v>
      </c>
      <c r="KP41" s="535" cm="1">
        <f t="array" ref="KP41">INDEX(KP$13:KP40,$B41+1,1)</f>
        <v>0</v>
      </c>
      <c r="KQ41" s="535" cm="1">
        <f t="array" ref="KQ41">INDEX(KQ$13:KQ40,$B41+1,1)</f>
        <v>0</v>
      </c>
      <c r="KR41" s="535" cm="1">
        <f t="array" ref="KR41">INDEX(KR$13:KR40,$B41+1,1)</f>
        <v>0</v>
      </c>
      <c r="KS41" s="535" cm="1">
        <f t="array" ref="KS41">INDEX(KS$13:KS40,$B41+1,1)</f>
        <v>1</v>
      </c>
      <c r="KT41" s="535" cm="1">
        <f t="array" ref="KT41">INDEX(KT$13:KT40,$B41+1,1)</f>
        <v>0</v>
      </c>
      <c r="KU41" s="535" cm="1">
        <f t="array" ref="KU41">INDEX(KU$13:KU40,$B41+1,1)</f>
        <v>0</v>
      </c>
      <c r="KV41" s="535" cm="1">
        <f t="array" ref="KV41">INDEX(KV$13:KV40,$B41+1,1)</f>
        <v>0</v>
      </c>
      <c r="KW41" s="535" cm="1">
        <f t="array" ref="KW41">INDEX(KW$13:KW40,$B41+1,1)</f>
        <v>0</v>
      </c>
      <c r="KX41" s="535" cm="1">
        <f t="array" ref="KX41">INDEX(KX$13:KX40,$B41+1,1)</f>
        <v>0</v>
      </c>
      <c r="KY41" s="18"/>
      <c r="KZ41" s="535" cm="1">
        <f t="array" ref="KZ41">INDEX(KZ$13:KZ40,$B41+1,1)</f>
        <v>0.125</v>
      </c>
      <c r="LA41" s="535" cm="1">
        <f t="array" ref="LA41">INDEX(LA$13:LA40,$B41+1,1)</f>
        <v>0.3</v>
      </c>
      <c r="LB41" s="535" cm="1">
        <f t="array" ref="LB41">INDEX(LB$13:LB40,$B41+1,1)</f>
        <v>-0.05</v>
      </c>
      <c r="LC41" s="535" cm="1">
        <f t="array" ref="LC41">INDEX(LC$13:LC40,$B41+1,1)</f>
        <v>0.1</v>
      </c>
      <c r="LD41" s="535" cm="1">
        <f t="array" ref="LD41">INDEX(LD$13:LD40,$B41+1,1)</f>
        <v>0.25</v>
      </c>
      <c r="LE41" s="535" cm="1">
        <f t="array" ref="LE41">INDEX(LE$13:LE40,$B41+1,1)</f>
        <v>-0.05</v>
      </c>
      <c r="LF41" s="535" cm="1">
        <f t="array" ref="LF41">INDEX(LF$13:LF40,$B41+1,1)</f>
        <v>0.05</v>
      </c>
      <c r="LG41" s="535" cm="1">
        <f t="array" ref="LG41">INDEX(LG$13:LG40,$B41+1,1)</f>
        <v>0.1</v>
      </c>
      <c r="LH41" s="535" cm="1">
        <f t="array" ref="LH41">INDEX(LH$13:LH40,$B41+1,1)</f>
        <v>-0.02</v>
      </c>
      <c r="LI41" s="535" cm="1">
        <f t="array" ref="LI41">INDEX(LI$13:LI40,$B41+1,1)</f>
        <v>0.1</v>
      </c>
      <c r="LJ41" s="535" cm="1">
        <f t="array" ref="LJ41">INDEX(LJ$13:LJ40,$B41+1,1)</f>
        <v>0.25</v>
      </c>
      <c r="LK41" s="535" cm="1">
        <f t="array" ref="LK41">INDEX(LK$13:LK40,$B41+1,1)</f>
        <v>-0.05</v>
      </c>
      <c r="LL41" s="535" cm="1">
        <f t="array" ref="LL41">INDEX(LL$13:LL40,$B41+1,1)</f>
        <v>0.125</v>
      </c>
      <c r="LM41" s="535" cm="1">
        <f t="array" ref="LM41">INDEX(LM$13:LM40,$B41+1,1)</f>
        <v>0.1</v>
      </c>
      <c r="LN41" s="535" cm="1">
        <f t="array" ref="LN41">INDEX(LN$13:LN40,$B41+1,1)</f>
        <v>0.1</v>
      </c>
      <c r="LO41" s="535" cm="1">
        <f t="array" ref="LO41">INDEX(LO$13:LO40,$B41+1,1)</f>
        <v>0.1</v>
      </c>
      <c r="LP41" s="535" cm="1">
        <f t="array" ref="LP41">INDEX(LP$13:LP40,$B41+1,1)</f>
        <v>0</v>
      </c>
      <c r="LQ41" s="535" cm="1">
        <f t="array" ref="LQ41">INDEX(LQ$13:LQ40,$B41+1,1)</f>
        <v>0</v>
      </c>
      <c r="LR41" s="535" cm="1">
        <f t="array" ref="LR41">INDEX(LR$13:LR40,$B41+1,1)</f>
        <v>0</v>
      </c>
      <c r="LS41" s="535" cm="1">
        <f t="array" ref="LS41">INDEX(LS$13:LS40,$B41+1,1)</f>
        <v>0</v>
      </c>
      <c r="LT41" s="535" cm="1">
        <f t="array" ref="LT41">INDEX(LT$13:LT40,$B41+1,1)</f>
        <v>0</v>
      </c>
      <c r="LU41" s="535" cm="1">
        <f t="array" ref="LU41">INDEX(LU$13:LU40,$B41+1,1)</f>
        <v>0</v>
      </c>
      <c r="LV41" s="535" cm="1">
        <f t="array" ref="LV41">INDEX(LV$13:LV40,$B41+1,1)</f>
        <v>0</v>
      </c>
      <c r="LW41" s="535" cm="1">
        <f t="array" ref="LW41">INDEX(LW$13:LW40,$B41+1,1)</f>
        <v>0</v>
      </c>
      <c r="LX41" s="535" cm="1">
        <f t="array" ref="LX41">INDEX(LX$13:LX40,$B41+1,1)</f>
        <v>0</v>
      </c>
      <c r="LY41" s="535" cm="1">
        <f t="array" ref="LY41">INDEX(LY$13:LY40,$B41+1,1)</f>
        <v>0</v>
      </c>
      <c r="LZ41" s="535" cm="1">
        <f t="array" ref="LZ41">INDEX(LZ$13:LZ40,$B41+1,1)</f>
        <v>0</v>
      </c>
      <c r="MA41" s="535" cm="1">
        <f t="array" ref="MA41">INDEX(MA$13:MA40,$B41+1,1)</f>
        <v>0</v>
      </c>
      <c r="MB41" s="535" cm="1">
        <f t="array" ref="MB41">INDEX(MB$13:MB40,$B41+1,1)</f>
        <v>0</v>
      </c>
      <c r="MC41" s="535" cm="1">
        <f t="array" ref="MC41">INDEX(MC$13:MC40,$B41+1,1)</f>
        <v>0</v>
      </c>
      <c r="MD41" s="535" cm="1">
        <f t="array" ref="MD41">INDEX(MD$13:MD40,$B41+1,1)</f>
        <v>0</v>
      </c>
      <c r="ME41" s="535" cm="1">
        <f t="array" ref="ME41">INDEX(ME$13:ME40,$B41+1,1)</f>
        <v>0</v>
      </c>
      <c r="MF41" s="535" cm="1">
        <f t="array" ref="MF41">INDEX(MF$13:MF40,$B41+1,1)</f>
        <v>0</v>
      </c>
      <c r="MG41" s="535" cm="1">
        <f t="array" ref="MG41">INDEX(MG$13:MG40,$B41+1,1)</f>
        <v>0</v>
      </c>
      <c r="MH41" s="535" cm="1">
        <f t="array" ref="MH41">INDEX(MH$13:MH40,$B41+1,1)</f>
        <v>0</v>
      </c>
      <c r="MI41" s="535" cm="1">
        <f t="array" ref="MI41">INDEX(MI$13:MI40,$B41+1,1)</f>
        <v>0</v>
      </c>
      <c r="MJ41" s="535" cm="1">
        <f t="array" ref="MJ41">INDEX(MJ$13:MJ40,$B41+1,1)</f>
        <v>0</v>
      </c>
      <c r="MK41" s="535" cm="1">
        <f t="array" ref="MK41">INDEX(MK$13:MK40,$B41+1,1)</f>
        <v>0</v>
      </c>
      <c r="ML41" s="535" cm="1">
        <f t="array" ref="ML41">INDEX(ML$13:ML40,$B41+1,1)</f>
        <v>0</v>
      </c>
      <c r="MM41" s="535" cm="1">
        <f t="array" ref="MM41">INDEX(MM$13:MM40,$B41+1,1)</f>
        <v>0</v>
      </c>
      <c r="MN41" s="535" cm="1">
        <f t="array" ref="MN41">INDEX(MN$13:MN40,$B41+1,1)</f>
        <v>0</v>
      </c>
      <c r="MO41" s="535" cm="1">
        <f t="array" ref="MO41">INDEX(MO$13:MO40,$B41+1,1)</f>
        <v>0</v>
      </c>
      <c r="MP41" s="535" cm="1">
        <f t="array" ref="MP41">INDEX(MP$13:MP40,$B41+1,1)</f>
        <v>0</v>
      </c>
      <c r="MQ41" s="535" cm="1">
        <f t="array" ref="MQ41">INDEX(MQ$13:MQ40,$B41+1,1)</f>
        <v>0</v>
      </c>
      <c r="MR41" s="535" cm="1">
        <f t="array" ref="MR41">INDEX(MR$13:MR40,$B41+1,1)</f>
        <v>0</v>
      </c>
      <c r="MS41" s="535" cm="1">
        <f t="array" ref="MS41">INDEX(MS$13:MS40,$B41+1,1)</f>
        <v>0</v>
      </c>
      <c r="MT41" s="535" cm="1">
        <f t="array" ref="MT41">INDEX(MT$13:MT40,$B41+1,1)</f>
        <v>0</v>
      </c>
      <c r="MU41" s="535" cm="1">
        <f t="array" ref="MU41">INDEX(MU$13:MU40,$B41+1,1)</f>
        <v>0</v>
      </c>
      <c r="MV41" s="535" cm="1">
        <f t="array" ref="MV41">INDEX(MV$13:MV40,$B41+1,1)</f>
        <v>0</v>
      </c>
      <c r="MW41" s="535" cm="1">
        <f t="array" ref="MW41">INDEX(MW$13:MW40,$B41+1,1)</f>
        <v>0</v>
      </c>
      <c r="MX41" s="535" cm="1">
        <f t="array" ref="MX41">INDEX(MX$13:MX40,$B41+1,1)</f>
        <v>0</v>
      </c>
      <c r="MY41" s="535" cm="1">
        <f t="array" ref="MY41">INDEX(MY$13:MY40,$B41+1,1)</f>
        <v>0</v>
      </c>
      <c r="MZ41" s="535" cm="1">
        <f t="array" ref="MZ41">INDEX(MZ$13:MZ40,$B41+1,1)</f>
        <v>0</v>
      </c>
      <c r="NA41" s="535" cm="1">
        <f t="array" ref="NA41">INDEX(NA$13:NA40,$B41+1,1)</f>
        <v>0</v>
      </c>
      <c r="NB41" s="535" cm="1">
        <f t="array" ref="NB41">INDEX(NB$13:NB40,$B41+1,1)</f>
        <v>0</v>
      </c>
      <c r="NC41" s="535" cm="1">
        <f t="array" ref="NC41">INDEX(NC$13:NC40,$B41+1,1)</f>
        <v>0</v>
      </c>
      <c r="ND41" s="535" cm="1">
        <f t="array" ref="ND41">INDEX(ND$13:ND40,$B41+1,1)</f>
        <v>0</v>
      </c>
      <c r="NE41" s="535" cm="1">
        <f t="array" ref="NE41">INDEX(NE$13:NE40,$B41+1,1)</f>
        <v>0</v>
      </c>
      <c r="NF41" s="535" cm="1">
        <f t="array" ref="NF41">INDEX(NF$13:NF40,$B41+1,1)</f>
        <v>0</v>
      </c>
      <c r="NG41" s="535" cm="1">
        <f t="array" ref="NG41">INDEX(NG$13:NG40,$B41+1,1)</f>
        <v>0</v>
      </c>
      <c r="NH41" s="535" cm="1">
        <f t="array" ref="NH41">INDEX(NH$13:NH40,$B41+1,1)</f>
        <v>0</v>
      </c>
      <c r="NI41" s="535" cm="1">
        <f t="array" ref="NI41">INDEX(NI$13:NI40,$B41+1,1)</f>
        <v>0</v>
      </c>
      <c r="NJ41" s="535" cm="1">
        <f t="array" ref="NJ41">INDEX(NJ$13:NJ40,$B41+1,1)</f>
        <v>0</v>
      </c>
      <c r="NK41" s="535" cm="1">
        <f t="array" ref="NK41">INDEX(NK$13:NK40,$B41+1,1)</f>
        <v>0</v>
      </c>
      <c r="NL41" s="535" cm="1">
        <f t="array" ref="NL41">INDEX(NL$13:NL40,$B41+1,1)</f>
        <v>0</v>
      </c>
      <c r="NM41" s="535" cm="1">
        <f t="array" ref="NM41">INDEX(NM$13:NM40,$B41+1,1)</f>
        <v>0</v>
      </c>
      <c r="NN41" s="535" cm="1">
        <f t="array" ref="NN41">INDEX(NN$13:NN40,$B41+1,1)</f>
        <v>0</v>
      </c>
      <c r="NO41" s="535" cm="1">
        <f t="array" ref="NO41">INDEX(NO$13:NO40,$B41+1,1)</f>
        <v>0</v>
      </c>
      <c r="NP41" s="535" cm="1">
        <f t="array" ref="NP41">INDEX(NP$13:NP40,$B41+1,1)</f>
        <v>0</v>
      </c>
      <c r="NQ41" s="535" cm="1">
        <f t="array" ref="NQ41">INDEX(NQ$13:NQ40,$B41+1,1)</f>
        <v>0</v>
      </c>
      <c r="NR41" s="535" cm="1">
        <f t="array" ref="NR41">INDEX(NR$13:NR40,$B41+1,1)</f>
        <v>0</v>
      </c>
      <c r="NS41" s="535" cm="1">
        <f t="array" ref="NS41">INDEX(NS$13:NS40,$B41+1,1)</f>
        <v>0</v>
      </c>
      <c r="NT41" s="535" cm="1">
        <f t="array" ref="NT41">INDEX(NT$13:NT40,$B41+1,1)</f>
        <v>0</v>
      </c>
      <c r="NU41" s="535" cm="1">
        <f t="array" ref="NU41">INDEX(NU$13:NU40,$B41+1,1)</f>
        <v>0</v>
      </c>
      <c r="NV41" s="535" cm="1">
        <f t="array" ref="NV41">INDEX(NV$13:NV40,$B41+1,1)</f>
        <v>0</v>
      </c>
      <c r="NW41" s="535" cm="1">
        <f t="array" ref="NW41">INDEX(NW$13:NW40,$B41+1,1)</f>
        <v>0</v>
      </c>
      <c r="NX41" s="535" cm="1">
        <f t="array" ref="NX41">INDEX(NX$13:NX40,$B41+1,1)</f>
        <v>0</v>
      </c>
      <c r="NY41" s="535" cm="1">
        <f t="array" ref="NY41">INDEX(NY$13:NY40,$B41+1,1)</f>
        <v>0</v>
      </c>
      <c r="NZ41" s="535" cm="1">
        <f t="array" ref="NZ41">INDEX(NZ$13:NZ40,$B41+1,1)</f>
        <v>0</v>
      </c>
      <c r="OA41" s="535" cm="1">
        <f t="array" ref="OA41">INDEX(OA$13:OA40,$B41+1,1)</f>
        <v>0</v>
      </c>
      <c r="OB41" s="535" cm="1">
        <f t="array" ref="OB41">INDEX(OB$13:OB40,$B41+1,1)</f>
        <v>0</v>
      </c>
      <c r="OC41" s="535" cm="1">
        <f t="array" ref="OC41">INDEX(OC$13:OC40,$B41+1,1)</f>
        <v>0</v>
      </c>
      <c r="OD41" s="535" cm="1">
        <f t="array" ref="OD41">INDEX(OD$13:OD40,$B41+1,1)</f>
        <v>0</v>
      </c>
      <c r="OE41" s="535" cm="1">
        <f t="array" ref="OE41">INDEX(OE$13:OE40,$B41+1,1)</f>
        <v>0</v>
      </c>
      <c r="OF41" s="535" cm="1">
        <f t="array" ref="OF41">INDEX(OF$13:OF40,$B41+1,1)</f>
        <v>0</v>
      </c>
      <c r="OG41" s="535" cm="1">
        <f t="array" ref="OG41">INDEX(OG$13:OG40,$B41+1,1)</f>
        <v>0</v>
      </c>
      <c r="OH41" s="535" cm="1">
        <f t="array" ref="OH41">INDEX(OH$13:OH40,$B41+1,1)</f>
        <v>0</v>
      </c>
      <c r="OI41" s="535" cm="1">
        <f t="array" ref="OI41">INDEX(OI$13:OI40,$B41+1,1)</f>
        <v>0</v>
      </c>
      <c r="OJ41" s="535" cm="1">
        <f t="array" ref="OJ41">INDEX(OJ$13:OJ40,$B41+1,1)</f>
        <v>0</v>
      </c>
      <c r="OK41" s="535" cm="1">
        <f t="array" ref="OK41">INDEX(OK$13:OK40,$B41+1,1)</f>
        <v>0</v>
      </c>
      <c r="OL41" s="535" cm="1">
        <f t="array" ref="OL41">INDEX(OL$13:OL40,$B41+1,1)</f>
        <v>0</v>
      </c>
      <c r="OM41" s="535" cm="1">
        <f t="array" ref="OM41">INDEX(OM$13:OM40,$B41+1,1)</f>
        <v>0</v>
      </c>
      <c r="ON41" s="535" cm="1">
        <f t="array" ref="ON41">INDEX(ON$13:ON40,$B41+1,1)</f>
        <v>0</v>
      </c>
      <c r="OO41" s="535" cm="1">
        <f t="array" ref="OO41">INDEX(OO$13:OO40,$B41+1,1)</f>
        <v>0</v>
      </c>
      <c r="OP41" s="535" cm="1">
        <f t="array" ref="OP41">INDEX(OP$13:OP40,$B41+1,1)</f>
        <v>0</v>
      </c>
      <c r="OQ41" s="535" cm="1">
        <f t="array" ref="OQ41">INDEX(OQ$13:OQ40,$B41+1,1)</f>
        <v>0</v>
      </c>
      <c r="OR41" s="535" cm="1">
        <f t="array" ref="OR41">INDEX(OR$13:OR40,$B41+1,1)</f>
        <v>0</v>
      </c>
      <c r="OS41" s="535" cm="1">
        <f t="array" ref="OS41">INDEX(OS$13:OS40,$B41+1,1)</f>
        <v>0</v>
      </c>
      <c r="OT41" s="535" cm="1">
        <f t="array" ref="OT41">INDEX(OT$13:OT40,$B41+1,1)</f>
        <v>0</v>
      </c>
      <c r="OU41" s="535" cm="1">
        <f t="array" ref="OU41">INDEX(OU$13:OU40,$B41+1,1)</f>
        <v>0</v>
      </c>
      <c r="OV41" s="535" cm="1">
        <f t="array" ref="OV41">INDEX(OV$13:OV40,$B41+1,1)</f>
        <v>0</v>
      </c>
      <c r="OW41" s="535" cm="1">
        <f t="array" ref="OW41">INDEX(OW$13:OW40,$B41+1,1)</f>
        <v>0</v>
      </c>
      <c r="OX41" s="535" cm="1">
        <f t="array" ref="OX41">INDEX(OX$13:OX40,$B41+1,1)</f>
        <v>0</v>
      </c>
      <c r="OY41" s="535" cm="1">
        <f t="array" ref="OY41">INDEX(OY$13:OY40,$B41+1,1)</f>
        <v>0</v>
      </c>
      <c r="OZ41" s="535" cm="1">
        <f t="array" ref="OZ41">INDEX(OZ$13:OZ40,$B41+1,1)</f>
        <v>0</v>
      </c>
      <c r="PA41" s="535" cm="1">
        <f t="array" ref="PA41">INDEX(PA$13:PA40,$B41+1,1)</f>
        <v>0</v>
      </c>
      <c r="PB41" s="535" cm="1">
        <f t="array" ref="PB41">INDEX(PB$13:PB40,$B41+1,1)</f>
        <v>0</v>
      </c>
      <c r="PC41" s="535" cm="1">
        <f t="array" ref="PC41">INDEX(PC$13:PC40,$B41+1,1)</f>
        <v>0</v>
      </c>
      <c r="PD41" s="535" cm="1">
        <f t="array" ref="PD41">INDEX(PD$13:PD40,$B41+1,1)</f>
        <v>0</v>
      </c>
      <c r="PE41" s="535" cm="1">
        <f t="array" ref="PE41">INDEX(PE$13:PE40,$B41+1,1)</f>
        <v>0</v>
      </c>
      <c r="PF41" s="535" cm="1">
        <f t="array" ref="PF41">INDEX(PF$13:PF40,$B41+1,1)</f>
        <v>0</v>
      </c>
      <c r="PG41" s="535" cm="1">
        <f t="array" ref="PG41">INDEX(PG$13:PG40,$B41+1,1)</f>
        <v>0</v>
      </c>
      <c r="PH41" s="535" cm="1">
        <f t="array" ref="PH41">INDEX(PH$13:PH40,$B41+1,1)</f>
        <v>0</v>
      </c>
      <c r="PI41" s="535" cm="1">
        <f t="array" ref="PI41">INDEX(PI$13:PI40,$B41+1,1)</f>
        <v>0</v>
      </c>
      <c r="PJ41" s="535" cm="1">
        <f t="array" ref="PJ41">INDEX(PJ$13:PJ40,$B41+1,1)</f>
        <v>0</v>
      </c>
      <c r="PK41" s="535" cm="1">
        <f t="array" ref="PK41">INDEX(PK$13:PK40,$B41+1,1)</f>
        <v>0</v>
      </c>
      <c r="PL41" s="535" cm="1">
        <f t="array" ref="PL41">INDEX(PL$13:PL40,$B41+1,1)</f>
        <v>0</v>
      </c>
      <c r="PM41" s="535" cm="1">
        <f t="array" ref="PM41">INDEX(PM$13:PM40,$B41+1,1)</f>
        <v>0</v>
      </c>
      <c r="PN41" s="535" cm="1">
        <f t="array" ref="PN41">INDEX(PN$13:PN40,$B41+1,1)</f>
        <v>0</v>
      </c>
      <c r="PO41" s="535" cm="1">
        <f t="array" ref="PO41">INDEX(PO$13:PO40,$B41+1,1)</f>
        <v>0</v>
      </c>
      <c r="PP41" s="535" cm="1">
        <f t="array" ref="PP41">INDEX(PP$13:PP40,$B41+1,1)</f>
        <v>0</v>
      </c>
      <c r="PQ41" s="535" cm="1">
        <f t="array" ref="PQ41">INDEX(PQ$13:PQ40,$B41+1,1)</f>
        <v>0</v>
      </c>
      <c r="PR41" s="535" cm="1">
        <f t="array" ref="PR41">INDEX(PR$13:PR40,$B41+1,1)</f>
        <v>0</v>
      </c>
      <c r="PS41" s="535" cm="1">
        <f t="array" ref="PS41">INDEX(PS$13:PS40,$B41+1,1)</f>
        <v>0</v>
      </c>
      <c r="PT41" s="535" cm="1">
        <f t="array" ref="PT41">INDEX(PT$13:PT40,$B41+1,1)</f>
        <v>0</v>
      </c>
      <c r="PU41" s="535" cm="1">
        <f t="array" ref="PU41">INDEX(PU$13:PU40,$B41+1,1)</f>
        <v>0</v>
      </c>
      <c r="PV41" s="535" cm="1">
        <f t="array" ref="PV41">INDEX(PV$13:PV40,$B41+1,1)</f>
        <v>0</v>
      </c>
      <c r="PW41" s="535" cm="1">
        <f t="array" ref="PW41">INDEX(PW$13:PW40,$B41+1,1)</f>
        <v>0</v>
      </c>
      <c r="PX41" s="535" cm="1">
        <f t="array" ref="PX41">INDEX(PX$13:PX40,$B41+1,1)</f>
        <v>0</v>
      </c>
      <c r="PY41" s="535" cm="1">
        <f t="array" ref="PY41">INDEX(PY$13:PY40,$B41+1,1)</f>
        <v>0</v>
      </c>
      <c r="PZ41" s="535" cm="1">
        <f t="array" ref="PZ41">INDEX(PZ$13:PZ40,$B41+1,1)</f>
        <v>0</v>
      </c>
      <c r="QA41" s="535" cm="1">
        <f t="array" ref="QA41">INDEX(QA$13:QA40,$B41+1,1)</f>
        <v>0</v>
      </c>
      <c r="QB41" s="535" cm="1">
        <f t="array" ref="QB41">INDEX(QB$13:QB40,$B41+1,1)</f>
        <v>0</v>
      </c>
      <c r="QC41" s="535" cm="1">
        <f t="array" ref="QC41">INDEX(QC$13:QC40,$B41+1,1)</f>
        <v>0</v>
      </c>
      <c r="QD41" s="535" cm="1">
        <f t="array" ref="QD41">INDEX(QD$13:QD40,$B41+1,1)</f>
        <v>0</v>
      </c>
      <c r="QE41" s="535" cm="1">
        <f t="array" ref="QE41">INDEX(QE$13:QE40,$B41+1,1)</f>
        <v>0</v>
      </c>
      <c r="QF41" s="535" cm="1">
        <f t="array" ref="QF41">INDEX(QF$13:QF40,$B41+1,1)</f>
        <v>0</v>
      </c>
      <c r="QG41" s="535" cm="1">
        <f t="array" ref="QG41">INDEX(QG$13:QG40,$B41+1,1)</f>
        <v>0</v>
      </c>
      <c r="QH41" s="535" cm="1">
        <f t="array" ref="QH41">INDEX(QH$13:QH40,$B41+1,1)</f>
        <v>0</v>
      </c>
      <c r="QI41" s="535" cm="1">
        <f t="array" ref="QI41">INDEX(QI$13:QI40,$B41+1,1)</f>
        <v>0</v>
      </c>
      <c r="QJ41" s="535" cm="1">
        <f t="array" ref="QJ41">INDEX(QJ$13:QJ40,$B41+1,1)</f>
        <v>0</v>
      </c>
      <c r="QK41" s="535" cm="1">
        <f t="array" ref="QK41">INDEX(QK$13:QK40,$B41+1,1)</f>
        <v>0</v>
      </c>
      <c r="QL41" s="535" cm="1">
        <f t="array" ref="QL41">INDEX(QL$13:QL40,$B41+1,1)</f>
        <v>0</v>
      </c>
      <c r="QM41" s="535" cm="1">
        <f t="array" ref="QM41">INDEX(QM$13:QM40,$B41+1,1)</f>
        <v>0</v>
      </c>
      <c r="QN41" s="535" cm="1">
        <f t="array" ref="QN41">INDEX(QN$13:QN40,$B41+1,1)</f>
        <v>0</v>
      </c>
      <c r="QO41" s="535" cm="1">
        <f t="array" ref="QO41">INDEX(QO$13:QO40,$B41+1,1)</f>
        <v>0</v>
      </c>
      <c r="QP41" s="535" cm="1">
        <f t="array" ref="QP41">INDEX(QP$13:QP40,$B41+1,1)</f>
        <v>0</v>
      </c>
      <c r="QQ41" s="535" cm="1">
        <f t="array" ref="QQ41">INDEX(QQ$13:QQ40,$B41+1,1)</f>
        <v>0</v>
      </c>
      <c r="QR41" s="535" cm="1">
        <f t="array" ref="QR41">INDEX(QR$13:QR40,$B41+1,1)</f>
        <v>0</v>
      </c>
      <c r="QS41" s="535" cm="1">
        <f t="array" ref="QS41">INDEX(QS$13:QS40,$B41+1,1)</f>
        <v>0</v>
      </c>
      <c r="QT41" s="535" cm="1">
        <f t="array" ref="QT41">INDEX(QT$13:QT40,$B41+1,1)</f>
        <v>0</v>
      </c>
      <c r="QU41" s="535" cm="1">
        <f t="array" ref="QU41">INDEX(QU$13:QU40,$B41+1,1)</f>
        <v>0</v>
      </c>
      <c r="QV41" s="535" cm="1">
        <f t="array" ref="QV41">INDEX(QV$13:QV40,$B41+1,1)</f>
        <v>0</v>
      </c>
      <c r="QW41" s="535" cm="1">
        <f t="array" ref="QW41">INDEX(QW$13:QW40,$B41+1,1)</f>
        <v>0</v>
      </c>
      <c r="QX41" s="535" cm="1">
        <f t="array" ref="QX41">INDEX(QX$13:QX40,$B41+1,1)</f>
        <v>0</v>
      </c>
      <c r="QY41" s="535" cm="1">
        <f t="array" ref="QY41">INDEX(QY$13:QY40,$B41+1,1)</f>
        <v>0</v>
      </c>
      <c r="QZ41" s="535" cm="1">
        <f t="array" ref="QZ41">INDEX(QZ$13:QZ40,$B41+1,1)</f>
        <v>0</v>
      </c>
      <c r="RA41" s="535" cm="1">
        <f t="array" ref="RA41">INDEX(RA$13:RA40,$B41+1,1)</f>
        <v>0</v>
      </c>
      <c r="RB41" s="535" cm="1">
        <f t="array" ref="RB41">INDEX(RB$13:RB40,$B41+1,1)</f>
        <v>0</v>
      </c>
      <c r="RC41" s="535" cm="1">
        <f t="array" ref="RC41">INDEX(RC$13:RC40,$B41+1,1)</f>
        <v>0</v>
      </c>
      <c r="RD41" s="535" cm="1">
        <f t="array" ref="RD41">INDEX(RD$13:RD40,$B41+1,1)</f>
        <v>0</v>
      </c>
      <c r="RE41" s="535" cm="1">
        <f t="array" ref="RE41">INDEX(RE$13:RE40,$B41+1,1)</f>
        <v>0</v>
      </c>
      <c r="RF41" s="535" cm="1">
        <f t="array" ref="RF41">INDEX(RF$13:RF40,$B41+1,1)</f>
        <v>0</v>
      </c>
      <c r="RG41" s="535" cm="1">
        <f t="array" ref="RG41">INDEX(RG$13:RG40,$B41+1,1)</f>
        <v>0</v>
      </c>
      <c r="RH41" s="535" cm="1">
        <f t="array" ref="RH41">INDEX(RH$13:RH40,$B41+1,1)</f>
        <v>0</v>
      </c>
      <c r="RI41" s="535" cm="1">
        <f t="array" ref="RI41">INDEX(RI$13:RI40,$B41+1,1)</f>
        <v>0</v>
      </c>
      <c r="RJ41" s="535" cm="1">
        <f t="array" ref="RJ41">INDEX(RJ$13:RJ40,$B41+1,1)</f>
        <v>0</v>
      </c>
      <c r="RK41" s="535" cm="1">
        <f t="array" ref="RK41">INDEX(RK$13:RK40,$B41+1,1)</f>
        <v>0</v>
      </c>
      <c r="RL41" s="535" cm="1">
        <f t="array" ref="RL41">INDEX(RL$13:RL40,$B41+1,1)</f>
        <v>0</v>
      </c>
      <c r="RM41" s="535" cm="1">
        <f t="array" ref="RM41">INDEX(RM$13:RM40,$B41+1,1)</f>
        <v>0</v>
      </c>
      <c r="RN41" s="535" cm="1">
        <f t="array" ref="RN41">INDEX(RN$13:RN40,$B41+1,1)</f>
        <v>0</v>
      </c>
      <c r="RO41" s="535" cm="1">
        <f t="array" ref="RO41">INDEX(RO$13:RO40,$B41+1,1)</f>
        <v>0</v>
      </c>
      <c r="RP41" s="535" cm="1">
        <f t="array" ref="RP41">INDEX(RP$13:RP40,$B41+1,1)</f>
        <v>0</v>
      </c>
      <c r="RQ41" s="535" cm="1">
        <f t="array" ref="RQ41">INDEX(RQ$13:RQ40,$B41+1,1)</f>
        <v>0</v>
      </c>
      <c r="RR41" s="535" cm="1">
        <f t="array" ref="RR41">INDEX(RR$13:RR40,$B41+1,1)</f>
        <v>0</v>
      </c>
      <c r="RS41" s="535" cm="1">
        <f t="array" ref="RS41">INDEX(RS$13:RS40,$B41+1,1)</f>
        <v>0</v>
      </c>
      <c r="RT41" s="535" cm="1">
        <f t="array" ref="RT41">INDEX(RT$13:RT40,$B41+1,1)</f>
        <v>0</v>
      </c>
      <c r="RU41" s="535" cm="1">
        <f t="array" ref="RU41">INDEX(RU$13:RU40,$B41+1,1)</f>
        <v>0</v>
      </c>
      <c r="RV41" s="535" cm="1">
        <f t="array" ref="RV41">INDEX(RV$13:RV40,$B41+1,1)</f>
        <v>0</v>
      </c>
      <c r="RW41" s="535" cm="1">
        <f t="array" ref="RW41">INDEX(RW$13:RW40,$B41+1,1)</f>
        <v>0</v>
      </c>
      <c r="RX41" s="535" cm="1">
        <f t="array" ref="RX41">INDEX(RX$13:RX40,$B41+1,1)</f>
        <v>0</v>
      </c>
      <c r="RY41" s="535" cm="1">
        <f t="array" ref="RY41">INDEX(RY$13:RY40,$B41+1,1)</f>
        <v>0</v>
      </c>
      <c r="RZ41" s="535" cm="1">
        <f t="array" ref="RZ41">INDEX(RZ$13:RZ40,$B41+1,1)</f>
        <v>0</v>
      </c>
      <c r="SA41" s="535" cm="1">
        <f t="array" ref="SA41">INDEX(SA$13:SA40,$B41+1,1)</f>
        <v>0</v>
      </c>
      <c r="SB41" s="535" cm="1">
        <f t="array" ref="SB41">INDEX(SB$13:SB40,$B41+1,1)</f>
        <v>0</v>
      </c>
      <c r="SC41" s="535" cm="1">
        <f t="array" ref="SC41">INDEX(SC$13:SC40,$B41+1,1)</f>
        <v>0</v>
      </c>
      <c r="SD41" s="535" cm="1">
        <f t="array" ref="SD41">INDEX(SD$13:SD40,$B41+1,1)</f>
        <v>0</v>
      </c>
      <c r="SE41" s="535" cm="1">
        <f t="array" ref="SE41">INDEX(SE$13:SE40,$B41+1,1)</f>
        <v>0</v>
      </c>
      <c r="SF41" s="535" cm="1">
        <f t="array" ref="SF41">INDEX(SF$13:SF40,$B41+1,1)</f>
        <v>0</v>
      </c>
      <c r="SG41" s="535" cm="1">
        <f t="array" ref="SG41">INDEX(SG$13:SG40,$B41+1,1)</f>
        <v>0</v>
      </c>
      <c r="SH41" s="535" cm="1">
        <f t="array" ref="SH41">INDEX(SH$13:SH40,$B41+1,1)</f>
        <v>0</v>
      </c>
      <c r="SI41" s="535" cm="1">
        <f t="array" ref="SI41">INDEX(SI$13:SI40,$B41+1,1)</f>
        <v>0</v>
      </c>
      <c r="SJ41" s="535" cm="1">
        <f t="array" ref="SJ41">INDEX(SJ$13:SJ40,$B41+1,1)</f>
        <v>0</v>
      </c>
      <c r="SK41" s="535" cm="1">
        <f t="array" ref="SK41">INDEX(SK$13:SK40,$B41+1,1)</f>
        <v>0</v>
      </c>
      <c r="SL41" s="535" cm="1">
        <f t="array" ref="SL41">INDEX(SL$13:SL40,$B41+1,1)</f>
        <v>0</v>
      </c>
      <c r="SM41" s="535" cm="1">
        <f t="array" ref="SM41">INDEX(SM$13:SM40,$B41+1,1)</f>
        <v>0</v>
      </c>
      <c r="SN41" s="535" cm="1">
        <f t="array" ref="SN41">INDEX(SN$13:SN40,$B41+1,1)</f>
        <v>0</v>
      </c>
      <c r="SO41" s="535" cm="1">
        <f t="array" ref="SO41">INDEX(SO$13:SO40,$B41+1,1)</f>
        <v>0</v>
      </c>
      <c r="SP41" s="535" cm="1">
        <f t="array" ref="SP41">INDEX(SP$13:SP40,$B41+1,1)</f>
        <v>0</v>
      </c>
      <c r="SQ41" s="535" cm="1">
        <f t="array" ref="SQ41">INDEX(SQ$13:SQ40,$B41+1,1)</f>
        <v>0</v>
      </c>
      <c r="SR41" s="535" cm="1">
        <f t="array" ref="SR41">INDEX(SR$13:SR40,$B41+1,1)</f>
        <v>0</v>
      </c>
      <c r="SS41" s="535" cm="1">
        <f t="array" ref="SS41">INDEX(SS$13:SS40,$B41+1,1)</f>
        <v>0</v>
      </c>
      <c r="ST41" s="535" cm="1">
        <f t="array" ref="ST41">INDEX(ST$13:ST40,$B41+1,1)</f>
        <v>0</v>
      </c>
      <c r="SU41" s="535" cm="1">
        <f t="array" ref="SU41">INDEX(SU$13:SU40,$B41+1,1)</f>
        <v>0</v>
      </c>
      <c r="SV41" s="535" cm="1">
        <f t="array" ref="SV41">INDEX(SV$13:SV40,$B41+1,1)</f>
        <v>0</v>
      </c>
      <c r="SW41" s="535" cm="1">
        <f t="array" ref="SW41">INDEX(SW$13:SW40,$B41+1,1)</f>
        <v>0</v>
      </c>
      <c r="SX41" s="535" cm="1">
        <f t="array" ref="SX41">INDEX(SX$13:SX40,$B41+1,1)</f>
        <v>0</v>
      </c>
      <c r="SY41" s="535" cm="1">
        <f t="array" ref="SY41">INDEX(SY$13:SY40,$B41+1,1)</f>
        <v>0</v>
      </c>
      <c r="SZ41" s="535" cm="1">
        <f t="array" ref="SZ41">INDEX(SZ$13:SZ40,$B41+1,1)</f>
        <v>0</v>
      </c>
      <c r="TA41" s="535" cm="1">
        <f t="array" ref="TA41">INDEX(TA$13:TA40,$B41+1,1)</f>
        <v>0</v>
      </c>
      <c r="TB41" s="535" cm="1">
        <f t="array" ref="TB41">INDEX(TB$13:TB40,$B41+1,1)</f>
        <v>0</v>
      </c>
      <c r="TC41" s="535" cm="1">
        <f t="array" ref="TC41">INDEX(TC$13:TC40,$B41+1,1)</f>
        <v>0</v>
      </c>
      <c r="TD41" s="535" cm="1">
        <f t="array" ref="TD41">INDEX(TD$13:TD40,$B41+1,1)</f>
        <v>0</v>
      </c>
      <c r="TE41" s="535" cm="1">
        <f t="array" ref="TE41">INDEX(TE$13:TE40,$B41+1,1)</f>
        <v>0</v>
      </c>
      <c r="TF41" s="535" cm="1">
        <f t="array" ref="TF41">INDEX(TF$13:TF40,$B41+1,1)</f>
        <v>0</v>
      </c>
      <c r="TG41" s="535" cm="1">
        <f t="array" ref="TG41">INDEX(TG$13:TG40,$B41+1,1)</f>
        <v>0</v>
      </c>
      <c r="TH41" s="535" cm="1">
        <f t="array" ref="TH41">INDEX(TH$13:TH40,$B41+1,1)</f>
        <v>0</v>
      </c>
      <c r="TI41" s="535" cm="1">
        <f t="array" ref="TI41">INDEX(TI$13:TI40,$B41+1,1)</f>
        <v>0</v>
      </c>
      <c r="TJ41" s="535" cm="1">
        <f t="array" ref="TJ41">INDEX(TJ$13:TJ40,$B41+1,1)</f>
        <v>0</v>
      </c>
      <c r="TK41" s="535" cm="1">
        <f t="array" ref="TK41">INDEX(TK$13:TK40,$B41+1,1)</f>
        <v>0</v>
      </c>
      <c r="TL41" s="535" cm="1">
        <f t="array" ref="TL41">INDEX(TL$13:TL40,$B41+1,1)</f>
        <v>0</v>
      </c>
      <c r="TM41" s="535" cm="1">
        <f t="array" ref="TM41">INDEX(TM$13:TM40,$B41+1,1)</f>
        <v>0</v>
      </c>
      <c r="TN41" s="535" cm="1">
        <f t="array" ref="TN41">INDEX(TN$13:TN40,$B41+1,1)</f>
        <v>0</v>
      </c>
      <c r="TO41" s="535" cm="1">
        <f t="array" ref="TO41">INDEX(TO$13:TO40,$B41+1,1)</f>
        <v>0</v>
      </c>
      <c r="TP41" s="535" cm="1">
        <f t="array" ref="TP41">INDEX(TP$13:TP40,$B41+1,1)</f>
        <v>0</v>
      </c>
      <c r="TQ41" s="535" cm="1">
        <f t="array" ref="TQ41">INDEX(TQ$13:TQ40,$B41+1,1)</f>
        <v>0</v>
      </c>
      <c r="TR41" s="535" cm="1">
        <f t="array" ref="TR41">INDEX(TR$13:TR40,$B41+1,1)</f>
        <v>0</v>
      </c>
      <c r="TS41" s="535" cm="1">
        <f t="array" ref="TS41">INDEX(TS$13:TS40,$B41+1,1)</f>
        <v>0</v>
      </c>
      <c r="TT41" s="535" cm="1">
        <f t="array" ref="TT41">INDEX(TT$13:TT40,$B41+1,1)</f>
        <v>0</v>
      </c>
      <c r="TU41" s="535" cm="1">
        <f t="array" ref="TU41">INDEX(TU$13:TU40,$B41+1,1)</f>
        <v>0</v>
      </c>
      <c r="TV41" s="535" cm="1">
        <f t="array" ref="TV41">INDEX(TV$13:TV40,$B41+1,1)</f>
        <v>0</v>
      </c>
      <c r="TW41" s="535" cm="1">
        <f t="array" ref="TW41">INDEX(TW$13:TW40,$B41+1,1)</f>
        <v>0</v>
      </c>
      <c r="TX41" s="535" cm="1">
        <f t="array" ref="TX41">INDEX(TX$13:TX40,$B41+1,1)</f>
        <v>0</v>
      </c>
      <c r="TY41" s="535" cm="1">
        <f t="array" ref="TY41">INDEX(TY$13:TY40,$B41+1,1)</f>
        <v>0</v>
      </c>
      <c r="TZ41" s="535" cm="1">
        <f t="array" ref="TZ41">INDEX(TZ$13:TZ40,$B41+1,1)</f>
        <v>0</v>
      </c>
      <c r="UA41" s="535" cm="1">
        <f t="array" ref="UA41">INDEX(UA$13:UA40,$B41+1,1)</f>
        <v>0</v>
      </c>
      <c r="UB41" s="535" cm="1">
        <f t="array" ref="UB41">INDEX(UB$13:UB40,$B41+1,1)</f>
        <v>0</v>
      </c>
      <c r="UC41" s="535" cm="1">
        <f t="array" ref="UC41">INDEX(UC$13:UC40,$B41+1,1)</f>
        <v>0</v>
      </c>
      <c r="UD41" s="535" cm="1">
        <f t="array" ref="UD41">INDEX(UD$13:UD40,$B41+1,1)</f>
        <v>0</v>
      </c>
      <c r="UE41" s="535" cm="1">
        <f t="array" ref="UE41">INDEX(UE$13:UE40,$B41+1,1)</f>
        <v>0</v>
      </c>
      <c r="UF41" s="535" cm="1">
        <f t="array" ref="UF41">INDEX(UF$13:UF40,$B41+1,1)</f>
        <v>0</v>
      </c>
      <c r="UG41" s="535" cm="1">
        <f t="array" ref="UG41">INDEX(UG$13:UG40,$B41+1,1)</f>
        <v>0</v>
      </c>
      <c r="UH41" s="535" cm="1">
        <f t="array" ref="UH41">INDEX(UH$13:UH40,$B41+1,1)</f>
        <v>0</v>
      </c>
      <c r="UI41" s="535" cm="1">
        <f t="array" ref="UI41">INDEX(UI$13:UI40,$B41+1,1)</f>
        <v>0</v>
      </c>
      <c r="UJ41" s="535" cm="1">
        <f t="array" ref="UJ41">INDEX(UJ$13:UJ40,$B41+1,1)</f>
        <v>0</v>
      </c>
      <c r="UK41" s="535" cm="1">
        <f t="array" ref="UK41">INDEX(UK$13:UK40,$B41+1,1)</f>
        <v>0</v>
      </c>
      <c r="UL41" s="535" cm="1">
        <f t="array" ref="UL41">INDEX(UL$13:UL40,$B41+1,1)</f>
        <v>0</v>
      </c>
      <c r="UM41" s="535" cm="1">
        <f t="array" ref="UM41">INDEX(UM$13:UM40,$B41+1,1)</f>
        <v>0</v>
      </c>
      <c r="UN41" s="535" cm="1">
        <f t="array" ref="UN41">INDEX(UN$13:UN40,$B41+1,1)</f>
        <v>0</v>
      </c>
      <c r="UO41" s="535" cm="1">
        <f t="array" ref="UO41">INDEX(UO$13:UO40,$B41+1,1)</f>
        <v>0</v>
      </c>
      <c r="UP41" s="535" cm="1">
        <f t="array" ref="UP41">INDEX(UP$13:UP40,$B41+1,1)</f>
        <v>0</v>
      </c>
      <c r="UQ41" s="535" cm="1">
        <f t="array" ref="UQ41">INDEX(UQ$13:UQ40,$B41+1,1)</f>
        <v>0</v>
      </c>
      <c r="UR41" s="535" cm="1">
        <f t="array" ref="UR41">INDEX(UR$13:UR40,$B41+1,1)</f>
        <v>0</v>
      </c>
      <c r="US41" s="535" cm="1">
        <f t="array" ref="US41">INDEX(US$13:US40,$B41+1,1)</f>
        <v>0</v>
      </c>
      <c r="UT41" s="535" cm="1">
        <f t="array" ref="UT41">INDEX(UT$13:UT40,$B41+1,1)</f>
        <v>0</v>
      </c>
      <c r="UU41" s="535" cm="1">
        <f t="array" ref="UU41">INDEX(UU$13:UU40,$B41+1,1)</f>
        <v>0</v>
      </c>
      <c r="UV41" s="535" cm="1">
        <f t="array" ref="UV41">INDEX(UV$13:UV40,$B41+1,1)</f>
        <v>0</v>
      </c>
      <c r="UW41" s="535" cm="1">
        <f t="array" ref="UW41">INDEX(UW$13:UW40,$B41+1,1)</f>
        <v>0</v>
      </c>
      <c r="UX41" s="535" cm="1">
        <f t="array" ref="UX41">INDEX(UX$13:UX40,$B41+1,1)</f>
        <v>0</v>
      </c>
      <c r="UY41" s="535" cm="1">
        <f t="array" ref="UY41">INDEX(UY$13:UY40,$B41+1,1)</f>
        <v>0</v>
      </c>
      <c r="UZ41" s="535" cm="1">
        <f t="array" ref="UZ41">INDEX(UZ$13:UZ40,$B41+1,1)</f>
        <v>0</v>
      </c>
      <c r="VA41" s="535" cm="1">
        <f t="array" ref="VA41">INDEX(VA$13:VA40,$B41+1,1)</f>
        <v>0</v>
      </c>
      <c r="VB41" s="535" cm="1">
        <f t="array" ref="VB41">INDEX(VB$13:VB40,$B41+1,1)</f>
        <v>0</v>
      </c>
      <c r="VC41" s="535" cm="1">
        <f t="array" ref="VC41">INDEX(VC$13:VC40,$B41+1,1)</f>
        <v>0</v>
      </c>
      <c r="VD41" s="535" cm="1">
        <f t="array" ref="VD41">INDEX(VD$13:VD40,$B41+1,1)</f>
        <v>0</v>
      </c>
      <c r="VE41" s="535" cm="1">
        <f t="array" ref="VE41">INDEX(VE$13:VE40,$B41+1,1)</f>
        <v>0</v>
      </c>
      <c r="VF41" s="535" cm="1">
        <f t="array" ref="VF41">INDEX(VF$13:VF40,$B41+1,1)</f>
        <v>0</v>
      </c>
      <c r="VG41" s="535" cm="1">
        <f t="array" ref="VG41">INDEX(VG$13:VG40,$B41+1,1)</f>
        <v>0</v>
      </c>
      <c r="VH41" s="535" cm="1">
        <f t="array" ref="VH41">INDEX(VH$13:VH40,$B41+1,1)</f>
        <v>0</v>
      </c>
      <c r="VI41" s="535" cm="1">
        <f t="array" ref="VI41">INDEX(VI$13:VI40,$B41+1,1)</f>
        <v>0</v>
      </c>
      <c r="VJ41" s="535" cm="1">
        <f t="array" ref="VJ41">INDEX(VJ$13:VJ40,$B41+1,1)</f>
        <v>0</v>
      </c>
      <c r="VK41" s="535" cm="1">
        <f t="array" ref="VK41">INDEX(VK$13:VK40,$B41+1,1)</f>
        <v>0</v>
      </c>
      <c r="VL41" s="535" cm="1">
        <f t="array" ref="VL41">INDEX(VL$13:VL40,$B41+1,1)</f>
        <v>0</v>
      </c>
      <c r="VM41" s="535" cm="1">
        <f t="array" ref="VM41">INDEX(VM$13:VM40,$B41+1,1)</f>
        <v>0</v>
      </c>
      <c r="VN41" s="535" cm="1">
        <f t="array" ref="VN41">INDEX(VN$13:VN40,$B41+1,1)</f>
        <v>0</v>
      </c>
      <c r="VO41" s="535" cm="1">
        <f t="array" ref="VO41">INDEX(VO$13:VO40,$B41+1,1)</f>
        <v>0</v>
      </c>
      <c r="VP41" s="535" cm="1">
        <f t="array" ref="VP41">INDEX(VP$13:VP40,$B41+1,1)</f>
        <v>0</v>
      </c>
      <c r="VQ41" s="535" cm="1">
        <f t="array" ref="VQ41">INDEX(VQ$13:VQ40,$B41+1,1)</f>
        <v>0</v>
      </c>
      <c r="VR41" s="535" cm="1">
        <f t="array" ref="VR41">INDEX(VR$13:VR40,$B41+1,1)</f>
        <v>0</v>
      </c>
      <c r="VS41" s="535" cm="1">
        <f t="array" ref="VS41">INDEX(VS$13:VS40,$B41+1,1)</f>
        <v>0</v>
      </c>
      <c r="VT41" s="535" cm="1">
        <f t="array" ref="VT41">INDEX(VT$13:VT40,$B41+1,1)</f>
        <v>0</v>
      </c>
      <c r="VU41" s="535" cm="1">
        <f t="array" ref="VU41">INDEX(VU$13:VU40,$B41+1,1)</f>
        <v>0</v>
      </c>
      <c r="VV41" s="535" cm="1">
        <f t="array" ref="VV41">INDEX(VV$13:VV40,$B41+1,1)</f>
        <v>0</v>
      </c>
      <c r="VW41" s="535" cm="1">
        <f t="array" ref="VW41">INDEX(VW$13:VW40,$B41+1,1)</f>
        <v>0</v>
      </c>
      <c r="VX41" s="535" cm="1">
        <f t="array" ref="VX41">INDEX(VX$13:VX40,$B41+1,1)</f>
        <v>0</v>
      </c>
      <c r="VY41" s="535" cm="1">
        <f t="array" ref="VY41">INDEX(VY$13:VY40,$B41+1,1)</f>
        <v>0</v>
      </c>
      <c r="VZ41" s="535" cm="1">
        <f t="array" ref="VZ41">INDEX(VZ$13:VZ40,$B41+1,1)</f>
        <v>0</v>
      </c>
      <c r="WA41" s="535" cm="1">
        <f t="array" ref="WA41">INDEX(WA$13:WA40,$B41+1,1)</f>
        <v>0</v>
      </c>
      <c r="WB41" s="535" cm="1">
        <f t="array" ref="WB41">INDEX(WB$13:WB40,$B41+1,1)</f>
        <v>0</v>
      </c>
      <c r="WC41" s="535" cm="1">
        <f t="array" ref="WC41">INDEX(WC$13:WC40,$B41+1,1)</f>
        <v>0</v>
      </c>
      <c r="WD41" s="535" cm="1">
        <f t="array" ref="WD41">INDEX(WD$13:WD40,$B41+1,1)</f>
        <v>0</v>
      </c>
      <c r="WE41" s="535" cm="1">
        <f t="array" ref="WE41">INDEX(WE$13:WE40,$B41+1,1)</f>
        <v>0</v>
      </c>
      <c r="WF41" s="535" cm="1">
        <f t="array" ref="WF41">INDEX(WF$13:WF40,$B41+1,1)</f>
        <v>0</v>
      </c>
      <c r="WG41" s="535" cm="1">
        <f t="array" ref="WG41">INDEX(WG$13:WG40,$B41+1,1)</f>
        <v>0</v>
      </c>
      <c r="WH41" s="535" cm="1">
        <f t="array" ref="WH41">INDEX(WH$13:WH40,$B41+1,1)</f>
        <v>0</v>
      </c>
      <c r="WI41" s="535" cm="1">
        <f t="array" ref="WI41">INDEX(WI$13:WI40,$B41+1,1)</f>
        <v>0</v>
      </c>
      <c r="WJ41" s="535" cm="1">
        <f t="array" ref="WJ41">INDEX(WJ$13:WJ40,$B41+1,1)</f>
        <v>0</v>
      </c>
      <c r="WK41" s="535" cm="1">
        <f t="array" ref="WK41">INDEX(WK$13:WK40,$B41+1,1)</f>
        <v>0</v>
      </c>
      <c r="WL41" s="535" cm="1">
        <f t="array" ref="WL41">INDEX(WL$13:WL40,$B41+1,1)</f>
        <v>0</v>
      </c>
      <c r="WM41" s="535" cm="1">
        <f t="array" ref="WM41">INDEX(WM$13:WM40,$B41+1,1)</f>
        <v>0</v>
      </c>
      <c r="WN41" s="535" cm="1">
        <f t="array" ref="WN41">INDEX(WN$13:WN40,$B41+1,1)</f>
        <v>0</v>
      </c>
      <c r="WO41" s="535" cm="1">
        <f t="array" ref="WO41">INDEX(WO$13:WO40,$B41+1,1)</f>
        <v>0</v>
      </c>
      <c r="WP41" s="535" cm="1">
        <f t="array" ref="WP41">INDEX(WP$13:WP40,$B41+1,1)</f>
        <v>0</v>
      </c>
      <c r="WQ41" s="535" cm="1">
        <f t="array" ref="WQ41">INDEX(WQ$13:WQ40,$B41+1,1)</f>
        <v>0</v>
      </c>
      <c r="WR41" s="535" cm="1">
        <f t="array" ref="WR41">INDEX(WR$13:WR40,$B41+1,1)</f>
        <v>0</v>
      </c>
      <c r="WS41" s="535" cm="1">
        <f t="array" ref="WS41">INDEX(WS$13:WS40,$B41+1,1)</f>
        <v>0</v>
      </c>
      <c r="WT41" s="535" cm="1">
        <f t="array" ref="WT41">INDEX(WT$13:WT40,$B41+1,1)</f>
        <v>0</v>
      </c>
      <c r="WU41" s="535" cm="1">
        <f t="array" ref="WU41">INDEX(WU$13:WU40,$B41+1,1)</f>
        <v>0</v>
      </c>
      <c r="WV41" s="535" cm="1">
        <f t="array" ref="WV41">INDEX(WV$13:WV40,$B41+1,1)</f>
        <v>0</v>
      </c>
      <c r="WW41" s="535" cm="1">
        <f t="array" ref="WW41">INDEX(WW$13:WW40,$B41+1,1)</f>
        <v>0</v>
      </c>
      <c r="WX41" s="535" cm="1">
        <f t="array" ref="WX41">INDEX(WX$13:WX40,$B41+1,1)</f>
        <v>0</v>
      </c>
      <c r="WY41" s="535" cm="1">
        <f t="array" ref="WY41">INDEX(WY$13:WY40,$B41+1,1)</f>
        <v>0</v>
      </c>
      <c r="WZ41" s="535" cm="1">
        <f t="array" ref="WZ41">INDEX(WZ$13:WZ40,$B41+1,1)</f>
        <v>0</v>
      </c>
      <c r="XA41" s="535" cm="1">
        <f t="array" ref="XA41">INDEX(XA$13:XA40,$B41+1,1)</f>
        <v>0</v>
      </c>
      <c r="XB41" s="535" cm="1">
        <f t="array" ref="XB41">INDEX(XB$13:XB40,$B41+1,1)</f>
        <v>0</v>
      </c>
      <c r="XC41" s="535" cm="1">
        <f t="array" ref="XC41">INDEX(XC$13:XC40,$B41+1,1)</f>
        <v>0</v>
      </c>
      <c r="XD41" s="535" cm="1">
        <f t="array" ref="XD41">INDEX(XD$13:XD40,$B41+1,1)</f>
        <v>0</v>
      </c>
      <c r="XE41" s="535" cm="1">
        <f t="array" ref="XE41">INDEX(XE$13:XE40,$B41+1,1)</f>
        <v>0</v>
      </c>
      <c r="XF41" s="535" cm="1">
        <f t="array" ref="XF41">INDEX(XF$13:XF40,$B41+1,1)</f>
        <v>0</v>
      </c>
      <c r="XG41" s="535" cm="1">
        <f t="array" ref="XG41">INDEX(XG$13:XG40,$B41+1,1)</f>
        <v>0</v>
      </c>
      <c r="XH41" s="535" cm="1">
        <f t="array" ref="XH41">INDEX(XH$13:XH40,$B41+1,1)</f>
        <v>0</v>
      </c>
      <c r="XI41" s="535" cm="1">
        <f t="array" ref="XI41">INDEX(XI$13:XI40,$B41+1,1)</f>
        <v>0</v>
      </c>
      <c r="XJ41" s="535" cm="1">
        <f t="array" ref="XJ41">INDEX(XJ$13:XJ40,$B41+1,1)</f>
        <v>0</v>
      </c>
      <c r="XK41" s="535" cm="1">
        <f t="array" ref="XK41">INDEX(XK$13:XK40,$B41+1,1)</f>
        <v>0</v>
      </c>
      <c r="XL41" s="535" cm="1">
        <f t="array" ref="XL41">INDEX(XL$13:XL40,$B41+1,1)</f>
        <v>0</v>
      </c>
      <c r="XM41" s="535" cm="1">
        <f t="array" ref="XM41">INDEX(XM$13:XM40,$B41+1,1)</f>
        <v>0</v>
      </c>
      <c r="XN41" s="535" cm="1">
        <f t="array" ref="XN41">INDEX(XN$13:XN40,$B41+1,1)</f>
        <v>0</v>
      </c>
      <c r="XO41" s="535" cm="1">
        <f t="array" ref="XO41">INDEX(XO$13:XO40,$B41+1,1)</f>
        <v>0</v>
      </c>
      <c r="XP41" s="535" cm="1">
        <f t="array" ref="XP41">INDEX(XP$13:XP40,$B41+1,1)</f>
        <v>0</v>
      </c>
      <c r="XQ41" s="535" cm="1">
        <f t="array" ref="XQ41">INDEX(XQ$13:XQ40,$B41+1,1)</f>
        <v>0</v>
      </c>
      <c r="XR41" s="535" cm="1">
        <f t="array" ref="XR41">INDEX(XR$13:XR40,$B41+1,1)</f>
        <v>0</v>
      </c>
      <c r="XS41" s="535" cm="1">
        <f t="array" ref="XS41">INDEX(XS$13:XS40,$B41+1,1)</f>
        <v>0</v>
      </c>
      <c r="XT41" s="535" cm="1">
        <f t="array" ref="XT41">INDEX(XT$13:XT40,$B41+1,1)</f>
        <v>0</v>
      </c>
      <c r="XU41" s="535" cm="1">
        <f t="array" ref="XU41">INDEX(XU$13:XU40,$B41+1,1)</f>
        <v>0</v>
      </c>
      <c r="XV41" s="535" cm="1">
        <f t="array" ref="XV41">INDEX(XV$13:XV40,$B41+1,1)</f>
        <v>0</v>
      </c>
      <c r="XW41" s="535" cm="1">
        <f t="array" ref="XW41">INDEX(XW$13:XW40,$B41+1,1)</f>
        <v>0</v>
      </c>
      <c r="XX41" s="535" cm="1">
        <f t="array" ref="XX41">INDEX(XX$13:XX40,$B41+1,1)</f>
        <v>0</v>
      </c>
      <c r="XY41" s="535" cm="1">
        <f t="array" ref="XY41">INDEX(XY$13:XY40,$B41+1,1)</f>
        <v>0</v>
      </c>
      <c r="XZ41" s="535" cm="1">
        <f t="array" ref="XZ41">INDEX(XZ$13:XZ40,$B41+1,1)</f>
        <v>0</v>
      </c>
      <c r="YA41" s="535" cm="1">
        <f t="array" ref="YA41">INDEX(YA$13:YA40,$B41+1,1)</f>
        <v>0</v>
      </c>
      <c r="YB41" s="535" cm="1">
        <f t="array" ref="YB41">INDEX(YB$13:YB40,$B41+1,1)</f>
        <v>0</v>
      </c>
      <c r="YC41" s="535" cm="1">
        <f t="array" ref="YC41">INDEX(YC$13:YC40,$B41+1,1)</f>
        <v>0</v>
      </c>
      <c r="YD41" s="535" cm="1">
        <f t="array" ref="YD41">INDEX(YD$13:YD40,$B41+1,1)</f>
        <v>0</v>
      </c>
      <c r="YE41" s="535" cm="1">
        <f t="array" ref="YE41">INDEX(YE$13:YE40,$B41+1,1)</f>
        <v>0</v>
      </c>
      <c r="YF41" s="535" cm="1">
        <f t="array" ref="YF41">INDEX(YF$13:YF40,$B41+1,1)</f>
        <v>0</v>
      </c>
      <c r="YG41" s="535" cm="1">
        <f t="array" ref="YG41">INDEX(YG$13:YG40,$B41+1,1)</f>
        <v>0</v>
      </c>
      <c r="YH41" s="535" cm="1">
        <f t="array" ref="YH41">INDEX(YH$13:YH40,$B41+1,1)</f>
        <v>0</v>
      </c>
      <c r="YI41" s="535" cm="1">
        <f t="array" ref="YI41">INDEX(YI$13:YI40,$B41+1,1)</f>
        <v>0</v>
      </c>
      <c r="YJ41" s="535" cm="1">
        <f t="array" ref="YJ41">INDEX(YJ$13:YJ40,$B41+1,1)</f>
        <v>0</v>
      </c>
      <c r="YK41" s="535" cm="1">
        <f t="array" ref="YK41">INDEX(YK$13:YK40,$B41+1,1)</f>
        <v>0</v>
      </c>
      <c r="YL41" s="535" cm="1">
        <f t="array" ref="YL41">INDEX(YL$13:YL40,$B41+1,1)</f>
        <v>0</v>
      </c>
      <c r="YM41" s="535" cm="1">
        <f t="array" ref="YM41">INDEX(YM$13:YM40,$B41+1,1)</f>
        <v>0</v>
      </c>
      <c r="YN41" s="535" cm="1">
        <f t="array" ref="YN41">INDEX(YN$13:YN40,$B41+1,1)</f>
        <v>0</v>
      </c>
      <c r="YO41" s="535" cm="1">
        <f t="array" ref="YO41">INDEX(YO$13:YO40,$B41+1,1)</f>
        <v>0</v>
      </c>
      <c r="YP41" s="535" cm="1">
        <f t="array" ref="YP41">INDEX(YP$13:YP40,$B41+1,1)</f>
        <v>0</v>
      </c>
      <c r="YQ41" s="535" cm="1">
        <f t="array" ref="YQ41">INDEX(YQ$13:YQ40,$B41+1,1)</f>
        <v>0</v>
      </c>
      <c r="YR41" s="535" cm="1">
        <f t="array" ref="YR41">INDEX(YR$13:YR40,$B41+1,1)</f>
        <v>0</v>
      </c>
      <c r="YS41" s="535" cm="1">
        <f t="array" ref="YS41">INDEX(YS$13:YS40,$B41+1,1)</f>
        <v>0</v>
      </c>
      <c r="YT41" s="535" cm="1">
        <f t="array" ref="YT41">INDEX(YT$13:YT40,$B41+1,1)</f>
        <v>0</v>
      </c>
      <c r="YU41" s="535" cm="1">
        <f t="array" ref="YU41">INDEX(YU$13:YU40,$B41+1,1)</f>
        <v>0</v>
      </c>
      <c r="YV41" s="535" cm="1">
        <f t="array" ref="YV41">INDEX(YV$13:YV40,$B41+1,1)</f>
        <v>0</v>
      </c>
      <c r="YW41" s="535" cm="1">
        <f t="array" ref="YW41">INDEX(YW$13:YW40,$B41+1,1)</f>
        <v>0</v>
      </c>
      <c r="YX41" s="535" cm="1">
        <f t="array" ref="YX41">INDEX(YX$13:YX40,$B41+1,1)</f>
        <v>0</v>
      </c>
      <c r="YY41" s="535" cm="1">
        <f t="array" ref="YY41">INDEX(YY$13:YY40,$B41+1,1)</f>
        <v>0</v>
      </c>
      <c r="YZ41" s="535" cm="1">
        <f t="array" ref="YZ41">INDEX(YZ$13:YZ40,$B41+1,1)</f>
        <v>0</v>
      </c>
      <c r="ZA41" s="535" t="str" cm="1">
        <f t="array" ref="ZA41">INDEX(ZA$13:ZA40,$B41+1,1)</f>
        <v>-</v>
      </c>
      <c r="ZB41" s="18"/>
      <c r="ZC41" s="535" cm="1">
        <f t="array" ref="ZC41">INDEX(ZC$13:ZC40,$B41+1,1)</f>
        <v>0</v>
      </c>
      <c r="ZD41" s="535" cm="1">
        <f t="array" ref="ZD41">INDEX(ZD$13:ZD40,$B41+1,1)</f>
        <v>0</v>
      </c>
      <c r="ZE41" s="535" cm="1">
        <f t="array" ref="ZE41">INDEX(ZE$13:ZE40,$B41+1,1)</f>
        <v>0</v>
      </c>
      <c r="ZF41" s="535" t="str" cm="1">
        <f t="array" ref="ZF41">INDEX(ZF$13:ZF40,$B41+1,1)</f>
        <v>-</v>
      </c>
      <c r="ZG41" s="535" t="str" cm="1">
        <f t="array" ref="ZG41">INDEX(ZG$13:ZG40,$B41+1,1)</f>
        <v>-</v>
      </c>
      <c r="ZH41" s="535" t="str" cm="1">
        <f t="array" ref="ZH41">INDEX(ZH$13:ZH40,$B41+1,1)</f>
        <v>-</v>
      </c>
      <c r="ZI41" s="535" t="str" cm="1">
        <f t="array" ref="ZI41">INDEX(ZI$13:ZI40,$B41+1,1)</f>
        <v>-</v>
      </c>
      <c r="ZJ41" s="535" t="str" cm="1">
        <f t="array" ref="ZJ41">INDEX(ZJ$13:ZJ40,$B41+1,1)</f>
        <v>-</v>
      </c>
      <c r="ZK41" s="535" t="str" cm="1">
        <f t="array" ref="ZK41">INDEX(ZK$13:ZK40,$B41+1,1)</f>
        <v>-</v>
      </c>
      <c r="ZL41" s="535" t="str" cm="1">
        <f t="array" ref="ZL41">INDEX(ZL$13:ZL40,$B41+1,1)</f>
        <v>-</v>
      </c>
      <c r="ZM41" s="535" t="str" cm="1">
        <f t="array" ref="ZM41">INDEX(ZM$13:ZM40,$B41+1,1)</f>
        <v>-</v>
      </c>
      <c r="ZN41" s="535" t="str" cm="1">
        <f t="array" ref="ZN41">INDEX(ZN$13:ZN40,$B41+1,1)</f>
        <v>-</v>
      </c>
      <c r="ZO41" s="535" t="str" cm="1">
        <f t="array" ref="ZO41">INDEX(ZO$13:ZO40,$B41+1,1)</f>
        <v>-</v>
      </c>
      <c r="ZP41" s="535" t="str" cm="1">
        <f t="array" ref="ZP41">INDEX(ZP$13:ZP40,$B41+1,1)</f>
        <v>-</v>
      </c>
      <c r="ZQ41" s="535" t="str" cm="1">
        <f t="array" ref="ZQ41">INDEX(ZQ$13:ZQ40,$B41+1,1)</f>
        <v>-</v>
      </c>
      <c r="ZR41" s="535" t="str" cm="1">
        <f t="array" ref="ZR41">INDEX(ZR$13:ZR40,$B41+1,1)</f>
        <v>-</v>
      </c>
      <c r="ZS41" s="535" t="str" cm="1">
        <f t="array" ref="ZS41">INDEX(ZS$13:ZS40,$B41+1,1)</f>
        <v>-</v>
      </c>
      <c r="ZT41" s="535" t="str" cm="1">
        <f t="array" ref="ZT41">INDEX(ZT$13:ZT40,$B41+1,1)</f>
        <v>-</v>
      </c>
      <c r="ZU41" s="535" t="str" cm="1">
        <f t="array" ref="ZU41">INDEX(ZU$13:ZU40,$B41+1,1)</f>
        <v>-</v>
      </c>
      <c r="ZV41" s="535" t="str" cm="1">
        <f t="array" ref="ZV41">INDEX(ZV$13:ZV40,$B41+1,1)</f>
        <v>-</v>
      </c>
      <c r="ZW41" s="535" t="str" cm="1">
        <f t="array" ref="ZW41">INDEX(ZW$13:ZW40,$B41+1,1)</f>
        <v>-</v>
      </c>
      <c r="ZX41" s="18"/>
      <c r="ZY41" s="411" t="str">
        <f t="shared" ca="1" si="237"/>
        <v>-</v>
      </c>
      <c r="ZZ41" s="535" t="str" cm="1">
        <f t="array" ref="ZZ41">INDEX(ZZ$13:ZZ40,$B41+1,1)</f>
        <v>-</v>
      </c>
      <c r="AAA41" s="535" t="str" cm="1">
        <f t="array" ref="AAA41">INDEX(AAA$13:AAA40,$B41+1,1)</f>
        <v>-</v>
      </c>
      <c r="AAB41" s="535" t="str" cm="1">
        <f t="array" ref="AAB41">INDEX(AAB$13:AAB40,$B41+1,1)</f>
        <v>-</v>
      </c>
      <c r="AAC41" s="22">
        <v>20</v>
      </c>
      <c r="AAD41" s="535" cm="1">
        <f t="array" ref="AAD41">INDEX(AAD$13:AAD40,$B41+1,1)</f>
        <v>0</v>
      </c>
      <c r="AAE41" s="535" t="str" cm="1">
        <f t="array" ref="AAE41">INDEX(AAE$13:AAE40,$B41+1,1)</f>
        <v>-</v>
      </c>
      <c r="AAF41" s="535" t="str" cm="1">
        <f t="array" ref="AAF41">INDEX(AAF$13:AAF40,$B41+1,1)</f>
        <v>-</v>
      </c>
      <c r="AAG41" s="535" t="str" cm="1">
        <f t="array" ref="AAG41">INDEX(AAG$13:AAG40,$B41+1,1)</f>
        <v>-</v>
      </c>
      <c r="AAH41" s="535" t="str" cm="1">
        <f t="array" ref="AAH41">INDEX(AAH$13:AAH40,$B41+1,1)</f>
        <v>-</v>
      </c>
      <c r="AAI41" s="535" t="str" cm="1">
        <f t="array" ref="AAI41">INDEX(AAI$13:AAI40,$B41+1,1)</f>
        <v>-</v>
      </c>
      <c r="AAJ41" s="535" t="str" cm="1">
        <f t="array" ref="AAJ41">INDEX(AAJ$13:AAJ40,$B41+1,1)</f>
        <v>-</v>
      </c>
      <c r="AAK41" s="535" t="str" cm="1">
        <f t="array" ref="AAK41">INDEX(AAK$13:AAK40,$B41+1,1)</f>
        <v>-</v>
      </c>
      <c r="AAL41" s="535" t="str" cm="1">
        <f t="array" ref="AAL41">INDEX(AAL$13:AAL40,$B41+1,1)</f>
        <v>-</v>
      </c>
      <c r="AAM41" s="535" t="b" cm="1">
        <f t="array" ref="AAM41">INDEX(AAM$13:AAM40,$B41+1,1)</f>
        <v>1</v>
      </c>
      <c r="AAN41" s="535" t="str" cm="1">
        <f t="array" ref="AAN41">INDEX(AAN$13:AAN40,$B41+1,1)</f>
        <v>-</v>
      </c>
      <c r="AAO41" s="535" cm="1">
        <f t="array" ref="AAO41">INDEX(AAO$13:AAO40,$B41+1,1)</f>
        <v>0</v>
      </c>
      <c r="AAP41" s="535" cm="1">
        <f t="array" ref="AAP41">INDEX(AAP$13:AAP40,$B41+1,1)</f>
        <v>0</v>
      </c>
      <c r="AAQ41" s="535" cm="1">
        <f t="array" ref="AAQ41">INDEX(AAQ$13:AAQ40,$B41+1,1)</f>
        <v>0</v>
      </c>
      <c r="AAR41" s="18"/>
      <c r="AAS41" s="535" t="str" cm="1">
        <f t="array" ref="AAS41">INDEX(AAS$13:AAS40,$B41+1,1)</f>
        <v>-</v>
      </c>
      <c r="AAT41" s="535" t="str" cm="1">
        <f t="array" ref="AAT41">INDEX(AAT$13:AAT40,$B41+1,1)</f>
        <v>-</v>
      </c>
      <c r="AAU41" s="535" t="str" cm="1">
        <f t="array" ref="AAU41">INDEX(AAU$13:AAU40,$B41+1,1)</f>
        <v>-</v>
      </c>
      <c r="AAV41" s="535" t="str" cm="1">
        <f t="array" ref="AAV41">INDEX(AAV$13:AAV40,$B41+1,1)</f>
        <v>-</v>
      </c>
      <c r="AAW41" s="535" cm="1">
        <f t="array" ref="AAW41">INDEX(AAW$13:AAW40,$B41+1,1)</f>
        <v>1</v>
      </c>
      <c r="AAX41" s="535" cm="1">
        <f t="array" ref="AAX41">INDEX(AAX$13:AAX40,$B41+1,1)</f>
        <v>1</v>
      </c>
      <c r="AAY41" s="535" cm="1">
        <f t="array" ref="AAY41">INDEX(AAY$13:AAY40,$B41+1,1)</f>
        <v>1</v>
      </c>
      <c r="AAZ41" s="535" cm="1">
        <f t="array" ref="AAZ41">INDEX(AAZ$13:AAZ40,$B41+1,1)</f>
        <v>1</v>
      </c>
      <c r="ABA41" s="535" t="str" cm="1">
        <f t="array" ref="ABA41">INDEX(ABA$13:ABA40,$B41+1,1)</f>
        <v>-</v>
      </c>
      <c r="ABB41" s="535" t="str" cm="1">
        <f t="array" ref="ABB41">INDEX(ABB$13:ABB40,$B41+1,1)</f>
        <v>-</v>
      </c>
      <c r="ABC41" s="535" t="str" cm="1">
        <f t="array" ref="ABC41">INDEX(ABC$13:ABC40,$B41+1,1)</f>
        <v>-</v>
      </c>
      <c r="ABD41" s="535" t="str" cm="1">
        <f t="array" ref="ABD41">INDEX(ABD$13:ABD40,$B41+1,1)</f>
        <v>-</v>
      </c>
      <c r="ABE41" s="535" t="str" cm="1">
        <f t="array" ref="ABE41">INDEX(ABE$13:ABE40,$B41+1,1)</f>
        <v>-</v>
      </c>
      <c r="ABF41" s="535" t="str" cm="1">
        <f t="array" ref="ABF41">INDEX(ABF$13:ABF40,$B41+1,1)</f>
        <v>-</v>
      </c>
      <c r="ABG41" s="535" t="str" cm="1">
        <f t="array" ref="ABG41">INDEX(ABG$13:ABG40,$B41+1,1)</f>
        <v>-</v>
      </c>
      <c r="ABH41" s="18"/>
      <c r="ABI41" s="535" t="str" cm="1">
        <f t="array" ref="ABI41">INDEX(ABI$13:ABI40,$B41+1,1)</f>
        <v>-</v>
      </c>
      <c r="ABJ41" s="411">
        <f t="shared" si="187"/>
        <v>1</v>
      </c>
      <c r="ABK41" s="18"/>
      <c r="ABL41" s="535" t="str" cm="1">
        <f t="array" ref="ABL41">INDEX(ABL$13:ABL40,$B41+1,1)</f>
        <v>-</v>
      </c>
      <c r="ABM41" s="535" t="str" cm="1">
        <f t="array" ref="ABM41">INDEX(ABM$13:ABM40,$B41+1,1)</f>
        <v>-</v>
      </c>
      <c r="ABN41" s="535" t="str" cm="1">
        <f t="array" ref="ABN41">INDEX(ABN$13:ABN40,$B41+1,1)</f>
        <v>-</v>
      </c>
      <c r="ABO41" s="535" t="str" cm="1">
        <f t="array" ref="ABO41">INDEX(ABO$13:ABO40,$B41+1,1)</f>
        <v>-</v>
      </c>
      <c r="ABP41" s="535" t="str" cm="1">
        <f t="array" ref="ABP41">INDEX(ABP$13:ABP40,$B41+1,1)</f>
        <v>-</v>
      </c>
      <c r="ABQ41" s="535" t="str" cm="1">
        <f t="array" ref="ABQ41">INDEX(ABQ$13:ABQ40,$B41+1,1)</f>
        <v>-</v>
      </c>
      <c r="ABR41" s="535" t="str" cm="1">
        <f t="array" ref="ABR41">INDEX(ABR$13:ABR40,$B41+1,1)</f>
        <v>-</v>
      </c>
      <c r="ABS41" s="535" t="str" cm="1">
        <f t="array" ref="ABS41">INDEX(ABS$13:ABS40,$B41+1,1)</f>
        <v>-</v>
      </c>
      <c r="ABT41" s="535" t="str" cm="1">
        <f t="array" ref="ABT41">INDEX(ABT$13:ABT40,$B41+1,1)</f>
        <v>-</v>
      </c>
      <c r="ABU41" s="535" t="str" cm="1">
        <f t="array" ref="ABU41">INDEX(ABU$13:ABU40,$B41+1,1)</f>
        <v>-</v>
      </c>
      <c r="ABV41" s="535" t="str" cm="1">
        <f t="array" ref="ABV41">INDEX(ABV$13:ABV40,$B41+1,1)</f>
        <v>-</v>
      </c>
      <c r="ABW41" s="535" t="str" cm="1">
        <f t="array" ref="ABW41">INDEX(ABW$13:ABW40,$B41+1,1)</f>
        <v>-</v>
      </c>
      <c r="ABX41" s="535" t="str" cm="1">
        <f t="array" ref="ABX41">INDEX(ABX$13:ABX40,$B41+1,1)</f>
        <v>-</v>
      </c>
      <c r="ABY41" s="535" t="str" cm="1">
        <f t="array" ref="ABY41">INDEX(ABY$13:ABY40,$B41+1,1)</f>
        <v>-</v>
      </c>
      <c r="ABZ41" s="535" t="str" cm="1">
        <f t="array" ref="ABZ41">INDEX(ABZ$13:ABZ40,$B41+1,1)</f>
        <v>-</v>
      </c>
      <c r="ACA41" s="535" t="str" cm="1">
        <f t="array" ref="ACA41">INDEX(ACA$13:ACA40,$B41+1,1)</f>
        <v>-</v>
      </c>
      <c r="ACB41" s="535" t="str" cm="1">
        <f t="array" ref="ACB41">INDEX(ACB$13:ACB40,$B41+1,1)</f>
        <v>-</v>
      </c>
      <c r="ACC41" s="535" t="str" cm="1">
        <f t="array" ref="ACC41">INDEX(ACC$13:ACC40,$B41+1,1)</f>
        <v>-</v>
      </c>
      <c r="ACD41" s="535" t="str" cm="1">
        <f t="array" ref="ACD41">INDEX(ACD$13:ACD40,$B41+1,1)</f>
        <v>-</v>
      </c>
      <c r="ACE41" s="535" t="str" cm="1">
        <f t="array" ref="ACE41">INDEX(ACE$13:ACE40,$B41+1,1)</f>
        <v>-</v>
      </c>
      <c r="ACF41" s="535" t="str" cm="1">
        <f t="array" ref="ACF41">INDEX(ACF$13:ACF40,$B41+1,1)</f>
        <v>-</v>
      </c>
      <c r="ACG41" s="535" t="str" cm="1">
        <f t="array" ref="ACG41">INDEX(ACG$13:ACG40,$B41+1,1)</f>
        <v>-</v>
      </c>
      <c r="ACH41" s="535" t="str" cm="1">
        <f t="array" ref="ACH41">INDEX(ACH$13:ACH40,$B41+1,1)</f>
        <v>-</v>
      </c>
      <c r="ACI41" s="535" t="str" cm="1">
        <f t="array" ref="ACI41">INDEX(ACI$13:ACI40,$B41+1,1)</f>
        <v>-</v>
      </c>
      <c r="ACJ41" s="535" t="str" cm="1">
        <f t="array" ref="ACJ41">INDEX(ACJ$13:ACJ40,$B41+1,1)</f>
        <v>-</v>
      </c>
      <c r="ACK41" s="535" t="str" cm="1">
        <f t="array" ref="ACK41">INDEX(ACK$13:ACK40,$B41+1,1)</f>
        <v>-</v>
      </c>
      <c r="ACL41" s="535" t="str" cm="1">
        <f t="array" ref="ACL41">INDEX(ACL$13:ACL40,$B41+1,1)</f>
        <v>-</v>
      </c>
      <c r="ACM41" s="535" t="str" cm="1">
        <f t="array" ref="ACM41">INDEX(ACM$13:ACM40,$B41+1,1)</f>
        <v>-</v>
      </c>
      <c r="ACN41" s="535" t="str" cm="1">
        <f t="array" ref="ACN41">INDEX(ACN$13:ACN40,$B41+1,1)</f>
        <v>-</v>
      </c>
      <c r="ACO41" s="535" t="str" cm="1">
        <f t="array" ref="ACO41">INDEX(ACO$13:ACO40,$B41+1,1)</f>
        <v>-</v>
      </c>
      <c r="ACP41" s="535" t="str" cm="1">
        <f t="array" ref="ACP41">INDEX(ACP$13:ACP40,$B41+1,1)</f>
        <v>-</v>
      </c>
      <c r="ACQ41" s="535" t="str" cm="1">
        <f t="array" ref="ACQ41">INDEX(ACQ$13:ACQ40,$B41+1,1)</f>
        <v>-</v>
      </c>
      <c r="ACR41" s="535" t="str" cm="1">
        <f t="array" ref="ACR41">INDEX(ACR$13:ACR40,$B41+1,1)</f>
        <v>-</v>
      </c>
      <c r="ACS41" s="535" t="str" cm="1">
        <f t="array" ref="ACS41">INDEX(ACS$13:ACS40,$B41+1,1)</f>
        <v>-</v>
      </c>
      <c r="ACT41" s="535" t="str" cm="1">
        <f t="array" ref="ACT41">INDEX(ACT$13:ACT40,$B41+1,1)</f>
        <v>-</v>
      </c>
      <c r="ACU41" s="535" t="str" cm="1">
        <f t="array" ref="ACU41">INDEX(ACU$13:ACU40,$B41+1,1)</f>
        <v>-</v>
      </c>
      <c r="ACV41" s="535" t="str" cm="1">
        <f t="array" ref="ACV41">INDEX(ACV$13:ACV40,$B41+1,1)</f>
        <v>-</v>
      </c>
      <c r="ACW41" s="535" t="str" cm="1">
        <f t="array" ref="ACW41">INDEX(ACW$13:ACW40,$B41+1,1)</f>
        <v>-</v>
      </c>
      <c r="ACX41" s="535" t="str" cm="1">
        <f t="array" ref="ACX41">INDEX(ACX$13:ACX40,$B41+1,1)</f>
        <v>-</v>
      </c>
      <c r="ACY41" s="535" t="str" cm="1">
        <f t="array" ref="ACY41">INDEX(ACY$13:ACY40,$B41+1,1)</f>
        <v>-</v>
      </c>
      <c r="ACZ41" s="535" t="str" cm="1">
        <f t="array" ref="ACZ41">INDEX(ACZ$13:ACZ40,$B41+1,1)</f>
        <v>-</v>
      </c>
      <c r="ADA41" s="535" t="str" cm="1">
        <f t="array" ref="ADA41">INDEX(ADA$13:ADA40,$B41+1,1)</f>
        <v>-</v>
      </c>
      <c r="ADB41" s="535" cm="1">
        <f t="array" ref="ADB41">INDEX(ADB$13:ADB40,$B41+1,1)</f>
        <v>1</v>
      </c>
      <c r="ADC41" s="535" cm="1">
        <f t="array" ref="ADC41">INDEX(ADC$13:ADC40,$B41+1,1)</f>
        <v>1</v>
      </c>
      <c r="ADD41" s="535" t="str" cm="1">
        <f t="array" ref="ADD41">INDEX(ADD$13:ADD40,$B41+1,1)</f>
        <v>-</v>
      </c>
      <c r="ADE41" s="535" t="str" cm="1">
        <f t="array" ref="ADE41">INDEX(ADE$13:ADE40,$B41+1,1)</f>
        <v>-</v>
      </c>
      <c r="ADF41" s="535" t="str" cm="1">
        <f t="array" ref="ADF41">INDEX(ADF$13:ADF40,$B41+1,1)</f>
        <v>-</v>
      </c>
      <c r="ADG41" s="535" t="str" cm="1">
        <f t="array" ref="ADG41">INDEX(ADG$13:ADG40,$B41+1,1)</f>
        <v>-</v>
      </c>
      <c r="ADH41" s="535" t="str" cm="1">
        <f t="array" ref="ADH41">INDEX(ADH$13:ADH40,$B41+1,1)</f>
        <v>-</v>
      </c>
      <c r="ADI41" s="535" t="str" cm="1">
        <f t="array" ref="ADI41">INDEX(ADI$13:ADI40,$B41+1,1)</f>
        <v>-</v>
      </c>
      <c r="ADJ41" s="535" t="str" cm="1">
        <f t="array" ref="ADJ41">INDEX(ADJ$13:ADJ40,$B41+1,1)</f>
        <v>-</v>
      </c>
      <c r="ADK41" s="535" t="str" cm="1">
        <f t="array" ref="ADK41">INDEX(ADK$13:ADK40,$B41+1,1)</f>
        <v>-</v>
      </c>
      <c r="ADL41" s="535" t="str" cm="1">
        <f t="array" ref="ADL41">INDEX(ADL$13:ADL40,$B41+1,1)</f>
        <v>-</v>
      </c>
      <c r="ADM41" s="535" t="str" cm="1">
        <f t="array" ref="ADM41">INDEX(ADM$13:ADM40,$B41+1,1)</f>
        <v>-</v>
      </c>
      <c r="ADN41" s="535" t="str" cm="1">
        <f t="array" ref="ADN41">INDEX(ADN$13:ADN40,$B41+1,1)</f>
        <v>-</v>
      </c>
      <c r="ADO41" s="535" t="str" cm="1">
        <f t="array" ref="ADO41">INDEX(ADO$13:ADO40,$B41+1,1)</f>
        <v>-</v>
      </c>
      <c r="ADP41" s="535" t="str" cm="1">
        <f t="array" ref="ADP41">INDEX(ADP$13:ADP40,$B41+1,1)</f>
        <v>-</v>
      </c>
      <c r="ADQ41" s="18"/>
      <c r="ADR41" s="535" t="str" cm="1">
        <f t="array" ref="ADR41">INDEX(ADR$13:ADR40,$B41+1,1)</f>
        <v>-</v>
      </c>
      <c r="ADS41" s="535" t="str" cm="1">
        <f t="array" ref="ADS41">INDEX(ADS$13:ADS40,$B41+1,1)</f>
        <v>-</v>
      </c>
      <c r="ADT41" s="535" t="str" cm="1">
        <f t="array" ref="ADT41">INDEX(ADT$13:ADT40,$B41+1,1)</f>
        <v>-</v>
      </c>
      <c r="ADU41" s="535" t="str" cm="1">
        <f t="array" ref="ADU41">INDEX(ADU$13:ADU40,$B41+1,1)</f>
        <v>-</v>
      </c>
      <c r="ADV41" s="535" t="str" cm="1">
        <f t="array" ref="ADV41">INDEX(ADV$13:ADV40,$B41+1,1)</f>
        <v>-</v>
      </c>
      <c r="ADW41" s="535" t="str" cm="1">
        <f t="array" ref="ADW41">INDEX(ADW$13:ADW40,$B41+1,1)</f>
        <v>-</v>
      </c>
      <c r="ADX41" s="535" t="str" cm="1">
        <f t="array" ref="ADX41">INDEX(ADX$13:ADX40,$B41+1,1)</f>
        <v>-</v>
      </c>
      <c r="ADY41" s="535" t="str" cm="1">
        <f t="array" ref="ADY41">INDEX(ADY$13:ADY40,$B41+1,1)</f>
        <v>-</v>
      </c>
      <c r="ADZ41" s="535" t="str" cm="1">
        <f t="array" ref="ADZ41">INDEX(ADZ$13:ADZ40,$B41+1,1)</f>
        <v>-</v>
      </c>
      <c r="AEA41" s="535" t="str" cm="1">
        <f t="array" ref="AEA41">INDEX(AEA$13:AEA40,$B41+1,1)</f>
        <v>-</v>
      </c>
      <c r="AEB41" s="535" t="str" cm="1">
        <f t="array" ref="AEB41">INDEX(AEB$13:AEB40,$B41+1,1)</f>
        <v>-</v>
      </c>
      <c r="AEC41" s="535" t="str" cm="1">
        <f t="array" ref="AEC41">INDEX(AEC$13:AEC40,$B41+1,1)</f>
        <v>-</v>
      </c>
      <c r="AED41" s="535" t="str" cm="1">
        <f t="array" ref="AED41">INDEX(AED$13:AED40,$B41+1,1)</f>
        <v>-</v>
      </c>
      <c r="AEE41" s="535" t="str" cm="1">
        <f t="array" ref="AEE41">INDEX(AEE$13:AEE40,$B41+1,1)</f>
        <v>-</v>
      </c>
      <c r="AEF41" s="535" t="str" cm="1">
        <f t="array" ref="AEF41">INDEX(AEF$13:AEF40,$B41+1,1)</f>
        <v>-</v>
      </c>
      <c r="AEG41" s="535" t="str" cm="1">
        <f t="array" ref="AEG41">INDEX(AEG$13:AEG40,$B41+1,1)</f>
        <v>-</v>
      </c>
      <c r="AEH41" s="535" t="str" cm="1">
        <f t="array" ref="AEH41">INDEX(AEH$13:AEH40,$B41+1,1)</f>
        <v>-</v>
      </c>
      <c r="AEI41" s="535" t="str" cm="1">
        <f t="array" ref="AEI41">INDEX(AEI$13:AEI40,$B41+1,1)</f>
        <v>-</v>
      </c>
      <c r="AEJ41" s="535" t="str" cm="1">
        <f t="array" ref="AEJ41">INDEX(AEJ$13:AEJ40,$B41+1,1)</f>
        <v>-</v>
      </c>
      <c r="AEK41" s="535" t="str" cm="1">
        <f t="array" ref="AEK41">INDEX(AEK$13:AEK40,$B41+1,1)</f>
        <v>-</v>
      </c>
      <c r="AEL41" s="535" t="str" cm="1">
        <f t="array" ref="AEL41">INDEX(AEL$13:AEL40,$B41+1,1)</f>
        <v>-</v>
      </c>
      <c r="AEM41" s="535" t="str" cm="1">
        <f t="array" ref="AEM41">INDEX(AEM$13:AEM40,$B41+1,1)</f>
        <v>-</v>
      </c>
      <c r="AEN41" s="535" t="str" cm="1">
        <f t="array" ref="AEN41">INDEX(AEN$13:AEN40,$B41+1,1)</f>
        <v>-</v>
      </c>
      <c r="AEO41" s="535" t="str" cm="1">
        <f t="array" ref="AEO41">INDEX(AEO$13:AEO40,$B41+1,1)</f>
        <v>-</v>
      </c>
      <c r="AEP41" s="535" t="str" cm="1">
        <f t="array" ref="AEP41">INDEX(AEP$13:AEP40,$B41+1,1)</f>
        <v>-</v>
      </c>
      <c r="AEQ41" s="535" t="str" cm="1">
        <f t="array" ref="AEQ41">INDEX(AEQ$13:AEQ40,$B41+1,1)</f>
        <v>-</v>
      </c>
      <c r="AER41" s="535" t="str" cm="1">
        <f t="array" ref="AER41">INDEX(AER$13:AER40,$B41+1,1)</f>
        <v>-</v>
      </c>
      <c r="AES41" s="535" t="str" cm="1">
        <f t="array" ref="AES41">INDEX(AES$13:AES40,$B41+1,1)</f>
        <v>-</v>
      </c>
      <c r="AET41" s="535" t="str" cm="1">
        <f t="array" ref="AET41">INDEX(AET$13:AET40,$B41+1,1)</f>
        <v>-</v>
      </c>
      <c r="AEU41" s="535" t="str" cm="1">
        <f t="array" ref="AEU41">INDEX(AEU$13:AEU40,$B41+1,1)</f>
        <v>-</v>
      </c>
      <c r="AEV41" s="535" t="str" cm="1">
        <f t="array" ref="AEV41">INDEX(AEV$13:AEV40,$B41+1,1)</f>
        <v>-</v>
      </c>
      <c r="AEW41" s="535" t="str" cm="1">
        <f t="array" ref="AEW41">INDEX(AEW$13:AEW40,$B41+1,1)</f>
        <v>-</v>
      </c>
      <c r="AEX41" s="535" t="str" cm="1">
        <f t="array" ref="AEX41">INDEX(AEX$13:AEX40,$B41+1,1)</f>
        <v>-</v>
      </c>
      <c r="AEY41" s="535" t="str" cm="1">
        <f t="array" ref="AEY41">INDEX(AEY$13:AEY40,$B41+1,1)</f>
        <v>-</v>
      </c>
      <c r="AEZ41" s="535" t="str" cm="1">
        <f t="array" ref="AEZ41">INDEX(AEZ$13:AEZ40,$B41+1,1)</f>
        <v>-</v>
      </c>
      <c r="AFA41" s="535" t="str" cm="1">
        <f t="array" ref="AFA41">INDEX(AFA$13:AFA40,$B41+1,1)</f>
        <v>-</v>
      </c>
      <c r="AFB41" s="535" t="str" cm="1">
        <f t="array" ref="AFB41">INDEX(AFB$13:AFB40,$B41+1,1)</f>
        <v>-</v>
      </c>
      <c r="AFC41" s="535" t="str" cm="1">
        <f t="array" ref="AFC41">INDEX(AFC$13:AFC40,$B41+1,1)</f>
        <v>-</v>
      </c>
      <c r="AFD41" s="535" t="str" cm="1">
        <f t="array" ref="AFD41">INDEX(AFD$13:AFD40,$B41+1,1)</f>
        <v>-</v>
      </c>
      <c r="AFE41" s="535" t="str" cm="1">
        <f t="array" ref="AFE41">INDEX(AFE$13:AFE40,$B41+1,1)</f>
        <v>-</v>
      </c>
      <c r="AFF41" s="535" t="str" cm="1">
        <f t="array" ref="AFF41">INDEX(AFF$13:AFF40,$B41+1,1)</f>
        <v>-</v>
      </c>
      <c r="AFG41" s="535" t="str" cm="1">
        <f t="array" ref="AFG41">INDEX(AFG$13:AFG40,$B41+1,1)</f>
        <v>-</v>
      </c>
      <c r="AFH41" s="535" t="str" cm="1">
        <f t="array" ref="AFH41">INDEX(AFH$13:AFH40,$B41+1,1)</f>
        <v>-</v>
      </c>
      <c r="AFI41" s="535" t="str" cm="1">
        <f t="array" ref="AFI41">INDEX(AFI$13:AFI40,$B41+1,1)</f>
        <v>-</v>
      </c>
      <c r="AFJ41" s="535" t="str" cm="1">
        <f t="array" ref="AFJ41">INDEX(AFJ$13:AFJ40,$B41+1,1)</f>
        <v>-</v>
      </c>
      <c r="AFK41" s="535" t="str" cm="1">
        <f t="array" ref="AFK41">INDEX(AFK$13:AFK40,$B41+1,1)</f>
        <v>-</v>
      </c>
      <c r="AFL41" s="535" t="str" cm="1">
        <f t="array" ref="AFL41">INDEX(AFL$13:AFL40,$B41+1,1)</f>
        <v>-</v>
      </c>
      <c r="AFM41" s="535" t="str" cm="1">
        <f t="array" ref="AFM41">INDEX(AFM$13:AFM40,$B41+1,1)</f>
        <v>-</v>
      </c>
      <c r="AFN41" s="535" t="str" cm="1">
        <f t="array" ref="AFN41">INDEX(AFN$13:AFN40,$B41+1,1)</f>
        <v>-</v>
      </c>
      <c r="AFO41" s="535" t="str" cm="1">
        <f t="array" ref="AFO41">INDEX(AFO$13:AFO40,$B41+1,1)</f>
        <v>-</v>
      </c>
      <c r="AFP41" s="535" t="str" cm="1">
        <f t="array" ref="AFP41">INDEX(AFP$13:AFP40,$B41+1,1)</f>
        <v>-</v>
      </c>
      <c r="AFQ41" s="535" t="str" cm="1">
        <f t="array" ref="AFQ41">INDEX(AFQ$13:AFQ40,$B41+1,1)</f>
        <v>-</v>
      </c>
      <c r="AFR41" s="535" t="str" cm="1">
        <f t="array" ref="AFR41">INDEX(AFR$13:AFR40,$B41+1,1)</f>
        <v>-</v>
      </c>
      <c r="AFS41" s="535" t="str" cm="1">
        <f t="array" ref="AFS41">INDEX(AFS$13:AFS40,$B41+1,1)</f>
        <v>-</v>
      </c>
      <c r="AFT41" s="535" t="str" cm="1">
        <f t="array" ref="AFT41">INDEX(AFT$13:AFT40,$B41+1,1)</f>
        <v>-</v>
      </c>
      <c r="AFU41" s="535" t="str" cm="1">
        <f t="array" ref="AFU41">INDEX(AFU$13:AFU40,$B41+1,1)</f>
        <v>-</v>
      </c>
      <c r="AFV41" s="535" t="str" cm="1">
        <f t="array" ref="AFV41">INDEX(AFV$13:AFV40,$B41+1,1)</f>
        <v>-</v>
      </c>
      <c r="AFW41" s="535" t="str" cm="1">
        <f t="array" ref="AFW41">INDEX(AFW$13:AFW40,$B41+1,1)</f>
        <v>-</v>
      </c>
      <c r="AFX41" s="535" t="str" cm="1">
        <f t="array" ref="AFX41">INDEX(AFX$13:AFX40,$B41+1,1)</f>
        <v>-</v>
      </c>
      <c r="AFY41" s="535" t="str" cm="1">
        <f t="array" ref="AFY41">INDEX(AFY$13:AFY40,$B41+1,1)</f>
        <v>-</v>
      </c>
      <c r="AFZ41" s="535" t="str" cm="1">
        <f t="array" ref="AFZ41">INDEX(AFZ$13:AFZ40,$B41+1,1)</f>
        <v>-</v>
      </c>
      <c r="AGA41" s="535" t="str" cm="1">
        <f t="array" ref="AGA41">INDEX(AGA$13:AGA40,$B41+1,1)</f>
        <v>-</v>
      </c>
      <c r="AGB41" s="535" t="str" cm="1">
        <f t="array" ref="AGB41">INDEX(AGB$13:AGB40,$B41+1,1)</f>
        <v>-</v>
      </c>
      <c r="AGC41" s="535" t="str" cm="1">
        <f t="array" ref="AGC41">INDEX(AGC$13:AGC40,$B41+1,1)</f>
        <v>-</v>
      </c>
      <c r="AGD41" s="535" t="str" cm="1">
        <f t="array" ref="AGD41">INDEX(AGD$13:AGD40,$B41+1,1)</f>
        <v>-</v>
      </c>
      <c r="AGE41" s="535" t="str" cm="1">
        <f t="array" ref="AGE41">INDEX(AGE$13:AGE40,$B41+1,1)</f>
        <v>-</v>
      </c>
      <c r="AGF41" s="535" t="str" cm="1">
        <f t="array" ref="AGF41">INDEX(AGF$13:AGF40,$B41+1,1)</f>
        <v>-</v>
      </c>
      <c r="AGG41" s="535" t="str" cm="1">
        <f t="array" ref="AGG41">INDEX(AGG$13:AGG40,$B41+1,1)</f>
        <v>-</v>
      </c>
      <c r="AGH41" s="535" t="str" cm="1">
        <f t="array" ref="AGH41">INDEX(AGH$13:AGH40,$B41+1,1)</f>
        <v>-</v>
      </c>
      <c r="AGI41" s="535" t="str" cm="1">
        <f t="array" ref="AGI41">INDEX(AGI$13:AGI40,$B41+1,1)</f>
        <v>-</v>
      </c>
      <c r="AGJ41" s="535" t="str" cm="1">
        <f t="array" ref="AGJ41">INDEX(AGJ$13:AGJ40,$B41+1,1)</f>
        <v>-</v>
      </c>
      <c r="AGK41" s="535" t="str" cm="1">
        <f t="array" ref="AGK41">INDEX(AGK$13:AGK40,$B41+1,1)</f>
        <v>-</v>
      </c>
      <c r="AGL41" s="535" t="str" cm="1">
        <f t="array" ref="AGL41">INDEX(AGL$13:AGL40,$B41+1,1)</f>
        <v>-</v>
      </c>
      <c r="AGM41" s="535" t="str" cm="1">
        <f t="array" ref="AGM41">INDEX(AGM$13:AGM40,$B41+1,1)</f>
        <v>-</v>
      </c>
      <c r="AGN41" s="535" t="str" cm="1">
        <f t="array" ref="AGN41">INDEX(AGN$13:AGN40,$B41+1,1)</f>
        <v>-</v>
      </c>
      <c r="AGO41" s="535" t="str" cm="1">
        <f t="array" ref="AGO41">INDEX(AGO$13:AGO40,$B41+1,1)</f>
        <v>-</v>
      </c>
      <c r="AGP41" s="535" t="str" cm="1">
        <f t="array" ref="AGP41">INDEX(AGP$13:AGP40,$B41+1,1)</f>
        <v>-</v>
      </c>
      <c r="AGQ41" s="535" t="str" cm="1">
        <f t="array" ref="AGQ41">INDEX(AGQ$13:AGQ40,$B41+1,1)</f>
        <v>-</v>
      </c>
      <c r="AGR41" s="535" t="str" cm="1">
        <f t="array" ref="AGR41">INDEX(AGR$13:AGR40,$B41+1,1)</f>
        <v>-</v>
      </c>
      <c r="AGS41" s="535" t="str" cm="1">
        <f t="array" ref="AGS41">INDEX(AGS$13:AGS40,$B41+1,1)</f>
        <v>-</v>
      </c>
      <c r="AGT41" s="535" t="str" cm="1">
        <f t="array" ref="AGT41">INDEX(AGT$13:AGT40,$B41+1,1)</f>
        <v>-</v>
      </c>
      <c r="AGU41" s="535" t="str" cm="1">
        <f t="array" ref="AGU41">INDEX(AGU$13:AGU40,$B41+1,1)</f>
        <v>-</v>
      </c>
      <c r="AGV41" s="535" t="str" cm="1">
        <f t="array" ref="AGV41">INDEX(AGV$13:AGV40,$B41+1,1)</f>
        <v>-</v>
      </c>
      <c r="AGW41" s="535" t="str" cm="1">
        <f t="array" ref="AGW41">INDEX(AGW$13:AGW40,$B41+1,1)</f>
        <v>-</v>
      </c>
      <c r="AGX41" s="535" t="str" cm="1">
        <f t="array" ref="AGX41">INDEX(AGX$13:AGX40,$B41+1,1)</f>
        <v>-</v>
      </c>
      <c r="AGY41" s="535" t="str" cm="1">
        <f t="array" ref="AGY41">INDEX(AGY$13:AGY40,$B41+1,1)</f>
        <v>-</v>
      </c>
      <c r="AGZ41" s="535" t="str" cm="1">
        <f t="array" ref="AGZ41">INDEX(AGZ$13:AGZ40,$B41+1,1)</f>
        <v>-</v>
      </c>
      <c r="AHA41" s="535" t="str" cm="1">
        <f t="array" ref="AHA41">INDEX(AHA$13:AHA40,$B41+1,1)</f>
        <v>-</v>
      </c>
      <c r="AHB41" s="535" t="str" cm="1">
        <f t="array" ref="AHB41">INDEX(AHB$13:AHB40,$B41+1,1)</f>
        <v>-</v>
      </c>
      <c r="AHC41" s="535" t="str" cm="1">
        <f t="array" ref="AHC41">INDEX(AHC$13:AHC40,$B41+1,1)</f>
        <v>-</v>
      </c>
      <c r="AHD41" s="535" cm="1">
        <f t="array" ref="AHD41">INDEX(AHD$13:AHD40,$B41+1,1)</f>
        <v>0</v>
      </c>
      <c r="AHE41" s="483">
        <v>0</v>
      </c>
    </row>
    <row r="42" spans="1:889" outlineLevel="1">
      <c r="A42" s="18">
        <f t="shared" si="148"/>
        <v>29</v>
      </c>
      <c r="B42" s="18">
        <f t="shared" si="218"/>
        <v>6</v>
      </c>
      <c r="C42">
        <v>2</v>
      </c>
      <c r="D42" s="17" t="str" cm="1">
        <f t="array" ref="D42">INDEX(D$13:D41,$B42+1,1)</f>
        <v>GSW</v>
      </c>
      <c r="E42" t="b">
        <v>1</v>
      </c>
      <c r="F42" t="b">
        <v>0</v>
      </c>
      <c r="G42" t="b">
        <f t="shared" si="224"/>
        <v>1</v>
      </c>
      <c r="H42" s="40" t="s">
        <v>3185</v>
      </c>
      <c r="I42" s="535" cm="1">
        <f t="array" ref="I42">INDEX(I$13:I41,$B42+1,1)</f>
        <v>1</v>
      </c>
      <c r="J42" s="535" cm="1">
        <f t="array" ref="J42">INDEX(J$13:J41,$B42+1,1)</f>
        <v>0</v>
      </c>
      <c r="K42" s="22">
        <v>1</v>
      </c>
      <c r="L42" s="535" cm="1">
        <f t="array" ref="L42">INDEX(L$13:L41,$B42+1,1)</f>
        <v>2</v>
      </c>
      <c r="M42" s="535" cm="1">
        <f t="array" ref="M42">INDEX(M$13:M41,$B42+1,1)</f>
        <v>0</v>
      </c>
      <c r="N42" s="535" cm="1">
        <f t="array" ref="N42">INDEX(N$13:N41,$B42+1,1)</f>
        <v>3</v>
      </c>
      <c r="O42" s="535" cm="1">
        <f t="array" ref="O42">INDEX(O$13:O41,$B42+1,1)</f>
        <v>2</v>
      </c>
      <c r="P42" s="535" cm="1">
        <f t="array" ref="P42">INDEX(P$13:P41,$B42+1,1)</f>
        <v>0</v>
      </c>
      <c r="Q42" s="535" cm="1">
        <f t="array" ref="Q42">INDEX(Q$13:Q41,$B42+1,1)</f>
        <v>0</v>
      </c>
      <c r="R42" s="535" cm="1">
        <f t="array" ref="R42">INDEX(R$13:R41,$B42+1,1)</f>
        <v>1</v>
      </c>
      <c r="S42" s="535" cm="1">
        <f t="array" ref="S42">INDEX(S$13:S41,$B42+1,1)</f>
        <v>0</v>
      </c>
      <c r="T42" s="411">
        <f t="shared" si="149"/>
        <v>2</v>
      </c>
      <c r="U42" s="411">
        <f t="shared" si="150"/>
        <v>2</v>
      </c>
      <c r="V42" s="411">
        <f t="shared" si="230"/>
        <v>2</v>
      </c>
      <c r="W42" s="773" t="b">
        <f>W40</f>
        <v>0</v>
      </c>
      <c r="X42" s="772" t="b">
        <f t="shared" si="225"/>
        <v>1</v>
      </c>
      <c r="Y42" s="772" t="b">
        <f t="shared" si="225"/>
        <v>1</v>
      </c>
      <c r="Z42" s="791" t="b" cm="1">
        <f t="array" ref="Z42">INDEX(Z$13:Z41,$B42+1,1)</f>
        <v>0</v>
      </c>
      <c r="AA42" s="411">
        <f t="shared" si="153"/>
        <v>6</v>
      </c>
      <c r="AB42" s="411">
        <f t="shared" si="154"/>
        <v>6</v>
      </c>
      <c r="AC42" s="411"/>
      <c r="AD42" s="411">
        <f t="shared" si="155"/>
        <v>6</v>
      </c>
      <c r="AE42" s="111"/>
      <c r="AF42" s="111"/>
      <c r="AG42" s="111"/>
      <c r="AH42" s="111"/>
      <c r="AI42" s="535" cm="1">
        <f t="array" ref="AI42">INDEX(AI$13:AI41,$B42+1,1)</f>
        <v>1</v>
      </c>
      <c r="AJ42" s="535" cm="1">
        <f t="array" ref="AJ42">INDEX(AJ$13:AJ41,$B42+1,1)</f>
        <v>1</v>
      </c>
      <c r="AK42" s="535" cm="1">
        <f t="array" ref="AK42">INDEX(AK$13:AK41,$B42+1,1)</f>
        <v>1</v>
      </c>
      <c r="AL42" s="535" cm="1">
        <f t="array" ref="AL42">INDEX(AL$13:AL41,$B42+1,1)</f>
        <v>0</v>
      </c>
      <c r="AM42" s="535" cm="1">
        <f t="array" ref="AM42">INDEX(AM$13:AM41,$B42+1,1)</f>
        <v>0</v>
      </c>
      <c r="AN42" s="811" t="str" cm="1">
        <f t="array" ref="AN42">INDEX(AN$13:AN41,$B42+1,1)</f>
        <v/>
      </c>
      <c r="AO42" s="535" t="str" cm="1">
        <f t="array" ref="AO42">INDEX(AO$13:AO41,$B42+1,1)</f>
        <v/>
      </c>
      <c r="AP42" s="535" t="str" cm="1">
        <f t="array" ref="AP42">INDEX(AP$13:AP41,$B42+1,1)</f>
        <v/>
      </c>
      <c r="AQ42" s="535" cm="1">
        <f t="array" ref="AQ42">INDEX(AQ$13:AQ41,$B42+1,1)</f>
        <v>1</v>
      </c>
      <c r="AR42" s="535" cm="1">
        <f t="array" ref="AR42">INDEX(AR$13:AR41,$B42+1,1)</f>
        <v>1</v>
      </c>
      <c r="AS42" s="111"/>
      <c r="AT42" s="111"/>
      <c r="AU42" s="111"/>
      <c r="AV42" s="111"/>
      <c r="AW42" s="111"/>
      <c r="AX42" s="111"/>
      <c r="AY42" s="111"/>
      <c r="AZ42" s="111"/>
      <c r="BA42" s="18"/>
      <c r="BB42" s="18"/>
      <c r="BC42" s="200" t="str" cm="1">
        <f t="array" aca="1" ref="BC42" ca="1">$H42&amp;" "        &amp;_xlfn.SINGLE( INDEX(i.ModelStructure,$I42,1))    &amp;" "
&amp; $D42        &amp;       IF(OR($CG42="-", $CG42),"_PInp","_Full")&amp;    CHOOSE($DT42+1," Fine","  MWM","  SFM","  CFS","  GFS"," Meat"," Wool","  Mat "," 1stC"," Term"," Shed","     ")&amp;IF($FG42=1,"&amp;EL","   ")&amp;IF($DZ42=TRUE,"&amp;BBT","    ")
&amp;      " TOL"&amp;_xlfn.SINGLE(INDEX(i.TOL_Desc,1,$N42))   &amp; " Scan"&amp;$AK42
&amp;       CHOOSE($K42+1," CFS"," GFS"," NFS")&amp;     " CG_"&amp;_xlfn.SINGLE(_xlfn.SWITCH($ZY42,"-",1,TRUE,1,FALSE,0))&amp;_xlfn.SINGLE(    IF($AAB42="-"," FodCrop    ",_xlfn.SWITCH(VALUE(LEFT($AAB$4,1)),0," All",6," Lup",9," Oat",11," OaF")&amp;"_Fod"&amp;TEXT($AAB42,"000%")))
&amp;" REV"&amp;"_"&amp;TEXT($JJ42,"00;-0;00;@ ")&amp;TEXT($AP42,"00;-0;00;  @")&amp;"_"&amp;TEXT($JO42,"0")&amp;"_"&amp;TEXT($AR42,"0")
&amp; " RR"&amp;TEXT(SUM($FK42:$FL42),"+00%;-00%;    ;@")
&amp; " ("&amp;IF($DM42,"P","E")   &amp;IF($DN42,"T","t")        &amp;     "_F"&amp;IF($ACM42=TRUE,3,0)+COUNTIF($ACE42:$ACI42,TRUE)+COUNTIF($BX42:$BY42,"&gt;0")&amp;IF($ACK42=TRUE,3,0)+COUNTIF($BX42:$BY42,"&gt;0")&amp;"N"&amp;$ACP42&amp;$ACQ42&amp;"L"&amp;$ADB42&amp;$ADC42&amp;"_"&amp;$ADA42&amp;")"</f>
        <v>HybridFeedSt SE GSW_PInp  GFS        TOLSpr Scan1 GFS CG_1 FodCrop     REV_-   _-_1 RR+01% (Et_F00N--L11_-)</v>
      </c>
      <c r="BD42" s="8" t="str">
        <f ca="1">IF(COUNTIF($BC$13:$BC42,$BC42)=1,"-","Dup")</f>
        <v>-</v>
      </c>
      <c r="BE42" s="18"/>
      <c r="BF42" s="535" t="b" cm="1">
        <f t="array" ref="BF42">INDEX(BF$13:BF41,$B42+1,1)</f>
        <v>0</v>
      </c>
      <c r="BG42" s="535" t="b" cm="1">
        <f t="array" ref="BG42">INDEX(BG$13:BG41,$B42+1,1)</f>
        <v>0</v>
      </c>
      <c r="BH42" s="535" t="b" cm="1">
        <f t="array" ref="BH42">INDEX(BH$13:BH41,$B42+1,1)</f>
        <v>0</v>
      </c>
      <c r="BI42" s="535" t="b" cm="1">
        <f t="array" ref="BI42">INDEX(BI$13:BI41,$B42+1,1)</f>
        <v>0</v>
      </c>
      <c r="BJ42" s="535" t="b" cm="1">
        <f t="array" ref="BJ42">INDEX(BJ$13:BJ41,$B42+1,1)</f>
        <v>0</v>
      </c>
      <c r="BK42" s="535" t="b" cm="1">
        <f t="array" ref="BK42">INDEX(BK$13:BK41,$B42+1,1)</f>
        <v>0</v>
      </c>
      <c r="BL42" s="535" t="b" cm="1">
        <f t="array" ref="BL42">INDEX(BL$13:BL41,$B42+1,1)</f>
        <v>0</v>
      </c>
      <c r="BM42" s="535" t="b" cm="1">
        <f t="array" ref="BM42">INDEX(BM$13:BM41,$B42+1,1)</f>
        <v>0</v>
      </c>
      <c r="BN42" s="535" t="b" cm="1">
        <f t="array" ref="BN42">INDEX(BN$13:BN41,$B42+1,1)</f>
        <v>0</v>
      </c>
      <c r="BO42" s="18"/>
      <c r="BP42" s="535" t="b" cm="1">
        <f t="array" ref="BP42">INDEX(BP$13:BP41,$B42+1,1)</f>
        <v>0</v>
      </c>
      <c r="BQ42" s="535" t="str" cm="1">
        <f t="array" ref="BQ42">INDEX(BQ$13:BQ41,$B42+1,1)</f>
        <v>-</v>
      </c>
      <c r="BR42" s="535" t="str" cm="1">
        <f t="array" ref="BR42">INDEX(BR$13:BR41,$B42+1,1)</f>
        <v>-</v>
      </c>
      <c r="BS42" s="535" t="str" cm="1">
        <f t="array" ref="BS42">INDEX(BS$13:BS41,$B42+1,1)</f>
        <v>-</v>
      </c>
      <c r="BT42" s="535" t="str" cm="1">
        <f t="array" ref="BT42">INDEX(BT$13:BT41,$B42+1,1)</f>
        <v>-</v>
      </c>
      <c r="BU42" s="535" t="str" cm="1">
        <f t="array" ref="BU42">INDEX(BU$13:BU41,$B42+1,1)</f>
        <v>-</v>
      </c>
      <c r="BV42" s="535" t="str" cm="1">
        <f t="array" ref="BV42">INDEX(BV$13:BV41,$B42+1,1)</f>
        <v>-</v>
      </c>
      <c r="BW42" s="535" t="str" cm="1">
        <f t="array" ref="BW42">INDEX(BW$13:BW41,$B42+1,1)</f>
        <v>-</v>
      </c>
      <c r="BX42" s="535" t="str" cm="1">
        <f t="array" ref="BX42">INDEX(BX$13:BX41,$B42+1,1)</f>
        <v>-</v>
      </c>
      <c r="BY42" s="535" t="str" cm="1">
        <f t="array" ref="BY42">INDEX(BY$13:BY41,$B42+1,1)</f>
        <v>-</v>
      </c>
      <c r="BZ42" s="535" t="str" cm="1">
        <f t="array" ref="BZ42">INDEX(BZ$13:BZ41,$B42+1,1)</f>
        <v>-</v>
      </c>
      <c r="CA42" s="535" t="str" cm="1">
        <f t="array" ref="CA42">INDEX(CA$13:CA41,$B42+1,1)</f>
        <v>-</v>
      </c>
      <c r="CB42" s="535" t="b" cm="1">
        <f t="array" ref="CB42">INDEX(CB$13:CB41,$B42+1,1)</f>
        <v>0</v>
      </c>
      <c r="CC42" s="535" t="str" cm="1">
        <f t="array" ref="CC42">INDEX(CC$13:CC41,$B42+1,1)</f>
        <v>-</v>
      </c>
      <c r="CD42" s="535" t="str" cm="1">
        <f t="array" ref="CD42">INDEX(CD$13:CD41,$B42+1,1)</f>
        <v>-</v>
      </c>
      <c r="CE42" s="535" t="str" cm="1">
        <f t="array" ref="CE42">INDEX(CE$13:CE41,$B42+1,1)</f>
        <v>-</v>
      </c>
      <c r="CF42" s="535" t="str" cm="1">
        <f t="array" ref="CF42">INDEX(CF$13:CF41,$B42+1,1)</f>
        <v>-</v>
      </c>
      <c r="CG42" s="535" t="str" cm="1">
        <f t="array" ref="CG42">INDEX(CG$13:CG41,$B42+1,1)</f>
        <v>-</v>
      </c>
      <c r="CH42" s="535" t="str" cm="1">
        <f t="array" ref="CH42">INDEX(CH$13:CH41,$B42+1,1)</f>
        <v>-</v>
      </c>
      <c r="CI42" s="535" t="str" cm="1">
        <f t="array" ref="CI42">INDEX(CI$13:CI41,$B42+1,1)</f>
        <v>-</v>
      </c>
      <c r="CJ42" s="535" t="str" cm="1">
        <f t="array" ref="CJ42">INDEX(CJ$13:CJ41,$B42+1,1)</f>
        <v>-</v>
      </c>
      <c r="CK42" s="18"/>
      <c r="CL42" s="22" t="b">
        <v>1</v>
      </c>
      <c r="CM42" s="535" t="str" cm="1">
        <f t="array" ref="CM42">INDEX(CM$13:CM41,$B42+1,1)</f>
        <v>-</v>
      </c>
      <c r="CN42" s="411" t="str">
        <f t="shared" ca="1" si="159"/>
        <v>-</v>
      </c>
      <c r="CO42" s="411">
        <f t="shared" si="231"/>
        <v>1</v>
      </c>
      <c r="CP42" s="411">
        <f t="shared" si="231"/>
        <v>1</v>
      </c>
      <c r="CQ42" s="535" t="str" cm="1">
        <f t="array" ref="CQ42">INDEX(CQ$13:CQ41,$B42+1,1)</f>
        <v>-</v>
      </c>
      <c r="CR42" s="535" t="str" cm="1">
        <f t="array" ref="CR42">INDEX(CR$13:CR41,$B42+1,1)</f>
        <v>-</v>
      </c>
      <c r="CS42" s="535" t="str" cm="1">
        <f t="array" ref="CS42">INDEX(CS$13:CS41,$B42+1,1)</f>
        <v>-</v>
      </c>
      <c r="CT42" s="535" t="str" cm="1">
        <f t="array" ref="CT42">INDEX(CT$13:CT41,$B42+1,1)</f>
        <v>-</v>
      </c>
      <c r="CU42" s="411" t="str">
        <f t="shared" ca="1" si="161"/>
        <v>-</v>
      </c>
      <c r="CV42" s="411">
        <f t="shared" si="232"/>
        <v>1</v>
      </c>
      <c r="CW42" s="411">
        <f t="shared" si="232"/>
        <v>1</v>
      </c>
      <c r="CX42" s="535" t="str" cm="1">
        <f t="array" ref="CX42">INDEX(CX$13:CX41,$B42+1,1)</f>
        <v>-</v>
      </c>
      <c r="CY42" s="535" t="str" cm="1">
        <f t="array" ref="CY42">INDEX(CY$13:CY41,$B42+1,1)</f>
        <v>-</v>
      </c>
      <c r="CZ42" s="411" t="str">
        <f t="shared" ca="1" si="163"/>
        <v>-</v>
      </c>
      <c r="DA42" s="411">
        <f t="shared" si="164"/>
        <v>1</v>
      </c>
      <c r="DB42" s="535" t="str" cm="1">
        <f t="array" ref="DB42">INDEX(DB$13:DB41,$B42+1,1)</f>
        <v>-</v>
      </c>
      <c r="DC42" s="535" t="str" cm="1">
        <f t="array" ref="DC42">INDEX(DC$13:DC41,$B42+1,1)</f>
        <v>-</v>
      </c>
      <c r="DD42" s="411">
        <f t="shared" si="165"/>
        <v>1</v>
      </c>
      <c r="DE42" s="535" t="str" cm="1">
        <f t="array" ref="DE42">INDEX(DE$13:DE41,$B42+1,1)</f>
        <v>-</v>
      </c>
      <c r="DF42" s="535" t="str" cm="1">
        <f t="array" ref="DF42">INDEX(DF$13:DF41,$B42+1,1)</f>
        <v>-</v>
      </c>
      <c r="DG42" s="411" t="str">
        <f t="shared" ca="1" si="166"/>
        <v>-</v>
      </c>
      <c r="DH42" s="411">
        <f t="shared" si="233"/>
        <v>1</v>
      </c>
      <c r="DI42" s="411">
        <f t="shared" si="233"/>
        <v>1</v>
      </c>
      <c r="DJ42" s="535" cm="1">
        <f t="array" ref="DJ42">INDEX(DJ$13:DJ41,$B42+1,1)</f>
        <v>0</v>
      </c>
      <c r="DK42" s="535" cm="1">
        <f t="array" ref="DK42">INDEX(DK$13:DK41,$B42+1,1)</f>
        <v>0</v>
      </c>
      <c r="DL42" s="18"/>
      <c r="DM42" s="535" t="b" cm="1">
        <f t="array" ref="DM42">INDEX(DM$13:DM41,$B42+1,1)</f>
        <v>0</v>
      </c>
      <c r="DN42" s="535" t="b" cm="1">
        <f t="array" ref="DN42">INDEX(DN$13:DN41,$B42+1,1)</f>
        <v>0</v>
      </c>
      <c r="DO42" s="535" t="b" cm="1">
        <f t="array" ref="DO42">INDEX(DO$13:DO41,$B42+1,1)</f>
        <v>1</v>
      </c>
      <c r="DP42" s="535" t="str" cm="1">
        <f t="array" ref="DP42">INDEX(DP$13:DP41,$B42+1,1)</f>
        <v>-</v>
      </c>
      <c r="DQ42" s="536" cm="1">
        <f t="array" ref="DQ42">INDEX(DQ$13:DQ41,$B42+1,1)</f>
        <v>0</v>
      </c>
      <c r="DR42" s="535" cm="1">
        <f t="array" ref="DR42">INDEX(DR$13:DR41,$B42+1,1)</f>
        <v>1</v>
      </c>
      <c r="DS42" s="535" cm="1">
        <f t="array" ref="DS42">INDEX(DS$13:DS41,$B42+1,1)</f>
        <v>1</v>
      </c>
      <c r="DT42" s="411">
        <f t="shared" si="198"/>
        <v>4</v>
      </c>
      <c r="DU42" s="411" t="str">
        <f t="shared" si="198"/>
        <v>-</v>
      </c>
      <c r="DV42" s="535" t="str" cm="1">
        <f t="array" ref="DV42">INDEX(DV$13:DV41,$B42+1,1)</f>
        <v>-</v>
      </c>
      <c r="DW42" s="411" t="str">
        <f t="shared" si="199"/>
        <v>-</v>
      </c>
      <c r="DX42" s="411" t="str">
        <f t="shared" si="199"/>
        <v>-</v>
      </c>
      <c r="DY42" s="411" t="str">
        <f t="shared" si="199"/>
        <v>-</v>
      </c>
      <c r="DZ42" s="411" t="b">
        <f t="shared" si="200"/>
        <v>0</v>
      </c>
      <c r="EA42" s="535" t="str" cm="1">
        <f t="array" ref="EA42">INDEX(EA$13:EA41,$B42+1,1)</f>
        <v>-</v>
      </c>
      <c r="EB42" s="535" t="str" cm="1">
        <f t="array" ref="EB42">INDEX(EB$13:EB41,$B42+1,1)</f>
        <v>-</v>
      </c>
      <c r="EC42" s="535" t="str" cm="1">
        <f t="array" ref="EC42">INDEX(EC$13:EC41,$B42+1,1)</f>
        <v>-</v>
      </c>
      <c r="ED42" s="535" t="str" cm="1">
        <f t="array" ref="ED42">INDEX(ED$13:ED41,$B42+1,1)</f>
        <v>-</v>
      </c>
      <c r="EE42" s="411">
        <f t="shared" si="238"/>
        <v>500</v>
      </c>
      <c r="EF42" s="411">
        <f t="shared" si="238"/>
        <v>500</v>
      </c>
      <c r="EG42" s="411" t="str">
        <f t="shared" si="238"/>
        <v>-</v>
      </c>
      <c r="EH42" s="411" t="str">
        <f t="shared" si="238"/>
        <v>-</v>
      </c>
      <c r="EI42" s="411" t="str">
        <f t="shared" si="238"/>
        <v>-</v>
      </c>
      <c r="EJ42" s="535" cm="1">
        <f t="array" ref="EJ42">INDEX(EJ$13:EJ41,$B42+1,1)</f>
        <v>0</v>
      </c>
      <c r="EK42" s="535" cm="1">
        <f t="array" ref="EK42">INDEX(EK$13:EK41,$B42+1,1)</f>
        <v>999999</v>
      </c>
      <c r="EL42" s="535" cm="1">
        <f t="array" ref="EL42">INDEX(EL$13:EL41,$B42+1,1)</f>
        <v>999999</v>
      </c>
      <c r="EM42" s="535" cm="1">
        <f t="array" ref="EM42">INDEX(EM$13:EM41,$B42+1,1)</f>
        <v>999999</v>
      </c>
      <c r="EN42" s="535" cm="1">
        <f t="array" ref="EN42">INDEX(EN$13:EN41,$B42+1,1)</f>
        <v>999999</v>
      </c>
      <c r="EO42" s="535" cm="1">
        <f t="array" ref="EO42">INDEX(EO$13:EO41,$B42+1,1)</f>
        <v>999999</v>
      </c>
      <c r="EP42" s="535" cm="1">
        <f t="array" ref="EP42">INDEX(EP$13:EP41,$B42+1,1)</f>
        <v>999999</v>
      </c>
      <c r="EQ42" s="535" cm="1">
        <f t="array" ref="EQ42">INDEX(EQ$13:EQ41,$B42+1,1)</f>
        <v>999999</v>
      </c>
      <c r="ER42" s="535" cm="1">
        <f t="array" ref="ER42">INDEX(ER$13:ER41,$B42+1,1)</f>
        <v>999999</v>
      </c>
      <c r="ES42" s="535" cm="1">
        <f t="array" ref="ES42">INDEX(ES$13:ES41,$B42+1,1)</f>
        <v>999999</v>
      </c>
      <c r="ET42" s="535" cm="1">
        <f t="array" ref="ET42">INDEX(ET$13:ET41,$B42+1,1)</f>
        <v>999999</v>
      </c>
      <c r="EU42" s="535" cm="1">
        <f t="array" ref="EU42">INDEX(EU$13:EU41,$B42+1,1)</f>
        <v>999999</v>
      </c>
      <c r="EV42" s="535" cm="1">
        <f t="array" ref="EV42">INDEX(EV$13:EV41,$B42+1,1)</f>
        <v>999999</v>
      </c>
      <c r="EW42" s="777">
        <f t="shared" si="226"/>
        <v>0</v>
      </c>
      <c r="EX42" s="777">
        <f t="shared" si="226"/>
        <v>0</v>
      </c>
      <c r="EY42" s="777">
        <f t="shared" si="226"/>
        <v>999999</v>
      </c>
      <c r="EZ42" s="535" t="str" cm="1">
        <f t="array" ref="EZ42">INDEX(EZ$13:EZ41,$B42+1,1)</f>
        <v>-</v>
      </c>
      <c r="FA42" s="535" t="str" cm="1">
        <f t="array" ref="FA42">INDEX(FA$13:FA41,$B42+1,1)</f>
        <v>-</v>
      </c>
      <c r="FB42" s="411" t="str">
        <f t="shared" si="227"/>
        <v>-</v>
      </c>
      <c r="FC42" s="411" t="str">
        <f t="shared" si="227"/>
        <v>-</v>
      </c>
      <c r="FD42" s="776">
        <f t="shared" si="192"/>
        <v>0</v>
      </c>
      <c r="FE42" s="774">
        <f t="shared" si="193"/>
        <v>999999</v>
      </c>
      <c r="FF42" s="775">
        <f t="shared" si="194"/>
        <v>999999</v>
      </c>
      <c r="FG42" s="535" t="str" cm="1">
        <f t="array" ref="FG42">INDEX(FG$13:FG41,$B42+1,1)</f>
        <v>-</v>
      </c>
      <c r="FH42" s="723" cm="1">
        <f t="array" ref="FH42">IF(FG42&lt;&gt;"-",FG42,INDEX(i.ELMatedEst,$AA42+1,$T42))</f>
        <v>0</v>
      </c>
      <c r="FI42" s="535" t="str" cm="1">
        <f t="array" ref="FI42">INDEX(FI$13:FI41,$B42+1,1)</f>
        <v>-</v>
      </c>
      <c r="FJ42" s="535" t="str" cm="1">
        <f t="array" ref="FJ42">INDEX(FJ$13:FJ41,$B42+1,1)</f>
        <v>-</v>
      </c>
      <c r="FK42" s="411">
        <f t="shared" si="203"/>
        <v>0</v>
      </c>
      <c r="FL42" s="661">
        <f t="shared" si="204"/>
        <v>5.0000000000000001E-3</v>
      </c>
      <c r="FM42" s="535" cm="1">
        <f t="array" ref="FM42">INDEX(FM$13:FM41,$B42+1,1)</f>
        <v>1</v>
      </c>
      <c r="FN42" s="662">
        <f t="shared" si="205"/>
        <v>0.12</v>
      </c>
      <c r="FO42" s="662">
        <f>INDEX(CHOOSE($N42,DataAutumn!i.EL_PropnSold,DataWinter!i.EL_PropnSold,DataSpring!i.EL_PropnSold),$AI42,$T42)*INDEX(i.ELMatedEst,$AB42+1,$T42)*i.dAdultRR_ELPropSold
+INDEX(i.dryman,($AJ42-1)*4+$AI42,FO$7)</f>
        <v>0</v>
      </c>
      <c r="FP42" s="662">
        <f>INDEX(CHOOSE($N42,DataAutumn!i.EL_PropnSold,DataWinter!i.EL_PropnSold,DataSpring!i.EL_PropnSold),$AI42,$T42)*INDEX(i.ELMatedEst,$AB42+1,$T42)*i.dAdultRR_ELPropSold
+INDEX(i.dryman,($AJ42-1)*4+$AI42,FP$7)</f>
        <v>3.125E-2</v>
      </c>
      <c r="FQ42" s="662">
        <f>INDEX(CHOOSE($N42,DataAutumn!i.EL_PropnSold,DataWinter!i.EL_PropnSold,DataSpring!i.EL_PropnSold),$AI42,$T42)*INDEX(i.ELMatedEst,$AB42+1,$T42)*i.dAdultRR_ELPropSold
+INDEX(i.dryman,($AJ42-1)*4+$AI42,FQ$7)</f>
        <v>3.125E-2</v>
      </c>
      <c r="FR42" s="662">
        <f>INDEX(CHOOSE($N42,DataAutumn!i.EL_PropnSold,DataWinter!i.EL_PropnSold,DataSpring!i.EL_PropnSold),$AI42,$T42)*INDEX(i.ELMatedEst,$AB42+1,$T42)*i.dAdultRR_ELPropSold
+INDEX(i.dryman,($AJ42-1)*4+$AI42,FR$7)</f>
        <v>3.125E-2</v>
      </c>
      <c r="FS42" s="663">
        <f>INDEX(CHOOSE($N42,DataAutumn!i.EL_PropnSold,DataWinter!i.EL_PropnSold,DataSpring!i.EL_PropnSold),$AI42,$T42)*INDEX(i.ELMatedEst,$AB42+1,$T42)*i.dAdultLSurv_ELPropSold</f>
        <v>0</v>
      </c>
      <c r="FT42" s="411" t="b">
        <f t="shared" si="234"/>
        <v>0</v>
      </c>
      <c r="FU42" s="411" t="b">
        <f t="shared" si="234"/>
        <v>0</v>
      </c>
      <c r="FV42" s="411" t="b">
        <f t="shared" si="234"/>
        <v>0</v>
      </c>
      <c r="FW42" s="411" t="b">
        <f t="shared" si="234"/>
        <v>0</v>
      </c>
      <c r="FX42" s="411">
        <f t="shared" si="228"/>
        <v>1</v>
      </c>
      <c r="FY42" s="411">
        <f t="shared" si="228"/>
        <v>0</v>
      </c>
      <c r="FZ42" s="411" t="b">
        <f t="shared" si="208"/>
        <v>0</v>
      </c>
      <c r="GA42" s="411" t="b">
        <f t="shared" si="229"/>
        <v>0</v>
      </c>
      <c r="GB42" s="411" t="b">
        <f t="shared" si="229"/>
        <v>0</v>
      </c>
      <c r="GC42" s="411" t="b">
        <f t="shared" si="229"/>
        <v>1</v>
      </c>
      <c r="GD42" s="87">
        <f t="shared" si="235"/>
        <v>1</v>
      </c>
      <c r="GE42" s="87">
        <f t="shared" si="235"/>
        <v>1</v>
      </c>
      <c r="GF42" s="535" cm="1">
        <f t="array" ref="GF42">INDEX(GF$13:GF41,$B42+1,1)</f>
        <v>1</v>
      </c>
      <c r="GG42" s="535" cm="1">
        <f t="array" ref="GG42">INDEX(GG$13:GG41,$B42+1,1)</f>
        <v>1</v>
      </c>
      <c r="GH42" s="535" cm="1">
        <f t="array" ref="GH42">INDEX(GH$13:GH41,$B42+1,1)</f>
        <v>1</v>
      </c>
      <c r="GI42" s="535" cm="1">
        <f t="array" ref="GI42">INDEX(GI$13:GI41,$B42+1,1)</f>
        <v>1</v>
      </c>
      <c r="GJ42" s="535" t="str" cm="1">
        <f t="array" ref="GJ42">INDEX(GJ$13:GJ41,$B42+1,1)</f>
        <v>-</v>
      </c>
      <c r="GK42" s="411" t="b">
        <f t="shared" si="209"/>
        <v>1</v>
      </c>
      <c r="GL42" s="411" t="b">
        <f t="shared" si="209"/>
        <v>0</v>
      </c>
      <c r="GM42" s="411" t="b">
        <f t="shared" si="209"/>
        <v>0</v>
      </c>
      <c r="GN42" s="411" t="b">
        <f t="shared" si="209"/>
        <v>0</v>
      </c>
      <c r="GO42" s="87">
        <f t="shared" si="236"/>
        <v>1</v>
      </c>
      <c r="GP42" s="87">
        <f t="shared" si="236"/>
        <v>1</v>
      </c>
      <c r="GQ42" s="87">
        <f t="shared" si="236"/>
        <v>1</v>
      </c>
      <c r="GR42" s="87">
        <f t="shared" si="236"/>
        <v>1</v>
      </c>
      <c r="GS42" s="87">
        <f t="shared" si="236"/>
        <v>1</v>
      </c>
      <c r="GT42" s="87">
        <f t="shared" si="236"/>
        <v>1</v>
      </c>
      <c r="GU42" s="87">
        <f t="shared" si="236"/>
        <v>1</v>
      </c>
      <c r="GV42" s="87">
        <f t="shared" si="236"/>
        <v>1</v>
      </c>
      <c r="GW42" s="411" cm="1">
        <f t="array" ref="GW42">INDEX(i.dse_type,1,$L42)</f>
        <v>0</v>
      </c>
      <c r="GX42" s="535" t="str" cm="1">
        <f t="array" ref="GX42">INDEX(GX$13:GX41,$B42+1,1)</f>
        <v>-</v>
      </c>
      <c r="GY42" s="535" t="str" cm="1">
        <f t="array" ref="GY42">INDEX(GY$13:GY41,$B42+1,1)</f>
        <v>-</v>
      </c>
      <c r="GZ42" s="535" t="str" cm="1">
        <f t="array" ref="GZ42">INDEX(GZ$13:GZ41,$B42+1,1)</f>
        <v>-</v>
      </c>
      <c r="HA42" s="18"/>
      <c r="HB42" s="535" t="str" cm="1">
        <f t="array" ref="HB42">INDEX(HB$13:HB41,$B42+1,1)</f>
        <v>-</v>
      </c>
      <c r="HC42" s="535" t="str" cm="1">
        <f t="array" ref="HC42">INDEX(HC$13:HC41,$B42+1,1)</f>
        <v>-</v>
      </c>
      <c r="HD42" s="535" cm="1">
        <f t="array" ref="HD42">INDEX(HD$13:HD41,$B42+1,1)</f>
        <v>0</v>
      </c>
      <c r="HE42" s="535" cm="1">
        <f t="array" ref="HE42">INDEX(HE$13:HE41,$B42+1,1)</f>
        <v>0</v>
      </c>
      <c r="HF42" s="535" cm="1">
        <f t="array" ref="HF42">INDEX(HF$13:HF41,$B42+1,1)</f>
        <v>0</v>
      </c>
      <c r="HG42" s="535" cm="1">
        <f t="array" ref="HG42">INDEX(HG$13:HG41,$B42+1,1)</f>
        <v>0</v>
      </c>
      <c r="HH42" s="535" cm="1">
        <f t="array" ref="HH42">INDEX(HH$13:HH41,$B42+1,1)</f>
        <v>0</v>
      </c>
      <c r="HI42" s="535" cm="1">
        <f t="array" ref="HI42">INDEX(HI$13:HI41,$B42+1,1)</f>
        <v>0</v>
      </c>
      <c r="HJ42" s="535" cm="1">
        <f t="array" ref="HJ42">INDEX(HJ$13:HJ41,$B42+1,1)</f>
        <v>0</v>
      </c>
      <c r="HK42" s="535" cm="1">
        <f t="array" ref="HK42">INDEX(HK$13:HK41,$B42+1,1)</f>
        <v>0</v>
      </c>
      <c r="HL42" s="535" cm="1">
        <f t="array" ref="HL42">INDEX(HL$13:HL41,$B42+1,1)</f>
        <v>0</v>
      </c>
      <c r="HM42" s="535" cm="1">
        <f t="array" ref="HM42">INDEX(HM$13:HM41,$B42+1,1)</f>
        <v>0</v>
      </c>
      <c r="HN42" s="535" cm="1">
        <f t="array" ref="HN42">INDEX(HN$13:HN41,$B42+1,1)</f>
        <v>0</v>
      </c>
      <c r="HO42" s="535" cm="1">
        <f t="array" ref="HO42">INDEX(HO$13:HO41,$B42+1,1)</f>
        <v>0</v>
      </c>
      <c r="HP42" s="535" cm="1">
        <f t="array" ref="HP42">INDEX(HP$13:HP41,$B42+1,1)</f>
        <v>0</v>
      </c>
      <c r="HQ42" s="535" cm="1">
        <f t="array" ref="HQ42">INDEX(HQ$13:HQ41,$B42+1,1)</f>
        <v>0</v>
      </c>
      <c r="HR42" s="535" cm="1">
        <f t="array" ref="HR42">INDEX(HR$13:HR41,$B42+1,1)</f>
        <v>0</v>
      </c>
      <c r="HS42" s="535" cm="1">
        <f t="array" ref="HS42">INDEX(HS$13:HS41,$B42+1,1)</f>
        <v>0</v>
      </c>
      <c r="HT42" s="535" cm="1">
        <f t="array" ref="HT42">INDEX(HT$13:HT41,$B42+1,1)</f>
        <v>0</v>
      </c>
      <c r="HU42" s="535" cm="1">
        <f t="array" ref="HU42">INDEX(HU$13:HU41,$B42+1,1)</f>
        <v>0</v>
      </c>
      <c r="HV42" s="535" cm="1">
        <f t="array" ref="HV42">INDEX(HV$13:HV41,$B42+1,1)</f>
        <v>0</v>
      </c>
      <c r="HW42" s="535" cm="1">
        <f t="array" ref="HW42">INDEX(HW$13:HW41,$B42+1,1)</f>
        <v>0</v>
      </c>
      <c r="HX42" s="535" cm="1">
        <f t="array" ref="HX42">INDEX(HX$13:HX41,$B42+1,1)</f>
        <v>0</v>
      </c>
      <c r="HY42" s="535" cm="1">
        <f t="array" ref="HY42">INDEX(HY$13:HY41,$B42+1,1)</f>
        <v>0</v>
      </c>
      <c r="HZ42" s="535" cm="1">
        <f t="array" ref="HZ42">INDEX(HZ$13:HZ41,$B42+1,1)</f>
        <v>0</v>
      </c>
      <c r="IA42" s="535" cm="1">
        <f t="array" ref="IA42">INDEX(IA$13:IA41,$B42+1,1)</f>
        <v>0</v>
      </c>
      <c r="IB42" s="535" cm="1">
        <f t="array" ref="IB42">INDEX(IB$13:IB41,$B42+1,1)</f>
        <v>0</v>
      </c>
      <c r="IC42" s="535" cm="1">
        <f t="array" ref="IC42">INDEX(IC$13:IC41,$B42+1,1)</f>
        <v>0</v>
      </c>
      <c r="ID42" s="535" cm="1">
        <f t="array" ref="ID42">INDEX(ID$13:ID41,$B42+1,1)</f>
        <v>0</v>
      </c>
      <c r="IE42" s="535" cm="1">
        <f t="array" ref="IE42">INDEX(IE$13:IE41,$B42+1,1)</f>
        <v>0</v>
      </c>
      <c r="IF42" s="535" cm="1">
        <f t="array" ref="IF42">INDEX(IF$13:IF41,$B42+1,1)</f>
        <v>0</v>
      </c>
      <c r="IG42" s="535" cm="1">
        <f t="array" ref="IG42">INDEX(IG$13:IG41,$B42+1,1)</f>
        <v>0</v>
      </c>
      <c r="IH42" s="535" cm="1">
        <f t="array" ref="IH42">INDEX(IH$13:IH41,$B42+1,1)</f>
        <v>0</v>
      </c>
      <c r="II42" s="535" cm="1">
        <f t="array" ref="II42">INDEX(II$13:II41,$B42+1,1)</f>
        <v>0</v>
      </c>
      <c r="IJ42" s="535" cm="1">
        <f t="array" ref="IJ42">INDEX(IJ$13:IJ41,$B42+1,1)</f>
        <v>0</v>
      </c>
      <c r="IK42" s="535" cm="1">
        <f t="array" ref="IK42">INDEX(IK$13:IK41,$B42+1,1)</f>
        <v>0</v>
      </c>
      <c r="IL42" s="535" cm="1">
        <f t="array" ref="IL42">INDEX(IL$13:IL41,$B42+1,1)</f>
        <v>0</v>
      </c>
      <c r="IM42" s="535" cm="1">
        <f t="array" ref="IM42">INDEX(IM$13:IM41,$B42+1,1)</f>
        <v>0</v>
      </c>
      <c r="IN42" s="535" cm="1">
        <f t="array" ref="IN42">INDEX(IN$13:IN41,$B42+1,1)</f>
        <v>0</v>
      </c>
      <c r="IO42" s="535" cm="1">
        <f t="array" ref="IO42">INDEX(IO$13:IO41,$B42+1,1)</f>
        <v>0</v>
      </c>
      <c r="IP42" s="535" cm="1">
        <f t="array" ref="IP42">INDEX(IP$13:IP41,$B42+1,1)</f>
        <v>0</v>
      </c>
      <c r="IQ42" s="535" cm="1">
        <f t="array" ref="IQ42">INDEX(IQ$13:IQ41,$B42+1,1)</f>
        <v>0</v>
      </c>
      <c r="IR42" s="535" cm="1">
        <f t="array" ref="IR42">INDEX(IR$13:IR41,$B42+1,1)</f>
        <v>0</v>
      </c>
      <c r="IS42" s="535" cm="1">
        <f t="array" ref="IS42">INDEX(IS$13:IS41,$B42+1,1)</f>
        <v>0</v>
      </c>
      <c r="IT42" s="535" cm="1">
        <f t="array" ref="IT42">INDEX(IT$13:IT41,$B42+1,1)</f>
        <v>0</v>
      </c>
      <c r="IU42" s="535" cm="1">
        <f t="array" ref="IU42">INDEX(IU$13:IU41,$B42+1,1)</f>
        <v>0</v>
      </c>
      <c r="IV42" s="535" cm="1">
        <f t="array" ref="IV42">INDEX(IV$13:IV41,$B42+1,1)</f>
        <v>0</v>
      </c>
      <c r="IW42" s="535" cm="1">
        <f t="array" ref="IW42">INDEX(IW$13:IW41,$B42+1,1)</f>
        <v>0</v>
      </c>
      <c r="IX42" s="535" cm="1">
        <f t="array" ref="IX42">INDEX(IX$13:IX41,$B42+1,1)</f>
        <v>0</v>
      </c>
      <c r="IY42" s="535" cm="1">
        <f t="array" ref="IY42">INDEX(IY$13:IY41,$B42+1,1)</f>
        <v>0</v>
      </c>
      <c r="IZ42" s="535" cm="1">
        <f t="array" ref="IZ42">INDEX(IZ$13:IZ41,$B42+1,1)</f>
        <v>0</v>
      </c>
      <c r="JA42" s="535" cm="1">
        <f t="array" ref="JA42">INDEX(JA$13:JA41,$B42+1,1)</f>
        <v>0</v>
      </c>
      <c r="JB42" s="535" cm="1">
        <f t="array" ref="JB42">INDEX(JB$13:JB41,$B42+1,1)</f>
        <v>0</v>
      </c>
      <c r="JC42" s="535" cm="1">
        <f t="array" ref="JC42">INDEX(JC$13:JC41,$B42+1,1)</f>
        <v>0</v>
      </c>
      <c r="JD42" s="535" cm="1">
        <f t="array" ref="JD42">INDEX(JD$13:JD41,$B42+1,1)</f>
        <v>0</v>
      </c>
      <c r="JE42" s="535" cm="1">
        <f t="array" ref="JE42">INDEX(JE$13:JE41,$B42+1,1)</f>
        <v>0</v>
      </c>
      <c r="JF42" s="18"/>
      <c r="JG42" s="535" t="str" cm="1">
        <f t="array" ref="JG42">INDEX(JG$13:JG41,$B42+1,1)</f>
        <v>-</v>
      </c>
      <c r="JH42" s="411" t="b">
        <f t="shared" si="210"/>
        <v>0</v>
      </c>
      <c r="JI42" s="535" t="str" cm="1">
        <f t="array" ref="JI42">INDEX(JI$13:JI41,$B42+1,1)</f>
        <v>-</v>
      </c>
      <c r="JJ42" s="535" t="str" cm="1">
        <f t="array" ref="JJ42">INDEX(JJ$13:JJ41,$B42+1,1)</f>
        <v>-</v>
      </c>
      <c r="JK42" s="535" t="str" cm="1">
        <f t="array" ref="JK42">INDEX(JK$13:JK41,$B42+1,1)</f>
        <v>-</v>
      </c>
      <c r="JL42" s="535" cm="1">
        <f t="array" ref="JL42">INDEX(JL$13:JL41,$B42+1,1)</f>
        <v>1</v>
      </c>
      <c r="JM42" s="535" cm="1">
        <f t="array" ref="JM42">INDEX(JM$13:JM41,$B42+1,1)</f>
        <v>1</v>
      </c>
      <c r="JN42" s="535" t="str" cm="1">
        <f t="array" ref="JN42">INDEX(JN$13:JN41,$B42+1,1)</f>
        <v>-</v>
      </c>
      <c r="JO42" s="535" t="str" cm="1">
        <f t="array" ref="JO42">INDEX(JO$13:JO41,$B42+1,1)</f>
        <v>-</v>
      </c>
      <c r="JP42" s="535" t="str" cm="1">
        <f t="array" ref="JP42">INDEX(JP$13:JP41,$B42+1,1)</f>
        <v>-</v>
      </c>
      <c r="JQ42" s="535" t="str" cm="1">
        <f t="array" ref="JQ42">INDEX(JQ$13:JQ41,$B42+1,1)</f>
        <v>-</v>
      </c>
      <c r="JR42" s="535" t="str" cm="1">
        <f t="array" ref="JR42">INDEX(JR$13:JR41,$B42+1,1)</f>
        <v>-</v>
      </c>
      <c r="JS42" s="535" t="str" cm="1">
        <f t="array" ref="JS42">INDEX(JS$13:JS41,$B42+1,1)</f>
        <v>-</v>
      </c>
      <c r="JT42" s="535" t="str" cm="1">
        <f t="array" ref="JT42">INDEX(JT$13:JT41,$B42+1,1)</f>
        <v>-</v>
      </c>
      <c r="JU42" s="535" t="str" cm="1">
        <f t="array" ref="JU42">INDEX(JU$13:JU41,$B42+1,1)</f>
        <v>-</v>
      </c>
      <c r="JV42" s="535" t="str" cm="1">
        <f t="array" ref="JV42">INDEX(JV$13:JV41,$B42+1,1)</f>
        <v>-</v>
      </c>
      <c r="JW42" s="535" t="str" cm="1">
        <f t="array" ref="JW42">INDEX(JW$13:JW41,$B42+1,1)</f>
        <v>-</v>
      </c>
      <c r="JX42" s="535" t="str" cm="1">
        <f t="array" ref="JX42">INDEX(JX$13:JX41,$B42+1,1)</f>
        <v>-</v>
      </c>
      <c r="JY42" s="535" t="str" cm="1">
        <f t="array" ref="JY42">INDEX(JY$13:JY41,$B42+1,1)</f>
        <v>-</v>
      </c>
      <c r="JZ42" s="535" t="str" cm="1">
        <f t="array" ref="JZ42">INDEX(JZ$13:JZ41,$B42+1,1)</f>
        <v>-</v>
      </c>
      <c r="KA42" s="535" t="str" cm="1">
        <f t="array" ref="KA42">INDEX(KA$13:KA41,$B42+1,1)</f>
        <v>-</v>
      </c>
      <c r="KB42" s="535" t="str" cm="1">
        <f t="array" ref="KB42">INDEX(KB$13:KB41,$B42+1,1)</f>
        <v>-</v>
      </c>
      <c r="KC42" s="535" t="str" cm="1">
        <f t="array" ref="KC42">INDEX(KC$13:KC41,$B42+1,1)</f>
        <v>-</v>
      </c>
      <c r="KD42" s="535" t="str" cm="1">
        <f t="array" ref="KD42">INDEX(KD$13:KD41,$B42+1,1)</f>
        <v>-</v>
      </c>
      <c r="KE42" s="535" t="str" cm="1">
        <f t="array" ref="KE42">INDEX(KE$13:KE41,$B42+1,1)</f>
        <v>-</v>
      </c>
      <c r="KF42" s="535" t="str" cm="1">
        <f t="array" ref="KF42">INDEX(KF$13:KF41,$B42+1,1)</f>
        <v>-</v>
      </c>
      <c r="KG42" s="535" t="str" cm="1">
        <f t="array" ref="KG42">INDEX(KG$13:KG41,$B42+1,1)</f>
        <v>-</v>
      </c>
      <c r="KH42" s="535" t="str" cm="1">
        <f t="array" ref="KH42">INDEX(KH$13:KH41,$B42+1,1)</f>
        <v>-</v>
      </c>
      <c r="KI42" s="535" cm="1">
        <f t="array" ref="KI42">INDEX(KI$13:KI41,$B42+1,1)</f>
        <v>0</v>
      </c>
      <c r="KJ42" s="535" t="str" cm="1">
        <f t="array" ref="KJ42">INDEX(KJ$13:KJ41,$B42+1,1)</f>
        <v>-</v>
      </c>
      <c r="KK42" s="535" cm="1">
        <f t="array" ref="KK42">INDEX(KK$13:KK41,$B42+1,1)</f>
        <v>1</v>
      </c>
      <c r="KL42" s="535" cm="1">
        <f t="array" ref="KL42">INDEX(KL$13:KL41,$B42+1,1)</f>
        <v>0</v>
      </c>
      <c r="KM42" s="535" cm="1">
        <f t="array" ref="KM42">INDEX(KM$13:KM41,$B42+1,1)</f>
        <v>0</v>
      </c>
      <c r="KN42" s="535" cm="1">
        <f t="array" ref="KN42">INDEX(KN$13:KN41,$B42+1,1)</f>
        <v>0</v>
      </c>
      <c r="KO42" s="535" cm="1">
        <f t="array" ref="KO42">INDEX(KO$13:KO41,$B42+1,1)</f>
        <v>0</v>
      </c>
      <c r="KP42" s="535" cm="1">
        <f t="array" ref="KP42">INDEX(KP$13:KP41,$B42+1,1)</f>
        <v>0</v>
      </c>
      <c r="KQ42" s="535" cm="1">
        <f t="array" ref="KQ42">INDEX(KQ$13:KQ41,$B42+1,1)</f>
        <v>0</v>
      </c>
      <c r="KR42" s="535" cm="1">
        <f t="array" ref="KR42">INDEX(KR$13:KR41,$B42+1,1)</f>
        <v>0</v>
      </c>
      <c r="KS42" s="535" cm="1">
        <f t="array" ref="KS42">INDEX(KS$13:KS41,$B42+1,1)</f>
        <v>1</v>
      </c>
      <c r="KT42" s="535" cm="1">
        <f t="array" ref="KT42">INDEX(KT$13:KT41,$B42+1,1)</f>
        <v>0</v>
      </c>
      <c r="KU42" s="535" cm="1">
        <f t="array" ref="KU42">INDEX(KU$13:KU41,$B42+1,1)</f>
        <v>0</v>
      </c>
      <c r="KV42" s="535" cm="1">
        <f t="array" ref="KV42">INDEX(KV$13:KV41,$B42+1,1)</f>
        <v>0</v>
      </c>
      <c r="KW42" s="535" cm="1">
        <f t="array" ref="KW42">INDEX(KW$13:KW41,$B42+1,1)</f>
        <v>0</v>
      </c>
      <c r="KX42" s="535" cm="1">
        <f t="array" ref="KX42">INDEX(KX$13:KX41,$B42+1,1)</f>
        <v>0</v>
      </c>
      <c r="KY42" s="18"/>
      <c r="KZ42" s="535" cm="1">
        <f t="array" ref="KZ42">INDEX(KZ$13:KZ41,$B42+1,1)</f>
        <v>0.125</v>
      </c>
      <c r="LA42" s="535" cm="1">
        <f t="array" ref="LA42">INDEX(LA$13:LA41,$B42+1,1)</f>
        <v>0.3</v>
      </c>
      <c r="LB42" s="535" cm="1">
        <f t="array" ref="LB42">INDEX(LB$13:LB41,$B42+1,1)</f>
        <v>-0.05</v>
      </c>
      <c r="LC42" s="535" cm="1">
        <f t="array" ref="LC42">INDEX(LC$13:LC41,$B42+1,1)</f>
        <v>0.1</v>
      </c>
      <c r="LD42" s="535" cm="1">
        <f t="array" ref="LD42">INDEX(LD$13:LD41,$B42+1,1)</f>
        <v>0.25</v>
      </c>
      <c r="LE42" s="535" cm="1">
        <f t="array" ref="LE42">INDEX(LE$13:LE41,$B42+1,1)</f>
        <v>-0.05</v>
      </c>
      <c r="LF42" s="535" cm="1">
        <f t="array" ref="LF42">INDEX(LF$13:LF41,$B42+1,1)</f>
        <v>0.05</v>
      </c>
      <c r="LG42" s="535" cm="1">
        <f t="array" ref="LG42">INDEX(LG$13:LG41,$B42+1,1)</f>
        <v>0.1</v>
      </c>
      <c r="LH42" s="535" cm="1">
        <f t="array" ref="LH42">INDEX(LH$13:LH41,$B42+1,1)</f>
        <v>-0.02</v>
      </c>
      <c r="LI42" s="535" cm="1">
        <f t="array" ref="LI42">INDEX(LI$13:LI41,$B42+1,1)</f>
        <v>0.1</v>
      </c>
      <c r="LJ42" s="535" cm="1">
        <f t="array" ref="LJ42">INDEX(LJ$13:LJ41,$B42+1,1)</f>
        <v>0.25</v>
      </c>
      <c r="LK42" s="535" cm="1">
        <f t="array" ref="LK42">INDEX(LK$13:LK41,$B42+1,1)</f>
        <v>-0.05</v>
      </c>
      <c r="LL42" s="535" cm="1">
        <f t="array" ref="LL42">INDEX(LL$13:LL41,$B42+1,1)</f>
        <v>0.125</v>
      </c>
      <c r="LM42" s="535" cm="1">
        <f t="array" ref="LM42">INDEX(LM$13:LM41,$B42+1,1)</f>
        <v>0.1</v>
      </c>
      <c r="LN42" s="535" cm="1">
        <f t="array" ref="LN42">INDEX(LN$13:LN41,$B42+1,1)</f>
        <v>0.1</v>
      </c>
      <c r="LO42" s="535" cm="1">
        <f t="array" ref="LO42">INDEX(LO$13:LO41,$B42+1,1)</f>
        <v>0.1</v>
      </c>
      <c r="LP42" s="535" cm="1">
        <f t="array" ref="LP42">INDEX(LP$13:LP41,$B42+1,1)</f>
        <v>0</v>
      </c>
      <c r="LQ42" s="535" cm="1">
        <f t="array" ref="LQ42">INDEX(LQ$13:LQ41,$B42+1,1)</f>
        <v>0</v>
      </c>
      <c r="LR42" s="535" cm="1">
        <f t="array" ref="LR42">INDEX(LR$13:LR41,$B42+1,1)</f>
        <v>0</v>
      </c>
      <c r="LS42" s="535" cm="1">
        <f t="array" ref="LS42">INDEX(LS$13:LS41,$B42+1,1)</f>
        <v>0</v>
      </c>
      <c r="LT42" s="535" cm="1">
        <f t="array" ref="LT42">INDEX(LT$13:LT41,$B42+1,1)</f>
        <v>0</v>
      </c>
      <c r="LU42" s="535" cm="1">
        <f t="array" ref="LU42">INDEX(LU$13:LU41,$B42+1,1)</f>
        <v>0</v>
      </c>
      <c r="LV42" s="535" cm="1">
        <f t="array" ref="LV42">INDEX(LV$13:LV41,$B42+1,1)</f>
        <v>0</v>
      </c>
      <c r="LW42" s="535" cm="1">
        <f t="array" ref="LW42">INDEX(LW$13:LW41,$B42+1,1)</f>
        <v>0</v>
      </c>
      <c r="LX42" s="535" cm="1">
        <f t="array" ref="LX42">INDEX(LX$13:LX41,$B42+1,1)</f>
        <v>0</v>
      </c>
      <c r="LY42" s="535" cm="1">
        <f t="array" ref="LY42">INDEX(LY$13:LY41,$B42+1,1)</f>
        <v>0</v>
      </c>
      <c r="LZ42" s="535" cm="1">
        <f t="array" ref="LZ42">INDEX(LZ$13:LZ41,$B42+1,1)</f>
        <v>0</v>
      </c>
      <c r="MA42" s="535" cm="1">
        <f t="array" ref="MA42">INDEX(MA$13:MA41,$B42+1,1)</f>
        <v>0</v>
      </c>
      <c r="MB42" s="535" cm="1">
        <f t="array" ref="MB42">INDEX(MB$13:MB41,$B42+1,1)</f>
        <v>0</v>
      </c>
      <c r="MC42" s="535" cm="1">
        <f t="array" ref="MC42">INDEX(MC$13:MC41,$B42+1,1)</f>
        <v>0</v>
      </c>
      <c r="MD42" s="535" cm="1">
        <f t="array" ref="MD42">INDEX(MD$13:MD41,$B42+1,1)</f>
        <v>0</v>
      </c>
      <c r="ME42" s="535" cm="1">
        <f t="array" ref="ME42">INDEX(ME$13:ME41,$B42+1,1)</f>
        <v>0</v>
      </c>
      <c r="MF42" s="535" cm="1">
        <f t="array" ref="MF42">INDEX(MF$13:MF41,$B42+1,1)</f>
        <v>0</v>
      </c>
      <c r="MG42" s="535" cm="1">
        <f t="array" ref="MG42">INDEX(MG$13:MG41,$B42+1,1)</f>
        <v>0</v>
      </c>
      <c r="MH42" s="535" cm="1">
        <f t="array" ref="MH42">INDEX(MH$13:MH41,$B42+1,1)</f>
        <v>0</v>
      </c>
      <c r="MI42" s="535" cm="1">
        <f t="array" ref="MI42">INDEX(MI$13:MI41,$B42+1,1)</f>
        <v>0</v>
      </c>
      <c r="MJ42" s="535" cm="1">
        <f t="array" ref="MJ42">INDEX(MJ$13:MJ41,$B42+1,1)</f>
        <v>0</v>
      </c>
      <c r="MK42" s="535" cm="1">
        <f t="array" ref="MK42">INDEX(MK$13:MK41,$B42+1,1)</f>
        <v>0</v>
      </c>
      <c r="ML42" s="535" cm="1">
        <f t="array" ref="ML42">INDEX(ML$13:ML41,$B42+1,1)</f>
        <v>0</v>
      </c>
      <c r="MM42" s="535" cm="1">
        <f t="array" ref="MM42">INDEX(MM$13:MM41,$B42+1,1)</f>
        <v>0</v>
      </c>
      <c r="MN42" s="535" cm="1">
        <f t="array" ref="MN42">INDEX(MN$13:MN41,$B42+1,1)</f>
        <v>0</v>
      </c>
      <c r="MO42" s="535" cm="1">
        <f t="array" ref="MO42">INDEX(MO$13:MO41,$B42+1,1)</f>
        <v>0</v>
      </c>
      <c r="MP42" s="535" cm="1">
        <f t="array" ref="MP42">INDEX(MP$13:MP41,$B42+1,1)</f>
        <v>0</v>
      </c>
      <c r="MQ42" s="535" cm="1">
        <f t="array" ref="MQ42">INDEX(MQ$13:MQ41,$B42+1,1)</f>
        <v>0</v>
      </c>
      <c r="MR42" s="535" cm="1">
        <f t="array" ref="MR42">INDEX(MR$13:MR41,$B42+1,1)</f>
        <v>0</v>
      </c>
      <c r="MS42" s="535" cm="1">
        <f t="array" ref="MS42">INDEX(MS$13:MS41,$B42+1,1)</f>
        <v>0</v>
      </c>
      <c r="MT42" s="535" cm="1">
        <f t="array" ref="MT42">INDEX(MT$13:MT41,$B42+1,1)</f>
        <v>0</v>
      </c>
      <c r="MU42" s="535" cm="1">
        <f t="array" ref="MU42">INDEX(MU$13:MU41,$B42+1,1)</f>
        <v>0</v>
      </c>
      <c r="MV42" s="535" cm="1">
        <f t="array" ref="MV42">INDEX(MV$13:MV41,$B42+1,1)</f>
        <v>0</v>
      </c>
      <c r="MW42" s="535" cm="1">
        <f t="array" ref="MW42">INDEX(MW$13:MW41,$B42+1,1)</f>
        <v>0</v>
      </c>
      <c r="MX42" s="535" cm="1">
        <f t="array" ref="MX42">INDEX(MX$13:MX41,$B42+1,1)</f>
        <v>0</v>
      </c>
      <c r="MY42" s="535" cm="1">
        <f t="array" ref="MY42">INDEX(MY$13:MY41,$B42+1,1)</f>
        <v>0</v>
      </c>
      <c r="MZ42" s="535" cm="1">
        <f t="array" ref="MZ42">INDEX(MZ$13:MZ41,$B42+1,1)</f>
        <v>0</v>
      </c>
      <c r="NA42" s="535" cm="1">
        <f t="array" ref="NA42">INDEX(NA$13:NA41,$B42+1,1)</f>
        <v>0</v>
      </c>
      <c r="NB42" s="535" cm="1">
        <f t="array" ref="NB42">INDEX(NB$13:NB41,$B42+1,1)</f>
        <v>0</v>
      </c>
      <c r="NC42" s="535" cm="1">
        <f t="array" ref="NC42">INDEX(NC$13:NC41,$B42+1,1)</f>
        <v>0</v>
      </c>
      <c r="ND42" s="535" cm="1">
        <f t="array" ref="ND42">INDEX(ND$13:ND41,$B42+1,1)</f>
        <v>0</v>
      </c>
      <c r="NE42" s="535" cm="1">
        <f t="array" ref="NE42">INDEX(NE$13:NE41,$B42+1,1)</f>
        <v>0</v>
      </c>
      <c r="NF42" s="535" cm="1">
        <f t="array" ref="NF42">INDEX(NF$13:NF41,$B42+1,1)</f>
        <v>0</v>
      </c>
      <c r="NG42" s="535" cm="1">
        <f t="array" ref="NG42">INDEX(NG$13:NG41,$B42+1,1)</f>
        <v>0</v>
      </c>
      <c r="NH42" s="535" cm="1">
        <f t="array" ref="NH42">INDEX(NH$13:NH41,$B42+1,1)</f>
        <v>0</v>
      </c>
      <c r="NI42" s="535" cm="1">
        <f t="array" ref="NI42">INDEX(NI$13:NI41,$B42+1,1)</f>
        <v>0</v>
      </c>
      <c r="NJ42" s="535" cm="1">
        <f t="array" ref="NJ42">INDEX(NJ$13:NJ41,$B42+1,1)</f>
        <v>0</v>
      </c>
      <c r="NK42" s="535" cm="1">
        <f t="array" ref="NK42">INDEX(NK$13:NK41,$B42+1,1)</f>
        <v>0</v>
      </c>
      <c r="NL42" s="535" cm="1">
        <f t="array" ref="NL42">INDEX(NL$13:NL41,$B42+1,1)</f>
        <v>0</v>
      </c>
      <c r="NM42" s="535" cm="1">
        <f t="array" ref="NM42">INDEX(NM$13:NM41,$B42+1,1)</f>
        <v>0</v>
      </c>
      <c r="NN42" s="535" cm="1">
        <f t="array" ref="NN42">INDEX(NN$13:NN41,$B42+1,1)</f>
        <v>0</v>
      </c>
      <c r="NO42" s="535" cm="1">
        <f t="array" ref="NO42">INDEX(NO$13:NO41,$B42+1,1)</f>
        <v>0</v>
      </c>
      <c r="NP42" s="535" cm="1">
        <f t="array" ref="NP42">INDEX(NP$13:NP41,$B42+1,1)</f>
        <v>0</v>
      </c>
      <c r="NQ42" s="535" cm="1">
        <f t="array" ref="NQ42">INDEX(NQ$13:NQ41,$B42+1,1)</f>
        <v>0</v>
      </c>
      <c r="NR42" s="535" cm="1">
        <f t="array" ref="NR42">INDEX(NR$13:NR41,$B42+1,1)</f>
        <v>0</v>
      </c>
      <c r="NS42" s="535" cm="1">
        <f t="array" ref="NS42">INDEX(NS$13:NS41,$B42+1,1)</f>
        <v>0</v>
      </c>
      <c r="NT42" s="535" cm="1">
        <f t="array" ref="NT42">INDEX(NT$13:NT41,$B42+1,1)</f>
        <v>0</v>
      </c>
      <c r="NU42" s="535" cm="1">
        <f t="array" ref="NU42">INDEX(NU$13:NU41,$B42+1,1)</f>
        <v>0</v>
      </c>
      <c r="NV42" s="535" cm="1">
        <f t="array" ref="NV42">INDEX(NV$13:NV41,$B42+1,1)</f>
        <v>0</v>
      </c>
      <c r="NW42" s="535" cm="1">
        <f t="array" ref="NW42">INDEX(NW$13:NW41,$B42+1,1)</f>
        <v>0</v>
      </c>
      <c r="NX42" s="535" cm="1">
        <f t="array" ref="NX42">INDEX(NX$13:NX41,$B42+1,1)</f>
        <v>0</v>
      </c>
      <c r="NY42" s="535" cm="1">
        <f t="array" ref="NY42">INDEX(NY$13:NY41,$B42+1,1)</f>
        <v>0</v>
      </c>
      <c r="NZ42" s="535" cm="1">
        <f t="array" ref="NZ42">INDEX(NZ$13:NZ41,$B42+1,1)</f>
        <v>0</v>
      </c>
      <c r="OA42" s="535" cm="1">
        <f t="array" ref="OA42">INDEX(OA$13:OA41,$B42+1,1)</f>
        <v>0</v>
      </c>
      <c r="OB42" s="535" cm="1">
        <f t="array" ref="OB42">INDEX(OB$13:OB41,$B42+1,1)</f>
        <v>0</v>
      </c>
      <c r="OC42" s="535" cm="1">
        <f t="array" ref="OC42">INDEX(OC$13:OC41,$B42+1,1)</f>
        <v>0</v>
      </c>
      <c r="OD42" s="535" cm="1">
        <f t="array" ref="OD42">INDEX(OD$13:OD41,$B42+1,1)</f>
        <v>0</v>
      </c>
      <c r="OE42" s="535" cm="1">
        <f t="array" ref="OE42">INDEX(OE$13:OE41,$B42+1,1)</f>
        <v>0</v>
      </c>
      <c r="OF42" s="535" cm="1">
        <f t="array" ref="OF42">INDEX(OF$13:OF41,$B42+1,1)</f>
        <v>0</v>
      </c>
      <c r="OG42" s="535" cm="1">
        <f t="array" ref="OG42">INDEX(OG$13:OG41,$B42+1,1)</f>
        <v>0</v>
      </c>
      <c r="OH42" s="535" cm="1">
        <f t="array" ref="OH42">INDEX(OH$13:OH41,$B42+1,1)</f>
        <v>0</v>
      </c>
      <c r="OI42" s="535" cm="1">
        <f t="array" ref="OI42">INDEX(OI$13:OI41,$B42+1,1)</f>
        <v>0</v>
      </c>
      <c r="OJ42" s="535" cm="1">
        <f t="array" ref="OJ42">INDEX(OJ$13:OJ41,$B42+1,1)</f>
        <v>0</v>
      </c>
      <c r="OK42" s="535" cm="1">
        <f t="array" ref="OK42">INDEX(OK$13:OK41,$B42+1,1)</f>
        <v>0</v>
      </c>
      <c r="OL42" s="535" cm="1">
        <f t="array" ref="OL42">INDEX(OL$13:OL41,$B42+1,1)</f>
        <v>0</v>
      </c>
      <c r="OM42" s="535" cm="1">
        <f t="array" ref="OM42">INDEX(OM$13:OM41,$B42+1,1)</f>
        <v>0</v>
      </c>
      <c r="ON42" s="535" cm="1">
        <f t="array" ref="ON42">INDEX(ON$13:ON41,$B42+1,1)</f>
        <v>0</v>
      </c>
      <c r="OO42" s="535" cm="1">
        <f t="array" ref="OO42">INDEX(OO$13:OO41,$B42+1,1)</f>
        <v>0</v>
      </c>
      <c r="OP42" s="535" cm="1">
        <f t="array" ref="OP42">INDEX(OP$13:OP41,$B42+1,1)</f>
        <v>0</v>
      </c>
      <c r="OQ42" s="535" cm="1">
        <f t="array" ref="OQ42">INDEX(OQ$13:OQ41,$B42+1,1)</f>
        <v>0</v>
      </c>
      <c r="OR42" s="535" cm="1">
        <f t="array" ref="OR42">INDEX(OR$13:OR41,$B42+1,1)</f>
        <v>0</v>
      </c>
      <c r="OS42" s="535" cm="1">
        <f t="array" ref="OS42">INDEX(OS$13:OS41,$B42+1,1)</f>
        <v>0</v>
      </c>
      <c r="OT42" s="535" cm="1">
        <f t="array" ref="OT42">INDEX(OT$13:OT41,$B42+1,1)</f>
        <v>0</v>
      </c>
      <c r="OU42" s="535" cm="1">
        <f t="array" ref="OU42">INDEX(OU$13:OU41,$B42+1,1)</f>
        <v>0</v>
      </c>
      <c r="OV42" s="535" cm="1">
        <f t="array" ref="OV42">INDEX(OV$13:OV41,$B42+1,1)</f>
        <v>0</v>
      </c>
      <c r="OW42" s="535" cm="1">
        <f t="array" ref="OW42">INDEX(OW$13:OW41,$B42+1,1)</f>
        <v>0</v>
      </c>
      <c r="OX42" s="535" cm="1">
        <f t="array" ref="OX42">INDEX(OX$13:OX41,$B42+1,1)</f>
        <v>0</v>
      </c>
      <c r="OY42" s="535" cm="1">
        <f t="array" ref="OY42">INDEX(OY$13:OY41,$B42+1,1)</f>
        <v>0</v>
      </c>
      <c r="OZ42" s="535" cm="1">
        <f t="array" ref="OZ42">INDEX(OZ$13:OZ41,$B42+1,1)</f>
        <v>0</v>
      </c>
      <c r="PA42" s="535" cm="1">
        <f t="array" ref="PA42">INDEX(PA$13:PA41,$B42+1,1)</f>
        <v>0</v>
      </c>
      <c r="PB42" s="535" cm="1">
        <f t="array" ref="PB42">INDEX(PB$13:PB41,$B42+1,1)</f>
        <v>0</v>
      </c>
      <c r="PC42" s="535" cm="1">
        <f t="array" ref="PC42">INDEX(PC$13:PC41,$B42+1,1)</f>
        <v>0</v>
      </c>
      <c r="PD42" s="535" cm="1">
        <f t="array" ref="PD42">INDEX(PD$13:PD41,$B42+1,1)</f>
        <v>0</v>
      </c>
      <c r="PE42" s="535" cm="1">
        <f t="array" ref="PE42">INDEX(PE$13:PE41,$B42+1,1)</f>
        <v>0</v>
      </c>
      <c r="PF42" s="535" cm="1">
        <f t="array" ref="PF42">INDEX(PF$13:PF41,$B42+1,1)</f>
        <v>0</v>
      </c>
      <c r="PG42" s="535" cm="1">
        <f t="array" ref="PG42">INDEX(PG$13:PG41,$B42+1,1)</f>
        <v>0</v>
      </c>
      <c r="PH42" s="535" cm="1">
        <f t="array" ref="PH42">INDEX(PH$13:PH41,$B42+1,1)</f>
        <v>0</v>
      </c>
      <c r="PI42" s="535" cm="1">
        <f t="array" ref="PI42">INDEX(PI$13:PI41,$B42+1,1)</f>
        <v>0</v>
      </c>
      <c r="PJ42" s="535" cm="1">
        <f t="array" ref="PJ42">INDEX(PJ$13:PJ41,$B42+1,1)</f>
        <v>0</v>
      </c>
      <c r="PK42" s="535" cm="1">
        <f t="array" ref="PK42">INDEX(PK$13:PK41,$B42+1,1)</f>
        <v>0</v>
      </c>
      <c r="PL42" s="535" cm="1">
        <f t="array" ref="PL42">INDEX(PL$13:PL41,$B42+1,1)</f>
        <v>0</v>
      </c>
      <c r="PM42" s="535" cm="1">
        <f t="array" ref="PM42">INDEX(PM$13:PM41,$B42+1,1)</f>
        <v>0</v>
      </c>
      <c r="PN42" s="535" cm="1">
        <f t="array" ref="PN42">INDEX(PN$13:PN41,$B42+1,1)</f>
        <v>0</v>
      </c>
      <c r="PO42" s="535" cm="1">
        <f t="array" ref="PO42">INDEX(PO$13:PO41,$B42+1,1)</f>
        <v>0</v>
      </c>
      <c r="PP42" s="535" cm="1">
        <f t="array" ref="PP42">INDEX(PP$13:PP41,$B42+1,1)</f>
        <v>0</v>
      </c>
      <c r="PQ42" s="535" cm="1">
        <f t="array" ref="PQ42">INDEX(PQ$13:PQ41,$B42+1,1)</f>
        <v>0</v>
      </c>
      <c r="PR42" s="535" cm="1">
        <f t="array" ref="PR42">INDEX(PR$13:PR41,$B42+1,1)</f>
        <v>0</v>
      </c>
      <c r="PS42" s="535" cm="1">
        <f t="array" ref="PS42">INDEX(PS$13:PS41,$B42+1,1)</f>
        <v>0</v>
      </c>
      <c r="PT42" s="535" cm="1">
        <f t="array" ref="PT42">INDEX(PT$13:PT41,$B42+1,1)</f>
        <v>0</v>
      </c>
      <c r="PU42" s="535" cm="1">
        <f t="array" ref="PU42">INDEX(PU$13:PU41,$B42+1,1)</f>
        <v>0</v>
      </c>
      <c r="PV42" s="535" cm="1">
        <f t="array" ref="PV42">INDEX(PV$13:PV41,$B42+1,1)</f>
        <v>0</v>
      </c>
      <c r="PW42" s="535" cm="1">
        <f t="array" ref="PW42">INDEX(PW$13:PW41,$B42+1,1)</f>
        <v>0</v>
      </c>
      <c r="PX42" s="535" cm="1">
        <f t="array" ref="PX42">INDEX(PX$13:PX41,$B42+1,1)</f>
        <v>0</v>
      </c>
      <c r="PY42" s="535" cm="1">
        <f t="array" ref="PY42">INDEX(PY$13:PY41,$B42+1,1)</f>
        <v>0</v>
      </c>
      <c r="PZ42" s="535" cm="1">
        <f t="array" ref="PZ42">INDEX(PZ$13:PZ41,$B42+1,1)</f>
        <v>0</v>
      </c>
      <c r="QA42" s="535" cm="1">
        <f t="array" ref="QA42">INDEX(QA$13:QA41,$B42+1,1)</f>
        <v>0</v>
      </c>
      <c r="QB42" s="535" cm="1">
        <f t="array" ref="QB42">INDEX(QB$13:QB41,$B42+1,1)</f>
        <v>0</v>
      </c>
      <c r="QC42" s="535" cm="1">
        <f t="array" ref="QC42">INDEX(QC$13:QC41,$B42+1,1)</f>
        <v>0</v>
      </c>
      <c r="QD42" s="535" cm="1">
        <f t="array" ref="QD42">INDEX(QD$13:QD41,$B42+1,1)</f>
        <v>0</v>
      </c>
      <c r="QE42" s="535" cm="1">
        <f t="array" ref="QE42">INDEX(QE$13:QE41,$B42+1,1)</f>
        <v>0</v>
      </c>
      <c r="QF42" s="535" cm="1">
        <f t="array" ref="QF42">INDEX(QF$13:QF41,$B42+1,1)</f>
        <v>0</v>
      </c>
      <c r="QG42" s="535" cm="1">
        <f t="array" ref="QG42">INDEX(QG$13:QG41,$B42+1,1)</f>
        <v>0</v>
      </c>
      <c r="QH42" s="535" cm="1">
        <f t="array" ref="QH42">INDEX(QH$13:QH41,$B42+1,1)</f>
        <v>0</v>
      </c>
      <c r="QI42" s="535" cm="1">
        <f t="array" ref="QI42">INDEX(QI$13:QI41,$B42+1,1)</f>
        <v>0</v>
      </c>
      <c r="QJ42" s="535" cm="1">
        <f t="array" ref="QJ42">INDEX(QJ$13:QJ41,$B42+1,1)</f>
        <v>0</v>
      </c>
      <c r="QK42" s="535" cm="1">
        <f t="array" ref="QK42">INDEX(QK$13:QK41,$B42+1,1)</f>
        <v>0</v>
      </c>
      <c r="QL42" s="535" cm="1">
        <f t="array" ref="QL42">INDEX(QL$13:QL41,$B42+1,1)</f>
        <v>0</v>
      </c>
      <c r="QM42" s="535" cm="1">
        <f t="array" ref="QM42">INDEX(QM$13:QM41,$B42+1,1)</f>
        <v>0</v>
      </c>
      <c r="QN42" s="535" cm="1">
        <f t="array" ref="QN42">INDEX(QN$13:QN41,$B42+1,1)</f>
        <v>0</v>
      </c>
      <c r="QO42" s="535" cm="1">
        <f t="array" ref="QO42">INDEX(QO$13:QO41,$B42+1,1)</f>
        <v>0</v>
      </c>
      <c r="QP42" s="535" cm="1">
        <f t="array" ref="QP42">INDEX(QP$13:QP41,$B42+1,1)</f>
        <v>0</v>
      </c>
      <c r="QQ42" s="535" cm="1">
        <f t="array" ref="QQ42">INDEX(QQ$13:QQ41,$B42+1,1)</f>
        <v>0</v>
      </c>
      <c r="QR42" s="535" cm="1">
        <f t="array" ref="QR42">INDEX(QR$13:QR41,$B42+1,1)</f>
        <v>0</v>
      </c>
      <c r="QS42" s="535" cm="1">
        <f t="array" ref="QS42">INDEX(QS$13:QS41,$B42+1,1)</f>
        <v>0</v>
      </c>
      <c r="QT42" s="535" cm="1">
        <f t="array" ref="QT42">INDEX(QT$13:QT41,$B42+1,1)</f>
        <v>0</v>
      </c>
      <c r="QU42" s="535" cm="1">
        <f t="array" ref="QU42">INDEX(QU$13:QU41,$B42+1,1)</f>
        <v>0</v>
      </c>
      <c r="QV42" s="535" cm="1">
        <f t="array" ref="QV42">INDEX(QV$13:QV41,$B42+1,1)</f>
        <v>0</v>
      </c>
      <c r="QW42" s="535" cm="1">
        <f t="array" ref="QW42">INDEX(QW$13:QW41,$B42+1,1)</f>
        <v>0</v>
      </c>
      <c r="QX42" s="535" cm="1">
        <f t="array" ref="QX42">INDEX(QX$13:QX41,$B42+1,1)</f>
        <v>0</v>
      </c>
      <c r="QY42" s="535" cm="1">
        <f t="array" ref="QY42">INDEX(QY$13:QY41,$B42+1,1)</f>
        <v>0</v>
      </c>
      <c r="QZ42" s="535" cm="1">
        <f t="array" ref="QZ42">INDEX(QZ$13:QZ41,$B42+1,1)</f>
        <v>0</v>
      </c>
      <c r="RA42" s="535" cm="1">
        <f t="array" ref="RA42">INDEX(RA$13:RA41,$B42+1,1)</f>
        <v>0</v>
      </c>
      <c r="RB42" s="535" cm="1">
        <f t="array" ref="RB42">INDEX(RB$13:RB41,$B42+1,1)</f>
        <v>0</v>
      </c>
      <c r="RC42" s="535" cm="1">
        <f t="array" ref="RC42">INDEX(RC$13:RC41,$B42+1,1)</f>
        <v>0</v>
      </c>
      <c r="RD42" s="535" cm="1">
        <f t="array" ref="RD42">INDEX(RD$13:RD41,$B42+1,1)</f>
        <v>0</v>
      </c>
      <c r="RE42" s="535" cm="1">
        <f t="array" ref="RE42">INDEX(RE$13:RE41,$B42+1,1)</f>
        <v>0</v>
      </c>
      <c r="RF42" s="535" cm="1">
        <f t="array" ref="RF42">INDEX(RF$13:RF41,$B42+1,1)</f>
        <v>0</v>
      </c>
      <c r="RG42" s="535" cm="1">
        <f t="array" ref="RG42">INDEX(RG$13:RG41,$B42+1,1)</f>
        <v>0</v>
      </c>
      <c r="RH42" s="535" cm="1">
        <f t="array" ref="RH42">INDEX(RH$13:RH41,$B42+1,1)</f>
        <v>0</v>
      </c>
      <c r="RI42" s="535" cm="1">
        <f t="array" ref="RI42">INDEX(RI$13:RI41,$B42+1,1)</f>
        <v>0</v>
      </c>
      <c r="RJ42" s="535" cm="1">
        <f t="array" ref="RJ42">INDEX(RJ$13:RJ41,$B42+1,1)</f>
        <v>0</v>
      </c>
      <c r="RK42" s="535" cm="1">
        <f t="array" ref="RK42">INDEX(RK$13:RK41,$B42+1,1)</f>
        <v>0</v>
      </c>
      <c r="RL42" s="535" cm="1">
        <f t="array" ref="RL42">INDEX(RL$13:RL41,$B42+1,1)</f>
        <v>0</v>
      </c>
      <c r="RM42" s="535" cm="1">
        <f t="array" ref="RM42">INDEX(RM$13:RM41,$B42+1,1)</f>
        <v>0</v>
      </c>
      <c r="RN42" s="535" cm="1">
        <f t="array" ref="RN42">INDEX(RN$13:RN41,$B42+1,1)</f>
        <v>0</v>
      </c>
      <c r="RO42" s="535" cm="1">
        <f t="array" ref="RO42">INDEX(RO$13:RO41,$B42+1,1)</f>
        <v>0</v>
      </c>
      <c r="RP42" s="535" cm="1">
        <f t="array" ref="RP42">INDEX(RP$13:RP41,$B42+1,1)</f>
        <v>0</v>
      </c>
      <c r="RQ42" s="535" cm="1">
        <f t="array" ref="RQ42">INDEX(RQ$13:RQ41,$B42+1,1)</f>
        <v>0</v>
      </c>
      <c r="RR42" s="535" cm="1">
        <f t="array" ref="RR42">INDEX(RR$13:RR41,$B42+1,1)</f>
        <v>0</v>
      </c>
      <c r="RS42" s="535" cm="1">
        <f t="array" ref="RS42">INDEX(RS$13:RS41,$B42+1,1)</f>
        <v>0</v>
      </c>
      <c r="RT42" s="535" cm="1">
        <f t="array" ref="RT42">INDEX(RT$13:RT41,$B42+1,1)</f>
        <v>0</v>
      </c>
      <c r="RU42" s="535" cm="1">
        <f t="array" ref="RU42">INDEX(RU$13:RU41,$B42+1,1)</f>
        <v>0</v>
      </c>
      <c r="RV42" s="535" cm="1">
        <f t="array" ref="RV42">INDEX(RV$13:RV41,$B42+1,1)</f>
        <v>0</v>
      </c>
      <c r="RW42" s="535" cm="1">
        <f t="array" ref="RW42">INDEX(RW$13:RW41,$B42+1,1)</f>
        <v>0</v>
      </c>
      <c r="RX42" s="535" cm="1">
        <f t="array" ref="RX42">INDEX(RX$13:RX41,$B42+1,1)</f>
        <v>0</v>
      </c>
      <c r="RY42" s="535" cm="1">
        <f t="array" ref="RY42">INDEX(RY$13:RY41,$B42+1,1)</f>
        <v>0</v>
      </c>
      <c r="RZ42" s="535" cm="1">
        <f t="array" ref="RZ42">INDEX(RZ$13:RZ41,$B42+1,1)</f>
        <v>0</v>
      </c>
      <c r="SA42" s="535" cm="1">
        <f t="array" ref="SA42">INDEX(SA$13:SA41,$B42+1,1)</f>
        <v>0</v>
      </c>
      <c r="SB42" s="535" cm="1">
        <f t="array" ref="SB42">INDEX(SB$13:SB41,$B42+1,1)</f>
        <v>0</v>
      </c>
      <c r="SC42" s="535" cm="1">
        <f t="array" ref="SC42">INDEX(SC$13:SC41,$B42+1,1)</f>
        <v>0</v>
      </c>
      <c r="SD42" s="535" cm="1">
        <f t="array" ref="SD42">INDEX(SD$13:SD41,$B42+1,1)</f>
        <v>0</v>
      </c>
      <c r="SE42" s="535" cm="1">
        <f t="array" ref="SE42">INDEX(SE$13:SE41,$B42+1,1)</f>
        <v>0</v>
      </c>
      <c r="SF42" s="535" cm="1">
        <f t="array" ref="SF42">INDEX(SF$13:SF41,$B42+1,1)</f>
        <v>0</v>
      </c>
      <c r="SG42" s="535" cm="1">
        <f t="array" ref="SG42">INDEX(SG$13:SG41,$B42+1,1)</f>
        <v>0</v>
      </c>
      <c r="SH42" s="535" cm="1">
        <f t="array" ref="SH42">INDEX(SH$13:SH41,$B42+1,1)</f>
        <v>0</v>
      </c>
      <c r="SI42" s="535" cm="1">
        <f t="array" ref="SI42">INDEX(SI$13:SI41,$B42+1,1)</f>
        <v>0</v>
      </c>
      <c r="SJ42" s="535" cm="1">
        <f t="array" ref="SJ42">INDEX(SJ$13:SJ41,$B42+1,1)</f>
        <v>0</v>
      </c>
      <c r="SK42" s="535" cm="1">
        <f t="array" ref="SK42">INDEX(SK$13:SK41,$B42+1,1)</f>
        <v>0</v>
      </c>
      <c r="SL42" s="535" cm="1">
        <f t="array" ref="SL42">INDEX(SL$13:SL41,$B42+1,1)</f>
        <v>0</v>
      </c>
      <c r="SM42" s="535" cm="1">
        <f t="array" ref="SM42">INDEX(SM$13:SM41,$B42+1,1)</f>
        <v>0</v>
      </c>
      <c r="SN42" s="535" cm="1">
        <f t="array" ref="SN42">INDEX(SN$13:SN41,$B42+1,1)</f>
        <v>0</v>
      </c>
      <c r="SO42" s="535" cm="1">
        <f t="array" ref="SO42">INDEX(SO$13:SO41,$B42+1,1)</f>
        <v>0</v>
      </c>
      <c r="SP42" s="535" cm="1">
        <f t="array" ref="SP42">INDEX(SP$13:SP41,$B42+1,1)</f>
        <v>0</v>
      </c>
      <c r="SQ42" s="535" cm="1">
        <f t="array" ref="SQ42">INDEX(SQ$13:SQ41,$B42+1,1)</f>
        <v>0</v>
      </c>
      <c r="SR42" s="535" cm="1">
        <f t="array" ref="SR42">INDEX(SR$13:SR41,$B42+1,1)</f>
        <v>0</v>
      </c>
      <c r="SS42" s="535" cm="1">
        <f t="array" ref="SS42">INDEX(SS$13:SS41,$B42+1,1)</f>
        <v>0</v>
      </c>
      <c r="ST42" s="535" cm="1">
        <f t="array" ref="ST42">INDEX(ST$13:ST41,$B42+1,1)</f>
        <v>0</v>
      </c>
      <c r="SU42" s="535" cm="1">
        <f t="array" ref="SU42">INDEX(SU$13:SU41,$B42+1,1)</f>
        <v>0</v>
      </c>
      <c r="SV42" s="535" cm="1">
        <f t="array" ref="SV42">INDEX(SV$13:SV41,$B42+1,1)</f>
        <v>0</v>
      </c>
      <c r="SW42" s="535" cm="1">
        <f t="array" ref="SW42">INDEX(SW$13:SW41,$B42+1,1)</f>
        <v>0</v>
      </c>
      <c r="SX42" s="535" cm="1">
        <f t="array" ref="SX42">INDEX(SX$13:SX41,$B42+1,1)</f>
        <v>0</v>
      </c>
      <c r="SY42" s="535" cm="1">
        <f t="array" ref="SY42">INDEX(SY$13:SY41,$B42+1,1)</f>
        <v>0</v>
      </c>
      <c r="SZ42" s="535" cm="1">
        <f t="array" ref="SZ42">INDEX(SZ$13:SZ41,$B42+1,1)</f>
        <v>0</v>
      </c>
      <c r="TA42" s="535" cm="1">
        <f t="array" ref="TA42">INDEX(TA$13:TA41,$B42+1,1)</f>
        <v>0</v>
      </c>
      <c r="TB42" s="535" cm="1">
        <f t="array" ref="TB42">INDEX(TB$13:TB41,$B42+1,1)</f>
        <v>0</v>
      </c>
      <c r="TC42" s="535" cm="1">
        <f t="array" ref="TC42">INDEX(TC$13:TC41,$B42+1,1)</f>
        <v>0</v>
      </c>
      <c r="TD42" s="535" cm="1">
        <f t="array" ref="TD42">INDEX(TD$13:TD41,$B42+1,1)</f>
        <v>0</v>
      </c>
      <c r="TE42" s="535" cm="1">
        <f t="array" ref="TE42">INDEX(TE$13:TE41,$B42+1,1)</f>
        <v>0</v>
      </c>
      <c r="TF42" s="535" cm="1">
        <f t="array" ref="TF42">INDEX(TF$13:TF41,$B42+1,1)</f>
        <v>0</v>
      </c>
      <c r="TG42" s="535" cm="1">
        <f t="array" ref="TG42">INDEX(TG$13:TG41,$B42+1,1)</f>
        <v>0</v>
      </c>
      <c r="TH42" s="535" cm="1">
        <f t="array" ref="TH42">INDEX(TH$13:TH41,$B42+1,1)</f>
        <v>0</v>
      </c>
      <c r="TI42" s="535" cm="1">
        <f t="array" ref="TI42">INDEX(TI$13:TI41,$B42+1,1)</f>
        <v>0</v>
      </c>
      <c r="TJ42" s="535" cm="1">
        <f t="array" ref="TJ42">INDEX(TJ$13:TJ41,$B42+1,1)</f>
        <v>0</v>
      </c>
      <c r="TK42" s="535" cm="1">
        <f t="array" ref="TK42">INDEX(TK$13:TK41,$B42+1,1)</f>
        <v>0</v>
      </c>
      <c r="TL42" s="535" cm="1">
        <f t="array" ref="TL42">INDEX(TL$13:TL41,$B42+1,1)</f>
        <v>0</v>
      </c>
      <c r="TM42" s="535" cm="1">
        <f t="array" ref="TM42">INDEX(TM$13:TM41,$B42+1,1)</f>
        <v>0</v>
      </c>
      <c r="TN42" s="535" cm="1">
        <f t="array" ref="TN42">INDEX(TN$13:TN41,$B42+1,1)</f>
        <v>0</v>
      </c>
      <c r="TO42" s="535" cm="1">
        <f t="array" ref="TO42">INDEX(TO$13:TO41,$B42+1,1)</f>
        <v>0</v>
      </c>
      <c r="TP42" s="535" cm="1">
        <f t="array" ref="TP42">INDEX(TP$13:TP41,$B42+1,1)</f>
        <v>0</v>
      </c>
      <c r="TQ42" s="535" cm="1">
        <f t="array" ref="TQ42">INDEX(TQ$13:TQ41,$B42+1,1)</f>
        <v>0</v>
      </c>
      <c r="TR42" s="535" cm="1">
        <f t="array" ref="TR42">INDEX(TR$13:TR41,$B42+1,1)</f>
        <v>0</v>
      </c>
      <c r="TS42" s="535" cm="1">
        <f t="array" ref="TS42">INDEX(TS$13:TS41,$B42+1,1)</f>
        <v>0</v>
      </c>
      <c r="TT42" s="535" cm="1">
        <f t="array" ref="TT42">INDEX(TT$13:TT41,$B42+1,1)</f>
        <v>0</v>
      </c>
      <c r="TU42" s="535" cm="1">
        <f t="array" ref="TU42">INDEX(TU$13:TU41,$B42+1,1)</f>
        <v>0</v>
      </c>
      <c r="TV42" s="535" cm="1">
        <f t="array" ref="TV42">INDEX(TV$13:TV41,$B42+1,1)</f>
        <v>0</v>
      </c>
      <c r="TW42" s="535" cm="1">
        <f t="array" ref="TW42">INDEX(TW$13:TW41,$B42+1,1)</f>
        <v>0</v>
      </c>
      <c r="TX42" s="535" cm="1">
        <f t="array" ref="TX42">INDEX(TX$13:TX41,$B42+1,1)</f>
        <v>0</v>
      </c>
      <c r="TY42" s="535" cm="1">
        <f t="array" ref="TY42">INDEX(TY$13:TY41,$B42+1,1)</f>
        <v>0</v>
      </c>
      <c r="TZ42" s="535" cm="1">
        <f t="array" ref="TZ42">INDEX(TZ$13:TZ41,$B42+1,1)</f>
        <v>0</v>
      </c>
      <c r="UA42" s="535" cm="1">
        <f t="array" ref="UA42">INDEX(UA$13:UA41,$B42+1,1)</f>
        <v>0</v>
      </c>
      <c r="UB42" s="535" cm="1">
        <f t="array" ref="UB42">INDEX(UB$13:UB41,$B42+1,1)</f>
        <v>0</v>
      </c>
      <c r="UC42" s="535" cm="1">
        <f t="array" ref="UC42">INDEX(UC$13:UC41,$B42+1,1)</f>
        <v>0</v>
      </c>
      <c r="UD42" s="535" cm="1">
        <f t="array" ref="UD42">INDEX(UD$13:UD41,$B42+1,1)</f>
        <v>0</v>
      </c>
      <c r="UE42" s="535" cm="1">
        <f t="array" ref="UE42">INDEX(UE$13:UE41,$B42+1,1)</f>
        <v>0</v>
      </c>
      <c r="UF42" s="535" cm="1">
        <f t="array" ref="UF42">INDEX(UF$13:UF41,$B42+1,1)</f>
        <v>0</v>
      </c>
      <c r="UG42" s="535" cm="1">
        <f t="array" ref="UG42">INDEX(UG$13:UG41,$B42+1,1)</f>
        <v>0</v>
      </c>
      <c r="UH42" s="535" cm="1">
        <f t="array" ref="UH42">INDEX(UH$13:UH41,$B42+1,1)</f>
        <v>0</v>
      </c>
      <c r="UI42" s="535" cm="1">
        <f t="array" ref="UI42">INDEX(UI$13:UI41,$B42+1,1)</f>
        <v>0</v>
      </c>
      <c r="UJ42" s="535" cm="1">
        <f t="array" ref="UJ42">INDEX(UJ$13:UJ41,$B42+1,1)</f>
        <v>0</v>
      </c>
      <c r="UK42" s="535" cm="1">
        <f t="array" ref="UK42">INDEX(UK$13:UK41,$B42+1,1)</f>
        <v>0</v>
      </c>
      <c r="UL42" s="535" cm="1">
        <f t="array" ref="UL42">INDEX(UL$13:UL41,$B42+1,1)</f>
        <v>0</v>
      </c>
      <c r="UM42" s="535" cm="1">
        <f t="array" ref="UM42">INDEX(UM$13:UM41,$B42+1,1)</f>
        <v>0</v>
      </c>
      <c r="UN42" s="535" cm="1">
        <f t="array" ref="UN42">INDEX(UN$13:UN41,$B42+1,1)</f>
        <v>0</v>
      </c>
      <c r="UO42" s="535" cm="1">
        <f t="array" ref="UO42">INDEX(UO$13:UO41,$B42+1,1)</f>
        <v>0</v>
      </c>
      <c r="UP42" s="535" cm="1">
        <f t="array" ref="UP42">INDEX(UP$13:UP41,$B42+1,1)</f>
        <v>0</v>
      </c>
      <c r="UQ42" s="535" cm="1">
        <f t="array" ref="UQ42">INDEX(UQ$13:UQ41,$B42+1,1)</f>
        <v>0</v>
      </c>
      <c r="UR42" s="535" cm="1">
        <f t="array" ref="UR42">INDEX(UR$13:UR41,$B42+1,1)</f>
        <v>0</v>
      </c>
      <c r="US42" s="535" cm="1">
        <f t="array" ref="US42">INDEX(US$13:US41,$B42+1,1)</f>
        <v>0</v>
      </c>
      <c r="UT42" s="535" cm="1">
        <f t="array" ref="UT42">INDEX(UT$13:UT41,$B42+1,1)</f>
        <v>0</v>
      </c>
      <c r="UU42" s="535" cm="1">
        <f t="array" ref="UU42">INDEX(UU$13:UU41,$B42+1,1)</f>
        <v>0</v>
      </c>
      <c r="UV42" s="535" cm="1">
        <f t="array" ref="UV42">INDEX(UV$13:UV41,$B42+1,1)</f>
        <v>0</v>
      </c>
      <c r="UW42" s="535" cm="1">
        <f t="array" ref="UW42">INDEX(UW$13:UW41,$B42+1,1)</f>
        <v>0</v>
      </c>
      <c r="UX42" s="535" cm="1">
        <f t="array" ref="UX42">INDEX(UX$13:UX41,$B42+1,1)</f>
        <v>0</v>
      </c>
      <c r="UY42" s="535" cm="1">
        <f t="array" ref="UY42">INDEX(UY$13:UY41,$B42+1,1)</f>
        <v>0</v>
      </c>
      <c r="UZ42" s="535" cm="1">
        <f t="array" ref="UZ42">INDEX(UZ$13:UZ41,$B42+1,1)</f>
        <v>0</v>
      </c>
      <c r="VA42" s="535" cm="1">
        <f t="array" ref="VA42">INDEX(VA$13:VA41,$B42+1,1)</f>
        <v>0</v>
      </c>
      <c r="VB42" s="535" cm="1">
        <f t="array" ref="VB42">INDEX(VB$13:VB41,$B42+1,1)</f>
        <v>0</v>
      </c>
      <c r="VC42" s="535" cm="1">
        <f t="array" ref="VC42">INDEX(VC$13:VC41,$B42+1,1)</f>
        <v>0</v>
      </c>
      <c r="VD42" s="535" cm="1">
        <f t="array" ref="VD42">INDEX(VD$13:VD41,$B42+1,1)</f>
        <v>0</v>
      </c>
      <c r="VE42" s="535" cm="1">
        <f t="array" ref="VE42">INDEX(VE$13:VE41,$B42+1,1)</f>
        <v>0</v>
      </c>
      <c r="VF42" s="535" cm="1">
        <f t="array" ref="VF42">INDEX(VF$13:VF41,$B42+1,1)</f>
        <v>0</v>
      </c>
      <c r="VG42" s="535" cm="1">
        <f t="array" ref="VG42">INDEX(VG$13:VG41,$B42+1,1)</f>
        <v>0</v>
      </c>
      <c r="VH42" s="535" cm="1">
        <f t="array" ref="VH42">INDEX(VH$13:VH41,$B42+1,1)</f>
        <v>0</v>
      </c>
      <c r="VI42" s="535" cm="1">
        <f t="array" ref="VI42">INDEX(VI$13:VI41,$B42+1,1)</f>
        <v>0</v>
      </c>
      <c r="VJ42" s="535" cm="1">
        <f t="array" ref="VJ42">INDEX(VJ$13:VJ41,$B42+1,1)</f>
        <v>0</v>
      </c>
      <c r="VK42" s="535" cm="1">
        <f t="array" ref="VK42">INDEX(VK$13:VK41,$B42+1,1)</f>
        <v>0</v>
      </c>
      <c r="VL42" s="535" cm="1">
        <f t="array" ref="VL42">INDEX(VL$13:VL41,$B42+1,1)</f>
        <v>0</v>
      </c>
      <c r="VM42" s="535" cm="1">
        <f t="array" ref="VM42">INDEX(VM$13:VM41,$B42+1,1)</f>
        <v>0</v>
      </c>
      <c r="VN42" s="535" cm="1">
        <f t="array" ref="VN42">INDEX(VN$13:VN41,$B42+1,1)</f>
        <v>0</v>
      </c>
      <c r="VO42" s="535" cm="1">
        <f t="array" ref="VO42">INDEX(VO$13:VO41,$B42+1,1)</f>
        <v>0</v>
      </c>
      <c r="VP42" s="535" cm="1">
        <f t="array" ref="VP42">INDEX(VP$13:VP41,$B42+1,1)</f>
        <v>0</v>
      </c>
      <c r="VQ42" s="535" cm="1">
        <f t="array" ref="VQ42">INDEX(VQ$13:VQ41,$B42+1,1)</f>
        <v>0</v>
      </c>
      <c r="VR42" s="535" cm="1">
        <f t="array" ref="VR42">INDEX(VR$13:VR41,$B42+1,1)</f>
        <v>0</v>
      </c>
      <c r="VS42" s="535" cm="1">
        <f t="array" ref="VS42">INDEX(VS$13:VS41,$B42+1,1)</f>
        <v>0</v>
      </c>
      <c r="VT42" s="535" cm="1">
        <f t="array" ref="VT42">INDEX(VT$13:VT41,$B42+1,1)</f>
        <v>0</v>
      </c>
      <c r="VU42" s="535" cm="1">
        <f t="array" ref="VU42">INDEX(VU$13:VU41,$B42+1,1)</f>
        <v>0</v>
      </c>
      <c r="VV42" s="535" cm="1">
        <f t="array" ref="VV42">INDEX(VV$13:VV41,$B42+1,1)</f>
        <v>0</v>
      </c>
      <c r="VW42" s="535" cm="1">
        <f t="array" ref="VW42">INDEX(VW$13:VW41,$B42+1,1)</f>
        <v>0</v>
      </c>
      <c r="VX42" s="535" cm="1">
        <f t="array" ref="VX42">INDEX(VX$13:VX41,$B42+1,1)</f>
        <v>0</v>
      </c>
      <c r="VY42" s="535" cm="1">
        <f t="array" ref="VY42">INDEX(VY$13:VY41,$B42+1,1)</f>
        <v>0</v>
      </c>
      <c r="VZ42" s="535" cm="1">
        <f t="array" ref="VZ42">INDEX(VZ$13:VZ41,$B42+1,1)</f>
        <v>0</v>
      </c>
      <c r="WA42" s="535" cm="1">
        <f t="array" ref="WA42">INDEX(WA$13:WA41,$B42+1,1)</f>
        <v>0</v>
      </c>
      <c r="WB42" s="535" cm="1">
        <f t="array" ref="WB42">INDEX(WB$13:WB41,$B42+1,1)</f>
        <v>0</v>
      </c>
      <c r="WC42" s="535" cm="1">
        <f t="array" ref="WC42">INDEX(WC$13:WC41,$B42+1,1)</f>
        <v>0</v>
      </c>
      <c r="WD42" s="535" cm="1">
        <f t="array" ref="WD42">INDEX(WD$13:WD41,$B42+1,1)</f>
        <v>0</v>
      </c>
      <c r="WE42" s="535" cm="1">
        <f t="array" ref="WE42">INDEX(WE$13:WE41,$B42+1,1)</f>
        <v>0</v>
      </c>
      <c r="WF42" s="535" cm="1">
        <f t="array" ref="WF42">INDEX(WF$13:WF41,$B42+1,1)</f>
        <v>0</v>
      </c>
      <c r="WG42" s="535" cm="1">
        <f t="array" ref="WG42">INDEX(WG$13:WG41,$B42+1,1)</f>
        <v>0</v>
      </c>
      <c r="WH42" s="535" cm="1">
        <f t="array" ref="WH42">INDEX(WH$13:WH41,$B42+1,1)</f>
        <v>0</v>
      </c>
      <c r="WI42" s="535" cm="1">
        <f t="array" ref="WI42">INDEX(WI$13:WI41,$B42+1,1)</f>
        <v>0</v>
      </c>
      <c r="WJ42" s="535" cm="1">
        <f t="array" ref="WJ42">INDEX(WJ$13:WJ41,$B42+1,1)</f>
        <v>0</v>
      </c>
      <c r="WK42" s="535" cm="1">
        <f t="array" ref="WK42">INDEX(WK$13:WK41,$B42+1,1)</f>
        <v>0</v>
      </c>
      <c r="WL42" s="535" cm="1">
        <f t="array" ref="WL42">INDEX(WL$13:WL41,$B42+1,1)</f>
        <v>0</v>
      </c>
      <c r="WM42" s="535" cm="1">
        <f t="array" ref="WM42">INDEX(WM$13:WM41,$B42+1,1)</f>
        <v>0</v>
      </c>
      <c r="WN42" s="535" cm="1">
        <f t="array" ref="WN42">INDEX(WN$13:WN41,$B42+1,1)</f>
        <v>0</v>
      </c>
      <c r="WO42" s="535" cm="1">
        <f t="array" ref="WO42">INDEX(WO$13:WO41,$B42+1,1)</f>
        <v>0</v>
      </c>
      <c r="WP42" s="535" cm="1">
        <f t="array" ref="WP42">INDEX(WP$13:WP41,$B42+1,1)</f>
        <v>0</v>
      </c>
      <c r="WQ42" s="535" cm="1">
        <f t="array" ref="WQ42">INDEX(WQ$13:WQ41,$B42+1,1)</f>
        <v>0</v>
      </c>
      <c r="WR42" s="535" cm="1">
        <f t="array" ref="WR42">INDEX(WR$13:WR41,$B42+1,1)</f>
        <v>0</v>
      </c>
      <c r="WS42" s="535" cm="1">
        <f t="array" ref="WS42">INDEX(WS$13:WS41,$B42+1,1)</f>
        <v>0</v>
      </c>
      <c r="WT42" s="535" cm="1">
        <f t="array" ref="WT42">INDEX(WT$13:WT41,$B42+1,1)</f>
        <v>0</v>
      </c>
      <c r="WU42" s="535" cm="1">
        <f t="array" ref="WU42">INDEX(WU$13:WU41,$B42+1,1)</f>
        <v>0</v>
      </c>
      <c r="WV42" s="535" cm="1">
        <f t="array" ref="WV42">INDEX(WV$13:WV41,$B42+1,1)</f>
        <v>0</v>
      </c>
      <c r="WW42" s="535" cm="1">
        <f t="array" ref="WW42">INDEX(WW$13:WW41,$B42+1,1)</f>
        <v>0</v>
      </c>
      <c r="WX42" s="535" cm="1">
        <f t="array" ref="WX42">INDEX(WX$13:WX41,$B42+1,1)</f>
        <v>0</v>
      </c>
      <c r="WY42" s="535" cm="1">
        <f t="array" ref="WY42">INDEX(WY$13:WY41,$B42+1,1)</f>
        <v>0</v>
      </c>
      <c r="WZ42" s="535" cm="1">
        <f t="array" ref="WZ42">INDEX(WZ$13:WZ41,$B42+1,1)</f>
        <v>0</v>
      </c>
      <c r="XA42" s="535" cm="1">
        <f t="array" ref="XA42">INDEX(XA$13:XA41,$B42+1,1)</f>
        <v>0</v>
      </c>
      <c r="XB42" s="535" cm="1">
        <f t="array" ref="XB42">INDEX(XB$13:XB41,$B42+1,1)</f>
        <v>0</v>
      </c>
      <c r="XC42" s="535" cm="1">
        <f t="array" ref="XC42">INDEX(XC$13:XC41,$B42+1,1)</f>
        <v>0</v>
      </c>
      <c r="XD42" s="535" cm="1">
        <f t="array" ref="XD42">INDEX(XD$13:XD41,$B42+1,1)</f>
        <v>0</v>
      </c>
      <c r="XE42" s="535" cm="1">
        <f t="array" ref="XE42">INDEX(XE$13:XE41,$B42+1,1)</f>
        <v>0</v>
      </c>
      <c r="XF42" s="535" cm="1">
        <f t="array" ref="XF42">INDEX(XF$13:XF41,$B42+1,1)</f>
        <v>0</v>
      </c>
      <c r="XG42" s="535" cm="1">
        <f t="array" ref="XG42">INDEX(XG$13:XG41,$B42+1,1)</f>
        <v>0</v>
      </c>
      <c r="XH42" s="535" cm="1">
        <f t="array" ref="XH42">INDEX(XH$13:XH41,$B42+1,1)</f>
        <v>0</v>
      </c>
      <c r="XI42" s="535" cm="1">
        <f t="array" ref="XI42">INDEX(XI$13:XI41,$B42+1,1)</f>
        <v>0</v>
      </c>
      <c r="XJ42" s="535" cm="1">
        <f t="array" ref="XJ42">INDEX(XJ$13:XJ41,$B42+1,1)</f>
        <v>0</v>
      </c>
      <c r="XK42" s="535" cm="1">
        <f t="array" ref="XK42">INDEX(XK$13:XK41,$B42+1,1)</f>
        <v>0</v>
      </c>
      <c r="XL42" s="535" cm="1">
        <f t="array" ref="XL42">INDEX(XL$13:XL41,$B42+1,1)</f>
        <v>0</v>
      </c>
      <c r="XM42" s="535" cm="1">
        <f t="array" ref="XM42">INDEX(XM$13:XM41,$B42+1,1)</f>
        <v>0</v>
      </c>
      <c r="XN42" s="535" cm="1">
        <f t="array" ref="XN42">INDEX(XN$13:XN41,$B42+1,1)</f>
        <v>0</v>
      </c>
      <c r="XO42" s="535" cm="1">
        <f t="array" ref="XO42">INDEX(XO$13:XO41,$B42+1,1)</f>
        <v>0</v>
      </c>
      <c r="XP42" s="535" cm="1">
        <f t="array" ref="XP42">INDEX(XP$13:XP41,$B42+1,1)</f>
        <v>0</v>
      </c>
      <c r="XQ42" s="535" cm="1">
        <f t="array" ref="XQ42">INDEX(XQ$13:XQ41,$B42+1,1)</f>
        <v>0</v>
      </c>
      <c r="XR42" s="535" cm="1">
        <f t="array" ref="XR42">INDEX(XR$13:XR41,$B42+1,1)</f>
        <v>0</v>
      </c>
      <c r="XS42" s="535" cm="1">
        <f t="array" ref="XS42">INDEX(XS$13:XS41,$B42+1,1)</f>
        <v>0</v>
      </c>
      <c r="XT42" s="535" cm="1">
        <f t="array" ref="XT42">INDEX(XT$13:XT41,$B42+1,1)</f>
        <v>0</v>
      </c>
      <c r="XU42" s="535" cm="1">
        <f t="array" ref="XU42">INDEX(XU$13:XU41,$B42+1,1)</f>
        <v>0</v>
      </c>
      <c r="XV42" s="535" cm="1">
        <f t="array" ref="XV42">INDEX(XV$13:XV41,$B42+1,1)</f>
        <v>0</v>
      </c>
      <c r="XW42" s="535" cm="1">
        <f t="array" ref="XW42">INDEX(XW$13:XW41,$B42+1,1)</f>
        <v>0</v>
      </c>
      <c r="XX42" s="535" cm="1">
        <f t="array" ref="XX42">INDEX(XX$13:XX41,$B42+1,1)</f>
        <v>0</v>
      </c>
      <c r="XY42" s="535" cm="1">
        <f t="array" ref="XY42">INDEX(XY$13:XY41,$B42+1,1)</f>
        <v>0</v>
      </c>
      <c r="XZ42" s="535" cm="1">
        <f t="array" ref="XZ42">INDEX(XZ$13:XZ41,$B42+1,1)</f>
        <v>0</v>
      </c>
      <c r="YA42" s="535" cm="1">
        <f t="array" ref="YA42">INDEX(YA$13:YA41,$B42+1,1)</f>
        <v>0</v>
      </c>
      <c r="YB42" s="535" cm="1">
        <f t="array" ref="YB42">INDEX(YB$13:YB41,$B42+1,1)</f>
        <v>0</v>
      </c>
      <c r="YC42" s="535" cm="1">
        <f t="array" ref="YC42">INDEX(YC$13:YC41,$B42+1,1)</f>
        <v>0</v>
      </c>
      <c r="YD42" s="535" cm="1">
        <f t="array" ref="YD42">INDEX(YD$13:YD41,$B42+1,1)</f>
        <v>0</v>
      </c>
      <c r="YE42" s="535" cm="1">
        <f t="array" ref="YE42">INDEX(YE$13:YE41,$B42+1,1)</f>
        <v>0</v>
      </c>
      <c r="YF42" s="535" cm="1">
        <f t="array" ref="YF42">INDEX(YF$13:YF41,$B42+1,1)</f>
        <v>0</v>
      </c>
      <c r="YG42" s="535" cm="1">
        <f t="array" ref="YG42">INDEX(YG$13:YG41,$B42+1,1)</f>
        <v>0</v>
      </c>
      <c r="YH42" s="535" cm="1">
        <f t="array" ref="YH42">INDEX(YH$13:YH41,$B42+1,1)</f>
        <v>0</v>
      </c>
      <c r="YI42" s="535" cm="1">
        <f t="array" ref="YI42">INDEX(YI$13:YI41,$B42+1,1)</f>
        <v>0</v>
      </c>
      <c r="YJ42" s="535" cm="1">
        <f t="array" ref="YJ42">INDEX(YJ$13:YJ41,$B42+1,1)</f>
        <v>0</v>
      </c>
      <c r="YK42" s="535" cm="1">
        <f t="array" ref="YK42">INDEX(YK$13:YK41,$B42+1,1)</f>
        <v>0</v>
      </c>
      <c r="YL42" s="535" cm="1">
        <f t="array" ref="YL42">INDEX(YL$13:YL41,$B42+1,1)</f>
        <v>0</v>
      </c>
      <c r="YM42" s="535" cm="1">
        <f t="array" ref="YM42">INDEX(YM$13:YM41,$B42+1,1)</f>
        <v>0</v>
      </c>
      <c r="YN42" s="535" cm="1">
        <f t="array" ref="YN42">INDEX(YN$13:YN41,$B42+1,1)</f>
        <v>0</v>
      </c>
      <c r="YO42" s="535" cm="1">
        <f t="array" ref="YO42">INDEX(YO$13:YO41,$B42+1,1)</f>
        <v>0</v>
      </c>
      <c r="YP42" s="535" cm="1">
        <f t="array" ref="YP42">INDEX(YP$13:YP41,$B42+1,1)</f>
        <v>0</v>
      </c>
      <c r="YQ42" s="535" cm="1">
        <f t="array" ref="YQ42">INDEX(YQ$13:YQ41,$B42+1,1)</f>
        <v>0</v>
      </c>
      <c r="YR42" s="535" cm="1">
        <f t="array" ref="YR42">INDEX(YR$13:YR41,$B42+1,1)</f>
        <v>0</v>
      </c>
      <c r="YS42" s="535" cm="1">
        <f t="array" ref="YS42">INDEX(YS$13:YS41,$B42+1,1)</f>
        <v>0</v>
      </c>
      <c r="YT42" s="535" cm="1">
        <f t="array" ref="YT42">INDEX(YT$13:YT41,$B42+1,1)</f>
        <v>0</v>
      </c>
      <c r="YU42" s="535" cm="1">
        <f t="array" ref="YU42">INDEX(YU$13:YU41,$B42+1,1)</f>
        <v>0</v>
      </c>
      <c r="YV42" s="535" cm="1">
        <f t="array" ref="YV42">INDEX(YV$13:YV41,$B42+1,1)</f>
        <v>0</v>
      </c>
      <c r="YW42" s="535" cm="1">
        <f t="array" ref="YW42">INDEX(YW$13:YW41,$B42+1,1)</f>
        <v>0</v>
      </c>
      <c r="YX42" s="535" cm="1">
        <f t="array" ref="YX42">INDEX(YX$13:YX41,$B42+1,1)</f>
        <v>0</v>
      </c>
      <c r="YY42" s="535" cm="1">
        <f t="array" ref="YY42">INDEX(YY$13:YY41,$B42+1,1)</f>
        <v>0</v>
      </c>
      <c r="YZ42" s="535" cm="1">
        <f t="array" ref="YZ42">INDEX(YZ$13:YZ41,$B42+1,1)</f>
        <v>0</v>
      </c>
      <c r="ZA42" s="535" t="str" cm="1">
        <f t="array" ref="ZA42">INDEX(ZA$13:ZA41,$B42+1,1)</f>
        <v>-</v>
      </c>
      <c r="ZB42" s="18"/>
      <c r="ZC42" s="535" cm="1">
        <f t="array" ref="ZC42">INDEX(ZC$13:ZC41,$B42+1,1)</f>
        <v>0</v>
      </c>
      <c r="ZD42" s="535" cm="1">
        <f t="array" ref="ZD42">INDEX(ZD$13:ZD41,$B42+1,1)</f>
        <v>0</v>
      </c>
      <c r="ZE42" s="535" cm="1">
        <f t="array" ref="ZE42">INDEX(ZE$13:ZE41,$B42+1,1)</f>
        <v>0</v>
      </c>
      <c r="ZF42" s="535" t="str" cm="1">
        <f t="array" ref="ZF42">INDEX(ZF$13:ZF41,$B42+1,1)</f>
        <v>-</v>
      </c>
      <c r="ZG42" s="535" t="str" cm="1">
        <f t="array" ref="ZG42">INDEX(ZG$13:ZG41,$B42+1,1)</f>
        <v>-</v>
      </c>
      <c r="ZH42" s="535" t="str" cm="1">
        <f t="array" ref="ZH42">INDEX(ZH$13:ZH41,$B42+1,1)</f>
        <v>-</v>
      </c>
      <c r="ZI42" s="535" t="str" cm="1">
        <f t="array" ref="ZI42">INDEX(ZI$13:ZI41,$B42+1,1)</f>
        <v>-</v>
      </c>
      <c r="ZJ42" s="535" t="str" cm="1">
        <f t="array" ref="ZJ42">INDEX(ZJ$13:ZJ41,$B42+1,1)</f>
        <v>-</v>
      </c>
      <c r="ZK42" s="535" t="str" cm="1">
        <f t="array" ref="ZK42">INDEX(ZK$13:ZK41,$B42+1,1)</f>
        <v>-</v>
      </c>
      <c r="ZL42" s="535" t="str" cm="1">
        <f t="array" ref="ZL42">INDEX(ZL$13:ZL41,$B42+1,1)</f>
        <v>-</v>
      </c>
      <c r="ZM42" s="535" t="str" cm="1">
        <f t="array" ref="ZM42">INDEX(ZM$13:ZM41,$B42+1,1)</f>
        <v>-</v>
      </c>
      <c r="ZN42" s="535" t="str" cm="1">
        <f t="array" ref="ZN42">INDEX(ZN$13:ZN41,$B42+1,1)</f>
        <v>-</v>
      </c>
      <c r="ZO42" s="535" t="str" cm="1">
        <f t="array" ref="ZO42">INDEX(ZO$13:ZO41,$B42+1,1)</f>
        <v>-</v>
      </c>
      <c r="ZP42" s="535" t="str" cm="1">
        <f t="array" ref="ZP42">INDEX(ZP$13:ZP41,$B42+1,1)</f>
        <v>-</v>
      </c>
      <c r="ZQ42" s="535" t="str" cm="1">
        <f t="array" ref="ZQ42">INDEX(ZQ$13:ZQ41,$B42+1,1)</f>
        <v>-</v>
      </c>
      <c r="ZR42" s="535" t="str" cm="1">
        <f t="array" ref="ZR42">INDEX(ZR$13:ZR41,$B42+1,1)</f>
        <v>-</v>
      </c>
      <c r="ZS42" s="535" t="str" cm="1">
        <f t="array" ref="ZS42">INDEX(ZS$13:ZS41,$B42+1,1)</f>
        <v>-</v>
      </c>
      <c r="ZT42" s="535" t="str" cm="1">
        <f t="array" ref="ZT42">INDEX(ZT$13:ZT41,$B42+1,1)</f>
        <v>-</v>
      </c>
      <c r="ZU42" s="535" t="str" cm="1">
        <f t="array" ref="ZU42">INDEX(ZU$13:ZU41,$B42+1,1)</f>
        <v>-</v>
      </c>
      <c r="ZV42" s="535" t="str" cm="1">
        <f t="array" ref="ZV42">INDEX(ZV$13:ZV41,$B42+1,1)</f>
        <v>-</v>
      </c>
      <c r="ZW42" s="535" t="str" cm="1">
        <f t="array" ref="ZW42">INDEX(ZW$13:ZW41,$B42+1,1)</f>
        <v>-</v>
      </c>
      <c r="ZX42" s="18"/>
      <c r="ZY42" s="411" t="str">
        <f t="shared" ca="1" si="237"/>
        <v>-</v>
      </c>
      <c r="ZZ42" s="535" t="str" cm="1">
        <f t="array" ref="ZZ42">INDEX(ZZ$13:ZZ41,$B42+1,1)</f>
        <v>-</v>
      </c>
      <c r="AAA42" s="535" t="str" cm="1">
        <f t="array" ref="AAA42">INDEX(AAA$13:AAA41,$B42+1,1)</f>
        <v>-</v>
      </c>
      <c r="AAB42" s="535" t="str" cm="1">
        <f t="array" ref="AAB42">INDEX(AAB$13:AAB41,$B42+1,1)</f>
        <v>-</v>
      </c>
      <c r="AAC42" s="535" t="str" cm="1">
        <f t="array" ref="AAC42">INDEX(AAC$13:AAC41,$B42+1,1)</f>
        <v>-</v>
      </c>
      <c r="AAD42" s="535" cm="1">
        <f t="array" ref="AAD42">INDEX(AAD$13:AAD41,$B42+1,1)</f>
        <v>0</v>
      </c>
      <c r="AAE42" s="535" t="str" cm="1">
        <f t="array" ref="AAE42">INDEX(AAE$13:AAE41,$B42+1,1)</f>
        <v>-</v>
      </c>
      <c r="AAF42" s="535" t="str" cm="1">
        <f t="array" ref="AAF42">INDEX(AAF$13:AAF41,$B42+1,1)</f>
        <v>-</v>
      </c>
      <c r="AAG42" s="535" t="str" cm="1">
        <f t="array" ref="AAG42">INDEX(AAG$13:AAG41,$B42+1,1)</f>
        <v>-</v>
      </c>
      <c r="AAH42" s="535" t="str" cm="1">
        <f t="array" ref="AAH42">INDEX(AAH$13:AAH41,$B42+1,1)</f>
        <v>-</v>
      </c>
      <c r="AAI42" s="535" t="str" cm="1">
        <f t="array" ref="AAI42">INDEX(AAI$13:AAI41,$B42+1,1)</f>
        <v>-</v>
      </c>
      <c r="AAJ42" s="535" t="str" cm="1">
        <f t="array" ref="AAJ42">INDEX(AAJ$13:AAJ41,$B42+1,1)</f>
        <v>-</v>
      </c>
      <c r="AAK42" s="535" t="str" cm="1">
        <f t="array" ref="AAK42">INDEX(AAK$13:AAK41,$B42+1,1)</f>
        <v>-</v>
      </c>
      <c r="AAL42" s="535" t="str" cm="1">
        <f t="array" ref="AAL42">INDEX(AAL$13:AAL41,$B42+1,1)</f>
        <v>-</v>
      </c>
      <c r="AAM42" s="535" t="b" cm="1">
        <f t="array" ref="AAM42">INDEX(AAM$13:AAM41,$B42+1,1)</f>
        <v>1</v>
      </c>
      <c r="AAN42" s="535" t="str" cm="1">
        <f t="array" ref="AAN42">INDEX(AAN$13:AAN41,$B42+1,1)</f>
        <v>-</v>
      </c>
      <c r="AAO42" s="535" cm="1">
        <f t="array" ref="AAO42">INDEX(AAO$13:AAO41,$B42+1,1)</f>
        <v>0</v>
      </c>
      <c r="AAP42" s="535" cm="1">
        <f t="array" ref="AAP42">INDEX(AAP$13:AAP41,$B42+1,1)</f>
        <v>0</v>
      </c>
      <c r="AAQ42" s="535" cm="1">
        <f t="array" ref="AAQ42">INDEX(AAQ$13:AAQ41,$B42+1,1)</f>
        <v>0</v>
      </c>
      <c r="AAR42" s="18"/>
      <c r="AAS42" s="535" t="str" cm="1">
        <f t="array" ref="AAS42">INDEX(AAS$13:AAS41,$B42+1,1)</f>
        <v>-</v>
      </c>
      <c r="AAT42" s="535" t="str" cm="1">
        <f t="array" ref="AAT42">INDEX(AAT$13:AAT41,$B42+1,1)</f>
        <v>-</v>
      </c>
      <c r="AAU42" s="535" t="str" cm="1">
        <f t="array" ref="AAU42">INDEX(AAU$13:AAU41,$B42+1,1)</f>
        <v>-</v>
      </c>
      <c r="AAV42" s="535" t="str" cm="1">
        <f t="array" ref="AAV42">INDEX(AAV$13:AAV41,$B42+1,1)</f>
        <v>-</v>
      </c>
      <c r="AAW42" s="535" cm="1">
        <f t="array" ref="AAW42">INDEX(AAW$13:AAW41,$B42+1,1)</f>
        <v>1</v>
      </c>
      <c r="AAX42" s="535" cm="1">
        <f t="array" ref="AAX42">INDEX(AAX$13:AAX41,$B42+1,1)</f>
        <v>1</v>
      </c>
      <c r="AAY42" s="535" cm="1">
        <f t="array" ref="AAY42">INDEX(AAY$13:AAY41,$B42+1,1)</f>
        <v>1</v>
      </c>
      <c r="AAZ42" s="535" cm="1">
        <f t="array" ref="AAZ42">INDEX(AAZ$13:AAZ41,$B42+1,1)</f>
        <v>1</v>
      </c>
      <c r="ABA42" s="535" t="str" cm="1">
        <f t="array" ref="ABA42">INDEX(ABA$13:ABA41,$B42+1,1)</f>
        <v>-</v>
      </c>
      <c r="ABB42" s="535" t="str" cm="1">
        <f t="array" ref="ABB42">INDEX(ABB$13:ABB41,$B42+1,1)</f>
        <v>-</v>
      </c>
      <c r="ABC42" s="535" t="str" cm="1">
        <f t="array" ref="ABC42">INDEX(ABC$13:ABC41,$B42+1,1)</f>
        <v>-</v>
      </c>
      <c r="ABD42" s="535" t="str" cm="1">
        <f t="array" ref="ABD42">INDEX(ABD$13:ABD41,$B42+1,1)</f>
        <v>-</v>
      </c>
      <c r="ABE42" s="535" t="str" cm="1">
        <f t="array" ref="ABE42">INDEX(ABE$13:ABE41,$B42+1,1)</f>
        <v>-</v>
      </c>
      <c r="ABF42" s="535" t="str" cm="1">
        <f t="array" ref="ABF42">INDEX(ABF$13:ABF41,$B42+1,1)</f>
        <v>-</v>
      </c>
      <c r="ABG42" s="535" t="str" cm="1">
        <f t="array" ref="ABG42">INDEX(ABG$13:ABG41,$B42+1,1)</f>
        <v>-</v>
      </c>
      <c r="ABH42" s="18"/>
      <c r="ABI42" s="535" t="str" cm="1">
        <f t="array" ref="ABI42">INDEX(ABI$13:ABI41,$B42+1,1)</f>
        <v>-</v>
      </c>
      <c r="ABJ42" s="411">
        <f t="shared" si="187"/>
        <v>1</v>
      </c>
      <c r="ABK42" s="18"/>
      <c r="ABL42" s="535" t="str" cm="1">
        <f t="array" ref="ABL42">INDEX(ABL$13:ABL41,$B42+1,1)</f>
        <v>-</v>
      </c>
      <c r="ABM42" s="535" t="str" cm="1">
        <f t="array" ref="ABM42">INDEX(ABM$13:ABM41,$B42+1,1)</f>
        <v>-</v>
      </c>
      <c r="ABN42" s="535" t="str" cm="1">
        <f t="array" ref="ABN42">INDEX(ABN$13:ABN41,$B42+1,1)</f>
        <v>-</v>
      </c>
      <c r="ABO42" s="535" t="str" cm="1">
        <f t="array" ref="ABO42">INDEX(ABO$13:ABO41,$B42+1,1)</f>
        <v>-</v>
      </c>
      <c r="ABP42" s="535" t="str" cm="1">
        <f t="array" ref="ABP42">INDEX(ABP$13:ABP41,$B42+1,1)</f>
        <v>-</v>
      </c>
      <c r="ABQ42" s="535" t="str" cm="1">
        <f t="array" ref="ABQ42">INDEX(ABQ$13:ABQ41,$B42+1,1)</f>
        <v>-</v>
      </c>
      <c r="ABR42" s="535" t="str" cm="1">
        <f t="array" ref="ABR42">INDEX(ABR$13:ABR41,$B42+1,1)</f>
        <v>-</v>
      </c>
      <c r="ABS42" s="535" t="str" cm="1">
        <f t="array" ref="ABS42">INDEX(ABS$13:ABS41,$B42+1,1)</f>
        <v>-</v>
      </c>
      <c r="ABT42" s="535" t="str" cm="1">
        <f t="array" ref="ABT42">INDEX(ABT$13:ABT41,$B42+1,1)</f>
        <v>-</v>
      </c>
      <c r="ABU42" s="535" t="str" cm="1">
        <f t="array" ref="ABU42">INDEX(ABU$13:ABU41,$B42+1,1)</f>
        <v>-</v>
      </c>
      <c r="ABV42" s="535" t="str" cm="1">
        <f t="array" ref="ABV42">INDEX(ABV$13:ABV41,$B42+1,1)</f>
        <v>-</v>
      </c>
      <c r="ABW42" s="535" t="str" cm="1">
        <f t="array" ref="ABW42">INDEX(ABW$13:ABW41,$B42+1,1)</f>
        <v>-</v>
      </c>
      <c r="ABX42" s="535" t="str" cm="1">
        <f t="array" ref="ABX42">INDEX(ABX$13:ABX41,$B42+1,1)</f>
        <v>-</v>
      </c>
      <c r="ABY42" s="535" t="str" cm="1">
        <f t="array" ref="ABY42">INDEX(ABY$13:ABY41,$B42+1,1)</f>
        <v>-</v>
      </c>
      <c r="ABZ42" s="535" t="str" cm="1">
        <f t="array" ref="ABZ42">INDEX(ABZ$13:ABZ41,$B42+1,1)</f>
        <v>-</v>
      </c>
      <c r="ACA42" s="535" t="str" cm="1">
        <f t="array" ref="ACA42">INDEX(ACA$13:ACA41,$B42+1,1)</f>
        <v>-</v>
      </c>
      <c r="ACB42" s="535" t="str" cm="1">
        <f t="array" ref="ACB42">INDEX(ACB$13:ACB41,$B42+1,1)</f>
        <v>-</v>
      </c>
      <c r="ACC42" s="535" t="str" cm="1">
        <f t="array" ref="ACC42">INDEX(ACC$13:ACC41,$B42+1,1)</f>
        <v>-</v>
      </c>
      <c r="ACD42" s="535" t="str" cm="1">
        <f t="array" ref="ACD42">INDEX(ACD$13:ACD41,$B42+1,1)</f>
        <v>-</v>
      </c>
      <c r="ACE42" s="535" t="str" cm="1">
        <f t="array" ref="ACE42">INDEX(ACE$13:ACE41,$B42+1,1)</f>
        <v>-</v>
      </c>
      <c r="ACF42" s="535" t="str" cm="1">
        <f t="array" ref="ACF42">INDEX(ACF$13:ACF41,$B42+1,1)</f>
        <v>-</v>
      </c>
      <c r="ACG42" s="535" t="str" cm="1">
        <f t="array" ref="ACG42">INDEX(ACG$13:ACG41,$B42+1,1)</f>
        <v>-</v>
      </c>
      <c r="ACH42" s="535" t="str" cm="1">
        <f t="array" ref="ACH42">INDEX(ACH$13:ACH41,$B42+1,1)</f>
        <v>-</v>
      </c>
      <c r="ACI42" s="535" t="str" cm="1">
        <f t="array" ref="ACI42">INDEX(ACI$13:ACI41,$B42+1,1)</f>
        <v>-</v>
      </c>
      <c r="ACJ42" s="535" t="str" cm="1">
        <f t="array" ref="ACJ42">INDEX(ACJ$13:ACJ41,$B42+1,1)</f>
        <v>-</v>
      </c>
      <c r="ACK42" s="535" t="str" cm="1">
        <f t="array" ref="ACK42">INDEX(ACK$13:ACK41,$B42+1,1)</f>
        <v>-</v>
      </c>
      <c r="ACL42" s="535" t="str" cm="1">
        <f t="array" ref="ACL42">INDEX(ACL$13:ACL41,$B42+1,1)</f>
        <v>-</v>
      </c>
      <c r="ACM42" s="535" t="str" cm="1">
        <f t="array" ref="ACM42">INDEX(ACM$13:ACM41,$B42+1,1)</f>
        <v>-</v>
      </c>
      <c r="ACN42" s="535" t="str" cm="1">
        <f t="array" ref="ACN42">INDEX(ACN$13:ACN41,$B42+1,1)</f>
        <v>-</v>
      </c>
      <c r="ACO42" s="535" t="str" cm="1">
        <f t="array" ref="ACO42">INDEX(ACO$13:ACO41,$B42+1,1)</f>
        <v>-</v>
      </c>
      <c r="ACP42" s="535" t="str" cm="1">
        <f t="array" ref="ACP42">INDEX(ACP$13:ACP41,$B42+1,1)</f>
        <v>-</v>
      </c>
      <c r="ACQ42" s="535" t="str" cm="1">
        <f t="array" ref="ACQ42">INDEX(ACQ$13:ACQ41,$B42+1,1)</f>
        <v>-</v>
      </c>
      <c r="ACR42" s="535" t="str" cm="1">
        <f t="array" ref="ACR42">INDEX(ACR$13:ACR41,$B42+1,1)</f>
        <v>-</v>
      </c>
      <c r="ACS42" s="535" t="str" cm="1">
        <f t="array" ref="ACS42">INDEX(ACS$13:ACS41,$B42+1,1)</f>
        <v>-</v>
      </c>
      <c r="ACT42" s="535" t="str" cm="1">
        <f t="array" ref="ACT42">INDEX(ACT$13:ACT41,$B42+1,1)</f>
        <v>-</v>
      </c>
      <c r="ACU42" s="535" t="str" cm="1">
        <f t="array" ref="ACU42">INDEX(ACU$13:ACU41,$B42+1,1)</f>
        <v>-</v>
      </c>
      <c r="ACV42" s="535" t="str" cm="1">
        <f t="array" ref="ACV42">INDEX(ACV$13:ACV41,$B42+1,1)</f>
        <v>-</v>
      </c>
      <c r="ACW42" s="535" t="str" cm="1">
        <f t="array" ref="ACW42">INDEX(ACW$13:ACW41,$B42+1,1)</f>
        <v>-</v>
      </c>
      <c r="ACX42" s="535" t="str" cm="1">
        <f t="array" ref="ACX42">INDEX(ACX$13:ACX41,$B42+1,1)</f>
        <v>-</v>
      </c>
      <c r="ACY42" s="535" t="str" cm="1">
        <f t="array" ref="ACY42">INDEX(ACY$13:ACY41,$B42+1,1)</f>
        <v>-</v>
      </c>
      <c r="ACZ42" s="535" t="str" cm="1">
        <f t="array" ref="ACZ42">INDEX(ACZ$13:ACZ41,$B42+1,1)</f>
        <v>-</v>
      </c>
      <c r="ADA42" s="535" t="str" cm="1">
        <f t="array" ref="ADA42">INDEX(ADA$13:ADA41,$B42+1,1)</f>
        <v>-</v>
      </c>
      <c r="ADB42" s="535" cm="1">
        <f t="array" ref="ADB42">INDEX(ADB$13:ADB41,$B42+1,1)</f>
        <v>1</v>
      </c>
      <c r="ADC42" s="535" cm="1">
        <f t="array" ref="ADC42">INDEX(ADC$13:ADC41,$B42+1,1)</f>
        <v>1</v>
      </c>
      <c r="ADD42" s="535" t="str" cm="1">
        <f t="array" ref="ADD42">INDEX(ADD$13:ADD41,$B42+1,1)</f>
        <v>-</v>
      </c>
      <c r="ADE42" s="535" t="str" cm="1">
        <f t="array" ref="ADE42">INDEX(ADE$13:ADE41,$B42+1,1)</f>
        <v>-</v>
      </c>
      <c r="ADF42" s="535" t="str" cm="1">
        <f t="array" ref="ADF42">INDEX(ADF$13:ADF41,$B42+1,1)</f>
        <v>-</v>
      </c>
      <c r="ADG42" s="535" t="str" cm="1">
        <f t="array" ref="ADG42">INDEX(ADG$13:ADG41,$B42+1,1)</f>
        <v>-</v>
      </c>
      <c r="ADH42" s="535" t="str" cm="1">
        <f t="array" ref="ADH42">INDEX(ADH$13:ADH41,$B42+1,1)</f>
        <v>-</v>
      </c>
      <c r="ADI42" s="535" t="str" cm="1">
        <f t="array" ref="ADI42">INDEX(ADI$13:ADI41,$B42+1,1)</f>
        <v>-</v>
      </c>
      <c r="ADJ42" s="535" t="str" cm="1">
        <f t="array" ref="ADJ42">INDEX(ADJ$13:ADJ41,$B42+1,1)</f>
        <v>-</v>
      </c>
      <c r="ADK42" s="535" t="str" cm="1">
        <f t="array" ref="ADK42">INDEX(ADK$13:ADK41,$B42+1,1)</f>
        <v>-</v>
      </c>
      <c r="ADL42" s="535" t="str" cm="1">
        <f t="array" ref="ADL42">INDEX(ADL$13:ADL41,$B42+1,1)</f>
        <v>-</v>
      </c>
      <c r="ADM42" s="535" t="str" cm="1">
        <f t="array" ref="ADM42">INDEX(ADM$13:ADM41,$B42+1,1)</f>
        <v>-</v>
      </c>
      <c r="ADN42" s="535" t="str" cm="1">
        <f t="array" ref="ADN42">INDEX(ADN$13:ADN41,$B42+1,1)</f>
        <v>-</v>
      </c>
      <c r="ADO42" s="535" t="str" cm="1">
        <f t="array" ref="ADO42">INDEX(ADO$13:ADO41,$B42+1,1)</f>
        <v>-</v>
      </c>
      <c r="ADP42" s="535" t="str" cm="1">
        <f t="array" ref="ADP42">INDEX(ADP$13:ADP41,$B42+1,1)</f>
        <v>-</v>
      </c>
      <c r="ADQ42" s="18"/>
      <c r="ADR42" s="535" t="str" cm="1">
        <f t="array" ref="ADR42">INDEX(ADR$13:ADR41,$B42+1,1)</f>
        <v>-</v>
      </c>
      <c r="ADS42" s="535" t="str" cm="1">
        <f t="array" ref="ADS42">INDEX(ADS$13:ADS41,$B42+1,1)</f>
        <v>-</v>
      </c>
      <c r="ADT42" s="535" t="str" cm="1">
        <f t="array" ref="ADT42">INDEX(ADT$13:ADT41,$B42+1,1)</f>
        <v>-</v>
      </c>
      <c r="ADU42" s="535" t="str" cm="1">
        <f t="array" ref="ADU42">INDEX(ADU$13:ADU41,$B42+1,1)</f>
        <v>-</v>
      </c>
      <c r="ADV42" s="535" t="str" cm="1">
        <f t="array" ref="ADV42">INDEX(ADV$13:ADV41,$B42+1,1)</f>
        <v>-</v>
      </c>
      <c r="ADW42" s="535" t="str" cm="1">
        <f t="array" ref="ADW42">INDEX(ADW$13:ADW41,$B42+1,1)</f>
        <v>-</v>
      </c>
      <c r="ADX42" s="535" t="str" cm="1">
        <f t="array" ref="ADX42">INDEX(ADX$13:ADX41,$B42+1,1)</f>
        <v>-</v>
      </c>
      <c r="ADY42" s="535" t="str" cm="1">
        <f t="array" ref="ADY42">INDEX(ADY$13:ADY41,$B42+1,1)</f>
        <v>-</v>
      </c>
      <c r="ADZ42" s="535" t="str" cm="1">
        <f t="array" ref="ADZ42">INDEX(ADZ$13:ADZ41,$B42+1,1)</f>
        <v>-</v>
      </c>
      <c r="AEA42" s="535" t="str" cm="1">
        <f t="array" ref="AEA42">INDEX(AEA$13:AEA41,$B42+1,1)</f>
        <v>-</v>
      </c>
      <c r="AEB42" s="535" t="str" cm="1">
        <f t="array" ref="AEB42">INDEX(AEB$13:AEB41,$B42+1,1)</f>
        <v>-</v>
      </c>
      <c r="AEC42" s="535" t="str" cm="1">
        <f t="array" ref="AEC42">INDEX(AEC$13:AEC41,$B42+1,1)</f>
        <v>-</v>
      </c>
      <c r="AED42" s="535" t="str" cm="1">
        <f t="array" ref="AED42">INDEX(AED$13:AED41,$B42+1,1)</f>
        <v>-</v>
      </c>
      <c r="AEE42" s="535" t="str" cm="1">
        <f t="array" ref="AEE42">INDEX(AEE$13:AEE41,$B42+1,1)</f>
        <v>-</v>
      </c>
      <c r="AEF42" s="535" t="str" cm="1">
        <f t="array" ref="AEF42">INDEX(AEF$13:AEF41,$B42+1,1)</f>
        <v>-</v>
      </c>
      <c r="AEG42" s="535" t="str" cm="1">
        <f t="array" ref="AEG42">INDEX(AEG$13:AEG41,$B42+1,1)</f>
        <v>-</v>
      </c>
      <c r="AEH42" s="535" t="str" cm="1">
        <f t="array" ref="AEH42">INDEX(AEH$13:AEH41,$B42+1,1)</f>
        <v>-</v>
      </c>
      <c r="AEI42" s="535" t="str" cm="1">
        <f t="array" ref="AEI42">INDEX(AEI$13:AEI41,$B42+1,1)</f>
        <v>-</v>
      </c>
      <c r="AEJ42" s="535" t="str" cm="1">
        <f t="array" ref="AEJ42">INDEX(AEJ$13:AEJ41,$B42+1,1)</f>
        <v>-</v>
      </c>
      <c r="AEK42" s="535" t="str" cm="1">
        <f t="array" ref="AEK42">INDEX(AEK$13:AEK41,$B42+1,1)</f>
        <v>-</v>
      </c>
      <c r="AEL42" s="535" t="str" cm="1">
        <f t="array" ref="AEL42">INDEX(AEL$13:AEL41,$B42+1,1)</f>
        <v>-</v>
      </c>
      <c r="AEM42" s="535" t="str" cm="1">
        <f t="array" ref="AEM42">INDEX(AEM$13:AEM41,$B42+1,1)</f>
        <v>-</v>
      </c>
      <c r="AEN42" s="535" t="str" cm="1">
        <f t="array" ref="AEN42">INDEX(AEN$13:AEN41,$B42+1,1)</f>
        <v>-</v>
      </c>
      <c r="AEO42" s="535" t="str" cm="1">
        <f t="array" ref="AEO42">INDEX(AEO$13:AEO41,$B42+1,1)</f>
        <v>-</v>
      </c>
      <c r="AEP42" s="535" t="str" cm="1">
        <f t="array" ref="AEP42">INDEX(AEP$13:AEP41,$B42+1,1)</f>
        <v>-</v>
      </c>
      <c r="AEQ42" s="535" t="str" cm="1">
        <f t="array" ref="AEQ42">INDEX(AEQ$13:AEQ41,$B42+1,1)</f>
        <v>-</v>
      </c>
      <c r="AER42" s="535" t="str" cm="1">
        <f t="array" ref="AER42">INDEX(AER$13:AER41,$B42+1,1)</f>
        <v>-</v>
      </c>
      <c r="AES42" s="535" t="str" cm="1">
        <f t="array" ref="AES42">INDEX(AES$13:AES41,$B42+1,1)</f>
        <v>-</v>
      </c>
      <c r="AET42" s="535" t="str" cm="1">
        <f t="array" ref="AET42">INDEX(AET$13:AET41,$B42+1,1)</f>
        <v>-</v>
      </c>
      <c r="AEU42" s="535" t="str" cm="1">
        <f t="array" ref="AEU42">INDEX(AEU$13:AEU41,$B42+1,1)</f>
        <v>-</v>
      </c>
      <c r="AEV42" s="535" t="str" cm="1">
        <f t="array" ref="AEV42">INDEX(AEV$13:AEV41,$B42+1,1)</f>
        <v>-</v>
      </c>
      <c r="AEW42" s="535" t="str" cm="1">
        <f t="array" ref="AEW42">INDEX(AEW$13:AEW41,$B42+1,1)</f>
        <v>-</v>
      </c>
      <c r="AEX42" s="535" t="str" cm="1">
        <f t="array" ref="AEX42">INDEX(AEX$13:AEX41,$B42+1,1)</f>
        <v>-</v>
      </c>
      <c r="AEY42" s="535" t="str" cm="1">
        <f t="array" ref="AEY42">INDEX(AEY$13:AEY41,$B42+1,1)</f>
        <v>-</v>
      </c>
      <c r="AEZ42" s="535" t="str" cm="1">
        <f t="array" ref="AEZ42">INDEX(AEZ$13:AEZ41,$B42+1,1)</f>
        <v>-</v>
      </c>
      <c r="AFA42" s="535" t="str" cm="1">
        <f t="array" ref="AFA42">INDEX(AFA$13:AFA41,$B42+1,1)</f>
        <v>-</v>
      </c>
      <c r="AFB42" s="535" t="str" cm="1">
        <f t="array" ref="AFB42">INDEX(AFB$13:AFB41,$B42+1,1)</f>
        <v>-</v>
      </c>
      <c r="AFC42" s="535" t="str" cm="1">
        <f t="array" ref="AFC42">INDEX(AFC$13:AFC41,$B42+1,1)</f>
        <v>-</v>
      </c>
      <c r="AFD42" s="535" t="str" cm="1">
        <f t="array" ref="AFD42">INDEX(AFD$13:AFD41,$B42+1,1)</f>
        <v>-</v>
      </c>
      <c r="AFE42" s="535" t="str" cm="1">
        <f t="array" ref="AFE42">INDEX(AFE$13:AFE41,$B42+1,1)</f>
        <v>-</v>
      </c>
      <c r="AFF42" s="535" t="str" cm="1">
        <f t="array" ref="AFF42">INDEX(AFF$13:AFF41,$B42+1,1)</f>
        <v>-</v>
      </c>
      <c r="AFG42" s="535" t="str" cm="1">
        <f t="array" ref="AFG42">INDEX(AFG$13:AFG41,$B42+1,1)</f>
        <v>-</v>
      </c>
      <c r="AFH42" s="535" t="str" cm="1">
        <f t="array" ref="AFH42">INDEX(AFH$13:AFH41,$B42+1,1)</f>
        <v>-</v>
      </c>
      <c r="AFI42" s="535" t="str" cm="1">
        <f t="array" ref="AFI42">INDEX(AFI$13:AFI41,$B42+1,1)</f>
        <v>-</v>
      </c>
      <c r="AFJ42" s="535" t="str" cm="1">
        <f t="array" ref="AFJ42">INDEX(AFJ$13:AFJ41,$B42+1,1)</f>
        <v>-</v>
      </c>
      <c r="AFK42" s="535" t="str" cm="1">
        <f t="array" ref="AFK42">INDEX(AFK$13:AFK41,$B42+1,1)</f>
        <v>-</v>
      </c>
      <c r="AFL42" s="535" t="str" cm="1">
        <f t="array" ref="AFL42">INDEX(AFL$13:AFL41,$B42+1,1)</f>
        <v>-</v>
      </c>
      <c r="AFM42" s="535" t="str" cm="1">
        <f t="array" ref="AFM42">INDEX(AFM$13:AFM41,$B42+1,1)</f>
        <v>-</v>
      </c>
      <c r="AFN42" s="535" t="str" cm="1">
        <f t="array" ref="AFN42">INDEX(AFN$13:AFN41,$B42+1,1)</f>
        <v>-</v>
      </c>
      <c r="AFO42" s="535" t="str" cm="1">
        <f t="array" ref="AFO42">INDEX(AFO$13:AFO41,$B42+1,1)</f>
        <v>-</v>
      </c>
      <c r="AFP42" s="535" t="str" cm="1">
        <f t="array" ref="AFP42">INDEX(AFP$13:AFP41,$B42+1,1)</f>
        <v>-</v>
      </c>
      <c r="AFQ42" s="535" t="str" cm="1">
        <f t="array" ref="AFQ42">INDEX(AFQ$13:AFQ41,$B42+1,1)</f>
        <v>-</v>
      </c>
      <c r="AFR42" s="535" t="str" cm="1">
        <f t="array" ref="AFR42">INDEX(AFR$13:AFR41,$B42+1,1)</f>
        <v>-</v>
      </c>
      <c r="AFS42" s="535" t="str" cm="1">
        <f t="array" ref="AFS42">INDEX(AFS$13:AFS41,$B42+1,1)</f>
        <v>-</v>
      </c>
      <c r="AFT42" s="535" t="str" cm="1">
        <f t="array" ref="AFT42">INDEX(AFT$13:AFT41,$B42+1,1)</f>
        <v>-</v>
      </c>
      <c r="AFU42" s="535" t="str" cm="1">
        <f t="array" ref="AFU42">INDEX(AFU$13:AFU41,$B42+1,1)</f>
        <v>-</v>
      </c>
      <c r="AFV42" s="535" t="str" cm="1">
        <f t="array" ref="AFV42">INDEX(AFV$13:AFV41,$B42+1,1)</f>
        <v>-</v>
      </c>
      <c r="AFW42" s="535" t="str" cm="1">
        <f t="array" ref="AFW42">INDEX(AFW$13:AFW41,$B42+1,1)</f>
        <v>-</v>
      </c>
      <c r="AFX42" s="535" t="str" cm="1">
        <f t="array" ref="AFX42">INDEX(AFX$13:AFX41,$B42+1,1)</f>
        <v>-</v>
      </c>
      <c r="AFY42" s="535" t="str" cm="1">
        <f t="array" ref="AFY42">INDEX(AFY$13:AFY41,$B42+1,1)</f>
        <v>-</v>
      </c>
      <c r="AFZ42" s="535" t="str" cm="1">
        <f t="array" ref="AFZ42">INDEX(AFZ$13:AFZ41,$B42+1,1)</f>
        <v>-</v>
      </c>
      <c r="AGA42" s="535" t="str" cm="1">
        <f t="array" ref="AGA42">INDEX(AGA$13:AGA41,$B42+1,1)</f>
        <v>-</v>
      </c>
      <c r="AGB42" s="535" t="str" cm="1">
        <f t="array" ref="AGB42">INDEX(AGB$13:AGB41,$B42+1,1)</f>
        <v>-</v>
      </c>
      <c r="AGC42" s="535" t="str" cm="1">
        <f t="array" ref="AGC42">INDEX(AGC$13:AGC41,$B42+1,1)</f>
        <v>-</v>
      </c>
      <c r="AGD42" s="535" t="str" cm="1">
        <f t="array" ref="AGD42">INDEX(AGD$13:AGD41,$B42+1,1)</f>
        <v>-</v>
      </c>
      <c r="AGE42" s="535" t="str" cm="1">
        <f t="array" ref="AGE42">INDEX(AGE$13:AGE41,$B42+1,1)</f>
        <v>-</v>
      </c>
      <c r="AGF42" s="535" t="str" cm="1">
        <f t="array" ref="AGF42">INDEX(AGF$13:AGF41,$B42+1,1)</f>
        <v>-</v>
      </c>
      <c r="AGG42" s="535" t="str" cm="1">
        <f t="array" ref="AGG42">INDEX(AGG$13:AGG41,$B42+1,1)</f>
        <v>-</v>
      </c>
      <c r="AGH42" s="535" t="str" cm="1">
        <f t="array" ref="AGH42">INDEX(AGH$13:AGH41,$B42+1,1)</f>
        <v>-</v>
      </c>
      <c r="AGI42" s="535" t="str" cm="1">
        <f t="array" ref="AGI42">INDEX(AGI$13:AGI41,$B42+1,1)</f>
        <v>-</v>
      </c>
      <c r="AGJ42" s="535" t="str" cm="1">
        <f t="array" ref="AGJ42">INDEX(AGJ$13:AGJ41,$B42+1,1)</f>
        <v>-</v>
      </c>
      <c r="AGK42" s="535" t="str" cm="1">
        <f t="array" ref="AGK42">INDEX(AGK$13:AGK41,$B42+1,1)</f>
        <v>-</v>
      </c>
      <c r="AGL42" s="535" t="str" cm="1">
        <f t="array" ref="AGL42">INDEX(AGL$13:AGL41,$B42+1,1)</f>
        <v>-</v>
      </c>
      <c r="AGM42" s="535" t="str" cm="1">
        <f t="array" ref="AGM42">INDEX(AGM$13:AGM41,$B42+1,1)</f>
        <v>-</v>
      </c>
      <c r="AGN42" s="535" t="str" cm="1">
        <f t="array" ref="AGN42">INDEX(AGN$13:AGN41,$B42+1,1)</f>
        <v>-</v>
      </c>
      <c r="AGO42" s="535" t="str" cm="1">
        <f t="array" ref="AGO42">INDEX(AGO$13:AGO41,$B42+1,1)</f>
        <v>-</v>
      </c>
      <c r="AGP42" s="535" t="str" cm="1">
        <f t="array" ref="AGP42">INDEX(AGP$13:AGP41,$B42+1,1)</f>
        <v>-</v>
      </c>
      <c r="AGQ42" s="535" t="str" cm="1">
        <f t="array" ref="AGQ42">INDEX(AGQ$13:AGQ41,$B42+1,1)</f>
        <v>-</v>
      </c>
      <c r="AGR42" s="535" t="str" cm="1">
        <f t="array" ref="AGR42">INDEX(AGR$13:AGR41,$B42+1,1)</f>
        <v>-</v>
      </c>
      <c r="AGS42" s="535" t="str" cm="1">
        <f t="array" ref="AGS42">INDEX(AGS$13:AGS41,$B42+1,1)</f>
        <v>-</v>
      </c>
      <c r="AGT42" s="535" t="str" cm="1">
        <f t="array" ref="AGT42">INDEX(AGT$13:AGT41,$B42+1,1)</f>
        <v>-</v>
      </c>
      <c r="AGU42" s="535" t="str" cm="1">
        <f t="array" ref="AGU42">INDEX(AGU$13:AGU41,$B42+1,1)</f>
        <v>-</v>
      </c>
      <c r="AGV42" s="535" t="str" cm="1">
        <f t="array" ref="AGV42">INDEX(AGV$13:AGV41,$B42+1,1)</f>
        <v>-</v>
      </c>
      <c r="AGW42" s="535" t="str" cm="1">
        <f t="array" ref="AGW42">INDEX(AGW$13:AGW41,$B42+1,1)</f>
        <v>-</v>
      </c>
      <c r="AGX42" s="535" t="str" cm="1">
        <f t="array" ref="AGX42">INDEX(AGX$13:AGX41,$B42+1,1)</f>
        <v>-</v>
      </c>
      <c r="AGY42" s="535" t="str" cm="1">
        <f t="array" ref="AGY42">INDEX(AGY$13:AGY41,$B42+1,1)</f>
        <v>-</v>
      </c>
      <c r="AGZ42" s="535" t="str" cm="1">
        <f t="array" ref="AGZ42">INDEX(AGZ$13:AGZ41,$B42+1,1)</f>
        <v>-</v>
      </c>
      <c r="AHA42" s="535" t="str" cm="1">
        <f t="array" ref="AHA42">INDEX(AHA$13:AHA41,$B42+1,1)</f>
        <v>-</v>
      </c>
      <c r="AHB42" s="535" t="str" cm="1">
        <f t="array" ref="AHB42">INDEX(AHB$13:AHB41,$B42+1,1)</f>
        <v>-</v>
      </c>
      <c r="AHC42" s="535" t="str" cm="1">
        <f t="array" ref="AHC42">INDEX(AHC$13:AHC41,$B42+1,1)</f>
        <v>-</v>
      </c>
      <c r="AHD42" s="535" cm="1">
        <f t="array" ref="AHD42">INDEX(AHD$13:AHD41,$B42+1,1)</f>
        <v>0</v>
      </c>
      <c r="AHE42" s="483">
        <v>0</v>
      </c>
    </row>
    <row r="43" spans="1:889" outlineLevel="1">
      <c r="A43" s="18">
        <f t="shared" si="148"/>
        <v>30</v>
      </c>
      <c r="B43" s="18">
        <f t="shared" si="218"/>
        <v>6</v>
      </c>
      <c r="C43">
        <v>2</v>
      </c>
      <c r="D43" s="17" t="str" cm="1">
        <f t="array" ref="D43">INDEX(D$13:D42,$B43+1,1)</f>
        <v>GSW</v>
      </c>
      <c r="E43" t="b">
        <v>1</v>
      </c>
      <c r="F43" t="b">
        <v>0</v>
      </c>
      <c r="G43" t="b">
        <f t="shared" si="224"/>
        <v>1</v>
      </c>
      <c r="H43" s="40" t="s">
        <v>2640</v>
      </c>
      <c r="I43" s="535" cm="1">
        <f t="array" ref="I43">INDEX(I$13:I42,$B43+1,1)</f>
        <v>1</v>
      </c>
      <c r="J43" s="535" cm="1">
        <f t="array" ref="J43">INDEX(J$13:J42,$B43+1,1)</f>
        <v>0</v>
      </c>
      <c r="K43" s="22">
        <v>2</v>
      </c>
      <c r="L43" s="535" cm="1">
        <f t="array" ref="L43">INDEX(L$13:L42,$B43+1,1)</f>
        <v>2</v>
      </c>
      <c r="M43" s="535" cm="1">
        <f t="array" ref="M43">INDEX(M$13:M42,$B43+1,1)</f>
        <v>0</v>
      </c>
      <c r="N43" s="535" cm="1">
        <f t="array" ref="N43">INDEX(N$13:N42,$B43+1,1)</f>
        <v>3</v>
      </c>
      <c r="O43" s="535" cm="1">
        <f t="array" ref="O43">INDEX(O$13:O42,$B43+1,1)</f>
        <v>2</v>
      </c>
      <c r="P43" s="535" cm="1">
        <f t="array" ref="P43">INDEX(P$13:P42,$B43+1,1)</f>
        <v>0</v>
      </c>
      <c r="Q43" s="535" cm="1">
        <f t="array" ref="Q43">INDEX(Q$13:Q42,$B43+1,1)</f>
        <v>0</v>
      </c>
      <c r="R43" s="535" cm="1">
        <f t="array" ref="R43">INDEX(R$13:R42,$B43+1,1)</f>
        <v>1</v>
      </c>
      <c r="S43" s="535" cm="1">
        <f t="array" ref="S43">INDEX(S$13:S42,$B43+1,1)</f>
        <v>0</v>
      </c>
      <c r="T43" s="411">
        <f t="shared" si="149"/>
        <v>2</v>
      </c>
      <c r="U43" s="411">
        <f t="shared" si="150"/>
        <v>2</v>
      </c>
      <c r="V43" s="411">
        <f t="shared" si="230"/>
        <v>2</v>
      </c>
      <c r="W43" s="773" t="b">
        <f>W41</f>
        <v>0</v>
      </c>
      <c r="X43" s="772" t="b">
        <f t="shared" si="225"/>
        <v>1</v>
      </c>
      <c r="Y43" s="772" t="b">
        <f t="shared" si="225"/>
        <v>1</v>
      </c>
      <c r="Z43" s="791" t="b" cm="1">
        <f t="array" ref="Z43">INDEX(Z$13:Z42,$B43+1,1)</f>
        <v>0</v>
      </c>
      <c r="AA43" s="411">
        <f t="shared" si="153"/>
        <v>6</v>
      </c>
      <c r="AB43" s="411">
        <f t="shared" si="154"/>
        <v>6</v>
      </c>
      <c r="AC43" s="411"/>
      <c r="AD43" s="411">
        <f t="shared" si="155"/>
        <v>6</v>
      </c>
      <c r="AE43" s="111"/>
      <c r="AF43" s="111"/>
      <c r="AG43" s="111"/>
      <c r="AH43" s="111"/>
      <c r="AI43" s="535" cm="1">
        <f t="array" ref="AI43">INDEX(AI$13:AI42,$B43+1,1)</f>
        <v>1</v>
      </c>
      <c r="AJ43" s="535" cm="1">
        <f t="array" ref="AJ43">INDEX(AJ$13:AJ42,$B43+1,1)</f>
        <v>1</v>
      </c>
      <c r="AK43" s="535" cm="1">
        <f t="array" ref="AK43">INDEX(AK$13:AK42,$B43+1,1)</f>
        <v>1</v>
      </c>
      <c r="AL43" s="535" cm="1">
        <f t="array" ref="AL43">INDEX(AL$13:AL42,$B43+1,1)</f>
        <v>0</v>
      </c>
      <c r="AM43" s="535" cm="1">
        <f t="array" ref="AM43">INDEX(AM$13:AM42,$B43+1,1)</f>
        <v>0</v>
      </c>
      <c r="AN43" s="811" t="str" cm="1">
        <f t="array" ref="AN43">INDEX(AN$13:AN42,$B43+1,1)</f>
        <v/>
      </c>
      <c r="AO43" s="535" t="str" cm="1">
        <f t="array" ref="AO43">INDEX(AO$13:AO42,$B43+1,1)</f>
        <v/>
      </c>
      <c r="AP43" s="535" t="str" cm="1">
        <f t="array" ref="AP43">INDEX(AP$13:AP42,$B43+1,1)</f>
        <v/>
      </c>
      <c r="AQ43" s="535" cm="1">
        <f t="array" ref="AQ43">INDEX(AQ$13:AQ42,$B43+1,1)</f>
        <v>1</v>
      </c>
      <c r="AR43" s="535" cm="1">
        <f t="array" ref="AR43">INDEX(AR$13:AR42,$B43+1,1)</f>
        <v>1</v>
      </c>
      <c r="AS43" s="111"/>
      <c r="AT43" s="111"/>
      <c r="AU43" s="111"/>
      <c r="AV43" s="111"/>
      <c r="AW43" s="111"/>
      <c r="AX43" s="111"/>
      <c r="AY43" s="111"/>
      <c r="AZ43" s="111"/>
      <c r="BA43" s="18"/>
      <c r="BB43" s="18"/>
      <c r="BC43" s="200" t="str" cm="1">
        <f t="array" aca="1" ref="BC43" ca="1">$H43&amp;" "        &amp;_xlfn.SINGLE( INDEX(i.ModelStructure,$I43,1))    &amp;" "
&amp; $D43        &amp;       IF(OR($CG43="-", $CG43),"_PInp","_Full")&amp;    CHOOSE($DT43+1," Fine","  MWM","  SFM","  CFS","  GFS"," Meat"," Wool","  Mat "," 1stC"," Term"," Shed","     ")&amp;IF($FG43=1,"&amp;EL","   ")&amp;IF($DZ43=TRUE,"&amp;BBT","    ")
&amp;      " TOL"&amp;_xlfn.SINGLE(INDEX(i.TOL_Desc,1,$N43))   &amp; " Scan"&amp;$AK43
&amp;       CHOOSE($K43+1," CFS"," GFS"," NFS")&amp;     " CG_"&amp;_xlfn.SINGLE(_xlfn.SWITCH($ZY43,"-",1,TRUE,1,FALSE,0))&amp;_xlfn.SINGLE(    IF($AAB43="-"," FodCrop    ",_xlfn.SWITCH(VALUE(LEFT($AAB$4,1)),0," All",6," Lup",9," Oat",11," OaF")&amp;"_Fod"&amp;TEXT($AAB43,"000%")))
&amp;" REV"&amp;"_"&amp;TEXT($JJ43,"00;-0;00;@ ")&amp;TEXT($AP43,"00;-0;00;  @")&amp;"_"&amp;TEXT($JO43,"0")&amp;"_"&amp;TEXT($AR43,"0")
&amp; " RR"&amp;TEXT(SUM($FK43:$FL43),"+00%;-00%;    ;@")
&amp; " ("&amp;IF($DM43,"P","E")   &amp;IF($DN43,"T","t")        &amp;     "_F"&amp;IF($ACM43=TRUE,3,0)+COUNTIF($ACE43:$ACI43,TRUE)+COUNTIF($BX43:$BY43,"&gt;0")&amp;IF($ACK43=TRUE,3,0)+COUNTIF($BX43:$BY43,"&gt;0")&amp;"N"&amp;$ACP43&amp;$ACQ43&amp;"L"&amp;$ADB43&amp;$ADC43&amp;"_"&amp;$ADA43&amp;")"</f>
        <v>NewFeedStd   SE GSW_PInp  GFS        TOLSpr Scan1 NFS CG_1 FodCrop     REV_-   _-_1 RR+01% (Et_F00N--L11_-)</v>
      </c>
      <c r="BD43" s="8" t="str">
        <f ca="1">IF(COUNTIF($BC$13:$BC43,$BC43)=1,"-","Dup")</f>
        <v>-</v>
      </c>
      <c r="BE43" s="18"/>
      <c r="BF43" s="535" t="b" cm="1">
        <f t="array" ref="BF43">INDEX(BF$13:BF42,$B43+1,1)</f>
        <v>0</v>
      </c>
      <c r="BG43" s="535" t="b" cm="1">
        <f t="array" ref="BG43">INDEX(BG$13:BG42,$B43+1,1)</f>
        <v>0</v>
      </c>
      <c r="BH43" s="535" t="b" cm="1">
        <f t="array" ref="BH43">INDEX(BH$13:BH42,$B43+1,1)</f>
        <v>0</v>
      </c>
      <c r="BI43" s="535" t="b" cm="1">
        <f t="array" ref="BI43">INDEX(BI$13:BI42,$B43+1,1)</f>
        <v>0</v>
      </c>
      <c r="BJ43" s="535" t="b" cm="1">
        <f t="array" ref="BJ43">INDEX(BJ$13:BJ42,$B43+1,1)</f>
        <v>0</v>
      </c>
      <c r="BK43" s="535" t="b" cm="1">
        <f t="array" ref="BK43">INDEX(BK$13:BK42,$B43+1,1)</f>
        <v>0</v>
      </c>
      <c r="BL43" s="535" t="b" cm="1">
        <f t="array" ref="BL43">INDEX(BL$13:BL42,$B43+1,1)</f>
        <v>0</v>
      </c>
      <c r="BM43" s="535" t="b" cm="1">
        <f t="array" ref="BM43">INDEX(BM$13:BM42,$B43+1,1)</f>
        <v>0</v>
      </c>
      <c r="BN43" s="535" t="b" cm="1">
        <f t="array" ref="BN43">INDEX(BN$13:BN42,$B43+1,1)</f>
        <v>0</v>
      </c>
      <c r="BO43" s="18"/>
      <c r="BP43" s="535" t="b" cm="1">
        <f t="array" ref="BP43">INDEX(BP$13:BP42,$B43+1,1)</f>
        <v>0</v>
      </c>
      <c r="BQ43" s="535" t="str" cm="1">
        <f t="array" ref="BQ43">INDEX(BQ$13:BQ42,$B43+1,1)</f>
        <v>-</v>
      </c>
      <c r="BR43" s="535" t="str" cm="1">
        <f t="array" ref="BR43">INDEX(BR$13:BR42,$B43+1,1)</f>
        <v>-</v>
      </c>
      <c r="BS43" s="535" t="str" cm="1">
        <f t="array" ref="BS43">INDEX(BS$13:BS42,$B43+1,1)</f>
        <v>-</v>
      </c>
      <c r="BT43" s="535" t="str" cm="1">
        <f t="array" ref="BT43">INDEX(BT$13:BT42,$B43+1,1)</f>
        <v>-</v>
      </c>
      <c r="BU43" s="535" t="str" cm="1">
        <f t="array" ref="BU43">INDEX(BU$13:BU42,$B43+1,1)</f>
        <v>-</v>
      </c>
      <c r="BV43" s="535" t="str" cm="1">
        <f t="array" ref="BV43">INDEX(BV$13:BV42,$B43+1,1)</f>
        <v>-</v>
      </c>
      <c r="BW43" s="535" t="str" cm="1">
        <f t="array" ref="BW43">INDEX(BW$13:BW42,$B43+1,1)</f>
        <v>-</v>
      </c>
      <c r="BX43" s="535" t="str" cm="1">
        <f t="array" ref="BX43">INDEX(BX$13:BX42,$B43+1,1)</f>
        <v>-</v>
      </c>
      <c r="BY43" s="535" t="str" cm="1">
        <f t="array" ref="BY43">INDEX(BY$13:BY42,$B43+1,1)</f>
        <v>-</v>
      </c>
      <c r="BZ43" s="535" t="str" cm="1">
        <f t="array" ref="BZ43">INDEX(BZ$13:BZ42,$B43+1,1)</f>
        <v>-</v>
      </c>
      <c r="CA43" s="535" t="str" cm="1">
        <f t="array" ref="CA43">INDEX(CA$13:CA42,$B43+1,1)</f>
        <v>-</v>
      </c>
      <c r="CB43" s="535" t="b" cm="1">
        <f t="array" ref="CB43">INDEX(CB$13:CB42,$B43+1,1)</f>
        <v>0</v>
      </c>
      <c r="CC43" s="535" t="str" cm="1">
        <f t="array" ref="CC43">INDEX(CC$13:CC42,$B43+1,1)</f>
        <v>-</v>
      </c>
      <c r="CD43" s="535" t="str" cm="1">
        <f t="array" ref="CD43">INDEX(CD$13:CD42,$B43+1,1)</f>
        <v>-</v>
      </c>
      <c r="CE43" s="535" t="str" cm="1">
        <f t="array" ref="CE43">INDEX(CE$13:CE42,$B43+1,1)</f>
        <v>-</v>
      </c>
      <c r="CF43" s="535" t="str" cm="1">
        <f t="array" ref="CF43">INDEX(CF$13:CF42,$B43+1,1)</f>
        <v>-</v>
      </c>
      <c r="CG43" s="535" t="str" cm="1">
        <f t="array" ref="CG43">INDEX(CG$13:CG42,$B43+1,1)</f>
        <v>-</v>
      </c>
      <c r="CH43" s="535" t="str" cm="1">
        <f t="array" ref="CH43">INDEX(CH$13:CH42,$B43+1,1)</f>
        <v>-</v>
      </c>
      <c r="CI43" s="535" t="str" cm="1">
        <f t="array" ref="CI43">INDEX(CI$13:CI42,$B43+1,1)</f>
        <v>-</v>
      </c>
      <c r="CJ43" s="535" t="str" cm="1">
        <f t="array" ref="CJ43">INDEX(CJ$13:CJ42,$B43+1,1)</f>
        <v>-</v>
      </c>
      <c r="CK43" s="18"/>
      <c r="CL43" s="535" t="str" cm="1">
        <f t="array" ref="CL43">INDEX(CL$13:CL42,$B43+1,1)</f>
        <v>-</v>
      </c>
      <c r="CM43" s="535" t="str" cm="1">
        <f t="array" ref="CM43">INDEX(CM$13:CM42,$B43+1,1)</f>
        <v>-</v>
      </c>
      <c r="CN43" s="411" t="str">
        <f t="shared" ca="1" si="159"/>
        <v>-</v>
      </c>
      <c r="CO43" s="411">
        <f t="shared" si="231"/>
        <v>2</v>
      </c>
      <c r="CP43" s="411">
        <f t="shared" si="231"/>
        <v>2</v>
      </c>
      <c r="CQ43" s="535" t="str" cm="1">
        <f t="array" ref="CQ43">INDEX(CQ$13:CQ42,$B43+1,1)</f>
        <v>-</v>
      </c>
      <c r="CR43" s="535" t="str" cm="1">
        <f t="array" ref="CR43">INDEX(CR$13:CR42,$B43+1,1)</f>
        <v>-</v>
      </c>
      <c r="CS43" s="535" t="str" cm="1">
        <f t="array" ref="CS43">INDEX(CS$13:CS42,$B43+1,1)</f>
        <v>-</v>
      </c>
      <c r="CT43" s="535" t="str" cm="1">
        <f t="array" ref="CT43">INDEX(CT$13:CT42,$B43+1,1)</f>
        <v>-</v>
      </c>
      <c r="CU43" s="411" t="str">
        <f t="shared" ca="1" si="161"/>
        <v>-</v>
      </c>
      <c r="CV43" s="411">
        <f t="shared" si="232"/>
        <v>2</v>
      </c>
      <c r="CW43" s="411">
        <f t="shared" si="232"/>
        <v>2</v>
      </c>
      <c r="CX43" s="535" t="str" cm="1">
        <f t="array" ref="CX43">INDEX(CX$13:CX42,$B43+1,1)</f>
        <v>-</v>
      </c>
      <c r="CY43" s="535" t="str" cm="1">
        <f t="array" ref="CY43">INDEX(CY$13:CY42,$B43+1,1)</f>
        <v>-</v>
      </c>
      <c r="CZ43" s="411" t="str">
        <f t="shared" ca="1" si="163"/>
        <v>-</v>
      </c>
      <c r="DA43" s="411">
        <f t="shared" si="164"/>
        <v>2</v>
      </c>
      <c r="DB43" s="535" t="str" cm="1">
        <f t="array" ref="DB43">INDEX(DB$13:DB42,$B43+1,1)</f>
        <v>-</v>
      </c>
      <c r="DC43" s="535" t="str" cm="1">
        <f t="array" ref="DC43">INDEX(DC$13:DC42,$B43+1,1)</f>
        <v>-</v>
      </c>
      <c r="DD43" s="411">
        <f t="shared" si="165"/>
        <v>2</v>
      </c>
      <c r="DE43" s="535" t="str" cm="1">
        <f t="array" ref="DE43">INDEX(DE$13:DE42,$B43+1,1)</f>
        <v>-</v>
      </c>
      <c r="DF43" s="535" t="str" cm="1">
        <f t="array" ref="DF43">INDEX(DF$13:DF42,$B43+1,1)</f>
        <v>-</v>
      </c>
      <c r="DG43" s="411" t="str">
        <f t="shared" ca="1" si="166"/>
        <v>-</v>
      </c>
      <c r="DH43" s="411">
        <f t="shared" si="233"/>
        <v>2</v>
      </c>
      <c r="DI43" s="411">
        <f t="shared" si="233"/>
        <v>2</v>
      </c>
      <c r="DJ43" s="535" cm="1">
        <f t="array" ref="DJ43">INDEX(DJ$13:DJ42,$B43+1,1)</f>
        <v>0</v>
      </c>
      <c r="DK43" s="535" cm="1">
        <f t="array" ref="DK43">INDEX(DK$13:DK42,$B43+1,1)</f>
        <v>0</v>
      </c>
      <c r="DL43" s="18"/>
      <c r="DM43" s="535" t="b" cm="1">
        <f t="array" ref="DM43">INDEX(DM$13:DM42,$B43+1,1)</f>
        <v>0</v>
      </c>
      <c r="DN43" s="535" t="b" cm="1">
        <f t="array" ref="DN43">INDEX(DN$13:DN42,$B43+1,1)</f>
        <v>0</v>
      </c>
      <c r="DO43" s="535" t="b" cm="1">
        <f t="array" ref="DO43">INDEX(DO$13:DO42,$B43+1,1)</f>
        <v>1</v>
      </c>
      <c r="DP43" s="535" t="str" cm="1">
        <f t="array" ref="DP43">INDEX(DP$13:DP42,$B43+1,1)</f>
        <v>-</v>
      </c>
      <c r="DQ43" s="536" cm="1">
        <f t="array" ref="DQ43">INDEX(DQ$13:DQ42,$B43+1,1)</f>
        <v>0</v>
      </c>
      <c r="DR43" s="535" cm="1">
        <f t="array" ref="DR43">INDEX(DR$13:DR42,$B43+1,1)</f>
        <v>1</v>
      </c>
      <c r="DS43" s="535" cm="1">
        <f t="array" ref="DS43">INDEX(DS$13:DS42,$B43+1,1)</f>
        <v>1</v>
      </c>
      <c r="DT43" s="411">
        <f t="shared" si="198"/>
        <v>4</v>
      </c>
      <c r="DU43" s="411" t="str">
        <f t="shared" si="198"/>
        <v>-</v>
      </c>
      <c r="DV43" s="535" t="str" cm="1">
        <f t="array" ref="DV43">INDEX(DV$13:DV42,$B43+1,1)</f>
        <v>-</v>
      </c>
      <c r="DW43" s="411" t="str">
        <f t="shared" si="199"/>
        <v>-</v>
      </c>
      <c r="DX43" s="411" t="str">
        <f t="shared" si="199"/>
        <v>-</v>
      </c>
      <c r="DY43" s="411" t="str">
        <f t="shared" si="199"/>
        <v>-</v>
      </c>
      <c r="DZ43" s="411" t="b">
        <f t="shared" si="200"/>
        <v>0</v>
      </c>
      <c r="EA43" s="535" t="str" cm="1">
        <f t="array" ref="EA43">INDEX(EA$13:EA42,$B43+1,1)</f>
        <v>-</v>
      </c>
      <c r="EB43" s="535" t="str" cm="1">
        <f t="array" ref="EB43">INDEX(EB$13:EB42,$B43+1,1)</f>
        <v>-</v>
      </c>
      <c r="EC43" s="535" t="str" cm="1">
        <f t="array" ref="EC43">INDEX(EC$13:EC42,$B43+1,1)</f>
        <v>-</v>
      </c>
      <c r="ED43" s="535" t="str" cm="1">
        <f t="array" ref="ED43">INDEX(ED$13:ED42,$B43+1,1)</f>
        <v>-</v>
      </c>
      <c r="EE43" s="411">
        <f t="shared" si="238"/>
        <v>500</v>
      </c>
      <c r="EF43" s="411">
        <f t="shared" si="238"/>
        <v>500</v>
      </c>
      <c r="EG43" s="411" t="str">
        <f t="shared" si="238"/>
        <v>-</v>
      </c>
      <c r="EH43" s="411" t="str">
        <f t="shared" si="238"/>
        <v>-</v>
      </c>
      <c r="EI43" s="411" t="str">
        <f t="shared" si="238"/>
        <v>-</v>
      </c>
      <c r="EJ43" s="535" cm="1">
        <f t="array" ref="EJ43">INDEX(EJ$13:EJ42,$B43+1,1)</f>
        <v>0</v>
      </c>
      <c r="EK43" s="535" cm="1">
        <f t="array" ref="EK43">INDEX(EK$13:EK42,$B43+1,1)</f>
        <v>999999</v>
      </c>
      <c r="EL43" s="535" cm="1">
        <f t="array" ref="EL43">INDEX(EL$13:EL42,$B43+1,1)</f>
        <v>999999</v>
      </c>
      <c r="EM43" s="535" cm="1">
        <f t="array" ref="EM43">INDEX(EM$13:EM42,$B43+1,1)</f>
        <v>999999</v>
      </c>
      <c r="EN43" s="535" cm="1">
        <f t="array" ref="EN43">INDEX(EN$13:EN42,$B43+1,1)</f>
        <v>999999</v>
      </c>
      <c r="EO43" s="535" cm="1">
        <f t="array" ref="EO43">INDEX(EO$13:EO42,$B43+1,1)</f>
        <v>999999</v>
      </c>
      <c r="EP43" s="535" cm="1">
        <f t="array" ref="EP43">INDEX(EP$13:EP42,$B43+1,1)</f>
        <v>999999</v>
      </c>
      <c r="EQ43" s="535" cm="1">
        <f t="array" ref="EQ43">INDEX(EQ$13:EQ42,$B43+1,1)</f>
        <v>999999</v>
      </c>
      <c r="ER43" s="535" cm="1">
        <f t="array" ref="ER43">INDEX(ER$13:ER42,$B43+1,1)</f>
        <v>999999</v>
      </c>
      <c r="ES43" s="535" cm="1">
        <f t="array" ref="ES43">INDEX(ES$13:ES42,$B43+1,1)</f>
        <v>999999</v>
      </c>
      <c r="ET43" s="535" cm="1">
        <f t="array" ref="ET43">INDEX(ET$13:ET42,$B43+1,1)</f>
        <v>999999</v>
      </c>
      <c r="EU43" s="535" cm="1">
        <f t="array" ref="EU43">INDEX(EU$13:EU42,$B43+1,1)</f>
        <v>999999</v>
      </c>
      <c r="EV43" s="535" cm="1">
        <f t="array" ref="EV43">INDEX(EV$13:EV42,$B43+1,1)</f>
        <v>999999</v>
      </c>
      <c r="EW43" s="777">
        <f t="shared" si="226"/>
        <v>0</v>
      </c>
      <c r="EX43" s="777">
        <f t="shared" si="226"/>
        <v>0</v>
      </c>
      <c r="EY43" s="777">
        <f t="shared" si="226"/>
        <v>999999</v>
      </c>
      <c r="EZ43" s="535" t="str" cm="1">
        <f t="array" ref="EZ43">INDEX(EZ$13:EZ42,$B43+1,1)</f>
        <v>-</v>
      </c>
      <c r="FA43" s="535" t="str" cm="1">
        <f t="array" ref="FA43">INDEX(FA$13:FA42,$B43+1,1)</f>
        <v>-</v>
      </c>
      <c r="FB43" s="411" t="str">
        <f t="shared" si="227"/>
        <v>-</v>
      </c>
      <c r="FC43" s="411" t="str">
        <f t="shared" si="227"/>
        <v>-</v>
      </c>
      <c r="FD43" s="776">
        <f t="shared" si="192"/>
        <v>0</v>
      </c>
      <c r="FE43" s="774">
        <f t="shared" si="193"/>
        <v>999999</v>
      </c>
      <c r="FF43" s="775">
        <f t="shared" si="194"/>
        <v>999999</v>
      </c>
      <c r="FG43" s="535" t="str" cm="1">
        <f t="array" ref="FG43">INDEX(FG$13:FG42,$B43+1,1)</f>
        <v>-</v>
      </c>
      <c r="FH43" s="723" cm="1">
        <f t="array" ref="FH43">IF(FG43&lt;&gt;"-",FG43,INDEX(i.ELMatedEst,$AA43+1,$T43))</f>
        <v>0</v>
      </c>
      <c r="FI43" s="535" t="str" cm="1">
        <f t="array" ref="FI43">INDEX(FI$13:FI42,$B43+1,1)</f>
        <v>-</v>
      </c>
      <c r="FJ43" s="535" t="str" cm="1">
        <f t="array" ref="FJ43">INDEX(FJ$13:FJ42,$B43+1,1)</f>
        <v>-</v>
      </c>
      <c r="FK43" s="411">
        <f t="shared" si="203"/>
        <v>0</v>
      </c>
      <c r="FL43" s="661">
        <f t="shared" si="204"/>
        <v>5.0000000000000001E-3</v>
      </c>
      <c r="FM43" s="535" cm="1">
        <f t="array" ref="FM43">INDEX(FM$13:FM42,$B43+1,1)</f>
        <v>1</v>
      </c>
      <c r="FN43" s="662">
        <f t="shared" si="205"/>
        <v>0.12</v>
      </c>
      <c r="FO43" s="662">
        <f>INDEX(CHOOSE($N43,DataAutumn!i.EL_PropnSold,DataWinter!i.EL_PropnSold,DataSpring!i.EL_PropnSold),$AI43,$T43)*INDEX(i.ELMatedEst,$AB43+1,$T43)*i.dAdultRR_ELPropSold
+INDEX(i.dryman,($AJ43-1)*4+$AI43,FO$7)</f>
        <v>0</v>
      </c>
      <c r="FP43" s="662">
        <f>INDEX(CHOOSE($N43,DataAutumn!i.EL_PropnSold,DataWinter!i.EL_PropnSold,DataSpring!i.EL_PropnSold),$AI43,$T43)*INDEX(i.ELMatedEst,$AB43+1,$T43)*i.dAdultRR_ELPropSold
+INDEX(i.dryman,($AJ43-1)*4+$AI43,FP$7)</f>
        <v>3.125E-2</v>
      </c>
      <c r="FQ43" s="662">
        <f>INDEX(CHOOSE($N43,DataAutumn!i.EL_PropnSold,DataWinter!i.EL_PropnSold,DataSpring!i.EL_PropnSold),$AI43,$T43)*INDEX(i.ELMatedEst,$AB43+1,$T43)*i.dAdultRR_ELPropSold
+INDEX(i.dryman,($AJ43-1)*4+$AI43,FQ$7)</f>
        <v>3.125E-2</v>
      </c>
      <c r="FR43" s="662">
        <f>INDEX(CHOOSE($N43,DataAutumn!i.EL_PropnSold,DataWinter!i.EL_PropnSold,DataSpring!i.EL_PropnSold),$AI43,$T43)*INDEX(i.ELMatedEst,$AB43+1,$T43)*i.dAdultRR_ELPropSold
+INDEX(i.dryman,($AJ43-1)*4+$AI43,FR$7)</f>
        <v>3.125E-2</v>
      </c>
      <c r="FS43" s="663">
        <f>INDEX(CHOOSE($N43,DataAutumn!i.EL_PropnSold,DataWinter!i.EL_PropnSold,DataSpring!i.EL_PropnSold),$AI43,$T43)*INDEX(i.ELMatedEst,$AB43+1,$T43)*i.dAdultLSurv_ELPropSold</f>
        <v>0</v>
      </c>
      <c r="FT43" s="411" t="b">
        <f t="shared" si="234"/>
        <v>0</v>
      </c>
      <c r="FU43" s="411" t="b">
        <f t="shared" si="234"/>
        <v>0</v>
      </c>
      <c r="FV43" s="411" t="b">
        <f t="shared" si="234"/>
        <v>0</v>
      </c>
      <c r="FW43" s="411" t="b">
        <f t="shared" si="234"/>
        <v>0</v>
      </c>
      <c r="FX43" s="411">
        <f t="shared" si="228"/>
        <v>1</v>
      </c>
      <c r="FY43" s="411">
        <f t="shared" si="228"/>
        <v>0</v>
      </c>
      <c r="FZ43" s="411" t="b">
        <f t="shared" si="208"/>
        <v>0</v>
      </c>
      <c r="GA43" s="411" t="b">
        <f t="shared" si="229"/>
        <v>0</v>
      </c>
      <c r="GB43" s="411" t="b">
        <f t="shared" si="229"/>
        <v>0</v>
      </c>
      <c r="GC43" s="411" t="b">
        <f t="shared" si="229"/>
        <v>1</v>
      </c>
      <c r="GD43" s="87">
        <f t="shared" si="235"/>
        <v>1</v>
      </c>
      <c r="GE43" s="87">
        <f t="shared" si="235"/>
        <v>1</v>
      </c>
      <c r="GF43" s="535" cm="1">
        <f t="array" ref="GF43">INDEX(GF$13:GF42,$B43+1,1)</f>
        <v>1</v>
      </c>
      <c r="GG43" s="535" cm="1">
        <f t="array" ref="GG43">INDEX(GG$13:GG42,$B43+1,1)</f>
        <v>1</v>
      </c>
      <c r="GH43" s="535" cm="1">
        <f t="array" ref="GH43">INDEX(GH$13:GH42,$B43+1,1)</f>
        <v>1</v>
      </c>
      <c r="GI43" s="535" cm="1">
        <f t="array" ref="GI43">INDEX(GI$13:GI42,$B43+1,1)</f>
        <v>1</v>
      </c>
      <c r="GJ43" s="535" t="str" cm="1">
        <f t="array" ref="GJ43">INDEX(GJ$13:GJ42,$B43+1,1)</f>
        <v>-</v>
      </c>
      <c r="GK43" s="411" t="b">
        <f t="shared" si="209"/>
        <v>1</v>
      </c>
      <c r="GL43" s="411" t="b">
        <f t="shared" si="209"/>
        <v>0</v>
      </c>
      <c r="GM43" s="411" t="b">
        <f t="shared" si="209"/>
        <v>0</v>
      </c>
      <c r="GN43" s="411" t="b">
        <f t="shared" si="209"/>
        <v>0</v>
      </c>
      <c r="GO43" s="87">
        <f t="shared" si="236"/>
        <v>1</v>
      </c>
      <c r="GP43" s="87">
        <f t="shared" si="236"/>
        <v>1</v>
      </c>
      <c r="GQ43" s="87">
        <f t="shared" si="236"/>
        <v>1</v>
      </c>
      <c r="GR43" s="87">
        <f t="shared" si="236"/>
        <v>1</v>
      </c>
      <c r="GS43" s="87">
        <f t="shared" si="236"/>
        <v>1</v>
      </c>
      <c r="GT43" s="87">
        <f t="shared" si="236"/>
        <v>1</v>
      </c>
      <c r="GU43" s="87">
        <f t="shared" si="236"/>
        <v>1</v>
      </c>
      <c r="GV43" s="87">
        <f t="shared" si="236"/>
        <v>1</v>
      </c>
      <c r="GW43" s="411" cm="1">
        <f t="array" ref="GW43">INDEX(i.dse_type,1,$L43)</f>
        <v>0</v>
      </c>
      <c r="GX43" s="535" t="str" cm="1">
        <f t="array" ref="GX43">INDEX(GX$13:GX42,$B43+1,1)</f>
        <v>-</v>
      </c>
      <c r="GY43" s="535" t="str" cm="1">
        <f t="array" ref="GY43">INDEX(GY$13:GY42,$B43+1,1)</f>
        <v>-</v>
      </c>
      <c r="GZ43" s="535" t="str" cm="1">
        <f t="array" ref="GZ43">INDEX(GZ$13:GZ42,$B43+1,1)</f>
        <v>-</v>
      </c>
      <c r="HA43" s="18"/>
      <c r="HB43" s="535" t="str" cm="1">
        <f t="array" ref="HB43">INDEX(HB$13:HB42,$B43+1,1)</f>
        <v>-</v>
      </c>
      <c r="HC43" s="535" t="str" cm="1">
        <f t="array" ref="HC43">INDEX(HC$13:HC42,$B43+1,1)</f>
        <v>-</v>
      </c>
      <c r="HD43" s="535" cm="1">
        <f t="array" ref="HD43">INDEX(HD$13:HD42,$B43+1,1)</f>
        <v>0</v>
      </c>
      <c r="HE43" s="535" cm="1">
        <f t="array" ref="HE43">INDEX(HE$13:HE42,$B43+1,1)</f>
        <v>0</v>
      </c>
      <c r="HF43" s="535" cm="1">
        <f t="array" ref="HF43">INDEX(HF$13:HF42,$B43+1,1)</f>
        <v>0</v>
      </c>
      <c r="HG43" s="535" cm="1">
        <f t="array" ref="HG43">INDEX(HG$13:HG42,$B43+1,1)</f>
        <v>0</v>
      </c>
      <c r="HH43" s="535" cm="1">
        <f t="array" ref="HH43">INDEX(HH$13:HH42,$B43+1,1)</f>
        <v>0</v>
      </c>
      <c r="HI43" s="535" cm="1">
        <f t="array" ref="HI43">INDEX(HI$13:HI42,$B43+1,1)</f>
        <v>0</v>
      </c>
      <c r="HJ43" s="535" cm="1">
        <f t="array" ref="HJ43">INDEX(HJ$13:HJ42,$B43+1,1)</f>
        <v>0</v>
      </c>
      <c r="HK43" s="535" cm="1">
        <f t="array" ref="HK43">INDEX(HK$13:HK42,$B43+1,1)</f>
        <v>0</v>
      </c>
      <c r="HL43" s="535" cm="1">
        <f t="array" ref="HL43">INDEX(HL$13:HL42,$B43+1,1)</f>
        <v>0</v>
      </c>
      <c r="HM43" s="535" cm="1">
        <f t="array" ref="HM43">INDEX(HM$13:HM42,$B43+1,1)</f>
        <v>0</v>
      </c>
      <c r="HN43" s="535" cm="1">
        <f t="array" ref="HN43">INDEX(HN$13:HN42,$B43+1,1)</f>
        <v>0</v>
      </c>
      <c r="HO43" s="535" cm="1">
        <f t="array" ref="HO43">INDEX(HO$13:HO42,$B43+1,1)</f>
        <v>0</v>
      </c>
      <c r="HP43" s="535" cm="1">
        <f t="array" ref="HP43">INDEX(HP$13:HP42,$B43+1,1)</f>
        <v>0</v>
      </c>
      <c r="HQ43" s="535" cm="1">
        <f t="array" ref="HQ43">INDEX(HQ$13:HQ42,$B43+1,1)</f>
        <v>0</v>
      </c>
      <c r="HR43" s="535" cm="1">
        <f t="array" ref="HR43">INDEX(HR$13:HR42,$B43+1,1)</f>
        <v>0</v>
      </c>
      <c r="HS43" s="535" cm="1">
        <f t="array" ref="HS43">INDEX(HS$13:HS42,$B43+1,1)</f>
        <v>0</v>
      </c>
      <c r="HT43" s="535" cm="1">
        <f t="array" ref="HT43">INDEX(HT$13:HT42,$B43+1,1)</f>
        <v>0</v>
      </c>
      <c r="HU43" s="535" cm="1">
        <f t="array" ref="HU43">INDEX(HU$13:HU42,$B43+1,1)</f>
        <v>0</v>
      </c>
      <c r="HV43" s="535" cm="1">
        <f t="array" ref="HV43">INDEX(HV$13:HV42,$B43+1,1)</f>
        <v>0</v>
      </c>
      <c r="HW43" s="535" cm="1">
        <f t="array" ref="HW43">INDEX(HW$13:HW42,$B43+1,1)</f>
        <v>0</v>
      </c>
      <c r="HX43" s="535" cm="1">
        <f t="array" ref="HX43">INDEX(HX$13:HX42,$B43+1,1)</f>
        <v>0</v>
      </c>
      <c r="HY43" s="535" cm="1">
        <f t="array" ref="HY43">INDEX(HY$13:HY42,$B43+1,1)</f>
        <v>0</v>
      </c>
      <c r="HZ43" s="535" cm="1">
        <f t="array" ref="HZ43">INDEX(HZ$13:HZ42,$B43+1,1)</f>
        <v>0</v>
      </c>
      <c r="IA43" s="535" cm="1">
        <f t="array" ref="IA43">INDEX(IA$13:IA42,$B43+1,1)</f>
        <v>0</v>
      </c>
      <c r="IB43" s="535" cm="1">
        <f t="array" ref="IB43">INDEX(IB$13:IB42,$B43+1,1)</f>
        <v>0</v>
      </c>
      <c r="IC43" s="535" cm="1">
        <f t="array" ref="IC43">INDEX(IC$13:IC42,$B43+1,1)</f>
        <v>0</v>
      </c>
      <c r="ID43" s="535" cm="1">
        <f t="array" ref="ID43">INDEX(ID$13:ID42,$B43+1,1)</f>
        <v>0</v>
      </c>
      <c r="IE43" s="535" cm="1">
        <f t="array" ref="IE43">INDEX(IE$13:IE42,$B43+1,1)</f>
        <v>0</v>
      </c>
      <c r="IF43" s="535" cm="1">
        <f t="array" ref="IF43">INDEX(IF$13:IF42,$B43+1,1)</f>
        <v>0</v>
      </c>
      <c r="IG43" s="535" cm="1">
        <f t="array" ref="IG43">INDEX(IG$13:IG42,$B43+1,1)</f>
        <v>0</v>
      </c>
      <c r="IH43" s="535" cm="1">
        <f t="array" ref="IH43">INDEX(IH$13:IH42,$B43+1,1)</f>
        <v>0</v>
      </c>
      <c r="II43" s="535" cm="1">
        <f t="array" ref="II43">INDEX(II$13:II42,$B43+1,1)</f>
        <v>0</v>
      </c>
      <c r="IJ43" s="535" cm="1">
        <f t="array" ref="IJ43">INDEX(IJ$13:IJ42,$B43+1,1)</f>
        <v>0</v>
      </c>
      <c r="IK43" s="535" cm="1">
        <f t="array" ref="IK43">INDEX(IK$13:IK42,$B43+1,1)</f>
        <v>0</v>
      </c>
      <c r="IL43" s="535" cm="1">
        <f t="array" ref="IL43">INDEX(IL$13:IL42,$B43+1,1)</f>
        <v>0</v>
      </c>
      <c r="IM43" s="535" cm="1">
        <f t="array" ref="IM43">INDEX(IM$13:IM42,$B43+1,1)</f>
        <v>0</v>
      </c>
      <c r="IN43" s="535" cm="1">
        <f t="array" ref="IN43">INDEX(IN$13:IN42,$B43+1,1)</f>
        <v>0</v>
      </c>
      <c r="IO43" s="535" cm="1">
        <f t="array" ref="IO43">INDEX(IO$13:IO42,$B43+1,1)</f>
        <v>0</v>
      </c>
      <c r="IP43" s="535" cm="1">
        <f t="array" ref="IP43">INDEX(IP$13:IP42,$B43+1,1)</f>
        <v>0</v>
      </c>
      <c r="IQ43" s="535" cm="1">
        <f t="array" ref="IQ43">INDEX(IQ$13:IQ42,$B43+1,1)</f>
        <v>0</v>
      </c>
      <c r="IR43" s="535" cm="1">
        <f t="array" ref="IR43">INDEX(IR$13:IR42,$B43+1,1)</f>
        <v>0</v>
      </c>
      <c r="IS43" s="535" cm="1">
        <f t="array" ref="IS43">INDEX(IS$13:IS42,$B43+1,1)</f>
        <v>0</v>
      </c>
      <c r="IT43" s="535" cm="1">
        <f t="array" ref="IT43">INDEX(IT$13:IT42,$B43+1,1)</f>
        <v>0</v>
      </c>
      <c r="IU43" s="535" cm="1">
        <f t="array" ref="IU43">INDEX(IU$13:IU42,$B43+1,1)</f>
        <v>0</v>
      </c>
      <c r="IV43" s="535" cm="1">
        <f t="array" ref="IV43">INDEX(IV$13:IV42,$B43+1,1)</f>
        <v>0</v>
      </c>
      <c r="IW43" s="535" cm="1">
        <f t="array" ref="IW43">INDEX(IW$13:IW42,$B43+1,1)</f>
        <v>0</v>
      </c>
      <c r="IX43" s="535" cm="1">
        <f t="array" ref="IX43">INDEX(IX$13:IX42,$B43+1,1)</f>
        <v>0</v>
      </c>
      <c r="IY43" s="535" cm="1">
        <f t="array" ref="IY43">INDEX(IY$13:IY42,$B43+1,1)</f>
        <v>0</v>
      </c>
      <c r="IZ43" s="535" cm="1">
        <f t="array" ref="IZ43">INDEX(IZ$13:IZ42,$B43+1,1)</f>
        <v>0</v>
      </c>
      <c r="JA43" s="535" cm="1">
        <f t="array" ref="JA43">INDEX(JA$13:JA42,$B43+1,1)</f>
        <v>0</v>
      </c>
      <c r="JB43" s="535" cm="1">
        <f t="array" ref="JB43">INDEX(JB$13:JB42,$B43+1,1)</f>
        <v>0</v>
      </c>
      <c r="JC43" s="535" cm="1">
        <f t="array" ref="JC43">INDEX(JC$13:JC42,$B43+1,1)</f>
        <v>0</v>
      </c>
      <c r="JD43" s="535" cm="1">
        <f t="array" ref="JD43">INDEX(JD$13:JD42,$B43+1,1)</f>
        <v>0</v>
      </c>
      <c r="JE43" s="535" cm="1">
        <f t="array" ref="JE43">INDEX(JE$13:JE42,$B43+1,1)</f>
        <v>0</v>
      </c>
      <c r="JF43" s="18"/>
      <c r="JG43" s="535" t="str" cm="1">
        <f t="array" ref="JG43">INDEX(JG$13:JG42,$B43+1,1)</f>
        <v>-</v>
      </c>
      <c r="JH43" s="411" t="b">
        <f t="shared" si="210"/>
        <v>0</v>
      </c>
      <c r="JI43" s="535" t="str" cm="1">
        <f t="array" ref="JI43">INDEX(JI$13:JI42,$B43+1,1)</f>
        <v>-</v>
      </c>
      <c r="JJ43" s="535" t="str" cm="1">
        <f t="array" ref="JJ43">INDEX(JJ$13:JJ42,$B43+1,1)</f>
        <v>-</v>
      </c>
      <c r="JK43" s="535" t="str" cm="1">
        <f t="array" ref="JK43">INDEX(JK$13:JK42,$B43+1,1)</f>
        <v>-</v>
      </c>
      <c r="JL43" s="535" cm="1">
        <f t="array" ref="JL43">INDEX(JL$13:JL42,$B43+1,1)</f>
        <v>1</v>
      </c>
      <c r="JM43" s="535" cm="1">
        <f t="array" ref="JM43">INDEX(JM$13:JM42,$B43+1,1)</f>
        <v>1</v>
      </c>
      <c r="JN43" s="535" t="str" cm="1">
        <f t="array" ref="JN43">INDEX(JN$13:JN42,$B43+1,1)</f>
        <v>-</v>
      </c>
      <c r="JO43" s="535" t="str" cm="1">
        <f t="array" ref="JO43">INDEX(JO$13:JO42,$B43+1,1)</f>
        <v>-</v>
      </c>
      <c r="JP43" s="535" t="str" cm="1">
        <f t="array" ref="JP43">INDEX(JP$13:JP42,$B43+1,1)</f>
        <v>-</v>
      </c>
      <c r="JQ43" s="535" t="str" cm="1">
        <f t="array" ref="JQ43">INDEX(JQ$13:JQ42,$B43+1,1)</f>
        <v>-</v>
      </c>
      <c r="JR43" s="535" t="str" cm="1">
        <f t="array" ref="JR43">INDEX(JR$13:JR42,$B43+1,1)</f>
        <v>-</v>
      </c>
      <c r="JS43" s="535" t="str" cm="1">
        <f t="array" ref="JS43">INDEX(JS$13:JS42,$B43+1,1)</f>
        <v>-</v>
      </c>
      <c r="JT43" s="535" t="str" cm="1">
        <f t="array" ref="JT43">INDEX(JT$13:JT42,$B43+1,1)</f>
        <v>-</v>
      </c>
      <c r="JU43" s="535" t="str" cm="1">
        <f t="array" ref="JU43">INDEX(JU$13:JU42,$B43+1,1)</f>
        <v>-</v>
      </c>
      <c r="JV43" s="535" t="str" cm="1">
        <f t="array" ref="JV43">INDEX(JV$13:JV42,$B43+1,1)</f>
        <v>-</v>
      </c>
      <c r="JW43" s="535" t="str" cm="1">
        <f t="array" ref="JW43">INDEX(JW$13:JW42,$B43+1,1)</f>
        <v>-</v>
      </c>
      <c r="JX43" s="535" t="str" cm="1">
        <f t="array" ref="JX43">INDEX(JX$13:JX42,$B43+1,1)</f>
        <v>-</v>
      </c>
      <c r="JY43" s="535" t="str" cm="1">
        <f t="array" ref="JY43">INDEX(JY$13:JY42,$B43+1,1)</f>
        <v>-</v>
      </c>
      <c r="JZ43" s="535" t="str" cm="1">
        <f t="array" ref="JZ43">INDEX(JZ$13:JZ42,$B43+1,1)</f>
        <v>-</v>
      </c>
      <c r="KA43" s="535" t="str" cm="1">
        <f t="array" ref="KA43">INDEX(KA$13:KA42,$B43+1,1)</f>
        <v>-</v>
      </c>
      <c r="KB43" s="535" t="str" cm="1">
        <f t="array" ref="KB43">INDEX(KB$13:KB42,$B43+1,1)</f>
        <v>-</v>
      </c>
      <c r="KC43" s="535" t="str" cm="1">
        <f t="array" ref="KC43">INDEX(KC$13:KC42,$B43+1,1)</f>
        <v>-</v>
      </c>
      <c r="KD43" s="535" t="str" cm="1">
        <f t="array" ref="KD43">INDEX(KD$13:KD42,$B43+1,1)</f>
        <v>-</v>
      </c>
      <c r="KE43" s="535" t="str" cm="1">
        <f t="array" ref="KE43">INDEX(KE$13:KE42,$B43+1,1)</f>
        <v>-</v>
      </c>
      <c r="KF43" s="535" t="str" cm="1">
        <f t="array" ref="KF43">INDEX(KF$13:KF42,$B43+1,1)</f>
        <v>-</v>
      </c>
      <c r="KG43" s="535" t="str" cm="1">
        <f t="array" ref="KG43">INDEX(KG$13:KG42,$B43+1,1)</f>
        <v>-</v>
      </c>
      <c r="KH43" s="535" t="str" cm="1">
        <f t="array" ref="KH43">INDEX(KH$13:KH42,$B43+1,1)</f>
        <v>-</v>
      </c>
      <c r="KI43" s="535" cm="1">
        <f t="array" ref="KI43">INDEX(KI$13:KI42,$B43+1,1)</f>
        <v>0</v>
      </c>
      <c r="KJ43" s="535" t="str" cm="1">
        <f t="array" ref="KJ43">INDEX(KJ$13:KJ42,$B43+1,1)</f>
        <v>-</v>
      </c>
      <c r="KK43" s="535" cm="1">
        <f t="array" ref="KK43">INDEX(KK$13:KK42,$B43+1,1)</f>
        <v>1</v>
      </c>
      <c r="KL43" s="535" cm="1">
        <f t="array" ref="KL43">INDEX(KL$13:KL42,$B43+1,1)</f>
        <v>0</v>
      </c>
      <c r="KM43" s="535" cm="1">
        <f t="array" ref="KM43">INDEX(KM$13:KM42,$B43+1,1)</f>
        <v>0</v>
      </c>
      <c r="KN43" s="535" cm="1">
        <f t="array" ref="KN43">INDEX(KN$13:KN42,$B43+1,1)</f>
        <v>0</v>
      </c>
      <c r="KO43" s="535" cm="1">
        <f t="array" ref="KO43">INDEX(KO$13:KO42,$B43+1,1)</f>
        <v>0</v>
      </c>
      <c r="KP43" s="535" cm="1">
        <f t="array" ref="KP43">INDEX(KP$13:KP42,$B43+1,1)</f>
        <v>0</v>
      </c>
      <c r="KQ43" s="535" cm="1">
        <f t="array" ref="KQ43">INDEX(KQ$13:KQ42,$B43+1,1)</f>
        <v>0</v>
      </c>
      <c r="KR43" s="535" cm="1">
        <f t="array" ref="KR43">INDEX(KR$13:KR42,$B43+1,1)</f>
        <v>0</v>
      </c>
      <c r="KS43" s="535" cm="1">
        <f t="array" ref="KS43">INDEX(KS$13:KS42,$B43+1,1)</f>
        <v>1</v>
      </c>
      <c r="KT43" s="535" cm="1">
        <f t="array" ref="KT43">INDEX(KT$13:KT42,$B43+1,1)</f>
        <v>0</v>
      </c>
      <c r="KU43" s="535" cm="1">
        <f t="array" ref="KU43">INDEX(KU$13:KU42,$B43+1,1)</f>
        <v>0</v>
      </c>
      <c r="KV43" s="535" cm="1">
        <f t="array" ref="KV43">INDEX(KV$13:KV42,$B43+1,1)</f>
        <v>0</v>
      </c>
      <c r="KW43" s="535" cm="1">
        <f t="array" ref="KW43">INDEX(KW$13:KW42,$B43+1,1)</f>
        <v>0</v>
      </c>
      <c r="KX43" s="535" cm="1">
        <f t="array" ref="KX43">INDEX(KX$13:KX42,$B43+1,1)</f>
        <v>0</v>
      </c>
      <c r="KY43" s="18"/>
      <c r="KZ43" s="535" cm="1">
        <f t="array" ref="KZ43">INDEX(KZ$13:KZ42,$B43+1,1)</f>
        <v>0.125</v>
      </c>
      <c r="LA43" s="535" cm="1">
        <f t="array" ref="LA43">INDEX(LA$13:LA42,$B43+1,1)</f>
        <v>0.3</v>
      </c>
      <c r="LB43" s="535" cm="1">
        <f t="array" ref="LB43">INDEX(LB$13:LB42,$B43+1,1)</f>
        <v>-0.05</v>
      </c>
      <c r="LC43" s="535" cm="1">
        <f t="array" ref="LC43">INDEX(LC$13:LC42,$B43+1,1)</f>
        <v>0.1</v>
      </c>
      <c r="LD43" s="535" cm="1">
        <f t="array" ref="LD43">INDEX(LD$13:LD42,$B43+1,1)</f>
        <v>0.25</v>
      </c>
      <c r="LE43" s="535" cm="1">
        <f t="array" ref="LE43">INDEX(LE$13:LE42,$B43+1,1)</f>
        <v>-0.05</v>
      </c>
      <c r="LF43" s="535" cm="1">
        <f t="array" ref="LF43">INDEX(LF$13:LF42,$B43+1,1)</f>
        <v>0.05</v>
      </c>
      <c r="LG43" s="535" cm="1">
        <f t="array" ref="LG43">INDEX(LG$13:LG42,$B43+1,1)</f>
        <v>0.1</v>
      </c>
      <c r="LH43" s="535" cm="1">
        <f t="array" ref="LH43">INDEX(LH$13:LH42,$B43+1,1)</f>
        <v>-0.02</v>
      </c>
      <c r="LI43" s="535" cm="1">
        <f t="array" ref="LI43">INDEX(LI$13:LI42,$B43+1,1)</f>
        <v>0.1</v>
      </c>
      <c r="LJ43" s="535" cm="1">
        <f t="array" ref="LJ43">INDEX(LJ$13:LJ42,$B43+1,1)</f>
        <v>0.25</v>
      </c>
      <c r="LK43" s="535" cm="1">
        <f t="array" ref="LK43">INDEX(LK$13:LK42,$B43+1,1)</f>
        <v>-0.05</v>
      </c>
      <c r="LL43" s="535" cm="1">
        <f t="array" ref="LL43">INDEX(LL$13:LL42,$B43+1,1)</f>
        <v>0.125</v>
      </c>
      <c r="LM43" s="535" cm="1">
        <f t="array" ref="LM43">INDEX(LM$13:LM42,$B43+1,1)</f>
        <v>0.1</v>
      </c>
      <c r="LN43" s="535" cm="1">
        <f t="array" ref="LN43">INDEX(LN$13:LN42,$B43+1,1)</f>
        <v>0.1</v>
      </c>
      <c r="LO43" s="535" cm="1">
        <f t="array" ref="LO43">INDEX(LO$13:LO42,$B43+1,1)</f>
        <v>0.1</v>
      </c>
      <c r="LP43" s="535" cm="1">
        <f t="array" ref="LP43">INDEX(LP$13:LP42,$B43+1,1)</f>
        <v>0</v>
      </c>
      <c r="LQ43" s="535" cm="1">
        <f t="array" ref="LQ43">INDEX(LQ$13:LQ42,$B43+1,1)</f>
        <v>0</v>
      </c>
      <c r="LR43" s="535" cm="1">
        <f t="array" ref="LR43">INDEX(LR$13:LR42,$B43+1,1)</f>
        <v>0</v>
      </c>
      <c r="LS43" s="535" cm="1">
        <f t="array" ref="LS43">INDEX(LS$13:LS42,$B43+1,1)</f>
        <v>0</v>
      </c>
      <c r="LT43" s="535" cm="1">
        <f t="array" ref="LT43">INDEX(LT$13:LT42,$B43+1,1)</f>
        <v>0</v>
      </c>
      <c r="LU43" s="535" cm="1">
        <f t="array" ref="LU43">INDEX(LU$13:LU42,$B43+1,1)</f>
        <v>0</v>
      </c>
      <c r="LV43" s="535" cm="1">
        <f t="array" ref="LV43">INDEX(LV$13:LV42,$B43+1,1)</f>
        <v>0</v>
      </c>
      <c r="LW43" s="535" cm="1">
        <f t="array" ref="LW43">INDEX(LW$13:LW42,$B43+1,1)</f>
        <v>0</v>
      </c>
      <c r="LX43" s="535" cm="1">
        <f t="array" ref="LX43">INDEX(LX$13:LX42,$B43+1,1)</f>
        <v>0</v>
      </c>
      <c r="LY43" s="535" cm="1">
        <f t="array" ref="LY43">INDEX(LY$13:LY42,$B43+1,1)</f>
        <v>0</v>
      </c>
      <c r="LZ43" s="535" cm="1">
        <f t="array" ref="LZ43">INDEX(LZ$13:LZ42,$B43+1,1)</f>
        <v>0</v>
      </c>
      <c r="MA43" s="535" cm="1">
        <f t="array" ref="MA43">INDEX(MA$13:MA42,$B43+1,1)</f>
        <v>0</v>
      </c>
      <c r="MB43" s="535" cm="1">
        <f t="array" ref="MB43">INDEX(MB$13:MB42,$B43+1,1)</f>
        <v>0</v>
      </c>
      <c r="MC43" s="535" cm="1">
        <f t="array" ref="MC43">INDEX(MC$13:MC42,$B43+1,1)</f>
        <v>0</v>
      </c>
      <c r="MD43" s="535" cm="1">
        <f t="array" ref="MD43">INDEX(MD$13:MD42,$B43+1,1)</f>
        <v>0</v>
      </c>
      <c r="ME43" s="535" cm="1">
        <f t="array" ref="ME43">INDEX(ME$13:ME42,$B43+1,1)</f>
        <v>0</v>
      </c>
      <c r="MF43" s="535" cm="1">
        <f t="array" ref="MF43">INDEX(MF$13:MF42,$B43+1,1)</f>
        <v>0</v>
      </c>
      <c r="MG43" s="535" cm="1">
        <f t="array" ref="MG43">INDEX(MG$13:MG42,$B43+1,1)</f>
        <v>0</v>
      </c>
      <c r="MH43" s="535" cm="1">
        <f t="array" ref="MH43">INDEX(MH$13:MH42,$B43+1,1)</f>
        <v>0</v>
      </c>
      <c r="MI43" s="535" cm="1">
        <f t="array" ref="MI43">INDEX(MI$13:MI42,$B43+1,1)</f>
        <v>0</v>
      </c>
      <c r="MJ43" s="535" cm="1">
        <f t="array" ref="MJ43">INDEX(MJ$13:MJ42,$B43+1,1)</f>
        <v>0</v>
      </c>
      <c r="MK43" s="535" cm="1">
        <f t="array" ref="MK43">INDEX(MK$13:MK42,$B43+1,1)</f>
        <v>0</v>
      </c>
      <c r="ML43" s="535" cm="1">
        <f t="array" ref="ML43">INDEX(ML$13:ML42,$B43+1,1)</f>
        <v>0</v>
      </c>
      <c r="MM43" s="535" cm="1">
        <f t="array" ref="MM43">INDEX(MM$13:MM42,$B43+1,1)</f>
        <v>0</v>
      </c>
      <c r="MN43" s="535" cm="1">
        <f t="array" ref="MN43">INDEX(MN$13:MN42,$B43+1,1)</f>
        <v>0</v>
      </c>
      <c r="MO43" s="535" cm="1">
        <f t="array" ref="MO43">INDEX(MO$13:MO42,$B43+1,1)</f>
        <v>0</v>
      </c>
      <c r="MP43" s="535" cm="1">
        <f t="array" ref="MP43">INDEX(MP$13:MP42,$B43+1,1)</f>
        <v>0</v>
      </c>
      <c r="MQ43" s="535" cm="1">
        <f t="array" ref="MQ43">INDEX(MQ$13:MQ42,$B43+1,1)</f>
        <v>0</v>
      </c>
      <c r="MR43" s="535" cm="1">
        <f t="array" ref="MR43">INDEX(MR$13:MR42,$B43+1,1)</f>
        <v>0</v>
      </c>
      <c r="MS43" s="535" cm="1">
        <f t="array" ref="MS43">INDEX(MS$13:MS42,$B43+1,1)</f>
        <v>0</v>
      </c>
      <c r="MT43" s="535" cm="1">
        <f t="array" ref="MT43">INDEX(MT$13:MT42,$B43+1,1)</f>
        <v>0</v>
      </c>
      <c r="MU43" s="535" cm="1">
        <f t="array" ref="MU43">INDEX(MU$13:MU42,$B43+1,1)</f>
        <v>0</v>
      </c>
      <c r="MV43" s="535" cm="1">
        <f t="array" ref="MV43">INDEX(MV$13:MV42,$B43+1,1)</f>
        <v>0</v>
      </c>
      <c r="MW43" s="535" cm="1">
        <f t="array" ref="MW43">INDEX(MW$13:MW42,$B43+1,1)</f>
        <v>0</v>
      </c>
      <c r="MX43" s="535" cm="1">
        <f t="array" ref="MX43">INDEX(MX$13:MX42,$B43+1,1)</f>
        <v>0</v>
      </c>
      <c r="MY43" s="535" cm="1">
        <f t="array" ref="MY43">INDEX(MY$13:MY42,$B43+1,1)</f>
        <v>0</v>
      </c>
      <c r="MZ43" s="535" cm="1">
        <f t="array" ref="MZ43">INDEX(MZ$13:MZ42,$B43+1,1)</f>
        <v>0</v>
      </c>
      <c r="NA43" s="535" cm="1">
        <f t="array" ref="NA43">INDEX(NA$13:NA42,$B43+1,1)</f>
        <v>0</v>
      </c>
      <c r="NB43" s="535" cm="1">
        <f t="array" ref="NB43">INDEX(NB$13:NB42,$B43+1,1)</f>
        <v>0</v>
      </c>
      <c r="NC43" s="535" cm="1">
        <f t="array" ref="NC43">INDEX(NC$13:NC42,$B43+1,1)</f>
        <v>0</v>
      </c>
      <c r="ND43" s="535" cm="1">
        <f t="array" ref="ND43">INDEX(ND$13:ND42,$B43+1,1)</f>
        <v>0</v>
      </c>
      <c r="NE43" s="535" cm="1">
        <f t="array" ref="NE43">INDEX(NE$13:NE42,$B43+1,1)</f>
        <v>0</v>
      </c>
      <c r="NF43" s="535" cm="1">
        <f t="array" ref="NF43">INDEX(NF$13:NF42,$B43+1,1)</f>
        <v>0</v>
      </c>
      <c r="NG43" s="535" cm="1">
        <f t="array" ref="NG43">INDEX(NG$13:NG42,$B43+1,1)</f>
        <v>0</v>
      </c>
      <c r="NH43" s="535" cm="1">
        <f t="array" ref="NH43">INDEX(NH$13:NH42,$B43+1,1)</f>
        <v>0</v>
      </c>
      <c r="NI43" s="535" cm="1">
        <f t="array" ref="NI43">INDEX(NI$13:NI42,$B43+1,1)</f>
        <v>0</v>
      </c>
      <c r="NJ43" s="535" cm="1">
        <f t="array" ref="NJ43">INDEX(NJ$13:NJ42,$B43+1,1)</f>
        <v>0</v>
      </c>
      <c r="NK43" s="535" cm="1">
        <f t="array" ref="NK43">INDEX(NK$13:NK42,$B43+1,1)</f>
        <v>0</v>
      </c>
      <c r="NL43" s="535" cm="1">
        <f t="array" ref="NL43">INDEX(NL$13:NL42,$B43+1,1)</f>
        <v>0</v>
      </c>
      <c r="NM43" s="535" cm="1">
        <f t="array" ref="NM43">INDEX(NM$13:NM42,$B43+1,1)</f>
        <v>0</v>
      </c>
      <c r="NN43" s="535" cm="1">
        <f t="array" ref="NN43">INDEX(NN$13:NN42,$B43+1,1)</f>
        <v>0</v>
      </c>
      <c r="NO43" s="535" cm="1">
        <f t="array" ref="NO43">INDEX(NO$13:NO42,$B43+1,1)</f>
        <v>0</v>
      </c>
      <c r="NP43" s="535" cm="1">
        <f t="array" ref="NP43">INDEX(NP$13:NP42,$B43+1,1)</f>
        <v>0</v>
      </c>
      <c r="NQ43" s="535" cm="1">
        <f t="array" ref="NQ43">INDEX(NQ$13:NQ42,$B43+1,1)</f>
        <v>0</v>
      </c>
      <c r="NR43" s="535" cm="1">
        <f t="array" ref="NR43">INDEX(NR$13:NR42,$B43+1,1)</f>
        <v>0</v>
      </c>
      <c r="NS43" s="535" cm="1">
        <f t="array" ref="NS43">INDEX(NS$13:NS42,$B43+1,1)</f>
        <v>0</v>
      </c>
      <c r="NT43" s="535" cm="1">
        <f t="array" ref="NT43">INDEX(NT$13:NT42,$B43+1,1)</f>
        <v>0</v>
      </c>
      <c r="NU43" s="535" cm="1">
        <f t="array" ref="NU43">INDEX(NU$13:NU42,$B43+1,1)</f>
        <v>0</v>
      </c>
      <c r="NV43" s="535" cm="1">
        <f t="array" ref="NV43">INDEX(NV$13:NV42,$B43+1,1)</f>
        <v>0</v>
      </c>
      <c r="NW43" s="535" cm="1">
        <f t="array" ref="NW43">INDEX(NW$13:NW42,$B43+1,1)</f>
        <v>0</v>
      </c>
      <c r="NX43" s="535" cm="1">
        <f t="array" ref="NX43">INDEX(NX$13:NX42,$B43+1,1)</f>
        <v>0</v>
      </c>
      <c r="NY43" s="535" cm="1">
        <f t="array" ref="NY43">INDEX(NY$13:NY42,$B43+1,1)</f>
        <v>0</v>
      </c>
      <c r="NZ43" s="535" cm="1">
        <f t="array" ref="NZ43">INDEX(NZ$13:NZ42,$B43+1,1)</f>
        <v>0</v>
      </c>
      <c r="OA43" s="535" cm="1">
        <f t="array" ref="OA43">INDEX(OA$13:OA42,$B43+1,1)</f>
        <v>0</v>
      </c>
      <c r="OB43" s="535" cm="1">
        <f t="array" ref="OB43">INDEX(OB$13:OB42,$B43+1,1)</f>
        <v>0</v>
      </c>
      <c r="OC43" s="535" cm="1">
        <f t="array" ref="OC43">INDEX(OC$13:OC42,$B43+1,1)</f>
        <v>0</v>
      </c>
      <c r="OD43" s="535" cm="1">
        <f t="array" ref="OD43">INDEX(OD$13:OD42,$B43+1,1)</f>
        <v>0</v>
      </c>
      <c r="OE43" s="535" cm="1">
        <f t="array" ref="OE43">INDEX(OE$13:OE42,$B43+1,1)</f>
        <v>0</v>
      </c>
      <c r="OF43" s="535" cm="1">
        <f t="array" ref="OF43">INDEX(OF$13:OF42,$B43+1,1)</f>
        <v>0</v>
      </c>
      <c r="OG43" s="535" cm="1">
        <f t="array" ref="OG43">INDEX(OG$13:OG42,$B43+1,1)</f>
        <v>0</v>
      </c>
      <c r="OH43" s="535" cm="1">
        <f t="array" ref="OH43">INDEX(OH$13:OH42,$B43+1,1)</f>
        <v>0</v>
      </c>
      <c r="OI43" s="535" cm="1">
        <f t="array" ref="OI43">INDEX(OI$13:OI42,$B43+1,1)</f>
        <v>0</v>
      </c>
      <c r="OJ43" s="535" cm="1">
        <f t="array" ref="OJ43">INDEX(OJ$13:OJ42,$B43+1,1)</f>
        <v>0</v>
      </c>
      <c r="OK43" s="535" cm="1">
        <f t="array" ref="OK43">INDEX(OK$13:OK42,$B43+1,1)</f>
        <v>0</v>
      </c>
      <c r="OL43" s="535" cm="1">
        <f t="array" ref="OL43">INDEX(OL$13:OL42,$B43+1,1)</f>
        <v>0</v>
      </c>
      <c r="OM43" s="535" cm="1">
        <f t="array" ref="OM43">INDEX(OM$13:OM42,$B43+1,1)</f>
        <v>0</v>
      </c>
      <c r="ON43" s="535" cm="1">
        <f t="array" ref="ON43">INDEX(ON$13:ON42,$B43+1,1)</f>
        <v>0</v>
      </c>
      <c r="OO43" s="535" cm="1">
        <f t="array" ref="OO43">INDEX(OO$13:OO42,$B43+1,1)</f>
        <v>0</v>
      </c>
      <c r="OP43" s="535" cm="1">
        <f t="array" ref="OP43">INDEX(OP$13:OP42,$B43+1,1)</f>
        <v>0</v>
      </c>
      <c r="OQ43" s="535" cm="1">
        <f t="array" ref="OQ43">INDEX(OQ$13:OQ42,$B43+1,1)</f>
        <v>0</v>
      </c>
      <c r="OR43" s="535" cm="1">
        <f t="array" ref="OR43">INDEX(OR$13:OR42,$B43+1,1)</f>
        <v>0</v>
      </c>
      <c r="OS43" s="535" cm="1">
        <f t="array" ref="OS43">INDEX(OS$13:OS42,$B43+1,1)</f>
        <v>0</v>
      </c>
      <c r="OT43" s="535" cm="1">
        <f t="array" ref="OT43">INDEX(OT$13:OT42,$B43+1,1)</f>
        <v>0</v>
      </c>
      <c r="OU43" s="535" cm="1">
        <f t="array" ref="OU43">INDEX(OU$13:OU42,$B43+1,1)</f>
        <v>0</v>
      </c>
      <c r="OV43" s="535" cm="1">
        <f t="array" ref="OV43">INDEX(OV$13:OV42,$B43+1,1)</f>
        <v>0</v>
      </c>
      <c r="OW43" s="535" cm="1">
        <f t="array" ref="OW43">INDEX(OW$13:OW42,$B43+1,1)</f>
        <v>0</v>
      </c>
      <c r="OX43" s="535" cm="1">
        <f t="array" ref="OX43">INDEX(OX$13:OX42,$B43+1,1)</f>
        <v>0</v>
      </c>
      <c r="OY43" s="535" cm="1">
        <f t="array" ref="OY43">INDEX(OY$13:OY42,$B43+1,1)</f>
        <v>0</v>
      </c>
      <c r="OZ43" s="535" cm="1">
        <f t="array" ref="OZ43">INDEX(OZ$13:OZ42,$B43+1,1)</f>
        <v>0</v>
      </c>
      <c r="PA43" s="535" cm="1">
        <f t="array" ref="PA43">INDEX(PA$13:PA42,$B43+1,1)</f>
        <v>0</v>
      </c>
      <c r="PB43" s="535" cm="1">
        <f t="array" ref="PB43">INDEX(PB$13:PB42,$B43+1,1)</f>
        <v>0</v>
      </c>
      <c r="PC43" s="535" cm="1">
        <f t="array" ref="PC43">INDEX(PC$13:PC42,$B43+1,1)</f>
        <v>0</v>
      </c>
      <c r="PD43" s="535" cm="1">
        <f t="array" ref="PD43">INDEX(PD$13:PD42,$B43+1,1)</f>
        <v>0</v>
      </c>
      <c r="PE43" s="535" cm="1">
        <f t="array" ref="PE43">INDEX(PE$13:PE42,$B43+1,1)</f>
        <v>0</v>
      </c>
      <c r="PF43" s="535" cm="1">
        <f t="array" ref="PF43">INDEX(PF$13:PF42,$B43+1,1)</f>
        <v>0</v>
      </c>
      <c r="PG43" s="535" cm="1">
        <f t="array" ref="PG43">INDEX(PG$13:PG42,$B43+1,1)</f>
        <v>0</v>
      </c>
      <c r="PH43" s="535" cm="1">
        <f t="array" ref="PH43">INDEX(PH$13:PH42,$B43+1,1)</f>
        <v>0</v>
      </c>
      <c r="PI43" s="535" cm="1">
        <f t="array" ref="PI43">INDEX(PI$13:PI42,$B43+1,1)</f>
        <v>0</v>
      </c>
      <c r="PJ43" s="535" cm="1">
        <f t="array" ref="PJ43">INDEX(PJ$13:PJ42,$B43+1,1)</f>
        <v>0</v>
      </c>
      <c r="PK43" s="535" cm="1">
        <f t="array" ref="PK43">INDEX(PK$13:PK42,$B43+1,1)</f>
        <v>0</v>
      </c>
      <c r="PL43" s="535" cm="1">
        <f t="array" ref="PL43">INDEX(PL$13:PL42,$B43+1,1)</f>
        <v>0</v>
      </c>
      <c r="PM43" s="535" cm="1">
        <f t="array" ref="PM43">INDEX(PM$13:PM42,$B43+1,1)</f>
        <v>0</v>
      </c>
      <c r="PN43" s="535" cm="1">
        <f t="array" ref="PN43">INDEX(PN$13:PN42,$B43+1,1)</f>
        <v>0</v>
      </c>
      <c r="PO43" s="535" cm="1">
        <f t="array" ref="PO43">INDEX(PO$13:PO42,$B43+1,1)</f>
        <v>0</v>
      </c>
      <c r="PP43" s="535" cm="1">
        <f t="array" ref="PP43">INDEX(PP$13:PP42,$B43+1,1)</f>
        <v>0</v>
      </c>
      <c r="PQ43" s="535" cm="1">
        <f t="array" ref="PQ43">INDEX(PQ$13:PQ42,$B43+1,1)</f>
        <v>0</v>
      </c>
      <c r="PR43" s="535" cm="1">
        <f t="array" ref="PR43">INDEX(PR$13:PR42,$B43+1,1)</f>
        <v>0</v>
      </c>
      <c r="PS43" s="535" cm="1">
        <f t="array" ref="PS43">INDEX(PS$13:PS42,$B43+1,1)</f>
        <v>0</v>
      </c>
      <c r="PT43" s="535" cm="1">
        <f t="array" ref="PT43">INDEX(PT$13:PT42,$B43+1,1)</f>
        <v>0</v>
      </c>
      <c r="PU43" s="535" cm="1">
        <f t="array" ref="PU43">INDEX(PU$13:PU42,$B43+1,1)</f>
        <v>0</v>
      </c>
      <c r="PV43" s="535" cm="1">
        <f t="array" ref="PV43">INDEX(PV$13:PV42,$B43+1,1)</f>
        <v>0</v>
      </c>
      <c r="PW43" s="535" cm="1">
        <f t="array" ref="PW43">INDEX(PW$13:PW42,$B43+1,1)</f>
        <v>0</v>
      </c>
      <c r="PX43" s="535" cm="1">
        <f t="array" ref="PX43">INDEX(PX$13:PX42,$B43+1,1)</f>
        <v>0</v>
      </c>
      <c r="PY43" s="535" cm="1">
        <f t="array" ref="PY43">INDEX(PY$13:PY42,$B43+1,1)</f>
        <v>0</v>
      </c>
      <c r="PZ43" s="535" cm="1">
        <f t="array" ref="PZ43">INDEX(PZ$13:PZ42,$B43+1,1)</f>
        <v>0</v>
      </c>
      <c r="QA43" s="535" cm="1">
        <f t="array" ref="QA43">INDEX(QA$13:QA42,$B43+1,1)</f>
        <v>0</v>
      </c>
      <c r="QB43" s="535" cm="1">
        <f t="array" ref="QB43">INDEX(QB$13:QB42,$B43+1,1)</f>
        <v>0</v>
      </c>
      <c r="QC43" s="535" cm="1">
        <f t="array" ref="QC43">INDEX(QC$13:QC42,$B43+1,1)</f>
        <v>0</v>
      </c>
      <c r="QD43" s="535" cm="1">
        <f t="array" ref="QD43">INDEX(QD$13:QD42,$B43+1,1)</f>
        <v>0</v>
      </c>
      <c r="QE43" s="535" cm="1">
        <f t="array" ref="QE43">INDEX(QE$13:QE42,$B43+1,1)</f>
        <v>0</v>
      </c>
      <c r="QF43" s="535" cm="1">
        <f t="array" ref="QF43">INDEX(QF$13:QF42,$B43+1,1)</f>
        <v>0</v>
      </c>
      <c r="QG43" s="535" cm="1">
        <f t="array" ref="QG43">INDEX(QG$13:QG42,$B43+1,1)</f>
        <v>0</v>
      </c>
      <c r="QH43" s="535" cm="1">
        <f t="array" ref="QH43">INDEX(QH$13:QH42,$B43+1,1)</f>
        <v>0</v>
      </c>
      <c r="QI43" s="535" cm="1">
        <f t="array" ref="QI43">INDEX(QI$13:QI42,$B43+1,1)</f>
        <v>0</v>
      </c>
      <c r="QJ43" s="535" cm="1">
        <f t="array" ref="QJ43">INDEX(QJ$13:QJ42,$B43+1,1)</f>
        <v>0</v>
      </c>
      <c r="QK43" s="535" cm="1">
        <f t="array" ref="QK43">INDEX(QK$13:QK42,$B43+1,1)</f>
        <v>0</v>
      </c>
      <c r="QL43" s="535" cm="1">
        <f t="array" ref="QL43">INDEX(QL$13:QL42,$B43+1,1)</f>
        <v>0</v>
      </c>
      <c r="QM43" s="535" cm="1">
        <f t="array" ref="QM43">INDEX(QM$13:QM42,$B43+1,1)</f>
        <v>0</v>
      </c>
      <c r="QN43" s="535" cm="1">
        <f t="array" ref="QN43">INDEX(QN$13:QN42,$B43+1,1)</f>
        <v>0</v>
      </c>
      <c r="QO43" s="535" cm="1">
        <f t="array" ref="QO43">INDEX(QO$13:QO42,$B43+1,1)</f>
        <v>0</v>
      </c>
      <c r="QP43" s="535" cm="1">
        <f t="array" ref="QP43">INDEX(QP$13:QP42,$B43+1,1)</f>
        <v>0</v>
      </c>
      <c r="QQ43" s="535" cm="1">
        <f t="array" ref="QQ43">INDEX(QQ$13:QQ42,$B43+1,1)</f>
        <v>0</v>
      </c>
      <c r="QR43" s="535" cm="1">
        <f t="array" ref="QR43">INDEX(QR$13:QR42,$B43+1,1)</f>
        <v>0</v>
      </c>
      <c r="QS43" s="535" cm="1">
        <f t="array" ref="QS43">INDEX(QS$13:QS42,$B43+1,1)</f>
        <v>0</v>
      </c>
      <c r="QT43" s="535" cm="1">
        <f t="array" ref="QT43">INDEX(QT$13:QT42,$B43+1,1)</f>
        <v>0</v>
      </c>
      <c r="QU43" s="535" cm="1">
        <f t="array" ref="QU43">INDEX(QU$13:QU42,$B43+1,1)</f>
        <v>0</v>
      </c>
      <c r="QV43" s="535" cm="1">
        <f t="array" ref="QV43">INDEX(QV$13:QV42,$B43+1,1)</f>
        <v>0</v>
      </c>
      <c r="QW43" s="535" cm="1">
        <f t="array" ref="QW43">INDEX(QW$13:QW42,$B43+1,1)</f>
        <v>0</v>
      </c>
      <c r="QX43" s="535" cm="1">
        <f t="array" ref="QX43">INDEX(QX$13:QX42,$B43+1,1)</f>
        <v>0</v>
      </c>
      <c r="QY43" s="535" cm="1">
        <f t="array" ref="QY43">INDEX(QY$13:QY42,$B43+1,1)</f>
        <v>0</v>
      </c>
      <c r="QZ43" s="535" cm="1">
        <f t="array" ref="QZ43">INDEX(QZ$13:QZ42,$B43+1,1)</f>
        <v>0</v>
      </c>
      <c r="RA43" s="535" cm="1">
        <f t="array" ref="RA43">INDEX(RA$13:RA42,$B43+1,1)</f>
        <v>0</v>
      </c>
      <c r="RB43" s="535" cm="1">
        <f t="array" ref="RB43">INDEX(RB$13:RB42,$B43+1,1)</f>
        <v>0</v>
      </c>
      <c r="RC43" s="535" cm="1">
        <f t="array" ref="RC43">INDEX(RC$13:RC42,$B43+1,1)</f>
        <v>0</v>
      </c>
      <c r="RD43" s="535" cm="1">
        <f t="array" ref="RD43">INDEX(RD$13:RD42,$B43+1,1)</f>
        <v>0</v>
      </c>
      <c r="RE43" s="535" cm="1">
        <f t="array" ref="RE43">INDEX(RE$13:RE42,$B43+1,1)</f>
        <v>0</v>
      </c>
      <c r="RF43" s="535" cm="1">
        <f t="array" ref="RF43">INDEX(RF$13:RF42,$B43+1,1)</f>
        <v>0</v>
      </c>
      <c r="RG43" s="535" cm="1">
        <f t="array" ref="RG43">INDEX(RG$13:RG42,$B43+1,1)</f>
        <v>0</v>
      </c>
      <c r="RH43" s="535" cm="1">
        <f t="array" ref="RH43">INDEX(RH$13:RH42,$B43+1,1)</f>
        <v>0</v>
      </c>
      <c r="RI43" s="535" cm="1">
        <f t="array" ref="RI43">INDEX(RI$13:RI42,$B43+1,1)</f>
        <v>0</v>
      </c>
      <c r="RJ43" s="535" cm="1">
        <f t="array" ref="RJ43">INDEX(RJ$13:RJ42,$B43+1,1)</f>
        <v>0</v>
      </c>
      <c r="RK43" s="535" cm="1">
        <f t="array" ref="RK43">INDEX(RK$13:RK42,$B43+1,1)</f>
        <v>0</v>
      </c>
      <c r="RL43" s="535" cm="1">
        <f t="array" ref="RL43">INDEX(RL$13:RL42,$B43+1,1)</f>
        <v>0</v>
      </c>
      <c r="RM43" s="535" cm="1">
        <f t="array" ref="RM43">INDEX(RM$13:RM42,$B43+1,1)</f>
        <v>0</v>
      </c>
      <c r="RN43" s="535" cm="1">
        <f t="array" ref="RN43">INDEX(RN$13:RN42,$B43+1,1)</f>
        <v>0</v>
      </c>
      <c r="RO43" s="535" cm="1">
        <f t="array" ref="RO43">INDEX(RO$13:RO42,$B43+1,1)</f>
        <v>0</v>
      </c>
      <c r="RP43" s="535" cm="1">
        <f t="array" ref="RP43">INDEX(RP$13:RP42,$B43+1,1)</f>
        <v>0</v>
      </c>
      <c r="RQ43" s="535" cm="1">
        <f t="array" ref="RQ43">INDEX(RQ$13:RQ42,$B43+1,1)</f>
        <v>0</v>
      </c>
      <c r="RR43" s="535" cm="1">
        <f t="array" ref="RR43">INDEX(RR$13:RR42,$B43+1,1)</f>
        <v>0</v>
      </c>
      <c r="RS43" s="535" cm="1">
        <f t="array" ref="RS43">INDEX(RS$13:RS42,$B43+1,1)</f>
        <v>0</v>
      </c>
      <c r="RT43" s="535" cm="1">
        <f t="array" ref="RT43">INDEX(RT$13:RT42,$B43+1,1)</f>
        <v>0</v>
      </c>
      <c r="RU43" s="535" cm="1">
        <f t="array" ref="RU43">INDEX(RU$13:RU42,$B43+1,1)</f>
        <v>0</v>
      </c>
      <c r="RV43" s="535" cm="1">
        <f t="array" ref="RV43">INDEX(RV$13:RV42,$B43+1,1)</f>
        <v>0</v>
      </c>
      <c r="RW43" s="535" cm="1">
        <f t="array" ref="RW43">INDEX(RW$13:RW42,$B43+1,1)</f>
        <v>0</v>
      </c>
      <c r="RX43" s="535" cm="1">
        <f t="array" ref="RX43">INDEX(RX$13:RX42,$B43+1,1)</f>
        <v>0</v>
      </c>
      <c r="RY43" s="535" cm="1">
        <f t="array" ref="RY43">INDEX(RY$13:RY42,$B43+1,1)</f>
        <v>0</v>
      </c>
      <c r="RZ43" s="535" cm="1">
        <f t="array" ref="RZ43">INDEX(RZ$13:RZ42,$B43+1,1)</f>
        <v>0</v>
      </c>
      <c r="SA43" s="535" cm="1">
        <f t="array" ref="SA43">INDEX(SA$13:SA42,$B43+1,1)</f>
        <v>0</v>
      </c>
      <c r="SB43" s="535" cm="1">
        <f t="array" ref="SB43">INDEX(SB$13:SB42,$B43+1,1)</f>
        <v>0</v>
      </c>
      <c r="SC43" s="535" cm="1">
        <f t="array" ref="SC43">INDEX(SC$13:SC42,$B43+1,1)</f>
        <v>0</v>
      </c>
      <c r="SD43" s="535" cm="1">
        <f t="array" ref="SD43">INDEX(SD$13:SD42,$B43+1,1)</f>
        <v>0</v>
      </c>
      <c r="SE43" s="535" cm="1">
        <f t="array" ref="SE43">INDEX(SE$13:SE42,$B43+1,1)</f>
        <v>0</v>
      </c>
      <c r="SF43" s="535" cm="1">
        <f t="array" ref="SF43">INDEX(SF$13:SF42,$B43+1,1)</f>
        <v>0</v>
      </c>
      <c r="SG43" s="535" cm="1">
        <f t="array" ref="SG43">INDEX(SG$13:SG42,$B43+1,1)</f>
        <v>0</v>
      </c>
      <c r="SH43" s="535" cm="1">
        <f t="array" ref="SH43">INDEX(SH$13:SH42,$B43+1,1)</f>
        <v>0</v>
      </c>
      <c r="SI43" s="535" cm="1">
        <f t="array" ref="SI43">INDEX(SI$13:SI42,$B43+1,1)</f>
        <v>0</v>
      </c>
      <c r="SJ43" s="535" cm="1">
        <f t="array" ref="SJ43">INDEX(SJ$13:SJ42,$B43+1,1)</f>
        <v>0</v>
      </c>
      <c r="SK43" s="535" cm="1">
        <f t="array" ref="SK43">INDEX(SK$13:SK42,$B43+1,1)</f>
        <v>0</v>
      </c>
      <c r="SL43" s="535" cm="1">
        <f t="array" ref="SL43">INDEX(SL$13:SL42,$B43+1,1)</f>
        <v>0</v>
      </c>
      <c r="SM43" s="535" cm="1">
        <f t="array" ref="SM43">INDEX(SM$13:SM42,$B43+1,1)</f>
        <v>0</v>
      </c>
      <c r="SN43" s="535" cm="1">
        <f t="array" ref="SN43">INDEX(SN$13:SN42,$B43+1,1)</f>
        <v>0</v>
      </c>
      <c r="SO43" s="535" cm="1">
        <f t="array" ref="SO43">INDEX(SO$13:SO42,$B43+1,1)</f>
        <v>0</v>
      </c>
      <c r="SP43" s="535" cm="1">
        <f t="array" ref="SP43">INDEX(SP$13:SP42,$B43+1,1)</f>
        <v>0</v>
      </c>
      <c r="SQ43" s="535" cm="1">
        <f t="array" ref="SQ43">INDEX(SQ$13:SQ42,$B43+1,1)</f>
        <v>0</v>
      </c>
      <c r="SR43" s="535" cm="1">
        <f t="array" ref="SR43">INDEX(SR$13:SR42,$B43+1,1)</f>
        <v>0</v>
      </c>
      <c r="SS43" s="535" cm="1">
        <f t="array" ref="SS43">INDEX(SS$13:SS42,$B43+1,1)</f>
        <v>0</v>
      </c>
      <c r="ST43" s="535" cm="1">
        <f t="array" ref="ST43">INDEX(ST$13:ST42,$B43+1,1)</f>
        <v>0</v>
      </c>
      <c r="SU43" s="535" cm="1">
        <f t="array" ref="SU43">INDEX(SU$13:SU42,$B43+1,1)</f>
        <v>0</v>
      </c>
      <c r="SV43" s="535" cm="1">
        <f t="array" ref="SV43">INDEX(SV$13:SV42,$B43+1,1)</f>
        <v>0</v>
      </c>
      <c r="SW43" s="535" cm="1">
        <f t="array" ref="SW43">INDEX(SW$13:SW42,$B43+1,1)</f>
        <v>0</v>
      </c>
      <c r="SX43" s="535" cm="1">
        <f t="array" ref="SX43">INDEX(SX$13:SX42,$B43+1,1)</f>
        <v>0</v>
      </c>
      <c r="SY43" s="535" cm="1">
        <f t="array" ref="SY43">INDEX(SY$13:SY42,$B43+1,1)</f>
        <v>0</v>
      </c>
      <c r="SZ43" s="535" cm="1">
        <f t="array" ref="SZ43">INDEX(SZ$13:SZ42,$B43+1,1)</f>
        <v>0</v>
      </c>
      <c r="TA43" s="535" cm="1">
        <f t="array" ref="TA43">INDEX(TA$13:TA42,$B43+1,1)</f>
        <v>0</v>
      </c>
      <c r="TB43" s="535" cm="1">
        <f t="array" ref="TB43">INDEX(TB$13:TB42,$B43+1,1)</f>
        <v>0</v>
      </c>
      <c r="TC43" s="535" cm="1">
        <f t="array" ref="TC43">INDEX(TC$13:TC42,$B43+1,1)</f>
        <v>0</v>
      </c>
      <c r="TD43" s="535" cm="1">
        <f t="array" ref="TD43">INDEX(TD$13:TD42,$B43+1,1)</f>
        <v>0</v>
      </c>
      <c r="TE43" s="535" cm="1">
        <f t="array" ref="TE43">INDEX(TE$13:TE42,$B43+1,1)</f>
        <v>0</v>
      </c>
      <c r="TF43" s="535" cm="1">
        <f t="array" ref="TF43">INDEX(TF$13:TF42,$B43+1,1)</f>
        <v>0</v>
      </c>
      <c r="TG43" s="535" cm="1">
        <f t="array" ref="TG43">INDEX(TG$13:TG42,$B43+1,1)</f>
        <v>0</v>
      </c>
      <c r="TH43" s="535" cm="1">
        <f t="array" ref="TH43">INDEX(TH$13:TH42,$B43+1,1)</f>
        <v>0</v>
      </c>
      <c r="TI43" s="535" cm="1">
        <f t="array" ref="TI43">INDEX(TI$13:TI42,$B43+1,1)</f>
        <v>0</v>
      </c>
      <c r="TJ43" s="535" cm="1">
        <f t="array" ref="TJ43">INDEX(TJ$13:TJ42,$B43+1,1)</f>
        <v>0</v>
      </c>
      <c r="TK43" s="535" cm="1">
        <f t="array" ref="TK43">INDEX(TK$13:TK42,$B43+1,1)</f>
        <v>0</v>
      </c>
      <c r="TL43" s="535" cm="1">
        <f t="array" ref="TL43">INDEX(TL$13:TL42,$B43+1,1)</f>
        <v>0</v>
      </c>
      <c r="TM43" s="535" cm="1">
        <f t="array" ref="TM43">INDEX(TM$13:TM42,$B43+1,1)</f>
        <v>0</v>
      </c>
      <c r="TN43" s="535" cm="1">
        <f t="array" ref="TN43">INDEX(TN$13:TN42,$B43+1,1)</f>
        <v>0</v>
      </c>
      <c r="TO43" s="535" cm="1">
        <f t="array" ref="TO43">INDEX(TO$13:TO42,$B43+1,1)</f>
        <v>0</v>
      </c>
      <c r="TP43" s="535" cm="1">
        <f t="array" ref="TP43">INDEX(TP$13:TP42,$B43+1,1)</f>
        <v>0</v>
      </c>
      <c r="TQ43" s="535" cm="1">
        <f t="array" ref="TQ43">INDEX(TQ$13:TQ42,$B43+1,1)</f>
        <v>0</v>
      </c>
      <c r="TR43" s="535" cm="1">
        <f t="array" ref="TR43">INDEX(TR$13:TR42,$B43+1,1)</f>
        <v>0</v>
      </c>
      <c r="TS43" s="535" cm="1">
        <f t="array" ref="TS43">INDEX(TS$13:TS42,$B43+1,1)</f>
        <v>0</v>
      </c>
      <c r="TT43" s="535" cm="1">
        <f t="array" ref="TT43">INDEX(TT$13:TT42,$B43+1,1)</f>
        <v>0</v>
      </c>
      <c r="TU43" s="535" cm="1">
        <f t="array" ref="TU43">INDEX(TU$13:TU42,$B43+1,1)</f>
        <v>0</v>
      </c>
      <c r="TV43" s="535" cm="1">
        <f t="array" ref="TV43">INDEX(TV$13:TV42,$B43+1,1)</f>
        <v>0</v>
      </c>
      <c r="TW43" s="535" cm="1">
        <f t="array" ref="TW43">INDEX(TW$13:TW42,$B43+1,1)</f>
        <v>0</v>
      </c>
      <c r="TX43" s="535" cm="1">
        <f t="array" ref="TX43">INDEX(TX$13:TX42,$B43+1,1)</f>
        <v>0</v>
      </c>
      <c r="TY43" s="535" cm="1">
        <f t="array" ref="TY43">INDEX(TY$13:TY42,$B43+1,1)</f>
        <v>0</v>
      </c>
      <c r="TZ43" s="535" cm="1">
        <f t="array" ref="TZ43">INDEX(TZ$13:TZ42,$B43+1,1)</f>
        <v>0</v>
      </c>
      <c r="UA43" s="535" cm="1">
        <f t="array" ref="UA43">INDEX(UA$13:UA42,$B43+1,1)</f>
        <v>0</v>
      </c>
      <c r="UB43" s="535" cm="1">
        <f t="array" ref="UB43">INDEX(UB$13:UB42,$B43+1,1)</f>
        <v>0</v>
      </c>
      <c r="UC43" s="535" cm="1">
        <f t="array" ref="UC43">INDEX(UC$13:UC42,$B43+1,1)</f>
        <v>0</v>
      </c>
      <c r="UD43" s="535" cm="1">
        <f t="array" ref="UD43">INDEX(UD$13:UD42,$B43+1,1)</f>
        <v>0</v>
      </c>
      <c r="UE43" s="535" cm="1">
        <f t="array" ref="UE43">INDEX(UE$13:UE42,$B43+1,1)</f>
        <v>0</v>
      </c>
      <c r="UF43" s="535" cm="1">
        <f t="array" ref="UF43">INDEX(UF$13:UF42,$B43+1,1)</f>
        <v>0</v>
      </c>
      <c r="UG43" s="535" cm="1">
        <f t="array" ref="UG43">INDEX(UG$13:UG42,$B43+1,1)</f>
        <v>0</v>
      </c>
      <c r="UH43" s="535" cm="1">
        <f t="array" ref="UH43">INDEX(UH$13:UH42,$B43+1,1)</f>
        <v>0</v>
      </c>
      <c r="UI43" s="535" cm="1">
        <f t="array" ref="UI43">INDEX(UI$13:UI42,$B43+1,1)</f>
        <v>0</v>
      </c>
      <c r="UJ43" s="535" cm="1">
        <f t="array" ref="UJ43">INDEX(UJ$13:UJ42,$B43+1,1)</f>
        <v>0</v>
      </c>
      <c r="UK43" s="535" cm="1">
        <f t="array" ref="UK43">INDEX(UK$13:UK42,$B43+1,1)</f>
        <v>0</v>
      </c>
      <c r="UL43" s="535" cm="1">
        <f t="array" ref="UL43">INDEX(UL$13:UL42,$B43+1,1)</f>
        <v>0</v>
      </c>
      <c r="UM43" s="535" cm="1">
        <f t="array" ref="UM43">INDEX(UM$13:UM42,$B43+1,1)</f>
        <v>0</v>
      </c>
      <c r="UN43" s="535" cm="1">
        <f t="array" ref="UN43">INDEX(UN$13:UN42,$B43+1,1)</f>
        <v>0</v>
      </c>
      <c r="UO43" s="535" cm="1">
        <f t="array" ref="UO43">INDEX(UO$13:UO42,$B43+1,1)</f>
        <v>0</v>
      </c>
      <c r="UP43" s="535" cm="1">
        <f t="array" ref="UP43">INDEX(UP$13:UP42,$B43+1,1)</f>
        <v>0</v>
      </c>
      <c r="UQ43" s="535" cm="1">
        <f t="array" ref="UQ43">INDEX(UQ$13:UQ42,$B43+1,1)</f>
        <v>0</v>
      </c>
      <c r="UR43" s="535" cm="1">
        <f t="array" ref="UR43">INDEX(UR$13:UR42,$B43+1,1)</f>
        <v>0</v>
      </c>
      <c r="US43" s="535" cm="1">
        <f t="array" ref="US43">INDEX(US$13:US42,$B43+1,1)</f>
        <v>0</v>
      </c>
      <c r="UT43" s="535" cm="1">
        <f t="array" ref="UT43">INDEX(UT$13:UT42,$B43+1,1)</f>
        <v>0</v>
      </c>
      <c r="UU43" s="535" cm="1">
        <f t="array" ref="UU43">INDEX(UU$13:UU42,$B43+1,1)</f>
        <v>0</v>
      </c>
      <c r="UV43" s="535" cm="1">
        <f t="array" ref="UV43">INDEX(UV$13:UV42,$B43+1,1)</f>
        <v>0</v>
      </c>
      <c r="UW43" s="535" cm="1">
        <f t="array" ref="UW43">INDEX(UW$13:UW42,$B43+1,1)</f>
        <v>0</v>
      </c>
      <c r="UX43" s="535" cm="1">
        <f t="array" ref="UX43">INDEX(UX$13:UX42,$B43+1,1)</f>
        <v>0</v>
      </c>
      <c r="UY43" s="535" cm="1">
        <f t="array" ref="UY43">INDEX(UY$13:UY42,$B43+1,1)</f>
        <v>0</v>
      </c>
      <c r="UZ43" s="535" cm="1">
        <f t="array" ref="UZ43">INDEX(UZ$13:UZ42,$B43+1,1)</f>
        <v>0</v>
      </c>
      <c r="VA43" s="535" cm="1">
        <f t="array" ref="VA43">INDEX(VA$13:VA42,$B43+1,1)</f>
        <v>0</v>
      </c>
      <c r="VB43" s="535" cm="1">
        <f t="array" ref="VB43">INDEX(VB$13:VB42,$B43+1,1)</f>
        <v>0</v>
      </c>
      <c r="VC43" s="535" cm="1">
        <f t="array" ref="VC43">INDEX(VC$13:VC42,$B43+1,1)</f>
        <v>0</v>
      </c>
      <c r="VD43" s="535" cm="1">
        <f t="array" ref="VD43">INDEX(VD$13:VD42,$B43+1,1)</f>
        <v>0</v>
      </c>
      <c r="VE43" s="535" cm="1">
        <f t="array" ref="VE43">INDEX(VE$13:VE42,$B43+1,1)</f>
        <v>0</v>
      </c>
      <c r="VF43" s="535" cm="1">
        <f t="array" ref="VF43">INDEX(VF$13:VF42,$B43+1,1)</f>
        <v>0</v>
      </c>
      <c r="VG43" s="535" cm="1">
        <f t="array" ref="VG43">INDEX(VG$13:VG42,$B43+1,1)</f>
        <v>0</v>
      </c>
      <c r="VH43" s="535" cm="1">
        <f t="array" ref="VH43">INDEX(VH$13:VH42,$B43+1,1)</f>
        <v>0</v>
      </c>
      <c r="VI43" s="535" cm="1">
        <f t="array" ref="VI43">INDEX(VI$13:VI42,$B43+1,1)</f>
        <v>0</v>
      </c>
      <c r="VJ43" s="535" cm="1">
        <f t="array" ref="VJ43">INDEX(VJ$13:VJ42,$B43+1,1)</f>
        <v>0</v>
      </c>
      <c r="VK43" s="535" cm="1">
        <f t="array" ref="VK43">INDEX(VK$13:VK42,$B43+1,1)</f>
        <v>0</v>
      </c>
      <c r="VL43" s="535" cm="1">
        <f t="array" ref="VL43">INDEX(VL$13:VL42,$B43+1,1)</f>
        <v>0</v>
      </c>
      <c r="VM43" s="535" cm="1">
        <f t="array" ref="VM43">INDEX(VM$13:VM42,$B43+1,1)</f>
        <v>0</v>
      </c>
      <c r="VN43" s="535" cm="1">
        <f t="array" ref="VN43">INDEX(VN$13:VN42,$B43+1,1)</f>
        <v>0</v>
      </c>
      <c r="VO43" s="535" cm="1">
        <f t="array" ref="VO43">INDEX(VO$13:VO42,$B43+1,1)</f>
        <v>0</v>
      </c>
      <c r="VP43" s="535" cm="1">
        <f t="array" ref="VP43">INDEX(VP$13:VP42,$B43+1,1)</f>
        <v>0</v>
      </c>
      <c r="VQ43" s="535" cm="1">
        <f t="array" ref="VQ43">INDEX(VQ$13:VQ42,$B43+1,1)</f>
        <v>0</v>
      </c>
      <c r="VR43" s="535" cm="1">
        <f t="array" ref="VR43">INDEX(VR$13:VR42,$B43+1,1)</f>
        <v>0</v>
      </c>
      <c r="VS43" s="535" cm="1">
        <f t="array" ref="VS43">INDEX(VS$13:VS42,$B43+1,1)</f>
        <v>0</v>
      </c>
      <c r="VT43" s="535" cm="1">
        <f t="array" ref="VT43">INDEX(VT$13:VT42,$B43+1,1)</f>
        <v>0</v>
      </c>
      <c r="VU43" s="535" cm="1">
        <f t="array" ref="VU43">INDEX(VU$13:VU42,$B43+1,1)</f>
        <v>0</v>
      </c>
      <c r="VV43" s="535" cm="1">
        <f t="array" ref="VV43">INDEX(VV$13:VV42,$B43+1,1)</f>
        <v>0</v>
      </c>
      <c r="VW43" s="535" cm="1">
        <f t="array" ref="VW43">INDEX(VW$13:VW42,$B43+1,1)</f>
        <v>0</v>
      </c>
      <c r="VX43" s="535" cm="1">
        <f t="array" ref="VX43">INDEX(VX$13:VX42,$B43+1,1)</f>
        <v>0</v>
      </c>
      <c r="VY43" s="535" cm="1">
        <f t="array" ref="VY43">INDEX(VY$13:VY42,$B43+1,1)</f>
        <v>0</v>
      </c>
      <c r="VZ43" s="535" cm="1">
        <f t="array" ref="VZ43">INDEX(VZ$13:VZ42,$B43+1,1)</f>
        <v>0</v>
      </c>
      <c r="WA43" s="535" cm="1">
        <f t="array" ref="WA43">INDEX(WA$13:WA42,$B43+1,1)</f>
        <v>0</v>
      </c>
      <c r="WB43" s="535" cm="1">
        <f t="array" ref="WB43">INDEX(WB$13:WB42,$B43+1,1)</f>
        <v>0</v>
      </c>
      <c r="WC43" s="535" cm="1">
        <f t="array" ref="WC43">INDEX(WC$13:WC42,$B43+1,1)</f>
        <v>0</v>
      </c>
      <c r="WD43" s="535" cm="1">
        <f t="array" ref="WD43">INDEX(WD$13:WD42,$B43+1,1)</f>
        <v>0</v>
      </c>
      <c r="WE43" s="535" cm="1">
        <f t="array" ref="WE43">INDEX(WE$13:WE42,$B43+1,1)</f>
        <v>0</v>
      </c>
      <c r="WF43" s="535" cm="1">
        <f t="array" ref="WF43">INDEX(WF$13:WF42,$B43+1,1)</f>
        <v>0</v>
      </c>
      <c r="WG43" s="535" cm="1">
        <f t="array" ref="WG43">INDEX(WG$13:WG42,$B43+1,1)</f>
        <v>0</v>
      </c>
      <c r="WH43" s="535" cm="1">
        <f t="array" ref="WH43">INDEX(WH$13:WH42,$B43+1,1)</f>
        <v>0</v>
      </c>
      <c r="WI43" s="535" cm="1">
        <f t="array" ref="WI43">INDEX(WI$13:WI42,$B43+1,1)</f>
        <v>0</v>
      </c>
      <c r="WJ43" s="535" cm="1">
        <f t="array" ref="WJ43">INDEX(WJ$13:WJ42,$B43+1,1)</f>
        <v>0</v>
      </c>
      <c r="WK43" s="535" cm="1">
        <f t="array" ref="WK43">INDEX(WK$13:WK42,$B43+1,1)</f>
        <v>0</v>
      </c>
      <c r="WL43" s="535" cm="1">
        <f t="array" ref="WL43">INDEX(WL$13:WL42,$B43+1,1)</f>
        <v>0</v>
      </c>
      <c r="WM43" s="535" cm="1">
        <f t="array" ref="WM43">INDEX(WM$13:WM42,$B43+1,1)</f>
        <v>0</v>
      </c>
      <c r="WN43" s="535" cm="1">
        <f t="array" ref="WN43">INDEX(WN$13:WN42,$B43+1,1)</f>
        <v>0</v>
      </c>
      <c r="WO43" s="535" cm="1">
        <f t="array" ref="WO43">INDEX(WO$13:WO42,$B43+1,1)</f>
        <v>0</v>
      </c>
      <c r="WP43" s="535" cm="1">
        <f t="array" ref="WP43">INDEX(WP$13:WP42,$B43+1,1)</f>
        <v>0</v>
      </c>
      <c r="WQ43" s="535" cm="1">
        <f t="array" ref="WQ43">INDEX(WQ$13:WQ42,$B43+1,1)</f>
        <v>0</v>
      </c>
      <c r="WR43" s="535" cm="1">
        <f t="array" ref="WR43">INDEX(WR$13:WR42,$B43+1,1)</f>
        <v>0</v>
      </c>
      <c r="WS43" s="535" cm="1">
        <f t="array" ref="WS43">INDEX(WS$13:WS42,$B43+1,1)</f>
        <v>0</v>
      </c>
      <c r="WT43" s="535" cm="1">
        <f t="array" ref="WT43">INDEX(WT$13:WT42,$B43+1,1)</f>
        <v>0</v>
      </c>
      <c r="WU43" s="535" cm="1">
        <f t="array" ref="WU43">INDEX(WU$13:WU42,$B43+1,1)</f>
        <v>0</v>
      </c>
      <c r="WV43" s="535" cm="1">
        <f t="array" ref="WV43">INDEX(WV$13:WV42,$B43+1,1)</f>
        <v>0</v>
      </c>
      <c r="WW43" s="535" cm="1">
        <f t="array" ref="WW43">INDEX(WW$13:WW42,$B43+1,1)</f>
        <v>0</v>
      </c>
      <c r="WX43" s="535" cm="1">
        <f t="array" ref="WX43">INDEX(WX$13:WX42,$B43+1,1)</f>
        <v>0</v>
      </c>
      <c r="WY43" s="535" cm="1">
        <f t="array" ref="WY43">INDEX(WY$13:WY42,$B43+1,1)</f>
        <v>0</v>
      </c>
      <c r="WZ43" s="535" cm="1">
        <f t="array" ref="WZ43">INDEX(WZ$13:WZ42,$B43+1,1)</f>
        <v>0</v>
      </c>
      <c r="XA43" s="535" cm="1">
        <f t="array" ref="XA43">INDEX(XA$13:XA42,$B43+1,1)</f>
        <v>0</v>
      </c>
      <c r="XB43" s="535" cm="1">
        <f t="array" ref="XB43">INDEX(XB$13:XB42,$B43+1,1)</f>
        <v>0</v>
      </c>
      <c r="XC43" s="535" cm="1">
        <f t="array" ref="XC43">INDEX(XC$13:XC42,$B43+1,1)</f>
        <v>0</v>
      </c>
      <c r="XD43" s="535" cm="1">
        <f t="array" ref="XD43">INDEX(XD$13:XD42,$B43+1,1)</f>
        <v>0</v>
      </c>
      <c r="XE43" s="535" cm="1">
        <f t="array" ref="XE43">INDEX(XE$13:XE42,$B43+1,1)</f>
        <v>0</v>
      </c>
      <c r="XF43" s="535" cm="1">
        <f t="array" ref="XF43">INDEX(XF$13:XF42,$B43+1,1)</f>
        <v>0</v>
      </c>
      <c r="XG43" s="535" cm="1">
        <f t="array" ref="XG43">INDEX(XG$13:XG42,$B43+1,1)</f>
        <v>0</v>
      </c>
      <c r="XH43" s="535" cm="1">
        <f t="array" ref="XH43">INDEX(XH$13:XH42,$B43+1,1)</f>
        <v>0</v>
      </c>
      <c r="XI43" s="535" cm="1">
        <f t="array" ref="XI43">INDEX(XI$13:XI42,$B43+1,1)</f>
        <v>0</v>
      </c>
      <c r="XJ43" s="535" cm="1">
        <f t="array" ref="XJ43">INDEX(XJ$13:XJ42,$B43+1,1)</f>
        <v>0</v>
      </c>
      <c r="XK43" s="535" cm="1">
        <f t="array" ref="XK43">INDEX(XK$13:XK42,$B43+1,1)</f>
        <v>0</v>
      </c>
      <c r="XL43" s="535" cm="1">
        <f t="array" ref="XL43">INDEX(XL$13:XL42,$B43+1,1)</f>
        <v>0</v>
      </c>
      <c r="XM43" s="535" cm="1">
        <f t="array" ref="XM43">INDEX(XM$13:XM42,$B43+1,1)</f>
        <v>0</v>
      </c>
      <c r="XN43" s="535" cm="1">
        <f t="array" ref="XN43">INDEX(XN$13:XN42,$B43+1,1)</f>
        <v>0</v>
      </c>
      <c r="XO43" s="535" cm="1">
        <f t="array" ref="XO43">INDEX(XO$13:XO42,$B43+1,1)</f>
        <v>0</v>
      </c>
      <c r="XP43" s="535" cm="1">
        <f t="array" ref="XP43">INDEX(XP$13:XP42,$B43+1,1)</f>
        <v>0</v>
      </c>
      <c r="XQ43" s="535" cm="1">
        <f t="array" ref="XQ43">INDEX(XQ$13:XQ42,$B43+1,1)</f>
        <v>0</v>
      </c>
      <c r="XR43" s="535" cm="1">
        <f t="array" ref="XR43">INDEX(XR$13:XR42,$B43+1,1)</f>
        <v>0</v>
      </c>
      <c r="XS43" s="535" cm="1">
        <f t="array" ref="XS43">INDEX(XS$13:XS42,$B43+1,1)</f>
        <v>0</v>
      </c>
      <c r="XT43" s="535" cm="1">
        <f t="array" ref="XT43">INDEX(XT$13:XT42,$B43+1,1)</f>
        <v>0</v>
      </c>
      <c r="XU43" s="535" cm="1">
        <f t="array" ref="XU43">INDEX(XU$13:XU42,$B43+1,1)</f>
        <v>0</v>
      </c>
      <c r="XV43" s="535" cm="1">
        <f t="array" ref="XV43">INDEX(XV$13:XV42,$B43+1,1)</f>
        <v>0</v>
      </c>
      <c r="XW43" s="535" cm="1">
        <f t="array" ref="XW43">INDEX(XW$13:XW42,$B43+1,1)</f>
        <v>0</v>
      </c>
      <c r="XX43" s="535" cm="1">
        <f t="array" ref="XX43">INDEX(XX$13:XX42,$B43+1,1)</f>
        <v>0</v>
      </c>
      <c r="XY43" s="535" cm="1">
        <f t="array" ref="XY43">INDEX(XY$13:XY42,$B43+1,1)</f>
        <v>0</v>
      </c>
      <c r="XZ43" s="535" cm="1">
        <f t="array" ref="XZ43">INDEX(XZ$13:XZ42,$B43+1,1)</f>
        <v>0</v>
      </c>
      <c r="YA43" s="535" cm="1">
        <f t="array" ref="YA43">INDEX(YA$13:YA42,$B43+1,1)</f>
        <v>0</v>
      </c>
      <c r="YB43" s="535" cm="1">
        <f t="array" ref="YB43">INDEX(YB$13:YB42,$B43+1,1)</f>
        <v>0</v>
      </c>
      <c r="YC43" s="535" cm="1">
        <f t="array" ref="YC43">INDEX(YC$13:YC42,$B43+1,1)</f>
        <v>0</v>
      </c>
      <c r="YD43" s="535" cm="1">
        <f t="array" ref="YD43">INDEX(YD$13:YD42,$B43+1,1)</f>
        <v>0</v>
      </c>
      <c r="YE43" s="535" cm="1">
        <f t="array" ref="YE43">INDEX(YE$13:YE42,$B43+1,1)</f>
        <v>0</v>
      </c>
      <c r="YF43" s="535" cm="1">
        <f t="array" ref="YF43">INDEX(YF$13:YF42,$B43+1,1)</f>
        <v>0</v>
      </c>
      <c r="YG43" s="535" cm="1">
        <f t="array" ref="YG43">INDEX(YG$13:YG42,$B43+1,1)</f>
        <v>0</v>
      </c>
      <c r="YH43" s="535" cm="1">
        <f t="array" ref="YH43">INDEX(YH$13:YH42,$B43+1,1)</f>
        <v>0</v>
      </c>
      <c r="YI43" s="535" cm="1">
        <f t="array" ref="YI43">INDEX(YI$13:YI42,$B43+1,1)</f>
        <v>0</v>
      </c>
      <c r="YJ43" s="535" cm="1">
        <f t="array" ref="YJ43">INDEX(YJ$13:YJ42,$B43+1,1)</f>
        <v>0</v>
      </c>
      <c r="YK43" s="535" cm="1">
        <f t="array" ref="YK43">INDEX(YK$13:YK42,$B43+1,1)</f>
        <v>0</v>
      </c>
      <c r="YL43" s="535" cm="1">
        <f t="array" ref="YL43">INDEX(YL$13:YL42,$B43+1,1)</f>
        <v>0</v>
      </c>
      <c r="YM43" s="535" cm="1">
        <f t="array" ref="YM43">INDEX(YM$13:YM42,$B43+1,1)</f>
        <v>0</v>
      </c>
      <c r="YN43" s="535" cm="1">
        <f t="array" ref="YN43">INDEX(YN$13:YN42,$B43+1,1)</f>
        <v>0</v>
      </c>
      <c r="YO43" s="535" cm="1">
        <f t="array" ref="YO43">INDEX(YO$13:YO42,$B43+1,1)</f>
        <v>0</v>
      </c>
      <c r="YP43" s="535" cm="1">
        <f t="array" ref="YP43">INDEX(YP$13:YP42,$B43+1,1)</f>
        <v>0</v>
      </c>
      <c r="YQ43" s="535" cm="1">
        <f t="array" ref="YQ43">INDEX(YQ$13:YQ42,$B43+1,1)</f>
        <v>0</v>
      </c>
      <c r="YR43" s="535" cm="1">
        <f t="array" ref="YR43">INDEX(YR$13:YR42,$B43+1,1)</f>
        <v>0</v>
      </c>
      <c r="YS43" s="535" cm="1">
        <f t="array" ref="YS43">INDEX(YS$13:YS42,$B43+1,1)</f>
        <v>0</v>
      </c>
      <c r="YT43" s="535" cm="1">
        <f t="array" ref="YT43">INDEX(YT$13:YT42,$B43+1,1)</f>
        <v>0</v>
      </c>
      <c r="YU43" s="535" cm="1">
        <f t="array" ref="YU43">INDEX(YU$13:YU42,$B43+1,1)</f>
        <v>0</v>
      </c>
      <c r="YV43" s="535" cm="1">
        <f t="array" ref="YV43">INDEX(YV$13:YV42,$B43+1,1)</f>
        <v>0</v>
      </c>
      <c r="YW43" s="535" cm="1">
        <f t="array" ref="YW43">INDEX(YW$13:YW42,$B43+1,1)</f>
        <v>0</v>
      </c>
      <c r="YX43" s="535" cm="1">
        <f t="array" ref="YX43">INDEX(YX$13:YX42,$B43+1,1)</f>
        <v>0</v>
      </c>
      <c r="YY43" s="535" cm="1">
        <f t="array" ref="YY43">INDEX(YY$13:YY42,$B43+1,1)</f>
        <v>0</v>
      </c>
      <c r="YZ43" s="535" cm="1">
        <f t="array" ref="YZ43">INDEX(YZ$13:YZ42,$B43+1,1)</f>
        <v>0</v>
      </c>
      <c r="ZA43" s="535" t="str" cm="1">
        <f t="array" ref="ZA43">INDEX(ZA$13:ZA42,$B43+1,1)</f>
        <v>-</v>
      </c>
      <c r="ZB43" s="18"/>
      <c r="ZC43" s="535" cm="1">
        <f t="array" ref="ZC43">INDEX(ZC$13:ZC42,$B43+1,1)</f>
        <v>0</v>
      </c>
      <c r="ZD43" s="535" cm="1">
        <f t="array" ref="ZD43">INDEX(ZD$13:ZD42,$B43+1,1)</f>
        <v>0</v>
      </c>
      <c r="ZE43" s="535" cm="1">
        <f t="array" ref="ZE43">INDEX(ZE$13:ZE42,$B43+1,1)</f>
        <v>0</v>
      </c>
      <c r="ZF43" s="535" t="str" cm="1">
        <f t="array" ref="ZF43">INDEX(ZF$13:ZF42,$B43+1,1)</f>
        <v>-</v>
      </c>
      <c r="ZG43" s="535" t="str" cm="1">
        <f t="array" ref="ZG43">INDEX(ZG$13:ZG42,$B43+1,1)</f>
        <v>-</v>
      </c>
      <c r="ZH43" s="535" t="str" cm="1">
        <f t="array" ref="ZH43">INDEX(ZH$13:ZH42,$B43+1,1)</f>
        <v>-</v>
      </c>
      <c r="ZI43" s="535" t="str" cm="1">
        <f t="array" ref="ZI43">INDEX(ZI$13:ZI42,$B43+1,1)</f>
        <v>-</v>
      </c>
      <c r="ZJ43" s="535" t="str" cm="1">
        <f t="array" ref="ZJ43">INDEX(ZJ$13:ZJ42,$B43+1,1)</f>
        <v>-</v>
      </c>
      <c r="ZK43" s="535" t="str" cm="1">
        <f t="array" ref="ZK43">INDEX(ZK$13:ZK42,$B43+1,1)</f>
        <v>-</v>
      </c>
      <c r="ZL43" s="535" t="str" cm="1">
        <f t="array" ref="ZL43">INDEX(ZL$13:ZL42,$B43+1,1)</f>
        <v>-</v>
      </c>
      <c r="ZM43" s="535" t="str" cm="1">
        <f t="array" ref="ZM43">INDEX(ZM$13:ZM42,$B43+1,1)</f>
        <v>-</v>
      </c>
      <c r="ZN43" s="535" t="str" cm="1">
        <f t="array" ref="ZN43">INDEX(ZN$13:ZN42,$B43+1,1)</f>
        <v>-</v>
      </c>
      <c r="ZO43" s="535" t="str" cm="1">
        <f t="array" ref="ZO43">INDEX(ZO$13:ZO42,$B43+1,1)</f>
        <v>-</v>
      </c>
      <c r="ZP43" s="535" t="str" cm="1">
        <f t="array" ref="ZP43">INDEX(ZP$13:ZP42,$B43+1,1)</f>
        <v>-</v>
      </c>
      <c r="ZQ43" s="535" t="str" cm="1">
        <f t="array" ref="ZQ43">INDEX(ZQ$13:ZQ42,$B43+1,1)</f>
        <v>-</v>
      </c>
      <c r="ZR43" s="535" t="str" cm="1">
        <f t="array" ref="ZR43">INDEX(ZR$13:ZR42,$B43+1,1)</f>
        <v>-</v>
      </c>
      <c r="ZS43" s="535" t="str" cm="1">
        <f t="array" ref="ZS43">INDEX(ZS$13:ZS42,$B43+1,1)</f>
        <v>-</v>
      </c>
      <c r="ZT43" s="535" t="str" cm="1">
        <f t="array" ref="ZT43">INDEX(ZT$13:ZT42,$B43+1,1)</f>
        <v>-</v>
      </c>
      <c r="ZU43" s="535" t="str" cm="1">
        <f t="array" ref="ZU43">INDEX(ZU$13:ZU42,$B43+1,1)</f>
        <v>-</v>
      </c>
      <c r="ZV43" s="535" t="str" cm="1">
        <f t="array" ref="ZV43">INDEX(ZV$13:ZV42,$B43+1,1)</f>
        <v>-</v>
      </c>
      <c r="ZW43" s="535" t="str" cm="1">
        <f t="array" ref="ZW43">INDEX(ZW$13:ZW42,$B43+1,1)</f>
        <v>-</v>
      </c>
      <c r="ZX43" s="18"/>
      <c r="ZY43" s="411" t="str">
        <f t="shared" ca="1" si="237"/>
        <v>-</v>
      </c>
      <c r="ZZ43" s="535" t="str" cm="1">
        <f t="array" ref="ZZ43">INDEX(ZZ$13:ZZ42,$B43+1,1)</f>
        <v>-</v>
      </c>
      <c r="AAA43" s="535" t="str" cm="1">
        <f t="array" ref="AAA43">INDEX(AAA$13:AAA42,$B43+1,1)</f>
        <v>-</v>
      </c>
      <c r="AAB43" s="535" t="str" cm="1">
        <f t="array" ref="AAB43">INDEX(AAB$13:AAB42,$B43+1,1)</f>
        <v>-</v>
      </c>
      <c r="AAC43" s="535" t="str" cm="1">
        <f t="array" ref="AAC43">INDEX(AAC$13:AAC42,$B43+1,1)</f>
        <v>-</v>
      </c>
      <c r="AAD43" s="535" cm="1">
        <f t="array" ref="AAD43">INDEX(AAD$13:AAD42,$B43+1,1)</f>
        <v>0</v>
      </c>
      <c r="AAE43" s="535" t="str" cm="1">
        <f t="array" ref="AAE43">INDEX(AAE$13:AAE42,$B43+1,1)</f>
        <v>-</v>
      </c>
      <c r="AAF43" s="535" t="str" cm="1">
        <f t="array" ref="AAF43">INDEX(AAF$13:AAF42,$B43+1,1)</f>
        <v>-</v>
      </c>
      <c r="AAG43" s="535" t="str" cm="1">
        <f t="array" ref="AAG43">INDEX(AAG$13:AAG42,$B43+1,1)</f>
        <v>-</v>
      </c>
      <c r="AAH43" s="535" t="str" cm="1">
        <f t="array" ref="AAH43">INDEX(AAH$13:AAH42,$B43+1,1)</f>
        <v>-</v>
      </c>
      <c r="AAI43" s="535" t="str" cm="1">
        <f t="array" ref="AAI43">INDEX(AAI$13:AAI42,$B43+1,1)</f>
        <v>-</v>
      </c>
      <c r="AAJ43" s="535" t="str" cm="1">
        <f t="array" ref="AAJ43">INDEX(AAJ$13:AAJ42,$B43+1,1)</f>
        <v>-</v>
      </c>
      <c r="AAK43" s="535" t="str" cm="1">
        <f t="array" ref="AAK43">INDEX(AAK$13:AAK42,$B43+1,1)</f>
        <v>-</v>
      </c>
      <c r="AAL43" s="535" t="str" cm="1">
        <f t="array" ref="AAL43">INDEX(AAL$13:AAL42,$B43+1,1)</f>
        <v>-</v>
      </c>
      <c r="AAM43" s="535" t="b" cm="1">
        <f t="array" ref="AAM43">INDEX(AAM$13:AAM42,$B43+1,1)</f>
        <v>1</v>
      </c>
      <c r="AAN43" s="535" t="str" cm="1">
        <f t="array" ref="AAN43">INDEX(AAN$13:AAN42,$B43+1,1)</f>
        <v>-</v>
      </c>
      <c r="AAO43" s="535" cm="1">
        <f t="array" ref="AAO43">INDEX(AAO$13:AAO42,$B43+1,1)</f>
        <v>0</v>
      </c>
      <c r="AAP43" s="535" cm="1">
        <f t="array" ref="AAP43">INDEX(AAP$13:AAP42,$B43+1,1)</f>
        <v>0</v>
      </c>
      <c r="AAQ43" s="535" cm="1">
        <f t="array" ref="AAQ43">INDEX(AAQ$13:AAQ42,$B43+1,1)</f>
        <v>0</v>
      </c>
      <c r="AAR43" s="18"/>
      <c r="AAS43" s="535" t="str" cm="1">
        <f t="array" ref="AAS43">INDEX(AAS$13:AAS42,$B43+1,1)</f>
        <v>-</v>
      </c>
      <c r="AAT43" s="535" t="str" cm="1">
        <f t="array" ref="AAT43">INDEX(AAT$13:AAT42,$B43+1,1)</f>
        <v>-</v>
      </c>
      <c r="AAU43" s="535" t="str" cm="1">
        <f t="array" ref="AAU43">INDEX(AAU$13:AAU42,$B43+1,1)</f>
        <v>-</v>
      </c>
      <c r="AAV43" s="535" t="str" cm="1">
        <f t="array" ref="AAV43">INDEX(AAV$13:AAV42,$B43+1,1)</f>
        <v>-</v>
      </c>
      <c r="AAW43" s="535" cm="1">
        <f t="array" ref="AAW43">INDEX(AAW$13:AAW42,$B43+1,1)</f>
        <v>1</v>
      </c>
      <c r="AAX43" s="535" cm="1">
        <f t="array" ref="AAX43">INDEX(AAX$13:AAX42,$B43+1,1)</f>
        <v>1</v>
      </c>
      <c r="AAY43" s="535" cm="1">
        <f t="array" ref="AAY43">INDEX(AAY$13:AAY42,$B43+1,1)</f>
        <v>1</v>
      </c>
      <c r="AAZ43" s="535" cm="1">
        <f t="array" ref="AAZ43">INDEX(AAZ$13:AAZ42,$B43+1,1)</f>
        <v>1</v>
      </c>
      <c r="ABA43" s="535" t="str" cm="1">
        <f t="array" ref="ABA43">INDEX(ABA$13:ABA42,$B43+1,1)</f>
        <v>-</v>
      </c>
      <c r="ABB43" s="535" t="str" cm="1">
        <f t="array" ref="ABB43">INDEX(ABB$13:ABB42,$B43+1,1)</f>
        <v>-</v>
      </c>
      <c r="ABC43" s="535" t="str" cm="1">
        <f t="array" ref="ABC43">INDEX(ABC$13:ABC42,$B43+1,1)</f>
        <v>-</v>
      </c>
      <c r="ABD43" s="535" t="str" cm="1">
        <f t="array" ref="ABD43">INDEX(ABD$13:ABD42,$B43+1,1)</f>
        <v>-</v>
      </c>
      <c r="ABE43" s="535" t="str" cm="1">
        <f t="array" ref="ABE43">INDEX(ABE$13:ABE42,$B43+1,1)</f>
        <v>-</v>
      </c>
      <c r="ABF43" s="535" t="str" cm="1">
        <f t="array" ref="ABF43">INDEX(ABF$13:ABF42,$B43+1,1)</f>
        <v>-</v>
      </c>
      <c r="ABG43" s="535" t="str" cm="1">
        <f t="array" ref="ABG43">INDEX(ABG$13:ABG42,$B43+1,1)</f>
        <v>-</v>
      </c>
      <c r="ABH43" s="18"/>
      <c r="ABI43" s="535" t="str" cm="1">
        <f t="array" ref="ABI43">INDEX(ABI$13:ABI42,$B43+1,1)</f>
        <v>-</v>
      </c>
      <c r="ABJ43" s="411">
        <f t="shared" si="187"/>
        <v>1</v>
      </c>
      <c r="ABK43" s="18"/>
      <c r="ABL43" s="535" t="str" cm="1">
        <f t="array" ref="ABL43">INDEX(ABL$13:ABL42,$B43+1,1)</f>
        <v>-</v>
      </c>
      <c r="ABM43" s="535" t="str" cm="1">
        <f t="array" ref="ABM43">INDEX(ABM$13:ABM42,$B43+1,1)</f>
        <v>-</v>
      </c>
      <c r="ABN43" s="535" t="str" cm="1">
        <f t="array" ref="ABN43">INDEX(ABN$13:ABN42,$B43+1,1)</f>
        <v>-</v>
      </c>
      <c r="ABO43" s="535" t="str" cm="1">
        <f t="array" ref="ABO43">INDEX(ABO$13:ABO42,$B43+1,1)</f>
        <v>-</v>
      </c>
      <c r="ABP43" s="535" t="str" cm="1">
        <f t="array" ref="ABP43">INDEX(ABP$13:ABP42,$B43+1,1)</f>
        <v>-</v>
      </c>
      <c r="ABQ43" s="535" t="str" cm="1">
        <f t="array" ref="ABQ43">INDEX(ABQ$13:ABQ42,$B43+1,1)</f>
        <v>-</v>
      </c>
      <c r="ABR43" s="535" t="str" cm="1">
        <f t="array" ref="ABR43">INDEX(ABR$13:ABR42,$B43+1,1)</f>
        <v>-</v>
      </c>
      <c r="ABS43" s="535" t="str" cm="1">
        <f t="array" ref="ABS43">INDEX(ABS$13:ABS42,$B43+1,1)</f>
        <v>-</v>
      </c>
      <c r="ABT43" s="535" t="str" cm="1">
        <f t="array" ref="ABT43">INDEX(ABT$13:ABT42,$B43+1,1)</f>
        <v>-</v>
      </c>
      <c r="ABU43" s="535" t="str" cm="1">
        <f t="array" ref="ABU43">INDEX(ABU$13:ABU42,$B43+1,1)</f>
        <v>-</v>
      </c>
      <c r="ABV43" s="535" t="str" cm="1">
        <f t="array" ref="ABV43">INDEX(ABV$13:ABV42,$B43+1,1)</f>
        <v>-</v>
      </c>
      <c r="ABW43" s="535" t="str" cm="1">
        <f t="array" ref="ABW43">INDEX(ABW$13:ABW42,$B43+1,1)</f>
        <v>-</v>
      </c>
      <c r="ABX43" s="535" t="str" cm="1">
        <f t="array" ref="ABX43">INDEX(ABX$13:ABX42,$B43+1,1)</f>
        <v>-</v>
      </c>
      <c r="ABY43" s="535" t="str" cm="1">
        <f t="array" ref="ABY43">INDEX(ABY$13:ABY42,$B43+1,1)</f>
        <v>-</v>
      </c>
      <c r="ABZ43" s="535" t="str" cm="1">
        <f t="array" ref="ABZ43">INDEX(ABZ$13:ABZ42,$B43+1,1)</f>
        <v>-</v>
      </c>
      <c r="ACA43" s="535" t="str" cm="1">
        <f t="array" ref="ACA43">INDEX(ACA$13:ACA42,$B43+1,1)</f>
        <v>-</v>
      </c>
      <c r="ACB43" s="535" t="str" cm="1">
        <f t="array" ref="ACB43">INDEX(ACB$13:ACB42,$B43+1,1)</f>
        <v>-</v>
      </c>
      <c r="ACC43" s="535" t="str" cm="1">
        <f t="array" ref="ACC43">INDEX(ACC$13:ACC42,$B43+1,1)</f>
        <v>-</v>
      </c>
      <c r="ACD43" s="535" t="str" cm="1">
        <f t="array" ref="ACD43">INDEX(ACD$13:ACD42,$B43+1,1)</f>
        <v>-</v>
      </c>
      <c r="ACE43" s="535" t="str" cm="1">
        <f t="array" ref="ACE43">INDEX(ACE$13:ACE42,$B43+1,1)</f>
        <v>-</v>
      </c>
      <c r="ACF43" s="535" t="str" cm="1">
        <f t="array" ref="ACF43">INDEX(ACF$13:ACF42,$B43+1,1)</f>
        <v>-</v>
      </c>
      <c r="ACG43" s="535" t="str" cm="1">
        <f t="array" ref="ACG43">INDEX(ACG$13:ACG42,$B43+1,1)</f>
        <v>-</v>
      </c>
      <c r="ACH43" s="535" t="str" cm="1">
        <f t="array" ref="ACH43">INDEX(ACH$13:ACH42,$B43+1,1)</f>
        <v>-</v>
      </c>
      <c r="ACI43" s="535" t="str" cm="1">
        <f t="array" ref="ACI43">INDEX(ACI$13:ACI42,$B43+1,1)</f>
        <v>-</v>
      </c>
      <c r="ACJ43" s="535" t="str" cm="1">
        <f t="array" ref="ACJ43">INDEX(ACJ$13:ACJ42,$B43+1,1)</f>
        <v>-</v>
      </c>
      <c r="ACK43" s="535" t="str" cm="1">
        <f t="array" ref="ACK43">INDEX(ACK$13:ACK42,$B43+1,1)</f>
        <v>-</v>
      </c>
      <c r="ACL43" s="535" t="str" cm="1">
        <f t="array" ref="ACL43">INDEX(ACL$13:ACL42,$B43+1,1)</f>
        <v>-</v>
      </c>
      <c r="ACM43" s="535" t="str" cm="1">
        <f t="array" ref="ACM43">INDEX(ACM$13:ACM42,$B43+1,1)</f>
        <v>-</v>
      </c>
      <c r="ACN43" s="535" t="str" cm="1">
        <f t="array" ref="ACN43">INDEX(ACN$13:ACN42,$B43+1,1)</f>
        <v>-</v>
      </c>
      <c r="ACO43" s="535" t="str" cm="1">
        <f t="array" ref="ACO43">INDEX(ACO$13:ACO42,$B43+1,1)</f>
        <v>-</v>
      </c>
      <c r="ACP43" s="535" t="str" cm="1">
        <f t="array" ref="ACP43">INDEX(ACP$13:ACP42,$B43+1,1)</f>
        <v>-</v>
      </c>
      <c r="ACQ43" s="535" t="str" cm="1">
        <f t="array" ref="ACQ43">INDEX(ACQ$13:ACQ42,$B43+1,1)</f>
        <v>-</v>
      </c>
      <c r="ACR43" s="535" t="str" cm="1">
        <f t="array" ref="ACR43">INDEX(ACR$13:ACR42,$B43+1,1)</f>
        <v>-</v>
      </c>
      <c r="ACS43" s="535" t="str" cm="1">
        <f t="array" ref="ACS43">INDEX(ACS$13:ACS42,$B43+1,1)</f>
        <v>-</v>
      </c>
      <c r="ACT43" s="535" t="str" cm="1">
        <f t="array" ref="ACT43">INDEX(ACT$13:ACT42,$B43+1,1)</f>
        <v>-</v>
      </c>
      <c r="ACU43" s="535" t="str" cm="1">
        <f t="array" ref="ACU43">INDEX(ACU$13:ACU42,$B43+1,1)</f>
        <v>-</v>
      </c>
      <c r="ACV43" s="535" t="str" cm="1">
        <f t="array" ref="ACV43">INDEX(ACV$13:ACV42,$B43+1,1)</f>
        <v>-</v>
      </c>
      <c r="ACW43" s="535" t="str" cm="1">
        <f t="array" ref="ACW43">INDEX(ACW$13:ACW42,$B43+1,1)</f>
        <v>-</v>
      </c>
      <c r="ACX43" s="535" t="str" cm="1">
        <f t="array" ref="ACX43">INDEX(ACX$13:ACX42,$B43+1,1)</f>
        <v>-</v>
      </c>
      <c r="ACY43" s="535" t="str" cm="1">
        <f t="array" ref="ACY43">INDEX(ACY$13:ACY42,$B43+1,1)</f>
        <v>-</v>
      </c>
      <c r="ACZ43" s="535" t="str" cm="1">
        <f t="array" ref="ACZ43">INDEX(ACZ$13:ACZ42,$B43+1,1)</f>
        <v>-</v>
      </c>
      <c r="ADA43" s="535" t="str" cm="1">
        <f t="array" ref="ADA43">INDEX(ADA$13:ADA42,$B43+1,1)</f>
        <v>-</v>
      </c>
      <c r="ADB43" s="535" cm="1">
        <f t="array" ref="ADB43">INDEX(ADB$13:ADB42,$B43+1,1)</f>
        <v>1</v>
      </c>
      <c r="ADC43" s="535" cm="1">
        <f t="array" ref="ADC43">INDEX(ADC$13:ADC42,$B43+1,1)</f>
        <v>1</v>
      </c>
      <c r="ADD43" s="535" t="str" cm="1">
        <f t="array" ref="ADD43">INDEX(ADD$13:ADD42,$B43+1,1)</f>
        <v>-</v>
      </c>
      <c r="ADE43" s="535" t="str" cm="1">
        <f t="array" ref="ADE43">INDEX(ADE$13:ADE42,$B43+1,1)</f>
        <v>-</v>
      </c>
      <c r="ADF43" s="535" t="str" cm="1">
        <f t="array" ref="ADF43">INDEX(ADF$13:ADF42,$B43+1,1)</f>
        <v>-</v>
      </c>
      <c r="ADG43" s="535" t="str" cm="1">
        <f t="array" ref="ADG43">INDEX(ADG$13:ADG42,$B43+1,1)</f>
        <v>-</v>
      </c>
      <c r="ADH43" s="535" t="str" cm="1">
        <f t="array" ref="ADH43">INDEX(ADH$13:ADH42,$B43+1,1)</f>
        <v>-</v>
      </c>
      <c r="ADI43" s="535" t="str" cm="1">
        <f t="array" ref="ADI43">INDEX(ADI$13:ADI42,$B43+1,1)</f>
        <v>-</v>
      </c>
      <c r="ADJ43" s="535" t="str" cm="1">
        <f t="array" ref="ADJ43">INDEX(ADJ$13:ADJ42,$B43+1,1)</f>
        <v>-</v>
      </c>
      <c r="ADK43" s="535" t="str" cm="1">
        <f t="array" ref="ADK43">INDEX(ADK$13:ADK42,$B43+1,1)</f>
        <v>-</v>
      </c>
      <c r="ADL43" s="535" t="str" cm="1">
        <f t="array" ref="ADL43">INDEX(ADL$13:ADL42,$B43+1,1)</f>
        <v>-</v>
      </c>
      <c r="ADM43" s="535" t="str" cm="1">
        <f t="array" ref="ADM43">INDEX(ADM$13:ADM42,$B43+1,1)</f>
        <v>-</v>
      </c>
      <c r="ADN43" s="535" t="str" cm="1">
        <f t="array" ref="ADN43">INDEX(ADN$13:ADN42,$B43+1,1)</f>
        <v>-</v>
      </c>
      <c r="ADO43" s="535" t="str" cm="1">
        <f t="array" ref="ADO43">INDEX(ADO$13:ADO42,$B43+1,1)</f>
        <v>-</v>
      </c>
      <c r="ADP43" s="535" t="str" cm="1">
        <f t="array" ref="ADP43">INDEX(ADP$13:ADP42,$B43+1,1)</f>
        <v>-</v>
      </c>
      <c r="ADQ43" s="18"/>
      <c r="ADR43" s="535" t="str" cm="1">
        <f t="array" ref="ADR43">INDEX(ADR$13:ADR42,$B43+1,1)</f>
        <v>-</v>
      </c>
      <c r="ADS43" s="535" t="str" cm="1">
        <f t="array" ref="ADS43">INDEX(ADS$13:ADS42,$B43+1,1)</f>
        <v>-</v>
      </c>
      <c r="ADT43" s="535" t="str" cm="1">
        <f t="array" ref="ADT43">INDEX(ADT$13:ADT42,$B43+1,1)</f>
        <v>-</v>
      </c>
      <c r="ADU43" s="535" t="str" cm="1">
        <f t="array" ref="ADU43">INDEX(ADU$13:ADU42,$B43+1,1)</f>
        <v>-</v>
      </c>
      <c r="ADV43" s="535" t="str" cm="1">
        <f t="array" ref="ADV43">INDEX(ADV$13:ADV42,$B43+1,1)</f>
        <v>-</v>
      </c>
      <c r="ADW43" s="535" t="str" cm="1">
        <f t="array" ref="ADW43">INDEX(ADW$13:ADW42,$B43+1,1)</f>
        <v>-</v>
      </c>
      <c r="ADX43" s="535" t="str" cm="1">
        <f t="array" ref="ADX43">INDEX(ADX$13:ADX42,$B43+1,1)</f>
        <v>-</v>
      </c>
      <c r="ADY43" s="535" t="str" cm="1">
        <f t="array" ref="ADY43">INDEX(ADY$13:ADY42,$B43+1,1)</f>
        <v>-</v>
      </c>
      <c r="ADZ43" s="535" t="str" cm="1">
        <f t="array" ref="ADZ43">INDEX(ADZ$13:ADZ42,$B43+1,1)</f>
        <v>-</v>
      </c>
      <c r="AEA43" s="535" t="str" cm="1">
        <f t="array" ref="AEA43">INDEX(AEA$13:AEA42,$B43+1,1)</f>
        <v>-</v>
      </c>
      <c r="AEB43" s="535" t="str" cm="1">
        <f t="array" ref="AEB43">INDEX(AEB$13:AEB42,$B43+1,1)</f>
        <v>-</v>
      </c>
      <c r="AEC43" s="535" t="str" cm="1">
        <f t="array" ref="AEC43">INDEX(AEC$13:AEC42,$B43+1,1)</f>
        <v>-</v>
      </c>
      <c r="AED43" s="535" t="str" cm="1">
        <f t="array" ref="AED43">INDEX(AED$13:AED42,$B43+1,1)</f>
        <v>-</v>
      </c>
      <c r="AEE43" s="535" t="str" cm="1">
        <f t="array" ref="AEE43">INDEX(AEE$13:AEE42,$B43+1,1)</f>
        <v>-</v>
      </c>
      <c r="AEF43" s="535" t="str" cm="1">
        <f t="array" ref="AEF43">INDEX(AEF$13:AEF42,$B43+1,1)</f>
        <v>-</v>
      </c>
      <c r="AEG43" s="535" t="str" cm="1">
        <f t="array" ref="AEG43">INDEX(AEG$13:AEG42,$B43+1,1)</f>
        <v>-</v>
      </c>
      <c r="AEH43" s="535" t="str" cm="1">
        <f t="array" ref="AEH43">INDEX(AEH$13:AEH42,$B43+1,1)</f>
        <v>-</v>
      </c>
      <c r="AEI43" s="535" t="str" cm="1">
        <f t="array" ref="AEI43">INDEX(AEI$13:AEI42,$B43+1,1)</f>
        <v>-</v>
      </c>
      <c r="AEJ43" s="535" t="str" cm="1">
        <f t="array" ref="AEJ43">INDEX(AEJ$13:AEJ42,$B43+1,1)</f>
        <v>-</v>
      </c>
      <c r="AEK43" s="535" t="str" cm="1">
        <f t="array" ref="AEK43">INDEX(AEK$13:AEK42,$B43+1,1)</f>
        <v>-</v>
      </c>
      <c r="AEL43" s="535" t="str" cm="1">
        <f t="array" ref="AEL43">INDEX(AEL$13:AEL42,$B43+1,1)</f>
        <v>-</v>
      </c>
      <c r="AEM43" s="535" t="str" cm="1">
        <f t="array" ref="AEM43">INDEX(AEM$13:AEM42,$B43+1,1)</f>
        <v>-</v>
      </c>
      <c r="AEN43" s="535" t="str" cm="1">
        <f t="array" ref="AEN43">INDEX(AEN$13:AEN42,$B43+1,1)</f>
        <v>-</v>
      </c>
      <c r="AEO43" s="535" t="str" cm="1">
        <f t="array" ref="AEO43">INDEX(AEO$13:AEO42,$B43+1,1)</f>
        <v>-</v>
      </c>
      <c r="AEP43" s="535" t="str" cm="1">
        <f t="array" ref="AEP43">INDEX(AEP$13:AEP42,$B43+1,1)</f>
        <v>-</v>
      </c>
      <c r="AEQ43" s="535" t="str" cm="1">
        <f t="array" ref="AEQ43">INDEX(AEQ$13:AEQ42,$B43+1,1)</f>
        <v>-</v>
      </c>
      <c r="AER43" s="535" t="str" cm="1">
        <f t="array" ref="AER43">INDEX(AER$13:AER42,$B43+1,1)</f>
        <v>-</v>
      </c>
      <c r="AES43" s="535" t="str" cm="1">
        <f t="array" ref="AES43">INDEX(AES$13:AES42,$B43+1,1)</f>
        <v>-</v>
      </c>
      <c r="AET43" s="535" t="str" cm="1">
        <f t="array" ref="AET43">INDEX(AET$13:AET42,$B43+1,1)</f>
        <v>-</v>
      </c>
      <c r="AEU43" s="535" t="str" cm="1">
        <f t="array" ref="AEU43">INDEX(AEU$13:AEU42,$B43+1,1)</f>
        <v>-</v>
      </c>
      <c r="AEV43" s="535" t="str" cm="1">
        <f t="array" ref="AEV43">INDEX(AEV$13:AEV42,$B43+1,1)</f>
        <v>-</v>
      </c>
      <c r="AEW43" s="535" t="str" cm="1">
        <f t="array" ref="AEW43">INDEX(AEW$13:AEW42,$B43+1,1)</f>
        <v>-</v>
      </c>
      <c r="AEX43" s="535" t="str" cm="1">
        <f t="array" ref="AEX43">INDEX(AEX$13:AEX42,$B43+1,1)</f>
        <v>-</v>
      </c>
      <c r="AEY43" s="535" t="str" cm="1">
        <f t="array" ref="AEY43">INDEX(AEY$13:AEY42,$B43+1,1)</f>
        <v>-</v>
      </c>
      <c r="AEZ43" s="535" t="str" cm="1">
        <f t="array" ref="AEZ43">INDEX(AEZ$13:AEZ42,$B43+1,1)</f>
        <v>-</v>
      </c>
      <c r="AFA43" s="535" t="str" cm="1">
        <f t="array" ref="AFA43">INDEX(AFA$13:AFA42,$B43+1,1)</f>
        <v>-</v>
      </c>
      <c r="AFB43" s="535" t="str" cm="1">
        <f t="array" ref="AFB43">INDEX(AFB$13:AFB42,$B43+1,1)</f>
        <v>-</v>
      </c>
      <c r="AFC43" s="535" t="str" cm="1">
        <f t="array" ref="AFC43">INDEX(AFC$13:AFC42,$B43+1,1)</f>
        <v>-</v>
      </c>
      <c r="AFD43" s="535" t="str" cm="1">
        <f t="array" ref="AFD43">INDEX(AFD$13:AFD42,$B43+1,1)</f>
        <v>-</v>
      </c>
      <c r="AFE43" s="535" t="str" cm="1">
        <f t="array" ref="AFE43">INDEX(AFE$13:AFE42,$B43+1,1)</f>
        <v>-</v>
      </c>
      <c r="AFF43" s="535" t="str" cm="1">
        <f t="array" ref="AFF43">INDEX(AFF$13:AFF42,$B43+1,1)</f>
        <v>-</v>
      </c>
      <c r="AFG43" s="535" t="str" cm="1">
        <f t="array" ref="AFG43">INDEX(AFG$13:AFG42,$B43+1,1)</f>
        <v>-</v>
      </c>
      <c r="AFH43" s="535" t="str" cm="1">
        <f t="array" ref="AFH43">INDEX(AFH$13:AFH42,$B43+1,1)</f>
        <v>-</v>
      </c>
      <c r="AFI43" s="535" t="str" cm="1">
        <f t="array" ref="AFI43">INDEX(AFI$13:AFI42,$B43+1,1)</f>
        <v>-</v>
      </c>
      <c r="AFJ43" s="535" t="str" cm="1">
        <f t="array" ref="AFJ43">INDEX(AFJ$13:AFJ42,$B43+1,1)</f>
        <v>-</v>
      </c>
      <c r="AFK43" s="535" t="str" cm="1">
        <f t="array" ref="AFK43">INDEX(AFK$13:AFK42,$B43+1,1)</f>
        <v>-</v>
      </c>
      <c r="AFL43" s="535" t="str" cm="1">
        <f t="array" ref="AFL43">INDEX(AFL$13:AFL42,$B43+1,1)</f>
        <v>-</v>
      </c>
      <c r="AFM43" s="535" t="str" cm="1">
        <f t="array" ref="AFM43">INDEX(AFM$13:AFM42,$B43+1,1)</f>
        <v>-</v>
      </c>
      <c r="AFN43" s="535" t="str" cm="1">
        <f t="array" ref="AFN43">INDEX(AFN$13:AFN42,$B43+1,1)</f>
        <v>-</v>
      </c>
      <c r="AFO43" s="535" t="str" cm="1">
        <f t="array" ref="AFO43">INDEX(AFO$13:AFO42,$B43+1,1)</f>
        <v>-</v>
      </c>
      <c r="AFP43" s="535" t="str" cm="1">
        <f t="array" ref="AFP43">INDEX(AFP$13:AFP42,$B43+1,1)</f>
        <v>-</v>
      </c>
      <c r="AFQ43" s="535" t="str" cm="1">
        <f t="array" ref="AFQ43">INDEX(AFQ$13:AFQ42,$B43+1,1)</f>
        <v>-</v>
      </c>
      <c r="AFR43" s="535" t="str" cm="1">
        <f t="array" ref="AFR43">INDEX(AFR$13:AFR42,$B43+1,1)</f>
        <v>-</v>
      </c>
      <c r="AFS43" s="535" t="str" cm="1">
        <f t="array" ref="AFS43">INDEX(AFS$13:AFS42,$B43+1,1)</f>
        <v>-</v>
      </c>
      <c r="AFT43" s="535" t="str" cm="1">
        <f t="array" ref="AFT43">INDEX(AFT$13:AFT42,$B43+1,1)</f>
        <v>-</v>
      </c>
      <c r="AFU43" s="535" t="str" cm="1">
        <f t="array" ref="AFU43">INDEX(AFU$13:AFU42,$B43+1,1)</f>
        <v>-</v>
      </c>
      <c r="AFV43" s="535" t="str" cm="1">
        <f t="array" ref="AFV43">INDEX(AFV$13:AFV42,$B43+1,1)</f>
        <v>-</v>
      </c>
      <c r="AFW43" s="535" t="str" cm="1">
        <f t="array" ref="AFW43">INDEX(AFW$13:AFW42,$B43+1,1)</f>
        <v>-</v>
      </c>
      <c r="AFX43" s="535" t="str" cm="1">
        <f t="array" ref="AFX43">INDEX(AFX$13:AFX42,$B43+1,1)</f>
        <v>-</v>
      </c>
      <c r="AFY43" s="535" t="str" cm="1">
        <f t="array" ref="AFY43">INDEX(AFY$13:AFY42,$B43+1,1)</f>
        <v>-</v>
      </c>
      <c r="AFZ43" s="535" t="str" cm="1">
        <f t="array" ref="AFZ43">INDEX(AFZ$13:AFZ42,$B43+1,1)</f>
        <v>-</v>
      </c>
      <c r="AGA43" s="535" t="str" cm="1">
        <f t="array" ref="AGA43">INDEX(AGA$13:AGA42,$B43+1,1)</f>
        <v>-</v>
      </c>
      <c r="AGB43" s="535" t="str" cm="1">
        <f t="array" ref="AGB43">INDEX(AGB$13:AGB42,$B43+1,1)</f>
        <v>-</v>
      </c>
      <c r="AGC43" s="535" t="str" cm="1">
        <f t="array" ref="AGC43">INDEX(AGC$13:AGC42,$B43+1,1)</f>
        <v>-</v>
      </c>
      <c r="AGD43" s="535" t="str" cm="1">
        <f t="array" ref="AGD43">INDEX(AGD$13:AGD42,$B43+1,1)</f>
        <v>-</v>
      </c>
      <c r="AGE43" s="535" t="str" cm="1">
        <f t="array" ref="AGE43">INDEX(AGE$13:AGE42,$B43+1,1)</f>
        <v>-</v>
      </c>
      <c r="AGF43" s="535" t="str" cm="1">
        <f t="array" ref="AGF43">INDEX(AGF$13:AGF42,$B43+1,1)</f>
        <v>-</v>
      </c>
      <c r="AGG43" s="535" t="str" cm="1">
        <f t="array" ref="AGG43">INDEX(AGG$13:AGG42,$B43+1,1)</f>
        <v>-</v>
      </c>
      <c r="AGH43" s="535" t="str" cm="1">
        <f t="array" ref="AGH43">INDEX(AGH$13:AGH42,$B43+1,1)</f>
        <v>-</v>
      </c>
      <c r="AGI43" s="535" t="str" cm="1">
        <f t="array" ref="AGI43">INDEX(AGI$13:AGI42,$B43+1,1)</f>
        <v>-</v>
      </c>
      <c r="AGJ43" s="535" t="str" cm="1">
        <f t="array" ref="AGJ43">INDEX(AGJ$13:AGJ42,$B43+1,1)</f>
        <v>-</v>
      </c>
      <c r="AGK43" s="535" t="str" cm="1">
        <f t="array" ref="AGK43">INDEX(AGK$13:AGK42,$B43+1,1)</f>
        <v>-</v>
      </c>
      <c r="AGL43" s="535" t="str" cm="1">
        <f t="array" ref="AGL43">INDEX(AGL$13:AGL42,$B43+1,1)</f>
        <v>-</v>
      </c>
      <c r="AGM43" s="535" t="str" cm="1">
        <f t="array" ref="AGM43">INDEX(AGM$13:AGM42,$B43+1,1)</f>
        <v>-</v>
      </c>
      <c r="AGN43" s="535" t="str" cm="1">
        <f t="array" ref="AGN43">INDEX(AGN$13:AGN42,$B43+1,1)</f>
        <v>-</v>
      </c>
      <c r="AGO43" s="535" t="str" cm="1">
        <f t="array" ref="AGO43">INDEX(AGO$13:AGO42,$B43+1,1)</f>
        <v>-</v>
      </c>
      <c r="AGP43" s="535" t="str" cm="1">
        <f t="array" ref="AGP43">INDEX(AGP$13:AGP42,$B43+1,1)</f>
        <v>-</v>
      </c>
      <c r="AGQ43" s="535" t="str" cm="1">
        <f t="array" ref="AGQ43">INDEX(AGQ$13:AGQ42,$B43+1,1)</f>
        <v>-</v>
      </c>
      <c r="AGR43" s="535" t="str" cm="1">
        <f t="array" ref="AGR43">INDEX(AGR$13:AGR42,$B43+1,1)</f>
        <v>-</v>
      </c>
      <c r="AGS43" s="535" t="str" cm="1">
        <f t="array" ref="AGS43">INDEX(AGS$13:AGS42,$B43+1,1)</f>
        <v>-</v>
      </c>
      <c r="AGT43" s="535" t="str" cm="1">
        <f t="array" ref="AGT43">INDEX(AGT$13:AGT42,$B43+1,1)</f>
        <v>-</v>
      </c>
      <c r="AGU43" s="535" t="str" cm="1">
        <f t="array" ref="AGU43">INDEX(AGU$13:AGU42,$B43+1,1)</f>
        <v>-</v>
      </c>
      <c r="AGV43" s="535" t="str" cm="1">
        <f t="array" ref="AGV43">INDEX(AGV$13:AGV42,$B43+1,1)</f>
        <v>-</v>
      </c>
      <c r="AGW43" s="535" t="str" cm="1">
        <f t="array" ref="AGW43">INDEX(AGW$13:AGW42,$B43+1,1)</f>
        <v>-</v>
      </c>
      <c r="AGX43" s="535" t="str" cm="1">
        <f t="array" ref="AGX43">INDEX(AGX$13:AGX42,$B43+1,1)</f>
        <v>-</v>
      </c>
      <c r="AGY43" s="535" t="str" cm="1">
        <f t="array" ref="AGY43">INDEX(AGY$13:AGY42,$B43+1,1)</f>
        <v>-</v>
      </c>
      <c r="AGZ43" s="535" t="str" cm="1">
        <f t="array" ref="AGZ43">INDEX(AGZ$13:AGZ42,$B43+1,1)</f>
        <v>-</v>
      </c>
      <c r="AHA43" s="535" t="str" cm="1">
        <f t="array" ref="AHA43">INDEX(AHA$13:AHA42,$B43+1,1)</f>
        <v>-</v>
      </c>
      <c r="AHB43" s="535" t="str" cm="1">
        <f t="array" ref="AHB43">INDEX(AHB$13:AHB42,$B43+1,1)</f>
        <v>-</v>
      </c>
      <c r="AHC43" s="535" t="str" cm="1">
        <f t="array" ref="AHC43">INDEX(AHC$13:AHC42,$B43+1,1)</f>
        <v>-</v>
      </c>
      <c r="AHD43" s="535" cm="1">
        <f t="array" ref="AHD43">INDEX(AHD$13:AHD42,$B43+1,1)</f>
        <v>0</v>
      </c>
      <c r="AHE43" s="483">
        <v>0</v>
      </c>
    </row>
    <row r="44" spans="1:889" outlineLevel="1">
      <c r="A44" s="18">
        <f t="shared" si="148"/>
        <v>31</v>
      </c>
      <c r="B44" s="18">
        <f t="shared" si="218"/>
        <v>6</v>
      </c>
      <c r="C44">
        <v>2</v>
      </c>
      <c r="D44" s="17" t="str" cm="1">
        <f t="array" ref="D44">INDEX(D$13:D43,$B44+1,1)</f>
        <v>GSW</v>
      </c>
      <c r="E44" t="b">
        <v>1</v>
      </c>
      <c r="F44" t="b">
        <v>0</v>
      </c>
      <c r="G44" t="b">
        <f t="shared" si="219"/>
        <v>1</v>
      </c>
      <c r="H44" s="40" t="s">
        <v>2641</v>
      </c>
      <c r="I44" s="535" cm="1">
        <f t="array" ref="I44">INDEX(I$13:I43,$B44+1,1)</f>
        <v>1</v>
      </c>
      <c r="J44" s="535" cm="1">
        <f t="array" ref="J44">INDEX(J$13:J43,$B44+1,1)</f>
        <v>0</v>
      </c>
      <c r="K44" s="535" cm="1">
        <f t="array" ref="K44">INDEX(K$13:K43,$B44+1,1)</f>
        <v>0</v>
      </c>
      <c r="L44" s="535" cm="1">
        <f t="array" ref="L44">INDEX(L$13:L43,$B44+1,1)</f>
        <v>2</v>
      </c>
      <c r="M44" s="535" cm="1">
        <f t="array" ref="M44">INDEX(M$13:M43,$B44+1,1)</f>
        <v>0</v>
      </c>
      <c r="N44" s="535" cm="1">
        <f t="array" ref="N44">INDEX(N$13:N43,$B44+1,1)</f>
        <v>3</v>
      </c>
      <c r="O44" s="535" cm="1">
        <f t="array" ref="O44">INDEX(O$13:O43,$B44+1,1)</f>
        <v>2</v>
      </c>
      <c r="P44" s="535" cm="1">
        <f t="array" ref="P44">INDEX(P$13:P43,$B44+1,1)</f>
        <v>0</v>
      </c>
      <c r="Q44" s="535" cm="1">
        <f t="array" ref="Q44">INDEX(Q$13:Q43,$B44+1,1)</f>
        <v>0</v>
      </c>
      <c r="R44" s="535" cm="1">
        <f t="array" ref="R44">INDEX(R$13:R43,$B44+1,1)</f>
        <v>1</v>
      </c>
      <c r="S44" s="535" cm="1">
        <f t="array" ref="S44">INDEX(S$13:S43,$B44+1,1)</f>
        <v>0</v>
      </c>
      <c r="T44" s="411">
        <f t="shared" si="149"/>
        <v>2</v>
      </c>
      <c r="U44" s="411">
        <f t="shared" si="150"/>
        <v>2</v>
      </c>
      <c r="V44" s="411">
        <f t="shared" si="230"/>
        <v>2</v>
      </c>
      <c r="W44" s="773" t="b">
        <f t="shared" si="215"/>
        <v>0</v>
      </c>
      <c r="X44" s="772" t="b">
        <f t="shared" si="225"/>
        <v>1</v>
      </c>
      <c r="Y44" s="772" t="b">
        <f t="shared" si="225"/>
        <v>1</v>
      </c>
      <c r="Z44" s="791" t="b" cm="1">
        <f t="array" ref="Z44">INDEX(Z$13:Z43,$B44+1,1)</f>
        <v>0</v>
      </c>
      <c r="AA44" s="411">
        <f t="shared" si="153"/>
        <v>6</v>
      </c>
      <c r="AB44" s="411">
        <f t="shared" si="154"/>
        <v>6</v>
      </c>
      <c r="AC44" s="411"/>
      <c r="AD44" s="411">
        <f t="shared" si="155"/>
        <v>6</v>
      </c>
      <c r="AE44" s="111"/>
      <c r="AF44" s="111"/>
      <c r="AG44" s="111"/>
      <c r="AH44" s="111"/>
      <c r="AI44" s="535" cm="1">
        <f t="array" ref="AI44">INDEX(AI$13:AI43,$B44+1,1)</f>
        <v>1</v>
      </c>
      <c r="AJ44" s="535" cm="1">
        <f t="array" ref="AJ44">INDEX(AJ$13:AJ43,$B44+1,1)</f>
        <v>1</v>
      </c>
      <c r="AK44" s="535" cm="1">
        <f t="array" ref="AK44">INDEX(AK$13:AK43,$B44+1,1)</f>
        <v>1</v>
      </c>
      <c r="AL44" s="535" cm="1">
        <f t="array" ref="AL44">INDEX(AL$13:AL43,$B44+1,1)</f>
        <v>0</v>
      </c>
      <c r="AM44" s="535" cm="1">
        <f t="array" ref="AM44">INDEX(AM$13:AM43,$B44+1,1)</f>
        <v>0</v>
      </c>
      <c r="AN44" s="811" t="str" cm="1">
        <f t="array" ref="AN44">INDEX(AN$13:AN43,$B44+1,1)</f>
        <v/>
      </c>
      <c r="AO44" s="535" t="str" cm="1">
        <f t="array" ref="AO44">INDEX(AO$13:AO43,$B44+1,1)</f>
        <v/>
      </c>
      <c r="AP44" s="535" t="str" cm="1">
        <f t="array" ref="AP44">INDEX(AP$13:AP43,$B44+1,1)</f>
        <v/>
      </c>
      <c r="AQ44" s="535" cm="1">
        <f t="array" ref="AQ44">INDEX(AQ$13:AQ43,$B44+1,1)</f>
        <v>1</v>
      </c>
      <c r="AR44" s="535" cm="1">
        <f t="array" ref="AR44">INDEX(AR$13:AR43,$B44+1,1)</f>
        <v>1</v>
      </c>
      <c r="AS44" s="111"/>
      <c r="AT44" s="111"/>
      <c r="AU44" s="111"/>
      <c r="AV44" s="111"/>
      <c r="AW44" s="111"/>
      <c r="AX44" s="111"/>
      <c r="AY44" s="111"/>
      <c r="AZ44" s="111"/>
      <c r="BA44" s="18"/>
      <c r="BB44" s="18"/>
      <c r="BC44" s="200" t="str" cm="1">
        <f t="array" aca="1" ref="BC44" ca="1">$H44&amp;" "        &amp;_xlfn.SINGLE( INDEX(i.ModelStructure,$I44,1))    &amp;" "
&amp; $D44        &amp;       IF(OR($CG44="-", $CG44),"_PInp","_Full")&amp;    CHOOSE($DT44+1," Fine","  MWM","  SFM","  CFS","  GFS"," Meat"," Wool","  Mat "," 1stC"," Term"," Shed","     ")&amp;IF($FG44=1,"&amp;EL","   ")&amp;IF($DZ44=TRUE,"&amp;BBT","    ")
&amp;      " TOL"&amp;_xlfn.SINGLE(INDEX(i.TOL_Desc,1,$N44))   &amp; " Scan"&amp;$AK44
&amp;       CHOOSE($K44+1," CFS"," GFS"," NFS")&amp;     " CG_"&amp;_xlfn.SINGLE(_xlfn.SWITCH($ZY44,"-",1,TRUE,1,FALSE,0))&amp;_xlfn.SINGLE(    IF($AAB44="-"," FodCrop    ",_xlfn.SWITCH(VALUE(LEFT($AAB$4,1)),0," All",6," Lup",9," Oat",11," OaF")&amp;"_Fod"&amp;TEXT($AAB44,"000%")))
&amp;" REV"&amp;"_"&amp;TEXT($JJ44,"00;-0;00;@ ")&amp;TEXT($AP44,"00;-0;00;  @")&amp;"_"&amp;TEXT($JO44,"0")&amp;"_"&amp;TEXT($AR44,"0")
&amp; " RR"&amp;TEXT(SUM($FK44:$FL44),"+00%;-00%;    ;@")
&amp; " ("&amp;IF($DM44,"P","E")   &amp;IF($DN44,"T","t")        &amp;     "_F"&amp;IF($ACM44=TRUE,3,0)+COUNTIF($ACE44:$ACI44,TRUE)+COUNTIF($BX44:$BY44,"&gt;0")&amp;IF($ACK44=TRUE,3,0)+COUNTIF($BX44:$BY44,"&gt;0")&amp;"N"&amp;$ACP44&amp;$ACQ44&amp;"L"&amp;$ADB44&amp;$ADC44&amp;"_"&amp;$ADA44&amp;")"</f>
        <v>Rotations    SE GSW_Full  GFS        TOLSpr Scan1 CFS CG_1 FodCrop     REV_-   _-_1 RR+01% (Et_F00N--L11_-)</v>
      </c>
      <c r="BD44" s="8" t="str">
        <f ca="1">IF(COUNTIF($BC$13:$BC44,$BC44)=1,"-","Dup")</f>
        <v>-</v>
      </c>
      <c r="BE44" s="18"/>
      <c r="BF44" s="535" t="b" cm="1">
        <f t="array" ref="BF44">INDEX(BF$13:BF43,$B44+1,1)</f>
        <v>0</v>
      </c>
      <c r="BG44" s="535" t="b" cm="1">
        <f t="array" ref="BG44">INDEX(BG$13:BG43,$B44+1,1)</f>
        <v>0</v>
      </c>
      <c r="BH44" s="535" t="b" cm="1">
        <f t="array" ref="BH44">INDEX(BH$13:BH43,$B44+1,1)</f>
        <v>0</v>
      </c>
      <c r="BI44" s="535" t="b" cm="1">
        <f t="array" ref="BI44">INDEX(BI$13:BI43,$B44+1,1)</f>
        <v>0</v>
      </c>
      <c r="BJ44" s="535" t="b" cm="1">
        <f t="array" ref="BJ44">INDEX(BJ$13:BJ43,$B44+1,1)</f>
        <v>0</v>
      </c>
      <c r="BK44" s="535" t="b" cm="1">
        <f t="array" ref="BK44">INDEX(BK$13:BK43,$B44+1,1)</f>
        <v>0</v>
      </c>
      <c r="BL44" s="535" t="b" cm="1">
        <f t="array" ref="BL44">INDEX(BL$13:BL43,$B44+1,1)</f>
        <v>0</v>
      </c>
      <c r="BM44" s="535" t="b" cm="1">
        <f t="array" ref="BM44">INDEX(BM$13:BM43,$B44+1,1)</f>
        <v>0</v>
      </c>
      <c r="BN44" s="535" t="b" cm="1">
        <f t="array" ref="BN44">INDEX(BN$13:BN43,$B44+1,1)</f>
        <v>0</v>
      </c>
      <c r="BO44" s="18"/>
      <c r="BP44" s="535" t="b" cm="1">
        <f t="array" ref="BP44">INDEX(BP$13:BP43,$B44+1,1)</f>
        <v>0</v>
      </c>
      <c r="BQ44" s="535" t="str" cm="1">
        <f t="array" ref="BQ44">INDEX(BQ$13:BQ43,$B44+1,1)</f>
        <v>-</v>
      </c>
      <c r="BR44" s="535" t="str" cm="1">
        <f t="array" ref="BR44">INDEX(BR$13:BR43,$B44+1,1)</f>
        <v>-</v>
      </c>
      <c r="BS44" s="535" t="str" cm="1">
        <f t="array" ref="BS44">INDEX(BS$13:BS43,$B44+1,1)</f>
        <v>-</v>
      </c>
      <c r="BT44" s="535" t="str" cm="1">
        <f t="array" ref="BT44">INDEX(BT$13:BT43,$B44+1,1)</f>
        <v>-</v>
      </c>
      <c r="BU44" s="535" t="str" cm="1">
        <f t="array" ref="BU44">INDEX(BU$13:BU43,$B44+1,1)</f>
        <v>-</v>
      </c>
      <c r="BV44" s="535" t="str" cm="1">
        <f t="array" ref="BV44">INDEX(BV$13:BV43,$B44+1,1)</f>
        <v>-</v>
      </c>
      <c r="BW44" s="535" t="str" cm="1">
        <f t="array" ref="BW44">INDEX(BW$13:BW43,$B44+1,1)</f>
        <v>-</v>
      </c>
      <c r="BX44" s="535" t="str" cm="1">
        <f t="array" ref="BX44">INDEX(BX$13:BX43,$B44+1,1)</f>
        <v>-</v>
      </c>
      <c r="BY44" s="535" t="str" cm="1">
        <f t="array" ref="BY44">INDEX(BY$13:BY43,$B44+1,1)</f>
        <v>-</v>
      </c>
      <c r="BZ44" s="535" t="str" cm="1">
        <f t="array" ref="BZ44">INDEX(BZ$13:BZ43,$B44+1,1)</f>
        <v>-</v>
      </c>
      <c r="CA44" s="535" t="str" cm="1">
        <f t="array" ref="CA44">INDEX(CA$13:CA43,$B44+1,1)</f>
        <v>-</v>
      </c>
      <c r="CB44" s="535" t="b" cm="1">
        <f t="array" ref="CB44">INDEX(CB$13:CB43,$B44+1,1)</f>
        <v>0</v>
      </c>
      <c r="CC44" s="535" t="str" cm="1">
        <f t="array" ref="CC44">INDEX(CC$13:CC43,$B44+1,1)</f>
        <v>-</v>
      </c>
      <c r="CD44" s="535" t="str" cm="1">
        <f t="array" ref="CD44">INDEX(CD$13:CD43,$B44+1,1)</f>
        <v>-</v>
      </c>
      <c r="CE44" s="535" t="str" cm="1">
        <f t="array" ref="CE44">INDEX(CE$13:CE43,$B44+1,1)</f>
        <v>-</v>
      </c>
      <c r="CF44" s="535" t="str" cm="1">
        <f t="array" ref="CF44">INDEX(CF$13:CF43,$B44+1,1)</f>
        <v>-</v>
      </c>
      <c r="CG44" s="22" t="b">
        <v>0</v>
      </c>
      <c r="CH44" s="535" t="str" cm="1">
        <f t="array" ref="CH44">INDEX(CH$13:CH43,$B44+1,1)</f>
        <v>-</v>
      </c>
      <c r="CI44" s="535" t="str" cm="1">
        <f t="array" ref="CI44">INDEX(CI$13:CI43,$B44+1,1)</f>
        <v>-</v>
      </c>
      <c r="CJ44" s="535" t="str" cm="1">
        <f t="array" ref="CJ44">INDEX(CJ$13:CJ43,$B44+1,1)</f>
        <v>-</v>
      </c>
      <c r="CK44" s="18"/>
      <c r="CL44" s="535" t="str" cm="1">
        <f t="array" ref="CL44">INDEX(CL$13:CL43,$B44+1,1)</f>
        <v>-</v>
      </c>
      <c r="CM44" s="535" t="str" cm="1">
        <f t="array" ref="CM44">INDEX(CM$13:CM43,$B44+1,1)</f>
        <v>-</v>
      </c>
      <c r="CN44" s="411" t="str">
        <f t="shared" ca="1" si="159"/>
        <v>-</v>
      </c>
      <c r="CO44" s="411">
        <f t="shared" si="231"/>
        <v>0</v>
      </c>
      <c r="CP44" s="411">
        <f t="shared" si="231"/>
        <v>0</v>
      </c>
      <c r="CQ44" s="535" t="str" cm="1">
        <f t="array" ref="CQ44">INDEX(CQ$13:CQ43,$B44+1,1)</f>
        <v>-</v>
      </c>
      <c r="CR44" s="535" t="str" cm="1">
        <f t="array" ref="CR44">INDEX(CR$13:CR43,$B44+1,1)</f>
        <v>-</v>
      </c>
      <c r="CS44" s="535" t="str" cm="1">
        <f t="array" ref="CS44">INDEX(CS$13:CS43,$B44+1,1)</f>
        <v>-</v>
      </c>
      <c r="CT44" s="535" t="str" cm="1">
        <f t="array" ref="CT44">INDEX(CT$13:CT43,$B44+1,1)</f>
        <v>-</v>
      </c>
      <c r="CU44" s="411" t="str">
        <f t="shared" ca="1" si="161"/>
        <v>-</v>
      </c>
      <c r="CV44" s="411">
        <f t="shared" si="232"/>
        <v>0</v>
      </c>
      <c r="CW44" s="411">
        <f t="shared" si="232"/>
        <v>0</v>
      </c>
      <c r="CX44" s="535" t="str" cm="1">
        <f t="array" ref="CX44">INDEX(CX$13:CX43,$B44+1,1)</f>
        <v>-</v>
      </c>
      <c r="CY44" s="535" t="str" cm="1">
        <f t="array" ref="CY44">INDEX(CY$13:CY43,$B44+1,1)</f>
        <v>-</v>
      </c>
      <c r="CZ44" s="411" t="str">
        <f t="shared" ca="1" si="163"/>
        <v>-</v>
      </c>
      <c r="DA44" s="411">
        <f t="shared" si="164"/>
        <v>0</v>
      </c>
      <c r="DB44" s="535" t="str" cm="1">
        <f t="array" ref="DB44">INDEX(DB$13:DB43,$B44+1,1)</f>
        <v>-</v>
      </c>
      <c r="DC44" s="535" t="str" cm="1">
        <f t="array" ref="DC44">INDEX(DC$13:DC43,$B44+1,1)</f>
        <v>-</v>
      </c>
      <c r="DD44" s="411">
        <f t="shared" si="165"/>
        <v>0</v>
      </c>
      <c r="DE44" s="535" t="str" cm="1">
        <f t="array" ref="DE44">INDEX(DE$13:DE43,$B44+1,1)</f>
        <v>-</v>
      </c>
      <c r="DF44" s="535" t="str" cm="1">
        <f t="array" ref="DF44">INDEX(DF$13:DF43,$B44+1,1)</f>
        <v>-</v>
      </c>
      <c r="DG44" s="411" t="str">
        <f t="shared" ca="1" si="166"/>
        <v>-</v>
      </c>
      <c r="DH44" s="411">
        <f t="shared" si="233"/>
        <v>0</v>
      </c>
      <c r="DI44" s="411">
        <f t="shared" si="233"/>
        <v>0</v>
      </c>
      <c r="DJ44" s="535" cm="1">
        <f t="array" ref="DJ44">INDEX(DJ$13:DJ43,$B44+1,1)</f>
        <v>0</v>
      </c>
      <c r="DK44" s="535" cm="1">
        <f t="array" ref="DK44">INDEX(DK$13:DK43,$B44+1,1)</f>
        <v>0</v>
      </c>
      <c r="DL44" s="18"/>
      <c r="DM44" s="535" t="b" cm="1">
        <f t="array" ref="DM44">INDEX(DM$13:DM43,$B44+1,1)</f>
        <v>0</v>
      </c>
      <c r="DN44" s="535" t="b" cm="1">
        <f t="array" ref="DN44">INDEX(DN$13:DN43,$B44+1,1)</f>
        <v>0</v>
      </c>
      <c r="DO44" s="535" t="b" cm="1">
        <f t="array" ref="DO44">INDEX(DO$13:DO43,$B44+1,1)</f>
        <v>1</v>
      </c>
      <c r="DP44" s="535" t="str" cm="1">
        <f t="array" ref="DP44">INDEX(DP$13:DP43,$B44+1,1)</f>
        <v>-</v>
      </c>
      <c r="DQ44" s="536" cm="1">
        <f t="array" ref="DQ44">INDEX(DQ$13:DQ43,$B44+1,1)</f>
        <v>0</v>
      </c>
      <c r="DR44" s="535" cm="1">
        <f t="array" ref="DR44">INDEX(DR$13:DR43,$B44+1,1)</f>
        <v>1</v>
      </c>
      <c r="DS44" s="535" cm="1">
        <f t="array" ref="DS44">INDEX(DS$13:DS43,$B44+1,1)</f>
        <v>1</v>
      </c>
      <c r="DT44" s="411">
        <f t="shared" si="198"/>
        <v>4</v>
      </c>
      <c r="DU44" s="411" t="str">
        <f t="shared" si="198"/>
        <v>-</v>
      </c>
      <c r="DV44" s="535" t="str" cm="1">
        <f t="array" ref="DV44">INDEX(DV$13:DV43,$B44+1,1)</f>
        <v>-</v>
      </c>
      <c r="DW44" s="411" t="str">
        <f t="shared" si="199"/>
        <v>-</v>
      </c>
      <c r="DX44" s="411" t="str">
        <f t="shared" si="199"/>
        <v>-</v>
      </c>
      <c r="DY44" s="411" t="str">
        <f t="shared" si="199"/>
        <v>-</v>
      </c>
      <c r="DZ44" s="411" t="b">
        <f t="shared" si="200"/>
        <v>0</v>
      </c>
      <c r="EA44" s="535" t="str" cm="1">
        <f t="array" ref="EA44">INDEX(EA$13:EA43,$B44+1,1)</f>
        <v>-</v>
      </c>
      <c r="EB44" s="535" t="str" cm="1">
        <f t="array" ref="EB44">INDEX(EB$13:EB43,$B44+1,1)</f>
        <v>-</v>
      </c>
      <c r="EC44" s="535" t="str" cm="1">
        <f t="array" ref="EC44">INDEX(EC$13:EC43,$B44+1,1)</f>
        <v>-</v>
      </c>
      <c r="ED44" s="535" t="str" cm="1">
        <f t="array" ref="ED44">INDEX(ED$13:ED43,$B44+1,1)</f>
        <v>-</v>
      </c>
      <c r="EE44" s="411">
        <f t="shared" si="238"/>
        <v>500</v>
      </c>
      <c r="EF44" s="411">
        <f t="shared" si="238"/>
        <v>500</v>
      </c>
      <c r="EG44" s="411" t="str">
        <f t="shared" si="238"/>
        <v>-</v>
      </c>
      <c r="EH44" s="411" t="str">
        <f t="shared" si="238"/>
        <v>-</v>
      </c>
      <c r="EI44" s="411" t="str">
        <f t="shared" si="238"/>
        <v>-</v>
      </c>
      <c r="EJ44" s="535" cm="1">
        <f t="array" ref="EJ44">INDEX(EJ$13:EJ43,$B44+1,1)</f>
        <v>0</v>
      </c>
      <c r="EK44" s="535" cm="1">
        <f t="array" ref="EK44">INDEX(EK$13:EK43,$B44+1,1)</f>
        <v>999999</v>
      </c>
      <c r="EL44" s="535" cm="1">
        <f t="array" ref="EL44">INDEX(EL$13:EL43,$B44+1,1)</f>
        <v>999999</v>
      </c>
      <c r="EM44" s="535" cm="1">
        <f t="array" ref="EM44">INDEX(EM$13:EM43,$B44+1,1)</f>
        <v>999999</v>
      </c>
      <c r="EN44" s="535" cm="1">
        <f t="array" ref="EN44">INDEX(EN$13:EN43,$B44+1,1)</f>
        <v>999999</v>
      </c>
      <c r="EO44" s="535" cm="1">
        <f t="array" ref="EO44">INDEX(EO$13:EO43,$B44+1,1)</f>
        <v>999999</v>
      </c>
      <c r="EP44" s="535" cm="1">
        <f t="array" ref="EP44">INDEX(EP$13:EP43,$B44+1,1)</f>
        <v>999999</v>
      </c>
      <c r="EQ44" s="535" cm="1">
        <f t="array" ref="EQ44">INDEX(EQ$13:EQ43,$B44+1,1)</f>
        <v>999999</v>
      </c>
      <c r="ER44" s="535" cm="1">
        <f t="array" ref="ER44">INDEX(ER$13:ER43,$B44+1,1)</f>
        <v>999999</v>
      </c>
      <c r="ES44" s="535" cm="1">
        <f t="array" ref="ES44">INDEX(ES$13:ES43,$B44+1,1)</f>
        <v>999999</v>
      </c>
      <c r="ET44" s="535" cm="1">
        <f t="array" ref="ET44">INDEX(ET$13:ET43,$B44+1,1)</f>
        <v>999999</v>
      </c>
      <c r="EU44" s="535" cm="1">
        <f t="array" ref="EU44">INDEX(EU$13:EU43,$B44+1,1)</f>
        <v>999999</v>
      </c>
      <c r="EV44" s="535" cm="1">
        <f t="array" ref="EV44">INDEX(EV$13:EV43,$B44+1,1)</f>
        <v>999999</v>
      </c>
      <c r="EW44" s="777">
        <f t="shared" si="226"/>
        <v>0</v>
      </c>
      <c r="EX44" s="777">
        <f t="shared" si="226"/>
        <v>0</v>
      </c>
      <c r="EY44" s="777">
        <f t="shared" si="226"/>
        <v>999999</v>
      </c>
      <c r="EZ44" s="535" t="str" cm="1">
        <f t="array" ref="EZ44">INDEX(EZ$13:EZ43,$B44+1,1)</f>
        <v>-</v>
      </c>
      <c r="FA44" s="535" t="str" cm="1">
        <f t="array" ref="FA44">INDEX(FA$13:FA43,$B44+1,1)</f>
        <v>-</v>
      </c>
      <c r="FB44" s="411" t="str">
        <f t="shared" si="227"/>
        <v>-</v>
      </c>
      <c r="FC44" s="411" t="str">
        <f t="shared" si="227"/>
        <v>-</v>
      </c>
      <c r="FD44" s="776">
        <f t="shared" si="192"/>
        <v>0</v>
      </c>
      <c r="FE44" s="774">
        <f t="shared" si="193"/>
        <v>999999</v>
      </c>
      <c r="FF44" s="775">
        <f t="shared" si="194"/>
        <v>999999</v>
      </c>
      <c r="FG44" s="535" t="str" cm="1">
        <f t="array" ref="FG44">INDEX(FG$13:FG43,$B44+1,1)</f>
        <v>-</v>
      </c>
      <c r="FH44" s="723" cm="1">
        <f t="array" ref="FH44">IF(FG44&lt;&gt;"-",FG44,INDEX(i.ELMatedEst,$AA44+1,$T44))</f>
        <v>0</v>
      </c>
      <c r="FI44" s="535" t="str" cm="1">
        <f t="array" ref="FI44">INDEX(FI$13:FI43,$B44+1,1)</f>
        <v>-</v>
      </c>
      <c r="FJ44" s="535" t="str" cm="1">
        <f t="array" ref="FJ44">INDEX(FJ$13:FJ43,$B44+1,1)</f>
        <v>-</v>
      </c>
      <c r="FK44" s="411">
        <f t="shared" si="203"/>
        <v>0</v>
      </c>
      <c r="FL44" s="661">
        <f t="shared" si="204"/>
        <v>5.0000000000000001E-3</v>
      </c>
      <c r="FM44" s="535" cm="1">
        <f t="array" ref="FM44">INDEX(FM$13:FM43,$B44+1,1)</f>
        <v>1</v>
      </c>
      <c r="FN44" s="662">
        <f t="shared" si="205"/>
        <v>0.12</v>
      </c>
      <c r="FO44" s="662">
        <f>INDEX(CHOOSE($N44,DataAutumn!i.EL_PropnSold,DataWinter!i.EL_PropnSold,DataSpring!i.EL_PropnSold),$AI44,$T44)*INDEX(i.ELMatedEst,$AB44+1,$T44)*i.dAdultRR_ELPropSold
+INDEX(i.dryman,($AJ44-1)*4+$AI44,FO$7)</f>
        <v>0</v>
      </c>
      <c r="FP44" s="662">
        <f>INDEX(CHOOSE($N44,DataAutumn!i.EL_PropnSold,DataWinter!i.EL_PropnSold,DataSpring!i.EL_PropnSold),$AI44,$T44)*INDEX(i.ELMatedEst,$AB44+1,$T44)*i.dAdultRR_ELPropSold
+INDEX(i.dryman,($AJ44-1)*4+$AI44,FP$7)</f>
        <v>3.125E-2</v>
      </c>
      <c r="FQ44" s="662">
        <f>INDEX(CHOOSE($N44,DataAutumn!i.EL_PropnSold,DataWinter!i.EL_PropnSold,DataSpring!i.EL_PropnSold),$AI44,$T44)*INDEX(i.ELMatedEst,$AB44+1,$T44)*i.dAdultRR_ELPropSold
+INDEX(i.dryman,($AJ44-1)*4+$AI44,FQ$7)</f>
        <v>3.125E-2</v>
      </c>
      <c r="FR44" s="662">
        <f>INDEX(CHOOSE($N44,DataAutumn!i.EL_PropnSold,DataWinter!i.EL_PropnSold,DataSpring!i.EL_PropnSold),$AI44,$T44)*INDEX(i.ELMatedEst,$AB44+1,$T44)*i.dAdultRR_ELPropSold
+INDEX(i.dryman,($AJ44-1)*4+$AI44,FR$7)</f>
        <v>3.125E-2</v>
      </c>
      <c r="FS44" s="663">
        <f>INDEX(CHOOSE($N44,DataAutumn!i.EL_PropnSold,DataWinter!i.EL_PropnSold,DataSpring!i.EL_PropnSold),$AI44,$T44)*INDEX(i.ELMatedEst,$AB44+1,$T44)*i.dAdultLSurv_ELPropSold</f>
        <v>0</v>
      </c>
      <c r="FT44" s="411" t="b">
        <f t="shared" si="234"/>
        <v>0</v>
      </c>
      <c r="FU44" s="411" t="b">
        <f t="shared" si="234"/>
        <v>0</v>
      </c>
      <c r="FV44" s="411" t="b">
        <f t="shared" si="234"/>
        <v>0</v>
      </c>
      <c r="FW44" s="411" t="b">
        <f t="shared" si="234"/>
        <v>0</v>
      </c>
      <c r="FX44" s="411">
        <f t="shared" si="228"/>
        <v>1</v>
      </c>
      <c r="FY44" s="411">
        <f t="shared" si="228"/>
        <v>0</v>
      </c>
      <c r="FZ44" s="411" t="b">
        <f t="shared" si="208"/>
        <v>0</v>
      </c>
      <c r="GA44" s="411" t="b">
        <f t="shared" si="229"/>
        <v>0</v>
      </c>
      <c r="GB44" s="411" t="b">
        <f t="shared" si="229"/>
        <v>0</v>
      </c>
      <c r="GC44" s="411" t="b">
        <f t="shared" si="229"/>
        <v>1</v>
      </c>
      <c r="GD44" s="87">
        <f t="shared" si="235"/>
        <v>1</v>
      </c>
      <c r="GE44" s="87">
        <f t="shared" si="235"/>
        <v>1</v>
      </c>
      <c r="GF44" s="535" cm="1">
        <f t="array" ref="GF44">INDEX(GF$13:GF43,$B44+1,1)</f>
        <v>1</v>
      </c>
      <c r="GG44" s="535" cm="1">
        <f t="array" ref="GG44">INDEX(GG$13:GG43,$B44+1,1)</f>
        <v>1</v>
      </c>
      <c r="GH44" s="535" cm="1">
        <f t="array" ref="GH44">INDEX(GH$13:GH43,$B44+1,1)</f>
        <v>1</v>
      </c>
      <c r="GI44" s="535" cm="1">
        <f t="array" ref="GI44">INDEX(GI$13:GI43,$B44+1,1)</f>
        <v>1</v>
      </c>
      <c r="GJ44" s="535" t="str" cm="1">
        <f t="array" ref="GJ44">INDEX(GJ$13:GJ43,$B44+1,1)</f>
        <v>-</v>
      </c>
      <c r="GK44" s="411" t="b">
        <f t="shared" si="209"/>
        <v>1</v>
      </c>
      <c r="GL44" s="411" t="b">
        <f t="shared" si="209"/>
        <v>0</v>
      </c>
      <c r="GM44" s="411" t="b">
        <f t="shared" si="209"/>
        <v>0</v>
      </c>
      <c r="GN44" s="411" t="b">
        <f t="shared" si="209"/>
        <v>0</v>
      </c>
      <c r="GO44" s="87">
        <f t="shared" si="236"/>
        <v>1</v>
      </c>
      <c r="GP44" s="87">
        <f t="shared" si="236"/>
        <v>1</v>
      </c>
      <c r="GQ44" s="87">
        <f t="shared" si="236"/>
        <v>1</v>
      </c>
      <c r="GR44" s="87">
        <f t="shared" si="236"/>
        <v>1</v>
      </c>
      <c r="GS44" s="87">
        <f t="shared" si="236"/>
        <v>1</v>
      </c>
      <c r="GT44" s="87">
        <f t="shared" si="236"/>
        <v>1</v>
      </c>
      <c r="GU44" s="87">
        <f t="shared" si="236"/>
        <v>1</v>
      </c>
      <c r="GV44" s="87">
        <f t="shared" si="236"/>
        <v>1</v>
      </c>
      <c r="GW44" s="411" cm="1">
        <f t="array" ref="GW44">INDEX(i.dse_type,1,$L44)</f>
        <v>0</v>
      </c>
      <c r="GX44" s="535" t="str" cm="1">
        <f t="array" ref="GX44">INDEX(GX$13:GX43,$B44+1,1)</f>
        <v>-</v>
      </c>
      <c r="GY44" s="535" t="str" cm="1">
        <f t="array" ref="GY44">INDEX(GY$13:GY43,$B44+1,1)</f>
        <v>-</v>
      </c>
      <c r="GZ44" s="535" t="str" cm="1">
        <f t="array" ref="GZ44">INDEX(GZ$13:GZ43,$B44+1,1)</f>
        <v>-</v>
      </c>
      <c r="HA44" s="18"/>
      <c r="HB44" s="535" t="str" cm="1">
        <f t="array" ref="HB44">INDEX(HB$13:HB43,$B44+1,1)</f>
        <v>-</v>
      </c>
      <c r="HC44" s="535" t="str" cm="1">
        <f t="array" ref="HC44">INDEX(HC$13:HC43,$B44+1,1)</f>
        <v>-</v>
      </c>
      <c r="HD44" s="535" cm="1">
        <f t="array" ref="HD44">INDEX(HD$13:HD43,$B44+1,1)</f>
        <v>0</v>
      </c>
      <c r="HE44" s="535" cm="1">
        <f t="array" ref="HE44">INDEX(HE$13:HE43,$B44+1,1)</f>
        <v>0</v>
      </c>
      <c r="HF44" s="535" cm="1">
        <f t="array" ref="HF44">INDEX(HF$13:HF43,$B44+1,1)</f>
        <v>0</v>
      </c>
      <c r="HG44" s="535" cm="1">
        <f t="array" ref="HG44">INDEX(HG$13:HG43,$B44+1,1)</f>
        <v>0</v>
      </c>
      <c r="HH44" s="535" cm="1">
        <f t="array" ref="HH44">INDEX(HH$13:HH43,$B44+1,1)</f>
        <v>0</v>
      </c>
      <c r="HI44" s="535" cm="1">
        <f t="array" ref="HI44">INDEX(HI$13:HI43,$B44+1,1)</f>
        <v>0</v>
      </c>
      <c r="HJ44" s="535" cm="1">
        <f t="array" ref="HJ44">INDEX(HJ$13:HJ43,$B44+1,1)</f>
        <v>0</v>
      </c>
      <c r="HK44" s="535" cm="1">
        <f t="array" ref="HK44">INDEX(HK$13:HK43,$B44+1,1)</f>
        <v>0</v>
      </c>
      <c r="HL44" s="535" cm="1">
        <f t="array" ref="HL44">INDEX(HL$13:HL43,$B44+1,1)</f>
        <v>0</v>
      </c>
      <c r="HM44" s="535" cm="1">
        <f t="array" ref="HM44">INDEX(HM$13:HM43,$B44+1,1)</f>
        <v>0</v>
      </c>
      <c r="HN44" s="535" cm="1">
        <f t="array" ref="HN44">INDEX(HN$13:HN43,$B44+1,1)</f>
        <v>0</v>
      </c>
      <c r="HO44" s="535" cm="1">
        <f t="array" ref="HO44">INDEX(HO$13:HO43,$B44+1,1)</f>
        <v>0</v>
      </c>
      <c r="HP44" s="535" cm="1">
        <f t="array" ref="HP44">INDEX(HP$13:HP43,$B44+1,1)</f>
        <v>0</v>
      </c>
      <c r="HQ44" s="535" cm="1">
        <f t="array" ref="HQ44">INDEX(HQ$13:HQ43,$B44+1,1)</f>
        <v>0</v>
      </c>
      <c r="HR44" s="535" cm="1">
        <f t="array" ref="HR44">INDEX(HR$13:HR43,$B44+1,1)</f>
        <v>0</v>
      </c>
      <c r="HS44" s="535" cm="1">
        <f t="array" ref="HS44">INDEX(HS$13:HS43,$B44+1,1)</f>
        <v>0</v>
      </c>
      <c r="HT44" s="535" cm="1">
        <f t="array" ref="HT44">INDEX(HT$13:HT43,$B44+1,1)</f>
        <v>0</v>
      </c>
      <c r="HU44" s="535" cm="1">
        <f t="array" ref="HU44">INDEX(HU$13:HU43,$B44+1,1)</f>
        <v>0</v>
      </c>
      <c r="HV44" s="535" cm="1">
        <f t="array" ref="HV44">INDEX(HV$13:HV43,$B44+1,1)</f>
        <v>0</v>
      </c>
      <c r="HW44" s="535" cm="1">
        <f t="array" ref="HW44">INDEX(HW$13:HW43,$B44+1,1)</f>
        <v>0</v>
      </c>
      <c r="HX44" s="535" cm="1">
        <f t="array" ref="HX44">INDEX(HX$13:HX43,$B44+1,1)</f>
        <v>0</v>
      </c>
      <c r="HY44" s="535" cm="1">
        <f t="array" ref="HY44">INDEX(HY$13:HY43,$B44+1,1)</f>
        <v>0</v>
      </c>
      <c r="HZ44" s="535" cm="1">
        <f t="array" ref="HZ44">INDEX(HZ$13:HZ43,$B44+1,1)</f>
        <v>0</v>
      </c>
      <c r="IA44" s="535" cm="1">
        <f t="array" ref="IA44">INDEX(IA$13:IA43,$B44+1,1)</f>
        <v>0</v>
      </c>
      <c r="IB44" s="535" cm="1">
        <f t="array" ref="IB44">INDEX(IB$13:IB43,$B44+1,1)</f>
        <v>0</v>
      </c>
      <c r="IC44" s="535" cm="1">
        <f t="array" ref="IC44">INDEX(IC$13:IC43,$B44+1,1)</f>
        <v>0</v>
      </c>
      <c r="ID44" s="535" cm="1">
        <f t="array" ref="ID44">INDEX(ID$13:ID43,$B44+1,1)</f>
        <v>0</v>
      </c>
      <c r="IE44" s="535" cm="1">
        <f t="array" ref="IE44">INDEX(IE$13:IE43,$B44+1,1)</f>
        <v>0</v>
      </c>
      <c r="IF44" s="535" cm="1">
        <f t="array" ref="IF44">INDEX(IF$13:IF43,$B44+1,1)</f>
        <v>0</v>
      </c>
      <c r="IG44" s="535" cm="1">
        <f t="array" ref="IG44">INDEX(IG$13:IG43,$B44+1,1)</f>
        <v>0</v>
      </c>
      <c r="IH44" s="535" cm="1">
        <f t="array" ref="IH44">INDEX(IH$13:IH43,$B44+1,1)</f>
        <v>0</v>
      </c>
      <c r="II44" s="535" cm="1">
        <f t="array" ref="II44">INDEX(II$13:II43,$B44+1,1)</f>
        <v>0</v>
      </c>
      <c r="IJ44" s="535" cm="1">
        <f t="array" ref="IJ44">INDEX(IJ$13:IJ43,$B44+1,1)</f>
        <v>0</v>
      </c>
      <c r="IK44" s="535" cm="1">
        <f t="array" ref="IK44">INDEX(IK$13:IK43,$B44+1,1)</f>
        <v>0</v>
      </c>
      <c r="IL44" s="535" cm="1">
        <f t="array" ref="IL44">INDEX(IL$13:IL43,$B44+1,1)</f>
        <v>0</v>
      </c>
      <c r="IM44" s="535" cm="1">
        <f t="array" ref="IM44">INDEX(IM$13:IM43,$B44+1,1)</f>
        <v>0</v>
      </c>
      <c r="IN44" s="535" cm="1">
        <f t="array" ref="IN44">INDEX(IN$13:IN43,$B44+1,1)</f>
        <v>0</v>
      </c>
      <c r="IO44" s="535" cm="1">
        <f t="array" ref="IO44">INDEX(IO$13:IO43,$B44+1,1)</f>
        <v>0</v>
      </c>
      <c r="IP44" s="535" cm="1">
        <f t="array" ref="IP44">INDEX(IP$13:IP43,$B44+1,1)</f>
        <v>0</v>
      </c>
      <c r="IQ44" s="535" cm="1">
        <f t="array" ref="IQ44">INDEX(IQ$13:IQ43,$B44+1,1)</f>
        <v>0</v>
      </c>
      <c r="IR44" s="535" cm="1">
        <f t="array" ref="IR44">INDEX(IR$13:IR43,$B44+1,1)</f>
        <v>0</v>
      </c>
      <c r="IS44" s="535" cm="1">
        <f t="array" ref="IS44">INDEX(IS$13:IS43,$B44+1,1)</f>
        <v>0</v>
      </c>
      <c r="IT44" s="535" cm="1">
        <f t="array" ref="IT44">INDEX(IT$13:IT43,$B44+1,1)</f>
        <v>0</v>
      </c>
      <c r="IU44" s="535" cm="1">
        <f t="array" ref="IU44">INDEX(IU$13:IU43,$B44+1,1)</f>
        <v>0</v>
      </c>
      <c r="IV44" s="535" cm="1">
        <f t="array" ref="IV44">INDEX(IV$13:IV43,$B44+1,1)</f>
        <v>0</v>
      </c>
      <c r="IW44" s="535" cm="1">
        <f t="array" ref="IW44">INDEX(IW$13:IW43,$B44+1,1)</f>
        <v>0</v>
      </c>
      <c r="IX44" s="535" cm="1">
        <f t="array" ref="IX44">INDEX(IX$13:IX43,$B44+1,1)</f>
        <v>0</v>
      </c>
      <c r="IY44" s="535" cm="1">
        <f t="array" ref="IY44">INDEX(IY$13:IY43,$B44+1,1)</f>
        <v>0</v>
      </c>
      <c r="IZ44" s="535" cm="1">
        <f t="array" ref="IZ44">INDEX(IZ$13:IZ43,$B44+1,1)</f>
        <v>0</v>
      </c>
      <c r="JA44" s="535" cm="1">
        <f t="array" ref="JA44">INDEX(JA$13:JA43,$B44+1,1)</f>
        <v>0</v>
      </c>
      <c r="JB44" s="535" cm="1">
        <f t="array" ref="JB44">INDEX(JB$13:JB43,$B44+1,1)</f>
        <v>0</v>
      </c>
      <c r="JC44" s="535" cm="1">
        <f t="array" ref="JC44">INDEX(JC$13:JC43,$B44+1,1)</f>
        <v>0</v>
      </c>
      <c r="JD44" s="535" cm="1">
        <f t="array" ref="JD44">INDEX(JD$13:JD43,$B44+1,1)</f>
        <v>0</v>
      </c>
      <c r="JE44" s="535" cm="1">
        <f t="array" ref="JE44">INDEX(JE$13:JE43,$B44+1,1)</f>
        <v>0</v>
      </c>
      <c r="JF44" s="18"/>
      <c r="JG44" s="535" t="str" cm="1">
        <f t="array" ref="JG44">INDEX(JG$13:JG43,$B44+1,1)</f>
        <v>-</v>
      </c>
      <c r="JH44" s="411" t="b">
        <f t="shared" si="210"/>
        <v>0</v>
      </c>
      <c r="JI44" s="535" t="str" cm="1">
        <f t="array" ref="JI44">INDEX(JI$13:JI43,$B44+1,1)</f>
        <v>-</v>
      </c>
      <c r="JJ44" s="535" t="str" cm="1">
        <f t="array" ref="JJ44">INDEX(JJ$13:JJ43,$B44+1,1)</f>
        <v>-</v>
      </c>
      <c r="JK44" s="535" t="str" cm="1">
        <f t="array" ref="JK44">INDEX(JK$13:JK43,$B44+1,1)</f>
        <v>-</v>
      </c>
      <c r="JL44" s="535" cm="1">
        <f t="array" ref="JL44">INDEX(JL$13:JL43,$B44+1,1)</f>
        <v>1</v>
      </c>
      <c r="JM44" s="535" cm="1">
        <f t="array" ref="JM44">INDEX(JM$13:JM43,$B44+1,1)</f>
        <v>1</v>
      </c>
      <c r="JN44" s="535" t="str" cm="1">
        <f t="array" ref="JN44">INDEX(JN$13:JN43,$B44+1,1)</f>
        <v>-</v>
      </c>
      <c r="JO44" s="535" t="str" cm="1">
        <f t="array" ref="JO44">INDEX(JO$13:JO43,$B44+1,1)</f>
        <v>-</v>
      </c>
      <c r="JP44" s="535" t="str" cm="1">
        <f t="array" ref="JP44">INDEX(JP$13:JP43,$B44+1,1)</f>
        <v>-</v>
      </c>
      <c r="JQ44" s="535" t="str" cm="1">
        <f t="array" ref="JQ44">INDEX(JQ$13:JQ43,$B44+1,1)</f>
        <v>-</v>
      </c>
      <c r="JR44" s="535" t="str" cm="1">
        <f t="array" ref="JR44">INDEX(JR$13:JR43,$B44+1,1)</f>
        <v>-</v>
      </c>
      <c r="JS44" s="535" t="str" cm="1">
        <f t="array" ref="JS44">INDEX(JS$13:JS43,$B44+1,1)</f>
        <v>-</v>
      </c>
      <c r="JT44" s="535" t="str" cm="1">
        <f t="array" ref="JT44">INDEX(JT$13:JT43,$B44+1,1)</f>
        <v>-</v>
      </c>
      <c r="JU44" s="535" t="str" cm="1">
        <f t="array" ref="JU44">INDEX(JU$13:JU43,$B44+1,1)</f>
        <v>-</v>
      </c>
      <c r="JV44" s="535" t="str" cm="1">
        <f t="array" ref="JV44">INDEX(JV$13:JV43,$B44+1,1)</f>
        <v>-</v>
      </c>
      <c r="JW44" s="535" t="str" cm="1">
        <f t="array" ref="JW44">INDEX(JW$13:JW43,$B44+1,1)</f>
        <v>-</v>
      </c>
      <c r="JX44" s="535" t="str" cm="1">
        <f t="array" ref="JX44">INDEX(JX$13:JX43,$B44+1,1)</f>
        <v>-</v>
      </c>
      <c r="JY44" s="535" t="str" cm="1">
        <f t="array" ref="JY44">INDEX(JY$13:JY43,$B44+1,1)</f>
        <v>-</v>
      </c>
      <c r="JZ44" s="535" t="str" cm="1">
        <f t="array" ref="JZ44">INDEX(JZ$13:JZ43,$B44+1,1)</f>
        <v>-</v>
      </c>
      <c r="KA44" s="535" t="str" cm="1">
        <f t="array" ref="KA44">INDEX(KA$13:KA43,$B44+1,1)</f>
        <v>-</v>
      </c>
      <c r="KB44" s="535" t="str" cm="1">
        <f t="array" ref="KB44">INDEX(KB$13:KB43,$B44+1,1)</f>
        <v>-</v>
      </c>
      <c r="KC44" s="535" t="str" cm="1">
        <f t="array" ref="KC44">INDEX(KC$13:KC43,$B44+1,1)</f>
        <v>-</v>
      </c>
      <c r="KD44" s="535" t="str" cm="1">
        <f t="array" ref="KD44">INDEX(KD$13:KD43,$B44+1,1)</f>
        <v>-</v>
      </c>
      <c r="KE44" s="535" t="str" cm="1">
        <f t="array" ref="KE44">INDEX(KE$13:KE43,$B44+1,1)</f>
        <v>-</v>
      </c>
      <c r="KF44" s="535" t="str" cm="1">
        <f t="array" ref="KF44">INDEX(KF$13:KF43,$B44+1,1)</f>
        <v>-</v>
      </c>
      <c r="KG44" s="535" t="str" cm="1">
        <f t="array" ref="KG44">INDEX(KG$13:KG43,$B44+1,1)</f>
        <v>-</v>
      </c>
      <c r="KH44" s="535" t="str" cm="1">
        <f t="array" ref="KH44">INDEX(KH$13:KH43,$B44+1,1)</f>
        <v>-</v>
      </c>
      <c r="KI44" s="535" cm="1">
        <f t="array" ref="KI44">INDEX(KI$13:KI43,$B44+1,1)</f>
        <v>0</v>
      </c>
      <c r="KJ44" s="535" t="str" cm="1">
        <f t="array" ref="KJ44">INDEX(KJ$13:KJ43,$B44+1,1)</f>
        <v>-</v>
      </c>
      <c r="KK44" s="535" cm="1">
        <f t="array" ref="KK44">INDEX(KK$13:KK43,$B44+1,1)</f>
        <v>1</v>
      </c>
      <c r="KL44" s="535" cm="1">
        <f t="array" ref="KL44">INDEX(KL$13:KL43,$B44+1,1)</f>
        <v>0</v>
      </c>
      <c r="KM44" s="535" cm="1">
        <f t="array" ref="KM44">INDEX(KM$13:KM43,$B44+1,1)</f>
        <v>0</v>
      </c>
      <c r="KN44" s="535" cm="1">
        <f t="array" ref="KN44">INDEX(KN$13:KN43,$B44+1,1)</f>
        <v>0</v>
      </c>
      <c r="KO44" s="535" cm="1">
        <f t="array" ref="KO44">INDEX(KO$13:KO43,$B44+1,1)</f>
        <v>0</v>
      </c>
      <c r="KP44" s="535" cm="1">
        <f t="array" ref="KP44">INDEX(KP$13:KP43,$B44+1,1)</f>
        <v>0</v>
      </c>
      <c r="KQ44" s="535" cm="1">
        <f t="array" ref="KQ44">INDEX(KQ$13:KQ43,$B44+1,1)</f>
        <v>0</v>
      </c>
      <c r="KR44" s="535" cm="1">
        <f t="array" ref="KR44">INDEX(KR$13:KR43,$B44+1,1)</f>
        <v>0</v>
      </c>
      <c r="KS44" s="535" cm="1">
        <f t="array" ref="KS44">INDEX(KS$13:KS43,$B44+1,1)</f>
        <v>1</v>
      </c>
      <c r="KT44" s="535" cm="1">
        <f t="array" ref="KT44">INDEX(KT$13:KT43,$B44+1,1)</f>
        <v>0</v>
      </c>
      <c r="KU44" s="535" cm="1">
        <f t="array" ref="KU44">INDEX(KU$13:KU43,$B44+1,1)</f>
        <v>0</v>
      </c>
      <c r="KV44" s="535" cm="1">
        <f t="array" ref="KV44">INDEX(KV$13:KV43,$B44+1,1)</f>
        <v>0</v>
      </c>
      <c r="KW44" s="535" cm="1">
        <f t="array" ref="KW44">INDEX(KW$13:KW43,$B44+1,1)</f>
        <v>0</v>
      </c>
      <c r="KX44" s="535" cm="1">
        <f t="array" ref="KX44">INDEX(KX$13:KX43,$B44+1,1)</f>
        <v>0</v>
      </c>
      <c r="KY44" s="18"/>
      <c r="KZ44" s="535" cm="1">
        <f t="array" ref="KZ44">INDEX(KZ$13:KZ43,$B44+1,1)</f>
        <v>0.125</v>
      </c>
      <c r="LA44" s="535" cm="1">
        <f t="array" ref="LA44">INDEX(LA$13:LA43,$B44+1,1)</f>
        <v>0.3</v>
      </c>
      <c r="LB44" s="535" cm="1">
        <f t="array" ref="LB44">INDEX(LB$13:LB43,$B44+1,1)</f>
        <v>-0.05</v>
      </c>
      <c r="LC44" s="535" cm="1">
        <f t="array" ref="LC44">INDEX(LC$13:LC43,$B44+1,1)</f>
        <v>0.1</v>
      </c>
      <c r="LD44" s="535" cm="1">
        <f t="array" ref="LD44">INDEX(LD$13:LD43,$B44+1,1)</f>
        <v>0.25</v>
      </c>
      <c r="LE44" s="535" cm="1">
        <f t="array" ref="LE44">INDEX(LE$13:LE43,$B44+1,1)</f>
        <v>-0.05</v>
      </c>
      <c r="LF44" s="535" cm="1">
        <f t="array" ref="LF44">INDEX(LF$13:LF43,$B44+1,1)</f>
        <v>0.05</v>
      </c>
      <c r="LG44" s="535" cm="1">
        <f t="array" ref="LG44">INDEX(LG$13:LG43,$B44+1,1)</f>
        <v>0.1</v>
      </c>
      <c r="LH44" s="535" cm="1">
        <f t="array" ref="LH44">INDEX(LH$13:LH43,$B44+1,1)</f>
        <v>-0.02</v>
      </c>
      <c r="LI44" s="535" cm="1">
        <f t="array" ref="LI44">INDEX(LI$13:LI43,$B44+1,1)</f>
        <v>0.1</v>
      </c>
      <c r="LJ44" s="535" cm="1">
        <f t="array" ref="LJ44">INDEX(LJ$13:LJ43,$B44+1,1)</f>
        <v>0.25</v>
      </c>
      <c r="LK44" s="535" cm="1">
        <f t="array" ref="LK44">INDEX(LK$13:LK43,$B44+1,1)</f>
        <v>-0.05</v>
      </c>
      <c r="LL44" s="535" cm="1">
        <f t="array" ref="LL44">INDEX(LL$13:LL43,$B44+1,1)</f>
        <v>0.125</v>
      </c>
      <c r="LM44" s="535" cm="1">
        <f t="array" ref="LM44">INDEX(LM$13:LM43,$B44+1,1)</f>
        <v>0.1</v>
      </c>
      <c r="LN44" s="535" cm="1">
        <f t="array" ref="LN44">INDEX(LN$13:LN43,$B44+1,1)</f>
        <v>0.1</v>
      </c>
      <c r="LO44" s="535" cm="1">
        <f t="array" ref="LO44">INDEX(LO$13:LO43,$B44+1,1)</f>
        <v>0.1</v>
      </c>
      <c r="LP44" s="535" cm="1">
        <f t="array" ref="LP44">INDEX(LP$13:LP43,$B44+1,1)</f>
        <v>0</v>
      </c>
      <c r="LQ44" s="535" cm="1">
        <f t="array" ref="LQ44">INDEX(LQ$13:LQ43,$B44+1,1)</f>
        <v>0</v>
      </c>
      <c r="LR44" s="535" cm="1">
        <f t="array" ref="LR44">INDEX(LR$13:LR43,$B44+1,1)</f>
        <v>0</v>
      </c>
      <c r="LS44" s="535" cm="1">
        <f t="array" ref="LS44">INDEX(LS$13:LS43,$B44+1,1)</f>
        <v>0</v>
      </c>
      <c r="LT44" s="535" cm="1">
        <f t="array" ref="LT44">INDEX(LT$13:LT43,$B44+1,1)</f>
        <v>0</v>
      </c>
      <c r="LU44" s="535" cm="1">
        <f t="array" ref="LU44">INDEX(LU$13:LU43,$B44+1,1)</f>
        <v>0</v>
      </c>
      <c r="LV44" s="535" cm="1">
        <f t="array" ref="LV44">INDEX(LV$13:LV43,$B44+1,1)</f>
        <v>0</v>
      </c>
      <c r="LW44" s="535" cm="1">
        <f t="array" ref="LW44">INDEX(LW$13:LW43,$B44+1,1)</f>
        <v>0</v>
      </c>
      <c r="LX44" s="535" cm="1">
        <f t="array" ref="LX44">INDEX(LX$13:LX43,$B44+1,1)</f>
        <v>0</v>
      </c>
      <c r="LY44" s="535" cm="1">
        <f t="array" ref="LY44">INDEX(LY$13:LY43,$B44+1,1)</f>
        <v>0</v>
      </c>
      <c r="LZ44" s="535" cm="1">
        <f t="array" ref="LZ44">INDEX(LZ$13:LZ43,$B44+1,1)</f>
        <v>0</v>
      </c>
      <c r="MA44" s="535" cm="1">
        <f t="array" ref="MA44">INDEX(MA$13:MA43,$B44+1,1)</f>
        <v>0</v>
      </c>
      <c r="MB44" s="535" cm="1">
        <f t="array" ref="MB44">INDEX(MB$13:MB43,$B44+1,1)</f>
        <v>0</v>
      </c>
      <c r="MC44" s="535" cm="1">
        <f t="array" ref="MC44">INDEX(MC$13:MC43,$B44+1,1)</f>
        <v>0</v>
      </c>
      <c r="MD44" s="535" cm="1">
        <f t="array" ref="MD44">INDEX(MD$13:MD43,$B44+1,1)</f>
        <v>0</v>
      </c>
      <c r="ME44" s="535" cm="1">
        <f t="array" ref="ME44">INDEX(ME$13:ME43,$B44+1,1)</f>
        <v>0</v>
      </c>
      <c r="MF44" s="535" cm="1">
        <f t="array" ref="MF44">INDEX(MF$13:MF43,$B44+1,1)</f>
        <v>0</v>
      </c>
      <c r="MG44" s="535" cm="1">
        <f t="array" ref="MG44">INDEX(MG$13:MG43,$B44+1,1)</f>
        <v>0</v>
      </c>
      <c r="MH44" s="535" cm="1">
        <f t="array" ref="MH44">INDEX(MH$13:MH43,$B44+1,1)</f>
        <v>0</v>
      </c>
      <c r="MI44" s="535" cm="1">
        <f t="array" ref="MI44">INDEX(MI$13:MI43,$B44+1,1)</f>
        <v>0</v>
      </c>
      <c r="MJ44" s="535" cm="1">
        <f t="array" ref="MJ44">INDEX(MJ$13:MJ43,$B44+1,1)</f>
        <v>0</v>
      </c>
      <c r="MK44" s="535" cm="1">
        <f t="array" ref="MK44">INDEX(MK$13:MK43,$B44+1,1)</f>
        <v>0</v>
      </c>
      <c r="ML44" s="535" cm="1">
        <f t="array" ref="ML44">INDEX(ML$13:ML43,$B44+1,1)</f>
        <v>0</v>
      </c>
      <c r="MM44" s="535" cm="1">
        <f t="array" ref="MM44">INDEX(MM$13:MM43,$B44+1,1)</f>
        <v>0</v>
      </c>
      <c r="MN44" s="535" cm="1">
        <f t="array" ref="MN44">INDEX(MN$13:MN43,$B44+1,1)</f>
        <v>0</v>
      </c>
      <c r="MO44" s="535" cm="1">
        <f t="array" ref="MO44">INDEX(MO$13:MO43,$B44+1,1)</f>
        <v>0</v>
      </c>
      <c r="MP44" s="535" cm="1">
        <f t="array" ref="MP44">INDEX(MP$13:MP43,$B44+1,1)</f>
        <v>0</v>
      </c>
      <c r="MQ44" s="535" cm="1">
        <f t="array" ref="MQ44">INDEX(MQ$13:MQ43,$B44+1,1)</f>
        <v>0</v>
      </c>
      <c r="MR44" s="535" cm="1">
        <f t="array" ref="MR44">INDEX(MR$13:MR43,$B44+1,1)</f>
        <v>0</v>
      </c>
      <c r="MS44" s="535" cm="1">
        <f t="array" ref="MS44">INDEX(MS$13:MS43,$B44+1,1)</f>
        <v>0</v>
      </c>
      <c r="MT44" s="535" cm="1">
        <f t="array" ref="MT44">INDEX(MT$13:MT43,$B44+1,1)</f>
        <v>0</v>
      </c>
      <c r="MU44" s="535" cm="1">
        <f t="array" ref="MU44">INDEX(MU$13:MU43,$B44+1,1)</f>
        <v>0</v>
      </c>
      <c r="MV44" s="535" cm="1">
        <f t="array" ref="MV44">INDEX(MV$13:MV43,$B44+1,1)</f>
        <v>0</v>
      </c>
      <c r="MW44" s="535" cm="1">
        <f t="array" ref="MW44">INDEX(MW$13:MW43,$B44+1,1)</f>
        <v>0</v>
      </c>
      <c r="MX44" s="535" cm="1">
        <f t="array" ref="MX44">INDEX(MX$13:MX43,$B44+1,1)</f>
        <v>0</v>
      </c>
      <c r="MY44" s="535" cm="1">
        <f t="array" ref="MY44">INDEX(MY$13:MY43,$B44+1,1)</f>
        <v>0</v>
      </c>
      <c r="MZ44" s="535" cm="1">
        <f t="array" ref="MZ44">INDEX(MZ$13:MZ43,$B44+1,1)</f>
        <v>0</v>
      </c>
      <c r="NA44" s="535" cm="1">
        <f t="array" ref="NA44">INDEX(NA$13:NA43,$B44+1,1)</f>
        <v>0</v>
      </c>
      <c r="NB44" s="535" cm="1">
        <f t="array" ref="NB44">INDEX(NB$13:NB43,$B44+1,1)</f>
        <v>0</v>
      </c>
      <c r="NC44" s="535" cm="1">
        <f t="array" ref="NC44">INDEX(NC$13:NC43,$B44+1,1)</f>
        <v>0</v>
      </c>
      <c r="ND44" s="535" cm="1">
        <f t="array" ref="ND44">INDEX(ND$13:ND43,$B44+1,1)</f>
        <v>0</v>
      </c>
      <c r="NE44" s="535" cm="1">
        <f t="array" ref="NE44">INDEX(NE$13:NE43,$B44+1,1)</f>
        <v>0</v>
      </c>
      <c r="NF44" s="535" cm="1">
        <f t="array" ref="NF44">INDEX(NF$13:NF43,$B44+1,1)</f>
        <v>0</v>
      </c>
      <c r="NG44" s="535" cm="1">
        <f t="array" ref="NG44">INDEX(NG$13:NG43,$B44+1,1)</f>
        <v>0</v>
      </c>
      <c r="NH44" s="535" cm="1">
        <f t="array" ref="NH44">INDEX(NH$13:NH43,$B44+1,1)</f>
        <v>0</v>
      </c>
      <c r="NI44" s="535" cm="1">
        <f t="array" ref="NI44">INDEX(NI$13:NI43,$B44+1,1)</f>
        <v>0</v>
      </c>
      <c r="NJ44" s="535" cm="1">
        <f t="array" ref="NJ44">INDEX(NJ$13:NJ43,$B44+1,1)</f>
        <v>0</v>
      </c>
      <c r="NK44" s="535" cm="1">
        <f t="array" ref="NK44">INDEX(NK$13:NK43,$B44+1,1)</f>
        <v>0</v>
      </c>
      <c r="NL44" s="535" cm="1">
        <f t="array" ref="NL44">INDEX(NL$13:NL43,$B44+1,1)</f>
        <v>0</v>
      </c>
      <c r="NM44" s="535" cm="1">
        <f t="array" ref="NM44">INDEX(NM$13:NM43,$B44+1,1)</f>
        <v>0</v>
      </c>
      <c r="NN44" s="535" cm="1">
        <f t="array" ref="NN44">INDEX(NN$13:NN43,$B44+1,1)</f>
        <v>0</v>
      </c>
      <c r="NO44" s="535" cm="1">
        <f t="array" ref="NO44">INDEX(NO$13:NO43,$B44+1,1)</f>
        <v>0</v>
      </c>
      <c r="NP44" s="535" cm="1">
        <f t="array" ref="NP44">INDEX(NP$13:NP43,$B44+1,1)</f>
        <v>0</v>
      </c>
      <c r="NQ44" s="535" cm="1">
        <f t="array" ref="NQ44">INDEX(NQ$13:NQ43,$B44+1,1)</f>
        <v>0</v>
      </c>
      <c r="NR44" s="535" cm="1">
        <f t="array" ref="NR44">INDEX(NR$13:NR43,$B44+1,1)</f>
        <v>0</v>
      </c>
      <c r="NS44" s="535" cm="1">
        <f t="array" ref="NS44">INDEX(NS$13:NS43,$B44+1,1)</f>
        <v>0</v>
      </c>
      <c r="NT44" s="535" cm="1">
        <f t="array" ref="NT44">INDEX(NT$13:NT43,$B44+1,1)</f>
        <v>0</v>
      </c>
      <c r="NU44" s="535" cm="1">
        <f t="array" ref="NU44">INDEX(NU$13:NU43,$B44+1,1)</f>
        <v>0</v>
      </c>
      <c r="NV44" s="535" cm="1">
        <f t="array" ref="NV44">INDEX(NV$13:NV43,$B44+1,1)</f>
        <v>0</v>
      </c>
      <c r="NW44" s="535" cm="1">
        <f t="array" ref="NW44">INDEX(NW$13:NW43,$B44+1,1)</f>
        <v>0</v>
      </c>
      <c r="NX44" s="535" cm="1">
        <f t="array" ref="NX44">INDEX(NX$13:NX43,$B44+1,1)</f>
        <v>0</v>
      </c>
      <c r="NY44" s="535" cm="1">
        <f t="array" ref="NY44">INDEX(NY$13:NY43,$B44+1,1)</f>
        <v>0</v>
      </c>
      <c r="NZ44" s="535" cm="1">
        <f t="array" ref="NZ44">INDEX(NZ$13:NZ43,$B44+1,1)</f>
        <v>0</v>
      </c>
      <c r="OA44" s="535" cm="1">
        <f t="array" ref="OA44">INDEX(OA$13:OA43,$B44+1,1)</f>
        <v>0</v>
      </c>
      <c r="OB44" s="535" cm="1">
        <f t="array" ref="OB44">INDEX(OB$13:OB43,$B44+1,1)</f>
        <v>0</v>
      </c>
      <c r="OC44" s="535" cm="1">
        <f t="array" ref="OC44">INDEX(OC$13:OC43,$B44+1,1)</f>
        <v>0</v>
      </c>
      <c r="OD44" s="535" cm="1">
        <f t="array" ref="OD44">INDEX(OD$13:OD43,$B44+1,1)</f>
        <v>0</v>
      </c>
      <c r="OE44" s="535" cm="1">
        <f t="array" ref="OE44">INDEX(OE$13:OE43,$B44+1,1)</f>
        <v>0</v>
      </c>
      <c r="OF44" s="535" cm="1">
        <f t="array" ref="OF44">INDEX(OF$13:OF43,$B44+1,1)</f>
        <v>0</v>
      </c>
      <c r="OG44" s="535" cm="1">
        <f t="array" ref="OG44">INDEX(OG$13:OG43,$B44+1,1)</f>
        <v>0</v>
      </c>
      <c r="OH44" s="535" cm="1">
        <f t="array" ref="OH44">INDEX(OH$13:OH43,$B44+1,1)</f>
        <v>0</v>
      </c>
      <c r="OI44" s="535" cm="1">
        <f t="array" ref="OI44">INDEX(OI$13:OI43,$B44+1,1)</f>
        <v>0</v>
      </c>
      <c r="OJ44" s="535" cm="1">
        <f t="array" ref="OJ44">INDEX(OJ$13:OJ43,$B44+1,1)</f>
        <v>0</v>
      </c>
      <c r="OK44" s="535" cm="1">
        <f t="array" ref="OK44">INDEX(OK$13:OK43,$B44+1,1)</f>
        <v>0</v>
      </c>
      <c r="OL44" s="535" cm="1">
        <f t="array" ref="OL44">INDEX(OL$13:OL43,$B44+1,1)</f>
        <v>0</v>
      </c>
      <c r="OM44" s="535" cm="1">
        <f t="array" ref="OM44">INDEX(OM$13:OM43,$B44+1,1)</f>
        <v>0</v>
      </c>
      <c r="ON44" s="535" cm="1">
        <f t="array" ref="ON44">INDEX(ON$13:ON43,$B44+1,1)</f>
        <v>0</v>
      </c>
      <c r="OO44" s="535" cm="1">
        <f t="array" ref="OO44">INDEX(OO$13:OO43,$B44+1,1)</f>
        <v>0</v>
      </c>
      <c r="OP44" s="535" cm="1">
        <f t="array" ref="OP44">INDEX(OP$13:OP43,$B44+1,1)</f>
        <v>0</v>
      </c>
      <c r="OQ44" s="535" cm="1">
        <f t="array" ref="OQ44">INDEX(OQ$13:OQ43,$B44+1,1)</f>
        <v>0</v>
      </c>
      <c r="OR44" s="535" cm="1">
        <f t="array" ref="OR44">INDEX(OR$13:OR43,$B44+1,1)</f>
        <v>0</v>
      </c>
      <c r="OS44" s="535" cm="1">
        <f t="array" ref="OS44">INDEX(OS$13:OS43,$B44+1,1)</f>
        <v>0</v>
      </c>
      <c r="OT44" s="535" cm="1">
        <f t="array" ref="OT44">INDEX(OT$13:OT43,$B44+1,1)</f>
        <v>0</v>
      </c>
      <c r="OU44" s="535" cm="1">
        <f t="array" ref="OU44">INDEX(OU$13:OU43,$B44+1,1)</f>
        <v>0</v>
      </c>
      <c r="OV44" s="535" cm="1">
        <f t="array" ref="OV44">INDEX(OV$13:OV43,$B44+1,1)</f>
        <v>0</v>
      </c>
      <c r="OW44" s="535" cm="1">
        <f t="array" ref="OW44">INDEX(OW$13:OW43,$B44+1,1)</f>
        <v>0</v>
      </c>
      <c r="OX44" s="535" cm="1">
        <f t="array" ref="OX44">INDEX(OX$13:OX43,$B44+1,1)</f>
        <v>0</v>
      </c>
      <c r="OY44" s="535" cm="1">
        <f t="array" ref="OY44">INDEX(OY$13:OY43,$B44+1,1)</f>
        <v>0</v>
      </c>
      <c r="OZ44" s="535" cm="1">
        <f t="array" ref="OZ44">INDEX(OZ$13:OZ43,$B44+1,1)</f>
        <v>0</v>
      </c>
      <c r="PA44" s="535" cm="1">
        <f t="array" ref="PA44">INDEX(PA$13:PA43,$B44+1,1)</f>
        <v>0</v>
      </c>
      <c r="PB44" s="535" cm="1">
        <f t="array" ref="PB44">INDEX(PB$13:PB43,$B44+1,1)</f>
        <v>0</v>
      </c>
      <c r="PC44" s="535" cm="1">
        <f t="array" ref="PC44">INDEX(PC$13:PC43,$B44+1,1)</f>
        <v>0</v>
      </c>
      <c r="PD44" s="535" cm="1">
        <f t="array" ref="PD44">INDEX(PD$13:PD43,$B44+1,1)</f>
        <v>0</v>
      </c>
      <c r="PE44" s="535" cm="1">
        <f t="array" ref="PE44">INDEX(PE$13:PE43,$B44+1,1)</f>
        <v>0</v>
      </c>
      <c r="PF44" s="535" cm="1">
        <f t="array" ref="PF44">INDEX(PF$13:PF43,$B44+1,1)</f>
        <v>0</v>
      </c>
      <c r="PG44" s="535" cm="1">
        <f t="array" ref="PG44">INDEX(PG$13:PG43,$B44+1,1)</f>
        <v>0</v>
      </c>
      <c r="PH44" s="535" cm="1">
        <f t="array" ref="PH44">INDEX(PH$13:PH43,$B44+1,1)</f>
        <v>0</v>
      </c>
      <c r="PI44" s="535" cm="1">
        <f t="array" ref="PI44">INDEX(PI$13:PI43,$B44+1,1)</f>
        <v>0</v>
      </c>
      <c r="PJ44" s="535" cm="1">
        <f t="array" ref="PJ44">INDEX(PJ$13:PJ43,$B44+1,1)</f>
        <v>0</v>
      </c>
      <c r="PK44" s="535" cm="1">
        <f t="array" ref="PK44">INDEX(PK$13:PK43,$B44+1,1)</f>
        <v>0</v>
      </c>
      <c r="PL44" s="535" cm="1">
        <f t="array" ref="PL44">INDEX(PL$13:PL43,$B44+1,1)</f>
        <v>0</v>
      </c>
      <c r="PM44" s="535" cm="1">
        <f t="array" ref="PM44">INDEX(PM$13:PM43,$B44+1,1)</f>
        <v>0</v>
      </c>
      <c r="PN44" s="535" cm="1">
        <f t="array" ref="PN44">INDEX(PN$13:PN43,$B44+1,1)</f>
        <v>0</v>
      </c>
      <c r="PO44" s="535" cm="1">
        <f t="array" ref="PO44">INDEX(PO$13:PO43,$B44+1,1)</f>
        <v>0</v>
      </c>
      <c r="PP44" s="535" cm="1">
        <f t="array" ref="PP44">INDEX(PP$13:PP43,$B44+1,1)</f>
        <v>0</v>
      </c>
      <c r="PQ44" s="535" cm="1">
        <f t="array" ref="PQ44">INDEX(PQ$13:PQ43,$B44+1,1)</f>
        <v>0</v>
      </c>
      <c r="PR44" s="535" cm="1">
        <f t="array" ref="PR44">INDEX(PR$13:PR43,$B44+1,1)</f>
        <v>0</v>
      </c>
      <c r="PS44" s="535" cm="1">
        <f t="array" ref="PS44">INDEX(PS$13:PS43,$B44+1,1)</f>
        <v>0</v>
      </c>
      <c r="PT44" s="535" cm="1">
        <f t="array" ref="PT44">INDEX(PT$13:PT43,$B44+1,1)</f>
        <v>0</v>
      </c>
      <c r="PU44" s="535" cm="1">
        <f t="array" ref="PU44">INDEX(PU$13:PU43,$B44+1,1)</f>
        <v>0</v>
      </c>
      <c r="PV44" s="535" cm="1">
        <f t="array" ref="PV44">INDEX(PV$13:PV43,$B44+1,1)</f>
        <v>0</v>
      </c>
      <c r="PW44" s="535" cm="1">
        <f t="array" ref="PW44">INDEX(PW$13:PW43,$B44+1,1)</f>
        <v>0</v>
      </c>
      <c r="PX44" s="535" cm="1">
        <f t="array" ref="PX44">INDEX(PX$13:PX43,$B44+1,1)</f>
        <v>0</v>
      </c>
      <c r="PY44" s="535" cm="1">
        <f t="array" ref="PY44">INDEX(PY$13:PY43,$B44+1,1)</f>
        <v>0</v>
      </c>
      <c r="PZ44" s="535" cm="1">
        <f t="array" ref="PZ44">INDEX(PZ$13:PZ43,$B44+1,1)</f>
        <v>0</v>
      </c>
      <c r="QA44" s="535" cm="1">
        <f t="array" ref="QA44">INDEX(QA$13:QA43,$B44+1,1)</f>
        <v>0</v>
      </c>
      <c r="QB44" s="535" cm="1">
        <f t="array" ref="QB44">INDEX(QB$13:QB43,$B44+1,1)</f>
        <v>0</v>
      </c>
      <c r="QC44" s="535" cm="1">
        <f t="array" ref="QC44">INDEX(QC$13:QC43,$B44+1,1)</f>
        <v>0</v>
      </c>
      <c r="QD44" s="535" cm="1">
        <f t="array" ref="QD44">INDEX(QD$13:QD43,$B44+1,1)</f>
        <v>0</v>
      </c>
      <c r="QE44" s="535" cm="1">
        <f t="array" ref="QE44">INDEX(QE$13:QE43,$B44+1,1)</f>
        <v>0</v>
      </c>
      <c r="QF44" s="535" cm="1">
        <f t="array" ref="QF44">INDEX(QF$13:QF43,$B44+1,1)</f>
        <v>0</v>
      </c>
      <c r="QG44" s="535" cm="1">
        <f t="array" ref="QG44">INDEX(QG$13:QG43,$B44+1,1)</f>
        <v>0</v>
      </c>
      <c r="QH44" s="535" cm="1">
        <f t="array" ref="QH44">INDEX(QH$13:QH43,$B44+1,1)</f>
        <v>0</v>
      </c>
      <c r="QI44" s="535" cm="1">
        <f t="array" ref="QI44">INDEX(QI$13:QI43,$B44+1,1)</f>
        <v>0</v>
      </c>
      <c r="QJ44" s="535" cm="1">
        <f t="array" ref="QJ44">INDEX(QJ$13:QJ43,$B44+1,1)</f>
        <v>0</v>
      </c>
      <c r="QK44" s="535" cm="1">
        <f t="array" ref="QK44">INDEX(QK$13:QK43,$B44+1,1)</f>
        <v>0</v>
      </c>
      <c r="QL44" s="535" cm="1">
        <f t="array" ref="QL44">INDEX(QL$13:QL43,$B44+1,1)</f>
        <v>0</v>
      </c>
      <c r="QM44" s="535" cm="1">
        <f t="array" ref="QM44">INDEX(QM$13:QM43,$B44+1,1)</f>
        <v>0</v>
      </c>
      <c r="QN44" s="535" cm="1">
        <f t="array" ref="QN44">INDEX(QN$13:QN43,$B44+1,1)</f>
        <v>0</v>
      </c>
      <c r="QO44" s="535" cm="1">
        <f t="array" ref="QO44">INDEX(QO$13:QO43,$B44+1,1)</f>
        <v>0</v>
      </c>
      <c r="QP44" s="535" cm="1">
        <f t="array" ref="QP44">INDEX(QP$13:QP43,$B44+1,1)</f>
        <v>0</v>
      </c>
      <c r="QQ44" s="535" cm="1">
        <f t="array" ref="QQ44">INDEX(QQ$13:QQ43,$B44+1,1)</f>
        <v>0</v>
      </c>
      <c r="QR44" s="535" cm="1">
        <f t="array" ref="QR44">INDEX(QR$13:QR43,$B44+1,1)</f>
        <v>0</v>
      </c>
      <c r="QS44" s="535" cm="1">
        <f t="array" ref="QS44">INDEX(QS$13:QS43,$B44+1,1)</f>
        <v>0</v>
      </c>
      <c r="QT44" s="535" cm="1">
        <f t="array" ref="QT44">INDEX(QT$13:QT43,$B44+1,1)</f>
        <v>0</v>
      </c>
      <c r="QU44" s="535" cm="1">
        <f t="array" ref="QU44">INDEX(QU$13:QU43,$B44+1,1)</f>
        <v>0</v>
      </c>
      <c r="QV44" s="535" cm="1">
        <f t="array" ref="QV44">INDEX(QV$13:QV43,$B44+1,1)</f>
        <v>0</v>
      </c>
      <c r="QW44" s="535" cm="1">
        <f t="array" ref="QW44">INDEX(QW$13:QW43,$B44+1,1)</f>
        <v>0</v>
      </c>
      <c r="QX44" s="535" cm="1">
        <f t="array" ref="QX44">INDEX(QX$13:QX43,$B44+1,1)</f>
        <v>0</v>
      </c>
      <c r="QY44" s="535" cm="1">
        <f t="array" ref="QY44">INDEX(QY$13:QY43,$B44+1,1)</f>
        <v>0</v>
      </c>
      <c r="QZ44" s="535" cm="1">
        <f t="array" ref="QZ44">INDEX(QZ$13:QZ43,$B44+1,1)</f>
        <v>0</v>
      </c>
      <c r="RA44" s="535" cm="1">
        <f t="array" ref="RA44">INDEX(RA$13:RA43,$B44+1,1)</f>
        <v>0</v>
      </c>
      <c r="RB44" s="535" cm="1">
        <f t="array" ref="RB44">INDEX(RB$13:RB43,$B44+1,1)</f>
        <v>0</v>
      </c>
      <c r="RC44" s="535" cm="1">
        <f t="array" ref="RC44">INDEX(RC$13:RC43,$B44+1,1)</f>
        <v>0</v>
      </c>
      <c r="RD44" s="535" cm="1">
        <f t="array" ref="RD44">INDEX(RD$13:RD43,$B44+1,1)</f>
        <v>0</v>
      </c>
      <c r="RE44" s="535" cm="1">
        <f t="array" ref="RE44">INDEX(RE$13:RE43,$B44+1,1)</f>
        <v>0</v>
      </c>
      <c r="RF44" s="535" cm="1">
        <f t="array" ref="RF44">INDEX(RF$13:RF43,$B44+1,1)</f>
        <v>0</v>
      </c>
      <c r="RG44" s="535" cm="1">
        <f t="array" ref="RG44">INDEX(RG$13:RG43,$B44+1,1)</f>
        <v>0</v>
      </c>
      <c r="RH44" s="535" cm="1">
        <f t="array" ref="RH44">INDEX(RH$13:RH43,$B44+1,1)</f>
        <v>0</v>
      </c>
      <c r="RI44" s="535" cm="1">
        <f t="array" ref="RI44">INDEX(RI$13:RI43,$B44+1,1)</f>
        <v>0</v>
      </c>
      <c r="RJ44" s="535" cm="1">
        <f t="array" ref="RJ44">INDEX(RJ$13:RJ43,$B44+1,1)</f>
        <v>0</v>
      </c>
      <c r="RK44" s="535" cm="1">
        <f t="array" ref="RK44">INDEX(RK$13:RK43,$B44+1,1)</f>
        <v>0</v>
      </c>
      <c r="RL44" s="535" cm="1">
        <f t="array" ref="RL44">INDEX(RL$13:RL43,$B44+1,1)</f>
        <v>0</v>
      </c>
      <c r="RM44" s="535" cm="1">
        <f t="array" ref="RM44">INDEX(RM$13:RM43,$B44+1,1)</f>
        <v>0</v>
      </c>
      <c r="RN44" s="535" cm="1">
        <f t="array" ref="RN44">INDEX(RN$13:RN43,$B44+1,1)</f>
        <v>0</v>
      </c>
      <c r="RO44" s="535" cm="1">
        <f t="array" ref="RO44">INDEX(RO$13:RO43,$B44+1,1)</f>
        <v>0</v>
      </c>
      <c r="RP44" s="535" cm="1">
        <f t="array" ref="RP44">INDEX(RP$13:RP43,$B44+1,1)</f>
        <v>0</v>
      </c>
      <c r="RQ44" s="535" cm="1">
        <f t="array" ref="RQ44">INDEX(RQ$13:RQ43,$B44+1,1)</f>
        <v>0</v>
      </c>
      <c r="RR44" s="535" cm="1">
        <f t="array" ref="RR44">INDEX(RR$13:RR43,$B44+1,1)</f>
        <v>0</v>
      </c>
      <c r="RS44" s="535" cm="1">
        <f t="array" ref="RS44">INDEX(RS$13:RS43,$B44+1,1)</f>
        <v>0</v>
      </c>
      <c r="RT44" s="535" cm="1">
        <f t="array" ref="RT44">INDEX(RT$13:RT43,$B44+1,1)</f>
        <v>0</v>
      </c>
      <c r="RU44" s="535" cm="1">
        <f t="array" ref="RU44">INDEX(RU$13:RU43,$B44+1,1)</f>
        <v>0</v>
      </c>
      <c r="RV44" s="535" cm="1">
        <f t="array" ref="RV44">INDEX(RV$13:RV43,$B44+1,1)</f>
        <v>0</v>
      </c>
      <c r="RW44" s="535" cm="1">
        <f t="array" ref="RW44">INDEX(RW$13:RW43,$B44+1,1)</f>
        <v>0</v>
      </c>
      <c r="RX44" s="535" cm="1">
        <f t="array" ref="RX44">INDEX(RX$13:RX43,$B44+1,1)</f>
        <v>0</v>
      </c>
      <c r="RY44" s="535" cm="1">
        <f t="array" ref="RY44">INDEX(RY$13:RY43,$B44+1,1)</f>
        <v>0</v>
      </c>
      <c r="RZ44" s="535" cm="1">
        <f t="array" ref="RZ44">INDEX(RZ$13:RZ43,$B44+1,1)</f>
        <v>0</v>
      </c>
      <c r="SA44" s="535" cm="1">
        <f t="array" ref="SA44">INDEX(SA$13:SA43,$B44+1,1)</f>
        <v>0</v>
      </c>
      <c r="SB44" s="535" cm="1">
        <f t="array" ref="SB44">INDEX(SB$13:SB43,$B44+1,1)</f>
        <v>0</v>
      </c>
      <c r="SC44" s="535" cm="1">
        <f t="array" ref="SC44">INDEX(SC$13:SC43,$B44+1,1)</f>
        <v>0</v>
      </c>
      <c r="SD44" s="535" cm="1">
        <f t="array" ref="SD44">INDEX(SD$13:SD43,$B44+1,1)</f>
        <v>0</v>
      </c>
      <c r="SE44" s="535" cm="1">
        <f t="array" ref="SE44">INDEX(SE$13:SE43,$B44+1,1)</f>
        <v>0</v>
      </c>
      <c r="SF44" s="535" cm="1">
        <f t="array" ref="SF44">INDEX(SF$13:SF43,$B44+1,1)</f>
        <v>0</v>
      </c>
      <c r="SG44" s="535" cm="1">
        <f t="array" ref="SG44">INDEX(SG$13:SG43,$B44+1,1)</f>
        <v>0</v>
      </c>
      <c r="SH44" s="535" cm="1">
        <f t="array" ref="SH44">INDEX(SH$13:SH43,$B44+1,1)</f>
        <v>0</v>
      </c>
      <c r="SI44" s="535" cm="1">
        <f t="array" ref="SI44">INDEX(SI$13:SI43,$B44+1,1)</f>
        <v>0</v>
      </c>
      <c r="SJ44" s="535" cm="1">
        <f t="array" ref="SJ44">INDEX(SJ$13:SJ43,$B44+1,1)</f>
        <v>0</v>
      </c>
      <c r="SK44" s="535" cm="1">
        <f t="array" ref="SK44">INDEX(SK$13:SK43,$B44+1,1)</f>
        <v>0</v>
      </c>
      <c r="SL44" s="535" cm="1">
        <f t="array" ref="SL44">INDEX(SL$13:SL43,$B44+1,1)</f>
        <v>0</v>
      </c>
      <c r="SM44" s="535" cm="1">
        <f t="array" ref="SM44">INDEX(SM$13:SM43,$B44+1,1)</f>
        <v>0</v>
      </c>
      <c r="SN44" s="535" cm="1">
        <f t="array" ref="SN44">INDEX(SN$13:SN43,$B44+1,1)</f>
        <v>0</v>
      </c>
      <c r="SO44" s="535" cm="1">
        <f t="array" ref="SO44">INDEX(SO$13:SO43,$B44+1,1)</f>
        <v>0</v>
      </c>
      <c r="SP44" s="535" cm="1">
        <f t="array" ref="SP44">INDEX(SP$13:SP43,$B44+1,1)</f>
        <v>0</v>
      </c>
      <c r="SQ44" s="535" cm="1">
        <f t="array" ref="SQ44">INDEX(SQ$13:SQ43,$B44+1,1)</f>
        <v>0</v>
      </c>
      <c r="SR44" s="535" cm="1">
        <f t="array" ref="SR44">INDEX(SR$13:SR43,$B44+1,1)</f>
        <v>0</v>
      </c>
      <c r="SS44" s="535" cm="1">
        <f t="array" ref="SS44">INDEX(SS$13:SS43,$B44+1,1)</f>
        <v>0</v>
      </c>
      <c r="ST44" s="535" cm="1">
        <f t="array" ref="ST44">INDEX(ST$13:ST43,$B44+1,1)</f>
        <v>0</v>
      </c>
      <c r="SU44" s="535" cm="1">
        <f t="array" ref="SU44">INDEX(SU$13:SU43,$B44+1,1)</f>
        <v>0</v>
      </c>
      <c r="SV44" s="535" cm="1">
        <f t="array" ref="SV44">INDEX(SV$13:SV43,$B44+1,1)</f>
        <v>0</v>
      </c>
      <c r="SW44" s="535" cm="1">
        <f t="array" ref="SW44">INDEX(SW$13:SW43,$B44+1,1)</f>
        <v>0</v>
      </c>
      <c r="SX44" s="535" cm="1">
        <f t="array" ref="SX44">INDEX(SX$13:SX43,$B44+1,1)</f>
        <v>0</v>
      </c>
      <c r="SY44" s="535" cm="1">
        <f t="array" ref="SY44">INDEX(SY$13:SY43,$B44+1,1)</f>
        <v>0</v>
      </c>
      <c r="SZ44" s="535" cm="1">
        <f t="array" ref="SZ44">INDEX(SZ$13:SZ43,$B44+1,1)</f>
        <v>0</v>
      </c>
      <c r="TA44" s="535" cm="1">
        <f t="array" ref="TA44">INDEX(TA$13:TA43,$B44+1,1)</f>
        <v>0</v>
      </c>
      <c r="TB44" s="535" cm="1">
        <f t="array" ref="TB44">INDEX(TB$13:TB43,$B44+1,1)</f>
        <v>0</v>
      </c>
      <c r="TC44" s="535" cm="1">
        <f t="array" ref="TC44">INDEX(TC$13:TC43,$B44+1,1)</f>
        <v>0</v>
      </c>
      <c r="TD44" s="535" cm="1">
        <f t="array" ref="TD44">INDEX(TD$13:TD43,$B44+1,1)</f>
        <v>0</v>
      </c>
      <c r="TE44" s="535" cm="1">
        <f t="array" ref="TE44">INDEX(TE$13:TE43,$B44+1,1)</f>
        <v>0</v>
      </c>
      <c r="TF44" s="535" cm="1">
        <f t="array" ref="TF44">INDEX(TF$13:TF43,$B44+1,1)</f>
        <v>0</v>
      </c>
      <c r="TG44" s="535" cm="1">
        <f t="array" ref="TG44">INDEX(TG$13:TG43,$B44+1,1)</f>
        <v>0</v>
      </c>
      <c r="TH44" s="535" cm="1">
        <f t="array" ref="TH44">INDEX(TH$13:TH43,$B44+1,1)</f>
        <v>0</v>
      </c>
      <c r="TI44" s="535" cm="1">
        <f t="array" ref="TI44">INDEX(TI$13:TI43,$B44+1,1)</f>
        <v>0</v>
      </c>
      <c r="TJ44" s="535" cm="1">
        <f t="array" ref="TJ44">INDEX(TJ$13:TJ43,$B44+1,1)</f>
        <v>0</v>
      </c>
      <c r="TK44" s="535" cm="1">
        <f t="array" ref="TK44">INDEX(TK$13:TK43,$B44+1,1)</f>
        <v>0</v>
      </c>
      <c r="TL44" s="535" cm="1">
        <f t="array" ref="TL44">INDEX(TL$13:TL43,$B44+1,1)</f>
        <v>0</v>
      </c>
      <c r="TM44" s="535" cm="1">
        <f t="array" ref="TM44">INDEX(TM$13:TM43,$B44+1,1)</f>
        <v>0</v>
      </c>
      <c r="TN44" s="535" cm="1">
        <f t="array" ref="TN44">INDEX(TN$13:TN43,$B44+1,1)</f>
        <v>0</v>
      </c>
      <c r="TO44" s="535" cm="1">
        <f t="array" ref="TO44">INDEX(TO$13:TO43,$B44+1,1)</f>
        <v>0</v>
      </c>
      <c r="TP44" s="535" cm="1">
        <f t="array" ref="TP44">INDEX(TP$13:TP43,$B44+1,1)</f>
        <v>0</v>
      </c>
      <c r="TQ44" s="535" cm="1">
        <f t="array" ref="TQ44">INDEX(TQ$13:TQ43,$B44+1,1)</f>
        <v>0</v>
      </c>
      <c r="TR44" s="535" cm="1">
        <f t="array" ref="TR44">INDEX(TR$13:TR43,$B44+1,1)</f>
        <v>0</v>
      </c>
      <c r="TS44" s="535" cm="1">
        <f t="array" ref="TS44">INDEX(TS$13:TS43,$B44+1,1)</f>
        <v>0</v>
      </c>
      <c r="TT44" s="535" cm="1">
        <f t="array" ref="TT44">INDEX(TT$13:TT43,$B44+1,1)</f>
        <v>0</v>
      </c>
      <c r="TU44" s="535" cm="1">
        <f t="array" ref="TU44">INDEX(TU$13:TU43,$B44+1,1)</f>
        <v>0</v>
      </c>
      <c r="TV44" s="535" cm="1">
        <f t="array" ref="TV44">INDEX(TV$13:TV43,$B44+1,1)</f>
        <v>0</v>
      </c>
      <c r="TW44" s="535" cm="1">
        <f t="array" ref="TW44">INDEX(TW$13:TW43,$B44+1,1)</f>
        <v>0</v>
      </c>
      <c r="TX44" s="535" cm="1">
        <f t="array" ref="TX44">INDEX(TX$13:TX43,$B44+1,1)</f>
        <v>0</v>
      </c>
      <c r="TY44" s="535" cm="1">
        <f t="array" ref="TY44">INDEX(TY$13:TY43,$B44+1,1)</f>
        <v>0</v>
      </c>
      <c r="TZ44" s="535" cm="1">
        <f t="array" ref="TZ44">INDEX(TZ$13:TZ43,$B44+1,1)</f>
        <v>0</v>
      </c>
      <c r="UA44" s="535" cm="1">
        <f t="array" ref="UA44">INDEX(UA$13:UA43,$B44+1,1)</f>
        <v>0</v>
      </c>
      <c r="UB44" s="535" cm="1">
        <f t="array" ref="UB44">INDEX(UB$13:UB43,$B44+1,1)</f>
        <v>0</v>
      </c>
      <c r="UC44" s="535" cm="1">
        <f t="array" ref="UC44">INDEX(UC$13:UC43,$B44+1,1)</f>
        <v>0</v>
      </c>
      <c r="UD44" s="535" cm="1">
        <f t="array" ref="UD44">INDEX(UD$13:UD43,$B44+1,1)</f>
        <v>0</v>
      </c>
      <c r="UE44" s="535" cm="1">
        <f t="array" ref="UE44">INDEX(UE$13:UE43,$B44+1,1)</f>
        <v>0</v>
      </c>
      <c r="UF44" s="535" cm="1">
        <f t="array" ref="UF44">INDEX(UF$13:UF43,$B44+1,1)</f>
        <v>0</v>
      </c>
      <c r="UG44" s="535" cm="1">
        <f t="array" ref="UG44">INDEX(UG$13:UG43,$B44+1,1)</f>
        <v>0</v>
      </c>
      <c r="UH44" s="535" cm="1">
        <f t="array" ref="UH44">INDEX(UH$13:UH43,$B44+1,1)</f>
        <v>0</v>
      </c>
      <c r="UI44" s="535" cm="1">
        <f t="array" ref="UI44">INDEX(UI$13:UI43,$B44+1,1)</f>
        <v>0</v>
      </c>
      <c r="UJ44" s="535" cm="1">
        <f t="array" ref="UJ44">INDEX(UJ$13:UJ43,$B44+1,1)</f>
        <v>0</v>
      </c>
      <c r="UK44" s="535" cm="1">
        <f t="array" ref="UK44">INDEX(UK$13:UK43,$B44+1,1)</f>
        <v>0</v>
      </c>
      <c r="UL44" s="535" cm="1">
        <f t="array" ref="UL44">INDEX(UL$13:UL43,$B44+1,1)</f>
        <v>0</v>
      </c>
      <c r="UM44" s="535" cm="1">
        <f t="array" ref="UM44">INDEX(UM$13:UM43,$B44+1,1)</f>
        <v>0</v>
      </c>
      <c r="UN44" s="535" cm="1">
        <f t="array" ref="UN44">INDEX(UN$13:UN43,$B44+1,1)</f>
        <v>0</v>
      </c>
      <c r="UO44" s="535" cm="1">
        <f t="array" ref="UO44">INDEX(UO$13:UO43,$B44+1,1)</f>
        <v>0</v>
      </c>
      <c r="UP44" s="535" cm="1">
        <f t="array" ref="UP44">INDEX(UP$13:UP43,$B44+1,1)</f>
        <v>0</v>
      </c>
      <c r="UQ44" s="535" cm="1">
        <f t="array" ref="UQ44">INDEX(UQ$13:UQ43,$B44+1,1)</f>
        <v>0</v>
      </c>
      <c r="UR44" s="535" cm="1">
        <f t="array" ref="UR44">INDEX(UR$13:UR43,$B44+1,1)</f>
        <v>0</v>
      </c>
      <c r="US44" s="535" cm="1">
        <f t="array" ref="US44">INDEX(US$13:US43,$B44+1,1)</f>
        <v>0</v>
      </c>
      <c r="UT44" s="535" cm="1">
        <f t="array" ref="UT44">INDEX(UT$13:UT43,$B44+1,1)</f>
        <v>0</v>
      </c>
      <c r="UU44" s="535" cm="1">
        <f t="array" ref="UU44">INDEX(UU$13:UU43,$B44+1,1)</f>
        <v>0</v>
      </c>
      <c r="UV44" s="535" cm="1">
        <f t="array" ref="UV44">INDEX(UV$13:UV43,$B44+1,1)</f>
        <v>0</v>
      </c>
      <c r="UW44" s="535" cm="1">
        <f t="array" ref="UW44">INDEX(UW$13:UW43,$B44+1,1)</f>
        <v>0</v>
      </c>
      <c r="UX44" s="535" cm="1">
        <f t="array" ref="UX44">INDEX(UX$13:UX43,$B44+1,1)</f>
        <v>0</v>
      </c>
      <c r="UY44" s="535" cm="1">
        <f t="array" ref="UY44">INDEX(UY$13:UY43,$B44+1,1)</f>
        <v>0</v>
      </c>
      <c r="UZ44" s="535" cm="1">
        <f t="array" ref="UZ44">INDEX(UZ$13:UZ43,$B44+1,1)</f>
        <v>0</v>
      </c>
      <c r="VA44" s="535" cm="1">
        <f t="array" ref="VA44">INDEX(VA$13:VA43,$B44+1,1)</f>
        <v>0</v>
      </c>
      <c r="VB44" s="535" cm="1">
        <f t="array" ref="VB44">INDEX(VB$13:VB43,$B44+1,1)</f>
        <v>0</v>
      </c>
      <c r="VC44" s="535" cm="1">
        <f t="array" ref="VC44">INDEX(VC$13:VC43,$B44+1,1)</f>
        <v>0</v>
      </c>
      <c r="VD44" s="535" cm="1">
        <f t="array" ref="VD44">INDEX(VD$13:VD43,$B44+1,1)</f>
        <v>0</v>
      </c>
      <c r="VE44" s="535" cm="1">
        <f t="array" ref="VE44">INDEX(VE$13:VE43,$B44+1,1)</f>
        <v>0</v>
      </c>
      <c r="VF44" s="535" cm="1">
        <f t="array" ref="VF44">INDEX(VF$13:VF43,$B44+1,1)</f>
        <v>0</v>
      </c>
      <c r="VG44" s="535" cm="1">
        <f t="array" ref="VG44">INDEX(VG$13:VG43,$B44+1,1)</f>
        <v>0</v>
      </c>
      <c r="VH44" s="535" cm="1">
        <f t="array" ref="VH44">INDEX(VH$13:VH43,$B44+1,1)</f>
        <v>0</v>
      </c>
      <c r="VI44" s="535" cm="1">
        <f t="array" ref="VI44">INDEX(VI$13:VI43,$B44+1,1)</f>
        <v>0</v>
      </c>
      <c r="VJ44" s="535" cm="1">
        <f t="array" ref="VJ44">INDEX(VJ$13:VJ43,$B44+1,1)</f>
        <v>0</v>
      </c>
      <c r="VK44" s="535" cm="1">
        <f t="array" ref="VK44">INDEX(VK$13:VK43,$B44+1,1)</f>
        <v>0</v>
      </c>
      <c r="VL44" s="535" cm="1">
        <f t="array" ref="VL44">INDEX(VL$13:VL43,$B44+1,1)</f>
        <v>0</v>
      </c>
      <c r="VM44" s="535" cm="1">
        <f t="array" ref="VM44">INDEX(VM$13:VM43,$B44+1,1)</f>
        <v>0</v>
      </c>
      <c r="VN44" s="535" cm="1">
        <f t="array" ref="VN44">INDEX(VN$13:VN43,$B44+1,1)</f>
        <v>0</v>
      </c>
      <c r="VO44" s="535" cm="1">
        <f t="array" ref="VO44">INDEX(VO$13:VO43,$B44+1,1)</f>
        <v>0</v>
      </c>
      <c r="VP44" s="535" cm="1">
        <f t="array" ref="VP44">INDEX(VP$13:VP43,$B44+1,1)</f>
        <v>0</v>
      </c>
      <c r="VQ44" s="535" cm="1">
        <f t="array" ref="VQ44">INDEX(VQ$13:VQ43,$B44+1,1)</f>
        <v>0</v>
      </c>
      <c r="VR44" s="535" cm="1">
        <f t="array" ref="VR44">INDEX(VR$13:VR43,$B44+1,1)</f>
        <v>0</v>
      </c>
      <c r="VS44" s="535" cm="1">
        <f t="array" ref="VS44">INDEX(VS$13:VS43,$B44+1,1)</f>
        <v>0</v>
      </c>
      <c r="VT44" s="535" cm="1">
        <f t="array" ref="VT44">INDEX(VT$13:VT43,$B44+1,1)</f>
        <v>0</v>
      </c>
      <c r="VU44" s="535" cm="1">
        <f t="array" ref="VU44">INDEX(VU$13:VU43,$B44+1,1)</f>
        <v>0</v>
      </c>
      <c r="VV44" s="535" cm="1">
        <f t="array" ref="VV44">INDEX(VV$13:VV43,$B44+1,1)</f>
        <v>0</v>
      </c>
      <c r="VW44" s="535" cm="1">
        <f t="array" ref="VW44">INDEX(VW$13:VW43,$B44+1,1)</f>
        <v>0</v>
      </c>
      <c r="VX44" s="535" cm="1">
        <f t="array" ref="VX44">INDEX(VX$13:VX43,$B44+1,1)</f>
        <v>0</v>
      </c>
      <c r="VY44" s="535" cm="1">
        <f t="array" ref="VY44">INDEX(VY$13:VY43,$B44+1,1)</f>
        <v>0</v>
      </c>
      <c r="VZ44" s="535" cm="1">
        <f t="array" ref="VZ44">INDEX(VZ$13:VZ43,$B44+1,1)</f>
        <v>0</v>
      </c>
      <c r="WA44" s="535" cm="1">
        <f t="array" ref="WA44">INDEX(WA$13:WA43,$B44+1,1)</f>
        <v>0</v>
      </c>
      <c r="WB44" s="535" cm="1">
        <f t="array" ref="WB44">INDEX(WB$13:WB43,$B44+1,1)</f>
        <v>0</v>
      </c>
      <c r="WC44" s="535" cm="1">
        <f t="array" ref="WC44">INDEX(WC$13:WC43,$B44+1,1)</f>
        <v>0</v>
      </c>
      <c r="WD44" s="535" cm="1">
        <f t="array" ref="WD44">INDEX(WD$13:WD43,$B44+1,1)</f>
        <v>0</v>
      </c>
      <c r="WE44" s="535" cm="1">
        <f t="array" ref="WE44">INDEX(WE$13:WE43,$B44+1,1)</f>
        <v>0</v>
      </c>
      <c r="WF44" s="535" cm="1">
        <f t="array" ref="WF44">INDEX(WF$13:WF43,$B44+1,1)</f>
        <v>0</v>
      </c>
      <c r="WG44" s="535" cm="1">
        <f t="array" ref="WG44">INDEX(WG$13:WG43,$B44+1,1)</f>
        <v>0</v>
      </c>
      <c r="WH44" s="535" cm="1">
        <f t="array" ref="WH44">INDEX(WH$13:WH43,$B44+1,1)</f>
        <v>0</v>
      </c>
      <c r="WI44" s="535" cm="1">
        <f t="array" ref="WI44">INDEX(WI$13:WI43,$B44+1,1)</f>
        <v>0</v>
      </c>
      <c r="WJ44" s="535" cm="1">
        <f t="array" ref="WJ44">INDEX(WJ$13:WJ43,$B44+1,1)</f>
        <v>0</v>
      </c>
      <c r="WK44" s="535" cm="1">
        <f t="array" ref="WK44">INDEX(WK$13:WK43,$B44+1,1)</f>
        <v>0</v>
      </c>
      <c r="WL44" s="535" cm="1">
        <f t="array" ref="WL44">INDEX(WL$13:WL43,$B44+1,1)</f>
        <v>0</v>
      </c>
      <c r="WM44" s="535" cm="1">
        <f t="array" ref="WM44">INDEX(WM$13:WM43,$B44+1,1)</f>
        <v>0</v>
      </c>
      <c r="WN44" s="535" cm="1">
        <f t="array" ref="WN44">INDEX(WN$13:WN43,$B44+1,1)</f>
        <v>0</v>
      </c>
      <c r="WO44" s="535" cm="1">
        <f t="array" ref="WO44">INDEX(WO$13:WO43,$B44+1,1)</f>
        <v>0</v>
      </c>
      <c r="WP44" s="535" cm="1">
        <f t="array" ref="WP44">INDEX(WP$13:WP43,$B44+1,1)</f>
        <v>0</v>
      </c>
      <c r="WQ44" s="535" cm="1">
        <f t="array" ref="WQ44">INDEX(WQ$13:WQ43,$B44+1,1)</f>
        <v>0</v>
      </c>
      <c r="WR44" s="535" cm="1">
        <f t="array" ref="WR44">INDEX(WR$13:WR43,$B44+1,1)</f>
        <v>0</v>
      </c>
      <c r="WS44" s="535" cm="1">
        <f t="array" ref="WS44">INDEX(WS$13:WS43,$B44+1,1)</f>
        <v>0</v>
      </c>
      <c r="WT44" s="535" cm="1">
        <f t="array" ref="WT44">INDEX(WT$13:WT43,$B44+1,1)</f>
        <v>0</v>
      </c>
      <c r="WU44" s="535" cm="1">
        <f t="array" ref="WU44">INDEX(WU$13:WU43,$B44+1,1)</f>
        <v>0</v>
      </c>
      <c r="WV44" s="535" cm="1">
        <f t="array" ref="WV44">INDEX(WV$13:WV43,$B44+1,1)</f>
        <v>0</v>
      </c>
      <c r="WW44" s="535" cm="1">
        <f t="array" ref="WW44">INDEX(WW$13:WW43,$B44+1,1)</f>
        <v>0</v>
      </c>
      <c r="WX44" s="535" cm="1">
        <f t="array" ref="WX44">INDEX(WX$13:WX43,$B44+1,1)</f>
        <v>0</v>
      </c>
      <c r="WY44" s="535" cm="1">
        <f t="array" ref="WY44">INDEX(WY$13:WY43,$B44+1,1)</f>
        <v>0</v>
      </c>
      <c r="WZ44" s="535" cm="1">
        <f t="array" ref="WZ44">INDEX(WZ$13:WZ43,$B44+1,1)</f>
        <v>0</v>
      </c>
      <c r="XA44" s="535" cm="1">
        <f t="array" ref="XA44">INDEX(XA$13:XA43,$B44+1,1)</f>
        <v>0</v>
      </c>
      <c r="XB44" s="535" cm="1">
        <f t="array" ref="XB44">INDEX(XB$13:XB43,$B44+1,1)</f>
        <v>0</v>
      </c>
      <c r="XC44" s="535" cm="1">
        <f t="array" ref="XC44">INDEX(XC$13:XC43,$B44+1,1)</f>
        <v>0</v>
      </c>
      <c r="XD44" s="535" cm="1">
        <f t="array" ref="XD44">INDEX(XD$13:XD43,$B44+1,1)</f>
        <v>0</v>
      </c>
      <c r="XE44" s="535" cm="1">
        <f t="array" ref="XE44">INDEX(XE$13:XE43,$B44+1,1)</f>
        <v>0</v>
      </c>
      <c r="XF44" s="535" cm="1">
        <f t="array" ref="XF44">INDEX(XF$13:XF43,$B44+1,1)</f>
        <v>0</v>
      </c>
      <c r="XG44" s="535" cm="1">
        <f t="array" ref="XG44">INDEX(XG$13:XG43,$B44+1,1)</f>
        <v>0</v>
      </c>
      <c r="XH44" s="535" cm="1">
        <f t="array" ref="XH44">INDEX(XH$13:XH43,$B44+1,1)</f>
        <v>0</v>
      </c>
      <c r="XI44" s="535" cm="1">
        <f t="array" ref="XI44">INDEX(XI$13:XI43,$B44+1,1)</f>
        <v>0</v>
      </c>
      <c r="XJ44" s="535" cm="1">
        <f t="array" ref="XJ44">INDEX(XJ$13:XJ43,$B44+1,1)</f>
        <v>0</v>
      </c>
      <c r="XK44" s="535" cm="1">
        <f t="array" ref="XK44">INDEX(XK$13:XK43,$B44+1,1)</f>
        <v>0</v>
      </c>
      <c r="XL44" s="535" cm="1">
        <f t="array" ref="XL44">INDEX(XL$13:XL43,$B44+1,1)</f>
        <v>0</v>
      </c>
      <c r="XM44" s="535" cm="1">
        <f t="array" ref="XM44">INDEX(XM$13:XM43,$B44+1,1)</f>
        <v>0</v>
      </c>
      <c r="XN44" s="535" cm="1">
        <f t="array" ref="XN44">INDEX(XN$13:XN43,$B44+1,1)</f>
        <v>0</v>
      </c>
      <c r="XO44" s="535" cm="1">
        <f t="array" ref="XO44">INDEX(XO$13:XO43,$B44+1,1)</f>
        <v>0</v>
      </c>
      <c r="XP44" s="535" cm="1">
        <f t="array" ref="XP44">INDEX(XP$13:XP43,$B44+1,1)</f>
        <v>0</v>
      </c>
      <c r="XQ44" s="535" cm="1">
        <f t="array" ref="XQ44">INDEX(XQ$13:XQ43,$B44+1,1)</f>
        <v>0</v>
      </c>
      <c r="XR44" s="535" cm="1">
        <f t="array" ref="XR44">INDEX(XR$13:XR43,$B44+1,1)</f>
        <v>0</v>
      </c>
      <c r="XS44" s="535" cm="1">
        <f t="array" ref="XS44">INDEX(XS$13:XS43,$B44+1,1)</f>
        <v>0</v>
      </c>
      <c r="XT44" s="535" cm="1">
        <f t="array" ref="XT44">INDEX(XT$13:XT43,$B44+1,1)</f>
        <v>0</v>
      </c>
      <c r="XU44" s="535" cm="1">
        <f t="array" ref="XU44">INDEX(XU$13:XU43,$B44+1,1)</f>
        <v>0</v>
      </c>
      <c r="XV44" s="535" cm="1">
        <f t="array" ref="XV44">INDEX(XV$13:XV43,$B44+1,1)</f>
        <v>0</v>
      </c>
      <c r="XW44" s="535" cm="1">
        <f t="array" ref="XW44">INDEX(XW$13:XW43,$B44+1,1)</f>
        <v>0</v>
      </c>
      <c r="XX44" s="535" cm="1">
        <f t="array" ref="XX44">INDEX(XX$13:XX43,$B44+1,1)</f>
        <v>0</v>
      </c>
      <c r="XY44" s="535" cm="1">
        <f t="array" ref="XY44">INDEX(XY$13:XY43,$B44+1,1)</f>
        <v>0</v>
      </c>
      <c r="XZ44" s="535" cm="1">
        <f t="array" ref="XZ44">INDEX(XZ$13:XZ43,$B44+1,1)</f>
        <v>0</v>
      </c>
      <c r="YA44" s="535" cm="1">
        <f t="array" ref="YA44">INDEX(YA$13:YA43,$B44+1,1)</f>
        <v>0</v>
      </c>
      <c r="YB44" s="535" cm="1">
        <f t="array" ref="YB44">INDEX(YB$13:YB43,$B44+1,1)</f>
        <v>0</v>
      </c>
      <c r="YC44" s="535" cm="1">
        <f t="array" ref="YC44">INDEX(YC$13:YC43,$B44+1,1)</f>
        <v>0</v>
      </c>
      <c r="YD44" s="535" cm="1">
        <f t="array" ref="YD44">INDEX(YD$13:YD43,$B44+1,1)</f>
        <v>0</v>
      </c>
      <c r="YE44" s="535" cm="1">
        <f t="array" ref="YE44">INDEX(YE$13:YE43,$B44+1,1)</f>
        <v>0</v>
      </c>
      <c r="YF44" s="535" cm="1">
        <f t="array" ref="YF44">INDEX(YF$13:YF43,$B44+1,1)</f>
        <v>0</v>
      </c>
      <c r="YG44" s="535" cm="1">
        <f t="array" ref="YG44">INDEX(YG$13:YG43,$B44+1,1)</f>
        <v>0</v>
      </c>
      <c r="YH44" s="535" cm="1">
        <f t="array" ref="YH44">INDEX(YH$13:YH43,$B44+1,1)</f>
        <v>0</v>
      </c>
      <c r="YI44" s="535" cm="1">
        <f t="array" ref="YI44">INDEX(YI$13:YI43,$B44+1,1)</f>
        <v>0</v>
      </c>
      <c r="YJ44" s="535" cm="1">
        <f t="array" ref="YJ44">INDEX(YJ$13:YJ43,$B44+1,1)</f>
        <v>0</v>
      </c>
      <c r="YK44" s="535" cm="1">
        <f t="array" ref="YK44">INDEX(YK$13:YK43,$B44+1,1)</f>
        <v>0</v>
      </c>
      <c r="YL44" s="535" cm="1">
        <f t="array" ref="YL44">INDEX(YL$13:YL43,$B44+1,1)</f>
        <v>0</v>
      </c>
      <c r="YM44" s="535" cm="1">
        <f t="array" ref="YM44">INDEX(YM$13:YM43,$B44+1,1)</f>
        <v>0</v>
      </c>
      <c r="YN44" s="535" cm="1">
        <f t="array" ref="YN44">INDEX(YN$13:YN43,$B44+1,1)</f>
        <v>0</v>
      </c>
      <c r="YO44" s="535" cm="1">
        <f t="array" ref="YO44">INDEX(YO$13:YO43,$B44+1,1)</f>
        <v>0</v>
      </c>
      <c r="YP44" s="535" cm="1">
        <f t="array" ref="YP44">INDEX(YP$13:YP43,$B44+1,1)</f>
        <v>0</v>
      </c>
      <c r="YQ44" s="535" cm="1">
        <f t="array" ref="YQ44">INDEX(YQ$13:YQ43,$B44+1,1)</f>
        <v>0</v>
      </c>
      <c r="YR44" s="535" cm="1">
        <f t="array" ref="YR44">INDEX(YR$13:YR43,$B44+1,1)</f>
        <v>0</v>
      </c>
      <c r="YS44" s="535" cm="1">
        <f t="array" ref="YS44">INDEX(YS$13:YS43,$B44+1,1)</f>
        <v>0</v>
      </c>
      <c r="YT44" s="535" cm="1">
        <f t="array" ref="YT44">INDEX(YT$13:YT43,$B44+1,1)</f>
        <v>0</v>
      </c>
      <c r="YU44" s="535" cm="1">
        <f t="array" ref="YU44">INDEX(YU$13:YU43,$B44+1,1)</f>
        <v>0</v>
      </c>
      <c r="YV44" s="535" cm="1">
        <f t="array" ref="YV44">INDEX(YV$13:YV43,$B44+1,1)</f>
        <v>0</v>
      </c>
      <c r="YW44" s="535" cm="1">
        <f t="array" ref="YW44">INDEX(YW$13:YW43,$B44+1,1)</f>
        <v>0</v>
      </c>
      <c r="YX44" s="535" cm="1">
        <f t="array" ref="YX44">INDEX(YX$13:YX43,$B44+1,1)</f>
        <v>0</v>
      </c>
      <c r="YY44" s="535" cm="1">
        <f t="array" ref="YY44">INDEX(YY$13:YY43,$B44+1,1)</f>
        <v>0</v>
      </c>
      <c r="YZ44" s="535" cm="1">
        <f t="array" ref="YZ44">INDEX(YZ$13:YZ43,$B44+1,1)</f>
        <v>0</v>
      </c>
      <c r="ZA44" s="535" t="str" cm="1">
        <f t="array" ref="ZA44">INDEX(ZA$13:ZA43,$B44+1,1)</f>
        <v>-</v>
      </c>
      <c r="ZB44" s="18"/>
      <c r="ZC44" s="535" cm="1">
        <f t="array" ref="ZC44">INDEX(ZC$13:ZC43,$B44+1,1)</f>
        <v>0</v>
      </c>
      <c r="ZD44" s="535" cm="1">
        <f t="array" ref="ZD44">INDEX(ZD$13:ZD43,$B44+1,1)</f>
        <v>0</v>
      </c>
      <c r="ZE44" s="535" cm="1">
        <f t="array" ref="ZE44">INDEX(ZE$13:ZE43,$B44+1,1)</f>
        <v>0</v>
      </c>
      <c r="ZF44" s="535" t="str" cm="1">
        <f t="array" ref="ZF44">INDEX(ZF$13:ZF43,$B44+1,1)</f>
        <v>-</v>
      </c>
      <c r="ZG44" s="535" t="str" cm="1">
        <f t="array" ref="ZG44">INDEX(ZG$13:ZG43,$B44+1,1)</f>
        <v>-</v>
      </c>
      <c r="ZH44" s="535" t="str" cm="1">
        <f t="array" ref="ZH44">INDEX(ZH$13:ZH43,$B44+1,1)</f>
        <v>-</v>
      </c>
      <c r="ZI44" s="535" t="str" cm="1">
        <f t="array" ref="ZI44">INDEX(ZI$13:ZI43,$B44+1,1)</f>
        <v>-</v>
      </c>
      <c r="ZJ44" s="535" t="str" cm="1">
        <f t="array" ref="ZJ44">INDEX(ZJ$13:ZJ43,$B44+1,1)</f>
        <v>-</v>
      </c>
      <c r="ZK44" s="535" t="str" cm="1">
        <f t="array" ref="ZK44">INDEX(ZK$13:ZK43,$B44+1,1)</f>
        <v>-</v>
      </c>
      <c r="ZL44" s="535" t="str" cm="1">
        <f t="array" ref="ZL44">INDEX(ZL$13:ZL43,$B44+1,1)</f>
        <v>-</v>
      </c>
      <c r="ZM44" s="535" t="str" cm="1">
        <f t="array" ref="ZM44">INDEX(ZM$13:ZM43,$B44+1,1)</f>
        <v>-</v>
      </c>
      <c r="ZN44" s="535" t="str" cm="1">
        <f t="array" ref="ZN44">INDEX(ZN$13:ZN43,$B44+1,1)</f>
        <v>-</v>
      </c>
      <c r="ZO44" s="535" t="str" cm="1">
        <f t="array" ref="ZO44">INDEX(ZO$13:ZO43,$B44+1,1)</f>
        <v>-</v>
      </c>
      <c r="ZP44" s="535" t="str" cm="1">
        <f t="array" ref="ZP44">INDEX(ZP$13:ZP43,$B44+1,1)</f>
        <v>-</v>
      </c>
      <c r="ZQ44" s="535" t="str" cm="1">
        <f t="array" ref="ZQ44">INDEX(ZQ$13:ZQ43,$B44+1,1)</f>
        <v>-</v>
      </c>
      <c r="ZR44" s="535" t="str" cm="1">
        <f t="array" ref="ZR44">INDEX(ZR$13:ZR43,$B44+1,1)</f>
        <v>-</v>
      </c>
      <c r="ZS44" s="535" t="str" cm="1">
        <f t="array" ref="ZS44">INDEX(ZS$13:ZS43,$B44+1,1)</f>
        <v>-</v>
      </c>
      <c r="ZT44" s="535" t="str" cm="1">
        <f t="array" ref="ZT44">INDEX(ZT$13:ZT43,$B44+1,1)</f>
        <v>-</v>
      </c>
      <c r="ZU44" s="535" t="str" cm="1">
        <f t="array" ref="ZU44">INDEX(ZU$13:ZU43,$B44+1,1)</f>
        <v>-</v>
      </c>
      <c r="ZV44" s="535" t="str" cm="1">
        <f t="array" ref="ZV44">INDEX(ZV$13:ZV43,$B44+1,1)</f>
        <v>-</v>
      </c>
      <c r="ZW44" s="535" t="str" cm="1">
        <f t="array" ref="ZW44">INDEX(ZW$13:ZW43,$B44+1,1)</f>
        <v>-</v>
      </c>
      <c r="ZX44" s="18"/>
      <c r="ZY44" s="411" t="str">
        <f t="shared" ca="1" si="237"/>
        <v>-</v>
      </c>
      <c r="ZZ44" s="535" t="str" cm="1">
        <f t="array" ref="ZZ44">INDEX(ZZ$13:ZZ43,$B44+1,1)</f>
        <v>-</v>
      </c>
      <c r="AAA44" s="535" t="str" cm="1">
        <f t="array" ref="AAA44">INDEX(AAA$13:AAA43,$B44+1,1)</f>
        <v>-</v>
      </c>
      <c r="AAB44" s="535" t="str" cm="1">
        <f t="array" ref="AAB44">INDEX(AAB$13:AAB43,$B44+1,1)</f>
        <v>-</v>
      </c>
      <c r="AAC44" s="535" t="str" cm="1">
        <f t="array" ref="AAC44">INDEX(AAC$13:AAC43,$B44+1,1)</f>
        <v>-</v>
      </c>
      <c r="AAD44" s="535" cm="1">
        <f t="array" ref="AAD44">INDEX(AAD$13:AAD43,$B44+1,1)</f>
        <v>0</v>
      </c>
      <c r="AAE44" s="535" t="str" cm="1">
        <f t="array" ref="AAE44">INDEX(AAE$13:AAE43,$B44+1,1)</f>
        <v>-</v>
      </c>
      <c r="AAF44" s="535" t="str" cm="1">
        <f t="array" ref="AAF44">INDEX(AAF$13:AAF43,$B44+1,1)</f>
        <v>-</v>
      </c>
      <c r="AAG44" s="535" t="str" cm="1">
        <f t="array" ref="AAG44">INDEX(AAG$13:AAG43,$B44+1,1)</f>
        <v>-</v>
      </c>
      <c r="AAH44" s="535" t="str" cm="1">
        <f t="array" ref="AAH44">INDEX(AAH$13:AAH43,$B44+1,1)</f>
        <v>-</v>
      </c>
      <c r="AAI44" s="535" t="str" cm="1">
        <f t="array" ref="AAI44">INDEX(AAI$13:AAI43,$B44+1,1)</f>
        <v>-</v>
      </c>
      <c r="AAJ44" s="535" t="str" cm="1">
        <f t="array" ref="AAJ44">INDEX(AAJ$13:AAJ43,$B44+1,1)</f>
        <v>-</v>
      </c>
      <c r="AAK44" s="535" t="str" cm="1">
        <f t="array" ref="AAK44">INDEX(AAK$13:AAK43,$B44+1,1)</f>
        <v>-</v>
      </c>
      <c r="AAL44" s="535" t="str" cm="1">
        <f t="array" ref="AAL44">INDEX(AAL$13:AAL43,$B44+1,1)</f>
        <v>-</v>
      </c>
      <c r="AAM44" s="535" t="b" cm="1">
        <f t="array" ref="AAM44">INDEX(AAM$13:AAM43,$B44+1,1)</f>
        <v>1</v>
      </c>
      <c r="AAN44" s="535" t="str" cm="1">
        <f t="array" ref="AAN44">INDEX(AAN$13:AAN43,$B44+1,1)</f>
        <v>-</v>
      </c>
      <c r="AAO44" s="535" cm="1">
        <f t="array" ref="AAO44">INDEX(AAO$13:AAO43,$B44+1,1)</f>
        <v>0</v>
      </c>
      <c r="AAP44" s="535" cm="1">
        <f t="array" ref="AAP44">INDEX(AAP$13:AAP43,$B44+1,1)</f>
        <v>0</v>
      </c>
      <c r="AAQ44" s="535" cm="1">
        <f t="array" ref="AAQ44">INDEX(AAQ$13:AAQ43,$B44+1,1)</f>
        <v>0</v>
      </c>
      <c r="AAR44" s="18"/>
      <c r="AAS44" s="535" t="str" cm="1">
        <f t="array" ref="AAS44">INDEX(AAS$13:AAS43,$B44+1,1)</f>
        <v>-</v>
      </c>
      <c r="AAT44" s="535" t="str" cm="1">
        <f t="array" ref="AAT44">INDEX(AAT$13:AAT43,$B44+1,1)</f>
        <v>-</v>
      </c>
      <c r="AAU44" s="535" t="str" cm="1">
        <f t="array" ref="AAU44">INDEX(AAU$13:AAU43,$B44+1,1)</f>
        <v>-</v>
      </c>
      <c r="AAV44" s="535" t="str" cm="1">
        <f t="array" ref="AAV44">INDEX(AAV$13:AAV43,$B44+1,1)</f>
        <v>-</v>
      </c>
      <c r="AAW44" s="535" cm="1">
        <f t="array" ref="AAW44">INDEX(AAW$13:AAW43,$B44+1,1)</f>
        <v>1</v>
      </c>
      <c r="AAX44" s="535" cm="1">
        <f t="array" ref="AAX44">INDEX(AAX$13:AAX43,$B44+1,1)</f>
        <v>1</v>
      </c>
      <c r="AAY44" s="535" cm="1">
        <f t="array" ref="AAY44">INDEX(AAY$13:AAY43,$B44+1,1)</f>
        <v>1</v>
      </c>
      <c r="AAZ44" s="535" cm="1">
        <f t="array" ref="AAZ44">INDEX(AAZ$13:AAZ43,$B44+1,1)</f>
        <v>1</v>
      </c>
      <c r="ABA44" s="535" t="str" cm="1">
        <f t="array" ref="ABA44">INDEX(ABA$13:ABA43,$B44+1,1)</f>
        <v>-</v>
      </c>
      <c r="ABB44" s="535" t="str" cm="1">
        <f t="array" ref="ABB44">INDEX(ABB$13:ABB43,$B44+1,1)</f>
        <v>-</v>
      </c>
      <c r="ABC44" s="535" t="str" cm="1">
        <f t="array" ref="ABC44">INDEX(ABC$13:ABC43,$B44+1,1)</f>
        <v>-</v>
      </c>
      <c r="ABD44" s="535" t="str" cm="1">
        <f t="array" ref="ABD44">INDEX(ABD$13:ABD43,$B44+1,1)</f>
        <v>-</v>
      </c>
      <c r="ABE44" s="535" t="str" cm="1">
        <f t="array" ref="ABE44">INDEX(ABE$13:ABE43,$B44+1,1)</f>
        <v>-</v>
      </c>
      <c r="ABF44" s="535" t="str" cm="1">
        <f t="array" ref="ABF44">INDEX(ABF$13:ABF43,$B44+1,1)</f>
        <v>-</v>
      </c>
      <c r="ABG44" s="535" t="str" cm="1">
        <f t="array" ref="ABG44">INDEX(ABG$13:ABG43,$B44+1,1)</f>
        <v>-</v>
      </c>
      <c r="ABH44" s="18"/>
      <c r="ABI44" s="535" t="str" cm="1">
        <f t="array" ref="ABI44">INDEX(ABI$13:ABI43,$B44+1,1)</f>
        <v>-</v>
      </c>
      <c r="ABJ44" s="411">
        <f t="shared" si="187"/>
        <v>1</v>
      </c>
      <c r="ABK44" s="18"/>
      <c r="ABL44" s="535" t="str" cm="1">
        <f t="array" ref="ABL44">INDEX(ABL$13:ABL43,$B44+1,1)</f>
        <v>-</v>
      </c>
      <c r="ABM44" s="535" t="str" cm="1">
        <f t="array" ref="ABM44">INDEX(ABM$13:ABM43,$B44+1,1)</f>
        <v>-</v>
      </c>
      <c r="ABN44" s="535" t="str" cm="1">
        <f t="array" ref="ABN44">INDEX(ABN$13:ABN43,$B44+1,1)</f>
        <v>-</v>
      </c>
      <c r="ABO44" s="535" t="str" cm="1">
        <f t="array" ref="ABO44">INDEX(ABO$13:ABO43,$B44+1,1)</f>
        <v>-</v>
      </c>
      <c r="ABP44" s="535" t="str" cm="1">
        <f t="array" ref="ABP44">INDEX(ABP$13:ABP43,$B44+1,1)</f>
        <v>-</v>
      </c>
      <c r="ABQ44" s="535" t="str" cm="1">
        <f t="array" ref="ABQ44">INDEX(ABQ$13:ABQ43,$B44+1,1)</f>
        <v>-</v>
      </c>
      <c r="ABR44" s="535" t="str" cm="1">
        <f t="array" ref="ABR44">INDEX(ABR$13:ABR43,$B44+1,1)</f>
        <v>-</v>
      </c>
      <c r="ABS44" s="535" t="str" cm="1">
        <f t="array" ref="ABS44">INDEX(ABS$13:ABS43,$B44+1,1)</f>
        <v>-</v>
      </c>
      <c r="ABT44" s="535" t="str" cm="1">
        <f t="array" ref="ABT44">INDEX(ABT$13:ABT43,$B44+1,1)</f>
        <v>-</v>
      </c>
      <c r="ABU44" s="535" t="str" cm="1">
        <f t="array" ref="ABU44">INDEX(ABU$13:ABU43,$B44+1,1)</f>
        <v>-</v>
      </c>
      <c r="ABV44" s="535" t="str" cm="1">
        <f t="array" ref="ABV44">INDEX(ABV$13:ABV43,$B44+1,1)</f>
        <v>-</v>
      </c>
      <c r="ABW44" s="535" t="str" cm="1">
        <f t="array" ref="ABW44">INDEX(ABW$13:ABW43,$B44+1,1)</f>
        <v>-</v>
      </c>
      <c r="ABX44" s="535" t="str" cm="1">
        <f t="array" ref="ABX44">INDEX(ABX$13:ABX43,$B44+1,1)</f>
        <v>-</v>
      </c>
      <c r="ABY44" s="535" t="str" cm="1">
        <f t="array" ref="ABY44">INDEX(ABY$13:ABY43,$B44+1,1)</f>
        <v>-</v>
      </c>
      <c r="ABZ44" s="535" t="str" cm="1">
        <f t="array" ref="ABZ44">INDEX(ABZ$13:ABZ43,$B44+1,1)</f>
        <v>-</v>
      </c>
      <c r="ACA44" s="535" t="str" cm="1">
        <f t="array" ref="ACA44">INDEX(ACA$13:ACA43,$B44+1,1)</f>
        <v>-</v>
      </c>
      <c r="ACB44" s="535" t="str" cm="1">
        <f t="array" ref="ACB44">INDEX(ACB$13:ACB43,$B44+1,1)</f>
        <v>-</v>
      </c>
      <c r="ACC44" s="535" t="str" cm="1">
        <f t="array" ref="ACC44">INDEX(ACC$13:ACC43,$B44+1,1)</f>
        <v>-</v>
      </c>
      <c r="ACD44" s="535" t="str" cm="1">
        <f t="array" ref="ACD44">INDEX(ACD$13:ACD43,$B44+1,1)</f>
        <v>-</v>
      </c>
      <c r="ACE44" s="535" t="str" cm="1">
        <f t="array" ref="ACE44">INDEX(ACE$13:ACE43,$B44+1,1)</f>
        <v>-</v>
      </c>
      <c r="ACF44" s="535" t="str" cm="1">
        <f t="array" ref="ACF44">INDEX(ACF$13:ACF43,$B44+1,1)</f>
        <v>-</v>
      </c>
      <c r="ACG44" s="535" t="str" cm="1">
        <f t="array" ref="ACG44">INDEX(ACG$13:ACG43,$B44+1,1)</f>
        <v>-</v>
      </c>
      <c r="ACH44" s="535" t="str" cm="1">
        <f t="array" ref="ACH44">INDEX(ACH$13:ACH43,$B44+1,1)</f>
        <v>-</v>
      </c>
      <c r="ACI44" s="535" t="str" cm="1">
        <f t="array" ref="ACI44">INDEX(ACI$13:ACI43,$B44+1,1)</f>
        <v>-</v>
      </c>
      <c r="ACJ44" s="535" t="str" cm="1">
        <f t="array" ref="ACJ44">INDEX(ACJ$13:ACJ43,$B44+1,1)</f>
        <v>-</v>
      </c>
      <c r="ACK44" s="535" t="str" cm="1">
        <f t="array" ref="ACK44">INDEX(ACK$13:ACK43,$B44+1,1)</f>
        <v>-</v>
      </c>
      <c r="ACL44" s="535" t="str" cm="1">
        <f t="array" ref="ACL44">INDEX(ACL$13:ACL43,$B44+1,1)</f>
        <v>-</v>
      </c>
      <c r="ACM44" s="535" t="str" cm="1">
        <f t="array" ref="ACM44">INDEX(ACM$13:ACM43,$B44+1,1)</f>
        <v>-</v>
      </c>
      <c r="ACN44" s="535" t="str" cm="1">
        <f t="array" ref="ACN44">INDEX(ACN$13:ACN43,$B44+1,1)</f>
        <v>-</v>
      </c>
      <c r="ACO44" s="535" t="str" cm="1">
        <f t="array" ref="ACO44">INDEX(ACO$13:ACO43,$B44+1,1)</f>
        <v>-</v>
      </c>
      <c r="ACP44" s="535" t="str" cm="1">
        <f t="array" ref="ACP44">INDEX(ACP$13:ACP43,$B44+1,1)</f>
        <v>-</v>
      </c>
      <c r="ACQ44" s="535" t="str" cm="1">
        <f t="array" ref="ACQ44">INDEX(ACQ$13:ACQ43,$B44+1,1)</f>
        <v>-</v>
      </c>
      <c r="ACR44" s="535" t="str" cm="1">
        <f t="array" ref="ACR44">INDEX(ACR$13:ACR43,$B44+1,1)</f>
        <v>-</v>
      </c>
      <c r="ACS44" s="535" t="str" cm="1">
        <f t="array" ref="ACS44">INDEX(ACS$13:ACS43,$B44+1,1)</f>
        <v>-</v>
      </c>
      <c r="ACT44" s="535" t="str" cm="1">
        <f t="array" ref="ACT44">INDEX(ACT$13:ACT43,$B44+1,1)</f>
        <v>-</v>
      </c>
      <c r="ACU44" s="535" t="str" cm="1">
        <f t="array" ref="ACU44">INDEX(ACU$13:ACU43,$B44+1,1)</f>
        <v>-</v>
      </c>
      <c r="ACV44" s="535" t="str" cm="1">
        <f t="array" ref="ACV44">INDEX(ACV$13:ACV43,$B44+1,1)</f>
        <v>-</v>
      </c>
      <c r="ACW44" s="535" t="str" cm="1">
        <f t="array" ref="ACW44">INDEX(ACW$13:ACW43,$B44+1,1)</f>
        <v>-</v>
      </c>
      <c r="ACX44" s="535" t="str" cm="1">
        <f t="array" ref="ACX44">INDEX(ACX$13:ACX43,$B44+1,1)</f>
        <v>-</v>
      </c>
      <c r="ACY44" s="535" t="str" cm="1">
        <f t="array" ref="ACY44">INDEX(ACY$13:ACY43,$B44+1,1)</f>
        <v>-</v>
      </c>
      <c r="ACZ44" s="535" t="str" cm="1">
        <f t="array" ref="ACZ44">INDEX(ACZ$13:ACZ43,$B44+1,1)</f>
        <v>-</v>
      </c>
      <c r="ADA44" s="535" t="str" cm="1">
        <f t="array" ref="ADA44">INDEX(ADA$13:ADA43,$B44+1,1)</f>
        <v>-</v>
      </c>
      <c r="ADB44" s="535" cm="1">
        <f t="array" ref="ADB44">INDEX(ADB$13:ADB43,$B44+1,1)</f>
        <v>1</v>
      </c>
      <c r="ADC44" s="535" cm="1">
        <f t="array" ref="ADC44">INDEX(ADC$13:ADC43,$B44+1,1)</f>
        <v>1</v>
      </c>
      <c r="ADD44" s="535" t="str" cm="1">
        <f t="array" ref="ADD44">INDEX(ADD$13:ADD43,$B44+1,1)</f>
        <v>-</v>
      </c>
      <c r="ADE44" s="535" t="str" cm="1">
        <f t="array" ref="ADE44">INDEX(ADE$13:ADE43,$B44+1,1)</f>
        <v>-</v>
      </c>
      <c r="ADF44" s="535" t="str" cm="1">
        <f t="array" ref="ADF44">INDEX(ADF$13:ADF43,$B44+1,1)</f>
        <v>-</v>
      </c>
      <c r="ADG44" s="535" t="str" cm="1">
        <f t="array" ref="ADG44">INDEX(ADG$13:ADG43,$B44+1,1)</f>
        <v>-</v>
      </c>
      <c r="ADH44" s="535" t="str" cm="1">
        <f t="array" ref="ADH44">INDEX(ADH$13:ADH43,$B44+1,1)</f>
        <v>-</v>
      </c>
      <c r="ADI44" s="535" t="str" cm="1">
        <f t="array" ref="ADI44">INDEX(ADI$13:ADI43,$B44+1,1)</f>
        <v>-</v>
      </c>
      <c r="ADJ44" s="535" t="str" cm="1">
        <f t="array" ref="ADJ44">INDEX(ADJ$13:ADJ43,$B44+1,1)</f>
        <v>-</v>
      </c>
      <c r="ADK44" s="535" t="str" cm="1">
        <f t="array" ref="ADK44">INDEX(ADK$13:ADK43,$B44+1,1)</f>
        <v>-</v>
      </c>
      <c r="ADL44" s="535" t="str" cm="1">
        <f t="array" ref="ADL44">INDEX(ADL$13:ADL43,$B44+1,1)</f>
        <v>-</v>
      </c>
      <c r="ADM44" s="535" t="str" cm="1">
        <f t="array" ref="ADM44">INDEX(ADM$13:ADM43,$B44+1,1)</f>
        <v>-</v>
      </c>
      <c r="ADN44" s="535" t="str" cm="1">
        <f t="array" ref="ADN44">INDEX(ADN$13:ADN43,$B44+1,1)</f>
        <v>-</v>
      </c>
      <c r="ADO44" s="535" t="str" cm="1">
        <f t="array" ref="ADO44">INDEX(ADO$13:ADO43,$B44+1,1)</f>
        <v>-</v>
      </c>
      <c r="ADP44" s="535" t="str" cm="1">
        <f t="array" ref="ADP44">INDEX(ADP$13:ADP43,$B44+1,1)</f>
        <v>-</v>
      </c>
      <c r="ADQ44" s="18"/>
      <c r="ADR44" s="535" t="str" cm="1">
        <f t="array" ref="ADR44">INDEX(ADR$13:ADR43,$B44+1,1)</f>
        <v>-</v>
      </c>
      <c r="ADS44" s="535" t="str" cm="1">
        <f t="array" ref="ADS44">INDEX(ADS$13:ADS43,$B44+1,1)</f>
        <v>-</v>
      </c>
      <c r="ADT44" s="535" t="str" cm="1">
        <f t="array" ref="ADT44">INDEX(ADT$13:ADT43,$B44+1,1)</f>
        <v>-</v>
      </c>
      <c r="ADU44" s="535" t="str" cm="1">
        <f t="array" ref="ADU44">INDEX(ADU$13:ADU43,$B44+1,1)</f>
        <v>-</v>
      </c>
      <c r="ADV44" s="535" t="str" cm="1">
        <f t="array" ref="ADV44">INDEX(ADV$13:ADV43,$B44+1,1)</f>
        <v>-</v>
      </c>
      <c r="ADW44" s="535" t="str" cm="1">
        <f t="array" ref="ADW44">INDEX(ADW$13:ADW43,$B44+1,1)</f>
        <v>-</v>
      </c>
      <c r="ADX44" s="535" t="str" cm="1">
        <f t="array" ref="ADX44">INDEX(ADX$13:ADX43,$B44+1,1)</f>
        <v>-</v>
      </c>
      <c r="ADY44" s="535" t="str" cm="1">
        <f t="array" ref="ADY44">INDEX(ADY$13:ADY43,$B44+1,1)</f>
        <v>-</v>
      </c>
      <c r="ADZ44" s="535" t="str" cm="1">
        <f t="array" ref="ADZ44">INDEX(ADZ$13:ADZ43,$B44+1,1)</f>
        <v>-</v>
      </c>
      <c r="AEA44" s="535" t="str" cm="1">
        <f t="array" ref="AEA44">INDEX(AEA$13:AEA43,$B44+1,1)</f>
        <v>-</v>
      </c>
      <c r="AEB44" s="535" t="str" cm="1">
        <f t="array" ref="AEB44">INDEX(AEB$13:AEB43,$B44+1,1)</f>
        <v>-</v>
      </c>
      <c r="AEC44" s="535" t="str" cm="1">
        <f t="array" ref="AEC44">INDEX(AEC$13:AEC43,$B44+1,1)</f>
        <v>-</v>
      </c>
      <c r="AED44" s="535" t="str" cm="1">
        <f t="array" ref="AED44">INDEX(AED$13:AED43,$B44+1,1)</f>
        <v>-</v>
      </c>
      <c r="AEE44" s="535" t="str" cm="1">
        <f t="array" ref="AEE44">INDEX(AEE$13:AEE43,$B44+1,1)</f>
        <v>-</v>
      </c>
      <c r="AEF44" s="535" t="str" cm="1">
        <f t="array" ref="AEF44">INDEX(AEF$13:AEF43,$B44+1,1)</f>
        <v>-</v>
      </c>
      <c r="AEG44" s="535" t="str" cm="1">
        <f t="array" ref="AEG44">INDEX(AEG$13:AEG43,$B44+1,1)</f>
        <v>-</v>
      </c>
      <c r="AEH44" s="535" t="str" cm="1">
        <f t="array" ref="AEH44">INDEX(AEH$13:AEH43,$B44+1,1)</f>
        <v>-</v>
      </c>
      <c r="AEI44" s="535" t="str" cm="1">
        <f t="array" ref="AEI44">INDEX(AEI$13:AEI43,$B44+1,1)</f>
        <v>-</v>
      </c>
      <c r="AEJ44" s="535" t="str" cm="1">
        <f t="array" ref="AEJ44">INDEX(AEJ$13:AEJ43,$B44+1,1)</f>
        <v>-</v>
      </c>
      <c r="AEK44" s="535" t="str" cm="1">
        <f t="array" ref="AEK44">INDEX(AEK$13:AEK43,$B44+1,1)</f>
        <v>-</v>
      </c>
      <c r="AEL44" s="535" t="str" cm="1">
        <f t="array" ref="AEL44">INDEX(AEL$13:AEL43,$B44+1,1)</f>
        <v>-</v>
      </c>
      <c r="AEM44" s="535" t="str" cm="1">
        <f t="array" ref="AEM44">INDEX(AEM$13:AEM43,$B44+1,1)</f>
        <v>-</v>
      </c>
      <c r="AEN44" s="535" t="str" cm="1">
        <f t="array" ref="AEN44">INDEX(AEN$13:AEN43,$B44+1,1)</f>
        <v>-</v>
      </c>
      <c r="AEO44" s="535" t="str" cm="1">
        <f t="array" ref="AEO44">INDEX(AEO$13:AEO43,$B44+1,1)</f>
        <v>-</v>
      </c>
      <c r="AEP44" s="535" t="str" cm="1">
        <f t="array" ref="AEP44">INDEX(AEP$13:AEP43,$B44+1,1)</f>
        <v>-</v>
      </c>
      <c r="AEQ44" s="535" t="str" cm="1">
        <f t="array" ref="AEQ44">INDEX(AEQ$13:AEQ43,$B44+1,1)</f>
        <v>-</v>
      </c>
      <c r="AER44" s="535" t="str" cm="1">
        <f t="array" ref="AER44">INDEX(AER$13:AER43,$B44+1,1)</f>
        <v>-</v>
      </c>
      <c r="AES44" s="535" t="str" cm="1">
        <f t="array" ref="AES44">INDEX(AES$13:AES43,$B44+1,1)</f>
        <v>-</v>
      </c>
      <c r="AET44" s="535" t="str" cm="1">
        <f t="array" ref="AET44">INDEX(AET$13:AET43,$B44+1,1)</f>
        <v>-</v>
      </c>
      <c r="AEU44" s="535" t="str" cm="1">
        <f t="array" ref="AEU44">INDEX(AEU$13:AEU43,$B44+1,1)</f>
        <v>-</v>
      </c>
      <c r="AEV44" s="535" t="str" cm="1">
        <f t="array" ref="AEV44">INDEX(AEV$13:AEV43,$B44+1,1)</f>
        <v>-</v>
      </c>
      <c r="AEW44" s="535" t="str" cm="1">
        <f t="array" ref="AEW44">INDEX(AEW$13:AEW43,$B44+1,1)</f>
        <v>-</v>
      </c>
      <c r="AEX44" s="535" t="str" cm="1">
        <f t="array" ref="AEX44">INDEX(AEX$13:AEX43,$B44+1,1)</f>
        <v>-</v>
      </c>
      <c r="AEY44" s="535" t="str" cm="1">
        <f t="array" ref="AEY44">INDEX(AEY$13:AEY43,$B44+1,1)</f>
        <v>-</v>
      </c>
      <c r="AEZ44" s="535" t="str" cm="1">
        <f t="array" ref="AEZ44">INDEX(AEZ$13:AEZ43,$B44+1,1)</f>
        <v>-</v>
      </c>
      <c r="AFA44" s="535" t="str" cm="1">
        <f t="array" ref="AFA44">INDEX(AFA$13:AFA43,$B44+1,1)</f>
        <v>-</v>
      </c>
      <c r="AFB44" s="535" t="str" cm="1">
        <f t="array" ref="AFB44">INDEX(AFB$13:AFB43,$B44+1,1)</f>
        <v>-</v>
      </c>
      <c r="AFC44" s="535" t="str" cm="1">
        <f t="array" ref="AFC44">INDEX(AFC$13:AFC43,$B44+1,1)</f>
        <v>-</v>
      </c>
      <c r="AFD44" s="535" t="str" cm="1">
        <f t="array" ref="AFD44">INDEX(AFD$13:AFD43,$B44+1,1)</f>
        <v>-</v>
      </c>
      <c r="AFE44" s="535" t="str" cm="1">
        <f t="array" ref="AFE44">INDEX(AFE$13:AFE43,$B44+1,1)</f>
        <v>-</v>
      </c>
      <c r="AFF44" s="535" t="str" cm="1">
        <f t="array" ref="AFF44">INDEX(AFF$13:AFF43,$B44+1,1)</f>
        <v>-</v>
      </c>
      <c r="AFG44" s="535" t="str" cm="1">
        <f t="array" ref="AFG44">INDEX(AFG$13:AFG43,$B44+1,1)</f>
        <v>-</v>
      </c>
      <c r="AFH44" s="535" t="str" cm="1">
        <f t="array" ref="AFH44">INDEX(AFH$13:AFH43,$B44+1,1)</f>
        <v>-</v>
      </c>
      <c r="AFI44" s="535" t="str" cm="1">
        <f t="array" ref="AFI44">INDEX(AFI$13:AFI43,$B44+1,1)</f>
        <v>-</v>
      </c>
      <c r="AFJ44" s="535" t="str" cm="1">
        <f t="array" ref="AFJ44">INDEX(AFJ$13:AFJ43,$B44+1,1)</f>
        <v>-</v>
      </c>
      <c r="AFK44" s="535" t="str" cm="1">
        <f t="array" ref="AFK44">INDEX(AFK$13:AFK43,$B44+1,1)</f>
        <v>-</v>
      </c>
      <c r="AFL44" s="535" t="str" cm="1">
        <f t="array" ref="AFL44">INDEX(AFL$13:AFL43,$B44+1,1)</f>
        <v>-</v>
      </c>
      <c r="AFM44" s="535" t="str" cm="1">
        <f t="array" ref="AFM44">INDEX(AFM$13:AFM43,$B44+1,1)</f>
        <v>-</v>
      </c>
      <c r="AFN44" s="535" t="str" cm="1">
        <f t="array" ref="AFN44">INDEX(AFN$13:AFN43,$B44+1,1)</f>
        <v>-</v>
      </c>
      <c r="AFO44" s="535" t="str" cm="1">
        <f t="array" ref="AFO44">INDEX(AFO$13:AFO43,$B44+1,1)</f>
        <v>-</v>
      </c>
      <c r="AFP44" s="535" t="str" cm="1">
        <f t="array" ref="AFP44">INDEX(AFP$13:AFP43,$B44+1,1)</f>
        <v>-</v>
      </c>
      <c r="AFQ44" s="535" t="str" cm="1">
        <f t="array" ref="AFQ44">INDEX(AFQ$13:AFQ43,$B44+1,1)</f>
        <v>-</v>
      </c>
      <c r="AFR44" s="535" t="str" cm="1">
        <f t="array" ref="AFR44">INDEX(AFR$13:AFR43,$B44+1,1)</f>
        <v>-</v>
      </c>
      <c r="AFS44" s="535" t="str" cm="1">
        <f t="array" ref="AFS44">INDEX(AFS$13:AFS43,$B44+1,1)</f>
        <v>-</v>
      </c>
      <c r="AFT44" s="535" t="str" cm="1">
        <f t="array" ref="AFT44">INDEX(AFT$13:AFT43,$B44+1,1)</f>
        <v>-</v>
      </c>
      <c r="AFU44" s="535" t="str" cm="1">
        <f t="array" ref="AFU44">INDEX(AFU$13:AFU43,$B44+1,1)</f>
        <v>-</v>
      </c>
      <c r="AFV44" s="535" t="str" cm="1">
        <f t="array" ref="AFV44">INDEX(AFV$13:AFV43,$B44+1,1)</f>
        <v>-</v>
      </c>
      <c r="AFW44" s="535" t="str" cm="1">
        <f t="array" ref="AFW44">INDEX(AFW$13:AFW43,$B44+1,1)</f>
        <v>-</v>
      </c>
      <c r="AFX44" s="535" t="str" cm="1">
        <f t="array" ref="AFX44">INDEX(AFX$13:AFX43,$B44+1,1)</f>
        <v>-</v>
      </c>
      <c r="AFY44" s="535" t="str" cm="1">
        <f t="array" ref="AFY44">INDEX(AFY$13:AFY43,$B44+1,1)</f>
        <v>-</v>
      </c>
      <c r="AFZ44" s="535" t="str" cm="1">
        <f t="array" ref="AFZ44">INDEX(AFZ$13:AFZ43,$B44+1,1)</f>
        <v>-</v>
      </c>
      <c r="AGA44" s="535" t="str" cm="1">
        <f t="array" ref="AGA44">INDEX(AGA$13:AGA43,$B44+1,1)</f>
        <v>-</v>
      </c>
      <c r="AGB44" s="535" t="str" cm="1">
        <f t="array" ref="AGB44">INDEX(AGB$13:AGB43,$B44+1,1)</f>
        <v>-</v>
      </c>
      <c r="AGC44" s="535" t="str" cm="1">
        <f t="array" ref="AGC44">INDEX(AGC$13:AGC43,$B44+1,1)</f>
        <v>-</v>
      </c>
      <c r="AGD44" s="535" t="str" cm="1">
        <f t="array" ref="AGD44">INDEX(AGD$13:AGD43,$B44+1,1)</f>
        <v>-</v>
      </c>
      <c r="AGE44" s="535" t="str" cm="1">
        <f t="array" ref="AGE44">INDEX(AGE$13:AGE43,$B44+1,1)</f>
        <v>-</v>
      </c>
      <c r="AGF44" s="535" t="str" cm="1">
        <f t="array" ref="AGF44">INDEX(AGF$13:AGF43,$B44+1,1)</f>
        <v>-</v>
      </c>
      <c r="AGG44" s="535" t="str" cm="1">
        <f t="array" ref="AGG44">INDEX(AGG$13:AGG43,$B44+1,1)</f>
        <v>-</v>
      </c>
      <c r="AGH44" s="535" t="str" cm="1">
        <f t="array" ref="AGH44">INDEX(AGH$13:AGH43,$B44+1,1)</f>
        <v>-</v>
      </c>
      <c r="AGI44" s="535" t="str" cm="1">
        <f t="array" ref="AGI44">INDEX(AGI$13:AGI43,$B44+1,1)</f>
        <v>-</v>
      </c>
      <c r="AGJ44" s="535" t="str" cm="1">
        <f t="array" ref="AGJ44">INDEX(AGJ$13:AGJ43,$B44+1,1)</f>
        <v>-</v>
      </c>
      <c r="AGK44" s="535" t="str" cm="1">
        <f t="array" ref="AGK44">INDEX(AGK$13:AGK43,$B44+1,1)</f>
        <v>-</v>
      </c>
      <c r="AGL44" s="535" t="str" cm="1">
        <f t="array" ref="AGL44">INDEX(AGL$13:AGL43,$B44+1,1)</f>
        <v>-</v>
      </c>
      <c r="AGM44" s="535" t="str" cm="1">
        <f t="array" ref="AGM44">INDEX(AGM$13:AGM43,$B44+1,1)</f>
        <v>-</v>
      </c>
      <c r="AGN44" s="535" t="str" cm="1">
        <f t="array" ref="AGN44">INDEX(AGN$13:AGN43,$B44+1,1)</f>
        <v>-</v>
      </c>
      <c r="AGO44" s="535" t="str" cm="1">
        <f t="array" ref="AGO44">INDEX(AGO$13:AGO43,$B44+1,1)</f>
        <v>-</v>
      </c>
      <c r="AGP44" s="535" t="str" cm="1">
        <f t="array" ref="AGP44">INDEX(AGP$13:AGP43,$B44+1,1)</f>
        <v>-</v>
      </c>
      <c r="AGQ44" s="535" t="str" cm="1">
        <f t="array" ref="AGQ44">INDEX(AGQ$13:AGQ43,$B44+1,1)</f>
        <v>-</v>
      </c>
      <c r="AGR44" s="535" t="str" cm="1">
        <f t="array" ref="AGR44">INDEX(AGR$13:AGR43,$B44+1,1)</f>
        <v>-</v>
      </c>
      <c r="AGS44" s="535" t="str" cm="1">
        <f t="array" ref="AGS44">INDEX(AGS$13:AGS43,$B44+1,1)</f>
        <v>-</v>
      </c>
      <c r="AGT44" s="535" t="str" cm="1">
        <f t="array" ref="AGT44">INDEX(AGT$13:AGT43,$B44+1,1)</f>
        <v>-</v>
      </c>
      <c r="AGU44" s="535" t="str" cm="1">
        <f t="array" ref="AGU44">INDEX(AGU$13:AGU43,$B44+1,1)</f>
        <v>-</v>
      </c>
      <c r="AGV44" s="535" t="str" cm="1">
        <f t="array" ref="AGV44">INDEX(AGV$13:AGV43,$B44+1,1)</f>
        <v>-</v>
      </c>
      <c r="AGW44" s="535" t="str" cm="1">
        <f t="array" ref="AGW44">INDEX(AGW$13:AGW43,$B44+1,1)</f>
        <v>-</v>
      </c>
      <c r="AGX44" s="535" t="str" cm="1">
        <f t="array" ref="AGX44">INDEX(AGX$13:AGX43,$B44+1,1)</f>
        <v>-</v>
      </c>
      <c r="AGY44" s="535" t="str" cm="1">
        <f t="array" ref="AGY44">INDEX(AGY$13:AGY43,$B44+1,1)</f>
        <v>-</v>
      </c>
      <c r="AGZ44" s="535" t="str" cm="1">
        <f t="array" ref="AGZ44">INDEX(AGZ$13:AGZ43,$B44+1,1)</f>
        <v>-</v>
      </c>
      <c r="AHA44" s="535" t="str" cm="1">
        <f t="array" ref="AHA44">INDEX(AHA$13:AHA43,$B44+1,1)</f>
        <v>-</v>
      </c>
      <c r="AHB44" s="535" t="str" cm="1">
        <f t="array" ref="AHB44">INDEX(AHB$13:AHB43,$B44+1,1)</f>
        <v>-</v>
      </c>
      <c r="AHC44" s="535" t="str" cm="1">
        <f t="array" ref="AHC44">INDEX(AHC$13:AHC43,$B44+1,1)</f>
        <v>-</v>
      </c>
      <c r="AHD44" s="535" cm="1">
        <f t="array" ref="AHD44">INDEX(AHD$13:AHD43,$B44+1,1)</f>
        <v>0</v>
      </c>
      <c r="AHE44" s="483">
        <v>0</v>
      </c>
    </row>
    <row r="45" spans="1:889" outlineLevel="1">
      <c r="A45" s="18">
        <f t="shared" si="148"/>
        <v>32</v>
      </c>
      <c r="B45" s="18">
        <f t="shared" si="218"/>
        <v>6</v>
      </c>
      <c r="C45">
        <v>2</v>
      </c>
      <c r="D45" s="17" t="str" cm="1">
        <f t="array" ref="D45">INDEX(D$13:D44,$B45+1,1)</f>
        <v>GSW</v>
      </c>
      <c r="E45" t="b">
        <v>1</v>
      </c>
      <c r="F45" t="b">
        <v>0</v>
      </c>
      <c r="G45" t="b">
        <f>E45</f>
        <v>1</v>
      </c>
      <c r="H45" s="40" t="s">
        <v>2642</v>
      </c>
      <c r="I45" s="535" cm="1">
        <f t="array" ref="I45">INDEX(I$13:I44,$B45+1,1)</f>
        <v>1</v>
      </c>
      <c r="J45" s="535" cm="1">
        <f t="array" ref="J45">INDEX(J$13:J44,$B45+1,1)</f>
        <v>0</v>
      </c>
      <c r="K45" s="535" cm="1">
        <f t="array" ref="K45">INDEX(K$13:K44,$B45+1,1)</f>
        <v>0</v>
      </c>
      <c r="L45" s="535" cm="1">
        <f t="array" ref="L45">INDEX(L$13:L44,$B45+1,1)</f>
        <v>2</v>
      </c>
      <c r="M45" s="535" cm="1">
        <f t="array" ref="M45">INDEX(M$13:M44,$B45+1,1)</f>
        <v>0</v>
      </c>
      <c r="N45" s="535" cm="1">
        <f t="array" ref="N45">INDEX(N$13:N44,$B45+1,1)</f>
        <v>3</v>
      </c>
      <c r="O45" s="535" cm="1">
        <f t="array" ref="O45">INDEX(O$13:O44,$B45+1,1)</f>
        <v>2</v>
      </c>
      <c r="P45" s="535" cm="1">
        <f t="array" ref="P45">INDEX(P$13:P44,$B45+1,1)</f>
        <v>0</v>
      </c>
      <c r="Q45" s="535" cm="1">
        <f t="array" ref="Q45">INDEX(Q$13:Q44,$B45+1,1)</f>
        <v>0</v>
      </c>
      <c r="R45" s="535" cm="1">
        <f t="array" ref="R45">INDEX(R$13:R44,$B45+1,1)</f>
        <v>1</v>
      </c>
      <c r="S45" s="535" cm="1">
        <f t="array" ref="S45">INDEX(S$13:S44,$B45+1,1)</f>
        <v>0</v>
      </c>
      <c r="T45" s="411">
        <f t="shared" si="149"/>
        <v>2</v>
      </c>
      <c r="U45" s="411">
        <f t="shared" si="150"/>
        <v>2</v>
      </c>
      <c r="V45" s="411">
        <f t="shared" si="230"/>
        <v>2</v>
      </c>
      <c r="W45" s="773" t="b">
        <f t="shared" si="215"/>
        <v>0</v>
      </c>
      <c r="X45" s="772" t="b">
        <f t="shared" si="225"/>
        <v>1</v>
      </c>
      <c r="Y45" s="772" t="b">
        <f t="shared" si="225"/>
        <v>1</v>
      </c>
      <c r="Z45" s="791" t="b" cm="1">
        <f t="array" ref="Z45">INDEX(Z$13:Z44,$B45+1,1)</f>
        <v>0</v>
      </c>
      <c r="AA45" s="411">
        <f t="shared" si="153"/>
        <v>6</v>
      </c>
      <c r="AB45" s="411">
        <f t="shared" si="154"/>
        <v>6</v>
      </c>
      <c r="AC45" s="411"/>
      <c r="AD45" s="411">
        <f t="shared" si="155"/>
        <v>6</v>
      </c>
      <c r="AE45" s="111"/>
      <c r="AF45" s="111"/>
      <c r="AG45" s="111"/>
      <c r="AH45" s="111"/>
      <c r="AI45" s="535" cm="1">
        <f t="array" ref="AI45">INDEX(AI$13:AI44,$B45+1,1)</f>
        <v>1</v>
      </c>
      <c r="AJ45" s="535" cm="1">
        <f t="array" ref="AJ45">INDEX(AJ$13:AJ44,$B45+1,1)</f>
        <v>1</v>
      </c>
      <c r="AK45" s="535" cm="1">
        <f t="array" ref="AK45">INDEX(AK$13:AK44,$B45+1,1)</f>
        <v>1</v>
      </c>
      <c r="AL45" s="535" cm="1">
        <f t="array" ref="AL45">INDEX(AL$13:AL44,$B45+1,1)</f>
        <v>0</v>
      </c>
      <c r="AM45" s="535" cm="1">
        <f t="array" ref="AM45">INDEX(AM$13:AM44,$B45+1,1)</f>
        <v>0</v>
      </c>
      <c r="AN45" s="811" t="str" cm="1">
        <f t="array" ref="AN45">INDEX(AN$13:AN44,$B45+1,1)</f>
        <v/>
      </c>
      <c r="AO45" s="535" t="str" cm="1">
        <f t="array" ref="AO45">INDEX(AO$13:AO44,$B45+1,1)</f>
        <v/>
      </c>
      <c r="AP45" s="535">
        <v>-1</v>
      </c>
      <c r="AQ45" s="535" cm="1">
        <f t="array" ref="AQ45">INDEX(AQ$13:AQ44,$B45+1,1)</f>
        <v>1</v>
      </c>
      <c r="AR45" s="535" cm="1">
        <f t="array" ref="AR45">INDEX(AR$13:AR44,$B45+1,1)</f>
        <v>1</v>
      </c>
      <c r="AS45" s="111"/>
      <c r="AT45" s="111"/>
      <c r="AU45" s="111"/>
      <c r="AV45" s="111"/>
      <c r="AW45" s="111"/>
      <c r="AX45" s="111"/>
      <c r="AY45" s="111"/>
      <c r="AZ45" s="111"/>
      <c r="BA45" s="18"/>
      <c r="BB45" s="18"/>
      <c r="BC45" s="200" t="str" cm="1">
        <f t="array" aca="1" ref="BC45" ca="1">$H45&amp;" "        &amp;_xlfn.SINGLE( INDEX(i.ModelStructure,$I45,1))    &amp;" "
&amp; $D45        &amp;       IF(OR($CG45="-", $CG45),"_PInp","_Full")&amp;    CHOOSE($DT45+1," Fine","  MWM","  SFM","  CFS","  GFS"," Meat"," Wool","  Mat "," 1stC"," Term"," Shed","     ")&amp;IF($FG45=1,"&amp;EL","   ")&amp;IF($DZ45=TRUE,"&amp;BBT","    ")
&amp;      " TOL"&amp;_xlfn.SINGLE(INDEX(i.TOL_Desc,1,$N45))   &amp; " Scan"&amp;$AK45
&amp;       CHOOSE($K45+1," CFS"," GFS"," NFS")&amp;     " CG_"&amp;_xlfn.SINGLE(_xlfn.SWITCH($ZY45,"-",1,TRUE,1,FALSE,0))&amp;_xlfn.SINGLE(    IF($AAB45="-"," FodCrop    ",_xlfn.SWITCH(VALUE(LEFT($AAB$4,1)),0," All",6," Lup",9," Oat",11," OaF")&amp;"_Fod"&amp;TEXT($AAB45,"000%")))
&amp;" REV"&amp;"_"&amp;TEXT($JJ45,"00;-0;00;@ ")&amp;TEXT($AP45,"00;-0;00;  @")&amp;"_"&amp;TEXT($JO45,"0")&amp;"_"&amp;TEXT($AR45,"0")
&amp; " RR"&amp;TEXT(SUM($FK45:$FL45),"+00%;-00%;    ;@")
&amp; " ("&amp;IF($DM45,"P","E")   &amp;IF($DN45,"T","t")        &amp;     "_F"&amp;IF($ACM45=TRUE,3,0)+COUNTIF($ACE45:$ACI45,TRUE)+COUNTIF($BX45:$BY45,"&gt;0")&amp;IF($ACK45=TRUE,3,0)+COUNTIF($BX45:$BY45,"&gt;0")&amp;"N"&amp;$ACP45&amp;$ACQ45&amp;"L"&amp;$ADB45&amp;$ADC45&amp;"_"&amp;$ADA45&amp;")"</f>
        <v>REV_create   SE GSW_PInp  GFS        TOLSpr Scan1 CFS CG_1 FodCrop     REV_- -1_1_1 RR+01% (Et_F00N--L11_-)</v>
      </c>
      <c r="BD45" s="8" t="str">
        <f ca="1">IF(COUNTIF($BC$13:$BC45,$BC45)=1,"-","Dup")</f>
        <v>-</v>
      </c>
      <c r="BE45" s="18"/>
      <c r="BF45" s="535" t="b" cm="1">
        <f t="array" ref="BF45">INDEX(BF$13:BF44,$B45+1,1)</f>
        <v>0</v>
      </c>
      <c r="BG45" s="535" t="b" cm="1">
        <f t="array" ref="BG45">INDEX(BG$13:BG44,$B45+1,1)</f>
        <v>0</v>
      </c>
      <c r="BH45" s="535" t="b" cm="1">
        <f t="array" ref="BH45">INDEX(BH$13:BH44,$B45+1,1)</f>
        <v>0</v>
      </c>
      <c r="BI45" s="535" t="b" cm="1">
        <f t="array" ref="BI45">INDEX(BI$13:BI44,$B45+1,1)</f>
        <v>0</v>
      </c>
      <c r="BJ45" s="535" t="b" cm="1">
        <f t="array" ref="BJ45">INDEX(BJ$13:BJ44,$B45+1,1)</f>
        <v>0</v>
      </c>
      <c r="BK45" s="535" t="b" cm="1">
        <f t="array" ref="BK45">INDEX(BK$13:BK44,$B45+1,1)</f>
        <v>0</v>
      </c>
      <c r="BL45" s="535" t="b" cm="1">
        <f t="array" ref="BL45">INDEX(BL$13:BL44,$B45+1,1)</f>
        <v>0</v>
      </c>
      <c r="BM45" s="535" t="b" cm="1">
        <f t="array" ref="BM45">INDEX(BM$13:BM44,$B45+1,1)</f>
        <v>0</v>
      </c>
      <c r="BN45" s="535" t="b" cm="1">
        <f t="array" ref="BN45">INDEX(BN$13:BN44,$B45+1,1)</f>
        <v>0</v>
      </c>
      <c r="BO45" s="18"/>
      <c r="BP45" s="535" t="b" cm="1">
        <f t="array" ref="BP45">INDEX(BP$13:BP44,$B45+1,1)</f>
        <v>0</v>
      </c>
      <c r="BQ45" s="535" t="str" cm="1">
        <f t="array" ref="BQ45">INDEX(BQ$13:BQ44,$B45+1,1)</f>
        <v>-</v>
      </c>
      <c r="BR45" s="535" t="str" cm="1">
        <f t="array" ref="BR45">INDEX(BR$13:BR44,$B45+1,1)</f>
        <v>-</v>
      </c>
      <c r="BS45" s="535" t="str" cm="1">
        <f t="array" ref="BS45">INDEX(BS$13:BS44,$B45+1,1)</f>
        <v>-</v>
      </c>
      <c r="BT45" s="535" t="str" cm="1">
        <f t="array" ref="BT45">INDEX(BT$13:BT44,$B45+1,1)</f>
        <v>-</v>
      </c>
      <c r="BU45" s="535" t="str" cm="1">
        <f t="array" ref="BU45">INDEX(BU$13:BU44,$B45+1,1)</f>
        <v>-</v>
      </c>
      <c r="BV45" s="535" t="str" cm="1">
        <f t="array" ref="BV45">INDEX(BV$13:BV44,$B45+1,1)</f>
        <v>-</v>
      </c>
      <c r="BW45" s="535" t="str" cm="1">
        <f t="array" ref="BW45">INDEX(BW$13:BW44,$B45+1,1)</f>
        <v>-</v>
      </c>
      <c r="BX45" s="535" t="str" cm="1">
        <f t="array" ref="BX45">INDEX(BX$13:BX44,$B45+1,1)</f>
        <v>-</v>
      </c>
      <c r="BY45" s="535" t="str" cm="1">
        <f t="array" ref="BY45">INDEX(BY$13:BY44,$B45+1,1)</f>
        <v>-</v>
      </c>
      <c r="BZ45" s="535" t="str" cm="1">
        <f t="array" ref="BZ45">INDEX(BZ$13:BZ44,$B45+1,1)</f>
        <v>-</v>
      </c>
      <c r="CA45" s="535" t="str" cm="1">
        <f t="array" ref="CA45">INDEX(CA$13:CA44,$B45+1,1)</f>
        <v>-</v>
      </c>
      <c r="CB45" s="535" t="b" cm="1">
        <f t="array" ref="CB45">INDEX(CB$13:CB44,$B45+1,1)</f>
        <v>0</v>
      </c>
      <c r="CC45" s="535" t="str" cm="1">
        <f t="array" ref="CC45">INDEX(CC$13:CC44,$B45+1,1)</f>
        <v>-</v>
      </c>
      <c r="CD45" s="535" t="str" cm="1">
        <f t="array" ref="CD45">INDEX(CD$13:CD44,$B45+1,1)</f>
        <v>-</v>
      </c>
      <c r="CE45" s="535" t="str" cm="1">
        <f t="array" ref="CE45">INDEX(CE$13:CE44,$B45+1,1)</f>
        <v>-</v>
      </c>
      <c r="CF45" s="535" t="str" cm="1">
        <f t="array" ref="CF45">INDEX(CF$13:CF44,$B45+1,1)</f>
        <v>-</v>
      </c>
      <c r="CG45" s="535" t="str" cm="1">
        <f t="array" ref="CG45">INDEX(CG$13:CG44,$B45+1,1)</f>
        <v>-</v>
      </c>
      <c r="CH45" s="535" t="str" cm="1">
        <f t="array" ref="CH45">INDEX(CH$13:CH44,$B45+1,1)</f>
        <v>-</v>
      </c>
      <c r="CI45" s="535" t="str" cm="1">
        <f t="array" ref="CI45">INDEX(CI$13:CI44,$B45+1,1)</f>
        <v>-</v>
      </c>
      <c r="CJ45" s="535" t="str" cm="1">
        <f t="array" ref="CJ45">INDEX(CJ$13:CJ44,$B45+1,1)</f>
        <v>-</v>
      </c>
      <c r="CK45" s="18"/>
      <c r="CL45" s="535" t="str" cm="1">
        <f t="array" ref="CL45">INDEX(CL$13:CL44,$B45+1,1)</f>
        <v>-</v>
      </c>
      <c r="CM45" s="535" t="str" cm="1">
        <f t="array" ref="CM45">INDEX(CM$13:CM44,$B45+1,1)</f>
        <v>-</v>
      </c>
      <c r="CN45" s="411" t="str">
        <f t="shared" ca="1" si="159"/>
        <v>-</v>
      </c>
      <c r="CO45" s="411">
        <f t="shared" si="231"/>
        <v>0</v>
      </c>
      <c r="CP45" s="411">
        <f t="shared" si="231"/>
        <v>0</v>
      </c>
      <c r="CQ45" s="535" t="str" cm="1">
        <f t="array" ref="CQ45">INDEX(CQ$13:CQ44,$B45+1,1)</f>
        <v>-</v>
      </c>
      <c r="CR45" s="535" t="str" cm="1">
        <f t="array" ref="CR45">INDEX(CR$13:CR44,$B45+1,1)</f>
        <v>-</v>
      </c>
      <c r="CS45" s="535" t="str" cm="1">
        <f t="array" ref="CS45">INDEX(CS$13:CS44,$B45+1,1)</f>
        <v>-</v>
      </c>
      <c r="CT45" s="535" t="str" cm="1">
        <f t="array" ref="CT45">INDEX(CT$13:CT44,$B45+1,1)</f>
        <v>-</v>
      </c>
      <c r="CU45" s="411" t="str">
        <f t="shared" ca="1" si="161"/>
        <v>-</v>
      </c>
      <c r="CV45" s="411">
        <f t="shared" si="232"/>
        <v>0</v>
      </c>
      <c r="CW45" s="411">
        <f t="shared" si="232"/>
        <v>0</v>
      </c>
      <c r="CX45" s="535" t="str" cm="1">
        <f t="array" ref="CX45">INDEX(CX$13:CX44,$B45+1,1)</f>
        <v>-</v>
      </c>
      <c r="CY45" s="535" t="str" cm="1">
        <f t="array" ref="CY45">INDEX(CY$13:CY44,$B45+1,1)</f>
        <v>-</v>
      </c>
      <c r="CZ45" s="411" t="str">
        <f t="shared" ca="1" si="163"/>
        <v>-</v>
      </c>
      <c r="DA45" s="411">
        <f t="shared" si="164"/>
        <v>0</v>
      </c>
      <c r="DB45" s="535" t="str" cm="1">
        <f t="array" ref="DB45">INDEX(DB$13:DB44,$B45+1,1)</f>
        <v>-</v>
      </c>
      <c r="DC45" s="535" t="str" cm="1">
        <f t="array" ref="DC45">INDEX(DC$13:DC44,$B45+1,1)</f>
        <v>-</v>
      </c>
      <c r="DD45" s="411">
        <f t="shared" si="165"/>
        <v>0</v>
      </c>
      <c r="DE45" s="535" t="str" cm="1">
        <f t="array" ref="DE45">INDEX(DE$13:DE44,$B45+1,1)</f>
        <v>-</v>
      </c>
      <c r="DF45" s="535" t="str" cm="1">
        <f t="array" ref="DF45">INDEX(DF$13:DF44,$B45+1,1)</f>
        <v>-</v>
      </c>
      <c r="DG45" s="411" t="str">
        <f t="shared" ca="1" si="166"/>
        <v>-</v>
      </c>
      <c r="DH45" s="411">
        <f t="shared" si="233"/>
        <v>0</v>
      </c>
      <c r="DI45" s="411">
        <f t="shared" si="233"/>
        <v>0</v>
      </c>
      <c r="DJ45" s="535" cm="1">
        <f t="array" ref="DJ45">INDEX(DJ$13:DJ44,$B45+1,1)</f>
        <v>0</v>
      </c>
      <c r="DK45" s="535" cm="1">
        <f t="array" ref="DK45">INDEX(DK$13:DK44,$B45+1,1)</f>
        <v>0</v>
      </c>
      <c r="DL45" s="18"/>
      <c r="DM45" s="535" t="b" cm="1">
        <f t="array" ref="DM45">INDEX(DM$13:DM44,$B45+1,1)</f>
        <v>0</v>
      </c>
      <c r="DN45" s="535" t="b" cm="1">
        <f t="array" ref="DN45">INDEX(DN$13:DN44,$B45+1,1)</f>
        <v>0</v>
      </c>
      <c r="DO45" s="535" t="b" cm="1">
        <f t="array" ref="DO45">INDEX(DO$13:DO44,$B45+1,1)</f>
        <v>1</v>
      </c>
      <c r="DP45" s="535" t="str" cm="1">
        <f t="array" ref="DP45">INDEX(DP$13:DP44,$B45+1,1)</f>
        <v>-</v>
      </c>
      <c r="DQ45" s="536" cm="1">
        <f t="array" ref="DQ45">INDEX(DQ$13:DQ44,$B45+1,1)</f>
        <v>0</v>
      </c>
      <c r="DR45" s="535" cm="1">
        <f t="array" ref="DR45">INDEX(DR$13:DR44,$B45+1,1)</f>
        <v>1</v>
      </c>
      <c r="DS45" s="535" cm="1">
        <f t="array" ref="DS45">INDEX(DS$13:DS44,$B45+1,1)</f>
        <v>1</v>
      </c>
      <c r="DT45" s="411">
        <f t="shared" si="198"/>
        <v>4</v>
      </c>
      <c r="DU45" s="411" t="str">
        <f t="shared" si="198"/>
        <v>-</v>
      </c>
      <c r="DV45" s="535" t="str" cm="1">
        <f t="array" ref="DV45">INDEX(DV$13:DV44,$B45+1,1)</f>
        <v>-</v>
      </c>
      <c r="DW45" s="411" t="str">
        <f t="shared" si="199"/>
        <v>-</v>
      </c>
      <c r="DX45" s="411" t="str">
        <f t="shared" si="199"/>
        <v>-</v>
      </c>
      <c r="DY45" s="411" t="str">
        <f t="shared" si="199"/>
        <v>-</v>
      </c>
      <c r="DZ45" s="411" t="b">
        <f t="shared" si="200"/>
        <v>0</v>
      </c>
      <c r="EA45" s="535" t="str" cm="1">
        <f t="array" ref="EA45">INDEX(EA$13:EA44,$B45+1,1)</f>
        <v>-</v>
      </c>
      <c r="EB45" s="535" t="str" cm="1">
        <f t="array" ref="EB45">INDEX(EB$13:EB44,$B45+1,1)</f>
        <v>-</v>
      </c>
      <c r="EC45" s="535" t="str" cm="1">
        <f t="array" ref="EC45">INDEX(EC$13:EC44,$B45+1,1)</f>
        <v>-</v>
      </c>
      <c r="ED45" s="535" t="str" cm="1">
        <f t="array" ref="ED45">INDEX(ED$13:ED44,$B45+1,1)</f>
        <v>-</v>
      </c>
      <c r="EE45" s="411">
        <f t="shared" si="238"/>
        <v>500</v>
      </c>
      <c r="EF45" s="411">
        <f t="shared" si="238"/>
        <v>500</v>
      </c>
      <c r="EG45" s="411" t="str">
        <f t="shared" si="238"/>
        <v>-</v>
      </c>
      <c r="EH45" s="411" t="str">
        <f t="shared" si="238"/>
        <v>-</v>
      </c>
      <c r="EI45" s="411" t="str">
        <f t="shared" si="238"/>
        <v>-</v>
      </c>
      <c r="EJ45" s="535" cm="1">
        <f t="array" ref="EJ45">INDEX(EJ$13:EJ44,$B45+1,1)</f>
        <v>0</v>
      </c>
      <c r="EK45" s="535" cm="1">
        <f t="array" ref="EK45">INDEX(EK$13:EK44,$B45+1,1)</f>
        <v>999999</v>
      </c>
      <c r="EL45" s="535" cm="1">
        <f t="array" ref="EL45">INDEX(EL$13:EL44,$B45+1,1)</f>
        <v>999999</v>
      </c>
      <c r="EM45" s="535" cm="1">
        <f t="array" ref="EM45">INDEX(EM$13:EM44,$B45+1,1)</f>
        <v>999999</v>
      </c>
      <c r="EN45" s="535" cm="1">
        <f t="array" ref="EN45">INDEX(EN$13:EN44,$B45+1,1)</f>
        <v>999999</v>
      </c>
      <c r="EO45" s="535" cm="1">
        <f t="array" ref="EO45">INDEX(EO$13:EO44,$B45+1,1)</f>
        <v>999999</v>
      </c>
      <c r="EP45" s="535" cm="1">
        <f t="array" ref="EP45">INDEX(EP$13:EP44,$B45+1,1)</f>
        <v>999999</v>
      </c>
      <c r="EQ45" s="535" cm="1">
        <f t="array" ref="EQ45">INDEX(EQ$13:EQ44,$B45+1,1)</f>
        <v>999999</v>
      </c>
      <c r="ER45" s="535" cm="1">
        <f t="array" ref="ER45">INDEX(ER$13:ER44,$B45+1,1)</f>
        <v>999999</v>
      </c>
      <c r="ES45" s="535" cm="1">
        <f t="array" ref="ES45">INDEX(ES$13:ES44,$B45+1,1)</f>
        <v>999999</v>
      </c>
      <c r="ET45" s="535" cm="1">
        <f t="array" ref="ET45">INDEX(ET$13:ET44,$B45+1,1)</f>
        <v>999999</v>
      </c>
      <c r="EU45" s="535" cm="1">
        <f t="array" ref="EU45">INDEX(EU$13:EU44,$B45+1,1)</f>
        <v>999999</v>
      </c>
      <c r="EV45" s="535" cm="1">
        <f t="array" ref="EV45">INDEX(EV$13:EV44,$B45+1,1)</f>
        <v>999999</v>
      </c>
      <c r="EW45" s="777">
        <f t="shared" si="226"/>
        <v>0</v>
      </c>
      <c r="EX45" s="777">
        <f t="shared" si="226"/>
        <v>0</v>
      </c>
      <c r="EY45" s="777">
        <f t="shared" si="226"/>
        <v>999999</v>
      </c>
      <c r="EZ45" s="535" t="str" cm="1">
        <f t="array" ref="EZ45">INDEX(EZ$13:EZ44,$B45+1,1)</f>
        <v>-</v>
      </c>
      <c r="FA45" s="535" t="str" cm="1">
        <f t="array" ref="FA45">INDEX(FA$13:FA44,$B45+1,1)</f>
        <v>-</v>
      </c>
      <c r="FB45" s="411" t="str">
        <f t="shared" si="227"/>
        <v>-</v>
      </c>
      <c r="FC45" s="411" t="str">
        <f t="shared" si="227"/>
        <v>-</v>
      </c>
      <c r="FD45" s="776">
        <f t="shared" si="192"/>
        <v>0</v>
      </c>
      <c r="FE45" s="774">
        <f t="shared" si="193"/>
        <v>999999</v>
      </c>
      <c r="FF45" s="775">
        <f t="shared" si="194"/>
        <v>999999</v>
      </c>
      <c r="FG45" s="535" t="str" cm="1">
        <f t="array" ref="FG45">INDEX(FG$13:FG44,$B45+1,1)</f>
        <v>-</v>
      </c>
      <c r="FH45" s="723" cm="1">
        <f t="array" ref="FH45">IF(FG45&lt;&gt;"-",FG45,INDEX(i.ELMatedEst,$AA45+1,$T45))</f>
        <v>0</v>
      </c>
      <c r="FI45" s="535" t="str" cm="1">
        <f t="array" ref="FI45">INDEX(FI$13:FI44,$B45+1,1)</f>
        <v>-</v>
      </c>
      <c r="FJ45" s="535" t="str" cm="1">
        <f t="array" ref="FJ45">INDEX(FJ$13:FJ44,$B45+1,1)</f>
        <v>-</v>
      </c>
      <c r="FK45" s="411">
        <f t="shared" si="203"/>
        <v>0</v>
      </c>
      <c r="FL45" s="661">
        <f t="shared" si="204"/>
        <v>5.0000000000000001E-3</v>
      </c>
      <c r="FM45" s="535" cm="1">
        <f t="array" ref="FM45">INDEX(FM$13:FM44,$B45+1,1)</f>
        <v>1</v>
      </c>
      <c r="FN45" s="662">
        <f t="shared" si="205"/>
        <v>0.12</v>
      </c>
      <c r="FO45" s="662">
        <f>INDEX(CHOOSE($N45,DataAutumn!i.EL_PropnSold,DataWinter!i.EL_PropnSold,DataSpring!i.EL_PropnSold),$AI45,$T45)*INDEX(i.ELMatedEst,$AB45+1,$T45)*i.dAdultRR_ELPropSold
+INDEX(i.dryman,($AJ45-1)*4+$AI45,FO$7)</f>
        <v>0</v>
      </c>
      <c r="FP45" s="662">
        <f>INDEX(CHOOSE($N45,DataAutumn!i.EL_PropnSold,DataWinter!i.EL_PropnSold,DataSpring!i.EL_PropnSold),$AI45,$T45)*INDEX(i.ELMatedEst,$AB45+1,$T45)*i.dAdultRR_ELPropSold
+INDEX(i.dryman,($AJ45-1)*4+$AI45,FP$7)</f>
        <v>3.125E-2</v>
      </c>
      <c r="FQ45" s="662">
        <f>INDEX(CHOOSE($N45,DataAutumn!i.EL_PropnSold,DataWinter!i.EL_PropnSold,DataSpring!i.EL_PropnSold),$AI45,$T45)*INDEX(i.ELMatedEst,$AB45+1,$T45)*i.dAdultRR_ELPropSold
+INDEX(i.dryman,($AJ45-1)*4+$AI45,FQ$7)</f>
        <v>3.125E-2</v>
      </c>
      <c r="FR45" s="662">
        <f>INDEX(CHOOSE($N45,DataAutumn!i.EL_PropnSold,DataWinter!i.EL_PropnSold,DataSpring!i.EL_PropnSold),$AI45,$T45)*INDEX(i.ELMatedEst,$AB45+1,$T45)*i.dAdultRR_ELPropSold
+INDEX(i.dryman,($AJ45-1)*4+$AI45,FR$7)</f>
        <v>3.125E-2</v>
      </c>
      <c r="FS45" s="663">
        <f>INDEX(CHOOSE($N45,DataAutumn!i.EL_PropnSold,DataWinter!i.EL_PropnSold,DataSpring!i.EL_PropnSold),$AI45,$T45)*INDEX(i.ELMatedEst,$AB45+1,$T45)*i.dAdultLSurv_ELPropSold</f>
        <v>0</v>
      </c>
      <c r="FT45" s="411" t="b">
        <f t="shared" si="234"/>
        <v>0</v>
      </c>
      <c r="FU45" s="411" t="b">
        <f t="shared" si="234"/>
        <v>0</v>
      </c>
      <c r="FV45" s="411" t="b">
        <f t="shared" si="234"/>
        <v>0</v>
      </c>
      <c r="FW45" s="411" t="b">
        <f t="shared" si="234"/>
        <v>0</v>
      </c>
      <c r="FX45" s="411">
        <f t="shared" si="228"/>
        <v>1</v>
      </c>
      <c r="FY45" s="411">
        <f t="shared" si="228"/>
        <v>0</v>
      </c>
      <c r="FZ45" s="411" t="b">
        <f t="shared" si="208"/>
        <v>0</v>
      </c>
      <c r="GA45" s="411" t="b">
        <f t="shared" si="229"/>
        <v>0</v>
      </c>
      <c r="GB45" s="411" t="b">
        <f t="shared" si="229"/>
        <v>0</v>
      </c>
      <c r="GC45" s="411" t="b">
        <f t="shared" si="229"/>
        <v>1</v>
      </c>
      <c r="GD45" s="87">
        <f t="shared" si="235"/>
        <v>1</v>
      </c>
      <c r="GE45" s="87">
        <f t="shared" si="235"/>
        <v>1</v>
      </c>
      <c r="GF45" s="535" cm="1">
        <f t="array" ref="GF45">INDEX(GF$13:GF44,$B45+1,1)</f>
        <v>1</v>
      </c>
      <c r="GG45" s="535" cm="1">
        <f t="array" ref="GG45">INDEX(GG$13:GG44,$B45+1,1)</f>
        <v>1</v>
      </c>
      <c r="GH45" s="535" cm="1">
        <f t="array" ref="GH45">INDEX(GH$13:GH44,$B45+1,1)</f>
        <v>1</v>
      </c>
      <c r="GI45" s="535" cm="1">
        <f t="array" ref="GI45">INDEX(GI$13:GI44,$B45+1,1)</f>
        <v>1</v>
      </c>
      <c r="GJ45" s="535" t="str" cm="1">
        <f t="array" ref="GJ45">INDEX(GJ$13:GJ44,$B45+1,1)</f>
        <v>-</v>
      </c>
      <c r="GK45" s="411" t="b">
        <f t="shared" si="209"/>
        <v>1</v>
      </c>
      <c r="GL45" s="411" t="b">
        <f t="shared" si="209"/>
        <v>0</v>
      </c>
      <c r="GM45" s="411" t="b">
        <f t="shared" si="209"/>
        <v>0</v>
      </c>
      <c r="GN45" s="411" t="b">
        <f t="shared" si="209"/>
        <v>0</v>
      </c>
      <c r="GO45" s="87">
        <f t="shared" si="236"/>
        <v>1</v>
      </c>
      <c r="GP45" s="87">
        <f t="shared" si="236"/>
        <v>1</v>
      </c>
      <c r="GQ45" s="87">
        <f t="shared" si="236"/>
        <v>1</v>
      </c>
      <c r="GR45" s="87">
        <f t="shared" si="236"/>
        <v>1</v>
      </c>
      <c r="GS45" s="87">
        <f t="shared" si="236"/>
        <v>1</v>
      </c>
      <c r="GT45" s="87">
        <f t="shared" si="236"/>
        <v>1</v>
      </c>
      <c r="GU45" s="87">
        <f t="shared" si="236"/>
        <v>1</v>
      </c>
      <c r="GV45" s="87">
        <f t="shared" si="236"/>
        <v>1</v>
      </c>
      <c r="GW45" s="411" cm="1">
        <f t="array" ref="GW45">INDEX(i.dse_type,1,$L45)</f>
        <v>0</v>
      </c>
      <c r="GX45" s="535" t="str" cm="1">
        <f t="array" ref="GX45">INDEX(GX$13:GX44,$B45+1,1)</f>
        <v>-</v>
      </c>
      <c r="GY45" s="535" t="str" cm="1">
        <f t="array" ref="GY45">INDEX(GY$13:GY44,$B45+1,1)</f>
        <v>-</v>
      </c>
      <c r="GZ45" s="535" t="str" cm="1">
        <f t="array" ref="GZ45">INDEX(GZ$13:GZ44,$B45+1,1)</f>
        <v>-</v>
      </c>
      <c r="HA45" s="18"/>
      <c r="HB45" s="535" t="str" cm="1">
        <f t="array" ref="HB45">INDEX(HB$13:HB44,$B45+1,1)</f>
        <v>-</v>
      </c>
      <c r="HC45" s="535" t="str" cm="1">
        <f t="array" ref="HC45">INDEX(HC$13:HC44,$B45+1,1)</f>
        <v>-</v>
      </c>
      <c r="HD45" s="535" cm="1">
        <f t="array" ref="HD45">INDEX(HD$13:HD44,$B45+1,1)</f>
        <v>0</v>
      </c>
      <c r="HE45" s="535" cm="1">
        <f t="array" ref="HE45">INDEX(HE$13:HE44,$B45+1,1)</f>
        <v>0</v>
      </c>
      <c r="HF45" s="535" cm="1">
        <f t="array" ref="HF45">INDEX(HF$13:HF44,$B45+1,1)</f>
        <v>0</v>
      </c>
      <c r="HG45" s="535" cm="1">
        <f t="array" ref="HG45">INDEX(HG$13:HG44,$B45+1,1)</f>
        <v>0</v>
      </c>
      <c r="HH45" s="535" cm="1">
        <f t="array" ref="HH45">INDEX(HH$13:HH44,$B45+1,1)</f>
        <v>0</v>
      </c>
      <c r="HI45" s="535" cm="1">
        <f t="array" ref="HI45">INDEX(HI$13:HI44,$B45+1,1)</f>
        <v>0</v>
      </c>
      <c r="HJ45" s="535" cm="1">
        <f t="array" ref="HJ45">INDEX(HJ$13:HJ44,$B45+1,1)</f>
        <v>0</v>
      </c>
      <c r="HK45" s="535" cm="1">
        <f t="array" ref="HK45">INDEX(HK$13:HK44,$B45+1,1)</f>
        <v>0</v>
      </c>
      <c r="HL45" s="535" cm="1">
        <f t="array" ref="HL45">INDEX(HL$13:HL44,$B45+1,1)</f>
        <v>0</v>
      </c>
      <c r="HM45" s="535" cm="1">
        <f t="array" ref="HM45">INDEX(HM$13:HM44,$B45+1,1)</f>
        <v>0</v>
      </c>
      <c r="HN45" s="535" cm="1">
        <f t="array" ref="HN45">INDEX(HN$13:HN44,$B45+1,1)</f>
        <v>0</v>
      </c>
      <c r="HO45" s="535" cm="1">
        <f t="array" ref="HO45">INDEX(HO$13:HO44,$B45+1,1)</f>
        <v>0</v>
      </c>
      <c r="HP45" s="535" cm="1">
        <f t="array" ref="HP45">INDEX(HP$13:HP44,$B45+1,1)</f>
        <v>0</v>
      </c>
      <c r="HQ45" s="535" cm="1">
        <f t="array" ref="HQ45">INDEX(HQ$13:HQ44,$B45+1,1)</f>
        <v>0</v>
      </c>
      <c r="HR45" s="535" cm="1">
        <f t="array" ref="HR45">INDEX(HR$13:HR44,$B45+1,1)</f>
        <v>0</v>
      </c>
      <c r="HS45" s="535" cm="1">
        <f t="array" ref="HS45">INDEX(HS$13:HS44,$B45+1,1)</f>
        <v>0</v>
      </c>
      <c r="HT45" s="535" cm="1">
        <f t="array" ref="HT45">INDEX(HT$13:HT44,$B45+1,1)</f>
        <v>0</v>
      </c>
      <c r="HU45" s="535" cm="1">
        <f t="array" ref="HU45">INDEX(HU$13:HU44,$B45+1,1)</f>
        <v>0</v>
      </c>
      <c r="HV45" s="535" cm="1">
        <f t="array" ref="HV45">INDEX(HV$13:HV44,$B45+1,1)</f>
        <v>0</v>
      </c>
      <c r="HW45" s="535" cm="1">
        <f t="array" ref="HW45">INDEX(HW$13:HW44,$B45+1,1)</f>
        <v>0</v>
      </c>
      <c r="HX45" s="535" cm="1">
        <f t="array" ref="HX45">INDEX(HX$13:HX44,$B45+1,1)</f>
        <v>0</v>
      </c>
      <c r="HY45" s="535" cm="1">
        <f t="array" ref="HY45">INDEX(HY$13:HY44,$B45+1,1)</f>
        <v>0</v>
      </c>
      <c r="HZ45" s="535" cm="1">
        <f t="array" ref="HZ45">INDEX(HZ$13:HZ44,$B45+1,1)</f>
        <v>0</v>
      </c>
      <c r="IA45" s="535" cm="1">
        <f t="array" ref="IA45">INDEX(IA$13:IA44,$B45+1,1)</f>
        <v>0</v>
      </c>
      <c r="IB45" s="535" cm="1">
        <f t="array" ref="IB45">INDEX(IB$13:IB44,$B45+1,1)</f>
        <v>0</v>
      </c>
      <c r="IC45" s="535" cm="1">
        <f t="array" ref="IC45">INDEX(IC$13:IC44,$B45+1,1)</f>
        <v>0</v>
      </c>
      <c r="ID45" s="535" cm="1">
        <f t="array" ref="ID45">INDEX(ID$13:ID44,$B45+1,1)</f>
        <v>0</v>
      </c>
      <c r="IE45" s="535" cm="1">
        <f t="array" ref="IE45">INDEX(IE$13:IE44,$B45+1,1)</f>
        <v>0</v>
      </c>
      <c r="IF45" s="535" cm="1">
        <f t="array" ref="IF45">INDEX(IF$13:IF44,$B45+1,1)</f>
        <v>0</v>
      </c>
      <c r="IG45" s="535" cm="1">
        <f t="array" ref="IG45">INDEX(IG$13:IG44,$B45+1,1)</f>
        <v>0</v>
      </c>
      <c r="IH45" s="535" cm="1">
        <f t="array" ref="IH45">INDEX(IH$13:IH44,$B45+1,1)</f>
        <v>0</v>
      </c>
      <c r="II45" s="535" cm="1">
        <f t="array" ref="II45">INDEX(II$13:II44,$B45+1,1)</f>
        <v>0</v>
      </c>
      <c r="IJ45" s="535" cm="1">
        <f t="array" ref="IJ45">INDEX(IJ$13:IJ44,$B45+1,1)</f>
        <v>0</v>
      </c>
      <c r="IK45" s="535" cm="1">
        <f t="array" ref="IK45">INDEX(IK$13:IK44,$B45+1,1)</f>
        <v>0</v>
      </c>
      <c r="IL45" s="535" cm="1">
        <f t="array" ref="IL45">INDEX(IL$13:IL44,$B45+1,1)</f>
        <v>0</v>
      </c>
      <c r="IM45" s="535" cm="1">
        <f t="array" ref="IM45">INDEX(IM$13:IM44,$B45+1,1)</f>
        <v>0</v>
      </c>
      <c r="IN45" s="535" cm="1">
        <f t="array" ref="IN45">INDEX(IN$13:IN44,$B45+1,1)</f>
        <v>0</v>
      </c>
      <c r="IO45" s="535" cm="1">
        <f t="array" ref="IO45">INDEX(IO$13:IO44,$B45+1,1)</f>
        <v>0</v>
      </c>
      <c r="IP45" s="535" cm="1">
        <f t="array" ref="IP45">INDEX(IP$13:IP44,$B45+1,1)</f>
        <v>0</v>
      </c>
      <c r="IQ45" s="535" cm="1">
        <f t="array" ref="IQ45">INDEX(IQ$13:IQ44,$B45+1,1)</f>
        <v>0</v>
      </c>
      <c r="IR45" s="535" cm="1">
        <f t="array" ref="IR45">INDEX(IR$13:IR44,$B45+1,1)</f>
        <v>0</v>
      </c>
      <c r="IS45" s="535" cm="1">
        <f t="array" ref="IS45">INDEX(IS$13:IS44,$B45+1,1)</f>
        <v>0</v>
      </c>
      <c r="IT45" s="535" cm="1">
        <f t="array" ref="IT45">INDEX(IT$13:IT44,$B45+1,1)</f>
        <v>0</v>
      </c>
      <c r="IU45" s="535" cm="1">
        <f t="array" ref="IU45">INDEX(IU$13:IU44,$B45+1,1)</f>
        <v>0</v>
      </c>
      <c r="IV45" s="535" cm="1">
        <f t="array" ref="IV45">INDEX(IV$13:IV44,$B45+1,1)</f>
        <v>0</v>
      </c>
      <c r="IW45" s="535" cm="1">
        <f t="array" ref="IW45">INDEX(IW$13:IW44,$B45+1,1)</f>
        <v>0</v>
      </c>
      <c r="IX45" s="535" cm="1">
        <f t="array" ref="IX45">INDEX(IX$13:IX44,$B45+1,1)</f>
        <v>0</v>
      </c>
      <c r="IY45" s="535" cm="1">
        <f t="array" ref="IY45">INDEX(IY$13:IY44,$B45+1,1)</f>
        <v>0</v>
      </c>
      <c r="IZ45" s="535" cm="1">
        <f t="array" ref="IZ45">INDEX(IZ$13:IZ44,$B45+1,1)</f>
        <v>0</v>
      </c>
      <c r="JA45" s="535" cm="1">
        <f t="array" ref="JA45">INDEX(JA$13:JA44,$B45+1,1)</f>
        <v>0</v>
      </c>
      <c r="JB45" s="535" cm="1">
        <f t="array" ref="JB45">INDEX(JB$13:JB44,$B45+1,1)</f>
        <v>0</v>
      </c>
      <c r="JC45" s="535" cm="1">
        <f t="array" ref="JC45">INDEX(JC$13:JC44,$B45+1,1)</f>
        <v>0</v>
      </c>
      <c r="JD45" s="535" cm="1">
        <f t="array" ref="JD45">INDEX(JD$13:JD44,$B45+1,1)</f>
        <v>0</v>
      </c>
      <c r="JE45" s="535" cm="1">
        <f t="array" ref="JE45">INDEX(JE$13:JE44,$B45+1,1)</f>
        <v>0</v>
      </c>
      <c r="JF45" s="18"/>
      <c r="JG45" s="22" t="b">
        <v>1</v>
      </c>
      <c r="JH45" s="411" t="b">
        <f t="shared" si="210"/>
        <v>1</v>
      </c>
      <c r="JI45" s="22">
        <f>VALUE($L45&amp;$T45&amp;$N45&amp;$AK45&amp;VALUE($K45))</f>
        <v>22310</v>
      </c>
      <c r="JJ45" s="535" t="str" cm="1">
        <f t="array" ref="JJ45">INDEX(JJ$13:JJ44,$B45+1,1)</f>
        <v>-</v>
      </c>
      <c r="JK45" s="535" t="str" cm="1">
        <f t="array" ref="JK45">INDEX(JK$13:JK44,$B45+1,1)</f>
        <v>-</v>
      </c>
      <c r="JL45" s="535" cm="1">
        <f t="array" ref="JL45">INDEX(JL$13:JL44,$B45+1,1)</f>
        <v>1</v>
      </c>
      <c r="JM45" s="535" cm="1">
        <f t="array" ref="JM45">INDEX(JM$13:JM44,$B45+1,1)</f>
        <v>1</v>
      </c>
      <c r="JN45" s="535" t="str" cm="1">
        <f t="array" ref="JN45">INDEX(JN$13:JN44,$B45+1,1)</f>
        <v>-</v>
      </c>
      <c r="JO45" s="22">
        <v>1</v>
      </c>
      <c r="JP45" s="22">
        <v>1</v>
      </c>
      <c r="JQ45" s="22">
        <v>1</v>
      </c>
      <c r="JR45" s="22">
        <v>1</v>
      </c>
      <c r="JS45" s="22">
        <v>1</v>
      </c>
      <c r="JT45" s="22">
        <v>1</v>
      </c>
      <c r="JU45" s="22">
        <v>1</v>
      </c>
      <c r="JV45" s="22">
        <v>1</v>
      </c>
      <c r="JW45" s="22">
        <v>1</v>
      </c>
      <c r="JX45" s="22">
        <v>1</v>
      </c>
      <c r="JY45" s="22">
        <v>1</v>
      </c>
      <c r="JZ45" s="22">
        <v>1</v>
      </c>
      <c r="KA45" s="22">
        <v>1</v>
      </c>
      <c r="KB45" s="22">
        <v>1</v>
      </c>
      <c r="KC45" s="22">
        <v>1</v>
      </c>
      <c r="KD45" s="22">
        <v>1</v>
      </c>
      <c r="KE45" s="22">
        <v>1</v>
      </c>
      <c r="KF45" s="22">
        <v>1</v>
      </c>
      <c r="KG45" s="22">
        <v>1</v>
      </c>
      <c r="KH45" s="22">
        <v>1</v>
      </c>
      <c r="KI45" s="535" cm="1">
        <f t="array" ref="KI45">INDEX(KI$13:KI44,$B45+1,1)</f>
        <v>0</v>
      </c>
      <c r="KJ45" s="535" t="str" cm="1">
        <f t="array" ref="KJ45">INDEX(KJ$13:KJ44,$B45+1,1)</f>
        <v>-</v>
      </c>
      <c r="KK45" s="535" cm="1">
        <f t="array" ref="KK45">INDEX(KK$13:KK44,$B45+1,1)</f>
        <v>1</v>
      </c>
      <c r="KL45" s="535" cm="1">
        <f t="array" ref="KL45">INDEX(KL$13:KL44,$B45+1,1)</f>
        <v>0</v>
      </c>
      <c r="KM45" s="535" cm="1">
        <f t="array" ref="KM45">INDEX(KM$13:KM44,$B45+1,1)</f>
        <v>0</v>
      </c>
      <c r="KN45" s="535" cm="1">
        <f t="array" ref="KN45">INDEX(KN$13:KN44,$B45+1,1)</f>
        <v>0</v>
      </c>
      <c r="KO45" s="535" cm="1">
        <f t="array" ref="KO45">INDEX(KO$13:KO44,$B45+1,1)</f>
        <v>0</v>
      </c>
      <c r="KP45" s="535" cm="1">
        <f t="array" ref="KP45">INDEX(KP$13:KP44,$B45+1,1)</f>
        <v>0</v>
      </c>
      <c r="KQ45" s="535" cm="1">
        <f t="array" ref="KQ45">INDEX(KQ$13:KQ44,$B45+1,1)</f>
        <v>0</v>
      </c>
      <c r="KR45" s="535" cm="1">
        <f t="array" ref="KR45">INDEX(KR$13:KR44,$B45+1,1)</f>
        <v>0</v>
      </c>
      <c r="KS45" s="535" cm="1">
        <f t="array" ref="KS45">INDEX(KS$13:KS44,$B45+1,1)</f>
        <v>1</v>
      </c>
      <c r="KT45" s="535" cm="1">
        <f t="array" ref="KT45">INDEX(KT$13:KT44,$B45+1,1)</f>
        <v>0</v>
      </c>
      <c r="KU45" s="535" cm="1">
        <f t="array" ref="KU45">INDEX(KU$13:KU44,$B45+1,1)</f>
        <v>0</v>
      </c>
      <c r="KV45" s="535" cm="1">
        <f t="array" ref="KV45">INDEX(KV$13:KV44,$B45+1,1)</f>
        <v>0</v>
      </c>
      <c r="KW45" s="535" cm="1">
        <f t="array" ref="KW45">INDEX(KW$13:KW44,$B45+1,1)</f>
        <v>0</v>
      </c>
      <c r="KX45" s="535" cm="1">
        <f t="array" ref="KX45">INDEX(KX$13:KX44,$B45+1,1)</f>
        <v>0</v>
      </c>
      <c r="KY45" s="18"/>
      <c r="KZ45" s="535" cm="1">
        <f t="array" ref="KZ45">INDEX(KZ$13:KZ44,$B45+1,1)</f>
        <v>0.125</v>
      </c>
      <c r="LA45" s="535" cm="1">
        <f t="array" ref="LA45">INDEX(LA$13:LA44,$B45+1,1)</f>
        <v>0.3</v>
      </c>
      <c r="LB45" s="535" cm="1">
        <f t="array" ref="LB45">INDEX(LB$13:LB44,$B45+1,1)</f>
        <v>-0.05</v>
      </c>
      <c r="LC45" s="535" cm="1">
        <f t="array" ref="LC45">INDEX(LC$13:LC44,$B45+1,1)</f>
        <v>0.1</v>
      </c>
      <c r="LD45" s="535" cm="1">
        <f t="array" ref="LD45">INDEX(LD$13:LD44,$B45+1,1)</f>
        <v>0.25</v>
      </c>
      <c r="LE45" s="535" cm="1">
        <f t="array" ref="LE45">INDEX(LE$13:LE44,$B45+1,1)</f>
        <v>-0.05</v>
      </c>
      <c r="LF45" s="535" cm="1">
        <f t="array" ref="LF45">INDEX(LF$13:LF44,$B45+1,1)</f>
        <v>0.05</v>
      </c>
      <c r="LG45" s="535" cm="1">
        <f t="array" ref="LG45">INDEX(LG$13:LG44,$B45+1,1)</f>
        <v>0.1</v>
      </c>
      <c r="LH45" s="535" cm="1">
        <f t="array" ref="LH45">INDEX(LH$13:LH44,$B45+1,1)</f>
        <v>-0.02</v>
      </c>
      <c r="LI45" s="535" cm="1">
        <f t="array" ref="LI45">INDEX(LI$13:LI44,$B45+1,1)</f>
        <v>0.1</v>
      </c>
      <c r="LJ45" s="535" cm="1">
        <f t="array" ref="LJ45">INDEX(LJ$13:LJ44,$B45+1,1)</f>
        <v>0.25</v>
      </c>
      <c r="LK45" s="535" cm="1">
        <f t="array" ref="LK45">INDEX(LK$13:LK44,$B45+1,1)</f>
        <v>-0.05</v>
      </c>
      <c r="LL45" s="535" cm="1">
        <f t="array" ref="LL45">INDEX(LL$13:LL44,$B45+1,1)</f>
        <v>0.125</v>
      </c>
      <c r="LM45" s="535" cm="1">
        <f t="array" ref="LM45">INDEX(LM$13:LM44,$B45+1,1)</f>
        <v>0.1</v>
      </c>
      <c r="LN45" s="535" cm="1">
        <f t="array" ref="LN45">INDEX(LN$13:LN44,$B45+1,1)</f>
        <v>0.1</v>
      </c>
      <c r="LO45" s="535" cm="1">
        <f t="array" ref="LO45">INDEX(LO$13:LO44,$B45+1,1)</f>
        <v>0.1</v>
      </c>
      <c r="LP45" s="535" cm="1">
        <f t="array" ref="LP45">INDEX(LP$13:LP44,$B45+1,1)</f>
        <v>0</v>
      </c>
      <c r="LQ45" s="535" cm="1">
        <f t="array" ref="LQ45">INDEX(LQ$13:LQ44,$B45+1,1)</f>
        <v>0</v>
      </c>
      <c r="LR45" s="535" cm="1">
        <f t="array" ref="LR45">INDEX(LR$13:LR44,$B45+1,1)</f>
        <v>0</v>
      </c>
      <c r="LS45" s="535" cm="1">
        <f t="array" ref="LS45">INDEX(LS$13:LS44,$B45+1,1)</f>
        <v>0</v>
      </c>
      <c r="LT45" s="535" cm="1">
        <f t="array" ref="LT45">INDEX(LT$13:LT44,$B45+1,1)</f>
        <v>0</v>
      </c>
      <c r="LU45" s="535" cm="1">
        <f t="array" ref="LU45">INDEX(LU$13:LU44,$B45+1,1)</f>
        <v>0</v>
      </c>
      <c r="LV45" s="535" cm="1">
        <f t="array" ref="LV45">INDEX(LV$13:LV44,$B45+1,1)</f>
        <v>0</v>
      </c>
      <c r="LW45" s="535" cm="1">
        <f t="array" ref="LW45">INDEX(LW$13:LW44,$B45+1,1)</f>
        <v>0</v>
      </c>
      <c r="LX45" s="535" cm="1">
        <f t="array" ref="LX45">INDEX(LX$13:LX44,$B45+1,1)</f>
        <v>0</v>
      </c>
      <c r="LY45" s="535" cm="1">
        <f t="array" ref="LY45">INDEX(LY$13:LY44,$B45+1,1)</f>
        <v>0</v>
      </c>
      <c r="LZ45" s="535" cm="1">
        <f t="array" ref="LZ45">INDEX(LZ$13:LZ44,$B45+1,1)</f>
        <v>0</v>
      </c>
      <c r="MA45" s="535" cm="1">
        <f t="array" ref="MA45">INDEX(MA$13:MA44,$B45+1,1)</f>
        <v>0</v>
      </c>
      <c r="MB45" s="535" cm="1">
        <f t="array" ref="MB45">INDEX(MB$13:MB44,$B45+1,1)</f>
        <v>0</v>
      </c>
      <c r="MC45" s="535" cm="1">
        <f t="array" ref="MC45">INDEX(MC$13:MC44,$B45+1,1)</f>
        <v>0</v>
      </c>
      <c r="MD45" s="535" cm="1">
        <f t="array" ref="MD45">INDEX(MD$13:MD44,$B45+1,1)</f>
        <v>0</v>
      </c>
      <c r="ME45" s="535" cm="1">
        <f t="array" ref="ME45">INDEX(ME$13:ME44,$B45+1,1)</f>
        <v>0</v>
      </c>
      <c r="MF45" s="535" cm="1">
        <f t="array" ref="MF45">INDEX(MF$13:MF44,$B45+1,1)</f>
        <v>0</v>
      </c>
      <c r="MG45" s="535" cm="1">
        <f t="array" ref="MG45">INDEX(MG$13:MG44,$B45+1,1)</f>
        <v>0</v>
      </c>
      <c r="MH45" s="535" cm="1">
        <f t="array" ref="MH45">INDEX(MH$13:MH44,$B45+1,1)</f>
        <v>0</v>
      </c>
      <c r="MI45" s="535" cm="1">
        <f t="array" ref="MI45">INDEX(MI$13:MI44,$B45+1,1)</f>
        <v>0</v>
      </c>
      <c r="MJ45" s="535" cm="1">
        <f t="array" ref="MJ45">INDEX(MJ$13:MJ44,$B45+1,1)</f>
        <v>0</v>
      </c>
      <c r="MK45" s="535" cm="1">
        <f t="array" ref="MK45">INDEX(MK$13:MK44,$B45+1,1)</f>
        <v>0</v>
      </c>
      <c r="ML45" s="535" cm="1">
        <f t="array" ref="ML45">INDEX(ML$13:ML44,$B45+1,1)</f>
        <v>0</v>
      </c>
      <c r="MM45" s="535" cm="1">
        <f t="array" ref="MM45">INDEX(MM$13:MM44,$B45+1,1)</f>
        <v>0</v>
      </c>
      <c r="MN45" s="535" cm="1">
        <f t="array" ref="MN45">INDEX(MN$13:MN44,$B45+1,1)</f>
        <v>0</v>
      </c>
      <c r="MO45" s="535" cm="1">
        <f t="array" ref="MO45">INDEX(MO$13:MO44,$B45+1,1)</f>
        <v>0</v>
      </c>
      <c r="MP45" s="535" cm="1">
        <f t="array" ref="MP45">INDEX(MP$13:MP44,$B45+1,1)</f>
        <v>0</v>
      </c>
      <c r="MQ45" s="535" cm="1">
        <f t="array" ref="MQ45">INDEX(MQ$13:MQ44,$B45+1,1)</f>
        <v>0</v>
      </c>
      <c r="MR45" s="535" cm="1">
        <f t="array" ref="MR45">INDEX(MR$13:MR44,$B45+1,1)</f>
        <v>0</v>
      </c>
      <c r="MS45" s="535" cm="1">
        <f t="array" ref="MS45">INDEX(MS$13:MS44,$B45+1,1)</f>
        <v>0</v>
      </c>
      <c r="MT45" s="535" cm="1">
        <f t="array" ref="MT45">INDEX(MT$13:MT44,$B45+1,1)</f>
        <v>0</v>
      </c>
      <c r="MU45" s="535" cm="1">
        <f t="array" ref="MU45">INDEX(MU$13:MU44,$B45+1,1)</f>
        <v>0</v>
      </c>
      <c r="MV45" s="535" cm="1">
        <f t="array" ref="MV45">INDEX(MV$13:MV44,$B45+1,1)</f>
        <v>0</v>
      </c>
      <c r="MW45" s="535" cm="1">
        <f t="array" ref="MW45">INDEX(MW$13:MW44,$B45+1,1)</f>
        <v>0</v>
      </c>
      <c r="MX45" s="535" cm="1">
        <f t="array" ref="MX45">INDEX(MX$13:MX44,$B45+1,1)</f>
        <v>0</v>
      </c>
      <c r="MY45" s="535" cm="1">
        <f t="array" ref="MY45">INDEX(MY$13:MY44,$B45+1,1)</f>
        <v>0</v>
      </c>
      <c r="MZ45" s="535" cm="1">
        <f t="array" ref="MZ45">INDEX(MZ$13:MZ44,$B45+1,1)</f>
        <v>0</v>
      </c>
      <c r="NA45" s="535" cm="1">
        <f t="array" ref="NA45">INDEX(NA$13:NA44,$B45+1,1)</f>
        <v>0</v>
      </c>
      <c r="NB45" s="535" cm="1">
        <f t="array" ref="NB45">INDEX(NB$13:NB44,$B45+1,1)</f>
        <v>0</v>
      </c>
      <c r="NC45" s="535" cm="1">
        <f t="array" ref="NC45">INDEX(NC$13:NC44,$B45+1,1)</f>
        <v>0</v>
      </c>
      <c r="ND45" s="535" cm="1">
        <f t="array" ref="ND45">INDEX(ND$13:ND44,$B45+1,1)</f>
        <v>0</v>
      </c>
      <c r="NE45" s="535" cm="1">
        <f t="array" ref="NE45">INDEX(NE$13:NE44,$B45+1,1)</f>
        <v>0</v>
      </c>
      <c r="NF45" s="535" cm="1">
        <f t="array" ref="NF45">INDEX(NF$13:NF44,$B45+1,1)</f>
        <v>0</v>
      </c>
      <c r="NG45" s="535" cm="1">
        <f t="array" ref="NG45">INDEX(NG$13:NG44,$B45+1,1)</f>
        <v>0</v>
      </c>
      <c r="NH45" s="535" cm="1">
        <f t="array" ref="NH45">INDEX(NH$13:NH44,$B45+1,1)</f>
        <v>0</v>
      </c>
      <c r="NI45" s="535" cm="1">
        <f t="array" ref="NI45">INDEX(NI$13:NI44,$B45+1,1)</f>
        <v>0</v>
      </c>
      <c r="NJ45" s="535" cm="1">
        <f t="array" ref="NJ45">INDEX(NJ$13:NJ44,$B45+1,1)</f>
        <v>0</v>
      </c>
      <c r="NK45" s="535" cm="1">
        <f t="array" ref="NK45">INDEX(NK$13:NK44,$B45+1,1)</f>
        <v>0</v>
      </c>
      <c r="NL45" s="535" cm="1">
        <f t="array" ref="NL45">INDEX(NL$13:NL44,$B45+1,1)</f>
        <v>0</v>
      </c>
      <c r="NM45" s="535" cm="1">
        <f t="array" ref="NM45">INDEX(NM$13:NM44,$B45+1,1)</f>
        <v>0</v>
      </c>
      <c r="NN45" s="535" cm="1">
        <f t="array" ref="NN45">INDEX(NN$13:NN44,$B45+1,1)</f>
        <v>0</v>
      </c>
      <c r="NO45" s="535" cm="1">
        <f t="array" ref="NO45">INDEX(NO$13:NO44,$B45+1,1)</f>
        <v>0</v>
      </c>
      <c r="NP45" s="535" cm="1">
        <f t="array" ref="NP45">INDEX(NP$13:NP44,$B45+1,1)</f>
        <v>0</v>
      </c>
      <c r="NQ45" s="535" cm="1">
        <f t="array" ref="NQ45">INDEX(NQ$13:NQ44,$B45+1,1)</f>
        <v>0</v>
      </c>
      <c r="NR45" s="535" cm="1">
        <f t="array" ref="NR45">INDEX(NR$13:NR44,$B45+1,1)</f>
        <v>0</v>
      </c>
      <c r="NS45" s="535" cm="1">
        <f t="array" ref="NS45">INDEX(NS$13:NS44,$B45+1,1)</f>
        <v>0</v>
      </c>
      <c r="NT45" s="535" cm="1">
        <f t="array" ref="NT45">INDEX(NT$13:NT44,$B45+1,1)</f>
        <v>0</v>
      </c>
      <c r="NU45" s="535" cm="1">
        <f t="array" ref="NU45">INDEX(NU$13:NU44,$B45+1,1)</f>
        <v>0</v>
      </c>
      <c r="NV45" s="535" cm="1">
        <f t="array" ref="NV45">INDEX(NV$13:NV44,$B45+1,1)</f>
        <v>0</v>
      </c>
      <c r="NW45" s="535" cm="1">
        <f t="array" ref="NW45">INDEX(NW$13:NW44,$B45+1,1)</f>
        <v>0</v>
      </c>
      <c r="NX45" s="535" cm="1">
        <f t="array" ref="NX45">INDEX(NX$13:NX44,$B45+1,1)</f>
        <v>0</v>
      </c>
      <c r="NY45" s="535" cm="1">
        <f t="array" ref="NY45">INDEX(NY$13:NY44,$B45+1,1)</f>
        <v>0</v>
      </c>
      <c r="NZ45" s="535" cm="1">
        <f t="array" ref="NZ45">INDEX(NZ$13:NZ44,$B45+1,1)</f>
        <v>0</v>
      </c>
      <c r="OA45" s="535" cm="1">
        <f t="array" ref="OA45">INDEX(OA$13:OA44,$B45+1,1)</f>
        <v>0</v>
      </c>
      <c r="OB45" s="535" cm="1">
        <f t="array" ref="OB45">INDEX(OB$13:OB44,$B45+1,1)</f>
        <v>0</v>
      </c>
      <c r="OC45" s="535" cm="1">
        <f t="array" ref="OC45">INDEX(OC$13:OC44,$B45+1,1)</f>
        <v>0</v>
      </c>
      <c r="OD45" s="535" cm="1">
        <f t="array" ref="OD45">INDEX(OD$13:OD44,$B45+1,1)</f>
        <v>0</v>
      </c>
      <c r="OE45" s="535" cm="1">
        <f t="array" ref="OE45">INDEX(OE$13:OE44,$B45+1,1)</f>
        <v>0</v>
      </c>
      <c r="OF45" s="535" cm="1">
        <f t="array" ref="OF45">INDEX(OF$13:OF44,$B45+1,1)</f>
        <v>0</v>
      </c>
      <c r="OG45" s="535" cm="1">
        <f t="array" ref="OG45">INDEX(OG$13:OG44,$B45+1,1)</f>
        <v>0</v>
      </c>
      <c r="OH45" s="535" cm="1">
        <f t="array" ref="OH45">INDEX(OH$13:OH44,$B45+1,1)</f>
        <v>0</v>
      </c>
      <c r="OI45" s="535" cm="1">
        <f t="array" ref="OI45">INDEX(OI$13:OI44,$B45+1,1)</f>
        <v>0</v>
      </c>
      <c r="OJ45" s="535" cm="1">
        <f t="array" ref="OJ45">INDEX(OJ$13:OJ44,$B45+1,1)</f>
        <v>0</v>
      </c>
      <c r="OK45" s="535" cm="1">
        <f t="array" ref="OK45">INDEX(OK$13:OK44,$B45+1,1)</f>
        <v>0</v>
      </c>
      <c r="OL45" s="535" cm="1">
        <f t="array" ref="OL45">INDEX(OL$13:OL44,$B45+1,1)</f>
        <v>0</v>
      </c>
      <c r="OM45" s="535" cm="1">
        <f t="array" ref="OM45">INDEX(OM$13:OM44,$B45+1,1)</f>
        <v>0</v>
      </c>
      <c r="ON45" s="535" cm="1">
        <f t="array" ref="ON45">INDEX(ON$13:ON44,$B45+1,1)</f>
        <v>0</v>
      </c>
      <c r="OO45" s="535" cm="1">
        <f t="array" ref="OO45">INDEX(OO$13:OO44,$B45+1,1)</f>
        <v>0</v>
      </c>
      <c r="OP45" s="535" cm="1">
        <f t="array" ref="OP45">INDEX(OP$13:OP44,$B45+1,1)</f>
        <v>0</v>
      </c>
      <c r="OQ45" s="535" cm="1">
        <f t="array" ref="OQ45">INDEX(OQ$13:OQ44,$B45+1,1)</f>
        <v>0</v>
      </c>
      <c r="OR45" s="535" cm="1">
        <f t="array" ref="OR45">INDEX(OR$13:OR44,$B45+1,1)</f>
        <v>0</v>
      </c>
      <c r="OS45" s="535" cm="1">
        <f t="array" ref="OS45">INDEX(OS$13:OS44,$B45+1,1)</f>
        <v>0</v>
      </c>
      <c r="OT45" s="535" cm="1">
        <f t="array" ref="OT45">INDEX(OT$13:OT44,$B45+1,1)</f>
        <v>0</v>
      </c>
      <c r="OU45" s="535" cm="1">
        <f t="array" ref="OU45">INDEX(OU$13:OU44,$B45+1,1)</f>
        <v>0</v>
      </c>
      <c r="OV45" s="535" cm="1">
        <f t="array" ref="OV45">INDEX(OV$13:OV44,$B45+1,1)</f>
        <v>0</v>
      </c>
      <c r="OW45" s="535" cm="1">
        <f t="array" ref="OW45">INDEX(OW$13:OW44,$B45+1,1)</f>
        <v>0</v>
      </c>
      <c r="OX45" s="535" cm="1">
        <f t="array" ref="OX45">INDEX(OX$13:OX44,$B45+1,1)</f>
        <v>0</v>
      </c>
      <c r="OY45" s="535" cm="1">
        <f t="array" ref="OY45">INDEX(OY$13:OY44,$B45+1,1)</f>
        <v>0</v>
      </c>
      <c r="OZ45" s="535" cm="1">
        <f t="array" ref="OZ45">INDEX(OZ$13:OZ44,$B45+1,1)</f>
        <v>0</v>
      </c>
      <c r="PA45" s="535" cm="1">
        <f t="array" ref="PA45">INDEX(PA$13:PA44,$B45+1,1)</f>
        <v>0</v>
      </c>
      <c r="PB45" s="535" cm="1">
        <f t="array" ref="PB45">INDEX(PB$13:PB44,$B45+1,1)</f>
        <v>0</v>
      </c>
      <c r="PC45" s="535" cm="1">
        <f t="array" ref="PC45">INDEX(PC$13:PC44,$B45+1,1)</f>
        <v>0</v>
      </c>
      <c r="PD45" s="535" cm="1">
        <f t="array" ref="PD45">INDEX(PD$13:PD44,$B45+1,1)</f>
        <v>0</v>
      </c>
      <c r="PE45" s="535" cm="1">
        <f t="array" ref="PE45">INDEX(PE$13:PE44,$B45+1,1)</f>
        <v>0</v>
      </c>
      <c r="PF45" s="535" cm="1">
        <f t="array" ref="PF45">INDEX(PF$13:PF44,$B45+1,1)</f>
        <v>0</v>
      </c>
      <c r="PG45" s="535" cm="1">
        <f t="array" ref="PG45">INDEX(PG$13:PG44,$B45+1,1)</f>
        <v>0</v>
      </c>
      <c r="PH45" s="535" cm="1">
        <f t="array" ref="PH45">INDEX(PH$13:PH44,$B45+1,1)</f>
        <v>0</v>
      </c>
      <c r="PI45" s="535" cm="1">
        <f t="array" ref="PI45">INDEX(PI$13:PI44,$B45+1,1)</f>
        <v>0</v>
      </c>
      <c r="PJ45" s="535" cm="1">
        <f t="array" ref="PJ45">INDEX(PJ$13:PJ44,$B45+1,1)</f>
        <v>0</v>
      </c>
      <c r="PK45" s="535" cm="1">
        <f t="array" ref="PK45">INDEX(PK$13:PK44,$B45+1,1)</f>
        <v>0</v>
      </c>
      <c r="PL45" s="535" cm="1">
        <f t="array" ref="PL45">INDEX(PL$13:PL44,$B45+1,1)</f>
        <v>0</v>
      </c>
      <c r="PM45" s="535" cm="1">
        <f t="array" ref="PM45">INDEX(PM$13:PM44,$B45+1,1)</f>
        <v>0</v>
      </c>
      <c r="PN45" s="535" cm="1">
        <f t="array" ref="PN45">INDEX(PN$13:PN44,$B45+1,1)</f>
        <v>0</v>
      </c>
      <c r="PO45" s="535" cm="1">
        <f t="array" ref="PO45">INDEX(PO$13:PO44,$B45+1,1)</f>
        <v>0</v>
      </c>
      <c r="PP45" s="535" cm="1">
        <f t="array" ref="PP45">INDEX(PP$13:PP44,$B45+1,1)</f>
        <v>0</v>
      </c>
      <c r="PQ45" s="535" cm="1">
        <f t="array" ref="PQ45">INDEX(PQ$13:PQ44,$B45+1,1)</f>
        <v>0</v>
      </c>
      <c r="PR45" s="535" cm="1">
        <f t="array" ref="PR45">INDEX(PR$13:PR44,$B45+1,1)</f>
        <v>0</v>
      </c>
      <c r="PS45" s="535" cm="1">
        <f t="array" ref="PS45">INDEX(PS$13:PS44,$B45+1,1)</f>
        <v>0</v>
      </c>
      <c r="PT45" s="535" cm="1">
        <f t="array" ref="PT45">INDEX(PT$13:PT44,$B45+1,1)</f>
        <v>0</v>
      </c>
      <c r="PU45" s="535" cm="1">
        <f t="array" ref="PU45">INDEX(PU$13:PU44,$B45+1,1)</f>
        <v>0</v>
      </c>
      <c r="PV45" s="535" cm="1">
        <f t="array" ref="PV45">INDEX(PV$13:PV44,$B45+1,1)</f>
        <v>0</v>
      </c>
      <c r="PW45" s="535" cm="1">
        <f t="array" ref="PW45">INDEX(PW$13:PW44,$B45+1,1)</f>
        <v>0</v>
      </c>
      <c r="PX45" s="535" cm="1">
        <f t="array" ref="PX45">INDEX(PX$13:PX44,$B45+1,1)</f>
        <v>0</v>
      </c>
      <c r="PY45" s="535" cm="1">
        <f t="array" ref="PY45">INDEX(PY$13:PY44,$B45+1,1)</f>
        <v>0</v>
      </c>
      <c r="PZ45" s="535" cm="1">
        <f t="array" ref="PZ45">INDEX(PZ$13:PZ44,$B45+1,1)</f>
        <v>0</v>
      </c>
      <c r="QA45" s="535" cm="1">
        <f t="array" ref="QA45">INDEX(QA$13:QA44,$B45+1,1)</f>
        <v>0</v>
      </c>
      <c r="QB45" s="535" cm="1">
        <f t="array" ref="QB45">INDEX(QB$13:QB44,$B45+1,1)</f>
        <v>0</v>
      </c>
      <c r="QC45" s="535" cm="1">
        <f t="array" ref="QC45">INDEX(QC$13:QC44,$B45+1,1)</f>
        <v>0</v>
      </c>
      <c r="QD45" s="535" cm="1">
        <f t="array" ref="QD45">INDEX(QD$13:QD44,$B45+1,1)</f>
        <v>0</v>
      </c>
      <c r="QE45" s="535" cm="1">
        <f t="array" ref="QE45">INDEX(QE$13:QE44,$B45+1,1)</f>
        <v>0</v>
      </c>
      <c r="QF45" s="535" cm="1">
        <f t="array" ref="QF45">INDEX(QF$13:QF44,$B45+1,1)</f>
        <v>0</v>
      </c>
      <c r="QG45" s="535" cm="1">
        <f t="array" ref="QG45">INDEX(QG$13:QG44,$B45+1,1)</f>
        <v>0</v>
      </c>
      <c r="QH45" s="535" cm="1">
        <f t="array" ref="QH45">INDEX(QH$13:QH44,$B45+1,1)</f>
        <v>0</v>
      </c>
      <c r="QI45" s="535" cm="1">
        <f t="array" ref="QI45">INDEX(QI$13:QI44,$B45+1,1)</f>
        <v>0</v>
      </c>
      <c r="QJ45" s="535" cm="1">
        <f t="array" ref="QJ45">INDEX(QJ$13:QJ44,$B45+1,1)</f>
        <v>0</v>
      </c>
      <c r="QK45" s="535" cm="1">
        <f t="array" ref="QK45">INDEX(QK$13:QK44,$B45+1,1)</f>
        <v>0</v>
      </c>
      <c r="QL45" s="535" cm="1">
        <f t="array" ref="QL45">INDEX(QL$13:QL44,$B45+1,1)</f>
        <v>0</v>
      </c>
      <c r="QM45" s="535" cm="1">
        <f t="array" ref="QM45">INDEX(QM$13:QM44,$B45+1,1)</f>
        <v>0</v>
      </c>
      <c r="QN45" s="535" cm="1">
        <f t="array" ref="QN45">INDEX(QN$13:QN44,$B45+1,1)</f>
        <v>0</v>
      </c>
      <c r="QO45" s="535" cm="1">
        <f t="array" ref="QO45">INDEX(QO$13:QO44,$B45+1,1)</f>
        <v>0</v>
      </c>
      <c r="QP45" s="535" cm="1">
        <f t="array" ref="QP45">INDEX(QP$13:QP44,$B45+1,1)</f>
        <v>0</v>
      </c>
      <c r="QQ45" s="535" cm="1">
        <f t="array" ref="QQ45">INDEX(QQ$13:QQ44,$B45+1,1)</f>
        <v>0</v>
      </c>
      <c r="QR45" s="535" cm="1">
        <f t="array" ref="QR45">INDEX(QR$13:QR44,$B45+1,1)</f>
        <v>0</v>
      </c>
      <c r="QS45" s="535" cm="1">
        <f t="array" ref="QS45">INDEX(QS$13:QS44,$B45+1,1)</f>
        <v>0</v>
      </c>
      <c r="QT45" s="535" cm="1">
        <f t="array" ref="QT45">INDEX(QT$13:QT44,$B45+1,1)</f>
        <v>0</v>
      </c>
      <c r="QU45" s="535" cm="1">
        <f t="array" ref="QU45">INDEX(QU$13:QU44,$B45+1,1)</f>
        <v>0</v>
      </c>
      <c r="QV45" s="535" cm="1">
        <f t="array" ref="QV45">INDEX(QV$13:QV44,$B45+1,1)</f>
        <v>0</v>
      </c>
      <c r="QW45" s="535" cm="1">
        <f t="array" ref="QW45">INDEX(QW$13:QW44,$B45+1,1)</f>
        <v>0</v>
      </c>
      <c r="QX45" s="535" cm="1">
        <f t="array" ref="QX45">INDEX(QX$13:QX44,$B45+1,1)</f>
        <v>0</v>
      </c>
      <c r="QY45" s="535" cm="1">
        <f t="array" ref="QY45">INDEX(QY$13:QY44,$B45+1,1)</f>
        <v>0</v>
      </c>
      <c r="QZ45" s="535" cm="1">
        <f t="array" ref="QZ45">INDEX(QZ$13:QZ44,$B45+1,1)</f>
        <v>0</v>
      </c>
      <c r="RA45" s="535" cm="1">
        <f t="array" ref="RA45">INDEX(RA$13:RA44,$B45+1,1)</f>
        <v>0</v>
      </c>
      <c r="RB45" s="535" cm="1">
        <f t="array" ref="RB45">INDEX(RB$13:RB44,$B45+1,1)</f>
        <v>0</v>
      </c>
      <c r="RC45" s="535" cm="1">
        <f t="array" ref="RC45">INDEX(RC$13:RC44,$B45+1,1)</f>
        <v>0</v>
      </c>
      <c r="RD45" s="535" cm="1">
        <f t="array" ref="RD45">INDEX(RD$13:RD44,$B45+1,1)</f>
        <v>0</v>
      </c>
      <c r="RE45" s="535" cm="1">
        <f t="array" ref="RE45">INDEX(RE$13:RE44,$B45+1,1)</f>
        <v>0</v>
      </c>
      <c r="RF45" s="535" cm="1">
        <f t="array" ref="RF45">INDEX(RF$13:RF44,$B45+1,1)</f>
        <v>0</v>
      </c>
      <c r="RG45" s="535" cm="1">
        <f t="array" ref="RG45">INDEX(RG$13:RG44,$B45+1,1)</f>
        <v>0</v>
      </c>
      <c r="RH45" s="535" cm="1">
        <f t="array" ref="RH45">INDEX(RH$13:RH44,$B45+1,1)</f>
        <v>0</v>
      </c>
      <c r="RI45" s="535" cm="1">
        <f t="array" ref="RI45">INDEX(RI$13:RI44,$B45+1,1)</f>
        <v>0</v>
      </c>
      <c r="RJ45" s="535" cm="1">
        <f t="array" ref="RJ45">INDEX(RJ$13:RJ44,$B45+1,1)</f>
        <v>0</v>
      </c>
      <c r="RK45" s="535" cm="1">
        <f t="array" ref="RK45">INDEX(RK$13:RK44,$B45+1,1)</f>
        <v>0</v>
      </c>
      <c r="RL45" s="535" cm="1">
        <f t="array" ref="RL45">INDEX(RL$13:RL44,$B45+1,1)</f>
        <v>0</v>
      </c>
      <c r="RM45" s="535" cm="1">
        <f t="array" ref="RM45">INDEX(RM$13:RM44,$B45+1,1)</f>
        <v>0</v>
      </c>
      <c r="RN45" s="535" cm="1">
        <f t="array" ref="RN45">INDEX(RN$13:RN44,$B45+1,1)</f>
        <v>0</v>
      </c>
      <c r="RO45" s="535" cm="1">
        <f t="array" ref="RO45">INDEX(RO$13:RO44,$B45+1,1)</f>
        <v>0</v>
      </c>
      <c r="RP45" s="535" cm="1">
        <f t="array" ref="RP45">INDEX(RP$13:RP44,$B45+1,1)</f>
        <v>0</v>
      </c>
      <c r="RQ45" s="535" cm="1">
        <f t="array" ref="RQ45">INDEX(RQ$13:RQ44,$B45+1,1)</f>
        <v>0</v>
      </c>
      <c r="RR45" s="535" cm="1">
        <f t="array" ref="RR45">INDEX(RR$13:RR44,$B45+1,1)</f>
        <v>0</v>
      </c>
      <c r="RS45" s="535" cm="1">
        <f t="array" ref="RS45">INDEX(RS$13:RS44,$B45+1,1)</f>
        <v>0</v>
      </c>
      <c r="RT45" s="535" cm="1">
        <f t="array" ref="RT45">INDEX(RT$13:RT44,$B45+1,1)</f>
        <v>0</v>
      </c>
      <c r="RU45" s="535" cm="1">
        <f t="array" ref="RU45">INDEX(RU$13:RU44,$B45+1,1)</f>
        <v>0</v>
      </c>
      <c r="RV45" s="535" cm="1">
        <f t="array" ref="RV45">INDEX(RV$13:RV44,$B45+1,1)</f>
        <v>0</v>
      </c>
      <c r="RW45" s="535" cm="1">
        <f t="array" ref="RW45">INDEX(RW$13:RW44,$B45+1,1)</f>
        <v>0</v>
      </c>
      <c r="RX45" s="535" cm="1">
        <f t="array" ref="RX45">INDEX(RX$13:RX44,$B45+1,1)</f>
        <v>0</v>
      </c>
      <c r="RY45" s="535" cm="1">
        <f t="array" ref="RY45">INDEX(RY$13:RY44,$B45+1,1)</f>
        <v>0</v>
      </c>
      <c r="RZ45" s="535" cm="1">
        <f t="array" ref="RZ45">INDEX(RZ$13:RZ44,$B45+1,1)</f>
        <v>0</v>
      </c>
      <c r="SA45" s="535" cm="1">
        <f t="array" ref="SA45">INDEX(SA$13:SA44,$B45+1,1)</f>
        <v>0</v>
      </c>
      <c r="SB45" s="535" cm="1">
        <f t="array" ref="SB45">INDEX(SB$13:SB44,$B45+1,1)</f>
        <v>0</v>
      </c>
      <c r="SC45" s="535" cm="1">
        <f t="array" ref="SC45">INDEX(SC$13:SC44,$B45+1,1)</f>
        <v>0</v>
      </c>
      <c r="SD45" s="535" cm="1">
        <f t="array" ref="SD45">INDEX(SD$13:SD44,$B45+1,1)</f>
        <v>0</v>
      </c>
      <c r="SE45" s="535" cm="1">
        <f t="array" ref="SE45">INDEX(SE$13:SE44,$B45+1,1)</f>
        <v>0</v>
      </c>
      <c r="SF45" s="535" cm="1">
        <f t="array" ref="SF45">INDEX(SF$13:SF44,$B45+1,1)</f>
        <v>0</v>
      </c>
      <c r="SG45" s="535" cm="1">
        <f t="array" ref="SG45">INDEX(SG$13:SG44,$B45+1,1)</f>
        <v>0</v>
      </c>
      <c r="SH45" s="535" cm="1">
        <f t="array" ref="SH45">INDEX(SH$13:SH44,$B45+1,1)</f>
        <v>0</v>
      </c>
      <c r="SI45" s="535" cm="1">
        <f t="array" ref="SI45">INDEX(SI$13:SI44,$B45+1,1)</f>
        <v>0</v>
      </c>
      <c r="SJ45" s="535" cm="1">
        <f t="array" ref="SJ45">INDEX(SJ$13:SJ44,$B45+1,1)</f>
        <v>0</v>
      </c>
      <c r="SK45" s="535" cm="1">
        <f t="array" ref="SK45">INDEX(SK$13:SK44,$B45+1,1)</f>
        <v>0</v>
      </c>
      <c r="SL45" s="535" cm="1">
        <f t="array" ref="SL45">INDEX(SL$13:SL44,$B45+1,1)</f>
        <v>0</v>
      </c>
      <c r="SM45" s="535" cm="1">
        <f t="array" ref="SM45">INDEX(SM$13:SM44,$B45+1,1)</f>
        <v>0</v>
      </c>
      <c r="SN45" s="535" cm="1">
        <f t="array" ref="SN45">INDEX(SN$13:SN44,$B45+1,1)</f>
        <v>0</v>
      </c>
      <c r="SO45" s="535" cm="1">
        <f t="array" ref="SO45">INDEX(SO$13:SO44,$B45+1,1)</f>
        <v>0</v>
      </c>
      <c r="SP45" s="535" cm="1">
        <f t="array" ref="SP45">INDEX(SP$13:SP44,$B45+1,1)</f>
        <v>0</v>
      </c>
      <c r="SQ45" s="535" cm="1">
        <f t="array" ref="SQ45">INDEX(SQ$13:SQ44,$B45+1,1)</f>
        <v>0</v>
      </c>
      <c r="SR45" s="535" cm="1">
        <f t="array" ref="SR45">INDEX(SR$13:SR44,$B45+1,1)</f>
        <v>0</v>
      </c>
      <c r="SS45" s="535" cm="1">
        <f t="array" ref="SS45">INDEX(SS$13:SS44,$B45+1,1)</f>
        <v>0</v>
      </c>
      <c r="ST45" s="535" cm="1">
        <f t="array" ref="ST45">INDEX(ST$13:ST44,$B45+1,1)</f>
        <v>0</v>
      </c>
      <c r="SU45" s="535" cm="1">
        <f t="array" ref="SU45">INDEX(SU$13:SU44,$B45+1,1)</f>
        <v>0</v>
      </c>
      <c r="SV45" s="535" cm="1">
        <f t="array" ref="SV45">INDEX(SV$13:SV44,$B45+1,1)</f>
        <v>0</v>
      </c>
      <c r="SW45" s="535" cm="1">
        <f t="array" ref="SW45">INDEX(SW$13:SW44,$B45+1,1)</f>
        <v>0</v>
      </c>
      <c r="SX45" s="535" cm="1">
        <f t="array" ref="SX45">INDEX(SX$13:SX44,$B45+1,1)</f>
        <v>0</v>
      </c>
      <c r="SY45" s="535" cm="1">
        <f t="array" ref="SY45">INDEX(SY$13:SY44,$B45+1,1)</f>
        <v>0</v>
      </c>
      <c r="SZ45" s="535" cm="1">
        <f t="array" ref="SZ45">INDEX(SZ$13:SZ44,$B45+1,1)</f>
        <v>0</v>
      </c>
      <c r="TA45" s="535" cm="1">
        <f t="array" ref="TA45">INDEX(TA$13:TA44,$B45+1,1)</f>
        <v>0</v>
      </c>
      <c r="TB45" s="535" cm="1">
        <f t="array" ref="TB45">INDEX(TB$13:TB44,$B45+1,1)</f>
        <v>0</v>
      </c>
      <c r="TC45" s="535" cm="1">
        <f t="array" ref="TC45">INDEX(TC$13:TC44,$B45+1,1)</f>
        <v>0</v>
      </c>
      <c r="TD45" s="535" cm="1">
        <f t="array" ref="TD45">INDEX(TD$13:TD44,$B45+1,1)</f>
        <v>0</v>
      </c>
      <c r="TE45" s="535" cm="1">
        <f t="array" ref="TE45">INDEX(TE$13:TE44,$B45+1,1)</f>
        <v>0</v>
      </c>
      <c r="TF45" s="535" cm="1">
        <f t="array" ref="TF45">INDEX(TF$13:TF44,$B45+1,1)</f>
        <v>0</v>
      </c>
      <c r="TG45" s="535" cm="1">
        <f t="array" ref="TG45">INDEX(TG$13:TG44,$B45+1,1)</f>
        <v>0</v>
      </c>
      <c r="TH45" s="535" cm="1">
        <f t="array" ref="TH45">INDEX(TH$13:TH44,$B45+1,1)</f>
        <v>0</v>
      </c>
      <c r="TI45" s="535" cm="1">
        <f t="array" ref="TI45">INDEX(TI$13:TI44,$B45+1,1)</f>
        <v>0</v>
      </c>
      <c r="TJ45" s="535" cm="1">
        <f t="array" ref="TJ45">INDEX(TJ$13:TJ44,$B45+1,1)</f>
        <v>0</v>
      </c>
      <c r="TK45" s="535" cm="1">
        <f t="array" ref="TK45">INDEX(TK$13:TK44,$B45+1,1)</f>
        <v>0</v>
      </c>
      <c r="TL45" s="535" cm="1">
        <f t="array" ref="TL45">INDEX(TL$13:TL44,$B45+1,1)</f>
        <v>0</v>
      </c>
      <c r="TM45" s="535" cm="1">
        <f t="array" ref="TM45">INDEX(TM$13:TM44,$B45+1,1)</f>
        <v>0</v>
      </c>
      <c r="TN45" s="535" cm="1">
        <f t="array" ref="TN45">INDEX(TN$13:TN44,$B45+1,1)</f>
        <v>0</v>
      </c>
      <c r="TO45" s="535" cm="1">
        <f t="array" ref="TO45">INDEX(TO$13:TO44,$B45+1,1)</f>
        <v>0</v>
      </c>
      <c r="TP45" s="535" cm="1">
        <f t="array" ref="TP45">INDEX(TP$13:TP44,$B45+1,1)</f>
        <v>0</v>
      </c>
      <c r="TQ45" s="535" cm="1">
        <f t="array" ref="TQ45">INDEX(TQ$13:TQ44,$B45+1,1)</f>
        <v>0</v>
      </c>
      <c r="TR45" s="535" cm="1">
        <f t="array" ref="TR45">INDEX(TR$13:TR44,$B45+1,1)</f>
        <v>0</v>
      </c>
      <c r="TS45" s="535" cm="1">
        <f t="array" ref="TS45">INDEX(TS$13:TS44,$B45+1,1)</f>
        <v>0</v>
      </c>
      <c r="TT45" s="535" cm="1">
        <f t="array" ref="TT45">INDEX(TT$13:TT44,$B45+1,1)</f>
        <v>0</v>
      </c>
      <c r="TU45" s="535" cm="1">
        <f t="array" ref="TU45">INDEX(TU$13:TU44,$B45+1,1)</f>
        <v>0</v>
      </c>
      <c r="TV45" s="535" cm="1">
        <f t="array" ref="TV45">INDEX(TV$13:TV44,$B45+1,1)</f>
        <v>0</v>
      </c>
      <c r="TW45" s="535" cm="1">
        <f t="array" ref="TW45">INDEX(TW$13:TW44,$B45+1,1)</f>
        <v>0</v>
      </c>
      <c r="TX45" s="535" cm="1">
        <f t="array" ref="TX45">INDEX(TX$13:TX44,$B45+1,1)</f>
        <v>0</v>
      </c>
      <c r="TY45" s="535" cm="1">
        <f t="array" ref="TY45">INDEX(TY$13:TY44,$B45+1,1)</f>
        <v>0</v>
      </c>
      <c r="TZ45" s="535" cm="1">
        <f t="array" ref="TZ45">INDEX(TZ$13:TZ44,$B45+1,1)</f>
        <v>0</v>
      </c>
      <c r="UA45" s="535" cm="1">
        <f t="array" ref="UA45">INDEX(UA$13:UA44,$B45+1,1)</f>
        <v>0</v>
      </c>
      <c r="UB45" s="535" cm="1">
        <f t="array" ref="UB45">INDEX(UB$13:UB44,$B45+1,1)</f>
        <v>0</v>
      </c>
      <c r="UC45" s="535" cm="1">
        <f t="array" ref="UC45">INDEX(UC$13:UC44,$B45+1,1)</f>
        <v>0</v>
      </c>
      <c r="UD45" s="535" cm="1">
        <f t="array" ref="UD45">INDEX(UD$13:UD44,$B45+1,1)</f>
        <v>0</v>
      </c>
      <c r="UE45" s="535" cm="1">
        <f t="array" ref="UE45">INDEX(UE$13:UE44,$B45+1,1)</f>
        <v>0</v>
      </c>
      <c r="UF45" s="535" cm="1">
        <f t="array" ref="UF45">INDEX(UF$13:UF44,$B45+1,1)</f>
        <v>0</v>
      </c>
      <c r="UG45" s="535" cm="1">
        <f t="array" ref="UG45">INDEX(UG$13:UG44,$B45+1,1)</f>
        <v>0</v>
      </c>
      <c r="UH45" s="535" cm="1">
        <f t="array" ref="UH45">INDEX(UH$13:UH44,$B45+1,1)</f>
        <v>0</v>
      </c>
      <c r="UI45" s="535" cm="1">
        <f t="array" ref="UI45">INDEX(UI$13:UI44,$B45+1,1)</f>
        <v>0</v>
      </c>
      <c r="UJ45" s="535" cm="1">
        <f t="array" ref="UJ45">INDEX(UJ$13:UJ44,$B45+1,1)</f>
        <v>0</v>
      </c>
      <c r="UK45" s="535" cm="1">
        <f t="array" ref="UK45">INDEX(UK$13:UK44,$B45+1,1)</f>
        <v>0</v>
      </c>
      <c r="UL45" s="535" cm="1">
        <f t="array" ref="UL45">INDEX(UL$13:UL44,$B45+1,1)</f>
        <v>0</v>
      </c>
      <c r="UM45" s="535" cm="1">
        <f t="array" ref="UM45">INDEX(UM$13:UM44,$B45+1,1)</f>
        <v>0</v>
      </c>
      <c r="UN45" s="535" cm="1">
        <f t="array" ref="UN45">INDEX(UN$13:UN44,$B45+1,1)</f>
        <v>0</v>
      </c>
      <c r="UO45" s="535" cm="1">
        <f t="array" ref="UO45">INDEX(UO$13:UO44,$B45+1,1)</f>
        <v>0</v>
      </c>
      <c r="UP45" s="535" cm="1">
        <f t="array" ref="UP45">INDEX(UP$13:UP44,$B45+1,1)</f>
        <v>0</v>
      </c>
      <c r="UQ45" s="535" cm="1">
        <f t="array" ref="UQ45">INDEX(UQ$13:UQ44,$B45+1,1)</f>
        <v>0</v>
      </c>
      <c r="UR45" s="535" cm="1">
        <f t="array" ref="UR45">INDEX(UR$13:UR44,$B45+1,1)</f>
        <v>0</v>
      </c>
      <c r="US45" s="535" cm="1">
        <f t="array" ref="US45">INDEX(US$13:US44,$B45+1,1)</f>
        <v>0</v>
      </c>
      <c r="UT45" s="535" cm="1">
        <f t="array" ref="UT45">INDEX(UT$13:UT44,$B45+1,1)</f>
        <v>0</v>
      </c>
      <c r="UU45" s="535" cm="1">
        <f t="array" ref="UU45">INDEX(UU$13:UU44,$B45+1,1)</f>
        <v>0</v>
      </c>
      <c r="UV45" s="535" cm="1">
        <f t="array" ref="UV45">INDEX(UV$13:UV44,$B45+1,1)</f>
        <v>0</v>
      </c>
      <c r="UW45" s="535" cm="1">
        <f t="array" ref="UW45">INDEX(UW$13:UW44,$B45+1,1)</f>
        <v>0</v>
      </c>
      <c r="UX45" s="535" cm="1">
        <f t="array" ref="UX45">INDEX(UX$13:UX44,$B45+1,1)</f>
        <v>0</v>
      </c>
      <c r="UY45" s="535" cm="1">
        <f t="array" ref="UY45">INDEX(UY$13:UY44,$B45+1,1)</f>
        <v>0</v>
      </c>
      <c r="UZ45" s="535" cm="1">
        <f t="array" ref="UZ45">INDEX(UZ$13:UZ44,$B45+1,1)</f>
        <v>0</v>
      </c>
      <c r="VA45" s="535" cm="1">
        <f t="array" ref="VA45">INDEX(VA$13:VA44,$B45+1,1)</f>
        <v>0</v>
      </c>
      <c r="VB45" s="535" cm="1">
        <f t="array" ref="VB45">INDEX(VB$13:VB44,$B45+1,1)</f>
        <v>0</v>
      </c>
      <c r="VC45" s="535" cm="1">
        <f t="array" ref="VC45">INDEX(VC$13:VC44,$B45+1,1)</f>
        <v>0</v>
      </c>
      <c r="VD45" s="535" cm="1">
        <f t="array" ref="VD45">INDEX(VD$13:VD44,$B45+1,1)</f>
        <v>0</v>
      </c>
      <c r="VE45" s="535" cm="1">
        <f t="array" ref="VE45">INDEX(VE$13:VE44,$B45+1,1)</f>
        <v>0</v>
      </c>
      <c r="VF45" s="535" cm="1">
        <f t="array" ref="VF45">INDEX(VF$13:VF44,$B45+1,1)</f>
        <v>0</v>
      </c>
      <c r="VG45" s="535" cm="1">
        <f t="array" ref="VG45">INDEX(VG$13:VG44,$B45+1,1)</f>
        <v>0</v>
      </c>
      <c r="VH45" s="535" cm="1">
        <f t="array" ref="VH45">INDEX(VH$13:VH44,$B45+1,1)</f>
        <v>0</v>
      </c>
      <c r="VI45" s="535" cm="1">
        <f t="array" ref="VI45">INDEX(VI$13:VI44,$B45+1,1)</f>
        <v>0</v>
      </c>
      <c r="VJ45" s="535" cm="1">
        <f t="array" ref="VJ45">INDEX(VJ$13:VJ44,$B45+1,1)</f>
        <v>0</v>
      </c>
      <c r="VK45" s="535" cm="1">
        <f t="array" ref="VK45">INDEX(VK$13:VK44,$B45+1,1)</f>
        <v>0</v>
      </c>
      <c r="VL45" s="535" cm="1">
        <f t="array" ref="VL45">INDEX(VL$13:VL44,$B45+1,1)</f>
        <v>0</v>
      </c>
      <c r="VM45" s="535" cm="1">
        <f t="array" ref="VM45">INDEX(VM$13:VM44,$B45+1,1)</f>
        <v>0</v>
      </c>
      <c r="VN45" s="535" cm="1">
        <f t="array" ref="VN45">INDEX(VN$13:VN44,$B45+1,1)</f>
        <v>0</v>
      </c>
      <c r="VO45" s="535" cm="1">
        <f t="array" ref="VO45">INDEX(VO$13:VO44,$B45+1,1)</f>
        <v>0</v>
      </c>
      <c r="VP45" s="535" cm="1">
        <f t="array" ref="VP45">INDEX(VP$13:VP44,$B45+1,1)</f>
        <v>0</v>
      </c>
      <c r="VQ45" s="535" cm="1">
        <f t="array" ref="VQ45">INDEX(VQ$13:VQ44,$B45+1,1)</f>
        <v>0</v>
      </c>
      <c r="VR45" s="535" cm="1">
        <f t="array" ref="VR45">INDEX(VR$13:VR44,$B45+1,1)</f>
        <v>0</v>
      </c>
      <c r="VS45" s="535" cm="1">
        <f t="array" ref="VS45">INDEX(VS$13:VS44,$B45+1,1)</f>
        <v>0</v>
      </c>
      <c r="VT45" s="535" cm="1">
        <f t="array" ref="VT45">INDEX(VT$13:VT44,$B45+1,1)</f>
        <v>0</v>
      </c>
      <c r="VU45" s="535" cm="1">
        <f t="array" ref="VU45">INDEX(VU$13:VU44,$B45+1,1)</f>
        <v>0</v>
      </c>
      <c r="VV45" s="535" cm="1">
        <f t="array" ref="VV45">INDEX(VV$13:VV44,$B45+1,1)</f>
        <v>0</v>
      </c>
      <c r="VW45" s="535" cm="1">
        <f t="array" ref="VW45">INDEX(VW$13:VW44,$B45+1,1)</f>
        <v>0</v>
      </c>
      <c r="VX45" s="535" cm="1">
        <f t="array" ref="VX45">INDEX(VX$13:VX44,$B45+1,1)</f>
        <v>0</v>
      </c>
      <c r="VY45" s="535" cm="1">
        <f t="array" ref="VY45">INDEX(VY$13:VY44,$B45+1,1)</f>
        <v>0</v>
      </c>
      <c r="VZ45" s="535" cm="1">
        <f t="array" ref="VZ45">INDEX(VZ$13:VZ44,$B45+1,1)</f>
        <v>0</v>
      </c>
      <c r="WA45" s="535" cm="1">
        <f t="array" ref="WA45">INDEX(WA$13:WA44,$B45+1,1)</f>
        <v>0</v>
      </c>
      <c r="WB45" s="535" cm="1">
        <f t="array" ref="WB45">INDEX(WB$13:WB44,$B45+1,1)</f>
        <v>0</v>
      </c>
      <c r="WC45" s="535" cm="1">
        <f t="array" ref="WC45">INDEX(WC$13:WC44,$B45+1,1)</f>
        <v>0</v>
      </c>
      <c r="WD45" s="535" cm="1">
        <f t="array" ref="WD45">INDEX(WD$13:WD44,$B45+1,1)</f>
        <v>0</v>
      </c>
      <c r="WE45" s="535" cm="1">
        <f t="array" ref="WE45">INDEX(WE$13:WE44,$B45+1,1)</f>
        <v>0</v>
      </c>
      <c r="WF45" s="535" cm="1">
        <f t="array" ref="WF45">INDEX(WF$13:WF44,$B45+1,1)</f>
        <v>0</v>
      </c>
      <c r="WG45" s="535" cm="1">
        <f t="array" ref="WG45">INDEX(WG$13:WG44,$B45+1,1)</f>
        <v>0</v>
      </c>
      <c r="WH45" s="535" cm="1">
        <f t="array" ref="WH45">INDEX(WH$13:WH44,$B45+1,1)</f>
        <v>0</v>
      </c>
      <c r="WI45" s="535" cm="1">
        <f t="array" ref="WI45">INDEX(WI$13:WI44,$B45+1,1)</f>
        <v>0</v>
      </c>
      <c r="WJ45" s="535" cm="1">
        <f t="array" ref="WJ45">INDEX(WJ$13:WJ44,$B45+1,1)</f>
        <v>0</v>
      </c>
      <c r="WK45" s="535" cm="1">
        <f t="array" ref="WK45">INDEX(WK$13:WK44,$B45+1,1)</f>
        <v>0</v>
      </c>
      <c r="WL45" s="535" cm="1">
        <f t="array" ref="WL45">INDEX(WL$13:WL44,$B45+1,1)</f>
        <v>0</v>
      </c>
      <c r="WM45" s="535" cm="1">
        <f t="array" ref="WM45">INDEX(WM$13:WM44,$B45+1,1)</f>
        <v>0</v>
      </c>
      <c r="WN45" s="535" cm="1">
        <f t="array" ref="WN45">INDEX(WN$13:WN44,$B45+1,1)</f>
        <v>0</v>
      </c>
      <c r="WO45" s="535" cm="1">
        <f t="array" ref="WO45">INDEX(WO$13:WO44,$B45+1,1)</f>
        <v>0</v>
      </c>
      <c r="WP45" s="535" cm="1">
        <f t="array" ref="WP45">INDEX(WP$13:WP44,$B45+1,1)</f>
        <v>0</v>
      </c>
      <c r="WQ45" s="535" cm="1">
        <f t="array" ref="WQ45">INDEX(WQ$13:WQ44,$B45+1,1)</f>
        <v>0</v>
      </c>
      <c r="WR45" s="535" cm="1">
        <f t="array" ref="WR45">INDEX(WR$13:WR44,$B45+1,1)</f>
        <v>0</v>
      </c>
      <c r="WS45" s="535" cm="1">
        <f t="array" ref="WS45">INDEX(WS$13:WS44,$B45+1,1)</f>
        <v>0</v>
      </c>
      <c r="WT45" s="535" cm="1">
        <f t="array" ref="WT45">INDEX(WT$13:WT44,$B45+1,1)</f>
        <v>0</v>
      </c>
      <c r="WU45" s="535" cm="1">
        <f t="array" ref="WU45">INDEX(WU$13:WU44,$B45+1,1)</f>
        <v>0</v>
      </c>
      <c r="WV45" s="535" cm="1">
        <f t="array" ref="WV45">INDEX(WV$13:WV44,$B45+1,1)</f>
        <v>0</v>
      </c>
      <c r="WW45" s="535" cm="1">
        <f t="array" ref="WW45">INDEX(WW$13:WW44,$B45+1,1)</f>
        <v>0</v>
      </c>
      <c r="WX45" s="535" cm="1">
        <f t="array" ref="WX45">INDEX(WX$13:WX44,$B45+1,1)</f>
        <v>0</v>
      </c>
      <c r="WY45" s="535" cm="1">
        <f t="array" ref="WY45">INDEX(WY$13:WY44,$B45+1,1)</f>
        <v>0</v>
      </c>
      <c r="WZ45" s="535" cm="1">
        <f t="array" ref="WZ45">INDEX(WZ$13:WZ44,$B45+1,1)</f>
        <v>0</v>
      </c>
      <c r="XA45" s="535" cm="1">
        <f t="array" ref="XA45">INDEX(XA$13:XA44,$B45+1,1)</f>
        <v>0</v>
      </c>
      <c r="XB45" s="535" cm="1">
        <f t="array" ref="XB45">INDEX(XB$13:XB44,$B45+1,1)</f>
        <v>0</v>
      </c>
      <c r="XC45" s="535" cm="1">
        <f t="array" ref="XC45">INDEX(XC$13:XC44,$B45+1,1)</f>
        <v>0</v>
      </c>
      <c r="XD45" s="535" cm="1">
        <f t="array" ref="XD45">INDEX(XD$13:XD44,$B45+1,1)</f>
        <v>0</v>
      </c>
      <c r="XE45" s="535" cm="1">
        <f t="array" ref="XE45">INDEX(XE$13:XE44,$B45+1,1)</f>
        <v>0</v>
      </c>
      <c r="XF45" s="535" cm="1">
        <f t="array" ref="XF45">INDEX(XF$13:XF44,$B45+1,1)</f>
        <v>0</v>
      </c>
      <c r="XG45" s="535" cm="1">
        <f t="array" ref="XG45">INDEX(XG$13:XG44,$B45+1,1)</f>
        <v>0</v>
      </c>
      <c r="XH45" s="535" cm="1">
        <f t="array" ref="XH45">INDEX(XH$13:XH44,$B45+1,1)</f>
        <v>0</v>
      </c>
      <c r="XI45" s="535" cm="1">
        <f t="array" ref="XI45">INDEX(XI$13:XI44,$B45+1,1)</f>
        <v>0</v>
      </c>
      <c r="XJ45" s="535" cm="1">
        <f t="array" ref="XJ45">INDEX(XJ$13:XJ44,$B45+1,1)</f>
        <v>0</v>
      </c>
      <c r="XK45" s="535" cm="1">
        <f t="array" ref="XK45">INDEX(XK$13:XK44,$B45+1,1)</f>
        <v>0</v>
      </c>
      <c r="XL45" s="535" cm="1">
        <f t="array" ref="XL45">INDEX(XL$13:XL44,$B45+1,1)</f>
        <v>0</v>
      </c>
      <c r="XM45" s="535" cm="1">
        <f t="array" ref="XM45">INDEX(XM$13:XM44,$B45+1,1)</f>
        <v>0</v>
      </c>
      <c r="XN45" s="535" cm="1">
        <f t="array" ref="XN45">INDEX(XN$13:XN44,$B45+1,1)</f>
        <v>0</v>
      </c>
      <c r="XO45" s="535" cm="1">
        <f t="array" ref="XO45">INDEX(XO$13:XO44,$B45+1,1)</f>
        <v>0</v>
      </c>
      <c r="XP45" s="535" cm="1">
        <f t="array" ref="XP45">INDEX(XP$13:XP44,$B45+1,1)</f>
        <v>0</v>
      </c>
      <c r="XQ45" s="535" cm="1">
        <f t="array" ref="XQ45">INDEX(XQ$13:XQ44,$B45+1,1)</f>
        <v>0</v>
      </c>
      <c r="XR45" s="535" cm="1">
        <f t="array" ref="XR45">INDEX(XR$13:XR44,$B45+1,1)</f>
        <v>0</v>
      </c>
      <c r="XS45" s="535" cm="1">
        <f t="array" ref="XS45">INDEX(XS$13:XS44,$B45+1,1)</f>
        <v>0</v>
      </c>
      <c r="XT45" s="535" cm="1">
        <f t="array" ref="XT45">INDEX(XT$13:XT44,$B45+1,1)</f>
        <v>0</v>
      </c>
      <c r="XU45" s="535" cm="1">
        <f t="array" ref="XU45">INDEX(XU$13:XU44,$B45+1,1)</f>
        <v>0</v>
      </c>
      <c r="XV45" s="535" cm="1">
        <f t="array" ref="XV45">INDEX(XV$13:XV44,$B45+1,1)</f>
        <v>0</v>
      </c>
      <c r="XW45" s="535" cm="1">
        <f t="array" ref="XW45">INDEX(XW$13:XW44,$B45+1,1)</f>
        <v>0</v>
      </c>
      <c r="XX45" s="535" cm="1">
        <f t="array" ref="XX45">INDEX(XX$13:XX44,$B45+1,1)</f>
        <v>0</v>
      </c>
      <c r="XY45" s="535" cm="1">
        <f t="array" ref="XY45">INDEX(XY$13:XY44,$B45+1,1)</f>
        <v>0</v>
      </c>
      <c r="XZ45" s="535" cm="1">
        <f t="array" ref="XZ45">INDEX(XZ$13:XZ44,$B45+1,1)</f>
        <v>0</v>
      </c>
      <c r="YA45" s="535" cm="1">
        <f t="array" ref="YA45">INDEX(YA$13:YA44,$B45+1,1)</f>
        <v>0</v>
      </c>
      <c r="YB45" s="535" cm="1">
        <f t="array" ref="YB45">INDEX(YB$13:YB44,$B45+1,1)</f>
        <v>0</v>
      </c>
      <c r="YC45" s="535" cm="1">
        <f t="array" ref="YC45">INDEX(YC$13:YC44,$B45+1,1)</f>
        <v>0</v>
      </c>
      <c r="YD45" s="535" cm="1">
        <f t="array" ref="YD45">INDEX(YD$13:YD44,$B45+1,1)</f>
        <v>0</v>
      </c>
      <c r="YE45" s="535" cm="1">
        <f t="array" ref="YE45">INDEX(YE$13:YE44,$B45+1,1)</f>
        <v>0</v>
      </c>
      <c r="YF45" s="535" cm="1">
        <f t="array" ref="YF45">INDEX(YF$13:YF44,$B45+1,1)</f>
        <v>0</v>
      </c>
      <c r="YG45" s="535" cm="1">
        <f t="array" ref="YG45">INDEX(YG$13:YG44,$B45+1,1)</f>
        <v>0</v>
      </c>
      <c r="YH45" s="535" cm="1">
        <f t="array" ref="YH45">INDEX(YH$13:YH44,$B45+1,1)</f>
        <v>0</v>
      </c>
      <c r="YI45" s="535" cm="1">
        <f t="array" ref="YI45">INDEX(YI$13:YI44,$B45+1,1)</f>
        <v>0</v>
      </c>
      <c r="YJ45" s="535" cm="1">
        <f t="array" ref="YJ45">INDEX(YJ$13:YJ44,$B45+1,1)</f>
        <v>0</v>
      </c>
      <c r="YK45" s="535" cm="1">
        <f t="array" ref="YK45">INDEX(YK$13:YK44,$B45+1,1)</f>
        <v>0</v>
      </c>
      <c r="YL45" s="535" cm="1">
        <f t="array" ref="YL45">INDEX(YL$13:YL44,$B45+1,1)</f>
        <v>0</v>
      </c>
      <c r="YM45" s="535" cm="1">
        <f t="array" ref="YM45">INDEX(YM$13:YM44,$B45+1,1)</f>
        <v>0</v>
      </c>
      <c r="YN45" s="535" cm="1">
        <f t="array" ref="YN45">INDEX(YN$13:YN44,$B45+1,1)</f>
        <v>0</v>
      </c>
      <c r="YO45" s="535" cm="1">
        <f t="array" ref="YO45">INDEX(YO$13:YO44,$B45+1,1)</f>
        <v>0</v>
      </c>
      <c r="YP45" s="535" cm="1">
        <f t="array" ref="YP45">INDEX(YP$13:YP44,$B45+1,1)</f>
        <v>0</v>
      </c>
      <c r="YQ45" s="535" cm="1">
        <f t="array" ref="YQ45">INDEX(YQ$13:YQ44,$B45+1,1)</f>
        <v>0</v>
      </c>
      <c r="YR45" s="535" cm="1">
        <f t="array" ref="YR45">INDEX(YR$13:YR44,$B45+1,1)</f>
        <v>0</v>
      </c>
      <c r="YS45" s="535" cm="1">
        <f t="array" ref="YS45">INDEX(YS$13:YS44,$B45+1,1)</f>
        <v>0</v>
      </c>
      <c r="YT45" s="535" cm="1">
        <f t="array" ref="YT45">INDEX(YT$13:YT44,$B45+1,1)</f>
        <v>0</v>
      </c>
      <c r="YU45" s="535" cm="1">
        <f t="array" ref="YU45">INDEX(YU$13:YU44,$B45+1,1)</f>
        <v>0</v>
      </c>
      <c r="YV45" s="535" cm="1">
        <f t="array" ref="YV45">INDEX(YV$13:YV44,$B45+1,1)</f>
        <v>0</v>
      </c>
      <c r="YW45" s="535" cm="1">
        <f t="array" ref="YW45">INDEX(YW$13:YW44,$B45+1,1)</f>
        <v>0</v>
      </c>
      <c r="YX45" s="535" cm="1">
        <f t="array" ref="YX45">INDEX(YX$13:YX44,$B45+1,1)</f>
        <v>0</v>
      </c>
      <c r="YY45" s="535" cm="1">
        <f t="array" ref="YY45">INDEX(YY$13:YY44,$B45+1,1)</f>
        <v>0</v>
      </c>
      <c r="YZ45" s="535" cm="1">
        <f t="array" ref="YZ45">INDEX(YZ$13:YZ44,$B45+1,1)</f>
        <v>0</v>
      </c>
      <c r="ZA45" s="535" t="str" cm="1">
        <f t="array" ref="ZA45">INDEX(ZA$13:ZA44,$B45+1,1)</f>
        <v>-</v>
      </c>
      <c r="ZB45" s="18"/>
      <c r="ZC45" s="535" cm="1">
        <f t="array" ref="ZC45">INDEX(ZC$13:ZC44,$B45+1,1)</f>
        <v>0</v>
      </c>
      <c r="ZD45" s="535" cm="1">
        <f t="array" ref="ZD45">INDEX(ZD$13:ZD44,$B45+1,1)</f>
        <v>0</v>
      </c>
      <c r="ZE45" s="535" cm="1">
        <f t="array" ref="ZE45">INDEX(ZE$13:ZE44,$B45+1,1)</f>
        <v>0</v>
      </c>
      <c r="ZF45" s="535" t="str" cm="1">
        <f t="array" ref="ZF45">INDEX(ZF$13:ZF44,$B45+1,1)</f>
        <v>-</v>
      </c>
      <c r="ZG45" s="535" t="str" cm="1">
        <f t="array" ref="ZG45">INDEX(ZG$13:ZG44,$B45+1,1)</f>
        <v>-</v>
      </c>
      <c r="ZH45" s="535" t="str" cm="1">
        <f t="array" ref="ZH45">INDEX(ZH$13:ZH44,$B45+1,1)</f>
        <v>-</v>
      </c>
      <c r="ZI45" s="535" t="str" cm="1">
        <f t="array" ref="ZI45">INDEX(ZI$13:ZI44,$B45+1,1)</f>
        <v>-</v>
      </c>
      <c r="ZJ45" s="535" t="str" cm="1">
        <f t="array" ref="ZJ45">INDEX(ZJ$13:ZJ44,$B45+1,1)</f>
        <v>-</v>
      </c>
      <c r="ZK45" s="535" t="str" cm="1">
        <f t="array" ref="ZK45">INDEX(ZK$13:ZK44,$B45+1,1)</f>
        <v>-</v>
      </c>
      <c r="ZL45" s="535" t="str" cm="1">
        <f t="array" ref="ZL45">INDEX(ZL$13:ZL44,$B45+1,1)</f>
        <v>-</v>
      </c>
      <c r="ZM45" s="535" t="str" cm="1">
        <f t="array" ref="ZM45">INDEX(ZM$13:ZM44,$B45+1,1)</f>
        <v>-</v>
      </c>
      <c r="ZN45" s="535" t="str" cm="1">
        <f t="array" ref="ZN45">INDEX(ZN$13:ZN44,$B45+1,1)</f>
        <v>-</v>
      </c>
      <c r="ZO45" s="535" t="str" cm="1">
        <f t="array" ref="ZO45">INDEX(ZO$13:ZO44,$B45+1,1)</f>
        <v>-</v>
      </c>
      <c r="ZP45" s="535" t="str" cm="1">
        <f t="array" ref="ZP45">INDEX(ZP$13:ZP44,$B45+1,1)</f>
        <v>-</v>
      </c>
      <c r="ZQ45" s="535" t="str" cm="1">
        <f t="array" ref="ZQ45">INDEX(ZQ$13:ZQ44,$B45+1,1)</f>
        <v>-</v>
      </c>
      <c r="ZR45" s="535" t="str" cm="1">
        <f t="array" ref="ZR45">INDEX(ZR$13:ZR44,$B45+1,1)</f>
        <v>-</v>
      </c>
      <c r="ZS45" s="535" t="str" cm="1">
        <f t="array" ref="ZS45">INDEX(ZS$13:ZS44,$B45+1,1)</f>
        <v>-</v>
      </c>
      <c r="ZT45" s="535" t="str" cm="1">
        <f t="array" ref="ZT45">INDEX(ZT$13:ZT44,$B45+1,1)</f>
        <v>-</v>
      </c>
      <c r="ZU45" s="535" t="str" cm="1">
        <f t="array" ref="ZU45">INDEX(ZU$13:ZU44,$B45+1,1)</f>
        <v>-</v>
      </c>
      <c r="ZV45" s="535" t="str" cm="1">
        <f t="array" ref="ZV45">INDEX(ZV$13:ZV44,$B45+1,1)</f>
        <v>-</v>
      </c>
      <c r="ZW45" s="535" t="str" cm="1">
        <f t="array" ref="ZW45">INDEX(ZW$13:ZW44,$B45+1,1)</f>
        <v>-</v>
      </c>
      <c r="ZX45" s="18"/>
      <c r="ZY45" s="411" t="str">
        <f t="shared" ca="1" si="237"/>
        <v>-</v>
      </c>
      <c r="ZZ45" s="535" t="str" cm="1">
        <f t="array" ref="ZZ45">INDEX(ZZ$13:ZZ44,$B45+1,1)</f>
        <v>-</v>
      </c>
      <c r="AAA45" s="535" t="str" cm="1">
        <f t="array" ref="AAA45">INDEX(AAA$13:AAA44,$B45+1,1)</f>
        <v>-</v>
      </c>
      <c r="AAB45" s="535" t="str" cm="1">
        <f t="array" ref="AAB45">INDEX(AAB$13:AAB44,$B45+1,1)</f>
        <v>-</v>
      </c>
      <c r="AAC45" s="535" t="str" cm="1">
        <f t="array" ref="AAC45">INDEX(AAC$13:AAC44,$B45+1,1)</f>
        <v>-</v>
      </c>
      <c r="AAD45" s="535" cm="1">
        <f t="array" ref="AAD45">INDEX(AAD$13:AAD44,$B45+1,1)</f>
        <v>0</v>
      </c>
      <c r="AAE45" s="535" t="str" cm="1">
        <f t="array" ref="AAE45">INDEX(AAE$13:AAE44,$B45+1,1)</f>
        <v>-</v>
      </c>
      <c r="AAF45" s="535" t="str" cm="1">
        <f t="array" ref="AAF45">INDEX(AAF$13:AAF44,$B45+1,1)</f>
        <v>-</v>
      </c>
      <c r="AAG45" s="535" t="str" cm="1">
        <f t="array" ref="AAG45">INDEX(AAG$13:AAG44,$B45+1,1)</f>
        <v>-</v>
      </c>
      <c r="AAH45" s="535" t="str" cm="1">
        <f t="array" ref="AAH45">INDEX(AAH$13:AAH44,$B45+1,1)</f>
        <v>-</v>
      </c>
      <c r="AAI45" s="535" t="str" cm="1">
        <f t="array" ref="AAI45">INDEX(AAI$13:AAI44,$B45+1,1)</f>
        <v>-</v>
      </c>
      <c r="AAJ45" s="535" t="str" cm="1">
        <f t="array" ref="AAJ45">INDEX(AAJ$13:AAJ44,$B45+1,1)</f>
        <v>-</v>
      </c>
      <c r="AAK45" s="535" t="str" cm="1">
        <f t="array" ref="AAK45">INDEX(AAK$13:AAK44,$B45+1,1)</f>
        <v>-</v>
      </c>
      <c r="AAL45" s="535" t="str" cm="1">
        <f t="array" ref="AAL45">INDEX(AAL$13:AAL44,$B45+1,1)</f>
        <v>-</v>
      </c>
      <c r="AAM45" s="535" t="b" cm="1">
        <f t="array" ref="AAM45">INDEX(AAM$13:AAM44,$B45+1,1)</f>
        <v>1</v>
      </c>
      <c r="AAN45" s="535" t="str" cm="1">
        <f t="array" ref="AAN45">INDEX(AAN$13:AAN44,$B45+1,1)</f>
        <v>-</v>
      </c>
      <c r="AAO45" s="535" cm="1">
        <f t="array" ref="AAO45">INDEX(AAO$13:AAO44,$B45+1,1)</f>
        <v>0</v>
      </c>
      <c r="AAP45" s="535" cm="1">
        <f t="array" ref="AAP45">INDEX(AAP$13:AAP44,$B45+1,1)</f>
        <v>0</v>
      </c>
      <c r="AAQ45" s="535" cm="1">
        <f t="array" ref="AAQ45">INDEX(AAQ$13:AAQ44,$B45+1,1)</f>
        <v>0</v>
      </c>
      <c r="AAR45" s="18"/>
      <c r="AAS45" s="535" t="str" cm="1">
        <f t="array" ref="AAS45">INDEX(AAS$13:AAS44,$B45+1,1)</f>
        <v>-</v>
      </c>
      <c r="AAT45" s="535" t="str" cm="1">
        <f t="array" ref="AAT45">INDEX(AAT$13:AAT44,$B45+1,1)</f>
        <v>-</v>
      </c>
      <c r="AAU45" s="535" t="str" cm="1">
        <f t="array" ref="AAU45">INDEX(AAU$13:AAU44,$B45+1,1)</f>
        <v>-</v>
      </c>
      <c r="AAV45" s="535" t="str" cm="1">
        <f t="array" ref="AAV45">INDEX(AAV$13:AAV44,$B45+1,1)</f>
        <v>-</v>
      </c>
      <c r="AAW45" s="535" cm="1">
        <f t="array" ref="AAW45">INDEX(AAW$13:AAW44,$B45+1,1)</f>
        <v>1</v>
      </c>
      <c r="AAX45" s="535" cm="1">
        <f t="array" ref="AAX45">INDEX(AAX$13:AAX44,$B45+1,1)</f>
        <v>1</v>
      </c>
      <c r="AAY45" s="535" cm="1">
        <f t="array" ref="AAY45">INDEX(AAY$13:AAY44,$B45+1,1)</f>
        <v>1</v>
      </c>
      <c r="AAZ45" s="535" cm="1">
        <f t="array" ref="AAZ45">INDEX(AAZ$13:AAZ44,$B45+1,1)</f>
        <v>1</v>
      </c>
      <c r="ABA45" s="535" t="str" cm="1">
        <f t="array" ref="ABA45">INDEX(ABA$13:ABA44,$B45+1,1)</f>
        <v>-</v>
      </c>
      <c r="ABB45" s="535" t="str" cm="1">
        <f t="array" ref="ABB45">INDEX(ABB$13:ABB44,$B45+1,1)</f>
        <v>-</v>
      </c>
      <c r="ABC45" s="535" t="str" cm="1">
        <f t="array" ref="ABC45">INDEX(ABC$13:ABC44,$B45+1,1)</f>
        <v>-</v>
      </c>
      <c r="ABD45" s="535" t="str" cm="1">
        <f t="array" ref="ABD45">INDEX(ABD$13:ABD44,$B45+1,1)</f>
        <v>-</v>
      </c>
      <c r="ABE45" s="535" t="str" cm="1">
        <f t="array" ref="ABE45">INDEX(ABE$13:ABE44,$B45+1,1)</f>
        <v>-</v>
      </c>
      <c r="ABF45" s="535" t="str" cm="1">
        <f t="array" ref="ABF45">INDEX(ABF$13:ABF44,$B45+1,1)</f>
        <v>-</v>
      </c>
      <c r="ABG45" s="535" t="str" cm="1">
        <f t="array" ref="ABG45">INDEX(ABG$13:ABG44,$B45+1,1)</f>
        <v>-</v>
      </c>
      <c r="ABH45" s="18"/>
      <c r="ABI45" s="535" t="str" cm="1">
        <f t="array" ref="ABI45">INDEX(ABI$13:ABI44,$B45+1,1)</f>
        <v>-</v>
      </c>
      <c r="ABJ45" s="411">
        <f t="shared" si="187"/>
        <v>1</v>
      </c>
      <c r="ABK45" s="18"/>
      <c r="ABL45" s="535" t="str" cm="1">
        <f t="array" ref="ABL45">INDEX(ABL$13:ABL44,$B45+1,1)</f>
        <v>-</v>
      </c>
      <c r="ABM45" s="535" t="str" cm="1">
        <f t="array" ref="ABM45">INDEX(ABM$13:ABM44,$B45+1,1)</f>
        <v>-</v>
      </c>
      <c r="ABN45" s="535" t="str" cm="1">
        <f t="array" ref="ABN45">INDEX(ABN$13:ABN44,$B45+1,1)</f>
        <v>-</v>
      </c>
      <c r="ABO45" s="535" t="str" cm="1">
        <f t="array" ref="ABO45">INDEX(ABO$13:ABO44,$B45+1,1)</f>
        <v>-</v>
      </c>
      <c r="ABP45" s="535" t="str" cm="1">
        <f t="array" ref="ABP45">INDEX(ABP$13:ABP44,$B45+1,1)</f>
        <v>-</v>
      </c>
      <c r="ABQ45" s="535" t="str" cm="1">
        <f t="array" ref="ABQ45">INDEX(ABQ$13:ABQ44,$B45+1,1)</f>
        <v>-</v>
      </c>
      <c r="ABR45" s="535" t="str" cm="1">
        <f t="array" ref="ABR45">INDEX(ABR$13:ABR44,$B45+1,1)</f>
        <v>-</v>
      </c>
      <c r="ABS45" s="535" t="str" cm="1">
        <f t="array" ref="ABS45">INDEX(ABS$13:ABS44,$B45+1,1)</f>
        <v>-</v>
      </c>
      <c r="ABT45" s="535" t="str" cm="1">
        <f t="array" ref="ABT45">INDEX(ABT$13:ABT44,$B45+1,1)</f>
        <v>-</v>
      </c>
      <c r="ABU45" s="535" t="str" cm="1">
        <f t="array" ref="ABU45">INDEX(ABU$13:ABU44,$B45+1,1)</f>
        <v>-</v>
      </c>
      <c r="ABV45" s="535" t="str" cm="1">
        <f t="array" ref="ABV45">INDEX(ABV$13:ABV44,$B45+1,1)</f>
        <v>-</v>
      </c>
      <c r="ABW45" s="535" t="str" cm="1">
        <f t="array" ref="ABW45">INDEX(ABW$13:ABW44,$B45+1,1)</f>
        <v>-</v>
      </c>
      <c r="ABX45" s="535" t="str" cm="1">
        <f t="array" ref="ABX45">INDEX(ABX$13:ABX44,$B45+1,1)</f>
        <v>-</v>
      </c>
      <c r="ABY45" s="535" t="str" cm="1">
        <f t="array" ref="ABY45">INDEX(ABY$13:ABY44,$B45+1,1)</f>
        <v>-</v>
      </c>
      <c r="ABZ45" s="535" t="str" cm="1">
        <f t="array" ref="ABZ45">INDEX(ABZ$13:ABZ44,$B45+1,1)</f>
        <v>-</v>
      </c>
      <c r="ACA45" s="535" t="str" cm="1">
        <f t="array" ref="ACA45">INDEX(ACA$13:ACA44,$B45+1,1)</f>
        <v>-</v>
      </c>
      <c r="ACB45" s="535" t="str" cm="1">
        <f t="array" ref="ACB45">INDEX(ACB$13:ACB44,$B45+1,1)</f>
        <v>-</v>
      </c>
      <c r="ACC45" s="535" t="str" cm="1">
        <f t="array" ref="ACC45">INDEX(ACC$13:ACC44,$B45+1,1)</f>
        <v>-</v>
      </c>
      <c r="ACD45" s="535" t="str" cm="1">
        <f t="array" ref="ACD45">INDEX(ACD$13:ACD44,$B45+1,1)</f>
        <v>-</v>
      </c>
      <c r="ACE45" s="535" t="str" cm="1">
        <f t="array" ref="ACE45">INDEX(ACE$13:ACE44,$B45+1,1)</f>
        <v>-</v>
      </c>
      <c r="ACF45" s="535" t="str" cm="1">
        <f t="array" ref="ACF45">INDEX(ACF$13:ACF44,$B45+1,1)</f>
        <v>-</v>
      </c>
      <c r="ACG45" s="535" t="str" cm="1">
        <f t="array" ref="ACG45">INDEX(ACG$13:ACG44,$B45+1,1)</f>
        <v>-</v>
      </c>
      <c r="ACH45" s="535" t="str" cm="1">
        <f t="array" ref="ACH45">INDEX(ACH$13:ACH44,$B45+1,1)</f>
        <v>-</v>
      </c>
      <c r="ACI45" s="535" t="str" cm="1">
        <f t="array" ref="ACI45">INDEX(ACI$13:ACI44,$B45+1,1)</f>
        <v>-</v>
      </c>
      <c r="ACJ45" s="535" t="str" cm="1">
        <f t="array" ref="ACJ45">INDEX(ACJ$13:ACJ44,$B45+1,1)</f>
        <v>-</v>
      </c>
      <c r="ACK45" s="535" t="str" cm="1">
        <f t="array" ref="ACK45">INDEX(ACK$13:ACK44,$B45+1,1)</f>
        <v>-</v>
      </c>
      <c r="ACL45" s="535" t="str" cm="1">
        <f t="array" ref="ACL45">INDEX(ACL$13:ACL44,$B45+1,1)</f>
        <v>-</v>
      </c>
      <c r="ACM45" s="535" t="str" cm="1">
        <f t="array" ref="ACM45">INDEX(ACM$13:ACM44,$B45+1,1)</f>
        <v>-</v>
      </c>
      <c r="ACN45" s="535" t="str" cm="1">
        <f t="array" ref="ACN45">INDEX(ACN$13:ACN44,$B45+1,1)</f>
        <v>-</v>
      </c>
      <c r="ACO45" s="535" t="str" cm="1">
        <f t="array" ref="ACO45">INDEX(ACO$13:ACO44,$B45+1,1)</f>
        <v>-</v>
      </c>
      <c r="ACP45" s="535" t="str" cm="1">
        <f t="array" ref="ACP45">INDEX(ACP$13:ACP44,$B45+1,1)</f>
        <v>-</v>
      </c>
      <c r="ACQ45" s="535" t="str" cm="1">
        <f t="array" ref="ACQ45">INDEX(ACQ$13:ACQ44,$B45+1,1)</f>
        <v>-</v>
      </c>
      <c r="ACR45" s="535" t="str" cm="1">
        <f t="array" ref="ACR45">INDEX(ACR$13:ACR44,$B45+1,1)</f>
        <v>-</v>
      </c>
      <c r="ACS45" s="535" t="str" cm="1">
        <f t="array" ref="ACS45">INDEX(ACS$13:ACS44,$B45+1,1)</f>
        <v>-</v>
      </c>
      <c r="ACT45" s="535" t="str" cm="1">
        <f t="array" ref="ACT45">INDEX(ACT$13:ACT44,$B45+1,1)</f>
        <v>-</v>
      </c>
      <c r="ACU45" s="535" t="str" cm="1">
        <f t="array" ref="ACU45">INDEX(ACU$13:ACU44,$B45+1,1)</f>
        <v>-</v>
      </c>
      <c r="ACV45" s="535" t="str" cm="1">
        <f t="array" ref="ACV45">INDEX(ACV$13:ACV44,$B45+1,1)</f>
        <v>-</v>
      </c>
      <c r="ACW45" s="535" t="str" cm="1">
        <f t="array" ref="ACW45">INDEX(ACW$13:ACW44,$B45+1,1)</f>
        <v>-</v>
      </c>
      <c r="ACX45" s="535" t="str" cm="1">
        <f t="array" ref="ACX45">INDEX(ACX$13:ACX44,$B45+1,1)</f>
        <v>-</v>
      </c>
      <c r="ACY45" s="535" t="str" cm="1">
        <f t="array" ref="ACY45">INDEX(ACY$13:ACY44,$B45+1,1)</f>
        <v>-</v>
      </c>
      <c r="ACZ45" s="535" t="str" cm="1">
        <f t="array" ref="ACZ45">INDEX(ACZ$13:ACZ44,$B45+1,1)</f>
        <v>-</v>
      </c>
      <c r="ADA45" s="535" t="str" cm="1">
        <f t="array" ref="ADA45">INDEX(ADA$13:ADA44,$B45+1,1)</f>
        <v>-</v>
      </c>
      <c r="ADB45" s="535" cm="1">
        <f t="array" ref="ADB45">INDEX(ADB$13:ADB44,$B45+1,1)</f>
        <v>1</v>
      </c>
      <c r="ADC45" s="535" cm="1">
        <f t="array" ref="ADC45">INDEX(ADC$13:ADC44,$B45+1,1)</f>
        <v>1</v>
      </c>
      <c r="ADD45" s="535" t="str" cm="1">
        <f t="array" ref="ADD45">INDEX(ADD$13:ADD44,$B45+1,1)</f>
        <v>-</v>
      </c>
      <c r="ADE45" s="535" t="str" cm="1">
        <f t="array" ref="ADE45">INDEX(ADE$13:ADE44,$B45+1,1)</f>
        <v>-</v>
      </c>
      <c r="ADF45" s="535" t="str" cm="1">
        <f t="array" ref="ADF45">INDEX(ADF$13:ADF44,$B45+1,1)</f>
        <v>-</v>
      </c>
      <c r="ADG45" s="535" t="str" cm="1">
        <f t="array" ref="ADG45">INDEX(ADG$13:ADG44,$B45+1,1)</f>
        <v>-</v>
      </c>
      <c r="ADH45" s="535" t="str" cm="1">
        <f t="array" ref="ADH45">INDEX(ADH$13:ADH44,$B45+1,1)</f>
        <v>-</v>
      </c>
      <c r="ADI45" s="535" t="str" cm="1">
        <f t="array" ref="ADI45">INDEX(ADI$13:ADI44,$B45+1,1)</f>
        <v>-</v>
      </c>
      <c r="ADJ45" s="535" t="str" cm="1">
        <f t="array" ref="ADJ45">INDEX(ADJ$13:ADJ44,$B45+1,1)</f>
        <v>-</v>
      </c>
      <c r="ADK45" s="535" t="str" cm="1">
        <f t="array" ref="ADK45">INDEX(ADK$13:ADK44,$B45+1,1)</f>
        <v>-</v>
      </c>
      <c r="ADL45" s="535" t="str" cm="1">
        <f t="array" ref="ADL45">INDEX(ADL$13:ADL44,$B45+1,1)</f>
        <v>-</v>
      </c>
      <c r="ADM45" s="535" t="str" cm="1">
        <f t="array" ref="ADM45">INDEX(ADM$13:ADM44,$B45+1,1)</f>
        <v>-</v>
      </c>
      <c r="ADN45" s="535" t="str" cm="1">
        <f t="array" ref="ADN45">INDEX(ADN$13:ADN44,$B45+1,1)</f>
        <v>-</v>
      </c>
      <c r="ADO45" s="535" t="str" cm="1">
        <f t="array" ref="ADO45">INDEX(ADO$13:ADO44,$B45+1,1)</f>
        <v>-</v>
      </c>
      <c r="ADP45" s="535" t="str" cm="1">
        <f t="array" ref="ADP45">INDEX(ADP$13:ADP44,$B45+1,1)</f>
        <v>-</v>
      </c>
      <c r="ADQ45" s="18"/>
      <c r="ADR45" s="535" t="str" cm="1">
        <f t="array" ref="ADR45">INDEX(ADR$13:ADR44,$B45+1,1)</f>
        <v>-</v>
      </c>
      <c r="ADS45" s="535" t="str" cm="1">
        <f t="array" ref="ADS45">INDEX(ADS$13:ADS44,$B45+1,1)</f>
        <v>-</v>
      </c>
      <c r="ADT45" s="535" t="str" cm="1">
        <f t="array" ref="ADT45">INDEX(ADT$13:ADT44,$B45+1,1)</f>
        <v>-</v>
      </c>
      <c r="ADU45" s="535" t="str" cm="1">
        <f t="array" ref="ADU45">INDEX(ADU$13:ADU44,$B45+1,1)</f>
        <v>-</v>
      </c>
      <c r="ADV45" s="535" t="str" cm="1">
        <f t="array" ref="ADV45">INDEX(ADV$13:ADV44,$B45+1,1)</f>
        <v>-</v>
      </c>
      <c r="ADW45" s="535" t="str" cm="1">
        <f t="array" ref="ADW45">INDEX(ADW$13:ADW44,$B45+1,1)</f>
        <v>-</v>
      </c>
      <c r="ADX45" s="535" t="str" cm="1">
        <f t="array" ref="ADX45">INDEX(ADX$13:ADX44,$B45+1,1)</f>
        <v>-</v>
      </c>
      <c r="ADY45" s="535" t="str" cm="1">
        <f t="array" ref="ADY45">INDEX(ADY$13:ADY44,$B45+1,1)</f>
        <v>-</v>
      </c>
      <c r="ADZ45" s="535" t="str" cm="1">
        <f t="array" ref="ADZ45">INDEX(ADZ$13:ADZ44,$B45+1,1)</f>
        <v>-</v>
      </c>
      <c r="AEA45" s="535" t="str" cm="1">
        <f t="array" ref="AEA45">INDEX(AEA$13:AEA44,$B45+1,1)</f>
        <v>-</v>
      </c>
      <c r="AEB45" s="535" t="str" cm="1">
        <f t="array" ref="AEB45">INDEX(AEB$13:AEB44,$B45+1,1)</f>
        <v>-</v>
      </c>
      <c r="AEC45" s="535" t="str" cm="1">
        <f t="array" ref="AEC45">INDEX(AEC$13:AEC44,$B45+1,1)</f>
        <v>-</v>
      </c>
      <c r="AED45" s="535" t="str" cm="1">
        <f t="array" ref="AED45">INDEX(AED$13:AED44,$B45+1,1)</f>
        <v>-</v>
      </c>
      <c r="AEE45" s="535" t="str" cm="1">
        <f t="array" ref="AEE45">INDEX(AEE$13:AEE44,$B45+1,1)</f>
        <v>-</v>
      </c>
      <c r="AEF45" s="535" t="str" cm="1">
        <f t="array" ref="AEF45">INDEX(AEF$13:AEF44,$B45+1,1)</f>
        <v>-</v>
      </c>
      <c r="AEG45" s="535" t="str" cm="1">
        <f t="array" ref="AEG45">INDEX(AEG$13:AEG44,$B45+1,1)</f>
        <v>-</v>
      </c>
      <c r="AEH45" s="535" t="str" cm="1">
        <f t="array" ref="AEH45">INDEX(AEH$13:AEH44,$B45+1,1)</f>
        <v>-</v>
      </c>
      <c r="AEI45" s="535" t="str" cm="1">
        <f t="array" ref="AEI45">INDEX(AEI$13:AEI44,$B45+1,1)</f>
        <v>-</v>
      </c>
      <c r="AEJ45" s="535" t="str" cm="1">
        <f t="array" ref="AEJ45">INDEX(AEJ$13:AEJ44,$B45+1,1)</f>
        <v>-</v>
      </c>
      <c r="AEK45" s="535" t="str" cm="1">
        <f t="array" ref="AEK45">INDEX(AEK$13:AEK44,$B45+1,1)</f>
        <v>-</v>
      </c>
      <c r="AEL45" s="535" t="str" cm="1">
        <f t="array" ref="AEL45">INDEX(AEL$13:AEL44,$B45+1,1)</f>
        <v>-</v>
      </c>
      <c r="AEM45" s="535" t="str" cm="1">
        <f t="array" ref="AEM45">INDEX(AEM$13:AEM44,$B45+1,1)</f>
        <v>-</v>
      </c>
      <c r="AEN45" s="535" t="str" cm="1">
        <f t="array" ref="AEN45">INDEX(AEN$13:AEN44,$B45+1,1)</f>
        <v>-</v>
      </c>
      <c r="AEO45" s="535" t="str" cm="1">
        <f t="array" ref="AEO45">INDEX(AEO$13:AEO44,$B45+1,1)</f>
        <v>-</v>
      </c>
      <c r="AEP45" s="535" t="str" cm="1">
        <f t="array" ref="AEP45">INDEX(AEP$13:AEP44,$B45+1,1)</f>
        <v>-</v>
      </c>
      <c r="AEQ45" s="535" t="str" cm="1">
        <f t="array" ref="AEQ45">INDEX(AEQ$13:AEQ44,$B45+1,1)</f>
        <v>-</v>
      </c>
      <c r="AER45" s="535" t="str" cm="1">
        <f t="array" ref="AER45">INDEX(AER$13:AER44,$B45+1,1)</f>
        <v>-</v>
      </c>
      <c r="AES45" s="535" t="str" cm="1">
        <f t="array" ref="AES45">INDEX(AES$13:AES44,$B45+1,1)</f>
        <v>-</v>
      </c>
      <c r="AET45" s="535" t="str" cm="1">
        <f t="array" ref="AET45">INDEX(AET$13:AET44,$B45+1,1)</f>
        <v>-</v>
      </c>
      <c r="AEU45" s="535" t="str" cm="1">
        <f t="array" ref="AEU45">INDEX(AEU$13:AEU44,$B45+1,1)</f>
        <v>-</v>
      </c>
      <c r="AEV45" s="535" t="str" cm="1">
        <f t="array" ref="AEV45">INDEX(AEV$13:AEV44,$B45+1,1)</f>
        <v>-</v>
      </c>
      <c r="AEW45" s="535" t="str" cm="1">
        <f t="array" ref="AEW45">INDEX(AEW$13:AEW44,$B45+1,1)</f>
        <v>-</v>
      </c>
      <c r="AEX45" s="535" t="str" cm="1">
        <f t="array" ref="AEX45">INDEX(AEX$13:AEX44,$B45+1,1)</f>
        <v>-</v>
      </c>
      <c r="AEY45" s="535" t="str" cm="1">
        <f t="array" ref="AEY45">INDEX(AEY$13:AEY44,$B45+1,1)</f>
        <v>-</v>
      </c>
      <c r="AEZ45" s="535" t="str" cm="1">
        <f t="array" ref="AEZ45">INDEX(AEZ$13:AEZ44,$B45+1,1)</f>
        <v>-</v>
      </c>
      <c r="AFA45" s="535" t="str" cm="1">
        <f t="array" ref="AFA45">INDEX(AFA$13:AFA44,$B45+1,1)</f>
        <v>-</v>
      </c>
      <c r="AFB45" s="535" t="str" cm="1">
        <f t="array" ref="AFB45">INDEX(AFB$13:AFB44,$B45+1,1)</f>
        <v>-</v>
      </c>
      <c r="AFC45" s="535" t="str" cm="1">
        <f t="array" ref="AFC45">INDEX(AFC$13:AFC44,$B45+1,1)</f>
        <v>-</v>
      </c>
      <c r="AFD45" s="535" t="str" cm="1">
        <f t="array" ref="AFD45">INDEX(AFD$13:AFD44,$B45+1,1)</f>
        <v>-</v>
      </c>
      <c r="AFE45" s="535" t="str" cm="1">
        <f t="array" ref="AFE45">INDEX(AFE$13:AFE44,$B45+1,1)</f>
        <v>-</v>
      </c>
      <c r="AFF45" s="535" t="str" cm="1">
        <f t="array" ref="AFF45">INDEX(AFF$13:AFF44,$B45+1,1)</f>
        <v>-</v>
      </c>
      <c r="AFG45" s="535" t="str" cm="1">
        <f t="array" ref="AFG45">INDEX(AFG$13:AFG44,$B45+1,1)</f>
        <v>-</v>
      </c>
      <c r="AFH45" s="535" t="str" cm="1">
        <f t="array" ref="AFH45">INDEX(AFH$13:AFH44,$B45+1,1)</f>
        <v>-</v>
      </c>
      <c r="AFI45" s="535" t="str" cm="1">
        <f t="array" ref="AFI45">INDEX(AFI$13:AFI44,$B45+1,1)</f>
        <v>-</v>
      </c>
      <c r="AFJ45" s="535" t="str" cm="1">
        <f t="array" ref="AFJ45">INDEX(AFJ$13:AFJ44,$B45+1,1)</f>
        <v>-</v>
      </c>
      <c r="AFK45" s="535" t="str" cm="1">
        <f t="array" ref="AFK45">INDEX(AFK$13:AFK44,$B45+1,1)</f>
        <v>-</v>
      </c>
      <c r="AFL45" s="535" t="str" cm="1">
        <f t="array" ref="AFL45">INDEX(AFL$13:AFL44,$B45+1,1)</f>
        <v>-</v>
      </c>
      <c r="AFM45" s="535" t="str" cm="1">
        <f t="array" ref="AFM45">INDEX(AFM$13:AFM44,$B45+1,1)</f>
        <v>-</v>
      </c>
      <c r="AFN45" s="535" t="str" cm="1">
        <f t="array" ref="AFN45">INDEX(AFN$13:AFN44,$B45+1,1)</f>
        <v>-</v>
      </c>
      <c r="AFO45" s="535" t="str" cm="1">
        <f t="array" ref="AFO45">INDEX(AFO$13:AFO44,$B45+1,1)</f>
        <v>-</v>
      </c>
      <c r="AFP45" s="535" t="str" cm="1">
        <f t="array" ref="AFP45">INDEX(AFP$13:AFP44,$B45+1,1)</f>
        <v>-</v>
      </c>
      <c r="AFQ45" s="535" t="str" cm="1">
        <f t="array" ref="AFQ45">INDEX(AFQ$13:AFQ44,$B45+1,1)</f>
        <v>-</v>
      </c>
      <c r="AFR45" s="535" t="str" cm="1">
        <f t="array" ref="AFR45">INDEX(AFR$13:AFR44,$B45+1,1)</f>
        <v>-</v>
      </c>
      <c r="AFS45" s="535" t="str" cm="1">
        <f t="array" ref="AFS45">INDEX(AFS$13:AFS44,$B45+1,1)</f>
        <v>-</v>
      </c>
      <c r="AFT45" s="535" t="str" cm="1">
        <f t="array" ref="AFT45">INDEX(AFT$13:AFT44,$B45+1,1)</f>
        <v>-</v>
      </c>
      <c r="AFU45" s="535" t="str" cm="1">
        <f t="array" ref="AFU45">INDEX(AFU$13:AFU44,$B45+1,1)</f>
        <v>-</v>
      </c>
      <c r="AFV45" s="535" t="str" cm="1">
        <f t="array" ref="AFV45">INDEX(AFV$13:AFV44,$B45+1,1)</f>
        <v>-</v>
      </c>
      <c r="AFW45" s="535" t="str" cm="1">
        <f t="array" ref="AFW45">INDEX(AFW$13:AFW44,$B45+1,1)</f>
        <v>-</v>
      </c>
      <c r="AFX45" s="535" t="str" cm="1">
        <f t="array" ref="AFX45">INDEX(AFX$13:AFX44,$B45+1,1)</f>
        <v>-</v>
      </c>
      <c r="AFY45" s="535" t="str" cm="1">
        <f t="array" ref="AFY45">INDEX(AFY$13:AFY44,$B45+1,1)</f>
        <v>-</v>
      </c>
      <c r="AFZ45" s="535" t="str" cm="1">
        <f t="array" ref="AFZ45">INDEX(AFZ$13:AFZ44,$B45+1,1)</f>
        <v>-</v>
      </c>
      <c r="AGA45" s="535" t="str" cm="1">
        <f t="array" ref="AGA45">INDEX(AGA$13:AGA44,$B45+1,1)</f>
        <v>-</v>
      </c>
      <c r="AGB45" s="535" t="str" cm="1">
        <f t="array" ref="AGB45">INDEX(AGB$13:AGB44,$B45+1,1)</f>
        <v>-</v>
      </c>
      <c r="AGC45" s="535" t="str" cm="1">
        <f t="array" ref="AGC45">INDEX(AGC$13:AGC44,$B45+1,1)</f>
        <v>-</v>
      </c>
      <c r="AGD45" s="535" t="str" cm="1">
        <f t="array" ref="AGD45">INDEX(AGD$13:AGD44,$B45+1,1)</f>
        <v>-</v>
      </c>
      <c r="AGE45" s="535" t="str" cm="1">
        <f t="array" ref="AGE45">INDEX(AGE$13:AGE44,$B45+1,1)</f>
        <v>-</v>
      </c>
      <c r="AGF45" s="535" t="str" cm="1">
        <f t="array" ref="AGF45">INDEX(AGF$13:AGF44,$B45+1,1)</f>
        <v>-</v>
      </c>
      <c r="AGG45" s="535" t="str" cm="1">
        <f t="array" ref="AGG45">INDEX(AGG$13:AGG44,$B45+1,1)</f>
        <v>-</v>
      </c>
      <c r="AGH45" s="535" t="str" cm="1">
        <f t="array" ref="AGH45">INDEX(AGH$13:AGH44,$B45+1,1)</f>
        <v>-</v>
      </c>
      <c r="AGI45" s="535" t="str" cm="1">
        <f t="array" ref="AGI45">INDEX(AGI$13:AGI44,$B45+1,1)</f>
        <v>-</v>
      </c>
      <c r="AGJ45" s="535" t="str" cm="1">
        <f t="array" ref="AGJ45">INDEX(AGJ$13:AGJ44,$B45+1,1)</f>
        <v>-</v>
      </c>
      <c r="AGK45" s="535" t="str" cm="1">
        <f t="array" ref="AGK45">INDEX(AGK$13:AGK44,$B45+1,1)</f>
        <v>-</v>
      </c>
      <c r="AGL45" s="535" t="str" cm="1">
        <f t="array" ref="AGL45">INDEX(AGL$13:AGL44,$B45+1,1)</f>
        <v>-</v>
      </c>
      <c r="AGM45" s="535" t="str" cm="1">
        <f t="array" ref="AGM45">INDEX(AGM$13:AGM44,$B45+1,1)</f>
        <v>-</v>
      </c>
      <c r="AGN45" s="535" t="str" cm="1">
        <f t="array" ref="AGN45">INDEX(AGN$13:AGN44,$B45+1,1)</f>
        <v>-</v>
      </c>
      <c r="AGO45" s="535" t="str" cm="1">
        <f t="array" ref="AGO45">INDEX(AGO$13:AGO44,$B45+1,1)</f>
        <v>-</v>
      </c>
      <c r="AGP45" s="535" t="str" cm="1">
        <f t="array" ref="AGP45">INDEX(AGP$13:AGP44,$B45+1,1)</f>
        <v>-</v>
      </c>
      <c r="AGQ45" s="535" t="str" cm="1">
        <f t="array" ref="AGQ45">INDEX(AGQ$13:AGQ44,$B45+1,1)</f>
        <v>-</v>
      </c>
      <c r="AGR45" s="535" t="str" cm="1">
        <f t="array" ref="AGR45">INDEX(AGR$13:AGR44,$B45+1,1)</f>
        <v>-</v>
      </c>
      <c r="AGS45" s="535" t="str" cm="1">
        <f t="array" ref="AGS45">INDEX(AGS$13:AGS44,$B45+1,1)</f>
        <v>-</v>
      </c>
      <c r="AGT45" s="535" t="str" cm="1">
        <f t="array" ref="AGT45">INDEX(AGT$13:AGT44,$B45+1,1)</f>
        <v>-</v>
      </c>
      <c r="AGU45" s="535" t="str" cm="1">
        <f t="array" ref="AGU45">INDEX(AGU$13:AGU44,$B45+1,1)</f>
        <v>-</v>
      </c>
      <c r="AGV45" s="535" t="str" cm="1">
        <f t="array" ref="AGV45">INDEX(AGV$13:AGV44,$B45+1,1)</f>
        <v>-</v>
      </c>
      <c r="AGW45" s="535" t="str" cm="1">
        <f t="array" ref="AGW45">INDEX(AGW$13:AGW44,$B45+1,1)</f>
        <v>-</v>
      </c>
      <c r="AGX45" s="535" t="str" cm="1">
        <f t="array" ref="AGX45">INDEX(AGX$13:AGX44,$B45+1,1)</f>
        <v>-</v>
      </c>
      <c r="AGY45" s="535" t="str" cm="1">
        <f t="array" ref="AGY45">INDEX(AGY$13:AGY44,$B45+1,1)</f>
        <v>-</v>
      </c>
      <c r="AGZ45" s="535" t="str" cm="1">
        <f t="array" ref="AGZ45">INDEX(AGZ$13:AGZ44,$B45+1,1)</f>
        <v>-</v>
      </c>
      <c r="AHA45" s="535" t="str" cm="1">
        <f t="array" ref="AHA45">INDEX(AHA$13:AHA44,$B45+1,1)</f>
        <v>-</v>
      </c>
      <c r="AHB45" s="535" t="str" cm="1">
        <f t="array" ref="AHB45">INDEX(AHB$13:AHB44,$B45+1,1)</f>
        <v>-</v>
      </c>
      <c r="AHC45" s="535" t="str" cm="1">
        <f t="array" ref="AHC45">INDEX(AHC$13:AHC44,$B45+1,1)</f>
        <v>-</v>
      </c>
      <c r="AHD45" s="535" cm="1">
        <f t="array" ref="AHD45">INDEX(AHD$13:AHD44,$B45+1,1)</f>
        <v>0</v>
      </c>
      <c r="AHE45" s="483">
        <v>0</v>
      </c>
    </row>
    <row r="46" spans="1:889" outlineLevel="1">
      <c r="A46" s="18">
        <f t="shared" si="148"/>
        <v>33</v>
      </c>
      <c r="B46" s="18">
        <f t="shared" si="218"/>
        <v>6</v>
      </c>
      <c r="C46">
        <v>2</v>
      </c>
      <c r="D46" s="17" t="str" cm="1">
        <f t="array" ref="D46">INDEX(D$13:D45,$B46+1,1)</f>
        <v>GSW</v>
      </c>
      <c r="E46" t="b">
        <v>1</v>
      </c>
      <c r="F46" t="b">
        <v>0</v>
      </c>
      <c r="G46" t="b">
        <f>E46</f>
        <v>1</v>
      </c>
      <c r="H46" s="40" t="s">
        <v>2643</v>
      </c>
      <c r="I46" s="535" cm="1">
        <f t="array" ref="I46">INDEX(I$13:I45,$B46+1,1)</f>
        <v>1</v>
      </c>
      <c r="J46" s="535" cm="1">
        <f t="array" ref="J46">INDEX(J$13:J45,$B46+1,1)</f>
        <v>0</v>
      </c>
      <c r="K46" s="535" cm="1">
        <f t="array" ref="K46">INDEX(K$13:K45,$B46+1,1)</f>
        <v>0</v>
      </c>
      <c r="L46" s="535" cm="1">
        <f t="array" ref="L46">INDEX(L$13:L45,$B46+1,1)</f>
        <v>2</v>
      </c>
      <c r="M46" s="535" cm="1">
        <f t="array" ref="M46">INDEX(M$13:M45,$B46+1,1)</f>
        <v>0</v>
      </c>
      <c r="N46" s="535" cm="1">
        <f t="array" ref="N46">INDEX(N$13:N45,$B46+1,1)</f>
        <v>3</v>
      </c>
      <c r="O46" s="535" cm="1">
        <f t="array" ref="O46">INDEX(O$13:O45,$B46+1,1)</f>
        <v>2</v>
      </c>
      <c r="P46" s="535" cm="1">
        <f t="array" ref="P46">INDEX(P$13:P45,$B46+1,1)</f>
        <v>0</v>
      </c>
      <c r="Q46" s="535" cm="1">
        <f t="array" ref="Q46">INDEX(Q$13:Q45,$B46+1,1)</f>
        <v>0</v>
      </c>
      <c r="R46" s="535" cm="1">
        <f t="array" ref="R46">INDEX(R$13:R45,$B46+1,1)</f>
        <v>1</v>
      </c>
      <c r="S46" s="535" cm="1">
        <f t="array" ref="S46">INDEX(S$13:S45,$B46+1,1)</f>
        <v>0</v>
      </c>
      <c r="T46" s="411">
        <f t="shared" si="149"/>
        <v>2</v>
      </c>
      <c r="U46" s="411">
        <f t="shared" si="150"/>
        <v>2</v>
      </c>
      <c r="V46" s="411">
        <f t="shared" si="230"/>
        <v>2</v>
      </c>
      <c r="W46" s="773" t="b">
        <f t="shared" si="215"/>
        <v>0</v>
      </c>
      <c r="X46" s="772" t="b">
        <f t="shared" si="225"/>
        <v>1</v>
      </c>
      <c r="Y46" s="772" t="b">
        <f t="shared" si="225"/>
        <v>1</v>
      </c>
      <c r="Z46" s="791" t="b" cm="1">
        <f t="array" ref="Z46">INDEX(Z$13:Z45,$B46+1,1)</f>
        <v>0</v>
      </c>
      <c r="AA46" s="411">
        <f t="shared" si="153"/>
        <v>6</v>
      </c>
      <c r="AB46" s="411">
        <f t="shared" si="154"/>
        <v>6</v>
      </c>
      <c r="AC46" s="411"/>
      <c r="AD46" s="411">
        <f t="shared" si="155"/>
        <v>6</v>
      </c>
      <c r="AE46" s="111"/>
      <c r="AF46" s="111"/>
      <c r="AG46" s="111"/>
      <c r="AH46" s="111"/>
      <c r="AI46" s="535" cm="1">
        <f t="array" ref="AI46">INDEX(AI$13:AI45,$B46+1,1)</f>
        <v>1</v>
      </c>
      <c r="AJ46" s="535" cm="1">
        <f t="array" ref="AJ46">INDEX(AJ$13:AJ45,$B46+1,1)</f>
        <v>1</v>
      </c>
      <c r="AK46" s="535" cm="1">
        <f t="array" ref="AK46">INDEX(AK$13:AK45,$B46+1,1)</f>
        <v>1</v>
      </c>
      <c r="AL46" s="535" cm="1">
        <f t="array" ref="AL46">INDEX(AL$13:AL45,$B46+1,1)</f>
        <v>0</v>
      </c>
      <c r="AM46" s="535" cm="1">
        <f t="array" ref="AM46">INDEX(AM$13:AM45,$B46+1,1)</f>
        <v>0</v>
      </c>
      <c r="AN46" s="811" t="str" cm="1">
        <f t="array" ref="AN46">INDEX(AN$13:AN45,$B46+1,1)</f>
        <v/>
      </c>
      <c r="AO46" s="535" t="str" cm="1">
        <f t="array" ref="AO46">INDEX(AO$13:AO45,$B46+1,1)</f>
        <v/>
      </c>
      <c r="AP46" s="535">
        <v>1</v>
      </c>
      <c r="AQ46" s="535" cm="1">
        <f t="array" ref="AQ46">INDEX(AQ$13:AQ45,$B46+1,1)</f>
        <v>1</v>
      </c>
      <c r="AR46" s="535" cm="1">
        <f t="array" ref="AR46">INDEX(AR$13:AR45,$B46+1,1)</f>
        <v>1</v>
      </c>
      <c r="AS46" s="111"/>
      <c r="AT46" s="111"/>
      <c r="AU46" s="111"/>
      <c r="AV46" s="111"/>
      <c r="AW46" s="111"/>
      <c r="AX46" s="111"/>
      <c r="AY46" s="111"/>
      <c r="AZ46" s="111"/>
      <c r="BA46" s="18"/>
      <c r="BB46" s="18"/>
      <c r="BC46" s="200" t="str" cm="1">
        <f t="array" aca="1" ref="BC46" ca="1">$H46&amp;" "        &amp;_xlfn.SINGLE( INDEX(i.ModelStructure,$I46,1))    &amp;" "
&amp; $D46        &amp;       IF(OR($CG46="-", $CG46),"_PInp","_Full")&amp;    CHOOSE($DT46+1," Fine","  MWM","  SFM","  CFS","  GFS"," Meat"," Wool","  Mat "," 1stC"," Term"," Shed","     ")&amp;IF($FG46=1,"&amp;EL","   ")&amp;IF($DZ46=TRUE,"&amp;BBT","    ")
&amp;      " TOL"&amp;_xlfn.SINGLE(INDEX(i.TOL_Desc,1,$N46))   &amp; " Scan"&amp;$AK46
&amp;       CHOOSE($K46+1," CFS"," GFS"," NFS")&amp;     " CG_"&amp;_xlfn.SINGLE(_xlfn.SWITCH($ZY46,"-",1,TRUE,1,FALSE,0))&amp;_xlfn.SINGLE(    IF($AAB46="-"," FodCrop    ",_xlfn.SWITCH(VALUE(LEFT($AAB$4,1)),0," All",6," Lup",9," Oat",11," OaF")&amp;"_Fod"&amp;TEXT($AAB46,"000%")))
&amp;" REV"&amp;"_"&amp;TEXT($JJ46,"00;-0;00;@ ")&amp;TEXT($AP46,"00;-0;00;  @")&amp;"_"&amp;TEXT($JO46,"0")&amp;"_"&amp;TEXT($AR46,"0")
&amp; " RR"&amp;TEXT(SUM($FK46:$FL46),"+00%;-00%;    ;@")
&amp; " ("&amp;IF($DM46,"P","E")   &amp;IF($DN46,"T","t")        &amp;     "_F"&amp;IF($ACM46=TRUE,3,0)+COUNTIF($ACE46:$ACI46,TRUE)+COUNTIF($BX46:$BY46,"&gt;0")&amp;IF($ACK46=TRUE,3,0)+COUNTIF($BX46:$BY46,"&gt;0")&amp;"N"&amp;$ACP46&amp;$ACQ46&amp;"L"&amp;$ADB46&amp;$ADC46&amp;"_"&amp;$ADA46&amp;")"</f>
        <v>REV_All_std  SE GSW_PInp  GFS        TOLSpr Scan1 CFS CG_1 FodCrop     REV_- 01_1_1 RR+01% (Et_F00N--L11_-)</v>
      </c>
      <c r="BD46" s="8" t="str">
        <f ca="1">IF(COUNTIF($BC$13:$BC46,$BC46)=1,"-","Dup")</f>
        <v>-</v>
      </c>
      <c r="BE46" s="18"/>
      <c r="BF46" s="535" t="b" cm="1">
        <f t="array" ref="BF46">INDEX(BF$13:BF45,$B46+1,1)</f>
        <v>0</v>
      </c>
      <c r="BG46" s="535" t="b" cm="1">
        <f t="array" ref="BG46">INDEX(BG$13:BG45,$B46+1,1)</f>
        <v>0</v>
      </c>
      <c r="BH46" s="535" t="b" cm="1">
        <f t="array" ref="BH46">INDEX(BH$13:BH45,$B46+1,1)</f>
        <v>0</v>
      </c>
      <c r="BI46" s="535" t="b" cm="1">
        <f t="array" ref="BI46">INDEX(BI$13:BI45,$B46+1,1)</f>
        <v>0</v>
      </c>
      <c r="BJ46" s="535" t="b" cm="1">
        <f t="array" ref="BJ46">INDEX(BJ$13:BJ45,$B46+1,1)</f>
        <v>0</v>
      </c>
      <c r="BK46" s="535" t="b" cm="1">
        <f t="array" ref="BK46">INDEX(BK$13:BK45,$B46+1,1)</f>
        <v>0</v>
      </c>
      <c r="BL46" s="535" t="b" cm="1">
        <f t="array" ref="BL46">INDEX(BL$13:BL45,$B46+1,1)</f>
        <v>0</v>
      </c>
      <c r="BM46" s="535" t="b" cm="1">
        <f t="array" ref="BM46">INDEX(BM$13:BM45,$B46+1,1)</f>
        <v>0</v>
      </c>
      <c r="BN46" s="535" t="b" cm="1">
        <f t="array" ref="BN46">INDEX(BN$13:BN45,$B46+1,1)</f>
        <v>0</v>
      </c>
      <c r="BO46" s="18"/>
      <c r="BP46" s="535" t="b" cm="1">
        <f t="array" ref="BP46">INDEX(BP$13:BP45,$B46+1,1)</f>
        <v>0</v>
      </c>
      <c r="BQ46" s="535" t="str" cm="1">
        <f t="array" ref="BQ46">INDEX(BQ$13:BQ45,$B46+1,1)</f>
        <v>-</v>
      </c>
      <c r="BR46" s="535" t="str" cm="1">
        <f t="array" ref="BR46">INDEX(BR$13:BR45,$B46+1,1)</f>
        <v>-</v>
      </c>
      <c r="BS46" s="535" t="str" cm="1">
        <f t="array" ref="BS46">INDEX(BS$13:BS45,$B46+1,1)</f>
        <v>-</v>
      </c>
      <c r="BT46" s="535" t="str" cm="1">
        <f t="array" ref="BT46">INDEX(BT$13:BT45,$B46+1,1)</f>
        <v>-</v>
      </c>
      <c r="BU46" s="535" t="str" cm="1">
        <f t="array" ref="BU46">INDEX(BU$13:BU45,$B46+1,1)</f>
        <v>-</v>
      </c>
      <c r="BV46" s="535" t="str" cm="1">
        <f t="array" ref="BV46">INDEX(BV$13:BV45,$B46+1,1)</f>
        <v>-</v>
      </c>
      <c r="BW46" s="535" t="str" cm="1">
        <f t="array" ref="BW46">INDEX(BW$13:BW45,$B46+1,1)</f>
        <v>-</v>
      </c>
      <c r="BX46" s="535" t="str" cm="1">
        <f t="array" ref="BX46">INDEX(BX$13:BX45,$B46+1,1)</f>
        <v>-</v>
      </c>
      <c r="BY46" s="535" t="str" cm="1">
        <f t="array" ref="BY46">INDEX(BY$13:BY45,$B46+1,1)</f>
        <v>-</v>
      </c>
      <c r="BZ46" s="535" t="str" cm="1">
        <f t="array" ref="BZ46">INDEX(BZ$13:BZ45,$B46+1,1)</f>
        <v>-</v>
      </c>
      <c r="CA46" s="535" t="str" cm="1">
        <f t="array" ref="CA46">INDEX(CA$13:CA45,$B46+1,1)</f>
        <v>-</v>
      </c>
      <c r="CB46" s="535" t="b" cm="1">
        <f t="array" ref="CB46">INDEX(CB$13:CB45,$B46+1,1)</f>
        <v>0</v>
      </c>
      <c r="CC46" s="535" t="str" cm="1">
        <f t="array" ref="CC46">INDEX(CC$13:CC45,$B46+1,1)</f>
        <v>-</v>
      </c>
      <c r="CD46" s="535" t="str" cm="1">
        <f t="array" ref="CD46">INDEX(CD$13:CD45,$B46+1,1)</f>
        <v>-</v>
      </c>
      <c r="CE46" s="535" t="str" cm="1">
        <f t="array" ref="CE46">INDEX(CE$13:CE45,$B46+1,1)</f>
        <v>-</v>
      </c>
      <c r="CF46" s="535" t="str" cm="1">
        <f t="array" ref="CF46">INDEX(CF$13:CF45,$B46+1,1)</f>
        <v>-</v>
      </c>
      <c r="CG46" s="535" t="str" cm="1">
        <f t="array" ref="CG46">INDEX(CG$13:CG45,$B46+1,1)</f>
        <v>-</v>
      </c>
      <c r="CH46" s="535" t="str" cm="1">
        <f t="array" ref="CH46">INDEX(CH$13:CH45,$B46+1,1)</f>
        <v>-</v>
      </c>
      <c r="CI46" s="535" t="str" cm="1">
        <f t="array" ref="CI46">INDEX(CI$13:CI45,$B46+1,1)</f>
        <v>-</v>
      </c>
      <c r="CJ46" s="535" t="str" cm="1">
        <f t="array" ref="CJ46">INDEX(CJ$13:CJ45,$B46+1,1)</f>
        <v>-</v>
      </c>
      <c r="CK46" s="18"/>
      <c r="CL46" s="535" t="str" cm="1">
        <f t="array" ref="CL46">INDEX(CL$13:CL45,$B46+1,1)</f>
        <v>-</v>
      </c>
      <c r="CM46" s="535" t="str" cm="1">
        <f t="array" ref="CM46">INDEX(CM$13:CM45,$B46+1,1)</f>
        <v>-</v>
      </c>
      <c r="CN46" s="411" t="str">
        <f t="shared" ca="1" si="159"/>
        <v>-</v>
      </c>
      <c r="CO46" s="411">
        <f t="shared" si="231"/>
        <v>0</v>
      </c>
      <c r="CP46" s="411">
        <f t="shared" si="231"/>
        <v>0</v>
      </c>
      <c r="CQ46" s="535" t="str" cm="1">
        <f t="array" ref="CQ46">INDEX(CQ$13:CQ45,$B46+1,1)</f>
        <v>-</v>
      </c>
      <c r="CR46" s="535" t="str" cm="1">
        <f t="array" ref="CR46">INDEX(CR$13:CR45,$B46+1,1)</f>
        <v>-</v>
      </c>
      <c r="CS46" s="535" t="str" cm="1">
        <f t="array" ref="CS46">INDEX(CS$13:CS45,$B46+1,1)</f>
        <v>-</v>
      </c>
      <c r="CT46" s="535" t="str" cm="1">
        <f t="array" ref="CT46">INDEX(CT$13:CT45,$B46+1,1)</f>
        <v>-</v>
      </c>
      <c r="CU46" s="411" t="str">
        <f t="shared" ca="1" si="161"/>
        <v>-</v>
      </c>
      <c r="CV46" s="411">
        <f t="shared" si="232"/>
        <v>0</v>
      </c>
      <c r="CW46" s="411">
        <f t="shared" si="232"/>
        <v>0</v>
      </c>
      <c r="CX46" s="535" t="str" cm="1">
        <f t="array" ref="CX46">INDEX(CX$13:CX45,$B46+1,1)</f>
        <v>-</v>
      </c>
      <c r="CY46" s="535" t="str" cm="1">
        <f t="array" ref="CY46">INDEX(CY$13:CY45,$B46+1,1)</f>
        <v>-</v>
      </c>
      <c r="CZ46" s="411" t="str">
        <f t="shared" ca="1" si="163"/>
        <v>-</v>
      </c>
      <c r="DA46" s="411">
        <f t="shared" si="164"/>
        <v>0</v>
      </c>
      <c r="DB46" s="535" t="str" cm="1">
        <f t="array" ref="DB46">INDEX(DB$13:DB45,$B46+1,1)</f>
        <v>-</v>
      </c>
      <c r="DC46" s="535" t="str" cm="1">
        <f t="array" ref="DC46">INDEX(DC$13:DC45,$B46+1,1)</f>
        <v>-</v>
      </c>
      <c r="DD46" s="411">
        <f t="shared" si="165"/>
        <v>0</v>
      </c>
      <c r="DE46" s="535" t="str" cm="1">
        <f t="array" ref="DE46">INDEX(DE$13:DE45,$B46+1,1)</f>
        <v>-</v>
      </c>
      <c r="DF46" s="535" t="str" cm="1">
        <f t="array" ref="DF46">INDEX(DF$13:DF45,$B46+1,1)</f>
        <v>-</v>
      </c>
      <c r="DG46" s="411" t="str">
        <f t="shared" ca="1" si="166"/>
        <v>-</v>
      </c>
      <c r="DH46" s="411">
        <f t="shared" si="233"/>
        <v>0</v>
      </c>
      <c r="DI46" s="411">
        <f t="shared" si="233"/>
        <v>0</v>
      </c>
      <c r="DJ46" s="535" cm="1">
        <f t="array" ref="DJ46">INDEX(DJ$13:DJ45,$B46+1,1)</f>
        <v>0</v>
      </c>
      <c r="DK46" s="535" cm="1">
        <f t="array" ref="DK46">INDEX(DK$13:DK45,$B46+1,1)</f>
        <v>0</v>
      </c>
      <c r="DL46" s="18"/>
      <c r="DM46" s="535" t="b" cm="1">
        <f t="array" ref="DM46">INDEX(DM$13:DM45,$B46+1,1)</f>
        <v>0</v>
      </c>
      <c r="DN46" s="535" t="b" cm="1">
        <f t="array" ref="DN46">INDEX(DN$13:DN45,$B46+1,1)</f>
        <v>0</v>
      </c>
      <c r="DO46" s="535" t="b" cm="1">
        <f t="array" ref="DO46">INDEX(DO$13:DO45,$B46+1,1)</f>
        <v>1</v>
      </c>
      <c r="DP46" s="535" t="str" cm="1">
        <f t="array" ref="DP46">INDEX(DP$13:DP45,$B46+1,1)</f>
        <v>-</v>
      </c>
      <c r="DQ46" s="536" cm="1">
        <f t="array" ref="DQ46">INDEX(DQ$13:DQ45,$B46+1,1)</f>
        <v>0</v>
      </c>
      <c r="DR46" s="535" cm="1">
        <f t="array" ref="DR46">INDEX(DR$13:DR45,$B46+1,1)</f>
        <v>1</v>
      </c>
      <c r="DS46" s="535" cm="1">
        <f t="array" ref="DS46">INDEX(DS$13:DS45,$B46+1,1)</f>
        <v>1</v>
      </c>
      <c r="DT46" s="411">
        <f t="shared" si="198"/>
        <v>4</v>
      </c>
      <c r="DU46" s="411" t="str">
        <f t="shared" si="198"/>
        <v>-</v>
      </c>
      <c r="DV46" s="535" t="str" cm="1">
        <f t="array" ref="DV46">INDEX(DV$13:DV45,$B46+1,1)</f>
        <v>-</v>
      </c>
      <c r="DW46" s="411" t="str">
        <f t="shared" si="199"/>
        <v>-</v>
      </c>
      <c r="DX46" s="411" t="str">
        <f t="shared" si="199"/>
        <v>-</v>
      </c>
      <c r="DY46" s="411" t="str">
        <f t="shared" si="199"/>
        <v>-</v>
      </c>
      <c r="DZ46" s="411" t="b">
        <f t="shared" si="200"/>
        <v>0</v>
      </c>
      <c r="EA46" s="535" t="str" cm="1">
        <f t="array" ref="EA46">INDEX(EA$13:EA45,$B46+1,1)</f>
        <v>-</v>
      </c>
      <c r="EB46" s="535" t="str" cm="1">
        <f t="array" ref="EB46">INDEX(EB$13:EB45,$B46+1,1)</f>
        <v>-</v>
      </c>
      <c r="EC46" s="535" t="str" cm="1">
        <f t="array" ref="EC46">INDEX(EC$13:EC45,$B46+1,1)</f>
        <v>-</v>
      </c>
      <c r="ED46" s="535" t="str" cm="1">
        <f t="array" ref="ED46">INDEX(ED$13:ED45,$B46+1,1)</f>
        <v>-</v>
      </c>
      <c r="EE46" s="411">
        <f t="shared" si="238"/>
        <v>500</v>
      </c>
      <c r="EF46" s="411">
        <f t="shared" si="238"/>
        <v>500</v>
      </c>
      <c r="EG46" s="411" t="str">
        <f t="shared" si="238"/>
        <v>-</v>
      </c>
      <c r="EH46" s="411" t="str">
        <f t="shared" si="238"/>
        <v>-</v>
      </c>
      <c r="EI46" s="411" t="str">
        <f t="shared" si="238"/>
        <v>-</v>
      </c>
      <c r="EJ46" s="535" cm="1">
        <f t="array" ref="EJ46">INDEX(EJ$13:EJ45,$B46+1,1)</f>
        <v>0</v>
      </c>
      <c r="EK46" s="535" cm="1">
        <f t="array" ref="EK46">INDEX(EK$13:EK45,$B46+1,1)</f>
        <v>999999</v>
      </c>
      <c r="EL46" s="535" cm="1">
        <f t="array" ref="EL46">INDEX(EL$13:EL45,$B46+1,1)</f>
        <v>999999</v>
      </c>
      <c r="EM46" s="535" cm="1">
        <f t="array" ref="EM46">INDEX(EM$13:EM45,$B46+1,1)</f>
        <v>999999</v>
      </c>
      <c r="EN46" s="535" cm="1">
        <f t="array" ref="EN46">INDEX(EN$13:EN45,$B46+1,1)</f>
        <v>999999</v>
      </c>
      <c r="EO46" s="535" cm="1">
        <f t="array" ref="EO46">INDEX(EO$13:EO45,$B46+1,1)</f>
        <v>999999</v>
      </c>
      <c r="EP46" s="535" cm="1">
        <f t="array" ref="EP46">INDEX(EP$13:EP45,$B46+1,1)</f>
        <v>999999</v>
      </c>
      <c r="EQ46" s="535" cm="1">
        <f t="array" ref="EQ46">INDEX(EQ$13:EQ45,$B46+1,1)</f>
        <v>999999</v>
      </c>
      <c r="ER46" s="535" cm="1">
        <f t="array" ref="ER46">INDEX(ER$13:ER45,$B46+1,1)</f>
        <v>999999</v>
      </c>
      <c r="ES46" s="535" cm="1">
        <f t="array" ref="ES46">INDEX(ES$13:ES45,$B46+1,1)</f>
        <v>999999</v>
      </c>
      <c r="ET46" s="535" cm="1">
        <f t="array" ref="ET46">INDEX(ET$13:ET45,$B46+1,1)</f>
        <v>999999</v>
      </c>
      <c r="EU46" s="535" cm="1">
        <f t="array" ref="EU46">INDEX(EU$13:EU45,$B46+1,1)</f>
        <v>999999</v>
      </c>
      <c r="EV46" s="535" cm="1">
        <f t="array" ref="EV46">INDEX(EV$13:EV45,$B46+1,1)</f>
        <v>999999</v>
      </c>
      <c r="EW46" s="777">
        <f t="shared" si="226"/>
        <v>0</v>
      </c>
      <c r="EX46" s="777">
        <f t="shared" si="226"/>
        <v>0</v>
      </c>
      <c r="EY46" s="777">
        <f t="shared" si="226"/>
        <v>999999</v>
      </c>
      <c r="EZ46" s="535" t="str" cm="1">
        <f t="array" ref="EZ46">INDEX(EZ$13:EZ45,$B46+1,1)</f>
        <v>-</v>
      </c>
      <c r="FA46" s="535" t="str" cm="1">
        <f t="array" ref="FA46">INDEX(FA$13:FA45,$B46+1,1)</f>
        <v>-</v>
      </c>
      <c r="FB46" s="411" t="str">
        <f t="shared" si="227"/>
        <v>-</v>
      </c>
      <c r="FC46" s="411" t="str">
        <f t="shared" si="227"/>
        <v>-</v>
      </c>
      <c r="FD46" s="776">
        <f t="shared" si="192"/>
        <v>0</v>
      </c>
      <c r="FE46" s="774">
        <f t="shared" si="193"/>
        <v>999999</v>
      </c>
      <c r="FF46" s="775">
        <f t="shared" si="194"/>
        <v>999999</v>
      </c>
      <c r="FG46" s="535" t="str" cm="1">
        <f t="array" ref="FG46">INDEX(FG$13:FG45,$B46+1,1)</f>
        <v>-</v>
      </c>
      <c r="FH46" s="723" cm="1">
        <f t="array" ref="FH46">IF(FG46&lt;&gt;"-",FG46,INDEX(i.ELMatedEst,$AA46+1,$T46))</f>
        <v>0</v>
      </c>
      <c r="FI46" s="535" t="str" cm="1">
        <f t="array" ref="FI46">INDEX(FI$13:FI45,$B46+1,1)</f>
        <v>-</v>
      </c>
      <c r="FJ46" s="535" t="str" cm="1">
        <f t="array" ref="FJ46">INDEX(FJ$13:FJ45,$B46+1,1)</f>
        <v>-</v>
      </c>
      <c r="FK46" s="411">
        <f t="shared" si="203"/>
        <v>0</v>
      </c>
      <c r="FL46" s="661">
        <f t="shared" si="204"/>
        <v>5.0000000000000001E-3</v>
      </c>
      <c r="FM46" s="535" cm="1">
        <f t="array" ref="FM46">INDEX(FM$13:FM45,$B46+1,1)</f>
        <v>1</v>
      </c>
      <c r="FN46" s="662">
        <f t="shared" si="205"/>
        <v>0.12</v>
      </c>
      <c r="FO46" s="662">
        <f>INDEX(CHOOSE($N46,DataAutumn!i.EL_PropnSold,DataWinter!i.EL_PropnSold,DataSpring!i.EL_PropnSold),$AI46,$T46)*INDEX(i.ELMatedEst,$AB46+1,$T46)*i.dAdultRR_ELPropSold
+INDEX(i.dryman,($AJ46-1)*4+$AI46,FO$7)</f>
        <v>0</v>
      </c>
      <c r="FP46" s="662">
        <f>INDEX(CHOOSE($N46,DataAutumn!i.EL_PropnSold,DataWinter!i.EL_PropnSold,DataSpring!i.EL_PropnSold),$AI46,$T46)*INDEX(i.ELMatedEst,$AB46+1,$T46)*i.dAdultRR_ELPropSold
+INDEX(i.dryman,($AJ46-1)*4+$AI46,FP$7)</f>
        <v>3.125E-2</v>
      </c>
      <c r="FQ46" s="662">
        <f>INDEX(CHOOSE($N46,DataAutumn!i.EL_PropnSold,DataWinter!i.EL_PropnSold,DataSpring!i.EL_PropnSold),$AI46,$T46)*INDEX(i.ELMatedEst,$AB46+1,$T46)*i.dAdultRR_ELPropSold
+INDEX(i.dryman,($AJ46-1)*4+$AI46,FQ$7)</f>
        <v>3.125E-2</v>
      </c>
      <c r="FR46" s="662">
        <f>INDEX(CHOOSE($N46,DataAutumn!i.EL_PropnSold,DataWinter!i.EL_PropnSold,DataSpring!i.EL_PropnSold),$AI46,$T46)*INDEX(i.ELMatedEst,$AB46+1,$T46)*i.dAdultRR_ELPropSold
+INDEX(i.dryman,($AJ46-1)*4+$AI46,FR$7)</f>
        <v>3.125E-2</v>
      </c>
      <c r="FS46" s="663">
        <f>INDEX(CHOOSE($N46,DataAutumn!i.EL_PropnSold,DataWinter!i.EL_PropnSold,DataSpring!i.EL_PropnSold),$AI46,$T46)*INDEX(i.ELMatedEst,$AB46+1,$T46)*i.dAdultLSurv_ELPropSold</f>
        <v>0</v>
      </c>
      <c r="FT46" s="411" t="b">
        <f t="shared" si="234"/>
        <v>0</v>
      </c>
      <c r="FU46" s="411" t="b">
        <f t="shared" si="234"/>
        <v>0</v>
      </c>
      <c r="FV46" s="411" t="b">
        <f t="shared" si="234"/>
        <v>0</v>
      </c>
      <c r="FW46" s="411" t="b">
        <f t="shared" si="234"/>
        <v>0</v>
      </c>
      <c r="FX46" s="411">
        <f t="shared" si="228"/>
        <v>1</v>
      </c>
      <c r="FY46" s="411">
        <f t="shared" si="228"/>
        <v>0</v>
      </c>
      <c r="FZ46" s="411" t="b">
        <f t="shared" si="208"/>
        <v>0</v>
      </c>
      <c r="GA46" s="411" t="b">
        <f t="shared" si="229"/>
        <v>0</v>
      </c>
      <c r="GB46" s="411" t="b">
        <f t="shared" si="229"/>
        <v>0</v>
      </c>
      <c r="GC46" s="411" t="b">
        <f t="shared" si="229"/>
        <v>1</v>
      </c>
      <c r="GD46" s="87">
        <f t="shared" si="235"/>
        <v>1</v>
      </c>
      <c r="GE46" s="87">
        <f t="shared" si="235"/>
        <v>1</v>
      </c>
      <c r="GF46" s="535" cm="1">
        <f t="array" ref="GF46">INDEX(GF$13:GF45,$B46+1,1)</f>
        <v>1</v>
      </c>
      <c r="GG46" s="535" cm="1">
        <f t="array" ref="GG46">INDEX(GG$13:GG45,$B46+1,1)</f>
        <v>1</v>
      </c>
      <c r="GH46" s="535" cm="1">
        <f t="array" ref="GH46">INDEX(GH$13:GH45,$B46+1,1)</f>
        <v>1</v>
      </c>
      <c r="GI46" s="535" cm="1">
        <f t="array" ref="GI46">INDEX(GI$13:GI45,$B46+1,1)</f>
        <v>1</v>
      </c>
      <c r="GJ46" s="535" t="str" cm="1">
        <f t="array" ref="GJ46">INDEX(GJ$13:GJ45,$B46+1,1)</f>
        <v>-</v>
      </c>
      <c r="GK46" s="411" t="b">
        <f t="shared" si="209"/>
        <v>1</v>
      </c>
      <c r="GL46" s="411" t="b">
        <f t="shared" si="209"/>
        <v>0</v>
      </c>
      <c r="GM46" s="411" t="b">
        <f t="shared" si="209"/>
        <v>0</v>
      </c>
      <c r="GN46" s="411" t="b">
        <f t="shared" si="209"/>
        <v>0</v>
      </c>
      <c r="GO46" s="87">
        <f t="shared" si="236"/>
        <v>1</v>
      </c>
      <c r="GP46" s="87">
        <f t="shared" si="236"/>
        <v>1</v>
      </c>
      <c r="GQ46" s="87">
        <f t="shared" si="236"/>
        <v>1</v>
      </c>
      <c r="GR46" s="87">
        <f t="shared" si="236"/>
        <v>1</v>
      </c>
      <c r="GS46" s="87">
        <f t="shared" si="236"/>
        <v>1</v>
      </c>
      <c r="GT46" s="87">
        <f t="shared" si="236"/>
        <v>1</v>
      </c>
      <c r="GU46" s="87">
        <f t="shared" si="236"/>
        <v>1</v>
      </c>
      <c r="GV46" s="87">
        <f t="shared" si="236"/>
        <v>1</v>
      </c>
      <c r="GW46" s="411" cm="1">
        <f t="array" ref="GW46">INDEX(i.dse_type,1,$L46)</f>
        <v>0</v>
      </c>
      <c r="GX46" s="535" t="str" cm="1">
        <f t="array" ref="GX46">INDEX(GX$13:GX45,$B46+1,1)</f>
        <v>-</v>
      </c>
      <c r="GY46" s="535" t="str" cm="1">
        <f t="array" ref="GY46">INDEX(GY$13:GY45,$B46+1,1)</f>
        <v>-</v>
      </c>
      <c r="GZ46" s="535" t="str" cm="1">
        <f t="array" ref="GZ46">INDEX(GZ$13:GZ45,$B46+1,1)</f>
        <v>-</v>
      </c>
      <c r="HA46" s="18"/>
      <c r="HB46" s="535" t="str" cm="1">
        <f t="array" ref="HB46">INDEX(HB$13:HB45,$B46+1,1)</f>
        <v>-</v>
      </c>
      <c r="HC46" s="535" t="str" cm="1">
        <f t="array" ref="HC46">INDEX(HC$13:HC45,$B46+1,1)</f>
        <v>-</v>
      </c>
      <c r="HD46" s="535" cm="1">
        <f t="array" ref="HD46">INDEX(HD$13:HD45,$B46+1,1)</f>
        <v>0</v>
      </c>
      <c r="HE46" s="535" cm="1">
        <f t="array" ref="HE46">INDEX(HE$13:HE45,$B46+1,1)</f>
        <v>0</v>
      </c>
      <c r="HF46" s="535" cm="1">
        <f t="array" ref="HF46">INDEX(HF$13:HF45,$B46+1,1)</f>
        <v>0</v>
      </c>
      <c r="HG46" s="535" cm="1">
        <f t="array" ref="HG46">INDEX(HG$13:HG45,$B46+1,1)</f>
        <v>0</v>
      </c>
      <c r="HH46" s="535" cm="1">
        <f t="array" ref="HH46">INDEX(HH$13:HH45,$B46+1,1)</f>
        <v>0</v>
      </c>
      <c r="HI46" s="535" cm="1">
        <f t="array" ref="HI46">INDEX(HI$13:HI45,$B46+1,1)</f>
        <v>0</v>
      </c>
      <c r="HJ46" s="535" cm="1">
        <f t="array" ref="HJ46">INDEX(HJ$13:HJ45,$B46+1,1)</f>
        <v>0</v>
      </c>
      <c r="HK46" s="535" cm="1">
        <f t="array" ref="HK46">INDEX(HK$13:HK45,$B46+1,1)</f>
        <v>0</v>
      </c>
      <c r="HL46" s="535" cm="1">
        <f t="array" ref="HL46">INDEX(HL$13:HL45,$B46+1,1)</f>
        <v>0</v>
      </c>
      <c r="HM46" s="535" cm="1">
        <f t="array" ref="HM46">INDEX(HM$13:HM45,$B46+1,1)</f>
        <v>0</v>
      </c>
      <c r="HN46" s="535" cm="1">
        <f t="array" ref="HN46">INDEX(HN$13:HN45,$B46+1,1)</f>
        <v>0</v>
      </c>
      <c r="HO46" s="535" cm="1">
        <f t="array" ref="HO46">INDEX(HO$13:HO45,$B46+1,1)</f>
        <v>0</v>
      </c>
      <c r="HP46" s="535" cm="1">
        <f t="array" ref="HP46">INDEX(HP$13:HP45,$B46+1,1)</f>
        <v>0</v>
      </c>
      <c r="HQ46" s="535" cm="1">
        <f t="array" ref="HQ46">INDEX(HQ$13:HQ45,$B46+1,1)</f>
        <v>0</v>
      </c>
      <c r="HR46" s="535" cm="1">
        <f t="array" ref="HR46">INDEX(HR$13:HR45,$B46+1,1)</f>
        <v>0</v>
      </c>
      <c r="HS46" s="535" cm="1">
        <f t="array" ref="HS46">INDEX(HS$13:HS45,$B46+1,1)</f>
        <v>0</v>
      </c>
      <c r="HT46" s="535" cm="1">
        <f t="array" ref="HT46">INDEX(HT$13:HT45,$B46+1,1)</f>
        <v>0</v>
      </c>
      <c r="HU46" s="535" cm="1">
        <f t="array" ref="HU46">INDEX(HU$13:HU45,$B46+1,1)</f>
        <v>0</v>
      </c>
      <c r="HV46" s="535" cm="1">
        <f t="array" ref="HV46">INDEX(HV$13:HV45,$B46+1,1)</f>
        <v>0</v>
      </c>
      <c r="HW46" s="535" cm="1">
        <f t="array" ref="HW46">INDEX(HW$13:HW45,$B46+1,1)</f>
        <v>0</v>
      </c>
      <c r="HX46" s="535" cm="1">
        <f t="array" ref="HX46">INDEX(HX$13:HX45,$B46+1,1)</f>
        <v>0</v>
      </c>
      <c r="HY46" s="535" cm="1">
        <f t="array" ref="HY46">INDEX(HY$13:HY45,$B46+1,1)</f>
        <v>0</v>
      </c>
      <c r="HZ46" s="535" cm="1">
        <f t="array" ref="HZ46">INDEX(HZ$13:HZ45,$B46+1,1)</f>
        <v>0</v>
      </c>
      <c r="IA46" s="535" cm="1">
        <f t="array" ref="IA46">INDEX(IA$13:IA45,$B46+1,1)</f>
        <v>0</v>
      </c>
      <c r="IB46" s="535" cm="1">
        <f t="array" ref="IB46">INDEX(IB$13:IB45,$B46+1,1)</f>
        <v>0</v>
      </c>
      <c r="IC46" s="535" cm="1">
        <f t="array" ref="IC46">INDEX(IC$13:IC45,$B46+1,1)</f>
        <v>0</v>
      </c>
      <c r="ID46" s="535" cm="1">
        <f t="array" ref="ID46">INDEX(ID$13:ID45,$B46+1,1)</f>
        <v>0</v>
      </c>
      <c r="IE46" s="535" cm="1">
        <f t="array" ref="IE46">INDEX(IE$13:IE45,$B46+1,1)</f>
        <v>0</v>
      </c>
      <c r="IF46" s="535" cm="1">
        <f t="array" ref="IF46">INDEX(IF$13:IF45,$B46+1,1)</f>
        <v>0</v>
      </c>
      <c r="IG46" s="535" cm="1">
        <f t="array" ref="IG46">INDEX(IG$13:IG45,$B46+1,1)</f>
        <v>0</v>
      </c>
      <c r="IH46" s="535" cm="1">
        <f t="array" ref="IH46">INDEX(IH$13:IH45,$B46+1,1)</f>
        <v>0</v>
      </c>
      <c r="II46" s="535" cm="1">
        <f t="array" ref="II46">INDEX(II$13:II45,$B46+1,1)</f>
        <v>0</v>
      </c>
      <c r="IJ46" s="535" cm="1">
        <f t="array" ref="IJ46">INDEX(IJ$13:IJ45,$B46+1,1)</f>
        <v>0</v>
      </c>
      <c r="IK46" s="535" cm="1">
        <f t="array" ref="IK46">INDEX(IK$13:IK45,$B46+1,1)</f>
        <v>0</v>
      </c>
      <c r="IL46" s="535" cm="1">
        <f t="array" ref="IL46">INDEX(IL$13:IL45,$B46+1,1)</f>
        <v>0</v>
      </c>
      <c r="IM46" s="535" cm="1">
        <f t="array" ref="IM46">INDEX(IM$13:IM45,$B46+1,1)</f>
        <v>0</v>
      </c>
      <c r="IN46" s="535" cm="1">
        <f t="array" ref="IN46">INDEX(IN$13:IN45,$B46+1,1)</f>
        <v>0</v>
      </c>
      <c r="IO46" s="535" cm="1">
        <f t="array" ref="IO46">INDEX(IO$13:IO45,$B46+1,1)</f>
        <v>0</v>
      </c>
      <c r="IP46" s="535" cm="1">
        <f t="array" ref="IP46">INDEX(IP$13:IP45,$B46+1,1)</f>
        <v>0</v>
      </c>
      <c r="IQ46" s="535" cm="1">
        <f t="array" ref="IQ46">INDEX(IQ$13:IQ45,$B46+1,1)</f>
        <v>0</v>
      </c>
      <c r="IR46" s="535" cm="1">
        <f t="array" ref="IR46">INDEX(IR$13:IR45,$B46+1,1)</f>
        <v>0</v>
      </c>
      <c r="IS46" s="535" cm="1">
        <f t="array" ref="IS46">INDEX(IS$13:IS45,$B46+1,1)</f>
        <v>0</v>
      </c>
      <c r="IT46" s="535" cm="1">
        <f t="array" ref="IT46">INDEX(IT$13:IT45,$B46+1,1)</f>
        <v>0</v>
      </c>
      <c r="IU46" s="535" cm="1">
        <f t="array" ref="IU46">INDEX(IU$13:IU45,$B46+1,1)</f>
        <v>0</v>
      </c>
      <c r="IV46" s="535" cm="1">
        <f t="array" ref="IV46">INDEX(IV$13:IV45,$B46+1,1)</f>
        <v>0</v>
      </c>
      <c r="IW46" s="535" cm="1">
        <f t="array" ref="IW46">INDEX(IW$13:IW45,$B46+1,1)</f>
        <v>0</v>
      </c>
      <c r="IX46" s="535" cm="1">
        <f t="array" ref="IX46">INDEX(IX$13:IX45,$B46+1,1)</f>
        <v>0</v>
      </c>
      <c r="IY46" s="535" cm="1">
        <f t="array" ref="IY46">INDEX(IY$13:IY45,$B46+1,1)</f>
        <v>0</v>
      </c>
      <c r="IZ46" s="535" cm="1">
        <f t="array" ref="IZ46">INDEX(IZ$13:IZ45,$B46+1,1)</f>
        <v>0</v>
      </c>
      <c r="JA46" s="535" cm="1">
        <f t="array" ref="JA46">INDEX(JA$13:JA45,$B46+1,1)</f>
        <v>0</v>
      </c>
      <c r="JB46" s="535" cm="1">
        <f t="array" ref="JB46">INDEX(JB$13:JB45,$B46+1,1)</f>
        <v>0</v>
      </c>
      <c r="JC46" s="535" cm="1">
        <f t="array" ref="JC46">INDEX(JC$13:JC45,$B46+1,1)</f>
        <v>0</v>
      </c>
      <c r="JD46" s="535" cm="1">
        <f t="array" ref="JD46">INDEX(JD$13:JD45,$B46+1,1)</f>
        <v>0</v>
      </c>
      <c r="JE46" s="535" cm="1">
        <f t="array" ref="JE46">INDEX(JE$13:JE45,$B46+1,1)</f>
        <v>0</v>
      </c>
      <c r="JF46" s="18"/>
      <c r="JG46" s="191" t="b">
        <f>JG45</f>
        <v>1</v>
      </c>
      <c r="JH46" s="411" t="b">
        <f t="shared" si="210"/>
        <v>0</v>
      </c>
      <c r="JI46" s="22">
        <f>VALUE($L46&amp;$T46&amp;$N46&amp;$AK46&amp;VALUE($K46))</f>
        <v>22310</v>
      </c>
      <c r="JJ46" s="535" t="str" cm="1">
        <f t="array" ref="JJ46">INDEX(JJ$13:JJ45,$B46+1,1)</f>
        <v>-</v>
      </c>
      <c r="JK46" s="535" t="str" cm="1">
        <f t="array" ref="JK46">INDEX(JK$13:JK45,$B46+1,1)</f>
        <v>-</v>
      </c>
      <c r="JL46" s="535" cm="1">
        <f t="array" ref="JL46">INDEX(JL$13:JL45,$B46+1,1)</f>
        <v>1</v>
      </c>
      <c r="JM46" s="535" cm="1">
        <f t="array" ref="JM46">INDEX(JM$13:JM45,$B46+1,1)</f>
        <v>1</v>
      </c>
      <c r="JN46" s="535" t="str" cm="1">
        <f t="array" ref="JN46">INDEX(JN$13:JN45,$B46+1,1)</f>
        <v>-</v>
      </c>
      <c r="JO46" s="22">
        <v>1</v>
      </c>
      <c r="JP46" s="22">
        <v>1</v>
      </c>
      <c r="JQ46" s="22">
        <v>1</v>
      </c>
      <c r="JR46" s="22">
        <v>1</v>
      </c>
      <c r="JS46" s="22">
        <v>1</v>
      </c>
      <c r="JT46" s="22">
        <v>1</v>
      </c>
      <c r="JU46" s="22">
        <v>1</v>
      </c>
      <c r="JV46" s="22">
        <v>1</v>
      </c>
      <c r="JW46" s="22">
        <v>1</v>
      </c>
      <c r="JX46" s="22">
        <v>1</v>
      </c>
      <c r="JY46" s="22">
        <v>1</v>
      </c>
      <c r="JZ46" s="22">
        <v>1</v>
      </c>
      <c r="KA46" s="22">
        <v>1</v>
      </c>
      <c r="KB46" s="22">
        <v>1</v>
      </c>
      <c r="KC46" s="22">
        <v>1</v>
      </c>
      <c r="KD46" s="22">
        <v>1</v>
      </c>
      <c r="KE46" s="22">
        <v>1</v>
      </c>
      <c r="KF46" s="22">
        <v>1</v>
      </c>
      <c r="KG46" s="22">
        <v>1</v>
      </c>
      <c r="KH46" s="22">
        <v>1</v>
      </c>
      <c r="KI46" s="535" cm="1">
        <f t="array" ref="KI46">INDEX(KI$13:KI45,$B46+1,1)</f>
        <v>0</v>
      </c>
      <c r="KJ46" s="535" t="str" cm="1">
        <f t="array" ref="KJ46">INDEX(KJ$13:KJ45,$B46+1,1)</f>
        <v>-</v>
      </c>
      <c r="KK46" s="535" cm="1">
        <f t="array" ref="KK46">INDEX(KK$13:KK45,$B46+1,1)</f>
        <v>1</v>
      </c>
      <c r="KL46" s="535" cm="1">
        <f t="array" ref="KL46">INDEX(KL$13:KL45,$B46+1,1)</f>
        <v>0</v>
      </c>
      <c r="KM46" s="535" cm="1">
        <f t="array" ref="KM46">INDEX(KM$13:KM45,$B46+1,1)</f>
        <v>0</v>
      </c>
      <c r="KN46" s="535" cm="1">
        <f t="array" ref="KN46">INDEX(KN$13:KN45,$B46+1,1)</f>
        <v>0</v>
      </c>
      <c r="KO46" s="535" cm="1">
        <f t="array" ref="KO46">INDEX(KO$13:KO45,$B46+1,1)</f>
        <v>0</v>
      </c>
      <c r="KP46" s="535" cm="1">
        <f t="array" ref="KP46">INDEX(KP$13:KP45,$B46+1,1)</f>
        <v>0</v>
      </c>
      <c r="KQ46" s="535" cm="1">
        <f t="array" ref="KQ46">INDEX(KQ$13:KQ45,$B46+1,1)</f>
        <v>0</v>
      </c>
      <c r="KR46" s="535" cm="1">
        <f t="array" ref="KR46">INDEX(KR$13:KR45,$B46+1,1)</f>
        <v>0</v>
      </c>
      <c r="KS46" s="535" cm="1">
        <f t="array" ref="KS46">INDEX(KS$13:KS45,$B46+1,1)</f>
        <v>1</v>
      </c>
      <c r="KT46" s="535" cm="1">
        <f t="array" ref="KT46">INDEX(KT$13:KT45,$B46+1,1)</f>
        <v>0</v>
      </c>
      <c r="KU46" s="535" cm="1">
        <f t="array" ref="KU46">INDEX(KU$13:KU45,$B46+1,1)</f>
        <v>0</v>
      </c>
      <c r="KV46" s="535" cm="1">
        <f t="array" ref="KV46">INDEX(KV$13:KV45,$B46+1,1)</f>
        <v>0</v>
      </c>
      <c r="KW46" s="535" cm="1">
        <f t="array" ref="KW46">INDEX(KW$13:KW45,$B46+1,1)</f>
        <v>0</v>
      </c>
      <c r="KX46" s="535" cm="1">
        <f t="array" ref="KX46">INDEX(KX$13:KX45,$B46+1,1)</f>
        <v>0</v>
      </c>
      <c r="KY46" s="18"/>
      <c r="KZ46" s="535" cm="1">
        <f t="array" ref="KZ46">INDEX(KZ$13:KZ45,$B46+1,1)</f>
        <v>0.125</v>
      </c>
      <c r="LA46" s="535" cm="1">
        <f t="array" ref="LA46">INDEX(LA$13:LA45,$B46+1,1)</f>
        <v>0.3</v>
      </c>
      <c r="LB46" s="535" cm="1">
        <f t="array" ref="LB46">INDEX(LB$13:LB45,$B46+1,1)</f>
        <v>-0.05</v>
      </c>
      <c r="LC46" s="535" cm="1">
        <f t="array" ref="LC46">INDEX(LC$13:LC45,$B46+1,1)</f>
        <v>0.1</v>
      </c>
      <c r="LD46" s="535" cm="1">
        <f t="array" ref="LD46">INDEX(LD$13:LD45,$B46+1,1)</f>
        <v>0.25</v>
      </c>
      <c r="LE46" s="535" cm="1">
        <f t="array" ref="LE46">INDEX(LE$13:LE45,$B46+1,1)</f>
        <v>-0.05</v>
      </c>
      <c r="LF46" s="535" cm="1">
        <f t="array" ref="LF46">INDEX(LF$13:LF45,$B46+1,1)</f>
        <v>0.05</v>
      </c>
      <c r="LG46" s="535" cm="1">
        <f t="array" ref="LG46">INDEX(LG$13:LG45,$B46+1,1)</f>
        <v>0.1</v>
      </c>
      <c r="LH46" s="535" cm="1">
        <f t="array" ref="LH46">INDEX(LH$13:LH45,$B46+1,1)</f>
        <v>-0.02</v>
      </c>
      <c r="LI46" s="535" cm="1">
        <f t="array" ref="LI46">INDEX(LI$13:LI45,$B46+1,1)</f>
        <v>0.1</v>
      </c>
      <c r="LJ46" s="535" cm="1">
        <f t="array" ref="LJ46">INDEX(LJ$13:LJ45,$B46+1,1)</f>
        <v>0.25</v>
      </c>
      <c r="LK46" s="535" cm="1">
        <f t="array" ref="LK46">INDEX(LK$13:LK45,$B46+1,1)</f>
        <v>-0.05</v>
      </c>
      <c r="LL46" s="535" cm="1">
        <f t="array" ref="LL46">INDEX(LL$13:LL45,$B46+1,1)</f>
        <v>0.125</v>
      </c>
      <c r="LM46" s="535" cm="1">
        <f t="array" ref="LM46">INDEX(LM$13:LM45,$B46+1,1)</f>
        <v>0.1</v>
      </c>
      <c r="LN46" s="535" cm="1">
        <f t="array" ref="LN46">INDEX(LN$13:LN45,$B46+1,1)</f>
        <v>0.1</v>
      </c>
      <c r="LO46" s="535" cm="1">
        <f t="array" ref="LO46">INDEX(LO$13:LO45,$B46+1,1)</f>
        <v>0.1</v>
      </c>
      <c r="LP46" s="535" cm="1">
        <f t="array" ref="LP46">INDEX(LP$13:LP45,$B46+1,1)</f>
        <v>0</v>
      </c>
      <c r="LQ46" s="535" cm="1">
        <f t="array" ref="LQ46">INDEX(LQ$13:LQ45,$B46+1,1)</f>
        <v>0</v>
      </c>
      <c r="LR46" s="535" cm="1">
        <f t="array" ref="LR46">INDEX(LR$13:LR45,$B46+1,1)</f>
        <v>0</v>
      </c>
      <c r="LS46" s="535" cm="1">
        <f t="array" ref="LS46">INDEX(LS$13:LS45,$B46+1,1)</f>
        <v>0</v>
      </c>
      <c r="LT46" s="535" cm="1">
        <f t="array" ref="LT46">INDEX(LT$13:LT45,$B46+1,1)</f>
        <v>0</v>
      </c>
      <c r="LU46" s="535" cm="1">
        <f t="array" ref="LU46">INDEX(LU$13:LU45,$B46+1,1)</f>
        <v>0</v>
      </c>
      <c r="LV46" s="535" cm="1">
        <f t="array" ref="LV46">INDEX(LV$13:LV45,$B46+1,1)</f>
        <v>0</v>
      </c>
      <c r="LW46" s="535" cm="1">
        <f t="array" ref="LW46">INDEX(LW$13:LW45,$B46+1,1)</f>
        <v>0</v>
      </c>
      <c r="LX46" s="535" cm="1">
        <f t="array" ref="LX46">INDEX(LX$13:LX45,$B46+1,1)</f>
        <v>0</v>
      </c>
      <c r="LY46" s="535" cm="1">
        <f t="array" ref="LY46">INDEX(LY$13:LY45,$B46+1,1)</f>
        <v>0</v>
      </c>
      <c r="LZ46" s="535" cm="1">
        <f t="array" ref="LZ46">INDEX(LZ$13:LZ45,$B46+1,1)</f>
        <v>0</v>
      </c>
      <c r="MA46" s="535" cm="1">
        <f t="array" ref="MA46">INDEX(MA$13:MA45,$B46+1,1)</f>
        <v>0</v>
      </c>
      <c r="MB46" s="535" cm="1">
        <f t="array" ref="MB46">INDEX(MB$13:MB45,$B46+1,1)</f>
        <v>0</v>
      </c>
      <c r="MC46" s="535" cm="1">
        <f t="array" ref="MC46">INDEX(MC$13:MC45,$B46+1,1)</f>
        <v>0</v>
      </c>
      <c r="MD46" s="535" cm="1">
        <f t="array" ref="MD46">INDEX(MD$13:MD45,$B46+1,1)</f>
        <v>0</v>
      </c>
      <c r="ME46" s="535" cm="1">
        <f t="array" ref="ME46">INDEX(ME$13:ME45,$B46+1,1)</f>
        <v>0</v>
      </c>
      <c r="MF46" s="535" cm="1">
        <f t="array" ref="MF46">INDEX(MF$13:MF45,$B46+1,1)</f>
        <v>0</v>
      </c>
      <c r="MG46" s="535" cm="1">
        <f t="array" ref="MG46">INDEX(MG$13:MG45,$B46+1,1)</f>
        <v>0</v>
      </c>
      <c r="MH46" s="535" cm="1">
        <f t="array" ref="MH46">INDEX(MH$13:MH45,$B46+1,1)</f>
        <v>0</v>
      </c>
      <c r="MI46" s="535" cm="1">
        <f t="array" ref="MI46">INDEX(MI$13:MI45,$B46+1,1)</f>
        <v>0</v>
      </c>
      <c r="MJ46" s="535" cm="1">
        <f t="array" ref="MJ46">INDEX(MJ$13:MJ45,$B46+1,1)</f>
        <v>0</v>
      </c>
      <c r="MK46" s="535" cm="1">
        <f t="array" ref="MK46">INDEX(MK$13:MK45,$B46+1,1)</f>
        <v>0</v>
      </c>
      <c r="ML46" s="535" cm="1">
        <f t="array" ref="ML46">INDEX(ML$13:ML45,$B46+1,1)</f>
        <v>0</v>
      </c>
      <c r="MM46" s="535" cm="1">
        <f t="array" ref="MM46">INDEX(MM$13:MM45,$B46+1,1)</f>
        <v>0</v>
      </c>
      <c r="MN46" s="535" cm="1">
        <f t="array" ref="MN46">INDEX(MN$13:MN45,$B46+1,1)</f>
        <v>0</v>
      </c>
      <c r="MO46" s="535" cm="1">
        <f t="array" ref="MO46">INDEX(MO$13:MO45,$B46+1,1)</f>
        <v>0</v>
      </c>
      <c r="MP46" s="535" cm="1">
        <f t="array" ref="MP46">INDEX(MP$13:MP45,$B46+1,1)</f>
        <v>0</v>
      </c>
      <c r="MQ46" s="535" cm="1">
        <f t="array" ref="MQ46">INDEX(MQ$13:MQ45,$B46+1,1)</f>
        <v>0</v>
      </c>
      <c r="MR46" s="535" cm="1">
        <f t="array" ref="MR46">INDEX(MR$13:MR45,$B46+1,1)</f>
        <v>0</v>
      </c>
      <c r="MS46" s="535" cm="1">
        <f t="array" ref="MS46">INDEX(MS$13:MS45,$B46+1,1)</f>
        <v>0</v>
      </c>
      <c r="MT46" s="535" cm="1">
        <f t="array" ref="MT46">INDEX(MT$13:MT45,$B46+1,1)</f>
        <v>0</v>
      </c>
      <c r="MU46" s="535" cm="1">
        <f t="array" ref="MU46">INDEX(MU$13:MU45,$B46+1,1)</f>
        <v>0</v>
      </c>
      <c r="MV46" s="535" cm="1">
        <f t="array" ref="MV46">INDEX(MV$13:MV45,$B46+1,1)</f>
        <v>0</v>
      </c>
      <c r="MW46" s="535" cm="1">
        <f t="array" ref="MW46">INDEX(MW$13:MW45,$B46+1,1)</f>
        <v>0</v>
      </c>
      <c r="MX46" s="535" cm="1">
        <f t="array" ref="MX46">INDEX(MX$13:MX45,$B46+1,1)</f>
        <v>0</v>
      </c>
      <c r="MY46" s="535" cm="1">
        <f t="array" ref="MY46">INDEX(MY$13:MY45,$B46+1,1)</f>
        <v>0</v>
      </c>
      <c r="MZ46" s="535" cm="1">
        <f t="array" ref="MZ46">INDEX(MZ$13:MZ45,$B46+1,1)</f>
        <v>0</v>
      </c>
      <c r="NA46" s="535" cm="1">
        <f t="array" ref="NA46">INDEX(NA$13:NA45,$B46+1,1)</f>
        <v>0</v>
      </c>
      <c r="NB46" s="535" cm="1">
        <f t="array" ref="NB46">INDEX(NB$13:NB45,$B46+1,1)</f>
        <v>0</v>
      </c>
      <c r="NC46" s="535" cm="1">
        <f t="array" ref="NC46">INDEX(NC$13:NC45,$B46+1,1)</f>
        <v>0</v>
      </c>
      <c r="ND46" s="535" cm="1">
        <f t="array" ref="ND46">INDEX(ND$13:ND45,$B46+1,1)</f>
        <v>0</v>
      </c>
      <c r="NE46" s="535" cm="1">
        <f t="array" ref="NE46">INDEX(NE$13:NE45,$B46+1,1)</f>
        <v>0</v>
      </c>
      <c r="NF46" s="535" cm="1">
        <f t="array" ref="NF46">INDEX(NF$13:NF45,$B46+1,1)</f>
        <v>0</v>
      </c>
      <c r="NG46" s="535" cm="1">
        <f t="array" ref="NG46">INDEX(NG$13:NG45,$B46+1,1)</f>
        <v>0</v>
      </c>
      <c r="NH46" s="535" cm="1">
        <f t="array" ref="NH46">INDEX(NH$13:NH45,$B46+1,1)</f>
        <v>0</v>
      </c>
      <c r="NI46" s="535" cm="1">
        <f t="array" ref="NI46">INDEX(NI$13:NI45,$B46+1,1)</f>
        <v>0</v>
      </c>
      <c r="NJ46" s="535" cm="1">
        <f t="array" ref="NJ46">INDEX(NJ$13:NJ45,$B46+1,1)</f>
        <v>0</v>
      </c>
      <c r="NK46" s="535" cm="1">
        <f t="array" ref="NK46">INDEX(NK$13:NK45,$B46+1,1)</f>
        <v>0</v>
      </c>
      <c r="NL46" s="535" cm="1">
        <f t="array" ref="NL46">INDEX(NL$13:NL45,$B46+1,1)</f>
        <v>0</v>
      </c>
      <c r="NM46" s="535" cm="1">
        <f t="array" ref="NM46">INDEX(NM$13:NM45,$B46+1,1)</f>
        <v>0</v>
      </c>
      <c r="NN46" s="535" cm="1">
        <f t="array" ref="NN46">INDEX(NN$13:NN45,$B46+1,1)</f>
        <v>0</v>
      </c>
      <c r="NO46" s="535" cm="1">
        <f t="array" ref="NO46">INDEX(NO$13:NO45,$B46+1,1)</f>
        <v>0</v>
      </c>
      <c r="NP46" s="535" cm="1">
        <f t="array" ref="NP46">INDEX(NP$13:NP45,$B46+1,1)</f>
        <v>0</v>
      </c>
      <c r="NQ46" s="535" cm="1">
        <f t="array" ref="NQ46">INDEX(NQ$13:NQ45,$B46+1,1)</f>
        <v>0</v>
      </c>
      <c r="NR46" s="535" cm="1">
        <f t="array" ref="NR46">INDEX(NR$13:NR45,$B46+1,1)</f>
        <v>0</v>
      </c>
      <c r="NS46" s="535" cm="1">
        <f t="array" ref="NS46">INDEX(NS$13:NS45,$B46+1,1)</f>
        <v>0</v>
      </c>
      <c r="NT46" s="535" cm="1">
        <f t="array" ref="NT46">INDEX(NT$13:NT45,$B46+1,1)</f>
        <v>0</v>
      </c>
      <c r="NU46" s="535" cm="1">
        <f t="array" ref="NU46">INDEX(NU$13:NU45,$B46+1,1)</f>
        <v>0</v>
      </c>
      <c r="NV46" s="535" cm="1">
        <f t="array" ref="NV46">INDEX(NV$13:NV45,$B46+1,1)</f>
        <v>0</v>
      </c>
      <c r="NW46" s="535" cm="1">
        <f t="array" ref="NW46">INDEX(NW$13:NW45,$B46+1,1)</f>
        <v>0</v>
      </c>
      <c r="NX46" s="535" cm="1">
        <f t="array" ref="NX46">INDEX(NX$13:NX45,$B46+1,1)</f>
        <v>0</v>
      </c>
      <c r="NY46" s="535" cm="1">
        <f t="array" ref="NY46">INDEX(NY$13:NY45,$B46+1,1)</f>
        <v>0</v>
      </c>
      <c r="NZ46" s="535" cm="1">
        <f t="array" ref="NZ46">INDEX(NZ$13:NZ45,$B46+1,1)</f>
        <v>0</v>
      </c>
      <c r="OA46" s="535" cm="1">
        <f t="array" ref="OA46">INDEX(OA$13:OA45,$B46+1,1)</f>
        <v>0</v>
      </c>
      <c r="OB46" s="535" cm="1">
        <f t="array" ref="OB46">INDEX(OB$13:OB45,$B46+1,1)</f>
        <v>0</v>
      </c>
      <c r="OC46" s="535" cm="1">
        <f t="array" ref="OC46">INDEX(OC$13:OC45,$B46+1,1)</f>
        <v>0</v>
      </c>
      <c r="OD46" s="535" cm="1">
        <f t="array" ref="OD46">INDEX(OD$13:OD45,$B46+1,1)</f>
        <v>0</v>
      </c>
      <c r="OE46" s="535" cm="1">
        <f t="array" ref="OE46">INDEX(OE$13:OE45,$B46+1,1)</f>
        <v>0</v>
      </c>
      <c r="OF46" s="535" cm="1">
        <f t="array" ref="OF46">INDEX(OF$13:OF45,$B46+1,1)</f>
        <v>0</v>
      </c>
      <c r="OG46" s="535" cm="1">
        <f t="array" ref="OG46">INDEX(OG$13:OG45,$B46+1,1)</f>
        <v>0</v>
      </c>
      <c r="OH46" s="535" cm="1">
        <f t="array" ref="OH46">INDEX(OH$13:OH45,$B46+1,1)</f>
        <v>0</v>
      </c>
      <c r="OI46" s="535" cm="1">
        <f t="array" ref="OI46">INDEX(OI$13:OI45,$B46+1,1)</f>
        <v>0</v>
      </c>
      <c r="OJ46" s="535" cm="1">
        <f t="array" ref="OJ46">INDEX(OJ$13:OJ45,$B46+1,1)</f>
        <v>0</v>
      </c>
      <c r="OK46" s="535" cm="1">
        <f t="array" ref="OK46">INDEX(OK$13:OK45,$B46+1,1)</f>
        <v>0</v>
      </c>
      <c r="OL46" s="535" cm="1">
        <f t="array" ref="OL46">INDEX(OL$13:OL45,$B46+1,1)</f>
        <v>0</v>
      </c>
      <c r="OM46" s="535" cm="1">
        <f t="array" ref="OM46">INDEX(OM$13:OM45,$B46+1,1)</f>
        <v>0</v>
      </c>
      <c r="ON46" s="535" cm="1">
        <f t="array" ref="ON46">INDEX(ON$13:ON45,$B46+1,1)</f>
        <v>0</v>
      </c>
      <c r="OO46" s="535" cm="1">
        <f t="array" ref="OO46">INDEX(OO$13:OO45,$B46+1,1)</f>
        <v>0</v>
      </c>
      <c r="OP46" s="535" cm="1">
        <f t="array" ref="OP46">INDEX(OP$13:OP45,$B46+1,1)</f>
        <v>0</v>
      </c>
      <c r="OQ46" s="535" cm="1">
        <f t="array" ref="OQ46">INDEX(OQ$13:OQ45,$B46+1,1)</f>
        <v>0</v>
      </c>
      <c r="OR46" s="535" cm="1">
        <f t="array" ref="OR46">INDEX(OR$13:OR45,$B46+1,1)</f>
        <v>0</v>
      </c>
      <c r="OS46" s="535" cm="1">
        <f t="array" ref="OS46">INDEX(OS$13:OS45,$B46+1,1)</f>
        <v>0</v>
      </c>
      <c r="OT46" s="535" cm="1">
        <f t="array" ref="OT46">INDEX(OT$13:OT45,$B46+1,1)</f>
        <v>0</v>
      </c>
      <c r="OU46" s="535" cm="1">
        <f t="array" ref="OU46">INDEX(OU$13:OU45,$B46+1,1)</f>
        <v>0</v>
      </c>
      <c r="OV46" s="535" cm="1">
        <f t="array" ref="OV46">INDEX(OV$13:OV45,$B46+1,1)</f>
        <v>0</v>
      </c>
      <c r="OW46" s="535" cm="1">
        <f t="array" ref="OW46">INDEX(OW$13:OW45,$B46+1,1)</f>
        <v>0</v>
      </c>
      <c r="OX46" s="535" cm="1">
        <f t="array" ref="OX46">INDEX(OX$13:OX45,$B46+1,1)</f>
        <v>0</v>
      </c>
      <c r="OY46" s="535" cm="1">
        <f t="array" ref="OY46">INDEX(OY$13:OY45,$B46+1,1)</f>
        <v>0</v>
      </c>
      <c r="OZ46" s="535" cm="1">
        <f t="array" ref="OZ46">INDEX(OZ$13:OZ45,$B46+1,1)</f>
        <v>0</v>
      </c>
      <c r="PA46" s="535" cm="1">
        <f t="array" ref="PA46">INDEX(PA$13:PA45,$B46+1,1)</f>
        <v>0</v>
      </c>
      <c r="PB46" s="535" cm="1">
        <f t="array" ref="PB46">INDEX(PB$13:PB45,$B46+1,1)</f>
        <v>0</v>
      </c>
      <c r="PC46" s="535" cm="1">
        <f t="array" ref="PC46">INDEX(PC$13:PC45,$B46+1,1)</f>
        <v>0</v>
      </c>
      <c r="PD46" s="535" cm="1">
        <f t="array" ref="PD46">INDEX(PD$13:PD45,$B46+1,1)</f>
        <v>0</v>
      </c>
      <c r="PE46" s="535" cm="1">
        <f t="array" ref="PE46">INDEX(PE$13:PE45,$B46+1,1)</f>
        <v>0</v>
      </c>
      <c r="PF46" s="535" cm="1">
        <f t="array" ref="PF46">INDEX(PF$13:PF45,$B46+1,1)</f>
        <v>0</v>
      </c>
      <c r="PG46" s="535" cm="1">
        <f t="array" ref="PG46">INDEX(PG$13:PG45,$B46+1,1)</f>
        <v>0</v>
      </c>
      <c r="PH46" s="535" cm="1">
        <f t="array" ref="PH46">INDEX(PH$13:PH45,$B46+1,1)</f>
        <v>0</v>
      </c>
      <c r="PI46" s="535" cm="1">
        <f t="array" ref="PI46">INDEX(PI$13:PI45,$B46+1,1)</f>
        <v>0</v>
      </c>
      <c r="PJ46" s="535" cm="1">
        <f t="array" ref="PJ46">INDEX(PJ$13:PJ45,$B46+1,1)</f>
        <v>0</v>
      </c>
      <c r="PK46" s="535" cm="1">
        <f t="array" ref="PK46">INDEX(PK$13:PK45,$B46+1,1)</f>
        <v>0</v>
      </c>
      <c r="PL46" s="535" cm="1">
        <f t="array" ref="PL46">INDEX(PL$13:PL45,$B46+1,1)</f>
        <v>0</v>
      </c>
      <c r="PM46" s="535" cm="1">
        <f t="array" ref="PM46">INDEX(PM$13:PM45,$B46+1,1)</f>
        <v>0</v>
      </c>
      <c r="PN46" s="535" cm="1">
        <f t="array" ref="PN46">INDEX(PN$13:PN45,$B46+1,1)</f>
        <v>0</v>
      </c>
      <c r="PO46" s="535" cm="1">
        <f t="array" ref="PO46">INDEX(PO$13:PO45,$B46+1,1)</f>
        <v>0</v>
      </c>
      <c r="PP46" s="535" cm="1">
        <f t="array" ref="PP46">INDEX(PP$13:PP45,$B46+1,1)</f>
        <v>0</v>
      </c>
      <c r="PQ46" s="535" cm="1">
        <f t="array" ref="PQ46">INDEX(PQ$13:PQ45,$B46+1,1)</f>
        <v>0</v>
      </c>
      <c r="PR46" s="535" cm="1">
        <f t="array" ref="PR46">INDEX(PR$13:PR45,$B46+1,1)</f>
        <v>0</v>
      </c>
      <c r="PS46" s="535" cm="1">
        <f t="array" ref="PS46">INDEX(PS$13:PS45,$B46+1,1)</f>
        <v>0</v>
      </c>
      <c r="PT46" s="535" cm="1">
        <f t="array" ref="PT46">INDEX(PT$13:PT45,$B46+1,1)</f>
        <v>0</v>
      </c>
      <c r="PU46" s="535" cm="1">
        <f t="array" ref="PU46">INDEX(PU$13:PU45,$B46+1,1)</f>
        <v>0</v>
      </c>
      <c r="PV46" s="535" cm="1">
        <f t="array" ref="PV46">INDEX(PV$13:PV45,$B46+1,1)</f>
        <v>0</v>
      </c>
      <c r="PW46" s="535" cm="1">
        <f t="array" ref="PW46">INDEX(PW$13:PW45,$B46+1,1)</f>
        <v>0</v>
      </c>
      <c r="PX46" s="535" cm="1">
        <f t="array" ref="PX46">INDEX(PX$13:PX45,$B46+1,1)</f>
        <v>0</v>
      </c>
      <c r="PY46" s="535" cm="1">
        <f t="array" ref="PY46">INDEX(PY$13:PY45,$B46+1,1)</f>
        <v>0</v>
      </c>
      <c r="PZ46" s="535" cm="1">
        <f t="array" ref="PZ46">INDEX(PZ$13:PZ45,$B46+1,1)</f>
        <v>0</v>
      </c>
      <c r="QA46" s="535" cm="1">
        <f t="array" ref="QA46">INDEX(QA$13:QA45,$B46+1,1)</f>
        <v>0</v>
      </c>
      <c r="QB46" s="535" cm="1">
        <f t="array" ref="QB46">INDEX(QB$13:QB45,$B46+1,1)</f>
        <v>0</v>
      </c>
      <c r="QC46" s="535" cm="1">
        <f t="array" ref="QC46">INDEX(QC$13:QC45,$B46+1,1)</f>
        <v>0</v>
      </c>
      <c r="QD46" s="535" cm="1">
        <f t="array" ref="QD46">INDEX(QD$13:QD45,$B46+1,1)</f>
        <v>0</v>
      </c>
      <c r="QE46" s="535" cm="1">
        <f t="array" ref="QE46">INDEX(QE$13:QE45,$B46+1,1)</f>
        <v>0</v>
      </c>
      <c r="QF46" s="535" cm="1">
        <f t="array" ref="QF46">INDEX(QF$13:QF45,$B46+1,1)</f>
        <v>0</v>
      </c>
      <c r="QG46" s="535" cm="1">
        <f t="array" ref="QG46">INDEX(QG$13:QG45,$B46+1,1)</f>
        <v>0</v>
      </c>
      <c r="QH46" s="535" cm="1">
        <f t="array" ref="QH46">INDEX(QH$13:QH45,$B46+1,1)</f>
        <v>0</v>
      </c>
      <c r="QI46" s="535" cm="1">
        <f t="array" ref="QI46">INDEX(QI$13:QI45,$B46+1,1)</f>
        <v>0</v>
      </c>
      <c r="QJ46" s="535" cm="1">
        <f t="array" ref="QJ46">INDEX(QJ$13:QJ45,$B46+1,1)</f>
        <v>0</v>
      </c>
      <c r="QK46" s="535" cm="1">
        <f t="array" ref="QK46">INDEX(QK$13:QK45,$B46+1,1)</f>
        <v>0</v>
      </c>
      <c r="QL46" s="535" cm="1">
        <f t="array" ref="QL46">INDEX(QL$13:QL45,$B46+1,1)</f>
        <v>0</v>
      </c>
      <c r="QM46" s="535" cm="1">
        <f t="array" ref="QM46">INDEX(QM$13:QM45,$B46+1,1)</f>
        <v>0</v>
      </c>
      <c r="QN46" s="535" cm="1">
        <f t="array" ref="QN46">INDEX(QN$13:QN45,$B46+1,1)</f>
        <v>0</v>
      </c>
      <c r="QO46" s="535" cm="1">
        <f t="array" ref="QO46">INDEX(QO$13:QO45,$B46+1,1)</f>
        <v>0</v>
      </c>
      <c r="QP46" s="535" cm="1">
        <f t="array" ref="QP46">INDEX(QP$13:QP45,$B46+1,1)</f>
        <v>0</v>
      </c>
      <c r="QQ46" s="535" cm="1">
        <f t="array" ref="QQ46">INDEX(QQ$13:QQ45,$B46+1,1)</f>
        <v>0</v>
      </c>
      <c r="QR46" s="535" cm="1">
        <f t="array" ref="QR46">INDEX(QR$13:QR45,$B46+1,1)</f>
        <v>0</v>
      </c>
      <c r="QS46" s="535" cm="1">
        <f t="array" ref="QS46">INDEX(QS$13:QS45,$B46+1,1)</f>
        <v>0</v>
      </c>
      <c r="QT46" s="535" cm="1">
        <f t="array" ref="QT46">INDEX(QT$13:QT45,$B46+1,1)</f>
        <v>0</v>
      </c>
      <c r="QU46" s="535" cm="1">
        <f t="array" ref="QU46">INDEX(QU$13:QU45,$B46+1,1)</f>
        <v>0</v>
      </c>
      <c r="QV46" s="535" cm="1">
        <f t="array" ref="QV46">INDEX(QV$13:QV45,$B46+1,1)</f>
        <v>0</v>
      </c>
      <c r="QW46" s="535" cm="1">
        <f t="array" ref="QW46">INDEX(QW$13:QW45,$B46+1,1)</f>
        <v>0</v>
      </c>
      <c r="QX46" s="535" cm="1">
        <f t="array" ref="QX46">INDEX(QX$13:QX45,$B46+1,1)</f>
        <v>0</v>
      </c>
      <c r="QY46" s="535" cm="1">
        <f t="array" ref="QY46">INDEX(QY$13:QY45,$B46+1,1)</f>
        <v>0</v>
      </c>
      <c r="QZ46" s="535" cm="1">
        <f t="array" ref="QZ46">INDEX(QZ$13:QZ45,$B46+1,1)</f>
        <v>0</v>
      </c>
      <c r="RA46" s="535" cm="1">
        <f t="array" ref="RA46">INDEX(RA$13:RA45,$B46+1,1)</f>
        <v>0</v>
      </c>
      <c r="RB46" s="535" cm="1">
        <f t="array" ref="RB46">INDEX(RB$13:RB45,$B46+1,1)</f>
        <v>0</v>
      </c>
      <c r="RC46" s="535" cm="1">
        <f t="array" ref="RC46">INDEX(RC$13:RC45,$B46+1,1)</f>
        <v>0</v>
      </c>
      <c r="RD46" s="535" cm="1">
        <f t="array" ref="RD46">INDEX(RD$13:RD45,$B46+1,1)</f>
        <v>0</v>
      </c>
      <c r="RE46" s="535" cm="1">
        <f t="array" ref="RE46">INDEX(RE$13:RE45,$B46+1,1)</f>
        <v>0</v>
      </c>
      <c r="RF46" s="535" cm="1">
        <f t="array" ref="RF46">INDEX(RF$13:RF45,$B46+1,1)</f>
        <v>0</v>
      </c>
      <c r="RG46" s="535" cm="1">
        <f t="array" ref="RG46">INDEX(RG$13:RG45,$B46+1,1)</f>
        <v>0</v>
      </c>
      <c r="RH46" s="535" cm="1">
        <f t="array" ref="RH46">INDEX(RH$13:RH45,$B46+1,1)</f>
        <v>0</v>
      </c>
      <c r="RI46" s="535" cm="1">
        <f t="array" ref="RI46">INDEX(RI$13:RI45,$B46+1,1)</f>
        <v>0</v>
      </c>
      <c r="RJ46" s="535" cm="1">
        <f t="array" ref="RJ46">INDEX(RJ$13:RJ45,$B46+1,1)</f>
        <v>0</v>
      </c>
      <c r="RK46" s="535" cm="1">
        <f t="array" ref="RK46">INDEX(RK$13:RK45,$B46+1,1)</f>
        <v>0</v>
      </c>
      <c r="RL46" s="535" cm="1">
        <f t="array" ref="RL46">INDEX(RL$13:RL45,$B46+1,1)</f>
        <v>0</v>
      </c>
      <c r="RM46" s="535" cm="1">
        <f t="array" ref="RM46">INDEX(RM$13:RM45,$B46+1,1)</f>
        <v>0</v>
      </c>
      <c r="RN46" s="535" cm="1">
        <f t="array" ref="RN46">INDEX(RN$13:RN45,$B46+1,1)</f>
        <v>0</v>
      </c>
      <c r="RO46" s="535" cm="1">
        <f t="array" ref="RO46">INDEX(RO$13:RO45,$B46+1,1)</f>
        <v>0</v>
      </c>
      <c r="RP46" s="535" cm="1">
        <f t="array" ref="RP46">INDEX(RP$13:RP45,$B46+1,1)</f>
        <v>0</v>
      </c>
      <c r="RQ46" s="535" cm="1">
        <f t="array" ref="RQ46">INDEX(RQ$13:RQ45,$B46+1,1)</f>
        <v>0</v>
      </c>
      <c r="RR46" s="535" cm="1">
        <f t="array" ref="RR46">INDEX(RR$13:RR45,$B46+1,1)</f>
        <v>0</v>
      </c>
      <c r="RS46" s="535" cm="1">
        <f t="array" ref="RS46">INDEX(RS$13:RS45,$B46+1,1)</f>
        <v>0</v>
      </c>
      <c r="RT46" s="535" cm="1">
        <f t="array" ref="RT46">INDEX(RT$13:RT45,$B46+1,1)</f>
        <v>0</v>
      </c>
      <c r="RU46" s="535" cm="1">
        <f t="array" ref="RU46">INDEX(RU$13:RU45,$B46+1,1)</f>
        <v>0</v>
      </c>
      <c r="RV46" s="535" cm="1">
        <f t="array" ref="RV46">INDEX(RV$13:RV45,$B46+1,1)</f>
        <v>0</v>
      </c>
      <c r="RW46" s="535" cm="1">
        <f t="array" ref="RW46">INDEX(RW$13:RW45,$B46+1,1)</f>
        <v>0</v>
      </c>
      <c r="RX46" s="535" cm="1">
        <f t="array" ref="RX46">INDEX(RX$13:RX45,$B46+1,1)</f>
        <v>0</v>
      </c>
      <c r="RY46" s="535" cm="1">
        <f t="array" ref="RY46">INDEX(RY$13:RY45,$B46+1,1)</f>
        <v>0</v>
      </c>
      <c r="RZ46" s="535" cm="1">
        <f t="array" ref="RZ46">INDEX(RZ$13:RZ45,$B46+1,1)</f>
        <v>0</v>
      </c>
      <c r="SA46" s="535" cm="1">
        <f t="array" ref="SA46">INDEX(SA$13:SA45,$B46+1,1)</f>
        <v>0</v>
      </c>
      <c r="SB46" s="535" cm="1">
        <f t="array" ref="SB46">INDEX(SB$13:SB45,$B46+1,1)</f>
        <v>0</v>
      </c>
      <c r="SC46" s="535" cm="1">
        <f t="array" ref="SC46">INDEX(SC$13:SC45,$B46+1,1)</f>
        <v>0</v>
      </c>
      <c r="SD46" s="535" cm="1">
        <f t="array" ref="SD46">INDEX(SD$13:SD45,$B46+1,1)</f>
        <v>0</v>
      </c>
      <c r="SE46" s="535" cm="1">
        <f t="array" ref="SE46">INDEX(SE$13:SE45,$B46+1,1)</f>
        <v>0</v>
      </c>
      <c r="SF46" s="535" cm="1">
        <f t="array" ref="SF46">INDEX(SF$13:SF45,$B46+1,1)</f>
        <v>0</v>
      </c>
      <c r="SG46" s="535" cm="1">
        <f t="array" ref="SG46">INDEX(SG$13:SG45,$B46+1,1)</f>
        <v>0</v>
      </c>
      <c r="SH46" s="535" cm="1">
        <f t="array" ref="SH46">INDEX(SH$13:SH45,$B46+1,1)</f>
        <v>0</v>
      </c>
      <c r="SI46" s="535" cm="1">
        <f t="array" ref="SI46">INDEX(SI$13:SI45,$B46+1,1)</f>
        <v>0</v>
      </c>
      <c r="SJ46" s="535" cm="1">
        <f t="array" ref="SJ46">INDEX(SJ$13:SJ45,$B46+1,1)</f>
        <v>0</v>
      </c>
      <c r="SK46" s="535" cm="1">
        <f t="array" ref="SK46">INDEX(SK$13:SK45,$B46+1,1)</f>
        <v>0</v>
      </c>
      <c r="SL46" s="535" cm="1">
        <f t="array" ref="SL46">INDEX(SL$13:SL45,$B46+1,1)</f>
        <v>0</v>
      </c>
      <c r="SM46" s="535" cm="1">
        <f t="array" ref="SM46">INDEX(SM$13:SM45,$B46+1,1)</f>
        <v>0</v>
      </c>
      <c r="SN46" s="535" cm="1">
        <f t="array" ref="SN46">INDEX(SN$13:SN45,$B46+1,1)</f>
        <v>0</v>
      </c>
      <c r="SO46" s="535" cm="1">
        <f t="array" ref="SO46">INDEX(SO$13:SO45,$B46+1,1)</f>
        <v>0</v>
      </c>
      <c r="SP46" s="535" cm="1">
        <f t="array" ref="SP46">INDEX(SP$13:SP45,$B46+1,1)</f>
        <v>0</v>
      </c>
      <c r="SQ46" s="535" cm="1">
        <f t="array" ref="SQ46">INDEX(SQ$13:SQ45,$B46+1,1)</f>
        <v>0</v>
      </c>
      <c r="SR46" s="535" cm="1">
        <f t="array" ref="SR46">INDEX(SR$13:SR45,$B46+1,1)</f>
        <v>0</v>
      </c>
      <c r="SS46" s="535" cm="1">
        <f t="array" ref="SS46">INDEX(SS$13:SS45,$B46+1,1)</f>
        <v>0</v>
      </c>
      <c r="ST46" s="535" cm="1">
        <f t="array" ref="ST46">INDEX(ST$13:ST45,$B46+1,1)</f>
        <v>0</v>
      </c>
      <c r="SU46" s="535" cm="1">
        <f t="array" ref="SU46">INDEX(SU$13:SU45,$B46+1,1)</f>
        <v>0</v>
      </c>
      <c r="SV46" s="535" cm="1">
        <f t="array" ref="SV46">INDEX(SV$13:SV45,$B46+1,1)</f>
        <v>0</v>
      </c>
      <c r="SW46" s="535" cm="1">
        <f t="array" ref="SW46">INDEX(SW$13:SW45,$B46+1,1)</f>
        <v>0</v>
      </c>
      <c r="SX46" s="535" cm="1">
        <f t="array" ref="SX46">INDEX(SX$13:SX45,$B46+1,1)</f>
        <v>0</v>
      </c>
      <c r="SY46" s="535" cm="1">
        <f t="array" ref="SY46">INDEX(SY$13:SY45,$B46+1,1)</f>
        <v>0</v>
      </c>
      <c r="SZ46" s="535" cm="1">
        <f t="array" ref="SZ46">INDEX(SZ$13:SZ45,$B46+1,1)</f>
        <v>0</v>
      </c>
      <c r="TA46" s="535" cm="1">
        <f t="array" ref="TA46">INDEX(TA$13:TA45,$B46+1,1)</f>
        <v>0</v>
      </c>
      <c r="TB46" s="535" cm="1">
        <f t="array" ref="TB46">INDEX(TB$13:TB45,$B46+1,1)</f>
        <v>0</v>
      </c>
      <c r="TC46" s="535" cm="1">
        <f t="array" ref="TC46">INDEX(TC$13:TC45,$B46+1,1)</f>
        <v>0</v>
      </c>
      <c r="TD46" s="535" cm="1">
        <f t="array" ref="TD46">INDEX(TD$13:TD45,$B46+1,1)</f>
        <v>0</v>
      </c>
      <c r="TE46" s="535" cm="1">
        <f t="array" ref="TE46">INDEX(TE$13:TE45,$B46+1,1)</f>
        <v>0</v>
      </c>
      <c r="TF46" s="535" cm="1">
        <f t="array" ref="TF46">INDEX(TF$13:TF45,$B46+1,1)</f>
        <v>0</v>
      </c>
      <c r="TG46" s="535" cm="1">
        <f t="array" ref="TG46">INDEX(TG$13:TG45,$B46+1,1)</f>
        <v>0</v>
      </c>
      <c r="TH46" s="535" cm="1">
        <f t="array" ref="TH46">INDEX(TH$13:TH45,$B46+1,1)</f>
        <v>0</v>
      </c>
      <c r="TI46" s="535" cm="1">
        <f t="array" ref="TI46">INDEX(TI$13:TI45,$B46+1,1)</f>
        <v>0</v>
      </c>
      <c r="TJ46" s="535" cm="1">
        <f t="array" ref="TJ46">INDEX(TJ$13:TJ45,$B46+1,1)</f>
        <v>0</v>
      </c>
      <c r="TK46" s="535" cm="1">
        <f t="array" ref="TK46">INDEX(TK$13:TK45,$B46+1,1)</f>
        <v>0</v>
      </c>
      <c r="TL46" s="535" cm="1">
        <f t="array" ref="TL46">INDEX(TL$13:TL45,$B46+1,1)</f>
        <v>0</v>
      </c>
      <c r="TM46" s="535" cm="1">
        <f t="array" ref="TM46">INDEX(TM$13:TM45,$B46+1,1)</f>
        <v>0</v>
      </c>
      <c r="TN46" s="535" cm="1">
        <f t="array" ref="TN46">INDEX(TN$13:TN45,$B46+1,1)</f>
        <v>0</v>
      </c>
      <c r="TO46" s="535" cm="1">
        <f t="array" ref="TO46">INDEX(TO$13:TO45,$B46+1,1)</f>
        <v>0</v>
      </c>
      <c r="TP46" s="535" cm="1">
        <f t="array" ref="TP46">INDEX(TP$13:TP45,$B46+1,1)</f>
        <v>0</v>
      </c>
      <c r="TQ46" s="535" cm="1">
        <f t="array" ref="TQ46">INDEX(TQ$13:TQ45,$B46+1,1)</f>
        <v>0</v>
      </c>
      <c r="TR46" s="535" cm="1">
        <f t="array" ref="TR46">INDEX(TR$13:TR45,$B46+1,1)</f>
        <v>0</v>
      </c>
      <c r="TS46" s="535" cm="1">
        <f t="array" ref="TS46">INDEX(TS$13:TS45,$B46+1,1)</f>
        <v>0</v>
      </c>
      <c r="TT46" s="535" cm="1">
        <f t="array" ref="TT46">INDEX(TT$13:TT45,$B46+1,1)</f>
        <v>0</v>
      </c>
      <c r="TU46" s="535" cm="1">
        <f t="array" ref="TU46">INDEX(TU$13:TU45,$B46+1,1)</f>
        <v>0</v>
      </c>
      <c r="TV46" s="535" cm="1">
        <f t="array" ref="TV46">INDEX(TV$13:TV45,$B46+1,1)</f>
        <v>0</v>
      </c>
      <c r="TW46" s="535" cm="1">
        <f t="array" ref="TW46">INDEX(TW$13:TW45,$B46+1,1)</f>
        <v>0</v>
      </c>
      <c r="TX46" s="535" cm="1">
        <f t="array" ref="TX46">INDEX(TX$13:TX45,$B46+1,1)</f>
        <v>0</v>
      </c>
      <c r="TY46" s="535" cm="1">
        <f t="array" ref="TY46">INDEX(TY$13:TY45,$B46+1,1)</f>
        <v>0</v>
      </c>
      <c r="TZ46" s="535" cm="1">
        <f t="array" ref="TZ46">INDEX(TZ$13:TZ45,$B46+1,1)</f>
        <v>0</v>
      </c>
      <c r="UA46" s="535" cm="1">
        <f t="array" ref="UA46">INDEX(UA$13:UA45,$B46+1,1)</f>
        <v>0</v>
      </c>
      <c r="UB46" s="535" cm="1">
        <f t="array" ref="UB46">INDEX(UB$13:UB45,$B46+1,1)</f>
        <v>0</v>
      </c>
      <c r="UC46" s="535" cm="1">
        <f t="array" ref="UC46">INDEX(UC$13:UC45,$B46+1,1)</f>
        <v>0</v>
      </c>
      <c r="UD46" s="535" cm="1">
        <f t="array" ref="UD46">INDEX(UD$13:UD45,$B46+1,1)</f>
        <v>0</v>
      </c>
      <c r="UE46" s="535" cm="1">
        <f t="array" ref="UE46">INDEX(UE$13:UE45,$B46+1,1)</f>
        <v>0</v>
      </c>
      <c r="UF46" s="535" cm="1">
        <f t="array" ref="UF46">INDEX(UF$13:UF45,$B46+1,1)</f>
        <v>0</v>
      </c>
      <c r="UG46" s="535" cm="1">
        <f t="array" ref="UG46">INDEX(UG$13:UG45,$B46+1,1)</f>
        <v>0</v>
      </c>
      <c r="UH46" s="535" cm="1">
        <f t="array" ref="UH46">INDEX(UH$13:UH45,$B46+1,1)</f>
        <v>0</v>
      </c>
      <c r="UI46" s="535" cm="1">
        <f t="array" ref="UI46">INDEX(UI$13:UI45,$B46+1,1)</f>
        <v>0</v>
      </c>
      <c r="UJ46" s="535" cm="1">
        <f t="array" ref="UJ46">INDEX(UJ$13:UJ45,$B46+1,1)</f>
        <v>0</v>
      </c>
      <c r="UK46" s="535" cm="1">
        <f t="array" ref="UK46">INDEX(UK$13:UK45,$B46+1,1)</f>
        <v>0</v>
      </c>
      <c r="UL46" s="535" cm="1">
        <f t="array" ref="UL46">INDEX(UL$13:UL45,$B46+1,1)</f>
        <v>0</v>
      </c>
      <c r="UM46" s="535" cm="1">
        <f t="array" ref="UM46">INDEX(UM$13:UM45,$B46+1,1)</f>
        <v>0</v>
      </c>
      <c r="UN46" s="535" cm="1">
        <f t="array" ref="UN46">INDEX(UN$13:UN45,$B46+1,1)</f>
        <v>0</v>
      </c>
      <c r="UO46" s="535" cm="1">
        <f t="array" ref="UO46">INDEX(UO$13:UO45,$B46+1,1)</f>
        <v>0</v>
      </c>
      <c r="UP46" s="535" cm="1">
        <f t="array" ref="UP46">INDEX(UP$13:UP45,$B46+1,1)</f>
        <v>0</v>
      </c>
      <c r="UQ46" s="535" cm="1">
        <f t="array" ref="UQ46">INDEX(UQ$13:UQ45,$B46+1,1)</f>
        <v>0</v>
      </c>
      <c r="UR46" s="535" cm="1">
        <f t="array" ref="UR46">INDEX(UR$13:UR45,$B46+1,1)</f>
        <v>0</v>
      </c>
      <c r="US46" s="535" cm="1">
        <f t="array" ref="US46">INDEX(US$13:US45,$B46+1,1)</f>
        <v>0</v>
      </c>
      <c r="UT46" s="535" cm="1">
        <f t="array" ref="UT46">INDEX(UT$13:UT45,$B46+1,1)</f>
        <v>0</v>
      </c>
      <c r="UU46" s="535" cm="1">
        <f t="array" ref="UU46">INDEX(UU$13:UU45,$B46+1,1)</f>
        <v>0</v>
      </c>
      <c r="UV46" s="535" cm="1">
        <f t="array" ref="UV46">INDEX(UV$13:UV45,$B46+1,1)</f>
        <v>0</v>
      </c>
      <c r="UW46" s="535" cm="1">
        <f t="array" ref="UW46">INDEX(UW$13:UW45,$B46+1,1)</f>
        <v>0</v>
      </c>
      <c r="UX46" s="535" cm="1">
        <f t="array" ref="UX46">INDEX(UX$13:UX45,$B46+1,1)</f>
        <v>0</v>
      </c>
      <c r="UY46" s="535" cm="1">
        <f t="array" ref="UY46">INDEX(UY$13:UY45,$B46+1,1)</f>
        <v>0</v>
      </c>
      <c r="UZ46" s="535" cm="1">
        <f t="array" ref="UZ46">INDEX(UZ$13:UZ45,$B46+1,1)</f>
        <v>0</v>
      </c>
      <c r="VA46" s="535" cm="1">
        <f t="array" ref="VA46">INDEX(VA$13:VA45,$B46+1,1)</f>
        <v>0</v>
      </c>
      <c r="VB46" s="535" cm="1">
        <f t="array" ref="VB46">INDEX(VB$13:VB45,$B46+1,1)</f>
        <v>0</v>
      </c>
      <c r="VC46" s="535" cm="1">
        <f t="array" ref="VC46">INDEX(VC$13:VC45,$B46+1,1)</f>
        <v>0</v>
      </c>
      <c r="VD46" s="535" cm="1">
        <f t="array" ref="VD46">INDEX(VD$13:VD45,$B46+1,1)</f>
        <v>0</v>
      </c>
      <c r="VE46" s="535" cm="1">
        <f t="array" ref="VE46">INDEX(VE$13:VE45,$B46+1,1)</f>
        <v>0</v>
      </c>
      <c r="VF46" s="535" cm="1">
        <f t="array" ref="VF46">INDEX(VF$13:VF45,$B46+1,1)</f>
        <v>0</v>
      </c>
      <c r="VG46" s="535" cm="1">
        <f t="array" ref="VG46">INDEX(VG$13:VG45,$B46+1,1)</f>
        <v>0</v>
      </c>
      <c r="VH46" s="535" cm="1">
        <f t="array" ref="VH46">INDEX(VH$13:VH45,$B46+1,1)</f>
        <v>0</v>
      </c>
      <c r="VI46" s="535" cm="1">
        <f t="array" ref="VI46">INDEX(VI$13:VI45,$B46+1,1)</f>
        <v>0</v>
      </c>
      <c r="VJ46" s="535" cm="1">
        <f t="array" ref="VJ46">INDEX(VJ$13:VJ45,$B46+1,1)</f>
        <v>0</v>
      </c>
      <c r="VK46" s="535" cm="1">
        <f t="array" ref="VK46">INDEX(VK$13:VK45,$B46+1,1)</f>
        <v>0</v>
      </c>
      <c r="VL46" s="535" cm="1">
        <f t="array" ref="VL46">INDEX(VL$13:VL45,$B46+1,1)</f>
        <v>0</v>
      </c>
      <c r="VM46" s="535" cm="1">
        <f t="array" ref="VM46">INDEX(VM$13:VM45,$B46+1,1)</f>
        <v>0</v>
      </c>
      <c r="VN46" s="535" cm="1">
        <f t="array" ref="VN46">INDEX(VN$13:VN45,$B46+1,1)</f>
        <v>0</v>
      </c>
      <c r="VO46" s="535" cm="1">
        <f t="array" ref="VO46">INDEX(VO$13:VO45,$B46+1,1)</f>
        <v>0</v>
      </c>
      <c r="VP46" s="535" cm="1">
        <f t="array" ref="VP46">INDEX(VP$13:VP45,$B46+1,1)</f>
        <v>0</v>
      </c>
      <c r="VQ46" s="535" cm="1">
        <f t="array" ref="VQ46">INDEX(VQ$13:VQ45,$B46+1,1)</f>
        <v>0</v>
      </c>
      <c r="VR46" s="535" cm="1">
        <f t="array" ref="VR46">INDEX(VR$13:VR45,$B46+1,1)</f>
        <v>0</v>
      </c>
      <c r="VS46" s="535" cm="1">
        <f t="array" ref="VS46">INDEX(VS$13:VS45,$B46+1,1)</f>
        <v>0</v>
      </c>
      <c r="VT46" s="535" cm="1">
        <f t="array" ref="VT46">INDEX(VT$13:VT45,$B46+1,1)</f>
        <v>0</v>
      </c>
      <c r="VU46" s="535" cm="1">
        <f t="array" ref="VU46">INDEX(VU$13:VU45,$B46+1,1)</f>
        <v>0</v>
      </c>
      <c r="VV46" s="535" cm="1">
        <f t="array" ref="VV46">INDEX(VV$13:VV45,$B46+1,1)</f>
        <v>0</v>
      </c>
      <c r="VW46" s="535" cm="1">
        <f t="array" ref="VW46">INDEX(VW$13:VW45,$B46+1,1)</f>
        <v>0</v>
      </c>
      <c r="VX46" s="535" cm="1">
        <f t="array" ref="VX46">INDEX(VX$13:VX45,$B46+1,1)</f>
        <v>0</v>
      </c>
      <c r="VY46" s="535" cm="1">
        <f t="array" ref="VY46">INDEX(VY$13:VY45,$B46+1,1)</f>
        <v>0</v>
      </c>
      <c r="VZ46" s="535" cm="1">
        <f t="array" ref="VZ46">INDEX(VZ$13:VZ45,$B46+1,1)</f>
        <v>0</v>
      </c>
      <c r="WA46" s="535" cm="1">
        <f t="array" ref="WA46">INDEX(WA$13:WA45,$B46+1,1)</f>
        <v>0</v>
      </c>
      <c r="WB46" s="535" cm="1">
        <f t="array" ref="WB46">INDEX(WB$13:WB45,$B46+1,1)</f>
        <v>0</v>
      </c>
      <c r="WC46" s="535" cm="1">
        <f t="array" ref="WC46">INDEX(WC$13:WC45,$B46+1,1)</f>
        <v>0</v>
      </c>
      <c r="WD46" s="535" cm="1">
        <f t="array" ref="WD46">INDEX(WD$13:WD45,$B46+1,1)</f>
        <v>0</v>
      </c>
      <c r="WE46" s="535" cm="1">
        <f t="array" ref="WE46">INDEX(WE$13:WE45,$B46+1,1)</f>
        <v>0</v>
      </c>
      <c r="WF46" s="535" cm="1">
        <f t="array" ref="WF46">INDEX(WF$13:WF45,$B46+1,1)</f>
        <v>0</v>
      </c>
      <c r="WG46" s="535" cm="1">
        <f t="array" ref="WG46">INDEX(WG$13:WG45,$B46+1,1)</f>
        <v>0</v>
      </c>
      <c r="WH46" s="535" cm="1">
        <f t="array" ref="WH46">INDEX(WH$13:WH45,$B46+1,1)</f>
        <v>0</v>
      </c>
      <c r="WI46" s="535" cm="1">
        <f t="array" ref="WI46">INDEX(WI$13:WI45,$B46+1,1)</f>
        <v>0</v>
      </c>
      <c r="WJ46" s="535" cm="1">
        <f t="array" ref="WJ46">INDEX(WJ$13:WJ45,$B46+1,1)</f>
        <v>0</v>
      </c>
      <c r="WK46" s="535" cm="1">
        <f t="array" ref="WK46">INDEX(WK$13:WK45,$B46+1,1)</f>
        <v>0</v>
      </c>
      <c r="WL46" s="535" cm="1">
        <f t="array" ref="WL46">INDEX(WL$13:WL45,$B46+1,1)</f>
        <v>0</v>
      </c>
      <c r="WM46" s="535" cm="1">
        <f t="array" ref="WM46">INDEX(WM$13:WM45,$B46+1,1)</f>
        <v>0</v>
      </c>
      <c r="WN46" s="535" cm="1">
        <f t="array" ref="WN46">INDEX(WN$13:WN45,$B46+1,1)</f>
        <v>0</v>
      </c>
      <c r="WO46" s="535" cm="1">
        <f t="array" ref="WO46">INDEX(WO$13:WO45,$B46+1,1)</f>
        <v>0</v>
      </c>
      <c r="WP46" s="535" cm="1">
        <f t="array" ref="WP46">INDEX(WP$13:WP45,$B46+1,1)</f>
        <v>0</v>
      </c>
      <c r="WQ46" s="535" cm="1">
        <f t="array" ref="WQ46">INDEX(WQ$13:WQ45,$B46+1,1)</f>
        <v>0</v>
      </c>
      <c r="WR46" s="535" cm="1">
        <f t="array" ref="WR46">INDEX(WR$13:WR45,$B46+1,1)</f>
        <v>0</v>
      </c>
      <c r="WS46" s="535" cm="1">
        <f t="array" ref="WS46">INDEX(WS$13:WS45,$B46+1,1)</f>
        <v>0</v>
      </c>
      <c r="WT46" s="535" cm="1">
        <f t="array" ref="WT46">INDEX(WT$13:WT45,$B46+1,1)</f>
        <v>0</v>
      </c>
      <c r="WU46" s="535" cm="1">
        <f t="array" ref="WU46">INDEX(WU$13:WU45,$B46+1,1)</f>
        <v>0</v>
      </c>
      <c r="WV46" s="535" cm="1">
        <f t="array" ref="WV46">INDEX(WV$13:WV45,$B46+1,1)</f>
        <v>0</v>
      </c>
      <c r="WW46" s="535" cm="1">
        <f t="array" ref="WW46">INDEX(WW$13:WW45,$B46+1,1)</f>
        <v>0</v>
      </c>
      <c r="WX46" s="535" cm="1">
        <f t="array" ref="WX46">INDEX(WX$13:WX45,$B46+1,1)</f>
        <v>0</v>
      </c>
      <c r="WY46" s="535" cm="1">
        <f t="array" ref="WY46">INDEX(WY$13:WY45,$B46+1,1)</f>
        <v>0</v>
      </c>
      <c r="WZ46" s="535" cm="1">
        <f t="array" ref="WZ46">INDEX(WZ$13:WZ45,$B46+1,1)</f>
        <v>0</v>
      </c>
      <c r="XA46" s="535" cm="1">
        <f t="array" ref="XA46">INDEX(XA$13:XA45,$B46+1,1)</f>
        <v>0</v>
      </c>
      <c r="XB46" s="535" cm="1">
        <f t="array" ref="XB46">INDEX(XB$13:XB45,$B46+1,1)</f>
        <v>0</v>
      </c>
      <c r="XC46" s="535" cm="1">
        <f t="array" ref="XC46">INDEX(XC$13:XC45,$B46+1,1)</f>
        <v>0</v>
      </c>
      <c r="XD46" s="535" cm="1">
        <f t="array" ref="XD46">INDEX(XD$13:XD45,$B46+1,1)</f>
        <v>0</v>
      </c>
      <c r="XE46" s="535" cm="1">
        <f t="array" ref="XE46">INDEX(XE$13:XE45,$B46+1,1)</f>
        <v>0</v>
      </c>
      <c r="XF46" s="535" cm="1">
        <f t="array" ref="XF46">INDEX(XF$13:XF45,$B46+1,1)</f>
        <v>0</v>
      </c>
      <c r="XG46" s="535" cm="1">
        <f t="array" ref="XG46">INDEX(XG$13:XG45,$B46+1,1)</f>
        <v>0</v>
      </c>
      <c r="XH46" s="535" cm="1">
        <f t="array" ref="XH46">INDEX(XH$13:XH45,$B46+1,1)</f>
        <v>0</v>
      </c>
      <c r="XI46" s="535" cm="1">
        <f t="array" ref="XI46">INDEX(XI$13:XI45,$B46+1,1)</f>
        <v>0</v>
      </c>
      <c r="XJ46" s="535" cm="1">
        <f t="array" ref="XJ46">INDEX(XJ$13:XJ45,$B46+1,1)</f>
        <v>0</v>
      </c>
      <c r="XK46" s="535" cm="1">
        <f t="array" ref="XK46">INDEX(XK$13:XK45,$B46+1,1)</f>
        <v>0</v>
      </c>
      <c r="XL46" s="535" cm="1">
        <f t="array" ref="XL46">INDEX(XL$13:XL45,$B46+1,1)</f>
        <v>0</v>
      </c>
      <c r="XM46" s="535" cm="1">
        <f t="array" ref="XM46">INDEX(XM$13:XM45,$B46+1,1)</f>
        <v>0</v>
      </c>
      <c r="XN46" s="535" cm="1">
        <f t="array" ref="XN46">INDEX(XN$13:XN45,$B46+1,1)</f>
        <v>0</v>
      </c>
      <c r="XO46" s="535" cm="1">
        <f t="array" ref="XO46">INDEX(XO$13:XO45,$B46+1,1)</f>
        <v>0</v>
      </c>
      <c r="XP46" s="535" cm="1">
        <f t="array" ref="XP46">INDEX(XP$13:XP45,$B46+1,1)</f>
        <v>0</v>
      </c>
      <c r="XQ46" s="535" cm="1">
        <f t="array" ref="XQ46">INDEX(XQ$13:XQ45,$B46+1,1)</f>
        <v>0</v>
      </c>
      <c r="XR46" s="535" cm="1">
        <f t="array" ref="XR46">INDEX(XR$13:XR45,$B46+1,1)</f>
        <v>0</v>
      </c>
      <c r="XS46" s="535" cm="1">
        <f t="array" ref="XS46">INDEX(XS$13:XS45,$B46+1,1)</f>
        <v>0</v>
      </c>
      <c r="XT46" s="535" cm="1">
        <f t="array" ref="XT46">INDEX(XT$13:XT45,$B46+1,1)</f>
        <v>0</v>
      </c>
      <c r="XU46" s="535" cm="1">
        <f t="array" ref="XU46">INDEX(XU$13:XU45,$B46+1,1)</f>
        <v>0</v>
      </c>
      <c r="XV46" s="535" cm="1">
        <f t="array" ref="XV46">INDEX(XV$13:XV45,$B46+1,1)</f>
        <v>0</v>
      </c>
      <c r="XW46" s="535" cm="1">
        <f t="array" ref="XW46">INDEX(XW$13:XW45,$B46+1,1)</f>
        <v>0</v>
      </c>
      <c r="XX46" s="535" cm="1">
        <f t="array" ref="XX46">INDEX(XX$13:XX45,$B46+1,1)</f>
        <v>0</v>
      </c>
      <c r="XY46" s="535" cm="1">
        <f t="array" ref="XY46">INDEX(XY$13:XY45,$B46+1,1)</f>
        <v>0</v>
      </c>
      <c r="XZ46" s="535" cm="1">
        <f t="array" ref="XZ46">INDEX(XZ$13:XZ45,$B46+1,1)</f>
        <v>0</v>
      </c>
      <c r="YA46" s="535" cm="1">
        <f t="array" ref="YA46">INDEX(YA$13:YA45,$B46+1,1)</f>
        <v>0</v>
      </c>
      <c r="YB46" s="535" cm="1">
        <f t="array" ref="YB46">INDEX(YB$13:YB45,$B46+1,1)</f>
        <v>0</v>
      </c>
      <c r="YC46" s="535" cm="1">
        <f t="array" ref="YC46">INDEX(YC$13:YC45,$B46+1,1)</f>
        <v>0</v>
      </c>
      <c r="YD46" s="535" cm="1">
        <f t="array" ref="YD46">INDEX(YD$13:YD45,$B46+1,1)</f>
        <v>0</v>
      </c>
      <c r="YE46" s="535" cm="1">
        <f t="array" ref="YE46">INDEX(YE$13:YE45,$B46+1,1)</f>
        <v>0</v>
      </c>
      <c r="YF46" s="535" cm="1">
        <f t="array" ref="YF46">INDEX(YF$13:YF45,$B46+1,1)</f>
        <v>0</v>
      </c>
      <c r="YG46" s="535" cm="1">
        <f t="array" ref="YG46">INDEX(YG$13:YG45,$B46+1,1)</f>
        <v>0</v>
      </c>
      <c r="YH46" s="535" cm="1">
        <f t="array" ref="YH46">INDEX(YH$13:YH45,$B46+1,1)</f>
        <v>0</v>
      </c>
      <c r="YI46" s="535" cm="1">
        <f t="array" ref="YI46">INDEX(YI$13:YI45,$B46+1,1)</f>
        <v>0</v>
      </c>
      <c r="YJ46" s="535" cm="1">
        <f t="array" ref="YJ46">INDEX(YJ$13:YJ45,$B46+1,1)</f>
        <v>0</v>
      </c>
      <c r="YK46" s="535" cm="1">
        <f t="array" ref="YK46">INDEX(YK$13:YK45,$B46+1,1)</f>
        <v>0</v>
      </c>
      <c r="YL46" s="535" cm="1">
        <f t="array" ref="YL46">INDEX(YL$13:YL45,$B46+1,1)</f>
        <v>0</v>
      </c>
      <c r="YM46" s="535" cm="1">
        <f t="array" ref="YM46">INDEX(YM$13:YM45,$B46+1,1)</f>
        <v>0</v>
      </c>
      <c r="YN46" s="535" cm="1">
        <f t="array" ref="YN46">INDEX(YN$13:YN45,$B46+1,1)</f>
        <v>0</v>
      </c>
      <c r="YO46" s="535" cm="1">
        <f t="array" ref="YO46">INDEX(YO$13:YO45,$B46+1,1)</f>
        <v>0</v>
      </c>
      <c r="YP46" s="535" cm="1">
        <f t="array" ref="YP46">INDEX(YP$13:YP45,$B46+1,1)</f>
        <v>0</v>
      </c>
      <c r="YQ46" s="535" cm="1">
        <f t="array" ref="YQ46">INDEX(YQ$13:YQ45,$B46+1,1)</f>
        <v>0</v>
      </c>
      <c r="YR46" s="535" cm="1">
        <f t="array" ref="YR46">INDEX(YR$13:YR45,$B46+1,1)</f>
        <v>0</v>
      </c>
      <c r="YS46" s="535" cm="1">
        <f t="array" ref="YS46">INDEX(YS$13:YS45,$B46+1,1)</f>
        <v>0</v>
      </c>
      <c r="YT46" s="535" cm="1">
        <f t="array" ref="YT46">INDEX(YT$13:YT45,$B46+1,1)</f>
        <v>0</v>
      </c>
      <c r="YU46" s="535" cm="1">
        <f t="array" ref="YU46">INDEX(YU$13:YU45,$B46+1,1)</f>
        <v>0</v>
      </c>
      <c r="YV46" s="535" cm="1">
        <f t="array" ref="YV46">INDEX(YV$13:YV45,$B46+1,1)</f>
        <v>0</v>
      </c>
      <c r="YW46" s="535" cm="1">
        <f t="array" ref="YW46">INDEX(YW$13:YW45,$B46+1,1)</f>
        <v>0</v>
      </c>
      <c r="YX46" s="535" cm="1">
        <f t="array" ref="YX46">INDEX(YX$13:YX45,$B46+1,1)</f>
        <v>0</v>
      </c>
      <c r="YY46" s="535" cm="1">
        <f t="array" ref="YY46">INDEX(YY$13:YY45,$B46+1,1)</f>
        <v>0</v>
      </c>
      <c r="YZ46" s="535" cm="1">
        <f t="array" ref="YZ46">INDEX(YZ$13:YZ45,$B46+1,1)</f>
        <v>0</v>
      </c>
      <c r="ZA46" s="535" t="str" cm="1">
        <f t="array" ref="ZA46">INDEX(ZA$13:ZA45,$B46+1,1)</f>
        <v>-</v>
      </c>
      <c r="ZB46" s="18"/>
      <c r="ZC46" s="535" cm="1">
        <f t="array" ref="ZC46">INDEX(ZC$13:ZC45,$B46+1,1)</f>
        <v>0</v>
      </c>
      <c r="ZD46" s="535" cm="1">
        <f t="array" ref="ZD46">INDEX(ZD$13:ZD45,$B46+1,1)</f>
        <v>0</v>
      </c>
      <c r="ZE46" s="535" cm="1">
        <f t="array" ref="ZE46">INDEX(ZE$13:ZE45,$B46+1,1)</f>
        <v>0</v>
      </c>
      <c r="ZF46" s="535" t="str" cm="1">
        <f t="array" ref="ZF46">INDEX(ZF$13:ZF45,$B46+1,1)</f>
        <v>-</v>
      </c>
      <c r="ZG46" s="535" t="str" cm="1">
        <f t="array" ref="ZG46">INDEX(ZG$13:ZG45,$B46+1,1)</f>
        <v>-</v>
      </c>
      <c r="ZH46" s="535" t="str" cm="1">
        <f t="array" ref="ZH46">INDEX(ZH$13:ZH45,$B46+1,1)</f>
        <v>-</v>
      </c>
      <c r="ZI46" s="535" t="str" cm="1">
        <f t="array" ref="ZI46">INDEX(ZI$13:ZI45,$B46+1,1)</f>
        <v>-</v>
      </c>
      <c r="ZJ46" s="535" t="str" cm="1">
        <f t="array" ref="ZJ46">INDEX(ZJ$13:ZJ45,$B46+1,1)</f>
        <v>-</v>
      </c>
      <c r="ZK46" s="535" t="str" cm="1">
        <f t="array" ref="ZK46">INDEX(ZK$13:ZK45,$B46+1,1)</f>
        <v>-</v>
      </c>
      <c r="ZL46" s="535" t="str" cm="1">
        <f t="array" ref="ZL46">INDEX(ZL$13:ZL45,$B46+1,1)</f>
        <v>-</v>
      </c>
      <c r="ZM46" s="535" t="str" cm="1">
        <f t="array" ref="ZM46">INDEX(ZM$13:ZM45,$B46+1,1)</f>
        <v>-</v>
      </c>
      <c r="ZN46" s="535" t="str" cm="1">
        <f t="array" ref="ZN46">INDEX(ZN$13:ZN45,$B46+1,1)</f>
        <v>-</v>
      </c>
      <c r="ZO46" s="535" t="str" cm="1">
        <f t="array" ref="ZO46">INDEX(ZO$13:ZO45,$B46+1,1)</f>
        <v>-</v>
      </c>
      <c r="ZP46" s="535" t="str" cm="1">
        <f t="array" ref="ZP46">INDEX(ZP$13:ZP45,$B46+1,1)</f>
        <v>-</v>
      </c>
      <c r="ZQ46" s="535" t="str" cm="1">
        <f t="array" ref="ZQ46">INDEX(ZQ$13:ZQ45,$B46+1,1)</f>
        <v>-</v>
      </c>
      <c r="ZR46" s="535" t="str" cm="1">
        <f t="array" ref="ZR46">INDEX(ZR$13:ZR45,$B46+1,1)</f>
        <v>-</v>
      </c>
      <c r="ZS46" s="535" t="str" cm="1">
        <f t="array" ref="ZS46">INDEX(ZS$13:ZS45,$B46+1,1)</f>
        <v>-</v>
      </c>
      <c r="ZT46" s="535" t="str" cm="1">
        <f t="array" ref="ZT46">INDEX(ZT$13:ZT45,$B46+1,1)</f>
        <v>-</v>
      </c>
      <c r="ZU46" s="535" t="str" cm="1">
        <f t="array" ref="ZU46">INDEX(ZU$13:ZU45,$B46+1,1)</f>
        <v>-</v>
      </c>
      <c r="ZV46" s="535" t="str" cm="1">
        <f t="array" ref="ZV46">INDEX(ZV$13:ZV45,$B46+1,1)</f>
        <v>-</v>
      </c>
      <c r="ZW46" s="535" t="str" cm="1">
        <f t="array" ref="ZW46">INDEX(ZW$13:ZW45,$B46+1,1)</f>
        <v>-</v>
      </c>
      <c r="ZX46" s="18"/>
      <c r="ZY46" s="411" t="str">
        <f t="shared" ca="1" si="237"/>
        <v>-</v>
      </c>
      <c r="ZZ46" s="535" t="str" cm="1">
        <f t="array" ref="ZZ46">INDEX(ZZ$13:ZZ45,$B46+1,1)</f>
        <v>-</v>
      </c>
      <c r="AAA46" s="535" t="str" cm="1">
        <f t="array" ref="AAA46">INDEX(AAA$13:AAA45,$B46+1,1)</f>
        <v>-</v>
      </c>
      <c r="AAB46" s="535" t="str" cm="1">
        <f t="array" ref="AAB46">INDEX(AAB$13:AAB45,$B46+1,1)</f>
        <v>-</v>
      </c>
      <c r="AAC46" s="535" t="str" cm="1">
        <f t="array" ref="AAC46">INDEX(AAC$13:AAC45,$B46+1,1)</f>
        <v>-</v>
      </c>
      <c r="AAD46" s="535" cm="1">
        <f t="array" ref="AAD46">INDEX(AAD$13:AAD45,$B46+1,1)</f>
        <v>0</v>
      </c>
      <c r="AAE46" s="535" t="str" cm="1">
        <f t="array" ref="AAE46">INDEX(AAE$13:AAE45,$B46+1,1)</f>
        <v>-</v>
      </c>
      <c r="AAF46" s="535" t="str" cm="1">
        <f t="array" ref="AAF46">INDEX(AAF$13:AAF45,$B46+1,1)</f>
        <v>-</v>
      </c>
      <c r="AAG46" s="535" t="str" cm="1">
        <f t="array" ref="AAG46">INDEX(AAG$13:AAG45,$B46+1,1)</f>
        <v>-</v>
      </c>
      <c r="AAH46" s="535" t="str" cm="1">
        <f t="array" ref="AAH46">INDEX(AAH$13:AAH45,$B46+1,1)</f>
        <v>-</v>
      </c>
      <c r="AAI46" s="535" t="str" cm="1">
        <f t="array" ref="AAI46">INDEX(AAI$13:AAI45,$B46+1,1)</f>
        <v>-</v>
      </c>
      <c r="AAJ46" s="535" t="str" cm="1">
        <f t="array" ref="AAJ46">INDEX(AAJ$13:AAJ45,$B46+1,1)</f>
        <v>-</v>
      </c>
      <c r="AAK46" s="535" t="str" cm="1">
        <f t="array" ref="AAK46">INDEX(AAK$13:AAK45,$B46+1,1)</f>
        <v>-</v>
      </c>
      <c r="AAL46" s="535" t="str" cm="1">
        <f t="array" ref="AAL46">INDEX(AAL$13:AAL45,$B46+1,1)</f>
        <v>-</v>
      </c>
      <c r="AAM46" s="535" t="b" cm="1">
        <f t="array" ref="AAM46">INDEX(AAM$13:AAM45,$B46+1,1)</f>
        <v>1</v>
      </c>
      <c r="AAN46" s="535" t="str" cm="1">
        <f t="array" ref="AAN46">INDEX(AAN$13:AAN45,$B46+1,1)</f>
        <v>-</v>
      </c>
      <c r="AAO46" s="535" cm="1">
        <f t="array" ref="AAO46">INDEX(AAO$13:AAO45,$B46+1,1)</f>
        <v>0</v>
      </c>
      <c r="AAP46" s="535" cm="1">
        <f t="array" ref="AAP46">INDEX(AAP$13:AAP45,$B46+1,1)</f>
        <v>0</v>
      </c>
      <c r="AAQ46" s="535" cm="1">
        <f t="array" ref="AAQ46">INDEX(AAQ$13:AAQ45,$B46+1,1)</f>
        <v>0</v>
      </c>
      <c r="AAR46" s="18"/>
      <c r="AAS46" s="535" t="str" cm="1">
        <f t="array" ref="AAS46">INDEX(AAS$13:AAS45,$B46+1,1)</f>
        <v>-</v>
      </c>
      <c r="AAT46" s="535" t="str" cm="1">
        <f t="array" ref="AAT46">INDEX(AAT$13:AAT45,$B46+1,1)</f>
        <v>-</v>
      </c>
      <c r="AAU46" s="535" t="str" cm="1">
        <f t="array" ref="AAU46">INDEX(AAU$13:AAU45,$B46+1,1)</f>
        <v>-</v>
      </c>
      <c r="AAV46" s="535" t="str" cm="1">
        <f t="array" ref="AAV46">INDEX(AAV$13:AAV45,$B46+1,1)</f>
        <v>-</v>
      </c>
      <c r="AAW46" s="535" cm="1">
        <f t="array" ref="AAW46">INDEX(AAW$13:AAW45,$B46+1,1)</f>
        <v>1</v>
      </c>
      <c r="AAX46" s="535" cm="1">
        <f t="array" ref="AAX46">INDEX(AAX$13:AAX45,$B46+1,1)</f>
        <v>1</v>
      </c>
      <c r="AAY46" s="535" cm="1">
        <f t="array" ref="AAY46">INDEX(AAY$13:AAY45,$B46+1,1)</f>
        <v>1</v>
      </c>
      <c r="AAZ46" s="535" cm="1">
        <f t="array" ref="AAZ46">INDEX(AAZ$13:AAZ45,$B46+1,1)</f>
        <v>1</v>
      </c>
      <c r="ABA46" s="535" t="str" cm="1">
        <f t="array" ref="ABA46">INDEX(ABA$13:ABA45,$B46+1,1)</f>
        <v>-</v>
      </c>
      <c r="ABB46" s="535" t="str" cm="1">
        <f t="array" ref="ABB46">INDEX(ABB$13:ABB45,$B46+1,1)</f>
        <v>-</v>
      </c>
      <c r="ABC46" s="535" t="str" cm="1">
        <f t="array" ref="ABC46">INDEX(ABC$13:ABC45,$B46+1,1)</f>
        <v>-</v>
      </c>
      <c r="ABD46" s="535" t="str" cm="1">
        <f t="array" ref="ABD46">INDEX(ABD$13:ABD45,$B46+1,1)</f>
        <v>-</v>
      </c>
      <c r="ABE46" s="535" t="str" cm="1">
        <f t="array" ref="ABE46">INDEX(ABE$13:ABE45,$B46+1,1)</f>
        <v>-</v>
      </c>
      <c r="ABF46" s="535" t="str" cm="1">
        <f t="array" ref="ABF46">INDEX(ABF$13:ABF45,$B46+1,1)</f>
        <v>-</v>
      </c>
      <c r="ABG46" s="535" t="str" cm="1">
        <f t="array" ref="ABG46">INDEX(ABG$13:ABG45,$B46+1,1)</f>
        <v>-</v>
      </c>
      <c r="ABH46" s="18"/>
      <c r="ABI46" s="535" t="str" cm="1">
        <f t="array" ref="ABI46">INDEX(ABI$13:ABI45,$B46+1,1)</f>
        <v>-</v>
      </c>
      <c r="ABJ46" s="411">
        <f t="shared" si="187"/>
        <v>1</v>
      </c>
      <c r="ABK46" s="18"/>
      <c r="ABL46" s="535" t="str" cm="1">
        <f t="array" ref="ABL46">INDEX(ABL$13:ABL45,$B46+1,1)</f>
        <v>-</v>
      </c>
      <c r="ABM46" s="535" t="str" cm="1">
        <f t="array" ref="ABM46">INDEX(ABM$13:ABM45,$B46+1,1)</f>
        <v>-</v>
      </c>
      <c r="ABN46" s="535" t="str" cm="1">
        <f t="array" ref="ABN46">INDEX(ABN$13:ABN45,$B46+1,1)</f>
        <v>-</v>
      </c>
      <c r="ABO46" s="535" t="str" cm="1">
        <f t="array" ref="ABO46">INDEX(ABO$13:ABO45,$B46+1,1)</f>
        <v>-</v>
      </c>
      <c r="ABP46" s="535" t="str" cm="1">
        <f t="array" ref="ABP46">INDEX(ABP$13:ABP45,$B46+1,1)</f>
        <v>-</v>
      </c>
      <c r="ABQ46" s="535" t="str" cm="1">
        <f t="array" ref="ABQ46">INDEX(ABQ$13:ABQ45,$B46+1,1)</f>
        <v>-</v>
      </c>
      <c r="ABR46" s="535" t="str" cm="1">
        <f t="array" ref="ABR46">INDEX(ABR$13:ABR45,$B46+1,1)</f>
        <v>-</v>
      </c>
      <c r="ABS46" s="535" t="str" cm="1">
        <f t="array" ref="ABS46">INDEX(ABS$13:ABS45,$B46+1,1)</f>
        <v>-</v>
      </c>
      <c r="ABT46" s="535" t="str" cm="1">
        <f t="array" ref="ABT46">INDEX(ABT$13:ABT45,$B46+1,1)</f>
        <v>-</v>
      </c>
      <c r="ABU46" s="535" t="str" cm="1">
        <f t="array" ref="ABU46">INDEX(ABU$13:ABU45,$B46+1,1)</f>
        <v>-</v>
      </c>
      <c r="ABV46" s="535" t="str" cm="1">
        <f t="array" ref="ABV46">INDEX(ABV$13:ABV45,$B46+1,1)</f>
        <v>-</v>
      </c>
      <c r="ABW46" s="535" t="str" cm="1">
        <f t="array" ref="ABW46">INDEX(ABW$13:ABW45,$B46+1,1)</f>
        <v>-</v>
      </c>
      <c r="ABX46" s="535" t="str" cm="1">
        <f t="array" ref="ABX46">INDEX(ABX$13:ABX45,$B46+1,1)</f>
        <v>-</v>
      </c>
      <c r="ABY46" s="535" t="str" cm="1">
        <f t="array" ref="ABY46">INDEX(ABY$13:ABY45,$B46+1,1)</f>
        <v>-</v>
      </c>
      <c r="ABZ46" s="535" t="str" cm="1">
        <f t="array" ref="ABZ46">INDEX(ABZ$13:ABZ45,$B46+1,1)</f>
        <v>-</v>
      </c>
      <c r="ACA46" s="535" t="str" cm="1">
        <f t="array" ref="ACA46">INDEX(ACA$13:ACA45,$B46+1,1)</f>
        <v>-</v>
      </c>
      <c r="ACB46" s="535" t="str" cm="1">
        <f t="array" ref="ACB46">INDEX(ACB$13:ACB45,$B46+1,1)</f>
        <v>-</v>
      </c>
      <c r="ACC46" s="535" t="str" cm="1">
        <f t="array" ref="ACC46">INDEX(ACC$13:ACC45,$B46+1,1)</f>
        <v>-</v>
      </c>
      <c r="ACD46" s="535" t="str" cm="1">
        <f t="array" ref="ACD46">INDEX(ACD$13:ACD45,$B46+1,1)</f>
        <v>-</v>
      </c>
      <c r="ACE46" s="535" t="str" cm="1">
        <f t="array" ref="ACE46">INDEX(ACE$13:ACE45,$B46+1,1)</f>
        <v>-</v>
      </c>
      <c r="ACF46" s="535" t="str" cm="1">
        <f t="array" ref="ACF46">INDEX(ACF$13:ACF45,$B46+1,1)</f>
        <v>-</v>
      </c>
      <c r="ACG46" s="535" t="str" cm="1">
        <f t="array" ref="ACG46">INDEX(ACG$13:ACG45,$B46+1,1)</f>
        <v>-</v>
      </c>
      <c r="ACH46" s="535" t="str" cm="1">
        <f t="array" ref="ACH46">INDEX(ACH$13:ACH45,$B46+1,1)</f>
        <v>-</v>
      </c>
      <c r="ACI46" s="535" t="str" cm="1">
        <f t="array" ref="ACI46">INDEX(ACI$13:ACI45,$B46+1,1)</f>
        <v>-</v>
      </c>
      <c r="ACJ46" s="535" t="str" cm="1">
        <f t="array" ref="ACJ46">INDEX(ACJ$13:ACJ45,$B46+1,1)</f>
        <v>-</v>
      </c>
      <c r="ACK46" s="535" t="str" cm="1">
        <f t="array" ref="ACK46">INDEX(ACK$13:ACK45,$B46+1,1)</f>
        <v>-</v>
      </c>
      <c r="ACL46" s="535" t="str" cm="1">
        <f t="array" ref="ACL46">INDEX(ACL$13:ACL45,$B46+1,1)</f>
        <v>-</v>
      </c>
      <c r="ACM46" s="535" t="str" cm="1">
        <f t="array" ref="ACM46">INDEX(ACM$13:ACM45,$B46+1,1)</f>
        <v>-</v>
      </c>
      <c r="ACN46" s="535" t="str" cm="1">
        <f t="array" ref="ACN46">INDEX(ACN$13:ACN45,$B46+1,1)</f>
        <v>-</v>
      </c>
      <c r="ACO46" s="535" t="str" cm="1">
        <f t="array" ref="ACO46">INDEX(ACO$13:ACO45,$B46+1,1)</f>
        <v>-</v>
      </c>
      <c r="ACP46" s="535" t="str" cm="1">
        <f t="array" ref="ACP46">INDEX(ACP$13:ACP45,$B46+1,1)</f>
        <v>-</v>
      </c>
      <c r="ACQ46" s="535" t="str" cm="1">
        <f t="array" ref="ACQ46">INDEX(ACQ$13:ACQ45,$B46+1,1)</f>
        <v>-</v>
      </c>
      <c r="ACR46" s="535" t="str" cm="1">
        <f t="array" ref="ACR46">INDEX(ACR$13:ACR45,$B46+1,1)</f>
        <v>-</v>
      </c>
      <c r="ACS46" s="535" t="str" cm="1">
        <f t="array" ref="ACS46">INDEX(ACS$13:ACS45,$B46+1,1)</f>
        <v>-</v>
      </c>
      <c r="ACT46" s="535" t="str" cm="1">
        <f t="array" ref="ACT46">INDEX(ACT$13:ACT45,$B46+1,1)</f>
        <v>-</v>
      </c>
      <c r="ACU46" s="535" t="str" cm="1">
        <f t="array" ref="ACU46">INDEX(ACU$13:ACU45,$B46+1,1)</f>
        <v>-</v>
      </c>
      <c r="ACV46" s="535" t="str" cm="1">
        <f t="array" ref="ACV46">INDEX(ACV$13:ACV45,$B46+1,1)</f>
        <v>-</v>
      </c>
      <c r="ACW46" s="535" t="str" cm="1">
        <f t="array" ref="ACW46">INDEX(ACW$13:ACW45,$B46+1,1)</f>
        <v>-</v>
      </c>
      <c r="ACX46" s="535" t="str" cm="1">
        <f t="array" ref="ACX46">INDEX(ACX$13:ACX45,$B46+1,1)</f>
        <v>-</v>
      </c>
      <c r="ACY46" s="535" t="str" cm="1">
        <f t="array" ref="ACY46">INDEX(ACY$13:ACY45,$B46+1,1)</f>
        <v>-</v>
      </c>
      <c r="ACZ46" s="535" t="str" cm="1">
        <f t="array" ref="ACZ46">INDEX(ACZ$13:ACZ45,$B46+1,1)</f>
        <v>-</v>
      </c>
      <c r="ADA46" s="535" t="str" cm="1">
        <f t="array" ref="ADA46">INDEX(ADA$13:ADA45,$B46+1,1)</f>
        <v>-</v>
      </c>
      <c r="ADB46" s="535" cm="1">
        <f t="array" ref="ADB46">INDEX(ADB$13:ADB45,$B46+1,1)</f>
        <v>1</v>
      </c>
      <c r="ADC46" s="535" cm="1">
        <f t="array" ref="ADC46">INDEX(ADC$13:ADC45,$B46+1,1)</f>
        <v>1</v>
      </c>
      <c r="ADD46" s="535" t="str" cm="1">
        <f t="array" ref="ADD46">INDEX(ADD$13:ADD45,$B46+1,1)</f>
        <v>-</v>
      </c>
      <c r="ADE46" s="535" t="str" cm="1">
        <f t="array" ref="ADE46">INDEX(ADE$13:ADE45,$B46+1,1)</f>
        <v>-</v>
      </c>
      <c r="ADF46" s="535" t="str" cm="1">
        <f t="array" ref="ADF46">INDEX(ADF$13:ADF45,$B46+1,1)</f>
        <v>-</v>
      </c>
      <c r="ADG46" s="535" t="str" cm="1">
        <f t="array" ref="ADG46">INDEX(ADG$13:ADG45,$B46+1,1)</f>
        <v>-</v>
      </c>
      <c r="ADH46" s="535" t="str" cm="1">
        <f t="array" ref="ADH46">INDEX(ADH$13:ADH45,$B46+1,1)</f>
        <v>-</v>
      </c>
      <c r="ADI46" s="535" t="str" cm="1">
        <f t="array" ref="ADI46">INDEX(ADI$13:ADI45,$B46+1,1)</f>
        <v>-</v>
      </c>
      <c r="ADJ46" s="535" t="str" cm="1">
        <f t="array" ref="ADJ46">INDEX(ADJ$13:ADJ45,$B46+1,1)</f>
        <v>-</v>
      </c>
      <c r="ADK46" s="535" t="str" cm="1">
        <f t="array" ref="ADK46">INDEX(ADK$13:ADK45,$B46+1,1)</f>
        <v>-</v>
      </c>
      <c r="ADL46" s="535" t="str" cm="1">
        <f t="array" ref="ADL46">INDEX(ADL$13:ADL45,$B46+1,1)</f>
        <v>-</v>
      </c>
      <c r="ADM46" s="535" t="str" cm="1">
        <f t="array" ref="ADM46">INDEX(ADM$13:ADM45,$B46+1,1)</f>
        <v>-</v>
      </c>
      <c r="ADN46" s="535" t="str" cm="1">
        <f t="array" ref="ADN46">INDEX(ADN$13:ADN45,$B46+1,1)</f>
        <v>-</v>
      </c>
      <c r="ADO46" s="535" t="str" cm="1">
        <f t="array" ref="ADO46">INDEX(ADO$13:ADO45,$B46+1,1)</f>
        <v>-</v>
      </c>
      <c r="ADP46" s="535" t="str" cm="1">
        <f t="array" ref="ADP46">INDEX(ADP$13:ADP45,$B46+1,1)</f>
        <v>-</v>
      </c>
      <c r="ADQ46" s="18"/>
      <c r="ADR46" s="535" t="str" cm="1">
        <f t="array" ref="ADR46">INDEX(ADR$13:ADR45,$B46+1,1)</f>
        <v>-</v>
      </c>
      <c r="ADS46" s="535" t="str" cm="1">
        <f t="array" ref="ADS46">INDEX(ADS$13:ADS45,$B46+1,1)</f>
        <v>-</v>
      </c>
      <c r="ADT46" s="535" t="str" cm="1">
        <f t="array" ref="ADT46">INDEX(ADT$13:ADT45,$B46+1,1)</f>
        <v>-</v>
      </c>
      <c r="ADU46" s="535" t="str" cm="1">
        <f t="array" ref="ADU46">INDEX(ADU$13:ADU45,$B46+1,1)</f>
        <v>-</v>
      </c>
      <c r="ADV46" s="535" t="str" cm="1">
        <f t="array" ref="ADV46">INDEX(ADV$13:ADV45,$B46+1,1)</f>
        <v>-</v>
      </c>
      <c r="ADW46" s="535" t="str" cm="1">
        <f t="array" ref="ADW46">INDEX(ADW$13:ADW45,$B46+1,1)</f>
        <v>-</v>
      </c>
      <c r="ADX46" s="535" t="str" cm="1">
        <f t="array" ref="ADX46">INDEX(ADX$13:ADX45,$B46+1,1)</f>
        <v>-</v>
      </c>
      <c r="ADY46" s="535" t="str" cm="1">
        <f t="array" ref="ADY46">INDEX(ADY$13:ADY45,$B46+1,1)</f>
        <v>-</v>
      </c>
      <c r="ADZ46" s="535" t="str" cm="1">
        <f t="array" ref="ADZ46">INDEX(ADZ$13:ADZ45,$B46+1,1)</f>
        <v>-</v>
      </c>
      <c r="AEA46" s="535" t="str" cm="1">
        <f t="array" ref="AEA46">INDEX(AEA$13:AEA45,$B46+1,1)</f>
        <v>-</v>
      </c>
      <c r="AEB46" s="535" t="str" cm="1">
        <f t="array" ref="AEB46">INDEX(AEB$13:AEB45,$B46+1,1)</f>
        <v>-</v>
      </c>
      <c r="AEC46" s="535" t="str" cm="1">
        <f t="array" ref="AEC46">INDEX(AEC$13:AEC45,$B46+1,1)</f>
        <v>-</v>
      </c>
      <c r="AED46" s="535" t="str" cm="1">
        <f t="array" ref="AED46">INDEX(AED$13:AED45,$B46+1,1)</f>
        <v>-</v>
      </c>
      <c r="AEE46" s="535" t="str" cm="1">
        <f t="array" ref="AEE46">INDEX(AEE$13:AEE45,$B46+1,1)</f>
        <v>-</v>
      </c>
      <c r="AEF46" s="535" t="str" cm="1">
        <f t="array" ref="AEF46">INDEX(AEF$13:AEF45,$B46+1,1)</f>
        <v>-</v>
      </c>
      <c r="AEG46" s="535" t="str" cm="1">
        <f t="array" ref="AEG46">INDEX(AEG$13:AEG45,$B46+1,1)</f>
        <v>-</v>
      </c>
      <c r="AEH46" s="535" t="str" cm="1">
        <f t="array" ref="AEH46">INDEX(AEH$13:AEH45,$B46+1,1)</f>
        <v>-</v>
      </c>
      <c r="AEI46" s="535" t="str" cm="1">
        <f t="array" ref="AEI46">INDEX(AEI$13:AEI45,$B46+1,1)</f>
        <v>-</v>
      </c>
      <c r="AEJ46" s="535" t="str" cm="1">
        <f t="array" ref="AEJ46">INDEX(AEJ$13:AEJ45,$B46+1,1)</f>
        <v>-</v>
      </c>
      <c r="AEK46" s="535" t="str" cm="1">
        <f t="array" ref="AEK46">INDEX(AEK$13:AEK45,$B46+1,1)</f>
        <v>-</v>
      </c>
      <c r="AEL46" s="535" t="str" cm="1">
        <f t="array" ref="AEL46">INDEX(AEL$13:AEL45,$B46+1,1)</f>
        <v>-</v>
      </c>
      <c r="AEM46" s="535" t="str" cm="1">
        <f t="array" ref="AEM46">INDEX(AEM$13:AEM45,$B46+1,1)</f>
        <v>-</v>
      </c>
      <c r="AEN46" s="535" t="str" cm="1">
        <f t="array" ref="AEN46">INDEX(AEN$13:AEN45,$B46+1,1)</f>
        <v>-</v>
      </c>
      <c r="AEO46" s="535" t="str" cm="1">
        <f t="array" ref="AEO46">INDEX(AEO$13:AEO45,$B46+1,1)</f>
        <v>-</v>
      </c>
      <c r="AEP46" s="535" t="str" cm="1">
        <f t="array" ref="AEP46">INDEX(AEP$13:AEP45,$B46+1,1)</f>
        <v>-</v>
      </c>
      <c r="AEQ46" s="535" t="str" cm="1">
        <f t="array" ref="AEQ46">INDEX(AEQ$13:AEQ45,$B46+1,1)</f>
        <v>-</v>
      </c>
      <c r="AER46" s="535" t="str" cm="1">
        <f t="array" ref="AER46">INDEX(AER$13:AER45,$B46+1,1)</f>
        <v>-</v>
      </c>
      <c r="AES46" s="535" t="str" cm="1">
        <f t="array" ref="AES46">INDEX(AES$13:AES45,$B46+1,1)</f>
        <v>-</v>
      </c>
      <c r="AET46" s="535" t="str" cm="1">
        <f t="array" ref="AET46">INDEX(AET$13:AET45,$B46+1,1)</f>
        <v>-</v>
      </c>
      <c r="AEU46" s="535" t="str" cm="1">
        <f t="array" ref="AEU46">INDEX(AEU$13:AEU45,$B46+1,1)</f>
        <v>-</v>
      </c>
      <c r="AEV46" s="535" t="str" cm="1">
        <f t="array" ref="AEV46">INDEX(AEV$13:AEV45,$B46+1,1)</f>
        <v>-</v>
      </c>
      <c r="AEW46" s="535" t="str" cm="1">
        <f t="array" ref="AEW46">INDEX(AEW$13:AEW45,$B46+1,1)</f>
        <v>-</v>
      </c>
      <c r="AEX46" s="535" t="str" cm="1">
        <f t="array" ref="AEX46">INDEX(AEX$13:AEX45,$B46+1,1)</f>
        <v>-</v>
      </c>
      <c r="AEY46" s="535" t="str" cm="1">
        <f t="array" ref="AEY46">INDEX(AEY$13:AEY45,$B46+1,1)</f>
        <v>-</v>
      </c>
      <c r="AEZ46" s="535" t="str" cm="1">
        <f t="array" ref="AEZ46">INDEX(AEZ$13:AEZ45,$B46+1,1)</f>
        <v>-</v>
      </c>
      <c r="AFA46" s="535" t="str" cm="1">
        <f t="array" ref="AFA46">INDEX(AFA$13:AFA45,$B46+1,1)</f>
        <v>-</v>
      </c>
      <c r="AFB46" s="535" t="str" cm="1">
        <f t="array" ref="AFB46">INDEX(AFB$13:AFB45,$B46+1,1)</f>
        <v>-</v>
      </c>
      <c r="AFC46" s="535" t="str" cm="1">
        <f t="array" ref="AFC46">INDEX(AFC$13:AFC45,$B46+1,1)</f>
        <v>-</v>
      </c>
      <c r="AFD46" s="535" t="str" cm="1">
        <f t="array" ref="AFD46">INDEX(AFD$13:AFD45,$B46+1,1)</f>
        <v>-</v>
      </c>
      <c r="AFE46" s="535" t="str" cm="1">
        <f t="array" ref="AFE46">INDEX(AFE$13:AFE45,$B46+1,1)</f>
        <v>-</v>
      </c>
      <c r="AFF46" s="535" t="str" cm="1">
        <f t="array" ref="AFF46">INDEX(AFF$13:AFF45,$B46+1,1)</f>
        <v>-</v>
      </c>
      <c r="AFG46" s="535" t="str" cm="1">
        <f t="array" ref="AFG46">INDEX(AFG$13:AFG45,$B46+1,1)</f>
        <v>-</v>
      </c>
      <c r="AFH46" s="535" t="str" cm="1">
        <f t="array" ref="AFH46">INDEX(AFH$13:AFH45,$B46+1,1)</f>
        <v>-</v>
      </c>
      <c r="AFI46" s="535" t="str" cm="1">
        <f t="array" ref="AFI46">INDEX(AFI$13:AFI45,$B46+1,1)</f>
        <v>-</v>
      </c>
      <c r="AFJ46" s="535" t="str" cm="1">
        <f t="array" ref="AFJ46">INDEX(AFJ$13:AFJ45,$B46+1,1)</f>
        <v>-</v>
      </c>
      <c r="AFK46" s="535" t="str" cm="1">
        <f t="array" ref="AFK46">INDEX(AFK$13:AFK45,$B46+1,1)</f>
        <v>-</v>
      </c>
      <c r="AFL46" s="535" t="str" cm="1">
        <f t="array" ref="AFL46">INDEX(AFL$13:AFL45,$B46+1,1)</f>
        <v>-</v>
      </c>
      <c r="AFM46" s="535" t="str" cm="1">
        <f t="array" ref="AFM46">INDEX(AFM$13:AFM45,$B46+1,1)</f>
        <v>-</v>
      </c>
      <c r="AFN46" s="535" t="str" cm="1">
        <f t="array" ref="AFN46">INDEX(AFN$13:AFN45,$B46+1,1)</f>
        <v>-</v>
      </c>
      <c r="AFO46" s="535" t="str" cm="1">
        <f t="array" ref="AFO46">INDEX(AFO$13:AFO45,$B46+1,1)</f>
        <v>-</v>
      </c>
      <c r="AFP46" s="535" t="str" cm="1">
        <f t="array" ref="AFP46">INDEX(AFP$13:AFP45,$B46+1,1)</f>
        <v>-</v>
      </c>
      <c r="AFQ46" s="535" t="str" cm="1">
        <f t="array" ref="AFQ46">INDEX(AFQ$13:AFQ45,$B46+1,1)</f>
        <v>-</v>
      </c>
      <c r="AFR46" s="535" t="str" cm="1">
        <f t="array" ref="AFR46">INDEX(AFR$13:AFR45,$B46+1,1)</f>
        <v>-</v>
      </c>
      <c r="AFS46" s="535" t="str" cm="1">
        <f t="array" ref="AFS46">INDEX(AFS$13:AFS45,$B46+1,1)</f>
        <v>-</v>
      </c>
      <c r="AFT46" s="535" t="str" cm="1">
        <f t="array" ref="AFT46">INDEX(AFT$13:AFT45,$B46+1,1)</f>
        <v>-</v>
      </c>
      <c r="AFU46" s="535" t="str" cm="1">
        <f t="array" ref="AFU46">INDEX(AFU$13:AFU45,$B46+1,1)</f>
        <v>-</v>
      </c>
      <c r="AFV46" s="535" t="str" cm="1">
        <f t="array" ref="AFV46">INDEX(AFV$13:AFV45,$B46+1,1)</f>
        <v>-</v>
      </c>
      <c r="AFW46" s="535" t="str" cm="1">
        <f t="array" ref="AFW46">INDEX(AFW$13:AFW45,$B46+1,1)</f>
        <v>-</v>
      </c>
      <c r="AFX46" s="535" t="str" cm="1">
        <f t="array" ref="AFX46">INDEX(AFX$13:AFX45,$B46+1,1)</f>
        <v>-</v>
      </c>
      <c r="AFY46" s="535" t="str" cm="1">
        <f t="array" ref="AFY46">INDEX(AFY$13:AFY45,$B46+1,1)</f>
        <v>-</v>
      </c>
      <c r="AFZ46" s="535" t="str" cm="1">
        <f t="array" ref="AFZ46">INDEX(AFZ$13:AFZ45,$B46+1,1)</f>
        <v>-</v>
      </c>
      <c r="AGA46" s="535" t="str" cm="1">
        <f t="array" ref="AGA46">INDEX(AGA$13:AGA45,$B46+1,1)</f>
        <v>-</v>
      </c>
      <c r="AGB46" s="535" t="str" cm="1">
        <f t="array" ref="AGB46">INDEX(AGB$13:AGB45,$B46+1,1)</f>
        <v>-</v>
      </c>
      <c r="AGC46" s="535" t="str" cm="1">
        <f t="array" ref="AGC46">INDEX(AGC$13:AGC45,$B46+1,1)</f>
        <v>-</v>
      </c>
      <c r="AGD46" s="535" t="str" cm="1">
        <f t="array" ref="AGD46">INDEX(AGD$13:AGD45,$B46+1,1)</f>
        <v>-</v>
      </c>
      <c r="AGE46" s="535" t="str" cm="1">
        <f t="array" ref="AGE46">INDEX(AGE$13:AGE45,$B46+1,1)</f>
        <v>-</v>
      </c>
      <c r="AGF46" s="535" t="str" cm="1">
        <f t="array" ref="AGF46">INDEX(AGF$13:AGF45,$B46+1,1)</f>
        <v>-</v>
      </c>
      <c r="AGG46" s="535" t="str" cm="1">
        <f t="array" ref="AGG46">INDEX(AGG$13:AGG45,$B46+1,1)</f>
        <v>-</v>
      </c>
      <c r="AGH46" s="535" t="str" cm="1">
        <f t="array" ref="AGH46">INDEX(AGH$13:AGH45,$B46+1,1)</f>
        <v>-</v>
      </c>
      <c r="AGI46" s="535" t="str" cm="1">
        <f t="array" ref="AGI46">INDEX(AGI$13:AGI45,$B46+1,1)</f>
        <v>-</v>
      </c>
      <c r="AGJ46" s="535" t="str" cm="1">
        <f t="array" ref="AGJ46">INDEX(AGJ$13:AGJ45,$B46+1,1)</f>
        <v>-</v>
      </c>
      <c r="AGK46" s="535" t="str" cm="1">
        <f t="array" ref="AGK46">INDEX(AGK$13:AGK45,$B46+1,1)</f>
        <v>-</v>
      </c>
      <c r="AGL46" s="535" t="str" cm="1">
        <f t="array" ref="AGL46">INDEX(AGL$13:AGL45,$B46+1,1)</f>
        <v>-</v>
      </c>
      <c r="AGM46" s="535" t="str" cm="1">
        <f t="array" ref="AGM46">INDEX(AGM$13:AGM45,$B46+1,1)</f>
        <v>-</v>
      </c>
      <c r="AGN46" s="535" t="str" cm="1">
        <f t="array" ref="AGN46">INDEX(AGN$13:AGN45,$B46+1,1)</f>
        <v>-</v>
      </c>
      <c r="AGO46" s="535" t="str" cm="1">
        <f t="array" ref="AGO46">INDEX(AGO$13:AGO45,$B46+1,1)</f>
        <v>-</v>
      </c>
      <c r="AGP46" s="535" t="str" cm="1">
        <f t="array" ref="AGP46">INDEX(AGP$13:AGP45,$B46+1,1)</f>
        <v>-</v>
      </c>
      <c r="AGQ46" s="535" t="str" cm="1">
        <f t="array" ref="AGQ46">INDEX(AGQ$13:AGQ45,$B46+1,1)</f>
        <v>-</v>
      </c>
      <c r="AGR46" s="535" t="str" cm="1">
        <f t="array" ref="AGR46">INDEX(AGR$13:AGR45,$B46+1,1)</f>
        <v>-</v>
      </c>
      <c r="AGS46" s="535" t="str" cm="1">
        <f t="array" ref="AGS46">INDEX(AGS$13:AGS45,$B46+1,1)</f>
        <v>-</v>
      </c>
      <c r="AGT46" s="535" t="str" cm="1">
        <f t="array" ref="AGT46">INDEX(AGT$13:AGT45,$B46+1,1)</f>
        <v>-</v>
      </c>
      <c r="AGU46" s="535" t="str" cm="1">
        <f t="array" ref="AGU46">INDEX(AGU$13:AGU45,$B46+1,1)</f>
        <v>-</v>
      </c>
      <c r="AGV46" s="535" t="str" cm="1">
        <f t="array" ref="AGV46">INDEX(AGV$13:AGV45,$B46+1,1)</f>
        <v>-</v>
      </c>
      <c r="AGW46" s="535" t="str" cm="1">
        <f t="array" ref="AGW46">INDEX(AGW$13:AGW45,$B46+1,1)</f>
        <v>-</v>
      </c>
      <c r="AGX46" s="535" t="str" cm="1">
        <f t="array" ref="AGX46">INDEX(AGX$13:AGX45,$B46+1,1)</f>
        <v>-</v>
      </c>
      <c r="AGY46" s="535" t="str" cm="1">
        <f t="array" ref="AGY46">INDEX(AGY$13:AGY45,$B46+1,1)</f>
        <v>-</v>
      </c>
      <c r="AGZ46" s="535" t="str" cm="1">
        <f t="array" ref="AGZ46">INDEX(AGZ$13:AGZ45,$B46+1,1)</f>
        <v>-</v>
      </c>
      <c r="AHA46" s="535" t="str" cm="1">
        <f t="array" ref="AHA46">INDEX(AHA$13:AHA45,$B46+1,1)</f>
        <v>-</v>
      </c>
      <c r="AHB46" s="535" t="str" cm="1">
        <f t="array" ref="AHB46">INDEX(AHB$13:AHB45,$B46+1,1)</f>
        <v>-</v>
      </c>
      <c r="AHC46" s="535" t="str" cm="1">
        <f t="array" ref="AHC46">INDEX(AHC$13:AHC45,$B46+1,1)</f>
        <v>-</v>
      </c>
      <c r="AHD46" s="535" cm="1">
        <f t="array" ref="AHD46">INDEX(AHD$13:AHD45,$B46+1,1)</f>
        <v>0</v>
      </c>
      <c r="AHE46" s="483">
        <v>0</v>
      </c>
    </row>
    <row r="47" spans="1:889" outlineLevel="1">
      <c r="A47" s="18">
        <f t="shared" si="148"/>
        <v>34</v>
      </c>
      <c r="B47" s="18">
        <f t="shared" si="218"/>
        <v>6</v>
      </c>
      <c r="C47">
        <v>2</v>
      </c>
      <c r="D47" s="17" t="str" cm="1">
        <f t="array" ref="D47">INDEX(D$13:D46,$B47+1,1)</f>
        <v>GSW</v>
      </c>
      <c r="E47" t="b">
        <v>0</v>
      </c>
      <c r="F47" t="b">
        <v>0</v>
      </c>
      <c r="G47" t="b">
        <f t="shared" si="219"/>
        <v>0</v>
      </c>
      <c r="H47" s="40" t="s">
        <v>2644</v>
      </c>
      <c r="I47" s="535" cm="1">
        <f t="array" ref="I47">INDEX(I$13:I46,$B47+1,1)</f>
        <v>1</v>
      </c>
      <c r="J47" s="535" cm="1">
        <f t="array" ref="J47">INDEX(J$13:J46,$B47+1,1)</f>
        <v>0</v>
      </c>
      <c r="K47" s="535" cm="1">
        <f t="array" ref="K47">INDEX(K$13:K46,$B47+1,1)</f>
        <v>0</v>
      </c>
      <c r="L47" s="535" cm="1">
        <f t="array" ref="L47">INDEX(L$13:L46,$B47+1,1)</f>
        <v>2</v>
      </c>
      <c r="M47" s="535" cm="1">
        <f t="array" ref="M47">INDEX(M$13:M46,$B47+1,1)</f>
        <v>0</v>
      </c>
      <c r="N47" s="535" cm="1">
        <f t="array" ref="N47">INDEX(N$13:N46,$B47+1,1)</f>
        <v>3</v>
      </c>
      <c r="O47" s="535" cm="1">
        <f t="array" ref="O47">INDEX(O$13:O46,$B47+1,1)</f>
        <v>2</v>
      </c>
      <c r="P47" s="535" cm="1">
        <f t="array" ref="P47">INDEX(P$13:P46,$B47+1,1)</f>
        <v>0</v>
      </c>
      <c r="Q47" s="535" cm="1">
        <f t="array" ref="Q47">INDEX(Q$13:Q46,$B47+1,1)</f>
        <v>0</v>
      </c>
      <c r="R47" s="535" cm="1">
        <f t="array" ref="R47">INDEX(R$13:R46,$B47+1,1)</f>
        <v>1</v>
      </c>
      <c r="S47" s="535" cm="1">
        <f t="array" ref="S47">INDEX(S$13:S46,$B47+1,1)</f>
        <v>0</v>
      </c>
      <c r="T47" s="411">
        <f t="shared" si="149"/>
        <v>2</v>
      </c>
      <c r="U47" s="411">
        <f t="shared" si="150"/>
        <v>2</v>
      </c>
      <c r="V47" s="411">
        <f t="shared" si="230"/>
        <v>2</v>
      </c>
      <c r="W47" s="773" t="b">
        <f t="shared" si="215"/>
        <v>0</v>
      </c>
      <c r="X47" s="772" t="b">
        <f t="shared" si="225"/>
        <v>1</v>
      </c>
      <c r="Y47" s="772" t="b">
        <f t="shared" si="225"/>
        <v>1</v>
      </c>
      <c r="Z47" s="791" t="b" cm="1">
        <f t="array" ref="Z47">INDEX(Z$13:Z46,$B47+1,1)</f>
        <v>0</v>
      </c>
      <c r="AA47" s="411">
        <f t="shared" si="153"/>
        <v>6</v>
      </c>
      <c r="AB47" s="411">
        <f t="shared" si="154"/>
        <v>6</v>
      </c>
      <c r="AC47" s="411"/>
      <c r="AD47" s="411">
        <f t="shared" si="155"/>
        <v>6</v>
      </c>
      <c r="AE47" s="111"/>
      <c r="AF47" s="111"/>
      <c r="AG47" s="111"/>
      <c r="AH47" s="111"/>
      <c r="AI47" s="535" cm="1">
        <f t="array" ref="AI47">INDEX(AI$13:AI46,$B47+1,1)</f>
        <v>1</v>
      </c>
      <c r="AJ47" s="535" cm="1">
        <f t="array" ref="AJ47">INDEX(AJ$13:AJ46,$B47+1,1)</f>
        <v>1</v>
      </c>
      <c r="AK47" s="535" cm="1">
        <f t="array" ref="AK47">INDEX(AK$13:AK46,$B47+1,1)</f>
        <v>1</v>
      </c>
      <c r="AL47" s="535" cm="1">
        <f t="array" ref="AL47">INDEX(AL$13:AL46,$B47+1,1)</f>
        <v>0</v>
      </c>
      <c r="AM47" s="535" cm="1">
        <f t="array" ref="AM47">INDEX(AM$13:AM46,$B47+1,1)</f>
        <v>0</v>
      </c>
      <c r="AN47" s="811" t="str" cm="1">
        <f t="array" ref="AN47">INDEX(AN$13:AN46,$B47+1,1)</f>
        <v/>
      </c>
      <c r="AO47" s="535" t="str" cm="1">
        <f t="array" ref="AO47">INDEX(AO$13:AO46,$B47+1,1)</f>
        <v/>
      </c>
      <c r="AP47" s="535" t="str" cm="1">
        <f t="array" ref="AP47">INDEX(AP$13:AP46,$B47+1,1)</f>
        <v/>
      </c>
      <c r="AQ47" s="535" cm="1">
        <f t="array" ref="AQ47">INDEX(AQ$13:AQ46,$B47+1,1)</f>
        <v>1</v>
      </c>
      <c r="AR47" s="535" cm="1">
        <f t="array" ref="AR47">INDEX(AR$13:AR46,$B47+1,1)</f>
        <v>1</v>
      </c>
      <c r="AS47" s="111"/>
      <c r="AT47" s="111"/>
      <c r="AU47" s="111"/>
      <c r="AV47" s="111"/>
      <c r="AW47" s="111"/>
      <c r="AX47" s="111"/>
      <c r="AY47" s="111"/>
      <c r="AZ47" s="111"/>
      <c r="BA47" s="18"/>
      <c r="BB47" s="18"/>
      <c r="BC47" s="200" t="str" cm="1">
        <f t="array" aca="1" ref="BC47" ca="1">$H47&amp;" "        &amp;_xlfn.SINGLE( INDEX(i.ModelStructure,$I47,1))    &amp;" "
&amp; $D47        &amp;       IF(OR($CG47="-", $CG47),"_PInp","_Full")&amp;    CHOOSE($DT47+1," Fine","  MWM","  SFM","  CFS","  GFS"," Meat"," Wool","  Mat "," 1stC"," Term"," Shed","     ")&amp;IF($FG47=1,"&amp;EL","   ")&amp;IF($DZ47=TRUE,"&amp;BBT","    ")
&amp;      " TOL"&amp;_xlfn.SINGLE(INDEX(i.TOL_Desc,1,$N47))   &amp; " Scan"&amp;$AK47
&amp;       CHOOSE($K47+1," CFS"," GFS"," NFS")&amp;     " CG_"&amp;_xlfn.SINGLE(_xlfn.SWITCH($ZY47,"-",1,TRUE,1,FALSE,0))&amp;_xlfn.SINGLE(    IF($AAB47="-"," FodCrop    ",_xlfn.SWITCH(VALUE(LEFT($AAB$4,1)),0," All",6," Lup",9," Oat",11," OaF")&amp;"_Fod"&amp;TEXT($AAB47,"000%")))
&amp;" REV"&amp;"_"&amp;TEXT($JJ47,"00;-0;00;@ ")&amp;TEXT($AP47,"00;-0;00;  @")&amp;"_"&amp;TEXT($JO47,"0")&amp;"_"&amp;TEXT($AR47,"0")
&amp; " RR"&amp;TEXT(SUM($FK47:$FL47),"+00%;-00%;    ;@")
&amp; " ("&amp;IF($DM47,"P","E")   &amp;IF($DN47,"T","t")        &amp;     "_F"&amp;IF($ACM47=TRUE,3,0)+COUNTIF($ACE47:$ACI47,TRUE)+COUNTIF($BX47:$BY47,"&gt;0")&amp;IF($ACK47=TRUE,3,0)+COUNTIF($BX47:$BY47,"&gt;0")&amp;"N"&amp;$ACP47&amp;$ACQ47&amp;"L"&amp;$ADB47&amp;$ADC47&amp;"_"&amp;$ADA47&amp;")"</f>
        <v>extra        SE GSW_PInp  GFS        TOLSpr Scan1 CFS CG_1 FodCrop     REV_-   _-_1 RR+01% (Et_F00N--L11_-)</v>
      </c>
      <c r="BD47" s="8" t="str">
        <f ca="1">IF(COUNTIF($BC$13:$BC47,$BC47)=1,"-","Dup")</f>
        <v>-</v>
      </c>
      <c r="BE47" s="18"/>
      <c r="BF47" s="535" t="b" cm="1">
        <f t="array" ref="BF47">INDEX(BF$13:BF46,$B47+1,1)</f>
        <v>0</v>
      </c>
      <c r="BG47" s="535" t="b" cm="1">
        <f t="array" ref="BG47">INDEX(BG$13:BG46,$B47+1,1)</f>
        <v>0</v>
      </c>
      <c r="BH47" s="535" t="b" cm="1">
        <f t="array" ref="BH47">INDEX(BH$13:BH46,$B47+1,1)</f>
        <v>0</v>
      </c>
      <c r="BI47" s="535" t="b" cm="1">
        <f t="array" ref="BI47">INDEX(BI$13:BI46,$B47+1,1)</f>
        <v>0</v>
      </c>
      <c r="BJ47" s="535" t="b" cm="1">
        <f t="array" ref="BJ47">INDEX(BJ$13:BJ46,$B47+1,1)</f>
        <v>0</v>
      </c>
      <c r="BK47" s="535" t="b" cm="1">
        <f t="array" ref="BK47">INDEX(BK$13:BK46,$B47+1,1)</f>
        <v>0</v>
      </c>
      <c r="BL47" s="535" t="b" cm="1">
        <f t="array" ref="BL47">INDEX(BL$13:BL46,$B47+1,1)</f>
        <v>0</v>
      </c>
      <c r="BM47" s="535" t="b" cm="1">
        <f t="array" ref="BM47">INDEX(BM$13:BM46,$B47+1,1)</f>
        <v>0</v>
      </c>
      <c r="BN47" s="535" t="b" cm="1">
        <f t="array" ref="BN47">INDEX(BN$13:BN46,$B47+1,1)</f>
        <v>0</v>
      </c>
      <c r="BO47" s="18"/>
      <c r="BP47" s="535" t="b" cm="1">
        <f t="array" ref="BP47">INDEX(BP$13:BP46,$B47+1,1)</f>
        <v>0</v>
      </c>
      <c r="BQ47" s="535" t="str" cm="1">
        <f t="array" ref="BQ47">INDEX(BQ$13:BQ46,$B47+1,1)</f>
        <v>-</v>
      </c>
      <c r="BR47" s="535" t="str" cm="1">
        <f t="array" ref="BR47">INDEX(BR$13:BR46,$B47+1,1)</f>
        <v>-</v>
      </c>
      <c r="BS47" s="535" t="str" cm="1">
        <f t="array" ref="BS47">INDEX(BS$13:BS46,$B47+1,1)</f>
        <v>-</v>
      </c>
      <c r="BT47" s="535" t="str" cm="1">
        <f t="array" ref="BT47">INDEX(BT$13:BT46,$B47+1,1)</f>
        <v>-</v>
      </c>
      <c r="BU47" s="535" t="str" cm="1">
        <f t="array" ref="BU47">INDEX(BU$13:BU46,$B47+1,1)</f>
        <v>-</v>
      </c>
      <c r="BV47" s="535" t="str" cm="1">
        <f t="array" ref="BV47">INDEX(BV$13:BV46,$B47+1,1)</f>
        <v>-</v>
      </c>
      <c r="BW47" s="535" t="str" cm="1">
        <f t="array" ref="BW47">INDEX(BW$13:BW46,$B47+1,1)</f>
        <v>-</v>
      </c>
      <c r="BX47" s="535" t="str" cm="1">
        <f t="array" ref="BX47">INDEX(BX$13:BX46,$B47+1,1)</f>
        <v>-</v>
      </c>
      <c r="BY47" s="535" t="str" cm="1">
        <f t="array" ref="BY47">INDEX(BY$13:BY46,$B47+1,1)</f>
        <v>-</v>
      </c>
      <c r="BZ47" s="535" t="str" cm="1">
        <f t="array" ref="BZ47">INDEX(BZ$13:BZ46,$B47+1,1)</f>
        <v>-</v>
      </c>
      <c r="CA47" s="535" t="str" cm="1">
        <f t="array" ref="CA47">INDEX(CA$13:CA46,$B47+1,1)</f>
        <v>-</v>
      </c>
      <c r="CB47" s="535" t="b" cm="1">
        <f t="array" ref="CB47">INDEX(CB$13:CB46,$B47+1,1)</f>
        <v>0</v>
      </c>
      <c r="CC47" s="535" t="str" cm="1">
        <f t="array" ref="CC47">INDEX(CC$13:CC46,$B47+1,1)</f>
        <v>-</v>
      </c>
      <c r="CD47" s="535" t="str" cm="1">
        <f t="array" ref="CD47">INDEX(CD$13:CD46,$B47+1,1)</f>
        <v>-</v>
      </c>
      <c r="CE47" s="535" t="str" cm="1">
        <f t="array" ref="CE47">INDEX(CE$13:CE46,$B47+1,1)</f>
        <v>-</v>
      </c>
      <c r="CF47" s="535" t="str" cm="1">
        <f t="array" ref="CF47">INDEX(CF$13:CF46,$B47+1,1)</f>
        <v>-</v>
      </c>
      <c r="CG47" s="535" t="str" cm="1">
        <f t="array" ref="CG47">INDEX(CG$13:CG46,$B47+1,1)</f>
        <v>-</v>
      </c>
      <c r="CH47" s="535" t="str" cm="1">
        <f t="array" ref="CH47">INDEX(CH$13:CH46,$B47+1,1)</f>
        <v>-</v>
      </c>
      <c r="CI47" s="535" t="str" cm="1">
        <f t="array" ref="CI47">INDEX(CI$13:CI46,$B47+1,1)</f>
        <v>-</v>
      </c>
      <c r="CJ47" s="535" t="str" cm="1">
        <f t="array" ref="CJ47">INDEX(CJ$13:CJ46,$B47+1,1)</f>
        <v>-</v>
      </c>
      <c r="CK47" s="18"/>
      <c r="CL47" s="535" t="str" cm="1">
        <f t="array" ref="CL47">INDEX(CL$13:CL46,$B47+1,1)</f>
        <v>-</v>
      </c>
      <c r="CM47" s="535" t="str" cm="1">
        <f t="array" ref="CM47">INDEX(CM$13:CM46,$B47+1,1)</f>
        <v>-</v>
      </c>
      <c r="CN47" s="411" t="str">
        <f t="shared" ca="1" si="159"/>
        <v>-</v>
      </c>
      <c r="CO47" s="411">
        <f t="shared" si="231"/>
        <v>0</v>
      </c>
      <c r="CP47" s="411">
        <f t="shared" si="231"/>
        <v>0</v>
      </c>
      <c r="CQ47" s="535" t="str" cm="1">
        <f t="array" ref="CQ47">INDEX(CQ$13:CQ46,$B47+1,1)</f>
        <v>-</v>
      </c>
      <c r="CR47" s="535" t="str" cm="1">
        <f t="array" ref="CR47">INDEX(CR$13:CR46,$B47+1,1)</f>
        <v>-</v>
      </c>
      <c r="CS47" s="535" t="str" cm="1">
        <f t="array" ref="CS47">INDEX(CS$13:CS46,$B47+1,1)</f>
        <v>-</v>
      </c>
      <c r="CT47" s="535" t="str" cm="1">
        <f t="array" ref="CT47">INDEX(CT$13:CT46,$B47+1,1)</f>
        <v>-</v>
      </c>
      <c r="CU47" s="411" t="str">
        <f t="shared" ca="1" si="161"/>
        <v>-</v>
      </c>
      <c r="CV47" s="411">
        <f t="shared" si="232"/>
        <v>0</v>
      </c>
      <c r="CW47" s="411">
        <f t="shared" si="232"/>
        <v>0</v>
      </c>
      <c r="CX47" s="535" t="str" cm="1">
        <f t="array" ref="CX47">INDEX(CX$13:CX46,$B47+1,1)</f>
        <v>-</v>
      </c>
      <c r="CY47" s="535" t="str" cm="1">
        <f t="array" ref="CY47">INDEX(CY$13:CY46,$B47+1,1)</f>
        <v>-</v>
      </c>
      <c r="CZ47" s="411" t="str">
        <f t="shared" ca="1" si="163"/>
        <v>-</v>
      </c>
      <c r="DA47" s="411">
        <f t="shared" si="164"/>
        <v>0</v>
      </c>
      <c r="DB47" s="535" t="str" cm="1">
        <f t="array" ref="DB47">INDEX(DB$13:DB46,$B47+1,1)</f>
        <v>-</v>
      </c>
      <c r="DC47" s="535" t="str" cm="1">
        <f t="array" ref="DC47">INDEX(DC$13:DC46,$B47+1,1)</f>
        <v>-</v>
      </c>
      <c r="DD47" s="411">
        <f t="shared" si="165"/>
        <v>0</v>
      </c>
      <c r="DE47" s="535" t="str" cm="1">
        <f t="array" ref="DE47">INDEX(DE$13:DE46,$B47+1,1)</f>
        <v>-</v>
      </c>
      <c r="DF47" s="535" t="str" cm="1">
        <f t="array" ref="DF47">INDEX(DF$13:DF46,$B47+1,1)</f>
        <v>-</v>
      </c>
      <c r="DG47" s="411" t="str">
        <f t="shared" ca="1" si="166"/>
        <v>-</v>
      </c>
      <c r="DH47" s="411">
        <f t="shared" si="233"/>
        <v>0</v>
      </c>
      <c r="DI47" s="411">
        <f t="shared" si="233"/>
        <v>0</v>
      </c>
      <c r="DJ47" s="535" cm="1">
        <f t="array" ref="DJ47">INDEX(DJ$13:DJ46,$B47+1,1)</f>
        <v>0</v>
      </c>
      <c r="DK47" s="535" cm="1">
        <f t="array" ref="DK47">INDEX(DK$13:DK46,$B47+1,1)</f>
        <v>0</v>
      </c>
      <c r="DL47" s="18"/>
      <c r="DM47" s="535" t="b" cm="1">
        <f t="array" ref="DM47">INDEX(DM$13:DM46,$B47+1,1)</f>
        <v>0</v>
      </c>
      <c r="DN47" s="535" t="b" cm="1">
        <f t="array" ref="DN47">INDEX(DN$13:DN46,$B47+1,1)</f>
        <v>0</v>
      </c>
      <c r="DO47" s="535" t="b" cm="1">
        <f t="array" ref="DO47">INDEX(DO$13:DO46,$B47+1,1)</f>
        <v>1</v>
      </c>
      <c r="DP47" s="535" t="str" cm="1">
        <f t="array" ref="DP47">INDEX(DP$13:DP46,$B47+1,1)</f>
        <v>-</v>
      </c>
      <c r="DQ47" s="536" cm="1">
        <f t="array" ref="DQ47">INDEX(DQ$13:DQ46,$B47+1,1)</f>
        <v>0</v>
      </c>
      <c r="DR47" s="535" cm="1">
        <f t="array" ref="DR47">INDEX(DR$13:DR46,$B47+1,1)</f>
        <v>1</v>
      </c>
      <c r="DS47" s="535" cm="1">
        <f t="array" ref="DS47">INDEX(DS$13:DS46,$B47+1,1)</f>
        <v>1</v>
      </c>
      <c r="DT47" s="411">
        <f t="shared" si="198"/>
        <v>4</v>
      </c>
      <c r="DU47" s="411" t="str">
        <f t="shared" si="198"/>
        <v>-</v>
      </c>
      <c r="DV47" s="535" t="str" cm="1">
        <f t="array" ref="DV47">INDEX(DV$13:DV46,$B47+1,1)</f>
        <v>-</v>
      </c>
      <c r="DW47" s="411" t="str">
        <f t="shared" si="199"/>
        <v>-</v>
      </c>
      <c r="DX47" s="411" t="str">
        <f t="shared" si="199"/>
        <v>-</v>
      </c>
      <c r="DY47" s="411" t="str">
        <f t="shared" si="199"/>
        <v>-</v>
      </c>
      <c r="DZ47" s="411" t="b">
        <f t="shared" si="200"/>
        <v>0</v>
      </c>
      <c r="EA47" s="535" t="str" cm="1">
        <f t="array" ref="EA47">INDEX(EA$13:EA46,$B47+1,1)</f>
        <v>-</v>
      </c>
      <c r="EB47" s="535" t="str" cm="1">
        <f t="array" ref="EB47">INDEX(EB$13:EB46,$B47+1,1)</f>
        <v>-</v>
      </c>
      <c r="EC47" s="535" t="str" cm="1">
        <f t="array" ref="EC47">INDEX(EC$13:EC46,$B47+1,1)</f>
        <v>-</v>
      </c>
      <c r="ED47" s="535" t="str" cm="1">
        <f t="array" ref="ED47">INDEX(ED$13:ED46,$B47+1,1)</f>
        <v>-</v>
      </c>
      <c r="EE47" s="411">
        <f t="shared" si="238"/>
        <v>500</v>
      </c>
      <c r="EF47" s="411">
        <f t="shared" si="238"/>
        <v>500</v>
      </c>
      <c r="EG47" s="411" t="str">
        <f t="shared" si="238"/>
        <v>-</v>
      </c>
      <c r="EH47" s="411" t="str">
        <f t="shared" si="238"/>
        <v>-</v>
      </c>
      <c r="EI47" s="411" t="str">
        <f t="shared" si="238"/>
        <v>-</v>
      </c>
      <c r="EJ47" s="535" cm="1">
        <f t="array" ref="EJ47">INDEX(EJ$13:EJ46,$B47+1,1)</f>
        <v>0</v>
      </c>
      <c r="EK47" s="535" cm="1">
        <f t="array" ref="EK47">INDEX(EK$13:EK46,$B47+1,1)</f>
        <v>999999</v>
      </c>
      <c r="EL47" s="535" cm="1">
        <f t="array" ref="EL47">INDEX(EL$13:EL46,$B47+1,1)</f>
        <v>999999</v>
      </c>
      <c r="EM47" s="535" cm="1">
        <f t="array" ref="EM47">INDEX(EM$13:EM46,$B47+1,1)</f>
        <v>999999</v>
      </c>
      <c r="EN47" s="535" cm="1">
        <f t="array" ref="EN47">INDEX(EN$13:EN46,$B47+1,1)</f>
        <v>999999</v>
      </c>
      <c r="EO47" s="535" cm="1">
        <f t="array" ref="EO47">INDEX(EO$13:EO46,$B47+1,1)</f>
        <v>999999</v>
      </c>
      <c r="EP47" s="535" cm="1">
        <f t="array" ref="EP47">INDEX(EP$13:EP46,$B47+1,1)</f>
        <v>999999</v>
      </c>
      <c r="EQ47" s="535" cm="1">
        <f t="array" ref="EQ47">INDEX(EQ$13:EQ46,$B47+1,1)</f>
        <v>999999</v>
      </c>
      <c r="ER47" s="535" cm="1">
        <f t="array" ref="ER47">INDEX(ER$13:ER46,$B47+1,1)</f>
        <v>999999</v>
      </c>
      <c r="ES47" s="535" cm="1">
        <f t="array" ref="ES47">INDEX(ES$13:ES46,$B47+1,1)</f>
        <v>999999</v>
      </c>
      <c r="ET47" s="535" cm="1">
        <f t="array" ref="ET47">INDEX(ET$13:ET46,$B47+1,1)</f>
        <v>999999</v>
      </c>
      <c r="EU47" s="535" cm="1">
        <f t="array" ref="EU47">INDEX(EU$13:EU46,$B47+1,1)</f>
        <v>999999</v>
      </c>
      <c r="EV47" s="535" cm="1">
        <f t="array" ref="EV47">INDEX(EV$13:EV46,$B47+1,1)</f>
        <v>999999</v>
      </c>
      <c r="EW47" s="777">
        <f t="shared" si="226"/>
        <v>0</v>
      </c>
      <c r="EX47" s="777">
        <f t="shared" si="226"/>
        <v>0</v>
      </c>
      <c r="EY47" s="777">
        <f t="shared" si="226"/>
        <v>999999</v>
      </c>
      <c r="EZ47" s="535" t="str" cm="1">
        <f t="array" ref="EZ47">INDEX(EZ$13:EZ46,$B47+1,1)</f>
        <v>-</v>
      </c>
      <c r="FA47" s="535" t="str" cm="1">
        <f t="array" ref="FA47">INDEX(FA$13:FA46,$B47+1,1)</f>
        <v>-</v>
      </c>
      <c r="FB47" s="411" t="str">
        <f t="shared" si="227"/>
        <v>-</v>
      </c>
      <c r="FC47" s="411" t="str">
        <f t="shared" si="227"/>
        <v>-</v>
      </c>
      <c r="FD47" s="776">
        <f t="shared" si="192"/>
        <v>0</v>
      </c>
      <c r="FE47" s="774">
        <f t="shared" si="193"/>
        <v>999999</v>
      </c>
      <c r="FF47" s="775">
        <f t="shared" si="194"/>
        <v>999999</v>
      </c>
      <c r="FG47" s="535" t="str" cm="1">
        <f t="array" ref="FG47">INDEX(FG$13:FG46,$B47+1,1)</f>
        <v>-</v>
      </c>
      <c r="FH47" s="723" cm="1">
        <f t="array" ref="FH47">IF(FG47&lt;&gt;"-",FG47,INDEX(i.ELMatedEst,$AA47+1,$T47))</f>
        <v>0</v>
      </c>
      <c r="FI47" s="535" t="str" cm="1">
        <f t="array" ref="FI47">INDEX(FI$13:FI46,$B47+1,1)</f>
        <v>-</v>
      </c>
      <c r="FJ47" s="535" t="str" cm="1">
        <f t="array" ref="FJ47">INDEX(FJ$13:FJ46,$B47+1,1)</f>
        <v>-</v>
      </c>
      <c r="FK47" s="411">
        <f t="shared" si="203"/>
        <v>0</v>
      </c>
      <c r="FL47" s="661">
        <f t="shared" si="204"/>
        <v>5.0000000000000001E-3</v>
      </c>
      <c r="FM47" s="535" cm="1">
        <f t="array" ref="FM47">INDEX(FM$13:FM46,$B47+1,1)</f>
        <v>1</v>
      </c>
      <c r="FN47" s="662">
        <f t="shared" si="205"/>
        <v>0.12</v>
      </c>
      <c r="FO47" s="662">
        <f>INDEX(CHOOSE($N47,DataAutumn!i.EL_PropnSold,DataWinter!i.EL_PropnSold,DataSpring!i.EL_PropnSold),$AI47,$T47)*INDEX(i.ELMatedEst,$AB47+1,$T47)*i.dAdultRR_ELPropSold
+INDEX(i.dryman,($AJ47-1)*4+$AI47,FO$7)</f>
        <v>0</v>
      </c>
      <c r="FP47" s="662">
        <f>INDEX(CHOOSE($N47,DataAutumn!i.EL_PropnSold,DataWinter!i.EL_PropnSold,DataSpring!i.EL_PropnSold),$AI47,$T47)*INDEX(i.ELMatedEst,$AB47+1,$T47)*i.dAdultRR_ELPropSold
+INDEX(i.dryman,($AJ47-1)*4+$AI47,FP$7)</f>
        <v>3.125E-2</v>
      </c>
      <c r="FQ47" s="662">
        <f>INDEX(CHOOSE($N47,DataAutumn!i.EL_PropnSold,DataWinter!i.EL_PropnSold,DataSpring!i.EL_PropnSold),$AI47,$T47)*INDEX(i.ELMatedEst,$AB47+1,$T47)*i.dAdultRR_ELPropSold
+INDEX(i.dryman,($AJ47-1)*4+$AI47,FQ$7)</f>
        <v>3.125E-2</v>
      </c>
      <c r="FR47" s="662">
        <f>INDEX(CHOOSE($N47,DataAutumn!i.EL_PropnSold,DataWinter!i.EL_PropnSold,DataSpring!i.EL_PropnSold),$AI47,$T47)*INDEX(i.ELMatedEst,$AB47+1,$T47)*i.dAdultRR_ELPropSold
+INDEX(i.dryman,($AJ47-1)*4+$AI47,FR$7)</f>
        <v>3.125E-2</v>
      </c>
      <c r="FS47" s="663">
        <f>INDEX(CHOOSE($N47,DataAutumn!i.EL_PropnSold,DataWinter!i.EL_PropnSold,DataSpring!i.EL_PropnSold),$AI47,$T47)*INDEX(i.ELMatedEst,$AB47+1,$T47)*i.dAdultLSurv_ELPropSold</f>
        <v>0</v>
      </c>
      <c r="FT47" s="411" t="b">
        <f t="shared" si="234"/>
        <v>0</v>
      </c>
      <c r="FU47" s="411" t="b">
        <f t="shared" si="234"/>
        <v>0</v>
      </c>
      <c r="FV47" s="411" t="b">
        <f t="shared" si="234"/>
        <v>0</v>
      </c>
      <c r="FW47" s="411" t="b">
        <f t="shared" si="234"/>
        <v>0</v>
      </c>
      <c r="FX47" s="411">
        <f t="shared" si="228"/>
        <v>1</v>
      </c>
      <c r="FY47" s="411">
        <f t="shared" si="228"/>
        <v>0</v>
      </c>
      <c r="FZ47" s="411" t="b">
        <f t="shared" si="208"/>
        <v>0</v>
      </c>
      <c r="GA47" s="411" t="b">
        <f t="shared" si="229"/>
        <v>0</v>
      </c>
      <c r="GB47" s="411" t="b">
        <f t="shared" si="229"/>
        <v>0</v>
      </c>
      <c r="GC47" s="411" t="b">
        <f t="shared" si="229"/>
        <v>1</v>
      </c>
      <c r="GD47" s="87">
        <f t="shared" si="235"/>
        <v>1</v>
      </c>
      <c r="GE47" s="87">
        <f t="shared" si="235"/>
        <v>1</v>
      </c>
      <c r="GF47" s="535" cm="1">
        <f t="array" ref="GF47">INDEX(GF$13:GF46,$B47+1,1)</f>
        <v>1</v>
      </c>
      <c r="GG47" s="535" cm="1">
        <f t="array" ref="GG47">INDEX(GG$13:GG46,$B47+1,1)</f>
        <v>1</v>
      </c>
      <c r="GH47" s="535" cm="1">
        <f t="array" ref="GH47">INDEX(GH$13:GH46,$B47+1,1)</f>
        <v>1</v>
      </c>
      <c r="GI47" s="535" cm="1">
        <f t="array" ref="GI47">INDEX(GI$13:GI46,$B47+1,1)</f>
        <v>1</v>
      </c>
      <c r="GJ47" s="535" t="str" cm="1">
        <f t="array" ref="GJ47">INDEX(GJ$13:GJ46,$B47+1,1)</f>
        <v>-</v>
      </c>
      <c r="GK47" s="411" t="b">
        <f t="shared" si="209"/>
        <v>1</v>
      </c>
      <c r="GL47" s="411" t="b">
        <f t="shared" si="209"/>
        <v>0</v>
      </c>
      <c r="GM47" s="411" t="b">
        <f t="shared" si="209"/>
        <v>0</v>
      </c>
      <c r="GN47" s="411" t="b">
        <f t="shared" si="209"/>
        <v>0</v>
      </c>
      <c r="GO47" s="87">
        <f t="shared" si="236"/>
        <v>1</v>
      </c>
      <c r="GP47" s="87">
        <f t="shared" si="236"/>
        <v>1</v>
      </c>
      <c r="GQ47" s="87">
        <f t="shared" si="236"/>
        <v>1</v>
      </c>
      <c r="GR47" s="87">
        <f t="shared" si="236"/>
        <v>1</v>
      </c>
      <c r="GS47" s="87">
        <f t="shared" si="236"/>
        <v>1</v>
      </c>
      <c r="GT47" s="87">
        <f t="shared" si="236"/>
        <v>1</v>
      </c>
      <c r="GU47" s="87">
        <f t="shared" si="236"/>
        <v>1</v>
      </c>
      <c r="GV47" s="87">
        <f t="shared" si="236"/>
        <v>1</v>
      </c>
      <c r="GW47" s="411" cm="1">
        <f t="array" ref="GW47">INDEX(i.dse_type,1,$L47)</f>
        <v>0</v>
      </c>
      <c r="GX47" s="535" t="str" cm="1">
        <f t="array" ref="GX47">INDEX(GX$13:GX46,$B47+1,1)</f>
        <v>-</v>
      </c>
      <c r="GY47" s="535" t="str" cm="1">
        <f t="array" ref="GY47">INDEX(GY$13:GY46,$B47+1,1)</f>
        <v>-</v>
      </c>
      <c r="GZ47" s="535" t="str" cm="1">
        <f t="array" ref="GZ47">INDEX(GZ$13:GZ46,$B47+1,1)</f>
        <v>-</v>
      </c>
      <c r="HA47" s="18"/>
      <c r="HB47" s="535" t="str" cm="1">
        <f t="array" ref="HB47">INDEX(HB$13:HB46,$B47+1,1)</f>
        <v>-</v>
      </c>
      <c r="HC47" s="535" t="str" cm="1">
        <f t="array" ref="HC47">INDEX(HC$13:HC46,$B47+1,1)</f>
        <v>-</v>
      </c>
      <c r="HD47" s="535" cm="1">
        <f t="array" ref="HD47">INDEX(HD$13:HD46,$B47+1,1)</f>
        <v>0</v>
      </c>
      <c r="HE47" s="535" cm="1">
        <f t="array" ref="HE47">INDEX(HE$13:HE46,$B47+1,1)</f>
        <v>0</v>
      </c>
      <c r="HF47" s="535" cm="1">
        <f t="array" ref="HF47">INDEX(HF$13:HF46,$B47+1,1)</f>
        <v>0</v>
      </c>
      <c r="HG47" s="535" cm="1">
        <f t="array" ref="HG47">INDEX(HG$13:HG46,$B47+1,1)</f>
        <v>0</v>
      </c>
      <c r="HH47" s="535" cm="1">
        <f t="array" ref="HH47">INDEX(HH$13:HH46,$B47+1,1)</f>
        <v>0</v>
      </c>
      <c r="HI47" s="535" cm="1">
        <f t="array" ref="HI47">INDEX(HI$13:HI46,$B47+1,1)</f>
        <v>0</v>
      </c>
      <c r="HJ47" s="535" cm="1">
        <f t="array" ref="HJ47">INDEX(HJ$13:HJ46,$B47+1,1)</f>
        <v>0</v>
      </c>
      <c r="HK47" s="535" cm="1">
        <f t="array" ref="HK47">INDEX(HK$13:HK46,$B47+1,1)</f>
        <v>0</v>
      </c>
      <c r="HL47" s="535" cm="1">
        <f t="array" ref="HL47">INDEX(HL$13:HL46,$B47+1,1)</f>
        <v>0</v>
      </c>
      <c r="HM47" s="535" cm="1">
        <f t="array" ref="HM47">INDEX(HM$13:HM46,$B47+1,1)</f>
        <v>0</v>
      </c>
      <c r="HN47" s="535" cm="1">
        <f t="array" ref="HN47">INDEX(HN$13:HN46,$B47+1,1)</f>
        <v>0</v>
      </c>
      <c r="HO47" s="535" cm="1">
        <f t="array" ref="HO47">INDEX(HO$13:HO46,$B47+1,1)</f>
        <v>0</v>
      </c>
      <c r="HP47" s="535" cm="1">
        <f t="array" ref="HP47">INDEX(HP$13:HP46,$B47+1,1)</f>
        <v>0</v>
      </c>
      <c r="HQ47" s="535" cm="1">
        <f t="array" ref="HQ47">INDEX(HQ$13:HQ46,$B47+1,1)</f>
        <v>0</v>
      </c>
      <c r="HR47" s="535" cm="1">
        <f t="array" ref="HR47">INDEX(HR$13:HR46,$B47+1,1)</f>
        <v>0</v>
      </c>
      <c r="HS47" s="535" cm="1">
        <f t="array" ref="HS47">INDEX(HS$13:HS46,$B47+1,1)</f>
        <v>0</v>
      </c>
      <c r="HT47" s="535" cm="1">
        <f t="array" ref="HT47">INDEX(HT$13:HT46,$B47+1,1)</f>
        <v>0</v>
      </c>
      <c r="HU47" s="535" cm="1">
        <f t="array" ref="HU47">INDEX(HU$13:HU46,$B47+1,1)</f>
        <v>0</v>
      </c>
      <c r="HV47" s="535" cm="1">
        <f t="array" ref="HV47">INDEX(HV$13:HV46,$B47+1,1)</f>
        <v>0</v>
      </c>
      <c r="HW47" s="535" cm="1">
        <f t="array" ref="HW47">INDEX(HW$13:HW46,$B47+1,1)</f>
        <v>0</v>
      </c>
      <c r="HX47" s="535" cm="1">
        <f t="array" ref="HX47">INDEX(HX$13:HX46,$B47+1,1)</f>
        <v>0</v>
      </c>
      <c r="HY47" s="535" cm="1">
        <f t="array" ref="HY47">INDEX(HY$13:HY46,$B47+1,1)</f>
        <v>0</v>
      </c>
      <c r="HZ47" s="535" cm="1">
        <f t="array" ref="HZ47">INDEX(HZ$13:HZ46,$B47+1,1)</f>
        <v>0</v>
      </c>
      <c r="IA47" s="535" cm="1">
        <f t="array" ref="IA47">INDEX(IA$13:IA46,$B47+1,1)</f>
        <v>0</v>
      </c>
      <c r="IB47" s="535" cm="1">
        <f t="array" ref="IB47">INDEX(IB$13:IB46,$B47+1,1)</f>
        <v>0</v>
      </c>
      <c r="IC47" s="535" cm="1">
        <f t="array" ref="IC47">INDEX(IC$13:IC46,$B47+1,1)</f>
        <v>0</v>
      </c>
      <c r="ID47" s="535" cm="1">
        <f t="array" ref="ID47">INDEX(ID$13:ID46,$B47+1,1)</f>
        <v>0</v>
      </c>
      <c r="IE47" s="535" cm="1">
        <f t="array" ref="IE47">INDEX(IE$13:IE46,$B47+1,1)</f>
        <v>0</v>
      </c>
      <c r="IF47" s="535" cm="1">
        <f t="array" ref="IF47">INDEX(IF$13:IF46,$B47+1,1)</f>
        <v>0</v>
      </c>
      <c r="IG47" s="535" cm="1">
        <f t="array" ref="IG47">INDEX(IG$13:IG46,$B47+1,1)</f>
        <v>0</v>
      </c>
      <c r="IH47" s="535" cm="1">
        <f t="array" ref="IH47">INDEX(IH$13:IH46,$B47+1,1)</f>
        <v>0</v>
      </c>
      <c r="II47" s="535" cm="1">
        <f t="array" ref="II47">INDEX(II$13:II46,$B47+1,1)</f>
        <v>0</v>
      </c>
      <c r="IJ47" s="535" cm="1">
        <f t="array" ref="IJ47">INDEX(IJ$13:IJ46,$B47+1,1)</f>
        <v>0</v>
      </c>
      <c r="IK47" s="535" cm="1">
        <f t="array" ref="IK47">INDEX(IK$13:IK46,$B47+1,1)</f>
        <v>0</v>
      </c>
      <c r="IL47" s="535" cm="1">
        <f t="array" ref="IL47">INDEX(IL$13:IL46,$B47+1,1)</f>
        <v>0</v>
      </c>
      <c r="IM47" s="535" cm="1">
        <f t="array" ref="IM47">INDEX(IM$13:IM46,$B47+1,1)</f>
        <v>0</v>
      </c>
      <c r="IN47" s="535" cm="1">
        <f t="array" ref="IN47">INDEX(IN$13:IN46,$B47+1,1)</f>
        <v>0</v>
      </c>
      <c r="IO47" s="535" cm="1">
        <f t="array" ref="IO47">INDEX(IO$13:IO46,$B47+1,1)</f>
        <v>0</v>
      </c>
      <c r="IP47" s="535" cm="1">
        <f t="array" ref="IP47">INDEX(IP$13:IP46,$B47+1,1)</f>
        <v>0</v>
      </c>
      <c r="IQ47" s="535" cm="1">
        <f t="array" ref="IQ47">INDEX(IQ$13:IQ46,$B47+1,1)</f>
        <v>0</v>
      </c>
      <c r="IR47" s="535" cm="1">
        <f t="array" ref="IR47">INDEX(IR$13:IR46,$B47+1,1)</f>
        <v>0</v>
      </c>
      <c r="IS47" s="535" cm="1">
        <f t="array" ref="IS47">INDEX(IS$13:IS46,$B47+1,1)</f>
        <v>0</v>
      </c>
      <c r="IT47" s="535" cm="1">
        <f t="array" ref="IT47">INDEX(IT$13:IT46,$B47+1,1)</f>
        <v>0</v>
      </c>
      <c r="IU47" s="535" cm="1">
        <f t="array" ref="IU47">INDEX(IU$13:IU46,$B47+1,1)</f>
        <v>0</v>
      </c>
      <c r="IV47" s="535" cm="1">
        <f t="array" ref="IV47">INDEX(IV$13:IV46,$B47+1,1)</f>
        <v>0</v>
      </c>
      <c r="IW47" s="535" cm="1">
        <f t="array" ref="IW47">INDEX(IW$13:IW46,$B47+1,1)</f>
        <v>0</v>
      </c>
      <c r="IX47" s="535" cm="1">
        <f t="array" ref="IX47">INDEX(IX$13:IX46,$B47+1,1)</f>
        <v>0</v>
      </c>
      <c r="IY47" s="535" cm="1">
        <f t="array" ref="IY47">INDEX(IY$13:IY46,$B47+1,1)</f>
        <v>0</v>
      </c>
      <c r="IZ47" s="535" cm="1">
        <f t="array" ref="IZ47">INDEX(IZ$13:IZ46,$B47+1,1)</f>
        <v>0</v>
      </c>
      <c r="JA47" s="535" cm="1">
        <f t="array" ref="JA47">INDEX(JA$13:JA46,$B47+1,1)</f>
        <v>0</v>
      </c>
      <c r="JB47" s="535" cm="1">
        <f t="array" ref="JB47">INDEX(JB$13:JB46,$B47+1,1)</f>
        <v>0</v>
      </c>
      <c r="JC47" s="535" cm="1">
        <f t="array" ref="JC47">INDEX(JC$13:JC46,$B47+1,1)</f>
        <v>0</v>
      </c>
      <c r="JD47" s="535" cm="1">
        <f t="array" ref="JD47">INDEX(JD$13:JD46,$B47+1,1)</f>
        <v>0</v>
      </c>
      <c r="JE47" s="535" cm="1">
        <f t="array" ref="JE47">INDEX(JE$13:JE46,$B47+1,1)</f>
        <v>0</v>
      </c>
      <c r="JF47" s="18"/>
      <c r="JG47" s="535" t="str" cm="1">
        <f t="array" ref="JG47">INDEX(JG$13:JG46,$B47+1,1)</f>
        <v>-</v>
      </c>
      <c r="JH47" s="411" t="b">
        <f t="shared" si="210"/>
        <v>0</v>
      </c>
      <c r="JI47" s="535" t="str" cm="1">
        <f t="array" ref="JI47">INDEX(JI$13:JI46,$B47+1,1)</f>
        <v>-</v>
      </c>
      <c r="JJ47" s="535" t="str" cm="1">
        <f t="array" ref="JJ47">INDEX(JJ$13:JJ46,$B47+1,1)</f>
        <v>-</v>
      </c>
      <c r="JK47" s="535" t="str" cm="1">
        <f t="array" ref="JK47">INDEX(JK$13:JK46,$B47+1,1)</f>
        <v>-</v>
      </c>
      <c r="JL47" s="535" cm="1">
        <f t="array" ref="JL47">INDEX(JL$13:JL46,$B47+1,1)</f>
        <v>1</v>
      </c>
      <c r="JM47" s="535" cm="1">
        <f t="array" ref="JM47">INDEX(JM$13:JM46,$B47+1,1)</f>
        <v>1</v>
      </c>
      <c r="JN47" s="535" t="str" cm="1">
        <f t="array" ref="JN47">INDEX(JN$13:JN46,$B47+1,1)</f>
        <v>-</v>
      </c>
      <c r="JO47" s="535" t="str" cm="1">
        <f t="array" ref="JO47">INDEX(JO$13:JO46,$B47+1,1)</f>
        <v>-</v>
      </c>
      <c r="JP47" s="535" t="str" cm="1">
        <f t="array" ref="JP47">INDEX(JP$13:JP46,$B47+1,1)</f>
        <v>-</v>
      </c>
      <c r="JQ47" s="535" t="str" cm="1">
        <f t="array" ref="JQ47">INDEX(JQ$13:JQ46,$B47+1,1)</f>
        <v>-</v>
      </c>
      <c r="JR47" s="535" t="str" cm="1">
        <f t="array" ref="JR47">INDEX(JR$13:JR46,$B47+1,1)</f>
        <v>-</v>
      </c>
      <c r="JS47" s="535" t="str" cm="1">
        <f t="array" ref="JS47">INDEX(JS$13:JS46,$B47+1,1)</f>
        <v>-</v>
      </c>
      <c r="JT47" s="535" t="str" cm="1">
        <f t="array" ref="JT47">INDEX(JT$13:JT46,$B47+1,1)</f>
        <v>-</v>
      </c>
      <c r="JU47" s="535" t="str" cm="1">
        <f t="array" ref="JU47">INDEX(JU$13:JU46,$B47+1,1)</f>
        <v>-</v>
      </c>
      <c r="JV47" s="535" t="str" cm="1">
        <f t="array" ref="JV47">INDEX(JV$13:JV46,$B47+1,1)</f>
        <v>-</v>
      </c>
      <c r="JW47" s="535" t="str" cm="1">
        <f t="array" ref="JW47">INDEX(JW$13:JW46,$B47+1,1)</f>
        <v>-</v>
      </c>
      <c r="JX47" s="535" t="str" cm="1">
        <f t="array" ref="JX47">INDEX(JX$13:JX46,$B47+1,1)</f>
        <v>-</v>
      </c>
      <c r="JY47" s="535" t="str" cm="1">
        <f t="array" ref="JY47">INDEX(JY$13:JY46,$B47+1,1)</f>
        <v>-</v>
      </c>
      <c r="JZ47" s="535" t="str" cm="1">
        <f t="array" ref="JZ47">INDEX(JZ$13:JZ46,$B47+1,1)</f>
        <v>-</v>
      </c>
      <c r="KA47" s="535" t="str" cm="1">
        <f t="array" ref="KA47">INDEX(KA$13:KA46,$B47+1,1)</f>
        <v>-</v>
      </c>
      <c r="KB47" s="535" t="str" cm="1">
        <f t="array" ref="KB47">INDEX(KB$13:KB46,$B47+1,1)</f>
        <v>-</v>
      </c>
      <c r="KC47" s="535" t="str" cm="1">
        <f t="array" ref="KC47">INDEX(KC$13:KC46,$B47+1,1)</f>
        <v>-</v>
      </c>
      <c r="KD47" s="535" t="str" cm="1">
        <f t="array" ref="KD47">INDEX(KD$13:KD46,$B47+1,1)</f>
        <v>-</v>
      </c>
      <c r="KE47" s="535" t="str" cm="1">
        <f t="array" ref="KE47">INDEX(KE$13:KE46,$B47+1,1)</f>
        <v>-</v>
      </c>
      <c r="KF47" s="535" t="str" cm="1">
        <f t="array" ref="KF47">INDEX(KF$13:KF46,$B47+1,1)</f>
        <v>-</v>
      </c>
      <c r="KG47" s="535" t="str" cm="1">
        <f t="array" ref="KG47">INDEX(KG$13:KG46,$B47+1,1)</f>
        <v>-</v>
      </c>
      <c r="KH47" s="535" t="str" cm="1">
        <f t="array" ref="KH47">INDEX(KH$13:KH46,$B47+1,1)</f>
        <v>-</v>
      </c>
      <c r="KI47" s="535" cm="1">
        <f t="array" ref="KI47">INDEX(KI$13:KI46,$B47+1,1)</f>
        <v>0</v>
      </c>
      <c r="KJ47" s="535" t="str" cm="1">
        <f t="array" ref="KJ47">INDEX(KJ$13:KJ46,$B47+1,1)</f>
        <v>-</v>
      </c>
      <c r="KK47" s="535" cm="1">
        <f t="array" ref="KK47">INDEX(KK$13:KK46,$B47+1,1)</f>
        <v>1</v>
      </c>
      <c r="KL47" s="535" cm="1">
        <f t="array" ref="KL47">INDEX(KL$13:KL46,$B47+1,1)</f>
        <v>0</v>
      </c>
      <c r="KM47" s="535" cm="1">
        <f t="array" ref="KM47">INDEX(KM$13:KM46,$B47+1,1)</f>
        <v>0</v>
      </c>
      <c r="KN47" s="535" cm="1">
        <f t="array" ref="KN47">INDEX(KN$13:KN46,$B47+1,1)</f>
        <v>0</v>
      </c>
      <c r="KO47" s="535" cm="1">
        <f t="array" ref="KO47">INDEX(KO$13:KO46,$B47+1,1)</f>
        <v>0</v>
      </c>
      <c r="KP47" s="535" cm="1">
        <f t="array" ref="KP47">INDEX(KP$13:KP46,$B47+1,1)</f>
        <v>0</v>
      </c>
      <c r="KQ47" s="535" cm="1">
        <f t="array" ref="KQ47">INDEX(KQ$13:KQ46,$B47+1,1)</f>
        <v>0</v>
      </c>
      <c r="KR47" s="535" cm="1">
        <f t="array" ref="KR47">INDEX(KR$13:KR46,$B47+1,1)</f>
        <v>0</v>
      </c>
      <c r="KS47" s="535" cm="1">
        <f t="array" ref="KS47">INDEX(KS$13:KS46,$B47+1,1)</f>
        <v>1</v>
      </c>
      <c r="KT47" s="535" cm="1">
        <f t="array" ref="KT47">INDEX(KT$13:KT46,$B47+1,1)</f>
        <v>0</v>
      </c>
      <c r="KU47" s="535" cm="1">
        <f t="array" ref="KU47">INDEX(KU$13:KU46,$B47+1,1)</f>
        <v>0</v>
      </c>
      <c r="KV47" s="535" cm="1">
        <f t="array" ref="KV47">INDEX(KV$13:KV46,$B47+1,1)</f>
        <v>0</v>
      </c>
      <c r="KW47" s="535" cm="1">
        <f t="array" ref="KW47">INDEX(KW$13:KW46,$B47+1,1)</f>
        <v>0</v>
      </c>
      <c r="KX47" s="535" cm="1">
        <f t="array" ref="KX47">INDEX(KX$13:KX46,$B47+1,1)</f>
        <v>0</v>
      </c>
      <c r="KY47" s="18"/>
      <c r="KZ47" s="535" cm="1">
        <f t="array" ref="KZ47">INDEX(KZ$13:KZ46,$B47+1,1)</f>
        <v>0.125</v>
      </c>
      <c r="LA47" s="535" cm="1">
        <f t="array" ref="LA47">INDEX(LA$13:LA46,$B47+1,1)</f>
        <v>0.3</v>
      </c>
      <c r="LB47" s="535" cm="1">
        <f t="array" ref="LB47">INDEX(LB$13:LB46,$B47+1,1)</f>
        <v>-0.05</v>
      </c>
      <c r="LC47" s="535" cm="1">
        <f t="array" ref="LC47">INDEX(LC$13:LC46,$B47+1,1)</f>
        <v>0.1</v>
      </c>
      <c r="LD47" s="535" cm="1">
        <f t="array" ref="LD47">INDEX(LD$13:LD46,$B47+1,1)</f>
        <v>0.25</v>
      </c>
      <c r="LE47" s="535" cm="1">
        <f t="array" ref="LE47">INDEX(LE$13:LE46,$B47+1,1)</f>
        <v>-0.05</v>
      </c>
      <c r="LF47" s="535" cm="1">
        <f t="array" ref="LF47">INDEX(LF$13:LF46,$B47+1,1)</f>
        <v>0.05</v>
      </c>
      <c r="LG47" s="535" cm="1">
        <f t="array" ref="LG47">INDEX(LG$13:LG46,$B47+1,1)</f>
        <v>0.1</v>
      </c>
      <c r="LH47" s="535" cm="1">
        <f t="array" ref="LH47">INDEX(LH$13:LH46,$B47+1,1)</f>
        <v>-0.02</v>
      </c>
      <c r="LI47" s="535" cm="1">
        <f t="array" ref="LI47">INDEX(LI$13:LI46,$B47+1,1)</f>
        <v>0.1</v>
      </c>
      <c r="LJ47" s="535" cm="1">
        <f t="array" ref="LJ47">INDEX(LJ$13:LJ46,$B47+1,1)</f>
        <v>0.25</v>
      </c>
      <c r="LK47" s="535" cm="1">
        <f t="array" ref="LK47">INDEX(LK$13:LK46,$B47+1,1)</f>
        <v>-0.05</v>
      </c>
      <c r="LL47" s="535" cm="1">
        <f t="array" ref="LL47">INDEX(LL$13:LL46,$B47+1,1)</f>
        <v>0.125</v>
      </c>
      <c r="LM47" s="535" cm="1">
        <f t="array" ref="LM47">INDEX(LM$13:LM46,$B47+1,1)</f>
        <v>0.1</v>
      </c>
      <c r="LN47" s="535" cm="1">
        <f t="array" ref="LN47">INDEX(LN$13:LN46,$B47+1,1)</f>
        <v>0.1</v>
      </c>
      <c r="LO47" s="535" cm="1">
        <f t="array" ref="LO47">INDEX(LO$13:LO46,$B47+1,1)</f>
        <v>0.1</v>
      </c>
      <c r="LP47" s="535" cm="1">
        <f t="array" ref="LP47">INDEX(LP$13:LP46,$B47+1,1)</f>
        <v>0</v>
      </c>
      <c r="LQ47" s="535" cm="1">
        <f t="array" ref="LQ47">INDEX(LQ$13:LQ46,$B47+1,1)</f>
        <v>0</v>
      </c>
      <c r="LR47" s="535" cm="1">
        <f t="array" ref="LR47">INDEX(LR$13:LR46,$B47+1,1)</f>
        <v>0</v>
      </c>
      <c r="LS47" s="535" cm="1">
        <f t="array" ref="LS47">INDEX(LS$13:LS46,$B47+1,1)</f>
        <v>0</v>
      </c>
      <c r="LT47" s="535" cm="1">
        <f t="array" ref="LT47">INDEX(LT$13:LT46,$B47+1,1)</f>
        <v>0</v>
      </c>
      <c r="LU47" s="535" cm="1">
        <f t="array" ref="LU47">INDEX(LU$13:LU46,$B47+1,1)</f>
        <v>0</v>
      </c>
      <c r="LV47" s="535" cm="1">
        <f t="array" ref="LV47">INDEX(LV$13:LV46,$B47+1,1)</f>
        <v>0</v>
      </c>
      <c r="LW47" s="535" cm="1">
        <f t="array" ref="LW47">INDEX(LW$13:LW46,$B47+1,1)</f>
        <v>0</v>
      </c>
      <c r="LX47" s="535" cm="1">
        <f t="array" ref="LX47">INDEX(LX$13:LX46,$B47+1,1)</f>
        <v>0</v>
      </c>
      <c r="LY47" s="535" cm="1">
        <f t="array" ref="LY47">INDEX(LY$13:LY46,$B47+1,1)</f>
        <v>0</v>
      </c>
      <c r="LZ47" s="535" cm="1">
        <f t="array" ref="LZ47">INDEX(LZ$13:LZ46,$B47+1,1)</f>
        <v>0</v>
      </c>
      <c r="MA47" s="535" cm="1">
        <f t="array" ref="MA47">INDEX(MA$13:MA46,$B47+1,1)</f>
        <v>0</v>
      </c>
      <c r="MB47" s="535" cm="1">
        <f t="array" ref="MB47">INDEX(MB$13:MB46,$B47+1,1)</f>
        <v>0</v>
      </c>
      <c r="MC47" s="535" cm="1">
        <f t="array" ref="MC47">INDEX(MC$13:MC46,$B47+1,1)</f>
        <v>0</v>
      </c>
      <c r="MD47" s="535" cm="1">
        <f t="array" ref="MD47">INDEX(MD$13:MD46,$B47+1,1)</f>
        <v>0</v>
      </c>
      <c r="ME47" s="535" cm="1">
        <f t="array" ref="ME47">INDEX(ME$13:ME46,$B47+1,1)</f>
        <v>0</v>
      </c>
      <c r="MF47" s="535" cm="1">
        <f t="array" ref="MF47">INDEX(MF$13:MF46,$B47+1,1)</f>
        <v>0</v>
      </c>
      <c r="MG47" s="535" cm="1">
        <f t="array" ref="MG47">INDEX(MG$13:MG46,$B47+1,1)</f>
        <v>0</v>
      </c>
      <c r="MH47" s="535" cm="1">
        <f t="array" ref="MH47">INDEX(MH$13:MH46,$B47+1,1)</f>
        <v>0</v>
      </c>
      <c r="MI47" s="535" cm="1">
        <f t="array" ref="MI47">INDEX(MI$13:MI46,$B47+1,1)</f>
        <v>0</v>
      </c>
      <c r="MJ47" s="535" cm="1">
        <f t="array" ref="MJ47">INDEX(MJ$13:MJ46,$B47+1,1)</f>
        <v>0</v>
      </c>
      <c r="MK47" s="535" cm="1">
        <f t="array" ref="MK47">INDEX(MK$13:MK46,$B47+1,1)</f>
        <v>0</v>
      </c>
      <c r="ML47" s="535" cm="1">
        <f t="array" ref="ML47">INDEX(ML$13:ML46,$B47+1,1)</f>
        <v>0</v>
      </c>
      <c r="MM47" s="535" cm="1">
        <f t="array" ref="MM47">INDEX(MM$13:MM46,$B47+1,1)</f>
        <v>0</v>
      </c>
      <c r="MN47" s="535" cm="1">
        <f t="array" ref="MN47">INDEX(MN$13:MN46,$B47+1,1)</f>
        <v>0</v>
      </c>
      <c r="MO47" s="535" cm="1">
        <f t="array" ref="MO47">INDEX(MO$13:MO46,$B47+1,1)</f>
        <v>0</v>
      </c>
      <c r="MP47" s="535" cm="1">
        <f t="array" ref="MP47">INDEX(MP$13:MP46,$B47+1,1)</f>
        <v>0</v>
      </c>
      <c r="MQ47" s="535" cm="1">
        <f t="array" ref="MQ47">INDEX(MQ$13:MQ46,$B47+1,1)</f>
        <v>0</v>
      </c>
      <c r="MR47" s="535" cm="1">
        <f t="array" ref="MR47">INDEX(MR$13:MR46,$B47+1,1)</f>
        <v>0</v>
      </c>
      <c r="MS47" s="535" cm="1">
        <f t="array" ref="MS47">INDEX(MS$13:MS46,$B47+1,1)</f>
        <v>0</v>
      </c>
      <c r="MT47" s="535" cm="1">
        <f t="array" ref="MT47">INDEX(MT$13:MT46,$B47+1,1)</f>
        <v>0</v>
      </c>
      <c r="MU47" s="535" cm="1">
        <f t="array" ref="MU47">INDEX(MU$13:MU46,$B47+1,1)</f>
        <v>0</v>
      </c>
      <c r="MV47" s="535" cm="1">
        <f t="array" ref="MV47">INDEX(MV$13:MV46,$B47+1,1)</f>
        <v>0</v>
      </c>
      <c r="MW47" s="535" cm="1">
        <f t="array" ref="MW47">INDEX(MW$13:MW46,$B47+1,1)</f>
        <v>0</v>
      </c>
      <c r="MX47" s="535" cm="1">
        <f t="array" ref="MX47">INDEX(MX$13:MX46,$B47+1,1)</f>
        <v>0</v>
      </c>
      <c r="MY47" s="535" cm="1">
        <f t="array" ref="MY47">INDEX(MY$13:MY46,$B47+1,1)</f>
        <v>0</v>
      </c>
      <c r="MZ47" s="535" cm="1">
        <f t="array" ref="MZ47">INDEX(MZ$13:MZ46,$B47+1,1)</f>
        <v>0</v>
      </c>
      <c r="NA47" s="535" cm="1">
        <f t="array" ref="NA47">INDEX(NA$13:NA46,$B47+1,1)</f>
        <v>0</v>
      </c>
      <c r="NB47" s="535" cm="1">
        <f t="array" ref="NB47">INDEX(NB$13:NB46,$B47+1,1)</f>
        <v>0</v>
      </c>
      <c r="NC47" s="535" cm="1">
        <f t="array" ref="NC47">INDEX(NC$13:NC46,$B47+1,1)</f>
        <v>0</v>
      </c>
      <c r="ND47" s="535" cm="1">
        <f t="array" ref="ND47">INDEX(ND$13:ND46,$B47+1,1)</f>
        <v>0</v>
      </c>
      <c r="NE47" s="535" cm="1">
        <f t="array" ref="NE47">INDEX(NE$13:NE46,$B47+1,1)</f>
        <v>0</v>
      </c>
      <c r="NF47" s="535" cm="1">
        <f t="array" ref="NF47">INDEX(NF$13:NF46,$B47+1,1)</f>
        <v>0</v>
      </c>
      <c r="NG47" s="535" cm="1">
        <f t="array" ref="NG47">INDEX(NG$13:NG46,$B47+1,1)</f>
        <v>0</v>
      </c>
      <c r="NH47" s="535" cm="1">
        <f t="array" ref="NH47">INDEX(NH$13:NH46,$B47+1,1)</f>
        <v>0</v>
      </c>
      <c r="NI47" s="535" cm="1">
        <f t="array" ref="NI47">INDEX(NI$13:NI46,$B47+1,1)</f>
        <v>0</v>
      </c>
      <c r="NJ47" s="535" cm="1">
        <f t="array" ref="NJ47">INDEX(NJ$13:NJ46,$B47+1,1)</f>
        <v>0</v>
      </c>
      <c r="NK47" s="535" cm="1">
        <f t="array" ref="NK47">INDEX(NK$13:NK46,$B47+1,1)</f>
        <v>0</v>
      </c>
      <c r="NL47" s="535" cm="1">
        <f t="array" ref="NL47">INDEX(NL$13:NL46,$B47+1,1)</f>
        <v>0</v>
      </c>
      <c r="NM47" s="535" cm="1">
        <f t="array" ref="NM47">INDEX(NM$13:NM46,$B47+1,1)</f>
        <v>0</v>
      </c>
      <c r="NN47" s="535" cm="1">
        <f t="array" ref="NN47">INDEX(NN$13:NN46,$B47+1,1)</f>
        <v>0</v>
      </c>
      <c r="NO47" s="535" cm="1">
        <f t="array" ref="NO47">INDEX(NO$13:NO46,$B47+1,1)</f>
        <v>0</v>
      </c>
      <c r="NP47" s="535" cm="1">
        <f t="array" ref="NP47">INDEX(NP$13:NP46,$B47+1,1)</f>
        <v>0</v>
      </c>
      <c r="NQ47" s="535" cm="1">
        <f t="array" ref="NQ47">INDEX(NQ$13:NQ46,$B47+1,1)</f>
        <v>0</v>
      </c>
      <c r="NR47" s="535" cm="1">
        <f t="array" ref="NR47">INDEX(NR$13:NR46,$B47+1,1)</f>
        <v>0</v>
      </c>
      <c r="NS47" s="535" cm="1">
        <f t="array" ref="NS47">INDEX(NS$13:NS46,$B47+1,1)</f>
        <v>0</v>
      </c>
      <c r="NT47" s="535" cm="1">
        <f t="array" ref="NT47">INDEX(NT$13:NT46,$B47+1,1)</f>
        <v>0</v>
      </c>
      <c r="NU47" s="535" cm="1">
        <f t="array" ref="NU47">INDEX(NU$13:NU46,$B47+1,1)</f>
        <v>0</v>
      </c>
      <c r="NV47" s="535" cm="1">
        <f t="array" ref="NV47">INDEX(NV$13:NV46,$B47+1,1)</f>
        <v>0</v>
      </c>
      <c r="NW47" s="535" cm="1">
        <f t="array" ref="NW47">INDEX(NW$13:NW46,$B47+1,1)</f>
        <v>0</v>
      </c>
      <c r="NX47" s="535" cm="1">
        <f t="array" ref="NX47">INDEX(NX$13:NX46,$B47+1,1)</f>
        <v>0</v>
      </c>
      <c r="NY47" s="535" cm="1">
        <f t="array" ref="NY47">INDEX(NY$13:NY46,$B47+1,1)</f>
        <v>0</v>
      </c>
      <c r="NZ47" s="535" cm="1">
        <f t="array" ref="NZ47">INDEX(NZ$13:NZ46,$B47+1,1)</f>
        <v>0</v>
      </c>
      <c r="OA47" s="535" cm="1">
        <f t="array" ref="OA47">INDEX(OA$13:OA46,$B47+1,1)</f>
        <v>0</v>
      </c>
      <c r="OB47" s="535" cm="1">
        <f t="array" ref="OB47">INDEX(OB$13:OB46,$B47+1,1)</f>
        <v>0</v>
      </c>
      <c r="OC47" s="535" cm="1">
        <f t="array" ref="OC47">INDEX(OC$13:OC46,$B47+1,1)</f>
        <v>0</v>
      </c>
      <c r="OD47" s="535" cm="1">
        <f t="array" ref="OD47">INDEX(OD$13:OD46,$B47+1,1)</f>
        <v>0</v>
      </c>
      <c r="OE47" s="535" cm="1">
        <f t="array" ref="OE47">INDEX(OE$13:OE46,$B47+1,1)</f>
        <v>0</v>
      </c>
      <c r="OF47" s="535" cm="1">
        <f t="array" ref="OF47">INDEX(OF$13:OF46,$B47+1,1)</f>
        <v>0</v>
      </c>
      <c r="OG47" s="535" cm="1">
        <f t="array" ref="OG47">INDEX(OG$13:OG46,$B47+1,1)</f>
        <v>0</v>
      </c>
      <c r="OH47" s="535" cm="1">
        <f t="array" ref="OH47">INDEX(OH$13:OH46,$B47+1,1)</f>
        <v>0</v>
      </c>
      <c r="OI47" s="535" cm="1">
        <f t="array" ref="OI47">INDEX(OI$13:OI46,$B47+1,1)</f>
        <v>0</v>
      </c>
      <c r="OJ47" s="535" cm="1">
        <f t="array" ref="OJ47">INDEX(OJ$13:OJ46,$B47+1,1)</f>
        <v>0</v>
      </c>
      <c r="OK47" s="535" cm="1">
        <f t="array" ref="OK47">INDEX(OK$13:OK46,$B47+1,1)</f>
        <v>0</v>
      </c>
      <c r="OL47" s="535" cm="1">
        <f t="array" ref="OL47">INDEX(OL$13:OL46,$B47+1,1)</f>
        <v>0</v>
      </c>
      <c r="OM47" s="535" cm="1">
        <f t="array" ref="OM47">INDEX(OM$13:OM46,$B47+1,1)</f>
        <v>0</v>
      </c>
      <c r="ON47" s="535" cm="1">
        <f t="array" ref="ON47">INDEX(ON$13:ON46,$B47+1,1)</f>
        <v>0</v>
      </c>
      <c r="OO47" s="535" cm="1">
        <f t="array" ref="OO47">INDEX(OO$13:OO46,$B47+1,1)</f>
        <v>0</v>
      </c>
      <c r="OP47" s="535" cm="1">
        <f t="array" ref="OP47">INDEX(OP$13:OP46,$B47+1,1)</f>
        <v>0</v>
      </c>
      <c r="OQ47" s="535" cm="1">
        <f t="array" ref="OQ47">INDEX(OQ$13:OQ46,$B47+1,1)</f>
        <v>0</v>
      </c>
      <c r="OR47" s="535" cm="1">
        <f t="array" ref="OR47">INDEX(OR$13:OR46,$B47+1,1)</f>
        <v>0</v>
      </c>
      <c r="OS47" s="535" cm="1">
        <f t="array" ref="OS47">INDEX(OS$13:OS46,$B47+1,1)</f>
        <v>0</v>
      </c>
      <c r="OT47" s="535" cm="1">
        <f t="array" ref="OT47">INDEX(OT$13:OT46,$B47+1,1)</f>
        <v>0</v>
      </c>
      <c r="OU47" s="535" cm="1">
        <f t="array" ref="OU47">INDEX(OU$13:OU46,$B47+1,1)</f>
        <v>0</v>
      </c>
      <c r="OV47" s="535" cm="1">
        <f t="array" ref="OV47">INDEX(OV$13:OV46,$B47+1,1)</f>
        <v>0</v>
      </c>
      <c r="OW47" s="535" cm="1">
        <f t="array" ref="OW47">INDEX(OW$13:OW46,$B47+1,1)</f>
        <v>0</v>
      </c>
      <c r="OX47" s="535" cm="1">
        <f t="array" ref="OX47">INDEX(OX$13:OX46,$B47+1,1)</f>
        <v>0</v>
      </c>
      <c r="OY47" s="535" cm="1">
        <f t="array" ref="OY47">INDEX(OY$13:OY46,$B47+1,1)</f>
        <v>0</v>
      </c>
      <c r="OZ47" s="535" cm="1">
        <f t="array" ref="OZ47">INDEX(OZ$13:OZ46,$B47+1,1)</f>
        <v>0</v>
      </c>
      <c r="PA47" s="535" cm="1">
        <f t="array" ref="PA47">INDEX(PA$13:PA46,$B47+1,1)</f>
        <v>0</v>
      </c>
      <c r="PB47" s="535" cm="1">
        <f t="array" ref="PB47">INDEX(PB$13:PB46,$B47+1,1)</f>
        <v>0</v>
      </c>
      <c r="PC47" s="535" cm="1">
        <f t="array" ref="PC47">INDEX(PC$13:PC46,$B47+1,1)</f>
        <v>0</v>
      </c>
      <c r="PD47" s="535" cm="1">
        <f t="array" ref="PD47">INDEX(PD$13:PD46,$B47+1,1)</f>
        <v>0</v>
      </c>
      <c r="PE47" s="535" cm="1">
        <f t="array" ref="PE47">INDEX(PE$13:PE46,$B47+1,1)</f>
        <v>0</v>
      </c>
      <c r="PF47" s="535" cm="1">
        <f t="array" ref="PF47">INDEX(PF$13:PF46,$B47+1,1)</f>
        <v>0</v>
      </c>
      <c r="PG47" s="535" cm="1">
        <f t="array" ref="PG47">INDEX(PG$13:PG46,$B47+1,1)</f>
        <v>0</v>
      </c>
      <c r="PH47" s="535" cm="1">
        <f t="array" ref="PH47">INDEX(PH$13:PH46,$B47+1,1)</f>
        <v>0</v>
      </c>
      <c r="PI47" s="535" cm="1">
        <f t="array" ref="PI47">INDEX(PI$13:PI46,$B47+1,1)</f>
        <v>0</v>
      </c>
      <c r="PJ47" s="535" cm="1">
        <f t="array" ref="PJ47">INDEX(PJ$13:PJ46,$B47+1,1)</f>
        <v>0</v>
      </c>
      <c r="PK47" s="535" cm="1">
        <f t="array" ref="PK47">INDEX(PK$13:PK46,$B47+1,1)</f>
        <v>0</v>
      </c>
      <c r="PL47" s="535" cm="1">
        <f t="array" ref="PL47">INDEX(PL$13:PL46,$B47+1,1)</f>
        <v>0</v>
      </c>
      <c r="PM47" s="535" cm="1">
        <f t="array" ref="PM47">INDEX(PM$13:PM46,$B47+1,1)</f>
        <v>0</v>
      </c>
      <c r="PN47" s="535" cm="1">
        <f t="array" ref="PN47">INDEX(PN$13:PN46,$B47+1,1)</f>
        <v>0</v>
      </c>
      <c r="PO47" s="535" cm="1">
        <f t="array" ref="PO47">INDEX(PO$13:PO46,$B47+1,1)</f>
        <v>0</v>
      </c>
      <c r="PP47" s="535" cm="1">
        <f t="array" ref="PP47">INDEX(PP$13:PP46,$B47+1,1)</f>
        <v>0</v>
      </c>
      <c r="PQ47" s="535" cm="1">
        <f t="array" ref="PQ47">INDEX(PQ$13:PQ46,$B47+1,1)</f>
        <v>0</v>
      </c>
      <c r="PR47" s="535" cm="1">
        <f t="array" ref="PR47">INDEX(PR$13:PR46,$B47+1,1)</f>
        <v>0</v>
      </c>
      <c r="PS47" s="535" cm="1">
        <f t="array" ref="PS47">INDEX(PS$13:PS46,$B47+1,1)</f>
        <v>0</v>
      </c>
      <c r="PT47" s="535" cm="1">
        <f t="array" ref="PT47">INDEX(PT$13:PT46,$B47+1,1)</f>
        <v>0</v>
      </c>
      <c r="PU47" s="535" cm="1">
        <f t="array" ref="PU47">INDEX(PU$13:PU46,$B47+1,1)</f>
        <v>0</v>
      </c>
      <c r="PV47" s="535" cm="1">
        <f t="array" ref="PV47">INDEX(PV$13:PV46,$B47+1,1)</f>
        <v>0</v>
      </c>
      <c r="PW47" s="535" cm="1">
        <f t="array" ref="PW47">INDEX(PW$13:PW46,$B47+1,1)</f>
        <v>0</v>
      </c>
      <c r="PX47" s="535" cm="1">
        <f t="array" ref="PX47">INDEX(PX$13:PX46,$B47+1,1)</f>
        <v>0</v>
      </c>
      <c r="PY47" s="535" cm="1">
        <f t="array" ref="PY47">INDEX(PY$13:PY46,$B47+1,1)</f>
        <v>0</v>
      </c>
      <c r="PZ47" s="535" cm="1">
        <f t="array" ref="PZ47">INDEX(PZ$13:PZ46,$B47+1,1)</f>
        <v>0</v>
      </c>
      <c r="QA47" s="535" cm="1">
        <f t="array" ref="QA47">INDEX(QA$13:QA46,$B47+1,1)</f>
        <v>0</v>
      </c>
      <c r="QB47" s="535" cm="1">
        <f t="array" ref="QB47">INDEX(QB$13:QB46,$B47+1,1)</f>
        <v>0</v>
      </c>
      <c r="QC47" s="535" cm="1">
        <f t="array" ref="QC47">INDEX(QC$13:QC46,$B47+1,1)</f>
        <v>0</v>
      </c>
      <c r="QD47" s="535" cm="1">
        <f t="array" ref="QD47">INDEX(QD$13:QD46,$B47+1,1)</f>
        <v>0</v>
      </c>
      <c r="QE47" s="535" cm="1">
        <f t="array" ref="QE47">INDEX(QE$13:QE46,$B47+1,1)</f>
        <v>0</v>
      </c>
      <c r="QF47" s="535" cm="1">
        <f t="array" ref="QF47">INDEX(QF$13:QF46,$B47+1,1)</f>
        <v>0</v>
      </c>
      <c r="QG47" s="535" cm="1">
        <f t="array" ref="QG47">INDEX(QG$13:QG46,$B47+1,1)</f>
        <v>0</v>
      </c>
      <c r="QH47" s="535" cm="1">
        <f t="array" ref="QH47">INDEX(QH$13:QH46,$B47+1,1)</f>
        <v>0</v>
      </c>
      <c r="QI47" s="535" cm="1">
        <f t="array" ref="QI47">INDEX(QI$13:QI46,$B47+1,1)</f>
        <v>0</v>
      </c>
      <c r="QJ47" s="535" cm="1">
        <f t="array" ref="QJ47">INDEX(QJ$13:QJ46,$B47+1,1)</f>
        <v>0</v>
      </c>
      <c r="QK47" s="535" cm="1">
        <f t="array" ref="QK47">INDEX(QK$13:QK46,$B47+1,1)</f>
        <v>0</v>
      </c>
      <c r="QL47" s="535" cm="1">
        <f t="array" ref="QL47">INDEX(QL$13:QL46,$B47+1,1)</f>
        <v>0</v>
      </c>
      <c r="QM47" s="535" cm="1">
        <f t="array" ref="QM47">INDEX(QM$13:QM46,$B47+1,1)</f>
        <v>0</v>
      </c>
      <c r="QN47" s="535" cm="1">
        <f t="array" ref="QN47">INDEX(QN$13:QN46,$B47+1,1)</f>
        <v>0</v>
      </c>
      <c r="QO47" s="535" cm="1">
        <f t="array" ref="QO47">INDEX(QO$13:QO46,$B47+1,1)</f>
        <v>0</v>
      </c>
      <c r="QP47" s="535" cm="1">
        <f t="array" ref="QP47">INDEX(QP$13:QP46,$B47+1,1)</f>
        <v>0</v>
      </c>
      <c r="QQ47" s="535" cm="1">
        <f t="array" ref="QQ47">INDEX(QQ$13:QQ46,$B47+1,1)</f>
        <v>0</v>
      </c>
      <c r="QR47" s="535" cm="1">
        <f t="array" ref="QR47">INDEX(QR$13:QR46,$B47+1,1)</f>
        <v>0</v>
      </c>
      <c r="QS47" s="535" cm="1">
        <f t="array" ref="QS47">INDEX(QS$13:QS46,$B47+1,1)</f>
        <v>0</v>
      </c>
      <c r="QT47" s="535" cm="1">
        <f t="array" ref="QT47">INDEX(QT$13:QT46,$B47+1,1)</f>
        <v>0</v>
      </c>
      <c r="QU47" s="535" cm="1">
        <f t="array" ref="QU47">INDEX(QU$13:QU46,$B47+1,1)</f>
        <v>0</v>
      </c>
      <c r="QV47" s="535" cm="1">
        <f t="array" ref="QV47">INDEX(QV$13:QV46,$B47+1,1)</f>
        <v>0</v>
      </c>
      <c r="QW47" s="535" cm="1">
        <f t="array" ref="QW47">INDEX(QW$13:QW46,$B47+1,1)</f>
        <v>0</v>
      </c>
      <c r="QX47" s="535" cm="1">
        <f t="array" ref="QX47">INDEX(QX$13:QX46,$B47+1,1)</f>
        <v>0</v>
      </c>
      <c r="QY47" s="535" cm="1">
        <f t="array" ref="QY47">INDEX(QY$13:QY46,$B47+1,1)</f>
        <v>0</v>
      </c>
      <c r="QZ47" s="535" cm="1">
        <f t="array" ref="QZ47">INDEX(QZ$13:QZ46,$B47+1,1)</f>
        <v>0</v>
      </c>
      <c r="RA47" s="535" cm="1">
        <f t="array" ref="RA47">INDEX(RA$13:RA46,$B47+1,1)</f>
        <v>0</v>
      </c>
      <c r="RB47" s="535" cm="1">
        <f t="array" ref="RB47">INDEX(RB$13:RB46,$B47+1,1)</f>
        <v>0</v>
      </c>
      <c r="RC47" s="535" cm="1">
        <f t="array" ref="RC47">INDEX(RC$13:RC46,$B47+1,1)</f>
        <v>0</v>
      </c>
      <c r="RD47" s="535" cm="1">
        <f t="array" ref="RD47">INDEX(RD$13:RD46,$B47+1,1)</f>
        <v>0</v>
      </c>
      <c r="RE47" s="535" cm="1">
        <f t="array" ref="RE47">INDEX(RE$13:RE46,$B47+1,1)</f>
        <v>0</v>
      </c>
      <c r="RF47" s="535" cm="1">
        <f t="array" ref="RF47">INDEX(RF$13:RF46,$B47+1,1)</f>
        <v>0</v>
      </c>
      <c r="RG47" s="535" cm="1">
        <f t="array" ref="RG47">INDEX(RG$13:RG46,$B47+1,1)</f>
        <v>0</v>
      </c>
      <c r="RH47" s="535" cm="1">
        <f t="array" ref="RH47">INDEX(RH$13:RH46,$B47+1,1)</f>
        <v>0</v>
      </c>
      <c r="RI47" s="535" cm="1">
        <f t="array" ref="RI47">INDEX(RI$13:RI46,$B47+1,1)</f>
        <v>0</v>
      </c>
      <c r="RJ47" s="535" cm="1">
        <f t="array" ref="RJ47">INDEX(RJ$13:RJ46,$B47+1,1)</f>
        <v>0</v>
      </c>
      <c r="RK47" s="535" cm="1">
        <f t="array" ref="RK47">INDEX(RK$13:RK46,$B47+1,1)</f>
        <v>0</v>
      </c>
      <c r="RL47" s="535" cm="1">
        <f t="array" ref="RL47">INDEX(RL$13:RL46,$B47+1,1)</f>
        <v>0</v>
      </c>
      <c r="RM47" s="535" cm="1">
        <f t="array" ref="RM47">INDEX(RM$13:RM46,$B47+1,1)</f>
        <v>0</v>
      </c>
      <c r="RN47" s="535" cm="1">
        <f t="array" ref="RN47">INDEX(RN$13:RN46,$B47+1,1)</f>
        <v>0</v>
      </c>
      <c r="RO47" s="535" cm="1">
        <f t="array" ref="RO47">INDEX(RO$13:RO46,$B47+1,1)</f>
        <v>0</v>
      </c>
      <c r="RP47" s="535" cm="1">
        <f t="array" ref="RP47">INDEX(RP$13:RP46,$B47+1,1)</f>
        <v>0</v>
      </c>
      <c r="RQ47" s="535" cm="1">
        <f t="array" ref="RQ47">INDEX(RQ$13:RQ46,$B47+1,1)</f>
        <v>0</v>
      </c>
      <c r="RR47" s="535" cm="1">
        <f t="array" ref="RR47">INDEX(RR$13:RR46,$B47+1,1)</f>
        <v>0</v>
      </c>
      <c r="RS47" s="535" cm="1">
        <f t="array" ref="RS47">INDEX(RS$13:RS46,$B47+1,1)</f>
        <v>0</v>
      </c>
      <c r="RT47" s="535" cm="1">
        <f t="array" ref="RT47">INDEX(RT$13:RT46,$B47+1,1)</f>
        <v>0</v>
      </c>
      <c r="RU47" s="535" cm="1">
        <f t="array" ref="RU47">INDEX(RU$13:RU46,$B47+1,1)</f>
        <v>0</v>
      </c>
      <c r="RV47" s="535" cm="1">
        <f t="array" ref="RV47">INDEX(RV$13:RV46,$B47+1,1)</f>
        <v>0</v>
      </c>
      <c r="RW47" s="535" cm="1">
        <f t="array" ref="RW47">INDEX(RW$13:RW46,$B47+1,1)</f>
        <v>0</v>
      </c>
      <c r="RX47" s="535" cm="1">
        <f t="array" ref="RX47">INDEX(RX$13:RX46,$B47+1,1)</f>
        <v>0</v>
      </c>
      <c r="RY47" s="535" cm="1">
        <f t="array" ref="RY47">INDEX(RY$13:RY46,$B47+1,1)</f>
        <v>0</v>
      </c>
      <c r="RZ47" s="535" cm="1">
        <f t="array" ref="RZ47">INDEX(RZ$13:RZ46,$B47+1,1)</f>
        <v>0</v>
      </c>
      <c r="SA47" s="535" cm="1">
        <f t="array" ref="SA47">INDEX(SA$13:SA46,$B47+1,1)</f>
        <v>0</v>
      </c>
      <c r="SB47" s="535" cm="1">
        <f t="array" ref="SB47">INDEX(SB$13:SB46,$B47+1,1)</f>
        <v>0</v>
      </c>
      <c r="SC47" s="535" cm="1">
        <f t="array" ref="SC47">INDEX(SC$13:SC46,$B47+1,1)</f>
        <v>0</v>
      </c>
      <c r="SD47" s="535" cm="1">
        <f t="array" ref="SD47">INDEX(SD$13:SD46,$B47+1,1)</f>
        <v>0</v>
      </c>
      <c r="SE47" s="535" cm="1">
        <f t="array" ref="SE47">INDEX(SE$13:SE46,$B47+1,1)</f>
        <v>0</v>
      </c>
      <c r="SF47" s="535" cm="1">
        <f t="array" ref="SF47">INDEX(SF$13:SF46,$B47+1,1)</f>
        <v>0</v>
      </c>
      <c r="SG47" s="535" cm="1">
        <f t="array" ref="SG47">INDEX(SG$13:SG46,$B47+1,1)</f>
        <v>0</v>
      </c>
      <c r="SH47" s="535" cm="1">
        <f t="array" ref="SH47">INDEX(SH$13:SH46,$B47+1,1)</f>
        <v>0</v>
      </c>
      <c r="SI47" s="535" cm="1">
        <f t="array" ref="SI47">INDEX(SI$13:SI46,$B47+1,1)</f>
        <v>0</v>
      </c>
      <c r="SJ47" s="535" cm="1">
        <f t="array" ref="SJ47">INDEX(SJ$13:SJ46,$B47+1,1)</f>
        <v>0</v>
      </c>
      <c r="SK47" s="535" cm="1">
        <f t="array" ref="SK47">INDEX(SK$13:SK46,$B47+1,1)</f>
        <v>0</v>
      </c>
      <c r="SL47" s="535" cm="1">
        <f t="array" ref="SL47">INDEX(SL$13:SL46,$B47+1,1)</f>
        <v>0</v>
      </c>
      <c r="SM47" s="535" cm="1">
        <f t="array" ref="SM47">INDEX(SM$13:SM46,$B47+1,1)</f>
        <v>0</v>
      </c>
      <c r="SN47" s="535" cm="1">
        <f t="array" ref="SN47">INDEX(SN$13:SN46,$B47+1,1)</f>
        <v>0</v>
      </c>
      <c r="SO47" s="535" cm="1">
        <f t="array" ref="SO47">INDEX(SO$13:SO46,$B47+1,1)</f>
        <v>0</v>
      </c>
      <c r="SP47" s="535" cm="1">
        <f t="array" ref="SP47">INDEX(SP$13:SP46,$B47+1,1)</f>
        <v>0</v>
      </c>
      <c r="SQ47" s="535" cm="1">
        <f t="array" ref="SQ47">INDEX(SQ$13:SQ46,$B47+1,1)</f>
        <v>0</v>
      </c>
      <c r="SR47" s="535" cm="1">
        <f t="array" ref="SR47">INDEX(SR$13:SR46,$B47+1,1)</f>
        <v>0</v>
      </c>
      <c r="SS47" s="535" cm="1">
        <f t="array" ref="SS47">INDEX(SS$13:SS46,$B47+1,1)</f>
        <v>0</v>
      </c>
      <c r="ST47" s="535" cm="1">
        <f t="array" ref="ST47">INDEX(ST$13:ST46,$B47+1,1)</f>
        <v>0</v>
      </c>
      <c r="SU47" s="535" cm="1">
        <f t="array" ref="SU47">INDEX(SU$13:SU46,$B47+1,1)</f>
        <v>0</v>
      </c>
      <c r="SV47" s="535" cm="1">
        <f t="array" ref="SV47">INDEX(SV$13:SV46,$B47+1,1)</f>
        <v>0</v>
      </c>
      <c r="SW47" s="535" cm="1">
        <f t="array" ref="SW47">INDEX(SW$13:SW46,$B47+1,1)</f>
        <v>0</v>
      </c>
      <c r="SX47" s="535" cm="1">
        <f t="array" ref="SX47">INDEX(SX$13:SX46,$B47+1,1)</f>
        <v>0</v>
      </c>
      <c r="SY47" s="535" cm="1">
        <f t="array" ref="SY47">INDEX(SY$13:SY46,$B47+1,1)</f>
        <v>0</v>
      </c>
      <c r="SZ47" s="535" cm="1">
        <f t="array" ref="SZ47">INDEX(SZ$13:SZ46,$B47+1,1)</f>
        <v>0</v>
      </c>
      <c r="TA47" s="535" cm="1">
        <f t="array" ref="TA47">INDEX(TA$13:TA46,$B47+1,1)</f>
        <v>0</v>
      </c>
      <c r="TB47" s="535" cm="1">
        <f t="array" ref="TB47">INDEX(TB$13:TB46,$B47+1,1)</f>
        <v>0</v>
      </c>
      <c r="TC47" s="535" cm="1">
        <f t="array" ref="TC47">INDEX(TC$13:TC46,$B47+1,1)</f>
        <v>0</v>
      </c>
      <c r="TD47" s="535" cm="1">
        <f t="array" ref="TD47">INDEX(TD$13:TD46,$B47+1,1)</f>
        <v>0</v>
      </c>
      <c r="TE47" s="535" cm="1">
        <f t="array" ref="TE47">INDEX(TE$13:TE46,$B47+1,1)</f>
        <v>0</v>
      </c>
      <c r="TF47" s="535" cm="1">
        <f t="array" ref="TF47">INDEX(TF$13:TF46,$B47+1,1)</f>
        <v>0</v>
      </c>
      <c r="TG47" s="535" cm="1">
        <f t="array" ref="TG47">INDEX(TG$13:TG46,$B47+1,1)</f>
        <v>0</v>
      </c>
      <c r="TH47" s="535" cm="1">
        <f t="array" ref="TH47">INDEX(TH$13:TH46,$B47+1,1)</f>
        <v>0</v>
      </c>
      <c r="TI47" s="535" cm="1">
        <f t="array" ref="TI47">INDEX(TI$13:TI46,$B47+1,1)</f>
        <v>0</v>
      </c>
      <c r="TJ47" s="535" cm="1">
        <f t="array" ref="TJ47">INDEX(TJ$13:TJ46,$B47+1,1)</f>
        <v>0</v>
      </c>
      <c r="TK47" s="535" cm="1">
        <f t="array" ref="TK47">INDEX(TK$13:TK46,$B47+1,1)</f>
        <v>0</v>
      </c>
      <c r="TL47" s="535" cm="1">
        <f t="array" ref="TL47">INDEX(TL$13:TL46,$B47+1,1)</f>
        <v>0</v>
      </c>
      <c r="TM47" s="535" cm="1">
        <f t="array" ref="TM47">INDEX(TM$13:TM46,$B47+1,1)</f>
        <v>0</v>
      </c>
      <c r="TN47" s="535" cm="1">
        <f t="array" ref="TN47">INDEX(TN$13:TN46,$B47+1,1)</f>
        <v>0</v>
      </c>
      <c r="TO47" s="535" cm="1">
        <f t="array" ref="TO47">INDEX(TO$13:TO46,$B47+1,1)</f>
        <v>0</v>
      </c>
      <c r="TP47" s="535" cm="1">
        <f t="array" ref="TP47">INDEX(TP$13:TP46,$B47+1,1)</f>
        <v>0</v>
      </c>
      <c r="TQ47" s="535" cm="1">
        <f t="array" ref="TQ47">INDEX(TQ$13:TQ46,$B47+1,1)</f>
        <v>0</v>
      </c>
      <c r="TR47" s="535" cm="1">
        <f t="array" ref="TR47">INDEX(TR$13:TR46,$B47+1,1)</f>
        <v>0</v>
      </c>
      <c r="TS47" s="535" cm="1">
        <f t="array" ref="TS47">INDEX(TS$13:TS46,$B47+1,1)</f>
        <v>0</v>
      </c>
      <c r="TT47" s="535" cm="1">
        <f t="array" ref="TT47">INDEX(TT$13:TT46,$B47+1,1)</f>
        <v>0</v>
      </c>
      <c r="TU47" s="535" cm="1">
        <f t="array" ref="TU47">INDEX(TU$13:TU46,$B47+1,1)</f>
        <v>0</v>
      </c>
      <c r="TV47" s="535" cm="1">
        <f t="array" ref="TV47">INDEX(TV$13:TV46,$B47+1,1)</f>
        <v>0</v>
      </c>
      <c r="TW47" s="535" cm="1">
        <f t="array" ref="TW47">INDEX(TW$13:TW46,$B47+1,1)</f>
        <v>0</v>
      </c>
      <c r="TX47" s="535" cm="1">
        <f t="array" ref="TX47">INDEX(TX$13:TX46,$B47+1,1)</f>
        <v>0</v>
      </c>
      <c r="TY47" s="535" cm="1">
        <f t="array" ref="TY47">INDEX(TY$13:TY46,$B47+1,1)</f>
        <v>0</v>
      </c>
      <c r="TZ47" s="535" cm="1">
        <f t="array" ref="TZ47">INDEX(TZ$13:TZ46,$B47+1,1)</f>
        <v>0</v>
      </c>
      <c r="UA47" s="535" cm="1">
        <f t="array" ref="UA47">INDEX(UA$13:UA46,$B47+1,1)</f>
        <v>0</v>
      </c>
      <c r="UB47" s="535" cm="1">
        <f t="array" ref="UB47">INDEX(UB$13:UB46,$B47+1,1)</f>
        <v>0</v>
      </c>
      <c r="UC47" s="535" cm="1">
        <f t="array" ref="UC47">INDEX(UC$13:UC46,$B47+1,1)</f>
        <v>0</v>
      </c>
      <c r="UD47" s="535" cm="1">
        <f t="array" ref="UD47">INDEX(UD$13:UD46,$B47+1,1)</f>
        <v>0</v>
      </c>
      <c r="UE47" s="535" cm="1">
        <f t="array" ref="UE47">INDEX(UE$13:UE46,$B47+1,1)</f>
        <v>0</v>
      </c>
      <c r="UF47" s="535" cm="1">
        <f t="array" ref="UF47">INDEX(UF$13:UF46,$B47+1,1)</f>
        <v>0</v>
      </c>
      <c r="UG47" s="535" cm="1">
        <f t="array" ref="UG47">INDEX(UG$13:UG46,$B47+1,1)</f>
        <v>0</v>
      </c>
      <c r="UH47" s="535" cm="1">
        <f t="array" ref="UH47">INDEX(UH$13:UH46,$B47+1,1)</f>
        <v>0</v>
      </c>
      <c r="UI47" s="535" cm="1">
        <f t="array" ref="UI47">INDEX(UI$13:UI46,$B47+1,1)</f>
        <v>0</v>
      </c>
      <c r="UJ47" s="535" cm="1">
        <f t="array" ref="UJ47">INDEX(UJ$13:UJ46,$B47+1,1)</f>
        <v>0</v>
      </c>
      <c r="UK47" s="535" cm="1">
        <f t="array" ref="UK47">INDEX(UK$13:UK46,$B47+1,1)</f>
        <v>0</v>
      </c>
      <c r="UL47" s="535" cm="1">
        <f t="array" ref="UL47">INDEX(UL$13:UL46,$B47+1,1)</f>
        <v>0</v>
      </c>
      <c r="UM47" s="535" cm="1">
        <f t="array" ref="UM47">INDEX(UM$13:UM46,$B47+1,1)</f>
        <v>0</v>
      </c>
      <c r="UN47" s="535" cm="1">
        <f t="array" ref="UN47">INDEX(UN$13:UN46,$B47+1,1)</f>
        <v>0</v>
      </c>
      <c r="UO47" s="535" cm="1">
        <f t="array" ref="UO47">INDEX(UO$13:UO46,$B47+1,1)</f>
        <v>0</v>
      </c>
      <c r="UP47" s="535" cm="1">
        <f t="array" ref="UP47">INDEX(UP$13:UP46,$B47+1,1)</f>
        <v>0</v>
      </c>
      <c r="UQ47" s="535" cm="1">
        <f t="array" ref="UQ47">INDEX(UQ$13:UQ46,$B47+1,1)</f>
        <v>0</v>
      </c>
      <c r="UR47" s="535" cm="1">
        <f t="array" ref="UR47">INDEX(UR$13:UR46,$B47+1,1)</f>
        <v>0</v>
      </c>
      <c r="US47" s="535" cm="1">
        <f t="array" ref="US47">INDEX(US$13:US46,$B47+1,1)</f>
        <v>0</v>
      </c>
      <c r="UT47" s="535" cm="1">
        <f t="array" ref="UT47">INDEX(UT$13:UT46,$B47+1,1)</f>
        <v>0</v>
      </c>
      <c r="UU47" s="535" cm="1">
        <f t="array" ref="UU47">INDEX(UU$13:UU46,$B47+1,1)</f>
        <v>0</v>
      </c>
      <c r="UV47" s="535" cm="1">
        <f t="array" ref="UV47">INDEX(UV$13:UV46,$B47+1,1)</f>
        <v>0</v>
      </c>
      <c r="UW47" s="535" cm="1">
        <f t="array" ref="UW47">INDEX(UW$13:UW46,$B47+1,1)</f>
        <v>0</v>
      </c>
      <c r="UX47" s="535" cm="1">
        <f t="array" ref="UX47">INDEX(UX$13:UX46,$B47+1,1)</f>
        <v>0</v>
      </c>
      <c r="UY47" s="535" cm="1">
        <f t="array" ref="UY47">INDEX(UY$13:UY46,$B47+1,1)</f>
        <v>0</v>
      </c>
      <c r="UZ47" s="535" cm="1">
        <f t="array" ref="UZ47">INDEX(UZ$13:UZ46,$B47+1,1)</f>
        <v>0</v>
      </c>
      <c r="VA47" s="535" cm="1">
        <f t="array" ref="VA47">INDEX(VA$13:VA46,$B47+1,1)</f>
        <v>0</v>
      </c>
      <c r="VB47" s="535" cm="1">
        <f t="array" ref="VB47">INDEX(VB$13:VB46,$B47+1,1)</f>
        <v>0</v>
      </c>
      <c r="VC47" s="535" cm="1">
        <f t="array" ref="VC47">INDEX(VC$13:VC46,$B47+1,1)</f>
        <v>0</v>
      </c>
      <c r="VD47" s="535" cm="1">
        <f t="array" ref="VD47">INDEX(VD$13:VD46,$B47+1,1)</f>
        <v>0</v>
      </c>
      <c r="VE47" s="535" cm="1">
        <f t="array" ref="VE47">INDEX(VE$13:VE46,$B47+1,1)</f>
        <v>0</v>
      </c>
      <c r="VF47" s="535" cm="1">
        <f t="array" ref="VF47">INDEX(VF$13:VF46,$B47+1,1)</f>
        <v>0</v>
      </c>
      <c r="VG47" s="535" cm="1">
        <f t="array" ref="VG47">INDEX(VG$13:VG46,$B47+1,1)</f>
        <v>0</v>
      </c>
      <c r="VH47" s="535" cm="1">
        <f t="array" ref="VH47">INDEX(VH$13:VH46,$B47+1,1)</f>
        <v>0</v>
      </c>
      <c r="VI47" s="535" cm="1">
        <f t="array" ref="VI47">INDEX(VI$13:VI46,$B47+1,1)</f>
        <v>0</v>
      </c>
      <c r="VJ47" s="535" cm="1">
        <f t="array" ref="VJ47">INDEX(VJ$13:VJ46,$B47+1,1)</f>
        <v>0</v>
      </c>
      <c r="VK47" s="535" cm="1">
        <f t="array" ref="VK47">INDEX(VK$13:VK46,$B47+1,1)</f>
        <v>0</v>
      </c>
      <c r="VL47" s="535" cm="1">
        <f t="array" ref="VL47">INDEX(VL$13:VL46,$B47+1,1)</f>
        <v>0</v>
      </c>
      <c r="VM47" s="535" cm="1">
        <f t="array" ref="VM47">INDEX(VM$13:VM46,$B47+1,1)</f>
        <v>0</v>
      </c>
      <c r="VN47" s="535" cm="1">
        <f t="array" ref="VN47">INDEX(VN$13:VN46,$B47+1,1)</f>
        <v>0</v>
      </c>
      <c r="VO47" s="535" cm="1">
        <f t="array" ref="VO47">INDEX(VO$13:VO46,$B47+1,1)</f>
        <v>0</v>
      </c>
      <c r="VP47" s="535" cm="1">
        <f t="array" ref="VP47">INDEX(VP$13:VP46,$B47+1,1)</f>
        <v>0</v>
      </c>
      <c r="VQ47" s="535" cm="1">
        <f t="array" ref="VQ47">INDEX(VQ$13:VQ46,$B47+1,1)</f>
        <v>0</v>
      </c>
      <c r="VR47" s="535" cm="1">
        <f t="array" ref="VR47">INDEX(VR$13:VR46,$B47+1,1)</f>
        <v>0</v>
      </c>
      <c r="VS47" s="535" cm="1">
        <f t="array" ref="VS47">INDEX(VS$13:VS46,$B47+1,1)</f>
        <v>0</v>
      </c>
      <c r="VT47" s="535" cm="1">
        <f t="array" ref="VT47">INDEX(VT$13:VT46,$B47+1,1)</f>
        <v>0</v>
      </c>
      <c r="VU47" s="535" cm="1">
        <f t="array" ref="VU47">INDEX(VU$13:VU46,$B47+1,1)</f>
        <v>0</v>
      </c>
      <c r="VV47" s="535" cm="1">
        <f t="array" ref="VV47">INDEX(VV$13:VV46,$B47+1,1)</f>
        <v>0</v>
      </c>
      <c r="VW47" s="535" cm="1">
        <f t="array" ref="VW47">INDEX(VW$13:VW46,$B47+1,1)</f>
        <v>0</v>
      </c>
      <c r="VX47" s="535" cm="1">
        <f t="array" ref="VX47">INDEX(VX$13:VX46,$B47+1,1)</f>
        <v>0</v>
      </c>
      <c r="VY47" s="535" cm="1">
        <f t="array" ref="VY47">INDEX(VY$13:VY46,$B47+1,1)</f>
        <v>0</v>
      </c>
      <c r="VZ47" s="535" cm="1">
        <f t="array" ref="VZ47">INDEX(VZ$13:VZ46,$B47+1,1)</f>
        <v>0</v>
      </c>
      <c r="WA47" s="535" cm="1">
        <f t="array" ref="WA47">INDEX(WA$13:WA46,$B47+1,1)</f>
        <v>0</v>
      </c>
      <c r="WB47" s="535" cm="1">
        <f t="array" ref="WB47">INDEX(WB$13:WB46,$B47+1,1)</f>
        <v>0</v>
      </c>
      <c r="WC47" s="535" cm="1">
        <f t="array" ref="WC47">INDEX(WC$13:WC46,$B47+1,1)</f>
        <v>0</v>
      </c>
      <c r="WD47" s="535" cm="1">
        <f t="array" ref="WD47">INDEX(WD$13:WD46,$B47+1,1)</f>
        <v>0</v>
      </c>
      <c r="WE47" s="535" cm="1">
        <f t="array" ref="WE47">INDEX(WE$13:WE46,$B47+1,1)</f>
        <v>0</v>
      </c>
      <c r="WF47" s="535" cm="1">
        <f t="array" ref="WF47">INDEX(WF$13:WF46,$B47+1,1)</f>
        <v>0</v>
      </c>
      <c r="WG47" s="535" cm="1">
        <f t="array" ref="WG47">INDEX(WG$13:WG46,$B47+1,1)</f>
        <v>0</v>
      </c>
      <c r="WH47" s="535" cm="1">
        <f t="array" ref="WH47">INDEX(WH$13:WH46,$B47+1,1)</f>
        <v>0</v>
      </c>
      <c r="WI47" s="535" cm="1">
        <f t="array" ref="WI47">INDEX(WI$13:WI46,$B47+1,1)</f>
        <v>0</v>
      </c>
      <c r="WJ47" s="535" cm="1">
        <f t="array" ref="WJ47">INDEX(WJ$13:WJ46,$B47+1,1)</f>
        <v>0</v>
      </c>
      <c r="WK47" s="535" cm="1">
        <f t="array" ref="WK47">INDEX(WK$13:WK46,$B47+1,1)</f>
        <v>0</v>
      </c>
      <c r="WL47" s="535" cm="1">
        <f t="array" ref="WL47">INDEX(WL$13:WL46,$B47+1,1)</f>
        <v>0</v>
      </c>
      <c r="WM47" s="535" cm="1">
        <f t="array" ref="WM47">INDEX(WM$13:WM46,$B47+1,1)</f>
        <v>0</v>
      </c>
      <c r="WN47" s="535" cm="1">
        <f t="array" ref="WN47">INDEX(WN$13:WN46,$B47+1,1)</f>
        <v>0</v>
      </c>
      <c r="WO47" s="535" cm="1">
        <f t="array" ref="WO47">INDEX(WO$13:WO46,$B47+1,1)</f>
        <v>0</v>
      </c>
      <c r="WP47" s="535" cm="1">
        <f t="array" ref="WP47">INDEX(WP$13:WP46,$B47+1,1)</f>
        <v>0</v>
      </c>
      <c r="WQ47" s="535" cm="1">
        <f t="array" ref="WQ47">INDEX(WQ$13:WQ46,$B47+1,1)</f>
        <v>0</v>
      </c>
      <c r="WR47" s="535" cm="1">
        <f t="array" ref="WR47">INDEX(WR$13:WR46,$B47+1,1)</f>
        <v>0</v>
      </c>
      <c r="WS47" s="535" cm="1">
        <f t="array" ref="WS47">INDEX(WS$13:WS46,$B47+1,1)</f>
        <v>0</v>
      </c>
      <c r="WT47" s="535" cm="1">
        <f t="array" ref="WT47">INDEX(WT$13:WT46,$B47+1,1)</f>
        <v>0</v>
      </c>
      <c r="WU47" s="535" cm="1">
        <f t="array" ref="WU47">INDEX(WU$13:WU46,$B47+1,1)</f>
        <v>0</v>
      </c>
      <c r="WV47" s="535" cm="1">
        <f t="array" ref="WV47">INDEX(WV$13:WV46,$B47+1,1)</f>
        <v>0</v>
      </c>
      <c r="WW47" s="535" cm="1">
        <f t="array" ref="WW47">INDEX(WW$13:WW46,$B47+1,1)</f>
        <v>0</v>
      </c>
      <c r="WX47" s="535" cm="1">
        <f t="array" ref="WX47">INDEX(WX$13:WX46,$B47+1,1)</f>
        <v>0</v>
      </c>
      <c r="WY47" s="535" cm="1">
        <f t="array" ref="WY47">INDEX(WY$13:WY46,$B47+1,1)</f>
        <v>0</v>
      </c>
      <c r="WZ47" s="535" cm="1">
        <f t="array" ref="WZ47">INDEX(WZ$13:WZ46,$B47+1,1)</f>
        <v>0</v>
      </c>
      <c r="XA47" s="535" cm="1">
        <f t="array" ref="XA47">INDEX(XA$13:XA46,$B47+1,1)</f>
        <v>0</v>
      </c>
      <c r="XB47" s="535" cm="1">
        <f t="array" ref="XB47">INDEX(XB$13:XB46,$B47+1,1)</f>
        <v>0</v>
      </c>
      <c r="XC47" s="535" cm="1">
        <f t="array" ref="XC47">INDEX(XC$13:XC46,$B47+1,1)</f>
        <v>0</v>
      </c>
      <c r="XD47" s="535" cm="1">
        <f t="array" ref="XD47">INDEX(XD$13:XD46,$B47+1,1)</f>
        <v>0</v>
      </c>
      <c r="XE47" s="535" cm="1">
        <f t="array" ref="XE47">INDEX(XE$13:XE46,$B47+1,1)</f>
        <v>0</v>
      </c>
      <c r="XF47" s="535" cm="1">
        <f t="array" ref="XF47">INDEX(XF$13:XF46,$B47+1,1)</f>
        <v>0</v>
      </c>
      <c r="XG47" s="535" cm="1">
        <f t="array" ref="XG47">INDEX(XG$13:XG46,$B47+1,1)</f>
        <v>0</v>
      </c>
      <c r="XH47" s="535" cm="1">
        <f t="array" ref="XH47">INDEX(XH$13:XH46,$B47+1,1)</f>
        <v>0</v>
      </c>
      <c r="XI47" s="535" cm="1">
        <f t="array" ref="XI47">INDEX(XI$13:XI46,$B47+1,1)</f>
        <v>0</v>
      </c>
      <c r="XJ47" s="535" cm="1">
        <f t="array" ref="XJ47">INDEX(XJ$13:XJ46,$B47+1,1)</f>
        <v>0</v>
      </c>
      <c r="XK47" s="535" cm="1">
        <f t="array" ref="XK47">INDEX(XK$13:XK46,$B47+1,1)</f>
        <v>0</v>
      </c>
      <c r="XL47" s="535" cm="1">
        <f t="array" ref="XL47">INDEX(XL$13:XL46,$B47+1,1)</f>
        <v>0</v>
      </c>
      <c r="XM47" s="535" cm="1">
        <f t="array" ref="XM47">INDEX(XM$13:XM46,$B47+1,1)</f>
        <v>0</v>
      </c>
      <c r="XN47" s="535" cm="1">
        <f t="array" ref="XN47">INDEX(XN$13:XN46,$B47+1,1)</f>
        <v>0</v>
      </c>
      <c r="XO47" s="535" cm="1">
        <f t="array" ref="XO47">INDEX(XO$13:XO46,$B47+1,1)</f>
        <v>0</v>
      </c>
      <c r="XP47" s="535" cm="1">
        <f t="array" ref="XP47">INDEX(XP$13:XP46,$B47+1,1)</f>
        <v>0</v>
      </c>
      <c r="XQ47" s="535" cm="1">
        <f t="array" ref="XQ47">INDEX(XQ$13:XQ46,$B47+1,1)</f>
        <v>0</v>
      </c>
      <c r="XR47" s="535" cm="1">
        <f t="array" ref="XR47">INDEX(XR$13:XR46,$B47+1,1)</f>
        <v>0</v>
      </c>
      <c r="XS47" s="535" cm="1">
        <f t="array" ref="XS47">INDEX(XS$13:XS46,$B47+1,1)</f>
        <v>0</v>
      </c>
      <c r="XT47" s="535" cm="1">
        <f t="array" ref="XT47">INDEX(XT$13:XT46,$B47+1,1)</f>
        <v>0</v>
      </c>
      <c r="XU47" s="535" cm="1">
        <f t="array" ref="XU47">INDEX(XU$13:XU46,$B47+1,1)</f>
        <v>0</v>
      </c>
      <c r="XV47" s="535" cm="1">
        <f t="array" ref="XV47">INDEX(XV$13:XV46,$B47+1,1)</f>
        <v>0</v>
      </c>
      <c r="XW47" s="535" cm="1">
        <f t="array" ref="XW47">INDEX(XW$13:XW46,$B47+1,1)</f>
        <v>0</v>
      </c>
      <c r="XX47" s="535" cm="1">
        <f t="array" ref="XX47">INDEX(XX$13:XX46,$B47+1,1)</f>
        <v>0</v>
      </c>
      <c r="XY47" s="535" cm="1">
        <f t="array" ref="XY47">INDEX(XY$13:XY46,$B47+1,1)</f>
        <v>0</v>
      </c>
      <c r="XZ47" s="535" cm="1">
        <f t="array" ref="XZ47">INDEX(XZ$13:XZ46,$B47+1,1)</f>
        <v>0</v>
      </c>
      <c r="YA47" s="535" cm="1">
        <f t="array" ref="YA47">INDEX(YA$13:YA46,$B47+1,1)</f>
        <v>0</v>
      </c>
      <c r="YB47" s="535" cm="1">
        <f t="array" ref="YB47">INDEX(YB$13:YB46,$B47+1,1)</f>
        <v>0</v>
      </c>
      <c r="YC47" s="535" cm="1">
        <f t="array" ref="YC47">INDEX(YC$13:YC46,$B47+1,1)</f>
        <v>0</v>
      </c>
      <c r="YD47" s="535" cm="1">
        <f t="array" ref="YD47">INDEX(YD$13:YD46,$B47+1,1)</f>
        <v>0</v>
      </c>
      <c r="YE47" s="535" cm="1">
        <f t="array" ref="YE47">INDEX(YE$13:YE46,$B47+1,1)</f>
        <v>0</v>
      </c>
      <c r="YF47" s="535" cm="1">
        <f t="array" ref="YF47">INDEX(YF$13:YF46,$B47+1,1)</f>
        <v>0</v>
      </c>
      <c r="YG47" s="535" cm="1">
        <f t="array" ref="YG47">INDEX(YG$13:YG46,$B47+1,1)</f>
        <v>0</v>
      </c>
      <c r="YH47" s="535" cm="1">
        <f t="array" ref="YH47">INDEX(YH$13:YH46,$B47+1,1)</f>
        <v>0</v>
      </c>
      <c r="YI47" s="535" cm="1">
        <f t="array" ref="YI47">INDEX(YI$13:YI46,$B47+1,1)</f>
        <v>0</v>
      </c>
      <c r="YJ47" s="535" cm="1">
        <f t="array" ref="YJ47">INDEX(YJ$13:YJ46,$B47+1,1)</f>
        <v>0</v>
      </c>
      <c r="YK47" s="535" cm="1">
        <f t="array" ref="YK47">INDEX(YK$13:YK46,$B47+1,1)</f>
        <v>0</v>
      </c>
      <c r="YL47" s="535" cm="1">
        <f t="array" ref="YL47">INDEX(YL$13:YL46,$B47+1,1)</f>
        <v>0</v>
      </c>
      <c r="YM47" s="535" cm="1">
        <f t="array" ref="YM47">INDEX(YM$13:YM46,$B47+1,1)</f>
        <v>0</v>
      </c>
      <c r="YN47" s="535" cm="1">
        <f t="array" ref="YN47">INDEX(YN$13:YN46,$B47+1,1)</f>
        <v>0</v>
      </c>
      <c r="YO47" s="535" cm="1">
        <f t="array" ref="YO47">INDEX(YO$13:YO46,$B47+1,1)</f>
        <v>0</v>
      </c>
      <c r="YP47" s="535" cm="1">
        <f t="array" ref="YP47">INDEX(YP$13:YP46,$B47+1,1)</f>
        <v>0</v>
      </c>
      <c r="YQ47" s="535" cm="1">
        <f t="array" ref="YQ47">INDEX(YQ$13:YQ46,$B47+1,1)</f>
        <v>0</v>
      </c>
      <c r="YR47" s="535" cm="1">
        <f t="array" ref="YR47">INDEX(YR$13:YR46,$B47+1,1)</f>
        <v>0</v>
      </c>
      <c r="YS47" s="535" cm="1">
        <f t="array" ref="YS47">INDEX(YS$13:YS46,$B47+1,1)</f>
        <v>0</v>
      </c>
      <c r="YT47" s="535" cm="1">
        <f t="array" ref="YT47">INDEX(YT$13:YT46,$B47+1,1)</f>
        <v>0</v>
      </c>
      <c r="YU47" s="535" cm="1">
        <f t="array" ref="YU47">INDEX(YU$13:YU46,$B47+1,1)</f>
        <v>0</v>
      </c>
      <c r="YV47" s="535" cm="1">
        <f t="array" ref="YV47">INDEX(YV$13:YV46,$B47+1,1)</f>
        <v>0</v>
      </c>
      <c r="YW47" s="535" cm="1">
        <f t="array" ref="YW47">INDEX(YW$13:YW46,$B47+1,1)</f>
        <v>0</v>
      </c>
      <c r="YX47" s="535" cm="1">
        <f t="array" ref="YX47">INDEX(YX$13:YX46,$B47+1,1)</f>
        <v>0</v>
      </c>
      <c r="YY47" s="535" cm="1">
        <f t="array" ref="YY47">INDEX(YY$13:YY46,$B47+1,1)</f>
        <v>0</v>
      </c>
      <c r="YZ47" s="535" cm="1">
        <f t="array" ref="YZ47">INDEX(YZ$13:YZ46,$B47+1,1)</f>
        <v>0</v>
      </c>
      <c r="ZA47" s="535" t="str" cm="1">
        <f t="array" ref="ZA47">INDEX(ZA$13:ZA46,$B47+1,1)</f>
        <v>-</v>
      </c>
      <c r="ZB47" s="18"/>
      <c r="ZC47" s="535" cm="1">
        <f t="array" ref="ZC47">INDEX(ZC$13:ZC46,$B47+1,1)</f>
        <v>0</v>
      </c>
      <c r="ZD47" s="535" cm="1">
        <f t="array" ref="ZD47">INDEX(ZD$13:ZD46,$B47+1,1)</f>
        <v>0</v>
      </c>
      <c r="ZE47" s="535" cm="1">
        <f t="array" ref="ZE47">INDEX(ZE$13:ZE46,$B47+1,1)</f>
        <v>0</v>
      </c>
      <c r="ZF47" s="535" t="str" cm="1">
        <f t="array" ref="ZF47">INDEX(ZF$13:ZF46,$B47+1,1)</f>
        <v>-</v>
      </c>
      <c r="ZG47" s="535" t="str" cm="1">
        <f t="array" ref="ZG47">INDEX(ZG$13:ZG46,$B47+1,1)</f>
        <v>-</v>
      </c>
      <c r="ZH47" s="535" t="str" cm="1">
        <f t="array" ref="ZH47">INDEX(ZH$13:ZH46,$B47+1,1)</f>
        <v>-</v>
      </c>
      <c r="ZI47" s="535" t="str" cm="1">
        <f t="array" ref="ZI47">INDEX(ZI$13:ZI46,$B47+1,1)</f>
        <v>-</v>
      </c>
      <c r="ZJ47" s="535" t="str" cm="1">
        <f t="array" ref="ZJ47">INDEX(ZJ$13:ZJ46,$B47+1,1)</f>
        <v>-</v>
      </c>
      <c r="ZK47" s="535" t="str" cm="1">
        <f t="array" ref="ZK47">INDEX(ZK$13:ZK46,$B47+1,1)</f>
        <v>-</v>
      </c>
      <c r="ZL47" s="535" t="str" cm="1">
        <f t="array" ref="ZL47">INDEX(ZL$13:ZL46,$B47+1,1)</f>
        <v>-</v>
      </c>
      <c r="ZM47" s="535" t="str" cm="1">
        <f t="array" ref="ZM47">INDEX(ZM$13:ZM46,$B47+1,1)</f>
        <v>-</v>
      </c>
      <c r="ZN47" s="535" t="str" cm="1">
        <f t="array" ref="ZN47">INDEX(ZN$13:ZN46,$B47+1,1)</f>
        <v>-</v>
      </c>
      <c r="ZO47" s="535" t="str" cm="1">
        <f t="array" ref="ZO47">INDEX(ZO$13:ZO46,$B47+1,1)</f>
        <v>-</v>
      </c>
      <c r="ZP47" s="535" t="str" cm="1">
        <f t="array" ref="ZP47">INDEX(ZP$13:ZP46,$B47+1,1)</f>
        <v>-</v>
      </c>
      <c r="ZQ47" s="535" t="str" cm="1">
        <f t="array" ref="ZQ47">INDEX(ZQ$13:ZQ46,$B47+1,1)</f>
        <v>-</v>
      </c>
      <c r="ZR47" s="535" t="str" cm="1">
        <f t="array" ref="ZR47">INDEX(ZR$13:ZR46,$B47+1,1)</f>
        <v>-</v>
      </c>
      <c r="ZS47" s="535" t="str" cm="1">
        <f t="array" ref="ZS47">INDEX(ZS$13:ZS46,$B47+1,1)</f>
        <v>-</v>
      </c>
      <c r="ZT47" s="535" t="str" cm="1">
        <f t="array" ref="ZT47">INDEX(ZT$13:ZT46,$B47+1,1)</f>
        <v>-</v>
      </c>
      <c r="ZU47" s="535" t="str" cm="1">
        <f t="array" ref="ZU47">INDEX(ZU$13:ZU46,$B47+1,1)</f>
        <v>-</v>
      </c>
      <c r="ZV47" s="535" t="str" cm="1">
        <f t="array" ref="ZV47">INDEX(ZV$13:ZV46,$B47+1,1)</f>
        <v>-</v>
      </c>
      <c r="ZW47" s="535" t="str" cm="1">
        <f t="array" ref="ZW47">INDEX(ZW$13:ZW46,$B47+1,1)</f>
        <v>-</v>
      </c>
      <c r="ZX47" s="18"/>
      <c r="ZY47" s="411" t="str">
        <f t="shared" ca="1" si="237"/>
        <v>-</v>
      </c>
      <c r="ZZ47" s="535" t="str" cm="1">
        <f t="array" ref="ZZ47">INDEX(ZZ$13:ZZ46,$B47+1,1)</f>
        <v>-</v>
      </c>
      <c r="AAA47" s="535" t="str" cm="1">
        <f t="array" ref="AAA47">INDEX(AAA$13:AAA46,$B47+1,1)</f>
        <v>-</v>
      </c>
      <c r="AAB47" s="535" t="str" cm="1">
        <f t="array" ref="AAB47">INDEX(AAB$13:AAB46,$B47+1,1)</f>
        <v>-</v>
      </c>
      <c r="AAC47" s="535" t="str" cm="1">
        <f t="array" ref="AAC47">INDEX(AAC$13:AAC46,$B47+1,1)</f>
        <v>-</v>
      </c>
      <c r="AAD47" s="535" cm="1">
        <f t="array" ref="AAD47">INDEX(AAD$13:AAD46,$B47+1,1)</f>
        <v>0</v>
      </c>
      <c r="AAE47" s="535" t="str" cm="1">
        <f t="array" ref="AAE47">INDEX(AAE$13:AAE46,$B47+1,1)</f>
        <v>-</v>
      </c>
      <c r="AAF47" s="535" t="str" cm="1">
        <f t="array" ref="AAF47">INDEX(AAF$13:AAF46,$B47+1,1)</f>
        <v>-</v>
      </c>
      <c r="AAG47" s="535" t="str" cm="1">
        <f t="array" ref="AAG47">INDEX(AAG$13:AAG46,$B47+1,1)</f>
        <v>-</v>
      </c>
      <c r="AAH47" s="535" t="str" cm="1">
        <f t="array" ref="AAH47">INDEX(AAH$13:AAH46,$B47+1,1)</f>
        <v>-</v>
      </c>
      <c r="AAI47" s="535" t="str" cm="1">
        <f t="array" ref="AAI47">INDEX(AAI$13:AAI46,$B47+1,1)</f>
        <v>-</v>
      </c>
      <c r="AAJ47" s="535" t="str" cm="1">
        <f t="array" ref="AAJ47">INDEX(AAJ$13:AAJ46,$B47+1,1)</f>
        <v>-</v>
      </c>
      <c r="AAK47" s="535" t="str" cm="1">
        <f t="array" ref="AAK47">INDEX(AAK$13:AAK46,$B47+1,1)</f>
        <v>-</v>
      </c>
      <c r="AAL47" s="535" t="str" cm="1">
        <f t="array" ref="AAL47">INDEX(AAL$13:AAL46,$B47+1,1)</f>
        <v>-</v>
      </c>
      <c r="AAM47" s="535" t="b" cm="1">
        <f t="array" ref="AAM47">INDEX(AAM$13:AAM46,$B47+1,1)</f>
        <v>1</v>
      </c>
      <c r="AAN47" s="535" t="str" cm="1">
        <f t="array" ref="AAN47">INDEX(AAN$13:AAN46,$B47+1,1)</f>
        <v>-</v>
      </c>
      <c r="AAO47" s="535" cm="1">
        <f t="array" ref="AAO47">INDEX(AAO$13:AAO46,$B47+1,1)</f>
        <v>0</v>
      </c>
      <c r="AAP47" s="535" cm="1">
        <f t="array" ref="AAP47">INDEX(AAP$13:AAP46,$B47+1,1)</f>
        <v>0</v>
      </c>
      <c r="AAQ47" s="535" cm="1">
        <f t="array" ref="AAQ47">INDEX(AAQ$13:AAQ46,$B47+1,1)</f>
        <v>0</v>
      </c>
      <c r="AAR47" s="18"/>
      <c r="AAS47" s="535" t="str" cm="1">
        <f t="array" ref="AAS47">INDEX(AAS$13:AAS46,$B47+1,1)</f>
        <v>-</v>
      </c>
      <c r="AAT47" s="535" t="str" cm="1">
        <f t="array" ref="AAT47">INDEX(AAT$13:AAT46,$B47+1,1)</f>
        <v>-</v>
      </c>
      <c r="AAU47" s="535" t="str" cm="1">
        <f t="array" ref="AAU47">INDEX(AAU$13:AAU46,$B47+1,1)</f>
        <v>-</v>
      </c>
      <c r="AAV47" s="535" t="str" cm="1">
        <f t="array" ref="AAV47">INDEX(AAV$13:AAV46,$B47+1,1)</f>
        <v>-</v>
      </c>
      <c r="AAW47" s="535" cm="1">
        <f t="array" ref="AAW47">INDEX(AAW$13:AAW46,$B47+1,1)</f>
        <v>1</v>
      </c>
      <c r="AAX47" s="535" cm="1">
        <f t="array" ref="AAX47">INDEX(AAX$13:AAX46,$B47+1,1)</f>
        <v>1</v>
      </c>
      <c r="AAY47" s="535" cm="1">
        <f t="array" ref="AAY47">INDEX(AAY$13:AAY46,$B47+1,1)</f>
        <v>1</v>
      </c>
      <c r="AAZ47" s="535" cm="1">
        <f t="array" ref="AAZ47">INDEX(AAZ$13:AAZ46,$B47+1,1)</f>
        <v>1</v>
      </c>
      <c r="ABA47" s="535" t="str" cm="1">
        <f t="array" ref="ABA47">INDEX(ABA$13:ABA46,$B47+1,1)</f>
        <v>-</v>
      </c>
      <c r="ABB47" s="535" t="str" cm="1">
        <f t="array" ref="ABB47">INDEX(ABB$13:ABB46,$B47+1,1)</f>
        <v>-</v>
      </c>
      <c r="ABC47" s="535" t="str" cm="1">
        <f t="array" ref="ABC47">INDEX(ABC$13:ABC46,$B47+1,1)</f>
        <v>-</v>
      </c>
      <c r="ABD47" s="535" t="str" cm="1">
        <f t="array" ref="ABD47">INDEX(ABD$13:ABD46,$B47+1,1)</f>
        <v>-</v>
      </c>
      <c r="ABE47" s="535" t="str" cm="1">
        <f t="array" ref="ABE47">INDEX(ABE$13:ABE46,$B47+1,1)</f>
        <v>-</v>
      </c>
      <c r="ABF47" s="535" t="str" cm="1">
        <f t="array" ref="ABF47">INDEX(ABF$13:ABF46,$B47+1,1)</f>
        <v>-</v>
      </c>
      <c r="ABG47" s="535" t="str" cm="1">
        <f t="array" ref="ABG47">INDEX(ABG$13:ABG46,$B47+1,1)</f>
        <v>-</v>
      </c>
      <c r="ABH47" s="18"/>
      <c r="ABI47" s="535" t="str" cm="1">
        <f t="array" ref="ABI47">INDEX(ABI$13:ABI46,$B47+1,1)</f>
        <v>-</v>
      </c>
      <c r="ABJ47" s="411">
        <f t="shared" si="187"/>
        <v>1</v>
      </c>
      <c r="ABK47" s="18"/>
      <c r="ABL47" s="535" t="str" cm="1">
        <f t="array" ref="ABL47">INDEX(ABL$13:ABL46,$B47+1,1)</f>
        <v>-</v>
      </c>
      <c r="ABM47" s="535" t="str" cm="1">
        <f t="array" ref="ABM47">INDEX(ABM$13:ABM46,$B47+1,1)</f>
        <v>-</v>
      </c>
      <c r="ABN47" s="535" t="str" cm="1">
        <f t="array" ref="ABN47">INDEX(ABN$13:ABN46,$B47+1,1)</f>
        <v>-</v>
      </c>
      <c r="ABO47" s="535" t="str" cm="1">
        <f t="array" ref="ABO47">INDEX(ABO$13:ABO46,$B47+1,1)</f>
        <v>-</v>
      </c>
      <c r="ABP47" s="535" t="str" cm="1">
        <f t="array" ref="ABP47">INDEX(ABP$13:ABP46,$B47+1,1)</f>
        <v>-</v>
      </c>
      <c r="ABQ47" s="535" t="str" cm="1">
        <f t="array" ref="ABQ47">INDEX(ABQ$13:ABQ46,$B47+1,1)</f>
        <v>-</v>
      </c>
      <c r="ABR47" s="535" t="str" cm="1">
        <f t="array" ref="ABR47">INDEX(ABR$13:ABR46,$B47+1,1)</f>
        <v>-</v>
      </c>
      <c r="ABS47" s="535" t="str" cm="1">
        <f t="array" ref="ABS47">INDEX(ABS$13:ABS46,$B47+1,1)</f>
        <v>-</v>
      </c>
      <c r="ABT47" s="535" t="str" cm="1">
        <f t="array" ref="ABT47">INDEX(ABT$13:ABT46,$B47+1,1)</f>
        <v>-</v>
      </c>
      <c r="ABU47" s="535" t="str" cm="1">
        <f t="array" ref="ABU47">INDEX(ABU$13:ABU46,$B47+1,1)</f>
        <v>-</v>
      </c>
      <c r="ABV47" s="535" t="str" cm="1">
        <f t="array" ref="ABV47">INDEX(ABV$13:ABV46,$B47+1,1)</f>
        <v>-</v>
      </c>
      <c r="ABW47" s="535" t="str" cm="1">
        <f t="array" ref="ABW47">INDEX(ABW$13:ABW46,$B47+1,1)</f>
        <v>-</v>
      </c>
      <c r="ABX47" s="535" t="str" cm="1">
        <f t="array" ref="ABX47">INDEX(ABX$13:ABX46,$B47+1,1)</f>
        <v>-</v>
      </c>
      <c r="ABY47" s="535" t="str" cm="1">
        <f t="array" ref="ABY47">INDEX(ABY$13:ABY46,$B47+1,1)</f>
        <v>-</v>
      </c>
      <c r="ABZ47" s="535" t="str" cm="1">
        <f t="array" ref="ABZ47">INDEX(ABZ$13:ABZ46,$B47+1,1)</f>
        <v>-</v>
      </c>
      <c r="ACA47" s="535" t="str" cm="1">
        <f t="array" ref="ACA47">INDEX(ACA$13:ACA46,$B47+1,1)</f>
        <v>-</v>
      </c>
      <c r="ACB47" s="535" t="str" cm="1">
        <f t="array" ref="ACB47">INDEX(ACB$13:ACB46,$B47+1,1)</f>
        <v>-</v>
      </c>
      <c r="ACC47" s="535" t="str" cm="1">
        <f t="array" ref="ACC47">INDEX(ACC$13:ACC46,$B47+1,1)</f>
        <v>-</v>
      </c>
      <c r="ACD47" s="535" t="str" cm="1">
        <f t="array" ref="ACD47">INDEX(ACD$13:ACD46,$B47+1,1)</f>
        <v>-</v>
      </c>
      <c r="ACE47" s="535" t="str" cm="1">
        <f t="array" ref="ACE47">INDEX(ACE$13:ACE46,$B47+1,1)</f>
        <v>-</v>
      </c>
      <c r="ACF47" s="535" t="str" cm="1">
        <f t="array" ref="ACF47">INDEX(ACF$13:ACF46,$B47+1,1)</f>
        <v>-</v>
      </c>
      <c r="ACG47" s="535" t="str" cm="1">
        <f t="array" ref="ACG47">INDEX(ACG$13:ACG46,$B47+1,1)</f>
        <v>-</v>
      </c>
      <c r="ACH47" s="535" t="str" cm="1">
        <f t="array" ref="ACH47">INDEX(ACH$13:ACH46,$B47+1,1)</f>
        <v>-</v>
      </c>
      <c r="ACI47" s="535" t="str" cm="1">
        <f t="array" ref="ACI47">INDEX(ACI$13:ACI46,$B47+1,1)</f>
        <v>-</v>
      </c>
      <c r="ACJ47" s="535" t="str" cm="1">
        <f t="array" ref="ACJ47">INDEX(ACJ$13:ACJ46,$B47+1,1)</f>
        <v>-</v>
      </c>
      <c r="ACK47" s="535" t="str" cm="1">
        <f t="array" ref="ACK47">INDEX(ACK$13:ACK46,$B47+1,1)</f>
        <v>-</v>
      </c>
      <c r="ACL47" s="535" t="str" cm="1">
        <f t="array" ref="ACL47">INDEX(ACL$13:ACL46,$B47+1,1)</f>
        <v>-</v>
      </c>
      <c r="ACM47" s="535" t="str" cm="1">
        <f t="array" ref="ACM47">INDEX(ACM$13:ACM46,$B47+1,1)</f>
        <v>-</v>
      </c>
      <c r="ACN47" s="535" t="str" cm="1">
        <f t="array" ref="ACN47">INDEX(ACN$13:ACN46,$B47+1,1)</f>
        <v>-</v>
      </c>
      <c r="ACO47" s="535" t="str" cm="1">
        <f t="array" ref="ACO47">INDEX(ACO$13:ACO46,$B47+1,1)</f>
        <v>-</v>
      </c>
      <c r="ACP47" s="535" t="str" cm="1">
        <f t="array" ref="ACP47">INDEX(ACP$13:ACP46,$B47+1,1)</f>
        <v>-</v>
      </c>
      <c r="ACQ47" s="535" t="str" cm="1">
        <f t="array" ref="ACQ47">INDEX(ACQ$13:ACQ46,$B47+1,1)</f>
        <v>-</v>
      </c>
      <c r="ACR47" s="535" t="str" cm="1">
        <f t="array" ref="ACR47">INDEX(ACR$13:ACR46,$B47+1,1)</f>
        <v>-</v>
      </c>
      <c r="ACS47" s="535" t="str" cm="1">
        <f t="array" ref="ACS47">INDEX(ACS$13:ACS46,$B47+1,1)</f>
        <v>-</v>
      </c>
      <c r="ACT47" s="535" t="str" cm="1">
        <f t="array" ref="ACT47">INDEX(ACT$13:ACT46,$B47+1,1)</f>
        <v>-</v>
      </c>
      <c r="ACU47" s="535" t="str" cm="1">
        <f t="array" ref="ACU47">INDEX(ACU$13:ACU46,$B47+1,1)</f>
        <v>-</v>
      </c>
      <c r="ACV47" s="535" t="str" cm="1">
        <f t="array" ref="ACV47">INDEX(ACV$13:ACV46,$B47+1,1)</f>
        <v>-</v>
      </c>
      <c r="ACW47" s="535" t="str" cm="1">
        <f t="array" ref="ACW47">INDEX(ACW$13:ACW46,$B47+1,1)</f>
        <v>-</v>
      </c>
      <c r="ACX47" s="535" t="str" cm="1">
        <f t="array" ref="ACX47">INDEX(ACX$13:ACX46,$B47+1,1)</f>
        <v>-</v>
      </c>
      <c r="ACY47" s="535" t="str" cm="1">
        <f t="array" ref="ACY47">INDEX(ACY$13:ACY46,$B47+1,1)</f>
        <v>-</v>
      </c>
      <c r="ACZ47" s="535" t="str" cm="1">
        <f t="array" ref="ACZ47">INDEX(ACZ$13:ACZ46,$B47+1,1)</f>
        <v>-</v>
      </c>
      <c r="ADA47" s="535" t="str" cm="1">
        <f t="array" ref="ADA47">INDEX(ADA$13:ADA46,$B47+1,1)</f>
        <v>-</v>
      </c>
      <c r="ADB47" s="535" cm="1">
        <f t="array" ref="ADB47">INDEX(ADB$13:ADB46,$B47+1,1)</f>
        <v>1</v>
      </c>
      <c r="ADC47" s="535" cm="1">
        <f t="array" ref="ADC47">INDEX(ADC$13:ADC46,$B47+1,1)</f>
        <v>1</v>
      </c>
      <c r="ADD47" s="535" t="str" cm="1">
        <f t="array" ref="ADD47">INDEX(ADD$13:ADD46,$B47+1,1)</f>
        <v>-</v>
      </c>
      <c r="ADE47" s="535" t="str" cm="1">
        <f t="array" ref="ADE47">INDEX(ADE$13:ADE46,$B47+1,1)</f>
        <v>-</v>
      </c>
      <c r="ADF47" s="535" t="str" cm="1">
        <f t="array" ref="ADF47">INDEX(ADF$13:ADF46,$B47+1,1)</f>
        <v>-</v>
      </c>
      <c r="ADG47" s="535" t="str" cm="1">
        <f t="array" ref="ADG47">INDEX(ADG$13:ADG46,$B47+1,1)</f>
        <v>-</v>
      </c>
      <c r="ADH47" s="535" t="str" cm="1">
        <f t="array" ref="ADH47">INDEX(ADH$13:ADH46,$B47+1,1)</f>
        <v>-</v>
      </c>
      <c r="ADI47" s="535" t="str" cm="1">
        <f t="array" ref="ADI47">INDEX(ADI$13:ADI46,$B47+1,1)</f>
        <v>-</v>
      </c>
      <c r="ADJ47" s="535" t="str" cm="1">
        <f t="array" ref="ADJ47">INDEX(ADJ$13:ADJ46,$B47+1,1)</f>
        <v>-</v>
      </c>
      <c r="ADK47" s="535" t="str" cm="1">
        <f t="array" ref="ADK47">INDEX(ADK$13:ADK46,$B47+1,1)</f>
        <v>-</v>
      </c>
      <c r="ADL47" s="535" t="str" cm="1">
        <f t="array" ref="ADL47">INDEX(ADL$13:ADL46,$B47+1,1)</f>
        <v>-</v>
      </c>
      <c r="ADM47" s="535" t="str" cm="1">
        <f t="array" ref="ADM47">INDEX(ADM$13:ADM46,$B47+1,1)</f>
        <v>-</v>
      </c>
      <c r="ADN47" s="535" t="str" cm="1">
        <f t="array" ref="ADN47">INDEX(ADN$13:ADN46,$B47+1,1)</f>
        <v>-</v>
      </c>
      <c r="ADO47" s="535" t="str" cm="1">
        <f t="array" ref="ADO47">INDEX(ADO$13:ADO46,$B47+1,1)</f>
        <v>-</v>
      </c>
      <c r="ADP47" s="535" t="str" cm="1">
        <f t="array" ref="ADP47">INDEX(ADP$13:ADP46,$B47+1,1)</f>
        <v>-</v>
      </c>
      <c r="ADQ47" s="18"/>
      <c r="ADR47" s="535" t="str" cm="1">
        <f t="array" ref="ADR47">INDEX(ADR$13:ADR46,$B47+1,1)</f>
        <v>-</v>
      </c>
      <c r="ADS47" s="535" t="str" cm="1">
        <f t="array" ref="ADS47">INDEX(ADS$13:ADS46,$B47+1,1)</f>
        <v>-</v>
      </c>
      <c r="ADT47" s="535" t="str" cm="1">
        <f t="array" ref="ADT47">INDEX(ADT$13:ADT46,$B47+1,1)</f>
        <v>-</v>
      </c>
      <c r="ADU47" s="535" t="str" cm="1">
        <f t="array" ref="ADU47">INDEX(ADU$13:ADU46,$B47+1,1)</f>
        <v>-</v>
      </c>
      <c r="ADV47" s="535" t="str" cm="1">
        <f t="array" ref="ADV47">INDEX(ADV$13:ADV46,$B47+1,1)</f>
        <v>-</v>
      </c>
      <c r="ADW47" s="535" t="str" cm="1">
        <f t="array" ref="ADW47">INDEX(ADW$13:ADW46,$B47+1,1)</f>
        <v>-</v>
      </c>
      <c r="ADX47" s="535" t="str" cm="1">
        <f t="array" ref="ADX47">INDEX(ADX$13:ADX46,$B47+1,1)</f>
        <v>-</v>
      </c>
      <c r="ADY47" s="535" t="str" cm="1">
        <f t="array" ref="ADY47">INDEX(ADY$13:ADY46,$B47+1,1)</f>
        <v>-</v>
      </c>
      <c r="ADZ47" s="535" t="str" cm="1">
        <f t="array" ref="ADZ47">INDEX(ADZ$13:ADZ46,$B47+1,1)</f>
        <v>-</v>
      </c>
      <c r="AEA47" s="535" t="str" cm="1">
        <f t="array" ref="AEA47">INDEX(AEA$13:AEA46,$B47+1,1)</f>
        <v>-</v>
      </c>
      <c r="AEB47" s="535" t="str" cm="1">
        <f t="array" ref="AEB47">INDEX(AEB$13:AEB46,$B47+1,1)</f>
        <v>-</v>
      </c>
      <c r="AEC47" s="535" t="str" cm="1">
        <f t="array" ref="AEC47">INDEX(AEC$13:AEC46,$B47+1,1)</f>
        <v>-</v>
      </c>
      <c r="AED47" s="535" t="str" cm="1">
        <f t="array" ref="AED47">INDEX(AED$13:AED46,$B47+1,1)</f>
        <v>-</v>
      </c>
      <c r="AEE47" s="535" t="str" cm="1">
        <f t="array" ref="AEE47">INDEX(AEE$13:AEE46,$B47+1,1)</f>
        <v>-</v>
      </c>
      <c r="AEF47" s="535" t="str" cm="1">
        <f t="array" ref="AEF47">INDEX(AEF$13:AEF46,$B47+1,1)</f>
        <v>-</v>
      </c>
      <c r="AEG47" s="535" t="str" cm="1">
        <f t="array" ref="AEG47">INDEX(AEG$13:AEG46,$B47+1,1)</f>
        <v>-</v>
      </c>
      <c r="AEH47" s="535" t="str" cm="1">
        <f t="array" ref="AEH47">INDEX(AEH$13:AEH46,$B47+1,1)</f>
        <v>-</v>
      </c>
      <c r="AEI47" s="535" t="str" cm="1">
        <f t="array" ref="AEI47">INDEX(AEI$13:AEI46,$B47+1,1)</f>
        <v>-</v>
      </c>
      <c r="AEJ47" s="535" t="str" cm="1">
        <f t="array" ref="AEJ47">INDEX(AEJ$13:AEJ46,$B47+1,1)</f>
        <v>-</v>
      </c>
      <c r="AEK47" s="535" t="str" cm="1">
        <f t="array" ref="AEK47">INDEX(AEK$13:AEK46,$B47+1,1)</f>
        <v>-</v>
      </c>
      <c r="AEL47" s="535" t="str" cm="1">
        <f t="array" ref="AEL47">INDEX(AEL$13:AEL46,$B47+1,1)</f>
        <v>-</v>
      </c>
      <c r="AEM47" s="535" t="str" cm="1">
        <f t="array" ref="AEM47">INDEX(AEM$13:AEM46,$B47+1,1)</f>
        <v>-</v>
      </c>
      <c r="AEN47" s="535" t="str" cm="1">
        <f t="array" ref="AEN47">INDEX(AEN$13:AEN46,$B47+1,1)</f>
        <v>-</v>
      </c>
      <c r="AEO47" s="535" t="str" cm="1">
        <f t="array" ref="AEO47">INDEX(AEO$13:AEO46,$B47+1,1)</f>
        <v>-</v>
      </c>
      <c r="AEP47" s="535" t="str" cm="1">
        <f t="array" ref="AEP47">INDEX(AEP$13:AEP46,$B47+1,1)</f>
        <v>-</v>
      </c>
      <c r="AEQ47" s="535" t="str" cm="1">
        <f t="array" ref="AEQ47">INDEX(AEQ$13:AEQ46,$B47+1,1)</f>
        <v>-</v>
      </c>
      <c r="AER47" s="535" t="str" cm="1">
        <f t="array" ref="AER47">INDEX(AER$13:AER46,$B47+1,1)</f>
        <v>-</v>
      </c>
      <c r="AES47" s="535" t="str" cm="1">
        <f t="array" ref="AES47">INDEX(AES$13:AES46,$B47+1,1)</f>
        <v>-</v>
      </c>
      <c r="AET47" s="535" t="str" cm="1">
        <f t="array" ref="AET47">INDEX(AET$13:AET46,$B47+1,1)</f>
        <v>-</v>
      </c>
      <c r="AEU47" s="535" t="str" cm="1">
        <f t="array" ref="AEU47">INDEX(AEU$13:AEU46,$B47+1,1)</f>
        <v>-</v>
      </c>
      <c r="AEV47" s="535" t="str" cm="1">
        <f t="array" ref="AEV47">INDEX(AEV$13:AEV46,$B47+1,1)</f>
        <v>-</v>
      </c>
      <c r="AEW47" s="535" t="str" cm="1">
        <f t="array" ref="AEW47">INDEX(AEW$13:AEW46,$B47+1,1)</f>
        <v>-</v>
      </c>
      <c r="AEX47" s="535" t="str" cm="1">
        <f t="array" ref="AEX47">INDEX(AEX$13:AEX46,$B47+1,1)</f>
        <v>-</v>
      </c>
      <c r="AEY47" s="535" t="str" cm="1">
        <f t="array" ref="AEY47">INDEX(AEY$13:AEY46,$B47+1,1)</f>
        <v>-</v>
      </c>
      <c r="AEZ47" s="535" t="str" cm="1">
        <f t="array" ref="AEZ47">INDEX(AEZ$13:AEZ46,$B47+1,1)</f>
        <v>-</v>
      </c>
      <c r="AFA47" s="535" t="str" cm="1">
        <f t="array" ref="AFA47">INDEX(AFA$13:AFA46,$B47+1,1)</f>
        <v>-</v>
      </c>
      <c r="AFB47" s="535" t="str" cm="1">
        <f t="array" ref="AFB47">INDEX(AFB$13:AFB46,$B47+1,1)</f>
        <v>-</v>
      </c>
      <c r="AFC47" s="535" t="str" cm="1">
        <f t="array" ref="AFC47">INDEX(AFC$13:AFC46,$B47+1,1)</f>
        <v>-</v>
      </c>
      <c r="AFD47" s="535" t="str" cm="1">
        <f t="array" ref="AFD47">INDEX(AFD$13:AFD46,$B47+1,1)</f>
        <v>-</v>
      </c>
      <c r="AFE47" s="535" t="str" cm="1">
        <f t="array" ref="AFE47">INDEX(AFE$13:AFE46,$B47+1,1)</f>
        <v>-</v>
      </c>
      <c r="AFF47" s="535" t="str" cm="1">
        <f t="array" ref="AFF47">INDEX(AFF$13:AFF46,$B47+1,1)</f>
        <v>-</v>
      </c>
      <c r="AFG47" s="535" t="str" cm="1">
        <f t="array" ref="AFG47">INDEX(AFG$13:AFG46,$B47+1,1)</f>
        <v>-</v>
      </c>
      <c r="AFH47" s="535" t="str" cm="1">
        <f t="array" ref="AFH47">INDEX(AFH$13:AFH46,$B47+1,1)</f>
        <v>-</v>
      </c>
      <c r="AFI47" s="535" t="str" cm="1">
        <f t="array" ref="AFI47">INDEX(AFI$13:AFI46,$B47+1,1)</f>
        <v>-</v>
      </c>
      <c r="AFJ47" s="535" t="str" cm="1">
        <f t="array" ref="AFJ47">INDEX(AFJ$13:AFJ46,$B47+1,1)</f>
        <v>-</v>
      </c>
      <c r="AFK47" s="535" t="str" cm="1">
        <f t="array" ref="AFK47">INDEX(AFK$13:AFK46,$B47+1,1)</f>
        <v>-</v>
      </c>
      <c r="AFL47" s="535" t="str" cm="1">
        <f t="array" ref="AFL47">INDEX(AFL$13:AFL46,$B47+1,1)</f>
        <v>-</v>
      </c>
      <c r="AFM47" s="535" t="str" cm="1">
        <f t="array" ref="AFM47">INDEX(AFM$13:AFM46,$B47+1,1)</f>
        <v>-</v>
      </c>
      <c r="AFN47" s="535" t="str" cm="1">
        <f t="array" ref="AFN47">INDEX(AFN$13:AFN46,$B47+1,1)</f>
        <v>-</v>
      </c>
      <c r="AFO47" s="535" t="str" cm="1">
        <f t="array" ref="AFO47">INDEX(AFO$13:AFO46,$B47+1,1)</f>
        <v>-</v>
      </c>
      <c r="AFP47" s="535" t="str" cm="1">
        <f t="array" ref="AFP47">INDEX(AFP$13:AFP46,$B47+1,1)</f>
        <v>-</v>
      </c>
      <c r="AFQ47" s="535" t="str" cm="1">
        <f t="array" ref="AFQ47">INDEX(AFQ$13:AFQ46,$B47+1,1)</f>
        <v>-</v>
      </c>
      <c r="AFR47" s="535" t="str" cm="1">
        <f t="array" ref="AFR47">INDEX(AFR$13:AFR46,$B47+1,1)</f>
        <v>-</v>
      </c>
      <c r="AFS47" s="535" t="str" cm="1">
        <f t="array" ref="AFS47">INDEX(AFS$13:AFS46,$B47+1,1)</f>
        <v>-</v>
      </c>
      <c r="AFT47" s="535" t="str" cm="1">
        <f t="array" ref="AFT47">INDEX(AFT$13:AFT46,$B47+1,1)</f>
        <v>-</v>
      </c>
      <c r="AFU47" s="535" t="str" cm="1">
        <f t="array" ref="AFU47">INDEX(AFU$13:AFU46,$B47+1,1)</f>
        <v>-</v>
      </c>
      <c r="AFV47" s="535" t="str" cm="1">
        <f t="array" ref="AFV47">INDEX(AFV$13:AFV46,$B47+1,1)</f>
        <v>-</v>
      </c>
      <c r="AFW47" s="535" t="str" cm="1">
        <f t="array" ref="AFW47">INDEX(AFW$13:AFW46,$B47+1,1)</f>
        <v>-</v>
      </c>
      <c r="AFX47" s="535" t="str" cm="1">
        <f t="array" ref="AFX47">INDEX(AFX$13:AFX46,$B47+1,1)</f>
        <v>-</v>
      </c>
      <c r="AFY47" s="535" t="str" cm="1">
        <f t="array" ref="AFY47">INDEX(AFY$13:AFY46,$B47+1,1)</f>
        <v>-</v>
      </c>
      <c r="AFZ47" s="535" t="str" cm="1">
        <f t="array" ref="AFZ47">INDEX(AFZ$13:AFZ46,$B47+1,1)</f>
        <v>-</v>
      </c>
      <c r="AGA47" s="535" t="str" cm="1">
        <f t="array" ref="AGA47">INDEX(AGA$13:AGA46,$B47+1,1)</f>
        <v>-</v>
      </c>
      <c r="AGB47" s="535" t="str" cm="1">
        <f t="array" ref="AGB47">INDEX(AGB$13:AGB46,$B47+1,1)</f>
        <v>-</v>
      </c>
      <c r="AGC47" s="535" t="str" cm="1">
        <f t="array" ref="AGC47">INDEX(AGC$13:AGC46,$B47+1,1)</f>
        <v>-</v>
      </c>
      <c r="AGD47" s="535" t="str" cm="1">
        <f t="array" ref="AGD47">INDEX(AGD$13:AGD46,$B47+1,1)</f>
        <v>-</v>
      </c>
      <c r="AGE47" s="535" t="str" cm="1">
        <f t="array" ref="AGE47">INDEX(AGE$13:AGE46,$B47+1,1)</f>
        <v>-</v>
      </c>
      <c r="AGF47" s="535" t="str" cm="1">
        <f t="array" ref="AGF47">INDEX(AGF$13:AGF46,$B47+1,1)</f>
        <v>-</v>
      </c>
      <c r="AGG47" s="535" t="str" cm="1">
        <f t="array" ref="AGG47">INDEX(AGG$13:AGG46,$B47+1,1)</f>
        <v>-</v>
      </c>
      <c r="AGH47" s="535" t="str" cm="1">
        <f t="array" ref="AGH47">INDEX(AGH$13:AGH46,$B47+1,1)</f>
        <v>-</v>
      </c>
      <c r="AGI47" s="535" t="str" cm="1">
        <f t="array" ref="AGI47">INDEX(AGI$13:AGI46,$B47+1,1)</f>
        <v>-</v>
      </c>
      <c r="AGJ47" s="535" t="str" cm="1">
        <f t="array" ref="AGJ47">INDEX(AGJ$13:AGJ46,$B47+1,1)</f>
        <v>-</v>
      </c>
      <c r="AGK47" s="535" t="str" cm="1">
        <f t="array" ref="AGK47">INDEX(AGK$13:AGK46,$B47+1,1)</f>
        <v>-</v>
      </c>
      <c r="AGL47" s="535" t="str" cm="1">
        <f t="array" ref="AGL47">INDEX(AGL$13:AGL46,$B47+1,1)</f>
        <v>-</v>
      </c>
      <c r="AGM47" s="535" t="str" cm="1">
        <f t="array" ref="AGM47">INDEX(AGM$13:AGM46,$B47+1,1)</f>
        <v>-</v>
      </c>
      <c r="AGN47" s="535" t="str" cm="1">
        <f t="array" ref="AGN47">INDEX(AGN$13:AGN46,$B47+1,1)</f>
        <v>-</v>
      </c>
      <c r="AGO47" s="535" t="str" cm="1">
        <f t="array" ref="AGO47">INDEX(AGO$13:AGO46,$B47+1,1)</f>
        <v>-</v>
      </c>
      <c r="AGP47" s="535" t="str" cm="1">
        <f t="array" ref="AGP47">INDEX(AGP$13:AGP46,$B47+1,1)</f>
        <v>-</v>
      </c>
      <c r="AGQ47" s="535" t="str" cm="1">
        <f t="array" ref="AGQ47">INDEX(AGQ$13:AGQ46,$B47+1,1)</f>
        <v>-</v>
      </c>
      <c r="AGR47" s="535" t="str" cm="1">
        <f t="array" ref="AGR47">INDEX(AGR$13:AGR46,$B47+1,1)</f>
        <v>-</v>
      </c>
      <c r="AGS47" s="535" t="str" cm="1">
        <f t="array" ref="AGS47">INDEX(AGS$13:AGS46,$B47+1,1)</f>
        <v>-</v>
      </c>
      <c r="AGT47" s="535" t="str" cm="1">
        <f t="array" ref="AGT47">INDEX(AGT$13:AGT46,$B47+1,1)</f>
        <v>-</v>
      </c>
      <c r="AGU47" s="535" t="str" cm="1">
        <f t="array" ref="AGU47">INDEX(AGU$13:AGU46,$B47+1,1)</f>
        <v>-</v>
      </c>
      <c r="AGV47" s="535" t="str" cm="1">
        <f t="array" ref="AGV47">INDEX(AGV$13:AGV46,$B47+1,1)</f>
        <v>-</v>
      </c>
      <c r="AGW47" s="535" t="str" cm="1">
        <f t="array" ref="AGW47">INDEX(AGW$13:AGW46,$B47+1,1)</f>
        <v>-</v>
      </c>
      <c r="AGX47" s="535" t="str" cm="1">
        <f t="array" ref="AGX47">INDEX(AGX$13:AGX46,$B47+1,1)</f>
        <v>-</v>
      </c>
      <c r="AGY47" s="535" t="str" cm="1">
        <f t="array" ref="AGY47">INDEX(AGY$13:AGY46,$B47+1,1)</f>
        <v>-</v>
      </c>
      <c r="AGZ47" s="535" t="str" cm="1">
        <f t="array" ref="AGZ47">INDEX(AGZ$13:AGZ46,$B47+1,1)</f>
        <v>-</v>
      </c>
      <c r="AHA47" s="535" t="str" cm="1">
        <f t="array" ref="AHA47">INDEX(AHA$13:AHA46,$B47+1,1)</f>
        <v>-</v>
      </c>
      <c r="AHB47" s="535" t="str" cm="1">
        <f t="array" ref="AHB47">INDEX(AHB$13:AHB46,$B47+1,1)</f>
        <v>-</v>
      </c>
      <c r="AHC47" s="535" t="str" cm="1">
        <f t="array" ref="AHC47">INDEX(AHC$13:AHC46,$B47+1,1)</f>
        <v>-</v>
      </c>
      <c r="AHD47" s="535" cm="1">
        <f t="array" ref="AHD47">INDEX(AHD$13:AHD46,$B47+1,1)</f>
        <v>0</v>
      </c>
      <c r="AHE47" s="483">
        <v>0</v>
      </c>
    </row>
    <row r="48" spans="1:889" outlineLevel="1">
      <c r="A48" s="18">
        <f t="shared" si="148"/>
        <v>35</v>
      </c>
      <c r="B48" s="18">
        <f>$A$19</f>
        <v>6</v>
      </c>
      <c r="C48">
        <v>3</v>
      </c>
      <c r="D48" s="17" t="str" cm="1">
        <f t="array" ref="D48">INDEX(D$13:D47,$B48+1,1)</f>
        <v>GSW</v>
      </c>
      <c r="E48" t="b">
        <v>1</v>
      </c>
      <c r="F48" t="b">
        <v>0</v>
      </c>
      <c r="G48" t="b">
        <f t="shared" si="219"/>
        <v>1</v>
      </c>
      <c r="H48" s="40" t="s">
        <v>2647</v>
      </c>
      <c r="I48" s="535" cm="1">
        <f t="array" ref="I48">INDEX(I$13:I47,$B48+1,1)</f>
        <v>1</v>
      </c>
      <c r="J48" s="535" cm="1">
        <f t="array" ref="J48">INDEX(J$13:J47,$B48+1,1)</f>
        <v>0</v>
      </c>
      <c r="K48" s="535" cm="1">
        <f t="array" ref="K48">INDEX(K$13:K47,$B48+1,1)</f>
        <v>0</v>
      </c>
      <c r="L48" s="535" cm="1">
        <f t="array" ref="L48">INDEX(L$13:L47,$B48+1,1)</f>
        <v>2</v>
      </c>
      <c r="M48" s="535" cm="1">
        <f t="array" ref="M48">INDEX(M$13:M47,$B48+1,1)</f>
        <v>0</v>
      </c>
      <c r="N48" s="535" cm="1">
        <f t="array" ref="N48">INDEX(N$13:N47,$B48+1,1)</f>
        <v>3</v>
      </c>
      <c r="O48" s="535" cm="1">
        <f t="array" ref="O48">INDEX(O$13:O47,$B48+1,1)</f>
        <v>2</v>
      </c>
      <c r="P48" s="535" cm="1">
        <f t="array" ref="P48">INDEX(P$13:P47,$B48+1,1)</f>
        <v>0</v>
      </c>
      <c r="Q48" s="535" cm="1">
        <f t="array" ref="Q48">INDEX(Q$13:Q47,$B48+1,1)</f>
        <v>0</v>
      </c>
      <c r="R48" s="535" cm="1">
        <f t="array" ref="R48">INDEX(R$13:R47,$B48+1,1)</f>
        <v>1</v>
      </c>
      <c r="S48" s="535" cm="1">
        <f t="array" ref="S48">INDEX(S$13:S47,$B48+1,1)</f>
        <v>0</v>
      </c>
      <c r="T48" s="411">
        <f t="shared" si="149"/>
        <v>2</v>
      </c>
      <c r="U48" s="411">
        <f t="shared" si="150"/>
        <v>2</v>
      </c>
      <c r="V48" s="411">
        <f t="shared" si="230"/>
        <v>2</v>
      </c>
      <c r="W48" s="773" t="b">
        <f t="shared" si="215"/>
        <v>0</v>
      </c>
      <c r="X48" s="772" t="b">
        <f t="shared" si="225"/>
        <v>1</v>
      </c>
      <c r="Y48" s="772" t="b">
        <f t="shared" si="225"/>
        <v>1</v>
      </c>
      <c r="Z48" s="791" t="b" cm="1">
        <f t="array" ref="Z48">INDEX(Z$13:Z47,$B48+1,1)</f>
        <v>0</v>
      </c>
      <c r="AA48" s="411">
        <f t="shared" si="153"/>
        <v>6</v>
      </c>
      <c r="AB48" s="411">
        <f t="shared" si="154"/>
        <v>6</v>
      </c>
      <c r="AC48" s="411"/>
      <c r="AD48" s="411">
        <f t="shared" si="155"/>
        <v>6</v>
      </c>
      <c r="AE48" s="111"/>
      <c r="AF48" s="111"/>
      <c r="AG48" s="111"/>
      <c r="AH48" s="111"/>
      <c r="AI48" s="535" cm="1">
        <f t="array" ref="AI48">INDEX(AI$13:AI47,$B48+1,1)</f>
        <v>1</v>
      </c>
      <c r="AJ48" s="535" cm="1">
        <f t="array" ref="AJ48">INDEX(AJ$13:AJ47,$B48+1,1)</f>
        <v>1</v>
      </c>
      <c r="AK48" s="535" cm="1">
        <f t="array" ref="AK48">INDEX(AK$13:AK47,$B48+1,1)</f>
        <v>1</v>
      </c>
      <c r="AL48" s="535" cm="1">
        <f t="array" ref="AL48">INDEX(AL$13:AL47,$B48+1,1)</f>
        <v>0</v>
      </c>
      <c r="AM48" s="535" cm="1">
        <f t="array" ref="AM48">INDEX(AM$13:AM47,$B48+1,1)</f>
        <v>0</v>
      </c>
      <c r="AN48" s="811" t="str" cm="1">
        <f t="array" ref="AN48">INDEX(AN$13:AN47,$B48+1,1)</f>
        <v/>
      </c>
      <c r="AO48" s="535" t="str" cm="1">
        <f t="array" ref="AO48">INDEX(AO$13:AO47,$B48+1,1)</f>
        <v/>
      </c>
      <c r="AP48" s="535" t="str" cm="1">
        <f t="array" ref="AP48">INDEX(AP$13:AP47,$B48+1,1)</f>
        <v/>
      </c>
      <c r="AQ48" s="535" cm="1">
        <f t="array" ref="AQ48">INDEX(AQ$13:AQ47,$B48+1,1)</f>
        <v>1</v>
      </c>
      <c r="AR48" s="535" cm="1">
        <f t="array" ref="AR48">INDEX(AR$13:AR47,$B48+1,1)</f>
        <v>1</v>
      </c>
      <c r="AS48" s="111"/>
      <c r="AT48" s="111"/>
      <c r="AU48" s="111"/>
      <c r="AV48" s="111"/>
      <c r="AW48" s="111"/>
      <c r="AX48" s="111"/>
      <c r="AY48" s="111"/>
      <c r="AZ48" s="111"/>
      <c r="BA48" s="18"/>
      <c r="BB48" s="18"/>
      <c r="BC48" s="200" t="str" cm="1">
        <f t="array" aca="1" ref="BC48" ca="1">$H48&amp;" "        &amp;_xlfn.SINGLE( INDEX(i.ModelStructure,$I48,1))    &amp;" "
&amp; $D48        &amp;       IF(OR($CG48="-", $CG48),"_PInp","_Full")&amp;    CHOOSE($DT48+1," Fine","  MWM","  SFM","  CFS","  GFS"," Meat"," Wool","  Mat "," 1stC"," Term"," Shed","     ")&amp;IF($FG48=1,"&amp;EL","   ")&amp;IF($DZ48=TRUE,"&amp;BBT","    ")
&amp;      " TOL"&amp;_xlfn.SINGLE(INDEX(i.TOL_Desc,1,$N48))   &amp; " Scan"&amp;$AK48
&amp;       CHOOSE($K48+1," CFS"," GFS"," NFS")&amp;     " CG_"&amp;_xlfn.SINGLE(_xlfn.SWITCH($ZY48,"-",1,TRUE,1,FALSE,0))&amp;_xlfn.SINGLE(    IF($AAB48="-"," FodCrop    ",_xlfn.SWITCH(VALUE(LEFT($AAB$4,1)),0," All",6," Lup",9," Oat",11," OaF")&amp;"_Fod"&amp;TEXT($AAB48,"000%")))
&amp;" REV"&amp;"_"&amp;TEXT($JJ48,"00;-0;00;@ ")&amp;TEXT($AP48,"00;-0;00;  @")&amp;"_"&amp;TEXT($JO48,"0")&amp;"_"&amp;TEXT($AR48,"0")
&amp; " RR"&amp;TEXT(SUM($FK48:$FL48),"+00%;-00%;    ;@")
&amp; " ("&amp;IF($DM48,"P","E")   &amp;IF($DN48,"T","t")        &amp;     "_F"&amp;IF($ACM48=TRUE,3,0)+COUNTIF($ACE48:$ACI48,TRUE)+COUNTIF($BX48:$BY48,"&gt;0")&amp;IF($ACK48=TRUE,3,0)+COUNTIF($BX48:$BY48,"&gt;0")&amp;"N"&amp;$ACP48&amp;$ACQ48&amp;"L"&amp;$ADB48&amp;$ADC48&amp;"_"&amp;$ADA48&amp;")"</f>
        <v>QT_EL50 SE GSW_PInp  GFS        TOLSpr Scan1 CFS CG_1 FodCrop     REV_-   _-_1 RR+01% (Et_F00N--L11_-)</v>
      </c>
      <c r="BD48" s="8" t="str">
        <f ca="1">IF(COUNTIF($BC$13:$BC48,$BC48)=1,"-","Dup")</f>
        <v>-</v>
      </c>
      <c r="BE48" s="18"/>
      <c r="BF48" s="22" t="b">
        <v>0</v>
      </c>
      <c r="BG48" s="22" t="b">
        <v>0</v>
      </c>
      <c r="BH48" s="22" t="b">
        <v>0</v>
      </c>
      <c r="BI48" s="22" t="b">
        <v>0</v>
      </c>
      <c r="BJ48" s="22" t="b">
        <v>0</v>
      </c>
      <c r="BK48" s="22" t="b">
        <v>0</v>
      </c>
      <c r="BL48" s="22" t="b">
        <v>0</v>
      </c>
      <c r="BM48" s="22" t="b">
        <v>0</v>
      </c>
      <c r="BN48" s="22" t="b">
        <v>0</v>
      </c>
      <c r="BO48" s="18"/>
      <c r="BP48" s="535" t="b" cm="1">
        <f t="array" ref="BP48">INDEX(BP$13:BP47,$B48+1,1)</f>
        <v>0</v>
      </c>
      <c r="BQ48" s="535" t="str" cm="1">
        <f t="array" ref="BQ48">INDEX(BQ$13:BQ47,$B48+1,1)</f>
        <v>-</v>
      </c>
      <c r="BR48" s="535" t="str" cm="1">
        <f t="array" ref="BR48">INDEX(BR$13:BR47,$B48+1,1)</f>
        <v>-</v>
      </c>
      <c r="BS48" s="535" t="str" cm="1">
        <f t="array" ref="BS48">INDEX(BS$13:BS47,$B48+1,1)</f>
        <v>-</v>
      </c>
      <c r="BT48" s="535" t="str" cm="1">
        <f t="array" ref="BT48">INDEX(BT$13:BT47,$B48+1,1)</f>
        <v>-</v>
      </c>
      <c r="BU48" s="535" t="str" cm="1">
        <f t="array" ref="BU48">INDEX(BU$13:BU47,$B48+1,1)</f>
        <v>-</v>
      </c>
      <c r="BV48" s="535" t="str" cm="1">
        <f t="array" ref="BV48">INDEX(BV$13:BV47,$B48+1,1)</f>
        <v>-</v>
      </c>
      <c r="BW48" s="535" t="str" cm="1">
        <f t="array" ref="BW48">INDEX(BW$13:BW47,$B48+1,1)</f>
        <v>-</v>
      </c>
      <c r="BX48" s="535" t="str" cm="1">
        <f t="array" ref="BX48">INDEX(BX$13:BX47,$B48+1,1)</f>
        <v>-</v>
      </c>
      <c r="BY48" s="535" t="str" cm="1">
        <f t="array" ref="BY48">INDEX(BY$13:BY47,$B48+1,1)</f>
        <v>-</v>
      </c>
      <c r="BZ48" s="535" t="str" cm="1">
        <f t="array" ref="BZ48">INDEX(BZ$13:BZ47,$B48+1,1)</f>
        <v>-</v>
      </c>
      <c r="CA48" s="535" t="str" cm="1">
        <f t="array" ref="CA48">INDEX(CA$13:CA47,$B48+1,1)</f>
        <v>-</v>
      </c>
      <c r="CB48" s="535" t="b" cm="1">
        <f t="array" ref="CB48">INDEX(CB$13:CB47,$B48+1,1)</f>
        <v>0</v>
      </c>
      <c r="CC48" s="535" t="str" cm="1">
        <f t="array" ref="CC48">INDEX(CC$13:CC47,$B48+1,1)</f>
        <v>-</v>
      </c>
      <c r="CD48" s="535" t="str" cm="1">
        <f t="array" ref="CD48">INDEX(CD$13:CD47,$B48+1,1)</f>
        <v>-</v>
      </c>
      <c r="CE48" s="535" t="str" cm="1">
        <f t="array" ref="CE48">INDEX(CE$13:CE47,$B48+1,1)</f>
        <v>-</v>
      </c>
      <c r="CF48" s="535" t="str" cm="1">
        <f t="array" ref="CF48">INDEX(CF$13:CF47,$B48+1,1)</f>
        <v>-</v>
      </c>
      <c r="CG48" s="535" t="str" cm="1">
        <f t="array" ref="CG48">INDEX(CG$13:CG47,$B48+1,1)</f>
        <v>-</v>
      </c>
      <c r="CH48" s="535" t="str" cm="1">
        <f t="array" ref="CH48">INDEX(CH$13:CH47,$B48+1,1)</f>
        <v>-</v>
      </c>
      <c r="CI48" s="535" t="str" cm="1">
        <f t="array" ref="CI48">INDEX(CI$13:CI47,$B48+1,1)</f>
        <v>-</v>
      </c>
      <c r="CJ48" s="535" t="str" cm="1">
        <f t="array" ref="CJ48">INDEX(CJ$13:CJ47,$B48+1,1)</f>
        <v>-</v>
      </c>
      <c r="CK48" s="18"/>
      <c r="CL48" s="535" t="str" cm="1">
        <f t="array" ref="CL48">INDEX(CL$13:CL47,$B48+1,1)</f>
        <v>-</v>
      </c>
      <c r="CM48" s="535" t="str" cm="1">
        <f t="array" ref="CM48">INDEX(CM$13:CM47,$B48+1,1)</f>
        <v>-</v>
      </c>
      <c r="CN48" s="411" t="str">
        <f t="shared" ca="1" si="159"/>
        <v>-</v>
      </c>
      <c r="CO48" s="411">
        <f t="shared" si="231"/>
        <v>0</v>
      </c>
      <c r="CP48" s="411">
        <f t="shared" si="231"/>
        <v>0</v>
      </c>
      <c r="CQ48" s="535" t="str" cm="1">
        <f t="array" ref="CQ48">INDEX(CQ$13:CQ47,$B48+1,1)</f>
        <v>-</v>
      </c>
      <c r="CR48" s="535" t="str" cm="1">
        <f t="array" ref="CR48">INDEX(CR$13:CR47,$B48+1,1)</f>
        <v>-</v>
      </c>
      <c r="CS48" s="535" t="str" cm="1">
        <f t="array" ref="CS48">INDEX(CS$13:CS47,$B48+1,1)</f>
        <v>-</v>
      </c>
      <c r="CT48" s="535" t="str" cm="1">
        <f t="array" ref="CT48">INDEX(CT$13:CT47,$B48+1,1)</f>
        <v>-</v>
      </c>
      <c r="CU48" s="411" t="str">
        <f t="shared" ca="1" si="161"/>
        <v>-</v>
      </c>
      <c r="CV48" s="411">
        <f t="shared" si="232"/>
        <v>0</v>
      </c>
      <c r="CW48" s="411">
        <f t="shared" si="232"/>
        <v>0</v>
      </c>
      <c r="CX48" s="535" t="str" cm="1">
        <f t="array" ref="CX48">INDEX(CX$13:CX47,$B48+1,1)</f>
        <v>-</v>
      </c>
      <c r="CY48" s="535" t="str" cm="1">
        <f t="array" ref="CY48">INDEX(CY$13:CY47,$B48+1,1)</f>
        <v>-</v>
      </c>
      <c r="CZ48" s="411" t="str">
        <f t="shared" ca="1" si="163"/>
        <v>-</v>
      </c>
      <c r="DA48" s="411">
        <f t="shared" si="164"/>
        <v>0</v>
      </c>
      <c r="DB48" s="535" t="str" cm="1">
        <f t="array" ref="DB48">INDEX(DB$13:DB47,$B48+1,1)</f>
        <v>-</v>
      </c>
      <c r="DC48" s="535" t="str" cm="1">
        <f t="array" ref="DC48">INDEX(DC$13:DC47,$B48+1,1)</f>
        <v>-</v>
      </c>
      <c r="DD48" s="411">
        <f t="shared" si="165"/>
        <v>0</v>
      </c>
      <c r="DE48" s="535" t="str" cm="1">
        <f t="array" ref="DE48">INDEX(DE$13:DE47,$B48+1,1)</f>
        <v>-</v>
      </c>
      <c r="DF48" s="535" t="str" cm="1">
        <f t="array" ref="DF48">INDEX(DF$13:DF47,$B48+1,1)</f>
        <v>-</v>
      </c>
      <c r="DG48" s="411" t="str">
        <f t="shared" ca="1" si="166"/>
        <v>-</v>
      </c>
      <c r="DH48" s="411">
        <f t="shared" si="233"/>
        <v>0</v>
      </c>
      <c r="DI48" s="411">
        <f t="shared" si="233"/>
        <v>0</v>
      </c>
      <c r="DJ48" s="539">
        <v>720</v>
      </c>
      <c r="DK48" s="539">
        <v>720</v>
      </c>
      <c r="DL48" s="18"/>
      <c r="DM48" s="535" t="b" cm="1">
        <f t="array" ref="DM48">INDEX(DM$13:DM47,$B48+1,1)</f>
        <v>0</v>
      </c>
      <c r="DN48" s="535" t="b" cm="1">
        <f t="array" ref="DN48">INDEX(DN$13:DN47,$B48+1,1)</f>
        <v>0</v>
      </c>
      <c r="DO48" s="535" t="b" cm="1">
        <f t="array" ref="DO48">INDEX(DO$13:DO47,$B48+1,1)</f>
        <v>1</v>
      </c>
      <c r="DP48" s="535" t="str" cm="1">
        <f t="array" ref="DP48">INDEX(DP$13:DP47,$B48+1,1)</f>
        <v>-</v>
      </c>
      <c r="DQ48" s="536" cm="1">
        <f t="array" ref="DQ48">INDEX(DQ$13:DQ47,$B48+1,1)</f>
        <v>0</v>
      </c>
      <c r="DR48" s="535" cm="1">
        <f t="array" ref="DR48">INDEX(DR$13:DR47,$B48+1,1)</f>
        <v>1</v>
      </c>
      <c r="DS48" s="535" cm="1">
        <f t="array" ref="DS48">INDEX(DS$13:DS47,$B48+1,1)</f>
        <v>1</v>
      </c>
      <c r="DT48" s="411">
        <f t="shared" si="198"/>
        <v>4</v>
      </c>
      <c r="DU48" s="411" t="str">
        <f t="shared" si="198"/>
        <v>-</v>
      </c>
      <c r="DV48" s="535" t="str" cm="1">
        <f t="array" ref="DV48">INDEX(DV$13:DV47,$B48+1,1)</f>
        <v>-</v>
      </c>
      <c r="DW48" s="411" t="str">
        <f t="shared" si="199"/>
        <v>-</v>
      </c>
      <c r="DX48" s="411" t="str">
        <f t="shared" si="199"/>
        <v>-</v>
      </c>
      <c r="DY48" s="411" t="str">
        <f t="shared" si="199"/>
        <v>-</v>
      </c>
      <c r="DZ48" s="411" t="b">
        <f t="shared" si="200"/>
        <v>0</v>
      </c>
      <c r="EA48" s="535" t="str" cm="1">
        <f t="array" ref="EA48">INDEX(EA$13:EA47,$B48+1,1)</f>
        <v>-</v>
      </c>
      <c r="EB48" s="535" t="str" cm="1">
        <f t="array" ref="EB48">INDEX(EB$13:EB47,$B48+1,1)</f>
        <v>-</v>
      </c>
      <c r="EC48" s="535" t="str" cm="1">
        <f t="array" ref="EC48">INDEX(EC$13:EC47,$B48+1,1)</f>
        <v>-</v>
      </c>
      <c r="ED48" s="535" t="str" cm="1">
        <f t="array" ref="ED48">INDEX(ED$13:ED47,$B48+1,1)</f>
        <v>-</v>
      </c>
      <c r="EE48" s="411">
        <f t="shared" si="238"/>
        <v>500</v>
      </c>
      <c r="EF48" s="411">
        <f t="shared" si="238"/>
        <v>500</v>
      </c>
      <c r="EG48" s="411" t="str">
        <f t="shared" si="238"/>
        <v>-</v>
      </c>
      <c r="EH48" s="411" t="str">
        <f t="shared" si="238"/>
        <v>-</v>
      </c>
      <c r="EI48" s="411" t="str">
        <f t="shared" si="238"/>
        <v>-</v>
      </c>
      <c r="EJ48" s="535" cm="1">
        <f t="array" ref="EJ48">INDEX(EJ$13:EJ47,$B48+1,1)</f>
        <v>0</v>
      </c>
      <c r="EK48" s="535" cm="1">
        <f t="array" ref="EK48">INDEX(EK$13:EK47,$B48+1,1)</f>
        <v>999999</v>
      </c>
      <c r="EL48" s="535" cm="1">
        <f t="array" ref="EL48">INDEX(EL$13:EL47,$B48+1,1)</f>
        <v>999999</v>
      </c>
      <c r="EM48" s="535" cm="1">
        <f t="array" ref="EM48">INDEX(EM$13:EM47,$B48+1,1)</f>
        <v>999999</v>
      </c>
      <c r="EN48" s="535" cm="1">
        <f t="array" ref="EN48">INDEX(EN$13:EN47,$B48+1,1)</f>
        <v>999999</v>
      </c>
      <c r="EO48" s="535" cm="1">
        <f t="array" ref="EO48">INDEX(EO$13:EO47,$B48+1,1)</f>
        <v>999999</v>
      </c>
      <c r="EP48" s="535" cm="1">
        <f t="array" ref="EP48">INDEX(EP$13:EP47,$B48+1,1)</f>
        <v>999999</v>
      </c>
      <c r="EQ48" s="535" cm="1">
        <f t="array" ref="EQ48">INDEX(EQ$13:EQ47,$B48+1,1)</f>
        <v>999999</v>
      </c>
      <c r="ER48" s="535" cm="1">
        <f t="array" ref="ER48">INDEX(ER$13:ER47,$B48+1,1)</f>
        <v>999999</v>
      </c>
      <c r="ES48" s="535" cm="1">
        <f t="array" ref="ES48">INDEX(ES$13:ES47,$B48+1,1)</f>
        <v>999999</v>
      </c>
      <c r="ET48" s="535" cm="1">
        <f t="array" ref="ET48">INDEX(ET$13:ET47,$B48+1,1)</f>
        <v>999999</v>
      </c>
      <c r="EU48" s="535" cm="1">
        <f t="array" ref="EU48">INDEX(EU$13:EU47,$B48+1,1)</f>
        <v>999999</v>
      </c>
      <c r="EV48" s="535" cm="1">
        <f t="array" ref="EV48">INDEX(EV$13:EV47,$B48+1,1)</f>
        <v>999999</v>
      </c>
      <c r="EW48" s="777">
        <f t="shared" si="226"/>
        <v>0</v>
      </c>
      <c r="EX48" s="777">
        <f t="shared" si="226"/>
        <v>0</v>
      </c>
      <c r="EY48" s="777">
        <f t="shared" si="226"/>
        <v>999999</v>
      </c>
      <c r="EZ48" s="535" t="str" cm="1">
        <f t="array" ref="EZ48">INDEX(EZ$13:EZ47,$B48+1,1)</f>
        <v>-</v>
      </c>
      <c r="FA48" s="535" t="str" cm="1">
        <f t="array" ref="FA48">INDEX(FA$13:FA47,$B48+1,1)</f>
        <v>-</v>
      </c>
      <c r="FB48" s="411" t="str">
        <f t="shared" si="227"/>
        <v>-</v>
      </c>
      <c r="FC48" s="411" t="str">
        <f t="shared" si="227"/>
        <v>-</v>
      </c>
      <c r="FD48" s="776">
        <f t="shared" si="192"/>
        <v>0</v>
      </c>
      <c r="FE48" s="774">
        <f t="shared" si="193"/>
        <v>999999</v>
      </c>
      <c r="FF48" s="775">
        <f t="shared" si="194"/>
        <v>999999</v>
      </c>
      <c r="FG48" s="22">
        <v>0.5</v>
      </c>
      <c r="FH48" s="723" cm="1">
        <f t="array" ref="FH48">IF(FG48&lt;&gt;"-",FG48,INDEX(i.ELMatedEst,$AA48+1,$T48))</f>
        <v>0.5</v>
      </c>
      <c r="FI48" s="535" t="str" cm="1">
        <f t="array" ref="FI48">INDEX(FI$13:FI47,$B48+1,1)</f>
        <v>-</v>
      </c>
      <c r="FJ48" s="535" t="str" cm="1">
        <f t="array" ref="FJ48">INDEX(FJ$13:FJ47,$B48+1,1)</f>
        <v>-</v>
      </c>
      <c r="FK48" s="411">
        <f t="shared" si="203"/>
        <v>0</v>
      </c>
      <c r="FL48" s="661">
        <f t="shared" si="204"/>
        <v>5.0000000000000001E-3</v>
      </c>
      <c r="FM48" s="535" cm="1">
        <f t="array" ref="FM48">INDEX(FM$13:FM47,$B48+1,1)</f>
        <v>1</v>
      </c>
      <c r="FN48" s="662">
        <f t="shared" si="205"/>
        <v>0.12</v>
      </c>
      <c r="FO48" s="662">
        <f>INDEX(CHOOSE($N48,DataAutumn!i.EL_PropnSold,DataWinter!i.EL_PropnSold,DataSpring!i.EL_PropnSold),$AI48,$T48)*INDEX(i.ELMatedEst,$AB48+1,$T48)*i.dAdultRR_ELPropSold
+INDEX(i.dryman,($AJ48-1)*4+$AI48,FO$7)</f>
        <v>0</v>
      </c>
      <c r="FP48" s="662">
        <f>INDEX(CHOOSE($N48,DataAutumn!i.EL_PropnSold,DataWinter!i.EL_PropnSold,DataSpring!i.EL_PropnSold),$AI48,$T48)*INDEX(i.ELMatedEst,$AB48+1,$T48)*i.dAdultRR_ELPropSold
+INDEX(i.dryman,($AJ48-1)*4+$AI48,FP$7)</f>
        <v>3.125E-2</v>
      </c>
      <c r="FQ48" s="662">
        <f>INDEX(CHOOSE($N48,DataAutumn!i.EL_PropnSold,DataWinter!i.EL_PropnSold,DataSpring!i.EL_PropnSold),$AI48,$T48)*INDEX(i.ELMatedEst,$AB48+1,$T48)*i.dAdultRR_ELPropSold
+INDEX(i.dryman,($AJ48-1)*4+$AI48,FQ$7)</f>
        <v>3.125E-2</v>
      </c>
      <c r="FR48" s="662">
        <f>INDEX(CHOOSE($N48,DataAutumn!i.EL_PropnSold,DataWinter!i.EL_PropnSold,DataSpring!i.EL_PropnSold),$AI48,$T48)*INDEX(i.ELMatedEst,$AB48+1,$T48)*i.dAdultRR_ELPropSold
+INDEX(i.dryman,($AJ48-1)*4+$AI48,FR$7)</f>
        <v>3.125E-2</v>
      </c>
      <c r="FS48" s="663">
        <f>INDEX(CHOOSE($N48,DataAutumn!i.EL_PropnSold,DataWinter!i.EL_PropnSold,DataSpring!i.EL_PropnSold),$AI48,$T48)*INDEX(i.ELMatedEst,$AB48+1,$T48)*i.dAdultLSurv_ELPropSold</f>
        <v>0</v>
      </c>
      <c r="FT48" s="411" t="b">
        <f t="shared" si="234"/>
        <v>0</v>
      </c>
      <c r="FU48" s="411" t="b">
        <f t="shared" si="234"/>
        <v>0</v>
      </c>
      <c r="FV48" s="411" t="b">
        <f t="shared" si="234"/>
        <v>0</v>
      </c>
      <c r="FW48" s="411" t="b">
        <f t="shared" si="234"/>
        <v>0</v>
      </c>
      <c r="FX48" s="411">
        <f t="shared" si="228"/>
        <v>1</v>
      </c>
      <c r="FY48" s="411">
        <f t="shared" si="228"/>
        <v>0</v>
      </c>
      <c r="FZ48" s="411" t="b">
        <f t="shared" si="208"/>
        <v>0</v>
      </c>
      <c r="GA48" s="411" t="b">
        <f t="shared" si="229"/>
        <v>0</v>
      </c>
      <c r="GB48" s="411" t="b">
        <f t="shared" si="229"/>
        <v>0</v>
      </c>
      <c r="GC48" s="411" t="b">
        <f t="shared" si="229"/>
        <v>1</v>
      </c>
      <c r="GD48" s="87">
        <f t="shared" si="235"/>
        <v>1</v>
      </c>
      <c r="GE48" s="87">
        <f t="shared" si="235"/>
        <v>1</v>
      </c>
      <c r="GF48" s="535" cm="1">
        <f t="array" ref="GF48">INDEX(GF$13:GF47,$B48+1,1)</f>
        <v>1</v>
      </c>
      <c r="GG48" s="535" cm="1">
        <f t="array" ref="GG48">INDEX(GG$13:GG47,$B48+1,1)</f>
        <v>1</v>
      </c>
      <c r="GH48" s="535" cm="1">
        <f t="array" ref="GH48">INDEX(GH$13:GH47,$B48+1,1)</f>
        <v>1</v>
      </c>
      <c r="GI48" s="535" cm="1">
        <f t="array" ref="GI48">INDEX(GI$13:GI47,$B48+1,1)</f>
        <v>1</v>
      </c>
      <c r="GJ48" s="535" t="str" cm="1">
        <f t="array" ref="GJ48">INDEX(GJ$13:GJ47,$B48+1,1)</f>
        <v>-</v>
      </c>
      <c r="GK48" s="411" t="b">
        <f t="shared" si="209"/>
        <v>1</v>
      </c>
      <c r="GL48" s="411" t="b">
        <f t="shared" si="209"/>
        <v>0</v>
      </c>
      <c r="GM48" s="411" t="b">
        <f t="shared" si="209"/>
        <v>0</v>
      </c>
      <c r="GN48" s="411" t="b">
        <f t="shared" si="209"/>
        <v>0</v>
      </c>
      <c r="GO48" s="87">
        <f t="shared" si="236"/>
        <v>1</v>
      </c>
      <c r="GP48" s="87">
        <f t="shared" si="236"/>
        <v>1</v>
      </c>
      <c r="GQ48" s="87">
        <f t="shared" si="236"/>
        <v>1</v>
      </c>
      <c r="GR48" s="87">
        <f t="shared" si="236"/>
        <v>1</v>
      </c>
      <c r="GS48" s="87">
        <f t="shared" si="236"/>
        <v>1</v>
      </c>
      <c r="GT48" s="87">
        <f t="shared" si="236"/>
        <v>1</v>
      </c>
      <c r="GU48" s="87">
        <f t="shared" si="236"/>
        <v>1</v>
      </c>
      <c r="GV48" s="87">
        <f t="shared" si="236"/>
        <v>1</v>
      </c>
      <c r="GW48" s="411" cm="1">
        <f t="array" ref="GW48">INDEX(i.dse_type,1,$L48)</f>
        <v>0</v>
      </c>
      <c r="GX48" s="535" t="str" cm="1">
        <f t="array" ref="GX48">INDEX(GX$13:GX47,$B48+1,1)</f>
        <v>-</v>
      </c>
      <c r="GY48" s="535" t="str" cm="1">
        <f t="array" ref="GY48">INDEX(GY$13:GY47,$B48+1,1)</f>
        <v>-</v>
      </c>
      <c r="GZ48" s="535" t="str" cm="1">
        <f t="array" ref="GZ48">INDEX(GZ$13:GZ47,$B48+1,1)</f>
        <v>-</v>
      </c>
      <c r="HA48" s="18"/>
      <c r="HB48" s="535" t="str" cm="1">
        <f t="array" ref="HB48">INDEX(HB$13:HB47,$B48+1,1)</f>
        <v>-</v>
      </c>
      <c r="HC48" s="535" t="str" cm="1">
        <f t="array" ref="HC48">INDEX(HC$13:HC47,$B48+1,1)</f>
        <v>-</v>
      </c>
      <c r="HD48" s="535" cm="1">
        <f t="array" ref="HD48">INDEX(HD$13:HD47,$B48+1,1)</f>
        <v>0</v>
      </c>
      <c r="HE48" s="535" cm="1">
        <f t="array" ref="HE48">INDEX(HE$13:HE47,$B48+1,1)</f>
        <v>0</v>
      </c>
      <c r="HF48" s="535" cm="1">
        <f t="array" ref="HF48">INDEX(HF$13:HF47,$B48+1,1)</f>
        <v>0</v>
      </c>
      <c r="HG48" s="535" cm="1">
        <f t="array" ref="HG48">INDEX(HG$13:HG47,$B48+1,1)</f>
        <v>0</v>
      </c>
      <c r="HH48" s="535" cm="1">
        <f t="array" ref="HH48">INDEX(HH$13:HH47,$B48+1,1)</f>
        <v>0</v>
      </c>
      <c r="HI48" s="535" cm="1">
        <f t="array" ref="HI48">INDEX(HI$13:HI47,$B48+1,1)</f>
        <v>0</v>
      </c>
      <c r="HJ48" s="535" cm="1">
        <f t="array" ref="HJ48">INDEX(HJ$13:HJ47,$B48+1,1)</f>
        <v>0</v>
      </c>
      <c r="HK48" s="535" cm="1">
        <f t="array" ref="HK48">INDEX(HK$13:HK47,$B48+1,1)</f>
        <v>0</v>
      </c>
      <c r="HL48" s="535" cm="1">
        <f t="array" ref="HL48">INDEX(HL$13:HL47,$B48+1,1)</f>
        <v>0</v>
      </c>
      <c r="HM48" s="535" cm="1">
        <f t="array" ref="HM48">INDEX(HM$13:HM47,$B48+1,1)</f>
        <v>0</v>
      </c>
      <c r="HN48" s="535" cm="1">
        <f t="array" ref="HN48">INDEX(HN$13:HN47,$B48+1,1)</f>
        <v>0</v>
      </c>
      <c r="HO48" s="535" cm="1">
        <f t="array" ref="HO48">INDEX(HO$13:HO47,$B48+1,1)</f>
        <v>0</v>
      </c>
      <c r="HP48" s="535" cm="1">
        <f t="array" ref="HP48">INDEX(HP$13:HP47,$B48+1,1)</f>
        <v>0</v>
      </c>
      <c r="HQ48" s="535" cm="1">
        <f t="array" ref="HQ48">INDEX(HQ$13:HQ47,$B48+1,1)</f>
        <v>0</v>
      </c>
      <c r="HR48" s="535" cm="1">
        <f t="array" ref="HR48">INDEX(HR$13:HR47,$B48+1,1)</f>
        <v>0</v>
      </c>
      <c r="HS48" s="535" cm="1">
        <f t="array" ref="HS48">INDEX(HS$13:HS47,$B48+1,1)</f>
        <v>0</v>
      </c>
      <c r="HT48" s="535" cm="1">
        <f t="array" ref="HT48">INDEX(HT$13:HT47,$B48+1,1)</f>
        <v>0</v>
      </c>
      <c r="HU48" s="535" cm="1">
        <f t="array" ref="HU48">INDEX(HU$13:HU47,$B48+1,1)</f>
        <v>0</v>
      </c>
      <c r="HV48" s="535" cm="1">
        <f t="array" ref="HV48">INDEX(HV$13:HV47,$B48+1,1)</f>
        <v>0</v>
      </c>
      <c r="HW48" s="535" cm="1">
        <f t="array" ref="HW48">INDEX(HW$13:HW47,$B48+1,1)</f>
        <v>0</v>
      </c>
      <c r="HX48" s="535" cm="1">
        <f t="array" ref="HX48">INDEX(HX$13:HX47,$B48+1,1)</f>
        <v>0</v>
      </c>
      <c r="HY48" s="535" cm="1">
        <f t="array" ref="HY48">INDEX(HY$13:HY47,$B48+1,1)</f>
        <v>0</v>
      </c>
      <c r="HZ48" s="535" cm="1">
        <f t="array" ref="HZ48">INDEX(HZ$13:HZ47,$B48+1,1)</f>
        <v>0</v>
      </c>
      <c r="IA48" s="535" cm="1">
        <f t="array" ref="IA48">INDEX(IA$13:IA47,$B48+1,1)</f>
        <v>0</v>
      </c>
      <c r="IB48" s="535" cm="1">
        <f t="array" ref="IB48">INDEX(IB$13:IB47,$B48+1,1)</f>
        <v>0</v>
      </c>
      <c r="IC48" s="535" cm="1">
        <f t="array" ref="IC48">INDEX(IC$13:IC47,$B48+1,1)</f>
        <v>0</v>
      </c>
      <c r="ID48" s="535" cm="1">
        <f t="array" ref="ID48">INDEX(ID$13:ID47,$B48+1,1)</f>
        <v>0</v>
      </c>
      <c r="IE48" s="535" cm="1">
        <f t="array" ref="IE48">INDEX(IE$13:IE47,$B48+1,1)</f>
        <v>0</v>
      </c>
      <c r="IF48" s="535" cm="1">
        <f t="array" ref="IF48">INDEX(IF$13:IF47,$B48+1,1)</f>
        <v>0</v>
      </c>
      <c r="IG48" s="535" cm="1">
        <f t="array" ref="IG48">INDEX(IG$13:IG47,$B48+1,1)</f>
        <v>0</v>
      </c>
      <c r="IH48" s="535" cm="1">
        <f t="array" ref="IH48">INDEX(IH$13:IH47,$B48+1,1)</f>
        <v>0</v>
      </c>
      <c r="II48" s="535" cm="1">
        <f t="array" ref="II48">INDEX(II$13:II47,$B48+1,1)</f>
        <v>0</v>
      </c>
      <c r="IJ48" s="535" cm="1">
        <f t="array" ref="IJ48">INDEX(IJ$13:IJ47,$B48+1,1)</f>
        <v>0</v>
      </c>
      <c r="IK48" s="535" cm="1">
        <f t="array" ref="IK48">INDEX(IK$13:IK47,$B48+1,1)</f>
        <v>0</v>
      </c>
      <c r="IL48" s="535" cm="1">
        <f t="array" ref="IL48">INDEX(IL$13:IL47,$B48+1,1)</f>
        <v>0</v>
      </c>
      <c r="IM48" s="535" cm="1">
        <f t="array" ref="IM48">INDEX(IM$13:IM47,$B48+1,1)</f>
        <v>0</v>
      </c>
      <c r="IN48" s="535" cm="1">
        <f t="array" ref="IN48">INDEX(IN$13:IN47,$B48+1,1)</f>
        <v>0</v>
      </c>
      <c r="IO48" s="535" cm="1">
        <f t="array" ref="IO48">INDEX(IO$13:IO47,$B48+1,1)</f>
        <v>0</v>
      </c>
      <c r="IP48" s="535" cm="1">
        <f t="array" ref="IP48">INDEX(IP$13:IP47,$B48+1,1)</f>
        <v>0</v>
      </c>
      <c r="IQ48" s="535" cm="1">
        <f t="array" ref="IQ48">INDEX(IQ$13:IQ47,$B48+1,1)</f>
        <v>0</v>
      </c>
      <c r="IR48" s="535" cm="1">
        <f t="array" ref="IR48">INDEX(IR$13:IR47,$B48+1,1)</f>
        <v>0</v>
      </c>
      <c r="IS48" s="535" cm="1">
        <f t="array" ref="IS48">INDEX(IS$13:IS47,$B48+1,1)</f>
        <v>0</v>
      </c>
      <c r="IT48" s="535" cm="1">
        <f t="array" ref="IT48">INDEX(IT$13:IT47,$B48+1,1)</f>
        <v>0</v>
      </c>
      <c r="IU48" s="535" cm="1">
        <f t="array" ref="IU48">INDEX(IU$13:IU47,$B48+1,1)</f>
        <v>0</v>
      </c>
      <c r="IV48" s="535" cm="1">
        <f t="array" ref="IV48">INDEX(IV$13:IV47,$B48+1,1)</f>
        <v>0</v>
      </c>
      <c r="IW48" s="535" cm="1">
        <f t="array" ref="IW48">INDEX(IW$13:IW47,$B48+1,1)</f>
        <v>0</v>
      </c>
      <c r="IX48" s="535" cm="1">
        <f t="array" ref="IX48">INDEX(IX$13:IX47,$B48+1,1)</f>
        <v>0</v>
      </c>
      <c r="IY48" s="535" cm="1">
        <f t="array" ref="IY48">INDEX(IY$13:IY47,$B48+1,1)</f>
        <v>0</v>
      </c>
      <c r="IZ48" s="535" cm="1">
        <f t="array" ref="IZ48">INDEX(IZ$13:IZ47,$B48+1,1)</f>
        <v>0</v>
      </c>
      <c r="JA48" s="535" cm="1">
        <f t="array" ref="JA48">INDEX(JA$13:JA47,$B48+1,1)</f>
        <v>0</v>
      </c>
      <c r="JB48" s="535" cm="1">
        <f t="array" ref="JB48">INDEX(JB$13:JB47,$B48+1,1)</f>
        <v>0</v>
      </c>
      <c r="JC48" s="535" cm="1">
        <f t="array" ref="JC48">INDEX(JC$13:JC47,$B48+1,1)</f>
        <v>0</v>
      </c>
      <c r="JD48" s="535" cm="1">
        <f t="array" ref="JD48">INDEX(JD$13:JD47,$B48+1,1)</f>
        <v>0</v>
      </c>
      <c r="JE48" s="535" cm="1">
        <f t="array" ref="JE48">INDEX(JE$13:JE47,$B48+1,1)</f>
        <v>0</v>
      </c>
      <c r="JF48" s="18"/>
      <c r="JG48" s="535" t="str" cm="1">
        <f t="array" ref="JG48">INDEX(JG$13:JG47,$B48+1,1)</f>
        <v>-</v>
      </c>
      <c r="JH48" s="411" t="b">
        <f t="shared" si="210"/>
        <v>0</v>
      </c>
      <c r="JI48" s="535" t="str" cm="1">
        <f t="array" ref="JI48">INDEX(JI$13:JI47,$B48+1,1)</f>
        <v>-</v>
      </c>
      <c r="JJ48" s="535" t="str" cm="1">
        <f t="array" ref="JJ48">INDEX(JJ$13:JJ47,$B48+1,1)</f>
        <v>-</v>
      </c>
      <c r="JK48" s="535" t="str" cm="1">
        <f t="array" ref="JK48">INDEX(JK$13:JK47,$B48+1,1)</f>
        <v>-</v>
      </c>
      <c r="JL48" s="535" cm="1">
        <f t="array" ref="JL48">INDEX(JL$13:JL47,$B48+1,1)</f>
        <v>1</v>
      </c>
      <c r="JM48" s="535" cm="1">
        <f t="array" ref="JM48">INDEX(JM$13:JM47,$B48+1,1)</f>
        <v>1</v>
      </c>
      <c r="JN48" s="535" t="str" cm="1">
        <f t="array" ref="JN48">INDEX(JN$13:JN47,$B48+1,1)</f>
        <v>-</v>
      </c>
      <c r="JO48" s="535" t="str" cm="1">
        <f t="array" ref="JO48">INDEX(JO$13:JO47,$B48+1,1)</f>
        <v>-</v>
      </c>
      <c r="JP48" s="535" t="str" cm="1">
        <f t="array" ref="JP48">INDEX(JP$13:JP47,$B48+1,1)</f>
        <v>-</v>
      </c>
      <c r="JQ48" s="535" t="str" cm="1">
        <f t="array" ref="JQ48">INDEX(JQ$13:JQ47,$B48+1,1)</f>
        <v>-</v>
      </c>
      <c r="JR48" s="535" t="str" cm="1">
        <f t="array" ref="JR48">INDEX(JR$13:JR47,$B48+1,1)</f>
        <v>-</v>
      </c>
      <c r="JS48" s="535" t="str" cm="1">
        <f t="array" ref="JS48">INDEX(JS$13:JS47,$B48+1,1)</f>
        <v>-</v>
      </c>
      <c r="JT48" s="535" t="str" cm="1">
        <f t="array" ref="JT48">INDEX(JT$13:JT47,$B48+1,1)</f>
        <v>-</v>
      </c>
      <c r="JU48" s="535" t="str" cm="1">
        <f t="array" ref="JU48">INDEX(JU$13:JU47,$B48+1,1)</f>
        <v>-</v>
      </c>
      <c r="JV48" s="535" t="str" cm="1">
        <f t="array" ref="JV48">INDEX(JV$13:JV47,$B48+1,1)</f>
        <v>-</v>
      </c>
      <c r="JW48" s="535" t="str" cm="1">
        <f t="array" ref="JW48">INDEX(JW$13:JW47,$B48+1,1)</f>
        <v>-</v>
      </c>
      <c r="JX48" s="535" t="str" cm="1">
        <f t="array" ref="JX48">INDEX(JX$13:JX47,$B48+1,1)</f>
        <v>-</v>
      </c>
      <c r="JY48" s="535" t="str" cm="1">
        <f t="array" ref="JY48">INDEX(JY$13:JY47,$B48+1,1)</f>
        <v>-</v>
      </c>
      <c r="JZ48" s="535" t="str" cm="1">
        <f t="array" ref="JZ48">INDEX(JZ$13:JZ47,$B48+1,1)</f>
        <v>-</v>
      </c>
      <c r="KA48" s="535" t="str" cm="1">
        <f t="array" ref="KA48">INDEX(KA$13:KA47,$B48+1,1)</f>
        <v>-</v>
      </c>
      <c r="KB48" s="535" t="str" cm="1">
        <f t="array" ref="KB48">INDEX(KB$13:KB47,$B48+1,1)</f>
        <v>-</v>
      </c>
      <c r="KC48" s="535" t="str" cm="1">
        <f t="array" ref="KC48">INDEX(KC$13:KC47,$B48+1,1)</f>
        <v>-</v>
      </c>
      <c r="KD48" s="535" t="str" cm="1">
        <f t="array" ref="KD48">INDEX(KD$13:KD47,$B48+1,1)</f>
        <v>-</v>
      </c>
      <c r="KE48" s="535" t="str" cm="1">
        <f t="array" ref="KE48">INDEX(KE$13:KE47,$B48+1,1)</f>
        <v>-</v>
      </c>
      <c r="KF48" s="535" t="str" cm="1">
        <f t="array" ref="KF48">INDEX(KF$13:KF47,$B48+1,1)</f>
        <v>-</v>
      </c>
      <c r="KG48" s="535" t="str" cm="1">
        <f t="array" ref="KG48">INDEX(KG$13:KG47,$B48+1,1)</f>
        <v>-</v>
      </c>
      <c r="KH48" s="535" t="str" cm="1">
        <f t="array" ref="KH48">INDEX(KH$13:KH47,$B48+1,1)</f>
        <v>-</v>
      </c>
      <c r="KI48" s="535" cm="1">
        <f t="array" ref="KI48">INDEX(KI$13:KI47,$B48+1,1)</f>
        <v>0</v>
      </c>
      <c r="KJ48" s="535" t="str" cm="1">
        <f t="array" ref="KJ48">INDEX(KJ$13:KJ47,$B48+1,1)</f>
        <v>-</v>
      </c>
      <c r="KK48" s="535" cm="1">
        <f t="array" ref="KK48">INDEX(KK$13:KK47,$B48+1,1)</f>
        <v>1</v>
      </c>
      <c r="KL48" s="535" cm="1">
        <f t="array" ref="KL48">INDEX(KL$13:KL47,$B48+1,1)</f>
        <v>0</v>
      </c>
      <c r="KM48" s="535" cm="1">
        <f t="array" ref="KM48">INDEX(KM$13:KM47,$B48+1,1)</f>
        <v>0</v>
      </c>
      <c r="KN48" s="535" cm="1">
        <f t="array" ref="KN48">INDEX(KN$13:KN47,$B48+1,1)</f>
        <v>0</v>
      </c>
      <c r="KO48" s="535" cm="1">
        <f t="array" ref="KO48">INDEX(KO$13:KO47,$B48+1,1)</f>
        <v>0</v>
      </c>
      <c r="KP48" s="535" cm="1">
        <f t="array" ref="KP48">INDEX(KP$13:KP47,$B48+1,1)</f>
        <v>0</v>
      </c>
      <c r="KQ48" s="535" cm="1">
        <f t="array" ref="KQ48">INDEX(KQ$13:KQ47,$B48+1,1)</f>
        <v>0</v>
      </c>
      <c r="KR48" s="535" cm="1">
        <f t="array" ref="KR48">INDEX(KR$13:KR47,$B48+1,1)</f>
        <v>0</v>
      </c>
      <c r="KS48" s="535" cm="1">
        <f t="array" ref="KS48">INDEX(KS$13:KS47,$B48+1,1)</f>
        <v>1</v>
      </c>
      <c r="KT48" s="535" cm="1">
        <f t="array" ref="KT48">INDEX(KT$13:KT47,$B48+1,1)</f>
        <v>0</v>
      </c>
      <c r="KU48" s="535" cm="1">
        <f t="array" ref="KU48">INDEX(KU$13:KU47,$B48+1,1)</f>
        <v>0</v>
      </c>
      <c r="KV48" s="535" cm="1">
        <f t="array" ref="KV48">INDEX(KV$13:KV47,$B48+1,1)</f>
        <v>0</v>
      </c>
      <c r="KW48" s="535" cm="1">
        <f t="array" ref="KW48">INDEX(KW$13:KW47,$B48+1,1)</f>
        <v>0</v>
      </c>
      <c r="KX48" s="535" cm="1">
        <f t="array" ref="KX48">INDEX(KX$13:KX47,$B48+1,1)</f>
        <v>0</v>
      </c>
      <c r="KY48" s="18"/>
      <c r="KZ48" s="535" cm="1">
        <f t="array" ref="KZ48">INDEX(KZ$13:KZ47,$B48+1,1)</f>
        <v>0.125</v>
      </c>
      <c r="LA48" s="535" cm="1">
        <f t="array" ref="LA48">INDEX(LA$13:LA47,$B48+1,1)</f>
        <v>0.3</v>
      </c>
      <c r="LB48" s="535" cm="1">
        <f t="array" ref="LB48">INDEX(LB$13:LB47,$B48+1,1)</f>
        <v>-0.05</v>
      </c>
      <c r="LC48" s="535" cm="1">
        <f t="array" ref="LC48">INDEX(LC$13:LC47,$B48+1,1)</f>
        <v>0.1</v>
      </c>
      <c r="LD48" s="535" cm="1">
        <f t="array" ref="LD48">INDEX(LD$13:LD47,$B48+1,1)</f>
        <v>0.25</v>
      </c>
      <c r="LE48" s="535" cm="1">
        <f t="array" ref="LE48">INDEX(LE$13:LE47,$B48+1,1)</f>
        <v>-0.05</v>
      </c>
      <c r="LF48" s="535" cm="1">
        <f t="array" ref="LF48">INDEX(LF$13:LF47,$B48+1,1)</f>
        <v>0.05</v>
      </c>
      <c r="LG48" s="535" cm="1">
        <f t="array" ref="LG48">INDEX(LG$13:LG47,$B48+1,1)</f>
        <v>0.1</v>
      </c>
      <c r="LH48" s="535" cm="1">
        <f t="array" ref="LH48">INDEX(LH$13:LH47,$B48+1,1)</f>
        <v>-0.02</v>
      </c>
      <c r="LI48" s="535" cm="1">
        <f t="array" ref="LI48">INDEX(LI$13:LI47,$B48+1,1)</f>
        <v>0.1</v>
      </c>
      <c r="LJ48" s="535" cm="1">
        <f t="array" ref="LJ48">INDEX(LJ$13:LJ47,$B48+1,1)</f>
        <v>0.25</v>
      </c>
      <c r="LK48" s="535" cm="1">
        <f t="array" ref="LK48">INDEX(LK$13:LK47,$B48+1,1)</f>
        <v>-0.05</v>
      </c>
      <c r="LL48" s="535" cm="1">
        <f t="array" ref="LL48">INDEX(LL$13:LL47,$B48+1,1)</f>
        <v>0.125</v>
      </c>
      <c r="LM48" s="535" cm="1">
        <f t="array" ref="LM48">INDEX(LM$13:LM47,$B48+1,1)</f>
        <v>0.1</v>
      </c>
      <c r="LN48" s="535" cm="1">
        <f t="array" ref="LN48">INDEX(LN$13:LN47,$B48+1,1)</f>
        <v>0.1</v>
      </c>
      <c r="LO48" s="535" cm="1">
        <f t="array" ref="LO48">INDEX(LO$13:LO47,$B48+1,1)</f>
        <v>0.1</v>
      </c>
      <c r="LP48" s="535" cm="1">
        <f t="array" ref="LP48">INDEX(LP$13:LP47,$B48+1,1)</f>
        <v>0</v>
      </c>
      <c r="LQ48" s="535" cm="1">
        <f t="array" ref="LQ48">INDEX(LQ$13:LQ47,$B48+1,1)</f>
        <v>0</v>
      </c>
      <c r="LR48" s="535" cm="1">
        <f t="array" ref="LR48">INDEX(LR$13:LR47,$B48+1,1)</f>
        <v>0</v>
      </c>
      <c r="LS48" s="535" cm="1">
        <f t="array" ref="LS48">INDEX(LS$13:LS47,$B48+1,1)</f>
        <v>0</v>
      </c>
      <c r="LT48" s="535" cm="1">
        <f t="array" ref="LT48">INDEX(LT$13:LT47,$B48+1,1)</f>
        <v>0</v>
      </c>
      <c r="LU48" s="535" cm="1">
        <f t="array" ref="LU48">INDEX(LU$13:LU47,$B48+1,1)</f>
        <v>0</v>
      </c>
      <c r="LV48" s="535" cm="1">
        <f t="array" ref="LV48">INDEX(LV$13:LV47,$B48+1,1)</f>
        <v>0</v>
      </c>
      <c r="LW48" s="535" cm="1">
        <f t="array" ref="LW48">INDEX(LW$13:LW47,$B48+1,1)</f>
        <v>0</v>
      </c>
      <c r="LX48" s="535" cm="1">
        <f t="array" ref="LX48">INDEX(LX$13:LX47,$B48+1,1)</f>
        <v>0</v>
      </c>
      <c r="LY48" s="535" cm="1">
        <f t="array" ref="LY48">INDEX(LY$13:LY47,$B48+1,1)</f>
        <v>0</v>
      </c>
      <c r="LZ48" s="535" cm="1">
        <f t="array" ref="LZ48">INDEX(LZ$13:LZ47,$B48+1,1)</f>
        <v>0</v>
      </c>
      <c r="MA48" s="535" cm="1">
        <f t="array" ref="MA48">INDEX(MA$13:MA47,$B48+1,1)</f>
        <v>0</v>
      </c>
      <c r="MB48" s="535" cm="1">
        <f t="array" ref="MB48">INDEX(MB$13:MB47,$B48+1,1)</f>
        <v>0</v>
      </c>
      <c r="MC48" s="535" cm="1">
        <f t="array" ref="MC48">INDEX(MC$13:MC47,$B48+1,1)</f>
        <v>0</v>
      </c>
      <c r="MD48" s="535" cm="1">
        <f t="array" ref="MD48">INDEX(MD$13:MD47,$B48+1,1)</f>
        <v>0</v>
      </c>
      <c r="ME48" s="535" cm="1">
        <f t="array" ref="ME48">INDEX(ME$13:ME47,$B48+1,1)</f>
        <v>0</v>
      </c>
      <c r="MF48" s="535" cm="1">
        <f t="array" ref="MF48">INDEX(MF$13:MF47,$B48+1,1)</f>
        <v>0</v>
      </c>
      <c r="MG48" s="535" cm="1">
        <f t="array" ref="MG48">INDEX(MG$13:MG47,$B48+1,1)</f>
        <v>0</v>
      </c>
      <c r="MH48" s="535" cm="1">
        <f t="array" ref="MH48">INDEX(MH$13:MH47,$B48+1,1)</f>
        <v>0</v>
      </c>
      <c r="MI48" s="535" cm="1">
        <f t="array" ref="MI48">INDEX(MI$13:MI47,$B48+1,1)</f>
        <v>0</v>
      </c>
      <c r="MJ48" s="535" cm="1">
        <f t="array" ref="MJ48">INDEX(MJ$13:MJ47,$B48+1,1)</f>
        <v>0</v>
      </c>
      <c r="MK48" s="535" cm="1">
        <f t="array" ref="MK48">INDEX(MK$13:MK47,$B48+1,1)</f>
        <v>0</v>
      </c>
      <c r="ML48" s="535" cm="1">
        <f t="array" ref="ML48">INDEX(ML$13:ML47,$B48+1,1)</f>
        <v>0</v>
      </c>
      <c r="MM48" s="535" cm="1">
        <f t="array" ref="MM48">INDEX(MM$13:MM47,$B48+1,1)</f>
        <v>0</v>
      </c>
      <c r="MN48" s="535" cm="1">
        <f t="array" ref="MN48">INDEX(MN$13:MN47,$B48+1,1)</f>
        <v>0</v>
      </c>
      <c r="MO48" s="535" cm="1">
        <f t="array" ref="MO48">INDEX(MO$13:MO47,$B48+1,1)</f>
        <v>0</v>
      </c>
      <c r="MP48" s="535" cm="1">
        <f t="array" ref="MP48">INDEX(MP$13:MP47,$B48+1,1)</f>
        <v>0</v>
      </c>
      <c r="MQ48" s="535" cm="1">
        <f t="array" ref="MQ48">INDEX(MQ$13:MQ47,$B48+1,1)</f>
        <v>0</v>
      </c>
      <c r="MR48" s="535" cm="1">
        <f t="array" ref="MR48">INDEX(MR$13:MR47,$B48+1,1)</f>
        <v>0</v>
      </c>
      <c r="MS48" s="535" cm="1">
        <f t="array" ref="MS48">INDEX(MS$13:MS47,$B48+1,1)</f>
        <v>0</v>
      </c>
      <c r="MT48" s="535" cm="1">
        <f t="array" ref="MT48">INDEX(MT$13:MT47,$B48+1,1)</f>
        <v>0</v>
      </c>
      <c r="MU48" s="535" cm="1">
        <f t="array" ref="MU48">INDEX(MU$13:MU47,$B48+1,1)</f>
        <v>0</v>
      </c>
      <c r="MV48" s="535" cm="1">
        <f t="array" ref="MV48">INDEX(MV$13:MV47,$B48+1,1)</f>
        <v>0</v>
      </c>
      <c r="MW48" s="535" cm="1">
        <f t="array" ref="MW48">INDEX(MW$13:MW47,$B48+1,1)</f>
        <v>0</v>
      </c>
      <c r="MX48" s="535" cm="1">
        <f t="array" ref="MX48">INDEX(MX$13:MX47,$B48+1,1)</f>
        <v>0</v>
      </c>
      <c r="MY48" s="535" cm="1">
        <f t="array" ref="MY48">INDEX(MY$13:MY47,$B48+1,1)</f>
        <v>0</v>
      </c>
      <c r="MZ48" s="535" cm="1">
        <f t="array" ref="MZ48">INDEX(MZ$13:MZ47,$B48+1,1)</f>
        <v>0</v>
      </c>
      <c r="NA48" s="535" cm="1">
        <f t="array" ref="NA48">INDEX(NA$13:NA47,$B48+1,1)</f>
        <v>0</v>
      </c>
      <c r="NB48" s="535" cm="1">
        <f t="array" ref="NB48">INDEX(NB$13:NB47,$B48+1,1)</f>
        <v>0</v>
      </c>
      <c r="NC48" s="535" cm="1">
        <f t="array" ref="NC48">INDEX(NC$13:NC47,$B48+1,1)</f>
        <v>0</v>
      </c>
      <c r="ND48" s="535" cm="1">
        <f t="array" ref="ND48">INDEX(ND$13:ND47,$B48+1,1)</f>
        <v>0</v>
      </c>
      <c r="NE48" s="535" cm="1">
        <f t="array" ref="NE48">INDEX(NE$13:NE47,$B48+1,1)</f>
        <v>0</v>
      </c>
      <c r="NF48" s="535" cm="1">
        <f t="array" ref="NF48">INDEX(NF$13:NF47,$B48+1,1)</f>
        <v>0</v>
      </c>
      <c r="NG48" s="535" cm="1">
        <f t="array" ref="NG48">INDEX(NG$13:NG47,$B48+1,1)</f>
        <v>0</v>
      </c>
      <c r="NH48" s="535" cm="1">
        <f t="array" ref="NH48">INDEX(NH$13:NH47,$B48+1,1)</f>
        <v>0</v>
      </c>
      <c r="NI48" s="535" cm="1">
        <f t="array" ref="NI48">INDEX(NI$13:NI47,$B48+1,1)</f>
        <v>0</v>
      </c>
      <c r="NJ48" s="535" cm="1">
        <f t="array" ref="NJ48">INDEX(NJ$13:NJ47,$B48+1,1)</f>
        <v>0</v>
      </c>
      <c r="NK48" s="535" cm="1">
        <f t="array" ref="NK48">INDEX(NK$13:NK47,$B48+1,1)</f>
        <v>0</v>
      </c>
      <c r="NL48" s="535" cm="1">
        <f t="array" ref="NL48">INDEX(NL$13:NL47,$B48+1,1)</f>
        <v>0</v>
      </c>
      <c r="NM48" s="535" cm="1">
        <f t="array" ref="NM48">INDEX(NM$13:NM47,$B48+1,1)</f>
        <v>0</v>
      </c>
      <c r="NN48" s="535" cm="1">
        <f t="array" ref="NN48">INDEX(NN$13:NN47,$B48+1,1)</f>
        <v>0</v>
      </c>
      <c r="NO48" s="535" cm="1">
        <f t="array" ref="NO48">INDEX(NO$13:NO47,$B48+1,1)</f>
        <v>0</v>
      </c>
      <c r="NP48" s="535" cm="1">
        <f t="array" ref="NP48">INDEX(NP$13:NP47,$B48+1,1)</f>
        <v>0</v>
      </c>
      <c r="NQ48" s="535" cm="1">
        <f t="array" ref="NQ48">INDEX(NQ$13:NQ47,$B48+1,1)</f>
        <v>0</v>
      </c>
      <c r="NR48" s="535" cm="1">
        <f t="array" ref="NR48">INDEX(NR$13:NR47,$B48+1,1)</f>
        <v>0</v>
      </c>
      <c r="NS48" s="535" cm="1">
        <f t="array" ref="NS48">INDEX(NS$13:NS47,$B48+1,1)</f>
        <v>0</v>
      </c>
      <c r="NT48" s="535" cm="1">
        <f t="array" ref="NT48">INDEX(NT$13:NT47,$B48+1,1)</f>
        <v>0</v>
      </c>
      <c r="NU48" s="535" cm="1">
        <f t="array" ref="NU48">INDEX(NU$13:NU47,$B48+1,1)</f>
        <v>0</v>
      </c>
      <c r="NV48" s="535" cm="1">
        <f t="array" ref="NV48">INDEX(NV$13:NV47,$B48+1,1)</f>
        <v>0</v>
      </c>
      <c r="NW48" s="535" cm="1">
        <f t="array" ref="NW48">INDEX(NW$13:NW47,$B48+1,1)</f>
        <v>0</v>
      </c>
      <c r="NX48" s="535" cm="1">
        <f t="array" ref="NX48">INDEX(NX$13:NX47,$B48+1,1)</f>
        <v>0</v>
      </c>
      <c r="NY48" s="535" cm="1">
        <f t="array" ref="NY48">INDEX(NY$13:NY47,$B48+1,1)</f>
        <v>0</v>
      </c>
      <c r="NZ48" s="535" cm="1">
        <f t="array" ref="NZ48">INDEX(NZ$13:NZ47,$B48+1,1)</f>
        <v>0</v>
      </c>
      <c r="OA48" s="535" cm="1">
        <f t="array" ref="OA48">INDEX(OA$13:OA47,$B48+1,1)</f>
        <v>0</v>
      </c>
      <c r="OB48" s="535" cm="1">
        <f t="array" ref="OB48">INDEX(OB$13:OB47,$B48+1,1)</f>
        <v>0</v>
      </c>
      <c r="OC48" s="535" cm="1">
        <f t="array" ref="OC48">INDEX(OC$13:OC47,$B48+1,1)</f>
        <v>0</v>
      </c>
      <c r="OD48" s="535" cm="1">
        <f t="array" ref="OD48">INDEX(OD$13:OD47,$B48+1,1)</f>
        <v>0</v>
      </c>
      <c r="OE48" s="535" cm="1">
        <f t="array" ref="OE48">INDEX(OE$13:OE47,$B48+1,1)</f>
        <v>0</v>
      </c>
      <c r="OF48" s="535" cm="1">
        <f t="array" ref="OF48">INDEX(OF$13:OF47,$B48+1,1)</f>
        <v>0</v>
      </c>
      <c r="OG48" s="535" cm="1">
        <f t="array" ref="OG48">INDEX(OG$13:OG47,$B48+1,1)</f>
        <v>0</v>
      </c>
      <c r="OH48" s="535" cm="1">
        <f t="array" ref="OH48">INDEX(OH$13:OH47,$B48+1,1)</f>
        <v>0</v>
      </c>
      <c r="OI48" s="535" cm="1">
        <f t="array" ref="OI48">INDEX(OI$13:OI47,$B48+1,1)</f>
        <v>0</v>
      </c>
      <c r="OJ48" s="535" cm="1">
        <f t="array" ref="OJ48">INDEX(OJ$13:OJ47,$B48+1,1)</f>
        <v>0</v>
      </c>
      <c r="OK48" s="535" cm="1">
        <f t="array" ref="OK48">INDEX(OK$13:OK47,$B48+1,1)</f>
        <v>0</v>
      </c>
      <c r="OL48" s="535" cm="1">
        <f t="array" ref="OL48">INDEX(OL$13:OL47,$B48+1,1)</f>
        <v>0</v>
      </c>
      <c r="OM48" s="535" cm="1">
        <f t="array" ref="OM48">INDEX(OM$13:OM47,$B48+1,1)</f>
        <v>0</v>
      </c>
      <c r="ON48" s="535" cm="1">
        <f t="array" ref="ON48">INDEX(ON$13:ON47,$B48+1,1)</f>
        <v>0</v>
      </c>
      <c r="OO48" s="535" cm="1">
        <f t="array" ref="OO48">INDEX(OO$13:OO47,$B48+1,1)</f>
        <v>0</v>
      </c>
      <c r="OP48" s="535" cm="1">
        <f t="array" ref="OP48">INDEX(OP$13:OP47,$B48+1,1)</f>
        <v>0</v>
      </c>
      <c r="OQ48" s="535" cm="1">
        <f t="array" ref="OQ48">INDEX(OQ$13:OQ47,$B48+1,1)</f>
        <v>0</v>
      </c>
      <c r="OR48" s="535" cm="1">
        <f t="array" ref="OR48">INDEX(OR$13:OR47,$B48+1,1)</f>
        <v>0</v>
      </c>
      <c r="OS48" s="535" cm="1">
        <f t="array" ref="OS48">INDEX(OS$13:OS47,$B48+1,1)</f>
        <v>0</v>
      </c>
      <c r="OT48" s="535" cm="1">
        <f t="array" ref="OT48">INDEX(OT$13:OT47,$B48+1,1)</f>
        <v>0</v>
      </c>
      <c r="OU48" s="535" cm="1">
        <f t="array" ref="OU48">INDEX(OU$13:OU47,$B48+1,1)</f>
        <v>0</v>
      </c>
      <c r="OV48" s="535" cm="1">
        <f t="array" ref="OV48">INDEX(OV$13:OV47,$B48+1,1)</f>
        <v>0</v>
      </c>
      <c r="OW48" s="535" cm="1">
        <f t="array" ref="OW48">INDEX(OW$13:OW47,$B48+1,1)</f>
        <v>0</v>
      </c>
      <c r="OX48" s="535" cm="1">
        <f t="array" ref="OX48">INDEX(OX$13:OX47,$B48+1,1)</f>
        <v>0</v>
      </c>
      <c r="OY48" s="535" cm="1">
        <f t="array" ref="OY48">INDEX(OY$13:OY47,$B48+1,1)</f>
        <v>0</v>
      </c>
      <c r="OZ48" s="535" cm="1">
        <f t="array" ref="OZ48">INDEX(OZ$13:OZ47,$B48+1,1)</f>
        <v>0</v>
      </c>
      <c r="PA48" s="535" cm="1">
        <f t="array" ref="PA48">INDEX(PA$13:PA47,$B48+1,1)</f>
        <v>0</v>
      </c>
      <c r="PB48" s="535" cm="1">
        <f t="array" ref="PB48">INDEX(PB$13:PB47,$B48+1,1)</f>
        <v>0</v>
      </c>
      <c r="PC48" s="535" cm="1">
        <f t="array" ref="PC48">INDEX(PC$13:PC47,$B48+1,1)</f>
        <v>0</v>
      </c>
      <c r="PD48" s="535" cm="1">
        <f t="array" ref="PD48">INDEX(PD$13:PD47,$B48+1,1)</f>
        <v>0</v>
      </c>
      <c r="PE48" s="535" cm="1">
        <f t="array" ref="PE48">INDEX(PE$13:PE47,$B48+1,1)</f>
        <v>0</v>
      </c>
      <c r="PF48" s="535" cm="1">
        <f t="array" ref="PF48">INDEX(PF$13:PF47,$B48+1,1)</f>
        <v>0</v>
      </c>
      <c r="PG48" s="535" cm="1">
        <f t="array" ref="PG48">INDEX(PG$13:PG47,$B48+1,1)</f>
        <v>0</v>
      </c>
      <c r="PH48" s="535" cm="1">
        <f t="array" ref="PH48">INDEX(PH$13:PH47,$B48+1,1)</f>
        <v>0</v>
      </c>
      <c r="PI48" s="535" cm="1">
        <f t="array" ref="PI48">INDEX(PI$13:PI47,$B48+1,1)</f>
        <v>0</v>
      </c>
      <c r="PJ48" s="535" cm="1">
        <f t="array" ref="PJ48">INDEX(PJ$13:PJ47,$B48+1,1)</f>
        <v>0</v>
      </c>
      <c r="PK48" s="535" cm="1">
        <f t="array" ref="PK48">INDEX(PK$13:PK47,$B48+1,1)</f>
        <v>0</v>
      </c>
      <c r="PL48" s="535" cm="1">
        <f t="array" ref="PL48">INDEX(PL$13:PL47,$B48+1,1)</f>
        <v>0</v>
      </c>
      <c r="PM48" s="535" cm="1">
        <f t="array" ref="PM48">INDEX(PM$13:PM47,$B48+1,1)</f>
        <v>0</v>
      </c>
      <c r="PN48" s="535" cm="1">
        <f t="array" ref="PN48">INDEX(PN$13:PN47,$B48+1,1)</f>
        <v>0</v>
      </c>
      <c r="PO48" s="535" cm="1">
        <f t="array" ref="PO48">INDEX(PO$13:PO47,$B48+1,1)</f>
        <v>0</v>
      </c>
      <c r="PP48" s="535" cm="1">
        <f t="array" ref="PP48">INDEX(PP$13:PP47,$B48+1,1)</f>
        <v>0</v>
      </c>
      <c r="PQ48" s="535" cm="1">
        <f t="array" ref="PQ48">INDEX(PQ$13:PQ47,$B48+1,1)</f>
        <v>0</v>
      </c>
      <c r="PR48" s="535" cm="1">
        <f t="array" ref="PR48">INDEX(PR$13:PR47,$B48+1,1)</f>
        <v>0</v>
      </c>
      <c r="PS48" s="535" cm="1">
        <f t="array" ref="PS48">INDEX(PS$13:PS47,$B48+1,1)</f>
        <v>0</v>
      </c>
      <c r="PT48" s="535" cm="1">
        <f t="array" ref="PT48">INDEX(PT$13:PT47,$B48+1,1)</f>
        <v>0</v>
      </c>
      <c r="PU48" s="535" cm="1">
        <f t="array" ref="PU48">INDEX(PU$13:PU47,$B48+1,1)</f>
        <v>0</v>
      </c>
      <c r="PV48" s="535" cm="1">
        <f t="array" ref="PV48">INDEX(PV$13:PV47,$B48+1,1)</f>
        <v>0</v>
      </c>
      <c r="PW48" s="535" cm="1">
        <f t="array" ref="PW48">INDEX(PW$13:PW47,$B48+1,1)</f>
        <v>0</v>
      </c>
      <c r="PX48" s="535" cm="1">
        <f t="array" ref="PX48">INDEX(PX$13:PX47,$B48+1,1)</f>
        <v>0</v>
      </c>
      <c r="PY48" s="535" cm="1">
        <f t="array" ref="PY48">INDEX(PY$13:PY47,$B48+1,1)</f>
        <v>0</v>
      </c>
      <c r="PZ48" s="535" cm="1">
        <f t="array" ref="PZ48">INDEX(PZ$13:PZ47,$B48+1,1)</f>
        <v>0</v>
      </c>
      <c r="QA48" s="535" cm="1">
        <f t="array" ref="QA48">INDEX(QA$13:QA47,$B48+1,1)</f>
        <v>0</v>
      </c>
      <c r="QB48" s="535" cm="1">
        <f t="array" ref="QB48">INDEX(QB$13:QB47,$B48+1,1)</f>
        <v>0</v>
      </c>
      <c r="QC48" s="535" cm="1">
        <f t="array" ref="QC48">INDEX(QC$13:QC47,$B48+1,1)</f>
        <v>0</v>
      </c>
      <c r="QD48" s="535" cm="1">
        <f t="array" ref="QD48">INDEX(QD$13:QD47,$B48+1,1)</f>
        <v>0</v>
      </c>
      <c r="QE48" s="535" cm="1">
        <f t="array" ref="QE48">INDEX(QE$13:QE47,$B48+1,1)</f>
        <v>0</v>
      </c>
      <c r="QF48" s="535" cm="1">
        <f t="array" ref="QF48">INDEX(QF$13:QF47,$B48+1,1)</f>
        <v>0</v>
      </c>
      <c r="QG48" s="535" cm="1">
        <f t="array" ref="QG48">INDEX(QG$13:QG47,$B48+1,1)</f>
        <v>0</v>
      </c>
      <c r="QH48" s="535" cm="1">
        <f t="array" ref="QH48">INDEX(QH$13:QH47,$B48+1,1)</f>
        <v>0</v>
      </c>
      <c r="QI48" s="535" cm="1">
        <f t="array" ref="QI48">INDEX(QI$13:QI47,$B48+1,1)</f>
        <v>0</v>
      </c>
      <c r="QJ48" s="535" cm="1">
        <f t="array" ref="QJ48">INDEX(QJ$13:QJ47,$B48+1,1)</f>
        <v>0</v>
      </c>
      <c r="QK48" s="535" cm="1">
        <f t="array" ref="QK48">INDEX(QK$13:QK47,$B48+1,1)</f>
        <v>0</v>
      </c>
      <c r="QL48" s="535" cm="1">
        <f t="array" ref="QL48">INDEX(QL$13:QL47,$B48+1,1)</f>
        <v>0</v>
      </c>
      <c r="QM48" s="535" cm="1">
        <f t="array" ref="QM48">INDEX(QM$13:QM47,$B48+1,1)</f>
        <v>0</v>
      </c>
      <c r="QN48" s="535" cm="1">
        <f t="array" ref="QN48">INDEX(QN$13:QN47,$B48+1,1)</f>
        <v>0</v>
      </c>
      <c r="QO48" s="535" cm="1">
        <f t="array" ref="QO48">INDEX(QO$13:QO47,$B48+1,1)</f>
        <v>0</v>
      </c>
      <c r="QP48" s="535" cm="1">
        <f t="array" ref="QP48">INDEX(QP$13:QP47,$B48+1,1)</f>
        <v>0</v>
      </c>
      <c r="QQ48" s="535" cm="1">
        <f t="array" ref="QQ48">INDEX(QQ$13:QQ47,$B48+1,1)</f>
        <v>0</v>
      </c>
      <c r="QR48" s="535" cm="1">
        <f t="array" ref="QR48">INDEX(QR$13:QR47,$B48+1,1)</f>
        <v>0</v>
      </c>
      <c r="QS48" s="535" cm="1">
        <f t="array" ref="QS48">INDEX(QS$13:QS47,$B48+1,1)</f>
        <v>0</v>
      </c>
      <c r="QT48" s="535" cm="1">
        <f t="array" ref="QT48">INDEX(QT$13:QT47,$B48+1,1)</f>
        <v>0</v>
      </c>
      <c r="QU48" s="535" cm="1">
        <f t="array" ref="QU48">INDEX(QU$13:QU47,$B48+1,1)</f>
        <v>0</v>
      </c>
      <c r="QV48" s="535" cm="1">
        <f t="array" ref="QV48">INDEX(QV$13:QV47,$B48+1,1)</f>
        <v>0</v>
      </c>
      <c r="QW48" s="535" cm="1">
        <f t="array" ref="QW48">INDEX(QW$13:QW47,$B48+1,1)</f>
        <v>0</v>
      </c>
      <c r="QX48" s="535" cm="1">
        <f t="array" ref="QX48">INDEX(QX$13:QX47,$B48+1,1)</f>
        <v>0</v>
      </c>
      <c r="QY48" s="535" cm="1">
        <f t="array" ref="QY48">INDEX(QY$13:QY47,$B48+1,1)</f>
        <v>0</v>
      </c>
      <c r="QZ48" s="535" cm="1">
        <f t="array" ref="QZ48">INDEX(QZ$13:QZ47,$B48+1,1)</f>
        <v>0</v>
      </c>
      <c r="RA48" s="535" cm="1">
        <f t="array" ref="RA48">INDEX(RA$13:RA47,$B48+1,1)</f>
        <v>0</v>
      </c>
      <c r="RB48" s="535" cm="1">
        <f t="array" ref="RB48">INDEX(RB$13:RB47,$B48+1,1)</f>
        <v>0</v>
      </c>
      <c r="RC48" s="535" cm="1">
        <f t="array" ref="RC48">INDEX(RC$13:RC47,$B48+1,1)</f>
        <v>0</v>
      </c>
      <c r="RD48" s="535" cm="1">
        <f t="array" ref="RD48">INDEX(RD$13:RD47,$B48+1,1)</f>
        <v>0</v>
      </c>
      <c r="RE48" s="535" cm="1">
        <f t="array" ref="RE48">INDEX(RE$13:RE47,$B48+1,1)</f>
        <v>0</v>
      </c>
      <c r="RF48" s="535" cm="1">
        <f t="array" ref="RF48">INDEX(RF$13:RF47,$B48+1,1)</f>
        <v>0</v>
      </c>
      <c r="RG48" s="535" cm="1">
        <f t="array" ref="RG48">INDEX(RG$13:RG47,$B48+1,1)</f>
        <v>0</v>
      </c>
      <c r="RH48" s="535" cm="1">
        <f t="array" ref="RH48">INDEX(RH$13:RH47,$B48+1,1)</f>
        <v>0</v>
      </c>
      <c r="RI48" s="535" cm="1">
        <f t="array" ref="RI48">INDEX(RI$13:RI47,$B48+1,1)</f>
        <v>0</v>
      </c>
      <c r="RJ48" s="535" cm="1">
        <f t="array" ref="RJ48">INDEX(RJ$13:RJ47,$B48+1,1)</f>
        <v>0</v>
      </c>
      <c r="RK48" s="535" cm="1">
        <f t="array" ref="RK48">INDEX(RK$13:RK47,$B48+1,1)</f>
        <v>0</v>
      </c>
      <c r="RL48" s="535" cm="1">
        <f t="array" ref="RL48">INDEX(RL$13:RL47,$B48+1,1)</f>
        <v>0</v>
      </c>
      <c r="RM48" s="535" cm="1">
        <f t="array" ref="RM48">INDEX(RM$13:RM47,$B48+1,1)</f>
        <v>0</v>
      </c>
      <c r="RN48" s="535" cm="1">
        <f t="array" ref="RN48">INDEX(RN$13:RN47,$B48+1,1)</f>
        <v>0</v>
      </c>
      <c r="RO48" s="535" cm="1">
        <f t="array" ref="RO48">INDEX(RO$13:RO47,$B48+1,1)</f>
        <v>0</v>
      </c>
      <c r="RP48" s="535" cm="1">
        <f t="array" ref="RP48">INDEX(RP$13:RP47,$B48+1,1)</f>
        <v>0</v>
      </c>
      <c r="RQ48" s="535" cm="1">
        <f t="array" ref="RQ48">INDEX(RQ$13:RQ47,$B48+1,1)</f>
        <v>0</v>
      </c>
      <c r="RR48" s="535" cm="1">
        <f t="array" ref="RR48">INDEX(RR$13:RR47,$B48+1,1)</f>
        <v>0</v>
      </c>
      <c r="RS48" s="535" cm="1">
        <f t="array" ref="RS48">INDEX(RS$13:RS47,$B48+1,1)</f>
        <v>0</v>
      </c>
      <c r="RT48" s="535" cm="1">
        <f t="array" ref="RT48">INDEX(RT$13:RT47,$B48+1,1)</f>
        <v>0</v>
      </c>
      <c r="RU48" s="535" cm="1">
        <f t="array" ref="RU48">INDEX(RU$13:RU47,$B48+1,1)</f>
        <v>0</v>
      </c>
      <c r="RV48" s="535" cm="1">
        <f t="array" ref="RV48">INDEX(RV$13:RV47,$B48+1,1)</f>
        <v>0</v>
      </c>
      <c r="RW48" s="535" cm="1">
        <f t="array" ref="RW48">INDEX(RW$13:RW47,$B48+1,1)</f>
        <v>0</v>
      </c>
      <c r="RX48" s="535" cm="1">
        <f t="array" ref="RX48">INDEX(RX$13:RX47,$B48+1,1)</f>
        <v>0</v>
      </c>
      <c r="RY48" s="535" cm="1">
        <f t="array" ref="RY48">INDEX(RY$13:RY47,$B48+1,1)</f>
        <v>0</v>
      </c>
      <c r="RZ48" s="535" cm="1">
        <f t="array" ref="RZ48">INDEX(RZ$13:RZ47,$B48+1,1)</f>
        <v>0</v>
      </c>
      <c r="SA48" s="535" cm="1">
        <f t="array" ref="SA48">INDEX(SA$13:SA47,$B48+1,1)</f>
        <v>0</v>
      </c>
      <c r="SB48" s="535" cm="1">
        <f t="array" ref="SB48">INDEX(SB$13:SB47,$B48+1,1)</f>
        <v>0</v>
      </c>
      <c r="SC48" s="535" cm="1">
        <f t="array" ref="SC48">INDEX(SC$13:SC47,$B48+1,1)</f>
        <v>0</v>
      </c>
      <c r="SD48" s="535" cm="1">
        <f t="array" ref="SD48">INDEX(SD$13:SD47,$B48+1,1)</f>
        <v>0</v>
      </c>
      <c r="SE48" s="535" cm="1">
        <f t="array" ref="SE48">INDEX(SE$13:SE47,$B48+1,1)</f>
        <v>0</v>
      </c>
      <c r="SF48" s="535" cm="1">
        <f t="array" ref="SF48">INDEX(SF$13:SF47,$B48+1,1)</f>
        <v>0</v>
      </c>
      <c r="SG48" s="535" cm="1">
        <f t="array" ref="SG48">INDEX(SG$13:SG47,$B48+1,1)</f>
        <v>0</v>
      </c>
      <c r="SH48" s="535" cm="1">
        <f t="array" ref="SH48">INDEX(SH$13:SH47,$B48+1,1)</f>
        <v>0</v>
      </c>
      <c r="SI48" s="535" cm="1">
        <f t="array" ref="SI48">INDEX(SI$13:SI47,$B48+1,1)</f>
        <v>0</v>
      </c>
      <c r="SJ48" s="535" cm="1">
        <f t="array" ref="SJ48">INDEX(SJ$13:SJ47,$B48+1,1)</f>
        <v>0</v>
      </c>
      <c r="SK48" s="535" cm="1">
        <f t="array" ref="SK48">INDEX(SK$13:SK47,$B48+1,1)</f>
        <v>0</v>
      </c>
      <c r="SL48" s="535" cm="1">
        <f t="array" ref="SL48">INDEX(SL$13:SL47,$B48+1,1)</f>
        <v>0</v>
      </c>
      <c r="SM48" s="535" cm="1">
        <f t="array" ref="SM48">INDEX(SM$13:SM47,$B48+1,1)</f>
        <v>0</v>
      </c>
      <c r="SN48" s="535" cm="1">
        <f t="array" ref="SN48">INDEX(SN$13:SN47,$B48+1,1)</f>
        <v>0</v>
      </c>
      <c r="SO48" s="535" cm="1">
        <f t="array" ref="SO48">INDEX(SO$13:SO47,$B48+1,1)</f>
        <v>0</v>
      </c>
      <c r="SP48" s="535" cm="1">
        <f t="array" ref="SP48">INDEX(SP$13:SP47,$B48+1,1)</f>
        <v>0</v>
      </c>
      <c r="SQ48" s="535" cm="1">
        <f t="array" ref="SQ48">INDEX(SQ$13:SQ47,$B48+1,1)</f>
        <v>0</v>
      </c>
      <c r="SR48" s="535" cm="1">
        <f t="array" ref="SR48">INDEX(SR$13:SR47,$B48+1,1)</f>
        <v>0</v>
      </c>
      <c r="SS48" s="535" cm="1">
        <f t="array" ref="SS48">INDEX(SS$13:SS47,$B48+1,1)</f>
        <v>0</v>
      </c>
      <c r="ST48" s="535" cm="1">
        <f t="array" ref="ST48">INDEX(ST$13:ST47,$B48+1,1)</f>
        <v>0</v>
      </c>
      <c r="SU48" s="535" cm="1">
        <f t="array" ref="SU48">INDEX(SU$13:SU47,$B48+1,1)</f>
        <v>0</v>
      </c>
      <c r="SV48" s="535" cm="1">
        <f t="array" ref="SV48">INDEX(SV$13:SV47,$B48+1,1)</f>
        <v>0</v>
      </c>
      <c r="SW48" s="535" cm="1">
        <f t="array" ref="SW48">INDEX(SW$13:SW47,$B48+1,1)</f>
        <v>0</v>
      </c>
      <c r="SX48" s="535" cm="1">
        <f t="array" ref="SX48">INDEX(SX$13:SX47,$B48+1,1)</f>
        <v>0</v>
      </c>
      <c r="SY48" s="535" cm="1">
        <f t="array" ref="SY48">INDEX(SY$13:SY47,$B48+1,1)</f>
        <v>0</v>
      </c>
      <c r="SZ48" s="535" cm="1">
        <f t="array" ref="SZ48">INDEX(SZ$13:SZ47,$B48+1,1)</f>
        <v>0</v>
      </c>
      <c r="TA48" s="535" cm="1">
        <f t="array" ref="TA48">INDEX(TA$13:TA47,$B48+1,1)</f>
        <v>0</v>
      </c>
      <c r="TB48" s="535" cm="1">
        <f t="array" ref="TB48">INDEX(TB$13:TB47,$B48+1,1)</f>
        <v>0</v>
      </c>
      <c r="TC48" s="535" cm="1">
        <f t="array" ref="TC48">INDEX(TC$13:TC47,$B48+1,1)</f>
        <v>0</v>
      </c>
      <c r="TD48" s="535" cm="1">
        <f t="array" ref="TD48">INDEX(TD$13:TD47,$B48+1,1)</f>
        <v>0</v>
      </c>
      <c r="TE48" s="535" cm="1">
        <f t="array" ref="TE48">INDEX(TE$13:TE47,$B48+1,1)</f>
        <v>0</v>
      </c>
      <c r="TF48" s="535" cm="1">
        <f t="array" ref="TF48">INDEX(TF$13:TF47,$B48+1,1)</f>
        <v>0</v>
      </c>
      <c r="TG48" s="535" cm="1">
        <f t="array" ref="TG48">INDEX(TG$13:TG47,$B48+1,1)</f>
        <v>0</v>
      </c>
      <c r="TH48" s="535" cm="1">
        <f t="array" ref="TH48">INDEX(TH$13:TH47,$B48+1,1)</f>
        <v>0</v>
      </c>
      <c r="TI48" s="535" cm="1">
        <f t="array" ref="TI48">INDEX(TI$13:TI47,$B48+1,1)</f>
        <v>0</v>
      </c>
      <c r="TJ48" s="535" cm="1">
        <f t="array" ref="TJ48">INDEX(TJ$13:TJ47,$B48+1,1)</f>
        <v>0</v>
      </c>
      <c r="TK48" s="535" cm="1">
        <f t="array" ref="TK48">INDEX(TK$13:TK47,$B48+1,1)</f>
        <v>0</v>
      </c>
      <c r="TL48" s="535" cm="1">
        <f t="array" ref="TL48">INDEX(TL$13:TL47,$B48+1,1)</f>
        <v>0</v>
      </c>
      <c r="TM48" s="535" cm="1">
        <f t="array" ref="TM48">INDEX(TM$13:TM47,$B48+1,1)</f>
        <v>0</v>
      </c>
      <c r="TN48" s="535" cm="1">
        <f t="array" ref="TN48">INDEX(TN$13:TN47,$B48+1,1)</f>
        <v>0</v>
      </c>
      <c r="TO48" s="535" cm="1">
        <f t="array" ref="TO48">INDEX(TO$13:TO47,$B48+1,1)</f>
        <v>0</v>
      </c>
      <c r="TP48" s="535" cm="1">
        <f t="array" ref="TP48">INDEX(TP$13:TP47,$B48+1,1)</f>
        <v>0</v>
      </c>
      <c r="TQ48" s="535" cm="1">
        <f t="array" ref="TQ48">INDEX(TQ$13:TQ47,$B48+1,1)</f>
        <v>0</v>
      </c>
      <c r="TR48" s="535" cm="1">
        <f t="array" ref="TR48">INDEX(TR$13:TR47,$B48+1,1)</f>
        <v>0</v>
      </c>
      <c r="TS48" s="535" cm="1">
        <f t="array" ref="TS48">INDEX(TS$13:TS47,$B48+1,1)</f>
        <v>0</v>
      </c>
      <c r="TT48" s="535" cm="1">
        <f t="array" ref="TT48">INDEX(TT$13:TT47,$B48+1,1)</f>
        <v>0</v>
      </c>
      <c r="TU48" s="535" cm="1">
        <f t="array" ref="TU48">INDEX(TU$13:TU47,$B48+1,1)</f>
        <v>0</v>
      </c>
      <c r="TV48" s="535" cm="1">
        <f t="array" ref="TV48">INDEX(TV$13:TV47,$B48+1,1)</f>
        <v>0</v>
      </c>
      <c r="TW48" s="535" cm="1">
        <f t="array" ref="TW48">INDEX(TW$13:TW47,$B48+1,1)</f>
        <v>0</v>
      </c>
      <c r="TX48" s="535" cm="1">
        <f t="array" ref="TX48">INDEX(TX$13:TX47,$B48+1,1)</f>
        <v>0</v>
      </c>
      <c r="TY48" s="535" cm="1">
        <f t="array" ref="TY48">INDEX(TY$13:TY47,$B48+1,1)</f>
        <v>0</v>
      </c>
      <c r="TZ48" s="535" cm="1">
        <f t="array" ref="TZ48">INDEX(TZ$13:TZ47,$B48+1,1)</f>
        <v>0</v>
      </c>
      <c r="UA48" s="535" cm="1">
        <f t="array" ref="UA48">INDEX(UA$13:UA47,$B48+1,1)</f>
        <v>0</v>
      </c>
      <c r="UB48" s="535" cm="1">
        <f t="array" ref="UB48">INDEX(UB$13:UB47,$B48+1,1)</f>
        <v>0</v>
      </c>
      <c r="UC48" s="535" cm="1">
        <f t="array" ref="UC48">INDEX(UC$13:UC47,$B48+1,1)</f>
        <v>0</v>
      </c>
      <c r="UD48" s="535" cm="1">
        <f t="array" ref="UD48">INDEX(UD$13:UD47,$B48+1,1)</f>
        <v>0</v>
      </c>
      <c r="UE48" s="535" cm="1">
        <f t="array" ref="UE48">INDEX(UE$13:UE47,$B48+1,1)</f>
        <v>0</v>
      </c>
      <c r="UF48" s="535" cm="1">
        <f t="array" ref="UF48">INDEX(UF$13:UF47,$B48+1,1)</f>
        <v>0</v>
      </c>
      <c r="UG48" s="535" cm="1">
        <f t="array" ref="UG48">INDEX(UG$13:UG47,$B48+1,1)</f>
        <v>0</v>
      </c>
      <c r="UH48" s="535" cm="1">
        <f t="array" ref="UH48">INDEX(UH$13:UH47,$B48+1,1)</f>
        <v>0</v>
      </c>
      <c r="UI48" s="535" cm="1">
        <f t="array" ref="UI48">INDEX(UI$13:UI47,$B48+1,1)</f>
        <v>0</v>
      </c>
      <c r="UJ48" s="535" cm="1">
        <f t="array" ref="UJ48">INDEX(UJ$13:UJ47,$B48+1,1)</f>
        <v>0</v>
      </c>
      <c r="UK48" s="535" cm="1">
        <f t="array" ref="UK48">INDEX(UK$13:UK47,$B48+1,1)</f>
        <v>0</v>
      </c>
      <c r="UL48" s="535" cm="1">
        <f t="array" ref="UL48">INDEX(UL$13:UL47,$B48+1,1)</f>
        <v>0</v>
      </c>
      <c r="UM48" s="535" cm="1">
        <f t="array" ref="UM48">INDEX(UM$13:UM47,$B48+1,1)</f>
        <v>0</v>
      </c>
      <c r="UN48" s="535" cm="1">
        <f t="array" ref="UN48">INDEX(UN$13:UN47,$B48+1,1)</f>
        <v>0</v>
      </c>
      <c r="UO48" s="535" cm="1">
        <f t="array" ref="UO48">INDEX(UO$13:UO47,$B48+1,1)</f>
        <v>0</v>
      </c>
      <c r="UP48" s="535" cm="1">
        <f t="array" ref="UP48">INDEX(UP$13:UP47,$B48+1,1)</f>
        <v>0</v>
      </c>
      <c r="UQ48" s="535" cm="1">
        <f t="array" ref="UQ48">INDEX(UQ$13:UQ47,$B48+1,1)</f>
        <v>0</v>
      </c>
      <c r="UR48" s="535" cm="1">
        <f t="array" ref="UR48">INDEX(UR$13:UR47,$B48+1,1)</f>
        <v>0</v>
      </c>
      <c r="US48" s="535" cm="1">
        <f t="array" ref="US48">INDEX(US$13:US47,$B48+1,1)</f>
        <v>0</v>
      </c>
      <c r="UT48" s="535" cm="1">
        <f t="array" ref="UT48">INDEX(UT$13:UT47,$B48+1,1)</f>
        <v>0</v>
      </c>
      <c r="UU48" s="535" cm="1">
        <f t="array" ref="UU48">INDEX(UU$13:UU47,$B48+1,1)</f>
        <v>0</v>
      </c>
      <c r="UV48" s="535" cm="1">
        <f t="array" ref="UV48">INDEX(UV$13:UV47,$B48+1,1)</f>
        <v>0</v>
      </c>
      <c r="UW48" s="535" cm="1">
        <f t="array" ref="UW48">INDEX(UW$13:UW47,$B48+1,1)</f>
        <v>0</v>
      </c>
      <c r="UX48" s="535" cm="1">
        <f t="array" ref="UX48">INDEX(UX$13:UX47,$B48+1,1)</f>
        <v>0</v>
      </c>
      <c r="UY48" s="535" cm="1">
        <f t="array" ref="UY48">INDEX(UY$13:UY47,$B48+1,1)</f>
        <v>0</v>
      </c>
      <c r="UZ48" s="535" cm="1">
        <f t="array" ref="UZ48">INDEX(UZ$13:UZ47,$B48+1,1)</f>
        <v>0</v>
      </c>
      <c r="VA48" s="535" cm="1">
        <f t="array" ref="VA48">INDEX(VA$13:VA47,$B48+1,1)</f>
        <v>0</v>
      </c>
      <c r="VB48" s="535" cm="1">
        <f t="array" ref="VB48">INDEX(VB$13:VB47,$B48+1,1)</f>
        <v>0</v>
      </c>
      <c r="VC48" s="535" cm="1">
        <f t="array" ref="VC48">INDEX(VC$13:VC47,$B48+1,1)</f>
        <v>0</v>
      </c>
      <c r="VD48" s="535" cm="1">
        <f t="array" ref="VD48">INDEX(VD$13:VD47,$B48+1,1)</f>
        <v>0</v>
      </c>
      <c r="VE48" s="535" cm="1">
        <f t="array" ref="VE48">INDEX(VE$13:VE47,$B48+1,1)</f>
        <v>0</v>
      </c>
      <c r="VF48" s="535" cm="1">
        <f t="array" ref="VF48">INDEX(VF$13:VF47,$B48+1,1)</f>
        <v>0</v>
      </c>
      <c r="VG48" s="535" cm="1">
        <f t="array" ref="VG48">INDEX(VG$13:VG47,$B48+1,1)</f>
        <v>0</v>
      </c>
      <c r="VH48" s="535" cm="1">
        <f t="array" ref="VH48">INDEX(VH$13:VH47,$B48+1,1)</f>
        <v>0</v>
      </c>
      <c r="VI48" s="535" cm="1">
        <f t="array" ref="VI48">INDEX(VI$13:VI47,$B48+1,1)</f>
        <v>0</v>
      </c>
      <c r="VJ48" s="535" cm="1">
        <f t="array" ref="VJ48">INDEX(VJ$13:VJ47,$B48+1,1)</f>
        <v>0</v>
      </c>
      <c r="VK48" s="535" cm="1">
        <f t="array" ref="VK48">INDEX(VK$13:VK47,$B48+1,1)</f>
        <v>0</v>
      </c>
      <c r="VL48" s="535" cm="1">
        <f t="array" ref="VL48">INDEX(VL$13:VL47,$B48+1,1)</f>
        <v>0</v>
      </c>
      <c r="VM48" s="535" cm="1">
        <f t="array" ref="VM48">INDEX(VM$13:VM47,$B48+1,1)</f>
        <v>0</v>
      </c>
      <c r="VN48" s="535" cm="1">
        <f t="array" ref="VN48">INDEX(VN$13:VN47,$B48+1,1)</f>
        <v>0</v>
      </c>
      <c r="VO48" s="535" cm="1">
        <f t="array" ref="VO48">INDEX(VO$13:VO47,$B48+1,1)</f>
        <v>0</v>
      </c>
      <c r="VP48" s="535" cm="1">
        <f t="array" ref="VP48">INDEX(VP$13:VP47,$B48+1,1)</f>
        <v>0</v>
      </c>
      <c r="VQ48" s="535" cm="1">
        <f t="array" ref="VQ48">INDEX(VQ$13:VQ47,$B48+1,1)</f>
        <v>0</v>
      </c>
      <c r="VR48" s="535" cm="1">
        <f t="array" ref="VR48">INDEX(VR$13:VR47,$B48+1,1)</f>
        <v>0</v>
      </c>
      <c r="VS48" s="535" cm="1">
        <f t="array" ref="VS48">INDEX(VS$13:VS47,$B48+1,1)</f>
        <v>0</v>
      </c>
      <c r="VT48" s="535" cm="1">
        <f t="array" ref="VT48">INDEX(VT$13:VT47,$B48+1,1)</f>
        <v>0</v>
      </c>
      <c r="VU48" s="535" cm="1">
        <f t="array" ref="VU48">INDEX(VU$13:VU47,$B48+1,1)</f>
        <v>0</v>
      </c>
      <c r="VV48" s="535" cm="1">
        <f t="array" ref="VV48">INDEX(VV$13:VV47,$B48+1,1)</f>
        <v>0</v>
      </c>
      <c r="VW48" s="535" cm="1">
        <f t="array" ref="VW48">INDEX(VW$13:VW47,$B48+1,1)</f>
        <v>0</v>
      </c>
      <c r="VX48" s="535" cm="1">
        <f t="array" ref="VX48">INDEX(VX$13:VX47,$B48+1,1)</f>
        <v>0</v>
      </c>
      <c r="VY48" s="535" cm="1">
        <f t="array" ref="VY48">INDEX(VY$13:VY47,$B48+1,1)</f>
        <v>0</v>
      </c>
      <c r="VZ48" s="535" cm="1">
        <f t="array" ref="VZ48">INDEX(VZ$13:VZ47,$B48+1,1)</f>
        <v>0</v>
      </c>
      <c r="WA48" s="535" cm="1">
        <f t="array" ref="WA48">INDEX(WA$13:WA47,$B48+1,1)</f>
        <v>0</v>
      </c>
      <c r="WB48" s="535" cm="1">
        <f t="array" ref="WB48">INDEX(WB$13:WB47,$B48+1,1)</f>
        <v>0</v>
      </c>
      <c r="WC48" s="535" cm="1">
        <f t="array" ref="WC48">INDEX(WC$13:WC47,$B48+1,1)</f>
        <v>0</v>
      </c>
      <c r="WD48" s="535" cm="1">
        <f t="array" ref="WD48">INDEX(WD$13:WD47,$B48+1,1)</f>
        <v>0</v>
      </c>
      <c r="WE48" s="535" cm="1">
        <f t="array" ref="WE48">INDEX(WE$13:WE47,$B48+1,1)</f>
        <v>0</v>
      </c>
      <c r="WF48" s="535" cm="1">
        <f t="array" ref="WF48">INDEX(WF$13:WF47,$B48+1,1)</f>
        <v>0</v>
      </c>
      <c r="WG48" s="535" cm="1">
        <f t="array" ref="WG48">INDEX(WG$13:WG47,$B48+1,1)</f>
        <v>0</v>
      </c>
      <c r="WH48" s="535" cm="1">
        <f t="array" ref="WH48">INDEX(WH$13:WH47,$B48+1,1)</f>
        <v>0</v>
      </c>
      <c r="WI48" s="535" cm="1">
        <f t="array" ref="WI48">INDEX(WI$13:WI47,$B48+1,1)</f>
        <v>0</v>
      </c>
      <c r="WJ48" s="535" cm="1">
        <f t="array" ref="WJ48">INDEX(WJ$13:WJ47,$B48+1,1)</f>
        <v>0</v>
      </c>
      <c r="WK48" s="535" cm="1">
        <f t="array" ref="WK48">INDEX(WK$13:WK47,$B48+1,1)</f>
        <v>0</v>
      </c>
      <c r="WL48" s="535" cm="1">
        <f t="array" ref="WL48">INDEX(WL$13:WL47,$B48+1,1)</f>
        <v>0</v>
      </c>
      <c r="WM48" s="535" cm="1">
        <f t="array" ref="WM48">INDEX(WM$13:WM47,$B48+1,1)</f>
        <v>0</v>
      </c>
      <c r="WN48" s="535" cm="1">
        <f t="array" ref="WN48">INDEX(WN$13:WN47,$B48+1,1)</f>
        <v>0</v>
      </c>
      <c r="WO48" s="535" cm="1">
        <f t="array" ref="WO48">INDEX(WO$13:WO47,$B48+1,1)</f>
        <v>0</v>
      </c>
      <c r="WP48" s="535" cm="1">
        <f t="array" ref="WP48">INDEX(WP$13:WP47,$B48+1,1)</f>
        <v>0</v>
      </c>
      <c r="WQ48" s="535" cm="1">
        <f t="array" ref="WQ48">INDEX(WQ$13:WQ47,$B48+1,1)</f>
        <v>0</v>
      </c>
      <c r="WR48" s="535" cm="1">
        <f t="array" ref="WR48">INDEX(WR$13:WR47,$B48+1,1)</f>
        <v>0</v>
      </c>
      <c r="WS48" s="535" cm="1">
        <f t="array" ref="WS48">INDEX(WS$13:WS47,$B48+1,1)</f>
        <v>0</v>
      </c>
      <c r="WT48" s="535" cm="1">
        <f t="array" ref="WT48">INDEX(WT$13:WT47,$B48+1,1)</f>
        <v>0</v>
      </c>
      <c r="WU48" s="535" cm="1">
        <f t="array" ref="WU48">INDEX(WU$13:WU47,$B48+1,1)</f>
        <v>0</v>
      </c>
      <c r="WV48" s="535" cm="1">
        <f t="array" ref="WV48">INDEX(WV$13:WV47,$B48+1,1)</f>
        <v>0</v>
      </c>
      <c r="WW48" s="535" cm="1">
        <f t="array" ref="WW48">INDEX(WW$13:WW47,$B48+1,1)</f>
        <v>0</v>
      </c>
      <c r="WX48" s="535" cm="1">
        <f t="array" ref="WX48">INDEX(WX$13:WX47,$B48+1,1)</f>
        <v>0</v>
      </c>
      <c r="WY48" s="535" cm="1">
        <f t="array" ref="WY48">INDEX(WY$13:WY47,$B48+1,1)</f>
        <v>0</v>
      </c>
      <c r="WZ48" s="535" cm="1">
        <f t="array" ref="WZ48">INDEX(WZ$13:WZ47,$B48+1,1)</f>
        <v>0</v>
      </c>
      <c r="XA48" s="535" cm="1">
        <f t="array" ref="XA48">INDEX(XA$13:XA47,$B48+1,1)</f>
        <v>0</v>
      </c>
      <c r="XB48" s="535" cm="1">
        <f t="array" ref="XB48">INDEX(XB$13:XB47,$B48+1,1)</f>
        <v>0</v>
      </c>
      <c r="XC48" s="535" cm="1">
        <f t="array" ref="XC48">INDEX(XC$13:XC47,$B48+1,1)</f>
        <v>0</v>
      </c>
      <c r="XD48" s="535" cm="1">
        <f t="array" ref="XD48">INDEX(XD$13:XD47,$B48+1,1)</f>
        <v>0</v>
      </c>
      <c r="XE48" s="535" cm="1">
        <f t="array" ref="XE48">INDEX(XE$13:XE47,$B48+1,1)</f>
        <v>0</v>
      </c>
      <c r="XF48" s="535" cm="1">
        <f t="array" ref="XF48">INDEX(XF$13:XF47,$B48+1,1)</f>
        <v>0</v>
      </c>
      <c r="XG48" s="535" cm="1">
        <f t="array" ref="XG48">INDEX(XG$13:XG47,$B48+1,1)</f>
        <v>0</v>
      </c>
      <c r="XH48" s="535" cm="1">
        <f t="array" ref="XH48">INDEX(XH$13:XH47,$B48+1,1)</f>
        <v>0</v>
      </c>
      <c r="XI48" s="535" cm="1">
        <f t="array" ref="XI48">INDEX(XI$13:XI47,$B48+1,1)</f>
        <v>0</v>
      </c>
      <c r="XJ48" s="535" cm="1">
        <f t="array" ref="XJ48">INDEX(XJ$13:XJ47,$B48+1,1)</f>
        <v>0</v>
      </c>
      <c r="XK48" s="535" cm="1">
        <f t="array" ref="XK48">INDEX(XK$13:XK47,$B48+1,1)</f>
        <v>0</v>
      </c>
      <c r="XL48" s="535" cm="1">
        <f t="array" ref="XL48">INDEX(XL$13:XL47,$B48+1,1)</f>
        <v>0</v>
      </c>
      <c r="XM48" s="535" cm="1">
        <f t="array" ref="XM48">INDEX(XM$13:XM47,$B48+1,1)</f>
        <v>0</v>
      </c>
      <c r="XN48" s="535" cm="1">
        <f t="array" ref="XN48">INDEX(XN$13:XN47,$B48+1,1)</f>
        <v>0</v>
      </c>
      <c r="XO48" s="535" cm="1">
        <f t="array" ref="XO48">INDEX(XO$13:XO47,$B48+1,1)</f>
        <v>0</v>
      </c>
      <c r="XP48" s="535" cm="1">
        <f t="array" ref="XP48">INDEX(XP$13:XP47,$B48+1,1)</f>
        <v>0</v>
      </c>
      <c r="XQ48" s="535" cm="1">
        <f t="array" ref="XQ48">INDEX(XQ$13:XQ47,$B48+1,1)</f>
        <v>0</v>
      </c>
      <c r="XR48" s="535" cm="1">
        <f t="array" ref="XR48">INDEX(XR$13:XR47,$B48+1,1)</f>
        <v>0</v>
      </c>
      <c r="XS48" s="535" cm="1">
        <f t="array" ref="XS48">INDEX(XS$13:XS47,$B48+1,1)</f>
        <v>0</v>
      </c>
      <c r="XT48" s="535" cm="1">
        <f t="array" ref="XT48">INDEX(XT$13:XT47,$B48+1,1)</f>
        <v>0</v>
      </c>
      <c r="XU48" s="535" cm="1">
        <f t="array" ref="XU48">INDEX(XU$13:XU47,$B48+1,1)</f>
        <v>0</v>
      </c>
      <c r="XV48" s="535" cm="1">
        <f t="array" ref="XV48">INDEX(XV$13:XV47,$B48+1,1)</f>
        <v>0</v>
      </c>
      <c r="XW48" s="535" cm="1">
        <f t="array" ref="XW48">INDEX(XW$13:XW47,$B48+1,1)</f>
        <v>0</v>
      </c>
      <c r="XX48" s="535" cm="1">
        <f t="array" ref="XX48">INDEX(XX$13:XX47,$B48+1,1)</f>
        <v>0</v>
      </c>
      <c r="XY48" s="535" cm="1">
        <f t="array" ref="XY48">INDEX(XY$13:XY47,$B48+1,1)</f>
        <v>0</v>
      </c>
      <c r="XZ48" s="535" cm="1">
        <f t="array" ref="XZ48">INDEX(XZ$13:XZ47,$B48+1,1)</f>
        <v>0</v>
      </c>
      <c r="YA48" s="535" cm="1">
        <f t="array" ref="YA48">INDEX(YA$13:YA47,$B48+1,1)</f>
        <v>0</v>
      </c>
      <c r="YB48" s="535" cm="1">
        <f t="array" ref="YB48">INDEX(YB$13:YB47,$B48+1,1)</f>
        <v>0</v>
      </c>
      <c r="YC48" s="535" cm="1">
        <f t="array" ref="YC48">INDEX(YC$13:YC47,$B48+1,1)</f>
        <v>0</v>
      </c>
      <c r="YD48" s="535" cm="1">
        <f t="array" ref="YD48">INDEX(YD$13:YD47,$B48+1,1)</f>
        <v>0</v>
      </c>
      <c r="YE48" s="535" cm="1">
        <f t="array" ref="YE48">INDEX(YE$13:YE47,$B48+1,1)</f>
        <v>0</v>
      </c>
      <c r="YF48" s="535" cm="1">
        <f t="array" ref="YF48">INDEX(YF$13:YF47,$B48+1,1)</f>
        <v>0</v>
      </c>
      <c r="YG48" s="535" cm="1">
        <f t="array" ref="YG48">INDEX(YG$13:YG47,$B48+1,1)</f>
        <v>0</v>
      </c>
      <c r="YH48" s="535" cm="1">
        <f t="array" ref="YH48">INDEX(YH$13:YH47,$B48+1,1)</f>
        <v>0</v>
      </c>
      <c r="YI48" s="535" cm="1">
        <f t="array" ref="YI48">INDEX(YI$13:YI47,$B48+1,1)</f>
        <v>0</v>
      </c>
      <c r="YJ48" s="535" cm="1">
        <f t="array" ref="YJ48">INDEX(YJ$13:YJ47,$B48+1,1)</f>
        <v>0</v>
      </c>
      <c r="YK48" s="535" cm="1">
        <f t="array" ref="YK48">INDEX(YK$13:YK47,$B48+1,1)</f>
        <v>0</v>
      </c>
      <c r="YL48" s="535" cm="1">
        <f t="array" ref="YL48">INDEX(YL$13:YL47,$B48+1,1)</f>
        <v>0</v>
      </c>
      <c r="YM48" s="535" cm="1">
        <f t="array" ref="YM48">INDEX(YM$13:YM47,$B48+1,1)</f>
        <v>0</v>
      </c>
      <c r="YN48" s="535" cm="1">
        <f t="array" ref="YN48">INDEX(YN$13:YN47,$B48+1,1)</f>
        <v>0</v>
      </c>
      <c r="YO48" s="535" cm="1">
        <f t="array" ref="YO48">INDEX(YO$13:YO47,$B48+1,1)</f>
        <v>0</v>
      </c>
      <c r="YP48" s="535" cm="1">
        <f t="array" ref="YP48">INDEX(YP$13:YP47,$B48+1,1)</f>
        <v>0</v>
      </c>
      <c r="YQ48" s="535" cm="1">
        <f t="array" ref="YQ48">INDEX(YQ$13:YQ47,$B48+1,1)</f>
        <v>0</v>
      </c>
      <c r="YR48" s="535" cm="1">
        <f t="array" ref="YR48">INDEX(YR$13:YR47,$B48+1,1)</f>
        <v>0</v>
      </c>
      <c r="YS48" s="535" cm="1">
        <f t="array" ref="YS48">INDEX(YS$13:YS47,$B48+1,1)</f>
        <v>0</v>
      </c>
      <c r="YT48" s="535" cm="1">
        <f t="array" ref="YT48">INDEX(YT$13:YT47,$B48+1,1)</f>
        <v>0</v>
      </c>
      <c r="YU48" s="535" cm="1">
        <f t="array" ref="YU48">INDEX(YU$13:YU47,$B48+1,1)</f>
        <v>0</v>
      </c>
      <c r="YV48" s="535" cm="1">
        <f t="array" ref="YV48">INDEX(YV$13:YV47,$B48+1,1)</f>
        <v>0</v>
      </c>
      <c r="YW48" s="535" cm="1">
        <f t="array" ref="YW48">INDEX(YW$13:YW47,$B48+1,1)</f>
        <v>0</v>
      </c>
      <c r="YX48" s="535" cm="1">
        <f t="array" ref="YX48">INDEX(YX$13:YX47,$B48+1,1)</f>
        <v>0</v>
      </c>
      <c r="YY48" s="535" cm="1">
        <f t="array" ref="YY48">INDEX(YY$13:YY47,$B48+1,1)</f>
        <v>0</v>
      </c>
      <c r="YZ48" s="535" cm="1">
        <f t="array" ref="YZ48">INDEX(YZ$13:YZ47,$B48+1,1)</f>
        <v>0</v>
      </c>
      <c r="ZA48" s="535" t="str" cm="1">
        <f t="array" ref="ZA48">INDEX(ZA$13:ZA47,$B48+1,1)</f>
        <v>-</v>
      </c>
      <c r="ZB48" s="18"/>
      <c r="ZC48" s="535" cm="1">
        <f t="array" ref="ZC48">INDEX(ZC$13:ZC47,$B48+1,1)</f>
        <v>0</v>
      </c>
      <c r="ZD48" s="535" cm="1">
        <f t="array" ref="ZD48">INDEX(ZD$13:ZD47,$B48+1,1)</f>
        <v>0</v>
      </c>
      <c r="ZE48" s="535" cm="1">
        <f t="array" ref="ZE48">INDEX(ZE$13:ZE47,$B48+1,1)</f>
        <v>0</v>
      </c>
      <c r="ZF48" s="535" t="str" cm="1">
        <f t="array" ref="ZF48">INDEX(ZF$13:ZF47,$B48+1,1)</f>
        <v>-</v>
      </c>
      <c r="ZG48" s="535" t="str" cm="1">
        <f t="array" ref="ZG48">INDEX(ZG$13:ZG47,$B48+1,1)</f>
        <v>-</v>
      </c>
      <c r="ZH48" s="535" t="str" cm="1">
        <f t="array" ref="ZH48">INDEX(ZH$13:ZH47,$B48+1,1)</f>
        <v>-</v>
      </c>
      <c r="ZI48" s="535" t="str" cm="1">
        <f t="array" ref="ZI48">INDEX(ZI$13:ZI47,$B48+1,1)</f>
        <v>-</v>
      </c>
      <c r="ZJ48" s="535" t="str" cm="1">
        <f t="array" ref="ZJ48">INDEX(ZJ$13:ZJ47,$B48+1,1)</f>
        <v>-</v>
      </c>
      <c r="ZK48" s="535" t="str" cm="1">
        <f t="array" ref="ZK48">INDEX(ZK$13:ZK47,$B48+1,1)</f>
        <v>-</v>
      </c>
      <c r="ZL48" s="535" t="str" cm="1">
        <f t="array" ref="ZL48">INDEX(ZL$13:ZL47,$B48+1,1)</f>
        <v>-</v>
      </c>
      <c r="ZM48" s="535" t="str" cm="1">
        <f t="array" ref="ZM48">INDEX(ZM$13:ZM47,$B48+1,1)</f>
        <v>-</v>
      </c>
      <c r="ZN48" s="535" t="str" cm="1">
        <f t="array" ref="ZN48">INDEX(ZN$13:ZN47,$B48+1,1)</f>
        <v>-</v>
      </c>
      <c r="ZO48" s="535" t="str" cm="1">
        <f t="array" ref="ZO48">INDEX(ZO$13:ZO47,$B48+1,1)</f>
        <v>-</v>
      </c>
      <c r="ZP48" s="535" t="str" cm="1">
        <f t="array" ref="ZP48">INDEX(ZP$13:ZP47,$B48+1,1)</f>
        <v>-</v>
      </c>
      <c r="ZQ48" s="535" t="str" cm="1">
        <f t="array" ref="ZQ48">INDEX(ZQ$13:ZQ47,$B48+1,1)</f>
        <v>-</v>
      </c>
      <c r="ZR48" s="535" t="str" cm="1">
        <f t="array" ref="ZR48">INDEX(ZR$13:ZR47,$B48+1,1)</f>
        <v>-</v>
      </c>
      <c r="ZS48" s="535" t="str" cm="1">
        <f t="array" ref="ZS48">INDEX(ZS$13:ZS47,$B48+1,1)</f>
        <v>-</v>
      </c>
      <c r="ZT48" s="535" t="str" cm="1">
        <f t="array" ref="ZT48">INDEX(ZT$13:ZT47,$B48+1,1)</f>
        <v>-</v>
      </c>
      <c r="ZU48" s="535" t="str" cm="1">
        <f t="array" ref="ZU48">INDEX(ZU$13:ZU47,$B48+1,1)</f>
        <v>-</v>
      </c>
      <c r="ZV48" s="535" t="str" cm="1">
        <f t="array" ref="ZV48">INDEX(ZV$13:ZV47,$B48+1,1)</f>
        <v>-</v>
      </c>
      <c r="ZW48" s="535" t="str" cm="1">
        <f t="array" ref="ZW48">INDEX(ZW$13:ZW47,$B48+1,1)</f>
        <v>-</v>
      </c>
      <c r="ZX48" s="18"/>
      <c r="ZY48" s="411" t="str">
        <f t="shared" ca="1" si="237"/>
        <v>-</v>
      </c>
      <c r="ZZ48" s="535" t="str" cm="1">
        <f t="array" ref="ZZ48">INDEX(ZZ$13:ZZ47,$B48+1,1)</f>
        <v>-</v>
      </c>
      <c r="AAA48" s="535" t="str" cm="1">
        <f t="array" ref="AAA48">INDEX(AAA$13:AAA47,$B48+1,1)</f>
        <v>-</v>
      </c>
      <c r="AAB48" s="535" t="str" cm="1">
        <f t="array" ref="AAB48">INDEX(AAB$13:AAB47,$B48+1,1)</f>
        <v>-</v>
      </c>
      <c r="AAC48" s="535" t="str" cm="1">
        <f t="array" ref="AAC48">INDEX(AAC$13:AAC47,$B48+1,1)</f>
        <v>-</v>
      </c>
      <c r="AAD48" s="535" cm="1">
        <f t="array" ref="AAD48">INDEX(AAD$13:AAD47,$B48+1,1)</f>
        <v>0</v>
      </c>
      <c r="AAE48" s="535" t="str" cm="1">
        <f t="array" ref="AAE48">INDEX(AAE$13:AAE47,$B48+1,1)</f>
        <v>-</v>
      </c>
      <c r="AAF48" s="535" t="str" cm="1">
        <f t="array" ref="AAF48">INDEX(AAF$13:AAF47,$B48+1,1)</f>
        <v>-</v>
      </c>
      <c r="AAG48" s="535" t="str" cm="1">
        <f t="array" ref="AAG48">INDEX(AAG$13:AAG47,$B48+1,1)</f>
        <v>-</v>
      </c>
      <c r="AAH48" s="535" t="str" cm="1">
        <f t="array" ref="AAH48">INDEX(AAH$13:AAH47,$B48+1,1)</f>
        <v>-</v>
      </c>
      <c r="AAI48" s="535" t="str" cm="1">
        <f t="array" ref="AAI48">INDEX(AAI$13:AAI47,$B48+1,1)</f>
        <v>-</v>
      </c>
      <c r="AAJ48" s="535" t="str" cm="1">
        <f t="array" ref="AAJ48">INDEX(AAJ$13:AAJ47,$B48+1,1)</f>
        <v>-</v>
      </c>
      <c r="AAK48" s="535" t="str" cm="1">
        <f t="array" ref="AAK48">INDEX(AAK$13:AAK47,$B48+1,1)</f>
        <v>-</v>
      </c>
      <c r="AAL48" s="535" t="str" cm="1">
        <f t="array" ref="AAL48">INDEX(AAL$13:AAL47,$B48+1,1)</f>
        <v>-</v>
      </c>
      <c r="AAM48" s="535" t="b" cm="1">
        <f t="array" ref="AAM48">INDEX(AAM$13:AAM47,$B48+1,1)</f>
        <v>1</v>
      </c>
      <c r="AAN48" s="535" t="str" cm="1">
        <f t="array" ref="AAN48">INDEX(AAN$13:AAN47,$B48+1,1)</f>
        <v>-</v>
      </c>
      <c r="AAO48" s="535" cm="1">
        <f t="array" ref="AAO48">INDEX(AAO$13:AAO47,$B48+1,1)</f>
        <v>0</v>
      </c>
      <c r="AAP48" s="535" cm="1">
        <f t="array" ref="AAP48">INDEX(AAP$13:AAP47,$B48+1,1)</f>
        <v>0</v>
      </c>
      <c r="AAQ48" s="535" cm="1">
        <f t="array" ref="AAQ48">INDEX(AAQ$13:AAQ47,$B48+1,1)</f>
        <v>0</v>
      </c>
      <c r="AAR48" s="18"/>
      <c r="AAS48" s="535" t="str" cm="1">
        <f t="array" ref="AAS48">INDEX(AAS$13:AAS47,$B48+1,1)</f>
        <v>-</v>
      </c>
      <c r="AAT48" s="535" t="str" cm="1">
        <f t="array" ref="AAT48">INDEX(AAT$13:AAT47,$B48+1,1)</f>
        <v>-</v>
      </c>
      <c r="AAU48" s="535" t="str" cm="1">
        <f t="array" ref="AAU48">INDEX(AAU$13:AAU47,$B48+1,1)</f>
        <v>-</v>
      </c>
      <c r="AAV48" s="535" t="str" cm="1">
        <f t="array" ref="AAV48">INDEX(AAV$13:AAV47,$B48+1,1)</f>
        <v>-</v>
      </c>
      <c r="AAW48" s="535" cm="1">
        <f t="array" ref="AAW48">INDEX(AAW$13:AAW47,$B48+1,1)</f>
        <v>1</v>
      </c>
      <c r="AAX48" s="535" cm="1">
        <f t="array" ref="AAX48">INDEX(AAX$13:AAX47,$B48+1,1)</f>
        <v>1</v>
      </c>
      <c r="AAY48" s="535" cm="1">
        <f t="array" ref="AAY48">INDEX(AAY$13:AAY47,$B48+1,1)</f>
        <v>1</v>
      </c>
      <c r="AAZ48" s="535" cm="1">
        <f t="array" ref="AAZ48">INDEX(AAZ$13:AAZ47,$B48+1,1)</f>
        <v>1</v>
      </c>
      <c r="ABA48" s="535" t="str" cm="1">
        <f t="array" ref="ABA48">INDEX(ABA$13:ABA47,$B48+1,1)</f>
        <v>-</v>
      </c>
      <c r="ABB48" s="535" t="str" cm="1">
        <f t="array" ref="ABB48">INDEX(ABB$13:ABB47,$B48+1,1)</f>
        <v>-</v>
      </c>
      <c r="ABC48" s="535" t="str" cm="1">
        <f t="array" ref="ABC48">INDEX(ABC$13:ABC47,$B48+1,1)</f>
        <v>-</v>
      </c>
      <c r="ABD48" s="535" t="str" cm="1">
        <f t="array" ref="ABD48">INDEX(ABD$13:ABD47,$B48+1,1)</f>
        <v>-</v>
      </c>
      <c r="ABE48" s="535" t="str" cm="1">
        <f t="array" ref="ABE48">INDEX(ABE$13:ABE47,$B48+1,1)</f>
        <v>-</v>
      </c>
      <c r="ABF48" s="535" t="str" cm="1">
        <f t="array" ref="ABF48">INDEX(ABF$13:ABF47,$B48+1,1)</f>
        <v>-</v>
      </c>
      <c r="ABG48" s="535" t="str" cm="1">
        <f t="array" ref="ABG48">INDEX(ABG$13:ABG47,$B48+1,1)</f>
        <v>-</v>
      </c>
      <c r="ABH48" s="18"/>
      <c r="ABI48" s="535" t="str" cm="1">
        <f t="array" ref="ABI48">INDEX(ABI$13:ABI47,$B48+1,1)</f>
        <v>-</v>
      </c>
      <c r="ABJ48" s="411">
        <f t="shared" si="187"/>
        <v>1</v>
      </c>
      <c r="ABK48" s="18"/>
      <c r="ABL48" s="535" t="str" cm="1">
        <f t="array" ref="ABL48">INDEX(ABL$13:ABL47,$B48+1,1)</f>
        <v>-</v>
      </c>
      <c r="ABM48" s="535" t="str" cm="1">
        <f t="array" ref="ABM48">INDEX(ABM$13:ABM47,$B48+1,1)</f>
        <v>-</v>
      </c>
      <c r="ABN48" s="535" t="str" cm="1">
        <f t="array" ref="ABN48">INDEX(ABN$13:ABN47,$B48+1,1)</f>
        <v>-</v>
      </c>
      <c r="ABO48" s="535" t="str" cm="1">
        <f t="array" ref="ABO48">INDEX(ABO$13:ABO47,$B48+1,1)</f>
        <v>-</v>
      </c>
      <c r="ABP48" s="535" t="str" cm="1">
        <f t="array" ref="ABP48">INDEX(ABP$13:ABP47,$B48+1,1)</f>
        <v>-</v>
      </c>
      <c r="ABQ48" s="535" t="str" cm="1">
        <f t="array" ref="ABQ48">INDEX(ABQ$13:ABQ47,$B48+1,1)</f>
        <v>-</v>
      </c>
      <c r="ABR48" s="535" t="str" cm="1">
        <f t="array" ref="ABR48">INDEX(ABR$13:ABR47,$B48+1,1)</f>
        <v>-</v>
      </c>
      <c r="ABS48" s="535" t="str" cm="1">
        <f t="array" ref="ABS48">INDEX(ABS$13:ABS47,$B48+1,1)</f>
        <v>-</v>
      </c>
      <c r="ABT48" s="535" t="str" cm="1">
        <f t="array" ref="ABT48">INDEX(ABT$13:ABT47,$B48+1,1)</f>
        <v>-</v>
      </c>
      <c r="ABU48" s="535" t="str" cm="1">
        <f t="array" ref="ABU48">INDEX(ABU$13:ABU47,$B48+1,1)</f>
        <v>-</v>
      </c>
      <c r="ABV48" s="535" t="str" cm="1">
        <f t="array" ref="ABV48">INDEX(ABV$13:ABV47,$B48+1,1)</f>
        <v>-</v>
      </c>
      <c r="ABW48" s="535" t="str" cm="1">
        <f t="array" ref="ABW48">INDEX(ABW$13:ABW47,$B48+1,1)</f>
        <v>-</v>
      </c>
      <c r="ABX48" s="535" t="str" cm="1">
        <f t="array" ref="ABX48">INDEX(ABX$13:ABX47,$B48+1,1)</f>
        <v>-</v>
      </c>
      <c r="ABY48" s="535" t="str" cm="1">
        <f t="array" ref="ABY48">INDEX(ABY$13:ABY47,$B48+1,1)</f>
        <v>-</v>
      </c>
      <c r="ABZ48" s="535" t="str" cm="1">
        <f t="array" ref="ABZ48">INDEX(ABZ$13:ABZ47,$B48+1,1)</f>
        <v>-</v>
      </c>
      <c r="ACA48" s="535" t="str" cm="1">
        <f t="array" ref="ACA48">INDEX(ACA$13:ACA47,$B48+1,1)</f>
        <v>-</v>
      </c>
      <c r="ACB48" s="535" t="str" cm="1">
        <f t="array" ref="ACB48">INDEX(ACB$13:ACB47,$B48+1,1)</f>
        <v>-</v>
      </c>
      <c r="ACC48" s="535" t="str" cm="1">
        <f t="array" ref="ACC48">INDEX(ACC$13:ACC47,$B48+1,1)</f>
        <v>-</v>
      </c>
      <c r="ACD48" s="535" t="str" cm="1">
        <f t="array" ref="ACD48">INDEX(ACD$13:ACD47,$B48+1,1)</f>
        <v>-</v>
      </c>
      <c r="ACE48" s="535" t="str" cm="1">
        <f t="array" ref="ACE48">INDEX(ACE$13:ACE47,$B48+1,1)</f>
        <v>-</v>
      </c>
      <c r="ACF48" s="535" t="str" cm="1">
        <f t="array" ref="ACF48">INDEX(ACF$13:ACF47,$B48+1,1)</f>
        <v>-</v>
      </c>
      <c r="ACG48" s="535" t="str" cm="1">
        <f t="array" ref="ACG48">INDEX(ACG$13:ACG47,$B48+1,1)</f>
        <v>-</v>
      </c>
      <c r="ACH48" s="535" t="str" cm="1">
        <f t="array" ref="ACH48">INDEX(ACH$13:ACH47,$B48+1,1)</f>
        <v>-</v>
      </c>
      <c r="ACI48" s="535" t="str" cm="1">
        <f t="array" ref="ACI48">INDEX(ACI$13:ACI47,$B48+1,1)</f>
        <v>-</v>
      </c>
      <c r="ACJ48" s="535" t="str" cm="1">
        <f t="array" ref="ACJ48">INDEX(ACJ$13:ACJ47,$B48+1,1)</f>
        <v>-</v>
      </c>
      <c r="ACK48" s="535" t="str" cm="1">
        <f t="array" ref="ACK48">INDEX(ACK$13:ACK47,$B48+1,1)</f>
        <v>-</v>
      </c>
      <c r="ACL48" s="535" t="str" cm="1">
        <f t="array" ref="ACL48">INDEX(ACL$13:ACL47,$B48+1,1)</f>
        <v>-</v>
      </c>
      <c r="ACM48" s="535" t="str" cm="1">
        <f t="array" ref="ACM48">INDEX(ACM$13:ACM47,$B48+1,1)</f>
        <v>-</v>
      </c>
      <c r="ACN48" s="535" t="str" cm="1">
        <f t="array" ref="ACN48">INDEX(ACN$13:ACN47,$B48+1,1)</f>
        <v>-</v>
      </c>
      <c r="ACO48" s="535" t="str" cm="1">
        <f t="array" ref="ACO48">INDEX(ACO$13:ACO47,$B48+1,1)</f>
        <v>-</v>
      </c>
      <c r="ACP48" s="535" t="str" cm="1">
        <f t="array" ref="ACP48">INDEX(ACP$13:ACP47,$B48+1,1)</f>
        <v>-</v>
      </c>
      <c r="ACQ48" s="535" t="str" cm="1">
        <f t="array" ref="ACQ48">INDEX(ACQ$13:ACQ47,$B48+1,1)</f>
        <v>-</v>
      </c>
      <c r="ACR48" s="535" t="str" cm="1">
        <f t="array" ref="ACR48">INDEX(ACR$13:ACR47,$B48+1,1)</f>
        <v>-</v>
      </c>
      <c r="ACS48" s="535" t="str" cm="1">
        <f t="array" ref="ACS48">INDEX(ACS$13:ACS47,$B48+1,1)</f>
        <v>-</v>
      </c>
      <c r="ACT48" s="535" t="str" cm="1">
        <f t="array" ref="ACT48">INDEX(ACT$13:ACT47,$B48+1,1)</f>
        <v>-</v>
      </c>
      <c r="ACU48" s="535" t="str" cm="1">
        <f t="array" ref="ACU48">INDEX(ACU$13:ACU47,$B48+1,1)</f>
        <v>-</v>
      </c>
      <c r="ACV48" s="535" t="str" cm="1">
        <f t="array" ref="ACV48">INDEX(ACV$13:ACV47,$B48+1,1)</f>
        <v>-</v>
      </c>
      <c r="ACW48" s="535" t="str" cm="1">
        <f t="array" ref="ACW48">INDEX(ACW$13:ACW47,$B48+1,1)</f>
        <v>-</v>
      </c>
      <c r="ACX48" s="535" t="str" cm="1">
        <f t="array" ref="ACX48">INDEX(ACX$13:ACX47,$B48+1,1)</f>
        <v>-</v>
      </c>
      <c r="ACY48" s="535" t="str" cm="1">
        <f t="array" ref="ACY48">INDEX(ACY$13:ACY47,$B48+1,1)</f>
        <v>-</v>
      </c>
      <c r="ACZ48" s="535" t="str" cm="1">
        <f t="array" ref="ACZ48">INDEX(ACZ$13:ACZ47,$B48+1,1)</f>
        <v>-</v>
      </c>
      <c r="ADA48" s="535" t="str" cm="1">
        <f t="array" ref="ADA48">INDEX(ADA$13:ADA47,$B48+1,1)</f>
        <v>-</v>
      </c>
      <c r="ADB48" s="535" cm="1">
        <f t="array" ref="ADB48">INDEX(ADB$13:ADB47,$B48+1,1)</f>
        <v>1</v>
      </c>
      <c r="ADC48" s="535" cm="1">
        <f t="array" ref="ADC48">INDEX(ADC$13:ADC47,$B48+1,1)</f>
        <v>1</v>
      </c>
      <c r="ADD48" s="535" t="str" cm="1">
        <f t="array" ref="ADD48">INDEX(ADD$13:ADD47,$B48+1,1)</f>
        <v>-</v>
      </c>
      <c r="ADE48" s="535" t="str" cm="1">
        <f t="array" ref="ADE48">INDEX(ADE$13:ADE47,$B48+1,1)</f>
        <v>-</v>
      </c>
      <c r="ADF48" s="535" t="str" cm="1">
        <f t="array" ref="ADF48">INDEX(ADF$13:ADF47,$B48+1,1)</f>
        <v>-</v>
      </c>
      <c r="ADG48" s="535" t="str" cm="1">
        <f t="array" ref="ADG48">INDEX(ADG$13:ADG47,$B48+1,1)</f>
        <v>-</v>
      </c>
      <c r="ADH48" s="535" t="str" cm="1">
        <f t="array" ref="ADH48">INDEX(ADH$13:ADH47,$B48+1,1)</f>
        <v>-</v>
      </c>
      <c r="ADI48" s="535" t="str" cm="1">
        <f t="array" ref="ADI48">INDEX(ADI$13:ADI47,$B48+1,1)</f>
        <v>-</v>
      </c>
      <c r="ADJ48" s="535" t="str" cm="1">
        <f t="array" ref="ADJ48">INDEX(ADJ$13:ADJ47,$B48+1,1)</f>
        <v>-</v>
      </c>
      <c r="ADK48" s="535" t="str" cm="1">
        <f t="array" ref="ADK48">INDEX(ADK$13:ADK47,$B48+1,1)</f>
        <v>-</v>
      </c>
      <c r="ADL48" s="535" t="str" cm="1">
        <f t="array" ref="ADL48">INDEX(ADL$13:ADL47,$B48+1,1)</f>
        <v>-</v>
      </c>
      <c r="ADM48" s="535" t="str" cm="1">
        <f t="array" ref="ADM48">INDEX(ADM$13:ADM47,$B48+1,1)</f>
        <v>-</v>
      </c>
      <c r="ADN48" s="535" t="str" cm="1">
        <f t="array" ref="ADN48">INDEX(ADN$13:ADN47,$B48+1,1)</f>
        <v>-</v>
      </c>
      <c r="ADO48" s="535" t="str" cm="1">
        <f t="array" ref="ADO48">INDEX(ADO$13:ADO47,$B48+1,1)</f>
        <v>-</v>
      </c>
      <c r="ADP48" s="535" t="str" cm="1">
        <f t="array" ref="ADP48">INDEX(ADP$13:ADP47,$B48+1,1)</f>
        <v>-</v>
      </c>
      <c r="ADQ48" s="18"/>
      <c r="ADR48" s="22" t="b">
        <v>1</v>
      </c>
      <c r="ADS48" s="22" t="b">
        <v>1</v>
      </c>
      <c r="ADT48" s="22" t="b">
        <v>1</v>
      </c>
      <c r="ADU48" s="22" t="b">
        <v>1</v>
      </c>
      <c r="ADV48" s="22" t="b">
        <v>1</v>
      </c>
      <c r="ADW48" s="22" t="b">
        <v>1</v>
      </c>
      <c r="ADX48" s="22" t="b">
        <v>1</v>
      </c>
      <c r="ADY48" s="22" t="b">
        <v>1</v>
      </c>
      <c r="ADZ48" s="22" t="b">
        <v>1</v>
      </c>
      <c r="AEA48" s="22" t="b">
        <v>1</v>
      </c>
      <c r="AEB48" s="22" t="b">
        <v>1</v>
      </c>
      <c r="AEC48" s="22" t="b">
        <v>1</v>
      </c>
      <c r="AED48" s="22" t="b">
        <v>1</v>
      </c>
      <c r="AEE48" s="22" t="b">
        <v>1</v>
      </c>
      <c r="AEF48" s="22" t="b">
        <v>1</v>
      </c>
      <c r="AEG48" s="22" t="b">
        <v>1</v>
      </c>
      <c r="AEH48" s="22" t="b">
        <v>1</v>
      </c>
      <c r="AEI48" s="22" t="b">
        <v>1</v>
      </c>
      <c r="AEJ48" s="22" t="b">
        <v>1</v>
      </c>
      <c r="AEK48" s="22" t="b">
        <v>1</v>
      </c>
      <c r="AEL48" s="22" t="b">
        <v>1</v>
      </c>
      <c r="AEM48" s="22" t="b">
        <v>1</v>
      </c>
      <c r="AEN48" s="22" t="b">
        <v>1</v>
      </c>
      <c r="AEO48" s="22" t="b">
        <v>1</v>
      </c>
      <c r="AEP48" s="22" t="b">
        <v>1</v>
      </c>
      <c r="AEQ48" s="22" t="b">
        <v>1</v>
      </c>
      <c r="AER48" s="22" t="b">
        <v>1</v>
      </c>
      <c r="AES48" s="22" t="b">
        <v>1</v>
      </c>
      <c r="AET48" s="22" t="b">
        <v>1</v>
      </c>
      <c r="AEU48" s="22" t="b">
        <v>1</v>
      </c>
      <c r="AEV48" s="22" t="b">
        <v>1</v>
      </c>
      <c r="AEW48" s="22" t="b">
        <v>1</v>
      </c>
      <c r="AEX48" s="22" t="b">
        <v>1</v>
      </c>
      <c r="AEY48" s="22" t="b">
        <v>1</v>
      </c>
      <c r="AEZ48" s="22" t="b">
        <v>1</v>
      </c>
      <c r="AFA48" s="22" t="b">
        <v>1</v>
      </c>
      <c r="AFB48" s="22" t="b">
        <v>1</v>
      </c>
      <c r="AFC48" s="22" t="b">
        <v>1</v>
      </c>
      <c r="AFD48" s="22" t="b">
        <v>1</v>
      </c>
      <c r="AFE48" s="22" t="b">
        <v>1</v>
      </c>
      <c r="AFF48" s="22" t="b">
        <v>1</v>
      </c>
      <c r="AFG48" s="22" t="b">
        <v>1</v>
      </c>
      <c r="AFH48" s="22" t="b">
        <v>1</v>
      </c>
      <c r="AFI48" s="22" t="b">
        <v>1</v>
      </c>
      <c r="AFJ48" s="22" t="b">
        <v>1</v>
      </c>
      <c r="AFK48" s="22" t="b">
        <v>1</v>
      </c>
      <c r="AFL48" s="22" t="b">
        <v>1</v>
      </c>
      <c r="AFM48" s="22" t="b">
        <v>1</v>
      </c>
      <c r="AFN48" s="22" t="b">
        <v>1</v>
      </c>
      <c r="AFO48" s="22" t="b">
        <v>1</v>
      </c>
      <c r="AFP48" s="22" t="b">
        <v>1</v>
      </c>
      <c r="AFQ48" s="22" t="b">
        <v>1</v>
      </c>
      <c r="AFR48" s="22" t="b">
        <v>1</v>
      </c>
      <c r="AFS48" s="22" t="b">
        <v>1</v>
      </c>
      <c r="AFT48" s="22" t="b">
        <v>1</v>
      </c>
      <c r="AFU48" s="22" t="b">
        <v>1</v>
      </c>
      <c r="AFV48" s="22" t="b">
        <v>1</v>
      </c>
      <c r="AFW48" s="22" t="b">
        <v>1</v>
      </c>
      <c r="AFX48" s="22" t="b">
        <v>1</v>
      </c>
      <c r="AFY48" s="22" t="b">
        <v>1</v>
      </c>
      <c r="AFZ48" s="22" t="b">
        <v>1</v>
      </c>
      <c r="AGA48" s="22" t="b">
        <v>1</v>
      </c>
      <c r="AGB48" s="22" t="b">
        <v>1</v>
      </c>
      <c r="AGC48" s="22" t="b">
        <v>1</v>
      </c>
      <c r="AGD48" s="22" t="b">
        <v>1</v>
      </c>
      <c r="AGE48" s="22" t="b">
        <v>1</v>
      </c>
      <c r="AGF48" s="22" t="b">
        <v>1</v>
      </c>
      <c r="AGG48" s="22" t="b">
        <v>1</v>
      </c>
      <c r="AGH48" s="22" t="b">
        <v>1</v>
      </c>
      <c r="AGI48" s="22" t="b">
        <v>1</v>
      </c>
      <c r="AGJ48" s="22" t="b">
        <v>1</v>
      </c>
      <c r="AGK48" s="22" t="b">
        <v>1</v>
      </c>
      <c r="AGL48" s="22" t="b">
        <v>1</v>
      </c>
      <c r="AGM48" s="22" t="b">
        <v>1</v>
      </c>
      <c r="AGN48" s="22" t="b">
        <v>1</v>
      </c>
      <c r="AGO48" s="22" t="b">
        <v>1</v>
      </c>
      <c r="AGP48" s="22" t="b">
        <v>1</v>
      </c>
      <c r="AGQ48" s="22" t="b">
        <v>1</v>
      </c>
      <c r="AGR48" s="22" t="b">
        <v>1</v>
      </c>
      <c r="AGS48" s="22" t="b">
        <v>1</v>
      </c>
      <c r="AGT48" s="22" t="b">
        <v>1</v>
      </c>
      <c r="AGU48" s="22" t="b">
        <v>1</v>
      </c>
      <c r="AGV48" s="22" t="b">
        <v>1</v>
      </c>
      <c r="AGW48" s="22" t="b">
        <v>1</v>
      </c>
      <c r="AGX48" s="22" t="b">
        <v>1</v>
      </c>
      <c r="AGY48" s="22" t="b">
        <v>1</v>
      </c>
      <c r="AGZ48" s="22" t="b">
        <v>1</v>
      </c>
      <c r="AHA48" s="22" t="b">
        <v>1</v>
      </c>
      <c r="AHB48" s="22" t="b">
        <v>1</v>
      </c>
      <c r="AHC48" s="22" t="b">
        <v>1</v>
      </c>
      <c r="AHD48" s="535" cm="1">
        <f t="array" ref="AHD48">INDEX(AHD$13:AHD47,$B48+1,1)</f>
        <v>0</v>
      </c>
      <c r="AHE48" s="483">
        <v>0</v>
      </c>
    </row>
    <row r="49" spans="1:889" outlineLevel="1">
      <c r="A49" s="18">
        <f t="shared" si="148"/>
        <v>36</v>
      </c>
      <c r="B49" s="18">
        <f>$A$48</f>
        <v>35</v>
      </c>
      <c r="C49">
        <v>3</v>
      </c>
      <c r="D49" s="17" t="str" cm="1">
        <f t="array" ref="D49">INDEX(D$13:D48,$B49+1,1)</f>
        <v>GSW</v>
      </c>
      <c r="E49" t="b">
        <v>1</v>
      </c>
      <c r="F49" t="b">
        <v>0</v>
      </c>
      <c r="G49" t="b">
        <f t="shared" si="219"/>
        <v>1</v>
      </c>
      <c r="H49" s="40" t="s">
        <v>2648</v>
      </c>
      <c r="I49" s="535" cm="1">
        <f t="array" ref="I49">INDEX(I$13:I48,$B49+1,1)</f>
        <v>1</v>
      </c>
      <c r="J49" s="535" cm="1">
        <f t="array" ref="J49">INDEX(J$13:J48,$B49+1,1)</f>
        <v>0</v>
      </c>
      <c r="K49" s="535" cm="1">
        <f t="array" ref="K49">INDEX(K$13:K48,$B49+1,1)</f>
        <v>0</v>
      </c>
      <c r="L49" s="535" cm="1">
        <f t="array" ref="L49">INDEX(L$13:L48,$B49+1,1)</f>
        <v>2</v>
      </c>
      <c r="M49" s="535" cm="1">
        <f t="array" ref="M49">INDEX(M$13:M48,$B49+1,1)</f>
        <v>0</v>
      </c>
      <c r="N49" s="535" cm="1">
        <f t="array" ref="N49">INDEX(N$13:N48,$B49+1,1)</f>
        <v>3</v>
      </c>
      <c r="O49" s="535" cm="1">
        <f t="array" ref="O49">INDEX(O$13:O48,$B49+1,1)</f>
        <v>2</v>
      </c>
      <c r="P49" s="535" cm="1">
        <f t="array" ref="P49">INDEX(P$13:P48,$B49+1,1)</f>
        <v>0</v>
      </c>
      <c r="Q49" s="535" cm="1">
        <f t="array" ref="Q49">INDEX(Q$13:Q48,$B49+1,1)</f>
        <v>0</v>
      </c>
      <c r="R49" s="535" cm="1">
        <f t="array" ref="R49">INDEX(R$13:R48,$B49+1,1)</f>
        <v>1</v>
      </c>
      <c r="S49" s="535" cm="1">
        <f t="array" ref="S49">INDEX(S$13:S48,$B49+1,1)</f>
        <v>0</v>
      </c>
      <c r="T49" s="411">
        <f t="shared" si="149"/>
        <v>2</v>
      </c>
      <c r="U49" s="411">
        <f t="shared" si="150"/>
        <v>2</v>
      </c>
      <c r="V49" s="411">
        <f t="shared" si="230"/>
        <v>2</v>
      </c>
      <c r="W49" s="773" t="b">
        <f t="shared" si="215"/>
        <v>0</v>
      </c>
      <c r="X49" s="772" t="b">
        <f t="shared" si="225"/>
        <v>1</v>
      </c>
      <c r="Y49" s="772" t="b">
        <f t="shared" si="225"/>
        <v>1</v>
      </c>
      <c r="Z49" s="791" t="b" cm="1">
        <f t="array" ref="Z49">INDEX(Z$13:Z48,$B49+1,1)</f>
        <v>0</v>
      </c>
      <c r="AA49" s="411">
        <f t="shared" si="153"/>
        <v>6</v>
      </c>
      <c r="AB49" s="411">
        <f t="shared" si="154"/>
        <v>6</v>
      </c>
      <c r="AC49" s="411"/>
      <c r="AD49" s="411">
        <f t="shared" si="155"/>
        <v>6</v>
      </c>
      <c r="AE49" s="111"/>
      <c r="AF49" s="111"/>
      <c r="AG49" s="111"/>
      <c r="AH49" s="111"/>
      <c r="AI49" s="535" cm="1">
        <f t="array" ref="AI49">INDEX(AI$13:AI48,$B49+1,1)</f>
        <v>1</v>
      </c>
      <c r="AJ49" s="535" cm="1">
        <f t="array" ref="AJ49">INDEX(AJ$13:AJ48,$B49+1,1)</f>
        <v>1</v>
      </c>
      <c r="AK49" s="535" cm="1">
        <f t="array" ref="AK49">INDEX(AK$13:AK48,$B49+1,1)</f>
        <v>1</v>
      </c>
      <c r="AL49" s="535" cm="1">
        <f t="array" ref="AL49">INDEX(AL$13:AL48,$B49+1,1)</f>
        <v>0</v>
      </c>
      <c r="AM49" s="535" cm="1">
        <f t="array" ref="AM49">INDEX(AM$13:AM48,$B49+1,1)</f>
        <v>0</v>
      </c>
      <c r="AN49" s="811" t="str" cm="1">
        <f t="array" ref="AN49">INDEX(AN$13:AN48,$B49+1,1)</f>
        <v/>
      </c>
      <c r="AO49" s="535" t="str" cm="1">
        <f t="array" ref="AO49">INDEX(AO$13:AO48,$B49+1,1)</f>
        <v/>
      </c>
      <c r="AP49" s="535" t="str" cm="1">
        <f t="array" ref="AP49">INDEX(AP$13:AP48,$B49+1,1)</f>
        <v/>
      </c>
      <c r="AQ49" s="535" cm="1">
        <f t="array" ref="AQ49">INDEX(AQ$13:AQ48,$B49+1,1)</f>
        <v>1</v>
      </c>
      <c r="AR49" s="535" cm="1">
        <f t="array" ref="AR49">INDEX(AR$13:AR48,$B49+1,1)</f>
        <v>1</v>
      </c>
      <c r="AS49" s="111"/>
      <c r="AT49" s="111"/>
      <c r="AU49" s="111"/>
      <c r="AV49" s="111"/>
      <c r="AW49" s="111"/>
      <c r="AX49" s="111"/>
      <c r="AY49" s="111"/>
      <c r="AZ49" s="111"/>
      <c r="BA49" s="18"/>
      <c r="BB49" s="18"/>
      <c r="BC49" s="200" t="str" cm="1">
        <f t="array" aca="1" ref="BC49" ca="1">$H49&amp;" "        &amp;_xlfn.SINGLE( INDEX(i.ModelStructure,$I49,1))    &amp;" "
&amp; $D49        &amp;       IF(OR($CG49="-", $CG49),"_PInp","_Full")&amp;    CHOOSE($DT49+1," Fine","  MWM","  SFM","  CFS","  GFS"," Meat"," Wool","  Mat "," 1stC"," Term"," Shed","     ")&amp;IF($FG49=1,"&amp;EL","   ")&amp;IF($DZ49=TRUE,"&amp;BBT","    ")
&amp;      " TOL"&amp;_xlfn.SINGLE(INDEX(i.TOL_Desc,1,$N49))   &amp; " Scan"&amp;$AK49
&amp;       CHOOSE($K49+1," CFS"," GFS"," NFS")&amp;     " CG_"&amp;_xlfn.SINGLE(_xlfn.SWITCH($ZY49,"-",1,TRUE,1,FALSE,0))&amp;_xlfn.SINGLE(    IF($AAB49="-"," FodCrop    ",_xlfn.SWITCH(VALUE(LEFT($AAB$4,1)),0," All",6," Lup",9," Oat",11," OaF")&amp;"_Fod"&amp;TEXT($AAB49,"000%")))
&amp;" REV"&amp;"_"&amp;TEXT($JJ49,"00;-0;00;@ ")&amp;TEXT($AP49,"00;-0;00;  @")&amp;"_"&amp;TEXT($JO49,"0")&amp;"_"&amp;TEXT($AR49,"0")
&amp; " RR"&amp;TEXT(SUM($FK49:$FL49),"+00%;-00%;    ;@")
&amp; " ("&amp;IF($DM49,"P","E")   &amp;IF($DN49,"T","t")        &amp;     "_F"&amp;IF($ACM49=TRUE,3,0)+COUNTIF($ACE49:$ACI49,TRUE)+COUNTIF($BX49:$BY49,"&gt;0")&amp;IF($ACK49=TRUE,3,0)+COUNTIF($BX49:$BY49,"&gt;0")&amp;"N"&amp;$ACP49&amp;$ACQ49&amp;"L"&amp;$ADB49&amp;$ADC49&amp;"_"&amp;$ADA49&amp;")"</f>
        <v>QT-EL00 SE GSW_PInp  GFS        TOLSpr Scan1 CFS CG_1 FodCrop     REV_-   _-_1 RR+01% (Et_F00N--L11_-)</v>
      </c>
      <c r="BD49" s="8" t="str">
        <f ca="1">IF(COUNTIF($BC$13:$BC49,$BC49)=1,"-","Dup")</f>
        <v>-</v>
      </c>
      <c r="BE49" s="18"/>
      <c r="BF49" s="22" t="b">
        <v>0</v>
      </c>
      <c r="BG49" s="22" t="b">
        <v>0</v>
      </c>
      <c r="BH49" s="22" t="b">
        <v>0</v>
      </c>
      <c r="BI49" s="22" t="b">
        <v>0</v>
      </c>
      <c r="BJ49" s="22" t="b">
        <v>0</v>
      </c>
      <c r="BK49" s="22" t="b">
        <v>0</v>
      </c>
      <c r="BL49" s="22" t="b">
        <v>0</v>
      </c>
      <c r="BM49" s="22" t="b">
        <v>0</v>
      </c>
      <c r="BN49" s="22" t="b">
        <v>0</v>
      </c>
      <c r="BO49" s="18"/>
      <c r="BP49" s="535" t="b" cm="1">
        <f t="array" ref="BP49">INDEX(BP$13:BP48,$B49+1,1)</f>
        <v>0</v>
      </c>
      <c r="BQ49" s="535" t="str" cm="1">
        <f t="array" ref="BQ49">INDEX(BQ$13:BQ48,$B49+1,1)</f>
        <v>-</v>
      </c>
      <c r="BR49" s="535" t="str" cm="1">
        <f t="array" ref="BR49">INDEX(BR$13:BR48,$B49+1,1)</f>
        <v>-</v>
      </c>
      <c r="BS49" s="535" t="str" cm="1">
        <f t="array" ref="BS49">INDEX(BS$13:BS48,$B49+1,1)</f>
        <v>-</v>
      </c>
      <c r="BT49" s="535" t="str" cm="1">
        <f t="array" ref="BT49">INDEX(BT$13:BT48,$B49+1,1)</f>
        <v>-</v>
      </c>
      <c r="BU49" s="535" t="str" cm="1">
        <f t="array" ref="BU49">INDEX(BU$13:BU48,$B49+1,1)</f>
        <v>-</v>
      </c>
      <c r="BV49" s="535" t="str" cm="1">
        <f t="array" ref="BV49">INDEX(BV$13:BV48,$B49+1,1)</f>
        <v>-</v>
      </c>
      <c r="BW49" s="535" t="str" cm="1">
        <f t="array" ref="BW49">INDEX(BW$13:BW48,$B49+1,1)</f>
        <v>-</v>
      </c>
      <c r="BX49" s="535" t="str" cm="1">
        <f t="array" ref="BX49">INDEX(BX$13:BX48,$B49+1,1)</f>
        <v>-</v>
      </c>
      <c r="BY49" s="535" t="str" cm="1">
        <f t="array" ref="BY49">INDEX(BY$13:BY48,$B49+1,1)</f>
        <v>-</v>
      </c>
      <c r="BZ49" s="535" t="str" cm="1">
        <f t="array" ref="BZ49">INDEX(BZ$13:BZ48,$B49+1,1)</f>
        <v>-</v>
      </c>
      <c r="CA49" s="535" t="str" cm="1">
        <f t="array" ref="CA49">INDEX(CA$13:CA48,$B49+1,1)</f>
        <v>-</v>
      </c>
      <c r="CB49" s="535" t="b" cm="1">
        <f t="array" ref="CB49">INDEX(CB$13:CB48,$B49+1,1)</f>
        <v>0</v>
      </c>
      <c r="CC49" s="535" t="str" cm="1">
        <f t="array" ref="CC49">INDEX(CC$13:CC48,$B49+1,1)</f>
        <v>-</v>
      </c>
      <c r="CD49" s="535" t="str" cm="1">
        <f t="array" ref="CD49">INDEX(CD$13:CD48,$B49+1,1)</f>
        <v>-</v>
      </c>
      <c r="CE49" s="535" t="str" cm="1">
        <f t="array" ref="CE49">INDEX(CE$13:CE48,$B49+1,1)</f>
        <v>-</v>
      </c>
      <c r="CF49" s="535" t="str" cm="1">
        <f t="array" ref="CF49">INDEX(CF$13:CF48,$B49+1,1)</f>
        <v>-</v>
      </c>
      <c r="CG49" s="535" t="str" cm="1">
        <f t="array" ref="CG49">INDEX(CG$13:CG48,$B49+1,1)</f>
        <v>-</v>
      </c>
      <c r="CH49" s="535" t="str" cm="1">
        <f t="array" ref="CH49">INDEX(CH$13:CH48,$B49+1,1)</f>
        <v>-</v>
      </c>
      <c r="CI49" s="535" t="str" cm="1">
        <f t="array" ref="CI49">INDEX(CI$13:CI48,$B49+1,1)</f>
        <v>-</v>
      </c>
      <c r="CJ49" s="535" t="str" cm="1">
        <f t="array" ref="CJ49">INDEX(CJ$13:CJ48,$B49+1,1)</f>
        <v>-</v>
      </c>
      <c r="CK49" s="18"/>
      <c r="CL49" s="535" t="str" cm="1">
        <f t="array" ref="CL49">INDEX(CL$13:CL48,$B49+1,1)</f>
        <v>-</v>
      </c>
      <c r="CM49" s="535" t="str" cm="1">
        <f t="array" ref="CM49">INDEX(CM$13:CM48,$B49+1,1)</f>
        <v>-</v>
      </c>
      <c r="CN49" s="411" t="str">
        <f t="shared" ca="1" si="159"/>
        <v>-</v>
      </c>
      <c r="CO49" s="411">
        <f t="shared" si="231"/>
        <v>0</v>
      </c>
      <c r="CP49" s="411">
        <f t="shared" si="231"/>
        <v>0</v>
      </c>
      <c r="CQ49" s="535" t="str" cm="1">
        <f t="array" ref="CQ49">INDEX(CQ$13:CQ48,$B49+1,1)</f>
        <v>-</v>
      </c>
      <c r="CR49" s="535" t="str" cm="1">
        <f t="array" ref="CR49">INDEX(CR$13:CR48,$B49+1,1)</f>
        <v>-</v>
      </c>
      <c r="CS49" s="535" t="str" cm="1">
        <f t="array" ref="CS49">INDEX(CS$13:CS48,$B49+1,1)</f>
        <v>-</v>
      </c>
      <c r="CT49" s="535" t="str" cm="1">
        <f t="array" ref="CT49">INDEX(CT$13:CT48,$B49+1,1)</f>
        <v>-</v>
      </c>
      <c r="CU49" s="411" t="str">
        <f t="shared" ca="1" si="161"/>
        <v>-</v>
      </c>
      <c r="CV49" s="411">
        <f t="shared" si="232"/>
        <v>0</v>
      </c>
      <c r="CW49" s="411">
        <f t="shared" si="232"/>
        <v>0</v>
      </c>
      <c r="CX49" s="535" t="str" cm="1">
        <f t="array" ref="CX49">INDEX(CX$13:CX48,$B49+1,1)</f>
        <v>-</v>
      </c>
      <c r="CY49" s="535" t="str" cm="1">
        <f t="array" ref="CY49">INDEX(CY$13:CY48,$B49+1,1)</f>
        <v>-</v>
      </c>
      <c r="CZ49" s="411" t="str">
        <f t="shared" ca="1" si="163"/>
        <v>-</v>
      </c>
      <c r="DA49" s="411">
        <f t="shared" si="164"/>
        <v>0</v>
      </c>
      <c r="DB49" s="535" t="str" cm="1">
        <f t="array" ref="DB49">INDEX(DB$13:DB48,$B49+1,1)</f>
        <v>-</v>
      </c>
      <c r="DC49" s="535" t="str" cm="1">
        <f t="array" ref="DC49">INDEX(DC$13:DC48,$B49+1,1)</f>
        <v>-</v>
      </c>
      <c r="DD49" s="411">
        <f t="shared" si="165"/>
        <v>0</v>
      </c>
      <c r="DE49" s="535" t="str" cm="1">
        <f t="array" ref="DE49">INDEX(DE$13:DE48,$B49+1,1)</f>
        <v>-</v>
      </c>
      <c r="DF49" s="535" t="str" cm="1">
        <f t="array" ref="DF49">INDEX(DF$13:DF48,$B49+1,1)</f>
        <v>-</v>
      </c>
      <c r="DG49" s="411" t="str">
        <f t="shared" ca="1" si="166"/>
        <v>-</v>
      </c>
      <c r="DH49" s="411">
        <f t="shared" si="233"/>
        <v>0</v>
      </c>
      <c r="DI49" s="411">
        <f t="shared" si="233"/>
        <v>0</v>
      </c>
      <c r="DJ49" s="535" cm="1">
        <f t="array" ref="DJ49">INDEX(DJ$13:DJ48,$B49+1,1)</f>
        <v>720</v>
      </c>
      <c r="DK49" s="535" cm="1">
        <f t="array" ref="DK49">INDEX(DK$13:DK48,$B49+1,1)</f>
        <v>720</v>
      </c>
      <c r="DL49" s="18"/>
      <c r="DM49" s="535" t="b" cm="1">
        <f t="array" ref="DM49">INDEX(DM$13:DM48,$B49+1,1)</f>
        <v>0</v>
      </c>
      <c r="DN49" s="535" t="b" cm="1">
        <f t="array" ref="DN49">INDEX(DN$13:DN48,$B49+1,1)</f>
        <v>0</v>
      </c>
      <c r="DO49" s="535" t="b" cm="1">
        <f t="array" ref="DO49">INDEX(DO$13:DO48,$B49+1,1)</f>
        <v>1</v>
      </c>
      <c r="DP49" s="535" t="str" cm="1">
        <f t="array" ref="DP49">INDEX(DP$13:DP48,$B49+1,1)</f>
        <v>-</v>
      </c>
      <c r="DQ49" s="536" cm="1">
        <f t="array" ref="DQ49">INDEX(DQ$13:DQ48,$B49+1,1)</f>
        <v>0</v>
      </c>
      <c r="DR49" s="535" cm="1">
        <f t="array" ref="DR49">INDEX(DR$13:DR48,$B49+1,1)</f>
        <v>1</v>
      </c>
      <c r="DS49" s="535" cm="1">
        <f t="array" ref="DS49">INDEX(DS$13:DS48,$B49+1,1)</f>
        <v>1</v>
      </c>
      <c r="DT49" s="411">
        <f t="shared" si="198"/>
        <v>4</v>
      </c>
      <c r="DU49" s="411" t="str">
        <f t="shared" si="198"/>
        <v>-</v>
      </c>
      <c r="DV49" s="535" t="str" cm="1">
        <f t="array" ref="DV49">INDEX(DV$13:DV48,$B49+1,1)</f>
        <v>-</v>
      </c>
      <c r="DW49" s="411" t="str">
        <f t="shared" si="199"/>
        <v>-</v>
      </c>
      <c r="DX49" s="411" t="str">
        <f t="shared" si="199"/>
        <v>-</v>
      </c>
      <c r="DY49" s="411" t="str">
        <f t="shared" si="199"/>
        <v>-</v>
      </c>
      <c r="DZ49" s="411" t="b">
        <f t="shared" si="200"/>
        <v>0</v>
      </c>
      <c r="EA49" s="535" t="str" cm="1">
        <f t="array" ref="EA49">INDEX(EA$13:EA48,$B49+1,1)</f>
        <v>-</v>
      </c>
      <c r="EB49" s="535" t="str" cm="1">
        <f t="array" ref="EB49">INDEX(EB$13:EB48,$B49+1,1)</f>
        <v>-</v>
      </c>
      <c r="EC49" s="535" t="str" cm="1">
        <f t="array" ref="EC49">INDEX(EC$13:EC48,$B49+1,1)</f>
        <v>-</v>
      </c>
      <c r="ED49" s="535" t="str" cm="1">
        <f t="array" ref="ED49">INDEX(ED$13:ED48,$B49+1,1)</f>
        <v>-</v>
      </c>
      <c r="EE49" s="411">
        <f t="shared" si="238"/>
        <v>500</v>
      </c>
      <c r="EF49" s="411">
        <f t="shared" si="238"/>
        <v>500</v>
      </c>
      <c r="EG49" s="411" t="str">
        <f t="shared" si="238"/>
        <v>-</v>
      </c>
      <c r="EH49" s="411" t="str">
        <f t="shared" si="238"/>
        <v>-</v>
      </c>
      <c r="EI49" s="411" t="str">
        <f t="shared" si="238"/>
        <v>-</v>
      </c>
      <c r="EJ49" s="535" cm="1">
        <f t="array" ref="EJ49">INDEX(EJ$13:EJ48,$B49+1,1)</f>
        <v>0</v>
      </c>
      <c r="EK49" s="535" cm="1">
        <f t="array" ref="EK49">INDEX(EK$13:EK48,$B49+1,1)</f>
        <v>999999</v>
      </c>
      <c r="EL49" s="535" cm="1">
        <f t="array" ref="EL49">INDEX(EL$13:EL48,$B49+1,1)</f>
        <v>999999</v>
      </c>
      <c r="EM49" s="535" cm="1">
        <f t="array" ref="EM49">INDEX(EM$13:EM48,$B49+1,1)</f>
        <v>999999</v>
      </c>
      <c r="EN49" s="535" cm="1">
        <f t="array" ref="EN49">INDEX(EN$13:EN48,$B49+1,1)</f>
        <v>999999</v>
      </c>
      <c r="EO49" s="535" cm="1">
        <f t="array" ref="EO49">INDEX(EO$13:EO48,$B49+1,1)</f>
        <v>999999</v>
      </c>
      <c r="EP49" s="535" cm="1">
        <f t="array" ref="EP49">INDEX(EP$13:EP48,$B49+1,1)</f>
        <v>999999</v>
      </c>
      <c r="EQ49" s="535" cm="1">
        <f t="array" ref="EQ49">INDEX(EQ$13:EQ48,$B49+1,1)</f>
        <v>999999</v>
      </c>
      <c r="ER49" s="535" cm="1">
        <f t="array" ref="ER49">INDEX(ER$13:ER48,$B49+1,1)</f>
        <v>999999</v>
      </c>
      <c r="ES49" s="535" cm="1">
        <f t="array" ref="ES49">INDEX(ES$13:ES48,$B49+1,1)</f>
        <v>999999</v>
      </c>
      <c r="ET49" s="535" cm="1">
        <f t="array" ref="ET49">INDEX(ET$13:ET48,$B49+1,1)</f>
        <v>999999</v>
      </c>
      <c r="EU49" s="535" cm="1">
        <f t="array" ref="EU49">INDEX(EU$13:EU48,$B49+1,1)</f>
        <v>999999</v>
      </c>
      <c r="EV49" s="535" cm="1">
        <f t="array" ref="EV49">INDEX(EV$13:EV48,$B49+1,1)</f>
        <v>999999</v>
      </c>
      <c r="EW49" s="777">
        <f t="shared" si="226"/>
        <v>0</v>
      </c>
      <c r="EX49" s="777">
        <f t="shared" si="226"/>
        <v>0</v>
      </c>
      <c r="EY49" s="777">
        <f t="shared" si="226"/>
        <v>999999</v>
      </c>
      <c r="EZ49" s="535" t="str" cm="1">
        <f t="array" ref="EZ49">INDEX(EZ$13:EZ48,$B49+1,1)</f>
        <v>-</v>
      </c>
      <c r="FA49" s="535" t="str" cm="1">
        <f t="array" ref="FA49">INDEX(FA$13:FA48,$B49+1,1)</f>
        <v>-</v>
      </c>
      <c r="FB49" s="411" t="str">
        <f t="shared" si="227"/>
        <v>-</v>
      </c>
      <c r="FC49" s="411" t="str">
        <f t="shared" si="227"/>
        <v>-</v>
      </c>
      <c r="FD49" s="776">
        <f t="shared" si="192"/>
        <v>0</v>
      </c>
      <c r="FE49" s="774">
        <f t="shared" si="193"/>
        <v>999999</v>
      </c>
      <c r="FF49" s="775">
        <f t="shared" si="194"/>
        <v>999999</v>
      </c>
      <c r="FG49" s="22" t="s">
        <v>30</v>
      </c>
      <c r="FH49" s="723" cm="1">
        <f t="array" ref="FH49">IF(FG49&lt;&gt;"-",FG49,INDEX(i.ELMatedEst,$AA49+1,$T49))</f>
        <v>0</v>
      </c>
      <c r="FI49" s="535" t="str" cm="1">
        <f t="array" ref="FI49">INDEX(FI$13:FI48,$B49+1,1)</f>
        <v>-</v>
      </c>
      <c r="FJ49" s="535" t="str" cm="1">
        <f t="array" ref="FJ49">INDEX(FJ$13:FJ48,$B49+1,1)</f>
        <v>-</v>
      </c>
      <c r="FK49" s="411">
        <f t="shared" si="203"/>
        <v>0</v>
      </c>
      <c r="FL49" s="661">
        <f t="shared" si="204"/>
        <v>5.0000000000000001E-3</v>
      </c>
      <c r="FM49" s="535" cm="1">
        <f t="array" ref="FM49">INDEX(FM$13:FM48,$B49+1,1)</f>
        <v>1</v>
      </c>
      <c r="FN49" s="662">
        <f t="shared" si="205"/>
        <v>0.12</v>
      </c>
      <c r="FO49" s="662">
        <f>INDEX(CHOOSE($N49,DataAutumn!i.EL_PropnSold,DataWinter!i.EL_PropnSold,DataSpring!i.EL_PropnSold),$AI49,$T49)*INDEX(i.ELMatedEst,$AB49+1,$T49)*i.dAdultRR_ELPropSold
+INDEX(i.dryman,($AJ49-1)*4+$AI49,FO$7)</f>
        <v>0</v>
      </c>
      <c r="FP49" s="662">
        <f>INDEX(CHOOSE($N49,DataAutumn!i.EL_PropnSold,DataWinter!i.EL_PropnSold,DataSpring!i.EL_PropnSold),$AI49,$T49)*INDEX(i.ELMatedEst,$AB49+1,$T49)*i.dAdultRR_ELPropSold
+INDEX(i.dryman,($AJ49-1)*4+$AI49,FP$7)</f>
        <v>3.125E-2</v>
      </c>
      <c r="FQ49" s="662">
        <f>INDEX(CHOOSE($N49,DataAutumn!i.EL_PropnSold,DataWinter!i.EL_PropnSold,DataSpring!i.EL_PropnSold),$AI49,$T49)*INDEX(i.ELMatedEst,$AB49+1,$T49)*i.dAdultRR_ELPropSold
+INDEX(i.dryman,($AJ49-1)*4+$AI49,FQ$7)</f>
        <v>3.125E-2</v>
      </c>
      <c r="FR49" s="662">
        <f>INDEX(CHOOSE($N49,DataAutumn!i.EL_PropnSold,DataWinter!i.EL_PropnSold,DataSpring!i.EL_PropnSold),$AI49,$T49)*INDEX(i.ELMatedEst,$AB49+1,$T49)*i.dAdultRR_ELPropSold
+INDEX(i.dryman,($AJ49-1)*4+$AI49,FR$7)</f>
        <v>3.125E-2</v>
      </c>
      <c r="FS49" s="663">
        <f>INDEX(CHOOSE($N49,DataAutumn!i.EL_PropnSold,DataWinter!i.EL_PropnSold,DataSpring!i.EL_PropnSold),$AI49,$T49)*INDEX(i.ELMatedEst,$AB49+1,$T49)*i.dAdultLSurv_ELPropSold</f>
        <v>0</v>
      </c>
      <c r="FT49" s="411" t="b">
        <f t="shared" si="234"/>
        <v>0</v>
      </c>
      <c r="FU49" s="411" t="b">
        <f t="shared" si="234"/>
        <v>0</v>
      </c>
      <c r="FV49" s="411" t="b">
        <f t="shared" si="234"/>
        <v>0</v>
      </c>
      <c r="FW49" s="411" t="b">
        <f t="shared" si="234"/>
        <v>0</v>
      </c>
      <c r="FX49" s="411">
        <f t="shared" si="228"/>
        <v>1</v>
      </c>
      <c r="FY49" s="411">
        <f t="shared" si="228"/>
        <v>0</v>
      </c>
      <c r="FZ49" s="411" t="b">
        <f t="shared" si="208"/>
        <v>0</v>
      </c>
      <c r="GA49" s="411" t="b">
        <f t="shared" si="229"/>
        <v>0</v>
      </c>
      <c r="GB49" s="411" t="b">
        <f t="shared" si="229"/>
        <v>0</v>
      </c>
      <c r="GC49" s="411" t="b">
        <f t="shared" si="229"/>
        <v>1</v>
      </c>
      <c r="GD49" s="87">
        <f t="shared" si="235"/>
        <v>1</v>
      </c>
      <c r="GE49" s="87">
        <f t="shared" si="235"/>
        <v>1</v>
      </c>
      <c r="GF49" s="535" cm="1">
        <f t="array" ref="GF49">INDEX(GF$13:GF48,$B49+1,1)</f>
        <v>1</v>
      </c>
      <c r="GG49" s="535" cm="1">
        <f t="array" ref="GG49">INDEX(GG$13:GG48,$B49+1,1)</f>
        <v>1</v>
      </c>
      <c r="GH49" s="535" cm="1">
        <f t="array" ref="GH49">INDEX(GH$13:GH48,$B49+1,1)</f>
        <v>1</v>
      </c>
      <c r="GI49" s="535" cm="1">
        <f t="array" ref="GI49">INDEX(GI$13:GI48,$B49+1,1)</f>
        <v>1</v>
      </c>
      <c r="GJ49" s="535" t="str" cm="1">
        <f t="array" ref="GJ49">INDEX(GJ$13:GJ48,$B49+1,1)</f>
        <v>-</v>
      </c>
      <c r="GK49" s="411" t="b">
        <f t="shared" si="209"/>
        <v>1</v>
      </c>
      <c r="GL49" s="411" t="b">
        <f t="shared" si="209"/>
        <v>0</v>
      </c>
      <c r="GM49" s="411" t="b">
        <f t="shared" si="209"/>
        <v>0</v>
      </c>
      <c r="GN49" s="411" t="b">
        <f t="shared" si="209"/>
        <v>0</v>
      </c>
      <c r="GO49" s="87">
        <f t="shared" si="236"/>
        <v>1</v>
      </c>
      <c r="GP49" s="87">
        <f t="shared" si="236"/>
        <v>1</v>
      </c>
      <c r="GQ49" s="87">
        <f t="shared" si="236"/>
        <v>1</v>
      </c>
      <c r="GR49" s="87">
        <f t="shared" si="236"/>
        <v>1</v>
      </c>
      <c r="GS49" s="87">
        <f t="shared" si="236"/>
        <v>1</v>
      </c>
      <c r="GT49" s="87">
        <f t="shared" si="236"/>
        <v>1</v>
      </c>
      <c r="GU49" s="87">
        <f t="shared" si="236"/>
        <v>1</v>
      </c>
      <c r="GV49" s="87">
        <f t="shared" si="236"/>
        <v>1</v>
      </c>
      <c r="GW49" s="411" cm="1">
        <f t="array" ref="GW49">INDEX(i.dse_type,1,$L49)</f>
        <v>0</v>
      </c>
      <c r="GX49" s="535" t="str" cm="1">
        <f t="array" ref="GX49">INDEX(GX$13:GX48,$B49+1,1)</f>
        <v>-</v>
      </c>
      <c r="GY49" s="535" t="str" cm="1">
        <f t="array" ref="GY49">INDEX(GY$13:GY48,$B49+1,1)</f>
        <v>-</v>
      </c>
      <c r="GZ49" s="535" t="str" cm="1">
        <f t="array" ref="GZ49">INDEX(GZ$13:GZ48,$B49+1,1)</f>
        <v>-</v>
      </c>
      <c r="HA49" s="18"/>
      <c r="HB49" s="535" t="str" cm="1">
        <f t="array" ref="HB49">INDEX(HB$13:HB48,$B49+1,1)</f>
        <v>-</v>
      </c>
      <c r="HC49" s="535" t="str" cm="1">
        <f t="array" ref="HC49">INDEX(HC$13:HC48,$B49+1,1)</f>
        <v>-</v>
      </c>
      <c r="HD49" s="535" cm="1">
        <f t="array" ref="HD49">INDEX(HD$13:HD48,$B49+1,1)</f>
        <v>0</v>
      </c>
      <c r="HE49" s="535" cm="1">
        <f t="array" ref="HE49">INDEX(HE$13:HE48,$B49+1,1)</f>
        <v>0</v>
      </c>
      <c r="HF49" s="535" cm="1">
        <f t="array" ref="HF49">INDEX(HF$13:HF48,$B49+1,1)</f>
        <v>0</v>
      </c>
      <c r="HG49" s="535" cm="1">
        <f t="array" ref="HG49">INDEX(HG$13:HG48,$B49+1,1)</f>
        <v>0</v>
      </c>
      <c r="HH49" s="535" cm="1">
        <f t="array" ref="HH49">INDEX(HH$13:HH48,$B49+1,1)</f>
        <v>0</v>
      </c>
      <c r="HI49" s="535" cm="1">
        <f t="array" ref="HI49">INDEX(HI$13:HI48,$B49+1,1)</f>
        <v>0</v>
      </c>
      <c r="HJ49" s="535" cm="1">
        <f t="array" ref="HJ49">INDEX(HJ$13:HJ48,$B49+1,1)</f>
        <v>0</v>
      </c>
      <c r="HK49" s="535" cm="1">
        <f t="array" ref="HK49">INDEX(HK$13:HK48,$B49+1,1)</f>
        <v>0</v>
      </c>
      <c r="HL49" s="535" cm="1">
        <f t="array" ref="HL49">INDEX(HL$13:HL48,$B49+1,1)</f>
        <v>0</v>
      </c>
      <c r="HM49" s="535" cm="1">
        <f t="array" ref="HM49">INDEX(HM$13:HM48,$B49+1,1)</f>
        <v>0</v>
      </c>
      <c r="HN49" s="535" cm="1">
        <f t="array" ref="HN49">INDEX(HN$13:HN48,$B49+1,1)</f>
        <v>0</v>
      </c>
      <c r="HO49" s="535" cm="1">
        <f t="array" ref="HO49">INDEX(HO$13:HO48,$B49+1,1)</f>
        <v>0</v>
      </c>
      <c r="HP49" s="535" cm="1">
        <f t="array" ref="HP49">INDEX(HP$13:HP48,$B49+1,1)</f>
        <v>0</v>
      </c>
      <c r="HQ49" s="535" cm="1">
        <f t="array" ref="HQ49">INDEX(HQ$13:HQ48,$B49+1,1)</f>
        <v>0</v>
      </c>
      <c r="HR49" s="535" cm="1">
        <f t="array" ref="HR49">INDEX(HR$13:HR48,$B49+1,1)</f>
        <v>0</v>
      </c>
      <c r="HS49" s="535" cm="1">
        <f t="array" ref="HS49">INDEX(HS$13:HS48,$B49+1,1)</f>
        <v>0</v>
      </c>
      <c r="HT49" s="535" cm="1">
        <f t="array" ref="HT49">INDEX(HT$13:HT48,$B49+1,1)</f>
        <v>0</v>
      </c>
      <c r="HU49" s="535" cm="1">
        <f t="array" ref="HU49">INDEX(HU$13:HU48,$B49+1,1)</f>
        <v>0</v>
      </c>
      <c r="HV49" s="535" cm="1">
        <f t="array" ref="HV49">INDEX(HV$13:HV48,$B49+1,1)</f>
        <v>0</v>
      </c>
      <c r="HW49" s="535" cm="1">
        <f t="array" ref="HW49">INDEX(HW$13:HW48,$B49+1,1)</f>
        <v>0</v>
      </c>
      <c r="HX49" s="535" cm="1">
        <f t="array" ref="HX49">INDEX(HX$13:HX48,$B49+1,1)</f>
        <v>0</v>
      </c>
      <c r="HY49" s="535" cm="1">
        <f t="array" ref="HY49">INDEX(HY$13:HY48,$B49+1,1)</f>
        <v>0</v>
      </c>
      <c r="HZ49" s="535" cm="1">
        <f t="array" ref="HZ49">INDEX(HZ$13:HZ48,$B49+1,1)</f>
        <v>0</v>
      </c>
      <c r="IA49" s="535" cm="1">
        <f t="array" ref="IA49">INDEX(IA$13:IA48,$B49+1,1)</f>
        <v>0</v>
      </c>
      <c r="IB49" s="535" cm="1">
        <f t="array" ref="IB49">INDEX(IB$13:IB48,$B49+1,1)</f>
        <v>0</v>
      </c>
      <c r="IC49" s="535" cm="1">
        <f t="array" ref="IC49">INDEX(IC$13:IC48,$B49+1,1)</f>
        <v>0</v>
      </c>
      <c r="ID49" s="535" cm="1">
        <f t="array" ref="ID49">INDEX(ID$13:ID48,$B49+1,1)</f>
        <v>0</v>
      </c>
      <c r="IE49" s="535" cm="1">
        <f t="array" ref="IE49">INDEX(IE$13:IE48,$B49+1,1)</f>
        <v>0</v>
      </c>
      <c r="IF49" s="535" cm="1">
        <f t="array" ref="IF49">INDEX(IF$13:IF48,$B49+1,1)</f>
        <v>0</v>
      </c>
      <c r="IG49" s="535" cm="1">
        <f t="array" ref="IG49">INDEX(IG$13:IG48,$B49+1,1)</f>
        <v>0</v>
      </c>
      <c r="IH49" s="535" cm="1">
        <f t="array" ref="IH49">INDEX(IH$13:IH48,$B49+1,1)</f>
        <v>0</v>
      </c>
      <c r="II49" s="535" cm="1">
        <f t="array" ref="II49">INDEX(II$13:II48,$B49+1,1)</f>
        <v>0</v>
      </c>
      <c r="IJ49" s="535" cm="1">
        <f t="array" ref="IJ49">INDEX(IJ$13:IJ48,$B49+1,1)</f>
        <v>0</v>
      </c>
      <c r="IK49" s="535" cm="1">
        <f t="array" ref="IK49">INDEX(IK$13:IK48,$B49+1,1)</f>
        <v>0</v>
      </c>
      <c r="IL49" s="535" cm="1">
        <f t="array" ref="IL49">INDEX(IL$13:IL48,$B49+1,1)</f>
        <v>0</v>
      </c>
      <c r="IM49" s="535" cm="1">
        <f t="array" ref="IM49">INDEX(IM$13:IM48,$B49+1,1)</f>
        <v>0</v>
      </c>
      <c r="IN49" s="535" cm="1">
        <f t="array" ref="IN49">INDEX(IN$13:IN48,$B49+1,1)</f>
        <v>0</v>
      </c>
      <c r="IO49" s="535" cm="1">
        <f t="array" ref="IO49">INDEX(IO$13:IO48,$B49+1,1)</f>
        <v>0</v>
      </c>
      <c r="IP49" s="535" cm="1">
        <f t="array" ref="IP49">INDEX(IP$13:IP48,$B49+1,1)</f>
        <v>0</v>
      </c>
      <c r="IQ49" s="535" cm="1">
        <f t="array" ref="IQ49">INDEX(IQ$13:IQ48,$B49+1,1)</f>
        <v>0</v>
      </c>
      <c r="IR49" s="535" cm="1">
        <f t="array" ref="IR49">INDEX(IR$13:IR48,$B49+1,1)</f>
        <v>0</v>
      </c>
      <c r="IS49" s="535" cm="1">
        <f t="array" ref="IS49">INDEX(IS$13:IS48,$B49+1,1)</f>
        <v>0</v>
      </c>
      <c r="IT49" s="535" cm="1">
        <f t="array" ref="IT49">INDEX(IT$13:IT48,$B49+1,1)</f>
        <v>0</v>
      </c>
      <c r="IU49" s="535" cm="1">
        <f t="array" ref="IU49">INDEX(IU$13:IU48,$B49+1,1)</f>
        <v>0</v>
      </c>
      <c r="IV49" s="535" cm="1">
        <f t="array" ref="IV49">INDEX(IV$13:IV48,$B49+1,1)</f>
        <v>0</v>
      </c>
      <c r="IW49" s="535" cm="1">
        <f t="array" ref="IW49">INDEX(IW$13:IW48,$B49+1,1)</f>
        <v>0</v>
      </c>
      <c r="IX49" s="535" cm="1">
        <f t="array" ref="IX49">INDEX(IX$13:IX48,$B49+1,1)</f>
        <v>0</v>
      </c>
      <c r="IY49" s="535" cm="1">
        <f t="array" ref="IY49">INDEX(IY$13:IY48,$B49+1,1)</f>
        <v>0</v>
      </c>
      <c r="IZ49" s="535" cm="1">
        <f t="array" ref="IZ49">INDEX(IZ$13:IZ48,$B49+1,1)</f>
        <v>0</v>
      </c>
      <c r="JA49" s="535" cm="1">
        <f t="array" ref="JA49">INDEX(JA$13:JA48,$B49+1,1)</f>
        <v>0</v>
      </c>
      <c r="JB49" s="535" cm="1">
        <f t="array" ref="JB49">INDEX(JB$13:JB48,$B49+1,1)</f>
        <v>0</v>
      </c>
      <c r="JC49" s="535" cm="1">
        <f t="array" ref="JC49">INDEX(JC$13:JC48,$B49+1,1)</f>
        <v>0</v>
      </c>
      <c r="JD49" s="535" cm="1">
        <f t="array" ref="JD49">INDEX(JD$13:JD48,$B49+1,1)</f>
        <v>0</v>
      </c>
      <c r="JE49" s="535" cm="1">
        <f t="array" ref="JE49">INDEX(JE$13:JE48,$B49+1,1)</f>
        <v>0</v>
      </c>
      <c r="JF49" s="18"/>
      <c r="JG49" s="535" t="str" cm="1">
        <f t="array" ref="JG49">INDEX(JG$13:JG48,$B49+1,1)</f>
        <v>-</v>
      </c>
      <c r="JH49" s="411" t="b">
        <f t="shared" si="210"/>
        <v>0</v>
      </c>
      <c r="JI49" s="535" t="str" cm="1">
        <f t="array" ref="JI49">INDEX(JI$13:JI48,$B49+1,1)</f>
        <v>-</v>
      </c>
      <c r="JJ49" s="535" t="str" cm="1">
        <f t="array" ref="JJ49">INDEX(JJ$13:JJ48,$B49+1,1)</f>
        <v>-</v>
      </c>
      <c r="JK49" s="535" t="str" cm="1">
        <f t="array" ref="JK49">INDEX(JK$13:JK48,$B49+1,1)</f>
        <v>-</v>
      </c>
      <c r="JL49" s="535" cm="1">
        <f t="array" ref="JL49">INDEX(JL$13:JL48,$B49+1,1)</f>
        <v>1</v>
      </c>
      <c r="JM49" s="535" cm="1">
        <f t="array" ref="JM49">INDEX(JM$13:JM48,$B49+1,1)</f>
        <v>1</v>
      </c>
      <c r="JN49" s="535" t="str" cm="1">
        <f t="array" ref="JN49">INDEX(JN$13:JN48,$B49+1,1)</f>
        <v>-</v>
      </c>
      <c r="JO49" s="535" t="str" cm="1">
        <f t="array" ref="JO49">INDEX(JO$13:JO48,$B49+1,1)</f>
        <v>-</v>
      </c>
      <c r="JP49" s="535" t="str" cm="1">
        <f t="array" ref="JP49">INDEX(JP$13:JP48,$B49+1,1)</f>
        <v>-</v>
      </c>
      <c r="JQ49" s="535" t="str" cm="1">
        <f t="array" ref="JQ49">INDEX(JQ$13:JQ48,$B49+1,1)</f>
        <v>-</v>
      </c>
      <c r="JR49" s="535" t="str" cm="1">
        <f t="array" ref="JR49">INDEX(JR$13:JR48,$B49+1,1)</f>
        <v>-</v>
      </c>
      <c r="JS49" s="535" t="str" cm="1">
        <f t="array" ref="JS49">INDEX(JS$13:JS48,$B49+1,1)</f>
        <v>-</v>
      </c>
      <c r="JT49" s="535" t="str" cm="1">
        <f t="array" ref="JT49">INDEX(JT$13:JT48,$B49+1,1)</f>
        <v>-</v>
      </c>
      <c r="JU49" s="535" t="str" cm="1">
        <f t="array" ref="JU49">INDEX(JU$13:JU48,$B49+1,1)</f>
        <v>-</v>
      </c>
      <c r="JV49" s="535" t="str" cm="1">
        <f t="array" ref="JV49">INDEX(JV$13:JV48,$B49+1,1)</f>
        <v>-</v>
      </c>
      <c r="JW49" s="535" t="str" cm="1">
        <f t="array" ref="JW49">INDEX(JW$13:JW48,$B49+1,1)</f>
        <v>-</v>
      </c>
      <c r="JX49" s="535" t="str" cm="1">
        <f t="array" ref="JX49">INDEX(JX$13:JX48,$B49+1,1)</f>
        <v>-</v>
      </c>
      <c r="JY49" s="535" t="str" cm="1">
        <f t="array" ref="JY49">INDEX(JY$13:JY48,$B49+1,1)</f>
        <v>-</v>
      </c>
      <c r="JZ49" s="535" t="str" cm="1">
        <f t="array" ref="JZ49">INDEX(JZ$13:JZ48,$B49+1,1)</f>
        <v>-</v>
      </c>
      <c r="KA49" s="535" t="str" cm="1">
        <f t="array" ref="KA49">INDEX(KA$13:KA48,$B49+1,1)</f>
        <v>-</v>
      </c>
      <c r="KB49" s="535" t="str" cm="1">
        <f t="array" ref="KB49">INDEX(KB$13:KB48,$B49+1,1)</f>
        <v>-</v>
      </c>
      <c r="KC49" s="535" t="str" cm="1">
        <f t="array" ref="KC49">INDEX(KC$13:KC48,$B49+1,1)</f>
        <v>-</v>
      </c>
      <c r="KD49" s="535" t="str" cm="1">
        <f t="array" ref="KD49">INDEX(KD$13:KD48,$B49+1,1)</f>
        <v>-</v>
      </c>
      <c r="KE49" s="535" t="str" cm="1">
        <f t="array" ref="KE49">INDEX(KE$13:KE48,$B49+1,1)</f>
        <v>-</v>
      </c>
      <c r="KF49" s="535" t="str" cm="1">
        <f t="array" ref="KF49">INDEX(KF$13:KF48,$B49+1,1)</f>
        <v>-</v>
      </c>
      <c r="KG49" s="535" t="str" cm="1">
        <f t="array" ref="KG49">INDEX(KG$13:KG48,$B49+1,1)</f>
        <v>-</v>
      </c>
      <c r="KH49" s="535" t="str" cm="1">
        <f t="array" ref="KH49">INDEX(KH$13:KH48,$B49+1,1)</f>
        <v>-</v>
      </c>
      <c r="KI49" s="535" cm="1">
        <f t="array" ref="KI49">INDEX(KI$13:KI48,$B49+1,1)</f>
        <v>0</v>
      </c>
      <c r="KJ49" s="535" t="str" cm="1">
        <f t="array" ref="KJ49">INDEX(KJ$13:KJ48,$B49+1,1)</f>
        <v>-</v>
      </c>
      <c r="KK49" s="535" cm="1">
        <f t="array" ref="KK49">INDEX(KK$13:KK48,$B49+1,1)</f>
        <v>1</v>
      </c>
      <c r="KL49" s="535" cm="1">
        <f t="array" ref="KL49">INDEX(KL$13:KL48,$B49+1,1)</f>
        <v>0</v>
      </c>
      <c r="KM49" s="535" cm="1">
        <f t="array" ref="KM49">INDEX(KM$13:KM48,$B49+1,1)</f>
        <v>0</v>
      </c>
      <c r="KN49" s="535" cm="1">
        <f t="array" ref="KN49">INDEX(KN$13:KN48,$B49+1,1)</f>
        <v>0</v>
      </c>
      <c r="KO49" s="535" cm="1">
        <f t="array" ref="KO49">INDEX(KO$13:KO48,$B49+1,1)</f>
        <v>0</v>
      </c>
      <c r="KP49" s="535" cm="1">
        <f t="array" ref="KP49">INDEX(KP$13:KP48,$B49+1,1)</f>
        <v>0</v>
      </c>
      <c r="KQ49" s="535" cm="1">
        <f t="array" ref="KQ49">INDEX(KQ$13:KQ48,$B49+1,1)</f>
        <v>0</v>
      </c>
      <c r="KR49" s="535" cm="1">
        <f t="array" ref="KR49">INDEX(KR$13:KR48,$B49+1,1)</f>
        <v>0</v>
      </c>
      <c r="KS49" s="535" cm="1">
        <f t="array" ref="KS49">INDEX(KS$13:KS48,$B49+1,1)</f>
        <v>1</v>
      </c>
      <c r="KT49" s="535" cm="1">
        <f t="array" ref="KT49">INDEX(KT$13:KT48,$B49+1,1)</f>
        <v>0</v>
      </c>
      <c r="KU49" s="535" cm="1">
        <f t="array" ref="KU49">INDEX(KU$13:KU48,$B49+1,1)</f>
        <v>0</v>
      </c>
      <c r="KV49" s="535" cm="1">
        <f t="array" ref="KV49">INDEX(KV$13:KV48,$B49+1,1)</f>
        <v>0</v>
      </c>
      <c r="KW49" s="535" cm="1">
        <f t="array" ref="KW49">INDEX(KW$13:KW48,$B49+1,1)</f>
        <v>0</v>
      </c>
      <c r="KX49" s="535" cm="1">
        <f t="array" ref="KX49">INDEX(KX$13:KX48,$B49+1,1)</f>
        <v>0</v>
      </c>
      <c r="KY49" s="18"/>
      <c r="KZ49" s="535" cm="1">
        <f t="array" ref="KZ49">INDEX(KZ$13:KZ48,$B49+1,1)</f>
        <v>0.125</v>
      </c>
      <c r="LA49" s="535" cm="1">
        <f t="array" ref="LA49">INDEX(LA$13:LA48,$B49+1,1)</f>
        <v>0.3</v>
      </c>
      <c r="LB49" s="535" cm="1">
        <f t="array" ref="LB49">INDEX(LB$13:LB48,$B49+1,1)</f>
        <v>-0.05</v>
      </c>
      <c r="LC49" s="535" cm="1">
        <f t="array" ref="LC49">INDEX(LC$13:LC48,$B49+1,1)</f>
        <v>0.1</v>
      </c>
      <c r="LD49" s="535" cm="1">
        <f t="array" ref="LD49">INDEX(LD$13:LD48,$B49+1,1)</f>
        <v>0.25</v>
      </c>
      <c r="LE49" s="535" cm="1">
        <f t="array" ref="LE49">INDEX(LE$13:LE48,$B49+1,1)</f>
        <v>-0.05</v>
      </c>
      <c r="LF49" s="535" cm="1">
        <f t="array" ref="LF49">INDEX(LF$13:LF48,$B49+1,1)</f>
        <v>0.05</v>
      </c>
      <c r="LG49" s="535" cm="1">
        <f t="array" ref="LG49">INDEX(LG$13:LG48,$B49+1,1)</f>
        <v>0.1</v>
      </c>
      <c r="LH49" s="535" cm="1">
        <f t="array" ref="LH49">INDEX(LH$13:LH48,$B49+1,1)</f>
        <v>-0.02</v>
      </c>
      <c r="LI49" s="535" cm="1">
        <f t="array" ref="LI49">INDEX(LI$13:LI48,$B49+1,1)</f>
        <v>0.1</v>
      </c>
      <c r="LJ49" s="535" cm="1">
        <f t="array" ref="LJ49">INDEX(LJ$13:LJ48,$B49+1,1)</f>
        <v>0.25</v>
      </c>
      <c r="LK49" s="535" cm="1">
        <f t="array" ref="LK49">INDEX(LK$13:LK48,$B49+1,1)</f>
        <v>-0.05</v>
      </c>
      <c r="LL49" s="535" cm="1">
        <f t="array" ref="LL49">INDEX(LL$13:LL48,$B49+1,1)</f>
        <v>0.125</v>
      </c>
      <c r="LM49" s="535" cm="1">
        <f t="array" ref="LM49">INDEX(LM$13:LM48,$B49+1,1)</f>
        <v>0.1</v>
      </c>
      <c r="LN49" s="535" cm="1">
        <f t="array" ref="LN49">INDEX(LN$13:LN48,$B49+1,1)</f>
        <v>0.1</v>
      </c>
      <c r="LO49" s="535" cm="1">
        <f t="array" ref="LO49">INDEX(LO$13:LO48,$B49+1,1)</f>
        <v>0.1</v>
      </c>
      <c r="LP49" s="535" cm="1">
        <f t="array" ref="LP49">INDEX(LP$13:LP48,$B49+1,1)</f>
        <v>0</v>
      </c>
      <c r="LQ49" s="535" cm="1">
        <f t="array" ref="LQ49">INDEX(LQ$13:LQ48,$B49+1,1)</f>
        <v>0</v>
      </c>
      <c r="LR49" s="535" cm="1">
        <f t="array" ref="LR49">INDEX(LR$13:LR48,$B49+1,1)</f>
        <v>0</v>
      </c>
      <c r="LS49" s="535" cm="1">
        <f t="array" ref="LS49">INDEX(LS$13:LS48,$B49+1,1)</f>
        <v>0</v>
      </c>
      <c r="LT49" s="535" cm="1">
        <f t="array" ref="LT49">INDEX(LT$13:LT48,$B49+1,1)</f>
        <v>0</v>
      </c>
      <c r="LU49" s="535" cm="1">
        <f t="array" ref="LU49">INDEX(LU$13:LU48,$B49+1,1)</f>
        <v>0</v>
      </c>
      <c r="LV49" s="535" cm="1">
        <f t="array" ref="LV49">INDEX(LV$13:LV48,$B49+1,1)</f>
        <v>0</v>
      </c>
      <c r="LW49" s="535" cm="1">
        <f t="array" ref="LW49">INDEX(LW$13:LW48,$B49+1,1)</f>
        <v>0</v>
      </c>
      <c r="LX49" s="535" cm="1">
        <f t="array" ref="LX49">INDEX(LX$13:LX48,$B49+1,1)</f>
        <v>0</v>
      </c>
      <c r="LY49" s="535" cm="1">
        <f t="array" ref="LY49">INDEX(LY$13:LY48,$B49+1,1)</f>
        <v>0</v>
      </c>
      <c r="LZ49" s="535" cm="1">
        <f t="array" ref="LZ49">INDEX(LZ$13:LZ48,$B49+1,1)</f>
        <v>0</v>
      </c>
      <c r="MA49" s="535" cm="1">
        <f t="array" ref="MA49">INDEX(MA$13:MA48,$B49+1,1)</f>
        <v>0</v>
      </c>
      <c r="MB49" s="535" cm="1">
        <f t="array" ref="MB49">INDEX(MB$13:MB48,$B49+1,1)</f>
        <v>0</v>
      </c>
      <c r="MC49" s="535" cm="1">
        <f t="array" ref="MC49">INDEX(MC$13:MC48,$B49+1,1)</f>
        <v>0</v>
      </c>
      <c r="MD49" s="535" cm="1">
        <f t="array" ref="MD49">INDEX(MD$13:MD48,$B49+1,1)</f>
        <v>0</v>
      </c>
      <c r="ME49" s="535" cm="1">
        <f t="array" ref="ME49">INDEX(ME$13:ME48,$B49+1,1)</f>
        <v>0</v>
      </c>
      <c r="MF49" s="535" cm="1">
        <f t="array" ref="MF49">INDEX(MF$13:MF48,$B49+1,1)</f>
        <v>0</v>
      </c>
      <c r="MG49" s="535" cm="1">
        <f t="array" ref="MG49">INDEX(MG$13:MG48,$B49+1,1)</f>
        <v>0</v>
      </c>
      <c r="MH49" s="535" cm="1">
        <f t="array" ref="MH49">INDEX(MH$13:MH48,$B49+1,1)</f>
        <v>0</v>
      </c>
      <c r="MI49" s="535" cm="1">
        <f t="array" ref="MI49">INDEX(MI$13:MI48,$B49+1,1)</f>
        <v>0</v>
      </c>
      <c r="MJ49" s="535" cm="1">
        <f t="array" ref="MJ49">INDEX(MJ$13:MJ48,$B49+1,1)</f>
        <v>0</v>
      </c>
      <c r="MK49" s="535" cm="1">
        <f t="array" ref="MK49">INDEX(MK$13:MK48,$B49+1,1)</f>
        <v>0</v>
      </c>
      <c r="ML49" s="535" cm="1">
        <f t="array" ref="ML49">INDEX(ML$13:ML48,$B49+1,1)</f>
        <v>0</v>
      </c>
      <c r="MM49" s="535" cm="1">
        <f t="array" ref="MM49">INDEX(MM$13:MM48,$B49+1,1)</f>
        <v>0</v>
      </c>
      <c r="MN49" s="535" cm="1">
        <f t="array" ref="MN49">INDEX(MN$13:MN48,$B49+1,1)</f>
        <v>0</v>
      </c>
      <c r="MO49" s="535" cm="1">
        <f t="array" ref="MO49">INDEX(MO$13:MO48,$B49+1,1)</f>
        <v>0</v>
      </c>
      <c r="MP49" s="535" cm="1">
        <f t="array" ref="MP49">INDEX(MP$13:MP48,$B49+1,1)</f>
        <v>0</v>
      </c>
      <c r="MQ49" s="535" cm="1">
        <f t="array" ref="MQ49">INDEX(MQ$13:MQ48,$B49+1,1)</f>
        <v>0</v>
      </c>
      <c r="MR49" s="535" cm="1">
        <f t="array" ref="MR49">INDEX(MR$13:MR48,$B49+1,1)</f>
        <v>0</v>
      </c>
      <c r="MS49" s="535" cm="1">
        <f t="array" ref="MS49">INDEX(MS$13:MS48,$B49+1,1)</f>
        <v>0</v>
      </c>
      <c r="MT49" s="535" cm="1">
        <f t="array" ref="MT49">INDEX(MT$13:MT48,$B49+1,1)</f>
        <v>0</v>
      </c>
      <c r="MU49" s="535" cm="1">
        <f t="array" ref="MU49">INDEX(MU$13:MU48,$B49+1,1)</f>
        <v>0</v>
      </c>
      <c r="MV49" s="535" cm="1">
        <f t="array" ref="MV49">INDEX(MV$13:MV48,$B49+1,1)</f>
        <v>0</v>
      </c>
      <c r="MW49" s="535" cm="1">
        <f t="array" ref="MW49">INDEX(MW$13:MW48,$B49+1,1)</f>
        <v>0</v>
      </c>
      <c r="MX49" s="535" cm="1">
        <f t="array" ref="MX49">INDEX(MX$13:MX48,$B49+1,1)</f>
        <v>0</v>
      </c>
      <c r="MY49" s="535" cm="1">
        <f t="array" ref="MY49">INDEX(MY$13:MY48,$B49+1,1)</f>
        <v>0</v>
      </c>
      <c r="MZ49" s="535" cm="1">
        <f t="array" ref="MZ49">INDEX(MZ$13:MZ48,$B49+1,1)</f>
        <v>0</v>
      </c>
      <c r="NA49" s="535" cm="1">
        <f t="array" ref="NA49">INDEX(NA$13:NA48,$B49+1,1)</f>
        <v>0</v>
      </c>
      <c r="NB49" s="535" cm="1">
        <f t="array" ref="NB49">INDEX(NB$13:NB48,$B49+1,1)</f>
        <v>0</v>
      </c>
      <c r="NC49" s="535" cm="1">
        <f t="array" ref="NC49">INDEX(NC$13:NC48,$B49+1,1)</f>
        <v>0</v>
      </c>
      <c r="ND49" s="535" cm="1">
        <f t="array" ref="ND49">INDEX(ND$13:ND48,$B49+1,1)</f>
        <v>0</v>
      </c>
      <c r="NE49" s="535" cm="1">
        <f t="array" ref="NE49">INDEX(NE$13:NE48,$B49+1,1)</f>
        <v>0</v>
      </c>
      <c r="NF49" s="535" cm="1">
        <f t="array" ref="NF49">INDEX(NF$13:NF48,$B49+1,1)</f>
        <v>0</v>
      </c>
      <c r="NG49" s="535" cm="1">
        <f t="array" ref="NG49">INDEX(NG$13:NG48,$B49+1,1)</f>
        <v>0</v>
      </c>
      <c r="NH49" s="535" cm="1">
        <f t="array" ref="NH49">INDEX(NH$13:NH48,$B49+1,1)</f>
        <v>0</v>
      </c>
      <c r="NI49" s="535" cm="1">
        <f t="array" ref="NI49">INDEX(NI$13:NI48,$B49+1,1)</f>
        <v>0</v>
      </c>
      <c r="NJ49" s="535" cm="1">
        <f t="array" ref="NJ49">INDEX(NJ$13:NJ48,$B49+1,1)</f>
        <v>0</v>
      </c>
      <c r="NK49" s="535" cm="1">
        <f t="array" ref="NK49">INDEX(NK$13:NK48,$B49+1,1)</f>
        <v>0</v>
      </c>
      <c r="NL49" s="535" cm="1">
        <f t="array" ref="NL49">INDEX(NL$13:NL48,$B49+1,1)</f>
        <v>0</v>
      </c>
      <c r="NM49" s="535" cm="1">
        <f t="array" ref="NM49">INDEX(NM$13:NM48,$B49+1,1)</f>
        <v>0</v>
      </c>
      <c r="NN49" s="535" cm="1">
        <f t="array" ref="NN49">INDEX(NN$13:NN48,$B49+1,1)</f>
        <v>0</v>
      </c>
      <c r="NO49" s="535" cm="1">
        <f t="array" ref="NO49">INDEX(NO$13:NO48,$B49+1,1)</f>
        <v>0</v>
      </c>
      <c r="NP49" s="535" cm="1">
        <f t="array" ref="NP49">INDEX(NP$13:NP48,$B49+1,1)</f>
        <v>0</v>
      </c>
      <c r="NQ49" s="535" cm="1">
        <f t="array" ref="NQ49">INDEX(NQ$13:NQ48,$B49+1,1)</f>
        <v>0</v>
      </c>
      <c r="NR49" s="535" cm="1">
        <f t="array" ref="NR49">INDEX(NR$13:NR48,$B49+1,1)</f>
        <v>0</v>
      </c>
      <c r="NS49" s="535" cm="1">
        <f t="array" ref="NS49">INDEX(NS$13:NS48,$B49+1,1)</f>
        <v>0</v>
      </c>
      <c r="NT49" s="535" cm="1">
        <f t="array" ref="NT49">INDEX(NT$13:NT48,$B49+1,1)</f>
        <v>0</v>
      </c>
      <c r="NU49" s="535" cm="1">
        <f t="array" ref="NU49">INDEX(NU$13:NU48,$B49+1,1)</f>
        <v>0</v>
      </c>
      <c r="NV49" s="535" cm="1">
        <f t="array" ref="NV49">INDEX(NV$13:NV48,$B49+1,1)</f>
        <v>0</v>
      </c>
      <c r="NW49" s="535" cm="1">
        <f t="array" ref="NW49">INDEX(NW$13:NW48,$B49+1,1)</f>
        <v>0</v>
      </c>
      <c r="NX49" s="535" cm="1">
        <f t="array" ref="NX49">INDEX(NX$13:NX48,$B49+1,1)</f>
        <v>0</v>
      </c>
      <c r="NY49" s="535" cm="1">
        <f t="array" ref="NY49">INDEX(NY$13:NY48,$B49+1,1)</f>
        <v>0</v>
      </c>
      <c r="NZ49" s="535" cm="1">
        <f t="array" ref="NZ49">INDEX(NZ$13:NZ48,$B49+1,1)</f>
        <v>0</v>
      </c>
      <c r="OA49" s="535" cm="1">
        <f t="array" ref="OA49">INDEX(OA$13:OA48,$B49+1,1)</f>
        <v>0</v>
      </c>
      <c r="OB49" s="535" cm="1">
        <f t="array" ref="OB49">INDEX(OB$13:OB48,$B49+1,1)</f>
        <v>0</v>
      </c>
      <c r="OC49" s="535" cm="1">
        <f t="array" ref="OC49">INDEX(OC$13:OC48,$B49+1,1)</f>
        <v>0</v>
      </c>
      <c r="OD49" s="535" cm="1">
        <f t="array" ref="OD49">INDEX(OD$13:OD48,$B49+1,1)</f>
        <v>0</v>
      </c>
      <c r="OE49" s="535" cm="1">
        <f t="array" ref="OE49">INDEX(OE$13:OE48,$B49+1,1)</f>
        <v>0</v>
      </c>
      <c r="OF49" s="535" cm="1">
        <f t="array" ref="OF49">INDEX(OF$13:OF48,$B49+1,1)</f>
        <v>0</v>
      </c>
      <c r="OG49" s="535" cm="1">
        <f t="array" ref="OG49">INDEX(OG$13:OG48,$B49+1,1)</f>
        <v>0</v>
      </c>
      <c r="OH49" s="535" cm="1">
        <f t="array" ref="OH49">INDEX(OH$13:OH48,$B49+1,1)</f>
        <v>0</v>
      </c>
      <c r="OI49" s="535" cm="1">
        <f t="array" ref="OI49">INDEX(OI$13:OI48,$B49+1,1)</f>
        <v>0</v>
      </c>
      <c r="OJ49" s="535" cm="1">
        <f t="array" ref="OJ49">INDEX(OJ$13:OJ48,$B49+1,1)</f>
        <v>0</v>
      </c>
      <c r="OK49" s="535" cm="1">
        <f t="array" ref="OK49">INDEX(OK$13:OK48,$B49+1,1)</f>
        <v>0</v>
      </c>
      <c r="OL49" s="535" cm="1">
        <f t="array" ref="OL49">INDEX(OL$13:OL48,$B49+1,1)</f>
        <v>0</v>
      </c>
      <c r="OM49" s="535" cm="1">
        <f t="array" ref="OM49">INDEX(OM$13:OM48,$B49+1,1)</f>
        <v>0</v>
      </c>
      <c r="ON49" s="535" cm="1">
        <f t="array" ref="ON49">INDEX(ON$13:ON48,$B49+1,1)</f>
        <v>0</v>
      </c>
      <c r="OO49" s="535" cm="1">
        <f t="array" ref="OO49">INDEX(OO$13:OO48,$B49+1,1)</f>
        <v>0</v>
      </c>
      <c r="OP49" s="535" cm="1">
        <f t="array" ref="OP49">INDEX(OP$13:OP48,$B49+1,1)</f>
        <v>0</v>
      </c>
      <c r="OQ49" s="535" cm="1">
        <f t="array" ref="OQ49">INDEX(OQ$13:OQ48,$B49+1,1)</f>
        <v>0</v>
      </c>
      <c r="OR49" s="535" cm="1">
        <f t="array" ref="OR49">INDEX(OR$13:OR48,$B49+1,1)</f>
        <v>0</v>
      </c>
      <c r="OS49" s="535" cm="1">
        <f t="array" ref="OS49">INDEX(OS$13:OS48,$B49+1,1)</f>
        <v>0</v>
      </c>
      <c r="OT49" s="535" cm="1">
        <f t="array" ref="OT49">INDEX(OT$13:OT48,$B49+1,1)</f>
        <v>0</v>
      </c>
      <c r="OU49" s="535" cm="1">
        <f t="array" ref="OU49">INDEX(OU$13:OU48,$B49+1,1)</f>
        <v>0</v>
      </c>
      <c r="OV49" s="535" cm="1">
        <f t="array" ref="OV49">INDEX(OV$13:OV48,$B49+1,1)</f>
        <v>0</v>
      </c>
      <c r="OW49" s="535" cm="1">
        <f t="array" ref="OW49">INDEX(OW$13:OW48,$B49+1,1)</f>
        <v>0</v>
      </c>
      <c r="OX49" s="535" cm="1">
        <f t="array" ref="OX49">INDEX(OX$13:OX48,$B49+1,1)</f>
        <v>0</v>
      </c>
      <c r="OY49" s="535" cm="1">
        <f t="array" ref="OY49">INDEX(OY$13:OY48,$B49+1,1)</f>
        <v>0</v>
      </c>
      <c r="OZ49" s="535" cm="1">
        <f t="array" ref="OZ49">INDEX(OZ$13:OZ48,$B49+1,1)</f>
        <v>0</v>
      </c>
      <c r="PA49" s="535" cm="1">
        <f t="array" ref="PA49">INDEX(PA$13:PA48,$B49+1,1)</f>
        <v>0</v>
      </c>
      <c r="PB49" s="535" cm="1">
        <f t="array" ref="PB49">INDEX(PB$13:PB48,$B49+1,1)</f>
        <v>0</v>
      </c>
      <c r="PC49" s="535" cm="1">
        <f t="array" ref="PC49">INDEX(PC$13:PC48,$B49+1,1)</f>
        <v>0</v>
      </c>
      <c r="PD49" s="535" cm="1">
        <f t="array" ref="PD49">INDEX(PD$13:PD48,$B49+1,1)</f>
        <v>0</v>
      </c>
      <c r="PE49" s="535" cm="1">
        <f t="array" ref="PE49">INDEX(PE$13:PE48,$B49+1,1)</f>
        <v>0</v>
      </c>
      <c r="PF49" s="535" cm="1">
        <f t="array" ref="PF49">INDEX(PF$13:PF48,$B49+1,1)</f>
        <v>0</v>
      </c>
      <c r="PG49" s="535" cm="1">
        <f t="array" ref="PG49">INDEX(PG$13:PG48,$B49+1,1)</f>
        <v>0</v>
      </c>
      <c r="PH49" s="535" cm="1">
        <f t="array" ref="PH49">INDEX(PH$13:PH48,$B49+1,1)</f>
        <v>0</v>
      </c>
      <c r="PI49" s="535" cm="1">
        <f t="array" ref="PI49">INDEX(PI$13:PI48,$B49+1,1)</f>
        <v>0</v>
      </c>
      <c r="PJ49" s="535" cm="1">
        <f t="array" ref="PJ49">INDEX(PJ$13:PJ48,$B49+1,1)</f>
        <v>0</v>
      </c>
      <c r="PK49" s="535" cm="1">
        <f t="array" ref="PK49">INDEX(PK$13:PK48,$B49+1,1)</f>
        <v>0</v>
      </c>
      <c r="PL49" s="535" cm="1">
        <f t="array" ref="PL49">INDEX(PL$13:PL48,$B49+1,1)</f>
        <v>0</v>
      </c>
      <c r="PM49" s="535" cm="1">
        <f t="array" ref="PM49">INDEX(PM$13:PM48,$B49+1,1)</f>
        <v>0</v>
      </c>
      <c r="PN49" s="535" cm="1">
        <f t="array" ref="PN49">INDEX(PN$13:PN48,$B49+1,1)</f>
        <v>0</v>
      </c>
      <c r="PO49" s="535" cm="1">
        <f t="array" ref="PO49">INDEX(PO$13:PO48,$B49+1,1)</f>
        <v>0</v>
      </c>
      <c r="PP49" s="535" cm="1">
        <f t="array" ref="PP49">INDEX(PP$13:PP48,$B49+1,1)</f>
        <v>0</v>
      </c>
      <c r="PQ49" s="535" cm="1">
        <f t="array" ref="PQ49">INDEX(PQ$13:PQ48,$B49+1,1)</f>
        <v>0</v>
      </c>
      <c r="PR49" s="535" cm="1">
        <f t="array" ref="PR49">INDEX(PR$13:PR48,$B49+1,1)</f>
        <v>0</v>
      </c>
      <c r="PS49" s="535" cm="1">
        <f t="array" ref="PS49">INDEX(PS$13:PS48,$B49+1,1)</f>
        <v>0</v>
      </c>
      <c r="PT49" s="535" cm="1">
        <f t="array" ref="PT49">INDEX(PT$13:PT48,$B49+1,1)</f>
        <v>0</v>
      </c>
      <c r="PU49" s="535" cm="1">
        <f t="array" ref="PU49">INDEX(PU$13:PU48,$B49+1,1)</f>
        <v>0</v>
      </c>
      <c r="PV49" s="535" cm="1">
        <f t="array" ref="PV49">INDEX(PV$13:PV48,$B49+1,1)</f>
        <v>0</v>
      </c>
      <c r="PW49" s="535" cm="1">
        <f t="array" ref="PW49">INDEX(PW$13:PW48,$B49+1,1)</f>
        <v>0</v>
      </c>
      <c r="PX49" s="535" cm="1">
        <f t="array" ref="PX49">INDEX(PX$13:PX48,$B49+1,1)</f>
        <v>0</v>
      </c>
      <c r="PY49" s="535" cm="1">
        <f t="array" ref="PY49">INDEX(PY$13:PY48,$B49+1,1)</f>
        <v>0</v>
      </c>
      <c r="PZ49" s="535" cm="1">
        <f t="array" ref="PZ49">INDEX(PZ$13:PZ48,$B49+1,1)</f>
        <v>0</v>
      </c>
      <c r="QA49" s="535" cm="1">
        <f t="array" ref="QA49">INDEX(QA$13:QA48,$B49+1,1)</f>
        <v>0</v>
      </c>
      <c r="QB49" s="535" cm="1">
        <f t="array" ref="QB49">INDEX(QB$13:QB48,$B49+1,1)</f>
        <v>0</v>
      </c>
      <c r="QC49" s="535" cm="1">
        <f t="array" ref="QC49">INDEX(QC$13:QC48,$B49+1,1)</f>
        <v>0</v>
      </c>
      <c r="QD49" s="535" cm="1">
        <f t="array" ref="QD49">INDEX(QD$13:QD48,$B49+1,1)</f>
        <v>0</v>
      </c>
      <c r="QE49" s="535" cm="1">
        <f t="array" ref="QE49">INDEX(QE$13:QE48,$B49+1,1)</f>
        <v>0</v>
      </c>
      <c r="QF49" s="535" cm="1">
        <f t="array" ref="QF49">INDEX(QF$13:QF48,$B49+1,1)</f>
        <v>0</v>
      </c>
      <c r="QG49" s="535" cm="1">
        <f t="array" ref="QG49">INDEX(QG$13:QG48,$B49+1,1)</f>
        <v>0</v>
      </c>
      <c r="QH49" s="535" cm="1">
        <f t="array" ref="QH49">INDEX(QH$13:QH48,$B49+1,1)</f>
        <v>0</v>
      </c>
      <c r="QI49" s="535" cm="1">
        <f t="array" ref="QI49">INDEX(QI$13:QI48,$B49+1,1)</f>
        <v>0</v>
      </c>
      <c r="QJ49" s="535" cm="1">
        <f t="array" ref="QJ49">INDEX(QJ$13:QJ48,$B49+1,1)</f>
        <v>0</v>
      </c>
      <c r="QK49" s="535" cm="1">
        <f t="array" ref="QK49">INDEX(QK$13:QK48,$B49+1,1)</f>
        <v>0</v>
      </c>
      <c r="QL49" s="535" cm="1">
        <f t="array" ref="QL49">INDEX(QL$13:QL48,$B49+1,1)</f>
        <v>0</v>
      </c>
      <c r="QM49" s="535" cm="1">
        <f t="array" ref="QM49">INDEX(QM$13:QM48,$B49+1,1)</f>
        <v>0</v>
      </c>
      <c r="QN49" s="535" cm="1">
        <f t="array" ref="QN49">INDEX(QN$13:QN48,$B49+1,1)</f>
        <v>0</v>
      </c>
      <c r="QO49" s="535" cm="1">
        <f t="array" ref="QO49">INDEX(QO$13:QO48,$B49+1,1)</f>
        <v>0</v>
      </c>
      <c r="QP49" s="535" cm="1">
        <f t="array" ref="QP49">INDEX(QP$13:QP48,$B49+1,1)</f>
        <v>0</v>
      </c>
      <c r="QQ49" s="535" cm="1">
        <f t="array" ref="QQ49">INDEX(QQ$13:QQ48,$B49+1,1)</f>
        <v>0</v>
      </c>
      <c r="QR49" s="535" cm="1">
        <f t="array" ref="QR49">INDEX(QR$13:QR48,$B49+1,1)</f>
        <v>0</v>
      </c>
      <c r="QS49" s="535" cm="1">
        <f t="array" ref="QS49">INDEX(QS$13:QS48,$B49+1,1)</f>
        <v>0</v>
      </c>
      <c r="QT49" s="535" cm="1">
        <f t="array" ref="QT49">INDEX(QT$13:QT48,$B49+1,1)</f>
        <v>0</v>
      </c>
      <c r="QU49" s="535" cm="1">
        <f t="array" ref="QU49">INDEX(QU$13:QU48,$B49+1,1)</f>
        <v>0</v>
      </c>
      <c r="QV49" s="535" cm="1">
        <f t="array" ref="QV49">INDEX(QV$13:QV48,$B49+1,1)</f>
        <v>0</v>
      </c>
      <c r="QW49" s="535" cm="1">
        <f t="array" ref="QW49">INDEX(QW$13:QW48,$B49+1,1)</f>
        <v>0</v>
      </c>
      <c r="QX49" s="535" cm="1">
        <f t="array" ref="QX49">INDEX(QX$13:QX48,$B49+1,1)</f>
        <v>0</v>
      </c>
      <c r="QY49" s="535" cm="1">
        <f t="array" ref="QY49">INDEX(QY$13:QY48,$B49+1,1)</f>
        <v>0</v>
      </c>
      <c r="QZ49" s="535" cm="1">
        <f t="array" ref="QZ49">INDEX(QZ$13:QZ48,$B49+1,1)</f>
        <v>0</v>
      </c>
      <c r="RA49" s="535" cm="1">
        <f t="array" ref="RA49">INDEX(RA$13:RA48,$B49+1,1)</f>
        <v>0</v>
      </c>
      <c r="RB49" s="535" cm="1">
        <f t="array" ref="RB49">INDEX(RB$13:RB48,$B49+1,1)</f>
        <v>0</v>
      </c>
      <c r="RC49" s="535" cm="1">
        <f t="array" ref="RC49">INDEX(RC$13:RC48,$B49+1,1)</f>
        <v>0</v>
      </c>
      <c r="RD49" s="535" cm="1">
        <f t="array" ref="RD49">INDEX(RD$13:RD48,$B49+1,1)</f>
        <v>0</v>
      </c>
      <c r="RE49" s="535" cm="1">
        <f t="array" ref="RE49">INDEX(RE$13:RE48,$B49+1,1)</f>
        <v>0</v>
      </c>
      <c r="RF49" s="535" cm="1">
        <f t="array" ref="RF49">INDEX(RF$13:RF48,$B49+1,1)</f>
        <v>0</v>
      </c>
      <c r="RG49" s="535" cm="1">
        <f t="array" ref="RG49">INDEX(RG$13:RG48,$B49+1,1)</f>
        <v>0</v>
      </c>
      <c r="RH49" s="535" cm="1">
        <f t="array" ref="RH49">INDEX(RH$13:RH48,$B49+1,1)</f>
        <v>0</v>
      </c>
      <c r="RI49" s="535" cm="1">
        <f t="array" ref="RI49">INDEX(RI$13:RI48,$B49+1,1)</f>
        <v>0</v>
      </c>
      <c r="RJ49" s="535" cm="1">
        <f t="array" ref="RJ49">INDEX(RJ$13:RJ48,$B49+1,1)</f>
        <v>0</v>
      </c>
      <c r="RK49" s="535" cm="1">
        <f t="array" ref="RK49">INDEX(RK$13:RK48,$B49+1,1)</f>
        <v>0</v>
      </c>
      <c r="RL49" s="535" cm="1">
        <f t="array" ref="RL49">INDEX(RL$13:RL48,$B49+1,1)</f>
        <v>0</v>
      </c>
      <c r="RM49" s="535" cm="1">
        <f t="array" ref="RM49">INDEX(RM$13:RM48,$B49+1,1)</f>
        <v>0</v>
      </c>
      <c r="RN49" s="535" cm="1">
        <f t="array" ref="RN49">INDEX(RN$13:RN48,$B49+1,1)</f>
        <v>0</v>
      </c>
      <c r="RO49" s="535" cm="1">
        <f t="array" ref="RO49">INDEX(RO$13:RO48,$B49+1,1)</f>
        <v>0</v>
      </c>
      <c r="RP49" s="535" cm="1">
        <f t="array" ref="RP49">INDEX(RP$13:RP48,$B49+1,1)</f>
        <v>0</v>
      </c>
      <c r="RQ49" s="535" cm="1">
        <f t="array" ref="RQ49">INDEX(RQ$13:RQ48,$B49+1,1)</f>
        <v>0</v>
      </c>
      <c r="RR49" s="535" cm="1">
        <f t="array" ref="RR49">INDEX(RR$13:RR48,$B49+1,1)</f>
        <v>0</v>
      </c>
      <c r="RS49" s="535" cm="1">
        <f t="array" ref="RS49">INDEX(RS$13:RS48,$B49+1,1)</f>
        <v>0</v>
      </c>
      <c r="RT49" s="535" cm="1">
        <f t="array" ref="RT49">INDEX(RT$13:RT48,$B49+1,1)</f>
        <v>0</v>
      </c>
      <c r="RU49" s="535" cm="1">
        <f t="array" ref="RU49">INDEX(RU$13:RU48,$B49+1,1)</f>
        <v>0</v>
      </c>
      <c r="RV49" s="535" cm="1">
        <f t="array" ref="RV49">INDEX(RV$13:RV48,$B49+1,1)</f>
        <v>0</v>
      </c>
      <c r="RW49" s="535" cm="1">
        <f t="array" ref="RW49">INDEX(RW$13:RW48,$B49+1,1)</f>
        <v>0</v>
      </c>
      <c r="RX49" s="535" cm="1">
        <f t="array" ref="RX49">INDEX(RX$13:RX48,$B49+1,1)</f>
        <v>0</v>
      </c>
      <c r="RY49" s="535" cm="1">
        <f t="array" ref="RY49">INDEX(RY$13:RY48,$B49+1,1)</f>
        <v>0</v>
      </c>
      <c r="RZ49" s="535" cm="1">
        <f t="array" ref="RZ49">INDEX(RZ$13:RZ48,$B49+1,1)</f>
        <v>0</v>
      </c>
      <c r="SA49" s="535" cm="1">
        <f t="array" ref="SA49">INDEX(SA$13:SA48,$B49+1,1)</f>
        <v>0</v>
      </c>
      <c r="SB49" s="535" cm="1">
        <f t="array" ref="SB49">INDEX(SB$13:SB48,$B49+1,1)</f>
        <v>0</v>
      </c>
      <c r="SC49" s="535" cm="1">
        <f t="array" ref="SC49">INDEX(SC$13:SC48,$B49+1,1)</f>
        <v>0</v>
      </c>
      <c r="SD49" s="535" cm="1">
        <f t="array" ref="SD49">INDEX(SD$13:SD48,$B49+1,1)</f>
        <v>0</v>
      </c>
      <c r="SE49" s="535" cm="1">
        <f t="array" ref="SE49">INDEX(SE$13:SE48,$B49+1,1)</f>
        <v>0</v>
      </c>
      <c r="SF49" s="535" cm="1">
        <f t="array" ref="SF49">INDEX(SF$13:SF48,$B49+1,1)</f>
        <v>0</v>
      </c>
      <c r="SG49" s="535" cm="1">
        <f t="array" ref="SG49">INDEX(SG$13:SG48,$B49+1,1)</f>
        <v>0</v>
      </c>
      <c r="SH49" s="535" cm="1">
        <f t="array" ref="SH49">INDEX(SH$13:SH48,$B49+1,1)</f>
        <v>0</v>
      </c>
      <c r="SI49" s="535" cm="1">
        <f t="array" ref="SI49">INDEX(SI$13:SI48,$B49+1,1)</f>
        <v>0</v>
      </c>
      <c r="SJ49" s="535" cm="1">
        <f t="array" ref="SJ49">INDEX(SJ$13:SJ48,$B49+1,1)</f>
        <v>0</v>
      </c>
      <c r="SK49" s="535" cm="1">
        <f t="array" ref="SK49">INDEX(SK$13:SK48,$B49+1,1)</f>
        <v>0</v>
      </c>
      <c r="SL49" s="535" cm="1">
        <f t="array" ref="SL49">INDEX(SL$13:SL48,$B49+1,1)</f>
        <v>0</v>
      </c>
      <c r="SM49" s="535" cm="1">
        <f t="array" ref="SM49">INDEX(SM$13:SM48,$B49+1,1)</f>
        <v>0</v>
      </c>
      <c r="SN49" s="535" cm="1">
        <f t="array" ref="SN49">INDEX(SN$13:SN48,$B49+1,1)</f>
        <v>0</v>
      </c>
      <c r="SO49" s="535" cm="1">
        <f t="array" ref="SO49">INDEX(SO$13:SO48,$B49+1,1)</f>
        <v>0</v>
      </c>
      <c r="SP49" s="535" cm="1">
        <f t="array" ref="SP49">INDEX(SP$13:SP48,$B49+1,1)</f>
        <v>0</v>
      </c>
      <c r="SQ49" s="535" cm="1">
        <f t="array" ref="SQ49">INDEX(SQ$13:SQ48,$B49+1,1)</f>
        <v>0</v>
      </c>
      <c r="SR49" s="535" cm="1">
        <f t="array" ref="SR49">INDEX(SR$13:SR48,$B49+1,1)</f>
        <v>0</v>
      </c>
      <c r="SS49" s="535" cm="1">
        <f t="array" ref="SS49">INDEX(SS$13:SS48,$B49+1,1)</f>
        <v>0</v>
      </c>
      <c r="ST49" s="535" cm="1">
        <f t="array" ref="ST49">INDEX(ST$13:ST48,$B49+1,1)</f>
        <v>0</v>
      </c>
      <c r="SU49" s="535" cm="1">
        <f t="array" ref="SU49">INDEX(SU$13:SU48,$B49+1,1)</f>
        <v>0</v>
      </c>
      <c r="SV49" s="535" cm="1">
        <f t="array" ref="SV49">INDEX(SV$13:SV48,$B49+1,1)</f>
        <v>0</v>
      </c>
      <c r="SW49" s="535" cm="1">
        <f t="array" ref="SW49">INDEX(SW$13:SW48,$B49+1,1)</f>
        <v>0</v>
      </c>
      <c r="SX49" s="535" cm="1">
        <f t="array" ref="SX49">INDEX(SX$13:SX48,$B49+1,1)</f>
        <v>0</v>
      </c>
      <c r="SY49" s="535" cm="1">
        <f t="array" ref="SY49">INDEX(SY$13:SY48,$B49+1,1)</f>
        <v>0</v>
      </c>
      <c r="SZ49" s="535" cm="1">
        <f t="array" ref="SZ49">INDEX(SZ$13:SZ48,$B49+1,1)</f>
        <v>0</v>
      </c>
      <c r="TA49" s="535" cm="1">
        <f t="array" ref="TA49">INDEX(TA$13:TA48,$B49+1,1)</f>
        <v>0</v>
      </c>
      <c r="TB49" s="535" cm="1">
        <f t="array" ref="TB49">INDEX(TB$13:TB48,$B49+1,1)</f>
        <v>0</v>
      </c>
      <c r="TC49" s="535" cm="1">
        <f t="array" ref="TC49">INDEX(TC$13:TC48,$B49+1,1)</f>
        <v>0</v>
      </c>
      <c r="TD49" s="535" cm="1">
        <f t="array" ref="TD49">INDEX(TD$13:TD48,$B49+1,1)</f>
        <v>0</v>
      </c>
      <c r="TE49" s="535" cm="1">
        <f t="array" ref="TE49">INDEX(TE$13:TE48,$B49+1,1)</f>
        <v>0</v>
      </c>
      <c r="TF49" s="535" cm="1">
        <f t="array" ref="TF49">INDEX(TF$13:TF48,$B49+1,1)</f>
        <v>0</v>
      </c>
      <c r="TG49" s="535" cm="1">
        <f t="array" ref="TG49">INDEX(TG$13:TG48,$B49+1,1)</f>
        <v>0</v>
      </c>
      <c r="TH49" s="535" cm="1">
        <f t="array" ref="TH49">INDEX(TH$13:TH48,$B49+1,1)</f>
        <v>0</v>
      </c>
      <c r="TI49" s="535" cm="1">
        <f t="array" ref="TI49">INDEX(TI$13:TI48,$B49+1,1)</f>
        <v>0</v>
      </c>
      <c r="TJ49" s="535" cm="1">
        <f t="array" ref="TJ49">INDEX(TJ$13:TJ48,$B49+1,1)</f>
        <v>0</v>
      </c>
      <c r="TK49" s="535" cm="1">
        <f t="array" ref="TK49">INDEX(TK$13:TK48,$B49+1,1)</f>
        <v>0</v>
      </c>
      <c r="TL49" s="535" cm="1">
        <f t="array" ref="TL49">INDEX(TL$13:TL48,$B49+1,1)</f>
        <v>0</v>
      </c>
      <c r="TM49" s="535" cm="1">
        <f t="array" ref="TM49">INDEX(TM$13:TM48,$B49+1,1)</f>
        <v>0</v>
      </c>
      <c r="TN49" s="535" cm="1">
        <f t="array" ref="TN49">INDEX(TN$13:TN48,$B49+1,1)</f>
        <v>0</v>
      </c>
      <c r="TO49" s="535" cm="1">
        <f t="array" ref="TO49">INDEX(TO$13:TO48,$B49+1,1)</f>
        <v>0</v>
      </c>
      <c r="TP49" s="535" cm="1">
        <f t="array" ref="TP49">INDEX(TP$13:TP48,$B49+1,1)</f>
        <v>0</v>
      </c>
      <c r="TQ49" s="535" cm="1">
        <f t="array" ref="TQ49">INDEX(TQ$13:TQ48,$B49+1,1)</f>
        <v>0</v>
      </c>
      <c r="TR49" s="535" cm="1">
        <f t="array" ref="TR49">INDEX(TR$13:TR48,$B49+1,1)</f>
        <v>0</v>
      </c>
      <c r="TS49" s="535" cm="1">
        <f t="array" ref="TS49">INDEX(TS$13:TS48,$B49+1,1)</f>
        <v>0</v>
      </c>
      <c r="TT49" s="535" cm="1">
        <f t="array" ref="TT49">INDEX(TT$13:TT48,$B49+1,1)</f>
        <v>0</v>
      </c>
      <c r="TU49" s="535" cm="1">
        <f t="array" ref="TU49">INDEX(TU$13:TU48,$B49+1,1)</f>
        <v>0</v>
      </c>
      <c r="TV49" s="535" cm="1">
        <f t="array" ref="TV49">INDEX(TV$13:TV48,$B49+1,1)</f>
        <v>0</v>
      </c>
      <c r="TW49" s="535" cm="1">
        <f t="array" ref="TW49">INDEX(TW$13:TW48,$B49+1,1)</f>
        <v>0</v>
      </c>
      <c r="TX49" s="535" cm="1">
        <f t="array" ref="TX49">INDEX(TX$13:TX48,$B49+1,1)</f>
        <v>0</v>
      </c>
      <c r="TY49" s="535" cm="1">
        <f t="array" ref="TY49">INDEX(TY$13:TY48,$B49+1,1)</f>
        <v>0</v>
      </c>
      <c r="TZ49" s="535" cm="1">
        <f t="array" ref="TZ49">INDEX(TZ$13:TZ48,$B49+1,1)</f>
        <v>0</v>
      </c>
      <c r="UA49" s="535" cm="1">
        <f t="array" ref="UA49">INDEX(UA$13:UA48,$B49+1,1)</f>
        <v>0</v>
      </c>
      <c r="UB49" s="535" cm="1">
        <f t="array" ref="UB49">INDEX(UB$13:UB48,$B49+1,1)</f>
        <v>0</v>
      </c>
      <c r="UC49" s="535" cm="1">
        <f t="array" ref="UC49">INDEX(UC$13:UC48,$B49+1,1)</f>
        <v>0</v>
      </c>
      <c r="UD49" s="535" cm="1">
        <f t="array" ref="UD49">INDEX(UD$13:UD48,$B49+1,1)</f>
        <v>0</v>
      </c>
      <c r="UE49" s="535" cm="1">
        <f t="array" ref="UE49">INDEX(UE$13:UE48,$B49+1,1)</f>
        <v>0</v>
      </c>
      <c r="UF49" s="535" cm="1">
        <f t="array" ref="UF49">INDEX(UF$13:UF48,$B49+1,1)</f>
        <v>0</v>
      </c>
      <c r="UG49" s="535" cm="1">
        <f t="array" ref="UG49">INDEX(UG$13:UG48,$B49+1,1)</f>
        <v>0</v>
      </c>
      <c r="UH49" s="535" cm="1">
        <f t="array" ref="UH49">INDEX(UH$13:UH48,$B49+1,1)</f>
        <v>0</v>
      </c>
      <c r="UI49" s="535" cm="1">
        <f t="array" ref="UI49">INDEX(UI$13:UI48,$B49+1,1)</f>
        <v>0</v>
      </c>
      <c r="UJ49" s="535" cm="1">
        <f t="array" ref="UJ49">INDEX(UJ$13:UJ48,$B49+1,1)</f>
        <v>0</v>
      </c>
      <c r="UK49" s="535" cm="1">
        <f t="array" ref="UK49">INDEX(UK$13:UK48,$B49+1,1)</f>
        <v>0</v>
      </c>
      <c r="UL49" s="535" cm="1">
        <f t="array" ref="UL49">INDEX(UL$13:UL48,$B49+1,1)</f>
        <v>0</v>
      </c>
      <c r="UM49" s="535" cm="1">
        <f t="array" ref="UM49">INDEX(UM$13:UM48,$B49+1,1)</f>
        <v>0</v>
      </c>
      <c r="UN49" s="535" cm="1">
        <f t="array" ref="UN49">INDEX(UN$13:UN48,$B49+1,1)</f>
        <v>0</v>
      </c>
      <c r="UO49" s="535" cm="1">
        <f t="array" ref="UO49">INDEX(UO$13:UO48,$B49+1,1)</f>
        <v>0</v>
      </c>
      <c r="UP49" s="535" cm="1">
        <f t="array" ref="UP49">INDEX(UP$13:UP48,$B49+1,1)</f>
        <v>0</v>
      </c>
      <c r="UQ49" s="535" cm="1">
        <f t="array" ref="UQ49">INDEX(UQ$13:UQ48,$B49+1,1)</f>
        <v>0</v>
      </c>
      <c r="UR49" s="535" cm="1">
        <f t="array" ref="UR49">INDEX(UR$13:UR48,$B49+1,1)</f>
        <v>0</v>
      </c>
      <c r="US49" s="535" cm="1">
        <f t="array" ref="US49">INDEX(US$13:US48,$B49+1,1)</f>
        <v>0</v>
      </c>
      <c r="UT49" s="535" cm="1">
        <f t="array" ref="UT49">INDEX(UT$13:UT48,$B49+1,1)</f>
        <v>0</v>
      </c>
      <c r="UU49" s="535" cm="1">
        <f t="array" ref="UU49">INDEX(UU$13:UU48,$B49+1,1)</f>
        <v>0</v>
      </c>
      <c r="UV49" s="535" cm="1">
        <f t="array" ref="UV49">INDEX(UV$13:UV48,$B49+1,1)</f>
        <v>0</v>
      </c>
      <c r="UW49" s="535" cm="1">
        <f t="array" ref="UW49">INDEX(UW$13:UW48,$B49+1,1)</f>
        <v>0</v>
      </c>
      <c r="UX49" s="535" cm="1">
        <f t="array" ref="UX49">INDEX(UX$13:UX48,$B49+1,1)</f>
        <v>0</v>
      </c>
      <c r="UY49" s="535" cm="1">
        <f t="array" ref="UY49">INDEX(UY$13:UY48,$B49+1,1)</f>
        <v>0</v>
      </c>
      <c r="UZ49" s="535" cm="1">
        <f t="array" ref="UZ49">INDEX(UZ$13:UZ48,$B49+1,1)</f>
        <v>0</v>
      </c>
      <c r="VA49" s="535" cm="1">
        <f t="array" ref="VA49">INDEX(VA$13:VA48,$B49+1,1)</f>
        <v>0</v>
      </c>
      <c r="VB49" s="535" cm="1">
        <f t="array" ref="VB49">INDEX(VB$13:VB48,$B49+1,1)</f>
        <v>0</v>
      </c>
      <c r="VC49" s="535" cm="1">
        <f t="array" ref="VC49">INDEX(VC$13:VC48,$B49+1,1)</f>
        <v>0</v>
      </c>
      <c r="VD49" s="535" cm="1">
        <f t="array" ref="VD49">INDEX(VD$13:VD48,$B49+1,1)</f>
        <v>0</v>
      </c>
      <c r="VE49" s="535" cm="1">
        <f t="array" ref="VE49">INDEX(VE$13:VE48,$B49+1,1)</f>
        <v>0</v>
      </c>
      <c r="VF49" s="535" cm="1">
        <f t="array" ref="VF49">INDEX(VF$13:VF48,$B49+1,1)</f>
        <v>0</v>
      </c>
      <c r="VG49" s="535" cm="1">
        <f t="array" ref="VG49">INDEX(VG$13:VG48,$B49+1,1)</f>
        <v>0</v>
      </c>
      <c r="VH49" s="535" cm="1">
        <f t="array" ref="VH49">INDEX(VH$13:VH48,$B49+1,1)</f>
        <v>0</v>
      </c>
      <c r="VI49" s="535" cm="1">
        <f t="array" ref="VI49">INDEX(VI$13:VI48,$B49+1,1)</f>
        <v>0</v>
      </c>
      <c r="VJ49" s="535" cm="1">
        <f t="array" ref="VJ49">INDEX(VJ$13:VJ48,$B49+1,1)</f>
        <v>0</v>
      </c>
      <c r="VK49" s="535" cm="1">
        <f t="array" ref="VK49">INDEX(VK$13:VK48,$B49+1,1)</f>
        <v>0</v>
      </c>
      <c r="VL49" s="535" cm="1">
        <f t="array" ref="VL49">INDEX(VL$13:VL48,$B49+1,1)</f>
        <v>0</v>
      </c>
      <c r="VM49" s="535" cm="1">
        <f t="array" ref="VM49">INDEX(VM$13:VM48,$B49+1,1)</f>
        <v>0</v>
      </c>
      <c r="VN49" s="535" cm="1">
        <f t="array" ref="VN49">INDEX(VN$13:VN48,$B49+1,1)</f>
        <v>0</v>
      </c>
      <c r="VO49" s="535" cm="1">
        <f t="array" ref="VO49">INDEX(VO$13:VO48,$B49+1,1)</f>
        <v>0</v>
      </c>
      <c r="VP49" s="535" cm="1">
        <f t="array" ref="VP49">INDEX(VP$13:VP48,$B49+1,1)</f>
        <v>0</v>
      </c>
      <c r="VQ49" s="535" cm="1">
        <f t="array" ref="VQ49">INDEX(VQ$13:VQ48,$B49+1,1)</f>
        <v>0</v>
      </c>
      <c r="VR49" s="535" cm="1">
        <f t="array" ref="VR49">INDEX(VR$13:VR48,$B49+1,1)</f>
        <v>0</v>
      </c>
      <c r="VS49" s="535" cm="1">
        <f t="array" ref="VS49">INDEX(VS$13:VS48,$B49+1,1)</f>
        <v>0</v>
      </c>
      <c r="VT49" s="535" cm="1">
        <f t="array" ref="VT49">INDEX(VT$13:VT48,$B49+1,1)</f>
        <v>0</v>
      </c>
      <c r="VU49" s="535" cm="1">
        <f t="array" ref="VU49">INDEX(VU$13:VU48,$B49+1,1)</f>
        <v>0</v>
      </c>
      <c r="VV49" s="535" cm="1">
        <f t="array" ref="VV49">INDEX(VV$13:VV48,$B49+1,1)</f>
        <v>0</v>
      </c>
      <c r="VW49" s="535" cm="1">
        <f t="array" ref="VW49">INDEX(VW$13:VW48,$B49+1,1)</f>
        <v>0</v>
      </c>
      <c r="VX49" s="535" cm="1">
        <f t="array" ref="VX49">INDEX(VX$13:VX48,$B49+1,1)</f>
        <v>0</v>
      </c>
      <c r="VY49" s="535" cm="1">
        <f t="array" ref="VY49">INDEX(VY$13:VY48,$B49+1,1)</f>
        <v>0</v>
      </c>
      <c r="VZ49" s="535" cm="1">
        <f t="array" ref="VZ49">INDEX(VZ$13:VZ48,$B49+1,1)</f>
        <v>0</v>
      </c>
      <c r="WA49" s="535" cm="1">
        <f t="array" ref="WA49">INDEX(WA$13:WA48,$B49+1,1)</f>
        <v>0</v>
      </c>
      <c r="WB49" s="535" cm="1">
        <f t="array" ref="WB49">INDEX(WB$13:WB48,$B49+1,1)</f>
        <v>0</v>
      </c>
      <c r="WC49" s="535" cm="1">
        <f t="array" ref="WC49">INDEX(WC$13:WC48,$B49+1,1)</f>
        <v>0</v>
      </c>
      <c r="WD49" s="535" cm="1">
        <f t="array" ref="WD49">INDEX(WD$13:WD48,$B49+1,1)</f>
        <v>0</v>
      </c>
      <c r="WE49" s="535" cm="1">
        <f t="array" ref="WE49">INDEX(WE$13:WE48,$B49+1,1)</f>
        <v>0</v>
      </c>
      <c r="WF49" s="535" cm="1">
        <f t="array" ref="WF49">INDEX(WF$13:WF48,$B49+1,1)</f>
        <v>0</v>
      </c>
      <c r="WG49" s="535" cm="1">
        <f t="array" ref="WG49">INDEX(WG$13:WG48,$B49+1,1)</f>
        <v>0</v>
      </c>
      <c r="WH49" s="535" cm="1">
        <f t="array" ref="WH49">INDEX(WH$13:WH48,$B49+1,1)</f>
        <v>0</v>
      </c>
      <c r="WI49" s="535" cm="1">
        <f t="array" ref="WI49">INDEX(WI$13:WI48,$B49+1,1)</f>
        <v>0</v>
      </c>
      <c r="WJ49" s="535" cm="1">
        <f t="array" ref="WJ49">INDEX(WJ$13:WJ48,$B49+1,1)</f>
        <v>0</v>
      </c>
      <c r="WK49" s="535" cm="1">
        <f t="array" ref="WK49">INDEX(WK$13:WK48,$B49+1,1)</f>
        <v>0</v>
      </c>
      <c r="WL49" s="535" cm="1">
        <f t="array" ref="WL49">INDEX(WL$13:WL48,$B49+1,1)</f>
        <v>0</v>
      </c>
      <c r="WM49" s="535" cm="1">
        <f t="array" ref="WM49">INDEX(WM$13:WM48,$B49+1,1)</f>
        <v>0</v>
      </c>
      <c r="WN49" s="535" cm="1">
        <f t="array" ref="WN49">INDEX(WN$13:WN48,$B49+1,1)</f>
        <v>0</v>
      </c>
      <c r="WO49" s="535" cm="1">
        <f t="array" ref="WO49">INDEX(WO$13:WO48,$B49+1,1)</f>
        <v>0</v>
      </c>
      <c r="WP49" s="535" cm="1">
        <f t="array" ref="WP49">INDEX(WP$13:WP48,$B49+1,1)</f>
        <v>0</v>
      </c>
      <c r="WQ49" s="535" cm="1">
        <f t="array" ref="WQ49">INDEX(WQ$13:WQ48,$B49+1,1)</f>
        <v>0</v>
      </c>
      <c r="WR49" s="535" cm="1">
        <f t="array" ref="WR49">INDEX(WR$13:WR48,$B49+1,1)</f>
        <v>0</v>
      </c>
      <c r="WS49" s="535" cm="1">
        <f t="array" ref="WS49">INDEX(WS$13:WS48,$B49+1,1)</f>
        <v>0</v>
      </c>
      <c r="WT49" s="535" cm="1">
        <f t="array" ref="WT49">INDEX(WT$13:WT48,$B49+1,1)</f>
        <v>0</v>
      </c>
      <c r="WU49" s="535" cm="1">
        <f t="array" ref="WU49">INDEX(WU$13:WU48,$B49+1,1)</f>
        <v>0</v>
      </c>
      <c r="WV49" s="535" cm="1">
        <f t="array" ref="WV49">INDEX(WV$13:WV48,$B49+1,1)</f>
        <v>0</v>
      </c>
      <c r="WW49" s="535" cm="1">
        <f t="array" ref="WW49">INDEX(WW$13:WW48,$B49+1,1)</f>
        <v>0</v>
      </c>
      <c r="WX49" s="535" cm="1">
        <f t="array" ref="WX49">INDEX(WX$13:WX48,$B49+1,1)</f>
        <v>0</v>
      </c>
      <c r="WY49" s="535" cm="1">
        <f t="array" ref="WY49">INDEX(WY$13:WY48,$B49+1,1)</f>
        <v>0</v>
      </c>
      <c r="WZ49" s="535" cm="1">
        <f t="array" ref="WZ49">INDEX(WZ$13:WZ48,$B49+1,1)</f>
        <v>0</v>
      </c>
      <c r="XA49" s="535" cm="1">
        <f t="array" ref="XA49">INDEX(XA$13:XA48,$B49+1,1)</f>
        <v>0</v>
      </c>
      <c r="XB49" s="535" cm="1">
        <f t="array" ref="XB49">INDEX(XB$13:XB48,$B49+1,1)</f>
        <v>0</v>
      </c>
      <c r="XC49" s="535" cm="1">
        <f t="array" ref="XC49">INDEX(XC$13:XC48,$B49+1,1)</f>
        <v>0</v>
      </c>
      <c r="XD49" s="535" cm="1">
        <f t="array" ref="XD49">INDEX(XD$13:XD48,$B49+1,1)</f>
        <v>0</v>
      </c>
      <c r="XE49" s="535" cm="1">
        <f t="array" ref="XE49">INDEX(XE$13:XE48,$B49+1,1)</f>
        <v>0</v>
      </c>
      <c r="XF49" s="535" cm="1">
        <f t="array" ref="XF49">INDEX(XF$13:XF48,$B49+1,1)</f>
        <v>0</v>
      </c>
      <c r="XG49" s="535" cm="1">
        <f t="array" ref="XG49">INDEX(XG$13:XG48,$B49+1,1)</f>
        <v>0</v>
      </c>
      <c r="XH49" s="535" cm="1">
        <f t="array" ref="XH49">INDEX(XH$13:XH48,$B49+1,1)</f>
        <v>0</v>
      </c>
      <c r="XI49" s="535" cm="1">
        <f t="array" ref="XI49">INDEX(XI$13:XI48,$B49+1,1)</f>
        <v>0</v>
      </c>
      <c r="XJ49" s="535" cm="1">
        <f t="array" ref="XJ49">INDEX(XJ$13:XJ48,$B49+1,1)</f>
        <v>0</v>
      </c>
      <c r="XK49" s="535" cm="1">
        <f t="array" ref="XK49">INDEX(XK$13:XK48,$B49+1,1)</f>
        <v>0</v>
      </c>
      <c r="XL49" s="535" cm="1">
        <f t="array" ref="XL49">INDEX(XL$13:XL48,$B49+1,1)</f>
        <v>0</v>
      </c>
      <c r="XM49" s="535" cm="1">
        <f t="array" ref="XM49">INDEX(XM$13:XM48,$B49+1,1)</f>
        <v>0</v>
      </c>
      <c r="XN49" s="535" cm="1">
        <f t="array" ref="XN49">INDEX(XN$13:XN48,$B49+1,1)</f>
        <v>0</v>
      </c>
      <c r="XO49" s="535" cm="1">
        <f t="array" ref="XO49">INDEX(XO$13:XO48,$B49+1,1)</f>
        <v>0</v>
      </c>
      <c r="XP49" s="535" cm="1">
        <f t="array" ref="XP49">INDEX(XP$13:XP48,$B49+1,1)</f>
        <v>0</v>
      </c>
      <c r="XQ49" s="535" cm="1">
        <f t="array" ref="XQ49">INDEX(XQ$13:XQ48,$B49+1,1)</f>
        <v>0</v>
      </c>
      <c r="XR49" s="535" cm="1">
        <f t="array" ref="XR49">INDEX(XR$13:XR48,$B49+1,1)</f>
        <v>0</v>
      </c>
      <c r="XS49" s="535" cm="1">
        <f t="array" ref="XS49">INDEX(XS$13:XS48,$B49+1,1)</f>
        <v>0</v>
      </c>
      <c r="XT49" s="535" cm="1">
        <f t="array" ref="XT49">INDEX(XT$13:XT48,$B49+1,1)</f>
        <v>0</v>
      </c>
      <c r="XU49" s="535" cm="1">
        <f t="array" ref="XU49">INDEX(XU$13:XU48,$B49+1,1)</f>
        <v>0</v>
      </c>
      <c r="XV49" s="535" cm="1">
        <f t="array" ref="XV49">INDEX(XV$13:XV48,$B49+1,1)</f>
        <v>0</v>
      </c>
      <c r="XW49" s="535" cm="1">
        <f t="array" ref="XW49">INDEX(XW$13:XW48,$B49+1,1)</f>
        <v>0</v>
      </c>
      <c r="XX49" s="535" cm="1">
        <f t="array" ref="XX49">INDEX(XX$13:XX48,$B49+1,1)</f>
        <v>0</v>
      </c>
      <c r="XY49" s="535" cm="1">
        <f t="array" ref="XY49">INDEX(XY$13:XY48,$B49+1,1)</f>
        <v>0</v>
      </c>
      <c r="XZ49" s="535" cm="1">
        <f t="array" ref="XZ49">INDEX(XZ$13:XZ48,$B49+1,1)</f>
        <v>0</v>
      </c>
      <c r="YA49" s="535" cm="1">
        <f t="array" ref="YA49">INDEX(YA$13:YA48,$B49+1,1)</f>
        <v>0</v>
      </c>
      <c r="YB49" s="535" cm="1">
        <f t="array" ref="YB49">INDEX(YB$13:YB48,$B49+1,1)</f>
        <v>0</v>
      </c>
      <c r="YC49" s="535" cm="1">
        <f t="array" ref="YC49">INDEX(YC$13:YC48,$B49+1,1)</f>
        <v>0</v>
      </c>
      <c r="YD49" s="535" cm="1">
        <f t="array" ref="YD49">INDEX(YD$13:YD48,$B49+1,1)</f>
        <v>0</v>
      </c>
      <c r="YE49" s="535" cm="1">
        <f t="array" ref="YE49">INDEX(YE$13:YE48,$B49+1,1)</f>
        <v>0</v>
      </c>
      <c r="YF49" s="535" cm="1">
        <f t="array" ref="YF49">INDEX(YF$13:YF48,$B49+1,1)</f>
        <v>0</v>
      </c>
      <c r="YG49" s="535" cm="1">
        <f t="array" ref="YG49">INDEX(YG$13:YG48,$B49+1,1)</f>
        <v>0</v>
      </c>
      <c r="YH49" s="535" cm="1">
        <f t="array" ref="YH49">INDEX(YH$13:YH48,$B49+1,1)</f>
        <v>0</v>
      </c>
      <c r="YI49" s="535" cm="1">
        <f t="array" ref="YI49">INDEX(YI$13:YI48,$B49+1,1)</f>
        <v>0</v>
      </c>
      <c r="YJ49" s="535" cm="1">
        <f t="array" ref="YJ49">INDEX(YJ$13:YJ48,$B49+1,1)</f>
        <v>0</v>
      </c>
      <c r="YK49" s="535" cm="1">
        <f t="array" ref="YK49">INDEX(YK$13:YK48,$B49+1,1)</f>
        <v>0</v>
      </c>
      <c r="YL49" s="535" cm="1">
        <f t="array" ref="YL49">INDEX(YL$13:YL48,$B49+1,1)</f>
        <v>0</v>
      </c>
      <c r="YM49" s="535" cm="1">
        <f t="array" ref="YM49">INDEX(YM$13:YM48,$B49+1,1)</f>
        <v>0</v>
      </c>
      <c r="YN49" s="535" cm="1">
        <f t="array" ref="YN49">INDEX(YN$13:YN48,$B49+1,1)</f>
        <v>0</v>
      </c>
      <c r="YO49" s="535" cm="1">
        <f t="array" ref="YO49">INDEX(YO$13:YO48,$B49+1,1)</f>
        <v>0</v>
      </c>
      <c r="YP49" s="535" cm="1">
        <f t="array" ref="YP49">INDEX(YP$13:YP48,$B49+1,1)</f>
        <v>0</v>
      </c>
      <c r="YQ49" s="535" cm="1">
        <f t="array" ref="YQ49">INDEX(YQ$13:YQ48,$B49+1,1)</f>
        <v>0</v>
      </c>
      <c r="YR49" s="535" cm="1">
        <f t="array" ref="YR49">INDEX(YR$13:YR48,$B49+1,1)</f>
        <v>0</v>
      </c>
      <c r="YS49" s="535" cm="1">
        <f t="array" ref="YS49">INDEX(YS$13:YS48,$B49+1,1)</f>
        <v>0</v>
      </c>
      <c r="YT49" s="535" cm="1">
        <f t="array" ref="YT49">INDEX(YT$13:YT48,$B49+1,1)</f>
        <v>0</v>
      </c>
      <c r="YU49" s="535" cm="1">
        <f t="array" ref="YU49">INDEX(YU$13:YU48,$B49+1,1)</f>
        <v>0</v>
      </c>
      <c r="YV49" s="535" cm="1">
        <f t="array" ref="YV49">INDEX(YV$13:YV48,$B49+1,1)</f>
        <v>0</v>
      </c>
      <c r="YW49" s="535" cm="1">
        <f t="array" ref="YW49">INDEX(YW$13:YW48,$B49+1,1)</f>
        <v>0</v>
      </c>
      <c r="YX49" s="535" cm="1">
        <f t="array" ref="YX49">INDEX(YX$13:YX48,$B49+1,1)</f>
        <v>0</v>
      </c>
      <c r="YY49" s="535" cm="1">
        <f t="array" ref="YY49">INDEX(YY$13:YY48,$B49+1,1)</f>
        <v>0</v>
      </c>
      <c r="YZ49" s="535" cm="1">
        <f t="array" ref="YZ49">INDEX(YZ$13:YZ48,$B49+1,1)</f>
        <v>0</v>
      </c>
      <c r="ZA49" s="535" t="str" cm="1">
        <f t="array" ref="ZA49">INDEX(ZA$13:ZA48,$B49+1,1)</f>
        <v>-</v>
      </c>
      <c r="ZB49" s="18"/>
      <c r="ZC49" s="535" cm="1">
        <f t="array" ref="ZC49">INDEX(ZC$13:ZC48,$B49+1,1)</f>
        <v>0</v>
      </c>
      <c r="ZD49" s="535" cm="1">
        <f t="array" ref="ZD49">INDEX(ZD$13:ZD48,$B49+1,1)</f>
        <v>0</v>
      </c>
      <c r="ZE49" s="535" cm="1">
        <f t="array" ref="ZE49">INDEX(ZE$13:ZE48,$B49+1,1)</f>
        <v>0</v>
      </c>
      <c r="ZF49" s="535" t="str" cm="1">
        <f t="array" ref="ZF49">INDEX(ZF$13:ZF48,$B49+1,1)</f>
        <v>-</v>
      </c>
      <c r="ZG49" s="535" t="str" cm="1">
        <f t="array" ref="ZG49">INDEX(ZG$13:ZG48,$B49+1,1)</f>
        <v>-</v>
      </c>
      <c r="ZH49" s="535" t="str" cm="1">
        <f t="array" ref="ZH49">INDEX(ZH$13:ZH48,$B49+1,1)</f>
        <v>-</v>
      </c>
      <c r="ZI49" s="535" t="str" cm="1">
        <f t="array" ref="ZI49">INDEX(ZI$13:ZI48,$B49+1,1)</f>
        <v>-</v>
      </c>
      <c r="ZJ49" s="535" t="str" cm="1">
        <f t="array" ref="ZJ49">INDEX(ZJ$13:ZJ48,$B49+1,1)</f>
        <v>-</v>
      </c>
      <c r="ZK49" s="535" t="str" cm="1">
        <f t="array" ref="ZK49">INDEX(ZK$13:ZK48,$B49+1,1)</f>
        <v>-</v>
      </c>
      <c r="ZL49" s="535" t="str" cm="1">
        <f t="array" ref="ZL49">INDEX(ZL$13:ZL48,$B49+1,1)</f>
        <v>-</v>
      </c>
      <c r="ZM49" s="535" t="str" cm="1">
        <f t="array" ref="ZM49">INDEX(ZM$13:ZM48,$B49+1,1)</f>
        <v>-</v>
      </c>
      <c r="ZN49" s="535" t="str" cm="1">
        <f t="array" ref="ZN49">INDEX(ZN$13:ZN48,$B49+1,1)</f>
        <v>-</v>
      </c>
      <c r="ZO49" s="535" t="str" cm="1">
        <f t="array" ref="ZO49">INDEX(ZO$13:ZO48,$B49+1,1)</f>
        <v>-</v>
      </c>
      <c r="ZP49" s="535" t="str" cm="1">
        <f t="array" ref="ZP49">INDEX(ZP$13:ZP48,$B49+1,1)</f>
        <v>-</v>
      </c>
      <c r="ZQ49" s="535" t="str" cm="1">
        <f t="array" ref="ZQ49">INDEX(ZQ$13:ZQ48,$B49+1,1)</f>
        <v>-</v>
      </c>
      <c r="ZR49" s="535" t="str" cm="1">
        <f t="array" ref="ZR49">INDEX(ZR$13:ZR48,$B49+1,1)</f>
        <v>-</v>
      </c>
      <c r="ZS49" s="535" t="str" cm="1">
        <f t="array" ref="ZS49">INDEX(ZS$13:ZS48,$B49+1,1)</f>
        <v>-</v>
      </c>
      <c r="ZT49" s="535" t="str" cm="1">
        <f t="array" ref="ZT49">INDEX(ZT$13:ZT48,$B49+1,1)</f>
        <v>-</v>
      </c>
      <c r="ZU49" s="535" t="str" cm="1">
        <f t="array" ref="ZU49">INDEX(ZU$13:ZU48,$B49+1,1)</f>
        <v>-</v>
      </c>
      <c r="ZV49" s="535" t="str" cm="1">
        <f t="array" ref="ZV49">INDEX(ZV$13:ZV48,$B49+1,1)</f>
        <v>-</v>
      </c>
      <c r="ZW49" s="535" t="str" cm="1">
        <f t="array" ref="ZW49">INDEX(ZW$13:ZW48,$B49+1,1)</f>
        <v>-</v>
      </c>
      <c r="ZX49" s="18"/>
      <c r="ZY49" s="411" t="str">
        <f t="shared" ca="1" si="237"/>
        <v>-</v>
      </c>
      <c r="ZZ49" s="535" t="str" cm="1">
        <f t="array" ref="ZZ49">INDEX(ZZ$13:ZZ48,$B49+1,1)</f>
        <v>-</v>
      </c>
      <c r="AAA49" s="535" t="str" cm="1">
        <f t="array" ref="AAA49">INDEX(AAA$13:AAA48,$B49+1,1)</f>
        <v>-</v>
      </c>
      <c r="AAB49" s="535" t="str" cm="1">
        <f t="array" ref="AAB49">INDEX(AAB$13:AAB48,$B49+1,1)</f>
        <v>-</v>
      </c>
      <c r="AAC49" s="535" t="str" cm="1">
        <f t="array" ref="AAC49">INDEX(AAC$13:AAC48,$B49+1,1)</f>
        <v>-</v>
      </c>
      <c r="AAD49" s="535" cm="1">
        <f t="array" ref="AAD49">INDEX(AAD$13:AAD48,$B49+1,1)</f>
        <v>0</v>
      </c>
      <c r="AAE49" s="535" t="str" cm="1">
        <f t="array" ref="AAE49">INDEX(AAE$13:AAE48,$B49+1,1)</f>
        <v>-</v>
      </c>
      <c r="AAF49" s="535" t="str" cm="1">
        <f t="array" ref="AAF49">INDEX(AAF$13:AAF48,$B49+1,1)</f>
        <v>-</v>
      </c>
      <c r="AAG49" s="535" t="str" cm="1">
        <f t="array" ref="AAG49">INDEX(AAG$13:AAG48,$B49+1,1)</f>
        <v>-</v>
      </c>
      <c r="AAH49" s="535" t="str" cm="1">
        <f t="array" ref="AAH49">INDEX(AAH$13:AAH48,$B49+1,1)</f>
        <v>-</v>
      </c>
      <c r="AAI49" s="535" t="str" cm="1">
        <f t="array" ref="AAI49">INDEX(AAI$13:AAI48,$B49+1,1)</f>
        <v>-</v>
      </c>
      <c r="AAJ49" s="535" t="str" cm="1">
        <f t="array" ref="AAJ49">INDEX(AAJ$13:AAJ48,$B49+1,1)</f>
        <v>-</v>
      </c>
      <c r="AAK49" s="535" t="str" cm="1">
        <f t="array" ref="AAK49">INDEX(AAK$13:AAK48,$B49+1,1)</f>
        <v>-</v>
      </c>
      <c r="AAL49" s="535" t="str" cm="1">
        <f t="array" ref="AAL49">INDEX(AAL$13:AAL48,$B49+1,1)</f>
        <v>-</v>
      </c>
      <c r="AAM49" s="535" t="b" cm="1">
        <f t="array" ref="AAM49">INDEX(AAM$13:AAM48,$B49+1,1)</f>
        <v>1</v>
      </c>
      <c r="AAN49" s="535" t="str" cm="1">
        <f t="array" ref="AAN49">INDEX(AAN$13:AAN48,$B49+1,1)</f>
        <v>-</v>
      </c>
      <c r="AAO49" s="535" cm="1">
        <f t="array" ref="AAO49">INDEX(AAO$13:AAO48,$B49+1,1)</f>
        <v>0</v>
      </c>
      <c r="AAP49" s="535" cm="1">
        <f t="array" ref="AAP49">INDEX(AAP$13:AAP48,$B49+1,1)</f>
        <v>0</v>
      </c>
      <c r="AAQ49" s="535" cm="1">
        <f t="array" ref="AAQ49">INDEX(AAQ$13:AAQ48,$B49+1,1)</f>
        <v>0</v>
      </c>
      <c r="AAR49" s="18"/>
      <c r="AAS49" s="535" t="str" cm="1">
        <f t="array" ref="AAS49">INDEX(AAS$13:AAS48,$B49+1,1)</f>
        <v>-</v>
      </c>
      <c r="AAT49" s="535" t="str" cm="1">
        <f t="array" ref="AAT49">INDEX(AAT$13:AAT48,$B49+1,1)</f>
        <v>-</v>
      </c>
      <c r="AAU49" s="535" t="str" cm="1">
        <f t="array" ref="AAU49">INDEX(AAU$13:AAU48,$B49+1,1)</f>
        <v>-</v>
      </c>
      <c r="AAV49" s="535" t="str" cm="1">
        <f t="array" ref="AAV49">INDEX(AAV$13:AAV48,$B49+1,1)</f>
        <v>-</v>
      </c>
      <c r="AAW49" s="535" cm="1">
        <f t="array" ref="AAW49">INDEX(AAW$13:AAW48,$B49+1,1)</f>
        <v>1</v>
      </c>
      <c r="AAX49" s="535" cm="1">
        <f t="array" ref="AAX49">INDEX(AAX$13:AAX48,$B49+1,1)</f>
        <v>1</v>
      </c>
      <c r="AAY49" s="535" cm="1">
        <f t="array" ref="AAY49">INDEX(AAY$13:AAY48,$B49+1,1)</f>
        <v>1</v>
      </c>
      <c r="AAZ49" s="535" cm="1">
        <f t="array" ref="AAZ49">INDEX(AAZ$13:AAZ48,$B49+1,1)</f>
        <v>1</v>
      </c>
      <c r="ABA49" s="535" t="str" cm="1">
        <f t="array" ref="ABA49">INDEX(ABA$13:ABA48,$B49+1,1)</f>
        <v>-</v>
      </c>
      <c r="ABB49" s="535" t="str" cm="1">
        <f t="array" ref="ABB49">INDEX(ABB$13:ABB48,$B49+1,1)</f>
        <v>-</v>
      </c>
      <c r="ABC49" s="535" t="str" cm="1">
        <f t="array" ref="ABC49">INDEX(ABC$13:ABC48,$B49+1,1)</f>
        <v>-</v>
      </c>
      <c r="ABD49" s="535" t="str" cm="1">
        <f t="array" ref="ABD49">INDEX(ABD$13:ABD48,$B49+1,1)</f>
        <v>-</v>
      </c>
      <c r="ABE49" s="535" t="str" cm="1">
        <f t="array" ref="ABE49">INDEX(ABE$13:ABE48,$B49+1,1)</f>
        <v>-</v>
      </c>
      <c r="ABF49" s="535" t="str" cm="1">
        <f t="array" ref="ABF49">INDEX(ABF$13:ABF48,$B49+1,1)</f>
        <v>-</v>
      </c>
      <c r="ABG49" s="535" t="str" cm="1">
        <f t="array" ref="ABG49">INDEX(ABG$13:ABG48,$B49+1,1)</f>
        <v>-</v>
      </c>
      <c r="ABH49" s="18"/>
      <c r="ABI49" s="535" t="str" cm="1">
        <f t="array" ref="ABI49">INDEX(ABI$13:ABI48,$B49+1,1)</f>
        <v>-</v>
      </c>
      <c r="ABJ49" s="411">
        <f t="shared" si="187"/>
        <v>1</v>
      </c>
      <c r="ABK49" s="18"/>
      <c r="ABL49" s="535" t="str" cm="1">
        <f t="array" ref="ABL49">INDEX(ABL$13:ABL48,$B49+1,1)</f>
        <v>-</v>
      </c>
      <c r="ABM49" s="535" t="str" cm="1">
        <f t="array" ref="ABM49">INDEX(ABM$13:ABM48,$B49+1,1)</f>
        <v>-</v>
      </c>
      <c r="ABN49" s="535" t="str" cm="1">
        <f t="array" ref="ABN49">INDEX(ABN$13:ABN48,$B49+1,1)</f>
        <v>-</v>
      </c>
      <c r="ABO49" s="535" t="str" cm="1">
        <f t="array" ref="ABO49">INDEX(ABO$13:ABO48,$B49+1,1)</f>
        <v>-</v>
      </c>
      <c r="ABP49" s="535" t="str" cm="1">
        <f t="array" ref="ABP49">INDEX(ABP$13:ABP48,$B49+1,1)</f>
        <v>-</v>
      </c>
      <c r="ABQ49" s="535" t="str" cm="1">
        <f t="array" ref="ABQ49">INDEX(ABQ$13:ABQ48,$B49+1,1)</f>
        <v>-</v>
      </c>
      <c r="ABR49" s="535" t="str" cm="1">
        <f t="array" ref="ABR49">INDEX(ABR$13:ABR48,$B49+1,1)</f>
        <v>-</v>
      </c>
      <c r="ABS49" s="535" t="str" cm="1">
        <f t="array" ref="ABS49">INDEX(ABS$13:ABS48,$B49+1,1)</f>
        <v>-</v>
      </c>
      <c r="ABT49" s="535" t="str" cm="1">
        <f t="array" ref="ABT49">INDEX(ABT$13:ABT48,$B49+1,1)</f>
        <v>-</v>
      </c>
      <c r="ABU49" s="535" t="str" cm="1">
        <f t="array" ref="ABU49">INDEX(ABU$13:ABU48,$B49+1,1)</f>
        <v>-</v>
      </c>
      <c r="ABV49" s="535" t="str" cm="1">
        <f t="array" ref="ABV49">INDEX(ABV$13:ABV48,$B49+1,1)</f>
        <v>-</v>
      </c>
      <c r="ABW49" s="535" t="str" cm="1">
        <f t="array" ref="ABW49">INDEX(ABW$13:ABW48,$B49+1,1)</f>
        <v>-</v>
      </c>
      <c r="ABX49" s="535" t="str" cm="1">
        <f t="array" ref="ABX49">INDEX(ABX$13:ABX48,$B49+1,1)</f>
        <v>-</v>
      </c>
      <c r="ABY49" s="535" t="str" cm="1">
        <f t="array" ref="ABY49">INDEX(ABY$13:ABY48,$B49+1,1)</f>
        <v>-</v>
      </c>
      <c r="ABZ49" s="535" t="str" cm="1">
        <f t="array" ref="ABZ49">INDEX(ABZ$13:ABZ48,$B49+1,1)</f>
        <v>-</v>
      </c>
      <c r="ACA49" s="535" t="str" cm="1">
        <f t="array" ref="ACA49">INDEX(ACA$13:ACA48,$B49+1,1)</f>
        <v>-</v>
      </c>
      <c r="ACB49" s="535" t="str" cm="1">
        <f t="array" ref="ACB49">INDEX(ACB$13:ACB48,$B49+1,1)</f>
        <v>-</v>
      </c>
      <c r="ACC49" s="535" t="str" cm="1">
        <f t="array" ref="ACC49">INDEX(ACC$13:ACC48,$B49+1,1)</f>
        <v>-</v>
      </c>
      <c r="ACD49" s="535" t="str" cm="1">
        <f t="array" ref="ACD49">INDEX(ACD$13:ACD48,$B49+1,1)</f>
        <v>-</v>
      </c>
      <c r="ACE49" s="535" t="str" cm="1">
        <f t="array" ref="ACE49">INDEX(ACE$13:ACE48,$B49+1,1)</f>
        <v>-</v>
      </c>
      <c r="ACF49" s="535" t="str" cm="1">
        <f t="array" ref="ACF49">INDEX(ACF$13:ACF48,$B49+1,1)</f>
        <v>-</v>
      </c>
      <c r="ACG49" s="535" t="str" cm="1">
        <f t="array" ref="ACG49">INDEX(ACG$13:ACG48,$B49+1,1)</f>
        <v>-</v>
      </c>
      <c r="ACH49" s="535" t="str" cm="1">
        <f t="array" ref="ACH49">INDEX(ACH$13:ACH48,$B49+1,1)</f>
        <v>-</v>
      </c>
      <c r="ACI49" s="535" t="str" cm="1">
        <f t="array" ref="ACI49">INDEX(ACI$13:ACI48,$B49+1,1)</f>
        <v>-</v>
      </c>
      <c r="ACJ49" s="535" t="str" cm="1">
        <f t="array" ref="ACJ49">INDEX(ACJ$13:ACJ48,$B49+1,1)</f>
        <v>-</v>
      </c>
      <c r="ACK49" s="535" t="str" cm="1">
        <f t="array" ref="ACK49">INDEX(ACK$13:ACK48,$B49+1,1)</f>
        <v>-</v>
      </c>
      <c r="ACL49" s="535" t="str" cm="1">
        <f t="array" ref="ACL49">INDEX(ACL$13:ACL48,$B49+1,1)</f>
        <v>-</v>
      </c>
      <c r="ACM49" s="535" t="str" cm="1">
        <f t="array" ref="ACM49">INDEX(ACM$13:ACM48,$B49+1,1)</f>
        <v>-</v>
      </c>
      <c r="ACN49" s="535" t="str" cm="1">
        <f t="array" ref="ACN49">INDEX(ACN$13:ACN48,$B49+1,1)</f>
        <v>-</v>
      </c>
      <c r="ACO49" s="535" t="str" cm="1">
        <f t="array" ref="ACO49">INDEX(ACO$13:ACO48,$B49+1,1)</f>
        <v>-</v>
      </c>
      <c r="ACP49" s="535" t="str" cm="1">
        <f t="array" ref="ACP49">INDEX(ACP$13:ACP48,$B49+1,1)</f>
        <v>-</v>
      </c>
      <c r="ACQ49" s="535" t="str" cm="1">
        <f t="array" ref="ACQ49">INDEX(ACQ$13:ACQ48,$B49+1,1)</f>
        <v>-</v>
      </c>
      <c r="ACR49" s="535" t="str" cm="1">
        <f t="array" ref="ACR49">INDEX(ACR$13:ACR48,$B49+1,1)</f>
        <v>-</v>
      </c>
      <c r="ACS49" s="535" t="str" cm="1">
        <f t="array" ref="ACS49">INDEX(ACS$13:ACS48,$B49+1,1)</f>
        <v>-</v>
      </c>
      <c r="ACT49" s="535" t="str" cm="1">
        <f t="array" ref="ACT49">INDEX(ACT$13:ACT48,$B49+1,1)</f>
        <v>-</v>
      </c>
      <c r="ACU49" s="535" t="str" cm="1">
        <f t="array" ref="ACU49">INDEX(ACU$13:ACU48,$B49+1,1)</f>
        <v>-</v>
      </c>
      <c r="ACV49" s="535" t="str" cm="1">
        <f t="array" ref="ACV49">INDEX(ACV$13:ACV48,$B49+1,1)</f>
        <v>-</v>
      </c>
      <c r="ACW49" s="535" t="str" cm="1">
        <f t="array" ref="ACW49">INDEX(ACW$13:ACW48,$B49+1,1)</f>
        <v>-</v>
      </c>
      <c r="ACX49" s="535" t="str" cm="1">
        <f t="array" ref="ACX49">INDEX(ACX$13:ACX48,$B49+1,1)</f>
        <v>-</v>
      </c>
      <c r="ACY49" s="535" t="str" cm="1">
        <f t="array" ref="ACY49">INDEX(ACY$13:ACY48,$B49+1,1)</f>
        <v>-</v>
      </c>
      <c r="ACZ49" s="535" t="str" cm="1">
        <f t="array" ref="ACZ49">INDEX(ACZ$13:ACZ48,$B49+1,1)</f>
        <v>-</v>
      </c>
      <c r="ADA49" s="535" t="str" cm="1">
        <f t="array" ref="ADA49">INDEX(ADA$13:ADA48,$B49+1,1)</f>
        <v>-</v>
      </c>
      <c r="ADB49" s="535" cm="1">
        <f t="array" ref="ADB49">INDEX(ADB$13:ADB48,$B49+1,1)</f>
        <v>1</v>
      </c>
      <c r="ADC49" s="535" cm="1">
        <f t="array" ref="ADC49">INDEX(ADC$13:ADC48,$B49+1,1)</f>
        <v>1</v>
      </c>
      <c r="ADD49" s="535" t="str" cm="1">
        <f t="array" ref="ADD49">INDEX(ADD$13:ADD48,$B49+1,1)</f>
        <v>-</v>
      </c>
      <c r="ADE49" s="535" t="str" cm="1">
        <f t="array" ref="ADE49">INDEX(ADE$13:ADE48,$B49+1,1)</f>
        <v>-</v>
      </c>
      <c r="ADF49" s="535" t="str" cm="1">
        <f t="array" ref="ADF49">INDEX(ADF$13:ADF48,$B49+1,1)</f>
        <v>-</v>
      </c>
      <c r="ADG49" s="535" t="str" cm="1">
        <f t="array" ref="ADG49">INDEX(ADG$13:ADG48,$B49+1,1)</f>
        <v>-</v>
      </c>
      <c r="ADH49" s="535" t="str" cm="1">
        <f t="array" ref="ADH49">INDEX(ADH$13:ADH48,$B49+1,1)</f>
        <v>-</v>
      </c>
      <c r="ADI49" s="535" t="str" cm="1">
        <f t="array" ref="ADI49">INDEX(ADI$13:ADI48,$B49+1,1)</f>
        <v>-</v>
      </c>
      <c r="ADJ49" s="535" t="str" cm="1">
        <f t="array" ref="ADJ49">INDEX(ADJ$13:ADJ48,$B49+1,1)</f>
        <v>-</v>
      </c>
      <c r="ADK49" s="535" t="str" cm="1">
        <f t="array" ref="ADK49">INDEX(ADK$13:ADK48,$B49+1,1)</f>
        <v>-</v>
      </c>
      <c r="ADL49" s="535" t="str" cm="1">
        <f t="array" ref="ADL49">INDEX(ADL$13:ADL48,$B49+1,1)</f>
        <v>-</v>
      </c>
      <c r="ADM49" s="535" t="str" cm="1">
        <f t="array" ref="ADM49">INDEX(ADM$13:ADM48,$B49+1,1)</f>
        <v>-</v>
      </c>
      <c r="ADN49" s="535" t="str" cm="1">
        <f t="array" ref="ADN49">INDEX(ADN$13:ADN48,$B49+1,1)</f>
        <v>-</v>
      </c>
      <c r="ADO49" s="535" t="str" cm="1">
        <f t="array" ref="ADO49">INDEX(ADO$13:ADO48,$B49+1,1)</f>
        <v>-</v>
      </c>
      <c r="ADP49" s="535" t="str" cm="1">
        <f t="array" ref="ADP49">INDEX(ADP$13:ADP48,$B49+1,1)</f>
        <v>-</v>
      </c>
      <c r="ADQ49" s="18"/>
      <c r="ADR49" s="535" t="b" cm="1">
        <f t="array" ref="ADR49">INDEX(ADR$13:ADR48,$B49+1,1)</f>
        <v>1</v>
      </c>
      <c r="ADS49" s="535" t="b" cm="1">
        <f t="array" ref="ADS49">INDEX(ADS$13:ADS48,$B49+1,1)</f>
        <v>1</v>
      </c>
      <c r="ADT49" s="535" t="b" cm="1">
        <f t="array" ref="ADT49">INDEX(ADT$13:ADT48,$B49+1,1)</f>
        <v>1</v>
      </c>
      <c r="ADU49" s="535" t="b" cm="1">
        <f t="array" ref="ADU49">INDEX(ADU$13:ADU48,$B49+1,1)</f>
        <v>1</v>
      </c>
      <c r="ADV49" s="535" t="b" cm="1">
        <f t="array" ref="ADV49">INDEX(ADV$13:ADV48,$B49+1,1)</f>
        <v>1</v>
      </c>
      <c r="ADW49" s="535" t="b" cm="1">
        <f t="array" ref="ADW49">INDEX(ADW$13:ADW48,$B49+1,1)</f>
        <v>1</v>
      </c>
      <c r="ADX49" s="535" t="b" cm="1">
        <f t="array" ref="ADX49">INDEX(ADX$13:ADX48,$B49+1,1)</f>
        <v>1</v>
      </c>
      <c r="ADY49" s="535" t="b" cm="1">
        <f t="array" ref="ADY49">INDEX(ADY$13:ADY48,$B49+1,1)</f>
        <v>1</v>
      </c>
      <c r="ADZ49" s="535" t="b" cm="1">
        <f t="array" ref="ADZ49">INDEX(ADZ$13:ADZ48,$B49+1,1)</f>
        <v>1</v>
      </c>
      <c r="AEA49" s="535" t="b" cm="1">
        <f t="array" ref="AEA49">INDEX(AEA$13:AEA48,$B49+1,1)</f>
        <v>1</v>
      </c>
      <c r="AEB49" s="535" t="b" cm="1">
        <f t="array" ref="AEB49">INDEX(AEB$13:AEB48,$B49+1,1)</f>
        <v>1</v>
      </c>
      <c r="AEC49" s="535" t="b" cm="1">
        <f t="array" ref="AEC49">INDEX(AEC$13:AEC48,$B49+1,1)</f>
        <v>1</v>
      </c>
      <c r="AED49" s="535" t="b" cm="1">
        <f t="array" ref="AED49">INDEX(AED$13:AED48,$B49+1,1)</f>
        <v>1</v>
      </c>
      <c r="AEE49" s="535" t="b" cm="1">
        <f t="array" ref="AEE49">INDEX(AEE$13:AEE48,$B49+1,1)</f>
        <v>1</v>
      </c>
      <c r="AEF49" s="535" t="b" cm="1">
        <f t="array" ref="AEF49">INDEX(AEF$13:AEF48,$B49+1,1)</f>
        <v>1</v>
      </c>
      <c r="AEG49" s="535" t="b" cm="1">
        <f t="array" ref="AEG49">INDEX(AEG$13:AEG48,$B49+1,1)</f>
        <v>1</v>
      </c>
      <c r="AEH49" s="535" t="b" cm="1">
        <f t="array" ref="AEH49">INDEX(AEH$13:AEH48,$B49+1,1)</f>
        <v>1</v>
      </c>
      <c r="AEI49" s="535" t="b" cm="1">
        <f t="array" ref="AEI49">INDEX(AEI$13:AEI48,$B49+1,1)</f>
        <v>1</v>
      </c>
      <c r="AEJ49" s="535" t="b" cm="1">
        <f t="array" ref="AEJ49">INDEX(AEJ$13:AEJ48,$B49+1,1)</f>
        <v>1</v>
      </c>
      <c r="AEK49" s="535" t="b" cm="1">
        <f t="array" ref="AEK49">INDEX(AEK$13:AEK48,$B49+1,1)</f>
        <v>1</v>
      </c>
      <c r="AEL49" s="535" t="b" cm="1">
        <f t="array" ref="AEL49">INDEX(AEL$13:AEL48,$B49+1,1)</f>
        <v>1</v>
      </c>
      <c r="AEM49" s="535" t="b" cm="1">
        <f t="array" ref="AEM49">INDEX(AEM$13:AEM48,$B49+1,1)</f>
        <v>1</v>
      </c>
      <c r="AEN49" s="535" t="b" cm="1">
        <f t="array" ref="AEN49">INDEX(AEN$13:AEN48,$B49+1,1)</f>
        <v>1</v>
      </c>
      <c r="AEO49" s="535" t="b" cm="1">
        <f t="array" ref="AEO49">INDEX(AEO$13:AEO48,$B49+1,1)</f>
        <v>1</v>
      </c>
      <c r="AEP49" s="535" t="b" cm="1">
        <f t="array" ref="AEP49">INDEX(AEP$13:AEP48,$B49+1,1)</f>
        <v>1</v>
      </c>
      <c r="AEQ49" s="535" t="b" cm="1">
        <f t="array" ref="AEQ49">INDEX(AEQ$13:AEQ48,$B49+1,1)</f>
        <v>1</v>
      </c>
      <c r="AER49" s="535" t="b" cm="1">
        <f t="array" ref="AER49">INDEX(AER$13:AER48,$B49+1,1)</f>
        <v>1</v>
      </c>
      <c r="AES49" s="535" t="b" cm="1">
        <f t="array" ref="AES49">INDEX(AES$13:AES48,$B49+1,1)</f>
        <v>1</v>
      </c>
      <c r="AET49" s="535" t="b" cm="1">
        <f t="array" ref="AET49">INDEX(AET$13:AET48,$B49+1,1)</f>
        <v>1</v>
      </c>
      <c r="AEU49" s="535" t="b" cm="1">
        <f t="array" ref="AEU49">INDEX(AEU$13:AEU48,$B49+1,1)</f>
        <v>1</v>
      </c>
      <c r="AEV49" s="535" t="b" cm="1">
        <f t="array" ref="AEV49">INDEX(AEV$13:AEV48,$B49+1,1)</f>
        <v>1</v>
      </c>
      <c r="AEW49" s="535" t="b" cm="1">
        <f t="array" ref="AEW49">INDEX(AEW$13:AEW48,$B49+1,1)</f>
        <v>1</v>
      </c>
      <c r="AEX49" s="535" t="b" cm="1">
        <f t="array" ref="AEX49">INDEX(AEX$13:AEX48,$B49+1,1)</f>
        <v>1</v>
      </c>
      <c r="AEY49" s="535" t="b" cm="1">
        <f t="array" ref="AEY49">INDEX(AEY$13:AEY48,$B49+1,1)</f>
        <v>1</v>
      </c>
      <c r="AEZ49" s="535" t="b" cm="1">
        <f t="array" ref="AEZ49">INDEX(AEZ$13:AEZ48,$B49+1,1)</f>
        <v>1</v>
      </c>
      <c r="AFA49" s="535" t="b" cm="1">
        <f t="array" ref="AFA49">INDEX(AFA$13:AFA48,$B49+1,1)</f>
        <v>1</v>
      </c>
      <c r="AFB49" s="535" t="b" cm="1">
        <f t="array" ref="AFB49">INDEX(AFB$13:AFB48,$B49+1,1)</f>
        <v>1</v>
      </c>
      <c r="AFC49" s="535" t="b" cm="1">
        <f t="array" ref="AFC49">INDEX(AFC$13:AFC48,$B49+1,1)</f>
        <v>1</v>
      </c>
      <c r="AFD49" s="535" t="b" cm="1">
        <f t="array" ref="AFD49">INDEX(AFD$13:AFD48,$B49+1,1)</f>
        <v>1</v>
      </c>
      <c r="AFE49" s="535" t="b" cm="1">
        <f t="array" ref="AFE49">INDEX(AFE$13:AFE48,$B49+1,1)</f>
        <v>1</v>
      </c>
      <c r="AFF49" s="535" t="b" cm="1">
        <f t="array" ref="AFF49">INDEX(AFF$13:AFF48,$B49+1,1)</f>
        <v>1</v>
      </c>
      <c r="AFG49" s="535" t="b" cm="1">
        <f t="array" ref="AFG49">INDEX(AFG$13:AFG48,$B49+1,1)</f>
        <v>1</v>
      </c>
      <c r="AFH49" s="535" t="b" cm="1">
        <f t="array" ref="AFH49">INDEX(AFH$13:AFH48,$B49+1,1)</f>
        <v>1</v>
      </c>
      <c r="AFI49" s="535" t="b" cm="1">
        <f t="array" ref="AFI49">INDEX(AFI$13:AFI48,$B49+1,1)</f>
        <v>1</v>
      </c>
      <c r="AFJ49" s="535" t="b" cm="1">
        <f t="array" ref="AFJ49">INDEX(AFJ$13:AFJ48,$B49+1,1)</f>
        <v>1</v>
      </c>
      <c r="AFK49" s="535" t="b" cm="1">
        <f t="array" ref="AFK49">INDEX(AFK$13:AFK48,$B49+1,1)</f>
        <v>1</v>
      </c>
      <c r="AFL49" s="535" t="b" cm="1">
        <f t="array" ref="AFL49">INDEX(AFL$13:AFL48,$B49+1,1)</f>
        <v>1</v>
      </c>
      <c r="AFM49" s="535" t="b" cm="1">
        <f t="array" ref="AFM49">INDEX(AFM$13:AFM48,$B49+1,1)</f>
        <v>1</v>
      </c>
      <c r="AFN49" s="535" t="b" cm="1">
        <f t="array" ref="AFN49">INDEX(AFN$13:AFN48,$B49+1,1)</f>
        <v>1</v>
      </c>
      <c r="AFO49" s="535" t="b" cm="1">
        <f t="array" ref="AFO49">INDEX(AFO$13:AFO48,$B49+1,1)</f>
        <v>1</v>
      </c>
      <c r="AFP49" s="535" t="b" cm="1">
        <f t="array" ref="AFP49">INDEX(AFP$13:AFP48,$B49+1,1)</f>
        <v>1</v>
      </c>
      <c r="AFQ49" s="535" t="b" cm="1">
        <f t="array" ref="AFQ49">INDEX(AFQ$13:AFQ48,$B49+1,1)</f>
        <v>1</v>
      </c>
      <c r="AFR49" s="535" t="b" cm="1">
        <f t="array" ref="AFR49">INDEX(AFR$13:AFR48,$B49+1,1)</f>
        <v>1</v>
      </c>
      <c r="AFS49" s="535" t="b" cm="1">
        <f t="array" ref="AFS49">INDEX(AFS$13:AFS48,$B49+1,1)</f>
        <v>1</v>
      </c>
      <c r="AFT49" s="535" t="b" cm="1">
        <f t="array" ref="AFT49">INDEX(AFT$13:AFT48,$B49+1,1)</f>
        <v>1</v>
      </c>
      <c r="AFU49" s="535" t="b" cm="1">
        <f t="array" ref="AFU49">INDEX(AFU$13:AFU48,$B49+1,1)</f>
        <v>1</v>
      </c>
      <c r="AFV49" s="535" t="b" cm="1">
        <f t="array" ref="AFV49">INDEX(AFV$13:AFV48,$B49+1,1)</f>
        <v>1</v>
      </c>
      <c r="AFW49" s="535" t="b" cm="1">
        <f t="array" ref="AFW49">INDEX(AFW$13:AFW48,$B49+1,1)</f>
        <v>1</v>
      </c>
      <c r="AFX49" s="535" t="b" cm="1">
        <f t="array" ref="AFX49">INDEX(AFX$13:AFX48,$B49+1,1)</f>
        <v>1</v>
      </c>
      <c r="AFY49" s="535" t="b" cm="1">
        <f t="array" ref="AFY49">INDEX(AFY$13:AFY48,$B49+1,1)</f>
        <v>1</v>
      </c>
      <c r="AFZ49" s="535" t="b" cm="1">
        <f t="array" ref="AFZ49">INDEX(AFZ$13:AFZ48,$B49+1,1)</f>
        <v>1</v>
      </c>
      <c r="AGA49" s="535" t="b" cm="1">
        <f t="array" ref="AGA49">INDEX(AGA$13:AGA48,$B49+1,1)</f>
        <v>1</v>
      </c>
      <c r="AGB49" s="535" t="b" cm="1">
        <f t="array" ref="AGB49">INDEX(AGB$13:AGB48,$B49+1,1)</f>
        <v>1</v>
      </c>
      <c r="AGC49" s="535" t="b" cm="1">
        <f t="array" ref="AGC49">INDEX(AGC$13:AGC48,$B49+1,1)</f>
        <v>1</v>
      </c>
      <c r="AGD49" s="535" t="b" cm="1">
        <f t="array" ref="AGD49">INDEX(AGD$13:AGD48,$B49+1,1)</f>
        <v>1</v>
      </c>
      <c r="AGE49" s="535" t="b" cm="1">
        <f t="array" ref="AGE49">INDEX(AGE$13:AGE48,$B49+1,1)</f>
        <v>1</v>
      </c>
      <c r="AGF49" s="535" t="b" cm="1">
        <f t="array" ref="AGF49">INDEX(AGF$13:AGF48,$B49+1,1)</f>
        <v>1</v>
      </c>
      <c r="AGG49" s="535" t="b" cm="1">
        <f t="array" ref="AGG49">INDEX(AGG$13:AGG48,$B49+1,1)</f>
        <v>1</v>
      </c>
      <c r="AGH49" s="535" t="b" cm="1">
        <f t="array" ref="AGH49">INDEX(AGH$13:AGH48,$B49+1,1)</f>
        <v>1</v>
      </c>
      <c r="AGI49" s="535" t="b" cm="1">
        <f t="array" ref="AGI49">INDEX(AGI$13:AGI48,$B49+1,1)</f>
        <v>1</v>
      </c>
      <c r="AGJ49" s="535" t="b" cm="1">
        <f t="array" ref="AGJ49">INDEX(AGJ$13:AGJ48,$B49+1,1)</f>
        <v>1</v>
      </c>
      <c r="AGK49" s="535" t="b" cm="1">
        <f t="array" ref="AGK49">INDEX(AGK$13:AGK48,$B49+1,1)</f>
        <v>1</v>
      </c>
      <c r="AGL49" s="535" t="b" cm="1">
        <f t="array" ref="AGL49">INDEX(AGL$13:AGL48,$B49+1,1)</f>
        <v>1</v>
      </c>
      <c r="AGM49" s="535" t="b" cm="1">
        <f t="array" ref="AGM49">INDEX(AGM$13:AGM48,$B49+1,1)</f>
        <v>1</v>
      </c>
      <c r="AGN49" s="535" t="b" cm="1">
        <f t="array" ref="AGN49">INDEX(AGN$13:AGN48,$B49+1,1)</f>
        <v>1</v>
      </c>
      <c r="AGO49" s="535" t="b" cm="1">
        <f t="array" ref="AGO49">INDEX(AGO$13:AGO48,$B49+1,1)</f>
        <v>1</v>
      </c>
      <c r="AGP49" s="535" t="b" cm="1">
        <f t="array" ref="AGP49">INDEX(AGP$13:AGP48,$B49+1,1)</f>
        <v>1</v>
      </c>
      <c r="AGQ49" s="535" t="b" cm="1">
        <f t="array" ref="AGQ49">INDEX(AGQ$13:AGQ48,$B49+1,1)</f>
        <v>1</v>
      </c>
      <c r="AGR49" s="535" t="b" cm="1">
        <f t="array" ref="AGR49">INDEX(AGR$13:AGR48,$B49+1,1)</f>
        <v>1</v>
      </c>
      <c r="AGS49" s="535" t="b" cm="1">
        <f t="array" ref="AGS49">INDEX(AGS$13:AGS48,$B49+1,1)</f>
        <v>1</v>
      </c>
      <c r="AGT49" s="535" t="b" cm="1">
        <f t="array" ref="AGT49">INDEX(AGT$13:AGT48,$B49+1,1)</f>
        <v>1</v>
      </c>
      <c r="AGU49" s="535" t="b" cm="1">
        <f t="array" ref="AGU49">INDEX(AGU$13:AGU48,$B49+1,1)</f>
        <v>1</v>
      </c>
      <c r="AGV49" s="535" t="b" cm="1">
        <f t="array" ref="AGV49">INDEX(AGV$13:AGV48,$B49+1,1)</f>
        <v>1</v>
      </c>
      <c r="AGW49" s="535" t="b" cm="1">
        <f t="array" ref="AGW49">INDEX(AGW$13:AGW48,$B49+1,1)</f>
        <v>1</v>
      </c>
      <c r="AGX49" s="535" t="b" cm="1">
        <f t="array" ref="AGX49">INDEX(AGX$13:AGX48,$B49+1,1)</f>
        <v>1</v>
      </c>
      <c r="AGY49" s="535" t="b" cm="1">
        <f t="array" ref="AGY49">INDEX(AGY$13:AGY48,$B49+1,1)</f>
        <v>1</v>
      </c>
      <c r="AGZ49" s="535" t="b" cm="1">
        <f t="array" ref="AGZ49">INDEX(AGZ$13:AGZ48,$B49+1,1)</f>
        <v>1</v>
      </c>
      <c r="AHA49" s="535" t="b" cm="1">
        <f t="array" ref="AHA49">INDEX(AHA$13:AHA48,$B49+1,1)</f>
        <v>1</v>
      </c>
      <c r="AHB49" s="535" t="b" cm="1">
        <f t="array" ref="AHB49">INDEX(AHB$13:AHB48,$B49+1,1)</f>
        <v>1</v>
      </c>
      <c r="AHC49" s="535" t="b" cm="1">
        <f t="array" ref="AHC49">INDEX(AHC$13:AHC48,$B49+1,1)</f>
        <v>1</v>
      </c>
      <c r="AHD49" s="535" cm="1">
        <f t="array" ref="AHD49">INDEX(AHD$13:AHD48,$B49+1,1)</f>
        <v>0</v>
      </c>
      <c r="AHE49" s="483">
        <v>0</v>
      </c>
    </row>
    <row r="50" spans="1:889" outlineLevel="1">
      <c r="A50" s="18">
        <f t="shared" si="148"/>
        <v>37</v>
      </c>
      <c r="B50" s="18">
        <f>$A$15</f>
        <v>2</v>
      </c>
      <c r="C50">
        <v>4</v>
      </c>
      <c r="D50" s="17" t="str" cm="1">
        <f t="array" ref="D50">INDEX(D$13:D49,$B50+1,1)</f>
        <v>GSW</v>
      </c>
      <c r="E50" t="b">
        <v>1</v>
      </c>
      <c r="F50" t="b">
        <v>0</v>
      </c>
      <c r="G50" t="b">
        <v>1</v>
      </c>
      <c r="H50" s="18"/>
      <c r="I50" s="18"/>
      <c r="J50" s="18"/>
      <c r="K50" s="22">
        <v>2</v>
      </c>
      <c r="L50" s="22">
        <f>d.Region</f>
        <v>2</v>
      </c>
      <c r="M50" s="535" cm="1">
        <f t="array" ref="M50">INDEX(M$13:M49,$B50+1,1)</f>
        <v>0</v>
      </c>
      <c r="N50" s="22">
        <v>3</v>
      </c>
      <c r="O50" s="22">
        <v>2</v>
      </c>
      <c r="P50" s="18"/>
      <c r="Q50" s="18"/>
      <c r="R50" s="22">
        <v>1</v>
      </c>
      <c r="S50" s="18"/>
      <c r="T50" s="411">
        <f t="shared" si="149"/>
        <v>2</v>
      </c>
      <c r="U50" s="411">
        <f t="shared" si="150"/>
        <v>2</v>
      </c>
      <c r="V50" s="411">
        <f t="shared" si="230"/>
        <v>2</v>
      </c>
      <c r="W50" s="773" t="b">
        <f t="shared" si="215"/>
        <v>0</v>
      </c>
      <c r="X50" s="772" t="b">
        <f t="shared" si="225"/>
        <v>1</v>
      </c>
      <c r="Y50" s="772" t="b">
        <f t="shared" si="225"/>
        <v>1</v>
      </c>
      <c r="Z50" s="791" t="b" cm="1">
        <f t="array" ref="Z50">INDEX(Z$13:Z49,$B50+1,1)</f>
        <v>0</v>
      </c>
      <c r="AA50" s="411">
        <f t="shared" si="153"/>
        <v>6</v>
      </c>
      <c r="AB50" s="411">
        <f t="shared" si="154"/>
        <v>6</v>
      </c>
      <c r="AC50" s="411"/>
      <c r="AD50" s="411">
        <f t="shared" si="155"/>
        <v>6</v>
      </c>
      <c r="AE50" s="111"/>
      <c r="AF50" s="111"/>
      <c r="AG50" s="111"/>
      <c r="AH50" s="111"/>
      <c r="AI50" s="535" cm="1">
        <f t="array" ref="AI50">INDEX(AI$13:AI49,$B50+1,1)</f>
        <v>2</v>
      </c>
      <c r="AJ50" s="535" cm="1">
        <f t="array" ref="AJ50">INDEX(AJ$13:AJ49,$B50+1,1)</f>
        <v>1</v>
      </c>
      <c r="AK50" s="22">
        <v>2</v>
      </c>
      <c r="AL50" s="18"/>
      <c r="AM50" s="18"/>
      <c r="AN50" s="811" t="b" cm="1">
        <f t="array" ref="AN50">INDEX(AN$13:AN49,$B50+1,1)</f>
        <v>0</v>
      </c>
      <c r="AO50" s="535" t="str" cm="1">
        <f t="array" ref="AO50">INDEX(AO$13:AO49,$B50+1,1)</f>
        <v/>
      </c>
      <c r="AP50" s="535" t="str" cm="1">
        <f t="array" ref="AP50">INDEX(AP$13:AP49,$B50+1,1)</f>
        <v/>
      </c>
      <c r="AQ50" s="535" cm="1">
        <f t="array" ref="AQ50">INDEX(AQ$13:AQ49,$B50+1,1)</f>
        <v>1</v>
      </c>
      <c r="AR50" s="535" cm="1">
        <f t="array" ref="AR50">INDEX(AR$13:AR49,$B50+1,1)</f>
        <v>1</v>
      </c>
      <c r="AS50" s="111"/>
      <c r="AT50" s="111"/>
      <c r="AU50" s="111"/>
      <c r="AV50" s="111"/>
      <c r="AW50" s="111"/>
      <c r="AX50" s="111"/>
      <c r="AY50" s="111"/>
      <c r="AZ50" s="111"/>
      <c r="BA50" s="18"/>
      <c r="BB50" s="18"/>
      <c r="BC50" s="200" t="str">
        <f>"Compare base "&amp;CHOOSE($K50+1,"CSIRO","MU","NFS")</f>
        <v>Compare base NFS</v>
      </c>
      <c r="BD50" s="8" t="str">
        <f ca="1">IF(COUNTIF($BC$13:$BC50,$BC50)=1,"-","Dup")</f>
        <v>-</v>
      </c>
      <c r="BE50" s="18"/>
      <c r="BF50" s="22" t="b">
        <v>1</v>
      </c>
      <c r="BG50" s="22" t="b">
        <v>1</v>
      </c>
      <c r="BH50" s="22" t="b">
        <v>1</v>
      </c>
      <c r="BI50" s="22" t="b">
        <v>1</v>
      </c>
      <c r="BJ50" s="22" t="b">
        <v>1</v>
      </c>
      <c r="BK50" s="22" t="b">
        <v>1</v>
      </c>
      <c r="BL50" s="22" t="b">
        <v>1</v>
      </c>
      <c r="BM50" s="22" t="b">
        <v>1</v>
      </c>
      <c r="BN50" s="22" t="b">
        <v>1</v>
      </c>
      <c r="BO50" s="18"/>
      <c r="BP50" s="535" t="b" cm="1">
        <f t="array" ref="BP50">INDEX(BP$13:BP49,$B50+1,1)</f>
        <v>1</v>
      </c>
      <c r="BQ50" s="535" t="str" cm="1">
        <f t="array" ref="BQ50">INDEX(BQ$13:BQ49,$B50+1,1)</f>
        <v>-</v>
      </c>
      <c r="BR50" s="535" t="b" cm="1">
        <f t="array" ref="BR50">INDEX(BR$13:BR49,$B50+1,1)</f>
        <v>0</v>
      </c>
      <c r="BS50" s="535" t="str" cm="1">
        <f t="array" ref="BS50">INDEX(BS$13:BS49,$B50+1,1)</f>
        <v>-</v>
      </c>
      <c r="BT50" s="535" t="str" cm="1">
        <f t="array" ref="BT50">INDEX(BT$13:BT49,$B50+1,1)</f>
        <v>-</v>
      </c>
      <c r="BU50" s="535" t="str" cm="1">
        <f t="array" ref="BU50">INDEX(BU$13:BU49,$B50+1,1)</f>
        <v>-</v>
      </c>
      <c r="BV50" s="535" t="str" cm="1">
        <f t="array" ref="BV50">INDEX(BV$13:BV49,$B50+1,1)</f>
        <v>-</v>
      </c>
      <c r="BW50" s="535" t="str" cm="1">
        <f t="array" ref="BW50">INDEX(BW$13:BW49,$B50+1,1)</f>
        <v>-</v>
      </c>
      <c r="BX50" s="535" t="str" cm="1">
        <f t="array" ref="BX50">INDEX(BX$13:BX49,$B50+1,1)</f>
        <v>-</v>
      </c>
      <c r="BY50" s="535" t="str" cm="1">
        <f t="array" ref="BY50">INDEX(BY$13:BY49,$B50+1,1)</f>
        <v>-</v>
      </c>
      <c r="BZ50" s="535" t="str" cm="1">
        <f t="array" ref="BZ50">INDEX(BZ$13:BZ49,$B50+1,1)</f>
        <v>-</v>
      </c>
      <c r="CA50" s="535" t="str" cm="1">
        <f t="array" ref="CA50">INDEX(CA$13:CA49,$B50+1,1)</f>
        <v>-</v>
      </c>
      <c r="CB50" s="535" t="b" cm="1">
        <f t="array" ref="CB50">INDEX(CB$13:CB49,$B50+1,1)</f>
        <v>0</v>
      </c>
      <c r="CC50" s="535" cm="1">
        <f t="array" ref="CC50">INDEX(CC$13:CC49,$B50+1,1)</f>
        <v>0</v>
      </c>
      <c r="CD50" s="535" t="str" cm="1">
        <f t="array" ref="CD50">INDEX(CD$13:CD49,$B50+1,1)</f>
        <v>-</v>
      </c>
      <c r="CE50" s="535" t="str" cm="1">
        <f t="array" ref="CE50">INDEX(CE$13:CE49,$B50+1,1)</f>
        <v>-</v>
      </c>
      <c r="CF50" s="535" t="str" cm="1">
        <f t="array" ref="CF50">INDEX(CF$13:CF49,$B50+1,1)</f>
        <v>-</v>
      </c>
      <c r="CG50" s="535" t="b" cm="1">
        <f t="array" ref="CG50">INDEX(CG$13:CG49,$B50+1,1)</f>
        <v>1</v>
      </c>
      <c r="CH50" s="535" t="str" cm="1">
        <f t="array" ref="CH50">INDEX(CH$13:CH49,$B50+1,1)</f>
        <v>-</v>
      </c>
      <c r="CI50" s="535" t="str" cm="1">
        <f t="array" ref="CI50">INDEX(CI$13:CI49,$B50+1,1)</f>
        <v>-</v>
      </c>
      <c r="CJ50" s="535" t="str" cm="1">
        <f t="array" ref="CJ50">INDEX(CJ$13:CJ49,$B50+1,1)</f>
        <v>-</v>
      </c>
      <c r="CK50" s="18"/>
      <c r="CL50" s="22" t="b">
        <v>1</v>
      </c>
      <c r="CM50" s="535" t="str" cm="1">
        <f t="array" ref="CM50">INDEX(CM$13:CM49,$B50+1,1)</f>
        <v>-</v>
      </c>
      <c r="CN50" s="411" t="str">
        <f t="shared" ca="1" si="159"/>
        <v>-</v>
      </c>
      <c r="CO50" s="411">
        <f t="shared" si="231"/>
        <v>2</v>
      </c>
      <c r="CP50" s="411">
        <f t="shared" si="231"/>
        <v>2</v>
      </c>
      <c r="CQ50" s="535" t="str" cm="1">
        <f t="array" ref="CQ50">INDEX(CQ$13:CQ49,$B50+1,1)</f>
        <v>-</v>
      </c>
      <c r="CR50" s="535" t="str" cm="1">
        <f t="array" ref="CR50">INDEX(CR$13:CR49,$B50+1,1)</f>
        <v>-</v>
      </c>
      <c r="CS50" s="535" t="str" cm="1">
        <f t="array" ref="CS50">INDEX(CS$13:CS49,$B50+1,1)</f>
        <v>-</v>
      </c>
      <c r="CT50" s="535" t="str" cm="1">
        <f t="array" ref="CT50">INDEX(CT$13:CT49,$B50+1,1)</f>
        <v>-</v>
      </c>
      <c r="CU50" s="411" t="str">
        <f t="shared" ca="1" si="161"/>
        <v>-</v>
      </c>
      <c r="CV50" s="411">
        <f t="shared" si="232"/>
        <v>2</v>
      </c>
      <c r="CW50" s="411">
        <f t="shared" si="232"/>
        <v>2</v>
      </c>
      <c r="CX50" s="535" t="str" cm="1">
        <f t="array" ref="CX50">INDEX(CX$13:CX49,$B50+1,1)</f>
        <v>-</v>
      </c>
      <c r="CY50" s="535" t="str" cm="1">
        <f t="array" ref="CY50">INDEX(CY$13:CY49,$B50+1,1)</f>
        <v>-</v>
      </c>
      <c r="CZ50" s="411" t="str">
        <f t="shared" ca="1" si="163"/>
        <v>-</v>
      </c>
      <c r="DA50" s="411">
        <f t="shared" si="164"/>
        <v>2</v>
      </c>
      <c r="DB50" s="535" t="str" cm="1">
        <f t="array" ref="DB50">INDEX(DB$13:DB49,$B50+1,1)</f>
        <v>-</v>
      </c>
      <c r="DC50" s="535" t="str" cm="1">
        <f t="array" ref="DC50">INDEX(DC$13:DC49,$B50+1,1)</f>
        <v>-</v>
      </c>
      <c r="DD50" s="411">
        <f t="shared" si="165"/>
        <v>2</v>
      </c>
      <c r="DE50" s="535" t="str" cm="1">
        <f t="array" ref="DE50">INDEX(DE$13:DE49,$B50+1,1)</f>
        <v>-</v>
      </c>
      <c r="DF50" s="535" t="str" cm="1">
        <f t="array" ref="DF50">INDEX(DF$13:DF49,$B50+1,1)</f>
        <v>-</v>
      </c>
      <c r="DG50" s="411" t="str">
        <f t="shared" ca="1" si="166"/>
        <v>-</v>
      </c>
      <c r="DH50" s="411">
        <f t="shared" si="233"/>
        <v>2</v>
      </c>
      <c r="DI50" s="411">
        <f t="shared" si="233"/>
        <v>2</v>
      </c>
      <c r="DJ50" s="535" cm="1">
        <f t="array" ref="DJ50">INDEX(DJ$13:DJ49,$B50+1,1)</f>
        <v>720</v>
      </c>
      <c r="DK50" s="535" cm="1">
        <f t="array" ref="DK50">INDEX(DK$13:DK49,$B50+1,1)</f>
        <v>720</v>
      </c>
      <c r="DL50" s="18"/>
      <c r="DM50" s="22" t="b">
        <v>1</v>
      </c>
      <c r="DN50" s="87" t="str">
        <f>$ABN50</f>
        <v>-</v>
      </c>
      <c r="DO50" s="22" t="b">
        <v>0</v>
      </c>
      <c r="DP50" s="535" t="str" cm="1">
        <f t="array" ref="DP50">INDEX(DP$13:DP49,$B50+1,1)</f>
        <v>-</v>
      </c>
      <c r="DQ50" s="540" cm="1">
        <f t="array" ref="DQ50">VALUE(IFERROR(VALUE($K50),0) &amp; _xlfn.SWITCH($CF50,"-",4,$CF50) &amp; $L50 &amp; $T50 &amp; "00" &amp; $N50 &amp; $AK50 &amp; $R50 &amp; _xlfn.SWITCH($AM50,3,1,$AM50) &amp; _xlfn.SWITCH($M50,4,0,$M50) &amp; _xlfn.SWITCH($AD50,6,1,$AD50))</f>
        <v>24220032101</v>
      </c>
      <c r="DR50" s="535" cm="1">
        <f t="array" ref="DR50">INDEX(DR$13:DR49,$B50+1,1)</f>
        <v>1</v>
      </c>
      <c r="DS50" s="535" cm="1">
        <f t="array" ref="DS50">INDEX(DS$13:DS49,$B50+1,1)</f>
        <v>1</v>
      </c>
      <c r="DT50" s="535" cm="1">
        <f t="array" ref="DT50">INDEX(DT$13:DT49,$B50+1,1)</f>
        <v>1</v>
      </c>
      <c r="DU50" s="535" t="str" cm="1">
        <f t="array" ref="DU50">INDEX(DU$13:DU49,$B50+1,1)</f>
        <v>-</v>
      </c>
      <c r="DV50" s="535" t="str" cm="1">
        <f t="array" ref="DV50">INDEX(DV$13:DV49,$B50+1,1)</f>
        <v>-</v>
      </c>
      <c r="DW50" s="535" t="str" cm="1">
        <f t="array" ref="DW50">INDEX(DW$13:DW49,$B50+1,1)</f>
        <v>-</v>
      </c>
      <c r="DX50" s="535" t="str" cm="1">
        <f t="array" ref="DX50">INDEX(DX$13:DX49,$B50+1,1)</f>
        <v>-</v>
      </c>
      <c r="DY50" s="535" t="str" cm="1">
        <f t="array" ref="DY50">INDEX(DY$13:DY49,$B50+1,1)</f>
        <v>-</v>
      </c>
      <c r="DZ50" s="535" t="b" cm="1">
        <f t="array" ref="DZ50">INDEX(DZ$13:DZ49,$B50+1,1)</f>
        <v>0</v>
      </c>
      <c r="EA50" s="535" t="str" cm="1">
        <f t="array" ref="EA50">INDEX(EA$13:EA49,$B50+1,1)</f>
        <v>-</v>
      </c>
      <c r="EB50" s="535" t="str" cm="1">
        <f t="array" ref="EB50">INDEX(EB$13:EB49,$B50+1,1)</f>
        <v>-</v>
      </c>
      <c r="EC50" s="535" t="str" cm="1">
        <f t="array" ref="EC50">INDEX(EC$13:EC49,$B50+1,1)</f>
        <v>-</v>
      </c>
      <c r="ED50" s="535" t="str" cm="1">
        <f t="array" ref="ED50">INDEX(ED$13:ED49,$B50+1,1)</f>
        <v>-</v>
      </c>
      <c r="EE50" s="535" cm="1">
        <f t="array" ref="EE50">INDEX(EE$13:EE49,$B50+1,1)</f>
        <v>500</v>
      </c>
      <c r="EF50" s="535" cm="1">
        <f t="array" ref="EF50">INDEX(EF$13:EF49,$B50+1,1)</f>
        <v>500</v>
      </c>
      <c r="EG50" s="535" t="str" cm="1">
        <f t="array" ref="EG50">INDEX(EG$13:EG49,$B50+1,1)</f>
        <v>-</v>
      </c>
      <c r="EH50" s="535" t="str" cm="1">
        <f t="array" ref="EH50">INDEX(EH$13:EH49,$B50+1,1)</f>
        <v>-</v>
      </c>
      <c r="EI50" s="535" t="str" cm="1">
        <f t="array" ref="EI50">INDEX(EI$13:EI49,$B50+1,1)</f>
        <v>-</v>
      </c>
      <c r="EJ50" s="535" cm="1">
        <f t="array" ref="EJ50">INDEX(EJ$13:EJ49,$B50+1,1)</f>
        <v>0</v>
      </c>
      <c r="EK50" s="535" cm="1">
        <f t="array" ref="EK50">INDEX(EK$13:EK49,$B50+1,1)</f>
        <v>999999</v>
      </c>
      <c r="EL50" s="535" cm="1">
        <f t="array" ref="EL50">INDEX(EL$13:EL49,$B50+1,1)</f>
        <v>999999</v>
      </c>
      <c r="EM50" s="535" cm="1">
        <f t="array" ref="EM50">INDEX(EM$13:EM49,$B50+1,1)</f>
        <v>999999</v>
      </c>
      <c r="EN50" s="535" cm="1">
        <f t="array" ref="EN50">INDEX(EN$13:EN49,$B50+1,1)</f>
        <v>999999</v>
      </c>
      <c r="EO50" s="535" cm="1">
        <f t="array" ref="EO50">INDEX(EO$13:EO49,$B50+1,1)</f>
        <v>999999</v>
      </c>
      <c r="EP50" s="535" cm="1">
        <f t="array" ref="EP50">INDEX(EP$13:EP49,$B50+1,1)</f>
        <v>999999</v>
      </c>
      <c r="EQ50" s="535" cm="1">
        <f t="array" ref="EQ50">INDEX(EQ$13:EQ49,$B50+1,1)</f>
        <v>999999</v>
      </c>
      <c r="ER50" s="535" cm="1">
        <f t="array" ref="ER50">INDEX(ER$13:ER49,$B50+1,1)</f>
        <v>999999</v>
      </c>
      <c r="ES50" s="535" cm="1">
        <f t="array" ref="ES50">INDEX(ES$13:ES49,$B50+1,1)</f>
        <v>999999</v>
      </c>
      <c r="ET50" s="535" cm="1">
        <f t="array" ref="ET50">INDEX(ET$13:ET49,$B50+1,1)</f>
        <v>999999</v>
      </c>
      <c r="EU50" s="535" cm="1">
        <f t="array" ref="EU50">INDEX(EU$13:EU49,$B50+1,1)</f>
        <v>999999</v>
      </c>
      <c r="EV50" s="535" cm="1">
        <f t="array" ref="EV50">INDEX(EV$13:EV49,$B50+1,1)</f>
        <v>999999</v>
      </c>
      <c r="EW50" s="777">
        <f t="shared" si="226"/>
        <v>0</v>
      </c>
      <c r="EX50" s="777">
        <f t="shared" si="226"/>
        <v>0</v>
      </c>
      <c r="EY50" s="777">
        <f t="shared" si="226"/>
        <v>999999</v>
      </c>
      <c r="EZ50" s="535" t="str" cm="1">
        <f t="array" ref="EZ50">INDEX(EZ$13:EZ49,$B50+1,1)</f>
        <v>-</v>
      </c>
      <c r="FA50" s="535" t="str" cm="1">
        <f t="array" ref="FA50">INDEX(FA$13:FA49,$B50+1,1)</f>
        <v>-</v>
      </c>
      <c r="FB50" s="411" t="str">
        <f t="shared" si="227"/>
        <v>-</v>
      </c>
      <c r="FC50" s="411" t="str">
        <f t="shared" si="227"/>
        <v>-</v>
      </c>
      <c r="FD50" s="776">
        <f t="shared" si="192"/>
        <v>0</v>
      </c>
      <c r="FE50" s="774">
        <f t="shared" si="193"/>
        <v>999999</v>
      </c>
      <c r="FF50" s="775">
        <f t="shared" si="194"/>
        <v>999999</v>
      </c>
      <c r="FG50" s="535" t="str" cm="1">
        <f t="array" ref="FG50">INDEX(FG$13:FG49,$B50+1,1)</f>
        <v>-</v>
      </c>
      <c r="FH50" s="723" cm="1">
        <f t="array" ref="FH50">IF(FG50&lt;&gt;"-",FG50,INDEX(i.ELMatedEst,$AA50+1,$T50))</f>
        <v>0</v>
      </c>
      <c r="FI50" s="535" t="str" cm="1">
        <f t="array" ref="FI50">INDEX(FI$13:FI49,$B50+1,1)</f>
        <v>-</v>
      </c>
      <c r="FJ50" s="535" t="str" cm="1">
        <f t="array" ref="FJ50">INDEX(FJ$13:FJ49,$B50+1,1)</f>
        <v>-</v>
      </c>
      <c r="FK50" s="535" cm="1">
        <f t="array" ref="FK50">INDEX(FK$13:FK49,$B50+1,1)</f>
        <v>0</v>
      </c>
      <c r="FL50" s="535" cm="1">
        <f t="array" ref="FL50">INDEX(FL$13:FL49,$B50+1,1)</f>
        <v>0</v>
      </c>
      <c r="FM50" s="535" cm="1">
        <f t="array" ref="FM50">INDEX(FM$13:FM49,$B50+1,1)</f>
        <v>1</v>
      </c>
      <c r="FN50" s="662">
        <f t="shared" si="205"/>
        <v>0.12</v>
      </c>
      <c r="FO50" s="662">
        <f>INDEX(CHOOSE($N50,DataAutumn!i.EL_PropnSold,DataWinter!i.EL_PropnSold,DataSpring!i.EL_PropnSold),$AI50,$T50)*INDEX(i.ELMatedEst,$AB50+1,$T50)*i.dAdultRR_ELPropSold
+INDEX(i.dryman,($AJ50-1)*4+$AI50,FO$7)</f>
        <v>0</v>
      </c>
      <c r="FP50" s="662">
        <f>INDEX(CHOOSE($N50,DataAutumn!i.EL_PropnSold,DataWinter!i.EL_PropnSold,DataSpring!i.EL_PropnSold),$AI50,$T50)*INDEX(i.ELMatedEst,$AB50+1,$T50)*i.dAdultRR_ELPropSold
+INDEX(i.dryman,($AJ50-1)*4+$AI50,FP$7)</f>
        <v>3.125E-2</v>
      </c>
      <c r="FQ50" s="662">
        <f>INDEX(CHOOSE($N50,DataAutumn!i.EL_PropnSold,DataWinter!i.EL_PropnSold,DataSpring!i.EL_PropnSold),$AI50,$T50)*INDEX(i.ELMatedEst,$AB50+1,$T50)*i.dAdultRR_ELPropSold
+INDEX(i.dryman,($AJ50-1)*4+$AI50,FQ$7)</f>
        <v>3.125E-2</v>
      </c>
      <c r="FR50" s="662">
        <f>INDEX(CHOOSE($N50,DataAutumn!i.EL_PropnSold,DataWinter!i.EL_PropnSold,DataSpring!i.EL_PropnSold),$AI50,$T50)*INDEX(i.ELMatedEst,$AB50+1,$T50)*i.dAdultRR_ELPropSold
+INDEX(i.dryman,($AJ50-1)*4+$AI50,FR$7)</f>
        <v>3.125E-2</v>
      </c>
      <c r="FS50" s="663">
        <f>INDEX(CHOOSE($N50,DataAutumn!i.EL_PropnSold,DataWinter!i.EL_PropnSold,DataSpring!i.EL_PropnSold),$AI50,$T50)*INDEX(i.ELMatedEst,$AB50+1,$T50)*i.dAdultLSurv_ELPropSold</f>
        <v>0</v>
      </c>
      <c r="FT50" s="411" t="b">
        <f t="shared" si="234"/>
        <v>0</v>
      </c>
      <c r="FU50" s="411" t="b">
        <f t="shared" si="234"/>
        <v>0</v>
      </c>
      <c r="FV50" s="411" t="b">
        <f t="shared" si="234"/>
        <v>1</v>
      </c>
      <c r="FW50" s="411" t="b">
        <f t="shared" si="234"/>
        <v>0</v>
      </c>
      <c r="FX50" s="411">
        <f t="shared" si="228"/>
        <v>1</v>
      </c>
      <c r="FY50" s="411">
        <f t="shared" si="228"/>
        <v>0</v>
      </c>
      <c r="FZ50" s="411" t="b">
        <f t="shared" si="208"/>
        <v>0</v>
      </c>
      <c r="GA50" s="411" t="b">
        <f t="shared" si="229"/>
        <v>0</v>
      </c>
      <c r="GB50" s="411" t="b">
        <f t="shared" si="229"/>
        <v>0</v>
      </c>
      <c r="GC50" s="411" t="b">
        <f t="shared" si="229"/>
        <v>1</v>
      </c>
      <c r="GD50" s="87">
        <f t="shared" si="235"/>
        <v>2</v>
      </c>
      <c r="GE50" s="87">
        <f t="shared" si="235"/>
        <v>2</v>
      </c>
      <c r="GF50" s="535" cm="1">
        <f t="array" ref="GF50">INDEX(GF$13:GF49,$B50+1,1)</f>
        <v>1</v>
      </c>
      <c r="GG50" s="535" cm="1">
        <f t="array" ref="GG50">INDEX(GG$13:GG49,$B50+1,1)</f>
        <v>1</v>
      </c>
      <c r="GH50" s="535" cm="1">
        <f t="array" ref="GH50">INDEX(GH$13:GH49,$B50+1,1)</f>
        <v>1</v>
      </c>
      <c r="GI50" s="535" cm="1">
        <f t="array" ref="GI50">INDEX(GI$13:GI49,$B50+1,1)</f>
        <v>1</v>
      </c>
      <c r="GJ50" s="535" t="str" cm="1">
        <f t="array" ref="GJ50">INDEX(GJ$13:GJ49,$B50+1,1)</f>
        <v>-</v>
      </c>
      <c r="GK50" s="535" t="str" cm="1">
        <f t="array" ref="GK50">INDEX(GK$13:GK49,$B50+1,1)</f>
        <v>-</v>
      </c>
      <c r="GL50" s="535" t="str" cm="1">
        <f t="array" ref="GL50">INDEX(GL$13:GL49,$B50+1,1)</f>
        <v>-</v>
      </c>
      <c r="GM50" s="535" t="str" cm="1">
        <f t="array" ref="GM50">INDEX(GM$13:GM49,$B50+1,1)</f>
        <v>-</v>
      </c>
      <c r="GN50" s="535" t="b" cm="1">
        <f t="array" ref="GN50">INDEX(GN$13:GN49,$B50+1,1)</f>
        <v>0</v>
      </c>
      <c r="GO50" s="87">
        <f t="shared" si="236"/>
        <v>1</v>
      </c>
      <c r="GP50" s="87">
        <f t="shared" si="236"/>
        <v>1</v>
      </c>
      <c r="GQ50" s="87">
        <f t="shared" si="236"/>
        <v>1</v>
      </c>
      <c r="GR50" s="87">
        <f t="shared" si="236"/>
        <v>1</v>
      </c>
      <c r="GS50" s="87">
        <f t="shared" si="236"/>
        <v>1</v>
      </c>
      <c r="GT50" s="87">
        <f t="shared" si="236"/>
        <v>1</v>
      </c>
      <c r="GU50" s="87">
        <f t="shared" si="236"/>
        <v>1</v>
      </c>
      <c r="GV50" s="87">
        <f t="shared" si="236"/>
        <v>1</v>
      </c>
      <c r="GW50" s="411" cm="1">
        <f t="array" ref="GW50">INDEX(i.dse_type,1,$L50)</f>
        <v>0</v>
      </c>
      <c r="GX50" s="535" t="str" cm="1">
        <f t="array" ref="GX50">INDEX(GX$13:GX49,$B50+1,1)</f>
        <v>-</v>
      </c>
      <c r="GY50" s="535" t="str" cm="1">
        <f t="array" ref="GY50">INDEX(GY$13:GY49,$B50+1,1)</f>
        <v>-</v>
      </c>
      <c r="GZ50" s="535" t="str" cm="1">
        <f t="array" ref="GZ50">INDEX(GZ$13:GZ49,$B50+1,1)</f>
        <v>-</v>
      </c>
      <c r="HA50" s="18"/>
      <c r="HB50" s="535" t="str" cm="1">
        <f t="array" ref="HB50">INDEX(HB$13:HB49,$B50+1,1)</f>
        <v>-</v>
      </c>
      <c r="HC50" s="535" t="str" cm="1">
        <f t="array" ref="HC50">INDEX(HC$13:HC49,$B50+1,1)</f>
        <v>-</v>
      </c>
      <c r="HD50" s="535" cm="1">
        <f t="array" ref="HD50">INDEX(HD$13:HD49,$B50+1,1)</f>
        <v>0</v>
      </c>
      <c r="HE50" s="535" cm="1">
        <f t="array" ref="HE50">INDEX(HE$13:HE49,$B50+1,1)</f>
        <v>0</v>
      </c>
      <c r="HF50" s="535" cm="1">
        <f t="array" ref="HF50">INDEX(HF$13:HF49,$B50+1,1)</f>
        <v>0</v>
      </c>
      <c r="HG50" s="535" cm="1">
        <f t="array" ref="HG50">INDEX(HG$13:HG49,$B50+1,1)</f>
        <v>0</v>
      </c>
      <c r="HH50" s="535" cm="1">
        <f t="array" ref="HH50">INDEX(HH$13:HH49,$B50+1,1)</f>
        <v>0</v>
      </c>
      <c r="HI50" s="535" cm="1">
        <f t="array" ref="HI50">INDEX(HI$13:HI49,$B50+1,1)</f>
        <v>0</v>
      </c>
      <c r="HJ50" s="535" cm="1">
        <f t="array" ref="HJ50">INDEX(HJ$13:HJ49,$B50+1,1)</f>
        <v>0</v>
      </c>
      <c r="HK50" s="535" cm="1">
        <f t="array" ref="HK50">INDEX(HK$13:HK49,$B50+1,1)</f>
        <v>0</v>
      </c>
      <c r="HL50" s="535" cm="1">
        <f t="array" ref="HL50">INDEX(HL$13:HL49,$B50+1,1)</f>
        <v>0</v>
      </c>
      <c r="HM50" s="535" cm="1">
        <f t="array" ref="HM50">INDEX(HM$13:HM49,$B50+1,1)</f>
        <v>0</v>
      </c>
      <c r="HN50" s="535" cm="1">
        <f t="array" ref="HN50">INDEX(HN$13:HN49,$B50+1,1)</f>
        <v>0</v>
      </c>
      <c r="HO50" s="535" cm="1">
        <f t="array" ref="HO50">INDEX(HO$13:HO49,$B50+1,1)</f>
        <v>0</v>
      </c>
      <c r="HP50" s="535" cm="1">
        <f t="array" ref="HP50">INDEX(HP$13:HP49,$B50+1,1)</f>
        <v>0</v>
      </c>
      <c r="HQ50" s="535" cm="1">
        <f t="array" ref="HQ50">INDEX(HQ$13:HQ49,$B50+1,1)</f>
        <v>0</v>
      </c>
      <c r="HR50" s="535" cm="1">
        <f t="array" ref="HR50">INDEX(HR$13:HR49,$B50+1,1)</f>
        <v>0</v>
      </c>
      <c r="HS50" s="535" cm="1">
        <f t="array" ref="HS50">INDEX(HS$13:HS49,$B50+1,1)</f>
        <v>0</v>
      </c>
      <c r="HT50" s="535" cm="1">
        <f t="array" ref="HT50">INDEX(HT$13:HT49,$B50+1,1)</f>
        <v>0</v>
      </c>
      <c r="HU50" s="535" cm="1">
        <f t="array" ref="HU50">INDEX(HU$13:HU49,$B50+1,1)</f>
        <v>0</v>
      </c>
      <c r="HV50" s="535" cm="1">
        <f t="array" ref="HV50">INDEX(HV$13:HV49,$B50+1,1)</f>
        <v>0</v>
      </c>
      <c r="HW50" s="535" cm="1">
        <f t="array" ref="HW50">INDEX(HW$13:HW49,$B50+1,1)</f>
        <v>0</v>
      </c>
      <c r="HX50" s="535" cm="1">
        <f t="array" ref="HX50">INDEX(HX$13:HX49,$B50+1,1)</f>
        <v>0</v>
      </c>
      <c r="HY50" s="535" cm="1">
        <f t="array" ref="HY50">INDEX(HY$13:HY49,$B50+1,1)</f>
        <v>0</v>
      </c>
      <c r="HZ50" s="535" cm="1">
        <f t="array" ref="HZ50">INDEX(HZ$13:HZ49,$B50+1,1)</f>
        <v>0</v>
      </c>
      <c r="IA50" s="535" cm="1">
        <f t="array" ref="IA50">INDEX(IA$13:IA49,$B50+1,1)</f>
        <v>0</v>
      </c>
      <c r="IB50" s="535" cm="1">
        <f t="array" ref="IB50">INDEX(IB$13:IB49,$B50+1,1)</f>
        <v>0</v>
      </c>
      <c r="IC50" s="535" cm="1">
        <f t="array" ref="IC50">INDEX(IC$13:IC49,$B50+1,1)</f>
        <v>0</v>
      </c>
      <c r="ID50" s="535" cm="1">
        <f t="array" ref="ID50">INDEX(ID$13:ID49,$B50+1,1)</f>
        <v>0</v>
      </c>
      <c r="IE50" s="535" cm="1">
        <f t="array" ref="IE50">INDEX(IE$13:IE49,$B50+1,1)</f>
        <v>0</v>
      </c>
      <c r="IF50" s="535" cm="1">
        <f t="array" ref="IF50">INDEX(IF$13:IF49,$B50+1,1)</f>
        <v>0</v>
      </c>
      <c r="IG50" s="535" cm="1">
        <f t="array" ref="IG50">INDEX(IG$13:IG49,$B50+1,1)</f>
        <v>0</v>
      </c>
      <c r="IH50" s="535" cm="1">
        <f t="array" ref="IH50">INDEX(IH$13:IH49,$B50+1,1)</f>
        <v>0</v>
      </c>
      <c r="II50" s="535" cm="1">
        <f t="array" ref="II50">INDEX(II$13:II49,$B50+1,1)</f>
        <v>0</v>
      </c>
      <c r="IJ50" s="535" cm="1">
        <f t="array" ref="IJ50">INDEX(IJ$13:IJ49,$B50+1,1)</f>
        <v>0</v>
      </c>
      <c r="IK50" s="535" cm="1">
        <f t="array" ref="IK50">INDEX(IK$13:IK49,$B50+1,1)</f>
        <v>0</v>
      </c>
      <c r="IL50" s="535" cm="1">
        <f t="array" ref="IL50">INDEX(IL$13:IL49,$B50+1,1)</f>
        <v>0</v>
      </c>
      <c r="IM50" s="535" cm="1">
        <f t="array" ref="IM50">INDEX(IM$13:IM49,$B50+1,1)</f>
        <v>0</v>
      </c>
      <c r="IN50" s="535" cm="1">
        <f t="array" ref="IN50">INDEX(IN$13:IN49,$B50+1,1)</f>
        <v>0</v>
      </c>
      <c r="IO50" s="535" cm="1">
        <f t="array" ref="IO50">INDEX(IO$13:IO49,$B50+1,1)</f>
        <v>0</v>
      </c>
      <c r="IP50" s="535" cm="1">
        <f t="array" ref="IP50">INDEX(IP$13:IP49,$B50+1,1)</f>
        <v>0</v>
      </c>
      <c r="IQ50" s="535" cm="1">
        <f t="array" ref="IQ50">INDEX(IQ$13:IQ49,$B50+1,1)</f>
        <v>0</v>
      </c>
      <c r="IR50" s="535" cm="1">
        <f t="array" ref="IR50">INDEX(IR$13:IR49,$B50+1,1)</f>
        <v>0</v>
      </c>
      <c r="IS50" s="535" cm="1">
        <f t="array" ref="IS50">INDEX(IS$13:IS49,$B50+1,1)</f>
        <v>0</v>
      </c>
      <c r="IT50" s="535" cm="1">
        <f t="array" ref="IT50">INDEX(IT$13:IT49,$B50+1,1)</f>
        <v>0</v>
      </c>
      <c r="IU50" s="535" cm="1">
        <f t="array" ref="IU50">INDEX(IU$13:IU49,$B50+1,1)</f>
        <v>0</v>
      </c>
      <c r="IV50" s="535" cm="1">
        <f t="array" ref="IV50">INDEX(IV$13:IV49,$B50+1,1)</f>
        <v>0</v>
      </c>
      <c r="IW50" s="535" cm="1">
        <f t="array" ref="IW50">INDEX(IW$13:IW49,$B50+1,1)</f>
        <v>0</v>
      </c>
      <c r="IX50" s="535" cm="1">
        <f t="array" ref="IX50">INDEX(IX$13:IX49,$B50+1,1)</f>
        <v>0</v>
      </c>
      <c r="IY50" s="535" cm="1">
        <f t="array" ref="IY50">INDEX(IY$13:IY49,$B50+1,1)</f>
        <v>0</v>
      </c>
      <c r="IZ50" s="535" cm="1">
        <f t="array" ref="IZ50">INDEX(IZ$13:IZ49,$B50+1,1)</f>
        <v>0</v>
      </c>
      <c r="JA50" s="535" cm="1">
        <f t="array" ref="JA50">INDEX(JA$13:JA49,$B50+1,1)</f>
        <v>0</v>
      </c>
      <c r="JB50" s="535" cm="1">
        <f t="array" ref="JB50">INDEX(JB$13:JB49,$B50+1,1)</f>
        <v>0</v>
      </c>
      <c r="JC50" s="535" cm="1">
        <f t="array" ref="JC50">INDEX(JC$13:JC49,$B50+1,1)</f>
        <v>0</v>
      </c>
      <c r="JD50" s="535" cm="1">
        <f t="array" ref="JD50">INDEX(JD$13:JD49,$B50+1,1)</f>
        <v>0</v>
      </c>
      <c r="JE50" s="535" cm="1">
        <f t="array" ref="JE50">INDEX(JE$13:JE49,$B50+1,1)</f>
        <v>0</v>
      </c>
      <c r="JF50" s="18"/>
      <c r="JG50" s="535" t="str" cm="1">
        <f t="array" ref="JG50">INDEX(JG$13:JG49,$B50+1,1)</f>
        <v>-</v>
      </c>
      <c r="JH50" s="535" t="str" cm="1">
        <f t="array" ref="JH50">INDEX(JH$13:JH49,$B50+1,1)</f>
        <v>-</v>
      </c>
      <c r="JI50" s="535" t="str" cm="1">
        <f t="array" ref="JI50">INDEX(JI$13:JI49,$B50+1,1)</f>
        <v>-</v>
      </c>
      <c r="JJ50" s="535" t="str" cm="1">
        <f t="array" ref="JJ50">INDEX(JJ$13:JJ49,$B50+1,1)</f>
        <v>-</v>
      </c>
      <c r="JK50" s="535" t="str" cm="1">
        <f t="array" ref="JK50">INDEX(JK$13:JK49,$B50+1,1)</f>
        <v>-</v>
      </c>
      <c r="JL50" s="535" cm="1">
        <f t="array" ref="JL50">INDEX(JL$13:JL49,$B50+1,1)</f>
        <v>1</v>
      </c>
      <c r="JM50" s="535" cm="1">
        <f t="array" ref="JM50">INDEX(JM$13:JM49,$B50+1,1)</f>
        <v>1</v>
      </c>
      <c r="JN50" s="535" t="str" cm="1">
        <f t="array" ref="JN50">INDEX(JN$13:JN49,$B50+1,1)</f>
        <v>-</v>
      </c>
      <c r="JO50" s="535" t="str" cm="1">
        <f t="array" ref="JO50">INDEX(JO$13:JO49,$B50+1,1)</f>
        <v>-</v>
      </c>
      <c r="JP50" s="535" t="str" cm="1">
        <f t="array" ref="JP50">INDEX(JP$13:JP49,$B50+1,1)</f>
        <v>-</v>
      </c>
      <c r="JQ50" s="535" t="str" cm="1">
        <f t="array" ref="JQ50">INDEX(JQ$13:JQ49,$B50+1,1)</f>
        <v>-</v>
      </c>
      <c r="JR50" s="535" t="str" cm="1">
        <f t="array" ref="JR50">INDEX(JR$13:JR49,$B50+1,1)</f>
        <v>-</v>
      </c>
      <c r="JS50" s="535" t="str" cm="1">
        <f t="array" ref="JS50">INDEX(JS$13:JS49,$B50+1,1)</f>
        <v>-</v>
      </c>
      <c r="JT50" s="535" t="str" cm="1">
        <f t="array" ref="JT50">INDEX(JT$13:JT49,$B50+1,1)</f>
        <v>-</v>
      </c>
      <c r="JU50" s="535" t="str" cm="1">
        <f t="array" ref="JU50">INDEX(JU$13:JU49,$B50+1,1)</f>
        <v>-</v>
      </c>
      <c r="JV50" s="535" t="str" cm="1">
        <f t="array" ref="JV50">INDEX(JV$13:JV49,$B50+1,1)</f>
        <v>-</v>
      </c>
      <c r="JW50" s="535" t="str" cm="1">
        <f t="array" ref="JW50">INDEX(JW$13:JW49,$B50+1,1)</f>
        <v>-</v>
      </c>
      <c r="JX50" s="535" t="str" cm="1">
        <f t="array" ref="JX50">INDEX(JX$13:JX49,$B50+1,1)</f>
        <v>-</v>
      </c>
      <c r="JY50" s="535" t="str" cm="1">
        <f t="array" ref="JY50">INDEX(JY$13:JY49,$B50+1,1)</f>
        <v>-</v>
      </c>
      <c r="JZ50" s="535" t="str" cm="1">
        <f t="array" ref="JZ50">INDEX(JZ$13:JZ49,$B50+1,1)</f>
        <v>-</v>
      </c>
      <c r="KA50" s="535" t="str" cm="1">
        <f t="array" ref="KA50">INDEX(KA$13:KA49,$B50+1,1)</f>
        <v>-</v>
      </c>
      <c r="KB50" s="535" t="str" cm="1">
        <f t="array" ref="KB50">INDEX(KB$13:KB49,$B50+1,1)</f>
        <v>-</v>
      </c>
      <c r="KC50" s="535" t="str" cm="1">
        <f t="array" ref="KC50">INDEX(KC$13:KC49,$B50+1,1)</f>
        <v>-</v>
      </c>
      <c r="KD50" s="535" t="str" cm="1">
        <f t="array" ref="KD50">INDEX(KD$13:KD49,$B50+1,1)</f>
        <v>-</v>
      </c>
      <c r="KE50" s="535" t="str" cm="1">
        <f t="array" ref="KE50">INDEX(KE$13:KE49,$B50+1,1)</f>
        <v>-</v>
      </c>
      <c r="KF50" s="535" t="str" cm="1">
        <f t="array" ref="KF50">INDEX(KF$13:KF49,$B50+1,1)</f>
        <v>-</v>
      </c>
      <c r="KG50" s="535" t="str" cm="1">
        <f t="array" ref="KG50">INDEX(KG$13:KG49,$B50+1,1)</f>
        <v>-</v>
      </c>
      <c r="KH50" s="535" t="str" cm="1">
        <f t="array" ref="KH50">INDEX(KH$13:KH49,$B50+1,1)</f>
        <v>-</v>
      </c>
      <c r="KI50" s="535" cm="1">
        <f t="array" ref="KI50">INDEX(KI$13:KI49,$B50+1,1)</f>
        <v>0</v>
      </c>
      <c r="KJ50" s="535" t="str" cm="1">
        <f t="array" ref="KJ50">INDEX(KJ$13:KJ49,$B50+1,1)</f>
        <v>-</v>
      </c>
      <c r="KK50" s="535" cm="1">
        <f t="array" ref="KK50">INDEX(KK$13:KK49,$B50+1,1)</f>
        <v>1</v>
      </c>
      <c r="KL50" s="535" cm="1">
        <f t="array" ref="KL50">INDEX(KL$13:KL49,$B50+1,1)</f>
        <v>0</v>
      </c>
      <c r="KM50" s="535" cm="1">
        <f t="array" ref="KM50">INDEX(KM$13:KM49,$B50+1,1)</f>
        <v>0</v>
      </c>
      <c r="KN50" s="535" cm="1">
        <f t="array" ref="KN50">INDEX(KN$13:KN49,$B50+1,1)</f>
        <v>0</v>
      </c>
      <c r="KO50" s="535" cm="1">
        <f t="array" ref="KO50">INDEX(KO$13:KO49,$B50+1,1)</f>
        <v>0</v>
      </c>
      <c r="KP50" s="535" cm="1">
        <f t="array" ref="KP50">INDEX(KP$13:KP49,$B50+1,1)</f>
        <v>0</v>
      </c>
      <c r="KQ50" s="535" cm="1">
        <f t="array" ref="KQ50">INDEX(KQ$13:KQ49,$B50+1,1)</f>
        <v>0</v>
      </c>
      <c r="KR50" s="535" cm="1">
        <f t="array" ref="KR50">INDEX(KR$13:KR49,$B50+1,1)</f>
        <v>0</v>
      </c>
      <c r="KS50" s="535" cm="1">
        <f t="array" ref="KS50">INDEX(KS$13:KS49,$B50+1,1)</f>
        <v>1</v>
      </c>
      <c r="KT50" s="535" cm="1">
        <f t="array" ref="KT50">INDEX(KT$13:KT49,$B50+1,1)</f>
        <v>0</v>
      </c>
      <c r="KU50" s="535" cm="1">
        <f t="array" ref="KU50">INDEX(KU$13:KU49,$B50+1,1)</f>
        <v>0</v>
      </c>
      <c r="KV50" s="535" cm="1">
        <f t="array" ref="KV50">INDEX(KV$13:KV49,$B50+1,1)</f>
        <v>0</v>
      </c>
      <c r="KW50" s="535" cm="1">
        <f t="array" ref="KW50">INDEX(KW$13:KW49,$B50+1,1)</f>
        <v>0</v>
      </c>
      <c r="KX50" s="535" cm="1">
        <f t="array" ref="KX50">INDEX(KX$13:KX49,$B50+1,1)</f>
        <v>0</v>
      </c>
      <c r="KY50" s="18"/>
      <c r="KZ50" s="541" t="s">
        <v>30</v>
      </c>
      <c r="LA50" s="541" t="s">
        <v>30</v>
      </c>
      <c r="LB50" s="541" t="s">
        <v>30</v>
      </c>
      <c r="LC50" s="541" t="s">
        <v>30</v>
      </c>
      <c r="LD50" s="541" t="s">
        <v>30</v>
      </c>
      <c r="LE50" s="541" t="s">
        <v>30</v>
      </c>
      <c r="LF50" s="541" t="s">
        <v>30</v>
      </c>
      <c r="LG50" s="541" t="s">
        <v>30</v>
      </c>
      <c r="LH50" s="541" t="s">
        <v>30</v>
      </c>
      <c r="LI50" s="541" t="s">
        <v>30</v>
      </c>
      <c r="LJ50" s="541" t="s">
        <v>30</v>
      </c>
      <c r="LK50" s="541" t="s">
        <v>30</v>
      </c>
      <c r="LL50" s="541" t="s">
        <v>30</v>
      </c>
      <c r="LM50" s="541" t="s">
        <v>30</v>
      </c>
      <c r="LN50" s="541" t="s">
        <v>30</v>
      </c>
      <c r="LO50" s="541" t="s">
        <v>30</v>
      </c>
      <c r="LP50" s="535" cm="1">
        <f t="array" ref="LP50">INDEX(LP$13:LP49,$B50+1,1)</f>
        <v>0</v>
      </c>
      <c r="LQ50" s="535" cm="1">
        <f t="array" ref="LQ50">INDEX(LQ$13:LQ49,$B50+1,1)</f>
        <v>0</v>
      </c>
      <c r="LR50" s="535" cm="1">
        <f t="array" ref="LR50">INDEX(LR$13:LR49,$B50+1,1)</f>
        <v>0</v>
      </c>
      <c r="LS50" s="535" cm="1">
        <f t="array" ref="LS50">INDEX(LS$13:LS49,$B50+1,1)</f>
        <v>0</v>
      </c>
      <c r="LT50" s="535" cm="1">
        <f t="array" ref="LT50">INDEX(LT$13:LT49,$B50+1,1)</f>
        <v>0</v>
      </c>
      <c r="LU50" s="535" cm="1">
        <f t="array" ref="LU50">INDEX(LU$13:LU49,$B50+1,1)</f>
        <v>0</v>
      </c>
      <c r="LV50" s="535" cm="1">
        <f t="array" ref="LV50">INDEX(LV$13:LV49,$B50+1,1)</f>
        <v>0</v>
      </c>
      <c r="LW50" s="535" cm="1">
        <f t="array" ref="LW50">INDEX(LW$13:LW49,$B50+1,1)</f>
        <v>0</v>
      </c>
      <c r="LX50" s="535" cm="1">
        <f t="array" ref="LX50">INDEX(LX$13:LX49,$B50+1,1)</f>
        <v>0</v>
      </c>
      <c r="LY50" s="535" cm="1">
        <f t="array" ref="LY50">INDEX(LY$13:LY49,$B50+1,1)</f>
        <v>0</v>
      </c>
      <c r="LZ50" s="535" cm="1">
        <f t="array" ref="LZ50">INDEX(LZ$13:LZ49,$B50+1,1)</f>
        <v>0</v>
      </c>
      <c r="MA50" s="535" cm="1">
        <f t="array" ref="MA50">INDEX(MA$13:MA49,$B50+1,1)</f>
        <v>0</v>
      </c>
      <c r="MB50" s="535" cm="1">
        <f t="array" ref="MB50">INDEX(MB$13:MB49,$B50+1,1)</f>
        <v>0</v>
      </c>
      <c r="MC50" s="535" cm="1">
        <f t="array" ref="MC50">INDEX(MC$13:MC49,$B50+1,1)</f>
        <v>0</v>
      </c>
      <c r="MD50" s="535" cm="1">
        <f t="array" ref="MD50">INDEX(MD$13:MD49,$B50+1,1)</f>
        <v>0</v>
      </c>
      <c r="ME50" s="535" cm="1">
        <f t="array" ref="ME50">INDEX(ME$13:ME49,$B50+1,1)</f>
        <v>0</v>
      </c>
      <c r="MF50" s="535" cm="1">
        <f t="array" ref="MF50">INDEX(MF$13:MF49,$B50+1,1)</f>
        <v>0</v>
      </c>
      <c r="MG50" s="535" cm="1">
        <f t="array" ref="MG50">INDEX(MG$13:MG49,$B50+1,1)</f>
        <v>0</v>
      </c>
      <c r="MH50" s="535" cm="1">
        <f t="array" ref="MH50">INDEX(MH$13:MH49,$B50+1,1)</f>
        <v>0</v>
      </c>
      <c r="MI50" s="535" cm="1">
        <f t="array" ref="MI50">INDEX(MI$13:MI49,$B50+1,1)</f>
        <v>0</v>
      </c>
      <c r="MJ50" s="535" cm="1">
        <f t="array" ref="MJ50">INDEX(MJ$13:MJ49,$B50+1,1)</f>
        <v>0</v>
      </c>
      <c r="MK50" s="535" cm="1">
        <f t="array" ref="MK50">INDEX(MK$13:MK49,$B50+1,1)</f>
        <v>0</v>
      </c>
      <c r="ML50" s="535" cm="1">
        <f t="array" ref="ML50">INDEX(ML$13:ML49,$B50+1,1)</f>
        <v>0</v>
      </c>
      <c r="MM50" s="535" cm="1">
        <f t="array" ref="MM50">INDEX(MM$13:MM49,$B50+1,1)</f>
        <v>0</v>
      </c>
      <c r="MN50" s="535" cm="1">
        <f t="array" ref="MN50">INDEX(MN$13:MN49,$B50+1,1)</f>
        <v>0</v>
      </c>
      <c r="MO50" s="535" cm="1">
        <f t="array" ref="MO50">INDEX(MO$13:MO49,$B50+1,1)</f>
        <v>0</v>
      </c>
      <c r="MP50" s="535" cm="1">
        <f t="array" ref="MP50">INDEX(MP$13:MP49,$B50+1,1)</f>
        <v>0</v>
      </c>
      <c r="MQ50" s="535" cm="1">
        <f t="array" ref="MQ50">INDEX(MQ$13:MQ49,$B50+1,1)</f>
        <v>0</v>
      </c>
      <c r="MR50" s="535" cm="1">
        <f t="array" ref="MR50">INDEX(MR$13:MR49,$B50+1,1)</f>
        <v>0</v>
      </c>
      <c r="MS50" s="535" cm="1">
        <f t="array" ref="MS50">INDEX(MS$13:MS49,$B50+1,1)</f>
        <v>0</v>
      </c>
      <c r="MT50" s="535" cm="1">
        <f t="array" ref="MT50">INDEX(MT$13:MT49,$B50+1,1)</f>
        <v>0</v>
      </c>
      <c r="MU50" s="535" cm="1">
        <f t="array" ref="MU50">INDEX(MU$13:MU49,$B50+1,1)</f>
        <v>0</v>
      </c>
      <c r="MV50" s="535" cm="1">
        <f t="array" ref="MV50">INDEX(MV$13:MV49,$B50+1,1)</f>
        <v>0</v>
      </c>
      <c r="MW50" s="535" cm="1">
        <f t="array" ref="MW50">INDEX(MW$13:MW49,$B50+1,1)</f>
        <v>0</v>
      </c>
      <c r="MX50" s="535" cm="1">
        <f t="array" ref="MX50">INDEX(MX$13:MX49,$B50+1,1)</f>
        <v>0</v>
      </c>
      <c r="MY50" s="535" cm="1">
        <f t="array" ref="MY50">INDEX(MY$13:MY49,$B50+1,1)</f>
        <v>0</v>
      </c>
      <c r="MZ50" s="535" cm="1">
        <f t="array" ref="MZ50">INDEX(MZ$13:MZ49,$B50+1,1)</f>
        <v>0</v>
      </c>
      <c r="NA50" s="535" cm="1">
        <f t="array" ref="NA50">INDEX(NA$13:NA49,$B50+1,1)</f>
        <v>0</v>
      </c>
      <c r="NB50" s="535" cm="1">
        <f t="array" ref="NB50">INDEX(NB$13:NB49,$B50+1,1)</f>
        <v>0</v>
      </c>
      <c r="NC50" s="535" cm="1">
        <f t="array" ref="NC50">INDEX(NC$13:NC49,$B50+1,1)</f>
        <v>0</v>
      </c>
      <c r="ND50" s="535" cm="1">
        <f t="array" ref="ND50">INDEX(ND$13:ND49,$B50+1,1)</f>
        <v>0</v>
      </c>
      <c r="NE50" s="535" cm="1">
        <f t="array" ref="NE50">INDEX(NE$13:NE49,$B50+1,1)</f>
        <v>0</v>
      </c>
      <c r="NF50" s="535" cm="1">
        <f t="array" ref="NF50">INDEX(NF$13:NF49,$B50+1,1)</f>
        <v>0</v>
      </c>
      <c r="NG50" s="535" cm="1">
        <f t="array" ref="NG50">INDEX(NG$13:NG49,$B50+1,1)</f>
        <v>0</v>
      </c>
      <c r="NH50" s="535" cm="1">
        <f t="array" ref="NH50">INDEX(NH$13:NH49,$B50+1,1)</f>
        <v>0</v>
      </c>
      <c r="NI50" s="535" cm="1">
        <f t="array" ref="NI50">INDEX(NI$13:NI49,$B50+1,1)</f>
        <v>0</v>
      </c>
      <c r="NJ50" s="535" cm="1">
        <f t="array" ref="NJ50">INDEX(NJ$13:NJ49,$B50+1,1)</f>
        <v>0</v>
      </c>
      <c r="NK50" s="535" cm="1">
        <f t="array" ref="NK50">INDEX(NK$13:NK49,$B50+1,1)</f>
        <v>0</v>
      </c>
      <c r="NL50" s="535" cm="1">
        <f t="array" ref="NL50">INDEX(NL$13:NL49,$B50+1,1)</f>
        <v>0</v>
      </c>
      <c r="NM50" s="535" cm="1">
        <f t="array" ref="NM50">INDEX(NM$13:NM49,$B50+1,1)</f>
        <v>0</v>
      </c>
      <c r="NN50" s="535" cm="1">
        <f t="array" ref="NN50">INDEX(NN$13:NN49,$B50+1,1)</f>
        <v>0</v>
      </c>
      <c r="NO50" s="535" cm="1">
        <f t="array" ref="NO50">INDEX(NO$13:NO49,$B50+1,1)</f>
        <v>0</v>
      </c>
      <c r="NP50" s="535" cm="1">
        <f t="array" ref="NP50">INDEX(NP$13:NP49,$B50+1,1)</f>
        <v>0</v>
      </c>
      <c r="NQ50" s="535" cm="1">
        <f t="array" ref="NQ50">INDEX(NQ$13:NQ49,$B50+1,1)</f>
        <v>0</v>
      </c>
      <c r="NR50" s="535" cm="1">
        <f t="array" ref="NR50">INDEX(NR$13:NR49,$B50+1,1)</f>
        <v>0</v>
      </c>
      <c r="NS50" s="535" cm="1">
        <f t="array" ref="NS50">INDEX(NS$13:NS49,$B50+1,1)</f>
        <v>0</v>
      </c>
      <c r="NT50" s="535" cm="1">
        <f t="array" ref="NT50">INDEX(NT$13:NT49,$B50+1,1)</f>
        <v>0</v>
      </c>
      <c r="NU50" s="535" cm="1">
        <f t="array" ref="NU50">INDEX(NU$13:NU49,$B50+1,1)</f>
        <v>0</v>
      </c>
      <c r="NV50" s="535" cm="1">
        <f t="array" ref="NV50">INDEX(NV$13:NV49,$B50+1,1)</f>
        <v>0</v>
      </c>
      <c r="NW50" s="535" cm="1">
        <f t="array" ref="NW50">INDEX(NW$13:NW49,$B50+1,1)</f>
        <v>0</v>
      </c>
      <c r="NX50" s="535" cm="1">
        <f t="array" ref="NX50">INDEX(NX$13:NX49,$B50+1,1)</f>
        <v>0</v>
      </c>
      <c r="NY50" s="535" cm="1">
        <f t="array" ref="NY50">INDEX(NY$13:NY49,$B50+1,1)</f>
        <v>0</v>
      </c>
      <c r="NZ50" s="535" cm="1">
        <f t="array" ref="NZ50">INDEX(NZ$13:NZ49,$B50+1,1)</f>
        <v>0</v>
      </c>
      <c r="OA50" s="535" cm="1">
        <f t="array" ref="OA50">INDEX(OA$13:OA49,$B50+1,1)</f>
        <v>0</v>
      </c>
      <c r="OB50" s="535" cm="1">
        <f t="array" ref="OB50">INDEX(OB$13:OB49,$B50+1,1)</f>
        <v>0</v>
      </c>
      <c r="OC50" s="535" cm="1">
        <f t="array" ref="OC50">INDEX(OC$13:OC49,$B50+1,1)</f>
        <v>0</v>
      </c>
      <c r="OD50" s="535" cm="1">
        <f t="array" ref="OD50">INDEX(OD$13:OD49,$B50+1,1)</f>
        <v>0</v>
      </c>
      <c r="OE50" s="535" cm="1">
        <f t="array" ref="OE50">INDEX(OE$13:OE49,$B50+1,1)</f>
        <v>0</v>
      </c>
      <c r="OF50" s="535" cm="1">
        <f t="array" ref="OF50">INDEX(OF$13:OF49,$B50+1,1)</f>
        <v>0</v>
      </c>
      <c r="OG50" s="535" cm="1">
        <f t="array" ref="OG50">INDEX(OG$13:OG49,$B50+1,1)</f>
        <v>0</v>
      </c>
      <c r="OH50" s="535" cm="1">
        <f t="array" ref="OH50">INDEX(OH$13:OH49,$B50+1,1)</f>
        <v>0</v>
      </c>
      <c r="OI50" s="535" cm="1">
        <f t="array" ref="OI50">INDEX(OI$13:OI49,$B50+1,1)</f>
        <v>0</v>
      </c>
      <c r="OJ50" s="535" cm="1">
        <f t="array" ref="OJ50">INDEX(OJ$13:OJ49,$B50+1,1)</f>
        <v>0</v>
      </c>
      <c r="OK50" s="535" cm="1">
        <f t="array" ref="OK50">INDEX(OK$13:OK49,$B50+1,1)</f>
        <v>0</v>
      </c>
      <c r="OL50" s="535" cm="1">
        <f t="array" ref="OL50">INDEX(OL$13:OL49,$B50+1,1)</f>
        <v>0</v>
      </c>
      <c r="OM50" s="535" cm="1">
        <f t="array" ref="OM50">INDEX(OM$13:OM49,$B50+1,1)</f>
        <v>0</v>
      </c>
      <c r="ON50" s="535" cm="1">
        <f t="array" ref="ON50">INDEX(ON$13:ON49,$B50+1,1)</f>
        <v>0</v>
      </c>
      <c r="OO50" s="535" cm="1">
        <f t="array" ref="OO50">INDEX(OO$13:OO49,$B50+1,1)</f>
        <v>0</v>
      </c>
      <c r="OP50" s="535" cm="1">
        <f t="array" ref="OP50">INDEX(OP$13:OP49,$B50+1,1)</f>
        <v>0</v>
      </c>
      <c r="OQ50" s="535" cm="1">
        <f t="array" ref="OQ50">INDEX(OQ$13:OQ49,$B50+1,1)</f>
        <v>0</v>
      </c>
      <c r="OR50" s="535" cm="1">
        <f t="array" ref="OR50">INDEX(OR$13:OR49,$B50+1,1)</f>
        <v>0</v>
      </c>
      <c r="OS50" s="535" cm="1">
        <f t="array" ref="OS50">INDEX(OS$13:OS49,$B50+1,1)</f>
        <v>0</v>
      </c>
      <c r="OT50" s="535" cm="1">
        <f t="array" ref="OT50">INDEX(OT$13:OT49,$B50+1,1)</f>
        <v>0</v>
      </c>
      <c r="OU50" s="535" cm="1">
        <f t="array" ref="OU50">INDEX(OU$13:OU49,$B50+1,1)</f>
        <v>0</v>
      </c>
      <c r="OV50" s="535" cm="1">
        <f t="array" ref="OV50">INDEX(OV$13:OV49,$B50+1,1)</f>
        <v>0</v>
      </c>
      <c r="OW50" s="535" cm="1">
        <f t="array" ref="OW50">INDEX(OW$13:OW49,$B50+1,1)</f>
        <v>0</v>
      </c>
      <c r="OX50" s="535" cm="1">
        <f t="array" ref="OX50">INDEX(OX$13:OX49,$B50+1,1)</f>
        <v>0</v>
      </c>
      <c r="OY50" s="535" cm="1">
        <f t="array" ref="OY50">INDEX(OY$13:OY49,$B50+1,1)</f>
        <v>0</v>
      </c>
      <c r="OZ50" s="535" cm="1">
        <f t="array" ref="OZ50">INDEX(OZ$13:OZ49,$B50+1,1)</f>
        <v>0</v>
      </c>
      <c r="PA50" s="535" cm="1">
        <f t="array" ref="PA50">INDEX(PA$13:PA49,$B50+1,1)</f>
        <v>0</v>
      </c>
      <c r="PB50" s="535" cm="1">
        <f t="array" ref="PB50">INDEX(PB$13:PB49,$B50+1,1)</f>
        <v>0</v>
      </c>
      <c r="PC50" s="535" cm="1">
        <f t="array" ref="PC50">INDEX(PC$13:PC49,$B50+1,1)</f>
        <v>0</v>
      </c>
      <c r="PD50" s="535" cm="1">
        <f t="array" ref="PD50">INDEX(PD$13:PD49,$B50+1,1)</f>
        <v>0</v>
      </c>
      <c r="PE50" s="535" cm="1">
        <f t="array" ref="PE50">INDEX(PE$13:PE49,$B50+1,1)</f>
        <v>0</v>
      </c>
      <c r="PF50" s="535" cm="1">
        <f t="array" ref="PF50">INDEX(PF$13:PF49,$B50+1,1)</f>
        <v>0</v>
      </c>
      <c r="PG50" s="535" cm="1">
        <f t="array" ref="PG50">INDEX(PG$13:PG49,$B50+1,1)</f>
        <v>0</v>
      </c>
      <c r="PH50" s="535" cm="1">
        <f t="array" ref="PH50">INDEX(PH$13:PH49,$B50+1,1)</f>
        <v>0</v>
      </c>
      <c r="PI50" s="535" cm="1">
        <f t="array" ref="PI50">INDEX(PI$13:PI49,$B50+1,1)</f>
        <v>0</v>
      </c>
      <c r="PJ50" s="535" cm="1">
        <f t="array" ref="PJ50">INDEX(PJ$13:PJ49,$B50+1,1)</f>
        <v>0</v>
      </c>
      <c r="PK50" s="535" cm="1">
        <f t="array" ref="PK50">INDEX(PK$13:PK49,$B50+1,1)</f>
        <v>0</v>
      </c>
      <c r="PL50" s="535" cm="1">
        <f t="array" ref="PL50">INDEX(PL$13:PL49,$B50+1,1)</f>
        <v>0</v>
      </c>
      <c r="PM50" s="535" cm="1">
        <f t="array" ref="PM50">INDEX(PM$13:PM49,$B50+1,1)</f>
        <v>0</v>
      </c>
      <c r="PN50" s="535" cm="1">
        <f t="array" ref="PN50">INDEX(PN$13:PN49,$B50+1,1)</f>
        <v>0</v>
      </c>
      <c r="PO50" s="535" cm="1">
        <f t="array" ref="PO50">INDEX(PO$13:PO49,$B50+1,1)</f>
        <v>0</v>
      </c>
      <c r="PP50" s="535" cm="1">
        <f t="array" ref="PP50">INDEX(PP$13:PP49,$B50+1,1)</f>
        <v>0</v>
      </c>
      <c r="PQ50" s="535" cm="1">
        <f t="array" ref="PQ50">INDEX(PQ$13:PQ49,$B50+1,1)</f>
        <v>0</v>
      </c>
      <c r="PR50" s="535" cm="1">
        <f t="array" ref="PR50">INDEX(PR$13:PR49,$B50+1,1)</f>
        <v>0</v>
      </c>
      <c r="PS50" s="535" cm="1">
        <f t="array" ref="PS50">INDEX(PS$13:PS49,$B50+1,1)</f>
        <v>0</v>
      </c>
      <c r="PT50" s="535" cm="1">
        <f t="array" ref="PT50">INDEX(PT$13:PT49,$B50+1,1)</f>
        <v>0</v>
      </c>
      <c r="PU50" s="535" cm="1">
        <f t="array" ref="PU50">INDEX(PU$13:PU49,$B50+1,1)</f>
        <v>0</v>
      </c>
      <c r="PV50" s="535" cm="1">
        <f t="array" ref="PV50">INDEX(PV$13:PV49,$B50+1,1)</f>
        <v>0</v>
      </c>
      <c r="PW50" s="535" cm="1">
        <f t="array" ref="PW50">INDEX(PW$13:PW49,$B50+1,1)</f>
        <v>0</v>
      </c>
      <c r="PX50" s="535" cm="1">
        <f t="array" ref="PX50">INDEX(PX$13:PX49,$B50+1,1)</f>
        <v>0</v>
      </c>
      <c r="PY50" s="535" cm="1">
        <f t="array" ref="PY50">INDEX(PY$13:PY49,$B50+1,1)</f>
        <v>0</v>
      </c>
      <c r="PZ50" s="535" cm="1">
        <f t="array" ref="PZ50">INDEX(PZ$13:PZ49,$B50+1,1)</f>
        <v>0</v>
      </c>
      <c r="QA50" s="535" cm="1">
        <f t="array" ref="QA50">INDEX(QA$13:QA49,$B50+1,1)</f>
        <v>0</v>
      </c>
      <c r="QB50" s="535" cm="1">
        <f t="array" ref="QB50">INDEX(QB$13:QB49,$B50+1,1)</f>
        <v>0</v>
      </c>
      <c r="QC50" s="535" cm="1">
        <f t="array" ref="QC50">INDEX(QC$13:QC49,$B50+1,1)</f>
        <v>0</v>
      </c>
      <c r="QD50" s="535" cm="1">
        <f t="array" ref="QD50">INDEX(QD$13:QD49,$B50+1,1)</f>
        <v>0</v>
      </c>
      <c r="QE50" s="535" cm="1">
        <f t="array" ref="QE50">INDEX(QE$13:QE49,$B50+1,1)</f>
        <v>0</v>
      </c>
      <c r="QF50" s="535" cm="1">
        <f t="array" ref="QF50">INDEX(QF$13:QF49,$B50+1,1)</f>
        <v>0</v>
      </c>
      <c r="QG50" s="535" cm="1">
        <f t="array" ref="QG50">INDEX(QG$13:QG49,$B50+1,1)</f>
        <v>0</v>
      </c>
      <c r="QH50" s="535" cm="1">
        <f t="array" ref="QH50">INDEX(QH$13:QH49,$B50+1,1)</f>
        <v>0</v>
      </c>
      <c r="QI50" s="535" cm="1">
        <f t="array" ref="QI50">INDEX(QI$13:QI49,$B50+1,1)</f>
        <v>0</v>
      </c>
      <c r="QJ50" s="535" cm="1">
        <f t="array" ref="QJ50">INDEX(QJ$13:QJ49,$B50+1,1)</f>
        <v>0</v>
      </c>
      <c r="QK50" s="535" cm="1">
        <f t="array" ref="QK50">INDEX(QK$13:QK49,$B50+1,1)</f>
        <v>0</v>
      </c>
      <c r="QL50" s="535" cm="1">
        <f t="array" ref="QL50">INDEX(QL$13:QL49,$B50+1,1)</f>
        <v>0</v>
      </c>
      <c r="QM50" s="535" cm="1">
        <f t="array" ref="QM50">INDEX(QM$13:QM49,$B50+1,1)</f>
        <v>0</v>
      </c>
      <c r="QN50" s="535" cm="1">
        <f t="array" ref="QN50">INDEX(QN$13:QN49,$B50+1,1)</f>
        <v>0</v>
      </c>
      <c r="QO50" s="535" cm="1">
        <f t="array" ref="QO50">INDEX(QO$13:QO49,$B50+1,1)</f>
        <v>0</v>
      </c>
      <c r="QP50" s="535" cm="1">
        <f t="array" ref="QP50">INDEX(QP$13:QP49,$B50+1,1)</f>
        <v>0</v>
      </c>
      <c r="QQ50" s="535" cm="1">
        <f t="array" ref="QQ50">INDEX(QQ$13:QQ49,$B50+1,1)</f>
        <v>0</v>
      </c>
      <c r="QR50" s="535" cm="1">
        <f t="array" ref="QR50">INDEX(QR$13:QR49,$B50+1,1)</f>
        <v>0</v>
      </c>
      <c r="QS50" s="535" cm="1">
        <f t="array" ref="QS50">INDEX(QS$13:QS49,$B50+1,1)</f>
        <v>0</v>
      </c>
      <c r="QT50" s="535" cm="1">
        <f t="array" ref="QT50">INDEX(QT$13:QT49,$B50+1,1)</f>
        <v>0</v>
      </c>
      <c r="QU50" s="535" cm="1">
        <f t="array" ref="QU50">INDEX(QU$13:QU49,$B50+1,1)</f>
        <v>0</v>
      </c>
      <c r="QV50" s="535" cm="1">
        <f t="array" ref="QV50">INDEX(QV$13:QV49,$B50+1,1)</f>
        <v>0</v>
      </c>
      <c r="QW50" s="535" cm="1">
        <f t="array" ref="QW50">INDEX(QW$13:QW49,$B50+1,1)</f>
        <v>0</v>
      </c>
      <c r="QX50" s="535" cm="1">
        <f t="array" ref="QX50">INDEX(QX$13:QX49,$B50+1,1)</f>
        <v>0</v>
      </c>
      <c r="QY50" s="535" cm="1">
        <f t="array" ref="QY50">INDEX(QY$13:QY49,$B50+1,1)</f>
        <v>0</v>
      </c>
      <c r="QZ50" s="535" cm="1">
        <f t="array" ref="QZ50">INDEX(QZ$13:QZ49,$B50+1,1)</f>
        <v>0</v>
      </c>
      <c r="RA50" s="535" cm="1">
        <f t="array" ref="RA50">INDEX(RA$13:RA49,$B50+1,1)</f>
        <v>0</v>
      </c>
      <c r="RB50" s="535" cm="1">
        <f t="array" ref="RB50">INDEX(RB$13:RB49,$B50+1,1)</f>
        <v>0</v>
      </c>
      <c r="RC50" s="535" cm="1">
        <f t="array" ref="RC50">INDEX(RC$13:RC49,$B50+1,1)</f>
        <v>0</v>
      </c>
      <c r="RD50" s="535" cm="1">
        <f t="array" ref="RD50">INDEX(RD$13:RD49,$B50+1,1)</f>
        <v>0</v>
      </c>
      <c r="RE50" s="535" cm="1">
        <f t="array" ref="RE50">INDEX(RE$13:RE49,$B50+1,1)</f>
        <v>0</v>
      </c>
      <c r="RF50" s="535" cm="1">
        <f t="array" ref="RF50">INDEX(RF$13:RF49,$B50+1,1)</f>
        <v>0</v>
      </c>
      <c r="RG50" s="535" cm="1">
        <f t="array" ref="RG50">INDEX(RG$13:RG49,$B50+1,1)</f>
        <v>0</v>
      </c>
      <c r="RH50" s="535" cm="1">
        <f t="array" ref="RH50">INDEX(RH$13:RH49,$B50+1,1)</f>
        <v>0</v>
      </c>
      <c r="RI50" s="535" cm="1">
        <f t="array" ref="RI50">INDEX(RI$13:RI49,$B50+1,1)</f>
        <v>0</v>
      </c>
      <c r="RJ50" s="535" cm="1">
        <f t="array" ref="RJ50">INDEX(RJ$13:RJ49,$B50+1,1)</f>
        <v>0</v>
      </c>
      <c r="RK50" s="535" cm="1">
        <f t="array" ref="RK50">INDEX(RK$13:RK49,$B50+1,1)</f>
        <v>0</v>
      </c>
      <c r="RL50" s="535" cm="1">
        <f t="array" ref="RL50">INDEX(RL$13:RL49,$B50+1,1)</f>
        <v>0</v>
      </c>
      <c r="RM50" s="535" cm="1">
        <f t="array" ref="RM50">INDEX(RM$13:RM49,$B50+1,1)</f>
        <v>0</v>
      </c>
      <c r="RN50" s="535" cm="1">
        <f t="array" ref="RN50">INDEX(RN$13:RN49,$B50+1,1)</f>
        <v>0</v>
      </c>
      <c r="RO50" s="535" cm="1">
        <f t="array" ref="RO50">INDEX(RO$13:RO49,$B50+1,1)</f>
        <v>0</v>
      </c>
      <c r="RP50" s="535" cm="1">
        <f t="array" ref="RP50">INDEX(RP$13:RP49,$B50+1,1)</f>
        <v>0</v>
      </c>
      <c r="RQ50" s="535" cm="1">
        <f t="array" ref="RQ50">INDEX(RQ$13:RQ49,$B50+1,1)</f>
        <v>0</v>
      </c>
      <c r="RR50" s="535" cm="1">
        <f t="array" ref="RR50">INDEX(RR$13:RR49,$B50+1,1)</f>
        <v>0</v>
      </c>
      <c r="RS50" s="535" cm="1">
        <f t="array" ref="RS50">INDEX(RS$13:RS49,$B50+1,1)</f>
        <v>0</v>
      </c>
      <c r="RT50" s="535" cm="1">
        <f t="array" ref="RT50">INDEX(RT$13:RT49,$B50+1,1)</f>
        <v>0</v>
      </c>
      <c r="RU50" s="535" cm="1">
        <f t="array" ref="RU50">INDEX(RU$13:RU49,$B50+1,1)</f>
        <v>0</v>
      </c>
      <c r="RV50" s="535" cm="1">
        <f t="array" ref="RV50">INDEX(RV$13:RV49,$B50+1,1)</f>
        <v>0</v>
      </c>
      <c r="RW50" s="535" cm="1">
        <f t="array" ref="RW50">INDEX(RW$13:RW49,$B50+1,1)</f>
        <v>0</v>
      </c>
      <c r="RX50" s="535" cm="1">
        <f t="array" ref="RX50">INDEX(RX$13:RX49,$B50+1,1)</f>
        <v>0</v>
      </c>
      <c r="RY50" s="535" cm="1">
        <f t="array" ref="RY50">INDEX(RY$13:RY49,$B50+1,1)</f>
        <v>0</v>
      </c>
      <c r="RZ50" s="535" cm="1">
        <f t="array" ref="RZ50">INDEX(RZ$13:RZ49,$B50+1,1)</f>
        <v>0</v>
      </c>
      <c r="SA50" s="535" cm="1">
        <f t="array" ref="SA50">INDEX(SA$13:SA49,$B50+1,1)</f>
        <v>0</v>
      </c>
      <c r="SB50" s="535" cm="1">
        <f t="array" ref="SB50">INDEX(SB$13:SB49,$B50+1,1)</f>
        <v>0</v>
      </c>
      <c r="SC50" s="535" cm="1">
        <f t="array" ref="SC50">INDEX(SC$13:SC49,$B50+1,1)</f>
        <v>0</v>
      </c>
      <c r="SD50" s="535" cm="1">
        <f t="array" ref="SD50">INDEX(SD$13:SD49,$B50+1,1)</f>
        <v>0</v>
      </c>
      <c r="SE50" s="535" cm="1">
        <f t="array" ref="SE50">INDEX(SE$13:SE49,$B50+1,1)</f>
        <v>0</v>
      </c>
      <c r="SF50" s="535" cm="1">
        <f t="array" ref="SF50">INDEX(SF$13:SF49,$B50+1,1)</f>
        <v>0</v>
      </c>
      <c r="SG50" s="535" cm="1">
        <f t="array" ref="SG50">INDEX(SG$13:SG49,$B50+1,1)</f>
        <v>0</v>
      </c>
      <c r="SH50" s="535" cm="1">
        <f t="array" ref="SH50">INDEX(SH$13:SH49,$B50+1,1)</f>
        <v>0</v>
      </c>
      <c r="SI50" s="535" cm="1">
        <f t="array" ref="SI50">INDEX(SI$13:SI49,$B50+1,1)</f>
        <v>0</v>
      </c>
      <c r="SJ50" s="535" cm="1">
        <f t="array" ref="SJ50">INDEX(SJ$13:SJ49,$B50+1,1)</f>
        <v>0</v>
      </c>
      <c r="SK50" s="535" cm="1">
        <f t="array" ref="SK50">INDEX(SK$13:SK49,$B50+1,1)</f>
        <v>0</v>
      </c>
      <c r="SL50" s="535" cm="1">
        <f t="array" ref="SL50">INDEX(SL$13:SL49,$B50+1,1)</f>
        <v>0</v>
      </c>
      <c r="SM50" s="535" cm="1">
        <f t="array" ref="SM50">INDEX(SM$13:SM49,$B50+1,1)</f>
        <v>0</v>
      </c>
      <c r="SN50" s="535" cm="1">
        <f t="array" ref="SN50">INDEX(SN$13:SN49,$B50+1,1)</f>
        <v>0</v>
      </c>
      <c r="SO50" s="535" cm="1">
        <f t="array" ref="SO50">INDEX(SO$13:SO49,$B50+1,1)</f>
        <v>0</v>
      </c>
      <c r="SP50" s="535" cm="1">
        <f t="array" ref="SP50">INDEX(SP$13:SP49,$B50+1,1)</f>
        <v>0</v>
      </c>
      <c r="SQ50" s="535" cm="1">
        <f t="array" ref="SQ50">INDEX(SQ$13:SQ49,$B50+1,1)</f>
        <v>0</v>
      </c>
      <c r="SR50" s="535" cm="1">
        <f t="array" ref="SR50">INDEX(SR$13:SR49,$B50+1,1)</f>
        <v>0</v>
      </c>
      <c r="SS50" s="535" cm="1">
        <f t="array" ref="SS50">INDEX(SS$13:SS49,$B50+1,1)</f>
        <v>0</v>
      </c>
      <c r="ST50" s="535" cm="1">
        <f t="array" ref="ST50">INDEX(ST$13:ST49,$B50+1,1)</f>
        <v>0</v>
      </c>
      <c r="SU50" s="535" cm="1">
        <f t="array" ref="SU50">INDEX(SU$13:SU49,$B50+1,1)</f>
        <v>0</v>
      </c>
      <c r="SV50" s="535" cm="1">
        <f t="array" ref="SV50">INDEX(SV$13:SV49,$B50+1,1)</f>
        <v>0</v>
      </c>
      <c r="SW50" s="535" cm="1">
        <f t="array" ref="SW50">INDEX(SW$13:SW49,$B50+1,1)</f>
        <v>0</v>
      </c>
      <c r="SX50" s="535" cm="1">
        <f t="array" ref="SX50">INDEX(SX$13:SX49,$B50+1,1)</f>
        <v>0</v>
      </c>
      <c r="SY50" s="535" cm="1">
        <f t="array" ref="SY50">INDEX(SY$13:SY49,$B50+1,1)</f>
        <v>0</v>
      </c>
      <c r="SZ50" s="535" cm="1">
        <f t="array" ref="SZ50">INDEX(SZ$13:SZ49,$B50+1,1)</f>
        <v>0</v>
      </c>
      <c r="TA50" s="535" cm="1">
        <f t="array" ref="TA50">INDEX(TA$13:TA49,$B50+1,1)</f>
        <v>0</v>
      </c>
      <c r="TB50" s="535" cm="1">
        <f t="array" ref="TB50">INDEX(TB$13:TB49,$B50+1,1)</f>
        <v>0</v>
      </c>
      <c r="TC50" s="535" cm="1">
        <f t="array" ref="TC50">INDEX(TC$13:TC49,$B50+1,1)</f>
        <v>0</v>
      </c>
      <c r="TD50" s="535" cm="1">
        <f t="array" ref="TD50">INDEX(TD$13:TD49,$B50+1,1)</f>
        <v>0</v>
      </c>
      <c r="TE50" s="535" cm="1">
        <f t="array" ref="TE50">INDEX(TE$13:TE49,$B50+1,1)</f>
        <v>0</v>
      </c>
      <c r="TF50" s="535" cm="1">
        <f t="array" ref="TF50">INDEX(TF$13:TF49,$B50+1,1)</f>
        <v>0</v>
      </c>
      <c r="TG50" s="535" cm="1">
        <f t="array" ref="TG50">INDEX(TG$13:TG49,$B50+1,1)</f>
        <v>0</v>
      </c>
      <c r="TH50" s="535" cm="1">
        <f t="array" ref="TH50">INDEX(TH$13:TH49,$B50+1,1)</f>
        <v>0</v>
      </c>
      <c r="TI50" s="535" cm="1">
        <f t="array" ref="TI50">INDEX(TI$13:TI49,$B50+1,1)</f>
        <v>0</v>
      </c>
      <c r="TJ50" s="535" cm="1">
        <f t="array" ref="TJ50">INDEX(TJ$13:TJ49,$B50+1,1)</f>
        <v>0</v>
      </c>
      <c r="TK50" s="535" cm="1">
        <f t="array" ref="TK50">INDEX(TK$13:TK49,$B50+1,1)</f>
        <v>0</v>
      </c>
      <c r="TL50" s="535" cm="1">
        <f t="array" ref="TL50">INDEX(TL$13:TL49,$B50+1,1)</f>
        <v>0</v>
      </c>
      <c r="TM50" s="535" cm="1">
        <f t="array" ref="TM50">INDEX(TM$13:TM49,$B50+1,1)</f>
        <v>0</v>
      </c>
      <c r="TN50" s="535" cm="1">
        <f t="array" ref="TN50">INDEX(TN$13:TN49,$B50+1,1)</f>
        <v>0</v>
      </c>
      <c r="TO50" s="535" cm="1">
        <f t="array" ref="TO50">INDEX(TO$13:TO49,$B50+1,1)</f>
        <v>0</v>
      </c>
      <c r="TP50" s="535" cm="1">
        <f t="array" ref="TP50">INDEX(TP$13:TP49,$B50+1,1)</f>
        <v>0</v>
      </c>
      <c r="TQ50" s="535" cm="1">
        <f t="array" ref="TQ50">INDEX(TQ$13:TQ49,$B50+1,1)</f>
        <v>0</v>
      </c>
      <c r="TR50" s="535" cm="1">
        <f t="array" ref="TR50">INDEX(TR$13:TR49,$B50+1,1)</f>
        <v>0</v>
      </c>
      <c r="TS50" s="535" cm="1">
        <f t="array" ref="TS50">INDEX(TS$13:TS49,$B50+1,1)</f>
        <v>0</v>
      </c>
      <c r="TT50" s="535" cm="1">
        <f t="array" ref="TT50">INDEX(TT$13:TT49,$B50+1,1)</f>
        <v>0</v>
      </c>
      <c r="TU50" s="535" cm="1">
        <f t="array" ref="TU50">INDEX(TU$13:TU49,$B50+1,1)</f>
        <v>0</v>
      </c>
      <c r="TV50" s="535" cm="1">
        <f t="array" ref="TV50">INDEX(TV$13:TV49,$B50+1,1)</f>
        <v>0</v>
      </c>
      <c r="TW50" s="535" cm="1">
        <f t="array" ref="TW50">INDEX(TW$13:TW49,$B50+1,1)</f>
        <v>0</v>
      </c>
      <c r="TX50" s="535" cm="1">
        <f t="array" ref="TX50">INDEX(TX$13:TX49,$B50+1,1)</f>
        <v>0</v>
      </c>
      <c r="TY50" s="535" cm="1">
        <f t="array" ref="TY50">INDEX(TY$13:TY49,$B50+1,1)</f>
        <v>0</v>
      </c>
      <c r="TZ50" s="535" cm="1">
        <f t="array" ref="TZ50">INDEX(TZ$13:TZ49,$B50+1,1)</f>
        <v>0</v>
      </c>
      <c r="UA50" s="535" cm="1">
        <f t="array" ref="UA50">INDEX(UA$13:UA49,$B50+1,1)</f>
        <v>0</v>
      </c>
      <c r="UB50" s="535" cm="1">
        <f t="array" ref="UB50">INDEX(UB$13:UB49,$B50+1,1)</f>
        <v>0</v>
      </c>
      <c r="UC50" s="535" cm="1">
        <f t="array" ref="UC50">INDEX(UC$13:UC49,$B50+1,1)</f>
        <v>0</v>
      </c>
      <c r="UD50" s="535" cm="1">
        <f t="array" ref="UD50">INDEX(UD$13:UD49,$B50+1,1)</f>
        <v>0</v>
      </c>
      <c r="UE50" s="535" cm="1">
        <f t="array" ref="UE50">INDEX(UE$13:UE49,$B50+1,1)</f>
        <v>0</v>
      </c>
      <c r="UF50" s="535" cm="1">
        <f t="array" ref="UF50">INDEX(UF$13:UF49,$B50+1,1)</f>
        <v>0</v>
      </c>
      <c r="UG50" s="535" cm="1">
        <f t="array" ref="UG50">INDEX(UG$13:UG49,$B50+1,1)</f>
        <v>0</v>
      </c>
      <c r="UH50" s="535" cm="1">
        <f t="array" ref="UH50">INDEX(UH$13:UH49,$B50+1,1)</f>
        <v>0</v>
      </c>
      <c r="UI50" s="535" cm="1">
        <f t="array" ref="UI50">INDEX(UI$13:UI49,$B50+1,1)</f>
        <v>0</v>
      </c>
      <c r="UJ50" s="535" cm="1">
        <f t="array" ref="UJ50">INDEX(UJ$13:UJ49,$B50+1,1)</f>
        <v>0</v>
      </c>
      <c r="UK50" s="535" cm="1">
        <f t="array" ref="UK50">INDEX(UK$13:UK49,$B50+1,1)</f>
        <v>0</v>
      </c>
      <c r="UL50" s="535" cm="1">
        <f t="array" ref="UL50">INDEX(UL$13:UL49,$B50+1,1)</f>
        <v>0</v>
      </c>
      <c r="UM50" s="535" cm="1">
        <f t="array" ref="UM50">INDEX(UM$13:UM49,$B50+1,1)</f>
        <v>0</v>
      </c>
      <c r="UN50" s="535" cm="1">
        <f t="array" ref="UN50">INDEX(UN$13:UN49,$B50+1,1)</f>
        <v>0</v>
      </c>
      <c r="UO50" s="535" cm="1">
        <f t="array" ref="UO50">INDEX(UO$13:UO49,$B50+1,1)</f>
        <v>0</v>
      </c>
      <c r="UP50" s="535" cm="1">
        <f t="array" ref="UP50">INDEX(UP$13:UP49,$B50+1,1)</f>
        <v>0</v>
      </c>
      <c r="UQ50" s="535" cm="1">
        <f t="array" ref="UQ50">INDEX(UQ$13:UQ49,$B50+1,1)</f>
        <v>0</v>
      </c>
      <c r="UR50" s="535" cm="1">
        <f t="array" ref="UR50">INDEX(UR$13:UR49,$B50+1,1)</f>
        <v>0</v>
      </c>
      <c r="US50" s="535" cm="1">
        <f t="array" ref="US50">INDEX(US$13:US49,$B50+1,1)</f>
        <v>0</v>
      </c>
      <c r="UT50" s="535" cm="1">
        <f t="array" ref="UT50">INDEX(UT$13:UT49,$B50+1,1)</f>
        <v>0</v>
      </c>
      <c r="UU50" s="535" cm="1">
        <f t="array" ref="UU50">INDEX(UU$13:UU49,$B50+1,1)</f>
        <v>0</v>
      </c>
      <c r="UV50" s="535" cm="1">
        <f t="array" ref="UV50">INDEX(UV$13:UV49,$B50+1,1)</f>
        <v>0</v>
      </c>
      <c r="UW50" s="535" cm="1">
        <f t="array" ref="UW50">INDEX(UW$13:UW49,$B50+1,1)</f>
        <v>0</v>
      </c>
      <c r="UX50" s="535" cm="1">
        <f t="array" ref="UX50">INDEX(UX$13:UX49,$B50+1,1)</f>
        <v>0</v>
      </c>
      <c r="UY50" s="535" cm="1">
        <f t="array" ref="UY50">INDEX(UY$13:UY49,$B50+1,1)</f>
        <v>0</v>
      </c>
      <c r="UZ50" s="535" cm="1">
        <f t="array" ref="UZ50">INDEX(UZ$13:UZ49,$B50+1,1)</f>
        <v>0</v>
      </c>
      <c r="VA50" s="535" cm="1">
        <f t="array" ref="VA50">INDEX(VA$13:VA49,$B50+1,1)</f>
        <v>0</v>
      </c>
      <c r="VB50" s="535" cm="1">
        <f t="array" ref="VB50">INDEX(VB$13:VB49,$B50+1,1)</f>
        <v>0</v>
      </c>
      <c r="VC50" s="535" cm="1">
        <f t="array" ref="VC50">INDEX(VC$13:VC49,$B50+1,1)</f>
        <v>0</v>
      </c>
      <c r="VD50" s="535" cm="1">
        <f t="array" ref="VD50">INDEX(VD$13:VD49,$B50+1,1)</f>
        <v>0</v>
      </c>
      <c r="VE50" s="535" cm="1">
        <f t="array" ref="VE50">INDEX(VE$13:VE49,$B50+1,1)</f>
        <v>0</v>
      </c>
      <c r="VF50" s="535" cm="1">
        <f t="array" ref="VF50">INDEX(VF$13:VF49,$B50+1,1)</f>
        <v>0</v>
      </c>
      <c r="VG50" s="535" cm="1">
        <f t="array" ref="VG50">INDEX(VG$13:VG49,$B50+1,1)</f>
        <v>0</v>
      </c>
      <c r="VH50" s="535" cm="1">
        <f t="array" ref="VH50">INDEX(VH$13:VH49,$B50+1,1)</f>
        <v>0</v>
      </c>
      <c r="VI50" s="535" cm="1">
        <f t="array" ref="VI50">INDEX(VI$13:VI49,$B50+1,1)</f>
        <v>0</v>
      </c>
      <c r="VJ50" s="535" cm="1">
        <f t="array" ref="VJ50">INDEX(VJ$13:VJ49,$B50+1,1)</f>
        <v>0</v>
      </c>
      <c r="VK50" s="535" cm="1">
        <f t="array" ref="VK50">INDEX(VK$13:VK49,$B50+1,1)</f>
        <v>0</v>
      </c>
      <c r="VL50" s="535" cm="1">
        <f t="array" ref="VL50">INDEX(VL$13:VL49,$B50+1,1)</f>
        <v>0</v>
      </c>
      <c r="VM50" s="535" cm="1">
        <f t="array" ref="VM50">INDEX(VM$13:VM49,$B50+1,1)</f>
        <v>0</v>
      </c>
      <c r="VN50" s="535" cm="1">
        <f t="array" ref="VN50">INDEX(VN$13:VN49,$B50+1,1)</f>
        <v>0</v>
      </c>
      <c r="VO50" s="535" cm="1">
        <f t="array" ref="VO50">INDEX(VO$13:VO49,$B50+1,1)</f>
        <v>0</v>
      </c>
      <c r="VP50" s="535" cm="1">
        <f t="array" ref="VP50">INDEX(VP$13:VP49,$B50+1,1)</f>
        <v>0</v>
      </c>
      <c r="VQ50" s="535" cm="1">
        <f t="array" ref="VQ50">INDEX(VQ$13:VQ49,$B50+1,1)</f>
        <v>0</v>
      </c>
      <c r="VR50" s="535" cm="1">
        <f t="array" ref="VR50">INDEX(VR$13:VR49,$B50+1,1)</f>
        <v>0</v>
      </c>
      <c r="VS50" s="535" cm="1">
        <f t="array" ref="VS50">INDEX(VS$13:VS49,$B50+1,1)</f>
        <v>0</v>
      </c>
      <c r="VT50" s="535" cm="1">
        <f t="array" ref="VT50">INDEX(VT$13:VT49,$B50+1,1)</f>
        <v>0</v>
      </c>
      <c r="VU50" s="535" cm="1">
        <f t="array" ref="VU50">INDEX(VU$13:VU49,$B50+1,1)</f>
        <v>0</v>
      </c>
      <c r="VV50" s="535" cm="1">
        <f t="array" ref="VV50">INDEX(VV$13:VV49,$B50+1,1)</f>
        <v>0</v>
      </c>
      <c r="VW50" s="535" cm="1">
        <f t="array" ref="VW50">INDEX(VW$13:VW49,$B50+1,1)</f>
        <v>0</v>
      </c>
      <c r="VX50" s="535" cm="1">
        <f t="array" ref="VX50">INDEX(VX$13:VX49,$B50+1,1)</f>
        <v>0</v>
      </c>
      <c r="VY50" s="535" cm="1">
        <f t="array" ref="VY50">INDEX(VY$13:VY49,$B50+1,1)</f>
        <v>0</v>
      </c>
      <c r="VZ50" s="535" cm="1">
        <f t="array" ref="VZ50">INDEX(VZ$13:VZ49,$B50+1,1)</f>
        <v>0</v>
      </c>
      <c r="WA50" s="535" cm="1">
        <f t="array" ref="WA50">INDEX(WA$13:WA49,$B50+1,1)</f>
        <v>0</v>
      </c>
      <c r="WB50" s="535" cm="1">
        <f t="array" ref="WB50">INDEX(WB$13:WB49,$B50+1,1)</f>
        <v>0</v>
      </c>
      <c r="WC50" s="535" cm="1">
        <f t="array" ref="WC50">INDEX(WC$13:WC49,$B50+1,1)</f>
        <v>0</v>
      </c>
      <c r="WD50" s="535" cm="1">
        <f t="array" ref="WD50">INDEX(WD$13:WD49,$B50+1,1)</f>
        <v>0</v>
      </c>
      <c r="WE50" s="535" cm="1">
        <f t="array" ref="WE50">INDEX(WE$13:WE49,$B50+1,1)</f>
        <v>0</v>
      </c>
      <c r="WF50" s="535" cm="1">
        <f t="array" ref="WF50">INDEX(WF$13:WF49,$B50+1,1)</f>
        <v>0</v>
      </c>
      <c r="WG50" s="535" cm="1">
        <f t="array" ref="WG50">INDEX(WG$13:WG49,$B50+1,1)</f>
        <v>0</v>
      </c>
      <c r="WH50" s="535" cm="1">
        <f t="array" ref="WH50">INDEX(WH$13:WH49,$B50+1,1)</f>
        <v>0</v>
      </c>
      <c r="WI50" s="535" cm="1">
        <f t="array" ref="WI50">INDEX(WI$13:WI49,$B50+1,1)</f>
        <v>0</v>
      </c>
      <c r="WJ50" s="535" cm="1">
        <f t="array" ref="WJ50">INDEX(WJ$13:WJ49,$B50+1,1)</f>
        <v>0</v>
      </c>
      <c r="WK50" s="535" cm="1">
        <f t="array" ref="WK50">INDEX(WK$13:WK49,$B50+1,1)</f>
        <v>0</v>
      </c>
      <c r="WL50" s="535" cm="1">
        <f t="array" ref="WL50">INDEX(WL$13:WL49,$B50+1,1)</f>
        <v>0</v>
      </c>
      <c r="WM50" s="535" cm="1">
        <f t="array" ref="WM50">INDEX(WM$13:WM49,$B50+1,1)</f>
        <v>0</v>
      </c>
      <c r="WN50" s="535" cm="1">
        <f t="array" ref="WN50">INDEX(WN$13:WN49,$B50+1,1)</f>
        <v>0</v>
      </c>
      <c r="WO50" s="535" cm="1">
        <f t="array" ref="WO50">INDEX(WO$13:WO49,$B50+1,1)</f>
        <v>0</v>
      </c>
      <c r="WP50" s="535" cm="1">
        <f t="array" ref="WP50">INDEX(WP$13:WP49,$B50+1,1)</f>
        <v>0</v>
      </c>
      <c r="WQ50" s="535" cm="1">
        <f t="array" ref="WQ50">INDEX(WQ$13:WQ49,$B50+1,1)</f>
        <v>0</v>
      </c>
      <c r="WR50" s="535" cm="1">
        <f t="array" ref="WR50">INDEX(WR$13:WR49,$B50+1,1)</f>
        <v>0</v>
      </c>
      <c r="WS50" s="535" cm="1">
        <f t="array" ref="WS50">INDEX(WS$13:WS49,$B50+1,1)</f>
        <v>0</v>
      </c>
      <c r="WT50" s="535" cm="1">
        <f t="array" ref="WT50">INDEX(WT$13:WT49,$B50+1,1)</f>
        <v>0</v>
      </c>
      <c r="WU50" s="535" cm="1">
        <f t="array" ref="WU50">INDEX(WU$13:WU49,$B50+1,1)</f>
        <v>0</v>
      </c>
      <c r="WV50" s="535" cm="1">
        <f t="array" ref="WV50">INDEX(WV$13:WV49,$B50+1,1)</f>
        <v>0</v>
      </c>
      <c r="WW50" s="535" cm="1">
        <f t="array" ref="WW50">INDEX(WW$13:WW49,$B50+1,1)</f>
        <v>0</v>
      </c>
      <c r="WX50" s="535" cm="1">
        <f t="array" ref="WX50">INDEX(WX$13:WX49,$B50+1,1)</f>
        <v>0</v>
      </c>
      <c r="WY50" s="535" cm="1">
        <f t="array" ref="WY50">INDEX(WY$13:WY49,$B50+1,1)</f>
        <v>0</v>
      </c>
      <c r="WZ50" s="535" cm="1">
        <f t="array" ref="WZ50">INDEX(WZ$13:WZ49,$B50+1,1)</f>
        <v>0</v>
      </c>
      <c r="XA50" s="535" cm="1">
        <f t="array" ref="XA50">INDEX(XA$13:XA49,$B50+1,1)</f>
        <v>0</v>
      </c>
      <c r="XB50" s="535" cm="1">
        <f t="array" ref="XB50">INDEX(XB$13:XB49,$B50+1,1)</f>
        <v>0</v>
      </c>
      <c r="XC50" s="535" cm="1">
        <f t="array" ref="XC50">INDEX(XC$13:XC49,$B50+1,1)</f>
        <v>0</v>
      </c>
      <c r="XD50" s="535" cm="1">
        <f t="array" ref="XD50">INDEX(XD$13:XD49,$B50+1,1)</f>
        <v>0</v>
      </c>
      <c r="XE50" s="535" cm="1">
        <f t="array" ref="XE50">INDEX(XE$13:XE49,$B50+1,1)</f>
        <v>0</v>
      </c>
      <c r="XF50" s="535" cm="1">
        <f t="array" ref="XF50">INDEX(XF$13:XF49,$B50+1,1)</f>
        <v>0</v>
      </c>
      <c r="XG50" s="535" cm="1">
        <f t="array" ref="XG50">INDEX(XG$13:XG49,$B50+1,1)</f>
        <v>0</v>
      </c>
      <c r="XH50" s="535" cm="1">
        <f t="array" ref="XH50">INDEX(XH$13:XH49,$B50+1,1)</f>
        <v>0</v>
      </c>
      <c r="XI50" s="535" cm="1">
        <f t="array" ref="XI50">INDEX(XI$13:XI49,$B50+1,1)</f>
        <v>0</v>
      </c>
      <c r="XJ50" s="535" cm="1">
        <f t="array" ref="XJ50">INDEX(XJ$13:XJ49,$B50+1,1)</f>
        <v>0</v>
      </c>
      <c r="XK50" s="535" cm="1">
        <f t="array" ref="XK50">INDEX(XK$13:XK49,$B50+1,1)</f>
        <v>0</v>
      </c>
      <c r="XL50" s="535" cm="1">
        <f t="array" ref="XL50">INDEX(XL$13:XL49,$B50+1,1)</f>
        <v>0</v>
      </c>
      <c r="XM50" s="535" cm="1">
        <f t="array" ref="XM50">INDEX(XM$13:XM49,$B50+1,1)</f>
        <v>0</v>
      </c>
      <c r="XN50" s="535" cm="1">
        <f t="array" ref="XN50">INDEX(XN$13:XN49,$B50+1,1)</f>
        <v>0</v>
      </c>
      <c r="XO50" s="535" cm="1">
        <f t="array" ref="XO50">INDEX(XO$13:XO49,$B50+1,1)</f>
        <v>0</v>
      </c>
      <c r="XP50" s="535" cm="1">
        <f t="array" ref="XP50">INDEX(XP$13:XP49,$B50+1,1)</f>
        <v>0</v>
      </c>
      <c r="XQ50" s="535" cm="1">
        <f t="array" ref="XQ50">INDEX(XQ$13:XQ49,$B50+1,1)</f>
        <v>0</v>
      </c>
      <c r="XR50" s="535" cm="1">
        <f t="array" ref="XR50">INDEX(XR$13:XR49,$B50+1,1)</f>
        <v>0</v>
      </c>
      <c r="XS50" s="535" cm="1">
        <f t="array" ref="XS50">INDEX(XS$13:XS49,$B50+1,1)</f>
        <v>0</v>
      </c>
      <c r="XT50" s="535" cm="1">
        <f t="array" ref="XT50">INDEX(XT$13:XT49,$B50+1,1)</f>
        <v>0</v>
      </c>
      <c r="XU50" s="535" cm="1">
        <f t="array" ref="XU50">INDEX(XU$13:XU49,$B50+1,1)</f>
        <v>0</v>
      </c>
      <c r="XV50" s="535" cm="1">
        <f t="array" ref="XV50">INDEX(XV$13:XV49,$B50+1,1)</f>
        <v>0</v>
      </c>
      <c r="XW50" s="535" cm="1">
        <f t="array" ref="XW50">INDEX(XW$13:XW49,$B50+1,1)</f>
        <v>0</v>
      </c>
      <c r="XX50" s="535" cm="1">
        <f t="array" ref="XX50">INDEX(XX$13:XX49,$B50+1,1)</f>
        <v>0</v>
      </c>
      <c r="XY50" s="535" cm="1">
        <f t="array" ref="XY50">INDEX(XY$13:XY49,$B50+1,1)</f>
        <v>0</v>
      </c>
      <c r="XZ50" s="535" cm="1">
        <f t="array" ref="XZ50">INDEX(XZ$13:XZ49,$B50+1,1)</f>
        <v>0</v>
      </c>
      <c r="YA50" s="535" cm="1">
        <f t="array" ref="YA50">INDEX(YA$13:YA49,$B50+1,1)</f>
        <v>0</v>
      </c>
      <c r="YB50" s="535" cm="1">
        <f t="array" ref="YB50">INDEX(YB$13:YB49,$B50+1,1)</f>
        <v>0</v>
      </c>
      <c r="YC50" s="535" cm="1">
        <f t="array" ref="YC50">INDEX(YC$13:YC49,$B50+1,1)</f>
        <v>0</v>
      </c>
      <c r="YD50" s="535" cm="1">
        <f t="array" ref="YD50">INDEX(YD$13:YD49,$B50+1,1)</f>
        <v>0</v>
      </c>
      <c r="YE50" s="535" cm="1">
        <f t="array" ref="YE50">INDEX(YE$13:YE49,$B50+1,1)</f>
        <v>0</v>
      </c>
      <c r="YF50" s="535" cm="1">
        <f t="array" ref="YF50">INDEX(YF$13:YF49,$B50+1,1)</f>
        <v>0</v>
      </c>
      <c r="YG50" s="535" cm="1">
        <f t="array" ref="YG50">INDEX(YG$13:YG49,$B50+1,1)</f>
        <v>0</v>
      </c>
      <c r="YH50" s="535" cm="1">
        <f t="array" ref="YH50">INDEX(YH$13:YH49,$B50+1,1)</f>
        <v>0</v>
      </c>
      <c r="YI50" s="535" cm="1">
        <f t="array" ref="YI50">INDEX(YI$13:YI49,$B50+1,1)</f>
        <v>0</v>
      </c>
      <c r="YJ50" s="535" cm="1">
        <f t="array" ref="YJ50">INDEX(YJ$13:YJ49,$B50+1,1)</f>
        <v>0</v>
      </c>
      <c r="YK50" s="535" cm="1">
        <f t="array" ref="YK50">INDEX(YK$13:YK49,$B50+1,1)</f>
        <v>0</v>
      </c>
      <c r="YL50" s="535" cm="1">
        <f t="array" ref="YL50">INDEX(YL$13:YL49,$B50+1,1)</f>
        <v>0</v>
      </c>
      <c r="YM50" s="535" cm="1">
        <f t="array" ref="YM50">INDEX(YM$13:YM49,$B50+1,1)</f>
        <v>0</v>
      </c>
      <c r="YN50" s="535" cm="1">
        <f t="array" ref="YN50">INDEX(YN$13:YN49,$B50+1,1)</f>
        <v>0</v>
      </c>
      <c r="YO50" s="535" cm="1">
        <f t="array" ref="YO50">INDEX(YO$13:YO49,$B50+1,1)</f>
        <v>0</v>
      </c>
      <c r="YP50" s="535" cm="1">
        <f t="array" ref="YP50">INDEX(YP$13:YP49,$B50+1,1)</f>
        <v>0</v>
      </c>
      <c r="YQ50" s="535" cm="1">
        <f t="array" ref="YQ50">INDEX(YQ$13:YQ49,$B50+1,1)</f>
        <v>0</v>
      </c>
      <c r="YR50" s="535" cm="1">
        <f t="array" ref="YR50">INDEX(YR$13:YR49,$B50+1,1)</f>
        <v>0</v>
      </c>
      <c r="YS50" s="535" cm="1">
        <f t="array" ref="YS50">INDEX(YS$13:YS49,$B50+1,1)</f>
        <v>0</v>
      </c>
      <c r="YT50" s="535" cm="1">
        <f t="array" ref="YT50">INDEX(YT$13:YT49,$B50+1,1)</f>
        <v>0</v>
      </c>
      <c r="YU50" s="535" cm="1">
        <f t="array" ref="YU50">INDEX(YU$13:YU49,$B50+1,1)</f>
        <v>0</v>
      </c>
      <c r="YV50" s="535" cm="1">
        <f t="array" ref="YV50">INDEX(YV$13:YV49,$B50+1,1)</f>
        <v>0</v>
      </c>
      <c r="YW50" s="535" cm="1">
        <f t="array" ref="YW50">INDEX(YW$13:YW49,$B50+1,1)</f>
        <v>0</v>
      </c>
      <c r="YX50" s="535" cm="1">
        <f t="array" ref="YX50">INDEX(YX$13:YX49,$B50+1,1)</f>
        <v>0</v>
      </c>
      <c r="YY50" s="535" cm="1">
        <f t="array" ref="YY50">INDEX(YY$13:YY49,$B50+1,1)</f>
        <v>0</v>
      </c>
      <c r="YZ50" s="535" cm="1">
        <f t="array" ref="YZ50">INDEX(YZ$13:YZ49,$B50+1,1)</f>
        <v>0</v>
      </c>
      <c r="ZA50" s="535" t="str" cm="1">
        <f t="array" ref="ZA50">INDEX(ZA$13:ZA49,$B50+1,1)</f>
        <v>-</v>
      </c>
      <c r="ZB50" s="18"/>
      <c r="ZC50" s="535" cm="1">
        <f t="array" ref="ZC50">INDEX(ZC$13:ZC49,$B50+1,1)</f>
        <v>0</v>
      </c>
      <c r="ZD50" s="535" cm="1">
        <f t="array" ref="ZD50">INDEX(ZD$13:ZD49,$B50+1,1)</f>
        <v>0</v>
      </c>
      <c r="ZE50" s="535" cm="1">
        <f t="array" ref="ZE50">INDEX(ZE$13:ZE49,$B50+1,1)</f>
        <v>0</v>
      </c>
      <c r="ZF50" s="535" t="str" cm="1">
        <f t="array" ref="ZF50">INDEX(ZF$13:ZF49,$B50+1,1)</f>
        <v>-</v>
      </c>
      <c r="ZG50" s="535" t="str" cm="1">
        <f t="array" ref="ZG50">INDEX(ZG$13:ZG49,$B50+1,1)</f>
        <v>-</v>
      </c>
      <c r="ZH50" s="535" t="str" cm="1">
        <f t="array" ref="ZH50">INDEX(ZH$13:ZH49,$B50+1,1)</f>
        <v>-</v>
      </c>
      <c r="ZI50" s="535" t="str" cm="1">
        <f t="array" ref="ZI50">INDEX(ZI$13:ZI49,$B50+1,1)</f>
        <v>-</v>
      </c>
      <c r="ZJ50" s="535" t="str" cm="1">
        <f t="array" ref="ZJ50">INDEX(ZJ$13:ZJ49,$B50+1,1)</f>
        <v>-</v>
      </c>
      <c r="ZK50" s="535" t="str" cm="1">
        <f t="array" ref="ZK50">INDEX(ZK$13:ZK49,$B50+1,1)</f>
        <v>-</v>
      </c>
      <c r="ZL50" s="535" t="str" cm="1">
        <f t="array" ref="ZL50">INDEX(ZL$13:ZL49,$B50+1,1)</f>
        <v>-</v>
      </c>
      <c r="ZM50" s="535" t="str" cm="1">
        <f t="array" ref="ZM50">INDEX(ZM$13:ZM49,$B50+1,1)</f>
        <v>-</v>
      </c>
      <c r="ZN50" s="535" t="str" cm="1">
        <f t="array" ref="ZN50">INDEX(ZN$13:ZN49,$B50+1,1)</f>
        <v>-</v>
      </c>
      <c r="ZO50" s="535" t="str" cm="1">
        <f t="array" ref="ZO50">INDEX(ZO$13:ZO49,$B50+1,1)</f>
        <v>-</v>
      </c>
      <c r="ZP50" s="535" t="str" cm="1">
        <f t="array" ref="ZP50">INDEX(ZP$13:ZP49,$B50+1,1)</f>
        <v>-</v>
      </c>
      <c r="ZQ50" s="535" t="str" cm="1">
        <f t="array" ref="ZQ50">INDEX(ZQ$13:ZQ49,$B50+1,1)</f>
        <v>-</v>
      </c>
      <c r="ZR50" s="535" t="str" cm="1">
        <f t="array" ref="ZR50">INDEX(ZR$13:ZR49,$B50+1,1)</f>
        <v>-</v>
      </c>
      <c r="ZS50" s="535" t="str" cm="1">
        <f t="array" ref="ZS50">INDEX(ZS$13:ZS49,$B50+1,1)</f>
        <v>-</v>
      </c>
      <c r="ZT50" s="535" t="str" cm="1">
        <f t="array" ref="ZT50">INDEX(ZT$13:ZT49,$B50+1,1)</f>
        <v>-</v>
      </c>
      <c r="ZU50" s="535" t="str" cm="1">
        <f t="array" ref="ZU50">INDEX(ZU$13:ZU49,$B50+1,1)</f>
        <v>-</v>
      </c>
      <c r="ZV50" s="535" t="str" cm="1">
        <f t="array" ref="ZV50">INDEX(ZV$13:ZV49,$B50+1,1)</f>
        <v>-</v>
      </c>
      <c r="ZW50" s="535" t="str" cm="1">
        <f t="array" ref="ZW50">INDEX(ZW$13:ZW49,$B50+1,1)</f>
        <v>-</v>
      </c>
      <c r="ZX50" s="18"/>
      <c r="ZY50" s="411" t="b">
        <f t="shared" ca="1" si="237"/>
        <v>0</v>
      </c>
      <c r="ZZ50" s="535" t="str" cm="1">
        <f t="array" ref="ZZ50">INDEX(ZZ$13:ZZ49,$B50+1,1)</f>
        <v>-</v>
      </c>
      <c r="AAA50" s="535" t="str" cm="1">
        <f t="array" ref="AAA50">INDEX(AAA$13:AAA49,$B50+1,1)</f>
        <v>-</v>
      </c>
      <c r="AAB50" s="535" t="str" cm="1">
        <f t="array" ref="AAB50">INDEX(AAB$13:AAB49,$B50+1,1)</f>
        <v>-</v>
      </c>
      <c r="AAC50" s="535" t="str" cm="1">
        <f t="array" ref="AAC50">INDEX(AAC$13:AAC49,$B50+1,1)</f>
        <v>-</v>
      </c>
      <c r="AAD50" s="535" cm="1">
        <f t="array" ref="AAD50">INDEX(AAD$13:AAD49,$B50+1,1)</f>
        <v>0</v>
      </c>
      <c r="AAE50" s="535" t="str" cm="1">
        <f t="array" ref="AAE50">INDEX(AAE$13:AAE49,$B50+1,1)</f>
        <v>-</v>
      </c>
      <c r="AAF50" s="535" t="str" cm="1">
        <f t="array" ref="AAF50">INDEX(AAF$13:AAF49,$B50+1,1)</f>
        <v>-</v>
      </c>
      <c r="AAG50" s="535" t="str" cm="1">
        <f t="array" ref="AAG50">INDEX(AAG$13:AAG49,$B50+1,1)</f>
        <v>-</v>
      </c>
      <c r="AAH50" s="535" t="str" cm="1">
        <f t="array" ref="AAH50">INDEX(AAH$13:AAH49,$B50+1,1)</f>
        <v>-</v>
      </c>
      <c r="AAI50" s="535" t="str" cm="1">
        <f t="array" ref="AAI50">INDEX(AAI$13:AAI49,$B50+1,1)</f>
        <v>-</v>
      </c>
      <c r="AAJ50" s="535" t="str" cm="1">
        <f t="array" ref="AAJ50">INDEX(AAJ$13:AAJ49,$B50+1,1)</f>
        <v>-</v>
      </c>
      <c r="AAK50" s="535" t="str" cm="1">
        <f t="array" ref="AAK50">INDEX(AAK$13:AAK49,$B50+1,1)</f>
        <v>-</v>
      </c>
      <c r="AAL50" s="535" t="str" cm="1">
        <f t="array" ref="AAL50">INDEX(AAL$13:AAL49,$B50+1,1)</f>
        <v>-</v>
      </c>
      <c r="AAM50" s="535" t="b" cm="1">
        <f t="array" ref="AAM50">INDEX(AAM$13:AAM49,$B50+1,1)</f>
        <v>1</v>
      </c>
      <c r="AAN50" s="535" t="str" cm="1">
        <f t="array" ref="AAN50">INDEX(AAN$13:AAN49,$B50+1,1)</f>
        <v>-</v>
      </c>
      <c r="AAO50" s="535" cm="1">
        <f t="array" ref="AAO50">INDEX(AAO$13:AAO49,$B50+1,1)</f>
        <v>0</v>
      </c>
      <c r="AAP50" s="535" cm="1">
        <f t="array" ref="AAP50">INDEX(AAP$13:AAP49,$B50+1,1)</f>
        <v>0</v>
      </c>
      <c r="AAQ50" s="535" cm="1">
        <f t="array" ref="AAQ50">INDEX(AAQ$13:AAQ49,$B50+1,1)</f>
        <v>0</v>
      </c>
      <c r="AAR50" s="18"/>
      <c r="AAS50" s="535" cm="1">
        <f t="array" ref="AAS50">INDEX(AAS$13:AAS49,$B50+1,1)</f>
        <v>50</v>
      </c>
      <c r="AAT50" s="535" cm="1">
        <f t="array" ref="AAT50">INDEX(AAT$13:AAT49,$B50+1,1)</f>
        <v>50</v>
      </c>
      <c r="AAU50" s="535" cm="1">
        <f t="array" ref="AAU50">INDEX(AAU$13:AAU49,$B50+1,1)</f>
        <v>50</v>
      </c>
      <c r="AAV50" s="535" cm="1">
        <f t="array" ref="AAV50">INDEX(AAV$13:AAV49,$B50+1,1)</f>
        <v>50</v>
      </c>
      <c r="AAW50" s="535" cm="1">
        <f t="array" ref="AAW50">INDEX(AAW$13:AAW49,$B50+1,1)</f>
        <v>1</v>
      </c>
      <c r="AAX50" s="535" cm="1">
        <f t="array" ref="AAX50">INDEX(AAX$13:AAX49,$B50+1,1)</f>
        <v>1</v>
      </c>
      <c r="AAY50" s="535" cm="1">
        <f t="array" ref="AAY50">INDEX(AAY$13:AAY49,$B50+1,1)</f>
        <v>1</v>
      </c>
      <c r="AAZ50" s="535" cm="1">
        <f t="array" ref="AAZ50">INDEX(AAZ$13:AAZ49,$B50+1,1)</f>
        <v>1</v>
      </c>
      <c r="ABA50" s="535" t="str" cm="1">
        <f t="array" ref="ABA50">INDEX(ABA$13:ABA49,$B50+1,1)</f>
        <v>-</v>
      </c>
      <c r="ABB50" s="535" t="str" cm="1">
        <f t="array" ref="ABB50">INDEX(ABB$13:ABB49,$B50+1,1)</f>
        <v>-</v>
      </c>
      <c r="ABC50" s="535" t="str" cm="1">
        <f t="array" ref="ABC50">INDEX(ABC$13:ABC49,$B50+1,1)</f>
        <v>-</v>
      </c>
      <c r="ABD50" s="535" t="str" cm="1">
        <f t="array" ref="ABD50">INDEX(ABD$13:ABD49,$B50+1,1)</f>
        <v>-</v>
      </c>
      <c r="ABE50" s="535" t="str" cm="1">
        <f t="array" ref="ABE50">INDEX(ABE$13:ABE49,$B50+1,1)</f>
        <v>-</v>
      </c>
      <c r="ABF50" s="535" t="str" cm="1">
        <f t="array" ref="ABF50">INDEX(ABF$13:ABF49,$B50+1,1)</f>
        <v>-</v>
      </c>
      <c r="ABG50" s="535" t="str" cm="1">
        <f t="array" ref="ABG50">INDEX(ABG$13:ABG49,$B50+1,1)</f>
        <v>-</v>
      </c>
      <c r="ABH50" s="18"/>
      <c r="ABI50" s="535" t="str" cm="1">
        <f t="array" ref="ABI50">INDEX(ABI$13:ABI49,$B50+1,1)</f>
        <v>-</v>
      </c>
      <c r="ABJ50" s="411">
        <f t="shared" si="187"/>
        <v>1</v>
      </c>
      <c r="ABK50" s="18"/>
      <c r="ABL50" s="535" t="str" cm="1">
        <f t="array" ref="ABL50">INDEX(ABL$13:ABL49,$B50+1,1)</f>
        <v>-</v>
      </c>
      <c r="ABM50" s="535" t="str" cm="1">
        <f t="array" ref="ABM50">INDEX(ABM$13:ABM49,$B50+1,1)</f>
        <v>-</v>
      </c>
      <c r="ABN50" s="535" t="str" cm="1">
        <f t="array" ref="ABN50">INDEX(ABN$13:ABN49,$B50+1,1)</f>
        <v>-</v>
      </c>
      <c r="ABO50" s="535" t="str" cm="1">
        <f t="array" ref="ABO50">INDEX(ABO$13:ABO49,$B50+1,1)</f>
        <v>-</v>
      </c>
      <c r="ABP50" s="535" t="str" cm="1">
        <f t="array" ref="ABP50">INDEX(ABP$13:ABP49,$B50+1,1)</f>
        <v>-</v>
      </c>
      <c r="ABQ50" s="535" t="str" cm="1">
        <f t="array" ref="ABQ50">INDEX(ABQ$13:ABQ49,$B50+1,1)</f>
        <v>-</v>
      </c>
      <c r="ABR50" s="535" t="str" cm="1">
        <f t="array" ref="ABR50">INDEX(ABR$13:ABR49,$B50+1,1)</f>
        <v>-</v>
      </c>
      <c r="ABS50" s="535" t="str" cm="1">
        <f t="array" ref="ABS50">INDEX(ABS$13:ABS49,$B50+1,1)</f>
        <v>-</v>
      </c>
      <c r="ABT50" s="535" t="str" cm="1">
        <f t="array" ref="ABT50">INDEX(ABT$13:ABT49,$B50+1,1)</f>
        <v>-</v>
      </c>
      <c r="ABU50" s="535" t="str" cm="1">
        <f t="array" ref="ABU50">INDEX(ABU$13:ABU49,$B50+1,1)</f>
        <v>-</v>
      </c>
      <c r="ABV50" s="535" t="str" cm="1">
        <f t="array" ref="ABV50">INDEX(ABV$13:ABV49,$B50+1,1)</f>
        <v>-</v>
      </c>
      <c r="ABW50" s="535" t="str" cm="1">
        <f t="array" ref="ABW50">INDEX(ABW$13:ABW49,$B50+1,1)</f>
        <v>-</v>
      </c>
      <c r="ABX50" s="535" t="str" cm="1">
        <f t="array" ref="ABX50">INDEX(ABX$13:ABX49,$B50+1,1)</f>
        <v>-</v>
      </c>
      <c r="ABY50" s="535" t="str" cm="1">
        <f t="array" ref="ABY50">INDEX(ABY$13:ABY49,$B50+1,1)</f>
        <v>-</v>
      </c>
      <c r="ABZ50" s="535" t="str" cm="1">
        <f t="array" ref="ABZ50">INDEX(ABZ$13:ABZ49,$B50+1,1)</f>
        <v>-</v>
      </c>
      <c r="ACA50" s="535" t="str" cm="1">
        <f t="array" ref="ACA50">INDEX(ACA$13:ACA49,$B50+1,1)</f>
        <v>-</v>
      </c>
      <c r="ACB50" s="535" t="str" cm="1">
        <f t="array" ref="ACB50">INDEX(ACB$13:ACB49,$B50+1,1)</f>
        <v>-</v>
      </c>
      <c r="ACC50" s="535" t="str" cm="1">
        <f t="array" ref="ACC50">INDEX(ACC$13:ACC49,$B50+1,1)</f>
        <v>-</v>
      </c>
      <c r="ACD50" s="535" t="str" cm="1">
        <f t="array" ref="ACD50">INDEX(ACD$13:ACD49,$B50+1,1)</f>
        <v>-</v>
      </c>
      <c r="ACE50" s="535" t="str" cm="1">
        <f t="array" ref="ACE50">INDEX(ACE$13:ACE49,$B50+1,1)</f>
        <v>-</v>
      </c>
      <c r="ACF50" s="535" t="str" cm="1">
        <f t="array" ref="ACF50">INDEX(ACF$13:ACF49,$B50+1,1)</f>
        <v>-</v>
      </c>
      <c r="ACG50" s="535" t="str" cm="1">
        <f t="array" ref="ACG50">INDEX(ACG$13:ACG49,$B50+1,1)</f>
        <v>-</v>
      </c>
      <c r="ACH50" s="535" t="str" cm="1">
        <f t="array" ref="ACH50">INDEX(ACH$13:ACH49,$B50+1,1)</f>
        <v>-</v>
      </c>
      <c r="ACI50" s="535" t="str" cm="1">
        <f t="array" ref="ACI50">INDEX(ACI$13:ACI49,$B50+1,1)</f>
        <v>-</v>
      </c>
      <c r="ACJ50" s="535" t="str" cm="1">
        <f t="array" ref="ACJ50">INDEX(ACJ$13:ACJ49,$B50+1,1)</f>
        <v>-</v>
      </c>
      <c r="ACK50" s="535" t="str" cm="1">
        <f t="array" ref="ACK50">INDEX(ACK$13:ACK49,$B50+1,1)</f>
        <v>-</v>
      </c>
      <c r="ACL50" s="535" t="str" cm="1">
        <f t="array" ref="ACL50">INDEX(ACL$13:ACL49,$B50+1,1)</f>
        <v>-</v>
      </c>
      <c r="ACM50" s="535" t="str" cm="1">
        <f t="array" ref="ACM50">INDEX(ACM$13:ACM49,$B50+1,1)</f>
        <v>-</v>
      </c>
      <c r="ACN50" s="535" t="str" cm="1">
        <f t="array" ref="ACN50">INDEX(ACN$13:ACN49,$B50+1,1)</f>
        <v>-</v>
      </c>
      <c r="ACO50" s="535" t="str" cm="1">
        <f t="array" ref="ACO50">INDEX(ACO$13:ACO49,$B50+1,1)</f>
        <v>-</v>
      </c>
      <c r="ACP50" s="535" t="str" cm="1">
        <f t="array" ref="ACP50">INDEX(ACP$13:ACP49,$B50+1,1)</f>
        <v>-</v>
      </c>
      <c r="ACQ50" s="535" t="str" cm="1">
        <f t="array" ref="ACQ50">INDEX(ACQ$13:ACQ49,$B50+1,1)</f>
        <v>-</v>
      </c>
      <c r="ACR50" s="535" cm="1">
        <f t="array" ref="ACR50">INDEX(ACR$13:ACR49,$B50+1,1)</f>
        <v>0</v>
      </c>
      <c r="ACS50" s="535" t="str" cm="1">
        <f t="array" ref="ACS50">INDEX(ACS$13:ACS49,$B50+1,1)</f>
        <v>-</v>
      </c>
      <c r="ACT50" s="535" t="str" cm="1">
        <f t="array" ref="ACT50">INDEX(ACT$13:ACT49,$B50+1,1)</f>
        <v>-</v>
      </c>
      <c r="ACU50" s="535" t="str" cm="1">
        <f t="array" ref="ACU50">INDEX(ACU$13:ACU49,$B50+1,1)</f>
        <v>-</v>
      </c>
      <c r="ACV50" s="535" t="str" cm="1">
        <f t="array" ref="ACV50">INDEX(ACV$13:ACV49,$B50+1,1)</f>
        <v>-</v>
      </c>
      <c r="ACW50" s="535" t="str" cm="1">
        <f t="array" ref="ACW50">INDEX(ACW$13:ACW49,$B50+1,1)</f>
        <v>-</v>
      </c>
      <c r="ACX50" s="535" cm="1">
        <f t="array" ref="ACX50">INDEX(ACX$13:ACX49,$B50+1,1)</f>
        <v>0</v>
      </c>
      <c r="ACY50" s="535" t="str" cm="1">
        <f t="array" ref="ACY50">INDEX(ACY$13:ACY49,$B50+1,1)</f>
        <v>-</v>
      </c>
      <c r="ACZ50" s="535" t="str" cm="1">
        <f t="array" ref="ACZ50">INDEX(ACZ$13:ACZ49,$B50+1,1)</f>
        <v>-</v>
      </c>
      <c r="ADA50" s="535" t="str" cm="1">
        <f t="array" ref="ADA50">INDEX(ADA$13:ADA49,$B50+1,1)</f>
        <v>-</v>
      </c>
      <c r="ADB50" s="535" cm="1">
        <f t="array" ref="ADB50">INDEX(ADB$13:ADB49,$B50+1,1)</f>
        <v>1</v>
      </c>
      <c r="ADC50" s="535" cm="1">
        <f t="array" ref="ADC50">INDEX(ADC$13:ADC49,$B50+1,1)</f>
        <v>1</v>
      </c>
      <c r="ADD50" s="535" t="str" cm="1">
        <f t="array" ref="ADD50">INDEX(ADD$13:ADD49,$B50+1,1)</f>
        <v>-</v>
      </c>
      <c r="ADE50" s="535" t="str" cm="1">
        <f t="array" ref="ADE50">INDEX(ADE$13:ADE49,$B50+1,1)</f>
        <v>-</v>
      </c>
      <c r="ADF50" s="535" t="str" cm="1">
        <f t="array" ref="ADF50">INDEX(ADF$13:ADF49,$B50+1,1)</f>
        <v>-</v>
      </c>
      <c r="ADG50" s="535" t="str" cm="1">
        <f t="array" ref="ADG50">INDEX(ADG$13:ADG49,$B50+1,1)</f>
        <v>-</v>
      </c>
      <c r="ADH50" s="535" t="str" cm="1">
        <f t="array" ref="ADH50">INDEX(ADH$13:ADH49,$B50+1,1)</f>
        <v>-</v>
      </c>
      <c r="ADI50" s="535" t="str" cm="1">
        <f t="array" ref="ADI50">INDEX(ADI$13:ADI49,$B50+1,1)</f>
        <v>-</v>
      </c>
      <c r="ADJ50" s="535" t="str" cm="1">
        <f t="array" ref="ADJ50">INDEX(ADJ$13:ADJ49,$B50+1,1)</f>
        <v>-</v>
      </c>
      <c r="ADK50" s="535" t="str" cm="1">
        <f t="array" ref="ADK50">INDEX(ADK$13:ADK49,$B50+1,1)</f>
        <v>-</v>
      </c>
      <c r="ADL50" s="535" t="str" cm="1">
        <f t="array" ref="ADL50">INDEX(ADL$13:ADL49,$B50+1,1)</f>
        <v>-</v>
      </c>
      <c r="ADM50" s="535" t="str" cm="1">
        <f t="array" ref="ADM50">INDEX(ADM$13:ADM49,$B50+1,1)</f>
        <v>-</v>
      </c>
      <c r="ADN50" s="535" t="str" cm="1">
        <f t="array" ref="ADN50">INDEX(ADN$13:ADN49,$B50+1,1)</f>
        <v>-</v>
      </c>
      <c r="ADO50" s="535" t="str" cm="1">
        <f t="array" ref="ADO50">INDEX(ADO$13:ADO49,$B50+1,1)</f>
        <v>-</v>
      </c>
      <c r="ADP50" s="535" t="str" cm="1">
        <f t="array" ref="ADP50">INDEX(ADP$13:ADP49,$B50+1,1)</f>
        <v>-</v>
      </c>
      <c r="ADQ50" s="18"/>
      <c r="ADR50" s="22" t="str">
        <f t="shared" ref="ADR50:ADR56" si="239">IF($N50=ADR$10,TRUE,"-")</f>
        <v>-</v>
      </c>
      <c r="ADS50" s="535" t="str" cm="1">
        <f t="array" ref="ADS50">INDEX(ADS$13:ADS49,$B50+1,1)</f>
        <v>-</v>
      </c>
      <c r="ADT50" s="535" t="str" cm="1">
        <f t="array" ref="ADT50">INDEX(ADT$13:ADT49,$B50+1,1)</f>
        <v>-</v>
      </c>
      <c r="ADU50" s="535" t="str" cm="1">
        <f t="array" ref="ADU50">INDEX(ADU$13:ADU49,$B50+1,1)</f>
        <v>-</v>
      </c>
      <c r="ADV50" s="535" t="str" cm="1">
        <f t="array" ref="ADV50">INDEX(ADV$13:ADV49,$B50+1,1)</f>
        <v>-</v>
      </c>
      <c r="ADW50" s="535" t="str" cm="1">
        <f t="array" ref="ADW50">INDEX(ADW$13:ADW49,$B50+1,1)</f>
        <v>-</v>
      </c>
      <c r="ADX50" s="535" t="str" cm="1">
        <f t="array" ref="ADX50">INDEX(ADX$13:ADX49,$B50+1,1)</f>
        <v>-</v>
      </c>
      <c r="ADY50" s="535" t="str" cm="1">
        <f t="array" ref="ADY50">INDEX(ADY$13:ADY49,$B50+1,1)</f>
        <v>-</v>
      </c>
      <c r="ADZ50" s="535" t="str" cm="1">
        <f t="array" ref="ADZ50">INDEX(ADZ$13:ADZ49,$B50+1,1)</f>
        <v>-</v>
      </c>
      <c r="AEA50" s="535" t="str" cm="1">
        <f t="array" ref="AEA50">INDEX(AEA$13:AEA49,$B50+1,1)</f>
        <v>-</v>
      </c>
      <c r="AEB50" s="535" t="str" cm="1">
        <f t="array" ref="AEB50">INDEX(AEB$13:AEB49,$B50+1,1)</f>
        <v>-</v>
      </c>
      <c r="AEC50" s="535" t="str" cm="1">
        <f t="array" ref="AEC50">INDEX(AEC$13:AEC49,$B50+1,1)</f>
        <v>-</v>
      </c>
      <c r="AED50" s="535" t="str" cm="1">
        <f t="array" ref="AED50">INDEX(AED$13:AED49,$B50+1,1)</f>
        <v>-</v>
      </c>
      <c r="AEE50" s="535" t="str" cm="1">
        <f t="array" ref="AEE50">INDEX(AEE$13:AEE49,$B50+1,1)</f>
        <v>-</v>
      </c>
      <c r="AEF50" s="535" t="str" cm="1">
        <f t="array" ref="AEF50">INDEX(AEF$13:AEF49,$B50+1,1)</f>
        <v>-</v>
      </c>
      <c r="AEG50" s="535" t="str" cm="1">
        <f t="array" ref="AEG50">INDEX(AEG$13:AEG49,$B50+1,1)</f>
        <v>-</v>
      </c>
      <c r="AEH50" s="535" t="str" cm="1">
        <f t="array" ref="AEH50">INDEX(AEH$13:AEH49,$B50+1,1)</f>
        <v>-</v>
      </c>
      <c r="AEI50" s="535" t="str" cm="1">
        <f t="array" ref="AEI50">INDEX(AEI$13:AEI49,$B50+1,1)</f>
        <v>-</v>
      </c>
      <c r="AEJ50" s="535" t="str" cm="1">
        <f t="array" ref="AEJ50">INDEX(AEJ$13:AEJ49,$B50+1,1)</f>
        <v>-</v>
      </c>
      <c r="AEK50" s="535" t="str" cm="1">
        <f t="array" ref="AEK50">INDEX(AEK$13:AEK49,$B50+1,1)</f>
        <v>-</v>
      </c>
      <c r="AEL50" s="535" t="str" cm="1">
        <f t="array" ref="AEL50">INDEX(AEL$13:AEL49,$B50+1,1)</f>
        <v>-</v>
      </c>
      <c r="AEM50" s="535" t="str" cm="1">
        <f t="array" ref="AEM50">INDEX(AEM$13:AEM49,$B50+1,1)</f>
        <v>-</v>
      </c>
      <c r="AEN50" s="535" t="str" cm="1">
        <f t="array" ref="AEN50">INDEX(AEN$13:AEN49,$B50+1,1)</f>
        <v>-</v>
      </c>
      <c r="AEO50" s="535" t="str" cm="1">
        <f t="array" ref="AEO50">INDEX(AEO$13:AEO49,$B50+1,1)</f>
        <v>-</v>
      </c>
      <c r="AEP50" s="535" t="str" cm="1">
        <f t="array" ref="AEP50">INDEX(AEP$13:AEP49,$B50+1,1)</f>
        <v>-</v>
      </c>
      <c r="AEQ50" s="535" t="str" cm="1">
        <f t="array" ref="AEQ50">INDEX(AEQ$13:AEQ49,$B50+1,1)</f>
        <v>-</v>
      </c>
      <c r="AER50" s="535" t="str" cm="1">
        <f t="array" ref="AER50">INDEX(AER$13:AER49,$B50+1,1)</f>
        <v>-</v>
      </c>
      <c r="AES50" s="535" t="str" cm="1">
        <f t="array" ref="AES50">INDEX(AES$13:AES49,$B50+1,1)</f>
        <v>-</v>
      </c>
      <c r="AET50" s="535" t="str" cm="1">
        <f t="array" ref="AET50">INDEX(AET$13:AET49,$B50+1,1)</f>
        <v>-</v>
      </c>
      <c r="AEU50" s="535" t="str" cm="1">
        <f t="array" ref="AEU50">INDEX(AEU$13:AEU49,$B50+1,1)</f>
        <v>-</v>
      </c>
      <c r="AEV50" s="22" t="str">
        <f t="shared" ref="AEV50:AEV56" si="240">IF($N50=AEV$10,TRUE,"-")</f>
        <v>-</v>
      </c>
      <c r="AEW50" s="535" t="str" cm="1">
        <f t="array" ref="AEW50">INDEX(AEW$13:AEW49,$B50+1,1)</f>
        <v>-</v>
      </c>
      <c r="AEX50" s="535" t="str" cm="1">
        <f t="array" ref="AEX50">INDEX(AEX$13:AEX49,$B50+1,1)</f>
        <v>-</v>
      </c>
      <c r="AEY50" s="535" t="str" cm="1">
        <f t="array" ref="AEY50">INDEX(AEY$13:AEY49,$B50+1,1)</f>
        <v>-</v>
      </c>
      <c r="AEZ50" s="535" t="str" cm="1">
        <f t="array" ref="AEZ50">INDEX(AEZ$13:AEZ49,$B50+1,1)</f>
        <v>-</v>
      </c>
      <c r="AFA50" s="535" t="str" cm="1">
        <f t="array" ref="AFA50">INDEX(AFA$13:AFA49,$B50+1,1)</f>
        <v>-</v>
      </c>
      <c r="AFB50" s="535" t="str" cm="1">
        <f t="array" ref="AFB50">INDEX(AFB$13:AFB49,$B50+1,1)</f>
        <v>-</v>
      </c>
      <c r="AFC50" s="535" t="str" cm="1">
        <f t="array" ref="AFC50">INDEX(AFC$13:AFC49,$B50+1,1)</f>
        <v>-</v>
      </c>
      <c r="AFD50" s="535" t="str" cm="1">
        <f t="array" ref="AFD50">INDEX(AFD$13:AFD49,$B50+1,1)</f>
        <v>-</v>
      </c>
      <c r="AFE50" s="535" t="str" cm="1">
        <f t="array" ref="AFE50">INDEX(AFE$13:AFE49,$B50+1,1)</f>
        <v>-</v>
      </c>
      <c r="AFF50" s="535" t="str" cm="1">
        <f t="array" ref="AFF50">INDEX(AFF$13:AFF49,$B50+1,1)</f>
        <v>-</v>
      </c>
      <c r="AFG50" s="535" t="str" cm="1">
        <f t="array" ref="AFG50">INDEX(AFG$13:AFG49,$B50+1,1)</f>
        <v>-</v>
      </c>
      <c r="AFH50" s="535" t="str" cm="1">
        <f t="array" ref="AFH50">INDEX(AFH$13:AFH49,$B50+1,1)</f>
        <v>-</v>
      </c>
      <c r="AFI50" s="535" t="str" cm="1">
        <f t="array" ref="AFI50">INDEX(AFI$13:AFI49,$B50+1,1)</f>
        <v>-</v>
      </c>
      <c r="AFJ50" s="535" t="str" cm="1">
        <f t="array" ref="AFJ50">INDEX(AFJ$13:AFJ49,$B50+1,1)</f>
        <v>-</v>
      </c>
      <c r="AFK50" s="535" t="str" cm="1">
        <f t="array" ref="AFK50">INDEX(AFK$13:AFK49,$B50+1,1)</f>
        <v>-</v>
      </c>
      <c r="AFL50" s="535" t="str" cm="1">
        <f t="array" ref="AFL50">INDEX(AFL$13:AFL49,$B50+1,1)</f>
        <v>-</v>
      </c>
      <c r="AFM50" s="535" t="str" cm="1">
        <f t="array" ref="AFM50">INDEX(AFM$13:AFM49,$B50+1,1)</f>
        <v>-</v>
      </c>
      <c r="AFN50" s="535" t="str" cm="1">
        <f t="array" ref="AFN50">INDEX(AFN$13:AFN49,$B50+1,1)</f>
        <v>-</v>
      </c>
      <c r="AFO50" s="535" t="str" cm="1">
        <f t="array" ref="AFO50">INDEX(AFO$13:AFO49,$B50+1,1)</f>
        <v>-</v>
      </c>
      <c r="AFP50" s="535" t="str" cm="1">
        <f t="array" ref="AFP50">INDEX(AFP$13:AFP49,$B50+1,1)</f>
        <v>-</v>
      </c>
      <c r="AFQ50" s="535" t="str" cm="1">
        <f t="array" ref="AFQ50">INDEX(AFQ$13:AFQ49,$B50+1,1)</f>
        <v>-</v>
      </c>
      <c r="AFR50" s="535" t="str" cm="1">
        <f t="array" ref="AFR50">INDEX(AFR$13:AFR49,$B50+1,1)</f>
        <v>-</v>
      </c>
      <c r="AFS50" s="535" t="str" cm="1">
        <f t="array" ref="AFS50">INDEX(AFS$13:AFS49,$B50+1,1)</f>
        <v>-</v>
      </c>
      <c r="AFT50" s="535" t="str" cm="1">
        <f t="array" ref="AFT50">INDEX(AFT$13:AFT49,$B50+1,1)</f>
        <v>-</v>
      </c>
      <c r="AFU50" s="535" t="str" cm="1">
        <f t="array" ref="AFU50">INDEX(AFU$13:AFU49,$B50+1,1)</f>
        <v>-</v>
      </c>
      <c r="AFV50" s="535" t="str" cm="1">
        <f t="array" ref="AFV50">INDEX(AFV$13:AFV49,$B50+1,1)</f>
        <v>-</v>
      </c>
      <c r="AFW50" s="535" t="str" cm="1">
        <f t="array" ref="AFW50">INDEX(AFW$13:AFW49,$B50+1,1)</f>
        <v>-</v>
      </c>
      <c r="AFX50" s="535" t="str" cm="1">
        <f t="array" ref="AFX50">INDEX(AFX$13:AFX49,$B50+1,1)</f>
        <v>-</v>
      </c>
      <c r="AFY50" s="535" t="str" cm="1">
        <f t="array" ref="AFY50">INDEX(AFY$13:AFY49,$B50+1,1)</f>
        <v>-</v>
      </c>
      <c r="AFZ50" s="535" t="str" cm="1">
        <f t="array" ref="AFZ50">INDEX(AFZ$13:AFZ49,$B50+1,1)</f>
        <v>-</v>
      </c>
      <c r="AGA50" s="535" t="str" cm="1">
        <f t="array" ref="AGA50">INDEX(AGA$13:AGA49,$B50+1,1)</f>
        <v>-</v>
      </c>
      <c r="AGB50" s="535" t="str" cm="1">
        <f t="array" ref="AGB50">INDEX(AGB$13:AGB49,$B50+1,1)</f>
        <v>-</v>
      </c>
      <c r="AGC50" s="535" t="str" cm="1">
        <f t="array" ref="AGC50">INDEX(AGC$13:AGC49,$B50+1,1)</f>
        <v>-</v>
      </c>
      <c r="AGD50" s="535" t="str" cm="1">
        <f t="array" ref="AGD50">INDEX(AGD$13:AGD49,$B50+1,1)</f>
        <v>-</v>
      </c>
      <c r="AGE50" s="535" t="str" cm="1">
        <f t="array" ref="AGE50">INDEX(AGE$13:AGE49,$B50+1,1)</f>
        <v>-</v>
      </c>
      <c r="AGF50" s="535" t="str" cm="1">
        <f t="array" ref="AGF50">INDEX(AGF$13:AGF49,$B50+1,1)</f>
        <v>-</v>
      </c>
      <c r="AGG50" s="535" t="str" cm="1">
        <f t="array" ref="AGG50">INDEX(AGG$13:AGG49,$B50+1,1)</f>
        <v>-</v>
      </c>
      <c r="AGH50" s="535" t="str" cm="1">
        <f t="array" ref="AGH50">INDEX(AGH$13:AGH49,$B50+1,1)</f>
        <v>-</v>
      </c>
      <c r="AGI50" s="535" t="str" cm="1">
        <f t="array" ref="AGI50">INDEX(AGI$13:AGI49,$B50+1,1)</f>
        <v>-</v>
      </c>
      <c r="AGJ50" s="535" t="str" cm="1">
        <f t="array" ref="AGJ50">INDEX(AGJ$13:AGJ49,$B50+1,1)</f>
        <v>-</v>
      </c>
      <c r="AGK50" s="535" t="str" cm="1">
        <f t="array" ref="AGK50">INDEX(AGK$13:AGK49,$B50+1,1)</f>
        <v>-</v>
      </c>
      <c r="AGL50" s="535" t="str" cm="1">
        <f t="array" ref="AGL50">INDEX(AGL$13:AGL49,$B50+1,1)</f>
        <v>-</v>
      </c>
      <c r="AGM50" s="535" t="str" cm="1">
        <f t="array" ref="AGM50">INDEX(AGM$13:AGM49,$B50+1,1)</f>
        <v>-</v>
      </c>
      <c r="AGN50" s="535" t="str" cm="1">
        <f t="array" ref="AGN50">INDEX(AGN$13:AGN49,$B50+1,1)</f>
        <v>-</v>
      </c>
      <c r="AGO50" s="535" t="str" cm="1">
        <f t="array" ref="AGO50">INDEX(AGO$13:AGO49,$B50+1,1)</f>
        <v>-</v>
      </c>
      <c r="AGP50" s="535" t="str" cm="1">
        <f t="array" ref="AGP50">INDEX(AGP$13:AGP49,$B50+1,1)</f>
        <v>-</v>
      </c>
      <c r="AGQ50" s="535" t="str" cm="1">
        <f t="array" ref="AGQ50">INDEX(AGQ$13:AGQ49,$B50+1,1)</f>
        <v>-</v>
      </c>
      <c r="AGR50" s="535" t="str" cm="1">
        <f t="array" ref="AGR50">INDEX(AGR$13:AGR49,$B50+1,1)</f>
        <v>-</v>
      </c>
      <c r="AGS50" s="535" t="str" cm="1">
        <f t="array" ref="AGS50">INDEX(AGS$13:AGS49,$B50+1,1)</f>
        <v>-</v>
      </c>
      <c r="AGT50" s="535" t="str" cm="1">
        <f t="array" ref="AGT50">INDEX(AGT$13:AGT49,$B50+1,1)</f>
        <v>-</v>
      </c>
      <c r="AGU50" s="535" t="str" cm="1">
        <f t="array" ref="AGU50">INDEX(AGU$13:AGU49,$B50+1,1)</f>
        <v>-</v>
      </c>
      <c r="AGV50" s="535" t="str" cm="1">
        <f t="array" ref="AGV50">INDEX(AGV$13:AGV49,$B50+1,1)</f>
        <v>-</v>
      </c>
      <c r="AGW50" s="535" t="str" cm="1">
        <f t="array" ref="AGW50">INDEX(AGW$13:AGW49,$B50+1,1)</f>
        <v>-</v>
      </c>
      <c r="AGX50" s="535" t="str" cm="1">
        <f t="array" ref="AGX50">INDEX(AGX$13:AGX49,$B50+1,1)</f>
        <v>-</v>
      </c>
      <c r="AGY50" s="535" t="str" cm="1">
        <f t="array" ref="AGY50">INDEX(AGY$13:AGY49,$B50+1,1)</f>
        <v>-</v>
      </c>
      <c r="AGZ50" s="535" t="str" cm="1">
        <f t="array" ref="AGZ50">INDEX(AGZ$13:AGZ49,$B50+1,1)</f>
        <v>-</v>
      </c>
      <c r="AHA50" s="535" t="str" cm="1">
        <f t="array" ref="AHA50">INDEX(AHA$13:AHA49,$B50+1,1)</f>
        <v>-</v>
      </c>
      <c r="AHB50" s="535" t="str" cm="1">
        <f t="array" ref="AHB50">INDEX(AHB$13:AHB49,$B50+1,1)</f>
        <v>-</v>
      </c>
      <c r="AHC50" s="535" t="str" cm="1">
        <f t="array" ref="AHC50">INDEX(AHC$13:AHC49,$B50+1,1)</f>
        <v>-</v>
      </c>
      <c r="AHD50" s="535" cm="1">
        <f t="array" ref="AHD50">INDEX(AHD$13:AHD49,$B50+1,1)</f>
        <v>0</v>
      </c>
      <c r="AHE50" s="483">
        <v>0</v>
      </c>
    </row>
    <row r="51" spans="1:889" outlineLevel="1">
      <c r="A51" s="18">
        <f t="shared" si="148"/>
        <v>38</v>
      </c>
      <c r="B51" s="18">
        <f>$A$50</f>
        <v>37</v>
      </c>
      <c r="C51">
        <v>5</v>
      </c>
      <c r="D51" s="17" t="str" cm="1">
        <f t="array" ref="D51">INDEX(D$13:D50,$B51+1,1)</f>
        <v>GSW</v>
      </c>
      <c r="E51" t="b">
        <v>1</v>
      </c>
      <c r="F51" t="b">
        <v>0</v>
      </c>
      <c r="G51" t="b">
        <v>1</v>
      </c>
      <c r="H51" s="18"/>
      <c r="I51" s="18"/>
      <c r="J51" s="18"/>
      <c r="K51" s="22">
        <v>2</v>
      </c>
      <c r="L51" s="22">
        <f>d.Region</f>
        <v>2</v>
      </c>
      <c r="M51" s="535" cm="1">
        <f t="array" ref="M51">INDEX(M$13:M50,$B51+1,1)</f>
        <v>0</v>
      </c>
      <c r="N51" s="22">
        <v>3</v>
      </c>
      <c r="O51" s="22">
        <v>2</v>
      </c>
      <c r="P51" s="18"/>
      <c r="Q51" s="18"/>
      <c r="R51" s="22">
        <v>1</v>
      </c>
      <c r="S51" s="18"/>
      <c r="T51" s="411">
        <f t="shared" si="149"/>
        <v>2</v>
      </c>
      <c r="U51" s="411">
        <f t="shared" si="150"/>
        <v>2</v>
      </c>
      <c r="V51" s="411">
        <f t="shared" si="230"/>
        <v>2</v>
      </c>
      <c r="W51" s="773" t="b">
        <f t="shared" si="215"/>
        <v>0</v>
      </c>
      <c r="X51" s="772" t="b">
        <f t="shared" si="225"/>
        <v>1</v>
      </c>
      <c r="Y51" s="772" t="b">
        <f t="shared" si="225"/>
        <v>1</v>
      </c>
      <c r="Z51" s="791" t="b" cm="1">
        <f t="array" ref="Z51">INDEX(Z$13:Z50,$B51+1,1)</f>
        <v>0</v>
      </c>
      <c r="AA51" s="411">
        <f t="shared" si="153"/>
        <v>6</v>
      </c>
      <c r="AB51" s="411">
        <f t="shared" si="154"/>
        <v>6</v>
      </c>
      <c r="AC51" s="411"/>
      <c r="AD51" s="411">
        <f t="shared" si="155"/>
        <v>6</v>
      </c>
      <c r="AE51" s="111"/>
      <c r="AF51" s="111"/>
      <c r="AG51" s="111"/>
      <c r="AH51" s="111"/>
      <c r="AI51" s="535" cm="1">
        <f t="array" ref="AI51">INDEX(AI$13:AI50,$B51+1,1)</f>
        <v>2</v>
      </c>
      <c r="AJ51" s="535" cm="1">
        <f t="array" ref="AJ51">INDEX(AJ$13:AJ50,$B51+1,1)</f>
        <v>1</v>
      </c>
      <c r="AK51" s="22">
        <v>2</v>
      </c>
      <c r="AL51" s="18"/>
      <c r="AM51" s="18"/>
      <c r="AN51" s="811" t="b" cm="1">
        <f t="array" ref="AN51">INDEX(AN$13:AN50,$B51+1,1)</f>
        <v>0</v>
      </c>
      <c r="AO51" s="535" t="str" cm="1">
        <f t="array" ref="AO51">INDEX(AO$13:AO50,$B51+1,1)</f>
        <v/>
      </c>
      <c r="AP51" s="535" t="str" cm="1">
        <f t="array" ref="AP51">INDEX(AP$13:AP50,$B51+1,1)</f>
        <v/>
      </c>
      <c r="AQ51" s="535" cm="1">
        <f t="array" ref="AQ51">INDEX(AQ$13:AQ50,$B51+1,1)</f>
        <v>1</v>
      </c>
      <c r="AR51" s="535" cm="1">
        <f t="array" ref="AR51">INDEX(AR$13:AR50,$B51+1,1)</f>
        <v>1</v>
      </c>
      <c r="AS51" s="111"/>
      <c r="AT51" s="111"/>
      <c r="AU51" s="111"/>
      <c r="AV51" s="111"/>
      <c r="AW51" s="111"/>
      <c r="AX51" s="111"/>
      <c r="AY51" s="111"/>
      <c r="AZ51" s="111"/>
      <c r="BA51" s="18"/>
      <c r="BB51" s="18"/>
      <c r="BC51" s="200" t="str">
        <f>CHOOSE($K51+1,"CSIRO","MU","NFS")&amp;" Excel feed supply"</f>
        <v>NFS Excel feed supply</v>
      </c>
      <c r="BD51" s="8" t="str">
        <f ca="1">IF(COUNTIF($BC$13:$BC51,$BC51)=1,"-","Dup")</f>
        <v>-</v>
      </c>
      <c r="BE51" s="18"/>
      <c r="BF51" s="535" t="b" cm="1">
        <f t="array" ref="BF51">INDEX(BF$13:BF50,$B51+1,1)</f>
        <v>1</v>
      </c>
      <c r="BG51" s="535" t="b" cm="1">
        <f t="array" ref="BG51">INDEX(BG$13:BG50,$B51+1,1)</f>
        <v>1</v>
      </c>
      <c r="BH51" s="535" t="b" cm="1">
        <f t="array" ref="BH51">INDEX(BH$13:BH50,$B51+1,1)</f>
        <v>1</v>
      </c>
      <c r="BI51" s="535" t="b" cm="1">
        <f t="array" ref="BI51">INDEX(BI$13:BI50,$B51+1,1)</f>
        <v>1</v>
      </c>
      <c r="BJ51" s="535" t="b" cm="1">
        <f t="array" ref="BJ51">INDEX(BJ$13:BJ50,$B51+1,1)</f>
        <v>1</v>
      </c>
      <c r="BK51" s="535" t="b" cm="1">
        <f t="array" ref="BK51">INDEX(BK$13:BK50,$B51+1,1)</f>
        <v>1</v>
      </c>
      <c r="BL51" s="535" t="b" cm="1">
        <f t="array" ref="BL51">INDEX(BL$13:BL50,$B51+1,1)</f>
        <v>1</v>
      </c>
      <c r="BM51" s="535" t="b" cm="1">
        <f t="array" ref="BM51">INDEX(BM$13:BM50,$B51+1,1)</f>
        <v>1</v>
      </c>
      <c r="BN51" s="535" t="b" cm="1">
        <f t="array" ref="BN51">INDEX(BN$13:BN50,$B51+1,1)</f>
        <v>1</v>
      </c>
      <c r="BO51" s="18"/>
      <c r="BP51" s="535" t="b" cm="1">
        <f t="array" ref="BP51">INDEX(BP$13:BP50,$B51+1,1)</f>
        <v>1</v>
      </c>
      <c r="BQ51" s="535" t="str" cm="1">
        <f t="array" ref="BQ51">INDEX(BQ$13:BQ50,$B51+1,1)</f>
        <v>-</v>
      </c>
      <c r="BR51" s="535" t="b" cm="1">
        <f t="array" ref="BR51">INDEX(BR$13:BR50,$B51+1,1)</f>
        <v>0</v>
      </c>
      <c r="BS51" s="535" t="str" cm="1">
        <f t="array" ref="BS51">INDEX(BS$13:BS50,$B51+1,1)</f>
        <v>-</v>
      </c>
      <c r="BT51" s="535" t="str" cm="1">
        <f t="array" ref="BT51">INDEX(BT$13:BT50,$B51+1,1)</f>
        <v>-</v>
      </c>
      <c r="BU51" s="535" t="str" cm="1">
        <f t="array" ref="BU51">INDEX(BU$13:BU50,$B51+1,1)</f>
        <v>-</v>
      </c>
      <c r="BV51" s="535" t="str" cm="1">
        <f t="array" ref="BV51">INDEX(BV$13:BV50,$B51+1,1)</f>
        <v>-</v>
      </c>
      <c r="BW51" s="535" t="str" cm="1">
        <f t="array" ref="BW51">INDEX(BW$13:BW50,$B51+1,1)</f>
        <v>-</v>
      </c>
      <c r="BX51" s="535" t="str" cm="1">
        <f t="array" ref="BX51">INDEX(BX$13:BX50,$B51+1,1)</f>
        <v>-</v>
      </c>
      <c r="BY51" s="535" t="str" cm="1">
        <f t="array" ref="BY51">INDEX(BY$13:BY50,$B51+1,1)</f>
        <v>-</v>
      </c>
      <c r="BZ51" s="535" t="str" cm="1">
        <f t="array" ref="BZ51">INDEX(BZ$13:BZ50,$B51+1,1)</f>
        <v>-</v>
      </c>
      <c r="CA51" s="535" t="str" cm="1">
        <f t="array" ref="CA51">INDEX(CA$13:CA50,$B51+1,1)</f>
        <v>-</v>
      </c>
      <c r="CB51" s="535" t="b" cm="1">
        <f t="array" ref="CB51">INDEX(CB$13:CB50,$B51+1,1)</f>
        <v>0</v>
      </c>
      <c r="CC51" s="535" cm="1">
        <f t="array" ref="CC51">INDEX(CC$13:CC50,$B51+1,1)</f>
        <v>0</v>
      </c>
      <c r="CD51" s="535" t="str" cm="1">
        <f t="array" ref="CD51">INDEX(CD$13:CD50,$B51+1,1)</f>
        <v>-</v>
      </c>
      <c r="CE51" s="535" t="str" cm="1">
        <f t="array" ref="CE51">INDEX(CE$13:CE50,$B51+1,1)</f>
        <v>-</v>
      </c>
      <c r="CF51" s="535" t="str" cm="1">
        <f t="array" ref="CF51">INDEX(CF$13:CF50,$B51+1,1)</f>
        <v>-</v>
      </c>
      <c r="CG51" s="535" t="b" cm="1">
        <f t="array" ref="CG51">INDEX(CG$13:CG50,$B51+1,1)</f>
        <v>1</v>
      </c>
      <c r="CH51" s="535" t="str" cm="1">
        <f t="array" ref="CH51">INDEX(CH$13:CH50,$B51+1,1)</f>
        <v>-</v>
      </c>
      <c r="CI51" s="535" t="str" cm="1">
        <f t="array" ref="CI51">INDEX(CI$13:CI50,$B51+1,1)</f>
        <v>-</v>
      </c>
      <c r="CJ51" s="535" t="str" cm="1">
        <f t="array" ref="CJ51">INDEX(CJ$13:CJ50,$B51+1,1)</f>
        <v>-</v>
      </c>
      <c r="CK51" s="18"/>
      <c r="CL51" s="22" t="b">
        <v>0</v>
      </c>
      <c r="CM51" s="535" t="str" cm="1">
        <f t="array" ref="CM51">INDEX(CM$13:CM50,$B51+1,1)</f>
        <v>-</v>
      </c>
      <c r="CN51" s="411" t="str">
        <f t="shared" ca="1" si="159"/>
        <v>-</v>
      </c>
      <c r="CO51" s="411">
        <f t="shared" si="231"/>
        <v>2</v>
      </c>
      <c r="CP51" s="411">
        <f t="shared" si="231"/>
        <v>2</v>
      </c>
      <c r="CQ51" s="535" t="str" cm="1">
        <f t="array" ref="CQ51">INDEX(CQ$13:CQ50,$B51+1,1)</f>
        <v>-</v>
      </c>
      <c r="CR51" s="535" t="str" cm="1">
        <f t="array" ref="CR51">INDEX(CR$13:CR50,$B51+1,1)</f>
        <v>-</v>
      </c>
      <c r="CS51" s="535" t="str" cm="1">
        <f t="array" ref="CS51">INDEX(CS$13:CS50,$B51+1,1)</f>
        <v>-</v>
      </c>
      <c r="CT51" s="535" t="str" cm="1">
        <f t="array" ref="CT51">INDEX(CT$13:CT50,$B51+1,1)</f>
        <v>-</v>
      </c>
      <c r="CU51" s="411" t="str">
        <f t="shared" ca="1" si="161"/>
        <v>-</v>
      </c>
      <c r="CV51" s="411">
        <f t="shared" si="232"/>
        <v>2</v>
      </c>
      <c r="CW51" s="411">
        <f t="shared" si="232"/>
        <v>2</v>
      </c>
      <c r="CX51" s="535" t="str" cm="1">
        <f t="array" ref="CX51">INDEX(CX$13:CX50,$B51+1,1)</f>
        <v>-</v>
      </c>
      <c r="CY51" s="535" t="str" cm="1">
        <f t="array" ref="CY51">INDEX(CY$13:CY50,$B51+1,1)</f>
        <v>-</v>
      </c>
      <c r="CZ51" s="411" t="str">
        <f t="shared" ca="1" si="163"/>
        <v>-</v>
      </c>
      <c r="DA51" s="411">
        <f t="shared" si="164"/>
        <v>2</v>
      </c>
      <c r="DB51" s="535" t="str" cm="1">
        <f t="array" ref="DB51">INDEX(DB$13:DB50,$B51+1,1)</f>
        <v>-</v>
      </c>
      <c r="DC51" s="535" t="str" cm="1">
        <f t="array" ref="DC51">INDEX(DC$13:DC50,$B51+1,1)</f>
        <v>-</v>
      </c>
      <c r="DD51" s="411">
        <f t="shared" si="165"/>
        <v>2</v>
      </c>
      <c r="DE51" s="535" t="str" cm="1">
        <f t="array" ref="DE51">INDEX(DE$13:DE50,$B51+1,1)</f>
        <v>-</v>
      </c>
      <c r="DF51" s="535" t="str" cm="1">
        <f t="array" ref="DF51">INDEX(DF$13:DF50,$B51+1,1)</f>
        <v>-</v>
      </c>
      <c r="DG51" s="411" t="str">
        <f t="shared" ca="1" si="166"/>
        <v>-</v>
      </c>
      <c r="DH51" s="411">
        <f t="shared" si="233"/>
        <v>2</v>
      </c>
      <c r="DI51" s="411">
        <f t="shared" si="233"/>
        <v>2</v>
      </c>
      <c r="DJ51" s="535" cm="1">
        <f t="array" ref="DJ51">INDEX(DJ$13:DJ50,$B51+1,1)</f>
        <v>720</v>
      </c>
      <c r="DK51" s="535" cm="1">
        <f t="array" ref="DK51">INDEX(DK$13:DK50,$B51+1,1)</f>
        <v>720</v>
      </c>
      <c r="DL51" s="18"/>
      <c r="DM51" s="22" t="b">
        <v>0</v>
      </c>
      <c r="DN51" s="22" t="b">
        <v>0</v>
      </c>
      <c r="DO51" s="22" t="b">
        <v>1</v>
      </c>
      <c r="DP51" s="538" t="str">
        <f>DP$14</f>
        <v>-</v>
      </c>
      <c r="DQ51" s="539">
        <v>0</v>
      </c>
      <c r="DR51" s="535" cm="1">
        <f t="array" ref="DR51">INDEX(DR$13:DR50,$B51+1,1)</f>
        <v>1</v>
      </c>
      <c r="DS51" s="535" cm="1">
        <f t="array" ref="DS51">INDEX(DS$13:DS50,$B51+1,1)</f>
        <v>1</v>
      </c>
      <c r="DT51" s="535" cm="1">
        <f t="array" ref="DT51">INDEX(DT$13:DT50,$B51+1,1)</f>
        <v>1</v>
      </c>
      <c r="DU51" s="535" t="str" cm="1">
        <f t="array" ref="DU51">INDEX(DU$13:DU50,$B51+1,1)</f>
        <v>-</v>
      </c>
      <c r="DV51" s="535" t="str" cm="1">
        <f t="array" ref="DV51">INDEX(DV$13:DV50,$B51+1,1)</f>
        <v>-</v>
      </c>
      <c r="DW51" s="535" t="str" cm="1">
        <f t="array" ref="DW51">INDEX(DW$13:DW50,$B51+1,1)</f>
        <v>-</v>
      </c>
      <c r="DX51" s="535" t="str" cm="1">
        <f t="array" ref="DX51">INDEX(DX$13:DX50,$B51+1,1)</f>
        <v>-</v>
      </c>
      <c r="DY51" s="535" t="str" cm="1">
        <f t="array" ref="DY51">INDEX(DY$13:DY50,$B51+1,1)</f>
        <v>-</v>
      </c>
      <c r="DZ51" s="535" t="b" cm="1">
        <f t="array" ref="DZ51">INDEX(DZ$13:DZ50,$B51+1,1)</f>
        <v>0</v>
      </c>
      <c r="EA51" s="535" t="str" cm="1">
        <f t="array" ref="EA51">INDEX(EA$13:EA50,$B51+1,1)</f>
        <v>-</v>
      </c>
      <c r="EB51" s="535" t="str" cm="1">
        <f t="array" ref="EB51">INDEX(EB$13:EB50,$B51+1,1)</f>
        <v>-</v>
      </c>
      <c r="EC51" s="535" t="str" cm="1">
        <f t="array" ref="EC51">INDEX(EC$13:EC50,$B51+1,1)</f>
        <v>-</v>
      </c>
      <c r="ED51" s="535" t="str" cm="1">
        <f t="array" ref="ED51">INDEX(ED$13:ED50,$B51+1,1)</f>
        <v>-</v>
      </c>
      <c r="EE51" s="535" cm="1">
        <f t="array" ref="EE51">INDEX(EE$13:EE50,$B51+1,1)</f>
        <v>500</v>
      </c>
      <c r="EF51" s="535" cm="1">
        <f t="array" ref="EF51">INDEX(EF$13:EF50,$B51+1,1)</f>
        <v>500</v>
      </c>
      <c r="EG51" s="535" t="str" cm="1">
        <f t="array" ref="EG51">INDEX(EG$13:EG50,$B51+1,1)</f>
        <v>-</v>
      </c>
      <c r="EH51" s="535" t="str" cm="1">
        <f t="array" ref="EH51">INDEX(EH$13:EH50,$B51+1,1)</f>
        <v>-</v>
      </c>
      <c r="EI51" s="535" t="str" cm="1">
        <f t="array" ref="EI51">INDEX(EI$13:EI50,$B51+1,1)</f>
        <v>-</v>
      </c>
      <c r="EJ51" s="535" cm="1">
        <f t="array" ref="EJ51">INDEX(EJ$13:EJ50,$B51+1,1)</f>
        <v>0</v>
      </c>
      <c r="EK51" s="535" cm="1">
        <f t="array" ref="EK51">INDEX(EK$13:EK50,$B51+1,1)</f>
        <v>999999</v>
      </c>
      <c r="EL51" s="535" cm="1">
        <f t="array" ref="EL51">INDEX(EL$13:EL50,$B51+1,1)</f>
        <v>999999</v>
      </c>
      <c r="EM51" s="535" cm="1">
        <f t="array" ref="EM51">INDEX(EM$13:EM50,$B51+1,1)</f>
        <v>999999</v>
      </c>
      <c r="EN51" s="535" cm="1">
        <f t="array" ref="EN51">INDEX(EN$13:EN50,$B51+1,1)</f>
        <v>999999</v>
      </c>
      <c r="EO51" s="535" cm="1">
        <f t="array" ref="EO51">INDEX(EO$13:EO50,$B51+1,1)</f>
        <v>999999</v>
      </c>
      <c r="EP51" s="535" cm="1">
        <f t="array" ref="EP51">INDEX(EP$13:EP50,$B51+1,1)</f>
        <v>999999</v>
      </c>
      <c r="EQ51" s="535" cm="1">
        <f t="array" ref="EQ51">INDEX(EQ$13:EQ50,$B51+1,1)</f>
        <v>999999</v>
      </c>
      <c r="ER51" s="535" cm="1">
        <f t="array" ref="ER51">INDEX(ER$13:ER50,$B51+1,1)</f>
        <v>999999</v>
      </c>
      <c r="ES51" s="535" cm="1">
        <f t="array" ref="ES51">INDEX(ES$13:ES50,$B51+1,1)</f>
        <v>999999</v>
      </c>
      <c r="ET51" s="535" cm="1">
        <f t="array" ref="ET51">INDEX(ET$13:ET50,$B51+1,1)</f>
        <v>999999</v>
      </c>
      <c r="EU51" s="535" cm="1">
        <f t="array" ref="EU51">INDEX(EU$13:EU50,$B51+1,1)</f>
        <v>999999</v>
      </c>
      <c r="EV51" s="535" cm="1">
        <f t="array" ref="EV51">INDEX(EV$13:EV50,$B51+1,1)</f>
        <v>999999</v>
      </c>
      <c r="EW51" s="777">
        <f t="shared" si="226"/>
        <v>0</v>
      </c>
      <c r="EX51" s="777">
        <f t="shared" si="226"/>
        <v>0</v>
      </c>
      <c r="EY51" s="777">
        <f t="shared" si="226"/>
        <v>999999</v>
      </c>
      <c r="EZ51" s="535" t="str" cm="1">
        <f t="array" ref="EZ51">INDEX(EZ$13:EZ50,$B51+1,1)</f>
        <v>-</v>
      </c>
      <c r="FA51" s="535" t="str" cm="1">
        <f t="array" ref="FA51">INDEX(FA$13:FA50,$B51+1,1)</f>
        <v>-</v>
      </c>
      <c r="FB51" s="411" t="str">
        <f t="shared" si="227"/>
        <v>-</v>
      </c>
      <c r="FC51" s="411" t="str">
        <f t="shared" si="227"/>
        <v>-</v>
      </c>
      <c r="FD51" s="776">
        <f t="shared" si="192"/>
        <v>0</v>
      </c>
      <c r="FE51" s="774">
        <f t="shared" si="193"/>
        <v>999999</v>
      </c>
      <c r="FF51" s="775">
        <f t="shared" si="194"/>
        <v>999999</v>
      </c>
      <c r="FG51" s="535" t="str" cm="1">
        <f t="array" ref="FG51">INDEX(FG$13:FG50,$B51+1,1)</f>
        <v>-</v>
      </c>
      <c r="FH51" s="723" cm="1">
        <f t="array" ref="FH51">IF(FG51&lt;&gt;"-",FG51,INDEX(i.ELMatedEst,$AA51+1,$T51))</f>
        <v>0</v>
      </c>
      <c r="FI51" s="535" t="str" cm="1">
        <f t="array" ref="FI51">INDEX(FI$13:FI50,$B51+1,1)</f>
        <v>-</v>
      </c>
      <c r="FJ51" s="535" t="str" cm="1">
        <f t="array" ref="FJ51">INDEX(FJ$13:FJ50,$B51+1,1)</f>
        <v>-</v>
      </c>
      <c r="FK51" s="535" cm="1">
        <f t="array" ref="FK51">INDEX(FK$13:FK50,$B51+1,1)</f>
        <v>0</v>
      </c>
      <c r="FL51" s="535" cm="1">
        <f t="array" ref="FL51">INDEX(FL$13:FL50,$B51+1,1)</f>
        <v>0</v>
      </c>
      <c r="FM51" s="535" cm="1">
        <f t="array" ref="FM51">INDEX(FM$13:FM50,$B51+1,1)</f>
        <v>1</v>
      </c>
      <c r="FN51" s="662">
        <f t="shared" si="205"/>
        <v>0.12</v>
      </c>
      <c r="FO51" s="662">
        <f>INDEX(CHOOSE($N51,DataAutumn!i.EL_PropnSold,DataWinter!i.EL_PropnSold,DataSpring!i.EL_PropnSold),$AI51,$T51)*INDEX(i.ELMatedEst,$AB51+1,$T51)*i.dAdultRR_ELPropSold
+INDEX(i.dryman,($AJ51-1)*4+$AI51,FO$7)</f>
        <v>0</v>
      </c>
      <c r="FP51" s="662">
        <f>INDEX(CHOOSE($N51,DataAutumn!i.EL_PropnSold,DataWinter!i.EL_PropnSold,DataSpring!i.EL_PropnSold),$AI51,$T51)*INDEX(i.ELMatedEst,$AB51+1,$T51)*i.dAdultRR_ELPropSold
+INDEX(i.dryman,($AJ51-1)*4+$AI51,FP$7)</f>
        <v>3.125E-2</v>
      </c>
      <c r="FQ51" s="662">
        <f>INDEX(CHOOSE($N51,DataAutumn!i.EL_PropnSold,DataWinter!i.EL_PropnSold,DataSpring!i.EL_PropnSold),$AI51,$T51)*INDEX(i.ELMatedEst,$AB51+1,$T51)*i.dAdultRR_ELPropSold
+INDEX(i.dryman,($AJ51-1)*4+$AI51,FQ$7)</f>
        <v>3.125E-2</v>
      </c>
      <c r="FR51" s="662">
        <f>INDEX(CHOOSE($N51,DataAutumn!i.EL_PropnSold,DataWinter!i.EL_PropnSold,DataSpring!i.EL_PropnSold),$AI51,$T51)*INDEX(i.ELMatedEst,$AB51+1,$T51)*i.dAdultRR_ELPropSold
+INDEX(i.dryman,($AJ51-1)*4+$AI51,FR$7)</f>
        <v>3.125E-2</v>
      </c>
      <c r="FS51" s="663">
        <f>INDEX(CHOOSE($N51,DataAutumn!i.EL_PropnSold,DataWinter!i.EL_PropnSold,DataSpring!i.EL_PropnSold),$AI51,$T51)*INDEX(i.ELMatedEst,$AB51+1,$T51)*i.dAdultLSurv_ELPropSold</f>
        <v>0</v>
      </c>
      <c r="FT51" s="411" t="b">
        <f t="shared" si="234"/>
        <v>0</v>
      </c>
      <c r="FU51" s="411" t="b">
        <f t="shared" si="234"/>
        <v>0</v>
      </c>
      <c r="FV51" s="411" t="b">
        <f t="shared" si="234"/>
        <v>1</v>
      </c>
      <c r="FW51" s="411" t="b">
        <f t="shared" si="234"/>
        <v>0</v>
      </c>
      <c r="FX51" s="411">
        <f t="shared" si="228"/>
        <v>1</v>
      </c>
      <c r="FY51" s="411">
        <f t="shared" si="228"/>
        <v>0</v>
      </c>
      <c r="FZ51" s="411" t="b">
        <f t="shared" si="208"/>
        <v>0</v>
      </c>
      <c r="GA51" s="411" t="b">
        <f t="shared" si="229"/>
        <v>0</v>
      </c>
      <c r="GB51" s="411" t="b">
        <f t="shared" si="229"/>
        <v>0</v>
      </c>
      <c r="GC51" s="411" t="b">
        <f t="shared" si="229"/>
        <v>1</v>
      </c>
      <c r="GD51" s="87">
        <f t="shared" si="235"/>
        <v>2</v>
      </c>
      <c r="GE51" s="87">
        <f t="shared" si="235"/>
        <v>2</v>
      </c>
      <c r="GF51" s="535" cm="1">
        <f t="array" ref="GF51">INDEX(GF$13:GF50,$B51+1,1)</f>
        <v>1</v>
      </c>
      <c r="GG51" s="535" cm="1">
        <f t="array" ref="GG51">INDEX(GG$13:GG50,$B51+1,1)</f>
        <v>1</v>
      </c>
      <c r="GH51" s="535" cm="1">
        <f t="array" ref="GH51">INDEX(GH$13:GH50,$B51+1,1)</f>
        <v>1</v>
      </c>
      <c r="GI51" s="535" cm="1">
        <f t="array" ref="GI51">INDEX(GI$13:GI50,$B51+1,1)</f>
        <v>1</v>
      </c>
      <c r="GJ51" s="535" t="str" cm="1">
        <f t="array" ref="GJ51">INDEX(GJ$13:GJ50,$B51+1,1)</f>
        <v>-</v>
      </c>
      <c r="GK51" s="535" t="str" cm="1">
        <f t="array" ref="GK51">INDEX(GK$13:GK50,$B51+1,1)</f>
        <v>-</v>
      </c>
      <c r="GL51" s="535" t="str" cm="1">
        <f t="array" ref="GL51">INDEX(GL$13:GL50,$B51+1,1)</f>
        <v>-</v>
      </c>
      <c r="GM51" s="535" t="str" cm="1">
        <f t="array" ref="GM51">INDEX(GM$13:GM50,$B51+1,1)</f>
        <v>-</v>
      </c>
      <c r="GN51" s="535" t="b" cm="1">
        <f t="array" ref="GN51">INDEX(GN$13:GN50,$B51+1,1)</f>
        <v>0</v>
      </c>
      <c r="GO51" s="87">
        <f t="shared" si="236"/>
        <v>1</v>
      </c>
      <c r="GP51" s="87">
        <f t="shared" si="236"/>
        <v>1</v>
      </c>
      <c r="GQ51" s="87">
        <f t="shared" si="236"/>
        <v>1</v>
      </c>
      <c r="GR51" s="87">
        <f t="shared" si="236"/>
        <v>1</v>
      </c>
      <c r="GS51" s="87">
        <f t="shared" si="236"/>
        <v>1</v>
      </c>
      <c r="GT51" s="87">
        <f t="shared" si="236"/>
        <v>1</v>
      </c>
      <c r="GU51" s="87">
        <f t="shared" si="236"/>
        <v>1</v>
      </c>
      <c r="GV51" s="87">
        <f t="shared" si="236"/>
        <v>1</v>
      </c>
      <c r="GW51" s="411" cm="1">
        <f t="array" ref="GW51">INDEX(i.dse_type,1,$L51)</f>
        <v>0</v>
      </c>
      <c r="GX51" s="535" t="str" cm="1">
        <f t="array" ref="GX51">INDEX(GX$13:GX50,$B51+1,1)</f>
        <v>-</v>
      </c>
      <c r="GY51" s="535" t="str" cm="1">
        <f t="array" ref="GY51">INDEX(GY$13:GY50,$B51+1,1)</f>
        <v>-</v>
      </c>
      <c r="GZ51" s="535" t="str" cm="1">
        <f t="array" ref="GZ51">INDEX(GZ$13:GZ50,$B51+1,1)</f>
        <v>-</v>
      </c>
      <c r="HA51" s="18"/>
      <c r="HB51" s="535" t="str" cm="1">
        <f t="array" ref="HB51">INDEX(HB$13:HB50,$B51+1,1)</f>
        <v>-</v>
      </c>
      <c r="HC51" s="535" t="str" cm="1">
        <f t="array" ref="HC51">INDEX(HC$13:HC50,$B51+1,1)</f>
        <v>-</v>
      </c>
      <c r="HD51" s="535" cm="1">
        <f t="array" ref="HD51">INDEX(HD$13:HD50,$B51+1,1)</f>
        <v>0</v>
      </c>
      <c r="HE51" s="535" cm="1">
        <f t="array" ref="HE51">INDEX(HE$13:HE50,$B51+1,1)</f>
        <v>0</v>
      </c>
      <c r="HF51" s="535" cm="1">
        <f t="array" ref="HF51">INDEX(HF$13:HF50,$B51+1,1)</f>
        <v>0</v>
      </c>
      <c r="HG51" s="535" cm="1">
        <f t="array" ref="HG51">INDEX(HG$13:HG50,$B51+1,1)</f>
        <v>0</v>
      </c>
      <c r="HH51" s="535" cm="1">
        <f t="array" ref="HH51">INDEX(HH$13:HH50,$B51+1,1)</f>
        <v>0</v>
      </c>
      <c r="HI51" s="535" cm="1">
        <f t="array" ref="HI51">INDEX(HI$13:HI50,$B51+1,1)</f>
        <v>0</v>
      </c>
      <c r="HJ51" s="535" cm="1">
        <f t="array" ref="HJ51">INDEX(HJ$13:HJ50,$B51+1,1)</f>
        <v>0</v>
      </c>
      <c r="HK51" s="535" cm="1">
        <f t="array" ref="HK51">INDEX(HK$13:HK50,$B51+1,1)</f>
        <v>0</v>
      </c>
      <c r="HL51" s="535" cm="1">
        <f t="array" ref="HL51">INDEX(HL$13:HL50,$B51+1,1)</f>
        <v>0</v>
      </c>
      <c r="HM51" s="535" cm="1">
        <f t="array" ref="HM51">INDEX(HM$13:HM50,$B51+1,1)</f>
        <v>0</v>
      </c>
      <c r="HN51" s="535" cm="1">
        <f t="array" ref="HN51">INDEX(HN$13:HN50,$B51+1,1)</f>
        <v>0</v>
      </c>
      <c r="HO51" s="535" cm="1">
        <f t="array" ref="HO51">INDEX(HO$13:HO50,$B51+1,1)</f>
        <v>0</v>
      </c>
      <c r="HP51" s="535" cm="1">
        <f t="array" ref="HP51">INDEX(HP$13:HP50,$B51+1,1)</f>
        <v>0</v>
      </c>
      <c r="HQ51" s="535" cm="1">
        <f t="array" ref="HQ51">INDEX(HQ$13:HQ50,$B51+1,1)</f>
        <v>0</v>
      </c>
      <c r="HR51" s="535" cm="1">
        <f t="array" ref="HR51">INDEX(HR$13:HR50,$B51+1,1)</f>
        <v>0</v>
      </c>
      <c r="HS51" s="535" cm="1">
        <f t="array" ref="HS51">INDEX(HS$13:HS50,$B51+1,1)</f>
        <v>0</v>
      </c>
      <c r="HT51" s="535" cm="1">
        <f t="array" ref="HT51">INDEX(HT$13:HT50,$B51+1,1)</f>
        <v>0</v>
      </c>
      <c r="HU51" s="535" cm="1">
        <f t="array" ref="HU51">INDEX(HU$13:HU50,$B51+1,1)</f>
        <v>0</v>
      </c>
      <c r="HV51" s="535" cm="1">
        <f t="array" ref="HV51">INDEX(HV$13:HV50,$B51+1,1)</f>
        <v>0</v>
      </c>
      <c r="HW51" s="535" cm="1">
        <f t="array" ref="HW51">INDEX(HW$13:HW50,$B51+1,1)</f>
        <v>0</v>
      </c>
      <c r="HX51" s="535" cm="1">
        <f t="array" ref="HX51">INDEX(HX$13:HX50,$B51+1,1)</f>
        <v>0</v>
      </c>
      <c r="HY51" s="535" cm="1">
        <f t="array" ref="HY51">INDEX(HY$13:HY50,$B51+1,1)</f>
        <v>0</v>
      </c>
      <c r="HZ51" s="535" cm="1">
        <f t="array" ref="HZ51">INDEX(HZ$13:HZ50,$B51+1,1)</f>
        <v>0</v>
      </c>
      <c r="IA51" s="535" cm="1">
        <f t="array" ref="IA51">INDEX(IA$13:IA50,$B51+1,1)</f>
        <v>0</v>
      </c>
      <c r="IB51" s="535" cm="1">
        <f t="array" ref="IB51">INDEX(IB$13:IB50,$B51+1,1)</f>
        <v>0</v>
      </c>
      <c r="IC51" s="535" cm="1">
        <f t="array" ref="IC51">INDEX(IC$13:IC50,$B51+1,1)</f>
        <v>0</v>
      </c>
      <c r="ID51" s="535" cm="1">
        <f t="array" ref="ID51">INDEX(ID$13:ID50,$B51+1,1)</f>
        <v>0</v>
      </c>
      <c r="IE51" s="535" cm="1">
        <f t="array" ref="IE51">INDEX(IE$13:IE50,$B51+1,1)</f>
        <v>0</v>
      </c>
      <c r="IF51" s="535" cm="1">
        <f t="array" ref="IF51">INDEX(IF$13:IF50,$B51+1,1)</f>
        <v>0</v>
      </c>
      <c r="IG51" s="535" cm="1">
        <f t="array" ref="IG51">INDEX(IG$13:IG50,$B51+1,1)</f>
        <v>0</v>
      </c>
      <c r="IH51" s="535" cm="1">
        <f t="array" ref="IH51">INDEX(IH$13:IH50,$B51+1,1)</f>
        <v>0</v>
      </c>
      <c r="II51" s="535" cm="1">
        <f t="array" ref="II51">INDEX(II$13:II50,$B51+1,1)</f>
        <v>0</v>
      </c>
      <c r="IJ51" s="535" cm="1">
        <f t="array" ref="IJ51">INDEX(IJ$13:IJ50,$B51+1,1)</f>
        <v>0</v>
      </c>
      <c r="IK51" s="535" cm="1">
        <f t="array" ref="IK51">INDEX(IK$13:IK50,$B51+1,1)</f>
        <v>0</v>
      </c>
      <c r="IL51" s="535" cm="1">
        <f t="array" ref="IL51">INDEX(IL$13:IL50,$B51+1,1)</f>
        <v>0</v>
      </c>
      <c r="IM51" s="535" cm="1">
        <f t="array" ref="IM51">INDEX(IM$13:IM50,$B51+1,1)</f>
        <v>0</v>
      </c>
      <c r="IN51" s="535" cm="1">
        <f t="array" ref="IN51">INDEX(IN$13:IN50,$B51+1,1)</f>
        <v>0</v>
      </c>
      <c r="IO51" s="535" cm="1">
        <f t="array" ref="IO51">INDEX(IO$13:IO50,$B51+1,1)</f>
        <v>0</v>
      </c>
      <c r="IP51" s="535" cm="1">
        <f t="array" ref="IP51">INDEX(IP$13:IP50,$B51+1,1)</f>
        <v>0</v>
      </c>
      <c r="IQ51" s="535" cm="1">
        <f t="array" ref="IQ51">INDEX(IQ$13:IQ50,$B51+1,1)</f>
        <v>0</v>
      </c>
      <c r="IR51" s="535" cm="1">
        <f t="array" ref="IR51">INDEX(IR$13:IR50,$B51+1,1)</f>
        <v>0</v>
      </c>
      <c r="IS51" s="535" cm="1">
        <f t="array" ref="IS51">INDEX(IS$13:IS50,$B51+1,1)</f>
        <v>0</v>
      </c>
      <c r="IT51" s="535" cm="1">
        <f t="array" ref="IT51">INDEX(IT$13:IT50,$B51+1,1)</f>
        <v>0</v>
      </c>
      <c r="IU51" s="535" cm="1">
        <f t="array" ref="IU51">INDEX(IU$13:IU50,$B51+1,1)</f>
        <v>0</v>
      </c>
      <c r="IV51" s="535" cm="1">
        <f t="array" ref="IV51">INDEX(IV$13:IV50,$B51+1,1)</f>
        <v>0</v>
      </c>
      <c r="IW51" s="535" cm="1">
        <f t="array" ref="IW51">INDEX(IW$13:IW50,$B51+1,1)</f>
        <v>0</v>
      </c>
      <c r="IX51" s="535" cm="1">
        <f t="array" ref="IX51">INDEX(IX$13:IX50,$B51+1,1)</f>
        <v>0</v>
      </c>
      <c r="IY51" s="535" cm="1">
        <f t="array" ref="IY51">INDEX(IY$13:IY50,$B51+1,1)</f>
        <v>0</v>
      </c>
      <c r="IZ51" s="535" cm="1">
        <f t="array" ref="IZ51">INDEX(IZ$13:IZ50,$B51+1,1)</f>
        <v>0</v>
      </c>
      <c r="JA51" s="535" cm="1">
        <f t="array" ref="JA51">INDEX(JA$13:JA50,$B51+1,1)</f>
        <v>0</v>
      </c>
      <c r="JB51" s="535" cm="1">
        <f t="array" ref="JB51">INDEX(JB$13:JB50,$B51+1,1)</f>
        <v>0</v>
      </c>
      <c r="JC51" s="535" cm="1">
        <f t="array" ref="JC51">INDEX(JC$13:JC50,$B51+1,1)</f>
        <v>0</v>
      </c>
      <c r="JD51" s="535" cm="1">
        <f t="array" ref="JD51">INDEX(JD$13:JD50,$B51+1,1)</f>
        <v>0</v>
      </c>
      <c r="JE51" s="535" cm="1">
        <f t="array" ref="JE51">INDEX(JE$13:JE50,$B51+1,1)</f>
        <v>0</v>
      </c>
      <c r="JF51" s="18"/>
      <c r="JG51" s="535" t="str" cm="1">
        <f t="array" ref="JG51">INDEX(JG$13:JG50,$B51+1,1)</f>
        <v>-</v>
      </c>
      <c r="JH51" s="535" t="str" cm="1">
        <f t="array" ref="JH51">INDEX(JH$13:JH50,$B51+1,1)</f>
        <v>-</v>
      </c>
      <c r="JI51" s="535" t="str" cm="1">
        <f t="array" ref="JI51">INDEX(JI$13:JI50,$B51+1,1)</f>
        <v>-</v>
      </c>
      <c r="JJ51" s="535" t="str" cm="1">
        <f t="array" ref="JJ51">INDEX(JJ$13:JJ50,$B51+1,1)</f>
        <v>-</v>
      </c>
      <c r="JK51" s="535" t="str" cm="1">
        <f t="array" ref="JK51">INDEX(JK$13:JK50,$B51+1,1)</f>
        <v>-</v>
      </c>
      <c r="JL51" s="535" cm="1">
        <f t="array" ref="JL51">INDEX(JL$13:JL50,$B51+1,1)</f>
        <v>1</v>
      </c>
      <c r="JM51" s="535" cm="1">
        <f t="array" ref="JM51">INDEX(JM$13:JM50,$B51+1,1)</f>
        <v>1</v>
      </c>
      <c r="JN51" s="535" t="str" cm="1">
        <f t="array" ref="JN51">INDEX(JN$13:JN50,$B51+1,1)</f>
        <v>-</v>
      </c>
      <c r="JO51" s="535" t="str" cm="1">
        <f t="array" ref="JO51">INDEX(JO$13:JO50,$B51+1,1)</f>
        <v>-</v>
      </c>
      <c r="JP51" s="535" t="str" cm="1">
        <f t="array" ref="JP51">INDEX(JP$13:JP50,$B51+1,1)</f>
        <v>-</v>
      </c>
      <c r="JQ51" s="535" t="str" cm="1">
        <f t="array" ref="JQ51">INDEX(JQ$13:JQ50,$B51+1,1)</f>
        <v>-</v>
      </c>
      <c r="JR51" s="535" t="str" cm="1">
        <f t="array" ref="JR51">INDEX(JR$13:JR50,$B51+1,1)</f>
        <v>-</v>
      </c>
      <c r="JS51" s="535" t="str" cm="1">
        <f t="array" ref="JS51">INDEX(JS$13:JS50,$B51+1,1)</f>
        <v>-</v>
      </c>
      <c r="JT51" s="535" t="str" cm="1">
        <f t="array" ref="JT51">INDEX(JT$13:JT50,$B51+1,1)</f>
        <v>-</v>
      </c>
      <c r="JU51" s="535" t="str" cm="1">
        <f t="array" ref="JU51">INDEX(JU$13:JU50,$B51+1,1)</f>
        <v>-</v>
      </c>
      <c r="JV51" s="535" t="str" cm="1">
        <f t="array" ref="JV51">INDEX(JV$13:JV50,$B51+1,1)</f>
        <v>-</v>
      </c>
      <c r="JW51" s="535" t="str" cm="1">
        <f t="array" ref="JW51">INDEX(JW$13:JW50,$B51+1,1)</f>
        <v>-</v>
      </c>
      <c r="JX51" s="535" t="str" cm="1">
        <f t="array" ref="JX51">INDEX(JX$13:JX50,$B51+1,1)</f>
        <v>-</v>
      </c>
      <c r="JY51" s="535" t="str" cm="1">
        <f t="array" ref="JY51">INDEX(JY$13:JY50,$B51+1,1)</f>
        <v>-</v>
      </c>
      <c r="JZ51" s="535" t="str" cm="1">
        <f t="array" ref="JZ51">INDEX(JZ$13:JZ50,$B51+1,1)</f>
        <v>-</v>
      </c>
      <c r="KA51" s="535" t="str" cm="1">
        <f t="array" ref="KA51">INDEX(KA$13:KA50,$B51+1,1)</f>
        <v>-</v>
      </c>
      <c r="KB51" s="535" t="str" cm="1">
        <f t="array" ref="KB51">INDEX(KB$13:KB50,$B51+1,1)</f>
        <v>-</v>
      </c>
      <c r="KC51" s="535" t="str" cm="1">
        <f t="array" ref="KC51">INDEX(KC$13:KC50,$B51+1,1)</f>
        <v>-</v>
      </c>
      <c r="KD51" s="535" t="str" cm="1">
        <f t="array" ref="KD51">INDEX(KD$13:KD50,$B51+1,1)</f>
        <v>-</v>
      </c>
      <c r="KE51" s="535" t="str" cm="1">
        <f t="array" ref="KE51">INDEX(KE$13:KE50,$B51+1,1)</f>
        <v>-</v>
      </c>
      <c r="KF51" s="535" t="str" cm="1">
        <f t="array" ref="KF51">INDEX(KF$13:KF50,$B51+1,1)</f>
        <v>-</v>
      </c>
      <c r="KG51" s="535" t="str" cm="1">
        <f t="array" ref="KG51">INDEX(KG$13:KG50,$B51+1,1)</f>
        <v>-</v>
      </c>
      <c r="KH51" s="535" t="str" cm="1">
        <f t="array" ref="KH51">INDEX(KH$13:KH50,$B51+1,1)</f>
        <v>-</v>
      </c>
      <c r="KI51" s="535" cm="1">
        <f t="array" ref="KI51">INDEX(KI$13:KI50,$B51+1,1)</f>
        <v>0</v>
      </c>
      <c r="KJ51" s="535" t="str" cm="1">
        <f t="array" ref="KJ51">INDEX(KJ$13:KJ50,$B51+1,1)</f>
        <v>-</v>
      </c>
      <c r="KK51" s="535" cm="1">
        <f t="array" ref="KK51">INDEX(KK$13:KK50,$B51+1,1)</f>
        <v>1</v>
      </c>
      <c r="KL51" s="535" cm="1">
        <f t="array" ref="KL51">INDEX(KL$13:KL50,$B51+1,1)</f>
        <v>0</v>
      </c>
      <c r="KM51" s="535" cm="1">
        <f t="array" ref="KM51">INDEX(KM$13:KM50,$B51+1,1)</f>
        <v>0</v>
      </c>
      <c r="KN51" s="535" cm="1">
        <f t="array" ref="KN51">INDEX(KN$13:KN50,$B51+1,1)</f>
        <v>0</v>
      </c>
      <c r="KO51" s="535" cm="1">
        <f t="array" ref="KO51">INDEX(KO$13:KO50,$B51+1,1)</f>
        <v>0</v>
      </c>
      <c r="KP51" s="535" cm="1">
        <f t="array" ref="KP51">INDEX(KP$13:KP50,$B51+1,1)</f>
        <v>0</v>
      </c>
      <c r="KQ51" s="535" cm="1">
        <f t="array" ref="KQ51">INDEX(KQ$13:KQ50,$B51+1,1)</f>
        <v>0</v>
      </c>
      <c r="KR51" s="535" cm="1">
        <f t="array" ref="KR51">INDEX(KR$13:KR50,$B51+1,1)</f>
        <v>0</v>
      </c>
      <c r="KS51" s="535" cm="1">
        <f t="array" ref="KS51">INDEX(KS$13:KS50,$B51+1,1)</f>
        <v>1</v>
      </c>
      <c r="KT51" s="535" cm="1">
        <f t="array" ref="KT51">INDEX(KT$13:KT50,$B51+1,1)</f>
        <v>0</v>
      </c>
      <c r="KU51" s="535" cm="1">
        <f t="array" ref="KU51">INDEX(KU$13:KU50,$B51+1,1)</f>
        <v>0</v>
      </c>
      <c r="KV51" s="535" cm="1">
        <f t="array" ref="KV51">INDEX(KV$13:KV50,$B51+1,1)</f>
        <v>0</v>
      </c>
      <c r="KW51" s="535" cm="1">
        <f t="array" ref="KW51">INDEX(KW$13:KW50,$B51+1,1)</f>
        <v>0</v>
      </c>
      <c r="KX51" s="535" cm="1">
        <f t="array" ref="KX51">INDEX(KX$13:KX50,$B51+1,1)</f>
        <v>0</v>
      </c>
      <c r="KY51" s="18"/>
      <c r="KZ51" s="541" t="s">
        <v>30</v>
      </c>
      <c r="LA51" s="541" t="s">
        <v>30</v>
      </c>
      <c r="LB51" s="541" t="s">
        <v>30</v>
      </c>
      <c r="LC51" s="541" t="s">
        <v>30</v>
      </c>
      <c r="LD51" s="541" t="s">
        <v>30</v>
      </c>
      <c r="LE51" s="541" t="s">
        <v>30</v>
      </c>
      <c r="LF51" s="541" t="s">
        <v>30</v>
      </c>
      <c r="LG51" s="541" t="s">
        <v>30</v>
      </c>
      <c r="LH51" s="541" t="s">
        <v>30</v>
      </c>
      <c r="LI51" s="541" t="s">
        <v>30</v>
      </c>
      <c r="LJ51" s="541" t="s">
        <v>30</v>
      </c>
      <c r="LK51" s="541" t="s">
        <v>30</v>
      </c>
      <c r="LL51" s="541" t="s">
        <v>30</v>
      </c>
      <c r="LM51" s="541" t="s">
        <v>30</v>
      </c>
      <c r="LN51" s="541" t="s">
        <v>30</v>
      </c>
      <c r="LO51" s="541" t="s">
        <v>30</v>
      </c>
      <c r="LP51" s="535" cm="1">
        <f t="array" ref="LP51">INDEX(LP$13:LP50,$B51+1,1)</f>
        <v>0</v>
      </c>
      <c r="LQ51" s="535" cm="1">
        <f t="array" ref="LQ51">INDEX(LQ$13:LQ50,$B51+1,1)</f>
        <v>0</v>
      </c>
      <c r="LR51" s="535" cm="1">
        <f t="array" ref="LR51">INDEX(LR$13:LR50,$B51+1,1)</f>
        <v>0</v>
      </c>
      <c r="LS51" s="535" cm="1">
        <f t="array" ref="LS51">INDEX(LS$13:LS50,$B51+1,1)</f>
        <v>0</v>
      </c>
      <c r="LT51" s="535" cm="1">
        <f t="array" ref="LT51">INDEX(LT$13:LT50,$B51+1,1)</f>
        <v>0</v>
      </c>
      <c r="LU51" s="535" cm="1">
        <f t="array" ref="LU51">INDEX(LU$13:LU50,$B51+1,1)</f>
        <v>0</v>
      </c>
      <c r="LV51" s="535" cm="1">
        <f t="array" ref="LV51">INDEX(LV$13:LV50,$B51+1,1)</f>
        <v>0</v>
      </c>
      <c r="LW51" s="535" cm="1">
        <f t="array" ref="LW51">INDEX(LW$13:LW50,$B51+1,1)</f>
        <v>0</v>
      </c>
      <c r="LX51" s="535" cm="1">
        <f t="array" ref="LX51">INDEX(LX$13:LX50,$B51+1,1)</f>
        <v>0</v>
      </c>
      <c r="LY51" s="535" cm="1">
        <f t="array" ref="LY51">INDEX(LY$13:LY50,$B51+1,1)</f>
        <v>0</v>
      </c>
      <c r="LZ51" s="535" cm="1">
        <f t="array" ref="LZ51">INDEX(LZ$13:LZ50,$B51+1,1)</f>
        <v>0</v>
      </c>
      <c r="MA51" s="535" cm="1">
        <f t="array" ref="MA51">INDEX(MA$13:MA50,$B51+1,1)</f>
        <v>0</v>
      </c>
      <c r="MB51" s="535" cm="1">
        <f t="array" ref="MB51">INDEX(MB$13:MB50,$B51+1,1)</f>
        <v>0</v>
      </c>
      <c r="MC51" s="535" cm="1">
        <f t="array" ref="MC51">INDEX(MC$13:MC50,$B51+1,1)</f>
        <v>0</v>
      </c>
      <c r="MD51" s="535" cm="1">
        <f t="array" ref="MD51">INDEX(MD$13:MD50,$B51+1,1)</f>
        <v>0</v>
      </c>
      <c r="ME51" s="535" cm="1">
        <f t="array" ref="ME51">INDEX(ME$13:ME50,$B51+1,1)</f>
        <v>0</v>
      </c>
      <c r="MF51" s="535" cm="1">
        <f t="array" ref="MF51">INDEX(MF$13:MF50,$B51+1,1)</f>
        <v>0</v>
      </c>
      <c r="MG51" s="535" cm="1">
        <f t="array" ref="MG51">INDEX(MG$13:MG50,$B51+1,1)</f>
        <v>0</v>
      </c>
      <c r="MH51" s="535" cm="1">
        <f t="array" ref="MH51">INDEX(MH$13:MH50,$B51+1,1)</f>
        <v>0</v>
      </c>
      <c r="MI51" s="535" cm="1">
        <f t="array" ref="MI51">INDEX(MI$13:MI50,$B51+1,1)</f>
        <v>0</v>
      </c>
      <c r="MJ51" s="535" cm="1">
        <f t="array" ref="MJ51">INDEX(MJ$13:MJ50,$B51+1,1)</f>
        <v>0</v>
      </c>
      <c r="MK51" s="535" cm="1">
        <f t="array" ref="MK51">INDEX(MK$13:MK50,$B51+1,1)</f>
        <v>0</v>
      </c>
      <c r="ML51" s="535" cm="1">
        <f t="array" ref="ML51">INDEX(ML$13:ML50,$B51+1,1)</f>
        <v>0</v>
      </c>
      <c r="MM51" s="535" cm="1">
        <f t="array" ref="MM51">INDEX(MM$13:MM50,$B51+1,1)</f>
        <v>0</v>
      </c>
      <c r="MN51" s="535" cm="1">
        <f t="array" ref="MN51">INDEX(MN$13:MN50,$B51+1,1)</f>
        <v>0</v>
      </c>
      <c r="MO51" s="535" cm="1">
        <f t="array" ref="MO51">INDEX(MO$13:MO50,$B51+1,1)</f>
        <v>0</v>
      </c>
      <c r="MP51" s="535" cm="1">
        <f t="array" ref="MP51">INDEX(MP$13:MP50,$B51+1,1)</f>
        <v>0</v>
      </c>
      <c r="MQ51" s="535" cm="1">
        <f t="array" ref="MQ51">INDEX(MQ$13:MQ50,$B51+1,1)</f>
        <v>0</v>
      </c>
      <c r="MR51" s="535" cm="1">
        <f t="array" ref="MR51">INDEX(MR$13:MR50,$B51+1,1)</f>
        <v>0</v>
      </c>
      <c r="MS51" s="535" cm="1">
        <f t="array" ref="MS51">INDEX(MS$13:MS50,$B51+1,1)</f>
        <v>0</v>
      </c>
      <c r="MT51" s="535" cm="1">
        <f t="array" ref="MT51">INDEX(MT$13:MT50,$B51+1,1)</f>
        <v>0</v>
      </c>
      <c r="MU51" s="535" cm="1">
        <f t="array" ref="MU51">INDEX(MU$13:MU50,$B51+1,1)</f>
        <v>0</v>
      </c>
      <c r="MV51" s="535" cm="1">
        <f t="array" ref="MV51">INDEX(MV$13:MV50,$B51+1,1)</f>
        <v>0</v>
      </c>
      <c r="MW51" s="535" cm="1">
        <f t="array" ref="MW51">INDEX(MW$13:MW50,$B51+1,1)</f>
        <v>0</v>
      </c>
      <c r="MX51" s="535" cm="1">
        <f t="array" ref="MX51">INDEX(MX$13:MX50,$B51+1,1)</f>
        <v>0</v>
      </c>
      <c r="MY51" s="535" cm="1">
        <f t="array" ref="MY51">INDEX(MY$13:MY50,$B51+1,1)</f>
        <v>0</v>
      </c>
      <c r="MZ51" s="535" cm="1">
        <f t="array" ref="MZ51">INDEX(MZ$13:MZ50,$B51+1,1)</f>
        <v>0</v>
      </c>
      <c r="NA51" s="535" cm="1">
        <f t="array" ref="NA51">INDEX(NA$13:NA50,$B51+1,1)</f>
        <v>0</v>
      </c>
      <c r="NB51" s="535" cm="1">
        <f t="array" ref="NB51">INDEX(NB$13:NB50,$B51+1,1)</f>
        <v>0</v>
      </c>
      <c r="NC51" s="535" cm="1">
        <f t="array" ref="NC51">INDEX(NC$13:NC50,$B51+1,1)</f>
        <v>0</v>
      </c>
      <c r="ND51" s="535" cm="1">
        <f t="array" ref="ND51">INDEX(ND$13:ND50,$B51+1,1)</f>
        <v>0</v>
      </c>
      <c r="NE51" s="535" cm="1">
        <f t="array" ref="NE51">INDEX(NE$13:NE50,$B51+1,1)</f>
        <v>0</v>
      </c>
      <c r="NF51" s="535" cm="1">
        <f t="array" ref="NF51">INDEX(NF$13:NF50,$B51+1,1)</f>
        <v>0</v>
      </c>
      <c r="NG51" s="535" cm="1">
        <f t="array" ref="NG51">INDEX(NG$13:NG50,$B51+1,1)</f>
        <v>0</v>
      </c>
      <c r="NH51" s="535" cm="1">
        <f t="array" ref="NH51">INDEX(NH$13:NH50,$B51+1,1)</f>
        <v>0</v>
      </c>
      <c r="NI51" s="535" cm="1">
        <f t="array" ref="NI51">INDEX(NI$13:NI50,$B51+1,1)</f>
        <v>0</v>
      </c>
      <c r="NJ51" s="535" cm="1">
        <f t="array" ref="NJ51">INDEX(NJ$13:NJ50,$B51+1,1)</f>
        <v>0</v>
      </c>
      <c r="NK51" s="535" cm="1">
        <f t="array" ref="NK51">INDEX(NK$13:NK50,$B51+1,1)</f>
        <v>0</v>
      </c>
      <c r="NL51" s="535" cm="1">
        <f t="array" ref="NL51">INDEX(NL$13:NL50,$B51+1,1)</f>
        <v>0</v>
      </c>
      <c r="NM51" s="535" cm="1">
        <f t="array" ref="NM51">INDEX(NM$13:NM50,$B51+1,1)</f>
        <v>0</v>
      </c>
      <c r="NN51" s="535" cm="1">
        <f t="array" ref="NN51">INDEX(NN$13:NN50,$B51+1,1)</f>
        <v>0</v>
      </c>
      <c r="NO51" s="535" cm="1">
        <f t="array" ref="NO51">INDEX(NO$13:NO50,$B51+1,1)</f>
        <v>0</v>
      </c>
      <c r="NP51" s="535" cm="1">
        <f t="array" ref="NP51">INDEX(NP$13:NP50,$B51+1,1)</f>
        <v>0</v>
      </c>
      <c r="NQ51" s="535" cm="1">
        <f t="array" ref="NQ51">INDEX(NQ$13:NQ50,$B51+1,1)</f>
        <v>0</v>
      </c>
      <c r="NR51" s="535" cm="1">
        <f t="array" ref="NR51">INDEX(NR$13:NR50,$B51+1,1)</f>
        <v>0</v>
      </c>
      <c r="NS51" s="535" cm="1">
        <f t="array" ref="NS51">INDEX(NS$13:NS50,$B51+1,1)</f>
        <v>0</v>
      </c>
      <c r="NT51" s="535" cm="1">
        <f t="array" ref="NT51">INDEX(NT$13:NT50,$B51+1,1)</f>
        <v>0</v>
      </c>
      <c r="NU51" s="535" cm="1">
        <f t="array" ref="NU51">INDEX(NU$13:NU50,$B51+1,1)</f>
        <v>0</v>
      </c>
      <c r="NV51" s="535" cm="1">
        <f t="array" ref="NV51">INDEX(NV$13:NV50,$B51+1,1)</f>
        <v>0</v>
      </c>
      <c r="NW51" s="535" cm="1">
        <f t="array" ref="NW51">INDEX(NW$13:NW50,$B51+1,1)</f>
        <v>0</v>
      </c>
      <c r="NX51" s="535" cm="1">
        <f t="array" ref="NX51">INDEX(NX$13:NX50,$B51+1,1)</f>
        <v>0</v>
      </c>
      <c r="NY51" s="535" cm="1">
        <f t="array" ref="NY51">INDEX(NY$13:NY50,$B51+1,1)</f>
        <v>0</v>
      </c>
      <c r="NZ51" s="535" cm="1">
        <f t="array" ref="NZ51">INDEX(NZ$13:NZ50,$B51+1,1)</f>
        <v>0</v>
      </c>
      <c r="OA51" s="535" cm="1">
        <f t="array" ref="OA51">INDEX(OA$13:OA50,$B51+1,1)</f>
        <v>0</v>
      </c>
      <c r="OB51" s="535" cm="1">
        <f t="array" ref="OB51">INDEX(OB$13:OB50,$B51+1,1)</f>
        <v>0</v>
      </c>
      <c r="OC51" s="535" cm="1">
        <f t="array" ref="OC51">INDEX(OC$13:OC50,$B51+1,1)</f>
        <v>0</v>
      </c>
      <c r="OD51" s="535" cm="1">
        <f t="array" ref="OD51">INDEX(OD$13:OD50,$B51+1,1)</f>
        <v>0</v>
      </c>
      <c r="OE51" s="535" cm="1">
        <f t="array" ref="OE51">INDEX(OE$13:OE50,$B51+1,1)</f>
        <v>0</v>
      </c>
      <c r="OF51" s="535" cm="1">
        <f t="array" ref="OF51">INDEX(OF$13:OF50,$B51+1,1)</f>
        <v>0</v>
      </c>
      <c r="OG51" s="535" cm="1">
        <f t="array" ref="OG51">INDEX(OG$13:OG50,$B51+1,1)</f>
        <v>0</v>
      </c>
      <c r="OH51" s="535" cm="1">
        <f t="array" ref="OH51">INDEX(OH$13:OH50,$B51+1,1)</f>
        <v>0</v>
      </c>
      <c r="OI51" s="535" cm="1">
        <f t="array" ref="OI51">INDEX(OI$13:OI50,$B51+1,1)</f>
        <v>0</v>
      </c>
      <c r="OJ51" s="535" cm="1">
        <f t="array" ref="OJ51">INDEX(OJ$13:OJ50,$B51+1,1)</f>
        <v>0</v>
      </c>
      <c r="OK51" s="535" cm="1">
        <f t="array" ref="OK51">INDEX(OK$13:OK50,$B51+1,1)</f>
        <v>0</v>
      </c>
      <c r="OL51" s="535" cm="1">
        <f t="array" ref="OL51">INDEX(OL$13:OL50,$B51+1,1)</f>
        <v>0</v>
      </c>
      <c r="OM51" s="535" cm="1">
        <f t="array" ref="OM51">INDEX(OM$13:OM50,$B51+1,1)</f>
        <v>0</v>
      </c>
      <c r="ON51" s="535" cm="1">
        <f t="array" ref="ON51">INDEX(ON$13:ON50,$B51+1,1)</f>
        <v>0</v>
      </c>
      <c r="OO51" s="535" cm="1">
        <f t="array" ref="OO51">INDEX(OO$13:OO50,$B51+1,1)</f>
        <v>0</v>
      </c>
      <c r="OP51" s="535" cm="1">
        <f t="array" ref="OP51">INDEX(OP$13:OP50,$B51+1,1)</f>
        <v>0</v>
      </c>
      <c r="OQ51" s="535" cm="1">
        <f t="array" ref="OQ51">INDEX(OQ$13:OQ50,$B51+1,1)</f>
        <v>0</v>
      </c>
      <c r="OR51" s="535" cm="1">
        <f t="array" ref="OR51">INDEX(OR$13:OR50,$B51+1,1)</f>
        <v>0</v>
      </c>
      <c r="OS51" s="535" cm="1">
        <f t="array" ref="OS51">INDEX(OS$13:OS50,$B51+1,1)</f>
        <v>0</v>
      </c>
      <c r="OT51" s="535" cm="1">
        <f t="array" ref="OT51">INDEX(OT$13:OT50,$B51+1,1)</f>
        <v>0</v>
      </c>
      <c r="OU51" s="535" cm="1">
        <f t="array" ref="OU51">INDEX(OU$13:OU50,$B51+1,1)</f>
        <v>0</v>
      </c>
      <c r="OV51" s="535" cm="1">
        <f t="array" ref="OV51">INDEX(OV$13:OV50,$B51+1,1)</f>
        <v>0</v>
      </c>
      <c r="OW51" s="535" cm="1">
        <f t="array" ref="OW51">INDEX(OW$13:OW50,$B51+1,1)</f>
        <v>0</v>
      </c>
      <c r="OX51" s="535" cm="1">
        <f t="array" ref="OX51">INDEX(OX$13:OX50,$B51+1,1)</f>
        <v>0</v>
      </c>
      <c r="OY51" s="535" cm="1">
        <f t="array" ref="OY51">INDEX(OY$13:OY50,$B51+1,1)</f>
        <v>0</v>
      </c>
      <c r="OZ51" s="535" cm="1">
        <f t="array" ref="OZ51">INDEX(OZ$13:OZ50,$B51+1,1)</f>
        <v>0</v>
      </c>
      <c r="PA51" s="535" cm="1">
        <f t="array" ref="PA51">INDEX(PA$13:PA50,$B51+1,1)</f>
        <v>0</v>
      </c>
      <c r="PB51" s="535" cm="1">
        <f t="array" ref="PB51">INDEX(PB$13:PB50,$B51+1,1)</f>
        <v>0</v>
      </c>
      <c r="PC51" s="535" cm="1">
        <f t="array" ref="PC51">INDEX(PC$13:PC50,$B51+1,1)</f>
        <v>0</v>
      </c>
      <c r="PD51" s="535" cm="1">
        <f t="array" ref="PD51">INDEX(PD$13:PD50,$B51+1,1)</f>
        <v>0</v>
      </c>
      <c r="PE51" s="535" cm="1">
        <f t="array" ref="PE51">INDEX(PE$13:PE50,$B51+1,1)</f>
        <v>0</v>
      </c>
      <c r="PF51" s="535" cm="1">
        <f t="array" ref="PF51">INDEX(PF$13:PF50,$B51+1,1)</f>
        <v>0</v>
      </c>
      <c r="PG51" s="535" cm="1">
        <f t="array" ref="PG51">INDEX(PG$13:PG50,$B51+1,1)</f>
        <v>0</v>
      </c>
      <c r="PH51" s="535" cm="1">
        <f t="array" ref="PH51">INDEX(PH$13:PH50,$B51+1,1)</f>
        <v>0</v>
      </c>
      <c r="PI51" s="535" cm="1">
        <f t="array" ref="PI51">INDEX(PI$13:PI50,$B51+1,1)</f>
        <v>0</v>
      </c>
      <c r="PJ51" s="535" cm="1">
        <f t="array" ref="PJ51">INDEX(PJ$13:PJ50,$B51+1,1)</f>
        <v>0</v>
      </c>
      <c r="PK51" s="535" cm="1">
        <f t="array" ref="PK51">INDEX(PK$13:PK50,$B51+1,1)</f>
        <v>0</v>
      </c>
      <c r="PL51" s="535" cm="1">
        <f t="array" ref="PL51">INDEX(PL$13:PL50,$B51+1,1)</f>
        <v>0</v>
      </c>
      <c r="PM51" s="535" cm="1">
        <f t="array" ref="PM51">INDEX(PM$13:PM50,$B51+1,1)</f>
        <v>0</v>
      </c>
      <c r="PN51" s="535" cm="1">
        <f t="array" ref="PN51">INDEX(PN$13:PN50,$B51+1,1)</f>
        <v>0</v>
      </c>
      <c r="PO51" s="535" cm="1">
        <f t="array" ref="PO51">INDEX(PO$13:PO50,$B51+1,1)</f>
        <v>0</v>
      </c>
      <c r="PP51" s="535" cm="1">
        <f t="array" ref="PP51">INDEX(PP$13:PP50,$B51+1,1)</f>
        <v>0</v>
      </c>
      <c r="PQ51" s="535" cm="1">
        <f t="array" ref="PQ51">INDEX(PQ$13:PQ50,$B51+1,1)</f>
        <v>0</v>
      </c>
      <c r="PR51" s="535" cm="1">
        <f t="array" ref="PR51">INDEX(PR$13:PR50,$B51+1,1)</f>
        <v>0</v>
      </c>
      <c r="PS51" s="535" cm="1">
        <f t="array" ref="PS51">INDEX(PS$13:PS50,$B51+1,1)</f>
        <v>0</v>
      </c>
      <c r="PT51" s="535" cm="1">
        <f t="array" ref="PT51">INDEX(PT$13:PT50,$B51+1,1)</f>
        <v>0</v>
      </c>
      <c r="PU51" s="535" cm="1">
        <f t="array" ref="PU51">INDEX(PU$13:PU50,$B51+1,1)</f>
        <v>0</v>
      </c>
      <c r="PV51" s="535" cm="1">
        <f t="array" ref="PV51">INDEX(PV$13:PV50,$B51+1,1)</f>
        <v>0</v>
      </c>
      <c r="PW51" s="535" cm="1">
        <f t="array" ref="PW51">INDEX(PW$13:PW50,$B51+1,1)</f>
        <v>0</v>
      </c>
      <c r="PX51" s="535" cm="1">
        <f t="array" ref="PX51">INDEX(PX$13:PX50,$B51+1,1)</f>
        <v>0</v>
      </c>
      <c r="PY51" s="535" cm="1">
        <f t="array" ref="PY51">INDEX(PY$13:PY50,$B51+1,1)</f>
        <v>0</v>
      </c>
      <c r="PZ51" s="535" cm="1">
        <f t="array" ref="PZ51">INDEX(PZ$13:PZ50,$B51+1,1)</f>
        <v>0</v>
      </c>
      <c r="QA51" s="535" cm="1">
        <f t="array" ref="QA51">INDEX(QA$13:QA50,$B51+1,1)</f>
        <v>0</v>
      </c>
      <c r="QB51" s="535" cm="1">
        <f t="array" ref="QB51">INDEX(QB$13:QB50,$B51+1,1)</f>
        <v>0</v>
      </c>
      <c r="QC51" s="535" cm="1">
        <f t="array" ref="QC51">INDEX(QC$13:QC50,$B51+1,1)</f>
        <v>0</v>
      </c>
      <c r="QD51" s="535" cm="1">
        <f t="array" ref="QD51">INDEX(QD$13:QD50,$B51+1,1)</f>
        <v>0</v>
      </c>
      <c r="QE51" s="535" cm="1">
        <f t="array" ref="QE51">INDEX(QE$13:QE50,$B51+1,1)</f>
        <v>0</v>
      </c>
      <c r="QF51" s="535" cm="1">
        <f t="array" ref="QF51">INDEX(QF$13:QF50,$B51+1,1)</f>
        <v>0</v>
      </c>
      <c r="QG51" s="535" cm="1">
        <f t="array" ref="QG51">INDEX(QG$13:QG50,$B51+1,1)</f>
        <v>0</v>
      </c>
      <c r="QH51" s="535" cm="1">
        <f t="array" ref="QH51">INDEX(QH$13:QH50,$B51+1,1)</f>
        <v>0</v>
      </c>
      <c r="QI51" s="535" cm="1">
        <f t="array" ref="QI51">INDEX(QI$13:QI50,$B51+1,1)</f>
        <v>0</v>
      </c>
      <c r="QJ51" s="535" cm="1">
        <f t="array" ref="QJ51">INDEX(QJ$13:QJ50,$B51+1,1)</f>
        <v>0</v>
      </c>
      <c r="QK51" s="535" cm="1">
        <f t="array" ref="QK51">INDEX(QK$13:QK50,$B51+1,1)</f>
        <v>0</v>
      </c>
      <c r="QL51" s="535" cm="1">
        <f t="array" ref="QL51">INDEX(QL$13:QL50,$B51+1,1)</f>
        <v>0</v>
      </c>
      <c r="QM51" s="535" cm="1">
        <f t="array" ref="QM51">INDEX(QM$13:QM50,$B51+1,1)</f>
        <v>0</v>
      </c>
      <c r="QN51" s="535" cm="1">
        <f t="array" ref="QN51">INDEX(QN$13:QN50,$B51+1,1)</f>
        <v>0</v>
      </c>
      <c r="QO51" s="535" cm="1">
        <f t="array" ref="QO51">INDEX(QO$13:QO50,$B51+1,1)</f>
        <v>0</v>
      </c>
      <c r="QP51" s="535" cm="1">
        <f t="array" ref="QP51">INDEX(QP$13:QP50,$B51+1,1)</f>
        <v>0</v>
      </c>
      <c r="QQ51" s="535" cm="1">
        <f t="array" ref="QQ51">INDEX(QQ$13:QQ50,$B51+1,1)</f>
        <v>0</v>
      </c>
      <c r="QR51" s="535" cm="1">
        <f t="array" ref="QR51">INDEX(QR$13:QR50,$B51+1,1)</f>
        <v>0</v>
      </c>
      <c r="QS51" s="535" cm="1">
        <f t="array" ref="QS51">INDEX(QS$13:QS50,$B51+1,1)</f>
        <v>0</v>
      </c>
      <c r="QT51" s="535" cm="1">
        <f t="array" ref="QT51">INDEX(QT$13:QT50,$B51+1,1)</f>
        <v>0</v>
      </c>
      <c r="QU51" s="535" cm="1">
        <f t="array" ref="QU51">INDEX(QU$13:QU50,$B51+1,1)</f>
        <v>0</v>
      </c>
      <c r="QV51" s="535" cm="1">
        <f t="array" ref="QV51">INDEX(QV$13:QV50,$B51+1,1)</f>
        <v>0</v>
      </c>
      <c r="QW51" s="535" cm="1">
        <f t="array" ref="QW51">INDEX(QW$13:QW50,$B51+1,1)</f>
        <v>0</v>
      </c>
      <c r="QX51" s="535" cm="1">
        <f t="array" ref="QX51">INDEX(QX$13:QX50,$B51+1,1)</f>
        <v>0</v>
      </c>
      <c r="QY51" s="535" cm="1">
        <f t="array" ref="QY51">INDEX(QY$13:QY50,$B51+1,1)</f>
        <v>0</v>
      </c>
      <c r="QZ51" s="535" cm="1">
        <f t="array" ref="QZ51">INDEX(QZ$13:QZ50,$B51+1,1)</f>
        <v>0</v>
      </c>
      <c r="RA51" s="535" cm="1">
        <f t="array" ref="RA51">INDEX(RA$13:RA50,$B51+1,1)</f>
        <v>0</v>
      </c>
      <c r="RB51" s="535" cm="1">
        <f t="array" ref="RB51">INDEX(RB$13:RB50,$B51+1,1)</f>
        <v>0</v>
      </c>
      <c r="RC51" s="535" cm="1">
        <f t="array" ref="RC51">INDEX(RC$13:RC50,$B51+1,1)</f>
        <v>0</v>
      </c>
      <c r="RD51" s="535" cm="1">
        <f t="array" ref="RD51">INDEX(RD$13:RD50,$B51+1,1)</f>
        <v>0</v>
      </c>
      <c r="RE51" s="535" cm="1">
        <f t="array" ref="RE51">INDEX(RE$13:RE50,$B51+1,1)</f>
        <v>0</v>
      </c>
      <c r="RF51" s="535" cm="1">
        <f t="array" ref="RF51">INDEX(RF$13:RF50,$B51+1,1)</f>
        <v>0</v>
      </c>
      <c r="RG51" s="535" cm="1">
        <f t="array" ref="RG51">INDEX(RG$13:RG50,$B51+1,1)</f>
        <v>0</v>
      </c>
      <c r="RH51" s="535" cm="1">
        <f t="array" ref="RH51">INDEX(RH$13:RH50,$B51+1,1)</f>
        <v>0</v>
      </c>
      <c r="RI51" s="535" cm="1">
        <f t="array" ref="RI51">INDEX(RI$13:RI50,$B51+1,1)</f>
        <v>0</v>
      </c>
      <c r="RJ51" s="535" cm="1">
        <f t="array" ref="RJ51">INDEX(RJ$13:RJ50,$B51+1,1)</f>
        <v>0</v>
      </c>
      <c r="RK51" s="535" cm="1">
        <f t="array" ref="RK51">INDEX(RK$13:RK50,$B51+1,1)</f>
        <v>0</v>
      </c>
      <c r="RL51" s="535" cm="1">
        <f t="array" ref="RL51">INDEX(RL$13:RL50,$B51+1,1)</f>
        <v>0</v>
      </c>
      <c r="RM51" s="535" cm="1">
        <f t="array" ref="RM51">INDEX(RM$13:RM50,$B51+1,1)</f>
        <v>0</v>
      </c>
      <c r="RN51" s="535" cm="1">
        <f t="array" ref="RN51">INDEX(RN$13:RN50,$B51+1,1)</f>
        <v>0</v>
      </c>
      <c r="RO51" s="535" cm="1">
        <f t="array" ref="RO51">INDEX(RO$13:RO50,$B51+1,1)</f>
        <v>0</v>
      </c>
      <c r="RP51" s="535" cm="1">
        <f t="array" ref="RP51">INDEX(RP$13:RP50,$B51+1,1)</f>
        <v>0</v>
      </c>
      <c r="RQ51" s="535" cm="1">
        <f t="array" ref="RQ51">INDEX(RQ$13:RQ50,$B51+1,1)</f>
        <v>0</v>
      </c>
      <c r="RR51" s="535" cm="1">
        <f t="array" ref="RR51">INDEX(RR$13:RR50,$B51+1,1)</f>
        <v>0</v>
      </c>
      <c r="RS51" s="535" cm="1">
        <f t="array" ref="RS51">INDEX(RS$13:RS50,$B51+1,1)</f>
        <v>0</v>
      </c>
      <c r="RT51" s="535" cm="1">
        <f t="array" ref="RT51">INDEX(RT$13:RT50,$B51+1,1)</f>
        <v>0</v>
      </c>
      <c r="RU51" s="535" cm="1">
        <f t="array" ref="RU51">INDEX(RU$13:RU50,$B51+1,1)</f>
        <v>0</v>
      </c>
      <c r="RV51" s="535" cm="1">
        <f t="array" ref="RV51">INDEX(RV$13:RV50,$B51+1,1)</f>
        <v>0</v>
      </c>
      <c r="RW51" s="535" cm="1">
        <f t="array" ref="RW51">INDEX(RW$13:RW50,$B51+1,1)</f>
        <v>0</v>
      </c>
      <c r="RX51" s="535" cm="1">
        <f t="array" ref="RX51">INDEX(RX$13:RX50,$B51+1,1)</f>
        <v>0</v>
      </c>
      <c r="RY51" s="535" cm="1">
        <f t="array" ref="RY51">INDEX(RY$13:RY50,$B51+1,1)</f>
        <v>0</v>
      </c>
      <c r="RZ51" s="535" cm="1">
        <f t="array" ref="RZ51">INDEX(RZ$13:RZ50,$B51+1,1)</f>
        <v>0</v>
      </c>
      <c r="SA51" s="535" cm="1">
        <f t="array" ref="SA51">INDEX(SA$13:SA50,$B51+1,1)</f>
        <v>0</v>
      </c>
      <c r="SB51" s="535" cm="1">
        <f t="array" ref="SB51">INDEX(SB$13:SB50,$B51+1,1)</f>
        <v>0</v>
      </c>
      <c r="SC51" s="535" cm="1">
        <f t="array" ref="SC51">INDEX(SC$13:SC50,$B51+1,1)</f>
        <v>0</v>
      </c>
      <c r="SD51" s="535" cm="1">
        <f t="array" ref="SD51">INDEX(SD$13:SD50,$B51+1,1)</f>
        <v>0</v>
      </c>
      <c r="SE51" s="535" cm="1">
        <f t="array" ref="SE51">INDEX(SE$13:SE50,$B51+1,1)</f>
        <v>0</v>
      </c>
      <c r="SF51" s="535" cm="1">
        <f t="array" ref="SF51">INDEX(SF$13:SF50,$B51+1,1)</f>
        <v>0</v>
      </c>
      <c r="SG51" s="535" cm="1">
        <f t="array" ref="SG51">INDEX(SG$13:SG50,$B51+1,1)</f>
        <v>0</v>
      </c>
      <c r="SH51" s="535" cm="1">
        <f t="array" ref="SH51">INDEX(SH$13:SH50,$B51+1,1)</f>
        <v>0</v>
      </c>
      <c r="SI51" s="535" cm="1">
        <f t="array" ref="SI51">INDEX(SI$13:SI50,$B51+1,1)</f>
        <v>0</v>
      </c>
      <c r="SJ51" s="535" cm="1">
        <f t="array" ref="SJ51">INDEX(SJ$13:SJ50,$B51+1,1)</f>
        <v>0</v>
      </c>
      <c r="SK51" s="535" cm="1">
        <f t="array" ref="SK51">INDEX(SK$13:SK50,$B51+1,1)</f>
        <v>0</v>
      </c>
      <c r="SL51" s="535" cm="1">
        <f t="array" ref="SL51">INDEX(SL$13:SL50,$B51+1,1)</f>
        <v>0</v>
      </c>
      <c r="SM51" s="535" cm="1">
        <f t="array" ref="SM51">INDEX(SM$13:SM50,$B51+1,1)</f>
        <v>0</v>
      </c>
      <c r="SN51" s="535" cm="1">
        <f t="array" ref="SN51">INDEX(SN$13:SN50,$B51+1,1)</f>
        <v>0</v>
      </c>
      <c r="SO51" s="535" cm="1">
        <f t="array" ref="SO51">INDEX(SO$13:SO50,$B51+1,1)</f>
        <v>0</v>
      </c>
      <c r="SP51" s="535" cm="1">
        <f t="array" ref="SP51">INDEX(SP$13:SP50,$B51+1,1)</f>
        <v>0</v>
      </c>
      <c r="SQ51" s="535" cm="1">
        <f t="array" ref="SQ51">INDEX(SQ$13:SQ50,$B51+1,1)</f>
        <v>0</v>
      </c>
      <c r="SR51" s="535" cm="1">
        <f t="array" ref="SR51">INDEX(SR$13:SR50,$B51+1,1)</f>
        <v>0</v>
      </c>
      <c r="SS51" s="535" cm="1">
        <f t="array" ref="SS51">INDEX(SS$13:SS50,$B51+1,1)</f>
        <v>0</v>
      </c>
      <c r="ST51" s="535" cm="1">
        <f t="array" ref="ST51">INDEX(ST$13:ST50,$B51+1,1)</f>
        <v>0</v>
      </c>
      <c r="SU51" s="535" cm="1">
        <f t="array" ref="SU51">INDEX(SU$13:SU50,$B51+1,1)</f>
        <v>0</v>
      </c>
      <c r="SV51" s="535" cm="1">
        <f t="array" ref="SV51">INDEX(SV$13:SV50,$B51+1,1)</f>
        <v>0</v>
      </c>
      <c r="SW51" s="535" cm="1">
        <f t="array" ref="SW51">INDEX(SW$13:SW50,$B51+1,1)</f>
        <v>0</v>
      </c>
      <c r="SX51" s="535" cm="1">
        <f t="array" ref="SX51">INDEX(SX$13:SX50,$B51+1,1)</f>
        <v>0</v>
      </c>
      <c r="SY51" s="535" cm="1">
        <f t="array" ref="SY51">INDEX(SY$13:SY50,$B51+1,1)</f>
        <v>0</v>
      </c>
      <c r="SZ51" s="535" cm="1">
        <f t="array" ref="SZ51">INDEX(SZ$13:SZ50,$B51+1,1)</f>
        <v>0</v>
      </c>
      <c r="TA51" s="535" cm="1">
        <f t="array" ref="TA51">INDEX(TA$13:TA50,$B51+1,1)</f>
        <v>0</v>
      </c>
      <c r="TB51" s="535" cm="1">
        <f t="array" ref="TB51">INDEX(TB$13:TB50,$B51+1,1)</f>
        <v>0</v>
      </c>
      <c r="TC51" s="535" cm="1">
        <f t="array" ref="TC51">INDEX(TC$13:TC50,$B51+1,1)</f>
        <v>0</v>
      </c>
      <c r="TD51" s="535" cm="1">
        <f t="array" ref="TD51">INDEX(TD$13:TD50,$B51+1,1)</f>
        <v>0</v>
      </c>
      <c r="TE51" s="535" cm="1">
        <f t="array" ref="TE51">INDEX(TE$13:TE50,$B51+1,1)</f>
        <v>0</v>
      </c>
      <c r="TF51" s="535" cm="1">
        <f t="array" ref="TF51">INDEX(TF$13:TF50,$B51+1,1)</f>
        <v>0</v>
      </c>
      <c r="TG51" s="535" cm="1">
        <f t="array" ref="TG51">INDEX(TG$13:TG50,$B51+1,1)</f>
        <v>0</v>
      </c>
      <c r="TH51" s="535" cm="1">
        <f t="array" ref="TH51">INDEX(TH$13:TH50,$B51+1,1)</f>
        <v>0</v>
      </c>
      <c r="TI51" s="535" cm="1">
        <f t="array" ref="TI51">INDEX(TI$13:TI50,$B51+1,1)</f>
        <v>0</v>
      </c>
      <c r="TJ51" s="535" cm="1">
        <f t="array" ref="TJ51">INDEX(TJ$13:TJ50,$B51+1,1)</f>
        <v>0</v>
      </c>
      <c r="TK51" s="535" cm="1">
        <f t="array" ref="TK51">INDEX(TK$13:TK50,$B51+1,1)</f>
        <v>0</v>
      </c>
      <c r="TL51" s="535" cm="1">
        <f t="array" ref="TL51">INDEX(TL$13:TL50,$B51+1,1)</f>
        <v>0</v>
      </c>
      <c r="TM51" s="535" cm="1">
        <f t="array" ref="TM51">INDEX(TM$13:TM50,$B51+1,1)</f>
        <v>0</v>
      </c>
      <c r="TN51" s="535" cm="1">
        <f t="array" ref="TN51">INDEX(TN$13:TN50,$B51+1,1)</f>
        <v>0</v>
      </c>
      <c r="TO51" s="535" cm="1">
        <f t="array" ref="TO51">INDEX(TO$13:TO50,$B51+1,1)</f>
        <v>0</v>
      </c>
      <c r="TP51" s="535" cm="1">
        <f t="array" ref="TP51">INDEX(TP$13:TP50,$B51+1,1)</f>
        <v>0</v>
      </c>
      <c r="TQ51" s="535" cm="1">
        <f t="array" ref="TQ51">INDEX(TQ$13:TQ50,$B51+1,1)</f>
        <v>0</v>
      </c>
      <c r="TR51" s="535" cm="1">
        <f t="array" ref="TR51">INDEX(TR$13:TR50,$B51+1,1)</f>
        <v>0</v>
      </c>
      <c r="TS51" s="535" cm="1">
        <f t="array" ref="TS51">INDEX(TS$13:TS50,$B51+1,1)</f>
        <v>0</v>
      </c>
      <c r="TT51" s="535" cm="1">
        <f t="array" ref="TT51">INDEX(TT$13:TT50,$B51+1,1)</f>
        <v>0</v>
      </c>
      <c r="TU51" s="535" cm="1">
        <f t="array" ref="TU51">INDEX(TU$13:TU50,$B51+1,1)</f>
        <v>0</v>
      </c>
      <c r="TV51" s="535" cm="1">
        <f t="array" ref="TV51">INDEX(TV$13:TV50,$B51+1,1)</f>
        <v>0</v>
      </c>
      <c r="TW51" s="535" cm="1">
        <f t="array" ref="TW51">INDEX(TW$13:TW50,$B51+1,1)</f>
        <v>0</v>
      </c>
      <c r="TX51" s="535" cm="1">
        <f t="array" ref="TX51">INDEX(TX$13:TX50,$B51+1,1)</f>
        <v>0</v>
      </c>
      <c r="TY51" s="535" cm="1">
        <f t="array" ref="TY51">INDEX(TY$13:TY50,$B51+1,1)</f>
        <v>0</v>
      </c>
      <c r="TZ51" s="535" cm="1">
        <f t="array" ref="TZ51">INDEX(TZ$13:TZ50,$B51+1,1)</f>
        <v>0</v>
      </c>
      <c r="UA51" s="535" cm="1">
        <f t="array" ref="UA51">INDEX(UA$13:UA50,$B51+1,1)</f>
        <v>0</v>
      </c>
      <c r="UB51" s="535" cm="1">
        <f t="array" ref="UB51">INDEX(UB$13:UB50,$B51+1,1)</f>
        <v>0</v>
      </c>
      <c r="UC51" s="535" cm="1">
        <f t="array" ref="UC51">INDEX(UC$13:UC50,$B51+1,1)</f>
        <v>0</v>
      </c>
      <c r="UD51" s="535" cm="1">
        <f t="array" ref="UD51">INDEX(UD$13:UD50,$B51+1,1)</f>
        <v>0</v>
      </c>
      <c r="UE51" s="535" cm="1">
        <f t="array" ref="UE51">INDEX(UE$13:UE50,$B51+1,1)</f>
        <v>0</v>
      </c>
      <c r="UF51" s="535" cm="1">
        <f t="array" ref="UF51">INDEX(UF$13:UF50,$B51+1,1)</f>
        <v>0</v>
      </c>
      <c r="UG51" s="535" cm="1">
        <f t="array" ref="UG51">INDEX(UG$13:UG50,$B51+1,1)</f>
        <v>0</v>
      </c>
      <c r="UH51" s="535" cm="1">
        <f t="array" ref="UH51">INDEX(UH$13:UH50,$B51+1,1)</f>
        <v>0</v>
      </c>
      <c r="UI51" s="535" cm="1">
        <f t="array" ref="UI51">INDEX(UI$13:UI50,$B51+1,1)</f>
        <v>0</v>
      </c>
      <c r="UJ51" s="535" cm="1">
        <f t="array" ref="UJ51">INDEX(UJ$13:UJ50,$B51+1,1)</f>
        <v>0</v>
      </c>
      <c r="UK51" s="535" cm="1">
        <f t="array" ref="UK51">INDEX(UK$13:UK50,$B51+1,1)</f>
        <v>0</v>
      </c>
      <c r="UL51" s="535" cm="1">
        <f t="array" ref="UL51">INDEX(UL$13:UL50,$B51+1,1)</f>
        <v>0</v>
      </c>
      <c r="UM51" s="535" cm="1">
        <f t="array" ref="UM51">INDEX(UM$13:UM50,$B51+1,1)</f>
        <v>0</v>
      </c>
      <c r="UN51" s="535" cm="1">
        <f t="array" ref="UN51">INDEX(UN$13:UN50,$B51+1,1)</f>
        <v>0</v>
      </c>
      <c r="UO51" s="535" cm="1">
        <f t="array" ref="UO51">INDEX(UO$13:UO50,$B51+1,1)</f>
        <v>0</v>
      </c>
      <c r="UP51" s="535" cm="1">
        <f t="array" ref="UP51">INDEX(UP$13:UP50,$B51+1,1)</f>
        <v>0</v>
      </c>
      <c r="UQ51" s="535" cm="1">
        <f t="array" ref="UQ51">INDEX(UQ$13:UQ50,$B51+1,1)</f>
        <v>0</v>
      </c>
      <c r="UR51" s="535" cm="1">
        <f t="array" ref="UR51">INDEX(UR$13:UR50,$B51+1,1)</f>
        <v>0</v>
      </c>
      <c r="US51" s="535" cm="1">
        <f t="array" ref="US51">INDEX(US$13:US50,$B51+1,1)</f>
        <v>0</v>
      </c>
      <c r="UT51" s="535" cm="1">
        <f t="array" ref="UT51">INDEX(UT$13:UT50,$B51+1,1)</f>
        <v>0</v>
      </c>
      <c r="UU51" s="535" cm="1">
        <f t="array" ref="UU51">INDEX(UU$13:UU50,$B51+1,1)</f>
        <v>0</v>
      </c>
      <c r="UV51" s="535" cm="1">
        <f t="array" ref="UV51">INDEX(UV$13:UV50,$B51+1,1)</f>
        <v>0</v>
      </c>
      <c r="UW51" s="535" cm="1">
        <f t="array" ref="UW51">INDEX(UW$13:UW50,$B51+1,1)</f>
        <v>0</v>
      </c>
      <c r="UX51" s="535" cm="1">
        <f t="array" ref="UX51">INDEX(UX$13:UX50,$B51+1,1)</f>
        <v>0</v>
      </c>
      <c r="UY51" s="535" cm="1">
        <f t="array" ref="UY51">INDEX(UY$13:UY50,$B51+1,1)</f>
        <v>0</v>
      </c>
      <c r="UZ51" s="535" cm="1">
        <f t="array" ref="UZ51">INDEX(UZ$13:UZ50,$B51+1,1)</f>
        <v>0</v>
      </c>
      <c r="VA51" s="535" cm="1">
        <f t="array" ref="VA51">INDEX(VA$13:VA50,$B51+1,1)</f>
        <v>0</v>
      </c>
      <c r="VB51" s="535" cm="1">
        <f t="array" ref="VB51">INDEX(VB$13:VB50,$B51+1,1)</f>
        <v>0</v>
      </c>
      <c r="VC51" s="535" cm="1">
        <f t="array" ref="VC51">INDEX(VC$13:VC50,$B51+1,1)</f>
        <v>0</v>
      </c>
      <c r="VD51" s="535" cm="1">
        <f t="array" ref="VD51">INDEX(VD$13:VD50,$B51+1,1)</f>
        <v>0</v>
      </c>
      <c r="VE51" s="535" cm="1">
        <f t="array" ref="VE51">INDEX(VE$13:VE50,$B51+1,1)</f>
        <v>0</v>
      </c>
      <c r="VF51" s="535" cm="1">
        <f t="array" ref="VF51">INDEX(VF$13:VF50,$B51+1,1)</f>
        <v>0</v>
      </c>
      <c r="VG51" s="535" cm="1">
        <f t="array" ref="VG51">INDEX(VG$13:VG50,$B51+1,1)</f>
        <v>0</v>
      </c>
      <c r="VH51" s="535" cm="1">
        <f t="array" ref="VH51">INDEX(VH$13:VH50,$B51+1,1)</f>
        <v>0</v>
      </c>
      <c r="VI51" s="535" cm="1">
        <f t="array" ref="VI51">INDEX(VI$13:VI50,$B51+1,1)</f>
        <v>0</v>
      </c>
      <c r="VJ51" s="535" cm="1">
        <f t="array" ref="VJ51">INDEX(VJ$13:VJ50,$B51+1,1)</f>
        <v>0</v>
      </c>
      <c r="VK51" s="535" cm="1">
        <f t="array" ref="VK51">INDEX(VK$13:VK50,$B51+1,1)</f>
        <v>0</v>
      </c>
      <c r="VL51" s="535" cm="1">
        <f t="array" ref="VL51">INDEX(VL$13:VL50,$B51+1,1)</f>
        <v>0</v>
      </c>
      <c r="VM51" s="535" cm="1">
        <f t="array" ref="VM51">INDEX(VM$13:VM50,$B51+1,1)</f>
        <v>0</v>
      </c>
      <c r="VN51" s="535" cm="1">
        <f t="array" ref="VN51">INDEX(VN$13:VN50,$B51+1,1)</f>
        <v>0</v>
      </c>
      <c r="VO51" s="535" cm="1">
        <f t="array" ref="VO51">INDEX(VO$13:VO50,$B51+1,1)</f>
        <v>0</v>
      </c>
      <c r="VP51" s="535" cm="1">
        <f t="array" ref="VP51">INDEX(VP$13:VP50,$B51+1,1)</f>
        <v>0</v>
      </c>
      <c r="VQ51" s="535" cm="1">
        <f t="array" ref="VQ51">INDEX(VQ$13:VQ50,$B51+1,1)</f>
        <v>0</v>
      </c>
      <c r="VR51" s="535" cm="1">
        <f t="array" ref="VR51">INDEX(VR$13:VR50,$B51+1,1)</f>
        <v>0</v>
      </c>
      <c r="VS51" s="535" cm="1">
        <f t="array" ref="VS51">INDEX(VS$13:VS50,$B51+1,1)</f>
        <v>0</v>
      </c>
      <c r="VT51" s="535" cm="1">
        <f t="array" ref="VT51">INDEX(VT$13:VT50,$B51+1,1)</f>
        <v>0</v>
      </c>
      <c r="VU51" s="535" cm="1">
        <f t="array" ref="VU51">INDEX(VU$13:VU50,$B51+1,1)</f>
        <v>0</v>
      </c>
      <c r="VV51" s="535" cm="1">
        <f t="array" ref="VV51">INDEX(VV$13:VV50,$B51+1,1)</f>
        <v>0</v>
      </c>
      <c r="VW51" s="535" cm="1">
        <f t="array" ref="VW51">INDEX(VW$13:VW50,$B51+1,1)</f>
        <v>0</v>
      </c>
      <c r="VX51" s="535" cm="1">
        <f t="array" ref="VX51">INDEX(VX$13:VX50,$B51+1,1)</f>
        <v>0</v>
      </c>
      <c r="VY51" s="535" cm="1">
        <f t="array" ref="VY51">INDEX(VY$13:VY50,$B51+1,1)</f>
        <v>0</v>
      </c>
      <c r="VZ51" s="535" cm="1">
        <f t="array" ref="VZ51">INDEX(VZ$13:VZ50,$B51+1,1)</f>
        <v>0</v>
      </c>
      <c r="WA51" s="535" cm="1">
        <f t="array" ref="WA51">INDEX(WA$13:WA50,$B51+1,1)</f>
        <v>0</v>
      </c>
      <c r="WB51" s="535" cm="1">
        <f t="array" ref="WB51">INDEX(WB$13:WB50,$B51+1,1)</f>
        <v>0</v>
      </c>
      <c r="WC51" s="535" cm="1">
        <f t="array" ref="WC51">INDEX(WC$13:WC50,$B51+1,1)</f>
        <v>0</v>
      </c>
      <c r="WD51" s="535" cm="1">
        <f t="array" ref="WD51">INDEX(WD$13:WD50,$B51+1,1)</f>
        <v>0</v>
      </c>
      <c r="WE51" s="535" cm="1">
        <f t="array" ref="WE51">INDEX(WE$13:WE50,$B51+1,1)</f>
        <v>0</v>
      </c>
      <c r="WF51" s="535" cm="1">
        <f t="array" ref="WF51">INDEX(WF$13:WF50,$B51+1,1)</f>
        <v>0</v>
      </c>
      <c r="WG51" s="535" cm="1">
        <f t="array" ref="WG51">INDEX(WG$13:WG50,$B51+1,1)</f>
        <v>0</v>
      </c>
      <c r="WH51" s="535" cm="1">
        <f t="array" ref="WH51">INDEX(WH$13:WH50,$B51+1,1)</f>
        <v>0</v>
      </c>
      <c r="WI51" s="535" cm="1">
        <f t="array" ref="WI51">INDEX(WI$13:WI50,$B51+1,1)</f>
        <v>0</v>
      </c>
      <c r="WJ51" s="535" cm="1">
        <f t="array" ref="WJ51">INDEX(WJ$13:WJ50,$B51+1,1)</f>
        <v>0</v>
      </c>
      <c r="WK51" s="535" cm="1">
        <f t="array" ref="WK51">INDEX(WK$13:WK50,$B51+1,1)</f>
        <v>0</v>
      </c>
      <c r="WL51" s="535" cm="1">
        <f t="array" ref="WL51">INDEX(WL$13:WL50,$B51+1,1)</f>
        <v>0</v>
      </c>
      <c r="WM51" s="535" cm="1">
        <f t="array" ref="WM51">INDEX(WM$13:WM50,$B51+1,1)</f>
        <v>0</v>
      </c>
      <c r="WN51" s="535" cm="1">
        <f t="array" ref="WN51">INDEX(WN$13:WN50,$B51+1,1)</f>
        <v>0</v>
      </c>
      <c r="WO51" s="535" cm="1">
        <f t="array" ref="WO51">INDEX(WO$13:WO50,$B51+1,1)</f>
        <v>0</v>
      </c>
      <c r="WP51" s="535" cm="1">
        <f t="array" ref="WP51">INDEX(WP$13:WP50,$B51+1,1)</f>
        <v>0</v>
      </c>
      <c r="WQ51" s="535" cm="1">
        <f t="array" ref="WQ51">INDEX(WQ$13:WQ50,$B51+1,1)</f>
        <v>0</v>
      </c>
      <c r="WR51" s="535" cm="1">
        <f t="array" ref="WR51">INDEX(WR$13:WR50,$B51+1,1)</f>
        <v>0</v>
      </c>
      <c r="WS51" s="535" cm="1">
        <f t="array" ref="WS51">INDEX(WS$13:WS50,$B51+1,1)</f>
        <v>0</v>
      </c>
      <c r="WT51" s="535" cm="1">
        <f t="array" ref="WT51">INDEX(WT$13:WT50,$B51+1,1)</f>
        <v>0</v>
      </c>
      <c r="WU51" s="535" cm="1">
        <f t="array" ref="WU51">INDEX(WU$13:WU50,$B51+1,1)</f>
        <v>0</v>
      </c>
      <c r="WV51" s="535" cm="1">
        <f t="array" ref="WV51">INDEX(WV$13:WV50,$B51+1,1)</f>
        <v>0</v>
      </c>
      <c r="WW51" s="535" cm="1">
        <f t="array" ref="WW51">INDEX(WW$13:WW50,$B51+1,1)</f>
        <v>0</v>
      </c>
      <c r="WX51" s="535" cm="1">
        <f t="array" ref="WX51">INDEX(WX$13:WX50,$B51+1,1)</f>
        <v>0</v>
      </c>
      <c r="WY51" s="535" cm="1">
        <f t="array" ref="WY51">INDEX(WY$13:WY50,$B51+1,1)</f>
        <v>0</v>
      </c>
      <c r="WZ51" s="535" cm="1">
        <f t="array" ref="WZ51">INDEX(WZ$13:WZ50,$B51+1,1)</f>
        <v>0</v>
      </c>
      <c r="XA51" s="535" cm="1">
        <f t="array" ref="XA51">INDEX(XA$13:XA50,$B51+1,1)</f>
        <v>0</v>
      </c>
      <c r="XB51" s="535" cm="1">
        <f t="array" ref="XB51">INDEX(XB$13:XB50,$B51+1,1)</f>
        <v>0</v>
      </c>
      <c r="XC51" s="535" cm="1">
        <f t="array" ref="XC51">INDEX(XC$13:XC50,$B51+1,1)</f>
        <v>0</v>
      </c>
      <c r="XD51" s="535" cm="1">
        <f t="array" ref="XD51">INDEX(XD$13:XD50,$B51+1,1)</f>
        <v>0</v>
      </c>
      <c r="XE51" s="535" cm="1">
        <f t="array" ref="XE51">INDEX(XE$13:XE50,$B51+1,1)</f>
        <v>0</v>
      </c>
      <c r="XF51" s="535" cm="1">
        <f t="array" ref="XF51">INDEX(XF$13:XF50,$B51+1,1)</f>
        <v>0</v>
      </c>
      <c r="XG51" s="535" cm="1">
        <f t="array" ref="XG51">INDEX(XG$13:XG50,$B51+1,1)</f>
        <v>0</v>
      </c>
      <c r="XH51" s="535" cm="1">
        <f t="array" ref="XH51">INDEX(XH$13:XH50,$B51+1,1)</f>
        <v>0</v>
      </c>
      <c r="XI51" s="535" cm="1">
        <f t="array" ref="XI51">INDEX(XI$13:XI50,$B51+1,1)</f>
        <v>0</v>
      </c>
      <c r="XJ51" s="535" cm="1">
        <f t="array" ref="XJ51">INDEX(XJ$13:XJ50,$B51+1,1)</f>
        <v>0</v>
      </c>
      <c r="XK51" s="535" cm="1">
        <f t="array" ref="XK51">INDEX(XK$13:XK50,$B51+1,1)</f>
        <v>0</v>
      </c>
      <c r="XL51" s="535" cm="1">
        <f t="array" ref="XL51">INDEX(XL$13:XL50,$B51+1,1)</f>
        <v>0</v>
      </c>
      <c r="XM51" s="535" cm="1">
        <f t="array" ref="XM51">INDEX(XM$13:XM50,$B51+1,1)</f>
        <v>0</v>
      </c>
      <c r="XN51" s="535" cm="1">
        <f t="array" ref="XN51">INDEX(XN$13:XN50,$B51+1,1)</f>
        <v>0</v>
      </c>
      <c r="XO51" s="535" cm="1">
        <f t="array" ref="XO51">INDEX(XO$13:XO50,$B51+1,1)</f>
        <v>0</v>
      </c>
      <c r="XP51" s="535" cm="1">
        <f t="array" ref="XP51">INDEX(XP$13:XP50,$B51+1,1)</f>
        <v>0</v>
      </c>
      <c r="XQ51" s="535" cm="1">
        <f t="array" ref="XQ51">INDEX(XQ$13:XQ50,$B51+1,1)</f>
        <v>0</v>
      </c>
      <c r="XR51" s="535" cm="1">
        <f t="array" ref="XR51">INDEX(XR$13:XR50,$B51+1,1)</f>
        <v>0</v>
      </c>
      <c r="XS51" s="535" cm="1">
        <f t="array" ref="XS51">INDEX(XS$13:XS50,$B51+1,1)</f>
        <v>0</v>
      </c>
      <c r="XT51" s="535" cm="1">
        <f t="array" ref="XT51">INDEX(XT$13:XT50,$B51+1,1)</f>
        <v>0</v>
      </c>
      <c r="XU51" s="535" cm="1">
        <f t="array" ref="XU51">INDEX(XU$13:XU50,$B51+1,1)</f>
        <v>0</v>
      </c>
      <c r="XV51" s="535" cm="1">
        <f t="array" ref="XV51">INDEX(XV$13:XV50,$B51+1,1)</f>
        <v>0</v>
      </c>
      <c r="XW51" s="535" cm="1">
        <f t="array" ref="XW51">INDEX(XW$13:XW50,$B51+1,1)</f>
        <v>0</v>
      </c>
      <c r="XX51" s="535" cm="1">
        <f t="array" ref="XX51">INDEX(XX$13:XX50,$B51+1,1)</f>
        <v>0</v>
      </c>
      <c r="XY51" s="535" cm="1">
        <f t="array" ref="XY51">INDEX(XY$13:XY50,$B51+1,1)</f>
        <v>0</v>
      </c>
      <c r="XZ51" s="535" cm="1">
        <f t="array" ref="XZ51">INDEX(XZ$13:XZ50,$B51+1,1)</f>
        <v>0</v>
      </c>
      <c r="YA51" s="535" cm="1">
        <f t="array" ref="YA51">INDEX(YA$13:YA50,$B51+1,1)</f>
        <v>0</v>
      </c>
      <c r="YB51" s="535" cm="1">
        <f t="array" ref="YB51">INDEX(YB$13:YB50,$B51+1,1)</f>
        <v>0</v>
      </c>
      <c r="YC51" s="535" cm="1">
        <f t="array" ref="YC51">INDEX(YC$13:YC50,$B51+1,1)</f>
        <v>0</v>
      </c>
      <c r="YD51" s="535" cm="1">
        <f t="array" ref="YD51">INDEX(YD$13:YD50,$B51+1,1)</f>
        <v>0</v>
      </c>
      <c r="YE51" s="535" cm="1">
        <f t="array" ref="YE51">INDEX(YE$13:YE50,$B51+1,1)</f>
        <v>0</v>
      </c>
      <c r="YF51" s="535" cm="1">
        <f t="array" ref="YF51">INDEX(YF$13:YF50,$B51+1,1)</f>
        <v>0</v>
      </c>
      <c r="YG51" s="535" cm="1">
        <f t="array" ref="YG51">INDEX(YG$13:YG50,$B51+1,1)</f>
        <v>0</v>
      </c>
      <c r="YH51" s="535" cm="1">
        <f t="array" ref="YH51">INDEX(YH$13:YH50,$B51+1,1)</f>
        <v>0</v>
      </c>
      <c r="YI51" s="535" cm="1">
        <f t="array" ref="YI51">INDEX(YI$13:YI50,$B51+1,1)</f>
        <v>0</v>
      </c>
      <c r="YJ51" s="535" cm="1">
        <f t="array" ref="YJ51">INDEX(YJ$13:YJ50,$B51+1,1)</f>
        <v>0</v>
      </c>
      <c r="YK51" s="535" cm="1">
        <f t="array" ref="YK51">INDEX(YK$13:YK50,$B51+1,1)</f>
        <v>0</v>
      </c>
      <c r="YL51" s="535" cm="1">
        <f t="array" ref="YL51">INDEX(YL$13:YL50,$B51+1,1)</f>
        <v>0</v>
      </c>
      <c r="YM51" s="535" cm="1">
        <f t="array" ref="YM51">INDEX(YM$13:YM50,$B51+1,1)</f>
        <v>0</v>
      </c>
      <c r="YN51" s="535" cm="1">
        <f t="array" ref="YN51">INDEX(YN$13:YN50,$B51+1,1)</f>
        <v>0</v>
      </c>
      <c r="YO51" s="535" cm="1">
        <f t="array" ref="YO51">INDEX(YO$13:YO50,$B51+1,1)</f>
        <v>0</v>
      </c>
      <c r="YP51" s="535" cm="1">
        <f t="array" ref="YP51">INDEX(YP$13:YP50,$B51+1,1)</f>
        <v>0</v>
      </c>
      <c r="YQ51" s="535" cm="1">
        <f t="array" ref="YQ51">INDEX(YQ$13:YQ50,$B51+1,1)</f>
        <v>0</v>
      </c>
      <c r="YR51" s="535" cm="1">
        <f t="array" ref="YR51">INDEX(YR$13:YR50,$B51+1,1)</f>
        <v>0</v>
      </c>
      <c r="YS51" s="535" cm="1">
        <f t="array" ref="YS51">INDEX(YS$13:YS50,$B51+1,1)</f>
        <v>0</v>
      </c>
      <c r="YT51" s="535" cm="1">
        <f t="array" ref="YT51">INDEX(YT$13:YT50,$B51+1,1)</f>
        <v>0</v>
      </c>
      <c r="YU51" s="535" cm="1">
        <f t="array" ref="YU51">INDEX(YU$13:YU50,$B51+1,1)</f>
        <v>0</v>
      </c>
      <c r="YV51" s="535" cm="1">
        <f t="array" ref="YV51">INDEX(YV$13:YV50,$B51+1,1)</f>
        <v>0</v>
      </c>
      <c r="YW51" s="535" cm="1">
        <f t="array" ref="YW51">INDEX(YW$13:YW50,$B51+1,1)</f>
        <v>0</v>
      </c>
      <c r="YX51" s="535" cm="1">
        <f t="array" ref="YX51">INDEX(YX$13:YX50,$B51+1,1)</f>
        <v>0</v>
      </c>
      <c r="YY51" s="535" cm="1">
        <f t="array" ref="YY51">INDEX(YY$13:YY50,$B51+1,1)</f>
        <v>0</v>
      </c>
      <c r="YZ51" s="535" cm="1">
        <f t="array" ref="YZ51">INDEX(YZ$13:YZ50,$B51+1,1)</f>
        <v>0</v>
      </c>
      <c r="ZA51" s="535" t="str" cm="1">
        <f t="array" ref="ZA51">INDEX(ZA$13:ZA50,$B51+1,1)</f>
        <v>-</v>
      </c>
      <c r="ZB51" s="18"/>
      <c r="ZC51" s="535" cm="1">
        <f t="array" ref="ZC51">INDEX(ZC$13:ZC50,$B51+1,1)</f>
        <v>0</v>
      </c>
      <c r="ZD51" s="535" cm="1">
        <f t="array" ref="ZD51">INDEX(ZD$13:ZD50,$B51+1,1)</f>
        <v>0</v>
      </c>
      <c r="ZE51" s="535" cm="1">
        <f t="array" ref="ZE51">INDEX(ZE$13:ZE50,$B51+1,1)</f>
        <v>0</v>
      </c>
      <c r="ZF51" s="535" t="str" cm="1">
        <f t="array" ref="ZF51">INDEX(ZF$13:ZF50,$B51+1,1)</f>
        <v>-</v>
      </c>
      <c r="ZG51" s="535" t="str" cm="1">
        <f t="array" ref="ZG51">INDEX(ZG$13:ZG50,$B51+1,1)</f>
        <v>-</v>
      </c>
      <c r="ZH51" s="535" t="str" cm="1">
        <f t="array" ref="ZH51">INDEX(ZH$13:ZH50,$B51+1,1)</f>
        <v>-</v>
      </c>
      <c r="ZI51" s="535" t="str" cm="1">
        <f t="array" ref="ZI51">INDEX(ZI$13:ZI50,$B51+1,1)</f>
        <v>-</v>
      </c>
      <c r="ZJ51" s="535" t="str" cm="1">
        <f t="array" ref="ZJ51">INDEX(ZJ$13:ZJ50,$B51+1,1)</f>
        <v>-</v>
      </c>
      <c r="ZK51" s="535" t="str" cm="1">
        <f t="array" ref="ZK51">INDEX(ZK$13:ZK50,$B51+1,1)</f>
        <v>-</v>
      </c>
      <c r="ZL51" s="535" t="str" cm="1">
        <f t="array" ref="ZL51">INDEX(ZL$13:ZL50,$B51+1,1)</f>
        <v>-</v>
      </c>
      <c r="ZM51" s="535" t="str" cm="1">
        <f t="array" ref="ZM51">INDEX(ZM$13:ZM50,$B51+1,1)</f>
        <v>-</v>
      </c>
      <c r="ZN51" s="535" t="str" cm="1">
        <f t="array" ref="ZN51">INDEX(ZN$13:ZN50,$B51+1,1)</f>
        <v>-</v>
      </c>
      <c r="ZO51" s="535" t="str" cm="1">
        <f t="array" ref="ZO51">INDEX(ZO$13:ZO50,$B51+1,1)</f>
        <v>-</v>
      </c>
      <c r="ZP51" s="535" t="str" cm="1">
        <f t="array" ref="ZP51">INDEX(ZP$13:ZP50,$B51+1,1)</f>
        <v>-</v>
      </c>
      <c r="ZQ51" s="535" t="str" cm="1">
        <f t="array" ref="ZQ51">INDEX(ZQ$13:ZQ50,$B51+1,1)</f>
        <v>-</v>
      </c>
      <c r="ZR51" s="535" t="str" cm="1">
        <f t="array" ref="ZR51">INDEX(ZR$13:ZR50,$B51+1,1)</f>
        <v>-</v>
      </c>
      <c r="ZS51" s="535" t="str" cm="1">
        <f t="array" ref="ZS51">INDEX(ZS$13:ZS50,$B51+1,1)</f>
        <v>-</v>
      </c>
      <c r="ZT51" s="535" t="str" cm="1">
        <f t="array" ref="ZT51">INDEX(ZT$13:ZT50,$B51+1,1)</f>
        <v>-</v>
      </c>
      <c r="ZU51" s="535" t="str" cm="1">
        <f t="array" ref="ZU51">INDEX(ZU$13:ZU50,$B51+1,1)</f>
        <v>-</v>
      </c>
      <c r="ZV51" s="535" t="str" cm="1">
        <f t="array" ref="ZV51">INDEX(ZV$13:ZV50,$B51+1,1)</f>
        <v>-</v>
      </c>
      <c r="ZW51" s="535" t="str" cm="1">
        <f t="array" ref="ZW51">INDEX(ZW$13:ZW50,$B51+1,1)</f>
        <v>-</v>
      </c>
      <c r="ZX51" s="18"/>
      <c r="ZY51" s="411" t="b">
        <f t="shared" ca="1" si="237"/>
        <v>0</v>
      </c>
      <c r="ZZ51" s="535" t="str" cm="1">
        <f t="array" ref="ZZ51">INDEX(ZZ$13:ZZ50,$B51+1,1)</f>
        <v>-</v>
      </c>
      <c r="AAA51" s="535" t="str" cm="1">
        <f t="array" ref="AAA51">INDEX(AAA$13:AAA50,$B51+1,1)</f>
        <v>-</v>
      </c>
      <c r="AAB51" s="535" t="str" cm="1">
        <f t="array" ref="AAB51">INDEX(AAB$13:AAB50,$B51+1,1)</f>
        <v>-</v>
      </c>
      <c r="AAC51" s="535" t="str" cm="1">
        <f t="array" ref="AAC51">INDEX(AAC$13:AAC50,$B51+1,1)</f>
        <v>-</v>
      </c>
      <c r="AAD51" s="535" cm="1">
        <f t="array" ref="AAD51">INDEX(AAD$13:AAD50,$B51+1,1)</f>
        <v>0</v>
      </c>
      <c r="AAE51" s="535" t="str" cm="1">
        <f t="array" ref="AAE51">INDEX(AAE$13:AAE50,$B51+1,1)</f>
        <v>-</v>
      </c>
      <c r="AAF51" s="535" t="str" cm="1">
        <f t="array" ref="AAF51">INDEX(AAF$13:AAF50,$B51+1,1)</f>
        <v>-</v>
      </c>
      <c r="AAG51" s="535" t="str" cm="1">
        <f t="array" ref="AAG51">INDEX(AAG$13:AAG50,$B51+1,1)</f>
        <v>-</v>
      </c>
      <c r="AAH51" s="535" t="str" cm="1">
        <f t="array" ref="AAH51">INDEX(AAH$13:AAH50,$B51+1,1)</f>
        <v>-</v>
      </c>
      <c r="AAI51" s="535" t="str" cm="1">
        <f t="array" ref="AAI51">INDEX(AAI$13:AAI50,$B51+1,1)</f>
        <v>-</v>
      </c>
      <c r="AAJ51" s="535" t="str" cm="1">
        <f t="array" ref="AAJ51">INDEX(AAJ$13:AAJ50,$B51+1,1)</f>
        <v>-</v>
      </c>
      <c r="AAK51" s="535" t="str" cm="1">
        <f t="array" ref="AAK51">INDEX(AAK$13:AAK50,$B51+1,1)</f>
        <v>-</v>
      </c>
      <c r="AAL51" s="535" t="str" cm="1">
        <f t="array" ref="AAL51">INDEX(AAL$13:AAL50,$B51+1,1)</f>
        <v>-</v>
      </c>
      <c r="AAM51" s="535" t="b" cm="1">
        <f t="array" ref="AAM51">INDEX(AAM$13:AAM50,$B51+1,1)</f>
        <v>1</v>
      </c>
      <c r="AAN51" s="535" t="str" cm="1">
        <f t="array" ref="AAN51">INDEX(AAN$13:AAN50,$B51+1,1)</f>
        <v>-</v>
      </c>
      <c r="AAO51" s="535" cm="1">
        <f t="array" ref="AAO51">INDEX(AAO$13:AAO50,$B51+1,1)</f>
        <v>0</v>
      </c>
      <c r="AAP51" s="535" cm="1">
        <f t="array" ref="AAP51">INDEX(AAP$13:AAP50,$B51+1,1)</f>
        <v>0</v>
      </c>
      <c r="AAQ51" s="535" cm="1">
        <f t="array" ref="AAQ51">INDEX(AAQ$13:AAQ50,$B51+1,1)</f>
        <v>0</v>
      </c>
      <c r="AAR51" s="18"/>
      <c r="AAS51" s="535" cm="1">
        <f t="array" ref="AAS51">INDEX(AAS$13:AAS50,$B51+1,1)</f>
        <v>50</v>
      </c>
      <c r="AAT51" s="535" cm="1">
        <f t="array" ref="AAT51">INDEX(AAT$13:AAT50,$B51+1,1)</f>
        <v>50</v>
      </c>
      <c r="AAU51" s="535" cm="1">
        <f t="array" ref="AAU51">INDEX(AAU$13:AAU50,$B51+1,1)</f>
        <v>50</v>
      </c>
      <c r="AAV51" s="535" cm="1">
        <f t="array" ref="AAV51">INDEX(AAV$13:AAV50,$B51+1,1)</f>
        <v>50</v>
      </c>
      <c r="AAW51" s="535" cm="1">
        <f t="array" ref="AAW51">INDEX(AAW$13:AAW50,$B51+1,1)</f>
        <v>1</v>
      </c>
      <c r="AAX51" s="535" cm="1">
        <f t="array" ref="AAX51">INDEX(AAX$13:AAX50,$B51+1,1)</f>
        <v>1</v>
      </c>
      <c r="AAY51" s="535" cm="1">
        <f t="array" ref="AAY51">INDEX(AAY$13:AAY50,$B51+1,1)</f>
        <v>1</v>
      </c>
      <c r="AAZ51" s="535" cm="1">
        <f t="array" ref="AAZ51">INDEX(AAZ$13:AAZ50,$B51+1,1)</f>
        <v>1</v>
      </c>
      <c r="ABA51" s="535" t="str" cm="1">
        <f t="array" ref="ABA51">INDEX(ABA$13:ABA50,$B51+1,1)</f>
        <v>-</v>
      </c>
      <c r="ABB51" s="535" t="str" cm="1">
        <f t="array" ref="ABB51">INDEX(ABB$13:ABB50,$B51+1,1)</f>
        <v>-</v>
      </c>
      <c r="ABC51" s="535" t="str" cm="1">
        <f t="array" ref="ABC51">INDEX(ABC$13:ABC50,$B51+1,1)</f>
        <v>-</v>
      </c>
      <c r="ABD51" s="535" t="str" cm="1">
        <f t="array" ref="ABD51">INDEX(ABD$13:ABD50,$B51+1,1)</f>
        <v>-</v>
      </c>
      <c r="ABE51" s="535" t="str" cm="1">
        <f t="array" ref="ABE51">INDEX(ABE$13:ABE50,$B51+1,1)</f>
        <v>-</v>
      </c>
      <c r="ABF51" s="535" t="str" cm="1">
        <f t="array" ref="ABF51">INDEX(ABF$13:ABF50,$B51+1,1)</f>
        <v>-</v>
      </c>
      <c r="ABG51" s="535" t="str" cm="1">
        <f t="array" ref="ABG51">INDEX(ABG$13:ABG50,$B51+1,1)</f>
        <v>-</v>
      </c>
      <c r="ABH51" s="18"/>
      <c r="ABI51" s="535" t="str" cm="1">
        <f t="array" ref="ABI51">INDEX(ABI$13:ABI50,$B51+1,1)</f>
        <v>-</v>
      </c>
      <c r="ABJ51" s="411">
        <f t="shared" si="187"/>
        <v>1</v>
      </c>
      <c r="ABK51" s="18"/>
      <c r="ABL51" s="535" t="str" cm="1">
        <f t="array" ref="ABL51">INDEX(ABL$13:ABL50,$B51+1,1)</f>
        <v>-</v>
      </c>
      <c r="ABM51" s="535" t="str" cm="1">
        <f t="array" ref="ABM51">INDEX(ABM$13:ABM50,$B51+1,1)</f>
        <v>-</v>
      </c>
      <c r="ABN51" s="535" t="str" cm="1">
        <f t="array" ref="ABN51">INDEX(ABN$13:ABN50,$B51+1,1)</f>
        <v>-</v>
      </c>
      <c r="ABO51" s="535" t="str" cm="1">
        <f t="array" ref="ABO51">INDEX(ABO$13:ABO50,$B51+1,1)</f>
        <v>-</v>
      </c>
      <c r="ABP51" s="535" t="str" cm="1">
        <f t="array" ref="ABP51">INDEX(ABP$13:ABP50,$B51+1,1)</f>
        <v>-</v>
      </c>
      <c r="ABQ51" s="535" t="str" cm="1">
        <f t="array" ref="ABQ51">INDEX(ABQ$13:ABQ50,$B51+1,1)</f>
        <v>-</v>
      </c>
      <c r="ABR51" s="535" t="str" cm="1">
        <f t="array" ref="ABR51">INDEX(ABR$13:ABR50,$B51+1,1)</f>
        <v>-</v>
      </c>
      <c r="ABS51" s="535" t="str" cm="1">
        <f t="array" ref="ABS51">INDEX(ABS$13:ABS50,$B51+1,1)</f>
        <v>-</v>
      </c>
      <c r="ABT51" s="535" t="str" cm="1">
        <f t="array" ref="ABT51">INDEX(ABT$13:ABT50,$B51+1,1)</f>
        <v>-</v>
      </c>
      <c r="ABU51" s="535" t="str" cm="1">
        <f t="array" ref="ABU51">INDEX(ABU$13:ABU50,$B51+1,1)</f>
        <v>-</v>
      </c>
      <c r="ABV51" s="535" t="str" cm="1">
        <f t="array" ref="ABV51">INDEX(ABV$13:ABV50,$B51+1,1)</f>
        <v>-</v>
      </c>
      <c r="ABW51" s="535" t="str" cm="1">
        <f t="array" ref="ABW51">INDEX(ABW$13:ABW50,$B51+1,1)</f>
        <v>-</v>
      </c>
      <c r="ABX51" s="535" t="str" cm="1">
        <f t="array" ref="ABX51">INDEX(ABX$13:ABX50,$B51+1,1)</f>
        <v>-</v>
      </c>
      <c r="ABY51" s="535" t="str" cm="1">
        <f t="array" ref="ABY51">INDEX(ABY$13:ABY50,$B51+1,1)</f>
        <v>-</v>
      </c>
      <c r="ABZ51" s="535" t="str" cm="1">
        <f t="array" ref="ABZ51">INDEX(ABZ$13:ABZ50,$B51+1,1)</f>
        <v>-</v>
      </c>
      <c r="ACA51" s="535" t="str" cm="1">
        <f t="array" ref="ACA51">INDEX(ACA$13:ACA50,$B51+1,1)</f>
        <v>-</v>
      </c>
      <c r="ACB51" s="535" t="str" cm="1">
        <f t="array" ref="ACB51">INDEX(ACB$13:ACB50,$B51+1,1)</f>
        <v>-</v>
      </c>
      <c r="ACC51" s="535" t="str" cm="1">
        <f t="array" ref="ACC51">INDEX(ACC$13:ACC50,$B51+1,1)</f>
        <v>-</v>
      </c>
      <c r="ACD51" s="535" t="str" cm="1">
        <f t="array" ref="ACD51">INDEX(ACD$13:ACD50,$B51+1,1)</f>
        <v>-</v>
      </c>
      <c r="ACE51" s="535" t="str" cm="1">
        <f t="array" ref="ACE51">INDEX(ACE$13:ACE50,$B51+1,1)</f>
        <v>-</v>
      </c>
      <c r="ACF51" s="535" t="str" cm="1">
        <f t="array" ref="ACF51">INDEX(ACF$13:ACF50,$B51+1,1)</f>
        <v>-</v>
      </c>
      <c r="ACG51" s="535" t="str" cm="1">
        <f t="array" ref="ACG51">INDEX(ACG$13:ACG50,$B51+1,1)</f>
        <v>-</v>
      </c>
      <c r="ACH51" s="535" t="str" cm="1">
        <f t="array" ref="ACH51">INDEX(ACH$13:ACH50,$B51+1,1)</f>
        <v>-</v>
      </c>
      <c r="ACI51" s="535" t="str" cm="1">
        <f t="array" ref="ACI51">INDEX(ACI$13:ACI50,$B51+1,1)</f>
        <v>-</v>
      </c>
      <c r="ACJ51" s="535" t="str" cm="1">
        <f t="array" ref="ACJ51">INDEX(ACJ$13:ACJ50,$B51+1,1)</f>
        <v>-</v>
      </c>
      <c r="ACK51" s="535" t="str" cm="1">
        <f t="array" ref="ACK51">INDEX(ACK$13:ACK50,$B51+1,1)</f>
        <v>-</v>
      </c>
      <c r="ACL51" s="535" t="str" cm="1">
        <f t="array" ref="ACL51">INDEX(ACL$13:ACL50,$B51+1,1)</f>
        <v>-</v>
      </c>
      <c r="ACM51" s="535" t="str" cm="1">
        <f t="array" ref="ACM51">INDEX(ACM$13:ACM50,$B51+1,1)</f>
        <v>-</v>
      </c>
      <c r="ACN51" s="535" t="str" cm="1">
        <f t="array" ref="ACN51">INDEX(ACN$13:ACN50,$B51+1,1)</f>
        <v>-</v>
      </c>
      <c r="ACO51" s="535" t="str" cm="1">
        <f t="array" ref="ACO51">INDEX(ACO$13:ACO50,$B51+1,1)</f>
        <v>-</v>
      </c>
      <c r="ACP51" s="535" t="str" cm="1">
        <f t="array" ref="ACP51">INDEX(ACP$13:ACP50,$B51+1,1)</f>
        <v>-</v>
      </c>
      <c r="ACQ51" s="535" t="str" cm="1">
        <f t="array" ref="ACQ51">INDEX(ACQ$13:ACQ50,$B51+1,1)</f>
        <v>-</v>
      </c>
      <c r="ACR51" s="535" cm="1">
        <f t="array" ref="ACR51">INDEX(ACR$13:ACR50,$B51+1,1)</f>
        <v>0</v>
      </c>
      <c r="ACS51" s="535" t="str" cm="1">
        <f t="array" ref="ACS51">INDEX(ACS$13:ACS50,$B51+1,1)</f>
        <v>-</v>
      </c>
      <c r="ACT51" s="535" t="str" cm="1">
        <f t="array" ref="ACT51">INDEX(ACT$13:ACT50,$B51+1,1)</f>
        <v>-</v>
      </c>
      <c r="ACU51" s="535" t="str" cm="1">
        <f t="array" ref="ACU51">INDEX(ACU$13:ACU50,$B51+1,1)</f>
        <v>-</v>
      </c>
      <c r="ACV51" s="535" t="str" cm="1">
        <f t="array" ref="ACV51">INDEX(ACV$13:ACV50,$B51+1,1)</f>
        <v>-</v>
      </c>
      <c r="ACW51" s="535" t="str" cm="1">
        <f t="array" ref="ACW51">INDEX(ACW$13:ACW50,$B51+1,1)</f>
        <v>-</v>
      </c>
      <c r="ACX51" s="535" cm="1">
        <f t="array" ref="ACX51">INDEX(ACX$13:ACX50,$B51+1,1)</f>
        <v>0</v>
      </c>
      <c r="ACY51" s="535" t="str" cm="1">
        <f t="array" ref="ACY51">INDEX(ACY$13:ACY50,$B51+1,1)</f>
        <v>-</v>
      </c>
      <c r="ACZ51" s="535" t="str" cm="1">
        <f t="array" ref="ACZ51">INDEX(ACZ$13:ACZ50,$B51+1,1)</f>
        <v>-</v>
      </c>
      <c r="ADA51" s="535" t="str" cm="1">
        <f t="array" ref="ADA51">INDEX(ADA$13:ADA50,$B51+1,1)</f>
        <v>-</v>
      </c>
      <c r="ADB51" s="535" cm="1">
        <f t="array" ref="ADB51">INDEX(ADB$13:ADB50,$B51+1,1)</f>
        <v>1</v>
      </c>
      <c r="ADC51" s="535" cm="1">
        <f t="array" ref="ADC51">INDEX(ADC$13:ADC50,$B51+1,1)</f>
        <v>1</v>
      </c>
      <c r="ADD51" s="535" t="str" cm="1">
        <f t="array" ref="ADD51">INDEX(ADD$13:ADD50,$B51+1,1)</f>
        <v>-</v>
      </c>
      <c r="ADE51" s="535" t="str" cm="1">
        <f t="array" ref="ADE51">INDEX(ADE$13:ADE50,$B51+1,1)</f>
        <v>-</v>
      </c>
      <c r="ADF51" s="535" t="str" cm="1">
        <f t="array" ref="ADF51">INDEX(ADF$13:ADF50,$B51+1,1)</f>
        <v>-</v>
      </c>
      <c r="ADG51" s="535" t="str" cm="1">
        <f t="array" ref="ADG51">INDEX(ADG$13:ADG50,$B51+1,1)</f>
        <v>-</v>
      </c>
      <c r="ADH51" s="535" t="str" cm="1">
        <f t="array" ref="ADH51">INDEX(ADH$13:ADH50,$B51+1,1)</f>
        <v>-</v>
      </c>
      <c r="ADI51" s="535" t="str" cm="1">
        <f t="array" ref="ADI51">INDEX(ADI$13:ADI50,$B51+1,1)</f>
        <v>-</v>
      </c>
      <c r="ADJ51" s="535" t="str" cm="1">
        <f t="array" ref="ADJ51">INDEX(ADJ$13:ADJ50,$B51+1,1)</f>
        <v>-</v>
      </c>
      <c r="ADK51" s="535" t="str" cm="1">
        <f t="array" ref="ADK51">INDEX(ADK$13:ADK50,$B51+1,1)</f>
        <v>-</v>
      </c>
      <c r="ADL51" s="535" t="str" cm="1">
        <f t="array" ref="ADL51">INDEX(ADL$13:ADL50,$B51+1,1)</f>
        <v>-</v>
      </c>
      <c r="ADM51" s="535" t="str" cm="1">
        <f t="array" ref="ADM51">INDEX(ADM$13:ADM50,$B51+1,1)</f>
        <v>-</v>
      </c>
      <c r="ADN51" s="535" t="str" cm="1">
        <f t="array" ref="ADN51">INDEX(ADN$13:ADN50,$B51+1,1)</f>
        <v>-</v>
      </c>
      <c r="ADO51" s="535" t="str" cm="1">
        <f t="array" ref="ADO51">INDEX(ADO$13:ADO50,$B51+1,1)</f>
        <v>-</v>
      </c>
      <c r="ADP51" s="535" t="str" cm="1">
        <f t="array" ref="ADP51">INDEX(ADP$13:ADP50,$B51+1,1)</f>
        <v>-</v>
      </c>
      <c r="ADQ51" s="18"/>
      <c r="ADR51" s="22" t="str">
        <f t="shared" si="239"/>
        <v>-</v>
      </c>
      <c r="ADS51" s="535" t="str" cm="1">
        <f t="array" ref="ADS51">INDEX(ADS$13:ADS50,$B51+1,1)</f>
        <v>-</v>
      </c>
      <c r="ADT51" s="535" t="str" cm="1">
        <f t="array" ref="ADT51">INDEX(ADT$13:ADT50,$B51+1,1)</f>
        <v>-</v>
      </c>
      <c r="ADU51" s="535" t="str" cm="1">
        <f t="array" ref="ADU51">INDEX(ADU$13:ADU50,$B51+1,1)</f>
        <v>-</v>
      </c>
      <c r="ADV51" s="535" t="str" cm="1">
        <f t="array" ref="ADV51">INDEX(ADV$13:ADV50,$B51+1,1)</f>
        <v>-</v>
      </c>
      <c r="ADW51" s="535" t="str" cm="1">
        <f t="array" ref="ADW51">INDEX(ADW$13:ADW50,$B51+1,1)</f>
        <v>-</v>
      </c>
      <c r="ADX51" s="535" t="str" cm="1">
        <f t="array" ref="ADX51">INDEX(ADX$13:ADX50,$B51+1,1)</f>
        <v>-</v>
      </c>
      <c r="ADY51" s="535" t="str" cm="1">
        <f t="array" ref="ADY51">INDEX(ADY$13:ADY50,$B51+1,1)</f>
        <v>-</v>
      </c>
      <c r="ADZ51" s="535" t="str" cm="1">
        <f t="array" ref="ADZ51">INDEX(ADZ$13:ADZ50,$B51+1,1)</f>
        <v>-</v>
      </c>
      <c r="AEA51" s="535" t="str" cm="1">
        <f t="array" ref="AEA51">INDEX(AEA$13:AEA50,$B51+1,1)</f>
        <v>-</v>
      </c>
      <c r="AEB51" s="535" t="str" cm="1">
        <f t="array" ref="AEB51">INDEX(AEB$13:AEB50,$B51+1,1)</f>
        <v>-</v>
      </c>
      <c r="AEC51" s="535" t="str" cm="1">
        <f t="array" ref="AEC51">INDEX(AEC$13:AEC50,$B51+1,1)</f>
        <v>-</v>
      </c>
      <c r="AED51" s="535" t="str" cm="1">
        <f t="array" ref="AED51">INDEX(AED$13:AED50,$B51+1,1)</f>
        <v>-</v>
      </c>
      <c r="AEE51" s="535" t="str" cm="1">
        <f t="array" ref="AEE51">INDEX(AEE$13:AEE50,$B51+1,1)</f>
        <v>-</v>
      </c>
      <c r="AEF51" s="535" t="str" cm="1">
        <f t="array" ref="AEF51">INDEX(AEF$13:AEF50,$B51+1,1)</f>
        <v>-</v>
      </c>
      <c r="AEG51" s="535" t="str" cm="1">
        <f t="array" ref="AEG51">INDEX(AEG$13:AEG50,$B51+1,1)</f>
        <v>-</v>
      </c>
      <c r="AEH51" s="535" t="str" cm="1">
        <f t="array" ref="AEH51">INDEX(AEH$13:AEH50,$B51+1,1)</f>
        <v>-</v>
      </c>
      <c r="AEI51" s="535" t="str" cm="1">
        <f t="array" ref="AEI51">INDEX(AEI$13:AEI50,$B51+1,1)</f>
        <v>-</v>
      </c>
      <c r="AEJ51" s="535" t="str" cm="1">
        <f t="array" ref="AEJ51">INDEX(AEJ$13:AEJ50,$B51+1,1)</f>
        <v>-</v>
      </c>
      <c r="AEK51" s="535" t="str" cm="1">
        <f t="array" ref="AEK51">INDEX(AEK$13:AEK50,$B51+1,1)</f>
        <v>-</v>
      </c>
      <c r="AEL51" s="535" t="str" cm="1">
        <f t="array" ref="AEL51">INDEX(AEL$13:AEL50,$B51+1,1)</f>
        <v>-</v>
      </c>
      <c r="AEM51" s="535" t="str" cm="1">
        <f t="array" ref="AEM51">INDEX(AEM$13:AEM50,$B51+1,1)</f>
        <v>-</v>
      </c>
      <c r="AEN51" s="535" t="str" cm="1">
        <f t="array" ref="AEN51">INDEX(AEN$13:AEN50,$B51+1,1)</f>
        <v>-</v>
      </c>
      <c r="AEO51" s="535" t="str" cm="1">
        <f t="array" ref="AEO51">INDEX(AEO$13:AEO50,$B51+1,1)</f>
        <v>-</v>
      </c>
      <c r="AEP51" s="535" t="str" cm="1">
        <f t="array" ref="AEP51">INDEX(AEP$13:AEP50,$B51+1,1)</f>
        <v>-</v>
      </c>
      <c r="AEQ51" s="535" t="str" cm="1">
        <f t="array" ref="AEQ51">INDEX(AEQ$13:AEQ50,$B51+1,1)</f>
        <v>-</v>
      </c>
      <c r="AER51" s="535" t="str" cm="1">
        <f t="array" ref="AER51">INDEX(AER$13:AER50,$B51+1,1)</f>
        <v>-</v>
      </c>
      <c r="AES51" s="535" t="str" cm="1">
        <f t="array" ref="AES51">INDEX(AES$13:AES50,$B51+1,1)</f>
        <v>-</v>
      </c>
      <c r="AET51" s="535" t="str" cm="1">
        <f t="array" ref="AET51">INDEX(AET$13:AET50,$B51+1,1)</f>
        <v>-</v>
      </c>
      <c r="AEU51" s="535" t="str" cm="1">
        <f t="array" ref="AEU51">INDEX(AEU$13:AEU50,$B51+1,1)</f>
        <v>-</v>
      </c>
      <c r="AEV51" s="22" t="str">
        <f t="shared" si="240"/>
        <v>-</v>
      </c>
      <c r="AEW51" s="535" t="str" cm="1">
        <f t="array" ref="AEW51">INDEX(AEW$13:AEW50,$B51+1,1)</f>
        <v>-</v>
      </c>
      <c r="AEX51" s="535" t="str" cm="1">
        <f t="array" ref="AEX51">INDEX(AEX$13:AEX50,$B51+1,1)</f>
        <v>-</v>
      </c>
      <c r="AEY51" s="535" t="str" cm="1">
        <f t="array" ref="AEY51">INDEX(AEY$13:AEY50,$B51+1,1)</f>
        <v>-</v>
      </c>
      <c r="AEZ51" s="535" t="str" cm="1">
        <f t="array" ref="AEZ51">INDEX(AEZ$13:AEZ50,$B51+1,1)</f>
        <v>-</v>
      </c>
      <c r="AFA51" s="535" t="str" cm="1">
        <f t="array" ref="AFA51">INDEX(AFA$13:AFA50,$B51+1,1)</f>
        <v>-</v>
      </c>
      <c r="AFB51" s="535" t="str" cm="1">
        <f t="array" ref="AFB51">INDEX(AFB$13:AFB50,$B51+1,1)</f>
        <v>-</v>
      </c>
      <c r="AFC51" s="535" t="str" cm="1">
        <f t="array" ref="AFC51">INDEX(AFC$13:AFC50,$B51+1,1)</f>
        <v>-</v>
      </c>
      <c r="AFD51" s="535" t="str" cm="1">
        <f t="array" ref="AFD51">INDEX(AFD$13:AFD50,$B51+1,1)</f>
        <v>-</v>
      </c>
      <c r="AFE51" s="535" t="str" cm="1">
        <f t="array" ref="AFE51">INDEX(AFE$13:AFE50,$B51+1,1)</f>
        <v>-</v>
      </c>
      <c r="AFF51" s="535" t="str" cm="1">
        <f t="array" ref="AFF51">INDEX(AFF$13:AFF50,$B51+1,1)</f>
        <v>-</v>
      </c>
      <c r="AFG51" s="535" t="str" cm="1">
        <f t="array" ref="AFG51">INDEX(AFG$13:AFG50,$B51+1,1)</f>
        <v>-</v>
      </c>
      <c r="AFH51" s="535" t="str" cm="1">
        <f t="array" ref="AFH51">INDEX(AFH$13:AFH50,$B51+1,1)</f>
        <v>-</v>
      </c>
      <c r="AFI51" s="535" t="str" cm="1">
        <f t="array" ref="AFI51">INDEX(AFI$13:AFI50,$B51+1,1)</f>
        <v>-</v>
      </c>
      <c r="AFJ51" s="535" t="str" cm="1">
        <f t="array" ref="AFJ51">INDEX(AFJ$13:AFJ50,$B51+1,1)</f>
        <v>-</v>
      </c>
      <c r="AFK51" s="535" t="str" cm="1">
        <f t="array" ref="AFK51">INDEX(AFK$13:AFK50,$B51+1,1)</f>
        <v>-</v>
      </c>
      <c r="AFL51" s="535" t="str" cm="1">
        <f t="array" ref="AFL51">INDEX(AFL$13:AFL50,$B51+1,1)</f>
        <v>-</v>
      </c>
      <c r="AFM51" s="535" t="str" cm="1">
        <f t="array" ref="AFM51">INDEX(AFM$13:AFM50,$B51+1,1)</f>
        <v>-</v>
      </c>
      <c r="AFN51" s="535" t="str" cm="1">
        <f t="array" ref="AFN51">INDEX(AFN$13:AFN50,$B51+1,1)</f>
        <v>-</v>
      </c>
      <c r="AFO51" s="535" t="str" cm="1">
        <f t="array" ref="AFO51">INDEX(AFO$13:AFO50,$B51+1,1)</f>
        <v>-</v>
      </c>
      <c r="AFP51" s="535" t="str" cm="1">
        <f t="array" ref="AFP51">INDEX(AFP$13:AFP50,$B51+1,1)</f>
        <v>-</v>
      </c>
      <c r="AFQ51" s="535" t="str" cm="1">
        <f t="array" ref="AFQ51">INDEX(AFQ$13:AFQ50,$B51+1,1)</f>
        <v>-</v>
      </c>
      <c r="AFR51" s="535" t="str" cm="1">
        <f t="array" ref="AFR51">INDEX(AFR$13:AFR50,$B51+1,1)</f>
        <v>-</v>
      </c>
      <c r="AFS51" s="535" t="str" cm="1">
        <f t="array" ref="AFS51">INDEX(AFS$13:AFS50,$B51+1,1)</f>
        <v>-</v>
      </c>
      <c r="AFT51" s="535" t="str" cm="1">
        <f t="array" ref="AFT51">INDEX(AFT$13:AFT50,$B51+1,1)</f>
        <v>-</v>
      </c>
      <c r="AFU51" s="535" t="str" cm="1">
        <f t="array" ref="AFU51">INDEX(AFU$13:AFU50,$B51+1,1)</f>
        <v>-</v>
      </c>
      <c r="AFV51" s="535" t="str" cm="1">
        <f t="array" ref="AFV51">INDEX(AFV$13:AFV50,$B51+1,1)</f>
        <v>-</v>
      </c>
      <c r="AFW51" s="535" t="str" cm="1">
        <f t="array" ref="AFW51">INDEX(AFW$13:AFW50,$B51+1,1)</f>
        <v>-</v>
      </c>
      <c r="AFX51" s="535" t="str" cm="1">
        <f t="array" ref="AFX51">INDEX(AFX$13:AFX50,$B51+1,1)</f>
        <v>-</v>
      </c>
      <c r="AFY51" s="535" t="str" cm="1">
        <f t="array" ref="AFY51">INDEX(AFY$13:AFY50,$B51+1,1)</f>
        <v>-</v>
      </c>
      <c r="AFZ51" s="535" t="str" cm="1">
        <f t="array" ref="AFZ51">INDEX(AFZ$13:AFZ50,$B51+1,1)</f>
        <v>-</v>
      </c>
      <c r="AGA51" s="535" t="str" cm="1">
        <f t="array" ref="AGA51">INDEX(AGA$13:AGA50,$B51+1,1)</f>
        <v>-</v>
      </c>
      <c r="AGB51" s="535" t="str" cm="1">
        <f t="array" ref="AGB51">INDEX(AGB$13:AGB50,$B51+1,1)</f>
        <v>-</v>
      </c>
      <c r="AGC51" s="535" t="str" cm="1">
        <f t="array" ref="AGC51">INDEX(AGC$13:AGC50,$B51+1,1)</f>
        <v>-</v>
      </c>
      <c r="AGD51" s="535" t="str" cm="1">
        <f t="array" ref="AGD51">INDEX(AGD$13:AGD50,$B51+1,1)</f>
        <v>-</v>
      </c>
      <c r="AGE51" s="535" t="str" cm="1">
        <f t="array" ref="AGE51">INDEX(AGE$13:AGE50,$B51+1,1)</f>
        <v>-</v>
      </c>
      <c r="AGF51" s="535" t="str" cm="1">
        <f t="array" ref="AGF51">INDEX(AGF$13:AGF50,$B51+1,1)</f>
        <v>-</v>
      </c>
      <c r="AGG51" s="535" t="str" cm="1">
        <f t="array" ref="AGG51">INDEX(AGG$13:AGG50,$B51+1,1)</f>
        <v>-</v>
      </c>
      <c r="AGH51" s="535" t="str" cm="1">
        <f t="array" ref="AGH51">INDEX(AGH$13:AGH50,$B51+1,1)</f>
        <v>-</v>
      </c>
      <c r="AGI51" s="535" t="str" cm="1">
        <f t="array" ref="AGI51">INDEX(AGI$13:AGI50,$B51+1,1)</f>
        <v>-</v>
      </c>
      <c r="AGJ51" s="535" t="str" cm="1">
        <f t="array" ref="AGJ51">INDEX(AGJ$13:AGJ50,$B51+1,1)</f>
        <v>-</v>
      </c>
      <c r="AGK51" s="535" t="str" cm="1">
        <f t="array" ref="AGK51">INDEX(AGK$13:AGK50,$B51+1,1)</f>
        <v>-</v>
      </c>
      <c r="AGL51" s="535" t="str" cm="1">
        <f t="array" ref="AGL51">INDEX(AGL$13:AGL50,$B51+1,1)</f>
        <v>-</v>
      </c>
      <c r="AGM51" s="535" t="str" cm="1">
        <f t="array" ref="AGM51">INDEX(AGM$13:AGM50,$B51+1,1)</f>
        <v>-</v>
      </c>
      <c r="AGN51" s="535" t="str" cm="1">
        <f t="array" ref="AGN51">INDEX(AGN$13:AGN50,$B51+1,1)</f>
        <v>-</v>
      </c>
      <c r="AGO51" s="535" t="str" cm="1">
        <f t="array" ref="AGO51">INDEX(AGO$13:AGO50,$B51+1,1)</f>
        <v>-</v>
      </c>
      <c r="AGP51" s="535" t="str" cm="1">
        <f t="array" ref="AGP51">INDEX(AGP$13:AGP50,$B51+1,1)</f>
        <v>-</v>
      </c>
      <c r="AGQ51" s="535" t="str" cm="1">
        <f t="array" ref="AGQ51">INDEX(AGQ$13:AGQ50,$B51+1,1)</f>
        <v>-</v>
      </c>
      <c r="AGR51" s="535" t="str" cm="1">
        <f t="array" ref="AGR51">INDEX(AGR$13:AGR50,$B51+1,1)</f>
        <v>-</v>
      </c>
      <c r="AGS51" s="535" t="str" cm="1">
        <f t="array" ref="AGS51">INDEX(AGS$13:AGS50,$B51+1,1)</f>
        <v>-</v>
      </c>
      <c r="AGT51" s="535" t="str" cm="1">
        <f t="array" ref="AGT51">INDEX(AGT$13:AGT50,$B51+1,1)</f>
        <v>-</v>
      </c>
      <c r="AGU51" s="535" t="str" cm="1">
        <f t="array" ref="AGU51">INDEX(AGU$13:AGU50,$B51+1,1)</f>
        <v>-</v>
      </c>
      <c r="AGV51" s="535" t="str" cm="1">
        <f t="array" ref="AGV51">INDEX(AGV$13:AGV50,$B51+1,1)</f>
        <v>-</v>
      </c>
      <c r="AGW51" s="535" t="str" cm="1">
        <f t="array" ref="AGW51">INDEX(AGW$13:AGW50,$B51+1,1)</f>
        <v>-</v>
      </c>
      <c r="AGX51" s="535" t="str" cm="1">
        <f t="array" ref="AGX51">INDEX(AGX$13:AGX50,$B51+1,1)</f>
        <v>-</v>
      </c>
      <c r="AGY51" s="535" t="str" cm="1">
        <f t="array" ref="AGY51">INDEX(AGY$13:AGY50,$B51+1,1)</f>
        <v>-</v>
      </c>
      <c r="AGZ51" s="535" t="str" cm="1">
        <f t="array" ref="AGZ51">INDEX(AGZ$13:AGZ50,$B51+1,1)</f>
        <v>-</v>
      </c>
      <c r="AHA51" s="535" t="str" cm="1">
        <f t="array" ref="AHA51">INDEX(AHA$13:AHA50,$B51+1,1)</f>
        <v>-</v>
      </c>
      <c r="AHB51" s="535" t="str" cm="1">
        <f t="array" ref="AHB51">INDEX(AHB$13:AHB50,$B51+1,1)</f>
        <v>-</v>
      </c>
      <c r="AHC51" s="535" t="str" cm="1">
        <f t="array" ref="AHC51">INDEX(AHC$13:AHC50,$B51+1,1)</f>
        <v>-</v>
      </c>
      <c r="AHD51" s="535" cm="1">
        <f t="array" ref="AHD51">INDEX(AHD$13:AHD50,$B51+1,1)</f>
        <v>0</v>
      </c>
      <c r="AHE51" s="483">
        <v>0</v>
      </c>
    </row>
    <row r="52" spans="1:889" outlineLevel="1">
      <c r="A52" s="18">
        <f t="shared" si="148"/>
        <v>39</v>
      </c>
      <c r="B52" s="18">
        <f>$A$51</f>
        <v>38</v>
      </c>
      <c r="C52">
        <v>6</v>
      </c>
      <c r="D52" s="17" t="str" cm="1">
        <f t="array" ref="D52">INDEX(D$13:D51,$B52+1,1)</f>
        <v>GSW</v>
      </c>
      <c r="E52" t="b">
        <v>1</v>
      </c>
      <c r="F52" t="b">
        <v>0</v>
      </c>
      <c r="G52" t="b">
        <v>1</v>
      </c>
      <c r="H52" s="18"/>
      <c r="I52" s="535" cm="1">
        <f t="array" ref="I52">INDEX(I$13:I51,$B52+1,1)</f>
        <v>0</v>
      </c>
      <c r="J52" s="535" cm="1">
        <f t="array" ref="J52">INDEX(J$13:J51,$B52+1,1)</f>
        <v>0</v>
      </c>
      <c r="K52" s="535" cm="1">
        <f t="array" ref="K52">INDEX(K$13:K51,$B52+1,1)</f>
        <v>2</v>
      </c>
      <c r="L52" s="535" cm="1">
        <f t="array" ref="L52">INDEX(L$13:L51,$B52+1,1)</f>
        <v>2</v>
      </c>
      <c r="M52" s="535" cm="1">
        <f t="array" ref="M52">INDEX(M$13:M51,$B52+1,1)</f>
        <v>0</v>
      </c>
      <c r="N52" s="535" cm="1">
        <f t="array" ref="N52">INDEX(N$13:N51,$B52+1,1)</f>
        <v>3</v>
      </c>
      <c r="O52" s="535" cm="1">
        <f t="array" ref="O52">INDEX(O$13:O51,$B52+1,1)</f>
        <v>2</v>
      </c>
      <c r="P52" s="535" cm="1">
        <f t="array" ref="P52">INDEX(P$13:P51,$B52+1,1)</f>
        <v>0</v>
      </c>
      <c r="Q52" s="535" cm="1">
        <f t="array" ref="Q52">INDEX(Q$13:Q51,$B52+1,1)</f>
        <v>0</v>
      </c>
      <c r="R52" s="535" cm="1">
        <f t="array" ref="R52">INDEX(R$13:R51,$B52+1,1)</f>
        <v>1</v>
      </c>
      <c r="S52" s="535" cm="1">
        <f t="array" ref="S52">INDEX(S$13:S51,$B52+1,1)</f>
        <v>0</v>
      </c>
      <c r="T52" s="411">
        <f t="shared" si="149"/>
        <v>2</v>
      </c>
      <c r="U52" s="411">
        <f t="shared" si="150"/>
        <v>2</v>
      </c>
      <c r="V52" s="411">
        <f t="shared" si="230"/>
        <v>2</v>
      </c>
      <c r="W52" s="773" t="b">
        <f t="shared" si="215"/>
        <v>0</v>
      </c>
      <c r="X52" s="772" t="b">
        <f t="shared" si="225"/>
        <v>1</v>
      </c>
      <c r="Y52" s="772" t="b">
        <f t="shared" si="225"/>
        <v>1</v>
      </c>
      <c r="Z52" s="791" t="b" cm="1">
        <f t="array" ref="Z52">INDEX(Z$13:Z51,$B52+1,1)</f>
        <v>0</v>
      </c>
      <c r="AA52" s="411">
        <f t="shared" si="153"/>
        <v>6</v>
      </c>
      <c r="AB52" s="411">
        <f t="shared" si="154"/>
        <v>6</v>
      </c>
      <c r="AC52" s="411"/>
      <c r="AD52" s="411">
        <f t="shared" si="155"/>
        <v>6</v>
      </c>
      <c r="AE52" s="111"/>
      <c r="AF52" s="111"/>
      <c r="AG52" s="111"/>
      <c r="AH52" s="111"/>
      <c r="AI52" s="535" cm="1">
        <f t="array" ref="AI52">INDEX(AI$13:AI51,$B52+1,1)</f>
        <v>2</v>
      </c>
      <c r="AJ52" s="535" cm="1">
        <f t="array" ref="AJ52">INDEX(AJ$13:AJ51,$B52+1,1)</f>
        <v>1</v>
      </c>
      <c r="AK52" s="535" cm="1">
        <f t="array" ref="AK52">INDEX(AK$13:AK51,$B52+1,1)</f>
        <v>2</v>
      </c>
      <c r="AL52" s="18"/>
      <c r="AM52" s="535" cm="1">
        <f t="array" ref="AM52">INDEX(AM$13:AM51,$B52+1,1)</f>
        <v>0</v>
      </c>
      <c r="AN52" s="811" t="b" cm="1">
        <f t="array" ref="AN52">INDEX(AN$13:AN51,$B52+1,1)</f>
        <v>0</v>
      </c>
      <c r="AO52" s="535" t="str" cm="1">
        <f t="array" ref="AO52">INDEX(AO$13:AO51,$B52+1,1)</f>
        <v/>
      </c>
      <c r="AP52" s="535" t="str" cm="1">
        <f t="array" ref="AP52">INDEX(AP$13:AP51,$B52+1,1)</f>
        <v/>
      </c>
      <c r="AQ52" s="535" cm="1">
        <f t="array" ref="AQ52">INDEX(AQ$13:AQ51,$B52+1,1)</f>
        <v>1</v>
      </c>
      <c r="AR52" s="535" cm="1">
        <f t="array" ref="AR52">INDEX(AR$13:AR51,$B52+1,1)</f>
        <v>1</v>
      </c>
      <c r="AS52" s="111"/>
      <c r="AT52" s="111"/>
      <c r="AU52" s="111"/>
      <c r="AV52" s="111"/>
      <c r="AW52" s="111"/>
      <c r="AX52" s="111"/>
      <c r="AY52" s="111"/>
      <c r="AZ52" s="111"/>
      <c r="BA52" s="18"/>
      <c r="BB52" s="18"/>
      <c r="BC52" s="200" t="str">
        <f>CHOOSE($K52+1,"CSIRO","MU","NFS")&amp;" Optimum feed supply"</f>
        <v>NFS Optimum feed supply</v>
      </c>
      <c r="BD52" s="8" t="str">
        <f ca="1">IF(COUNTIF($BC$13:$BC52,$BC52)=1,"-","Dup")</f>
        <v>-</v>
      </c>
      <c r="BE52" s="18"/>
      <c r="BF52" s="535" t="b" cm="1">
        <f t="array" ref="BF52">INDEX(BF$13:BF51,$B52+1,1)</f>
        <v>1</v>
      </c>
      <c r="BG52" s="535" t="b" cm="1">
        <f t="array" ref="BG52">INDEX(BG$13:BG51,$B52+1,1)</f>
        <v>1</v>
      </c>
      <c r="BH52" s="535" t="b" cm="1">
        <f t="array" ref="BH52">INDEX(BH$13:BH51,$B52+1,1)</f>
        <v>1</v>
      </c>
      <c r="BI52" s="535" t="b" cm="1">
        <f t="array" ref="BI52">INDEX(BI$13:BI51,$B52+1,1)</f>
        <v>1</v>
      </c>
      <c r="BJ52" s="535" t="b" cm="1">
        <f t="array" ref="BJ52">INDEX(BJ$13:BJ51,$B52+1,1)</f>
        <v>1</v>
      </c>
      <c r="BK52" s="535" t="b" cm="1">
        <f t="array" ref="BK52">INDEX(BK$13:BK51,$B52+1,1)</f>
        <v>1</v>
      </c>
      <c r="BL52" s="535" t="b" cm="1">
        <f t="array" ref="BL52">INDEX(BL$13:BL51,$B52+1,1)</f>
        <v>1</v>
      </c>
      <c r="BM52" s="535" t="b" cm="1">
        <f t="array" ref="BM52">INDEX(BM$13:BM51,$B52+1,1)</f>
        <v>1</v>
      </c>
      <c r="BN52" s="535" t="b" cm="1">
        <f t="array" ref="BN52">INDEX(BN$13:BN51,$B52+1,1)</f>
        <v>1</v>
      </c>
      <c r="BO52" s="18"/>
      <c r="BP52" s="535" t="b" cm="1">
        <f t="array" ref="BP52">INDEX(BP$13:BP51,$B52+1,1)</f>
        <v>1</v>
      </c>
      <c r="BQ52" s="535" t="str" cm="1">
        <f t="array" ref="BQ52">INDEX(BQ$13:BQ51,$B52+1,1)</f>
        <v>-</v>
      </c>
      <c r="BR52" s="535" t="b" cm="1">
        <f t="array" ref="BR52">INDEX(BR$13:BR51,$B52+1,1)</f>
        <v>0</v>
      </c>
      <c r="BS52" s="535" t="str" cm="1">
        <f t="array" ref="BS52">INDEX(BS$13:BS51,$B52+1,1)</f>
        <v>-</v>
      </c>
      <c r="BT52" s="535" t="str" cm="1">
        <f t="array" ref="BT52">INDEX(BT$13:BT51,$B52+1,1)</f>
        <v>-</v>
      </c>
      <c r="BU52" s="535" t="str" cm="1">
        <f t="array" ref="BU52">INDEX(BU$13:BU51,$B52+1,1)</f>
        <v>-</v>
      </c>
      <c r="BV52" s="535" t="str" cm="1">
        <f t="array" ref="BV52">INDEX(BV$13:BV51,$B52+1,1)</f>
        <v>-</v>
      </c>
      <c r="BW52" s="535" t="str" cm="1">
        <f t="array" ref="BW52">INDEX(BW$13:BW51,$B52+1,1)</f>
        <v>-</v>
      </c>
      <c r="BX52" s="535" t="str" cm="1">
        <f t="array" ref="BX52">INDEX(BX$13:BX51,$B52+1,1)</f>
        <v>-</v>
      </c>
      <c r="BY52" s="535" t="str" cm="1">
        <f t="array" ref="BY52">INDEX(BY$13:BY51,$B52+1,1)</f>
        <v>-</v>
      </c>
      <c r="BZ52" s="535" t="str" cm="1">
        <f t="array" ref="BZ52">INDEX(BZ$13:BZ51,$B52+1,1)</f>
        <v>-</v>
      </c>
      <c r="CA52" s="535" t="str" cm="1">
        <f t="array" ref="CA52">INDEX(CA$13:CA51,$B52+1,1)</f>
        <v>-</v>
      </c>
      <c r="CB52" s="535" t="b" cm="1">
        <f t="array" ref="CB52">INDEX(CB$13:CB51,$B52+1,1)</f>
        <v>0</v>
      </c>
      <c r="CC52" s="535" cm="1">
        <f t="array" ref="CC52">INDEX(CC$13:CC51,$B52+1,1)</f>
        <v>0</v>
      </c>
      <c r="CD52" s="535" t="str" cm="1">
        <f t="array" ref="CD52">INDEX(CD$13:CD51,$B52+1,1)</f>
        <v>-</v>
      </c>
      <c r="CE52" s="535" t="str" cm="1">
        <f t="array" ref="CE52">INDEX(CE$13:CE51,$B52+1,1)</f>
        <v>-</v>
      </c>
      <c r="CF52" s="535" t="str" cm="1">
        <f t="array" ref="CF52">INDEX(CF$13:CF51,$B52+1,1)</f>
        <v>-</v>
      </c>
      <c r="CG52" s="535" t="b" cm="1">
        <f t="array" ref="CG52">INDEX(CG$13:CG51,$B52+1,1)</f>
        <v>1</v>
      </c>
      <c r="CH52" s="535" t="str" cm="1">
        <f t="array" ref="CH52">INDEX(CH$13:CH51,$B52+1,1)</f>
        <v>-</v>
      </c>
      <c r="CI52" s="535" t="str" cm="1">
        <f t="array" ref="CI52">INDEX(CI$13:CI51,$B52+1,1)</f>
        <v>-</v>
      </c>
      <c r="CJ52" s="535" t="str" cm="1">
        <f t="array" ref="CJ52">INDEX(CJ$13:CJ51,$B52+1,1)</f>
        <v>-</v>
      </c>
      <c r="CK52" s="18"/>
      <c r="CL52" s="22" t="b">
        <v>0</v>
      </c>
      <c r="CM52" s="535" t="str" cm="1">
        <f t="array" ref="CM52">INDEX(CM$13:CM51,$B52+1,1)</f>
        <v>-</v>
      </c>
      <c r="CN52" s="411" t="str">
        <f t="shared" ca="1" si="159"/>
        <v>-</v>
      </c>
      <c r="CO52" s="411">
        <f t="shared" si="231"/>
        <v>2</v>
      </c>
      <c r="CP52" s="411">
        <f t="shared" si="231"/>
        <v>2</v>
      </c>
      <c r="CQ52" s="535" t="str" cm="1">
        <f t="array" ref="CQ52">INDEX(CQ$13:CQ51,$B52+1,1)</f>
        <v>-</v>
      </c>
      <c r="CR52" s="535" t="str" cm="1">
        <f t="array" ref="CR52">INDEX(CR$13:CR51,$B52+1,1)</f>
        <v>-</v>
      </c>
      <c r="CS52" s="535" t="str" cm="1">
        <f t="array" ref="CS52">INDEX(CS$13:CS51,$B52+1,1)</f>
        <v>-</v>
      </c>
      <c r="CT52" s="535" t="str" cm="1">
        <f t="array" ref="CT52">INDEX(CT$13:CT51,$B52+1,1)</f>
        <v>-</v>
      </c>
      <c r="CU52" s="411" t="str">
        <f t="shared" ca="1" si="161"/>
        <v>-</v>
      </c>
      <c r="CV52" s="411">
        <f t="shared" si="232"/>
        <v>2</v>
      </c>
      <c r="CW52" s="411">
        <f t="shared" si="232"/>
        <v>2</v>
      </c>
      <c r="CX52" s="535" t="str" cm="1">
        <f t="array" ref="CX52">INDEX(CX$13:CX51,$B52+1,1)</f>
        <v>-</v>
      </c>
      <c r="CY52" s="535" t="str" cm="1">
        <f t="array" ref="CY52">INDEX(CY$13:CY51,$B52+1,1)</f>
        <v>-</v>
      </c>
      <c r="CZ52" s="411" t="str">
        <f t="shared" ca="1" si="163"/>
        <v>-</v>
      </c>
      <c r="DA52" s="411">
        <f t="shared" si="164"/>
        <v>2</v>
      </c>
      <c r="DB52" s="535" t="str" cm="1">
        <f t="array" ref="DB52">INDEX(DB$13:DB51,$B52+1,1)</f>
        <v>-</v>
      </c>
      <c r="DC52" s="535" t="str" cm="1">
        <f t="array" ref="DC52">INDEX(DC$13:DC51,$B52+1,1)</f>
        <v>-</v>
      </c>
      <c r="DD52" s="411">
        <f t="shared" si="165"/>
        <v>2</v>
      </c>
      <c r="DE52" s="535" t="str" cm="1">
        <f t="array" ref="DE52">INDEX(DE$13:DE51,$B52+1,1)</f>
        <v>-</v>
      </c>
      <c r="DF52" s="535" t="str" cm="1">
        <f t="array" ref="DF52">INDEX(DF$13:DF51,$B52+1,1)</f>
        <v>-</v>
      </c>
      <c r="DG52" s="411" t="str">
        <f t="shared" ca="1" si="166"/>
        <v>-</v>
      </c>
      <c r="DH52" s="411">
        <f t="shared" si="233"/>
        <v>2</v>
      </c>
      <c r="DI52" s="411">
        <f t="shared" si="233"/>
        <v>2</v>
      </c>
      <c r="DJ52" s="535" cm="1">
        <f t="array" ref="DJ52">INDEX(DJ$13:DJ51,$B52+1,1)</f>
        <v>720</v>
      </c>
      <c r="DK52" s="535" cm="1">
        <f t="array" ref="DK52">INDEX(DK$13:DK51,$B52+1,1)</f>
        <v>720</v>
      </c>
      <c r="DL52" s="18"/>
      <c r="DM52" s="22" t="b">
        <v>1</v>
      </c>
      <c r="DN52" s="87" t="str">
        <f>$ABN52</f>
        <v>-</v>
      </c>
      <c r="DO52" s="22" t="b">
        <v>0</v>
      </c>
      <c r="DP52" s="535" t="str" cm="1">
        <f t="array" ref="DP52">INDEX(DP$13:DP51,$B52+1,1)</f>
        <v>-</v>
      </c>
      <c r="DQ52" s="540" cm="1">
        <f t="array" ref="DQ52">VALUE(IFERROR(VALUE($K52),0) &amp; _xlfn.SWITCH($CF52,"-",4,$CF52) &amp; $L52 &amp; $T52 &amp; "00" &amp; $N52 &amp; $AK52 &amp; $R52 &amp; _xlfn.SWITCH($AM52,3,1,$AM52) &amp; _xlfn.SWITCH($M52,4,0,$M52) &amp; _xlfn.SWITCH($AD52,6,1,$AD52))</f>
        <v>242200321001</v>
      </c>
      <c r="DR52" s="535" cm="1">
        <f t="array" ref="DR52">INDEX(DR$13:DR51,$B52+1,1)</f>
        <v>1</v>
      </c>
      <c r="DS52" s="535" cm="1">
        <f t="array" ref="DS52">INDEX(DS$13:DS51,$B52+1,1)</f>
        <v>1</v>
      </c>
      <c r="DT52" s="535" cm="1">
        <f t="array" ref="DT52">INDEX(DT$13:DT51,$B52+1,1)</f>
        <v>1</v>
      </c>
      <c r="DU52" s="535" t="str" cm="1">
        <f t="array" ref="DU52">INDEX(DU$13:DU51,$B52+1,1)</f>
        <v>-</v>
      </c>
      <c r="DV52" s="535" t="str" cm="1">
        <f t="array" ref="DV52">INDEX(DV$13:DV51,$B52+1,1)</f>
        <v>-</v>
      </c>
      <c r="DW52" s="535" t="str" cm="1">
        <f t="array" ref="DW52">INDEX(DW$13:DW51,$B52+1,1)</f>
        <v>-</v>
      </c>
      <c r="DX52" s="535" t="str" cm="1">
        <f t="array" ref="DX52">INDEX(DX$13:DX51,$B52+1,1)</f>
        <v>-</v>
      </c>
      <c r="DY52" s="535" t="str" cm="1">
        <f t="array" ref="DY52">INDEX(DY$13:DY51,$B52+1,1)</f>
        <v>-</v>
      </c>
      <c r="DZ52" s="535" t="b" cm="1">
        <f t="array" ref="DZ52">INDEX(DZ$13:DZ51,$B52+1,1)</f>
        <v>0</v>
      </c>
      <c r="EA52" s="535" t="str" cm="1">
        <f t="array" ref="EA52">INDEX(EA$13:EA51,$B52+1,1)</f>
        <v>-</v>
      </c>
      <c r="EB52" s="535" t="str" cm="1">
        <f t="array" ref="EB52">INDEX(EB$13:EB51,$B52+1,1)</f>
        <v>-</v>
      </c>
      <c r="EC52" s="535" t="str" cm="1">
        <f t="array" ref="EC52">INDEX(EC$13:EC51,$B52+1,1)</f>
        <v>-</v>
      </c>
      <c r="ED52" s="535" t="str" cm="1">
        <f t="array" ref="ED52">INDEX(ED$13:ED51,$B52+1,1)</f>
        <v>-</v>
      </c>
      <c r="EE52" s="535" cm="1">
        <f t="array" ref="EE52">INDEX(EE$13:EE51,$B52+1,1)</f>
        <v>500</v>
      </c>
      <c r="EF52" s="535" cm="1">
        <f t="array" ref="EF52">INDEX(EF$13:EF51,$B52+1,1)</f>
        <v>500</v>
      </c>
      <c r="EG52" s="535" t="str" cm="1">
        <f t="array" ref="EG52">INDEX(EG$13:EG51,$B52+1,1)</f>
        <v>-</v>
      </c>
      <c r="EH52" s="535" t="str" cm="1">
        <f t="array" ref="EH52">INDEX(EH$13:EH51,$B52+1,1)</f>
        <v>-</v>
      </c>
      <c r="EI52" s="535" t="str" cm="1">
        <f t="array" ref="EI52">INDEX(EI$13:EI51,$B52+1,1)</f>
        <v>-</v>
      </c>
      <c r="EJ52" s="535" cm="1">
        <f t="array" ref="EJ52">INDEX(EJ$13:EJ51,$B52+1,1)</f>
        <v>0</v>
      </c>
      <c r="EK52" s="535" cm="1">
        <f t="array" ref="EK52">INDEX(EK$13:EK51,$B52+1,1)</f>
        <v>999999</v>
      </c>
      <c r="EL52" s="535" cm="1">
        <f t="array" ref="EL52">INDEX(EL$13:EL51,$B52+1,1)</f>
        <v>999999</v>
      </c>
      <c r="EM52" s="535" cm="1">
        <f t="array" ref="EM52">INDEX(EM$13:EM51,$B52+1,1)</f>
        <v>999999</v>
      </c>
      <c r="EN52" s="535" cm="1">
        <f t="array" ref="EN52">INDEX(EN$13:EN51,$B52+1,1)</f>
        <v>999999</v>
      </c>
      <c r="EO52" s="535" cm="1">
        <f t="array" ref="EO52">INDEX(EO$13:EO51,$B52+1,1)</f>
        <v>999999</v>
      </c>
      <c r="EP52" s="535" cm="1">
        <f t="array" ref="EP52">INDEX(EP$13:EP51,$B52+1,1)</f>
        <v>999999</v>
      </c>
      <c r="EQ52" s="535" cm="1">
        <f t="array" ref="EQ52">INDEX(EQ$13:EQ51,$B52+1,1)</f>
        <v>999999</v>
      </c>
      <c r="ER52" s="535" cm="1">
        <f t="array" ref="ER52">INDEX(ER$13:ER51,$B52+1,1)</f>
        <v>999999</v>
      </c>
      <c r="ES52" s="535" cm="1">
        <f t="array" ref="ES52">INDEX(ES$13:ES51,$B52+1,1)</f>
        <v>999999</v>
      </c>
      <c r="ET52" s="535" cm="1">
        <f t="array" ref="ET52">INDEX(ET$13:ET51,$B52+1,1)</f>
        <v>999999</v>
      </c>
      <c r="EU52" s="535" cm="1">
        <f t="array" ref="EU52">INDEX(EU$13:EU51,$B52+1,1)</f>
        <v>999999</v>
      </c>
      <c r="EV52" s="535" cm="1">
        <f t="array" ref="EV52">INDEX(EV$13:EV51,$B52+1,1)</f>
        <v>999999</v>
      </c>
      <c r="EW52" s="777">
        <f t="shared" si="226"/>
        <v>0</v>
      </c>
      <c r="EX52" s="777">
        <f t="shared" si="226"/>
        <v>0</v>
      </c>
      <c r="EY52" s="777">
        <f t="shared" si="226"/>
        <v>999999</v>
      </c>
      <c r="EZ52" s="535" t="str" cm="1">
        <f t="array" ref="EZ52">INDEX(EZ$13:EZ51,$B52+1,1)</f>
        <v>-</v>
      </c>
      <c r="FA52" s="535" t="str" cm="1">
        <f t="array" ref="FA52">INDEX(FA$13:FA51,$B52+1,1)</f>
        <v>-</v>
      </c>
      <c r="FB52" s="411" t="str">
        <f t="shared" si="227"/>
        <v>-</v>
      </c>
      <c r="FC52" s="411" t="str">
        <f t="shared" si="227"/>
        <v>-</v>
      </c>
      <c r="FD52" s="776">
        <f t="shared" si="192"/>
        <v>0</v>
      </c>
      <c r="FE52" s="774">
        <f t="shared" si="193"/>
        <v>999999</v>
      </c>
      <c r="FF52" s="775">
        <f t="shared" si="194"/>
        <v>999999</v>
      </c>
      <c r="FG52" s="535" t="str" cm="1">
        <f t="array" ref="FG52">INDEX(FG$13:FG51,$B52+1,1)</f>
        <v>-</v>
      </c>
      <c r="FH52" s="723" cm="1">
        <f t="array" ref="FH52">IF(FG52&lt;&gt;"-",FG52,INDEX(i.ELMatedEst,$AA52+1,$T52))</f>
        <v>0</v>
      </c>
      <c r="FI52" s="535" t="str" cm="1">
        <f t="array" ref="FI52">INDEX(FI$13:FI51,$B52+1,1)</f>
        <v>-</v>
      </c>
      <c r="FJ52" s="535" t="str" cm="1">
        <f t="array" ref="FJ52">INDEX(FJ$13:FJ51,$B52+1,1)</f>
        <v>-</v>
      </c>
      <c r="FK52" s="535" cm="1">
        <f t="array" ref="FK52">INDEX(FK$13:FK51,$B52+1,1)</f>
        <v>0</v>
      </c>
      <c r="FL52" s="535" cm="1">
        <f t="array" ref="FL52">INDEX(FL$13:FL51,$B52+1,1)</f>
        <v>0</v>
      </c>
      <c r="FM52" s="535" cm="1">
        <f t="array" ref="FM52">INDEX(FM$13:FM51,$B52+1,1)</f>
        <v>1</v>
      </c>
      <c r="FN52" s="662">
        <f t="shared" si="205"/>
        <v>0.12</v>
      </c>
      <c r="FO52" s="662">
        <f>INDEX(CHOOSE($N52,DataAutumn!i.EL_PropnSold,DataWinter!i.EL_PropnSold,DataSpring!i.EL_PropnSold),$AI52,$T52)*INDEX(i.ELMatedEst,$AB52+1,$T52)*i.dAdultRR_ELPropSold
+INDEX(i.dryman,($AJ52-1)*4+$AI52,FO$7)</f>
        <v>0</v>
      </c>
      <c r="FP52" s="662">
        <f>INDEX(CHOOSE($N52,DataAutumn!i.EL_PropnSold,DataWinter!i.EL_PropnSold,DataSpring!i.EL_PropnSold),$AI52,$T52)*INDEX(i.ELMatedEst,$AB52+1,$T52)*i.dAdultRR_ELPropSold
+INDEX(i.dryman,($AJ52-1)*4+$AI52,FP$7)</f>
        <v>3.125E-2</v>
      </c>
      <c r="FQ52" s="662">
        <f>INDEX(CHOOSE($N52,DataAutumn!i.EL_PropnSold,DataWinter!i.EL_PropnSold,DataSpring!i.EL_PropnSold),$AI52,$T52)*INDEX(i.ELMatedEst,$AB52+1,$T52)*i.dAdultRR_ELPropSold
+INDEX(i.dryman,($AJ52-1)*4+$AI52,FQ$7)</f>
        <v>3.125E-2</v>
      </c>
      <c r="FR52" s="662">
        <f>INDEX(CHOOSE($N52,DataAutumn!i.EL_PropnSold,DataWinter!i.EL_PropnSold,DataSpring!i.EL_PropnSold),$AI52,$T52)*INDEX(i.ELMatedEst,$AB52+1,$T52)*i.dAdultRR_ELPropSold
+INDEX(i.dryman,($AJ52-1)*4+$AI52,FR$7)</f>
        <v>3.125E-2</v>
      </c>
      <c r="FS52" s="663">
        <f>INDEX(CHOOSE($N52,DataAutumn!i.EL_PropnSold,DataWinter!i.EL_PropnSold,DataSpring!i.EL_PropnSold),$AI52,$T52)*INDEX(i.ELMatedEst,$AB52+1,$T52)*i.dAdultLSurv_ELPropSold</f>
        <v>0</v>
      </c>
      <c r="FT52" s="411" t="b">
        <f t="shared" si="234"/>
        <v>0</v>
      </c>
      <c r="FU52" s="411" t="b">
        <f t="shared" si="234"/>
        <v>0</v>
      </c>
      <c r="FV52" s="411" t="b">
        <f t="shared" si="234"/>
        <v>1</v>
      </c>
      <c r="FW52" s="411" t="b">
        <f t="shared" si="234"/>
        <v>0</v>
      </c>
      <c r="FX52" s="411">
        <f t="shared" si="228"/>
        <v>1</v>
      </c>
      <c r="FY52" s="411">
        <f t="shared" si="228"/>
        <v>0</v>
      </c>
      <c r="FZ52" s="411" t="b">
        <f t="shared" si="208"/>
        <v>0</v>
      </c>
      <c r="GA52" s="411" t="b">
        <f t="shared" si="229"/>
        <v>0</v>
      </c>
      <c r="GB52" s="411" t="b">
        <f t="shared" si="229"/>
        <v>0</v>
      </c>
      <c r="GC52" s="411" t="b">
        <f t="shared" si="229"/>
        <v>1</v>
      </c>
      <c r="GD52" s="87">
        <f t="shared" si="235"/>
        <v>2</v>
      </c>
      <c r="GE52" s="87">
        <f t="shared" si="235"/>
        <v>2</v>
      </c>
      <c r="GF52" s="535" cm="1">
        <f t="array" ref="GF52">INDEX(GF$13:GF51,$B52+1,1)</f>
        <v>1</v>
      </c>
      <c r="GG52" s="535" cm="1">
        <f t="array" ref="GG52">INDEX(GG$13:GG51,$B52+1,1)</f>
        <v>1</v>
      </c>
      <c r="GH52" s="535" cm="1">
        <f t="array" ref="GH52">INDEX(GH$13:GH51,$B52+1,1)</f>
        <v>1</v>
      </c>
      <c r="GI52" s="535" cm="1">
        <f t="array" ref="GI52">INDEX(GI$13:GI51,$B52+1,1)</f>
        <v>1</v>
      </c>
      <c r="GJ52" s="535" t="str" cm="1">
        <f t="array" ref="GJ52">INDEX(GJ$13:GJ51,$B52+1,1)</f>
        <v>-</v>
      </c>
      <c r="GK52" s="535" t="str" cm="1">
        <f t="array" ref="GK52">INDEX(GK$13:GK51,$B52+1,1)</f>
        <v>-</v>
      </c>
      <c r="GL52" s="535" t="str" cm="1">
        <f t="array" ref="GL52">INDEX(GL$13:GL51,$B52+1,1)</f>
        <v>-</v>
      </c>
      <c r="GM52" s="535" t="str" cm="1">
        <f t="array" ref="GM52">INDEX(GM$13:GM51,$B52+1,1)</f>
        <v>-</v>
      </c>
      <c r="GN52" s="535" t="b" cm="1">
        <f t="array" ref="GN52">INDEX(GN$13:GN51,$B52+1,1)</f>
        <v>0</v>
      </c>
      <c r="GO52" s="87">
        <f t="shared" si="236"/>
        <v>1</v>
      </c>
      <c r="GP52" s="87">
        <f t="shared" si="236"/>
        <v>1</v>
      </c>
      <c r="GQ52" s="87">
        <f t="shared" si="236"/>
        <v>1</v>
      </c>
      <c r="GR52" s="87">
        <f t="shared" si="236"/>
        <v>1</v>
      </c>
      <c r="GS52" s="87">
        <f t="shared" si="236"/>
        <v>1</v>
      </c>
      <c r="GT52" s="87">
        <f t="shared" si="236"/>
        <v>1</v>
      </c>
      <c r="GU52" s="87">
        <f t="shared" si="236"/>
        <v>1</v>
      </c>
      <c r="GV52" s="87">
        <f t="shared" si="236"/>
        <v>1</v>
      </c>
      <c r="GW52" s="411" cm="1">
        <f t="array" ref="GW52">INDEX(i.dse_type,1,$L52)</f>
        <v>0</v>
      </c>
      <c r="GX52" s="535" t="str" cm="1">
        <f t="array" ref="GX52">INDEX(GX$13:GX51,$B52+1,1)</f>
        <v>-</v>
      </c>
      <c r="GY52" s="535" t="str" cm="1">
        <f t="array" ref="GY52">INDEX(GY$13:GY51,$B52+1,1)</f>
        <v>-</v>
      </c>
      <c r="GZ52" s="535" t="str" cm="1">
        <f t="array" ref="GZ52">INDEX(GZ$13:GZ51,$B52+1,1)</f>
        <v>-</v>
      </c>
      <c r="HA52" s="18"/>
      <c r="HB52" s="535" t="str" cm="1">
        <f t="array" ref="HB52">INDEX(HB$13:HB51,$B52+1,1)</f>
        <v>-</v>
      </c>
      <c r="HC52" s="535" t="str" cm="1">
        <f t="array" ref="HC52">INDEX(HC$13:HC51,$B52+1,1)</f>
        <v>-</v>
      </c>
      <c r="HD52" s="535" cm="1">
        <f t="array" ref="HD52">INDEX(HD$13:HD51,$B52+1,1)</f>
        <v>0</v>
      </c>
      <c r="HE52" s="535" cm="1">
        <f t="array" ref="HE52">INDEX(HE$13:HE51,$B52+1,1)</f>
        <v>0</v>
      </c>
      <c r="HF52" s="535" cm="1">
        <f t="array" ref="HF52">INDEX(HF$13:HF51,$B52+1,1)</f>
        <v>0</v>
      </c>
      <c r="HG52" s="535" cm="1">
        <f t="array" ref="HG52">INDEX(HG$13:HG51,$B52+1,1)</f>
        <v>0</v>
      </c>
      <c r="HH52" s="535" cm="1">
        <f t="array" ref="HH52">INDEX(HH$13:HH51,$B52+1,1)</f>
        <v>0</v>
      </c>
      <c r="HI52" s="535" cm="1">
        <f t="array" ref="HI52">INDEX(HI$13:HI51,$B52+1,1)</f>
        <v>0</v>
      </c>
      <c r="HJ52" s="535" cm="1">
        <f t="array" ref="HJ52">INDEX(HJ$13:HJ51,$B52+1,1)</f>
        <v>0</v>
      </c>
      <c r="HK52" s="535" cm="1">
        <f t="array" ref="HK52">INDEX(HK$13:HK51,$B52+1,1)</f>
        <v>0</v>
      </c>
      <c r="HL52" s="535" cm="1">
        <f t="array" ref="HL52">INDEX(HL$13:HL51,$B52+1,1)</f>
        <v>0</v>
      </c>
      <c r="HM52" s="535" cm="1">
        <f t="array" ref="HM52">INDEX(HM$13:HM51,$B52+1,1)</f>
        <v>0</v>
      </c>
      <c r="HN52" s="535" cm="1">
        <f t="array" ref="HN52">INDEX(HN$13:HN51,$B52+1,1)</f>
        <v>0</v>
      </c>
      <c r="HO52" s="535" cm="1">
        <f t="array" ref="HO52">INDEX(HO$13:HO51,$B52+1,1)</f>
        <v>0</v>
      </c>
      <c r="HP52" s="535" cm="1">
        <f t="array" ref="HP52">INDEX(HP$13:HP51,$B52+1,1)</f>
        <v>0</v>
      </c>
      <c r="HQ52" s="535" cm="1">
        <f t="array" ref="HQ52">INDEX(HQ$13:HQ51,$B52+1,1)</f>
        <v>0</v>
      </c>
      <c r="HR52" s="535" cm="1">
        <f t="array" ref="HR52">INDEX(HR$13:HR51,$B52+1,1)</f>
        <v>0</v>
      </c>
      <c r="HS52" s="535" cm="1">
        <f t="array" ref="HS52">INDEX(HS$13:HS51,$B52+1,1)</f>
        <v>0</v>
      </c>
      <c r="HT52" s="535" cm="1">
        <f t="array" ref="HT52">INDEX(HT$13:HT51,$B52+1,1)</f>
        <v>0</v>
      </c>
      <c r="HU52" s="535" cm="1">
        <f t="array" ref="HU52">INDEX(HU$13:HU51,$B52+1,1)</f>
        <v>0</v>
      </c>
      <c r="HV52" s="535" cm="1">
        <f t="array" ref="HV52">INDEX(HV$13:HV51,$B52+1,1)</f>
        <v>0</v>
      </c>
      <c r="HW52" s="535" cm="1">
        <f t="array" ref="HW52">INDEX(HW$13:HW51,$B52+1,1)</f>
        <v>0</v>
      </c>
      <c r="HX52" s="535" cm="1">
        <f t="array" ref="HX52">INDEX(HX$13:HX51,$B52+1,1)</f>
        <v>0</v>
      </c>
      <c r="HY52" s="535" cm="1">
        <f t="array" ref="HY52">INDEX(HY$13:HY51,$B52+1,1)</f>
        <v>0</v>
      </c>
      <c r="HZ52" s="535" cm="1">
        <f t="array" ref="HZ52">INDEX(HZ$13:HZ51,$B52+1,1)</f>
        <v>0</v>
      </c>
      <c r="IA52" s="535" cm="1">
        <f t="array" ref="IA52">INDEX(IA$13:IA51,$B52+1,1)</f>
        <v>0</v>
      </c>
      <c r="IB52" s="535" cm="1">
        <f t="array" ref="IB52">INDEX(IB$13:IB51,$B52+1,1)</f>
        <v>0</v>
      </c>
      <c r="IC52" s="535" cm="1">
        <f t="array" ref="IC52">INDEX(IC$13:IC51,$B52+1,1)</f>
        <v>0</v>
      </c>
      <c r="ID52" s="535" cm="1">
        <f t="array" ref="ID52">INDEX(ID$13:ID51,$B52+1,1)</f>
        <v>0</v>
      </c>
      <c r="IE52" s="535" cm="1">
        <f t="array" ref="IE52">INDEX(IE$13:IE51,$B52+1,1)</f>
        <v>0</v>
      </c>
      <c r="IF52" s="535" cm="1">
        <f t="array" ref="IF52">INDEX(IF$13:IF51,$B52+1,1)</f>
        <v>0</v>
      </c>
      <c r="IG52" s="535" cm="1">
        <f t="array" ref="IG52">INDEX(IG$13:IG51,$B52+1,1)</f>
        <v>0</v>
      </c>
      <c r="IH52" s="535" cm="1">
        <f t="array" ref="IH52">INDEX(IH$13:IH51,$B52+1,1)</f>
        <v>0</v>
      </c>
      <c r="II52" s="535" cm="1">
        <f t="array" ref="II52">INDEX(II$13:II51,$B52+1,1)</f>
        <v>0</v>
      </c>
      <c r="IJ52" s="535" cm="1">
        <f t="array" ref="IJ52">INDEX(IJ$13:IJ51,$B52+1,1)</f>
        <v>0</v>
      </c>
      <c r="IK52" s="535" cm="1">
        <f t="array" ref="IK52">INDEX(IK$13:IK51,$B52+1,1)</f>
        <v>0</v>
      </c>
      <c r="IL52" s="535" cm="1">
        <f t="array" ref="IL52">INDEX(IL$13:IL51,$B52+1,1)</f>
        <v>0</v>
      </c>
      <c r="IM52" s="535" cm="1">
        <f t="array" ref="IM52">INDEX(IM$13:IM51,$B52+1,1)</f>
        <v>0</v>
      </c>
      <c r="IN52" s="535" cm="1">
        <f t="array" ref="IN52">INDEX(IN$13:IN51,$B52+1,1)</f>
        <v>0</v>
      </c>
      <c r="IO52" s="535" cm="1">
        <f t="array" ref="IO52">INDEX(IO$13:IO51,$B52+1,1)</f>
        <v>0</v>
      </c>
      <c r="IP52" s="535" cm="1">
        <f t="array" ref="IP52">INDEX(IP$13:IP51,$B52+1,1)</f>
        <v>0</v>
      </c>
      <c r="IQ52" s="535" cm="1">
        <f t="array" ref="IQ52">INDEX(IQ$13:IQ51,$B52+1,1)</f>
        <v>0</v>
      </c>
      <c r="IR52" s="535" cm="1">
        <f t="array" ref="IR52">INDEX(IR$13:IR51,$B52+1,1)</f>
        <v>0</v>
      </c>
      <c r="IS52" s="535" cm="1">
        <f t="array" ref="IS52">INDEX(IS$13:IS51,$B52+1,1)</f>
        <v>0</v>
      </c>
      <c r="IT52" s="535" cm="1">
        <f t="array" ref="IT52">INDEX(IT$13:IT51,$B52+1,1)</f>
        <v>0</v>
      </c>
      <c r="IU52" s="535" cm="1">
        <f t="array" ref="IU52">INDEX(IU$13:IU51,$B52+1,1)</f>
        <v>0</v>
      </c>
      <c r="IV52" s="535" cm="1">
        <f t="array" ref="IV52">INDEX(IV$13:IV51,$B52+1,1)</f>
        <v>0</v>
      </c>
      <c r="IW52" s="535" cm="1">
        <f t="array" ref="IW52">INDEX(IW$13:IW51,$B52+1,1)</f>
        <v>0</v>
      </c>
      <c r="IX52" s="535" cm="1">
        <f t="array" ref="IX52">INDEX(IX$13:IX51,$B52+1,1)</f>
        <v>0</v>
      </c>
      <c r="IY52" s="535" cm="1">
        <f t="array" ref="IY52">INDEX(IY$13:IY51,$B52+1,1)</f>
        <v>0</v>
      </c>
      <c r="IZ52" s="535" cm="1">
        <f t="array" ref="IZ52">INDEX(IZ$13:IZ51,$B52+1,1)</f>
        <v>0</v>
      </c>
      <c r="JA52" s="535" cm="1">
        <f t="array" ref="JA52">INDEX(JA$13:JA51,$B52+1,1)</f>
        <v>0</v>
      </c>
      <c r="JB52" s="535" cm="1">
        <f t="array" ref="JB52">INDEX(JB$13:JB51,$B52+1,1)</f>
        <v>0</v>
      </c>
      <c r="JC52" s="535" cm="1">
        <f t="array" ref="JC52">INDEX(JC$13:JC51,$B52+1,1)</f>
        <v>0</v>
      </c>
      <c r="JD52" s="535" cm="1">
        <f t="array" ref="JD52">INDEX(JD$13:JD51,$B52+1,1)</f>
        <v>0</v>
      </c>
      <c r="JE52" s="535" cm="1">
        <f t="array" ref="JE52">INDEX(JE$13:JE51,$B52+1,1)</f>
        <v>0</v>
      </c>
      <c r="JF52" s="18"/>
      <c r="JG52" s="535" t="str" cm="1">
        <f t="array" ref="JG52">INDEX(JG$13:JG51,$B52+1,1)</f>
        <v>-</v>
      </c>
      <c r="JH52" s="535" t="str" cm="1">
        <f t="array" ref="JH52">INDEX(JH$13:JH51,$B52+1,1)</f>
        <v>-</v>
      </c>
      <c r="JI52" s="535" t="str" cm="1">
        <f t="array" ref="JI52">INDEX(JI$13:JI51,$B52+1,1)</f>
        <v>-</v>
      </c>
      <c r="JJ52" s="535" t="str" cm="1">
        <f t="array" ref="JJ52">INDEX(JJ$13:JJ51,$B52+1,1)</f>
        <v>-</v>
      </c>
      <c r="JK52" s="535" t="str" cm="1">
        <f t="array" ref="JK52">INDEX(JK$13:JK51,$B52+1,1)</f>
        <v>-</v>
      </c>
      <c r="JL52" s="535" cm="1">
        <f t="array" ref="JL52">INDEX(JL$13:JL51,$B52+1,1)</f>
        <v>1</v>
      </c>
      <c r="JM52" s="535" cm="1">
        <f t="array" ref="JM52">INDEX(JM$13:JM51,$B52+1,1)</f>
        <v>1</v>
      </c>
      <c r="JN52" s="535" t="str" cm="1">
        <f t="array" ref="JN52">INDEX(JN$13:JN51,$B52+1,1)</f>
        <v>-</v>
      </c>
      <c r="JO52" s="535" t="str" cm="1">
        <f t="array" ref="JO52">INDEX(JO$13:JO51,$B52+1,1)</f>
        <v>-</v>
      </c>
      <c r="JP52" s="535" t="str" cm="1">
        <f t="array" ref="JP52">INDEX(JP$13:JP51,$B52+1,1)</f>
        <v>-</v>
      </c>
      <c r="JQ52" s="535" t="str" cm="1">
        <f t="array" ref="JQ52">INDEX(JQ$13:JQ51,$B52+1,1)</f>
        <v>-</v>
      </c>
      <c r="JR52" s="535" t="str" cm="1">
        <f t="array" ref="JR52">INDEX(JR$13:JR51,$B52+1,1)</f>
        <v>-</v>
      </c>
      <c r="JS52" s="535" t="str" cm="1">
        <f t="array" ref="JS52">INDEX(JS$13:JS51,$B52+1,1)</f>
        <v>-</v>
      </c>
      <c r="JT52" s="535" t="str" cm="1">
        <f t="array" ref="JT52">INDEX(JT$13:JT51,$B52+1,1)</f>
        <v>-</v>
      </c>
      <c r="JU52" s="535" t="str" cm="1">
        <f t="array" ref="JU52">INDEX(JU$13:JU51,$B52+1,1)</f>
        <v>-</v>
      </c>
      <c r="JV52" s="535" t="str" cm="1">
        <f t="array" ref="JV52">INDEX(JV$13:JV51,$B52+1,1)</f>
        <v>-</v>
      </c>
      <c r="JW52" s="535" t="str" cm="1">
        <f t="array" ref="JW52">INDEX(JW$13:JW51,$B52+1,1)</f>
        <v>-</v>
      </c>
      <c r="JX52" s="535" t="str" cm="1">
        <f t="array" ref="JX52">INDEX(JX$13:JX51,$B52+1,1)</f>
        <v>-</v>
      </c>
      <c r="JY52" s="535" t="str" cm="1">
        <f t="array" ref="JY52">INDEX(JY$13:JY51,$B52+1,1)</f>
        <v>-</v>
      </c>
      <c r="JZ52" s="535" t="str" cm="1">
        <f t="array" ref="JZ52">INDEX(JZ$13:JZ51,$B52+1,1)</f>
        <v>-</v>
      </c>
      <c r="KA52" s="535" t="str" cm="1">
        <f t="array" ref="KA52">INDEX(KA$13:KA51,$B52+1,1)</f>
        <v>-</v>
      </c>
      <c r="KB52" s="535" t="str" cm="1">
        <f t="array" ref="KB52">INDEX(KB$13:KB51,$B52+1,1)</f>
        <v>-</v>
      </c>
      <c r="KC52" s="535" t="str" cm="1">
        <f t="array" ref="KC52">INDEX(KC$13:KC51,$B52+1,1)</f>
        <v>-</v>
      </c>
      <c r="KD52" s="535" t="str" cm="1">
        <f t="array" ref="KD52">INDEX(KD$13:KD51,$B52+1,1)</f>
        <v>-</v>
      </c>
      <c r="KE52" s="535" t="str" cm="1">
        <f t="array" ref="KE52">INDEX(KE$13:KE51,$B52+1,1)</f>
        <v>-</v>
      </c>
      <c r="KF52" s="535" t="str" cm="1">
        <f t="array" ref="KF52">INDEX(KF$13:KF51,$B52+1,1)</f>
        <v>-</v>
      </c>
      <c r="KG52" s="535" t="str" cm="1">
        <f t="array" ref="KG52">INDEX(KG$13:KG51,$B52+1,1)</f>
        <v>-</v>
      </c>
      <c r="KH52" s="535" t="str" cm="1">
        <f t="array" ref="KH52">INDEX(KH$13:KH51,$B52+1,1)</f>
        <v>-</v>
      </c>
      <c r="KI52" s="535" cm="1">
        <f t="array" ref="KI52">INDEX(KI$13:KI51,$B52+1,1)</f>
        <v>0</v>
      </c>
      <c r="KJ52" s="535" t="str" cm="1">
        <f t="array" ref="KJ52">INDEX(KJ$13:KJ51,$B52+1,1)</f>
        <v>-</v>
      </c>
      <c r="KK52" s="535" cm="1">
        <f t="array" ref="KK52">INDEX(KK$13:KK51,$B52+1,1)</f>
        <v>1</v>
      </c>
      <c r="KL52" s="535" cm="1">
        <f t="array" ref="KL52">INDEX(KL$13:KL51,$B52+1,1)</f>
        <v>0</v>
      </c>
      <c r="KM52" s="535" cm="1">
        <f t="array" ref="KM52">INDEX(KM$13:KM51,$B52+1,1)</f>
        <v>0</v>
      </c>
      <c r="KN52" s="535" cm="1">
        <f t="array" ref="KN52">INDEX(KN$13:KN51,$B52+1,1)</f>
        <v>0</v>
      </c>
      <c r="KO52" s="535" cm="1">
        <f t="array" ref="KO52">INDEX(KO$13:KO51,$B52+1,1)</f>
        <v>0</v>
      </c>
      <c r="KP52" s="535" cm="1">
        <f t="array" ref="KP52">INDEX(KP$13:KP51,$B52+1,1)</f>
        <v>0</v>
      </c>
      <c r="KQ52" s="535" cm="1">
        <f t="array" ref="KQ52">INDEX(KQ$13:KQ51,$B52+1,1)</f>
        <v>0</v>
      </c>
      <c r="KR52" s="535" cm="1">
        <f t="array" ref="KR52">INDEX(KR$13:KR51,$B52+1,1)</f>
        <v>0</v>
      </c>
      <c r="KS52" s="535" cm="1">
        <f t="array" ref="KS52">INDEX(KS$13:KS51,$B52+1,1)</f>
        <v>1</v>
      </c>
      <c r="KT52" s="535" cm="1">
        <f t="array" ref="KT52">INDEX(KT$13:KT51,$B52+1,1)</f>
        <v>0</v>
      </c>
      <c r="KU52" s="535" cm="1">
        <f t="array" ref="KU52">INDEX(KU$13:KU51,$B52+1,1)</f>
        <v>0</v>
      </c>
      <c r="KV52" s="535" cm="1">
        <f t="array" ref="KV52">INDEX(KV$13:KV51,$B52+1,1)</f>
        <v>0</v>
      </c>
      <c r="KW52" s="535" cm="1">
        <f t="array" ref="KW52">INDEX(KW$13:KW51,$B52+1,1)</f>
        <v>0</v>
      </c>
      <c r="KX52" s="535" cm="1">
        <f t="array" ref="KX52">INDEX(KX$13:KX51,$B52+1,1)</f>
        <v>0</v>
      </c>
      <c r="KY52" s="18"/>
      <c r="KZ52" s="541" t="s">
        <v>30</v>
      </c>
      <c r="LA52" s="541" t="s">
        <v>30</v>
      </c>
      <c r="LB52" s="541" t="s">
        <v>30</v>
      </c>
      <c r="LC52" s="541" t="s">
        <v>30</v>
      </c>
      <c r="LD52" s="541" t="s">
        <v>30</v>
      </c>
      <c r="LE52" s="541" t="s">
        <v>30</v>
      </c>
      <c r="LF52" s="541" t="s">
        <v>30</v>
      </c>
      <c r="LG52" s="541" t="s">
        <v>30</v>
      </c>
      <c r="LH52" s="541" t="s">
        <v>30</v>
      </c>
      <c r="LI52" s="541" t="s">
        <v>30</v>
      </c>
      <c r="LJ52" s="541" t="s">
        <v>30</v>
      </c>
      <c r="LK52" s="541" t="s">
        <v>30</v>
      </c>
      <c r="LL52" s="541" t="s">
        <v>30</v>
      </c>
      <c r="LM52" s="541" t="s">
        <v>30</v>
      </c>
      <c r="LN52" s="541" t="s">
        <v>30</v>
      </c>
      <c r="LO52" s="541" t="s">
        <v>30</v>
      </c>
      <c r="LP52" s="535" cm="1">
        <f t="array" ref="LP52">INDEX(LP$13:LP51,$B52+1,1)</f>
        <v>0</v>
      </c>
      <c r="LQ52" s="535" cm="1">
        <f t="array" ref="LQ52">INDEX(LQ$13:LQ51,$B52+1,1)</f>
        <v>0</v>
      </c>
      <c r="LR52" s="535" cm="1">
        <f t="array" ref="LR52">INDEX(LR$13:LR51,$B52+1,1)</f>
        <v>0</v>
      </c>
      <c r="LS52" s="535" cm="1">
        <f t="array" ref="LS52">INDEX(LS$13:LS51,$B52+1,1)</f>
        <v>0</v>
      </c>
      <c r="LT52" s="535" cm="1">
        <f t="array" ref="LT52">INDEX(LT$13:LT51,$B52+1,1)</f>
        <v>0</v>
      </c>
      <c r="LU52" s="535" cm="1">
        <f t="array" ref="LU52">INDEX(LU$13:LU51,$B52+1,1)</f>
        <v>0</v>
      </c>
      <c r="LV52" s="535" cm="1">
        <f t="array" ref="LV52">INDEX(LV$13:LV51,$B52+1,1)</f>
        <v>0</v>
      </c>
      <c r="LW52" s="535" cm="1">
        <f t="array" ref="LW52">INDEX(LW$13:LW51,$B52+1,1)</f>
        <v>0</v>
      </c>
      <c r="LX52" s="535" cm="1">
        <f t="array" ref="LX52">INDEX(LX$13:LX51,$B52+1,1)</f>
        <v>0</v>
      </c>
      <c r="LY52" s="535" cm="1">
        <f t="array" ref="LY52">INDEX(LY$13:LY51,$B52+1,1)</f>
        <v>0</v>
      </c>
      <c r="LZ52" s="535" cm="1">
        <f t="array" ref="LZ52">INDEX(LZ$13:LZ51,$B52+1,1)</f>
        <v>0</v>
      </c>
      <c r="MA52" s="535" cm="1">
        <f t="array" ref="MA52">INDEX(MA$13:MA51,$B52+1,1)</f>
        <v>0</v>
      </c>
      <c r="MB52" s="535" cm="1">
        <f t="array" ref="MB52">INDEX(MB$13:MB51,$B52+1,1)</f>
        <v>0</v>
      </c>
      <c r="MC52" s="535" cm="1">
        <f t="array" ref="MC52">INDEX(MC$13:MC51,$B52+1,1)</f>
        <v>0</v>
      </c>
      <c r="MD52" s="535" cm="1">
        <f t="array" ref="MD52">INDEX(MD$13:MD51,$B52+1,1)</f>
        <v>0</v>
      </c>
      <c r="ME52" s="535" cm="1">
        <f t="array" ref="ME52">INDEX(ME$13:ME51,$B52+1,1)</f>
        <v>0</v>
      </c>
      <c r="MF52" s="535" cm="1">
        <f t="array" ref="MF52">INDEX(MF$13:MF51,$B52+1,1)</f>
        <v>0</v>
      </c>
      <c r="MG52" s="535" cm="1">
        <f t="array" ref="MG52">INDEX(MG$13:MG51,$B52+1,1)</f>
        <v>0</v>
      </c>
      <c r="MH52" s="535" cm="1">
        <f t="array" ref="MH52">INDEX(MH$13:MH51,$B52+1,1)</f>
        <v>0</v>
      </c>
      <c r="MI52" s="535" cm="1">
        <f t="array" ref="MI52">INDEX(MI$13:MI51,$B52+1,1)</f>
        <v>0</v>
      </c>
      <c r="MJ52" s="535" cm="1">
        <f t="array" ref="MJ52">INDEX(MJ$13:MJ51,$B52+1,1)</f>
        <v>0</v>
      </c>
      <c r="MK52" s="535" cm="1">
        <f t="array" ref="MK52">INDEX(MK$13:MK51,$B52+1,1)</f>
        <v>0</v>
      </c>
      <c r="ML52" s="535" cm="1">
        <f t="array" ref="ML52">INDEX(ML$13:ML51,$B52+1,1)</f>
        <v>0</v>
      </c>
      <c r="MM52" s="535" cm="1">
        <f t="array" ref="MM52">INDEX(MM$13:MM51,$B52+1,1)</f>
        <v>0</v>
      </c>
      <c r="MN52" s="535" cm="1">
        <f t="array" ref="MN52">INDEX(MN$13:MN51,$B52+1,1)</f>
        <v>0</v>
      </c>
      <c r="MO52" s="535" cm="1">
        <f t="array" ref="MO52">INDEX(MO$13:MO51,$B52+1,1)</f>
        <v>0</v>
      </c>
      <c r="MP52" s="535" cm="1">
        <f t="array" ref="MP52">INDEX(MP$13:MP51,$B52+1,1)</f>
        <v>0</v>
      </c>
      <c r="MQ52" s="535" cm="1">
        <f t="array" ref="MQ52">INDEX(MQ$13:MQ51,$B52+1,1)</f>
        <v>0</v>
      </c>
      <c r="MR52" s="535" cm="1">
        <f t="array" ref="MR52">INDEX(MR$13:MR51,$B52+1,1)</f>
        <v>0</v>
      </c>
      <c r="MS52" s="535" cm="1">
        <f t="array" ref="MS52">INDEX(MS$13:MS51,$B52+1,1)</f>
        <v>0</v>
      </c>
      <c r="MT52" s="535" cm="1">
        <f t="array" ref="MT52">INDEX(MT$13:MT51,$B52+1,1)</f>
        <v>0</v>
      </c>
      <c r="MU52" s="535" cm="1">
        <f t="array" ref="MU52">INDEX(MU$13:MU51,$B52+1,1)</f>
        <v>0</v>
      </c>
      <c r="MV52" s="535" cm="1">
        <f t="array" ref="MV52">INDEX(MV$13:MV51,$B52+1,1)</f>
        <v>0</v>
      </c>
      <c r="MW52" s="535" cm="1">
        <f t="array" ref="MW52">INDEX(MW$13:MW51,$B52+1,1)</f>
        <v>0</v>
      </c>
      <c r="MX52" s="535" cm="1">
        <f t="array" ref="MX52">INDEX(MX$13:MX51,$B52+1,1)</f>
        <v>0</v>
      </c>
      <c r="MY52" s="535" cm="1">
        <f t="array" ref="MY52">INDEX(MY$13:MY51,$B52+1,1)</f>
        <v>0</v>
      </c>
      <c r="MZ52" s="535" cm="1">
        <f t="array" ref="MZ52">INDEX(MZ$13:MZ51,$B52+1,1)</f>
        <v>0</v>
      </c>
      <c r="NA52" s="535" cm="1">
        <f t="array" ref="NA52">INDEX(NA$13:NA51,$B52+1,1)</f>
        <v>0</v>
      </c>
      <c r="NB52" s="535" cm="1">
        <f t="array" ref="NB52">INDEX(NB$13:NB51,$B52+1,1)</f>
        <v>0</v>
      </c>
      <c r="NC52" s="535" cm="1">
        <f t="array" ref="NC52">INDEX(NC$13:NC51,$B52+1,1)</f>
        <v>0</v>
      </c>
      <c r="ND52" s="535" cm="1">
        <f t="array" ref="ND52">INDEX(ND$13:ND51,$B52+1,1)</f>
        <v>0</v>
      </c>
      <c r="NE52" s="535" cm="1">
        <f t="array" ref="NE52">INDEX(NE$13:NE51,$B52+1,1)</f>
        <v>0</v>
      </c>
      <c r="NF52" s="535" cm="1">
        <f t="array" ref="NF52">INDEX(NF$13:NF51,$B52+1,1)</f>
        <v>0</v>
      </c>
      <c r="NG52" s="535" cm="1">
        <f t="array" ref="NG52">INDEX(NG$13:NG51,$B52+1,1)</f>
        <v>0</v>
      </c>
      <c r="NH52" s="535" cm="1">
        <f t="array" ref="NH52">INDEX(NH$13:NH51,$B52+1,1)</f>
        <v>0</v>
      </c>
      <c r="NI52" s="535" cm="1">
        <f t="array" ref="NI52">INDEX(NI$13:NI51,$B52+1,1)</f>
        <v>0</v>
      </c>
      <c r="NJ52" s="535" cm="1">
        <f t="array" ref="NJ52">INDEX(NJ$13:NJ51,$B52+1,1)</f>
        <v>0</v>
      </c>
      <c r="NK52" s="535" cm="1">
        <f t="array" ref="NK52">INDEX(NK$13:NK51,$B52+1,1)</f>
        <v>0</v>
      </c>
      <c r="NL52" s="535" cm="1">
        <f t="array" ref="NL52">INDEX(NL$13:NL51,$B52+1,1)</f>
        <v>0</v>
      </c>
      <c r="NM52" s="535" cm="1">
        <f t="array" ref="NM52">INDEX(NM$13:NM51,$B52+1,1)</f>
        <v>0</v>
      </c>
      <c r="NN52" s="535" cm="1">
        <f t="array" ref="NN52">INDEX(NN$13:NN51,$B52+1,1)</f>
        <v>0</v>
      </c>
      <c r="NO52" s="535" cm="1">
        <f t="array" ref="NO52">INDEX(NO$13:NO51,$B52+1,1)</f>
        <v>0</v>
      </c>
      <c r="NP52" s="535" cm="1">
        <f t="array" ref="NP52">INDEX(NP$13:NP51,$B52+1,1)</f>
        <v>0</v>
      </c>
      <c r="NQ52" s="535" cm="1">
        <f t="array" ref="NQ52">INDEX(NQ$13:NQ51,$B52+1,1)</f>
        <v>0</v>
      </c>
      <c r="NR52" s="535" cm="1">
        <f t="array" ref="NR52">INDEX(NR$13:NR51,$B52+1,1)</f>
        <v>0</v>
      </c>
      <c r="NS52" s="535" cm="1">
        <f t="array" ref="NS52">INDEX(NS$13:NS51,$B52+1,1)</f>
        <v>0</v>
      </c>
      <c r="NT52" s="535" cm="1">
        <f t="array" ref="NT52">INDEX(NT$13:NT51,$B52+1,1)</f>
        <v>0</v>
      </c>
      <c r="NU52" s="535" cm="1">
        <f t="array" ref="NU52">INDEX(NU$13:NU51,$B52+1,1)</f>
        <v>0</v>
      </c>
      <c r="NV52" s="535" cm="1">
        <f t="array" ref="NV52">INDEX(NV$13:NV51,$B52+1,1)</f>
        <v>0</v>
      </c>
      <c r="NW52" s="535" cm="1">
        <f t="array" ref="NW52">INDEX(NW$13:NW51,$B52+1,1)</f>
        <v>0</v>
      </c>
      <c r="NX52" s="535" cm="1">
        <f t="array" ref="NX52">INDEX(NX$13:NX51,$B52+1,1)</f>
        <v>0</v>
      </c>
      <c r="NY52" s="535" cm="1">
        <f t="array" ref="NY52">INDEX(NY$13:NY51,$B52+1,1)</f>
        <v>0</v>
      </c>
      <c r="NZ52" s="535" cm="1">
        <f t="array" ref="NZ52">INDEX(NZ$13:NZ51,$B52+1,1)</f>
        <v>0</v>
      </c>
      <c r="OA52" s="535" cm="1">
        <f t="array" ref="OA52">INDEX(OA$13:OA51,$B52+1,1)</f>
        <v>0</v>
      </c>
      <c r="OB52" s="535" cm="1">
        <f t="array" ref="OB52">INDEX(OB$13:OB51,$B52+1,1)</f>
        <v>0</v>
      </c>
      <c r="OC52" s="535" cm="1">
        <f t="array" ref="OC52">INDEX(OC$13:OC51,$B52+1,1)</f>
        <v>0</v>
      </c>
      <c r="OD52" s="535" cm="1">
        <f t="array" ref="OD52">INDEX(OD$13:OD51,$B52+1,1)</f>
        <v>0</v>
      </c>
      <c r="OE52" s="535" cm="1">
        <f t="array" ref="OE52">INDEX(OE$13:OE51,$B52+1,1)</f>
        <v>0</v>
      </c>
      <c r="OF52" s="535" cm="1">
        <f t="array" ref="OF52">INDEX(OF$13:OF51,$B52+1,1)</f>
        <v>0</v>
      </c>
      <c r="OG52" s="535" cm="1">
        <f t="array" ref="OG52">INDEX(OG$13:OG51,$B52+1,1)</f>
        <v>0</v>
      </c>
      <c r="OH52" s="535" cm="1">
        <f t="array" ref="OH52">INDEX(OH$13:OH51,$B52+1,1)</f>
        <v>0</v>
      </c>
      <c r="OI52" s="535" cm="1">
        <f t="array" ref="OI52">INDEX(OI$13:OI51,$B52+1,1)</f>
        <v>0</v>
      </c>
      <c r="OJ52" s="535" cm="1">
        <f t="array" ref="OJ52">INDEX(OJ$13:OJ51,$B52+1,1)</f>
        <v>0</v>
      </c>
      <c r="OK52" s="535" cm="1">
        <f t="array" ref="OK52">INDEX(OK$13:OK51,$B52+1,1)</f>
        <v>0</v>
      </c>
      <c r="OL52" s="535" cm="1">
        <f t="array" ref="OL52">INDEX(OL$13:OL51,$B52+1,1)</f>
        <v>0</v>
      </c>
      <c r="OM52" s="535" cm="1">
        <f t="array" ref="OM52">INDEX(OM$13:OM51,$B52+1,1)</f>
        <v>0</v>
      </c>
      <c r="ON52" s="535" cm="1">
        <f t="array" ref="ON52">INDEX(ON$13:ON51,$B52+1,1)</f>
        <v>0</v>
      </c>
      <c r="OO52" s="535" cm="1">
        <f t="array" ref="OO52">INDEX(OO$13:OO51,$B52+1,1)</f>
        <v>0</v>
      </c>
      <c r="OP52" s="535" cm="1">
        <f t="array" ref="OP52">INDEX(OP$13:OP51,$B52+1,1)</f>
        <v>0</v>
      </c>
      <c r="OQ52" s="535" cm="1">
        <f t="array" ref="OQ52">INDEX(OQ$13:OQ51,$B52+1,1)</f>
        <v>0</v>
      </c>
      <c r="OR52" s="535" cm="1">
        <f t="array" ref="OR52">INDEX(OR$13:OR51,$B52+1,1)</f>
        <v>0</v>
      </c>
      <c r="OS52" s="535" cm="1">
        <f t="array" ref="OS52">INDEX(OS$13:OS51,$B52+1,1)</f>
        <v>0</v>
      </c>
      <c r="OT52" s="535" cm="1">
        <f t="array" ref="OT52">INDEX(OT$13:OT51,$B52+1,1)</f>
        <v>0</v>
      </c>
      <c r="OU52" s="535" cm="1">
        <f t="array" ref="OU52">INDEX(OU$13:OU51,$B52+1,1)</f>
        <v>0</v>
      </c>
      <c r="OV52" s="535" cm="1">
        <f t="array" ref="OV52">INDEX(OV$13:OV51,$B52+1,1)</f>
        <v>0</v>
      </c>
      <c r="OW52" s="535" cm="1">
        <f t="array" ref="OW52">INDEX(OW$13:OW51,$B52+1,1)</f>
        <v>0</v>
      </c>
      <c r="OX52" s="535" cm="1">
        <f t="array" ref="OX52">INDEX(OX$13:OX51,$B52+1,1)</f>
        <v>0</v>
      </c>
      <c r="OY52" s="535" cm="1">
        <f t="array" ref="OY52">INDEX(OY$13:OY51,$B52+1,1)</f>
        <v>0</v>
      </c>
      <c r="OZ52" s="535" cm="1">
        <f t="array" ref="OZ52">INDEX(OZ$13:OZ51,$B52+1,1)</f>
        <v>0</v>
      </c>
      <c r="PA52" s="535" cm="1">
        <f t="array" ref="PA52">INDEX(PA$13:PA51,$B52+1,1)</f>
        <v>0</v>
      </c>
      <c r="PB52" s="535" cm="1">
        <f t="array" ref="PB52">INDEX(PB$13:PB51,$B52+1,1)</f>
        <v>0</v>
      </c>
      <c r="PC52" s="535" cm="1">
        <f t="array" ref="PC52">INDEX(PC$13:PC51,$B52+1,1)</f>
        <v>0</v>
      </c>
      <c r="PD52" s="535" cm="1">
        <f t="array" ref="PD52">INDEX(PD$13:PD51,$B52+1,1)</f>
        <v>0</v>
      </c>
      <c r="PE52" s="535" cm="1">
        <f t="array" ref="PE52">INDEX(PE$13:PE51,$B52+1,1)</f>
        <v>0</v>
      </c>
      <c r="PF52" s="535" cm="1">
        <f t="array" ref="PF52">INDEX(PF$13:PF51,$B52+1,1)</f>
        <v>0</v>
      </c>
      <c r="PG52" s="535" cm="1">
        <f t="array" ref="PG52">INDEX(PG$13:PG51,$B52+1,1)</f>
        <v>0</v>
      </c>
      <c r="PH52" s="535" cm="1">
        <f t="array" ref="PH52">INDEX(PH$13:PH51,$B52+1,1)</f>
        <v>0</v>
      </c>
      <c r="PI52" s="535" cm="1">
        <f t="array" ref="PI52">INDEX(PI$13:PI51,$B52+1,1)</f>
        <v>0</v>
      </c>
      <c r="PJ52" s="535" cm="1">
        <f t="array" ref="PJ52">INDEX(PJ$13:PJ51,$B52+1,1)</f>
        <v>0</v>
      </c>
      <c r="PK52" s="535" cm="1">
        <f t="array" ref="PK52">INDEX(PK$13:PK51,$B52+1,1)</f>
        <v>0</v>
      </c>
      <c r="PL52" s="535" cm="1">
        <f t="array" ref="PL52">INDEX(PL$13:PL51,$B52+1,1)</f>
        <v>0</v>
      </c>
      <c r="PM52" s="535" cm="1">
        <f t="array" ref="PM52">INDEX(PM$13:PM51,$B52+1,1)</f>
        <v>0</v>
      </c>
      <c r="PN52" s="535" cm="1">
        <f t="array" ref="PN52">INDEX(PN$13:PN51,$B52+1,1)</f>
        <v>0</v>
      </c>
      <c r="PO52" s="535" cm="1">
        <f t="array" ref="PO52">INDEX(PO$13:PO51,$B52+1,1)</f>
        <v>0</v>
      </c>
      <c r="PP52" s="535" cm="1">
        <f t="array" ref="PP52">INDEX(PP$13:PP51,$B52+1,1)</f>
        <v>0</v>
      </c>
      <c r="PQ52" s="535" cm="1">
        <f t="array" ref="PQ52">INDEX(PQ$13:PQ51,$B52+1,1)</f>
        <v>0</v>
      </c>
      <c r="PR52" s="535" cm="1">
        <f t="array" ref="PR52">INDEX(PR$13:PR51,$B52+1,1)</f>
        <v>0</v>
      </c>
      <c r="PS52" s="535" cm="1">
        <f t="array" ref="PS52">INDEX(PS$13:PS51,$B52+1,1)</f>
        <v>0</v>
      </c>
      <c r="PT52" s="535" cm="1">
        <f t="array" ref="PT52">INDEX(PT$13:PT51,$B52+1,1)</f>
        <v>0</v>
      </c>
      <c r="PU52" s="535" cm="1">
        <f t="array" ref="PU52">INDEX(PU$13:PU51,$B52+1,1)</f>
        <v>0</v>
      </c>
      <c r="PV52" s="535" cm="1">
        <f t="array" ref="PV52">INDEX(PV$13:PV51,$B52+1,1)</f>
        <v>0</v>
      </c>
      <c r="PW52" s="535" cm="1">
        <f t="array" ref="PW52">INDEX(PW$13:PW51,$B52+1,1)</f>
        <v>0</v>
      </c>
      <c r="PX52" s="535" cm="1">
        <f t="array" ref="PX52">INDEX(PX$13:PX51,$B52+1,1)</f>
        <v>0</v>
      </c>
      <c r="PY52" s="535" cm="1">
        <f t="array" ref="PY52">INDEX(PY$13:PY51,$B52+1,1)</f>
        <v>0</v>
      </c>
      <c r="PZ52" s="535" cm="1">
        <f t="array" ref="PZ52">INDEX(PZ$13:PZ51,$B52+1,1)</f>
        <v>0</v>
      </c>
      <c r="QA52" s="535" cm="1">
        <f t="array" ref="QA52">INDEX(QA$13:QA51,$B52+1,1)</f>
        <v>0</v>
      </c>
      <c r="QB52" s="535" cm="1">
        <f t="array" ref="QB52">INDEX(QB$13:QB51,$B52+1,1)</f>
        <v>0</v>
      </c>
      <c r="QC52" s="535" cm="1">
        <f t="array" ref="QC52">INDEX(QC$13:QC51,$B52+1,1)</f>
        <v>0</v>
      </c>
      <c r="QD52" s="535" cm="1">
        <f t="array" ref="QD52">INDEX(QD$13:QD51,$B52+1,1)</f>
        <v>0</v>
      </c>
      <c r="QE52" s="535" cm="1">
        <f t="array" ref="QE52">INDEX(QE$13:QE51,$B52+1,1)</f>
        <v>0</v>
      </c>
      <c r="QF52" s="535" cm="1">
        <f t="array" ref="QF52">INDEX(QF$13:QF51,$B52+1,1)</f>
        <v>0</v>
      </c>
      <c r="QG52" s="535" cm="1">
        <f t="array" ref="QG52">INDEX(QG$13:QG51,$B52+1,1)</f>
        <v>0</v>
      </c>
      <c r="QH52" s="535" cm="1">
        <f t="array" ref="QH52">INDEX(QH$13:QH51,$B52+1,1)</f>
        <v>0</v>
      </c>
      <c r="QI52" s="535" cm="1">
        <f t="array" ref="QI52">INDEX(QI$13:QI51,$B52+1,1)</f>
        <v>0</v>
      </c>
      <c r="QJ52" s="535" cm="1">
        <f t="array" ref="QJ52">INDEX(QJ$13:QJ51,$B52+1,1)</f>
        <v>0</v>
      </c>
      <c r="QK52" s="535" cm="1">
        <f t="array" ref="QK52">INDEX(QK$13:QK51,$B52+1,1)</f>
        <v>0</v>
      </c>
      <c r="QL52" s="535" cm="1">
        <f t="array" ref="QL52">INDEX(QL$13:QL51,$B52+1,1)</f>
        <v>0</v>
      </c>
      <c r="QM52" s="535" cm="1">
        <f t="array" ref="QM52">INDEX(QM$13:QM51,$B52+1,1)</f>
        <v>0</v>
      </c>
      <c r="QN52" s="535" cm="1">
        <f t="array" ref="QN52">INDEX(QN$13:QN51,$B52+1,1)</f>
        <v>0</v>
      </c>
      <c r="QO52" s="535" cm="1">
        <f t="array" ref="QO52">INDEX(QO$13:QO51,$B52+1,1)</f>
        <v>0</v>
      </c>
      <c r="QP52" s="535" cm="1">
        <f t="array" ref="QP52">INDEX(QP$13:QP51,$B52+1,1)</f>
        <v>0</v>
      </c>
      <c r="QQ52" s="535" cm="1">
        <f t="array" ref="QQ52">INDEX(QQ$13:QQ51,$B52+1,1)</f>
        <v>0</v>
      </c>
      <c r="QR52" s="535" cm="1">
        <f t="array" ref="QR52">INDEX(QR$13:QR51,$B52+1,1)</f>
        <v>0</v>
      </c>
      <c r="QS52" s="535" cm="1">
        <f t="array" ref="QS52">INDEX(QS$13:QS51,$B52+1,1)</f>
        <v>0</v>
      </c>
      <c r="QT52" s="535" cm="1">
        <f t="array" ref="QT52">INDEX(QT$13:QT51,$B52+1,1)</f>
        <v>0</v>
      </c>
      <c r="QU52" s="535" cm="1">
        <f t="array" ref="QU52">INDEX(QU$13:QU51,$B52+1,1)</f>
        <v>0</v>
      </c>
      <c r="QV52" s="535" cm="1">
        <f t="array" ref="QV52">INDEX(QV$13:QV51,$B52+1,1)</f>
        <v>0</v>
      </c>
      <c r="QW52" s="535" cm="1">
        <f t="array" ref="QW52">INDEX(QW$13:QW51,$B52+1,1)</f>
        <v>0</v>
      </c>
      <c r="QX52" s="535" cm="1">
        <f t="array" ref="QX52">INDEX(QX$13:QX51,$B52+1,1)</f>
        <v>0</v>
      </c>
      <c r="QY52" s="535" cm="1">
        <f t="array" ref="QY52">INDEX(QY$13:QY51,$B52+1,1)</f>
        <v>0</v>
      </c>
      <c r="QZ52" s="535" cm="1">
        <f t="array" ref="QZ52">INDEX(QZ$13:QZ51,$B52+1,1)</f>
        <v>0</v>
      </c>
      <c r="RA52" s="535" cm="1">
        <f t="array" ref="RA52">INDEX(RA$13:RA51,$B52+1,1)</f>
        <v>0</v>
      </c>
      <c r="RB52" s="535" cm="1">
        <f t="array" ref="RB52">INDEX(RB$13:RB51,$B52+1,1)</f>
        <v>0</v>
      </c>
      <c r="RC52" s="535" cm="1">
        <f t="array" ref="RC52">INDEX(RC$13:RC51,$B52+1,1)</f>
        <v>0</v>
      </c>
      <c r="RD52" s="535" cm="1">
        <f t="array" ref="RD52">INDEX(RD$13:RD51,$B52+1,1)</f>
        <v>0</v>
      </c>
      <c r="RE52" s="535" cm="1">
        <f t="array" ref="RE52">INDEX(RE$13:RE51,$B52+1,1)</f>
        <v>0</v>
      </c>
      <c r="RF52" s="535" cm="1">
        <f t="array" ref="RF52">INDEX(RF$13:RF51,$B52+1,1)</f>
        <v>0</v>
      </c>
      <c r="RG52" s="535" cm="1">
        <f t="array" ref="RG52">INDEX(RG$13:RG51,$B52+1,1)</f>
        <v>0</v>
      </c>
      <c r="RH52" s="535" cm="1">
        <f t="array" ref="RH52">INDEX(RH$13:RH51,$B52+1,1)</f>
        <v>0</v>
      </c>
      <c r="RI52" s="535" cm="1">
        <f t="array" ref="RI52">INDEX(RI$13:RI51,$B52+1,1)</f>
        <v>0</v>
      </c>
      <c r="RJ52" s="535" cm="1">
        <f t="array" ref="RJ52">INDEX(RJ$13:RJ51,$B52+1,1)</f>
        <v>0</v>
      </c>
      <c r="RK52" s="535" cm="1">
        <f t="array" ref="RK52">INDEX(RK$13:RK51,$B52+1,1)</f>
        <v>0</v>
      </c>
      <c r="RL52" s="535" cm="1">
        <f t="array" ref="RL52">INDEX(RL$13:RL51,$B52+1,1)</f>
        <v>0</v>
      </c>
      <c r="RM52" s="535" cm="1">
        <f t="array" ref="RM52">INDEX(RM$13:RM51,$B52+1,1)</f>
        <v>0</v>
      </c>
      <c r="RN52" s="535" cm="1">
        <f t="array" ref="RN52">INDEX(RN$13:RN51,$B52+1,1)</f>
        <v>0</v>
      </c>
      <c r="RO52" s="535" cm="1">
        <f t="array" ref="RO52">INDEX(RO$13:RO51,$B52+1,1)</f>
        <v>0</v>
      </c>
      <c r="RP52" s="535" cm="1">
        <f t="array" ref="RP52">INDEX(RP$13:RP51,$B52+1,1)</f>
        <v>0</v>
      </c>
      <c r="RQ52" s="535" cm="1">
        <f t="array" ref="RQ52">INDEX(RQ$13:RQ51,$B52+1,1)</f>
        <v>0</v>
      </c>
      <c r="RR52" s="535" cm="1">
        <f t="array" ref="RR52">INDEX(RR$13:RR51,$B52+1,1)</f>
        <v>0</v>
      </c>
      <c r="RS52" s="535" cm="1">
        <f t="array" ref="RS52">INDEX(RS$13:RS51,$B52+1,1)</f>
        <v>0</v>
      </c>
      <c r="RT52" s="535" cm="1">
        <f t="array" ref="RT52">INDEX(RT$13:RT51,$B52+1,1)</f>
        <v>0</v>
      </c>
      <c r="RU52" s="535" cm="1">
        <f t="array" ref="RU52">INDEX(RU$13:RU51,$B52+1,1)</f>
        <v>0</v>
      </c>
      <c r="RV52" s="535" cm="1">
        <f t="array" ref="RV52">INDEX(RV$13:RV51,$B52+1,1)</f>
        <v>0</v>
      </c>
      <c r="RW52" s="535" cm="1">
        <f t="array" ref="RW52">INDEX(RW$13:RW51,$B52+1,1)</f>
        <v>0</v>
      </c>
      <c r="RX52" s="535" cm="1">
        <f t="array" ref="RX52">INDEX(RX$13:RX51,$B52+1,1)</f>
        <v>0</v>
      </c>
      <c r="RY52" s="535" cm="1">
        <f t="array" ref="RY52">INDEX(RY$13:RY51,$B52+1,1)</f>
        <v>0</v>
      </c>
      <c r="RZ52" s="535" cm="1">
        <f t="array" ref="RZ52">INDEX(RZ$13:RZ51,$B52+1,1)</f>
        <v>0</v>
      </c>
      <c r="SA52" s="535" cm="1">
        <f t="array" ref="SA52">INDEX(SA$13:SA51,$B52+1,1)</f>
        <v>0</v>
      </c>
      <c r="SB52" s="535" cm="1">
        <f t="array" ref="SB52">INDEX(SB$13:SB51,$B52+1,1)</f>
        <v>0</v>
      </c>
      <c r="SC52" s="535" cm="1">
        <f t="array" ref="SC52">INDEX(SC$13:SC51,$B52+1,1)</f>
        <v>0</v>
      </c>
      <c r="SD52" s="535" cm="1">
        <f t="array" ref="SD52">INDEX(SD$13:SD51,$B52+1,1)</f>
        <v>0</v>
      </c>
      <c r="SE52" s="535" cm="1">
        <f t="array" ref="SE52">INDEX(SE$13:SE51,$B52+1,1)</f>
        <v>0</v>
      </c>
      <c r="SF52" s="535" cm="1">
        <f t="array" ref="SF52">INDEX(SF$13:SF51,$B52+1,1)</f>
        <v>0</v>
      </c>
      <c r="SG52" s="535" cm="1">
        <f t="array" ref="SG52">INDEX(SG$13:SG51,$B52+1,1)</f>
        <v>0</v>
      </c>
      <c r="SH52" s="535" cm="1">
        <f t="array" ref="SH52">INDEX(SH$13:SH51,$B52+1,1)</f>
        <v>0</v>
      </c>
      <c r="SI52" s="535" cm="1">
        <f t="array" ref="SI52">INDEX(SI$13:SI51,$B52+1,1)</f>
        <v>0</v>
      </c>
      <c r="SJ52" s="535" cm="1">
        <f t="array" ref="SJ52">INDEX(SJ$13:SJ51,$B52+1,1)</f>
        <v>0</v>
      </c>
      <c r="SK52" s="535" cm="1">
        <f t="array" ref="SK52">INDEX(SK$13:SK51,$B52+1,1)</f>
        <v>0</v>
      </c>
      <c r="SL52" s="535" cm="1">
        <f t="array" ref="SL52">INDEX(SL$13:SL51,$B52+1,1)</f>
        <v>0</v>
      </c>
      <c r="SM52" s="535" cm="1">
        <f t="array" ref="SM52">INDEX(SM$13:SM51,$B52+1,1)</f>
        <v>0</v>
      </c>
      <c r="SN52" s="535" cm="1">
        <f t="array" ref="SN52">INDEX(SN$13:SN51,$B52+1,1)</f>
        <v>0</v>
      </c>
      <c r="SO52" s="535" cm="1">
        <f t="array" ref="SO52">INDEX(SO$13:SO51,$B52+1,1)</f>
        <v>0</v>
      </c>
      <c r="SP52" s="535" cm="1">
        <f t="array" ref="SP52">INDEX(SP$13:SP51,$B52+1,1)</f>
        <v>0</v>
      </c>
      <c r="SQ52" s="535" cm="1">
        <f t="array" ref="SQ52">INDEX(SQ$13:SQ51,$B52+1,1)</f>
        <v>0</v>
      </c>
      <c r="SR52" s="535" cm="1">
        <f t="array" ref="SR52">INDEX(SR$13:SR51,$B52+1,1)</f>
        <v>0</v>
      </c>
      <c r="SS52" s="535" cm="1">
        <f t="array" ref="SS52">INDEX(SS$13:SS51,$B52+1,1)</f>
        <v>0</v>
      </c>
      <c r="ST52" s="535" cm="1">
        <f t="array" ref="ST52">INDEX(ST$13:ST51,$B52+1,1)</f>
        <v>0</v>
      </c>
      <c r="SU52" s="535" cm="1">
        <f t="array" ref="SU52">INDEX(SU$13:SU51,$B52+1,1)</f>
        <v>0</v>
      </c>
      <c r="SV52" s="535" cm="1">
        <f t="array" ref="SV52">INDEX(SV$13:SV51,$B52+1,1)</f>
        <v>0</v>
      </c>
      <c r="SW52" s="535" cm="1">
        <f t="array" ref="SW52">INDEX(SW$13:SW51,$B52+1,1)</f>
        <v>0</v>
      </c>
      <c r="SX52" s="535" cm="1">
        <f t="array" ref="SX52">INDEX(SX$13:SX51,$B52+1,1)</f>
        <v>0</v>
      </c>
      <c r="SY52" s="535" cm="1">
        <f t="array" ref="SY52">INDEX(SY$13:SY51,$B52+1,1)</f>
        <v>0</v>
      </c>
      <c r="SZ52" s="535" cm="1">
        <f t="array" ref="SZ52">INDEX(SZ$13:SZ51,$B52+1,1)</f>
        <v>0</v>
      </c>
      <c r="TA52" s="535" cm="1">
        <f t="array" ref="TA52">INDEX(TA$13:TA51,$B52+1,1)</f>
        <v>0</v>
      </c>
      <c r="TB52" s="535" cm="1">
        <f t="array" ref="TB52">INDEX(TB$13:TB51,$B52+1,1)</f>
        <v>0</v>
      </c>
      <c r="TC52" s="535" cm="1">
        <f t="array" ref="TC52">INDEX(TC$13:TC51,$B52+1,1)</f>
        <v>0</v>
      </c>
      <c r="TD52" s="535" cm="1">
        <f t="array" ref="TD52">INDEX(TD$13:TD51,$B52+1,1)</f>
        <v>0</v>
      </c>
      <c r="TE52" s="535" cm="1">
        <f t="array" ref="TE52">INDEX(TE$13:TE51,$B52+1,1)</f>
        <v>0</v>
      </c>
      <c r="TF52" s="535" cm="1">
        <f t="array" ref="TF52">INDEX(TF$13:TF51,$B52+1,1)</f>
        <v>0</v>
      </c>
      <c r="TG52" s="535" cm="1">
        <f t="array" ref="TG52">INDEX(TG$13:TG51,$B52+1,1)</f>
        <v>0</v>
      </c>
      <c r="TH52" s="535" cm="1">
        <f t="array" ref="TH52">INDEX(TH$13:TH51,$B52+1,1)</f>
        <v>0</v>
      </c>
      <c r="TI52" s="535" cm="1">
        <f t="array" ref="TI52">INDEX(TI$13:TI51,$B52+1,1)</f>
        <v>0</v>
      </c>
      <c r="TJ52" s="535" cm="1">
        <f t="array" ref="TJ52">INDEX(TJ$13:TJ51,$B52+1,1)</f>
        <v>0</v>
      </c>
      <c r="TK52" s="535" cm="1">
        <f t="array" ref="TK52">INDEX(TK$13:TK51,$B52+1,1)</f>
        <v>0</v>
      </c>
      <c r="TL52" s="535" cm="1">
        <f t="array" ref="TL52">INDEX(TL$13:TL51,$B52+1,1)</f>
        <v>0</v>
      </c>
      <c r="TM52" s="535" cm="1">
        <f t="array" ref="TM52">INDEX(TM$13:TM51,$B52+1,1)</f>
        <v>0</v>
      </c>
      <c r="TN52" s="535" cm="1">
        <f t="array" ref="TN52">INDEX(TN$13:TN51,$B52+1,1)</f>
        <v>0</v>
      </c>
      <c r="TO52" s="535" cm="1">
        <f t="array" ref="TO52">INDEX(TO$13:TO51,$B52+1,1)</f>
        <v>0</v>
      </c>
      <c r="TP52" s="535" cm="1">
        <f t="array" ref="TP52">INDEX(TP$13:TP51,$B52+1,1)</f>
        <v>0</v>
      </c>
      <c r="TQ52" s="535" cm="1">
        <f t="array" ref="TQ52">INDEX(TQ$13:TQ51,$B52+1,1)</f>
        <v>0</v>
      </c>
      <c r="TR52" s="535" cm="1">
        <f t="array" ref="TR52">INDEX(TR$13:TR51,$B52+1,1)</f>
        <v>0</v>
      </c>
      <c r="TS52" s="535" cm="1">
        <f t="array" ref="TS52">INDEX(TS$13:TS51,$B52+1,1)</f>
        <v>0</v>
      </c>
      <c r="TT52" s="535" cm="1">
        <f t="array" ref="TT52">INDEX(TT$13:TT51,$B52+1,1)</f>
        <v>0</v>
      </c>
      <c r="TU52" s="535" cm="1">
        <f t="array" ref="TU52">INDEX(TU$13:TU51,$B52+1,1)</f>
        <v>0</v>
      </c>
      <c r="TV52" s="535" cm="1">
        <f t="array" ref="TV52">INDEX(TV$13:TV51,$B52+1,1)</f>
        <v>0</v>
      </c>
      <c r="TW52" s="535" cm="1">
        <f t="array" ref="TW52">INDEX(TW$13:TW51,$B52+1,1)</f>
        <v>0</v>
      </c>
      <c r="TX52" s="535" cm="1">
        <f t="array" ref="TX52">INDEX(TX$13:TX51,$B52+1,1)</f>
        <v>0</v>
      </c>
      <c r="TY52" s="535" cm="1">
        <f t="array" ref="TY52">INDEX(TY$13:TY51,$B52+1,1)</f>
        <v>0</v>
      </c>
      <c r="TZ52" s="535" cm="1">
        <f t="array" ref="TZ52">INDEX(TZ$13:TZ51,$B52+1,1)</f>
        <v>0</v>
      </c>
      <c r="UA52" s="535" cm="1">
        <f t="array" ref="UA52">INDEX(UA$13:UA51,$B52+1,1)</f>
        <v>0</v>
      </c>
      <c r="UB52" s="535" cm="1">
        <f t="array" ref="UB52">INDEX(UB$13:UB51,$B52+1,1)</f>
        <v>0</v>
      </c>
      <c r="UC52" s="535" cm="1">
        <f t="array" ref="UC52">INDEX(UC$13:UC51,$B52+1,1)</f>
        <v>0</v>
      </c>
      <c r="UD52" s="535" cm="1">
        <f t="array" ref="UD52">INDEX(UD$13:UD51,$B52+1,1)</f>
        <v>0</v>
      </c>
      <c r="UE52" s="535" cm="1">
        <f t="array" ref="UE52">INDEX(UE$13:UE51,$B52+1,1)</f>
        <v>0</v>
      </c>
      <c r="UF52" s="535" cm="1">
        <f t="array" ref="UF52">INDEX(UF$13:UF51,$B52+1,1)</f>
        <v>0</v>
      </c>
      <c r="UG52" s="535" cm="1">
        <f t="array" ref="UG52">INDEX(UG$13:UG51,$B52+1,1)</f>
        <v>0</v>
      </c>
      <c r="UH52" s="535" cm="1">
        <f t="array" ref="UH52">INDEX(UH$13:UH51,$B52+1,1)</f>
        <v>0</v>
      </c>
      <c r="UI52" s="535" cm="1">
        <f t="array" ref="UI52">INDEX(UI$13:UI51,$B52+1,1)</f>
        <v>0</v>
      </c>
      <c r="UJ52" s="535" cm="1">
        <f t="array" ref="UJ52">INDEX(UJ$13:UJ51,$B52+1,1)</f>
        <v>0</v>
      </c>
      <c r="UK52" s="535" cm="1">
        <f t="array" ref="UK52">INDEX(UK$13:UK51,$B52+1,1)</f>
        <v>0</v>
      </c>
      <c r="UL52" s="535" cm="1">
        <f t="array" ref="UL52">INDEX(UL$13:UL51,$B52+1,1)</f>
        <v>0</v>
      </c>
      <c r="UM52" s="535" cm="1">
        <f t="array" ref="UM52">INDEX(UM$13:UM51,$B52+1,1)</f>
        <v>0</v>
      </c>
      <c r="UN52" s="535" cm="1">
        <f t="array" ref="UN52">INDEX(UN$13:UN51,$B52+1,1)</f>
        <v>0</v>
      </c>
      <c r="UO52" s="535" cm="1">
        <f t="array" ref="UO52">INDEX(UO$13:UO51,$B52+1,1)</f>
        <v>0</v>
      </c>
      <c r="UP52" s="535" cm="1">
        <f t="array" ref="UP52">INDEX(UP$13:UP51,$B52+1,1)</f>
        <v>0</v>
      </c>
      <c r="UQ52" s="535" cm="1">
        <f t="array" ref="UQ52">INDEX(UQ$13:UQ51,$B52+1,1)</f>
        <v>0</v>
      </c>
      <c r="UR52" s="535" cm="1">
        <f t="array" ref="UR52">INDEX(UR$13:UR51,$B52+1,1)</f>
        <v>0</v>
      </c>
      <c r="US52" s="535" cm="1">
        <f t="array" ref="US52">INDEX(US$13:US51,$B52+1,1)</f>
        <v>0</v>
      </c>
      <c r="UT52" s="535" cm="1">
        <f t="array" ref="UT52">INDEX(UT$13:UT51,$B52+1,1)</f>
        <v>0</v>
      </c>
      <c r="UU52" s="535" cm="1">
        <f t="array" ref="UU52">INDEX(UU$13:UU51,$B52+1,1)</f>
        <v>0</v>
      </c>
      <c r="UV52" s="535" cm="1">
        <f t="array" ref="UV52">INDEX(UV$13:UV51,$B52+1,1)</f>
        <v>0</v>
      </c>
      <c r="UW52" s="535" cm="1">
        <f t="array" ref="UW52">INDEX(UW$13:UW51,$B52+1,1)</f>
        <v>0</v>
      </c>
      <c r="UX52" s="535" cm="1">
        <f t="array" ref="UX52">INDEX(UX$13:UX51,$B52+1,1)</f>
        <v>0</v>
      </c>
      <c r="UY52" s="535" cm="1">
        <f t="array" ref="UY52">INDEX(UY$13:UY51,$B52+1,1)</f>
        <v>0</v>
      </c>
      <c r="UZ52" s="535" cm="1">
        <f t="array" ref="UZ52">INDEX(UZ$13:UZ51,$B52+1,1)</f>
        <v>0</v>
      </c>
      <c r="VA52" s="535" cm="1">
        <f t="array" ref="VA52">INDEX(VA$13:VA51,$B52+1,1)</f>
        <v>0</v>
      </c>
      <c r="VB52" s="535" cm="1">
        <f t="array" ref="VB52">INDEX(VB$13:VB51,$B52+1,1)</f>
        <v>0</v>
      </c>
      <c r="VC52" s="535" cm="1">
        <f t="array" ref="VC52">INDEX(VC$13:VC51,$B52+1,1)</f>
        <v>0</v>
      </c>
      <c r="VD52" s="535" cm="1">
        <f t="array" ref="VD52">INDEX(VD$13:VD51,$B52+1,1)</f>
        <v>0</v>
      </c>
      <c r="VE52" s="535" cm="1">
        <f t="array" ref="VE52">INDEX(VE$13:VE51,$B52+1,1)</f>
        <v>0</v>
      </c>
      <c r="VF52" s="535" cm="1">
        <f t="array" ref="VF52">INDEX(VF$13:VF51,$B52+1,1)</f>
        <v>0</v>
      </c>
      <c r="VG52" s="535" cm="1">
        <f t="array" ref="VG52">INDEX(VG$13:VG51,$B52+1,1)</f>
        <v>0</v>
      </c>
      <c r="VH52" s="535" cm="1">
        <f t="array" ref="VH52">INDEX(VH$13:VH51,$B52+1,1)</f>
        <v>0</v>
      </c>
      <c r="VI52" s="535" cm="1">
        <f t="array" ref="VI52">INDEX(VI$13:VI51,$B52+1,1)</f>
        <v>0</v>
      </c>
      <c r="VJ52" s="535" cm="1">
        <f t="array" ref="VJ52">INDEX(VJ$13:VJ51,$B52+1,1)</f>
        <v>0</v>
      </c>
      <c r="VK52" s="535" cm="1">
        <f t="array" ref="VK52">INDEX(VK$13:VK51,$B52+1,1)</f>
        <v>0</v>
      </c>
      <c r="VL52" s="535" cm="1">
        <f t="array" ref="VL52">INDEX(VL$13:VL51,$B52+1,1)</f>
        <v>0</v>
      </c>
      <c r="VM52" s="535" cm="1">
        <f t="array" ref="VM52">INDEX(VM$13:VM51,$B52+1,1)</f>
        <v>0</v>
      </c>
      <c r="VN52" s="535" cm="1">
        <f t="array" ref="VN52">INDEX(VN$13:VN51,$B52+1,1)</f>
        <v>0</v>
      </c>
      <c r="VO52" s="535" cm="1">
        <f t="array" ref="VO52">INDEX(VO$13:VO51,$B52+1,1)</f>
        <v>0</v>
      </c>
      <c r="VP52" s="535" cm="1">
        <f t="array" ref="VP52">INDEX(VP$13:VP51,$B52+1,1)</f>
        <v>0</v>
      </c>
      <c r="VQ52" s="535" cm="1">
        <f t="array" ref="VQ52">INDEX(VQ$13:VQ51,$B52+1,1)</f>
        <v>0</v>
      </c>
      <c r="VR52" s="535" cm="1">
        <f t="array" ref="VR52">INDEX(VR$13:VR51,$B52+1,1)</f>
        <v>0</v>
      </c>
      <c r="VS52" s="535" cm="1">
        <f t="array" ref="VS52">INDEX(VS$13:VS51,$B52+1,1)</f>
        <v>0</v>
      </c>
      <c r="VT52" s="535" cm="1">
        <f t="array" ref="VT52">INDEX(VT$13:VT51,$B52+1,1)</f>
        <v>0</v>
      </c>
      <c r="VU52" s="535" cm="1">
        <f t="array" ref="VU52">INDEX(VU$13:VU51,$B52+1,1)</f>
        <v>0</v>
      </c>
      <c r="VV52" s="535" cm="1">
        <f t="array" ref="VV52">INDEX(VV$13:VV51,$B52+1,1)</f>
        <v>0</v>
      </c>
      <c r="VW52" s="535" cm="1">
        <f t="array" ref="VW52">INDEX(VW$13:VW51,$B52+1,1)</f>
        <v>0</v>
      </c>
      <c r="VX52" s="535" cm="1">
        <f t="array" ref="VX52">INDEX(VX$13:VX51,$B52+1,1)</f>
        <v>0</v>
      </c>
      <c r="VY52" s="535" cm="1">
        <f t="array" ref="VY52">INDEX(VY$13:VY51,$B52+1,1)</f>
        <v>0</v>
      </c>
      <c r="VZ52" s="535" cm="1">
        <f t="array" ref="VZ52">INDEX(VZ$13:VZ51,$B52+1,1)</f>
        <v>0</v>
      </c>
      <c r="WA52" s="535" cm="1">
        <f t="array" ref="WA52">INDEX(WA$13:WA51,$B52+1,1)</f>
        <v>0</v>
      </c>
      <c r="WB52" s="535" cm="1">
        <f t="array" ref="WB52">INDEX(WB$13:WB51,$B52+1,1)</f>
        <v>0</v>
      </c>
      <c r="WC52" s="535" cm="1">
        <f t="array" ref="WC52">INDEX(WC$13:WC51,$B52+1,1)</f>
        <v>0</v>
      </c>
      <c r="WD52" s="535" cm="1">
        <f t="array" ref="WD52">INDEX(WD$13:WD51,$B52+1,1)</f>
        <v>0</v>
      </c>
      <c r="WE52" s="535" cm="1">
        <f t="array" ref="WE52">INDEX(WE$13:WE51,$B52+1,1)</f>
        <v>0</v>
      </c>
      <c r="WF52" s="535" cm="1">
        <f t="array" ref="WF52">INDEX(WF$13:WF51,$B52+1,1)</f>
        <v>0</v>
      </c>
      <c r="WG52" s="535" cm="1">
        <f t="array" ref="WG52">INDEX(WG$13:WG51,$B52+1,1)</f>
        <v>0</v>
      </c>
      <c r="WH52" s="535" cm="1">
        <f t="array" ref="WH52">INDEX(WH$13:WH51,$B52+1,1)</f>
        <v>0</v>
      </c>
      <c r="WI52" s="535" cm="1">
        <f t="array" ref="WI52">INDEX(WI$13:WI51,$B52+1,1)</f>
        <v>0</v>
      </c>
      <c r="WJ52" s="535" cm="1">
        <f t="array" ref="WJ52">INDEX(WJ$13:WJ51,$B52+1,1)</f>
        <v>0</v>
      </c>
      <c r="WK52" s="535" cm="1">
        <f t="array" ref="WK52">INDEX(WK$13:WK51,$B52+1,1)</f>
        <v>0</v>
      </c>
      <c r="WL52" s="535" cm="1">
        <f t="array" ref="WL52">INDEX(WL$13:WL51,$B52+1,1)</f>
        <v>0</v>
      </c>
      <c r="WM52" s="535" cm="1">
        <f t="array" ref="WM52">INDEX(WM$13:WM51,$B52+1,1)</f>
        <v>0</v>
      </c>
      <c r="WN52" s="535" cm="1">
        <f t="array" ref="WN52">INDEX(WN$13:WN51,$B52+1,1)</f>
        <v>0</v>
      </c>
      <c r="WO52" s="535" cm="1">
        <f t="array" ref="WO52">INDEX(WO$13:WO51,$B52+1,1)</f>
        <v>0</v>
      </c>
      <c r="WP52" s="535" cm="1">
        <f t="array" ref="WP52">INDEX(WP$13:WP51,$B52+1,1)</f>
        <v>0</v>
      </c>
      <c r="WQ52" s="535" cm="1">
        <f t="array" ref="WQ52">INDEX(WQ$13:WQ51,$B52+1,1)</f>
        <v>0</v>
      </c>
      <c r="WR52" s="535" cm="1">
        <f t="array" ref="WR52">INDEX(WR$13:WR51,$B52+1,1)</f>
        <v>0</v>
      </c>
      <c r="WS52" s="535" cm="1">
        <f t="array" ref="WS52">INDEX(WS$13:WS51,$B52+1,1)</f>
        <v>0</v>
      </c>
      <c r="WT52" s="535" cm="1">
        <f t="array" ref="WT52">INDEX(WT$13:WT51,$B52+1,1)</f>
        <v>0</v>
      </c>
      <c r="WU52" s="535" cm="1">
        <f t="array" ref="WU52">INDEX(WU$13:WU51,$B52+1,1)</f>
        <v>0</v>
      </c>
      <c r="WV52" s="535" cm="1">
        <f t="array" ref="WV52">INDEX(WV$13:WV51,$B52+1,1)</f>
        <v>0</v>
      </c>
      <c r="WW52" s="535" cm="1">
        <f t="array" ref="WW52">INDEX(WW$13:WW51,$B52+1,1)</f>
        <v>0</v>
      </c>
      <c r="WX52" s="535" cm="1">
        <f t="array" ref="WX52">INDEX(WX$13:WX51,$B52+1,1)</f>
        <v>0</v>
      </c>
      <c r="WY52" s="535" cm="1">
        <f t="array" ref="WY52">INDEX(WY$13:WY51,$B52+1,1)</f>
        <v>0</v>
      </c>
      <c r="WZ52" s="535" cm="1">
        <f t="array" ref="WZ52">INDEX(WZ$13:WZ51,$B52+1,1)</f>
        <v>0</v>
      </c>
      <c r="XA52" s="535" cm="1">
        <f t="array" ref="XA52">INDEX(XA$13:XA51,$B52+1,1)</f>
        <v>0</v>
      </c>
      <c r="XB52" s="535" cm="1">
        <f t="array" ref="XB52">INDEX(XB$13:XB51,$B52+1,1)</f>
        <v>0</v>
      </c>
      <c r="XC52" s="535" cm="1">
        <f t="array" ref="XC52">INDEX(XC$13:XC51,$B52+1,1)</f>
        <v>0</v>
      </c>
      <c r="XD52" s="535" cm="1">
        <f t="array" ref="XD52">INDEX(XD$13:XD51,$B52+1,1)</f>
        <v>0</v>
      </c>
      <c r="XE52" s="535" cm="1">
        <f t="array" ref="XE52">INDEX(XE$13:XE51,$B52+1,1)</f>
        <v>0</v>
      </c>
      <c r="XF52" s="535" cm="1">
        <f t="array" ref="XF52">INDEX(XF$13:XF51,$B52+1,1)</f>
        <v>0</v>
      </c>
      <c r="XG52" s="535" cm="1">
        <f t="array" ref="XG52">INDEX(XG$13:XG51,$B52+1,1)</f>
        <v>0</v>
      </c>
      <c r="XH52" s="535" cm="1">
        <f t="array" ref="XH52">INDEX(XH$13:XH51,$B52+1,1)</f>
        <v>0</v>
      </c>
      <c r="XI52" s="535" cm="1">
        <f t="array" ref="XI52">INDEX(XI$13:XI51,$B52+1,1)</f>
        <v>0</v>
      </c>
      <c r="XJ52" s="535" cm="1">
        <f t="array" ref="XJ52">INDEX(XJ$13:XJ51,$B52+1,1)</f>
        <v>0</v>
      </c>
      <c r="XK52" s="535" cm="1">
        <f t="array" ref="XK52">INDEX(XK$13:XK51,$B52+1,1)</f>
        <v>0</v>
      </c>
      <c r="XL52" s="535" cm="1">
        <f t="array" ref="XL52">INDEX(XL$13:XL51,$B52+1,1)</f>
        <v>0</v>
      </c>
      <c r="XM52" s="535" cm="1">
        <f t="array" ref="XM52">INDEX(XM$13:XM51,$B52+1,1)</f>
        <v>0</v>
      </c>
      <c r="XN52" s="535" cm="1">
        <f t="array" ref="XN52">INDEX(XN$13:XN51,$B52+1,1)</f>
        <v>0</v>
      </c>
      <c r="XO52" s="535" cm="1">
        <f t="array" ref="XO52">INDEX(XO$13:XO51,$B52+1,1)</f>
        <v>0</v>
      </c>
      <c r="XP52" s="535" cm="1">
        <f t="array" ref="XP52">INDEX(XP$13:XP51,$B52+1,1)</f>
        <v>0</v>
      </c>
      <c r="XQ52" s="535" cm="1">
        <f t="array" ref="XQ52">INDEX(XQ$13:XQ51,$B52+1,1)</f>
        <v>0</v>
      </c>
      <c r="XR52" s="535" cm="1">
        <f t="array" ref="XR52">INDEX(XR$13:XR51,$B52+1,1)</f>
        <v>0</v>
      </c>
      <c r="XS52" s="535" cm="1">
        <f t="array" ref="XS52">INDEX(XS$13:XS51,$B52+1,1)</f>
        <v>0</v>
      </c>
      <c r="XT52" s="535" cm="1">
        <f t="array" ref="XT52">INDEX(XT$13:XT51,$B52+1,1)</f>
        <v>0</v>
      </c>
      <c r="XU52" s="535" cm="1">
        <f t="array" ref="XU52">INDEX(XU$13:XU51,$B52+1,1)</f>
        <v>0</v>
      </c>
      <c r="XV52" s="535" cm="1">
        <f t="array" ref="XV52">INDEX(XV$13:XV51,$B52+1,1)</f>
        <v>0</v>
      </c>
      <c r="XW52" s="535" cm="1">
        <f t="array" ref="XW52">INDEX(XW$13:XW51,$B52+1,1)</f>
        <v>0</v>
      </c>
      <c r="XX52" s="535" cm="1">
        <f t="array" ref="XX52">INDEX(XX$13:XX51,$B52+1,1)</f>
        <v>0</v>
      </c>
      <c r="XY52" s="535" cm="1">
        <f t="array" ref="XY52">INDEX(XY$13:XY51,$B52+1,1)</f>
        <v>0</v>
      </c>
      <c r="XZ52" s="535" cm="1">
        <f t="array" ref="XZ52">INDEX(XZ$13:XZ51,$B52+1,1)</f>
        <v>0</v>
      </c>
      <c r="YA52" s="535" cm="1">
        <f t="array" ref="YA52">INDEX(YA$13:YA51,$B52+1,1)</f>
        <v>0</v>
      </c>
      <c r="YB52" s="535" cm="1">
        <f t="array" ref="YB52">INDEX(YB$13:YB51,$B52+1,1)</f>
        <v>0</v>
      </c>
      <c r="YC52" s="535" cm="1">
        <f t="array" ref="YC52">INDEX(YC$13:YC51,$B52+1,1)</f>
        <v>0</v>
      </c>
      <c r="YD52" s="535" cm="1">
        <f t="array" ref="YD52">INDEX(YD$13:YD51,$B52+1,1)</f>
        <v>0</v>
      </c>
      <c r="YE52" s="535" cm="1">
        <f t="array" ref="YE52">INDEX(YE$13:YE51,$B52+1,1)</f>
        <v>0</v>
      </c>
      <c r="YF52" s="535" cm="1">
        <f t="array" ref="YF52">INDEX(YF$13:YF51,$B52+1,1)</f>
        <v>0</v>
      </c>
      <c r="YG52" s="535" cm="1">
        <f t="array" ref="YG52">INDEX(YG$13:YG51,$B52+1,1)</f>
        <v>0</v>
      </c>
      <c r="YH52" s="535" cm="1">
        <f t="array" ref="YH52">INDEX(YH$13:YH51,$B52+1,1)</f>
        <v>0</v>
      </c>
      <c r="YI52" s="535" cm="1">
        <f t="array" ref="YI52">INDEX(YI$13:YI51,$B52+1,1)</f>
        <v>0</v>
      </c>
      <c r="YJ52" s="535" cm="1">
        <f t="array" ref="YJ52">INDEX(YJ$13:YJ51,$B52+1,1)</f>
        <v>0</v>
      </c>
      <c r="YK52" s="535" cm="1">
        <f t="array" ref="YK52">INDEX(YK$13:YK51,$B52+1,1)</f>
        <v>0</v>
      </c>
      <c r="YL52" s="535" cm="1">
        <f t="array" ref="YL52">INDEX(YL$13:YL51,$B52+1,1)</f>
        <v>0</v>
      </c>
      <c r="YM52" s="535" cm="1">
        <f t="array" ref="YM52">INDEX(YM$13:YM51,$B52+1,1)</f>
        <v>0</v>
      </c>
      <c r="YN52" s="535" cm="1">
        <f t="array" ref="YN52">INDEX(YN$13:YN51,$B52+1,1)</f>
        <v>0</v>
      </c>
      <c r="YO52" s="535" cm="1">
        <f t="array" ref="YO52">INDEX(YO$13:YO51,$B52+1,1)</f>
        <v>0</v>
      </c>
      <c r="YP52" s="535" cm="1">
        <f t="array" ref="YP52">INDEX(YP$13:YP51,$B52+1,1)</f>
        <v>0</v>
      </c>
      <c r="YQ52" s="535" cm="1">
        <f t="array" ref="YQ52">INDEX(YQ$13:YQ51,$B52+1,1)</f>
        <v>0</v>
      </c>
      <c r="YR52" s="535" cm="1">
        <f t="array" ref="YR52">INDEX(YR$13:YR51,$B52+1,1)</f>
        <v>0</v>
      </c>
      <c r="YS52" s="535" cm="1">
        <f t="array" ref="YS52">INDEX(YS$13:YS51,$B52+1,1)</f>
        <v>0</v>
      </c>
      <c r="YT52" s="535" cm="1">
        <f t="array" ref="YT52">INDEX(YT$13:YT51,$B52+1,1)</f>
        <v>0</v>
      </c>
      <c r="YU52" s="535" cm="1">
        <f t="array" ref="YU52">INDEX(YU$13:YU51,$B52+1,1)</f>
        <v>0</v>
      </c>
      <c r="YV52" s="535" cm="1">
        <f t="array" ref="YV52">INDEX(YV$13:YV51,$B52+1,1)</f>
        <v>0</v>
      </c>
      <c r="YW52" s="535" cm="1">
        <f t="array" ref="YW52">INDEX(YW$13:YW51,$B52+1,1)</f>
        <v>0</v>
      </c>
      <c r="YX52" s="535" cm="1">
        <f t="array" ref="YX52">INDEX(YX$13:YX51,$B52+1,1)</f>
        <v>0</v>
      </c>
      <c r="YY52" s="535" cm="1">
        <f t="array" ref="YY52">INDEX(YY$13:YY51,$B52+1,1)</f>
        <v>0</v>
      </c>
      <c r="YZ52" s="535" cm="1">
        <f t="array" ref="YZ52">INDEX(YZ$13:YZ51,$B52+1,1)</f>
        <v>0</v>
      </c>
      <c r="ZA52" s="535" t="str" cm="1">
        <f t="array" ref="ZA52">INDEX(ZA$13:ZA51,$B52+1,1)</f>
        <v>-</v>
      </c>
      <c r="ZB52" s="18"/>
      <c r="ZC52" s="535" cm="1">
        <f t="array" ref="ZC52">INDEX(ZC$13:ZC51,$B52+1,1)</f>
        <v>0</v>
      </c>
      <c r="ZD52" s="535" cm="1">
        <f t="array" ref="ZD52">INDEX(ZD$13:ZD51,$B52+1,1)</f>
        <v>0</v>
      </c>
      <c r="ZE52" s="535" cm="1">
        <f t="array" ref="ZE52">INDEX(ZE$13:ZE51,$B52+1,1)</f>
        <v>0</v>
      </c>
      <c r="ZF52" s="535" t="str" cm="1">
        <f t="array" ref="ZF52">INDEX(ZF$13:ZF51,$B52+1,1)</f>
        <v>-</v>
      </c>
      <c r="ZG52" s="535" t="str" cm="1">
        <f t="array" ref="ZG52">INDEX(ZG$13:ZG51,$B52+1,1)</f>
        <v>-</v>
      </c>
      <c r="ZH52" s="535" t="str" cm="1">
        <f t="array" ref="ZH52">INDEX(ZH$13:ZH51,$B52+1,1)</f>
        <v>-</v>
      </c>
      <c r="ZI52" s="535" t="str" cm="1">
        <f t="array" ref="ZI52">INDEX(ZI$13:ZI51,$B52+1,1)</f>
        <v>-</v>
      </c>
      <c r="ZJ52" s="535" t="str" cm="1">
        <f t="array" ref="ZJ52">INDEX(ZJ$13:ZJ51,$B52+1,1)</f>
        <v>-</v>
      </c>
      <c r="ZK52" s="535" t="str" cm="1">
        <f t="array" ref="ZK52">INDEX(ZK$13:ZK51,$B52+1,1)</f>
        <v>-</v>
      </c>
      <c r="ZL52" s="535" t="str" cm="1">
        <f t="array" ref="ZL52">INDEX(ZL$13:ZL51,$B52+1,1)</f>
        <v>-</v>
      </c>
      <c r="ZM52" s="535" t="str" cm="1">
        <f t="array" ref="ZM52">INDEX(ZM$13:ZM51,$B52+1,1)</f>
        <v>-</v>
      </c>
      <c r="ZN52" s="535" t="str" cm="1">
        <f t="array" ref="ZN52">INDEX(ZN$13:ZN51,$B52+1,1)</f>
        <v>-</v>
      </c>
      <c r="ZO52" s="535" t="str" cm="1">
        <f t="array" ref="ZO52">INDEX(ZO$13:ZO51,$B52+1,1)</f>
        <v>-</v>
      </c>
      <c r="ZP52" s="535" t="str" cm="1">
        <f t="array" ref="ZP52">INDEX(ZP$13:ZP51,$B52+1,1)</f>
        <v>-</v>
      </c>
      <c r="ZQ52" s="535" t="str" cm="1">
        <f t="array" ref="ZQ52">INDEX(ZQ$13:ZQ51,$B52+1,1)</f>
        <v>-</v>
      </c>
      <c r="ZR52" s="535" t="str" cm="1">
        <f t="array" ref="ZR52">INDEX(ZR$13:ZR51,$B52+1,1)</f>
        <v>-</v>
      </c>
      <c r="ZS52" s="535" t="str" cm="1">
        <f t="array" ref="ZS52">INDEX(ZS$13:ZS51,$B52+1,1)</f>
        <v>-</v>
      </c>
      <c r="ZT52" s="535" t="str" cm="1">
        <f t="array" ref="ZT52">INDEX(ZT$13:ZT51,$B52+1,1)</f>
        <v>-</v>
      </c>
      <c r="ZU52" s="535" t="str" cm="1">
        <f t="array" ref="ZU52">INDEX(ZU$13:ZU51,$B52+1,1)</f>
        <v>-</v>
      </c>
      <c r="ZV52" s="535" t="str" cm="1">
        <f t="array" ref="ZV52">INDEX(ZV$13:ZV51,$B52+1,1)</f>
        <v>-</v>
      </c>
      <c r="ZW52" s="535" t="str" cm="1">
        <f t="array" ref="ZW52">INDEX(ZW$13:ZW51,$B52+1,1)</f>
        <v>-</v>
      </c>
      <c r="ZX52" s="18"/>
      <c r="ZY52" s="411" t="b">
        <f t="shared" ca="1" si="237"/>
        <v>0</v>
      </c>
      <c r="ZZ52" s="535" t="str" cm="1">
        <f t="array" ref="ZZ52">INDEX(ZZ$13:ZZ51,$B52+1,1)</f>
        <v>-</v>
      </c>
      <c r="AAA52" s="535" t="str" cm="1">
        <f t="array" ref="AAA52">INDEX(AAA$13:AAA51,$B52+1,1)</f>
        <v>-</v>
      </c>
      <c r="AAB52" s="535" t="str" cm="1">
        <f t="array" ref="AAB52">INDEX(AAB$13:AAB51,$B52+1,1)</f>
        <v>-</v>
      </c>
      <c r="AAC52" s="535" t="str" cm="1">
        <f t="array" ref="AAC52">INDEX(AAC$13:AAC51,$B52+1,1)</f>
        <v>-</v>
      </c>
      <c r="AAD52" s="535" cm="1">
        <f t="array" ref="AAD52">INDEX(AAD$13:AAD51,$B52+1,1)</f>
        <v>0</v>
      </c>
      <c r="AAE52" s="535" t="str" cm="1">
        <f t="array" ref="AAE52">INDEX(AAE$13:AAE51,$B52+1,1)</f>
        <v>-</v>
      </c>
      <c r="AAF52" s="535" t="str" cm="1">
        <f t="array" ref="AAF52">INDEX(AAF$13:AAF51,$B52+1,1)</f>
        <v>-</v>
      </c>
      <c r="AAG52" s="535" t="str" cm="1">
        <f t="array" ref="AAG52">INDEX(AAG$13:AAG51,$B52+1,1)</f>
        <v>-</v>
      </c>
      <c r="AAH52" s="535" t="str" cm="1">
        <f t="array" ref="AAH52">INDEX(AAH$13:AAH51,$B52+1,1)</f>
        <v>-</v>
      </c>
      <c r="AAI52" s="535" t="str" cm="1">
        <f t="array" ref="AAI52">INDEX(AAI$13:AAI51,$B52+1,1)</f>
        <v>-</v>
      </c>
      <c r="AAJ52" s="535" t="str" cm="1">
        <f t="array" ref="AAJ52">INDEX(AAJ$13:AAJ51,$B52+1,1)</f>
        <v>-</v>
      </c>
      <c r="AAK52" s="535" t="str" cm="1">
        <f t="array" ref="AAK52">INDEX(AAK$13:AAK51,$B52+1,1)</f>
        <v>-</v>
      </c>
      <c r="AAL52" s="535" t="str" cm="1">
        <f t="array" ref="AAL52">INDEX(AAL$13:AAL51,$B52+1,1)</f>
        <v>-</v>
      </c>
      <c r="AAM52" s="535" t="b" cm="1">
        <f t="array" ref="AAM52">INDEX(AAM$13:AAM51,$B52+1,1)</f>
        <v>1</v>
      </c>
      <c r="AAN52" s="535" t="str" cm="1">
        <f t="array" ref="AAN52">INDEX(AAN$13:AAN51,$B52+1,1)</f>
        <v>-</v>
      </c>
      <c r="AAO52" s="535" cm="1">
        <f t="array" ref="AAO52">INDEX(AAO$13:AAO51,$B52+1,1)</f>
        <v>0</v>
      </c>
      <c r="AAP52" s="535" cm="1">
        <f t="array" ref="AAP52">INDEX(AAP$13:AAP51,$B52+1,1)</f>
        <v>0</v>
      </c>
      <c r="AAQ52" s="535" cm="1">
        <f t="array" ref="AAQ52">INDEX(AAQ$13:AAQ51,$B52+1,1)</f>
        <v>0</v>
      </c>
      <c r="AAR52" s="18"/>
      <c r="AAS52" s="535" cm="1">
        <f t="array" ref="AAS52">INDEX(AAS$13:AAS51,$B52+1,1)</f>
        <v>50</v>
      </c>
      <c r="AAT52" s="535" cm="1">
        <f t="array" ref="AAT52">INDEX(AAT$13:AAT51,$B52+1,1)</f>
        <v>50</v>
      </c>
      <c r="AAU52" s="535" cm="1">
        <f t="array" ref="AAU52">INDEX(AAU$13:AAU51,$B52+1,1)</f>
        <v>50</v>
      </c>
      <c r="AAV52" s="535" cm="1">
        <f t="array" ref="AAV52">INDEX(AAV$13:AAV51,$B52+1,1)</f>
        <v>50</v>
      </c>
      <c r="AAW52" s="535" cm="1">
        <f t="array" ref="AAW52">INDEX(AAW$13:AAW51,$B52+1,1)</f>
        <v>1</v>
      </c>
      <c r="AAX52" s="535" cm="1">
        <f t="array" ref="AAX52">INDEX(AAX$13:AAX51,$B52+1,1)</f>
        <v>1</v>
      </c>
      <c r="AAY52" s="535" cm="1">
        <f t="array" ref="AAY52">INDEX(AAY$13:AAY51,$B52+1,1)</f>
        <v>1</v>
      </c>
      <c r="AAZ52" s="535" cm="1">
        <f t="array" ref="AAZ52">INDEX(AAZ$13:AAZ51,$B52+1,1)</f>
        <v>1</v>
      </c>
      <c r="ABA52" s="535" t="str" cm="1">
        <f t="array" ref="ABA52">INDEX(ABA$13:ABA51,$B52+1,1)</f>
        <v>-</v>
      </c>
      <c r="ABB52" s="535" t="str" cm="1">
        <f t="array" ref="ABB52">INDEX(ABB$13:ABB51,$B52+1,1)</f>
        <v>-</v>
      </c>
      <c r="ABC52" s="535" t="str" cm="1">
        <f t="array" ref="ABC52">INDEX(ABC$13:ABC51,$B52+1,1)</f>
        <v>-</v>
      </c>
      <c r="ABD52" s="535" t="str" cm="1">
        <f t="array" ref="ABD52">INDEX(ABD$13:ABD51,$B52+1,1)</f>
        <v>-</v>
      </c>
      <c r="ABE52" s="535" t="str" cm="1">
        <f t="array" ref="ABE52">INDEX(ABE$13:ABE51,$B52+1,1)</f>
        <v>-</v>
      </c>
      <c r="ABF52" s="535" t="str" cm="1">
        <f t="array" ref="ABF52">INDEX(ABF$13:ABF51,$B52+1,1)</f>
        <v>-</v>
      </c>
      <c r="ABG52" s="535" t="str" cm="1">
        <f t="array" ref="ABG52">INDEX(ABG$13:ABG51,$B52+1,1)</f>
        <v>-</v>
      </c>
      <c r="ABH52" s="18"/>
      <c r="ABI52" s="535" t="str" cm="1">
        <f t="array" ref="ABI52">INDEX(ABI$13:ABI51,$B52+1,1)</f>
        <v>-</v>
      </c>
      <c r="ABJ52" s="411">
        <f t="shared" si="187"/>
        <v>1</v>
      </c>
      <c r="ABK52" s="18"/>
      <c r="ABL52" s="535" t="str" cm="1">
        <f t="array" ref="ABL52">INDEX(ABL$13:ABL51,$B52+1,1)</f>
        <v>-</v>
      </c>
      <c r="ABM52" s="535" t="str" cm="1">
        <f t="array" ref="ABM52">INDEX(ABM$13:ABM51,$B52+1,1)</f>
        <v>-</v>
      </c>
      <c r="ABN52" s="535" t="str" cm="1">
        <f t="array" ref="ABN52">INDEX(ABN$13:ABN51,$B52+1,1)</f>
        <v>-</v>
      </c>
      <c r="ABO52" s="535" t="str" cm="1">
        <f t="array" ref="ABO52">INDEX(ABO$13:ABO51,$B52+1,1)</f>
        <v>-</v>
      </c>
      <c r="ABP52" s="535" t="str" cm="1">
        <f t="array" ref="ABP52">INDEX(ABP$13:ABP51,$B52+1,1)</f>
        <v>-</v>
      </c>
      <c r="ABQ52" s="535" t="str" cm="1">
        <f t="array" ref="ABQ52">INDEX(ABQ$13:ABQ51,$B52+1,1)</f>
        <v>-</v>
      </c>
      <c r="ABR52" s="535" t="str" cm="1">
        <f t="array" ref="ABR52">INDEX(ABR$13:ABR51,$B52+1,1)</f>
        <v>-</v>
      </c>
      <c r="ABS52" s="535" t="str" cm="1">
        <f t="array" ref="ABS52">INDEX(ABS$13:ABS51,$B52+1,1)</f>
        <v>-</v>
      </c>
      <c r="ABT52" s="535" t="str" cm="1">
        <f t="array" ref="ABT52">INDEX(ABT$13:ABT51,$B52+1,1)</f>
        <v>-</v>
      </c>
      <c r="ABU52" s="535" t="str" cm="1">
        <f t="array" ref="ABU52">INDEX(ABU$13:ABU51,$B52+1,1)</f>
        <v>-</v>
      </c>
      <c r="ABV52" s="535" t="str" cm="1">
        <f t="array" ref="ABV52">INDEX(ABV$13:ABV51,$B52+1,1)</f>
        <v>-</v>
      </c>
      <c r="ABW52" s="535" t="str" cm="1">
        <f t="array" ref="ABW52">INDEX(ABW$13:ABW51,$B52+1,1)</f>
        <v>-</v>
      </c>
      <c r="ABX52" s="535" t="str" cm="1">
        <f t="array" ref="ABX52">INDEX(ABX$13:ABX51,$B52+1,1)</f>
        <v>-</v>
      </c>
      <c r="ABY52" s="535" t="str" cm="1">
        <f t="array" ref="ABY52">INDEX(ABY$13:ABY51,$B52+1,1)</f>
        <v>-</v>
      </c>
      <c r="ABZ52" s="535" t="str" cm="1">
        <f t="array" ref="ABZ52">INDEX(ABZ$13:ABZ51,$B52+1,1)</f>
        <v>-</v>
      </c>
      <c r="ACA52" s="535" t="str" cm="1">
        <f t="array" ref="ACA52">INDEX(ACA$13:ACA51,$B52+1,1)</f>
        <v>-</v>
      </c>
      <c r="ACB52" s="535" t="str" cm="1">
        <f t="array" ref="ACB52">INDEX(ACB$13:ACB51,$B52+1,1)</f>
        <v>-</v>
      </c>
      <c r="ACC52" s="535" t="str" cm="1">
        <f t="array" ref="ACC52">INDEX(ACC$13:ACC51,$B52+1,1)</f>
        <v>-</v>
      </c>
      <c r="ACD52" s="535" t="str" cm="1">
        <f t="array" ref="ACD52">INDEX(ACD$13:ACD51,$B52+1,1)</f>
        <v>-</v>
      </c>
      <c r="ACE52" s="535" t="str" cm="1">
        <f t="array" ref="ACE52">INDEX(ACE$13:ACE51,$B52+1,1)</f>
        <v>-</v>
      </c>
      <c r="ACF52" s="535" t="str" cm="1">
        <f t="array" ref="ACF52">INDEX(ACF$13:ACF51,$B52+1,1)</f>
        <v>-</v>
      </c>
      <c r="ACG52" s="535" t="str" cm="1">
        <f t="array" ref="ACG52">INDEX(ACG$13:ACG51,$B52+1,1)</f>
        <v>-</v>
      </c>
      <c r="ACH52" s="535" t="str" cm="1">
        <f t="array" ref="ACH52">INDEX(ACH$13:ACH51,$B52+1,1)</f>
        <v>-</v>
      </c>
      <c r="ACI52" s="535" t="str" cm="1">
        <f t="array" ref="ACI52">INDEX(ACI$13:ACI51,$B52+1,1)</f>
        <v>-</v>
      </c>
      <c r="ACJ52" s="535" t="str" cm="1">
        <f t="array" ref="ACJ52">INDEX(ACJ$13:ACJ51,$B52+1,1)</f>
        <v>-</v>
      </c>
      <c r="ACK52" s="535" t="str" cm="1">
        <f t="array" ref="ACK52">INDEX(ACK$13:ACK51,$B52+1,1)</f>
        <v>-</v>
      </c>
      <c r="ACL52" s="535" t="str" cm="1">
        <f t="array" ref="ACL52">INDEX(ACL$13:ACL51,$B52+1,1)</f>
        <v>-</v>
      </c>
      <c r="ACM52" s="535" t="str" cm="1">
        <f t="array" ref="ACM52">INDEX(ACM$13:ACM51,$B52+1,1)</f>
        <v>-</v>
      </c>
      <c r="ACN52" s="535" t="str" cm="1">
        <f t="array" ref="ACN52">INDEX(ACN$13:ACN51,$B52+1,1)</f>
        <v>-</v>
      </c>
      <c r="ACO52" s="535" t="str" cm="1">
        <f t="array" ref="ACO52">INDEX(ACO$13:ACO51,$B52+1,1)</f>
        <v>-</v>
      </c>
      <c r="ACP52" s="535" t="str" cm="1">
        <f t="array" ref="ACP52">INDEX(ACP$13:ACP51,$B52+1,1)</f>
        <v>-</v>
      </c>
      <c r="ACQ52" s="535" t="str" cm="1">
        <f t="array" ref="ACQ52">INDEX(ACQ$13:ACQ51,$B52+1,1)</f>
        <v>-</v>
      </c>
      <c r="ACR52" s="535" cm="1">
        <f t="array" ref="ACR52">INDEX(ACR$13:ACR51,$B52+1,1)</f>
        <v>0</v>
      </c>
      <c r="ACS52" s="535" t="str" cm="1">
        <f t="array" ref="ACS52">INDEX(ACS$13:ACS51,$B52+1,1)</f>
        <v>-</v>
      </c>
      <c r="ACT52" s="535" t="str" cm="1">
        <f t="array" ref="ACT52">INDEX(ACT$13:ACT51,$B52+1,1)</f>
        <v>-</v>
      </c>
      <c r="ACU52" s="535" t="str" cm="1">
        <f t="array" ref="ACU52">INDEX(ACU$13:ACU51,$B52+1,1)</f>
        <v>-</v>
      </c>
      <c r="ACV52" s="535" t="str" cm="1">
        <f t="array" ref="ACV52">INDEX(ACV$13:ACV51,$B52+1,1)</f>
        <v>-</v>
      </c>
      <c r="ACW52" s="535" t="str" cm="1">
        <f t="array" ref="ACW52">INDEX(ACW$13:ACW51,$B52+1,1)</f>
        <v>-</v>
      </c>
      <c r="ACX52" s="535" cm="1">
        <f t="array" ref="ACX52">INDEX(ACX$13:ACX51,$B52+1,1)</f>
        <v>0</v>
      </c>
      <c r="ACY52" s="535" t="str" cm="1">
        <f t="array" ref="ACY52">INDEX(ACY$13:ACY51,$B52+1,1)</f>
        <v>-</v>
      </c>
      <c r="ACZ52" s="535" t="str" cm="1">
        <f t="array" ref="ACZ52">INDEX(ACZ$13:ACZ51,$B52+1,1)</f>
        <v>-</v>
      </c>
      <c r="ADA52" s="535" t="str" cm="1">
        <f t="array" ref="ADA52">INDEX(ADA$13:ADA51,$B52+1,1)</f>
        <v>-</v>
      </c>
      <c r="ADB52" s="535" cm="1">
        <f t="array" ref="ADB52">INDEX(ADB$13:ADB51,$B52+1,1)</f>
        <v>1</v>
      </c>
      <c r="ADC52" s="535" cm="1">
        <f t="array" ref="ADC52">INDEX(ADC$13:ADC51,$B52+1,1)</f>
        <v>1</v>
      </c>
      <c r="ADD52" s="535" t="str" cm="1">
        <f t="array" ref="ADD52">INDEX(ADD$13:ADD51,$B52+1,1)</f>
        <v>-</v>
      </c>
      <c r="ADE52" s="535" t="str" cm="1">
        <f t="array" ref="ADE52">INDEX(ADE$13:ADE51,$B52+1,1)</f>
        <v>-</v>
      </c>
      <c r="ADF52" s="535" t="str" cm="1">
        <f t="array" ref="ADF52">INDEX(ADF$13:ADF51,$B52+1,1)</f>
        <v>-</v>
      </c>
      <c r="ADG52" s="535" t="str" cm="1">
        <f t="array" ref="ADG52">INDEX(ADG$13:ADG51,$B52+1,1)</f>
        <v>-</v>
      </c>
      <c r="ADH52" s="535" t="str" cm="1">
        <f t="array" ref="ADH52">INDEX(ADH$13:ADH51,$B52+1,1)</f>
        <v>-</v>
      </c>
      <c r="ADI52" s="535" t="str" cm="1">
        <f t="array" ref="ADI52">INDEX(ADI$13:ADI51,$B52+1,1)</f>
        <v>-</v>
      </c>
      <c r="ADJ52" s="535" t="str" cm="1">
        <f t="array" ref="ADJ52">INDEX(ADJ$13:ADJ51,$B52+1,1)</f>
        <v>-</v>
      </c>
      <c r="ADK52" s="535" t="str" cm="1">
        <f t="array" ref="ADK52">INDEX(ADK$13:ADK51,$B52+1,1)</f>
        <v>-</v>
      </c>
      <c r="ADL52" s="535" t="str" cm="1">
        <f t="array" ref="ADL52">INDEX(ADL$13:ADL51,$B52+1,1)</f>
        <v>-</v>
      </c>
      <c r="ADM52" s="535" t="str" cm="1">
        <f t="array" ref="ADM52">INDEX(ADM$13:ADM51,$B52+1,1)</f>
        <v>-</v>
      </c>
      <c r="ADN52" s="535" t="str" cm="1">
        <f t="array" ref="ADN52">INDEX(ADN$13:ADN51,$B52+1,1)</f>
        <v>-</v>
      </c>
      <c r="ADO52" s="535" t="str" cm="1">
        <f t="array" ref="ADO52">INDEX(ADO$13:ADO51,$B52+1,1)</f>
        <v>-</v>
      </c>
      <c r="ADP52" s="535" t="str" cm="1">
        <f t="array" ref="ADP52">INDEX(ADP$13:ADP51,$B52+1,1)</f>
        <v>-</v>
      </c>
      <c r="ADQ52" s="18"/>
      <c r="ADR52" s="22" t="str">
        <f t="shared" si="239"/>
        <v>-</v>
      </c>
      <c r="ADS52" s="535" t="str" cm="1">
        <f t="array" ref="ADS52">INDEX(ADS$13:ADS51,$B52+1,1)</f>
        <v>-</v>
      </c>
      <c r="ADT52" s="535" t="str" cm="1">
        <f t="array" ref="ADT52">INDEX(ADT$13:ADT51,$B52+1,1)</f>
        <v>-</v>
      </c>
      <c r="ADU52" s="535" t="str" cm="1">
        <f t="array" ref="ADU52">INDEX(ADU$13:ADU51,$B52+1,1)</f>
        <v>-</v>
      </c>
      <c r="ADV52" s="535" t="str" cm="1">
        <f t="array" ref="ADV52">INDEX(ADV$13:ADV51,$B52+1,1)</f>
        <v>-</v>
      </c>
      <c r="ADW52" s="535" t="str" cm="1">
        <f t="array" ref="ADW52">INDEX(ADW$13:ADW51,$B52+1,1)</f>
        <v>-</v>
      </c>
      <c r="ADX52" s="535" t="str" cm="1">
        <f t="array" ref="ADX52">INDEX(ADX$13:ADX51,$B52+1,1)</f>
        <v>-</v>
      </c>
      <c r="ADY52" s="535" t="str" cm="1">
        <f t="array" ref="ADY52">INDEX(ADY$13:ADY51,$B52+1,1)</f>
        <v>-</v>
      </c>
      <c r="ADZ52" s="535" t="str" cm="1">
        <f t="array" ref="ADZ52">INDEX(ADZ$13:ADZ51,$B52+1,1)</f>
        <v>-</v>
      </c>
      <c r="AEA52" s="535" t="str" cm="1">
        <f t="array" ref="AEA52">INDEX(AEA$13:AEA51,$B52+1,1)</f>
        <v>-</v>
      </c>
      <c r="AEB52" s="535" t="str" cm="1">
        <f t="array" ref="AEB52">INDEX(AEB$13:AEB51,$B52+1,1)</f>
        <v>-</v>
      </c>
      <c r="AEC52" s="535" t="str" cm="1">
        <f t="array" ref="AEC52">INDEX(AEC$13:AEC51,$B52+1,1)</f>
        <v>-</v>
      </c>
      <c r="AED52" s="535" t="str" cm="1">
        <f t="array" ref="AED52">INDEX(AED$13:AED51,$B52+1,1)</f>
        <v>-</v>
      </c>
      <c r="AEE52" s="535" t="str" cm="1">
        <f t="array" ref="AEE52">INDEX(AEE$13:AEE51,$B52+1,1)</f>
        <v>-</v>
      </c>
      <c r="AEF52" s="535" t="str" cm="1">
        <f t="array" ref="AEF52">INDEX(AEF$13:AEF51,$B52+1,1)</f>
        <v>-</v>
      </c>
      <c r="AEG52" s="535" t="str" cm="1">
        <f t="array" ref="AEG52">INDEX(AEG$13:AEG51,$B52+1,1)</f>
        <v>-</v>
      </c>
      <c r="AEH52" s="535" t="str" cm="1">
        <f t="array" ref="AEH52">INDEX(AEH$13:AEH51,$B52+1,1)</f>
        <v>-</v>
      </c>
      <c r="AEI52" s="535" t="str" cm="1">
        <f t="array" ref="AEI52">INDEX(AEI$13:AEI51,$B52+1,1)</f>
        <v>-</v>
      </c>
      <c r="AEJ52" s="535" t="str" cm="1">
        <f t="array" ref="AEJ52">INDEX(AEJ$13:AEJ51,$B52+1,1)</f>
        <v>-</v>
      </c>
      <c r="AEK52" s="535" t="str" cm="1">
        <f t="array" ref="AEK52">INDEX(AEK$13:AEK51,$B52+1,1)</f>
        <v>-</v>
      </c>
      <c r="AEL52" s="535" t="str" cm="1">
        <f t="array" ref="AEL52">INDEX(AEL$13:AEL51,$B52+1,1)</f>
        <v>-</v>
      </c>
      <c r="AEM52" s="535" t="str" cm="1">
        <f t="array" ref="AEM52">INDEX(AEM$13:AEM51,$B52+1,1)</f>
        <v>-</v>
      </c>
      <c r="AEN52" s="535" t="str" cm="1">
        <f t="array" ref="AEN52">INDEX(AEN$13:AEN51,$B52+1,1)</f>
        <v>-</v>
      </c>
      <c r="AEO52" s="535" t="str" cm="1">
        <f t="array" ref="AEO52">INDEX(AEO$13:AEO51,$B52+1,1)</f>
        <v>-</v>
      </c>
      <c r="AEP52" s="535" t="str" cm="1">
        <f t="array" ref="AEP52">INDEX(AEP$13:AEP51,$B52+1,1)</f>
        <v>-</v>
      </c>
      <c r="AEQ52" s="535" t="str" cm="1">
        <f t="array" ref="AEQ52">INDEX(AEQ$13:AEQ51,$B52+1,1)</f>
        <v>-</v>
      </c>
      <c r="AER52" s="535" t="str" cm="1">
        <f t="array" ref="AER52">INDEX(AER$13:AER51,$B52+1,1)</f>
        <v>-</v>
      </c>
      <c r="AES52" s="535" t="str" cm="1">
        <f t="array" ref="AES52">INDEX(AES$13:AES51,$B52+1,1)</f>
        <v>-</v>
      </c>
      <c r="AET52" s="535" t="str" cm="1">
        <f t="array" ref="AET52">INDEX(AET$13:AET51,$B52+1,1)</f>
        <v>-</v>
      </c>
      <c r="AEU52" s="535" t="str" cm="1">
        <f t="array" ref="AEU52">INDEX(AEU$13:AEU51,$B52+1,1)</f>
        <v>-</v>
      </c>
      <c r="AEV52" s="22" t="str">
        <f t="shared" si="240"/>
        <v>-</v>
      </c>
      <c r="AEW52" s="535" t="str" cm="1">
        <f t="array" ref="AEW52">INDEX(AEW$13:AEW51,$B52+1,1)</f>
        <v>-</v>
      </c>
      <c r="AEX52" s="535" t="str" cm="1">
        <f t="array" ref="AEX52">INDEX(AEX$13:AEX51,$B52+1,1)</f>
        <v>-</v>
      </c>
      <c r="AEY52" s="535" t="str" cm="1">
        <f t="array" ref="AEY52">INDEX(AEY$13:AEY51,$B52+1,1)</f>
        <v>-</v>
      </c>
      <c r="AEZ52" s="535" t="str" cm="1">
        <f t="array" ref="AEZ52">INDEX(AEZ$13:AEZ51,$B52+1,1)</f>
        <v>-</v>
      </c>
      <c r="AFA52" s="535" t="str" cm="1">
        <f t="array" ref="AFA52">INDEX(AFA$13:AFA51,$B52+1,1)</f>
        <v>-</v>
      </c>
      <c r="AFB52" s="535" t="str" cm="1">
        <f t="array" ref="AFB52">INDEX(AFB$13:AFB51,$B52+1,1)</f>
        <v>-</v>
      </c>
      <c r="AFC52" s="535" t="str" cm="1">
        <f t="array" ref="AFC52">INDEX(AFC$13:AFC51,$B52+1,1)</f>
        <v>-</v>
      </c>
      <c r="AFD52" s="535" t="str" cm="1">
        <f t="array" ref="AFD52">INDEX(AFD$13:AFD51,$B52+1,1)</f>
        <v>-</v>
      </c>
      <c r="AFE52" s="535" t="str" cm="1">
        <f t="array" ref="AFE52">INDEX(AFE$13:AFE51,$B52+1,1)</f>
        <v>-</v>
      </c>
      <c r="AFF52" s="535" t="str" cm="1">
        <f t="array" ref="AFF52">INDEX(AFF$13:AFF51,$B52+1,1)</f>
        <v>-</v>
      </c>
      <c r="AFG52" s="535" t="str" cm="1">
        <f t="array" ref="AFG52">INDEX(AFG$13:AFG51,$B52+1,1)</f>
        <v>-</v>
      </c>
      <c r="AFH52" s="535" t="str" cm="1">
        <f t="array" ref="AFH52">INDEX(AFH$13:AFH51,$B52+1,1)</f>
        <v>-</v>
      </c>
      <c r="AFI52" s="535" t="str" cm="1">
        <f t="array" ref="AFI52">INDEX(AFI$13:AFI51,$B52+1,1)</f>
        <v>-</v>
      </c>
      <c r="AFJ52" s="535" t="str" cm="1">
        <f t="array" ref="AFJ52">INDEX(AFJ$13:AFJ51,$B52+1,1)</f>
        <v>-</v>
      </c>
      <c r="AFK52" s="535" t="str" cm="1">
        <f t="array" ref="AFK52">INDEX(AFK$13:AFK51,$B52+1,1)</f>
        <v>-</v>
      </c>
      <c r="AFL52" s="535" t="str" cm="1">
        <f t="array" ref="AFL52">INDEX(AFL$13:AFL51,$B52+1,1)</f>
        <v>-</v>
      </c>
      <c r="AFM52" s="535" t="str" cm="1">
        <f t="array" ref="AFM52">INDEX(AFM$13:AFM51,$B52+1,1)</f>
        <v>-</v>
      </c>
      <c r="AFN52" s="535" t="str" cm="1">
        <f t="array" ref="AFN52">INDEX(AFN$13:AFN51,$B52+1,1)</f>
        <v>-</v>
      </c>
      <c r="AFO52" s="535" t="str" cm="1">
        <f t="array" ref="AFO52">INDEX(AFO$13:AFO51,$B52+1,1)</f>
        <v>-</v>
      </c>
      <c r="AFP52" s="535" t="str" cm="1">
        <f t="array" ref="AFP52">INDEX(AFP$13:AFP51,$B52+1,1)</f>
        <v>-</v>
      </c>
      <c r="AFQ52" s="535" t="str" cm="1">
        <f t="array" ref="AFQ52">INDEX(AFQ$13:AFQ51,$B52+1,1)</f>
        <v>-</v>
      </c>
      <c r="AFR52" s="535" t="str" cm="1">
        <f t="array" ref="AFR52">INDEX(AFR$13:AFR51,$B52+1,1)</f>
        <v>-</v>
      </c>
      <c r="AFS52" s="535" t="str" cm="1">
        <f t="array" ref="AFS52">INDEX(AFS$13:AFS51,$B52+1,1)</f>
        <v>-</v>
      </c>
      <c r="AFT52" s="535" t="str" cm="1">
        <f t="array" ref="AFT52">INDEX(AFT$13:AFT51,$B52+1,1)</f>
        <v>-</v>
      </c>
      <c r="AFU52" s="535" t="str" cm="1">
        <f t="array" ref="AFU52">INDEX(AFU$13:AFU51,$B52+1,1)</f>
        <v>-</v>
      </c>
      <c r="AFV52" s="535" t="str" cm="1">
        <f t="array" ref="AFV52">INDEX(AFV$13:AFV51,$B52+1,1)</f>
        <v>-</v>
      </c>
      <c r="AFW52" s="535" t="str" cm="1">
        <f t="array" ref="AFW52">INDEX(AFW$13:AFW51,$B52+1,1)</f>
        <v>-</v>
      </c>
      <c r="AFX52" s="535" t="str" cm="1">
        <f t="array" ref="AFX52">INDEX(AFX$13:AFX51,$B52+1,1)</f>
        <v>-</v>
      </c>
      <c r="AFY52" s="535" t="str" cm="1">
        <f t="array" ref="AFY52">INDEX(AFY$13:AFY51,$B52+1,1)</f>
        <v>-</v>
      </c>
      <c r="AFZ52" s="535" t="str" cm="1">
        <f t="array" ref="AFZ52">INDEX(AFZ$13:AFZ51,$B52+1,1)</f>
        <v>-</v>
      </c>
      <c r="AGA52" s="535" t="str" cm="1">
        <f t="array" ref="AGA52">INDEX(AGA$13:AGA51,$B52+1,1)</f>
        <v>-</v>
      </c>
      <c r="AGB52" s="535" t="str" cm="1">
        <f t="array" ref="AGB52">INDEX(AGB$13:AGB51,$B52+1,1)</f>
        <v>-</v>
      </c>
      <c r="AGC52" s="535" t="str" cm="1">
        <f t="array" ref="AGC52">INDEX(AGC$13:AGC51,$B52+1,1)</f>
        <v>-</v>
      </c>
      <c r="AGD52" s="535" t="str" cm="1">
        <f t="array" ref="AGD52">INDEX(AGD$13:AGD51,$B52+1,1)</f>
        <v>-</v>
      </c>
      <c r="AGE52" s="535" t="str" cm="1">
        <f t="array" ref="AGE52">INDEX(AGE$13:AGE51,$B52+1,1)</f>
        <v>-</v>
      </c>
      <c r="AGF52" s="535" t="str" cm="1">
        <f t="array" ref="AGF52">INDEX(AGF$13:AGF51,$B52+1,1)</f>
        <v>-</v>
      </c>
      <c r="AGG52" s="535" t="str" cm="1">
        <f t="array" ref="AGG52">INDEX(AGG$13:AGG51,$B52+1,1)</f>
        <v>-</v>
      </c>
      <c r="AGH52" s="535" t="str" cm="1">
        <f t="array" ref="AGH52">INDEX(AGH$13:AGH51,$B52+1,1)</f>
        <v>-</v>
      </c>
      <c r="AGI52" s="535" t="str" cm="1">
        <f t="array" ref="AGI52">INDEX(AGI$13:AGI51,$B52+1,1)</f>
        <v>-</v>
      </c>
      <c r="AGJ52" s="535" t="str" cm="1">
        <f t="array" ref="AGJ52">INDEX(AGJ$13:AGJ51,$B52+1,1)</f>
        <v>-</v>
      </c>
      <c r="AGK52" s="535" t="str" cm="1">
        <f t="array" ref="AGK52">INDEX(AGK$13:AGK51,$B52+1,1)</f>
        <v>-</v>
      </c>
      <c r="AGL52" s="535" t="str" cm="1">
        <f t="array" ref="AGL52">INDEX(AGL$13:AGL51,$B52+1,1)</f>
        <v>-</v>
      </c>
      <c r="AGM52" s="535" t="str" cm="1">
        <f t="array" ref="AGM52">INDEX(AGM$13:AGM51,$B52+1,1)</f>
        <v>-</v>
      </c>
      <c r="AGN52" s="535" t="str" cm="1">
        <f t="array" ref="AGN52">INDEX(AGN$13:AGN51,$B52+1,1)</f>
        <v>-</v>
      </c>
      <c r="AGO52" s="535" t="str" cm="1">
        <f t="array" ref="AGO52">INDEX(AGO$13:AGO51,$B52+1,1)</f>
        <v>-</v>
      </c>
      <c r="AGP52" s="535" t="str" cm="1">
        <f t="array" ref="AGP52">INDEX(AGP$13:AGP51,$B52+1,1)</f>
        <v>-</v>
      </c>
      <c r="AGQ52" s="535" t="str" cm="1">
        <f t="array" ref="AGQ52">INDEX(AGQ$13:AGQ51,$B52+1,1)</f>
        <v>-</v>
      </c>
      <c r="AGR52" s="535" t="str" cm="1">
        <f t="array" ref="AGR52">INDEX(AGR$13:AGR51,$B52+1,1)</f>
        <v>-</v>
      </c>
      <c r="AGS52" s="535" t="str" cm="1">
        <f t="array" ref="AGS52">INDEX(AGS$13:AGS51,$B52+1,1)</f>
        <v>-</v>
      </c>
      <c r="AGT52" s="535" t="str" cm="1">
        <f t="array" ref="AGT52">INDEX(AGT$13:AGT51,$B52+1,1)</f>
        <v>-</v>
      </c>
      <c r="AGU52" s="535" t="str" cm="1">
        <f t="array" ref="AGU52">INDEX(AGU$13:AGU51,$B52+1,1)</f>
        <v>-</v>
      </c>
      <c r="AGV52" s="535" t="str" cm="1">
        <f t="array" ref="AGV52">INDEX(AGV$13:AGV51,$B52+1,1)</f>
        <v>-</v>
      </c>
      <c r="AGW52" s="535" t="str" cm="1">
        <f t="array" ref="AGW52">INDEX(AGW$13:AGW51,$B52+1,1)</f>
        <v>-</v>
      </c>
      <c r="AGX52" s="535" t="str" cm="1">
        <f t="array" ref="AGX52">INDEX(AGX$13:AGX51,$B52+1,1)</f>
        <v>-</v>
      </c>
      <c r="AGY52" s="535" t="str" cm="1">
        <f t="array" ref="AGY52">INDEX(AGY$13:AGY51,$B52+1,1)</f>
        <v>-</v>
      </c>
      <c r="AGZ52" s="535" t="str" cm="1">
        <f t="array" ref="AGZ52">INDEX(AGZ$13:AGZ51,$B52+1,1)</f>
        <v>-</v>
      </c>
      <c r="AHA52" s="535" t="str" cm="1">
        <f t="array" ref="AHA52">INDEX(AHA$13:AHA51,$B52+1,1)</f>
        <v>-</v>
      </c>
      <c r="AHB52" s="535" t="str" cm="1">
        <f t="array" ref="AHB52">INDEX(AHB$13:AHB51,$B52+1,1)</f>
        <v>-</v>
      </c>
      <c r="AHC52" s="535" t="str" cm="1">
        <f t="array" ref="AHC52">INDEX(AHC$13:AHC51,$B52+1,1)</f>
        <v>-</v>
      </c>
      <c r="AHD52" s="535" cm="1">
        <f t="array" ref="AHD52">INDEX(AHD$13:AHD51,$B52+1,1)</f>
        <v>0</v>
      </c>
      <c r="AHE52" s="483">
        <v>0</v>
      </c>
    </row>
    <row r="53" spans="1:889" outlineLevel="1">
      <c r="A53" s="18">
        <f t="shared" ref="A53:A109" si="241">ROW(A53)-ROW($A$13)</f>
        <v>40</v>
      </c>
      <c r="B53" s="18">
        <f>$A$50</f>
        <v>37</v>
      </c>
      <c r="C53">
        <v>7</v>
      </c>
      <c r="D53" s="17" t="str" cm="1">
        <f t="array" ref="D53">INDEX(D$13:D52,$B53+1,1)</f>
        <v>GSW</v>
      </c>
      <c r="E53" t="b">
        <v>1</v>
      </c>
      <c r="F53" t="b">
        <v>0</v>
      </c>
      <c r="G53" t="b">
        <v>1</v>
      </c>
      <c r="H53" s="18"/>
      <c r="I53" s="18"/>
      <c r="J53" s="18"/>
      <c r="K53" s="22">
        <v>1</v>
      </c>
      <c r="L53" s="22">
        <f>d.Region</f>
        <v>2</v>
      </c>
      <c r="M53" s="535" cm="1">
        <f t="array" ref="M53">INDEX(M$13:M52,$B53+1,1)</f>
        <v>0</v>
      </c>
      <c r="N53" s="22">
        <v>3</v>
      </c>
      <c r="O53" s="22">
        <v>2</v>
      </c>
      <c r="P53" s="18"/>
      <c r="Q53" s="18"/>
      <c r="R53" s="22">
        <v>1</v>
      </c>
      <c r="S53" s="18"/>
      <c r="T53" s="411">
        <f t="shared" si="149"/>
        <v>2</v>
      </c>
      <c r="U53" s="411">
        <f t="shared" si="150"/>
        <v>2</v>
      </c>
      <c r="V53" s="411">
        <f t="shared" si="230"/>
        <v>2</v>
      </c>
      <c r="W53" s="773" t="b">
        <f t="shared" si="215"/>
        <v>0</v>
      </c>
      <c r="X53" s="772" t="b">
        <f t="shared" si="225"/>
        <v>1</v>
      </c>
      <c r="Y53" s="772" t="b">
        <f t="shared" si="225"/>
        <v>1</v>
      </c>
      <c r="Z53" s="791" t="b" cm="1">
        <f t="array" ref="Z53">INDEX(Z$13:Z52,$B53+1,1)</f>
        <v>0</v>
      </c>
      <c r="AA53" s="411">
        <f t="shared" si="153"/>
        <v>6</v>
      </c>
      <c r="AB53" s="411">
        <f t="shared" si="154"/>
        <v>6</v>
      </c>
      <c r="AC53" s="411"/>
      <c r="AD53" s="411">
        <f t="shared" si="155"/>
        <v>6</v>
      </c>
      <c r="AE53" s="111"/>
      <c r="AF53" s="111"/>
      <c r="AG53" s="111"/>
      <c r="AH53" s="111"/>
      <c r="AI53" s="535" cm="1">
        <f t="array" ref="AI53">INDEX(AI$13:AI52,$B53+1,1)</f>
        <v>2</v>
      </c>
      <c r="AJ53" s="535" cm="1">
        <f t="array" ref="AJ53">INDEX(AJ$13:AJ52,$B53+1,1)</f>
        <v>1</v>
      </c>
      <c r="AK53" s="22">
        <v>2</v>
      </c>
      <c r="AL53" s="18"/>
      <c r="AM53" s="18"/>
      <c r="AN53" s="811" t="b" cm="1">
        <f t="array" ref="AN53">INDEX(AN$13:AN52,$B53+1,1)</f>
        <v>0</v>
      </c>
      <c r="AO53" s="535" t="str" cm="1">
        <f t="array" ref="AO53">INDEX(AO$13:AO52,$B53+1,1)</f>
        <v/>
      </c>
      <c r="AP53" s="535" t="str" cm="1">
        <f t="array" ref="AP53">INDEX(AP$13:AP52,$B53+1,1)</f>
        <v/>
      </c>
      <c r="AQ53" s="535" cm="1">
        <f t="array" ref="AQ53">INDEX(AQ$13:AQ52,$B53+1,1)</f>
        <v>1</v>
      </c>
      <c r="AR53" s="535" cm="1">
        <f t="array" ref="AR53">INDEX(AR$13:AR52,$B53+1,1)</f>
        <v>1</v>
      </c>
      <c r="AS53" s="111"/>
      <c r="AT53" s="111"/>
      <c r="AU53" s="111"/>
      <c r="AV53" s="111"/>
      <c r="AW53" s="111"/>
      <c r="AX53" s="111"/>
      <c r="AY53" s="111"/>
      <c r="AZ53" s="111"/>
      <c r="BA53" s="18"/>
      <c r="BB53" s="18"/>
      <c r="BC53" s="200" t="str">
        <f>CHOOSE($K53+1,"CSIRO","MU","NFS")&amp;" Excel feed supply"</f>
        <v>MU Excel feed supply</v>
      </c>
      <c r="BD53" s="8" t="str">
        <f ca="1">IF(COUNTIF($BC$13:$BC53,$BC53)=1,"-","Dup")</f>
        <v>-</v>
      </c>
      <c r="BE53" s="18"/>
      <c r="BF53" s="535" t="b" cm="1">
        <f t="array" ref="BF53">INDEX(BF$13:BF52,$B53+1,1)</f>
        <v>1</v>
      </c>
      <c r="BG53" s="535" t="b" cm="1">
        <f t="array" ref="BG53">INDEX(BG$13:BG52,$B53+1,1)</f>
        <v>1</v>
      </c>
      <c r="BH53" s="535" t="b" cm="1">
        <f t="array" ref="BH53">INDEX(BH$13:BH52,$B53+1,1)</f>
        <v>1</v>
      </c>
      <c r="BI53" s="535" t="b" cm="1">
        <f t="array" ref="BI53">INDEX(BI$13:BI52,$B53+1,1)</f>
        <v>1</v>
      </c>
      <c r="BJ53" s="535" t="b" cm="1">
        <f t="array" ref="BJ53">INDEX(BJ$13:BJ52,$B53+1,1)</f>
        <v>1</v>
      </c>
      <c r="BK53" s="535" t="b" cm="1">
        <f t="array" ref="BK53">INDEX(BK$13:BK52,$B53+1,1)</f>
        <v>1</v>
      </c>
      <c r="BL53" s="535" t="b" cm="1">
        <f t="array" ref="BL53">INDEX(BL$13:BL52,$B53+1,1)</f>
        <v>1</v>
      </c>
      <c r="BM53" s="535" t="b" cm="1">
        <f t="array" ref="BM53">INDEX(BM$13:BM52,$B53+1,1)</f>
        <v>1</v>
      </c>
      <c r="BN53" s="535" t="b" cm="1">
        <f t="array" ref="BN53">INDEX(BN$13:BN52,$B53+1,1)</f>
        <v>1</v>
      </c>
      <c r="BO53" s="18"/>
      <c r="BP53" s="535" t="b" cm="1">
        <f t="array" ref="BP53">INDEX(BP$13:BP52,$B53+1,1)</f>
        <v>1</v>
      </c>
      <c r="BQ53" s="535" t="str" cm="1">
        <f t="array" ref="BQ53">INDEX(BQ$13:BQ52,$B53+1,1)</f>
        <v>-</v>
      </c>
      <c r="BR53" s="535" t="b" cm="1">
        <f t="array" ref="BR53">INDEX(BR$13:BR52,$B53+1,1)</f>
        <v>0</v>
      </c>
      <c r="BS53" s="535" t="str" cm="1">
        <f t="array" ref="BS53">INDEX(BS$13:BS52,$B53+1,1)</f>
        <v>-</v>
      </c>
      <c r="BT53" s="535" t="str" cm="1">
        <f t="array" ref="BT53">INDEX(BT$13:BT52,$B53+1,1)</f>
        <v>-</v>
      </c>
      <c r="BU53" s="535" t="str" cm="1">
        <f t="array" ref="BU53">INDEX(BU$13:BU52,$B53+1,1)</f>
        <v>-</v>
      </c>
      <c r="BV53" s="535" t="str" cm="1">
        <f t="array" ref="BV53">INDEX(BV$13:BV52,$B53+1,1)</f>
        <v>-</v>
      </c>
      <c r="BW53" s="535" t="str" cm="1">
        <f t="array" ref="BW53">INDEX(BW$13:BW52,$B53+1,1)</f>
        <v>-</v>
      </c>
      <c r="BX53" s="535" t="str" cm="1">
        <f t="array" ref="BX53">INDEX(BX$13:BX52,$B53+1,1)</f>
        <v>-</v>
      </c>
      <c r="BY53" s="535" t="str" cm="1">
        <f t="array" ref="BY53">INDEX(BY$13:BY52,$B53+1,1)</f>
        <v>-</v>
      </c>
      <c r="BZ53" s="535" t="str" cm="1">
        <f t="array" ref="BZ53">INDEX(BZ$13:BZ52,$B53+1,1)</f>
        <v>-</v>
      </c>
      <c r="CA53" s="535" t="str" cm="1">
        <f t="array" ref="CA53">INDEX(CA$13:CA52,$B53+1,1)</f>
        <v>-</v>
      </c>
      <c r="CB53" s="535" t="b" cm="1">
        <f t="array" ref="CB53">INDEX(CB$13:CB52,$B53+1,1)</f>
        <v>0</v>
      </c>
      <c r="CC53" s="535" cm="1">
        <f t="array" ref="CC53">INDEX(CC$13:CC52,$B53+1,1)</f>
        <v>0</v>
      </c>
      <c r="CD53" s="535" t="str" cm="1">
        <f t="array" ref="CD53">INDEX(CD$13:CD52,$B53+1,1)</f>
        <v>-</v>
      </c>
      <c r="CE53" s="535" t="str" cm="1">
        <f t="array" ref="CE53">INDEX(CE$13:CE52,$B53+1,1)</f>
        <v>-</v>
      </c>
      <c r="CF53" s="535" t="str" cm="1">
        <f t="array" ref="CF53">INDEX(CF$13:CF52,$B53+1,1)</f>
        <v>-</v>
      </c>
      <c r="CG53" s="535" t="b" cm="1">
        <f t="array" ref="CG53">INDEX(CG$13:CG52,$B53+1,1)</f>
        <v>1</v>
      </c>
      <c r="CH53" s="535" t="str" cm="1">
        <f t="array" ref="CH53">INDEX(CH$13:CH52,$B53+1,1)</f>
        <v>-</v>
      </c>
      <c r="CI53" s="535" t="str" cm="1">
        <f t="array" ref="CI53">INDEX(CI$13:CI52,$B53+1,1)</f>
        <v>-</v>
      </c>
      <c r="CJ53" s="535" t="str" cm="1">
        <f t="array" ref="CJ53">INDEX(CJ$13:CJ52,$B53+1,1)</f>
        <v>-</v>
      </c>
      <c r="CK53" s="18"/>
      <c r="CL53" s="22" t="b">
        <v>1</v>
      </c>
      <c r="CM53" s="535" t="str" cm="1">
        <f t="array" ref="CM53">INDEX(CM$13:CM52,$B53+1,1)</f>
        <v>-</v>
      </c>
      <c r="CN53" s="411" t="str">
        <f t="shared" ca="1" si="159"/>
        <v>-</v>
      </c>
      <c r="CO53" s="411">
        <f t="shared" si="231"/>
        <v>1</v>
      </c>
      <c r="CP53" s="411">
        <f t="shared" si="231"/>
        <v>1</v>
      </c>
      <c r="CQ53" s="535" t="str" cm="1">
        <f t="array" ref="CQ53">INDEX(CQ$13:CQ52,$B53+1,1)</f>
        <v>-</v>
      </c>
      <c r="CR53" s="535" t="str" cm="1">
        <f t="array" ref="CR53">INDEX(CR$13:CR52,$B53+1,1)</f>
        <v>-</v>
      </c>
      <c r="CS53" s="535" t="str" cm="1">
        <f t="array" ref="CS53">INDEX(CS$13:CS52,$B53+1,1)</f>
        <v>-</v>
      </c>
      <c r="CT53" s="535" t="str" cm="1">
        <f t="array" ref="CT53">INDEX(CT$13:CT52,$B53+1,1)</f>
        <v>-</v>
      </c>
      <c r="CU53" s="411" t="str">
        <f t="shared" ca="1" si="161"/>
        <v>-</v>
      </c>
      <c r="CV53" s="411">
        <f t="shared" si="232"/>
        <v>1</v>
      </c>
      <c r="CW53" s="411">
        <f t="shared" si="232"/>
        <v>1</v>
      </c>
      <c r="CX53" s="535" t="str" cm="1">
        <f t="array" ref="CX53">INDEX(CX$13:CX52,$B53+1,1)</f>
        <v>-</v>
      </c>
      <c r="CY53" s="535" t="str" cm="1">
        <f t="array" ref="CY53">INDEX(CY$13:CY52,$B53+1,1)</f>
        <v>-</v>
      </c>
      <c r="CZ53" s="411" t="str">
        <f t="shared" ca="1" si="163"/>
        <v>-</v>
      </c>
      <c r="DA53" s="411">
        <f t="shared" si="164"/>
        <v>1</v>
      </c>
      <c r="DB53" s="535" t="str" cm="1">
        <f t="array" ref="DB53">INDEX(DB$13:DB52,$B53+1,1)</f>
        <v>-</v>
      </c>
      <c r="DC53" s="535" t="str" cm="1">
        <f t="array" ref="DC53">INDEX(DC$13:DC52,$B53+1,1)</f>
        <v>-</v>
      </c>
      <c r="DD53" s="411">
        <f t="shared" si="165"/>
        <v>1</v>
      </c>
      <c r="DE53" s="535" t="str" cm="1">
        <f t="array" ref="DE53">INDEX(DE$13:DE52,$B53+1,1)</f>
        <v>-</v>
      </c>
      <c r="DF53" s="535" t="str" cm="1">
        <f t="array" ref="DF53">INDEX(DF$13:DF52,$B53+1,1)</f>
        <v>-</v>
      </c>
      <c r="DG53" s="411" t="str">
        <f t="shared" ca="1" si="166"/>
        <v>-</v>
      </c>
      <c r="DH53" s="411">
        <f t="shared" si="233"/>
        <v>1</v>
      </c>
      <c r="DI53" s="411">
        <f t="shared" si="233"/>
        <v>1</v>
      </c>
      <c r="DJ53" s="535" cm="1">
        <f t="array" ref="DJ53">INDEX(DJ$13:DJ52,$B53+1,1)</f>
        <v>720</v>
      </c>
      <c r="DK53" s="535" cm="1">
        <f t="array" ref="DK53">INDEX(DK$13:DK52,$B53+1,1)</f>
        <v>720</v>
      </c>
      <c r="DL53" s="18"/>
      <c r="DM53" s="22" t="b">
        <v>0</v>
      </c>
      <c r="DN53" s="22" t="b">
        <v>1</v>
      </c>
      <c r="DO53" s="22" t="b">
        <v>1</v>
      </c>
      <c r="DP53" s="538" t="str">
        <f>DP$14</f>
        <v>-</v>
      </c>
      <c r="DQ53" s="539">
        <v>0</v>
      </c>
      <c r="DR53" s="535" cm="1">
        <f t="array" ref="DR53">INDEX(DR$13:DR52,$B53+1,1)</f>
        <v>1</v>
      </c>
      <c r="DS53" s="535" cm="1">
        <f t="array" ref="DS53">INDEX(DS$13:DS52,$B53+1,1)</f>
        <v>1</v>
      </c>
      <c r="DT53" s="535" cm="1">
        <f t="array" ref="DT53">INDEX(DT$13:DT52,$B53+1,1)</f>
        <v>1</v>
      </c>
      <c r="DU53" s="535" t="str" cm="1">
        <f t="array" ref="DU53">INDEX(DU$13:DU52,$B53+1,1)</f>
        <v>-</v>
      </c>
      <c r="DV53" s="535" t="str" cm="1">
        <f t="array" ref="DV53">INDEX(DV$13:DV52,$B53+1,1)</f>
        <v>-</v>
      </c>
      <c r="DW53" s="535" t="str" cm="1">
        <f t="array" ref="DW53">INDEX(DW$13:DW52,$B53+1,1)</f>
        <v>-</v>
      </c>
      <c r="DX53" s="535" t="str" cm="1">
        <f t="array" ref="DX53">INDEX(DX$13:DX52,$B53+1,1)</f>
        <v>-</v>
      </c>
      <c r="DY53" s="535" t="str" cm="1">
        <f t="array" ref="DY53">INDEX(DY$13:DY52,$B53+1,1)</f>
        <v>-</v>
      </c>
      <c r="DZ53" s="535" t="b" cm="1">
        <f t="array" ref="DZ53">INDEX(DZ$13:DZ52,$B53+1,1)</f>
        <v>0</v>
      </c>
      <c r="EA53" s="535" t="str" cm="1">
        <f t="array" ref="EA53">INDEX(EA$13:EA52,$B53+1,1)</f>
        <v>-</v>
      </c>
      <c r="EB53" s="535" t="str" cm="1">
        <f t="array" ref="EB53">INDEX(EB$13:EB52,$B53+1,1)</f>
        <v>-</v>
      </c>
      <c r="EC53" s="535" t="str" cm="1">
        <f t="array" ref="EC53">INDEX(EC$13:EC52,$B53+1,1)</f>
        <v>-</v>
      </c>
      <c r="ED53" s="535" t="str" cm="1">
        <f t="array" ref="ED53">INDEX(ED$13:ED52,$B53+1,1)</f>
        <v>-</v>
      </c>
      <c r="EE53" s="535" cm="1">
        <f t="array" ref="EE53">INDEX(EE$13:EE52,$B53+1,1)</f>
        <v>500</v>
      </c>
      <c r="EF53" s="535" cm="1">
        <f t="array" ref="EF53">INDEX(EF$13:EF52,$B53+1,1)</f>
        <v>500</v>
      </c>
      <c r="EG53" s="535" t="str" cm="1">
        <f t="array" ref="EG53">INDEX(EG$13:EG52,$B53+1,1)</f>
        <v>-</v>
      </c>
      <c r="EH53" s="535" t="str" cm="1">
        <f t="array" ref="EH53">INDEX(EH$13:EH52,$B53+1,1)</f>
        <v>-</v>
      </c>
      <c r="EI53" s="535" t="str" cm="1">
        <f t="array" ref="EI53">INDEX(EI$13:EI52,$B53+1,1)</f>
        <v>-</v>
      </c>
      <c r="EJ53" s="535" cm="1">
        <f t="array" ref="EJ53">INDEX(EJ$13:EJ52,$B53+1,1)</f>
        <v>0</v>
      </c>
      <c r="EK53" s="535" cm="1">
        <f t="array" ref="EK53">INDEX(EK$13:EK52,$B53+1,1)</f>
        <v>999999</v>
      </c>
      <c r="EL53" s="535" cm="1">
        <f t="array" ref="EL53">INDEX(EL$13:EL52,$B53+1,1)</f>
        <v>999999</v>
      </c>
      <c r="EM53" s="535" cm="1">
        <f t="array" ref="EM53">INDEX(EM$13:EM52,$B53+1,1)</f>
        <v>999999</v>
      </c>
      <c r="EN53" s="535" cm="1">
        <f t="array" ref="EN53">INDEX(EN$13:EN52,$B53+1,1)</f>
        <v>999999</v>
      </c>
      <c r="EO53" s="535" cm="1">
        <f t="array" ref="EO53">INDEX(EO$13:EO52,$B53+1,1)</f>
        <v>999999</v>
      </c>
      <c r="EP53" s="535" cm="1">
        <f t="array" ref="EP53">INDEX(EP$13:EP52,$B53+1,1)</f>
        <v>999999</v>
      </c>
      <c r="EQ53" s="535" cm="1">
        <f t="array" ref="EQ53">INDEX(EQ$13:EQ52,$B53+1,1)</f>
        <v>999999</v>
      </c>
      <c r="ER53" s="535" cm="1">
        <f t="array" ref="ER53">INDEX(ER$13:ER52,$B53+1,1)</f>
        <v>999999</v>
      </c>
      <c r="ES53" s="535" cm="1">
        <f t="array" ref="ES53">INDEX(ES$13:ES52,$B53+1,1)</f>
        <v>999999</v>
      </c>
      <c r="ET53" s="535" cm="1">
        <f t="array" ref="ET53">INDEX(ET$13:ET52,$B53+1,1)</f>
        <v>999999</v>
      </c>
      <c r="EU53" s="535" cm="1">
        <f t="array" ref="EU53">INDEX(EU$13:EU52,$B53+1,1)</f>
        <v>999999</v>
      </c>
      <c r="EV53" s="535" cm="1">
        <f t="array" ref="EV53">INDEX(EV$13:EV52,$B53+1,1)</f>
        <v>999999</v>
      </c>
      <c r="EW53" s="777">
        <f t="shared" si="226"/>
        <v>0</v>
      </c>
      <c r="EX53" s="777">
        <f t="shared" si="226"/>
        <v>0</v>
      </c>
      <c r="EY53" s="777">
        <f t="shared" si="226"/>
        <v>999999</v>
      </c>
      <c r="EZ53" s="535" t="str" cm="1">
        <f t="array" ref="EZ53">INDEX(EZ$13:EZ52,$B53+1,1)</f>
        <v>-</v>
      </c>
      <c r="FA53" s="535" t="str" cm="1">
        <f t="array" ref="FA53">INDEX(FA$13:FA52,$B53+1,1)</f>
        <v>-</v>
      </c>
      <c r="FB53" s="411" t="str">
        <f t="shared" si="227"/>
        <v>-</v>
      </c>
      <c r="FC53" s="411" t="str">
        <f t="shared" si="227"/>
        <v>-</v>
      </c>
      <c r="FD53" s="776">
        <f t="shared" si="192"/>
        <v>0</v>
      </c>
      <c r="FE53" s="774">
        <f t="shared" si="193"/>
        <v>999999</v>
      </c>
      <c r="FF53" s="775">
        <f t="shared" si="194"/>
        <v>999999</v>
      </c>
      <c r="FG53" s="535" t="str" cm="1">
        <f t="array" ref="FG53">INDEX(FG$13:FG52,$B53+1,1)</f>
        <v>-</v>
      </c>
      <c r="FH53" s="723" cm="1">
        <f t="array" ref="FH53">IF(FG53&lt;&gt;"-",FG53,INDEX(i.ELMatedEst,$AA53+1,$T53))</f>
        <v>0</v>
      </c>
      <c r="FI53" s="535" t="str" cm="1">
        <f t="array" ref="FI53">INDEX(FI$13:FI52,$B53+1,1)</f>
        <v>-</v>
      </c>
      <c r="FJ53" s="535" t="str" cm="1">
        <f t="array" ref="FJ53">INDEX(FJ$13:FJ52,$B53+1,1)</f>
        <v>-</v>
      </c>
      <c r="FK53" s="535" cm="1">
        <f t="array" ref="FK53">INDEX(FK$13:FK52,$B53+1,1)</f>
        <v>0</v>
      </c>
      <c r="FL53" s="535" cm="1">
        <f t="array" ref="FL53">INDEX(FL$13:FL52,$B53+1,1)</f>
        <v>0</v>
      </c>
      <c r="FM53" s="535" cm="1">
        <f t="array" ref="FM53">INDEX(FM$13:FM52,$B53+1,1)</f>
        <v>1</v>
      </c>
      <c r="FN53" s="662">
        <f t="shared" si="205"/>
        <v>0.12</v>
      </c>
      <c r="FO53" s="662">
        <f>INDEX(CHOOSE($N53,DataAutumn!i.EL_PropnSold,DataWinter!i.EL_PropnSold,DataSpring!i.EL_PropnSold),$AI53,$T53)*INDEX(i.ELMatedEst,$AB53+1,$T53)*i.dAdultRR_ELPropSold
+INDEX(i.dryman,($AJ53-1)*4+$AI53,FO$7)</f>
        <v>0</v>
      </c>
      <c r="FP53" s="662">
        <f>INDEX(CHOOSE($N53,DataAutumn!i.EL_PropnSold,DataWinter!i.EL_PropnSold,DataSpring!i.EL_PropnSold),$AI53,$T53)*INDEX(i.ELMatedEst,$AB53+1,$T53)*i.dAdultRR_ELPropSold
+INDEX(i.dryman,($AJ53-1)*4+$AI53,FP$7)</f>
        <v>3.125E-2</v>
      </c>
      <c r="FQ53" s="662">
        <f>INDEX(CHOOSE($N53,DataAutumn!i.EL_PropnSold,DataWinter!i.EL_PropnSold,DataSpring!i.EL_PropnSold),$AI53,$T53)*INDEX(i.ELMatedEst,$AB53+1,$T53)*i.dAdultRR_ELPropSold
+INDEX(i.dryman,($AJ53-1)*4+$AI53,FQ$7)</f>
        <v>3.125E-2</v>
      </c>
      <c r="FR53" s="662">
        <f>INDEX(CHOOSE($N53,DataAutumn!i.EL_PropnSold,DataWinter!i.EL_PropnSold,DataSpring!i.EL_PropnSold),$AI53,$T53)*INDEX(i.ELMatedEst,$AB53+1,$T53)*i.dAdultRR_ELPropSold
+INDEX(i.dryman,($AJ53-1)*4+$AI53,FR$7)</f>
        <v>3.125E-2</v>
      </c>
      <c r="FS53" s="663">
        <f>INDEX(CHOOSE($N53,DataAutumn!i.EL_PropnSold,DataWinter!i.EL_PropnSold,DataSpring!i.EL_PropnSold),$AI53,$T53)*INDEX(i.ELMatedEst,$AB53+1,$T53)*i.dAdultLSurv_ELPropSold</f>
        <v>0</v>
      </c>
      <c r="FT53" s="411" t="b">
        <f t="shared" si="234"/>
        <v>0</v>
      </c>
      <c r="FU53" s="411" t="b">
        <f t="shared" si="234"/>
        <v>0</v>
      </c>
      <c r="FV53" s="411" t="b">
        <f t="shared" si="234"/>
        <v>1</v>
      </c>
      <c r="FW53" s="411" t="b">
        <f t="shared" si="234"/>
        <v>0</v>
      </c>
      <c r="FX53" s="411">
        <f t="shared" si="228"/>
        <v>1</v>
      </c>
      <c r="FY53" s="411">
        <f t="shared" si="228"/>
        <v>0</v>
      </c>
      <c r="FZ53" s="411" t="b">
        <f t="shared" si="208"/>
        <v>0</v>
      </c>
      <c r="GA53" s="411" t="b">
        <f t="shared" si="229"/>
        <v>0</v>
      </c>
      <c r="GB53" s="411" t="b">
        <f t="shared" si="229"/>
        <v>0</v>
      </c>
      <c r="GC53" s="411" t="b">
        <f t="shared" si="229"/>
        <v>1</v>
      </c>
      <c r="GD53" s="87">
        <f t="shared" si="235"/>
        <v>2</v>
      </c>
      <c r="GE53" s="87">
        <f t="shared" si="235"/>
        <v>2</v>
      </c>
      <c r="GF53" s="535" cm="1">
        <f t="array" ref="GF53">INDEX(GF$13:GF52,$B53+1,1)</f>
        <v>1</v>
      </c>
      <c r="GG53" s="535" cm="1">
        <f t="array" ref="GG53">INDEX(GG$13:GG52,$B53+1,1)</f>
        <v>1</v>
      </c>
      <c r="GH53" s="535" cm="1">
        <f t="array" ref="GH53">INDEX(GH$13:GH52,$B53+1,1)</f>
        <v>1</v>
      </c>
      <c r="GI53" s="535" cm="1">
        <f t="array" ref="GI53">INDEX(GI$13:GI52,$B53+1,1)</f>
        <v>1</v>
      </c>
      <c r="GJ53" s="535" t="str" cm="1">
        <f t="array" ref="GJ53">INDEX(GJ$13:GJ52,$B53+1,1)</f>
        <v>-</v>
      </c>
      <c r="GK53" s="535" t="str" cm="1">
        <f t="array" ref="GK53">INDEX(GK$13:GK52,$B53+1,1)</f>
        <v>-</v>
      </c>
      <c r="GL53" s="535" t="str" cm="1">
        <f t="array" ref="GL53">INDEX(GL$13:GL52,$B53+1,1)</f>
        <v>-</v>
      </c>
      <c r="GM53" s="535" t="str" cm="1">
        <f t="array" ref="GM53">INDEX(GM$13:GM52,$B53+1,1)</f>
        <v>-</v>
      </c>
      <c r="GN53" s="535" t="b" cm="1">
        <f t="array" ref="GN53">INDEX(GN$13:GN52,$B53+1,1)</f>
        <v>0</v>
      </c>
      <c r="GO53" s="87">
        <f t="shared" si="236"/>
        <v>1</v>
      </c>
      <c r="GP53" s="87">
        <f t="shared" si="236"/>
        <v>1</v>
      </c>
      <c r="GQ53" s="87">
        <f t="shared" si="236"/>
        <v>1</v>
      </c>
      <c r="GR53" s="87">
        <f t="shared" si="236"/>
        <v>1</v>
      </c>
      <c r="GS53" s="87">
        <f t="shared" si="236"/>
        <v>1</v>
      </c>
      <c r="GT53" s="87">
        <f t="shared" si="236"/>
        <v>1</v>
      </c>
      <c r="GU53" s="87">
        <f t="shared" si="236"/>
        <v>1</v>
      </c>
      <c r="GV53" s="87">
        <f t="shared" si="236"/>
        <v>1</v>
      </c>
      <c r="GW53" s="411" cm="1">
        <f t="array" ref="GW53">INDEX(i.dse_type,1,$L53)</f>
        <v>0</v>
      </c>
      <c r="GX53" s="535" t="str" cm="1">
        <f t="array" ref="GX53">INDEX(GX$13:GX52,$B53+1,1)</f>
        <v>-</v>
      </c>
      <c r="GY53" s="535" t="str" cm="1">
        <f t="array" ref="GY53">INDEX(GY$13:GY52,$B53+1,1)</f>
        <v>-</v>
      </c>
      <c r="GZ53" s="535" t="str" cm="1">
        <f t="array" ref="GZ53">INDEX(GZ$13:GZ52,$B53+1,1)</f>
        <v>-</v>
      </c>
      <c r="HA53" s="18"/>
      <c r="HB53" s="535" t="str" cm="1">
        <f t="array" ref="HB53">INDEX(HB$13:HB52,$B53+1,1)</f>
        <v>-</v>
      </c>
      <c r="HC53" s="535" t="str" cm="1">
        <f t="array" ref="HC53">INDEX(HC$13:HC52,$B53+1,1)</f>
        <v>-</v>
      </c>
      <c r="HD53" s="535" cm="1">
        <f t="array" ref="HD53">INDEX(HD$13:HD52,$B53+1,1)</f>
        <v>0</v>
      </c>
      <c r="HE53" s="535" cm="1">
        <f t="array" ref="HE53">INDEX(HE$13:HE52,$B53+1,1)</f>
        <v>0</v>
      </c>
      <c r="HF53" s="535" cm="1">
        <f t="array" ref="HF53">INDEX(HF$13:HF52,$B53+1,1)</f>
        <v>0</v>
      </c>
      <c r="HG53" s="535" cm="1">
        <f t="array" ref="HG53">INDEX(HG$13:HG52,$B53+1,1)</f>
        <v>0</v>
      </c>
      <c r="HH53" s="535" cm="1">
        <f t="array" ref="HH53">INDEX(HH$13:HH52,$B53+1,1)</f>
        <v>0</v>
      </c>
      <c r="HI53" s="535" cm="1">
        <f t="array" ref="HI53">INDEX(HI$13:HI52,$B53+1,1)</f>
        <v>0</v>
      </c>
      <c r="HJ53" s="535" cm="1">
        <f t="array" ref="HJ53">INDEX(HJ$13:HJ52,$B53+1,1)</f>
        <v>0</v>
      </c>
      <c r="HK53" s="535" cm="1">
        <f t="array" ref="HK53">INDEX(HK$13:HK52,$B53+1,1)</f>
        <v>0</v>
      </c>
      <c r="HL53" s="535" cm="1">
        <f t="array" ref="HL53">INDEX(HL$13:HL52,$B53+1,1)</f>
        <v>0</v>
      </c>
      <c r="HM53" s="535" cm="1">
        <f t="array" ref="HM53">INDEX(HM$13:HM52,$B53+1,1)</f>
        <v>0</v>
      </c>
      <c r="HN53" s="535" cm="1">
        <f t="array" ref="HN53">INDEX(HN$13:HN52,$B53+1,1)</f>
        <v>0</v>
      </c>
      <c r="HO53" s="535" cm="1">
        <f t="array" ref="HO53">INDEX(HO$13:HO52,$B53+1,1)</f>
        <v>0</v>
      </c>
      <c r="HP53" s="535" cm="1">
        <f t="array" ref="HP53">INDEX(HP$13:HP52,$B53+1,1)</f>
        <v>0</v>
      </c>
      <c r="HQ53" s="535" cm="1">
        <f t="array" ref="HQ53">INDEX(HQ$13:HQ52,$B53+1,1)</f>
        <v>0</v>
      </c>
      <c r="HR53" s="535" cm="1">
        <f t="array" ref="HR53">INDEX(HR$13:HR52,$B53+1,1)</f>
        <v>0</v>
      </c>
      <c r="HS53" s="535" cm="1">
        <f t="array" ref="HS53">INDEX(HS$13:HS52,$B53+1,1)</f>
        <v>0</v>
      </c>
      <c r="HT53" s="535" cm="1">
        <f t="array" ref="HT53">INDEX(HT$13:HT52,$B53+1,1)</f>
        <v>0</v>
      </c>
      <c r="HU53" s="535" cm="1">
        <f t="array" ref="HU53">INDEX(HU$13:HU52,$B53+1,1)</f>
        <v>0</v>
      </c>
      <c r="HV53" s="535" cm="1">
        <f t="array" ref="HV53">INDEX(HV$13:HV52,$B53+1,1)</f>
        <v>0</v>
      </c>
      <c r="HW53" s="535" cm="1">
        <f t="array" ref="HW53">INDEX(HW$13:HW52,$B53+1,1)</f>
        <v>0</v>
      </c>
      <c r="HX53" s="535" cm="1">
        <f t="array" ref="HX53">INDEX(HX$13:HX52,$B53+1,1)</f>
        <v>0</v>
      </c>
      <c r="HY53" s="535" cm="1">
        <f t="array" ref="HY53">INDEX(HY$13:HY52,$B53+1,1)</f>
        <v>0</v>
      </c>
      <c r="HZ53" s="535" cm="1">
        <f t="array" ref="HZ53">INDEX(HZ$13:HZ52,$B53+1,1)</f>
        <v>0</v>
      </c>
      <c r="IA53" s="535" cm="1">
        <f t="array" ref="IA53">INDEX(IA$13:IA52,$B53+1,1)</f>
        <v>0</v>
      </c>
      <c r="IB53" s="535" cm="1">
        <f t="array" ref="IB53">INDEX(IB$13:IB52,$B53+1,1)</f>
        <v>0</v>
      </c>
      <c r="IC53" s="535" cm="1">
        <f t="array" ref="IC53">INDEX(IC$13:IC52,$B53+1,1)</f>
        <v>0</v>
      </c>
      <c r="ID53" s="535" cm="1">
        <f t="array" ref="ID53">INDEX(ID$13:ID52,$B53+1,1)</f>
        <v>0</v>
      </c>
      <c r="IE53" s="535" cm="1">
        <f t="array" ref="IE53">INDEX(IE$13:IE52,$B53+1,1)</f>
        <v>0</v>
      </c>
      <c r="IF53" s="535" cm="1">
        <f t="array" ref="IF53">INDEX(IF$13:IF52,$B53+1,1)</f>
        <v>0</v>
      </c>
      <c r="IG53" s="535" cm="1">
        <f t="array" ref="IG53">INDEX(IG$13:IG52,$B53+1,1)</f>
        <v>0</v>
      </c>
      <c r="IH53" s="535" cm="1">
        <f t="array" ref="IH53">INDEX(IH$13:IH52,$B53+1,1)</f>
        <v>0</v>
      </c>
      <c r="II53" s="535" cm="1">
        <f t="array" ref="II53">INDEX(II$13:II52,$B53+1,1)</f>
        <v>0</v>
      </c>
      <c r="IJ53" s="535" cm="1">
        <f t="array" ref="IJ53">INDEX(IJ$13:IJ52,$B53+1,1)</f>
        <v>0</v>
      </c>
      <c r="IK53" s="535" cm="1">
        <f t="array" ref="IK53">INDEX(IK$13:IK52,$B53+1,1)</f>
        <v>0</v>
      </c>
      <c r="IL53" s="535" cm="1">
        <f t="array" ref="IL53">INDEX(IL$13:IL52,$B53+1,1)</f>
        <v>0</v>
      </c>
      <c r="IM53" s="535" cm="1">
        <f t="array" ref="IM53">INDEX(IM$13:IM52,$B53+1,1)</f>
        <v>0</v>
      </c>
      <c r="IN53" s="535" cm="1">
        <f t="array" ref="IN53">INDEX(IN$13:IN52,$B53+1,1)</f>
        <v>0</v>
      </c>
      <c r="IO53" s="535" cm="1">
        <f t="array" ref="IO53">INDEX(IO$13:IO52,$B53+1,1)</f>
        <v>0</v>
      </c>
      <c r="IP53" s="535" cm="1">
        <f t="array" ref="IP53">INDEX(IP$13:IP52,$B53+1,1)</f>
        <v>0</v>
      </c>
      <c r="IQ53" s="535" cm="1">
        <f t="array" ref="IQ53">INDEX(IQ$13:IQ52,$B53+1,1)</f>
        <v>0</v>
      </c>
      <c r="IR53" s="535" cm="1">
        <f t="array" ref="IR53">INDEX(IR$13:IR52,$B53+1,1)</f>
        <v>0</v>
      </c>
      <c r="IS53" s="535" cm="1">
        <f t="array" ref="IS53">INDEX(IS$13:IS52,$B53+1,1)</f>
        <v>0</v>
      </c>
      <c r="IT53" s="535" cm="1">
        <f t="array" ref="IT53">INDEX(IT$13:IT52,$B53+1,1)</f>
        <v>0</v>
      </c>
      <c r="IU53" s="535" cm="1">
        <f t="array" ref="IU53">INDEX(IU$13:IU52,$B53+1,1)</f>
        <v>0</v>
      </c>
      <c r="IV53" s="535" cm="1">
        <f t="array" ref="IV53">INDEX(IV$13:IV52,$B53+1,1)</f>
        <v>0</v>
      </c>
      <c r="IW53" s="535" cm="1">
        <f t="array" ref="IW53">INDEX(IW$13:IW52,$B53+1,1)</f>
        <v>0</v>
      </c>
      <c r="IX53" s="535" cm="1">
        <f t="array" ref="IX53">INDEX(IX$13:IX52,$B53+1,1)</f>
        <v>0</v>
      </c>
      <c r="IY53" s="535" cm="1">
        <f t="array" ref="IY53">INDEX(IY$13:IY52,$B53+1,1)</f>
        <v>0</v>
      </c>
      <c r="IZ53" s="535" cm="1">
        <f t="array" ref="IZ53">INDEX(IZ$13:IZ52,$B53+1,1)</f>
        <v>0</v>
      </c>
      <c r="JA53" s="535" cm="1">
        <f t="array" ref="JA53">INDEX(JA$13:JA52,$B53+1,1)</f>
        <v>0</v>
      </c>
      <c r="JB53" s="535" cm="1">
        <f t="array" ref="JB53">INDEX(JB$13:JB52,$B53+1,1)</f>
        <v>0</v>
      </c>
      <c r="JC53" s="535" cm="1">
        <f t="array" ref="JC53">INDEX(JC$13:JC52,$B53+1,1)</f>
        <v>0</v>
      </c>
      <c r="JD53" s="535" cm="1">
        <f t="array" ref="JD53">INDEX(JD$13:JD52,$B53+1,1)</f>
        <v>0</v>
      </c>
      <c r="JE53" s="535" cm="1">
        <f t="array" ref="JE53">INDEX(JE$13:JE52,$B53+1,1)</f>
        <v>0</v>
      </c>
      <c r="JF53" s="18"/>
      <c r="JG53" s="535" t="str" cm="1">
        <f t="array" ref="JG53">INDEX(JG$13:JG52,$B53+1,1)</f>
        <v>-</v>
      </c>
      <c r="JH53" s="535" t="str" cm="1">
        <f t="array" ref="JH53">INDEX(JH$13:JH52,$B53+1,1)</f>
        <v>-</v>
      </c>
      <c r="JI53" s="535" t="str" cm="1">
        <f t="array" ref="JI53">INDEX(JI$13:JI52,$B53+1,1)</f>
        <v>-</v>
      </c>
      <c r="JJ53" s="535" t="str" cm="1">
        <f t="array" ref="JJ53">INDEX(JJ$13:JJ52,$B53+1,1)</f>
        <v>-</v>
      </c>
      <c r="JK53" s="535" t="str" cm="1">
        <f t="array" ref="JK53">INDEX(JK$13:JK52,$B53+1,1)</f>
        <v>-</v>
      </c>
      <c r="JL53" s="535" cm="1">
        <f t="array" ref="JL53">INDEX(JL$13:JL52,$B53+1,1)</f>
        <v>1</v>
      </c>
      <c r="JM53" s="535" cm="1">
        <f t="array" ref="JM53">INDEX(JM$13:JM52,$B53+1,1)</f>
        <v>1</v>
      </c>
      <c r="JN53" s="535" t="str" cm="1">
        <f t="array" ref="JN53">INDEX(JN$13:JN52,$B53+1,1)</f>
        <v>-</v>
      </c>
      <c r="JO53" s="535" t="str" cm="1">
        <f t="array" ref="JO53">INDEX(JO$13:JO52,$B53+1,1)</f>
        <v>-</v>
      </c>
      <c r="JP53" s="535" t="str" cm="1">
        <f t="array" ref="JP53">INDEX(JP$13:JP52,$B53+1,1)</f>
        <v>-</v>
      </c>
      <c r="JQ53" s="535" t="str" cm="1">
        <f t="array" ref="JQ53">INDEX(JQ$13:JQ52,$B53+1,1)</f>
        <v>-</v>
      </c>
      <c r="JR53" s="535" t="str" cm="1">
        <f t="array" ref="JR53">INDEX(JR$13:JR52,$B53+1,1)</f>
        <v>-</v>
      </c>
      <c r="JS53" s="535" t="str" cm="1">
        <f t="array" ref="JS53">INDEX(JS$13:JS52,$B53+1,1)</f>
        <v>-</v>
      </c>
      <c r="JT53" s="535" t="str" cm="1">
        <f t="array" ref="JT53">INDEX(JT$13:JT52,$B53+1,1)</f>
        <v>-</v>
      </c>
      <c r="JU53" s="535" t="str" cm="1">
        <f t="array" ref="JU53">INDEX(JU$13:JU52,$B53+1,1)</f>
        <v>-</v>
      </c>
      <c r="JV53" s="535" t="str" cm="1">
        <f t="array" ref="JV53">INDEX(JV$13:JV52,$B53+1,1)</f>
        <v>-</v>
      </c>
      <c r="JW53" s="535" t="str" cm="1">
        <f t="array" ref="JW53">INDEX(JW$13:JW52,$B53+1,1)</f>
        <v>-</v>
      </c>
      <c r="JX53" s="535" t="str" cm="1">
        <f t="array" ref="JX53">INDEX(JX$13:JX52,$B53+1,1)</f>
        <v>-</v>
      </c>
      <c r="JY53" s="535" t="str" cm="1">
        <f t="array" ref="JY53">INDEX(JY$13:JY52,$B53+1,1)</f>
        <v>-</v>
      </c>
      <c r="JZ53" s="535" t="str" cm="1">
        <f t="array" ref="JZ53">INDEX(JZ$13:JZ52,$B53+1,1)</f>
        <v>-</v>
      </c>
      <c r="KA53" s="535" t="str" cm="1">
        <f t="array" ref="KA53">INDEX(KA$13:KA52,$B53+1,1)</f>
        <v>-</v>
      </c>
      <c r="KB53" s="535" t="str" cm="1">
        <f t="array" ref="KB53">INDEX(KB$13:KB52,$B53+1,1)</f>
        <v>-</v>
      </c>
      <c r="KC53" s="535" t="str" cm="1">
        <f t="array" ref="KC53">INDEX(KC$13:KC52,$B53+1,1)</f>
        <v>-</v>
      </c>
      <c r="KD53" s="535" t="str" cm="1">
        <f t="array" ref="KD53">INDEX(KD$13:KD52,$B53+1,1)</f>
        <v>-</v>
      </c>
      <c r="KE53" s="535" t="str" cm="1">
        <f t="array" ref="KE53">INDEX(KE$13:KE52,$B53+1,1)</f>
        <v>-</v>
      </c>
      <c r="KF53" s="535" t="str" cm="1">
        <f t="array" ref="KF53">INDEX(KF$13:KF52,$B53+1,1)</f>
        <v>-</v>
      </c>
      <c r="KG53" s="535" t="str" cm="1">
        <f t="array" ref="KG53">INDEX(KG$13:KG52,$B53+1,1)</f>
        <v>-</v>
      </c>
      <c r="KH53" s="535" t="str" cm="1">
        <f t="array" ref="KH53">INDEX(KH$13:KH52,$B53+1,1)</f>
        <v>-</v>
      </c>
      <c r="KI53" s="535" cm="1">
        <f t="array" ref="KI53">INDEX(KI$13:KI52,$B53+1,1)</f>
        <v>0</v>
      </c>
      <c r="KJ53" s="535" t="str" cm="1">
        <f t="array" ref="KJ53">INDEX(KJ$13:KJ52,$B53+1,1)</f>
        <v>-</v>
      </c>
      <c r="KK53" s="535" cm="1">
        <f t="array" ref="KK53">INDEX(KK$13:KK52,$B53+1,1)</f>
        <v>1</v>
      </c>
      <c r="KL53" s="535" cm="1">
        <f t="array" ref="KL53">INDEX(KL$13:KL52,$B53+1,1)</f>
        <v>0</v>
      </c>
      <c r="KM53" s="535" cm="1">
        <f t="array" ref="KM53">INDEX(KM$13:KM52,$B53+1,1)</f>
        <v>0</v>
      </c>
      <c r="KN53" s="535" cm="1">
        <f t="array" ref="KN53">INDEX(KN$13:KN52,$B53+1,1)</f>
        <v>0</v>
      </c>
      <c r="KO53" s="535" cm="1">
        <f t="array" ref="KO53">INDEX(KO$13:KO52,$B53+1,1)</f>
        <v>0</v>
      </c>
      <c r="KP53" s="535" cm="1">
        <f t="array" ref="KP53">INDEX(KP$13:KP52,$B53+1,1)</f>
        <v>0</v>
      </c>
      <c r="KQ53" s="535" cm="1">
        <f t="array" ref="KQ53">INDEX(KQ$13:KQ52,$B53+1,1)</f>
        <v>0</v>
      </c>
      <c r="KR53" s="535" cm="1">
        <f t="array" ref="KR53">INDEX(KR$13:KR52,$B53+1,1)</f>
        <v>0</v>
      </c>
      <c r="KS53" s="535" cm="1">
        <f t="array" ref="KS53">INDEX(KS$13:KS52,$B53+1,1)</f>
        <v>1</v>
      </c>
      <c r="KT53" s="535" cm="1">
        <f t="array" ref="KT53">INDEX(KT$13:KT52,$B53+1,1)</f>
        <v>0</v>
      </c>
      <c r="KU53" s="535" cm="1">
        <f t="array" ref="KU53">INDEX(KU$13:KU52,$B53+1,1)</f>
        <v>0</v>
      </c>
      <c r="KV53" s="535" cm="1">
        <f t="array" ref="KV53">INDEX(KV$13:KV52,$B53+1,1)</f>
        <v>0</v>
      </c>
      <c r="KW53" s="535" cm="1">
        <f t="array" ref="KW53">INDEX(KW$13:KW52,$B53+1,1)</f>
        <v>0</v>
      </c>
      <c r="KX53" s="535" cm="1">
        <f t="array" ref="KX53">INDEX(KX$13:KX52,$B53+1,1)</f>
        <v>0</v>
      </c>
      <c r="KY53" s="18"/>
      <c r="KZ53" s="541" t="s">
        <v>30</v>
      </c>
      <c r="LA53" s="541" t="s">
        <v>30</v>
      </c>
      <c r="LB53" s="541" t="s">
        <v>30</v>
      </c>
      <c r="LC53" s="541" t="s">
        <v>30</v>
      </c>
      <c r="LD53" s="541" t="s">
        <v>30</v>
      </c>
      <c r="LE53" s="541" t="s">
        <v>30</v>
      </c>
      <c r="LF53" s="541" t="s">
        <v>30</v>
      </c>
      <c r="LG53" s="541" t="s">
        <v>30</v>
      </c>
      <c r="LH53" s="541" t="s">
        <v>30</v>
      </c>
      <c r="LI53" s="541" t="s">
        <v>30</v>
      </c>
      <c r="LJ53" s="541" t="s">
        <v>30</v>
      </c>
      <c r="LK53" s="541" t="s">
        <v>30</v>
      </c>
      <c r="LL53" s="541" t="s">
        <v>30</v>
      </c>
      <c r="LM53" s="541" t="s">
        <v>30</v>
      </c>
      <c r="LN53" s="541" t="s">
        <v>30</v>
      </c>
      <c r="LO53" s="541" t="s">
        <v>30</v>
      </c>
      <c r="LP53" s="535" cm="1">
        <f t="array" ref="LP53">INDEX(LP$13:LP52,$B53+1,1)</f>
        <v>0</v>
      </c>
      <c r="LQ53" s="535" cm="1">
        <f t="array" ref="LQ53">INDEX(LQ$13:LQ52,$B53+1,1)</f>
        <v>0</v>
      </c>
      <c r="LR53" s="535" cm="1">
        <f t="array" ref="LR53">INDEX(LR$13:LR52,$B53+1,1)</f>
        <v>0</v>
      </c>
      <c r="LS53" s="535" cm="1">
        <f t="array" ref="LS53">INDEX(LS$13:LS52,$B53+1,1)</f>
        <v>0</v>
      </c>
      <c r="LT53" s="535" cm="1">
        <f t="array" ref="LT53">INDEX(LT$13:LT52,$B53+1,1)</f>
        <v>0</v>
      </c>
      <c r="LU53" s="535" cm="1">
        <f t="array" ref="LU53">INDEX(LU$13:LU52,$B53+1,1)</f>
        <v>0</v>
      </c>
      <c r="LV53" s="535" cm="1">
        <f t="array" ref="LV53">INDEX(LV$13:LV52,$B53+1,1)</f>
        <v>0</v>
      </c>
      <c r="LW53" s="535" cm="1">
        <f t="array" ref="LW53">INDEX(LW$13:LW52,$B53+1,1)</f>
        <v>0</v>
      </c>
      <c r="LX53" s="535" cm="1">
        <f t="array" ref="LX53">INDEX(LX$13:LX52,$B53+1,1)</f>
        <v>0</v>
      </c>
      <c r="LY53" s="535" cm="1">
        <f t="array" ref="LY53">INDEX(LY$13:LY52,$B53+1,1)</f>
        <v>0</v>
      </c>
      <c r="LZ53" s="535" cm="1">
        <f t="array" ref="LZ53">INDEX(LZ$13:LZ52,$B53+1,1)</f>
        <v>0</v>
      </c>
      <c r="MA53" s="535" cm="1">
        <f t="array" ref="MA53">INDEX(MA$13:MA52,$B53+1,1)</f>
        <v>0</v>
      </c>
      <c r="MB53" s="535" cm="1">
        <f t="array" ref="MB53">INDEX(MB$13:MB52,$B53+1,1)</f>
        <v>0</v>
      </c>
      <c r="MC53" s="535" cm="1">
        <f t="array" ref="MC53">INDEX(MC$13:MC52,$B53+1,1)</f>
        <v>0</v>
      </c>
      <c r="MD53" s="535" cm="1">
        <f t="array" ref="MD53">INDEX(MD$13:MD52,$B53+1,1)</f>
        <v>0</v>
      </c>
      <c r="ME53" s="535" cm="1">
        <f t="array" ref="ME53">INDEX(ME$13:ME52,$B53+1,1)</f>
        <v>0</v>
      </c>
      <c r="MF53" s="535" cm="1">
        <f t="array" ref="MF53">INDEX(MF$13:MF52,$B53+1,1)</f>
        <v>0</v>
      </c>
      <c r="MG53" s="535" cm="1">
        <f t="array" ref="MG53">INDEX(MG$13:MG52,$B53+1,1)</f>
        <v>0</v>
      </c>
      <c r="MH53" s="535" cm="1">
        <f t="array" ref="MH53">INDEX(MH$13:MH52,$B53+1,1)</f>
        <v>0</v>
      </c>
      <c r="MI53" s="535" cm="1">
        <f t="array" ref="MI53">INDEX(MI$13:MI52,$B53+1,1)</f>
        <v>0</v>
      </c>
      <c r="MJ53" s="535" cm="1">
        <f t="array" ref="MJ53">INDEX(MJ$13:MJ52,$B53+1,1)</f>
        <v>0</v>
      </c>
      <c r="MK53" s="535" cm="1">
        <f t="array" ref="MK53">INDEX(MK$13:MK52,$B53+1,1)</f>
        <v>0</v>
      </c>
      <c r="ML53" s="535" cm="1">
        <f t="array" ref="ML53">INDEX(ML$13:ML52,$B53+1,1)</f>
        <v>0</v>
      </c>
      <c r="MM53" s="535" cm="1">
        <f t="array" ref="MM53">INDEX(MM$13:MM52,$B53+1,1)</f>
        <v>0</v>
      </c>
      <c r="MN53" s="535" cm="1">
        <f t="array" ref="MN53">INDEX(MN$13:MN52,$B53+1,1)</f>
        <v>0</v>
      </c>
      <c r="MO53" s="535" cm="1">
        <f t="array" ref="MO53">INDEX(MO$13:MO52,$B53+1,1)</f>
        <v>0</v>
      </c>
      <c r="MP53" s="535" cm="1">
        <f t="array" ref="MP53">INDEX(MP$13:MP52,$B53+1,1)</f>
        <v>0</v>
      </c>
      <c r="MQ53" s="535" cm="1">
        <f t="array" ref="MQ53">INDEX(MQ$13:MQ52,$B53+1,1)</f>
        <v>0</v>
      </c>
      <c r="MR53" s="535" cm="1">
        <f t="array" ref="MR53">INDEX(MR$13:MR52,$B53+1,1)</f>
        <v>0</v>
      </c>
      <c r="MS53" s="535" cm="1">
        <f t="array" ref="MS53">INDEX(MS$13:MS52,$B53+1,1)</f>
        <v>0</v>
      </c>
      <c r="MT53" s="535" cm="1">
        <f t="array" ref="MT53">INDEX(MT$13:MT52,$B53+1,1)</f>
        <v>0</v>
      </c>
      <c r="MU53" s="535" cm="1">
        <f t="array" ref="MU53">INDEX(MU$13:MU52,$B53+1,1)</f>
        <v>0</v>
      </c>
      <c r="MV53" s="535" cm="1">
        <f t="array" ref="MV53">INDEX(MV$13:MV52,$B53+1,1)</f>
        <v>0</v>
      </c>
      <c r="MW53" s="535" cm="1">
        <f t="array" ref="MW53">INDEX(MW$13:MW52,$B53+1,1)</f>
        <v>0</v>
      </c>
      <c r="MX53" s="535" cm="1">
        <f t="array" ref="MX53">INDEX(MX$13:MX52,$B53+1,1)</f>
        <v>0</v>
      </c>
      <c r="MY53" s="535" cm="1">
        <f t="array" ref="MY53">INDEX(MY$13:MY52,$B53+1,1)</f>
        <v>0</v>
      </c>
      <c r="MZ53" s="535" cm="1">
        <f t="array" ref="MZ53">INDEX(MZ$13:MZ52,$B53+1,1)</f>
        <v>0</v>
      </c>
      <c r="NA53" s="535" cm="1">
        <f t="array" ref="NA53">INDEX(NA$13:NA52,$B53+1,1)</f>
        <v>0</v>
      </c>
      <c r="NB53" s="535" cm="1">
        <f t="array" ref="NB53">INDEX(NB$13:NB52,$B53+1,1)</f>
        <v>0</v>
      </c>
      <c r="NC53" s="535" cm="1">
        <f t="array" ref="NC53">INDEX(NC$13:NC52,$B53+1,1)</f>
        <v>0</v>
      </c>
      <c r="ND53" s="535" cm="1">
        <f t="array" ref="ND53">INDEX(ND$13:ND52,$B53+1,1)</f>
        <v>0</v>
      </c>
      <c r="NE53" s="535" cm="1">
        <f t="array" ref="NE53">INDEX(NE$13:NE52,$B53+1,1)</f>
        <v>0</v>
      </c>
      <c r="NF53" s="535" cm="1">
        <f t="array" ref="NF53">INDEX(NF$13:NF52,$B53+1,1)</f>
        <v>0</v>
      </c>
      <c r="NG53" s="535" cm="1">
        <f t="array" ref="NG53">INDEX(NG$13:NG52,$B53+1,1)</f>
        <v>0</v>
      </c>
      <c r="NH53" s="535" cm="1">
        <f t="array" ref="NH53">INDEX(NH$13:NH52,$B53+1,1)</f>
        <v>0</v>
      </c>
      <c r="NI53" s="535" cm="1">
        <f t="array" ref="NI53">INDEX(NI$13:NI52,$B53+1,1)</f>
        <v>0</v>
      </c>
      <c r="NJ53" s="535" cm="1">
        <f t="array" ref="NJ53">INDEX(NJ$13:NJ52,$B53+1,1)</f>
        <v>0</v>
      </c>
      <c r="NK53" s="535" cm="1">
        <f t="array" ref="NK53">INDEX(NK$13:NK52,$B53+1,1)</f>
        <v>0</v>
      </c>
      <c r="NL53" s="535" cm="1">
        <f t="array" ref="NL53">INDEX(NL$13:NL52,$B53+1,1)</f>
        <v>0</v>
      </c>
      <c r="NM53" s="535" cm="1">
        <f t="array" ref="NM53">INDEX(NM$13:NM52,$B53+1,1)</f>
        <v>0</v>
      </c>
      <c r="NN53" s="535" cm="1">
        <f t="array" ref="NN53">INDEX(NN$13:NN52,$B53+1,1)</f>
        <v>0</v>
      </c>
      <c r="NO53" s="535" cm="1">
        <f t="array" ref="NO53">INDEX(NO$13:NO52,$B53+1,1)</f>
        <v>0</v>
      </c>
      <c r="NP53" s="535" cm="1">
        <f t="array" ref="NP53">INDEX(NP$13:NP52,$B53+1,1)</f>
        <v>0</v>
      </c>
      <c r="NQ53" s="535" cm="1">
        <f t="array" ref="NQ53">INDEX(NQ$13:NQ52,$B53+1,1)</f>
        <v>0</v>
      </c>
      <c r="NR53" s="535" cm="1">
        <f t="array" ref="NR53">INDEX(NR$13:NR52,$B53+1,1)</f>
        <v>0</v>
      </c>
      <c r="NS53" s="535" cm="1">
        <f t="array" ref="NS53">INDEX(NS$13:NS52,$B53+1,1)</f>
        <v>0</v>
      </c>
      <c r="NT53" s="535" cm="1">
        <f t="array" ref="NT53">INDEX(NT$13:NT52,$B53+1,1)</f>
        <v>0</v>
      </c>
      <c r="NU53" s="535" cm="1">
        <f t="array" ref="NU53">INDEX(NU$13:NU52,$B53+1,1)</f>
        <v>0</v>
      </c>
      <c r="NV53" s="535" cm="1">
        <f t="array" ref="NV53">INDEX(NV$13:NV52,$B53+1,1)</f>
        <v>0</v>
      </c>
      <c r="NW53" s="535" cm="1">
        <f t="array" ref="NW53">INDEX(NW$13:NW52,$B53+1,1)</f>
        <v>0</v>
      </c>
      <c r="NX53" s="535" cm="1">
        <f t="array" ref="NX53">INDEX(NX$13:NX52,$B53+1,1)</f>
        <v>0</v>
      </c>
      <c r="NY53" s="535" cm="1">
        <f t="array" ref="NY53">INDEX(NY$13:NY52,$B53+1,1)</f>
        <v>0</v>
      </c>
      <c r="NZ53" s="535" cm="1">
        <f t="array" ref="NZ53">INDEX(NZ$13:NZ52,$B53+1,1)</f>
        <v>0</v>
      </c>
      <c r="OA53" s="535" cm="1">
        <f t="array" ref="OA53">INDEX(OA$13:OA52,$B53+1,1)</f>
        <v>0</v>
      </c>
      <c r="OB53" s="535" cm="1">
        <f t="array" ref="OB53">INDEX(OB$13:OB52,$B53+1,1)</f>
        <v>0</v>
      </c>
      <c r="OC53" s="535" cm="1">
        <f t="array" ref="OC53">INDEX(OC$13:OC52,$B53+1,1)</f>
        <v>0</v>
      </c>
      <c r="OD53" s="535" cm="1">
        <f t="array" ref="OD53">INDEX(OD$13:OD52,$B53+1,1)</f>
        <v>0</v>
      </c>
      <c r="OE53" s="535" cm="1">
        <f t="array" ref="OE53">INDEX(OE$13:OE52,$B53+1,1)</f>
        <v>0</v>
      </c>
      <c r="OF53" s="535" cm="1">
        <f t="array" ref="OF53">INDEX(OF$13:OF52,$B53+1,1)</f>
        <v>0</v>
      </c>
      <c r="OG53" s="535" cm="1">
        <f t="array" ref="OG53">INDEX(OG$13:OG52,$B53+1,1)</f>
        <v>0</v>
      </c>
      <c r="OH53" s="535" cm="1">
        <f t="array" ref="OH53">INDEX(OH$13:OH52,$B53+1,1)</f>
        <v>0</v>
      </c>
      <c r="OI53" s="535" cm="1">
        <f t="array" ref="OI53">INDEX(OI$13:OI52,$B53+1,1)</f>
        <v>0</v>
      </c>
      <c r="OJ53" s="535" cm="1">
        <f t="array" ref="OJ53">INDEX(OJ$13:OJ52,$B53+1,1)</f>
        <v>0</v>
      </c>
      <c r="OK53" s="535" cm="1">
        <f t="array" ref="OK53">INDEX(OK$13:OK52,$B53+1,1)</f>
        <v>0</v>
      </c>
      <c r="OL53" s="535" cm="1">
        <f t="array" ref="OL53">INDEX(OL$13:OL52,$B53+1,1)</f>
        <v>0</v>
      </c>
      <c r="OM53" s="535" cm="1">
        <f t="array" ref="OM53">INDEX(OM$13:OM52,$B53+1,1)</f>
        <v>0</v>
      </c>
      <c r="ON53" s="535" cm="1">
        <f t="array" ref="ON53">INDEX(ON$13:ON52,$B53+1,1)</f>
        <v>0</v>
      </c>
      <c r="OO53" s="535" cm="1">
        <f t="array" ref="OO53">INDEX(OO$13:OO52,$B53+1,1)</f>
        <v>0</v>
      </c>
      <c r="OP53" s="535" cm="1">
        <f t="array" ref="OP53">INDEX(OP$13:OP52,$B53+1,1)</f>
        <v>0</v>
      </c>
      <c r="OQ53" s="535" cm="1">
        <f t="array" ref="OQ53">INDEX(OQ$13:OQ52,$B53+1,1)</f>
        <v>0</v>
      </c>
      <c r="OR53" s="535" cm="1">
        <f t="array" ref="OR53">INDEX(OR$13:OR52,$B53+1,1)</f>
        <v>0</v>
      </c>
      <c r="OS53" s="535" cm="1">
        <f t="array" ref="OS53">INDEX(OS$13:OS52,$B53+1,1)</f>
        <v>0</v>
      </c>
      <c r="OT53" s="535" cm="1">
        <f t="array" ref="OT53">INDEX(OT$13:OT52,$B53+1,1)</f>
        <v>0</v>
      </c>
      <c r="OU53" s="535" cm="1">
        <f t="array" ref="OU53">INDEX(OU$13:OU52,$B53+1,1)</f>
        <v>0</v>
      </c>
      <c r="OV53" s="535" cm="1">
        <f t="array" ref="OV53">INDEX(OV$13:OV52,$B53+1,1)</f>
        <v>0</v>
      </c>
      <c r="OW53" s="535" cm="1">
        <f t="array" ref="OW53">INDEX(OW$13:OW52,$B53+1,1)</f>
        <v>0</v>
      </c>
      <c r="OX53" s="535" cm="1">
        <f t="array" ref="OX53">INDEX(OX$13:OX52,$B53+1,1)</f>
        <v>0</v>
      </c>
      <c r="OY53" s="535" cm="1">
        <f t="array" ref="OY53">INDEX(OY$13:OY52,$B53+1,1)</f>
        <v>0</v>
      </c>
      <c r="OZ53" s="535" cm="1">
        <f t="array" ref="OZ53">INDEX(OZ$13:OZ52,$B53+1,1)</f>
        <v>0</v>
      </c>
      <c r="PA53" s="535" cm="1">
        <f t="array" ref="PA53">INDEX(PA$13:PA52,$B53+1,1)</f>
        <v>0</v>
      </c>
      <c r="PB53" s="535" cm="1">
        <f t="array" ref="PB53">INDEX(PB$13:PB52,$B53+1,1)</f>
        <v>0</v>
      </c>
      <c r="PC53" s="535" cm="1">
        <f t="array" ref="PC53">INDEX(PC$13:PC52,$B53+1,1)</f>
        <v>0</v>
      </c>
      <c r="PD53" s="535" cm="1">
        <f t="array" ref="PD53">INDEX(PD$13:PD52,$B53+1,1)</f>
        <v>0</v>
      </c>
      <c r="PE53" s="535" cm="1">
        <f t="array" ref="PE53">INDEX(PE$13:PE52,$B53+1,1)</f>
        <v>0</v>
      </c>
      <c r="PF53" s="535" cm="1">
        <f t="array" ref="PF53">INDEX(PF$13:PF52,$B53+1,1)</f>
        <v>0</v>
      </c>
      <c r="PG53" s="535" cm="1">
        <f t="array" ref="PG53">INDEX(PG$13:PG52,$B53+1,1)</f>
        <v>0</v>
      </c>
      <c r="PH53" s="535" cm="1">
        <f t="array" ref="PH53">INDEX(PH$13:PH52,$B53+1,1)</f>
        <v>0</v>
      </c>
      <c r="PI53" s="535" cm="1">
        <f t="array" ref="PI53">INDEX(PI$13:PI52,$B53+1,1)</f>
        <v>0</v>
      </c>
      <c r="PJ53" s="535" cm="1">
        <f t="array" ref="PJ53">INDEX(PJ$13:PJ52,$B53+1,1)</f>
        <v>0</v>
      </c>
      <c r="PK53" s="535" cm="1">
        <f t="array" ref="PK53">INDEX(PK$13:PK52,$B53+1,1)</f>
        <v>0</v>
      </c>
      <c r="PL53" s="535" cm="1">
        <f t="array" ref="PL53">INDEX(PL$13:PL52,$B53+1,1)</f>
        <v>0</v>
      </c>
      <c r="PM53" s="535" cm="1">
        <f t="array" ref="PM53">INDEX(PM$13:PM52,$B53+1,1)</f>
        <v>0</v>
      </c>
      <c r="PN53" s="535" cm="1">
        <f t="array" ref="PN53">INDEX(PN$13:PN52,$B53+1,1)</f>
        <v>0</v>
      </c>
      <c r="PO53" s="535" cm="1">
        <f t="array" ref="PO53">INDEX(PO$13:PO52,$B53+1,1)</f>
        <v>0</v>
      </c>
      <c r="PP53" s="535" cm="1">
        <f t="array" ref="PP53">INDEX(PP$13:PP52,$B53+1,1)</f>
        <v>0</v>
      </c>
      <c r="PQ53" s="535" cm="1">
        <f t="array" ref="PQ53">INDEX(PQ$13:PQ52,$B53+1,1)</f>
        <v>0</v>
      </c>
      <c r="PR53" s="535" cm="1">
        <f t="array" ref="PR53">INDEX(PR$13:PR52,$B53+1,1)</f>
        <v>0</v>
      </c>
      <c r="PS53" s="535" cm="1">
        <f t="array" ref="PS53">INDEX(PS$13:PS52,$B53+1,1)</f>
        <v>0</v>
      </c>
      <c r="PT53" s="535" cm="1">
        <f t="array" ref="PT53">INDEX(PT$13:PT52,$B53+1,1)</f>
        <v>0</v>
      </c>
      <c r="PU53" s="535" cm="1">
        <f t="array" ref="PU53">INDEX(PU$13:PU52,$B53+1,1)</f>
        <v>0</v>
      </c>
      <c r="PV53" s="535" cm="1">
        <f t="array" ref="PV53">INDEX(PV$13:PV52,$B53+1,1)</f>
        <v>0</v>
      </c>
      <c r="PW53" s="535" cm="1">
        <f t="array" ref="PW53">INDEX(PW$13:PW52,$B53+1,1)</f>
        <v>0</v>
      </c>
      <c r="PX53" s="535" cm="1">
        <f t="array" ref="PX53">INDEX(PX$13:PX52,$B53+1,1)</f>
        <v>0</v>
      </c>
      <c r="PY53" s="535" cm="1">
        <f t="array" ref="PY53">INDEX(PY$13:PY52,$B53+1,1)</f>
        <v>0</v>
      </c>
      <c r="PZ53" s="535" cm="1">
        <f t="array" ref="PZ53">INDEX(PZ$13:PZ52,$B53+1,1)</f>
        <v>0</v>
      </c>
      <c r="QA53" s="535" cm="1">
        <f t="array" ref="QA53">INDEX(QA$13:QA52,$B53+1,1)</f>
        <v>0</v>
      </c>
      <c r="QB53" s="535" cm="1">
        <f t="array" ref="QB53">INDEX(QB$13:QB52,$B53+1,1)</f>
        <v>0</v>
      </c>
      <c r="QC53" s="535" cm="1">
        <f t="array" ref="QC53">INDEX(QC$13:QC52,$B53+1,1)</f>
        <v>0</v>
      </c>
      <c r="QD53" s="535" cm="1">
        <f t="array" ref="QD53">INDEX(QD$13:QD52,$B53+1,1)</f>
        <v>0</v>
      </c>
      <c r="QE53" s="535" cm="1">
        <f t="array" ref="QE53">INDEX(QE$13:QE52,$B53+1,1)</f>
        <v>0</v>
      </c>
      <c r="QF53" s="535" cm="1">
        <f t="array" ref="QF53">INDEX(QF$13:QF52,$B53+1,1)</f>
        <v>0</v>
      </c>
      <c r="QG53" s="535" cm="1">
        <f t="array" ref="QG53">INDEX(QG$13:QG52,$B53+1,1)</f>
        <v>0</v>
      </c>
      <c r="QH53" s="535" cm="1">
        <f t="array" ref="QH53">INDEX(QH$13:QH52,$B53+1,1)</f>
        <v>0</v>
      </c>
      <c r="QI53" s="535" cm="1">
        <f t="array" ref="QI53">INDEX(QI$13:QI52,$B53+1,1)</f>
        <v>0</v>
      </c>
      <c r="QJ53" s="535" cm="1">
        <f t="array" ref="QJ53">INDEX(QJ$13:QJ52,$B53+1,1)</f>
        <v>0</v>
      </c>
      <c r="QK53" s="535" cm="1">
        <f t="array" ref="QK53">INDEX(QK$13:QK52,$B53+1,1)</f>
        <v>0</v>
      </c>
      <c r="QL53" s="535" cm="1">
        <f t="array" ref="QL53">INDEX(QL$13:QL52,$B53+1,1)</f>
        <v>0</v>
      </c>
      <c r="QM53" s="535" cm="1">
        <f t="array" ref="QM53">INDEX(QM$13:QM52,$B53+1,1)</f>
        <v>0</v>
      </c>
      <c r="QN53" s="535" cm="1">
        <f t="array" ref="QN53">INDEX(QN$13:QN52,$B53+1,1)</f>
        <v>0</v>
      </c>
      <c r="QO53" s="535" cm="1">
        <f t="array" ref="QO53">INDEX(QO$13:QO52,$B53+1,1)</f>
        <v>0</v>
      </c>
      <c r="QP53" s="535" cm="1">
        <f t="array" ref="QP53">INDEX(QP$13:QP52,$B53+1,1)</f>
        <v>0</v>
      </c>
      <c r="QQ53" s="535" cm="1">
        <f t="array" ref="QQ53">INDEX(QQ$13:QQ52,$B53+1,1)</f>
        <v>0</v>
      </c>
      <c r="QR53" s="535" cm="1">
        <f t="array" ref="QR53">INDEX(QR$13:QR52,$B53+1,1)</f>
        <v>0</v>
      </c>
      <c r="QS53" s="535" cm="1">
        <f t="array" ref="QS53">INDEX(QS$13:QS52,$B53+1,1)</f>
        <v>0</v>
      </c>
      <c r="QT53" s="535" cm="1">
        <f t="array" ref="QT53">INDEX(QT$13:QT52,$B53+1,1)</f>
        <v>0</v>
      </c>
      <c r="QU53" s="535" cm="1">
        <f t="array" ref="QU53">INDEX(QU$13:QU52,$B53+1,1)</f>
        <v>0</v>
      </c>
      <c r="QV53" s="535" cm="1">
        <f t="array" ref="QV53">INDEX(QV$13:QV52,$B53+1,1)</f>
        <v>0</v>
      </c>
      <c r="QW53" s="535" cm="1">
        <f t="array" ref="QW53">INDEX(QW$13:QW52,$B53+1,1)</f>
        <v>0</v>
      </c>
      <c r="QX53" s="535" cm="1">
        <f t="array" ref="QX53">INDEX(QX$13:QX52,$B53+1,1)</f>
        <v>0</v>
      </c>
      <c r="QY53" s="535" cm="1">
        <f t="array" ref="QY53">INDEX(QY$13:QY52,$B53+1,1)</f>
        <v>0</v>
      </c>
      <c r="QZ53" s="535" cm="1">
        <f t="array" ref="QZ53">INDEX(QZ$13:QZ52,$B53+1,1)</f>
        <v>0</v>
      </c>
      <c r="RA53" s="535" cm="1">
        <f t="array" ref="RA53">INDEX(RA$13:RA52,$B53+1,1)</f>
        <v>0</v>
      </c>
      <c r="RB53" s="535" cm="1">
        <f t="array" ref="RB53">INDEX(RB$13:RB52,$B53+1,1)</f>
        <v>0</v>
      </c>
      <c r="RC53" s="535" cm="1">
        <f t="array" ref="RC53">INDEX(RC$13:RC52,$B53+1,1)</f>
        <v>0</v>
      </c>
      <c r="RD53" s="535" cm="1">
        <f t="array" ref="RD53">INDEX(RD$13:RD52,$B53+1,1)</f>
        <v>0</v>
      </c>
      <c r="RE53" s="535" cm="1">
        <f t="array" ref="RE53">INDEX(RE$13:RE52,$B53+1,1)</f>
        <v>0</v>
      </c>
      <c r="RF53" s="535" cm="1">
        <f t="array" ref="RF53">INDEX(RF$13:RF52,$B53+1,1)</f>
        <v>0</v>
      </c>
      <c r="RG53" s="535" cm="1">
        <f t="array" ref="RG53">INDEX(RG$13:RG52,$B53+1,1)</f>
        <v>0</v>
      </c>
      <c r="RH53" s="535" cm="1">
        <f t="array" ref="RH53">INDEX(RH$13:RH52,$B53+1,1)</f>
        <v>0</v>
      </c>
      <c r="RI53" s="535" cm="1">
        <f t="array" ref="RI53">INDEX(RI$13:RI52,$B53+1,1)</f>
        <v>0</v>
      </c>
      <c r="RJ53" s="535" cm="1">
        <f t="array" ref="RJ53">INDEX(RJ$13:RJ52,$B53+1,1)</f>
        <v>0</v>
      </c>
      <c r="RK53" s="535" cm="1">
        <f t="array" ref="RK53">INDEX(RK$13:RK52,$B53+1,1)</f>
        <v>0</v>
      </c>
      <c r="RL53" s="535" cm="1">
        <f t="array" ref="RL53">INDEX(RL$13:RL52,$B53+1,1)</f>
        <v>0</v>
      </c>
      <c r="RM53" s="535" cm="1">
        <f t="array" ref="RM53">INDEX(RM$13:RM52,$B53+1,1)</f>
        <v>0</v>
      </c>
      <c r="RN53" s="535" cm="1">
        <f t="array" ref="RN53">INDEX(RN$13:RN52,$B53+1,1)</f>
        <v>0</v>
      </c>
      <c r="RO53" s="535" cm="1">
        <f t="array" ref="RO53">INDEX(RO$13:RO52,$B53+1,1)</f>
        <v>0</v>
      </c>
      <c r="RP53" s="535" cm="1">
        <f t="array" ref="RP53">INDEX(RP$13:RP52,$B53+1,1)</f>
        <v>0</v>
      </c>
      <c r="RQ53" s="535" cm="1">
        <f t="array" ref="RQ53">INDEX(RQ$13:RQ52,$B53+1,1)</f>
        <v>0</v>
      </c>
      <c r="RR53" s="535" cm="1">
        <f t="array" ref="RR53">INDEX(RR$13:RR52,$B53+1,1)</f>
        <v>0</v>
      </c>
      <c r="RS53" s="535" cm="1">
        <f t="array" ref="RS53">INDEX(RS$13:RS52,$B53+1,1)</f>
        <v>0</v>
      </c>
      <c r="RT53" s="535" cm="1">
        <f t="array" ref="RT53">INDEX(RT$13:RT52,$B53+1,1)</f>
        <v>0</v>
      </c>
      <c r="RU53" s="535" cm="1">
        <f t="array" ref="RU53">INDEX(RU$13:RU52,$B53+1,1)</f>
        <v>0</v>
      </c>
      <c r="RV53" s="535" cm="1">
        <f t="array" ref="RV53">INDEX(RV$13:RV52,$B53+1,1)</f>
        <v>0</v>
      </c>
      <c r="RW53" s="535" cm="1">
        <f t="array" ref="RW53">INDEX(RW$13:RW52,$B53+1,1)</f>
        <v>0</v>
      </c>
      <c r="RX53" s="535" cm="1">
        <f t="array" ref="RX53">INDEX(RX$13:RX52,$B53+1,1)</f>
        <v>0</v>
      </c>
      <c r="RY53" s="535" cm="1">
        <f t="array" ref="RY53">INDEX(RY$13:RY52,$B53+1,1)</f>
        <v>0</v>
      </c>
      <c r="RZ53" s="535" cm="1">
        <f t="array" ref="RZ53">INDEX(RZ$13:RZ52,$B53+1,1)</f>
        <v>0</v>
      </c>
      <c r="SA53" s="535" cm="1">
        <f t="array" ref="SA53">INDEX(SA$13:SA52,$B53+1,1)</f>
        <v>0</v>
      </c>
      <c r="SB53" s="535" cm="1">
        <f t="array" ref="SB53">INDEX(SB$13:SB52,$B53+1,1)</f>
        <v>0</v>
      </c>
      <c r="SC53" s="535" cm="1">
        <f t="array" ref="SC53">INDEX(SC$13:SC52,$B53+1,1)</f>
        <v>0</v>
      </c>
      <c r="SD53" s="535" cm="1">
        <f t="array" ref="SD53">INDEX(SD$13:SD52,$B53+1,1)</f>
        <v>0</v>
      </c>
      <c r="SE53" s="535" cm="1">
        <f t="array" ref="SE53">INDEX(SE$13:SE52,$B53+1,1)</f>
        <v>0</v>
      </c>
      <c r="SF53" s="535" cm="1">
        <f t="array" ref="SF53">INDEX(SF$13:SF52,$B53+1,1)</f>
        <v>0</v>
      </c>
      <c r="SG53" s="535" cm="1">
        <f t="array" ref="SG53">INDEX(SG$13:SG52,$B53+1,1)</f>
        <v>0</v>
      </c>
      <c r="SH53" s="535" cm="1">
        <f t="array" ref="SH53">INDEX(SH$13:SH52,$B53+1,1)</f>
        <v>0</v>
      </c>
      <c r="SI53" s="535" cm="1">
        <f t="array" ref="SI53">INDEX(SI$13:SI52,$B53+1,1)</f>
        <v>0</v>
      </c>
      <c r="SJ53" s="535" cm="1">
        <f t="array" ref="SJ53">INDEX(SJ$13:SJ52,$B53+1,1)</f>
        <v>0</v>
      </c>
      <c r="SK53" s="535" cm="1">
        <f t="array" ref="SK53">INDEX(SK$13:SK52,$B53+1,1)</f>
        <v>0</v>
      </c>
      <c r="SL53" s="535" cm="1">
        <f t="array" ref="SL53">INDEX(SL$13:SL52,$B53+1,1)</f>
        <v>0</v>
      </c>
      <c r="SM53" s="535" cm="1">
        <f t="array" ref="SM53">INDEX(SM$13:SM52,$B53+1,1)</f>
        <v>0</v>
      </c>
      <c r="SN53" s="535" cm="1">
        <f t="array" ref="SN53">INDEX(SN$13:SN52,$B53+1,1)</f>
        <v>0</v>
      </c>
      <c r="SO53" s="535" cm="1">
        <f t="array" ref="SO53">INDEX(SO$13:SO52,$B53+1,1)</f>
        <v>0</v>
      </c>
      <c r="SP53" s="535" cm="1">
        <f t="array" ref="SP53">INDEX(SP$13:SP52,$B53+1,1)</f>
        <v>0</v>
      </c>
      <c r="SQ53" s="535" cm="1">
        <f t="array" ref="SQ53">INDEX(SQ$13:SQ52,$B53+1,1)</f>
        <v>0</v>
      </c>
      <c r="SR53" s="535" cm="1">
        <f t="array" ref="SR53">INDEX(SR$13:SR52,$B53+1,1)</f>
        <v>0</v>
      </c>
      <c r="SS53" s="535" cm="1">
        <f t="array" ref="SS53">INDEX(SS$13:SS52,$B53+1,1)</f>
        <v>0</v>
      </c>
      <c r="ST53" s="535" cm="1">
        <f t="array" ref="ST53">INDEX(ST$13:ST52,$B53+1,1)</f>
        <v>0</v>
      </c>
      <c r="SU53" s="535" cm="1">
        <f t="array" ref="SU53">INDEX(SU$13:SU52,$B53+1,1)</f>
        <v>0</v>
      </c>
      <c r="SV53" s="535" cm="1">
        <f t="array" ref="SV53">INDEX(SV$13:SV52,$B53+1,1)</f>
        <v>0</v>
      </c>
      <c r="SW53" s="535" cm="1">
        <f t="array" ref="SW53">INDEX(SW$13:SW52,$B53+1,1)</f>
        <v>0</v>
      </c>
      <c r="SX53" s="535" cm="1">
        <f t="array" ref="SX53">INDEX(SX$13:SX52,$B53+1,1)</f>
        <v>0</v>
      </c>
      <c r="SY53" s="535" cm="1">
        <f t="array" ref="SY53">INDEX(SY$13:SY52,$B53+1,1)</f>
        <v>0</v>
      </c>
      <c r="SZ53" s="535" cm="1">
        <f t="array" ref="SZ53">INDEX(SZ$13:SZ52,$B53+1,1)</f>
        <v>0</v>
      </c>
      <c r="TA53" s="535" cm="1">
        <f t="array" ref="TA53">INDEX(TA$13:TA52,$B53+1,1)</f>
        <v>0</v>
      </c>
      <c r="TB53" s="535" cm="1">
        <f t="array" ref="TB53">INDEX(TB$13:TB52,$B53+1,1)</f>
        <v>0</v>
      </c>
      <c r="TC53" s="535" cm="1">
        <f t="array" ref="TC53">INDEX(TC$13:TC52,$B53+1,1)</f>
        <v>0</v>
      </c>
      <c r="TD53" s="535" cm="1">
        <f t="array" ref="TD53">INDEX(TD$13:TD52,$B53+1,1)</f>
        <v>0</v>
      </c>
      <c r="TE53" s="535" cm="1">
        <f t="array" ref="TE53">INDEX(TE$13:TE52,$B53+1,1)</f>
        <v>0</v>
      </c>
      <c r="TF53" s="535" cm="1">
        <f t="array" ref="TF53">INDEX(TF$13:TF52,$B53+1,1)</f>
        <v>0</v>
      </c>
      <c r="TG53" s="535" cm="1">
        <f t="array" ref="TG53">INDEX(TG$13:TG52,$B53+1,1)</f>
        <v>0</v>
      </c>
      <c r="TH53" s="535" cm="1">
        <f t="array" ref="TH53">INDEX(TH$13:TH52,$B53+1,1)</f>
        <v>0</v>
      </c>
      <c r="TI53" s="535" cm="1">
        <f t="array" ref="TI53">INDEX(TI$13:TI52,$B53+1,1)</f>
        <v>0</v>
      </c>
      <c r="TJ53" s="535" cm="1">
        <f t="array" ref="TJ53">INDEX(TJ$13:TJ52,$B53+1,1)</f>
        <v>0</v>
      </c>
      <c r="TK53" s="535" cm="1">
        <f t="array" ref="TK53">INDEX(TK$13:TK52,$B53+1,1)</f>
        <v>0</v>
      </c>
      <c r="TL53" s="535" cm="1">
        <f t="array" ref="TL53">INDEX(TL$13:TL52,$B53+1,1)</f>
        <v>0</v>
      </c>
      <c r="TM53" s="535" cm="1">
        <f t="array" ref="TM53">INDEX(TM$13:TM52,$B53+1,1)</f>
        <v>0</v>
      </c>
      <c r="TN53" s="535" cm="1">
        <f t="array" ref="TN53">INDEX(TN$13:TN52,$B53+1,1)</f>
        <v>0</v>
      </c>
      <c r="TO53" s="535" cm="1">
        <f t="array" ref="TO53">INDEX(TO$13:TO52,$B53+1,1)</f>
        <v>0</v>
      </c>
      <c r="TP53" s="535" cm="1">
        <f t="array" ref="TP53">INDEX(TP$13:TP52,$B53+1,1)</f>
        <v>0</v>
      </c>
      <c r="TQ53" s="535" cm="1">
        <f t="array" ref="TQ53">INDEX(TQ$13:TQ52,$B53+1,1)</f>
        <v>0</v>
      </c>
      <c r="TR53" s="535" cm="1">
        <f t="array" ref="TR53">INDEX(TR$13:TR52,$B53+1,1)</f>
        <v>0</v>
      </c>
      <c r="TS53" s="535" cm="1">
        <f t="array" ref="TS53">INDEX(TS$13:TS52,$B53+1,1)</f>
        <v>0</v>
      </c>
      <c r="TT53" s="535" cm="1">
        <f t="array" ref="TT53">INDEX(TT$13:TT52,$B53+1,1)</f>
        <v>0</v>
      </c>
      <c r="TU53" s="535" cm="1">
        <f t="array" ref="TU53">INDEX(TU$13:TU52,$B53+1,1)</f>
        <v>0</v>
      </c>
      <c r="TV53" s="535" cm="1">
        <f t="array" ref="TV53">INDEX(TV$13:TV52,$B53+1,1)</f>
        <v>0</v>
      </c>
      <c r="TW53" s="535" cm="1">
        <f t="array" ref="TW53">INDEX(TW$13:TW52,$B53+1,1)</f>
        <v>0</v>
      </c>
      <c r="TX53" s="535" cm="1">
        <f t="array" ref="TX53">INDEX(TX$13:TX52,$B53+1,1)</f>
        <v>0</v>
      </c>
      <c r="TY53" s="535" cm="1">
        <f t="array" ref="TY53">INDEX(TY$13:TY52,$B53+1,1)</f>
        <v>0</v>
      </c>
      <c r="TZ53" s="535" cm="1">
        <f t="array" ref="TZ53">INDEX(TZ$13:TZ52,$B53+1,1)</f>
        <v>0</v>
      </c>
      <c r="UA53" s="535" cm="1">
        <f t="array" ref="UA53">INDEX(UA$13:UA52,$B53+1,1)</f>
        <v>0</v>
      </c>
      <c r="UB53" s="535" cm="1">
        <f t="array" ref="UB53">INDEX(UB$13:UB52,$B53+1,1)</f>
        <v>0</v>
      </c>
      <c r="UC53" s="535" cm="1">
        <f t="array" ref="UC53">INDEX(UC$13:UC52,$B53+1,1)</f>
        <v>0</v>
      </c>
      <c r="UD53" s="535" cm="1">
        <f t="array" ref="UD53">INDEX(UD$13:UD52,$B53+1,1)</f>
        <v>0</v>
      </c>
      <c r="UE53" s="535" cm="1">
        <f t="array" ref="UE53">INDEX(UE$13:UE52,$B53+1,1)</f>
        <v>0</v>
      </c>
      <c r="UF53" s="535" cm="1">
        <f t="array" ref="UF53">INDEX(UF$13:UF52,$B53+1,1)</f>
        <v>0</v>
      </c>
      <c r="UG53" s="535" cm="1">
        <f t="array" ref="UG53">INDEX(UG$13:UG52,$B53+1,1)</f>
        <v>0</v>
      </c>
      <c r="UH53" s="535" cm="1">
        <f t="array" ref="UH53">INDEX(UH$13:UH52,$B53+1,1)</f>
        <v>0</v>
      </c>
      <c r="UI53" s="535" cm="1">
        <f t="array" ref="UI53">INDEX(UI$13:UI52,$B53+1,1)</f>
        <v>0</v>
      </c>
      <c r="UJ53" s="535" cm="1">
        <f t="array" ref="UJ53">INDEX(UJ$13:UJ52,$B53+1,1)</f>
        <v>0</v>
      </c>
      <c r="UK53" s="535" cm="1">
        <f t="array" ref="UK53">INDEX(UK$13:UK52,$B53+1,1)</f>
        <v>0</v>
      </c>
      <c r="UL53" s="535" cm="1">
        <f t="array" ref="UL53">INDEX(UL$13:UL52,$B53+1,1)</f>
        <v>0</v>
      </c>
      <c r="UM53" s="535" cm="1">
        <f t="array" ref="UM53">INDEX(UM$13:UM52,$B53+1,1)</f>
        <v>0</v>
      </c>
      <c r="UN53" s="535" cm="1">
        <f t="array" ref="UN53">INDEX(UN$13:UN52,$B53+1,1)</f>
        <v>0</v>
      </c>
      <c r="UO53" s="535" cm="1">
        <f t="array" ref="UO53">INDEX(UO$13:UO52,$B53+1,1)</f>
        <v>0</v>
      </c>
      <c r="UP53" s="535" cm="1">
        <f t="array" ref="UP53">INDEX(UP$13:UP52,$B53+1,1)</f>
        <v>0</v>
      </c>
      <c r="UQ53" s="535" cm="1">
        <f t="array" ref="UQ53">INDEX(UQ$13:UQ52,$B53+1,1)</f>
        <v>0</v>
      </c>
      <c r="UR53" s="535" cm="1">
        <f t="array" ref="UR53">INDEX(UR$13:UR52,$B53+1,1)</f>
        <v>0</v>
      </c>
      <c r="US53" s="535" cm="1">
        <f t="array" ref="US53">INDEX(US$13:US52,$B53+1,1)</f>
        <v>0</v>
      </c>
      <c r="UT53" s="535" cm="1">
        <f t="array" ref="UT53">INDEX(UT$13:UT52,$B53+1,1)</f>
        <v>0</v>
      </c>
      <c r="UU53" s="535" cm="1">
        <f t="array" ref="UU53">INDEX(UU$13:UU52,$B53+1,1)</f>
        <v>0</v>
      </c>
      <c r="UV53" s="535" cm="1">
        <f t="array" ref="UV53">INDEX(UV$13:UV52,$B53+1,1)</f>
        <v>0</v>
      </c>
      <c r="UW53" s="535" cm="1">
        <f t="array" ref="UW53">INDEX(UW$13:UW52,$B53+1,1)</f>
        <v>0</v>
      </c>
      <c r="UX53" s="535" cm="1">
        <f t="array" ref="UX53">INDEX(UX$13:UX52,$B53+1,1)</f>
        <v>0</v>
      </c>
      <c r="UY53" s="535" cm="1">
        <f t="array" ref="UY53">INDEX(UY$13:UY52,$B53+1,1)</f>
        <v>0</v>
      </c>
      <c r="UZ53" s="535" cm="1">
        <f t="array" ref="UZ53">INDEX(UZ$13:UZ52,$B53+1,1)</f>
        <v>0</v>
      </c>
      <c r="VA53" s="535" cm="1">
        <f t="array" ref="VA53">INDEX(VA$13:VA52,$B53+1,1)</f>
        <v>0</v>
      </c>
      <c r="VB53" s="535" cm="1">
        <f t="array" ref="VB53">INDEX(VB$13:VB52,$B53+1,1)</f>
        <v>0</v>
      </c>
      <c r="VC53" s="535" cm="1">
        <f t="array" ref="VC53">INDEX(VC$13:VC52,$B53+1,1)</f>
        <v>0</v>
      </c>
      <c r="VD53" s="535" cm="1">
        <f t="array" ref="VD53">INDEX(VD$13:VD52,$B53+1,1)</f>
        <v>0</v>
      </c>
      <c r="VE53" s="535" cm="1">
        <f t="array" ref="VE53">INDEX(VE$13:VE52,$B53+1,1)</f>
        <v>0</v>
      </c>
      <c r="VF53" s="535" cm="1">
        <f t="array" ref="VF53">INDEX(VF$13:VF52,$B53+1,1)</f>
        <v>0</v>
      </c>
      <c r="VG53" s="535" cm="1">
        <f t="array" ref="VG53">INDEX(VG$13:VG52,$B53+1,1)</f>
        <v>0</v>
      </c>
      <c r="VH53" s="535" cm="1">
        <f t="array" ref="VH53">INDEX(VH$13:VH52,$B53+1,1)</f>
        <v>0</v>
      </c>
      <c r="VI53" s="535" cm="1">
        <f t="array" ref="VI53">INDEX(VI$13:VI52,$B53+1,1)</f>
        <v>0</v>
      </c>
      <c r="VJ53" s="535" cm="1">
        <f t="array" ref="VJ53">INDEX(VJ$13:VJ52,$B53+1,1)</f>
        <v>0</v>
      </c>
      <c r="VK53" s="535" cm="1">
        <f t="array" ref="VK53">INDEX(VK$13:VK52,$B53+1,1)</f>
        <v>0</v>
      </c>
      <c r="VL53" s="535" cm="1">
        <f t="array" ref="VL53">INDEX(VL$13:VL52,$B53+1,1)</f>
        <v>0</v>
      </c>
      <c r="VM53" s="535" cm="1">
        <f t="array" ref="VM53">INDEX(VM$13:VM52,$B53+1,1)</f>
        <v>0</v>
      </c>
      <c r="VN53" s="535" cm="1">
        <f t="array" ref="VN53">INDEX(VN$13:VN52,$B53+1,1)</f>
        <v>0</v>
      </c>
      <c r="VO53" s="535" cm="1">
        <f t="array" ref="VO53">INDEX(VO$13:VO52,$B53+1,1)</f>
        <v>0</v>
      </c>
      <c r="VP53" s="535" cm="1">
        <f t="array" ref="VP53">INDEX(VP$13:VP52,$B53+1,1)</f>
        <v>0</v>
      </c>
      <c r="VQ53" s="535" cm="1">
        <f t="array" ref="VQ53">INDEX(VQ$13:VQ52,$B53+1,1)</f>
        <v>0</v>
      </c>
      <c r="VR53" s="535" cm="1">
        <f t="array" ref="VR53">INDEX(VR$13:VR52,$B53+1,1)</f>
        <v>0</v>
      </c>
      <c r="VS53" s="535" cm="1">
        <f t="array" ref="VS53">INDEX(VS$13:VS52,$B53+1,1)</f>
        <v>0</v>
      </c>
      <c r="VT53" s="535" cm="1">
        <f t="array" ref="VT53">INDEX(VT$13:VT52,$B53+1,1)</f>
        <v>0</v>
      </c>
      <c r="VU53" s="535" cm="1">
        <f t="array" ref="VU53">INDEX(VU$13:VU52,$B53+1,1)</f>
        <v>0</v>
      </c>
      <c r="VV53" s="535" cm="1">
        <f t="array" ref="VV53">INDEX(VV$13:VV52,$B53+1,1)</f>
        <v>0</v>
      </c>
      <c r="VW53" s="535" cm="1">
        <f t="array" ref="VW53">INDEX(VW$13:VW52,$B53+1,1)</f>
        <v>0</v>
      </c>
      <c r="VX53" s="535" cm="1">
        <f t="array" ref="VX53">INDEX(VX$13:VX52,$B53+1,1)</f>
        <v>0</v>
      </c>
      <c r="VY53" s="535" cm="1">
        <f t="array" ref="VY53">INDEX(VY$13:VY52,$B53+1,1)</f>
        <v>0</v>
      </c>
      <c r="VZ53" s="535" cm="1">
        <f t="array" ref="VZ53">INDEX(VZ$13:VZ52,$B53+1,1)</f>
        <v>0</v>
      </c>
      <c r="WA53" s="535" cm="1">
        <f t="array" ref="WA53">INDEX(WA$13:WA52,$B53+1,1)</f>
        <v>0</v>
      </c>
      <c r="WB53" s="535" cm="1">
        <f t="array" ref="WB53">INDEX(WB$13:WB52,$B53+1,1)</f>
        <v>0</v>
      </c>
      <c r="WC53" s="535" cm="1">
        <f t="array" ref="WC53">INDEX(WC$13:WC52,$B53+1,1)</f>
        <v>0</v>
      </c>
      <c r="WD53" s="535" cm="1">
        <f t="array" ref="WD53">INDEX(WD$13:WD52,$B53+1,1)</f>
        <v>0</v>
      </c>
      <c r="WE53" s="535" cm="1">
        <f t="array" ref="WE53">INDEX(WE$13:WE52,$B53+1,1)</f>
        <v>0</v>
      </c>
      <c r="WF53" s="535" cm="1">
        <f t="array" ref="WF53">INDEX(WF$13:WF52,$B53+1,1)</f>
        <v>0</v>
      </c>
      <c r="WG53" s="535" cm="1">
        <f t="array" ref="WG53">INDEX(WG$13:WG52,$B53+1,1)</f>
        <v>0</v>
      </c>
      <c r="WH53" s="535" cm="1">
        <f t="array" ref="WH53">INDEX(WH$13:WH52,$B53+1,1)</f>
        <v>0</v>
      </c>
      <c r="WI53" s="535" cm="1">
        <f t="array" ref="WI53">INDEX(WI$13:WI52,$B53+1,1)</f>
        <v>0</v>
      </c>
      <c r="WJ53" s="535" cm="1">
        <f t="array" ref="WJ53">INDEX(WJ$13:WJ52,$B53+1,1)</f>
        <v>0</v>
      </c>
      <c r="WK53" s="535" cm="1">
        <f t="array" ref="WK53">INDEX(WK$13:WK52,$B53+1,1)</f>
        <v>0</v>
      </c>
      <c r="WL53" s="535" cm="1">
        <f t="array" ref="WL53">INDEX(WL$13:WL52,$B53+1,1)</f>
        <v>0</v>
      </c>
      <c r="WM53" s="535" cm="1">
        <f t="array" ref="WM53">INDEX(WM$13:WM52,$B53+1,1)</f>
        <v>0</v>
      </c>
      <c r="WN53" s="535" cm="1">
        <f t="array" ref="WN53">INDEX(WN$13:WN52,$B53+1,1)</f>
        <v>0</v>
      </c>
      <c r="WO53" s="535" cm="1">
        <f t="array" ref="WO53">INDEX(WO$13:WO52,$B53+1,1)</f>
        <v>0</v>
      </c>
      <c r="WP53" s="535" cm="1">
        <f t="array" ref="WP53">INDEX(WP$13:WP52,$B53+1,1)</f>
        <v>0</v>
      </c>
      <c r="WQ53" s="535" cm="1">
        <f t="array" ref="WQ53">INDEX(WQ$13:WQ52,$B53+1,1)</f>
        <v>0</v>
      </c>
      <c r="WR53" s="535" cm="1">
        <f t="array" ref="WR53">INDEX(WR$13:WR52,$B53+1,1)</f>
        <v>0</v>
      </c>
      <c r="WS53" s="535" cm="1">
        <f t="array" ref="WS53">INDEX(WS$13:WS52,$B53+1,1)</f>
        <v>0</v>
      </c>
      <c r="WT53" s="535" cm="1">
        <f t="array" ref="WT53">INDEX(WT$13:WT52,$B53+1,1)</f>
        <v>0</v>
      </c>
      <c r="WU53" s="535" cm="1">
        <f t="array" ref="WU53">INDEX(WU$13:WU52,$B53+1,1)</f>
        <v>0</v>
      </c>
      <c r="WV53" s="535" cm="1">
        <f t="array" ref="WV53">INDEX(WV$13:WV52,$B53+1,1)</f>
        <v>0</v>
      </c>
      <c r="WW53" s="535" cm="1">
        <f t="array" ref="WW53">INDEX(WW$13:WW52,$B53+1,1)</f>
        <v>0</v>
      </c>
      <c r="WX53" s="535" cm="1">
        <f t="array" ref="WX53">INDEX(WX$13:WX52,$B53+1,1)</f>
        <v>0</v>
      </c>
      <c r="WY53" s="535" cm="1">
        <f t="array" ref="WY53">INDEX(WY$13:WY52,$B53+1,1)</f>
        <v>0</v>
      </c>
      <c r="WZ53" s="535" cm="1">
        <f t="array" ref="WZ53">INDEX(WZ$13:WZ52,$B53+1,1)</f>
        <v>0</v>
      </c>
      <c r="XA53" s="535" cm="1">
        <f t="array" ref="XA53">INDEX(XA$13:XA52,$B53+1,1)</f>
        <v>0</v>
      </c>
      <c r="XB53" s="535" cm="1">
        <f t="array" ref="XB53">INDEX(XB$13:XB52,$B53+1,1)</f>
        <v>0</v>
      </c>
      <c r="XC53" s="535" cm="1">
        <f t="array" ref="XC53">INDEX(XC$13:XC52,$B53+1,1)</f>
        <v>0</v>
      </c>
      <c r="XD53" s="535" cm="1">
        <f t="array" ref="XD53">INDEX(XD$13:XD52,$B53+1,1)</f>
        <v>0</v>
      </c>
      <c r="XE53" s="535" cm="1">
        <f t="array" ref="XE53">INDEX(XE$13:XE52,$B53+1,1)</f>
        <v>0</v>
      </c>
      <c r="XF53" s="535" cm="1">
        <f t="array" ref="XF53">INDEX(XF$13:XF52,$B53+1,1)</f>
        <v>0</v>
      </c>
      <c r="XG53" s="535" cm="1">
        <f t="array" ref="XG53">INDEX(XG$13:XG52,$B53+1,1)</f>
        <v>0</v>
      </c>
      <c r="XH53" s="535" cm="1">
        <f t="array" ref="XH53">INDEX(XH$13:XH52,$B53+1,1)</f>
        <v>0</v>
      </c>
      <c r="XI53" s="535" cm="1">
        <f t="array" ref="XI53">INDEX(XI$13:XI52,$B53+1,1)</f>
        <v>0</v>
      </c>
      <c r="XJ53" s="535" cm="1">
        <f t="array" ref="XJ53">INDEX(XJ$13:XJ52,$B53+1,1)</f>
        <v>0</v>
      </c>
      <c r="XK53" s="535" cm="1">
        <f t="array" ref="XK53">INDEX(XK$13:XK52,$B53+1,1)</f>
        <v>0</v>
      </c>
      <c r="XL53" s="535" cm="1">
        <f t="array" ref="XL53">INDEX(XL$13:XL52,$B53+1,1)</f>
        <v>0</v>
      </c>
      <c r="XM53" s="535" cm="1">
        <f t="array" ref="XM53">INDEX(XM$13:XM52,$B53+1,1)</f>
        <v>0</v>
      </c>
      <c r="XN53" s="535" cm="1">
        <f t="array" ref="XN53">INDEX(XN$13:XN52,$B53+1,1)</f>
        <v>0</v>
      </c>
      <c r="XO53" s="535" cm="1">
        <f t="array" ref="XO53">INDEX(XO$13:XO52,$B53+1,1)</f>
        <v>0</v>
      </c>
      <c r="XP53" s="535" cm="1">
        <f t="array" ref="XP53">INDEX(XP$13:XP52,$B53+1,1)</f>
        <v>0</v>
      </c>
      <c r="XQ53" s="535" cm="1">
        <f t="array" ref="XQ53">INDEX(XQ$13:XQ52,$B53+1,1)</f>
        <v>0</v>
      </c>
      <c r="XR53" s="535" cm="1">
        <f t="array" ref="XR53">INDEX(XR$13:XR52,$B53+1,1)</f>
        <v>0</v>
      </c>
      <c r="XS53" s="535" cm="1">
        <f t="array" ref="XS53">INDEX(XS$13:XS52,$B53+1,1)</f>
        <v>0</v>
      </c>
      <c r="XT53" s="535" cm="1">
        <f t="array" ref="XT53">INDEX(XT$13:XT52,$B53+1,1)</f>
        <v>0</v>
      </c>
      <c r="XU53" s="535" cm="1">
        <f t="array" ref="XU53">INDEX(XU$13:XU52,$B53+1,1)</f>
        <v>0</v>
      </c>
      <c r="XV53" s="535" cm="1">
        <f t="array" ref="XV53">INDEX(XV$13:XV52,$B53+1,1)</f>
        <v>0</v>
      </c>
      <c r="XW53" s="535" cm="1">
        <f t="array" ref="XW53">INDEX(XW$13:XW52,$B53+1,1)</f>
        <v>0</v>
      </c>
      <c r="XX53" s="535" cm="1">
        <f t="array" ref="XX53">INDEX(XX$13:XX52,$B53+1,1)</f>
        <v>0</v>
      </c>
      <c r="XY53" s="535" cm="1">
        <f t="array" ref="XY53">INDEX(XY$13:XY52,$B53+1,1)</f>
        <v>0</v>
      </c>
      <c r="XZ53" s="535" cm="1">
        <f t="array" ref="XZ53">INDEX(XZ$13:XZ52,$B53+1,1)</f>
        <v>0</v>
      </c>
      <c r="YA53" s="535" cm="1">
        <f t="array" ref="YA53">INDEX(YA$13:YA52,$B53+1,1)</f>
        <v>0</v>
      </c>
      <c r="YB53" s="535" cm="1">
        <f t="array" ref="YB53">INDEX(YB$13:YB52,$B53+1,1)</f>
        <v>0</v>
      </c>
      <c r="YC53" s="535" cm="1">
        <f t="array" ref="YC53">INDEX(YC$13:YC52,$B53+1,1)</f>
        <v>0</v>
      </c>
      <c r="YD53" s="535" cm="1">
        <f t="array" ref="YD53">INDEX(YD$13:YD52,$B53+1,1)</f>
        <v>0</v>
      </c>
      <c r="YE53" s="535" cm="1">
        <f t="array" ref="YE53">INDEX(YE$13:YE52,$B53+1,1)</f>
        <v>0</v>
      </c>
      <c r="YF53" s="535" cm="1">
        <f t="array" ref="YF53">INDEX(YF$13:YF52,$B53+1,1)</f>
        <v>0</v>
      </c>
      <c r="YG53" s="535" cm="1">
        <f t="array" ref="YG53">INDEX(YG$13:YG52,$B53+1,1)</f>
        <v>0</v>
      </c>
      <c r="YH53" s="535" cm="1">
        <f t="array" ref="YH53">INDEX(YH$13:YH52,$B53+1,1)</f>
        <v>0</v>
      </c>
      <c r="YI53" s="535" cm="1">
        <f t="array" ref="YI53">INDEX(YI$13:YI52,$B53+1,1)</f>
        <v>0</v>
      </c>
      <c r="YJ53" s="535" cm="1">
        <f t="array" ref="YJ53">INDEX(YJ$13:YJ52,$B53+1,1)</f>
        <v>0</v>
      </c>
      <c r="YK53" s="535" cm="1">
        <f t="array" ref="YK53">INDEX(YK$13:YK52,$B53+1,1)</f>
        <v>0</v>
      </c>
      <c r="YL53" s="535" cm="1">
        <f t="array" ref="YL53">INDEX(YL$13:YL52,$B53+1,1)</f>
        <v>0</v>
      </c>
      <c r="YM53" s="535" cm="1">
        <f t="array" ref="YM53">INDEX(YM$13:YM52,$B53+1,1)</f>
        <v>0</v>
      </c>
      <c r="YN53" s="535" cm="1">
        <f t="array" ref="YN53">INDEX(YN$13:YN52,$B53+1,1)</f>
        <v>0</v>
      </c>
      <c r="YO53" s="535" cm="1">
        <f t="array" ref="YO53">INDEX(YO$13:YO52,$B53+1,1)</f>
        <v>0</v>
      </c>
      <c r="YP53" s="535" cm="1">
        <f t="array" ref="YP53">INDEX(YP$13:YP52,$B53+1,1)</f>
        <v>0</v>
      </c>
      <c r="YQ53" s="535" cm="1">
        <f t="array" ref="YQ53">INDEX(YQ$13:YQ52,$B53+1,1)</f>
        <v>0</v>
      </c>
      <c r="YR53" s="535" cm="1">
        <f t="array" ref="YR53">INDEX(YR$13:YR52,$B53+1,1)</f>
        <v>0</v>
      </c>
      <c r="YS53" s="535" cm="1">
        <f t="array" ref="YS53">INDEX(YS$13:YS52,$B53+1,1)</f>
        <v>0</v>
      </c>
      <c r="YT53" s="535" cm="1">
        <f t="array" ref="YT53">INDEX(YT$13:YT52,$B53+1,1)</f>
        <v>0</v>
      </c>
      <c r="YU53" s="535" cm="1">
        <f t="array" ref="YU53">INDEX(YU$13:YU52,$B53+1,1)</f>
        <v>0</v>
      </c>
      <c r="YV53" s="535" cm="1">
        <f t="array" ref="YV53">INDEX(YV$13:YV52,$B53+1,1)</f>
        <v>0</v>
      </c>
      <c r="YW53" s="535" cm="1">
        <f t="array" ref="YW53">INDEX(YW$13:YW52,$B53+1,1)</f>
        <v>0</v>
      </c>
      <c r="YX53" s="535" cm="1">
        <f t="array" ref="YX53">INDEX(YX$13:YX52,$B53+1,1)</f>
        <v>0</v>
      </c>
      <c r="YY53" s="535" cm="1">
        <f t="array" ref="YY53">INDEX(YY$13:YY52,$B53+1,1)</f>
        <v>0</v>
      </c>
      <c r="YZ53" s="535" cm="1">
        <f t="array" ref="YZ53">INDEX(YZ$13:YZ52,$B53+1,1)</f>
        <v>0</v>
      </c>
      <c r="ZA53" s="535" t="str" cm="1">
        <f t="array" ref="ZA53">INDEX(ZA$13:ZA52,$B53+1,1)</f>
        <v>-</v>
      </c>
      <c r="ZB53" s="18"/>
      <c r="ZC53" s="535" cm="1">
        <f t="array" ref="ZC53">INDEX(ZC$13:ZC52,$B53+1,1)</f>
        <v>0</v>
      </c>
      <c r="ZD53" s="535" cm="1">
        <f t="array" ref="ZD53">INDEX(ZD$13:ZD52,$B53+1,1)</f>
        <v>0</v>
      </c>
      <c r="ZE53" s="535" cm="1">
        <f t="array" ref="ZE53">INDEX(ZE$13:ZE52,$B53+1,1)</f>
        <v>0</v>
      </c>
      <c r="ZF53" s="535" t="str" cm="1">
        <f t="array" ref="ZF53">INDEX(ZF$13:ZF52,$B53+1,1)</f>
        <v>-</v>
      </c>
      <c r="ZG53" s="535" t="str" cm="1">
        <f t="array" ref="ZG53">INDEX(ZG$13:ZG52,$B53+1,1)</f>
        <v>-</v>
      </c>
      <c r="ZH53" s="535" t="str" cm="1">
        <f t="array" ref="ZH53">INDEX(ZH$13:ZH52,$B53+1,1)</f>
        <v>-</v>
      </c>
      <c r="ZI53" s="535" t="str" cm="1">
        <f t="array" ref="ZI53">INDEX(ZI$13:ZI52,$B53+1,1)</f>
        <v>-</v>
      </c>
      <c r="ZJ53" s="535" t="str" cm="1">
        <f t="array" ref="ZJ53">INDEX(ZJ$13:ZJ52,$B53+1,1)</f>
        <v>-</v>
      </c>
      <c r="ZK53" s="535" t="str" cm="1">
        <f t="array" ref="ZK53">INDEX(ZK$13:ZK52,$B53+1,1)</f>
        <v>-</v>
      </c>
      <c r="ZL53" s="535" t="str" cm="1">
        <f t="array" ref="ZL53">INDEX(ZL$13:ZL52,$B53+1,1)</f>
        <v>-</v>
      </c>
      <c r="ZM53" s="535" t="str" cm="1">
        <f t="array" ref="ZM53">INDEX(ZM$13:ZM52,$B53+1,1)</f>
        <v>-</v>
      </c>
      <c r="ZN53" s="535" t="str" cm="1">
        <f t="array" ref="ZN53">INDEX(ZN$13:ZN52,$B53+1,1)</f>
        <v>-</v>
      </c>
      <c r="ZO53" s="535" t="str" cm="1">
        <f t="array" ref="ZO53">INDEX(ZO$13:ZO52,$B53+1,1)</f>
        <v>-</v>
      </c>
      <c r="ZP53" s="535" t="str" cm="1">
        <f t="array" ref="ZP53">INDEX(ZP$13:ZP52,$B53+1,1)</f>
        <v>-</v>
      </c>
      <c r="ZQ53" s="535" t="str" cm="1">
        <f t="array" ref="ZQ53">INDEX(ZQ$13:ZQ52,$B53+1,1)</f>
        <v>-</v>
      </c>
      <c r="ZR53" s="535" t="str" cm="1">
        <f t="array" ref="ZR53">INDEX(ZR$13:ZR52,$B53+1,1)</f>
        <v>-</v>
      </c>
      <c r="ZS53" s="535" t="str" cm="1">
        <f t="array" ref="ZS53">INDEX(ZS$13:ZS52,$B53+1,1)</f>
        <v>-</v>
      </c>
      <c r="ZT53" s="535" t="str" cm="1">
        <f t="array" ref="ZT53">INDEX(ZT$13:ZT52,$B53+1,1)</f>
        <v>-</v>
      </c>
      <c r="ZU53" s="535" t="str" cm="1">
        <f t="array" ref="ZU53">INDEX(ZU$13:ZU52,$B53+1,1)</f>
        <v>-</v>
      </c>
      <c r="ZV53" s="535" t="str" cm="1">
        <f t="array" ref="ZV53">INDEX(ZV$13:ZV52,$B53+1,1)</f>
        <v>-</v>
      </c>
      <c r="ZW53" s="535" t="str" cm="1">
        <f t="array" ref="ZW53">INDEX(ZW$13:ZW52,$B53+1,1)</f>
        <v>-</v>
      </c>
      <c r="ZX53" s="18"/>
      <c r="ZY53" s="411" t="b">
        <f t="shared" ca="1" si="237"/>
        <v>0</v>
      </c>
      <c r="ZZ53" s="535" t="str" cm="1">
        <f t="array" ref="ZZ53">INDEX(ZZ$13:ZZ52,$B53+1,1)</f>
        <v>-</v>
      </c>
      <c r="AAA53" s="535" t="str" cm="1">
        <f t="array" ref="AAA53">INDEX(AAA$13:AAA52,$B53+1,1)</f>
        <v>-</v>
      </c>
      <c r="AAB53" s="535" t="str" cm="1">
        <f t="array" ref="AAB53">INDEX(AAB$13:AAB52,$B53+1,1)</f>
        <v>-</v>
      </c>
      <c r="AAC53" s="535" t="str" cm="1">
        <f t="array" ref="AAC53">INDEX(AAC$13:AAC52,$B53+1,1)</f>
        <v>-</v>
      </c>
      <c r="AAD53" s="535" cm="1">
        <f t="array" ref="AAD53">INDEX(AAD$13:AAD52,$B53+1,1)</f>
        <v>0</v>
      </c>
      <c r="AAE53" s="535" t="str" cm="1">
        <f t="array" ref="AAE53">INDEX(AAE$13:AAE52,$B53+1,1)</f>
        <v>-</v>
      </c>
      <c r="AAF53" s="535" t="str" cm="1">
        <f t="array" ref="AAF53">INDEX(AAF$13:AAF52,$B53+1,1)</f>
        <v>-</v>
      </c>
      <c r="AAG53" s="535" t="str" cm="1">
        <f t="array" ref="AAG53">INDEX(AAG$13:AAG52,$B53+1,1)</f>
        <v>-</v>
      </c>
      <c r="AAH53" s="535" t="str" cm="1">
        <f t="array" ref="AAH53">INDEX(AAH$13:AAH52,$B53+1,1)</f>
        <v>-</v>
      </c>
      <c r="AAI53" s="535" t="str" cm="1">
        <f t="array" ref="AAI53">INDEX(AAI$13:AAI52,$B53+1,1)</f>
        <v>-</v>
      </c>
      <c r="AAJ53" s="535" t="str" cm="1">
        <f t="array" ref="AAJ53">INDEX(AAJ$13:AAJ52,$B53+1,1)</f>
        <v>-</v>
      </c>
      <c r="AAK53" s="535" t="str" cm="1">
        <f t="array" ref="AAK53">INDEX(AAK$13:AAK52,$B53+1,1)</f>
        <v>-</v>
      </c>
      <c r="AAL53" s="535" t="str" cm="1">
        <f t="array" ref="AAL53">INDEX(AAL$13:AAL52,$B53+1,1)</f>
        <v>-</v>
      </c>
      <c r="AAM53" s="535" t="b" cm="1">
        <f t="array" ref="AAM53">INDEX(AAM$13:AAM52,$B53+1,1)</f>
        <v>1</v>
      </c>
      <c r="AAN53" s="535" t="str" cm="1">
        <f t="array" ref="AAN53">INDEX(AAN$13:AAN52,$B53+1,1)</f>
        <v>-</v>
      </c>
      <c r="AAO53" s="535" cm="1">
        <f t="array" ref="AAO53">INDEX(AAO$13:AAO52,$B53+1,1)</f>
        <v>0</v>
      </c>
      <c r="AAP53" s="535" cm="1">
        <f t="array" ref="AAP53">INDEX(AAP$13:AAP52,$B53+1,1)</f>
        <v>0</v>
      </c>
      <c r="AAQ53" s="535" cm="1">
        <f t="array" ref="AAQ53">INDEX(AAQ$13:AAQ52,$B53+1,1)</f>
        <v>0</v>
      </c>
      <c r="AAR53" s="18"/>
      <c r="AAS53" s="535" cm="1">
        <f t="array" ref="AAS53">INDEX(AAS$13:AAS52,$B53+1,1)</f>
        <v>50</v>
      </c>
      <c r="AAT53" s="535" cm="1">
        <f t="array" ref="AAT53">INDEX(AAT$13:AAT52,$B53+1,1)</f>
        <v>50</v>
      </c>
      <c r="AAU53" s="535" cm="1">
        <f t="array" ref="AAU53">INDEX(AAU$13:AAU52,$B53+1,1)</f>
        <v>50</v>
      </c>
      <c r="AAV53" s="535" cm="1">
        <f t="array" ref="AAV53">INDEX(AAV$13:AAV52,$B53+1,1)</f>
        <v>50</v>
      </c>
      <c r="AAW53" s="535" cm="1">
        <f t="array" ref="AAW53">INDEX(AAW$13:AAW52,$B53+1,1)</f>
        <v>1</v>
      </c>
      <c r="AAX53" s="535" cm="1">
        <f t="array" ref="AAX53">INDEX(AAX$13:AAX52,$B53+1,1)</f>
        <v>1</v>
      </c>
      <c r="AAY53" s="535" cm="1">
        <f t="array" ref="AAY53">INDEX(AAY$13:AAY52,$B53+1,1)</f>
        <v>1</v>
      </c>
      <c r="AAZ53" s="535" cm="1">
        <f t="array" ref="AAZ53">INDEX(AAZ$13:AAZ52,$B53+1,1)</f>
        <v>1</v>
      </c>
      <c r="ABA53" s="535" t="str" cm="1">
        <f t="array" ref="ABA53">INDEX(ABA$13:ABA52,$B53+1,1)</f>
        <v>-</v>
      </c>
      <c r="ABB53" s="535" t="str" cm="1">
        <f t="array" ref="ABB53">INDEX(ABB$13:ABB52,$B53+1,1)</f>
        <v>-</v>
      </c>
      <c r="ABC53" s="535" t="str" cm="1">
        <f t="array" ref="ABC53">INDEX(ABC$13:ABC52,$B53+1,1)</f>
        <v>-</v>
      </c>
      <c r="ABD53" s="535" t="str" cm="1">
        <f t="array" ref="ABD53">INDEX(ABD$13:ABD52,$B53+1,1)</f>
        <v>-</v>
      </c>
      <c r="ABE53" s="535" t="str" cm="1">
        <f t="array" ref="ABE53">INDEX(ABE$13:ABE52,$B53+1,1)</f>
        <v>-</v>
      </c>
      <c r="ABF53" s="535" t="str" cm="1">
        <f t="array" ref="ABF53">INDEX(ABF$13:ABF52,$B53+1,1)</f>
        <v>-</v>
      </c>
      <c r="ABG53" s="535" t="str" cm="1">
        <f t="array" ref="ABG53">INDEX(ABG$13:ABG52,$B53+1,1)</f>
        <v>-</v>
      </c>
      <c r="ABH53" s="18"/>
      <c r="ABI53" s="535" t="str" cm="1">
        <f t="array" ref="ABI53">INDEX(ABI$13:ABI52,$B53+1,1)</f>
        <v>-</v>
      </c>
      <c r="ABJ53" s="411">
        <f t="shared" si="187"/>
        <v>1</v>
      </c>
      <c r="ABK53" s="18"/>
      <c r="ABL53" s="535" t="str" cm="1">
        <f t="array" ref="ABL53">INDEX(ABL$13:ABL52,$B53+1,1)</f>
        <v>-</v>
      </c>
      <c r="ABM53" s="535" t="str" cm="1">
        <f t="array" ref="ABM53">INDEX(ABM$13:ABM52,$B53+1,1)</f>
        <v>-</v>
      </c>
      <c r="ABN53" s="535" t="str" cm="1">
        <f t="array" ref="ABN53">INDEX(ABN$13:ABN52,$B53+1,1)</f>
        <v>-</v>
      </c>
      <c r="ABO53" s="535" t="str" cm="1">
        <f t="array" ref="ABO53">INDEX(ABO$13:ABO52,$B53+1,1)</f>
        <v>-</v>
      </c>
      <c r="ABP53" s="535" t="str" cm="1">
        <f t="array" ref="ABP53">INDEX(ABP$13:ABP52,$B53+1,1)</f>
        <v>-</v>
      </c>
      <c r="ABQ53" s="535" t="str" cm="1">
        <f t="array" ref="ABQ53">INDEX(ABQ$13:ABQ52,$B53+1,1)</f>
        <v>-</v>
      </c>
      <c r="ABR53" s="535" t="str" cm="1">
        <f t="array" ref="ABR53">INDEX(ABR$13:ABR52,$B53+1,1)</f>
        <v>-</v>
      </c>
      <c r="ABS53" s="535" t="str" cm="1">
        <f t="array" ref="ABS53">INDEX(ABS$13:ABS52,$B53+1,1)</f>
        <v>-</v>
      </c>
      <c r="ABT53" s="535" t="str" cm="1">
        <f t="array" ref="ABT53">INDEX(ABT$13:ABT52,$B53+1,1)</f>
        <v>-</v>
      </c>
      <c r="ABU53" s="535" t="str" cm="1">
        <f t="array" ref="ABU53">INDEX(ABU$13:ABU52,$B53+1,1)</f>
        <v>-</v>
      </c>
      <c r="ABV53" s="535" t="str" cm="1">
        <f t="array" ref="ABV53">INDEX(ABV$13:ABV52,$B53+1,1)</f>
        <v>-</v>
      </c>
      <c r="ABW53" s="535" t="str" cm="1">
        <f t="array" ref="ABW53">INDEX(ABW$13:ABW52,$B53+1,1)</f>
        <v>-</v>
      </c>
      <c r="ABX53" s="535" t="str" cm="1">
        <f t="array" ref="ABX53">INDEX(ABX$13:ABX52,$B53+1,1)</f>
        <v>-</v>
      </c>
      <c r="ABY53" s="535" t="str" cm="1">
        <f t="array" ref="ABY53">INDEX(ABY$13:ABY52,$B53+1,1)</f>
        <v>-</v>
      </c>
      <c r="ABZ53" s="535" t="str" cm="1">
        <f t="array" ref="ABZ53">INDEX(ABZ$13:ABZ52,$B53+1,1)</f>
        <v>-</v>
      </c>
      <c r="ACA53" s="535" t="str" cm="1">
        <f t="array" ref="ACA53">INDEX(ACA$13:ACA52,$B53+1,1)</f>
        <v>-</v>
      </c>
      <c r="ACB53" s="535" t="str" cm="1">
        <f t="array" ref="ACB53">INDEX(ACB$13:ACB52,$B53+1,1)</f>
        <v>-</v>
      </c>
      <c r="ACC53" s="535" t="str" cm="1">
        <f t="array" ref="ACC53">INDEX(ACC$13:ACC52,$B53+1,1)</f>
        <v>-</v>
      </c>
      <c r="ACD53" s="535" t="str" cm="1">
        <f t="array" ref="ACD53">INDEX(ACD$13:ACD52,$B53+1,1)</f>
        <v>-</v>
      </c>
      <c r="ACE53" s="535" t="str" cm="1">
        <f t="array" ref="ACE53">INDEX(ACE$13:ACE52,$B53+1,1)</f>
        <v>-</v>
      </c>
      <c r="ACF53" s="535" t="str" cm="1">
        <f t="array" ref="ACF53">INDEX(ACF$13:ACF52,$B53+1,1)</f>
        <v>-</v>
      </c>
      <c r="ACG53" s="535" t="str" cm="1">
        <f t="array" ref="ACG53">INDEX(ACG$13:ACG52,$B53+1,1)</f>
        <v>-</v>
      </c>
      <c r="ACH53" s="535" t="str" cm="1">
        <f t="array" ref="ACH53">INDEX(ACH$13:ACH52,$B53+1,1)</f>
        <v>-</v>
      </c>
      <c r="ACI53" s="535" t="str" cm="1">
        <f t="array" ref="ACI53">INDEX(ACI$13:ACI52,$B53+1,1)</f>
        <v>-</v>
      </c>
      <c r="ACJ53" s="535" t="str" cm="1">
        <f t="array" ref="ACJ53">INDEX(ACJ$13:ACJ52,$B53+1,1)</f>
        <v>-</v>
      </c>
      <c r="ACK53" s="535" t="str" cm="1">
        <f t="array" ref="ACK53">INDEX(ACK$13:ACK52,$B53+1,1)</f>
        <v>-</v>
      </c>
      <c r="ACL53" s="535" t="str" cm="1">
        <f t="array" ref="ACL53">INDEX(ACL$13:ACL52,$B53+1,1)</f>
        <v>-</v>
      </c>
      <c r="ACM53" s="535" t="str" cm="1">
        <f t="array" ref="ACM53">INDEX(ACM$13:ACM52,$B53+1,1)</f>
        <v>-</v>
      </c>
      <c r="ACN53" s="535" t="str" cm="1">
        <f t="array" ref="ACN53">INDEX(ACN$13:ACN52,$B53+1,1)</f>
        <v>-</v>
      </c>
      <c r="ACO53" s="535" t="str" cm="1">
        <f t="array" ref="ACO53">INDEX(ACO$13:ACO52,$B53+1,1)</f>
        <v>-</v>
      </c>
      <c r="ACP53" s="535" t="str" cm="1">
        <f t="array" ref="ACP53">INDEX(ACP$13:ACP52,$B53+1,1)</f>
        <v>-</v>
      </c>
      <c r="ACQ53" s="535" t="str" cm="1">
        <f t="array" ref="ACQ53">INDEX(ACQ$13:ACQ52,$B53+1,1)</f>
        <v>-</v>
      </c>
      <c r="ACR53" s="535" cm="1">
        <f t="array" ref="ACR53">INDEX(ACR$13:ACR52,$B53+1,1)</f>
        <v>0</v>
      </c>
      <c r="ACS53" s="535" t="str" cm="1">
        <f t="array" ref="ACS53">INDEX(ACS$13:ACS52,$B53+1,1)</f>
        <v>-</v>
      </c>
      <c r="ACT53" s="535" t="str" cm="1">
        <f t="array" ref="ACT53">INDEX(ACT$13:ACT52,$B53+1,1)</f>
        <v>-</v>
      </c>
      <c r="ACU53" s="535" t="str" cm="1">
        <f t="array" ref="ACU53">INDEX(ACU$13:ACU52,$B53+1,1)</f>
        <v>-</v>
      </c>
      <c r="ACV53" s="535" t="str" cm="1">
        <f t="array" ref="ACV53">INDEX(ACV$13:ACV52,$B53+1,1)</f>
        <v>-</v>
      </c>
      <c r="ACW53" s="535" t="str" cm="1">
        <f t="array" ref="ACW53">INDEX(ACW$13:ACW52,$B53+1,1)</f>
        <v>-</v>
      </c>
      <c r="ACX53" s="535" cm="1">
        <f t="array" ref="ACX53">INDEX(ACX$13:ACX52,$B53+1,1)</f>
        <v>0</v>
      </c>
      <c r="ACY53" s="535" t="str" cm="1">
        <f t="array" ref="ACY53">INDEX(ACY$13:ACY52,$B53+1,1)</f>
        <v>-</v>
      </c>
      <c r="ACZ53" s="535" t="str" cm="1">
        <f t="array" ref="ACZ53">INDEX(ACZ$13:ACZ52,$B53+1,1)</f>
        <v>-</v>
      </c>
      <c r="ADA53" s="535" t="str" cm="1">
        <f t="array" ref="ADA53">INDEX(ADA$13:ADA52,$B53+1,1)</f>
        <v>-</v>
      </c>
      <c r="ADB53" s="535" cm="1">
        <f t="array" ref="ADB53">INDEX(ADB$13:ADB52,$B53+1,1)</f>
        <v>1</v>
      </c>
      <c r="ADC53" s="535" cm="1">
        <f t="array" ref="ADC53">INDEX(ADC$13:ADC52,$B53+1,1)</f>
        <v>1</v>
      </c>
      <c r="ADD53" s="535" t="str" cm="1">
        <f t="array" ref="ADD53">INDEX(ADD$13:ADD52,$B53+1,1)</f>
        <v>-</v>
      </c>
      <c r="ADE53" s="535" t="str" cm="1">
        <f t="array" ref="ADE53">INDEX(ADE$13:ADE52,$B53+1,1)</f>
        <v>-</v>
      </c>
      <c r="ADF53" s="535" t="str" cm="1">
        <f t="array" ref="ADF53">INDEX(ADF$13:ADF52,$B53+1,1)</f>
        <v>-</v>
      </c>
      <c r="ADG53" s="535" t="str" cm="1">
        <f t="array" ref="ADG53">INDEX(ADG$13:ADG52,$B53+1,1)</f>
        <v>-</v>
      </c>
      <c r="ADH53" s="535" t="str" cm="1">
        <f t="array" ref="ADH53">INDEX(ADH$13:ADH52,$B53+1,1)</f>
        <v>-</v>
      </c>
      <c r="ADI53" s="535" t="str" cm="1">
        <f t="array" ref="ADI53">INDEX(ADI$13:ADI52,$B53+1,1)</f>
        <v>-</v>
      </c>
      <c r="ADJ53" s="535" t="str" cm="1">
        <f t="array" ref="ADJ53">INDEX(ADJ$13:ADJ52,$B53+1,1)</f>
        <v>-</v>
      </c>
      <c r="ADK53" s="535" t="str" cm="1">
        <f t="array" ref="ADK53">INDEX(ADK$13:ADK52,$B53+1,1)</f>
        <v>-</v>
      </c>
      <c r="ADL53" s="535" t="str" cm="1">
        <f t="array" ref="ADL53">INDEX(ADL$13:ADL52,$B53+1,1)</f>
        <v>-</v>
      </c>
      <c r="ADM53" s="535" t="str" cm="1">
        <f t="array" ref="ADM53">INDEX(ADM$13:ADM52,$B53+1,1)</f>
        <v>-</v>
      </c>
      <c r="ADN53" s="535" t="str" cm="1">
        <f t="array" ref="ADN53">INDEX(ADN$13:ADN52,$B53+1,1)</f>
        <v>-</v>
      </c>
      <c r="ADO53" s="535" t="str" cm="1">
        <f t="array" ref="ADO53">INDEX(ADO$13:ADO52,$B53+1,1)</f>
        <v>-</v>
      </c>
      <c r="ADP53" s="535" t="str" cm="1">
        <f t="array" ref="ADP53">INDEX(ADP$13:ADP52,$B53+1,1)</f>
        <v>-</v>
      </c>
      <c r="ADQ53" s="18"/>
      <c r="ADR53" s="22" t="str">
        <f t="shared" si="239"/>
        <v>-</v>
      </c>
      <c r="ADS53" s="535" t="str" cm="1">
        <f t="array" ref="ADS53">INDEX(ADS$13:ADS52,$B53+1,1)</f>
        <v>-</v>
      </c>
      <c r="ADT53" s="535" t="str" cm="1">
        <f t="array" ref="ADT53">INDEX(ADT$13:ADT52,$B53+1,1)</f>
        <v>-</v>
      </c>
      <c r="ADU53" s="535" t="str" cm="1">
        <f t="array" ref="ADU53">INDEX(ADU$13:ADU52,$B53+1,1)</f>
        <v>-</v>
      </c>
      <c r="ADV53" s="535" t="str" cm="1">
        <f t="array" ref="ADV53">INDEX(ADV$13:ADV52,$B53+1,1)</f>
        <v>-</v>
      </c>
      <c r="ADW53" s="535" t="str" cm="1">
        <f t="array" ref="ADW53">INDEX(ADW$13:ADW52,$B53+1,1)</f>
        <v>-</v>
      </c>
      <c r="ADX53" s="535" t="str" cm="1">
        <f t="array" ref="ADX53">INDEX(ADX$13:ADX52,$B53+1,1)</f>
        <v>-</v>
      </c>
      <c r="ADY53" s="535" t="str" cm="1">
        <f t="array" ref="ADY53">INDEX(ADY$13:ADY52,$B53+1,1)</f>
        <v>-</v>
      </c>
      <c r="ADZ53" s="535" t="str" cm="1">
        <f t="array" ref="ADZ53">INDEX(ADZ$13:ADZ52,$B53+1,1)</f>
        <v>-</v>
      </c>
      <c r="AEA53" s="535" t="str" cm="1">
        <f t="array" ref="AEA53">INDEX(AEA$13:AEA52,$B53+1,1)</f>
        <v>-</v>
      </c>
      <c r="AEB53" s="535" t="str" cm="1">
        <f t="array" ref="AEB53">INDEX(AEB$13:AEB52,$B53+1,1)</f>
        <v>-</v>
      </c>
      <c r="AEC53" s="535" t="str" cm="1">
        <f t="array" ref="AEC53">INDEX(AEC$13:AEC52,$B53+1,1)</f>
        <v>-</v>
      </c>
      <c r="AED53" s="535" t="str" cm="1">
        <f t="array" ref="AED53">INDEX(AED$13:AED52,$B53+1,1)</f>
        <v>-</v>
      </c>
      <c r="AEE53" s="535" t="str" cm="1">
        <f t="array" ref="AEE53">INDEX(AEE$13:AEE52,$B53+1,1)</f>
        <v>-</v>
      </c>
      <c r="AEF53" s="535" t="str" cm="1">
        <f t="array" ref="AEF53">INDEX(AEF$13:AEF52,$B53+1,1)</f>
        <v>-</v>
      </c>
      <c r="AEG53" s="535" t="str" cm="1">
        <f t="array" ref="AEG53">INDEX(AEG$13:AEG52,$B53+1,1)</f>
        <v>-</v>
      </c>
      <c r="AEH53" s="535" t="str" cm="1">
        <f t="array" ref="AEH53">INDEX(AEH$13:AEH52,$B53+1,1)</f>
        <v>-</v>
      </c>
      <c r="AEI53" s="535" t="str" cm="1">
        <f t="array" ref="AEI53">INDEX(AEI$13:AEI52,$B53+1,1)</f>
        <v>-</v>
      </c>
      <c r="AEJ53" s="535" t="str" cm="1">
        <f t="array" ref="AEJ53">INDEX(AEJ$13:AEJ52,$B53+1,1)</f>
        <v>-</v>
      </c>
      <c r="AEK53" s="535" t="str" cm="1">
        <f t="array" ref="AEK53">INDEX(AEK$13:AEK52,$B53+1,1)</f>
        <v>-</v>
      </c>
      <c r="AEL53" s="535" t="str" cm="1">
        <f t="array" ref="AEL53">INDEX(AEL$13:AEL52,$B53+1,1)</f>
        <v>-</v>
      </c>
      <c r="AEM53" s="535" t="str" cm="1">
        <f t="array" ref="AEM53">INDEX(AEM$13:AEM52,$B53+1,1)</f>
        <v>-</v>
      </c>
      <c r="AEN53" s="535" t="str" cm="1">
        <f t="array" ref="AEN53">INDEX(AEN$13:AEN52,$B53+1,1)</f>
        <v>-</v>
      </c>
      <c r="AEO53" s="535" t="str" cm="1">
        <f t="array" ref="AEO53">INDEX(AEO$13:AEO52,$B53+1,1)</f>
        <v>-</v>
      </c>
      <c r="AEP53" s="535" t="str" cm="1">
        <f t="array" ref="AEP53">INDEX(AEP$13:AEP52,$B53+1,1)</f>
        <v>-</v>
      </c>
      <c r="AEQ53" s="535" t="str" cm="1">
        <f t="array" ref="AEQ53">INDEX(AEQ$13:AEQ52,$B53+1,1)</f>
        <v>-</v>
      </c>
      <c r="AER53" s="535" t="str" cm="1">
        <f t="array" ref="AER53">INDEX(AER$13:AER52,$B53+1,1)</f>
        <v>-</v>
      </c>
      <c r="AES53" s="535" t="str" cm="1">
        <f t="array" ref="AES53">INDEX(AES$13:AES52,$B53+1,1)</f>
        <v>-</v>
      </c>
      <c r="AET53" s="535" t="str" cm="1">
        <f t="array" ref="AET53">INDEX(AET$13:AET52,$B53+1,1)</f>
        <v>-</v>
      </c>
      <c r="AEU53" s="535" t="str" cm="1">
        <f t="array" ref="AEU53">INDEX(AEU$13:AEU52,$B53+1,1)</f>
        <v>-</v>
      </c>
      <c r="AEV53" s="22" t="str">
        <f t="shared" si="240"/>
        <v>-</v>
      </c>
      <c r="AEW53" s="535" t="str" cm="1">
        <f t="array" ref="AEW53">INDEX(AEW$13:AEW52,$B53+1,1)</f>
        <v>-</v>
      </c>
      <c r="AEX53" s="535" t="str" cm="1">
        <f t="array" ref="AEX53">INDEX(AEX$13:AEX52,$B53+1,1)</f>
        <v>-</v>
      </c>
      <c r="AEY53" s="535" t="str" cm="1">
        <f t="array" ref="AEY53">INDEX(AEY$13:AEY52,$B53+1,1)</f>
        <v>-</v>
      </c>
      <c r="AEZ53" s="535" t="str" cm="1">
        <f t="array" ref="AEZ53">INDEX(AEZ$13:AEZ52,$B53+1,1)</f>
        <v>-</v>
      </c>
      <c r="AFA53" s="535" t="str" cm="1">
        <f t="array" ref="AFA53">INDEX(AFA$13:AFA52,$B53+1,1)</f>
        <v>-</v>
      </c>
      <c r="AFB53" s="535" t="str" cm="1">
        <f t="array" ref="AFB53">INDEX(AFB$13:AFB52,$B53+1,1)</f>
        <v>-</v>
      </c>
      <c r="AFC53" s="535" t="str" cm="1">
        <f t="array" ref="AFC53">INDEX(AFC$13:AFC52,$B53+1,1)</f>
        <v>-</v>
      </c>
      <c r="AFD53" s="535" t="str" cm="1">
        <f t="array" ref="AFD53">INDEX(AFD$13:AFD52,$B53+1,1)</f>
        <v>-</v>
      </c>
      <c r="AFE53" s="535" t="str" cm="1">
        <f t="array" ref="AFE53">INDEX(AFE$13:AFE52,$B53+1,1)</f>
        <v>-</v>
      </c>
      <c r="AFF53" s="535" t="str" cm="1">
        <f t="array" ref="AFF53">INDEX(AFF$13:AFF52,$B53+1,1)</f>
        <v>-</v>
      </c>
      <c r="AFG53" s="535" t="str" cm="1">
        <f t="array" ref="AFG53">INDEX(AFG$13:AFG52,$B53+1,1)</f>
        <v>-</v>
      </c>
      <c r="AFH53" s="535" t="str" cm="1">
        <f t="array" ref="AFH53">INDEX(AFH$13:AFH52,$B53+1,1)</f>
        <v>-</v>
      </c>
      <c r="AFI53" s="535" t="str" cm="1">
        <f t="array" ref="AFI53">INDEX(AFI$13:AFI52,$B53+1,1)</f>
        <v>-</v>
      </c>
      <c r="AFJ53" s="535" t="str" cm="1">
        <f t="array" ref="AFJ53">INDEX(AFJ$13:AFJ52,$B53+1,1)</f>
        <v>-</v>
      </c>
      <c r="AFK53" s="535" t="str" cm="1">
        <f t="array" ref="AFK53">INDEX(AFK$13:AFK52,$B53+1,1)</f>
        <v>-</v>
      </c>
      <c r="AFL53" s="535" t="str" cm="1">
        <f t="array" ref="AFL53">INDEX(AFL$13:AFL52,$B53+1,1)</f>
        <v>-</v>
      </c>
      <c r="AFM53" s="535" t="str" cm="1">
        <f t="array" ref="AFM53">INDEX(AFM$13:AFM52,$B53+1,1)</f>
        <v>-</v>
      </c>
      <c r="AFN53" s="535" t="str" cm="1">
        <f t="array" ref="AFN53">INDEX(AFN$13:AFN52,$B53+1,1)</f>
        <v>-</v>
      </c>
      <c r="AFO53" s="535" t="str" cm="1">
        <f t="array" ref="AFO53">INDEX(AFO$13:AFO52,$B53+1,1)</f>
        <v>-</v>
      </c>
      <c r="AFP53" s="535" t="str" cm="1">
        <f t="array" ref="AFP53">INDEX(AFP$13:AFP52,$B53+1,1)</f>
        <v>-</v>
      </c>
      <c r="AFQ53" s="535" t="str" cm="1">
        <f t="array" ref="AFQ53">INDEX(AFQ$13:AFQ52,$B53+1,1)</f>
        <v>-</v>
      </c>
      <c r="AFR53" s="535" t="str" cm="1">
        <f t="array" ref="AFR53">INDEX(AFR$13:AFR52,$B53+1,1)</f>
        <v>-</v>
      </c>
      <c r="AFS53" s="535" t="str" cm="1">
        <f t="array" ref="AFS53">INDEX(AFS$13:AFS52,$B53+1,1)</f>
        <v>-</v>
      </c>
      <c r="AFT53" s="535" t="str" cm="1">
        <f t="array" ref="AFT53">INDEX(AFT$13:AFT52,$B53+1,1)</f>
        <v>-</v>
      </c>
      <c r="AFU53" s="535" t="str" cm="1">
        <f t="array" ref="AFU53">INDEX(AFU$13:AFU52,$B53+1,1)</f>
        <v>-</v>
      </c>
      <c r="AFV53" s="535" t="str" cm="1">
        <f t="array" ref="AFV53">INDEX(AFV$13:AFV52,$B53+1,1)</f>
        <v>-</v>
      </c>
      <c r="AFW53" s="535" t="str" cm="1">
        <f t="array" ref="AFW53">INDEX(AFW$13:AFW52,$B53+1,1)</f>
        <v>-</v>
      </c>
      <c r="AFX53" s="535" t="str" cm="1">
        <f t="array" ref="AFX53">INDEX(AFX$13:AFX52,$B53+1,1)</f>
        <v>-</v>
      </c>
      <c r="AFY53" s="535" t="str" cm="1">
        <f t="array" ref="AFY53">INDEX(AFY$13:AFY52,$B53+1,1)</f>
        <v>-</v>
      </c>
      <c r="AFZ53" s="535" t="str" cm="1">
        <f t="array" ref="AFZ53">INDEX(AFZ$13:AFZ52,$B53+1,1)</f>
        <v>-</v>
      </c>
      <c r="AGA53" s="535" t="str" cm="1">
        <f t="array" ref="AGA53">INDEX(AGA$13:AGA52,$B53+1,1)</f>
        <v>-</v>
      </c>
      <c r="AGB53" s="535" t="str" cm="1">
        <f t="array" ref="AGB53">INDEX(AGB$13:AGB52,$B53+1,1)</f>
        <v>-</v>
      </c>
      <c r="AGC53" s="535" t="str" cm="1">
        <f t="array" ref="AGC53">INDEX(AGC$13:AGC52,$B53+1,1)</f>
        <v>-</v>
      </c>
      <c r="AGD53" s="535" t="str" cm="1">
        <f t="array" ref="AGD53">INDEX(AGD$13:AGD52,$B53+1,1)</f>
        <v>-</v>
      </c>
      <c r="AGE53" s="535" t="str" cm="1">
        <f t="array" ref="AGE53">INDEX(AGE$13:AGE52,$B53+1,1)</f>
        <v>-</v>
      </c>
      <c r="AGF53" s="535" t="str" cm="1">
        <f t="array" ref="AGF53">INDEX(AGF$13:AGF52,$B53+1,1)</f>
        <v>-</v>
      </c>
      <c r="AGG53" s="535" t="str" cm="1">
        <f t="array" ref="AGG53">INDEX(AGG$13:AGG52,$B53+1,1)</f>
        <v>-</v>
      </c>
      <c r="AGH53" s="535" t="str" cm="1">
        <f t="array" ref="AGH53">INDEX(AGH$13:AGH52,$B53+1,1)</f>
        <v>-</v>
      </c>
      <c r="AGI53" s="535" t="str" cm="1">
        <f t="array" ref="AGI53">INDEX(AGI$13:AGI52,$B53+1,1)</f>
        <v>-</v>
      </c>
      <c r="AGJ53" s="535" t="str" cm="1">
        <f t="array" ref="AGJ53">INDEX(AGJ$13:AGJ52,$B53+1,1)</f>
        <v>-</v>
      </c>
      <c r="AGK53" s="535" t="str" cm="1">
        <f t="array" ref="AGK53">INDEX(AGK$13:AGK52,$B53+1,1)</f>
        <v>-</v>
      </c>
      <c r="AGL53" s="535" t="str" cm="1">
        <f t="array" ref="AGL53">INDEX(AGL$13:AGL52,$B53+1,1)</f>
        <v>-</v>
      </c>
      <c r="AGM53" s="535" t="str" cm="1">
        <f t="array" ref="AGM53">INDEX(AGM$13:AGM52,$B53+1,1)</f>
        <v>-</v>
      </c>
      <c r="AGN53" s="535" t="str" cm="1">
        <f t="array" ref="AGN53">INDEX(AGN$13:AGN52,$B53+1,1)</f>
        <v>-</v>
      </c>
      <c r="AGO53" s="535" t="str" cm="1">
        <f t="array" ref="AGO53">INDEX(AGO$13:AGO52,$B53+1,1)</f>
        <v>-</v>
      </c>
      <c r="AGP53" s="535" t="str" cm="1">
        <f t="array" ref="AGP53">INDEX(AGP$13:AGP52,$B53+1,1)</f>
        <v>-</v>
      </c>
      <c r="AGQ53" s="535" t="str" cm="1">
        <f t="array" ref="AGQ53">INDEX(AGQ$13:AGQ52,$B53+1,1)</f>
        <v>-</v>
      </c>
      <c r="AGR53" s="535" t="str" cm="1">
        <f t="array" ref="AGR53">INDEX(AGR$13:AGR52,$B53+1,1)</f>
        <v>-</v>
      </c>
      <c r="AGS53" s="535" t="str" cm="1">
        <f t="array" ref="AGS53">INDEX(AGS$13:AGS52,$B53+1,1)</f>
        <v>-</v>
      </c>
      <c r="AGT53" s="535" t="str" cm="1">
        <f t="array" ref="AGT53">INDEX(AGT$13:AGT52,$B53+1,1)</f>
        <v>-</v>
      </c>
      <c r="AGU53" s="535" t="str" cm="1">
        <f t="array" ref="AGU53">INDEX(AGU$13:AGU52,$B53+1,1)</f>
        <v>-</v>
      </c>
      <c r="AGV53" s="535" t="str" cm="1">
        <f t="array" ref="AGV53">INDEX(AGV$13:AGV52,$B53+1,1)</f>
        <v>-</v>
      </c>
      <c r="AGW53" s="535" t="str" cm="1">
        <f t="array" ref="AGW53">INDEX(AGW$13:AGW52,$B53+1,1)</f>
        <v>-</v>
      </c>
      <c r="AGX53" s="535" t="str" cm="1">
        <f t="array" ref="AGX53">INDEX(AGX$13:AGX52,$B53+1,1)</f>
        <v>-</v>
      </c>
      <c r="AGY53" s="535" t="str" cm="1">
        <f t="array" ref="AGY53">INDEX(AGY$13:AGY52,$B53+1,1)</f>
        <v>-</v>
      </c>
      <c r="AGZ53" s="535" t="str" cm="1">
        <f t="array" ref="AGZ53">INDEX(AGZ$13:AGZ52,$B53+1,1)</f>
        <v>-</v>
      </c>
      <c r="AHA53" s="535" t="str" cm="1">
        <f t="array" ref="AHA53">INDEX(AHA$13:AHA52,$B53+1,1)</f>
        <v>-</v>
      </c>
      <c r="AHB53" s="535" t="str" cm="1">
        <f t="array" ref="AHB53">INDEX(AHB$13:AHB52,$B53+1,1)</f>
        <v>-</v>
      </c>
      <c r="AHC53" s="535" t="str" cm="1">
        <f t="array" ref="AHC53">INDEX(AHC$13:AHC52,$B53+1,1)</f>
        <v>-</v>
      </c>
      <c r="AHD53" s="535" cm="1">
        <f t="array" ref="AHD53">INDEX(AHD$13:AHD52,$B53+1,1)</f>
        <v>0</v>
      </c>
      <c r="AHE53" s="483">
        <v>0</v>
      </c>
    </row>
    <row r="54" spans="1:889" outlineLevel="1">
      <c r="A54" s="18">
        <f t="shared" si="241"/>
        <v>41</v>
      </c>
      <c r="B54" s="18">
        <f>$A$53</f>
        <v>40</v>
      </c>
      <c r="C54">
        <v>8</v>
      </c>
      <c r="D54" s="17" t="str" cm="1">
        <f t="array" ref="D54">INDEX(D$13:D53,$B54+1,1)</f>
        <v>GSW</v>
      </c>
      <c r="E54" t="b">
        <v>1</v>
      </c>
      <c r="F54" t="b">
        <v>0</v>
      </c>
      <c r="G54" t="b">
        <v>1</v>
      </c>
      <c r="H54" s="18"/>
      <c r="I54" s="535" cm="1">
        <f t="array" ref="I54">INDEX(I$13:I53,$B54+1,1)</f>
        <v>0</v>
      </c>
      <c r="J54" s="535" cm="1">
        <f t="array" ref="J54">INDEX(J$13:J53,$B54+1,1)</f>
        <v>0</v>
      </c>
      <c r="K54" s="535" cm="1">
        <f t="array" ref="K54">INDEX(K$13:K53,$B54+1,1)</f>
        <v>1</v>
      </c>
      <c r="L54" s="535" cm="1">
        <f t="array" ref="L54">INDEX(L$13:L53,$B54+1,1)</f>
        <v>2</v>
      </c>
      <c r="M54" s="535" cm="1">
        <f t="array" ref="M54">INDEX(M$13:M53,$B54+1,1)</f>
        <v>0</v>
      </c>
      <c r="N54" s="535" cm="1">
        <f t="array" ref="N54">INDEX(N$13:N53,$B54+1,1)</f>
        <v>3</v>
      </c>
      <c r="O54" s="535" cm="1">
        <f t="array" ref="O54">INDEX(O$13:O53,$B54+1,1)</f>
        <v>2</v>
      </c>
      <c r="P54" s="535" cm="1">
        <f t="array" ref="P54">INDEX(P$13:P53,$B54+1,1)</f>
        <v>0</v>
      </c>
      <c r="Q54" s="535" cm="1">
        <f t="array" ref="Q54">INDEX(Q$13:Q53,$B54+1,1)</f>
        <v>0</v>
      </c>
      <c r="R54" s="535" cm="1">
        <f t="array" ref="R54">INDEX(R$13:R53,$B54+1,1)</f>
        <v>1</v>
      </c>
      <c r="S54" s="535" cm="1">
        <f t="array" ref="S54">INDEX(S$13:S53,$B54+1,1)</f>
        <v>0</v>
      </c>
      <c r="T54" s="411">
        <f t="shared" si="149"/>
        <v>2</v>
      </c>
      <c r="U54" s="411">
        <f t="shared" si="150"/>
        <v>2</v>
      </c>
      <c r="V54" s="411">
        <f t="shared" si="230"/>
        <v>2</v>
      </c>
      <c r="W54" s="773" t="b">
        <f t="shared" si="215"/>
        <v>0</v>
      </c>
      <c r="X54" s="772" t="b">
        <f t="shared" si="225"/>
        <v>1</v>
      </c>
      <c r="Y54" s="772" t="b">
        <f t="shared" si="225"/>
        <v>1</v>
      </c>
      <c r="Z54" s="791" t="b" cm="1">
        <f t="array" ref="Z54">INDEX(Z$13:Z53,$B54+1,1)</f>
        <v>0</v>
      </c>
      <c r="AA54" s="411">
        <f t="shared" si="153"/>
        <v>6</v>
      </c>
      <c r="AB54" s="411">
        <f t="shared" si="154"/>
        <v>6</v>
      </c>
      <c r="AC54" s="411"/>
      <c r="AD54" s="411">
        <f t="shared" si="155"/>
        <v>6</v>
      </c>
      <c r="AE54" s="111"/>
      <c r="AF54" s="111"/>
      <c r="AG54" s="111"/>
      <c r="AH54" s="111"/>
      <c r="AI54" s="535" cm="1">
        <f t="array" ref="AI54">INDEX(AI$13:AI53,$B54+1,1)</f>
        <v>2</v>
      </c>
      <c r="AJ54" s="535" cm="1">
        <f t="array" ref="AJ54">INDEX(AJ$13:AJ53,$B54+1,1)</f>
        <v>1</v>
      </c>
      <c r="AK54" s="535" cm="1">
        <f t="array" ref="AK54">INDEX(AK$13:AK53,$B54+1,1)</f>
        <v>2</v>
      </c>
      <c r="AL54" s="18"/>
      <c r="AM54" s="535" cm="1">
        <f t="array" ref="AM54">INDEX(AM$13:AM53,$B54+1,1)</f>
        <v>0</v>
      </c>
      <c r="AN54" s="811" t="b" cm="1">
        <f t="array" ref="AN54">INDEX(AN$13:AN53,$B54+1,1)</f>
        <v>0</v>
      </c>
      <c r="AO54" s="535" t="str" cm="1">
        <f t="array" ref="AO54">INDEX(AO$13:AO53,$B54+1,1)</f>
        <v/>
      </c>
      <c r="AP54" s="535" t="str" cm="1">
        <f t="array" ref="AP54">INDEX(AP$13:AP53,$B54+1,1)</f>
        <v/>
      </c>
      <c r="AQ54" s="535" cm="1">
        <f t="array" ref="AQ54">INDEX(AQ$13:AQ53,$B54+1,1)</f>
        <v>1</v>
      </c>
      <c r="AR54" s="535" cm="1">
        <f t="array" ref="AR54">INDEX(AR$13:AR53,$B54+1,1)</f>
        <v>1</v>
      </c>
      <c r="AS54" s="111"/>
      <c r="AT54" s="111"/>
      <c r="AU54" s="111"/>
      <c r="AV54" s="111"/>
      <c r="AW54" s="111"/>
      <c r="AX54" s="111"/>
      <c r="AY54" s="111"/>
      <c r="AZ54" s="111"/>
      <c r="BA54" s="18"/>
      <c r="BB54" s="18"/>
      <c r="BC54" s="200" t="str">
        <f>CHOOSE($K54+1,"CSIRO","MU","NFS")&amp;" Optimum feed supply"</f>
        <v>MU Optimum feed supply</v>
      </c>
      <c r="BD54" s="8" t="str">
        <f ca="1">IF(COUNTIF($BC$13:$BC54,$BC54)=1,"-","Dup")</f>
        <v>-</v>
      </c>
      <c r="BE54" s="18"/>
      <c r="BF54" s="535" t="b" cm="1">
        <f t="array" ref="BF54">INDEX(BF$13:BF53,$B54+1,1)</f>
        <v>1</v>
      </c>
      <c r="BG54" s="535" t="b" cm="1">
        <f t="array" ref="BG54">INDEX(BG$13:BG53,$B54+1,1)</f>
        <v>1</v>
      </c>
      <c r="BH54" s="535" t="b" cm="1">
        <f t="array" ref="BH54">INDEX(BH$13:BH53,$B54+1,1)</f>
        <v>1</v>
      </c>
      <c r="BI54" s="535" t="b" cm="1">
        <f t="array" ref="BI54">INDEX(BI$13:BI53,$B54+1,1)</f>
        <v>1</v>
      </c>
      <c r="BJ54" s="535" t="b" cm="1">
        <f t="array" ref="BJ54">INDEX(BJ$13:BJ53,$B54+1,1)</f>
        <v>1</v>
      </c>
      <c r="BK54" s="535" t="b" cm="1">
        <f t="array" ref="BK54">INDEX(BK$13:BK53,$B54+1,1)</f>
        <v>1</v>
      </c>
      <c r="BL54" s="535" t="b" cm="1">
        <f t="array" ref="BL54">INDEX(BL$13:BL53,$B54+1,1)</f>
        <v>1</v>
      </c>
      <c r="BM54" s="535" t="b" cm="1">
        <f t="array" ref="BM54">INDEX(BM$13:BM53,$B54+1,1)</f>
        <v>1</v>
      </c>
      <c r="BN54" s="535" t="b" cm="1">
        <f t="array" ref="BN54">INDEX(BN$13:BN53,$B54+1,1)</f>
        <v>1</v>
      </c>
      <c r="BO54" s="18"/>
      <c r="BP54" s="535" t="b" cm="1">
        <f t="array" ref="BP54">INDEX(BP$13:BP53,$B54+1,1)</f>
        <v>1</v>
      </c>
      <c r="BQ54" s="535" t="str" cm="1">
        <f t="array" ref="BQ54">INDEX(BQ$13:BQ53,$B54+1,1)</f>
        <v>-</v>
      </c>
      <c r="BR54" s="535" t="b" cm="1">
        <f t="array" ref="BR54">INDEX(BR$13:BR53,$B54+1,1)</f>
        <v>0</v>
      </c>
      <c r="BS54" s="535" t="str" cm="1">
        <f t="array" ref="BS54">INDEX(BS$13:BS53,$B54+1,1)</f>
        <v>-</v>
      </c>
      <c r="BT54" s="535" t="str" cm="1">
        <f t="array" ref="BT54">INDEX(BT$13:BT53,$B54+1,1)</f>
        <v>-</v>
      </c>
      <c r="BU54" s="535" t="str" cm="1">
        <f t="array" ref="BU54">INDEX(BU$13:BU53,$B54+1,1)</f>
        <v>-</v>
      </c>
      <c r="BV54" s="535" t="str" cm="1">
        <f t="array" ref="BV54">INDEX(BV$13:BV53,$B54+1,1)</f>
        <v>-</v>
      </c>
      <c r="BW54" s="535" t="str" cm="1">
        <f t="array" ref="BW54">INDEX(BW$13:BW53,$B54+1,1)</f>
        <v>-</v>
      </c>
      <c r="BX54" s="535" t="str" cm="1">
        <f t="array" ref="BX54">INDEX(BX$13:BX53,$B54+1,1)</f>
        <v>-</v>
      </c>
      <c r="BY54" s="535" t="str" cm="1">
        <f t="array" ref="BY54">INDEX(BY$13:BY53,$B54+1,1)</f>
        <v>-</v>
      </c>
      <c r="BZ54" s="535" t="str" cm="1">
        <f t="array" ref="BZ54">INDEX(BZ$13:BZ53,$B54+1,1)</f>
        <v>-</v>
      </c>
      <c r="CA54" s="535" t="str" cm="1">
        <f t="array" ref="CA54">INDEX(CA$13:CA53,$B54+1,1)</f>
        <v>-</v>
      </c>
      <c r="CB54" s="535" t="b" cm="1">
        <f t="array" ref="CB54">INDEX(CB$13:CB53,$B54+1,1)</f>
        <v>0</v>
      </c>
      <c r="CC54" s="535" cm="1">
        <f t="array" ref="CC54">INDEX(CC$13:CC53,$B54+1,1)</f>
        <v>0</v>
      </c>
      <c r="CD54" s="535" t="str" cm="1">
        <f t="array" ref="CD54">INDEX(CD$13:CD53,$B54+1,1)</f>
        <v>-</v>
      </c>
      <c r="CE54" s="535" t="str" cm="1">
        <f t="array" ref="CE54">INDEX(CE$13:CE53,$B54+1,1)</f>
        <v>-</v>
      </c>
      <c r="CF54" s="535" t="str" cm="1">
        <f t="array" ref="CF54">INDEX(CF$13:CF53,$B54+1,1)</f>
        <v>-</v>
      </c>
      <c r="CG54" s="535" t="b" cm="1">
        <f t="array" ref="CG54">INDEX(CG$13:CG53,$B54+1,1)</f>
        <v>1</v>
      </c>
      <c r="CH54" s="535" t="str" cm="1">
        <f t="array" ref="CH54">INDEX(CH$13:CH53,$B54+1,1)</f>
        <v>-</v>
      </c>
      <c r="CI54" s="535" t="str" cm="1">
        <f t="array" ref="CI54">INDEX(CI$13:CI53,$B54+1,1)</f>
        <v>-</v>
      </c>
      <c r="CJ54" s="535" t="str" cm="1">
        <f t="array" ref="CJ54">INDEX(CJ$13:CJ53,$B54+1,1)</f>
        <v>-</v>
      </c>
      <c r="CK54" s="18"/>
      <c r="CL54" s="22" t="b">
        <v>0</v>
      </c>
      <c r="CM54" s="535" t="str" cm="1">
        <f t="array" ref="CM54">INDEX(CM$13:CM53,$B54+1,1)</f>
        <v>-</v>
      </c>
      <c r="CN54" s="411" t="str">
        <f t="shared" ca="1" si="159"/>
        <v>-</v>
      </c>
      <c r="CO54" s="411">
        <f t="shared" si="231"/>
        <v>1</v>
      </c>
      <c r="CP54" s="411">
        <f t="shared" si="231"/>
        <v>1</v>
      </c>
      <c r="CQ54" s="535" t="str" cm="1">
        <f t="array" ref="CQ54">INDEX(CQ$13:CQ53,$B54+1,1)</f>
        <v>-</v>
      </c>
      <c r="CR54" s="535" t="str" cm="1">
        <f t="array" ref="CR54">INDEX(CR$13:CR53,$B54+1,1)</f>
        <v>-</v>
      </c>
      <c r="CS54" s="535" t="str" cm="1">
        <f t="array" ref="CS54">INDEX(CS$13:CS53,$B54+1,1)</f>
        <v>-</v>
      </c>
      <c r="CT54" s="535" t="str" cm="1">
        <f t="array" ref="CT54">INDEX(CT$13:CT53,$B54+1,1)</f>
        <v>-</v>
      </c>
      <c r="CU54" s="411" t="str">
        <f t="shared" ca="1" si="161"/>
        <v>-</v>
      </c>
      <c r="CV54" s="411">
        <f t="shared" si="232"/>
        <v>1</v>
      </c>
      <c r="CW54" s="411">
        <f t="shared" si="232"/>
        <v>1</v>
      </c>
      <c r="CX54" s="535" t="str" cm="1">
        <f t="array" ref="CX54">INDEX(CX$13:CX53,$B54+1,1)</f>
        <v>-</v>
      </c>
      <c r="CY54" s="535" t="str" cm="1">
        <f t="array" ref="CY54">INDEX(CY$13:CY53,$B54+1,1)</f>
        <v>-</v>
      </c>
      <c r="CZ54" s="411" t="str">
        <f t="shared" ca="1" si="163"/>
        <v>-</v>
      </c>
      <c r="DA54" s="411">
        <f t="shared" si="164"/>
        <v>1</v>
      </c>
      <c r="DB54" s="535" t="str" cm="1">
        <f t="array" ref="DB54">INDEX(DB$13:DB53,$B54+1,1)</f>
        <v>-</v>
      </c>
      <c r="DC54" s="535" t="str" cm="1">
        <f t="array" ref="DC54">INDEX(DC$13:DC53,$B54+1,1)</f>
        <v>-</v>
      </c>
      <c r="DD54" s="411">
        <f t="shared" si="165"/>
        <v>1</v>
      </c>
      <c r="DE54" s="535" t="str" cm="1">
        <f t="array" ref="DE54">INDEX(DE$13:DE53,$B54+1,1)</f>
        <v>-</v>
      </c>
      <c r="DF54" s="535" t="str" cm="1">
        <f t="array" ref="DF54">INDEX(DF$13:DF53,$B54+1,1)</f>
        <v>-</v>
      </c>
      <c r="DG54" s="411" t="str">
        <f t="shared" ca="1" si="166"/>
        <v>-</v>
      </c>
      <c r="DH54" s="411">
        <f t="shared" si="233"/>
        <v>1</v>
      </c>
      <c r="DI54" s="411">
        <f t="shared" si="233"/>
        <v>1</v>
      </c>
      <c r="DJ54" s="535" cm="1">
        <f t="array" ref="DJ54">INDEX(DJ$13:DJ53,$B54+1,1)</f>
        <v>720</v>
      </c>
      <c r="DK54" s="535" cm="1">
        <f t="array" ref="DK54">INDEX(DK$13:DK53,$B54+1,1)</f>
        <v>720</v>
      </c>
      <c r="DL54" s="18"/>
      <c r="DM54" s="22" t="b">
        <v>1</v>
      </c>
      <c r="DN54" s="87" t="str">
        <f>$ABN54</f>
        <v>-</v>
      </c>
      <c r="DO54" s="22" t="b">
        <v>0</v>
      </c>
      <c r="DP54" s="535" t="str" cm="1">
        <f t="array" ref="DP54">INDEX(DP$13:DP53,$B54+1,1)</f>
        <v>-</v>
      </c>
      <c r="DQ54" s="540" cm="1">
        <f t="array" ref="DQ54">VALUE(IFERROR(VALUE($K54),0) &amp; _xlfn.SWITCH($CF54,"-",4,$CF54) &amp; $L54 &amp; $T54 &amp; "00" &amp; $N54 &amp; $AK54 &amp; $R54 &amp; _xlfn.SWITCH($AM54,3,1,$AM54) &amp; _xlfn.SWITCH($M54,4,0,$M54) &amp; _xlfn.SWITCH($AD54,6,1,$AD54))</f>
        <v>142200321001</v>
      </c>
      <c r="DR54" s="535" cm="1">
        <f t="array" ref="DR54">INDEX(DR$13:DR53,$B54+1,1)</f>
        <v>1</v>
      </c>
      <c r="DS54" s="535" cm="1">
        <f t="array" ref="DS54">INDEX(DS$13:DS53,$B54+1,1)</f>
        <v>1</v>
      </c>
      <c r="DT54" s="535" cm="1">
        <f t="array" ref="DT54">INDEX(DT$13:DT53,$B54+1,1)</f>
        <v>1</v>
      </c>
      <c r="DU54" s="535" t="str" cm="1">
        <f t="array" ref="DU54">INDEX(DU$13:DU53,$B54+1,1)</f>
        <v>-</v>
      </c>
      <c r="DV54" s="535" t="str" cm="1">
        <f t="array" ref="DV54">INDEX(DV$13:DV53,$B54+1,1)</f>
        <v>-</v>
      </c>
      <c r="DW54" s="535" t="str" cm="1">
        <f t="array" ref="DW54">INDEX(DW$13:DW53,$B54+1,1)</f>
        <v>-</v>
      </c>
      <c r="DX54" s="535" t="str" cm="1">
        <f t="array" ref="DX54">INDEX(DX$13:DX53,$B54+1,1)</f>
        <v>-</v>
      </c>
      <c r="DY54" s="535" t="str" cm="1">
        <f t="array" ref="DY54">INDEX(DY$13:DY53,$B54+1,1)</f>
        <v>-</v>
      </c>
      <c r="DZ54" s="535" t="b" cm="1">
        <f t="array" ref="DZ54">INDEX(DZ$13:DZ53,$B54+1,1)</f>
        <v>0</v>
      </c>
      <c r="EA54" s="535" t="str" cm="1">
        <f t="array" ref="EA54">INDEX(EA$13:EA53,$B54+1,1)</f>
        <v>-</v>
      </c>
      <c r="EB54" s="535" t="str" cm="1">
        <f t="array" ref="EB54">INDEX(EB$13:EB53,$B54+1,1)</f>
        <v>-</v>
      </c>
      <c r="EC54" s="535" t="str" cm="1">
        <f t="array" ref="EC54">INDEX(EC$13:EC53,$B54+1,1)</f>
        <v>-</v>
      </c>
      <c r="ED54" s="535" t="str" cm="1">
        <f t="array" ref="ED54">INDEX(ED$13:ED53,$B54+1,1)</f>
        <v>-</v>
      </c>
      <c r="EE54" s="535" cm="1">
        <f t="array" ref="EE54">INDEX(EE$13:EE53,$B54+1,1)</f>
        <v>500</v>
      </c>
      <c r="EF54" s="535" cm="1">
        <f t="array" ref="EF54">INDEX(EF$13:EF53,$B54+1,1)</f>
        <v>500</v>
      </c>
      <c r="EG54" s="535" t="str" cm="1">
        <f t="array" ref="EG54">INDEX(EG$13:EG53,$B54+1,1)</f>
        <v>-</v>
      </c>
      <c r="EH54" s="535" t="str" cm="1">
        <f t="array" ref="EH54">INDEX(EH$13:EH53,$B54+1,1)</f>
        <v>-</v>
      </c>
      <c r="EI54" s="535" t="str" cm="1">
        <f t="array" ref="EI54">INDEX(EI$13:EI53,$B54+1,1)</f>
        <v>-</v>
      </c>
      <c r="EJ54" s="535" cm="1">
        <f t="array" ref="EJ54">INDEX(EJ$13:EJ53,$B54+1,1)</f>
        <v>0</v>
      </c>
      <c r="EK54" s="535" cm="1">
        <f t="array" ref="EK54">INDEX(EK$13:EK53,$B54+1,1)</f>
        <v>999999</v>
      </c>
      <c r="EL54" s="535" cm="1">
        <f t="array" ref="EL54">INDEX(EL$13:EL53,$B54+1,1)</f>
        <v>999999</v>
      </c>
      <c r="EM54" s="535" cm="1">
        <f t="array" ref="EM54">INDEX(EM$13:EM53,$B54+1,1)</f>
        <v>999999</v>
      </c>
      <c r="EN54" s="535" cm="1">
        <f t="array" ref="EN54">INDEX(EN$13:EN53,$B54+1,1)</f>
        <v>999999</v>
      </c>
      <c r="EO54" s="535" cm="1">
        <f t="array" ref="EO54">INDEX(EO$13:EO53,$B54+1,1)</f>
        <v>999999</v>
      </c>
      <c r="EP54" s="535" cm="1">
        <f t="array" ref="EP54">INDEX(EP$13:EP53,$B54+1,1)</f>
        <v>999999</v>
      </c>
      <c r="EQ54" s="535" cm="1">
        <f t="array" ref="EQ54">INDEX(EQ$13:EQ53,$B54+1,1)</f>
        <v>999999</v>
      </c>
      <c r="ER54" s="535" cm="1">
        <f t="array" ref="ER54">INDEX(ER$13:ER53,$B54+1,1)</f>
        <v>999999</v>
      </c>
      <c r="ES54" s="535" cm="1">
        <f t="array" ref="ES54">INDEX(ES$13:ES53,$B54+1,1)</f>
        <v>999999</v>
      </c>
      <c r="ET54" s="535" cm="1">
        <f t="array" ref="ET54">INDEX(ET$13:ET53,$B54+1,1)</f>
        <v>999999</v>
      </c>
      <c r="EU54" s="535" cm="1">
        <f t="array" ref="EU54">INDEX(EU$13:EU53,$B54+1,1)</f>
        <v>999999</v>
      </c>
      <c r="EV54" s="535" cm="1">
        <f t="array" ref="EV54">INDEX(EV$13:EV53,$B54+1,1)</f>
        <v>999999</v>
      </c>
      <c r="EW54" s="777">
        <f t="shared" si="226"/>
        <v>0</v>
      </c>
      <c r="EX54" s="777">
        <f t="shared" si="226"/>
        <v>0</v>
      </c>
      <c r="EY54" s="777">
        <f t="shared" si="226"/>
        <v>999999</v>
      </c>
      <c r="EZ54" s="535" t="str" cm="1">
        <f t="array" ref="EZ54">INDEX(EZ$13:EZ53,$B54+1,1)</f>
        <v>-</v>
      </c>
      <c r="FA54" s="535" t="str" cm="1">
        <f t="array" ref="FA54">INDEX(FA$13:FA53,$B54+1,1)</f>
        <v>-</v>
      </c>
      <c r="FB54" s="411" t="str">
        <f t="shared" si="227"/>
        <v>-</v>
      </c>
      <c r="FC54" s="411" t="str">
        <f t="shared" si="227"/>
        <v>-</v>
      </c>
      <c r="FD54" s="776">
        <f t="shared" si="192"/>
        <v>0</v>
      </c>
      <c r="FE54" s="774">
        <f t="shared" si="193"/>
        <v>999999</v>
      </c>
      <c r="FF54" s="775">
        <f t="shared" si="194"/>
        <v>999999</v>
      </c>
      <c r="FG54" s="535" t="str" cm="1">
        <f t="array" ref="FG54">INDEX(FG$13:FG53,$B54+1,1)</f>
        <v>-</v>
      </c>
      <c r="FH54" s="723" cm="1">
        <f t="array" ref="FH54">IF(FG54&lt;&gt;"-",FG54,INDEX(i.ELMatedEst,$AA54+1,$T54))</f>
        <v>0</v>
      </c>
      <c r="FI54" s="535" t="str" cm="1">
        <f t="array" ref="FI54">INDEX(FI$13:FI53,$B54+1,1)</f>
        <v>-</v>
      </c>
      <c r="FJ54" s="535" t="str" cm="1">
        <f t="array" ref="FJ54">INDEX(FJ$13:FJ53,$B54+1,1)</f>
        <v>-</v>
      </c>
      <c r="FK54" s="535" cm="1">
        <f t="array" ref="FK54">INDEX(FK$13:FK53,$B54+1,1)</f>
        <v>0</v>
      </c>
      <c r="FL54" s="535" cm="1">
        <f t="array" ref="FL54">INDEX(FL$13:FL53,$B54+1,1)</f>
        <v>0</v>
      </c>
      <c r="FM54" s="535" cm="1">
        <f t="array" ref="FM54">INDEX(FM$13:FM53,$B54+1,1)</f>
        <v>1</v>
      </c>
      <c r="FN54" s="662">
        <f t="shared" si="205"/>
        <v>0.12</v>
      </c>
      <c r="FO54" s="662">
        <f>INDEX(CHOOSE($N54,DataAutumn!i.EL_PropnSold,DataWinter!i.EL_PropnSold,DataSpring!i.EL_PropnSold),$AI54,$T54)*INDEX(i.ELMatedEst,$AB54+1,$T54)*i.dAdultRR_ELPropSold
+INDEX(i.dryman,($AJ54-1)*4+$AI54,FO$7)</f>
        <v>0</v>
      </c>
      <c r="FP54" s="662">
        <f>INDEX(CHOOSE($N54,DataAutumn!i.EL_PropnSold,DataWinter!i.EL_PropnSold,DataSpring!i.EL_PropnSold),$AI54,$T54)*INDEX(i.ELMatedEst,$AB54+1,$T54)*i.dAdultRR_ELPropSold
+INDEX(i.dryman,($AJ54-1)*4+$AI54,FP$7)</f>
        <v>3.125E-2</v>
      </c>
      <c r="FQ54" s="662">
        <f>INDEX(CHOOSE($N54,DataAutumn!i.EL_PropnSold,DataWinter!i.EL_PropnSold,DataSpring!i.EL_PropnSold),$AI54,$T54)*INDEX(i.ELMatedEst,$AB54+1,$T54)*i.dAdultRR_ELPropSold
+INDEX(i.dryman,($AJ54-1)*4+$AI54,FQ$7)</f>
        <v>3.125E-2</v>
      </c>
      <c r="FR54" s="662">
        <f>INDEX(CHOOSE($N54,DataAutumn!i.EL_PropnSold,DataWinter!i.EL_PropnSold,DataSpring!i.EL_PropnSold),$AI54,$T54)*INDEX(i.ELMatedEst,$AB54+1,$T54)*i.dAdultRR_ELPropSold
+INDEX(i.dryman,($AJ54-1)*4+$AI54,FR$7)</f>
        <v>3.125E-2</v>
      </c>
      <c r="FS54" s="663">
        <f>INDEX(CHOOSE($N54,DataAutumn!i.EL_PropnSold,DataWinter!i.EL_PropnSold,DataSpring!i.EL_PropnSold),$AI54,$T54)*INDEX(i.ELMatedEst,$AB54+1,$T54)*i.dAdultLSurv_ELPropSold</f>
        <v>0</v>
      </c>
      <c r="FT54" s="411" t="b">
        <f t="shared" si="234"/>
        <v>0</v>
      </c>
      <c r="FU54" s="411" t="b">
        <f t="shared" si="234"/>
        <v>0</v>
      </c>
      <c r="FV54" s="411" t="b">
        <f t="shared" si="234"/>
        <v>1</v>
      </c>
      <c r="FW54" s="411" t="b">
        <f t="shared" si="234"/>
        <v>0</v>
      </c>
      <c r="FX54" s="411">
        <f t="shared" si="228"/>
        <v>1</v>
      </c>
      <c r="FY54" s="411">
        <f t="shared" si="228"/>
        <v>0</v>
      </c>
      <c r="FZ54" s="411" t="b">
        <f t="shared" si="208"/>
        <v>0</v>
      </c>
      <c r="GA54" s="411" t="b">
        <f t="shared" si="229"/>
        <v>0</v>
      </c>
      <c r="GB54" s="411" t="b">
        <f t="shared" si="229"/>
        <v>0</v>
      </c>
      <c r="GC54" s="411" t="b">
        <f t="shared" si="229"/>
        <v>1</v>
      </c>
      <c r="GD54" s="87">
        <f t="shared" si="235"/>
        <v>2</v>
      </c>
      <c r="GE54" s="87">
        <f t="shared" si="235"/>
        <v>2</v>
      </c>
      <c r="GF54" s="535" cm="1">
        <f t="array" ref="GF54">INDEX(GF$13:GF53,$B54+1,1)</f>
        <v>1</v>
      </c>
      <c r="GG54" s="535" cm="1">
        <f t="array" ref="GG54">INDEX(GG$13:GG53,$B54+1,1)</f>
        <v>1</v>
      </c>
      <c r="GH54" s="535" cm="1">
        <f t="array" ref="GH54">INDEX(GH$13:GH53,$B54+1,1)</f>
        <v>1</v>
      </c>
      <c r="GI54" s="535" cm="1">
        <f t="array" ref="GI54">INDEX(GI$13:GI53,$B54+1,1)</f>
        <v>1</v>
      </c>
      <c r="GJ54" s="535" t="str" cm="1">
        <f t="array" ref="GJ54">INDEX(GJ$13:GJ53,$B54+1,1)</f>
        <v>-</v>
      </c>
      <c r="GK54" s="535" t="str" cm="1">
        <f t="array" ref="GK54">INDEX(GK$13:GK53,$B54+1,1)</f>
        <v>-</v>
      </c>
      <c r="GL54" s="535" t="str" cm="1">
        <f t="array" ref="GL54">INDEX(GL$13:GL53,$B54+1,1)</f>
        <v>-</v>
      </c>
      <c r="GM54" s="535" t="str" cm="1">
        <f t="array" ref="GM54">INDEX(GM$13:GM53,$B54+1,1)</f>
        <v>-</v>
      </c>
      <c r="GN54" s="535" t="b" cm="1">
        <f t="array" ref="GN54">INDEX(GN$13:GN53,$B54+1,1)</f>
        <v>0</v>
      </c>
      <c r="GO54" s="87">
        <f t="shared" si="236"/>
        <v>1</v>
      </c>
      <c r="GP54" s="87">
        <f t="shared" si="236"/>
        <v>1</v>
      </c>
      <c r="GQ54" s="87">
        <f t="shared" si="236"/>
        <v>1</v>
      </c>
      <c r="GR54" s="87">
        <f t="shared" si="236"/>
        <v>1</v>
      </c>
      <c r="GS54" s="87">
        <f t="shared" si="236"/>
        <v>1</v>
      </c>
      <c r="GT54" s="87">
        <f t="shared" si="236"/>
        <v>1</v>
      </c>
      <c r="GU54" s="87">
        <f t="shared" si="236"/>
        <v>1</v>
      </c>
      <c r="GV54" s="87">
        <f t="shared" si="236"/>
        <v>1</v>
      </c>
      <c r="GW54" s="411" cm="1">
        <f t="array" ref="GW54">INDEX(i.dse_type,1,$L54)</f>
        <v>0</v>
      </c>
      <c r="GX54" s="535" t="str" cm="1">
        <f t="array" ref="GX54">INDEX(GX$13:GX53,$B54+1,1)</f>
        <v>-</v>
      </c>
      <c r="GY54" s="535" t="str" cm="1">
        <f t="array" ref="GY54">INDEX(GY$13:GY53,$B54+1,1)</f>
        <v>-</v>
      </c>
      <c r="GZ54" s="535" t="str" cm="1">
        <f t="array" ref="GZ54">INDEX(GZ$13:GZ53,$B54+1,1)</f>
        <v>-</v>
      </c>
      <c r="HA54" s="18"/>
      <c r="HB54" s="535" t="str" cm="1">
        <f t="array" ref="HB54">INDEX(HB$13:HB53,$B54+1,1)</f>
        <v>-</v>
      </c>
      <c r="HC54" s="535" t="str" cm="1">
        <f t="array" ref="HC54">INDEX(HC$13:HC53,$B54+1,1)</f>
        <v>-</v>
      </c>
      <c r="HD54" s="535" cm="1">
        <f t="array" ref="HD54">INDEX(HD$13:HD53,$B54+1,1)</f>
        <v>0</v>
      </c>
      <c r="HE54" s="535" cm="1">
        <f t="array" ref="HE54">INDEX(HE$13:HE53,$B54+1,1)</f>
        <v>0</v>
      </c>
      <c r="HF54" s="535" cm="1">
        <f t="array" ref="HF54">INDEX(HF$13:HF53,$B54+1,1)</f>
        <v>0</v>
      </c>
      <c r="HG54" s="535" cm="1">
        <f t="array" ref="HG54">INDEX(HG$13:HG53,$B54+1,1)</f>
        <v>0</v>
      </c>
      <c r="HH54" s="535" cm="1">
        <f t="array" ref="HH54">INDEX(HH$13:HH53,$B54+1,1)</f>
        <v>0</v>
      </c>
      <c r="HI54" s="535" cm="1">
        <f t="array" ref="HI54">INDEX(HI$13:HI53,$B54+1,1)</f>
        <v>0</v>
      </c>
      <c r="HJ54" s="535" cm="1">
        <f t="array" ref="HJ54">INDEX(HJ$13:HJ53,$B54+1,1)</f>
        <v>0</v>
      </c>
      <c r="HK54" s="535" cm="1">
        <f t="array" ref="HK54">INDEX(HK$13:HK53,$B54+1,1)</f>
        <v>0</v>
      </c>
      <c r="HL54" s="535" cm="1">
        <f t="array" ref="HL54">INDEX(HL$13:HL53,$B54+1,1)</f>
        <v>0</v>
      </c>
      <c r="HM54" s="535" cm="1">
        <f t="array" ref="HM54">INDEX(HM$13:HM53,$B54+1,1)</f>
        <v>0</v>
      </c>
      <c r="HN54" s="535" cm="1">
        <f t="array" ref="HN54">INDEX(HN$13:HN53,$B54+1,1)</f>
        <v>0</v>
      </c>
      <c r="HO54" s="535" cm="1">
        <f t="array" ref="HO54">INDEX(HO$13:HO53,$B54+1,1)</f>
        <v>0</v>
      </c>
      <c r="HP54" s="535" cm="1">
        <f t="array" ref="HP54">INDEX(HP$13:HP53,$B54+1,1)</f>
        <v>0</v>
      </c>
      <c r="HQ54" s="535" cm="1">
        <f t="array" ref="HQ54">INDEX(HQ$13:HQ53,$B54+1,1)</f>
        <v>0</v>
      </c>
      <c r="HR54" s="535" cm="1">
        <f t="array" ref="HR54">INDEX(HR$13:HR53,$B54+1,1)</f>
        <v>0</v>
      </c>
      <c r="HS54" s="535" cm="1">
        <f t="array" ref="HS54">INDEX(HS$13:HS53,$B54+1,1)</f>
        <v>0</v>
      </c>
      <c r="HT54" s="535" cm="1">
        <f t="array" ref="HT54">INDEX(HT$13:HT53,$B54+1,1)</f>
        <v>0</v>
      </c>
      <c r="HU54" s="535" cm="1">
        <f t="array" ref="HU54">INDEX(HU$13:HU53,$B54+1,1)</f>
        <v>0</v>
      </c>
      <c r="HV54" s="535" cm="1">
        <f t="array" ref="HV54">INDEX(HV$13:HV53,$B54+1,1)</f>
        <v>0</v>
      </c>
      <c r="HW54" s="535" cm="1">
        <f t="array" ref="HW54">INDEX(HW$13:HW53,$B54+1,1)</f>
        <v>0</v>
      </c>
      <c r="HX54" s="535" cm="1">
        <f t="array" ref="HX54">INDEX(HX$13:HX53,$B54+1,1)</f>
        <v>0</v>
      </c>
      <c r="HY54" s="535" cm="1">
        <f t="array" ref="HY54">INDEX(HY$13:HY53,$B54+1,1)</f>
        <v>0</v>
      </c>
      <c r="HZ54" s="535" cm="1">
        <f t="array" ref="HZ54">INDEX(HZ$13:HZ53,$B54+1,1)</f>
        <v>0</v>
      </c>
      <c r="IA54" s="535" cm="1">
        <f t="array" ref="IA54">INDEX(IA$13:IA53,$B54+1,1)</f>
        <v>0</v>
      </c>
      <c r="IB54" s="535" cm="1">
        <f t="array" ref="IB54">INDEX(IB$13:IB53,$B54+1,1)</f>
        <v>0</v>
      </c>
      <c r="IC54" s="535" cm="1">
        <f t="array" ref="IC54">INDEX(IC$13:IC53,$B54+1,1)</f>
        <v>0</v>
      </c>
      <c r="ID54" s="535" cm="1">
        <f t="array" ref="ID54">INDEX(ID$13:ID53,$B54+1,1)</f>
        <v>0</v>
      </c>
      <c r="IE54" s="535" cm="1">
        <f t="array" ref="IE54">INDEX(IE$13:IE53,$B54+1,1)</f>
        <v>0</v>
      </c>
      <c r="IF54" s="535" cm="1">
        <f t="array" ref="IF54">INDEX(IF$13:IF53,$B54+1,1)</f>
        <v>0</v>
      </c>
      <c r="IG54" s="535" cm="1">
        <f t="array" ref="IG54">INDEX(IG$13:IG53,$B54+1,1)</f>
        <v>0</v>
      </c>
      <c r="IH54" s="535" cm="1">
        <f t="array" ref="IH54">INDEX(IH$13:IH53,$B54+1,1)</f>
        <v>0</v>
      </c>
      <c r="II54" s="535" cm="1">
        <f t="array" ref="II54">INDEX(II$13:II53,$B54+1,1)</f>
        <v>0</v>
      </c>
      <c r="IJ54" s="535" cm="1">
        <f t="array" ref="IJ54">INDEX(IJ$13:IJ53,$B54+1,1)</f>
        <v>0</v>
      </c>
      <c r="IK54" s="535" cm="1">
        <f t="array" ref="IK54">INDEX(IK$13:IK53,$B54+1,1)</f>
        <v>0</v>
      </c>
      <c r="IL54" s="535" cm="1">
        <f t="array" ref="IL54">INDEX(IL$13:IL53,$B54+1,1)</f>
        <v>0</v>
      </c>
      <c r="IM54" s="535" cm="1">
        <f t="array" ref="IM54">INDEX(IM$13:IM53,$B54+1,1)</f>
        <v>0</v>
      </c>
      <c r="IN54" s="535" cm="1">
        <f t="array" ref="IN54">INDEX(IN$13:IN53,$B54+1,1)</f>
        <v>0</v>
      </c>
      <c r="IO54" s="535" cm="1">
        <f t="array" ref="IO54">INDEX(IO$13:IO53,$B54+1,1)</f>
        <v>0</v>
      </c>
      <c r="IP54" s="535" cm="1">
        <f t="array" ref="IP54">INDEX(IP$13:IP53,$B54+1,1)</f>
        <v>0</v>
      </c>
      <c r="IQ54" s="535" cm="1">
        <f t="array" ref="IQ54">INDEX(IQ$13:IQ53,$B54+1,1)</f>
        <v>0</v>
      </c>
      <c r="IR54" s="535" cm="1">
        <f t="array" ref="IR54">INDEX(IR$13:IR53,$B54+1,1)</f>
        <v>0</v>
      </c>
      <c r="IS54" s="535" cm="1">
        <f t="array" ref="IS54">INDEX(IS$13:IS53,$B54+1,1)</f>
        <v>0</v>
      </c>
      <c r="IT54" s="535" cm="1">
        <f t="array" ref="IT54">INDEX(IT$13:IT53,$B54+1,1)</f>
        <v>0</v>
      </c>
      <c r="IU54" s="535" cm="1">
        <f t="array" ref="IU54">INDEX(IU$13:IU53,$B54+1,1)</f>
        <v>0</v>
      </c>
      <c r="IV54" s="535" cm="1">
        <f t="array" ref="IV54">INDEX(IV$13:IV53,$B54+1,1)</f>
        <v>0</v>
      </c>
      <c r="IW54" s="535" cm="1">
        <f t="array" ref="IW54">INDEX(IW$13:IW53,$B54+1,1)</f>
        <v>0</v>
      </c>
      <c r="IX54" s="535" cm="1">
        <f t="array" ref="IX54">INDEX(IX$13:IX53,$B54+1,1)</f>
        <v>0</v>
      </c>
      <c r="IY54" s="535" cm="1">
        <f t="array" ref="IY54">INDEX(IY$13:IY53,$B54+1,1)</f>
        <v>0</v>
      </c>
      <c r="IZ54" s="535" cm="1">
        <f t="array" ref="IZ54">INDEX(IZ$13:IZ53,$B54+1,1)</f>
        <v>0</v>
      </c>
      <c r="JA54" s="535" cm="1">
        <f t="array" ref="JA54">INDEX(JA$13:JA53,$B54+1,1)</f>
        <v>0</v>
      </c>
      <c r="JB54" s="535" cm="1">
        <f t="array" ref="JB54">INDEX(JB$13:JB53,$B54+1,1)</f>
        <v>0</v>
      </c>
      <c r="JC54" s="535" cm="1">
        <f t="array" ref="JC54">INDEX(JC$13:JC53,$B54+1,1)</f>
        <v>0</v>
      </c>
      <c r="JD54" s="535" cm="1">
        <f t="array" ref="JD54">INDEX(JD$13:JD53,$B54+1,1)</f>
        <v>0</v>
      </c>
      <c r="JE54" s="535" cm="1">
        <f t="array" ref="JE54">INDEX(JE$13:JE53,$B54+1,1)</f>
        <v>0</v>
      </c>
      <c r="JF54" s="18"/>
      <c r="JG54" s="535" t="str" cm="1">
        <f t="array" ref="JG54">INDEX(JG$13:JG53,$B54+1,1)</f>
        <v>-</v>
      </c>
      <c r="JH54" s="535" t="str" cm="1">
        <f t="array" ref="JH54">INDEX(JH$13:JH53,$B54+1,1)</f>
        <v>-</v>
      </c>
      <c r="JI54" s="535" t="str" cm="1">
        <f t="array" ref="JI54">INDEX(JI$13:JI53,$B54+1,1)</f>
        <v>-</v>
      </c>
      <c r="JJ54" s="535" t="str" cm="1">
        <f t="array" ref="JJ54">INDEX(JJ$13:JJ53,$B54+1,1)</f>
        <v>-</v>
      </c>
      <c r="JK54" s="535" t="str" cm="1">
        <f t="array" ref="JK54">INDEX(JK$13:JK53,$B54+1,1)</f>
        <v>-</v>
      </c>
      <c r="JL54" s="535" cm="1">
        <f t="array" ref="JL54">INDEX(JL$13:JL53,$B54+1,1)</f>
        <v>1</v>
      </c>
      <c r="JM54" s="535" cm="1">
        <f t="array" ref="JM54">INDEX(JM$13:JM53,$B54+1,1)</f>
        <v>1</v>
      </c>
      <c r="JN54" s="535" t="str" cm="1">
        <f t="array" ref="JN54">INDEX(JN$13:JN53,$B54+1,1)</f>
        <v>-</v>
      </c>
      <c r="JO54" s="535" t="str" cm="1">
        <f t="array" ref="JO54">INDEX(JO$13:JO53,$B54+1,1)</f>
        <v>-</v>
      </c>
      <c r="JP54" s="535" t="str" cm="1">
        <f t="array" ref="JP54">INDEX(JP$13:JP53,$B54+1,1)</f>
        <v>-</v>
      </c>
      <c r="JQ54" s="535" t="str" cm="1">
        <f t="array" ref="JQ54">INDEX(JQ$13:JQ53,$B54+1,1)</f>
        <v>-</v>
      </c>
      <c r="JR54" s="535" t="str" cm="1">
        <f t="array" ref="JR54">INDEX(JR$13:JR53,$B54+1,1)</f>
        <v>-</v>
      </c>
      <c r="JS54" s="535" t="str" cm="1">
        <f t="array" ref="JS54">INDEX(JS$13:JS53,$B54+1,1)</f>
        <v>-</v>
      </c>
      <c r="JT54" s="535" t="str" cm="1">
        <f t="array" ref="JT54">INDEX(JT$13:JT53,$B54+1,1)</f>
        <v>-</v>
      </c>
      <c r="JU54" s="535" t="str" cm="1">
        <f t="array" ref="JU54">INDEX(JU$13:JU53,$B54+1,1)</f>
        <v>-</v>
      </c>
      <c r="JV54" s="535" t="str" cm="1">
        <f t="array" ref="JV54">INDEX(JV$13:JV53,$B54+1,1)</f>
        <v>-</v>
      </c>
      <c r="JW54" s="535" t="str" cm="1">
        <f t="array" ref="JW54">INDEX(JW$13:JW53,$B54+1,1)</f>
        <v>-</v>
      </c>
      <c r="JX54" s="535" t="str" cm="1">
        <f t="array" ref="JX54">INDEX(JX$13:JX53,$B54+1,1)</f>
        <v>-</v>
      </c>
      <c r="JY54" s="535" t="str" cm="1">
        <f t="array" ref="JY54">INDEX(JY$13:JY53,$B54+1,1)</f>
        <v>-</v>
      </c>
      <c r="JZ54" s="535" t="str" cm="1">
        <f t="array" ref="JZ54">INDEX(JZ$13:JZ53,$B54+1,1)</f>
        <v>-</v>
      </c>
      <c r="KA54" s="535" t="str" cm="1">
        <f t="array" ref="KA54">INDEX(KA$13:KA53,$B54+1,1)</f>
        <v>-</v>
      </c>
      <c r="KB54" s="535" t="str" cm="1">
        <f t="array" ref="KB54">INDEX(KB$13:KB53,$B54+1,1)</f>
        <v>-</v>
      </c>
      <c r="KC54" s="535" t="str" cm="1">
        <f t="array" ref="KC54">INDEX(KC$13:KC53,$B54+1,1)</f>
        <v>-</v>
      </c>
      <c r="KD54" s="535" t="str" cm="1">
        <f t="array" ref="KD54">INDEX(KD$13:KD53,$B54+1,1)</f>
        <v>-</v>
      </c>
      <c r="KE54" s="535" t="str" cm="1">
        <f t="array" ref="KE54">INDEX(KE$13:KE53,$B54+1,1)</f>
        <v>-</v>
      </c>
      <c r="KF54" s="535" t="str" cm="1">
        <f t="array" ref="KF54">INDEX(KF$13:KF53,$B54+1,1)</f>
        <v>-</v>
      </c>
      <c r="KG54" s="535" t="str" cm="1">
        <f t="array" ref="KG54">INDEX(KG$13:KG53,$B54+1,1)</f>
        <v>-</v>
      </c>
      <c r="KH54" s="535" t="str" cm="1">
        <f t="array" ref="KH54">INDEX(KH$13:KH53,$B54+1,1)</f>
        <v>-</v>
      </c>
      <c r="KI54" s="535" cm="1">
        <f t="array" ref="KI54">INDEX(KI$13:KI53,$B54+1,1)</f>
        <v>0</v>
      </c>
      <c r="KJ54" s="535" t="str" cm="1">
        <f t="array" ref="KJ54">INDEX(KJ$13:KJ53,$B54+1,1)</f>
        <v>-</v>
      </c>
      <c r="KK54" s="535" cm="1">
        <f t="array" ref="KK54">INDEX(KK$13:KK53,$B54+1,1)</f>
        <v>1</v>
      </c>
      <c r="KL54" s="535" cm="1">
        <f t="array" ref="KL54">INDEX(KL$13:KL53,$B54+1,1)</f>
        <v>0</v>
      </c>
      <c r="KM54" s="535" cm="1">
        <f t="array" ref="KM54">INDEX(KM$13:KM53,$B54+1,1)</f>
        <v>0</v>
      </c>
      <c r="KN54" s="535" cm="1">
        <f t="array" ref="KN54">INDEX(KN$13:KN53,$B54+1,1)</f>
        <v>0</v>
      </c>
      <c r="KO54" s="535" cm="1">
        <f t="array" ref="KO54">INDEX(KO$13:KO53,$B54+1,1)</f>
        <v>0</v>
      </c>
      <c r="KP54" s="535" cm="1">
        <f t="array" ref="KP54">INDEX(KP$13:KP53,$B54+1,1)</f>
        <v>0</v>
      </c>
      <c r="KQ54" s="535" cm="1">
        <f t="array" ref="KQ54">INDEX(KQ$13:KQ53,$B54+1,1)</f>
        <v>0</v>
      </c>
      <c r="KR54" s="535" cm="1">
        <f t="array" ref="KR54">INDEX(KR$13:KR53,$B54+1,1)</f>
        <v>0</v>
      </c>
      <c r="KS54" s="535" cm="1">
        <f t="array" ref="KS54">INDEX(KS$13:KS53,$B54+1,1)</f>
        <v>1</v>
      </c>
      <c r="KT54" s="535" cm="1">
        <f t="array" ref="KT54">INDEX(KT$13:KT53,$B54+1,1)</f>
        <v>0</v>
      </c>
      <c r="KU54" s="535" cm="1">
        <f t="array" ref="KU54">INDEX(KU$13:KU53,$B54+1,1)</f>
        <v>0</v>
      </c>
      <c r="KV54" s="535" cm="1">
        <f t="array" ref="KV54">INDEX(KV$13:KV53,$B54+1,1)</f>
        <v>0</v>
      </c>
      <c r="KW54" s="535" cm="1">
        <f t="array" ref="KW54">INDEX(KW$13:KW53,$B54+1,1)</f>
        <v>0</v>
      </c>
      <c r="KX54" s="535" cm="1">
        <f t="array" ref="KX54">INDEX(KX$13:KX53,$B54+1,1)</f>
        <v>0</v>
      </c>
      <c r="KY54" s="18"/>
      <c r="KZ54" s="541" t="s">
        <v>30</v>
      </c>
      <c r="LA54" s="541" t="s">
        <v>30</v>
      </c>
      <c r="LB54" s="541" t="s">
        <v>30</v>
      </c>
      <c r="LC54" s="541" t="s">
        <v>30</v>
      </c>
      <c r="LD54" s="541" t="s">
        <v>30</v>
      </c>
      <c r="LE54" s="541" t="s">
        <v>30</v>
      </c>
      <c r="LF54" s="541" t="s">
        <v>30</v>
      </c>
      <c r="LG54" s="541" t="s">
        <v>30</v>
      </c>
      <c r="LH54" s="541" t="s">
        <v>30</v>
      </c>
      <c r="LI54" s="541" t="s">
        <v>30</v>
      </c>
      <c r="LJ54" s="541" t="s">
        <v>30</v>
      </c>
      <c r="LK54" s="541" t="s">
        <v>30</v>
      </c>
      <c r="LL54" s="541" t="s">
        <v>30</v>
      </c>
      <c r="LM54" s="541" t="s">
        <v>30</v>
      </c>
      <c r="LN54" s="541" t="s">
        <v>30</v>
      </c>
      <c r="LO54" s="541" t="s">
        <v>30</v>
      </c>
      <c r="LP54" s="535" cm="1">
        <f t="array" ref="LP54">INDEX(LP$13:LP53,$B54+1,1)</f>
        <v>0</v>
      </c>
      <c r="LQ54" s="535" cm="1">
        <f t="array" ref="LQ54">INDEX(LQ$13:LQ53,$B54+1,1)</f>
        <v>0</v>
      </c>
      <c r="LR54" s="535" cm="1">
        <f t="array" ref="LR54">INDEX(LR$13:LR53,$B54+1,1)</f>
        <v>0</v>
      </c>
      <c r="LS54" s="535" cm="1">
        <f t="array" ref="LS54">INDEX(LS$13:LS53,$B54+1,1)</f>
        <v>0</v>
      </c>
      <c r="LT54" s="535" cm="1">
        <f t="array" ref="LT54">INDEX(LT$13:LT53,$B54+1,1)</f>
        <v>0</v>
      </c>
      <c r="LU54" s="535" cm="1">
        <f t="array" ref="LU54">INDEX(LU$13:LU53,$B54+1,1)</f>
        <v>0</v>
      </c>
      <c r="LV54" s="535" cm="1">
        <f t="array" ref="LV54">INDEX(LV$13:LV53,$B54+1,1)</f>
        <v>0</v>
      </c>
      <c r="LW54" s="535" cm="1">
        <f t="array" ref="LW54">INDEX(LW$13:LW53,$B54+1,1)</f>
        <v>0</v>
      </c>
      <c r="LX54" s="535" cm="1">
        <f t="array" ref="LX54">INDEX(LX$13:LX53,$B54+1,1)</f>
        <v>0</v>
      </c>
      <c r="LY54" s="535" cm="1">
        <f t="array" ref="LY54">INDEX(LY$13:LY53,$B54+1,1)</f>
        <v>0</v>
      </c>
      <c r="LZ54" s="535" cm="1">
        <f t="array" ref="LZ54">INDEX(LZ$13:LZ53,$B54+1,1)</f>
        <v>0</v>
      </c>
      <c r="MA54" s="535" cm="1">
        <f t="array" ref="MA54">INDEX(MA$13:MA53,$B54+1,1)</f>
        <v>0</v>
      </c>
      <c r="MB54" s="535" cm="1">
        <f t="array" ref="MB54">INDEX(MB$13:MB53,$B54+1,1)</f>
        <v>0</v>
      </c>
      <c r="MC54" s="535" cm="1">
        <f t="array" ref="MC54">INDEX(MC$13:MC53,$B54+1,1)</f>
        <v>0</v>
      </c>
      <c r="MD54" s="535" cm="1">
        <f t="array" ref="MD54">INDEX(MD$13:MD53,$B54+1,1)</f>
        <v>0</v>
      </c>
      <c r="ME54" s="535" cm="1">
        <f t="array" ref="ME54">INDEX(ME$13:ME53,$B54+1,1)</f>
        <v>0</v>
      </c>
      <c r="MF54" s="535" cm="1">
        <f t="array" ref="MF54">INDEX(MF$13:MF53,$B54+1,1)</f>
        <v>0</v>
      </c>
      <c r="MG54" s="535" cm="1">
        <f t="array" ref="MG54">INDEX(MG$13:MG53,$B54+1,1)</f>
        <v>0</v>
      </c>
      <c r="MH54" s="535" cm="1">
        <f t="array" ref="MH54">INDEX(MH$13:MH53,$B54+1,1)</f>
        <v>0</v>
      </c>
      <c r="MI54" s="535" cm="1">
        <f t="array" ref="MI54">INDEX(MI$13:MI53,$B54+1,1)</f>
        <v>0</v>
      </c>
      <c r="MJ54" s="535" cm="1">
        <f t="array" ref="MJ54">INDEX(MJ$13:MJ53,$B54+1,1)</f>
        <v>0</v>
      </c>
      <c r="MK54" s="535" cm="1">
        <f t="array" ref="MK54">INDEX(MK$13:MK53,$B54+1,1)</f>
        <v>0</v>
      </c>
      <c r="ML54" s="535" cm="1">
        <f t="array" ref="ML54">INDEX(ML$13:ML53,$B54+1,1)</f>
        <v>0</v>
      </c>
      <c r="MM54" s="535" cm="1">
        <f t="array" ref="MM54">INDEX(MM$13:MM53,$B54+1,1)</f>
        <v>0</v>
      </c>
      <c r="MN54" s="535" cm="1">
        <f t="array" ref="MN54">INDEX(MN$13:MN53,$B54+1,1)</f>
        <v>0</v>
      </c>
      <c r="MO54" s="535" cm="1">
        <f t="array" ref="MO54">INDEX(MO$13:MO53,$B54+1,1)</f>
        <v>0</v>
      </c>
      <c r="MP54" s="535" cm="1">
        <f t="array" ref="MP54">INDEX(MP$13:MP53,$B54+1,1)</f>
        <v>0</v>
      </c>
      <c r="MQ54" s="535" cm="1">
        <f t="array" ref="MQ54">INDEX(MQ$13:MQ53,$B54+1,1)</f>
        <v>0</v>
      </c>
      <c r="MR54" s="535" cm="1">
        <f t="array" ref="MR54">INDEX(MR$13:MR53,$B54+1,1)</f>
        <v>0</v>
      </c>
      <c r="MS54" s="535" cm="1">
        <f t="array" ref="MS54">INDEX(MS$13:MS53,$B54+1,1)</f>
        <v>0</v>
      </c>
      <c r="MT54" s="535" cm="1">
        <f t="array" ref="MT54">INDEX(MT$13:MT53,$B54+1,1)</f>
        <v>0</v>
      </c>
      <c r="MU54" s="535" cm="1">
        <f t="array" ref="MU54">INDEX(MU$13:MU53,$B54+1,1)</f>
        <v>0</v>
      </c>
      <c r="MV54" s="535" cm="1">
        <f t="array" ref="MV54">INDEX(MV$13:MV53,$B54+1,1)</f>
        <v>0</v>
      </c>
      <c r="MW54" s="535" cm="1">
        <f t="array" ref="MW54">INDEX(MW$13:MW53,$B54+1,1)</f>
        <v>0</v>
      </c>
      <c r="MX54" s="535" cm="1">
        <f t="array" ref="MX54">INDEX(MX$13:MX53,$B54+1,1)</f>
        <v>0</v>
      </c>
      <c r="MY54" s="535" cm="1">
        <f t="array" ref="MY54">INDEX(MY$13:MY53,$B54+1,1)</f>
        <v>0</v>
      </c>
      <c r="MZ54" s="535" cm="1">
        <f t="array" ref="MZ54">INDEX(MZ$13:MZ53,$B54+1,1)</f>
        <v>0</v>
      </c>
      <c r="NA54" s="535" cm="1">
        <f t="array" ref="NA54">INDEX(NA$13:NA53,$B54+1,1)</f>
        <v>0</v>
      </c>
      <c r="NB54" s="535" cm="1">
        <f t="array" ref="NB54">INDEX(NB$13:NB53,$B54+1,1)</f>
        <v>0</v>
      </c>
      <c r="NC54" s="535" cm="1">
        <f t="array" ref="NC54">INDEX(NC$13:NC53,$B54+1,1)</f>
        <v>0</v>
      </c>
      <c r="ND54" s="535" cm="1">
        <f t="array" ref="ND54">INDEX(ND$13:ND53,$B54+1,1)</f>
        <v>0</v>
      </c>
      <c r="NE54" s="535" cm="1">
        <f t="array" ref="NE54">INDEX(NE$13:NE53,$B54+1,1)</f>
        <v>0</v>
      </c>
      <c r="NF54" s="535" cm="1">
        <f t="array" ref="NF54">INDEX(NF$13:NF53,$B54+1,1)</f>
        <v>0</v>
      </c>
      <c r="NG54" s="535" cm="1">
        <f t="array" ref="NG54">INDEX(NG$13:NG53,$B54+1,1)</f>
        <v>0</v>
      </c>
      <c r="NH54" s="535" cm="1">
        <f t="array" ref="NH54">INDEX(NH$13:NH53,$B54+1,1)</f>
        <v>0</v>
      </c>
      <c r="NI54" s="535" cm="1">
        <f t="array" ref="NI54">INDEX(NI$13:NI53,$B54+1,1)</f>
        <v>0</v>
      </c>
      <c r="NJ54" s="535" cm="1">
        <f t="array" ref="NJ54">INDEX(NJ$13:NJ53,$B54+1,1)</f>
        <v>0</v>
      </c>
      <c r="NK54" s="535" cm="1">
        <f t="array" ref="NK54">INDEX(NK$13:NK53,$B54+1,1)</f>
        <v>0</v>
      </c>
      <c r="NL54" s="535" cm="1">
        <f t="array" ref="NL54">INDEX(NL$13:NL53,$B54+1,1)</f>
        <v>0</v>
      </c>
      <c r="NM54" s="535" cm="1">
        <f t="array" ref="NM54">INDEX(NM$13:NM53,$B54+1,1)</f>
        <v>0</v>
      </c>
      <c r="NN54" s="535" cm="1">
        <f t="array" ref="NN54">INDEX(NN$13:NN53,$B54+1,1)</f>
        <v>0</v>
      </c>
      <c r="NO54" s="535" cm="1">
        <f t="array" ref="NO54">INDEX(NO$13:NO53,$B54+1,1)</f>
        <v>0</v>
      </c>
      <c r="NP54" s="535" cm="1">
        <f t="array" ref="NP54">INDEX(NP$13:NP53,$B54+1,1)</f>
        <v>0</v>
      </c>
      <c r="NQ54" s="535" cm="1">
        <f t="array" ref="NQ54">INDEX(NQ$13:NQ53,$B54+1,1)</f>
        <v>0</v>
      </c>
      <c r="NR54" s="535" cm="1">
        <f t="array" ref="NR54">INDEX(NR$13:NR53,$B54+1,1)</f>
        <v>0</v>
      </c>
      <c r="NS54" s="535" cm="1">
        <f t="array" ref="NS54">INDEX(NS$13:NS53,$B54+1,1)</f>
        <v>0</v>
      </c>
      <c r="NT54" s="535" cm="1">
        <f t="array" ref="NT54">INDEX(NT$13:NT53,$B54+1,1)</f>
        <v>0</v>
      </c>
      <c r="NU54" s="535" cm="1">
        <f t="array" ref="NU54">INDEX(NU$13:NU53,$B54+1,1)</f>
        <v>0</v>
      </c>
      <c r="NV54" s="535" cm="1">
        <f t="array" ref="NV54">INDEX(NV$13:NV53,$B54+1,1)</f>
        <v>0</v>
      </c>
      <c r="NW54" s="535" cm="1">
        <f t="array" ref="NW54">INDEX(NW$13:NW53,$B54+1,1)</f>
        <v>0</v>
      </c>
      <c r="NX54" s="535" cm="1">
        <f t="array" ref="NX54">INDEX(NX$13:NX53,$B54+1,1)</f>
        <v>0</v>
      </c>
      <c r="NY54" s="535" cm="1">
        <f t="array" ref="NY54">INDEX(NY$13:NY53,$B54+1,1)</f>
        <v>0</v>
      </c>
      <c r="NZ54" s="535" cm="1">
        <f t="array" ref="NZ54">INDEX(NZ$13:NZ53,$B54+1,1)</f>
        <v>0</v>
      </c>
      <c r="OA54" s="535" cm="1">
        <f t="array" ref="OA54">INDEX(OA$13:OA53,$B54+1,1)</f>
        <v>0</v>
      </c>
      <c r="OB54" s="535" cm="1">
        <f t="array" ref="OB54">INDEX(OB$13:OB53,$B54+1,1)</f>
        <v>0</v>
      </c>
      <c r="OC54" s="535" cm="1">
        <f t="array" ref="OC54">INDEX(OC$13:OC53,$B54+1,1)</f>
        <v>0</v>
      </c>
      <c r="OD54" s="535" cm="1">
        <f t="array" ref="OD54">INDEX(OD$13:OD53,$B54+1,1)</f>
        <v>0</v>
      </c>
      <c r="OE54" s="535" cm="1">
        <f t="array" ref="OE54">INDEX(OE$13:OE53,$B54+1,1)</f>
        <v>0</v>
      </c>
      <c r="OF54" s="535" cm="1">
        <f t="array" ref="OF54">INDEX(OF$13:OF53,$B54+1,1)</f>
        <v>0</v>
      </c>
      <c r="OG54" s="535" cm="1">
        <f t="array" ref="OG54">INDEX(OG$13:OG53,$B54+1,1)</f>
        <v>0</v>
      </c>
      <c r="OH54" s="535" cm="1">
        <f t="array" ref="OH54">INDEX(OH$13:OH53,$B54+1,1)</f>
        <v>0</v>
      </c>
      <c r="OI54" s="535" cm="1">
        <f t="array" ref="OI54">INDEX(OI$13:OI53,$B54+1,1)</f>
        <v>0</v>
      </c>
      <c r="OJ54" s="535" cm="1">
        <f t="array" ref="OJ54">INDEX(OJ$13:OJ53,$B54+1,1)</f>
        <v>0</v>
      </c>
      <c r="OK54" s="535" cm="1">
        <f t="array" ref="OK54">INDEX(OK$13:OK53,$B54+1,1)</f>
        <v>0</v>
      </c>
      <c r="OL54" s="535" cm="1">
        <f t="array" ref="OL54">INDEX(OL$13:OL53,$B54+1,1)</f>
        <v>0</v>
      </c>
      <c r="OM54" s="535" cm="1">
        <f t="array" ref="OM54">INDEX(OM$13:OM53,$B54+1,1)</f>
        <v>0</v>
      </c>
      <c r="ON54" s="535" cm="1">
        <f t="array" ref="ON54">INDEX(ON$13:ON53,$B54+1,1)</f>
        <v>0</v>
      </c>
      <c r="OO54" s="535" cm="1">
        <f t="array" ref="OO54">INDEX(OO$13:OO53,$B54+1,1)</f>
        <v>0</v>
      </c>
      <c r="OP54" s="535" cm="1">
        <f t="array" ref="OP54">INDEX(OP$13:OP53,$B54+1,1)</f>
        <v>0</v>
      </c>
      <c r="OQ54" s="535" cm="1">
        <f t="array" ref="OQ54">INDEX(OQ$13:OQ53,$B54+1,1)</f>
        <v>0</v>
      </c>
      <c r="OR54" s="535" cm="1">
        <f t="array" ref="OR54">INDEX(OR$13:OR53,$B54+1,1)</f>
        <v>0</v>
      </c>
      <c r="OS54" s="535" cm="1">
        <f t="array" ref="OS54">INDEX(OS$13:OS53,$B54+1,1)</f>
        <v>0</v>
      </c>
      <c r="OT54" s="535" cm="1">
        <f t="array" ref="OT54">INDEX(OT$13:OT53,$B54+1,1)</f>
        <v>0</v>
      </c>
      <c r="OU54" s="535" cm="1">
        <f t="array" ref="OU54">INDEX(OU$13:OU53,$B54+1,1)</f>
        <v>0</v>
      </c>
      <c r="OV54" s="535" cm="1">
        <f t="array" ref="OV54">INDEX(OV$13:OV53,$B54+1,1)</f>
        <v>0</v>
      </c>
      <c r="OW54" s="535" cm="1">
        <f t="array" ref="OW54">INDEX(OW$13:OW53,$B54+1,1)</f>
        <v>0</v>
      </c>
      <c r="OX54" s="535" cm="1">
        <f t="array" ref="OX54">INDEX(OX$13:OX53,$B54+1,1)</f>
        <v>0</v>
      </c>
      <c r="OY54" s="535" cm="1">
        <f t="array" ref="OY54">INDEX(OY$13:OY53,$B54+1,1)</f>
        <v>0</v>
      </c>
      <c r="OZ54" s="535" cm="1">
        <f t="array" ref="OZ54">INDEX(OZ$13:OZ53,$B54+1,1)</f>
        <v>0</v>
      </c>
      <c r="PA54" s="535" cm="1">
        <f t="array" ref="PA54">INDEX(PA$13:PA53,$B54+1,1)</f>
        <v>0</v>
      </c>
      <c r="PB54" s="535" cm="1">
        <f t="array" ref="PB54">INDEX(PB$13:PB53,$B54+1,1)</f>
        <v>0</v>
      </c>
      <c r="PC54" s="535" cm="1">
        <f t="array" ref="PC54">INDEX(PC$13:PC53,$B54+1,1)</f>
        <v>0</v>
      </c>
      <c r="PD54" s="535" cm="1">
        <f t="array" ref="PD54">INDEX(PD$13:PD53,$B54+1,1)</f>
        <v>0</v>
      </c>
      <c r="PE54" s="535" cm="1">
        <f t="array" ref="PE54">INDEX(PE$13:PE53,$B54+1,1)</f>
        <v>0</v>
      </c>
      <c r="PF54" s="535" cm="1">
        <f t="array" ref="PF54">INDEX(PF$13:PF53,$B54+1,1)</f>
        <v>0</v>
      </c>
      <c r="PG54" s="535" cm="1">
        <f t="array" ref="PG54">INDEX(PG$13:PG53,$B54+1,1)</f>
        <v>0</v>
      </c>
      <c r="PH54" s="535" cm="1">
        <f t="array" ref="PH54">INDEX(PH$13:PH53,$B54+1,1)</f>
        <v>0</v>
      </c>
      <c r="PI54" s="535" cm="1">
        <f t="array" ref="PI54">INDEX(PI$13:PI53,$B54+1,1)</f>
        <v>0</v>
      </c>
      <c r="PJ54" s="535" cm="1">
        <f t="array" ref="PJ54">INDEX(PJ$13:PJ53,$B54+1,1)</f>
        <v>0</v>
      </c>
      <c r="PK54" s="535" cm="1">
        <f t="array" ref="PK54">INDEX(PK$13:PK53,$B54+1,1)</f>
        <v>0</v>
      </c>
      <c r="PL54" s="535" cm="1">
        <f t="array" ref="PL54">INDEX(PL$13:PL53,$B54+1,1)</f>
        <v>0</v>
      </c>
      <c r="PM54" s="535" cm="1">
        <f t="array" ref="PM54">INDEX(PM$13:PM53,$B54+1,1)</f>
        <v>0</v>
      </c>
      <c r="PN54" s="535" cm="1">
        <f t="array" ref="PN54">INDEX(PN$13:PN53,$B54+1,1)</f>
        <v>0</v>
      </c>
      <c r="PO54" s="535" cm="1">
        <f t="array" ref="PO54">INDEX(PO$13:PO53,$B54+1,1)</f>
        <v>0</v>
      </c>
      <c r="PP54" s="535" cm="1">
        <f t="array" ref="PP54">INDEX(PP$13:PP53,$B54+1,1)</f>
        <v>0</v>
      </c>
      <c r="PQ54" s="535" cm="1">
        <f t="array" ref="PQ54">INDEX(PQ$13:PQ53,$B54+1,1)</f>
        <v>0</v>
      </c>
      <c r="PR54" s="535" cm="1">
        <f t="array" ref="PR54">INDEX(PR$13:PR53,$B54+1,1)</f>
        <v>0</v>
      </c>
      <c r="PS54" s="535" cm="1">
        <f t="array" ref="PS54">INDEX(PS$13:PS53,$B54+1,1)</f>
        <v>0</v>
      </c>
      <c r="PT54" s="535" cm="1">
        <f t="array" ref="PT54">INDEX(PT$13:PT53,$B54+1,1)</f>
        <v>0</v>
      </c>
      <c r="PU54" s="535" cm="1">
        <f t="array" ref="PU54">INDEX(PU$13:PU53,$B54+1,1)</f>
        <v>0</v>
      </c>
      <c r="PV54" s="535" cm="1">
        <f t="array" ref="PV54">INDEX(PV$13:PV53,$B54+1,1)</f>
        <v>0</v>
      </c>
      <c r="PW54" s="535" cm="1">
        <f t="array" ref="PW54">INDEX(PW$13:PW53,$B54+1,1)</f>
        <v>0</v>
      </c>
      <c r="PX54" s="535" cm="1">
        <f t="array" ref="PX54">INDEX(PX$13:PX53,$B54+1,1)</f>
        <v>0</v>
      </c>
      <c r="PY54" s="535" cm="1">
        <f t="array" ref="PY54">INDEX(PY$13:PY53,$B54+1,1)</f>
        <v>0</v>
      </c>
      <c r="PZ54" s="535" cm="1">
        <f t="array" ref="PZ54">INDEX(PZ$13:PZ53,$B54+1,1)</f>
        <v>0</v>
      </c>
      <c r="QA54" s="535" cm="1">
        <f t="array" ref="QA54">INDEX(QA$13:QA53,$B54+1,1)</f>
        <v>0</v>
      </c>
      <c r="QB54" s="535" cm="1">
        <f t="array" ref="QB54">INDEX(QB$13:QB53,$B54+1,1)</f>
        <v>0</v>
      </c>
      <c r="QC54" s="535" cm="1">
        <f t="array" ref="QC54">INDEX(QC$13:QC53,$B54+1,1)</f>
        <v>0</v>
      </c>
      <c r="QD54" s="535" cm="1">
        <f t="array" ref="QD54">INDEX(QD$13:QD53,$B54+1,1)</f>
        <v>0</v>
      </c>
      <c r="QE54" s="535" cm="1">
        <f t="array" ref="QE54">INDEX(QE$13:QE53,$B54+1,1)</f>
        <v>0</v>
      </c>
      <c r="QF54" s="535" cm="1">
        <f t="array" ref="QF54">INDEX(QF$13:QF53,$B54+1,1)</f>
        <v>0</v>
      </c>
      <c r="QG54" s="535" cm="1">
        <f t="array" ref="QG54">INDEX(QG$13:QG53,$B54+1,1)</f>
        <v>0</v>
      </c>
      <c r="QH54" s="535" cm="1">
        <f t="array" ref="QH54">INDEX(QH$13:QH53,$B54+1,1)</f>
        <v>0</v>
      </c>
      <c r="QI54" s="535" cm="1">
        <f t="array" ref="QI54">INDEX(QI$13:QI53,$B54+1,1)</f>
        <v>0</v>
      </c>
      <c r="QJ54" s="535" cm="1">
        <f t="array" ref="QJ54">INDEX(QJ$13:QJ53,$B54+1,1)</f>
        <v>0</v>
      </c>
      <c r="QK54" s="535" cm="1">
        <f t="array" ref="QK54">INDEX(QK$13:QK53,$B54+1,1)</f>
        <v>0</v>
      </c>
      <c r="QL54" s="535" cm="1">
        <f t="array" ref="QL54">INDEX(QL$13:QL53,$B54+1,1)</f>
        <v>0</v>
      </c>
      <c r="QM54" s="535" cm="1">
        <f t="array" ref="QM54">INDEX(QM$13:QM53,$B54+1,1)</f>
        <v>0</v>
      </c>
      <c r="QN54" s="535" cm="1">
        <f t="array" ref="QN54">INDEX(QN$13:QN53,$B54+1,1)</f>
        <v>0</v>
      </c>
      <c r="QO54" s="535" cm="1">
        <f t="array" ref="QO54">INDEX(QO$13:QO53,$B54+1,1)</f>
        <v>0</v>
      </c>
      <c r="QP54" s="535" cm="1">
        <f t="array" ref="QP54">INDEX(QP$13:QP53,$B54+1,1)</f>
        <v>0</v>
      </c>
      <c r="QQ54" s="535" cm="1">
        <f t="array" ref="QQ54">INDEX(QQ$13:QQ53,$B54+1,1)</f>
        <v>0</v>
      </c>
      <c r="QR54" s="535" cm="1">
        <f t="array" ref="QR54">INDEX(QR$13:QR53,$B54+1,1)</f>
        <v>0</v>
      </c>
      <c r="QS54" s="535" cm="1">
        <f t="array" ref="QS54">INDEX(QS$13:QS53,$B54+1,1)</f>
        <v>0</v>
      </c>
      <c r="QT54" s="535" cm="1">
        <f t="array" ref="QT54">INDEX(QT$13:QT53,$B54+1,1)</f>
        <v>0</v>
      </c>
      <c r="QU54" s="535" cm="1">
        <f t="array" ref="QU54">INDEX(QU$13:QU53,$B54+1,1)</f>
        <v>0</v>
      </c>
      <c r="QV54" s="535" cm="1">
        <f t="array" ref="QV54">INDEX(QV$13:QV53,$B54+1,1)</f>
        <v>0</v>
      </c>
      <c r="QW54" s="535" cm="1">
        <f t="array" ref="QW54">INDEX(QW$13:QW53,$B54+1,1)</f>
        <v>0</v>
      </c>
      <c r="QX54" s="535" cm="1">
        <f t="array" ref="QX54">INDEX(QX$13:QX53,$B54+1,1)</f>
        <v>0</v>
      </c>
      <c r="QY54" s="535" cm="1">
        <f t="array" ref="QY54">INDEX(QY$13:QY53,$B54+1,1)</f>
        <v>0</v>
      </c>
      <c r="QZ54" s="535" cm="1">
        <f t="array" ref="QZ54">INDEX(QZ$13:QZ53,$B54+1,1)</f>
        <v>0</v>
      </c>
      <c r="RA54" s="535" cm="1">
        <f t="array" ref="RA54">INDEX(RA$13:RA53,$B54+1,1)</f>
        <v>0</v>
      </c>
      <c r="RB54" s="535" cm="1">
        <f t="array" ref="RB54">INDEX(RB$13:RB53,$B54+1,1)</f>
        <v>0</v>
      </c>
      <c r="RC54" s="535" cm="1">
        <f t="array" ref="RC54">INDEX(RC$13:RC53,$B54+1,1)</f>
        <v>0</v>
      </c>
      <c r="RD54" s="535" cm="1">
        <f t="array" ref="RD54">INDEX(RD$13:RD53,$B54+1,1)</f>
        <v>0</v>
      </c>
      <c r="RE54" s="535" cm="1">
        <f t="array" ref="RE54">INDEX(RE$13:RE53,$B54+1,1)</f>
        <v>0</v>
      </c>
      <c r="RF54" s="535" cm="1">
        <f t="array" ref="RF54">INDEX(RF$13:RF53,$B54+1,1)</f>
        <v>0</v>
      </c>
      <c r="RG54" s="535" cm="1">
        <f t="array" ref="RG54">INDEX(RG$13:RG53,$B54+1,1)</f>
        <v>0</v>
      </c>
      <c r="RH54" s="535" cm="1">
        <f t="array" ref="RH54">INDEX(RH$13:RH53,$B54+1,1)</f>
        <v>0</v>
      </c>
      <c r="RI54" s="535" cm="1">
        <f t="array" ref="RI54">INDEX(RI$13:RI53,$B54+1,1)</f>
        <v>0</v>
      </c>
      <c r="RJ54" s="535" cm="1">
        <f t="array" ref="RJ54">INDEX(RJ$13:RJ53,$B54+1,1)</f>
        <v>0</v>
      </c>
      <c r="RK54" s="535" cm="1">
        <f t="array" ref="RK54">INDEX(RK$13:RK53,$B54+1,1)</f>
        <v>0</v>
      </c>
      <c r="RL54" s="535" cm="1">
        <f t="array" ref="RL54">INDEX(RL$13:RL53,$B54+1,1)</f>
        <v>0</v>
      </c>
      <c r="RM54" s="535" cm="1">
        <f t="array" ref="RM54">INDEX(RM$13:RM53,$B54+1,1)</f>
        <v>0</v>
      </c>
      <c r="RN54" s="535" cm="1">
        <f t="array" ref="RN54">INDEX(RN$13:RN53,$B54+1,1)</f>
        <v>0</v>
      </c>
      <c r="RO54" s="535" cm="1">
        <f t="array" ref="RO54">INDEX(RO$13:RO53,$B54+1,1)</f>
        <v>0</v>
      </c>
      <c r="RP54" s="535" cm="1">
        <f t="array" ref="RP54">INDEX(RP$13:RP53,$B54+1,1)</f>
        <v>0</v>
      </c>
      <c r="RQ54" s="535" cm="1">
        <f t="array" ref="RQ54">INDEX(RQ$13:RQ53,$B54+1,1)</f>
        <v>0</v>
      </c>
      <c r="RR54" s="535" cm="1">
        <f t="array" ref="RR54">INDEX(RR$13:RR53,$B54+1,1)</f>
        <v>0</v>
      </c>
      <c r="RS54" s="535" cm="1">
        <f t="array" ref="RS54">INDEX(RS$13:RS53,$B54+1,1)</f>
        <v>0</v>
      </c>
      <c r="RT54" s="535" cm="1">
        <f t="array" ref="RT54">INDEX(RT$13:RT53,$B54+1,1)</f>
        <v>0</v>
      </c>
      <c r="RU54" s="535" cm="1">
        <f t="array" ref="RU54">INDEX(RU$13:RU53,$B54+1,1)</f>
        <v>0</v>
      </c>
      <c r="RV54" s="535" cm="1">
        <f t="array" ref="RV54">INDEX(RV$13:RV53,$B54+1,1)</f>
        <v>0</v>
      </c>
      <c r="RW54" s="535" cm="1">
        <f t="array" ref="RW54">INDEX(RW$13:RW53,$B54+1,1)</f>
        <v>0</v>
      </c>
      <c r="RX54" s="535" cm="1">
        <f t="array" ref="RX54">INDEX(RX$13:RX53,$B54+1,1)</f>
        <v>0</v>
      </c>
      <c r="RY54" s="535" cm="1">
        <f t="array" ref="RY54">INDEX(RY$13:RY53,$B54+1,1)</f>
        <v>0</v>
      </c>
      <c r="RZ54" s="535" cm="1">
        <f t="array" ref="RZ54">INDEX(RZ$13:RZ53,$B54+1,1)</f>
        <v>0</v>
      </c>
      <c r="SA54" s="535" cm="1">
        <f t="array" ref="SA54">INDEX(SA$13:SA53,$B54+1,1)</f>
        <v>0</v>
      </c>
      <c r="SB54" s="535" cm="1">
        <f t="array" ref="SB54">INDEX(SB$13:SB53,$B54+1,1)</f>
        <v>0</v>
      </c>
      <c r="SC54" s="535" cm="1">
        <f t="array" ref="SC54">INDEX(SC$13:SC53,$B54+1,1)</f>
        <v>0</v>
      </c>
      <c r="SD54" s="535" cm="1">
        <f t="array" ref="SD54">INDEX(SD$13:SD53,$B54+1,1)</f>
        <v>0</v>
      </c>
      <c r="SE54" s="535" cm="1">
        <f t="array" ref="SE54">INDEX(SE$13:SE53,$B54+1,1)</f>
        <v>0</v>
      </c>
      <c r="SF54" s="535" cm="1">
        <f t="array" ref="SF54">INDEX(SF$13:SF53,$B54+1,1)</f>
        <v>0</v>
      </c>
      <c r="SG54" s="535" cm="1">
        <f t="array" ref="SG54">INDEX(SG$13:SG53,$B54+1,1)</f>
        <v>0</v>
      </c>
      <c r="SH54" s="535" cm="1">
        <f t="array" ref="SH54">INDEX(SH$13:SH53,$B54+1,1)</f>
        <v>0</v>
      </c>
      <c r="SI54" s="535" cm="1">
        <f t="array" ref="SI54">INDEX(SI$13:SI53,$B54+1,1)</f>
        <v>0</v>
      </c>
      <c r="SJ54" s="535" cm="1">
        <f t="array" ref="SJ54">INDEX(SJ$13:SJ53,$B54+1,1)</f>
        <v>0</v>
      </c>
      <c r="SK54" s="535" cm="1">
        <f t="array" ref="SK54">INDEX(SK$13:SK53,$B54+1,1)</f>
        <v>0</v>
      </c>
      <c r="SL54" s="535" cm="1">
        <f t="array" ref="SL54">INDEX(SL$13:SL53,$B54+1,1)</f>
        <v>0</v>
      </c>
      <c r="SM54" s="535" cm="1">
        <f t="array" ref="SM54">INDEX(SM$13:SM53,$B54+1,1)</f>
        <v>0</v>
      </c>
      <c r="SN54" s="535" cm="1">
        <f t="array" ref="SN54">INDEX(SN$13:SN53,$B54+1,1)</f>
        <v>0</v>
      </c>
      <c r="SO54" s="535" cm="1">
        <f t="array" ref="SO54">INDEX(SO$13:SO53,$B54+1,1)</f>
        <v>0</v>
      </c>
      <c r="SP54" s="535" cm="1">
        <f t="array" ref="SP54">INDEX(SP$13:SP53,$B54+1,1)</f>
        <v>0</v>
      </c>
      <c r="SQ54" s="535" cm="1">
        <f t="array" ref="SQ54">INDEX(SQ$13:SQ53,$B54+1,1)</f>
        <v>0</v>
      </c>
      <c r="SR54" s="535" cm="1">
        <f t="array" ref="SR54">INDEX(SR$13:SR53,$B54+1,1)</f>
        <v>0</v>
      </c>
      <c r="SS54" s="535" cm="1">
        <f t="array" ref="SS54">INDEX(SS$13:SS53,$B54+1,1)</f>
        <v>0</v>
      </c>
      <c r="ST54" s="535" cm="1">
        <f t="array" ref="ST54">INDEX(ST$13:ST53,$B54+1,1)</f>
        <v>0</v>
      </c>
      <c r="SU54" s="535" cm="1">
        <f t="array" ref="SU54">INDEX(SU$13:SU53,$B54+1,1)</f>
        <v>0</v>
      </c>
      <c r="SV54" s="535" cm="1">
        <f t="array" ref="SV54">INDEX(SV$13:SV53,$B54+1,1)</f>
        <v>0</v>
      </c>
      <c r="SW54" s="535" cm="1">
        <f t="array" ref="SW54">INDEX(SW$13:SW53,$B54+1,1)</f>
        <v>0</v>
      </c>
      <c r="SX54" s="535" cm="1">
        <f t="array" ref="SX54">INDEX(SX$13:SX53,$B54+1,1)</f>
        <v>0</v>
      </c>
      <c r="SY54" s="535" cm="1">
        <f t="array" ref="SY54">INDEX(SY$13:SY53,$B54+1,1)</f>
        <v>0</v>
      </c>
      <c r="SZ54" s="535" cm="1">
        <f t="array" ref="SZ54">INDEX(SZ$13:SZ53,$B54+1,1)</f>
        <v>0</v>
      </c>
      <c r="TA54" s="535" cm="1">
        <f t="array" ref="TA54">INDEX(TA$13:TA53,$B54+1,1)</f>
        <v>0</v>
      </c>
      <c r="TB54" s="535" cm="1">
        <f t="array" ref="TB54">INDEX(TB$13:TB53,$B54+1,1)</f>
        <v>0</v>
      </c>
      <c r="TC54" s="535" cm="1">
        <f t="array" ref="TC54">INDEX(TC$13:TC53,$B54+1,1)</f>
        <v>0</v>
      </c>
      <c r="TD54" s="535" cm="1">
        <f t="array" ref="TD54">INDEX(TD$13:TD53,$B54+1,1)</f>
        <v>0</v>
      </c>
      <c r="TE54" s="535" cm="1">
        <f t="array" ref="TE54">INDEX(TE$13:TE53,$B54+1,1)</f>
        <v>0</v>
      </c>
      <c r="TF54" s="535" cm="1">
        <f t="array" ref="TF54">INDEX(TF$13:TF53,$B54+1,1)</f>
        <v>0</v>
      </c>
      <c r="TG54" s="535" cm="1">
        <f t="array" ref="TG54">INDEX(TG$13:TG53,$B54+1,1)</f>
        <v>0</v>
      </c>
      <c r="TH54" s="535" cm="1">
        <f t="array" ref="TH54">INDEX(TH$13:TH53,$B54+1,1)</f>
        <v>0</v>
      </c>
      <c r="TI54" s="535" cm="1">
        <f t="array" ref="TI54">INDEX(TI$13:TI53,$B54+1,1)</f>
        <v>0</v>
      </c>
      <c r="TJ54" s="535" cm="1">
        <f t="array" ref="TJ54">INDEX(TJ$13:TJ53,$B54+1,1)</f>
        <v>0</v>
      </c>
      <c r="TK54" s="535" cm="1">
        <f t="array" ref="TK54">INDEX(TK$13:TK53,$B54+1,1)</f>
        <v>0</v>
      </c>
      <c r="TL54" s="535" cm="1">
        <f t="array" ref="TL54">INDEX(TL$13:TL53,$B54+1,1)</f>
        <v>0</v>
      </c>
      <c r="TM54" s="535" cm="1">
        <f t="array" ref="TM54">INDEX(TM$13:TM53,$B54+1,1)</f>
        <v>0</v>
      </c>
      <c r="TN54" s="535" cm="1">
        <f t="array" ref="TN54">INDEX(TN$13:TN53,$B54+1,1)</f>
        <v>0</v>
      </c>
      <c r="TO54" s="535" cm="1">
        <f t="array" ref="TO54">INDEX(TO$13:TO53,$B54+1,1)</f>
        <v>0</v>
      </c>
      <c r="TP54" s="535" cm="1">
        <f t="array" ref="TP54">INDEX(TP$13:TP53,$B54+1,1)</f>
        <v>0</v>
      </c>
      <c r="TQ54" s="535" cm="1">
        <f t="array" ref="TQ54">INDEX(TQ$13:TQ53,$B54+1,1)</f>
        <v>0</v>
      </c>
      <c r="TR54" s="535" cm="1">
        <f t="array" ref="TR54">INDEX(TR$13:TR53,$B54+1,1)</f>
        <v>0</v>
      </c>
      <c r="TS54" s="535" cm="1">
        <f t="array" ref="TS54">INDEX(TS$13:TS53,$B54+1,1)</f>
        <v>0</v>
      </c>
      <c r="TT54" s="535" cm="1">
        <f t="array" ref="TT54">INDEX(TT$13:TT53,$B54+1,1)</f>
        <v>0</v>
      </c>
      <c r="TU54" s="535" cm="1">
        <f t="array" ref="TU54">INDEX(TU$13:TU53,$B54+1,1)</f>
        <v>0</v>
      </c>
      <c r="TV54" s="535" cm="1">
        <f t="array" ref="TV54">INDEX(TV$13:TV53,$B54+1,1)</f>
        <v>0</v>
      </c>
      <c r="TW54" s="535" cm="1">
        <f t="array" ref="TW54">INDEX(TW$13:TW53,$B54+1,1)</f>
        <v>0</v>
      </c>
      <c r="TX54" s="535" cm="1">
        <f t="array" ref="TX54">INDEX(TX$13:TX53,$B54+1,1)</f>
        <v>0</v>
      </c>
      <c r="TY54" s="535" cm="1">
        <f t="array" ref="TY54">INDEX(TY$13:TY53,$B54+1,1)</f>
        <v>0</v>
      </c>
      <c r="TZ54" s="535" cm="1">
        <f t="array" ref="TZ54">INDEX(TZ$13:TZ53,$B54+1,1)</f>
        <v>0</v>
      </c>
      <c r="UA54" s="535" cm="1">
        <f t="array" ref="UA54">INDEX(UA$13:UA53,$B54+1,1)</f>
        <v>0</v>
      </c>
      <c r="UB54" s="535" cm="1">
        <f t="array" ref="UB54">INDEX(UB$13:UB53,$B54+1,1)</f>
        <v>0</v>
      </c>
      <c r="UC54" s="535" cm="1">
        <f t="array" ref="UC54">INDEX(UC$13:UC53,$B54+1,1)</f>
        <v>0</v>
      </c>
      <c r="UD54" s="535" cm="1">
        <f t="array" ref="UD54">INDEX(UD$13:UD53,$B54+1,1)</f>
        <v>0</v>
      </c>
      <c r="UE54" s="535" cm="1">
        <f t="array" ref="UE54">INDEX(UE$13:UE53,$B54+1,1)</f>
        <v>0</v>
      </c>
      <c r="UF54" s="535" cm="1">
        <f t="array" ref="UF54">INDEX(UF$13:UF53,$B54+1,1)</f>
        <v>0</v>
      </c>
      <c r="UG54" s="535" cm="1">
        <f t="array" ref="UG54">INDEX(UG$13:UG53,$B54+1,1)</f>
        <v>0</v>
      </c>
      <c r="UH54" s="535" cm="1">
        <f t="array" ref="UH54">INDEX(UH$13:UH53,$B54+1,1)</f>
        <v>0</v>
      </c>
      <c r="UI54" s="535" cm="1">
        <f t="array" ref="UI54">INDEX(UI$13:UI53,$B54+1,1)</f>
        <v>0</v>
      </c>
      <c r="UJ54" s="535" cm="1">
        <f t="array" ref="UJ54">INDEX(UJ$13:UJ53,$B54+1,1)</f>
        <v>0</v>
      </c>
      <c r="UK54" s="535" cm="1">
        <f t="array" ref="UK54">INDEX(UK$13:UK53,$B54+1,1)</f>
        <v>0</v>
      </c>
      <c r="UL54" s="535" cm="1">
        <f t="array" ref="UL54">INDEX(UL$13:UL53,$B54+1,1)</f>
        <v>0</v>
      </c>
      <c r="UM54" s="535" cm="1">
        <f t="array" ref="UM54">INDEX(UM$13:UM53,$B54+1,1)</f>
        <v>0</v>
      </c>
      <c r="UN54" s="535" cm="1">
        <f t="array" ref="UN54">INDEX(UN$13:UN53,$B54+1,1)</f>
        <v>0</v>
      </c>
      <c r="UO54" s="535" cm="1">
        <f t="array" ref="UO54">INDEX(UO$13:UO53,$B54+1,1)</f>
        <v>0</v>
      </c>
      <c r="UP54" s="535" cm="1">
        <f t="array" ref="UP54">INDEX(UP$13:UP53,$B54+1,1)</f>
        <v>0</v>
      </c>
      <c r="UQ54" s="535" cm="1">
        <f t="array" ref="UQ54">INDEX(UQ$13:UQ53,$B54+1,1)</f>
        <v>0</v>
      </c>
      <c r="UR54" s="535" cm="1">
        <f t="array" ref="UR54">INDEX(UR$13:UR53,$B54+1,1)</f>
        <v>0</v>
      </c>
      <c r="US54" s="535" cm="1">
        <f t="array" ref="US54">INDEX(US$13:US53,$B54+1,1)</f>
        <v>0</v>
      </c>
      <c r="UT54" s="535" cm="1">
        <f t="array" ref="UT54">INDEX(UT$13:UT53,$B54+1,1)</f>
        <v>0</v>
      </c>
      <c r="UU54" s="535" cm="1">
        <f t="array" ref="UU54">INDEX(UU$13:UU53,$B54+1,1)</f>
        <v>0</v>
      </c>
      <c r="UV54" s="535" cm="1">
        <f t="array" ref="UV54">INDEX(UV$13:UV53,$B54+1,1)</f>
        <v>0</v>
      </c>
      <c r="UW54" s="535" cm="1">
        <f t="array" ref="UW54">INDEX(UW$13:UW53,$B54+1,1)</f>
        <v>0</v>
      </c>
      <c r="UX54" s="535" cm="1">
        <f t="array" ref="UX54">INDEX(UX$13:UX53,$B54+1,1)</f>
        <v>0</v>
      </c>
      <c r="UY54" s="535" cm="1">
        <f t="array" ref="UY54">INDEX(UY$13:UY53,$B54+1,1)</f>
        <v>0</v>
      </c>
      <c r="UZ54" s="535" cm="1">
        <f t="array" ref="UZ54">INDEX(UZ$13:UZ53,$B54+1,1)</f>
        <v>0</v>
      </c>
      <c r="VA54" s="535" cm="1">
        <f t="array" ref="VA54">INDEX(VA$13:VA53,$B54+1,1)</f>
        <v>0</v>
      </c>
      <c r="VB54" s="535" cm="1">
        <f t="array" ref="VB54">INDEX(VB$13:VB53,$B54+1,1)</f>
        <v>0</v>
      </c>
      <c r="VC54" s="535" cm="1">
        <f t="array" ref="VC54">INDEX(VC$13:VC53,$B54+1,1)</f>
        <v>0</v>
      </c>
      <c r="VD54" s="535" cm="1">
        <f t="array" ref="VD54">INDEX(VD$13:VD53,$B54+1,1)</f>
        <v>0</v>
      </c>
      <c r="VE54" s="535" cm="1">
        <f t="array" ref="VE54">INDEX(VE$13:VE53,$B54+1,1)</f>
        <v>0</v>
      </c>
      <c r="VF54" s="535" cm="1">
        <f t="array" ref="VF54">INDEX(VF$13:VF53,$B54+1,1)</f>
        <v>0</v>
      </c>
      <c r="VG54" s="535" cm="1">
        <f t="array" ref="VG54">INDEX(VG$13:VG53,$B54+1,1)</f>
        <v>0</v>
      </c>
      <c r="VH54" s="535" cm="1">
        <f t="array" ref="VH54">INDEX(VH$13:VH53,$B54+1,1)</f>
        <v>0</v>
      </c>
      <c r="VI54" s="535" cm="1">
        <f t="array" ref="VI54">INDEX(VI$13:VI53,$B54+1,1)</f>
        <v>0</v>
      </c>
      <c r="VJ54" s="535" cm="1">
        <f t="array" ref="VJ54">INDEX(VJ$13:VJ53,$B54+1,1)</f>
        <v>0</v>
      </c>
      <c r="VK54" s="535" cm="1">
        <f t="array" ref="VK54">INDEX(VK$13:VK53,$B54+1,1)</f>
        <v>0</v>
      </c>
      <c r="VL54" s="535" cm="1">
        <f t="array" ref="VL54">INDEX(VL$13:VL53,$B54+1,1)</f>
        <v>0</v>
      </c>
      <c r="VM54" s="535" cm="1">
        <f t="array" ref="VM54">INDEX(VM$13:VM53,$B54+1,1)</f>
        <v>0</v>
      </c>
      <c r="VN54" s="535" cm="1">
        <f t="array" ref="VN54">INDEX(VN$13:VN53,$B54+1,1)</f>
        <v>0</v>
      </c>
      <c r="VO54" s="535" cm="1">
        <f t="array" ref="VO54">INDEX(VO$13:VO53,$B54+1,1)</f>
        <v>0</v>
      </c>
      <c r="VP54" s="535" cm="1">
        <f t="array" ref="VP54">INDEX(VP$13:VP53,$B54+1,1)</f>
        <v>0</v>
      </c>
      <c r="VQ54" s="535" cm="1">
        <f t="array" ref="VQ54">INDEX(VQ$13:VQ53,$B54+1,1)</f>
        <v>0</v>
      </c>
      <c r="VR54" s="535" cm="1">
        <f t="array" ref="VR54">INDEX(VR$13:VR53,$B54+1,1)</f>
        <v>0</v>
      </c>
      <c r="VS54" s="535" cm="1">
        <f t="array" ref="VS54">INDEX(VS$13:VS53,$B54+1,1)</f>
        <v>0</v>
      </c>
      <c r="VT54" s="535" cm="1">
        <f t="array" ref="VT54">INDEX(VT$13:VT53,$B54+1,1)</f>
        <v>0</v>
      </c>
      <c r="VU54" s="535" cm="1">
        <f t="array" ref="VU54">INDEX(VU$13:VU53,$B54+1,1)</f>
        <v>0</v>
      </c>
      <c r="VV54" s="535" cm="1">
        <f t="array" ref="VV54">INDEX(VV$13:VV53,$B54+1,1)</f>
        <v>0</v>
      </c>
      <c r="VW54" s="535" cm="1">
        <f t="array" ref="VW54">INDEX(VW$13:VW53,$B54+1,1)</f>
        <v>0</v>
      </c>
      <c r="VX54" s="535" cm="1">
        <f t="array" ref="VX54">INDEX(VX$13:VX53,$B54+1,1)</f>
        <v>0</v>
      </c>
      <c r="VY54" s="535" cm="1">
        <f t="array" ref="VY54">INDEX(VY$13:VY53,$B54+1,1)</f>
        <v>0</v>
      </c>
      <c r="VZ54" s="535" cm="1">
        <f t="array" ref="VZ54">INDEX(VZ$13:VZ53,$B54+1,1)</f>
        <v>0</v>
      </c>
      <c r="WA54" s="535" cm="1">
        <f t="array" ref="WA54">INDEX(WA$13:WA53,$B54+1,1)</f>
        <v>0</v>
      </c>
      <c r="WB54" s="535" cm="1">
        <f t="array" ref="WB54">INDEX(WB$13:WB53,$B54+1,1)</f>
        <v>0</v>
      </c>
      <c r="WC54" s="535" cm="1">
        <f t="array" ref="WC54">INDEX(WC$13:WC53,$B54+1,1)</f>
        <v>0</v>
      </c>
      <c r="WD54" s="535" cm="1">
        <f t="array" ref="WD54">INDEX(WD$13:WD53,$B54+1,1)</f>
        <v>0</v>
      </c>
      <c r="WE54" s="535" cm="1">
        <f t="array" ref="WE54">INDEX(WE$13:WE53,$B54+1,1)</f>
        <v>0</v>
      </c>
      <c r="WF54" s="535" cm="1">
        <f t="array" ref="WF54">INDEX(WF$13:WF53,$B54+1,1)</f>
        <v>0</v>
      </c>
      <c r="WG54" s="535" cm="1">
        <f t="array" ref="WG54">INDEX(WG$13:WG53,$B54+1,1)</f>
        <v>0</v>
      </c>
      <c r="WH54" s="535" cm="1">
        <f t="array" ref="WH54">INDEX(WH$13:WH53,$B54+1,1)</f>
        <v>0</v>
      </c>
      <c r="WI54" s="535" cm="1">
        <f t="array" ref="WI54">INDEX(WI$13:WI53,$B54+1,1)</f>
        <v>0</v>
      </c>
      <c r="WJ54" s="535" cm="1">
        <f t="array" ref="WJ54">INDEX(WJ$13:WJ53,$B54+1,1)</f>
        <v>0</v>
      </c>
      <c r="WK54" s="535" cm="1">
        <f t="array" ref="WK54">INDEX(WK$13:WK53,$B54+1,1)</f>
        <v>0</v>
      </c>
      <c r="WL54" s="535" cm="1">
        <f t="array" ref="WL54">INDEX(WL$13:WL53,$B54+1,1)</f>
        <v>0</v>
      </c>
      <c r="WM54" s="535" cm="1">
        <f t="array" ref="WM54">INDEX(WM$13:WM53,$B54+1,1)</f>
        <v>0</v>
      </c>
      <c r="WN54" s="535" cm="1">
        <f t="array" ref="WN54">INDEX(WN$13:WN53,$B54+1,1)</f>
        <v>0</v>
      </c>
      <c r="WO54" s="535" cm="1">
        <f t="array" ref="WO54">INDEX(WO$13:WO53,$B54+1,1)</f>
        <v>0</v>
      </c>
      <c r="WP54" s="535" cm="1">
        <f t="array" ref="WP54">INDEX(WP$13:WP53,$B54+1,1)</f>
        <v>0</v>
      </c>
      <c r="WQ54" s="535" cm="1">
        <f t="array" ref="WQ54">INDEX(WQ$13:WQ53,$B54+1,1)</f>
        <v>0</v>
      </c>
      <c r="WR54" s="535" cm="1">
        <f t="array" ref="WR54">INDEX(WR$13:WR53,$B54+1,1)</f>
        <v>0</v>
      </c>
      <c r="WS54" s="535" cm="1">
        <f t="array" ref="WS54">INDEX(WS$13:WS53,$B54+1,1)</f>
        <v>0</v>
      </c>
      <c r="WT54" s="535" cm="1">
        <f t="array" ref="WT54">INDEX(WT$13:WT53,$B54+1,1)</f>
        <v>0</v>
      </c>
      <c r="WU54" s="535" cm="1">
        <f t="array" ref="WU54">INDEX(WU$13:WU53,$B54+1,1)</f>
        <v>0</v>
      </c>
      <c r="WV54" s="535" cm="1">
        <f t="array" ref="WV54">INDEX(WV$13:WV53,$B54+1,1)</f>
        <v>0</v>
      </c>
      <c r="WW54" s="535" cm="1">
        <f t="array" ref="WW54">INDEX(WW$13:WW53,$B54+1,1)</f>
        <v>0</v>
      </c>
      <c r="WX54" s="535" cm="1">
        <f t="array" ref="WX54">INDEX(WX$13:WX53,$B54+1,1)</f>
        <v>0</v>
      </c>
      <c r="WY54" s="535" cm="1">
        <f t="array" ref="WY54">INDEX(WY$13:WY53,$B54+1,1)</f>
        <v>0</v>
      </c>
      <c r="WZ54" s="535" cm="1">
        <f t="array" ref="WZ54">INDEX(WZ$13:WZ53,$B54+1,1)</f>
        <v>0</v>
      </c>
      <c r="XA54" s="535" cm="1">
        <f t="array" ref="XA54">INDEX(XA$13:XA53,$B54+1,1)</f>
        <v>0</v>
      </c>
      <c r="XB54" s="535" cm="1">
        <f t="array" ref="XB54">INDEX(XB$13:XB53,$B54+1,1)</f>
        <v>0</v>
      </c>
      <c r="XC54" s="535" cm="1">
        <f t="array" ref="XC54">INDEX(XC$13:XC53,$B54+1,1)</f>
        <v>0</v>
      </c>
      <c r="XD54" s="535" cm="1">
        <f t="array" ref="XD54">INDEX(XD$13:XD53,$B54+1,1)</f>
        <v>0</v>
      </c>
      <c r="XE54" s="535" cm="1">
        <f t="array" ref="XE54">INDEX(XE$13:XE53,$B54+1,1)</f>
        <v>0</v>
      </c>
      <c r="XF54" s="535" cm="1">
        <f t="array" ref="XF54">INDEX(XF$13:XF53,$B54+1,1)</f>
        <v>0</v>
      </c>
      <c r="XG54" s="535" cm="1">
        <f t="array" ref="XG54">INDEX(XG$13:XG53,$B54+1,1)</f>
        <v>0</v>
      </c>
      <c r="XH54" s="535" cm="1">
        <f t="array" ref="XH54">INDEX(XH$13:XH53,$B54+1,1)</f>
        <v>0</v>
      </c>
      <c r="XI54" s="535" cm="1">
        <f t="array" ref="XI54">INDEX(XI$13:XI53,$B54+1,1)</f>
        <v>0</v>
      </c>
      <c r="XJ54" s="535" cm="1">
        <f t="array" ref="XJ54">INDEX(XJ$13:XJ53,$B54+1,1)</f>
        <v>0</v>
      </c>
      <c r="XK54" s="535" cm="1">
        <f t="array" ref="XK54">INDEX(XK$13:XK53,$B54+1,1)</f>
        <v>0</v>
      </c>
      <c r="XL54" s="535" cm="1">
        <f t="array" ref="XL54">INDEX(XL$13:XL53,$B54+1,1)</f>
        <v>0</v>
      </c>
      <c r="XM54" s="535" cm="1">
        <f t="array" ref="XM54">INDEX(XM$13:XM53,$B54+1,1)</f>
        <v>0</v>
      </c>
      <c r="XN54" s="535" cm="1">
        <f t="array" ref="XN54">INDEX(XN$13:XN53,$B54+1,1)</f>
        <v>0</v>
      </c>
      <c r="XO54" s="535" cm="1">
        <f t="array" ref="XO54">INDEX(XO$13:XO53,$B54+1,1)</f>
        <v>0</v>
      </c>
      <c r="XP54" s="535" cm="1">
        <f t="array" ref="XP54">INDEX(XP$13:XP53,$B54+1,1)</f>
        <v>0</v>
      </c>
      <c r="XQ54" s="535" cm="1">
        <f t="array" ref="XQ54">INDEX(XQ$13:XQ53,$B54+1,1)</f>
        <v>0</v>
      </c>
      <c r="XR54" s="535" cm="1">
        <f t="array" ref="XR54">INDEX(XR$13:XR53,$B54+1,1)</f>
        <v>0</v>
      </c>
      <c r="XS54" s="535" cm="1">
        <f t="array" ref="XS54">INDEX(XS$13:XS53,$B54+1,1)</f>
        <v>0</v>
      </c>
      <c r="XT54" s="535" cm="1">
        <f t="array" ref="XT54">INDEX(XT$13:XT53,$B54+1,1)</f>
        <v>0</v>
      </c>
      <c r="XU54" s="535" cm="1">
        <f t="array" ref="XU54">INDEX(XU$13:XU53,$B54+1,1)</f>
        <v>0</v>
      </c>
      <c r="XV54" s="535" cm="1">
        <f t="array" ref="XV54">INDEX(XV$13:XV53,$B54+1,1)</f>
        <v>0</v>
      </c>
      <c r="XW54" s="535" cm="1">
        <f t="array" ref="XW54">INDEX(XW$13:XW53,$B54+1,1)</f>
        <v>0</v>
      </c>
      <c r="XX54" s="535" cm="1">
        <f t="array" ref="XX54">INDEX(XX$13:XX53,$B54+1,1)</f>
        <v>0</v>
      </c>
      <c r="XY54" s="535" cm="1">
        <f t="array" ref="XY54">INDEX(XY$13:XY53,$B54+1,1)</f>
        <v>0</v>
      </c>
      <c r="XZ54" s="535" cm="1">
        <f t="array" ref="XZ54">INDEX(XZ$13:XZ53,$B54+1,1)</f>
        <v>0</v>
      </c>
      <c r="YA54" s="535" cm="1">
        <f t="array" ref="YA54">INDEX(YA$13:YA53,$B54+1,1)</f>
        <v>0</v>
      </c>
      <c r="YB54" s="535" cm="1">
        <f t="array" ref="YB54">INDEX(YB$13:YB53,$B54+1,1)</f>
        <v>0</v>
      </c>
      <c r="YC54" s="535" cm="1">
        <f t="array" ref="YC54">INDEX(YC$13:YC53,$B54+1,1)</f>
        <v>0</v>
      </c>
      <c r="YD54" s="535" cm="1">
        <f t="array" ref="YD54">INDEX(YD$13:YD53,$B54+1,1)</f>
        <v>0</v>
      </c>
      <c r="YE54" s="535" cm="1">
        <f t="array" ref="YE54">INDEX(YE$13:YE53,$B54+1,1)</f>
        <v>0</v>
      </c>
      <c r="YF54" s="535" cm="1">
        <f t="array" ref="YF54">INDEX(YF$13:YF53,$B54+1,1)</f>
        <v>0</v>
      </c>
      <c r="YG54" s="535" cm="1">
        <f t="array" ref="YG54">INDEX(YG$13:YG53,$B54+1,1)</f>
        <v>0</v>
      </c>
      <c r="YH54" s="535" cm="1">
        <f t="array" ref="YH54">INDEX(YH$13:YH53,$B54+1,1)</f>
        <v>0</v>
      </c>
      <c r="YI54" s="535" cm="1">
        <f t="array" ref="YI54">INDEX(YI$13:YI53,$B54+1,1)</f>
        <v>0</v>
      </c>
      <c r="YJ54" s="535" cm="1">
        <f t="array" ref="YJ54">INDEX(YJ$13:YJ53,$B54+1,1)</f>
        <v>0</v>
      </c>
      <c r="YK54" s="535" cm="1">
        <f t="array" ref="YK54">INDEX(YK$13:YK53,$B54+1,1)</f>
        <v>0</v>
      </c>
      <c r="YL54" s="535" cm="1">
        <f t="array" ref="YL54">INDEX(YL$13:YL53,$B54+1,1)</f>
        <v>0</v>
      </c>
      <c r="YM54" s="535" cm="1">
        <f t="array" ref="YM54">INDEX(YM$13:YM53,$B54+1,1)</f>
        <v>0</v>
      </c>
      <c r="YN54" s="535" cm="1">
        <f t="array" ref="YN54">INDEX(YN$13:YN53,$B54+1,1)</f>
        <v>0</v>
      </c>
      <c r="YO54" s="535" cm="1">
        <f t="array" ref="YO54">INDEX(YO$13:YO53,$B54+1,1)</f>
        <v>0</v>
      </c>
      <c r="YP54" s="535" cm="1">
        <f t="array" ref="YP54">INDEX(YP$13:YP53,$B54+1,1)</f>
        <v>0</v>
      </c>
      <c r="YQ54" s="535" cm="1">
        <f t="array" ref="YQ54">INDEX(YQ$13:YQ53,$B54+1,1)</f>
        <v>0</v>
      </c>
      <c r="YR54" s="535" cm="1">
        <f t="array" ref="YR54">INDEX(YR$13:YR53,$B54+1,1)</f>
        <v>0</v>
      </c>
      <c r="YS54" s="535" cm="1">
        <f t="array" ref="YS54">INDEX(YS$13:YS53,$B54+1,1)</f>
        <v>0</v>
      </c>
      <c r="YT54" s="535" cm="1">
        <f t="array" ref="YT54">INDEX(YT$13:YT53,$B54+1,1)</f>
        <v>0</v>
      </c>
      <c r="YU54" s="535" cm="1">
        <f t="array" ref="YU54">INDEX(YU$13:YU53,$B54+1,1)</f>
        <v>0</v>
      </c>
      <c r="YV54" s="535" cm="1">
        <f t="array" ref="YV54">INDEX(YV$13:YV53,$B54+1,1)</f>
        <v>0</v>
      </c>
      <c r="YW54" s="535" cm="1">
        <f t="array" ref="YW54">INDEX(YW$13:YW53,$B54+1,1)</f>
        <v>0</v>
      </c>
      <c r="YX54" s="535" cm="1">
        <f t="array" ref="YX54">INDEX(YX$13:YX53,$B54+1,1)</f>
        <v>0</v>
      </c>
      <c r="YY54" s="535" cm="1">
        <f t="array" ref="YY54">INDEX(YY$13:YY53,$B54+1,1)</f>
        <v>0</v>
      </c>
      <c r="YZ54" s="535" cm="1">
        <f t="array" ref="YZ54">INDEX(YZ$13:YZ53,$B54+1,1)</f>
        <v>0</v>
      </c>
      <c r="ZA54" s="535" t="str" cm="1">
        <f t="array" ref="ZA54">INDEX(ZA$13:ZA53,$B54+1,1)</f>
        <v>-</v>
      </c>
      <c r="ZB54" s="18"/>
      <c r="ZC54" s="535" cm="1">
        <f t="array" ref="ZC54">INDEX(ZC$13:ZC53,$B54+1,1)</f>
        <v>0</v>
      </c>
      <c r="ZD54" s="535" cm="1">
        <f t="array" ref="ZD54">INDEX(ZD$13:ZD53,$B54+1,1)</f>
        <v>0</v>
      </c>
      <c r="ZE54" s="535" cm="1">
        <f t="array" ref="ZE54">INDEX(ZE$13:ZE53,$B54+1,1)</f>
        <v>0</v>
      </c>
      <c r="ZF54" s="535" t="str" cm="1">
        <f t="array" ref="ZF54">INDEX(ZF$13:ZF53,$B54+1,1)</f>
        <v>-</v>
      </c>
      <c r="ZG54" s="535" t="str" cm="1">
        <f t="array" ref="ZG54">INDEX(ZG$13:ZG53,$B54+1,1)</f>
        <v>-</v>
      </c>
      <c r="ZH54" s="535" t="str" cm="1">
        <f t="array" ref="ZH54">INDEX(ZH$13:ZH53,$B54+1,1)</f>
        <v>-</v>
      </c>
      <c r="ZI54" s="535" t="str" cm="1">
        <f t="array" ref="ZI54">INDEX(ZI$13:ZI53,$B54+1,1)</f>
        <v>-</v>
      </c>
      <c r="ZJ54" s="535" t="str" cm="1">
        <f t="array" ref="ZJ54">INDEX(ZJ$13:ZJ53,$B54+1,1)</f>
        <v>-</v>
      </c>
      <c r="ZK54" s="535" t="str" cm="1">
        <f t="array" ref="ZK54">INDEX(ZK$13:ZK53,$B54+1,1)</f>
        <v>-</v>
      </c>
      <c r="ZL54" s="535" t="str" cm="1">
        <f t="array" ref="ZL54">INDEX(ZL$13:ZL53,$B54+1,1)</f>
        <v>-</v>
      </c>
      <c r="ZM54" s="535" t="str" cm="1">
        <f t="array" ref="ZM54">INDEX(ZM$13:ZM53,$B54+1,1)</f>
        <v>-</v>
      </c>
      <c r="ZN54" s="535" t="str" cm="1">
        <f t="array" ref="ZN54">INDEX(ZN$13:ZN53,$B54+1,1)</f>
        <v>-</v>
      </c>
      <c r="ZO54" s="535" t="str" cm="1">
        <f t="array" ref="ZO54">INDEX(ZO$13:ZO53,$B54+1,1)</f>
        <v>-</v>
      </c>
      <c r="ZP54" s="535" t="str" cm="1">
        <f t="array" ref="ZP54">INDEX(ZP$13:ZP53,$B54+1,1)</f>
        <v>-</v>
      </c>
      <c r="ZQ54" s="535" t="str" cm="1">
        <f t="array" ref="ZQ54">INDEX(ZQ$13:ZQ53,$B54+1,1)</f>
        <v>-</v>
      </c>
      <c r="ZR54" s="535" t="str" cm="1">
        <f t="array" ref="ZR54">INDEX(ZR$13:ZR53,$B54+1,1)</f>
        <v>-</v>
      </c>
      <c r="ZS54" s="535" t="str" cm="1">
        <f t="array" ref="ZS54">INDEX(ZS$13:ZS53,$B54+1,1)</f>
        <v>-</v>
      </c>
      <c r="ZT54" s="535" t="str" cm="1">
        <f t="array" ref="ZT54">INDEX(ZT$13:ZT53,$B54+1,1)</f>
        <v>-</v>
      </c>
      <c r="ZU54" s="535" t="str" cm="1">
        <f t="array" ref="ZU54">INDEX(ZU$13:ZU53,$B54+1,1)</f>
        <v>-</v>
      </c>
      <c r="ZV54" s="535" t="str" cm="1">
        <f t="array" ref="ZV54">INDEX(ZV$13:ZV53,$B54+1,1)</f>
        <v>-</v>
      </c>
      <c r="ZW54" s="535" t="str" cm="1">
        <f t="array" ref="ZW54">INDEX(ZW$13:ZW53,$B54+1,1)</f>
        <v>-</v>
      </c>
      <c r="ZX54" s="18"/>
      <c r="ZY54" s="411" t="b">
        <f t="shared" ca="1" si="237"/>
        <v>0</v>
      </c>
      <c r="ZZ54" s="535" t="str" cm="1">
        <f t="array" ref="ZZ54">INDEX(ZZ$13:ZZ53,$B54+1,1)</f>
        <v>-</v>
      </c>
      <c r="AAA54" s="535" t="str" cm="1">
        <f t="array" ref="AAA54">INDEX(AAA$13:AAA53,$B54+1,1)</f>
        <v>-</v>
      </c>
      <c r="AAB54" s="535" t="str" cm="1">
        <f t="array" ref="AAB54">INDEX(AAB$13:AAB53,$B54+1,1)</f>
        <v>-</v>
      </c>
      <c r="AAC54" s="535" t="str" cm="1">
        <f t="array" ref="AAC54">INDEX(AAC$13:AAC53,$B54+1,1)</f>
        <v>-</v>
      </c>
      <c r="AAD54" s="535" cm="1">
        <f t="array" ref="AAD54">INDEX(AAD$13:AAD53,$B54+1,1)</f>
        <v>0</v>
      </c>
      <c r="AAE54" s="535" t="str" cm="1">
        <f t="array" ref="AAE54">INDEX(AAE$13:AAE53,$B54+1,1)</f>
        <v>-</v>
      </c>
      <c r="AAF54" s="535" t="str" cm="1">
        <f t="array" ref="AAF54">INDEX(AAF$13:AAF53,$B54+1,1)</f>
        <v>-</v>
      </c>
      <c r="AAG54" s="535" t="str" cm="1">
        <f t="array" ref="AAG54">INDEX(AAG$13:AAG53,$B54+1,1)</f>
        <v>-</v>
      </c>
      <c r="AAH54" s="535" t="str" cm="1">
        <f t="array" ref="AAH54">INDEX(AAH$13:AAH53,$B54+1,1)</f>
        <v>-</v>
      </c>
      <c r="AAI54" s="535" t="str" cm="1">
        <f t="array" ref="AAI54">INDEX(AAI$13:AAI53,$B54+1,1)</f>
        <v>-</v>
      </c>
      <c r="AAJ54" s="535" t="str" cm="1">
        <f t="array" ref="AAJ54">INDEX(AAJ$13:AAJ53,$B54+1,1)</f>
        <v>-</v>
      </c>
      <c r="AAK54" s="535" t="str" cm="1">
        <f t="array" ref="AAK54">INDEX(AAK$13:AAK53,$B54+1,1)</f>
        <v>-</v>
      </c>
      <c r="AAL54" s="535" t="str" cm="1">
        <f t="array" ref="AAL54">INDEX(AAL$13:AAL53,$B54+1,1)</f>
        <v>-</v>
      </c>
      <c r="AAM54" s="535" t="b" cm="1">
        <f t="array" ref="AAM54">INDEX(AAM$13:AAM53,$B54+1,1)</f>
        <v>1</v>
      </c>
      <c r="AAN54" s="535" t="str" cm="1">
        <f t="array" ref="AAN54">INDEX(AAN$13:AAN53,$B54+1,1)</f>
        <v>-</v>
      </c>
      <c r="AAO54" s="535" cm="1">
        <f t="array" ref="AAO54">INDEX(AAO$13:AAO53,$B54+1,1)</f>
        <v>0</v>
      </c>
      <c r="AAP54" s="535" cm="1">
        <f t="array" ref="AAP54">INDEX(AAP$13:AAP53,$B54+1,1)</f>
        <v>0</v>
      </c>
      <c r="AAQ54" s="535" cm="1">
        <f t="array" ref="AAQ54">INDEX(AAQ$13:AAQ53,$B54+1,1)</f>
        <v>0</v>
      </c>
      <c r="AAR54" s="18"/>
      <c r="AAS54" s="535" cm="1">
        <f t="array" ref="AAS54">INDEX(AAS$13:AAS53,$B54+1,1)</f>
        <v>50</v>
      </c>
      <c r="AAT54" s="535" cm="1">
        <f t="array" ref="AAT54">INDEX(AAT$13:AAT53,$B54+1,1)</f>
        <v>50</v>
      </c>
      <c r="AAU54" s="535" cm="1">
        <f t="array" ref="AAU54">INDEX(AAU$13:AAU53,$B54+1,1)</f>
        <v>50</v>
      </c>
      <c r="AAV54" s="535" cm="1">
        <f t="array" ref="AAV54">INDEX(AAV$13:AAV53,$B54+1,1)</f>
        <v>50</v>
      </c>
      <c r="AAW54" s="535" cm="1">
        <f t="array" ref="AAW54">INDEX(AAW$13:AAW53,$B54+1,1)</f>
        <v>1</v>
      </c>
      <c r="AAX54" s="535" cm="1">
        <f t="array" ref="AAX54">INDEX(AAX$13:AAX53,$B54+1,1)</f>
        <v>1</v>
      </c>
      <c r="AAY54" s="535" cm="1">
        <f t="array" ref="AAY54">INDEX(AAY$13:AAY53,$B54+1,1)</f>
        <v>1</v>
      </c>
      <c r="AAZ54" s="535" cm="1">
        <f t="array" ref="AAZ54">INDEX(AAZ$13:AAZ53,$B54+1,1)</f>
        <v>1</v>
      </c>
      <c r="ABA54" s="535" t="str" cm="1">
        <f t="array" ref="ABA54">INDEX(ABA$13:ABA53,$B54+1,1)</f>
        <v>-</v>
      </c>
      <c r="ABB54" s="535" t="str" cm="1">
        <f t="array" ref="ABB54">INDEX(ABB$13:ABB53,$B54+1,1)</f>
        <v>-</v>
      </c>
      <c r="ABC54" s="535" t="str" cm="1">
        <f t="array" ref="ABC54">INDEX(ABC$13:ABC53,$B54+1,1)</f>
        <v>-</v>
      </c>
      <c r="ABD54" s="535" t="str" cm="1">
        <f t="array" ref="ABD54">INDEX(ABD$13:ABD53,$B54+1,1)</f>
        <v>-</v>
      </c>
      <c r="ABE54" s="535" t="str" cm="1">
        <f t="array" ref="ABE54">INDEX(ABE$13:ABE53,$B54+1,1)</f>
        <v>-</v>
      </c>
      <c r="ABF54" s="535" t="str" cm="1">
        <f t="array" ref="ABF54">INDEX(ABF$13:ABF53,$B54+1,1)</f>
        <v>-</v>
      </c>
      <c r="ABG54" s="535" t="str" cm="1">
        <f t="array" ref="ABG54">INDEX(ABG$13:ABG53,$B54+1,1)</f>
        <v>-</v>
      </c>
      <c r="ABH54" s="18"/>
      <c r="ABI54" s="535" t="str" cm="1">
        <f t="array" ref="ABI54">INDEX(ABI$13:ABI53,$B54+1,1)</f>
        <v>-</v>
      </c>
      <c r="ABJ54" s="411">
        <f t="shared" si="187"/>
        <v>1</v>
      </c>
      <c r="ABK54" s="18"/>
      <c r="ABL54" s="535" t="str" cm="1">
        <f t="array" ref="ABL54">INDEX(ABL$13:ABL53,$B54+1,1)</f>
        <v>-</v>
      </c>
      <c r="ABM54" s="535" t="str" cm="1">
        <f t="array" ref="ABM54">INDEX(ABM$13:ABM53,$B54+1,1)</f>
        <v>-</v>
      </c>
      <c r="ABN54" s="535" t="str" cm="1">
        <f t="array" ref="ABN54">INDEX(ABN$13:ABN53,$B54+1,1)</f>
        <v>-</v>
      </c>
      <c r="ABO54" s="535" t="str" cm="1">
        <f t="array" ref="ABO54">INDEX(ABO$13:ABO53,$B54+1,1)</f>
        <v>-</v>
      </c>
      <c r="ABP54" s="535" t="str" cm="1">
        <f t="array" ref="ABP54">INDEX(ABP$13:ABP53,$B54+1,1)</f>
        <v>-</v>
      </c>
      <c r="ABQ54" s="535" t="str" cm="1">
        <f t="array" ref="ABQ54">INDEX(ABQ$13:ABQ53,$B54+1,1)</f>
        <v>-</v>
      </c>
      <c r="ABR54" s="535" t="str" cm="1">
        <f t="array" ref="ABR54">INDEX(ABR$13:ABR53,$B54+1,1)</f>
        <v>-</v>
      </c>
      <c r="ABS54" s="535" t="str" cm="1">
        <f t="array" ref="ABS54">INDEX(ABS$13:ABS53,$B54+1,1)</f>
        <v>-</v>
      </c>
      <c r="ABT54" s="535" t="str" cm="1">
        <f t="array" ref="ABT54">INDEX(ABT$13:ABT53,$B54+1,1)</f>
        <v>-</v>
      </c>
      <c r="ABU54" s="535" t="str" cm="1">
        <f t="array" ref="ABU54">INDEX(ABU$13:ABU53,$B54+1,1)</f>
        <v>-</v>
      </c>
      <c r="ABV54" s="535" t="str" cm="1">
        <f t="array" ref="ABV54">INDEX(ABV$13:ABV53,$B54+1,1)</f>
        <v>-</v>
      </c>
      <c r="ABW54" s="535" t="str" cm="1">
        <f t="array" ref="ABW54">INDEX(ABW$13:ABW53,$B54+1,1)</f>
        <v>-</v>
      </c>
      <c r="ABX54" s="535" t="str" cm="1">
        <f t="array" ref="ABX54">INDEX(ABX$13:ABX53,$B54+1,1)</f>
        <v>-</v>
      </c>
      <c r="ABY54" s="535" t="str" cm="1">
        <f t="array" ref="ABY54">INDEX(ABY$13:ABY53,$B54+1,1)</f>
        <v>-</v>
      </c>
      <c r="ABZ54" s="535" t="str" cm="1">
        <f t="array" ref="ABZ54">INDEX(ABZ$13:ABZ53,$B54+1,1)</f>
        <v>-</v>
      </c>
      <c r="ACA54" s="535" t="str" cm="1">
        <f t="array" ref="ACA54">INDEX(ACA$13:ACA53,$B54+1,1)</f>
        <v>-</v>
      </c>
      <c r="ACB54" s="535" t="str" cm="1">
        <f t="array" ref="ACB54">INDEX(ACB$13:ACB53,$B54+1,1)</f>
        <v>-</v>
      </c>
      <c r="ACC54" s="535" t="str" cm="1">
        <f t="array" ref="ACC54">INDEX(ACC$13:ACC53,$B54+1,1)</f>
        <v>-</v>
      </c>
      <c r="ACD54" s="535" t="str" cm="1">
        <f t="array" ref="ACD54">INDEX(ACD$13:ACD53,$B54+1,1)</f>
        <v>-</v>
      </c>
      <c r="ACE54" s="535" t="str" cm="1">
        <f t="array" ref="ACE54">INDEX(ACE$13:ACE53,$B54+1,1)</f>
        <v>-</v>
      </c>
      <c r="ACF54" s="535" t="str" cm="1">
        <f t="array" ref="ACF54">INDEX(ACF$13:ACF53,$B54+1,1)</f>
        <v>-</v>
      </c>
      <c r="ACG54" s="535" t="str" cm="1">
        <f t="array" ref="ACG54">INDEX(ACG$13:ACG53,$B54+1,1)</f>
        <v>-</v>
      </c>
      <c r="ACH54" s="535" t="str" cm="1">
        <f t="array" ref="ACH54">INDEX(ACH$13:ACH53,$B54+1,1)</f>
        <v>-</v>
      </c>
      <c r="ACI54" s="535" t="str" cm="1">
        <f t="array" ref="ACI54">INDEX(ACI$13:ACI53,$B54+1,1)</f>
        <v>-</v>
      </c>
      <c r="ACJ54" s="535" t="str" cm="1">
        <f t="array" ref="ACJ54">INDEX(ACJ$13:ACJ53,$B54+1,1)</f>
        <v>-</v>
      </c>
      <c r="ACK54" s="535" t="str" cm="1">
        <f t="array" ref="ACK54">INDEX(ACK$13:ACK53,$B54+1,1)</f>
        <v>-</v>
      </c>
      <c r="ACL54" s="535" t="str" cm="1">
        <f t="array" ref="ACL54">INDEX(ACL$13:ACL53,$B54+1,1)</f>
        <v>-</v>
      </c>
      <c r="ACM54" s="535" t="str" cm="1">
        <f t="array" ref="ACM54">INDEX(ACM$13:ACM53,$B54+1,1)</f>
        <v>-</v>
      </c>
      <c r="ACN54" s="535" t="str" cm="1">
        <f t="array" ref="ACN54">INDEX(ACN$13:ACN53,$B54+1,1)</f>
        <v>-</v>
      </c>
      <c r="ACO54" s="535" t="str" cm="1">
        <f t="array" ref="ACO54">INDEX(ACO$13:ACO53,$B54+1,1)</f>
        <v>-</v>
      </c>
      <c r="ACP54" s="535" t="str" cm="1">
        <f t="array" ref="ACP54">INDEX(ACP$13:ACP53,$B54+1,1)</f>
        <v>-</v>
      </c>
      <c r="ACQ54" s="535" t="str" cm="1">
        <f t="array" ref="ACQ54">INDEX(ACQ$13:ACQ53,$B54+1,1)</f>
        <v>-</v>
      </c>
      <c r="ACR54" s="535" cm="1">
        <f t="array" ref="ACR54">INDEX(ACR$13:ACR53,$B54+1,1)</f>
        <v>0</v>
      </c>
      <c r="ACS54" s="535" t="str" cm="1">
        <f t="array" ref="ACS54">INDEX(ACS$13:ACS53,$B54+1,1)</f>
        <v>-</v>
      </c>
      <c r="ACT54" s="535" t="str" cm="1">
        <f t="array" ref="ACT54">INDEX(ACT$13:ACT53,$B54+1,1)</f>
        <v>-</v>
      </c>
      <c r="ACU54" s="535" t="str" cm="1">
        <f t="array" ref="ACU54">INDEX(ACU$13:ACU53,$B54+1,1)</f>
        <v>-</v>
      </c>
      <c r="ACV54" s="535" t="str" cm="1">
        <f t="array" ref="ACV54">INDEX(ACV$13:ACV53,$B54+1,1)</f>
        <v>-</v>
      </c>
      <c r="ACW54" s="535" t="str" cm="1">
        <f t="array" ref="ACW54">INDEX(ACW$13:ACW53,$B54+1,1)</f>
        <v>-</v>
      </c>
      <c r="ACX54" s="535" cm="1">
        <f t="array" ref="ACX54">INDEX(ACX$13:ACX53,$B54+1,1)</f>
        <v>0</v>
      </c>
      <c r="ACY54" s="535" t="str" cm="1">
        <f t="array" ref="ACY54">INDEX(ACY$13:ACY53,$B54+1,1)</f>
        <v>-</v>
      </c>
      <c r="ACZ54" s="535" t="str" cm="1">
        <f t="array" ref="ACZ54">INDEX(ACZ$13:ACZ53,$B54+1,1)</f>
        <v>-</v>
      </c>
      <c r="ADA54" s="535" t="str" cm="1">
        <f t="array" ref="ADA54">INDEX(ADA$13:ADA53,$B54+1,1)</f>
        <v>-</v>
      </c>
      <c r="ADB54" s="535" cm="1">
        <f t="array" ref="ADB54">INDEX(ADB$13:ADB53,$B54+1,1)</f>
        <v>1</v>
      </c>
      <c r="ADC54" s="535" cm="1">
        <f t="array" ref="ADC54">INDEX(ADC$13:ADC53,$B54+1,1)</f>
        <v>1</v>
      </c>
      <c r="ADD54" s="535" t="str" cm="1">
        <f t="array" ref="ADD54">INDEX(ADD$13:ADD53,$B54+1,1)</f>
        <v>-</v>
      </c>
      <c r="ADE54" s="535" t="str" cm="1">
        <f t="array" ref="ADE54">INDEX(ADE$13:ADE53,$B54+1,1)</f>
        <v>-</v>
      </c>
      <c r="ADF54" s="535" t="str" cm="1">
        <f t="array" ref="ADF54">INDEX(ADF$13:ADF53,$B54+1,1)</f>
        <v>-</v>
      </c>
      <c r="ADG54" s="535" t="str" cm="1">
        <f t="array" ref="ADG54">INDEX(ADG$13:ADG53,$B54+1,1)</f>
        <v>-</v>
      </c>
      <c r="ADH54" s="535" t="str" cm="1">
        <f t="array" ref="ADH54">INDEX(ADH$13:ADH53,$B54+1,1)</f>
        <v>-</v>
      </c>
      <c r="ADI54" s="535" t="str" cm="1">
        <f t="array" ref="ADI54">INDEX(ADI$13:ADI53,$B54+1,1)</f>
        <v>-</v>
      </c>
      <c r="ADJ54" s="535" t="str" cm="1">
        <f t="array" ref="ADJ54">INDEX(ADJ$13:ADJ53,$B54+1,1)</f>
        <v>-</v>
      </c>
      <c r="ADK54" s="535" t="str" cm="1">
        <f t="array" ref="ADK54">INDEX(ADK$13:ADK53,$B54+1,1)</f>
        <v>-</v>
      </c>
      <c r="ADL54" s="535" t="str" cm="1">
        <f t="array" ref="ADL54">INDEX(ADL$13:ADL53,$B54+1,1)</f>
        <v>-</v>
      </c>
      <c r="ADM54" s="535" t="str" cm="1">
        <f t="array" ref="ADM54">INDEX(ADM$13:ADM53,$B54+1,1)</f>
        <v>-</v>
      </c>
      <c r="ADN54" s="535" t="str" cm="1">
        <f t="array" ref="ADN54">INDEX(ADN$13:ADN53,$B54+1,1)</f>
        <v>-</v>
      </c>
      <c r="ADO54" s="535" t="str" cm="1">
        <f t="array" ref="ADO54">INDEX(ADO$13:ADO53,$B54+1,1)</f>
        <v>-</v>
      </c>
      <c r="ADP54" s="535" t="str" cm="1">
        <f t="array" ref="ADP54">INDEX(ADP$13:ADP53,$B54+1,1)</f>
        <v>-</v>
      </c>
      <c r="ADQ54" s="18"/>
      <c r="ADR54" s="22" t="str">
        <f t="shared" si="239"/>
        <v>-</v>
      </c>
      <c r="ADS54" s="535" t="str" cm="1">
        <f t="array" ref="ADS54">INDEX(ADS$13:ADS53,$B54+1,1)</f>
        <v>-</v>
      </c>
      <c r="ADT54" s="535" t="str" cm="1">
        <f t="array" ref="ADT54">INDEX(ADT$13:ADT53,$B54+1,1)</f>
        <v>-</v>
      </c>
      <c r="ADU54" s="535" t="str" cm="1">
        <f t="array" ref="ADU54">INDEX(ADU$13:ADU53,$B54+1,1)</f>
        <v>-</v>
      </c>
      <c r="ADV54" s="535" t="str" cm="1">
        <f t="array" ref="ADV54">INDEX(ADV$13:ADV53,$B54+1,1)</f>
        <v>-</v>
      </c>
      <c r="ADW54" s="535" t="str" cm="1">
        <f t="array" ref="ADW54">INDEX(ADW$13:ADW53,$B54+1,1)</f>
        <v>-</v>
      </c>
      <c r="ADX54" s="535" t="str" cm="1">
        <f t="array" ref="ADX54">INDEX(ADX$13:ADX53,$B54+1,1)</f>
        <v>-</v>
      </c>
      <c r="ADY54" s="535" t="str" cm="1">
        <f t="array" ref="ADY54">INDEX(ADY$13:ADY53,$B54+1,1)</f>
        <v>-</v>
      </c>
      <c r="ADZ54" s="535" t="str" cm="1">
        <f t="array" ref="ADZ54">INDEX(ADZ$13:ADZ53,$B54+1,1)</f>
        <v>-</v>
      </c>
      <c r="AEA54" s="535" t="str" cm="1">
        <f t="array" ref="AEA54">INDEX(AEA$13:AEA53,$B54+1,1)</f>
        <v>-</v>
      </c>
      <c r="AEB54" s="535" t="str" cm="1">
        <f t="array" ref="AEB54">INDEX(AEB$13:AEB53,$B54+1,1)</f>
        <v>-</v>
      </c>
      <c r="AEC54" s="535" t="str" cm="1">
        <f t="array" ref="AEC54">INDEX(AEC$13:AEC53,$B54+1,1)</f>
        <v>-</v>
      </c>
      <c r="AED54" s="535" t="str" cm="1">
        <f t="array" ref="AED54">INDEX(AED$13:AED53,$B54+1,1)</f>
        <v>-</v>
      </c>
      <c r="AEE54" s="535" t="str" cm="1">
        <f t="array" ref="AEE54">INDEX(AEE$13:AEE53,$B54+1,1)</f>
        <v>-</v>
      </c>
      <c r="AEF54" s="535" t="str" cm="1">
        <f t="array" ref="AEF54">INDEX(AEF$13:AEF53,$B54+1,1)</f>
        <v>-</v>
      </c>
      <c r="AEG54" s="535" t="str" cm="1">
        <f t="array" ref="AEG54">INDEX(AEG$13:AEG53,$B54+1,1)</f>
        <v>-</v>
      </c>
      <c r="AEH54" s="535" t="str" cm="1">
        <f t="array" ref="AEH54">INDEX(AEH$13:AEH53,$B54+1,1)</f>
        <v>-</v>
      </c>
      <c r="AEI54" s="535" t="str" cm="1">
        <f t="array" ref="AEI54">INDEX(AEI$13:AEI53,$B54+1,1)</f>
        <v>-</v>
      </c>
      <c r="AEJ54" s="535" t="str" cm="1">
        <f t="array" ref="AEJ54">INDEX(AEJ$13:AEJ53,$B54+1,1)</f>
        <v>-</v>
      </c>
      <c r="AEK54" s="535" t="str" cm="1">
        <f t="array" ref="AEK54">INDEX(AEK$13:AEK53,$B54+1,1)</f>
        <v>-</v>
      </c>
      <c r="AEL54" s="535" t="str" cm="1">
        <f t="array" ref="AEL54">INDEX(AEL$13:AEL53,$B54+1,1)</f>
        <v>-</v>
      </c>
      <c r="AEM54" s="535" t="str" cm="1">
        <f t="array" ref="AEM54">INDEX(AEM$13:AEM53,$B54+1,1)</f>
        <v>-</v>
      </c>
      <c r="AEN54" s="535" t="str" cm="1">
        <f t="array" ref="AEN54">INDEX(AEN$13:AEN53,$B54+1,1)</f>
        <v>-</v>
      </c>
      <c r="AEO54" s="535" t="str" cm="1">
        <f t="array" ref="AEO54">INDEX(AEO$13:AEO53,$B54+1,1)</f>
        <v>-</v>
      </c>
      <c r="AEP54" s="535" t="str" cm="1">
        <f t="array" ref="AEP54">INDEX(AEP$13:AEP53,$B54+1,1)</f>
        <v>-</v>
      </c>
      <c r="AEQ54" s="535" t="str" cm="1">
        <f t="array" ref="AEQ54">INDEX(AEQ$13:AEQ53,$B54+1,1)</f>
        <v>-</v>
      </c>
      <c r="AER54" s="535" t="str" cm="1">
        <f t="array" ref="AER54">INDEX(AER$13:AER53,$B54+1,1)</f>
        <v>-</v>
      </c>
      <c r="AES54" s="535" t="str" cm="1">
        <f t="array" ref="AES54">INDEX(AES$13:AES53,$B54+1,1)</f>
        <v>-</v>
      </c>
      <c r="AET54" s="535" t="str" cm="1">
        <f t="array" ref="AET54">INDEX(AET$13:AET53,$B54+1,1)</f>
        <v>-</v>
      </c>
      <c r="AEU54" s="535" t="str" cm="1">
        <f t="array" ref="AEU54">INDEX(AEU$13:AEU53,$B54+1,1)</f>
        <v>-</v>
      </c>
      <c r="AEV54" s="22" t="str">
        <f t="shared" si="240"/>
        <v>-</v>
      </c>
      <c r="AEW54" s="535" t="str" cm="1">
        <f t="array" ref="AEW54">INDEX(AEW$13:AEW53,$B54+1,1)</f>
        <v>-</v>
      </c>
      <c r="AEX54" s="535" t="str" cm="1">
        <f t="array" ref="AEX54">INDEX(AEX$13:AEX53,$B54+1,1)</f>
        <v>-</v>
      </c>
      <c r="AEY54" s="535" t="str" cm="1">
        <f t="array" ref="AEY54">INDEX(AEY$13:AEY53,$B54+1,1)</f>
        <v>-</v>
      </c>
      <c r="AEZ54" s="535" t="str" cm="1">
        <f t="array" ref="AEZ54">INDEX(AEZ$13:AEZ53,$B54+1,1)</f>
        <v>-</v>
      </c>
      <c r="AFA54" s="535" t="str" cm="1">
        <f t="array" ref="AFA54">INDEX(AFA$13:AFA53,$B54+1,1)</f>
        <v>-</v>
      </c>
      <c r="AFB54" s="535" t="str" cm="1">
        <f t="array" ref="AFB54">INDEX(AFB$13:AFB53,$B54+1,1)</f>
        <v>-</v>
      </c>
      <c r="AFC54" s="535" t="str" cm="1">
        <f t="array" ref="AFC54">INDEX(AFC$13:AFC53,$B54+1,1)</f>
        <v>-</v>
      </c>
      <c r="AFD54" s="535" t="str" cm="1">
        <f t="array" ref="AFD54">INDEX(AFD$13:AFD53,$B54+1,1)</f>
        <v>-</v>
      </c>
      <c r="AFE54" s="535" t="str" cm="1">
        <f t="array" ref="AFE54">INDEX(AFE$13:AFE53,$B54+1,1)</f>
        <v>-</v>
      </c>
      <c r="AFF54" s="535" t="str" cm="1">
        <f t="array" ref="AFF54">INDEX(AFF$13:AFF53,$B54+1,1)</f>
        <v>-</v>
      </c>
      <c r="AFG54" s="535" t="str" cm="1">
        <f t="array" ref="AFG54">INDEX(AFG$13:AFG53,$B54+1,1)</f>
        <v>-</v>
      </c>
      <c r="AFH54" s="535" t="str" cm="1">
        <f t="array" ref="AFH54">INDEX(AFH$13:AFH53,$B54+1,1)</f>
        <v>-</v>
      </c>
      <c r="AFI54" s="535" t="str" cm="1">
        <f t="array" ref="AFI54">INDEX(AFI$13:AFI53,$B54+1,1)</f>
        <v>-</v>
      </c>
      <c r="AFJ54" s="535" t="str" cm="1">
        <f t="array" ref="AFJ54">INDEX(AFJ$13:AFJ53,$B54+1,1)</f>
        <v>-</v>
      </c>
      <c r="AFK54" s="535" t="str" cm="1">
        <f t="array" ref="AFK54">INDEX(AFK$13:AFK53,$B54+1,1)</f>
        <v>-</v>
      </c>
      <c r="AFL54" s="535" t="str" cm="1">
        <f t="array" ref="AFL54">INDEX(AFL$13:AFL53,$B54+1,1)</f>
        <v>-</v>
      </c>
      <c r="AFM54" s="535" t="str" cm="1">
        <f t="array" ref="AFM54">INDEX(AFM$13:AFM53,$B54+1,1)</f>
        <v>-</v>
      </c>
      <c r="AFN54" s="535" t="str" cm="1">
        <f t="array" ref="AFN54">INDEX(AFN$13:AFN53,$B54+1,1)</f>
        <v>-</v>
      </c>
      <c r="AFO54" s="535" t="str" cm="1">
        <f t="array" ref="AFO54">INDEX(AFO$13:AFO53,$B54+1,1)</f>
        <v>-</v>
      </c>
      <c r="AFP54" s="535" t="str" cm="1">
        <f t="array" ref="AFP54">INDEX(AFP$13:AFP53,$B54+1,1)</f>
        <v>-</v>
      </c>
      <c r="AFQ54" s="535" t="str" cm="1">
        <f t="array" ref="AFQ54">INDEX(AFQ$13:AFQ53,$B54+1,1)</f>
        <v>-</v>
      </c>
      <c r="AFR54" s="535" t="str" cm="1">
        <f t="array" ref="AFR54">INDEX(AFR$13:AFR53,$B54+1,1)</f>
        <v>-</v>
      </c>
      <c r="AFS54" s="535" t="str" cm="1">
        <f t="array" ref="AFS54">INDEX(AFS$13:AFS53,$B54+1,1)</f>
        <v>-</v>
      </c>
      <c r="AFT54" s="535" t="str" cm="1">
        <f t="array" ref="AFT54">INDEX(AFT$13:AFT53,$B54+1,1)</f>
        <v>-</v>
      </c>
      <c r="AFU54" s="535" t="str" cm="1">
        <f t="array" ref="AFU54">INDEX(AFU$13:AFU53,$B54+1,1)</f>
        <v>-</v>
      </c>
      <c r="AFV54" s="535" t="str" cm="1">
        <f t="array" ref="AFV54">INDEX(AFV$13:AFV53,$B54+1,1)</f>
        <v>-</v>
      </c>
      <c r="AFW54" s="535" t="str" cm="1">
        <f t="array" ref="AFW54">INDEX(AFW$13:AFW53,$B54+1,1)</f>
        <v>-</v>
      </c>
      <c r="AFX54" s="535" t="str" cm="1">
        <f t="array" ref="AFX54">INDEX(AFX$13:AFX53,$B54+1,1)</f>
        <v>-</v>
      </c>
      <c r="AFY54" s="535" t="str" cm="1">
        <f t="array" ref="AFY54">INDEX(AFY$13:AFY53,$B54+1,1)</f>
        <v>-</v>
      </c>
      <c r="AFZ54" s="535" t="str" cm="1">
        <f t="array" ref="AFZ54">INDEX(AFZ$13:AFZ53,$B54+1,1)</f>
        <v>-</v>
      </c>
      <c r="AGA54" s="535" t="str" cm="1">
        <f t="array" ref="AGA54">INDEX(AGA$13:AGA53,$B54+1,1)</f>
        <v>-</v>
      </c>
      <c r="AGB54" s="535" t="str" cm="1">
        <f t="array" ref="AGB54">INDEX(AGB$13:AGB53,$B54+1,1)</f>
        <v>-</v>
      </c>
      <c r="AGC54" s="535" t="str" cm="1">
        <f t="array" ref="AGC54">INDEX(AGC$13:AGC53,$B54+1,1)</f>
        <v>-</v>
      </c>
      <c r="AGD54" s="535" t="str" cm="1">
        <f t="array" ref="AGD54">INDEX(AGD$13:AGD53,$B54+1,1)</f>
        <v>-</v>
      </c>
      <c r="AGE54" s="535" t="str" cm="1">
        <f t="array" ref="AGE54">INDEX(AGE$13:AGE53,$B54+1,1)</f>
        <v>-</v>
      </c>
      <c r="AGF54" s="535" t="str" cm="1">
        <f t="array" ref="AGF54">INDEX(AGF$13:AGF53,$B54+1,1)</f>
        <v>-</v>
      </c>
      <c r="AGG54" s="535" t="str" cm="1">
        <f t="array" ref="AGG54">INDEX(AGG$13:AGG53,$B54+1,1)</f>
        <v>-</v>
      </c>
      <c r="AGH54" s="535" t="str" cm="1">
        <f t="array" ref="AGH54">INDEX(AGH$13:AGH53,$B54+1,1)</f>
        <v>-</v>
      </c>
      <c r="AGI54" s="535" t="str" cm="1">
        <f t="array" ref="AGI54">INDEX(AGI$13:AGI53,$B54+1,1)</f>
        <v>-</v>
      </c>
      <c r="AGJ54" s="535" t="str" cm="1">
        <f t="array" ref="AGJ54">INDEX(AGJ$13:AGJ53,$B54+1,1)</f>
        <v>-</v>
      </c>
      <c r="AGK54" s="535" t="str" cm="1">
        <f t="array" ref="AGK54">INDEX(AGK$13:AGK53,$B54+1,1)</f>
        <v>-</v>
      </c>
      <c r="AGL54" s="535" t="str" cm="1">
        <f t="array" ref="AGL54">INDEX(AGL$13:AGL53,$B54+1,1)</f>
        <v>-</v>
      </c>
      <c r="AGM54" s="535" t="str" cm="1">
        <f t="array" ref="AGM54">INDEX(AGM$13:AGM53,$B54+1,1)</f>
        <v>-</v>
      </c>
      <c r="AGN54" s="535" t="str" cm="1">
        <f t="array" ref="AGN54">INDEX(AGN$13:AGN53,$B54+1,1)</f>
        <v>-</v>
      </c>
      <c r="AGO54" s="535" t="str" cm="1">
        <f t="array" ref="AGO54">INDEX(AGO$13:AGO53,$B54+1,1)</f>
        <v>-</v>
      </c>
      <c r="AGP54" s="535" t="str" cm="1">
        <f t="array" ref="AGP54">INDEX(AGP$13:AGP53,$B54+1,1)</f>
        <v>-</v>
      </c>
      <c r="AGQ54" s="535" t="str" cm="1">
        <f t="array" ref="AGQ54">INDEX(AGQ$13:AGQ53,$B54+1,1)</f>
        <v>-</v>
      </c>
      <c r="AGR54" s="535" t="str" cm="1">
        <f t="array" ref="AGR54">INDEX(AGR$13:AGR53,$B54+1,1)</f>
        <v>-</v>
      </c>
      <c r="AGS54" s="535" t="str" cm="1">
        <f t="array" ref="AGS54">INDEX(AGS$13:AGS53,$B54+1,1)</f>
        <v>-</v>
      </c>
      <c r="AGT54" s="535" t="str" cm="1">
        <f t="array" ref="AGT54">INDEX(AGT$13:AGT53,$B54+1,1)</f>
        <v>-</v>
      </c>
      <c r="AGU54" s="535" t="str" cm="1">
        <f t="array" ref="AGU54">INDEX(AGU$13:AGU53,$B54+1,1)</f>
        <v>-</v>
      </c>
      <c r="AGV54" s="535" t="str" cm="1">
        <f t="array" ref="AGV54">INDEX(AGV$13:AGV53,$B54+1,1)</f>
        <v>-</v>
      </c>
      <c r="AGW54" s="535" t="str" cm="1">
        <f t="array" ref="AGW54">INDEX(AGW$13:AGW53,$B54+1,1)</f>
        <v>-</v>
      </c>
      <c r="AGX54" s="535" t="str" cm="1">
        <f t="array" ref="AGX54">INDEX(AGX$13:AGX53,$B54+1,1)</f>
        <v>-</v>
      </c>
      <c r="AGY54" s="535" t="str" cm="1">
        <f t="array" ref="AGY54">INDEX(AGY$13:AGY53,$B54+1,1)</f>
        <v>-</v>
      </c>
      <c r="AGZ54" s="535" t="str" cm="1">
        <f t="array" ref="AGZ54">INDEX(AGZ$13:AGZ53,$B54+1,1)</f>
        <v>-</v>
      </c>
      <c r="AHA54" s="535" t="str" cm="1">
        <f t="array" ref="AHA54">INDEX(AHA$13:AHA53,$B54+1,1)</f>
        <v>-</v>
      </c>
      <c r="AHB54" s="535" t="str" cm="1">
        <f t="array" ref="AHB54">INDEX(AHB$13:AHB53,$B54+1,1)</f>
        <v>-</v>
      </c>
      <c r="AHC54" s="535" t="str" cm="1">
        <f t="array" ref="AHC54">INDEX(AHC$13:AHC53,$B54+1,1)</f>
        <v>-</v>
      </c>
      <c r="AHD54" s="535" cm="1">
        <f t="array" ref="AHD54">INDEX(AHD$13:AHD53,$B54+1,1)</f>
        <v>0</v>
      </c>
      <c r="AHE54" s="483">
        <v>0</v>
      </c>
    </row>
    <row r="55" spans="1:889" outlineLevel="1">
      <c r="A55" s="18">
        <f t="shared" si="241"/>
        <v>42</v>
      </c>
      <c r="B55" s="18">
        <f>$A$50</f>
        <v>37</v>
      </c>
      <c r="C55">
        <v>9</v>
      </c>
      <c r="D55" s="17" t="str" cm="1">
        <f t="array" ref="D55">INDEX(D$13:D54,$B55+1,1)</f>
        <v>GSW</v>
      </c>
      <c r="E55" t="b">
        <v>1</v>
      </c>
      <c r="F55" t="b">
        <v>0</v>
      </c>
      <c r="G55" t="b">
        <v>1</v>
      </c>
      <c r="H55" s="18"/>
      <c r="I55" s="18"/>
      <c r="J55" s="18"/>
      <c r="K55" s="22">
        <v>0</v>
      </c>
      <c r="L55" s="22">
        <f>d.Region</f>
        <v>2</v>
      </c>
      <c r="M55" s="535" cm="1">
        <f t="array" ref="M55">INDEX(M$13:M54,$B55+1,1)</f>
        <v>0</v>
      </c>
      <c r="N55" s="22">
        <v>3</v>
      </c>
      <c r="O55" s="22">
        <v>2</v>
      </c>
      <c r="P55" s="18"/>
      <c r="Q55" s="18"/>
      <c r="R55" s="22">
        <v>1</v>
      </c>
      <c r="S55" s="18"/>
      <c r="T55" s="411">
        <f t="shared" si="149"/>
        <v>2</v>
      </c>
      <c r="U55" s="411">
        <f t="shared" si="150"/>
        <v>2</v>
      </c>
      <c r="V55" s="411">
        <f t="shared" si="230"/>
        <v>2</v>
      </c>
      <c r="W55" s="773" t="b">
        <f t="shared" si="215"/>
        <v>0</v>
      </c>
      <c r="X55" s="772" t="b">
        <f t="shared" si="225"/>
        <v>1</v>
      </c>
      <c r="Y55" s="772" t="b">
        <f t="shared" si="225"/>
        <v>1</v>
      </c>
      <c r="Z55" s="791" t="b" cm="1">
        <f t="array" ref="Z55">INDEX(Z$13:Z54,$B55+1,1)</f>
        <v>0</v>
      </c>
      <c r="AA55" s="411">
        <f t="shared" si="153"/>
        <v>6</v>
      </c>
      <c r="AB55" s="411">
        <f t="shared" si="154"/>
        <v>6</v>
      </c>
      <c r="AC55" s="411"/>
      <c r="AD55" s="411">
        <f t="shared" si="155"/>
        <v>6</v>
      </c>
      <c r="AE55" s="111"/>
      <c r="AF55" s="111"/>
      <c r="AG55" s="111"/>
      <c r="AH55" s="111"/>
      <c r="AI55" s="535" cm="1">
        <f t="array" ref="AI55">INDEX(AI$13:AI54,$B55+1,1)</f>
        <v>2</v>
      </c>
      <c r="AJ55" s="535" cm="1">
        <f t="array" ref="AJ55">INDEX(AJ$13:AJ54,$B55+1,1)</f>
        <v>1</v>
      </c>
      <c r="AK55" s="22">
        <v>2</v>
      </c>
      <c r="AL55" s="18"/>
      <c r="AM55" s="18"/>
      <c r="AN55" s="811" t="b" cm="1">
        <f t="array" ref="AN55">INDEX(AN$13:AN54,$B55+1,1)</f>
        <v>0</v>
      </c>
      <c r="AO55" s="535" t="str" cm="1">
        <f t="array" ref="AO55">INDEX(AO$13:AO54,$B55+1,1)</f>
        <v/>
      </c>
      <c r="AP55" s="535" t="str" cm="1">
        <f t="array" ref="AP55">INDEX(AP$13:AP54,$B55+1,1)</f>
        <v/>
      </c>
      <c r="AQ55" s="535" cm="1">
        <f t="array" ref="AQ55">INDEX(AQ$13:AQ54,$B55+1,1)</f>
        <v>1</v>
      </c>
      <c r="AR55" s="535" cm="1">
        <f t="array" ref="AR55">INDEX(AR$13:AR54,$B55+1,1)</f>
        <v>1</v>
      </c>
      <c r="AS55" s="111"/>
      <c r="AT55" s="111"/>
      <c r="AU55" s="111"/>
      <c r="AV55" s="111"/>
      <c r="AW55" s="111"/>
      <c r="AX55" s="111"/>
      <c r="AY55" s="111"/>
      <c r="AZ55" s="111"/>
      <c r="BA55" s="18"/>
      <c r="BB55" s="18"/>
      <c r="BC55" s="200" t="str">
        <f>CHOOSE($K55+1,"CSIRO","MU","NFS")&amp;" Excel feed supply"</f>
        <v>CSIRO Excel feed supply</v>
      </c>
      <c r="BD55" s="8" t="str">
        <f ca="1">IF(COUNTIF($BC$13:$BC55,$BC55)=1,"-","Dup")</f>
        <v>-</v>
      </c>
      <c r="BE55" s="18"/>
      <c r="BF55" s="535" t="b" cm="1">
        <f t="array" ref="BF55">INDEX(BF$13:BF54,$B55+1,1)</f>
        <v>1</v>
      </c>
      <c r="BG55" s="535" t="b" cm="1">
        <f t="array" ref="BG55">INDEX(BG$13:BG54,$B55+1,1)</f>
        <v>1</v>
      </c>
      <c r="BH55" s="535" t="b" cm="1">
        <f t="array" ref="BH55">INDEX(BH$13:BH54,$B55+1,1)</f>
        <v>1</v>
      </c>
      <c r="BI55" s="535" t="b" cm="1">
        <f t="array" ref="BI55">INDEX(BI$13:BI54,$B55+1,1)</f>
        <v>1</v>
      </c>
      <c r="BJ55" s="535" t="b" cm="1">
        <f t="array" ref="BJ55">INDEX(BJ$13:BJ54,$B55+1,1)</f>
        <v>1</v>
      </c>
      <c r="BK55" s="535" t="b" cm="1">
        <f t="array" ref="BK55">INDEX(BK$13:BK54,$B55+1,1)</f>
        <v>1</v>
      </c>
      <c r="BL55" s="535" t="b" cm="1">
        <f t="array" ref="BL55">INDEX(BL$13:BL54,$B55+1,1)</f>
        <v>1</v>
      </c>
      <c r="BM55" s="535" t="b" cm="1">
        <f t="array" ref="BM55">INDEX(BM$13:BM54,$B55+1,1)</f>
        <v>1</v>
      </c>
      <c r="BN55" s="535" t="b" cm="1">
        <f t="array" ref="BN55">INDEX(BN$13:BN54,$B55+1,1)</f>
        <v>1</v>
      </c>
      <c r="BO55" s="18"/>
      <c r="BP55" s="535" t="b" cm="1">
        <f t="array" ref="BP55">INDEX(BP$13:BP54,$B55+1,1)</f>
        <v>1</v>
      </c>
      <c r="BQ55" s="535" t="str" cm="1">
        <f t="array" ref="BQ55">INDEX(BQ$13:BQ54,$B55+1,1)</f>
        <v>-</v>
      </c>
      <c r="BR55" s="535" t="b" cm="1">
        <f t="array" ref="BR55">INDEX(BR$13:BR54,$B55+1,1)</f>
        <v>0</v>
      </c>
      <c r="BS55" s="535" t="str" cm="1">
        <f t="array" ref="BS55">INDEX(BS$13:BS54,$B55+1,1)</f>
        <v>-</v>
      </c>
      <c r="BT55" s="535" t="str" cm="1">
        <f t="array" ref="BT55">INDEX(BT$13:BT54,$B55+1,1)</f>
        <v>-</v>
      </c>
      <c r="BU55" s="535" t="str" cm="1">
        <f t="array" ref="BU55">INDEX(BU$13:BU54,$B55+1,1)</f>
        <v>-</v>
      </c>
      <c r="BV55" s="535" t="str" cm="1">
        <f t="array" ref="BV55">INDEX(BV$13:BV54,$B55+1,1)</f>
        <v>-</v>
      </c>
      <c r="BW55" s="535" t="str" cm="1">
        <f t="array" ref="BW55">INDEX(BW$13:BW54,$B55+1,1)</f>
        <v>-</v>
      </c>
      <c r="BX55" s="535" t="str" cm="1">
        <f t="array" ref="BX55">INDEX(BX$13:BX54,$B55+1,1)</f>
        <v>-</v>
      </c>
      <c r="BY55" s="535" t="str" cm="1">
        <f t="array" ref="BY55">INDEX(BY$13:BY54,$B55+1,1)</f>
        <v>-</v>
      </c>
      <c r="BZ55" s="535" t="str" cm="1">
        <f t="array" ref="BZ55">INDEX(BZ$13:BZ54,$B55+1,1)</f>
        <v>-</v>
      </c>
      <c r="CA55" s="535" t="str" cm="1">
        <f t="array" ref="CA55">INDEX(CA$13:CA54,$B55+1,1)</f>
        <v>-</v>
      </c>
      <c r="CB55" s="535" t="b" cm="1">
        <f t="array" ref="CB55">INDEX(CB$13:CB54,$B55+1,1)</f>
        <v>0</v>
      </c>
      <c r="CC55" s="535" cm="1">
        <f t="array" ref="CC55">INDEX(CC$13:CC54,$B55+1,1)</f>
        <v>0</v>
      </c>
      <c r="CD55" s="535" t="str" cm="1">
        <f t="array" ref="CD55">INDEX(CD$13:CD54,$B55+1,1)</f>
        <v>-</v>
      </c>
      <c r="CE55" s="535" t="str" cm="1">
        <f t="array" ref="CE55">INDEX(CE$13:CE54,$B55+1,1)</f>
        <v>-</v>
      </c>
      <c r="CF55" s="535" t="str" cm="1">
        <f t="array" ref="CF55">INDEX(CF$13:CF54,$B55+1,1)</f>
        <v>-</v>
      </c>
      <c r="CG55" s="535" t="b" cm="1">
        <f t="array" ref="CG55">INDEX(CG$13:CG54,$B55+1,1)</f>
        <v>1</v>
      </c>
      <c r="CH55" s="535" t="str" cm="1">
        <f t="array" ref="CH55">INDEX(CH$13:CH54,$B55+1,1)</f>
        <v>-</v>
      </c>
      <c r="CI55" s="535" t="str" cm="1">
        <f t="array" ref="CI55">INDEX(CI$13:CI54,$B55+1,1)</f>
        <v>-</v>
      </c>
      <c r="CJ55" s="535" t="str" cm="1">
        <f t="array" ref="CJ55">INDEX(CJ$13:CJ54,$B55+1,1)</f>
        <v>-</v>
      </c>
      <c r="CK55" s="18"/>
      <c r="CL55" s="22" t="b">
        <v>1</v>
      </c>
      <c r="CM55" s="535" t="str" cm="1">
        <f t="array" ref="CM55">INDEX(CM$13:CM54,$B55+1,1)</f>
        <v>-</v>
      </c>
      <c r="CN55" s="411" t="str">
        <f t="shared" ca="1" si="159"/>
        <v>-</v>
      </c>
      <c r="CO55" s="411">
        <f t="shared" si="231"/>
        <v>0</v>
      </c>
      <c r="CP55" s="411">
        <f t="shared" si="231"/>
        <v>0</v>
      </c>
      <c r="CQ55" s="535" t="str" cm="1">
        <f t="array" ref="CQ55">INDEX(CQ$13:CQ54,$B55+1,1)</f>
        <v>-</v>
      </c>
      <c r="CR55" s="535" t="str" cm="1">
        <f t="array" ref="CR55">INDEX(CR$13:CR54,$B55+1,1)</f>
        <v>-</v>
      </c>
      <c r="CS55" s="535" t="str" cm="1">
        <f t="array" ref="CS55">INDEX(CS$13:CS54,$B55+1,1)</f>
        <v>-</v>
      </c>
      <c r="CT55" s="535" t="str" cm="1">
        <f t="array" ref="CT55">INDEX(CT$13:CT54,$B55+1,1)</f>
        <v>-</v>
      </c>
      <c r="CU55" s="411" t="str">
        <f t="shared" ca="1" si="161"/>
        <v>-</v>
      </c>
      <c r="CV55" s="411">
        <f t="shared" si="232"/>
        <v>0</v>
      </c>
      <c r="CW55" s="411">
        <f t="shared" si="232"/>
        <v>0</v>
      </c>
      <c r="CX55" s="535" t="str" cm="1">
        <f t="array" ref="CX55">INDEX(CX$13:CX54,$B55+1,1)</f>
        <v>-</v>
      </c>
      <c r="CY55" s="535" t="str" cm="1">
        <f t="array" ref="CY55">INDEX(CY$13:CY54,$B55+1,1)</f>
        <v>-</v>
      </c>
      <c r="CZ55" s="411" t="str">
        <f t="shared" ca="1" si="163"/>
        <v>-</v>
      </c>
      <c r="DA55" s="411">
        <f t="shared" si="164"/>
        <v>0</v>
      </c>
      <c r="DB55" s="535" t="str" cm="1">
        <f t="array" ref="DB55">INDEX(DB$13:DB54,$B55+1,1)</f>
        <v>-</v>
      </c>
      <c r="DC55" s="535" t="str" cm="1">
        <f t="array" ref="DC55">INDEX(DC$13:DC54,$B55+1,1)</f>
        <v>-</v>
      </c>
      <c r="DD55" s="411">
        <f t="shared" si="165"/>
        <v>0</v>
      </c>
      <c r="DE55" s="535" t="str" cm="1">
        <f t="array" ref="DE55">INDEX(DE$13:DE54,$B55+1,1)</f>
        <v>-</v>
      </c>
      <c r="DF55" s="535" t="str" cm="1">
        <f t="array" ref="DF55">INDEX(DF$13:DF54,$B55+1,1)</f>
        <v>-</v>
      </c>
      <c r="DG55" s="411" t="str">
        <f t="shared" ca="1" si="166"/>
        <v>-</v>
      </c>
      <c r="DH55" s="411">
        <f t="shared" si="233"/>
        <v>0</v>
      </c>
      <c r="DI55" s="411">
        <f t="shared" si="233"/>
        <v>0</v>
      </c>
      <c r="DJ55" s="535" cm="1">
        <f t="array" ref="DJ55">INDEX(DJ$13:DJ54,$B55+1,1)</f>
        <v>720</v>
      </c>
      <c r="DK55" s="535" cm="1">
        <f t="array" ref="DK55">INDEX(DK$13:DK54,$B55+1,1)</f>
        <v>720</v>
      </c>
      <c r="DL55" s="18"/>
      <c r="DM55" s="22" t="b">
        <v>0</v>
      </c>
      <c r="DN55" s="22" t="b">
        <v>1</v>
      </c>
      <c r="DO55" s="22" t="b">
        <v>1</v>
      </c>
      <c r="DP55" s="538" t="str">
        <f>DP$14</f>
        <v>-</v>
      </c>
      <c r="DQ55" s="539">
        <v>0</v>
      </c>
      <c r="DR55" s="535" cm="1">
        <f t="array" ref="DR55">INDEX(DR$13:DR54,$B55+1,1)</f>
        <v>1</v>
      </c>
      <c r="DS55" s="535" cm="1">
        <f t="array" ref="DS55">INDEX(DS$13:DS54,$B55+1,1)</f>
        <v>1</v>
      </c>
      <c r="DT55" s="535" cm="1">
        <f t="array" ref="DT55">INDEX(DT$13:DT54,$B55+1,1)</f>
        <v>1</v>
      </c>
      <c r="DU55" s="535" t="str" cm="1">
        <f t="array" ref="DU55">INDEX(DU$13:DU54,$B55+1,1)</f>
        <v>-</v>
      </c>
      <c r="DV55" s="535" t="str" cm="1">
        <f t="array" ref="DV55">INDEX(DV$13:DV54,$B55+1,1)</f>
        <v>-</v>
      </c>
      <c r="DW55" s="535" t="str" cm="1">
        <f t="array" ref="DW55">INDEX(DW$13:DW54,$B55+1,1)</f>
        <v>-</v>
      </c>
      <c r="DX55" s="535" t="str" cm="1">
        <f t="array" ref="DX55">INDEX(DX$13:DX54,$B55+1,1)</f>
        <v>-</v>
      </c>
      <c r="DY55" s="535" t="str" cm="1">
        <f t="array" ref="DY55">INDEX(DY$13:DY54,$B55+1,1)</f>
        <v>-</v>
      </c>
      <c r="DZ55" s="535" t="b" cm="1">
        <f t="array" ref="DZ55">INDEX(DZ$13:DZ54,$B55+1,1)</f>
        <v>0</v>
      </c>
      <c r="EA55" s="535" t="str" cm="1">
        <f t="array" ref="EA55">INDEX(EA$13:EA54,$B55+1,1)</f>
        <v>-</v>
      </c>
      <c r="EB55" s="535" t="str" cm="1">
        <f t="array" ref="EB55">INDEX(EB$13:EB54,$B55+1,1)</f>
        <v>-</v>
      </c>
      <c r="EC55" s="535" t="str" cm="1">
        <f t="array" ref="EC55">INDEX(EC$13:EC54,$B55+1,1)</f>
        <v>-</v>
      </c>
      <c r="ED55" s="535" t="str" cm="1">
        <f t="array" ref="ED55">INDEX(ED$13:ED54,$B55+1,1)</f>
        <v>-</v>
      </c>
      <c r="EE55" s="535" cm="1">
        <f t="array" ref="EE55">INDEX(EE$13:EE54,$B55+1,1)</f>
        <v>500</v>
      </c>
      <c r="EF55" s="535" cm="1">
        <f t="array" ref="EF55">INDEX(EF$13:EF54,$B55+1,1)</f>
        <v>500</v>
      </c>
      <c r="EG55" s="535" t="str" cm="1">
        <f t="array" ref="EG55">INDEX(EG$13:EG54,$B55+1,1)</f>
        <v>-</v>
      </c>
      <c r="EH55" s="535" t="str" cm="1">
        <f t="array" ref="EH55">INDEX(EH$13:EH54,$B55+1,1)</f>
        <v>-</v>
      </c>
      <c r="EI55" s="535" t="str" cm="1">
        <f t="array" ref="EI55">INDEX(EI$13:EI54,$B55+1,1)</f>
        <v>-</v>
      </c>
      <c r="EJ55" s="535" cm="1">
        <f t="array" ref="EJ55">INDEX(EJ$13:EJ54,$B55+1,1)</f>
        <v>0</v>
      </c>
      <c r="EK55" s="535" cm="1">
        <f t="array" ref="EK55">INDEX(EK$13:EK54,$B55+1,1)</f>
        <v>999999</v>
      </c>
      <c r="EL55" s="535" cm="1">
        <f t="array" ref="EL55">INDEX(EL$13:EL54,$B55+1,1)</f>
        <v>999999</v>
      </c>
      <c r="EM55" s="535" cm="1">
        <f t="array" ref="EM55">INDEX(EM$13:EM54,$B55+1,1)</f>
        <v>999999</v>
      </c>
      <c r="EN55" s="535" cm="1">
        <f t="array" ref="EN55">INDEX(EN$13:EN54,$B55+1,1)</f>
        <v>999999</v>
      </c>
      <c r="EO55" s="535" cm="1">
        <f t="array" ref="EO55">INDEX(EO$13:EO54,$B55+1,1)</f>
        <v>999999</v>
      </c>
      <c r="EP55" s="535" cm="1">
        <f t="array" ref="EP55">INDEX(EP$13:EP54,$B55+1,1)</f>
        <v>999999</v>
      </c>
      <c r="EQ55" s="535" cm="1">
        <f t="array" ref="EQ55">INDEX(EQ$13:EQ54,$B55+1,1)</f>
        <v>999999</v>
      </c>
      <c r="ER55" s="535" cm="1">
        <f t="array" ref="ER55">INDEX(ER$13:ER54,$B55+1,1)</f>
        <v>999999</v>
      </c>
      <c r="ES55" s="535" cm="1">
        <f t="array" ref="ES55">INDEX(ES$13:ES54,$B55+1,1)</f>
        <v>999999</v>
      </c>
      <c r="ET55" s="535" cm="1">
        <f t="array" ref="ET55">INDEX(ET$13:ET54,$B55+1,1)</f>
        <v>999999</v>
      </c>
      <c r="EU55" s="535" cm="1">
        <f t="array" ref="EU55">INDEX(EU$13:EU54,$B55+1,1)</f>
        <v>999999</v>
      </c>
      <c r="EV55" s="535" cm="1">
        <f t="array" ref="EV55">INDEX(EV$13:EV54,$B55+1,1)</f>
        <v>999999</v>
      </c>
      <c r="EW55" s="777">
        <f t="shared" si="226"/>
        <v>0</v>
      </c>
      <c r="EX55" s="777">
        <f t="shared" si="226"/>
        <v>0</v>
      </c>
      <c r="EY55" s="777">
        <f t="shared" si="226"/>
        <v>999999</v>
      </c>
      <c r="EZ55" s="535" t="str" cm="1">
        <f t="array" ref="EZ55">INDEX(EZ$13:EZ54,$B55+1,1)</f>
        <v>-</v>
      </c>
      <c r="FA55" s="535" t="str" cm="1">
        <f t="array" ref="FA55">INDEX(FA$13:FA54,$B55+1,1)</f>
        <v>-</v>
      </c>
      <c r="FB55" s="411" t="str">
        <f t="shared" si="227"/>
        <v>-</v>
      </c>
      <c r="FC55" s="411" t="str">
        <f t="shared" si="227"/>
        <v>-</v>
      </c>
      <c r="FD55" s="776">
        <f t="shared" si="192"/>
        <v>0</v>
      </c>
      <c r="FE55" s="774">
        <f t="shared" si="193"/>
        <v>999999</v>
      </c>
      <c r="FF55" s="775">
        <f t="shared" si="194"/>
        <v>999999</v>
      </c>
      <c r="FG55" s="535" t="str" cm="1">
        <f t="array" ref="FG55">INDEX(FG$13:FG54,$B55+1,1)</f>
        <v>-</v>
      </c>
      <c r="FH55" s="723" cm="1">
        <f t="array" ref="FH55">IF(FG55&lt;&gt;"-",FG55,INDEX(i.ELMatedEst,$AA55+1,$T55))</f>
        <v>0</v>
      </c>
      <c r="FI55" s="535" t="str" cm="1">
        <f t="array" ref="FI55">INDEX(FI$13:FI54,$B55+1,1)</f>
        <v>-</v>
      </c>
      <c r="FJ55" s="535" t="str" cm="1">
        <f t="array" ref="FJ55">INDEX(FJ$13:FJ54,$B55+1,1)</f>
        <v>-</v>
      </c>
      <c r="FK55" s="535" cm="1">
        <f t="array" ref="FK55">INDEX(FK$13:FK54,$B55+1,1)</f>
        <v>0</v>
      </c>
      <c r="FL55" s="535" cm="1">
        <f t="array" ref="FL55">INDEX(FL$13:FL54,$B55+1,1)</f>
        <v>0</v>
      </c>
      <c r="FM55" s="535" cm="1">
        <f t="array" ref="FM55">INDEX(FM$13:FM54,$B55+1,1)</f>
        <v>1</v>
      </c>
      <c r="FN55" s="662">
        <f t="shared" si="205"/>
        <v>0.12</v>
      </c>
      <c r="FO55" s="662">
        <f>INDEX(CHOOSE($N55,DataAutumn!i.EL_PropnSold,DataWinter!i.EL_PropnSold,DataSpring!i.EL_PropnSold),$AI55,$T55)*INDEX(i.ELMatedEst,$AB55+1,$T55)*i.dAdultRR_ELPropSold
+INDEX(i.dryman,($AJ55-1)*4+$AI55,FO$7)</f>
        <v>0</v>
      </c>
      <c r="FP55" s="662">
        <f>INDEX(CHOOSE($N55,DataAutumn!i.EL_PropnSold,DataWinter!i.EL_PropnSold,DataSpring!i.EL_PropnSold),$AI55,$T55)*INDEX(i.ELMatedEst,$AB55+1,$T55)*i.dAdultRR_ELPropSold
+INDEX(i.dryman,($AJ55-1)*4+$AI55,FP$7)</f>
        <v>3.125E-2</v>
      </c>
      <c r="FQ55" s="662">
        <f>INDEX(CHOOSE($N55,DataAutumn!i.EL_PropnSold,DataWinter!i.EL_PropnSold,DataSpring!i.EL_PropnSold),$AI55,$T55)*INDEX(i.ELMatedEst,$AB55+1,$T55)*i.dAdultRR_ELPropSold
+INDEX(i.dryman,($AJ55-1)*4+$AI55,FQ$7)</f>
        <v>3.125E-2</v>
      </c>
      <c r="FR55" s="662">
        <f>INDEX(CHOOSE($N55,DataAutumn!i.EL_PropnSold,DataWinter!i.EL_PropnSold,DataSpring!i.EL_PropnSold),$AI55,$T55)*INDEX(i.ELMatedEst,$AB55+1,$T55)*i.dAdultRR_ELPropSold
+INDEX(i.dryman,($AJ55-1)*4+$AI55,FR$7)</f>
        <v>3.125E-2</v>
      </c>
      <c r="FS55" s="663">
        <f>INDEX(CHOOSE($N55,DataAutumn!i.EL_PropnSold,DataWinter!i.EL_PropnSold,DataSpring!i.EL_PropnSold),$AI55,$T55)*INDEX(i.ELMatedEst,$AB55+1,$T55)*i.dAdultLSurv_ELPropSold</f>
        <v>0</v>
      </c>
      <c r="FT55" s="411" t="b">
        <f t="shared" si="234"/>
        <v>0</v>
      </c>
      <c r="FU55" s="411" t="b">
        <f t="shared" si="234"/>
        <v>0</v>
      </c>
      <c r="FV55" s="411" t="b">
        <f t="shared" si="234"/>
        <v>1</v>
      </c>
      <c r="FW55" s="411" t="b">
        <f t="shared" si="234"/>
        <v>0</v>
      </c>
      <c r="FX55" s="411">
        <f t="shared" si="228"/>
        <v>1</v>
      </c>
      <c r="FY55" s="411">
        <f t="shared" si="228"/>
        <v>0</v>
      </c>
      <c r="FZ55" s="411" t="b">
        <f t="shared" si="208"/>
        <v>0</v>
      </c>
      <c r="GA55" s="411" t="b">
        <f t="shared" si="229"/>
        <v>0</v>
      </c>
      <c r="GB55" s="411" t="b">
        <f t="shared" si="229"/>
        <v>0</v>
      </c>
      <c r="GC55" s="411" t="b">
        <f t="shared" si="229"/>
        <v>1</v>
      </c>
      <c r="GD55" s="87">
        <f t="shared" si="235"/>
        <v>2</v>
      </c>
      <c r="GE55" s="87">
        <f t="shared" si="235"/>
        <v>2</v>
      </c>
      <c r="GF55" s="535" cm="1">
        <f t="array" ref="GF55">INDEX(GF$13:GF54,$B55+1,1)</f>
        <v>1</v>
      </c>
      <c r="GG55" s="535" cm="1">
        <f t="array" ref="GG55">INDEX(GG$13:GG54,$B55+1,1)</f>
        <v>1</v>
      </c>
      <c r="GH55" s="535" cm="1">
        <f t="array" ref="GH55">INDEX(GH$13:GH54,$B55+1,1)</f>
        <v>1</v>
      </c>
      <c r="GI55" s="535" cm="1">
        <f t="array" ref="GI55">INDEX(GI$13:GI54,$B55+1,1)</f>
        <v>1</v>
      </c>
      <c r="GJ55" s="535" t="str" cm="1">
        <f t="array" ref="GJ55">INDEX(GJ$13:GJ54,$B55+1,1)</f>
        <v>-</v>
      </c>
      <c r="GK55" s="535" t="str" cm="1">
        <f t="array" ref="GK55">INDEX(GK$13:GK54,$B55+1,1)</f>
        <v>-</v>
      </c>
      <c r="GL55" s="535" t="str" cm="1">
        <f t="array" ref="GL55">INDEX(GL$13:GL54,$B55+1,1)</f>
        <v>-</v>
      </c>
      <c r="GM55" s="535" t="str" cm="1">
        <f t="array" ref="GM55">INDEX(GM$13:GM54,$B55+1,1)</f>
        <v>-</v>
      </c>
      <c r="GN55" s="535" t="b" cm="1">
        <f t="array" ref="GN55">INDEX(GN$13:GN54,$B55+1,1)</f>
        <v>0</v>
      </c>
      <c r="GO55" s="87">
        <f t="shared" si="236"/>
        <v>1</v>
      </c>
      <c r="GP55" s="87">
        <f t="shared" si="236"/>
        <v>1</v>
      </c>
      <c r="GQ55" s="87">
        <f t="shared" si="236"/>
        <v>1</v>
      </c>
      <c r="GR55" s="87">
        <f t="shared" si="236"/>
        <v>1</v>
      </c>
      <c r="GS55" s="87">
        <f t="shared" si="236"/>
        <v>1</v>
      </c>
      <c r="GT55" s="87">
        <f t="shared" si="236"/>
        <v>1</v>
      </c>
      <c r="GU55" s="87">
        <f t="shared" si="236"/>
        <v>1</v>
      </c>
      <c r="GV55" s="87">
        <f t="shared" si="236"/>
        <v>1</v>
      </c>
      <c r="GW55" s="411" cm="1">
        <f t="array" ref="GW55">INDEX(i.dse_type,1,$L55)</f>
        <v>0</v>
      </c>
      <c r="GX55" s="535" t="str" cm="1">
        <f t="array" ref="GX55">INDEX(GX$13:GX54,$B55+1,1)</f>
        <v>-</v>
      </c>
      <c r="GY55" s="535" t="str" cm="1">
        <f t="array" ref="GY55">INDEX(GY$13:GY54,$B55+1,1)</f>
        <v>-</v>
      </c>
      <c r="GZ55" s="535" t="str" cm="1">
        <f t="array" ref="GZ55">INDEX(GZ$13:GZ54,$B55+1,1)</f>
        <v>-</v>
      </c>
      <c r="HA55" s="18"/>
      <c r="HB55" s="535" t="str" cm="1">
        <f t="array" ref="HB55">INDEX(HB$13:HB54,$B55+1,1)</f>
        <v>-</v>
      </c>
      <c r="HC55" s="535" t="str" cm="1">
        <f t="array" ref="HC55">INDEX(HC$13:HC54,$B55+1,1)</f>
        <v>-</v>
      </c>
      <c r="HD55" s="535" cm="1">
        <f t="array" ref="HD55">INDEX(HD$13:HD54,$B55+1,1)</f>
        <v>0</v>
      </c>
      <c r="HE55" s="535" cm="1">
        <f t="array" ref="HE55">INDEX(HE$13:HE54,$B55+1,1)</f>
        <v>0</v>
      </c>
      <c r="HF55" s="535" cm="1">
        <f t="array" ref="HF55">INDEX(HF$13:HF54,$B55+1,1)</f>
        <v>0</v>
      </c>
      <c r="HG55" s="535" cm="1">
        <f t="array" ref="HG55">INDEX(HG$13:HG54,$B55+1,1)</f>
        <v>0</v>
      </c>
      <c r="HH55" s="535" cm="1">
        <f t="array" ref="HH55">INDEX(HH$13:HH54,$B55+1,1)</f>
        <v>0</v>
      </c>
      <c r="HI55" s="535" cm="1">
        <f t="array" ref="HI55">INDEX(HI$13:HI54,$B55+1,1)</f>
        <v>0</v>
      </c>
      <c r="HJ55" s="535" cm="1">
        <f t="array" ref="HJ55">INDEX(HJ$13:HJ54,$B55+1,1)</f>
        <v>0</v>
      </c>
      <c r="HK55" s="535" cm="1">
        <f t="array" ref="HK55">INDEX(HK$13:HK54,$B55+1,1)</f>
        <v>0</v>
      </c>
      <c r="HL55" s="535" cm="1">
        <f t="array" ref="HL55">INDEX(HL$13:HL54,$B55+1,1)</f>
        <v>0</v>
      </c>
      <c r="HM55" s="535" cm="1">
        <f t="array" ref="HM55">INDEX(HM$13:HM54,$B55+1,1)</f>
        <v>0</v>
      </c>
      <c r="HN55" s="535" cm="1">
        <f t="array" ref="HN55">INDEX(HN$13:HN54,$B55+1,1)</f>
        <v>0</v>
      </c>
      <c r="HO55" s="535" cm="1">
        <f t="array" ref="HO55">INDEX(HO$13:HO54,$B55+1,1)</f>
        <v>0</v>
      </c>
      <c r="HP55" s="535" cm="1">
        <f t="array" ref="HP55">INDEX(HP$13:HP54,$B55+1,1)</f>
        <v>0</v>
      </c>
      <c r="HQ55" s="535" cm="1">
        <f t="array" ref="HQ55">INDEX(HQ$13:HQ54,$B55+1,1)</f>
        <v>0</v>
      </c>
      <c r="HR55" s="535" cm="1">
        <f t="array" ref="HR55">INDEX(HR$13:HR54,$B55+1,1)</f>
        <v>0</v>
      </c>
      <c r="HS55" s="535" cm="1">
        <f t="array" ref="HS55">INDEX(HS$13:HS54,$B55+1,1)</f>
        <v>0</v>
      </c>
      <c r="HT55" s="535" cm="1">
        <f t="array" ref="HT55">INDEX(HT$13:HT54,$B55+1,1)</f>
        <v>0</v>
      </c>
      <c r="HU55" s="535" cm="1">
        <f t="array" ref="HU55">INDEX(HU$13:HU54,$B55+1,1)</f>
        <v>0</v>
      </c>
      <c r="HV55" s="535" cm="1">
        <f t="array" ref="HV55">INDEX(HV$13:HV54,$B55+1,1)</f>
        <v>0</v>
      </c>
      <c r="HW55" s="535" cm="1">
        <f t="array" ref="HW55">INDEX(HW$13:HW54,$B55+1,1)</f>
        <v>0</v>
      </c>
      <c r="HX55" s="535" cm="1">
        <f t="array" ref="HX55">INDEX(HX$13:HX54,$B55+1,1)</f>
        <v>0</v>
      </c>
      <c r="HY55" s="535" cm="1">
        <f t="array" ref="HY55">INDEX(HY$13:HY54,$B55+1,1)</f>
        <v>0</v>
      </c>
      <c r="HZ55" s="535" cm="1">
        <f t="array" ref="HZ55">INDEX(HZ$13:HZ54,$B55+1,1)</f>
        <v>0</v>
      </c>
      <c r="IA55" s="535" cm="1">
        <f t="array" ref="IA55">INDEX(IA$13:IA54,$B55+1,1)</f>
        <v>0</v>
      </c>
      <c r="IB55" s="535" cm="1">
        <f t="array" ref="IB55">INDEX(IB$13:IB54,$B55+1,1)</f>
        <v>0</v>
      </c>
      <c r="IC55" s="535" cm="1">
        <f t="array" ref="IC55">INDEX(IC$13:IC54,$B55+1,1)</f>
        <v>0</v>
      </c>
      <c r="ID55" s="535" cm="1">
        <f t="array" ref="ID55">INDEX(ID$13:ID54,$B55+1,1)</f>
        <v>0</v>
      </c>
      <c r="IE55" s="535" cm="1">
        <f t="array" ref="IE55">INDEX(IE$13:IE54,$B55+1,1)</f>
        <v>0</v>
      </c>
      <c r="IF55" s="535" cm="1">
        <f t="array" ref="IF55">INDEX(IF$13:IF54,$B55+1,1)</f>
        <v>0</v>
      </c>
      <c r="IG55" s="535" cm="1">
        <f t="array" ref="IG55">INDEX(IG$13:IG54,$B55+1,1)</f>
        <v>0</v>
      </c>
      <c r="IH55" s="535" cm="1">
        <f t="array" ref="IH55">INDEX(IH$13:IH54,$B55+1,1)</f>
        <v>0</v>
      </c>
      <c r="II55" s="535" cm="1">
        <f t="array" ref="II55">INDEX(II$13:II54,$B55+1,1)</f>
        <v>0</v>
      </c>
      <c r="IJ55" s="535" cm="1">
        <f t="array" ref="IJ55">INDEX(IJ$13:IJ54,$B55+1,1)</f>
        <v>0</v>
      </c>
      <c r="IK55" s="535" cm="1">
        <f t="array" ref="IK55">INDEX(IK$13:IK54,$B55+1,1)</f>
        <v>0</v>
      </c>
      <c r="IL55" s="535" cm="1">
        <f t="array" ref="IL55">INDEX(IL$13:IL54,$B55+1,1)</f>
        <v>0</v>
      </c>
      <c r="IM55" s="535" cm="1">
        <f t="array" ref="IM55">INDEX(IM$13:IM54,$B55+1,1)</f>
        <v>0</v>
      </c>
      <c r="IN55" s="535" cm="1">
        <f t="array" ref="IN55">INDEX(IN$13:IN54,$B55+1,1)</f>
        <v>0</v>
      </c>
      <c r="IO55" s="535" cm="1">
        <f t="array" ref="IO55">INDEX(IO$13:IO54,$B55+1,1)</f>
        <v>0</v>
      </c>
      <c r="IP55" s="535" cm="1">
        <f t="array" ref="IP55">INDEX(IP$13:IP54,$B55+1,1)</f>
        <v>0</v>
      </c>
      <c r="IQ55" s="535" cm="1">
        <f t="array" ref="IQ55">INDEX(IQ$13:IQ54,$B55+1,1)</f>
        <v>0</v>
      </c>
      <c r="IR55" s="535" cm="1">
        <f t="array" ref="IR55">INDEX(IR$13:IR54,$B55+1,1)</f>
        <v>0</v>
      </c>
      <c r="IS55" s="535" cm="1">
        <f t="array" ref="IS55">INDEX(IS$13:IS54,$B55+1,1)</f>
        <v>0</v>
      </c>
      <c r="IT55" s="535" cm="1">
        <f t="array" ref="IT55">INDEX(IT$13:IT54,$B55+1,1)</f>
        <v>0</v>
      </c>
      <c r="IU55" s="535" cm="1">
        <f t="array" ref="IU55">INDEX(IU$13:IU54,$B55+1,1)</f>
        <v>0</v>
      </c>
      <c r="IV55" s="535" cm="1">
        <f t="array" ref="IV55">INDEX(IV$13:IV54,$B55+1,1)</f>
        <v>0</v>
      </c>
      <c r="IW55" s="535" cm="1">
        <f t="array" ref="IW55">INDEX(IW$13:IW54,$B55+1,1)</f>
        <v>0</v>
      </c>
      <c r="IX55" s="535" cm="1">
        <f t="array" ref="IX55">INDEX(IX$13:IX54,$B55+1,1)</f>
        <v>0</v>
      </c>
      <c r="IY55" s="535" cm="1">
        <f t="array" ref="IY55">INDEX(IY$13:IY54,$B55+1,1)</f>
        <v>0</v>
      </c>
      <c r="IZ55" s="535" cm="1">
        <f t="array" ref="IZ55">INDEX(IZ$13:IZ54,$B55+1,1)</f>
        <v>0</v>
      </c>
      <c r="JA55" s="535" cm="1">
        <f t="array" ref="JA55">INDEX(JA$13:JA54,$B55+1,1)</f>
        <v>0</v>
      </c>
      <c r="JB55" s="535" cm="1">
        <f t="array" ref="JB55">INDEX(JB$13:JB54,$B55+1,1)</f>
        <v>0</v>
      </c>
      <c r="JC55" s="535" cm="1">
        <f t="array" ref="JC55">INDEX(JC$13:JC54,$B55+1,1)</f>
        <v>0</v>
      </c>
      <c r="JD55" s="535" cm="1">
        <f t="array" ref="JD55">INDEX(JD$13:JD54,$B55+1,1)</f>
        <v>0</v>
      </c>
      <c r="JE55" s="535" cm="1">
        <f t="array" ref="JE55">INDEX(JE$13:JE54,$B55+1,1)</f>
        <v>0</v>
      </c>
      <c r="JF55" s="18"/>
      <c r="JG55" s="535" t="str" cm="1">
        <f t="array" ref="JG55">INDEX(JG$13:JG54,$B55+1,1)</f>
        <v>-</v>
      </c>
      <c r="JH55" s="535" t="str" cm="1">
        <f t="array" ref="JH55">INDEX(JH$13:JH54,$B55+1,1)</f>
        <v>-</v>
      </c>
      <c r="JI55" s="535" t="str" cm="1">
        <f t="array" ref="JI55">INDEX(JI$13:JI54,$B55+1,1)</f>
        <v>-</v>
      </c>
      <c r="JJ55" s="535" t="str" cm="1">
        <f t="array" ref="JJ55">INDEX(JJ$13:JJ54,$B55+1,1)</f>
        <v>-</v>
      </c>
      <c r="JK55" s="535" t="str" cm="1">
        <f t="array" ref="JK55">INDEX(JK$13:JK54,$B55+1,1)</f>
        <v>-</v>
      </c>
      <c r="JL55" s="535" cm="1">
        <f t="array" ref="JL55">INDEX(JL$13:JL54,$B55+1,1)</f>
        <v>1</v>
      </c>
      <c r="JM55" s="535" cm="1">
        <f t="array" ref="JM55">INDEX(JM$13:JM54,$B55+1,1)</f>
        <v>1</v>
      </c>
      <c r="JN55" s="535" t="str" cm="1">
        <f t="array" ref="JN55">INDEX(JN$13:JN54,$B55+1,1)</f>
        <v>-</v>
      </c>
      <c r="JO55" s="535" t="str" cm="1">
        <f t="array" ref="JO55">INDEX(JO$13:JO54,$B55+1,1)</f>
        <v>-</v>
      </c>
      <c r="JP55" s="535" t="str" cm="1">
        <f t="array" ref="JP55">INDEX(JP$13:JP54,$B55+1,1)</f>
        <v>-</v>
      </c>
      <c r="JQ55" s="535" t="str" cm="1">
        <f t="array" ref="JQ55">INDEX(JQ$13:JQ54,$B55+1,1)</f>
        <v>-</v>
      </c>
      <c r="JR55" s="535" t="str" cm="1">
        <f t="array" ref="JR55">INDEX(JR$13:JR54,$B55+1,1)</f>
        <v>-</v>
      </c>
      <c r="JS55" s="535" t="str" cm="1">
        <f t="array" ref="JS55">INDEX(JS$13:JS54,$B55+1,1)</f>
        <v>-</v>
      </c>
      <c r="JT55" s="535" t="str" cm="1">
        <f t="array" ref="JT55">INDEX(JT$13:JT54,$B55+1,1)</f>
        <v>-</v>
      </c>
      <c r="JU55" s="535" t="str" cm="1">
        <f t="array" ref="JU55">INDEX(JU$13:JU54,$B55+1,1)</f>
        <v>-</v>
      </c>
      <c r="JV55" s="535" t="str" cm="1">
        <f t="array" ref="JV55">INDEX(JV$13:JV54,$B55+1,1)</f>
        <v>-</v>
      </c>
      <c r="JW55" s="535" t="str" cm="1">
        <f t="array" ref="JW55">INDEX(JW$13:JW54,$B55+1,1)</f>
        <v>-</v>
      </c>
      <c r="JX55" s="535" t="str" cm="1">
        <f t="array" ref="JX55">INDEX(JX$13:JX54,$B55+1,1)</f>
        <v>-</v>
      </c>
      <c r="JY55" s="535" t="str" cm="1">
        <f t="array" ref="JY55">INDEX(JY$13:JY54,$B55+1,1)</f>
        <v>-</v>
      </c>
      <c r="JZ55" s="535" t="str" cm="1">
        <f t="array" ref="JZ55">INDEX(JZ$13:JZ54,$B55+1,1)</f>
        <v>-</v>
      </c>
      <c r="KA55" s="535" t="str" cm="1">
        <f t="array" ref="KA55">INDEX(KA$13:KA54,$B55+1,1)</f>
        <v>-</v>
      </c>
      <c r="KB55" s="535" t="str" cm="1">
        <f t="array" ref="KB55">INDEX(KB$13:KB54,$B55+1,1)</f>
        <v>-</v>
      </c>
      <c r="KC55" s="535" t="str" cm="1">
        <f t="array" ref="KC55">INDEX(KC$13:KC54,$B55+1,1)</f>
        <v>-</v>
      </c>
      <c r="KD55" s="535" t="str" cm="1">
        <f t="array" ref="KD55">INDEX(KD$13:KD54,$B55+1,1)</f>
        <v>-</v>
      </c>
      <c r="KE55" s="535" t="str" cm="1">
        <f t="array" ref="KE55">INDEX(KE$13:KE54,$B55+1,1)</f>
        <v>-</v>
      </c>
      <c r="KF55" s="535" t="str" cm="1">
        <f t="array" ref="KF55">INDEX(KF$13:KF54,$B55+1,1)</f>
        <v>-</v>
      </c>
      <c r="KG55" s="535" t="str" cm="1">
        <f t="array" ref="KG55">INDEX(KG$13:KG54,$B55+1,1)</f>
        <v>-</v>
      </c>
      <c r="KH55" s="535" t="str" cm="1">
        <f t="array" ref="KH55">INDEX(KH$13:KH54,$B55+1,1)</f>
        <v>-</v>
      </c>
      <c r="KI55" s="535" cm="1">
        <f t="array" ref="KI55">INDEX(KI$13:KI54,$B55+1,1)</f>
        <v>0</v>
      </c>
      <c r="KJ55" s="535" t="str" cm="1">
        <f t="array" ref="KJ55">INDEX(KJ$13:KJ54,$B55+1,1)</f>
        <v>-</v>
      </c>
      <c r="KK55" s="535" cm="1">
        <f t="array" ref="KK55">INDEX(KK$13:KK54,$B55+1,1)</f>
        <v>1</v>
      </c>
      <c r="KL55" s="535" cm="1">
        <f t="array" ref="KL55">INDEX(KL$13:KL54,$B55+1,1)</f>
        <v>0</v>
      </c>
      <c r="KM55" s="535" cm="1">
        <f t="array" ref="KM55">INDEX(KM$13:KM54,$B55+1,1)</f>
        <v>0</v>
      </c>
      <c r="KN55" s="535" cm="1">
        <f t="array" ref="KN55">INDEX(KN$13:KN54,$B55+1,1)</f>
        <v>0</v>
      </c>
      <c r="KO55" s="535" cm="1">
        <f t="array" ref="KO55">INDEX(KO$13:KO54,$B55+1,1)</f>
        <v>0</v>
      </c>
      <c r="KP55" s="535" cm="1">
        <f t="array" ref="KP55">INDEX(KP$13:KP54,$B55+1,1)</f>
        <v>0</v>
      </c>
      <c r="KQ55" s="535" cm="1">
        <f t="array" ref="KQ55">INDEX(KQ$13:KQ54,$B55+1,1)</f>
        <v>0</v>
      </c>
      <c r="KR55" s="535" cm="1">
        <f t="array" ref="KR55">INDEX(KR$13:KR54,$B55+1,1)</f>
        <v>0</v>
      </c>
      <c r="KS55" s="535" cm="1">
        <f t="array" ref="KS55">INDEX(KS$13:KS54,$B55+1,1)</f>
        <v>1</v>
      </c>
      <c r="KT55" s="535" cm="1">
        <f t="array" ref="KT55">INDEX(KT$13:KT54,$B55+1,1)</f>
        <v>0</v>
      </c>
      <c r="KU55" s="535" cm="1">
        <f t="array" ref="KU55">INDEX(KU$13:KU54,$B55+1,1)</f>
        <v>0</v>
      </c>
      <c r="KV55" s="535" cm="1">
        <f t="array" ref="KV55">INDEX(KV$13:KV54,$B55+1,1)</f>
        <v>0</v>
      </c>
      <c r="KW55" s="535" cm="1">
        <f t="array" ref="KW55">INDEX(KW$13:KW54,$B55+1,1)</f>
        <v>0</v>
      </c>
      <c r="KX55" s="535" cm="1">
        <f t="array" ref="KX55">INDEX(KX$13:KX54,$B55+1,1)</f>
        <v>0</v>
      </c>
      <c r="KY55" s="18"/>
      <c r="KZ55" s="541" t="s">
        <v>30</v>
      </c>
      <c r="LA55" s="541" t="s">
        <v>30</v>
      </c>
      <c r="LB55" s="541" t="s">
        <v>30</v>
      </c>
      <c r="LC55" s="541" t="s">
        <v>30</v>
      </c>
      <c r="LD55" s="541" t="s">
        <v>30</v>
      </c>
      <c r="LE55" s="541" t="s">
        <v>30</v>
      </c>
      <c r="LF55" s="541" t="s">
        <v>30</v>
      </c>
      <c r="LG55" s="541" t="s">
        <v>30</v>
      </c>
      <c r="LH55" s="541" t="s">
        <v>30</v>
      </c>
      <c r="LI55" s="541" t="s">
        <v>30</v>
      </c>
      <c r="LJ55" s="541" t="s">
        <v>30</v>
      </c>
      <c r="LK55" s="541" t="s">
        <v>30</v>
      </c>
      <c r="LL55" s="541" t="s">
        <v>30</v>
      </c>
      <c r="LM55" s="541" t="s">
        <v>30</v>
      </c>
      <c r="LN55" s="541" t="s">
        <v>30</v>
      </c>
      <c r="LO55" s="541" t="s">
        <v>30</v>
      </c>
      <c r="LP55" s="535" cm="1">
        <f t="array" ref="LP55">INDEX(LP$13:LP54,$B55+1,1)</f>
        <v>0</v>
      </c>
      <c r="LQ55" s="535" cm="1">
        <f t="array" ref="LQ55">INDEX(LQ$13:LQ54,$B55+1,1)</f>
        <v>0</v>
      </c>
      <c r="LR55" s="535" cm="1">
        <f t="array" ref="LR55">INDEX(LR$13:LR54,$B55+1,1)</f>
        <v>0</v>
      </c>
      <c r="LS55" s="535" cm="1">
        <f t="array" ref="LS55">INDEX(LS$13:LS54,$B55+1,1)</f>
        <v>0</v>
      </c>
      <c r="LT55" s="535" cm="1">
        <f t="array" ref="LT55">INDEX(LT$13:LT54,$B55+1,1)</f>
        <v>0</v>
      </c>
      <c r="LU55" s="535" cm="1">
        <f t="array" ref="LU55">INDEX(LU$13:LU54,$B55+1,1)</f>
        <v>0</v>
      </c>
      <c r="LV55" s="535" cm="1">
        <f t="array" ref="LV55">INDEX(LV$13:LV54,$B55+1,1)</f>
        <v>0</v>
      </c>
      <c r="LW55" s="535" cm="1">
        <f t="array" ref="LW55">INDEX(LW$13:LW54,$B55+1,1)</f>
        <v>0</v>
      </c>
      <c r="LX55" s="535" cm="1">
        <f t="array" ref="LX55">INDEX(LX$13:LX54,$B55+1,1)</f>
        <v>0</v>
      </c>
      <c r="LY55" s="535" cm="1">
        <f t="array" ref="LY55">INDEX(LY$13:LY54,$B55+1,1)</f>
        <v>0</v>
      </c>
      <c r="LZ55" s="535" cm="1">
        <f t="array" ref="LZ55">INDEX(LZ$13:LZ54,$B55+1,1)</f>
        <v>0</v>
      </c>
      <c r="MA55" s="535" cm="1">
        <f t="array" ref="MA55">INDEX(MA$13:MA54,$B55+1,1)</f>
        <v>0</v>
      </c>
      <c r="MB55" s="535" cm="1">
        <f t="array" ref="MB55">INDEX(MB$13:MB54,$B55+1,1)</f>
        <v>0</v>
      </c>
      <c r="MC55" s="535" cm="1">
        <f t="array" ref="MC55">INDEX(MC$13:MC54,$B55+1,1)</f>
        <v>0</v>
      </c>
      <c r="MD55" s="535" cm="1">
        <f t="array" ref="MD55">INDEX(MD$13:MD54,$B55+1,1)</f>
        <v>0</v>
      </c>
      <c r="ME55" s="535" cm="1">
        <f t="array" ref="ME55">INDEX(ME$13:ME54,$B55+1,1)</f>
        <v>0</v>
      </c>
      <c r="MF55" s="535" cm="1">
        <f t="array" ref="MF55">INDEX(MF$13:MF54,$B55+1,1)</f>
        <v>0</v>
      </c>
      <c r="MG55" s="535" cm="1">
        <f t="array" ref="MG55">INDEX(MG$13:MG54,$B55+1,1)</f>
        <v>0</v>
      </c>
      <c r="MH55" s="535" cm="1">
        <f t="array" ref="MH55">INDEX(MH$13:MH54,$B55+1,1)</f>
        <v>0</v>
      </c>
      <c r="MI55" s="535" cm="1">
        <f t="array" ref="MI55">INDEX(MI$13:MI54,$B55+1,1)</f>
        <v>0</v>
      </c>
      <c r="MJ55" s="535" cm="1">
        <f t="array" ref="MJ55">INDEX(MJ$13:MJ54,$B55+1,1)</f>
        <v>0</v>
      </c>
      <c r="MK55" s="535" cm="1">
        <f t="array" ref="MK55">INDEX(MK$13:MK54,$B55+1,1)</f>
        <v>0</v>
      </c>
      <c r="ML55" s="535" cm="1">
        <f t="array" ref="ML55">INDEX(ML$13:ML54,$B55+1,1)</f>
        <v>0</v>
      </c>
      <c r="MM55" s="535" cm="1">
        <f t="array" ref="MM55">INDEX(MM$13:MM54,$B55+1,1)</f>
        <v>0</v>
      </c>
      <c r="MN55" s="535" cm="1">
        <f t="array" ref="MN55">INDEX(MN$13:MN54,$B55+1,1)</f>
        <v>0</v>
      </c>
      <c r="MO55" s="535" cm="1">
        <f t="array" ref="MO55">INDEX(MO$13:MO54,$B55+1,1)</f>
        <v>0</v>
      </c>
      <c r="MP55" s="535" cm="1">
        <f t="array" ref="MP55">INDEX(MP$13:MP54,$B55+1,1)</f>
        <v>0</v>
      </c>
      <c r="MQ55" s="535" cm="1">
        <f t="array" ref="MQ55">INDEX(MQ$13:MQ54,$B55+1,1)</f>
        <v>0</v>
      </c>
      <c r="MR55" s="535" cm="1">
        <f t="array" ref="MR55">INDEX(MR$13:MR54,$B55+1,1)</f>
        <v>0</v>
      </c>
      <c r="MS55" s="535" cm="1">
        <f t="array" ref="MS55">INDEX(MS$13:MS54,$B55+1,1)</f>
        <v>0</v>
      </c>
      <c r="MT55" s="535" cm="1">
        <f t="array" ref="MT55">INDEX(MT$13:MT54,$B55+1,1)</f>
        <v>0</v>
      </c>
      <c r="MU55" s="535" cm="1">
        <f t="array" ref="MU55">INDEX(MU$13:MU54,$B55+1,1)</f>
        <v>0</v>
      </c>
      <c r="MV55" s="535" cm="1">
        <f t="array" ref="MV55">INDEX(MV$13:MV54,$B55+1,1)</f>
        <v>0</v>
      </c>
      <c r="MW55" s="535" cm="1">
        <f t="array" ref="MW55">INDEX(MW$13:MW54,$B55+1,1)</f>
        <v>0</v>
      </c>
      <c r="MX55" s="535" cm="1">
        <f t="array" ref="MX55">INDEX(MX$13:MX54,$B55+1,1)</f>
        <v>0</v>
      </c>
      <c r="MY55" s="535" cm="1">
        <f t="array" ref="MY55">INDEX(MY$13:MY54,$B55+1,1)</f>
        <v>0</v>
      </c>
      <c r="MZ55" s="535" cm="1">
        <f t="array" ref="MZ55">INDEX(MZ$13:MZ54,$B55+1,1)</f>
        <v>0</v>
      </c>
      <c r="NA55" s="535" cm="1">
        <f t="array" ref="NA55">INDEX(NA$13:NA54,$B55+1,1)</f>
        <v>0</v>
      </c>
      <c r="NB55" s="535" cm="1">
        <f t="array" ref="NB55">INDEX(NB$13:NB54,$B55+1,1)</f>
        <v>0</v>
      </c>
      <c r="NC55" s="535" cm="1">
        <f t="array" ref="NC55">INDEX(NC$13:NC54,$B55+1,1)</f>
        <v>0</v>
      </c>
      <c r="ND55" s="535" cm="1">
        <f t="array" ref="ND55">INDEX(ND$13:ND54,$B55+1,1)</f>
        <v>0</v>
      </c>
      <c r="NE55" s="535" cm="1">
        <f t="array" ref="NE55">INDEX(NE$13:NE54,$B55+1,1)</f>
        <v>0</v>
      </c>
      <c r="NF55" s="535" cm="1">
        <f t="array" ref="NF55">INDEX(NF$13:NF54,$B55+1,1)</f>
        <v>0</v>
      </c>
      <c r="NG55" s="535" cm="1">
        <f t="array" ref="NG55">INDEX(NG$13:NG54,$B55+1,1)</f>
        <v>0</v>
      </c>
      <c r="NH55" s="535" cm="1">
        <f t="array" ref="NH55">INDEX(NH$13:NH54,$B55+1,1)</f>
        <v>0</v>
      </c>
      <c r="NI55" s="535" cm="1">
        <f t="array" ref="NI55">INDEX(NI$13:NI54,$B55+1,1)</f>
        <v>0</v>
      </c>
      <c r="NJ55" s="535" cm="1">
        <f t="array" ref="NJ55">INDEX(NJ$13:NJ54,$B55+1,1)</f>
        <v>0</v>
      </c>
      <c r="NK55" s="535" cm="1">
        <f t="array" ref="NK55">INDEX(NK$13:NK54,$B55+1,1)</f>
        <v>0</v>
      </c>
      <c r="NL55" s="535" cm="1">
        <f t="array" ref="NL55">INDEX(NL$13:NL54,$B55+1,1)</f>
        <v>0</v>
      </c>
      <c r="NM55" s="535" cm="1">
        <f t="array" ref="NM55">INDEX(NM$13:NM54,$B55+1,1)</f>
        <v>0</v>
      </c>
      <c r="NN55" s="535" cm="1">
        <f t="array" ref="NN55">INDEX(NN$13:NN54,$B55+1,1)</f>
        <v>0</v>
      </c>
      <c r="NO55" s="535" cm="1">
        <f t="array" ref="NO55">INDEX(NO$13:NO54,$B55+1,1)</f>
        <v>0</v>
      </c>
      <c r="NP55" s="535" cm="1">
        <f t="array" ref="NP55">INDEX(NP$13:NP54,$B55+1,1)</f>
        <v>0</v>
      </c>
      <c r="NQ55" s="535" cm="1">
        <f t="array" ref="NQ55">INDEX(NQ$13:NQ54,$B55+1,1)</f>
        <v>0</v>
      </c>
      <c r="NR55" s="535" cm="1">
        <f t="array" ref="NR55">INDEX(NR$13:NR54,$B55+1,1)</f>
        <v>0</v>
      </c>
      <c r="NS55" s="535" cm="1">
        <f t="array" ref="NS55">INDEX(NS$13:NS54,$B55+1,1)</f>
        <v>0</v>
      </c>
      <c r="NT55" s="535" cm="1">
        <f t="array" ref="NT55">INDEX(NT$13:NT54,$B55+1,1)</f>
        <v>0</v>
      </c>
      <c r="NU55" s="535" cm="1">
        <f t="array" ref="NU55">INDEX(NU$13:NU54,$B55+1,1)</f>
        <v>0</v>
      </c>
      <c r="NV55" s="535" cm="1">
        <f t="array" ref="NV55">INDEX(NV$13:NV54,$B55+1,1)</f>
        <v>0</v>
      </c>
      <c r="NW55" s="535" cm="1">
        <f t="array" ref="NW55">INDEX(NW$13:NW54,$B55+1,1)</f>
        <v>0</v>
      </c>
      <c r="NX55" s="535" cm="1">
        <f t="array" ref="NX55">INDEX(NX$13:NX54,$B55+1,1)</f>
        <v>0</v>
      </c>
      <c r="NY55" s="535" cm="1">
        <f t="array" ref="NY55">INDEX(NY$13:NY54,$B55+1,1)</f>
        <v>0</v>
      </c>
      <c r="NZ55" s="535" cm="1">
        <f t="array" ref="NZ55">INDEX(NZ$13:NZ54,$B55+1,1)</f>
        <v>0</v>
      </c>
      <c r="OA55" s="535" cm="1">
        <f t="array" ref="OA55">INDEX(OA$13:OA54,$B55+1,1)</f>
        <v>0</v>
      </c>
      <c r="OB55" s="535" cm="1">
        <f t="array" ref="OB55">INDEX(OB$13:OB54,$B55+1,1)</f>
        <v>0</v>
      </c>
      <c r="OC55" s="535" cm="1">
        <f t="array" ref="OC55">INDEX(OC$13:OC54,$B55+1,1)</f>
        <v>0</v>
      </c>
      <c r="OD55" s="535" cm="1">
        <f t="array" ref="OD55">INDEX(OD$13:OD54,$B55+1,1)</f>
        <v>0</v>
      </c>
      <c r="OE55" s="535" cm="1">
        <f t="array" ref="OE55">INDEX(OE$13:OE54,$B55+1,1)</f>
        <v>0</v>
      </c>
      <c r="OF55" s="535" cm="1">
        <f t="array" ref="OF55">INDEX(OF$13:OF54,$B55+1,1)</f>
        <v>0</v>
      </c>
      <c r="OG55" s="535" cm="1">
        <f t="array" ref="OG55">INDEX(OG$13:OG54,$B55+1,1)</f>
        <v>0</v>
      </c>
      <c r="OH55" s="535" cm="1">
        <f t="array" ref="OH55">INDEX(OH$13:OH54,$B55+1,1)</f>
        <v>0</v>
      </c>
      <c r="OI55" s="535" cm="1">
        <f t="array" ref="OI55">INDEX(OI$13:OI54,$B55+1,1)</f>
        <v>0</v>
      </c>
      <c r="OJ55" s="535" cm="1">
        <f t="array" ref="OJ55">INDEX(OJ$13:OJ54,$B55+1,1)</f>
        <v>0</v>
      </c>
      <c r="OK55" s="535" cm="1">
        <f t="array" ref="OK55">INDEX(OK$13:OK54,$B55+1,1)</f>
        <v>0</v>
      </c>
      <c r="OL55" s="535" cm="1">
        <f t="array" ref="OL55">INDEX(OL$13:OL54,$B55+1,1)</f>
        <v>0</v>
      </c>
      <c r="OM55" s="535" cm="1">
        <f t="array" ref="OM55">INDEX(OM$13:OM54,$B55+1,1)</f>
        <v>0</v>
      </c>
      <c r="ON55" s="535" cm="1">
        <f t="array" ref="ON55">INDEX(ON$13:ON54,$B55+1,1)</f>
        <v>0</v>
      </c>
      <c r="OO55" s="535" cm="1">
        <f t="array" ref="OO55">INDEX(OO$13:OO54,$B55+1,1)</f>
        <v>0</v>
      </c>
      <c r="OP55" s="535" cm="1">
        <f t="array" ref="OP55">INDEX(OP$13:OP54,$B55+1,1)</f>
        <v>0</v>
      </c>
      <c r="OQ55" s="535" cm="1">
        <f t="array" ref="OQ55">INDEX(OQ$13:OQ54,$B55+1,1)</f>
        <v>0</v>
      </c>
      <c r="OR55" s="535" cm="1">
        <f t="array" ref="OR55">INDEX(OR$13:OR54,$B55+1,1)</f>
        <v>0</v>
      </c>
      <c r="OS55" s="535" cm="1">
        <f t="array" ref="OS55">INDEX(OS$13:OS54,$B55+1,1)</f>
        <v>0</v>
      </c>
      <c r="OT55" s="535" cm="1">
        <f t="array" ref="OT55">INDEX(OT$13:OT54,$B55+1,1)</f>
        <v>0</v>
      </c>
      <c r="OU55" s="535" cm="1">
        <f t="array" ref="OU55">INDEX(OU$13:OU54,$B55+1,1)</f>
        <v>0</v>
      </c>
      <c r="OV55" s="535" cm="1">
        <f t="array" ref="OV55">INDEX(OV$13:OV54,$B55+1,1)</f>
        <v>0</v>
      </c>
      <c r="OW55" s="535" cm="1">
        <f t="array" ref="OW55">INDEX(OW$13:OW54,$B55+1,1)</f>
        <v>0</v>
      </c>
      <c r="OX55" s="535" cm="1">
        <f t="array" ref="OX55">INDEX(OX$13:OX54,$B55+1,1)</f>
        <v>0</v>
      </c>
      <c r="OY55" s="535" cm="1">
        <f t="array" ref="OY55">INDEX(OY$13:OY54,$B55+1,1)</f>
        <v>0</v>
      </c>
      <c r="OZ55" s="535" cm="1">
        <f t="array" ref="OZ55">INDEX(OZ$13:OZ54,$B55+1,1)</f>
        <v>0</v>
      </c>
      <c r="PA55" s="535" cm="1">
        <f t="array" ref="PA55">INDEX(PA$13:PA54,$B55+1,1)</f>
        <v>0</v>
      </c>
      <c r="PB55" s="535" cm="1">
        <f t="array" ref="PB55">INDEX(PB$13:PB54,$B55+1,1)</f>
        <v>0</v>
      </c>
      <c r="PC55" s="535" cm="1">
        <f t="array" ref="PC55">INDEX(PC$13:PC54,$B55+1,1)</f>
        <v>0</v>
      </c>
      <c r="PD55" s="535" cm="1">
        <f t="array" ref="PD55">INDEX(PD$13:PD54,$B55+1,1)</f>
        <v>0</v>
      </c>
      <c r="PE55" s="535" cm="1">
        <f t="array" ref="PE55">INDEX(PE$13:PE54,$B55+1,1)</f>
        <v>0</v>
      </c>
      <c r="PF55" s="535" cm="1">
        <f t="array" ref="PF55">INDEX(PF$13:PF54,$B55+1,1)</f>
        <v>0</v>
      </c>
      <c r="PG55" s="535" cm="1">
        <f t="array" ref="PG55">INDEX(PG$13:PG54,$B55+1,1)</f>
        <v>0</v>
      </c>
      <c r="PH55" s="535" cm="1">
        <f t="array" ref="PH55">INDEX(PH$13:PH54,$B55+1,1)</f>
        <v>0</v>
      </c>
      <c r="PI55" s="535" cm="1">
        <f t="array" ref="PI55">INDEX(PI$13:PI54,$B55+1,1)</f>
        <v>0</v>
      </c>
      <c r="PJ55" s="535" cm="1">
        <f t="array" ref="PJ55">INDEX(PJ$13:PJ54,$B55+1,1)</f>
        <v>0</v>
      </c>
      <c r="PK55" s="535" cm="1">
        <f t="array" ref="PK55">INDEX(PK$13:PK54,$B55+1,1)</f>
        <v>0</v>
      </c>
      <c r="PL55" s="535" cm="1">
        <f t="array" ref="PL55">INDEX(PL$13:PL54,$B55+1,1)</f>
        <v>0</v>
      </c>
      <c r="PM55" s="535" cm="1">
        <f t="array" ref="PM55">INDEX(PM$13:PM54,$B55+1,1)</f>
        <v>0</v>
      </c>
      <c r="PN55" s="535" cm="1">
        <f t="array" ref="PN55">INDEX(PN$13:PN54,$B55+1,1)</f>
        <v>0</v>
      </c>
      <c r="PO55" s="535" cm="1">
        <f t="array" ref="PO55">INDEX(PO$13:PO54,$B55+1,1)</f>
        <v>0</v>
      </c>
      <c r="PP55" s="535" cm="1">
        <f t="array" ref="PP55">INDEX(PP$13:PP54,$B55+1,1)</f>
        <v>0</v>
      </c>
      <c r="PQ55" s="535" cm="1">
        <f t="array" ref="PQ55">INDEX(PQ$13:PQ54,$B55+1,1)</f>
        <v>0</v>
      </c>
      <c r="PR55" s="535" cm="1">
        <f t="array" ref="PR55">INDEX(PR$13:PR54,$B55+1,1)</f>
        <v>0</v>
      </c>
      <c r="PS55" s="535" cm="1">
        <f t="array" ref="PS55">INDEX(PS$13:PS54,$B55+1,1)</f>
        <v>0</v>
      </c>
      <c r="PT55" s="535" cm="1">
        <f t="array" ref="PT55">INDEX(PT$13:PT54,$B55+1,1)</f>
        <v>0</v>
      </c>
      <c r="PU55" s="535" cm="1">
        <f t="array" ref="PU55">INDEX(PU$13:PU54,$B55+1,1)</f>
        <v>0</v>
      </c>
      <c r="PV55" s="535" cm="1">
        <f t="array" ref="PV55">INDEX(PV$13:PV54,$B55+1,1)</f>
        <v>0</v>
      </c>
      <c r="PW55" s="535" cm="1">
        <f t="array" ref="PW55">INDEX(PW$13:PW54,$B55+1,1)</f>
        <v>0</v>
      </c>
      <c r="PX55" s="535" cm="1">
        <f t="array" ref="PX55">INDEX(PX$13:PX54,$B55+1,1)</f>
        <v>0</v>
      </c>
      <c r="PY55" s="535" cm="1">
        <f t="array" ref="PY55">INDEX(PY$13:PY54,$B55+1,1)</f>
        <v>0</v>
      </c>
      <c r="PZ55" s="535" cm="1">
        <f t="array" ref="PZ55">INDEX(PZ$13:PZ54,$B55+1,1)</f>
        <v>0</v>
      </c>
      <c r="QA55" s="535" cm="1">
        <f t="array" ref="QA55">INDEX(QA$13:QA54,$B55+1,1)</f>
        <v>0</v>
      </c>
      <c r="QB55" s="535" cm="1">
        <f t="array" ref="QB55">INDEX(QB$13:QB54,$B55+1,1)</f>
        <v>0</v>
      </c>
      <c r="QC55" s="535" cm="1">
        <f t="array" ref="QC55">INDEX(QC$13:QC54,$B55+1,1)</f>
        <v>0</v>
      </c>
      <c r="QD55" s="535" cm="1">
        <f t="array" ref="QD55">INDEX(QD$13:QD54,$B55+1,1)</f>
        <v>0</v>
      </c>
      <c r="QE55" s="535" cm="1">
        <f t="array" ref="QE55">INDEX(QE$13:QE54,$B55+1,1)</f>
        <v>0</v>
      </c>
      <c r="QF55" s="535" cm="1">
        <f t="array" ref="QF55">INDEX(QF$13:QF54,$B55+1,1)</f>
        <v>0</v>
      </c>
      <c r="QG55" s="535" cm="1">
        <f t="array" ref="QG55">INDEX(QG$13:QG54,$B55+1,1)</f>
        <v>0</v>
      </c>
      <c r="QH55" s="535" cm="1">
        <f t="array" ref="QH55">INDEX(QH$13:QH54,$B55+1,1)</f>
        <v>0</v>
      </c>
      <c r="QI55" s="535" cm="1">
        <f t="array" ref="QI55">INDEX(QI$13:QI54,$B55+1,1)</f>
        <v>0</v>
      </c>
      <c r="QJ55" s="535" cm="1">
        <f t="array" ref="QJ55">INDEX(QJ$13:QJ54,$B55+1,1)</f>
        <v>0</v>
      </c>
      <c r="QK55" s="535" cm="1">
        <f t="array" ref="QK55">INDEX(QK$13:QK54,$B55+1,1)</f>
        <v>0</v>
      </c>
      <c r="QL55" s="535" cm="1">
        <f t="array" ref="QL55">INDEX(QL$13:QL54,$B55+1,1)</f>
        <v>0</v>
      </c>
      <c r="QM55" s="535" cm="1">
        <f t="array" ref="QM55">INDEX(QM$13:QM54,$B55+1,1)</f>
        <v>0</v>
      </c>
      <c r="QN55" s="535" cm="1">
        <f t="array" ref="QN55">INDEX(QN$13:QN54,$B55+1,1)</f>
        <v>0</v>
      </c>
      <c r="QO55" s="535" cm="1">
        <f t="array" ref="QO55">INDEX(QO$13:QO54,$B55+1,1)</f>
        <v>0</v>
      </c>
      <c r="QP55" s="535" cm="1">
        <f t="array" ref="QP55">INDEX(QP$13:QP54,$B55+1,1)</f>
        <v>0</v>
      </c>
      <c r="QQ55" s="535" cm="1">
        <f t="array" ref="QQ55">INDEX(QQ$13:QQ54,$B55+1,1)</f>
        <v>0</v>
      </c>
      <c r="QR55" s="535" cm="1">
        <f t="array" ref="QR55">INDEX(QR$13:QR54,$B55+1,1)</f>
        <v>0</v>
      </c>
      <c r="QS55" s="535" cm="1">
        <f t="array" ref="QS55">INDEX(QS$13:QS54,$B55+1,1)</f>
        <v>0</v>
      </c>
      <c r="QT55" s="535" cm="1">
        <f t="array" ref="QT55">INDEX(QT$13:QT54,$B55+1,1)</f>
        <v>0</v>
      </c>
      <c r="QU55" s="535" cm="1">
        <f t="array" ref="QU55">INDEX(QU$13:QU54,$B55+1,1)</f>
        <v>0</v>
      </c>
      <c r="QV55" s="535" cm="1">
        <f t="array" ref="QV55">INDEX(QV$13:QV54,$B55+1,1)</f>
        <v>0</v>
      </c>
      <c r="QW55" s="535" cm="1">
        <f t="array" ref="QW55">INDEX(QW$13:QW54,$B55+1,1)</f>
        <v>0</v>
      </c>
      <c r="QX55" s="535" cm="1">
        <f t="array" ref="QX55">INDEX(QX$13:QX54,$B55+1,1)</f>
        <v>0</v>
      </c>
      <c r="QY55" s="535" cm="1">
        <f t="array" ref="QY55">INDEX(QY$13:QY54,$B55+1,1)</f>
        <v>0</v>
      </c>
      <c r="QZ55" s="535" cm="1">
        <f t="array" ref="QZ55">INDEX(QZ$13:QZ54,$B55+1,1)</f>
        <v>0</v>
      </c>
      <c r="RA55" s="535" cm="1">
        <f t="array" ref="RA55">INDEX(RA$13:RA54,$B55+1,1)</f>
        <v>0</v>
      </c>
      <c r="RB55" s="535" cm="1">
        <f t="array" ref="RB55">INDEX(RB$13:RB54,$B55+1,1)</f>
        <v>0</v>
      </c>
      <c r="RC55" s="535" cm="1">
        <f t="array" ref="RC55">INDEX(RC$13:RC54,$B55+1,1)</f>
        <v>0</v>
      </c>
      <c r="RD55" s="535" cm="1">
        <f t="array" ref="RD55">INDEX(RD$13:RD54,$B55+1,1)</f>
        <v>0</v>
      </c>
      <c r="RE55" s="535" cm="1">
        <f t="array" ref="RE55">INDEX(RE$13:RE54,$B55+1,1)</f>
        <v>0</v>
      </c>
      <c r="RF55" s="535" cm="1">
        <f t="array" ref="RF55">INDEX(RF$13:RF54,$B55+1,1)</f>
        <v>0</v>
      </c>
      <c r="RG55" s="535" cm="1">
        <f t="array" ref="RG55">INDEX(RG$13:RG54,$B55+1,1)</f>
        <v>0</v>
      </c>
      <c r="RH55" s="535" cm="1">
        <f t="array" ref="RH55">INDEX(RH$13:RH54,$B55+1,1)</f>
        <v>0</v>
      </c>
      <c r="RI55" s="535" cm="1">
        <f t="array" ref="RI55">INDEX(RI$13:RI54,$B55+1,1)</f>
        <v>0</v>
      </c>
      <c r="RJ55" s="535" cm="1">
        <f t="array" ref="RJ55">INDEX(RJ$13:RJ54,$B55+1,1)</f>
        <v>0</v>
      </c>
      <c r="RK55" s="535" cm="1">
        <f t="array" ref="RK55">INDEX(RK$13:RK54,$B55+1,1)</f>
        <v>0</v>
      </c>
      <c r="RL55" s="535" cm="1">
        <f t="array" ref="RL55">INDEX(RL$13:RL54,$B55+1,1)</f>
        <v>0</v>
      </c>
      <c r="RM55" s="535" cm="1">
        <f t="array" ref="RM55">INDEX(RM$13:RM54,$B55+1,1)</f>
        <v>0</v>
      </c>
      <c r="RN55" s="535" cm="1">
        <f t="array" ref="RN55">INDEX(RN$13:RN54,$B55+1,1)</f>
        <v>0</v>
      </c>
      <c r="RO55" s="535" cm="1">
        <f t="array" ref="RO55">INDEX(RO$13:RO54,$B55+1,1)</f>
        <v>0</v>
      </c>
      <c r="RP55" s="535" cm="1">
        <f t="array" ref="RP55">INDEX(RP$13:RP54,$B55+1,1)</f>
        <v>0</v>
      </c>
      <c r="RQ55" s="535" cm="1">
        <f t="array" ref="RQ55">INDEX(RQ$13:RQ54,$B55+1,1)</f>
        <v>0</v>
      </c>
      <c r="RR55" s="535" cm="1">
        <f t="array" ref="RR55">INDEX(RR$13:RR54,$B55+1,1)</f>
        <v>0</v>
      </c>
      <c r="RS55" s="535" cm="1">
        <f t="array" ref="RS55">INDEX(RS$13:RS54,$B55+1,1)</f>
        <v>0</v>
      </c>
      <c r="RT55" s="535" cm="1">
        <f t="array" ref="RT55">INDEX(RT$13:RT54,$B55+1,1)</f>
        <v>0</v>
      </c>
      <c r="RU55" s="535" cm="1">
        <f t="array" ref="RU55">INDEX(RU$13:RU54,$B55+1,1)</f>
        <v>0</v>
      </c>
      <c r="RV55" s="535" cm="1">
        <f t="array" ref="RV55">INDEX(RV$13:RV54,$B55+1,1)</f>
        <v>0</v>
      </c>
      <c r="RW55" s="535" cm="1">
        <f t="array" ref="RW55">INDEX(RW$13:RW54,$B55+1,1)</f>
        <v>0</v>
      </c>
      <c r="RX55" s="535" cm="1">
        <f t="array" ref="RX55">INDEX(RX$13:RX54,$B55+1,1)</f>
        <v>0</v>
      </c>
      <c r="RY55" s="535" cm="1">
        <f t="array" ref="RY55">INDEX(RY$13:RY54,$B55+1,1)</f>
        <v>0</v>
      </c>
      <c r="RZ55" s="535" cm="1">
        <f t="array" ref="RZ55">INDEX(RZ$13:RZ54,$B55+1,1)</f>
        <v>0</v>
      </c>
      <c r="SA55" s="535" cm="1">
        <f t="array" ref="SA55">INDEX(SA$13:SA54,$B55+1,1)</f>
        <v>0</v>
      </c>
      <c r="SB55" s="535" cm="1">
        <f t="array" ref="SB55">INDEX(SB$13:SB54,$B55+1,1)</f>
        <v>0</v>
      </c>
      <c r="SC55" s="535" cm="1">
        <f t="array" ref="SC55">INDEX(SC$13:SC54,$B55+1,1)</f>
        <v>0</v>
      </c>
      <c r="SD55" s="535" cm="1">
        <f t="array" ref="SD55">INDEX(SD$13:SD54,$B55+1,1)</f>
        <v>0</v>
      </c>
      <c r="SE55" s="535" cm="1">
        <f t="array" ref="SE55">INDEX(SE$13:SE54,$B55+1,1)</f>
        <v>0</v>
      </c>
      <c r="SF55" s="535" cm="1">
        <f t="array" ref="SF55">INDEX(SF$13:SF54,$B55+1,1)</f>
        <v>0</v>
      </c>
      <c r="SG55" s="535" cm="1">
        <f t="array" ref="SG55">INDEX(SG$13:SG54,$B55+1,1)</f>
        <v>0</v>
      </c>
      <c r="SH55" s="535" cm="1">
        <f t="array" ref="SH55">INDEX(SH$13:SH54,$B55+1,1)</f>
        <v>0</v>
      </c>
      <c r="SI55" s="535" cm="1">
        <f t="array" ref="SI55">INDEX(SI$13:SI54,$B55+1,1)</f>
        <v>0</v>
      </c>
      <c r="SJ55" s="535" cm="1">
        <f t="array" ref="SJ55">INDEX(SJ$13:SJ54,$B55+1,1)</f>
        <v>0</v>
      </c>
      <c r="SK55" s="535" cm="1">
        <f t="array" ref="SK55">INDEX(SK$13:SK54,$B55+1,1)</f>
        <v>0</v>
      </c>
      <c r="SL55" s="535" cm="1">
        <f t="array" ref="SL55">INDEX(SL$13:SL54,$B55+1,1)</f>
        <v>0</v>
      </c>
      <c r="SM55" s="535" cm="1">
        <f t="array" ref="SM55">INDEX(SM$13:SM54,$B55+1,1)</f>
        <v>0</v>
      </c>
      <c r="SN55" s="535" cm="1">
        <f t="array" ref="SN55">INDEX(SN$13:SN54,$B55+1,1)</f>
        <v>0</v>
      </c>
      <c r="SO55" s="535" cm="1">
        <f t="array" ref="SO55">INDEX(SO$13:SO54,$B55+1,1)</f>
        <v>0</v>
      </c>
      <c r="SP55" s="535" cm="1">
        <f t="array" ref="SP55">INDEX(SP$13:SP54,$B55+1,1)</f>
        <v>0</v>
      </c>
      <c r="SQ55" s="535" cm="1">
        <f t="array" ref="SQ55">INDEX(SQ$13:SQ54,$B55+1,1)</f>
        <v>0</v>
      </c>
      <c r="SR55" s="535" cm="1">
        <f t="array" ref="SR55">INDEX(SR$13:SR54,$B55+1,1)</f>
        <v>0</v>
      </c>
      <c r="SS55" s="535" cm="1">
        <f t="array" ref="SS55">INDEX(SS$13:SS54,$B55+1,1)</f>
        <v>0</v>
      </c>
      <c r="ST55" s="535" cm="1">
        <f t="array" ref="ST55">INDEX(ST$13:ST54,$B55+1,1)</f>
        <v>0</v>
      </c>
      <c r="SU55" s="535" cm="1">
        <f t="array" ref="SU55">INDEX(SU$13:SU54,$B55+1,1)</f>
        <v>0</v>
      </c>
      <c r="SV55" s="535" cm="1">
        <f t="array" ref="SV55">INDEX(SV$13:SV54,$B55+1,1)</f>
        <v>0</v>
      </c>
      <c r="SW55" s="535" cm="1">
        <f t="array" ref="SW55">INDEX(SW$13:SW54,$B55+1,1)</f>
        <v>0</v>
      </c>
      <c r="SX55" s="535" cm="1">
        <f t="array" ref="SX55">INDEX(SX$13:SX54,$B55+1,1)</f>
        <v>0</v>
      </c>
      <c r="SY55" s="535" cm="1">
        <f t="array" ref="SY55">INDEX(SY$13:SY54,$B55+1,1)</f>
        <v>0</v>
      </c>
      <c r="SZ55" s="535" cm="1">
        <f t="array" ref="SZ55">INDEX(SZ$13:SZ54,$B55+1,1)</f>
        <v>0</v>
      </c>
      <c r="TA55" s="535" cm="1">
        <f t="array" ref="TA55">INDEX(TA$13:TA54,$B55+1,1)</f>
        <v>0</v>
      </c>
      <c r="TB55" s="535" cm="1">
        <f t="array" ref="TB55">INDEX(TB$13:TB54,$B55+1,1)</f>
        <v>0</v>
      </c>
      <c r="TC55" s="535" cm="1">
        <f t="array" ref="TC55">INDEX(TC$13:TC54,$B55+1,1)</f>
        <v>0</v>
      </c>
      <c r="TD55" s="535" cm="1">
        <f t="array" ref="TD55">INDEX(TD$13:TD54,$B55+1,1)</f>
        <v>0</v>
      </c>
      <c r="TE55" s="535" cm="1">
        <f t="array" ref="TE55">INDEX(TE$13:TE54,$B55+1,1)</f>
        <v>0</v>
      </c>
      <c r="TF55" s="535" cm="1">
        <f t="array" ref="TF55">INDEX(TF$13:TF54,$B55+1,1)</f>
        <v>0</v>
      </c>
      <c r="TG55" s="535" cm="1">
        <f t="array" ref="TG55">INDEX(TG$13:TG54,$B55+1,1)</f>
        <v>0</v>
      </c>
      <c r="TH55" s="535" cm="1">
        <f t="array" ref="TH55">INDEX(TH$13:TH54,$B55+1,1)</f>
        <v>0</v>
      </c>
      <c r="TI55" s="535" cm="1">
        <f t="array" ref="TI55">INDEX(TI$13:TI54,$B55+1,1)</f>
        <v>0</v>
      </c>
      <c r="TJ55" s="535" cm="1">
        <f t="array" ref="TJ55">INDEX(TJ$13:TJ54,$B55+1,1)</f>
        <v>0</v>
      </c>
      <c r="TK55" s="535" cm="1">
        <f t="array" ref="TK55">INDEX(TK$13:TK54,$B55+1,1)</f>
        <v>0</v>
      </c>
      <c r="TL55" s="535" cm="1">
        <f t="array" ref="TL55">INDEX(TL$13:TL54,$B55+1,1)</f>
        <v>0</v>
      </c>
      <c r="TM55" s="535" cm="1">
        <f t="array" ref="TM55">INDEX(TM$13:TM54,$B55+1,1)</f>
        <v>0</v>
      </c>
      <c r="TN55" s="535" cm="1">
        <f t="array" ref="TN55">INDEX(TN$13:TN54,$B55+1,1)</f>
        <v>0</v>
      </c>
      <c r="TO55" s="535" cm="1">
        <f t="array" ref="TO55">INDEX(TO$13:TO54,$B55+1,1)</f>
        <v>0</v>
      </c>
      <c r="TP55" s="535" cm="1">
        <f t="array" ref="TP55">INDEX(TP$13:TP54,$B55+1,1)</f>
        <v>0</v>
      </c>
      <c r="TQ55" s="535" cm="1">
        <f t="array" ref="TQ55">INDEX(TQ$13:TQ54,$B55+1,1)</f>
        <v>0</v>
      </c>
      <c r="TR55" s="535" cm="1">
        <f t="array" ref="TR55">INDEX(TR$13:TR54,$B55+1,1)</f>
        <v>0</v>
      </c>
      <c r="TS55" s="535" cm="1">
        <f t="array" ref="TS55">INDEX(TS$13:TS54,$B55+1,1)</f>
        <v>0</v>
      </c>
      <c r="TT55" s="535" cm="1">
        <f t="array" ref="TT55">INDEX(TT$13:TT54,$B55+1,1)</f>
        <v>0</v>
      </c>
      <c r="TU55" s="535" cm="1">
        <f t="array" ref="TU55">INDEX(TU$13:TU54,$B55+1,1)</f>
        <v>0</v>
      </c>
      <c r="TV55" s="535" cm="1">
        <f t="array" ref="TV55">INDEX(TV$13:TV54,$B55+1,1)</f>
        <v>0</v>
      </c>
      <c r="TW55" s="535" cm="1">
        <f t="array" ref="TW55">INDEX(TW$13:TW54,$B55+1,1)</f>
        <v>0</v>
      </c>
      <c r="TX55" s="535" cm="1">
        <f t="array" ref="TX55">INDEX(TX$13:TX54,$B55+1,1)</f>
        <v>0</v>
      </c>
      <c r="TY55" s="535" cm="1">
        <f t="array" ref="TY55">INDEX(TY$13:TY54,$B55+1,1)</f>
        <v>0</v>
      </c>
      <c r="TZ55" s="535" cm="1">
        <f t="array" ref="TZ55">INDEX(TZ$13:TZ54,$B55+1,1)</f>
        <v>0</v>
      </c>
      <c r="UA55" s="535" cm="1">
        <f t="array" ref="UA55">INDEX(UA$13:UA54,$B55+1,1)</f>
        <v>0</v>
      </c>
      <c r="UB55" s="535" cm="1">
        <f t="array" ref="UB55">INDEX(UB$13:UB54,$B55+1,1)</f>
        <v>0</v>
      </c>
      <c r="UC55" s="535" cm="1">
        <f t="array" ref="UC55">INDEX(UC$13:UC54,$B55+1,1)</f>
        <v>0</v>
      </c>
      <c r="UD55" s="535" cm="1">
        <f t="array" ref="UD55">INDEX(UD$13:UD54,$B55+1,1)</f>
        <v>0</v>
      </c>
      <c r="UE55" s="535" cm="1">
        <f t="array" ref="UE55">INDEX(UE$13:UE54,$B55+1,1)</f>
        <v>0</v>
      </c>
      <c r="UF55" s="535" cm="1">
        <f t="array" ref="UF55">INDEX(UF$13:UF54,$B55+1,1)</f>
        <v>0</v>
      </c>
      <c r="UG55" s="535" cm="1">
        <f t="array" ref="UG55">INDEX(UG$13:UG54,$B55+1,1)</f>
        <v>0</v>
      </c>
      <c r="UH55" s="535" cm="1">
        <f t="array" ref="UH55">INDEX(UH$13:UH54,$B55+1,1)</f>
        <v>0</v>
      </c>
      <c r="UI55" s="535" cm="1">
        <f t="array" ref="UI55">INDEX(UI$13:UI54,$B55+1,1)</f>
        <v>0</v>
      </c>
      <c r="UJ55" s="535" cm="1">
        <f t="array" ref="UJ55">INDEX(UJ$13:UJ54,$B55+1,1)</f>
        <v>0</v>
      </c>
      <c r="UK55" s="535" cm="1">
        <f t="array" ref="UK55">INDEX(UK$13:UK54,$B55+1,1)</f>
        <v>0</v>
      </c>
      <c r="UL55" s="535" cm="1">
        <f t="array" ref="UL55">INDEX(UL$13:UL54,$B55+1,1)</f>
        <v>0</v>
      </c>
      <c r="UM55" s="535" cm="1">
        <f t="array" ref="UM55">INDEX(UM$13:UM54,$B55+1,1)</f>
        <v>0</v>
      </c>
      <c r="UN55" s="535" cm="1">
        <f t="array" ref="UN55">INDEX(UN$13:UN54,$B55+1,1)</f>
        <v>0</v>
      </c>
      <c r="UO55" s="535" cm="1">
        <f t="array" ref="UO55">INDEX(UO$13:UO54,$B55+1,1)</f>
        <v>0</v>
      </c>
      <c r="UP55" s="535" cm="1">
        <f t="array" ref="UP55">INDEX(UP$13:UP54,$B55+1,1)</f>
        <v>0</v>
      </c>
      <c r="UQ55" s="535" cm="1">
        <f t="array" ref="UQ55">INDEX(UQ$13:UQ54,$B55+1,1)</f>
        <v>0</v>
      </c>
      <c r="UR55" s="535" cm="1">
        <f t="array" ref="UR55">INDEX(UR$13:UR54,$B55+1,1)</f>
        <v>0</v>
      </c>
      <c r="US55" s="535" cm="1">
        <f t="array" ref="US55">INDEX(US$13:US54,$B55+1,1)</f>
        <v>0</v>
      </c>
      <c r="UT55" s="535" cm="1">
        <f t="array" ref="UT55">INDEX(UT$13:UT54,$B55+1,1)</f>
        <v>0</v>
      </c>
      <c r="UU55" s="535" cm="1">
        <f t="array" ref="UU55">INDEX(UU$13:UU54,$B55+1,1)</f>
        <v>0</v>
      </c>
      <c r="UV55" s="535" cm="1">
        <f t="array" ref="UV55">INDEX(UV$13:UV54,$B55+1,1)</f>
        <v>0</v>
      </c>
      <c r="UW55" s="535" cm="1">
        <f t="array" ref="UW55">INDEX(UW$13:UW54,$B55+1,1)</f>
        <v>0</v>
      </c>
      <c r="UX55" s="535" cm="1">
        <f t="array" ref="UX55">INDEX(UX$13:UX54,$B55+1,1)</f>
        <v>0</v>
      </c>
      <c r="UY55" s="535" cm="1">
        <f t="array" ref="UY55">INDEX(UY$13:UY54,$B55+1,1)</f>
        <v>0</v>
      </c>
      <c r="UZ55" s="535" cm="1">
        <f t="array" ref="UZ55">INDEX(UZ$13:UZ54,$B55+1,1)</f>
        <v>0</v>
      </c>
      <c r="VA55" s="535" cm="1">
        <f t="array" ref="VA55">INDEX(VA$13:VA54,$B55+1,1)</f>
        <v>0</v>
      </c>
      <c r="VB55" s="535" cm="1">
        <f t="array" ref="VB55">INDEX(VB$13:VB54,$B55+1,1)</f>
        <v>0</v>
      </c>
      <c r="VC55" s="535" cm="1">
        <f t="array" ref="VC55">INDEX(VC$13:VC54,$B55+1,1)</f>
        <v>0</v>
      </c>
      <c r="VD55" s="535" cm="1">
        <f t="array" ref="VD55">INDEX(VD$13:VD54,$B55+1,1)</f>
        <v>0</v>
      </c>
      <c r="VE55" s="535" cm="1">
        <f t="array" ref="VE55">INDEX(VE$13:VE54,$B55+1,1)</f>
        <v>0</v>
      </c>
      <c r="VF55" s="535" cm="1">
        <f t="array" ref="VF55">INDEX(VF$13:VF54,$B55+1,1)</f>
        <v>0</v>
      </c>
      <c r="VG55" s="535" cm="1">
        <f t="array" ref="VG55">INDEX(VG$13:VG54,$B55+1,1)</f>
        <v>0</v>
      </c>
      <c r="VH55" s="535" cm="1">
        <f t="array" ref="VH55">INDEX(VH$13:VH54,$B55+1,1)</f>
        <v>0</v>
      </c>
      <c r="VI55" s="535" cm="1">
        <f t="array" ref="VI55">INDEX(VI$13:VI54,$B55+1,1)</f>
        <v>0</v>
      </c>
      <c r="VJ55" s="535" cm="1">
        <f t="array" ref="VJ55">INDEX(VJ$13:VJ54,$B55+1,1)</f>
        <v>0</v>
      </c>
      <c r="VK55" s="535" cm="1">
        <f t="array" ref="VK55">INDEX(VK$13:VK54,$B55+1,1)</f>
        <v>0</v>
      </c>
      <c r="VL55" s="535" cm="1">
        <f t="array" ref="VL55">INDEX(VL$13:VL54,$B55+1,1)</f>
        <v>0</v>
      </c>
      <c r="VM55" s="535" cm="1">
        <f t="array" ref="VM55">INDEX(VM$13:VM54,$B55+1,1)</f>
        <v>0</v>
      </c>
      <c r="VN55" s="535" cm="1">
        <f t="array" ref="VN55">INDEX(VN$13:VN54,$B55+1,1)</f>
        <v>0</v>
      </c>
      <c r="VO55" s="535" cm="1">
        <f t="array" ref="VO55">INDEX(VO$13:VO54,$B55+1,1)</f>
        <v>0</v>
      </c>
      <c r="VP55" s="535" cm="1">
        <f t="array" ref="VP55">INDEX(VP$13:VP54,$B55+1,1)</f>
        <v>0</v>
      </c>
      <c r="VQ55" s="535" cm="1">
        <f t="array" ref="VQ55">INDEX(VQ$13:VQ54,$B55+1,1)</f>
        <v>0</v>
      </c>
      <c r="VR55" s="535" cm="1">
        <f t="array" ref="VR55">INDEX(VR$13:VR54,$B55+1,1)</f>
        <v>0</v>
      </c>
      <c r="VS55" s="535" cm="1">
        <f t="array" ref="VS55">INDEX(VS$13:VS54,$B55+1,1)</f>
        <v>0</v>
      </c>
      <c r="VT55" s="535" cm="1">
        <f t="array" ref="VT55">INDEX(VT$13:VT54,$B55+1,1)</f>
        <v>0</v>
      </c>
      <c r="VU55" s="535" cm="1">
        <f t="array" ref="VU55">INDEX(VU$13:VU54,$B55+1,1)</f>
        <v>0</v>
      </c>
      <c r="VV55" s="535" cm="1">
        <f t="array" ref="VV55">INDEX(VV$13:VV54,$B55+1,1)</f>
        <v>0</v>
      </c>
      <c r="VW55" s="535" cm="1">
        <f t="array" ref="VW55">INDEX(VW$13:VW54,$B55+1,1)</f>
        <v>0</v>
      </c>
      <c r="VX55" s="535" cm="1">
        <f t="array" ref="VX55">INDEX(VX$13:VX54,$B55+1,1)</f>
        <v>0</v>
      </c>
      <c r="VY55" s="535" cm="1">
        <f t="array" ref="VY55">INDEX(VY$13:VY54,$B55+1,1)</f>
        <v>0</v>
      </c>
      <c r="VZ55" s="535" cm="1">
        <f t="array" ref="VZ55">INDEX(VZ$13:VZ54,$B55+1,1)</f>
        <v>0</v>
      </c>
      <c r="WA55" s="535" cm="1">
        <f t="array" ref="WA55">INDEX(WA$13:WA54,$B55+1,1)</f>
        <v>0</v>
      </c>
      <c r="WB55" s="535" cm="1">
        <f t="array" ref="WB55">INDEX(WB$13:WB54,$B55+1,1)</f>
        <v>0</v>
      </c>
      <c r="WC55" s="535" cm="1">
        <f t="array" ref="WC55">INDEX(WC$13:WC54,$B55+1,1)</f>
        <v>0</v>
      </c>
      <c r="WD55" s="535" cm="1">
        <f t="array" ref="WD55">INDEX(WD$13:WD54,$B55+1,1)</f>
        <v>0</v>
      </c>
      <c r="WE55" s="535" cm="1">
        <f t="array" ref="WE55">INDEX(WE$13:WE54,$B55+1,1)</f>
        <v>0</v>
      </c>
      <c r="WF55" s="535" cm="1">
        <f t="array" ref="WF55">INDEX(WF$13:WF54,$B55+1,1)</f>
        <v>0</v>
      </c>
      <c r="WG55" s="535" cm="1">
        <f t="array" ref="WG55">INDEX(WG$13:WG54,$B55+1,1)</f>
        <v>0</v>
      </c>
      <c r="WH55" s="535" cm="1">
        <f t="array" ref="WH55">INDEX(WH$13:WH54,$B55+1,1)</f>
        <v>0</v>
      </c>
      <c r="WI55" s="535" cm="1">
        <f t="array" ref="WI55">INDEX(WI$13:WI54,$B55+1,1)</f>
        <v>0</v>
      </c>
      <c r="WJ55" s="535" cm="1">
        <f t="array" ref="WJ55">INDEX(WJ$13:WJ54,$B55+1,1)</f>
        <v>0</v>
      </c>
      <c r="WK55" s="535" cm="1">
        <f t="array" ref="WK55">INDEX(WK$13:WK54,$B55+1,1)</f>
        <v>0</v>
      </c>
      <c r="WL55" s="535" cm="1">
        <f t="array" ref="WL55">INDEX(WL$13:WL54,$B55+1,1)</f>
        <v>0</v>
      </c>
      <c r="WM55" s="535" cm="1">
        <f t="array" ref="WM55">INDEX(WM$13:WM54,$B55+1,1)</f>
        <v>0</v>
      </c>
      <c r="WN55" s="535" cm="1">
        <f t="array" ref="WN55">INDEX(WN$13:WN54,$B55+1,1)</f>
        <v>0</v>
      </c>
      <c r="WO55" s="535" cm="1">
        <f t="array" ref="WO55">INDEX(WO$13:WO54,$B55+1,1)</f>
        <v>0</v>
      </c>
      <c r="WP55" s="535" cm="1">
        <f t="array" ref="WP55">INDEX(WP$13:WP54,$B55+1,1)</f>
        <v>0</v>
      </c>
      <c r="WQ55" s="535" cm="1">
        <f t="array" ref="WQ55">INDEX(WQ$13:WQ54,$B55+1,1)</f>
        <v>0</v>
      </c>
      <c r="WR55" s="535" cm="1">
        <f t="array" ref="WR55">INDEX(WR$13:WR54,$B55+1,1)</f>
        <v>0</v>
      </c>
      <c r="WS55" s="535" cm="1">
        <f t="array" ref="WS55">INDEX(WS$13:WS54,$B55+1,1)</f>
        <v>0</v>
      </c>
      <c r="WT55" s="535" cm="1">
        <f t="array" ref="WT55">INDEX(WT$13:WT54,$B55+1,1)</f>
        <v>0</v>
      </c>
      <c r="WU55" s="535" cm="1">
        <f t="array" ref="WU55">INDEX(WU$13:WU54,$B55+1,1)</f>
        <v>0</v>
      </c>
      <c r="WV55" s="535" cm="1">
        <f t="array" ref="WV55">INDEX(WV$13:WV54,$B55+1,1)</f>
        <v>0</v>
      </c>
      <c r="WW55" s="535" cm="1">
        <f t="array" ref="WW55">INDEX(WW$13:WW54,$B55+1,1)</f>
        <v>0</v>
      </c>
      <c r="WX55" s="535" cm="1">
        <f t="array" ref="WX55">INDEX(WX$13:WX54,$B55+1,1)</f>
        <v>0</v>
      </c>
      <c r="WY55" s="535" cm="1">
        <f t="array" ref="WY55">INDEX(WY$13:WY54,$B55+1,1)</f>
        <v>0</v>
      </c>
      <c r="WZ55" s="535" cm="1">
        <f t="array" ref="WZ55">INDEX(WZ$13:WZ54,$B55+1,1)</f>
        <v>0</v>
      </c>
      <c r="XA55" s="535" cm="1">
        <f t="array" ref="XA55">INDEX(XA$13:XA54,$B55+1,1)</f>
        <v>0</v>
      </c>
      <c r="XB55" s="535" cm="1">
        <f t="array" ref="XB55">INDEX(XB$13:XB54,$B55+1,1)</f>
        <v>0</v>
      </c>
      <c r="XC55" s="535" cm="1">
        <f t="array" ref="XC55">INDEX(XC$13:XC54,$B55+1,1)</f>
        <v>0</v>
      </c>
      <c r="XD55" s="535" cm="1">
        <f t="array" ref="XD55">INDEX(XD$13:XD54,$B55+1,1)</f>
        <v>0</v>
      </c>
      <c r="XE55" s="535" cm="1">
        <f t="array" ref="XE55">INDEX(XE$13:XE54,$B55+1,1)</f>
        <v>0</v>
      </c>
      <c r="XF55" s="535" cm="1">
        <f t="array" ref="XF55">INDEX(XF$13:XF54,$B55+1,1)</f>
        <v>0</v>
      </c>
      <c r="XG55" s="535" cm="1">
        <f t="array" ref="XG55">INDEX(XG$13:XG54,$B55+1,1)</f>
        <v>0</v>
      </c>
      <c r="XH55" s="535" cm="1">
        <f t="array" ref="XH55">INDEX(XH$13:XH54,$B55+1,1)</f>
        <v>0</v>
      </c>
      <c r="XI55" s="535" cm="1">
        <f t="array" ref="XI55">INDEX(XI$13:XI54,$B55+1,1)</f>
        <v>0</v>
      </c>
      <c r="XJ55" s="535" cm="1">
        <f t="array" ref="XJ55">INDEX(XJ$13:XJ54,$B55+1,1)</f>
        <v>0</v>
      </c>
      <c r="XK55" s="535" cm="1">
        <f t="array" ref="XK55">INDEX(XK$13:XK54,$B55+1,1)</f>
        <v>0</v>
      </c>
      <c r="XL55" s="535" cm="1">
        <f t="array" ref="XL55">INDEX(XL$13:XL54,$B55+1,1)</f>
        <v>0</v>
      </c>
      <c r="XM55" s="535" cm="1">
        <f t="array" ref="XM55">INDEX(XM$13:XM54,$B55+1,1)</f>
        <v>0</v>
      </c>
      <c r="XN55" s="535" cm="1">
        <f t="array" ref="XN55">INDEX(XN$13:XN54,$B55+1,1)</f>
        <v>0</v>
      </c>
      <c r="XO55" s="535" cm="1">
        <f t="array" ref="XO55">INDEX(XO$13:XO54,$B55+1,1)</f>
        <v>0</v>
      </c>
      <c r="XP55" s="535" cm="1">
        <f t="array" ref="XP55">INDEX(XP$13:XP54,$B55+1,1)</f>
        <v>0</v>
      </c>
      <c r="XQ55" s="535" cm="1">
        <f t="array" ref="XQ55">INDEX(XQ$13:XQ54,$B55+1,1)</f>
        <v>0</v>
      </c>
      <c r="XR55" s="535" cm="1">
        <f t="array" ref="XR55">INDEX(XR$13:XR54,$B55+1,1)</f>
        <v>0</v>
      </c>
      <c r="XS55" s="535" cm="1">
        <f t="array" ref="XS55">INDEX(XS$13:XS54,$B55+1,1)</f>
        <v>0</v>
      </c>
      <c r="XT55" s="535" cm="1">
        <f t="array" ref="XT55">INDEX(XT$13:XT54,$B55+1,1)</f>
        <v>0</v>
      </c>
      <c r="XU55" s="535" cm="1">
        <f t="array" ref="XU55">INDEX(XU$13:XU54,$B55+1,1)</f>
        <v>0</v>
      </c>
      <c r="XV55" s="535" cm="1">
        <f t="array" ref="XV55">INDEX(XV$13:XV54,$B55+1,1)</f>
        <v>0</v>
      </c>
      <c r="XW55" s="535" cm="1">
        <f t="array" ref="XW55">INDEX(XW$13:XW54,$B55+1,1)</f>
        <v>0</v>
      </c>
      <c r="XX55" s="535" cm="1">
        <f t="array" ref="XX55">INDEX(XX$13:XX54,$B55+1,1)</f>
        <v>0</v>
      </c>
      <c r="XY55" s="535" cm="1">
        <f t="array" ref="XY55">INDEX(XY$13:XY54,$B55+1,1)</f>
        <v>0</v>
      </c>
      <c r="XZ55" s="535" cm="1">
        <f t="array" ref="XZ55">INDEX(XZ$13:XZ54,$B55+1,1)</f>
        <v>0</v>
      </c>
      <c r="YA55" s="535" cm="1">
        <f t="array" ref="YA55">INDEX(YA$13:YA54,$B55+1,1)</f>
        <v>0</v>
      </c>
      <c r="YB55" s="535" cm="1">
        <f t="array" ref="YB55">INDEX(YB$13:YB54,$B55+1,1)</f>
        <v>0</v>
      </c>
      <c r="YC55" s="535" cm="1">
        <f t="array" ref="YC55">INDEX(YC$13:YC54,$B55+1,1)</f>
        <v>0</v>
      </c>
      <c r="YD55" s="535" cm="1">
        <f t="array" ref="YD55">INDEX(YD$13:YD54,$B55+1,1)</f>
        <v>0</v>
      </c>
      <c r="YE55" s="535" cm="1">
        <f t="array" ref="YE55">INDEX(YE$13:YE54,$B55+1,1)</f>
        <v>0</v>
      </c>
      <c r="YF55" s="535" cm="1">
        <f t="array" ref="YF55">INDEX(YF$13:YF54,$B55+1,1)</f>
        <v>0</v>
      </c>
      <c r="YG55" s="535" cm="1">
        <f t="array" ref="YG55">INDEX(YG$13:YG54,$B55+1,1)</f>
        <v>0</v>
      </c>
      <c r="YH55" s="535" cm="1">
        <f t="array" ref="YH55">INDEX(YH$13:YH54,$B55+1,1)</f>
        <v>0</v>
      </c>
      <c r="YI55" s="535" cm="1">
        <f t="array" ref="YI55">INDEX(YI$13:YI54,$B55+1,1)</f>
        <v>0</v>
      </c>
      <c r="YJ55" s="535" cm="1">
        <f t="array" ref="YJ55">INDEX(YJ$13:YJ54,$B55+1,1)</f>
        <v>0</v>
      </c>
      <c r="YK55" s="535" cm="1">
        <f t="array" ref="YK55">INDEX(YK$13:YK54,$B55+1,1)</f>
        <v>0</v>
      </c>
      <c r="YL55" s="535" cm="1">
        <f t="array" ref="YL55">INDEX(YL$13:YL54,$B55+1,1)</f>
        <v>0</v>
      </c>
      <c r="YM55" s="535" cm="1">
        <f t="array" ref="YM55">INDEX(YM$13:YM54,$B55+1,1)</f>
        <v>0</v>
      </c>
      <c r="YN55" s="535" cm="1">
        <f t="array" ref="YN55">INDEX(YN$13:YN54,$B55+1,1)</f>
        <v>0</v>
      </c>
      <c r="YO55" s="535" cm="1">
        <f t="array" ref="YO55">INDEX(YO$13:YO54,$B55+1,1)</f>
        <v>0</v>
      </c>
      <c r="YP55" s="535" cm="1">
        <f t="array" ref="YP55">INDEX(YP$13:YP54,$B55+1,1)</f>
        <v>0</v>
      </c>
      <c r="YQ55" s="535" cm="1">
        <f t="array" ref="YQ55">INDEX(YQ$13:YQ54,$B55+1,1)</f>
        <v>0</v>
      </c>
      <c r="YR55" s="535" cm="1">
        <f t="array" ref="YR55">INDEX(YR$13:YR54,$B55+1,1)</f>
        <v>0</v>
      </c>
      <c r="YS55" s="535" cm="1">
        <f t="array" ref="YS55">INDEX(YS$13:YS54,$B55+1,1)</f>
        <v>0</v>
      </c>
      <c r="YT55" s="535" cm="1">
        <f t="array" ref="YT55">INDEX(YT$13:YT54,$B55+1,1)</f>
        <v>0</v>
      </c>
      <c r="YU55" s="535" cm="1">
        <f t="array" ref="YU55">INDEX(YU$13:YU54,$B55+1,1)</f>
        <v>0</v>
      </c>
      <c r="YV55" s="535" cm="1">
        <f t="array" ref="YV55">INDEX(YV$13:YV54,$B55+1,1)</f>
        <v>0</v>
      </c>
      <c r="YW55" s="535" cm="1">
        <f t="array" ref="YW55">INDEX(YW$13:YW54,$B55+1,1)</f>
        <v>0</v>
      </c>
      <c r="YX55" s="535" cm="1">
        <f t="array" ref="YX55">INDEX(YX$13:YX54,$B55+1,1)</f>
        <v>0</v>
      </c>
      <c r="YY55" s="535" cm="1">
        <f t="array" ref="YY55">INDEX(YY$13:YY54,$B55+1,1)</f>
        <v>0</v>
      </c>
      <c r="YZ55" s="535" cm="1">
        <f t="array" ref="YZ55">INDEX(YZ$13:YZ54,$B55+1,1)</f>
        <v>0</v>
      </c>
      <c r="ZA55" s="535" t="str" cm="1">
        <f t="array" ref="ZA55">INDEX(ZA$13:ZA54,$B55+1,1)</f>
        <v>-</v>
      </c>
      <c r="ZB55" s="18"/>
      <c r="ZC55" s="535" cm="1">
        <f t="array" ref="ZC55">INDEX(ZC$13:ZC54,$B55+1,1)</f>
        <v>0</v>
      </c>
      <c r="ZD55" s="535" cm="1">
        <f t="array" ref="ZD55">INDEX(ZD$13:ZD54,$B55+1,1)</f>
        <v>0</v>
      </c>
      <c r="ZE55" s="535" cm="1">
        <f t="array" ref="ZE55">INDEX(ZE$13:ZE54,$B55+1,1)</f>
        <v>0</v>
      </c>
      <c r="ZF55" s="535" t="str" cm="1">
        <f t="array" ref="ZF55">INDEX(ZF$13:ZF54,$B55+1,1)</f>
        <v>-</v>
      </c>
      <c r="ZG55" s="535" t="str" cm="1">
        <f t="array" ref="ZG55">INDEX(ZG$13:ZG54,$B55+1,1)</f>
        <v>-</v>
      </c>
      <c r="ZH55" s="535" t="str" cm="1">
        <f t="array" ref="ZH55">INDEX(ZH$13:ZH54,$B55+1,1)</f>
        <v>-</v>
      </c>
      <c r="ZI55" s="535" t="str" cm="1">
        <f t="array" ref="ZI55">INDEX(ZI$13:ZI54,$B55+1,1)</f>
        <v>-</v>
      </c>
      <c r="ZJ55" s="535" t="str" cm="1">
        <f t="array" ref="ZJ55">INDEX(ZJ$13:ZJ54,$B55+1,1)</f>
        <v>-</v>
      </c>
      <c r="ZK55" s="535" t="str" cm="1">
        <f t="array" ref="ZK55">INDEX(ZK$13:ZK54,$B55+1,1)</f>
        <v>-</v>
      </c>
      <c r="ZL55" s="535" t="str" cm="1">
        <f t="array" ref="ZL55">INDEX(ZL$13:ZL54,$B55+1,1)</f>
        <v>-</v>
      </c>
      <c r="ZM55" s="535" t="str" cm="1">
        <f t="array" ref="ZM55">INDEX(ZM$13:ZM54,$B55+1,1)</f>
        <v>-</v>
      </c>
      <c r="ZN55" s="535" t="str" cm="1">
        <f t="array" ref="ZN55">INDEX(ZN$13:ZN54,$B55+1,1)</f>
        <v>-</v>
      </c>
      <c r="ZO55" s="535" t="str" cm="1">
        <f t="array" ref="ZO55">INDEX(ZO$13:ZO54,$B55+1,1)</f>
        <v>-</v>
      </c>
      <c r="ZP55" s="535" t="str" cm="1">
        <f t="array" ref="ZP55">INDEX(ZP$13:ZP54,$B55+1,1)</f>
        <v>-</v>
      </c>
      <c r="ZQ55" s="535" t="str" cm="1">
        <f t="array" ref="ZQ55">INDEX(ZQ$13:ZQ54,$B55+1,1)</f>
        <v>-</v>
      </c>
      <c r="ZR55" s="535" t="str" cm="1">
        <f t="array" ref="ZR55">INDEX(ZR$13:ZR54,$B55+1,1)</f>
        <v>-</v>
      </c>
      <c r="ZS55" s="535" t="str" cm="1">
        <f t="array" ref="ZS55">INDEX(ZS$13:ZS54,$B55+1,1)</f>
        <v>-</v>
      </c>
      <c r="ZT55" s="535" t="str" cm="1">
        <f t="array" ref="ZT55">INDEX(ZT$13:ZT54,$B55+1,1)</f>
        <v>-</v>
      </c>
      <c r="ZU55" s="535" t="str" cm="1">
        <f t="array" ref="ZU55">INDEX(ZU$13:ZU54,$B55+1,1)</f>
        <v>-</v>
      </c>
      <c r="ZV55" s="535" t="str" cm="1">
        <f t="array" ref="ZV55">INDEX(ZV$13:ZV54,$B55+1,1)</f>
        <v>-</v>
      </c>
      <c r="ZW55" s="535" t="str" cm="1">
        <f t="array" ref="ZW55">INDEX(ZW$13:ZW54,$B55+1,1)</f>
        <v>-</v>
      </c>
      <c r="ZX55" s="18"/>
      <c r="ZY55" s="411" t="b">
        <f t="shared" ca="1" si="237"/>
        <v>0</v>
      </c>
      <c r="ZZ55" s="535" t="str" cm="1">
        <f t="array" ref="ZZ55">INDEX(ZZ$13:ZZ54,$B55+1,1)</f>
        <v>-</v>
      </c>
      <c r="AAA55" s="535" t="str" cm="1">
        <f t="array" ref="AAA55">INDEX(AAA$13:AAA54,$B55+1,1)</f>
        <v>-</v>
      </c>
      <c r="AAB55" s="535" t="str" cm="1">
        <f t="array" ref="AAB55">INDEX(AAB$13:AAB54,$B55+1,1)</f>
        <v>-</v>
      </c>
      <c r="AAC55" s="535" t="str" cm="1">
        <f t="array" ref="AAC55">INDEX(AAC$13:AAC54,$B55+1,1)</f>
        <v>-</v>
      </c>
      <c r="AAD55" s="535" cm="1">
        <f t="array" ref="AAD55">INDEX(AAD$13:AAD54,$B55+1,1)</f>
        <v>0</v>
      </c>
      <c r="AAE55" s="535" t="str" cm="1">
        <f t="array" ref="AAE55">INDEX(AAE$13:AAE54,$B55+1,1)</f>
        <v>-</v>
      </c>
      <c r="AAF55" s="535" t="str" cm="1">
        <f t="array" ref="AAF55">INDEX(AAF$13:AAF54,$B55+1,1)</f>
        <v>-</v>
      </c>
      <c r="AAG55" s="535" t="str" cm="1">
        <f t="array" ref="AAG55">INDEX(AAG$13:AAG54,$B55+1,1)</f>
        <v>-</v>
      </c>
      <c r="AAH55" s="535" t="str" cm="1">
        <f t="array" ref="AAH55">INDEX(AAH$13:AAH54,$B55+1,1)</f>
        <v>-</v>
      </c>
      <c r="AAI55" s="535" t="str" cm="1">
        <f t="array" ref="AAI55">INDEX(AAI$13:AAI54,$B55+1,1)</f>
        <v>-</v>
      </c>
      <c r="AAJ55" s="535" t="str" cm="1">
        <f t="array" ref="AAJ55">INDEX(AAJ$13:AAJ54,$B55+1,1)</f>
        <v>-</v>
      </c>
      <c r="AAK55" s="535" t="str" cm="1">
        <f t="array" ref="AAK55">INDEX(AAK$13:AAK54,$B55+1,1)</f>
        <v>-</v>
      </c>
      <c r="AAL55" s="535" t="str" cm="1">
        <f t="array" ref="AAL55">INDEX(AAL$13:AAL54,$B55+1,1)</f>
        <v>-</v>
      </c>
      <c r="AAM55" s="535" t="b" cm="1">
        <f t="array" ref="AAM55">INDEX(AAM$13:AAM54,$B55+1,1)</f>
        <v>1</v>
      </c>
      <c r="AAN55" s="535" t="str" cm="1">
        <f t="array" ref="AAN55">INDEX(AAN$13:AAN54,$B55+1,1)</f>
        <v>-</v>
      </c>
      <c r="AAO55" s="535" cm="1">
        <f t="array" ref="AAO55">INDEX(AAO$13:AAO54,$B55+1,1)</f>
        <v>0</v>
      </c>
      <c r="AAP55" s="535" cm="1">
        <f t="array" ref="AAP55">INDEX(AAP$13:AAP54,$B55+1,1)</f>
        <v>0</v>
      </c>
      <c r="AAQ55" s="535" cm="1">
        <f t="array" ref="AAQ55">INDEX(AAQ$13:AAQ54,$B55+1,1)</f>
        <v>0</v>
      </c>
      <c r="AAR55" s="18"/>
      <c r="AAS55" s="535" cm="1">
        <f t="array" ref="AAS55">INDEX(AAS$13:AAS54,$B55+1,1)</f>
        <v>50</v>
      </c>
      <c r="AAT55" s="535" cm="1">
        <f t="array" ref="AAT55">INDEX(AAT$13:AAT54,$B55+1,1)</f>
        <v>50</v>
      </c>
      <c r="AAU55" s="535" cm="1">
        <f t="array" ref="AAU55">INDEX(AAU$13:AAU54,$B55+1,1)</f>
        <v>50</v>
      </c>
      <c r="AAV55" s="535" cm="1">
        <f t="array" ref="AAV55">INDEX(AAV$13:AAV54,$B55+1,1)</f>
        <v>50</v>
      </c>
      <c r="AAW55" s="535" cm="1">
        <f t="array" ref="AAW55">INDEX(AAW$13:AAW54,$B55+1,1)</f>
        <v>1</v>
      </c>
      <c r="AAX55" s="535" cm="1">
        <f t="array" ref="AAX55">INDEX(AAX$13:AAX54,$B55+1,1)</f>
        <v>1</v>
      </c>
      <c r="AAY55" s="535" cm="1">
        <f t="array" ref="AAY55">INDEX(AAY$13:AAY54,$B55+1,1)</f>
        <v>1</v>
      </c>
      <c r="AAZ55" s="535" cm="1">
        <f t="array" ref="AAZ55">INDEX(AAZ$13:AAZ54,$B55+1,1)</f>
        <v>1</v>
      </c>
      <c r="ABA55" s="535" t="str" cm="1">
        <f t="array" ref="ABA55">INDEX(ABA$13:ABA54,$B55+1,1)</f>
        <v>-</v>
      </c>
      <c r="ABB55" s="535" t="str" cm="1">
        <f t="array" ref="ABB55">INDEX(ABB$13:ABB54,$B55+1,1)</f>
        <v>-</v>
      </c>
      <c r="ABC55" s="535" t="str" cm="1">
        <f t="array" ref="ABC55">INDEX(ABC$13:ABC54,$B55+1,1)</f>
        <v>-</v>
      </c>
      <c r="ABD55" s="535" t="str" cm="1">
        <f t="array" ref="ABD55">INDEX(ABD$13:ABD54,$B55+1,1)</f>
        <v>-</v>
      </c>
      <c r="ABE55" s="535" t="str" cm="1">
        <f t="array" ref="ABE55">INDEX(ABE$13:ABE54,$B55+1,1)</f>
        <v>-</v>
      </c>
      <c r="ABF55" s="535" t="str" cm="1">
        <f t="array" ref="ABF55">INDEX(ABF$13:ABF54,$B55+1,1)</f>
        <v>-</v>
      </c>
      <c r="ABG55" s="535" t="str" cm="1">
        <f t="array" ref="ABG55">INDEX(ABG$13:ABG54,$B55+1,1)</f>
        <v>-</v>
      </c>
      <c r="ABH55" s="18"/>
      <c r="ABI55" s="535" t="str" cm="1">
        <f t="array" ref="ABI55">INDEX(ABI$13:ABI54,$B55+1,1)</f>
        <v>-</v>
      </c>
      <c r="ABJ55" s="411">
        <f t="shared" si="187"/>
        <v>1</v>
      </c>
      <c r="ABK55" s="18"/>
      <c r="ABL55" s="535" t="str" cm="1">
        <f t="array" ref="ABL55">INDEX(ABL$13:ABL54,$B55+1,1)</f>
        <v>-</v>
      </c>
      <c r="ABM55" s="535" t="str" cm="1">
        <f t="array" ref="ABM55">INDEX(ABM$13:ABM54,$B55+1,1)</f>
        <v>-</v>
      </c>
      <c r="ABN55" s="535" t="str" cm="1">
        <f t="array" ref="ABN55">INDEX(ABN$13:ABN54,$B55+1,1)</f>
        <v>-</v>
      </c>
      <c r="ABO55" s="535" t="str" cm="1">
        <f t="array" ref="ABO55">INDEX(ABO$13:ABO54,$B55+1,1)</f>
        <v>-</v>
      </c>
      <c r="ABP55" s="535" t="str" cm="1">
        <f t="array" ref="ABP55">INDEX(ABP$13:ABP54,$B55+1,1)</f>
        <v>-</v>
      </c>
      <c r="ABQ55" s="535" t="str" cm="1">
        <f t="array" ref="ABQ55">INDEX(ABQ$13:ABQ54,$B55+1,1)</f>
        <v>-</v>
      </c>
      <c r="ABR55" s="535" t="str" cm="1">
        <f t="array" ref="ABR55">INDEX(ABR$13:ABR54,$B55+1,1)</f>
        <v>-</v>
      </c>
      <c r="ABS55" s="535" t="str" cm="1">
        <f t="array" ref="ABS55">INDEX(ABS$13:ABS54,$B55+1,1)</f>
        <v>-</v>
      </c>
      <c r="ABT55" s="535" t="str" cm="1">
        <f t="array" ref="ABT55">INDEX(ABT$13:ABT54,$B55+1,1)</f>
        <v>-</v>
      </c>
      <c r="ABU55" s="535" t="str" cm="1">
        <f t="array" ref="ABU55">INDEX(ABU$13:ABU54,$B55+1,1)</f>
        <v>-</v>
      </c>
      <c r="ABV55" s="535" t="str" cm="1">
        <f t="array" ref="ABV55">INDEX(ABV$13:ABV54,$B55+1,1)</f>
        <v>-</v>
      </c>
      <c r="ABW55" s="535" t="str" cm="1">
        <f t="array" ref="ABW55">INDEX(ABW$13:ABW54,$B55+1,1)</f>
        <v>-</v>
      </c>
      <c r="ABX55" s="535" t="str" cm="1">
        <f t="array" ref="ABX55">INDEX(ABX$13:ABX54,$B55+1,1)</f>
        <v>-</v>
      </c>
      <c r="ABY55" s="535" t="str" cm="1">
        <f t="array" ref="ABY55">INDEX(ABY$13:ABY54,$B55+1,1)</f>
        <v>-</v>
      </c>
      <c r="ABZ55" s="535" t="str" cm="1">
        <f t="array" ref="ABZ55">INDEX(ABZ$13:ABZ54,$B55+1,1)</f>
        <v>-</v>
      </c>
      <c r="ACA55" s="535" t="str" cm="1">
        <f t="array" ref="ACA55">INDEX(ACA$13:ACA54,$B55+1,1)</f>
        <v>-</v>
      </c>
      <c r="ACB55" s="535" t="str" cm="1">
        <f t="array" ref="ACB55">INDEX(ACB$13:ACB54,$B55+1,1)</f>
        <v>-</v>
      </c>
      <c r="ACC55" s="535" t="str" cm="1">
        <f t="array" ref="ACC55">INDEX(ACC$13:ACC54,$B55+1,1)</f>
        <v>-</v>
      </c>
      <c r="ACD55" s="535" t="str" cm="1">
        <f t="array" ref="ACD55">INDEX(ACD$13:ACD54,$B55+1,1)</f>
        <v>-</v>
      </c>
      <c r="ACE55" s="535" t="str" cm="1">
        <f t="array" ref="ACE55">INDEX(ACE$13:ACE54,$B55+1,1)</f>
        <v>-</v>
      </c>
      <c r="ACF55" s="535" t="str" cm="1">
        <f t="array" ref="ACF55">INDEX(ACF$13:ACF54,$B55+1,1)</f>
        <v>-</v>
      </c>
      <c r="ACG55" s="535" t="str" cm="1">
        <f t="array" ref="ACG55">INDEX(ACG$13:ACG54,$B55+1,1)</f>
        <v>-</v>
      </c>
      <c r="ACH55" s="535" t="str" cm="1">
        <f t="array" ref="ACH55">INDEX(ACH$13:ACH54,$B55+1,1)</f>
        <v>-</v>
      </c>
      <c r="ACI55" s="535" t="str" cm="1">
        <f t="array" ref="ACI55">INDEX(ACI$13:ACI54,$B55+1,1)</f>
        <v>-</v>
      </c>
      <c r="ACJ55" s="535" t="str" cm="1">
        <f t="array" ref="ACJ55">INDEX(ACJ$13:ACJ54,$B55+1,1)</f>
        <v>-</v>
      </c>
      <c r="ACK55" s="535" t="str" cm="1">
        <f t="array" ref="ACK55">INDEX(ACK$13:ACK54,$B55+1,1)</f>
        <v>-</v>
      </c>
      <c r="ACL55" s="535" t="str" cm="1">
        <f t="array" ref="ACL55">INDEX(ACL$13:ACL54,$B55+1,1)</f>
        <v>-</v>
      </c>
      <c r="ACM55" s="535" t="str" cm="1">
        <f t="array" ref="ACM55">INDEX(ACM$13:ACM54,$B55+1,1)</f>
        <v>-</v>
      </c>
      <c r="ACN55" s="535" t="str" cm="1">
        <f t="array" ref="ACN55">INDEX(ACN$13:ACN54,$B55+1,1)</f>
        <v>-</v>
      </c>
      <c r="ACO55" s="535" t="str" cm="1">
        <f t="array" ref="ACO55">INDEX(ACO$13:ACO54,$B55+1,1)</f>
        <v>-</v>
      </c>
      <c r="ACP55" s="535" t="str" cm="1">
        <f t="array" ref="ACP55">INDEX(ACP$13:ACP54,$B55+1,1)</f>
        <v>-</v>
      </c>
      <c r="ACQ55" s="535" t="str" cm="1">
        <f t="array" ref="ACQ55">INDEX(ACQ$13:ACQ54,$B55+1,1)</f>
        <v>-</v>
      </c>
      <c r="ACR55" s="535" cm="1">
        <f t="array" ref="ACR55">INDEX(ACR$13:ACR54,$B55+1,1)</f>
        <v>0</v>
      </c>
      <c r="ACS55" s="535" t="str" cm="1">
        <f t="array" ref="ACS55">INDEX(ACS$13:ACS54,$B55+1,1)</f>
        <v>-</v>
      </c>
      <c r="ACT55" s="535" t="str" cm="1">
        <f t="array" ref="ACT55">INDEX(ACT$13:ACT54,$B55+1,1)</f>
        <v>-</v>
      </c>
      <c r="ACU55" s="535" t="str" cm="1">
        <f t="array" ref="ACU55">INDEX(ACU$13:ACU54,$B55+1,1)</f>
        <v>-</v>
      </c>
      <c r="ACV55" s="535" t="str" cm="1">
        <f t="array" ref="ACV55">INDEX(ACV$13:ACV54,$B55+1,1)</f>
        <v>-</v>
      </c>
      <c r="ACW55" s="535" t="str" cm="1">
        <f t="array" ref="ACW55">INDEX(ACW$13:ACW54,$B55+1,1)</f>
        <v>-</v>
      </c>
      <c r="ACX55" s="535" cm="1">
        <f t="array" ref="ACX55">INDEX(ACX$13:ACX54,$B55+1,1)</f>
        <v>0</v>
      </c>
      <c r="ACY55" s="535" t="str" cm="1">
        <f t="array" ref="ACY55">INDEX(ACY$13:ACY54,$B55+1,1)</f>
        <v>-</v>
      </c>
      <c r="ACZ55" s="535" t="str" cm="1">
        <f t="array" ref="ACZ55">INDEX(ACZ$13:ACZ54,$B55+1,1)</f>
        <v>-</v>
      </c>
      <c r="ADA55" s="535" t="str" cm="1">
        <f t="array" ref="ADA55">INDEX(ADA$13:ADA54,$B55+1,1)</f>
        <v>-</v>
      </c>
      <c r="ADB55" s="535" cm="1">
        <f t="array" ref="ADB55">INDEX(ADB$13:ADB54,$B55+1,1)</f>
        <v>1</v>
      </c>
      <c r="ADC55" s="535" cm="1">
        <f t="array" ref="ADC55">INDEX(ADC$13:ADC54,$B55+1,1)</f>
        <v>1</v>
      </c>
      <c r="ADD55" s="535" t="str" cm="1">
        <f t="array" ref="ADD55">INDEX(ADD$13:ADD54,$B55+1,1)</f>
        <v>-</v>
      </c>
      <c r="ADE55" s="535" t="str" cm="1">
        <f t="array" ref="ADE55">INDEX(ADE$13:ADE54,$B55+1,1)</f>
        <v>-</v>
      </c>
      <c r="ADF55" s="535" t="str" cm="1">
        <f t="array" ref="ADF55">INDEX(ADF$13:ADF54,$B55+1,1)</f>
        <v>-</v>
      </c>
      <c r="ADG55" s="535" t="str" cm="1">
        <f t="array" ref="ADG55">INDEX(ADG$13:ADG54,$B55+1,1)</f>
        <v>-</v>
      </c>
      <c r="ADH55" s="535" t="str" cm="1">
        <f t="array" ref="ADH55">INDEX(ADH$13:ADH54,$B55+1,1)</f>
        <v>-</v>
      </c>
      <c r="ADI55" s="535" t="str" cm="1">
        <f t="array" ref="ADI55">INDEX(ADI$13:ADI54,$B55+1,1)</f>
        <v>-</v>
      </c>
      <c r="ADJ55" s="535" t="str" cm="1">
        <f t="array" ref="ADJ55">INDEX(ADJ$13:ADJ54,$B55+1,1)</f>
        <v>-</v>
      </c>
      <c r="ADK55" s="535" t="str" cm="1">
        <f t="array" ref="ADK55">INDEX(ADK$13:ADK54,$B55+1,1)</f>
        <v>-</v>
      </c>
      <c r="ADL55" s="535" t="str" cm="1">
        <f t="array" ref="ADL55">INDEX(ADL$13:ADL54,$B55+1,1)</f>
        <v>-</v>
      </c>
      <c r="ADM55" s="535" t="str" cm="1">
        <f t="array" ref="ADM55">INDEX(ADM$13:ADM54,$B55+1,1)</f>
        <v>-</v>
      </c>
      <c r="ADN55" s="535" t="str" cm="1">
        <f t="array" ref="ADN55">INDEX(ADN$13:ADN54,$B55+1,1)</f>
        <v>-</v>
      </c>
      <c r="ADO55" s="535" t="str" cm="1">
        <f t="array" ref="ADO55">INDEX(ADO$13:ADO54,$B55+1,1)</f>
        <v>-</v>
      </c>
      <c r="ADP55" s="535" t="str" cm="1">
        <f t="array" ref="ADP55">INDEX(ADP$13:ADP54,$B55+1,1)</f>
        <v>-</v>
      </c>
      <c r="ADQ55" s="18"/>
      <c r="ADR55" s="22" t="str">
        <f t="shared" si="239"/>
        <v>-</v>
      </c>
      <c r="ADS55" s="535" t="str" cm="1">
        <f t="array" ref="ADS55">INDEX(ADS$13:ADS54,$B55+1,1)</f>
        <v>-</v>
      </c>
      <c r="ADT55" s="535" t="str" cm="1">
        <f t="array" ref="ADT55">INDEX(ADT$13:ADT54,$B55+1,1)</f>
        <v>-</v>
      </c>
      <c r="ADU55" s="535" t="str" cm="1">
        <f t="array" ref="ADU55">INDEX(ADU$13:ADU54,$B55+1,1)</f>
        <v>-</v>
      </c>
      <c r="ADV55" s="535" t="str" cm="1">
        <f t="array" ref="ADV55">INDEX(ADV$13:ADV54,$B55+1,1)</f>
        <v>-</v>
      </c>
      <c r="ADW55" s="535" t="str" cm="1">
        <f t="array" ref="ADW55">INDEX(ADW$13:ADW54,$B55+1,1)</f>
        <v>-</v>
      </c>
      <c r="ADX55" s="535" t="str" cm="1">
        <f t="array" ref="ADX55">INDEX(ADX$13:ADX54,$B55+1,1)</f>
        <v>-</v>
      </c>
      <c r="ADY55" s="535" t="str" cm="1">
        <f t="array" ref="ADY55">INDEX(ADY$13:ADY54,$B55+1,1)</f>
        <v>-</v>
      </c>
      <c r="ADZ55" s="535" t="str" cm="1">
        <f t="array" ref="ADZ55">INDEX(ADZ$13:ADZ54,$B55+1,1)</f>
        <v>-</v>
      </c>
      <c r="AEA55" s="535" t="str" cm="1">
        <f t="array" ref="AEA55">INDEX(AEA$13:AEA54,$B55+1,1)</f>
        <v>-</v>
      </c>
      <c r="AEB55" s="535" t="str" cm="1">
        <f t="array" ref="AEB55">INDEX(AEB$13:AEB54,$B55+1,1)</f>
        <v>-</v>
      </c>
      <c r="AEC55" s="535" t="str" cm="1">
        <f t="array" ref="AEC55">INDEX(AEC$13:AEC54,$B55+1,1)</f>
        <v>-</v>
      </c>
      <c r="AED55" s="535" t="str" cm="1">
        <f t="array" ref="AED55">INDEX(AED$13:AED54,$B55+1,1)</f>
        <v>-</v>
      </c>
      <c r="AEE55" s="535" t="str" cm="1">
        <f t="array" ref="AEE55">INDEX(AEE$13:AEE54,$B55+1,1)</f>
        <v>-</v>
      </c>
      <c r="AEF55" s="535" t="str" cm="1">
        <f t="array" ref="AEF55">INDEX(AEF$13:AEF54,$B55+1,1)</f>
        <v>-</v>
      </c>
      <c r="AEG55" s="535" t="str" cm="1">
        <f t="array" ref="AEG55">INDEX(AEG$13:AEG54,$B55+1,1)</f>
        <v>-</v>
      </c>
      <c r="AEH55" s="535" t="str" cm="1">
        <f t="array" ref="AEH55">INDEX(AEH$13:AEH54,$B55+1,1)</f>
        <v>-</v>
      </c>
      <c r="AEI55" s="535" t="str" cm="1">
        <f t="array" ref="AEI55">INDEX(AEI$13:AEI54,$B55+1,1)</f>
        <v>-</v>
      </c>
      <c r="AEJ55" s="535" t="str" cm="1">
        <f t="array" ref="AEJ55">INDEX(AEJ$13:AEJ54,$B55+1,1)</f>
        <v>-</v>
      </c>
      <c r="AEK55" s="535" t="str" cm="1">
        <f t="array" ref="AEK55">INDEX(AEK$13:AEK54,$B55+1,1)</f>
        <v>-</v>
      </c>
      <c r="AEL55" s="535" t="str" cm="1">
        <f t="array" ref="AEL55">INDEX(AEL$13:AEL54,$B55+1,1)</f>
        <v>-</v>
      </c>
      <c r="AEM55" s="535" t="str" cm="1">
        <f t="array" ref="AEM55">INDEX(AEM$13:AEM54,$B55+1,1)</f>
        <v>-</v>
      </c>
      <c r="AEN55" s="535" t="str" cm="1">
        <f t="array" ref="AEN55">INDEX(AEN$13:AEN54,$B55+1,1)</f>
        <v>-</v>
      </c>
      <c r="AEO55" s="535" t="str" cm="1">
        <f t="array" ref="AEO55">INDEX(AEO$13:AEO54,$B55+1,1)</f>
        <v>-</v>
      </c>
      <c r="AEP55" s="535" t="str" cm="1">
        <f t="array" ref="AEP55">INDEX(AEP$13:AEP54,$B55+1,1)</f>
        <v>-</v>
      </c>
      <c r="AEQ55" s="535" t="str" cm="1">
        <f t="array" ref="AEQ55">INDEX(AEQ$13:AEQ54,$B55+1,1)</f>
        <v>-</v>
      </c>
      <c r="AER55" s="535" t="str" cm="1">
        <f t="array" ref="AER55">INDEX(AER$13:AER54,$B55+1,1)</f>
        <v>-</v>
      </c>
      <c r="AES55" s="535" t="str" cm="1">
        <f t="array" ref="AES55">INDEX(AES$13:AES54,$B55+1,1)</f>
        <v>-</v>
      </c>
      <c r="AET55" s="535" t="str" cm="1">
        <f t="array" ref="AET55">INDEX(AET$13:AET54,$B55+1,1)</f>
        <v>-</v>
      </c>
      <c r="AEU55" s="535" t="str" cm="1">
        <f t="array" ref="AEU55">INDEX(AEU$13:AEU54,$B55+1,1)</f>
        <v>-</v>
      </c>
      <c r="AEV55" s="22" t="str">
        <f t="shared" si="240"/>
        <v>-</v>
      </c>
      <c r="AEW55" s="535" t="str" cm="1">
        <f t="array" ref="AEW55">INDEX(AEW$13:AEW54,$B55+1,1)</f>
        <v>-</v>
      </c>
      <c r="AEX55" s="535" t="str" cm="1">
        <f t="array" ref="AEX55">INDEX(AEX$13:AEX54,$B55+1,1)</f>
        <v>-</v>
      </c>
      <c r="AEY55" s="535" t="str" cm="1">
        <f t="array" ref="AEY55">INDEX(AEY$13:AEY54,$B55+1,1)</f>
        <v>-</v>
      </c>
      <c r="AEZ55" s="535" t="str" cm="1">
        <f t="array" ref="AEZ55">INDEX(AEZ$13:AEZ54,$B55+1,1)</f>
        <v>-</v>
      </c>
      <c r="AFA55" s="535" t="str" cm="1">
        <f t="array" ref="AFA55">INDEX(AFA$13:AFA54,$B55+1,1)</f>
        <v>-</v>
      </c>
      <c r="AFB55" s="535" t="str" cm="1">
        <f t="array" ref="AFB55">INDEX(AFB$13:AFB54,$B55+1,1)</f>
        <v>-</v>
      </c>
      <c r="AFC55" s="535" t="str" cm="1">
        <f t="array" ref="AFC55">INDEX(AFC$13:AFC54,$B55+1,1)</f>
        <v>-</v>
      </c>
      <c r="AFD55" s="535" t="str" cm="1">
        <f t="array" ref="AFD55">INDEX(AFD$13:AFD54,$B55+1,1)</f>
        <v>-</v>
      </c>
      <c r="AFE55" s="535" t="str" cm="1">
        <f t="array" ref="AFE55">INDEX(AFE$13:AFE54,$B55+1,1)</f>
        <v>-</v>
      </c>
      <c r="AFF55" s="535" t="str" cm="1">
        <f t="array" ref="AFF55">INDEX(AFF$13:AFF54,$B55+1,1)</f>
        <v>-</v>
      </c>
      <c r="AFG55" s="535" t="str" cm="1">
        <f t="array" ref="AFG55">INDEX(AFG$13:AFG54,$B55+1,1)</f>
        <v>-</v>
      </c>
      <c r="AFH55" s="535" t="str" cm="1">
        <f t="array" ref="AFH55">INDEX(AFH$13:AFH54,$B55+1,1)</f>
        <v>-</v>
      </c>
      <c r="AFI55" s="535" t="str" cm="1">
        <f t="array" ref="AFI55">INDEX(AFI$13:AFI54,$B55+1,1)</f>
        <v>-</v>
      </c>
      <c r="AFJ55" s="535" t="str" cm="1">
        <f t="array" ref="AFJ55">INDEX(AFJ$13:AFJ54,$B55+1,1)</f>
        <v>-</v>
      </c>
      <c r="AFK55" s="535" t="str" cm="1">
        <f t="array" ref="AFK55">INDEX(AFK$13:AFK54,$B55+1,1)</f>
        <v>-</v>
      </c>
      <c r="AFL55" s="535" t="str" cm="1">
        <f t="array" ref="AFL55">INDEX(AFL$13:AFL54,$B55+1,1)</f>
        <v>-</v>
      </c>
      <c r="AFM55" s="535" t="str" cm="1">
        <f t="array" ref="AFM55">INDEX(AFM$13:AFM54,$B55+1,1)</f>
        <v>-</v>
      </c>
      <c r="AFN55" s="535" t="str" cm="1">
        <f t="array" ref="AFN55">INDEX(AFN$13:AFN54,$B55+1,1)</f>
        <v>-</v>
      </c>
      <c r="AFO55" s="535" t="str" cm="1">
        <f t="array" ref="AFO55">INDEX(AFO$13:AFO54,$B55+1,1)</f>
        <v>-</v>
      </c>
      <c r="AFP55" s="535" t="str" cm="1">
        <f t="array" ref="AFP55">INDEX(AFP$13:AFP54,$B55+1,1)</f>
        <v>-</v>
      </c>
      <c r="AFQ55" s="535" t="str" cm="1">
        <f t="array" ref="AFQ55">INDEX(AFQ$13:AFQ54,$B55+1,1)</f>
        <v>-</v>
      </c>
      <c r="AFR55" s="535" t="str" cm="1">
        <f t="array" ref="AFR55">INDEX(AFR$13:AFR54,$B55+1,1)</f>
        <v>-</v>
      </c>
      <c r="AFS55" s="535" t="str" cm="1">
        <f t="array" ref="AFS55">INDEX(AFS$13:AFS54,$B55+1,1)</f>
        <v>-</v>
      </c>
      <c r="AFT55" s="535" t="str" cm="1">
        <f t="array" ref="AFT55">INDEX(AFT$13:AFT54,$B55+1,1)</f>
        <v>-</v>
      </c>
      <c r="AFU55" s="535" t="str" cm="1">
        <f t="array" ref="AFU55">INDEX(AFU$13:AFU54,$B55+1,1)</f>
        <v>-</v>
      </c>
      <c r="AFV55" s="535" t="str" cm="1">
        <f t="array" ref="AFV55">INDEX(AFV$13:AFV54,$B55+1,1)</f>
        <v>-</v>
      </c>
      <c r="AFW55" s="535" t="str" cm="1">
        <f t="array" ref="AFW55">INDEX(AFW$13:AFW54,$B55+1,1)</f>
        <v>-</v>
      </c>
      <c r="AFX55" s="535" t="str" cm="1">
        <f t="array" ref="AFX55">INDEX(AFX$13:AFX54,$B55+1,1)</f>
        <v>-</v>
      </c>
      <c r="AFY55" s="535" t="str" cm="1">
        <f t="array" ref="AFY55">INDEX(AFY$13:AFY54,$B55+1,1)</f>
        <v>-</v>
      </c>
      <c r="AFZ55" s="535" t="str" cm="1">
        <f t="array" ref="AFZ55">INDEX(AFZ$13:AFZ54,$B55+1,1)</f>
        <v>-</v>
      </c>
      <c r="AGA55" s="535" t="str" cm="1">
        <f t="array" ref="AGA55">INDEX(AGA$13:AGA54,$B55+1,1)</f>
        <v>-</v>
      </c>
      <c r="AGB55" s="535" t="str" cm="1">
        <f t="array" ref="AGB55">INDEX(AGB$13:AGB54,$B55+1,1)</f>
        <v>-</v>
      </c>
      <c r="AGC55" s="535" t="str" cm="1">
        <f t="array" ref="AGC55">INDEX(AGC$13:AGC54,$B55+1,1)</f>
        <v>-</v>
      </c>
      <c r="AGD55" s="535" t="str" cm="1">
        <f t="array" ref="AGD55">INDEX(AGD$13:AGD54,$B55+1,1)</f>
        <v>-</v>
      </c>
      <c r="AGE55" s="535" t="str" cm="1">
        <f t="array" ref="AGE55">INDEX(AGE$13:AGE54,$B55+1,1)</f>
        <v>-</v>
      </c>
      <c r="AGF55" s="535" t="str" cm="1">
        <f t="array" ref="AGF55">INDEX(AGF$13:AGF54,$B55+1,1)</f>
        <v>-</v>
      </c>
      <c r="AGG55" s="535" t="str" cm="1">
        <f t="array" ref="AGG55">INDEX(AGG$13:AGG54,$B55+1,1)</f>
        <v>-</v>
      </c>
      <c r="AGH55" s="535" t="str" cm="1">
        <f t="array" ref="AGH55">INDEX(AGH$13:AGH54,$B55+1,1)</f>
        <v>-</v>
      </c>
      <c r="AGI55" s="535" t="str" cm="1">
        <f t="array" ref="AGI55">INDEX(AGI$13:AGI54,$B55+1,1)</f>
        <v>-</v>
      </c>
      <c r="AGJ55" s="535" t="str" cm="1">
        <f t="array" ref="AGJ55">INDEX(AGJ$13:AGJ54,$B55+1,1)</f>
        <v>-</v>
      </c>
      <c r="AGK55" s="535" t="str" cm="1">
        <f t="array" ref="AGK55">INDEX(AGK$13:AGK54,$B55+1,1)</f>
        <v>-</v>
      </c>
      <c r="AGL55" s="535" t="str" cm="1">
        <f t="array" ref="AGL55">INDEX(AGL$13:AGL54,$B55+1,1)</f>
        <v>-</v>
      </c>
      <c r="AGM55" s="535" t="str" cm="1">
        <f t="array" ref="AGM55">INDEX(AGM$13:AGM54,$B55+1,1)</f>
        <v>-</v>
      </c>
      <c r="AGN55" s="535" t="str" cm="1">
        <f t="array" ref="AGN55">INDEX(AGN$13:AGN54,$B55+1,1)</f>
        <v>-</v>
      </c>
      <c r="AGO55" s="535" t="str" cm="1">
        <f t="array" ref="AGO55">INDEX(AGO$13:AGO54,$B55+1,1)</f>
        <v>-</v>
      </c>
      <c r="AGP55" s="535" t="str" cm="1">
        <f t="array" ref="AGP55">INDEX(AGP$13:AGP54,$B55+1,1)</f>
        <v>-</v>
      </c>
      <c r="AGQ55" s="535" t="str" cm="1">
        <f t="array" ref="AGQ55">INDEX(AGQ$13:AGQ54,$B55+1,1)</f>
        <v>-</v>
      </c>
      <c r="AGR55" s="535" t="str" cm="1">
        <f t="array" ref="AGR55">INDEX(AGR$13:AGR54,$B55+1,1)</f>
        <v>-</v>
      </c>
      <c r="AGS55" s="535" t="str" cm="1">
        <f t="array" ref="AGS55">INDEX(AGS$13:AGS54,$B55+1,1)</f>
        <v>-</v>
      </c>
      <c r="AGT55" s="535" t="str" cm="1">
        <f t="array" ref="AGT55">INDEX(AGT$13:AGT54,$B55+1,1)</f>
        <v>-</v>
      </c>
      <c r="AGU55" s="535" t="str" cm="1">
        <f t="array" ref="AGU55">INDEX(AGU$13:AGU54,$B55+1,1)</f>
        <v>-</v>
      </c>
      <c r="AGV55" s="535" t="str" cm="1">
        <f t="array" ref="AGV55">INDEX(AGV$13:AGV54,$B55+1,1)</f>
        <v>-</v>
      </c>
      <c r="AGW55" s="535" t="str" cm="1">
        <f t="array" ref="AGW55">INDEX(AGW$13:AGW54,$B55+1,1)</f>
        <v>-</v>
      </c>
      <c r="AGX55" s="535" t="str" cm="1">
        <f t="array" ref="AGX55">INDEX(AGX$13:AGX54,$B55+1,1)</f>
        <v>-</v>
      </c>
      <c r="AGY55" s="535" t="str" cm="1">
        <f t="array" ref="AGY55">INDEX(AGY$13:AGY54,$B55+1,1)</f>
        <v>-</v>
      </c>
      <c r="AGZ55" s="535" t="str" cm="1">
        <f t="array" ref="AGZ55">INDEX(AGZ$13:AGZ54,$B55+1,1)</f>
        <v>-</v>
      </c>
      <c r="AHA55" s="535" t="str" cm="1">
        <f t="array" ref="AHA55">INDEX(AHA$13:AHA54,$B55+1,1)</f>
        <v>-</v>
      </c>
      <c r="AHB55" s="535" t="str" cm="1">
        <f t="array" ref="AHB55">INDEX(AHB$13:AHB54,$B55+1,1)</f>
        <v>-</v>
      </c>
      <c r="AHC55" s="535" t="str" cm="1">
        <f t="array" ref="AHC55">INDEX(AHC$13:AHC54,$B55+1,1)</f>
        <v>-</v>
      </c>
      <c r="AHD55" s="535" cm="1">
        <f t="array" ref="AHD55">INDEX(AHD$13:AHD54,$B55+1,1)</f>
        <v>0</v>
      </c>
      <c r="AHE55" s="483">
        <v>0</v>
      </c>
    </row>
    <row r="56" spans="1:889" outlineLevel="1">
      <c r="A56" s="18">
        <f t="shared" si="241"/>
        <v>43</v>
      </c>
      <c r="B56" s="18">
        <f>$A$55</f>
        <v>42</v>
      </c>
      <c r="C56">
        <v>10</v>
      </c>
      <c r="D56" s="17" t="str" cm="1">
        <f t="array" ref="D56">INDEX(D$13:D55,$B56+1,1)</f>
        <v>GSW</v>
      </c>
      <c r="E56" t="b">
        <v>1</v>
      </c>
      <c r="F56" t="b">
        <v>0</v>
      </c>
      <c r="G56" t="b">
        <v>1</v>
      </c>
      <c r="H56" s="18"/>
      <c r="I56" s="535" cm="1">
        <f t="array" ref="I56">INDEX(I$13:I55,$B56+1,1)</f>
        <v>0</v>
      </c>
      <c r="J56" s="535" cm="1">
        <f t="array" ref="J56">INDEX(J$13:J55,$B56+1,1)</f>
        <v>0</v>
      </c>
      <c r="K56" s="535" cm="1">
        <f t="array" ref="K56">INDEX(K$13:K55,$B56+1,1)</f>
        <v>0</v>
      </c>
      <c r="L56" s="535" cm="1">
        <f t="array" ref="L56">INDEX(L$13:L55,$B56+1,1)</f>
        <v>2</v>
      </c>
      <c r="M56" s="535" cm="1">
        <f t="array" ref="M56">INDEX(M$13:M55,$B56+1,1)</f>
        <v>0</v>
      </c>
      <c r="N56" s="535" cm="1">
        <f t="array" ref="N56">INDEX(N$13:N55,$B56+1,1)</f>
        <v>3</v>
      </c>
      <c r="O56" s="535" cm="1">
        <f t="array" ref="O56">INDEX(O$13:O55,$B56+1,1)</f>
        <v>2</v>
      </c>
      <c r="P56" s="535" cm="1">
        <f t="array" ref="P56">INDEX(P$13:P55,$B56+1,1)</f>
        <v>0</v>
      </c>
      <c r="Q56" s="535" cm="1">
        <f t="array" ref="Q56">INDEX(Q$13:Q55,$B56+1,1)</f>
        <v>0</v>
      </c>
      <c r="R56" s="535" cm="1">
        <f t="array" ref="R56">INDEX(R$13:R55,$B56+1,1)</f>
        <v>1</v>
      </c>
      <c r="S56" s="535" cm="1">
        <f t="array" ref="S56">INDEX(S$13:S55,$B56+1,1)</f>
        <v>0</v>
      </c>
      <c r="T56" s="411">
        <f t="shared" si="149"/>
        <v>2</v>
      </c>
      <c r="U56" s="411">
        <f t="shared" si="150"/>
        <v>2</v>
      </c>
      <c r="V56" s="411">
        <f t="shared" si="230"/>
        <v>2</v>
      </c>
      <c r="W56" s="773" t="b">
        <f t="shared" si="215"/>
        <v>0</v>
      </c>
      <c r="X56" s="772" t="b">
        <f t="shared" si="225"/>
        <v>1</v>
      </c>
      <c r="Y56" s="772" t="b">
        <f t="shared" si="225"/>
        <v>1</v>
      </c>
      <c r="Z56" s="791" t="b" cm="1">
        <f t="array" ref="Z56">INDEX(Z$13:Z55,$B56+1,1)</f>
        <v>0</v>
      </c>
      <c r="AA56" s="411">
        <f t="shared" si="153"/>
        <v>6</v>
      </c>
      <c r="AB56" s="411">
        <f t="shared" si="154"/>
        <v>6</v>
      </c>
      <c r="AC56" s="411"/>
      <c r="AD56" s="411">
        <f t="shared" si="155"/>
        <v>6</v>
      </c>
      <c r="AE56" s="111"/>
      <c r="AF56" s="111"/>
      <c r="AG56" s="111"/>
      <c r="AH56" s="111"/>
      <c r="AI56" s="535" cm="1">
        <f t="array" ref="AI56">INDEX(AI$13:AI55,$B56+1,1)</f>
        <v>2</v>
      </c>
      <c r="AJ56" s="535" cm="1">
        <f t="array" ref="AJ56">INDEX(AJ$13:AJ55,$B56+1,1)</f>
        <v>1</v>
      </c>
      <c r="AK56" s="535" cm="1">
        <f t="array" ref="AK56">INDEX(AK$13:AK55,$B56+1,1)</f>
        <v>2</v>
      </c>
      <c r="AL56" s="18"/>
      <c r="AM56" s="535" cm="1">
        <f t="array" ref="AM56">INDEX(AM$13:AM55,$B56+1,1)</f>
        <v>0</v>
      </c>
      <c r="AN56" s="811" t="b" cm="1">
        <f t="array" ref="AN56">INDEX(AN$13:AN55,$B56+1,1)</f>
        <v>0</v>
      </c>
      <c r="AO56" s="535" t="str" cm="1">
        <f t="array" ref="AO56">INDEX(AO$13:AO55,$B56+1,1)</f>
        <v/>
      </c>
      <c r="AP56" s="535" t="str" cm="1">
        <f t="array" ref="AP56">INDEX(AP$13:AP55,$B56+1,1)</f>
        <v/>
      </c>
      <c r="AQ56" s="535" cm="1">
        <f t="array" ref="AQ56">INDEX(AQ$13:AQ55,$B56+1,1)</f>
        <v>1</v>
      </c>
      <c r="AR56" s="535" cm="1">
        <f t="array" ref="AR56">INDEX(AR$13:AR55,$B56+1,1)</f>
        <v>1</v>
      </c>
      <c r="AS56" s="111"/>
      <c r="AT56" s="111"/>
      <c r="AU56" s="111"/>
      <c r="AV56" s="111"/>
      <c r="AW56" s="111"/>
      <c r="AX56" s="111"/>
      <c r="AY56" s="111"/>
      <c r="AZ56" s="111"/>
      <c r="BA56" s="18"/>
      <c r="BB56" s="18"/>
      <c r="BC56" s="200" t="str">
        <f>CHOOSE($K56+1,"CSIRO","MU","NFS")&amp;" Optimum feed supply"</f>
        <v>CSIRO Optimum feed supply</v>
      </c>
      <c r="BD56" s="8" t="str">
        <f ca="1">IF(COUNTIF($BC$13:$BC56,$BC56)=1,"-","Dup")</f>
        <v>-</v>
      </c>
      <c r="BE56" s="18"/>
      <c r="BF56" s="535" t="b" cm="1">
        <f t="array" ref="BF56">INDEX(BF$13:BF55,$B56+1,1)</f>
        <v>1</v>
      </c>
      <c r="BG56" s="535" t="b" cm="1">
        <f t="array" ref="BG56">INDEX(BG$13:BG55,$B56+1,1)</f>
        <v>1</v>
      </c>
      <c r="BH56" s="535" t="b" cm="1">
        <f t="array" ref="BH56">INDEX(BH$13:BH55,$B56+1,1)</f>
        <v>1</v>
      </c>
      <c r="BI56" s="535" t="b" cm="1">
        <f t="array" ref="BI56">INDEX(BI$13:BI55,$B56+1,1)</f>
        <v>1</v>
      </c>
      <c r="BJ56" s="535" t="b" cm="1">
        <f t="array" ref="BJ56">INDEX(BJ$13:BJ55,$B56+1,1)</f>
        <v>1</v>
      </c>
      <c r="BK56" s="535" t="b" cm="1">
        <f t="array" ref="BK56">INDEX(BK$13:BK55,$B56+1,1)</f>
        <v>1</v>
      </c>
      <c r="BL56" s="535" t="b" cm="1">
        <f t="array" ref="BL56">INDEX(BL$13:BL55,$B56+1,1)</f>
        <v>1</v>
      </c>
      <c r="BM56" s="535" t="b" cm="1">
        <f t="array" ref="BM56">INDEX(BM$13:BM55,$B56+1,1)</f>
        <v>1</v>
      </c>
      <c r="BN56" s="535" t="b" cm="1">
        <f t="array" ref="BN56">INDEX(BN$13:BN55,$B56+1,1)</f>
        <v>1</v>
      </c>
      <c r="BO56" s="18"/>
      <c r="BP56" s="535" t="b" cm="1">
        <f t="array" ref="BP56">INDEX(BP$13:BP55,$B56+1,1)</f>
        <v>1</v>
      </c>
      <c r="BQ56" s="535" t="str" cm="1">
        <f t="array" ref="BQ56">INDEX(BQ$13:BQ55,$B56+1,1)</f>
        <v>-</v>
      </c>
      <c r="BR56" s="535" t="b" cm="1">
        <f t="array" ref="BR56">INDEX(BR$13:BR55,$B56+1,1)</f>
        <v>0</v>
      </c>
      <c r="BS56" s="535" t="str" cm="1">
        <f t="array" ref="BS56">INDEX(BS$13:BS55,$B56+1,1)</f>
        <v>-</v>
      </c>
      <c r="BT56" s="535" t="str" cm="1">
        <f t="array" ref="BT56">INDEX(BT$13:BT55,$B56+1,1)</f>
        <v>-</v>
      </c>
      <c r="BU56" s="535" t="str" cm="1">
        <f t="array" ref="BU56">INDEX(BU$13:BU55,$B56+1,1)</f>
        <v>-</v>
      </c>
      <c r="BV56" s="535" t="str" cm="1">
        <f t="array" ref="BV56">INDEX(BV$13:BV55,$B56+1,1)</f>
        <v>-</v>
      </c>
      <c r="BW56" s="535" t="str" cm="1">
        <f t="array" ref="BW56">INDEX(BW$13:BW55,$B56+1,1)</f>
        <v>-</v>
      </c>
      <c r="BX56" s="535" t="str" cm="1">
        <f t="array" ref="BX56">INDEX(BX$13:BX55,$B56+1,1)</f>
        <v>-</v>
      </c>
      <c r="BY56" s="535" t="str" cm="1">
        <f t="array" ref="BY56">INDEX(BY$13:BY55,$B56+1,1)</f>
        <v>-</v>
      </c>
      <c r="BZ56" s="535" t="str" cm="1">
        <f t="array" ref="BZ56">INDEX(BZ$13:BZ55,$B56+1,1)</f>
        <v>-</v>
      </c>
      <c r="CA56" s="535" t="str" cm="1">
        <f t="array" ref="CA56">INDEX(CA$13:CA55,$B56+1,1)</f>
        <v>-</v>
      </c>
      <c r="CB56" s="535" t="b" cm="1">
        <f t="array" ref="CB56">INDEX(CB$13:CB55,$B56+1,1)</f>
        <v>0</v>
      </c>
      <c r="CC56" s="535" cm="1">
        <f t="array" ref="CC56">INDEX(CC$13:CC55,$B56+1,1)</f>
        <v>0</v>
      </c>
      <c r="CD56" s="535" t="str" cm="1">
        <f t="array" ref="CD56">INDEX(CD$13:CD55,$B56+1,1)</f>
        <v>-</v>
      </c>
      <c r="CE56" s="535" t="str" cm="1">
        <f t="array" ref="CE56">INDEX(CE$13:CE55,$B56+1,1)</f>
        <v>-</v>
      </c>
      <c r="CF56" s="535" t="str" cm="1">
        <f t="array" ref="CF56">INDEX(CF$13:CF55,$B56+1,1)</f>
        <v>-</v>
      </c>
      <c r="CG56" s="535" t="b" cm="1">
        <f t="array" ref="CG56">INDEX(CG$13:CG55,$B56+1,1)</f>
        <v>1</v>
      </c>
      <c r="CH56" s="535" t="str" cm="1">
        <f t="array" ref="CH56">INDEX(CH$13:CH55,$B56+1,1)</f>
        <v>-</v>
      </c>
      <c r="CI56" s="535" t="str" cm="1">
        <f t="array" ref="CI56">INDEX(CI$13:CI55,$B56+1,1)</f>
        <v>-</v>
      </c>
      <c r="CJ56" s="535" t="str" cm="1">
        <f t="array" ref="CJ56">INDEX(CJ$13:CJ55,$B56+1,1)</f>
        <v>-</v>
      </c>
      <c r="CK56" s="18"/>
      <c r="CL56" s="22" t="b">
        <v>0</v>
      </c>
      <c r="CM56" s="535" t="str" cm="1">
        <f t="array" ref="CM56">INDEX(CM$13:CM55,$B56+1,1)</f>
        <v>-</v>
      </c>
      <c r="CN56" s="411" t="str">
        <f t="shared" ca="1" si="159"/>
        <v>-</v>
      </c>
      <c r="CO56" s="411">
        <f t="shared" si="231"/>
        <v>0</v>
      </c>
      <c r="CP56" s="411">
        <f t="shared" si="231"/>
        <v>0</v>
      </c>
      <c r="CQ56" s="535" t="str" cm="1">
        <f t="array" ref="CQ56">INDEX(CQ$13:CQ55,$B56+1,1)</f>
        <v>-</v>
      </c>
      <c r="CR56" s="535" t="str" cm="1">
        <f t="array" ref="CR56">INDEX(CR$13:CR55,$B56+1,1)</f>
        <v>-</v>
      </c>
      <c r="CS56" s="535" t="str" cm="1">
        <f t="array" ref="CS56">INDEX(CS$13:CS55,$B56+1,1)</f>
        <v>-</v>
      </c>
      <c r="CT56" s="535" t="str" cm="1">
        <f t="array" ref="CT56">INDEX(CT$13:CT55,$B56+1,1)</f>
        <v>-</v>
      </c>
      <c r="CU56" s="411" t="str">
        <f t="shared" ca="1" si="161"/>
        <v>-</v>
      </c>
      <c r="CV56" s="411">
        <f t="shared" si="232"/>
        <v>0</v>
      </c>
      <c r="CW56" s="411">
        <f t="shared" si="232"/>
        <v>0</v>
      </c>
      <c r="CX56" s="535" t="str" cm="1">
        <f t="array" ref="CX56">INDEX(CX$13:CX55,$B56+1,1)</f>
        <v>-</v>
      </c>
      <c r="CY56" s="535" t="str" cm="1">
        <f t="array" ref="CY56">INDEX(CY$13:CY55,$B56+1,1)</f>
        <v>-</v>
      </c>
      <c r="CZ56" s="411" t="str">
        <f t="shared" ca="1" si="163"/>
        <v>-</v>
      </c>
      <c r="DA56" s="411">
        <f t="shared" si="164"/>
        <v>0</v>
      </c>
      <c r="DB56" s="535" t="str" cm="1">
        <f t="array" ref="DB56">INDEX(DB$13:DB55,$B56+1,1)</f>
        <v>-</v>
      </c>
      <c r="DC56" s="535" t="str" cm="1">
        <f t="array" ref="DC56">INDEX(DC$13:DC55,$B56+1,1)</f>
        <v>-</v>
      </c>
      <c r="DD56" s="411">
        <f t="shared" si="165"/>
        <v>0</v>
      </c>
      <c r="DE56" s="535" t="str" cm="1">
        <f t="array" ref="DE56">INDEX(DE$13:DE55,$B56+1,1)</f>
        <v>-</v>
      </c>
      <c r="DF56" s="535" t="str" cm="1">
        <f t="array" ref="DF56">INDEX(DF$13:DF55,$B56+1,1)</f>
        <v>-</v>
      </c>
      <c r="DG56" s="411" t="str">
        <f t="shared" ca="1" si="166"/>
        <v>-</v>
      </c>
      <c r="DH56" s="411">
        <f t="shared" si="233"/>
        <v>0</v>
      </c>
      <c r="DI56" s="411">
        <f t="shared" si="233"/>
        <v>0</v>
      </c>
      <c r="DJ56" s="535" cm="1">
        <f t="array" ref="DJ56">INDEX(DJ$13:DJ55,$B56+1,1)</f>
        <v>720</v>
      </c>
      <c r="DK56" s="535" cm="1">
        <f t="array" ref="DK56">INDEX(DK$13:DK55,$B56+1,1)</f>
        <v>720</v>
      </c>
      <c r="DL56" s="18"/>
      <c r="DM56" s="22" t="b">
        <v>1</v>
      </c>
      <c r="DN56" s="87" t="str">
        <f>$ABN56</f>
        <v>-</v>
      </c>
      <c r="DO56" s="22" t="b">
        <v>0</v>
      </c>
      <c r="DP56" s="535" t="str" cm="1">
        <f t="array" ref="DP56">INDEX(DP$13:DP55,$B56+1,1)</f>
        <v>-</v>
      </c>
      <c r="DQ56" s="540" cm="1">
        <f t="array" ref="DQ56">VALUE(IFERROR(VALUE($K56),0) &amp; _xlfn.SWITCH($CF56,"-",4,$CF56) &amp; $L56 &amp; $T56 &amp; "00" &amp; $N56 &amp; $AK56 &amp; $R56 &amp; _xlfn.SWITCH($AM56,3,1,$AM56) &amp; _xlfn.SWITCH($M56,4,0,$M56) &amp; _xlfn.SWITCH($AD56,6,1,$AD56))</f>
        <v>42200321001</v>
      </c>
      <c r="DR56" s="535" cm="1">
        <f t="array" ref="DR56">INDEX(DR$13:DR55,$B56+1,1)</f>
        <v>1</v>
      </c>
      <c r="DS56" s="535" cm="1">
        <f t="array" ref="DS56">INDEX(DS$13:DS55,$B56+1,1)</f>
        <v>1</v>
      </c>
      <c r="DT56" s="535" cm="1">
        <f t="array" ref="DT56">INDEX(DT$13:DT55,$B56+1,1)</f>
        <v>1</v>
      </c>
      <c r="DU56" s="535" t="str" cm="1">
        <f t="array" ref="DU56">INDEX(DU$13:DU55,$B56+1,1)</f>
        <v>-</v>
      </c>
      <c r="DV56" s="535" t="str" cm="1">
        <f t="array" ref="DV56">INDEX(DV$13:DV55,$B56+1,1)</f>
        <v>-</v>
      </c>
      <c r="DW56" s="535" t="str" cm="1">
        <f t="array" ref="DW56">INDEX(DW$13:DW55,$B56+1,1)</f>
        <v>-</v>
      </c>
      <c r="DX56" s="535" t="str" cm="1">
        <f t="array" ref="DX56">INDEX(DX$13:DX55,$B56+1,1)</f>
        <v>-</v>
      </c>
      <c r="DY56" s="535" t="str" cm="1">
        <f t="array" ref="DY56">INDEX(DY$13:DY55,$B56+1,1)</f>
        <v>-</v>
      </c>
      <c r="DZ56" s="535" t="b" cm="1">
        <f t="array" ref="DZ56">INDEX(DZ$13:DZ55,$B56+1,1)</f>
        <v>0</v>
      </c>
      <c r="EA56" s="535" t="str" cm="1">
        <f t="array" ref="EA56">INDEX(EA$13:EA55,$B56+1,1)</f>
        <v>-</v>
      </c>
      <c r="EB56" s="535" t="str" cm="1">
        <f t="array" ref="EB56">INDEX(EB$13:EB55,$B56+1,1)</f>
        <v>-</v>
      </c>
      <c r="EC56" s="535" t="str" cm="1">
        <f t="array" ref="EC56">INDEX(EC$13:EC55,$B56+1,1)</f>
        <v>-</v>
      </c>
      <c r="ED56" s="535" t="str" cm="1">
        <f t="array" ref="ED56">INDEX(ED$13:ED55,$B56+1,1)</f>
        <v>-</v>
      </c>
      <c r="EE56" s="535" cm="1">
        <f t="array" ref="EE56">INDEX(EE$13:EE55,$B56+1,1)</f>
        <v>500</v>
      </c>
      <c r="EF56" s="535" cm="1">
        <f t="array" ref="EF56">INDEX(EF$13:EF55,$B56+1,1)</f>
        <v>500</v>
      </c>
      <c r="EG56" s="535" t="str" cm="1">
        <f t="array" ref="EG56">INDEX(EG$13:EG55,$B56+1,1)</f>
        <v>-</v>
      </c>
      <c r="EH56" s="535" t="str" cm="1">
        <f t="array" ref="EH56">INDEX(EH$13:EH55,$B56+1,1)</f>
        <v>-</v>
      </c>
      <c r="EI56" s="535" t="str" cm="1">
        <f t="array" ref="EI56">INDEX(EI$13:EI55,$B56+1,1)</f>
        <v>-</v>
      </c>
      <c r="EJ56" s="535" cm="1">
        <f t="array" ref="EJ56">INDEX(EJ$13:EJ55,$B56+1,1)</f>
        <v>0</v>
      </c>
      <c r="EK56" s="535" cm="1">
        <f t="array" ref="EK56">INDEX(EK$13:EK55,$B56+1,1)</f>
        <v>999999</v>
      </c>
      <c r="EL56" s="535" cm="1">
        <f t="array" ref="EL56">INDEX(EL$13:EL55,$B56+1,1)</f>
        <v>999999</v>
      </c>
      <c r="EM56" s="535" cm="1">
        <f t="array" ref="EM56">INDEX(EM$13:EM55,$B56+1,1)</f>
        <v>999999</v>
      </c>
      <c r="EN56" s="535" cm="1">
        <f t="array" ref="EN56">INDEX(EN$13:EN55,$B56+1,1)</f>
        <v>999999</v>
      </c>
      <c r="EO56" s="535" cm="1">
        <f t="array" ref="EO56">INDEX(EO$13:EO55,$B56+1,1)</f>
        <v>999999</v>
      </c>
      <c r="EP56" s="535" cm="1">
        <f t="array" ref="EP56">INDEX(EP$13:EP55,$B56+1,1)</f>
        <v>999999</v>
      </c>
      <c r="EQ56" s="535" cm="1">
        <f t="array" ref="EQ56">INDEX(EQ$13:EQ55,$B56+1,1)</f>
        <v>999999</v>
      </c>
      <c r="ER56" s="535" cm="1">
        <f t="array" ref="ER56">INDEX(ER$13:ER55,$B56+1,1)</f>
        <v>999999</v>
      </c>
      <c r="ES56" s="535" cm="1">
        <f t="array" ref="ES56">INDEX(ES$13:ES55,$B56+1,1)</f>
        <v>999999</v>
      </c>
      <c r="ET56" s="535" cm="1">
        <f t="array" ref="ET56">INDEX(ET$13:ET55,$B56+1,1)</f>
        <v>999999</v>
      </c>
      <c r="EU56" s="535" cm="1">
        <f t="array" ref="EU56">INDEX(EU$13:EU55,$B56+1,1)</f>
        <v>999999</v>
      </c>
      <c r="EV56" s="535" cm="1">
        <f t="array" ref="EV56">INDEX(EV$13:EV55,$B56+1,1)</f>
        <v>999999</v>
      </c>
      <c r="EW56" s="777">
        <f t="shared" si="226"/>
        <v>0</v>
      </c>
      <c r="EX56" s="777">
        <f t="shared" si="226"/>
        <v>0</v>
      </c>
      <c r="EY56" s="777">
        <f t="shared" si="226"/>
        <v>999999</v>
      </c>
      <c r="EZ56" s="535" t="str" cm="1">
        <f t="array" ref="EZ56">INDEX(EZ$13:EZ55,$B56+1,1)</f>
        <v>-</v>
      </c>
      <c r="FA56" s="535" t="str" cm="1">
        <f t="array" ref="FA56">INDEX(FA$13:FA55,$B56+1,1)</f>
        <v>-</v>
      </c>
      <c r="FB56" s="411" t="str">
        <f t="shared" si="227"/>
        <v>-</v>
      </c>
      <c r="FC56" s="411" t="str">
        <f t="shared" si="227"/>
        <v>-</v>
      </c>
      <c r="FD56" s="776">
        <f t="shared" si="192"/>
        <v>0</v>
      </c>
      <c r="FE56" s="774">
        <f t="shared" si="193"/>
        <v>999999</v>
      </c>
      <c r="FF56" s="775">
        <f t="shared" si="194"/>
        <v>999999</v>
      </c>
      <c r="FG56" s="535" t="str" cm="1">
        <f t="array" ref="FG56">INDEX(FG$13:FG55,$B56+1,1)</f>
        <v>-</v>
      </c>
      <c r="FH56" s="723" cm="1">
        <f t="array" ref="FH56">IF(FG56&lt;&gt;"-",FG56,INDEX(i.ELMatedEst,$AA56+1,$T56))</f>
        <v>0</v>
      </c>
      <c r="FI56" s="535" t="str" cm="1">
        <f t="array" ref="FI56">INDEX(FI$13:FI55,$B56+1,1)</f>
        <v>-</v>
      </c>
      <c r="FJ56" s="535" t="str" cm="1">
        <f t="array" ref="FJ56">INDEX(FJ$13:FJ55,$B56+1,1)</f>
        <v>-</v>
      </c>
      <c r="FK56" s="535" cm="1">
        <f t="array" ref="FK56">INDEX(FK$13:FK55,$B56+1,1)</f>
        <v>0</v>
      </c>
      <c r="FL56" s="535" cm="1">
        <f t="array" ref="FL56">INDEX(FL$13:FL55,$B56+1,1)</f>
        <v>0</v>
      </c>
      <c r="FM56" s="535" cm="1">
        <f t="array" ref="FM56">INDEX(FM$13:FM55,$B56+1,1)</f>
        <v>1</v>
      </c>
      <c r="FN56" s="662">
        <f t="shared" si="205"/>
        <v>0.12</v>
      </c>
      <c r="FO56" s="662">
        <f>INDEX(CHOOSE($N56,DataAutumn!i.EL_PropnSold,DataWinter!i.EL_PropnSold,DataSpring!i.EL_PropnSold),$AI56,$T56)*INDEX(i.ELMatedEst,$AB56+1,$T56)*i.dAdultRR_ELPropSold
+INDEX(i.dryman,($AJ56-1)*4+$AI56,FO$7)</f>
        <v>0</v>
      </c>
      <c r="FP56" s="662">
        <f>INDEX(CHOOSE($N56,DataAutumn!i.EL_PropnSold,DataWinter!i.EL_PropnSold,DataSpring!i.EL_PropnSold),$AI56,$T56)*INDEX(i.ELMatedEst,$AB56+1,$T56)*i.dAdultRR_ELPropSold
+INDEX(i.dryman,($AJ56-1)*4+$AI56,FP$7)</f>
        <v>3.125E-2</v>
      </c>
      <c r="FQ56" s="662">
        <f>INDEX(CHOOSE($N56,DataAutumn!i.EL_PropnSold,DataWinter!i.EL_PropnSold,DataSpring!i.EL_PropnSold),$AI56,$T56)*INDEX(i.ELMatedEst,$AB56+1,$T56)*i.dAdultRR_ELPropSold
+INDEX(i.dryman,($AJ56-1)*4+$AI56,FQ$7)</f>
        <v>3.125E-2</v>
      </c>
      <c r="FR56" s="662">
        <f>INDEX(CHOOSE($N56,DataAutumn!i.EL_PropnSold,DataWinter!i.EL_PropnSold,DataSpring!i.EL_PropnSold),$AI56,$T56)*INDEX(i.ELMatedEst,$AB56+1,$T56)*i.dAdultRR_ELPropSold
+INDEX(i.dryman,($AJ56-1)*4+$AI56,FR$7)</f>
        <v>3.125E-2</v>
      </c>
      <c r="FS56" s="663">
        <f>INDEX(CHOOSE($N56,DataAutumn!i.EL_PropnSold,DataWinter!i.EL_PropnSold,DataSpring!i.EL_PropnSold),$AI56,$T56)*INDEX(i.ELMatedEst,$AB56+1,$T56)*i.dAdultLSurv_ELPropSold</f>
        <v>0</v>
      </c>
      <c r="FT56" s="411" t="b">
        <f t="shared" si="234"/>
        <v>0</v>
      </c>
      <c r="FU56" s="411" t="b">
        <f t="shared" si="234"/>
        <v>0</v>
      </c>
      <c r="FV56" s="411" t="b">
        <f t="shared" si="234"/>
        <v>1</v>
      </c>
      <c r="FW56" s="411" t="b">
        <f t="shared" si="234"/>
        <v>0</v>
      </c>
      <c r="FX56" s="411">
        <f t="shared" si="228"/>
        <v>1</v>
      </c>
      <c r="FY56" s="411">
        <f t="shared" si="228"/>
        <v>0</v>
      </c>
      <c r="FZ56" s="411" t="b">
        <f t="shared" si="208"/>
        <v>0</v>
      </c>
      <c r="GA56" s="411" t="b">
        <f t="shared" si="229"/>
        <v>0</v>
      </c>
      <c r="GB56" s="411" t="b">
        <f t="shared" si="229"/>
        <v>0</v>
      </c>
      <c r="GC56" s="411" t="b">
        <f t="shared" si="229"/>
        <v>1</v>
      </c>
      <c r="GD56" s="87">
        <f t="shared" si="235"/>
        <v>2</v>
      </c>
      <c r="GE56" s="87">
        <f t="shared" si="235"/>
        <v>2</v>
      </c>
      <c r="GF56" s="535" cm="1">
        <f t="array" ref="GF56">INDEX(GF$13:GF55,$B56+1,1)</f>
        <v>1</v>
      </c>
      <c r="GG56" s="535" cm="1">
        <f t="array" ref="GG56">INDEX(GG$13:GG55,$B56+1,1)</f>
        <v>1</v>
      </c>
      <c r="GH56" s="535" cm="1">
        <f t="array" ref="GH56">INDEX(GH$13:GH55,$B56+1,1)</f>
        <v>1</v>
      </c>
      <c r="GI56" s="535" cm="1">
        <f t="array" ref="GI56">INDEX(GI$13:GI55,$B56+1,1)</f>
        <v>1</v>
      </c>
      <c r="GJ56" s="535" t="str" cm="1">
        <f t="array" ref="GJ56">INDEX(GJ$13:GJ55,$B56+1,1)</f>
        <v>-</v>
      </c>
      <c r="GK56" s="535" t="str" cm="1">
        <f t="array" ref="GK56">INDEX(GK$13:GK55,$B56+1,1)</f>
        <v>-</v>
      </c>
      <c r="GL56" s="535" t="str" cm="1">
        <f t="array" ref="GL56">INDEX(GL$13:GL55,$B56+1,1)</f>
        <v>-</v>
      </c>
      <c r="GM56" s="535" t="str" cm="1">
        <f t="array" ref="GM56">INDEX(GM$13:GM55,$B56+1,1)</f>
        <v>-</v>
      </c>
      <c r="GN56" s="535" t="b" cm="1">
        <f t="array" ref="GN56">INDEX(GN$13:GN55,$B56+1,1)</f>
        <v>0</v>
      </c>
      <c r="GO56" s="87">
        <f t="shared" si="236"/>
        <v>1</v>
      </c>
      <c r="GP56" s="87">
        <f t="shared" si="236"/>
        <v>1</v>
      </c>
      <c r="GQ56" s="87">
        <f t="shared" si="236"/>
        <v>1</v>
      </c>
      <c r="GR56" s="87">
        <f t="shared" si="236"/>
        <v>1</v>
      </c>
      <c r="GS56" s="87">
        <f t="shared" si="236"/>
        <v>1</v>
      </c>
      <c r="GT56" s="87">
        <f t="shared" si="236"/>
        <v>1</v>
      </c>
      <c r="GU56" s="87">
        <f t="shared" si="236"/>
        <v>1</v>
      </c>
      <c r="GV56" s="87">
        <f t="shared" si="236"/>
        <v>1</v>
      </c>
      <c r="GW56" s="411" cm="1">
        <f t="array" ref="GW56">INDEX(i.dse_type,1,$L56)</f>
        <v>0</v>
      </c>
      <c r="GX56" s="535" t="str" cm="1">
        <f t="array" ref="GX56">INDEX(GX$13:GX55,$B56+1,1)</f>
        <v>-</v>
      </c>
      <c r="GY56" s="535" t="str" cm="1">
        <f t="array" ref="GY56">INDEX(GY$13:GY55,$B56+1,1)</f>
        <v>-</v>
      </c>
      <c r="GZ56" s="535" t="str" cm="1">
        <f t="array" ref="GZ56">INDEX(GZ$13:GZ55,$B56+1,1)</f>
        <v>-</v>
      </c>
      <c r="HA56" s="18"/>
      <c r="HB56" s="535" t="str" cm="1">
        <f t="array" ref="HB56">INDEX(HB$13:HB55,$B56+1,1)</f>
        <v>-</v>
      </c>
      <c r="HC56" s="535" t="str" cm="1">
        <f t="array" ref="HC56">INDEX(HC$13:HC55,$B56+1,1)</f>
        <v>-</v>
      </c>
      <c r="HD56" s="535" cm="1">
        <f t="array" ref="HD56">INDEX(HD$13:HD55,$B56+1,1)</f>
        <v>0</v>
      </c>
      <c r="HE56" s="535" cm="1">
        <f t="array" ref="HE56">INDEX(HE$13:HE55,$B56+1,1)</f>
        <v>0</v>
      </c>
      <c r="HF56" s="535" cm="1">
        <f t="array" ref="HF56">INDEX(HF$13:HF55,$B56+1,1)</f>
        <v>0</v>
      </c>
      <c r="HG56" s="535" cm="1">
        <f t="array" ref="HG56">INDEX(HG$13:HG55,$B56+1,1)</f>
        <v>0</v>
      </c>
      <c r="HH56" s="535" cm="1">
        <f t="array" ref="HH56">INDEX(HH$13:HH55,$B56+1,1)</f>
        <v>0</v>
      </c>
      <c r="HI56" s="535" cm="1">
        <f t="array" ref="HI56">INDEX(HI$13:HI55,$B56+1,1)</f>
        <v>0</v>
      </c>
      <c r="HJ56" s="535" cm="1">
        <f t="array" ref="HJ56">INDEX(HJ$13:HJ55,$B56+1,1)</f>
        <v>0</v>
      </c>
      <c r="HK56" s="535" cm="1">
        <f t="array" ref="HK56">INDEX(HK$13:HK55,$B56+1,1)</f>
        <v>0</v>
      </c>
      <c r="HL56" s="535" cm="1">
        <f t="array" ref="HL56">INDEX(HL$13:HL55,$B56+1,1)</f>
        <v>0</v>
      </c>
      <c r="HM56" s="535" cm="1">
        <f t="array" ref="HM56">INDEX(HM$13:HM55,$B56+1,1)</f>
        <v>0</v>
      </c>
      <c r="HN56" s="535" cm="1">
        <f t="array" ref="HN56">INDEX(HN$13:HN55,$B56+1,1)</f>
        <v>0</v>
      </c>
      <c r="HO56" s="535" cm="1">
        <f t="array" ref="HO56">INDEX(HO$13:HO55,$B56+1,1)</f>
        <v>0</v>
      </c>
      <c r="HP56" s="535" cm="1">
        <f t="array" ref="HP56">INDEX(HP$13:HP55,$B56+1,1)</f>
        <v>0</v>
      </c>
      <c r="HQ56" s="535" cm="1">
        <f t="array" ref="HQ56">INDEX(HQ$13:HQ55,$B56+1,1)</f>
        <v>0</v>
      </c>
      <c r="HR56" s="535" cm="1">
        <f t="array" ref="HR56">INDEX(HR$13:HR55,$B56+1,1)</f>
        <v>0</v>
      </c>
      <c r="HS56" s="535" cm="1">
        <f t="array" ref="HS56">INDEX(HS$13:HS55,$B56+1,1)</f>
        <v>0</v>
      </c>
      <c r="HT56" s="535" cm="1">
        <f t="array" ref="HT56">INDEX(HT$13:HT55,$B56+1,1)</f>
        <v>0</v>
      </c>
      <c r="HU56" s="535" cm="1">
        <f t="array" ref="HU56">INDEX(HU$13:HU55,$B56+1,1)</f>
        <v>0</v>
      </c>
      <c r="HV56" s="535" cm="1">
        <f t="array" ref="HV56">INDEX(HV$13:HV55,$B56+1,1)</f>
        <v>0</v>
      </c>
      <c r="HW56" s="535" cm="1">
        <f t="array" ref="HW56">INDEX(HW$13:HW55,$B56+1,1)</f>
        <v>0</v>
      </c>
      <c r="HX56" s="535" cm="1">
        <f t="array" ref="HX56">INDEX(HX$13:HX55,$B56+1,1)</f>
        <v>0</v>
      </c>
      <c r="HY56" s="535" cm="1">
        <f t="array" ref="HY56">INDEX(HY$13:HY55,$B56+1,1)</f>
        <v>0</v>
      </c>
      <c r="HZ56" s="535" cm="1">
        <f t="array" ref="HZ56">INDEX(HZ$13:HZ55,$B56+1,1)</f>
        <v>0</v>
      </c>
      <c r="IA56" s="535" cm="1">
        <f t="array" ref="IA56">INDEX(IA$13:IA55,$B56+1,1)</f>
        <v>0</v>
      </c>
      <c r="IB56" s="535" cm="1">
        <f t="array" ref="IB56">INDEX(IB$13:IB55,$B56+1,1)</f>
        <v>0</v>
      </c>
      <c r="IC56" s="535" cm="1">
        <f t="array" ref="IC56">INDEX(IC$13:IC55,$B56+1,1)</f>
        <v>0</v>
      </c>
      <c r="ID56" s="535" cm="1">
        <f t="array" ref="ID56">INDEX(ID$13:ID55,$B56+1,1)</f>
        <v>0</v>
      </c>
      <c r="IE56" s="535" cm="1">
        <f t="array" ref="IE56">INDEX(IE$13:IE55,$B56+1,1)</f>
        <v>0</v>
      </c>
      <c r="IF56" s="535" cm="1">
        <f t="array" ref="IF56">INDEX(IF$13:IF55,$B56+1,1)</f>
        <v>0</v>
      </c>
      <c r="IG56" s="535" cm="1">
        <f t="array" ref="IG56">INDEX(IG$13:IG55,$B56+1,1)</f>
        <v>0</v>
      </c>
      <c r="IH56" s="535" cm="1">
        <f t="array" ref="IH56">INDEX(IH$13:IH55,$B56+1,1)</f>
        <v>0</v>
      </c>
      <c r="II56" s="535" cm="1">
        <f t="array" ref="II56">INDEX(II$13:II55,$B56+1,1)</f>
        <v>0</v>
      </c>
      <c r="IJ56" s="535" cm="1">
        <f t="array" ref="IJ56">INDEX(IJ$13:IJ55,$B56+1,1)</f>
        <v>0</v>
      </c>
      <c r="IK56" s="535" cm="1">
        <f t="array" ref="IK56">INDEX(IK$13:IK55,$B56+1,1)</f>
        <v>0</v>
      </c>
      <c r="IL56" s="535" cm="1">
        <f t="array" ref="IL56">INDEX(IL$13:IL55,$B56+1,1)</f>
        <v>0</v>
      </c>
      <c r="IM56" s="535" cm="1">
        <f t="array" ref="IM56">INDEX(IM$13:IM55,$B56+1,1)</f>
        <v>0</v>
      </c>
      <c r="IN56" s="535" cm="1">
        <f t="array" ref="IN56">INDEX(IN$13:IN55,$B56+1,1)</f>
        <v>0</v>
      </c>
      <c r="IO56" s="535" cm="1">
        <f t="array" ref="IO56">INDEX(IO$13:IO55,$B56+1,1)</f>
        <v>0</v>
      </c>
      <c r="IP56" s="535" cm="1">
        <f t="array" ref="IP56">INDEX(IP$13:IP55,$B56+1,1)</f>
        <v>0</v>
      </c>
      <c r="IQ56" s="535" cm="1">
        <f t="array" ref="IQ56">INDEX(IQ$13:IQ55,$B56+1,1)</f>
        <v>0</v>
      </c>
      <c r="IR56" s="535" cm="1">
        <f t="array" ref="IR56">INDEX(IR$13:IR55,$B56+1,1)</f>
        <v>0</v>
      </c>
      <c r="IS56" s="535" cm="1">
        <f t="array" ref="IS56">INDEX(IS$13:IS55,$B56+1,1)</f>
        <v>0</v>
      </c>
      <c r="IT56" s="535" cm="1">
        <f t="array" ref="IT56">INDEX(IT$13:IT55,$B56+1,1)</f>
        <v>0</v>
      </c>
      <c r="IU56" s="535" cm="1">
        <f t="array" ref="IU56">INDEX(IU$13:IU55,$B56+1,1)</f>
        <v>0</v>
      </c>
      <c r="IV56" s="535" cm="1">
        <f t="array" ref="IV56">INDEX(IV$13:IV55,$B56+1,1)</f>
        <v>0</v>
      </c>
      <c r="IW56" s="535" cm="1">
        <f t="array" ref="IW56">INDEX(IW$13:IW55,$B56+1,1)</f>
        <v>0</v>
      </c>
      <c r="IX56" s="535" cm="1">
        <f t="array" ref="IX56">INDEX(IX$13:IX55,$B56+1,1)</f>
        <v>0</v>
      </c>
      <c r="IY56" s="535" cm="1">
        <f t="array" ref="IY56">INDEX(IY$13:IY55,$B56+1,1)</f>
        <v>0</v>
      </c>
      <c r="IZ56" s="535" cm="1">
        <f t="array" ref="IZ56">INDEX(IZ$13:IZ55,$B56+1,1)</f>
        <v>0</v>
      </c>
      <c r="JA56" s="535" cm="1">
        <f t="array" ref="JA56">INDEX(JA$13:JA55,$B56+1,1)</f>
        <v>0</v>
      </c>
      <c r="JB56" s="535" cm="1">
        <f t="array" ref="JB56">INDEX(JB$13:JB55,$B56+1,1)</f>
        <v>0</v>
      </c>
      <c r="JC56" s="535" cm="1">
        <f t="array" ref="JC56">INDEX(JC$13:JC55,$B56+1,1)</f>
        <v>0</v>
      </c>
      <c r="JD56" s="535" cm="1">
        <f t="array" ref="JD56">INDEX(JD$13:JD55,$B56+1,1)</f>
        <v>0</v>
      </c>
      <c r="JE56" s="535" cm="1">
        <f t="array" ref="JE56">INDEX(JE$13:JE55,$B56+1,1)</f>
        <v>0</v>
      </c>
      <c r="JF56" s="18"/>
      <c r="JG56" s="535" t="str" cm="1">
        <f t="array" ref="JG56">INDEX(JG$13:JG55,$B56+1,1)</f>
        <v>-</v>
      </c>
      <c r="JH56" s="535" t="str" cm="1">
        <f t="array" ref="JH56">INDEX(JH$13:JH55,$B56+1,1)</f>
        <v>-</v>
      </c>
      <c r="JI56" s="535" t="str" cm="1">
        <f t="array" ref="JI56">INDEX(JI$13:JI55,$B56+1,1)</f>
        <v>-</v>
      </c>
      <c r="JJ56" s="535" t="str" cm="1">
        <f t="array" ref="JJ56">INDEX(JJ$13:JJ55,$B56+1,1)</f>
        <v>-</v>
      </c>
      <c r="JK56" s="535" t="str" cm="1">
        <f t="array" ref="JK56">INDEX(JK$13:JK55,$B56+1,1)</f>
        <v>-</v>
      </c>
      <c r="JL56" s="535" cm="1">
        <f t="array" ref="JL56">INDEX(JL$13:JL55,$B56+1,1)</f>
        <v>1</v>
      </c>
      <c r="JM56" s="535" cm="1">
        <f t="array" ref="JM56">INDEX(JM$13:JM55,$B56+1,1)</f>
        <v>1</v>
      </c>
      <c r="JN56" s="535" t="str" cm="1">
        <f t="array" ref="JN56">INDEX(JN$13:JN55,$B56+1,1)</f>
        <v>-</v>
      </c>
      <c r="JO56" s="535" t="str" cm="1">
        <f t="array" ref="JO56">INDEX(JO$13:JO55,$B56+1,1)</f>
        <v>-</v>
      </c>
      <c r="JP56" s="535" t="str" cm="1">
        <f t="array" ref="JP56">INDEX(JP$13:JP55,$B56+1,1)</f>
        <v>-</v>
      </c>
      <c r="JQ56" s="535" t="str" cm="1">
        <f t="array" ref="JQ56">INDEX(JQ$13:JQ55,$B56+1,1)</f>
        <v>-</v>
      </c>
      <c r="JR56" s="535" t="str" cm="1">
        <f t="array" ref="JR56">INDEX(JR$13:JR55,$B56+1,1)</f>
        <v>-</v>
      </c>
      <c r="JS56" s="535" t="str" cm="1">
        <f t="array" ref="JS56">INDEX(JS$13:JS55,$B56+1,1)</f>
        <v>-</v>
      </c>
      <c r="JT56" s="535" t="str" cm="1">
        <f t="array" ref="JT56">INDEX(JT$13:JT55,$B56+1,1)</f>
        <v>-</v>
      </c>
      <c r="JU56" s="535" t="str" cm="1">
        <f t="array" ref="JU56">INDEX(JU$13:JU55,$B56+1,1)</f>
        <v>-</v>
      </c>
      <c r="JV56" s="535" t="str" cm="1">
        <f t="array" ref="JV56">INDEX(JV$13:JV55,$B56+1,1)</f>
        <v>-</v>
      </c>
      <c r="JW56" s="535" t="str" cm="1">
        <f t="array" ref="JW56">INDEX(JW$13:JW55,$B56+1,1)</f>
        <v>-</v>
      </c>
      <c r="JX56" s="535" t="str" cm="1">
        <f t="array" ref="JX56">INDEX(JX$13:JX55,$B56+1,1)</f>
        <v>-</v>
      </c>
      <c r="JY56" s="535" t="str" cm="1">
        <f t="array" ref="JY56">INDEX(JY$13:JY55,$B56+1,1)</f>
        <v>-</v>
      </c>
      <c r="JZ56" s="535" t="str" cm="1">
        <f t="array" ref="JZ56">INDEX(JZ$13:JZ55,$B56+1,1)</f>
        <v>-</v>
      </c>
      <c r="KA56" s="535" t="str" cm="1">
        <f t="array" ref="KA56">INDEX(KA$13:KA55,$B56+1,1)</f>
        <v>-</v>
      </c>
      <c r="KB56" s="535" t="str" cm="1">
        <f t="array" ref="KB56">INDEX(KB$13:KB55,$B56+1,1)</f>
        <v>-</v>
      </c>
      <c r="KC56" s="535" t="str" cm="1">
        <f t="array" ref="KC56">INDEX(KC$13:KC55,$B56+1,1)</f>
        <v>-</v>
      </c>
      <c r="KD56" s="535" t="str" cm="1">
        <f t="array" ref="KD56">INDEX(KD$13:KD55,$B56+1,1)</f>
        <v>-</v>
      </c>
      <c r="KE56" s="535" t="str" cm="1">
        <f t="array" ref="KE56">INDEX(KE$13:KE55,$B56+1,1)</f>
        <v>-</v>
      </c>
      <c r="KF56" s="535" t="str" cm="1">
        <f t="array" ref="KF56">INDEX(KF$13:KF55,$B56+1,1)</f>
        <v>-</v>
      </c>
      <c r="KG56" s="535" t="str" cm="1">
        <f t="array" ref="KG56">INDEX(KG$13:KG55,$B56+1,1)</f>
        <v>-</v>
      </c>
      <c r="KH56" s="535" t="str" cm="1">
        <f t="array" ref="KH56">INDEX(KH$13:KH55,$B56+1,1)</f>
        <v>-</v>
      </c>
      <c r="KI56" s="535" cm="1">
        <f t="array" ref="KI56">INDEX(KI$13:KI55,$B56+1,1)</f>
        <v>0</v>
      </c>
      <c r="KJ56" s="535" t="str" cm="1">
        <f t="array" ref="KJ56">INDEX(KJ$13:KJ55,$B56+1,1)</f>
        <v>-</v>
      </c>
      <c r="KK56" s="535" cm="1">
        <f t="array" ref="KK56">INDEX(KK$13:KK55,$B56+1,1)</f>
        <v>1</v>
      </c>
      <c r="KL56" s="535" cm="1">
        <f t="array" ref="KL56">INDEX(KL$13:KL55,$B56+1,1)</f>
        <v>0</v>
      </c>
      <c r="KM56" s="535" cm="1">
        <f t="array" ref="KM56">INDEX(KM$13:KM55,$B56+1,1)</f>
        <v>0</v>
      </c>
      <c r="KN56" s="535" cm="1">
        <f t="array" ref="KN56">INDEX(KN$13:KN55,$B56+1,1)</f>
        <v>0</v>
      </c>
      <c r="KO56" s="535" cm="1">
        <f t="array" ref="KO56">INDEX(KO$13:KO55,$B56+1,1)</f>
        <v>0</v>
      </c>
      <c r="KP56" s="535" cm="1">
        <f t="array" ref="KP56">INDEX(KP$13:KP55,$B56+1,1)</f>
        <v>0</v>
      </c>
      <c r="KQ56" s="535" cm="1">
        <f t="array" ref="KQ56">INDEX(KQ$13:KQ55,$B56+1,1)</f>
        <v>0</v>
      </c>
      <c r="KR56" s="535" cm="1">
        <f t="array" ref="KR56">INDEX(KR$13:KR55,$B56+1,1)</f>
        <v>0</v>
      </c>
      <c r="KS56" s="535" cm="1">
        <f t="array" ref="KS56">INDEX(KS$13:KS55,$B56+1,1)</f>
        <v>1</v>
      </c>
      <c r="KT56" s="535" cm="1">
        <f t="array" ref="KT56">INDEX(KT$13:KT55,$B56+1,1)</f>
        <v>0</v>
      </c>
      <c r="KU56" s="535" cm="1">
        <f t="array" ref="KU56">INDEX(KU$13:KU55,$B56+1,1)</f>
        <v>0</v>
      </c>
      <c r="KV56" s="535" cm="1">
        <f t="array" ref="KV56">INDEX(KV$13:KV55,$B56+1,1)</f>
        <v>0</v>
      </c>
      <c r="KW56" s="535" cm="1">
        <f t="array" ref="KW56">INDEX(KW$13:KW55,$B56+1,1)</f>
        <v>0</v>
      </c>
      <c r="KX56" s="535" cm="1">
        <f t="array" ref="KX56">INDEX(KX$13:KX55,$B56+1,1)</f>
        <v>0</v>
      </c>
      <c r="KY56" s="18"/>
      <c r="KZ56" s="541" t="s">
        <v>30</v>
      </c>
      <c r="LA56" s="541" t="s">
        <v>30</v>
      </c>
      <c r="LB56" s="541" t="s">
        <v>30</v>
      </c>
      <c r="LC56" s="541" t="s">
        <v>30</v>
      </c>
      <c r="LD56" s="541" t="s">
        <v>30</v>
      </c>
      <c r="LE56" s="541" t="s">
        <v>30</v>
      </c>
      <c r="LF56" s="541" t="s">
        <v>30</v>
      </c>
      <c r="LG56" s="541" t="s">
        <v>30</v>
      </c>
      <c r="LH56" s="541" t="s">
        <v>30</v>
      </c>
      <c r="LI56" s="541" t="s">
        <v>30</v>
      </c>
      <c r="LJ56" s="541" t="s">
        <v>30</v>
      </c>
      <c r="LK56" s="541" t="s">
        <v>30</v>
      </c>
      <c r="LL56" s="541" t="s">
        <v>30</v>
      </c>
      <c r="LM56" s="541" t="s">
        <v>30</v>
      </c>
      <c r="LN56" s="541" t="s">
        <v>30</v>
      </c>
      <c r="LO56" s="541" t="s">
        <v>30</v>
      </c>
      <c r="LP56" s="535" cm="1">
        <f t="array" ref="LP56">INDEX(LP$13:LP55,$B56+1,1)</f>
        <v>0</v>
      </c>
      <c r="LQ56" s="535" cm="1">
        <f t="array" ref="LQ56">INDEX(LQ$13:LQ55,$B56+1,1)</f>
        <v>0</v>
      </c>
      <c r="LR56" s="535" cm="1">
        <f t="array" ref="LR56">INDEX(LR$13:LR55,$B56+1,1)</f>
        <v>0</v>
      </c>
      <c r="LS56" s="535" cm="1">
        <f t="array" ref="LS56">INDEX(LS$13:LS55,$B56+1,1)</f>
        <v>0</v>
      </c>
      <c r="LT56" s="535" cm="1">
        <f t="array" ref="LT56">INDEX(LT$13:LT55,$B56+1,1)</f>
        <v>0</v>
      </c>
      <c r="LU56" s="535" cm="1">
        <f t="array" ref="LU56">INDEX(LU$13:LU55,$B56+1,1)</f>
        <v>0</v>
      </c>
      <c r="LV56" s="535" cm="1">
        <f t="array" ref="LV56">INDEX(LV$13:LV55,$B56+1,1)</f>
        <v>0</v>
      </c>
      <c r="LW56" s="535" cm="1">
        <f t="array" ref="LW56">INDEX(LW$13:LW55,$B56+1,1)</f>
        <v>0</v>
      </c>
      <c r="LX56" s="535" cm="1">
        <f t="array" ref="LX56">INDEX(LX$13:LX55,$B56+1,1)</f>
        <v>0</v>
      </c>
      <c r="LY56" s="535" cm="1">
        <f t="array" ref="LY56">INDEX(LY$13:LY55,$B56+1,1)</f>
        <v>0</v>
      </c>
      <c r="LZ56" s="535" cm="1">
        <f t="array" ref="LZ56">INDEX(LZ$13:LZ55,$B56+1,1)</f>
        <v>0</v>
      </c>
      <c r="MA56" s="535" cm="1">
        <f t="array" ref="MA56">INDEX(MA$13:MA55,$B56+1,1)</f>
        <v>0</v>
      </c>
      <c r="MB56" s="535" cm="1">
        <f t="array" ref="MB56">INDEX(MB$13:MB55,$B56+1,1)</f>
        <v>0</v>
      </c>
      <c r="MC56" s="535" cm="1">
        <f t="array" ref="MC56">INDEX(MC$13:MC55,$B56+1,1)</f>
        <v>0</v>
      </c>
      <c r="MD56" s="535" cm="1">
        <f t="array" ref="MD56">INDEX(MD$13:MD55,$B56+1,1)</f>
        <v>0</v>
      </c>
      <c r="ME56" s="535" cm="1">
        <f t="array" ref="ME56">INDEX(ME$13:ME55,$B56+1,1)</f>
        <v>0</v>
      </c>
      <c r="MF56" s="535" cm="1">
        <f t="array" ref="MF56">INDEX(MF$13:MF55,$B56+1,1)</f>
        <v>0</v>
      </c>
      <c r="MG56" s="535" cm="1">
        <f t="array" ref="MG56">INDEX(MG$13:MG55,$B56+1,1)</f>
        <v>0</v>
      </c>
      <c r="MH56" s="535" cm="1">
        <f t="array" ref="MH56">INDEX(MH$13:MH55,$B56+1,1)</f>
        <v>0</v>
      </c>
      <c r="MI56" s="535" cm="1">
        <f t="array" ref="MI56">INDEX(MI$13:MI55,$B56+1,1)</f>
        <v>0</v>
      </c>
      <c r="MJ56" s="535" cm="1">
        <f t="array" ref="MJ56">INDEX(MJ$13:MJ55,$B56+1,1)</f>
        <v>0</v>
      </c>
      <c r="MK56" s="535" cm="1">
        <f t="array" ref="MK56">INDEX(MK$13:MK55,$B56+1,1)</f>
        <v>0</v>
      </c>
      <c r="ML56" s="535" cm="1">
        <f t="array" ref="ML56">INDEX(ML$13:ML55,$B56+1,1)</f>
        <v>0</v>
      </c>
      <c r="MM56" s="535" cm="1">
        <f t="array" ref="MM56">INDEX(MM$13:MM55,$B56+1,1)</f>
        <v>0</v>
      </c>
      <c r="MN56" s="535" cm="1">
        <f t="array" ref="MN56">INDEX(MN$13:MN55,$B56+1,1)</f>
        <v>0</v>
      </c>
      <c r="MO56" s="535" cm="1">
        <f t="array" ref="MO56">INDEX(MO$13:MO55,$B56+1,1)</f>
        <v>0</v>
      </c>
      <c r="MP56" s="535" cm="1">
        <f t="array" ref="MP56">INDEX(MP$13:MP55,$B56+1,1)</f>
        <v>0</v>
      </c>
      <c r="MQ56" s="535" cm="1">
        <f t="array" ref="MQ56">INDEX(MQ$13:MQ55,$B56+1,1)</f>
        <v>0</v>
      </c>
      <c r="MR56" s="535" cm="1">
        <f t="array" ref="MR56">INDEX(MR$13:MR55,$B56+1,1)</f>
        <v>0</v>
      </c>
      <c r="MS56" s="535" cm="1">
        <f t="array" ref="MS56">INDEX(MS$13:MS55,$B56+1,1)</f>
        <v>0</v>
      </c>
      <c r="MT56" s="535" cm="1">
        <f t="array" ref="MT56">INDEX(MT$13:MT55,$B56+1,1)</f>
        <v>0</v>
      </c>
      <c r="MU56" s="535" cm="1">
        <f t="array" ref="MU56">INDEX(MU$13:MU55,$B56+1,1)</f>
        <v>0</v>
      </c>
      <c r="MV56" s="535" cm="1">
        <f t="array" ref="MV56">INDEX(MV$13:MV55,$B56+1,1)</f>
        <v>0</v>
      </c>
      <c r="MW56" s="535" cm="1">
        <f t="array" ref="MW56">INDEX(MW$13:MW55,$B56+1,1)</f>
        <v>0</v>
      </c>
      <c r="MX56" s="535" cm="1">
        <f t="array" ref="MX56">INDEX(MX$13:MX55,$B56+1,1)</f>
        <v>0</v>
      </c>
      <c r="MY56" s="535" cm="1">
        <f t="array" ref="MY56">INDEX(MY$13:MY55,$B56+1,1)</f>
        <v>0</v>
      </c>
      <c r="MZ56" s="535" cm="1">
        <f t="array" ref="MZ56">INDEX(MZ$13:MZ55,$B56+1,1)</f>
        <v>0</v>
      </c>
      <c r="NA56" s="535" cm="1">
        <f t="array" ref="NA56">INDEX(NA$13:NA55,$B56+1,1)</f>
        <v>0</v>
      </c>
      <c r="NB56" s="535" cm="1">
        <f t="array" ref="NB56">INDEX(NB$13:NB55,$B56+1,1)</f>
        <v>0</v>
      </c>
      <c r="NC56" s="535" cm="1">
        <f t="array" ref="NC56">INDEX(NC$13:NC55,$B56+1,1)</f>
        <v>0</v>
      </c>
      <c r="ND56" s="535" cm="1">
        <f t="array" ref="ND56">INDEX(ND$13:ND55,$B56+1,1)</f>
        <v>0</v>
      </c>
      <c r="NE56" s="535" cm="1">
        <f t="array" ref="NE56">INDEX(NE$13:NE55,$B56+1,1)</f>
        <v>0</v>
      </c>
      <c r="NF56" s="535" cm="1">
        <f t="array" ref="NF56">INDEX(NF$13:NF55,$B56+1,1)</f>
        <v>0</v>
      </c>
      <c r="NG56" s="535" cm="1">
        <f t="array" ref="NG56">INDEX(NG$13:NG55,$B56+1,1)</f>
        <v>0</v>
      </c>
      <c r="NH56" s="535" cm="1">
        <f t="array" ref="NH56">INDEX(NH$13:NH55,$B56+1,1)</f>
        <v>0</v>
      </c>
      <c r="NI56" s="535" cm="1">
        <f t="array" ref="NI56">INDEX(NI$13:NI55,$B56+1,1)</f>
        <v>0</v>
      </c>
      <c r="NJ56" s="535" cm="1">
        <f t="array" ref="NJ56">INDEX(NJ$13:NJ55,$B56+1,1)</f>
        <v>0</v>
      </c>
      <c r="NK56" s="535" cm="1">
        <f t="array" ref="NK56">INDEX(NK$13:NK55,$B56+1,1)</f>
        <v>0</v>
      </c>
      <c r="NL56" s="535" cm="1">
        <f t="array" ref="NL56">INDEX(NL$13:NL55,$B56+1,1)</f>
        <v>0</v>
      </c>
      <c r="NM56" s="535" cm="1">
        <f t="array" ref="NM56">INDEX(NM$13:NM55,$B56+1,1)</f>
        <v>0</v>
      </c>
      <c r="NN56" s="535" cm="1">
        <f t="array" ref="NN56">INDEX(NN$13:NN55,$B56+1,1)</f>
        <v>0</v>
      </c>
      <c r="NO56" s="535" cm="1">
        <f t="array" ref="NO56">INDEX(NO$13:NO55,$B56+1,1)</f>
        <v>0</v>
      </c>
      <c r="NP56" s="535" cm="1">
        <f t="array" ref="NP56">INDEX(NP$13:NP55,$B56+1,1)</f>
        <v>0</v>
      </c>
      <c r="NQ56" s="535" cm="1">
        <f t="array" ref="NQ56">INDEX(NQ$13:NQ55,$B56+1,1)</f>
        <v>0</v>
      </c>
      <c r="NR56" s="535" cm="1">
        <f t="array" ref="NR56">INDEX(NR$13:NR55,$B56+1,1)</f>
        <v>0</v>
      </c>
      <c r="NS56" s="535" cm="1">
        <f t="array" ref="NS56">INDEX(NS$13:NS55,$B56+1,1)</f>
        <v>0</v>
      </c>
      <c r="NT56" s="535" cm="1">
        <f t="array" ref="NT56">INDEX(NT$13:NT55,$B56+1,1)</f>
        <v>0</v>
      </c>
      <c r="NU56" s="535" cm="1">
        <f t="array" ref="NU56">INDEX(NU$13:NU55,$B56+1,1)</f>
        <v>0</v>
      </c>
      <c r="NV56" s="535" cm="1">
        <f t="array" ref="NV56">INDEX(NV$13:NV55,$B56+1,1)</f>
        <v>0</v>
      </c>
      <c r="NW56" s="535" cm="1">
        <f t="array" ref="NW56">INDEX(NW$13:NW55,$B56+1,1)</f>
        <v>0</v>
      </c>
      <c r="NX56" s="535" cm="1">
        <f t="array" ref="NX56">INDEX(NX$13:NX55,$B56+1,1)</f>
        <v>0</v>
      </c>
      <c r="NY56" s="535" cm="1">
        <f t="array" ref="NY56">INDEX(NY$13:NY55,$B56+1,1)</f>
        <v>0</v>
      </c>
      <c r="NZ56" s="535" cm="1">
        <f t="array" ref="NZ56">INDEX(NZ$13:NZ55,$B56+1,1)</f>
        <v>0</v>
      </c>
      <c r="OA56" s="535" cm="1">
        <f t="array" ref="OA56">INDEX(OA$13:OA55,$B56+1,1)</f>
        <v>0</v>
      </c>
      <c r="OB56" s="535" cm="1">
        <f t="array" ref="OB56">INDEX(OB$13:OB55,$B56+1,1)</f>
        <v>0</v>
      </c>
      <c r="OC56" s="535" cm="1">
        <f t="array" ref="OC56">INDEX(OC$13:OC55,$B56+1,1)</f>
        <v>0</v>
      </c>
      <c r="OD56" s="535" cm="1">
        <f t="array" ref="OD56">INDEX(OD$13:OD55,$B56+1,1)</f>
        <v>0</v>
      </c>
      <c r="OE56" s="535" cm="1">
        <f t="array" ref="OE56">INDEX(OE$13:OE55,$B56+1,1)</f>
        <v>0</v>
      </c>
      <c r="OF56" s="535" cm="1">
        <f t="array" ref="OF56">INDEX(OF$13:OF55,$B56+1,1)</f>
        <v>0</v>
      </c>
      <c r="OG56" s="535" cm="1">
        <f t="array" ref="OG56">INDEX(OG$13:OG55,$B56+1,1)</f>
        <v>0</v>
      </c>
      <c r="OH56" s="535" cm="1">
        <f t="array" ref="OH56">INDEX(OH$13:OH55,$B56+1,1)</f>
        <v>0</v>
      </c>
      <c r="OI56" s="535" cm="1">
        <f t="array" ref="OI56">INDEX(OI$13:OI55,$B56+1,1)</f>
        <v>0</v>
      </c>
      <c r="OJ56" s="535" cm="1">
        <f t="array" ref="OJ56">INDEX(OJ$13:OJ55,$B56+1,1)</f>
        <v>0</v>
      </c>
      <c r="OK56" s="535" cm="1">
        <f t="array" ref="OK56">INDEX(OK$13:OK55,$B56+1,1)</f>
        <v>0</v>
      </c>
      <c r="OL56" s="535" cm="1">
        <f t="array" ref="OL56">INDEX(OL$13:OL55,$B56+1,1)</f>
        <v>0</v>
      </c>
      <c r="OM56" s="535" cm="1">
        <f t="array" ref="OM56">INDEX(OM$13:OM55,$B56+1,1)</f>
        <v>0</v>
      </c>
      <c r="ON56" s="535" cm="1">
        <f t="array" ref="ON56">INDEX(ON$13:ON55,$B56+1,1)</f>
        <v>0</v>
      </c>
      <c r="OO56" s="535" cm="1">
        <f t="array" ref="OO56">INDEX(OO$13:OO55,$B56+1,1)</f>
        <v>0</v>
      </c>
      <c r="OP56" s="535" cm="1">
        <f t="array" ref="OP56">INDEX(OP$13:OP55,$B56+1,1)</f>
        <v>0</v>
      </c>
      <c r="OQ56" s="535" cm="1">
        <f t="array" ref="OQ56">INDEX(OQ$13:OQ55,$B56+1,1)</f>
        <v>0</v>
      </c>
      <c r="OR56" s="535" cm="1">
        <f t="array" ref="OR56">INDEX(OR$13:OR55,$B56+1,1)</f>
        <v>0</v>
      </c>
      <c r="OS56" s="535" cm="1">
        <f t="array" ref="OS56">INDEX(OS$13:OS55,$B56+1,1)</f>
        <v>0</v>
      </c>
      <c r="OT56" s="535" cm="1">
        <f t="array" ref="OT56">INDEX(OT$13:OT55,$B56+1,1)</f>
        <v>0</v>
      </c>
      <c r="OU56" s="535" cm="1">
        <f t="array" ref="OU56">INDEX(OU$13:OU55,$B56+1,1)</f>
        <v>0</v>
      </c>
      <c r="OV56" s="535" cm="1">
        <f t="array" ref="OV56">INDEX(OV$13:OV55,$B56+1,1)</f>
        <v>0</v>
      </c>
      <c r="OW56" s="535" cm="1">
        <f t="array" ref="OW56">INDEX(OW$13:OW55,$B56+1,1)</f>
        <v>0</v>
      </c>
      <c r="OX56" s="535" cm="1">
        <f t="array" ref="OX56">INDEX(OX$13:OX55,$B56+1,1)</f>
        <v>0</v>
      </c>
      <c r="OY56" s="535" cm="1">
        <f t="array" ref="OY56">INDEX(OY$13:OY55,$B56+1,1)</f>
        <v>0</v>
      </c>
      <c r="OZ56" s="535" cm="1">
        <f t="array" ref="OZ56">INDEX(OZ$13:OZ55,$B56+1,1)</f>
        <v>0</v>
      </c>
      <c r="PA56" s="535" cm="1">
        <f t="array" ref="PA56">INDEX(PA$13:PA55,$B56+1,1)</f>
        <v>0</v>
      </c>
      <c r="PB56" s="535" cm="1">
        <f t="array" ref="PB56">INDEX(PB$13:PB55,$B56+1,1)</f>
        <v>0</v>
      </c>
      <c r="PC56" s="535" cm="1">
        <f t="array" ref="PC56">INDEX(PC$13:PC55,$B56+1,1)</f>
        <v>0</v>
      </c>
      <c r="PD56" s="535" cm="1">
        <f t="array" ref="PD56">INDEX(PD$13:PD55,$B56+1,1)</f>
        <v>0</v>
      </c>
      <c r="PE56" s="535" cm="1">
        <f t="array" ref="PE56">INDEX(PE$13:PE55,$B56+1,1)</f>
        <v>0</v>
      </c>
      <c r="PF56" s="535" cm="1">
        <f t="array" ref="PF56">INDEX(PF$13:PF55,$B56+1,1)</f>
        <v>0</v>
      </c>
      <c r="PG56" s="535" cm="1">
        <f t="array" ref="PG56">INDEX(PG$13:PG55,$B56+1,1)</f>
        <v>0</v>
      </c>
      <c r="PH56" s="535" cm="1">
        <f t="array" ref="PH56">INDEX(PH$13:PH55,$B56+1,1)</f>
        <v>0</v>
      </c>
      <c r="PI56" s="535" cm="1">
        <f t="array" ref="PI56">INDEX(PI$13:PI55,$B56+1,1)</f>
        <v>0</v>
      </c>
      <c r="PJ56" s="535" cm="1">
        <f t="array" ref="PJ56">INDEX(PJ$13:PJ55,$B56+1,1)</f>
        <v>0</v>
      </c>
      <c r="PK56" s="535" cm="1">
        <f t="array" ref="PK56">INDEX(PK$13:PK55,$B56+1,1)</f>
        <v>0</v>
      </c>
      <c r="PL56" s="535" cm="1">
        <f t="array" ref="PL56">INDEX(PL$13:PL55,$B56+1,1)</f>
        <v>0</v>
      </c>
      <c r="PM56" s="535" cm="1">
        <f t="array" ref="PM56">INDEX(PM$13:PM55,$B56+1,1)</f>
        <v>0</v>
      </c>
      <c r="PN56" s="535" cm="1">
        <f t="array" ref="PN56">INDEX(PN$13:PN55,$B56+1,1)</f>
        <v>0</v>
      </c>
      <c r="PO56" s="535" cm="1">
        <f t="array" ref="PO56">INDEX(PO$13:PO55,$B56+1,1)</f>
        <v>0</v>
      </c>
      <c r="PP56" s="535" cm="1">
        <f t="array" ref="PP56">INDEX(PP$13:PP55,$B56+1,1)</f>
        <v>0</v>
      </c>
      <c r="PQ56" s="535" cm="1">
        <f t="array" ref="PQ56">INDEX(PQ$13:PQ55,$B56+1,1)</f>
        <v>0</v>
      </c>
      <c r="PR56" s="535" cm="1">
        <f t="array" ref="PR56">INDEX(PR$13:PR55,$B56+1,1)</f>
        <v>0</v>
      </c>
      <c r="PS56" s="535" cm="1">
        <f t="array" ref="PS56">INDEX(PS$13:PS55,$B56+1,1)</f>
        <v>0</v>
      </c>
      <c r="PT56" s="535" cm="1">
        <f t="array" ref="PT56">INDEX(PT$13:PT55,$B56+1,1)</f>
        <v>0</v>
      </c>
      <c r="PU56" s="535" cm="1">
        <f t="array" ref="PU56">INDEX(PU$13:PU55,$B56+1,1)</f>
        <v>0</v>
      </c>
      <c r="PV56" s="535" cm="1">
        <f t="array" ref="PV56">INDEX(PV$13:PV55,$B56+1,1)</f>
        <v>0</v>
      </c>
      <c r="PW56" s="535" cm="1">
        <f t="array" ref="PW56">INDEX(PW$13:PW55,$B56+1,1)</f>
        <v>0</v>
      </c>
      <c r="PX56" s="535" cm="1">
        <f t="array" ref="PX56">INDEX(PX$13:PX55,$B56+1,1)</f>
        <v>0</v>
      </c>
      <c r="PY56" s="535" cm="1">
        <f t="array" ref="PY56">INDEX(PY$13:PY55,$B56+1,1)</f>
        <v>0</v>
      </c>
      <c r="PZ56" s="535" cm="1">
        <f t="array" ref="PZ56">INDEX(PZ$13:PZ55,$B56+1,1)</f>
        <v>0</v>
      </c>
      <c r="QA56" s="535" cm="1">
        <f t="array" ref="QA56">INDEX(QA$13:QA55,$B56+1,1)</f>
        <v>0</v>
      </c>
      <c r="QB56" s="535" cm="1">
        <f t="array" ref="QB56">INDEX(QB$13:QB55,$B56+1,1)</f>
        <v>0</v>
      </c>
      <c r="QC56" s="535" cm="1">
        <f t="array" ref="QC56">INDEX(QC$13:QC55,$B56+1,1)</f>
        <v>0</v>
      </c>
      <c r="QD56" s="535" cm="1">
        <f t="array" ref="QD56">INDEX(QD$13:QD55,$B56+1,1)</f>
        <v>0</v>
      </c>
      <c r="QE56" s="535" cm="1">
        <f t="array" ref="QE56">INDEX(QE$13:QE55,$B56+1,1)</f>
        <v>0</v>
      </c>
      <c r="QF56" s="535" cm="1">
        <f t="array" ref="QF56">INDEX(QF$13:QF55,$B56+1,1)</f>
        <v>0</v>
      </c>
      <c r="QG56" s="535" cm="1">
        <f t="array" ref="QG56">INDEX(QG$13:QG55,$B56+1,1)</f>
        <v>0</v>
      </c>
      <c r="QH56" s="535" cm="1">
        <f t="array" ref="QH56">INDEX(QH$13:QH55,$B56+1,1)</f>
        <v>0</v>
      </c>
      <c r="QI56" s="535" cm="1">
        <f t="array" ref="QI56">INDEX(QI$13:QI55,$B56+1,1)</f>
        <v>0</v>
      </c>
      <c r="QJ56" s="535" cm="1">
        <f t="array" ref="QJ56">INDEX(QJ$13:QJ55,$B56+1,1)</f>
        <v>0</v>
      </c>
      <c r="QK56" s="535" cm="1">
        <f t="array" ref="QK56">INDEX(QK$13:QK55,$B56+1,1)</f>
        <v>0</v>
      </c>
      <c r="QL56" s="535" cm="1">
        <f t="array" ref="QL56">INDEX(QL$13:QL55,$B56+1,1)</f>
        <v>0</v>
      </c>
      <c r="QM56" s="535" cm="1">
        <f t="array" ref="QM56">INDEX(QM$13:QM55,$B56+1,1)</f>
        <v>0</v>
      </c>
      <c r="QN56" s="535" cm="1">
        <f t="array" ref="QN56">INDEX(QN$13:QN55,$B56+1,1)</f>
        <v>0</v>
      </c>
      <c r="QO56" s="535" cm="1">
        <f t="array" ref="QO56">INDEX(QO$13:QO55,$B56+1,1)</f>
        <v>0</v>
      </c>
      <c r="QP56" s="535" cm="1">
        <f t="array" ref="QP56">INDEX(QP$13:QP55,$B56+1,1)</f>
        <v>0</v>
      </c>
      <c r="QQ56" s="535" cm="1">
        <f t="array" ref="QQ56">INDEX(QQ$13:QQ55,$B56+1,1)</f>
        <v>0</v>
      </c>
      <c r="QR56" s="535" cm="1">
        <f t="array" ref="QR56">INDEX(QR$13:QR55,$B56+1,1)</f>
        <v>0</v>
      </c>
      <c r="QS56" s="535" cm="1">
        <f t="array" ref="QS56">INDEX(QS$13:QS55,$B56+1,1)</f>
        <v>0</v>
      </c>
      <c r="QT56" s="535" cm="1">
        <f t="array" ref="QT56">INDEX(QT$13:QT55,$B56+1,1)</f>
        <v>0</v>
      </c>
      <c r="QU56" s="535" cm="1">
        <f t="array" ref="QU56">INDEX(QU$13:QU55,$B56+1,1)</f>
        <v>0</v>
      </c>
      <c r="QV56" s="535" cm="1">
        <f t="array" ref="QV56">INDEX(QV$13:QV55,$B56+1,1)</f>
        <v>0</v>
      </c>
      <c r="QW56" s="535" cm="1">
        <f t="array" ref="QW56">INDEX(QW$13:QW55,$B56+1,1)</f>
        <v>0</v>
      </c>
      <c r="QX56" s="535" cm="1">
        <f t="array" ref="QX56">INDEX(QX$13:QX55,$B56+1,1)</f>
        <v>0</v>
      </c>
      <c r="QY56" s="535" cm="1">
        <f t="array" ref="QY56">INDEX(QY$13:QY55,$B56+1,1)</f>
        <v>0</v>
      </c>
      <c r="QZ56" s="535" cm="1">
        <f t="array" ref="QZ56">INDEX(QZ$13:QZ55,$B56+1,1)</f>
        <v>0</v>
      </c>
      <c r="RA56" s="535" cm="1">
        <f t="array" ref="RA56">INDEX(RA$13:RA55,$B56+1,1)</f>
        <v>0</v>
      </c>
      <c r="RB56" s="535" cm="1">
        <f t="array" ref="RB56">INDEX(RB$13:RB55,$B56+1,1)</f>
        <v>0</v>
      </c>
      <c r="RC56" s="535" cm="1">
        <f t="array" ref="RC56">INDEX(RC$13:RC55,$B56+1,1)</f>
        <v>0</v>
      </c>
      <c r="RD56" s="535" cm="1">
        <f t="array" ref="RD56">INDEX(RD$13:RD55,$B56+1,1)</f>
        <v>0</v>
      </c>
      <c r="RE56" s="535" cm="1">
        <f t="array" ref="RE56">INDEX(RE$13:RE55,$B56+1,1)</f>
        <v>0</v>
      </c>
      <c r="RF56" s="535" cm="1">
        <f t="array" ref="RF56">INDEX(RF$13:RF55,$B56+1,1)</f>
        <v>0</v>
      </c>
      <c r="RG56" s="535" cm="1">
        <f t="array" ref="RG56">INDEX(RG$13:RG55,$B56+1,1)</f>
        <v>0</v>
      </c>
      <c r="RH56" s="535" cm="1">
        <f t="array" ref="RH56">INDEX(RH$13:RH55,$B56+1,1)</f>
        <v>0</v>
      </c>
      <c r="RI56" s="535" cm="1">
        <f t="array" ref="RI56">INDEX(RI$13:RI55,$B56+1,1)</f>
        <v>0</v>
      </c>
      <c r="RJ56" s="535" cm="1">
        <f t="array" ref="RJ56">INDEX(RJ$13:RJ55,$B56+1,1)</f>
        <v>0</v>
      </c>
      <c r="RK56" s="535" cm="1">
        <f t="array" ref="RK56">INDEX(RK$13:RK55,$B56+1,1)</f>
        <v>0</v>
      </c>
      <c r="RL56" s="535" cm="1">
        <f t="array" ref="RL56">INDEX(RL$13:RL55,$B56+1,1)</f>
        <v>0</v>
      </c>
      <c r="RM56" s="535" cm="1">
        <f t="array" ref="RM56">INDEX(RM$13:RM55,$B56+1,1)</f>
        <v>0</v>
      </c>
      <c r="RN56" s="535" cm="1">
        <f t="array" ref="RN56">INDEX(RN$13:RN55,$B56+1,1)</f>
        <v>0</v>
      </c>
      <c r="RO56" s="535" cm="1">
        <f t="array" ref="RO56">INDEX(RO$13:RO55,$B56+1,1)</f>
        <v>0</v>
      </c>
      <c r="RP56" s="535" cm="1">
        <f t="array" ref="RP56">INDEX(RP$13:RP55,$B56+1,1)</f>
        <v>0</v>
      </c>
      <c r="RQ56" s="535" cm="1">
        <f t="array" ref="RQ56">INDEX(RQ$13:RQ55,$B56+1,1)</f>
        <v>0</v>
      </c>
      <c r="RR56" s="535" cm="1">
        <f t="array" ref="RR56">INDEX(RR$13:RR55,$B56+1,1)</f>
        <v>0</v>
      </c>
      <c r="RS56" s="535" cm="1">
        <f t="array" ref="RS56">INDEX(RS$13:RS55,$B56+1,1)</f>
        <v>0</v>
      </c>
      <c r="RT56" s="535" cm="1">
        <f t="array" ref="RT56">INDEX(RT$13:RT55,$B56+1,1)</f>
        <v>0</v>
      </c>
      <c r="RU56" s="535" cm="1">
        <f t="array" ref="RU56">INDEX(RU$13:RU55,$B56+1,1)</f>
        <v>0</v>
      </c>
      <c r="RV56" s="535" cm="1">
        <f t="array" ref="RV56">INDEX(RV$13:RV55,$B56+1,1)</f>
        <v>0</v>
      </c>
      <c r="RW56" s="535" cm="1">
        <f t="array" ref="RW56">INDEX(RW$13:RW55,$B56+1,1)</f>
        <v>0</v>
      </c>
      <c r="RX56" s="535" cm="1">
        <f t="array" ref="RX56">INDEX(RX$13:RX55,$B56+1,1)</f>
        <v>0</v>
      </c>
      <c r="RY56" s="535" cm="1">
        <f t="array" ref="RY56">INDEX(RY$13:RY55,$B56+1,1)</f>
        <v>0</v>
      </c>
      <c r="RZ56" s="535" cm="1">
        <f t="array" ref="RZ56">INDEX(RZ$13:RZ55,$B56+1,1)</f>
        <v>0</v>
      </c>
      <c r="SA56" s="535" cm="1">
        <f t="array" ref="SA56">INDEX(SA$13:SA55,$B56+1,1)</f>
        <v>0</v>
      </c>
      <c r="SB56" s="535" cm="1">
        <f t="array" ref="SB56">INDEX(SB$13:SB55,$B56+1,1)</f>
        <v>0</v>
      </c>
      <c r="SC56" s="535" cm="1">
        <f t="array" ref="SC56">INDEX(SC$13:SC55,$B56+1,1)</f>
        <v>0</v>
      </c>
      <c r="SD56" s="535" cm="1">
        <f t="array" ref="SD56">INDEX(SD$13:SD55,$B56+1,1)</f>
        <v>0</v>
      </c>
      <c r="SE56" s="535" cm="1">
        <f t="array" ref="SE56">INDEX(SE$13:SE55,$B56+1,1)</f>
        <v>0</v>
      </c>
      <c r="SF56" s="535" cm="1">
        <f t="array" ref="SF56">INDEX(SF$13:SF55,$B56+1,1)</f>
        <v>0</v>
      </c>
      <c r="SG56" s="535" cm="1">
        <f t="array" ref="SG56">INDEX(SG$13:SG55,$B56+1,1)</f>
        <v>0</v>
      </c>
      <c r="SH56" s="535" cm="1">
        <f t="array" ref="SH56">INDEX(SH$13:SH55,$B56+1,1)</f>
        <v>0</v>
      </c>
      <c r="SI56" s="535" cm="1">
        <f t="array" ref="SI56">INDEX(SI$13:SI55,$B56+1,1)</f>
        <v>0</v>
      </c>
      <c r="SJ56" s="535" cm="1">
        <f t="array" ref="SJ56">INDEX(SJ$13:SJ55,$B56+1,1)</f>
        <v>0</v>
      </c>
      <c r="SK56" s="535" cm="1">
        <f t="array" ref="SK56">INDEX(SK$13:SK55,$B56+1,1)</f>
        <v>0</v>
      </c>
      <c r="SL56" s="535" cm="1">
        <f t="array" ref="SL56">INDEX(SL$13:SL55,$B56+1,1)</f>
        <v>0</v>
      </c>
      <c r="SM56" s="535" cm="1">
        <f t="array" ref="SM56">INDEX(SM$13:SM55,$B56+1,1)</f>
        <v>0</v>
      </c>
      <c r="SN56" s="535" cm="1">
        <f t="array" ref="SN56">INDEX(SN$13:SN55,$B56+1,1)</f>
        <v>0</v>
      </c>
      <c r="SO56" s="535" cm="1">
        <f t="array" ref="SO56">INDEX(SO$13:SO55,$B56+1,1)</f>
        <v>0</v>
      </c>
      <c r="SP56" s="535" cm="1">
        <f t="array" ref="SP56">INDEX(SP$13:SP55,$B56+1,1)</f>
        <v>0</v>
      </c>
      <c r="SQ56" s="535" cm="1">
        <f t="array" ref="SQ56">INDEX(SQ$13:SQ55,$B56+1,1)</f>
        <v>0</v>
      </c>
      <c r="SR56" s="535" cm="1">
        <f t="array" ref="SR56">INDEX(SR$13:SR55,$B56+1,1)</f>
        <v>0</v>
      </c>
      <c r="SS56" s="535" cm="1">
        <f t="array" ref="SS56">INDEX(SS$13:SS55,$B56+1,1)</f>
        <v>0</v>
      </c>
      <c r="ST56" s="535" cm="1">
        <f t="array" ref="ST56">INDEX(ST$13:ST55,$B56+1,1)</f>
        <v>0</v>
      </c>
      <c r="SU56" s="535" cm="1">
        <f t="array" ref="SU56">INDEX(SU$13:SU55,$B56+1,1)</f>
        <v>0</v>
      </c>
      <c r="SV56" s="535" cm="1">
        <f t="array" ref="SV56">INDEX(SV$13:SV55,$B56+1,1)</f>
        <v>0</v>
      </c>
      <c r="SW56" s="535" cm="1">
        <f t="array" ref="SW56">INDEX(SW$13:SW55,$B56+1,1)</f>
        <v>0</v>
      </c>
      <c r="SX56" s="535" cm="1">
        <f t="array" ref="SX56">INDEX(SX$13:SX55,$B56+1,1)</f>
        <v>0</v>
      </c>
      <c r="SY56" s="535" cm="1">
        <f t="array" ref="SY56">INDEX(SY$13:SY55,$B56+1,1)</f>
        <v>0</v>
      </c>
      <c r="SZ56" s="535" cm="1">
        <f t="array" ref="SZ56">INDEX(SZ$13:SZ55,$B56+1,1)</f>
        <v>0</v>
      </c>
      <c r="TA56" s="535" cm="1">
        <f t="array" ref="TA56">INDEX(TA$13:TA55,$B56+1,1)</f>
        <v>0</v>
      </c>
      <c r="TB56" s="535" cm="1">
        <f t="array" ref="TB56">INDEX(TB$13:TB55,$B56+1,1)</f>
        <v>0</v>
      </c>
      <c r="TC56" s="535" cm="1">
        <f t="array" ref="TC56">INDEX(TC$13:TC55,$B56+1,1)</f>
        <v>0</v>
      </c>
      <c r="TD56" s="535" cm="1">
        <f t="array" ref="TD56">INDEX(TD$13:TD55,$B56+1,1)</f>
        <v>0</v>
      </c>
      <c r="TE56" s="535" cm="1">
        <f t="array" ref="TE56">INDEX(TE$13:TE55,$B56+1,1)</f>
        <v>0</v>
      </c>
      <c r="TF56" s="535" cm="1">
        <f t="array" ref="TF56">INDEX(TF$13:TF55,$B56+1,1)</f>
        <v>0</v>
      </c>
      <c r="TG56" s="535" cm="1">
        <f t="array" ref="TG56">INDEX(TG$13:TG55,$B56+1,1)</f>
        <v>0</v>
      </c>
      <c r="TH56" s="535" cm="1">
        <f t="array" ref="TH56">INDEX(TH$13:TH55,$B56+1,1)</f>
        <v>0</v>
      </c>
      <c r="TI56" s="535" cm="1">
        <f t="array" ref="TI56">INDEX(TI$13:TI55,$B56+1,1)</f>
        <v>0</v>
      </c>
      <c r="TJ56" s="535" cm="1">
        <f t="array" ref="TJ56">INDEX(TJ$13:TJ55,$B56+1,1)</f>
        <v>0</v>
      </c>
      <c r="TK56" s="535" cm="1">
        <f t="array" ref="TK56">INDEX(TK$13:TK55,$B56+1,1)</f>
        <v>0</v>
      </c>
      <c r="TL56" s="535" cm="1">
        <f t="array" ref="TL56">INDEX(TL$13:TL55,$B56+1,1)</f>
        <v>0</v>
      </c>
      <c r="TM56" s="535" cm="1">
        <f t="array" ref="TM56">INDEX(TM$13:TM55,$B56+1,1)</f>
        <v>0</v>
      </c>
      <c r="TN56" s="535" cm="1">
        <f t="array" ref="TN56">INDEX(TN$13:TN55,$B56+1,1)</f>
        <v>0</v>
      </c>
      <c r="TO56" s="535" cm="1">
        <f t="array" ref="TO56">INDEX(TO$13:TO55,$B56+1,1)</f>
        <v>0</v>
      </c>
      <c r="TP56" s="535" cm="1">
        <f t="array" ref="TP56">INDEX(TP$13:TP55,$B56+1,1)</f>
        <v>0</v>
      </c>
      <c r="TQ56" s="535" cm="1">
        <f t="array" ref="TQ56">INDEX(TQ$13:TQ55,$B56+1,1)</f>
        <v>0</v>
      </c>
      <c r="TR56" s="535" cm="1">
        <f t="array" ref="TR56">INDEX(TR$13:TR55,$B56+1,1)</f>
        <v>0</v>
      </c>
      <c r="TS56" s="535" cm="1">
        <f t="array" ref="TS56">INDEX(TS$13:TS55,$B56+1,1)</f>
        <v>0</v>
      </c>
      <c r="TT56" s="535" cm="1">
        <f t="array" ref="TT56">INDEX(TT$13:TT55,$B56+1,1)</f>
        <v>0</v>
      </c>
      <c r="TU56" s="535" cm="1">
        <f t="array" ref="TU56">INDEX(TU$13:TU55,$B56+1,1)</f>
        <v>0</v>
      </c>
      <c r="TV56" s="535" cm="1">
        <f t="array" ref="TV56">INDEX(TV$13:TV55,$B56+1,1)</f>
        <v>0</v>
      </c>
      <c r="TW56" s="535" cm="1">
        <f t="array" ref="TW56">INDEX(TW$13:TW55,$B56+1,1)</f>
        <v>0</v>
      </c>
      <c r="TX56" s="535" cm="1">
        <f t="array" ref="TX56">INDEX(TX$13:TX55,$B56+1,1)</f>
        <v>0</v>
      </c>
      <c r="TY56" s="535" cm="1">
        <f t="array" ref="TY56">INDEX(TY$13:TY55,$B56+1,1)</f>
        <v>0</v>
      </c>
      <c r="TZ56" s="535" cm="1">
        <f t="array" ref="TZ56">INDEX(TZ$13:TZ55,$B56+1,1)</f>
        <v>0</v>
      </c>
      <c r="UA56" s="535" cm="1">
        <f t="array" ref="UA56">INDEX(UA$13:UA55,$B56+1,1)</f>
        <v>0</v>
      </c>
      <c r="UB56" s="535" cm="1">
        <f t="array" ref="UB56">INDEX(UB$13:UB55,$B56+1,1)</f>
        <v>0</v>
      </c>
      <c r="UC56" s="535" cm="1">
        <f t="array" ref="UC56">INDEX(UC$13:UC55,$B56+1,1)</f>
        <v>0</v>
      </c>
      <c r="UD56" s="535" cm="1">
        <f t="array" ref="UD56">INDEX(UD$13:UD55,$B56+1,1)</f>
        <v>0</v>
      </c>
      <c r="UE56" s="535" cm="1">
        <f t="array" ref="UE56">INDEX(UE$13:UE55,$B56+1,1)</f>
        <v>0</v>
      </c>
      <c r="UF56" s="535" cm="1">
        <f t="array" ref="UF56">INDEX(UF$13:UF55,$B56+1,1)</f>
        <v>0</v>
      </c>
      <c r="UG56" s="535" cm="1">
        <f t="array" ref="UG56">INDEX(UG$13:UG55,$B56+1,1)</f>
        <v>0</v>
      </c>
      <c r="UH56" s="535" cm="1">
        <f t="array" ref="UH56">INDEX(UH$13:UH55,$B56+1,1)</f>
        <v>0</v>
      </c>
      <c r="UI56" s="535" cm="1">
        <f t="array" ref="UI56">INDEX(UI$13:UI55,$B56+1,1)</f>
        <v>0</v>
      </c>
      <c r="UJ56" s="535" cm="1">
        <f t="array" ref="UJ56">INDEX(UJ$13:UJ55,$B56+1,1)</f>
        <v>0</v>
      </c>
      <c r="UK56" s="535" cm="1">
        <f t="array" ref="UK56">INDEX(UK$13:UK55,$B56+1,1)</f>
        <v>0</v>
      </c>
      <c r="UL56" s="535" cm="1">
        <f t="array" ref="UL56">INDEX(UL$13:UL55,$B56+1,1)</f>
        <v>0</v>
      </c>
      <c r="UM56" s="535" cm="1">
        <f t="array" ref="UM56">INDEX(UM$13:UM55,$B56+1,1)</f>
        <v>0</v>
      </c>
      <c r="UN56" s="535" cm="1">
        <f t="array" ref="UN56">INDEX(UN$13:UN55,$B56+1,1)</f>
        <v>0</v>
      </c>
      <c r="UO56" s="535" cm="1">
        <f t="array" ref="UO56">INDEX(UO$13:UO55,$B56+1,1)</f>
        <v>0</v>
      </c>
      <c r="UP56" s="535" cm="1">
        <f t="array" ref="UP56">INDEX(UP$13:UP55,$B56+1,1)</f>
        <v>0</v>
      </c>
      <c r="UQ56" s="535" cm="1">
        <f t="array" ref="UQ56">INDEX(UQ$13:UQ55,$B56+1,1)</f>
        <v>0</v>
      </c>
      <c r="UR56" s="535" cm="1">
        <f t="array" ref="UR56">INDEX(UR$13:UR55,$B56+1,1)</f>
        <v>0</v>
      </c>
      <c r="US56" s="535" cm="1">
        <f t="array" ref="US56">INDEX(US$13:US55,$B56+1,1)</f>
        <v>0</v>
      </c>
      <c r="UT56" s="535" cm="1">
        <f t="array" ref="UT56">INDEX(UT$13:UT55,$B56+1,1)</f>
        <v>0</v>
      </c>
      <c r="UU56" s="535" cm="1">
        <f t="array" ref="UU56">INDEX(UU$13:UU55,$B56+1,1)</f>
        <v>0</v>
      </c>
      <c r="UV56" s="535" cm="1">
        <f t="array" ref="UV56">INDEX(UV$13:UV55,$B56+1,1)</f>
        <v>0</v>
      </c>
      <c r="UW56" s="535" cm="1">
        <f t="array" ref="UW56">INDEX(UW$13:UW55,$B56+1,1)</f>
        <v>0</v>
      </c>
      <c r="UX56" s="535" cm="1">
        <f t="array" ref="UX56">INDEX(UX$13:UX55,$B56+1,1)</f>
        <v>0</v>
      </c>
      <c r="UY56" s="535" cm="1">
        <f t="array" ref="UY56">INDEX(UY$13:UY55,$B56+1,1)</f>
        <v>0</v>
      </c>
      <c r="UZ56" s="535" cm="1">
        <f t="array" ref="UZ56">INDEX(UZ$13:UZ55,$B56+1,1)</f>
        <v>0</v>
      </c>
      <c r="VA56" s="535" cm="1">
        <f t="array" ref="VA56">INDEX(VA$13:VA55,$B56+1,1)</f>
        <v>0</v>
      </c>
      <c r="VB56" s="535" cm="1">
        <f t="array" ref="VB56">INDEX(VB$13:VB55,$B56+1,1)</f>
        <v>0</v>
      </c>
      <c r="VC56" s="535" cm="1">
        <f t="array" ref="VC56">INDEX(VC$13:VC55,$B56+1,1)</f>
        <v>0</v>
      </c>
      <c r="VD56" s="535" cm="1">
        <f t="array" ref="VD56">INDEX(VD$13:VD55,$B56+1,1)</f>
        <v>0</v>
      </c>
      <c r="VE56" s="535" cm="1">
        <f t="array" ref="VE56">INDEX(VE$13:VE55,$B56+1,1)</f>
        <v>0</v>
      </c>
      <c r="VF56" s="535" cm="1">
        <f t="array" ref="VF56">INDEX(VF$13:VF55,$B56+1,1)</f>
        <v>0</v>
      </c>
      <c r="VG56" s="535" cm="1">
        <f t="array" ref="VG56">INDEX(VG$13:VG55,$B56+1,1)</f>
        <v>0</v>
      </c>
      <c r="VH56" s="535" cm="1">
        <f t="array" ref="VH56">INDEX(VH$13:VH55,$B56+1,1)</f>
        <v>0</v>
      </c>
      <c r="VI56" s="535" cm="1">
        <f t="array" ref="VI56">INDEX(VI$13:VI55,$B56+1,1)</f>
        <v>0</v>
      </c>
      <c r="VJ56" s="535" cm="1">
        <f t="array" ref="VJ56">INDEX(VJ$13:VJ55,$B56+1,1)</f>
        <v>0</v>
      </c>
      <c r="VK56" s="535" cm="1">
        <f t="array" ref="VK56">INDEX(VK$13:VK55,$B56+1,1)</f>
        <v>0</v>
      </c>
      <c r="VL56" s="535" cm="1">
        <f t="array" ref="VL56">INDEX(VL$13:VL55,$B56+1,1)</f>
        <v>0</v>
      </c>
      <c r="VM56" s="535" cm="1">
        <f t="array" ref="VM56">INDEX(VM$13:VM55,$B56+1,1)</f>
        <v>0</v>
      </c>
      <c r="VN56" s="535" cm="1">
        <f t="array" ref="VN56">INDEX(VN$13:VN55,$B56+1,1)</f>
        <v>0</v>
      </c>
      <c r="VO56" s="535" cm="1">
        <f t="array" ref="VO56">INDEX(VO$13:VO55,$B56+1,1)</f>
        <v>0</v>
      </c>
      <c r="VP56" s="535" cm="1">
        <f t="array" ref="VP56">INDEX(VP$13:VP55,$B56+1,1)</f>
        <v>0</v>
      </c>
      <c r="VQ56" s="535" cm="1">
        <f t="array" ref="VQ56">INDEX(VQ$13:VQ55,$B56+1,1)</f>
        <v>0</v>
      </c>
      <c r="VR56" s="535" cm="1">
        <f t="array" ref="VR56">INDEX(VR$13:VR55,$B56+1,1)</f>
        <v>0</v>
      </c>
      <c r="VS56" s="535" cm="1">
        <f t="array" ref="VS56">INDEX(VS$13:VS55,$B56+1,1)</f>
        <v>0</v>
      </c>
      <c r="VT56" s="535" cm="1">
        <f t="array" ref="VT56">INDEX(VT$13:VT55,$B56+1,1)</f>
        <v>0</v>
      </c>
      <c r="VU56" s="535" cm="1">
        <f t="array" ref="VU56">INDEX(VU$13:VU55,$B56+1,1)</f>
        <v>0</v>
      </c>
      <c r="VV56" s="535" cm="1">
        <f t="array" ref="VV56">INDEX(VV$13:VV55,$B56+1,1)</f>
        <v>0</v>
      </c>
      <c r="VW56" s="535" cm="1">
        <f t="array" ref="VW56">INDEX(VW$13:VW55,$B56+1,1)</f>
        <v>0</v>
      </c>
      <c r="VX56" s="535" cm="1">
        <f t="array" ref="VX56">INDEX(VX$13:VX55,$B56+1,1)</f>
        <v>0</v>
      </c>
      <c r="VY56" s="535" cm="1">
        <f t="array" ref="VY56">INDEX(VY$13:VY55,$B56+1,1)</f>
        <v>0</v>
      </c>
      <c r="VZ56" s="535" cm="1">
        <f t="array" ref="VZ56">INDEX(VZ$13:VZ55,$B56+1,1)</f>
        <v>0</v>
      </c>
      <c r="WA56" s="535" cm="1">
        <f t="array" ref="WA56">INDEX(WA$13:WA55,$B56+1,1)</f>
        <v>0</v>
      </c>
      <c r="WB56" s="535" cm="1">
        <f t="array" ref="WB56">INDEX(WB$13:WB55,$B56+1,1)</f>
        <v>0</v>
      </c>
      <c r="WC56" s="535" cm="1">
        <f t="array" ref="WC56">INDEX(WC$13:WC55,$B56+1,1)</f>
        <v>0</v>
      </c>
      <c r="WD56" s="535" cm="1">
        <f t="array" ref="WD56">INDEX(WD$13:WD55,$B56+1,1)</f>
        <v>0</v>
      </c>
      <c r="WE56" s="535" cm="1">
        <f t="array" ref="WE56">INDEX(WE$13:WE55,$B56+1,1)</f>
        <v>0</v>
      </c>
      <c r="WF56" s="535" cm="1">
        <f t="array" ref="WF56">INDEX(WF$13:WF55,$B56+1,1)</f>
        <v>0</v>
      </c>
      <c r="WG56" s="535" cm="1">
        <f t="array" ref="WG56">INDEX(WG$13:WG55,$B56+1,1)</f>
        <v>0</v>
      </c>
      <c r="WH56" s="535" cm="1">
        <f t="array" ref="WH56">INDEX(WH$13:WH55,$B56+1,1)</f>
        <v>0</v>
      </c>
      <c r="WI56" s="535" cm="1">
        <f t="array" ref="WI56">INDEX(WI$13:WI55,$B56+1,1)</f>
        <v>0</v>
      </c>
      <c r="WJ56" s="535" cm="1">
        <f t="array" ref="WJ56">INDEX(WJ$13:WJ55,$B56+1,1)</f>
        <v>0</v>
      </c>
      <c r="WK56" s="535" cm="1">
        <f t="array" ref="WK56">INDEX(WK$13:WK55,$B56+1,1)</f>
        <v>0</v>
      </c>
      <c r="WL56" s="535" cm="1">
        <f t="array" ref="WL56">INDEX(WL$13:WL55,$B56+1,1)</f>
        <v>0</v>
      </c>
      <c r="WM56" s="535" cm="1">
        <f t="array" ref="WM56">INDEX(WM$13:WM55,$B56+1,1)</f>
        <v>0</v>
      </c>
      <c r="WN56" s="535" cm="1">
        <f t="array" ref="WN56">INDEX(WN$13:WN55,$B56+1,1)</f>
        <v>0</v>
      </c>
      <c r="WO56" s="535" cm="1">
        <f t="array" ref="WO56">INDEX(WO$13:WO55,$B56+1,1)</f>
        <v>0</v>
      </c>
      <c r="WP56" s="535" cm="1">
        <f t="array" ref="WP56">INDEX(WP$13:WP55,$B56+1,1)</f>
        <v>0</v>
      </c>
      <c r="WQ56" s="535" cm="1">
        <f t="array" ref="WQ56">INDEX(WQ$13:WQ55,$B56+1,1)</f>
        <v>0</v>
      </c>
      <c r="WR56" s="535" cm="1">
        <f t="array" ref="WR56">INDEX(WR$13:WR55,$B56+1,1)</f>
        <v>0</v>
      </c>
      <c r="WS56" s="535" cm="1">
        <f t="array" ref="WS56">INDEX(WS$13:WS55,$B56+1,1)</f>
        <v>0</v>
      </c>
      <c r="WT56" s="535" cm="1">
        <f t="array" ref="WT56">INDEX(WT$13:WT55,$B56+1,1)</f>
        <v>0</v>
      </c>
      <c r="WU56" s="535" cm="1">
        <f t="array" ref="WU56">INDEX(WU$13:WU55,$B56+1,1)</f>
        <v>0</v>
      </c>
      <c r="WV56" s="535" cm="1">
        <f t="array" ref="WV56">INDEX(WV$13:WV55,$B56+1,1)</f>
        <v>0</v>
      </c>
      <c r="WW56" s="535" cm="1">
        <f t="array" ref="WW56">INDEX(WW$13:WW55,$B56+1,1)</f>
        <v>0</v>
      </c>
      <c r="WX56" s="535" cm="1">
        <f t="array" ref="WX56">INDEX(WX$13:WX55,$B56+1,1)</f>
        <v>0</v>
      </c>
      <c r="WY56" s="535" cm="1">
        <f t="array" ref="WY56">INDEX(WY$13:WY55,$B56+1,1)</f>
        <v>0</v>
      </c>
      <c r="WZ56" s="535" cm="1">
        <f t="array" ref="WZ56">INDEX(WZ$13:WZ55,$B56+1,1)</f>
        <v>0</v>
      </c>
      <c r="XA56" s="535" cm="1">
        <f t="array" ref="XA56">INDEX(XA$13:XA55,$B56+1,1)</f>
        <v>0</v>
      </c>
      <c r="XB56" s="535" cm="1">
        <f t="array" ref="XB56">INDEX(XB$13:XB55,$B56+1,1)</f>
        <v>0</v>
      </c>
      <c r="XC56" s="535" cm="1">
        <f t="array" ref="XC56">INDEX(XC$13:XC55,$B56+1,1)</f>
        <v>0</v>
      </c>
      <c r="XD56" s="535" cm="1">
        <f t="array" ref="XD56">INDEX(XD$13:XD55,$B56+1,1)</f>
        <v>0</v>
      </c>
      <c r="XE56" s="535" cm="1">
        <f t="array" ref="XE56">INDEX(XE$13:XE55,$B56+1,1)</f>
        <v>0</v>
      </c>
      <c r="XF56" s="535" cm="1">
        <f t="array" ref="XF56">INDEX(XF$13:XF55,$B56+1,1)</f>
        <v>0</v>
      </c>
      <c r="XG56" s="535" cm="1">
        <f t="array" ref="XG56">INDEX(XG$13:XG55,$B56+1,1)</f>
        <v>0</v>
      </c>
      <c r="XH56" s="535" cm="1">
        <f t="array" ref="XH56">INDEX(XH$13:XH55,$B56+1,1)</f>
        <v>0</v>
      </c>
      <c r="XI56" s="535" cm="1">
        <f t="array" ref="XI56">INDEX(XI$13:XI55,$B56+1,1)</f>
        <v>0</v>
      </c>
      <c r="XJ56" s="535" cm="1">
        <f t="array" ref="XJ56">INDEX(XJ$13:XJ55,$B56+1,1)</f>
        <v>0</v>
      </c>
      <c r="XK56" s="535" cm="1">
        <f t="array" ref="XK56">INDEX(XK$13:XK55,$B56+1,1)</f>
        <v>0</v>
      </c>
      <c r="XL56" s="535" cm="1">
        <f t="array" ref="XL56">INDEX(XL$13:XL55,$B56+1,1)</f>
        <v>0</v>
      </c>
      <c r="XM56" s="535" cm="1">
        <f t="array" ref="XM56">INDEX(XM$13:XM55,$B56+1,1)</f>
        <v>0</v>
      </c>
      <c r="XN56" s="535" cm="1">
        <f t="array" ref="XN56">INDEX(XN$13:XN55,$B56+1,1)</f>
        <v>0</v>
      </c>
      <c r="XO56" s="535" cm="1">
        <f t="array" ref="XO56">INDEX(XO$13:XO55,$B56+1,1)</f>
        <v>0</v>
      </c>
      <c r="XP56" s="535" cm="1">
        <f t="array" ref="XP56">INDEX(XP$13:XP55,$B56+1,1)</f>
        <v>0</v>
      </c>
      <c r="XQ56" s="535" cm="1">
        <f t="array" ref="XQ56">INDEX(XQ$13:XQ55,$B56+1,1)</f>
        <v>0</v>
      </c>
      <c r="XR56" s="535" cm="1">
        <f t="array" ref="XR56">INDEX(XR$13:XR55,$B56+1,1)</f>
        <v>0</v>
      </c>
      <c r="XS56" s="535" cm="1">
        <f t="array" ref="XS56">INDEX(XS$13:XS55,$B56+1,1)</f>
        <v>0</v>
      </c>
      <c r="XT56" s="535" cm="1">
        <f t="array" ref="XT56">INDEX(XT$13:XT55,$B56+1,1)</f>
        <v>0</v>
      </c>
      <c r="XU56" s="535" cm="1">
        <f t="array" ref="XU56">INDEX(XU$13:XU55,$B56+1,1)</f>
        <v>0</v>
      </c>
      <c r="XV56" s="535" cm="1">
        <f t="array" ref="XV56">INDEX(XV$13:XV55,$B56+1,1)</f>
        <v>0</v>
      </c>
      <c r="XW56" s="535" cm="1">
        <f t="array" ref="XW56">INDEX(XW$13:XW55,$B56+1,1)</f>
        <v>0</v>
      </c>
      <c r="XX56" s="535" cm="1">
        <f t="array" ref="XX56">INDEX(XX$13:XX55,$B56+1,1)</f>
        <v>0</v>
      </c>
      <c r="XY56" s="535" cm="1">
        <f t="array" ref="XY56">INDEX(XY$13:XY55,$B56+1,1)</f>
        <v>0</v>
      </c>
      <c r="XZ56" s="535" cm="1">
        <f t="array" ref="XZ56">INDEX(XZ$13:XZ55,$B56+1,1)</f>
        <v>0</v>
      </c>
      <c r="YA56" s="535" cm="1">
        <f t="array" ref="YA56">INDEX(YA$13:YA55,$B56+1,1)</f>
        <v>0</v>
      </c>
      <c r="YB56" s="535" cm="1">
        <f t="array" ref="YB56">INDEX(YB$13:YB55,$B56+1,1)</f>
        <v>0</v>
      </c>
      <c r="YC56" s="535" cm="1">
        <f t="array" ref="YC56">INDEX(YC$13:YC55,$B56+1,1)</f>
        <v>0</v>
      </c>
      <c r="YD56" s="535" cm="1">
        <f t="array" ref="YD56">INDEX(YD$13:YD55,$B56+1,1)</f>
        <v>0</v>
      </c>
      <c r="YE56" s="535" cm="1">
        <f t="array" ref="YE56">INDEX(YE$13:YE55,$B56+1,1)</f>
        <v>0</v>
      </c>
      <c r="YF56" s="535" cm="1">
        <f t="array" ref="YF56">INDEX(YF$13:YF55,$B56+1,1)</f>
        <v>0</v>
      </c>
      <c r="YG56" s="535" cm="1">
        <f t="array" ref="YG56">INDEX(YG$13:YG55,$B56+1,1)</f>
        <v>0</v>
      </c>
      <c r="YH56" s="535" cm="1">
        <f t="array" ref="YH56">INDEX(YH$13:YH55,$B56+1,1)</f>
        <v>0</v>
      </c>
      <c r="YI56" s="535" cm="1">
        <f t="array" ref="YI56">INDEX(YI$13:YI55,$B56+1,1)</f>
        <v>0</v>
      </c>
      <c r="YJ56" s="535" cm="1">
        <f t="array" ref="YJ56">INDEX(YJ$13:YJ55,$B56+1,1)</f>
        <v>0</v>
      </c>
      <c r="YK56" s="535" cm="1">
        <f t="array" ref="YK56">INDEX(YK$13:YK55,$B56+1,1)</f>
        <v>0</v>
      </c>
      <c r="YL56" s="535" cm="1">
        <f t="array" ref="YL56">INDEX(YL$13:YL55,$B56+1,1)</f>
        <v>0</v>
      </c>
      <c r="YM56" s="535" cm="1">
        <f t="array" ref="YM56">INDEX(YM$13:YM55,$B56+1,1)</f>
        <v>0</v>
      </c>
      <c r="YN56" s="535" cm="1">
        <f t="array" ref="YN56">INDEX(YN$13:YN55,$B56+1,1)</f>
        <v>0</v>
      </c>
      <c r="YO56" s="535" cm="1">
        <f t="array" ref="YO56">INDEX(YO$13:YO55,$B56+1,1)</f>
        <v>0</v>
      </c>
      <c r="YP56" s="535" cm="1">
        <f t="array" ref="YP56">INDEX(YP$13:YP55,$B56+1,1)</f>
        <v>0</v>
      </c>
      <c r="YQ56" s="535" cm="1">
        <f t="array" ref="YQ56">INDEX(YQ$13:YQ55,$B56+1,1)</f>
        <v>0</v>
      </c>
      <c r="YR56" s="535" cm="1">
        <f t="array" ref="YR56">INDEX(YR$13:YR55,$B56+1,1)</f>
        <v>0</v>
      </c>
      <c r="YS56" s="535" cm="1">
        <f t="array" ref="YS56">INDEX(YS$13:YS55,$B56+1,1)</f>
        <v>0</v>
      </c>
      <c r="YT56" s="535" cm="1">
        <f t="array" ref="YT56">INDEX(YT$13:YT55,$B56+1,1)</f>
        <v>0</v>
      </c>
      <c r="YU56" s="535" cm="1">
        <f t="array" ref="YU56">INDEX(YU$13:YU55,$B56+1,1)</f>
        <v>0</v>
      </c>
      <c r="YV56" s="535" cm="1">
        <f t="array" ref="YV56">INDEX(YV$13:YV55,$B56+1,1)</f>
        <v>0</v>
      </c>
      <c r="YW56" s="535" cm="1">
        <f t="array" ref="YW56">INDEX(YW$13:YW55,$B56+1,1)</f>
        <v>0</v>
      </c>
      <c r="YX56" s="535" cm="1">
        <f t="array" ref="YX56">INDEX(YX$13:YX55,$B56+1,1)</f>
        <v>0</v>
      </c>
      <c r="YY56" s="535" cm="1">
        <f t="array" ref="YY56">INDEX(YY$13:YY55,$B56+1,1)</f>
        <v>0</v>
      </c>
      <c r="YZ56" s="535" cm="1">
        <f t="array" ref="YZ56">INDEX(YZ$13:YZ55,$B56+1,1)</f>
        <v>0</v>
      </c>
      <c r="ZA56" s="535" t="str" cm="1">
        <f t="array" ref="ZA56">INDEX(ZA$13:ZA55,$B56+1,1)</f>
        <v>-</v>
      </c>
      <c r="ZB56" s="18"/>
      <c r="ZC56" s="535" cm="1">
        <f t="array" ref="ZC56">INDEX(ZC$13:ZC55,$B56+1,1)</f>
        <v>0</v>
      </c>
      <c r="ZD56" s="535" cm="1">
        <f t="array" ref="ZD56">INDEX(ZD$13:ZD55,$B56+1,1)</f>
        <v>0</v>
      </c>
      <c r="ZE56" s="535" cm="1">
        <f t="array" ref="ZE56">INDEX(ZE$13:ZE55,$B56+1,1)</f>
        <v>0</v>
      </c>
      <c r="ZF56" s="535" t="str" cm="1">
        <f t="array" ref="ZF56">INDEX(ZF$13:ZF55,$B56+1,1)</f>
        <v>-</v>
      </c>
      <c r="ZG56" s="535" t="str" cm="1">
        <f t="array" ref="ZG56">INDEX(ZG$13:ZG55,$B56+1,1)</f>
        <v>-</v>
      </c>
      <c r="ZH56" s="535" t="str" cm="1">
        <f t="array" ref="ZH56">INDEX(ZH$13:ZH55,$B56+1,1)</f>
        <v>-</v>
      </c>
      <c r="ZI56" s="535" t="str" cm="1">
        <f t="array" ref="ZI56">INDEX(ZI$13:ZI55,$B56+1,1)</f>
        <v>-</v>
      </c>
      <c r="ZJ56" s="535" t="str" cm="1">
        <f t="array" ref="ZJ56">INDEX(ZJ$13:ZJ55,$B56+1,1)</f>
        <v>-</v>
      </c>
      <c r="ZK56" s="535" t="str" cm="1">
        <f t="array" ref="ZK56">INDEX(ZK$13:ZK55,$B56+1,1)</f>
        <v>-</v>
      </c>
      <c r="ZL56" s="535" t="str" cm="1">
        <f t="array" ref="ZL56">INDEX(ZL$13:ZL55,$B56+1,1)</f>
        <v>-</v>
      </c>
      <c r="ZM56" s="535" t="str" cm="1">
        <f t="array" ref="ZM56">INDEX(ZM$13:ZM55,$B56+1,1)</f>
        <v>-</v>
      </c>
      <c r="ZN56" s="535" t="str" cm="1">
        <f t="array" ref="ZN56">INDEX(ZN$13:ZN55,$B56+1,1)</f>
        <v>-</v>
      </c>
      <c r="ZO56" s="535" t="str" cm="1">
        <f t="array" ref="ZO56">INDEX(ZO$13:ZO55,$B56+1,1)</f>
        <v>-</v>
      </c>
      <c r="ZP56" s="535" t="str" cm="1">
        <f t="array" ref="ZP56">INDEX(ZP$13:ZP55,$B56+1,1)</f>
        <v>-</v>
      </c>
      <c r="ZQ56" s="535" t="str" cm="1">
        <f t="array" ref="ZQ56">INDEX(ZQ$13:ZQ55,$B56+1,1)</f>
        <v>-</v>
      </c>
      <c r="ZR56" s="535" t="str" cm="1">
        <f t="array" ref="ZR56">INDEX(ZR$13:ZR55,$B56+1,1)</f>
        <v>-</v>
      </c>
      <c r="ZS56" s="535" t="str" cm="1">
        <f t="array" ref="ZS56">INDEX(ZS$13:ZS55,$B56+1,1)</f>
        <v>-</v>
      </c>
      <c r="ZT56" s="535" t="str" cm="1">
        <f t="array" ref="ZT56">INDEX(ZT$13:ZT55,$B56+1,1)</f>
        <v>-</v>
      </c>
      <c r="ZU56" s="535" t="str" cm="1">
        <f t="array" ref="ZU56">INDEX(ZU$13:ZU55,$B56+1,1)</f>
        <v>-</v>
      </c>
      <c r="ZV56" s="535" t="str" cm="1">
        <f t="array" ref="ZV56">INDEX(ZV$13:ZV55,$B56+1,1)</f>
        <v>-</v>
      </c>
      <c r="ZW56" s="535" t="str" cm="1">
        <f t="array" ref="ZW56">INDEX(ZW$13:ZW55,$B56+1,1)</f>
        <v>-</v>
      </c>
      <c r="ZX56" s="18"/>
      <c r="ZY56" s="411" t="b">
        <f t="shared" ca="1" si="237"/>
        <v>0</v>
      </c>
      <c r="ZZ56" s="535" t="str" cm="1">
        <f t="array" ref="ZZ56">INDEX(ZZ$13:ZZ55,$B56+1,1)</f>
        <v>-</v>
      </c>
      <c r="AAA56" s="535" t="str" cm="1">
        <f t="array" ref="AAA56">INDEX(AAA$13:AAA55,$B56+1,1)</f>
        <v>-</v>
      </c>
      <c r="AAB56" s="535" t="str" cm="1">
        <f t="array" ref="AAB56">INDEX(AAB$13:AAB55,$B56+1,1)</f>
        <v>-</v>
      </c>
      <c r="AAC56" s="535" t="str" cm="1">
        <f t="array" ref="AAC56">INDEX(AAC$13:AAC55,$B56+1,1)</f>
        <v>-</v>
      </c>
      <c r="AAD56" s="535" cm="1">
        <f t="array" ref="AAD56">INDEX(AAD$13:AAD55,$B56+1,1)</f>
        <v>0</v>
      </c>
      <c r="AAE56" s="535" t="str" cm="1">
        <f t="array" ref="AAE56">INDEX(AAE$13:AAE55,$B56+1,1)</f>
        <v>-</v>
      </c>
      <c r="AAF56" s="535" t="str" cm="1">
        <f t="array" ref="AAF56">INDEX(AAF$13:AAF55,$B56+1,1)</f>
        <v>-</v>
      </c>
      <c r="AAG56" s="535" t="str" cm="1">
        <f t="array" ref="AAG56">INDEX(AAG$13:AAG55,$B56+1,1)</f>
        <v>-</v>
      </c>
      <c r="AAH56" s="535" t="str" cm="1">
        <f t="array" ref="AAH56">INDEX(AAH$13:AAH55,$B56+1,1)</f>
        <v>-</v>
      </c>
      <c r="AAI56" s="535" t="str" cm="1">
        <f t="array" ref="AAI56">INDEX(AAI$13:AAI55,$B56+1,1)</f>
        <v>-</v>
      </c>
      <c r="AAJ56" s="535" t="str" cm="1">
        <f t="array" ref="AAJ56">INDEX(AAJ$13:AAJ55,$B56+1,1)</f>
        <v>-</v>
      </c>
      <c r="AAK56" s="535" t="str" cm="1">
        <f t="array" ref="AAK56">INDEX(AAK$13:AAK55,$B56+1,1)</f>
        <v>-</v>
      </c>
      <c r="AAL56" s="535" t="str" cm="1">
        <f t="array" ref="AAL56">INDEX(AAL$13:AAL55,$B56+1,1)</f>
        <v>-</v>
      </c>
      <c r="AAM56" s="535" t="b" cm="1">
        <f t="array" ref="AAM56">INDEX(AAM$13:AAM55,$B56+1,1)</f>
        <v>1</v>
      </c>
      <c r="AAN56" s="535" t="str" cm="1">
        <f t="array" ref="AAN56">INDEX(AAN$13:AAN55,$B56+1,1)</f>
        <v>-</v>
      </c>
      <c r="AAO56" s="535" cm="1">
        <f t="array" ref="AAO56">INDEX(AAO$13:AAO55,$B56+1,1)</f>
        <v>0</v>
      </c>
      <c r="AAP56" s="535" cm="1">
        <f t="array" ref="AAP56">INDEX(AAP$13:AAP55,$B56+1,1)</f>
        <v>0</v>
      </c>
      <c r="AAQ56" s="535" cm="1">
        <f t="array" ref="AAQ56">INDEX(AAQ$13:AAQ55,$B56+1,1)</f>
        <v>0</v>
      </c>
      <c r="AAR56" s="18"/>
      <c r="AAS56" s="535" cm="1">
        <f t="array" ref="AAS56">INDEX(AAS$13:AAS55,$B56+1,1)</f>
        <v>50</v>
      </c>
      <c r="AAT56" s="535" cm="1">
        <f t="array" ref="AAT56">INDEX(AAT$13:AAT55,$B56+1,1)</f>
        <v>50</v>
      </c>
      <c r="AAU56" s="535" cm="1">
        <f t="array" ref="AAU56">INDEX(AAU$13:AAU55,$B56+1,1)</f>
        <v>50</v>
      </c>
      <c r="AAV56" s="535" cm="1">
        <f t="array" ref="AAV56">INDEX(AAV$13:AAV55,$B56+1,1)</f>
        <v>50</v>
      </c>
      <c r="AAW56" s="535" cm="1">
        <f t="array" ref="AAW56">INDEX(AAW$13:AAW55,$B56+1,1)</f>
        <v>1</v>
      </c>
      <c r="AAX56" s="535" cm="1">
        <f t="array" ref="AAX56">INDEX(AAX$13:AAX55,$B56+1,1)</f>
        <v>1</v>
      </c>
      <c r="AAY56" s="535" cm="1">
        <f t="array" ref="AAY56">INDEX(AAY$13:AAY55,$B56+1,1)</f>
        <v>1</v>
      </c>
      <c r="AAZ56" s="535" cm="1">
        <f t="array" ref="AAZ56">INDEX(AAZ$13:AAZ55,$B56+1,1)</f>
        <v>1</v>
      </c>
      <c r="ABA56" s="535" t="str" cm="1">
        <f t="array" ref="ABA56">INDEX(ABA$13:ABA55,$B56+1,1)</f>
        <v>-</v>
      </c>
      <c r="ABB56" s="535" t="str" cm="1">
        <f t="array" ref="ABB56">INDEX(ABB$13:ABB55,$B56+1,1)</f>
        <v>-</v>
      </c>
      <c r="ABC56" s="535" t="str" cm="1">
        <f t="array" ref="ABC56">INDEX(ABC$13:ABC55,$B56+1,1)</f>
        <v>-</v>
      </c>
      <c r="ABD56" s="535" t="str" cm="1">
        <f t="array" ref="ABD56">INDEX(ABD$13:ABD55,$B56+1,1)</f>
        <v>-</v>
      </c>
      <c r="ABE56" s="535" t="str" cm="1">
        <f t="array" ref="ABE56">INDEX(ABE$13:ABE55,$B56+1,1)</f>
        <v>-</v>
      </c>
      <c r="ABF56" s="535" t="str" cm="1">
        <f t="array" ref="ABF56">INDEX(ABF$13:ABF55,$B56+1,1)</f>
        <v>-</v>
      </c>
      <c r="ABG56" s="535" t="str" cm="1">
        <f t="array" ref="ABG56">INDEX(ABG$13:ABG55,$B56+1,1)</f>
        <v>-</v>
      </c>
      <c r="ABH56" s="18"/>
      <c r="ABI56" s="535" t="str" cm="1">
        <f t="array" ref="ABI56">INDEX(ABI$13:ABI55,$B56+1,1)</f>
        <v>-</v>
      </c>
      <c r="ABJ56" s="411">
        <f t="shared" si="187"/>
        <v>1</v>
      </c>
      <c r="ABK56" s="18"/>
      <c r="ABL56" s="535" t="str" cm="1">
        <f t="array" ref="ABL56">INDEX(ABL$13:ABL55,$B56+1,1)</f>
        <v>-</v>
      </c>
      <c r="ABM56" s="535" t="str" cm="1">
        <f t="array" ref="ABM56">INDEX(ABM$13:ABM55,$B56+1,1)</f>
        <v>-</v>
      </c>
      <c r="ABN56" s="535" t="str" cm="1">
        <f t="array" ref="ABN56">INDEX(ABN$13:ABN55,$B56+1,1)</f>
        <v>-</v>
      </c>
      <c r="ABO56" s="535" t="str" cm="1">
        <f t="array" ref="ABO56">INDEX(ABO$13:ABO55,$B56+1,1)</f>
        <v>-</v>
      </c>
      <c r="ABP56" s="535" t="str" cm="1">
        <f t="array" ref="ABP56">INDEX(ABP$13:ABP55,$B56+1,1)</f>
        <v>-</v>
      </c>
      <c r="ABQ56" s="535" t="str" cm="1">
        <f t="array" ref="ABQ56">INDEX(ABQ$13:ABQ55,$B56+1,1)</f>
        <v>-</v>
      </c>
      <c r="ABR56" s="535" t="str" cm="1">
        <f t="array" ref="ABR56">INDEX(ABR$13:ABR55,$B56+1,1)</f>
        <v>-</v>
      </c>
      <c r="ABS56" s="535" t="str" cm="1">
        <f t="array" ref="ABS56">INDEX(ABS$13:ABS55,$B56+1,1)</f>
        <v>-</v>
      </c>
      <c r="ABT56" s="535" t="str" cm="1">
        <f t="array" ref="ABT56">INDEX(ABT$13:ABT55,$B56+1,1)</f>
        <v>-</v>
      </c>
      <c r="ABU56" s="535" t="str" cm="1">
        <f t="array" ref="ABU56">INDEX(ABU$13:ABU55,$B56+1,1)</f>
        <v>-</v>
      </c>
      <c r="ABV56" s="535" t="str" cm="1">
        <f t="array" ref="ABV56">INDEX(ABV$13:ABV55,$B56+1,1)</f>
        <v>-</v>
      </c>
      <c r="ABW56" s="535" t="str" cm="1">
        <f t="array" ref="ABW56">INDEX(ABW$13:ABW55,$B56+1,1)</f>
        <v>-</v>
      </c>
      <c r="ABX56" s="535" t="str" cm="1">
        <f t="array" ref="ABX56">INDEX(ABX$13:ABX55,$B56+1,1)</f>
        <v>-</v>
      </c>
      <c r="ABY56" s="535" t="str" cm="1">
        <f t="array" ref="ABY56">INDEX(ABY$13:ABY55,$B56+1,1)</f>
        <v>-</v>
      </c>
      <c r="ABZ56" s="535" t="str" cm="1">
        <f t="array" ref="ABZ56">INDEX(ABZ$13:ABZ55,$B56+1,1)</f>
        <v>-</v>
      </c>
      <c r="ACA56" s="535" t="str" cm="1">
        <f t="array" ref="ACA56">INDEX(ACA$13:ACA55,$B56+1,1)</f>
        <v>-</v>
      </c>
      <c r="ACB56" s="535" t="str" cm="1">
        <f t="array" ref="ACB56">INDEX(ACB$13:ACB55,$B56+1,1)</f>
        <v>-</v>
      </c>
      <c r="ACC56" s="535" t="str" cm="1">
        <f t="array" ref="ACC56">INDEX(ACC$13:ACC55,$B56+1,1)</f>
        <v>-</v>
      </c>
      <c r="ACD56" s="535" t="str" cm="1">
        <f t="array" ref="ACD56">INDEX(ACD$13:ACD55,$B56+1,1)</f>
        <v>-</v>
      </c>
      <c r="ACE56" s="535" t="str" cm="1">
        <f t="array" ref="ACE56">INDEX(ACE$13:ACE55,$B56+1,1)</f>
        <v>-</v>
      </c>
      <c r="ACF56" s="535" t="str" cm="1">
        <f t="array" ref="ACF56">INDEX(ACF$13:ACF55,$B56+1,1)</f>
        <v>-</v>
      </c>
      <c r="ACG56" s="535" t="str" cm="1">
        <f t="array" ref="ACG56">INDEX(ACG$13:ACG55,$B56+1,1)</f>
        <v>-</v>
      </c>
      <c r="ACH56" s="535" t="str" cm="1">
        <f t="array" ref="ACH56">INDEX(ACH$13:ACH55,$B56+1,1)</f>
        <v>-</v>
      </c>
      <c r="ACI56" s="535" t="str" cm="1">
        <f t="array" ref="ACI56">INDEX(ACI$13:ACI55,$B56+1,1)</f>
        <v>-</v>
      </c>
      <c r="ACJ56" s="535" t="str" cm="1">
        <f t="array" ref="ACJ56">INDEX(ACJ$13:ACJ55,$B56+1,1)</f>
        <v>-</v>
      </c>
      <c r="ACK56" s="535" t="str" cm="1">
        <f t="array" ref="ACK56">INDEX(ACK$13:ACK55,$B56+1,1)</f>
        <v>-</v>
      </c>
      <c r="ACL56" s="535" t="str" cm="1">
        <f t="array" ref="ACL56">INDEX(ACL$13:ACL55,$B56+1,1)</f>
        <v>-</v>
      </c>
      <c r="ACM56" s="535" t="str" cm="1">
        <f t="array" ref="ACM56">INDEX(ACM$13:ACM55,$B56+1,1)</f>
        <v>-</v>
      </c>
      <c r="ACN56" s="535" t="str" cm="1">
        <f t="array" ref="ACN56">INDEX(ACN$13:ACN55,$B56+1,1)</f>
        <v>-</v>
      </c>
      <c r="ACO56" s="535" t="str" cm="1">
        <f t="array" ref="ACO56">INDEX(ACO$13:ACO55,$B56+1,1)</f>
        <v>-</v>
      </c>
      <c r="ACP56" s="535" t="str" cm="1">
        <f t="array" ref="ACP56">INDEX(ACP$13:ACP55,$B56+1,1)</f>
        <v>-</v>
      </c>
      <c r="ACQ56" s="535" t="str" cm="1">
        <f t="array" ref="ACQ56">INDEX(ACQ$13:ACQ55,$B56+1,1)</f>
        <v>-</v>
      </c>
      <c r="ACR56" s="535" cm="1">
        <f t="array" ref="ACR56">INDEX(ACR$13:ACR55,$B56+1,1)</f>
        <v>0</v>
      </c>
      <c r="ACS56" s="535" t="str" cm="1">
        <f t="array" ref="ACS56">INDEX(ACS$13:ACS55,$B56+1,1)</f>
        <v>-</v>
      </c>
      <c r="ACT56" s="535" t="str" cm="1">
        <f t="array" ref="ACT56">INDEX(ACT$13:ACT55,$B56+1,1)</f>
        <v>-</v>
      </c>
      <c r="ACU56" s="535" t="str" cm="1">
        <f t="array" ref="ACU56">INDEX(ACU$13:ACU55,$B56+1,1)</f>
        <v>-</v>
      </c>
      <c r="ACV56" s="535" t="str" cm="1">
        <f t="array" ref="ACV56">INDEX(ACV$13:ACV55,$B56+1,1)</f>
        <v>-</v>
      </c>
      <c r="ACW56" s="535" t="str" cm="1">
        <f t="array" ref="ACW56">INDEX(ACW$13:ACW55,$B56+1,1)</f>
        <v>-</v>
      </c>
      <c r="ACX56" s="535" cm="1">
        <f t="array" ref="ACX56">INDEX(ACX$13:ACX55,$B56+1,1)</f>
        <v>0</v>
      </c>
      <c r="ACY56" s="535" t="str" cm="1">
        <f t="array" ref="ACY56">INDEX(ACY$13:ACY55,$B56+1,1)</f>
        <v>-</v>
      </c>
      <c r="ACZ56" s="535" t="str" cm="1">
        <f t="array" ref="ACZ56">INDEX(ACZ$13:ACZ55,$B56+1,1)</f>
        <v>-</v>
      </c>
      <c r="ADA56" s="535" t="str" cm="1">
        <f t="array" ref="ADA56">INDEX(ADA$13:ADA55,$B56+1,1)</f>
        <v>-</v>
      </c>
      <c r="ADB56" s="535" cm="1">
        <f t="array" ref="ADB56">INDEX(ADB$13:ADB55,$B56+1,1)</f>
        <v>1</v>
      </c>
      <c r="ADC56" s="535" cm="1">
        <f t="array" ref="ADC56">INDEX(ADC$13:ADC55,$B56+1,1)</f>
        <v>1</v>
      </c>
      <c r="ADD56" s="535" t="str" cm="1">
        <f t="array" ref="ADD56">INDEX(ADD$13:ADD55,$B56+1,1)</f>
        <v>-</v>
      </c>
      <c r="ADE56" s="535" t="str" cm="1">
        <f t="array" ref="ADE56">INDEX(ADE$13:ADE55,$B56+1,1)</f>
        <v>-</v>
      </c>
      <c r="ADF56" s="535" t="str" cm="1">
        <f t="array" ref="ADF56">INDEX(ADF$13:ADF55,$B56+1,1)</f>
        <v>-</v>
      </c>
      <c r="ADG56" s="535" t="str" cm="1">
        <f t="array" ref="ADG56">INDEX(ADG$13:ADG55,$B56+1,1)</f>
        <v>-</v>
      </c>
      <c r="ADH56" s="535" t="str" cm="1">
        <f t="array" ref="ADH56">INDEX(ADH$13:ADH55,$B56+1,1)</f>
        <v>-</v>
      </c>
      <c r="ADI56" s="535" t="str" cm="1">
        <f t="array" ref="ADI56">INDEX(ADI$13:ADI55,$B56+1,1)</f>
        <v>-</v>
      </c>
      <c r="ADJ56" s="535" t="str" cm="1">
        <f t="array" ref="ADJ56">INDEX(ADJ$13:ADJ55,$B56+1,1)</f>
        <v>-</v>
      </c>
      <c r="ADK56" s="535" t="str" cm="1">
        <f t="array" ref="ADK56">INDEX(ADK$13:ADK55,$B56+1,1)</f>
        <v>-</v>
      </c>
      <c r="ADL56" s="535" t="str" cm="1">
        <f t="array" ref="ADL56">INDEX(ADL$13:ADL55,$B56+1,1)</f>
        <v>-</v>
      </c>
      <c r="ADM56" s="535" t="str" cm="1">
        <f t="array" ref="ADM56">INDEX(ADM$13:ADM55,$B56+1,1)</f>
        <v>-</v>
      </c>
      <c r="ADN56" s="535" t="str" cm="1">
        <f t="array" ref="ADN56">INDEX(ADN$13:ADN55,$B56+1,1)</f>
        <v>-</v>
      </c>
      <c r="ADO56" s="535" t="str" cm="1">
        <f t="array" ref="ADO56">INDEX(ADO$13:ADO55,$B56+1,1)</f>
        <v>-</v>
      </c>
      <c r="ADP56" s="535" t="str" cm="1">
        <f t="array" ref="ADP56">INDEX(ADP$13:ADP55,$B56+1,1)</f>
        <v>-</v>
      </c>
      <c r="ADQ56" s="18"/>
      <c r="ADR56" s="22" t="str">
        <f t="shared" si="239"/>
        <v>-</v>
      </c>
      <c r="ADS56" s="535" t="str" cm="1">
        <f t="array" ref="ADS56">INDEX(ADS$13:ADS55,$B56+1,1)</f>
        <v>-</v>
      </c>
      <c r="ADT56" s="535" t="str" cm="1">
        <f t="array" ref="ADT56">INDEX(ADT$13:ADT55,$B56+1,1)</f>
        <v>-</v>
      </c>
      <c r="ADU56" s="535" t="str" cm="1">
        <f t="array" ref="ADU56">INDEX(ADU$13:ADU55,$B56+1,1)</f>
        <v>-</v>
      </c>
      <c r="ADV56" s="535" t="str" cm="1">
        <f t="array" ref="ADV56">INDEX(ADV$13:ADV55,$B56+1,1)</f>
        <v>-</v>
      </c>
      <c r="ADW56" s="535" t="str" cm="1">
        <f t="array" ref="ADW56">INDEX(ADW$13:ADW55,$B56+1,1)</f>
        <v>-</v>
      </c>
      <c r="ADX56" s="535" t="str" cm="1">
        <f t="array" ref="ADX56">INDEX(ADX$13:ADX55,$B56+1,1)</f>
        <v>-</v>
      </c>
      <c r="ADY56" s="535" t="str" cm="1">
        <f t="array" ref="ADY56">INDEX(ADY$13:ADY55,$B56+1,1)</f>
        <v>-</v>
      </c>
      <c r="ADZ56" s="535" t="str" cm="1">
        <f t="array" ref="ADZ56">INDEX(ADZ$13:ADZ55,$B56+1,1)</f>
        <v>-</v>
      </c>
      <c r="AEA56" s="535" t="str" cm="1">
        <f t="array" ref="AEA56">INDEX(AEA$13:AEA55,$B56+1,1)</f>
        <v>-</v>
      </c>
      <c r="AEB56" s="535" t="str" cm="1">
        <f t="array" ref="AEB56">INDEX(AEB$13:AEB55,$B56+1,1)</f>
        <v>-</v>
      </c>
      <c r="AEC56" s="535" t="str" cm="1">
        <f t="array" ref="AEC56">INDEX(AEC$13:AEC55,$B56+1,1)</f>
        <v>-</v>
      </c>
      <c r="AED56" s="535" t="str" cm="1">
        <f t="array" ref="AED56">INDEX(AED$13:AED55,$B56+1,1)</f>
        <v>-</v>
      </c>
      <c r="AEE56" s="535" t="str" cm="1">
        <f t="array" ref="AEE56">INDEX(AEE$13:AEE55,$B56+1,1)</f>
        <v>-</v>
      </c>
      <c r="AEF56" s="535" t="str" cm="1">
        <f t="array" ref="AEF56">INDEX(AEF$13:AEF55,$B56+1,1)</f>
        <v>-</v>
      </c>
      <c r="AEG56" s="535" t="str" cm="1">
        <f t="array" ref="AEG56">INDEX(AEG$13:AEG55,$B56+1,1)</f>
        <v>-</v>
      </c>
      <c r="AEH56" s="535" t="str" cm="1">
        <f t="array" ref="AEH56">INDEX(AEH$13:AEH55,$B56+1,1)</f>
        <v>-</v>
      </c>
      <c r="AEI56" s="535" t="str" cm="1">
        <f t="array" ref="AEI56">INDEX(AEI$13:AEI55,$B56+1,1)</f>
        <v>-</v>
      </c>
      <c r="AEJ56" s="535" t="str" cm="1">
        <f t="array" ref="AEJ56">INDEX(AEJ$13:AEJ55,$B56+1,1)</f>
        <v>-</v>
      </c>
      <c r="AEK56" s="535" t="str" cm="1">
        <f t="array" ref="AEK56">INDEX(AEK$13:AEK55,$B56+1,1)</f>
        <v>-</v>
      </c>
      <c r="AEL56" s="535" t="str" cm="1">
        <f t="array" ref="AEL56">INDEX(AEL$13:AEL55,$B56+1,1)</f>
        <v>-</v>
      </c>
      <c r="AEM56" s="535" t="str" cm="1">
        <f t="array" ref="AEM56">INDEX(AEM$13:AEM55,$B56+1,1)</f>
        <v>-</v>
      </c>
      <c r="AEN56" s="535" t="str" cm="1">
        <f t="array" ref="AEN56">INDEX(AEN$13:AEN55,$B56+1,1)</f>
        <v>-</v>
      </c>
      <c r="AEO56" s="535" t="str" cm="1">
        <f t="array" ref="AEO56">INDEX(AEO$13:AEO55,$B56+1,1)</f>
        <v>-</v>
      </c>
      <c r="AEP56" s="535" t="str" cm="1">
        <f t="array" ref="AEP56">INDEX(AEP$13:AEP55,$B56+1,1)</f>
        <v>-</v>
      </c>
      <c r="AEQ56" s="535" t="str" cm="1">
        <f t="array" ref="AEQ56">INDEX(AEQ$13:AEQ55,$B56+1,1)</f>
        <v>-</v>
      </c>
      <c r="AER56" s="535" t="str" cm="1">
        <f t="array" ref="AER56">INDEX(AER$13:AER55,$B56+1,1)</f>
        <v>-</v>
      </c>
      <c r="AES56" s="535" t="str" cm="1">
        <f t="array" ref="AES56">INDEX(AES$13:AES55,$B56+1,1)</f>
        <v>-</v>
      </c>
      <c r="AET56" s="535" t="str" cm="1">
        <f t="array" ref="AET56">INDEX(AET$13:AET55,$B56+1,1)</f>
        <v>-</v>
      </c>
      <c r="AEU56" s="535" t="str" cm="1">
        <f t="array" ref="AEU56">INDEX(AEU$13:AEU55,$B56+1,1)</f>
        <v>-</v>
      </c>
      <c r="AEV56" s="22" t="str">
        <f t="shared" si="240"/>
        <v>-</v>
      </c>
      <c r="AEW56" s="535" t="str" cm="1">
        <f t="array" ref="AEW56">INDEX(AEW$13:AEW55,$B56+1,1)</f>
        <v>-</v>
      </c>
      <c r="AEX56" s="535" t="str" cm="1">
        <f t="array" ref="AEX56">INDEX(AEX$13:AEX55,$B56+1,1)</f>
        <v>-</v>
      </c>
      <c r="AEY56" s="535" t="str" cm="1">
        <f t="array" ref="AEY56">INDEX(AEY$13:AEY55,$B56+1,1)</f>
        <v>-</v>
      </c>
      <c r="AEZ56" s="535" t="str" cm="1">
        <f t="array" ref="AEZ56">INDEX(AEZ$13:AEZ55,$B56+1,1)</f>
        <v>-</v>
      </c>
      <c r="AFA56" s="535" t="str" cm="1">
        <f t="array" ref="AFA56">INDEX(AFA$13:AFA55,$B56+1,1)</f>
        <v>-</v>
      </c>
      <c r="AFB56" s="535" t="str" cm="1">
        <f t="array" ref="AFB56">INDEX(AFB$13:AFB55,$B56+1,1)</f>
        <v>-</v>
      </c>
      <c r="AFC56" s="535" t="str" cm="1">
        <f t="array" ref="AFC56">INDEX(AFC$13:AFC55,$B56+1,1)</f>
        <v>-</v>
      </c>
      <c r="AFD56" s="535" t="str" cm="1">
        <f t="array" ref="AFD56">INDEX(AFD$13:AFD55,$B56+1,1)</f>
        <v>-</v>
      </c>
      <c r="AFE56" s="535" t="str" cm="1">
        <f t="array" ref="AFE56">INDEX(AFE$13:AFE55,$B56+1,1)</f>
        <v>-</v>
      </c>
      <c r="AFF56" s="535" t="str" cm="1">
        <f t="array" ref="AFF56">INDEX(AFF$13:AFF55,$B56+1,1)</f>
        <v>-</v>
      </c>
      <c r="AFG56" s="535" t="str" cm="1">
        <f t="array" ref="AFG56">INDEX(AFG$13:AFG55,$B56+1,1)</f>
        <v>-</v>
      </c>
      <c r="AFH56" s="535" t="str" cm="1">
        <f t="array" ref="AFH56">INDEX(AFH$13:AFH55,$B56+1,1)</f>
        <v>-</v>
      </c>
      <c r="AFI56" s="535" t="str" cm="1">
        <f t="array" ref="AFI56">INDEX(AFI$13:AFI55,$B56+1,1)</f>
        <v>-</v>
      </c>
      <c r="AFJ56" s="535" t="str" cm="1">
        <f t="array" ref="AFJ56">INDEX(AFJ$13:AFJ55,$B56+1,1)</f>
        <v>-</v>
      </c>
      <c r="AFK56" s="535" t="str" cm="1">
        <f t="array" ref="AFK56">INDEX(AFK$13:AFK55,$B56+1,1)</f>
        <v>-</v>
      </c>
      <c r="AFL56" s="535" t="str" cm="1">
        <f t="array" ref="AFL56">INDEX(AFL$13:AFL55,$B56+1,1)</f>
        <v>-</v>
      </c>
      <c r="AFM56" s="535" t="str" cm="1">
        <f t="array" ref="AFM56">INDEX(AFM$13:AFM55,$B56+1,1)</f>
        <v>-</v>
      </c>
      <c r="AFN56" s="535" t="str" cm="1">
        <f t="array" ref="AFN56">INDEX(AFN$13:AFN55,$B56+1,1)</f>
        <v>-</v>
      </c>
      <c r="AFO56" s="535" t="str" cm="1">
        <f t="array" ref="AFO56">INDEX(AFO$13:AFO55,$B56+1,1)</f>
        <v>-</v>
      </c>
      <c r="AFP56" s="535" t="str" cm="1">
        <f t="array" ref="AFP56">INDEX(AFP$13:AFP55,$B56+1,1)</f>
        <v>-</v>
      </c>
      <c r="AFQ56" s="535" t="str" cm="1">
        <f t="array" ref="AFQ56">INDEX(AFQ$13:AFQ55,$B56+1,1)</f>
        <v>-</v>
      </c>
      <c r="AFR56" s="535" t="str" cm="1">
        <f t="array" ref="AFR56">INDEX(AFR$13:AFR55,$B56+1,1)</f>
        <v>-</v>
      </c>
      <c r="AFS56" s="535" t="str" cm="1">
        <f t="array" ref="AFS56">INDEX(AFS$13:AFS55,$B56+1,1)</f>
        <v>-</v>
      </c>
      <c r="AFT56" s="535" t="str" cm="1">
        <f t="array" ref="AFT56">INDEX(AFT$13:AFT55,$B56+1,1)</f>
        <v>-</v>
      </c>
      <c r="AFU56" s="535" t="str" cm="1">
        <f t="array" ref="AFU56">INDEX(AFU$13:AFU55,$B56+1,1)</f>
        <v>-</v>
      </c>
      <c r="AFV56" s="535" t="str" cm="1">
        <f t="array" ref="AFV56">INDEX(AFV$13:AFV55,$B56+1,1)</f>
        <v>-</v>
      </c>
      <c r="AFW56" s="535" t="str" cm="1">
        <f t="array" ref="AFW56">INDEX(AFW$13:AFW55,$B56+1,1)</f>
        <v>-</v>
      </c>
      <c r="AFX56" s="535" t="str" cm="1">
        <f t="array" ref="AFX56">INDEX(AFX$13:AFX55,$B56+1,1)</f>
        <v>-</v>
      </c>
      <c r="AFY56" s="535" t="str" cm="1">
        <f t="array" ref="AFY56">INDEX(AFY$13:AFY55,$B56+1,1)</f>
        <v>-</v>
      </c>
      <c r="AFZ56" s="535" t="str" cm="1">
        <f t="array" ref="AFZ56">INDEX(AFZ$13:AFZ55,$B56+1,1)</f>
        <v>-</v>
      </c>
      <c r="AGA56" s="535" t="str" cm="1">
        <f t="array" ref="AGA56">INDEX(AGA$13:AGA55,$B56+1,1)</f>
        <v>-</v>
      </c>
      <c r="AGB56" s="535" t="str" cm="1">
        <f t="array" ref="AGB56">INDEX(AGB$13:AGB55,$B56+1,1)</f>
        <v>-</v>
      </c>
      <c r="AGC56" s="535" t="str" cm="1">
        <f t="array" ref="AGC56">INDEX(AGC$13:AGC55,$B56+1,1)</f>
        <v>-</v>
      </c>
      <c r="AGD56" s="535" t="str" cm="1">
        <f t="array" ref="AGD56">INDEX(AGD$13:AGD55,$B56+1,1)</f>
        <v>-</v>
      </c>
      <c r="AGE56" s="535" t="str" cm="1">
        <f t="array" ref="AGE56">INDEX(AGE$13:AGE55,$B56+1,1)</f>
        <v>-</v>
      </c>
      <c r="AGF56" s="535" t="str" cm="1">
        <f t="array" ref="AGF56">INDEX(AGF$13:AGF55,$B56+1,1)</f>
        <v>-</v>
      </c>
      <c r="AGG56" s="535" t="str" cm="1">
        <f t="array" ref="AGG56">INDEX(AGG$13:AGG55,$B56+1,1)</f>
        <v>-</v>
      </c>
      <c r="AGH56" s="535" t="str" cm="1">
        <f t="array" ref="AGH56">INDEX(AGH$13:AGH55,$B56+1,1)</f>
        <v>-</v>
      </c>
      <c r="AGI56" s="535" t="str" cm="1">
        <f t="array" ref="AGI56">INDEX(AGI$13:AGI55,$B56+1,1)</f>
        <v>-</v>
      </c>
      <c r="AGJ56" s="535" t="str" cm="1">
        <f t="array" ref="AGJ56">INDEX(AGJ$13:AGJ55,$B56+1,1)</f>
        <v>-</v>
      </c>
      <c r="AGK56" s="535" t="str" cm="1">
        <f t="array" ref="AGK56">INDEX(AGK$13:AGK55,$B56+1,1)</f>
        <v>-</v>
      </c>
      <c r="AGL56" s="535" t="str" cm="1">
        <f t="array" ref="AGL56">INDEX(AGL$13:AGL55,$B56+1,1)</f>
        <v>-</v>
      </c>
      <c r="AGM56" s="535" t="str" cm="1">
        <f t="array" ref="AGM56">INDEX(AGM$13:AGM55,$B56+1,1)</f>
        <v>-</v>
      </c>
      <c r="AGN56" s="535" t="str" cm="1">
        <f t="array" ref="AGN56">INDEX(AGN$13:AGN55,$B56+1,1)</f>
        <v>-</v>
      </c>
      <c r="AGO56" s="535" t="str" cm="1">
        <f t="array" ref="AGO56">INDEX(AGO$13:AGO55,$B56+1,1)</f>
        <v>-</v>
      </c>
      <c r="AGP56" s="535" t="str" cm="1">
        <f t="array" ref="AGP56">INDEX(AGP$13:AGP55,$B56+1,1)</f>
        <v>-</v>
      </c>
      <c r="AGQ56" s="535" t="str" cm="1">
        <f t="array" ref="AGQ56">INDEX(AGQ$13:AGQ55,$B56+1,1)</f>
        <v>-</v>
      </c>
      <c r="AGR56" s="535" t="str" cm="1">
        <f t="array" ref="AGR56">INDEX(AGR$13:AGR55,$B56+1,1)</f>
        <v>-</v>
      </c>
      <c r="AGS56" s="535" t="str" cm="1">
        <f t="array" ref="AGS56">INDEX(AGS$13:AGS55,$B56+1,1)</f>
        <v>-</v>
      </c>
      <c r="AGT56" s="535" t="str" cm="1">
        <f t="array" ref="AGT56">INDEX(AGT$13:AGT55,$B56+1,1)</f>
        <v>-</v>
      </c>
      <c r="AGU56" s="535" t="str" cm="1">
        <f t="array" ref="AGU56">INDEX(AGU$13:AGU55,$B56+1,1)</f>
        <v>-</v>
      </c>
      <c r="AGV56" s="535" t="str" cm="1">
        <f t="array" ref="AGV56">INDEX(AGV$13:AGV55,$B56+1,1)</f>
        <v>-</v>
      </c>
      <c r="AGW56" s="535" t="str" cm="1">
        <f t="array" ref="AGW56">INDEX(AGW$13:AGW55,$B56+1,1)</f>
        <v>-</v>
      </c>
      <c r="AGX56" s="535" t="str" cm="1">
        <f t="array" ref="AGX56">INDEX(AGX$13:AGX55,$B56+1,1)</f>
        <v>-</v>
      </c>
      <c r="AGY56" s="535" t="str" cm="1">
        <f t="array" ref="AGY56">INDEX(AGY$13:AGY55,$B56+1,1)</f>
        <v>-</v>
      </c>
      <c r="AGZ56" s="535" t="str" cm="1">
        <f t="array" ref="AGZ56">INDEX(AGZ$13:AGZ55,$B56+1,1)</f>
        <v>-</v>
      </c>
      <c r="AHA56" s="535" t="str" cm="1">
        <f t="array" ref="AHA56">INDEX(AHA$13:AHA55,$B56+1,1)</f>
        <v>-</v>
      </c>
      <c r="AHB56" s="535" t="str" cm="1">
        <f t="array" ref="AHB56">INDEX(AHB$13:AHB55,$B56+1,1)</f>
        <v>-</v>
      </c>
      <c r="AHC56" s="535" t="str" cm="1">
        <f t="array" ref="AHC56">INDEX(AHC$13:AHC55,$B56+1,1)</f>
        <v>-</v>
      </c>
      <c r="AHD56" s="535" cm="1">
        <f t="array" ref="AHD56">INDEX(AHD$13:AHD55,$B56+1,1)</f>
        <v>0</v>
      </c>
      <c r="AHE56" s="483">
        <v>0</v>
      </c>
    </row>
    <row r="57" spans="1:889" outlineLevel="1">
      <c r="A57" s="18">
        <f t="shared" si="241"/>
        <v>44</v>
      </c>
      <c r="B57" s="18"/>
      <c r="D57" s="12"/>
      <c r="E57" t="b">
        <v>0</v>
      </c>
      <c r="H57" s="111"/>
      <c r="I57" s="18"/>
      <c r="J57" s="18"/>
      <c r="K57" s="18"/>
      <c r="L57" s="18"/>
      <c r="M57" s="18"/>
      <c r="N57" s="18"/>
      <c r="O57" s="18"/>
      <c r="P57" s="18"/>
      <c r="Q57" s="18"/>
      <c r="R57" s="18"/>
      <c r="S57" s="18"/>
      <c r="T57" s="18"/>
      <c r="U57" s="18"/>
      <c r="V57" s="18"/>
      <c r="W57" s="18"/>
      <c r="X57" s="18"/>
      <c r="Y57" s="18"/>
      <c r="Z57" s="18"/>
      <c r="AA57" s="18"/>
      <c r="AB57" s="18"/>
      <c r="AC57" s="18"/>
      <c r="AD57" s="18"/>
      <c r="AE57" s="111"/>
      <c r="AF57" s="111"/>
      <c r="AG57" s="111"/>
      <c r="AH57" s="111"/>
      <c r="AI57" s="18"/>
      <c r="AJ57" s="18"/>
      <c r="AK57" s="18"/>
      <c r="AL57" s="18"/>
      <c r="AM57" s="18"/>
      <c r="AN57" s="810"/>
      <c r="AO57" s="18"/>
      <c r="AP57" s="18"/>
      <c r="AQ57" s="18"/>
      <c r="AR57" s="18"/>
      <c r="AS57" s="111"/>
      <c r="AT57" s="111"/>
      <c r="AU57" s="111"/>
      <c r="AV57" s="111"/>
      <c r="AW57" s="111"/>
      <c r="AX57" s="111"/>
      <c r="AY57" s="111"/>
      <c r="AZ57" s="111"/>
      <c r="BA57" s="111"/>
      <c r="BB57" s="111"/>
      <c r="BC57" s="202" t="str">
        <f>"blank "&amp;TEXT(ROW($A57),"0")</f>
        <v>blank 57</v>
      </c>
      <c r="BD57" s="8" t="str">
        <f ca="1">IF(COUNTIF($BC$13:$BC57,$BC57)=1,"-","Dup")</f>
        <v>-</v>
      </c>
      <c r="BE57" s="18"/>
      <c r="BF57" s="517"/>
      <c r="BG57" s="517"/>
      <c r="BH57" s="517"/>
      <c r="BI57" s="517"/>
      <c r="BJ57" s="517"/>
      <c r="BK57" s="517"/>
      <c r="BL57" s="517"/>
      <c r="BM57" s="517"/>
      <c r="BN57" s="517"/>
      <c r="BO57" s="18"/>
      <c r="BP57" s="517"/>
      <c r="BQ57" s="517"/>
      <c r="BR57" s="517"/>
      <c r="BS57" s="517"/>
      <c r="BT57" s="517"/>
      <c r="BU57" s="517"/>
      <c r="BV57" s="517"/>
      <c r="BW57" s="517"/>
      <c r="BX57" s="517"/>
      <c r="BY57" s="517"/>
      <c r="BZ57" s="517"/>
      <c r="CA57" s="517"/>
      <c r="CB57" s="517"/>
      <c r="CC57" s="517"/>
      <c r="CD57" s="517"/>
      <c r="CE57" s="517"/>
      <c r="CF57" s="517"/>
      <c r="CG57" s="517"/>
      <c r="CH57" s="517"/>
      <c r="CI57" s="517"/>
      <c r="CJ57" s="517"/>
      <c r="CK57" s="18"/>
      <c r="CL57" s="517"/>
      <c r="CM57" s="517"/>
      <c r="CN57" s="517"/>
      <c r="CO57" s="517"/>
      <c r="CP57" s="517"/>
      <c r="CQ57" s="517"/>
      <c r="CR57" s="517"/>
      <c r="CS57" s="517"/>
      <c r="CT57" s="517"/>
      <c r="CU57" s="517"/>
      <c r="CV57" s="517"/>
      <c r="CW57" s="517"/>
      <c r="CX57" s="517"/>
      <c r="CY57" s="517"/>
      <c r="CZ57" s="517"/>
      <c r="DA57" s="517"/>
      <c r="DB57" s="517"/>
      <c r="DC57" s="517"/>
      <c r="DD57" s="517"/>
      <c r="DE57" s="517"/>
      <c r="DF57" s="517"/>
      <c r="DG57" s="517"/>
      <c r="DH57" s="517"/>
      <c r="DI57" s="517"/>
      <c r="DJ57" s="517"/>
      <c r="DK57" s="517"/>
      <c r="DL57" s="18"/>
      <c r="DM57" s="517"/>
      <c r="DN57" s="517"/>
      <c r="DO57" s="517"/>
      <c r="DP57" s="517"/>
      <c r="DQ57" s="518"/>
      <c r="DR57" s="517"/>
      <c r="DS57" s="517"/>
      <c r="DT57" s="517"/>
      <c r="DU57" s="517"/>
      <c r="DV57" s="517"/>
      <c r="DW57" s="517"/>
      <c r="DX57" s="517"/>
      <c r="DY57" s="517"/>
      <c r="DZ57" s="517"/>
      <c r="EA57" s="517"/>
      <c r="EB57" s="517"/>
      <c r="EC57" s="517"/>
      <c r="ED57" s="517"/>
      <c r="EE57" s="517"/>
      <c r="EF57" s="517"/>
      <c r="EG57" s="517"/>
      <c r="EH57" s="517"/>
      <c r="EI57" s="517"/>
      <c r="EJ57" s="517"/>
      <c r="EK57" s="517"/>
      <c r="EL57" s="517"/>
      <c r="EM57" s="517"/>
      <c r="EN57" s="517"/>
      <c r="EO57" s="517"/>
      <c r="EP57" s="517"/>
      <c r="EQ57" s="517"/>
      <c r="ER57" s="517"/>
      <c r="ES57" s="517"/>
      <c r="ET57" s="517"/>
      <c r="EU57" s="517"/>
      <c r="EV57" s="517"/>
      <c r="EW57" s="517"/>
      <c r="EX57" s="517"/>
      <c r="EY57" s="517"/>
      <c r="EZ57" s="517"/>
      <c r="FA57" s="517"/>
      <c r="FB57" s="517"/>
      <c r="FC57" s="517"/>
      <c r="FD57" s="517"/>
      <c r="FE57" s="517"/>
      <c r="FF57" s="517"/>
      <c r="FG57" s="517"/>
      <c r="FH57" s="517"/>
      <c r="FI57" s="517"/>
      <c r="FJ57" s="517"/>
      <c r="FK57" s="517"/>
      <c r="FL57" s="517"/>
      <c r="FM57" s="517"/>
      <c r="FN57" s="517"/>
      <c r="FO57" s="517"/>
      <c r="FP57" s="517"/>
      <c r="FQ57" s="517"/>
      <c r="FR57" s="517"/>
      <c r="FS57" s="517"/>
      <c r="FT57" s="517"/>
      <c r="FU57" s="517"/>
      <c r="FV57" s="517"/>
      <c r="FW57" s="517"/>
      <c r="FX57" s="517"/>
      <c r="FY57" s="517"/>
      <c r="FZ57" s="517"/>
      <c r="GA57" s="517"/>
      <c r="GB57" s="517"/>
      <c r="GC57" s="517"/>
      <c r="GD57" s="517"/>
      <c r="GE57" s="517"/>
      <c r="GF57" s="517"/>
      <c r="GG57" s="517"/>
      <c r="GH57" s="517"/>
      <c r="GI57" s="517"/>
      <c r="GJ57" s="517"/>
      <c r="GK57" s="517"/>
      <c r="GL57" s="517"/>
      <c r="GM57" s="517"/>
      <c r="GN57" s="517"/>
      <c r="GO57" s="517"/>
      <c r="GP57" s="517"/>
      <c r="GQ57" s="517"/>
      <c r="GR57" s="517"/>
      <c r="GS57" s="517"/>
      <c r="GT57" s="517"/>
      <c r="GU57" s="517"/>
      <c r="GV57" s="517"/>
      <c r="GW57" s="517"/>
      <c r="GX57" s="517"/>
      <c r="GY57" s="517"/>
      <c r="GZ57" s="517"/>
      <c r="HA57" s="18"/>
      <c r="HB57" s="517"/>
      <c r="HC57" s="517"/>
      <c r="HD57" s="517"/>
      <c r="HE57" s="517"/>
      <c r="HF57" s="517"/>
      <c r="HG57" s="517"/>
      <c r="HH57" s="517"/>
      <c r="HI57" s="517"/>
      <c r="HJ57" s="517"/>
      <c r="HK57" s="517"/>
      <c r="HL57" s="517"/>
      <c r="HM57" s="517"/>
      <c r="HN57" s="517"/>
      <c r="HO57" s="517"/>
      <c r="HP57" s="517"/>
      <c r="HQ57" s="517"/>
      <c r="HR57" s="517"/>
      <c r="HS57" s="517"/>
      <c r="HT57" s="517"/>
      <c r="HU57" s="517"/>
      <c r="HV57" s="517"/>
      <c r="HW57" s="517"/>
      <c r="HX57" s="517"/>
      <c r="HY57" s="517"/>
      <c r="HZ57" s="517"/>
      <c r="IA57" s="517"/>
      <c r="IB57" s="517"/>
      <c r="IC57" s="517"/>
      <c r="ID57" s="517"/>
      <c r="IE57" s="517"/>
      <c r="IF57" s="517"/>
      <c r="IG57" s="517"/>
      <c r="IH57" s="517"/>
      <c r="II57" s="517"/>
      <c r="IJ57" s="517"/>
      <c r="IK57" s="517"/>
      <c r="IL57" s="517"/>
      <c r="IM57" s="517"/>
      <c r="IN57" s="517"/>
      <c r="IO57" s="517"/>
      <c r="IP57" s="517"/>
      <c r="IQ57" s="517"/>
      <c r="IR57" s="517"/>
      <c r="IS57" s="517"/>
      <c r="IT57" s="517"/>
      <c r="IU57" s="517"/>
      <c r="IV57" s="517"/>
      <c r="IW57" s="517"/>
      <c r="IX57" s="517"/>
      <c r="IY57" s="517"/>
      <c r="IZ57" s="517"/>
      <c r="JA57" s="517"/>
      <c r="JB57" s="517"/>
      <c r="JC57" s="517"/>
      <c r="JD57" s="517"/>
      <c r="JE57" s="517"/>
      <c r="JF57" s="18"/>
      <c r="JG57" s="517"/>
      <c r="JH57" s="517"/>
      <c r="JI57" s="517"/>
      <c r="JJ57" s="517"/>
      <c r="JK57" s="517"/>
      <c r="JL57" s="517"/>
      <c r="JM57" s="517"/>
      <c r="JN57" s="517"/>
      <c r="JO57" s="517"/>
      <c r="JP57" s="517"/>
      <c r="JQ57" s="517"/>
      <c r="JR57" s="517"/>
      <c r="JS57" s="517"/>
      <c r="JT57" s="517"/>
      <c r="JU57" s="517"/>
      <c r="JV57" s="517"/>
      <c r="JW57" s="517"/>
      <c r="JX57" s="517"/>
      <c r="JY57" s="517"/>
      <c r="JZ57" s="517"/>
      <c r="KA57" s="517"/>
      <c r="KB57" s="517"/>
      <c r="KC57" s="517"/>
      <c r="KD57" s="517"/>
      <c r="KE57" s="517"/>
      <c r="KF57" s="517"/>
      <c r="KG57" s="517"/>
      <c r="KH57" s="517"/>
      <c r="KI57" s="517"/>
      <c r="KJ57" s="517"/>
      <c r="KK57" s="517"/>
      <c r="KL57" s="517"/>
      <c r="KM57" s="517"/>
      <c r="KN57" s="517"/>
      <c r="KO57" s="517"/>
      <c r="KP57" s="517"/>
      <c r="KQ57" s="517"/>
      <c r="KR57" s="517"/>
      <c r="KS57" s="517"/>
      <c r="KT57" s="517"/>
      <c r="KU57" s="517"/>
      <c r="KV57" s="517"/>
      <c r="KW57" s="517"/>
      <c r="KX57" s="517"/>
      <c r="KY57" s="18"/>
      <c r="KZ57" s="517"/>
      <c r="LA57" s="517"/>
      <c r="LB57" s="517"/>
      <c r="LC57" s="517"/>
      <c r="LD57" s="517"/>
      <c r="LE57" s="517"/>
      <c r="LF57" s="517"/>
      <c r="LG57" s="517"/>
      <c r="LH57" s="517"/>
      <c r="LI57" s="517"/>
      <c r="LJ57" s="517"/>
      <c r="LK57" s="517"/>
      <c r="LL57" s="517"/>
      <c r="LM57" s="517"/>
      <c r="LN57" s="517"/>
      <c r="LO57" s="517"/>
      <c r="LP57" s="517"/>
      <c r="LQ57" s="517"/>
      <c r="LR57" s="517"/>
      <c r="LS57" s="517"/>
      <c r="LT57" s="517"/>
      <c r="LU57" s="517"/>
      <c r="LV57" s="517"/>
      <c r="LW57" s="517"/>
      <c r="LX57" s="517"/>
      <c r="LY57" s="517"/>
      <c r="LZ57" s="517"/>
      <c r="MA57" s="517"/>
      <c r="MB57" s="517"/>
      <c r="MC57" s="517"/>
      <c r="MD57" s="517"/>
      <c r="ME57" s="517"/>
      <c r="MF57" s="517"/>
      <c r="MG57" s="517"/>
      <c r="MH57" s="517"/>
      <c r="MI57" s="517"/>
      <c r="MJ57" s="517"/>
      <c r="MK57" s="517"/>
      <c r="ML57" s="517"/>
      <c r="MM57" s="517"/>
      <c r="MN57" s="517"/>
      <c r="MO57" s="517"/>
      <c r="MP57" s="517"/>
      <c r="MQ57" s="517"/>
      <c r="MR57" s="517"/>
      <c r="MS57" s="517"/>
      <c r="MT57" s="517"/>
      <c r="MU57" s="517"/>
      <c r="MV57" s="517"/>
      <c r="MW57" s="517"/>
      <c r="MX57" s="517"/>
      <c r="MY57" s="517"/>
      <c r="MZ57" s="517"/>
      <c r="NA57" s="517"/>
      <c r="NB57" s="517"/>
      <c r="NC57" s="517"/>
      <c r="ND57" s="517"/>
      <c r="NE57" s="517"/>
      <c r="NF57" s="517"/>
      <c r="NG57" s="517"/>
      <c r="NH57" s="517"/>
      <c r="NI57" s="517"/>
      <c r="NJ57" s="517"/>
      <c r="NK57" s="517"/>
      <c r="NL57" s="517"/>
      <c r="NM57" s="517"/>
      <c r="NN57" s="517"/>
      <c r="NO57" s="517"/>
      <c r="NP57" s="517"/>
      <c r="NQ57" s="517"/>
      <c r="NR57" s="517"/>
      <c r="NS57" s="517"/>
      <c r="NT57" s="517"/>
      <c r="NU57" s="517"/>
      <c r="NV57" s="517"/>
      <c r="NW57" s="517"/>
      <c r="NX57" s="517"/>
      <c r="NY57" s="517"/>
      <c r="NZ57" s="517"/>
      <c r="OA57" s="517"/>
      <c r="OB57" s="517"/>
      <c r="OC57" s="517"/>
      <c r="OD57" s="517"/>
      <c r="OE57" s="517"/>
      <c r="OF57" s="517"/>
      <c r="OG57" s="517"/>
      <c r="OH57" s="517"/>
      <c r="OI57" s="517"/>
      <c r="OJ57" s="517"/>
      <c r="OK57" s="517"/>
      <c r="OL57" s="517"/>
      <c r="OM57" s="517"/>
      <c r="ON57" s="517"/>
      <c r="OO57" s="517"/>
      <c r="OP57" s="517"/>
      <c r="OQ57" s="517"/>
      <c r="OR57" s="517"/>
      <c r="OS57" s="517"/>
      <c r="OT57" s="517"/>
      <c r="OU57" s="517"/>
      <c r="OV57" s="517"/>
      <c r="OW57" s="517"/>
      <c r="OX57" s="517"/>
      <c r="OY57" s="517"/>
      <c r="OZ57" s="517"/>
      <c r="PA57" s="517"/>
      <c r="PB57" s="517"/>
      <c r="PC57" s="517"/>
      <c r="PD57" s="517"/>
      <c r="PE57" s="517"/>
      <c r="PF57" s="517"/>
      <c r="PG57" s="517"/>
      <c r="PH57" s="517"/>
      <c r="PI57" s="517"/>
      <c r="PJ57" s="517"/>
      <c r="PK57" s="517"/>
      <c r="PL57" s="517"/>
      <c r="PM57" s="517"/>
      <c r="PN57" s="517"/>
      <c r="PO57" s="517"/>
      <c r="PP57" s="517"/>
      <c r="PQ57" s="517"/>
      <c r="PR57" s="517"/>
      <c r="PS57" s="517"/>
      <c r="PT57" s="517"/>
      <c r="PU57" s="517"/>
      <c r="PV57" s="517"/>
      <c r="PW57" s="517"/>
      <c r="PX57" s="517"/>
      <c r="PY57" s="517"/>
      <c r="PZ57" s="517"/>
      <c r="QA57" s="517"/>
      <c r="QB57" s="517"/>
      <c r="QC57" s="517"/>
      <c r="QD57" s="517"/>
      <c r="QE57" s="517"/>
      <c r="QF57" s="517"/>
      <c r="QG57" s="517"/>
      <c r="QH57" s="517"/>
      <c r="QI57" s="517"/>
      <c r="QJ57" s="517"/>
      <c r="QK57" s="517"/>
      <c r="QL57" s="517"/>
      <c r="QM57" s="517"/>
      <c r="QN57" s="517"/>
      <c r="QO57" s="517"/>
      <c r="QP57" s="517"/>
      <c r="QQ57" s="517"/>
      <c r="QR57" s="517"/>
      <c r="QS57" s="517"/>
      <c r="QT57" s="517"/>
      <c r="QU57" s="517"/>
      <c r="QV57" s="517"/>
      <c r="QW57" s="517"/>
      <c r="QX57" s="517"/>
      <c r="QY57" s="517"/>
      <c r="QZ57" s="517"/>
      <c r="RA57" s="517"/>
      <c r="RB57" s="517"/>
      <c r="RC57" s="517"/>
      <c r="RD57" s="517"/>
      <c r="RE57" s="517"/>
      <c r="RF57" s="517"/>
      <c r="RG57" s="517"/>
      <c r="RH57" s="517"/>
      <c r="RI57" s="517"/>
      <c r="RJ57" s="517"/>
      <c r="RK57" s="517"/>
      <c r="RL57" s="517"/>
      <c r="RM57" s="517"/>
      <c r="RN57" s="517"/>
      <c r="RO57" s="517"/>
      <c r="RP57" s="517"/>
      <c r="RQ57" s="517"/>
      <c r="RR57" s="517"/>
      <c r="RS57" s="517"/>
      <c r="RT57" s="517"/>
      <c r="RU57" s="517"/>
      <c r="RV57" s="517"/>
      <c r="RW57" s="517"/>
      <c r="RX57" s="517"/>
      <c r="RY57" s="517"/>
      <c r="RZ57" s="517"/>
      <c r="SA57" s="517"/>
      <c r="SB57" s="517"/>
      <c r="SC57" s="517"/>
      <c r="SD57" s="517"/>
      <c r="SE57" s="517"/>
      <c r="SF57" s="517"/>
      <c r="SG57" s="517"/>
      <c r="SH57" s="517"/>
      <c r="SI57" s="517"/>
      <c r="SJ57" s="517"/>
      <c r="SK57" s="517"/>
      <c r="SL57" s="517"/>
      <c r="SM57" s="517"/>
      <c r="SN57" s="517"/>
      <c r="SO57" s="517"/>
      <c r="SP57" s="517"/>
      <c r="SQ57" s="517"/>
      <c r="SR57" s="517"/>
      <c r="SS57" s="517"/>
      <c r="ST57" s="517"/>
      <c r="SU57" s="517"/>
      <c r="SV57" s="517"/>
      <c r="SW57" s="517"/>
      <c r="SX57" s="517"/>
      <c r="SY57" s="517"/>
      <c r="SZ57" s="517"/>
      <c r="TA57" s="517"/>
      <c r="TB57" s="517"/>
      <c r="TC57" s="517"/>
      <c r="TD57" s="517"/>
      <c r="TE57" s="517"/>
      <c r="TF57" s="517"/>
      <c r="TG57" s="517"/>
      <c r="TH57" s="517"/>
      <c r="TI57" s="517"/>
      <c r="TJ57" s="517"/>
      <c r="TK57" s="517"/>
      <c r="TL57" s="517"/>
      <c r="TM57" s="517"/>
      <c r="TN57" s="517"/>
      <c r="TO57" s="517"/>
      <c r="TP57" s="517"/>
      <c r="TQ57" s="517"/>
      <c r="TR57" s="517"/>
      <c r="TS57" s="517"/>
      <c r="TT57" s="517"/>
      <c r="TU57" s="517"/>
      <c r="TV57" s="517"/>
      <c r="TW57" s="517"/>
      <c r="TX57" s="517"/>
      <c r="TY57" s="517"/>
      <c r="TZ57" s="517"/>
      <c r="UA57" s="517"/>
      <c r="UB57" s="517"/>
      <c r="UC57" s="517"/>
      <c r="UD57" s="517"/>
      <c r="UE57" s="517"/>
      <c r="UF57" s="517"/>
      <c r="UG57" s="517"/>
      <c r="UH57" s="517"/>
      <c r="UI57" s="517"/>
      <c r="UJ57" s="517"/>
      <c r="UK57" s="517"/>
      <c r="UL57" s="517"/>
      <c r="UM57" s="517"/>
      <c r="UN57" s="517"/>
      <c r="UO57" s="517"/>
      <c r="UP57" s="517"/>
      <c r="UQ57" s="517"/>
      <c r="UR57" s="517"/>
      <c r="US57" s="517"/>
      <c r="UT57" s="517"/>
      <c r="UU57" s="517"/>
      <c r="UV57" s="517"/>
      <c r="UW57" s="517"/>
      <c r="UX57" s="517"/>
      <c r="UY57" s="517"/>
      <c r="UZ57" s="517"/>
      <c r="VA57" s="517"/>
      <c r="VB57" s="517"/>
      <c r="VC57" s="517"/>
      <c r="VD57" s="517"/>
      <c r="VE57" s="517"/>
      <c r="VF57" s="517"/>
      <c r="VG57" s="517"/>
      <c r="VH57" s="517"/>
      <c r="VI57" s="517"/>
      <c r="VJ57" s="517"/>
      <c r="VK57" s="517"/>
      <c r="VL57" s="517"/>
      <c r="VM57" s="517"/>
      <c r="VN57" s="517"/>
      <c r="VO57" s="517"/>
      <c r="VP57" s="517"/>
      <c r="VQ57" s="517"/>
      <c r="VR57" s="517"/>
      <c r="VS57" s="517"/>
      <c r="VT57" s="517"/>
      <c r="VU57" s="517"/>
      <c r="VV57" s="517"/>
      <c r="VW57" s="517"/>
      <c r="VX57" s="517"/>
      <c r="VY57" s="517"/>
      <c r="VZ57" s="517"/>
      <c r="WA57" s="517"/>
      <c r="WB57" s="517"/>
      <c r="WC57" s="517"/>
      <c r="WD57" s="517"/>
      <c r="WE57" s="517"/>
      <c r="WF57" s="517"/>
      <c r="WG57" s="517"/>
      <c r="WH57" s="517"/>
      <c r="WI57" s="517"/>
      <c r="WJ57" s="517"/>
      <c r="WK57" s="517"/>
      <c r="WL57" s="517"/>
      <c r="WM57" s="517"/>
      <c r="WN57" s="517"/>
      <c r="WO57" s="517"/>
      <c r="WP57" s="517"/>
      <c r="WQ57" s="517"/>
      <c r="WR57" s="517"/>
      <c r="WS57" s="517"/>
      <c r="WT57" s="517"/>
      <c r="WU57" s="517"/>
      <c r="WV57" s="517"/>
      <c r="WW57" s="517"/>
      <c r="WX57" s="517"/>
      <c r="WY57" s="517"/>
      <c r="WZ57" s="517"/>
      <c r="XA57" s="517"/>
      <c r="XB57" s="517"/>
      <c r="XC57" s="517"/>
      <c r="XD57" s="517"/>
      <c r="XE57" s="517"/>
      <c r="XF57" s="517"/>
      <c r="XG57" s="517"/>
      <c r="XH57" s="517"/>
      <c r="XI57" s="517"/>
      <c r="XJ57" s="517"/>
      <c r="XK57" s="517"/>
      <c r="XL57" s="517"/>
      <c r="XM57" s="517"/>
      <c r="XN57" s="517"/>
      <c r="XO57" s="517"/>
      <c r="XP57" s="517"/>
      <c r="XQ57" s="517"/>
      <c r="XR57" s="517"/>
      <c r="XS57" s="517"/>
      <c r="XT57" s="517"/>
      <c r="XU57" s="517"/>
      <c r="XV57" s="517"/>
      <c r="XW57" s="517"/>
      <c r="XX57" s="517"/>
      <c r="XY57" s="517"/>
      <c r="XZ57" s="517"/>
      <c r="YA57" s="517"/>
      <c r="YB57" s="517"/>
      <c r="YC57" s="517"/>
      <c r="YD57" s="517"/>
      <c r="YE57" s="517"/>
      <c r="YF57" s="517"/>
      <c r="YG57" s="517"/>
      <c r="YH57" s="517"/>
      <c r="YI57" s="517"/>
      <c r="YJ57" s="517"/>
      <c r="YK57" s="517"/>
      <c r="YL57" s="517"/>
      <c r="YM57" s="517"/>
      <c r="YN57" s="517"/>
      <c r="YO57" s="517"/>
      <c r="YP57" s="517"/>
      <c r="YQ57" s="517"/>
      <c r="YR57" s="517"/>
      <c r="YS57" s="517"/>
      <c r="YT57" s="517"/>
      <c r="YU57" s="517"/>
      <c r="YV57" s="517"/>
      <c r="YW57" s="517"/>
      <c r="YX57" s="517"/>
      <c r="YY57" s="517"/>
      <c r="YZ57" s="517"/>
      <c r="ZA57" s="517"/>
      <c r="ZB57" s="18"/>
      <c r="ZC57" s="517"/>
      <c r="ZD57" s="517"/>
      <c r="ZE57" s="517"/>
      <c r="ZF57" s="517"/>
      <c r="ZG57" s="517"/>
      <c r="ZH57" s="517"/>
      <c r="ZI57" s="517"/>
      <c r="ZJ57" s="517"/>
      <c r="ZK57" s="517"/>
      <c r="ZL57" s="517"/>
      <c r="ZM57" s="517"/>
      <c r="ZN57" s="517"/>
      <c r="ZO57" s="517"/>
      <c r="ZP57" s="517"/>
      <c r="ZQ57" s="517"/>
      <c r="ZR57" s="517"/>
      <c r="ZS57" s="517"/>
      <c r="ZT57" s="517"/>
      <c r="ZU57" s="517"/>
      <c r="ZV57" s="517"/>
      <c r="ZW57" s="517"/>
      <c r="ZX57" s="18"/>
      <c r="ZY57" s="517"/>
      <c r="ZZ57" s="517"/>
      <c r="AAA57" s="517"/>
      <c r="AAB57" s="517"/>
      <c r="AAC57" s="517"/>
      <c r="AAD57" s="517"/>
      <c r="AAE57" s="517"/>
      <c r="AAF57" s="517"/>
      <c r="AAG57" s="517"/>
      <c r="AAH57" s="517"/>
      <c r="AAI57" s="517"/>
      <c r="AAJ57" s="517"/>
      <c r="AAK57" s="517"/>
      <c r="AAL57" s="517"/>
      <c r="AAM57" s="517"/>
      <c r="AAN57" s="517"/>
      <c r="AAO57" s="517"/>
      <c r="AAP57" s="517"/>
      <c r="AAQ57" s="517"/>
      <c r="AAR57" s="18"/>
      <c r="AAS57" s="517"/>
      <c r="AAT57" s="517"/>
      <c r="AAU57" s="517"/>
      <c r="AAV57" s="517"/>
      <c r="AAW57" s="517"/>
      <c r="AAX57" s="517"/>
      <c r="AAY57" s="517"/>
      <c r="AAZ57" s="517"/>
      <c r="ABA57" s="517"/>
      <c r="ABB57" s="517"/>
      <c r="ABC57" s="517"/>
      <c r="ABD57" s="517"/>
      <c r="ABE57" s="517"/>
      <c r="ABF57" s="517"/>
      <c r="ABG57" s="517"/>
      <c r="ABH57" s="18"/>
      <c r="ABI57" s="517"/>
      <c r="ABJ57" s="517"/>
      <c r="ABK57" s="18"/>
      <c r="ABL57" s="517"/>
      <c r="ABM57" s="517"/>
      <c r="ABN57" s="517"/>
      <c r="ABO57" s="517"/>
      <c r="ABP57" s="517"/>
      <c r="ABQ57" s="517"/>
      <c r="ABR57" s="517"/>
      <c r="ABS57" s="518"/>
      <c r="ABT57" s="518"/>
      <c r="ABU57" s="517"/>
      <c r="ABV57" s="517"/>
      <c r="ABW57" s="517"/>
      <c r="ABX57" s="517"/>
      <c r="ABY57" s="517"/>
      <c r="ABZ57" s="517"/>
      <c r="ACA57" s="517"/>
      <c r="ACB57" s="517"/>
      <c r="ACC57" s="517"/>
      <c r="ACD57" s="517"/>
      <c r="ACE57" s="517"/>
      <c r="ACF57" s="517"/>
      <c r="ACG57" s="517"/>
      <c r="ACH57" s="517"/>
      <c r="ACI57" s="517"/>
      <c r="ACJ57" s="517"/>
      <c r="ACK57" s="517"/>
      <c r="ACL57" s="517"/>
      <c r="ACM57" s="517"/>
      <c r="ACN57" s="517"/>
      <c r="ACO57" s="517"/>
      <c r="ACP57" s="517"/>
      <c r="ACQ57" s="517"/>
      <c r="ACR57" s="517"/>
      <c r="ACS57" s="517"/>
      <c r="ACT57" s="517"/>
      <c r="ACU57" s="517"/>
      <c r="ACV57" s="517"/>
      <c r="ACW57" s="517"/>
      <c r="ACX57" s="517"/>
      <c r="ACY57" s="517"/>
      <c r="ACZ57" s="517"/>
      <c r="ADA57" s="517"/>
      <c r="ADB57" s="517"/>
      <c r="ADC57" s="517"/>
      <c r="ADD57" s="517"/>
      <c r="ADE57" s="517"/>
      <c r="ADF57" s="517"/>
      <c r="ADG57" s="517"/>
      <c r="ADH57" s="517"/>
      <c r="ADI57" s="517"/>
      <c r="ADJ57" s="517"/>
      <c r="ADK57" s="517"/>
      <c r="ADL57" s="517"/>
      <c r="ADM57" s="517"/>
      <c r="ADN57" s="517"/>
      <c r="ADO57" s="517"/>
      <c r="ADP57" s="517"/>
      <c r="ADQ57" s="18"/>
      <c r="ADR57" s="517"/>
      <c r="ADS57" s="517"/>
      <c r="ADT57" s="517"/>
      <c r="ADU57" s="517"/>
      <c r="ADV57" s="517"/>
      <c r="ADW57" s="517"/>
      <c r="ADX57" s="517"/>
      <c r="ADY57" s="517"/>
      <c r="ADZ57" s="517"/>
      <c r="AEA57" s="517"/>
      <c r="AEB57" s="517"/>
      <c r="AEC57" s="517"/>
      <c r="AED57" s="517"/>
      <c r="AEE57" s="517"/>
      <c r="AEF57" s="517"/>
      <c r="AEG57" s="517"/>
      <c r="AEH57" s="517"/>
      <c r="AEI57" s="517"/>
      <c r="AEJ57" s="517"/>
      <c r="AEK57" s="517"/>
      <c r="AEL57" s="517"/>
      <c r="AEM57" s="517"/>
      <c r="AEN57" s="517"/>
      <c r="AEO57" s="517"/>
      <c r="AEP57" s="517"/>
      <c r="AEQ57" s="517"/>
      <c r="AER57" s="517"/>
      <c r="AES57" s="517"/>
      <c r="AET57" s="517"/>
      <c r="AEU57" s="517"/>
      <c r="AEV57" s="517"/>
      <c r="AEW57" s="517"/>
      <c r="AEX57" s="517"/>
      <c r="AEY57" s="517"/>
      <c r="AEZ57" s="517"/>
      <c r="AFA57" s="517"/>
      <c r="AFB57" s="517"/>
      <c r="AFC57" s="517"/>
      <c r="AFD57" s="517"/>
      <c r="AFE57" s="517"/>
      <c r="AFF57" s="517"/>
      <c r="AFG57" s="517"/>
      <c r="AFH57" s="517"/>
      <c r="AFI57" s="517"/>
      <c r="AFJ57" s="517"/>
      <c r="AFK57" s="517"/>
      <c r="AFL57" s="517"/>
      <c r="AFM57" s="517"/>
      <c r="AFN57" s="517"/>
      <c r="AFO57" s="517"/>
      <c r="AFP57" s="517"/>
      <c r="AFQ57" s="517"/>
      <c r="AFR57" s="517"/>
      <c r="AFS57" s="517"/>
      <c r="AFT57" s="517"/>
      <c r="AFU57" s="517"/>
      <c r="AFV57" s="517"/>
      <c r="AFW57" s="517"/>
      <c r="AFX57" s="517"/>
      <c r="AFY57" s="517"/>
      <c r="AFZ57" s="517"/>
      <c r="AGA57" s="517"/>
      <c r="AGB57" s="517"/>
      <c r="AGC57" s="517"/>
      <c r="AGD57" s="517"/>
      <c r="AGE57" s="517"/>
      <c r="AGF57" s="517"/>
      <c r="AGG57" s="517"/>
      <c r="AGH57" s="517"/>
      <c r="AGI57" s="517"/>
      <c r="AGJ57" s="517"/>
      <c r="AGK57" s="517"/>
      <c r="AGL57" s="517"/>
      <c r="AGM57" s="517"/>
      <c r="AGN57" s="517"/>
      <c r="AGO57" s="517"/>
      <c r="AGP57" s="517"/>
      <c r="AGQ57" s="517"/>
      <c r="AGR57" s="517"/>
      <c r="AGS57" s="517"/>
      <c r="AGT57" s="517"/>
      <c r="AGU57" s="517"/>
      <c r="AGV57" s="517"/>
      <c r="AGW57" s="517"/>
      <c r="AGX57" s="517"/>
      <c r="AGY57" s="517"/>
      <c r="AGZ57" s="517"/>
      <c r="AHA57" s="517"/>
      <c r="AHB57" s="517"/>
      <c r="AHC57" s="517"/>
      <c r="AHD57" s="517"/>
      <c r="AHE57" s="483">
        <v>0</v>
      </c>
    </row>
    <row r="58" spans="1:889">
      <c r="A58" s="18">
        <f t="shared" si="241"/>
        <v>45</v>
      </c>
      <c r="B58" s="18"/>
      <c r="C58" s="11">
        <v>1000</v>
      </c>
      <c r="D58" s="444"/>
      <c r="E58" t="b">
        <v>0</v>
      </c>
      <c r="H58" s="25" t="s">
        <v>1709</v>
      </c>
      <c r="I58" s="111"/>
      <c r="J58" s="111"/>
      <c r="K58" s="537">
        <v>2</v>
      </c>
      <c r="L58" s="111"/>
      <c r="M58" s="111"/>
      <c r="N58" s="537">
        <v>3</v>
      </c>
      <c r="O58" s="537">
        <v>4</v>
      </c>
      <c r="P58" s="537">
        <v>3</v>
      </c>
      <c r="Q58" s="537">
        <v>4</v>
      </c>
      <c r="R58" s="537">
        <v>4</v>
      </c>
      <c r="S58" s="537">
        <v>4</v>
      </c>
      <c r="T58" s="111"/>
      <c r="U58" s="111"/>
      <c r="V58" s="111"/>
      <c r="W58" s="111"/>
      <c r="X58" s="111"/>
      <c r="Y58" s="111"/>
      <c r="Z58" s="111"/>
      <c r="AA58" s="111"/>
      <c r="AB58" s="111"/>
      <c r="AC58" s="537">
        <v>7</v>
      </c>
      <c r="AD58" s="537">
        <v>6</v>
      </c>
      <c r="AE58" s="537">
        <v>6</v>
      </c>
      <c r="AF58" s="537">
        <v>6</v>
      </c>
      <c r="AG58" s="537">
        <v>4</v>
      </c>
      <c r="AH58" s="537">
        <v>4</v>
      </c>
      <c r="AI58" s="537">
        <v>2</v>
      </c>
      <c r="AJ58" s="111"/>
      <c r="AK58" s="537">
        <v>1</v>
      </c>
      <c r="AL58" s="111"/>
      <c r="AM58" s="111"/>
      <c r="AN58" s="810"/>
      <c r="AO58" s="537">
        <v>5</v>
      </c>
      <c r="AP58" s="537">
        <v>1</v>
      </c>
      <c r="AQ58" s="537">
        <v>1</v>
      </c>
      <c r="AR58" s="537">
        <v>1</v>
      </c>
      <c r="AS58" s="111"/>
      <c r="AT58" s="111"/>
      <c r="AU58" s="537">
        <v>1</v>
      </c>
      <c r="AV58" s="537">
        <v>1</v>
      </c>
      <c r="AW58" s="111"/>
      <c r="AX58" s="111"/>
      <c r="AY58" s="111"/>
      <c r="AZ58" s="111"/>
      <c r="BA58" s="656">
        <v>1</v>
      </c>
      <c r="BB58" s="537">
        <v>1</v>
      </c>
      <c r="BC58" s="22" t="s">
        <v>1745</v>
      </c>
      <c r="BD58" s="8"/>
      <c r="BE58" s="18" t="s">
        <v>2593</v>
      </c>
      <c r="BF58" s="525"/>
      <c r="BG58" s="525"/>
      <c r="BH58" s="525"/>
      <c r="BI58" s="525"/>
      <c r="BJ58" s="525"/>
      <c r="BK58" s="525"/>
      <c r="BL58" s="525"/>
      <c r="BM58" s="525"/>
      <c r="BN58" s="525"/>
      <c r="BO58" s="18" t="s">
        <v>2593</v>
      </c>
      <c r="BP58" s="525"/>
      <c r="BQ58" s="525"/>
      <c r="BR58" s="525"/>
      <c r="BS58" s="525"/>
      <c r="BT58" s="525"/>
      <c r="BU58" s="525"/>
      <c r="BV58" s="525"/>
      <c r="BW58" s="525"/>
      <c r="BX58" s="525"/>
      <c r="BY58" s="525"/>
      <c r="BZ58" s="525"/>
      <c r="CA58" s="525"/>
      <c r="CB58" s="525"/>
      <c r="CC58" s="525"/>
      <c r="CD58" s="525"/>
      <c r="CE58" s="525"/>
      <c r="CF58" s="525"/>
      <c r="CG58" s="525"/>
      <c r="CH58" s="525"/>
      <c r="CI58" s="525"/>
      <c r="CJ58" s="525"/>
      <c r="CK58" s="18" t="s">
        <v>2593</v>
      </c>
      <c r="CL58" s="525"/>
      <c r="CM58" s="525"/>
      <c r="CN58" s="525"/>
      <c r="CO58" s="525"/>
      <c r="CP58" s="525"/>
      <c r="CQ58" s="525"/>
      <c r="CR58" s="525"/>
      <c r="CS58" s="525"/>
      <c r="CT58" s="525"/>
      <c r="CU58" s="525"/>
      <c r="CV58" s="525"/>
      <c r="CW58" s="525"/>
      <c r="CX58" s="525"/>
      <c r="CY58" s="525"/>
      <c r="CZ58" s="525"/>
      <c r="DA58" s="525"/>
      <c r="DB58" s="525"/>
      <c r="DC58" s="525"/>
      <c r="DD58" s="525"/>
      <c r="DE58" s="525"/>
      <c r="DF58" s="525"/>
      <c r="DG58" s="525"/>
      <c r="DH58" s="525"/>
      <c r="DI58" s="525"/>
      <c r="DJ58" s="525"/>
      <c r="DK58" s="525"/>
      <c r="DL58" s="18" t="s">
        <v>2593</v>
      </c>
      <c r="DM58" s="525"/>
      <c r="DN58" s="525"/>
      <c r="DO58" s="525"/>
      <c r="DP58" s="525"/>
      <c r="DQ58" s="542"/>
      <c r="DR58" s="525"/>
      <c r="DS58" s="525"/>
      <c r="DT58" s="525"/>
      <c r="DU58" s="525"/>
      <c r="DV58" s="525"/>
      <c r="DW58" s="525"/>
      <c r="DX58" s="525"/>
      <c r="DY58" s="525"/>
      <c r="DZ58" s="525"/>
      <c r="EA58" s="525"/>
      <c r="EB58" s="525"/>
      <c r="EC58" s="525"/>
      <c r="ED58" s="525"/>
      <c r="EE58" s="525"/>
      <c r="EF58" s="525"/>
      <c r="EG58" s="525"/>
      <c r="EH58" s="525"/>
      <c r="EI58" s="525"/>
      <c r="EJ58" s="525"/>
      <c r="EK58" s="525"/>
      <c r="EL58" s="525"/>
      <c r="EM58" s="525"/>
      <c r="EN58" s="525"/>
      <c r="EO58" s="525"/>
      <c r="EP58" s="525"/>
      <c r="EQ58" s="525"/>
      <c r="ER58" s="525"/>
      <c r="ES58" s="525"/>
      <c r="ET58" s="525"/>
      <c r="EU58" s="525"/>
      <c r="EV58" s="525"/>
      <c r="EW58" s="525"/>
      <c r="EX58" s="525"/>
      <c r="EY58" s="525"/>
      <c r="EZ58" s="525"/>
      <c r="FA58" s="525"/>
      <c r="FB58" s="525"/>
      <c r="FC58" s="525"/>
      <c r="FD58" s="525"/>
      <c r="FE58" s="525"/>
      <c r="FF58" s="525"/>
      <c r="FG58" s="525"/>
      <c r="FH58" s="525"/>
      <c r="FI58" s="525"/>
      <c r="FJ58" s="525"/>
      <c r="FK58" s="525"/>
      <c r="FL58" s="525"/>
      <c r="FM58" s="525"/>
      <c r="FN58" s="525"/>
      <c r="FO58" s="525"/>
      <c r="FP58" s="525"/>
      <c r="FQ58" s="525"/>
      <c r="FR58" s="525"/>
      <c r="FS58" s="525"/>
      <c r="FT58" s="525"/>
      <c r="FU58" s="525"/>
      <c r="FV58" s="525"/>
      <c r="FW58" s="525"/>
      <c r="FX58" s="525"/>
      <c r="FY58" s="525"/>
      <c r="FZ58" s="525"/>
      <c r="GA58" s="525"/>
      <c r="GB58" s="525"/>
      <c r="GC58" s="525"/>
      <c r="GD58" s="525"/>
      <c r="GE58" s="525"/>
      <c r="GF58" s="525"/>
      <c r="GG58" s="525"/>
      <c r="GH58" s="525"/>
      <c r="GI58" s="525"/>
      <c r="GJ58" s="525"/>
      <c r="GK58" s="525"/>
      <c r="GL58" s="525"/>
      <c r="GM58" s="525"/>
      <c r="GN58" s="525"/>
      <c r="GO58" s="525"/>
      <c r="GP58" s="525"/>
      <c r="GQ58" s="525"/>
      <c r="GR58" s="525"/>
      <c r="GS58" s="525"/>
      <c r="GT58" s="525"/>
      <c r="GU58" s="525"/>
      <c r="GV58" s="525"/>
      <c r="GW58" s="525"/>
      <c r="GX58" s="525"/>
      <c r="GY58" s="525"/>
      <c r="GZ58" s="525"/>
      <c r="HA58" s="18" t="s">
        <v>2593</v>
      </c>
      <c r="HB58" s="525"/>
      <c r="HC58" s="525"/>
      <c r="HD58" s="525"/>
      <c r="HE58" s="525"/>
      <c r="HF58" s="525"/>
      <c r="HG58" s="525"/>
      <c r="HH58" s="525"/>
      <c r="HI58" s="525"/>
      <c r="HJ58" s="525"/>
      <c r="HK58" s="525"/>
      <c r="HL58" s="525"/>
      <c r="HM58" s="525"/>
      <c r="HN58" s="525"/>
      <c r="HO58" s="525"/>
      <c r="HP58" s="525"/>
      <c r="HQ58" s="525"/>
      <c r="HR58" s="525"/>
      <c r="HS58" s="525"/>
      <c r="HT58" s="525"/>
      <c r="HU58" s="525"/>
      <c r="HV58" s="525"/>
      <c r="HW58" s="525"/>
      <c r="HX58" s="525"/>
      <c r="HY58" s="525"/>
      <c r="HZ58" s="525"/>
      <c r="IA58" s="525"/>
      <c r="IB58" s="525"/>
      <c r="IC58" s="525"/>
      <c r="ID58" s="525"/>
      <c r="IE58" s="525"/>
      <c r="IF58" s="525"/>
      <c r="IG58" s="525"/>
      <c r="IH58" s="525"/>
      <c r="II58" s="525"/>
      <c r="IJ58" s="525"/>
      <c r="IK58" s="525"/>
      <c r="IL58" s="525"/>
      <c r="IM58" s="525"/>
      <c r="IN58" s="525"/>
      <c r="IO58" s="525"/>
      <c r="IP58" s="525"/>
      <c r="IQ58" s="525"/>
      <c r="IR58" s="525"/>
      <c r="IS58" s="525"/>
      <c r="IT58" s="525"/>
      <c r="IU58" s="525"/>
      <c r="IV58" s="525"/>
      <c r="IW58" s="525"/>
      <c r="IX58" s="525"/>
      <c r="IY58" s="525"/>
      <c r="IZ58" s="525"/>
      <c r="JA58" s="525"/>
      <c r="JB58" s="525"/>
      <c r="JC58" s="525"/>
      <c r="JD58" s="525"/>
      <c r="JE58" s="525"/>
      <c r="JF58" s="18" t="s">
        <v>2593</v>
      </c>
      <c r="JG58" s="525"/>
      <c r="JH58" s="525"/>
      <c r="JI58" s="525"/>
      <c r="JJ58" s="525"/>
      <c r="JK58" s="525"/>
      <c r="JL58" s="525"/>
      <c r="JM58" s="525"/>
      <c r="JN58" s="525"/>
      <c r="JO58" s="525"/>
      <c r="JP58" s="525"/>
      <c r="JQ58" s="525"/>
      <c r="JR58" s="525"/>
      <c r="JS58" s="525"/>
      <c r="JT58" s="525"/>
      <c r="JU58" s="525"/>
      <c r="JV58" s="525"/>
      <c r="JW58" s="525"/>
      <c r="JX58" s="525"/>
      <c r="JY58" s="525"/>
      <c r="JZ58" s="525"/>
      <c r="KA58" s="525"/>
      <c r="KB58" s="525"/>
      <c r="KC58" s="525"/>
      <c r="KD58" s="525"/>
      <c r="KE58" s="525"/>
      <c r="KF58" s="525"/>
      <c r="KG58" s="525"/>
      <c r="KH58" s="525"/>
      <c r="KI58" s="525"/>
      <c r="KJ58" s="525"/>
      <c r="KK58" s="525"/>
      <c r="KL58" s="525"/>
      <c r="KM58" s="525"/>
      <c r="KN58" s="525"/>
      <c r="KO58" s="525"/>
      <c r="KP58" s="525"/>
      <c r="KQ58" s="525"/>
      <c r="KR58" s="525"/>
      <c r="KS58" s="525"/>
      <c r="KT58" s="525"/>
      <c r="KU58" s="525"/>
      <c r="KV58" s="525"/>
      <c r="KW58" s="525"/>
      <c r="KX58" s="525"/>
      <c r="KY58" s="18" t="s">
        <v>2593</v>
      </c>
      <c r="KZ58" s="525"/>
      <c r="LA58" s="525"/>
      <c r="LB58" s="525"/>
      <c r="LC58" s="525"/>
      <c r="LD58" s="525"/>
      <c r="LE58" s="525"/>
      <c r="LF58" s="525"/>
      <c r="LG58" s="525"/>
      <c r="LH58" s="525"/>
      <c r="LI58" s="525"/>
      <c r="LJ58" s="525"/>
      <c r="LK58" s="525"/>
      <c r="LL58" s="525"/>
      <c r="LM58" s="525"/>
      <c r="LN58" s="525"/>
      <c r="LO58" s="525"/>
      <c r="LP58" s="525"/>
      <c r="LQ58" s="525"/>
      <c r="LR58" s="525"/>
      <c r="LS58" s="525"/>
      <c r="LT58" s="525"/>
      <c r="LU58" s="525"/>
      <c r="LV58" s="525"/>
      <c r="LW58" s="525"/>
      <c r="LX58" s="525"/>
      <c r="LY58" s="525"/>
      <c r="LZ58" s="525"/>
      <c r="MA58" s="525"/>
      <c r="MB58" s="525"/>
      <c r="MC58" s="525"/>
      <c r="MD58" s="525"/>
      <c r="ME58" s="525"/>
      <c r="MF58" s="525"/>
      <c r="MG58" s="525"/>
      <c r="MH58" s="525"/>
      <c r="MI58" s="525"/>
      <c r="MJ58" s="525"/>
      <c r="MK58" s="525"/>
      <c r="ML58" s="525"/>
      <c r="MM58" s="525"/>
      <c r="MN58" s="525"/>
      <c r="MO58" s="525"/>
      <c r="MP58" s="525"/>
      <c r="MQ58" s="525"/>
      <c r="MR58" s="525"/>
      <c r="MS58" s="525"/>
      <c r="MT58" s="525"/>
      <c r="MU58" s="525"/>
      <c r="MV58" s="525"/>
      <c r="MW58" s="525"/>
      <c r="MX58" s="525"/>
      <c r="MY58" s="525"/>
      <c r="MZ58" s="525"/>
      <c r="NA58" s="525"/>
      <c r="NB58" s="525"/>
      <c r="NC58" s="525"/>
      <c r="ND58" s="525"/>
      <c r="NE58" s="525"/>
      <c r="NF58" s="525"/>
      <c r="NG58" s="525"/>
      <c r="NH58" s="525"/>
      <c r="NI58" s="525"/>
      <c r="NJ58" s="525"/>
      <c r="NK58" s="525"/>
      <c r="NL58" s="525"/>
      <c r="NM58" s="525"/>
      <c r="NN58" s="525"/>
      <c r="NO58" s="525"/>
      <c r="NP58" s="525"/>
      <c r="NQ58" s="525"/>
      <c r="NR58" s="525"/>
      <c r="NS58" s="525"/>
      <c r="NT58" s="525"/>
      <c r="NU58" s="525"/>
      <c r="NV58" s="525"/>
      <c r="NW58" s="525"/>
      <c r="NX58" s="525"/>
      <c r="NY58" s="525"/>
      <c r="NZ58" s="525"/>
      <c r="OA58" s="525"/>
      <c r="OB58" s="525"/>
      <c r="OC58" s="525"/>
      <c r="OD58" s="525"/>
      <c r="OE58" s="525"/>
      <c r="OF58" s="525"/>
      <c r="OG58" s="525"/>
      <c r="OH58" s="525"/>
      <c r="OI58" s="525"/>
      <c r="OJ58" s="525"/>
      <c r="OK58" s="525"/>
      <c r="OL58" s="525"/>
      <c r="OM58" s="525"/>
      <c r="ON58" s="525"/>
      <c r="OO58" s="525"/>
      <c r="OP58" s="525"/>
      <c r="OQ58" s="525"/>
      <c r="OR58" s="525"/>
      <c r="OS58" s="525"/>
      <c r="OT58" s="525"/>
      <c r="OU58" s="525"/>
      <c r="OV58" s="525"/>
      <c r="OW58" s="525"/>
      <c r="OX58" s="525"/>
      <c r="OY58" s="525"/>
      <c r="OZ58" s="525"/>
      <c r="PA58" s="525"/>
      <c r="PB58" s="525"/>
      <c r="PC58" s="525"/>
      <c r="PD58" s="525"/>
      <c r="PE58" s="525"/>
      <c r="PF58" s="525"/>
      <c r="PG58" s="525"/>
      <c r="PH58" s="525"/>
      <c r="PI58" s="525"/>
      <c r="PJ58" s="525"/>
      <c r="PK58" s="525"/>
      <c r="PL58" s="525"/>
      <c r="PM58" s="525"/>
      <c r="PN58" s="525"/>
      <c r="PO58" s="525"/>
      <c r="PP58" s="525"/>
      <c r="PQ58" s="525"/>
      <c r="PR58" s="525"/>
      <c r="PS58" s="525"/>
      <c r="PT58" s="525"/>
      <c r="PU58" s="525"/>
      <c r="PV58" s="525"/>
      <c r="PW58" s="525"/>
      <c r="PX58" s="525"/>
      <c r="PY58" s="525"/>
      <c r="PZ58" s="525"/>
      <c r="QA58" s="525"/>
      <c r="QB58" s="525"/>
      <c r="QC58" s="525"/>
      <c r="QD58" s="525"/>
      <c r="QE58" s="525"/>
      <c r="QF58" s="525"/>
      <c r="QG58" s="525"/>
      <c r="QH58" s="525"/>
      <c r="QI58" s="525"/>
      <c r="QJ58" s="525"/>
      <c r="QK58" s="525"/>
      <c r="QL58" s="525"/>
      <c r="QM58" s="525"/>
      <c r="QN58" s="525"/>
      <c r="QO58" s="525"/>
      <c r="QP58" s="525"/>
      <c r="QQ58" s="525"/>
      <c r="QR58" s="525"/>
      <c r="QS58" s="525"/>
      <c r="QT58" s="525"/>
      <c r="QU58" s="525"/>
      <c r="QV58" s="525"/>
      <c r="QW58" s="525"/>
      <c r="QX58" s="525"/>
      <c r="QY58" s="525"/>
      <c r="QZ58" s="525"/>
      <c r="RA58" s="525"/>
      <c r="RB58" s="525"/>
      <c r="RC58" s="525"/>
      <c r="RD58" s="525"/>
      <c r="RE58" s="525"/>
      <c r="RF58" s="525"/>
      <c r="RG58" s="525"/>
      <c r="RH58" s="525"/>
      <c r="RI58" s="525"/>
      <c r="RJ58" s="525"/>
      <c r="RK58" s="525"/>
      <c r="RL58" s="525"/>
      <c r="RM58" s="525"/>
      <c r="RN58" s="525"/>
      <c r="RO58" s="525"/>
      <c r="RP58" s="525"/>
      <c r="RQ58" s="525"/>
      <c r="RR58" s="525"/>
      <c r="RS58" s="525"/>
      <c r="RT58" s="525"/>
      <c r="RU58" s="525"/>
      <c r="RV58" s="525"/>
      <c r="RW58" s="525"/>
      <c r="RX58" s="525"/>
      <c r="RY58" s="525"/>
      <c r="RZ58" s="525"/>
      <c r="SA58" s="525"/>
      <c r="SB58" s="525"/>
      <c r="SC58" s="525"/>
      <c r="SD58" s="525"/>
      <c r="SE58" s="525"/>
      <c r="SF58" s="525"/>
      <c r="SG58" s="525"/>
      <c r="SH58" s="525"/>
      <c r="SI58" s="525"/>
      <c r="SJ58" s="525"/>
      <c r="SK58" s="525"/>
      <c r="SL58" s="525"/>
      <c r="SM58" s="525"/>
      <c r="SN58" s="525"/>
      <c r="SO58" s="525"/>
      <c r="SP58" s="525"/>
      <c r="SQ58" s="525"/>
      <c r="SR58" s="525"/>
      <c r="SS58" s="525"/>
      <c r="ST58" s="525"/>
      <c r="SU58" s="525"/>
      <c r="SV58" s="525"/>
      <c r="SW58" s="525"/>
      <c r="SX58" s="525"/>
      <c r="SY58" s="525"/>
      <c r="SZ58" s="525"/>
      <c r="TA58" s="525"/>
      <c r="TB58" s="525"/>
      <c r="TC58" s="525"/>
      <c r="TD58" s="525"/>
      <c r="TE58" s="525"/>
      <c r="TF58" s="525"/>
      <c r="TG58" s="525"/>
      <c r="TH58" s="525"/>
      <c r="TI58" s="525"/>
      <c r="TJ58" s="525"/>
      <c r="TK58" s="525"/>
      <c r="TL58" s="525"/>
      <c r="TM58" s="525"/>
      <c r="TN58" s="525"/>
      <c r="TO58" s="525"/>
      <c r="TP58" s="525"/>
      <c r="TQ58" s="525"/>
      <c r="TR58" s="525"/>
      <c r="TS58" s="525"/>
      <c r="TT58" s="525"/>
      <c r="TU58" s="525"/>
      <c r="TV58" s="525"/>
      <c r="TW58" s="525"/>
      <c r="TX58" s="525"/>
      <c r="TY58" s="525"/>
      <c r="TZ58" s="525"/>
      <c r="UA58" s="525"/>
      <c r="UB58" s="525"/>
      <c r="UC58" s="525"/>
      <c r="UD58" s="525"/>
      <c r="UE58" s="525"/>
      <c r="UF58" s="525"/>
      <c r="UG58" s="525"/>
      <c r="UH58" s="525"/>
      <c r="UI58" s="525"/>
      <c r="UJ58" s="525"/>
      <c r="UK58" s="525"/>
      <c r="UL58" s="525"/>
      <c r="UM58" s="525"/>
      <c r="UN58" s="525"/>
      <c r="UO58" s="525"/>
      <c r="UP58" s="525"/>
      <c r="UQ58" s="525"/>
      <c r="UR58" s="525"/>
      <c r="US58" s="525"/>
      <c r="UT58" s="525"/>
      <c r="UU58" s="525"/>
      <c r="UV58" s="525"/>
      <c r="UW58" s="525"/>
      <c r="UX58" s="525"/>
      <c r="UY58" s="525"/>
      <c r="UZ58" s="525"/>
      <c r="VA58" s="525"/>
      <c r="VB58" s="525"/>
      <c r="VC58" s="525"/>
      <c r="VD58" s="525"/>
      <c r="VE58" s="525"/>
      <c r="VF58" s="525"/>
      <c r="VG58" s="525"/>
      <c r="VH58" s="525"/>
      <c r="VI58" s="525"/>
      <c r="VJ58" s="525"/>
      <c r="VK58" s="525"/>
      <c r="VL58" s="525"/>
      <c r="VM58" s="525"/>
      <c r="VN58" s="525"/>
      <c r="VO58" s="525"/>
      <c r="VP58" s="525"/>
      <c r="VQ58" s="525"/>
      <c r="VR58" s="525"/>
      <c r="VS58" s="525"/>
      <c r="VT58" s="525"/>
      <c r="VU58" s="525"/>
      <c r="VV58" s="525"/>
      <c r="VW58" s="525"/>
      <c r="VX58" s="525"/>
      <c r="VY58" s="525"/>
      <c r="VZ58" s="525"/>
      <c r="WA58" s="525"/>
      <c r="WB58" s="525"/>
      <c r="WC58" s="525"/>
      <c r="WD58" s="525"/>
      <c r="WE58" s="525"/>
      <c r="WF58" s="525"/>
      <c r="WG58" s="525"/>
      <c r="WH58" s="525"/>
      <c r="WI58" s="525"/>
      <c r="WJ58" s="525"/>
      <c r="WK58" s="525"/>
      <c r="WL58" s="525"/>
      <c r="WM58" s="525"/>
      <c r="WN58" s="525"/>
      <c r="WO58" s="525"/>
      <c r="WP58" s="525"/>
      <c r="WQ58" s="525"/>
      <c r="WR58" s="525"/>
      <c r="WS58" s="525"/>
      <c r="WT58" s="525"/>
      <c r="WU58" s="525"/>
      <c r="WV58" s="525"/>
      <c r="WW58" s="525"/>
      <c r="WX58" s="525"/>
      <c r="WY58" s="525"/>
      <c r="WZ58" s="525"/>
      <c r="XA58" s="525"/>
      <c r="XB58" s="525"/>
      <c r="XC58" s="525"/>
      <c r="XD58" s="525"/>
      <c r="XE58" s="525"/>
      <c r="XF58" s="525"/>
      <c r="XG58" s="525"/>
      <c r="XH58" s="525"/>
      <c r="XI58" s="525"/>
      <c r="XJ58" s="525"/>
      <c r="XK58" s="525"/>
      <c r="XL58" s="525"/>
      <c r="XM58" s="525"/>
      <c r="XN58" s="525"/>
      <c r="XO58" s="525"/>
      <c r="XP58" s="525"/>
      <c r="XQ58" s="525"/>
      <c r="XR58" s="525"/>
      <c r="XS58" s="525"/>
      <c r="XT58" s="525"/>
      <c r="XU58" s="525"/>
      <c r="XV58" s="525"/>
      <c r="XW58" s="525"/>
      <c r="XX58" s="525"/>
      <c r="XY58" s="525"/>
      <c r="XZ58" s="525"/>
      <c r="YA58" s="525"/>
      <c r="YB58" s="525"/>
      <c r="YC58" s="525"/>
      <c r="YD58" s="525"/>
      <c r="YE58" s="525"/>
      <c r="YF58" s="525"/>
      <c r="YG58" s="525"/>
      <c r="YH58" s="525"/>
      <c r="YI58" s="525"/>
      <c r="YJ58" s="525"/>
      <c r="YK58" s="525"/>
      <c r="YL58" s="525"/>
      <c r="YM58" s="525"/>
      <c r="YN58" s="525"/>
      <c r="YO58" s="525"/>
      <c r="YP58" s="525"/>
      <c r="YQ58" s="525"/>
      <c r="YR58" s="525"/>
      <c r="YS58" s="525"/>
      <c r="YT58" s="525"/>
      <c r="YU58" s="525"/>
      <c r="YV58" s="525"/>
      <c r="YW58" s="525"/>
      <c r="YX58" s="525"/>
      <c r="YY58" s="525"/>
      <c r="YZ58" s="525"/>
      <c r="ZA58" s="525"/>
      <c r="ZB58" s="18" t="s">
        <v>2593</v>
      </c>
      <c r="ZC58" s="525"/>
      <c r="ZD58" s="525"/>
      <c r="ZE58" s="525"/>
      <c r="ZF58" s="525"/>
      <c r="ZG58" s="525"/>
      <c r="ZH58" s="525"/>
      <c r="ZI58" s="525"/>
      <c r="ZJ58" s="525"/>
      <c r="ZK58" s="525"/>
      <c r="ZL58" s="525"/>
      <c r="ZM58" s="525"/>
      <c r="ZN58" s="525"/>
      <c r="ZO58" s="525"/>
      <c r="ZP58" s="525"/>
      <c r="ZQ58" s="525"/>
      <c r="ZR58" s="525"/>
      <c r="ZS58" s="525"/>
      <c r="ZT58" s="525"/>
      <c r="ZU58" s="525"/>
      <c r="ZV58" s="525"/>
      <c r="ZW58" s="525"/>
      <c r="ZX58" s="18" t="s">
        <v>2593</v>
      </c>
      <c r="ZY58" s="525"/>
      <c r="ZZ58" s="525"/>
      <c r="AAA58" s="525"/>
      <c r="AAB58" s="525"/>
      <c r="AAC58" s="525"/>
      <c r="AAD58" s="525"/>
      <c r="AAE58" s="525"/>
      <c r="AAF58" s="525"/>
      <c r="AAG58" s="525"/>
      <c r="AAH58" s="525"/>
      <c r="AAI58" s="525"/>
      <c r="AAJ58" s="525"/>
      <c r="AAK58" s="525"/>
      <c r="AAL58" s="525"/>
      <c r="AAM58" s="525"/>
      <c r="AAN58" s="525"/>
      <c r="AAO58" s="525"/>
      <c r="AAP58" s="525"/>
      <c r="AAQ58" s="525"/>
      <c r="AAR58" s="18" t="s">
        <v>2593</v>
      </c>
      <c r="AAS58" s="525"/>
      <c r="AAT58" s="525"/>
      <c r="AAU58" s="525"/>
      <c r="AAV58" s="525"/>
      <c r="AAW58" s="525"/>
      <c r="AAX58" s="525"/>
      <c r="AAY58" s="525"/>
      <c r="AAZ58" s="525"/>
      <c r="ABA58" s="525"/>
      <c r="ABB58" s="525"/>
      <c r="ABC58" s="525"/>
      <c r="ABD58" s="525"/>
      <c r="ABE58" s="525"/>
      <c r="ABF58" s="525"/>
      <c r="ABG58" s="525"/>
      <c r="ABH58" s="18" t="s">
        <v>2593</v>
      </c>
      <c r="ABI58" s="525"/>
      <c r="ABJ58" s="525"/>
      <c r="ABK58" s="18" t="s">
        <v>2593</v>
      </c>
      <c r="ABL58" s="525"/>
      <c r="ABM58" s="525"/>
      <c r="ABN58" s="525"/>
      <c r="ABO58" s="525"/>
      <c r="ABP58" s="525"/>
      <c r="ABQ58" s="525"/>
      <c r="ABR58" s="525"/>
      <c r="ABS58" s="542"/>
      <c r="ABT58" s="542"/>
      <c r="ABU58" s="525"/>
      <c r="ABV58" s="525"/>
      <c r="ABW58" s="525"/>
      <c r="ABX58" s="525"/>
      <c r="ABY58" s="525"/>
      <c r="ABZ58" s="525"/>
      <c r="ACA58" s="525"/>
      <c r="ACB58" s="525"/>
      <c r="ACC58" s="525"/>
      <c r="ACD58" s="525"/>
      <c r="ACE58" s="525"/>
      <c r="ACF58" s="525"/>
      <c r="ACG58" s="525"/>
      <c r="ACH58" s="525"/>
      <c r="ACI58" s="525"/>
      <c r="ACJ58" s="525"/>
      <c r="ACK58" s="525"/>
      <c r="ACL58" s="525"/>
      <c r="ACM58" s="525"/>
      <c r="ACN58" s="525"/>
      <c r="ACO58" s="525"/>
      <c r="ACP58" s="525"/>
      <c r="ACQ58" s="525"/>
      <c r="ACR58" s="525"/>
      <c r="ACS58" s="525"/>
      <c r="ACT58" s="525"/>
      <c r="ACU58" s="525"/>
      <c r="ACV58" s="525"/>
      <c r="ACW58" s="525"/>
      <c r="ACX58" s="525"/>
      <c r="ACY58" s="525"/>
      <c r="ACZ58" s="525"/>
      <c r="ADA58" s="525"/>
      <c r="ADB58" s="525"/>
      <c r="ADC58" s="525"/>
      <c r="ADD58" s="525"/>
      <c r="ADE58" s="525"/>
      <c r="ADF58" s="525"/>
      <c r="ADG58" s="525"/>
      <c r="ADH58" s="525"/>
      <c r="ADI58" s="525"/>
      <c r="ADJ58" s="525"/>
      <c r="ADK58" s="525"/>
      <c r="ADL58" s="525"/>
      <c r="ADM58" s="525"/>
      <c r="ADN58" s="525"/>
      <c r="ADO58" s="525"/>
      <c r="ADP58" s="525"/>
      <c r="ADQ58" s="18" t="s">
        <v>2593</v>
      </c>
      <c r="ADR58" s="525"/>
      <c r="ADS58" s="525"/>
      <c r="ADT58" s="525"/>
      <c r="ADU58" s="525"/>
      <c r="ADV58" s="525"/>
      <c r="ADW58" s="525"/>
      <c r="ADX58" s="525"/>
      <c r="ADY58" s="525"/>
      <c r="ADZ58" s="525"/>
      <c r="AEA58" s="525"/>
      <c r="AEB58" s="525"/>
      <c r="AEC58" s="525"/>
      <c r="AED58" s="525"/>
      <c r="AEE58" s="525"/>
      <c r="AEF58" s="525"/>
      <c r="AEG58" s="525"/>
      <c r="AEH58" s="525"/>
      <c r="AEI58" s="525"/>
      <c r="AEJ58" s="525"/>
      <c r="AEK58" s="525"/>
      <c r="AEL58" s="525"/>
      <c r="AEM58" s="525"/>
      <c r="AEN58" s="525"/>
      <c r="AEO58" s="525"/>
      <c r="AEP58" s="525"/>
      <c r="AEQ58" s="525"/>
      <c r="AER58" s="525"/>
      <c r="AES58" s="525"/>
      <c r="AET58" s="525"/>
      <c r="AEU58" s="525"/>
      <c r="AEV58" s="525"/>
      <c r="AEW58" s="525"/>
      <c r="AEX58" s="525"/>
      <c r="AEY58" s="525"/>
      <c r="AEZ58" s="525"/>
      <c r="AFA58" s="525"/>
      <c r="AFB58" s="525"/>
      <c r="AFC58" s="525"/>
      <c r="AFD58" s="525"/>
      <c r="AFE58" s="525"/>
      <c r="AFF58" s="525"/>
      <c r="AFG58" s="525"/>
      <c r="AFH58" s="525"/>
      <c r="AFI58" s="525"/>
      <c r="AFJ58" s="525"/>
      <c r="AFK58" s="525"/>
      <c r="AFL58" s="525"/>
      <c r="AFM58" s="525"/>
      <c r="AFN58" s="525"/>
      <c r="AFO58" s="525"/>
      <c r="AFP58" s="525"/>
      <c r="AFQ58" s="525"/>
      <c r="AFR58" s="525"/>
      <c r="AFS58" s="525"/>
      <c r="AFT58" s="525"/>
      <c r="AFU58" s="525"/>
      <c r="AFV58" s="525"/>
      <c r="AFW58" s="525"/>
      <c r="AFX58" s="525"/>
      <c r="AFY58" s="525"/>
      <c r="AFZ58" s="525"/>
      <c r="AGA58" s="525"/>
      <c r="AGB58" s="525"/>
      <c r="AGC58" s="525"/>
      <c r="AGD58" s="525"/>
      <c r="AGE58" s="525"/>
      <c r="AGF58" s="525"/>
      <c r="AGG58" s="525"/>
      <c r="AGH58" s="525"/>
      <c r="AGI58" s="525"/>
      <c r="AGJ58" s="525"/>
      <c r="AGK58" s="525"/>
      <c r="AGL58" s="525"/>
      <c r="AGM58" s="525"/>
      <c r="AGN58" s="525"/>
      <c r="AGO58" s="525"/>
      <c r="AGP58" s="525"/>
      <c r="AGQ58" s="525"/>
      <c r="AGR58" s="525"/>
      <c r="AGS58" s="525"/>
      <c r="AGT58" s="525"/>
      <c r="AGU58" s="525"/>
      <c r="AGV58" s="525"/>
      <c r="AGW58" s="525"/>
      <c r="AGX58" s="525"/>
      <c r="AGY58" s="525"/>
      <c r="AGZ58" s="525"/>
      <c r="AHA58" s="525"/>
      <c r="AHB58" s="525"/>
      <c r="AHC58" s="525"/>
      <c r="AHD58" s="525"/>
      <c r="AHE58" s="483">
        <v>0</v>
      </c>
    </row>
    <row r="59" spans="1:889" outlineLevel="2">
      <c r="A59" s="18">
        <f t="shared" si="241"/>
        <v>46</v>
      </c>
      <c r="B59" s="18"/>
      <c r="D59" s="444"/>
      <c r="E59" t="b">
        <v>0</v>
      </c>
      <c r="H59" s="25" t="s">
        <v>1605</v>
      </c>
      <c r="I59" s="111"/>
      <c r="J59" s="111"/>
      <c r="K59" s="561">
        <f>PRODUCT($BA58:$BA59)</f>
        <v>1</v>
      </c>
      <c r="L59" s="111"/>
      <c r="M59" s="111"/>
      <c r="N59" s="561">
        <f>PRODUCT($BA58:$BA59)</f>
        <v>1</v>
      </c>
      <c r="O59" s="561">
        <f>PRODUCT($BA58:$BA59)</f>
        <v>1</v>
      </c>
      <c r="P59" s="561">
        <f>PRODUCT($BA58:$BA59)</f>
        <v>1</v>
      </c>
      <c r="Q59" s="554">
        <f>PRODUCT($AR58:$AR59)</f>
        <v>1</v>
      </c>
      <c r="R59" s="554">
        <f>PRODUCT($AR58:$AR59)</f>
        <v>1</v>
      </c>
      <c r="S59" s="554">
        <f>PRODUCT($AR58:$AR59)</f>
        <v>1</v>
      </c>
      <c r="T59" s="111"/>
      <c r="U59" s="111"/>
      <c r="V59" s="111"/>
      <c r="W59" s="111"/>
      <c r="X59" s="111"/>
      <c r="Y59" s="111"/>
      <c r="Z59" s="111"/>
      <c r="AA59" s="111"/>
      <c r="AB59" s="111"/>
      <c r="AC59" s="561">
        <f>PRODUCT($BA58:$BA59)</f>
        <v>1</v>
      </c>
      <c r="AD59" s="561">
        <f>PRODUCT($BA58:$BA59)</f>
        <v>1</v>
      </c>
      <c r="AE59" s="561">
        <f t="shared" ref="AE59:AH59" si="242">PRODUCT($BA58:$BA59)</f>
        <v>1</v>
      </c>
      <c r="AF59" s="561">
        <f t="shared" si="242"/>
        <v>1</v>
      </c>
      <c r="AG59" s="561">
        <f t="shared" si="242"/>
        <v>1</v>
      </c>
      <c r="AH59" s="561">
        <f t="shared" si="242"/>
        <v>1</v>
      </c>
      <c r="AI59" s="561">
        <f t="shared" ref="AI59" si="243">PRODUCT($BA58:$BA59)</f>
        <v>1</v>
      </c>
      <c r="AJ59" s="111"/>
      <c r="AK59" s="558">
        <f>PRODUCT($P58:$P59)</f>
        <v>3</v>
      </c>
      <c r="AL59" s="111"/>
      <c r="AM59" s="111"/>
      <c r="AN59" s="810"/>
      <c r="AO59" s="561">
        <f t="shared" ref="AO59" si="244">PRODUCT($BA58:$BA59)</f>
        <v>1</v>
      </c>
      <c r="AP59" s="561">
        <f t="shared" ref="AP59:AQ59" si="245">PRODUCT($BA58:$BA59)</f>
        <v>1</v>
      </c>
      <c r="AQ59" s="561">
        <f t="shared" si="245"/>
        <v>1</v>
      </c>
      <c r="AR59" s="561">
        <f>PRODUCT($BA58:$BA59)</f>
        <v>1</v>
      </c>
      <c r="AS59" s="111"/>
      <c r="AT59" s="111"/>
      <c r="AU59" s="561">
        <f>PRODUCT($BA58:$BA59)</f>
        <v>1</v>
      </c>
      <c r="AV59" s="561">
        <f>PRODUCT($BA58:$BA59)</f>
        <v>1</v>
      </c>
      <c r="AW59" s="111"/>
      <c r="AX59" s="111"/>
      <c r="AY59" s="111"/>
      <c r="AZ59" s="111"/>
      <c r="BA59" s="537">
        <v>1</v>
      </c>
      <c r="BB59" s="111">
        <f>MAX($I59:$BA59)*INDEX($I58:$BA58,1,MATCH(MAX($I59:$BA59),$I59:$BA59,0))</f>
        <v>3</v>
      </c>
      <c r="BC59" s="11" t="s">
        <v>2230</v>
      </c>
      <c r="BD59" s="8"/>
      <c r="BE59" s="18"/>
      <c r="BF59" s="525"/>
      <c r="BG59" s="525"/>
      <c r="BH59" s="525"/>
      <c r="BI59" s="525"/>
      <c r="BJ59" s="525"/>
      <c r="BK59" s="525"/>
      <c r="BL59" s="525"/>
      <c r="BM59" s="525"/>
      <c r="BN59" s="525"/>
      <c r="BO59" s="18"/>
      <c r="BP59" s="525"/>
      <c r="BQ59" s="525"/>
      <c r="BR59" s="525"/>
      <c r="BS59" s="525"/>
      <c r="BT59" s="525"/>
      <c r="BU59" s="525"/>
      <c r="BV59" s="525"/>
      <c r="BW59" s="525"/>
      <c r="BX59" s="525"/>
      <c r="BY59" s="525"/>
      <c r="BZ59" s="525"/>
      <c r="CA59" s="525"/>
      <c r="CB59" s="525"/>
      <c r="CC59" s="525"/>
      <c r="CD59" s="525"/>
      <c r="CE59" s="525"/>
      <c r="CF59" s="525"/>
      <c r="CG59" s="525"/>
      <c r="CH59" s="525"/>
      <c r="CI59" s="525"/>
      <c r="CJ59" s="525"/>
      <c r="CK59" s="18"/>
      <c r="CL59" s="525"/>
      <c r="CM59" s="525"/>
      <c r="CN59" s="525"/>
      <c r="CO59" s="525"/>
      <c r="CP59" s="525"/>
      <c r="CQ59" s="525"/>
      <c r="CR59" s="525"/>
      <c r="CS59" s="525"/>
      <c r="CT59" s="525"/>
      <c r="CU59" s="525"/>
      <c r="CV59" s="525"/>
      <c r="CW59" s="525"/>
      <c r="CX59" s="525"/>
      <c r="CY59" s="525"/>
      <c r="CZ59" s="525"/>
      <c r="DA59" s="525"/>
      <c r="DB59" s="525"/>
      <c r="DC59" s="525"/>
      <c r="DD59" s="525"/>
      <c r="DE59" s="525"/>
      <c r="DF59" s="525"/>
      <c r="DG59" s="525"/>
      <c r="DH59" s="525"/>
      <c r="DI59" s="525"/>
      <c r="DJ59" s="525"/>
      <c r="DK59" s="525"/>
      <c r="DL59" s="18"/>
      <c r="DM59" s="525"/>
      <c r="DN59" s="525"/>
      <c r="DO59" s="525"/>
      <c r="DP59" s="525"/>
      <c r="DQ59" s="542"/>
      <c r="DR59" s="525"/>
      <c r="DS59" s="525"/>
      <c r="DT59" s="525"/>
      <c r="DU59" s="525"/>
      <c r="DV59" s="525"/>
      <c r="DW59" s="525"/>
      <c r="DX59" s="525"/>
      <c r="DY59" s="525"/>
      <c r="DZ59" s="525"/>
      <c r="EA59" s="525"/>
      <c r="EB59" s="525"/>
      <c r="EC59" s="525"/>
      <c r="ED59" s="525"/>
      <c r="EE59" s="525"/>
      <c r="EF59" s="525"/>
      <c r="EG59" s="525"/>
      <c r="EH59" s="525"/>
      <c r="EI59" s="525"/>
      <c r="EJ59" s="525"/>
      <c r="EK59" s="525"/>
      <c r="EL59" s="525"/>
      <c r="EM59" s="525"/>
      <c r="EN59" s="525"/>
      <c r="EO59" s="525"/>
      <c r="EP59" s="525"/>
      <c r="EQ59" s="525"/>
      <c r="ER59" s="525"/>
      <c r="ES59" s="525"/>
      <c r="ET59" s="525"/>
      <c r="EU59" s="525"/>
      <c r="EV59" s="525"/>
      <c r="EW59" s="525"/>
      <c r="EX59" s="525"/>
      <c r="EY59" s="525"/>
      <c r="EZ59" s="525"/>
      <c r="FA59" s="525"/>
      <c r="FB59" s="525"/>
      <c r="FC59" s="525"/>
      <c r="FD59" s="525"/>
      <c r="FE59" s="525"/>
      <c r="FF59" s="525"/>
      <c r="FG59" s="525"/>
      <c r="FH59" s="525"/>
      <c r="FI59" s="525"/>
      <c r="FJ59" s="525"/>
      <c r="FK59" s="525"/>
      <c r="FL59" s="525"/>
      <c r="FM59" s="525"/>
      <c r="FN59" s="525"/>
      <c r="FO59" s="525"/>
      <c r="FP59" s="525"/>
      <c r="FQ59" s="525"/>
      <c r="FR59" s="525"/>
      <c r="FS59" s="525"/>
      <c r="FT59" s="525"/>
      <c r="FU59" s="525"/>
      <c r="FV59" s="525"/>
      <c r="FW59" s="525"/>
      <c r="FX59" s="525"/>
      <c r="FY59" s="525"/>
      <c r="FZ59" s="525"/>
      <c r="GA59" s="525"/>
      <c r="GB59" s="525"/>
      <c r="GC59" s="525"/>
      <c r="GD59" s="525"/>
      <c r="GE59" s="525"/>
      <c r="GF59" s="525"/>
      <c r="GG59" s="525"/>
      <c r="GH59" s="525"/>
      <c r="GI59" s="525"/>
      <c r="GJ59" s="525"/>
      <c r="GK59" s="525"/>
      <c r="GL59" s="525"/>
      <c r="GM59" s="525"/>
      <c r="GN59" s="525"/>
      <c r="GO59" s="525"/>
      <c r="GP59" s="525"/>
      <c r="GQ59" s="525"/>
      <c r="GR59" s="525"/>
      <c r="GS59" s="525"/>
      <c r="GT59" s="525"/>
      <c r="GU59" s="525"/>
      <c r="GV59" s="525"/>
      <c r="GW59" s="525"/>
      <c r="GX59" s="525"/>
      <c r="GY59" s="525"/>
      <c r="GZ59" s="525"/>
      <c r="HA59" s="18"/>
      <c r="HB59" s="525"/>
      <c r="HC59" s="525"/>
      <c r="HD59" s="525"/>
      <c r="HE59" s="525"/>
      <c r="HF59" s="525"/>
      <c r="HG59" s="525"/>
      <c r="HH59" s="525"/>
      <c r="HI59" s="525"/>
      <c r="HJ59" s="525"/>
      <c r="HK59" s="525"/>
      <c r="HL59" s="525"/>
      <c r="HM59" s="525"/>
      <c r="HN59" s="525"/>
      <c r="HO59" s="525"/>
      <c r="HP59" s="525"/>
      <c r="HQ59" s="525"/>
      <c r="HR59" s="525"/>
      <c r="HS59" s="525"/>
      <c r="HT59" s="525"/>
      <c r="HU59" s="525"/>
      <c r="HV59" s="525"/>
      <c r="HW59" s="525"/>
      <c r="HX59" s="525"/>
      <c r="HY59" s="525"/>
      <c r="HZ59" s="525"/>
      <c r="IA59" s="525"/>
      <c r="IB59" s="525"/>
      <c r="IC59" s="525"/>
      <c r="ID59" s="525"/>
      <c r="IE59" s="525"/>
      <c r="IF59" s="525"/>
      <c r="IG59" s="525"/>
      <c r="IH59" s="525"/>
      <c r="II59" s="525"/>
      <c r="IJ59" s="525"/>
      <c r="IK59" s="525"/>
      <c r="IL59" s="525"/>
      <c r="IM59" s="525"/>
      <c r="IN59" s="525"/>
      <c r="IO59" s="525"/>
      <c r="IP59" s="525"/>
      <c r="IQ59" s="525"/>
      <c r="IR59" s="525"/>
      <c r="IS59" s="525"/>
      <c r="IT59" s="525"/>
      <c r="IU59" s="525"/>
      <c r="IV59" s="525"/>
      <c r="IW59" s="525"/>
      <c r="IX59" s="525"/>
      <c r="IY59" s="525"/>
      <c r="IZ59" s="525"/>
      <c r="JA59" s="525"/>
      <c r="JB59" s="525"/>
      <c r="JC59" s="525"/>
      <c r="JD59" s="525"/>
      <c r="JE59" s="525"/>
      <c r="JF59" s="18"/>
      <c r="JG59" s="525"/>
      <c r="JH59" s="525"/>
      <c r="JI59" s="525"/>
      <c r="JJ59" s="525"/>
      <c r="JK59" s="525"/>
      <c r="JL59" s="525"/>
      <c r="JM59" s="525"/>
      <c r="JN59" s="525"/>
      <c r="JO59" s="525"/>
      <c r="JP59" s="525"/>
      <c r="JQ59" s="525"/>
      <c r="JR59" s="525"/>
      <c r="JS59" s="525"/>
      <c r="JT59" s="525"/>
      <c r="JU59" s="525"/>
      <c r="JV59" s="525"/>
      <c r="JW59" s="525"/>
      <c r="JX59" s="525"/>
      <c r="JY59" s="525"/>
      <c r="JZ59" s="525"/>
      <c r="KA59" s="525"/>
      <c r="KB59" s="525"/>
      <c r="KC59" s="525"/>
      <c r="KD59" s="525"/>
      <c r="KE59" s="525"/>
      <c r="KF59" s="525"/>
      <c r="KG59" s="525"/>
      <c r="KH59" s="525"/>
      <c r="KI59" s="525"/>
      <c r="KJ59" s="525"/>
      <c r="KK59" s="525"/>
      <c r="KL59" s="525"/>
      <c r="KM59" s="525"/>
      <c r="KN59" s="525"/>
      <c r="KO59" s="525"/>
      <c r="KP59" s="525"/>
      <c r="KQ59" s="525"/>
      <c r="KR59" s="525"/>
      <c r="KS59" s="525"/>
      <c r="KT59" s="525"/>
      <c r="KU59" s="525"/>
      <c r="KV59" s="525"/>
      <c r="KW59" s="525"/>
      <c r="KX59" s="525"/>
      <c r="KY59" s="18"/>
      <c r="KZ59" s="525"/>
      <c r="LA59" s="525"/>
      <c r="LB59" s="525"/>
      <c r="LC59" s="525"/>
      <c r="LD59" s="525"/>
      <c r="LE59" s="525"/>
      <c r="LF59" s="525"/>
      <c r="LG59" s="525"/>
      <c r="LH59" s="525"/>
      <c r="LI59" s="525"/>
      <c r="LJ59" s="525"/>
      <c r="LK59" s="525"/>
      <c r="LL59" s="525"/>
      <c r="LM59" s="525"/>
      <c r="LN59" s="525"/>
      <c r="LO59" s="525"/>
      <c r="LP59" s="525"/>
      <c r="LQ59" s="525"/>
      <c r="LR59" s="525"/>
      <c r="LS59" s="525"/>
      <c r="LT59" s="525"/>
      <c r="LU59" s="525"/>
      <c r="LV59" s="525"/>
      <c r="LW59" s="525"/>
      <c r="LX59" s="525"/>
      <c r="LY59" s="525"/>
      <c r="LZ59" s="525"/>
      <c r="MA59" s="525"/>
      <c r="MB59" s="525"/>
      <c r="MC59" s="525"/>
      <c r="MD59" s="525"/>
      <c r="ME59" s="525"/>
      <c r="MF59" s="525"/>
      <c r="MG59" s="525"/>
      <c r="MH59" s="525"/>
      <c r="MI59" s="525"/>
      <c r="MJ59" s="525"/>
      <c r="MK59" s="525"/>
      <c r="ML59" s="525"/>
      <c r="MM59" s="525"/>
      <c r="MN59" s="525"/>
      <c r="MO59" s="525"/>
      <c r="MP59" s="525"/>
      <c r="MQ59" s="525"/>
      <c r="MR59" s="525"/>
      <c r="MS59" s="525"/>
      <c r="MT59" s="525"/>
      <c r="MU59" s="525"/>
      <c r="MV59" s="525"/>
      <c r="MW59" s="525"/>
      <c r="MX59" s="525"/>
      <c r="MY59" s="525"/>
      <c r="MZ59" s="525"/>
      <c r="NA59" s="525"/>
      <c r="NB59" s="525"/>
      <c r="NC59" s="525"/>
      <c r="ND59" s="525"/>
      <c r="NE59" s="525"/>
      <c r="NF59" s="525"/>
      <c r="NG59" s="525"/>
      <c r="NH59" s="525"/>
      <c r="NI59" s="525"/>
      <c r="NJ59" s="525"/>
      <c r="NK59" s="525"/>
      <c r="NL59" s="525"/>
      <c r="NM59" s="525"/>
      <c r="NN59" s="525"/>
      <c r="NO59" s="525"/>
      <c r="NP59" s="525"/>
      <c r="NQ59" s="525"/>
      <c r="NR59" s="525"/>
      <c r="NS59" s="525"/>
      <c r="NT59" s="525"/>
      <c r="NU59" s="525"/>
      <c r="NV59" s="525"/>
      <c r="NW59" s="525"/>
      <c r="NX59" s="525"/>
      <c r="NY59" s="525"/>
      <c r="NZ59" s="525"/>
      <c r="OA59" s="525"/>
      <c r="OB59" s="525"/>
      <c r="OC59" s="525"/>
      <c r="OD59" s="525"/>
      <c r="OE59" s="525"/>
      <c r="OF59" s="525"/>
      <c r="OG59" s="525"/>
      <c r="OH59" s="525"/>
      <c r="OI59" s="525"/>
      <c r="OJ59" s="525"/>
      <c r="OK59" s="525"/>
      <c r="OL59" s="525"/>
      <c r="OM59" s="525"/>
      <c r="ON59" s="525"/>
      <c r="OO59" s="525"/>
      <c r="OP59" s="525"/>
      <c r="OQ59" s="525"/>
      <c r="OR59" s="525"/>
      <c r="OS59" s="525"/>
      <c r="OT59" s="525"/>
      <c r="OU59" s="525"/>
      <c r="OV59" s="525"/>
      <c r="OW59" s="525"/>
      <c r="OX59" s="525"/>
      <c r="OY59" s="525"/>
      <c r="OZ59" s="525"/>
      <c r="PA59" s="525"/>
      <c r="PB59" s="525"/>
      <c r="PC59" s="525"/>
      <c r="PD59" s="525"/>
      <c r="PE59" s="525"/>
      <c r="PF59" s="525"/>
      <c r="PG59" s="525"/>
      <c r="PH59" s="525"/>
      <c r="PI59" s="525"/>
      <c r="PJ59" s="525"/>
      <c r="PK59" s="525"/>
      <c r="PL59" s="525"/>
      <c r="PM59" s="525"/>
      <c r="PN59" s="525"/>
      <c r="PO59" s="525"/>
      <c r="PP59" s="525"/>
      <c r="PQ59" s="525"/>
      <c r="PR59" s="525"/>
      <c r="PS59" s="525"/>
      <c r="PT59" s="525"/>
      <c r="PU59" s="525"/>
      <c r="PV59" s="525"/>
      <c r="PW59" s="525"/>
      <c r="PX59" s="525"/>
      <c r="PY59" s="525"/>
      <c r="PZ59" s="525"/>
      <c r="QA59" s="525"/>
      <c r="QB59" s="525"/>
      <c r="QC59" s="525"/>
      <c r="QD59" s="525"/>
      <c r="QE59" s="525"/>
      <c r="QF59" s="525"/>
      <c r="QG59" s="525"/>
      <c r="QH59" s="525"/>
      <c r="QI59" s="525"/>
      <c r="QJ59" s="525"/>
      <c r="QK59" s="525"/>
      <c r="QL59" s="525"/>
      <c r="QM59" s="525"/>
      <c r="QN59" s="525"/>
      <c r="QO59" s="525"/>
      <c r="QP59" s="525"/>
      <c r="QQ59" s="525"/>
      <c r="QR59" s="525"/>
      <c r="QS59" s="525"/>
      <c r="QT59" s="525"/>
      <c r="QU59" s="525"/>
      <c r="QV59" s="525"/>
      <c r="QW59" s="525"/>
      <c r="QX59" s="525"/>
      <c r="QY59" s="525"/>
      <c r="QZ59" s="525"/>
      <c r="RA59" s="525"/>
      <c r="RB59" s="525"/>
      <c r="RC59" s="525"/>
      <c r="RD59" s="525"/>
      <c r="RE59" s="525"/>
      <c r="RF59" s="525"/>
      <c r="RG59" s="525"/>
      <c r="RH59" s="525"/>
      <c r="RI59" s="525"/>
      <c r="RJ59" s="525"/>
      <c r="RK59" s="525"/>
      <c r="RL59" s="525"/>
      <c r="RM59" s="525"/>
      <c r="RN59" s="525"/>
      <c r="RO59" s="525"/>
      <c r="RP59" s="525"/>
      <c r="RQ59" s="525"/>
      <c r="RR59" s="525"/>
      <c r="RS59" s="525"/>
      <c r="RT59" s="525"/>
      <c r="RU59" s="525"/>
      <c r="RV59" s="525"/>
      <c r="RW59" s="525"/>
      <c r="RX59" s="525"/>
      <c r="RY59" s="525"/>
      <c r="RZ59" s="525"/>
      <c r="SA59" s="525"/>
      <c r="SB59" s="525"/>
      <c r="SC59" s="525"/>
      <c r="SD59" s="525"/>
      <c r="SE59" s="525"/>
      <c r="SF59" s="525"/>
      <c r="SG59" s="525"/>
      <c r="SH59" s="525"/>
      <c r="SI59" s="525"/>
      <c r="SJ59" s="525"/>
      <c r="SK59" s="525"/>
      <c r="SL59" s="525"/>
      <c r="SM59" s="525"/>
      <c r="SN59" s="525"/>
      <c r="SO59" s="525"/>
      <c r="SP59" s="525"/>
      <c r="SQ59" s="525"/>
      <c r="SR59" s="525"/>
      <c r="SS59" s="525"/>
      <c r="ST59" s="525"/>
      <c r="SU59" s="525"/>
      <c r="SV59" s="525"/>
      <c r="SW59" s="525"/>
      <c r="SX59" s="525"/>
      <c r="SY59" s="525"/>
      <c r="SZ59" s="525"/>
      <c r="TA59" s="525"/>
      <c r="TB59" s="525"/>
      <c r="TC59" s="525"/>
      <c r="TD59" s="525"/>
      <c r="TE59" s="525"/>
      <c r="TF59" s="525"/>
      <c r="TG59" s="525"/>
      <c r="TH59" s="525"/>
      <c r="TI59" s="525"/>
      <c r="TJ59" s="525"/>
      <c r="TK59" s="525"/>
      <c r="TL59" s="525"/>
      <c r="TM59" s="525"/>
      <c r="TN59" s="525"/>
      <c r="TO59" s="525"/>
      <c r="TP59" s="525"/>
      <c r="TQ59" s="525"/>
      <c r="TR59" s="525"/>
      <c r="TS59" s="525"/>
      <c r="TT59" s="525"/>
      <c r="TU59" s="525"/>
      <c r="TV59" s="525"/>
      <c r="TW59" s="525"/>
      <c r="TX59" s="525"/>
      <c r="TY59" s="525"/>
      <c r="TZ59" s="525"/>
      <c r="UA59" s="525"/>
      <c r="UB59" s="525"/>
      <c r="UC59" s="525"/>
      <c r="UD59" s="525"/>
      <c r="UE59" s="525"/>
      <c r="UF59" s="525"/>
      <c r="UG59" s="525"/>
      <c r="UH59" s="525"/>
      <c r="UI59" s="525"/>
      <c r="UJ59" s="525"/>
      <c r="UK59" s="525"/>
      <c r="UL59" s="525"/>
      <c r="UM59" s="525"/>
      <c r="UN59" s="525"/>
      <c r="UO59" s="525"/>
      <c r="UP59" s="525"/>
      <c r="UQ59" s="525"/>
      <c r="UR59" s="525"/>
      <c r="US59" s="525"/>
      <c r="UT59" s="525"/>
      <c r="UU59" s="525"/>
      <c r="UV59" s="525"/>
      <c r="UW59" s="525"/>
      <c r="UX59" s="525"/>
      <c r="UY59" s="525"/>
      <c r="UZ59" s="525"/>
      <c r="VA59" s="525"/>
      <c r="VB59" s="525"/>
      <c r="VC59" s="525"/>
      <c r="VD59" s="525"/>
      <c r="VE59" s="525"/>
      <c r="VF59" s="525"/>
      <c r="VG59" s="525"/>
      <c r="VH59" s="525"/>
      <c r="VI59" s="525"/>
      <c r="VJ59" s="525"/>
      <c r="VK59" s="525"/>
      <c r="VL59" s="525"/>
      <c r="VM59" s="525"/>
      <c r="VN59" s="525"/>
      <c r="VO59" s="525"/>
      <c r="VP59" s="525"/>
      <c r="VQ59" s="525"/>
      <c r="VR59" s="525"/>
      <c r="VS59" s="525"/>
      <c r="VT59" s="525"/>
      <c r="VU59" s="525"/>
      <c r="VV59" s="525"/>
      <c r="VW59" s="525"/>
      <c r="VX59" s="525"/>
      <c r="VY59" s="525"/>
      <c r="VZ59" s="525"/>
      <c r="WA59" s="525"/>
      <c r="WB59" s="525"/>
      <c r="WC59" s="525"/>
      <c r="WD59" s="525"/>
      <c r="WE59" s="525"/>
      <c r="WF59" s="525"/>
      <c r="WG59" s="525"/>
      <c r="WH59" s="525"/>
      <c r="WI59" s="525"/>
      <c r="WJ59" s="525"/>
      <c r="WK59" s="525"/>
      <c r="WL59" s="525"/>
      <c r="WM59" s="525"/>
      <c r="WN59" s="525"/>
      <c r="WO59" s="525"/>
      <c r="WP59" s="525"/>
      <c r="WQ59" s="525"/>
      <c r="WR59" s="525"/>
      <c r="WS59" s="525"/>
      <c r="WT59" s="525"/>
      <c r="WU59" s="525"/>
      <c r="WV59" s="525"/>
      <c r="WW59" s="525"/>
      <c r="WX59" s="525"/>
      <c r="WY59" s="525"/>
      <c r="WZ59" s="525"/>
      <c r="XA59" s="525"/>
      <c r="XB59" s="525"/>
      <c r="XC59" s="525"/>
      <c r="XD59" s="525"/>
      <c r="XE59" s="525"/>
      <c r="XF59" s="525"/>
      <c r="XG59" s="525"/>
      <c r="XH59" s="525"/>
      <c r="XI59" s="525"/>
      <c r="XJ59" s="525"/>
      <c r="XK59" s="525"/>
      <c r="XL59" s="525"/>
      <c r="XM59" s="525"/>
      <c r="XN59" s="525"/>
      <c r="XO59" s="525"/>
      <c r="XP59" s="525"/>
      <c r="XQ59" s="525"/>
      <c r="XR59" s="525"/>
      <c r="XS59" s="525"/>
      <c r="XT59" s="525"/>
      <c r="XU59" s="525"/>
      <c r="XV59" s="525"/>
      <c r="XW59" s="525"/>
      <c r="XX59" s="525"/>
      <c r="XY59" s="525"/>
      <c r="XZ59" s="525"/>
      <c r="YA59" s="525"/>
      <c r="YB59" s="525"/>
      <c r="YC59" s="525"/>
      <c r="YD59" s="525"/>
      <c r="YE59" s="525"/>
      <c r="YF59" s="525"/>
      <c r="YG59" s="525"/>
      <c r="YH59" s="525"/>
      <c r="YI59" s="525"/>
      <c r="YJ59" s="525"/>
      <c r="YK59" s="525"/>
      <c r="YL59" s="525"/>
      <c r="YM59" s="525"/>
      <c r="YN59" s="525"/>
      <c r="YO59" s="525"/>
      <c r="YP59" s="525"/>
      <c r="YQ59" s="525"/>
      <c r="YR59" s="525"/>
      <c r="YS59" s="525"/>
      <c r="YT59" s="525"/>
      <c r="YU59" s="525"/>
      <c r="YV59" s="525"/>
      <c r="YW59" s="525"/>
      <c r="YX59" s="525"/>
      <c r="YY59" s="525"/>
      <c r="YZ59" s="525"/>
      <c r="ZA59" s="525"/>
      <c r="ZB59" s="18"/>
      <c r="ZC59" s="525"/>
      <c r="ZD59" s="525"/>
      <c r="ZE59" s="525"/>
      <c r="ZF59" s="525"/>
      <c r="ZG59" s="525"/>
      <c r="ZH59" s="525"/>
      <c r="ZI59" s="525"/>
      <c r="ZJ59" s="525"/>
      <c r="ZK59" s="525"/>
      <c r="ZL59" s="525"/>
      <c r="ZM59" s="525"/>
      <c r="ZN59" s="525"/>
      <c r="ZO59" s="525"/>
      <c r="ZP59" s="525"/>
      <c r="ZQ59" s="525"/>
      <c r="ZR59" s="525"/>
      <c r="ZS59" s="525"/>
      <c r="ZT59" s="525"/>
      <c r="ZU59" s="525"/>
      <c r="ZV59" s="525"/>
      <c r="ZW59" s="525"/>
      <c r="ZX59" s="18"/>
      <c r="ZY59" s="525"/>
      <c r="ZZ59" s="525"/>
      <c r="AAA59" s="525"/>
      <c r="AAB59" s="525"/>
      <c r="AAC59" s="525"/>
      <c r="AAD59" s="525"/>
      <c r="AAE59" s="525"/>
      <c r="AAF59" s="525"/>
      <c r="AAG59" s="525"/>
      <c r="AAH59" s="525"/>
      <c r="AAI59" s="525"/>
      <c r="AAJ59" s="525"/>
      <c r="AAK59" s="525"/>
      <c r="AAL59" s="525"/>
      <c r="AAM59" s="525"/>
      <c r="AAN59" s="525"/>
      <c r="AAO59" s="525"/>
      <c r="AAP59" s="525"/>
      <c r="AAQ59" s="525"/>
      <c r="AAR59" s="18"/>
      <c r="AAS59" s="525"/>
      <c r="AAT59" s="525"/>
      <c r="AAU59" s="525"/>
      <c r="AAV59" s="525"/>
      <c r="AAW59" s="525"/>
      <c r="AAX59" s="525"/>
      <c r="AAY59" s="525"/>
      <c r="AAZ59" s="525"/>
      <c r="ABA59" s="525"/>
      <c r="ABB59" s="525"/>
      <c r="ABC59" s="525"/>
      <c r="ABD59" s="525"/>
      <c r="ABE59" s="525"/>
      <c r="ABF59" s="525"/>
      <c r="ABG59" s="525"/>
      <c r="ABH59" s="18"/>
      <c r="ABI59" s="525"/>
      <c r="ABJ59" s="525"/>
      <c r="ABK59" s="18"/>
      <c r="ABL59" s="525"/>
      <c r="ABM59" s="525"/>
      <c r="ABN59" s="525"/>
      <c r="ABO59" s="525"/>
      <c r="ABP59" s="525"/>
      <c r="ABQ59" s="525"/>
      <c r="ABR59" s="525"/>
      <c r="ABS59" s="542"/>
      <c r="ABT59" s="542"/>
      <c r="ABU59" s="525"/>
      <c r="ABV59" s="525"/>
      <c r="ABW59" s="525"/>
      <c r="ABX59" s="525"/>
      <c r="ABY59" s="525"/>
      <c r="ABZ59" s="525"/>
      <c r="ACA59" s="525"/>
      <c r="ACB59" s="525"/>
      <c r="ACC59" s="525"/>
      <c r="ACD59" s="525"/>
      <c r="ACE59" s="525"/>
      <c r="ACF59" s="525"/>
      <c r="ACG59" s="525"/>
      <c r="ACH59" s="525"/>
      <c r="ACI59" s="525"/>
      <c r="ACJ59" s="525"/>
      <c r="ACK59" s="525"/>
      <c r="ACL59" s="525"/>
      <c r="ACM59" s="525"/>
      <c r="ACN59" s="525"/>
      <c r="ACO59" s="525"/>
      <c r="ACP59" s="525"/>
      <c r="ACQ59" s="525"/>
      <c r="ACR59" s="525"/>
      <c r="ACS59" s="525"/>
      <c r="ACT59" s="525"/>
      <c r="ACU59" s="525"/>
      <c r="ACV59" s="525"/>
      <c r="ACW59" s="525"/>
      <c r="ACX59" s="525"/>
      <c r="ACY59" s="525"/>
      <c r="ACZ59" s="525"/>
      <c r="ADA59" s="525"/>
      <c r="ADB59" s="525"/>
      <c r="ADC59" s="525"/>
      <c r="ADD59" s="525"/>
      <c r="ADE59" s="525"/>
      <c r="ADF59" s="525"/>
      <c r="ADG59" s="525"/>
      <c r="ADH59" s="525"/>
      <c r="ADI59" s="525"/>
      <c r="ADJ59" s="525"/>
      <c r="ADK59" s="525"/>
      <c r="ADL59" s="525"/>
      <c r="ADM59" s="525"/>
      <c r="ADN59" s="525"/>
      <c r="ADO59" s="525"/>
      <c r="ADP59" s="525"/>
      <c r="ADQ59" s="18"/>
      <c r="ADR59" s="525"/>
      <c r="ADS59" s="525"/>
      <c r="ADT59" s="525"/>
      <c r="ADU59" s="525"/>
      <c r="ADV59" s="525"/>
      <c r="ADW59" s="525"/>
      <c r="ADX59" s="525"/>
      <c r="ADY59" s="525"/>
      <c r="ADZ59" s="525"/>
      <c r="AEA59" s="525"/>
      <c r="AEB59" s="525"/>
      <c r="AEC59" s="525"/>
      <c r="AED59" s="525"/>
      <c r="AEE59" s="525"/>
      <c r="AEF59" s="525"/>
      <c r="AEG59" s="525"/>
      <c r="AEH59" s="525"/>
      <c r="AEI59" s="525"/>
      <c r="AEJ59" s="525"/>
      <c r="AEK59" s="525"/>
      <c r="AEL59" s="525"/>
      <c r="AEM59" s="525"/>
      <c r="AEN59" s="525"/>
      <c r="AEO59" s="525"/>
      <c r="AEP59" s="525"/>
      <c r="AEQ59" s="525"/>
      <c r="AER59" s="525"/>
      <c r="AES59" s="525"/>
      <c r="AET59" s="525"/>
      <c r="AEU59" s="525"/>
      <c r="AEV59" s="525"/>
      <c r="AEW59" s="525"/>
      <c r="AEX59" s="525"/>
      <c r="AEY59" s="525"/>
      <c r="AEZ59" s="525"/>
      <c r="AFA59" s="525"/>
      <c r="AFB59" s="525"/>
      <c r="AFC59" s="525"/>
      <c r="AFD59" s="525"/>
      <c r="AFE59" s="525"/>
      <c r="AFF59" s="525"/>
      <c r="AFG59" s="525"/>
      <c r="AFH59" s="525"/>
      <c r="AFI59" s="525"/>
      <c r="AFJ59" s="525"/>
      <c r="AFK59" s="525"/>
      <c r="AFL59" s="525"/>
      <c r="AFM59" s="525"/>
      <c r="AFN59" s="525"/>
      <c r="AFO59" s="525"/>
      <c r="AFP59" s="525"/>
      <c r="AFQ59" s="525"/>
      <c r="AFR59" s="525"/>
      <c r="AFS59" s="525"/>
      <c r="AFT59" s="525"/>
      <c r="AFU59" s="525"/>
      <c r="AFV59" s="525"/>
      <c r="AFW59" s="525"/>
      <c r="AFX59" s="525"/>
      <c r="AFY59" s="525"/>
      <c r="AFZ59" s="525"/>
      <c r="AGA59" s="525"/>
      <c r="AGB59" s="525"/>
      <c r="AGC59" s="525"/>
      <c r="AGD59" s="525"/>
      <c r="AGE59" s="525"/>
      <c r="AGF59" s="525"/>
      <c r="AGG59" s="525"/>
      <c r="AGH59" s="525"/>
      <c r="AGI59" s="525"/>
      <c r="AGJ59" s="525"/>
      <c r="AGK59" s="525"/>
      <c r="AGL59" s="525"/>
      <c r="AGM59" s="525"/>
      <c r="AGN59" s="525"/>
      <c r="AGO59" s="525"/>
      <c r="AGP59" s="525"/>
      <c r="AGQ59" s="525"/>
      <c r="AGR59" s="525"/>
      <c r="AGS59" s="525"/>
      <c r="AGT59" s="525"/>
      <c r="AGU59" s="525"/>
      <c r="AGV59" s="525"/>
      <c r="AGW59" s="525"/>
      <c r="AGX59" s="525"/>
      <c r="AGY59" s="525"/>
      <c r="AGZ59" s="525"/>
      <c r="AHA59" s="525"/>
      <c r="AHB59" s="525"/>
      <c r="AHC59" s="525"/>
      <c r="AHD59" s="525"/>
      <c r="AHE59" s="483">
        <v>0</v>
      </c>
    </row>
    <row r="60" spans="1:889" outlineLevel="1">
      <c r="A60" s="18">
        <f t="shared" si="241"/>
        <v>47</v>
      </c>
      <c r="B60" s="18"/>
      <c r="D60" s="444"/>
      <c r="E60" t="b">
        <v>0</v>
      </c>
      <c r="H60" s="25" t="s">
        <v>2165</v>
      </c>
      <c r="I60" s="557"/>
      <c r="J60" s="557"/>
      <c r="K60" s="557" t="b">
        <v>1</v>
      </c>
      <c r="L60" s="557"/>
      <c r="M60" s="557"/>
      <c r="N60" s="557" t="b">
        <v>1</v>
      </c>
      <c r="O60" s="557" t="b">
        <v>1</v>
      </c>
      <c r="P60" s="557" t="b">
        <v>1</v>
      </c>
      <c r="Q60" s="557" t="b">
        <v>1</v>
      </c>
      <c r="R60" s="557" t="b">
        <v>1</v>
      </c>
      <c r="S60" s="557" t="b">
        <v>1</v>
      </c>
      <c r="T60" s="557"/>
      <c r="U60" s="557"/>
      <c r="V60" s="557"/>
      <c r="W60" s="557"/>
      <c r="X60" s="557"/>
      <c r="Y60" s="557"/>
      <c r="Z60" s="557"/>
      <c r="AA60" s="557"/>
      <c r="AB60" s="557"/>
      <c r="AC60" s="557" t="b">
        <v>1</v>
      </c>
      <c r="AD60" s="557" t="b">
        <v>1</v>
      </c>
      <c r="AE60" s="557" t="b">
        <v>1</v>
      </c>
      <c r="AF60" s="557" t="b">
        <v>1</v>
      </c>
      <c r="AG60" s="557" t="b">
        <v>1</v>
      </c>
      <c r="AH60" s="557" t="b">
        <v>1</v>
      </c>
      <c r="AI60" s="557" t="b">
        <v>1</v>
      </c>
      <c r="AJ60" s="557"/>
      <c r="AK60" s="557" t="b">
        <v>0</v>
      </c>
      <c r="AL60" s="557"/>
      <c r="AM60" s="557"/>
      <c r="AN60" s="812"/>
      <c r="AO60" s="557" t="b">
        <v>1</v>
      </c>
      <c r="AP60" s="557" t="b">
        <v>0</v>
      </c>
      <c r="AQ60" s="557" t="b">
        <v>0</v>
      </c>
      <c r="AR60" s="557" t="b">
        <v>0</v>
      </c>
      <c r="AS60" s="557"/>
      <c r="AT60" s="557"/>
      <c r="AU60" s="557" t="b">
        <v>1</v>
      </c>
      <c r="AV60" s="557" t="b">
        <v>1</v>
      </c>
      <c r="AW60" s="557"/>
      <c r="AX60" s="557"/>
      <c r="AY60" s="557"/>
      <c r="AZ60" s="557"/>
      <c r="BA60" s="557" t="b">
        <v>1</v>
      </c>
      <c r="BB60" s="565"/>
      <c r="BC60" s="465" t="str">
        <f>BC58&amp;" "&amp;$BB59&amp;" trials (if complete)"</f>
        <v>TemplateExperiment 3 trials (if complete)</v>
      </c>
      <c r="BD60" s="8"/>
      <c r="BE60" s="18"/>
      <c r="BF60" s="525"/>
      <c r="BG60" s="525"/>
      <c r="BH60" s="525"/>
      <c r="BI60" s="525"/>
      <c r="BJ60" s="525"/>
      <c r="BK60" s="525"/>
      <c r="BL60" s="525"/>
      <c r="BM60" s="525"/>
      <c r="BN60" s="525"/>
      <c r="BO60" s="18"/>
      <c r="BP60" s="525"/>
      <c r="BQ60" s="525"/>
      <c r="BR60" s="525"/>
      <c r="BS60" s="525"/>
      <c r="BT60" s="525"/>
      <c r="BU60" s="525"/>
      <c r="BV60" s="525"/>
      <c r="BW60" s="525"/>
      <c r="BX60" s="525"/>
      <c r="BY60" s="525"/>
      <c r="BZ60" s="525"/>
      <c r="CA60" s="525"/>
      <c r="CB60" s="525"/>
      <c r="CC60" s="525"/>
      <c r="CD60" s="525"/>
      <c r="CE60" s="525"/>
      <c r="CF60" s="525"/>
      <c r="CG60" s="525"/>
      <c r="CH60" s="525"/>
      <c r="CI60" s="525"/>
      <c r="CJ60" s="525"/>
      <c r="CK60" s="18"/>
      <c r="CL60" s="525"/>
      <c r="CM60" s="525"/>
      <c r="CN60" s="525"/>
      <c r="CO60" s="525"/>
      <c r="CP60" s="525"/>
      <c r="CQ60" s="525"/>
      <c r="CR60" s="525"/>
      <c r="CS60" s="525"/>
      <c r="CT60" s="525"/>
      <c r="CU60" s="525"/>
      <c r="CV60" s="525"/>
      <c r="CW60" s="525"/>
      <c r="CX60" s="525"/>
      <c r="CY60" s="525"/>
      <c r="CZ60" s="525"/>
      <c r="DA60" s="525"/>
      <c r="DB60" s="525"/>
      <c r="DC60" s="525"/>
      <c r="DD60" s="525"/>
      <c r="DE60" s="525"/>
      <c r="DF60" s="525"/>
      <c r="DG60" s="525"/>
      <c r="DH60" s="525"/>
      <c r="DI60" s="525"/>
      <c r="DJ60" s="525"/>
      <c r="DK60" s="525"/>
      <c r="DL60" s="18"/>
      <c r="DM60" s="525"/>
      <c r="DN60" s="525"/>
      <c r="DO60" s="525"/>
      <c r="DP60" s="525"/>
      <c r="DQ60" s="542"/>
      <c r="DR60" s="525"/>
      <c r="DS60" s="525"/>
      <c r="DT60" s="525"/>
      <c r="DU60" s="525"/>
      <c r="DV60" s="525"/>
      <c r="DW60" s="525"/>
      <c r="DX60" s="525"/>
      <c r="DY60" s="525"/>
      <c r="DZ60" s="525"/>
      <c r="EA60" s="525"/>
      <c r="EB60" s="525"/>
      <c r="EC60" s="525"/>
      <c r="ED60" s="525"/>
      <c r="EE60" s="525"/>
      <c r="EF60" s="525"/>
      <c r="EG60" s="525"/>
      <c r="EH60" s="525"/>
      <c r="EI60" s="525"/>
      <c r="EJ60" s="525"/>
      <c r="EK60" s="525"/>
      <c r="EL60" s="525"/>
      <c r="EM60" s="525"/>
      <c r="EN60" s="525"/>
      <c r="EO60" s="525"/>
      <c r="EP60" s="525"/>
      <c r="EQ60" s="525"/>
      <c r="ER60" s="525"/>
      <c r="ES60" s="525"/>
      <c r="ET60" s="525"/>
      <c r="EU60" s="525"/>
      <c r="EV60" s="525"/>
      <c r="EW60" s="525"/>
      <c r="EX60" s="525"/>
      <c r="EY60" s="525"/>
      <c r="EZ60" s="525"/>
      <c r="FA60" s="525"/>
      <c r="FB60" s="525"/>
      <c r="FC60" s="525"/>
      <c r="FD60" s="525"/>
      <c r="FE60" s="525"/>
      <c r="FF60" s="525"/>
      <c r="FG60" s="525"/>
      <c r="FH60" s="525"/>
      <c r="FI60" s="525"/>
      <c r="FJ60" s="525"/>
      <c r="FK60" s="525"/>
      <c r="FL60" s="525"/>
      <c r="FM60" s="525"/>
      <c r="FN60" s="525"/>
      <c r="FO60" s="525"/>
      <c r="FP60" s="525"/>
      <c r="FQ60" s="525"/>
      <c r="FR60" s="525"/>
      <c r="FS60" s="525"/>
      <c r="FT60" s="525"/>
      <c r="FU60" s="525"/>
      <c r="FV60" s="525"/>
      <c r="FW60" s="525"/>
      <c r="FX60" s="525"/>
      <c r="FY60" s="525"/>
      <c r="FZ60" s="525"/>
      <c r="GA60" s="525"/>
      <c r="GB60" s="525"/>
      <c r="GC60" s="525"/>
      <c r="GD60" s="525"/>
      <c r="GE60" s="525"/>
      <c r="GF60" s="525"/>
      <c r="GG60" s="525"/>
      <c r="GH60" s="525"/>
      <c r="GI60" s="525"/>
      <c r="GJ60" s="525"/>
      <c r="GK60" s="525"/>
      <c r="GL60" s="525"/>
      <c r="GM60" s="525"/>
      <c r="GN60" s="525"/>
      <c r="GO60" s="525"/>
      <c r="GP60" s="525"/>
      <c r="GQ60" s="525"/>
      <c r="GR60" s="525"/>
      <c r="GS60" s="525"/>
      <c r="GT60" s="525"/>
      <c r="GU60" s="525"/>
      <c r="GV60" s="525"/>
      <c r="GW60" s="525"/>
      <c r="GX60" s="525"/>
      <c r="GY60" s="525"/>
      <c r="GZ60" s="525"/>
      <c r="HA60" s="18"/>
      <c r="HB60" s="525"/>
      <c r="HC60" s="525"/>
      <c r="HD60" s="525"/>
      <c r="HE60" s="525"/>
      <c r="HF60" s="525"/>
      <c r="HG60" s="525"/>
      <c r="HH60" s="525"/>
      <c r="HI60" s="525"/>
      <c r="HJ60" s="525"/>
      <c r="HK60" s="525"/>
      <c r="HL60" s="525"/>
      <c r="HM60" s="525"/>
      <c r="HN60" s="525"/>
      <c r="HO60" s="525"/>
      <c r="HP60" s="525"/>
      <c r="HQ60" s="525"/>
      <c r="HR60" s="525"/>
      <c r="HS60" s="525"/>
      <c r="HT60" s="525"/>
      <c r="HU60" s="525"/>
      <c r="HV60" s="525"/>
      <c r="HW60" s="525"/>
      <c r="HX60" s="525"/>
      <c r="HY60" s="525"/>
      <c r="HZ60" s="525"/>
      <c r="IA60" s="525"/>
      <c r="IB60" s="525"/>
      <c r="IC60" s="525"/>
      <c r="ID60" s="525"/>
      <c r="IE60" s="525"/>
      <c r="IF60" s="525"/>
      <c r="IG60" s="525"/>
      <c r="IH60" s="525"/>
      <c r="II60" s="525"/>
      <c r="IJ60" s="525"/>
      <c r="IK60" s="525"/>
      <c r="IL60" s="525"/>
      <c r="IM60" s="525"/>
      <c r="IN60" s="525"/>
      <c r="IO60" s="525"/>
      <c r="IP60" s="525"/>
      <c r="IQ60" s="525"/>
      <c r="IR60" s="525"/>
      <c r="IS60" s="525"/>
      <c r="IT60" s="525"/>
      <c r="IU60" s="525"/>
      <c r="IV60" s="525"/>
      <c r="IW60" s="525"/>
      <c r="IX60" s="525"/>
      <c r="IY60" s="525"/>
      <c r="IZ60" s="525"/>
      <c r="JA60" s="525"/>
      <c r="JB60" s="525"/>
      <c r="JC60" s="525"/>
      <c r="JD60" s="525"/>
      <c r="JE60" s="525"/>
      <c r="JF60" s="18"/>
      <c r="JG60" s="525"/>
      <c r="JH60" s="525"/>
      <c r="JI60" s="525"/>
      <c r="JJ60" s="525"/>
      <c r="JK60" s="525"/>
      <c r="JL60" s="525"/>
      <c r="JM60" s="525"/>
      <c r="JN60" s="525"/>
      <c r="JO60" s="525"/>
      <c r="JP60" s="525"/>
      <c r="JQ60" s="525"/>
      <c r="JR60" s="525"/>
      <c r="JS60" s="525"/>
      <c r="JT60" s="525"/>
      <c r="JU60" s="525"/>
      <c r="JV60" s="525"/>
      <c r="JW60" s="525"/>
      <c r="JX60" s="525"/>
      <c r="JY60" s="525"/>
      <c r="JZ60" s="525"/>
      <c r="KA60" s="525"/>
      <c r="KB60" s="525"/>
      <c r="KC60" s="525"/>
      <c r="KD60" s="525"/>
      <c r="KE60" s="525"/>
      <c r="KF60" s="525"/>
      <c r="KG60" s="525"/>
      <c r="KH60" s="525"/>
      <c r="KI60" s="525"/>
      <c r="KJ60" s="525"/>
      <c r="KK60" s="525"/>
      <c r="KL60" s="525"/>
      <c r="KM60" s="525"/>
      <c r="KN60" s="525"/>
      <c r="KO60" s="525"/>
      <c r="KP60" s="525"/>
      <c r="KQ60" s="525"/>
      <c r="KR60" s="525"/>
      <c r="KS60" s="525"/>
      <c r="KT60" s="525"/>
      <c r="KU60" s="525"/>
      <c r="KV60" s="525"/>
      <c r="KW60" s="525"/>
      <c r="KX60" s="525"/>
      <c r="KY60" s="18"/>
      <c r="KZ60" s="525"/>
      <c r="LA60" s="525"/>
      <c r="LB60" s="525"/>
      <c r="LC60" s="525"/>
      <c r="LD60" s="525"/>
      <c r="LE60" s="525"/>
      <c r="LF60" s="525"/>
      <c r="LG60" s="525"/>
      <c r="LH60" s="525"/>
      <c r="LI60" s="525"/>
      <c r="LJ60" s="525"/>
      <c r="LK60" s="525"/>
      <c r="LL60" s="525"/>
      <c r="LM60" s="525"/>
      <c r="LN60" s="525"/>
      <c r="LO60" s="525"/>
      <c r="LP60" s="525"/>
      <c r="LQ60" s="525"/>
      <c r="LR60" s="525"/>
      <c r="LS60" s="525"/>
      <c r="LT60" s="525"/>
      <c r="LU60" s="525"/>
      <c r="LV60" s="525"/>
      <c r="LW60" s="525"/>
      <c r="LX60" s="525"/>
      <c r="LY60" s="525"/>
      <c r="LZ60" s="525"/>
      <c r="MA60" s="525"/>
      <c r="MB60" s="525"/>
      <c r="MC60" s="525"/>
      <c r="MD60" s="525"/>
      <c r="ME60" s="525"/>
      <c r="MF60" s="525"/>
      <c r="MG60" s="525"/>
      <c r="MH60" s="525"/>
      <c r="MI60" s="525"/>
      <c r="MJ60" s="525"/>
      <c r="MK60" s="525"/>
      <c r="ML60" s="525"/>
      <c r="MM60" s="525"/>
      <c r="MN60" s="525"/>
      <c r="MO60" s="525"/>
      <c r="MP60" s="525"/>
      <c r="MQ60" s="525"/>
      <c r="MR60" s="525"/>
      <c r="MS60" s="525"/>
      <c r="MT60" s="525"/>
      <c r="MU60" s="525"/>
      <c r="MV60" s="525"/>
      <c r="MW60" s="525"/>
      <c r="MX60" s="525"/>
      <c r="MY60" s="525"/>
      <c r="MZ60" s="525"/>
      <c r="NA60" s="525"/>
      <c r="NB60" s="525"/>
      <c r="NC60" s="525"/>
      <c r="ND60" s="525"/>
      <c r="NE60" s="525"/>
      <c r="NF60" s="525"/>
      <c r="NG60" s="525"/>
      <c r="NH60" s="525"/>
      <c r="NI60" s="525"/>
      <c r="NJ60" s="525"/>
      <c r="NK60" s="525"/>
      <c r="NL60" s="525"/>
      <c r="NM60" s="525"/>
      <c r="NN60" s="525"/>
      <c r="NO60" s="525"/>
      <c r="NP60" s="525"/>
      <c r="NQ60" s="525"/>
      <c r="NR60" s="525"/>
      <c r="NS60" s="525"/>
      <c r="NT60" s="525"/>
      <c r="NU60" s="525"/>
      <c r="NV60" s="525"/>
      <c r="NW60" s="525"/>
      <c r="NX60" s="525"/>
      <c r="NY60" s="525"/>
      <c r="NZ60" s="525"/>
      <c r="OA60" s="525"/>
      <c r="OB60" s="525"/>
      <c r="OC60" s="525"/>
      <c r="OD60" s="525"/>
      <c r="OE60" s="525"/>
      <c r="OF60" s="525"/>
      <c r="OG60" s="525"/>
      <c r="OH60" s="525"/>
      <c r="OI60" s="525"/>
      <c r="OJ60" s="525"/>
      <c r="OK60" s="525"/>
      <c r="OL60" s="525"/>
      <c r="OM60" s="525"/>
      <c r="ON60" s="525"/>
      <c r="OO60" s="525"/>
      <c r="OP60" s="525"/>
      <c r="OQ60" s="525"/>
      <c r="OR60" s="525"/>
      <c r="OS60" s="525"/>
      <c r="OT60" s="525"/>
      <c r="OU60" s="525"/>
      <c r="OV60" s="525"/>
      <c r="OW60" s="525"/>
      <c r="OX60" s="525"/>
      <c r="OY60" s="525"/>
      <c r="OZ60" s="525"/>
      <c r="PA60" s="525"/>
      <c r="PB60" s="525"/>
      <c r="PC60" s="525"/>
      <c r="PD60" s="525"/>
      <c r="PE60" s="525"/>
      <c r="PF60" s="525"/>
      <c r="PG60" s="525"/>
      <c r="PH60" s="525"/>
      <c r="PI60" s="525"/>
      <c r="PJ60" s="525"/>
      <c r="PK60" s="525"/>
      <c r="PL60" s="525"/>
      <c r="PM60" s="525"/>
      <c r="PN60" s="525"/>
      <c r="PO60" s="525"/>
      <c r="PP60" s="525"/>
      <c r="PQ60" s="525"/>
      <c r="PR60" s="525"/>
      <c r="PS60" s="525"/>
      <c r="PT60" s="525"/>
      <c r="PU60" s="525"/>
      <c r="PV60" s="525"/>
      <c r="PW60" s="525"/>
      <c r="PX60" s="525"/>
      <c r="PY60" s="525"/>
      <c r="PZ60" s="525"/>
      <c r="QA60" s="525"/>
      <c r="QB60" s="525"/>
      <c r="QC60" s="525"/>
      <c r="QD60" s="525"/>
      <c r="QE60" s="525"/>
      <c r="QF60" s="525"/>
      <c r="QG60" s="525"/>
      <c r="QH60" s="525"/>
      <c r="QI60" s="525"/>
      <c r="QJ60" s="525"/>
      <c r="QK60" s="525"/>
      <c r="QL60" s="525"/>
      <c r="QM60" s="525"/>
      <c r="QN60" s="525"/>
      <c r="QO60" s="525"/>
      <c r="QP60" s="525"/>
      <c r="QQ60" s="525"/>
      <c r="QR60" s="525"/>
      <c r="QS60" s="525"/>
      <c r="QT60" s="525"/>
      <c r="QU60" s="525"/>
      <c r="QV60" s="525"/>
      <c r="QW60" s="525"/>
      <c r="QX60" s="525"/>
      <c r="QY60" s="525"/>
      <c r="QZ60" s="525"/>
      <c r="RA60" s="525"/>
      <c r="RB60" s="525"/>
      <c r="RC60" s="525"/>
      <c r="RD60" s="525"/>
      <c r="RE60" s="525"/>
      <c r="RF60" s="525"/>
      <c r="RG60" s="525"/>
      <c r="RH60" s="525"/>
      <c r="RI60" s="525"/>
      <c r="RJ60" s="525"/>
      <c r="RK60" s="525"/>
      <c r="RL60" s="525"/>
      <c r="RM60" s="525"/>
      <c r="RN60" s="525"/>
      <c r="RO60" s="525"/>
      <c r="RP60" s="525"/>
      <c r="RQ60" s="525"/>
      <c r="RR60" s="525"/>
      <c r="RS60" s="525"/>
      <c r="RT60" s="525"/>
      <c r="RU60" s="525"/>
      <c r="RV60" s="525"/>
      <c r="RW60" s="525"/>
      <c r="RX60" s="525"/>
      <c r="RY60" s="525"/>
      <c r="RZ60" s="525"/>
      <c r="SA60" s="525"/>
      <c r="SB60" s="525"/>
      <c r="SC60" s="525"/>
      <c r="SD60" s="525"/>
      <c r="SE60" s="525"/>
      <c r="SF60" s="525"/>
      <c r="SG60" s="525"/>
      <c r="SH60" s="525"/>
      <c r="SI60" s="525"/>
      <c r="SJ60" s="525"/>
      <c r="SK60" s="525"/>
      <c r="SL60" s="525"/>
      <c r="SM60" s="525"/>
      <c r="SN60" s="525"/>
      <c r="SO60" s="525"/>
      <c r="SP60" s="525"/>
      <c r="SQ60" s="525"/>
      <c r="SR60" s="525"/>
      <c r="SS60" s="525"/>
      <c r="ST60" s="525"/>
      <c r="SU60" s="525"/>
      <c r="SV60" s="525"/>
      <c r="SW60" s="525"/>
      <c r="SX60" s="525"/>
      <c r="SY60" s="525"/>
      <c r="SZ60" s="525"/>
      <c r="TA60" s="525"/>
      <c r="TB60" s="525"/>
      <c r="TC60" s="525"/>
      <c r="TD60" s="525"/>
      <c r="TE60" s="525"/>
      <c r="TF60" s="525"/>
      <c r="TG60" s="525"/>
      <c r="TH60" s="525"/>
      <c r="TI60" s="525"/>
      <c r="TJ60" s="525"/>
      <c r="TK60" s="525"/>
      <c r="TL60" s="525"/>
      <c r="TM60" s="525"/>
      <c r="TN60" s="525"/>
      <c r="TO60" s="525"/>
      <c r="TP60" s="525"/>
      <c r="TQ60" s="525"/>
      <c r="TR60" s="525"/>
      <c r="TS60" s="525"/>
      <c r="TT60" s="525"/>
      <c r="TU60" s="525"/>
      <c r="TV60" s="525"/>
      <c r="TW60" s="525"/>
      <c r="TX60" s="525"/>
      <c r="TY60" s="525"/>
      <c r="TZ60" s="525"/>
      <c r="UA60" s="525"/>
      <c r="UB60" s="525"/>
      <c r="UC60" s="525"/>
      <c r="UD60" s="525"/>
      <c r="UE60" s="525"/>
      <c r="UF60" s="525"/>
      <c r="UG60" s="525"/>
      <c r="UH60" s="525"/>
      <c r="UI60" s="525"/>
      <c r="UJ60" s="525"/>
      <c r="UK60" s="525"/>
      <c r="UL60" s="525"/>
      <c r="UM60" s="525"/>
      <c r="UN60" s="525"/>
      <c r="UO60" s="525"/>
      <c r="UP60" s="525"/>
      <c r="UQ60" s="525"/>
      <c r="UR60" s="525"/>
      <c r="US60" s="525"/>
      <c r="UT60" s="525"/>
      <c r="UU60" s="525"/>
      <c r="UV60" s="525"/>
      <c r="UW60" s="525"/>
      <c r="UX60" s="525"/>
      <c r="UY60" s="525"/>
      <c r="UZ60" s="525"/>
      <c r="VA60" s="525"/>
      <c r="VB60" s="525"/>
      <c r="VC60" s="525"/>
      <c r="VD60" s="525"/>
      <c r="VE60" s="525"/>
      <c r="VF60" s="525"/>
      <c r="VG60" s="525"/>
      <c r="VH60" s="525"/>
      <c r="VI60" s="525"/>
      <c r="VJ60" s="525"/>
      <c r="VK60" s="525"/>
      <c r="VL60" s="525"/>
      <c r="VM60" s="525"/>
      <c r="VN60" s="525"/>
      <c r="VO60" s="525"/>
      <c r="VP60" s="525"/>
      <c r="VQ60" s="525"/>
      <c r="VR60" s="525"/>
      <c r="VS60" s="525"/>
      <c r="VT60" s="525"/>
      <c r="VU60" s="525"/>
      <c r="VV60" s="525"/>
      <c r="VW60" s="525"/>
      <c r="VX60" s="525"/>
      <c r="VY60" s="525"/>
      <c r="VZ60" s="525"/>
      <c r="WA60" s="525"/>
      <c r="WB60" s="525"/>
      <c r="WC60" s="525"/>
      <c r="WD60" s="525"/>
      <c r="WE60" s="525"/>
      <c r="WF60" s="525"/>
      <c r="WG60" s="525"/>
      <c r="WH60" s="525"/>
      <c r="WI60" s="525"/>
      <c r="WJ60" s="525"/>
      <c r="WK60" s="525"/>
      <c r="WL60" s="525"/>
      <c r="WM60" s="525"/>
      <c r="WN60" s="525"/>
      <c r="WO60" s="525"/>
      <c r="WP60" s="525"/>
      <c r="WQ60" s="525"/>
      <c r="WR60" s="525"/>
      <c r="WS60" s="525"/>
      <c r="WT60" s="525"/>
      <c r="WU60" s="525"/>
      <c r="WV60" s="525"/>
      <c r="WW60" s="525"/>
      <c r="WX60" s="525"/>
      <c r="WY60" s="525"/>
      <c r="WZ60" s="525"/>
      <c r="XA60" s="525"/>
      <c r="XB60" s="525"/>
      <c r="XC60" s="525"/>
      <c r="XD60" s="525"/>
      <c r="XE60" s="525"/>
      <c r="XF60" s="525"/>
      <c r="XG60" s="525"/>
      <c r="XH60" s="525"/>
      <c r="XI60" s="525"/>
      <c r="XJ60" s="525"/>
      <c r="XK60" s="525"/>
      <c r="XL60" s="525"/>
      <c r="XM60" s="525"/>
      <c r="XN60" s="525"/>
      <c r="XO60" s="525"/>
      <c r="XP60" s="525"/>
      <c r="XQ60" s="525"/>
      <c r="XR60" s="525"/>
      <c r="XS60" s="525"/>
      <c r="XT60" s="525"/>
      <c r="XU60" s="525"/>
      <c r="XV60" s="525"/>
      <c r="XW60" s="525"/>
      <c r="XX60" s="525"/>
      <c r="XY60" s="525"/>
      <c r="XZ60" s="525"/>
      <c r="YA60" s="525"/>
      <c r="YB60" s="525"/>
      <c r="YC60" s="525"/>
      <c r="YD60" s="525"/>
      <c r="YE60" s="525"/>
      <c r="YF60" s="525"/>
      <c r="YG60" s="525"/>
      <c r="YH60" s="525"/>
      <c r="YI60" s="525"/>
      <c r="YJ60" s="525"/>
      <c r="YK60" s="525"/>
      <c r="YL60" s="525"/>
      <c r="YM60" s="525"/>
      <c r="YN60" s="525"/>
      <c r="YO60" s="525"/>
      <c r="YP60" s="525"/>
      <c r="YQ60" s="525"/>
      <c r="YR60" s="525"/>
      <c r="YS60" s="525"/>
      <c r="YT60" s="525"/>
      <c r="YU60" s="525"/>
      <c r="YV60" s="525"/>
      <c r="YW60" s="525"/>
      <c r="YX60" s="525"/>
      <c r="YY60" s="525"/>
      <c r="YZ60" s="525"/>
      <c r="ZA60" s="525"/>
      <c r="ZB60" s="18"/>
      <c r="ZC60" s="525"/>
      <c r="ZD60" s="525"/>
      <c r="ZE60" s="525"/>
      <c r="ZF60" s="525"/>
      <c r="ZG60" s="525"/>
      <c r="ZH60" s="525"/>
      <c r="ZI60" s="525"/>
      <c r="ZJ60" s="525"/>
      <c r="ZK60" s="525"/>
      <c r="ZL60" s="525"/>
      <c r="ZM60" s="525"/>
      <c r="ZN60" s="525"/>
      <c r="ZO60" s="525"/>
      <c r="ZP60" s="525"/>
      <c r="ZQ60" s="525"/>
      <c r="ZR60" s="525"/>
      <c r="ZS60" s="525"/>
      <c r="ZT60" s="525"/>
      <c r="ZU60" s="525"/>
      <c r="ZV60" s="525"/>
      <c r="ZW60" s="525"/>
      <c r="ZX60" s="18"/>
      <c r="ZY60" s="525"/>
      <c r="ZZ60" s="525"/>
      <c r="AAA60" s="525"/>
      <c r="AAB60" s="525"/>
      <c r="AAC60" s="525"/>
      <c r="AAD60" s="525"/>
      <c r="AAE60" s="525"/>
      <c r="AAF60" s="525"/>
      <c r="AAG60" s="525"/>
      <c r="AAH60" s="525"/>
      <c r="AAI60" s="525"/>
      <c r="AAJ60" s="525"/>
      <c r="AAK60" s="525"/>
      <c r="AAL60" s="525"/>
      <c r="AAM60" s="525"/>
      <c r="AAN60" s="525"/>
      <c r="AAO60" s="525"/>
      <c r="AAP60" s="525"/>
      <c r="AAQ60" s="525"/>
      <c r="AAR60" s="18"/>
      <c r="AAS60" s="525"/>
      <c r="AAT60" s="525"/>
      <c r="AAU60" s="525"/>
      <c r="AAV60" s="525"/>
      <c r="AAW60" s="525"/>
      <c r="AAX60" s="525"/>
      <c r="AAY60" s="525"/>
      <c r="AAZ60" s="525"/>
      <c r="ABA60" s="525"/>
      <c r="ABB60" s="525"/>
      <c r="ABC60" s="525"/>
      <c r="ABD60" s="525"/>
      <c r="ABE60" s="525"/>
      <c r="ABF60" s="525"/>
      <c r="ABG60" s="525"/>
      <c r="ABH60" s="18"/>
      <c r="ABI60" s="525"/>
      <c r="ABJ60" s="525"/>
      <c r="ABK60" s="18"/>
      <c r="ABL60" s="525"/>
      <c r="ABM60" s="525"/>
      <c r="ABN60" s="525"/>
      <c r="ABO60" s="525"/>
      <c r="ABP60" s="525"/>
      <c r="ABQ60" s="525"/>
      <c r="ABR60" s="525"/>
      <c r="ABS60" s="542"/>
      <c r="ABT60" s="542"/>
      <c r="ABU60" s="525"/>
      <c r="ABV60" s="525"/>
      <c r="ABW60" s="525"/>
      <c r="ABX60" s="525"/>
      <c r="ABY60" s="525"/>
      <c r="ABZ60" s="525"/>
      <c r="ACA60" s="525"/>
      <c r="ACB60" s="525"/>
      <c r="ACC60" s="525"/>
      <c r="ACD60" s="525"/>
      <c r="ACE60" s="525"/>
      <c r="ACF60" s="525"/>
      <c r="ACG60" s="525"/>
      <c r="ACH60" s="525"/>
      <c r="ACI60" s="525"/>
      <c r="ACJ60" s="525"/>
      <c r="ACK60" s="525"/>
      <c r="ACL60" s="525"/>
      <c r="ACM60" s="525"/>
      <c r="ACN60" s="525"/>
      <c r="ACO60" s="525"/>
      <c r="ACP60" s="525"/>
      <c r="ACQ60" s="525"/>
      <c r="ACR60" s="525"/>
      <c r="ACS60" s="525"/>
      <c r="ACT60" s="525"/>
      <c r="ACU60" s="525"/>
      <c r="ACV60" s="525"/>
      <c r="ACW60" s="525"/>
      <c r="ACX60" s="525"/>
      <c r="ACY60" s="525"/>
      <c r="ACZ60" s="525"/>
      <c r="ADA60" s="525"/>
      <c r="ADB60" s="525"/>
      <c r="ADC60" s="525"/>
      <c r="ADD60" s="525"/>
      <c r="ADE60" s="525"/>
      <c r="ADF60" s="525"/>
      <c r="ADG60" s="525"/>
      <c r="ADH60" s="525"/>
      <c r="ADI60" s="525"/>
      <c r="ADJ60" s="525"/>
      <c r="ADK60" s="525"/>
      <c r="ADL60" s="525"/>
      <c r="ADM60" s="525"/>
      <c r="ADN60" s="525"/>
      <c r="ADO60" s="525"/>
      <c r="ADP60" s="525"/>
      <c r="ADQ60" s="18"/>
      <c r="ADR60" s="525"/>
      <c r="ADS60" s="525"/>
      <c r="ADT60" s="525"/>
      <c r="ADU60" s="525"/>
      <c r="ADV60" s="525"/>
      <c r="ADW60" s="525"/>
      <c r="ADX60" s="525"/>
      <c r="ADY60" s="525"/>
      <c r="ADZ60" s="525"/>
      <c r="AEA60" s="525"/>
      <c r="AEB60" s="525"/>
      <c r="AEC60" s="525"/>
      <c r="AED60" s="525"/>
      <c r="AEE60" s="525"/>
      <c r="AEF60" s="525"/>
      <c r="AEG60" s="525"/>
      <c r="AEH60" s="525"/>
      <c r="AEI60" s="525"/>
      <c r="AEJ60" s="525"/>
      <c r="AEK60" s="525"/>
      <c r="AEL60" s="525"/>
      <c r="AEM60" s="525"/>
      <c r="AEN60" s="525"/>
      <c r="AEO60" s="525"/>
      <c r="AEP60" s="525"/>
      <c r="AEQ60" s="525"/>
      <c r="AER60" s="525"/>
      <c r="AES60" s="525"/>
      <c r="AET60" s="525"/>
      <c r="AEU60" s="525"/>
      <c r="AEV60" s="525"/>
      <c r="AEW60" s="525"/>
      <c r="AEX60" s="525"/>
      <c r="AEY60" s="525"/>
      <c r="AEZ60" s="525"/>
      <c r="AFA60" s="525"/>
      <c r="AFB60" s="525"/>
      <c r="AFC60" s="525"/>
      <c r="AFD60" s="525"/>
      <c r="AFE60" s="525"/>
      <c r="AFF60" s="525"/>
      <c r="AFG60" s="525"/>
      <c r="AFH60" s="525"/>
      <c r="AFI60" s="525"/>
      <c r="AFJ60" s="525"/>
      <c r="AFK60" s="525"/>
      <c r="AFL60" s="525"/>
      <c r="AFM60" s="525"/>
      <c r="AFN60" s="525"/>
      <c r="AFO60" s="525"/>
      <c r="AFP60" s="525"/>
      <c r="AFQ60" s="525"/>
      <c r="AFR60" s="525"/>
      <c r="AFS60" s="525"/>
      <c r="AFT60" s="525"/>
      <c r="AFU60" s="525"/>
      <c r="AFV60" s="525"/>
      <c r="AFW60" s="525"/>
      <c r="AFX60" s="525"/>
      <c r="AFY60" s="525"/>
      <c r="AFZ60" s="525"/>
      <c r="AGA60" s="525"/>
      <c r="AGB60" s="525"/>
      <c r="AGC60" s="525"/>
      <c r="AGD60" s="525"/>
      <c r="AGE60" s="525"/>
      <c r="AGF60" s="525"/>
      <c r="AGG60" s="525"/>
      <c r="AGH60" s="525"/>
      <c r="AGI60" s="525"/>
      <c r="AGJ60" s="525"/>
      <c r="AGK60" s="525"/>
      <c r="AGL60" s="525"/>
      <c r="AGM60" s="525"/>
      <c r="AGN60" s="525"/>
      <c r="AGO60" s="525"/>
      <c r="AGP60" s="525"/>
      <c r="AGQ60" s="525"/>
      <c r="AGR60" s="525"/>
      <c r="AGS60" s="525"/>
      <c r="AGT60" s="525"/>
      <c r="AGU60" s="525"/>
      <c r="AGV60" s="525"/>
      <c r="AGW60" s="525"/>
      <c r="AGX60" s="525"/>
      <c r="AGY60" s="525"/>
      <c r="AGZ60" s="525"/>
      <c r="AHA60" s="525"/>
      <c r="AHB60" s="525"/>
      <c r="AHC60" s="525"/>
      <c r="AHD60" s="525"/>
      <c r="AHE60" s="483">
        <v>0</v>
      </c>
    </row>
    <row r="61" spans="1:889" outlineLevel="2">
      <c r="A61" s="18">
        <f t="shared" si="241"/>
        <v>48</v>
      </c>
      <c r="B61" s="18"/>
      <c r="C61" s="12"/>
      <c r="D61" s="12"/>
      <c r="E61" t="b">
        <v>0</v>
      </c>
      <c r="H61" s="25" t="s">
        <v>2304</v>
      </c>
      <c r="I61" s="110"/>
      <c r="J61" s="110"/>
      <c r="K61" s="213">
        <v>0</v>
      </c>
      <c r="L61" s="110"/>
      <c r="M61" s="110"/>
      <c r="N61" s="213">
        <v>1</v>
      </c>
      <c r="O61" s="213">
        <v>1</v>
      </c>
      <c r="P61" s="213">
        <v>1</v>
      </c>
      <c r="Q61" s="213">
        <v>1</v>
      </c>
      <c r="R61" s="213">
        <v>1</v>
      </c>
      <c r="S61" s="213">
        <v>1</v>
      </c>
      <c r="T61" s="110"/>
      <c r="U61" s="110"/>
      <c r="V61" s="110"/>
      <c r="W61" s="110"/>
      <c r="X61" s="110"/>
      <c r="Y61" s="110"/>
      <c r="Z61" s="110"/>
      <c r="AA61" s="110"/>
      <c r="AB61" s="110"/>
      <c r="AC61" s="213">
        <v>0</v>
      </c>
      <c r="AD61" s="213">
        <v>1</v>
      </c>
      <c r="AE61" s="213">
        <v>0</v>
      </c>
      <c r="AF61" s="213">
        <v>0</v>
      </c>
      <c r="AG61" s="213">
        <v>0</v>
      </c>
      <c r="AH61" s="213">
        <v>0</v>
      </c>
      <c r="AI61" s="213">
        <v>2</v>
      </c>
      <c r="AJ61" s="110"/>
      <c r="AK61" s="213">
        <v>2</v>
      </c>
      <c r="AL61" s="110"/>
      <c r="AM61" s="110"/>
      <c r="AN61" s="810"/>
      <c r="AO61" s="213">
        <v>1</v>
      </c>
      <c r="AP61" s="213"/>
      <c r="AQ61" s="213"/>
      <c r="AR61" s="213"/>
      <c r="AS61" s="110"/>
      <c r="AT61" s="110"/>
      <c r="AU61" s="213">
        <v>0</v>
      </c>
      <c r="AV61" s="213">
        <v>0</v>
      </c>
      <c r="AW61" s="110"/>
      <c r="AX61" s="110"/>
      <c r="AY61" s="110"/>
      <c r="AZ61" s="110"/>
      <c r="BA61" s="213">
        <v>0</v>
      </c>
      <c r="BB61" s="110"/>
      <c r="BC61" s="22"/>
      <c r="BD61" s="8"/>
      <c r="BE61" s="18"/>
      <c r="BF61" s="510"/>
      <c r="BG61" s="510"/>
      <c r="BH61" s="510"/>
      <c r="BI61" s="510"/>
      <c r="BJ61" s="510"/>
      <c r="BK61" s="510"/>
      <c r="BL61" s="510"/>
      <c r="BM61" s="510"/>
      <c r="BN61" s="510"/>
      <c r="BO61" s="18"/>
      <c r="BP61" s="510"/>
      <c r="BQ61" s="510"/>
      <c r="BR61" s="510"/>
      <c r="BS61" s="510"/>
      <c r="BT61" s="510"/>
      <c r="BU61" s="510"/>
      <c r="BV61" s="510"/>
      <c r="BW61" s="510"/>
      <c r="BX61" s="510"/>
      <c r="BY61" s="510"/>
      <c r="BZ61" s="510"/>
      <c r="CA61" s="510"/>
      <c r="CB61" s="510"/>
      <c r="CC61" s="510"/>
      <c r="CD61" s="510"/>
      <c r="CE61" s="510"/>
      <c r="CF61" s="510"/>
      <c r="CG61" s="510"/>
      <c r="CH61" s="510"/>
      <c r="CI61" s="510"/>
      <c r="CJ61" s="510"/>
      <c r="CK61" s="18"/>
      <c r="CL61" s="510"/>
      <c r="CM61" s="510"/>
      <c r="CN61" s="510"/>
      <c r="CO61" s="510"/>
      <c r="CP61" s="510"/>
      <c r="CQ61" s="510"/>
      <c r="CR61" s="510"/>
      <c r="CS61" s="510"/>
      <c r="CT61" s="510"/>
      <c r="CU61" s="510"/>
      <c r="CV61" s="510"/>
      <c r="CW61" s="510"/>
      <c r="CX61" s="510"/>
      <c r="CY61" s="510"/>
      <c r="CZ61" s="510"/>
      <c r="DA61" s="510"/>
      <c r="DB61" s="510"/>
      <c r="DC61" s="510"/>
      <c r="DD61" s="510"/>
      <c r="DE61" s="510"/>
      <c r="DF61" s="510"/>
      <c r="DG61" s="510"/>
      <c r="DH61" s="510"/>
      <c r="DI61" s="510"/>
      <c r="DJ61" s="510"/>
      <c r="DK61" s="510"/>
      <c r="DL61" s="18"/>
      <c r="DM61" s="510"/>
      <c r="DN61" s="510"/>
      <c r="DO61" s="510"/>
      <c r="DP61" s="512"/>
      <c r="DQ61" s="511"/>
      <c r="DR61" s="510"/>
      <c r="DS61" s="510"/>
      <c r="DT61" s="510"/>
      <c r="DU61" s="510"/>
      <c r="DV61" s="510"/>
      <c r="DW61" s="510"/>
      <c r="DX61" s="510"/>
      <c r="DY61" s="510"/>
      <c r="DZ61" s="510"/>
      <c r="EA61" s="510"/>
      <c r="EB61" s="510"/>
      <c r="EC61" s="510"/>
      <c r="ED61" s="510"/>
      <c r="EE61" s="510"/>
      <c r="EF61" s="510"/>
      <c r="EG61" s="510"/>
      <c r="EH61" s="510"/>
      <c r="EI61" s="510"/>
      <c r="EJ61" s="510"/>
      <c r="EK61" s="510"/>
      <c r="EL61" s="510"/>
      <c r="EM61" s="510"/>
      <c r="EN61" s="510"/>
      <c r="EO61" s="510"/>
      <c r="EP61" s="510"/>
      <c r="EQ61" s="510"/>
      <c r="ER61" s="510"/>
      <c r="ES61" s="510"/>
      <c r="ET61" s="510"/>
      <c r="EU61" s="510"/>
      <c r="EV61" s="510"/>
      <c r="EW61" s="510"/>
      <c r="EX61" s="510"/>
      <c r="EY61" s="510"/>
      <c r="EZ61" s="510"/>
      <c r="FA61" s="510"/>
      <c r="FB61" s="510"/>
      <c r="FC61" s="510"/>
      <c r="FD61" s="510"/>
      <c r="FE61" s="510"/>
      <c r="FF61" s="510"/>
      <c r="FG61" s="510"/>
      <c r="FH61" s="510"/>
      <c r="FI61" s="510"/>
      <c r="FJ61" s="510"/>
      <c r="FK61" s="510"/>
      <c r="FL61" s="510"/>
      <c r="FM61" s="510"/>
      <c r="FN61" s="510"/>
      <c r="FO61" s="510"/>
      <c r="FP61" s="510"/>
      <c r="FQ61" s="510"/>
      <c r="FR61" s="510"/>
      <c r="FS61" s="510"/>
      <c r="FT61" s="510"/>
      <c r="FU61" s="510"/>
      <c r="FV61" s="510"/>
      <c r="FW61" s="510"/>
      <c r="FX61" s="510"/>
      <c r="FY61" s="510"/>
      <c r="FZ61" s="510"/>
      <c r="GA61" s="510"/>
      <c r="GB61" s="510"/>
      <c r="GC61" s="510"/>
      <c r="GD61" s="510"/>
      <c r="GE61" s="510"/>
      <c r="GF61" s="510"/>
      <c r="GG61" s="510"/>
      <c r="GH61" s="510"/>
      <c r="GI61" s="510"/>
      <c r="GJ61" s="510"/>
      <c r="GK61" s="510"/>
      <c r="GL61" s="510"/>
      <c r="GM61" s="510"/>
      <c r="GN61" s="510"/>
      <c r="GO61" s="510"/>
      <c r="GP61" s="510"/>
      <c r="GQ61" s="510"/>
      <c r="GR61" s="510"/>
      <c r="GS61" s="510"/>
      <c r="GT61" s="510"/>
      <c r="GU61" s="510"/>
      <c r="GV61" s="510"/>
      <c r="GW61" s="510"/>
      <c r="GX61" s="510"/>
      <c r="GY61" s="510"/>
      <c r="GZ61" s="510"/>
      <c r="HA61" s="18"/>
      <c r="HB61" s="510"/>
      <c r="HC61" s="510"/>
      <c r="HD61" s="510"/>
      <c r="HE61" s="510"/>
      <c r="HF61" s="510"/>
      <c r="HG61" s="510"/>
      <c r="HH61" s="510"/>
      <c r="HI61" s="510"/>
      <c r="HJ61" s="510"/>
      <c r="HK61" s="510"/>
      <c r="HL61" s="510"/>
      <c r="HM61" s="510"/>
      <c r="HN61" s="510"/>
      <c r="HO61" s="510"/>
      <c r="HP61" s="510"/>
      <c r="HQ61" s="510"/>
      <c r="HR61" s="510"/>
      <c r="HS61" s="510"/>
      <c r="HT61" s="510"/>
      <c r="HU61" s="510"/>
      <c r="HV61" s="510"/>
      <c r="HW61" s="510"/>
      <c r="HX61" s="510"/>
      <c r="HY61" s="510"/>
      <c r="HZ61" s="510"/>
      <c r="IA61" s="510"/>
      <c r="IB61" s="510"/>
      <c r="IC61" s="510"/>
      <c r="ID61" s="510"/>
      <c r="IE61" s="510"/>
      <c r="IF61" s="510"/>
      <c r="IG61" s="510"/>
      <c r="IH61" s="510"/>
      <c r="II61" s="510"/>
      <c r="IJ61" s="510"/>
      <c r="IK61" s="510"/>
      <c r="IL61" s="510"/>
      <c r="IM61" s="510"/>
      <c r="IN61" s="510"/>
      <c r="IO61" s="510"/>
      <c r="IP61" s="510"/>
      <c r="IQ61" s="510"/>
      <c r="IR61" s="510"/>
      <c r="IS61" s="510"/>
      <c r="IT61" s="510"/>
      <c r="IU61" s="510"/>
      <c r="IV61" s="510"/>
      <c r="IW61" s="510"/>
      <c r="IX61" s="510"/>
      <c r="IY61" s="510"/>
      <c r="IZ61" s="510"/>
      <c r="JA61" s="510"/>
      <c r="JB61" s="510"/>
      <c r="JC61" s="510"/>
      <c r="JD61" s="510"/>
      <c r="JE61" s="510"/>
      <c r="JF61" s="18"/>
      <c r="JG61" s="510"/>
      <c r="JH61" s="510"/>
      <c r="JI61" s="510"/>
      <c r="JJ61" s="510"/>
      <c r="JK61" s="510"/>
      <c r="JL61" s="510"/>
      <c r="JM61" s="510"/>
      <c r="JN61" s="510"/>
      <c r="JO61" s="510"/>
      <c r="JP61" s="510"/>
      <c r="JQ61" s="510"/>
      <c r="JR61" s="510"/>
      <c r="JS61" s="510"/>
      <c r="JT61" s="510"/>
      <c r="JU61" s="510"/>
      <c r="JV61" s="510"/>
      <c r="JW61" s="510"/>
      <c r="JX61" s="510"/>
      <c r="JY61" s="510"/>
      <c r="JZ61" s="510"/>
      <c r="KA61" s="510"/>
      <c r="KB61" s="510"/>
      <c r="KC61" s="510"/>
      <c r="KD61" s="510"/>
      <c r="KE61" s="510"/>
      <c r="KF61" s="510"/>
      <c r="KG61" s="510"/>
      <c r="KH61" s="510"/>
      <c r="KI61" s="510"/>
      <c r="KJ61" s="510"/>
      <c r="KK61" s="510"/>
      <c r="KL61" s="510"/>
      <c r="KM61" s="510"/>
      <c r="KN61" s="510"/>
      <c r="KO61" s="510"/>
      <c r="KP61" s="510"/>
      <c r="KQ61" s="510"/>
      <c r="KR61" s="510"/>
      <c r="KS61" s="510"/>
      <c r="KT61" s="510"/>
      <c r="KU61" s="510"/>
      <c r="KV61" s="510"/>
      <c r="KW61" s="510"/>
      <c r="KX61" s="510"/>
      <c r="KY61" s="18"/>
      <c r="KZ61" s="510"/>
      <c r="LA61" s="510"/>
      <c r="LB61" s="510"/>
      <c r="LC61" s="510"/>
      <c r="LD61" s="510"/>
      <c r="LE61" s="510"/>
      <c r="LF61" s="510"/>
      <c r="LG61" s="510"/>
      <c r="LH61" s="510"/>
      <c r="LI61" s="510"/>
      <c r="LJ61" s="510"/>
      <c r="LK61" s="510"/>
      <c r="LL61" s="510"/>
      <c r="LM61" s="510"/>
      <c r="LN61" s="510"/>
      <c r="LO61" s="510"/>
      <c r="LP61" s="510"/>
      <c r="LQ61" s="512"/>
      <c r="LR61" s="510"/>
      <c r="LS61" s="510"/>
      <c r="LT61" s="510"/>
      <c r="LU61" s="510"/>
      <c r="LV61" s="510"/>
      <c r="LW61" s="510"/>
      <c r="LX61" s="510"/>
      <c r="LY61" s="510"/>
      <c r="LZ61" s="510"/>
      <c r="MA61" s="510"/>
      <c r="MB61" s="510"/>
      <c r="MC61" s="510"/>
      <c r="MD61" s="510"/>
      <c r="ME61" s="510"/>
      <c r="MF61" s="510"/>
      <c r="MG61" s="513"/>
      <c r="MH61" s="513"/>
      <c r="MI61" s="513"/>
      <c r="MJ61" s="513"/>
      <c r="MK61" s="513"/>
      <c r="ML61" s="513"/>
      <c r="MM61" s="513"/>
      <c r="MN61" s="513"/>
      <c r="MO61" s="513"/>
      <c r="MP61" s="513"/>
      <c r="MQ61" s="513"/>
      <c r="MR61" s="513"/>
      <c r="MS61" s="513"/>
      <c r="MT61" s="513"/>
      <c r="MU61" s="513"/>
      <c r="MV61" s="513"/>
      <c r="MW61" s="513"/>
      <c r="MX61" s="513"/>
      <c r="MY61" s="513"/>
      <c r="MZ61" s="513"/>
      <c r="NA61" s="513"/>
      <c r="NB61" s="513"/>
      <c r="NC61" s="513"/>
      <c r="ND61" s="513"/>
      <c r="NE61" s="513"/>
      <c r="NF61" s="513"/>
      <c r="NG61" s="513"/>
      <c r="NH61" s="513"/>
      <c r="NI61" s="513"/>
      <c r="NJ61" s="513"/>
      <c r="NK61" s="513"/>
      <c r="NL61" s="513"/>
      <c r="NM61" s="513"/>
      <c r="NN61" s="513"/>
      <c r="NO61" s="513"/>
      <c r="NP61" s="513"/>
      <c r="NQ61" s="513"/>
      <c r="NR61" s="513"/>
      <c r="NS61" s="513"/>
      <c r="NT61" s="513"/>
      <c r="NU61" s="513"/>
      <c r="NV61" s="513"/>
      <c r="NW61" s="513"/>
      <c r="NX61" s="513"/>
      <c r="NY61" s="513"/>
      <c r="NZ61" s="513"/>
      <c r="OA61" s="513"/>
      <c r="OB61" s="513"/>
      <c r="OC61" s="513"/>
      <c r="OD61" s="513"/>
      <c r="OE61" s="513"/>
      <c r="OF61" s="513"/>
      <c r="OG61" s="513"/>
      <c r="OH61" s="513"/>
      <c r="OI61" s="513"/>
      <c r="OJ61" s="513"/>
      <c r="OK61" s="513"/>
      <c r="OL61" s="513"/>
      <c r="OM61" s="513"/>
      <c r="ON61" s="513"/>
      <c r="OO61" s="513"/>
      <c r="OP61" s="513"/>
      <c r="OQ61" s="513"/>
      <c r="OR61" s="513"/>
      <c r="OS61" s="513"/>
      <c r="OT61" s="513"/>
      <c r="OU61" s="513"/>
      <c r="OV61" s="513"/>
      <c r="OW61" s="513"/>
      <c r="OX61" s="513"/>
      <c r="OY61" s="513"/>
      <c r="OZ61" s="513"/>
      <c r="PA61" s="513"/>
      <c r="PB61" s="513"/>
      <c r="PC61" s="513"/>
      <c r="PD61" s="513"/>
      <c r="PE61" s="513"/>
      <c r="PF61" s="513"/>
      <c r="PG61" s="513"/>
      <c r="PH61" s="513"/>
      <c r="PI61" s="513"/>
      <c r="PJ61" s="513"/>
      <c r="PK61" s="513"/>
      <c r="PL61" s="513"/>
      <c r="PM61" s="513"/>
      <c r="PN61" s="513"/>
      <c r="PO61" s="513"/>
      <c r="PP61" s="513"/>
      <c r="PQ61" s="513"/>
      <c r="PR61" s="513"/>
      <c r="PS61" s="513"/>
      <c r="PT61" s="513"/>
      <c r="PU61" s="513"/>
      <c r="PV61" s="513"/>
      <c r="PW61" s="513"/>
      <c r="PX61" s="513"/>
      <c r="PY61" s="513"/>
      <c r="PZ61" s="513"/>
      <c r="QA61" s="513"/>
      <c r="QB61" s="513"/>
      <c r="QC61" s="513"/>
      <c r="QD61" s="513"/>
      <c r="QE61" s="513"/>
      <c r="QF61" s="513"/>
      <c r="QG61" s="513"/>
      <c r="QH61" s="513"/>
      <c r="QI61" s="513"/>
      <c r="QJ61" s="513"/>
      <c r="QK61" s="513"/>
      <c r="QL61" s="513"/>
      <c r="QM61" s="513"/>
      <c r="QN61" s="513"/>
      <c r="QO61" s="513"/>
      <c r="QP61" s="513"/>
      <c r="QQ61" s="513"/>
      <c r="QR61" s="513"/>
      <c r="QS61" s="513"/>
      <c r="QT61" s="513"/>
      <c r="QU61" s="513"/>
      <c r="QV61" s="513"/>
      <c r="QW61" s="513"/>
      <c r="QX61" s="513"/>
      <c r="QY61" s="513"/>
      <c r="QZ61" s="513"/>
      <c r="RA61" s="513"/>
      <c r="RB61" s="513"/>
      <c r="RC61" s="513"/>
      <c r="RD61" s="513"/>
      <c r="RE61" s="513"/>
      <c r="RF61" s="513"/>
      <c r="RG61" s="513"/>
      <c r="RH61" s="513"/>
      <c r="RI61" s="513"/>
      <c r="RJ61" s="513"/>
      <c r="RK61" s="513"/>
      <c r="RL61" s="513"/>
      <c r="RM61" s="513"/>
      <c r="RN61" s="513"/>
      <c r="RO61" s="513"/>
      <c r="RP61" s="513"/>
      <c r="RQ61" s="513"/>
      <c r="RR61" s="513"/>
      <c r="RS61" s="513"/>
      <c r="RT61" s="513"/>
      <c r="RU61" s="513"/>
      <c r="RV61" s="513"/>
      <c r="RW61" s="513"/>
      <c r="RX61" s="513"/>
      <c r="RY61" s="513"/>
      <c r="RZ61" s="513"/>
      <c r="SA61" s="513"/>
      <c r="SB61" s="513"/>
      <c r="SC61" s="513"/>
      <c r="SD61" s="513"/>
      <c r="SE61" s="513"/>
      <c r="SF61" s="513"/>
      <c r="SG61" s="513"/>
      <c r="SH61" s="513"/>
      <c r="SI61" s="513"/>
      <c r="SJ61" s="513"/>
      <c r="SK61" s="513"/>
      <c r="SL61" s="513"/>
      <c r="SM61" s="513"/>
      <c r="SN61" s="513"/>
      <c r="SO61" s="513"/>
      <c r="SP61" s="513"/>
      <c r="SQ61" s="513"/>
      <c r="SR61" s="513"/>
      <c r="SS61" s="513"/>
      <c r="ST61" s="513"/>
      <c r="SU61" s="513"/>
      <c r="SV61" s="513"/>
      <c r="SW61" s="513"/>
      <c r="SX61" s="513"/>
      <c r="SY61" s="513"/>
      <c r="SZ61" s="513"/>
      <c r="TA61" s="513"/>
      <c r="TB61" s="513"/>
      <c r="TC61" s="513"/>
      <c r="TD61" s="513"/>
      <c r="TE61" s="513"/>
      <c r="TF61" s="513"/>
      <c r="TG61" s="513"/>
      <c r="TH61" s="513"/>
      <c r="TI61" s="513"/>
      <c r="TJ61" s="513"/>
      <c r="TK61" s="513"/>
      <c r="TL61" s="513"/>
      <c r="TM61" s="513"/>
      <c r="TN61" s="513"/>
      <c r="TO61" s="513"/>
      <c r="TP61" s="513"/>
      <c r="TQ61" s="513"/>
      <c r="TR61" s="513"/>
      <c r="TS61" s="513"/>
      <c r="TT61" s="513"/>
      <c r="TU61" s="513"/>
      <c r="TV61" s="513"/>
      <c r="TW61" s="513"/>
      <c r="TX61" s="513"/>
      <c r="TY61" s="513"/>
      <c r="TZ61" s="513"/>
      <c r="UA61" s="513"/>
      <c r="UB61" s="513"/>
      <c r="UC61" s="513"/>
      <c r="UD61" s="513"/>
      <c r="UE61" s="513"/>
      <c r="UF61" s="513"/>
      <c r="UG61" s="513"/>
      <c r="UH61" s="513"/>
      <c r="UI61" s="513"/>
      <c r="UJ61" s="513"/>
      <c r="UK61" s="513"/>
      <c r="UL61" s="513"/>
      <c r="UM61" s="513"/>
      <c r="UN61" s="513"/>
      <c r="UO61" s="513"/>
      <c r="UP61" s="513"/>
      <c r="UQ61" s="513"/>
      <c r="UR61" s="513"/>
      <c r="US61" s="513"/>
      <c r="UT61" s="513"/>
      <c r="UU61" s="513"/>
      <c r="UV61" s="513"/>
      <c r="UW61" s="513"/>
      <c r="UX61" s="513"/>
      <c r="UY61" s="513"/>
      <c r="UZ61" s="513"/>
      <c r="VA61" s="513"/>
      <c r="VB61" s="513"/>
      <c r="VC61" s="513"/>
      <c r="VD61" s="513"/>
      <c r="VE61" s="513"/>
      <c r="VF61" s="513"/>
      <c r="VG61" s="513"/>
      <c r="VH61" s="513"/>
      <c r="VI61" s="513"/>
      <c r="VJ61" s="513"/>
      <c r="VK61" s="513"/>
      <c r="VL61" s="513"/>
      <c r="VM61" s="513"/>
      <c r="VN61" s="513"/>
      <c r="VO61" s="513"/>
      <c r="VP61" s="513"/>
      <c r="VQ61" s="513"/>
      <c r="VR61" s="513"/>
      <c r="VS61" s="513"/>
      <c r="VT61" s="513"/>
      <c r="VU61" s="513"/>
      <c r="VV61" s="513"/>
      <c r="VW61" s="513"/>
      <c r="VX61" s="513"/>
      <c r="VY61" s="513"/>
      <c r="VZ61" s="513"/>
      <c r="WA61" s="513"/>
      <c r="WB61" s="513"/>
      <c r="WC61" s="513"/>
      <c r="WD61" s="513"/>
      <c r="WE61" s="513"/>
      <c r="WF61" s="513"/>
      <c r="WG61" s="513"/>
      <c r="WH61" s="513"/>
      <c r="WI61" s="513"/>
      <c r="WJ61" s="513"/>
      <c r="WK61" s="513"/>
      <c r="WL61" s="513"/>
      <c r="WM61" s="513"/>
      <c r="WN61" s="513"/>
      <c r="WO61" s="513"/>
      <c r="WP61" s="513"/>
      <c r="WQ61" s="513"/>
      <c r="WR61" s="513"/>
      <c r="WS61" s="513"/>
      <c r="WT61" s="513"/>
      <c r="WU61" s="513"/>
      <c r="WV61" s="513"/>
      <c r="WW61" s="513"/>
      <c r="WX61" s="513"/>
      <c r="WY61" s="513"/>
      <c r="WZ61" s="513"/>
      <c r="XA61" s="513"/>
      <c r="XB61" s="513"/>
      <c r="XC61" s="513"/>
      <c r="XD61" s="513"/>
      <c r="XE61" s="513"/>
      <c r="XF61" s="513"/>
      <c r="XG61" s="513"/>
      <c r="XH61" s="513"/>
      <c r="XI61" s="513"/>
      <c r="XJ61" s="513"/>
      <c r="XK61" s="513"/>
      <c r="XL61" s="513"/>
      <c r="XM61" s="513"/>
      <c r="XN61" s="513"/>
      <c r="XO61" s="513"/>
      <c r="XP61" s="513"/>
      <c r="XQ61" s="513"/>
      <c r="XR61" s="513"/>
      <c r="XS61" s="513"/>
      <c r="XT61" s="513"/>
      <c r="XU61" s="513"/>
      <c r="XV61" s="513"/>
      <c r="XW61" s="513"/>
      <c r="XX61" s="513"/>
      <c r="XY61" s="513"/>
      <c r="XZ61" s="513"/>
      <c r="YA61" s="513"/>
      <c r="YB61" s="513"/>
      <c r="YC61" s="513"/>
      <c r="YD61" s="514"/>
      <c r="YE61" s="514"/>
      <c r="YF61" s="514"/>
      <c r="YG61" s="514"/>
      <c r="YH61" s="514"/>
      <c r="YI61" s="514"/>
      <c r="YJ61" s="513"/>
      <c r="YK61" s="513"/>
      <c r="YL61" s="513"/>
      <c r="YM61" s="513"/>
      <c r="YN61" s="513"/>
      <c r="YO61" s="513"/>
      <c r="YP61" s="513"/>
      <c r="YQ61" s="513"/>
      <c r="YR61" s="513"/>
      <c r="YS61" s="513"/>
      <c r="YT61" s="513"/>
      <c r="YU61" s="513"/>
      <c r="YV61" s="513"/>
      <c r="YW61" s="513"/>
      <c r="YX61" s="513"/>
      <c r="YY61" s="513"/>
      <c r="YZ61" s="513"/>
      <c r="ZA61" s="510"/>
      <c r="ZB61" s="18"/>
      <c r="ZC61" s="510"/>
      <c r="ZD61" s="510"/>
      <c r="ZE61" s="510"/>
      <c r="ZF61" s="510"/>
      <c r="ZG61" s="510"/>
      <c r="ZH61" s="510"/>
      <c r="ZI61" s="510"/>
      <c r="ZJ61" s="510"/>
      <c r="ZK61" s="510"/>
      <c r="ZL61" s="510"/>
      <c r="ZM61" s="510"/>
      <c r="ZN61" s="510"/>
      <c r="ZO61" s="510"/>
      <c r="ZP61" s="510"/>
      <c r="ZQ61" s="510"/>
      <c r="ZR61" s="510"/>
      <c r="ZS61" s="510"/>
      <c r="ZT61" s="510"/>
      <c r="ZU61" s="510"/>
      <c r="ZV61" s="510"/>
      <c r="ZW61" s="510"/>
      <c r="ZX61" s="18"/>
      <c r="ZY61" s="510"/>
      <c r="ZZ61" s="510"/>
      <c r="AAA61" s="510"/>
      <c r="AAB61" s="510"/>
      <c r="AAC61" s="510"/>
      <c r="AAD61" s="510"/>
      <c r="AAE61" s="510"/>
      <c r="AAF61" s="510"/>
      <c r="AAG61" s="510"/>
      <c r="AAH61" s="510"/>
      <c r="AAI61" s="510"/>
      <c r="AAJ61" s="510"/>
      <c r="AAK61" s="510"/>
      <c r="AAL61" s="510"/>
      <c r="AAM61" s="510"/>
      <c r="AAN61" s="510"/>
      <c r="AAO61" s="510"/>
      <c r="AAP61" s="510"/>
      <c r="AAQ61" s="510"/>
      <c r="AAR61" s="18"/>
      <c r="AAS61" s="510"/>
      <c r="AAT61" s="510"/>
      <c r="AAU61" s="510"/>
      <c r="AAV61" s="510"/>
      <c r="AAW61" s="510"/>
      <c r="AAX61" s="510"/>
      <c r="AAY61" s="510"/>
      <c r="AAZ61" s="510"/>
      <c r="ABA61" s="510"/>
      <c r="ABB61" s="510"/>
      <c r="ABC61" s="510"/>
      <c r="ABD61" s="510"/>
      <c r="ABE61" s="510"/>
      <c r="ABF61" s="510"/>
      <c r="ABG61" s="510"/>
      <c r="ABH61" s="18"/>
      <c r="ABI61" s="510"/>
      <c r="ABJ61" s="510"/>
      <c r="ABK61" s="18"/>
      <c r="ABL61" s="510"/>
      <c r="ABM61" s="510"/>
      <c r="ABN61" s="510"/>
      <c r="ABO61" s="510"/>
      <c r="ABP61" s="510"/>
      <c r="ABQ61" s="510"/>
      <c r="ABR61" s="512"/>
      <c r="ABS61" s="511"/>
      <c r="ABT61" s="511"/>
      <c r="ABU61" s="510"/>
      <c r="ABV61" s="510"/>
      <c r="ABW61" s="510"/>
      <c r="ABX61" s="510"/>
      <c r="ABY61" s="510"/>
      <c r="ABZ61" s="510"/>
      <c r="ACA61" s="510"/>
      <c r="ACB61" s="510"/>
      <c r="ACC61" s="510"/>
      <c r="ACD61" s="510"/>
      <c r="ACE61" s="510"/>
      <c r="ACF61" s="510"/>
      <c r="ACG61" s="510"/>
      <c r="ACH61" s="510"/>
      <c r="ACI61" s="510"/>
      <c r="ACJ61" s="510"/>
      <c r="ACK61" s="510"/>
      <c r="ACL61" s="510"/>
      <c r="ACM61" s="510"/>
      <c r="ACN61" s="510"/>
      <c r="ACO61" s="510"/>
      <c r="ACP61" s="510"/>
      <c r="ACQ61" s="510"/>
      <c r="ACR61" s="510"/>
      <c r="ACS61" s="510"/>
      <c r="ACT61" s="510"/>
      <c r="ACU61" s="510"/>
      <c r="ACV61" s="510"/>
      <c r="ACW61" s="510"/>
      <c r="ACX61" s="510"/>
      <c r="ACY61" s="510"/>
      <c r="ACZ61" s="510"/>
      <c r="ADA61" s="510"/>
      <c r="ADB61" s="510"/>
      <c r="ADC61" s="510"/>
      <c r="ADD61" s="510"/>
      <c r="ADE61" s="510"/>
      <c r="ADF61" s="510"/>
      <c r="ADG61" s="510"/>
      <c r="ADH61" s="510"/>
      <c r="ADI61" s="510"/>
      <c r="ADJ61" s="510"/>
      <c r="ADK61" s="510"/>
      <c r="ADL61" s="510"/>
      <c r="ADM61" s="510"/>
      <c r="ADN61" s="510"/>
      <c r="ADO61" s="510"/>
      <c r="ADP61" s="510"/>
      <c r="ADQ61" s="18"/>
      <c r="ADR61" s="451"/>
      <c r="ADS61" s="451"/>
      <c r="ADT61" s="451"/>
      <c r="ADU61" s="451"/>
      <c r="ADV61" s="451"/>
      <c r="ADW61" s="451"/>
      <c r="ADX61" s="451"/>
      <c r="ADY61" s="451"/>
      <c r="ADZ61" s="451"/>
      <c r="AEA61" s="451"/>
      <c r="AEB61" s="451"/>
      <c r="AEC61" s="451"/>
      <c r="AED61" s="451"/>
      <c r="AEE61" s="451"/>
      <c r="AEF61" s="451"/>
      <c r="AEG61" s="451"/>
      <c r="AEH61" s="451"/>
      <c r="AEI61" s="451"/>
      <c r="AEJ61" s="451"/>
      <c r="AEK61" s="451"/>
      <c r="AEL61" s="451"/>
      <c r="AEM61" s="451"/>
      <c r="AEN61" s="451"/>
      <c r="AEO61" s="451"/>
      <c r="AEP61" s="451"/>
      <c r="AEQ61" s="451"/>
      <c r="AER61" s="451"/>
      <c r="AES61" s="451"/>
      <c r="AET61" s="451"/>
      <c r="AEU61" s="451"/>
      <c r="AEV61" s="515"/>
      <c r="AEW61" s="515"/>
      <c r="AEX61" s="515"/>
      <c r="AEY61" s="515"/>
      <c r="AEZ61" s="515"/>
      <c r="AFA61" s="515"/>
      <c r="AFB61" s="515"/>
      <c r="AFC61" s="515"/>
      <c r="AFD61" s="515"/>
      <c r="AFE61" s="515"/>
      <c r="AFF61" s="515"/>
      <c r="AFG61" s="515"/>
      <c r="AFH61" s="515"/>
      <c r="AFI61" s="515"/>
      <c r="AFJ61" s="515"/>
      <c r="AFK61" s="515"/>
      <c r="AFL61" s="515"/>
      <c r="AFM61" s="515"/>
      <c r="AFN61" s="515"/>
      <c r="AFO61" s="515"/>
      <c r="AFP61" s="515"/>
      <c r="AFQ61" s="515"/>
      <c r="AFR61" s="515"/>
      <c r="AFS61" s="515"/>
      <c r="AFT61" s="515"/>
      <c r="AFU61" s="515"/>
      <c r="AFV61" s="515"/>
      <c r="AFW61" s="515"/>
      <c r="AFX61" s="515"/>
      <c r="AFY61" s="515"/>
      <c r="AFZ61" s="515"/>
      <c r="AGA61" s="515"/>
      <c r="AGB61" s="515"/>
      <c r="AGC61" s="515"/>
      <c r="AGD61" s="515"/>
      <c r="AGE61" s="515"/>
      <c r="AGF61" s="515"/>
      <c r="AGG61" s="515"/>
      <c r="AGH61" s="515"/>
      <c r="AGI61" s="515"/>
      <c r="AGJ61" s="515"/>
      <c r="AGK61" s="515"/>
      <c r="AGL61" s="515"/>
      <c r="AGM61" s="515"/>
      <c r="AGN61" s="515"/>
      <c r="AGO61" s="515"/>
      <c r="AGP61" s="515"/>
      <c r="AGQ61" s="515"/>
      <c r="AGR61" s="515"/>
      <c r="AGS61" s="515"/>
      <c r="AGT61" s="515"/>
      <c r="AGU61" s="515"/>
      <c r="AGV61" s="515"/>
      <c r="AGW61" s="515"/>
      <c r="AGX61" s="515"/>
      <c r="AGY61" s="515"/>
      <c r="AGZ61" s="515"/>
      <c r="AHA61" s="515"/>
      <c r="AHB61" s="515"/>
      <c r="AHC61" s="515"/>
      <c r="AHD61" s="510"/>
      <c r="AHE61" s="483">
        <v>0</v>
      </c>
    </row>
    <row r="62" spans="1:889" outlineLevel="2">
      <c r="A62" s="18">
        <f t="shared" si="241"/>
        <v>49</v>
      </c>
      <c r="B62" s="18"/>
      <c r="C62" s="12"/>
      <c r="D62" s="12"/>
      <c r="E62" t="b">
        <v>0</v>
      </c>
      <c r="H62" s="25" t="str">
        <f>"sStep/SA "&amp;RIGHT(H61,2)+1</f>
        <v>sStep/SA 2</v>
      </c>
      <c r="I62" s="110"/>
      <c r="J62" s="110"/>
      <c r="K62" s="213">
        <v>1</v>
      </c>
      <c r="L62" s="110"/>
      <c r="M62" s="110"/>
      <c r="N62" s="213">
        <v>1</v>
      </c>
      <c r="O62" s="213">
        <v>1</v>
      </c>
      <c r="P62" s="213">
        <v>1</v>
      </c>
      <c r="Q62" s="213">
        <v>1</v>
      </c>
      <c r="R62" s="213">
        <v>1</v>
      </c>
      <c r="S62" s="213">
        <v>1</v>
      </c>
      <c r="T62" s="110"/>
      <c r="U62" s="110"/>
      <c r="V62" s="110"/>
      <c r="W62" s="110"/>
      <c r="X62" s="110"/>
      <c r="Y62" s="110"/>
      <c r="Z62" s="110"/>
      <c r="AA62" s="110"/>
      <c r="AB62" s="110"/>
      <c r="AC62" s="213">
        <v>1</v>
      </c>
      <c r="AD62" s="213">
        <v>1</v>
      </c>
      <c r="AE62" s="213">
        <v>1</v>
      </c>
      <c r="AF62" s="213">
        <v>1</v>
      </c>
      <c r="AG62" s="213">
        <v>1</v>
      </c>
      <c r="AH62" s="213">
        <v>1</v>
      </c>
      <c r="AI62" s="213">
        <v>1</v>
      </c>
      <c r="AJ62" s="110"/>
      <c r="AK62" s="213">
        <v>2</v>
      </c>
      <c r="AL62" s="110"/>
      <c r="AM62" s="110"/>
      <c r="AN62" s="810"/>
      <c r="AO62" s="110"/>
      <c r="AP62" s="110"/>
      <c r="AQ62" s="110"/>
      <c r="AR62" s="110"/>
      <c r="AS62" s="110"/>
      <c r="AT62" s="110"/>
      <c r="AU62" s="213">
        <v>1</v>
      </c>
      <c r="AV62" s="213">
        <v>1</v>
      </c>
      <c r="AW62" s="110"/>
      <c r="AX62" s="110"/>
      <c r="AY62" s="110"/>
      <c r="AZ62" s="110"/>
      <c r="BA62" s="213">
        <v>1</v>
      </c>
      <c r="BB62" s="110"/>
      <c r="BC62" s="22"/>
      <c r="BD62" s="8"/>
      <c r="BE62" s="18"/>
      <c r="BF62" s="510"/>
      <c r="BG62" s="510"/>
      <c r="BH62" s="510"/>
      <c r="BI62" s="510"/>
      <c r="BJ62" s="510"/>
      <c r="BK62" s="510"/>
      <c r="BL62" s="510"/>
      <c r="BM62" s="510"/>
      <c r="BN62" s="510"/>
      <c r="BO62" s="18"/>
      <c r="BP62" s="510"/>
      <c r="BQ62" s="510"/>
      <c r="BR62" s="510"/>
      <c r="BS62" s="510"/>
      <c r="BT62" s="510"/>
      <c r="BU62" s="510"/>
      <c r="BV62" s="510"/>
      <c r="BW62" s="510"/>
      <c r="BX62" s="510"/>
      <c r="BY62" s="510"/>
      <c r="BZ62" s="510"/>
      <c r="CA62" s="510"/>
      <c r="CB62" s="510"/>
      <c r="CC62" s="510"/>
      <c r="CD62" s="510"/>
      <c r="CE62" s="510"/>
      <c r="CF62" s="510"/>
      <c r="CG62" s="510"/>
      <c r="CH62" s="510"/>
      <c r="CI62" s="510"/>
      <c r="CJ62" s="510"/>
      <c r="CK62" s="18"/>
      <c r="CL62" s="510"/>
      <c r="CM62" s="510"/>
      <c r="CN62" s="510"/>
      <c r="CO62" s="510"/>
      <c r="CP62" s="510"/>
      <c r="CQ62" s="510"/>
      <c r="CR62" s="510"/>
      <c r="CS62" s="510"/>
      <c r="CT62" s="510"/>
      <c r="CU62" s="510"/>
      <c r="CV62" s="510"/>
      <c r="CW62" s="510"/>
      <c r="CX62" s="510"/>
      <c r="CY62" s="510"/>
      <c r="CZ62" s="510"/>
      <c r="DA62" s="510"/>
      <c r="DB62" s="510"/>
      <c r="DC62" s="510"/>
      <c r="DD62" s="510"/>
      <c r="DE62" s="510"/>
      <c r="DF62" s="510"/>
      <c r="DG62" s="510"/>
      <c r="DH62" s="510"/>
      <c r="DI62" s="510"/>
      <c r="DJ62" s="510"/>
      <c r="DK62" s="510"/>
      <c r="DL62" s="18"/>
      <c r="DM62" s="510"/>
      <c r="DN62" s="510"/>
      <c r="DO62" s="510"/>
      <c r="DP62" s="512"/>
      <c r="DQ62" s="511"/>
      <c r="DR62" s="510"/>
      <c r="DS62" s="510"/>
      <c r="DT62" s="516"/>
      <c r="DU62" s="510"/>
      <c r="DV62" s="516"/>
      <c r="DW62" s="516"/>
      <c r="DX62" s="516"/>
      <c r="DY62" s="516"/>
      <c r="DZ62" s="516"/>
      <c r="EA62" s="510"/>
      <c r="EB62" s="510"/>
      <c r="EC62" s="510"/>
      <c r="ED62" s="510"/>
      <c r="EE62" s="516"/>
      <c r="EF62" s="516"/>
      <c r="EG62" s="510"/>
      <c r="EH62" s="510"/>
      <c r="EI62" s="510"/>
      <c r="EJ62" s="516"/>
      <c r="EK62" s="516"/>
      <c r="EL62" s="516"/>
      <c r="EM62" s="516"/>
      <c r="EN62" s="516"/>
      <c r="EO62" s="516"/>
      <c r="EP62" s="516"/>
      <c r="EQ62" s="516"/>
      <c r="ER62" s="516"/>
      <c r="ES62" s="516"/>
      <c r="ET62" s="516"/>
      <c r="EU62" s="516"/>
      <c r="EV62" s="516"/>
      <c r="EW62" s="516"/>
      <c r="EX62" s="516"/>
      <c r="EY62" s="516"/>
      <c r="EZ62" s="516"/>
      <c r="FA62" s="516"/>
      <c r="FB62" s="516"/>
      <c r="FC62" s="516"/>
      <c r="FD62" s="516"/>
      <c r="FE62" s="516"/>
      <c r="FF62" s="516"/>
      <c r="FG62" s="510"/>
      <c r="FH62" s="510"/>
      <c r="FI62" s="510"/>
      <c r="FJ62" s="510"/>
      <c r="FK62" s="510"/>
      <c r="FL62" s="516"/>
      <c r="FM62" s="516"/>
      <c r="FN62" s="516"/>
      <c r="FO62" s="516"/>
      <c r="FP62" s="516"/>
      <c r="FQ62" s="516"/>
      <c r="FR62" s="516"/>
      <c r="FS62" s="516"/>
      <c r="FT62" s="516"/>
      <c r="FU62" s="516"/>
      <c r="FV62" s="516"/>
      <c r="FW62" s="516"/>
      <c r="FX62" s="516"/>
      <c r="FY62" s="516"/>
      <c r="FZ62" s="516"/>
      <c r="GA62" s="516"/>
      <c r="GB62" s="516"/>
      <c r="GC62" s="516"/>
      <c r="GD62" s="516"/>
      <c r="GE62" s="516"/>
      <c r="GF62" s="510"/>
      <c r="GG62" s="510"/>
      <c r="GH62" s="510"/>
      <c r="GI62" s="510"/>
      <c r="GJ62" s="510"/>
      <c r="GK62" s="510"/>
      <c r="GL62" s="510"/>
      <c r="GM62" s="510"/>
      <c r="GN62" s="510"/>
      <c r="GO62" s="510"/>
      <c r="GP62" s="510"/>
      <c r="GQ62" s="510"/>
      <c r="GR62" s="510"/>
      <c r="GS62" s="510"/>
      <c r="GT62" s="510"/>
      <c r="GU62" s="510"/>
      <c r="GV62" s="510"/>
      <c r="GW62" s="510"/>
      <c r="GX62" s="510"/>
      <c r="GY62" s="510"/>
      <c r="GZ62" s="510"/>
      <c r="HA62" s="18"/>
      <c r="HB62" s="510"/>
      <c r="HC62" s="510"/>
      <c r="HD62" s="510"/>
      <c r="HE62" s="510"/>
      <c r="HF62" s="510"/>
      <c r="HG62" s="510"/>
      <c r="HH62" s="510"/>
      <c r="HI62" s="510"/>
      <c r="HJ62" s="510"/>
      <c r="HK62" s="510"/>
      <c r="HL62" s="510"/>
      <c r="HM62" s="510"/>
      <c r="HN62" s="510"/>
      <c r="HO62" s="510"/>
      <c r="HP62" s="510"/>
      <c r="HQ62" s="510"/>
      <c r="HR62" s="510"/>
      <c r="HS62" s="510"/>
      <c r="HT62" s="510"/>
      <c r="HU62" s="510"/>
      <c r="HV62" s="510"/>
      <c r="HW62" s="510"/>
      <c r="HX62" s="510"/>
      <c r="HY62" s="510"/>
      <c r="HZ62" s="510"/>
      <c r="IA62" s="510"/>
      <c r="IB62" s="510"/>
      <c r="IC62" s="510"/>
      <c r="ID62" s="510"/>
      <c r="IE62" s="510"/>
      <c r="IF62" s="510"/>
      <c r="IG62" s="510"/>
      <c r="IH62" s="510"/>
      <c r="II62" s="510"/>
      <c r="IJ62" s="510"/>
      <c r="IK62" s="510"/>
      <c r="IL62" s="510"/>
      <c r="IM62" s="510"/>
      <c r="IN62" s="510"/>
      <c r="IO62" s="510"/>
      <c r="IP62" s="510"/>
      <c r="IQ62" s="510"/>
      <c r="IR62" s="510"/>
      <c r="IS62" s="510"/>
      <c r="IT62" s="510"/>
      <c r="IU62" s="510"/>
      <c r="IV62" s="510"/>
      <c r="IW62" s="510"/>
      <c r="IX62" s="510"/>
      <c r="IY62" s="510"/>
      <c r="IZ62" s="510"/>
      <c r="JA62" s="510"/>
      <c r="JB62" s="510"/>
      <c r="JC62" s="510"/>
      <c r="JD62" s="510"/>
      <c r="JE62" s="510"/>
      <c r="JF62" s="18"/>
      <c r="JG62" s="510"/>
      <c r="JH62" s="510"/>
      <c r="JI62" s="510"/>
      <c r="JJ62" s="510"/>
      <c r="JK62" s="510"/>
      <c r="JL62" s="510"/>
      <c r="JM62" s="510"/>
      <c r="JN62" s="510"/>
      <c r="JO62" s="510"/>
      <c r="JP62" s="510"/>
      <c r="JQ62" s="510"/>
      <c r="JR62" s="510"/>
      <c r="JS62" s="510"/>
      <c r="JT62" s="510"/>
      <c r="JU62" s="510"/>
      <c r="JV62" s="510"/>
      <c r="JW62" s="510"/>
      <c r="JX62" s="510"/>
      <c r="JY62" s="510"/>
      <c r="JZ62" s="510"/>
      <c r="KA62" s="510"/>
      <c r="KB62" s="510"/>
      <c r="KC62" s="510"/>
      <c r="KD62" s="510"/>
      <c r="KE62" s="510"/>
      <c r="KF62" s="510"/>
      <c r="KG62" s="510"/>
      <c r="KH62" s="510"/>
      <c r="KI62" s="510"/>
      <c r="KJ62" s="516"/>
      <c r="KK62" s="516"/>
      <c r="KL62" s="510"/>
      <c r="KM62" s="510"/>
      <c r="KN62" s="510"/>
      <c r="KO62" s="510"/>
      <c r="KP62" s="510"/>
      <c r="KQ62" s="510"/>
      <c r="KR62" s="510"/>
      <c r="KS62" s="510"/>
      <c r="KT62" s="510"/>
      <c r="KU62" s="510"/>
      <c r="KV62" s="510"/>
      <c r="KW62" s="510"/>
      <c r="KX62" s="510"/>
      <c r="KY62" s="18"/>
      <c r="KZ62" s="510"/>
      <c r="LA62" s="510"/>
      <c r="LB62" s="510"/>
      <c r="LC62" s="510"/>
      <c r="LD62" s="510"/>
      <c r="LE62" s="510"/>
      <c r="LF62" s="510"/>
      <c r="LG62" s="510"/>
      <c r="LH62" s="510"/>
      <c r="LI62" s="510"/>
      <c r="LJ62" s="510"/>
      <c r="LK62" s="510"/>
      <c r="LL62" s="510"/>
      <c r="LM62" s="510"/>
      <c r="LN62" s="510"/>
      <c r="LO62" s="510"/>
      <c r="LP62" s="510"/>
      <c r="LQ62" s="512"/>
      <c r="LR62" s="510"/>
      <c r="LS62" s="510"/>
      <c r="LT62" s="510"/>
      <c r="LU62" s="510"/>
      <c r="LV62" s="510"/>
      <c r="LW62" s="510"/>
      <c r="LX62" s="510"/>
      <c r="LY62" s="510"/>
      <c r="LZ62" s="510"/>
      <c r="MA62" s="510"/>
      <c r="MB62" s="510"/>
      <c r="MC62" s="510"/>
      <c r="MD62" s="510"/>
      <c r="ME62" s="510"/>
      <c r="MF62" s="510"/>
      <c r="MG62" s="513"/>
      <c r="MH62" s="513"/>
      <c r="MI62" s="513"/>
      <c r="MJ62" s="513"/>
      <c r="MK62" s="513"/>
      <c r="ML62" s="513"/>
      <c r="MM62" s="513"/>
      <c r="MN62" s="513"/>
      <c r="MO62" s="513"/>
      <c r="MP62" s="513"/>
      <c r="MQ62" s="513"/>
      <c r="MR62" s="513"/>
      <c r="MS62" s="513"/>
      <c r="MT62" s="513"/>
      <c r="MU62" s="513"/>
      <c r="MV62" s="513"/>
      <c r="MW62" s="513"/>
      <c r="MX62" s="513"/>
      <c r="MY62" s="513"/>
      <c r="MZ62" s="513"/>
      <c r="NA62" s="513"/>
      <c r="NB62" s="513"/>
      <c r="NC62" s="513"/>
      <c r="ND62" s="513"/>
      <c r="NE62" s="513"/>
      <c r="NF62" s="513"/>
      <c r="NG62" s="513"/>
      <c r="NH62" s="513"/>
      <c r="NI62" s="513"/>
      <c r="NJ62" s="513"/>
      <c r="NK62" s="513"/>
      <c r="NL62" s="513"/>
      <c r="NM62" s="513"/>
      <c r="NN62" s="513"/>
      <c r="NO62" s="513"/>
      <c r="NP62" s="513"/>
      <c r="NQ62" s="513"/>
      <c r="NR62" s="513"/>
      <c r="NS62" s="513"/>
      <c r="NT62" s="513"/>
      <c r="NU62" s="513"/>
      <c r="NV62" s="513"/>
      <c r="NW62" s="513"/>
      <c r="NX62" s="513"/>
      <c r="NY62" s="513"/>
      <c r="NZ62" s="513"/>
      <c r="OA62" s="513"/>
      <c r="OB62" s="513"/>
      <c r="OC62" s="513"/>
      <c r="OD62" s="513"/>
      <c r="OE62" s="513"/>
      <c r="OF62" s="513"/>
      <c r="OG62" s="513"/>
      <c r="OH62" s="513"/>
      <c r="OI62" s="513"/>
      <c r="OJ62" s="513"/>
      <c r="OK62" s="513"/>
      <c r="OL62" s="513"/>
      <c r="OM62" s="513"/>
      <c r="ON62" s="513"/>
      <c r="OO62" s="513"/>
      <c r="OP62" s="513"/>
      <c r="OQ62" s="513"/>
      <c r="OR62" s="513"/>
      <c r="OS62" s="513"/>
      <c r="OT62" s="513"/>
      <c r="OU62" s="513"/>
      <c r="OV62" s="513"/>
      <c r="OW62" s="513"/>
      <c r="OX62" s="513"/>
      <c r="OY62" s="513"/>
      <c r="OZ62" s="513"/>
      <c r="PA62" s="513"/>
      <c r="PB62" s="513"/>
      <c r="PC62" s="513"/>
      <c r="PD62" s="513"/>
      <c r="PE62" s="513"/>
      <c r="PF62" s="513"/>
      <c r="PG62" s="513"/>
      <c r="PH62" s="513"/>
      <c r="PI62" s="513"/>
      <c r="PJ62" s="513"/>
      <c r="PK62" s="513"/>
      <c r="PL62" s="513"/>
      <c r="PM62" s="513"/>
      <c r="PN62" s="513"/>
      <c r="PO62" s="513"/>
      <c r="PP62" s="513"/>
      <c r="PQ62" s="513"/>
      <c r="PR62" s="513"/>
      <c r="PS62" s="513"/>
      <c r="PT62" s="513"/>
      <c r="PU62" s="513"/>
      <c r="PV62" s="513"/>
      <c r="PW62" s="513"/>
      <c r="PX62" s="513"/>
      <c r="PY62" s="513"/>
      <c r="PZ62" s="513"/>
      <c r="QA62" s="513"/>
      <c r="QB62" s="513"/>
      <c r="QC62" s="513"/>
      <c r="QD62" s="513"/>
      <c r="QE62" s="513"/>
      <c r="QF62" s="513"/>
      <c r="QG62" s="513"/>
      <c r="QH62" s="513"/>
      <c r="QI62" s="513"/>
      <c r="QJ62" s="513"/>
      <c r="QK62" s="513"/>
      <c r="QL62" s="513"/>
      <c r="QM62" s="513"/>
      <c r="QN62" s="513"/>
      <c r="QO62" s="513"/>
      <c r="QP62" s="513"/>
      <c r="QQ62" s="513"/>
      <c r="QR62" s="513"/>
      <c r="QS62" s="513"/>
      <c r="QT62" s="513"/>
      <c r="QU62" s="513"/>
      <c r="QV62" s="513"/>
      <c r="QW62" s="513"/>
      <c r="QX62" s="513"/>
      <c r="QY62" s="513"/>
      <c r="QZ62" s="513"/>
      <c r="RA62" s="513"/>
      <c r="RB62" s="513"/>
      <c r="RC62" s="513"/>
      <c r="RD62" s="513"/>
      <c r="RE62" s="513"/>
      <c r="RF62" s="513"/>
      <c r="RG62" s="513"/>
      <c r="RH62" s="513"/>
      <c r="RI62" s="513"/>
      <c r="RJ62" s="513"/>
      <c r="RK62" s="513"/>
      <c r="RL62" s="513"/>
      <c r="RM62" s="513"/>
      <c r="RN62" s="513"/>
      <c r="RO62" s="513"/>
      <c r="RP62" s="513"/>
      <c r="RQ62" s="513"/>
      <c r="RR62" s="513"/>
      <c r="RS62" s="513"/>
      <c r="RT62" s="513"/>
      <c r="RU62" s="513"/>
      <c r="RV62" s="513"/>
      <c r="RW62" s="513"/>
      <c r="RX62" s="513"/>
      <c r="RY62" s="513"/>
      <c r="RZ62" s="513"/>
      <c r="SA62" s="513"/>
      <c r="SB62" s="513"/>
      <c r="SC62" s="513"/>
      <c r="SD62" s="513"/>
      <c r="SE62" s="513"/>
      <c r="SF62" s="513"/>
      <c r="SG62" s="513"/>
      <c r="SH62" s="513"/>
      <c r="SI62" s="513"/>
      <c r="SJ62" s="513"/>
      <c r="SK62" s="513"/>
      <c r="SL62" s="513"/>
      <c r="SM62" s="513"/>
      <c r="SN62" s="513"/>
      <c r="SO62" s="513"/>
      <c r="SP62" s="513"/>
      <c r="SQ62" s="513"/>
      <c r="SR62" s="513"/>
      <c r="SS62" s="513"/>
      <c r="ST62" s="513"/>
      <c r="SU62" s="513"/>
      <c r="SV62" s="513"/>
      <c r="SW62" s="513"/>
      <c r="SX62" s="513"/>
      <c r="SY62" s="513"/>
      <c r="SZ62" s="513"/>
      <c r="TA62" s="513"/>
      <c r="TB62" s="513"/>
      <c r="TC62" s="513"/>
      <c r="TD62" s="513"/>
      <c r="TE62" s="513"/>
      <c r="TF62" s="513"/>
      <c r="TG62" s="513"/>
      <c r="TH62" s="513"/>
      <c r="TI62" s="513"/>
      <c r="TJ62" s="513"/>
      <c r="TK62" s="513"/>
      <c r="TL62" s="513"/>
      <c r="TM62" s="513"/>
      <c r="TN62" s="513"/>
      <c r="TO62" s="513"/>
      <c r="TP62" s="513"/>
      <c r="TQ62" s="513"/>
      <c r="TR62" s="513"/>
      <c r="TS62" s="513"/>
      <c r="TT62" s="513"/>
      <c r="TU62" s="513"/>
      <c r="TV62" s="513"/>
      <c r="TW62" s="513"/>
      <c r="TX62" s="513"/>
      <c r="TY62" s="513"/>
      <c r="TZ62" s="513"/>
      <c r="UA62" s="513"/>
      <c r="UB62" s="513"/>
      <c r="UC62" s="513"/>
      <c r="UD62" s="513"/>
      <c r="UE62" s="513"/>
      <c r="UF62" s="513"/>
      <c r="UG62" s="513"/>
      <c r="UH62" s="513"/>
      <c r="UI62" s="513"/>
      <c r="UJ62" s="513"/>
      <c r="UK62" s="513"/>
      <c r="UL62" s="513"/>
      <c r="UM62" s="513"/>
      <c r="UN62" s="513"/>
      <c r="UO62" s="513"/>
      <c r="UP62" s="513"/>
      <c r="UQ62" s="513"/>
      <c r="UR62" s="513"/>
      <c r="US62" s="513"/>
      <c r="UT62" s="513"/>
      <c r="UU62" s="513"/>
      <c r="UV62" s="513"/>
      <c r="UW62" s="513"/>
      <c r="UX62" s="513"/>
      <c r="UY62" s="513"/>
      <c r="UZ62" s="513"/>
      <c r="VA62" s="513"/>
      <c r="VB62" s="513"/>
      <c r="VC62" s="513"/>
      <c r="VD62" s="513"/>
      <c r="VE62" s="513"/>
      <c r="VF62" s="513"/>
      <c r="VG62" s="513"/>
      <c r="VH62" s="513"/>
      <c r="VI62" s="513"/>
      <c r="VJ62" s="513"/>
      <c r="VK62" s="513"/>
      <c r="VL62" s="513"/>
      <c r="VM62" s="513"/>
      <c r="VN62" s="513"/>
      <c r="VO62" s="513"/>
      <c r="VP62" s="513"/>
      <c r="VQ62" s="513"/>
      <c r="VR62" s="513"/>
      <c r="VS62" s="513"/>
      <c r="VT62" s="513"/>
      <c r="VU62" s="513"/>
      <c r="VV62" s="513"/>
      <c r="VW62" s="513"/>
      <c r="VX62" s="513"/>
      <c r="VY62" s="513"/>
      <c r="VZ62" s="513"/>
      <c r="WA62" s="513"/>
      <c r="WB62" s="513"/>
      <c r="WC62" s="513"/>
      <c r="WD62" s="513"/>
      <c r="WE62" s="513"/>
      <c r="WF62" s="513"/>
      <c r="WG62" s="513"/>
      <c r="WH62" s="513"/>
      <c r="WI62" s="513"/>
      <c r="WJ62" s="513"/>
      <c r="WK62" s="513"/>
      <c r="WL62" s="513"/>
      <c r="WM62" s="513"/>
      <c r="WN62" s="513"/>
      <c r="WO62" s="513"/>
      <c r="WP62" s="513"/>
      <c r="WQ62" s="513"/>
      <c r="WR62" s="513"/>
      <c r="WS62" s="513"/>
      <c r="WT62" s="513"/>
      <c r="WU62" s="513"/>
      <c r="WV62" s="513"/>
      <c r="WW62" s="513"/>
      <c r="WX62" s="513"/>
      <c r="WY62" s="513"/>
      <c r="WZ62" s="513"/>
      <c r="XA62" s="513"/>
      <c r="XB62" s="513"/>
      <c r="XC62" s="513"/>
      <c r="XD62" s="513"/>
      <c r="XE62" s="513"/>
      <c r="XF62" s="513"/>
      <c r="XG62" s="513"/>
      <c r="XH62" s="513"/>
      <c r="XI62" s="513"/>
      <c r="XJ62" s="513"/>
      <c r="XK62" s="513"/>
      <c r="XL62" s="513"/>
      <c r="XM62" s="513"/>
      <c r="XN62" s="513"/>
      <c r="XO62" s="513"/>
      <c r="XP62" s="513"/>
      <c r="XQ62" s="513"/>
      <c r="XR62" s="513"/>
      <c r="XS62" s="513"/>
      <c r="XT62" s="513"/>
      <c r="XU62" s="513"/>
      <c r="XV62" s="513"/>
      <c r="XW62" s="513"/>
      <c r="XX62" s="513"/>
      <c r="XY62" s="513"/>
      <c r="XZ62" s="513"/>
      <c r="YA62" s="513"/>
      <c r="YB62" s="513"/>
      <c r="YC62" s="513"/>
      <c r="YD62" s="87"/>
      <c r="YE62" s="87"/>
      <c r="YF62" s="87"/>
      <c r="YG62" s="87"/>
      <c r="YH62" s="87"/>
      <c r="YI62" s="87"/>
      <c r="YJ62" s="513"/>
      <c r="YK62" s="513"/>
      <c r="YL62" s="513"/>
      <c r="YM62" s="513"/>
      <c r="YN62" s="513"/>
      <c r="YO62" s="513"/>
      <c r="YP62" s="513"/>
      <c r="YQ62" s="513"/>
      <c r="YR62" s="513"/>
      <c r="YS62" s="513"/>
      <c r="YT62" s="513"/>
      <c r="YU62" s="513"/>
      <c r="YV62" s="513"/>
      <c r="YW62" s="513"/>
      <c r="YX62" s="513"/>
      <c r="YY62" s="513"/>
      <c r="YZ62" s="513"/>
      <c r="ZA62" s="510"/>
      <c r="ZB62" s="18"/>
      <c r="ZC62" s="510"/>
      <c r="ZD62" s="510"/>
      <c r="ZE62" s="510"/>
      <c r="ZF62" s="516"/>
      <c r="ZG62" s="516"/>
      <c r="ZH62" s="516"/>
      <c r="ZI62" s="516"/>
      <c r="ZJ62" s="516"/>
      <c r="ZK62" s="516"/>
      <c r="ZL62" s="516"/>
      <c r="ZM62" s="516"/>
      <c r="ZN62" s="516"/>
      <c r="ZO62" s="516"/>
      <c r="ZP62" s="516"/>
      <c r="ZQ62" s="516"/>
      <c r="ZR62" s="516"/>
      <c r="ZS62" s="516"/>
      <c r="ZT62" s="516"/>
      <c r="ZU62" s="516"/>
      <c r="ZV62" s="516"/>
      <c r="ZW62" s="516"/>
      <c r="ZX62" s="18"/>
      <c r="ZY62" s="510"/>
      <c r="ZZ62" s="510"/>
      <c r="AAA62" s="510"/>
      <c r="AAB62" s="510"/>
      <c r="AAC62" s="510"/>
      <c r="AAD62" s="510"/>
      <c r="AAE62" s="510"/>
      <c r="AAF62" s="510"/>
      <c r="AAG62" s="510"/>
      <c r="AAH62" s="516"/>
      <c r="AAI62" s="516"/>
      <c r="AAJ62" s="516"/>
      <c r="AAK62" s="510"/>
      <c r="AAL62" s="510"/>
      <c r="AAM62" s="516"/>
      <c r="AAN62" s="516"/>
      <c r="AAO62" s="510"/>
      <c r="AAP62" s="510"/>
      <c r="AAQ62" s="510"/>
      <c r="AAR62" s="18"/>
      <c r="AAS62" s="510"/>
      <c r="AAT62" s="510"/>
      <c r="AAU62" s="510"/>
      <c r="AAV62" s="510"/>
      <c r="AAW62" s="510"/>
      <c r="AAX62" s="510"/>
      <c r="AAY62" s="510"/>
      <c r="AAZ62" s="510"/>
      <c r="ABA62" s="510"/>
      <c r="ABB62" s="510"/>
      <c r="ABC62" s="510"/>
      <c r="ABD62" s="510"/>
      <c r="ABE62" s="510"/>
      <c r="ABF62" s="510"/>
      <c r="ABG62" s="510"/>
      <c r="ABH62" s="18"/>
      <c r="ABI62" s="510"/>
      <c r="ABJ62" s="510"/>
      <c r="ABK62" s="18"/>
      <c r="ABL62" s="510"/>
      <c r="ABM62" s="510"/>
      <c r="ABN62" s="510"/>
      <c r="ABO62" s="510"/>
      <c r="ABP62" s="510"/>
      <c r="ABQ62" s="510"/>
      <c r="ABR62" s="512"/>
      <c r="ABS62" s="511"/>
      <c r="ABT62" s="511"/>
      <c r="ABU62" s="510"/>
      <c r="ABV62" s="510"/>
      <c r="ABW62" s="510"/>
      <c r="ABX62" s="510"/>
      <c r="ABY62" s="510"/>
      <c r="ABZ62" s="510"/>
      <c r="ACA62" s="510"/>
      <c r="ACB62" s="510"/>
      <c r="ACC62" s="510"/>
      <c r="ACD62" s="510"/>
      <c r="ACE62" s="510"/>
      <c r="ACF62" s="510"/>
      <c r="ACG62" s="510"/>
      <c r="ACH62" s="510"/>
      <c r="ACI62" s="510"/>
      <c r="ACJ62" s="510"/>
      <c r="ACK62" s="510"/>
      <c r="ACL62" s="510"/>
      <c r="ACM62" s="510"/>
      <c r="ACN62" s="510"/>
      <c r="ACO62" s="510"/>
      <c r="ACP62" s="510"/>
      <c r="ACQ62" s="510"/>
      <c r="ACR62" s="510"/>
      <c r="ACS62" s="510"/>
      <c r="ACT62" s="510"/>
      <c r="ACU62" s="510"/>
      <c r="ACV62" s="510"/>
      <c r="ACW62" s="510"/>
      <c r="ACX62" s="510"/>
      <c r="ACY62" s="510"/>
      <c r="ACZ62" s="510"/>
      <c r="ADA62" s="510"/>
      <c r="ADB62" s="510"/>
      <c r="ADC62" s="510"/>
      <c r="ADD62" s="510"/>
      <c r="ADE62" s="510"/>
      <c r="ADF62" s="510"/>
      <c r="ADG62" s="510"/>
      <c r="ADH62" s="510"/>
      <c r="ADI62" s="510"/>
      <c r="ADJ62" s="510"/>
      <c r="ADK62" s="510"/>
      <c r="ADL62" s="510"/>
      <c r="ADM62" s="510"/>
      <c r="ADN62" s="510"/>
      <c r="ADO62" s="510"/>
      <c r="ADP62" s="510"/>
      <c r="ADQ62" s="18"/>
      <c r="ADR62" s="22"/>
      <c r="ADS62" s="22"/>
      <c r="ADT62" s="22"/>
      <c r="ADU62" s="22"/>
      <c r="ADV62" s="22"/>
      <c r="ADW62" s="22"/>
      <c r="ADX62" s="22"/>
      <c r="ADY62" s="22"/>
      <c r="ADZ62" s="22"/>
      <c r="AEA62" s="22"/>
      <c r="AEB62" s="22"/>
      <c r="AEC62" s="22"/>
      <c r="AED62" s="22"/>
      <c r="AEE62" s="22"/>
      <c r="AEF62" s="22"/>
      <c r="AEG62" s="22"/>
      <c r="AEH62" s="22"/>
      <c r="AEI62" s="22"/>
      <c r="AEJ62" s="22"/>
      <c r="AEK62" s="22"/>
      <c r="AEL62" s="22"/>
      <c r="AEM62" s="22"/>
      <c r="AEN62" s="22"/>
      <c r="AEO62" s="22"/>
      <c r="AEP62" s="22"/>
      <c r="AEQ62" s="22"/>
      <c r="AER62" s="22"/>
      <c r="AES62" s="22"/>
      <c r="AET62" s="22"/>
      <c r="AEU62" s="22"/>
      <c r="AEV62" s="515"/>
      <c r="AEW62" s="515"/>
      <c r="AEX62" s="515"/>
      <c r="AEY62" s="515"/>
      <c r="AEZ62" s="515"/>
      <c r="AFA62" s="515"/>
      <c r="AFB62" s="515"/>
      <c r="AFC62" s="515"/>
      <c r="AFD62" s="515"/>
      <c r="AFE62" s="515"/>
      <c r="AFF62" s="515"/>
      <c r="AFG62" s="515"/>
      <c r="AFH62" s="515"/>
      <c r="AFI62" s="515"/>
      <c r="AFJ62" s="515"/>
      <c r="AFK62" s="515"/>
      <c r="AFL62" s="515"/>
      <c r="AFM62" s="515"/>
      <c r="AFN62" s="515"/>
      <c r="AFO62" s="515"/>
      <c r="AFP62" s="515"/>
      <c r="AFQ62" s="515"/>
      <c r="AFR62" s="515"/>
      <c r="AFS62" s="515"/>
      <c r="AFT62" s="515"/>
      <c r="AFU62" s="515"/>
      <c r="AFV62" s="515"/>
      <c r="AFW62" s="515"/>
      <c r="AFX62" s="515"/>
      <c r="AFY62" s="515"/>
      <c r="AFZ62" s="515"/>
      <c r="AGA62" s="515"/>
      <c r="AGB62" s="515"/>
      <c r="AGC62" s="515"/>
      <c r="AGD62" s="515"/>
      <c r="AGE62" s="515"/>
      <c r="AGF62" s="515"/>
      <c r="AGG62" s="515"/>
      <c r="AGH62" s="515"/>
      <c r="AGI62" s="515"/>
      <c r="AGJ62" s="515"/>
      <c r="AGK62" s="515"/>
      <c r="AGL62" s="515"/>
      <c r="AGM62" s="515"/>
      <c r="AGN62" s="515"/>
      <c r="AGO62" s="515"/>
      <c r="AGP62" s="515"/>
      <c r="AGQ62" s="515"/>
      <c r="AGR62" s="515"/>
      <c r="AGS62" s="515"/>
      <c r="AGT62" s="515"/>
      <c r="AGU62" s="515"/>
      <c r="AGV62" s="515"/>
      <c r="AGW62" s="515"/>
      <c r="AGX62" s="515"/>
      <c r="AGY62" s="515"/>
      <c r="AGZ62" s="515"/>
      <c r="AHA62" s="515"/>
      <c r="AHB62" s="515"/>
      <c r="AHC62" s="515"/>
      <c r="AHD62" s="516"/>
      <c r="AHE62" s="483">
        <v>0</v>
      </c>
    </row>
    <row r="63" spans="1:889" outlineLevel="2">
      <c r="A63" s="18">
        <f t="shared" si="241"/>
        <v>50</v>
      </c>
      <c r="B63" s="18"/>
      <c r="C63" s="12"/>
      <c r="D63" s="12"/>
      <c r="E63" t="b">
        <v>0</v>
      </c>
      <c r="H63" s="25" t="str">
        <f>"SA "&amp;RIGHT(H62,2)+1</f>
        <v>SA 3</v>
      </c>
      <c r="I63" s="110"/>
      <c r="J63" s="110"/>
      <c r="K63" s="110"/>
      <c r="L63" s="110"/>
      <c r="M63" s="110"/>
      <c r="N63" s="110"/>
      <c r="O63" s="213"/>
      <c r="P63" s="110"/>
      <c r="Q63" s="110"/>
      <c r="R63" s="110"/>
      <c r="S63" s="110"/>
      <c r="T63" s="110"/>
      <c r="U63" s="110"/>
      <c r="V63" s="110"/>
      <c r="W63" s="110"/>
      <c r="X63" s="110"/>
      <c r="Y63" s="110"/>
      <c r="Z63" s="110"/>
      <c r="AA63" s="110"/>
      <c r="AB63" s="110"/>
      <c r="AC63" s="110"/>
      <c r="AD63" s="110"/>
      <c r="AE63" s="110"/>
      <c r="AF63" s="110"/>
      <c r="AG63" s="110"/>
      <c r="AH63" s="110"/>
      <c r="AI63" s="110"/>
      <c r="AJ63" s="110"/>
      <c r="AK63" s="213">
        <v>1</v>
      </c>
      <c r="AL63" s="110"/>
      <c r="AM63" s="110"/>
      <c r="AN63" s="810"/>
      <c r="AO63" s="110"/>
      <c r="AP63" s="110"/>
      <c r="AQ63" s="110"/>
      <c r="AR63" s="110"/>
      <c r="AS63" s="110"/>
      <c r="AT63" s="110"/>
      <c r="AU63" s="110"/>
      <c r="AV63" s="110"/>
      <c r="AW63" s="110"/>
      <c r="AX63" s="110"/>
      <c r="AY63" s="110"/>
      <c r="AZ63" s="110"/>
      <c r="BA63" s="110"/>
      <c r="BB63" s="110"/>
      <c r="BC63" s="22"/>
      <c r="BD63" s="8"/>
      <c r="BE63" s="18"/>
      <c r="BF63" s="510"/>
      <c r="BG63" s="510"/>
      <c r="BH63" s="510"/>
      <c r="BI63" s="510"/>
      <c r="BJ63" s="510"/>
      <c r="BK63" s="510"/>
      <c r="BL63" s="510"/>
      <c r="BM63" s="510"/>
      <c r="BN63" s="510"/>
      <c r="BO63" s="18"/>
      <c r="BP63" s="510"/>
      <c r="BQ63" s="510"/>
      <c r="BR63" s="510"/>
      <c r="BS63" s="510"/>
      <c r="BT63" s="510"/>
      <c r="BU63" s="510"/>
      <c r="BV63" s="510"/>
      <c r="BW63" s="510"/>
      <c r="BX63" s="510"/>
      <c r="BY63" s="510"/>
      <c r="BZ63" s="510"/>
      <c r="CA63" s="510"/>
      <c r="CB63" s="510"/>
      <c r="CC63" s="510"/>
      <c r="CD63" s="510"/>
      <c r="CE63" s="510"/>
      <c r="CF63" s="510"/>
      <c r="CG63" s="510"/>
      <c r="CH63" s="510"/>
      <c r="CI63" s="510"/>
      <c r="CJ63" s="510"/>
      <c r="CK63" s="18"/>
      <c r="CL63" s="510"/>
      <c r="CM63" s="510"/>
      <c r="CN63" s="510"/>
      <c r="CO63" s="510"/>
      <c r="CP63" s="510"/>
      <c r="CQ63" s="510"/>
      <c r="CR63" s="510"/>
      <c r="CS63" s="510"/>
      <c r="CT63" s="510"/>
      <c r="CU63" s="510"/>
      <c r="CV63" s="510"/>
      <c r="CW63" s="510"/>
      <c r="CX63" s="510"/>
      <c r="CY63" s="510"/>
      <c r="CZ63" s="510"/>
      <c r="DA63" s="510"/>
      <c r="DB63" s="510"/>
      <c r="DC63" s="510"/>
      <c r="DD63" s="510"/>
      <c r="DE63" s="510"/>
      <c r="DF63" s="510"/>
      <c r="DG63" s="510"/>
      <c r="DH63" s="510"/>
      <c r="DI63" s="510"/>
      <c r="DJ63" s="510"/>
      <c r="DK63" s="510"/>
      <c r="DL63" s="18"/>
      <c r="DM63" s="510"/>
      <c r="DN63" s="510"/>
      <c r="DO63" s="510"/>
      <c r="DP63" s="512"/>
      <c r="DQ63" s="511"/>
      <c r="DR63" s="510"/>
      <c r="DS63" s="510"/>
      <c r="DT63" s="516"/>
      <c r="DU63" s="510"/>
      <c r="DV63" s="516"/>
      <c r="DW63" s="516"/>
      <c r="DX63" s="516"/>
      <c r="DY63" s="516"/>
      <c r="DZ63" s="516"/>
      <c r="EA63" s="510"/>
      <c r="EB63" s="510"/>
      <c r="EC63" s="510"/>
      <c r="ED63" s="510"/>
      <c r="EE63" s="516"/>
      <c r="EF63" s="516"/>
      <c r="EG63" s="510"/>
      <c r="EH63" s="510"/>
      <c r="EI63" s="510"/>
      <c r="EJ63" s="516"/>
      <c r="EK63" s="516"/>
      <c r="EL63" s="516"/>
      <c r="EM63" s="516"/>
      <c r="EN63" s="516"/>
      <c r="EO63" s="516"/>
      <c r="EP63" s="516"/>
      <c r="EQ63" s="516"/>
      <c r="ER63" s="516"/>
      <c r="ES63" s="516"/>
      <c r="ET63" s="516"/>
      <c r="EU63" s="516"/>
      <c r="EV63" s="516"/>
      <c r="EW63" s="516"/>
      <c r="EX63" s="516"/>
      <c r="EY63" s="516"/>
      <c r="EZ63" s="516"/>
      <c r="FA63" s="516"/>
      <c r="FB63" s="516"/>
      <c r="FC63" s="516"/>
      <c r="FD63" s="516"/>
      <c r="FE63" s="516"/>
      <c r="FF63" s="516"/>
      <c r="FG63" s="510"/>
      <c r="FH63" s="510"/>
      <c r="FI63" s="510"/>
      <c r="FJ63" s="510"/>
      <c r="FK63" s="510"/>
      <c r="FL63" s="516"/>
      <c r="FM63" s="516"/>
      <c r="FN63" s="516"/>
      <c r="FO63" s="516"/>
      <c r="FP63" s="516"/>
      <c r="FQ63" s="516"/>
      <c r="FR63" s="516"/>
      <c r="FS63" s="516"/>
      <c r="FT63" s="516"/>
      <c r="FU63" s="516"/>
      <c r="FV63" s="516"/>
      <c r="FW63" s="516"/>
      <c r="FX63" s="516"/>
      <c r="FY63" s="516"/>
      <c r="FZ63" s="516"/>
      <c r="GA63" s="516"/>
      <c r="GB63" s="516"/>
      <c r="GC63" s="516"/>
      <c r="GD63" s="516"/>
      <c r="GE63" s="516"/>
      <c r="GF63" s="510"/>
      <c r="GG63" s="510"/>
      <c r="GH63" s="510"/>
      <c r="GI63" s="510"/>
      <c r="GJ63" s="510"/>
      <c r="GK63" s="510"/>
      <c r="GL63" s="510"/>
      <c r="GM63" s="510"/>
      <c r="GN63" s="510"/>
      <c r="GO63" s="510"/>
      <c r="GP63" s="510"/>
      <c r="GQ63" s="510"/>
      <c r="GR63" s="510"/>
      <c r="GS63" s="510"/>
      <c r="GT63" s="510"/>
      <c r="GU63" s="510"/>
      <c r="GV63" s="510"/>
      <c r="GW63" s="510"/>
      <c r="GX63" s="510"/>
      <c r="GY63" s="510"/>
      <c r="GZ63" s="510"/>
      <c r="HA63" s="18"/>
      <c r="HB63" s="510"/>
      <c r="HC63" s="510"/>
      <c r="HD63" s="510"/>
      <c r="HE63" s="510"/>
      <c r="HF63" s="510"/>
      <c r="HG63" s="510"/>
      <c r="HH63" s="510"/>
      <c r="HI63" s="510"/>
      <c r="HJ63" s="510"/>
      <c r="HK63" s="510"/>
      <c r="HL63" s="510"/>
      <c r="HM63" s="510"/>
      <c r="HN63" s="510"/>
      <c r="HO63" s="510"/>
      <c r="HP63" s="510"/>
      <c r="HQ63" s="510"/>
      <c r="HR63" s="510"/>
      <c r="HS63" s="510"/>
      <c r="HT63" s="510"/>
      <c r="HU63" s="510"/>
      <c r="HV63" s="510"/>
      <c r="HW63" s="510"/>
      <c r="HX63" s="510"/>
      <c r="HY63" s="510"/>
      <c r="HZ63" s="510"/>
      <c r="IA63" s="510"/>
      <c r="IB63" s="510"/>
      <c r="IC63" s="510"/>
      <c r="ID63" s="510"/>
      <c r="IE63" s="510"/>
      <c r="IF63" s="510"/>
      <c r="IG63" s="510"/>
      <c r="IH63" s="510"/>
      <c r="II63" s="510"/>
      <c r="IJ63" s="510"/>
      <c r="IK63" s="510"/>
      <c r="IL63" s="510"/>
      <c r="IM63" s="510"/>
      <c r="IN63" s="510"/>
      <c r="IO63" s="510"/>
      <c r="IP63" s="510"/>
      <c r="IQ63" s="510"/>
      <c r="IR63" s="510"/>
      <c r="IS63" s="510"/>
      <c r="IT63" s="510"/>
      <c r="IU63" s="510"/>
      <c r="IV63" s="510"/>
      <c r="IW63" s="510"/>
      <c r="IX63" s="510"/>
      <c r="IY63" s="510"/>
      <c r="IZ63" s="510"/>
      <c r="JA63" s="510"/>
      <c r="JB63" s="510"/>
      <c r="JC63" s="510"/>
      <c r="JD63" s="510"/>
      <c r="JE63" s="510"/>
      <c r="JF63" s="18"/>
      <c r="JG63" s="510"/>
      <c r="JH63" s="510"/>
      <c r="JI63" s="510"/>
      <c r="JJ63" s="510"/>
      <c r="JK63" s="510"/>
      <c r="JL63" s="510"/>
      <c r="JM63" s="510"/>
      <c r="JN63" s="510"/>
      <c r="JO63" s="510"/>
      <c r="JP63" s="510"/>
      <c r="JQ63" s="510"/>
      <c r="JR63" s="510"/>
      <c r="JS63" s="510"/>
      <c r="JT63" s="510"/>
      <c r="JU63" s="510"/>
      <c r="JV63" s="510"/>
      <c r="JW63" s="510"/>
      <c r="JX63" s="510"/>
      <c r="JY63" s="510"/>
      <c r="JZ63" s="510"/>
      <c r="KA63" s="510"/>
      <c r="KB63" s="510"/>
      <c r="KC63" s="510"/>
      <c r="KD63" s="510"/>
      <c r="KE63" s="510"/>
      <c r="KF63" s="510"/>
      <c r="KG63" s="510"/>
      <c r="KH63" s="510"/>
      <c r="KI63" s="510"/>
      <c r="KJ63" s="516"/>
      <c r="KK63" s="516"/>
      <c r="KL63" s="510"/>
      <c r="KM63" s="510"/>
      <c r="KN63" s="510"/>
      <c r="KO63" s="510"/>
      <c r="KP63" s="510"/>
      <c r="KQ63" s="510"/>
      <c r="KR63" s="510"/>
      <c r="KS63" s="510"/>
      <c r="KT63" s="510"/>
      <c r="KU63" s="510"/>
      <c r="KV63" s="510"/>
      <c r="KW63" s="510"/>
      <c r="KX63" s="510"/>
      <c r="KY63" s="18"/>
      <c r="KZ63" s="510"/>
      <c r="LA63" s="510"/>
      <c r="LB63" s="510"/>
      <c r="LC63" s="510"/>
      <c r="LD63" s="510"/>
      <c r="LE63" s="510"/>
      <c r="LF63" s="510"/>
      <c r="LG63" s="510"/>
      <c r="LH63" s="510"/>
      <c r="LI63" s="510"/>
      <c r="LJ63" s="510"/>
      <c r="LK63" s="510"/>
      <c r="LL63" s="510"/>
      <c r="LM63" s="510"/>
      <c r="LN63" s="510"/>
      <c r="LO63" s="510"/>
      <c r="LP63" s="510"/>
      <c r="LQ63" s="512"/>
      <c r="LR63" s="510"/>
      <c r="LS63" s="510"/>
      <c r="LT63" s="510"/>
      <c r="LU63" s="510"/>
      <c r="LV63" s="510"/>
      <c r="LW63" s="510"/>
      <c r="LX63" s="510"/>
      <c r="LY63" s="510"/>
      <c r="LZ63" s="510"/>
      <c r="MA63" s="510"/>
      <c r="MB63" s="510"/>
      <c r="MC63" s="510"/>
      <c r="MD63" s="510"/>
      <c r="ME63" s="510"/>
      <c r="MF63" s="510"/>
      <c r="MG63" s="513"/>
      <c r="MH63" s="513"/>
      <c r="MI63" s="513"/>
      <c r="MJ63" s="513"/>
      <c r="MK63" s="513"/>
      <c r="ML63" s="513"/>
      <c r="MM63" s="513"/>
      <c r="MN63" s="513"/>
      <c r="MO63" s="513"/>
      <c r="MP63" s="513"/>
      <c r="MQ63" s="513"/>
      <c r="MR63" s="513"/>
      <c r="MS63" s="513"/>
      <c r="MT63" s="513"/>
      <c r="MU63" s="513"/>
      <c r="MV63" s="513"/>
      <c r="MW63" s="513"/>
      <c r="MX63" s="513"/>
      <c r="MY63" s="513"/>
      <c r="MZ63" s="513"/>
      <c r="NA63" s="513"/>
      <c r="NB63" s="513"/>
      <c r="NC63" s="513"/>
      <c r="ND63" s="513"/>
      <c r="NE63" s="513"/>
      <c r="NF63" s="513"/>
      <c r="NG63" s="513"/>
      <c r="NH63" s="513"/>
      <c r="NI63" s="513"/>
      <c r="NJ63" s="513"/>
      <c r="NK63" s="513"/>
      <c r="NL63" s="513"/>
      <c r="NM63" s="513"/>
      <c r="NN63" s="513"/>
      <c r="NO63" s="513"/>
      <c r="NP63" s="513"/>
      <c r="NQ63" s="513"/>
      <c r="NR63" s="513"/>
      <c r="NS63" s="513"/>
      <c r="NT63" s="513"/>
      <c r="NU63" s="513"/>
      <c r="NV63" s="513"/>
      <c r="NW63" s="513"/>
      <c r="NX63" s="513"/>
      <c r="NY63" s="513"/>
      <c r="NZ63" s="513"/>
      <c r="OA63" s="513"/>
      <c r="OB63" s="513"/>
      <c r="OC63" s="513"/>
      <c r="OD63" s="513"/>
      <c r="OE63" s="513"/>
      <c r="OF63" s="513"/>
      <c r="OG63" s="513"/>
      <c r="OH63" s="513"/>
      <c r="OI63" s="513"/>
      <c r="OJ63" s="513"/>
      <c r="OK63" s="513"/>
      <c r="OL63" s="513"/>
      <c r="OM63" s="513"/>
      <c r="ON63" s="513"/>
      <c r="OO63" s="513"/>
      <c r="OP63" s="513"/>
      <c r="OQ63" s="513"/>
      <c r="OR63" s="513"/>
      <c r="OS63" s="513"/>
      <c r="OT63" s="513"/>
      <c r="OU63" s="513"/>
      <c r="OV63" s="513"/>
      <c r="OW63" s="513"/>
      <c r="OX63" s="513"/>
      <c r="OY63" s="513"/>
      <c r="OZ63" s="513"/>
      <c r="PA63" s="513"/>
      <c r="PB63" s="513"/>
      <c r="PC63" s="513"/>
      <c r="PD63" s="513"/>
      <c r="PE63" s="513"/>
      <c r="PF63" s="513"/>
      <c r="PG63" s="513"/>
      <c r="PH63" s="513"/>
      <c r="PI63" s="513"/>
      <c r="PJ63" s="513"/>
      <c r="PK63" s="513"/>
      <c r="PL63" s="513"/>
      <c r="PM63" s="513"/>
      <c r="PN63" s="513"/>
      <c r="PO63" s="513"/>
      <c r="PP63" s="513"/>
      <c r="PQ63" s="513"/>
      <c r="PR63" s="513"/>
      <c r="PS63" s="513"/>
      <c r="PT63" s="513"/>
      <c r="PU63" s="513"/>
      <c r="PV63" s="513"/>
      <c r="PW63" s="513"/>
      <c r="PX63" s="513"/>
      <c r="PY63" s="513"/>
      <c r="PZ63" s="513"/>
      <c r="QA63" s="513"/>
      <c r="QB63" s="513"/>
      <c r="QC63" s="513"/>
      <c r="QD63" s="513"/>
      <c r="QE63" s="513"/>
      <c r="QF63" s="513"/>
      <c r="QG63" s="513"/>
      <c r="QH63" s="513"/>
      <c r="QI63" s="513"/>
      <c r="QJ63" s="513"/>
      <c r="QK63" s="513"/>
      <c r="QL63" s="513"/>
      <c r="QM63" s="513"/>
      <c r="QN63" s="513"/>
      <c r="QO63" s="513"/>
      <c r="QP63" s="513"/>
      <c r="QQ63" s="513"/>
      <c r="QR63" s="513"/>
      <c r="QS63" s="513"/>
      <c r="QT63" s="513"/>
      <c r="QU63" s="513"/>
      <c r="QV63" s="513"/>
      <c r="QW63" s="513"/>
      <c r="QX63" s="513"/>
      <c r="QY63" s="513"/>
      <c r="QZ63" s="513"/>
      <c r="RA63" s="513"/>
      <c r="RB63" s="513"/>
      <c r="RC63" s="513"/>
      <c r="RD63" s="513"/>
      <c r="RE63" s="513"/>
      <c r="RF63" s="513"/>
      <c r="RG63" s="513"/>
      <c r="RH63" s="513"/>
      <c r="RI63" s="513"/>
      <c r="RJ63" s="513"/>
      <c r="RK63" s="513"/>
      <c r="RL63" s="513"/>
      <c r="RM63" s="513"/>
      <c r="RN63" s="513"/>
      <c r="RO63" s="513"/>
      <c r="RP63" s="513"/>
      <c r="RQ63" s="513"/>
      <c r="RR63" s="513"/>
      <c r="RS63" s="513"/>
      <c r="RT63" s="513"/>
      <c r="RU63" s="513"/>
      <c r="RV63" s="513"/>
      <c r="RW63" s="513"/>
      <c r="RX63" s="513"/>
      <c r="RY63" s="513"/>
      <c r="RZ63" s="513"/>
      <c r="SA63" s="513"/>
      <c r="SB63" s="513"/>
      <c r="SC63" s="513"/>
      <c r="SD63" s="513"/>
      <c r="SE63" s="513"/>
      <c r="SF63" s="513"/>
      <c r="SG63" s="513"/>
      <c r="SH63" s="513"/>
      <c r="SI63" s="513"/>
      <c r="SJ63" s="513"/>
      <c r="SK63" s="513"/>
      <c r="SL63" s="513"/>
      <c r="SM63" s="513"/>
      <c r="SN63" s="513"/>
      <c r="SO63" s="513"/>
      <c r="SP63" s="513"/>
      <c r="SQ63" s="513"/>
      <c r="SR63" s="513"/>
      <c r="SS63" s="513"/>
      <c r="ST63" s="513"/>
      <c r="SU63" s="513"/>
      <c r="SV63" s="513"/>
      <c r="SW63" s="513"/>
      <c r="SX63" s="513"/>
      <c r="SY63" s="513"/>
      <c r="SZ63" s="513"/>
      <c r="TA63" s="513"/>
      <c r="TB63" s="513"/>
      <c r="TC63" s="513"/>
      <c r="TD63" s="513"/>
      <c r="TE63" s="513"/>
      <c r="TF63" s="513"/>
      <c r="TG63" s="513"/>
      <c r="TH63" s="513"/>
      <c r="TI63" s="513"/>
      <c r="TJ63" s="513"/>
      <c r="TK63" s="513"/>
      <c r="TL63" s="513"/>
      <c r="TM63" s="513"/>
      <c r="TN63" s="513"/>
      <c r="TO63" s="513"/>
      <c r="TP63" s="513"/>
      <c r="TQ63" s="513"/>
      <c r="TR63" s="513"/>
      <c r="TS63" s="513"/>
      <c r="TT63" s="513"/>
      <c r="TU63" s="513"/>
      <c r="TV63" s="513"/>
      <c r="TW63" s="513"/>
      <c r="TX63" s="513"/>
      <c r="TY63" s="513"/>
      <c r="TZ63" s="513"/>
      <c r="UA63" s="513"/>
      <c r="UB63" s="513"/>
      <c r="UC63" s="513"/>
      <c r="UD63" s="513"/>
      <c r="UE63" s="513"/>
      <c r="UF63" s="513"/>
      <c r="UG63" s="513"/>
      <c r="UH63" s="513"/>
      <c r="UI63" s="513"/>
      <c r="UJ63" s="513"/>
      <c r="UK63" s="513"/>
      <c r="UL63" s="513"/>
      <c r="UM63" s="513"/>
      <c r="UN63" s="513"/>
      <c r="UO63" s="513"/>
      <c r="UP63" s="513"/>
      <c r="UQ63" s="513"/>
      <c r="UR63" s="513"/>
      <c r="US63" s="513"/>
      <c r="UT63" s="513"/>
      <c r="UU63" s="513"/>
      <c r="UV63" s="513"/>
      <c r="UW63" s="513"/>
      <c r="UX63" s="513"/>
      <c r="UY63" s="513"/>
      <c r="UZ63" s="513"/>
      <c r="VA63" s="513"/>
      <c r="VB63" s="513"/>
      <c r="VC63" s="513"/>
      <c r="VD63" s="513"/>
      <c r="VE63" s="513"/>
      <c r="VF63" s="513"/>
      <c r="VG63" s="513"/>
      <c r="VH63" s="513"/>
      <c r="VI63" s="513"/>
      <c r="VJ63" s="513"/>
      <c r="VK63" s="513"/>
      <c r="VL63" s="513"/>
      <c r="VM63" s="513"/>
      <c r="VN63" s="513"/>
      <c r="VO63" s="513"/>
      <c r="VP63" s="513"/>
      <c r="VQ63" s="513"/>
      <c r="VR63" s="513"/>
      <c r="VS63" s="513"/>
      <c r="VT63" s="513"/>
      <c r="VU63" s="513"/>
      <c r="VV63" s="513"/>
      <c r="VW63" s="513"/>
      <c r="VX63" s="513"/>
      <c r="VY63" s="513"/>
      <c r="VZ63" s="513"/>
      <c r="WA63" s="513"/>
      <c r="WB63" s="513"/>
      <c r="WC63" s="513"/>
      <c r="WD63" s="513"/>
      <c r="WE63" s="513"/>
      <c r="WF63" s="513"/>
      <c r="WG63" s="513"/>
      <c r="WH63" s="513"/>
      <c r="WI63" s="513"/>
      <c r="WJ63" s="513"/>
      <c r="WK63" s="513"/>
      <c r="WL63" s="513"/>
      <c r="WM63" s="513"/>
      <c r="WN63" s="513"/>
      <c r="WO63" s="513"/>
      <c r="WP63" s="513"/>
      <c r="WQ63" s="513"/>
      <c r="WR63" s="513"/>
      <c r="WS63" s="513"/>
      <c r="WT63" s="513"/>
      <c r="WU63" s="513"/>
      <c r="WV63" s="513"/>
      <c r="WW63" s="513"/>
      <c r="WX63" s="513"/>
      <c r="WY63" s="513"/>
      <c r="WZ63" s="513"/>
      <c r="XA63" s="513"/>
      <c r="XB63" s="513"/>
      <c r="XC63" s="513"/>
      <c r="XD63" s="513"/>
      <c r="XE63" s="513"/>
      <c r="XF63" s="513"/>
      <c r="XG63" s="513"/>
      <c r="XH63" s="513"/>
      <c r="XI63" s="513"/>
      <c r="XJ63" s="513"/>
      <c r="XK63" s="513"/>
      <c r="XL63" s="513"/>
      <c r="XM63" s="513"/>
      <c r="XN63" s="513"/>
      <c r="XO63" s="513"/>
      <c r="XP63" s="513"/>
      <c r="XQ63" s="513"/>
      <c r="XR63" s="513"/>
      <c r="XS63" s="513"/>
      <c r="XT63" s="513"/>
      <c r="XU63" s="513"/>
      <c r="XV63" s="513"/>
      <c r="XW63" s="513"/>
      <c r="XX63" s="513"/>
      <c r="XY63" s="513"/>
      <c r="XZ63" s="513"/>
      <c r="YA63" s="513"/>
      <c r="YB63" s="513"/>
      <c r="YC63" s="513"/>
      <c r="YD63" s="87"/>
      <c r="YE63" s="87"/>
      <c r="YF63" s="87"/>
      <c r="YG63" s="87"/>
      <c r="YH63" s="87"/>
      <c r="YI63" s="87"/>
      <c r="YJ63" s="513"/>
      <c r="YK63" s="513"/>
      <c r="YL63" s="513"/>
      <c r="YM63" s="513"/>
      <c r="YN63" s="513"/>
      <c r="YO63" s="513"/>
      <c r="YP63" s="513"/>
      <c r="YQ63" s="513"/>
      <c r="YR63" s="513"/>
      <c r="YS63" s="513"/>
      <c r="YT63" s="513"/>
      <c r="YU63" s="513"/>
      <c r="YV63" s="513"/>
      <c r="YW63" s="513"/>
      <c r="YX63" s="513"/>
      <c r="YY63" s="513"/>
      <c r="YZ63" s="513"/>
      <c r="ZA63" s="510"/>
      <c r="ZB63" s="18"/>
      <c r="ZC63" s="510"/>
      <c r="ZD63" s="510"/>
      <c r="ZE63" s="510"/>
      <c r="ZF63" s="516"/>
      <c r="ZG63" s="516"/>
      <c r="ZH63" s="516"/>
      <c r="ZI63" s="516"/>
      <c r="ZJ63" s="516"/>
      <c r="ZK63" s="516"/>
      <c r="ZL63" s="516"/>
      <c r="ZM63" s="516"/>
      <c r="ZN63" s="516"/>
      <c r="ZO63" s="516"/>
      <c r="ZP63" s="516"/>
      <c r="ZQ63" s="516"/>
      <c r="ZR63" s="516"/>
      <c r="ZS63" s="516"/>
      <c r="ZT63" s="516"/>
      <c r="ZU63" s="516"/>
      <c r="ZV63" s="516"/>
      <c r="ZW63" s="516"/>
      <c r="ZX63" s="18"/>
      <c r="ZY63" s="510"/>
      <c r="ZZ63" s="510"/>
      <c r="AAA63" s="510"/>
      <c r="AAB63" s="510"/>
      <c r="AAC63" s="510"/>
      <c r="AAD63" s="510"/>
      <c r="AAE63" s="510"/>
      <c r="AAF63" s="510"/>
      <c r="AAG63" s="510"/>
      <c r="AAH63" s="516"/>
      <c r="AAI63" s="516"/>
      <c r="AAJ63" s="516"/>
      <c r="AAK63" s="510"/>
      <c r="AAL63" s="510"/>
      <c r="AAM63" s="516"/>
      <c r="AAN63" s="516"/>
      <c r="AAO63" s="510"/>
      <c r="AAP63" s="510"/>
      <c r="AAQ63" s="510"/>
      <c r="AAR63" s="18"/>
      <c r="AAS63" s="510"/>
      <c r="AAT63" s="510"/>
      <c r="AAU63" s="510"/>
      <c r="AAV63" s="510"/>
      <c r="AAW63" s="510"/>
      <c r="AAX63" s="510"/>
      <c r="AAY63" s="510"/>
      <c r="AAZ63" s="510"/>
      <c r="ABA63" s="510"/>
      <c r="ABB63" s="510"/>
      <c r="ABC63" s="510"/>
      <c r="ABD63" s="510"/>
      <c r="ABE63" s="510"/>
      <c r="ABF63" s="510"/>
      <c r="ABG63" s="510"/>
      <c r="ABH63" s="18"/>
      <c r="ABI63" s="510"/>
      <c r="ABJ63" s="510"/>
      <c r="ABK63" s="18"/>
      <c r="ABL63" s="510"/>
      <c r="ABM63" s="510"/>
      <c r="ABN63" s="510"/>
      <c r="ABO63" s="510"/>
      <c r="ABP63" s="510"/>
      <c r="ABQ63" s="510"/>
      <c r="ABR63" s="512"/>
      <c r="ABS63" s="511"/>
      <c r="ABT63" s="511"/>
      <c r="ABU63" s="510"/>
      <c r="ABV63" s="510"/>
      <c r="ABW63" s="510"/>
      <c r="ABX63" s="510"/>
      <c r="ABY63" s="510"/>
      <c r="ABZ63" s="510"/>
      <c r="ACA63" s="510"/>
      <c r="ACB63" s="510"/>
      <c r="ACC63" s="510"/>
      <c r="ACD63" s="510"/>
      <c r="ACE63" s="510"/>
      <c r="ACF63" s="510"/>
      <c r="ACG63" s="510"/>
      <c r="ACH63" s="510"/>
      <c r="ACI63" s="510"/>
      <c r="ACJ63" s="510"/>
      <c r="ACK63" s="510"/>
      <c r="ACL63" s="510"/>
      <c r="ACM63" s="510"/>
      <c r="ACN63" s="510"/>
      <c r="ACO63" s="510"/>
      <c r="ACP63" s="510"/>
      <c r="ACQ63" s="510"/>
      <c r="ACR63" s="510"/>
      <c r="ACS63" s="510"/>
      <c r="ACT63" s="510"/>
      <c r="ACU63" s="510"/>
      <c r="ACV63" s="510"/>
      <c r="ACW63" s="510"/>
      <c r="ACX63" s="510"/>
      <c r="ACY63" s="510"/>
      <c r="ACZ63" s="510"/>
      <c r="ADA63" s="510"/>
      <c r="ADB63" s="510"/>
      <c r="ADC63" s="510"/>
      <c r="ADD63" s="510"/>
      <c r="ADE63" s="510"/>
      <c r="ADF63" s="510"/>
      <c r="ADG63" s="510"/>
      <c r="ADH63" s="510"/>
      <c r="ADI63" s="510"/>
      <c r="ADJ63" s="510"/>
      <c r="ADK63" s="510"/>
      <c r="ADL63" s="510"/>
      <c r="ADM63" s="510"/>
      <c r="ADN63" s="510"/>
      <c r="ADO63" s="510"/>
      <c r="ADP63" s="510"/>
      <c r="ADQ63" s="18"/>
      <c r="ADR63" s="22"/>
      <c r="ADS63" s="22"/>
      <c r="ADT63" s="22"/>
      <c r="ADU63" s="22"/>
      <c r="ADV63" s="22"/>
      <c r="ADW63" s="22"/>
      <c r="ADX63" s="22"/>
      <c r="ADY63" s="22"/>
      <c r="ADZ63" s="22"/>
      <c r="AEA63" s="22"/>
      <c r="AEB63" s="22"/>
      <c r="AEC63" s="22"/>
      <c r="AED63" s="22"/>
      <c r="AEE63" s="22"/>
      <c r="AEF63" s="22"/>
      <c r="AEG63" s="22"/>
      <c r="AEH63" s="22"/>
      <c r="AEI63" s="22"/>
      <c r="AEJ63" s="22"/>
      <c r="AEK63" s="22"/>
      <c r="AEL63" s="22"/>
      <c r="AEM63" s="22"/>
      <c r="AEN63" s="22"/>
      <c r="AEO63" s="22"/>
      <c r="AEP63" s="22"/>
      <c r="AEQ63" s="22"/>
      <c r="AER63" s="22"/>
      <c r="AES63" s="22"/>
      <c r="AET63" s="22"/>
      <c r="AEU63" s="22"/>
      <c r="AEV63" s="515"/>
      <c r="AEW63" s="515"/>
      <c r="AEX63" s="515"/>
      <c r="AEY63" s="515"/>
      <c r="AEZ63" s="515"/>
      <c r="AFA63" s="515"/>
      <c r="AFB63" s="515"/>
      <c r="AFC63" s="515"/>
      <c r="AFD63" s="515"/>
      <c r="AFE63" s="515"/>
      <c r="AFF63" s="515"/>
      <c r="AFG63" s="515"/>
      <c r="AFH63" s="515"/>
      <c r="AFI63" s="515"/>
      <c r="AFJ63" s="515"/>
      <c r="AFK63" s="515"/>
      <c r="AFL63" s="515"/>
      <c r="AFM63" s="515"/>
      <c r="AFN63" s="515"/>
      <c r="AFO63" s="515"/>
      <c r="AFP63" s="515"/>
      <c r="AFQ63" s="515"/>
      <c r="AFR63" s="515"/>
      <c r="AFS63" s="515"/>
      <c r="AFT63" s="515"/>
      <c r="AFU63" s="515"/>
      <c r="AFV63" s="515"/>
      <c r="AFW63" s="515"/>
      <c r="AFX63" s="515"/>
      <c r="AFY63" s="515"/>
      <c r="AFZ63" s="515"/>
      <c r="AGA63" s="515"/>
      <c r="AGB63" s="515"/>
      <c r="AGC63" s="515"/>
      <c r="AGD63" s="515"/>
      <c r="AGE63" s="515"/>
      <c r="AGF63" s="515"/>
      <c r="AGG63" s="515"/>
      <c r="AGH63" s="515"/>
      <c r="AGI63" s="515"/>
      <c r="AGJ63" s="515"/>
      <c r="AGK63" s="515"/>
      <c r="AGL63" s="515"/>
      <c r="AGM63" s="515"/>
      <c r="AGN63" s="515"/>
      <c r="AGO63" s="515"/>
      <c r="AGP63" s="515"/>
      <c r="AGQ63" s="515"/>
      <c r="AGR63" s="515"/>
      <c r="AGS63" s="515"/>
      <c r="AGT63" s="515"/>
      <c r="AGU63" s="515"/>
      <c r="AGV63" s="515"/>
      <c r="AGW63" s="515"/>
      <c r="AGX63" s="515"/>
      <c r="AGY63" s="515"/>
      <c r="AGZ63" s="515"/>
      <c r="AHA63" s="515"/>
      <c r="AHB63" s="515"/>
      <c r="AHC63" s="515"/>
      <c r="AHD63" s="516"/>
      <c r="AHE63" s="483">
        <v>0</v>
      </c>
    </row>
    <row r="64" spans="1:889" ht="6.75" customHeight="1" outlineLevel="2">
      <c r="A64" s="18">
        <f t="shared" si="241"/>
        <v>51</v>
      </c>
      <c r="B64" s="18"/>
      <c r="C64" s="12"/>
      <c r="D64" s="12"/>
      <c r="E64" t="b">
        <v>0</v>
      </c>
      <c r="G64" s="25"/>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810"/>
      <c r="AO64" s="110"/>
      <c r="AP64" s="110"/>
      <c r="AQ64" s="110"/>
      <c r="AR64" s="110"/>
      <c r="AS64" s="110"/>
      <c r="AT64" s="110"/>
      <c r="AU64" s="110"/>
      <c r="AV64" s="110"/>
      <c r="AW64" s="110"/>
      <c r="AX64" s="110"/>
      <c r="AY64" s="110"/>
      <c r="AZ64" s="110"/>
      <c r="BA64" s="110"/>
      <c r="BB64" s="110"/>
      <c r="BC64" s="363" t="str">
        <f>BC58</f>
        <v>TemplateExperiment</v>
      </c>
      <c r="BD64" s="8"/>
      <c r="BE64" s="510"/>
      <c r="BF64" s="510"/>
      <c r="BG64" s="510"/>
      <c r="BH64" s="510"/>
      <c r="BI64" s="510"/>
      <c r="BJ64" s="510"/>
      <c r="BK64" s="510"/>
      <c r="BL64" s="510"/>
      <c r="BM64" s="510"/>
      <c r="BN64" s="510"/>
      <c r="BO64" s="510"/>
      <c r="BP64" s="510"/>
      <c r="BQ64" s="510"/>
      <c r="BR64" s="510"/>
      <c r="BS64" s="510"/>
      <c r="BT64" s="510"/>
      <c r="BU64" s="510"/>
      <c r="BV64" s="510"/>
      <c r="BW64" s="510"/>
      <c r="BX64" s="510"/>
      <c r="BY64" s="510"/>
      <c r="BZ64" s="510"/>
      <c r="CA64" s="510"/>
      <c r="CB64" s="510"/>
      <c r="CC64" s="510"/>
      <c r="CD64" s="510"/>
      <c r="CE64" s="510"/>
      <c r="CF64" s="510"/>
      <c r="CG64" s="510"/>
      <c r="CH64" s="510"/>
      <c r="CI64" s="510"/>
      <c r="CJ64" s="510"/>
      <c r="CK64" s="510"/>
      <c r="CL64" s="510"/>
      <c r="CM64" s="510"/>
      <c r="CN64" s="510"/>
      <c r="CO64" s="510"/>
      <c r="CP64" s="510"/>
      <c r="CQ64" s="510"/>
      <c r="CR64" s="510"/>
      <c r="CS64" s="510"/>
      <c r="CT64" s="510"/>
      <c r="CU64" s="510"/>
      <c r="CV64" s="510"/>
      <c r="CW64" s="510"/>
      <c r="CX64" s="510"/>
      <c r="CY64" s="510"/>
      <c r="CZ64" s="510"/>
      <c r="DA64" s="510"/>
      <c r="DB64" s="510"/>
      <c r="DC64" s="510"/>
      <c r="DD64" s="510"/>
      <c r="DE64" s="510"/>
      <c r="DF64" s="510"/>
      <c r="DG64" s="510"/>
      <c r="DH64" s="510"/>
      <c r="DI64" s="510"/>
      <c r="DJ64" s="510"/>
      <c r="DK64" s="510"/>
      <c r="DL64" s="510"/>
      <c r="DM64" s="510"/>
      <c r="DN64" s="510"/>
      <c r="DO64" s="510"/>
      <c r="DP64" s="510"/>
      <c r="DQ64" s="510"/>
      <c r="DR64" s="510"/>
      <c r="DS64" s="510"/>
      <c r="DT64" s="510"/>
      <c r="DU64" s="510"/>
      <c r="DV64" s="510"/>
      <c r="DW64" s="510"/>
      <c r="DX64" s="510"/>
      <c r="DY64" s="510"/>
      <c r="DZ64" s="510"/>
      <c r="EA64" s="510"/>
      <c r="EB64" s="510"/>
      <c r="EC64" s="510"/>
      <c r="ED64" s="510"/>
      <c r="EE64" s="510"/>
      <c r="EF64" s="510"/>
      <c r="EG64" s="510"/>
      <c r="EH64" s="510"/>
      <c r="EI64" s="510"/>
      <c r="EJ64" s="510"/>
      <c r="EK64" s="510"/>
      <c r="EL64" s="510"/>
      <c r="EM64" s="510"/>
      <c r="EN64" s="510"/>
      <c r="EO64" s="510"/>
      <c r="EP64" s="510"/>
      <c r="EQ64" s="510"/>
      <c r="ER64" s="510"/>
      <c r="ES64" s="510"/>
      <c r="ET64" s="510"/>
      <c r="EU64" s="510"/>
      <c r="EV64" s="510"/>
      <c r="EW64" s="510"/>
      <c r="EX64" s="510"/>
      <c r="EY64" s="510"/>
      <c r="EZ64" s="510"/>
      <c r="FA64" s="510"/>
      <c r="FB64" s="510"/>
      <c r="FC64" s="510"/>
      <c r="FD64" s="510"/>
      <c r="FE64" s="510"/>
      <c r="FF64" s="510"/>
      <c r="FG64" s="510"/>
      <c r="FH64" s="510"/>
      <c r="FI64" s="510"/>
      <c r="FJ64" s="510"/>
      <c r="FK64" s="510"/>
      <c r="FL64" s="510"/>
      <c r="FM64" s="510"/>
      <c r="FN64" s="510"/>
      <c r="FO64" s="510"/>
      <c r="FP64" s="510"/>
      <c r="FQ64" s="510"/>
      <c r="FR64" s="510"/>
      <c r="FS64" s="510"/>
      <c r="FT64" s="510"/>
      <c r="FU64" s="510"/>
      <c r="FV64" s="510"/>
      <c r="FW64" s="510"/>
      <c r="FX64" s="510"/>
      <c r="FY64" s="510"/>
      <c r="FZ64" s="510"/>
      <c r="GA64" s="510"/>
      <c r="GB64" s="510"/>
      <c r="GC64" s="510"/>
      <c r="GD64" s="510"/>
      <c r="GE64" s="510"/>
      <c r="GF64" s="510"/>
      <c r="GG64" s="510"/>
      <c r="GH64" s="510"/>
      <c r="GI64" s="510"/>
      <c r="GJ64" s="510"/>
      <c r="GK64" s="510"/>
      <c r="GL64" s="510"/>
      <c r="GM64" s="510"/>
      <c r="GN64" s="510"/>
      <c r="GO64" s="510"/>
      <c r="GP64" s="510"/>
      <c r="GQ64" s="510"/>
      <c r="GR64" s="510"/>
      <c r="GS64" s="510"/>
      <c r="GT64" s="510"/>
      <c r="GU64" s="510"/>
      <c r="GV64" s="510"/>
      <c r="GW64" s="510"/>
      <c r="GX64" s="510"/>
      <c r="GY64" s="510"/>
      <c r="GZ64" s="510"/>
      <c r="HA64" s="510"/>
      <c r="HB64" s="510"/>
      <c r="HC64" s="510"/>
      <c r="HD64" s="510"/>
      <c r="HE64" s="510"/>
      <c r="HF64" s="510"/>
      <c r="HG64" s="510"/>
      <c r="HH64" s="510"/>
      <c r="HI64" s="510"/>
      <c r="HJ64" s="510"/>
      <c r="HK64" s="510"/>
      <c r="HL64" s="510"/>
      <c r="HM64" s="510"/>
      <c r="HN64" s="510"/>
      <c r="HO64" s="510"/>
      <c r="HP64" s="510"/>
      <c r="HQ64" s="510"/>
      <c r="HR64" s="510"/>
      <c r="HS64" s="510"/>
      <c r="HT64" s="510"/>
      <c r="HU64" s="510"/>
      <c r="HV64" s="510"/>
      <c r="HW64" s="510"/>
      <c r="HX64" s="510"/>
      <c r="HY64" s="510"/>
      <c r="HZ64" s="510"/>
      <c r="IA64" s="510"/>
      <c r="IB64" s="510"/>
      <c r="IC64" s="510"/>
      <c r="ID64" s="510"/>
      <c r="IE64" s="510"/>
      <c r="IF64" s="510"/>
      <c r="IG64" s="510"/>
      <c r="IH64" s="510"/>
      <c r="II64" s="510"/>
      <c r="IJ64" s="510"/>
      <c r="IK64" s="510"/>
      <c r="IL64" s="510"/>
      <c r="IM64" s="510"/>
      <c r="IN64" s="510"/>
      <c r="IO64" s="510"/>
      <c r="IP64" s="510"/>
      <c r="IQ64" s="510"/>
      <c r="IR64" s="510"/>
      <c r="IS64" s="510"/>
      <c r="IT64" s="510"/>
      <c r="IU64" s="510"/>
      <c r="IV64" s="510"/>
      <c r="IW64" s="510"/>
      <c r="IX64" s="510"/>
      <c r="IY64" s="510"/>
      <c r="IZ64" s="510"/>
      <c r="JA64" s="510"/>
      <c r="JB64" s="510"/>
      <c r="JC64" s="510"/>
      <c r="JD64" s="510"/>
      <c r="JE64" s="510"/>
      <c r="JF64" s="510"/>
      <c r="JG64" s="510"/>
      <c r="JH64" s="510"/>
      <c r="JI64" s="510"/>
      <c r="JJ64" s="510"/>
      <c r="JK64" s="510"/>
      <c r="JL64" s="510"/>
      <c r="JM64" s="510"/>
      <c r="JN64" s="510"/>
      <c r="JO64" s="510"/>
      <c r="JP64" s="510"/>
      <c r="JQ64" s="510"/>
      <c r="JR64" s="510"/>
      <c r="JS64" s="510"/>
      <c r="JT64" s="510"/>
      <c r="JU64" s="510"/>
      <c r="JV64" s="510"/>
      <c r="JW64" s="510"/>
      <c r="JX64" s="510"/>
      <c r="JY64" s="510"/>
      <c r="JZ64" s="510"/>
      <c r="KA64" s="510"/>
      <c r="KB64" s="510"/>
      <c r="KC64" s="510"/>
      <c r="KD64" s="510"/>
      <c r="KE64" s="510"/>
      <c r="KF64" s="510"/>
      <c r="KG64" s="510"/>
      <c r="KH64" s="510"/>
      <c r="KI64" s="510"/>
      <c r="KJ64" s="510"/>
      <c r="KK64" s="510"/>
      <c r="KL64" s="510"/>
      <c r="KM64" s="510"/>
      <c r="KN64" s="510"/>
      <c r="KO64" s="510"/>
      <c r="KP64" s="510"/>
      <c r="KQ64" s="510"/>
      <c r="KR64" s="510"/>
      <c r="KS64" s="510"/>
      <c r="KT64" s="510"/>
      <c r="KU64" s="510"/>
      <c r="KV64" s="510"/>
      <c r="KW64" s="510"/>
      <c r="KX64" s="510"/>
      <c r="KY64" s="510"/>
      <c r="KZ64" s="510"/>
      <c r="LA64" s="510"/>
      <c r="LB64" s="510"/>
      <c r="LC64" s="510"/>
      <c r="LD64" s="510"/>
      <c r="LE64" s="510"/>
      <c r="LF64" s="510"/>
      <c r="LG64" s="510"/>
      <c r="LH64" s="510"/>
      <c r="LI64" s="510"/>
      <c r="LJ64" s="510"/>
      <c r="LK64" s="510"/>
      <c r="LL64" s="510"/>
      <c r="LM64" s="510"/>
      <c r="LN64" s="510"/>
      <c r="LO64" s="510"/>
      <c r="LP64" s="510"/>
      <c r="LQ64" s="510"/>
      <c r="LR64" s="510"/>
      <c r="LS64" s="510"/>
      <c r="LT64" s="510"/>
      <c r="LU64" s="510"/>
      <c r="LV64" s="510"/>
      <c r="LW64" s="510"/>
      <c r="LX64" s="510"/>
      <c r="LY64" s="510"/>
      <c r="LZ64" s="510"/>
      <c r="MA64" s="510"/>
      <c r="MB64" s="510"/>
      <c r="MC64" s="510"/>
      <c r="MD64" s="510"/>
      <c r="ME64" s="510"/>
      <c r="MF64" s="510"/>
      <c r="MG64" s="510"/>
      <c r="MH64" s="510"/>
      <c r="MI64" s="510"/>
      <c r="MJ64" s="510"/>
      <c r="MK64" s="510"/>
      <c r="ML64" s="510"/>
      <c r="MM64" s="510"/>
      <c r="MN64" s="510"/>
      <c r="MO64" s="510"/>
      <c r="MP64" s="510"/>
      <c r="MQ64" s="510"/>
      <c r="MR64" s="510"/>
      <c r="MS64" s="510"/>
      <c r="MT64" s="510"/>
      <c r="MU64" s="510"/>
      <c r="MV64" s="510"/>
      <c r="MW64" s="510"/>
      <c r="MX64" s="510"/>
      <c r="MY64" s="510"/>
      <c r="MZ64" s="510"/>
      <c r="NA64" s="510"/>
      <c r="NB64" s="510"/>
      <c r="NC64" s="510"/>
      <c r="ND64" s="510"/>
      <c r="NE64" s="510"/>
      <c r="NF64" s="510"/>
      <c r="NG64" s="510"/>
      <c r="NH64" s="510"/>
      <c r="NI64" s="510"/>
      <c r="NJ64" s="510"/>
      <c r="NK64" s="510"/>
      <c r="NL64" s="510"/>
      <c r="NM64" s="510"/>
      <c r="NN64" s="510"/>
      <c r="NO64" s="510"/>
      <c r="NP64" s="510"/>
      <c r="NQ64" s="510"/>
      <c r="NR64" s="510"/>
      <c r="NS64" s="510"/>
      <c r="NT64" s="510"/>
      <c r="NU64" s="510"/>
      <c r="NV64" s="510"/>
      <c r="NW64" s="510"/>
      <c r="NX64" s="510"/>
      <c r="NY64" s="510"/>
      <c r="NZ64" s="510"/>
      <c r="OA64" s="510"/>
      <c r="OB64" s="510"/>
      <c r="OC64" s="510"/>
      <c r="OD64" s="510"/>
      <c r="OE64" s="510"/>
      <c r="OF64" s="510"/>
      <c r="OG64" s="510"/>
      <c r="OH64" s="510"/>
      <c r="OI64" s="510"/>
      <c r="OJ64" s="510"/>
      <c r="OK64" s="510"/>
      <c r="OL64" s="510"/>
      <c r="OM64" s="510"/>
      <c r="ON64" s="510"/>
      <c r="OO64" s="510"/>
      <c r="OP64" s="510"/>
      <c r="OQ64" s="510"/>
      <c r="OR64" s="510"/>
      <c r="OS64" s="510"/>
      <c r="OT64" s="510"/>
      <c r="OU64" s="510"/>
      <c r="OV64" s="510"/>
      <c r="OW64" s="510"/>
      <c r="OX64" s="510"/>
      <c r="OY64" s="510"/>
      <c r="OZ64" s="510"/>
      <c r="PA64" s="510"/>
      <c r="PB64" s="510"/>
      <c r="PC64" s="510"/>
      <c r="PD64" s="510"/>
      <c r="PE64" s="510"/>
      <c r="PF64" s="510"/>
      <c r="PG64" s="510"/>
      <c r="PH64" s="510"/>
      <c r="PI64" s="510"/>
      <c r="PJ64" s="510"/>
      <c r="PK64" s="510"/>
      <c r="PL64" s="510"/>
      <c r="PM64" s="510"/>
      <c r="PN64" s="510"/>
      <c r="PO64" s="510"/>
      <c r="PP64" s="510"/>
      <c r="PQ64" s="510"/>
      <c r="PR64" s="510"/>
      <c r="PS64" s="510"/>
      <c r="PT64" s="510"/>
      <c r="PU64" s="510"/>
      <c r="PV64" s="510"/>
      <c r="PW64" s="510"/>
      <c r="PX64" s="510"/>
      <c r="PY64" s="510"/>
      <c r="PZ64" s="510"/>
      <c r="QA64" s="510"/>
      <c r="QB64" s="510"/>
      <c r="QC64" s="510"/>
      <c r="QD64" s="510"/>
      <c r="QE64" s="510"/>
      <c r="QF64" s="510"/>
      <c r="QG64" s="510"/>
      <c r="QH64" s="510"/>
      <c r="QI64" s="510"/>
      <c r="QJ64" s="510"/>
      <c r="QK64" s="510"/>
      <c r="QL64" s="510"/>
      <c r="QM64" s="510"/>
      <c r="QN64" s="510"/>
      <c r="QO64" s="510"/>
      <c r="QP64" s="510"/>
      <c r="QQ64" s="510"/>
      <c r="QR64" s="510"/>
      <c r="QS64" s="510"/>
      <c r="QT64" s="510"/>
      <c r="QU64" s="510"/>
      <c r="QV64" s="510"/>
      <c r="QW64" s="510"/>
      <c r="QX64" s="510"/>
      <c r="QY64" s="510"/>
      <c r="QZ64" s="510"/>
      <c r="RA64" s="510"/>
      <c r="RB64" s="510"/>
      <c r="RC64" s="510"/>
      <c r="RD64" s="510"/>
      <c r="RE64" s="510"/>
      <c r="RF64" s="510"/>
      <c r="RG64" s="510"/>
      <c r="RH64" s="510"/>
      <c r="RI64" s="510"/>
      <c r="RJ64" s="510"/>
      <c r="RK64" s="510"/>
      <c r="RL64" s="510"/>
      <c r="RM64" s="510"/>
      <c r="RN64" s="510"/>
      <c r="RO64" s="510"/>
      <c r="RP64" s="510"/>
      <c r="RQ64" s="510"/>
      <c r="RR64" s="510"/>
      <c r="RS64" s="510"/>
      <c r="RT64" s="510"/>
      <c r="RU64" s="510"/>
      <c r="RV64" s="510"/>
      <c r="RW64" s="510"/>
      <c r="RX64" s="510"/>
      <c r="RY64" s="510"/>
      <c r="RZ64" s="510"/>
      <c r="SA64" s="510"/>
      <c r="SB64" s="510"/>
      <c r="SC64" s="510"/>
      <c r="SD64" s="510"/>
      <c r="SE64" s="510"/>
      <c r="SF64" s="510"/>
      <c r="SG64" s="510"/>
      <c r="SH64" s="510"/>
      <c r="SI64" s="510"/>
      <c r="SJ64" s="510"/>
      <c r="SK64" s="510"/>
      <c r="SL64" s="510"/>
      <c r="SM64" s="510"/>
      <c r="SN64" s="510"/>
      <c r="SO64" s="510"/>
      <c r="SP64" s="510"/>
      <c r="SQ64" s="510"/>
      <c r="SR64" s="510"/>
      <c r="SS64" s="510"/>
      <c r="ST64" s="510"/>
      <c r="SU64" s="510"/>
      <c r="SV64" s="510"/>
      <c r="SW64" s="510"/>
      <c r="SX64" s="510"/>
      <c r="SY64" s="510"/>
      <c r="SZ64" s="510"/>
      <c r="TA64" s="510"/>
      <c r="TB64" s="510"/>
      <c r="TC64" s="510"/>
      <c r="TD64" s="510"/>
      <c r="TE64" s="510"/>
      <c r="TF64" s="510"/>
      <c r="TG64" s="510"/>
      <c r="TH64" s="510"/>
      <c r="TI64" s="510"/>
      <c r="TJ64" s="510"/>
      <c r="TK64" s="510"/>
      <c r="TL64" s="510"/>
      <c r="TM64" s="510"/>
      <c r="TN64" s="510"/>
      <c r="TO64" s="510"/>
      <c r="TP64" s="510"/>
      <c r="TQ64" s="510"/>
      <c r="TR64" s="510"/>
      <c r="TS64" s="510"/>
      <c r="TT64" s="510"/>
      <c r="TU64" s="510"/>
      <c r="TV64" s="510"/>
      <c r="TW64" s="510"/>
      <c r="TX64" s="510"/>
      <c r="TY64" s="510"/>
      <c r="TZ64" s="510"/>
      <c r="UA64" s="510"/>
      <c r="UB64" s="510"/>
      <c r="UC64" s="510"/>
      <c r="UD64" s="510"/>
      <c r="UE64" s="510"/>
      <c r="UF64" s="510"/>
      <c r="UG64" s="510"/>
      <c r="UH64" s="510"/>
      <c r="UI64" s="510"/>
      <c r="UJ64" s="510"/>
      <c r="UK64" s="510"/>
      <c r="UL64" s="510"/>
      <c r="UM64" s="510"/>
      <c r="UN64" s="510"/>
      <c r="UO64" s="510"/>
      <c r="UP64" s="510"/>
      <c r="UQ64" s="510"/>
      <c r="UR64" s="510"/>
      <c r="US64" s="510"/>
      <c r="UT64" s="510"/>
      <c r="UU64" s="510"/>
      <c r="UV64" s="510"/>
      <c r="UW64" s="510"/>
      <c r="UX64" s="510"/>
      <c r="UY64" s="510"/>
      <c r="UZ64" s="510"/>
      <c r="VA64" s="510"/>
      <c r="VB64" s="510"/>
      <c r="VC64" s="510"/>
      <c r="VD64" s="510"/>
      <c r="VE64" s="510"/>
      <c r="VF64" s="510"/>
      <c r="VG64" s="510"/>
      <c r="VH64" s="510"/>
      <c r="VI64" s="510"/>
      <c r="VJ64" s="510"/>
      <c r="VK64" s="510"/>
      <c r="VL64" s="510"/>
      <c r="VM64" s="510"/>
      <c r="VN64" s="510"/>
      <c r="VO64" s="510"/>
      <c r="VP64" s="510"/>
      <c r="VQ64" s="510"/>
      <c r="VR64" s="510"/>
      <c r="VS64" s="510"/>
      <c r="VT64" s="510"/>
      <c r="VU64" s="510"/>
      <c r="VV64" s="510"/>
      <c r="VW64" s="510"/>
      <c r="VX64" s="510"/>
      <c r="VY64" s="510"/>
      <c r="VZ64" s="510"/>
      <c r="WA64" s="510"/>
      <c r="WB64" s="510"/>
      <c r="WC64" s="510"/>
      <c r="WD64" s="510"/>
      <c r="WE64" s="510"/>
      <c r="WF64" s="510"/>
      <c r="WG64" s="510"/>
      <c r="WH64" s="510"/>
      <c r="WI64" s="510"/>
      <c r="WJ64" s="510"/>
      <c r="WK64" s="510"/>
      <c r="WL64" s="510"/>
      <c r="WM64" s="510"/>
      <c r="WN64" s="510"/>
      <c r="WO64" s="510"/>
      <c r="WP64" s="510"/>
      <c r="WQ64" s="510"/>
      <c r="WR64" s="510"/>
      <c r="WS64" s="510"/>
      <c r="WT64" s="510"/>
      <c r="WU64" s="510"/>
      <c r="WV64" s="510"/>
      <c r="WW64" s="510"/>
      <c r="WX64" s="510"/>
      <c r="WY64" s="510"/>
      <c r="WZ64" s="510"/>
      <c r="XA64" s="510"/>
      <c r="XB64" s="510"/>
      <c r="XC64" s="510"/>
      <c r="XD64" s="510"/>
      <c r="XE64" s="510"/>
      <c r="XF64" s="510"/>
      <c r="XG64" s="510"/>
      <c r="XH64" s="510"/>
      <c r="XI64" s="510"/>
      <c r="XJ64" s="510"/>
      <c r="XK64" s="510"/>
      <c r="XL64" s="510"/>
      <c r="XM64" s="510"/>
      <c r="XN64" s="510"/>
      <c r="XO64" s="510"/>
      <c r="XP64" s="510"/>
      <c r="XQ64" s="510"/>
      <c r="XR64" s="510"/>
      <c r="XS64" s="510"/>
      <c r="XT64" s="510"/>
      <c r="XU64" s="510"/>
      <c r="XV64" s="510"/>
      <c r="XW64" s="510"/>
      <c r="XX64" s="510"/>
      <c r="XY64" s="510"/>
      <c r="XZ64" s="510"/>
      <c r="YA64" s="510"/>
      <c r="YB64" s="510"/>
      <c r="YC64" s="510"/>
      <c r="YD64" s="510"/>
      <c r="YE64" s="510"/>
      <c r="YF64" s="510"/>
      <c r="YG64" s="510"/>
      <c r="YH64" s="510"/>
      <c r="YI64" s="510"/>
      <c r="YJ64" s="510"/>
      <c r="YK64" s="510"/>
      <c r="YL64" s="510"/>
      <c r="YM64" s="510"/>
      <c r="YN64" s="510"/>
      <c r="YO64" s="510"/>
      <c r="YP64" s="510"/>
      <c r="YQ64" s="510"/>
      <c r="YR64" s="510"/>
      <c r="YS64" s="510"/>
      <c r="YT64" s="510"/>
      <c r="YU64" s="510"/>
      <c r="YV64" s="510"/>
      <c r="YW64" s="510"/>
      <c r="YX64" s="510"/>
      <c r="YY64" s="510"/>
      <c r="YZ64" s="510"/>
      <c r="ZA64" s="510"/>
      <c r="ZB64" s="510"/>
      <c r="ZC64" s="510"/>
      <c r="ZD64" s="510"/>
      <c r="ZE64" s="510"/>
      <c r="ZF64" s="510"/>
      <c r="ZG64" s="510"/>
      <c r="ZH64" s="510"/>
      <c r="ZI64" s="510"/>
      <c r="ZJ64" s="510"/>
      <c r="ZK64" s="510"/>
      <c r="ZL64" s="510"/>
      <c r="ZM64" s="510"/>
      <c r="ZN64" s="510"/>
      <c r="ZO64" s="510"/>
      <c r="ZP64" s="510"/>
      <c r="ZQ64" s="510"/>
      <c r="ZR64" s="510"/>
      <c r="ZS64" s="510"/>
      <c r="ZT64" s="510"/>
      <c r="ZU64" s="510"/>
      <c r="ZV64" s="510"/>
      <c r="ZW64" s="510"/>
      <c r="ZX64" s="510"/>
      <c r="ZY64" s="510"/>
      <c r="ZZ64" s="510"/>
      <c r="AAA64" s="510"/>
      <c r="AAB64" s="510"/>
      <c r="AAC64" s="510"/>
      <c r="AAD64" s="510"/>
      <c r="AAE64" s="510"/>
      <c r="AAF64" s="510"/>
      <c r="AAG64" s="510"/>
      <c r="AAH64" s="510"/>
      <c r="AAI64" s="510"/>
      <c r="AAJ64" s="510"/>
      <c r="AAK64" s="510"/>
      <c r="AAL64" s="510"/>
      <c r="AAM64" s="510"/>
      <c r="AAN64" s="510"/>
      <c r="AAO64" s="510"/>
      <c r="AAP64" s="510"/>
      <c r="AAQ64" s="510"/>
      <c r="AAR64" s="510"/>
      <c r="AAS64" s="510"/>
      <c r="AAT64" s="510"/>
      <c r="AAU64" s="510"/>
      <c r="AAV64" s="510"/>
      <c r="AAW64" s="510"/>
      <c r="AAX64" s="510"/>
      <c r="AAY64" s="510"/>
      <c r="AAZ64" s="510"/>
      <c r="ABA64" s="510"/>
      <c r="ABB64" s="510"/>
      <c r="ABC64" s="510"/>
      <c r="ABD64" s="510"/>
      <c r="ABE64" s="510"/>
      <c r="ABF64" s="510"/>
      <c r="ABG64" s="510"/>
      <c r="ABH64" s="510"/>
      <c r="ABI64" s="510"/>
      <c r="ABJ64" s="510"/>
      <c r="ABK64" s="510"/>
      <c r="ABL64" s="510"/>
      <c r="ABM64" s="510"/>
      <c r="ABN64" s="510"/>
      <c r="ABO64" s="510"/>
      <c r="ABP64" s="510"/>
      <c r="ABQ64" s="510"/>
      <c r="ABR64" s="510"/>
      <c r="ABS64" s="510"/>
      <c r="ABT64" s="510"/>
      <c r="ABU64" s="510"/>
      <c r="ABV64" s="510"/>
      <c r="ABW64" s="510"/>
      <c r="ABX64" s="510"/>
      <c r="ABY64" s="510"/>
      <c r="ABZ64" s="510"/>
      <c r="ACA64" s="510"/>
      <c r="ACB64" s="510"/>
      <c r="ACC64" s="510"/>
      <c r="ACD64" s="510"/>
      <c r="ACE64" s="510"/>
      <c r="ACF64" s="510"/>
      <c r="ACG64" s="510"/>
      <c r="ACH64" s="510"/>
      <c r="ACI64" s="510"/>
      <c r="ACJ64" s="510"/>
      <c r="ACK64" s="510"/>
      <c r="ACL64" s="510"/>
      <c r="ACM64" s="510"/>
      <c r="ACN64" s="510"/>
      <c r="ACO64" s="510"/>
      <c r="ACP64" s="510"/>
      <c r="ACQ64" s="510"/>
      <c r="ACR64" s="510"/>
      <c r="ACS64" s="510"/>
      <c r="ACT64" s="510"/>
      <c r="ACU64" s="510"/>
      <c r="ACV64" s="510"/>
      <c r="ACW64" s="510"/>
      <c r="ACX64" s="510"/>
      <c r="ACY64" s="510"/>
      <c r="ACZ64" s="510"/>
      <c r="ADA64" s="510"/>
      <c r="ADB64" s="510"/>
      <c r="ADC64" s="510"/>
      <c r="ADD64" s="510"/>
      <c r="ADE64" s="510"/>
      <c r="ADF64" s="510"/>
      <c r="ADG64" s="510"/>
      <c r="ADH64" s="510"/>
      <c r="ADI64" s="510"/>
      <c r="ADJ64" s="510"/>
      <c r="ADK64" s="510"/>
      <c r="ADL64" s="510"/>
      <c r="ADM64" s="510"/>
      <c r="ADN64" s="510"/>
      <c r="ADO64" s="510"/>
      <c r="ADP64" s="510"/>
      <c r="ADQ64" s="510"/>
      <c r="ADR64" s="510"/>
      <c r="ADS64" s="510"/>
      <c r="ADT64" s="510"/>
      <c r="ADU64" s="510"/>
      <c r="ADV64" s="510"/>
      <c r="ADW64" s="510"/>
      <c r="ADX64" s="510"/>
      <c r="ADY64" s="510"/>
      <c r="ADZ64" s="510"/>
      <c r="AEA64" s="510"/>
      <c r="AEB64" s="510"/>
      <c r="AEC64" s="510"/>
      <c r="AED64" s="510"/>
      <c r="AEE64" s="510"/>
      <c r="AEF64" s="510"/>
      <c r="AEG64" s="510"/>
      <c r="AEH64" s="510"/>
      <c r="AEI64" s="510"/>
      <c r="AEJ64" s="510"/>
      <c r="AEK64" s="510"/>
      <c r="AEL64" s="510"/>
      <c r="AEM64" s="510"/>
      <c r="AEN64" s="510"/>
      <c r="AEO64" s="510"/>
      <c r="AEP64" s="510"/>
      <c r="AEQ64" s="510"/>
      <c r="AER64" s="510"/>
      <c r="AES64" s="510"/>
      <c r="AET64" s="510"/>
      <c r="AEU64" s="510"/>
      <c r="AEV64" s="510"/>
      <c r="AEW64" s="510"/>
      <c r="AEX64" s="510"/>
      <c r="AEY64" s="510"/>
      <c r="AEZ64" s="510"/>
      <c r="AFA64" s="510"/>
      <c r="AFB64" s="510"/>
      <c r="AFC64" s="510"/>
      <c r="AFD64" s="510"/>
      <c r="AFE64" s="510"/>
      <c r="AFF64" s="510"/>
      <c r="AFG64" s="510"/>
      <c r="AFH64" s="510"/>
      <c r="AFI64" s="510"/>
      <c r="AFJ64" s="510"/>
      <c r="AFK64" s="510"/>
      <c r="AFL64" s="510"/>
      <c r="AFM64" s="510"/>
      <c r="AFN64" s="510"/>
      <c r="AFO64" s="510"/>
      <c r="AFP64" s="510"/>
      <c r="AFQ64" s="510"/>
      <c r="AFR64" s="510"/>
      <c r="AFS64" s="510"/>
      <c r="AFT64" s="510"/>
      <c r="AFU64" s="510"/>
      <c r="AFV64" s="510"/>
      <c r="AFW64" s="510"/>
      <c r="AFX64" s="510"/>
      <c r="AFY64" s="510"/>
      <c r="AFZ64" s="510"/>
      <c r="AGA64" s="510"/>
      <c r="AGB64" s="510"/>
      <c r="AGC64" s="510"/>
      <c r="AGD64" s="510"/>
      <c r="AGE64" s="510"/>
      <c r="AGF64" s="510"/>
      <c r="AGG64" s="510"/>
      <c r="AGH64" s="510"/>
      <c r="AGI64" s="510"/>
      <c r="AGJ64" s="510"/>
      <c r="AGK64" s="510"/>
      <c r="AGL64" s="510"/>
      <c r="AGM64" s="510"/>
      <c r="AGN64" s="510"/>
      <c r="AGO64" s="510"/>
      <c r="AGP64" s="510"/>
      <c r="AGQ64" s="510"/>
      <c r="AGR64" s="510"/>
      <c r="AGS64" s="510"/>
      <c r="AGT64" s="510"/>
      <c r="AGU64" s="510"/>
      <c r="AGV64" s="510"/>
      <c r="AGW64" s="510"/>
      <c r="AGX64" s="510"/>
      <c r="AGY64" s="510"/>
      <c r="AGZ64" s="510"/>
      <c r="AHA64" s="510"/>
      <c r="AHB64" s="510"/>
      <c r="AHC64" s="510"/>
      <c r="AHD64" s="510"/>
      <c r="AHE64" s="483">
        <v>0</v>
      </c>
    </row>
    <row r="65" spans="1:889" outlineLevel="1">
      <c r="A65" s="18">
        <f t="shared" si="241"/>
        <v>52</v>
      </c>
      <c r="B65" s="22">
        <f>$A$15</f>
        <v>2</v>
      </c>
      <c r="C65" s="458">
        <f t="shared" ref="C65:C76" si="246">nLevels + IF(ExptNo&gt;=1,$L65*100,0) + IF(ExptNo&gt;=2,$T65*10,0) + IF(ExptNo&gt;=3,$N65*1,0)</f>
        <v>1000</v>
      </c>
      <c r="D65" s="119" t="str">
        <f t="shared" ref="D65:D76" si="247">INDEX(i.Region_Desc,1,$L65)</f>
        <v>GSW</v>
      </c>
      <c r="E65" t="b">
        <v>1</v>
      </c>
      <c r="F65" t="b">
        <v>0</v>
      </c>
      <c r="G65" t="b">
        <f t="shared" ref="G65:G76" si="248">E65</f>
        <v>1</v>
      </c>
      <c r="H65" s="22">
        <v>0</v>
      </c>
      <c r="I65" s="535" cm="1">
        <f t="array" ref="I65">INDEX(I$13:I64,$B65+1,1)</f>
        <v>1</v>
      </c>
      <c r="J65" s="535" cm="1">
        <f t="array" ref="J65">INDEX(J$13:J64,$B65+1,1)</f>
        <v>0</v>
      </c>
      <c r="K65" s="230">
        <f t="shared" ref="K65:K76" si="249">INDEX(IF(IsSequential,_xlfn.SEQUENCE(nLevels,1,K$61,sStep),K$61:K$64),MOD(INT($H65/cStep),nLevels)+1,1)</f>
        <v>0</v>
      </c>
      <c r="L65" s="535" cm="1">
        <f t="array" ref="L65">INDEX(L$13:L64,$B65+1,1)</f>
        <v>2</v>
      </c>
      <c r="M65" s="535" cm="1">
        <f t="array" ref="M65">INDEX(M$13:M64,$B65+1,1)</f>
        <v>0</v>
      </c>
      <c r="N65" s="230">
        <f t="shared" ref="N65:S76" si="250">INDEX(IF(IsSequential,_xlfn.SEQUENCE(nLevels,1,N$61,sStep),N$61:N$64),MOD(INT($H65/cStep),nLevels)+1,1)</f>
        <v>1</v>
      </c>
      <c r="O65" s="230">
        <f t="shared" si="250"/>
        <v>1</v>
      </c>
      <c r="P65" s="230">
        <f t="shared" si="250"/>
        <v>1</v>
      </c>
      <c r="Q65" s="230">
        <f t="shared" si="250"/>
        <v>1</v>
      </c>
      <c r="R65" s="230">
        <f t="shared" si="250"/>
        <v>1</v>
      </c>
      <c r="S65" s="230">
        <f t="shared" si="250"/>
        <v>1</v>
      </c>
      <c r="T65" s="411">
        <f t="shared" ref="T65:U76" si="251">INDEX(i.Breed,$O65,T$6)</f>
        <v>1</v>
      </c>
      <c r="U65" s="411">
        <f t="shared" si="251"/>
        <v>1</v>
      </c>
      <c r="V65" s="411">
        <f t="shared" ref="V65:V76" si="252">INDEX(i.Breed,$O65,V$6)</f>
        <v>2</v>
      </c>
      <c r="W65" s="772" t="b">
        <f t="shared" ref="W65:Y76" si="253">OR(INDEX(i.Breed,$O65,W$6)=0,INDEX(i.Breed,$O65,W$6)=W$7)</f>
        <v>1</v>
      </c>
      <c r="X65" s="772" t="b">
        <f t="shared" si="253"/>
        <v>1</v>
      </c>
      <c r="Y65" s="772" t="b">
        <f t="shared" si="253"/>
        <v>1</v>
      </c>
      <c r="Z65" s="791" t="b" cm="1">
        <f t="array" ref="Z65">INDEX(Z$13:Z64,$B65+1,1)</f>
        <v>0</v>
      </c>
      <c r="AA65" s="411">
        <f t="shared" ref="AA65:AA76" si="254">IF(AND($Z65,$AD65=6),0,$AB65)</f>
        <v>0</v>
      </c>
      <c r="AB65" s="411">
        <f t="shared" ref="AB65:AB76" si="255">IF($AD65=6,6,$AC65)</f>
        <v>0</v>
      </c>
      <c r="AC65" s="230">
        <f t="shared" ref="AC65:AI68" si="256">INDEX(IF(IsSequential,_xlfn.SEQUENCE(nLevels,1,AC$61,sStep),AC$61:AC$64),MOD(INT($H65/cStep),nLevels)+1,1)</f>
        <v>0</v>
      </c>
      <c r="AD65" s="230">
        <f t="shared" si="256"/>
        <v>1</v>
      </c>
      <c r="AE65" s="230">
        <f t="shared" si="256"/>
        <v>0</v>
      </c>
      <c r="AF65" s="230">
        <f t="shared" si="256"/>
        <v>0</v>
      </c>
      <c r="AG65" s="230">
        <f t="shared" si="256"/>
        <v>0</v>
      </c>
      <c r="AH65" s="230">
        <f t="shared" si="256"/>
        <v>0</v>
      </c>
      <c r="AI65" s="230">
        <f t="shared" si="256"/>
        <v>2</v>
      </c>
      <c r="AJ65" s="87">
        <f>INDEX(CHOOSE($N65,DataAutumn!i.AdultDrys,DataWinter!i.AdultDrys,DataSpring!i.AdultDrys),1,$T65)</f>
        <v>1</v>
      </c>
      <c r="AK65" s="230">
        <f t="shared" ref="AK65:AK76" si="257">INDEX(IF(IsSequential,_xlfn.SEQUENCE(nLevels,1,AK$61),AK$61:AK$64),MOD(INT($H65/cStep),nLevels)+1,1)</f>
        <v>2</v>
      </c>
      <c r="AL65" s="535" cm="1">
        <f t="array" ref="AL65">INDEX(AL$13:AL64,$B65+1,1)</f>
        <v>0</v>
      </c>
      <c r="AM65" s="535" cm="1">
        <f t="array" ref="AM65">INDEX(AM$13:AM64,$B65+1,1)</f>
        <v>2</v>
      </c>
      <c r="AN65" s="811" t="b" cm="1">
        <f t="array" ref="AN65">INDEX(AN$13:AN64,$B65+1,1)</f>
        <v>0</v>
      </c>
      <c r="AO65" s="230">
        <f t="shared" ref="AO65:AR76" si="258">INDEX(IF(IsSequential,_xlfn.SEQUENCE(nLevels,1,AO$61),AO$61:AO$64),MOD(INT($H65/cStep),nLevels)+1,1)</f>
        <v>1</v>
      </c>
      <c r="AP65" s="230">
        <f t="shared" si="258"/>
        <v>0</v>
      </c>
      <c r="AQ65" s="230">
        <f t="shared" si="258"/>
        <v>0</v>
      </c>
      <c r="AR65" s="230">
        <f t="shared" si="258"/>
        <v>0</v>
      </c>
      <c r="AS65" s="111"/>
      <c r="AT65" s="111"/>
      <c r="AU65" s="230">
        <f t="shared" ref="AU65:AV76" si="259">INDEX(IF(IsSequential,_xlfn.SEQUENCE(nLevels,1,AU$61,sStep),AU$61:AU$64),MOD(INT($H65/cStep),nLevels)+1,1)</f>
        <v>0</v>
      </c>
      <c r="AV65" s="230">
        <f t="shared" si="259"/>
        <v>0</v>
      </c>
      <c r="AW65" s="111"/>
      <c r="AX65" s="111"/>
      <c r="AY65" s="111"/>
      <c r="AZ65" s="111"/>
      <c r="BA65" s="111"/>
      <c r="BB65" s="111"/>
      <c r="BC65" s="312" t="str">
        <f t="shared" ref="BC65:BC76" si="260">LEFT(BC64,10)     &amp;    TEXT($H65," 00000 ")        &amp;      INDEX(i.ModelStructure,$I65,1)    &amp;" "
&amp; $D65                &amp;    " Past" &amp; TEXT($ZZ65,"??0%;;??0%;    ") &amp; CHOOSE($DT65+1," Fine","  MWM","  SFM","  CFS","  GFS"," Meat"," Wool","  Mat "," 1stC"," Term"," Shed","     ")&amp;IF($DZ65=TRUE,"&amp;BBT","    ")              &amp;      " TOL"&amp;INDEX(i.TOL_Desc,1,$N65)
&amp; " Scan"&amp;$AK65       &amp;    CHOOSE($K65+1," CFS"," GFS"," NFS")
&amp; " RR"&amp;TEXT(SUM($FK65:$FL65),"+00%;-00%;    ;@")    &amp;    " GP"&amp;TEXT($GI65,"?00%")    &amp;    " WP"&amp;TEXT($GF65*$AAX65*$AAZ65,"?00%")       &amp;     " MP"&amp;TEXT($GG65*$AAW65*$AAY65,"?00%")
&amp; " EL"&amp;IF($FG65="-","_Opt",TEXT($FG65,"000%"))      &amp;    " Age"&amp;TEXT(INDEX(i.Age_days,$AD65,1),"000")
&amp; " FlkSt_"&amp;CHOOSE($V65+1,"Opt","Lmb","Hgt")&amp;"_"     &amp;    IF($W65,"4","-")&amp;IF($X65,"5","-")&amp;IF($Y65,"6","-")
&amp; " LWJ"&amp;TEXT($AE65,"0")&amp; " LWCJ"&amp;TEXT($AF65,"0")&amp; " LWCP"&amp;TEXT($AG65,"0")&amp; " LW2tth"&amp;TEXT($AH65,"0")
&amp; " Emptys_"&amp;CHOOSE($AI65,"Free  ","Retain","Sell  ","Single")                         &amp;    " Mdn"&amp;TEXT(IF($AU65&lt;=336,0,$AU65-336),"0")  &amp;       " Adult"&amp;TEXT(IF($AV65&lt;=336,0,$AV65-336),"0")
&amp; " ("&amp;IF(OR($ABN65,AND($ABN65="-",$DM65)),"P","E")   &amp;IF(OR($ABP65,AND($ABP65="-",$DN65)),"T","t")        &amp;     "_F"&amp;IF($ACM65&lt;&gt;FALSE,3,0)+COUNTIF($ACE65:$ACI65,TRUE)+COUNTIF($BX65:$BY65,"&gt;0")&amp;IF($ACK65&lt;&gt;FALSE,3,0)+COUNTIF($BX65:$BY65,"&gt;0")&amp;"N"&amp;IF($ACP65&lt;&gt;"-",$ACP65,IF($HB65&lt;&gt;"-",$HB65,$DR65))&amp;IF($ACQ65&lt;&gt;"-",$ACQ65,IF($HC65&lt;&gt;"-",$HC65,$DS65))&amp;"L"&amp;$ADB65&amp;$ADC65&amp;")"</f>
        <v>TemplateEx 00000 SE GSW Past      SFM     TOLAut Scan2 CFS RR+01% GP100% WP100% MP100% EL_Opt Age213 FlkSt_Hgt_456 LWJ0 LWCJ0 LWCP0 LW2tth0 Emptys_Retain Mdn0 Adult0 (PT_F33N11L11)</v>
      </c>
      <c r="BD65" s="8" t="str">
        <f ca="1">IF(COUNTIF($BC$13:$BC65,$BC65)=1,"-","Dup")</f>
        <v>-</v>
      </c>
      <c r="BE65" s="18"/>
      <c r="BF65" s="535" t="str" cm="1">
        <f t="array" ref="BF65">INDEX(BF$13:BF64,$B65+1,1)</f>
        <v>-</v>
      </c>
      <c r="BG65" s="535" t="str" cm="1">
        <f t="array" ref="BG65">INDEX(BG$13:BG64,$B65+1,1)</f>
        <v>-</v>
      </c>
      <c r="BH65" s="535" t="str" cm="1">
        <f t="array" ref="BH65">INDEX(BH$13:BH64,$B65+1,1)</f>
        <v>-</v>
      </c>
      <c r="BI65" s="535" t="str" cm="1">
        <f t="array" ref="BI65">INDEX(BI$13:BI64,$B65+1,1)</f>
        <v>-</v>
      </c>
      <c r="BJ65" s="535" t="str" cm="1">
        <f t="array" ref="BJ65">INDEX(BJ$13:BJ64,$B65+1,1)</f>
        <v>-</v>
      </c>
      <c r="BK65" s="535" t="str" cm="1">
        <f t="array" ref="BK65">INDEX(BK$13:BK64,$B65+1,1)</f>
        <v>-</v>
      </c>
      <c r="BL65" s="535" t="str" cm="1">
        <f t="array" ref="BL65">INDEX(BL$13:BL64,$B65+1,1)</f>
        <v>-</v>
      </c>
      <c r="BM65" s="535" t="str" cm="1">
        <f t="array" ref="BM65">INDEX(BM$13:BM64,$B65+1,1)</f>
        <v>-</v>
      </c>
      <c r="BN65" s="535" t="str" cm="1">
        <f t="array" ref="BN65">INDEX(BN$13:BN64,$B65+1,1)</f>
        <v>-</v>
      </c>
      <c r="BO65" s="18"/>
      <c r="BP65" s="411" t="b">
        <f t="shared" ref="BP65:CC76" si="261">INDEX(i.model_structure,$I65,BP$6)</f>
        <v>1</v>
      </c>
      <c r="BQ65" s="411" t="str">
        <f t="shared" si="261"/>
        <v>-</v>
      </c>
      <c r="BR65" s="411" t="b">
        <f t="shared" si="261"/>
        <v>0</v>
      </c>
      <c r="BS65" s="411" t="str">
        <f t="shared" si="261"/>
        <v>-</v>
      </c>
      <c r="BT65" s="411" t="str">
        <f t="shared" si="261"/>
        <v>-</v>
      </c>
      <c r="BU65" s="411" t="str">
        <f t="shared" si="261"/>
        <v>-</v>
      </c>
      <c r="BV65" s="411" t="str">
        <f t="shared" si="261"/>
        <v>-</v>
      </c>
      <c r="BW65" s="411" t="str">
        <f t="shared" si="261"/>
        <v>-</v>
      </c>
      <c r="BX65" s="411" t="str">
        <f t="shared" si="261"/>
        <v>-</v>
      </c>
      <c r="BY65" s="411" t="str">
        <f t="shared" si="261"/>
        <v>-</v>
      </c>
      <c r="BZ65" s="411" t="str">
        <f t="shared" si="261"/>
        <v>-</v>
      </c>
      <c r="CA65" s="411" t="str">
        <f t="shared" si="261"/>
        <v>-</v>
      </c>
      <c r="CB65" s="411" t="b">
        <f t="shared" si="261"/>
        <v>0</v>
      </c>
      <c r="CC65" s="87">
        <f t="shared" si="261"/>
        <v>0</v>
      </c>
      <c r="CD65" s="535" t="str" cm="1">
        <f t="array" ref="CD65">INDEX(CD$13:CD64,$B65+1,1)</f>
        <v>-</v>
      </c>
      <c r="CE65" s="535" t="str" cm="1">
        <f t="array" ref="CE65">INDEX(CE$13:CE64,$B65+1,1)</f>
        <v>-</v>
      </c>
      <c r="CF65" s="22" t="s">
        <v>30</v>
      </c>
      <c r="CG65" s="535" t="b" cm="1">
        <f t="array" ref="CG65">INDEX(CG$13:CG64,$B65+1,1)</f>
        <v>1</v>
      </c>
      <c r="CH65" s="535" t="str" cm="1">
        <f t="array" ref="CH65">INDEX(CH$13:CH64,$B65+1,1)</f>
        <v>-</v>
      </c>
      <c r="CI65" s="535" t="str" cm="1">
        <f t="array" ref="CI65">INDEX(CI$13:CI64,$B65+1,1)</f>
        <v>-</v>
      </c>
      <c r="CJ65" s="535" t="str" cm="1">
        <f t="array" ref="CJ65">INDEX(CJ$13:CJ64,$B65+1,1)</f>
        <v>-</v>
      </c>
      <c r="CK65" s="18"/>
      <c r="CL65" s="535" t="str" cm="1">
        <f t="array" ref="CL65">INDEX(CL$13:CL64,$B65+1,1)</f>
        <v>-</v>
      </c>
      <c r="CM65" s="535" t="str" cm="1">
        <f t="array" ref="CM65">INDEX(CM$13:CM64,$B65+1,1)</f>
        <v>-</v>
      </c>
      <c r="CN65" s="411" t="str">
        <f t="shared" ref="CN65:CN76" ca="1" si="262">IF($T65&lt;&gt;4,OFFSET(CN$13,$B65,0),1)</f>
        <v>-</v>
      </c>
      <c r="CO65" s="411">
        <f t="shared" ref="CO65:CP76" si="263">$K65</f>
        <v>0</v>
      </c>
      <c r="CP65" s="411">
        <f t="shared" si="263"/>
        <v>0</v>
      </c>
      <c r="CQ65" s="535" t="str" cm="1">
        <f t="array" ref="CQ65">INDEX(CQ$13:CQ64,$B65+1,1)</f>
        <v>-</v>
      </c>
      <c r="CR65" s="535" t="str" cm="1">
        <f t="array" ref="CR65">INDEX(CR$13:CR64,$B65+1,1)</f>
        <v>-</v>
      </c>
      <c r="CS65" s="535" t="str" cm="1">
        <f t="array" ref="CS65">INDEX(CS$13:CS64,$B65+1,1)</f>
        <v>-</v>
      </c>
      <c r="CT65" s="535" t="str" cm="1">
        <f t="array" ref="CT65">INDEX(CT$13:CT64,$B65+1,1)</f>
        <v>-</v>
      </c>
      <c r="CU65" s="411" t="str">
        <f t="shared" ref="CU65:CU76" ca="1" si="264">IF($T65&lt;&gt;4,OFFSET(CU$13,$B65,0),1)</f>
        <v>-</v>
      </c>
      <c r="CV65" s="411">
        <f t="shared" ref="CV65:CW76" si="265">$K65</f>
        <v>0</v>
      </c>
      <c r="CW65" s="411">
        <f t="shared" si="265"/>
        <v>0</v>
      </c>
      <c r="CX65" s="535" t="str" cm="1">
        <f t="array" ref="CX65">INDEX(CX$13:CX64,$B65+1,1)</f>
        <v>-</v>
      </c>
      <c r="CY65" s="535" t="str" cm="1">
        <f t="array" ref="CY65">INDEX(CY$13:CY64,$B65+1,1)</f>
        <v>-</v>
      </c>
      <c r="CZ65" s="411" t="str">
        <f t="shared" ref="CZ65:CZ76" ca="1" si="266">IF($T65&lt;&gt;4,OFFSET(CZ$13,$B65,0),1)</f>
        <v>-</v>
      </c>
      <c r="DA65" s="411">
        <f t="shared" ref="DA65:DA76" si="267">$K65</f>
        <v>0</v>
      </c>
      <c r="DB65" s="535" t="str" cm="1">
        <f t="array" ref="DB65">INDEX(DB$13:DB64,$B65+1,1)</f>
        <v>-</v>
      </c>
      <c r="DC65" s="535" t="str" cm="1">
        <f t="array" ref="DC65">INDEX(DC$13:DC64,$B65+1,1)</f>
        <v>-</v>
      </c>
      <c r="DD65" s="411">
        <f t="shared" ref="DD65:DD76" si="268">$K65</f>
        <v>0</v>
      </c>
      <c r="DE65" s="535" t="str" cm="1">
        <f t="array" ref="DE65">INDEX(DE$13:DE64,$B65+1,1)</f>
        <v>-</v>
      </c>
      <c r="DF65" s="535" t="str" cm="1">
        <f t="array" ref="DF65">INDEX(DF$13:DF64,$B65+1,1)</f>
        <v>-</v>
      </c>
      <c r="DG65" s="411" t="str">
        <f t="shared" ref="DG65:DG76" ca="1" si="269">IF($T65&lt;&gt;4,OFFSET(DG$13,$B65,0),1)</f>
        <v>-</v>
      </c>
      <c r="DH65" s="411">
        <f t="shared" ref="DH65:DI76" si="270">$K65</f>
        <v>0</v>
      </c>
      <c r="DI65" s="411">
        <f t="shared" si="270"/>
        <v>0</v>
      </c>
      <c r="DJ65" s="535" cm="1">
        <f t="array" ref="DJ65">INDEX(DJ$13:DJ64,$B65+1,1)</f>
        <v>720</v>
      </c>
      <c r="DK65" s="535" cm="1">
        <f t="array" ref="DK65">INDEX(DK$13:DK64,$B65+1,1)</f>
        <v>720</v>
      </c>
      <c r="DL65" s="18"/>
      <c r="DM65" s="22" t="b">
        <v>1</v>
      </c>
      <c r="DN65" s="535" t="b" cm="1">
        <f t="array" ref="DN65">INDEX(DN$13:DN64,$B65+1,1)</f>
        <v>1</v>
      </c>
      <c r="DO65" s="535" t="b" cm="1">
        <f t="array" ref="DO65">INDEX(DO$13:DO64,$B65+1,1)</f>
        <v>1</v>
      </c>
      <c r="DP65" s="87">
        <f>IF($DM65=TRUE,0,"-")</f>
        <v>0</v>
      </c>
      <c r="DQ65" s="799" cm="1">
        <f t="array" ref="DQ65">VALUE(IFERROR(VALUE($K65),0) &amp; _xlfn.SWITCH($CF65,"-",4,$CF65) &amp; $L65 &amp; $T65 &amp; "00" &amp; $N65 &amp; $AK65 &amp; $R65 &amp; _xlfn.SWITCH($AM65,3,1,$AM65) &amp; _xlfn.SWITCH($M65,4,0,$M65) &amp; _xlfn.SWITCH($AD65,6,1,$AD65))</f>
        <v>42100121201</v>
      </c>
      <c r="DR65" s="535" cm="1">
        <f t="array" ref="DR65">INDEX(DR$13:DR64,$B65+1,1)</f>
        <v>1</v>
      </c>
      <c r="DS65" s="535" cm="1">
        <f t="array" ref="DS65">INDEX(DS$13:DS64,$B65+1,1)</f>
        <v>1</v>
      </c>
      <c r="DT65" s="411">
        <f t="shared" ref="DT65:DY76" si="271">INDEX(i.Genotype,$U65,DT$6)</f>
        <v>2</v>
      </c>
      <c r="DU65" s="411" t="str">
        <f t="shared" si="271"/>
        <v>-</v>
      </c>
      <c r="DV65" s="411" t="str">
        <f t="shared" si="271"/>
        <v>-</v>
      </c>
      <c r="DW65" s="411" t="str">
        <f t="shared" si="271"/>
        <v>-</v>
      </c>
      <c r="DX65" s="411" t="str">
        <f t="shared" si="271"/>
        <v>-</v>
      </c>
      <c r="DY65" s="411" t="str">
        <f t="shared" si="271"/>
        <v>-</v>
      </c>
      <c r="DZ65" s="411" t="b">
        <f t="shared" ref="DZ65:DZ76" si="272">INDEX(i.Breed,$T65,DZ$6)</f>
        <v>0</v>
      </c>
      <c r="EA65" s="411" t="str">
        <f t="shared" ref="EA65:EI76" si="273">INDEX(i.Breed,$O65,EA$6)</f>
        <v>-</v>
      </c>
      <c r="EB65" s="411" t="str">
        <f t="shared" si="273"/>
        <v>-</v>
      </c>
      <c r="EC65" s="411" t="str">
        <f t="shared" si="273"/>
        <v>-</v>
      </c>
      <c r="ED65" s="411" t="str">
        <f t="shared" si="273"/>
        <v>-</v>
      </c>
      <c r="EE65" s="411">
        <f t="shared" si="273"/>
        <v>500</v>
      </c>
      <c r="EF65" s="411">
        <f t="shared" si="273"/>
        <v>500</v>
      </c>
      <c r="EG65" s="411" t="str">
        <f t="shared" si="273"/>
        <v>-</v>
      </c>
      <c r="EH65" s="411" t="str">
        <f t="shared" si="273"/>
        <v>-</v>
      </c>
      <c r="EI65" s="411" t="str">
        <f t="shared" si="273"/>
        <v>-</v>
      </c>
      <c r="EJ65" s="535" cm="1">
        <f t="array" ref="EJ65">INDEX(EJ$13:EJ64,$B65+1,1)</f>
        <v>0</v>
      </c>
      <c r="EK65" s="535" cm="1">
        <f t="array" ref="EK65">INDEX(EK$13:EK64,$B65+1,1)</f>
        <v>999999</v>
      </c>
      <c r="EL65" s="535" cm="1">
        <f t="array" ref="EL65">INDEX(EL$13:EL64,$B65+1,1)</f>
        <v>999999</v>
      </c>
      <c r="EM65" s="535" cm="1">
        <f t="array" ref="EM65">INDEX(EM$13:EM64,$B65+1,1)</f>
        <v>999999</v>
      </c>
      <c r="EN65" s="535" cm="1">
        <f t="array" ref="EN65">INDEX(EN$13:EN64,$B65+1,1)</f>
        <v>999999</v>
      </c>
      <c r="EO65" s="535" cm="1">
        <f t="array" ref="EO65">INDEX(EO$13:EO64,$B65+1,1)</f>
        <v>999999</v>
      </c>
      <c r="EP65" s="535" cm="1">
        <f t="array" ref="EP65">INDEX(EP$13:EP64,$B65+1,1)</f>
        <v>999999</v>
      </c>
      <c r="EQ65" s="535" cm="1">
        <f t="array" ref="EQ65">INDEX(EQ$13:EQ64,$B65+1,1)</f>
        <v>999999</v>
      </c>
      <c r="ER65" s="535" cm="1">
        <f t="array" ref="ER65">INDEX(ER$13:ER64,$B65+1,1)</f>
        <v>999999</v>
      </c>
      <c r="ES65" s="535" cm="1">
        <f t="array" ref="ES65">INDEX(ES$13:ES64,$B65+1,1)</f>
        <v>999999</v>
      </c>
      <c r="ET65" s="535" cm="1">
        <f t="array" ref="ET65">INDEX(ET$13:ET64,$B65+1,1)</f>
        <v>999999</v>
      </c>
      <c r="EU65" s="535" cm="1">
        <f t="array" ref="EU65">INDEX(EU$13:EU64,$B65+1,1)</f>
        <v>999999</v>
      </c>
      <c r="EV65" s="535" cm="1">
        <f t="array" ref="EV65">INDEX(EV$13:EV64,$B65+1,1)</f>
        <v>999999</v>
      </c>
      <c r="EW65" s="777">
        <f t="shared" ref="EW65:EY76" si="274">IF(OR($V65=0,$V65=EW$6),999999,0)</f>
        <v>0</v>
      </c>
      <c r="EX65" s="777">
        <f t="shared" si="274"/>
        <v>0</v>
      </c>
      <c r="EY65" s="777">
        <f t="shared" si="274"/>
        <v>999999</v>
      </c>
      <c r="EZ65" s="795" t="str">
        <f>IF(OR($AI65=1,$AI65&gt;=EZ$6),999999,"-")</f>
        <v>-</v>
      </c>
      <c r="FA65" s="795" t="str">
        <f t="shared" ref="FA65:FA76" si="275">IF(OR($AI65=1,$AI65&gt;=FA$6),999999,"-")</f>
        <v>-</v>
      </c>
      <c r="FB65" s="796">
        <f t="shared" ref="FB65:FB76" si="276">IF(OR($AB65=6,$GD65&lt;2),FB$13,INDEX(i.dryman,($AJ65-1)*4+$AI65,FB$6))</f>
        <v>999999</v>
      </c>
      <c r="FC65" s="797" t="str">
        <f>IF(FB65=0,999999,"-")</f>
        <v>-</v>
      </c>
      <c r="FD65" s="776">
        <f t="shared" ref="FD65:FD76" si="277">IF($W65,999999,0)</f>
        <v>999999</v>
      </c>
      <c r="FE65" s="774">
        <f>IF($X65,999999,0)</f>
        <v>999999</v>
      </c>
      <c r="FF65" s="775">
        <f>IF($Y65,999999,0)</f>
        <v>999999</v>
      </c>
      <c r="FG65" s="722" t="str" cm="1">
        <f t="array" ref="FG65">INDEX(i.ELMated,$AB65+1,1)</f>
        <v>-</v>
      </c>
      <c r="FH65" s="723" cm="1">
        <f t="array" ref="FH65">INDEX(i.ELMatedEst,$AA65+1,$T65)</f>
        <v>0.2</v>
      </c>
      <c r="FI65" s="535" t="str" cm="1">
        <f t="array" ref="FI65">INDEX(FI$13:FI64,$B65+1,1)</f>
        <v>-</v>
      </c>
      <c r="FJ65" s="535" t="str" cm="1">
        <f t="array" ref="FJ65">INDEX(FJ$13:FJ64,$B65+1,1)</f>
        <v>-</v>
      </c>
      <c r="FK65" s="659">
        <f t="shared" ref="FK65:FK76" si="278">IF($P65=0,FK$13,INDEX(i.RR_scenario,$P65,$T65))</f>
        <v>0</v>
      </c>
      <c r="FL65" s="661">
        <f t="shared" ref="FL65:FL76" si="279">INDEX(i.dryman,($AJ65-1)*4+$AI65,FL$6)</f>
        <v>5.0000000000000001E-3</v>
      </c>
      <c r="FM65" s="22">
        <v>0.95</v>
      </c>
      <c r="FN65" s="662">
        <f t="shared" ref="FN65:FN76" si="280">(1-INDEX(i.ELMatedEst,$AB65+1,$T65))*i.dELRR_ELPropNotMated</f>
        <v>9.6000000000000002E-2</v>
      </c>
      <c r="FO65" s="662">
        <f>INDEX(CHOOSE($N65,DataAutumn!i.EL_PropnSold,DataWinter!i.EL_PropnSold,DataSpring!i.EL_PropnSold),$AI65,$T65)*INDEX(i.ELMatedEst,$AB65+1,$T65)*i.dAdultRR_ELPropSold
+INDEX(i.dryman,($AJ65-1)*4+$AI65,FO$7)</f>
        <v>0</v>
      </c>
      <c r="FP65" s="662">
        <f>INDEX(CHOOSE($N65,DataAutumn!i.EL_PropnSold,DataWinter!i.EL_PropnSold,DataSpring!i.EL_PropnSold),$AI65,$T65)*INDEX(i.ELMatedEst,$AB65+1,$T65)*i.dAdultRR_ELPropSold
+INDEX(i.dryman,($AJ65-1)*4+$AI65,FP$7)</f>
        <v>3.125E-2</v>
      </c>
      <c r="FQ65" s="662">
        <f>INDEX(CHOOSE($N65,DataAutumn!i.EL_PropnSold,DataWinter!i.EL_PropnSold,DataSpring!i.EL_PropnSold),$AI65,$T65)*INDEX(i.ELMatedEst,$AB65+1,$T65)*i.dAdultRR_ELPropSold
+INDEX(i.dryman,($AJ65-1)*4+$AI65,FQ$7)</f>
        <v>3.125E-2</v>
      </c>
      <c r="FR65" s="662">
        <f>INDEX(CHOOSE($N65,DataAutumn!i.EL_PropnSold,DataWinter!i.EL_PropnSold,DataSpring!i.EL_PropnSold),$AI65,$T65)*INDEX(i.ELMatedEst,$AB65+1,$T65)*i.dAdultRR_ELPropSold
+INDEX(i.dryman,($AJ65-1)*4+$AI65,FR$7)</f>
        <v>3.125E-2</v>
      </c>
      <c r="FS65" s="663">
        <f>INDEX(CHOOSE($N65,DataAutumn!i.EL_PropnSold,DataWinter!i.EL_PropnSold,DataSpring!i.EL_PropnSold),$AI65,$T65)*INDEX(i.ELMatedEst,$AB65+1,$T65)*i.dAdultLSurv_ELPropSold</f>
        <v>0</v>
      </c>
      <c r="FT65" s="661" t="b">
        <f t="shared" ref="FT65:FW76" si="281">INDEX(i.dryman,($AJ65-1)*4+$AI65,FT$6)</f>
        <v>0</v>
      </c>
      <c r="FU65" s="661" t="b">
        <f t="shared" si="281"/>
        <v>0</v>
      </c>
      <c r="FV65" s="711" t="b">
        <f t="shared" ref="FV65:FV76" si="282">IF($V65=1,FALSE,INDEX(i.dryman,($AJ65-1)*4+$AI65,FV$6))</f>
        <v>1</v>
      </c>
      <c r="FW65" s="661" t="b">
        <f t="shared" si="281"/>
        <v>0</v>
      </c>
      <c r="FX65" s="663">
        <f t="shared" ref="FX65:FX76" si="283">INDEX(i.dryman,($AJ65-1)*4+$AI65,FX$6+$T65-1)</f>
        <v>1</v>
      </c>
      <c r="FY65" s="664">
        <f t="shared" ref="FY65:FY76" si="284">INDEX(i.dryman,($AJ65-1)*4+$AI65,FY$6+IF($T65=5,2,$T65)-1)</f>
        <v>0</v>
      </c>
      <c r="FZ65" s="665" t="b">
        <f t="shared" ref="FZ65:FZ76" si="285">AND(INDEX(i.dryman,($AJ65-1)*4+$AI65,FZ$6),($GE65&gt;0))</f>
        <v>0</v>
      </c>
      <c r="GA65" s="660" t="b">
        <f t="shared" ref="GA65:GC76" si="286">($N65=GA$10)</f>
        <v>1</v>
      </c>
      <c r="GB65" s="411" t="b">
        <f t="shared" si="286"/>
        <v>0</v>
      </c>
      <c r="GC65" s="411" t="b">
        <f t="shared" si="286"/>
        <v>0</v>
      </c>
      <c r="GD65" s="87">
        <f t="shared" ref="GD65:GE76" si="287">$AK65</f>
        <v>2</v>
      </c>
      <c r="GE65" s="87">
        <f t="shared" si="287"/>
        <v>2</v>
      </c>
      <c r="GF65" s="411">
        <f t="shared" ref="GF65:GF76" si="288">INDEX(i.WoolPrices,$Q65,GF$6)</f>
        <v>1</v>
      </c>
      <c r="GG65" s="411">
        <f t="shared" ref="GG65:GH76" si="289">INDEX(i.MeatPrices,$R65,GG$6)</f>
        <v>1</v>
      </c>
      <c r="GH65" s="411">
        <f t="shared" si="289"/>
        <v>1</v>
      </c>
      <c r="GI65" s="411">
        <f t="shared" ref="GI65:GI76" si="290">INDEX(i.GrainPrices,$S65,GI$6)</f>
        <v>1</v>
      </c>
      <c r="GJ65" s="411">
        <f t="shared" ref="GJ65:GN76" si="291">INDEX(IF($T65&lt;4,i.ProdnCal_Mer,i.ProdnCal_Mat),$N65,($L65-1)*10+GJ$6)</f>
        <v>0.35</v>
      </c>
      <c r="GK65" s="411" t="b">
        <f t="shared" si="291"/>
        <v>1</v>
      </c>
      <c r="GL65" s="411" t="b">
        <f t="shared" si="291"/>
        <v>0</v>
      </c>
      <c r="GM65" s="411" t="b">
        <f t="shared" si="291"/>
        <v>0</v>
      </c>
      <c r="GN65" s="411" t="b">
        <f t="shared" si="291"/>
        <v>0</v>
      </c>
      <c r="GO65" s="87">
        <f t="shared" ref="GO65:GV76" si="292">INDEX(i.PGRscalar,1,($L65-1)*10+GO$6)</f>
        <v>1</v>
      </c>
      <c r="GP65" s="87">
        <f t="shared" si="292"/>
        <v>1</v>
      </c>
      <c r="GQ65" s="87">
        <f t="shared" si="292"/>
        <v>1</v>
      </c>
      <c r="GR65" s="87">
        <f t="shared" si="292"/>
        <v>1</v>
      </c>
      <c r="GS65" s="87">
        <f t="shared" si="292"/>
        <v>1</v>
      </c>
      <c r="GT65" s="87">
        <f t="shared" si="292"/>
        <v>1</v>
      </c>
      <c r="GU65" s="87">
        <f t="shared" si="292"/>
        <v>1</v>
      </c>
      <c r="GV65" s="87">
        <f t="shared" si="292"/>
        <v>1</v>
      </c>
      <c r="GW65" s="411" cm="1">
        <f t="array" ref="GW65">INDEX(i.dse_type,1,$L65)</f>
        <v>0</v>
      </c>
      <c r="GX65" s="535" t="str" cm="1">
        <f t="array" ref="GX65">INDEX(GX$13:GX64,$B65+1,1)</f>
        <v>-</v>
      </c>
      <c r="GY65" s="535" t="str" cm="1">
        <f t="array" ref="GY65">INDEX(GY$13:GY64,$B65+1,1)</f>
        <v>-</v>
      </c>
      <c r="GZ65" s="535" t="str" cm="1">
        <f t="array" ref="GZ65">INDEX(GZ$13:GZ64,$B65+1,1)</f>
        <v>-</v>
      </c>
      <c r="HA65" s="18"/>
      <c r="HB65" s="816" t="str">
        <f>IF($AN65=TRUE,1,"-")</f>
        <v>-</v>
      </c>
      <c r="HC65" s="816" t="str">
        <f t="shared" ref="HC65:HC76" si="293">IF($AN65=TRUE,1,"-")</f>
        <v>-</v>
      </c>
      <c r="HD65" s="806" cm="1">
        <f t="array" ref="HD65">IF($AO65=0,0,INDEX(i.saa_p11,$AO65,HD$6))</f>
        <v>0</v>
      </c>
      <c r="HE65" s="806" cm="1">
        <f t="array" ref="HE65">IF($AO65=0,0,INDEX(i.saa_p11,$AO65,HE$6))</f>
        <v>0</v>
      </c>
      <c r="HF65" s="806" cm="1">
        <f t="array" ref="HF65">IF($AO65=0,0,INDEX(i.saa_p11,$AO65,HF$6))</f>
        <v>0</v>
      </c>
      <c r="HG65" s="806" cm="1">
        <f t="array" ref="HG65">IF($AO65=0,0,INDEX(i.saa_p11,$AO65,HG$6))</f>
        <v>0</v>
      </c>
      <c r="HH65" s="806" cm="1">
        <f t="array" ref="HH65">IF($AO65=0,0,INDEX(i.saa_p11,$AO65,HH$6))</f>
        <v>0</v>
      </c>
      <c r="HI65" s="806" cm="1">
        <f t="array" ref="HI65">IF($AO65=0,0,INDEX(i.saa_p11,$AO65,HI$6))</f>
        <v>0</v>
      </c>
      <c r="HJ65" s="806" cm="1">
        <f t="array" ref="HJ65">IF($AO65=0,0,INDEX(i.saa_p11,$AO65,HJ$6))</f>
        <v>0</v>
      </c>
      <c r="HK65" s="806" cm="1">
        <f t="array" ref="HK65">IF($AO65=0,0,INDEX(i.saa_p11,$AO65,HK$6))</f>
        <v>0</v>
      </c>
      <c r="HL65" s="806" cm="1">
        <f t="array" ref="HL65">IF($AO65=0,0,INDEX(i.saa_p11,$AO65,HL$6))</f>
        <v>0</v>
      </c>
      <c r="HM65" s="806" cm="1">
        <f t="array" ref="HM65">IF($AO65=0,0,INDEX(i.saa_p11,$AO65,HM$6))</f>
        <v>0</v>
      </c>
      <c r="HN65" s="806" cm="1">
        <f t="array" ref="HN65">IF($AO65=0,0,INDEX(i.saa_p11,$AO65,HN$6))</f>
        <v>0</v>
      </c>
      <c r="HO65" s="806" cm="1">
        <f t="array" ref="HO65">IF($AO65=0,0,INDEX(i.saa_p11,$AO65,HO$6))</f>
        <v>0</v>
      </c>
      <c r="HP65" s="806" cm="1">
        <f t="array" ref="HP65">IF($AO65=0,0,INDEX(i.saa_p11,$AO65,HP$6))</f>
        <v>0</v>
      </c>
      <c r="HQ65" s="806" cm="1">
        <f t="array" ref="HQ65">IF($AO65=0,0,INDEX(i.saa_p11,$AO65,HQ$6))</f>
        <v>0</v>
      </c>
      <c r="HR65" s="806" cm="1">
        <f t="array" ref="HR65">IF($AO65=0,0,INDEX(i.saa_p11,$AO65,HR$6))</f>
        <v>0</v>
      </c>
      <c r="HS65" s="806" cm="1">
        <f t="array" ref="HS65">IF($AO65=0,0,INDEX(i.saa_p11,$AO65,HS$6))</f>
        <v>0</v>
      </c>
      <c r="HT65" s="806" cm="1">
        <f t="array" ref="HT65">IF($AO65=0,0,INDEX(i.saa_p11,$AO65,HT$6))</f>
        <v>0</v>
      </c>
      <c r="HU65" s="806" cm="1">
        <f t="array" ref="HU65">IF($AO65=0,0,INDEX(i.saa_p11,$AO65,HU$6))</f>
        <v>0</v>
      </c>
      <c r="HV65" s="806" cm="1">
        <f t="array" ref="HV65">IF($AO65=0,0,INDEX(i.saa_p11,$AO65,HV$6))</f>
        <v>0</v>
      </c>
      <c r="HW65" s="806" cm="1">
        <f t="array" ref="HW65">IF($AO65=0,0,INDEX(i.saa_p11,$AO65,HW$6))</f>
        <v>0</v>
      </c>
      <c r="HX65" s="806" cm="1">
        <f t="array" ref="HX65">IF($AO65=0,0,INDEX(i.saa_p11,$AO65,HX$6))</f>
        <v>0</v>
      </c>
      <c r="HY65" s="806" cm="1">
        <f t="array" ref="HY65">IF($AO65=0,0,INDEX(i.saa_p11,$AO65,HY$6))</f>
        <v>0</v>
      </c>
      <c r="HZ65" s="806" cm="1">
        <f t="array" ref="HZ65">IF($AO65=0,0,INDEX(i.saa_p11,$AO65,HZ$6))</f>
        <v>0</v>
      </c>
      <c r="IA65" s="806" cm="1">
        <f t="array" ref="IA65">IF($AO65=0,0,INDEX(i.saa_p11,$AO65,IA$6))</f>
        <v>0</v>
      </c>
      <c r="IB65" s="806" cm="1">
        <f t="array" ref="IB65">IF($AO65=0,0,INDEX(i.saa_p11,$AO65,IB$6))</f>
        <v>0</v>
      </c>
      <c r="IC65" s="806" cm="1">
        <f t="array" ref="IC65">IF($AO65=0,0,INDEX(i.saa_p11,$AO65,IC$6))</f>
        <v>0</v>
      </c>
      <c r="ID65" s="806" cm="1">
        <f t="array" ref="ID65">IF($AO65=0,0,INDEX(i.saa_p11,$AO65,ID$6))</f>
        <v>0</v>
      </c>
      <c r="IE65" s="806" cm="1">
        <f t="array" ref="IE65">IF($AO65=0,0,INDEX(i.saa_p11,$AO65,IE$6))</f>
        <v>0</v>
      </c>
      <c r="IF65" s="806" cm="1">
        <f t="array" ref="IF65">IF($AO65=0,0,INDEX(i.saa_p11,$AO65,IF$6))</f>
        <v>0</v>
      </c>
      <c r="IG65" s="806" cm="1">
        <f t="array" ref="IG65">IF($AO65=0,0,INDEX(i.saa_p11,$AO65,IG$6))</f>
        <v>0</v>
      </c>
      <c r="IH65" s="806" cm="1">
        <f t="array" ref="IH65">IF($AO65=0,0,INDEX(i.saa_p11,$AO65,IH$6))</f>
        <v>0</v>
      </c>
      <c r="II65" s="806" cm="1">
        <f t="array" ref="II65">IF($AO65=0,0,INDEX(i.saa_p11,$AO65,II$6))</f>
        <v>0</v>
      </c>
      <c r="IJ65" s="806" cm="1">
        <f t="array" ref="IJ65">IF($AO65=0,0,INDEX(i.saa_p11,$AO65,IJ$6))</f>
        <v>0</v>
      </c>
      <c r="IK65" s="806" cm="1">
        <f t="array" ref="IK65">IF($AO65=0,0,INDEX(i.saa_p11,$AO65,IK$6))</f>
        <v>0</v>
      </c>
      <c r="IL65" s="806" cm="1">
        <f t="array" ref="IL65">IF($AO65=0,0,INDEX(i.saa_p11,$AO65,IL$6))</f>
        <v>0</v>
      </c>
      <c r="IM65" s="806" cm="1">
        <f t="array" ref="IM65">IF($AO65=0,0,INDEX(i.saa_p11,$AO65,IM$6))</f>
        <v>0</v>
      </c>
      <c r="IN65" s="806" cm="1">
        <f t="array" ref="IN65">IF($AO65=0,0,INDEX(i.saa_p11,$AO65,IN$6))</f>
        <v>0</v>
      </c>
      <c r="IO65" s="806" cm="1">
        <f t="array" ref="IO65">IF($AO65=0,0,INDEX(i.saa_p11,$AO65,IO$6))</f>
        <v>0</v>
      </c>
      <c r="IP65" s="806" cm="1">
        <f t="array" ref="IP65">IF($AO65=0,0,INDEX(i.saa_p11,$AO65,IP$6))</f>
        <v>0</v>
      </c>
      <c r="IQ65" s="806" cm="1">
        <f t="array" ref="IQ65">IF($AO65=0,0,INDEX(i.saa_p11,$AO65,IQ$6))</f>
        <v>0</v>
      </c>
      <c r="IR65" s="806" cm="1">
        <f t="array" ref="IR65">IF($AO65=0,0,INDEX(i.saa_p11,$AO65,IR$6))</f>
        <v>0</v>
      </c>
      <c r="IS65" s="806" cm="1">
        <f t="array" ref="IS65">IF($AO65=0,0,INDEX(i.saa_p11,$AO65,IS$6))</f>
        <v>0</v>
      </c>
      <c r="IT65" s="806" cm="1">
        <f t="array" ref="IT65">IF($AO65=0,0,INDEX(i.saa_p11,$AO65,IT$6))</f>
        <v>0</v>
      </c>
      <c r="IU65" s="806" cm="1">
        <f t="array" ref="IU65">IF($AO65=0,0,INDEX(i.saa_p11,$AO65,IU$6))</f>
        <v>0</v>
      </c>
      <c r="IV65" s="806" cm="1">
        <f t="array" ref="IV65">IF($AO65=0,0,INDEX(i.saa_p11,$AO65,IV$6))</f>
        <v>0</v>
      </c>
      <c r="IW65" s="806" cm="1">
        <f t="array" ref="IW65">IF($AO65=0,0,INDEX(i.saa_p11,$AO65,IW$6))</f>
        <v>0</v>
      </c>
      <c r="IX65" s="806" cm="1">
        <f t="array" ref="IX65">IF($AO65=0,0,INDEX(i.saa_p11,$AO65,IX$6))</f>
        <v>0</v>
      </c>
      <c r="IY65" s="806" cm="1">
        <f t="array" ref="IY65">IF($AO65=0,0,INDEX(i.saa_p11,$AO65,IY$6))</f>
        <v>0</v>
      </c>
      <c r="IZ65" s="806" cm="1">
        <f t="array" ref="IZ65">IF($AO65=0,0,INDEX(i.saa_p11,$AO65,IZ$6))</f>
        <v>0</v>
      </c>
      <c r="JA65" s="806" cm="1">
        <f t="array" ref="JA65">IF($AO65=0,0,INDEX(i.saa_p11,$AO65,JA$6))</f>
        <v>0</v>
      </c>
      <c r="JB65" s="806" cm="1">
        <f t="array" ref="JB65">IF($AO65=0,0,INDEX(i.saa_p11,$AO65,JB$6))</f>
        <v>0</v>
      </c>
      <c r="JC65" s="806" cm="1">
        <f t="array" ref="JC65">IF($AO65=0,0,INDEX(i.saa_p11,$AO65,JC$6))</f>
        <v>0</v>
      </c>
      <c r="JD65" s="806" cm="1">
        <f t="array" ref="JD65">IF($AO65=0,0,INDEX(i.saa_p11,$AO65,JD$6))</f>
        <v>0</v>
      </c>
      <c r="JE65" s="806" cm="1">
        <f t="array" ref="JE65">IF($AO65=0,0,INDEX(i.saa_p11,$AO65,JE$6))</f>
        <v>0</v>
      </c>
      <c r="JF65" s="18"/>
      <c r="JG65" s="535" t="str" cm="1">
        <f t="array" ref="JG65">INDEX(JG$13:JG64,$B65+1,1)</f>
        <v>-</v>
      </c>
      <c r="JH65" s="535" t="str" cm="1">
        <f t="array" ref="JH65">INDEX(JH$13:JH64,$B65+1,1)</f>
        <v>-</v>
      </c>
      <c r="JI65" s="535" t="str" cm="1">
        <f t="array" ref="JI65">INDEX(JI$13:JI64,$B65+1,1)</f>
        <v>-</v>
      </c>
      <c r="JJ65" s="411">
        <f>$AQ65</f>
        <v>0</v>
      </c>
      <c r="JK65" s="535" t="str" cm="1">
        <f t="array" ref="JK65">INDEX(JK$13:JK64,$B65+1,1)</f>
        <v>-</v>
      </c>
      <c r="JL65" s="535" cm="1">
        <f t="array" ref="JL65">INDEX(JL$13:JL64,$B65+1,1)</f>
        <v>1</v>
      </c>
      <c r="JM65" s="535" cm="1">
        <f t="array" ref="JM65">INDEX(JM$13:JM64,$B65+1,1)</f>
        <v>1</v>
      </c>
      <c r="JN65" s="535" t="str" cm="1">
        <f t="array" ref="JN65">INDEX(JN$13:JN64,$B65+1,1)</f>
        <v>-</v>
      </c>
      <c r="JO65" s="535" t="str" cm="1">
        <f t="array" ref="JO65">INDEX(JO$13:JO64,$B65+1,1)</f>
        <v>-</v>
      </c>
      <c r="JP65" s="535" t="str" cm="1">
        <f t="array" ref="JP65">INDEX(JP$13:JP64,$B65+1,1)</f>
        <v>-</v>
      </c>
      <c r="JQ65" s="535" t="str" cm="1">
        <f t="array" ref="JQ65">INDEX(JQ$13:JQ64,$B65+1,1)</f>
        <v>-</v>
      </c>
      <c r="JR65" s="535" t="str" cm="1">
        <f t="array" ref="JR65">INDEX(JR$13:JR64,$B65+1,1)</f>
        <v>-</v>
      </c>
      <c r="JS65" s="535" t="str" cm="1">
        <f t="array" ref="JS65">INDEX(JS$13:JS64,$B65+1,1)</f>
        <v>-</v>
      </c>
      <c r="JT65" s="535" t="str" cm="1">
        <f t="array" ref="JT65">INDEX(JT$13:JT64,$B65+1,1)</f>
        <v>-</v>
      </c>
      <c r="JU65" s="535" t="str" cm="1">
        <f t="array" ref="JU65">INDEX(JU$13:JU64,$B65+1,1)</f>
        <v>-</v>
      </c>
      <c r="JV65" s="535" t="str" cm="1">
        <f t="array" ref="JV65">INDEX(JV$13:JV64,$B65+1,1)</f>
        <v>-</v>
      </c>
      <c r="JW65" s="535" t="str" cm="1">
        <f t="array" ref="JW65">INDEX(JW$13:JW64,$B65+1,1)</f>
        <v>-</v>
      </c>
      <c r="JX65" s="535" t="str" cm="1">
        <f t="array" ref="JX65">INDEX(JX$13:JX64,$B65+1,1)</f>
        <v>-</v>
      </c>
      <c r="JY65" s="535" t="str" cm="1">
        <f t="array" ref="JY65">INDEX(JY$13:JY64,$B65+1,1)</f>
        <v>-</v>
      </c>
      <c r="JZ65" s="535" t="str" cm="1">
        <f t="array" ref="JZ65">INDEX(JZ$13:JZ64,$B65+1,1)</f>
        <v>-</v>
      </c>
      <c r="KA65" s="535" t="str" cm="1">
        <f t="array" ref="KA65">INDEX(KA$13:KA64,$B65+1,1)</f>
        <v>-</v>
      </c>
      <c r="KB65" s="535" t="str" cm="1">
        <f t="array" ref="KB65">INDEX(KB$13:KB64,$B65+1,1)</f>
        <v>-</v>
      </c>
      <c r="KC65" s="535" t="str" cm="1">
        <f t="array" ref="KC65">INDEX(KC$13:KC64,$B65+1,1)</f>
        <v>-</v>
      </c>
      <c r="KD65" s="535" t="str" cm="1">
        <f t="array" ref="KD65">INDEX(KD$13:KD64,$B65+1,1)</f>
        <v>-</v>
      </c>
      <c r="KE65" s="535" t="str" cm="1">
        <f t="array" ref="KE65">INDEX(KE$13:KE64,$B65+1,1)</f>
        <v>-</v>
      </c>
      <c r="KF65" s="535" t="str" cm="1">
        <f t="array" ref="KF65">INDEX(KF$13:KF64,$B65+1,1)</f>
        <v>-</v>
      </c>
      <c r="KG65" s="535" t="str" cm="1">
        <f t="array" ref="KG65">INDEX(KG$13:KG64,$B65+1,1)</f>
        <v>-</v>
      </c>
      <c r="KH65" s="535" t="str" cm="1">
        <f t="array" ref="KH65">INDEX(KH$13:KH64,$B65+1,1)</f>
        <v>-</v>
      </c>
      <c r="KI65" s="535" cm="1">
        <f t="array" ref="KI65">INDEX(KI$13:KI64,$B65+1,1)</f>
        <v>0</v>
      </c>
      <c r="KJ65" s="535" t="str" cm="1">
        <f t="array" ref="KJ65">INDEX(KJ$13:KJ64,$B65+1,1)</f>
        <v>-</v>
      </c>
      <c r="KK65" s="535" cm="1">
        <f t="array" ref="KK65">INDEX(KK$13:KK64,$B65+1,1)</f>
        <v>1</v>
      </c>
      <c r="KL65" s="722">
        <f t="shared" ref="KL65:KN76" si="294">IF(OR($AP65="",$AP65="-",$AP65&lt;&gt;KL$6),KL$13,INDEX(i.REV_Traits,$AR65+1,KL$7+1))</f>
        <v>0</v>
      </c>
      <c r="KM65" s="722">
        <f t="shared" si="294"/>
        <v>0</v>
      </c>
      <c r="KN65" s="722">
        <f t="shared" si="294"/>
        <v>0</v>
      </c>
      <c r="KO65" s="722">
        <f t="shared" ref="KO65:KQ76" si="295">IF(OR($AP65="",$AP65="-",$AP65&lt;&gt;KO$6),KO$13,INDEX(i.REV_Traits,$AR65+1,KO$7+1))</f>
        <v>0</v>
      </c>
      <c r="KP65" s="722">
        <f t="shared" si="295"/>
        <v>0</v>
      </c>
      <c r="KQ65" s="722">
        <f t="shared" si="295"/>
        <v>0</v>
      </c>
      <c r="KR65" s="535" cm="1">
        <f t="array" ref="KR65">INDEX(KR$13:KR64,$B65+1,1)</f>
        <v>0</v>
      </c>
      <c r="KS65" s="722">
        <f t="shared" ref="KS65:KX76" si="296">IF(OR($AP65="",$AP65="-",$AP65&lt;&gt;KS$6),KS$13,INDEX(i.REV_Traits,$AR65+1,KS$7+1))</f>
        <v>1</v>
      </c>
      <c r="KT65" s="722">
        <f t="shared" si="296"/>
        <v>0</v>
      </c>
      <c r="KU65" s="722">
        <f t="shared" si="296"/>
        <v>0</v>
      </c>
      <c r="KV65" s="722">
        <f t="shared" si="296"/>
        <v>0</v>
      </c>
      <c r="KW65" s="535" cm="1">
        <f t="array" ref="KW65">INDEX(KW$13:KW64,$B65+1,1)</f>
        <v>0</v>
      </c>
      <c r="KX65" s="722">
        <f t="shared" si="296"/>
        <v>0</v>
      </c>
      <c r="KY65" s="18"/>
      <c r="KZ65" s="535" t="str" cm="1">
        <f t="array" ref="KZ65">INDEX(KZ$13:KZ64,$B65+1,1)</f>
        <v>-</v>
      </c>
      <c r="LA65" s="535" t="str" cm="1">
        <f t="array" ref="LA65">INDEX(LA$13:LA64,$B65+1,1)</f>
        <v>-</v>
      </c>
      <c r="LB65" s="535" t="str" cm="1">
        <f t="array" ref="LB65">INDEX(LB$13:LB64,$B65+1,1)</f>
        <v>-</v>
      </c>
      <c r="LC65" s="535" t="str" cm="1">
        <f t="array" ref="LC65">INDEX(LC$13:LC64,$B65+1,1)</f>
        <v>-</v>
      </c>
      <c r="LD65" s="535" t="str" cm="1">
        <f t="array" ref="LD65">INDEX(LD$13:LD64,$B65+1,1)</f>
        <v>-</v>
      </c>
      <c r="LE65" s="535" t="str" cm="1">
        <f t="array" ref="LE65">INDEX(LE$13:LE64,$B65+1,1)</f>
        <v>-</v>
      </c>
      <c r="LF65" s="535" t="str" cm="1">
        <f t="array" ref="LF65">INDEX(LF$13:LF64,$B65+1,1)</f>
        <v>-</v>
      </c>
      <c r="LG65" s="535" t="str" cm="1">
        <f t="array" ref="LG65">INDEX(LG$13:LG64,$B65+1,1)</f>
        <v>-</v>
      </c>
      <c r="LH65" s="535" t="str" cm="1">
        <f t="array" ref="LH65">INDEX(LH$13:LH64,$B65+1,1)</f>
        <v>-</v>
      </c>
      <c r="LI65" s="535" t="str" cm="1">
        <f t="array" ref="LI65">INDEX(LI$13:LI64,$B65+1,1)</f>
        <v>-</v>
      </c>
      <c r="LJ65" s="535" t="str" cm="1">
        <f t="array" ref="LJ65">INDEX(LJ$13:LJ64,$B65+1,1)</f>
        <v>-</v>
      </c>
      <c r="LK65" s="535" t="str" cm="1">
        <f t="array" ref="LK65">INDEX(LK$13:LK64,$B65+1,1)</f>
        <v>-</v>
      </c>
      <c r="LL65" s="535" t="str" cm="1">
        <f t="array" ref="LL65">INDEX(LL$13:LL64,$B65+1,1)</f>
        <v>-</v>
      </c>
      <c r="LM65" s="535" t="str" cm="1">
        <f t="array" ref="LM65">INDEX(LM$13:LM64,$B65+1,1)</f>
        <v>-</v>
      </c>
      <c r="LN65" s="535" t="str" cm="1">
        <f t="array" ref="LN65">INDEX(LN$13:LN64,$B65+1,1)</f>
        <v>-</v>
      </c>
      <c r="LO65" s="535" t="str" cm="1">
        <f t="array" ref="LO65">INDEX(LO$13:LO64,$B65+1,1)</f>
        <v>-</v>
      </c>
      <c r="LP65" s="535" cm="1">
        <f t="array" ref="LP65">INDEX(LP$13:LP64,$B65+1,1)</f>
        <v>0</v>
      </c>
      <c r="LQ65" s="535" cm="1">
        <f t="array" ref="LQ65">INDEX(LQ$13:LQ64,$B65+1,1)</f>
        <v>0</v>
      </c>
      <c r="LR65" s="545" cm="1">
        <f t="array" ref="LR65">IF(AND($N65=LR$10,$AU65&lt;&gt;0),INDEX(i.LTWFeedLevels,$AU65,12),0)</f>
        <v>0</v>
      </c>
      <c r="LS65" s="625" cm="1">
        <f t="array" ref="LS65">IF(AND($N65=LS$10,$AV65&lt;&gt;0),INDEX(i.LTWFeedLevels,$AV65,12),0)</f>
        <v>0</v>
      </c>
      <c r="LT65" s="457">
        <f>LS65</f>
        <v>0</v>
      </c>
      <c r="LU65" s="457">
        <f t="shared" ref="LU65:LV65" si="297">LT65</f>
        <v>0</v>
      </c>
      <c r="LV65" s="457">
        <f t="shared" si="297"/>
        <v>0</v>
      </c>
      <c r="LW65" s="545" cm="1">
        <f t="array" ref="LW65">IF(AND($N65=LW$10,$AU65&lt;&gt;0),INDEX(i.LTWFeedLevels,$AU65,12),0)</f>
        <v>0</v>
      </c>
      <c r="LX65" s="625" cm="1">
        <f t="array" ref="LX65">IF(AND($N65=LX$10,$AV65&lt;&gt;0),INDEX(i.LTWFeedLevels,$AV65,12),0)</f>
        <v>0</v>
      </c>
      <c r="LY65" s="457">
        <f t="shared" ref="LY65:MA65" si="298">LX65</f>
        <v>0</v>
      </c>
      <c r="LZ65" s="457">
        <f t="shared" si="298"/>
        <v>0</v>
      </c>
      <c r="MA65" s="457">
        <f t="shared" si="298"/>
        <v>0</v>
      </c>
      <c r="MB65" s="545" cm="1">
        <f t="array" ref="MB65">IF(AND($N65=MB$10,$AU65&lt;&gt;0),INDEX(i.LTWFeedLevels,$AU65,12),0)</f>
        <v>0</v>
      </c>
      <c r="MC65" s="625" cm="1">
        <f t="array" ref="MC65">IF(AND($N65=MC$10,$AV65&lt;&gt;0),INDEX(i.LTWFeedLevels,$AV65,12),0)</f>
        <v>0</v>
      </c>
      <c r="MD65" s="457">
        <f t="shared" ref="MD65:MF65" si="299">MC65</f>
        <v>0</v>
      </c>
      <c r="ME65" s="457">
        <f t="shared" si="299"/>
        <v>0</v>
      </c>
      <c r="MF65" s="457">
        <f t="shared" si="299"/>
        <v>0</v>
      </c>
      <c r="MG65" s="189">
        <f t="shared" ref="MG65:MP76" si="300">IF(AND($N65=MG$10,$AD65=MG$12),INDEX(i.FS_Strategy,INDEX($AE65:$AH65,1,MG$7)+1,MG$6),0)</f>
        <v>0</v>
      </c>
      <c r="MH65" s="189">
        <f t="shared" si="300"/>
        <v>0</v>
      </c>
      <c r="MI65" s="189">
        <f t="shared" si="300"/>
        <v>0</v>
      </c>
      <c r="MJ65" s="189">
        <f t="shared" si="300"/>
        <v>0</v>
      </c>
      <c r="MK65" s="189">
        <f t="shared" si="300"/>
        <v>0</v>
      </c>
      <c r="ML65" s="189">
        <f t="shared" si="300"/>
        <v>0</v>
      </c>
      <c r="MM65" s="189">
        <f t="shared" si="300"/>
        <v>0</v>
      </c>
      <c r="MN65" s="189">
        <f t="shared" si="300"/>
        <v>0</v>
      </c>
      <c r="MO65" s="189">
        <f t="shared" si="300"/>
        <v>0</v>
      </c>
      <c r="MP65" s="189">
        <f t="shared" si="300"/>
        <v>0</v>
      </c>
      <c r="MQ65" s="189">
        <f t="shared" ref="MQ65:MZ76" si="301">IF(AND($N65=MQ$10,$AD65=MQ$12),INDEX(i.FS_Strategy,INDEX($AE65:$AH65,1,MQ$7)+1,MQ$6),0)</f>
        <v>0</v>
      </c>
      <c r="MR65" s="189">
        <f t="shared" si="301"/>
        <v>0</v>
      </c>
      <c r="MS65" s="189">
        <f t="shared" si="301"/>
        <v>0</v>
      </c>
      <c r="MT65" s="189">
        <f t="shared" si="301"/>
        <v>0</v>
      </c>
      <c r="MU65" s="189">
        <f t="shared" si="301"/>
        <v>0</v>
      </c>
      <c r="MV65" s="189">
        <f t="shared" si="301"/>
        <v>0</v>
      </c>
      <c r="MW65" s="189">
        <f t="shared" si="301"/>
        <v>0</v>
      </c>
      <c r="MX65" s="189">
        <f t="shared" si="301"/>
        <v>0</v>
      </c>
      <c r="MY65" s="189">
        <f t="shared" si="301"/>
        <v>0</v>
      </c>
      <c r="MZ65" s="189">
        <f t="shared" si="301"/>
        <v>0</v>
      </c>
      <c r="NA65" s="189">
        <f t="shared" ref="NA65:NJ76" si="302">IF(AND($N65=NA$10,$AD65=NA$12),INDEX(i.FS_Strategy,INDEX($AE65:$AH65,1,NA$7)+1,NA$6),0)</f>
        <v>0</v>
      </c>
      <c r="NB65" s="189">
        <f t="shared" si="302"/>
        <v>0</v>
      </c>
      <c r="NC65" s="189">
        <f t="shared" si="302"/>
        <v>0</v>
      </c>
      <c r="ND65" s="189">
        <f t="shared" si="302"/>
        <v>0</v>
      </c>
      <c r="NE65" s="189">
        <f t="shared" si="302"/>
        <v>0</v>
      </c>
      <c r="NF65" s="189">
        <f t="shared" si="302"/>
        <v>0</v>
      </c>
      <c r="NG65" s="189">
        <f t="shared" si="302"/>
        <v>0</v>
      </c>
      <c r="NH65" s="189">
        <f t="shared" si="302"/>
        <v>0</v>
      </c>
      <c r="NI65" s="189">
        <f t="shared" si="302"/>
        <v>0</v>
      </c>
      <c r="NJ65" s="189">
        <f t="shared" si="302"/>
        <v>0</v>
      </c>
      <c r="NK65" s="189">
        <f t="shared" ref="NK65:NT76" si="303">IF(AND($N65=NK$10,$AD65=NK$12),INDEX(i.FS_Strategy,INDEX($AE65:$AH65,1,NK$7)+1,NK$6),0)</f>
        <v>0</v>
      </c>
      <c r="NL65" s="189">
        <f t="shared" si="303"/>
        <v>0</v>
      </c>
      <c r="NM65" s="189">
        <f t="shared" si="303"/>
        <v>0</v>
      </c>
      <c r="NN65" s="189">
        <f t="shared" si="303"/>
        <v>0</v>
      </c>
      <c r="NO65" s="189">
        <f t="shared" si="303"/>
        <v>0</v>
      </c>
      <c r="NP65" s="189">
        <f t="shared" si="303"/>
        <v>0</v>
      </c>
      <c r="NQ65" s="189">
        <f t="shared" si="303"/>
        <v>0</v>
      </c>
      <c r="NR65" s="189">
        <f t="shared" si="303"/>
        <v>0</v>
      </c>
      <c r="NS65" s="189">
        <f t="shared" si="303"/>
        <v>0</v>
      </c>
      <c r="NT65" s="189">
        <f t="shared" si="303"/>
        <v>0</v>
      </c>
      <c r="NU65" s="189">
        <f t="shared" ref="NU65:OD76" si="304">IF(AND($N65=NU$10,$AD65=NU$12),INDEX(i.FS_Strategy,INDEX($AE65:$AH65,1,NU$7)+1,NU$6),0)</f>
        <v>0</v>
      </c>
      <c r="NV65" s="189">
        <f t="shared" si="304"/>
        <v>0</v>
      </c>
      <c r="NW65" s="189">
        <f t="shared" si="304"/>
        <v>0</v>
      </c>
      <c r="NX65" s="189">
        <f t="shared" si="304"/>
        <v>0</v>
      </c>
      <c r="NY65" s="189">
        <f t="shared" si="304"/>
        <v>0</v>
      </c>
      <c r="NZ65" s="189">
        <f t="shared" si="304"/>
        <v>0</v>
      </c>
      <c r="OA65" s="189">
        <f t="shared" si="304"/>
        <v>0</v>
      </c>
      <c r="OB65" s="189">
        <f t="shared" si="304"/>
        <v>0</v>
      </c>
      <c r="OC65" s="189">
        <f t="shared" si="304"/>
        <v>0</v>
      </c>
      <c r="OD65" s="189">
        <f t="shared" si="304"/>
        <v>0</v>
      </c>
      <c r="OE65" s="189">
        <f t="shared" ref="OE65:ON76" si="305">IF(AND($N65=OE$10,$AD65=OE$12),INDEX(i.FS_Strategy,INDEX($AE65:$AH65,1,OE$7)+1,OE$6),0)</f>
        <v>0</v>
      </c>
      <c r="OF65" s="189">
        <f t="shared" si="305"/>
        <v>0</v>
      </c>
      <c r="OG65" s="189">
        <f t="shared" si="305"/>
        <v>0</v>
      </c>
      <c r="OH65" s="189">
        <f t="shared" si="305"/>
        <v>0</v>
      </c>
      <c r="OI65" s="189">
        <f t="shared" si="305"/>
        <v>0</v>
      </c>
      <c r="OJ65" s="189">
        <f t="shared" si="305"/>
        <v>0</v>
      </c>
      <c r="OK65" s="189">
        <f t="shared" si="305"/>
        <v>0</v>
      </c>
      <c r="OL65" s="189">
        <f t="shared" si="305"/>
        <v>0</v>
      </c>
      <c r="OM65" s="189">
        <f t="shared" si="305"/>
        <v>0</v>
      </c>
      <c r="ON65" s="189">
        <f t="shared" si="305"/>
        <v>0</v>
      </c>
      <c r="OO65" s="189">
        <f t="shared" ref="OO65:OZ76" si="306">IF(AND($N65=OO$10,$AD65=OO$12),INDEX(i.FS_Strategy,INDEX($AE65:$AH65,1,OO$7)+1,OO$6),0)</f>
        <v>0</v>
      </c>
      <c r="OP65" s="189">
        <f t="shared" si="306"/>
        <v>0</v>
      </c>
      <c r="OQ65" s="189">
        <f t="shared" si="306"/>
        <v>0</v>
      </c>
      <c r="OR65" s="189">
        <f t="shared" si="306"/>
        <v>0</v>
      </c>
      <c r="OS65" s="189">
        <f t="shared" si="306"/>
        <v>0</v>
      </c>
      <c r="OT65" s="189">
        <f t="shared" si="306"/>
        <v>0</v>
      </c>
      <c r="OU65" s="189">
        <f t="shared" si="306"/>
        <v>0</v>
      </c>
      <c r="OV65" s="189">
        <f t="shared" si="306"/>
        <v>0</v>
      </c>
      <c r="OW65" s="189">
        <f t="shared" si="306"/>
        <v>0</v>
      </c>
      <c r="OX65" s="189">
        <f t="shared" si="306"/>
        <v>0</v>
      </c>
      <c r="OY65" s="189">
        <f t="shared" si="306"/>
        <v>0</v>
      </c>
      <c r="OZ65" s="189">
        <f t="shared" si="306"/>
        <v>0</v>
      </c>
      <c r="PA65" s="556">
        <f t="shared" ref="PA65:PJ76" si="307">IF(AND($N65=PA$10,INDEX($AT65:$AV65,1,PA$7)&lt;&gt;0,OR(PA$7&lt;&gt;1,$AD65=PA$12)),INDEX(i.LTWFeedLevels,INDEX($AT65:$AV65,1,PA$7),MOD(PA$6-1,7)+1),0)</f>
        <v>0</v>
      </c>
      <c r="PB65" s="556">
        <f t="shared" si="307"/>
        <v>0</v>
      </c>
      <c r="PC65" s="556">
        <f t="shared" si="307"/>
        <v>0</v>
      </c>
      <c r="PD65" s="556">
        <f t="shared" si="307"/>
        <v>0</v>
      </c>
      <c r="PE65" s="556">
        <f t="shared" si="307"/>
        <v>0</v>
      </c>
      <c r="PF65" s="556">
        <f t="shared" si="307"/>
        <v>0</v>
      </c>
      <c r="PG65" s="556">
        <f t="shared" si="307"/>
        <v>0</v>
      </c>
      <c r="PH65" s="556">
        <f t="shared" si="307"/>
        <v>0</v>
      </c>
      <c r="PI65" s="556">
        <f t="shared" si="307"/>
        <v>0</v>
      </c>
      <c r="PJ65" s="556">
        <f t="shared" si="307"/>
        <v>0</v>
      </c>
      <c r="PK65" s="556">
        <f t="shared" ref="PK65:PT76" si="308">IF(AND($N65=PK$10,INDEX($AT65:$AV65,1,PK$7)&lt;&gt;0,OR(PK$7&lt;&gt;1,$AD65=PK$12)),INDEX(i.LTWFeedLevels,INDEX($AT65:$AV65,1,PK$7),MOD(PK$6-1,7)+1),0)</f>
        <v>0</v>
      </c>
      <c r="PL65" s="556">
        <f t="shared" si="308"/>
        <v>0</v>
      </c>
      <c r="PM65" s="556">
        <f t="shared" si="308"/>
        <v>0</v>
      </c>
      <c r="PN65" s="556">
        <f t="shared" si="308"/>
        <v>0</v>
      </c>
      <c r="PO65" s="556">
        <f t="shared" si="308"/>
        <v>0</v>
      </c>
      <c r="PP65" s="556">
        <f t="shared" si="308"/>
        <v>0</v>
      </c>
      <c r="PQ65" s="556">
        <f t="shared" si="308"/>
        <v>0</v>
      </c>
      <c r="PR65" s="556">
        <f t="shared" si="308"/>
        <v>0</v>
      </c>
      <c r="PS65" s="556">
        <f t="shared" si="308"/>
        <v>0</v>
      </c>
      <c r="PT65" s="556">
        <f t="shared" si="308"/>
        <v>0</v>
      </c>
      <c r="PU65" s="556">
        <f t="shared" ref="PU65:QD76" si="309">IF(AND($N65=PU$10,INDEX($AT65:$AV65,1,PU$7)&lt;&gt;0,OR(PU$7&lt;&gt;1,$AD65=PU$12)),INDEX(i.LTWFeedLevels,INDEX($AT65:$AV65,1,PU$7),MOD(PU$6-1,7)+1),0)</f>
        <v>0</v>
      </c>
      <c r="PV65" s="556">
        <f t="shared" si="309"/>
        <v>0</v>
      </c>
      <c r="PW65" s="556">
        <f t="shared" si="309"/>
        <v>0</v>
      </c>
      <c r="PX65" s="556">
        <f t="shared" si="309"/>
        <v>0</v>
      </c>
      <c r="PY65" s="556">
        <f t="shared" si="309"/>
        <v>0</v>
      </c>
      <c r="PZ65" s="556">
        <f t="shared" si="309"/>
        <v>0</v>
      </c>
      <c r="QA65" s="556">
        <f t="shared" si="309"/>
        <v>0</v>
      </c>
      <c r="QB65" s="556">
        <f t="shared" si="309"/>
        <v>0</v>
      </c>
      <c r="QC65" s="556">
        <f t="shared" si="309"/>
        <v>0</v>
      </c>
      <c r="QD65" s="556">
        <f t="shared" si="309"/>
        <v>0</v>
      </c>
      <c r="QE65" s="556">
        <f t="shared" ref="QE65:QN76" si="310">IF(AND($N65=QE$10,INDEX($AT65:$AV65,1,QE$7)&lt;&gt;0,OR(QE$7&lt;&gt;1,$AD65=QE$12)),INDEX(i.LTWFeedLevels,INDEX($AT65:$AV65,1,QE$7),MOD(QE$6-1,7)+1),0)</f>
        <v>0</v>
      </c>
      <c r="QF65" s="556">
        <f t="shared" si="310"/>
        <v>0</v>
      </c>
      <c r="QG65" s="556">
        <f t="shared" si="310"/>
        <v>0</v>
      </c>
      <c r="QH65" s="556">
        <f t="shared" si="310"/>
        <v>0</v>
      </c>
      <c r="QI65" s="556">
        <f t="shared" si="310"/>
        <v>0</v>
      </c>
      <c r="QJ65" s="556">
        <f t="shared" si="310"/>
        <v>0</v>
      </c>
      <c r="QK65" s="556">
        <f t="shared" si="310"/>
        <v>0</v>
      </c>
      <c r="QL65" s="556">
        <f t="shared" si="310"/>
        <v>0</v>
      </c>
      <c r="QM65" s="556">
        <f t="shared" si="310"/>
        <v>0</v>
      </c>
      <c r="QN65" s="556">
        <f t="shared" si="310"/>
        <v>0</v>
      </c>
      <c r="QO65" s="556">
        <f t="shared" ref="QO65:QX76" si="311">IF(AND($N65=QO$10,INDEX($AT65:$AV65,1,QO$7)&lt;&gt;0,OR(QO$7&lt;&gt;1,$AD65=QO$12)),INDEX(i.LTWFeedLevels,INDEX($AT65:$AV65,1,QO$7),MOD(QO$6-1,7)+1),0)</f>
        <v>0</v>
      </c>
      <c r="QP65" s="556">
        <f t="shared" si="311"/>
        <v>0</v>
      </c>
      <c r="QQ65" s="556">
        <f t="shared" si="311"/>
        <v>0</v>
      </c>
      <c r="QR65" s="556">
        <f t="shared" si="311"/>
        <v>0</v>
      </c>
      <c r="QS65" s="556">
        <f t="shared" si="311"/>
        <v>0</v>
      </c>
      <c r="QT65" s="556">
        <f t="shared" si="311"/>
        <v>0</v>
      </c>
      <c r="QU65" s="556">
        <f t="shared" si="311"/>
        <v>0</v>
      </c>
      <c r="QV65" s="556">
        <f t="shared" si="311"/>
        <v>0</v>
      </c>
      <c r="QW65" s="556">
        <f t="shared" si="311"/>
        <v>0</v>
      </c>
      <c r="QX65" s="556">
        <f t="shared" si="311"/>
        <v>0</v>
      </c>
      <c r="QY65" s="556">
        <f t="shared" ref="QY65:RH76" si="312">IF(AND($N65=QY$10,INDEX($AT65:$AV65,1,QY$7)&lt;&gt;0,OR(QY$7&lt;&gt;1,$AD65=QY$12)),INDEX(i.LTWFeedLevels,INDEX($AT65:$AV65,1,QY$7),MOD(QY$6-1,7)+1),0)</f>
        <v>0</v>
      </c>
      <c r="QZ65" s="556">
        <f t="shared" si="312"/>
        <v>0</v>
      </c>
      <c r="RA65" s="556">
        <f t="shared" si="312"/>
        <v>0</v>
      </c>
      <c r="RB65" s="556">
        <f t="shared" si="312"/>
        <v>0</v>
      </c>
      <c r="RC65" s="556">
        <f t="shared" si="312"/>
        <v>0</v>
      </c>
      <c r="RD65" s="556">
        <f t="shared" si="312"/>
        <v>0</v>
      </c>
      <c r="RE65" s="556">
        <f t="shared" si="312"/>
        <v>0</v>
      </c>
      <c r="RF65" s="556">
        <f t="shared" si="312"/>
        <v>0</v>
      </c>
      <c r="RG65" s="556">
        <f t="shared" si="312"/>
        <v>0</v>
      </c>
      <c r="RH65" s="556">
        <f t="shared" si="312"/>
        <v>0</v>
      </c>
      <c r="RI65" s="556">
        <f t="shared" ref="RI65:RR76" si="313">IF(AND($N65=RI$10,INDEX($AT65:$AV65,1,RI$7)&lt;&gt;0,OR(RI$7&lt;&gt;1,$AD65=RI$12)),INDEX(i.LTWFeedLevels,INDEX($AT65:$AV65,1,RI$7),MOD(RI$6-1,7)+1),0)</f>
        <v>0</v>
      </c>
      <c r="RJ65" s="556">
        <f t="shared" si="313"/>
        <v>0</v>
      </c>
      <c r="RK65" s="556">
        <f t="shared" si="313"/>
        <v>0</v>
      </c>
      <c r="RL65" s="556">
        <f t="shared" si="313"/>
        <v>0</v>
      </c>
      <c r="RM65" s="556">
        <f t="shared" si="313"/>
        <v>0</v>
      </c>
      <c r="RN65" s="556">
        <f t="shared" si="313"/>
        <v>0</v>
      </c>
      <c r="RO65" s="556">
        <f t="shared" si="313"/>
        <v>0</v>
      </c>
      <c r="RP65" s="556">
        <f t="shared" si="313"/>
        <v>0</v>
      </c>
      <c r="RQ65" s="556">
        <f t="shared" si="313"/>
        <v>0</v>
      </c>
      <c r="RR65" s="556">
        <f t="shared" si="313"/>
        <v>0</v>
      </c>
      <c r="RS65" s="556">
        <f t="shared" ref="RS65:SB76" si="314">IF(AND($N65=RS$10,INDEX($AT65:$AV65,1,RS$7)&lt;&gt;0,OR(RS$7&lt;&gt;1,$AD65=RS$12)),INDEX(i.LTWFeedLevels,INDEX($AT65:$AV65,1,RS$7),MOD(RS$6-1,7)+1),0)</f>
        <v>0</v>
      </c>
      <c r="RT65" s="556">
        <f t="shared" si="314"/>
        <v>0</v>
      </c>
      <c r="RU65" s="556">
        <f t="shared" si="314"/>
        <v>0</v>
      </c>
      <c r="RV65" s="556">
        <f t="shared" si="314"/>
        <v>0</v>
      </c>
      <c r="RW65" s="556">
        <f t="shared" si="314"/>
        <v>0</v>
      </c>
      <c r="RX65" s="556">
        <f t="shared" si="314"/>
        <v>0</v>
      </c>
      <c r="RY65" s="556">
        <f t="shared" si="314"/>
        <v>0</v>
      </c>
      <c r="RZ65" s="556">
        <f t="shared" si="314"/>
        <v>0</v>
      </c>
      <c r="SA65" s="556">
        <f t="shared" si="314"/>
        <v>0</v>
      </c>
      <c r="SB65" s="556">
        <f t="shared" si="314"/>
        <v>0</v>
      </c>
      <c r="SC65" s="556">
        <f t="shared" ref="SC65:SL76" si="315">IF(AND($N65=SC$10,INDEX($AT65:$AV65,1,SC$7)&lt;&gt;0,OR(SC$7&lt;&gt;1,$AD65=SC$12)),INDEX(i.LTWFeedLevels,INDEX($AT65:$AV65,1,SC$7),MOD(SC$6-1,7)+1),0)</f>
        <v>0</v>
      </c>
      <c r="SD65" s="556">
        <f t="shared" si="315"/>
        <v>0</v>
      </c>
      <c r="SE65" s="556">
        <f t="shared" si="315"/>
        <v>0</v>
      </c>
      <c r="SF65" s="556">
        <f t="shared" si="315"/>
        <v>0</v>
      </c>
      <c r="SG65" s="556">
        <f t="shared" si="315"/>
        <v>0</v>
      </c>
      <c r="SH65" s="556">
        <f t="shared" si="315"/>
        <v>0</v>
      </c>
      <c r="SI65" s="556">
        <f t="shared" si="315"/>
        <v>0</v>
      </c>
      <c r="SJ65" s="556">
        <f t="shared" si="315"/>
        <v>0</v>
      </c>
      <c r="SK65" s="556">
        <f t="shared" si="315"/>
        <v>0</v>
      </c>
      <c r="SL65" s="556">
        <f t="shared" si="315"/>
        <v>0</v>
      </c>
      <c r="SM65" s="556">
        <f t="shared" ref="SM65:SV76" si="316">IF(AND($N65=SM$10,INDEX($AT65:$AV65,1,SM$7)&lt;&gt;0,OR(SM$7&lt;&gt;1,$AD65=SM$12)),INDEX(i.LTWFeedLevels,INDEX($AT65:$AV65,1,SM$7),MOD(SM$6-1,7)+1),0)</f>
        <v>0</v>
      </c>
      <c r="SN65" s="556">
        <f t="shared" si="316"/>
        <v>0</v>
      </c>
      <c r="SO65" s="556">
        <f t="shared" si="316"/>
        <v>0</v>
      </c>
      <c r="SP65" s="556">
        <f t="shared" si="316"/>
        <v>0</v>
      </c>
      <c r="SQ65" s="556">
        <f t="shared" si="316"/>
        <v>0</v>
      </c>
      <c r="SR65" s="556">
        <f t="shared" si="316"/>
        <v>0</v>
      </c>
      <c r="SS65" s="556">
        <f t="shared" si="316"/>
        <v>0</v>
      </c>
      <c r="ST65" s="556">
        <f t="shared" si="316"/>
        <v>0</v>
      </c>
      <c r="SU65" s="556">
        <f t="shared" si="316"/>
        <v>0</v>
      </c>
      <c r="SV65" s="556">
        <f t="shared" si="316"/>
        <v>0</v>
      </c>
      <c r="SW65" s="556">
        <f t="shared" ref="SW65:TF76" si="317">IF(AND($N65=SW$10,INDEX($AT65:$AV65,1,SW$7)&lt;&gt;0,OR(SW$7&lt;&gt;1,$AD65=SW$12)),INDEX(i.LTWFeedLevels,INDEX($AT65:$AV65,1,SW$7),MOD(SW$6-1,7)+1),0)</f>
        <v>0</v>
      </c>
      <c r="SX65" s="556">
        <f t="shared" si="317"/>
        <v>0</v>
      </c>
      <c r="SY65" s="556">
        <f t="shared" si="317"/>
        <v>0</v>
      </c>
      <c r="SZ65" s="556">
        <f t="shared" si="317"/>
        <v>0</v>
      </c>
      <c r="TA65" s="556">
        <f t="shared" si="317"/>
        <v>0</v>
      </c>
      <c r="TB65" s="556">
        <f t="shared" si="317"/>
        <v>0</v>
      </c>
      <c r="TC65" s="556">
        <f t="shared" si="317"/>
        <v>0</v>
      </c>
      <c r="TD65" s="556">
        <f t="shared" si="317"/>
        <v>0</v>
      </c>
      <c r="TE65" s="556">
        <f t="shared" si="317"/>
        <v>0</v>
      </c>
      <c r="TF65" s="556">
        <f t="shared" si="317"/>
        <v>0</v>
      </c>
      <c r="TG65" s="556">
        <f t="shared" ref="TG65:TP76" si="318">IF(AND($N65=TG$10,INDEX($AT65:$AV65,1,TG$7)&lt;&gt;0,OR(TG$7&lt;&gt;1,$AD65=TG$12)),INDEX(i.LTWFeedLevels,INDEX($AT65:$AV65,1,TG$7),MOD(TG$6-1,7)+1),0)</f>
        <v>0</v>
      </c>
      <c r="TH65" s="556">
        <f t="shared" si="318"/>
        <v>0</v>
      </c>
      <c r="TI65" s="556">
        <f t="shared" si="318"/>
        <v>0</v>
      </c>
      <c r="TJ65" s="556">
        <f t="shared" si="318"/>
        <v>0</v>
      </c>
      <c r="TK65" s="556">
        <f t="shared" si="318"/>
        <v>0</v>
      </c>
      <c r="TL65" s="556">
        <f t="shared" si="318"/>
        <v>0</v>
      </c>
      <c r="TM65" s="556">
        <f t="shared" si="318"/>
        <v>0</v>
      </c>
      <c r="TN65" s="556">
        <f t="shared" si="318"/>
        <v>0</v>
      </c>
      <c r="TO65" s="556">
        <f t="shared" si="318"/>
        <v>0</v>
      </c>
      <c r="TP65" s="556">
        <f t="shared" si="318"/>
        <v>0</v>
      </c>
      <c r="TQ65" s="556">
        <f t="shared" ref="TQ65:TZ76" si="319">IF(AND($N65=TQ$10,INDEX($AT65:$AV65,1,TQ$7)&lt;&gt;0,OR(TQ$7&lt;&gt;1,$AD65=TQ$12)),INDEX(i.LTWFeedLevels,INDEX($AT65:$AV65,1,TQ$7),MOD(TQ$6-1,7)+1),0)</f>
        <v>0</v>
      </c>
      <c r="TR65" s="556">
        <f t="shared" si="319"/>
        <v>0</v>
      </c>
      <c r="TS65" s="556">
        <f t="shared" si="319"/>
        <v>0</v>
      </c>
      <c r="TT65" s="556">
        <f t="shared" si="319"/>
        <v>0</v>
      </c>
      <c r="TU65" s="556">
        <f t="shared" si="319"/>
        <v>0</v>
      </c>
      <c r="TV65" s="556">
        <f t="shared" si="319"/>
        <v>0</v>
      </c>
      <c r="TW65" s="556">
        <f t="shared" si="319"/>
        <v>0</v>
      </c>
      <c r="TX65" s="556">
        <f t="shared" si="319"/>
        <v>0</v>
      </c>
      <c r="TY65" s="556">
        <f t="shared" si="319"/>
        <v>0</v>
      </c>
      <c r="TZ65" s="556">
        <f t="shared" si="319"/>
        <v>0</v>
      </c>
      <c r="UA65" s="556">
        <f t="shared" ref="UA65:UJ76" si="320">IF(AND($N65=UA$10,INDEX($AT65:$AV65,1,UA$7)&lt;&gt;0,OR(UA$7&lt;&gt;1,$AD65=UA$12)),INDEX(i.LTWFeedLevels,INDEX($AT65:$AV65,1,UA$7),MOD(UA$6-1,7)+1),0)</f>
        <v>0</v>
      </c>
      <c r="UB65" s="556">
        <f t="shared" si="320"/>
        <v>0</v>
      </c>
      <c r="UC65" s="556">
        <f t="shared" si="320"/>
        <v>0</v>
      </c>
      <c r="UD65" s="556">
        <f t="shared" si="320"/>
        <v>0</v>
      </c>
      <c r="UE65" s="556">
        <f t="shared" si="320"/>
        <v>0</v>
      </c>
      <c r="UF65" s="556">
        <f t="shared" si="320"/>
        <v>0</v>
      </c>
      <c r="UG65" s="556">
        <f t="shared" si="320"/>
        <v>0</v>
      </c>
      <c r="UH65" s="556">
        <f t="shared" si="320"/>
        <v>0</v>
      </c>
      <c r="UI65" s="556">
        <f t="shared" si="320"/>
        <v>0</v>
      </c>
      <c r="UJ65" s="556">
        <f t="shared" si="320"/>
        <v>0</v>
      </c>
      <c r="UK65" s="556">
        <f t="shared" ref="UK65:UT76" si="321">IF(AND($N65=UK$10,INDEX($AT65:$AV65,1,UK$7)&lt;&gt;0,OR(UK$7&lt;&gt;1,$AD65=UK$12)),INDEX(i.LTWFeedLevels,INDEX($AT65:$AV65,1,UK$7),MOD(UK$6-1,7)+1),0)</f>
        <v>0</v>
      </c>
      <c r="UL65" s="556">
        <f t="shared" si="321"/>
        <v>0</v>
      </c>
      <c r="UM65" s="556">
        <f t="shared" si="321"/>
        <v>0</v>
      </c>
      <c r="UN65" s="556">
        <f t="shared" si="321"/>
        <v>0</v>
      </c>
      <c r="UO65" s="556">
        <f t="shared" si="321"/>
        <v>0</v>
      </c>
      <c r="UP65" s="556">
        <f t="shared" si="321"/>
        <v>0</v>
      </c>
      <c r="UQ65" s="556">
        <f t="shared" si="321"/>
        <v>0</v>
      </c>
      <c r="UR65" s="556">
        <f t="shared" si="321"/>
        <v>0</v>
      </c>
      <c r="US65" s="556">
        <f t="shared" si="321"/>
        <v>0</v>
      </c>
      <c r="UT65" s="556">
        <f t="shared" si="321"/>
        <v>0</v>
      </c>
      <c r="UU65" s="556">
        <f t="shared" ref="UU65:VD76" si="322">IF(AND($N65=UU$10,INDEX($AT65:$AV65,1,UU$7)&lt;&gt;0,OR(UU$7&lt;&gt;1,$AD65=UU$12)),INDEX(i.LTWFeedLevels,INDEX($AT65:$AV65,1,UU$7),MOD(UU$6-1,7)+1),0)</f>
        <v>0</v>
      </c>
      <c r="UV65" s="556">
        <f t="shared" si="322"/>
        <v>0</v>
      </c>
      <c r="UW65" s="556">
        <f t="shared" si="322"/>
        <v>0</v>
      </c>
      <c r="UX65" s="556">
        <f t="shared" si="322"/>
        <v>0</v>
      </c>
      <c r="UY65" s="556">
        <f t="shared" si="322"/>
        <v>0</v>
      </c>
      <c r="UZ65" s="556">
        <f t="shared" si="322"/>
        <v>0</v>
      </c>
      <c r="VA65" s="556">
        <f t="shared" si="322"/>
        <v>0</v>
      </c>
      <c r="VB65" s="556">
        <f t="shared" si="322"/>
        <v>0</v>
      </c>
      <c r="VC65" s="556">
        <f t="shared" si="322"/>
        <v>0</v>
      </c>
      <c r="VD65" s="556">
        <f t="shared" si="322"/>
        <v>0</v>
      </c>
      <c r="VE65" s="556">
        <f t="shared" ref="VE65:VN76" si="323">IF(AND($N65=VE$10,INDEX($AT65:$AV65,1,VE$7)&lt;&gt;0,OR(VE$7&lt;&gt;1,$AD65=VE$12)),INDEX(i.LTWFeedLevels,INDEX($AT65:$AV65,1,VE$7),MOD(VE$6-1,7)+1),0)</f>
        <v>0</v>
      </c>
      <c r="VF65" s="556">
        <f t="shared" si="323"/>
        <v>0</v>
      </c>
      <c r="VG65" s="556">
        <f t="shared" si="323"/>
        <v>0</v>
      </c>
      <c r="VH65" s="556">
        <f t="shared" si="323"/>
        <v>0</v>
      </c>
      <c r="VI65" s="556">
        <f t="shared" si="323"/>
        <v>0</v>
      </c>
      <c r="VJ65" s="556">
        <f t="shared" si="323"/>
        <v>0</v>
      </c>
      <c r="VK65" s="556">
        <f t="shared" si="323"/>
        <v>0</v>
      </c>
      <c r="VL65" s="556">
        <f t="shared" si="323"/>
        <v>0</v>
      </c>
      <c r="VM65" s="556">
        <f t="shared" si="323"/>
        <v>0</v>
      </c>
      <c r="VN65" s="556">
        <f t="shared" si="323"/>
        <v>0</v>
      </c>
      <c r="VO65" s="556">
        <f t="shared" ref="VO65:VX76" si="324">IF(AND($N65=VO$10,INDEX($AT65:$AV65,1,VO$7)&lt;&gt;0,OR(VO$7&lt;&gt;1,$AD65=VO$12)),INDEX(i.LTWFeedLevels,INDEX($AT65:$AV65,1,VO$7),MOD(VO$6-1,7)+1),0)</f>
        <v>0</v>
      </c>
      <c r="VP65" s="556">
        <f t="shared" si="324"/>
        <v>0</v>
      </c>
      <c r="VQ65" s="556">
        <f t="shared" si="324"/>
        <v>0</v>
      </c>
      <c r="VR65" s="556">
        <f t="shared" si="324"/>
        <v>0</v>
      </c>
      <c r="VS65" s="556">
        <f t="shared" si="324"/>
        <v>0</v>
      </c>
      <c r="VT65" s="556">
        <f t="shared" si="324"/>
        <v>0</v>
      </c>
      <c r="VU65" s="556">
        <f t="shared" si="324"/>
        <v>0</v>
      </c>
      <c r="VV65" s="556">
        <f t="shared" si="324"/>
        <v>0</v>
      </c>
      <c r="VW65" s="556">
        <f t="shared" si="324"/>
        <v>0</v>
      </c>
      <c r="VX65" s="556">
        <f t="shared" si="324"/>
        <v>0</v>
      </c>
      <c r="VY65" s="556">
        <f t="shared" ref="VY65:WH76" si="325">IF(AND($N65=VY$10,INDEX($AT65:$AV65,1,VY$7)&lt;&gt;0,OR(VY$7&lt;&gt;1,$AD65=VY$12)),INDEX(i.LTWFeedLevels,INDEX($AT65:$AV65,1,VY$7),MOD(VY$6-1,7)+1),0)</f>
        <v>0</v>
      </c>
      <c r="VZ65" s="556">
        <f t="shared" si="325"/>
        <v>0</v>
      </c>
      <c r="WA65" s="556">
        <f t="shared" si="325"/>
        <v>0</v>
      </c>
      <c r="WB65" s="556">
        <f t="shared" si="325"/>
        <v>0</v>
      </c>
      <c r="WC65" s="556">
        <f t="shared" si="325"/>
        <v>0</v>
      </c>
      <c r="WD65" s="556">
        <f t="shared" si="325"/>
        <v>0</v>
      </c>
      <c r="WE65" s="556">
        <f t="shared" si="325"/>
        <v>0</v>
      </c>
      <c r="WF65" s="556">
        <f t="shared" si="325"/>
        <v>0</v>
      </c>
      <c r="WG65" s="556">
        <f t="shared" si="325"/>
        <v>0</v>
      </c>
      <c r="WH65" s="556">
        <f t="shared" si="325"/>
        <v>0</v>
      </c>
      <c r="WI65" s="556">
        <f t="shared" ref="WI65:WR76" si="326">IF(AND($N65=WI$10,INDEX($AT65:$AV65,1,WI$7)&lt;&gt;0,OR(WI$7&lt;&gt;1,$AD65=WI$12)),INDEX(i.LTWFeedLevels,INDEX($AT65:$AV65,1,WI$7),MOD(WI$6-1,7)+1),0)</f>
        <v>0</v>
      </c>
      <c r="WJ65" s="556">
        <f t="shared" si="326"/>
        <v>0</v>
      </c>
      <c r="WK65" s="556">
        <f t="shared" si="326"/>
        <v>0</v>
      </c>
      <c r="WL65" s="556">
        <f t="shared" si="326"/>
        <v>0</v>
      </c>
      <c r="WM65" s="556">
        <f t="shared" si="326"/>
        <v>0</v>
      </c>
      <c r="WN65" s="556">
        <f t="shared" si="326"/>
        <v>0</v>
      </c>
      <c r="WO65" s="556">
        <f t="shared" si="326"/>
        <v>0</v>
      </c>
      <c r="WP65" s="556">
        <f t="shared" si="326"/>
        <v>0</v>
      </c>
      <c r="WQ65" s="556">
        <f t="shared" si="326"/>
        <v>0</v>
      </c>
      <c r="WR65" s="556">
        <f t="shared" si="326"/>
        <v>0</v>
      </c>
      <c r="WS65" s="556">
        <f t="shared" ref="WS65:XB76" si="327">IF(AND($N65=WS$10,INDEX($AT65:$AV65,1,WS$7)&lt;&gt;0,OR(WS$7&lt;&gt;1,$AD65=WS$12)),INDEX(i.LTWFeedLevels,INDEX($AT65:$AV65,1,WS$7),MOD(WS$6-1,7)+1),0)</f>
        <v>0</v>
      </c>
      <c r="WT65" s="556">
        <f t="shared" si="327"/>
        <v>0</v>
      </c>
      <c r="WU65" s="556">
        <f t="shared" si="327"/>
        <v>0</v>
      </c>
      <c r="WV65" s="556">
        <f t="shared" si="327"/>
        <v>0</v>
      </c>
      <c r="WW65" s="556">
        <f t="shared" si="327"/>
        <v>0</v>
      </c>
      <c r="WX65" s="556">
        <f t="shared" si="327"/>
        <v>0</v>
      </c>
      <c r="WY65" s="556">
        <f t="shared" si="327"/>
        <v>0</v>
      </c>
      <c r="WZ65" s="556">
        <f t="shared" si="327"/>
        <v>0</v>
      </c>
      <c r="XA65" s="556">
        <f t="shared" si="327"/>
        <v>0</v>
      </c>
      <c r="XB65" s="556">
        <f t="shared" si="327"/>
        <v>0</v>
      </c>
      <c r="XC65" s="556">
        <f t="shared" ref="XC65:XL76" si="328">IF(AND($N65=XC$10,INDEX($AT65:$AV65,1,XC$7)&lt;&gt;0,OR(XC$7&lt;&gt;1,$AD65=XC$12)),INDEX(i.LTWFeedLevels,INDEX($AT65:$AV65,1,XC$7),MOD(XC$6-1,7)+1),0)</f>
        <v>0</v>
      </c>
      <c r="XD65" s="556">
        <f t="shared" si="328"/>
        <v>0</v>
      </c>
      <c r="XE65" s="556">
        <f t="shared" si="328"/>
        <v>0</v>
      </c>
      <c r="XF65" s="556">
        <f t="shared" si="328"/>
        <v>0</v>
      </c>
      <c r="XG65" s="556">
        <f t="shared" si="328"/>
        <v>0</v>
      </c>
      <c r="XH65" s="556">
        <f t="shared" si="328"/>
        <v>0</v>
      </c>
      <c r="XI65" s="556">
        <f t="shared" si="328"/>
        <v>0</v>
      </c>
      <c r="XJ65" s="556">
        <f t="shared" si="328"/>
        <v>0</v>
      </c>
      <c r="XK65" s="556">
        <f t="shared" si="328"/>
        <v>0</v>
      </c>
      <c r="XL65" s="556">
        <f t="shared" si="328"/>
        <v>0</v>
      </c>
      <c r="XM65" s="556">
        <f t="shared" ref="XM65:XW76" si="329">IF(AND($N65=XM$10,INDEX($AT65:$AV65,1,XM$7)&lt;&gt;0,OR(XM$7&lt;&gt;1,$AD65=XM$12)),INDEX(i.LTWFeedLevels,INDEX($AT65:$AV65,1,XM$7),MOD(XM$6-1,7)+1),0)</f>
        <v>0</v>
      </c>
      <c r="XN65" s="556">
        <f t="shared" si="329"/>
        <v>0</v>
      </c>
      <c r="XO65" s="556">
        <f t="shared" si="329"/>
        <v>0</v>
      </c>
      <c r="XP65" s="556">
        <f t="shared" si="329"/>
        <v>0</v>
      </c>
      <c r="XQ65" s="556">
        <f t="shared" si="329"/>
        <v>0</v>
      </c>
      <c r="XR65" s="556">
        <f t="shared" si="329"/>
        <v>0</v>
      </c>
      <c r="XS65" s="556">
        <f t="shared" si="329"/>
        <v>0</v>
      </c>
      <c r="XT65" s="556">
        <f t="shared" si="329"/>
        <v>0</v>
      </c>
      <c r="XU65" s="556">
        <f t="shared" si="329"/>
        <v>0</v>
      </c>
      <c r="XV65" s="556">
        <f t="shared" si="329"/>
        <v>0</v>
      </c>
      <c r="XW65" s="556">
        <f t="shared" si="329"/>
        <v>0</v>
      </c>
      <c r="XX65" s="189">
        <f t="shared" ref="XX65:YB76" si="330">IF(AND($L65=XX$8,$N65=XX$10,$AW65=XX$7,OR($AK65=XX$11,XX$11=1),$AD65=XX$12),INDEX(i.FS_Strategy,$AX65+1,$AW65),0)</f>
        <v>0</v>
      </c>
      <c r="XY65" s="189">
        <f t="shared" ca="1" si="330"/>
        <v>0</v>
      </c>
      <c r="XZ65" s="189">
        <f t="shared" ca="1" si="330"/>
        <v>0</v>
      </c>
      <c r="YA65" s="189">
        <f t="shared" ca="1" si="330"/>
        <v>0</v>
      </c>
      <c r="YB65" s="189">
        <f t="shared" ca="1" si="330"/>
        <v>0</v>
      </c>
      <c r="YC65" s="230">
        <f t="shared" ref="YC65:YC76" ca="1" si="331">IF(AND($L65=YC$8,$N65=YC$10,$AW65=YC$7,OR($AK65=YC$11,YC$11=1),$AD65=YC$12),INDEX(i.FS_Strategy,$AY65+1,$AW65),0)</f>
        <v>0</v>
      </c>
      <c r="YD65" s="189">
        <f t="shared" ref="YD65:YH76" ca="1" si="332">IF(AND($L65=YD$8,$N65=YD$10,$AW65=YD$7,OR($AK65=YD$11,YD$11=1),$AD65=YD$12),INDEX(i.FS_Strategy,$AX65+1,$AW65),0)</f>
        <v>0</v>
      </c>
      <c r="YE65" s="189">
        <f t="shared" ca="1" si="332"/>
        <v>0</v>
      </c>
      <c r="YF65" s="189">
        <f t="shared" ca="1" si="332"/>
        <v>0</v>
      </c>
      <c r="YG65" s="189">
        <f t="shared" ca="1" si="332"/>
        <v>0</v>
      </c>
      <c r="YH65" s="189">
        <f t="shared" ca="1" si="332"/>
        <v>0</v>
      </c>
      <c r="YI65" s="230">
        <f t="shared" ref="YI65:YI76" ca="1" si="333">IF(AND($L65=YI$8,$N65=YI$10,$AW65=YI$7,OR($AK65=YI$11,YI$11=1),$AD65=YI$12),INDEX(i.FS_Strategy,$AY65+1,$AW65),0)</f>
        <v>0</v>
      </c>
      <c r="YJ65" s="231">
        <f t="shared" ref="YJ65:YM76" ca="1" si="334">IF(AND($L65=YJ$8,$N65=YJ$10,$AW65=YJ$7,OR($AK65=YJ$11,YJ$11=1)),INDEX(i.FS_Strategy,$AY65+1,$AW65),0)</f>
        <v>0</v>
      </c>
      <c r="YK65" s="231">
        <f t="shared" ca="1" si="334"/>
        <v>0</v>
      </c>
      <c r="YL65" s="231">
        <f t="shared" ca="1" si="334"/>
        <v>0</v>
      </c>
      <c r="YM65" s="231">
        <f t="shared" ca="1" si="334"/>
        <v>0</v>
      </c>
      <c r="YN65" s="544">
        <f t="shared" ref="YN65:YN76" ca="1" si="335">IF(AND($L65=YN$8,$N65=YN$10,$AW65=YN$7,OR($AK65=YN$11,YN$11=1)),INDEX(i.FS_Strategy,$AZ65+1,$AW65),0)</f>
        <v>0</v>
      </c>
      <c r="YO65" s="231">
        <f t="shared" ref="YO65:YR76" ca="1" si="336">IF(AND($L65=YO$8,$N65=YO$10,$AW65=YO$7,OR($AK65=YO$11,YO$11=1)),INDEX(i.FS_Strategy,$AY65+1,$AW65),0)</f>
        <v>0</v>
      </c>
      <c r="YP65" s="231">
        <f t="shared" ca="1" si="336"/>
        <v>0</v>
      </c>
      <c r="YQ65" s="231">
        <f t="shared" ca="1" si="336"/>
        <v>0</v>
      </c>
      <c r="YR65" s="231">
        <f t="shared" ca="1" si="336"/>
        <v>0</v>
      </c>
      <c r="YS65" s="544">
        <f t="shared" ref="YS65:YY76" ca="1" si="337">IF(AND($L65=YS$8,$N65=YS$10,$AW65=YS$7,OR($AK65=YS$11,YS$11=1)),INDEX(i.FS_Strategy,$AZ65+1,$AW65),0)</f>
        <v>0</v>
      </c>
      <c r="YT65" s="544">
        <f t="shared" ca="1" si="337"/>
        <v>0</v>
      </c>
      <c r="YU65" s="544">
        <f t="shared" ca="1" si="337"/>
        <v>0</v>
      </c>
      <c r="YV65" s="544">
        <f t="shared" ca="1" si="337"/>
        <v>0</v>
      </c>
      <c r="YW65" s="544">
        <f t="shared" ca="1" si="337"/>
        <v>0</v>
      </c>
      <c r="YX65" s="544">
        <f t="shared" ca="1" si="337"/>
        <v>0</v>
      </c>
      <c r="YY65" s="544">
        <f t="shared" ca="1" si="337"/>
        <v>0</v>
      </c>
      <c r="YZ65" s="535" cm="1">
        <f t="array" ref="YZ65">INDEX(YZ$13:YZ64,$B65+1,1)</f>
        <v>0</v>
      </c>
      <c r="ZA65" s="411">
        <f t="shared" ref="ZA65:ZA76" si="338">INDEX(i.TOL,$N65,ZA$6)</f>
        <v>19</v>
      </c>
      <c r="ZB65" s="18"/>
      <c r="ZC65" s="535" cm="1">
        <f t="array" ref="ZC65">INDEX(ZC$13:ZC64,$B65+1,1)</f>
        <v>0</v>
      </c>
      <c r="ZD65" s="411">
        <f t="shared" ref="ZD65:ZD76" si="339">INDEX(i.Triplets_mortality,$AS65+1,ZD$6)</f>
        <v>0</v>
      </c>
      <c r="ZE65" s="535" cm="1">
        <f t="array" ref="ZE65">INDEX(ZE$13:ZE64,$B65+1,1)</f>
        <v>0</v>
      </c>
      <c r="ZF65" s="535" t="str" cm="1">
        <f t="array" ref="ZF65">INDEX(ZF$13:ZF64,$B65+1,1)</f>
        <v>-</v>
      </c>
      <c r="ZG65" s="535" t="str" cm="1">
        <f t="array" ref="ZG65">INDEX(ZG$13:ZG64,$B65+1,1)</f>
        <v>-</v>
      </c>
      <c r="ZH65" s="535" t="str" cm="1">
        <f t="array" ref="ZH65">INDEX(ZH$13:ZH64,$B65+1,1)</f>
        <v>-</v>
      </c>
      <c r="ZI65" s="535" t="str" cm="1">
        <f t="array" ref="ZI65">INDEX(ZI$13:ZI64,$B65+1,1)</f>
        <v>-</v>
      </c>
      <c r="ZJ65" s="535" t="str" cm="1">
        <f t="array" ref="ZJ65">INDEX(ZJ$13:ZJ64,$B65+1,1)</f>
        <v>-</v>
      </c>
      <c r="ZK65" s="535" t="str" cm="1">
        <f t="array" ref="ZK65">INDEX(ZK$13:ZK64,$B65+1,1)</f>
        <v>-</v>
      </c>
      <c r="ZL65" s="535" t="str" cm="1">
        <f t="array" ref="ZL65">INDEX(ZL$13:ZL64,$B65+1,1)</f>
        <v>-</v>
      </c>
      <c r="ZM65" s="535" t="str" cm="1">
        <f t="array" ref="ZM65">INDEX(ZM$13:ZM64,$B65+1,1)</f>
        <v>-</v>
      </c>
      <c r="ZN65" s="535" t="str" cm="1">
        <f t="array" ref="ZN65">INDEX(ZN$13:ZN64,$B65+1,1)</f>
        <v>-</v>
      </c>
      <c r="ZO65" s="535" t="str" cm="1">
        <f t="array" ref="ZO65">INDEX(ZO$13:ZO64,$B65+1,1)</f>
        <v>-</v>
      </c>
      <c r="ZP65" s="535" t="str" cm="1">
        <f t="array" ref="ZP65">INDEX(ZP$13:ZP64,$B65+1,1)</f>
        <v>-</v>
      </c>
      <c r="ZQ65" s="535" t="str" cm="1">
        <f t="array" ref="ZQ65">INDEX(ZQ$13:ZQ64,$B65+1,1)</f>
        <v>-</v>
      </c>
      <c r="ZR65" s="535" t="str" cm="1">
        <f t="array" ref="ZR65">INDEX(ZR$13:ZR64,$B65+1,1)</f>
        <v>-</v>
      </c>
      <c r="ZS65" s="535" t="str" cm="1">
        <f t="array" ref="ZS65">INDEX(ZS$13:ZS64,$B65+1,1)</f>
        <v>-</v>
      </c>
      <c r="ZT65" s="535" t="str" cm="1">
        <f t="array" ref="ZT65">INDEX(ZT$13:ZT64,$B65+1,1)</f>
        <v>-</v>
      </c>
      <c r="ZU65" s="535" t="str" cm="1">
        <f t="array" ref="ZU65">INDEX(ZU$13:ZU64,$B65+1,1)</f>
        <v>-</v>
      </c>
      <c r="ZV65" s="535" t="str" cm="1">
        <f t="array" ref="ZV65">INDEX(ZV$13:ZV64,$B65+1,1)</f>
        <v>-</v>
      </c>
      <c r="ZW65" s="535" t="str" cm="1">
        <f t="array" ref="ZW65">INDEX(ZW$13:ZW64,$B65+1,1)</f>
        <v>-</v>
      </c>
      <c r="ZX65" s="18"/>
      <c r="ZY65" s="411" t="b">
        <f t="shared" ref="ZY65:ZY76" ca="1" si="340">IF($AM65&lt;&gt;0,INDEX(i.cropgraze_inc,$AM65,ZY$6),OFFSET(ZY$13,$B65,0))</f>
        <v>0</v>
      </c>
      <c r="ZZ65" s="411" t="str">
        <f t="shared" ref="ZZ65:ZZ76" si="341">INDEX(i.PastArea,$M65+1,ZZ$6)</f>
        <v>-</v>
      </c>
      <c r="AAA65" s="535" t="str" cm="1">
        <f t="array" ref="AAA65">INDEX(AAA$13:AAA64,$B65+1,1)</f>
        <v>-</v>
      </c>
      <c r="AAB65" s="535" t="str" cm="1">
        <f t="array" ref="AAB65">INDEX(AAB$13:AAB64,$B65+1,1)</f>
        <v>-</v>
      </c>
      <c r="AAC65" s="535" t="str" cm="1">
        <f t="array" ref="AAC65">INDEX(AAC$13:AAC64,$B65+1,1)</f>
        <v>-</v>
      </c>
      <c r="AAD65" s="545" cm="1">
        <f t="array" ref="AAD65">INDEX(i.AgeJ,$AD65,1)</f>
        <v>0</v>
      </c>
      <c r="AAE65" s="535" t="str" cm="1">
        <f t="array" ref="AAE65">INDEX(AAE$13:AAE64,$B65+1,1)</f>
        <v>-</v>
      </c>
      <c r="AAF65" s="411" t="str">
        <f t="shared" ref="AAF65:AAG76" si="342">IF(OR(OR($AP65="",$AP65="-"),$AP65&lt;&gt;AAF$6),AAF$13,INDEX(i.MLP_PvP,$AR65,AAF$7))</f>
        <v>-</v>
      </c>
      <c r="AAG65" s="411" t="str">
        <f t="shared" si="342"/>
        <v>-</v>
      </c>
      <c r="AAH65" s="535" t="str" cm="1">
        <f t="array" ref="AAH65">INDEX(AAH$13:AAH64,$B65+1,1)</f>
        <v>-</v>
      </c>
      <c r="AAI65" s="535" t="str" cm="1">
        <f t="array" ref="AAI65">INDEX(AAI$13:AAI64,$B65+1,1)</f>
        <v>-</v>
      </c>
      <c r="AAJ65" s="535" t="str" cm="1">
        <f t="array" ref="AAJ65">INDEX(AAJ$13:AAJ64,$B65+1,1)</f>
        <v>-</v>
      </c>
      <c r="AAK65" s="535" t="str" cm="1">
        <f t="array" ref="AAK65">INDEX(AAK$13:AAK64,$B65+1,1)</f>
        <v>-</v>
      </c>
      <c r="AAL65" s="535" t="str" cm="1">
        <f t="array" ref="AAL65">INDEX(AAL$13:AAL64,$B65+1,1)</f>
        <v>-</v>
      </c>
      <c r="AAM65" s="535" t="b" cm="1">
        <f t="array" ref="AAM65">INDEX(AAM$13:AAM64,$B65+1,1)</f>
        <v>1</v>
      </c>
      <c r="AAN65" s="535" t="str" cm="1">
        <f t="array" ref="AAN65">INDEX(AAN$13:AAN64,$B65+1,1)</f>
        <v>-</v>
      </c>
      <c r="AAO65" s="535" cm="1">
        <f t="array" ref="AAO65">INDEX(AAO$13:AAO64,$B65+1,1)</f>
        <v>0</v>
      </c>
      <c r="AAP65" s="535" cm="1">
        <f t="array" ref="AAP65">INDEX(AAP$13:AAP64,$B65+1,1)</f>
        <v>0</v>
      </c>
      <c r="AAQ65" s="535" cm="1">
        <f t="array" ref="AAQ65">INDEX(AAQ$13:AAQ64,$B65+1,1)</f>
        <v>0</v>
      </c>
      <c r="AAR65" s="18"/>
      <c r="AAS65" s="411">
        <f t="shared" ref="AAS65:AAV76" si="343">INDEX(i.std_prices,1,AAS$6)</f>
        <v>50</v>
      </c>
      <c r="AAT65" s="411">
        <f t="shared" si="343"/>
        <v>50</v>
      </c>
      <c r="AAU65" s="411">
        <f t="shared" si="343"/>
        <v>50</v>
      </c>
      <c r="AAV65" s="411">
        <f t="shared" si="343"/>
        <v>50</v>
      </c>
      <c r="AAW65" s="535" cm="1">
        <f t="array" ref="AAW65">INDEX(AAW$13:AAW64,$B65+1,1)</f>
        <v>1</v>
      </c>
      <c r="AAX65" s="535" cm="1">
        <f t="array" ref="AAX65">INDEX(AAX$13:AAX64,$B65+1,1)</f>
        <v>1</v>
      </c>
      <c r="AAY65" s="535" cm="1">
        <f t="array" ref="AAY65">INDEX(AAY$13:AAY64,$B65+1,1)</f>
        <v>1</v>
      </c>
      <c r="AAZ65" s="535" cm="1">
        <f t="array" ref="AAZ65">INDEX(AAZ$13:AAZ64,$B65+1,1)</f>
        <v>1</v>
      </c>
      <c r="ABA65" s="535" t="str" cm="1">
        <f t="array" ref="ABA65">INDEX(ABA$13:ABA64,$B65+1,1)</f>
        <v>-</v>
      </c>
      <c r="ABB65" s="535" t="str" cm="1">
        <f t="array" ref="ABB65">INDEX(ABB$13:ABB64,$B65+1,1)</f>
        <v>-</v>
      </c>
      <c r="ABC65" s="535" t="str" cm="1">
        <f t="array" ref="ABC65">INDEX(ABC$13:ABC64,$B65+1,1)</f>
        <v>-</v>
      </c>
      <c r="ABD65" s="535" t="str" cm="1">
        <f t="array" ref="ABD65">INDEX(ABD$13:ABD64,$B65+1,1)</f>
        <v>-</v>
      </c>
      <c r="ABE65" s="535" t="str" cm="1">
        <f t="array" ref="ABE65">INDEX(ABE$13:ABE64,$B65+1,1)</f>
        <v>-</v>
      </c>
      <c r="ABF65" s="535" t="str" cm="1">
        <f t="array" ref="ABF65">INDEX(ABF$13:ABF64,$B65+1,1)</f>
        <v>-</v>
      </c>
      <c r="ABG65" s="535" t="str" cm="1">
        <f t="array" ref="ABG65">INDEX(ABG$13:ABG64,$B65+1,1)</f>
        <v>-</v>
      </c>
      <c r="ABH65" s="18"/>
      <c r="ABI65" s="535" t="str" cm="1">
        <f t="array" ref="ABI65">INDEX(ABI$13:ABI64,$B65+1,1)</f>
        <v>-</v>
      </c>
      <c r="ABJ65" s="411">
        <f t="shared" ref="ABJ65:ABJ76" si="344">INDEX(i.conservation,$AL65+1,($L65-1)*3+$N65)</f>
        <v>1</v>
      </c>
      <c r="ABK65" s="18"/>
      <c r="ABL65" s="535" t="str" cm="1">
        <f t="array" ref="ABL65">INDEX(ABL$13:ABL64,$B65+1,1)</f>
        <v>-</v>
      </c>
      <c r="ABM65" s="535" t="str" cm="1">
        <f t="array" ref="ABM65">INDEX(ABM$13:ABM64,$B65+1,1)</f>
        <v>-</v>
      </c>
      <c r="ABN65" s="535" t="str" cm="1">
        <f t="array" ref="ABN65">INDEX(ABN$13:ABN64,$B65+1,1)</f>
        <v>-</v>
      </c>
      <c r="ABO65" s="535" t="str" cm="1">
        <f t="array" ref="ABO65">INDEX(ABO$13:ABO64,$B65+1,1)</f>
        <v>-</v>
      </c>
      <c r="ABP65" s="535" t="str" cm="1">
        <f t="array" ref="ABP65">INDEX(ABP$13:ABP64,$B65+1,1)</f>
        <v>-</v>
      </c>
      <c r="ABQ65" s="535" t="str" cm="1">
        <f t="array" ref="ABQ65">INDEX(ABQ$13:ABQ64,$B65+1,1)</f>
        <v>-</v>
      </c>
      <c r="ABR65" s="535" t="str" cm="1">
        <f t="array" ref="ABR65">INDEX(ABR$13:ABR64,$B65+1,1)</f>
        <v>-</v>
      </c>
      <c r="ABS65" s="535" t="str" cm="1">
        <f t="array" ref="ABS65">INDEX(ABS$13:ABS64,$B65+1,1)</f>
        <v>-</v>
      </c>
      <c r="ABT65" s="535" t="str" cm="1">
        <f t="array" ref="ABT65">INDEX(ABT$13:ABT64,$B65+1,1)</f>
        <v>-</v>
      </c>
      <c r="ABU65" s="543">
        <f t="shared" ref="ABU65:ABW76" si="345">INDEX(i.UserPeriod0,$AD65,ABU$6)</f>
        <v>652</v>
      </c>
      <c r="ABV65" s="543">
        <f t="shared" si="345"/>
        <v>686</v>
      </c>
      <c r="ABW65" s="543">
        <f t="shared" si="345"/>
        <v>721</v>
      </c>
      <c r="ABX65" s="459">
        <f t="shared" ref="ABX65:ABZ76" si="346">7*(INDEX(i.late_preg,1,ABX$6+($AD65-1)*3)-3)</f>
        <v>469</v>
      </c>
      <c r="ABY65" s="459">
        <f t="shared" si="346"/>
        <v>504</v>
      </c>
      <c r="ABZ65" s="459">
        <f t="shared" si="346"/>
        <v>539</v>
      </c>
      <c r="ACA65" s="459">
        <f t="shared" ref="ACA65:ACC76" si="347">7*INDEX(i.end_joining,1,ACA$6+($AD65-1)*3)</f>
        <v>385</v>
      </c>
      <c r="ACB65" s="459">
        <f t="shared" si="347"/>
        <v>420</v>
      </c>
      <c r="ACC65" s="459">
        <f t="shared" si="347"/>
        <v>455</v>
      </c>
      <c r="ACD65" s="535" t="str" cm="1">
        <f t="array" ref="ACD65">INDEX(ACD$13:ACD64,$B65+1,1)</f>
        <v>-</v>
      </c>
      <c r="ACE65" s="535" t="str" cm="1">
        <f t="array" ref="ACE65">INDEX(ACE$13:ACE64,$B65+1,1)</f>
        <v>-</v>
      </c>
      <c r="ACF65" s="535" t="str" cm="1">
        <f t="array" ref="ACF65">INDEX(ACF$13:ACF64,$B65+1,1)</f>
        <v>-</v>
      </c>
      <c r="ACG65" s="535" t="str" cm="1">
        <f t="array" ref="ACG65">INDEX(ACG$13:ACG64,$B65+1,1)</f>
        <v>-</v>
      </c>
      <c r="ACH65" s="535" t="str" cm="1">
        <f t="array" ref="ACH65">INDEX(ACH$13:ACH64,$B65+1,1)</f>
        <v>-</v>
      </c>
      <c r="ACI65" s="535" t="str" cm="1">
        <f t="array" ref="ACI65">INDEX(ACI$13:ACI64,$B65+1,1)</f>
        <v>-</v>
      </c>
      <c r="ACJ65" s="535" t="str" cm="1">
        <f t="array" ref="ACJ65">INDEX(ACJ$13:ACJ64,$B65+1,1)</f>
        <v>-</v>
      </c>
      <c r="ACK65" s="535" t="str" cm="1">
        <f t="array" ref="ACK65">INDEX(ACK$13:ACK64,$B65+1,1)</f>
        <v>-</v>
      </c>
      <c r="ACL65" s="535" t="str" cm="1">
        <f t="array" ref="ACL65">INDEX(ACL$13:ACL64,$B65+1,1)</f>
        <v>-</v>
      </c>
      <c r="ACM65" s="535" t="str" cm="1">
        <f t="array" ref="ACM65">INDEX(ACM$13:ACM64,$B65+1,1)</f>
        <v>-</v>
      </c>
      <c r="ACN65" s="535" t="str" cm="1">
        <f t="array" ref="ACN65">INDEX(ACN$13:ACN64,$B65+1,1)</f>
        <v>-</v>
      </c>
      <c r="ACO65" s="535" t="str" cm="1">
        <f t="array" ref="ACO65">INDEX(ACO$13:ACO64,$B65+1,1)</f>
        <v>-</v>
      </c>
      <c r="ACP65" s="535" t="str" cm="1">
        <f t="array" ref="ACP65">INDEX(ACP$13:ACP64,$B65+1,1)</f>
        <v>-</v>
      </c>
      <c r="ACQ65" s="535" t="str" cm="1">
        <f t="array" ref="ACQ65">INDEX(ACQ$13:ACQ64,$B65+1,1)</f>
        <v>-</v>
      </c>
      <c r="ACR65" s="535" cm="1">
        <f t="array" ref="ACR65">INDEX(ACR$13:ACR64,$B65+1,1)</f>
        <v>0</v>
      </c>
      <c r="ACS65" s="535" t="str" cm="1">
        <f t="array" ref="ACS65">INDEX(ACS$13:ACS64,$B65+1,1)</f>
        <v>-</v>
      </c>
      <c r="ACT65" s="535" t="str" cm="1">
        <f t="array" ref="ACT65">INDEX(ACT$13:ACT64,$B65+1,1)</f>
        <v>-</v>
      </c>
      <c r="ACU65" s="535" t="str" cm="1">
        <f t="array" ref="ACU65">INDEX(ACU$13:ACU64,$B65+1,1)</f>
        <v>-</v>
      </c>
      <c r="ACV65" s="535" t="str" cm="1">
        <f t="array" ref="ACV65">INDEX(ACV$13:ACV64,$B65+1,1)</f>
        <v>-</v>
      </c>
      <c r="ACW65" s="535" t="str" cm="1">
        <f t="array" ref="ACW65">INDEX(ACW$13:ACW64,$B65+1,1)</f>
        <v>-</v>
      </c>
      <c r="ACX65" s="535" cm="1">
        <f t="array" ref="ACX65">INDEX(ACX$13:ACX64,$B65+1,1)</f>
        <v>0</v>
      </c>
      <c r="ACY65" s="535" t="str" cm="1">
        <f t="array" ref="ACY65">INDEX(ACY$13:ACY64,$B65+1,1)</f>
        <v>-</v>
      </c>
      <c r="ACZ65" s="535" t="str" cm="1">
        <f t="array" ref="ACZ65">INDEX(ACZ$13:ACZ64,$B65+1,1)</f>
        <v>-</v>
      </c>
      <c r="ADA65" s="535" t="str" cm="1">
        <f t="array" ref="ADA65">INDEX(ADA$13:ADA64,$B65+1,1)</f>
        <v>-</v>
      </c>
      <c r="ADB65" s="535" cm="1">
        <f t="array" ref="ADB65">INDEX(ADB$13:ADB64,$B65+1,1)</f>
        <v>1</v>
      </c>
      <c r="ADC65" s="535" cm="1">
        <f t="array" ref="ADC65">INDEX(ADC$13:ADC64,$B65+1,1)</f>
        <v>1</v>
      </c>
      <c r="ADD65" s="535" t="str" cm="1">
        <f t="array" ref="ADD65">INDEX(ADD$13:ADD64,$B65+1,1)</f>
        <v>-</v>
      </c>
      <c r="ADE65" s="535" t="str" cm="1">
        <f t="array" ref="ADE65">INDEX(ADE$13:ADE64,$B65+1,1)</f>
        <v>-</v>
      </c>
      <c r="ADF65" s="535" t="str" cm="1">
        <f t="array" ref="ADF65">INDEX(ADF$13:ADF64,$B65+1,1)</f>
        <v>-</v>
      </c>
      <c r="ADG65" s="535" t="str" cm="1">
        <f t="array" ref="ADG65">INDEX(ADG$13:ADG64,$B65+1,1)</f>
        <v>-</v>
      </c>
      <c r="ADH65" s="535" t="str" cm="1">
        <f t="array" ref="ADH65">INDEX(ADH$13:ADH64,$B65+1,1)</f>
        <v>-</v>
      </c>
      <c r="ADI65" s="535" t="str" cm="1">
        <f t="array" ref="ADI65">INDEX(ADI$13:ADI64,$B65+1,1)</f>
        <v>-</v>
      </c>
      <c r="ADJ65" s="535" t="str" cm="1">
        <f t="array" ref="ADJ65">INDEX(ADJ$13:ADJ64,$B65+1,1)</f>
        <v>-</v>
      </c>
      <c r="ADK65" s="535" t="str" cm="1">
        <f t="array" ref="ADK65">INDEX(ADK$13:ADK64,$B65+1,1)</f>
        <v>-</v>
      </c>
      <c r="ADL65" s="535" t="str" cm="1">
        <f t="array" ref="ADL65">INDEX(ADL$13:ADL64,$B65+1,1)</f>
        <v>-</v>
      </c>
      <c r="ADM65" s="535" t="str" cm="1">
        <f t="array" ref="ADM65">INDEX(ADM$13:ADM64,$B65+1,1)</f>
        <v>-</v>
      </c>
      <c r="ADN65" s="535" t="str" cm="1">
        <f t="array" ref="ADN65">INDEX(ADN$13:ADN64,$B65+1,1)</f>
        <v>-</v>
      </c>
      <c r="ADO65" s="535" t="str" cm="1">
        <f t="array" ref="ADO65">INDEX(ADO$13:ADO64,$B65+1,1)</f>
        <v>-</v>
      </c>
      <c r="ADP65" s="535" t="str" cm="1">
        <f t="array" ref="ADP65">INDEX(ADP$13:ADP64,$B65+1,1)</f>
        <v>-</v>
      </c>
      <c r="ADQ65" s="18"/>
      <c r="ADR65" s="545" t="b">
        <f t="shared" ref="ADR65:AEA76" si="348">IF(AND($N65=ADR$10, $AD65=ADR$12),TRUE,"-")</f>
        <v>1</v>
      </c>
      <c r="ADS65" s="545" t="str">
        <f t="shared" si="348"/>
        <v>-</v>
      </c>
      <c r="ADT65" s="545" t="str">
        <f t="shared" si="348"/>
        <v>-</v>
      </c>
      <c r="ADU65" s="545" t="str">
        <f t="shared" si="348"/>
        <v>-</v>
      </c>
      <c r="ADV65" s="545" t="str">
        <f t="shared" si="348"/>
        <v>-</v>
      </c>
      <c r="ADW65" s="545" t="str">
        <f t="shared" si="348"/>
        <v>-</v>
      </c>
      <c r="ADX65" s="545" t="str">
        <f t="shared" si="348"/>
        <v>-</v>
      </c>
      <c r="ADY65" s="545" t="str">
        <f t="shared" si="348"/>
        <v>-</v>
      </c>
      <c r="ADZ65" s="545" t="str">
        <f t="shared" si="348"/>
        <v>-</v>
      </c>
      <c r="AEA65" s="545" t="str">
        <f t="shared" si="348"/>
        <v>-</v>
      </c>
      <c r="AEB65" s="545" t="str">
        <f t="shared" ref="AEB65:AEK76" si="349">IF(AND($N65=AEB$10, $AD65=AEB$12),TRUE,"-")</f>
        <v>-</v>
      </c>
      <c r="AEC65" s="545" t="str">
        <f t="shared" si="349"/>
        <v>-</v>
      </c>
      <c r="AED65" s="545" t="str">
        <f t="shared" si="349"/>
        <v>-</v>
      </c>
      <c r="AEE65" s="545" t="str">
        <f t="shared" si="349"/>
        <v>-</v>
      </c>
      <c r="AEF65" s="545" t="str">
        <f t="shared" si="349"/>
        <v>-</v>
      </c>
      <c r="AEG65" s="545" t="str">
        <f t="shared" si="349"/>
        <v>-</v>
      </c>
      <c r="AEH65" s="545" t="str">
        <f t="shared" si="349"/>
        <v>-</v>
      </c>
      <c r="AEI65" s="545" t="str">
        <f t="shared" si="349"/>
        <v>-</v>
      </c>
      <c r="AEJ65" s="545" t="b">
        <f t="shared" si="349"/>
        <v>1</v>
      </c>
      <c r="AEK65" s="545" t="str">
        <f t="shared" si="349"/>
        <v>-</v>
      </c>
      <c r="AEL65" s="545" t="str">
        <f t="shared" ref="AEL65:AEU76" si="350">IF(AND($N65=AEL$10, $AD65=AEL$12),TRUE,"-")</f>
        <v>-</v>
      </c>
      <c r="AEM65" s="545" t="str">
        <f t="shared" si="350"/>
        <v>-</v>
      </c>
      <c r="AEN65" s="545" t="str">
        <f t="shared" si="350"/>
        <v>-</v>
      </c>
      <c r="AEO65" s="545" t="str">
        <f t="shared" si="350"/>
        <v>-</v>
      </c>
      <c r="AEP65" s="545" t="str">
        <f t="shared" si="350"/>
        <v>-</v>
      </c>
      <c r="AEQ65" s="545" t="str">
        <f t="shared" si="350"/>
        <v>-</v>
      </c>
      <c r="AER65" s="545" t="str">
        <f t="shared" si="350"/>
        <v>-</v>
      </c>
      <c r="AES65" s="545" t="str">
        <f t="shared" si="350"/>
        <v>-</v>
      </c>
      <c r="AET65" s="545" t="str">
        <f t="shared" si="350"/>
        <v>-</v>
      </c>
      <c r="AEU65" s="545" t="str">
        <f t="shared" si="350"/>
        <v>-</v>
      </c>
      <c r="AEV65" s="545" t="str">
        <f t="shared" ref="AEV65:AFE76" si="351">IF(AND($N65=AEV$10, $AD65=AEV$12),TRUE,"-")</f>
        <v>-</v>
      </c>
      <c r="AEW65" s="545" t="str">
        <f t="shared" si="351"/>
        <v>-</v>
      </c>
      <c r="AEX65" s="545" t="str">
        <f t="shared" si="351"/>
        <v>-</v>
      </c>
      <c r="AEY65" s="545" t="str">
        <f t="shared" si="351"/>
        <v>-</v>
      </c>
      <c r="AEZ65" s="545" t="str">
        <f t="shared" si="351"/>
        <v>-</v>
      </c>
      <c r="AFA65" s="545" t="str">
        <f t="shared" si="351"/>
        <v>-</v>
      </c>
      <c r="AFB65" s="545" t="b">
        <f t="shared" si="351"/>
        <v>1</v>
      </c>
      <c r="AFC65" s="545" t="str">
        <f t="shared" si="351"/>
        <v>-</v>
      </c>
      <c r="AFD65" s="545" t="str">
        <f t="shared" si="351"/>
        <v>-</v>
      </c>
      <c r="AFE65" s="545" t="str">
        <f t="shared" si="351"/>
        <v>-</v>
      </c>
      <c r="AFF65" s="545" t="str">
        <f t="shared" ref="AFF65:AFO76" si="352">IF(AND($N65=AFF$10, $AD65=AFF$12),TRUE,"-")</f>
        <v>-</v>
      </c>
      <c r="AFG65" s="545" t="str">
        <f t="shared" si="352"/>
        <v>-</v>
      </c>
      <c r="AFH65" s="545" t="str">
        <f t="shared" si="352"/>
        <v>-</v>
      </c>
      <c r="AFI65" s="545" t="str">
        <f t="shared" si="352"/>
        <v>-</v>
      </c>
      <c r="AFJ65" s="545" t="str">
        <f t="shared" si="352"/>
        <v>-</v>
      </c>
      <c r="AFK65" s="545" t="str">
        <f t="shared" si="352"/>
        <v>-</v>
      </c>
      <c r="AFL65" s="545" t="str">
        <f t="shared" si="352"/>
        <v>-</v>
      </c>
      <c r="AFM65" s="545" t="str">
        <f t="shared" si="352"/>
        <v>-</v>
      </c>
      <c r="AFN65" s="545" t="str">
        <f t="shared" si="352"/>
        <v>-</v>
      </c>
      <c r="AFO65" s="545" t="str">
        <f t="shared" si="352"/>
        <v>-</v>
      </c>
      <c r="AFP65" s="545" t="str">
        <f t="shared" ref="AFP65:AFY76" si="353">IF(AND($N65=AFP$10, $AD65=AFP$12),TRUE,"-")</f>
        <v>-</v>
      </c>
      <c r="AFQ65" s="545" t="str">
        <f t="shared" si="353"/>
        <v>-</v>
      </c>
      <c r="AFR65" s="545" t="str">
        <f t="shared" si="353"/>
        <v>-</v>
      </c>
      <c r="AFS65" s="545" t="str">
        <f t="shared" si="353"/>
        <v>-</v>
      </c>
      <c r="AFT65" s="545" t="b">
        <f t="shared" si="353"/>
        <v>1</v>
      </c>
      <c r="AFU65" s="545" t="str">
        <f t="shared" si="353"/>
        <v>-</v>
      </c>
      <c r="AFV65" s="545" t="str">
        <f t="shared" si="353"/>
        <v>-</v>
      </c>
      <c r="AFW65" s="545" t="str">
        <f t="shared" si="353"/>
        <v>-</v>
      </c>
      <c r="AFX65" s="545" t="str">
        <f t="shared" si="353"/>
        <v>-</v>
      </c>
      <c r="AFY65" s="545" t="str">
        <f t="shared" si="353"/>
        <v>-</v>
      </c>
      <c r="AFZ65" s="545" t="str">
        <f t="shared" ref="AFZ65:AGI76" si="354">IF(AND($N65=AFZ$10, $AD65=AFZ$12),TRUE,"-")</f>
        <v>-</v>
      </c>
      <c r="AGA65" s="545" t="str">
        <f t="shared" si="354"/>
        <v>-</v>
      </c>
      <c r="AGB65" s="545" t="str">
        <f t="shared" si="354"/>
        <v>-</v>
      </c>
      <c r="AGC65" s="545" t="str">
        <f t="shared" si="354"/>
        <v>-</v>
      </c>
      <c r="AGD65" s="545" t="str">
        <f t="shared" si="354"/>
        <v>-</v>
      </c>
      <c r="AGE65" s="545" t="str">
        <f t="shared" si="354"/>
        <v>-</v>
      </c>
      <c r="AGF65" s="545" t="str">
        <f t="shared" si="354"/>
        <v>-</v>
      </c>
      <c r="AGG65" s="545" t="str">
        <f t="shared" si="354"/>
        <v>-</v>
      </c>
      <c r="AGH65" s="545" t="str">
        <f t="shared" si="354"/>
        <v>-</v>
      </c>
      <c r="AGI65" s="545" t="str">
        <f t="shared" si="354"/>
        <v>-</v>
      </c>
      <c r="AGJ65" s="545" t="str">
        <f t="shared" ref="AGJ65:AGS76" si="355">IF(AND($N65=AGJ$10, $AD65=AGJ$12),TRUE,"-")</f>
        <v>-</v>
      </c>
      <c r="AGK65" s="545" t="str">
        <f t="shared" si="355"/>
        <v>-</v>
      </c>
      <c r="AGL65" s="545" t="b">
        <f t="shared" si="355"/>
        <v>1</v>
      </c>
      <c r="AGM65" s="545" t="str">
        <f t="shared" si="355"/>
        <v>-</v>
      </c>
      <c r="AGN65" s="545" t="str">
        <f t="shared" si="355"/>
        <v>-</v>
      </c>
      <c r="AGO65" s="545" t="str">
        <f t="shared" si="355"/>
        <v>-</v>
      </c>
      <c r="AGP65" s="545" t="str">
        <f t="shared" si="355"/>
        <v>-</v>
      </c>
      <c r="AGQ65" s="545" t="str">
        <f t="shared" si="355"/>
        <v>-</v>
      </c>
      <c r="AGR65" s="545" t="str">
        <f t="shared" si="355"/>
        <v>-</v>
      </c>
      <c r="AGS65" s="545" t="str">
        <f t="shared" si="355"/>
        <v>-</v>
      </c>
      <c r="AGT65" s="545" t="str">
        <f t="shared" ref="AGT65:AHC76" si="356">IF(AND($N65=AGT$10, $AD65=AGT$12),TRUE,"-")</f>
        <v>-</v>
      </c>
      <c r="AGU65" s="545" t="str">
        <f t="shared" si="356"/>
        <v>-</v>
      </c>
      <c r="AGV65" s="545" t="str">
        <f t="shared" si="356"/>
        <v>-</v>
      </c>
      <c r="AGW65" s="545" t="str">
        <f t="shared" si="356"/>
        <v>-</v>
      </c>
      <c r="AGX65" s="545" t="str">
        <f t="shared" si="356"/>
        <v>-</v>
      </c>
      <c r="AGY65" s="545" t="str">
        <f t="shared" si="356"/>
        <v>-</v>
      </c>
      <c r="AGZ65" s="545" t="str">
        <f t="shared" si="356"/>
        <v>-</v>
      </c>
      <c r="AHA65" s="545" t="str">
        <f t="shared" si="356"/>
        <v>-</v>
      </c>
      <c r="AHB65" s="545" t="str">
        <f t="shared" si="356"/>
        <v>-</v>
      </c>
      <c r="AHC65" s="545" t="str">
        <f t="shared" si="356"/>
        <v>-</v>
      </c>
      <c r="AHD65" s="535" cm="1">
        <f t="array" ref="AHD65">INDEX(AHD$13:AHD64,$B65+1,1)</f>
        <v>0</v>
      </c>
      <c r="AHE65" s="483">
        <v>0</v>
      </c>
    </row>
    <row r="66" spans="1:889" ht="15.75" customHeight="1" outlineLevel="2">
      <c r="A66" s="18">
        <f t="shared" si="241"/>
        <v>53</v>
      </c>
      <c r="B66" s="556">
        <f ca="1">OFFSET($A66,-1,0)</f>
        <v>52</v>
      </c>
      <c r="C66" s="458">
        <f t="shared" si="246"/>
        <v>1000</v>
      </c>
      <c r="D66" s="119" t="str">
        <f t="shared" ca="1" si="247"/>
        <v>GSW</v>
      </c>
      <c r="E66" t="b">
        <v>1</v>
      </c>
      <c r="F66" t="b">
        <v>0</v>
      </c>
      <c r="G66" t="b">
        <f t="shared" si="248"/>
        <v>1</v>
      </c>
      <c r="H66" s="191">
        <f ca="1">OFFSET(H66,-1,0)+1</f>
        <v>1</v>
      </c>
      <c r="I66" s="535" cm="1">
        <f t="array" aca="1" ref="I66" ca="1">INDEX(I$13:I65,$B66+1,1)</f>
        <v>1</v>
      </c>
      <c r="J66" s="535" cm="1">
        <f t="array" aca="1" ref="J66" ca="1">INDEX(J$13:J65,$B66+1,1)</f>
        <v>0</v>
      </c>
      <c r="K66" s="230">
        <f t="shared" ca="1" si="249"/>
        <v>1</v>
      </c>
      <c r="L66" s="535" cm="1">
        <f t="array" aca="1" ref="L66" ca="1">INDEX(L$13:L65,$B66+1,1)</f>
        <v>2</v>
      </c>
      <c r="M66" s="535" cm="1">
        <f t="array" aca="1" ref="M66" ca="1">INDEX(M$13:M65,$B66+1,1)</f>
        <v>0</v>
      </c>
      <c r="N66" s="230">
        <f t="shared" ca="1" si="250"/>
        <v>2</v>
      </c>
      <c r="O66" s="230">
        <f t="shared" ca="1" si="250"/>
        <v>2</v>
      </c>
      <c r="P66" s="230">
        <f t="shared" ca="1" si="250"/>
        <v>2</v>
      </c>
      <c r="Q66" s="230">
        <f t="shared" ca="1" si="250"/>
        <v>2</v>
      </c>
      <c r="R66" s="230">
        <f t="shared" ca="1" si="250"/>
        <v>2</v>
      </c>
      <c r="S66" s="230">
        <f t="shared" ca="1" si="250"/>
        <v>2</v>
      </c>
      <c r="T66" s="411">
        <f t="shared" ca="1" si="251"/>
        <v>2</v>
      </c>
      <c r="U66" s="411">
        <f t="shared" ca="1" si="251"/>
        <v>2</v>
      </c>
      <c r="V66" s="411">
        <f t="shared" ca="1" si="252"/>
        <v>2</v>
      </c>
      <c r="W66" s="772" t="b">
        <f t="shared" ca="1" si="253"/>
        <v>1</v>
      </c>
      <c r="X66" s="772" t="b">
        <f t="shared" ca="1" si="253"/>
        <v>1</v>
      </c>
      <c r="Y66" s="772" t="b">
        <f t="shared" ca="1" si="253"/>
        <v>1</v>
      </c>
      <c r="Z66" s="791" t="b" cm="1">
        <f t="array" aca="1" ref="Z66" ca="1">INDEX(Z$13:Z65,$B66+1,1)</f>
        <v>0</v>
      </c>
      <c r="AA66" s="411">
        <f t="shared" ca="1" si="254"/>
        <v>1</v>
      </c>
      <c r="AB66" s="411">
        <f t="shared" ca="1" si="255"/>
        <v>1</v>
      </c>
      <c r="AC66" s="230">
        <f t="shared" ca="1" si="256"/>
        <v>1</v>
      </c>
      <c r="AD66" s="230">
        <f t="shared" ca="1" si="256"/>
        <v>2</v>
      </c>
      <c r="AE66" s="230">
        <f t="shared" ca="1" si="256"/>
        <v>1</v>
      </c>
      <c r="AF66" s="230">
        <f t="shared" ca="1" si="256"/>
        <v>1</v>
      </c>
      <c r="AG66" s="230">
        <f t="shared" ca="1" si="256"/>
        <v>1</v>
      </c>
      <c r="AH66" s="230">
        <f t="shared" ca="1" si="256"/>
        <v>1</v>
      </c>
      <c r="AI66" s="230">
        <f t="shared" ca="1" si="256"/>
        <v>3</v>
      </c>
      <c r="AJ66" s="87">
        <f ca="1">INDEX(CHOOSE($N66,DataAutumn!i.AdultDrys,DataWinter!i.AdultDrys,DataSpring!i.AdultDrys),1,$T66)</f>
        <v>1</v>
      </c>
      <c r="AK66" s="230">
        <f t="shared" ca="1" si="257"/>
        <v>2</v>
      </c>
      <c r="AL66" s="535" cm="1">
        <f t="array" aca="1" ref="AL66" ca="1">INDEX(AL$13:AL65,$B66+1,1)</f>
        <v>0</v>
      </c>
      <c r="AM66" s="535" cm="1">
        <f t="array" aca="1" ref="AM66" ca="1">INDEX(AM$13:AM65,$B66+1,1)</f>
        <v>2</v>
      </c>
      <c r="AN66" s="811" t="b" cm="1">
        <f t="array" aca="1" ref="AN66" ca="1">INDEX(AN$13:AN65,$B66+1,1)</f>
        <v>0</v>
      </c>
      <c r="AO66" s="230">
        <f t="shared" ca="1" si="258"/>
        <v>2</v>
      </c>
      <c r="AP66" s="230">
        <f t="shared" ca="1" si="258"/>
        <v>0</v>
      </c>
      <c r="AQ66" s="230">
        <f t="shared" ca="1" si="258"/>
        <v>0</v>
      </c>
      <c r="AR66" s="230">
        <f t="shared" ca="1" si="258"/>
        <v>0</v>
      </c>
      <c r="AS66" s="111"/>
      <c r="AT66" s="111"/>
      <c r="AU66" s="230">
        <f t="shared" ca="1" si="259"/>
        <v>0</v>
      </c>
      <c r="AV66" s="230">
        <f t="shared" ca="1" si="259"/>
        <v>0</v>
      </c>
      <c r="AW66" s="111"/>
      <c r="AX66" s="111"/>
      <c r="AY66" s="111"/>
      <c r="AZ66" s="111"/>
      <c r="BA66" s="111"/>
      <c r="BB66" s="111"/>
      <c r="BC66" s="312" t="str">
        <f t="shared" ca="1" si="260"/>
        <v>TemplateEx 00001 SE GSW Past      GFS     TOLWin Scan2 GFS RR-20% GP 65% WP 75% MP 80% EL030% Age227 FlkSt_Hgt_456 LWJ1 LWCJ1 LWCP1 LW2tth1 Emptys_Sell   Mdn0 Adult0 (PT_F33N11L11)</v>
      </c>
      <c r="BD66" s="8" t="str">
        <f ca="1">IF(COUNTIF($BC$13:$BC66,$BC66)=1,"-","Dup")</f>
        <v>-</v>
      </c>
      <c r="BE66" s="18"/>
      <c r="BF66" s="535" t="str" cm="1">
        <f t="array" aca="1" ref="BF66" ca="1">INDEX(BF$13:BF65,$B66+1,1)</f>
        <v>-</v>
      </c>
      <c r="BG66" s="535" t="str" cm="1">
        <f t="array" aca="1" ref="BG66" ca="1">INDEX(BG$13:BG65,$B66+1,1)</f>
        <v>-</v>
      </c>
      <c r="BH66" s="535" t="str" cm="1">
        <f t="array" aca="1" ref="BH66" ca="1">INDEX(BH$13:BH65,$B66+1,1)</f>
        <v>-</v>
      </c>
      <c r="BI66" s="535" t="str" cm="1">
        <f t="array" aca="1" ref="BI66" ca="1">INDEX(BI$13:BI65,$B66+1,1)</f>
        <v>-</v>
      </c>
      <c r="BJ66" s="535" t="str" cm="1">
        <f t="array" aca="1" ref="BJ66" ca="1">INDEX(BJ$13:BJ65,$B66+1,1)</f>
        <v>-</v>
      </c>
      <c r="BK66" s="535" t="str" cm="1">
        <f t="array" aca="1" ref="BK66" ca="1">INDEX(BK$13:BK65,$B66+1,1)</f>
        <v>-</v>
      </c>
      <c r="BL66" s="535" t="str" cm="1">
        <f t="array" aca="1" ref="BL66" ca="1">INDEX(BL$13:BL65,$B66+1,1)</f>
        <v>-</v>
      </c>
      <c r="BM66" s="535" t="str" cm="1">
        <f t="array" aca="1" ref="BM66" ca="1">INDEX(BM$13:BM65,$B66+1,1)</f>
        <v>-</v>
      </c>
      <c r="BN66" s="535" t="str" cm="1">
        <f t="array" aca="1" ref="BN66" ca="1">INDEX(BN$13:BN65,$B66+1,1)</f>
        <v>-</v>
      </c>
      <c r="BO66" s="18"/>
      <c r="BP66" s="411" t="b">
        <f t="shared" ca="1" si="261"/>
        <v>1</v>
      </c>
      <c r="BQ66" s="411" t="str">
        <f t="shared" ca="1" si="261"/>
        <v>-</v>
      </c>
      <c r="BR66" s="411" t="b">
        <f t="shared" ca="1" si="261"/>
        <v>0</v>
      </c>
      <c r="BS66" s="411" t="str">
        <f t="shared" ca="1" si="261"/>
        <v>-</v>
      </c>
      <c r="BT66" s="411" t="str">
        <f t="shared" ca="1" si="261"/>
        <v>-</v>
      </c>
      <c r="BU66" s="411" t="str">
        <f t="shared" ca="1" si="261"/>
        <v>-</v>
      </c>
      <c r="BV66" s="411" t="str">
        <f t="shared" ca="1" si="261"/>
        <v>-</v>
      </c>
      <c r="BW66" s="411" t="str">
        <f t="shared" ca="1" si="261"/>
        <v>-</v>
      </c>
      <c r="BX66" s="411" t="str">
        <f t="shared" ca="1" si="261"/>
        <v>-</v>
      </c>
      <c r="BY66" s="411" t="str">
        <f t="shared" ca="1" si="261"/>
        <v>-</v>
      </c>
      <c r="BZ66" s="411" t="str">
        <f t="shared" ca="1" si="261"/>
        <v>-</v>
      </c>
      <c r="CA66" s="411" t="str">
        <f t="shared" ca="1" si="261"/>
        <v>-</v>
      </c>
      <c r="CB66" s="411" t="b">
        <f t="shared" ca="1" si="261"/>
        <v>0</v>
      </c>
      <c r="CC66" s="87">
        <f t="shared" ca="1" si="261"/>
        <v>0</v>
      </c>
      <c r="CD66" s="535" t="str" cm="1">
        <f t="array" aca="1" ref="CD66" ca="1">INDEX(CD$13:CD65,$B66+1,1)</f>
        <v>-</v>
      </c>
      <c r="CE66" s="535" t="str" cm="1">
        <f t="array" aca="1" ref="CE66" ca="1">INDEX(CE$13:CE65,$B66+1,1)</f>
        <v>-</v>
      </c>
      <c r="CF66" s="535" t="str" cm="1">
        <f t="array" aca="1" ref="CF66" ca="1">INDEX(CF$13:CF65,$B66+1,1)</f>
        <v>-</v>
      </c>
      <c r="CG66" s="535" t="b" cm="1">
        <f t="array" aca="1" ref="CG66" ca="1">INDEX(CG$13:CG65,$B66+1,1)</f>
        <v>1</v>
      </c>
      <c r="CH66" s="535" t="str" cm="1">
        <f t="array" aca="1" ref="CH66" ca="1">INDEX(CH$13:CH65,$B66+1,1)</f>
        <v>-</v>
      </c>
      <c r="CI66" s="535" t="str" cm="1">
        <f t="array" aca="1" ref="CI66" ca="1">INDEX(CI$13:CI65,$B66+1,1)</f>
        <v>-</v>
      </c>
      <c r="CJ66" s="535" t="str" cm="1">
        <f t="array" aca="1" ref="CJ66" ca="1">INDEX(CJ$13:CJ65,$B66+1,1)</f>
        <v>-</v>
      </c>
      <c r="CK66" s="18"/>
      <c r="CL66" s="535" t="str" cm="1">
        <f t="array" aca="1" ref="CL66" ca="1">INDEX(CL$13:CL65,$B66+1,1)</f>
        <v>-</v>
      </c>
      <c r="CM66" s="535" t="str" cm="1">
        <f t="array" aca="1" ref="CM66" ca="1">INDEX(CM$13:CM65,$B66+1,1)</f>
        <v>-</v>
      </c>
      <c r="CN66" s="411" t="str">
        <f t="shared" ca="1" si="262"/>
        <v>-</v>
      </c>
      <c r="CO66" s="411">
        <f t="shared" ca="1" si="263"/>
        <v>1</v>
      </c>
      <c r="CP66" s="411">
        <f t="shared" ca="1" si="263"/>
        <v>1</v>
      </c>
      <c r="CQ66" s="535" t="str" cm="1">
        <f t="array" aca="1" ref="CQ66" ca="1">INDEX(CQ$13:CQ65,$B66+1,1)</f>
        <v>-</v>
      </c>
      <c r="CR66" s="535" t="str" cm="1">
        <f t="array" aca="1" ref="CR66" ca="1">INDEX(CR$13:CR65,$B66+1,1)</f>
        <v>-</v>
      </c>
      <c r="CS66" s="535" t="str" cm="1">
        <f t="array" aca="1" ref="CS66" ca="1">INDEX(CS$13:CS65,$B66+1,1)</f>
        <v>-</v>
      </c>
      <c r="CT66" s="535" t="str" cm="1">
        <f t="array" aca="1" ref="CT66" ca="1">INDEX(CT$13:CT65,$B66+1,1)</f>
        <v>-</v>
      </c>
      <c r="CU66" s="411" t="str">
        <f t="shared" ca="1" si="264"/>
        <v>-</v>
      </c>
      <c r="CV66" s="411">
        <f t="shared" ca="1" si="265"/>
        <v>1</v>
      </c>
      <c r="CW66" s="411">
        <f t="shared" ca="1" si="265"/>
        <v>1</v>
      </c>
      <c r="CX66" s="535" t="str" cm="1">
        <f t="array" aca="1" ref="CX66" ca="1">INDEX(CX$13:CX65,$B66+1,1)</f>
        <v>-</v>
      </c>
      <c r="CY66" s="535" t="str" cm="1">
        <f t="array" aca="1" ref="CY66" ca="1">INDEX(CY$13:CY65,$B66+1,1)</f>
        <v>-</v>
      </c>
      <c r="CZ66" s="411" t="str">
        <f t="shared" ca="1" si="266"/>
        <v>-</v>
      </c>
      <c r="DA66" s="411">
        <f t="shared" ca="1" si="267"/>
        <v>1</v>
      </c>
      <c r="DB66" s="535" t="str" cm="1">
        <f t="array" aca="1" ref="DB66" ca="1">INDEX(DB$13:DB65,$B66+1,1)</f>
        <v>-</v>
      </c>
      <c r="DC66" s="535" t="str" cm="1">
        <f t="array" aca="1" ref="DC66" ca="1">INDEX(DC$13:DC65,$B66+1,1)</f>
        <v>-</v>
      </c>
      <c r="DD66" s="411">
        <f t="shared" ca="1" si="268"/>
        <v>1</v>
      </c>
      <c r="DE66" s="535" t="str" cm="1">
        <f t="array" aca="1" ref="DE66" ca="1">INDEX(DE$13:DE65,$B66+1,1)</f>
        <v>-</v>
      </c>
      <c r="DF66" s="535" t="str" cm="1">
        <f t="array" aca="1" ref="DF66" ca="1">INDEX(DF$13:DF65,$B66+1,1)</f>
        <v>-</v>
      </c>
      <c r="DG66" s="411" t="str">
        <f t="shared" ca="1" si="269"/>
        <v>-</v>
      </c>
      <c r="DH66" s="411">
        <f t="shared" ca="1" si="270"/>
        <v>1</v>
      </c>
      <c r="DI66" s="411">
        <f t="shared" ca="1" si="270"/>
        <v>1</v>
      </c>
      <c r="DJ66" s="535" cm="1">
        <f t="array" aca="1" ref="DJ66" ca="1">INDEX(DJ$13:DJ65,$B66+1,1)</f>
        <v>720</v>
      </c>
      <c r="DK66" s="535" cm="1">
        <f t="array" aca="1" ref="DK66" ca="1">INDEX(DK$13:DK65,$B66+1,1)</f>
        <v>720</v>
      </c>
      <c r="DL66" s="18"/>
      <c r="DM66" s="535" t="b" cm="1">
        <f t="array" aca="1" ref="DM66" ca="1">INDEX(DM$13:DM65,$B66+1,1)</f>
        <v>1</v>
      </c>
      <c r="DN66" s="535" t="b" cm="1">
        <f t="array" aca="1" ref="DN66" ca="1">INDEX(DN$13:DN65,$B66+1,1)</f>
        <v>1</v>
      </c>
      <c r="DO66" s="535" t="b" cm="1">
        <f t="array" aca="1" ref="DO66" ca="1">INDEX(DO$13:DO65,$B66+1,1)</f>
        <v>1</v>
      </c>
      <c r="DP66" s="87">
        <f t="shared" ref="DP66:DP76" ca="1" si="357">IF($DM66=TRUE,0,"-")</f>
        <v>0</v>
      </c>
      <c r="DQ66" s="799" cm="1">
        <f t="array" aca="1" ref="DQ66" ca="1">VALUE(IFERROR(VALUE($K66),0) &amp; _xlfn.SWITCH($CF66,"-",4,$CF66) &amp; $L66 &amp; $T66 &amp; "00" &amp; $N66 &amp; $AK66 &amp; $R66 &amp; _xlfn.SWITCH($AM66,3,1,$AM66) &amp; _xlfn.SWITCH($M66,4,0,$M66) &amp; _xlfn.SWITCH($AD66,6,1,$AD66))</f>
        <v>142200222202</v>
      </c>
      <c r="DR66" s="535" cm="1">
        <f t="array" aca="1" ref="DR66" ca="1">INDEX(DR$13:DR65,$B66+1,1)</f>
        <v>1</v>
      </c>
      <c r="DS66" s="535" cm="1">
        <f t="array" aca="1" ref="DS66" ca="1">INDEX(DS$13:DS65,$B66+1,1)</f>
        <v>1</v>
      </c>
      <c r="DT66" s="411">
        <f t="shared" ca="1" si="271"/>
        <v>4</v>
      </c>
      <c r="DU66" s="411" t="str">
        <f t="shared" ca="1" si="271"/>
        <v>-</v>
      </c>
      <c r="DV66" s="411" t="str">
        <f t="shared" ca="1" si="271"/>
        <v>-</v>
      </c>
      <c r="DW66" s="411" t="str">
        <f t="shared" ca="1" si="271"/>
        <v>-</v>
      </c>
      <c r="DX66" s="411" t="str">
        <f t="shared" ca="1" si="271"/>
        <v>-</v>
      </c>
      <c r="DY66" s="411" t="str">
        <f t="shared" ca="1" si="271"/>
        <v>-</v>
      </c>
      <c r="DZ66" s="411" t="b">
        <f t="shared" ca="1" si="272"/>
        <v>0</v>
      </c>
      <c r="EA66" s="411" t="str">
        <f t="shared" ca="1" si="273"/>
        <v>-</v>
      </c>
      <c r="EB66" s="411" t="str">
        <f t="shared" ca="1" si="273"/>
        <v>-</v>
      </c>
      <c r="EC66" s="411" t="str">
        <f t="shared" ca="1" si="273"/>
        <v>-</v>
      </c>
      <c r="ED66" s="411" t="str">
        <f t="shared" ca="1" si="273"/>
        <v>-</v>
      </c>
      <c r="EE66" s="411">
        <f t="shared" ca="1" si="273"/>
        <v>500</v>
      </c>
      <c r="EF66" s="411">
        <f t="shared" ca="1" si="273"/>
        <v>500</v>
      </c>
      <c r="EG66" s="411" t="str">
        <f t="shared" ca="1" si="273"/>
        <v>-</v>
      </c>
      <c r="EH66" s="411" t="str">
        <f t="shared" ca="1" si="273"/>
        <v>-</v>
      </c>
      <c r="EI66" s="411" t="str">
        <f t="shared" ca="1" si="273"/>
        <v>-</v>
      </c>
      <c r="EJ66" s="535" cm="1">
        <f t="array" aca="1" ref="EJ66" ca="1">INDEX(EJ$13:EJ65,$B66+1,1)</f>
        <v>0</v>
      </c>
      <c r="EK66" s="535" cm="1">
        <f t="array" aca="1" ref="EK66" ca="1">INDEX(EK$13:EK65,$B66+1,1)</f>
        <v>999999</v>
      </c>
      <c r="EL66" s="535" cm="1">
        <f t="array" aca="1" ref="EL66" ca="1">INDEX(EL$13:EL65,$B66+1,1)</f>
        <v>999999</v>
      </c>
      <c r="EM66" s="535" cm="1">
        <f t="array" aca="1" ref="EM66" ca="1">INDEX(EM$13:EM65,$B66+1,1)</f>
        <v>999999</v>
      </c>
      <c r="EN66" s="535" cm="1">
        <f t="array" aca="1" ref="EN66" ca="1">INDEX(EN$13:EN65,$B66+1,1)</f>
        <v>999999</v>
      </c>
      <c r="EO66" s="535" cm="1">
        <f t="array" aca="1" ref="EO66" ca="1">INDEX(EO$13:EO65,$B66+1,1)</f>
        <v>999999</v>
      </c>
      <c r="EP66" s="535" cm="1">
        <f t="array" aca="1" ref="EP66" ca="1">INDEX(EP$13:EP65,$B66+1,1)</f>
        <v>999999</v>
      </c>
      <c r="EQ66" s="535" cm="1">
        <f t="array" aca="1" ref="EQ66" ca="1">INDEX(EQ$13:EQ65,$B66+1,1)</f>
        <v>999999</v>
      </c>
      <c r="ER66" s="535" cm="1">
        <f t="array" aca="1" ref="ER66" ca="1">INDEX(ER$13:ER65,$B66+1,1)</f>
        <v>999999</v>
      </c>
      <c r="ES66" s="535" cm="1">
        <f t="array" aca="1" ref="ES66" ca="1">INDEX(ES$13:ES65,$B66+1,1)</f>
        <v>999999</v>
      </c>
      <c r="ET66" s="535" cm="1">
        <f t="array" aca="1" ref="ET66" ca="1">INDEX(ET$13:ET65,$B66+1,1)</f>
        <v>999999</v>
      </c>
      <c r="EU66" s="535" cm="1">
        <f t="array" aca="1" ref="EU66" ca="1">INDEX(EU$13:EU65,$B66+1,1)</f>
        <v>999999</v>
      </c>
      <c r="EV66" s="535" cm="1">
        <f t="array" aca="1" ref="EV66" ca="1">INDEX(EV$13:EV65,$B66+1,1)</f>
        <v>999999</v>
      </c>
      <c r="EW66" s="777">
        <f t="shared" ca="1" si="274"/>
        <v>0</v>
      </c>
      <c r="EX66" s="777">
        <f t="shared" ca="1" si="274"/>
        <v>0</v>
      </c>
      <c r="EY66" s="777">
        <f t="shared" ca="1" si="274"/>
        <v>999999</v>
      </c>
      <c r="EZ66" s="795">
        <f t="shared" ref="EZ66:EZ76" ca="1" si="358">IF(OR($AI66=1,$AI66&gt;=EZ$6),999999,"-")</f>
        <v>999999</v>
      </c>
      <c r="FA66" s="795">
        <f t="shared" ca="1" si="275"/>
        <v>999999</v>
      </c>
      <c r="FB66" s="796">
        <f t="shared" ca="1" si="276"/>
        <v>999999</v>
      </c>
      <c r="FC66" s="797" t="str">
        <f t="shared" ref="FC66:FC76" ca="1" si="359">IF(FB66=0,999999,"-")</f>
        <v>-</v>
      </c>
      <c r="FD66" s="776">
        <f t="shared" ca="1" si="277"/>
        <v>999999</v>
      </c>
      <c r="FE66" s="774">
        <f t="shared" ref="FE66:FE76" ca="1" si="360">IF($X66,999999,0)</f>
        <v>999999</v>
      </c>
      <c r="FF66" s="775">
        <f t="shared" ref="FF66:FF76" ca="1" si="361">IF($Y66,999999,0)</f>
        <v>999999</v>
      </c>
      <c r="FG66" s="722" cm="1">
        <f t="array" aca="1" ref="FG66" ca="1">INDEX(i.ELMated,$AB66+1,1)</f>
        <v>0.3</v>
      </c>
      <c r="FH66" s="723" cm="1">
        <f t="array" aca="1" ref="FH66" ca="1">INDEX(i.ELMatedEst,$AA66+1,$T66)</f>
        <v>0.3</v>
      </c>
      <c r="FI66" s="535" t="str" cm="1">
        <f t="array" aca="1" ref="FI66" ca="1">INDEX(FI$13:FI65,$B66+1,1)</f>
        <v>-</v>
      </c>
      <c r="FJ66" s="535" t="str" cm="1">
        <f t="array" aca="1" ref="FJ66" ca="1">INDEX(FJ$13:FJ65,$B66+1,1)</f>
        <v>-</v>
      </c>
      <c r="FK66" s="659">
        <f t="shared" ca="1" si="278"/>
        <v>-0.2</v>
      </c>
      <c r="FL66" s="661">
        <f t="shared" ca="1" si="279"/>
        <v>5.0000000000000001E-3</v>
      </c>
      <c r="FM66" s="191">
        <f ca="1">OFFSET(FM66,-1,0)</f>
        <v>0.95</v>
      </c>
      <c r="FN66" s="662">
        <f t="shared" ca="1" si="280"/>
        <v>8.3999999999999991E-2</v>
      </c>
      <c r="FO66" s="662">
        <f ca="1">INDEX(CHOOSE($N66,DataAutumn!i.EL_PropnSold,DataWinter!i.EL_PropnSold,DataSpring!i.EL_PropnSold),$AI66,$T66)*INDEX(i.ELMatedEst,$AB66+1,$T66)*i.dAdultRR_ELPropSold
+INDEX(i.dryman,($AJ66-1)*4+$AI66,FO$7)</f>
        <v>1.1099999999999999E-2</v>
      </c>
      <c r="FP66" s="662">
        <f ca="1">INDEX(CHOOSE($N66,DataAutumn!i.EL_PropnSold,DataWinter!i.EL_PropnSold,DataSpring!i.EL_PropnSold),$AI66,$T66)*INDEX(i.ELMatedEst,$AB66+1,$T66)*i.dAdultRR_ELPropSold
+INDEX(i.dryman,($AJ66-1)*4+$AI66,FP$7)</f>
        <v>4.2349999999999999E-2</v>
      </c>
      <c r="FQ66" s="662">
        <f ca="1">INDEX(CHOOSE($N66,DataAutumn!i.EL_PropnSold,DataWinter!i.EL_PropnSold,DataSpring!i.EL_PropnSold),$AI66,$T66)*INDEX(i.ELMatedEst,$AB66+1,$T66)*i.dAdultRR_ELPropSold
+INDEX(i.dryman,($AJ66-1)*4+$AI66,FQ$7)</f>
        <v>4.2349999999999999E-2</v>
      </c>
      <c r="FR66" s="662">
        <f ca="1">INDEX(CHOOSE($N66,DataAutumn!i.EL_PropnSold,DataWinter!i.EL_PropnSold,DataSpring!i.EL_PropnSold),$AI66,$T66)*INDEX(i.ELMatedEst,$AB66+1,$T66)*i.dAdultRR_ELPropSold
+INDEX(i.dryman,($AJ66-1)*4+$AI66,FR$7)</f>
        <v>4.2349999999999999E-2</v>
      </c>
      <c r="FS66" s="663">
        <f ca="1">INDEX(CHOOSE($N66,DataAutumn!i.EL_PropnSold,DataWinter!i.EL_PropnSold,DataSpring!i.EL_PropnSold),$AI66,$T66)*INDEX(i.ELMatedEst,$AB66+1,$T66)*i.dAdultLSurv_ELPropSold</f>
        <v>-2.3999999999999998E-3</v>
      </c>
      <c r="FT66" s="661" t="b">
        <f t="shared" ca="1" si="281"/>
        <v>1</v>
      </c>
      <c r="FU66" s="661" t="b">
        <f t="shared" ca="1" si="281"/>
        <v>0</v>
      </c>
      <c r="FV66" s="711" t="b">
        <f t="shared" ca="1" si="282"/>
        <v>0</v>
      </c>
      <c r="FW66" s="661" t="b">
        <f t="shared" ca="1" si="281"/>
        <v>0</v>
      </c>
      <c r="FX66" s="663">
        <f t="shared" ca="1" si="283"/>
        <v>0</v>
      </c>
      <c r="FY66" s="664">
        <f t="shared" ca="1" si="284"/>
        <v>0</v>
      </c>
      <c r="FZ66" s="665" t="b">
        <f t="shared" ca="1" si="285"/>
        <v>0</v>
      </c>
      <c r="GA66" s="660" t="b">
        <f t="shared" ca="1" si="286"/>
        <v>0</v>
      </c>
      <c r="GB66" s="411" t="b">
        <f t="shared" ca="1" si="286"/>
        <v>1</v>
      </c>
      <c r="GC66" s="411" t="b">
        <f t="shared" ca="1" si="286"/>
        <v>0</v>
      </c>
      <c r="GD66" s="87">
        <f t="shared" ca="1" si="287"/>
        <v>2</v>
      </c>
      <c r="GE66" s="87">
        <f t="shared" ca="1" si="287"/>
        <v>2</v>
      </c>
      <c r="GF66" s="411">
        <f t="shared" ca="1" si="288"/>
        <v>0.75</v>
      </c>
      <c r="GG66" s="411">
        <f t="shared" ca="1" si="289"/>
        <v>0.8</v>
      </c>
      <c r="GH66" s="411">
        <f t="shared" ca="1" si="289"/>
        <v>0.8</v>
      </c>
      <c r="GI66" s="411">
        <f t="shared" ca="1" si="290"/>
        <v>0.65</v>
      </c>
      <c r="GJ66" s="411">
        <f t="shared" ca="1" si="291"/>
        <v>0.35</v>
      </c>
      <c r="GK66" s="411" t="b">
        <f t="shared" ca="1" si="291"/>
        <v>1</v>
      </c>
      <c r="GL66" s="411" t="b">
        <f t="shared" ca="1" si="291"/>
        <v>0</v>
      </c>
      <c r="GM66" s="411" t="b">
        <f t="shared" ca="1" si="291"/>
        <v>0</v>
      </c>
      <c r="GN66" s="411" t="b">
        <f t="shared" ca="1" si="291"/>
        <v>0</v>
      </c>
      <c r="GO66" s="87">
        <f t="shared" ca="1" si="292"/>
        <v>1</v>
      </c>
      <c r="GP66" s="87">
        <f t="shared" ca="1" si="292"/>
        <v>1</v>
      </c>
      <c r="GQ66" s="87">
        <f t="shared" ca="1" si="292"/>
        <v>1</v>
      </c>
      <c r="GR66" s="87">
        <f t="shared" ca="1" si="292"/>
        <v>1</v>
      </c>
      <c r="GS66" s="87">
        <f t="shared" ca="1" si="292"/>
        <v>1</v>
      </c>
      <c r="GT66" s="87">
        <f t="shared" ca="1" si="292"/>
        <v>1</v>
      </c>
      <c r="GU66" s="87">
        <f t="shared" ca="1" si="292"/>
        <v>1</v>
      </c>
      <c r="GV66" s="87">
        <f t="shared" ca="1" si="292"/>
        <v>1</v>
      </c>
      <c r="GW66" s="411" cm="1">
        <f t="array" aca="1" ref="GW66" ca="1">INDEX(i.dse_type,1,$L66)</f>
        <v>0</v>
      </c>
      <c r="GX66" s="535" t="str" cm="1">
        <f t="array" aca="1" ref="GX66" ca="1">INDEX(GX$13:GX65,$B66+1,1)</f>
        <v>-</v>
      </c>
      <c r="GY66" s="535" t="str" cm="1">
        <f t="array" aca="1" ref="GY66" ca="1">INDEX(GY$13:GY65,$B66+1,1)</f>
        <v>-</v>
      </c>
      <c r="GZ66" s="535" t="str" cm="1">
        <f t="array" aca="1" ref="GZ66" ca="1">INDEX(GZ$13:GZ65,$B66+1,1)</f>
        <v>-</v>
      </c>
      <c r="HA66" s="18"/>
      <c r="HB66" s="816" t="str">
        <f t="shared" ref="HB66:HB76" ca="1" si="362">IF($AN66=TRUE,1,"-")</f>
        <v>-</v>
      </c>
      <c r="HC66" s="816" t="str">
        <f t="shared" ca="1" si="293"/>
        <v>-</v>
      </c>
      <c r="HD66" s="806" cm="1">
        <f t="array" aca="1" ref="HD66" ca="1">IF($AO66=0,0,INDEX(i.saa_p11,$AO66,HD$6))</f>
        <v>0</v>
      </c>
      <c r="HE66" s="806" cm="1">
        <f t="array" aca="1" ref="HE66" ca="1">IF($AO66=0,0,INDEX(i.saa_p11,$AO66,HE$6))</f>
        <v>0</v>
      </c>
      <c r="HF66" s="806" cm="1">
        <f t="array" aca="1" ref="HF66" ca="1">IF($AO66=0,0,INDEX(i.saa_p11,$AO66,HF$6))</f>
        <v>0</v>
      </c>
      <c r="HG66" s="806" cm="1">
        <f t="array" aca="1" ref="HG66" ca="1">IF($AO66=0,0,INDEX(i.saa_p11,$AO66,HG$6))</f>
        <v>0</v>
      </c>
      <c r="HH66" s="806" cm="1">
        <f t="array" aca="1" ref="HH66" ca="1">IF($AO66=0,0,INDEX(i.saa_p11,$AO66,HH$6))</f>
        <v>0</v>
      </c>
      <c r="HI66" s="806" cm="1">
        <f t="array" aca="1" ref="HI66" ca="1">IF($AO66=0,0,INDEX(i.saa_p11,$AO66,HI$6))</f>
        <v>0</v>
      </c>
      <c r="HJ66" s="806" cm="1">
        <f t="array" aca="1" ref="HJ66" ca="1">IF($AO66=0,0,INDEX(i.saa_p11,$AO66,HJ$6))</f>
        <v>0</v>
      </c>
      <c r="HK66" s="806" cm="1">
        <f t="array" aca="1" ref="HK66" ca="1">IF($AO66=0,0,INDEX(i.saa_p11,$AO66,HK$6))</f>
        <v>0</v>
      </c>
      <c r="HL66" s="806" cm="1">
        <f t="array" aca="1" ref="HL66" ca="1">IF($AO66=0,0,INDEX(i.saa_p11,$AO66,HL$6))</f>
        <v>0</v>
      </c>
      <c r="HM66" s="806" cm="1">
        <f t="array" aca="1" ref="HM66" ca="1">IF($AO66=0,0,INDEX(i.saa_p11,$AO66,HM$6))</f>
        <v>0</v>
      </c>
      <c r="HN66" s="806" cm="1">
        <f t="array" aca="1" ref="HN66" ca="1">IF($AO66=0,0,INDEX(i.saa_p11,$AO66,HN$6))</f>
        <v>0</v>
      </c>
      <c r="HO66" s="806" cm="1">
        <f t="array" aca="1" ref="HO66" ca="1">IF($AO66=0,0,INDEX(i.saa_p11,$AO66,HO$6))</f>
        <v>0</v>
      </c>
      <c r="HP66" s="806" cm="1">
        <f t="array" aca="1" ref="HP66" ca="1">IF($AO66=0,0,INDEX(i.saa_p11,$AO66,HP$6))</f>
        <v>0</v>
      </c>
      <c r="HQ66" s="806" cm="1">
        <f t="array" aca="1" ref="HQ66" ca="1">IF($AO66=0,0,INDEX(i.saa_p11,$AO66,HQ$6))</f>
        <v>0</v>
      </c>
      <c r="HR66" s="806" cm="1">
        <f t="array" aca="1" ref="HR66" ca="1">IF($AO66=0,0,INDEX(i.saa_p11,$AO66,HR$6))</f>
        <v>0</v>
      </c>
      <c r="HS66" s="806" cm="1">
        <f t="array" aca="1" ref="HS66" ca="1">IF($AO66=0,0,INDEX(i.saa_p11,$AO66,HS$6))</f>
        <v>0</v>
      </c>
      <c r="HT66" s="806" cm="1">
        <f t="array" aca="1" ref="HT66" ca="1">IF($AO66=0,0,INDEX(i.saa_p11,$AO66,HT$6))</f>
        <v>0</v>
      </c>
      <c r="HU66" s="806" cm="1">
        <f t="array" aca="1" ref="HU66" ca="1">IF($AO66=0,0,INDEX(i.saa_p11,$AO66,HU$6))</f>
        <v>0</v>
      </c>
      <c r="HV66" s="806" cm="1">
        <f t="array" aca="1" ref="HV66" ca="1">IF($AO66=0,0,INDEX(i.saa_p11,$AO66,HV$6))</f>
        <v>0</v>
      </c>
      <c r="HW66" s="806" cm="1">
        <f t="array" aca="1" ref="HW66" ca="1">IF($AO66=0,0,INDEX(i.saa_p11,$AO66,HW$6))</f>
        <v>0</v>
      </c>
      <c r="HX66" s="806" cm="1">
        <f t="array" aca="1" ref="HX66" ca="1">IF($AO66=0,0,INDEX(i.saa_p11,$AO66,HX$6))</f>
        <v>0</v>
      </c>
      <c r="HY66" s="806" cm="1">
        <f t="array" aca="1" ref="HY66" ca="1">IF($AO66=0,0,INDEX(i.saa_p11,$AO66,HY$6))</f>
        <v>0</v>
      </c>
      <c r="HZ66" s="806" cm="1">
        <f t="array" aca="1" ref="HZ66" ca="1">IF($AO66=0,0,INDEX(i.saa_p11,$AO66,HZ$6))</f>
        <v>0</v>
      </c>
      <c r="IA66" s="806" cm="1">
        <f t="array" aca="1" ref="IA66" ca="1">IF($AO66=0,0,INDEX(i.saa_p11,$AO66,IA$6))</f>
        <v>0</v>
      </c>
      <c r="IB66" s="806" cm="1">
        <f t="array" aca="1" ref="IB66" ca="1">IF($AO66=0,0,INDEX(i.saa_p11,$AO66,IB$6))</f>
        <v>0</v>
      </c>
      <c r="IC66" s="806" cm="1">
        <f t="array" aca="1" ref="IC66" ca="1">IF($AO66=0,0,INDEX(i.saa_p11,$AO66,IC$6))</f>
        <v>0</v>
      </c>
      <c r="ID66" s="806" cm="1">
        <f t="array" aca="1" ref="ID66" ca="1">IF($AO66=0,0,INDEX(i.saa_p11,$AO66,ID$6))</f>
        <v>0</v>
      </c>
      <c r="IE66" s="806" cm="1">
        <f t="array" aca="1" ref="IE66" ca="1">IF($AO66=0,0,INDEX(i.saa_p11,$AO66,IE$6))</f>
        <v>0</v>
      </c>
      <c r="IF66" s="806" cm="1">
        <f t="array" aca="1" ref="IF66" ca="1">IF($AO66=0,0,INDEX(i.saa_p11,$AO66,IF$6))</f>
        <v>0</v>
      </c>
      <c r="IG66" s="806" cm="1">
        <f t="array" aca="1" ref="IG66" ca="1">IF($AO66=0,0,INDEX(i.saa_p11,$AO66,IG$6))</f>
        <v>0</v>
      </c>
      <c r="IH66" s="806" cm="1">
        <f t="array" aca="1" ref="IH66" ca="1">IF($AO66=0,0,INDEX(i.saa_p11,$AO66,IH$6))</f>
        <v>0</v>
      </c>
      <c r="II66" s="806" cm="1">
        <f t="array" aca="1" ref="II66" ca="1">IF($AO66=0,0,INDEX(i.saa_p11,$AO66,II$6))</f>
        <v>0</v>
      </c>
      <c r="IJ66" s="806" cm="1">
        <f t="array" aca="1" ref="IJ66" ca="1">IF($AO66=0,0,INDEX(i.saa_p11,$AO66,IJ$6))</f>
        <v>0</v>
      </c>
      <c r="IK66" s="806" cm="1">
        <f t="array" aca="1" ref="IK66" ca="1">IF($AO66=0,0,INDEX(i.saa_p11,$AO66,IK$6))</f>
        <v>0</v>
      </c>
      <c r="IL66" s="806" cm="1">
        <f t="array" aca="1" ref="IL66" ca="1">IF($AO66=0,0,INDEX(i.saa_p11,$AO66,IL$6))</f>
        <v>0</v>
      </c>
      <c r="IM66" s="806" cm="1">
        <f t="array" aca="1" ref="IM66" ca="1">IF($AO66=0,0,INDEX(i.saa_p11,$AO66,IM$6))</f>
        <v>0</v>
      </c>
      <c r="IN66" s="806" cm="1">
        <f t="array" aca="1" ref="IN66" ca="1">IF($AO66=0,0,INDEX(i.saa_p11,$AO66,IN$6))</f>
        <v>0</v>
      </c>
      <c r="IO66" s="806" cm="1">
        <f t="array" aca="1" ref="IO66" ca="1">IF($AO66=0,0,INDEX(i.saa_p11,$AO66,IO$6))</f>
        <v>0</v>
      </c>
      <c r="IP66" s="806" cm="1">
        <f t="array" aca="1" ref="IP66" ca="1">IF($AO66=0,0,INDEX(i.saa_p11,$AO66,IP$6))</f>
        <v>0</v>
      </c>
      <c r="IQ66" s="806" cm="1">
        <f t="array" aca="1" ref="IQ66" ca="1">IF($AO66=0,0,INDEX(i.saa_p11,$AO66,IQ$6))</f>
        <v>0</v>
      </c>
      <c r="IR66" s="806" cm="1">
        <f t="array" aca="1" ref="IR66" ca="1">IF($AO66=0,0,INDEX(i.saa_p11,$AO66,IR$6))</f>
        <v>0</v>
      </c>
      <c r="IS66" s="806" cm="1">
        <f t="array" aca="1" ref="IS66" ca="1">IF($AO66=0,0,INDEX(i.saa_p11,$AO66,IS$6))</f>
        <v>0</v>
      </c>
      <c r="IT66" s="806" cm="1">
        <f t="array" aca="1" ref="IT66" ca="1">IF($AO66=0,0,INDEX(i.saa_p11,$AO66,IT$6))</f>
        <v>0</v>
      </c>
      <c r="IU66" s="806" cm="1">
        <f t="array" aca="1" ref="IU66" ca="1">IF($AO66=0,0,INDEX(i.saa_p11,$AO66,IU$6))</f>
        <v>0</v>
      </c>
      <c r="IV66" s="806" cm="1">
        <f t="array" aca="1" ref="IV66" ca="1">IF($AO66=0,0,INDEX(i.saa_p11,$AO66,IV$6))</f>
        <v>0</v>
      </c>
      <c r="IW66" s="806" cm="1">
        <f t="array" aca="1" ref="IW66" ca="1">IF($AO66=0,0,INDEX(i.saa_p11,$AO66,IW$6))</f>
        <v>0</v>
      </c>
      <c r="IX66" s="806" cm="1">
        <f t="array" aca="1" ref="IX66" ca="1">IF($AO66=0,0,INDEX(i.saa_p11,$AO66,IX$6))</f>
        <v>0</v>
      </c>
      <c r="IY66" s="806" cm="1">
        <f t="array" aca="1" ref="IY66" ca="1">IF($AO66=0,0,INDEX(i.saa_p11,$AO66,IY$6))</f>
        <v>0</v>
      </c>
      <c r="IZ66" s="806" cm="1">
        <f t="array" aca="1" ref="IZ66" ca="1">IF($AO66=0,0,INDEX(i.saa_p11,$AO66,IZ$6))</f>
        <v>0</v>
      </c>
      <c r="JA66" s="806" cm="1">
        <f t="array" aca="1" ref="JA66" ca="1">IF($AO66=0,0,INDEX(i.saa_p11,$AO66,JA$6))</f>
        <v>0</v>
      </c>
      <c r="JB66" s="806" cm="1">
        <f t="array" aca="1" ref="JB66" ca="1">IF($AO66=0,0,INDEX(i.saa_p11,$AO66,JB$6))</f>
        <v>0</v>
      </c>
      <c r="JC66" s="806" cm="1">
        <f t="array" aca="1" ref="JC66" ca="1">IF($AO66=0,0,INDEX(i.saa_p11,$AO66,JC$6))</f>
        <v>0</v>
      </c>
      <c r="JD66" s="806" cm="1">
        <f t="array" aca="1" ref="JD66" ca="1">IF($AO66=0,0,INDEX(i.saa_p11,$AO66,JD$6))</f>
        <v>0</v>
      </c>
      <c r="JE66" s="806" cm="1">
        <f t="array" aca="1" ref="JE66" ca="1">IF($AO66=0,0,INDEX(i.saa_p11,$AO66,JE$6))</f>
        <v>0</v>
      </c>
      <c r="JF66" s="18"/>
      <c r="JG66" s="535" t="str" cm="1">
        <f t="array" aca="1" ref="JG66" ca="1">INDEX(JG$13:JG65,$B66+1,1)</f>
        <v>-</v>
      </c>
      <c r="JH66" s="535" t="str" cm="1">
        <f t="array" aca="1" ref="JH66" ca="1">INDEX(JH$13:JH65,$B66+1,1)</f>
        <v>-</v>
      </c>
      <c r="JI66" s="535" t="str" cm="1">
        <f t="array" aca="1" ref="JI66" ca="1">INDEX(JI$13:JI65,$B66+1,1)</f>
        <v>-</v>
      </c>
      <c r="JJ66" s="411">
        <f t="shared" ref="JJ66:JJ76" ca="1" si="363">$AQ66</f>
        <v>0</v>
      </c>
      <c r="JK66" s="535" t="str" cm="1">
        <f t="array" aca="1" ref="JK66" ca="1">INDEX(JK$13:JK65,$B66+1,1)</f>
        <v>-</v>
      </c>
      <c r="JL66" s="535" cm="1">
        <f t="array" aca="1" ref="JL66" ca="1">INDEX(JL$13:JL65,$B66+1,1)</f>
        <v>1</v>
      </c>
      <c r="JM66" s="535" cm="1">
        <f t="array" aca="1" ref="JM66" ca="1">INDEX(JM$13:JM65,$B66+1,1)</f>
        <v>1</v>
      </c>
      <c r="JN66" s="535" t="str" cm="1">
        <f t="array" aca="1" ref="JN66" ca="1">INDEX(JN$13:JN65,$B66+1,1)</f>
        <v>-</v>
      </c>
      <c r="JO66" s="535" t="str" cm="1">
        <f t="array" aca="1" ref="JO66" ca="1">INDEX(JO$13:JO65,$B66+1,1)</f>
        <v>-</v>
      </c>
      <c r="JP66" s="535" t="str" cm="1">
        <f t="array" aca="1" ref="JP66" ca="1">INDEX(JP$13:JP65,$B66+1,1)</f>
        <v>-</v>
      </c>
      <c r="JQ66" s="535" t="str" cm="1">
        <f t="array" aca="1" ref="JQ66" ca="1">INDEX(JQ$13:JQ65,$B66+1,1)</f>
        <v>-</v>
      </c>
      <c r="JR66" s="535" t="str" cm="1">
        <f t="array" aca="1" ref="JR66" ca="1">INDEX(JR$13:JR65,$B66+1,1)</f>
        <v>-</v>
      </c>
      <c r="JS66" s="535" t="str" cm="1">
        <f t="array" aca="1" ref="JS66" ca="1">INDEX(JS$13:JS65,$B66+1,1)</f>
        <v>-</v>
      </c>
      <c r="JT66" s="535" t="str" cm="1">
        <f t="array" aca="1" ref="JT66" ca="1">INDEX(JT$13:JT65,$B66+1,1)</f>
        <v>-</v>
      </c>
      <c r="JU66" s="535" t="str" cm="1">
        <f t="array" aca="1" ref="JU66" ca="1">INDEX(JU$13:JU65,$B66+1,1)</f>
        <v>-</v>
      </c>
      <c r="JV66" s="535" t="str" cm="1">
        <f t="array" aca="1" ref="JV66" ca="1">INDEX(JV$13:JV65,$B66+1,1)</f>
        <v>-</v>
      </c>
      <c r="JW66" s="535" t="str" cm="1">
        <f t="array" aca="1" ref="JW66" ca="1">INDEX(JW$13:JW65,$B66+1,1)</f>
        <v>-</v>
      </c>
      <c r="JX66" s="535" t="str" cm="1">
        <f t="array" aca="1" ref="JX66" ca="1">INDEX(JX$13:JX65,$B66+1,1)</f>
        <v>-</v>
      </c>
      <c r="JY66" s="535" t="str" cm="1">
        <f t="array" aca="1" ref="JY66" ca="1">INDEX(JY$13:JY65,$B66+1,1)</f>
        <v>-</v>
      </c>
      <c r="JZ66" s="535" t="str" cm="1">
        <f t="array" aca="1" ref="JZ66" ca="1">INDEX(JZ$13:JZ65,$B66+1,1)</f>
        <v>-</v>
      </c>
      <c r="KA66" s="535" t="str" cm="1">
        <f t="array" aca="1" ref="KA66" ca="1">INDEX(KA$13:KA65,$B66+1,1)</f>
        <v>-</v>
      </c>
      <c r="KB66" s="535" t="str" cm="1">
        <f t="array" aca="1" ref="KB66" ca="1">INDEX(KB$13:KB65,$B66+1,1)</f>
        <v>-</v>
      </c>
      <c r="KC66" s="535" t="str" cm="1">
        <f t="array" aca="1" ref="KC66" ca="1">INDEX(KC$13:KC65,$B66+1,1)</f>
        <v>-</v>
      </c>
      <c r="KD66" s="535" t="str" cm="1">
        <f t="array" aca="1" ref="KD66" ca="1">INDEX(KD$13:KD65,$B66+1,1)</f>
        <v>-</v>
      </c>
      <c r="KE66" s="535" t="str" cm="1">
        <f t="array" aca="1" ref="KE66" ca="1">INDEX(KE$13:KE65,$B66+1,1)</f>
        <v>-</v>
      </c>
      <c r="KF66" s="535" t="str" cm="1">
        <f t="array" aca="1" ref="KF66" ca="1">INDEX(KF$13:KF65,$B66+1,1)</f>
        <v>-</v>
      </c>
      <c r="KG66" s="535" t="str" cm="1">
        <f t="array" aca="1" ref="KG66" ca="1">INDEX(KG$13:KG65,$B66+1,1)</f>
        <v>-</v>
      </c>
      <c r="KH66" s="535" t="str" cm="1">
        <f t="array" aca="1" ref="KH66" ca="1">INDEX(KH$13:KH65,$B66+1,1)</f>
        <v>-</v>
      </c>
      <c r="KI66" s="535" cm="1">
        <f t="array" aca="1" ref="KI66" ca="1">INDEX(KI$13:KI65,$B66+1,1)</f>
        <v>0</v>
      </c>
      <c r="KJ66" s="535" t="str" cm="1">
        <f t="array" aca="1" ref="KJ66" ca="1">INDEX(KJ$13:KJ65,$B66+1,1)</f>
        <v>-</v>
      </c>
      <c r="KK66" s="535" cm="1">
        <f t="array" aca="1" ref="KK66" ca="1">INDEX(KK$13:KK65,$B66+1,1)</f>
        <v>1</v>
      </c>
      <c r="KL66" s="722">
        <f t="shared" ca="1" si="294"/>
        <v>0</v>
      </c>
      <c r="KM66" s="722">
        <f t="shared" ca="1" si="294"/>
        <v>0</v>
      </c>
      <c r="KN66" s="722">
        <f t="shared" ca="1" si="294"/>
        <v>0</v>
      </c>
      <c r="KO66" s="722">
        <f t="shared" ca="1" si="295"/>
        <v>0</v>
      </c>
      <c r="KP66" s="722">
        <f t="shared" ca="1" si="295"/>
        <v>0</v>
      </c>
      <c r="KQ66" s="722">
        <f t="shared" ca="1" si="295"/>
        <v>0</v>
      </c>
      <c r="KR66" s="535" cm="1">
        <f t="array" aca="1" ref="KR66" ca="1">INDEX(KR$13:KR65,$B66+1,1)</f>
        <v>0</v>
      </c>
      <c r="KS66" s="722">
        <f t="shared" ca="1" si="296"/>
        <v>1</v>
      </c>
      <c r="KT66" s="722">
        <f t="shared" ca="1" si="296"/>
        <v>0</v>
      </c>
      <c r="KU66" s="722">
        <f t="shared" ca="1" si="296"/>
        <v>0</v>
      </c>
      <c r="KV66" s="722">
        <f t="shared" ca="1" si="296"/>
        <v>0</v>
      </c>
      <c r="KW66" s="535" cm="1">
        <f t="array" aca="1" ref="KW66" ca="1">INDEX(KW$13:KW65,$B66+1,1)</f>
        <v>0</v>
      </c>
      <c r="KX66" s="722">
        <f t="shared" ca="1" si="296"/>
        <v>0</v>
      </c>
      <c r="KY66" s="18"/>
      <c r="KZ66" s="535" t="str" cm="1">
        <f t="array" aca="1" ref="KZ66" ca="1">INDEX(KZ$13:KZ65,$B66+1,1)</f>
        <v>-</v>
      </c>
      <c r="LA66" s="535" t="str" cm="1">
        <f t="array" aca="1" ref="LA66" ca="1">INDEX(LA$13:LA65,$B66+1,1)</f>
        <v>-</v>
      </c>
      <c r="LB66" s="535" t="str" cm="1">
        <f t="array" aca="1" ref="LB66" ca="1">INDEX(LB$13:LB65,$B66+1,1)</f>
        <v>-</v>
      </c>
      <c r="LC66" s="535" t="str" cm="1">
        <f t="array" aca="1" ref="LC66" ca="1">INDEX(LC$13:LC65,$B66+1,1)</f>
        <v>-</v>
      </c>
      <c r="LD66" s="535" t="str" cm="1">
        <f t="array" aca="1" ref="LD66" ca="1">INDEX(LD$13:LD65,$B66+1,1)</f>
        <v>-</v>
      </c>
      <c r="LE66" s="535" t="str" cm="1">
        <f t="array" aca="1" ref="LE66" ca="1">INDEX(LE$13:LE65,$B66+1,1)</f>
        <v>-</v>
      </c>
      <c r="LF66" s="535" t="str" cm="1">
        <f t="array" aca="1" ref="LF66" ca="1">INDEX(LF$13:LF65,$B66+1,1)</f>
        <v>-</v>
      </c>
      <c r="LG66" s="535" t="str" cm="1">
        <f t="array" aca="1" ref="LG66" ca="1">INDEX(LG$13:LG65,$B66+1,1)</f>
        <v>-</v>
      </c>
      <c r="LH66" s="535" t="str" cm="1">
        <f t="array" aca="1" ref="LH66" ca="1">INDEX(LH$13:LH65,$B66+1,1)</f>
        <v>-</v>
      </c>
      <c r="LI66" s="535" t="str" cm="1">
        <f t="array" aca="1" ref="LI66" ca="1">INDEX(LI$13:LI65,$B66+1,1)</f>
        <v>-</v>
      </c>
      <c r="LJ66" s="535" t="str" cm="1">
        <f t="array" aca="1" ref="LJ66" ca="1">INDEX(LJ$13:LJ65,$B66+1,1)</f>
        <v>-</v>
      </c>
      <c r="LK66" s="535" t="str" cm="1">
        <f t="array" aca="1" ref="LK66" ca="1">INDEX(LK$13:LK65,$B66+1,1)</f>
        <v>-</v>
      </c>
      <c r="LL66" s="535" t="str" cm="1">
        <f t="array" aca="1" ref="LL66" ca="1">INDEX(LL$13:LL65,$B66+1,1)</f>
        <v>-</v>
      </c>
      <c r="LM66" s="535" t="str" cm="1">
        <f t="array" aca="1" ref="LM66" ca="1">INDEX(LM$13:LM65,$B66+1,1)</f>
        <v>-</v>
      </c>
      <c r="LN66" s="535" t="str" cm="1">
        <f t="array" aca="1" ref="LN66" ca="1">INDEX(LN$13:LN65,$B66+1,1)</f>
        <v>-</v>
      </c>
      <c r="LO66" s="535" t="str" cm="1">
        <f t="array" aca="1" ref="LO66" ca="1">INDEX(LO$13:LO65,$B66+1,1)</f>
        <v>-</v>
      </c>
      <c r="LP66" s="535" cm="1">
        <f t="array" aca="1" ref="LP66" ca="1">INDEX(LP$13:LP65,$B66+1,1)</f>
        <v>0</v>
      </c>
      <c r="LQ66" s="535" cm="1">
        <f t="array" aca="1" ref="LQ66" ca="1">INDEX(LQ$13:LQ65,$B66+1,1)</f>
        <v>0</v>
      </c>
      <c r="LR66" s="545" cm="1">
        <f t="array" aca="1" ref="LR66" ca="1">IF(AND($N66=LR$10,$AU66&lt;&gt;0),INDEX(i.LTWFeedLevels,$AU66,12),0)</f>
        <v>0</v>
      </c>
      <c r="LS66" s="625" cm="1">
        <f t="array" aca="1" ref="LS66" ca="1">IF(AND($N66=LS$10,$AV66&lt;&gt;0),INDEX(i.LTWFeedLevels,$AV66,12),0)</f>
        <v>0</v>
      </c>
      <c r="LT66" s="457">
        <f t="shared" ref="LT66:LV66" ca="1" si="364">LS66</f>
        <v>0</v>
      </c>
      <c r="LU66" s="457">
        <f t="shared" ca="1" si="364"/>
        <v>0</v>
      </c>
      <c r="LV66" s="457">
        <f t="shared" ca="1" si="364"/>
        <v>0</v>
      </c>
      <c r="LW66" s="545" cm="1">
        <f t="array" aca="1" ref="LW66" ca="1">IF(AND($N66=LW$10,$AU66&lt;&gt;0),INDEX(i.LTWFeedLevels,$AU66,12),0)</f>
        <v>0</v>
      </c>
      <c r="LX66" s="625" cm="1">
        <f t="array" aca="1" ref="LX66" ca="1">IF(AND($N66=LX$10,$AV66&lt;&gt;0),INDEX(i.LTWFeedLevels,$AV66,12),0)</f>
        <v>0</v>
      </c>
      <c r="LY66" s="457">
        <f t="shared" ref="LY66:MA66" ca="1" si="365">LX66</f>
        <v>0</v>
      </c>
      <c r="LZ66" s="457">
        <f t="shared" ca="1" si="365"/>
        <v>0</v>
      </c>
      <c r="MA66" s="457">
        <f t="shared" ca="1" si="365"/>
        <v>0</v>
      </c>
      <c r="MB66" s="545" cm="1">
        <f t="array" aca="1" ref="MB66" ca="1">IF(AND($N66=MB$10,$AU66&lt;&gt;0),INDEX(i.LTWFeedLevels,$AU66,12),0)</f>
        <v>0</v>
      </c>
      <c r="MC66" s="625" cm="1">
        <f t="array" aca="1" ref="MC66" ca="1">IF(AND($N66=MC$10,$AV66&lt;&gt;0),INDEX(i.LTWFeedLevels,$AV66,12),0)</f>
        <v>0</v>
      </c>
      <c r="MD66" s="457">
        <f t="shared" ref="MD66:MF66" ca="1" si="366">MC66</f>
        <v>0</v>
      </c>
      <c r="ME66" s="457">
        <f t="shared" ca="1" si="366"/>
        <v>0</v>
      </c>
      <c r="MF66" s="457">
        <f t="shared" ca="1" si="366"/>
        <v>0</v>
      </c>
      <c r="MG66" s="189">
        <f t="shared" ca="1" si="300"/>
        <v>0</v>
      </c>
      <c r="MH66" s="189">
        <f t="shared" ca="1" si="300"/>
        <v>0</v>
      </c>
      <c r="MI66" s="189">
        <f t="shared" ca="1" si="300"/>
        <v>0</v>
      </c>
      <c r="MJ66" s="189">
        <f t="shared" ca="1" si="300"/>
        <v>0</v>
      </c>
      <c r="MK66" s="189">
        <f t="shared" ca="1" si="300"/>
        <v>0</v>
      </c>
      <c r="ML66" s="189">
        <f t="shared" ca="1" si="300"/>
        <v>0</v>
      </c>
      <c r="MM66" s="189">
        <f t="shared" ca="1" si="300"/>
        <v>0</v>
      </c>
      <c r="MN66" s="189">
        <f t="shared" ca="1" si="300"/>
        <v>0</v>
      </c>
      <c r="MO66" s="189">
        <f t="shared" ca="1" si="300"/>
        <v>0</v>
      </c>
      <c r="MP66" s="189">
        <f t="shared" ca="1" si="300"/>
        <v>0</v>
      </c>
      <c r="MQ66" s="189">
        <f t="shared" ca="1" si="301"/>
        <v>0</v>
      </c>
      <c r="MR66" s="189">
        <f t="shared" ca="1" si="301"/>
        <v>0</v>
      </c>
      <c r="MS66" s="189">
        <f t="shared" ca="1" si="301"/>
        <v>0</v>
      </c>
      <c r="MT66" s="189">
        <f t="shared" ca="1" si="301"/>
        <v>0</v>
      </c>
      <c r="MU66" s="189">
        <f t="shared" ca="1" si="301"/>
        <v>0</v>
      </c>
      <c r="MV66" s="189">
        <f t="shared" ca="1" si="301"/>
        <v>0</v>
      </c>
      <c r="MW66" s="189">
        <f t="shared" ca="1" si="301"/>
        <v>0</v>
      </c>
      <c r="MX66" s="189">
        <f t="shared" ca="1" si="301"/>
        <v>0</v>
      </c>
      <c r="MY66" s="189">
        <f t="shared" ca="1" si="301"/>
        <v>0</v>
      </c>
      <c r="MZ66" s="189">
        <f t="shared" ca="1" si="301"/>
        <v>0</v>
      </c>
      <c r="NA66" s="189">
        <f t="shared" ca="1" si="302"/>
        <v>0</v>
      </c>
      <c r="NB66" s="189">
        <f t="shared" ca="1" si="302"/>
        <v>0</v>
      </c>
      <c r="NC66" s="189">
        <f t="shared" ca="1" si="302"/>
        <v>0</v>
      </c>
      <c r="ND66" s="189">
        <f t="shared" ca="1" si="302"/>
        <v>0</v>
      </c>
      <c r="NE66" s="189">
        <f t="shared" ca="1" si="302"/>
        <v>0</v>
      </c>
      <c r="NF66" s="189">
        <f t="shared" ca="1" si="302"/>
        <v>0</v>
      </c>
      <c r="NG66" s="189">
        <f t="shared" ca="1" si="302"/>
        <v>0</v>
      </c>
      <c r="NH66" s="189">
        <f t="shared" ca="1" si="302"/>
        <v>0</v>
      </c>
      <c r="NI66" s="189">
        <f t="shared" ca="1" si="302"/>
        <v>-1</v>
      </c>
      <c r="NJ66" s="189">
        <f t="shared" ca="1" si="302"/>
        <v>-2</v>
      </c>
      <c r="NK66" s="189">
        <f t="shared" ca="1" si="303"/>
        <v>-1.5</v>
      </c>
      <c r="NL66" s="189">
        <f t="shared" ca="1" si="303"/>
        <v>-2</v>
      </c>
      <c r="NM66" s="189">
        <f t="shared" ca="1" si="303"/>
        <v>0</v>
      </c>
      <c r="NN66" s="189">
        <f t="shared" ca="1" si="303"/>
        <v>0</v>
      </c>
      <c r="NO66" s="189">
        <f t="shared" ca="1" si="303"/>
        <v>0</v>
      </c>
      <c r="NP66" s="189">
        <f t="shared" ca="1" si="303"/>
        <v>0</v>
      </c>
      <c r="NQ66" s="189">
        <f t="shared" ca="1" si="303"/>
        <v>0</v>
      </c>
      <c r="NR66" s="189">
        <f t="shared" ca="1" si="303"/>
        <v>0</v>
      </c>
      <c r="NS66" s="189">
        <f t="shared" ca="1" si="303"/>
        <v>0</v>
      </c>
      <c r="NT66" s="189">
        <f t="shared" ca="1" si="303"/>
        <v>0</v>
      </c>
      <c r="NU66" s="189">
        <f t="shared" ca="1" si="304"/>
        <v>0</v>
      </c>
      <c r="NV66" s="189">
        <f t="shared" ca="1" si="304"/>
        <v>0</v>
      </c>
      <c r="NW66" s="189">
        <f t="shared" ca="1" si="304"/>
        <v>0</v>
      </c>
      <c r="NX66" s="189">
        <f t="shared" ca="1" si="304"/>
        <v>0</v>
      </c>
      <c r="NY66" s="189">
        <f t="shared" ca="1" si="304"/>
        <v>0</v>
      </c>
      <c r="NZ66" s="189">
        <f t="shared" ca="1" si="304"/>
        <v>0</v>
      </c>
      <c r="OA66" s="189">
        <f t="shared" ca="1" si="304"/>
        <v>0</v>
      </c>
      <c r="OB66" s="189">
        <f t="shared" ca="1" si="304"/>
        <v>0</v>
      </c>
      <c r="OC66" s="189">
        <f t="shared" ca="1" si="304"/>
        <v>0</v>
      </c>
      <c r="OD66" s="189">
        <f t="shared" ca="1" si="304"/>
        <v>0</v>
      </c>
      <c r="OE66" s="189">
        <f t="shared" ca="1" si="305"/>
        <v>0</v>
      </c>
      <c r="OF66" s="189">
        <f t="shared" ca="1" si="305"/>
        <v>0</v>
      </c>
      <c r="OG66" s="189">
        <f t="shared" ca="1" si="305"/>
        <v>0</v>
      </c>
      <c r="OH66" s="189">
        <f t="shared" ca="1" si="305"/>
        <v>0</v>
      </c>
      <c r="OI66" s="189">
        <f t="shared" ca="1" si="305"/>
        <v>0</v>
      </c>
      <c r="OJ66" s="189">
        <f t="shared" ca="1" si="305"/>
        <v>0</v>
      </c>
      <c r="OK66" s="189">
        <f t="shared" ca="1" si="305"/>
        <v>0</v>
      </c>
      <c r="OL66" s="189">
        <f t="shared" ca="1" si="305"/>
        <v>0</v>
      </c>
      <c r="OM66" s="189">
        <f t="shared" ca="1" si="305"/>
        <v>0</v>
      </c>
      <c r="ON66" s="189">
        <f t="shared" ca="1" si="305"/>
        <v>0</v>
      </c>
      <c r="OO66" s="189">
        <f t="shared" ca="1" si="306"/>
        <v>0</v>
      </c>
      <c r="OP66" s="189">
        <f t="shared" ca="1" si="306"/>
        <v>0</v>
      </c>
      <c r="OQ66" s="189">
        <f t="shared" ca="1" si="306"/>
        <v>0</v>
      </c>
      <c r="OR66" s="189">
        <f t="shared" ca="1" si="306"/>
        <v>0</v>
      </c>
      <c r="OS66" s="189">
        <f t="shared" ca="1" si="306"/>
        <v>0</v>
      </c>
      <c r="OT66" s="189">
        <f t="shared" ca="1" si="306"/>
        <v>0</v>
      </c>
      <c r="OU66" s="189">
        <f t="shared" ca="1" si="306"/>
        <v>0</v>
      </c>
      <c r="OV66" s="189">
        <f t="shared" ca="1" si="306"/>
        <v>0</v>
      </c>
      <c r="OW66" s="189">
        <f t="shared" ca="1" si="306"/>
        <v>0</v>
      </c>
      <c r="OX66" s="189">
        <f t="shared" ca="1" si="306"/>
        <v>0</v>
      </c>
      <c r="OY66" s="189">
        <f t="shared" ca="1" si="306"/>
        <v>0</v>
      </c>
      <c r="OZ66" s="189">
        <f t="shared" ca="1" si="306"/>
        <v>0</v>
      </c>
      <c r="PA66" s="556">
        <f t="shared" ca="1" si="307"/>
        <v>0</v>
      </c>
      <c r="PB66" s="556">
        <f t="shared" ca="1" si="307"/>
        <v>0</v>
      </c>
      <c r="PC66" s="556">
        <f t="shared" ca="1" si="307"/>
        <v>0</v>
      </c>
      <c r="PD66" s="556">
        <f t="shared" ca="1" si="307"/>
        <v>0</v>
      </c>
      <c r="PE66" s="556">
        <f t="shared" ca="1" si="307"/>
        <v>0</v>
      </c>
      <c r="PF66" s="556">
        <f t="shared" ca="1" si="307"/>
        <v>0</v>
      </c>
      <c r="PG66" s="556">
        <f t="shared" ca="1" si="307"/>
        <v>0</v>
      </c>
      <c r="PH66" s="556">
        <f t="shared" ca="1" si="307"/>
        <v>0</v>
      </c>
      <c r="PI66" s="556">
        <f t="shared" ca="1" si="307"/>
        <v>0</v>
      </c>
      <c r="PJ66" s="556">
        <f t="shared" ca="1" si="307"/>
        <v>0</v>
      </c>
      <c r="PK66" s="556">
        <f t="shared" ca="1" si="308"/>
        <v>0</v>
      </c>
      <c r="PL66" s="556">
        <f t="shared" ca="1" si="308"/>
        <v>0</v>
      </c>
      <c r="PM66" s="556">
        <f t="shared" ca="1" si="308"/>
        <v>0</v>
      </c>
      <c r="PN66" s="556">
        <f t="shared" ca="1" si="308"/>
        <v>0</v>
      </c>
      <c r="PO66" s="556">
        <f t="shared" ca="1" si="308"/>
        <v>0</v>
      </c>
      <c r="PP66" s="556">
        <f t="shared" ca="1" si="308"/>
        <v>0</v>
      </c>
      <c r="PQ66" s="556">
        <f t="shared" ca="1" si="308"/>
        <v>0</v>
      </c>
      <c r="PR66" s="556">
        <f t="shared" ca="1" si="308"/>
        <v>0</v>
      </c>
      <c r="PS66" s="556">
        <f t="shared" ca="1" si="308"/>
        <v>0</v>
      </c>
      <c r="PT66" s="556">
        <f t="shared" ca="1" si="308"/>
        <v>0</v>
      </c>
      <c r="PU66" s="556">
        <f t="shared" ca="1" si="309"/>
        <v>0</v>
      </c>
      <c r="PV66" s="556">
        <f t="shared" ca="1" si="309"/>
        <v>0</v>
      </c>
      <c r="PW66" s="556">
        <f t="shared" ca="1" si="309"/>
        <v>0</v>
      </c>
      <c r="PX66" s="556">
        <f t="shared" ca="1" si="309"/>
        <v>0</v>
      </c>
      <c r="PY66" s="556">
        <f t="shared" ca="1" si="309"/>
        <v>0</v>
      </c>
      <c r="PZ66" s="556">
        <f t="shared" ca="1" si="309"/>
        <v>0</v>
      </c>
      <c r="QA66" s="556">
        <f t="shared" ca="1" si="309"/>
        <v>0</v>
      </c>
      <c r="QB66" s="556">
        <f t="shared" ca="1" si="309"/>
        <v>0</v>
      </c>
      <c r="QC66" s="556">
        <f t="shared" ca="1" si="309"/>
        <v>0</v>
      </c>
      <c r="QD66" s="556">
        <f t="shared" ca="1" si="309"/>
        <v>0</v>
      </c>
      <c r="QE66" s="556">
        <f t="shared" ca="1" si="310"/>
        <v>0</v>
      </c>
      <c r="QF66" s="556">
        <f t="shared" ca="1" si="310"/>
        <v>0</v>
      </c>
      <c r="QG66" s="556">
        <f t="shared" ca="1" si="310"/>
        <v>0</v>
      </c>
      <c r="QH66" s="556">
        <f t="shared" ca="1" si="310"/>
        <v>0</v>
      </c>
      <c r="QI66" s="556">
        <f t="shared" ca="1" si="310"/>
        <v>0</v>
      </c>
      <c r="QJ66" s="556">
        <f t="shared" ca="1" si="310"/>
        <v>0</v>
      </c>
      <c r="QK66" s="556">
        <f t="shared" ca="1" si="310"/>
        <v>0</v>
      </c>
      <c r="QL66" s="556">
        <f t="shared" ca="1" si="310"/>
        <v>0</v>
      </c>
      <c r="QM66" s="556">
        <f t="shared" ca="1" si="310"/>
        <v>0</v>
      </c>
      <c r="QN66" s="556">
        <f t="shared" ca="1" si="310"/>
        <v>0</v>
      </c>
      <c r="QO66" s="556">
        <f t="shared" ca="1" si="311"/>
        <v>0</v>
      </c>
      <c r="QP66" s="556">
        <f t="shared" ca="1" si="311"/>
        <v>0</v>
      </c>
      <c r="QQ66" s="556">
        <f t="shared" ca="1" si="311"/>
        <v>0</v>
      </c>
      <c r="QR66" s="556">
        <f t="shared" ca="1" si="311"/>
        <v>0</v>
      </c>
      <c r="QS66" s="556">
        <f t="shared" ca="1" si="311"/>
        <v>0</v>
      </c>
      <c r="QT66" s="556">
        <f t="shared" ca="1" si="311"/>
        <v>0</v>
      </c>
      <c r="QU66" s="556">
        <f t="shared" ca="1" si="311"/>
        <v>0</v>
      </c>
      <c r="QV66" s="556">
        <f t="shared" ca="1" si="311"/>
        <v>0</v>
      </c>
      <c r="QW66" s="556">
        <f t="shared" ca="1" si="311"/>
        <v>0</v>
      </c>
      <c r="QX66" s="556">
        <f t="shared" ca="1" si="311"/>
        <v>0</v>
      </c>
      <c r="QY66" s="556">
        <f t="shared" ca="1" si="312"/>
        <v>0</v>
      </c>
      <c r="QZ66" s="556">
        <f t="shared" ca="1" si="312"/>
        <v>0</v>
      </c>
      <c r="RA66" s="556">
        <f t="shared" ca="1" si="312"/>
        <v>0</v>
      </c>
      <c r="RB66" s="556">
        <f t="shared" ca="1" si="312"/>
        <v>0</v>
      </c>
      <c r="RC66" s="556">
        <f t="shared" ca="1" si="312"/>
        <v>0</v>
      </c>
      <c r="RD66" s="556">
        <f t="shared" ca="1" si="312"/>
        <v>0</v>
      </c>
      <c r="RE66" s="556">
        <f t="shared" ca="1" si="312"/>
        <v>0</v>
      </c>
      <c r="RF66" s="556">
        <f t="shared" ca="1" si="312"/>
        <v>0</v>
      </c>
      <c r="RG66" s="556">
        <f t="shared" ca="1" si="312"/>
        <v>0</v>
      </c>
      <c r="RH66" s="556">
        <f t="shared" ca="1" si="312"/>
        <v>0</v>
      </c>
      <c r="RI66" s="556">
        <f t="shared" ca="1" si="313"/>
        <v>0</v>
      </c>
      <c r="RJ66" s="556">
        <f t="shared" ca="1" si="313"/>
        <v>0</v>
      </c>
      <c r="RK66" s="556">
        <f t="shared" ca="1" si="313"/>
        <v>0</v>
      </c>
      <c r="RL66" s="556">
        <f t="shared" ca="1" si="313"/>
        <v>0</v>
      </c>
      <c r="RM66" s="556">
        <f t="shared" ca="1" si="313"/>
        <v>0</v>
      </c>
      <c r="RN66" s="556">
        <f t="shared" ca="1" si="313"/>
        <v>0</v>
      </c>
      <c r="RO66" s="556">
        <f t="shared" ca="1" si="313"/>
        <v>0</v>
      </c>
      <c r="RP66" s="556">
        <f t="shared" ca="1" si="313"/>
        <v>0</v>
      </c>
      <c r="RQ66" s="556">
        <f t="shared" ca="1" si="313"/>
        <v>0</v>
      </c>
      <c r="RR66" s="556">
        <f t="shared" ca="1" si="313"/>
        <v>0</v>
      </c>
      <c r="RS66" s="556">
        <f t="shared" ca="1" si="314"/>
        <v>0</v>
      </c>
      <c r="RT66" s="556">
        <f t="shared" ca="1" si="314"/>
        <v>0</v>
      </c>
      <c r="RU66" s="556">
        <f t="shared" ca="1" si="314"/>
        <v>0</v>
      </c>
      <c r="RV66" s="556">
        <f t="shared" ca="1" si="314"/>
        <v>0</v>
      </c>
      <c r="RW66" s="556">
        <f t="shared" ca="1" si="314"/>
        <v>0</v>
      </c>
      <c r="RX66" s="556">
        <f t="shared" ca="1" si="314"/>
        <v>0</v>
      </c>
      <c r="RY66" s="556">
        <f t="shared" ca="1" si="314"/>
        <v>0</v>
      </c>
      <c r="RZ66" s="556">
        <f t="shared" ca="1" si="314"/>
        <v>0</v>
      </c>
      <c r="SA66" s="556">
        <f t="shared" ca="1" si="314"/>
        <v>0</v>
      </c>
      <c r="SB66" s="556">
        <f t="shared" ca="1" si="314"/>
        <v>0</v>
      </c>
      <c r="SC66" s="556">
        <f t="shared" ca="1" si="315"/>
        <v>0</v>
      </c>
      <c r="SD66" s="556">
        <f t="shared" ca="1" si="315"/>
        <v>0</v>
      </c>
      <c r="SE66" s="556">
        <f t="shared" ca="1" si="315"/>
        <v>0</v>
      </c>
      <c r="SF66" s="556">
        <f t="shared" ca="1" si="315"/>
        <v>0</v>
      </c>
      <c r="SG66" s="556">
        <f t="shared" ca="1" si="315"/>
        <v>0</v>
      </c>
      <c r="SH66" s="556">
        <f t="shared" ca="1" si="315"/>
        <v>0</v>
      </c>
      <c r="SI66" s="556">
        <f t="shared" ca="1" si="315"/>
        <v>0</v>
      </c>
      <c r="SJ66" s="556">
        <f t="shared" ca="1" si="315"/>
        <v>0</v>
      </c>
      <c r="SK66" s="556">
        <f t="shared" ca="1" si="315"/>
        <v>0</v>
      </c>
      <c r="SL66" s="556">
        <f t="shared" ca="1" si="315"/>
        <v>0</v>
      </c>
      <c r="SM66" s="556">
        <f t="shared" ca="1" si="316"/>
        <v>0</v>
      </c>
      <c r="SN66" s="556">
        <f t="shared" ca="1" si="316"/>
        <v>0</v>
      </c>
      <c r="SO66" s="556">
        <f t="shared" ca="1" si="316"/>
        <v>0</v>
      </c>
      <c r="SP66" s="556">
        <f t="shared" ca="1" si="316"/>
        <v>0</v>
      </c>
      <c r="SQ66" s="556">
        <f t="shared" ca="1" si="316"/>
        <v>0</v>
      </c>
      <c r="SR66" s="556">
        <f t="shared" ca="1" si="316"/>
        <v>0</v>
      </c>
      <c r="SS66" s="556">
        <f t="shared" ca="1" si="316"/>
        <v>0</v>
      </c>
      <c r="ST66" s="556">
        <f t="shared" ca="1" si="316"/>
        <v>0</v>
      </c>
      <c r="SU66" s="556">
        <f t="shared" ca="1" si="316"/>
        <v>0</v>
      </c>
      <c r="SV66" s="556">
        <f t="shared" ca="1" si="316"/>
        <v>0</v>
      </c>
      <c r="SW66" s="556">
        <f t="shared" ca="1" si="317"/>
        <v>0</v>
      </c>
      <c r="SX66" s="556">
        <f t="shared" ca="1" si="317"/>
        <v>0</v>
      </c>
      <c r="SY66" s="556">
        <f t="shared" ca="1" si="317"/>
        <v>0</v>
      </c>
      <c r="SZ66" s="556">
        <f t="shared" ca="1" si="317"/>
        <v>0</v>
      </c>
      <c r="TA66" s="556">
        <f t="shared" ca="1" si="317"/>
        <v>0</v>
      </c>
      <c r="TB66" s="556">
        <f t="shared" ca="1" si="317"/>
        <v>0</v>
      </c>
      <c r="TC66" s="556">
        <f t="shared" ca="1" si="317"/>
        <v>0</v>
      </c>
      <c r="TD66" s="556">
        <f t="shared" ca="1" si="317"/>
        <v>0</v>
      </c>
      <c r="TE66" s="556">
        <f t="shared" ca="1" si="317"/>
        <v>0</v>
      </c>
      <c r="TF66" s="556">
        <f t="shared" ca="1" si="317"/>
        <v>0</v>
      </c>
      <c r="TG66" s="556">
        <f t="shared" ca="1" si="318"/>
        <v>0</v>
      </c>
      <c r="TH66" s="556">
        <f t="shared" ca="1" si="318"/>
        <v>0</v>
      </c>
      <c r="TI66" s="556">
        <f t="shared" ca="1" si="318"/>
        <v>0</v>
      </c>
      <c r="TJ66" s="556">
        <f t="shared" ca="1" si="318"/>
        <v>0</v>
      </c>
      <c r="TK66" s="556">
        <f t="shared" ca="1" si="318"/>
        <v>0</v>
      </c>
      <c r="TL66" s="556">
        <f t="shared" ca="1" si="318"/>
        <v>0</v>
      </c>
      <c r="TM66" s="556">
        <f t="shared" ca="1" si="318"/>
        <v>0</v>
      </c>
      <c r="TN66" s="556">
        <f t="shared" ca="1" si="318"/>
        <v>0</v>
      </c>
      <c r="TO66" s="556">
        <f t="shared" ca="1" si="318"/>
        <v>0</v>
      </c>
      <c r="TP66" s="556">
        <f t="shared" ca="1" si="318"/>
        <v>0</v>
      </c>
      <c r="TQ66" s="556">
        <f t="shared" ca="1" si="319"/>
        <v>0</v>
      </c>
      <c r="TR66" s="556">
        <f t="shared" ca="1" si="319"/>
        <v>0</v>
      </c>
      <c r="TS66" s="556">
        <f t="shared" ca="1" si="319"/>
        <v>0</v>
      </c>
      <c r="TT66" s="556">
        <f t="shared" ca="1" si="319"/>
        <v>0</v>
      </c>
      <c r="TU66" s="556">
        <f t="shared" ca="1" si="319"/>
        <v>0</v>
      </c>
      <c r="TV66" s="556">
        <f t="shared" ca="1" si="319"/>
        <v>0</v>
      </c>
      <c r="TW66" s="556">
        <f t="shared" ca="1" si="319"/>
        <v>0</v>
      </c>
      <c r="TX66" s="556">
        <f t="shared" ca="1" si="319"/>
        <v>0</v>
      </c>
      <c r="TY66" s="556">
        <f t="shared" ca="1" si="319"/>
        <v>0</v>
      </c>
      <c r="TZ66" s="556">
        <f t="shared" ca="1" si="319"/>
        <v>0</v>
      </c>
      <c r="UA66" s="556">
        <f t="shared" ca="1" si="320"/>
        <v>0</v>
      </c>
      <c r="UB66" s="556">
        <f t="shared" ca="1" si="320"/>
        <v>0</v>
      </c>
      <c r="UC66" s="556">
        <f t="shared" ca="1" si="320"/>
        <v>0</v>
      </c>
      <c r="UD66" s="556">
        <f t="shared" ca="1" si="320"/>
        <v>0</v>
      </c>
      <c r="UE66" s="556">
        <f t="shared" ca="1" si="320"/>
        <v>0</v>
      </c>
      <c r="UF66" s="556">
        <f t="shared" ca="1" si="320"/>
        <v>0</v>
      </c>
      <c r="UG66" s="556">
        <f t="shared" ca="1" si="320"/>
        <v>0</v>
      </c>
      <c r="UH66" s="556">
        <f t="shared" ca="1" si="320"/>
        <v>0</v>
      </c>
      <c r="UI66" s="556">
        <f t="shared" ca="1" si="320"/>
        <v>0</v>
      </c>
      <c r="UJ66" s="556">
        <f t="shared" ca="1" si="320"/>
        <v>0</v>
      </c>
      <c r="UK66" s="556">
        <f t="shared" ca="1" si="321"/>
        <v>0</v>
      </c>
      <c r="UL66" s="556">
        <f t="shared" ca="1" si="321"/>
        <v>0</v>
      </c>
      <c r="UM66" s="556">
        <f t="shared" ca="1" si="321"/>
        <v>0</v>
      </c>
      <c r="UN66" s="556">
        <f t="shared" ca="1" si="321"/>
        <v>0</v>
      </c>
      <c r="UO66" s="556">
        <f t="shared" ca="1" si="321"/>
        <v>0</v>
      </c>
      <c r="UP66" s="556">
        <f t="shared" ca="1" si="321"/>
        <v>0</v>
      </c>
      <c r="UQ66" s="556">
        <f t="shared" ca="1" si="321"/>
        <v>0</v>
      </c>
      <c r="UR66" s="556">
        <f t="shared" ca="1" si="321"/>
        <v>0</v>
      </c>
      <c r="US66" s="556">
        <f t="shared" ca="1" si="321"/>
        <v>0</v>
      </c>
      <c r="UT66" s="556">
        <f t="shared" ca="1" si="321"/>
        <v>0</v>
      </c>
      <c r="UU66" s="556">
        <f t="shared" ca="1" si="322"/>
        <v>0</v>
      </c>
      <c r="UV66" s="556">
        <f t="shared" ca="1" si="322"/>
        <v>0</v>
      </c>
      <c r="UW66" s="556">
        <f t="shared" ca="1" si="322"/>
        <v>0</v>
      </c>
      <c r="UX66" s="556">
        <f t="shared" ca="1" si="322"/>
        <v>0</v>
      </c>
      <c r="UY66" s="556">
        <f t="shared" ca="1" si="322"/>
        <v>0</v>
      </c>
      <c r="UZ66" s="556">
        <f t="shared" ca="1" si="322"/>
        <v>0</v>
      </c>
      <c r="VA66" s="556">
        <f t="shared" ca="1" si="322"/>
        <v>0</v>
      </c>
      <c r="VB66" s="556">
        <f t="shared" ca="1" si="322"/>
        <v>0</v>
      </c>
      <c r="VC66" s="556">
        <f t="shared" ca="1" si="322"/>
        <v>0</v>
      </c>
      <c r="VD66" s="556">
        <f t="shared" ca="1" si="322"/>
        <v>0</v>
      </c>
      <c r="VE66" s="556">
        <f t="shared" ca="1" si="323"/>
        <v>0</v>
      </c>
      <c r="VF66" s="556">
        <f t="shared" ca="1" si="323"/>
        <v>0</v>
      </c>
      <c r="VG66" s="556">
        <f t="shared" ca="1" si="323"/>
        <v>0</v>
      </c>
      <c r="VH66" s="556">
        <f t="shared" ca="1" si="323"/>
        <v>0</v>
      </c>
      <c r="VI66" s="556">
        <f t="shared" ca="1" si="323"/>
        <v>0</v>
      </c>
      <c r="VJ66" s="556">
        <f t="shared" ca="1" si="323"/>
        <v>0</v>
      </c>
      <c r="VK66" s="556">
        <f t="shared" ca="1" si="323"/>
        <v>0</v>
      </c>
      <c r="VL66" s="556">
        <f t="shared" ca="1" si="323"/>
        <v>0</v>
      </c>
      <c r="VM66" s="556">
        <f t="shared" ca="1" si="323"/>
        <v>0</v>
      </c>
      <c r="VN66" s="556">
        <f t="shared" ca="1" si="323"/>
        <v>0</v>
      </c>
      <c r="VO66" s="556">
        <f t="shared" ca="1" si="324"/>
        <v>0</v>
      </c>
      <c r="VP66" s="556">
        <f t="shared" ca="1" si="324"/>
        <v>0</v>
      </c>
      <c r="VQ66" s="556">
        <f t="shared" ca="1" si="324"/>
        <v>0</v>
      </c>
      <c r="VR66" s="556">
        <f t="shared" ca="1" si="324"/>
        <v>0</v>
      </c>
      <c r="VS66" s="556">
        <f t="shared" ca="1" si="324"/>
        <v>0</v>
      </c>
      <c r="VT66" s="556">
        <f t="shared" ca="1" si="324"/>
        <v>0</v>
      </c>
      <c r="VU66" s="556">
        <f t="shared" ca="1" si="324"/>
        <v>0</v>
      </c>
      <c r="VV66" s="556">
        <f t="shared" ca="1" si="324"/>
        <v>0</v>
      </c>
      <c r="VW66" s="556">
        <f t="shared" ca="1" si="324"/>
        <v>0</v>
      </c>
      <c r="VX66" s="556">
        <f t="shared" ca="1" si="324"/>
        <v>0</v>
      </c>
      <c r="VY66" s="556">
        <f t="shared" ca="1" si="325"/>
        <v>0</v>
      </c>
      <c r="VZ66" s="556">
        <f t="shared" ca="1" si="325"/>
        <v>0</v>
      </c>
      <c r="WA66" s="556">
        <f t="shared" ca="1" si="325"/>
        <v>0</v>
      </c>
      <c r="WB66" s="556">
        <f t="shared" ca="1" si="325"/>
        <v>0</v>
      </c>
      <c r="WC66" s="556">
        <f t="shared" ca="1" si="325"/>
        <v>0</v>
      </c>
      <c r="WD66" s="556">
        <f t="shared" ca="1" si="325"/>
        <v>0</v>
      </c>
      <c r="WE66" s="556">
        <f t="shared" ca="1" si="325"/>
        <v>0</v>
      </c>
      <c r="WF66" s="556">
        <f t="shared" ca="1" si="325"/>
        <v>0</v>
      </c>
      <c r="WG66" s="556">
        <f t="shared" ca="1" si="325"/>
        <v>0</v>
      </c>
      <c r="WH66" s="556">
        <f t="shared" ca="1" si="325"/>
        <v>0</v>
      </c>
      <c r="WI66" s="556">
        <f t="shared" ca="1" si="326"/>
        <v>0</v>
      </c>
      <c r="WJ66" s="556">
        <f t="shared" ca="1" si="326"/>
        <v>0</v>
      </c>
      <c r="WK66" s="556">
        <f t="shared" ca="1" si="326"/>
        <v>0</v>
      </c>
      <c r="WL66" s="556">
        <f t="shared" ca="1" si="326"/>
        <v>0</v>
      </c>
      <c r="WM66" s="556">
        <f t="shared" ca="1" si="326"/>
        <v>0</v>
      </c>
      <c r="WN66" s="556">
        <f t="shared" ca="1" si="326"/>
        <v>0</v>
      </c>
      <c r="WO66" s="556">
        <f t="shared" ca="1" si="326"/>
        <v>0</v>
      </c>
      <c r="WP66" s="556">
        <f t="shared" ca="1" si="326"/>
        <v>0</v>
      </c>
      <c r="WQ66" s="556">
        <f t="shared" ca="1" si="326"/>
        <v>0</v>
      </c>
      <c r="WR66" s="556">
        <f t="shared" ca="1" si="326"/>
        <v>0</v>
      </c>
      <c r="WS66" s="556">
        <f t="shared" ca="1" si="327"/>
        <v>0</v>
      </c>
      <c r="WT66" s="556">
        <f t="shared" ca="1" si="327"/>
        <v>0</v>
      </c>
      <c r="WU66" s="556">
        <f t="shared" ca="1" si="327"/>
        <v>0</v>
      </c>
      <c r="WV66" s="556">
        <f t="shared" ca="1" si="327"/>
        <v>0</v>
      </c>
      <c r="WW66" s="556">
        <f t="shared" ca="1" si="327"/>
        <v>0</v>
      </c>
      <c r="WX66" s="556">
        <f t="shared" ca="1" si="327"/>
        <v>0</v>
      </c>
      <c r="WY66" s="556">
        <f t="shared" ca="1" si="327"/>
        <v>0</v>
      </c>
      <c r="WZ66" s="556">
        <f t="shared" ca="1" si="327"/>
        <v>0</v>
      </c>
      <c r="XA66" s="556">
        <f t="shared" ca="1" si="327"/>
        <v>0</v>
      </c>
      <c r="XB66" s="556">
        <f t="shared" ca="1" si="327"/>
        <v>0</v>
      </c>
      <c r="XC66" s="556">
        <f t="shared" ca="1" si="328"/>
        <v>0</v>
      </c>
      <c r="XD66" s="556">
        <f t="shared" ca="1" si="328"/>
        <v>0</v>
      </c>
      <c r="XE66" s="556">
        <f t="shared" ca="1" si="328"/>
        <v>0</v>
      </c>
      <c r="XF66" s="556">
        <f t="shared" ca="1" si="328"/>
        <v>0</v>
      </c>
      <c r="XG66" s="556">
        <f t="shared" ca="1" si="328"/>
        <v>0</v>
      </c>
      <c r="XH66" s="556">
        <f t="shared" ca="1" si="328"/>
        <v>0</v>
      </c>
      <c r="XI66" s="556">
        <f t="shared" ca="1" si="328"/>
        <v>0</v>
      </c>
      <c r="XJ66" s="556">
        <f t="shared" ca="1" si="328"/>
        <v>0</v>
      </c>
      <c r="XK66" s="556">
        <f t="shared" ca="1" si="328"/>
        <v>0</v>
      </c>
      <c r="XL66" s="556">
        <f t="shared" ca="1" si="328"/>
        <v>0</v>
      </c>
      <c r="XM66" s="556">
        <f t="shared" ca="1" si="329"/>
        <v>0</v>
      </c>
      <c r="XN66" s="556">
        <f t="shared" ca="1" si="329"/>
        <v>0</v>
      </c>
      <c r="XO66" s="556">
        <f t="shared" ca="1" si="329"/>
        <v>0</v>
      </c>
      <c r="XP66" s="556">
        <f t="shared" ca="1" si="329"/>
        <v>0</v>
      </c>
      <c r="XQ66" s="556">
        <f t="shared" ca="1" si="329"/>
        <v>0</v>
      </c>
      <c r="XR66" s="556">
        <f t="shared" ca="1" si="329"/>
        <v>0</v>
      </c>
      <c r="XS66" s="556">
        <f t="shared" ca="1" si="329"/>
        <v>0</v>
      </c>
      <c r="XT66" s="556">
        <f t="shared" ca="1" si="329"/>
        <v>0</v>
      </c>
      <c r="XU66" s="556">
        <f t="shared" ca="1" si="329"/>
        <v>0</v>
      </c>
      <c r="XV66" s="556">
        <f t="shared" ca="1" si="329"/>
        <v>0</v>
      </c>
      <c r="XW66" s="556">
        <f t="shared" ca="1" si="329"/>
        <v>0</v>
      </c>
      <c r="XX66" s="189">
        <f t="shared" ca="1" si="330"/>
        <v>0</v>
      </c>
      <c r="XY66" s="189">
        <f t="shared" ca="1" si="330"/>
        <v>0</v>
      </c>
      <c r="XZ66" s="189">
        <f t="shared" ca="1" si="330"/>
        <v>0</v>
      </c>
      <c r="YA66" s="189">
        <f t="shared" ca="1" si="330"/>
        <v>0</v>
      </c>
      <c r="YB66" s="189">
        <f t="shared" ca="1" si="330"/>
        <v>0</v>
      </c>
      <c r="YC66" s="230">
        <f t="shared" ca="1" si="331"/>
        <v>0</v>
      </c>
      <c r="YD66" s="189">
        <f t="shared" ca="1" si="332"/>
        <v>0</v>
      </c>
      <c r="YE66" s="189">
        <f t="shared" ca="1" si="332"/>
        <v>0</v>
      </c>
      <c r="YF66" s="189">
        <f t="shared" ca="1" si="332"/>
        <v>0</v>
      </c>
      <c r="YG66" s="189">
        <f t="shared" ca="1" si="332"/>
        <v>0</v>
      </c>
      <c r="YH66" s="189">
        <f t="shared" ca="1" si="332"/>
        <v>0</v>
      </c>
      <c r="YI66" s="230">
        <f t="shared" ca="1" si="333"/>
        <v>0</v>
      </c>
      <c r="YJ66" s="231">
        <f t="shared" ca="1" si="334"/>
        <v>0</v>
      </c>
      <c r="YK66" s="231">
        <f t="shared" ca="1" si="334"/>
        <v>0</v>
      </c>
      <c r="YL66" s="231">
        <f t="shared" ca="1" si="334"/>
        <v>0</v>
      </c>
      <c r="YM66" s="231">
        <f t="shared" ca="1" si="334"/>
        <v>0</v>
      </c>
      <c r="YN66" s="544">
        <f t="shared" ca="1" si="335"/>
        <v>0</v>
      </c>
      <c r="YO66" s="231">
        <f t="shared" ca="1" si="336"/>
        <v>0</v>
      </c>
      <c r="YP66" s="231">
        <f t="shared" ca="1" si="336"/>
        <v>0</v>
      </c>
      <c r="YQ66" s="231">
        <f t="shared" ca="1" si="336"/>
        <v>0</v>
      </c>
      <c r="YR66" s="231">
        <f t="shared" ca="1" si="336"/>
        <v>0</v>
      </c>
      <c r="YS66" s="544">
        <f t="shared" ca="1" si="337"/>
        <v>0</v>
      </c>
      <c r="YT66" s="544">
        <f t="shared" ca="1" si="337"/>
        <v>0</v>
      </c>
      <c r="YU66" s="544">
        <f t="shared" ca="1" si="337"/>
        <v>0</v>
      </c>
      <c r="YV66" s="544">
        <f t="shared" ca="1" si="337"/>
        <v>0</v>
      </c>
      <c r="YW66" s="544">
        <f t="shared" ca="1" si="337"/>
        <v>0</v>
      </c>
      <c r="YX66" s="544">
        <f t="shared" ca="1" si="337"/>
        <v>0</v>
      </c>
      <c r="YY66" s="544">
        <f t="shared" ca="1" si="337"/>
        <v>0</v>
      </c>
      <c r="YZ66" s="535" cm="1">
        <f t="array" aca="1" ref="YZ66" ca="1">INDEX(YZ$13:YZ65,$B66+1,1)</f>
        <v>0</v>
      </c>
      <c r="ZA66" s="411">
        <f t="shared" ca="1" si="338"/>
        <v>43</v>
      </c>
      <c r="ZB66" s="18"/>
      <c r="ZC66" s="535" cm="1">
        <f t="array" aca="1" ref="ZC66" ca="1">INDEX(ZC$13:ZC65,$B66+1,1)</f>
        <v>0</v>
      </c>
      <c r="ZD66" s="411">
        <f t="shared" si="339"/>
        <v>0</v>
      </c>
      <c r="ZE66" s="535" cm="1">
        <f t="array" aca="1" ref="ZE66" ca="1">INDEX(ZE$13:ZE65,$B66+1,1)</f>
        <v>0</v>
      </c>
      <c r="ZF66" s="535" t="str" cm="1">
        <f t="array" aca="1" ref="ZF66" ca="1">INDEX(ZF$13:ZF65,$B66+1,1)</f>
        <v>-</v>
      </c>
      <c r="ZG66" s="535" t="str" cm="1">
        <f t="array" aca="1" ref="ZG66" ca="1">INDEX(ZG$13:ZG65,$B66+1,1)</f>
        <v>-</v>
      </c>
      <c r="ZH66" s="535" t="str" cm="1">
        <f t="array" aca="1" ref="ZH66" ca="1">INDEX(ZH$13:ZH65,$B66+1,1)</f>
        <v>-</v>
      </c>
      <c r="ZI66" s="535" t="str" cm="1">
        <f t="array" aca="1" ref="ZI66" ca="1">INDEX(ZI$13:ZI65,$B66+1,1)</f>
        <v>-</v>
      </c>
      <c r="ZJ66" s="535" t="str" cm="1">
        <f t="array" aca="1" ref="ZJ66" ca="1">INDEX(ZJ$13:ZJ65,$B66+1,1)</f>
        <v>-</v>
      </c>
      <c r="ZK66" s="535" t="str" cm="1">
        <f t="array" aca="1" ref="ZK66" ca="1">INDEX(ZK$13:ZK65,$B66+1,1)</f>
        <v>-</v>
      </c>
      <c r="ZL66" s="535" t="str" cm="1">
        <f t="array" aca="1" ref="ZL66" ca="1">INDEX(ZL$13:ZL65,$B66+1,1)</f>
        <v>-</v>
      </c>
      <c r="ZM66" s="535" t="str" cm="1">
        <f t="array" aca="1" ref="ZM66" ca="1">INDEX(ZM$13:ZM65,$B66+1,1)</f>
        <v>-</v>
      </c>
      <c r="ZN66" s="535" t="str" cm="1">
        <f t="array" aca="1" ref="ZN66" ca="1">INDEX(ZN$13:ZN65,$B66+1,1)</f>
        <v>-</v>
      </c>
      <c r="ZO66" s="535" t="str" cm="1">
        <f t="array" aca="1" ref="ZO66" ca="1">INDEX(ZO$13:ZO65,$B66+1,1)</f>
        <v>-</v>
      </c>
      <c r="ZP66" s="535" t="str" cm="1">
        <f t="array" aca="1" ref="ZP66" ca="1">INDEX(ZP$13:ZP65,$B66+1,1)</f>
        <v>-</v>
      </c>
      <c r="ZQ66" s="535" t="str" cm="1">
        <f t="array" aca="1" ref="ZQ66" ca="1">INDEX(ZQ$13:ZQ65,$B66+1,1)</f>
        <v>-</v>
      </c>
      <c r="ZR66" s="535" t="str" cm="1">
        <f t="array" aca="1" ref="ZR66" ca="1">INDEX(ZR$13:ZR65,$B66+1,1)</f>
        <v>-</v>
      </c>
      <c r="ZS66" s="535" t="str" cm="1">
        <f t="array" aca="1" ref="ZS66" ca="1">INDEX(ZS$13:ZS65,$B66+1,1)</f>
        <v>-</v>
      </c>
      <c r="ZT66" s="535" t="str" cm="1">
        <f t="array" aca="1" ref="ZT66" ca="1">INDEX(ZT$13:ZT65,$B66+1,1)</f>
        <v>-</v>
      </c>
      <c r="ZU66" s="535" t="str" cm="1">
        <f t="array" aca="1" ref="ZU66" ca="1">INDEX(ZU$13:ZU65,$B66+1,1)</f>
        <v>-</v>
      </c>
      <c r="ZV66" s="535" t="str" cm="1">
        <f t="array" aca="1" ref="ZV66" ca="1">INDEX(ZV$13:ZV65,$B66+1,1)</f>
        <v>-</v>
      </c>
      <c r="ZW66" s="535" t="str" cm="1">
        <f t="array" aca="1" ref="ZW66" ca="1">INDEX(ZW$13:ZW65,$B66+1,1)</f>
        <v>-</v>
      </c>
      <c r="ZX66" s="18"/>
      <c r="ZY66" s="411" t="b">
        <f t="shared" ca="1" si="340"/>
        <v>0</v>
      </c>
      <c r="ZZ66" s="411" t="str">
        <f t="shared" ca="1" si="341"/>
        <v>-</v>
      </c>
      <c r="AAA66" s="535" t="str" cm="1">
        <f t="array" aca="1" ref="AAA66" ca="1">INDEX(AAA$13:AAA65,$B66+1,1)</f>
        <v>-</v>
      </c>
      <c r="AAB66" s="535" t="str" cm="1">
        <f t="array" aca="1" ref="AAB66" ca="1">INDEX(AAB$13:AAB65,$B66+1,1)</f>
        <v>-</v>
      </c>
      <c r="AAC66" s="535" t="str" cm="1">
        <f t="array" aca="1" ref="AAC66" ca="1">INDEX(AAC$13:AAC65,$B66+1,1)</f>
        <v>-</v>
      </c>
      <c r="AAD66" s="545" cm="1">
        <f t="array" aca="1" ref="AAD66" ca="1">INDEX(i.AgeJ,$AD66,1)</f>
        <v>14</v>
      </c>
      <c r="AAE66" s="535" t="str" cm="1">
        <f t="array" aca="1" ref="AAE66" ca="1">INDEX(AAE$13:AAE65,$B66+1,1)</f>
        <v>-</v>
      </c>
      <c r="AAF66" s="411" t="str">
        <f t="shared" ca="1" si="342"/>
        <v>-</v>
      </c>
      <c r="AAG66" s="411" t="str">
        <f t="shared" ca="1" si="342"/>
        <v>-</v>
      </c>
      <c r="AAH66" s="535" t="str" cm="1">
        <f t="array" aca="1" ref="AAH66" ca="1">INDEX(AAH$13:AAH65,$B66+1,1)</f>
        <v>-</v>
      </c>
      <c r="AAI66" s="535" t="str" cm="1">
        <f t="array" aca="1" ref="AAI66" ca="1">INDEX(AAI$13:AAI65,$B66+1,1)</f>
        <v>-</v>
      </c>
      <c r="AAJ66" s="535" t="str" cm="1">
        <f t="array" aca="1" ref="AAJ66" ca="1">INDEX(AAJ$13:AAJ65,$B66+1,1)</f>
        <v>-</v>
      </c>
      <c r="AAK66" s="535" t="str" cm="1">
        <f t="array" aca="1" ref="AAK66" ca="1">INDEX(AAK$13:AAK65,$B66+1,1)</f>
        <v>-</v>
      </c>
      <c r="AAL66" s="535" t="str" cm="1">
        <f t="array" aca="1" ref="AAL66" ca="1">INDEX(AAL$13:AAL65,$B66+1,1)</f>
        <v>-</v>
      </c>
      <c r="AAM66" s="535" t="b" cm="1">
        <f t="array" aca="1" ref="AAM66" ca="1">INDEX(AAM$13:AAM65,$B66+1,1)</f>
        <v>1</v>
      </c>
      <c r="AAN66" s="535" t="str" cm="1">
        <f t="array" aca="1" ref="AAN66" ca="1">INDEX(AAN$13:AAN65,$B66+1,1)</f>
        <v>-</v>
      </c>
      <c r="AAO66" s="535" cm="1">
        <f t="array" aca="1" ref="AAO66" ca="1">INDEX(AAO$13:AAO65,$B66+1,1)</f>
        <v>0</v>
      </c>
      <c r="AAP66" s="535" cm="1">
        <f t="array" aca="1" ref="AAP66" ca="1">INDEX(AAP$13:AAP65,$B66+1,1)</f>
        <v>0</v>
      </c>
      <c r="AAQ66" s="535" cm="1">
        <f t="array" aca="1" ref="AAQ66" ca="1">INDEX(AAQ$13:AAQ65,$B66+1,1)</f>
        <v>0</v>
      </c>
      <c r="AAR66" s="18"/>
      <c r="AAS66" s="411">
        <f t="shared" si="343"/>
        <v>50</v>
      </c>
      <c r="AAT66" s="411">
        <f t="shared" si="343"/>
        <v>50</v>
      </c>
      <c r="AAU66" s="411">
        <f t="shared" si="343"/>
        <v>50</v>
      </c>
      <c r="AAV66" s="411">
        <f t="shared" si="343"/>
        <v>50</v>
      </c>
      <c r="AAW66" s="535" cm="1">
        <f t="array" aca="1" ref="AAW66" ca="1">INDEX(AAW$13:AAW65,$B66+1,1)</f>
        <v>1</v>
      </c>
      <c r="AAX66" s="535" cm="1">
        <f t="array" aca="1" ref="AAX66" ca="1">INDEX(AAX$13:AAX65,$B66+1,1)</f>
        <v>1</v>
      </c>
      <c r="AAY66" s="535" cm="1">
        <f t="array" aca="1" ref="AAY66" ca="1">INDEX(AAY$13:AAY65,$B66+1,1)</f>
        <v>1</v>
      </c>
      <c r="AAZ66" s="535" cm="1">
        <f t="array" aca="1" ref="AAZ66" ca="1">INDEX(AAZ$13:AAZ65,$B66+1,1)</f>
        <v>1</v>
      </c>
      <c r="ABA66" s="535" t="str" cm="1">
        <f t="array" aca="1" ref="ABA66" ca="1">INDEX(ABA$13:ABA65,$B66+1,1)</f>
        <v>-</v>
      </c>
      <c r="ABB66" s="535" t="str" cm="1">
        <f t="array" aca="1" ref="ABB66" ca="1">INDEX(ABB$13:ABB65,$B66+1,1)</f>
        <v>-</v>
      </c>
      <c r="ABC66" s="535" t="str" cm="1">
        <f t="array" aca="1" ref="ABC66" ca="1">INDEX(ABC$13:ABC65,$B66+1,1)</f>
        <v>-</v>
      </c>
      <c r="ABD66" s="535" t="str" cm="1">
        <f t="array" aca="1" ref="ABD66" ca="1">INDEX(ABD$13:ABD65,$B66+1,1)</f>
        <v>-</v>
      </c>
      <c r="ABE66" s="535" t="str" cm="1">
        <f t="array" aca="1" ref="ABE66" ca="1">INDEX(ABE$13:ABE65,$B66+1,1)</f>
        <v>-</v>
      </c>
      <c r="ABF66" s="535" t="str" cm="1">
        <f t="array" aca="1" ref="ABF66" ca="1">INDEX(ABF$13:ABF65,$B66+1,1)</f>
        <v>-</v>
      </c>
      <c r="ABG66" s="535" t="str" cm="1">
        <f t="array" aca="1" ref="ABG66" ca="1">INDEX(ABG$13:ABG65,$B66+1,1)</f>
        <v>-</v>
      </c>
      <c r="ABH66" s="18"/>
      <c r="ABI66" s="535" t="str" cm="1">
        <f t="array" aca="1" ref="ABI66" ca="1">INDEX(ABI$13:ABI65,$B66+1,1)</f>
        <v>-</v>
      </c>
      <c r="ABJ66" s="411">
        <f t="shared" ca="1" si="344"/>
        <v>1</v>
      </c>
      <c r="ABK66" s="18"/>
      <c r="ABL66" s="535" t="str" cm="1">
        <f t="array" aca="1" ref="ABL66" ca="1">INDEX(ABL$13:ABL65,$B66+1,1)</f>
        <v>-</v>
      </c>
      <c r="ABM66" s="535" t="str" cm="1">
        <f t="array" aca="1" ref="ABM66" ca="1">INDEX(ABM$13:ABM65,$B66+1,1)</f>
        <v>-</v>
      </c>
      <c r="ABN66" s="535" t="str" cm="1">
        <f t="array" aca="1" ref="ABN66" ca="1">INDEX(ABN$13:ABN65,$B66+1,1)</f>
        <v>-</v>
      </c>
      <c r="ABO66" s="535" t="str" cm="1">
        <f t="array" aca="1" ref="ABO66" ca="1">INDEX(ABO$13:ABO65,$B66+1,1)</f>
        <v>-</v>
      </c>
      <c r="ABP66" s="535" t="str" cm="1">
        <f t="array" aca="1" ref="ABP66" ca="1">INDEX(ABP$13:ABP65,$B66+1,1)</f>
        <v>-</v>
      </c>
      <c r="ABQ66" s="535" t="str" cm="1">
        <f t="array" aca="1" ref="ABQ66" ca="1">INDEX(ABQ$13:ABQ65,$B66+1,1)</f>
        <v>-</v>
      </c>
      <c r="ABR66" s="535" t="str" cm="1">
        <f t="array" aca="1" ref="ABR66" ca="1">INDEX(ABR$13:ABR65,$B66+1,1)</f>
        <v>-</v>
      </c>
      <c r="ABS66" s="535" t="str" cm="1">
        <f t="array" aca="1" ref="ABS66" ca="1">INDEX(ABS$13:ABS65,$B66+1,1)</f>
        <v>-</v>
      </c>
      <c r="ABT66" s="535" t="str" cm="1">
        <f t="array" aca="1" ref="ABT66" ca="1">INDEX(ABT$13:ABT65,$B66+1,1)</f>
        <v>-</v>
      </c>
      <c r="ABU66" s="543">
        <f t="shared" ca="1" si="345"/>
        <v>659</v>
      </c>
      <c r="ABV66" s="543">
        <f t="shared" ca="1" si="345"/>
        <v>693</v>
      </c>
      <c r="ABW66" s="543">
        <f t="shared" ca="1" si="345"/>
        <v>728</v>
      </c>
      <c r="ABX66" s="459">
        <f t="shared" ca="1" si="346"/>
        <v>483</v>
      </c>
      <c r="ABY66" s="459">
        <f t="shared" ca="1" si="346"/>
        <v>518</v>
      </c>
      <c r="ABZ66" s="459">
        <f t="shared" ca="1" si="346"/>
        <v>553</v>
      </c>
      <c r="ACA66" s="459">
        <f t="shared" ca="1" si="347"/>
        <v>399</v>
      </c>
      <c r="ACB66" s="459">
        <f t="shared" ca="1" si="347"/>
        <v>434</v>
      </c>
      <c r="ACC66" s="459">
        <f t="shared" ca="1" si="347"/>
        <v>469</v>
      </c>
      <c r="ACD66" s="535" t="str" cm="1">
        <f t="array" aca="1" ref="ACD66" ca="1">INDEX(ACD$13:ACD65,$B66+1,1)</f>
        <v>-</v>
      </c>
      <c r="ACE66" s="535" t="str" cm="1">
        <f t="array" aca="1" ref="ACE66" ca="1">INDEX(ACE$13:ACE65,$B66+1,1)</f>
        <v>-</v>
      </c>
      <c r="ACF66" s="535" t="str" cm="1">
        <f t="array" aca="1" ref="ACF66" ca="1">INDEX(ACF$13:ACF65,$B66+1,1)</f>
        <v>-</v>
      </c>
      <c r="ACG66" s="535" t="str" cm="1">
        <f t="array" aca="1" ref="ACG66" ca="1">INDEX(ACG$13:ACG65,$B66+1,1)</f>
        <v>-</v>
      </c>
      <c r="ACH66" s="535" t="str" cm="1">
        <f t="array" aca="1" ref="ACH66" ca="1">INDEX(ACH$13:ACH65,$B66+1,1)</f>
        <v>-</v>
      </c>
      <c r="ACI66" s="535" t="str" cm="1">
        <f t="array" aca="1" ref="ACI66" ca="1">INDEX(ACI$13:ACI65,$B66+1,1)</f>
        <v>-</v>
      </c>
      <c r="ACJ66" s="535" t="str" cm="1">
        <f t="array" aca="1" ref="ACJ66" ca="1">INDEX(ACJ$13:ACJ65,$B66+1,1)</f>
        <v>-</v>
      </c>
      <c r="ACK66" s="535" t="str" cm="1">
        <f t="array" aca="1" ref="ACK66" ca="1">INDEX(ACK$13:ACK65,$B66+1,1)</f>
        <v>-</v>
      </c>
      <c r="ACL66" s="535" t="str" cm="1">
        <f t="array" aca="1" ref="ACL66" ca="1">INDEX(ACL$13:ACL65,$B66+1,1)</f>
        <v>-</v>
      </c>
      <c r="ACM66" s="535" t="str" cm="1">
        <f t="array" aca="1" ref="ACM66" ca="1">INDEX(ACM$13:ACM65,$B66+1,1)</f>
        <v>-</v>
      </c>
      <c r="ACN66" s="535" t="str" cm="1">
        <f t="array" aca="1" ref="ACN66" ca="1">INDEX(ACN$13:ACN65,$B66+1,1)</f>
        <v>-</v>
      </c>
      <c r="ACO66" s="535" t="str" cm="1">
        <f t="array" aca="1" ref="ACO66" ca="1">INDEX(ACO$13:ACO65,$B66+1,1)</f>
        <v>-</v>
      </c>
      <c r="ACP66" s="535" t="str" cm="1">
        <f t="array" aca="1" ref="ACP66" ca="1">INDEX(ACP$13:ACP65,$B66+1,1)</f>
        <v>-</v>
      </c>
      <c r="ACQ66" s="535" t="str" cm="1">
        <f t="array" aca="1" ref="ACQ66" ca="1">INDEX(ACQ$13:ACQ65,$B66+1,1)</f>
        <v>-</v>
      </c>
      <c r="ACR66" s="535" cm="1">
        <f t="array" aca="1" ref="ACR66" ca="1">INDEX(ACR$13:ACR65,$B66+1,1)</f>
        <v>0</v>
      </c>
      <c r="ACS66" s="535" t="str" cm="1">
        <f t="array" aca="1" ref="ACS66" ca="1">INDEX(ACS$13:ACS65,$B66+1,1)</f>
        <v>-</v>
      </c>
      <c r="ACT66" s="535" t="str" cm="1">
        <f t="array" aca="1" ref="ACT66" ca="1">INDEX(ACT$13:ACT65,$B66+1,1)</f>
        <v>-</v>
      </c>
      <c r="ACU66" s="535" t="str" cm="1">
        <f t="array" aca="1" ref="ACU66" ca="1">INDEX(ACU$13:ACU65,$B66+1,1)</f>
        <v>-</v>
      </c>
      <c r="ACV66" s="535" t="str" cm="1">
        <f t="array" aca="1" ref="ACV66" ca="1">INDEX(ACV$13:ACV65,$B66+1,1)</f>
        <v>-</v>
      </c>
      <c r="ACW66" s="535" t="str" cm="1">
        <f t="array" aca="1" ref="ACW66" ca="1">INDEX(ACW$13:ACW65,$B66+1,1)</f>
        <v>-</v>
      </c>
      <c r="ACX66" s="535" cm="1">
        <f t="array" aca="1" ref="ACX66" ca="1">INDEX(ACX$13:ACX65,$B66+1,1)</f>
        <v>0</v>
      </c>
      <c r="ACY66" s="535" t="str" cm="1">
        <f t="array" aca="1" ref="ACY66" ca="1">INDEX(ACY$13:ACY65,$B66+1,1)</f>
        <v>-</v>
      </c>
      <c r="ACZ66" s="535" t="str" cm="1">
        <f t="array" aca="1" ref="ACZ66" ca="1">INDEX(ACZ$13:ACZ65,$B66+1,1)</f>
        <v>-</v>
      </c>
      <c r="ADA66" s="535" t="str" cm="1">
        <f t="array" aca="1" ref="ADA66" ca="1">INDEX(ADA$13:ADA65,$B66+1,1)</f>
        <v>-</v>
      </c>
      <c r="ADB66" s="535" cm="1">
        <f t="array" aca="1" ref="ADB66" ca="1">INDEX(ADB$13:ADB65,$B66+1,1)</f>
        <v>1</v>
      </c>
      <c r="ADC66" s="535" cm="1">
        <f t="array" aca="1" ref="ADC66" ca="1">INDEX(ADC$13:ADC65,$B66+1,1)</f>
        <v>1</v>
      </c>
      <c r="ADD66" s="535" t="str" cm="1">
        <f t="array" aca="1" ref="ADD66" ca="1">INDEX(ADD$13:ADD65,$B66+1,1)</f>
        <v>-</v>
      </c>
      <c r="ADE66" s="535" t="str" cm="1">
        <f t="array" aca="1" ref="ADE66" ca="1">INDEX(ADE$13:ADE65,$B66+1,1)</f>
        <v>-</v>
      </c>
      <c r="ADF66" s="535" t="str" cm="1">
        <f t="array" aca="1" ref="ADF66" ca="1">INDEX(ADF$13:ADF65,$B66+1,1)</f>
        <v>-</v>
      </c>
      <c r="ADG66" s="535" t="str" cm="1">
        <f t="array" aca="1" ref="ADG66" ca="1">INDEX(ADG$13:ADG65,$B66+1,1)</f>
        <v>-</v>
      </c>
      <c r="ADH66" s="535" t="str" cm="1">
        <f t="array" aca="1" ref="ADH66" ca="1">INDEX(ADH$13:ADH65,$B66+1,1)</f>
        <v>-</v>
      </c>
      <c r="ADI66" s="535" t="str" cm="1">
        <f t="array" aca="1" ref="ADI66" ca="1">INDEX(ADI$13:ADI65,$B66+1,1)</f>
        <v>-</v>
      </c>
      <c r="ADJ66" s="535" t="str" cm="1">
        <f t="array" aca="1" ref="ADJ66" ca="1">INDEX(ADJ$13:ADJ65,$B66+1,1)</f>
        <v>-</v>
      </c>
      <c r="ADK66" s="535" t="str" cm="1">
        <f t="array" aca="1" ref="ADK66" ca="1">INDEX(ADK$13:ADK65,$B66+1,1)</f>
        <v>-</v>
      </c>
      <c r="ADL66" s="535" t="str" cm="1">
        <f t="array" aca="1" ref="ADL66" ca="1">INDEX(ADL$13:ADL65,$B66+1,1)</f>
        <v>-</v>
      </c>
      <c r="ADM66" s="535" t="str" cm="1">
        <f t="array" aca="1" ref="ADM66" ca="1">INDEX(ADM$13:ADM65,$B66+1,1)</f>
        <v>-</v>
      </c>
      <c r="ADN66" s="535" t="str" cm="1">
        <f t="array" aca="1" ref="ADN66" ca="1">INDEX(ADN$13:ADN65,$B66+1,1)</f>
        <v>-</v>
      </c>
      <c r="ADO66" s="535" t="str" cm="1">
        <f t="array" aca="1" ref="ADO66" ca="1">INDEX(ADO$13:ADO65,$B66+1,1)</f>
        <v>-</v>
      </c>
      <c r="ADP66" s="535" t="str" cm="1">
        <f t="array" aca="1" ref="ADP66" ca="1">INDEX(ADP$13:ADP65,$B66+1,1)</f>
        <v>-</v>
      </c>
      <c r="ADQ66" s="18"/>
      <c r="ADR66" s="545" t="str">
        <f t="shared" ca="1" si="348"/>
        <v>-</v>
      </c>
      <c r="ADS66" s="545" t="str">
        <f t="shared" ca="1" si="348"/>
        <v>-</v>
      </c>
      <c r="ADT66" s="545" t="str">
        <f t="shared" ca="1" si="348"/>
        <v>-</v>
      </c>
      <c r="ADU66" s="545" t="str">
        <f t="shared" ca="1" si="348"/>
        <v>-</v>
      </c>
      <c r="ADV66" s="545" t="b">
        <f t="shared" ca="1" si="348"/>
        <v>1</v>
      </c>
      <c r="ADW66" s="545" t="str">
        <f t="shared" ca="1" si="348"/>
        <v>-</v>
      </c>
      <c r="ADX66" s="545" t="str">
        <f t="shared" ca="1" si="348"/>
        <v>-</v>
      </c>
      <c r="ADY66" s="545" t="str">
        <f t="shared" ca="1" si="348"/>
        <v>-</v>
      </c>
      <c r="ADZ66" s="545" t="str">
        <f t="shared" ca="1" si="348"/>
        <v>-</v>
      </c>
      <c r="AEA66" s="545" t="str">
        <f t="shared" ca="1" si="348"/>
        <v>-</v>
      </c>
      <c r="AEB66" s="545" t="str">
        <f t="shared" ca="1" si="349"/>
        <v>-</v>
      </c>
      <c r="AEC66" s="545" t="str">
        <f t="shared" ca="1" si="349"/>
        <v>-</v>
      </c>
      <c r="AED66" s="545" t="str">
        <f t="shared" ca="1" si="349"/>
        <v>-</v>
      </c>
      <c r="AEE66" s="545" t="str">
        <f t="shared" ca="1" si="349"/>
        <v>-</v>
      </c>
      <c r="AEF66" s="545" t="str">
        <f t="shared" ca="1" si="349"/>
        <v>-</v>
      </c>
      <c r="AEG66" s="545" t="str">
        <f t="shared" ca="1" si="349"/>
        <v>-</v>
      </c>
      <c r="AEH66" s="545" t="str">
        <f t="shared" ca="1" si="349"/>
        <v>-</v>
      </c>
      <c r="AEI66" s="545" t="str">
        <f t="shared" ca="1" si="349"/>
        <v>-</v>
      </c>
      <c r="AEJ66" s="545" t="str">
        <f t="shared" ca="1" si="349"/>
        <v>-</v>
      </c>
      <c r="AEK66" s="545" t="str">
        <f t="shared" ca="1" si="349"/>
        <v>-</v>
      </c>
      <c r="AEL66" s="545" t="str">
        <f t="shared" ca="1" si="350"/>
        <v>-</v>
      </c>
      <c r="AEM66" s="545" t="str">
        <f t="shared" ca="1" si="350"/>
        <v>-</v>
      </c>
      <c r="AEN66" s="545" t="b">
        <f t="shared" ca="1" si="350"/>
        <v>1</v>
      </c>
      <c r="AEO66" s="545" t="str">
        <f t="shared" ca="1" si="350"/>
        <v>-</v>
      </c>
      <c r="AEP66" s="545" t="str">
        <f t="shared" ca="1" si="350"/>
        <v>-</v>
      </c>
      <c r="AEQ66" s="545" t="str">
        <f t="shared" ca="1" si="350"/>
        <v>-</v>
      </c>
      <c r="AER66" s="545" t="str">
        <f t="shared" ca="1" si="350"/>
        <v>-</v>
      </c>
      <c r="AES66" s="545" t="str">
        <f t="shared" ca="1" si="350"/>
        <v>-</v>
      </c>
      <c r="AET66" s="545" t="str">
        <f t="shared" ca="1" si="350"/>
        <v>-</v>
      </c>
      <c r="AEU66" s="545" t="str">
        <f t="shared" ca="1" si="350"/>
        <v>-</v>
      </c>
      <c r="AEV66" s="545" t="str">
        <f t="shared" ca="1" si="351"/>
        <v>-</v>
      </c>
      <c r="AEW66" s="545" t="str">
        <f t="shared" ca="1" si="351"/>
        <v>-</v>
      </c>
      <c r="AEX66" s="545" t="str">
        <f t="shared" ca="1" si="351"/>
        <v>-</v>
      </c>
      <c r="AEY66" s="545" t="str">
        <f t="shared" ca="1" si="351"/>
        <v>-</v>
      </c>
      <c r="AEZ66" s="545" t="str">
        <f t="shared" ca="1" si="351"/>
        <v>-</v>
      </c>
      <c r="AFA66" s="545" t="str">
        <f t="shared" ca="1" si="351"/>
        <v>-</v>
      </c>
      <c r="AFB66" s="545" t="str">
        <f t="shared" ca="1" si="351"/>
        <v>-</v>
      </c>
      <c r="AFC66" s="545" t="str">
        <f t="shared" ca="1" si="351"/>
        <v>-</v>
      </c>
      <c r="AFD66" s="545" t="str">
        <f t="shared" ca="1" si="351"/>
        <v>-</v>
      </c>
      <c r="AFE66" s="545" t="str">
        <f t="shared" ca="1" si="351"/>
        <v>-</v>
      </c>
      <c r="AFF66" s="545" t="b">
        <f t="shared" ca="1" si="352"/>
        <v>1</v>
      </c>
      <c r="AFG66" s="545" t="str">
        <f t="shared" ca="1" si="352"/>
        <v>-</v>
      </c>
      <c r="AFH66" s="545" t="str">
        <f t="shared" ca="1" si="352"/>
        <v>-</v>
      </c>
      <c r="AFI66" s="545" t="str">
        <f t="shared" ca="1" si="352"/>
        <v>-</v>
      </c>
      <c r="AFJ66" s="545" t="str">
        <f t="shared" ca="1" si="352"/>
        <v>-</v>
      </c>
      <c r="AFK66" s="545" t="str">
        <f t="shared" ca="1" si="352"/>
        <v>-</v>
      </c>
      <c r="AFL66" s="545" t="str">
        <f t="shared" ca="1" si="352"/>
        <v>-</v>
      </c>
      <c r="AFM66" s="545" t="str">
        <f t="shared" ca="1" si="352"/>
        <v>-</v>
      </c>
      <c r="AFN66" s="545" t="str">
        <f t="shared" ca="1" si="352"/>
        <v>-</v>
      </c>
      <c r="AFO66" s="545" t="str">
        <f t="shared" ca="1" si="352"/>
        <v>-</v>
      </c>
      <c r="AFP66" s="545" t="str">
        <f t="shared" ca="1" si="353"/>
        <v>-</v>
      </c>
      <c r="AFQ66" s="545" t="str">
        <f t="shared" ca="1" si="353"/>
        <v>-</v>
      </c>
      <c r="AFR66" s="545" t="str">
        <f t="shared" ca="1" si="353"/>
        <v>-</v>
      </c>
      <c r="AFS66" s="545" t="str">
        <f t="shared" ca="1" si="353"/>
        <v>-</v>
      </c>
      <c r="AFT66" s="545" t="str">
        <f t="shared" ca="1" si="353"/>
        <v>-</v>
      </c>
      <c r="AFU66" s="545" t="str">
        <f t="shared" ca="1" si="353"/>
        <v>-</v>
      </c>
      <c r="AFV66" s="545" t="str">
        <f t="shared" ca="1" si="353"/>
        <v>-</v>
      </c>
      <c r="AFW66" s="545" t="str">
        <f t="shared" ca="1" si="353"/>
        <v>-</v>
      </c>
      <c r="AFX66" s="545" t="b">
        <f t="shared" ca="1" si="353"/>
        <v>1</v>
      </c>
      <c r="AFY66" s="545" t="str">
        <f t="shared" ca="1" si="353"/>
        <v>-</v>
      </c>
      <c r="AFZ66" s="545" t="str">
        <f t="shared" ca="1" si="354"/>
        <v>-</v>
      </c>
      <c r="AGA66" s="545" t="str">
        <f t="shared" ca="1" si="354"/>
        <v>-</v>
      </c>
      <c r="AGB66" s="545" t="str">
        <f t="shared" ca="1" si="354"/>
        <v>-</v>
      </c>
      <c r="AGC66" s="545" t="str">
        <f t="shared" ca="1" si="354"/>
        <v>-</v>
      </c>
      <c r="AGD66" s="545" t="str">
        <f t="shared" ca="1" si="354"/>
        <v>-</v>
      </c>
      <c r="AGE66" s="545" t="str">
        <f t="shared" ca="1" si="354"/>
        <v>-</v>
      </c>
      <c r="AGF66" s="545" t="str">
        <f t="shared" ca="1" si="354"/>
        <v>-</v>
      </c>
      <c r="AGG66" s="545" t="str">
        <f t="shared" ca="1" si="354"/>
        <v>-</v>
      </c>
      <c r="AGH66" s="545" t="str">
        <f t="shared" ca="1" si="354"/>
        <v>-</v>
      </c>
      <c r="AGI66" s="545" t="str">
        <f t="shared" ca="1" si="354"/>
        <v>-</v>
      </c>
      <c r="AGJ66" s="545" t="str">
        <f t="shared" ca="1" si="355"/>
        <v>-</v>
      </c>
      <c r="AGK66" s="545" t="str">
        <f t="shared" ca="1" si="355"/>
        <v>-</v>
      </c>
      <c r="AGL66" s="545" t="str">
        <f t="shared" ca="1" si="355"/>
        <v>-</v>
      </c>
      <c r="AGM66" s="545" t="str">
        <f t="shared" ca="1" si="355"/>
        <v>-</v>
      </c>
      <c r="AGN66" s="545" t="str">
        <f t="shared" ca="1" si="355"/>
        <v>-</v>
      </c>
      <c r="AGO66" s="545" t="str">
        <f t="shared" ca="1" si="355"/>
        <v>-</v>
      </c>
      <c r="AGP66" s="545" t="b">
        <f t="shared" ca="1" si="355"/>
        <v>1</v>
      </c>
      <c r="AGQ66" s="545" t="str">
        <f t="shared" ca="1" si="355"/>
        <v>-</v>
      </c>
      <c r="AGR66" s="545" t="str">
        <f t="shared" ca="1" si="355"/>
        <v>-</v>
      </c>
      <c r="AGS66" s="545" t="str">
        <f t="shared" ca="1" si="355"/>
        <v>-</v>
      </c>
      <c r="AGT66" s="545" t="str">
        <f t="shared" ca="1" si="356"/>
        <v>-</v>
      </c>
      <c r="AGU66" s="545" t="str">
        <f t="shared" ca="1" si="356"/>
        <v>-</v>
      </c>
      <c r="AGV66" s="545" t="str">
        <f t="shared" ca="1" si="356"/>
        <v>-</v>
      </c>
      <c r="AGW66" s="545" t="str">
        <f t="shared" ca="1" si="356"/>
        <v>-</v>
      </c>
      <c r="AGX66" s="545" t="str">
        <f t="shared" ca="1" si="356"/>
        <v>-</v>
      </c>
      <c r="AGY66" s="545" t="str">
        <f t="shared" ca="1" si="356"/>
        <v>-</v>
      </c>
      <c r="AGZ66" s="545" t="str">
        <f t="shared" ca="1" si="356"/>
        <v>-</v>
      </c>
      <c r="AHA66" s="545" t="str">
        <f t="shared" ca="1" si="356"/>
        <v>-</v>
      </c>
      <c r="AHB66" s="545" t="str">
        <f t="shared" ca="1" si="356"/>
        <v>-</v>
      </c>
      <c r="AHC66" s="545" t="str">
        <f t="shared" ca="1" si="356"/>
        <v>-</v>
      </c>
      <c r="AHD66" s="535" cm="1">
        <f t="array" aca="1" ref="AHD66" ca="1">INDEX(AHD$13:AHD65,$B66+1,1)</f>
        <v>0</v>
      </c>
      <c r="AHE66" s="483">
        <v>0</v>
      </c>
    </row>
    <row r="67" spans="1:889" outlineLevel="2">
      <c r="A67" s="18">
        <f t="shared" si="241"/>
        <v>54</v>
      </c>
      <c r="B67" s="191">
        <f ca="1">OFFSET(B67,-1,0)</f>
        <v>52</v>
      </c>
      <c r="C67" s="458">
        <f t="shared" si="246"/>
        <v>1000</v>
      </c>
      <c r="D67" s="119" t="str">
        <f t="shared" ca="1" si="247"/>
        <v>GSW</v>
      </c>
      <c r="E67" t="b">
        <v>1</v>
      </c>
      <c r="F67" t="b">
        <v>0</v>
      </c>
      <c r="G67" t="b">
        <f t="shared" si="248"/>
        <v>1</v>
      </c>
      <c r="H67" s="191">
        <f t="shared" ref="H67:H76" ca="1" si="367">OFFSET(H67,-1,0)+1</f>
        <v>2</v>
      </c>
      <c r="I67" s="535" cm="1">
        <f t="array" aca="1" ref="I67" ca="1">INDEX(I$13:I66,$B67+1,1)</f>
        <v>1</v>
      </c>
      <c r="J67" s="535" cm="1">
        <f t="array" aca="1" ref="J67" ca="1">INDEX(J$13:J66,$B67+1,1)</f>
        <v>0</v>
      </c>
      <c r="K67" s="230">
        <f t="shared" ca="1" si="249"/>
        <v>0</v>
      </c>
      <c r="L67" s="535" cm="1">
        <f t="array" aca="1" ref="L67" ca="1">INDEX(L$13:L66,$B67+1,1)</f>
        <v>2</v>
      </c>
      <c r="M67" s="535" cm="1">
        <f t="array" aca="1" ref="M67" ca="1">INDEX(M$13:M66,$B67+1,1)</f>
        <v>0</v>
      </c>
      <c r="N67" s="230">
        <f t="shared" ca="1" si="250"/>
        <v>3</v>
      </c>
      <c r="O67" s="230">
        <f t="shared" ca="1" si="250"/>
        <v>3</v>
      </c>
      <c r="P67" s="230">
        <f t="shared" ca="1" si="250"/>
        <v>3</v>
      </c>
      <c r="Q67" s="230">
        <f t="shared" ca="1" si="250"/>
        <v>3</v>
      </c>
      <c r="R67" s="230">
        <f t="shared" ca="1" si="250"/>
        <v>3</v>
      </c>
      <c r="S67" s="230">
        <f t="shared" ca="1" si="250"/>
        <v>3</v>
      </c>
      <c r="T67" s="411">
        <f t="shared" ca="1" si="251"/>
        <v>3</v>
      </c>
      <c r="U67" s="411">
        <f t="shared" ca="1" si="251"/>
        <v>2</v>
      </c>
      <c r="V67" s="411">
        <f t="shared" ca="1" si="252"/>
        <v>2</v>
      </c>
      <c r="W67" s="772" t="b">
        <f t="shared" ca="1" si="253"/>
        <v>1</v>
      </c>
      <c r="X67" s="772" t="b">
        <f t="shared" ca="1" si="253"/>
        <v>1</v>
      </c>
      <c r="Y67" s="772" t="b">
        <f t="shared" ca="1" si="253"/>
        <v>1</v>
      </c>
      <c r="Z67" s="791" t="b" cm="1">
        <f t="array" aca="1" ref="Z67" ca="1">INDEX(Z$13:Z66,$B67+1,1)</f>
        <v>0</v>
      </c>
      <c r="AA67" s="411">
        <f t="shared" ca="1" si="254"/>
        <v>2</v>
      </c>
      <c r="AB67" s="411">
        <f t="shared" ca="1" si="255"/>
        <v>2</v>
      </c>
      <c r="AC67" s="230">
        <f t="shared" ca="1" si="256"/>
        <v>2</v>
      </c>
      <c r="AD67" s="230">
        <f t="shared" ca="1" si="256"/>
        <v>3</v>
      </c>
      <c r="AE67" s="230">
        <f t="shared" ca="1" si="256"/>
        <v>2</v>
      </c>
      <c r="AF67" s="230">
        <f t="shared" ca="1" si="256"/>
        <v>2</v>
      </c>
      <c r="AG67" s="230">
        <f t="shared" ca="1" si="256"/>
        <v>2</v>
      </c>
      <c r="AH67" s="230">
        <f t="shared" ca="1" si="256"/>
        <v>2</v>
      </c>
      <c r="AI67" s="230">
        <f t="shared" ca="1" si="256"/>
        <v>2</v>
      </c>
      <c r="AJ67" s="87">
        <f ca="1">INDEX(CHOOSE($N67,DataAutumn!i.AdultDrys,DataWinter!i.AdultDrys,DataSpring!i.AdultDrys),1,$T67)</f>
        <v>1</v>
      </c>
      <c r="AK67" s="230">
        <f t="shared" ca="1" si="257"/>
        <v>2</v>
      </c>
      <c r="AL67" s="535" cm="1">
        <f t="array" aca="1" ref="AL67" ca="1">INDEX(AL$13:AL66,$B67+1,1)</f>
        <v>0</v>
      </c>
      <c r="AM67" s="535" cm="1">
        <f t="array" aca="1" ref="AM67" ca="1">INDEX(AM$13:AM66,$B67+1,1)</f>
        <v>2</v>
      </c>
      <c r="AN67" s="811" t="b" cm="1">
        <f t="array" aca="1" ref="AN67" ca="1">INDEX(AN$13:AN66,$B67+1,1)</f>
        <v>0</v>
      </c>
      <c r="AO67" s="230">
        <f t="shared" ca="1" si="258"/>
        <v>3</v>
      </c>
      <c r="AP67" s="230">
        <f t="shared" ca="1" si="258"/>
        <v>0</v>
      </c>
      <c r="AQ67" s="230">
        <f t="shared" ca="1" si="258"/>
        <v>0</v>
      </c>
      <c r="AR67" s="230">
        <f t="shared" ca="1" si="258"/>
        <v>0</v>
      </c>
      <c r="AS67" s="111"/>
      <c r="AT67" s="111"/>
      <c r="AU67" s="230">
        <f t="shared" ca="1" si="259"/>
        <v>0</v>
      </c>
      <c r="AV67" s="230">
        <f t="shared" ca="1" si="259"/>
        <v>0</v>
      </c>
      <c r="AW67" s="111"/>
      <c r="AX67" s="111"/>
      <c r="AY67" s="111"/>
      <c r="AZ67" s="111"/>
      <c r="BA67" s="111"/>
      <c r="BB67" s="111"/>
      <c r="BC67" s="312" t="str">
        <f t="shared" ca="1" si="260"/>
        <v>TemplateEx 00002 SE GSW Past      GFS&amp;BBT TOLSpr Scan2 CFS RR+16% GP135% WP125% MP140% EL050% Age248 FlkSt_Hgt_456 LWJ2 LWCJ2 LWCP2 LW2tth2 Emptys_Retain Mdn0 Adult0 (PT_F33N11L11)</v>
      </c>
      <c r="BD67" s="8" t="str">
        <f ca="1">IF(COUNTIF($BC$13:$BC67,$BC67)=1,"-","Dup")</f>
        <v>-</v>
      </c>
      <c r="BE67" s="18"/>
      <c r="BF67" s="535" t="str" cm="1">
        <f t="array" aca="1" ref="BF67" ca="1">INDEX(BF$13:BF66,$B67+1,1)</f>
        <v>-</v>
      </c>
      <c r="BG67" s="535" t="str" cm="1">
        <f t="array" aca="1" ref="BG67" ca="1">INDEX(BG$13:BG66,$B67+1,1)</f>
        <v>-</v>
      </c>
      <c r="BH67" s="535" t="str" cm="1">
        <f t="array" aca="1" ref="BH67" ca="1">INDEX(BH$13:BH66,$B67+1,1)</f>
        <v>-</v>
      </c>
      <c r="BI67" s="535" t="str" cm="1">
        <f t="array" aca="1" ref="BI67" ca="1">INDEX(BI$13:BI66,$B67+1,1)</f>
        <v>-</v>
      </c>
      <c r="BJ67" s="535" t="str" cm="1">
        <f t="array" aca="1" ref="BJ67" ca="1">INDEX(BJ$13:BJ66,$B67+1,1)</f>
        <v>-</v>
      </c>
      <c r="BK67" s="535" t="str" cm="1">
        <f t="array" aca="1" ref="BK67" ca="1">INDEX(BK$13:BK66,$B67+1,1)</f>
        <v>-</v>
      </c>
      <c r="BL67" s="535" t="str" cm="1">
        <f t="array" aca="1" ref="BL67" ca="1">INDEX(BL$13:BL66,$B67+1,1)</f>
        <v>-</v>
      </c>
      <c r="BM67" s="535" t="str" cm="1">
        <f t="array" aca="1" ref="BM67" ca="1">INDEX(BM$13:BM66,$B67+1,1)</f>
        <v>-</v>
      </c>
      <c r="BN67" s="535" t="str" cm="1">
        <f t="array" aca="1" ref="BN67" ca="1">INDEX(BN$13:BN66,$B67+1,1)</f>
        <v>-</v>
      </c>
      <c r="BO67" s="18"/>
      <c r="BP67" s="411" t="b">
        <f t="shared" ca="1" si="261"/>
        <v>1</v>
      </c>
      <c r="BQ67" s="411" t="str">
        <f t="shared" ca="1" si="261"/>
        <v>-</v>
      </c>
      <c r="BR67" s="411" t="b">
        <f t="shared" ca="1" si="261"/>
        <v>0</v>
      </c>
      <c r="BS67" s="411" t="str">
        <f t="shared" ca="1" si="261"/>
        <v>-</v>
      </c>
      <c r="BT67" s="411" t="str">
        <f t="shared" ca="1" si="261"/>
        <v>-</v>
      </c>
      <c r="BU67" s="411" t="str">
        <f t="shared" ca="1" si="261"/>
        <v>-</v>
      </c>
      <c r="BV67" s="411" t="str">
        <f t="shared" ca="1" si="261"/>
        <v>-</v>
      </c>
      <c r="BW67" s="411" t="str">
        <f t="shared" ca="1" si="261"/>
        <v>-</v>
      </c>
      <c r="BX67" s="411" t="str">
        <f t="shared" ca="1" si="261"/>
        <v>-</v>
      </c>
      <c r="BY67" s="411" t="str">
        <f t="shared" ca="1" si="261"/>
        <v>-</v>
      </c>
      <c r="BZ67" s="411" t="str">
        <f t="shared" ca="1" si="261"/>
        <v>-</v>
      </c>
      <c r="CA67" s="411" t="str">
        <f t="shared" ca="1" si="261"/>
        <v>-</v>
      </c>
      <c r="CB67" s="411" t="b">
        <f t="shared" ca="1" si="261"/>
        <v>0</v>
      </c>
      <c r="CC67" s="87">
        <f t="shared" ca="1" si="261"/>
        <v>0</v>
      </c>
      <c r="CD67" s="535" t="str" cm="1">
        <f t="array" aca="1" ref="CD67" ca="1">INDEX(CD$13:CD66,$B67+1,1)</f>
        <v>-</v>
      </c>
      <c r="CE67" s="535" t="str" cm="1">
        <f t="array" aca="1" ref="CE67" ca="1">INDEX(CE$13:CE66,$B67+1,1)</f>
        <v>-</v>
      </c>
      <c r="CF67" s="535" t="str" cm="1">
        <f t="array" aca="1" ref="CF67" ca="1">INDEX(CF$13:CF66,$B67+1,1)</f>
        <v>-</v>
      </c>
      <c r="CG67" s="535" t="b" cm="1">
        <f t="array" aca="1" ref="CG67" ca="1">INDEX(CG$13:CG66,$B67+1,1)</f>
        <v>1</v>
      </c>
      <c r="CH67" s="535" t="str" cm="1">
        <f t="array" aca="1" ref="CH67" ca="1">INDEX(CH$13:CH66,$B67+1,1)</f>
        <v>-</v>
      </c>
      <c r="CI67" s="535" t="str" cm="1">
        <f t="array" aca="1" ref="CI67" ca="1">INDEX(CI$13:CI66,$B67+1,1)</f>
        <v>-</v>
      </c>
      <c r="CJ67" s="535" t="str" cm="1">
        <f t="array" aca="1" ref="CJ67" ca="1">INDEX(CJ$13:CJ66,$B67+1,1)</f>
        <v>-</v>
      </c>
      <c r="CK67" s="18"/>
      <c r="CL67" s="535" t="str" cm="1">
        <f t="array" aca="1" ref="CL67" ca="1">INDEX(CL$13:CL66,$B67+1,1)</f>
        <v>-</v>
      </c>
      <c r="CM67" s="535" t="str" cm="1">
        <f t="array" aca="1" ref="CM67" ca="1">INDEX(CM$13:CM66,$B67+1,1)</f>
        <v>-</v>
      </c>
      <c r="CN67" s="411" t="str">
        <f t="shared" ca="1" si="262"/>
        <v>-</v>
      </c>
      <c r="CO67" s="411">
        <f t="shared" ca="1" si="263"/>
        <v>0</v>
      </c>
      <c r="CP67" s="411">
        <f t="shared" ca="1" si="263"/>
        <v>0</v>
      </c>
      <c r="CQ67" s="535" t="str" cm="1">
        <f t="array" aca="1" ref="CQ67" ca="1">INDEX(CQ$13:CQ66,$B67+1,1)</f>
        <v>-</v>
      </c>
      <c r="CR67" s="535" t="str" cm="1">
        <f t="array" aca="1" ref="CR67" ca="1">INDEX(CR$13:CR66,$B67+1,1)</f>
        <v>-</v>
      </c>
      <c r="CS67" s="535" t="str" cm="1">
        <f t="array" aca="1" ref="CS67" ca="1">INDEX(CS$13:CS66,$B67+1,1)</f>
        <v>-</v>
      </c>
      <c r="CT67" s="535" t="str" cm="1">
        <f t="array" aca="1" ref="CT67" ca="1">INDEX(CT$13:CT66,$B67+1,1)</f>
        <v>-</v>
      </c>
      <c r="CU67" s="411" t="str">
        <f t="shared" ca="1" si="264"/>
        <v>-</v>
      </c>
      <c r="CV67" s="411">
        <f t="shared" ca="1" si="265"/>
        <v>0</v>
      </c>
      <c r="CW67" s="411">
        <f t="shared" ca="1" si="265"/>
        <v>0</v>
      </c>
      <c r="CX67" s="535" t="str" cm="1">
        <f t="array" aca="1" ref="CX67" ca="1">INDEX(CX$13:CX66,$B67+1,1)</f>
        <v>-</v>
      </c>
      <c r="CY67" s="535" t="str" cm="1">
        <f t="array" aca="1" ref="CY67" ca="1">INDEX(CY$13:CY66,$B67+1,1)</f>
        <v>-</v>
      </c>
      <c r="CZ67" s="411" t="str">
        <f t="shared" ca="1" si="266"/>
        <v>-</v>
      </c>
      <c r="DA67" s="411">
        <f t="shared" ca="1" si="267"/>
        <v>0</v>
      </c>
      <c r="DB67" s="535" t="str" cm="1">
        <f t="array" aca="1" ref="DB67" ca="1">INDEX(DB$13:DB66,$B67+1,1)</f>
        <v>-</v>
      </c>
      <c r="DC67" s="535" t="str" cm="1">
        <f t="array" aca="1" ref="DC67" ca="1">INDEX(DC$13:DC66,$B67+1,1)</f>
        <v>-</v>
      </c>
      <c r="DD67" s="411">
        <f t="shared" ca="1" si="268"/>
        <v>0</v>
      </c>
      <c r="DE67" s="535" t="str" cm="1">
        <f t="array" aca="1" ref="DE67" ca="1">INDEX(DE$13:DE66,$B67+1,1)</f>
        <v>-</v>
      </c>
      <c r="DF67" s="535" t="str" cm="1">
        <f t="array" aca="1" ref="DF67" ca="1">INDEX(DF$13:DF66,$B67+1,1)</f>
        <v>-</v>
      </c>
      <c r="DG67" s="411" t="str">
        <f t="shared" ca="1" si="269"/>
        <v>-</v>
      </c>
      <c r="DH67" s="411">
        <f t="shared" ca="1" si="270"/>
        <v>0</v>
      </c>
      <c r="DI67" s="411">
        <f t="shared" ca="1" si="270"/>
        <v>0</v>
      </c>
      <c r="DJ67" s="535" cm="1">
        <f t="array" aca="1" ref="DJ67" ca="1">INDEX(DJ$13:DJ66,$B67+1,1)</f>
        <v>720</v>
      </c>
      <c r="DK67" s="535" cm="1">
        <f t="array" aca="1" ref="DK67" ca="1">INDEX(DK$13:DK66,$B67+1,1)</f>
        <v>720</v>
      </c>
      <c r="DL67" s="18"/>
      <c r="DM67" s="535" t="b" cm="1">
        <f t="array" aca="1" ref="DM67" ca="1">INDEX(DM$13:DM66,$B67+1,1)</f>
        <v>1</v>
      </c>
      <c r="DN67" s="535" t="b" cm="1">
        <f t="array" aca="1" ref="DN67" ca="1">INDEX(DN$13:DN66,$B67+1,1)</f>
        <v>1</v>
      </c>
      <c r="DO67" s="535" t="b" cm="1">
        <f t="array" aca="1" ref="DO67" ca="1">INDEX(DO$13:DO66,$B67+1,1)</f>
        <v>1</v>
      </c>
      <c r="DP67" s="87">
        <f t="shared" ca="1" si="357"/>
        <v>0</v>
      </c>
      <c r="DQ67" s="799" cm="1">
        <f t="array" aca="1" ref="DQ67" ca="1">VALUE(IFERROR(VALUE($K67),0) &amp; _xlfn.SWITCH($CF67,"-",4,$CF67) &amp; $L67 &amp; $T67 &amp; "00" &amp; $N67 &amp; $AK67 &amp; $R67 &amp; _xlfn.SWITCH($AM67,3,1,$AM67) &amp; _xlfn.SWITCH($M67,4,0,$M67) &amp; _xlfn.SWITCH($AD67,6,1,$AD67))</f>
        <v>42300323203</v>
      </c>
      <c r="DR67" s="535" cm="1">
        <f t="array" aca="1" ref="DR67" ca="1">INDEX(DR$13:DR66,$B67+1,1)</f>
        <v>1</v>
      </c>
      <c r="DS67" s="535" cm="1">
        <f t="array" aca="1" ref="DS67" ca="1">INDEX(DS$13:DS66,$B67+1,1)</f>
        <v>1</v>
      </c>
      <c r="DT67" s="411">
        <f t="shared" ca="1" si="271"/>
        <v>4</v>
      </c>
      <c r="DU67" s="411" t="str">
        <f t="shared" ca="1" si="271"/>
        <v>-</v>
      </c>
      <c r="DV67" s="411" t="str">
        <f t="shared" ca="1" si="271"/>
        <v>-</v>
      </c>
      <c r="DW67" s="411" t="str">
        <f t="shared" ca="1" si="271"/>
        <v>-</v>
      </c>
      <c r="DX67" s="411" t="str">
        <f t="shared" ca="1" si="271"/>
        <v>-</v>
      </c>
      <c r="DY67" s="411" t="str">
        <f t="shared" ca="1" si="271"/>
        <v>-</v>
      </c>
      <c r="DZ67" s="411" t="b">
        <f t="shared" ca="1" si="272"/>
        <v>1</v>
      </c>
      <c r="EA67" s="411" t="str">
        <f t="shared" ca="1" si="273"/>
        <v>-</v>
      </c>
      <c r="EB67" s="411" t="str">
        <f t="shared" ca="1" si="273"/>
        <v>-</v>
      </c>
      <c r="EC67" s="411" t="str">
        <f t="shared" ca="1" si="273"/>
        <v>-</v>
      </c>
      <c r="ED67" s="411" t="str">
        <f t="shared" ca="1" si="273"/>
        <v>-</v>
      </c>
      <c r="EE67" s="411">
        <f t="shared" ca="1" si="273"/>
        <v>500</v>
      </c>
      <c r="EF67" s="411">
        <f t="shared" ca="1" si="273"/>
        <v>500</v>
      </c>
      <c r="EG67" s="411" t="str">
        <f t="shared" ca="1" si="273"/>
        <v>-</v>
      </c>
      <c r="EH67" s="411" t="str">
        <f t="shared" ca="1" si="273"/>
        <v>-</v>
      </c>
      <c r="EI67" s="411" t="str">
        <f t="shared" ca="1" si="273"/>
        <v>-</v>
      </c>
      <c r="EJ67" s="535" cm="1">
        <f t="array" aca="1" ref="EJ67" ca="1">INDEX(EJ$13:EJ66,$B67+1,1)</f>
        <v>0</v>
      </c>
      <c r="EK67" s="535" cm="1">
        <f t="array" aca="1" ref="EK67" ca="1">INDEX(EK$13:EK66,$B67+1,1)</f>
        <v>999999</v>
      </c>
      <c r="EL67" s="535" cm="1">
        <f t="array" aca="1" ref="EL67" ca="1">INDEX(EL$13:EL66,$B67+1,1)</f>
        <v>999999</v>
      </c>
      <c r="EM67" s="535" cm="1">
        <f t="array" aca="1" ref="EM67" ca="1">INDEX(EM$13:EM66,$B67+1,1)</f>
        <v>999999</v>
      </c>
      <c r="EN67" s="535" cm="1">
        <f t="array" aca="1" ref="EN67" ca="1">INDEX(EN$13:EN66,$B67+1,1)</f>
        <v>999999</v>
      </c>
      <c r="EO67" s="535" cm="1">
        <f t="array" aca="1" ref="EO67" ca="1">INDEX(EO$13:EO66,$B67+1,1)</f>
        <v>999999</v>
      </c>
      <c r="EP67" s="535" cm="1">
        <f t="array" aca="1" ref="EP67" ca="1">INDEX(EP$13:EP66,$B67+1,1)</f>
        <v>999999</v>
      </c>
      <c r="EQ67" s="535" cm="1">
        <f t="array" aca="1" ref="EQ67" ca="1">INDEX(EQ$13:EQ66,$B67+1,1)</f>
        <v>999999</v>
      </c>
      <c r="ER67" s="535" cm="1">
        <f t="array" aca="1" ref="ER67" ca="1">INDEX(ER$13:ER66,$B67+1,1)</f>
        <v>999999</v>
      </c>
      <c r="ES67" s="535" cm="1">
        <f t="array" aca="1" ref="ES67" ca="1">INDEX(ES$13:ES66,$B67+1,1)</f>
        <v>999999</v>
      </c>
      <c r="ET67" s="535" cm="1">
        <f t="array" aca="1" ref="ET67" ca="1">INDEX(ET$13:ET66,$B67+1,1)</f>
        <v>999999</v>
      </c>
      <c r="EU67" s="535" cm="1">
        <f t="array" aca="1" ref="EU67" ca="1">INDEX(EU$13:EU66,$B67+1,1)</f>
        <v>999999</v>
      </c>
      <c r="EV67" s="535" cm="1">
        <f t="array" aca="1" ref="EV67" ca="1">INDEX(EV$13:EV66,$B67+1,1)</f>
        <v>999999</v>
      </c>
      <c r="EW67" s="777">
        <f t="shared" ca="1" si="274"/>
        <v>0</v>
      </c>
      <c r="EX67" s="777">
        <f t="shared" ca="1" si="274"/>
        <v>0</v>
      </c>
      <c r="EY67" s="777">
        <f t="shared" ca="1" si="274"/>
        <v>999999</v>
      </c>
      <c r="EZ67" s="795" t="str">
        <f t="shared" ca="1" si="358"/>
        <v>-</v>
      </c>
      <c r="FA67" s="795" t="str">
        <f t="shared" ca="1" si="275"/>
        <v>-</v>
      </c>
      <c r="FB67" s="796">
        <f t="shared" ca="1" si="276"/>
        <v>999999</v>
      </c>
      <c r="FC67" s="797" t="str">
        <f t="shared" ca="1" si="359"/>
        <v>-</v>
      </c>
      <c r="FD67" s="776">
        <f t="shared" ca="1" si="277"/>
        <v>999999</v>
      </c>
      <c r="FE67" s="774">
        <f t="shared" ca="1" si="360"/>
        <v>999999</v>
      </c>
      <c r="FF67" s="775">
        <f t="shared" ca="1" si="361"/>
        <v>999999</v>
      </c>
      <c r="FG67" s="722" cm="1">
        <f t="array" aca="1" ref="FG67" ca="1">INDEX(i.ELMated,$AB67+1,1)</f>
        <v>0.5</v>
      </c>
      <c r="FH67" s="723" cm="1">
        <f t="array" aca="1" ref="FH67" ca="1">INDEX(i.ELMatedEst,$AA67+1,$T67)</f>
        <v>0.5</v>
      </c>
      <c r="FI67" s="535" t="str" cm="1">
        <f t="array" aca="1" ref="FI67" ca="1">INDEX(FI$13:FI66,$B67+1,1)</f>
        <v>-</v>
      </c>
      <c r="FJ67" s="535" t="str" cm="1">
        <f t="array" aca="1" ref="FJ67" ca="1">INDEX(FJ$13:FJ66,$B67+1,1)</f>
        <v>-</v>
      </c>
      <c r="FK67" s="659">
        <f t="shared" ca="1" si="278"/>
        <v>0.15</v>
      </c>
      <c r="FL67" s="661">
        <f t="shared" ca="1" si="279"/>
        <v>5.0000000000000001E-3</v>
      </c>
      <c r="FM67" s="191">
        <f t="shared" ref="FM67:FM76" ca="1" si="368">OFFSET(FM67,-1,0)</f>
        <v>0.95</v>
      </c>
      <c r="FN67" s="662">
        <f t="shared" ca="1" si="280"/>
        <v>0.06</v>
      </c>
      <c r="FO67" s="662">
        <f ca="1">INDEX(CHOOSE($N67,DataAutumn!i.EL_PropnSold,DataWinter!i.EL_PropnSold,DataSpring!i.EL_PropnSold),$AI67,$T67)*INDEX(i.ELMatedEst,$AB67+1,$T67)*i.dAdultRR_ELPropSold
+INDEX(i.dryman,($AJ67-1)*4+$AI67,FO$7)</f>
        <v>0</v>
      </c>
      <c r="FP67" s="662">
        <f ca="1">INDEX(CHOOSE($N67,DataAutumn!i.EL_PropnSold,DataWinter!i.EL_PropnSold,DataSpring!i.EL_PropnSold),$AI67,$T67)*INDEX(i.ELMatedEst,$AB67+1,$T67)*i.dAdultRR_ELPropSold
+INDEX(i.dryman,($AJ67-1)*4+$AI67,FP$7)</f>
        <v>3.125E-2</v>
      </c>
      <c r="FQ67" s="662">
        <f ca="1">INDEX(CHOOSE($N67,DataAutumn!i.EL_PropnSold,DataWinter!i.EL_PropnSold,DataSpring!i.EL_PropnSold),$AI67,$T67)*INDEX(i.ELMatedEst,$AB67+1,$T67)*i.dAdultRR_ELPropSold
+INDEX(i.dryman,($AJ67-1)*4+$AI67,FQ$7)</f>
        <v>3.125E-2</v>
      </c>
      <c r="FR67" s="662">
        <f ca="1">INDEX(CHOOSE($N67,DataAutumn!i.EL_PropnSold,DataWinter!i.EL_PropnSold,DataSpring!i.EL_PropnSold),$AI67,$T67)*INDEX(i.ELMatedEst,$AB67+1,$T67)*i.dAdultRR_ELPropSold
+INDEX(i.dryman,($AJ67-1)*4+$AI67,FR$7)</f>
        <v>3.125E-2</v>
      </c>
      <c r="FS67" s="663">
        <f ca="1">INDEX(CHOOSE($N67,DataAutumn!i.EL_PropnSold,DataWinter!i.EL_PropnSold,DataSpring!i.EL_PropnSold),$AI67,$T67)*INDEX(i.ELMatedEst,$AB67+1,$T67)*i.dAdultLSurv_ELPropSold</f>
        <v>0</v>
      </c>
      <c r="FT67" s="661" t="b">
        <f t="shared" ca="1" si="281"/>
        <v>0</v>
      </c>
      <c r="FU67" s="661" t="b">
        <f t="shared" ca="1" si="281"/>
        <v>0</v>
      </c>
      <c r="FV67" s="711" t="b">
        <f t="shared" ca="1" si="282"/>
        <v>1</v>
      </c>
      <c r="FW67" s="661" t="b">
        <f t="shared" ca="1" si="281"/>
        <v>0</v>
      </c>
      <c r="FX67" s="663">
        <f t="shared" ca="1" si="283"/>
        <v>1</v>
      </c>
      <c r="FY67" s="664">
        <f t="shared" ca="1" si="284"/>
        <v>0</v>
      </c>
      <c r="FZ67" s="665" t="b">
        <f t="shared" ca="1" si="285"/>
        <v>0</v>
      </c>
      <c r="GA67" s="660" t="b">
        <f t="shared" ca="1" si="286"/>
        <v>0</v>
      </c>
      <c r="GB67" s="411" t="b">
        <f t="shared" ca="1" si="286"/>
        <v>0</v>
      </c>
      <c r="GC67" s="411" t="b">
        <f t="shared" ca="1" si="286"/>
        <v>1</v>
      </c>
      <c r="GD67" s="87">
        <f t="shared" ca="1" si="287"/>
        <v>2</v>
      </c>
      <c r="GE67" s="87">
        <f t="shared" ca="1" si="287"/>
        <v>2</v>
      </c>
      <c r="GF67" s="411">
        <f t="shared" ca="1" si="288"/>
        <v>1.25</v>
      </c>
      <c r="GG67" s="411">
        <f t="shared" ca="1" si="289"/>
        <v>1.4</v>
      </c>
      <c r="GH67" s="411">
        <f t="shared" ca="1" si="289"/>
        <v>1.4</v>
      </c>
      <c r="GI67" s="411">
        <f t="shared" ca="1" si="290"/>
        <v>1.35</v>
      </c>
      <c r="GJ67" s="411">
        <f t="shared" ca="1" si="291"/>
        <v>0.35</v>
      </c>
      <c r="GK67" s="411" t="b">
        <f t="shared" ca="1" si="291"/>
        <v>1</v>
      </c>
      <c r="GL67" s="411" t="b">
        <f t="shared" ca="1" si="291"/>
        <v>0</v>
      </c>
      <c r="GM67" s="411" t="b">
        <f t="shared" ca="1" si="291"/>
        <v>0</v>
      </c>
      <c r="GN67" s="411" t="b">
        <f t="shared" ca="1" si="291"/>
        <v>0</v>
      </c>
      <c r="GO67" s="87">
        <f t="shared" ca="1" si="292"/>
        <v>1</v>
      </c>
      <c r="GP67" s="87">
        <f t="shared" ca="1" si="292"/>
        <v>1</v>
      </c>
      <c r="GQ67" s="87">
        <f t="shared" ca="1" si="292"/>
        <v>1</v>
      </c>
      <c r="GR67" s="87">
        <f t="shared" ca="1" si="292"/>
        <v>1</v>
      </c>
      <c r="GS67" s="87">
        <f t="shared" ca="1" si="292"/>
        <v>1</v>
      </c>
      <c r="GT67" s="87">
        <f t="shared" ca="1" si="292"/>
        <v>1</v>
      </c>
      <c r="GU67" s="87">
        <f t="shared" ca="1" si="292"/>
        <v>1</v>
      </c>
      <c r="GV67" s="87">
        <f t="shared" ca="1" si="292"/>
        <v>1</v>
      </c>
      <c r="GW67" s="411" cm="1">
        <f t="array" aca="1" ref="GW67" ca="1">INDEX(i.dse_type,1,$L67)</f>
        <v>0</v>
      </c>
      <c r="GX67" s="535" t="str" cm="1">
        <f t="array" aca="1" ref="GX67" ca="1">INDEX(GX$13:GX66,$B67+1,1)</f>
        <v>-</v>
      </c>
      <c r="GY67" s="535" t="str" cm="1">
        <f t="array" aca="1" ref="GY67" ca="1">INDEX(GY$13:GY66,$B67+1,1)</f>
        <v>-</v>
      </c>
      <c r="GZ67" s="535" t="str" cm="1">
        <f t="array" aca="1" ref="GZ67" ca="1">INDEX(GZ$13:GZ66,$B67+1,1)</f>
        <v>-</v>
      </c>
      <c r="HA67" s="18"/>
      <c r="HB67" s="816" t="str">
        <f t="shared" ca="1" si="362"/>
        <v>-</v>
      </c>
      <c r="HC67" s="816" t="str">
        <f t="shared" ca="1" si="293"/>
        <v>-</v>
      </c>
      <c r="HD67" s="806" cm="1">
        <f t="array" aca="1" ref="HD67" ca="1">IF($AO67=0,0,INDEX(i.saa_p11,$AO67,HD$6))</f>
        <v>0</v>
      </c>
      <c r="HE67" s="806" cm="1">
        <f t="array" aca="1" ref="HE67" ca="1">IF($AO67=0,0,INDEX(i.saa_p11,$AO67,HE$6))</f>
        <v>0</v>
      </c>
      <c r="HF67" s="806" cm="1">
        <f t="array" aca="1" ref="HF67" ca="1">IF($AO67=0,0,INDEX(i.saa_p11,$AO67,HF$6))</f>
        <v>0</v>
      </c>
      <c r="HG67" s="806" cm="1">
        <f t="array" aca="1" ref="HG67" ca="1">IF($AO67=0,0,INDEX(i.saa_p11,$AO67,HG$6))</f>
        <v>0</v>
      </c>
      <c r="HH67" s="806" cm="1">
        <f t="array" aca="1" ref="HH67" ca="1">IF($AO67=0,0,INDEX(i.saa_p11,$AO67,HH$6))</f>
        <v>0</v>
      </c>
      <c r="HI67" s="806" cm="1">
        <f t="array" aca="1" ref="HI67" ca="1">IF($AO67=0,0,INDEX(i.saa_p11,$AO67,HI$6))</f>
        <v>0</v>
      </c>
      <c r="HJ67" s="806" cm="1">
        <f t="array" aca="1" ref="HJ67" ca="1">IF($AO67=0,0,INDEX(i.saa_p11,$AO67,HJ$6))</f>
        <v>0</v>
      </c>
      <c r="HK67" s="806" cm="1">
        <f t="array" aca="1" ref="HK67" ca="1">IF($AO67=0,0,INDEX(i.saa_p11,$AO67,HK$6))</f>
        <v>0</v>
      </c>
      <c r="HL67" s="806" cm="1">
        <f t="array" aca="1" ref="HL67" ca="1">IF($AO67=0,0,INDEX(i.saa_p11,$AO67,HL$6))</f>
        <v>0</v>
      </c>
      <c r="HM67" s="806" cm="1">
        <f t="array" aca="1" ref="HM67" ca="1">IF($AO67=0,0,INDEX(i.saa_p11,$AO67,HM$6))</f>
        <v>0</v>
      </c>
      <c r="HN67" s="806" cm="1">
        <f t="array" aca="1" ref="HN67" ca="1">IF($AO67=0,0,INDEX(i.saa_p11,$AO67,HN$6))</f>
        <v>0</v>
      </c>
      <c r="HO67" s="806" cm="1">
        <f t="array" aca="1" ref="HO67" ca="1">IF($AO67=0,0,INDEX(i.saa_p11,$AO67,HO$6))</f>
        <v>0</v>
      </c>
      <c r="HP67" s="806" cm="1">
        <f t="array" aca="1" ref="HP67" ca="1">IF($AO67=0,0,INDEX(i.saa_p11,$AO67,HP$6))</f>
        <v>0</v>
      </c>
      <c r="HQ67" s="806" cm="1">
        <f t="array" aca="1" ref="HQ67" ca="1">IF($AO67=0,0,INDEX(i.saa_p11,$AO67,HQ$6))</f>
        <v>0</v>
      </c>
      <c r="HR67" s="806" cm="1">
        <f t="array" aca="1" ref="HR67" ca="1">IF($AO67=0,0,INDEX(i.saa_p11,$AO67,HR$6))</f>
        <v>0</v>
      </c>
      <c r="HS67" s="806" cm="1">
        <f t="array" aca="1" ref="HS67" ca="1">IF($AO67=0,0,INDEX(i.saa_p11,$AO67,HS$6))</f>
        <v>0</v>
      </c>
      <c r="HT67" s="806" cm="1">
        <f t="array" aca="1" ref="HT67" ca="1">IF($AO67=0,0,INDEX(i.saa_p11,$AO67,HT$6))</f>
        <v>0</v>
      </c>
      <c r="HU67" s="806" cm="1">
        <f t="array" aca="1" ref="HU67" ca="1">IF($AO67=0,0,INDEX(i.saa_p11,$AO67,HU$6))</f>
        <v>0</v>
      </c>
      <c r="HV67" s="806" cm="1">
        <f t="array" aca="1" ref="HV67" ca="1">IF($AO67=0,0,INDEX(i.saa_p11,$AO67,HV$6))</f>
        <v>0</v>
      </c>
      <c r="HW67" s="806" cm="1">
        <f t="array" aca="1" ref="HW67" ca="1">IF($AO67=0,0,INDEX(i.saa_p11,$AO67,HW$6))</f>
        <v>0</v>
      </c>
      <c r="HX67" s="806" cm="1">
        <f t="array" aca="1" ref="HX67" ca="1">IF($AO67=0,0,INDEX(i.saa_p11,$AO67,HX$6))</f>
        <v>0</v>
      </c>
      <c r="HY67" s="806" cm="1">
        <f t="array" aca="1" ref="HY67" ca="1">IF($AO67=0,0,INDEX(i.saa_p11,$AO67,HY$6))</f>
        <v>0</v>
      </c>
      <c r="HZ67" s="806" cm="1">
        <f t="array" aca="1" ref="HZ67" ca="1">IF($AO67=0,0,INDEX(i.saa_p11,$AO67,HZ$6))</f>
        <v>0</v>
      </c>
      <c r="IA67" s="806" cm="1">
        <f t="array" aca="1" ref="IA67" ca="1">IF($AO67=0,0,INDEX(i.saa_p11,$AO67,IA$6))</f>
        <v>0</v>
      </c>
      <c r="IB67" s="806" cm="1">
        <f t="array" aca="1" ref="IB67" ca="1">IF($AO67=0,0,INDEX(i.saa_p11,$AO67,IB$6))</f>
        <v>0</v>
      </c>
      <c r="IC67" s="806" cm="1">
        <f t="array" aca="1" ref="IC67" ca="1">IF($AO67=0,0,INDEX(i.saa_p11,$AO67,IC$6))</f>
        <v>0</v>
      </c>
      <c r="ID67" s="806" cm="1">
        <f t="array" aca="1" ref="ID67" ca="1">IF($AO67=0,0,INDEX(i.saa_p11,$AO67,ID$6))</f>
        <v>0</v>
      </c>
      <c r="IE67" s="806" cm="1">
        <f t="array" aca="1" ref="IE67" ca="1">IF($AO67=0,0,INDEX(i.saa_p11,$AO67,IE$6))</f>
        <v>0</v>
      </c>
      <c r="IF67" s="806" cm="1">
        <f t="array" aca="1" ref="IF67" ca="1">IF($AO67=0,0,INDEX(i.saa_p11,$AO67,IF$6))</f>
        <v>0</v>
      </c>
      <c r="IG67" s="806" cm="1">
        <f t="array" aca="1" ref="IG67" ca="1">IF($AO67=0,0,INDEX(i.saa_p11,$AO67,IG$6))</f>
        <v>0</v>
      </c>
      <c r="IH67" s="806" cm="1">
        <f t="array" aca="1" ref="IH67" ca="1">IF($AO67=0,0,INDEX(i.saa_p11,$AO67,IH$6))</f>
        <v>0</v>
      </c>
      <c r="II67" s="806" cm="1">
        <f t="array" aca="1" ref="II67" ca="1">IF($AO67=0,0,INDEX(i.saa_p11,$AO67,II$6))</f>
        <v>0</v>
      </c>
      <c r="IJ67" s="806" cm="1">
        <f t="array" aca="1" ref="IJ67" ca="1">IF($AO67=0,0,INDEX(i.saa_p11,$AO67,IJ$6))</f>
        <v>0</v>
      </c>
      <c r="IK67" s="806" cm="1">
        <f t="array" aca="1" ref="IK67" ca="1">IF($AO67=0,0,INDEX(i.saa_p11,$AO67,IK$6))</f>
        <v>0</v>
      </c>
      <c r="IL67" s="806" cm="1">
        <f t="array" aca="1" ref="IL67" ca="1">IF($AO67=0,0,INDEX(i.saa_p11,$AO67,IL$6))</f>
        <v>0</v>
      </c>
      <c r="IM67" s="806" cm="1">
        <f t="array" aca="1" ref="IM67" ca="1">IF($AO67=0,0,INDEX(i.saa_p11,$AO67,IM$6))</f>
        <v>0</v>
      </c>
      <c r="IN67" s="806" cm="1">
        <f t="array" aca="1" ref="IN67" ca="1">IF($AO67=0,0,INDEX(i.saa_p11,$AO67,IN$6))</f>
        <v>0</v>
      </c>
      <c r="IO67" s="806" cm="1">
        <f t="array" aca="1" ref="IO67" ca="1">IF($AO67=0,0,INDEX(i.saa_p11,$AO67,IO$6))</f>
        <v>0</v>
      </c>
      <c r="IP67" s="806" cm="1">
        <f t="array" aca="1" ref="IP67" ca="1">IF($AO67=0,0,INDEX(i.saa_p11,$AO67,IP$6))</f>
        <v>0</v>
      </c>
      <c r="IQ67" s="806" cm="1">
        <f t="array" aca="1" ref="IQ67" ca="1">IF($AO67=0,0,INDEX(i.saa_p11,$AO67,IQ$6))</f>
        <v>0</v>
      </c>
      <c r="IR67" s="806" cm="1">
        <f t="array" aca="1" ref="IR67" ca="1">IF($AO67=0,0,INDEX(i.saa_p11,$AO67,IR$6))</f>
        <v>0</v>
      </c>
      <c r="IS67" s="806" cm="1">
        <f t="array" aca="1" ref="IS67" ca="1">IF($AO67=0,0,INDEX(i.saa_p11,$AO67,IS$6))</f>
        <v>0</v>
      </c>
      <c r="IT67" s="806" cm="1">
        <f t="array" aca="1" ref="IT67" ca="1">IF($AO67=0,0,INDEX(i.saa_p11,$AO67,IT$6))</f>
        <v>0</v>
      </c>
      <c r="IU67" s="806" cm="1">
        <f t="array" aca="1" ref="IU67" ca="1">IF($AO67=0,0,INDEX(i.saa_p11,$AO67,IU$6))</f>
        <v>0</v>
      </c>
      <c r="IV67" s="806" cm="1">
        <f t="array" aca="1" ref="IV67" ca="1">IF($AO67=0,0,INDEX(i.saa_p11,$AO67,IV$6))</f>
        <v>0</v>
      </c>
      <c r="IW67" s="806" cm="1">
        <f t="array" aca="1" ref="IW67" ca="1">IF($AO67=0,0,INDEX(i.saa_p11,$AO67,IW$6))</f>
        <v>0</v>
      </c>
      <c r="IX67" s="806" cm="1">
        <f t="array" aca="1" ref="IX67" ca="1">IF($AO67=0,0,INDEX(i.saa_p11,$AO67,IX$6))</f>
        <v>0</v>
      </c>
      <c r="IY67" s="806" cm="1">
        <f t="array" aca="1" ref="IY67" ca="1">IF($AO67=0,0,INDEX(i.saa_p11,$AO67,IY$6))</f>
        <v>0</v>
      </c>
      <c r="IZ67" s="806" cm="1">
        <f t="array" aca="1" ref="IZ67" ca="1">IF($AO67=0,0,INDEX(i.saa_p11,$AO67,IZ$6))</f>
        <v>0</v>
      </c>
      <c r="JA67" s="806" cm="1">
        <f t="array" aca="1" ref="JA67" ca="1">IF($AO67=0,0,INDEX(i.saa_p11,$AO67,JA$6))</f>
        <v>0</v>
      </c>
      <c r="JB67" s="806" cm="1">
        <f t="array" aca="1" ref="JB67" ca="1">IF($AO67=0,0,INDEX(i.saa_p11,$AO67,JB$6))</f>
        <v>0</v>
      </c>
      <c r="JC67" s="806" cm="1">
        <f t="array" aca="1" ref="JC67" ca="1">IF($AO67=0,0,INDEX(i.saa_p11,$AO67,JC$6))</f>
        <v>0</v>
      </c>
      <c r="JD67" s="806" cm="1">
        <f t="array" aca="1" ref="JD67" ca="1">IF($AO67=0,0,INDEX(i.saa_p11,$AO67,JD$6))</f>
        <v>0</v>
      </c>
      <c r="JE67" s="806" cm="1">
        <f t="array" aca="1" ref="JE67" ca="1">IF($AO67=0,0,INDEX(i.saa_p11,$AO67,JE$6))</f>
        <v>0</v>
      </c>
      <c r="JF67" s="18"/>
      <c r="JG67" s="535" t="str" cm="1">
        <f t="array" aca="1" ref="JG67" ca="1">INDEX(JG$13:JG66,$B67+1,1)</f>
        <v>-</v>
      </c>
      <c r="JH67" s="535" t="str" cm="1">
        <f t="array" aca="1" ref="JH67" ca="1">INDEX(JH$13:JH66,$B67+1,1)</f>
        <v>-</v>
      </c>
      <c r="JI67" s="535" t="str" cm="1">
        <f t="array" aca="1" ref="JI67" ca="1">INDEX(JI$13:JI66,$B67+1,1)</f>
        <v>-</v>
      </c>
      <c r="JJ67" s="411">
        <f t="shared" ca="1" si="363"/>
        <v>0</v>
      </c>
      <c r="JK67" s="535" t="str" cm="1">
        <f t="array" aca="1" ref="JK67" ca="1">INDEX(JK$13:JK66,$B67+1,1)</f>
        <v>-</v>
      </c>
      <c r="JL67" s="535" cm="1">
        <f t="array" aca="1" ref="JL67" ca="1">INDEX(JL$13:JL66,$B67+1,1)</f>
        <v>1</v>
      </c>
      <c r="JM67" s="535" cm="1">
        <f t="array" aca="1" ref="JM67" ca="1">INDEX(JM$13:JM66,$B67+1,1)</f>
        <v>1</v>
      </c>
      <c r="JN67" s="535" t="str" cm="1">
        <f t="array" aca="1" ref="JN67" ca="1">INDEX(JN$13:JN66,$B67+1,1)</f>
        <v>-</v>
      </c>
      <c r="JO67" s="535" t="str" cm="1">
        <f t="array" aca="1" ref="JO67" ca="1">INDEX(JO$13:JO66,$B67+1,1)</f>
        <v>-</v>
      </c>
      <c r="JP67" s="535" t="str" cm="1">
        <f t="array" aca="1" ref="JP67" ca="1">INDEX(JP$13:JP66,$B67+1,1)</f>
        <v>-</v>
      </c>
      <c r="JQ67" s="535" t="str" cm="1">
        <f t="array" aca="1" ref="JQ67" ca="1">INDEX(JQ$13:JQ66,$B67+1,1)</f>
        <v>-</v>
      </c>
      <c r="JR67" s="535" t="str" cm="1">
        <f t="array" aca="1" ref="JR67" ca="1">INDEX(JR$13:JR66,$B67+1,1)</f>
        <v>-</v>
      </c>
      <c r="JS67" s="535" t="str" cm="1">
        <f t="array" aca="1" ref="JS67" ca="1">INDEX(JS$13:JS66,$B67+1,1)</f>
        <v>-</v>
      </c>
      <c r="JT67" s="535" t="str" cm="1">
        <f t="array" aca="1" ref="JT67" ca="1">INDEX(JT$13:JT66,$B67+1,1)</f>
        <v>-</v>
      </c>
      <c r="JU67" s="535" t="str" cm="1">
        <f t="array" aca="1" ref="JU67" ca="1">INDEX(JU$13:JU66,$B67+1,1)</f>
        <v>-</v>
      </c>
      <c r="JV67" s="535" t="str" cm="1">
        <f t="array" aca="1" ref="JV67" ca="1">INDEX(JV$13:JV66,$B67+1,1)</f>
        <v>-</v>
      </c>
      <c r="JW67" s="535" t="str" cm="1">
        <f t="array" aca="1" ref="JW67" ca="1">INDEX(JW$13:JW66,$B67+1,1)</f>
        <v>-</v>
      </c>
      <c r="JX67" s="535" t="str" cm="1">
        <f t="array" aca="1" ref="JX67" ca="1">INDEX(JX$13:JX66,$B67+1,1)</f>
        <v>-</v>
      </c>
      <c r="JY67" s="535" t="str" cm="1">
        <f t="array" aca="1" ref="JY67" ca="1">INDEX(JY$13:JY66,$B67+1,1)</f>
        <v>-</v>
      </c>
      <c r="JZ67" s="535" t="str" cm="1">
        <f t="array" aca="1" ref="JZ67" ca="1">INDEX(JZ$13:JZ66,$B67+1,1)</f>
        <v>-</v>
      </c>
      <c r="KA67" s="535" t="str" cm="1">
        <f t="array" aca="1" ref="KA67" ca="1">INDEX(KA$13:KA66,$B67+1,1)</f>
        <v>-</v>
      </c>
      <c r="KB67" s="535" t="str" cm="1">
        <f t="array" aca="1" ref="KB67" ca="1">INDEX(KB$13:KB66,$B67+1,1)</f>
        <v>-</v>
      </c>
      <c r="KC67" s="535" t="str" cm="1">
        <f t="array" aca="1" ref="KC67" ca="1">INDEX(KC$13:KC66,$B67+1,1)</f>
        <v>-</v>
      </c>
      <c r="KD67" s="535" t="str" cm="1">
        <f t="array" aca="1" ref="KD67" ca="1">INDEX(KD$13:KD66,$B67+1,1)</f>
        <v>-</v>
      </c>
      <c r="KE67" s="535" t="str" cm="1">
        <f t="array" aca="1" ref="KE67" ca="1">INDEX(KE$13:KE66,$B67+1,1)</f>
        <v>-</v>
      </c>
      <c r="KF67" s="535" t="str" cm="1">
        <f t="array" aca="1" ref="KF67" ca="1">INDEX(KF$13:KF66,$B67+1,1)</f>
        <v>-</v>
      </c>
      <c r="KG67" s="535" t="str" cm="1">
        <f t="array" aca="1" ref="KG67" ca="1">INDEX(KG$13:KG66,$B67+1,1)</f>
        <v>-</v>
      </c>
      <c r="KH67" s="535" t="str" cm="1">
        <f t="array" aca="1" ref="KH67" ca="1">INDEX(KH$13:KH66,$B67+1,1)</f>
        <v>-</v>
      </c>
      <c r="KI67" s="535" cm="1">
        <f t="array" aca="1" ref="KI67" ca="1">INDEX(KI$13:KI66,$B67+1,1)</f>
        <v>0</v>
      </c>
      <c r="KJ67" s="535" t="str" cm="1">
        <f t="array" aca="1" ref="KJ67" ca="1">INDEX(KJ$13:KJ66,$B67+1,1)</f>
        <v>-</v>
      </c>
      <c r="KK67" s="535" cm="1">
        <f t="array" aca="1" ref="KK67" ca="1">INDEX(KK$13:KK66,$B67+1,1)</f>
        <v>1</v>
      </c>
      <c r="KL67" s="722">
        <f t="shared" ca="1" si="294"/>
        <v>0</v>
      </c>
      <c r="KM67" s="722">
        <f t="shared" ca="1" si="294"/>
        <v>0</v>
      </c>
      <c r="KN67" s="722">
        <f t="shared" ca="1" si="294"/>
        <v>0</v>
      </c>
      <c r="KO67" s="722">
        <f t="shared" ca="1" si="295"/>
        <v>0</v>
      </c>
      <c r="KP67" s="722">
        <f t="shared" ca="1" si="295"/>
        <v>0</v>
      </c>
      <c r="KQ67" s="722">
        <f t="shared" ca="1" si="295"/>
        <v>0</v>
      </c>
      <c r="KR67" s="535" cm="1">
        <f t="array" aca="1" ref="KR67" ca="1">INDEX(KR$13:KR66,$B67+1,1)</f>
        <v>0</v>
      </c>
      <c r="KS67" s="722">
        <f t="shared" ca="1" si="296"/>
        <v>1</v>
      </c>
      <c r="KT67" s="722">
        <f t="shared" ca="1" si="296"/>
        <v>0</v>
      </c>
      <c r="KU67" s="722">
        <f t="shared" ca="1" si="296"/>
        <v>0</v>
      </c>
      <c r="KV67" s="722">
        <f t="shared" ca="1" si="296"/>
        <v>0</v>
      </c>
      <c r="KW67" s="535" cm="1">
        <f t="array" aca="1" ref="KW67" ca="1">INDEX(KW$13:KW66,$B67+1,1)</f>
        <v>0</v>
      </c>
      <c r="KX67" s="722">
        <f t="shared" ca="1" si="296"/>
        <v>0</v>
      </c>
      <c r="KY67" s="18"/>
      <c r="KZ67" s="535" t="str" cm="1">
        <f t="array" aca="1" ref="KZ67" ca="1">INDEX(KZ$13:KZ66,$B67+1,1)</f>
        <v>-</v>
      </c>
      <c r="LA67" s="535" t="str" cm="1">
        <f t="array" aca="1" ref="LA67" ca="1">INDEX(LA$13:LA66,$B67+1,1)</f>
        <v>-</v>
      </c>
      <c r="LB67" s="535" t="str" cm="1">
        <f t="array" aca="1" ref="LB67" ca="1">INDEX(LB$13:LB66,$B67+1,1)</f>
        <v>-</v>
      </c>
      <c r="LC67" s="535" t="str" cm="1">
        <f t="array" aca="1" ref="LC67" ca="1">INDEX(LC$13:LC66,$B67+1,1)</f>
        <v>-</v>
      </c>
      <c r="LD67" s="535" t="str" cm="1">
        <f t="array" aca="1" ref="LD67" ca="1">INDEX(LD$13:LD66,$B67+1,1)</f>
        <v>-</v>
      </c>
      <c r="LE67" s="535" t="str" cm="1">
        <f t="array" aca="1" ref="LE67" ca="1">INDEX(LE$13:LE66,$B67+1,1)</f>
        <v>-</v>
      </c>
      <c r="LF67" s="535" t="str" cm="1">
        <f t="array" aca="1" ref="LF67" ca="1">INDEX(LF$13:LF66,$B67+1,1)</f>
        <v>-</v>
      </c>
      <c r="LG67" s="535" t="str" cm="1">
        <f t="array" aca="1" ref="LG67" ca="1">INDEX(LG$13:LG66,$B67+1,1)</f>
        <v>-</v>
      </c>
      <c r="LH67" s="535" t="str" cm="1">
        <f t="array" aca="1" ref="LH67" ca="1">INDEX(LH$13:LH66,$B67+1,1)</f>
        <v>-</v>
      </c>
      <c r="LI67" s="535" t="str" cm="1">
        <f t="array" aca="1" ref="LI67" ca="1">INDEX(LI$13:LI66,$B67+1,1)</f>
        <v>-</v>
      </c>
      <c r="LJ67" s="535" t="str" cm="1">
        <f t="array" aca="1" ref="LJ67" ca="1">INDEX(LJ$13:LJ66,$B67+1,1)</f>
        <v>-</v>
      </c>
      <c r="LK67" s="535" t="str" cm="1">
        <f t="array" aca="1" ref="LK67" ca="1">INDEX(LK$13:LK66,$B67+1,1)</f>
        <v>-</v>
      </c>
      <c r="LL67" s="535" t="str" cm="1">
        <f t="array" aca="1" ref="LL67" ca="1">INDEX(LL$13:LL66,$B67+1,1)</f>
        <v>-</v>
      </c>
      <c r="LM67" s="535" t="str" cm="1">
        <f t="array" aca="1" ref="LM67" ca="1">INDEX(LM$13:LM66,$B67+1,1)</f>
        <v>-</v>
      </c>
      <c r="LN67" s="535" t="str" cm="1">
        <f t="array" aca="1" ref="LN67" ca="1">INDEX(LN$13:LN66,$B67+1,1)</f>
        <v>-</v>
      </c>
      <c r="LO67" s="535" t="str" cm="1">
        <f t="array" aca="1" ref="LO67" ca="1">INDEX(LO$13:LO66,$B67+1,1)</f>
        <v>-</v>
      </c>
      <c r="LP67" s="535" cm="1">
        <f t="array" aca="1" ref="LP67" ca="1">INDEX(LP$13:LP66,$B67+1,1)</f>
        <v>0</v>
      </c>
      <c r="LQ67" s="535" cm="1">
        <f t="array" aca="1" ref="LQ67" ca="1">INDEX(LQ$13:LQ66,$B67+1,1)</f>
        <v>0</v>
      </c>
      <c r="LR67" s="545" cm="1">
        <f t="array" aca="1" ref="LR67" ca="1">IF(AND($N67=LR$10,$AU67&lt;&gt;0),INDEX(i.LTWFeedLevels,$AU67,12),0)</f>
        <v>0</v>
      </c>
      <c r="LS67" s="625" cm="1">
        <f t="array" aca="1" ref="LS67" ca="1">IF(AND($N67=LS$10,$AV67&lt;&gt;0),INDEX(i.LTWFeedLevels,$AV67,12),0)</f>
        <v>0</v>
      </c>
      <c r="LT67" s="457">
        <f t="shared" ref="LT67:LV67" ca="1" si="369">LS67</f>
        <v>0</v>
      </c>
      <c r="LU67" s="457">
        <f t="shared" ca="1" si="369"/>
        <v>0</v>
      </c>
      <c r="LV67" s="457">
        <f t="shared" ca="1" si="369"/>
        <v>0</v>
      </c>
      <c r="LW67" s="545" cm="1">
        <f t="array" aca="1" ref="LW67" ca="1">IF(AND($N67=LW$10,$AU67&lt;&gt;0),INDEX(i.LTWFeedLevels,$AU67,12),0)</f>
        <v>0</v>
      </c>
      <c r="LX67" s="625" cm="1">
        <f t="array" aca="1" ref="LX67" ca="1">IF(AND($N67=LX$10,$AV67&lt;&gt;0),INDEX(i.LTWFeedLevels,$AV67,12),0)</f>
        <v>0</v>
      </c>
      <c r="LY67" s="457">
        <f t="shared" ref="LY67:MA67" ca="1" si="370">LX67</f>
        <v>0</v>
      </c>
      <c r="LZ67" s="457">
        <f t="shared" ca="1" si="370"/>
        <v>0</v>
      </c>
      <c r="MA67" s="457">
        <f t="shared" ca="1" si="370"/>
        <v>0</v>
      </c>
      <c r="MB67" s="545" cm="1">
        <f t="array" aca="1" ref="MB67" ca="1">IF(AND($N67=MB$10,$AU67&lt;&gt;0),INDEX(i.LTWFeedLevels,$AU67,12),0)</f>
        <v>0</v>
      </c>
      <c r="MC67" s="625" cm="1">
        <f t="array" aca="1" ref="MC67" ca="1">IF(AND($N67=MC$10,$AV67&lt;&gt;0),INDEX(i.LTWFeedLevels,$AV67,12),0)</f>
        <v>0</v>
      </c>
      <c r="MD67" s="457">
        <f t="shared" ref="MD67:MF67" ca="1" si="371">MC67</f>
        <v>0</v>
      </c>
      <c r="ME67" s="457">
        <f t="shared" ca="1" si="371"/>
        <v>0</v>
      </c>
      <c r="MF67" s="457">
        <f t="shared" ca="1" si="371"/>
        <v>0</v>
      </c>
      <c r="MG67" s="189">
        <f t="shared" ca="1" si="300"/>
        <v>0</v>
      </c>
      <c r="MH67" s="189">
        <f t="shared" ca="1" si="300"/>
        <v>0</v>
      </c>
      <c r="MI67" s="189">
        <f t="shared" ca="1" si="300"/>
        <v>0</v>
      </c>
      <c r="MJ67" s="189">
        <f t="shared" ca="1" si="300"/>
        <v>0</v>
      </c>
      <c r="MK67" s="189">
        <f t="shared" ca="1" si="300"/>
        <v>0</v>
      </c>
      <c r="ML67" s="189">
        <f t="shared" ca="1" si="300"/>
        <v>0</v>
      </c>
      <c r="MM67" s="189">
        <f t="shared" ca="1" si="300"/>
        <v>0</v>
      </c>
      <c r="MN67" s="189">
        <f t="shared" ca="1" si="300"/>
        <v>0</v>
      </c>
      <c r="MO67" s="189">
        <f t="shared" ca="1" si="300"/>
        <v>0</v>
      </c>
      <c r="MP67" s="189">
        <f t="shared" ca="1" si="300"/>
        <v>0</v>
      </c>
      <c r="MQ67" s="189">
        <f t="shared" ca="1" si="301"/>
        <v>0</v>
      </c>
      <c r="MR67" s="189">
        <f t="shared" ca="1" si="301"/>
        <v>0</v>
      </c>
      <c r="MS67" s="189">
        <f t="shared" ca="1" si="301"/>
        <v>0</v>
      </c>
      <c r="MT67" s="189">
        <f t="shared" ca="1" si="301"/>
        <v>0</v>
      </c>
      <c r="MU67" s="189">
        <f t="shared" ca="1" si="301"/>
        <v>0</v>
      </c>
      <c r="MV67" s="189">
        <f t="shared" ca="1" si="301"/>
        <v>0</v>
      </c>
      <c r="MW67" s="189">
        <f t="shared" ca="1" si="301"/>
        <v>0</v>
      </c>
      <c r="MX67" s="189">
        <f t="shared" ca="1" si="301"/>
        <v>0</v>
      </c>
      <c r="MY67" s="189">
        <f t="shared" ca="1" si="301"/>
        <v>0</v>
      </c>
      <c r="MZ67" s="189">
        <f t="shared" ca="1" si="301"/>
        <v>0</v>
      </c>
      <c r="NA67" s="189">
        <f t="shared" ca="1" si="302"/>
        <v>0</v>
      </c>
      <c r="NB67" s="189">
        <f t="shared" ca="1" si="302"/>
        <v>0</v>
      </c>
      <c r="NC67" s="189">
        <f t="shared" ca="1" si="302"/>
        <v>0</v>
      </c>
      <c r="ND67" s="189">
        <f t="shared" ca="1" si="302"/>
        <v>0</v>
      </c>
      <c r="NE67" s="189">
        <f t="shared" ca="1" si="302"/>
        <v>0</v>
      </c>
      <c r="NF67" s="189">
        <f t="shared" ca="1" si="302"/>
        <v>0</v>
      </c>
      <c r="NG67" s="189">
        <f t="shared" ca="1" si="302"/>
        <v>0</v>
      </c>
      <c r="NH67" s="189">
        <f t="shared" ca="1" si="302"/>
        <v>0</v>
      </c>
      <c r="NI67" s="189">
        <f t="shared" ca="1" si="302"/>
        <v>0</v>
      </c>
      <c r="NJ67" s="189">
        <f t="shared" ca="1" si="302"/>
        <v>0</v>
      </c>
      <c r="NK67" s="189">
        <f t="shared" ca="1" si="303"/>
        <v>0</v>
      </c>
      <c r="NL67" s="189">
        <f t="shared" ca="1" si="303"/>
        <v>0</v>
      </c>
      <c r="NM67" s="189">
        <f t="shared" ca="1" si="303"/>
        <v>0</v>
      </c>
      <c r="NN67" s="189">
        <f t="shared" ca="1" si="303"/>
        <v>0</v>
      </c>
      <c r="NO67" s="189">
        <f t="shared" ca="1" si="303"/>
        <v>0</v>
      </c>
      <c r="NP67" s="189">
        <f t="shared" ca="1" si="303"/>
        <v>0</v>
      </c>
      <c r="NQ67" s="189">
        <f t="shared" ca="1" si="303"/>
        <v>0</v>
      </c>
      <c r="NR67" s="189">
        <f t="shared" ca="1" si="303"/>
        <v>0</v>
      </c>
      <c r="NS67" s="189">
        <f t="shared" ca="1" si="303"/>
        <v>0</v>
      </c>
      <c r="NT67" s="189">
        <f t="shared" ca="1" si="303"/>
        <v>0</v>
      </c>
      <c r="NU67" s="189">
        <f t="shared" ca="1" si="304"/>
        <v>0</v>
      </c>
      <c r="NV67" s="189">
        <f t="shared" ca="1" si="304"/>
        <v>0</v>
      </c>
      <c r="NW67" s="189">
        <f t="shared" ca="1" si="304"/>
        <v>0</v>
      </c>
      <c r="NX67" s="189">
        <f t="shared" ca="1" si="304"/>
        <v>0</v>
      </c>
      <c r="NY67" s="189">
        <f t="shared" ca="1" si="304"/>
        <v>0</v>
      </c>
      <c r="NZ67" s="189">
        <f t="shared" ca="1" si="304"/>
        <v>0</v>
      </c>
      <c r="OA67" s="189">
        <f t="shared" ca="1" si="304"/>
        <v>0</v>
      </c>
      <c r="OB67" s="189">
        <f t="shared" ca="1" si="304"/>
        <v>0</v>
      </c>
      <c r="OC67" s="189">
        <f t="shared" ca="1" si="304"/>
        <v>0</v>
      </c>
      <c r="OD67" s="189">
        <f t="shared" ca="1" si="304"/>
        <v>0</v>
      </c>
      <c r="OE67" s="189">
        <f t="shared" ca="1" si="305"/>
        <v>0</v>
      </c>
      <c r="OF67" s="189">
        <f t="shared" ca="1" si="305"/>
        <v>0</v>
      </c>
      <c r="OG67" s="189">
        <f t="shared" ca="1" si="305"/>
        <v>0</v>
      </c>
      <c r="OH67" s="189">
        <f t="shared" ca="1" si="305"/>
        <v>0</v>
      </c>
      <c r="OI67" s="189">
        <f t="shared" ca="1" si="305"/>
        <v>0</v>
      </c>
      <c r="OJ67" s="189">
        <f t="shared" ca="1" si="305"/>
        <v>0</v>
      </c>
      <c r="OK67" s="189">
        <f t="shared" ca="1" si="305"/>
        <v>-3</v>
      </c>
      <c r="OL67" s="189">
        <f t="shared" ca="1" si="305"/>
        <v>-4</v>
      </c>
      <c r="OM67" s="189">
        <f t="shared" ca="1" si="305"/>
        <v>2</v>
      </c>
      <c r="ON67" s="189">
        <f t="shared" ca="1" si="305"/>
        <v>-4</v>
      </c>
      <c r="OO67" s="189">
        <f t="shared" ca="1" si="306"/>
        <v>0</v>
      </c>
      <c r="OP67" s="189">
        <f t="shared" ca="1" si="306"/>
        <v>0</v>
      </c>
      <c r="OQ67" s="189">
        <f t="shared" ca="1" si="306"/>
        <v>0</v>
      </c>
      <c r="OR67" s="189">
        <f t="shared" ca="1" si="306"/>
        <v>0</v>
      </c>
      <c r="OS67" s="189">
        <f t="shared" ca="1" si="306"/>
        <v>0</v>
      </c>
      <c r="OT67" s="189">
        <f t="shared" ca="1" si="306"/>
        <v>0</v>
      </c>
      <c r="OU67" s="189">
        <f t="shared" ca="1" si="306"/>
        <v>0</v>
      </c>
      <c r="OV67" s="189">
        <f t="shared" ca="1" si="306"/>
        <v>0</v>
      </c>
      <c r="OW67" s="189">
        <f t="shared" ca="1" si="306"/>
        <v>0</v>
      </c>
      <c r="OX67" s="189">
        <f t="shared" ca="1" si="306"/>
        <v>0</v>
      </c>
      <c r="OY67" s="189">
        <f t="shared" ca="1" si="306"/>
        <v>0</v>
      </c>
      <c r="OZ67" s="189">
        <f t="shared" ca="1" si="306"/>
        <v>0</v>
      </c>
      <c r="PA67" s="556">
        <f t="shared" ca="1" si="307"/>
        <v>0</v>
      </c>
      <c r="PB67" s="556">
        <f t="shared" ca="1" si="307"/>
        <v>0</v>
      </c>
      <c r="PC67" s="556">
        <f t="shared" ca="1" si="307"/>
        <v>0</v>
      </c>
      <c r="PD67" s="556">
        <f t="shared" ca="1" si="307"/>
        <v>0</v>
      </c>
      <c r="PE67" s="556">
        <f t="shared" ca="1" si="307"/>
        <v>0</v>
      </c>
      <c r="PF67" s="556">
        <f t="shared" ca="1" si="307"/>
        <v>0</v>
      </c>
      <c r="PG67" s="556">
        <f t="shared" ca="1" si="307"/>
        <v>0</v>
      </c>
      <c r="PH67" s="556">
        <f t="shared" ca="1" si="307"/>
        <v>0</v>
      </c>
      <c r="PI67" s="556">
        <f t="shared" ca="1" si="307"/>
        <v>0</v>
      </c>
      <c r="PJ67" s="556">
        <f t="shared" ca="1" si="307"/>
        <v>0</v>
      </c>
      <c r="PK67" s="556">
        <f t="shared" ca="1" si="308"/>
        <v>0</v>
      </c>
      <c r="PL67" s="556">
        <f t="shared" ca="1" si="308"/>
        <v>0</v>
      </c>
      <c r="PM67" s="556">
        <f t="shared" ca="1" si="308"/>
        <v>0</v>
      </c>
      <c r="PN67" s="556">
        <f t="shared" ca="1" si="308"/>
        <v>0</v>
      </c>
      <c r="PO67" s="556">
        <f t="shared" ca="1" si="308"/>
        <v>0</v>
      </c>
      <c r="PP67" s="556">
        <f t="shared" ca="1" si="308"/>
        <v>0</v>
      </c>
      <c r="PQ67" s="556">
        <f t="shared" ca="1" si="308"/>
        <v>0</v>
      </c>
      <c r="PR67" s="556">
        <f t="shared" ca="1" si="308"/>
        <v>0</v>
      </c>
      <c r="PS67" s="556">
        <f t="shared" ca="1" si="308"/>
        <v>0</v>
      </c>
      <c r="PT67" s="556">
        <f t="shared" ca="1" si="308"/>
        <v>0</v>
      </c>
      <c r="PU67" s="556">
        <f t="shared" ca="1" si="309"/>
        <v>0</v>
      </c>
      <c r="PV67" s="556">
        <f t="shared" ca="1" si="309"/>
        <v>0</v>
      </c>
      <c r="PW67" s="556">
        <f t="shared" ca="1" si="309"/>
        <v>0</v>
      </c>
      <c r="PX67" s="556">
        <f t="shared" ca="1" si="309"/>
        <v>0</v>
      </c>
      <c r="PY67" s="556">
        <f t="shared" ca="1" si="309"/>
        <v>0</v>
      </c>
      <c r="PZ67" s="556">
        <f t="shared" ca="1" si="309"/>
        <v>0</v>
      </c>
      <c r="QA67" s="556">
        <f t="shared" ca="1" si="309"/>
        <v>0</v>
      </c>
      <c r="QB67" s="556">
        <f t="shared" ca="1" si="309"/>
        <v>0</v>
      </c>
      <c r="QC67" s="556">
        <f t="shared" ca="1" si="309"/>
        <v>0</v>
      </c>
      <c r="QD67" s="556">
        <f t="shared" ca="1" si="309"/>
        <v>0</v>
      </c>
      <c r="QE67" s="556">
        <f t="shared" ca="1" si="310"/>
        <v>0</v>
      </c>
      <c r="QF67" s="556">
        <f t="shared" ca="1" si="310"/>
        <v>0</v>
      </c>
      <c r="QG67" s="556">
        <f t="shared" ca="1" si="310"/>
        <v>0</v>
      </c>
      <c r="QH67" s="556">
        <f t="shared" ca="1" si="310"/>
        <v>0</v>
      </c>
      <c r="QI67" s="556">
        <f t="shared" ca="1" si="310"/>
        <v>0</v>
      </c>
      <c r="QJ67" s="556">
        <f t="shared" ca="1" si="310"/>
        <v>0</v>
      </c>
      <c r="QK67" s="556">
        <f t="shared" ca="1" si="310"/>
        <v>0</v>
      </c>
      <c r="QL67" s="556">
        <f t="shared" ca="1" si="310"/>
        <v>0</v>
      </c>
      <c r="QM67" s="556">
        <f t="shared" ca="1" si="310"/>
        <v>0</v>
      </c>
      <c r="QN67" s="556">
        <f t="shared" ca="1" si="310"/>
        <v>0</v>
      </c>
      <c r="QO67" s="556">
        <f t="shared" ca="1" si="311"/>
        <v>0</v>
      </c>
      <c r="QP67" s="556">
        <f t="shared" ca="1" si="311"/>
        <v>0</v>
      </c>
      <c r="QQ67" s="556">
        <f t="shared" ca="1" si="311"/>
        <v>0</v>
      </c>
      <c r="QR67" s="556">
        <f t="shared" ca="1" si="311"/>
        <v>0</v>
      </c>
      <c r="QS67" s="556">
        <f t="shared" ca="1" si="311"/>
        <v>0</v>
      </c>
      <c r="QT67" s="556">
        <f t="shared" ca="1" si="311"/>
        <v>0</v>
      </c>
      <c r="QU67" s="556">
        <f t="shared" ca="1" si="311"/>
        <v>0</v>
      </c>
      <c r="QV67" s="556">
        <f t="shared" ca="1" si="311"/>
        <v>0</v>
      </c>
      <c r="QW67" s="556">
        <f t="shared" ca="1" si="311"/>
        <v>0</v>
      </c>
      <c r="QX67" s="556">
        <f t="shared" ca="1" si="311"/>
        <v>0</v>
      </c>
      <c r="QY67" s="556">
        <f t="shared" ca="1" si="312"/>
        <v>0</v>
      </c>
      <c r="QZ67" s="556">
        <f t="shared" ca="1" si="312"/>
        <v>0</v>
      </c>
      <c r="RA67" s="556">
        <f t="shared" ca="1" si="312"/>
        <v>0</v>
      </c>
      <c r="RB67" s="556">
        <f t="shared" ca="1" si="312"/>
        <v>0</v>
      </c>
      <c r="RC67" s="556">
        <f t="shared" ca="1" si="312"/>
        <v>0</v>
      </c>
      <c r="RD67" s="556">
        <f t="shared" ca="1" si="312"/>
        <v>0</v>
      </c>
      <c r="RE67" s="556">
        <f t="shared" ca="1" si="312"/>
        <v>0</v>
      </c>
      <c r="RF67" s="556">
        <f t="shared" ca="1" si="312"/>
        <v>0</v>
      </c>
      <c r="RG67" s="556">
        <f t="shared" ca="1" si="312"/>
        <v>0</v>
      </c>
      <c r="RH67" s="556">
        <f t="shared" ca="1" si="312"/>
        <v>0</v>
      </c>
      <c r="RI67" s="556">
        <f t="shared" ca="1" si="313"/>
        <v>0</v>
      </c>
      <c r="RJ67" s="556">
        <f t="shared" ca="1" si="313"/>
        <v>0</v>
      </c>
      <c r="RK67" s="556">
        <f t="shared" ca="1" si="313"/>
        <v>0</v>
      </c>
      <c r="RL67" s="556">
        <f t="shared" ca="1" si="313"/>
        <v>0</v>
      </c>
      <c r="RM67" s="556">
        <f t="shared" ca="1" si="313"/>
        <v>0</v>
      </c>
      <c r="RN67" s="556">
        <f t="shared" ca="1" si="313"/>
        <v>0</v>
      </c>
      <c r="RO67" s="556">
        <f t="shared" ca="1" si="313"/>
        <v>0</v>
      </c>
      <c r="RP67" s="556">
        <f t="shared" ca="1" si="313"/>
        <v>0</v>
      </c>
      <c r="RQ67" s="556">
        <f t="shared" ca="1" si="313"/>
        <v>0</v>
      </c>
      <c r="RR67" s="556">
        <f t="shared" ca="1" si="313"/>
        <v>0</v>
      </c>
      <c r="RS67" s="556">
        <f t="shared" ca="1" si="314"/>
        <v>0</v>
      </c>
      <c r="RT67" s="556">
        <f t="shared" ca="1" si="314"/>
        <v>0</v>
      </c>
      <c r="RU67" s="556">
        <f t="shared" ca="1" si="314"/>
        <v>0</v>
      </c>
      <c r="RV67" s="556">
        <f t="shared" ca="1" si="314"/>
        <v>0</v>
      </c>
      <c r="RW67" s="556">
        <f t="shared" ca="1" si="314"/>
        <v>0</v>
      </c>
      <c r="RX67" s="556">
        <f t="shared" ca="1" si="314"/>
        <v>0</v>
      </c>
      <c r="RY67" s="556">
        <f t="shared" ca="1" si="314"/>
        <v>0</v>
      </c>
      <c r="RZ67" s="556">
        <f t="shared" ca="1" si="314"/>
        <v>0</v>
      </c>
      <c r="SA67" s="556">
        <f t="shared" ca="1" si="314"/>
        <v>0</v>
      </c>
      <c r="SB67" s="556">
        <f t="shared" ca="1" si="314"/>
        <v>0</v>
      </c>
      <c r="SC67" s="556">
        <f t="shared" ca="1" si="315"/>
        <v>0</v>
      </c>
      <c r="SD67" s="556">
        <f t="shared" ca="1" si="315"/>
        <v>0</v>
      </c>
      <c r="SE67" s="556">
        <f t="shared" ca="1" si="315"/>
        <v>0</v>
      </c>
      <c r="SF67" s="556">
        <f t="shared" ca="1" si="315"/>
        <v>0</v>
      </c>
      <c r="SG67" s="556">
        <f t="shared" ca="1" si="315"/>
        <v>0</v>
      </c>
      <c r="SH67" s="556">
        <f t="shared" ca="1" si="315"/>
        <v>0</v>
      </c>
      <c r="SI67" s="556">
        <f t="shared" ca="1" si="315"/>
        <v>0</v>
      </c>
      <c r="SJ67" s="556">
        <f t="shared" ca="1" si="315"/>
        <v>0</v>
      </c>
      <c r="SK67" s="556">
        <f t="shared" ca="1" si="315"/>
        <v>0</v>
      </c>
      <c r="SL67" s="556">
        <f t="shared" ca="1" si="315"/>
        <v>0</v>
      </c>
      <c r="SM67" s="556">
        <f t="shared" ca="1" si="316"/>
        <v>0</v>
      </c>
      <c r="SN67" s="556">
        <f t="shared" ca="1" si="316"/>
        <v>0</v>
      </c>
      <c r="SO67" s="556">
        <f t="shared" ca="1" si="316"/>
        <v>0</v>
      </c>
      <c r="SP67" s="556">
        <f t="shared" ca="1" si="316"/>
        <v>0</v>
      </c>
      <c r="SQ67" s="556">
        <f t="shared" ca="1" si="316"/>
        <v>0</v>
      </c>
      <c r="SR67" s="556">
        <f t="shared" ca="1" si="316"/>
        <v>0</v>
      </c>
      <c r="SS67" s="556">
        <f t="shared" ca="1" si="316"/>
        <v>0</v>
      </c>
      <c r="ST67" s="556">
        <f t="shared" ca="1" si="316"/>
        <v>0</v>
      </c>
      <c r="SU67" s="556">
        <f t="shared" ca="1" si="316"/>
        <v>0</v>
      </c>
      <c r="SV67" s="556">
        <f t="shared" ca="1" si="316"/>
        <v>0</v>
      </c>
      <c r="SW67" s="556">
        <f t="shared" ca="1" si="317"/>
        <v>0</v>
      </c>
      <c r="SX67" s="556">
        <f t="shared" ca="1" si="317"/>
        <v>0</v>
      </c>
      <c r="SY67" s="556">
        <f t="shared" ca="1" si="317"/>
        <v>0</v>
      </c>
      <c r="SZ67" s="556">
        <f t="shared" ca="1" si="317"/>
        <v>0</v>
      </c>
      <c r="TA67" s="556">
        <f t="shared" ca="1" si="317"/>
        <v>0</v>
      </c>
      <c r="TB67" s="556">
        <f t="shared" ca="1" si="317"/>
        <v>0</v>
      </c>
      <c r="TC67" s="556">
        <f t="shared" ca="1" si="317"/>
        <v>0</v>
      </c>
      <c r="TD67" s="556">
        <f t="shared" ca="1" si="317"/>
        <v>0</v>
      </c>
      <c r="TE67" s="556">
        <f t="shared" ca="1" si="317"/>
        <v>0</v>
      </c>
      <c r="TF67" s="556">
        <f t="shared" ca="1" si="317"/>
        <v>0</v>
      </c>
      <c r="TG67" s="556">
        <f t="shared" ca="1" si="318"/>
        <v>0</v>
      </c>
      <c r="TH67" s="556">
        <f t="shared" ca="1" si="318"/>
        <v>0</v>
      </c>
      <c r="TI67" s="556">
        <f t="shared" ca="1" si="318"/>
        <v>0</v>
      </c>
      <c r="TJ67" s="556">
        <f t="shared" ca="1" si="318"/>
        <v>0</v>
      </c>
      <c r="TK67" s="556">
        <f t="shared" ca="1" si="318"/>
        <v>0</v>
      </c>
      <c r="TL67" s="556">
        <f t="shared" ca="1" si="318"/>
        <v>0</v>
      </c>
      <c r="TM67" s="556">
        <f t="shared" ca="1" si="318"/>
        <v>0</v>
      </c>
      <c r="TN67" s="556">
        <f t="shared" ca="1" si="318"/>
        <v>0</v>
      </c>
      <c r="TO67" s="556">
        <f t="shared" ca="1" si="318"/>
        <v>0</v>
      </c>
      <c r="TP67" s="556">
        <f t="shared" ca="1" si="318"/>
        <v>0</v>
      </c>
      <c r="TQ67" s="556">
        <f t="shared" ca="1" si="319"/>
        <v>0</v>
      </c>
      <c r="TR67" s="556">
        <f t="shared" ca="1" si="319"/>
        <v>0</v>
      </c>
      <c r="TS67" s="556">
        <f t="shared" ca="1" si="319"/>
        <v>0</v>
      </c>
      <c r="TT67" s="556">
        <f t="shared" ca="1" si="319"/>
        <v>0</v>
      </c>
      <c r="TU67" s="556">
        <f t="shared" ca="1" si="319"/>
        <v>0</v>
      </c>
      <c r="TV67" s="556">
        <f t="shared" ca="1" si="319"/>
        <v>0</v>
      </c>
      <c r="TW67" s="556">
        <f t="shared" ca="1" si="319"/>
        <v>0</v>
      </c>
      <c r="TX67" s="556">
        <f t="shared" ca="1" si="319"/>
        <v>0</v>
      </c>
      <c r="TY67" s="556">
        <f t="shared" ca="1" si="319"/>
        <v>0</v>
      </c>
      <c r="TZ67" s="556">
        <f t="shared" ca="1" si="319"/>
        <v>0</v>
      </c>
      <c r="UA67" s="556">
        <f t="shared" ca="1" si="320"/>
        <v>0</v>
      </c>
      <c r="UB67" s="556">
        <f t="shared" ca="1" si="320"/>
        <v>0</v>
      </c>
      <c r="UC67" s="556">
        <f t="shared" ca="1" si="320"/>
        <v>0</v>
      </c>
      <c r="UD67" s="556">
        <f t="shared" ca="1" si="320"/>
        <v>0</v>
      </c>
      <c r="UE67" s="556">
        <f t="shared" ca="1" si="320"/>
        <v>0</v>
      </c>
      <c r="UF67" s="556">
        <f t="shared" ca="1" si="320"/>
        <v>0</v>
      </c>
      <c r="UG67" s="556">
        <f t="shared" ca="1" si="320"/>
        <v>0</v>
      </c>
      <c r="UH67" s="556">
        <f t="shared" ca="1" si="320"/>
        <v>0</v>
      </c>
      <c r="UI67" s="556">
        <f t="shared" ca="1" si="320"/>
        <v>0</v>
      </c>
      <c r="UJ67" s="556">
        <f t="shared" ca="1" si="320"/>
        <v>0</v>
      </c>
      <c r="UK67" s="556">
        <f t="shared" ca="1" si="321"/>
        <v>0</v>
      </c>
      <c r="UL67" s="556">
        <f t="shared" ca="1" si="321"/>
        <v>0</v>
      </c>
      <c r="UM67" s="556">
        <f t="shared" ca="1" si="321"/>
        <v>0</v>
      </c>
      <c r="UN67" s="556">
        <f t="shared" ca="1" si="321"/>
        <v>0</v>
      </c>
      <c r="UO67" s="556">
        <f t="shared" ca="1" si="321"/>
        <v>0</v>
      </c>
      <c r="UP67" s="556">
        <f t="shared" ca="1" si="321"/>
        <v>0</v>
      </c>
      <c r="UQ67" s="556">
        <f t="shared" ca="1" si="321"/>
        <v>0</v>
      </c>
      <c r="UR67" s="556">
        <f t="shared" ca="1" si="321"/>
        <v>0</v>
      </c>
      <c r="US67" s="556">
        <f t="shared" ca="1" si="321"/>
        <v>0</v>
      </c>
      <c r="UT67" s="556">
        <f t="shared" ca="1" si="321"/>
        <v>0</v>
      </c>
      <c r="UU67" s="556">
        <f t="shared" ca="1" si="322"/>
        <v>0</v>
      </c>
      <c r="UV67" s="556">
        <f t="shared" ca="1" si="322"/>
        <v>0</v>
      </c>
      <c r="UW67" s="556">
        <f t="shared" ca="1" si="322"/>
        <v>0</v>
      </c>
      <c r="UX67" s="556">
        <f t="shared" ca="1" si="322"/>
        <v>0</v>
      </c>
      <c r="UY67" s="556">
        <f t="shared" ca="1" si="322"/>
        <v>0</v>
      </c>
      <c r="UZ67" s="556">
        <f t="shared" ca="1" si="322"/>
        <v>0</v>
      </c>
      <c r="VA67" s="556">
        <f t="shared" ca="1" si="322"/>
        <v>0</v>
      </c>
      <c r="VB67" s="556">
        <f t="shared" ca="1" si="322"/>
        <v>0</v>
      </c>
      <c r="VC67" s="556">
        <f t="shared" ca="1" si="322"/>
        <v>0</v>
      </c>
      <c r="VD67" s="556">
        <f t="shared" ca="1" si="322"/>
        <v>0</v>
      </c>
      <c r="VE67" s="556">
        <f t="shared" ca="1" si="323"/>
        <v>0</v>
      </c>
      <c r="VF67" s="556">
        <f t="shared" ca="1" si="323"/>
        <v>0</v>
      </c>
      <c r="VG67" s="556">
        <f t="shared" ca="1" si="323"/>
        <v>0</v>
      </c>
      <c r="VH67" s="556">
        <f t="shared" ca="1" si="323"/>
        <v>0</v>
      </c>
      <c r="VI67" s="556">
        <f t="shared" ca="1" si="323"/>
        <v>0</v>
      </c>
      <c r="VJ67" s="556">
        <f t="shared" ca="1" si="323"/>
        <v>0</v>
      </c>
      <c r="VK67" s="556">
        <f t="shared" ca="1" si="323"/>
        <v>0</v>
      </c>
      <c r="VL67" s="556">
        <f t="shared" ca="1" si="323"/>
        <v>0</v>
      </c>
      <c r="VM67" s="556">
        <f t="shared" ca="1" si="323"/>
        <v>0</v>
      </c>
      <c r="VN67" s="556">
        <f t="shared" ca="1" si="323"/>
        <v>0</v>
      </c>
      <c r="VO67" s="556">
        <f t="shared" ca="1" si="324"/>
        <v>0</v>
      </c>
      <c r="VP67" s="556">
        <f t="shared" ca="1" si="324"/>
        <v>0</v>
      </c>
      <c r="VQ67" s="556">
        <f t="shared" ca="1" si="324"/>
        <v>0</v>
      </c>
      <c r="VR67" s="556">
        <f t="shared" ca="1" si="324"/>
        <v>0</v>
      </c>
      <c r="VS67" s="556">
        <f t="shared" ca="1" si="324"/>
        <v>0</v>
      </c>
      <c r="VT67" s="556">
        <f t="shared" ca="1" si="324"/>
        <v>0</v>
      </c>
      <c r="VU67" s="556">
        <f t="shared" ca="1" si="324"/>
        <v>0</v>
      </c>
      <c r="VV67" s="556">
        <f t="shared" ca="1" si="324"/>
        <v>0</v>
      </c>
      <c r="VW67" s="556">
        <f t="shared" ca="1" si="324"/>
        <v>0</v>
      </c>
      <c r="VX67" s="556">
        <f t="shared" ca="1" si="324"/>
        <v>0</v>
      </c>
      <c r="VY67" s="556">
        <f t="shared" ca="1" si="325"/>
        <v>0</v>
      </c>
      <c r="VZ67" s="556">
        <f t="shared" ca="1" si="325"/>
        <v>0</v>
      </c>
      <c r="WA67" s="556">
        <f t="shared" ca="1" si="325"/>
        <v>0</v>
      </c>
      <c r="WB67" s="556">
        <f t="shared" ca="1" si="325"/>
        <v>0</v>
      </c>
      <c r="WC67" s="556">
        <f t="shared" ca="1" si="325"/>
        <v>0</v>
      </c>
      <c r="WD67" s="556">
        <f t="shared" ca="1" si="325"/>
        <v>0</v>
      </c>
      <c r="WE67" s="556">
        <f t="shared" ca="1" si="325"/>
        <v>0</v>
      </c>
      <c r="WF67" s="556">
        <f t="shared" ca="1" si="325"/>
        <v>0</v>
      </c>
      <c r="WG67" s="556">
        <f t="shared" ca="1" si="325"/>
        <v>0</v>
      </c>
      <c r="WH67" s="556">
        <f t="shared" ca="1" si="325"/>
        <v>0</v>
      </c>
      <c r="WI67" s="556">
        <f t="shared" ca="1" si="326"/>
        <v>0</v>
      </c>
      <c r="WJ67" s="556">
        <f t="shared" ca="1" si="326"/>
        <v>0</v>
      </c>
      <c r="WK67" s="556">
        <f t="shared" ca="1" si="326"/>
        <v>0</v>
      </c>
      <c r="WL67" s="556">
        <f t="shared" ca="1" si="326"/>
        <v>0</v>
      </c>
      <c r="WM67" s="556">
        <f t="shared" ca="1" si="326"/>
        <v>0</v>
      </c>
      <c r="WN67" s="556">
        <f t="shared" ca="1" si="326"/>
        <v>0</v>
      </c>
      <c r="WO67" s="556">
        <f t="shared" ca="1" si="326"/>
        <v>0</v>
      </c>
      <c r="WP67" s="556">
        <f t="shared" ca="1" si="326"/>
        <v>0</v>
      </c>
      <c r="WQ67" s="556">
        <f t="shared" ca="1" si="326"/>
        <v>0</v>
      </c>
      <c r="WR67" s="556">
        <f t="shared" ca="1" si="326"/>
        <v>0</v>
      </c>
      <c r="WS67" s="556">
        <f t="shared" ca="1" si="327"/>
        <v>0</v>
      </c>
      <c r="WT67" s="556">
        <f t="shared" ca="1" si="327"/>
        <v>0</v>
      </c>
      <c r="WU67" s="556">
        <f t="shared" ca="1" si="327"/>
        <v>0</v>
      </c>
      <c r="WV67" s="556">
        <f t="shared" ca="1" si="327"/>
        <v>0</v>
      </c>
      <c r="WW67" s="556">
        <f t="shared" ca="1" si="327"/>
        <v>0</v>
      </c>
      <c r="WX67" s="556">
        <f t="shared" ca="1" si="327"/>
        <v>0</v>
      </c>
      <c r="WY67" s="556">
        <f t="shared" ca="1" si="327"/>
        <v>0</v>
      </c>
      <c r="WZ67" s="556">
        <f t="shared" ca="1" si="327"/>
        <v>0</v>
      </c>
      <c r="XA67" s="556">
        <f t="shared" ca="1" si="327"/>
        <v>0</v>
      </c>
      <c r="XB67" s="556">
        <f t="shared" ca="1" si="327"/>
        <v>0</v>
      </c>
      <c r="XC67" s="556">
        <f t="shared" ca="1" si="328"/>
        <v>0</v>
      </c>
      <c r="XD67" s="556">
        <f t="shared" ca="1" si="328"/>
        <v>0</v>
      </c>
      <c r="XE67" s="556">
        <f t="shared" ca="1" si="328"/>
        <v>0</v>
      </c>
      <c r="XF67" s="556">
        <f t="shared" ca="1" si="328"/>
        <v>0</v>
      </c>
      <c r="XG67" s="556">
        <f t="shared" ca="1" si="328"/>
        <v>0</v>
      </c>
      <c r="XH67" s="556">
        <f t="shared" ca="1" si="328"/>
        <v>0</v>
      </c>
      <c r="XI67" s="556">
        <f t="shared" ca="1" si="328"/>
        <v>0</v>
      </c>
      <c r="XJ67" s="556">
        <f t="shared" ca="1" si="328"/>
        <v>0</v>
      </c>
      <c r="XK67" s="556">
        <f t="shared" ca="1" si="328"/>
        <v>0</v>
      </c>
      <c r="XL67" s="556">
        <f t="shared" ca="1" si="328"/>
        <v>0</v>
      </c>
      <c r="XM67" s="556">
        <f t="shared" ca="1" si="329"/>
        <v>0</v>
      </c>
      <c r="XN67" s="556">
        <f t="shared" ca="1" si="329"/>
        <v>0</v>
      </c>
      <c r="XO67" s="556">
        <f t="shared" ca="1" si="329"/>
        <v>0</v>
      </c>
      <c r="XP67" s="556">
        <f t="shared" ca="1" si="329"/>
        <v>0</v>
      </c>
      <c r="XQ67" s="556">
        <f t="shared" ca="1" si="329"/>
        <v>0</v>
      </c>
      <c r="XR67" s="556">
        <f t="shared" ca="1" si="329"/>
        <v>0</v>
      </c>
      <c r="XS67" s="556">
        <f t="shared" ca="1" si="329"/>
        <v>0</v>
      </c>
      <c r="XT67" s="556">
        <f t="shared" ca="1" si="329"/>
        <v>0</v>
      </c>
      <c r="XU67" s="556">
        <f t="shared" ca="1" si="329"/>
        <v>0</v>
      </c>
      <c r="XV67" s="556">
        <f t="shared" ca="1" si="329"/>
        <v>0</v>
      </c>
      <c r="XW67" s="556">
        <f t="shared" ca="1" si="329"/>
        <v>0</v>
      </c>
      <c r="XX67" s="189">
        <f t="shared" ca="1" si="330"/>
        <v>0</v>
      </c>
      <c r="XY67" s="189">
        <f t="shared" ca="1" si="330"/>
        <v>0</v>
      </c>
      <c r="XZ67" s="189">
        <f t="shared" ca="1" si="330"/>
        <v>0</v>
      </c>
      <c r="YA67" s="189">
        <f t="shared" ca="1" si="330"/>
        <v>0</v>
      </c>
      <c r="YB67" s="189">
        <f t="shared" ca="1" si="330"/>
        <v>0</v>
      </c>
      <c r="YC67" s="230">
        <f t="shared" ca="1" si="331"/>
        <v>0</v>
      </c>
      <c r="YD67" s="189">
        <f t="shared" ca="1" si="332"/>
        <v>0</v>
      </c>
      <c r="YE67" s="189">
        <f t="shared" ca="1" si="332"/>
        <v>0</v>
      </c>
      <c r="YF67" s="189">
        <f t="shared" ca="1" si="332"/>
        <v>0</v>
      </c>
      <c r="YG67" s="189">
        <f t="shared" ca="1" si="332"/>
        <v>0</v>
      </c>
      <c r="YH67" s="189">
        <f t="shared" ca="1" si="332"/>
        <v>0</v>
      </c>
      <c r="YI67" s="230">
        <f t="shared" ca="1" si="333"/>
        <v>0</v>
      </c>
      <c r="YJ67" s="231">
        <f t="shared" ca="1" si="334"/>
        <v>0</v>
      </c>
      <c r="YK67" s="231">
        <f t="shared" ca="1" si="334"/>
        <v>0</v>
      </c>
      <c r="YL67" s="231">
        <f t="shared" ca="1" si="334"/>
        <v>0</v>
      </c>
      <c r="YM67" s="231">
        <f t="shared" ca="1" si="334"/>
        <v>0</v>
      </c>
      <c r="YN67" s="544">
        <f t="shared" ca="1" si="335"/>
        <v>0</v>
      </c>
      <c r="YO67" s="231">
        <f t="shared" ca="1" si="336"/>
        <v>0</v>
      </c>
      <c r="YP67" s="231">
        <f t="shared" ca="1" si="336"/>
        <v>0</v>
      </c>
      <c r="YQ67" s="231">
        <f t="shared" ca="1" si="336"/>
        <v>0</v>
      </c>
      <c r="YR67" s="231">
        <f t="shared" ca="1" si="336"/>
        <v>0</v>
      </c>
      <c r="YS67" s="544">
        <f t="shared" ca="1" si="337"/>
        <v>0</v>
      </c>
      <c r="YT67" s="544">
        <f t="shared" ca="1" si="337"/>
        <v>0</v>
      </c>
      <c r="YU67" s="544">
        <f t="shared" ca="1" si="337"/>
        <v>0</v>
      </c>
      <c r="YV67" s="544">
        <f t="shared" ca="1" si="337"/>
        <v>0</v>
      </c>
      <c r="YW67" s="544">
        <f t="shared" ca="1" si="337"/>
        <v>0</v>
      </c>
      <c r="YX67" s="544">
        <f t="shared" ca="1" si="337"/>
        <v>0</v>
      </c>
      <c r="YY67" s="544">
        <f t="shared" ca="1" si="337"/>
        <v>0</v>
      </c>
      <c r="YZ67" s="535" cm="1">
        <f t="array" aca="1" ref="YZ67" ca="1">INDEX(YZ$13:YZ66,$B67+1,1)</f>
        <v>0</v>
      </c>
      <c r="ZA67" s="411">
        <f t="shared" ca="1" si="338"/>
        <v>67</v>
      </c>
      <c r="ZB67" s="18"/>
      <c r="ZC67" s="535" cm="1">
        <f t="array" aca="1" ref="ZC67" ca="1">INDEX(ZC$13:ZC66,$B67+1,1)</f>
        <v>0</v>
      </c>
      <c r="ZD67" s="411">
        <f t="shared" si="339"/>
        <v>0</v>
      </c>
      <c r="ZE67" s="535" cm="1">
        <f t="array" aca="1" ref="ZE67" ca="1">INDEX(ZE$13:ZE66,$B67+1,1)</f>
        <v>0</v>
      </c>
      <c r="ZF67" s="535" t="str" cm="1">
        <f t="array" aca="1" ref="ZF67" ca="1">INDEX(ZF$13:ZF66,$B67+1,1)</f>
        <v>-</v>
      </c>
      <c r="ZG67" s="535" t="str" cm="1">
        <f t="array" aca="1" ref="ZG67" ca="1">INDEX(ZG$13:ZG66,$B67+1,1)</f>
        <v>-</v>
      </c>
      <c r="ZH67" s="535" t="str" cm="1">
        <f t="array" aca="1" ref="ZH67" ca="1">INDEX(ZH$13:ZH66,$B67+1,1)</f>
        <v>-</v>
      </c>
      <c r="ZI67" s="535" t="str" cm="1">
        <f t="array" aca="1" ref="ZI67" ca="1">INDEX(ZI$13:ZI66,$B67+1,1)</f>
        <v>-</v>
      </c>
      <c r="ZJ67" s="535" t="str" cm="1">
        <f t="array" aca="1" ref="ZJ67" ca="1">INDEX(ZJ$13:ZJ66,$B67+1,1)</f>
        <v>-</v>
      </c>
      <c r="ZK67" s="535" t="str" cm="1">
        <f t="array" aca="1" ref="ZK67" ca="1">INDEX(ZK$13:ZK66,$B67+1,1)</f>
        <v>-</v>
      </c>
      <c r="ZL67" s="535" t="str" cm="1">
        <f t="array" aca="1" ref="ZL67" ca="1">INDEX(ZL$13:ZL66,$B67+1,1)</f>
        <v>-</v>
      </c>
      <c r="ZM67" s="535" t="str" cm="1">
        <f t="array" aca="1" ref="ZM67" ca="1">INDEX(ZM$13:ZM66,$B67+1,1)</f>
        <v>-</v>
      </c>
      <c r="ZN67" s="535" t="str" cm="1">
        <f t="array" aca="1" ref="ZN67" ca="1">INDEX(ZN$13:ZN66,$B67+1,1)</f>
        <v>-</v>
      </c>
      <c r="ZO67" s="535" t="str" cm="1">
        <f t="array" aca="1" ref="ZO67" ca="1">INDEX(ZO$13:ZO66,$B67+1,1)</f>
        <v>-</v>
      </c>
      <c r="ZP67" s="535" t="str" cm="1">
        <f t="array" aca="1" ref="ZP67" ca="1">INDEX(ZP$13:ZP66,$B67+1,1)</f>
        <v>-</v>
      </c>
      <c r="ZQ67" s="535" t="str" cm="1">
        <f t="array" aca="1" ref="ZQ67" ca="1">INDEX(ZQ$13:ZQ66,$B67+1,1)</f>
        <v>-</v>
      </c>
      <c r="ZR67" s="535" t="str" cm="1">
        <f t="array" aca="1" ref="ZR67" ca="1">INDEX(ZR$13:ZR66,$B67+1,1)</f>
        <v>-</v>
      </c>
      <c r="ZS67" s="535" t="str" cm="1">
        <f t="array" aca="1" ref="ZS67" ca="1">INDEX(ZS$13:ZS66,$B67+1,1)</f>
        <v>-</v>
      </c>
      <c r="ZT67" s="535" t="str" cm="1">
        <f t="array" aca="1" ref="ZT67" ca="1">INDEX(ZT$13:ZT66,$B67+1,1)</f>
        <v>-</v>
      </c>
      <c r="ZU67" s="535" t="str" cm="1">
        <f t="array" aca="1" ref="ZU67" ca="1">INDEX(ZU$13:ZU66,$B67+1,1)</f>
        <v>-</v>
      </c>
      <c r="ZV67" s="535" t="str" cm="1">
        <f t="array" aca="1" ref="ZV67" ca="1">INDEX(ZV$13:ZV66,$B67+1,1)</f>
        <v>-</v>
      </c>
      <c r="ZW67" s="535" t="str" cm="1">
        <f t="array" aca="1" ref="ZW67" ca="1">INDEX(ZW$13:ZW66,$B67+1,1)</f>
        <v>-</v>
      </c>
      <c r="ZX67" s="18"/>
      <c r="ZY67" s="411" t="b">
        <f t="shared" ca="1" si="340"/>
        <v>0</v>
      </c>
      <c r="ZZ67" s="411" t="str">
        <f t="shared" ca="1" si="341"/>
        <v>-</v>
      </c>
      <c r="AAA67" s="535" t="str" cm="1">
        <f t="array" aca="1" ref="AAA67" ca="1">INDEX(AAA$13:AAA66,$B67+1,1)</f>
        <v>-</v>
      </c>
      <c r="AAB67" s="535" t="str" cm="1">
        <f t="array" aca="1" ref="AAB67" ca="1">INDEX(AAB$13:AAB66,$B67+1,1)</f>
        <v>-</v>
      </c>
      <c r="AAC67" s="535" t="str" cm="1">
        <f t="array" aca="1" ref="AAC67" ca="1">INDEX(AAC$13:AAC66,$B67+1,1)</f>
        <v>-</v>
      </c>
      <c r="AAD67" s="545" cm="1">
        <f t="array" aca="1" ref="AAD67" ca="1">INDEX(i.AgeJ,$AD67,1)</f>
        <v>35</v>
      </c>
      <c r="AAE67" s="535" t="str" cm="1">
        <f t="array" aca="1" ref="AAE67" ca="1">INDEX(AAE$13:AAE66,$B67+1,1)</f>
        <v>-</v>
      </c>
      <c r="AAF67" s="411" t="str">
        <f t="shared" ca="1" si="342"/>
        <v>-</v>
      </c>
      <c r="AAG67" s="411" t="str">
        <f t="shared" ca="1" si="342"/>
        <v>-</v>
      </c>
      <c r="AAH67" s="535" t="str" cm="1">
        <f t="array" aca="1" ref="AAH67" ca="1">INDEX(AAH$13:AAH66,$B67+1,1)</f>
        <v>-</v>
      </c>
      <c r="AAI67" s="535" t="str" cm="1">
        <f t="array" aca="1" ref="AAI67" ca="1">INDEX(AAI$13:AAI66,$B67+1,1)</f>
        <v>-</v>
      </c>
      <c r="AAJ67" s="535" t="str" cm="1">
        <f t="array" aca="1" ref="AAJ67" ca="1">INDEX(AAJ$13:AAJ66,$B67+1,1)</f>
        <v>-</v>
      </c>
      <c r="AAK67" s="535" t="str" cm="1">
        <f t="array" aca="1" ref="AAK67" ca="1">INDEX(AAK$13:AAK66,$B67+1,1)</f>
        <v>-</v>
      </c>
      <c r="AAL67" s="535" t="str" cm="1">
        <f t="array" aca="1" ref="AAL67" ca="1">INDEX(AAL$13:AAL66,$B67+1,1)</f>
        <v>-</v>
      </c>
      <c r="AAM67" s="535" t="b" cm="1">
        <f t="array" aca="1" ref="AAM67" ca="1">INDEX(AAM$13:AAM66,$B67+1,1)</f>
        <v>1</v>
      </c>
      <c r="AAN67" s="535" t="str" cm="1">
        <f t="array" aca="1" ref="AAN67" ca="1">INDEX(AAN$13:AAN66,$B67+1,1)</f>
        <v>-</v>
      </c>
      <c r="AAO67" s="535" cm="1">
        <f t="array" aca="1" ref="AAO67" ca="1">INDEX(AAO$13:AAO66,$B67+1,1)</f>
        <v>0</v>
      </c>
      <c r="AAP67" s="535" cm="1">
        <f t="array" aca="1" ref="AAP67" ca="1">INDEX(AAP$13:AAP66,$B67+1,1)</f>
        <v>0</v>
      </c>
      <c r="AAQ67" s="535" cm="1">
        <f t="array" aca="1" ref="AAQ67" ca="1">INDEX(AAQ$13:AAQ66,$B67+1,1)</f>
        <v>0</v>
      </c>
      <c r="AAR67" s="18"/>
      <c r="AAS67" s="411">
        <f t="shared" si="343"/>
        <v>50</v>
      </c>
      <c r="AAT67" s="411">
        <f t="shared" si="343"/>
        <v>50</v>
      </c>
      <c r="AAU67" s="411">
        <f t="shared" si="343"/>
        <v>50</v>
      </c>
      <c r="AAV67" s="411">
        <f t="shared" si="343"/>
        <v>50</v>
      </c>
      <c r="AAW67" s="535" cm="1">
        <f t="array" aca="1" ref="AAW67" ca="1">INDEX(AAW$13:AAW66,$B67+1,1)</f>
        <v>1</v>
      </c>
      <c r="AAX67" s="535" cm="1">
        <f t="array" aca="1" ref="AAX67" ca="1">INDEX(AAX$13:AAX66,$B67+1,1)</f>
        <v>1</v>
      </c>
      <c r="AAY67" s="535" cm="1">
        <f t="array" aca="1" ref="AAY67" ca="1">INDEX(AAY$13:AAY66,$B67+1,1)</f>
        <v>1</v>
      </c>
      <c r="AAZ67" s="535" cm="1">
        <f t="array" aca="1" ref="AAZ67" ca="1">INDEX(AAZ$13:AAZ66,$B67+1,1)</f>
        <v>1</v>
      </c>
      <c r="ABA67" s="535" t="str" cm="1">
        <f t="array" aca="1" ref="ABA67" ca="1">INDEX(ABA$13:ABA66,$B67+1,1)</f>
        <v>-</v>
      </c>
      <c r="ABB67" s="535" t="str" cm="1">
        <f t="array" aca="1" ref="ABB67" ca="1">INDEX(ABB$13:ABB66,$B67+1,1)</f>
        <v>-</v>
      </c>
      <c r="ABC67" s="535" t="str" cm="1">
        <f t="array" aca="1" ref="ABC67" ca="1">INDEX(ABC$13:ABC66,$B67+1,1)</f>
        <v>-</v>
      </c>
      <c r="ABD67" s="535" t="str" cm="1">
        <f t="array" aca="1" ref="ABD67" ca="1">INDEX(ABD$13:ABD66,$B67+1,1)</f>
        <v>-</v>
      </c>
      <c r="ABE67" s="535" t="str" cm="1">
        <f t="array" aca="1" ref="ABE67" ca="1">INDEX(ABE$13:ABE66,$B67+1,1)</f>
        <v>-</v>
      </c>
      <c r="ABF67" s="535" t="str" cm="1">
        <f t="array" aca="1" ref="ABF67" ca="1">INDEX(ABF$13:ABF66,$B67+1,1)</f>
        <v>-</v>
      </c>
      <c r="ABG67" s="535" t="str" cm="1">
        <f t="array" aca="1" ref="ABG67" ca="1">INDEX(ABG$13:ABG66,$B67+1,1)</f>
        <v>-</v>
      </c>
      <c r="ABH67" s="18"/>
      <c r="ABI67" s="535" t="str" cm="1">
        <f t="array" aca="1" ref="ABI67" ca="1">INDEX(ABI$13:ABI66,$B67+1,1)</f>
        <v>-</v>
      </c>
      <c r="ABJ67" s="411">
        <f t="shared" ca="1" si="344"/>
        <v>1</v>
      </c>
      <c r="ABK67" s="18"/>
      <c r="ABL67" s="535" t="str" cm="1">
        <f t="array" aca="1" ref="ABL67" ca="1">INDEX(ABL$13:ABL66,$B67+1,1)</f>
        <v>-</v>
      </c>
      <c r="ABM67" s="535" t="str" cm="1">
        <f t="array" aca="1" ref="ABM67" ca="1">INDEX(ABM$13:ABM66,$B67+1,1)</f>
        <v>-</v>
      </c>
      <c r="ABN67" s="535" t="str" cm="1">
        <f t="array" aca="1" ref="ABN67" ca="1">INDEX(ABN$13:ABN66,$B67+1,1)</f>
        <v>-</v>
      </c>
      <c r="ABO67" s="535" t="str" cm="1">
        <f t="array" aca="1" ref="ABO67" ca="1">INDEX(ABO$13:ABO66,$B67+1,1)</f>
        <v>-</v>
      </c>
      <c r="ABP67" s="535" t="str" cm="1">
        <f t="array" aca="1" ref="ABP67" ca="1">INDEX(ABP$13:ABP66,$B67+1,1)</f>
        <v>-</v>
      </c>
      <c r="ABQ67" s="535" t="str" cm="1">
        <f t="array" aca="1" ref="ABQ67" ca="1">INDEX(ABQ$13:ABQ66,$B67+1,1)</f>
        <v>-</v>
      </c>
      <c r="ABR67" s="535" t="str" cm="1">
        <f t="array" aca="1" ref="ABR67" ca="1">INDEX(ABR$13:ABR66,$B67+1,1)</f>
        <v>-</v>
      </c>
      <c r="ABS67" s="535" t="str" cm="1">
        <f t="array" aca="1" ref="ABS67" ca="1">INDEX(ABS$13:ABS66,$B67+1,1)</f>
        <v>-</v>
      </c>
      <c r="ABT67" s="535" t="str" cm="1">
        <f t="array" aca="1" ref="ABT67" ca="1">INDEX(ABT$13:ABT66,$B67+1,1)</f>
        <v>-</v>
      </c>
      <c r="ABU67" s="543">
        <f t="shared" ca="1" si="345"/>
        <v>669</v>
      </c>
      <c r="ABV67" s="543">
        <f t="shared" ca="1" si="345"/>
        <v>703</v>
      </c>
      <c r="ABW67" s="543">
        <f t="shared" ca="1" si="345"/>
        <v>738</v>
      </c>
      <c r="ABX67" s="459">
        <f t="shared" ca="1" si="346"/>
        <v>504</v>
      </c>
      <c r="ABY67" s="459">
        <f t="shared" ca="1" si="346"/>
        <v>539</v>
      </c>
      <c r="ABZ67" s="459">
        <f t="shared" ca="1" si="346"/>
        <v>574</v>
      </c>
      <c r="ACA67" s="459">
        <f t="shared" ca="1" si="347"/>
        <v>420</v>
      </c>
      <c r="ACB67" s="459">
        <f t="shared" ca="1" si="347"/>
        <v>455</v>
      </c>
      <c r="ACC67" s="459">
        <f t="shared" ca="1" si="347"/>
        <v>490</v>
      </c>
      <c r="ACD67" s="535" t="str" cm="1">
        <f t="array" aca="1" ref="ACD67" ca="1">INDEX(ACD$13:ACD66,$B67+1,1)</f>
        <v>-</v>
      </c>
      <c r="ACE67" s="535" t="str" cm="1">
        <f t="array" aca="1" ref="ACE67" ca="1">INDEX(ACE$13:ACE66,$B67+1,1)</f>
        <v>-</v>
      </c>
      <c r="ACF67" s="535" t="str" cm="1">
        <f t="array" aca="1" ref="ACF67" ca="1">INDEX(ACF$13:ACF66,$B67+1,1)</f>
        <v>-</v>
      </c>
      <c r="ACG67" s="535" t="str" cm="1">
        <f t="array" aca="1" ref="ACG67" ca="1">INDEX(ACG$13:ACG66,$B67+1,1)</f>
        <v>-</v>
      </c>
      <c r="ACH67" s="535" t="str" cm="1">
        <f t="array" aca="1" ref="ACH67" ca="1">INDEX(ACH$13:ACH66,$B67+1,1)</f>
        <v>-</v>
      </c>
      <c r="ACI67" s="535" t="str" cm="1">
        <f t="array" aca="1" ref="ACI67" ca="1">INDEX(ACI$13:ACI66,$B67+1,1)</f>
        <v>-</v>
      </c>
      <c r="ACJ67" s="535" t="str" cm="1">
        <f t="array" aca="1" ref="ACJ67" ca="1">INDEX(ACJ$13:ACJ66,$B67+1,1)</f>
        <v>-</v>
      </c>
      <c r="ACK67" s="535" t="str" cm="1">
        <f t="array" aca="1" ref="ACK67" ca="1">INDEX(ACK$13:ACK66,$B67+1,1)</f>
        <v>-</v>
      </c>
      <c r="ACL67" s="535" t="str" cm="1">
        <f t="array" aca="1" ref="ACL67" ca="1">INDEX(ACL$13:ACL66,$B67+1,1)</f>
        <v>-</v>
      </c>
      <c r="ACM67" s="535" t="str" cm="1">
        <f t="array" aca="1" ref="ACM67" ca="1">INDEX(ACM$13:ACM66,$B67+1,1)</f>
        <v>-</v>
      </c>
      <c r="ACN67" s="535" t="str" cm="1">
        <f t="array" aca="1" ref="ACN67" ca="1">INDEX(ACN$13:ACN66,$B67+1,1)</f>
        <v>-</v>
      </c>
      <c r="ACO67" s="535" t="str" cm="1">
        <f t="array" aca="1" ref="ACO67" ca="1">INDEX(ACO$13:ACO66,$B67+1,1)</f>
        <v>-</v>
      </c>
      <c r="ACP67" s="535" t="str" cm="1">
        <f t="array" aca="1" ref="ACP67" ca="1">INDEX(ACP$13:ACP66,$B67+1,1)</f>
        <v>-</v>
      </c>
      <c r="ACQ67" s="535" t="str" cm="1">
        <f t="array" aca="1" ref="ACQ67" ca="1">INDEX(ACQ$13:ACQ66,$B67+1,1)</f>
        <v>-</v>
      </c>
      <c r="ACR67" s="535" cm="1">
        <f t="array" aca="1" ref="ACR67" ca="1">INDEX(ACR$13:ACR66,$B67+1,1)</f>
        <v>0</v>
      </c>
      <c r="ACS67" s="535" t="str" cm="1">
        <f t="array" aca="1" ref="ACS67" ca="1">INDEX(ACS$13:ACS66,$B67+1,1)</f>
        <v>-</v>
      </c>
      <c r="ACT67" s="535" t="str" cm="1">
        <f t="array" aca="1" ref="ACT67" ca="1">INDEX(ACT$13:ACT66,$B67+1,1)</f>
        <v>-</v>
      </c>
      <c r="ACU67" s="535" t="str" cm="1">
        <f t="array" aca="1" ref="ACU67" ca="1">INDEX(ACU$13:ACU66,$B67+1,1)</f>
        <v>-</v>
      </c>
      <c r="ACV67" s="535" t="str" cm="1">
        <f t="array" aca="1" ref="ACV67" ca="1">INDEX(ACV$13:ACV66,$B67+1,1)</f>
        <v>-</v>
      </c>
      <c r="ACW67" s="535" t="str" cm="1">
        <f t="array" aca="1" ref="ACW67" ca="1">INDEX(ACW$13:ACW66,$B67+1,1)</f>
        <v>-</v>
      </c>
      <c r="ACX67" s="535" cm="1">
        <f t="array" aca="1" ref="ACX67" ca="1">INDEX(ACX$13:ACX66,$B67+1,1)</f>
        <v>0</v>
      </c>
      <c r="ACY67" s="535" t="str" cm="1">
        <f t="array" aca="1" ref="ACY67" ca="1">INDEX(ACY$13:ACY66,$B67+1,1)</f>
        <v>-</v>
      </c>
      <c r="ACZ67" s="535" t="str" cm="1">
        <f t="array" aca="1" ref="ACZ67" ca="1">INDEX(ACZ$13:ACZ66,$B67+1,1)</f>
        <v>-</v>
      </c>
      <c r="ADA67" s="535" t="str" cm="1">
        <f t="array" aca="1" ref="ADA67" ca="1">INDEX(ADA$13:ADA66,$B67+1,1)</f>
        <v>-</v>
      </c>
      <c r="ADB67" s="535" cm="1">
        <f t="array" aca="1" ref="ADB67" ca="1">INDEX(ADB$13:ADB66,$B67+1,1)</f>
        <v>1</v>
      </c>
      <c r="ADC67" s="535" cm="1">
        <f t="array" aca="1" ref="ADC67" ca="1">INDEX(ADC$13:ADC66,$B67+1,1)</f>
        <v>1</v>
      </c>
      <c r="ADD67" s="535" t="str" cm="1">
        <f t="array" aca="1" ref="ADD67" ca="1">INDEX(ADD$13:ADD66,$B67+1,1)</f>
        <v>-</v>
      </c>
      <c r="ADE67" s="535" t="str" cm="1">
        <f t="array" aca="1" ref="ADE67" ca="1">INDEX(ADE$13:ADE66,$B67+1,1)</f>
        <v>-</v>
      </c>
      <c r="ADF67" s="535" t="str" cm="1">
        <f t="array" aca="1" ref="ADF67" ca="1">INDEX(ADF$13:ADF66,$B67+1,1)</f>
        <v>-</v>
      </c>
      <c r="ADG67" s="535" t="str" cm="1">
        <f t="array" aca="1" ref="ADG67" ca="1">INDEX(ADG$13:ADG66,$B67+1,1)</f>
        <v>-</v>
      </c>
      <c r="ADH67" s="535" t="str" cm="1">
        <f t="array" aca="1" ref="ADH67" ca="1">INDEX(ADH$13:ADH66,$B67+1,1)</f>
        <v>-</v>
      </c>
      <c r="ADI67" s="535" t="str" cm="1">
        <f t="array" aca="1" ref="ADI67" ca="1">INDEX(ADI$13:ADI66,$B67+1,1)</f>
        <v>-</v>
      </c>
      <c r="ADJ67" s="535" t="str" cm="1">
        <f t="array" aca="1" ref="ADJ67" ca="1">INDEX(ADJ$13:ADJ66,$B67+1,1)</f>
        <v>-</v>
      </c>
      <c r="ADK67" s="535" t="str" cm="1">
        <f t="array" aca="1" ref="ADK67" ca="1">INDEX(ADK$13:ADK66,$B67+1,1)</f>
        <v>-</v>
      </c>
      <c r="ADL67" s="535" t="str" cm="1">
        <f t="array" aca="1" ref="ADL67" ca="1">INDEX(ADL$13:ADL66,$B67+1,1)</f>
        <v>-</v>
      </c>
      <c r="ADM67" s="535" t="str" cm="1">
        <f t="array" aca="1" ref="ADM67" ca="1">INDEX(ADM$13:ADM66,$B67+1,1)</f>
        <v>-</v>
      </c>
      <c r="ADN67" s="535" t="str" cm="1">
        <f t="array" aca="1" ref="ADN67" ca="1">INDEX(ADN$13:ADN66,$B67+1,1)</f>
        <v>-</v>
      </c>
      <c r="ADO67" s="535" t="str" cm="1">
        <f t="array" aca="1" ref="ADO67" ca="1">INDEX(ADO$13:ADO66,$B67+1,1)</f>
        <v>-</v>
      </c>
      <c r="ADP67" s="535" t="str" cm="1">
        <f t="array" aca="1" ref="ADP67" ca="1">INDEX(ADP$13:ADP66,$B67+1,1)</f>
        <v>-</v>
      </c>
      <c r="ADQ67" s="18"/>
      <c r="ADR67" s="545" t="str">
        <f t="shared" ca="1" si="348"/>
        <v>-</v>
      </c>
      <c r="ADS67" s="545" t="str">
        <f t="shared" ca="1" si="348"/>
        <v>-</v>
      </c>
      <c r="ADT67" s="545" t="str">
        <f t="shared" ca="1" si="348"/>
        <v>-</v>
      </c>
      <c r="ADU67" s="545" t="str">
        <f t="shared" ca="1" si="348"/>
        <v>-</v>
      </c>
      <c r="ADV67" s="545" t="str">
        <f t="shared" ca="1" si="348"/>
        <v>-</v>
      </c>
      <c r="ADW67" s="545" t="str">
        <f t="shared" ca="1" si="348"/>
        <v>-</v>
      </c>
      <c r="ADX67" s="545" t="str">
        <f t="shared" ca="1" si="348"/>
        <v>-</v>
      </c>
      <c r="ADY67" s="545" t="str">
        <f t="shared" ca="1" si="348"/>
        <v>-</v>
      </c>
      <c r="ADZ67" s="545" t="b">
        <f t="shared" ca="1" si="348"/>
        <v>1</v>
      </c>
      <c r="AEA67" s="545" t="str">
        <f t="shared" ca="1" si="348"/>
        <v>-</v>
      </c>
      <c r="AEB67" s="545" t="str">
        <f t="shared" ca="1" si="349"/>
        <v>-</v>
      </c>
      <c r="AEC67" s="545" t="str">
        <f t="shared" ca="1" si="349"/>
        <v>-</v>
      </c>
      <c r="AED67" s="545" t="str">
        <f t="shared" ca="1" si="349"/>
        <v>-</v>
      </c>
      <c r="AEE67" s="545" t="str">
        <f t="shared" ca="1" si="349"/>
        <v>-</v>
      </c>
      <c r="AEF67" s="545" t="str">
        <f t="shared" ca="1" si="349"/>
        <v>-</v>
      </c>
      <c r="AEG67" s="545" t="str">
        <f t="shared" ca="1" si="349"/>
        <v>-</v>
      </c>
      <c r="AEH67" s="545" t="str">
        <f t="shared" ca="1" si="349"/>
        <v>-</v>
      </c>
      <c r="AEI67" s="545" t="str">
        <f t="shared" ca="1" si="349"/>
        <v>-</v>
      </c>
      <c r="AEJ67" s="545" t="str">
        <f t="shared" ca="1" si="349"/>
        <v>-</v>
      </c>
      <c r="AEK67" s="545" t="str">
        <f t="shared" ca="1" si="349"/>
        <v>-</v>
      </c>
      <c r="AEL67" s="545" t="str">
        <f t="shared" ca="1" si="350"/>
        <v>-</v>
      </c>
      <c r="AEM67" s="545" t="str">
        <f t="shared" ca="1" si="350"/>
        <v>-</v>
      </c>
      <c r="AEN67" s="545" t="str">
        <f t="shared" ca="1" si="350"/>
        <v>-</v>
      </c>
      <c r="AEO67" s="545" t="str">
        <f t="shared" ca="1" si="350"/>
        <v>-</v>
      </c>
      <c r="AEP67" s="545" t="str">
        <f t="shared" ca="1" si="350"/>
        <v>-</v>
      </c>
      <c r="AEQ67" s="545" t="str">
        <f t="shared" ca="1" si="350"/>
        <v>-</v>
      </c>
      <c r="AER67" s="545" t="b">
        <f t="shared" ca="1" si="350"/>
        <v>1</v>
      </c>
      <c r="AES67" s="545" t="str">
        <f t="shared" ca="1" si="350"/>
        <v>-</v>
      </c>
      <c r="AET67" s="545" t="str">
        <f t="shared" ca="1" si="350"/>
        <v>-</v>
      </c>
      <c r="AEU67" s="545" t="str">
        <f t="shared" ca="1" si="350"/>
        <v>-</v>
      </c>
      <c r="AEV67" s="545" t="str">
        <f t="shared" ca="1" si="351"/>
        <v>-</v>
      </c>
      <c r="AEW67" s="545" t="str">
        <f t="shared" ca="1" si="351"/>
        <v>-</v>
      </c>
      <c r="AEX67" s="545" t="str">
        <f t="shared" ca="1" si="351"/>
        <v>-</v>
      </c>
      <c r="AEY67" s="545" t="str">
        <f t="shared" ca="1" si="351"/>
        <v>-</v>
      </c>
      <c r="AEZ67" s="545" t="str">
        <f t="shared" ca="1" si="351"/>
        <v>-</v>
      </c>
      <c r="AFA67" s="545" t="str">
        <f t="shared" ca="1" si="351"/>
        <v>-</v>
      </c>
      <c r="AFB67" s="545" t="str">
        <f t="shared" ca="1" si="351"/>
        <v>-</v>
      </c>
      <c r="AFC67" s="545" t="str">
        <f t="shared" ca="1" si="351"/>
        <v>-</v>
      </c>
      <c r="AFD67" s="545" t="str">
        <f t="shared" ca="1" si="351"/>
        <v>-</v>
      </c>
      <c r="AFE67" s="545" t="str">
        <f t="shared" ca="1" si="351"/>
        <v>-</v>
      </c>
      <c r="AFF67" s="545" t="str">
        <f t="shared" ca="1" si="352"/>
        <v>-</v>
      </c>
      <c r="AFG67" s="545" t="str">
        <f t="shared" ca="1" si="352"/>
        <v>-</v>
      </c>
      <c r="AFH67" s="545" t="str">
        <f t="shared" ca="1" si="352"/>
        <v>-</v>
      </c>
      <c r="AFI67" s="545" t="str">
        <f t="shared" ca="1" si="352"/>
        <v>-</v>
      </c>
      <c r="AFJ67" s="545" t="b">
        <f t="shared" ca="1" si="352"/>
        <v>1</v>
      </c>
      <c r="AFK67" s="545" t="str">
        <f t="shared" ca="1" si="352"/>
        <v>-</v>
      </c>
      <c r="AFL67" s="545" t="str">
        <f t="shared" ca="1" si="352"/>
        <v>-</v>
      </c>
      <c r="AFM67" s="545" t="str">
        <f t="shared" ca="1" si="352"/>
        <v>-</v>
      </c>
      <c r="AFN67" s="545" t="str">
        <f t="shared" ca="1" si="352"/>
        <v>-</v>
      </c>
      <c r="AFO67" s="545" t="str">
        <f t="shared" ca="1" si="352"/>
        <v>-</v>
      </c>
      <c r="AFP67" s="545" t="str">
        <f t="shared" ca="1" si="353"/>
        <v>-</v>
      </c>
      <c r="AFQ67" s="545" t="str">
        <f t="shared" ca="1" si="353"/>
        <v>-</v>
      </c>
      <c r="AFR67" s="545" t="str">
        <f t="shared" ca="1" si="353"/>
        <v>-</v>
      </c>
      <c r="AFS67" s="545" t="str">
        <f t="shared" ca="1" si="353"/>
        <v>-</v>
      </c>
      <c r="AFT67" s="545" t="str">
        <f t="shared" ca="1" si="353"/>
        <v>-</v>
      </c>
      <c r="AFU67" s="545" t="str">
        <f t="shared" ca="1" si="353"/>
        <v>-</v>
      </c>
      <c r="AFV67" s="545" t="str">
        <f t="shared" ca="1" si="353"/>
        <v>-</v>
      </c>
      <c r="AFW67" s="545" t="str">
        <f t="shared" ca="1" si="353"/>
        <v>-</v>
      </c>
      <c r="AFX67" s="545" t="str">
        <f t="shared" ca="1" si="353"/>
        <v>-</v>
      </c>
      <c r="AFY67" s="545" t="str">
        <f t="shared" ca="1" si="353"/>
        <v>-</v>
      </c>
      <c r="AFZ67" s="545" t="str">
        <f t="shared" ca="1" si="354"/>
        <v>-</v>
      </c>
      <c r="AGA67" s="545" t="str">
        <f t="shared" ca="1" si="354"/>
        <v>-</v>
      </c>
      <c r="AGB67" s="545" t="b">
        <f t="shared" ca="1" si="354"/>
        <v>1</v>
      </c>
      <c r="AGC67" s="545" t="str">
        <f t="shared" ca="1" si="354"/>
        <v>-</v>
      </c>
      <c r="AGD67" s="545" t="str">
        <f t="shared" ca="1" si="354"/>
        <v>-</v>
      </c>
      <c r="AGE67" s="545" t="str">
        <f t="shared" ca="1" si="354"/>
        <v>-</v>
      </c>
      <c r="AGF67" s="545" t="str">
        <f t="shared" ca="1" si="354"/>
        <v>-</v>
      </c>
      <c r="AGG67" s="545" t="str">
        <f t="shared" ca="1" si="354"/>
        <v>-</v>
      </c>
      <c r="AGH67" s="545" t="str">
        <f t="shared" ca="1" si="354"/>
        <v>-</v>
      </c>
      <c r="AGI67" s="545" t="str">
        <f t="shared" ca="1" si="354"/>
        <v>-</v>
      </c>
      <c r="AGJ67" s="545" t="str">
        <f t="shared" ca="1" si="355"/>
        <v>-</v>
      </c>
      <c r="AGK67" s="545" t="str">
        <f t="shared" ca="1" si="355"/>
        <v>-</v>
      </c>
      <c r="AGL67" s="545" t="str">
        <f t="shared" ca="1" si="355"/>
        <v>-</v>
      </c>
      <c r="AGM67" s="545" t="str">
        <f t="shared" ca="1" si="355"/>
        <v>-</v>
      </c>
      <c r="AGN67" s="545" t="str">
        <f t="shared" ca="1" si="355"/>
        <v>-</v>
      </c>
      <c r="AGO67" s="545" t="str">
        <f t="shared" ca="1" si="355"/>
        <v>-</v>
      </c>
      <c r="AGP67" s="545" t="str">
        <f t="shared" ca="1" si="355"/>
        <v>-</v>
      </c>
      <c r="AGQ67" s="545" t="str">
        <f t="shared" ca="1" si="355"/>
        <v>-</v>
      </c>
      <c r="AGR67" s="545" t="str">
        <f t="shared" ca="1" si="355"/>
        <v>-</v>
      </c>
      <c r="AGS67" s="545" t="str">
        <f t="shared" ca="1" si="355"/>
        <v>-</v>
      </c>
      <c r="AGT67" s="545" t="b">
        <f t="shared" ca="1" si="356"/>
        <v>1</v>
      </c>
      <c r="AGU67" s="545" t="str">
        <f t="shared" ca="1" si="356"/>
        <v>-</v>
      </c>
      <c r="AGV67" s="545" t="str">
        <f t="shared" ca="1" si="356"/>
        <v>-</v>
      </c>
      <c r="AGW67" s="545" t="str">
        <f t="shared" ca="1" si="356"/>
        <v>-</v>
      </c>
      <c r="AGX67" s="545" t="str">
        <f t="shared" ca="1" si="356"/>
        <v>-</v>
      </c>
      <c r="AGY67" s="545" t="str">
        <f t="shared" ca="1" si="356"/>
        <v>-</v>
      </c>
      <c r="AGZ67" s="545" t="str">
        <f t="shared" ca="1" si="356"/>
        <v>-</v>
      </c>
      <c r="AHA67" s="545" t="str">
        <f t="shared" ca="1" si="356"/>
        <v>-</v>
      </c>
      <c r="AHB67" s="545" t="str">
        <f t="shared" ca="1" si="356"/>
        <v>-</v>
      </c>
      <c r="AHC67" s="545" t="str">
        <f t="shared" ca="1" si="356"/>
        <v>-</v>
      </c>
      <c r="AHD67" s="535" cm="1">
        <f t="array" aca="1" ref="AHD67" ca="1">INDEX(AHD$13:AHD66,$B67+1,1)</f>
        <v>0</v>
      </c>
      <c r="AHE67" s="483">
        <v>0</v>
      </c>
    </row>
    <row r="68" spans="1:889" outlineLevel="2">
      <c r="A68" s="18">
        <f t="shared" si="241"/>
        <v>55</v>
      </c>
      <c r="B68" s="191">
        <f t="shared" ref="B68:B76" ca="1" si="372">OFFSET(B68,-1,0)</f>
        <v>52</v>
      </c>
      <c r="C68" s="458">
        <f t="shared" si="246"/>
        <v>1000</v>
      </c>
      <c r="D68" s="119" t="str">
        <f t="shared" ca="1" si="247"/>
        <v>GSW</v>
      </c>
      <c r="E68" t="b">
        <v>1</v>
      </c>
      <c r="F68" t="b">
        <v>0</v>
      </c>
      <c r="G68" t="b">
        <f t="shared" si="248"/>
        <v>1</v>
      </c>
      <c r="H68" s="191">
        <f t="shared" ca="1" si="367"/>
        <v>3</v>
      </c>
      <c r="I68" s="535" cm="1">
        <f t="array" aca="1" ref="I68" ca="1">INDEX(I$13:I67,$B68+1,1)</f>
        <v>1</v>
      </c>
      <c r="J68" s="535" cm="1">
        <f t="array" aca="1" ref="J68" ca="1">INDEX(J$13:J67,$B68+1,1)</f>
        <v>0</v>
      </c>
      <c r="K68" s="230">
        <f t="shared" ca="1" si="249"/>
        <v>1</v>
      </c>
      <c r="L68" s="535" cm="1">
        <f t="array" aca="1" ref="L68" ca="1">INDEX(L$13:L67,$B68+1,1)</f>
        <v>2</v>
      </c>
      <c r="M68" s="535" cm="1">
        <f t="array" aca="1" ref="M68" ca="1">INDEX(M$13:M67,$B68+1,1)</f>
        <v>0</v>
      </c>
      <c r="N68" s="230">
        <f t="shared" ca="1" si="250"/>
        <v>1</v>
      </c>
      <c r="O68" s="230">
        <f t="shared" ca="1" si="250"/>
        <v>4</v>
      </c>
      <c r="P68" s="230">
        <f t="shared" ca="1" si="250"/>
        <v>1</v>
      </c>
      <c r="Q68" s="230">
        <f t="shared" ca="1" si="250"/>
        <v>4</v>
      </c>
      <c r="R68" s="230">
        <f t="shared" ca="1" si="250"/>
        <v>4</v>
      </c>
      <c r="S68" s="230">
        <f t="shared" ca="1" si="250"/>
        <v>4</v>
      </c>
      <c r="T68" s="411">
        <f t="shared" ca="1" si="251"/>
        <v>4</v>
      </c>
      <c r="U68" s="411">
        <f t="shared" ca="1" si="251"/>
        <v>3</v>
      </c>
      <c r="V68" s="411">
        <f t="shared" ca="1" si="252"/>
        <v>0</v>
      </c>
      <c r="W68" s="772" t="b">
        <f t="shared" ca="1" si="253"/>
        <v>1</v>
      </c>
      <c r="X68" s="772" t="b">
        <f t="shared" ca="1" si="253"/>
        <v>1</v>
      </c>
      <c r="Y68" s="772" t="b">
        <f t="shared" ca="1" si="253"/>
        <v>1</v>
      </c>
      <c r="Z68" s="791" t="b" cm="1">
        <f t="array" aca="1" ref="Z68" ca="1">INDEX(Z$13:Z67,$B68+1,1)</f>
        <v>0</v>
      </c>
      <c r="AA68" s="411">
        <f t="shared" ca="1" si="254"/>
        <v>3</v>
      </c>
      <c r="AB68" s="411">
        <f t="shared" ca="1" si="255"/>
        <v>3</v>
      </c>
      <c r="AC68" s="230">
        <f t="shared" ca="1" si="256"/>
        <v>3</v>
      </c>
      <c r="AD68" s="230">
        <f t="shared" ca="1" si="256"/>
        <v>4</v>
      </c>
      <c r="AE68" s="230">
        <f t="shared" ca="1" si="256"/>
        <v>3</v>
      </c>
      <c r="AF68" s="230">
        <f t="shared" ca="1" si="256"/>
        <v>3</v>
      </c>
      <c r="AG68" s="230">
        <f t="shared" ca="1" si="256"/>
        <v>3</v>
      </c>
      <c r="AH68" s="230">
        <f t="shared" ca="1" si="256"/>
        <v>3</v>
      </c>
      <c r="AI68" s="230">
        <f t="shared" ca="1" si="256"/>
        <v>3</v>
      </c>
      <c r="AJ68" s="87">
        <f ca="1">INDEX(CHOOSE($N68,DataAutumn!i.AdultDrys,DataWinter!i.AdultDrys,DataSpring!i.AdultDrys),1,$T68)</f>
        <v>3</v>
      </c>
      <c r="AK68" s="230">
        <f t="shared" ca="1" si="257"/>
        <v>2</v>
      </c>
      <c r="AL68" s="535" cm="1">
        <f t="array" aca="1" ref="AL68" ca="1">INDEX(AL$13:AL67,$B68+1,1)</f>
        <v>0</v>
      </c>
      <c r="AM68" s="535" cm="1">
        <f t="array" aca="1" ref="AM68" ca="1">INDEX(AM$13:AM67,$B68+1,1)</f>
        <v>2</v>
      </c>
      <c r="AN68" s="811" t="b" cm="1">
        <f t="array" aca="1" ref="AN68" ca="1">INDEX(AN$13:AN67,$B68+1,1)</f>
        <v>0</v>
      </c>
      <c r="AO68" s="230">
        <f t="shared" ca="1" si="258"/>
        <v>4</v>
      </c>
      <c r="AP68" s="230">
        <f t="shared" ca="1" si="258"/>
        <v>0</v>
      </c>
      <c r="AQ68" s="230">
        <f t="shared" ca="1" si="258"/>
        <v>0</v>
      </c>
      <c r="AR68" s="230">
        <f t="shared" ca="1" si="258"/>
        <v>0</v>
      </c>
      <c r="AS68" s="111"/>
      <c r="AT68" s="111"/>
      <c r="AU68" s="230">
        <f t="shared" ca="1" si="259"/>
        <v>0</v>
      </c>
      <c r="AV68" s="230">
        <f t="shared" ca="1" si="259"/>
        <v>0</v>
      </c>
      <c r="AW68" s="111"/>
      <c r="AX68" s="111"/>
      <c r="AY68" s="111"/>
      <c r="AZ68" s="111"/>
      <c r="BA68" s="111"/>
      <c r="BB68" s="111"/>
      <c r="BC68" s="312" t="str">
        <f t="shared" ca="1" si="260"/>
        <v>TemplateEx 00003 SE GSW Past      Mat      TOLAut Scan2 GFS RR+01% GP170% WP150% MP180% EL075% Age262 FlkSt_Opt_456 LWJ3 LWCJ3 LWCP3 LW2tth3 Emptys_Sell   Mdn0 Adult0 (PT_F33N11L11)</v>
      </c>
      <c r="BD68" s="8" t="str">
        <f ca="1">IF(COUNTIF($BC$13:$BC68,$BC68)=1,"-","Dup")</f>
        <v>-</v>
      </c>
      <c r="BE68" s="18"/>
      <c r="BF68" s="535" t="str" cm="1">
        <f t="array" aca="1" ref="BF68" ca="1">INDEX(BF$13:BF67,$B68+1,1)</f>
        <v>-</v>
      </c>
      <c r="BG68" s="535" t="str" cm="1">
        <f t="array" aca="1" ref="BG68" ca="1">INDEX(BG$13:BG67,$B68+1,1)</f>
        <v>-</v>
      </c>
      <c r="BH68" s="535" t="str" cm="1">
        <f t="array" aca="1" ref="BH68" ca="1">INDEX(BH$13:BH67,$B68+1,1)</f>
        <v>-</v>
      </c>
      <c r="BI68" s="535" t="str" cm="1">
        <f t="array" aca="1" ref="BI68" ca="1">INDEX(BI$13:BI67,$B68+1,1)</f>
        <v>-</v>
      </c>
      <c r="BJ68" s="535" t="str" cm="1">
        <f t="array" aca="1" ref="BJ68" ca="1">INDEX(BJ$13:BJ67,$B68+1,1)</f>
        <v>-</v>
      </c>
      <c r="BK68" s="535" t="str" cm="1">
        <f t="array" aca="1" ref="BK68" ca="1">INDEX(BK$13:BK67,$B68+1,1)</f>
        <v>-</v>
      </c>
      <c r="BL68" s="535" t="str" cm="1">
        <f t="array" aca="1" ref="BL68" ca="1">INDEX(BL$13:BL67,$B68+1,1)</f>
        <v>-</v>
      </c>
      <c r="BM68" s="535" t="str" cm="1">
        <f t="array" aca="1" ref="BM68" ca="1">INDEX(BM$13:BM67,$B68+1,1)</f>
        <v>-</v>
      </c>
      <c r="BN68" s="535" t="str" cm="1">
        <f t="array" aca="1" ref="BN68" ca="1">INDEX(BN$13:BN67,$B68+1,1)</f>
        <v>-</v>
      </c>
      <c r="BO68" s="18"/>
      <c r="BP68" s="411" t="b">
        <f t="shared" ca="1" si="261"/>
        <v>1</v>
      </c>
      <c r="BQ68" s="411" t="str">
        <f t="shared" ca="1" si="261"/>
        <v>-</v>
      </c>
      <c r="BR68" s="411" t="b">
        <f t="shared" ca="1" si="261"/>
        <v>0</v>
      </c>
      <c r="BS68" s="411" t="str">
        <f t="shared" ca="1" si="261"/>
        <v>-</v>
      </c>
      <c r="BT68" s="411" t="str">
        <f t="shared" ca="1" si="261"/>
        <v>-</v>
      </c>
      <c r="BU68" s="411" t="str">
        <f t="shared" ca="1" si="261"/>
        <v>-</v>
      </c>
      <c r="BV68" s="411" t="str">
        <f t="shared" ca="1" si="261"/>
        <v>-</v>
      </c>
      <c r="BW68" s="411" t="str">
        <f t="shared" ca="1" si="261"/>
        <v>-</v>
      </c>
      <c r="BX68" s="411" t="str">
        <f t="shared" ca="1" si="261"/>
        <v>-</v>
      </c>
      <c r="BY68" s="411" t="str">
        <f t="shared" ca="1" si="261"/>
        <v>-</v>
      </c>
      <c r="BZ68" s="411" t="str">
        <f t="shared" ca="1" si="261"/>
        <v>-</v>
      </c>
      <c r="CA68" s="411" t="str">
        <f t="shared" ca="1" si="261"/>
        <v>-</v>
      </c>
      <c r="CB68" s="411" t="b">
        <f t="shared" ca="1" si="261"/>
        <v>0</v>
      </c>
      <c r="CC68" s="87">
        <f t="shared" ca="1" si="261"/>
        <v>0</v>
      </c>
      <c r="CD68" s="535" t="str" cm="1">
        <f t="array" aca="1" ref="CD68" ca="1">INDEX(CD$13:CD67,$B68+1,1)</f>
        <v>-</v>
      </c>
      <c r="CE68" s="535" t="str" cm="1">
        <f t="array" aca="1" ref="CE68" ca="1">INDEX(CE$13:CE67,$B68+1,1)</f>
        <v>-</v>
      </c>
      <c r="CF68" s="535" t="str" cm="1">
        <f t="array" aca="1" ref="CF68" ca="1">INDEX(CF$13:CF67,$B68+1,1)</f>
        <v>-</v>
      </c>
      <c r="CG68" s="535" t="b" cm="1">
        <f t="array" aca="1" ref="CG68" ca="1">INDEX(CG$13:CG67,$B68+1,1)</f>
        <v>1</v>
      </c>
      <c r="CH68" s="535" t="str" cm="1">
        <f t="array" aca="1" ref="CH68" ca="1">INDEX(CH$13:CH67,$B68+1,1)</f>
        <v>-</v>
      </c>
      <c r="CI68" s="535" t="str" cm="1">
        <f t="array" aca="1" ref="CI68" ca="1">INDEX(CI$13:CI67,$B68+1,1)</f>
        <v>-</v>
      </c>
      <c r="CJ68" s="535" t="str" cm="1">
        <f t="array" aca="1" ref="CJ68" ca="1">INDEX(CJ$13:CJ67,$B68+1,1)</f>
        <v>-</v>
      </c>
      <c r="CK68" s="18"/>
      <c r="CL68" s="535" t="str" cm="1">
        <f t="array" aca="1" ref="CL68" ca="1">INDEX(CL$13:CL67,$B68+1,1)</f>
        <v>-</v>
      </c>
      <c r="CM68" s="535" t="str" cm="1">
        <f t="array" aca="1" ref="CM68" ca="1">INDEX(CM$13:CM67,$B68+1,1)</f>
        <v>-</v>
      </c>
      <c r="CN68" s="411">
        <f t="shared" ca="1" si="262"/>
        <v>1</v>
      </c>
      <c r="CO68" s="411">
        <f t="shared" ca="1" si="263"/>
        <v>1</v>
      </c>
      <c r="CP68" s="411">
        <f t="shared" ca="1" si="263"/>
        <v>1</v>
      </c>
      <c r="CQ68" s="535" t="str" cm="1">
        <f t="array" aca="1" ref="CQ68" ca="1">INDEX(CQ$13:CQ67,$B68+1,1)</f>
        <v>-</v>
      </c>
      <c r="CR68" s="535" t="str" cm="1">
        <f t="array" aca="1" ref="CR68" ca="1">INDEX(CR$13:CR67,$B68+1,1)</f>
        <v>-</v>
      </c>
      <c r="CS68" s="535" t="str" cm="1">
        <f t="array" aca="1" ref="CS68" ca="1">INDEX(CS$13:CS67,$B68+1,1)</f>
        <v>-</v>
      </c>
      <c r="CT68" s="535" t="str" cm="1">
        <f t="array" aca="1" ref="CT68" ca="1">INDEX(CT$13:CT67,$B68+1,1)</f>
        <v>-</v>
      </c>
      <c r="CU68" s="411">
        <f t="shared" ca="1" si="264"/>
        <v>1</v>
      </c>
      <c r="CV68" s="411">
        <f t="shared" ca="1" si="265"/>
        <v>1</v>
      </c>
      <c r="CW68" s="411">
        <f t="shared" ca="1" si="265"/>
        <v>1</v>
      </c>
      <c r="CX68" s="535" t="str" cm="1">
        <f t="array" aca="1" ref="CX68" ca="1">INDEX(CX$13:CX67,$B68+1,1)</f>
        <v>-</v>
      </c>
      <c r="CY68" s="535" t="str" cm="1">
        <f t="array" aca="1" ref="CY68" ca="1">INDEX(CY$13:CY67,$B68+1,1)</f>
        <v>-</v>
      </c>
      <c r="CZ68" s="411">
        <f t="shared" ca="1" si="266"/>
        <v>1</v>
      </c>
      <c r="DA68" s="411">
        <f t="shared" ca="1" si="267"/>
        <v>1</v>
      </c>
      <c r="DB68" s="535" t="str" cm="1">
        <f t="array" aca="1" ref="DB68" ca="1">INDEX(DB$13:DB67,$B68+1,1)</f>
        <v>-</v>
      </c>
      <c r="DC68" s="535" t="str" cm="1">
        <f t="array" aca="1" ref="DC68" ca="1">INDEX(DC$13:DC67,$B68+1,1)</f>
        <v>-</v>
      </c>
      <c r="DD68" s="411">
        <f t="shared" ca="1" si="268"/>
        <v>1</v>
      </c>
      <c r="DE68" s="535" t="str" cm="1">
        <f t="array" aca="1" ref="DE68" ca="1">INDEX(DE$13:DE67,$B68+1,1)</f>
        <v>-</v>
      </c>
      <c r="DF68" s="535" t="str" cm="1">
        <f t="array" aca="1" ref="DF68" ca="1">INDEX(DF$13:DF67,$B68+1,1)</f>
        <v>-</v>
      </c>
      <c r="DG68" s="411">
        <f t="shared" ca="1" si="269"/>
        <v>1</v>
      </c>
      <c r="DH68" s="411">
        <f t="shared" ca="1" si="270"/>
        <v>1</v>
      </c>
      <c r="DI68" s="411">
        <f t="shared" ca="1" si="270"/>
        <v>1</v>
      </c>
      <c r="DJ68" s="535" cm="1">
        <f t="array" aca="1" ref="DJ68" ca="1">INDEX(DJ$13:DJ67,$B68+1,1)</f>
        <v>720</v>
      </c>
      <c r="DK68" s="535" cm="1">
        <f t="array" aca="1" ref="DK68" ca="1">INDEX(DK$13:DK67,$B68+1,1)</f>
        <v>720</v>
      </c>
      <c r="DL68" s="18"/>
      <c r="DM68" s="535" t="b" cm="1">
        <f t="array" aca="1" ref="DM68" ca="1">INDEX(DM$13:DM67,$B68+1,1)</f>
        <v>1</v>
      </c>
      <c r="DN68" s="535" t="b" cm="1">
        <f t="array" aca="1" ref="DN68" ca="1">INDEX(DN$13:DN67,$B68+1,1)</f>
        <v>1</v>
      </c>
      <c r="DO68" s="535" t="b" cm="1">
        <f t="array" aca="1" ref="DO68" ca="1">INDEX(DO$13:DO67,$B68+1,1)</f>
        <v>1</v>
      </c>
      <c r="DP68" s="87">
        <f t="shared" ca="1" si="357"/>
        <v>0</v>
      </c>
      <c r="DQ68" s="799" cm="1">
        <f t="array" aca="1" ref="DQ68" ca="1">VALUE(IFERROR(VALUE($K68),0) &amp; _xlfn.SWITCH($CF68,"-",4,$CF68) &amp; $L68 &amp; $T68 &amp; "00" &amp; $N68 &amp; $AK68 &amp; $R68 &amp; _xlfn.SWITCH($AM68,3,1,$AM68) &amp; _xlfn.SWITCH($M68,4,0,$M68) &amp; _xlfn.SWITCH($AD68,6,1,$AD68))</f>
        <v>142400124204</v>
      </c>
      <c r="DR68" s="535" cm="1">
        <f t="array" aca="1" ref="DR68" ca="1">INDEX(DR$13:DR67,$B68+1,1)</f>
        <v>1</v>
      </c>
      <c r="DS68" s="535" cm="1">
        <f t="array" aca="1" ref="DS68" ca="1">INDEX(DS$13:DS67,$B68+1,1)</f>
        <v>1</v>
      </c>
      <c r="DT68" s="411">
        <f t="shared" ca="1" si="271"/>
        <v>7</v>
      </c>
      <c r="DU68" s="411" t="str">
        <f t="shared" ca="1" si="271"/>
        <v>-</v>
      </c>
      <c r="DV68" s="411" t="str">
        <f t="shared" ca="1" si="271"/>
        <v>-</v>
      </c>
      <c r="DW68" s="411" t="str">
        <f t="shared" ca="1" si="271"/>
        <v>-</v>
      </c>
      <c r="DX68" s="411" t="str">
        <f t="shared" ca="1" si="271"/>
        <v>-</v>
      </c>
      <c r="DY68" s="411" t="str">
        <f t="shared" ca="1" si="271"/>
        <v>-</v>
      </c>
      <c r="DZ68" s="411" t="b">
        <f t="shared" ca="1" si="272"/>
        <v>0</v>
      </c>
      <c r="EA68" s="411" t="str">
        <f t="shared" ca="1" si="273"/>
        <v>-</v>
      </c>
      <c r="EB68" s="411" t="str">
        <f t="shared" ca="1" si="273"/>
        <v>-</v>
      </c>
      <c r="EC68" s="411" t="str">
        <f t="shared" ca="1" si="273"/>
        <v>-</v>
      </c>
      <c r="ED68" s="411" t="str">
        <f t="shared" ca="1" si="273"/>
        <v>-</v>
      </c>
      <c r="EE68" s="411" t="str">
        <f t="shared" ca="1" si="273"/>
        <v>-</v>
      </c>
      <c r="EF68" s="411" t="str">
        <f t="shared" ca="1" si="273"/>
        <v>-</v>
      </c>
      <c r="EG68" s="411" t="str">
        <f t="shared" ca="1" si="273"/>
        <v>-</v>
      </c>
      <c r="EH68" s="411" t="str">
        <f t="shared" ca="1" si="273"/>
        <v>-</v>
      </c>
      <c r="EI68" s="411" t="str">
        <f t="shared" ca="1" si="273"/>
        <v>-</v>
      </c>
      <c r="EJ68" s="535" cm="1">
        <f t="array" aca="1" ref="EJ68" ca="1">INDEX(EJ$13:EJ67,$B68+1,1)</f>
        <v>0</v>
      </c>
      <c r="EK68" s="535" cm="1">
        <f t="array" aca="1" ref="EK68" ca="1">INDEX(EK$13:EK67,$B68+1,1)</f>
        <v>999999</v>
      </c>
      <c r="EL68" s="535" cm="1">
        <f t="array" aca="1" ref="EL68" ca="1">INDEX(EL$13:EL67,$B68+1,1)</f>
        <v>999999</v>
      </c>
      <c r="EM68" s="535" cm="1">
        <f t="array" aca="1" ref="EM68" ca="1">INDEX(EM$13:EM67,$B68+1,1)</f>
        <v>999999</v>
      </c>
      <c r="EN68" s="535" cm="1">
        <f t="array" aca="1" ref="EN68" ca="1">INDEX(EN$13:EN67,$B68+1,1)</f>
        <v>999999</v>
      </c>
      <c r="EO68" s="535" cm="1">
        <f t="array" aca="1" ref="EO68" ca="1">INDEX(EO$13:EO67,$B68+1,1)</f>
        <v>999999</v>
      </c>
      <c r="EP68" s="535" cm="1">
        <f t="array" aca="1" ref="EP68" ca="1">INDEX(EP$13:EP67,$B68+1,1)</f>
        <v>999999</v>
      </c>
      <c r="EQ68" s="535" cm="1">
        <f t="array" aca="1" ref="EQ68" ca="1">INDEX(EQ$13:EQ67,$B68+1,1)</f>
        <v>999999</v>
      </c>
      <c r="ER68" s="535" cm="1">
        <f t="array" aca="1" ref="ER68" ca="1">INDEX(ER$13:ER67,$B68+1,1)</f>
        <v>999999</v>
      </c>
      <c r="ES68" s="535" cm="1">
        <f t="array" aca="1" ref="ES68" ca="1">INDEX(ES$13:ES67,$B68+1,1)</f>
        <v>999999</v>
      </c>
      <c r="ET68" s="535" cm="1">
        <f t="array" aca="1" ref="ET68" ca="1">INDEX(ET$13:ET67,$B68+1,1)</f>
        <v>999999</v>
      </c>
      <c r="EU68" s="535" cm="1">
        <f t="array" aca="1" ref="EU68" ca="1">INDEX(EU$13:EU67,$B68+1,1)</f>
        <v>999999</v>
      </c>
      <c r="EV68" s="535" cm="1">
        <f t="array" aca="1" ref="EV68" ca="1">INDEX(EV$13:EV67,$B68+1,1)</f>
        <v>999999</v>
      </c>
      <c r="EW68" s="777">
        <f t="shared" ca="1" si="274"/>
        <v>999999</v>
      </c>
      <c r="EX68" s="777">
        <f t="shared" ca="1" si="274"/>
        <v>999999</v>
      </c>
      <c r="EY68" s="777">
        <f t="shared" ca="1" si="274"/>
        <v>999999</v>
      </c>
      <c r="EZ68" s="795">
        <f t="shared" ca="1" si="358"/>
        <v>999999</v>
      </c>
      <c r="FA68" s="795">
        <f t="shared" ca="1" si="275"/>
        <v>999999</v>
      </c>
      <c r="FB68" s="796">
        <f t="shared" ca="1" si="276"/>
        <v>999999</v>
      </c>
      <c r="FC68" s="797" t="str">
        <f t="shared" ca="1" si="359"/>
        <v>-</v>
      </c>
      <c r="FD68" s="776">
        <f t="shared" ca="1" si="277"/>
        <v>999999</v>
      </c>
      <c r="FE68" s="774">
        <f t="shared" ca="1" si="360"/>
        <v>999999</v>
      </c>
      <c r="FF68" s="775">
        <f t="shared" ca="1" si="361"/>
        <v>999999</v>
      </c>
      <c r="FG68" s="722" cm="1">
        <f t="array" aca="1" ref="FG68" ca="1">INDEX(i.ELMated,$AB68+1,1)</f>
        <v>0.75</v>
      </c>
      <c r="FH68" s="723" cm="1">
        <f t="array" aca="1" ref="FH68" ca="1">INDEX(i.ELMatedEst,$AA68+1,$T68)</f>
        <v>0.75</v>
      </c>
      <c r="FI68" s="535" t="str" cm="1">
        <f t="array" aca="1" ref="FI68" ca="1">INDEX(FI$13:FI67,$B68+1,1)</f>
        <v>-</v>
      </c>
      <c r="FJ68" s="535" t="str" cm="1">
        <f t="array" aca="1" ref="FJ68" ca="1">INDEX(FJ$13:FJ67,$B68+1,1)</f>
        <v>-</v>
      </c>
      <c r="FK68" s="659">
        <f t="shared" ca="1" si="278"/>
        <v>0</v>
      </c>
      <c r="FL68" s="661">
        <f t="shared" ca="1" si="279"/>
        <v>1.2500000000000001E-2</v>
      </c>
      <c r="FM68" s="191">
        <f t="shared" ca="1" si="368"/>
        <v>0.95</v>
      </c>
      <c r="FN68" s="662">
        <f t="shared" ca="1" si="280"/>
        <v>0.03</v>
      </c>
      <c r="FO68" s="662">
        <f ca="1">INDEX(CHOOSE($N68,DataAutumn!i.EL_PropnSold,DataWinter!i.EL_PropnSold,DataSpring!i.EL_PropnSold),$AI68,$T68)*INDEX(i.ELMatedEst,$AB68+1,$T68)*i.dAdultRR_ELPropSold
+INDEX(i.dryman,($AJ68-1)*4+$AI68,FO$7)</f>
        <v>2.2200000000000001E-2</v>
      </c>
      <c r="FP68" s="662">
        <f ca="1">INDEX(CHOOSE($N68,DataAutumn!i.EL_PropnSold,DataWinter!i.EL_PropnSold,DataSpring!i.EL_PropnSold),$AI68,$T68)*INDEX(i.ELMatedEst,$AB68+1,$T68)*i.dAdultRR_ELPropSold
+INDEX(i.dryman,($AJ68-1)*4+$AI68,FP$7)</f>
        <v>8.4699999999999998E-2</v>
      </c>
      <c r="FQ68" s="662">
        <f ca="1">INDEX(CHOOSE($N68,DataAutumn!i.EL_PropnSold,DataWinter!i.EL_PropnSold,DataSpring!i.EL_PropnSold),$AI68,$T68)*INDEX(i.ELMatedEst,$AB68+1,$T68)*i.dAdultRR_ELPropSold
+INDEX(i.dryman,($AJ68-1)*4+$AI68,FQ$7)</f>
        <v>8.4699999999999998E-2</v>
      </c>
      <c r="FR68" s="662">
        <f ca="1">INDEX(CHOOSE($N68,DataAutumn!i.EL_PropnSold,DataWinter!i.EL_PropnSold,DataSpring!i.EL_PropnSold),$AI68,$T68)*INDEX(i.ELMatedEst,$AB68+1,$T68)*i.dAdultRR_ELPropSold
+INDEX(i.dryman,($AJ68-1)*4+$AI68,FR$7)</f>
        <v>8.4699999999999998E-2</v>
      </c>
      <c r="FS68" s="663">
        <f ca="1">INDEX(CHOOSE($N68,DataAutumn!i.EL_PropnSold,DataWinter!i.EL_PropnSold,DataSpring!i.EL_PropnSold),$AI68,$T68)*INDEX(i.ELMatedEst,$AB68+1,$T68)*i.dAdultLSurv_ELPropSold</f>
        <v>-4.8000000000000004E-3</v>
      </c>
      <c r="FT68" s="661" t="b">
        <f t="shared" ca="1" si="281"/>
        <v>1</v>
      </c>
      <c r="FU68" s="661" t="b">
        <f t="shared" ca="1" si="281"/>
        <v>1</v>
      </c>
      <c r="FV68" s="711" t="b">
        <f t="shared" ca="1" si="282"/>
        <v>0</v>
      </c>
      <c r="FW68" s="661" t="b">
        <f t="shared" ca="1" si="281"/>
        <v>0</v>
      </c>
      <c r="FX68" s="663">
        <f t="shared" ca="1" si="283"/>
        <v>0</v>
      </c>
      <c r="FY68" s="664">
        <f t="shared" ca="1" si="284"/>
        <v>0</v>
      </c>
      <c r="FZ68" s="665" t="b">
        <f t="shared" ca="1" si="285"/>
        <v>0</v>
      </c>
      <c r="GA68" s="660" t="b">
        <f t="shared" ca="1" si="286"/>
        <v>1</v>
      </c>
      <c r="GB68" s="411" t="b">
        <f t="shared" ca="1" si="286"/>
        <v>0</v>
      </c>
      <c r="GC68" s="411" t="b">
        <f t="shared" ca="1" si="286"/>
        <v>0</v>
      </c>
      <c r="GD68" s="87">
        <f t="shared" ca="1" si="287"/>
        <v>2</v>
      </c>
      <c r="GE68" s="87">
        <f t="shared" ca="1" si="287"/>
        <v>2</v>
      </c>
      <c r="GF68" s="411">
        <f t="shared" ca="1" si="288"/>
        <v>1.5</v>
      </c>
      <c r="GG68" s="411">
        <f t="shared" ca="1" si="289"/>
        <v>1.8</v>
      </c>
      <c r="GH68" s="411">
        <f t="shared" ca="1" si="289"/>
        <v>1.8</v>
      </c>
      <c r="GI68" s="411">
        <f t="shared" ca="1" si="290"/>
        <v>1.7</v>
      </c>
      <c r="GJ68" s="411">
        <f t="shared" ca="1" si="291"/>
        <v>0.35</v>
      </c>
      <c r="GK68" s="411" t="b">
        <f t="shared" ca="1" si="291"/>
        <v>1</v>
      </c>
      <c r="GL68" s="411" t="b">
        <f t="shared" ca="1" si="291"/>
        <v>0</v>
      </c>
      <c r="GM68" s="411" t="b">
        <f t="shared" ca="1" si="291"/>
        <v>0</v>
      </c>
      <c r="GN68" s="411" t="b">
        <f t="shared" ca="1" si="291"/>
        <v>0</v>
      </c>
      <c r="GO68" s="87">
        <f t="shared" ca="1" si="292"/>
        <v>1</v>
      </c>
      <c r="GP68" s="87">
        <f t="shared" ca="1" si="292"/>
        <v>1</v>
      </c>
      <c r="GQ68" s="87">
        <f t="shared" ca="1" si="292"/>
        <v>1</v>
      </c>
      <c r="GR68" s="87">
        <f t="shared" ca="1" si="292"/>
        <v>1</v>
      </c>
      <c r="GS68" s="87">
        <f t="shared" ca="1" si="292"/>
        <v>1</v>
      </c>
      <c r="GT68" s="87">
        <f t="shared" ca="1" si="292"/>
        <v>1</v>
      </c>
      <c r="GU68" s="87">
        <f t="shared" ca="1" si="292"/>
        <v>1</v>
      </c>
      <c r="GV68" s="87">
        <f t="shared" ca="1" si="292"/>
        <v>1</v>
      </c>
      <c r="GW68" s="411" cm="1">
        <f t="array" aca="1" ref="GW68" ca="1">INDEX(i.dse_type,1,$L68)</f>
        <v>0</v>
      </c>
      <c r="GX68" s="535" t="str" cm="1">
        <f t="array" aca="1" ref="GX68" ca="1">INDEX(GX$13:GX67,$B68+1,1)</f>
        <v>-</v>
      </c>
      <c r="GY68" s="535" t="str" cm="1">
        <f t="array" aca="1" ref="GY68" ca="1">INDEX(GY$13:GY67,$B68+1,1)</f>
        <v>-</v>
      </c>
      <c r="GZ68" s="535" t="str" cm="1">
        <f t="array" aca="1" ref="GZ68" ca="1">INDEX(GZ$13:GZ67,$B68+1,1)</f>
        <v>-</v>
      </c>
      <c r="HA68" s="18"/>
      <c r="HB68" s="816" t="str">
        <f t="shared" ca="1" si="362"/>
        <v>-</v>
      </c>
      <c r="HC68" s="816" t="str">
        <f t="shared" ca="1" si="293"/>
        <v>-</v>
      </c>
      <c r="HD68" s="806" cm="1">
        <f t="array" aca="1" ref="HD68" ca="1">IF($AO68=0,0,INDEX(i.saa_p11,$AO68,HD$6))</f>
        <v>0</v>
      </c>
      <c r="HE68" s="806" cm="1">
        <f t="array" aca="1" ref="HE68" ca="1">IF($AO68=0,0,INDEX(i.saa_p11,$AO68,HE$6))</f>
        <v>0</v>
      </c>
      <c r="HF68" s="806" cm="1">
        <f t="array" aca="1" ref="HF68" ca="1">IF($AO68=0,0,INDEX(i.saa_p11,$AO68,HF$6))</f>
        <v>0</v>
      </c>
      <c r="HG68" s="806" cm="1">
        <f t="array" aca="1" ref="HG68" ca="1">IF($AO68=0,0,INDEX(i.saa_p11,$AO68,HG$6))</f>
        <v>0</v>
      </c>
      <c r="HH68" s="806" cm="1">
        <f t="array" aca="1" ref="HH68" ca="1">IF($AO68=0,0,INDEX(i.saa_p11,$AO68,HH$6))</f>
        <v>0</v>
      </c>
      <c r="HI68" s="806" cm="1">
        <f t="array" aca="1" ref="HI68" ca="1">IF($AO68=0,0,INDEX(i.saa_p11,$AO68,HI$6))</f>
        <v>0</v>
      </c>
      <c r="HJ68" s="806" cm="1">
        <f t="array" aca="1" ref="HJ68" ca="1">IF($AO68=0,0,INDEX(i.saa_p11,$AO68,HJ$6))</f>
        <v>0</v>
      </c>
      <c r="HK68" s="806" cm="1">
        <f t="array" aca="1" ref="HK68" ca="1">IF($AO68=0,0,INDEX(i.saa_p11,$AO68,HK$6))</f>
        <v>0</v>
      </c>
      <c r="HL68" s="806" cm="1">
        <f t="array" aca="1" ref="HL68" ca="1">IF($AO68=0,0,INDEX(i.saa_p11,$AO68,HL$6))</f>
        <v>0</v>
      </c>
      <c r="HM68" s="806" cm="1">
        <f t="array" aca="1" ref="HM68" ca="1">IF($AO68=0,0,INDEX(i.saa_p11,$AO68,HM$6))</f>
        <v>0</v>
      </c>
      <c r="HN68" s="806" cm="1">
        <f t="array" aca="1" ref="HN68" ca="1">IF($AO68=0,0,INDEX(i.saa_p11,$AO68,HN$6))</f>
        <v>0</v>
      </c>
      <c r="HO68" s="806" cm="1">
        <f t="array" aca="1" ref="HO68" ca="1">IF($AO68=0,0,INDEX(i.saa_p11,$AO68,HO$6))</f>
        <v>0</v>
      </c>
      <c r="HP68" s="806" cm="1">
        <f t="array" aca="1" ref="HP68" ca="1">IF($AO68=0,0,INDEX(i.saa_p11,$AO68,HP$6))</f>
        <v>0</v>
      </c>
      <c r="HQ68" s="806" cm="1">
        <f t="array" aca="1" ref="HQ68" ca="1">IF($AO68=0,0,INDEX(i.saa_p11,$AO68,HQ$6))</f>
        <v>0</v>
      </c>
      <c r="HR68" s="806" cm="1">
        <f t="array" aca="1" ref="HR68" ca="1">IF($AO68=0,0,INDEX(i.saa_p11,$AO68,HR$6))</f>
        <v>0</v>
      </c>
      <c r="HS68" s="806" cm="1">
        <f t="array" aca="1" ref="HS68" ca="1">IF($AO68=0,0,INDEX(i.saa_p11,$AO68,HS$6))</f>
        <v>0</v>
      </c>
      <c r="HT68" s="806" cm="1">
        <f t="array" aca="1" ref="HT68" ca="1">IF($AO68=0,0,INDEX(i.saa_p11,$AO68,HT$6))</f>
        <v>0</v>
      </c>
      <c r="HU68" s="806" cm="1">
        <f t="array" aca="1" ref="HU68" ca="1">IF($AO68=0,0,INDEX(i.saa_p11,$AO68,HU$6))</f>
        <v>0</v>
      </c>
      <c r="HV68" s="806" cm="1">
        <f t="array" aca="1" ref="HV68" ca="1">IF($AO68=0,0,INDEX(i.saa_p11,$AO68,HV$6))</f>
        <v>0</v>
      </c>
      <c r="HW68" s="806" cm="1">
        <f t="array" aca="1" ref="HW68" ca="1">IF($AO68=0,0,INDEX(i.saa_p11,$AO68,HW$6))</f>
        <v>0</v>
      </c>
      <c r="HX68" s="806" cm="1">
        <f t="array" aca="1" ref="HX68" ca="1">IF($AO68=0,0,INDEX(i.saa_p11,$AO68,HX$6))</f>
        <v>0</v>
      </c>
      <c r="HY68" s="806" cm="1">
        <f t="array" aca="1" ref="HY68" ca="1">IF($AO68=0,0,INDEX(i.saa_p11,$AO68,HY$6))</f>
        <v>0</v>
      </c>
      <c r="HZ68" s="806" cm="1">
        <f t="array" aca="1" ref="HZ68" ca="1">IF($AO68=0,0,INDEX(i.saa_p11,$AO68,HZ$6))</f>
        <v>0</v>
      </c>
      <c r="IA68" s="806" cm="1">
        <f t="array" aca="1" ref="IA68" ca="1">IF($AO68=0,0,INDEX(i.saa_p11,$AO68,IA$6))</f>
        <v>0</v>
      </c>
      <c r="IB68" s="806" cm="1">
        <f t="array" aca="1" ref="IB68" ca="1">IF($AO68=0,0,INDEX(i.saa_p11,$AO68,IB$6))</f>
        <v>0</v>
      </c>
      <c r="IC68" s="806" cm="1">
        <f t="array" aca="1" ref="IC68" ca="1">IF($AO68=0,0,INDEX(i.saa_p11,$AO68,IC$6))</f>
        <v>0</v>
      </c>
      <c r="ID68" s="806" cm="1">
        <f t="array" aca="1" ref="ID68" ca="1">IF($AO68=0,0,INDEX(i.saa_p11,$AO68,ID$6))</f>
        <v>0</v>
      </c>
      <c r="IE68" s="806" cm="1">
        <f t="array" aca="1" ref="IE68" ca="1">IF($AO68=0,0,INDEX(i.saa_p11,$AO68,IE$6))</f>
        <v>0</v>
      </c>
      <c r="IF68" s="806" cm="1">
        <f t="array" aca="1" ref="IF68" ca="1">IF($AO68=0,0,INDEX(i.saa_p11,$AO68,IF$6))</f>
        <v>0</v>
      </c>
      <c r="IG68" s="806" cm="1">
        <f t="array" aca="1" ref="IG68" ca="1">IF($AO68=0,0,INDEX(i.saa_p11,$AO68,IG$6))</f>
        <v>0</v>
      </c>
      <c r="IH68" s="806" cm="1">
        <f t="array" aca="1" ref="IH68" ca="1">IF($AO68=0,0,INDEX(i.saa_p11,$AO68,IH$6))</f>
        <v>0</v>
      </c>
      <c r="II68" s="806" cm="1">
        <f t="array" aca="1" ref="II68" ca="1">IF($AO68=0,0,INDEX(i.saa_p11,$AO68,II$6))</f>
        <v>0</v>
      </c>
      <c r="IJ68" s="806" cm="1">
        <f t="array" aca="1" ref="IJ68" ca="1">IF($AO68=0,0,INDEX(i.saa_p11,$AO68,IJ$6))</f>
        <v>0</v>
      </c>
      <c r="IK68" s="806" cm="1">
        <f t="array" aca="1" ref="IK68" ca="1">IF($AO68=0,0,INDEX(i.saa_p11,$AO68,IK$6))</f>
        <v>0</v>
      </c>
      <c r="IL68" s="806" cm="1">
        <f t="array" aca="1" ref="IL68" ca="1">IF($AO68=0,0,INDEX(i.saa_p11,$AO68,IL$6))</f>
        <v>0</v>
      </c>
      <c r="IM68" s="806" cm="1">
        <f t="array" aca="1" ref="IM68" ca="1">IF($AO68=0,0,INDEX(i.saa_p11,$AO68,IM$6))</f>
        <v>0</v>
      </c>
      <c r="IN68" s="806" cm="1">
        <f t="array" aca="1" ref="IN68" ca="1">IF($AO68=0,0,INDEX(i.saa_p11,$AO68,IN$6))</f>
        <v>0</v>
      </c>
      <c r="IO68" s="806" cm="1">
        <f t="array" aca="1" ref="IO68" ca="1">IF($AO68=0,0,INDEX(i.saa_p11,$AO68,IO$6))</f>
        <v>0</v>
      </c>
      <c r="IP68" s="806" cm="1">
        <f t="array" aca="1" ref="IP68" ca="1">IF($AO68=0,0,INDEX(i.saa_p11,$AO68,IP$6))</f>
        <v>0</v>
      </c>
      <c r="IQ68" s="806" cm="1">
        <f t="array" aca="1" ref="IQ68" ca="1">IF($AO68=0,0,INDEX(i.saa_p11,$AO68,IQ$6))</f>
        <v>0</v>
      </c>
      <c r="IR68" s="806" cm="1">
        <f t="array" aca="1" ref="IR68" ca="1">IF($AO68=0,0,INDEX(i.saa_p11,$AO68,IR$6))</f>
        <v>0</v>
      </c>
      <c r="IS68" s="806" cm="1">
        <f t="array" aca="1" ref="IS68" ca="1">IF($AO68=0,0,INDEX(i.saa_p11,$AO68,IS$6))</f>
        <v>0</v>
      </c>
      <c r="IT68" s="806" cm="1">
        <f t="array" aca="1" ref="IT68" ca="1">IF($AO68=0,0,INDEX(i.saa_p11,$AO68,IT$6))</f>
        <v>0</v>
      </c>
      <c r="IU68" s="806" cm="1">
        <f t="array" aca="1" ref="IU68" ca="1">IF($AO68=0,0,INDEX(i.saa_p11,$AO68,IU$6))</f>
        <v>0</v>
      </c>
      <c r="IV68" s="806" cm="1">
        <f t="array" aca="1" ref="IV68" ca="1">IF($AO68=0,0,INDEX(i.saa_p11,$AO68,IV$6))</f>
        <v>0</v>
      </c>
      <c r="IW68" s="806" cm="1">
        <f t="array" aca="1" ref="IW68" ca="1">IF($AO68=0,0,INDEX(i.saa_p11,$AO68,IW$6))</f>
        <v>0</v>
      </c>
      <c r="IX68" s="806" cm="1">
        <f t="array" aca="1" ref="IX68" ca="1">IF($AO68=0,0,INDEX(i.saa_p11,$AO68,IX$6))</f>
        <v>0</v>
      </c>
      <c r="IY68" s="806" cm="1">
        <f t="array" aca="1" ref="IY68" ca="1">IF($AO68=0,0,INDEX(i.saa_p11,$AO68,IY$6))</f>
        <v>0</v>
      </c>
      <c r="IZ68" s="806" cm="1">
        <f t="array" aca="1" ref="IZ68" ca="1">IF($AO68=0,0,INDEX(i.saa_p11,$AO68,IZ$6))</f>
        <v>0</v>
      </c>
      <c r="JA68" s="806" cm="1">
        <f t="array" aca="1" ref="JA68" ca="1">IF($AO68=0,0,INDEX(i.saa_p11,$AO68,JA$6))</f>
        <v>0</v>
      </c>
      <c r="JB68" s="806" cm="1">
        <f t="array" aca="1" ref="JB68" ca="1">IF($AO68=0,0,INDEX(i.saa_p11,$AO68,JB$6))</f>
        <v>0</v>
      </c>
      <c r="JC68" s="806" cm="1">
        <f t="array" aca="1" ref="JC68" ca="1">IF($AO68=0,0,INDEX(i.saa_p11,$AO68,JC$6))</f>
        <v>0</v>
      </c>
      <c r="JD68" s="806" cm="1">
        <f t="array" aca="1" ref="JD68" ca="1">IF($AO68=0,0,INDEX(i.saa_p11,$AO68,JD$6))</f>
        <v>0</v>
      </c>
      <c r="JE68" s="806" cm="1">
        <f t="array" aca="1" ref="JE68" ca="1">IF($AO68=0,0,INDEX(i.saa_p11,$AO68,JE$6))</f>
        <v>0</v>
      </c>
      <c r="JF68" s="18"/>
      <c r="JG68" s="535" t="str" cm="1">
        <f t="array" aca="1" ref="JG68" ca="1">INDEX(JG$13:JG67,$B68+1,1)</f>
        <v>-</v>
      </c>
      <c r="JH68" s="535" t="str" cm="1">
        <f t="array" aca="1" ref="JH68" ca="1">INDEX(JH$13:JH67,$B68+1,1)</f>
        <v>-</v>
      </c>
      <c r="JI68" s="535" t="str" cm="1">
        <f t="array" aca="1" ref="JI68" ca="1">INDEX(JI$13:JI67,$B68+1,1)</f>
        <v>-</v>
      </c>
      <c r="JJ68" s="411">
        <f t="shared" ca="1" si="363"/>
        <v>0</v>
      </c>
      <c r="JK68" s="535" t="str" cm="1">
        <f t="array" aca="1" ref="JK68" ca="1">INDEX(JK$13:JK67,$B68+1,1)</f>
        <v>-</v>
      </c>
      <c r="JL68" s="535" cm="1">
        <f t="array" aca="1" ref="JL68" ca="1">INDEX(JL$13:JL67,$B68+1,1)</f>
        <v>1</v>
      </c>
      <c r="JM68" s="535" cm="1">
        <f t="array" aca="1" ref="JM68" ca="1">INDEX(JM$13:JM67,$B68+1,1)</f>
        <v>1</v>
      </c>
      <c r="JN68" s="535" t="str" cm="1">
        <f t="array" aca="1" ref="JN68" ca="1">INDEX(JN$13:JN67,$B68+1,1)</f>
        <v>-</v>
      </c>
      <c r="JO68" s="535" t="str" cm="1">
        <f t="array" aca="1" ref="JO68" ca="1">INDEX(JO$13:JO67,$B68+1,1)</f>
        <v>-</v>
      </c>
      <c r="JP68" s="535" t="str" cm="1">
        <f t="array" aca="1" ref="JP68" ca="1">INDEX(JP$13:JP67,$B68+1,1)</f>
        <v>-</v>
      </c>
      <c r="JQ68" s="535" t="str" cm="1">
        <f t="array" aca="1" ref="JQ68" ca="1">INDEX(JQ$13:JQ67,$B68+1,1)</f>
        <v>-</v>
      </c>
      <c r="JR68" s="535" t="str" cm="1">
        <f t="array" aca="1" ref="JR68" ca="1">INDEX(JR$13:JR67,$B68+1,1)</f>
        <v>-</v>
      </c>
      <c r="JS68" s="535" t="str" cm="1">
        <f t="array" aca="1" ref="JS68" ca="1">INDEX(JS$13:JS67,$B68+1,1)</f>
        <v>-</v>
      </c>
      <c r="JT68" s="535" t="str" cm="1">
        <f t="array" aca="1" ref="JT68" ca="1">INDEX(JT$13:JT67,$B68+1,1)</f>
        <v>-</v>
      </c>
      <c r="JU68" s="535" t="str" cm="1">
        <f t="array" aca="1" ref="JU68" ca="1">INDEX(JU$13:JU67,$B68+1,1)</f>
        <v>-</v>
      </c>
      <c r="JV68" s="535" t="str" cm="1">
        <f t="array" aca="1" ref="JV68" ca="1">INDEX(JV$13:JV67,$B68+1,1)</f>
        <v>-</v>
      </c>
      <c r="JW68" s="535" t="str" cm="1">
        <f t="array" aca="1" ref="JW68" ca="1">INDEX(JW$13:JW67,$B68+1,1)</f>
        <v>-</v>
      </c>
      <c r="JX68" s="535" t="str" cm="1">
        <f t="array" aca="1" ref="JX68" ca="1">INDEX(JX$13:JX67,$B68+1,1)</f>
        <v>-</v>
      </c>
      <c r="JY68" s="535" t="str" cm="1">
        <f t="array" aca="1" ref="JY68" ca="1">INDEX(JY$13:JY67,$B68+1,1)</f>
        <v>-</v>
      </c>
      <c r="JZ68" s="535" t="str" cm="1">
        <f t="array" aca="1" ref="JZ68" ca="1">INDEX(JZ$13:JZ67,$B68+1,1)</f>
        <v>-</v>
      </c>
      <c r="KA68" s="535" t="str" cm="1">
        <f t="array" aca="1" ref="KA68" ca="1">INDEX(KA$13:KA67,$B68+1,1)</f>
        <v>-</v>
      </c>
      <c r="KB68" s="535" t="str" cm="1">
        <f t="array" aca="1" ref="KB68" ca="1">INDEX(KB$13:KB67,$B68+1,1)</f>
        <v>-</v>
      </c>
      <c r="KC68" s="535" t="str" cm="1">
        <f t="array" aca="1" ref="KC68" ca="1">INDEX(KC$13:KC67,$B68+1,1)</f>
        <v>-</v>
      </c>
      <c r="KD68" s="535" t="str" cm="1">
        <f t="array" aca="1" ref="KD68" ca="1">INDEX(KD$13:KD67,$B68+1,1)</f>
        <v>-</v>
      </c>
      <c r="KE68" s="535" t="str" cm="1">
        <f t="array" aca="1" ref="KE68" ca="1">INDEX(KE$13:KE67,$B68+1,1)</f>
        <v>-</v>
      </c>
      <c r="KF68" s="535" t="str" cm="1">
        <f t="array" aca="1" ref="KF68" ca="1">INDEX(KF$13:KF67,$B68+1,1)</f>
        <v>-</v>
      </c>
      <c r="KG68" s="535" t="str" cm="1">
        <f t="array" aca="1" ref="KG68" ca="1">INDEX(KG$13:KG67,$B68+1,1)</f>
        <v>-</v>
      </c>
      <c r="KH68" s="535" t="str" cm="1">
        <f t="array" aca="1" ref="KH68" ca="1">INDEX(KH$13:KH67,$B68+1,1)</f>
        <v>-</v>
      </c>
      <c r="KI68" s="535" cm="1">
        <f t="array" aca="1" ref="KI68" ca="1">INDEX(KI$13:KI67,$B68+1,1)</f>
        <v>0</v>
      </c>
      <c r="KJ68" s="535" t="str" cm="1">
        <f t="array" aca="1" ref="KJ68" ca="1">INDEX(KJ$13:KJ67,$B68+1,1)</f>
        <v>-</v>
      </c>
      <c r="KK68" s="535" cm="1">
        <f t="array" aca="1" ref="KK68" ca="1">INDEX(KK$13:KK67,$B68+1,1)</f>
        <v>1</v>
      </c>
      <c r="KL68" s="722">
        <f t="shared" ca="1" si="294"/>
        <v>0</v>
      </c>
      <c r="KM68" s="722">
        <f t="shared" ca="1" si="294"/>
        <v>0</v>
      </c>
      <c r="KN68" s="722">
        <f t="shared" ca="1" si="294"/>
        <v>0</v>
      </c>
      <c r="KO68" s="722">
        <f t="shared" ca="1" si="295"/>
        <v>0</v>
      </c>
      <c r="KP68" s="722">
        <f t="shared" ca="1" si="295"/>
        <v>0</v>
      </c>
      <c r="KQ68" s="722">
        <f t="shared" ca="1" si="295"/>
        <v>0</v>
      </c>
      <c r="KR68" s="535" cm="1">
        <f t="array" aca="1" ref="KR68" ca="1">INDEX(KR$13:KR67,$B68+1,1)</f>
        <v>0</v>
      </c>
      <c r="KS68" s="722">
        <f t="shared" ca="1" si="296"/>
        <v>1</v>
      </c>
      <c r="KT68" s="722">
        <f t="shared" ca="1" si="296"/>
        <v>0</v>
      </c>
      <c r="KU68" s="722">
        <f t="shared" ca="1" si="296"/>
        <v>0</v>
      </c>
      <c r="KV68" s="722">
        <f t="shared" ca="1" si="296"/>
        <v>0</v>
      </c>
      <c r="KW68" s="535" cm="1">
        <f t="array" aca="1" ref="KW68" ca="1">INDEX(KW$13:KW67,$B68+1,1)</f>
        <v>0</v>
      </c>
      <c r="KX68" s="722">
        <f t="shared" ca="1" si="296"/>
        <v>0</v>
      </c>
      <c r="KY68" s="18"/>
      <c r="KZ68" s="535" t="str" cm="1">
        <f t="array" aca="1" ref="KZ68" ca="1">INDEX(KZ$13:KZ67,$B68+1,1)</f>
        <v>-</v>
      </c>
      <c r="LA68" s="535" t="str" cm="1">
        <f t="array" aca="1" ref="LA68" ca="1">INDEX(LA$13:LA67,$B68+1,1)</f>
        <v>-</v>
      </c>
      <c r="LB68" s="535" t="str" cm="1">
        <f t="array" aca="1" ref="LB68" ca="1">INDEX(LB$13:LB67,$B68+1,1)</f>
        <v>-</v>
      </c>
      <c r="LC68" s="535" t="str" cm="1">
        <f t="array" aca="1" ref="LC68" ca="1">INDEX(LC$13:LC67,$B68+1,1)</f>
        <v>-</v>
      </c>
      <c r="LD68" s="535" t="str" cm="1">
        <f t="array" aca="1" ref="LD68" ca="1">INDEX(LD$13:LD67,$B68+1,1)</f>
        <v>-</v>
      </c>
      <c r="LE68" s="535" t="str" cm="1">
        <f t="array" aca="1" ref="LE68" ca="1">INDEX(LE$13:LE67,$B68+1,1)</f>
        <v>-</v>
      </c>
      <c r="LF68" s="535" t="str" cm="1">
        <f t="array" aca="1" ref="LF68" ca="1">INDEX(LF$13:LF67,$B68+1,1)</f>
        <v>-</v>
      </c>
      <c r="LG68" s="535" t="str" cm="1">
        <f t="array" aca="1" ref="LG68" ca="1">INDEX(LG$13:LG67,$B68+1,1)</f>
        <v>-</v>
      </c>
      <c r="LH68" s="535" t="str" cm="1">
        <f t="array" aca="1" ref="LH68" ca="1">INDEX(LH$13:LH67,$B68+1,1)</f>
        <v>-</v>
      </c>
      <c r="LI68" s="535" t="str" cm="1">
        <f t="array" aca="1" ref="LI68" ca="1">INDEX(LI$13:LI67,$B68+1,1)</f>
        <v>-</v>
      </c>
      <c r="LJ68" s="535" t="str" cm="1">
        <f t="array" aca="1" ref="LJ68" ca="1">INDEX(LJ$13:LJ67,$B68+1,1)</f>
        <v>-</v>
      </c>
      <c r="LK68" s="535" t="str" cm="1">
        <f t="array" aca="1" ref="LK68" ca="1">INDEX(LK$13:LK67,$B68+1,1)</f>
        <v>-</v>
      </c>
      <c r="LL68" s="535" t="str" cm="1">
        <f t="array" aca="1" ref="LL68" ca="1">INDEX(LL$13:LL67,$B68+1,1)</f>
        <v>-</v>
      </c>
      <c r="LM68" s="535" t="str" cm="1">
        <f t="array" aca="1" ref="LM68" ca="1">INDEX(LM$13:LM67,$B68+1,1)</f>
        <v>-</v>
      </c>
      <c r="LN68" s="535" t="str" cm="1">
        <f t="array" aca="1" ref="LN68" ca="1">INDEX(LN$13:LN67,$B68+1,1)</f>
        <v>-</v>
      </c>
      <c r="LO68" s="535" t="str" cm="1">
        <f t="array" aca="1" ref="LO68" ca="1">INDEX(LO$13:LO67,$B68+1,1)</f>
        <v>-</v>
      </c>
      <c r="LP68" s="535" cm="1">
        <f t="array" aca="1" ref="LP68" ca="1">INDEX(LP$13:LP67,$B68+1,1)</f>
        <v>0</v>
      </c>
      <c r="LQ68" s="535" cm="1">
        <f t="array" aca="1" ref="LQ68" ca="1">INDEX(LQ$13:LQ67,$B68+1,1)</f>
        <v>0</v>
      </c>
      <c r="LR68" s="545" cm="1">
        <f t="array" aca="1" ref="LR68" ca="1">IF(AND($N68=LR$10,$AU68&lt;&gt;0),INDEX(i.LTWFeedLevels,$AU68,12),0)</f>
        <v>0</v>
      </c>
      <c r="LS68" s="625" cm="1">
        <f t="array" aca="1" ref="LS68" ca="1">IF(AND($N68=LS$10,$AV68&lt;&gt;0),INDEX(i.LTWFeedLevels,$AV68,12),0)</f>
        <v>0</v>
      </c>
      <c r="LT68" s="457">
        <f t="shared" ref="LT68:LV68" ca="1" si="373">LS68</f>
        <v>0</v>
      </c>
      <c r="LU68" s="457">
        <f t="shared" ca="1" si="373"/>
        <v>0</v>
      </c>
      <c r="LV68" s="457">
        <f t="shared" ca="1" si="373"/>
        <v>0</v>
      </c>
      <c r="LW68" s="545" cm="1">
        <f t="array" aca="1" ref="LW68" ca="1">IF(AND($N68=LW$10,$AU68&lt;&gt;0),INDEX(i.LTWFeedLevels,$AU68,12),0)</f>
        <v>0</v>
      </c>
      <c r="LX68" s="625" cm="1">
        <f t="array" aca="1" ref="LX68" ca="1">IF(AND($N68=LX$10,$AV68&lt;&gt;0),INDEX(i.LTWFeedLevels,$AV68,12),0)</f>
        <v>0</v>
      </c>
      <c r="LY68" s="457">
        <f t="shared" ref="LY68:MA68" ca="1" si="374">LX68</f>
        <v>0</v>
      </c>
      <c r="LZ68" s="457">
        <f t="shared" ca="1" si="374"/>
        <v>0</v>
      </c>
      <c r="MA68" s="457">
        <f t="shared" ca="1" si="374"/>
        <v>0</v>
      </c>
      <c r="MB68" s="545" cm="1">
        <f t="array" aca="1" ref="MB68" ca="1">IF(AND($N68=MB$10,$AU68&lt;&gt;0),INDEX(i.LTWFeedLevels,$AU68,12),0)</f>
        <v>0</v>
      </c>
      <c r="MC68" s="625" cm="1">
        <f t="array" aca="1" ref="MC68" ca="1">IF(AND($N68=MC$10,$AV68&lt;&gt;0),INDEX(i.LTWFeedLevels,$AV68,12),0)</f>
        <v>0</v>
      </c>
      <c r="MD68" s="457">
        <f t="shared" ref="MD68:MF68" ca="1" si="375">MC68</f>
        <v>0</v>
      </c>
      <c r="ME68" s="457">
        <f t="shared" ca="1" si="375"/>
        <v>0</v>
      </c>
      <c r="MF68" s="457">
        <f t="shared" ca="1" si="375"/>
        <v>0</v>
      </c>
      <c r="MG68" s="189">
        <f t="shared" ca="1" si="300"/>
        <v>0</v>
      </c>
      <c r="MH68" s="189">
        <f t="shared" ca="1" si="300"/>
        <v>0</v>
      </c>
      <c r="MI68" s="189">
        <f t="shared" ca="1" si="300"/>
        <v>0</v>
      </c>
      <c r="MJ68" s="189">
        <f t="shared" ca="1" si="300"/>
        <v>0</v>
      </c>
      <c r="MK68" s="189">
        <f t="shared" ca="1" si="300"/>
        <v>0</v>
      </c>
      <c r="ML68" s="189">
        <f t="shared" ca="1" si="300"/>
        <v>0</v>
      </c>
      <c r="MM68" s="189">
        <f t="shared" ca="1" si="300"/>
        <v>0</v>
      </c>
      <c r="MN68" s="189">
        <f t="shared" ca="1" si="300"/>
        <v>0</v>
      </c>
      <c r="MO68" s="189">
        <f t="shared" ca="1" si="300"/>
        <v>0</v>
      </c>
      <c r="MP68" s="189">
        <f t="shared" ca="1" si="300"/>
        <v>0</v>
      </c>
      <c r="MQ68" s="189">
        <f t="shared" ca="1" si="301"/>
        <v>0</v>
      </c>
      <c r="MR68" s="189">
        <f t="shared" ca="1" si="301"/>
        <v>0</v>
      </c>
      <c r="MS68" s="189">
        <f t="shared" ca="1" si="301"/>
        <v>-5</v>
      </c>
      <c r="MT68" s="189">
        <f t="shared" ca="1" si="301"/>
        <v>2</v>
      </c>
      <c r="MU68" s="189">
        <f t="shared" ca="1" si="301"/>
        <v>5</v>
      </c>
      <c r="MV68" s="189">
        <f t="shared" ca="1" si="301"/>
        <v>3</v>
      </c>
      <c r="MW68" s="189">
        <f t="shared" ca="1" si="301"/>
        <v>0</v>
      </c>
      <c r="MX68" s="189">
        <f t="shared" ca="1" si="301"/>
        <v>0</v>
      </c>
      <c r="MY68" s="189">
        <f t="shared" ca="1" si="301"/>
        <v>0</v>
      </c>
      <c r="MZ68" s="189">
        <f t="shared" ca="1" si="301"/>
        <v>0</v>
      </c>
      <c r="NA68" s="189">
        <f t="shared" ca="1" si="302"/>
        <v>0</v>
      </c>
      <c r="NB68" s="189">
        <f t="shared" ca="1" si="302"/>
        <v>0</v>
      </c>
      <c r="NC68" s="189">
        <f t="shared" ca="1" si="302"/>
        <v>0</v>
      </c>
      <c r="ND68" s="189">
        <f t="shared" ca="1" si="302"/>
        <v>0</v>
      </c>
      <c r="NE68" s="189">
        <f t="shared" ca="1" si="302"/>
        <v>0</v>
      </c>
      <c r="NF68" s="189">
        <f t="shared" ca="1" si="302"/>
        <v>0</v>
      </c>
      <c r="NG68" s="189">
        <f t="shared" ca="1" si="302"/>
        <v>0</v>
      </c>
      <c r="NH68" s="189">
        <f t="shared" ca="1" si="302"/>
        <v>0</v>
      </c>
      <c r="NI68" s="189">
        <f t="shared" ca="1" si="302"/>
        <v>0</v>
      </c>
      <c r="NJ68" s="189">
        <f t="shared" ca="1" si="302"/>
        <v>0</v>
      </c>
      <c r="NK68" s="189">
        <f t="shared" ca="1" si="303"/>
        <v>0</v>
      </c>
      <c r="NL68" s="189">
        <f t="shared" ca="1" si="303"/>
        <v>0</v>
      </c>
      <c r="NM68" s="189">
        <f t="shared" ca="1" si="303"/>
        <v>0</v>
      </c>
      <c r="NN68" s="189">
        <f t="shared" ca="1" si="303"/>
        <v>0</v>
      </c>
      <c r="NO68" s="189">
        <f t="shared" ca="1" si="303"/>
        <v>0</v>
      </c>
      <c r="NP68" s="189">
        <f t="shared" ca="1" si="303"/>
        <v>0</v>
      </c>
      <c r="NQ68" s="189">
        <f t="shared" ca="1" si="303"/>
        <v>0</v>
      </c>
      <c r="NR68" s="189">
        <f t="shared" ca="1" si="303"/>
        <v>0</v>
      </c>
      <c r="NS68" s="189">
        <f t="shared" ca="1" si="303"/>
        <v>0</v>
      </c>
      <c r="NT68" s="189">
        <f t="shared" ca="1" si="303"/>
        <v>0</v>
      </c>
      <c r="NU68" s="189">
        <f t="shared" ca="1" si="304"/>
        <v>0</v>
      </c>
      <c r="NV68" s="189">
        <f t="shared" ca="1" si="304"/>
        <v>0</v>
      </c>
      <c r="NW68" s="189">
        <f t="shared" ca="1" si="304"/>
        <v>0</v>
      </c>
      <c r="NX68" s="189">
        <f t="shared" ca="1" si="304"/>
        <v>0</v>
      </c>
      <c r="NY68" s="189">
        <f t="shared" ca="1" si="304"/>
        <v>0</v>
      </c>
      <c r="NZ68" s="189">
        <f t="shared" ca="1" si="304"/>
        <v>0</v>
      </c>
      <c r="OA68" s="189">
        <f t="shared" ca="1" si="304"/>
        <v>0</v>
      </c>
      <c r="OB68" s="189">
        <f t="shared" ca="1" si="304"/>
        <v>0</v>
      </c>
      <c r="OC68" s="189">
        <f t="shared" ca="1" si="304"/>
        <v>0</v>
      </c>
      <c r="OD68" s="189">
        <f t="shared" ca="1" si="304"/>
        <v>0</v>
      </c>
      <c r="OE68" s="189">
        <f t="shared" ca="1" si="305"/>
        <v>0</v>
      </c>
      <c r="OF68" s="189">
        <f t="shared" ca="1" si="305"/>
        <v>0</v>
      </c>
      <c r="OG68" s="189">
        <f t="shared" ca="1" si="305"/>
        <v>0</v>
      </c>
      <c r="OH68" s="189">
        <f t="shared" ca="1" si="305"/>
        <v>0</v>
      </c>
      <c r="OI68" s="189">
        <f t="shared" ca="1" si="305"/>
        <v>0</v>
      </c>
      <c r="OJ68" s="189">
        <f t="shared" ca="1" si="305"/>
        <v>0</v>
      </c>
      <c r="OK68" s="189">
        <f t="shared" ca="1" si="305"/>
        <v>0</v>
      </c>
      <c r="OL68" s="189">
        <f t="shared" ca="1" si="305"/>
        <v>0</v>
      </c>
      <c r="OM68" s="189">
        <f t="shared" ca="1" si="305"/>
        <v>0</v>
      </c>
      <c r="ON68" s="189">
        <f t="shared" ca="1" si="305"/>
        <v>0</v>
      </c>
      <c r="OO68" s="189">
        <f t="shared" ca="1" si="306"/>
        <v>0</v>
      </c>
      <c r="OP68" s="189">
        <f t="shared" ca="1" si="306"/>
        <v>0</v>
      </c>
      <c r="OQ68" s="189">
        <f t="shared" ca="1" si="306"/>
        <v>0</v>
      </c>
      <c r="OR68" s="189">
        <f t="shared" ca="1" si="306"/>
        <v>0</v>
      </c>
      <c r="OS68" s="189">
        <f t="shared" ca="1" si="306"/>
        <v>0</v>
      </c>
      <c r="OT68" s="189">
        <f t="shared" ca="1" si="306"/>
        <v>0</v>
      </c>
      <c r="OU68" s="189">
        <f t="shared" ca="1" si="306"/>
        <v>0</v>
      </c>
      <c r="OV68" s="189">
        <f t="shared" ca="1" si="306"/>
        <v>0</v>
      </c>
      <c r="OW68" s="189">
        <f t="shared" ca="1" si="306"/>
        <v>0</v>
      </c>
      <c r="OX68" s="189">
        <f t="shared" ca="1" si="306"/>
        <v>0</v>
      </c>
      <c r="OY68" s="189">
        <f t="shared" ca="1" si="306"/>
        <v>0</v>
      </c>
      <c r="OZ68" s="189">
        <f t="shared" ca="1" si="306"/>
        <v>0</v>
      </c>
      <c r="PA68" s="556">
        <f t="shared" ca="1" si="307"/>
        <v>0</v>
      </c>
      <c r="PB68" s="556">
        <f t="shared" ca="1" si="307"/>
        <v>0</v>
      </c>
      <c r="PC68" s="556">
        <f t="shared" ca="1" si="307"/>
        <v>0</v>
      </c>
      <c r="PD68" s="556">
        <f t="shared" ca="1" si="307"/>
        <v>0</v>
      </c>
      <c r="PE68" s="556">
        <f t="shared" ca="1" si="307"/>
        <v>0</v>
      </c>
      <c r="PF68" s="556">
        <f t="shared" ca="1" si="307"/>
        <v>0</v>
      </c>
      <c r="PG68" s="556">
        <f t="shared" ca="1" si="307"/>
        <v>0</v>
      </c>
      <c r="PH68" s="556">
        <f t="shared" ca="1" si="307"/>
        <v>0</v>
      </c>
      <c r="PI68" s="556">
        <f t="shared" ca="1" si="307"/>
        <v>0</v>
      </c>
      <c r="PJ68" s="556">
        <f t="shared" ca="1" si="307"/>
        <v>0</v>
      </c>
      <c r="PK68" s="556">
        <f t="shared" ca="1" si="308"/>
        <v>0</v>
      </c>
      <c r="PL68" s="556">
        <f t="shared" ca="1" si="308"/>
        <v>0</v>
      </c>
      <c r="PM68" s="556">
        <f t="shared" ca="1" si="308"/>
        <v>0</v>
      </c>
      <c r="PN68" s="556">
        <f t="shared" ca="1" si="308"/>
        <v>0</v>
      </c>
      <c r="PO68" s="556">
        <f t="shared" ca="1" si="308"/>
        <v>0</v>
      </c>
      <c r="PP68" s="556">
        <f t="shared" ca="1" si="308"/>
        <v>0</v>
      </c>
      <c r="PQ68" s="556">
        <f t="shared" ca="1" si="308"/>
        <v>0</v>
      </c>
      <c r="PR68" s="556">
        <f t="shared" ca="1" si="308"/>
        <v>0</v>
      </c>
      <c r="PS68" s="556">
        <f t="shared" ca="1" si="308"/>
        <v>0</v>
      </c>
      <c r="PT68" s="556">
        <f t="shared" ca="1" si="308"/>
        <v>0</v>
      </c>
      <c r="PU68" s="556">
        <f t="shared" ca="1" si="309"/>
        <v>0</v>
      </c>
      <c r="PV68" s="556">
        <f t="shared" ca="1" si="309"/>
        <v>0</v>
      </c>
      <c r="PW68" s="556">
        <f t="shared" ca="1" si="309"/>
        <v>0</v>
      </c>
      <c r="PX68" s="556">
        <f t="shared" ca="1" si="309"/>
        <v>0</v>
      </c>
      <c r="PY68" s="556">
        <f t="shared" ca="1" si="309"/>
        <v>0</v>
      </c>
      <c r="PZ68" s="556">
        <f t="shared" ca="1" si="309"/>
        <v>0</v>
      </c>
      <c r="QA68" s="556">
        <f t="shared" ca="1" si="309"/>
        <v>0</v>
      </c>
      <c r="QB68" s="556">
        <f t="shared" ca="1" si="309"/>
        <v>0</v>
      </c>
      <c r="QC68" s="556">
        <f t="shared" ca="1" si="309"/>
        <v>0</v>
      </c>
      <c r="QD68" s="556">
        <f t="shared" ca="1" si="309"/>
        <v>0</v>
      </c>
      <c r="QE68" s="556">
        <f t="shared" ca="1" si="310"/>
        <v>0</v>
      </c>
      <c r="QF68" s="556">
        <f t="shared" ca="1" si="310"/>
        <v>0</v>
      </c>
      <c r="QG68" s="556">
        <f t="shared" ca="1" si="310"/>
        <v>0</v>
      </c>
      <c r="QH68" s="556">
        <f t="shared" ca="1" si="310"/>
        <v>0</v>
      </c>
      <c r="QI68" s="556">
        <f t="shared" ca="1" si="310"/>
        <v>0</v>
      </c>
      <c r="QJ68" s="556">
        <f t="shared" ca="1" si="310"/>
        <v>0</v>
      </c>
      <c r="QK68" s="556">
        <f t="shared" ca="1" si="310"/>
        <v>0</v>
      </c>
      <c r="QL68" s="556">
        <f t="shared" ca="1" si="310"/>
        <v>0</v>
      </c>
      <c r="QM68" s="556">
        <f t="shared" ca="1" si="310"/>
        <v>0</v>
      </c>
      <c r="QN68" s="556">
        <f t="shared" ca="1" si="310"/>
        <v>0</v>
      </c>
      <c r="QO68" s="556">
        <f t="shared" ca="1" si="311"/>
        <v>0</v>
      </c>
      <c r="QP68" s="556">
        <f t="shared" ca="1" si="311"/>
        <v>0</v>
      </c>
      <c r="QQ68" s="556">
        <f t="shared" ca="1" si="311"/>
        <v>0</v>
      </c>
      <c r="QR68" s="556">
        <f t="shared" ca="1" si="311"/>
        <v>0</v>
      </c>
      <c r="QS68" s="556">
        <f t="shared" ca="1" si="311"/>
        <v>0</v>
      </c>
      <c r="QT68" s="556">
        <f t="shared" ca="1" si="311"/>
        <v>0</v>
      </c>
      <c r="QU68" s="556">
        <f t="shared" ca="1" si="311"/>
        <v>0</v>
      </c>
      <c r="QV68" s="556">
        <f t="shared" ca="1" si="311"/>
        <v>0</v>
      </c>
      <c r="QW68" s="556">
        <f t="shared" ca="1" si="311"/>
        <v>0</v>
      </c>
      <c r="QX68" s="556">
        <f t="shared" ca="1" si="311"/>
        <v>0</v>
      </c>
      <c r="QY68" s="556">
        <f t="shared" ca="1" si="312"/>
        <v>0</v>
      </c>
      <c r="QZ68" s="556">
        <f t="shared" ca="1" si="312"/>
        <v>0</v>
      </c>
      <c r="RA68" s="556">
        <f t="shared" ca="1" si="312"/>
        <v>0</v>
      </c>
      <c r="RB68" s="556">
        <f t="shared" ca="1" si="312"/>
        <v>0</v>
      </c>
      <c r="RC68" s="556">
        <f t="shared" ca="1" si="312"/>
        <v>0</v>
      </c>
      <c r="RD68" s="556">
        <f t="shared" ca="1" si="312"/>
        <v>0</v>
      </c>
      <c r="RE68" s="556">
        <f t="shared" ca="1" si="312"/>
        <v>0</v>
      </c>
      <c r="RF68" s="556">
        <f t="shared" ca="1" si="312"/>
        <v>0</v>
      </c>
      <c r="RG68" s="556">
        <f t="shared" ca="1" si="312"/>
        <v>0</v>
      </c>
      <c r="RH68" s="556">
        <f t="shared" ca="1" si="312"/>
        <v>0</v>
      </c>
      <c r="RI68" s="556">
        <f t="shared" ca="1" si="313"/>
        <v>0</v>
      </c>
      <c r="RJ68" s="556">
        <f t="shared" ca="1" si="313"/>
        <v>0</v>
      </c>
      <c r="RK68" s="556">
        <f t="shared" ca="1" si="313"/>
        <v>0</v>
      </c>
      <c r="RL68" s="556">
        <f t="shared" ca="1" si="313"/>
        <v>0</v>
      </c>
      <c r="RM68" s="556">
        <f t="shared" ca="1" si="313"/>
        <v>0</v>
      </c>
      <c r="RN68" s="556">
        <f t="shared" ca="1" si="313"/>
        <v>0</v>
      </c>
      <c r="RO68" s="556">
        <f t="shared" ca="1" si="313"/>
        <v>0</v>
      </c>
      <c r="RP68" s="556">
        <f t="shared" ca="1" si="313"/>
        <v>0</v>
      </c>
      <c r="RQ68" s="556">
        <f t="shared" ca="1" si="313"/>
        <v>0</v>
      </c>
      <c r="RR68" s="556">
        <f t="shared" ca="1" si="313"/>
        <v>0</v>
      </c>
      <c r="RS68" s="556">
        <f t="shared" ca="1" si="314"/>
        <v>0</v>
      </c>
      <c r="RT68" s="556">
        <f t="shared" ca="1" si="314"/>
        <v>0</v>
      </c>
      <c r="RU68" s="556">
        <f t="shared" ca="1" si="314"/>
        <v>0</v>
      </c>
      <c r="RV68" s="556">
        <f t="shared" ca="1" si="314"/>
        <v>0</v>
      </c>
      <c r="RW68" s="556">
        <f t="shared" ca="1" si="314"/>
        <v>0</v>
      </c>
      <c r="RX68" s="556">
        <f t="shared" ca="1" si="314"/>
        <v>0</v>
      </c>
      <c r="RY68" s="556">
        <f t="shared" ca="1" si="314"/>
        <v>0</v>
      </c>
      <c r="RZ68" s="556">
        <f t="shared" ca="1" si="314"/>
        <v>0</v>
      </c>
      <c r="SA68" s="556">
        <f t="shared" ca="1" si="314"/>
        <v>0</v>
      </c>
      <c r="SB68" s="556">
        <f t="shared" ca="1" si="314"/>
        <v>0</v>
      </c>
      <c r="SC68" s="556">
        <f t="shared" ca="1" si="315"/>
        <v>0</v>
      </c>
      <c r="SD68" s="556">
        <f t="shared" ca="1" si="315"/>
        <v>0</v>
      </c>
      <c r="SE68" s="556">
        <f t="shared" ca="1" si="315"/>
        <v>0</v>
      </c>
      <c r="SF68" s="556">
        <f t="shared" ca="1" si="315"/>
        <v>0</v>
      </c>
      <c r="SG68" s="556">
        <f t="shared" ca="1" si="315"/>
        <v>0</v>
      </c>
      <c r="SH68" s="556">
        <f t="shared" ca="1" si="315"/>
        <v>0</v>
      </c>
      <c r="SI68" s="556">
        <f t="shared" ca="1" si="315"/>
        <v>0</v>
      </c>
      <c r="SJ68" s="556">
        <f t="shared" ca="1" si="315"/>
        <v>0</v>
      </c>
      <c r="SK68" s="556">
        <f t="shared" ca="1" si="315"/>
        <v>0</v>
      </c>
      <c r="SL68" s="556">
        <f t="shared" ca="1" si="315"/>
        <v>0</v>
      </c>
      <c r="SM68" s="556">
        <f t="shared" ca="1" si="316"/>
        <v>0</v>
      </c>
      <c r="SN68" s="556">
        <f t="shared" ca="1" si="316"/>
        <v>0</v>
      </c>
      <c r="SO68" s="556">
        <f t="shared" ca="1" si="316"/>
        <v>0</v>
      </c>
      <c r="SP68" s="556">
        <f t="shared" ca="1" si="316"/>
        <v>0</v>
      </c>
      <c r="SQ68" s="556">
        <f t="shared" ca="1" si="316"/>
        <v>0</v>
      </c>
      <c r="SR68" s="556">
        <f t="shared" ca="1" si="316"/>
        <v>0</v>
      </c>
      <c r="SS68" s="556">
        <f t="shared" ca="1" si="316"/>
        <v>0</v>
      </c>
      <c r="ST68" s="556">
        <f t="shared" ca="1" si="316"/>
        <v>0</v>
      </c>
      <c r="SU68" s="556">
        <f t="shared" ca="1" si="316"/>
        <v>0</v>
      </c>
      <c r="SV68" s="556">
        <f t="shared" ca="1" si="316"/>
        <v>0</v>
      </c>
      <c r="SW68" s="556">
        <f t="shared" ca="1" si="317"/>
        <v>0</v>
      </c>
      <c r="SX68" s="556">
        <f t="shared" ca="1" si="317"/>
        <v>0</v>
      </c>
      <c r="SY68" s="556">
        <f t="shared" ca="1" si="317"/>
        <v>0</v>
      </c>
      <c r="SZ68" s="556">
        <f t="shared" ca="1" si="317"/>
        <v>0</v>
      </c>
      <c r="TA68" s="556">
        <f t="shared" ca="1" si="317"/>
        <v>0</v>
      </c>
      <c r="TB68" s="556">
        <f t="shared" ca="1" si="317"/>
        <v>0</v>
      </c>
      <c r="TC68" s="556">
        <f t="shared" ca="1" si="317"/>
        <v>0</v>
      </c>
      <c r="TD68" s="556">
        <f t="shared" ca="1" si="317"/>
        <v>0</v>
      </c>
      <c r="TE68" s="556">
        <f t="shared" ca="1" si="317"/>
        <v>0</v>
      </c>
      <c r="TF68" s="556">
        <f t="shared" ca="1" si="317"/>
        <v>0</v>
      </c>
      <c r="TG68" s="556">
        <f t="shared" ca="1" si="318"/>
        <v>0</v>
      </c>
      <c r="TH68" s="556">
        <f t="shared" ca="1" si="318"/>
        <v>0</v>
      </c>
      <c r="TI68" s="556">
        <f t="shared" ca="1" si="318"/>
        <v>0</v>
      </c>
      <c r="TJ68" s="556">
        <f t="shared" ca="1" si="318"/>
        <v>0</v>
      </c>
      <c r="TK68" s="556">
        <f t="shared" ca="1" si="318"/>
        <v>0</v>
      </c>
      <c r="TL68" s="556">
        <f t="shared" ca="1" si="318"/>
        <v>0</v>
      </c>
      <c r="TM68" s="556">
        <f t="shared" ca="1" si="318"/>
        <v>0</v>
      </c>
      <c r="TN68" s="556">
        <f t="shared" ca="1" si="318"/>
        <v>0</v>
      </c>
      <c r="TO68" s="556">
        <f t="shared" ca="1" si="318"/>
        <v>0</v>
      </c>
      <c r="TP68" s="556">
        <f t="shared" ca="1" si="318"/>
        <v>0</v>
      </c>
      <c r="TQ68" s="556">
        <f t="shared" ca="1" si="319"/>
        <v>0</v>
      </c>
      <c r="TR68" s="556">
        <f t="shared" ca="1" si="319"/>
        <v>0</v>
      </c>
      <c r="TS68" s="556">
        <f t="shared" ca="1" si="319"/>
        <v>0</v>
      </c>
      <c r="TT68" s="556">
        <f t="shared" ca="1" si="319"/>
        <v>0</v>
      </c>
      <c r="TU68" s="556">
        <f t="shared" ca="1" si="319"/>
        <v>0</v>
      </c>
      <c r="TV68" s="556">
        <f t="shared" ca="1" si="319"/>
        <v>0</v>
      </c>
      <c r="TW68" s="556">
        <f t="shared" ca="1" si="319"/>
        <v>0</v>
      </c>
      <c r="TX68" s="556">
        <f t="shared" ca="1" si="319"/>
        <v>0</v>
      </c>
      <c r="TY68" s="556">
        <f t="shared" ca="1" si="319"/>
        <v>0</v>
      </c>
      <c r="TZ68" s="556">
        <f t="shared" ca="1" si="319"/>
        <v>0</v>
      </c>
      <c r="UA68" s="556">
        <f t="shared" ca="1" si="320"/>
        <v>0</v>
      </c>
      <c r="UB68" s="556">
        <f t="shared" ca="1" si="320"/>
        <v>0</v>
      </c>
      <c r="UC68" s="556">
        <f t="shared" ca="1" si="320"/>
        <v>0</v>
      </c>
      <c r="UD68" s="556">
        <f t="shared" ca="1" si="320"/>
        <v>0</v>
      </c>
      <c r="UE68" s="556">
        <f t="shared" ca="1" si="320"/>
        <v>0</v>
      </c>
      <c r="UF68" s="556">
        <f t="shared" ca="1" si="320"/>
        <v>0</v>
      </c>
      <c r="UG68" s="556">
        <f t="shared" ca="1" si="320"/>
        <v>0</v>
      </c>
      <c r="UH68" s="556">
        <f t="shared" ca="1" si="320"/>
        <v>0</v>
      </c>
      <c r="UI68" s="556">
        <f t="shared" ca="1" si="320"/>
        <v>0</v>
      </c>
      <c r="UJ68" s="556">
        <f t="shared" ca="1" si="320"/>
        <v>0</v>
      </c>
      <c r="UK68" s="556">
        <f t="shared" ca="1" si="321"/>
        <v>0</v>
      </c>
      <c r="UL68" s="556">
        <f t="shared" ca="1" si="321"/>
        <v>0</v>
      </c>
      <c r="UM68" s="556">
        <f t="shared" ca="1" si="321"/>
        <v>0</v>
      </c>
      <c r="UN68" s="556">
        <f t="shared" ca="1" si="321"/>
        <v>0</v>
      </c>
      <c r="UO68" s="556">
        <f t="shared" ca="1" si="321"/>
        <v>0</v>
      </c>
      <c r="UP68" s="556">
        <f t="shared" ca="1" si="321"/>
        <v>0</v>
      </c>
      <c r="UQ68" s="556">
        <f t="shared" ca="1" si="321"/>
        <v>0</v>
      </c>
      <c r="UR68" s="556">
        <f t="shared" ca="1" si="321"/>
        <v>0</v>
      </c>
      <c r="US68" s="556">
        <f t="shared" ca="1" si="321"/>
        <v>0</v>
      </c>
      <c r="UT68" s="556">
        <f t="shared" ca="1" si="321"/>
        <v>0</v>
      </c>
      <c r="UU68" s="556">
        <f t="shared" ca="1" si="322"/>
        <v>0</v>
      </c>
      <c r="UV68" s="556">
        <f t="shared" ca="1" si="322"/>
        <v>0</v>
      </c>
      <c r="UW68" s="556">
        <f t="shared" ca="1" si="322"/>
        <v>0</v>
      </c>
      <c r="UX68" s="556">
        <f t="shared" ca="1" si="322"/>
        <v>0</v>
      </c>
      <c r="UY68" s="556">
        <f t="shared" ca="1" si="322"/>
        <v>0</v>
      </c>
      <c r="UZ68" s="556">
        <f t="shared" ca="1" si="322"/>
        <v>0</v>
      </c>
      <c r="VA68" s="556">
        <f t="shared" ca="1" si="322"/>
        <v>0</v>
      </c>
      <c r="VB68" s="556">
        <f t="shared" ca="1" si="322"/>
        <v>0</v>
      </c>
      <c r="VC68" s="556">
        <f t="shared" ca="1" si="322"/>
        <v>0</v>
      </c>
      <c r="VD68" s="556">
        <f t="shared" ca="1" si="322"/>
        <v>0</v>
      </c>
      <c r="VE68" s="556">
        <f t="shared" ca="1" si="323"/>
        <v>0</v>
      </c>
      <c r="VF68" s="556">
        <f t="shared" ca="1" si="323"/>
        <v>0</v>
      </c>
      <c r="VG68" s="556">
        <f t="shared" ca="1" si="323"/>
        <v>0</v>
      </c>
      <c r="VH68" s="556">
        <f t="shared" ca="1" si="323"/>
        <v>0</v>
      </c>
      <c r="VI68" s="556">
        <f t="shared" ca="1" si="323"/>
        <v>0</v>
      </c>
      <c r="VJ68" s="556">
        <f t="shared" ca="1" si="323"/>
        <v>0</v>
      </c>
      <c r="VK68" s="556">
        <f t="shared" ca="1" si="323"/>
        <v>0</v>
      </c>
      <c r="VL68" s="556">
        <f t="shared" ca="1" si="323"/>
        <v>0</v>
      </c>
      <c r="VM68" s="556">
        <f t="shared" ca="1" si="323"/>
        <v>0</v>
      </c>
      <c r="VN68" s="556">
        <f t="shared" ca="1" si="323"/>
        <v>0</v>
      </c>
      <c r="VO68" s="556">
        <f t="shared" ca="1" si="324"/>
        <v>0</v>
      </c>
      <c r="VP68" s="556">
        <f t="shared" ca="1" si="324"/>
        <v>0</v>
      </c>
      <c r="VQ68" s="556">
        <f t="shared" ca="1" si="324"/>
        <v>0</v>
      </c>
      <c r="VR68" s="556">
        <f t="shared" ca="1" si="324"/>
        <v>0</v>
      </c>
      <c r="VS68" s="556">
        <f t="shared" ca="1" si="324"/>
        <v>0</v>
      </c>
      <c r="VT68" s="556">
        <f t="shared" ca="1" si="324"/>
        <v>0</v>
      </c>
      <c r="VU68" s="556">
        <f t="shared" ca="1" si="324"/>
        <v>0</v>
      </c>
      <c r="VV68" s="556">
        <f t="shared" ca="1" si="324"/>
        <v>0</v>
      </c>
      <c r="VW68" s="556">
        <f t="shared" ca="1" si="324"/>
        <v>0</v>
      </c>
      <c r="VX68" s="556">
        <f t="shared" ca="1" si="324"/>
        <v>0</v>
      </c>
      <c r="VY68" s="556">
        <f t="shared" ca="1" si="325"/>
        <v>0</v>
      </c>
      <c r="VZ68" s="556">
        <f t="shared" ca="1" si="325"/>
        <v>0</v>
      </c>
      <c r="WA68" s="556">
        <f t="shared" ca="1" si="325"/>
        <v>0</v>
      </c>
      <c r="WB68" s="556">
        <f t="shared" ca="1" si="325"/>
        <v>0</v>
      </c>
      <c r="WC68" s="556">
        <f t="shared" ca="1" si="325"/>
        <v>0</v>
      </c>
      <c r="WD68" s="556">
        <f t="shared" ca="1" si="325"/>
        <v>0</v>
      </c>
      <c r="WE68" s="556">
        <f t="shared" ca="1" si="325"/>
        <v>0</v>
      </c>
      <c r="WF68" s="556">
        <f t="shared" ca="1" si="325"/>
        <v>0</v>
      </c>
      <c r="WG68" s="556">
        <f t="shared" ca="1" si="325"/>
        <v>0</v>
      </c>
      <c r="WH68" s="556">
        <f t="shared" ca="1" si="325"/>
        <v>0</v>
      </c>
      <c r="WI68" s="556">
        <f t="shared" ca="1" si="326"/>
        <v>0</v>
      </c>
      <c r="WJ68" s="556">
        <f t="shared" ca="1" si="326"/>
        <v>0</v>
      </c>
      <c r="WK68" s="556">
        <f t="shared" ca="1" si="326"/>
        <v>0</v>
      </c>
      <c r="WL68" s="556">
        <f t="shared" ca="1" si="326"/>
        <v>0</v>
      </c>
      <c r="WM68" s="556">
        <f t="shared" ca="1" si="326"/>
        <v>0</v>
      </c>
      <c r="WN68" s="556">
        <f t="shared" ca="1" si="326"/>
        <v>0</v>
      </c>
      <c r="WO68" s="556">
        <f t="shared" ca="1" si="326"/>
        <v>0</v>
      </c>
      <c r="WP68" s="556">
        <f t="shared" ca="1" si="326"/>
        <v>0</v>
      </c>
      <c r="WQ68" s="556">
        <f t="shared" ca="1" si="326"/>
        <v>0</v>
      </c>
      <c r="WR68" s="556">
        <f t="shared" ca="1" si="326"/>
        <v>0</v>
      </c>
      <c r="WS68" s="556">
        <f t="shared" ca="1" si="327"/>
        <v>0</v>
      </c>
      <c r="WT68" s="556">
        <f t="shared" ca="1" si="327"/>
        <v>0</v>
      </c>
      <c r="WU68" s="556">
        <f t="shared" ca="1" si="327"/>
        <v>0</v>
      </c>
      <c r="WV68" s="556">
        <f t="shared" ca="1" si="327"/>
        <v>0</v>
      </c>
      <c r="WW68" s="556">
        <f t="shared" ca="1" si="327"/>
        <v>0</v>
      </c>
      <c r="WX68" s="556">
        <f t="shared" ca="1" si="327"/>
        <v>0</v>
      </c>
      <c r="WY68" s="556">
        <f t="shared" ca="1" si="327"/>
        <v>0</v>
      </c>
      <c r="WZ68" s="556">
        <f t="shared" ca="1" si="327"/>
        <v>0</v>
      </c>
      <c r="XA68" s="556">
        <f t="shared" ca="1" si="327"/>
        <v>0</v>
      </c>
      <c r="XB68" s="556">
        <f t="shared" ca="1" si="327"/>
        <v>0</v>
      </c>
      <c r="XC68" s="556">
        <f t="shared" ca="1" si="328"/>
        <v>0</v>
      </c>
      <c r="XD68" s="556">
        <f t="shared" ca="1" si="328"/>
        <v>0</v>
      </c>
      <c r="XE68" s="556">
        <f t="shared" ca="1" si="328"/>
        <v>0</v>
      </c>
      <c r="XF68" s="556">
        <f t="shared" ca="1" si="328"/>
        <v>0</v>
      </c>
      <c r="XG68" s="556">
        <f t="shared" ca="1" si="328"/>
        <v>0</v>
      </c>
      <c r="XH68" s="556">
        <f t="shared" ca="1" si="328"/>
        <v>0</v>
      </c>
      <c r="XI68" s="556">
        <f t="shared" ca="1" si="328"/>
        <v>0</v>
      </c>
      <c r="XJ68" s="556">
        <f t="shared" ca="1" si="328"/>
        <v>0</v>
      </c>
      <c r="XK68" s="556">
        <f t="shared" ca="1" si="328"/>
        <v>0</v>
      </c>
      <c r="XL68" s="556">
        <f t="shared" ca="1" si="328"/>
        <v>0</v>
      </c>
      <c r="XM68" s="556">
        <f t="shared" ca="1" si="329"/>
        <v>0</v>
      </c>
      <c r="XN68" s="556">
        <f t="shared" ca="1" si="329"/>
        <v>0</v>
      </c>
      <c r="XO68" s="556">
        <f t="shared" ca="1" si="329"/>
        <v>0</v>
      </c>
      <c r="XP68" s="556">
        <f t="shared" ca="1" si="329"/>
        <v>0</v>
      </c>
      <c r="XQ68" s="556">
        <f t="shared" ca="1" si="329"/>
        <v>0</v>
      </c>
      <c r="XR68" s="556">
        <f t="shared" ca="1" si="329"/>
        <v>0</v>
      </c>
      <c r="XS68" s="556">
        <f t="shared" ca="1" si="329"/>
        <v>0</v>
      </c>
      <c r="XT68" s="556">
        <f t="shared" ca="1" si="329"/>
        <v>0</v>
      </c>
      <c r="XU68" s="556">
        <f t="shared" ca="1" si="329"/>
        <v>0</v>
      </c>
      <c r="XV68" s="556">
        <f t="shared" ca="1" si="329"/>
        <v>0</v>
      </c>
      <c r="XW68" s="556">
        <f t="shared" ca="1" si="329"/>
        <v>0</v>
      </c>
      <c r="XX68" s="189">
        <f t="shared" ca="1" si="330"/>
        <v>0</v>
      </c>
      <c r="XY68" s="189">
        <f t="shared" ca="1" si="330"/>
        <v>0</v>
      </c>
      <c r="XZ68" s="189">
        <f t="shared" ca="1" si="330"/>
        <v>0</v>
      </c>
      <c r="YA68" s="189">
        <f t="shared" ca="1" si="330"/>
        <v>0</v>
      </c>
      <c r="YB68" s="189">
        <f t="shared" ca="1" si="330"/>
        <v>0</v>
      </c>
      <c r="YC68" s="230">
        <f t="shared" ca="1" si="331"/>
        <v>0</v>
      </c>
      <c r="YD68" s="189">
        <f t="shared" ca="1" si="332"/>
        <v>0</v>
      </c>
      <c r="YE68" s="189">
        <f t="shared" ca="1" si="332"/>
        <v>0</v>
      </c>
      <c r="YF68" s="189">
        <f t="shared" ca="1" si="332"/>
        <v>0</v>
      </c>
      <c r="YG68" s="189">
        <f t="shared" ca="1" si="332"/>
        <v>0</v>
      </c>
      <c r="YH68" s="189">
        <f t="shared" ca="1" si="332"/>
        <v>0</v>
      </c>
      <c r="YI68" s="230">
        <f t="shared" ca="1" si="333"/>
        <v>0</v>
      </c>
      <c r="YJ68" s="231">
        <f t="shared" ca="1" si="334"/>
        <v>0</v>
      </c>
      <c r="YK68" s="231">
        <f t="shared" ca="1" si="334"/>
        <v>0</v>
      </c>
      <c r="YL68" s="231">
        <f t="shared" ca="1" si="334"/>
        <v>0</v>
      </c>
      <c r="YM68" s="231">
        <f t="shared" ca="1" si="334"/>
        <v>0</v>
      </c>
      <c r="YN68" s="544">
        <f t="shared" ca="1" si="335"/>
        <v>0</v>
      </c>
      <c r="YO68" s="231">
        <f t="shared" ca="1" si="336"/>
        <v>0</v>
      </c>
      <c r="YP68" s="231">
        <f t="shared" ca="1" si="336"/>
        <v>0</v>
      </c>
      <c r="YQ68" s="231">
        <f t="shared" ca="1" si="336"/>
        <v>0</v>
      </c>
      <c r="YR68" s="231">
        <f t="shared" ca="1" si="336"/>
        <v>0</v>
      </c>
      <c r="YS68" s="544">
        <f t="shared" ca="1" si="337"/>
        <v>0</v>
      </c>
      <c r="YT68" s="544">
        <f t="shared" ca="1" si="337"/>
        <v>0</v>
      </c>
      <c r="YU68" s="544">
        <f t="shared" ca="1" si="337"/>
        <v>0</v>
      </c>
      <c r="YV68" s="544">
        <f t="shared" ca="1" si="337"/>
        <v>0</v>
      </c>
      <c r="YW68" s="544">
        <f t="shared" ca="1" si="337"/>
        <v>0</v>
      </c>
      <c r="YX68" s="544">
        <f t="shared" ca="1" si="337"/>
        <v>0</v>
      </c>
      <c r="YY68" s="544">
        <f t="shared" ca="1" si="337"/>
        <v>0</v>
      </c>
      <c r="YZ68" s="535" cm="1">
        <f t="array" aca="1" ref="YZ68" ca="1">INDEX(YZ$13:YZ67,$B68+1,1)</f>
        <v>0</v>
      </c>
      <c r="ZA68" s="411">
        <f t="shared" ca="1" si="338"/>
        <v>19</v>
      </c>
      <c r="ZB68" s="18"/>
      <c r="ZC68" s="535" cm="1">
        <f t="array" aca="1" ref="ZC68" ca="1">INDEX(ZC$13:ZC67,$B68+1,1)</f>
        <v>0</v>
      </c>
      <c r="ZD68" s="411">
        <f t="shared" si="339"/>
        <v>0</v>
      </c>
      <c r="ZE68" s="535" cm="1">
        <f t="array" aca="1" ref="ZE68" ca="1">INDEX(ZE$13:ZE67,$B68+1,1)</f>
        <v>0</v>
      </c>
      <c r="ZF68" s="535" t="str" cm="1">
        <f t="array" aca="1" ref="ZF68" ca="1">INDEX(ZF$13:ZF67,$B68+1,1)</f>
        <v>-</v>
      </c>
      <c r="ZG68" s="535" t="str" cm="1">
        <f t="array" aca="1" ref="ZG68" ca="1">INDEX(ZG$13:ZG67,$B68+1,1)</f>
        <v>-</v>
      </c>
      <c r="ZH68" s="535" t="str" cm="1">
        <f t="array" aca="1" ref="ZH68" ca="1">INDEX(ZH$13:ZH67,$B68+1,1)</f>
        <v>-</v>
      </c>
      <c r="ZI68" s="535" t="str" cm="1">
        <f t="array" aca="1" ref="ZI68" ca="1">INDEX(ZI$13:ZI67,$B68+1,1)</f>
        <v>-</v>
      </c>
      <c r="ZJ68" s="535" t="str" cm="1">
        <f t="array" aca="1" ref="ZJ68" ca="1">INDEX(ZJ$13:ZJ67,$B68+1,1)</f>
        <v>-</v>
      </c>
      <c r="ZK68" s="535" t="str" cm="1">
        <f t="array" aca="1" ref="ZK68" ca="1">INDEX(ZK$13:ZK67,$B68+1,1)</f>
        <v>-</v>
      </c>
      <c r="ZL68" s="535" t="str" cm="1">
        <f t="array" aca="1" ref="ZL68" ca="1">INDEX(ZL$13:ZL67,$B68+1,1)</f>
        <v>-</v>
      </c>
      <c r="ZM68" s="535" t="str" cm="1">
        <f t="array" aca="1" ref="ZM68" ca="1">INDEX(ZM$13:ZM67,$B68+1,1)</f>
        <v>-</v>
      </c>
      <c r="ZN68" s="535" t="str" cm="1">
        <f t="array" aca="1" ref="ZN68" ca="1">INDEX(ZN$13:ZN67,$B68+1,1)</f>
        <v>-</v>
      </c>
      <c r="ZO68" s="535" t="str" cm="1">
        <f t="array" aca="1" ref="ZO68" ca="1">INDEX(ZO$13:ZO67,$B68+1,1)</f>
        <v>-</v>
      </c>
      <c r="ZP68" s="535" t="str" cm="1">
        <f t="array" aca="1" ref="ZP68" ca="1">INDEX(ZP$13:ZP67,$B68+1,1)</f>
        <v>-</v>
      </c>
      <c r="ZQ68" s="535" t="str" cm="1">
        <f t="array" aca="1" ref="ZQ68" ca="1">INDEX(ZQ$13:ZQ67,$B68+1,1)</f>
        <v>-</v>
      </c>
      <c r="ZR68" s="535" t="str" cm="1">
        <f t="array" aca="1" ref="ZR68" ca="1">INDEX(ZR$13:ZR67,$B68+1,1)</f>
        <v>-</v>
      </c>
      <c r="ZS68" s="535" t="str" cm="1">
        <f t="array" aca="1" ref="ZS68" ca="1">INDEX(ZS$13:ZS67,$B68+1,1)</f>
        <v>-</v>
      </c>
      <c r="ZT68" s="535" t="str" cm="1">
        <f t="array" aca="1" ref="ZT68" ca="1">INDEX(ZT$13:ZT67,$B68+1,1)</f>
        <v>-</v>
      </c>
      <c r="ZU68" s="535" t="str" cm="1">
        <f t="array" aca="1" ref="ZU68" ca="1">INDEX(ZU$13:ZU67,$B68+1,1)</f>
        <v>-</v>
      </c>
      <c r="ZV68" s="535" t="str" cm="1">
        <f t="array" aca="1" ref="ZV68" ca="1">INDEX(ZV$13:ZV67,$B68+1,1)</f>
        <v>-</v>
      </c>
      <c r="ZW68" s="535" t="str" cm="1">
        <f t="array" aca="1" ref="ZW68" ca="1">INDEX(ZW$13:ZW67,$B68+1,1)</f>
        <v>-</v>
      </c>
      <c r="ZX68" s="18"/>
      <c r="ZY68" s="411" t="b">
        <f t="shared" ca="1" si="340"/>
        <v>0</v>
      </c>
      <c r="ZZ68" s="411" t="str">
        <f t="shared" ca="1" si="341"/>
        <v>-</v>
      </c>
      <c r="AAA68" s="535" t="str" cm="1">
        <f t="array" aca="1" ref="AAA68" ca="1">INDEX(AAA$13:AAA67,$B68+1,1)</f>
        <v>-</v>
      </c>
      <c r="AAB68" s="535" t="str" cm="1">
        <f t="array" aca="1" ref="AAB68" ca="1">INDEX(AAB$13:AAB67,$B68+1,1)</f>
        <v>-</v>
      </c>
      <c r="AAC68" s="535" t="str" cm="1">
        <f t="array" aca="1" ref="AAC68" ca="1">INDEX(AAC$13:AAC67,$B68+1,1)</f>
        <v>-</v>
      </c>
      <c r="AAD68" s="545" cm="1">
        <f t="array" aca="1" ref="AAD68" ca="1">INDEX(i.AgeJ,$AD68,1)</f>
        <v>49</v>
      </c>
      <c r="AAE68" s="535" t="str" cm="1">
        <f t="array" aca="1" ref="AAE68" ca="1">INDEX(AAE$13:AAE67,$B68+1,1)</f>
        <v>-</v>
      </c>
      <c r="AAF68" s="411" t="str">
        <f t="shared" ca="1" si="342"/>
        <v>-</v>
      </c>
      <c r="AAG68" s="411" t="str">
        <f t="shared" ca="1" si="342"/>
        <v>-</v>
      </c>
      <c r="AAH68" s="535" t="str" cm="1">
        <f t="array" aca="1" ref="AAH68" ca="1">INDEX(AAH$13:AAH67,$B68+1,1)</f>
        <v>-</v>
      </c>
      <c r="AAI68" s="535" t="str" cm="1">
        <f t="array" aca="1" ref="AAI68" ca="1">INDEX(AAI$13:AAI67,$B68+1,1)</f>
        <v>-</v>
      </c>
      <c r="AAJ68" s="535" t="str" cm="1">
        <f t="array" aca="1" ref="AAJ68" ca="1">INDEX(AAJ$13:AAJ67,$B68+1,1)</f>
        <v>-</v>
      </c>
      <c r="AAK68" s="535" t="str" cm="1">
        <f t="array" aca="1" ref="AAK68" ca="1">INDEX(AAK$13:AAK67,$B68+1,1)</f>
        <v>-</v>
      </c>
      <c r="AAL68" s="535" t="str" cm="1">
        <f t="array" aca="1" ref="AAL68" ca="1">INDEX(AAL$13:AAL67,$B68+1,1)</f>
        <v>-</v>
      </c>
      <c r="AAM68" s="535" t="b" cm="1">
        <f t="array" aca="1" ref="AAM68" ca="1">INDEX(AAM$13:AAM67,$B68+1,1)</f>
        <v>1</v>
      </c>
      <c r="AAN68" s="535" t="str" cm="1">
        <f t="array" aca="1" ref="AAN68" ca="1">INDEX(AAN$13:AAN67,$B68+1,1)</f>
        <v>-</v>
      </c>
      <c r="AAO68" s="535" cm="1">
        <f t="array" aca="1" ref="AAO68" ca="1">INDEX(AAO$13:AAO67,$B68+1,1)</f>
        <v>0</v>
      </c>
      <c r="AAP68" s="535" cm="1">
        <f t="array" aca="1" ref="AAP68" ca="1">INDEX(AAP$13:AAP67,$B68+1,1)</f>
        <v>0</v>
      </c>
      <c r="AAQ68" s="535" cm="1">
        <f t="array" aca="1" ref="AAQ68" ca="1">INDEX(AAQ$13:AAQ67,$B68+1,1)</f>
        <v>0</v>
      </c>
      <c r="AAR68" s="18"/>
      <c r="AAS68" s="411">
        <f t="shared" si="343"/>
        <v>50</v>
      </c>
      <c r="AAT68" s="411">
        <f t="shared" si="343"/>
        <v>50</v>
      </c>
      <c r="AAU68" s="411">
        <f t="shared" si="343"/>
        <v>50</v>
      </c>
      <c r="AAV68" s="411">
        <f t="shared" si="343"/>
        <v>50</v>
      </c>
      <c r="AAW68" s="535" cm="1">
        <f t="array" aca="1" ref="AAW68" ca="1">INDEX(AAW$13:AAW67,$B68+1,1)</f>
        <v>1</v>
      </c>
      <c r="AAX68" s="535" cm="1">
        <f t="array" aca="1" ref="AAX68" ca="1">INDEX(AAX$13:AAX67,$B68+1,1)</f>
        <v>1</v>
      </c>
      <c r="AAY68" s="535" cm="1">
        <f t="array" aca="1" ref="AAY68" ca="1">INDEX(AAY$13:AAY67,$B68+1,1)</f>
        <v>1</v>
      </c>
      <c r="AAZ68" s="535" cm="1">
        <f t="array" aca="1" ref="AAZ68" ca="1">INDEX(AAZ$13:AAZ67,$B68+1,1)</f>
        <v>1</v>
      </c>
      <c r="ABA68" s="535" t="str" cm="1">
        <f t="array" aca="1" ref="ABA68" ca="1">INDEX(ABA$13:ABA67,$B68+1,1)</f>
        <v>-</v>
      </c>
      <c r="ABB68" s="535" t="str" cm="1">
        <f t="array" aca="1" ref="ABB68" ca="1">INDEX(ABB$13:ABB67,$B68+1,1)</f>
        <v>-</v>
      </c>
      <c r="ABC68" s="535" t="str" cm="1">
        <f t="array" aca="1" ref="ABC68" ca="1">INDEX(ABC$13:ABC67,$B68+1,1)</f>
        <v>-</v>
      </c>
      <c r="ABD68" s="535" t="str" cm="1">
        <f t="array" aca="1" ref="ABD68" ca="1">INDEX(ABD$13:ABD67,$B68+1,1)</f>
        <v>-</v>
      </c>
      <c r="ABE68" s="535" t="str" cm="1">
        <f t="array" aca="1" ref="ABE68" ca="1">INDEX(ABE$13:ABE67,$B68+1,1)</f>
        <v>-</v>
      </c>
      <c r="ABF68" s="535" t="str" cm="1">
        <f t="array" aca="1" ref="ABF68" ca="1">INDEX(ABF$13:ABF67,$B68+1,1)</f>
        <v>-</v>
      </c>
      <c r="ABG68" s="535" t="str" cm="1">
        <f t="array" aca="1" ref="ABG68" ca="1">INDEX(ABG$13:ABG67,$B68+1,1)</f>
        <v>-</v>
      </c>
      <c r="ABH68" s="18"/>
      <c r="ABI68" s="535" t="str" cm="1">
        <f t="array" aca="1" ref="ABI68" ca="1">INDEX(ABI$13:ABI67,$B68+1,1)</f>
        <v>-</v>
      </c>
      <c r="ABJ68" s="411">
        <f t="shared" ca="1" si="344"/>
        <v>1</v>
      </c>
      <c r="ABK68" s="18"/>
      <c r="ABL68" s="535" t="str" cm="1">
        <f t="array" aca="1" ref="ABL68" ca="1">INDEX(ABL$13:ABL67,$B68+1,1)</f>
        <v>-</v>
      </c>
      <c r="ABM68" s="535" t="str" cm="1">
        <f t="array" aca="1" ref="ABM68" ca="1">INDEX(ABM$13:ABM67,$B68+1,1)</f>
        <v>-</v>
      </c>
      <c r="ABN68" s="535" t="str" cm="1">
        <f t="array" aca="1" ref="ABN68" ca="1">INDEX(ABN$13:ABN67,$B68+1,1)</f>
        <v>-</v>
      </c>
      <c r="ABO68" s="535" t="str" cm="1">
        <f t="array" aca="1" ref="ABO68" ca="1">INDEX(ABO$13:ABO67,$B68+1,1)</f>
        <v>-</v>
      </c>
      <c r="ABP68" s="535" t="str" cm="1">
        <f t="array" aca="1" ref="ABP68" ca="1">INDEX(ABP$13:ABP67,$B68+1,1)</f>
        <v>-</v>
      </c>
      <c r="ABQ68" s="535" t="str" cm="1">
        <f t="array" aca="1" ref="ABQ68" ca="1">INDEX(ABQ$13:ABQ67,$B68+1,1)</f>
        <v>-</v>
      </c>
      <c r="ABR68" s="535" t="str" cm="1">
        <f t="array" aca="1" ref="ABR68" ca="1">INDEX(ABR$13:ABR67,$B68+1,1)</f>
        <v>-</v>
      </c>
      <c r="ABS68" s="535" t="str" cm="1">
        <f t="array" aca="1" ref="ABS68" ca="1">INDEX(ABS$13:ABS67,$B68+1,1)</f>
        <v>-</v>
      </c>
      <c r="ABT68" s="535" t="str" cm="1">
        <f t="array" aca="1" ref="ABT68" ca="1">INDEX(ABT$13:ABT67,$B68+1,1)</f>
        <v>-</v>
      </c>
      <c r="ABU68" s="543">
        <f t="shared" ca="1" si="345"/>
        <v>676</v>
      </c>
      <c r="ABV68" s="543">
        <f t="shared" ca="1" si="345"/>
        <v>710</v>
      </c>
      <c r="ABW68" s="543">
        <f t="shared" ca="1" si="345"/>
        <v>745</v>
      </c>
      <c r="ABX68" s="459">
        <f t="shared" ca="1" si="346"/>
        <v>518</v>
      </c>
      <c r="ABY68" s="459">
        <f t="shared" ca="1" si="346"/>
        <v>553</v>
      </c>
      <c r="ABZ68" s="459">
        <f t="shared" ca="1" si="346"/>
        <v>588</v>
      </c>
      <c r="ACA68" s="459">
        <f t="shared" ca="1" si="347"/>
        <v>434</v>
      </c>
      <c r="ACB68" s="459">
        <f t="shared" ca="1" si="347"/>
        <v>469</v>
      </c>
      <c r="ACC68" s="459">
        <f t="shared" ca="1" si="347"/>
        <v>504</v>
      </c>
      <c r="ACD68" s="535" t="str" cm="1">
        <f t="array" aca="1" ref="ACD68" ca="1">INDEX(ACD$13:ACD67,$B68+1,1)</f>
        <v>-</v>
      </c>
      <c r="ACE68" s="535" t="str" cm="1">
        <f t="array" aca="1" ref="ACE68" ca="1">INDEX(ACE$13:ACE67,$B68+1,1)</f>
        <v>-</v>
      </c>
      <c r="ACF68" s="535" t="str" cm="1">
        <f t="array" aca="1" ref="ACF68" ca="1">INDEX(ACF$13:ACF67,$B68+1,1)</f>
        <v>-</v>
      </c>
      <c r="ACG68" s="535" t="str" cm="1">
        <f t="array" aca="1" ref="ACG68" ca="1">INDEX(ACG$13:ACG67,$B68+1,1)</f>
        <v>-</v>
      </c>
      <c r="ACH68" s="535" t="str" cm="1">
        <f t="array" aca="1" ref="ACH68" ca="1">INDEX(ACH$13:ACH67,$B68+1,1)</f>
        <v>-</v>
      </c>
      <c r="ACI68" s="535" t="str" cm="1">
        <f t="array" aca="1" ref="ACI68" ca="1">INDEX(ACI$13:ACI67,$B68+1,1)</f>
        <v>-</v>
      </c>
      <c r="ACJ68" s="535" t="str" cm="1">
        <f t="array" aca="1" ref="ACJ68" ca="1">INDEX(ACJ$13:ACJ67,$B68+1,1)</f>
        <v>-</v>
      </c>
      <c r="ACK68" s="535" t="str" cm="1">
        <f t="array" aca="1" ref="ACK68" ca="1">INDEX(ACK$13:ACK67,$B68+1,1)</f>
        <v>-</v>
      </c>
      <c r="ACL68" s="535" t="str" cm="1">
        <f t="array" aca="1" ref="ACL68" ca="1">INDEX(ACL$13:ACL67,$B68+1,1)</f>
        <v>-</v>
      </c>
      <c r="ACM68" s="535" t="str" cm="1">
        <f t="array" aca="1" ref="ACM68" ca="1">INDEX(ACM$13:ACM67,$B68+1,1)</f>
        <v>-</v>
      </c>
      <c r="ACN68" s="535" t="str" cm="1">
        <f t="array" aca="1" ref="ACN68" ca="1">INDEX(ACN$13:ACN67,$B68+1,1)</f>
        <v>-</v>
      </c>
      <c r="ACO68" s="535" t="str" cm="1">
        <f t="array" aca="1" ref="ACO68" ca="1">INDEX(ACO$13:ACO67,$B68+1,1)</f>
        <v>-</v>
      </c>
      <c r="ACP68" s="535" t="str" cm="1">
        <f t="array" aca="1" ref="ACP68" ca="1">INDEX(ACP$13:ACP67,$B68+1,1)</f>
        <v>-</v>
      </c>
      <c r="ACQ68" s="535" t="str" cm="1">
        <f t="array" aca="1" ref="ACQ68" ca="1">INDEX(ACQ$13:ACQ67,$B68+1,1)</f>
        <v>-</v>
      </c>
      <c r="ACR68" s="535" cm="1">
        <f t="array" aca="1" ref="ACR68" ca="1">INDEX(ACR$13:ACR67,$B68+1,1)</f>
        <v>0</v>
      </c>
      <c r="ACS68" s="535" t="str" cm="1">
        <f t="array" aca="1" ref="ACS68" ca="1">INDEX(ACS$13:ACS67,$B68+1,1)</f>
        <v>-</v>
      </c>
      <c r="ACT68" s="535" t="str" cm="1">
        <f t="array" aca="1" ref="ACT68" ca="1">INDEX(ACT$13:ACT67,$B68+1,1)</f>
        <v>-</v>
      </c>
      <c r="ACU68" s="535" t="str" cm="1">
        <f t="array" aca="1" ref="ACU68" ca="1">INDEX(ACU$13:ACU67,$B68+1,1)</f>
        <v>-</v>
      </c>
      <c r="ACV68" s="535" t="str" cm="1">
        <f t="array" aca="1" ref="ACV68" ca="1">INDEX(ACV$13:ACV67,$B68+1,1)</f>
        <v>-</v>
      </c>
      <c r="ACW68" s="535" t="str" cm="1">
        <f t="array" aca="1" ref="ACW68" ca="1">INDEX(ACW$13:ACW67,$B68+1,1)</f>
        <v>-</v>
      </c>
      <c r="ACX68" s="535" cm="1">
        <f t="array" aca="1" ref="ACX68" ca="1">INDEX(ACX$13:ACX67,$B68+1,1)</f>
        <v>0</v>
      </c>
      <c r="ACY68" s="535" t="str" cm="1">
        <f t="array" aca="1" ref="ACY68" ca="1">INDEX(ACY$13:ACY67,$B68+1,1)</f>
        <v>-</v>
      </c>
      <c r="ACZ68" s="535" t="str" cm="1">
        <f t="array" aca="1" ref="ACZ68" ca="1">INDEX(ACZ$13:ACZ67,$B68+1,1)</f>
        <v>-</v>
      </c>
      <c r="ADA68" s="535" t="str" cm="1">
        <f t="array" aca="1" ref="ADA68" ca="1">INDEX(ADA$13:ADA67,$B68+1,1)</f>
        <v>-</v>
      </c>
      <c r="ADB68" s="535" cm="1">
        <f t="array" aca="1" ref="ADB68" ca="1">INDEX(ADB$13:ADB67,$B68+1,1)</f>
        <v>1</v>
      </c>
      <c r="ADC68" s="535" cm="1">
        <f t="array" aca="1" ref="ADC68" ca="1">INDEX(ADC$13:ADC67,$B68+1,1)</f>
        <v>1</v>
      </c>
      <c r="ADD68" s="535" t="str" cm="1">
        <f t="array" aca="1" ref="ADD68" ca="1">INDEX(ADD$13:ADD67,$B68+1,1)</f>
        <v>-</v>
      </c>
      <c r="ADE68" s="535" t="str" cm="1">
        <f t="array" aca="1" ref="ADE68" ca="1">INDEX(ADE$13:ADE67,$B68+1,1)</f>
        <v>-</v>
      </c>
      <c r="ADF68" s="535" t="str" cm="1">
        <f t="array" aca="1" ref="ADF68" ca="1">INDEX(ADF$13:ADF67,$B68+1,1)</f>
        <v>-</v>
      </c>
      <c r="ADG68" s="535" t="str" cm="1">
        <f t="array" aca="1" ref="ADG68" ca="1">INDEX(ADG$13:ADG67,$B68+1,1)</f>
        <v>-</v>
      </c>
      <c r="ADH68" s="535" t="str" cm="1">
        <f t="array" aca="1" ref="ADH68" ca="1">INDEX(ADH$13:ADH67,$B68+1,1)</f>
        <v>-</v>
      </c>
      <c r="ADI68" s="535" t="str" cm="1">
        <f t="array" aca="1" ref="ADI68" ca="1">INDEX(ADI$13:ADI67,$B68+1,1)</f>
        <v>-</v>
      </c>
      <c r="ADJ68" s="535" t="str" cm="1">
        <f t="array" aca="1" ref="ADJ68" ca="1">INDEX(ADJ$13:ADJ67,$B68+1,1)</f>
        <v>-</v>
      </c>
      <c r="ADK68" s="535" t="str" cm="1">
        <f t="array" aca="1" ref="ADK68" ca="1">INDEX(ADK$13:ADK67,$B68+1,1)</f>
        <v>-</v>
      </c>
      <c r="ADL68" s="535" t="str" cm="1">
        <f t="array" aca="1" ref="ADL68" ca="1">INDEX(ADL$13:ADL67,$B68+1,1)</f>
        <v>-</v>
      </c>
      <c r="ADM68" s="535" t="str" cm="1">
        <f t="array" aca="1" ref="ADM68" ca="1">INDEX(ADM$13:ADM67,$B68+1,1)</f>
        <v>-</v>
      </c>
      <c r="ADN68" s="535" t="str" cm="1">
        <f t="array" aca="1" ref="ADN68" ca="1">INDEX(ADN$13:ADN67,$B68+1,1)</f>
        <v>-</v>
      </c>
      <c r="ADO68" s="535" t="str" cm="1">
        <f t="array" aca="1" ref="ADO68" ca="1">INDEX(ADO$13:ADO67,$B68+1,1)</f>
        <v>-</v>
      </c>
      <c r="ADP68" s="535" t="str" cm="1">
        <f t="array" aca="1" ref="ADP68" ca="1">INDEX(ADP$13:ADP67,$B68+1,1)</f>
        <v>-</v>
      </c>
      <c r="ADQ68" s="18"/>
      <c r="ADR68" s="545" t="str">
        <f t="shared" ca="1" si="348"/>
        <v>-</v>
      </c>
      <c r="ADS68" s="545" t="str">
        <f t="shared" ca="1" si="348"/>
        <v>-</v>
      </c>
      <c r="ADT68" s="545" t="str">
        <f t="shared" ca="1" si="348"/>
        <v>-</v>
      </c>
      <c r="ADU68" s="545" t="str">
        <f t="shared" ca="1" si="348"/>
        <v>-</v>
      </c>
      <c r="ADV68" s="545" t="str">
        <f t="shared" ca="1" si="348"/>
        <v>-</v>
      </c>
      <c r="ADW68" s="545" t="str">
        <f t="shared" ca="1" si="348"/>
        <v>-</v>
      </c>
      <c r="ADX68" s="545" t="str">
        <f t="shared" ca="1" si="348"/>
        <v>-</v>
      </c>
      <c r="ADY68" s="545" t="str">
        <f t="shared" ca="1" si="348"/>
        <v>-</v>
      </c>
      <c r="ADZ68" s="545" t="str">
        <f t="shared" ca="1" si="348"/>
        <v>-</v>
      </c>
      <c r="AEA68" s="545" t="b">
        <f t="shared" ca="1" si="348"/>
        <v>1</v>
      </c>
      <c r="AEB68" s="545" t="str">
        <f t="shared" ca="1" si="349"/>
        <v>-</v>
      </c>
      <c r="AEC68" s="545" t="str">
        <f t="shared" ca="1" si="349"/>
        <v>-</v>
      </c>
      <c r="AED68" s="545" t="str">
        <f t="shared" ca="1" si="349"/>
        <v>-</v>
      </c>
      <c r="AEE68" s="545" t="str">
        <f t="shared" ca="1" si="349"/>
        <v>-</v>
      </c>
      <c r="AEF68" s="545" t="str">
        <f t="shared" ca="1" si="349"/>
        <v>-</v>
      </c>
      <c r="AEG68" s="545" t="str">
        <f t="shared" ca="1" si="349"/>
        <v>-</v>
      </c>
      <c r="AEH68" s="545" t="str">
        <f t="shared" ca="1" si="349"/>
        <v>-</v>
      </c>
      <c r="AEI68" s="545" t="str">
        <f t="shared" ca="1" si="349"/>
        <v>-</v>
      </c>
      <c r="AEJ68" s="545" t="str">
        <f t="shared" ca="1" si="349"/>
        <v>-</v>
      </c>
      <c r="AEK68" s="545" t="str">
        <f t="shared" ca="1" si="349"/>
        <v>-</v>
      </c>
      <c r="AEL68" s="545" t="str">
        <f t="shared" ca="1" si="350"/>
        <v>-</v>
      </c>
      <c r="AEM68" s="545" t="str">
        <f t="shared" ca="1" si="350"/>
        <v>-</v>
      </c>
      <c r="AEN68" s="545" t="str">
        <f t="shared" ca="1" si="350"/>
        <v>-</v>
      </c>
      <c r="AEO68" s="545" t="str">
        <f t="shared" ca="1" si="350"/>
        <v>-</v>
      </c>
      <c r="AEP68" s="545" t="str">
        <f t="shared" ca="1" si="350"/>
        <v>-</v>
      </c>
      <c r="AEQ68" s="545" t="str">
        <f t="shared" ca="1" si="350"/>
        <v>-</v>
      </c>
      <c r="AER68" s="545" t="str">
        <f t="shared" ca="1" si="350"/>
        <v>-</v>
      </c>
      <c r="AES68" s="545" t="b">
        <f t="shared" ca="1" si="350"/>
        <v>1</v>
      </c>
      <c r="AET68" s="545" t="str">
        <f t="shared" ca="1" si="350"/>
        <v>-</v>
      </c>
      <c r="AEU68" s="545" t="str">
        <f t="shared" ca="1" si="350"/>
        <v>-</v>
      </c>
      <c r="AEV68" s="545" t="str">
        <f t="shared" ca="1" si="351"/>
        <v>-</v>
      </c>
      <c r="AEW68" s="545" t="str">
        <f t="shared" ca="1" si="351"/>
        <v>-</v>
      </c>
      <c r="AEX68" s="545" t="str">
        <f t="shared" ca="1" si="351"/>
        <v>-</v>
      </c>
      <c r="AEY68" s="545" t="str">
        <f t="shared" ca="1" si="351"/>
        <v>-</v>
      </c>
      <c r="AEZ68" s="545" t="str">
        <f t="shared" ca="1" si="351"/>
        <v>-</v>
      </c>
      <c r="AFA68" s="545" t="str">
        <f t="shared" ca="1" si="351"/>
        <v>-</v>
      </c>
      <c r="AFB68" s="545" t="str">
        <f t="shared" ca="1" si="351"/>
        <v>-</v>
      </c>
      <c r="AFC68" s="545" t="str">
        <f t="shared" ca="1" si="351"/>
        <v>-</v>
      </c>
      <c r="AFD68" s="545" t="str">
        <f t="shared" ca="1" si="351"/>
        <v>-</v>
      </c>
      <c r="AFE68" s="545" t="str">
        <f t="shared" ca="1" si="351"/>
        <v>-</v>
      </c>
      <c r="AFF68" s="545" t="str">
        <f t="shared" ca="1" si="352"/>
        <v>-</v>
      </c>
      <c r="AFG68" s="545" t="str">
        <f t="shared" ca="1" si="352"/>
        <v>-</v>
      </c>
      <c r="AFH68" s="545" t="str">
        <f t="shared" ca="1" si="352"/>
        <v>-</v>
      </c>
      <c r="AFI68" s="545" t="str">
        <f t="shared" ca="1" si="352"/>
        <v>-</v>
      </c>
      <c r="AFJ68" s="545" t="str">
        <f t="shared" ca="1" si="352"/>
        <v>-</v>
      </c>
      <c r="AFK68" s="545" t="b">
        <f t="shared" ca="1" si="352"/>
        <v>1</v>
      </c>
      <c r="AFL68" s="545" t="str">
        <f t="shared" ca="1" si="352"/>
        <v>-</v>
      </c>
      <c r="AFM68" s="545" t="str">
        <f t="shared" ca="1" si="352"/>
        <v>-</v>
      </c>
      <c r="AFN68" s="545" t="str">
        <f t="shared" ca="1" si="352"/>
        <v>-</v>
      </c>
      <c r="AFO68" s="545" t="str">
        <f t="shared" ca="1" si="352"/>
        <v>-</v>
      </c>
      <c r="AFP68" s="545" t="str">
        <f t="shared" ca="1" si="353"/>
        <v>-</v>
      </c>
      <c r="AFQ68" s="545" t="str">
        <f t="shared" ca="1" si="353"/>
        <v>-</v>
      </c>
      <c r="AFR68" s="545" t="str">
        <f t="shared" ca="1" si="353"/>
        <v>-</v>
      </c>
      <c r="AFS68" s="545" t="str">
        <f t="shared" ca="1" si="353"/>
        <v>-</v>
      </c>
      <c r="AFT68" s="545" t="str">
        <f t="shared" ca="1" si="353"/>
        <v>-</v>
      </c>
      <c r="AFU68" s="545" t="str">
        <f t="shared" ca="1" si="353"/>
        <v>-</v>
      </c>
      <c r="AFV68" s="545" t="str">
        <f t="shared" ca="1" si="353"/>
        <v>-</v>
      </c>
      <c r="AFW68" s="545" t="str">
        <f t="shared" ca="1" si="353"/>
        <v>-</v>
      </c>
      <c r="AFX68" s="545" t="str">
        <f t="shared" ca="1" si="353"/>
        <v>-</v>
      </c>
      <c r="AFY68" s="545" t="str">
        <f t="shared" ca="1" si="353"/>
        <v>-</v>
      </c>
      <c r="AFZ68" s="545" t="str">
        <f t="shared" ca="1" si="354"/>
        <v>-</v>
      </c>
      <c r="AGA68" s="545" t="str">
        <f t="shared" ca="1" si="354"/>
        <v>-</v>
      </c>
      <c r="AGB68" s="545" t="str">
        <f t="shared" ca="1" si="354"/>
        <v>-</v>
      </c>
      <c r="AGC68" s="545" t="b">
        <f t="shared" ca="1" si="354"/>
        <v>1</v>
      </c>
      <c r="AGD68" s="545" t="str">
        <f t="shared" ca="1" si="354"/>
        <v>-</v>
      </c>
      <c r="AGE68" s="545" t="str">
        <f t="shared" ca="1" si="354"/>
        <v>-</v>
      </c>
      <c r="AGF68" s="545" t="str">
        <f t="shared" ca="1" si="354"/>
        <v>-</v>
      </c>
      <c r="AGG68" s="545" t="str">
        <f t="shared" ca="1" si="354"/>
        <v>-</v>
      </c>
      <c r="AGH68" s="545" t="str">
        <f t="shared" ca="1" si="354"/>
        <v>-</v>
      </c>
      <c r="AGI68" s="545" t="str">
        <f t="shared" ca="1" si="354"/>
        <v>-</v>
      </c>
      <c r="AGJ68" s="545" t="str">
        <f t="shared" ca="1" si="355"/>
        <v>-</v>
      </c>
      <c r="AGK68" s="545" t="str">
        <f t="shared" ca="1" si="355"/>
        <v>-</v>
      </c>
      <c r="AGL68" s="545" t="str">
        <f t="shared" ca="1" si="355"/>
        <v>-</v>
      </c>
      <c r="AGM68" s="545" t="str">
        <f t="shared" ca="1" si="355"/>
        <v>-</v>
      </c>
      <c r="AGN68" s="545" t="str">
        <f t="shared" ca="1" si="355"/>
        <v>-</v>
      </c>
      <c r="AGO68" s="545" t="str">
        <f t="shared" ca="1" si="355"/>
        <v>-</v>
      </c>
      <c r="AGP68" s="545" t="str">
        <f t="shared" ca="1" si="355"/>
        <v>-</v>
      </c>
      <c r="AGQ68" s="545" t="str">
        <f t="shared" ca="1" si="355"/>
        <v>-</v>
      </c>
      <c r="AGR68" s="545" t="str">
        <f t="shared" ca="1" si="355"/>
        <v>-</v>
      </c>
      <c r="AGS68" s="545" t="str">
        <f t="shared" ca="1" si="355"/>
        <v>-</v>
      </c>
      <c r="AGT68" s="545" t="str">
        <f t="shared" ca="1" si="356"/>
        <v>-</v>
      </c>
      <c r="AGU68" s="545" t="b">
        <f t="shared" ca="1" si="356"/>
        <v>1</v>
      </c>
      <c r="AGV68" s="545" t="str">
        <f t="shared" ca="1" si="356"/>
        <v>-</v>
      </c>
      <c r="AGW68" s="545" t="str">
        <f t="shared" ca="1" si="356"/>
        <v>-</v>
      </c>
      <c r="AGX68" s="545" t="str">
        <f t="shared" ca="1" si="356"/>
        <v>-</v>
      </c>
      <c r="AGY68" s="545" t="str">
        <f t="shared" ca="1" si="356"/>
        <v>-</v>
      </c>
      <c r="AGZ68" s="545" t="str">
        <f t="shared" ca="1" si="356"/>
        <v>-</v>
      </c>
      <c r="AHA68" s="545" t="str">
        <f t="shared" ca="1" si="356"/>
        <v>-</v>
      </c>
      <c r="AHB68" s="545" t="str">
        <f t="shared" ca="1" si="356"/>
        <v>-</v>
      </c>
      <c r="AHC68" s="545" t="str">
        <f t="shared" ca="1" si="356"/>
        <v>-</v>
      </c>
      <c r="AHD68" s="535" cm="1">
        <f t="array" aca="1" ref="AHD68" ca="1">INDEX(AHD$13:AHD67,$B68+1,1)</f>
        <v>0</v>
      </c>
      <c r="AHE68" s="483">
        <v>0</v>
      </c>
    </row>
    <row r="69" spans="1:889" outlineLevel="2">
      <c r="A69" s="18">
        <f t="shared" si="241"/>
        <v>56</v>
      </c>
      <c r="B69" s="191">
        <f t="shared" ca="1" si="372"/>
        <v>52</v>
      </c>
      <c r="C69" s="458">
        <f t="shared" si="246"/>
        <v>1000</v>
      </c>
      <c r="D69" s="119" t="str">
        <f t="shared" ca="1" si="247"/>
        <v>GSW</v>
      </c>
      <c r="E69" t="b">
        <v>1</v>
      </c>
      <c r="F69" t="b">
        <v>0</v>
      </c>
      <c r="G69" t="b">
        <f t="shared" si="248"/>
        <v>1</v>
      </c>
      <c r="H69" s="191">
        <f t="shared" ca="1" si="367"/>
        <v>4</v>
      </c>
      <c r="I69" s="535" cm="1">
        <f t="array" aca="1" ref="I69" ca="1">INDEX(I$13:I68,$B69+1,1)</f>
        <v>1</v>
      </c>
      <c r="J69" s="535" cm="1">
        <f t="array" aca="1" ref="J69" ca="1">INDEX(J$13:J68,$B69+1,1)</f>
        <v>0</v>
      </c>
      <c r="K69" s="230">
        <f t="shared" ca="1" si="249"/>
        <v>0</v>
      </c>
      <c r="L69" s="535" cm="1">
        <f t="array" aca="1" ref="L69" ca="1">INDEX(L$13:L68,$B69+1,1)</f>
        <v>2</v>
      </c>
      <c r="M69" s="535" cm="1">
        <f t="array" aca="1" ref="M69" ca="1">INDEX(M$13:M68,$B69+1,1)</f>
        <v>0</v>
      </c>
      <c r="N69" s="230">
        <f t="shared" ca="1" si="250"/>
        <v>2</v>
      </c>
      <c r="O69" s="230">
        <f t="shared" ca="1" si="250"/>
        <v>1</v>
      </c>
      <c r="P69" s="230">
        <f t="shared" ca="1" si="250"/>
        <v>2</v>
      </c>
      <c r="Q69" s="230">
        <f t="shared" ca="1" si="250"/>
        <v>1</v>
      </c>
      <c r="R69" s="230">
        <f t="shared" ca="1" si="250"/>
        <v>1</v>
      </c>
      <c r="S69" s="230">
        <f t="shared" ca="1" si="250"/>
        <v>1</v>
      </c>
      <c r="T69" s="411">
        <f t="shared" ca="1" si="251"/>
        <v>1</v>
      </c>
      <c r="U69" s="411">
        <f t="shared" ca="1" si="251"/>
        <v>1</v>
      </c>
      <c r="V69" s="411">
        <f t="shared" ca="1" si="252"/>
        <v>2</v>
      </c>
      <c r="W69" s="772" t="b">
        <f t="shared" ca="1" si="253"/>
        <v>1</v>
      </c>
      <c r="X69" s="772" t="b">
        <f t="shared" ca="1" si="253"/>
        <v>1</v>
      </c>
      <c r="Y69" s="772" t="b">
        <f t="shared" ca="1" si="253"/>
        <v>1</v>
      </c>
      <c r="Z69" s="791" t="b" cm="1">
        <f t="array" aca="1" ref="Z69" ca="1">INDEX(Z$13:Z68,$B69+1,1)</f>
        <v>0</v>
      </c>
      <c r="AA69" s="411">
        <f t="shared" ca="1" si="254"/>
        <v>4</v>
      </c>
      <c r="AB69" s="411">
        <f t="shared" ca="1" si="255"/>
        <v>4</v>
      </c>
      <c r="AC69" s="230">
        <f t="shared" ref="AC69:AH76" ca="1" si="376">INDEX(IF(IsSequential,_xlfn.SEQUENCE(nLevels,1,AC$61,sStep),AC$61:AC$64),MOD(INT($H69/cStep),nLevels)+1,1)</f>
        <v>4</v>
      </c>
      <c r="AD69" s="230">
        <f t="shared" ca="1" si="376"/>
        <v>5</v>
      </c>
      <c r="AE69" s="230">
        <f t="shared" ca="1" si="376"/>
        <v>4</v>
      </c>
      <c r="AF69" s="230">
        <f t="shared" ca="1" si="376"/>
        <v>4</v>
      </c>
      <c r="AG69" s="230">
        <f t="shared" ca="1" si="376"/>
        <v>0</v>
      </c>
      <c r="AH69" s="230">
        <f t="shared" ca="1" si="376"/>
        <v>0</v>
      </c>
      <c r="AI69" s="87">
        <f t="shared" ref="AI69:AI76" ca="1" si="377">INDEX(i.StdELMan,($L69-1)*12+($T69-1)*3+$N69,AI$7)</f>
        <v>2</v>
      </c>
      <c r="AJ69" s="87">
        <f ca="1">INDEX(CHOOSE($N69,DataAutumn!i.AdultDrys,DataWinter!i.AdultDrys,DataSpring!i.AdultDrys),1,$T69)</f>
        <v>1</v>
      </c>
      <c r="AK69" s="230">
        <f t="shared" ca="1" si="257"/>
        <v>2</v>
      </c>
      <c r="AL69" s="535" cm="1">
        <f t="array" aca="1" ref="AL69" ca="1">INDEX(AL$13:AL68,$B69+1,1)</f>
        <v>0</v>
      </c>
      <c r="AM69" s="535" cm="1">
        <f t="array" aca="1" ref="AM69" ca="1">INDEX(AM$13:AM68,$B69+1,1)</f>
        <v>2</v>
      </c>
      <c r="AN69" s="811" t="b" cm="1">
        <f t="array" aca="1" ref="AN69" ca="1">INDEX(AN$13:AN68,$B69+1,1)</f>
        <v>0</v>
      </c>
      <c r="AO69" s="230">
        <f t="shared" ca="1" si="258"/>
        <v>5</v>
      </c>
      <c r="AP69" s="230">
        <f t="shared" ca="1" si="258"/>
        <v>0</v>
      </c>
      <c r="AQ69" s="230">
        <f t="shared" ca="1" si="258"/>
        <v>0</v>
      </c>
      <c r="AR69" s="230">
        <f t="shared" ca="1" si="258"/>
        <v>0</v>
      </c>
      <c r="AS69" s="111"/>
      <c r="AT69" s="111"/>
      <c r="AU69" s="230">
        <f t="shared" ca="1" si="259"/>
        <v>0</v>
      </c>
      <c r="AV69" s="230">
        <f t="shared" ca="1" si="259"/>
        <v>0</v>
      </c>
      <c r="AW69" s="111"/>
      <c r="AX69" s="111"/>
      <c r="AY69" s="111"/>
      <c r="AZ69" s="111"/>
      <c r="BA69" s="111"/>
      <c r="BB69" s="111"/>
      <c r="BC69" s="312" t="str">
        <f t="shared" ca="1" si="260"/>
        <v>TemplateEx 00004 SE GSW Past      SFM     TOLWin Scan2 CFS RR-20% GP100% WP100% MP100% EL090% Age276 FlkSt_Hgt_456 LWJ4 LWCJ4 LWCP0 LW2tth0 Emptys_Retain Mdn0 Adult0 (PT_F33N11L11)</v>
      </c>
      <c r="BD69" s="8" t="str">
        <f ca="1">IF(COUNTIF($BC$13:$BC69,$BC69)=1,"-","Dup")</f>
        <v>-</v>
      </c>
      <c r="BE69" s="18"/>
      <c r="BF69" s="535" t="str" cm="1">
        <f t="array" aca="1" ref="BF69" ca="1">INDEX(BF$13:BF68,$B69+1,1)</f>
        <v>-</v>
      </c>
      <c r="BG69" s="535" t="str" cm="1">
        <f t="array" aca="1" ref="BG69" ca="1">INDEX(BG$13:BG68,$B69+1,1)</f>
        <v>-</v>
      </c>
      <c r="BH69" s="535" t="str" cm="1">
        <f t="array" aca="1" ref="BH69" ca="1">INDEX(BH$13:BH68,$B69+1,1)</f>
        <v>-</v>
      </c>
      <c r="BI69" s="535" t="str" cm="1">
        <f t="array" aca="1" ref="BI69" ca="1">INDEX(BI$13:BI68,$B69+1,1)</f>
        <v>-</v>
      </c>
      <c r="BJ69" s="535" t="str" cm="1">
        <f t="array" aca="1" ref="BJ69" ca="1">INDEX(BJ$13:BJ68,$B69+1,1)</f>
        <v>-</v>
      </c>
      <c r="BK69" s="535" t="str" cm="1">
        <f t="array" aca="1" ref="BK69" ca="1">INDEX(BK$13:BK68,$B69+1,1)</f>
        <v>-</v>
      </c>
      <c r="BL69" s="535" t="str" cm="1">
        <f t="array" aca="1" ref="BL69" ca="1">INDEX(BL$13:BL68,$B69+1,1)</f>
        <v>-</v>
      </c>
      <c r="BM69" s="535" t="str" cm="1">
        <f t="array" aca="1" ref="BM69" ca="1">INDEX(BM$13:BM68,$B69+1,1)</f>
        <v>-</v>
      </c>
      <c r="BN69" s="535" t="str" cm="1">
        <f t="array" aca="1" ref="BN69" ca="1">INDEX(BN$13:BN68,$B69+1,1)</f>
        <v>-</v>
      </c>
      <c r="BO69" s="18"/>
      <c r="BP69" s="411" t="b">
        <f t="shared" ca="1" si="261"/>
        <v>1</v>
      </c>
      <c r="BQ69" s="411" t="str">
        <f t="shared" ca="1" si="261"/>
        <v>-</v>
      </c>
      <c r="BR69" s="411" t="b">
        <f t="shared" ca="1" si="261"/>
        <v>0</v>
      </c>
      <c r="BS69" s="411" t="str">
        <f t="shared" ca="1" si="261"/>
        <v>-</v>
      </c>
      <c r="BT69" s="411" t="str">
        <f t="shared" ca="1" si="261"/>
        <v>-</v>
      </c>
      <c r="BU69" s="411" t="str">
        <f t="shared" ca="1" si="261"/>
        <v>-</v>
      </c>
      <c r="BV69" s="411" t="str">
        <f t="shared" ca="1" si="261"/>
        <v>-</v>
      </c>
      <c r="BW69" s="411" t="str">
        <f t="shared" ca="1" si="261"/>
        <v>-</v>
      </c>
      <c r="BX69" s="411" t="str">
        <f t="shared" ca="1" si="261"/>
        <v>-</v>
      </c>
      <c r="BY69" s="411" t="str">
        <f t="shared" ca="1" si="261"/>
        <v>-</v>
      </c>
      <c r="BZ69" s="411" t="str">
        <f t="shared" ca="1" si="261"/>
        <v>-</v>
      </c>
      <c r="CA69" s="411" t="str">
        <f t="shared" ca="1" si="261"/>
        <v>-</v>
      </c>
      <c r="CB69" s="411" t="b">
        <f t="shared" ca="1" si="261"/>
        <v>0</v>
      </c>
      <c r="CC69" s="87">
        <f t="shared" ca="1" si="261"/>
        <v>0</v>
      </c>
      <c r="CD69" s="535" t="str" cm="1">
        <f t="array" aca="1" ref="CD69" ca="1">INDEX(CD$13:CD68,$B69+1,1)</f>
        <v>-</v>
      </c>
      <c r="CE69" s="535" t="str" cm="1">
        <f t="array" aca="1" ref="CE69" ca="1">INDEX(CE$13:CE68,$B69+1,1)</f>
        <v>-</v>
      </c>
      <c r="CF69" s="535" t="str" cm="1">
        <f t="array" aca="1" ref="CF69" ca="1">INDEX(CF$13:CF68,$B69+1,1)</f>
        <v>-</v>
      </c>
      <c r="CG69" s="535" t="b" cm="1">
        <f t="array" aca="1" ref="CG69" ca="1">INDEX(CG$13:CG68,$B69+1,1)</f>
        <v>1</v>
      </c>
      <c r="CH69" s="535" t="str" cm="1">
        <f t="array" aca="1" ref="CH69" ca="1">INDEX(CH$13:CH68,$B69+1,1)</f>
        <v>-</v>
      </c>
      <c r="CI69" s="535" t="str" cm="1">
        <f t="array" aca="1" ref="CI69" ca="1">INDEX(CI$13:CI68,$B69+1,1)</f>
        <v>-</v>
      </c>
      <c r="CJ69" s="535" t="str" cm="1">
        <f t="array" aca="1" ref="CJ69" ca="1">INDEX(CJ$13:CJ68,$B69+1,1)</f>
        <v>-</v>
      </c>
      <c r="CK69" s="18"/>
      <c r="CL69" s="535" t="str" cm="1">
        <f t="array" aca="1" ref="CL69" ca="1">INDEX(CL$13:CL68,$B69+1,1)</f>
        <v>-</v>
      </c>
      <c r="CM69" s="535" t="str" cm="1">
        <f t="array" aca="1" ref="CM69" ca="1">INDEX(CM$13:CM68,$B69+1,1)</f>
        <v>-</v>
      </c>
      <c r="CN69" s="411" t="str">
        <f t="shared" ca="1" si="262"/>
        <v>-</v>
      </c>
      <c r="CO69" s="411">
        <f t="shared" ca="1" si="263"/>
        <v>0</v>
      </c>
      <c r="CP69" s="411">
        <f t="shared" ca="1" si="263"/>
        <v>0</v>
      </c>
      <c r="CQ69" s="535" t="str" cm="1">
        <f t="array" aca="1" ref="CQ69" ca="1">INDEX(CQ$13:CQ68,$B69+1,1)</f>
        <v>-</v>
      </c>
      <c r="CR69" s="535" t="str" cm="1">
        <f t="array" aca="1" ref="CR69" ca="1">INDEX(CR$13:CR68,$B69+1,1)</f>
        <v>-</v>
      </c>
      <c r="CS69" s="535" t="str" cm="1">
        <f t="array" aca="1" ref="CS69" ca="1">INDEX(CS$13:CS68,$B69+1,1)</f>
        <v>-</v>
      </c>
      <c r="CT69" s="535" t="str" cm="1">
        <f t="array" aca="1" ref="CT69" ca="1">INDEX(CT$13:CT68,$B69+1,1)</f>
        <v>-</v>
      </c>
      <c r="CU69" s="411" t="str">
        <f t="shared" ca="1" si="264"/>
        <v>-</v>
      </c>
      <c r="CV69" s="411">
        <f t="shared" ca="1" si="265"/>
        <v>0</v>
      </c>
      <c r="CW69" s="411">
        <f t="shared" ca="1" si="265"/>
        <v>0</v>
      </c>
      <c r="CX69" s="535" t="str" cm="1">
        <f t="array" aca="1" ref="CX69" ca="1">INDEX(CX$13:CX68,$B69+1,1)</f>
        <v>-</v>
      </c>
      <c r="CY69" s="535" t="str" cm="1">
        <f t="array" aca="1" ref="CY69" ca="1">INDEX(CY$13:CY68,$B69+1,1)</f>
        <v>-</v>
      </c>
      <c r="CZ69" s="411" t="str">
        <f t="shared" ca="1" si="266"/>
        <v>-</v>
      </c>
      <c r="DA69" s="411">
        <f t="shared" ca="1" si="267"/>
        <v>0</v>
      </c>
      <c r="DB69" s="535" t="str" cm="1">
        <f t="array" aca="1" ref="DB69" ca="1">INDEX(DB$13:DB68,$B69+1,1)</f>
        <v>-</v>
      </c>
      <c r="DC69" s="535" t="str" cm="1">
        <f t="array" aca="1" ref="DC69" ca="1">INDEX(DC$13:DC68,$B69+1,1)</f>
        <v>-</v>
      </c>
      <c r="DD69" s="411">
        <f t="shared" ca="1" si="268"/>
        <v>0</v>
      </c>
      <c r="DE69" s="535" t="str" cm="1">
        <f t="array" aca="1" ref="DE69" ca="1">INDEX(DE$13:DE68,$B69+1,1)</f>
        <v>-</v>
      </c>
      <c r="DF69" s="535" t="str" cm="1">
        <f t="array" aca="1" ref="DF69" ca="1">INDEX(DF$13:DF68,$B69+1,1)</f>
        <v>-</v>
      </c>
      <c r="DG69" s="411" t="str">
        <f t="shared" ca="1" si="269"/>
        <v>-</v>
      </c>
      <c r="DH69" s="411">
        <f t="shared" ca="1" si="270"/>
        <v>0</v>
      </c>
      <c r="DI69" s="411">
        <f t="shared" ca="1" si="270"/>
        <v>0</v>
      </c>
      <c r="DJ69" s="535" cm="1">
        <f t="array" aca="1" ref="DJ69" ca="1">INDEX(DJ$13:DJ68,$B69+1,1)</f>
        <v>720</v>
      </c>
      <c r="DK69" s="535" cm="1">
        <f t="array" aca="1" ref="DK69" ca="1">INDEX(DK$13:DK68,$B69+1,1)</f>
        <v>720</v>
      </c>
      <c r="DL69" s="18"/>
      <c r="DM69" s="535" t="b" cm="1">
        <f t="array" aca="1" ref="DM69" ca="1">INDEX(DM$13:DM68,$B69+1,1)</f>
        <v>1</v>
      </c>
      <c r="DN69" s="535" t="b" cm="1">
        <f t="array" aca="1" ref="DN69" ca="1">INDEX(DN$13:DN68,$B69+1,1)</f>
        <v>1</v>
      </c>
      <c r="DO69" s="535" t="b" cm="1">
        <f t="array" aca="1" ref="DO69" ca="1">INDEX(DO$13:DO68,$B69+1,1)</f>
        <v>1</v>
      </c>
      <c r="DP69" s="87">
        <f t="shared" ca="1" si="357"/>
        <v>0</v>
      </c>
      <c r="DQ69" s="799" cm="1">
        <f t="array" aca="1" ref="DQ69" ca="1">VALUE(IFERROR(VALUE($K69),0) &amp; _xlfn.SWITCH($CF69,"-",4,$CF69) &amp; $L69 &amp; $T69 &amp; "00" &amp; $N69 &amp; $AK69 &amp; $R69 &amp; _xlfn.SWITCH($AM69,3,1,$AM69) &amp; _xlfn.SWITCH($M69,4,0,$M69) &amp; _xlfn.SWITCH($AD69,6,1,$AD69))</f>
        <v>42100221205</v>
      </c>
      <c r="DR69" s="535" cm="1">
        <f t="array" aca="1" ref="DR69" ca="1">INDEX(DR$13:DR68,$B69+1,1)</f>
        <v>1</v>
      </c>
      <c r="DS69" s="535" cm="1">
        <f t="array" aca="1" ref="DS69" ca="1">INDEX(DS$13:DS68,$B69+1,1)</f>
        <v>1</v>
      </c>
      <c r="DT69" s="411">
        <f t="shared" ca="1" si="271"/>
        <v>2</v>
      </c>
      <c r="DU69" s="411" t="str">
        <f t="shared" ca="1" si="271"/>
        <v>-</v>
      </c>
      <c r="DV69" s="411" t="str">
        <f t="shared" ca="1" si="271"/>
        <v>-</v>
      </c>
      <c r="DW69" s="411" t="str">
        <f t="shared" ca="1" si="271"/>
        <v>-</v>
      </c>
      <c r="DX69" s="411" t="str">
        <f t="shared" ca="1" si="271"/>
        <v>-</v>
      </c>
      <c r="DY69" s="411" t="str">
        <f t="shared" ca="1" si="271"/>
        <v>-</v>
      </c>
      <c r="DZ69" s="411" t="b">
        <f t="shared" ca="1" si="272"/>
        <v>0</v>
      </c>
      <c r="EA69" s="411" t="str">
        <f t="shared" ca="1" si="273"/>
        <v>-</v>
      </c>
      <c r="EB69" s="411" t="str">
        <f t="shared" ca="1" si="273"/>
        <v>-</v>
      </c>
      <c r="EC69" s="411" t="str">
        <f t="shared" ca="1" si="273"/>
        <v>-</v>
      </c>
      <c r="ED69" s="411" t="str">
        <f t="shared" ca="1" si="273"/>
        <v>-</v>
      </c>
      <c r="EE69" s="411">
        <f t="shared" ca="1" si="273"/>
        <v>500</v>
      </c>
      <c r="EF69" s="411">
        <f t="shared" ca="1" si="273"/>
        <v>500</v>
      </c>
      <c r="EG69" s="411" t="str">
        <f t="shared" ca="1" si="273"/>
        <v>-</v>
      </c>
      <c r="EH69" s="411" t="str">
        <f t="shared" ca="1" si="273"/>
        <v>-</v>
      </c>
      <c r="EI69" s="411" t="str">
        <f t="shared" ca="1" si="273"/>
        <v>-</v>
      </c>
      <c r="EJ69" s="535" cm="1">
        <f t="array" aca="1" ref="EJ69" ca="1">INDEX(EJ$13:EJ68,$B69+1,1)</f>
        <v>0</v>
      </c>
      <c r="EK69" s="535" cm="1">
        <f t="array" aca="1" ref="EK69" ca="1">INDEX(EK$13:EK68,$B69+1,1)</f>
        <v>999999</v>
      </c>
      <c r="EL69" s="535" cm="1">
        <f t="array" aca="1" ref="EL69" ca="1">INDEX(EL$13:EL68,$B69+1,1)</f>
        <v>999999</v>
      </c>
      <c r="EM69" s="535" cm="1">
        <f t="array" aca="1" ref="EM69" ca="1">INDEX(EM$13:EM68,$B69+1,1)</f>
        <v>999999</v>
      </c>
      <c r="EN69" s="535" cm="1">
        <f t="array" aca="1" ref="EN69" ca="1">INDEX(EN$13:EN68,$B69+1,1)</f>
        <v>999999</v>
      </c>
      <c r="EO69" s="535" cm="1">
        <f t="array" aca="1" ref="EO69" ca="1">INDEX(EO$13:EO68,$B69+1,1)</f>
        <v>999999</v>
      </c>
      <c r="EP69" s="535" cm="1">
        <f t="array" aca="1" ref="EP69" ca="1">INDEX(EP$13:EP68,$B69+1,1)</f>
        <v>999999</v>
      </c>
      <c r="EQ69" s="535" cm="1">
        <f t="array" aca="1" ref="EQ69" ca="1">INDEX(EQ$13:EQ68,$B69+1,1)</f>
        <v>999999</v>
      </c>
      <c r="ER69" s="535" cm="1">
        <f t="array" aca="1" ref="ER69" ca="1">INDEX(ER$13:ER68,$B69+1,1)</f>
        <v>999999</v>
      </c>
      <c r="ES69" s="535" cm="1">
        <f t="array" aca="1" ref="ES69" ca="1">INDEX(ES$13:ES68,$B69+1,1)</f>
        <v>999999</v>
      </c>
      <c r="ET69" s="535" cm="1">
        <f t="array" aca="1" ref="ET69" ca="1">INDEX(ET$13:ET68,$B69+1,1)</f>
        <v>999999</v>
      </c>
      <c r="EU69" s="535" cm="1">
        <f t="array" aca="1" ref="EU69" ca="1">INDEX(EU$13:EU68,$B69+1,1)</f>
        <v>999999</v>
      </c>
      <c r="EV69" s="535" cm="1">
        <f t="array" aca="1" ref="EV69" ca="1">INDEX(EV$13:EV68,$B69+1,1)</f>
        <v>999999</v>
      </c>
      <c r="EW69" s="777">
        <f t="shared" ca="1" si="274"/>
        <v>0</v>
      </c>
      <c r="EX69" s="777">
        <f t="shared" ca="1" si="274"/>
        <v>0</v>
      </c>
      <c r="EY69" s="777">
        <f t="shared" ca="1" si="274"/>
        <v>999999</v>
      </c>
      <c r="EZ69" s="795" t="str">
        <f t="shared" ca="1" si="358"/>
        <v>-</v>
      </c>
      <c r="FA69" s="795" t="str">
        <f t="shared" ca="1" si="275"/>
        <v>-</v>
      </c>
      <c r="FB69" s="796">
        <f t="shared" ca="1" si="276"/>
        <v>999999</v>
      </c>
      <c r="FC69" s="797" t="str">
        <f t="shared" ca="1" si="359"/>
        <v>-</v>
      </c>
      <c r="FD69" s="776">
        <f t="shared" ca="1" si="277"/>
        <v>999999</v>
      </c>
      <c r="FE69" s="774">
        <f t="shared" ca="1" si="360"/>
        <v>999999</v>
      </c>
      <c r="FF69" s="775">
        <f t="shared" ca="1" si="361"/>
        <v>999999</v>
      </c>
      <c r="FG69" s="722" cm="1">
        <f t="array" aca="1" ref="FG69" ca="1">INDEX(i.ELMated,$AB69+1,1)</f>
        <v>0.9</v>
      </c>
      <c r="FH69" s="723" cm="1">
        <f t="array" aca="1" ref="FH69" ca="1">INDEX(i.ELMatedEst,$AA69+1,$T69)</f>
        <v>0.9</v>
      </c>
      <c r="FI69" s="535" t="str" cm="1">
        <f t="array" aca="1" ref="FI69" ca="1">INDEX(FI$13:FI68,$B69+1,1)</f>
        <v>-</v>
      </c>
      <c r="FJ69" s="535" t="str" cm="1">
        <f t="array" aca="1" ref="FJ69" ca="1">INDEX(FJ$13:FJ68,$B69+1,1)</f>
        <v>-</v>
      </c>
      <c r="FK69" s="659">
        <f t="shared" ca="1" si="278"/>
        <v>-0.2</v>
      </c>
      <c r="FL69" s="661">
        <f t="shared" ca="1" si="279"/>
        <v>5.0000000000000001E-3</v>
      </c>
      <c r="FM69" s="191">
        <f t="shared" ca="1" si="368"/>
        <v>0.95</v>
      </c>
      <c r="FN69" s="662">
        <f t="shared" ca="1" si="280"/>
        <v>1.1999999999999997E-2</v>
      </c>
      <c r="FO69" s="662">
        <f ca="1">INDEX(CHOOSE($N69,DataAutumn!i.EL_PropnSold,DataWinter!i.EL_PropnSold,DataSpring!i.EL_PropnSold),$AI69,$T69)*INDEX(i.ELMatedEst,$AB69+1,$T69)*i.dAdultRR_ELPropSold
+INDEX(i.dryman,($AJ69-1)*4+$AI69,FO$7)</f>
        <v>0</v>
      </c>
      <c r="FP69" s="662">
        <f ca="1">INDEX(CHOOSE($N69,DataAutumn!i.EL_PropnSold,DataWinter!i.EL_PropnSold,DataSpring!i.EL_PropnSold),$AI69,$T69)*INDEX(i.ELMatedEst,$AB69+1,$T69)*i.dAdultRR_ELPropSold
+INDEX(i.dryman,($AJ69-1)*4+$AI69,FP$7)</f>
        <v>3.125E-2</v>
      </c>
      <c r="FQ69" s="662">
        <f ca="1">INDEX(CHOOSE($N69,DataAutumn!i.EL_PropnSold,DataWinter!i.EL_PropnSold,DataSpring!i.EL_PropnSold),$AI69,$T69)*INDEX(i.ELMatedEst,$AB69+1,$T69)*i.dAdultRR_ELPropSold
+INDEX(i.dryman,($AJ69-1)*4+$AI69,FQ$7)</f>
        <v>3.125E-2</v>
      </c>
      <c r="FR69" s="662">
        <f ca="1">INDEX(CHOOSE($N69,DataAutumn!i.EL_PropnSold,DataWinter!i.EL_PropnSold,DataSpring!i.EL_PropnSold),$AI69,$T69)*INDEX(i.ELMatedEst,$AB69+1,$T69)*i.dAdultRR_ELPropSold
+INDEX(i.dryman,($AJ69-1)*4+$AI69,FR$7)</f>
        <v>3.125E-2</v>
      </c>
      <c r="FS69" s="663">
        <f ca="1">INDEX(CHOOSE($N69,DataAutumn!i.EL_PropnSold,DataWinter!i.EL_PropnSold,DataSpring!i.EL_PropnSold),$AI69,$T69)*INDEX(i.ELMatedEst,$AB69+1,$T69)*i.dAdultLSurv_ELPropSold</f>
        <v>0</v>
      </c>
      <c r="FT69" s="661" t="b">
        <f t="shared" ca="1" si="281"/>
        <v>0</v>
      </c>
      <c r="FU69" s="661" t="b">
        <f t="shared" ca="1" si="281"/>
        <v>0</v>
      </c>
      <c r="FV69" s="711" t="b">
        <f t="shared" ca="1" si="282"/>
        <v>1</v>
      </c>
      <c r="FW69" s="661" t="b">
        <f t="shared" ca="1" si="281"/>
        <v>0</v>
      </c>
      <c r="FX69" s="663">
        <f t="shared" ca="1" si="283"/>
        <v>1</v>
      </c>
      <c r="FY69" s="664">
        <f t="shared" ca="1" si="284"/>
        <v>0</v>
      </c>
      <c r="FZ69" s="665" t="b">
        <f t="shared" ca="1" si="285"/>
        <v>0</v>
      </c>
      <c r="GA69" s="660" t="b">
        <f t="shared" ca="1" si="286"/>
        <v>0</v>
      </c>
      <c r="GB69" s="411" t="b">
        <f t="shared" ca="1" si="286"/>
        <v>1</v>
      </c>
      <c r="GC69" s="411" t="b">
        <f t="shared" ca="1" si="286"/>
        <v>0</v>
      </c>
      <c r="GD69" s="87">
        <f t="shared" ca="1" si="287"/>
        <v>2</v>
      </c>
      <c r="GE69" s="87">
        <f t="shared" ca="1" si="287"/>
        <v>2</v>
      </c>
      <c r="GF69" s="411">
        <f t="shared" ca="1" si="288"/>
        <v>1</v>
      </c>
      <c r="GG69" s="411">
        <f t="shared" ca="1" si="289"/>
        <v>1</v>
      </c>
      <c r="GH69" s="411">
        <f t="shared" ca="1" si="289"/>
        <v>1</v>
      </c>
      <c r="GI69" s="411">
        <f t="shared" ca="1" si="290"/>
        <v>1</v>
      </c>
      <c r="GJ69" s="411">
        <f t="shared" ca="1" si="291"/>
        <v>0.35</v>
      </c>
      <c r="GK69" s="411" t="b">
        <f t="shared" ca="1" si="291"/>
        <v>1</v>
      </c>
      <c r="GL69" s="411" t="b">
        <f t="shared" ca="1" si="291"/>
        <v>0</v>
      </c>
      <c r="GM69" s="411" t="b">
        <f t="shared" ca="1" si="291"/>
        <v>0</v>
      </c>
      <c r="GN69" s="411" t="b">
        <f t="shared" ca="1" si="291"/>
        <v>0</v>
      </c>
      <c r="GO69" s="87">
        <f t="shared" ca="1" si="292"/>
        <v>1</v>
      </c>
      <c r="GP69" s="87">
        <f t="shared" ca="1" si="292"/>
        <v>1</v>
      </c>
      <c r="GQ69" s="87">
        <f t="shared" ca="1" si="292"/>
        <v>1</v>
      </c>
      <c r="GR69" s="87">
        <f t="shared" ca="1" si="292"/>
        <v>1</v>
      </c>
      <c r="GS69" s="87">
        <f t="shared" ca="1" si="292"/>
        <v>1</v>
      </c>
      <c r="GT69" s="87">
        <f t="shared" ca="1" si="292"/>
        <v>1</v>
      </c>
      <c r="GU69" s="87">
        <f t="shared" ca="1" si="292"/>
        <v>1</v>
      </c>
      <c r="GV69" s="87">
        <f t="shared" ca="1" si="292"/>
        <v>1</v>
      </c>
      <c r="GW69" s="411" cm="1">
        <f t="array" aca="1" ref="GW69" ca="1">INDEX(i.dse_type,1,$L69)</f>
        <v>0</v>
      </c>
      <c r="GX69" s="535" t="str" cm="1">
        <f t="array" aca="1" ref="GX69" ca="1">INDEX(GX$13:GX68,$B69+1,1)</f>
        <v>-</v>
      </c>
      <c r="GY69" s="535" t="str" cm="1">
        <f t="array" aca="1" ref="GY69" ca="1">INDEX(GY$13:GY68,$B69+1,1)</f>
        <v>-</v>
      </c>
      <c r="GZ69" s="535" t="str" cm="1">
        <f t="array" aca="1" ref="GZ69" ca="1">INDEX(GZ$13:GZ68,$B69+1,1)</f>
        <v>-</v>
      </c>
      <c r="HA69" s="18"/>
      <c r="HB69" s="816" t="str">
        <f t="shared" ca="1" si="362"/>
        <v>-</v>
      </c>
      <c r="HC69" s="816" t="str">
        <f t="shared" ca="1" si="293"/>
        <v>-</v>
      </c>
      <c r="HD69" s="806" cm="1">
        <f t="array" aca="1" ref="HD69" ca="1">IF($AO69=0,0,INDEX(i.saa_p11,$AO69,HD$6))</f>
        <v>0</v>
      </c>
      <c r="HE69" s="806" cm="1">
        <f t="array" aca="1" ref="HE69" ca="1">IF($AO69=0,0,INDEX(i.saa_p11,$AO69,HE$6))</f>
        <v>0</v>
      </c>
      <c r="HF69" s="806" cm="1">
        <f t="array" aca="1" ref="HF69" ca="1">IF($AO69=0,0,INDEX(i.saa_p11,$AO69,HF$6))</f>
        <v>0</v>
      </c>
      <c r="HG69" s="806" cm="1">
        <f t="array" aca="1" ref="HG69" ca="1">IF($AO69=0,0,INDEX(i.saa_p11,$AO69,HG$6))</f>
        <v>0</v>
      </c>
      <c r="HH69" s="806" cm="1">
        <f t="array" aca="1" ref="HH69" ca="1">IF($AO69=0,0,INDEX(i.saa_p11,$AO69,HH$6))</f>
        <v>0</v>
      </c>
      <c r="HI69" s="806" cm="1">
        <f t="array" aca="1" ref="HI69" ca="1">IF($AO69=0,0,INDEX(i.saa_p11,$AO69,HI$6))</f>
        <v>0</v>
      </c>
      <c r="HJ69" s="806" cm="1">
        <f t="array" aca="1" ref="HJ69" ca="1">IF($AO69=0,0,INDEX(i.saa_p11,$AO69,HJ$6))</f>
        <v>0</v>
      </c>
      <c r="HK69" s="806" cm="1">
        <f t="array" aca="1" ref="HK69" ca="1">IF($AO69=0,0,INDEX(i.saa_p11,$AO69,HK$6))</f>
        <v>0</v>
      </c>
      <c r="HL69" s="806" cm="1">
        <f t="array" aca="1" ref="HL69" ca="1">IF($AO69=0,0,INDEX(i.saa_p11,$AO69,HL$6))</f>
        <v>0</v>
      </c>
      <c r="HM69" s="806" cm="1">
        <f t="array" aca="1" ref="HM69" ca="1">IF($AO69=0,0,INDEX(i.saa_p11,$AO69,HM$6))</f>
        <v>0</v>
      </c>
      <c r="HN69" s="806" cm="1">
        <f t="array" aca="1" ref="HN69" ca="1">IF($AO69=0,0,INDEX(i.saa_p11,$AO69,HN$6))</f>
        <v>0</v>
      </c>
      <c r="HO69" s="806" cm="1">
        <f t="array" aca="1" ref="HO69" ca="1">IF($AO69=0,0,INDEX(i.saa_p11,$AO69,HO$6))</f>
        <v>0</v>
      </c>
      <c r="HP69" s="806" cm="1">
        <f t="array" aca="1" ref="HP69" ca="1">IF($AO69=0,0,INDEX(i.saa_p11,$AO69,HP$6))</f>
        <v>0</v>
      </c>
      <c r="HQ69" s="806" cm="1">
        <f t="array" aca="1" ref="HQ69" ca="1">IF($AO69=0,0,INDEX(i.saa_p11,$AO69,HQ$6))</f>
        <v>0</v>
      </c>
      <c r="HR69" s="806" cm="1">
        <f t="array" aca="1" ref="HR69" ca="1">IF($AO69=0,0,INDEX(i.saa_p11,$AO69,HR$6))</f>
        <v>0</v>
      </c>
      <c r="HS69" s="806" cm="1">
        <f t="array" aca="1" ref="HS69" ca="1">IF($AO69=0,0,INDEX(i.saa_p11,$AO69,HS$6))</f>
        <v>0</v>
      </c>
      <c r="HT69" s="806" cm="1">
        <f t="array" aca="1" ref="HT69" ca="1">IF($AO69=0,0,INDEX(i.saa_p11,$AO69,HT$6))</f>
        <v>0</v>
      </c>
      <c r="HU69" s="806" cm="1">
        <f t="array" aca="1" ref="HU69" ca="1">IF($AO69=0,0,INDEX(i.saa_p11,$AO69,HU$6))</f>
        <v>0</v>
      </c>
      <c r="HV69" s="806" cm="1">
        <f t="array" aca="1" ref="HV69" ca="1">IF($AO69=0,0,INDEX(i.saa_p11,$AO69,HV$6))</f>
        <v>0</v>
      </c>
      <c r="HW69" s="806" cm="1">
        <f t="array" aca="1" ref="HW69" ca="1">IF($AO69=0,0,INDEX(i.saa_p11,$AO69,HW$6))</f>
        <v>0</v>
      </c>
      <c r="HX69" s="806" cm="1">
        <f t="array" aca="1" ref="HX69" ca="1">IF($AO69=0,0,INDEX(i.saa_p11,$AO69,HX$6))</f>
        <v>0</v>
      </c>
      <c r="HY69" s="806" cm="1">
        <f t="array" aca="1" ref="HY69" ca="1">IF($AO69=0,0,INDEX(i.saa_p11,$AO69,HY$6))</f>
        <v>0</v>
      </c>
      <c r="HZ69" s="806" cm="1">
        <f t="array" aca="1" ref="HZ69" ca="1">IF($AO69=0,0,INDEX(i.saa_p11,$AO69,HZ$6))</f>
        <v>0</v>
      </c>
      <c r="IA69" s="806" cm="1">
        <f t="array" aca="1" ref="IA69" ca="1">IF($AO69=0,0,INDEX(i.saa_p11,$AO69,IA$6))</f>
        <v>0</v>
      </c>
      <c r="IB69" s="806" cm="1">
        <f t="array" aca="1" ref="IB69" ca="1">IF($AO69=0,0,INDEX(i.saa_p11,$AO69,IB$6))</f>
        <v>0</v>
      </c>
      <c r="IC69" s="806" cm="1">
        <f t="array" aca="1" ref="IC69" ca="1">IF($AO69=0,0,INDEX(i.saa_p11,$AO69,IC$6))</f>
        <v>0</v>
      </c>
      <c r="ID69" s="806" cm="1">
        <f t="array" aca="1" ref="ID69" ca="1">IF($AO69=0,0,INDEX(i.saa_p11,$AO69,ID$6))</f>
        <v>0</v>
      </c>
      <c r="IE69" s="806" cm="1">
        <f t="array" aca="1" ref="IE69" ca="1">IF($AO69=0,0,INDEX(i.saa_p11,$AO69,IE$6))</f>
        <v>0</v>
      </c>
      <c r="IF69" s="806" cm="1">
        <f t="array" aca="1" ref="IF69" ca="1">IF($AO69=0,0,INDEX(i.saa_p11,$AO69,IF$6))</f>
        <v>0</v>
      </c>
      <c r="IG69" s="806" cm="1">
        <f t="array" aca="1" ref="IG69" ca="1">IF($AO69=0,0,INDEX(i.saa_p11,$AO69,IG$6))</f>
        <v>0</v>
      </c>
      <c r="IH69" s="806" cm="1">
        <f t="array" aca="1" ref="IH69" ca="1">IF($AO69=0,0,INDEX(i.saa_p11,$AO69,IH$6))</f>
        <v>0</v>
      </c>
      <c r="II69" s="806" cm="1">
        <f t="array" aca="1" ref="II69" ca="1">IF($AO69=0,0,INDEX(i.saa_p11,$AO69,II$6))</f>
        <v>0</v>
      </c>
      <c r="IJ69" s="806" cm="1">
        <f t="array" aca="1" ref="IJ69" ca="1">IF($AO69=0,0,INDEX(i.saa_p11,$AO69,IJ$6))</f>
        <v>0</v>
      </c>
      <c r="IK69" s="806" cm="1">
        <f t="array" aca="1" ref="IK69" ca="1">IF($AO69=0,0,INDEX(i.saa_p11,$AO69,IK$6))</f>
        <v>0</v>
      </c>
      <c r="IL69" s="806" cm="1">
        <f t="array" aca="1" ref="IL69" ca="1">IF($AO69=0,0,INDEX(i.saa_p11,$AO69,IL$6))</f>
        <v>0</v>
      </c>
      <c r="IM69" s="806" cm="1">
        <f t="array" aca="1" ref="IM69" ca="1">IF($AO69=0,0,INDEX(i.saa_p11,$AO69,IM$6))</f>
        <v>0</v>
      </c>
      <c r="IN69" s="806" cm="1">
        <f t="array" aca="1" ref="IN69" ca="1">IF($AO69=0,0,INDEX(i.saa_p11,$AO69,IN$6))</f>
        <v>0</v>
      </c>
      <c r="IO69" s="806" cm="1">
        <f t="array" aca="1" ref="IO69" ca="1">IF($AO69=0,0,INDEX(i.saa_p11,$AO69,IO$6))</f>
        <v>0</v>
      </c>
      <c r="IP69" s="806" cm="1">
        <f t="array" aca="1" ref="IP69" ca="1">IF($AO69=0,0,INDEX(i.saa_p11,$AO69,IP$6))</f>
        <v>0</v>
      </c>
      <c r="IQ69" s="806" cm="1">
        <f t="array" aca="1" ref="IQ69" ca="1">IF($AO69=0,0,INDEX(i.saa_p11,$AO69,IQ$6))</f>
        <v>0</v>
      </c>
      <c r="IR69" s="806" cm="1">
        <f t="array" aca="1" ref="IR69" ca="1">IF($AO69=0,0,INDEX(i.saa_p11,$AO69,IR$6))</f>
        <v>0</v>
      </c>
      <c r="IS69" s="806" cm="1">
        <f t="array" aca="1" ref="IS69" ca="1">IF($AO69=0,0,INDEX(i.saa_p11,$AO69,IS$6))</f>
        <v>0</v>
      </c>
      <c r="IT69" s="806" cm="1">
        <f t="array" aca="1" ref="IT69" ca="1">IF($AO69=0,0,INDEX(i.saa_p11,$AO69,IT$6))</f>
        <v>0</v>
      </c>
      <c r="IU69" s="806" cm="1">
        <f t="array" aca="1" ref="IU69" ca="1">IF($AO69=0,0,INDEX(i.saa_p11,$AO69,IU$6))</f>
        <v>0</v>
      </c>
      <c r="IV69" s="806" cm="1">
        <f t="array" aca="1" ref="IV69" ca="1">IF($AO69=0,0,INDEX(i.saa_p11,$AO69,IV$6))</f>
        <v>0</v>
      </c>
      <c r="IW69" s="806" cm="1">
        <f t="array" aca="1" ref="IW69" ca="1">IF($AO69=0,0,INDEX(i.saa_p11,$AO69,IW$6))</f>
        <v>0</v>
      </c>
      <c r="IX69" s="806" cm="1">
        <f t="array" aca="1" ref="IX69" ca="1">IF($AO69=0,0,INDEX(i.saa_p11,$AO69,IX$6))</f>
        <v>0</v>
      </c>
      <c r="IY69" s="806" cm="1">
        <f t="array" aca="1" ref="IY69" ca="1">IF($AO69=0,0,INDEX(i.saa_p11,$AO69,IY$6))</f>
        <v>0</v>
      </c>
      <c r="IZ69" s="806" cm="1">
        <f t="array" aca="1" ref="IZ69" ca="1">IF($AO69=0,0,INDEX(i.saa_p11,$AO69,IZ$6))</f>
        <v>0</v>
      </c>
      <c r="JA69" s="806" cm="1">
        <f t="array" aca="1" ref="JA69" ca="1">IF($AO69=0,0,INDEX(i.saa_p11,$AO69,JA$6))</f>
        <v>0</v>
      </c>
      <c r="JB69" s="806" cm="1">
        <f t="array" aca="1" ref="JB69" ca="1">IF($AO69=0,0,INDEX(i.saa_p11,$AO69,JB$6))</f>
        <v>0</v>
      </c>
      <c r="JC69" s="806" cm="1">
        <f t="array" aca="1" ref="JC69" ca="1">IF($AO69=0,0,INDEX(i.saa_p11,$AO69,JC$6))</f>
        <v>0</v>
      </c>
      <c r="JD69" s="806" cm="1">
        <f t="array" aca="1" ref="JD69" ca="1">IF($AO69=0,0,INDEX(i.saa_p11,$AO69,JD$6))</f>
        <v>0</v>
      </c>
      <c r="JE69" s="806" cm="1">
        <f t="array" aca="1" ref="JE69" ca="1">IF($AO69=0,0,INDEX(i.saa_p11,$AO69,JE$6))</f>
        <v>0</v>
      </c>
      <c r="JF69" s="18"/>
      <c r="JG69" s="535" t="str" cm="1">
        <f t="array" aca="1" ref="JG69" ca="1">INDEX(JG$13:JG68,$B69+1,1)</f>
        <v>-</v>
      </c>
      <c r="JH69" s="535" t="str" cm="1">
        <f t="array" aca="1" ref="JH69" ca="1">INDEX(JH$13:JH68,$B69+1,1)</f>
        <v>-</v>
      </c>
      <c r="JI69" s="535" t="str" cm="1">
        <f t="array" aca="1" ref="JI69" ca="1">INDEX(JI$13:JI68,$B69+1,1)</f>
        <v>-</v>
      </c>
      <c r="JJ69" s="411">
        <f t="shared" ca="1" si="363"/>
        <v>0</v>
      </c>
      <c r="JK69" s="535" t="str" cm="1">
        <f t="array" aca="1" ref="JK69" ca="1">INDEX(JK$13:JK68,$B69+1,1)</f>
        <v>-</v>
      </c>
      <c r="JL69" s="535" cm="1">
        <f t="array" aca="1" ref="JL69" ca="1">INDEX(JL$13:JL68,$B69+1,1)</f>
        <v>1</v>
      </c>
      <c r="JM69" s="535" cm="1">
        <f t="array" aca="1" ref="JM69" ca="1">INDEX(JM$13:JM68,$B69+1,1)</f>
        <v>1</v>
      </c>
      <c r="JN69" s="535" t="str" cm="1">
        <f t="array" aca="1" ref="JN69" ca="1">INDEX(JN$13:JN68,$B69+1,1)</f>
        <v>-</v>
      </c>
      <c r="JO69" s="535" t="str" cm="1">
        <f t="array" aca="1" ref="JO69" ca="1">INDEX(JO$13:JO68,$B69+1,1)</f>
        <v>-</v>
      </c>
      <c r="JP69" s="535" t="str" cm="1">
        <f t="array" aca="1" ref="JP69" ca="1">INDEX(JP$13:JP68,$B69+1,1)</f>
        <v>-</v>
      </c>
      <c r="JQ69" s="535" t="str" cm="1">
        <f t="array" aca="1" ref="JQ69" ca="1">INDEX(JQ$13:JQ68,$B69+1,1)</f>
        <v>-</v>
      </c>
      <c r="JR69" s="535" t="str" cm="1">
        <f t="array" aca="1" ref="JR69" ca="1">INDEX(JR$13:JR68,$B69+1,1)</f>
        <v>-</v>
      </c>
      <c r="JS69" s="535" t="str" cm="1">
        <f t="array" aca="1" ref="JS69" ca="1">INDEX(JS$13:JS68,$B69+1,1)</f>
        <v>-</v>
      </c>
      <c r="JT69" s="535" t="str" cm="1">
        <f t="array" aca="1" ref="JT69" ca="1">INDEX(JT$13:JT68,$B69+1,1)</f>
        <v>-</v>
      </c>
      <c r="JU69" s="535" t="str" cm="1">
        <f t="array" aca="1" ref="JU69" ca="1">INDEX(JU$13:JU68,$B69+1,1)</f>
        <v>-</v>
      </c>
      <c r="JV69" s="535" t="str" cm="1">
        <f t="array" aca="1" ref="JV69" ca="1">INDEX(JV$13:JV68,$B69+1,1)</f>
        <v>-</v>
      </c>
      <c r="JW69" s="535" t="str" cm="1">
        <f t="array" aca="1" ref="JW69" ca="1">INDEX(JW$13:JW68,$B69+1,1)</f>
        <v>-</v>
      </c>
      <c r="JX69" s="535" t="str" cm="1">
        <f t="array" aca="1" ref="JX69" ca="1">INDEX(JX$13:JX68,$B69+1,1)</f>
        <v>-</v>
      </c>
      <c r="JY69" s="535" t="str" cm="1">
        <f t="array" aca="1" ref="JY69" ca="1">INDEX(JY$13:JY68,$B69+1,1)</f>
        <v>-</v>
      </c>
      <c r="JZ69" s="535" t="str" cm="1">
        <f t="array" aca="1" ref="JZ69" ca="1">INDEX(JZ$13:JZ68,$B69+1,1)</f>
        <v>-</v>
      </c>
      <c r="KA69" s="535" t="str" cm="1">
        <f t="array" aca="1" ref="KA69" ca="1">INDEX(KA$13:KA68,$B69+1,1)</f>
        <v>-</v>
      </c>
      <c r="KB69" s="535" t="str" cm="1">
        <f t="array" aca="1" ref="KB69" ca="1">INDEX(KB$13:KB68,$B69+1,1)</f>
        <v>-</v>
      </c>
      <c r="KC69" s="535" t="str" cm="1">
        <f t="array" aca="1" ref="KC69" ca="1">INDEX(KC$13:KC68,$B69+1,1)</f>
        <v>-</v>
      </c>
      <c r="KD69" s="535" t="str" cm="1">
        <f t="array" aca="1" ref="KD69" ca="1">INDEX(KD$13:KD68,$B69+1,1)</f>
        <v>-</v>
      </c>
      <c r="KE69" s="535" t="str" cm="1">
        <f t="array" aca="1" ref="KE69" ca="1">INDEX(KE$13:KE68,$B69+1,1)</f>
        <v>-</v>
      </c>
      <c r="KF69" s="535" t="str" cm="1">
        <f t="array" aca="1" ref="KF69" ca="1">INDEX(KF$13:KF68,$B69+1,1)</f>
        <v>-</v>
      </c>
      <c r="KG69" s="535" t="str" cm="1">
        <f t="array" aca="1" ref="KG69" ca="1">INDEX(KG$13:KG68,$B69+1,1)</f>
        <v>-</v>
      </c>
      <c r="KH69" s="535" t="str" cm="1">
        <f t="array" aca="1" ref="KH69" ca="1">INDEX(KH$13:KH68,$B69+1,1)</f>
        <v>-</v>
      </c>
      <c r="KI69" s="535" cm="1">
        <f t="array" aca="1" ref="KI69" ca="1">INDEX(KI$13:KI68,$B69+1,1)</f>
        <v>0</v>
      </c>
      <c r="KJ69" s="535" t="str" cm="1">
        <f t="array" aca="1" ref="KJ69" ca="1">INDEX(KJ$13:KJ68,$B69+1,1)</f>
        <v>-</v>
      </c>
      <c r="KK69" s="535" cm="1">
        <f t="array" aca="1" ref="KK69" ca="1">INDEX(KK$13:KK68,$B69+1,1)</f>
        <v>1</v>
      </c>
      <c r="KL69" s="722">
        <f t="shared" ca="1" si="294"/>
        <v>0</v>
      </c>
      <c r="KM69" s="722">
        <f t="shared" ca="1" si="294"/>
        <v>0</v>
      </c>
      <c r="KN69" s="722">
        <f t="shared" ca="1" si="294"/>
        <v>0</v>
      </c>
      <c r="KO69" s="722">
        <f t="shared" ca="1" si="295"/>
        <v>0</v>
      </c>
      <c r="KP69" s="722">
        <f t="shared" ca="1" si="295"/>
        <v>0</v>
      </c>
      <c r="KQ69" s="722">
        <f t="shared" ca="1" si="295"/>
        <v>0</v>
      </c>
      <c r="KR69" s="535" cm="1">
        <f t="array" aca="1" ref="KR69" ca="1">INDEX(KR$13:KR68,$B69+1,1)</f>
        <v>0</v>
      </c>
      <c r="KS69" s="722">
        <f t="shared" ca="1" si="296"/>
        <v>1</v>
      </c>
      <c r="KT69" s="722">
        <f t="shared" ca="1" si="296"/>
        <v>0</v>
      </c>
      <c r="KU69" s="722">
        <f t="shared" ca="1" si="296"/>
        <v>0</v>
      </c>
      <c r="KV69" s="722">
        <f t="shared" ca="1" si="296"/>
        <v>0</v>
      </c>
      <c r="KW69" s="535" cm="1">
        <f t="array" aca="1" ref="KW69" ca="1">INDEX(KW$13:KW68,$B69+1,1)</f>
        <v>0</v>
      </c>
      <c r="KX69" s="722">
        <f t="shared" ca="1" si="296"/>
        <v>0</v>
      </c>
      <c r="KY69" s="18"/>
      <c r="KZ69" s="535" t="str" cm="1">
        <f t="array" aca="1" ref="KZ69" ca="1">INDEX(KZ$13:KZ68,$B69+1,1)</f>
        <v>-</v>
      </c>
      <c r="LA69" s="535" t="str" cm="1">
        <f t="array" aca="1" ref="LA69" ca="1">INDEX(LA$13:LA68,$B69+1,1)</f>
        <v>-</v>
      </c>
      <c r="LB69" s="535" t="str" cm="1">
        <f t="array" aca="1" ref="LB69" ca="1">INDEX(LB$13:LB68,$B69+1,1)</f>
        <v>-</v>
      </c>
      <c r="LC69" s="535" t="str" cm="1">
        <f t="array" aca="1" ref="LC69" ca="1">INDEX(LC$13:LC68,$B69+1,1)</f>
        <v>-</v>
      </c>
      <c r="LD69" s="535" t="str" cm="1">
        <f t="array" aca="1" ref="LD69" ca="1">INDEX(LD$13:LD68,$B69+1,1)</f>
        <v>-</v>
      </c>
      <c r="LE69" s="535" t="str" cm="1">
        <f t="array" aca="1" ref="LE69" ca="1">INDEX(LE$13:LE68,$B69+1,1)</f>
        <v>-</v>
      </c>
      <c r="LF69" s="535" t="str" cm="1">
        <f t="array" aca="1" ref="LF69" ca="1">INDEX(LF$13:LF68,$B69+1,1)</f>
        <v>-</v>
      </c>
      <c r="LG69" s="535" t="str" cm="1">
        <f t="array" aca="1" ref="LG69" ca="1">INDEX(LG$13:LG68,$B69+1,1)</f>
        <v>-</v>
      </c>
      <c r="LH69" s="535" t="str" cm="1">
        <f t="array" aca="1" ref="LH69" ca="1">INDEX(LH$13:LH68,$B69+1,1)</f>
        <v>-</v>
      </c>
      <c r="LI69" s="535" t="str" cm="1">
        <f t="array" aca="1" ref="LI69" ca="1">INDEX(LI$13:LI68,$B69+1,1)</f>
        <v>-</v>
      </c>
      <c r="LJ69" s="535" t="str" cm="1">
        <f t="array" aca="1" ref="LJ69" ca="1">INDEX(LJ$13:LJ68,$B69+1,1)</f>
        <v>-</v>
      </c>
      <c r="LK69" s="535" t="str" cm="1">
        <f t="array" aca="1" ref="LK69" ca="1">INDEX(LK$13:LK68,$B69+1,1)</f>
        <v>-</v>
      </c>
      <c r="LL69" s="535" t="str" cm="1">
        <f t="array" aca="1" ref="LL69" ca="1">INDEX(LL$13:LL68,$B69+1,1)</f>
        <v>-</v>
      </c>
      <c r="LM69" s="535" t="str" cm="1">
        <f t="array" aca="1" ref="LM69" ca="1">INDEX(LM$13:LM68,$B69+1,1)</f>
        <v>-</v>
      </c>
      <c r="LN69" s="535" t="str" cm="1">
        <f t="array" aca="1" ref="LN69" ca="1">INDEX(LN$13:LN68,$B69+1,1)</f>
        <v>-</v>
      </c>
      <c r="LO69" s="535" t="str" cm="1">
        <f t="array" aca="1" ref="LO69" ca="1">INDEX(LO$13:LO68,$B69+1,1)</f>
        <v>-</v>
      </c>
      <c r="LP69" s="535" cm="1">
        <f t="array" aca="1" ref="LP69" ca="1">INDEX(LP$13:LP68,$B69+1,1)</f>
        <v>0</v>
      </c>
      <c r="LQ69" s="535" cm="1">
        <f t="array" aca="1" ref="LQ69" ca="1">INDEX(LQ$13:LQ68,$B69+1,1)</f>
        <v>0</v>
      </c>
      <c r="LR69" s="545" cm="1">
        <f t="array" aca="1" ref="LR69" ca="1">IF(AND($N69=LR$10,$AU69&lt;&gt;0),INDEX(i.LTWFeedLevels,$AU69,12),0)</f>
        <v>0</v>
      </c>
      <c r="LS69" s="625" cm="1">
        <f t="array" aca="1" ref="LS69" ca="1">IF(AND($N69=LS$10,$AV69&lt;&gt;0),INDEX(i.LTWFeedLevels,$AV69,12),0)</f>
        <v>0</v>
      </c>
      <c r="LT69" s="457">
        <f t="shared" ref="LT69:LV69" ca="1" si="378">LS69</f>
        <v>0</v>
      </c>
      <c r="LU69" s="457">
        <f t="shared" ca="1" si="378"/>
        <v>0</v>
      </c>
      <c r="LV69" s="457">
        <f t="shared" ca="1" si="378"/>
        <v>0</v>
      </c>
      <c r="LW69" s="545" cm="1">
        <f t="array" aca="1" ref="LW69" ca="1">IF(AND($N69=LW$10,$AU69&lt;&gt;0),INDEX(i.LTWFeedLevels,$AU69,12),0)</f>
        <v>0</v>
      </c>
      <c r="LX69" s="625" cm="1">
        <f t="array" aca="1" ref="LX69" ca="1">IF(AND($N69=LX$10,$AV69&lt;&gt;0),INDEX(i.LTWFeedLevels,$AV69,12),0)</f>
        <v>0</v>
      </c>
      <c r="LY69" s="457">
        <f t="shared" ref="LY69:MA69" ca="1" si="379">LX69</f>
        <v>0</v>
      </c>
      <c r="LZ69" s="457">
        <f t="shared" ca="1" si="379"/>
        <v>0</v>
      </c>
      <c r="MA69" s="457">
        <f t="shared" ca="1" si="379"/>
        <v>0</v>
      </c>
      <c r="MB69" s="545" cm="1">
        <f t="array" aca="1" ref="MB69" ca="1">IF(AND($N69=MB$10,$AU69&lt;&gt;0),INDEX(i.LTWFeedLevels,$AU69,12),0)</f>
        <v>0</v>
      </c>
      <c r="MC69" s="625" cm="1">
        <f t="array" aca="1" ref="MC69" ca="1">IF(AND($N69=MC$10,$AV69&lt;&gt;0),INDEX(i.LTWFeedLevels,$AV69,12),0)</f>
        <v>0</v>
      </c>
      <c r="MD69" s="457">
        <f t="shared" ref="MD69:MF69" ca="1" si="380">MC69</f>
        <v>0</v>
      </c>
      <c r="ME69" s="457">
        <f t="shared" ca="1" si="380"/>
        <v>0</v>
      </c>
      <c r="MF69" s="457">
        <f t="shared" ca="1" si="380"/>
        <v>0</v>
      </c>
      <c r="MG69" s="189">
        <f t="shared" ca="1" si="300"/>
        <v>0</v>
      </c>
      <c r="MH69" s="189">
        <f t="shared" ca="1" si="300"/>
        <v>0</v>
      </c>
      <c r="MI69" s="189">
        <f t="shared" ca="1" si="300"/>
        <v>0</v>
      </c>
      <c r="MJ69" s="189">
        <f t="shared" ca="1" si="300"/>
        <v>0</v>
      </c>
      <c r="MK69" s="189">
        <f t="shared" ca="1" si="300"/>
        <v>0</v>
      </c>
      <c r="ML69" s="189">
        <f t="shared" ca="1" si="300"/>
        <v>0</v>
      </c>
      <c r="MM69" s="189">
        <f t="shared" ca="1" si="300"/>
        <v>0</v>
      </c>
      <c r="MN69" s="189">
        <f t="shared" ca="1" si="300"/>
        <v>0</v>
      </c>
      <c r="MO69" s="189">
        <f t="shared" ca="1" si="300"/>
        <v>0</v>
      </c>
      <c r="MP69" s="189">
        <f t="shared" ca="1" si="300"/>
        <v>0</v>
      </c>
      <c r="MQ69" s="189">
        <f t="shared" ca="1" si="301"/>
        <v>0</v>
      </c>
      <c r="MR69" s="189">
        <f t="shared" ca="1" si="301"/>
        <v>0</v>
      </c>
      <c r="MS69" s="189">
        <f t="shared" ca="1" si="301"/>
        <v>0</v>
      </c>
      <c r="MT69" s="189">
        <f t="shared" ca="1" si="301"/>
        <v>0</v>
      </c>
      <c r="MU69" s="189">
        <f t="shared" ca="1" si="301"/>
        <v>0</v>
      </c>
      <c r="MV69" s="189">
        <f t="shared" ca="1" si="301"/>
        <v>0</v>
      </c>
      <c r="MW69" s="189">
        <f t="shared" ca="1" si="301"/>
        <v>0</v>
      </c>
      <c r="MX69" s="189">
        <f t="shared" ca="1" si="301"/>
        <v>0</v>
      </c>
      <c r="MY69" s="189">
        <f t="shared" ca="1" si="301"/>
        <v>0</v>
      </c>
      <c r="MZ69" s="189">
        <f t="shared" ca="1" si="301"/>
        <v>0</v>
      </c>
      <c r="NA69" s="189">
        <f t="shared" ca="1" si="302"/>
        <v>0</v>
      </c>
      <c r="NB69" s="189">
        <f t="shared" ca="1" si="302"/>
        <v>0</v>
      </c>
      <c r="NC69" s="189">
        <f t="shared" ca="1" si="302"/>
        <v>0</v>
      </c>
      <c r="ND69" s="189">
        <f t="shared" ca="1" si="302"/>
        <v>0</v>
      </c>
      <c r="NE69" s="189">
        <f t="shared" ca="1" si="302"/>
        <v>0</v>
      </c>
      <c r="NF69" s="189">
        <f t="shared" ca="1" si="302"/>
        <v>0</v>
      </c>
      <c r="NG69" s="189">
        <f t="shared" ca="1" si="302"/>
        <v>0</v>
      </c>
      <c r="NH69" s="189">
        <f t="shared" ca="1" si="302"/>
        <v>0</v>
      </c>
      <c r="NI69" s="189">
        <f t="shared" ca="1" si="302"/>
        <v>0</v>
      </c>
      <c r="NJ69" s="189">
        <f t="shared" ca="1" si="302"/>
        <v>0</v>
      </c>
      <c r="NK69" s="189">
        <f t="shared" ca="1" si="303"/>
        <v>0</v>
      </c>
      <c r="NL69" s="189">
        <f t="shared" ca="1" si="303"/>
        <v>0</v>
      </c>
      <c r="NM69" s="189">
        <f t="shared" ca="1" si="303"/>
        <v>0</v>
      </c>
      <c r="NN69" s="189">
        <f t="shared" ca="1" si="303"/>
        <v>0</v>
      </c>
      <c r="NO69" s="189">
        <f t="shared" ca="1" si="303"/>
        <v>0</v>
      </c>
      <c r="NP69" s="189">
        <f t="shared" ca="1" si="303"/>
        <v>0</v>
      </c>
      <c r="NQ69" s="189">
        <f t="shared" ca="1" si="303"/>
        <v>0</v>
      </c>
      <c r="NR69" s="189">
        <f t="shared" ca="1" si="303"/>
        <v>0</v>
      </c>
      <c r="NS69" s="189">
        <f t="shared" ca="1" si="303"/>
        <v>0</v>
      </c>
      <c r="NT69" s="189">
        <f t="shared" ca="1" si="303"/>
        <v>0</v>
      </c>
      <c r="NU69" s="189">
        <f t="shared" ca="1" si="304"/>
        <v>2</v>
      </c>
      <c r="NV69" s="189">
        <f t="shared" ca="1" si="304"/>
        <v>4</v>
      </c>
      <c r="NW69" s="189">
        <f t="shared" ca="1" si="304"/>
        <v>0</v>
      </c>
      <c r="NX69" s="189">
        <f t="shared" ca="1" si="304"/>
        <v>0</v>
      </c>
      <c r="NY69" s="189">
        <f t="shared" ca="1" si="304"/>
        <v>0</v>
      </c>
      <c r="NZ69" s="189">
        <f t="shared" ca="1" si="304"/>
        <v>0</v>
      </c>
      <c r="OA69" s="189">
        <f t="shared" ca="1" si="304"/>
        <v>0</v>
      </c>
      <c r="OB69" s="189">
        <f t="shared" ca="1" si="304"/>
        <v>0</v>
      </c>
      <c r="OC69" s="189">
        <f t="shared" ca="1" si="304"/>
        <v>0</v>
      </c>
      <c r="OD69" s="189">
        <f t="shared" ca="1" si="304"/>
        <v>0</v>
      </c>
      <c r="OE69" s="189">
        <f t="shared" ca="1" si="305"/>
        <v>0</v>
      </c>
      <c r="OF69" s="189">
        <f t="shared" ca="1" si="305"/>
        <v>0</v>
      </c>
      <c r="OG69" s="189">
        <f t="shared" ca="1" si="305"/>
        <v>0</v>
      </c>
      <c r="OH69" s="189">
        <f t="shared" ca="1" si="305"/>
        <v>0</v>
      </c>
      <c r="OI69" s="189">
        <f t="shared" ca="1" si="305"/>
        <v>0</v>
      </c>
      <c r="OJ69" s="189">
        <f t="shared" ca="1" si="305"/>
        <v>0</v>
      </c>
      <c r="OK69" s="189">
        <f t="shared" ca="1" si="305"/>
        <v>0</v>
      </c>
      <c r="OL69" s="189">
        <f t="shared" ca="1" si="305"/>
        <v>0</v>
      </c>
      <c r="OM69" s="189">
        <f t="shared" ca="1" si="305"/>
        <v>0</v>
      </c>
      <c r="ON69" s="189">
        <f t="shared" ca="1" si="305"/>
        <v>0</v>
      </c>
      <c r="OO69" s="189">
        <f t="shared" ca="1" si="306"/>
        <v>0</v>
      </c>
      <c r="OP69" s="189">
        <f t="shared" ca="1" si="306"/>
        <v>0</v>
      </c>
      <c r="OQ69" s="189">
        <f t="shared" ca="1" si="306"/>
        <v>0</v>
      </c>
      <c r="OR69" s="189">
        <f t="shared" ca="1" si="306"/>
        <v>0</v>
      </c>
      <c r="OS69" s="189">
        <f t="shared" ca="1" si="306"/>
        <v>0</v>
      </c>
      <c r="OT69" s="189">
        <f t="shared" ca="1" si="306"/>
        <v>0</v>
      </c>
      <c r="OU69" s="189">
        <f t="shared" ca="1" si="306"/>
        <v>0</v>
      </c>
      <c r="OV69" s="189">
        <f t="shared" ca="1" si="306"/>
        <v>0</v>
      </c>
      <c r="OW69" s="189">
        <f t="shared" ca="1" si="306"/>
        <v>0</v>
      </c>
      <c r="OX69" s="189">
        <f t="shared" ca="1" si="306"/>
        <v>0</v>
      </c>
      <c r="OY69" s="189">
        <f t="shared" ca="1" si="306"/>
        <v>0</v>
      </c>
      <c r="OZ69" s="189">
        <f t="shared" ca="1" si="306"/>
        <v>0</v>
      </c>
      <c r="PA69" s="556">
        <f t="shared" ca="1" si="307"/>
        <v>0</v>
      </c>
      <c r="PB69" s="556">
        <f t="shared" ca="1" si="307"/>
        <v>0</v>
      </c>
      <c r="PC69" s="556">
        <f t="shared" ca="1" si="307"/>
        <v>0</v>
      </c>
      <c r="PD69" s="556">
        <f t="shared" ca="1" si="307"/>
        <v>0</v>
      </c>
      <c r="PE69" s="556">
        <f t="shared" ca="1" si="307"/>
        <v>0</v>
      </c>
      <c r="PF69" s="556">
        <f t="shared" ca="1" si="307"/>
        <v>0</v>
      </c>
      <c r="PG69" s="556">
        <f t="shared" ca="1" si="307"/>
        <v>0</v>
      </c>
      <c r="PH69" s="556">
        <f t="shared" ca="1" si="307"/>
        <v>0</v>
      </c>
      <c r="PI69" s="556">
        <f t="shared" ca="1" si="307"/>
        <v>0</v>
      </c>
      <c r="PJ69" s="556">
        <f t="shared" ca="1" si="307"/>
        <v>0</v>
      </c>
      <c r="PK69" s="556">
        <f t="shared" ca="1" si="308"/>
        <v>0</v>
      </c>
      <c r="PL69" s="556">
        <f t="shared" ca="1" si="308"/>
        <v>0</v>
      </c>
      <c r="PM69" s="556">
        <f t="shared" ca="1" si="308"/>
        <v>0</v>
      </c>
      <c r="PN69" s="556">
        <f t="shared" ca="1" si="308"/>
        <v>0</v>
      </c>
      <c r="PO69" s="556">
        <f t="shared" ca="1" si="308"/>
        <v>0</v>
      </c>
      <c r="PP69" s="556">
        <f t="shared" ca="1" si="308"/>
        <v>0</v>
      </c>
      <c r="PQ69" s="556">
        <f t="shared" ca="1" si="308"/>
        <v>0</v>
      </c>
      <c r="PR69" s="556">
        <f t="shared" ca="1" si="308"/>
        <v>0</v>
      </c>
      <c r="PS69" s="556">
        <f t="shared" ca="1" si="308"/>
        <v>0</v>
      </c>
      <c r="PT69" s="556">
        <f t="shared" ca="1" si="308"/>
        <v>0</v>
      </c>
      <c r="PU69" s="556">
        <f t="shared" ca="1" si="309"/>
        <v>0</v>
      </c>
      <c r="PV69" s="556">
        <f t="shared" ca="1" si="309"/>
        <v>0</v>
      </c>
      <c r="PW69" s="556">
        <f t="shared" ca="1" si="309"/>
        <v>0</v>
      </c>
      <c r="PX69" s="556">
        <f t="shared" ca="1" si="309"/>
        <v>0</v>
      </c>
      <c r="PY69" s="556">
        <f t="shared" ca="1" si="309"/>
        <v>0</v>
      </c>
      <c r="PZ69" s="556">
        <f t="shared" ca="1" si="309"/>
        <v>0</v>
      </c>
      <c r="QA69" s="556">
        <f t="shared" ca="1" si="309"/>
        <v>0</v>
      </c>
      <c r="QB69" s="556">
        <f t="shared" ca="1" si="309"/>
        <v>0</v>
      </c>
      <c r="QC69" s="556">
        <f t="shared" ca="1" si="309"/>
        <v>0</v>
      </c>
      <c r="QD69" s="556">
        <f t="shared" ca="1" si="309"/>
        <v>0</v>
      </c>
      <c r="QE69" s="556">
        <f t="shared" ca="1" si="310"/>
        <v>0</v>
      </c>
      <c r="QF69" s="556">
        <f t="shared" ca="1" si="310"/>
        <v>0</v>
      </c>
      <c r="QG69" s="556">
        <f t="shared" ca="1" si="310"/>
        <v>0</v>
      </c>
      <c r="QH69" s="556">
        <f t="shared" ca="1" si="310"/>
        <v>0</v>
      </c>
      <c r="QI69" s="556">
        <f t="shared" ca="1" si="310"/>
        <v>0</v>
      </c>
      <c r="QJ69" s="556">
        <f t="shared" ca="1" si="310"/>
        <v>0</v>
      </c>
      <c r="QK69" s="556">
        <f t="shared" ca="1" si="310"/>
        <v>0</v>
      </c>
      <c r="QL69" s="556">
        <f t="shared" ca="1" si="310"/>
        <v>0</v>
      </c>
      <c r="QM69" s="556">
        <f t="shared" ca="1" si="310"/>
        <v>0</v>
      </c>
      <c r="QN69" s="556">
        <f t="shared" ca="1" si="310"/>
        <v>0</v>
      </c>
      <c r="QO69" s="556">
        <f t="shared" ca="1" si="311"/>
        <v>0</v>
      </c>
      <c r="QP69" s="556">
        <f t="shared" ca="1" si="311"/>
        <v>0</v>
      </c>
      <c r="QQ69" s="556">
        <f t="shared" ca="1" si="311"/>
        <v>0</v>
      </c>
      <c r="QR69" s="556">
        <f t="shared" ca="1" si="311"/>
        <v>0</v>
      </c>
      <c r="QS69" s="556">
        <f t="shared" ca="1" si="311"/>
        <v>0</v>
      </c>
      <c r="QT69" s="556">
        <f t="shared" ca="1" si="311"/>
        <v>0</v>
      </c>
      <c r="QU69" s="556">
        <f t="shared" ca="1" si="311"/>
        <v>0</v>
      </c>
      <c r="QV69" s="556">
        <f t="shared" ca="1" si="311"/>
        <v>0</v>
      </c>
      <c r="QW69" s="556">
        <f t="shared" ca="1" si="311"/>
        <v>0</v>
      </c>
      <c r="QX69" s="556">
        <f t="shared" ca="1" si="311"/>
        <v>0</v>
      </c>
      <c r="QY69" s="556">
        <f t="shared" ca="1" si="312"/>
        <v>0</v>
      </c>
      <c r="QZ69" s="556">
        <f t="shared" ca="1" si="312"/>
        <v>0</v>
      </c>
      <c r="RA69" s="556">
        <f t="shared" ca="1" si="312"/>
        <v>0</v>
      </c>
      <c r="RB69" s="556">
        <f t="shared" ca="1" si="312"/>
        <v>0</v>
      </c>
      <c r="RC69" s="556">
        <f t="shared" ca="1" si="312"/>
        <v>0</v>
      </c>
      <c r="RD69" s="556">
        <f t="shared" ca="1" si="312"/>
        <v>0</v>
      </c>
      <c r="RE69" s="556">
        <f t="shared" ca="1" si="312"/>
        <v>0</v>
      </c>
      <c r="RF69" s="556">
        <f t="shared" ca="1" si="312"/>
        <v>0</v>
      </c>
      <c r="RG69" s="556">
        <f t="shared" ca="1" si="312"/>
        <v>0</v>
      </c>
      <c r="RH69" s="556">
        <f t="shared" ca="1" si="312"/>
        <v>0</v>
      </c>
      <c r="RI69" s="556">
        <f t="shared" ca="1" si="313"/>
        <v>0</v>
      </c>
      <c r="RJ69" s="556">
        <f t="shared" ca="1" si="313"/>
        <v>0</v>
      </c>
      <c r="RK69" s="556">
        <f t="shared" ca="1" si="313"/>
        <v>0</v>
      </c>
      <c r="RL69" s="556">
        <f t="shared" ca="1" si="313"/>
        <v>0</v>
      </c>
      <c r="RM69" s="556">
        <f t="shared" ca="1" si="313"/>
        <v>0</v>
      </c>
      <c r="RN69" s="556">
        <f t="shared" ca="1" si="313"/>
        <v>0</v>
      </c>
      <c r="RO69" s="556">
        <f t="shared" ca="1" si="313"/>
        <v>0</v>
      </c>
      <c r="RP69" s="556">
        <f t="shared" ca="1" si="313"/>
        <v>0</v>
      </c>
      <c r="RQ69" s="556">
        <f t="shared" ca="1" si="313"/>
        <v>0</v>
      </c>
      <c r="RR69" s="556">
        <f t="shared" ca="1" si="313"/>
        <v>0</v>
      </c>
      <c r="RS69" s="556">
        <f t="shared" ca="1" si="314"/>
        <v>0</v>
      </c>
      <c r="RT69" s="556">
        <f t="shared" ca="1" si="314"/>
        <v>0</v>
      </c>
      <c r="RU69" s="556">
        <f t="shared" ca="1" si="314"/>
        <v>0</v>
      </c>
      <c r="RV69" s="556">
        <f t="shared" ca="1" si="314"/>
        <v>0</v>
      </c>
      <c r="RW69" s="556">
        <f t="shared" ca="1" si="314"/>
        <v>0</v>
      </c>
      <c r="RX69" s="556">
        <f t="shared" ca="1" si="314"/>
        <v>0</v>
      </c>
      <c r="RY69" s="556">
        <f t="shared" ca="1" si="314"/>
        <v>0</v>
      </c>
      <c r="RZ69" s="556">
        <f t="shared" ca="1" si="314"/>
        <v>0</v>
      </c>
      <c r="SA69" s="556">
        <f t="shared" ca="1" si="314"/>
        <v>0</v>
      </c>
      <c r="SB69" s="556">
        <f t="shared" ca="1" si="314"/>
        <v>0</v>
      </c>
      <c r="SC69" s="556">
        <f t="shared" ca="1" si="315"/>
        <v>0</v>
      </c>
      <c r="SD69" s="556">
        <f t="shared" ca="1" si="315"/>
        <v>0</v>
      </c>
      <c r="SE69" s="556">
        <f t="shared" ca="1" si="315"/>
        <v>0</v>
      </c>
      <c r="SF69" s="556">
        <f t="shared" ca="1" si="315"/>
        <v>0</v>
      </c>
      <c r="SG69" s="556">
        <f t="shared" ca="1" si="315"/>
        <v>0</v>
      </c>
      <c r="SH69" s="556">
        <f t="shared" ca="1" si="315"/>
        <v>0</v>
      </c>
      <c r="SI69" s="556">
        <f t="shared" ca="1" si="315"/>
        <v>0</v>
      </c>
      <c r="SJ69" s="556">
        <f t="shared" ca="1" si="315"/>
        <v>0</v>
      </c>
      <c r="SK69" s="556">
        <f t="shared" ca="1" si="315"/>
        <v>0</v>
      </c>
      <c r="SL69" s="556">
        <f t="shared" ca="1" si="315"/>
        <v>0</v>
      </c>
      <c r="SM69" s="556">
        <f t="shared" ca="1" si="316"/>
        <v>0</v>
      </c>
      <c r="SN69" s="556">
        <f t="shared" ca="1" si="316"/>
        <v>0</v>
      </c>
      <c r="SO69" s="556">
        <f t="shared" ca="1" si="316"/>
        <v>0</v>
      </c>
      <c r="SP69" s="556">
        <f t="shared" ca="1" si="316"/>
        <v>0</v>
      </c>
      <c r="SQ69" s="556">
        <f t="shared" ca="1" si="316"/>
        <v>0</v>
      </c>
      <c r="SR69" s="556">
        <f t="shared" ca="1" si="316"/>
        <v>0</v>
      </c>
      <c r="SS69" s="556">
        <f t="shared" ca="1" si="316"/>
        <v>0</v>
      </c>
      <c r="ST69" s="556">
        <f t="shared" ca="1" si="316"/>
        <v>0</v>
      </c>
      <c r="SU69" s="556">
        <f t="shared" ca="1" si="316"/>
        <v>0</v>
      </c>
      <c r="SV69" s="556">
        <f t="shared" ca="1" si="316"/>
        <v>0</v>
      </c>
      <c r="SW69" s="556">
        <f t="shared" ca="1" si="317"/>
        <v>0</v>
      </c>
      <c r="SX69" s="556">
        <f t="shared" ca="1" si="317"/>
        <v>0</v>
      </c>
      <c r="SY69" s="556">
        <f t="shared" ca="1" si="317"/>
        <v>0</v>
      </c>
      <c r="SZ69" s="556">
        <f t="shared" ca="1" si="317"/>
        <v>0</v>
      </c>
      <c r="TA69" s="556">
        <f t="shared" ca="1" si="317"/>
        <v>0</v>
      </c>
      <c r="TB69" s="556">
        <f t="shared" ca="1" si="317"/>
        <v>0</v>
      </c>
      <c r="TC69" s="556">
        <f t="shared" ca="1" si="317"/>
        <v>0</v>
      </c>
      <c r="TD69" s="556">
        <f t="shared" ca="1" si="317"/>
        <v>0</v>
      </c>
      <c r="TE69" s="556">
        <f t="shared" ca="1" si="317"/>
        <v>0</v>
      </c>
      <c r="TF69" s="556">
        <f t="shared" ca="1" si="317"/>
        <v>0</v>
      </c>
      <c r="TG69" s="556">
        <f t="shared" ca="1" si="318"/>
        <v>0</v>
      </c>
      <c r="TH69" s="556">
        <f t="shared" ca="1" si="318"/>
        <v>0</v>
      </c>
      <c r="TI69" s="556">
        <f t="shared" ca="1" si="318"/>
        <v>0</v>
      </c>
      <c r="TJ69" s="556">
        <f t="shared" ca="1" si="318"/>
        <v>0</v>
      </c>
      <c r="TK69" s="556">
        <f t="shared" ca="1" si="318"/>
        <v>0</v>
      </c>
      <c r="TL69" s="556">
        <f t="shared" ca="1" si="318"/>
        <v>0</v>
      </c>
      <c r="TM69" s="556">
        <f t="shared" ca="1" si="318"/>
        <v>0</v>
      </c>
      <c r="TN69" s="556">
        <f t="shared" ca="1" si="318"/>
        <v>0</v>
      </c>
      <c r="TO69" s="556">
        <f t="shared" ca="1" si="318"/>
        <v>0</v>
      </c>
      <c r="TP69" s="556">
        <f t="shared" ca="1" si="318"/>
        <v>0</v>
      </c>
      <c r="TQ69" s="556">
        <f t="shared" ca="1" si="319"/>
        <v>0</v>
      </c>
      <c r="TR69" s="556">
        <f t="shared" ca="1" si="319"/>
        <v>0</v>
      </c>
      <c r="TS69" s="556">
        <f t="shared" ca="1" si="319"/>
        <v>0</v>
      </c>
      <c r="TT69" s="556">
        <f t="shared" ca="1" si="319"/>
        <v>0</v>
      </c>
      <c r="TU69" s="556">
        <f t="shared" ca="1" si="319"/>
        <v>0</v>
      </c>
      <c r="TV69" s="556">
        <f t="shared" ca="1" si="319"/>
        <v>0</v>
      </c>
      <c r="TW69" s="556">
        <f t="shared" ca="1" si="319"/>
        <v>0</v>
      </c>
      <c r="TX69" s="556">
        <f t="shared" ca="1" si="319"/>
        <v>0</v>
      </c>
      <c r="TY69" s="556">
        <f t="shared" ca="1" si="319"/>
        <v>0</v>
      </c>
      <c r="TZ69" s="556">
        <f t="shared" ca="1" si="319"/>
        <v>0</v>
      </c>
      <c r="UA69" s="556">
        <f t="shared" ca="1" si="320"/>
        <v>0</v>
      </c>
      <c r="UB69" s="556">
        <f t="shared" ca="1" si="320"/>
        <v>0</v>
      </c>
      <c r="UC69" s="556">
        <f t="shared" ca="1" si="320"/>
        <v>0</v>
      </c>
      <c r="UD69" s="556">
        <f t="shared" ca="1" si="320"/>
        <v>0</v>
      </c>
      <c r="UE69" s="556">
        <f t="shared" ca="1" si="320"/>
        <v>0</v>
      </c>
      <c r="UF69" s="556">
        <f t="shared" ca="1" si="320"/>
        <v>0</v>
      </c>
      <c r="UG69" s="556">
        <f t="shared" ca="1" si="320"/>
        <v>0</v>
      </c>
      <c r="UH69" s="556">
        <f t="shared" ca="1" si="320"/>
        <v>0</v>
      </c>
      <c r="UI69" s="556">
        <f t="shared" ca="1" si="320"/>
        <v>0</v>
      </c>
      <c r="UJ69" s="556">
        <f t="shared" ca="1" si="320"/>
        <v>0</v>
      </c>
      <c r="UK69" s="556">
        <f t="shared" ca="1" si="321"/>
        <v>0</v>
      </c>
      <c r="UL69" s="556">
        <f t="shared" ca="1" si="321"/>
        <v>0</v>
      </c>
      <c r="UM69" s="556">
        <f t="shared" ca="1" si="321"/>
        <v>0</v>
      </c>
      <c r="UN69" s="556">
        <f t="shared" ca="1" si="321"/>
        <v>0</v>
      </c>
      <c r="UO69" s="556">
        <f t="shared" ca="1" si="321"/>
        <v>0</v>
      </c>
      <c r="UP69" s="556">
        <f t="shared" ca="1" si="321"/>
        <v>0</v>
      </c>
      <c r="UQ69" s="556">
        <f t="shared" ca="1" si="321"/>
        <v>0</v>
      </c>
      <c r="UR69" s="556">
        <f t="shared" ca="1" si="321"/>
        <v>0</v>
      </c>
      <c r="US69" s="556">
        <f t="shared" ca="1" si="321"/>
        <v>0</v>
      </c>
      <c r="UT69" s="556">
        <f t="shared" ca="1" si="321"/>
        <v>0</v>
      </c>
      <c r="UU69" s="556">
        <f t="shared" ca="1" si="322"/>
        <v>0</v>
      </c>
      <c r="UV69" s="556">
        <f t="shared" ca="1" si="322"/>
        <v>0</v>
      </c>
      <c r="UW69" s="556">
        <f t="shared" ca="1" si="322"/>
        <v>0</v>
      </c>
      <c r="UX69" s="556">
        <f t="shared" ca="1" si="322"/>
        <v>0</v>
      </c>
      <c r="UY69" s="556">
        <f t="shared" ca="1" si="322"/>
        <v>0</v>
      </c>
      <c r="UZ69" s="556">
        <f t="shared" ca="1" si="322"/>
        <v>0</v>
      </c>
      <c r="VA69" s="556">
        <f t="shared" ca="1" si="322"/>
        <v>0</v>
      </c>
      <c r="VB69" s="556">
        <f t="shared" ca="1" si="322"/>
        <v>0</v>
      </c>
      <c r="VC69" s="556">
        <f t="shared" ca="1" si="322"/>
        <v>0</v>
      </c>
      <c r="VD69" s="556">
        <f t="shared" ca="1" si="322"/>
        <v>0</v>
      </c>
      <c r="VE69" s="556">
        <f t="shared" ca="1" si="323"/>
        <v>0</v>
      </c>
      <c r="VF69" s="556">
        <f t="shared" ca="1" si="323"/>
        <v>0</v>
      </c>
      <c r="VG69" s="556">
        <f t="shared" ca="1" si="323"/>
        <v>0</v>
      </c>
      <c r="VH69" s="556">
        <f t="shared" ca="1" si="323"/>
        <v>0</v>
      </c>
      <c r="VI69" s="556">
        <f t="shared" ca="1" si="323"/>
        <v>0</v>
      </c>
      <c r="VJ69" s="556">
        <f t="shared" ca="1" si="323"/>
        <v>0</v>
      </c>
      <c r="VK69" s="556">
        <f t="shared" ca="1" si="323"/>
        <v>0</v>
      </c>
      <c r="VL69" s="556">
        <f t="shared" ca="1" si="323"/>
        <v>0</v>
      </c>
      <c r="VM69" s="556">
        <f t="shared" ca="1" si="323"/>
        <v>0</v>
      </c>
      <c r="VN69" s="556">
        <f t="shared" ca="1" si="323"/>
        <v>0</v>
      </c>
      <c r="VO69" s="556">
        <f t="shared" ca="1" si="324"/>
        <v>0</v>
      </c>
      <c r="VP69" s="556">
        <f t="shared" ca="1" si="324"/>
        <v>0</v>
      </c>
      <c r="VQ69" s="556">
        <f t="shared" ca="1" si="324"/>
        <v>0</v>
      </c>
      <c r="VR69" s="556">
        <f t="shared" ca="1" si="324"/>
        <v>0</v>
      </c>
      <c r="VS69" s="556">
        <f t="shared" ca="1" si="324"/>
        <v>0</v>
      </c>
      <c r="VT69" s="556">
        <f t="shared" ca="1" si="324"/>
        <v>0</v>
      </c>
      <c r="VU69" s="556">
        <f t="shared" ca="1" si="324"/>
        <v>0</v>
      </c>
      <c r="VV69" s="556">
        <f t="shared" ca="1" si="324"/>
        <v>0</v>
      </c>
      <c r="VW69" s="556">
        <f t="shared" ca="1" si="324"/>
        <v>0</v>
      </c>
      <c r="VX69" s="556">
        <f t="shared" ca="1" si="324"/>
        <v>0</v>
      </c>
      <c r="VY69" s="556">
        <f t="shared" ca="1" si="325"/>
        <v>0</v>
      </c>
      <c r="VZ69" s="556">
        <f t="shared" ca="1" si="325"/>
        <v>0</v>
      </c>
      <c r="WA69" s="556">
        <f t="shared" ca="1" si="325"/>
        <v>0</v>
      </c>
      <c r="WB69" s="556">
        <f t="shared" ca="1" si="325"/>
        <v>0</v>
      </c>
      <c r="WC69" s="556">
        <f t="shared" ca="1" si="325"/>
        <v>0</v>
      </c>
      <c r="WD69" s="556">
        <f t="shared" ca="1" si="325"/>
        <v>0</v>
      </c>
      <c r="WE69" s="556">
        <f t="shared" ca="1" si="325"/>
        <v>0</v>
      </c>
      <c r="WF69" s="556">
        <f t="shared" ca="1" si="325"/>
        <v>0</v>
      </c>
      <c r="WG69" s="556">
        <f t="shared" ca="1" si="325"/>
        <v>0</v>
      </c>
      <c r="WH69" s="556">
        <f t="shared" ca="1" si="325"/>
        <v>0</v>
      </c>
      <c r="WI69" s="556">
        <f t="shared" ca="1" si="326"/>
        <v>0</v>
      </c>
      <c r="WJ69" s="556">
        <f t="shared" ca="1" si="326"/>
        <v>0</v>
      </c>
      <c r="WK69" s="556">
        <f t="shared" ca="1" si="326"/>
        <v>0</v>
      </c>
      <c r="WL69" s="556">
        <f t="shared" ca="1" si="326"/>
        <v>0</v>
      </c>
      <c r="WM69" s="556">
        <f t="shared" ca="1" si="326"/>
        <v>0</v>
      </c>
      <c r="WN69" s="556">
        <f t="shared" ca="1" si="326"/>
        <v>0</v>
      </c>
      <c r="WO69" s="556">
        <f t="shared" ca="1" si="326"/>
        <v>0</v>
      </c>
      <c r="WP69" s="556">
        <f t="shared" ca="1" si="326"/>
        <v>0</v>
      </c>
      <c r="WQ69" s="556">
        <f t="shared" ca="1" si="326"/>
        <v>0</v>
      </c>
      <c r="WR69" s="556">
        <f t="shared" ca="1" si="326"/>
        <v>0</v>
      </c>
      <c r="WS69" s="556">
        <f t="shared" ca="1" si="327"/>
        <v>0</v>
      </c>
      <c r="WT69" s="556">
        <f t="shared" ca="1" si="327"/>
        <v>0</v>
      </c>
      <c r="WU69" s="556">
        <f t="shared" ca="1" si="327"/>
        <v>0</v>
      </c>
      <c r="WV69" s="556">
        <f t="shared" ca="1" si="327"/>
        <v>0</v>
      </c>
      <c r="WW69" s="556">
        <f t="shared" ca="1" si="327"/>
        <v>0</v>
      </c>
      <c r="WX69" s="556">
        <f t="shared" ca="1" si="327"/>
        <v>0</v>
      </c>
      <c r="WY69" s="556">
        <f t="shared" ca="1" si="327"/>
        <v>0</v>
      </c>
      <c r="WZ69" s="556">
        <f t="shared" ca="1" si="327"/>
        <v>0</v>
      </c>
      <c r="XA69" s="556">
        <f t="shared" ca="1" si="327"/>
        <v>0</v>
      </c>
      <c r="XB69" s="556">
        <f t="shared" ca="1" si="327"/>
        <v>0</v>
      </c>
      <c r="XC69" s="556">
        <f t="shared" ca="1" si="328"/>
        <v>0</v>
      </c>
      <c r="XD69" s="556">
        <f t="shared" ca="1" si="328"/>
        <v>0</v>
      </c>
      <c r="XE69" s="556">
        <f t="shared" ca="1" si="328"/>
        <v>0</v>
      </c>
      <c r="XF69" s="556">
        <f t="shared" ca="1" si="328"/>
        <v>0</v>
      </c>
      <c r="XG69" s="556">
        <f t="shared" ca="1" si="328"/>
        <v>0</v>
      </c>
      <c r="XH69" s="556">
        <f t="shared" ca="1" si="328"/>
        <v>0</v>
      </c>
      <c r="XI69" s="556">
        <f t="shared" ca="1" si="328"/>
        <v>0</v>
      </c>
      <c r="XJ69" s="556">
        <f t="shared" ca="1" si="328"/>
        <v>0</v>
      </c>
      <c r="XK69" s="556">
        <f t="shared" ca="1" si="328"/>
        <v>0</v>
      </c>
      <c r="XL69" s="556">
        <f t="shared" ca="1" si="328"/>
        <v>0</v>
      </c>
      <c r="XM69" s="556">
        <f t="shared" ca="1" si="329"/>
        <v>0</v>
      </c>
      <c r="XN69" s="556">
        <f t="shared" ca="1" si="329"/>
        <v>0</v>
      </c>
      <c r="XO69" s="556">
        <f t="shared" ca="1" si="329"/>
        <v>0</v>
      </c>
      <c r="XP69" s="556">
        <f t="shared" ca="1" si="329"/>
        <v>0</v>
      </c>
      <c r="XQ69" s="556">
        <f t="shared" ca="1" si="329"/>
        <v>0</v>
      </c>
      <c r="XR69" s="556">
        <f t="shared" ca="1" si="329"/>
        <v>0</v>
      </c>
      <c r="XS69" s="556">
        <f t="shared" ca="1" si="329"/>
        <v>0</v>
      </c>
      <c r="XT69" s="556">
        <f t="shared" ca="1" si="329"/>
        <v>0</v>
      </c>
      <c r="XU69" s="556">
        <f t="shared" ca="1" si="329"/>
        <v>0</v>
      </c>
      <c r="XV69" s="556">
        <f t="shared" ca="1" si="329"/>
        <v>0</v>
      </c>
      <c r="XW69" s="556">
        <f t="shared" ca="1" si="329"/>
        <v>0</v>
      </c>
      <c r="XX69" s="189">
        <f t="shared" ca="1" si="330"/>
        <v>0</v>
      </c>
      <c r="XY69" s="189">
        <f t="shared" ca="1" si="330"/>
        <v>0</v>
      </c>
      <c r="XZ69" s="189">
        <f t="shared" ca="1" si="330"/>
        <v>0</v>
      </c>
      <c r="YA69" s="189">
        <f t="shared" ca="1" si="330"/>
        <v>0</v>
      </c>
      <c r="YB69" s="189">
        <f t="shared" ca="1" si="330"/>
        <v>0</v>
      </c>
      <c r="YC69" s="230">
        <f t="shared" ca="1" si="331"/>
        <v>0</v>
      </c>
      <c r="YD69" s="189">
        <f t="shared" ca="1" si="332"/>
        <v>0</v>
      </c>
      <c r="YE69" s="189">
        <f t="shared" ca="1" si="332"/>
        <v>0</v>
      </c>
      <c r="YF69" s="189">
        <f t="shared" ca="1" si="332"/>
        <v>0</v>
      </c>
      <c r="YG69" s="189">
        <f t="shared" ca="1" si="332"/>
        <v>0</v>
      </c>
      <c r="YH69" s="189">
        <f t="shared" ca="1" si="332"/>
        <v>0</v>
      </c>
      <c r="YI69" s="230">
        <f t="shared" ca="1" si="333"/>
        <v>0</v>
      </c>
      <c r="YJ69" s="231">
        <f t="shared" ca="1" si="334"/>
        <v>0</v>
      </c>
      <c r="YK69" s="231">
        <f t="shared" ca="1" si="334"/>
        <v>0</v>
      </c>
      <c r="YL69" s="231">
        <f t="shared" ca="1" si="334"/>
        <v>0</v>
      </c>
      <c r="YM69" s="231">
        <f t="shared" ca="1" si="334"/>
        <v>0</v>
      </c>
      <c r="YN69" s="544">
        <f t="shared" ca="1" si="335"/>
        <v>0</v>
      </c>
      <c r="YO69" s="231">
        <f t="shared" ca="1" si="336"/>
        <v>0</v>
      </c>
      <c r="YP69" s="231">
        <f t="shared" ca="1" si="336"/>
        <v>0</v>
      </c>
      <c r="YQ69" s="231">
        <f t="shared" ca="1" si="336"/>
        <v>0</v>
      </c>
      <c r="YR69" s="231">
        <f t="shared" ca="1" si="336"/>
        <v>0</v>
      </c>
      <c r="YS69" s="544">
        <f t="shared" ca="1" si="337"/>
        <v>0</v>
      </c>
      <c r="YT69" s="544">
        <f t="shared" ca="1" si="337"/>
        <v>0</v>
      </c>
      <c r="YU69" s="544">
        <f t="shared" ca="1" si="337"/>
        <v>0</v>
      </c>
      <c r="YV69" s="544">
        <f t="shared" ca="1" si="337"/>
        <v>0</v>
      </c>
      <c r="YW69" s="544">
        <f t="shared" ca="1" si="337"/>
        <v>0</v>
      </c>
      <c r="YX69" s="544">
        <f t="shared" ca="1" si="337"/>
        <v>0</v>
      </c>
      <c r="YY69" s="544">
        <f t="shared" ca="1" si="337"/>
        <v>0</v>
      </c>
      <c r="YZ69" s="535" cm="1">
        <f t="array" aca="1" ref="YZ69" ca="1">INDEX(YZ$13:YZ68,$B69+1,1)</f>
        <v>0</v>
      </c>
      <c r="ZA69" s="411">
        <f t="shared" ca="1" si="338"/>
        <v>43</v>
      </c>
      <c r="ZB69" s="18"/>
      <c r="ZC69" s="535" cm="1">
        <f t="array" aca="1" ref="ZC69" ca="1">INDEX(ZC$13:ZC68,$B69+1,1)</f>
        <v>0</v>
      </c>
      <c r="ZD69" s="411">
        <f t="shared" si="339"/>
        <v>0</v>
      </c>
      <c r="ZE69" s="535" cm="1">
        <f t="array" aca="1" ref="ZE69" ca="1">INDEX(ZE$13:ZE68,$B69+1,1)</f>
        <v>0</v>
      </c>
      <c r="ZF69" s="535" t="str" cm="1">
        <f t="array" aca="1" ref="ZF69" ca="1">INDEX(ZF$13:ZF68,$B69+1,1)</f>
        <v>-</v>
      </c>
      <c r="ZG69" s="535" t="str" cm="1">
        <f t="array" aca="1" ref="ZG69" ca="1">INDEX(ZG$13:ZG68,$B69+1,1)</f>
        <v>-</v>
      </c>
      <c r="ZH69" s="535" t="str" cm="1">
        <f t="array" aca="1" ref="ZH69" ca="1">INDEX(ZH$13:ZH68,$B69+1,1)</f>
        <v>-</v>
      </c>
      <c r="ZI69" s="535" t="str" cm="1">
        <f t="array" aca="1" ref="ZI69" ca="1">INDEX(ZI$13:ZI68,$B69+1,1)</f>
        <v>-</v>
      </c>
      <c r="ZJ69" s="535" t="str" cm="1">
        <f t="array" aca="1" ref="ZJ69" ca="1">INDEX(ZJ$13:ZJ68,$B69+1,1)</f>
        <v>-</v>
      </c>
      <c r="ZK69" s="535" t="str" cm="1">
        <f t="array" aca="1" ref="ZK69" ca="1">INDEX(ZK$13:ZK68,$B69+1,1)</f>
        <v>-</v>
      </c>
      <c r="ZL69" s="535" t="str" cm="1">
        <f t="array" aca="1" ref="ZL69" ca="1">INDEX(ZL$13:ZL68,$B69+1,1)</f>
        <v>-</v>
      </c>
      <c r="ZM69" s="535" t="str" cm="1">
        <f t="array" aca="1" ref="ZM69" ca="1">INDEX(ZM$13:ZM68,$B69+1,1)</f>
        <v>-</v>
      </c>
      <c r="ZN69" s="535" t="str" cm="1">
        <f t="array" aca="1" ref="ZN69" ca="1">INDEX(ZN$13:ZN68,$B69+1,1)</f>
        <v>-</v>
      </c>
      <c r="ZO69" s="535" t="str" cm="1">
        <f t="array" aca="1" ref="ZO69" ca="1">INDEX(ZO$13:ZO68,$B69+1,1)</f>
        <v>-</v>
      </c>
      <c r="ZP69" s="535" t="str" cm="1">
        <f t="array" aca="1" ref="ZP69" ca="1">INDEX(ZP$13:ZP68,$B69+1,1)</f>
        <v>-</v>
      </c>
      <c r="ZQ69" s="535" t="str" cm="1">
        <f t="array" aca="1" ref="ZQ69" ca="1">INDEX(ZQ$13:ZQ68,$B69+1,1)</f>
        <v>-</v>
      </c>
      <c r="ZR69" s="535" t="str" cm="1">
        <f t="array" aca="1" ref="ZR69" ca="1">INDEX(ZR$13:ZR68,$B69+1,1)</f>
        <v>-</v>
      </c>
      <c r="ZS69" s="535" t="str" cm="1">
        <f t="array" aca="1" ref="ZS69" ca="1">INDEX(ZS$13:ZS68,$B69+1,1)</f>
        <v>-</v>
      </c>
      <c r="ZT69" s="535" t="str" cm="1">
        <f t="array" aca="1" ref="ZT69" ca="1">INDEX(ZT$13:ZT68,$B69+1,1)</f>
        <v>-</v>
      </c>
      <c r="ZU69" s="535" t="str" cm="1">
        <f t="array" aca="1" ref="ZU69" ca="1">INDEX(ZU$13:ZU68,$B69+1,1)</f>
        <v>-</v>
      </c>
      <c r="ZV69" s="535" t="str" cm="1">
        <f t="array" aca="1" ref="ZV69" ca="1">INDEX(ZV$13:ZV68,$B69+1,1)</f>
        <v>-</v>
      </c>
      <c r="ZW69" s="535" t="str" cm="1">
        <f t="array" aca="1" ref="ZW69" ca="1">INDEX(ZW$13:ZW68,$B69+1,1)</f>
        <v>-</v>
      </c>
      <c r="ZX69" s="18"/>
      <c r="ZY69" s="411" t="b">
        <f t="shared" ca="1" si="340"/>
        <v>0</v>
      </c>
      <c r="ZZ69" s="411" t="str">
        <f t="shared" ca="1" si="341"/>
        <v>-</v>
      </c>
      <c r="AAA69" s="535" t="str" cm="1">
        <f t="array" aca="1" ref="AAA69" ca="1">INDEX(AAA$13:AAA68,$B69+1,1)</f>
        <v>-</v>
      </c>
      <c r="AAB69" s="535" t="str" cm="1">
        <f t="array" aca="1" ref="AAB69" ca="1">INDEX(AAB$13:AAB68,$B69+1,1)</f>
        <v>-</v>
      </c>
      <c r="AAC69" s="535" t="str" cm="1">
        <f t="array" aca="1" ref="AAC69" ca="1">INDEX(AAC$13:AAC68,$B69+1,1)</f>
        <v>-</v>
      </c>
      <c r="AAD69" s="545" cm="1">
        <f t="array" aca="1" ref="AAD69" ca="1">INDEX(i.AgeJ,$AD69,1)</f>
        <v>63</v>
      </c>
      <c r="AAE69" s="535" t="str" cm="1">
        <f t="array" aca="1" ref="AAE69" ca="1">INDEX(AAE$13:AAE68,$B69+1,1)</f>
        <v>-</v>
      </c>
      <c r="AAF69" s="411" t="str">
        <f t="shared" ca="1" si="342"/>
        <v>-</v>
      </c>
      <c r="AAG69" s="411" t="str">
        <f t="shared" ca="1" si="342"/>
        <v>-</v>
      </c>
      <c r="AAH69" s="535" t="str" cm="1">
        <f t="array" aca="1" ref="AAH69" ca="1">INDEX(AAH$13:AAH68,$B69+1,1)</f>
        <v>-</v>
      </c>
      <c r="AAI69" s="535" t="str" cm="1">
        <f t="array" aca="1" ref="AAI69" ca="1">INDEX(AAI$13:AAI68,$B69+1,1)</f>
        <v>-</v>
      </c>
      <c r="AAJ69" s="535" t="str" cm="1">
        <f t="array" aca="1" ref="AAJ69" ca="1">INDEX(AAJ$13:AAJ68,$B69+1,1)</f>
        <v>-</v>
      </c>
      <c r="AAK69" s="535" t="str" cm="1">
        <f t="array" aca="1" ref="AAK69" ca="1">INDEX(AAK$13:AAK68,$B69+1,1)</f>
        <v>-</v>
      </c>
      <c r="AAL69" s="535" t="str" cm="1">
        <f t="array" aca="1" ref="AAL69" ca="1">INDEX(AAL$13:AAL68,$B69+1,1)</f>
        <v>-</v>
      </c>
      <c r="AAM69" s="535" t="b" cm="1">
        <f t="array" aca="1" ref="AAM69" ca="1">INDEX(AAM$13:AAM68,$B69+1,1)</f>
        <v>1</v>
      </c>
      <c r="AAN69" s="535" t="str" cm="1">
        <f t="array" aca="1" ref="AAN69" ca="1">INDEX(AAN$13:AAN68,$B69+1,1)</f>
        <v>-</v>
      </c>
      <c r="AAO69" s="535" cm="1">
        <f t="array" aca="1" ref="AAO69" ca="1">INDEX(AAO$13:AAO68,$B69+1,1)</f>
        <v>0</v>
      </c>
      <c r="AAP69" s="535" cm="1">
        <f t="array" aca="1" ref="AAP69" ca="1">INDEX(AAP$13:AAP68,$B69+1,1)</f>
        <v>0</v>
      </c>
      <c r="AAQ69" s="535" cm="1">
        <f t="array" aca="1" ref="AAQ69" ca="1">INDEX(AAQ$13:AAQ68,$B69+1,1)</f>
        <v>0</v>
      </c>
      <c r="AAR69" s="18"/>
      <c r="AAS69" s="411">
        <f t="shared" si="343"/>
        <v>50</v>
      </c>
      <c r="AAT69" s="411">
        <f t="shared" si="343"/>
        <v>50</v>
      </c>
      <c r="AAU69" s="411">
        <f t="shared" si="343"/>
        <v>50</v>
      </c>
      <c r="AAV69" s="411">
        <f t="shared" si="343"/>
        <v>50</v>
      </c>
      <c r="AAW69" s="535" cm="1">
        <f t="array" aca="1" ref="AAW69" ca="1">INDEX(AAW$13:AAW68,$B69+1,1)</f>
        <v>1</v>
      </c>
      <c r="AAX69" s="535" cm="1">
        <f t="array" aca="1" ref="AAX69" ca="1">INDEX(AAX$13:AAX68,$B69+1,1)</f>
        <v>1</v>
      </c>
      <c r="AAY69" s="535" cm="1">
        <f t="array" aca="1" ref="AAY69" ca="1">INDEX(AAY$13:AAY68,$B69+1,1)</f>
        <v>1</v>
      </c>
      <c r="AAZ69" s="535" cm="1">
        <f t="array" aca="1" ref="AAZ69" ca="1">INDEX(AAZ$13:AAZ68,$B69+1,1)</f>
        <v>1</v>
      </c>
      <c r="ABA69" s="535" t="str" cm="1">
        <f t="array" aca="1" ref="ABA69" ca="1">INDEX(ABA$13:ABA68,$B69+1,1)</f>
        <v>-</v>
      </c>
      <c r="ABB69" s="535" t="str" cm="1">
        <f t="array" aca="1" ref="ABB69" ca="1">INDEX(ABB$13:ABB68,$B69+1,1)</f>
        <v>-</v>
      </c>
      <c r="ABC69" s="535" t="str" cm="1">
        <f t="array" aca="1" ref="ABC69" ca="1">INDEX(ABC$13:ABC68,$B69+1,1)</f>
        <v>-</v>
      </c>
      <c r="ABD69" s="535" t="str" cm="1">
        <f t="array" aca="1" ref="ABD69" ca="1">INDEX(ABD$13:ABD68,$B69+1,1)</f>
        <v>-</v>
      </c>
      <c r="ABE69" s="535" t="str" cm="1">
        <f t="array" aca="1" ref="ABE69" ca="1">INDEX(ABE$13:ABE68,$B69+1,1)</f>
        <v>-</v>
      </c>
      <c r="ABF69" s="535" t="str" cm="1">
        <f t="array" aca="1" ref="ABF69" ca="1">INDEX(ABF$13:ABF68,$B69+1,1)</f>
        <v>-</v>
      </c>
      <c r="ABG69" s="535" t="str" cm="1">
        <f t="array" aca="1" ref="ABG69" ca="1">INDEX(ABG$13:ABG68,$B69+1,1)</f>
        <v>-</v>
      </c>
      <c r="ABH69" s="18"/>
      <c r="ABI69" s="535" t="str" cm="1">
        <f t="array" aca="1" ref="ABI69" ca="1">INDEX(ABI$13:ABI68,$B69+1,1)</f>
        <v>-</v>
      </c>
      <c r="ABJ69" s="411">
        <f t="shared" ca="1" si="344"/>
        <v>1</v>
      </c>
      <c r="ABK69" s="18"/>
      <c r="ABL69" s="535" t="str" cm="1">
        <f t="array" aca="1" ref="ABL69" ca="1">INDEX(ABL$13:ABL68,$B69+1,1)</f>
        <v>-</v>
      </c>
      <c r="ABM69" s="535" t="str" cm="1">
        <f t="array" aca="1" ref="ABM69" ca="1">INDEX(ABM$13:ABM68,$B69+1,1)</f>
        <v>-</v>
      </c>
      <c r="ABN69" s="535" t="str" cm="1">
        <f t="array" aca="1" ref="ABN69" ca="1">INDEX(ABN$13:ABN68,$B69+1,1)</f>
        <v>-</v>
      </c>
      <c r="ABO69" s="535" t="str" cm="1">
        <f t="array" aca="1" ref="ABO69" ca="1">INDEX(ABO$13:ABO68,$B69+1,1)</f>
        <v>-</v>
      </c>
      <c r="ABP69" s="535" t="str" cm="1">
        <f t="array" aca="1" ref="ABP69" ca="1">INDEX(ABP$13:ABP68,$B69+1,1)</f>
        <v>-</v>
      </c>
      <c r="ABQ69" s="535" t="str" cm="1">
        <f t="array" aca="1" ref="ABQ69" ca="1">INDEX(ABQ$13:ABQ68,$B69+1,1)</f>
        <v>-</v>
      </c>
      <c r="ABR69" s="535" t="str" cm="1">
        <f t="array" aca="1" ref="ABR69" ca="1">INDEX(ABR$13:ABR68,$B69+1,1)</f>
        <v>-</v>
      </c>
      <c r="ABS69" s="535" t="str" cm="1">
        <f t="array" aca="1" ref="ABS69" ca="1">INDEX(ABS$13:ABS68,$B69+1,1)</f>
        <v>-</v>
      </c>
      <c r="ABT69" s="535" t="str" cm="1">
        <f t="array" aca="1" ref="ABT69" ca="1">INDEX(ABT$13:ABT68,$B69+1,1)</f>
        <v>-</v>
      </c>
      <c r="ABU69" s="543">
        <f t="shared" ca="1" si="345"/>
        <v>683</v>
      </c>
      <c r="ABV69" s="543">
        <f t="shared" ca="1" si="345"/>
        <v>717</v>
      </c>
      <c r="ABW69" s="543">
        <f t="shared" ca="1" si="345"/>
        <v>752</v>
      </c>
      <c r="ABX69" s="459">
        <f t="shared" ca="1" si="346"/>
        <v>532</v>
      </c>
      <c r="ABY69" s="459">
        <f t="shared" ca="1" si="346"/>
        <v>567</v>
      </c>
      <c r="ABZ69" s="459">
        <f t="shared" ca="1" si="346"/>
        <v>602</v>
      </c>
      <c r="ACA69" s="459">
        <f t="shared" ca="1" si="347"/>
        <v>448</v>
      </c>
      <c r="ACB69" s="459">
        <f t="shared" ca="1" si="347"/>
        <v>483</v>
      </c>
      <c r="ACC69" s="459">
        <f t="shared" ca="1" si="347"/>
        <v>518</v>
      </c>
      <c r="ACD69" s="535" t="str" cm="1">
        <f t="array" aca="1" ref="ACD69" ca="1">INDEX(ACD$13:ACD68,$B69+1,1)</f>
        <v>-</v>
      </c>
      <c r="ACE69" s="535" t="str" cm="1">
        <f t="array" aca="1" ref="ACE69" ca="1">INDEX(ACE$13:ACE68,$B69+1,1)</f>
        <v>-</v>
      </c>
      <c r="ACF69" s="535" t="str" cm="1">
        <f t="array" aca="1" ref="ACF69" ca="1">INDEX(ACF$13:ACF68,$B69+1,1)</f>
        <v>-</v>
      </c>
      <c r="ACG69" s="535" t="str" cm="1">
        <f t="array" aca="1" ref="ACG69" ca="1">INDEX(ACG$13:ACG68,$B69+1,1)</f>
        <v>-</v>
      </c>
      <c r="ACH69" s="535" t="str" cm="1">
        <f t="array" aca="1" ref="ACH69" ca="1">INDEX(ACH$13:ACH68,$B69+1,1)</f>
        <v>-</v>
      </c>
      <c r="ACI69" s="535" t="str" cm="1">
        <f t="array" aca="1" ref="ACI69" ca="1">INDEX(ACI$13:ACI68,$B69+1,1)</f>
        <v>-</v>
      </c>
      <c r="ACJ69" s="535" t="str" cm="1">
        <f t="array" aca="1" ref="ACJ69" ca="1">INDEX(ACJ$13:ACJ68,$B69+1,1)</f>
        <v>-</v>
      </c>
      <c r="ACK69" s="535" t="str" cm="1">
        <f t="array" aca="1" ref="ACK69" ca="1">INDEX(ACK$13:ACK68,$B69+1,1)</f>
        <v>-</v>
      </c>
      <c r="ACL69" s="535" t="str" cm="1">
        <f t="array" aca="1" ref="ACL69" ca="1">INDEX(ACL$13:ACL68,$B69+1,1)</f>
        <v>-</v>
      </c>
      <c r="ACM69" s="535" t="str" cm="1">
        <f t="array" aca="1" ref="ACM69" ca="1">INDEX(ACM$13:ACM68,$B69+1,1)</f>
        <v>-</v>
      </c>
      <c r="ACN69" s="535" t="str" cm="1">
        <f t="array" aca="1" ref="ACN69" ca="1">INDEX(ACN$13:ACN68,$B69+1,1)</f>
        <v>-</v>
      </c>
      <c r="ACO69" s="535" t="str" cm="1">
        <f t="array" aca="1" ref="ACO69" ca="1">INDEX(ACO$13:ACO68,$B69+1,1)</f>
        <v>-</v>
      </c>
      <c r="ACP69" s="535" t="str" cm="1">
        <f t="array" aca="1" ref="ACP69" ca="1">INDEX(ACP$13:ACP68,$B69+1,1)</f>
        <v>-</v>
      </c>
      <c r="ACQ69" s="535" t="str" cm="1">
        <f t="array" aca="1" ref="ACQ69" ca="1">INDEX(ACQ$13:ACQ68,$B69+1,1)</f>
        <v>-</v>
      </c>
      <c r="ACR69" s="535" cm="1">
        <f t="array" aca="1" ref="ACR69" ca="1">INDEX(ACR$13:ACR68,$B69+1,1)</f>
        <v>0</v>
      </c>
      <c r="ACS69" s="535" t="str" cm="1">
        <f t="array" aca="1" ref="ACS69" ca="1">INDEX(ACS$13:ACS68,$B69+1,1)</f>
        <v>-</v>
      </c>
      <c r="ACT69" s="535" t="str" cm="1">
        <f t="array" aca="1" ref="ACT69" ca="1">INDEX(ACT$13:ACT68,$B69+1,1)</f>
        <v>-</v>
      </c>
      <c r="ACU69" s="535" t="str" cm="1">
        <f t="array" aca="1" ref="ACU69" ca="1">INDEX(ACU$13:ACU68,$B69+1,1)</f>
        <v>-</v>
      </c>
      <c r="ACV69" s="535" t="str" cm="1">
        <f t="array" aca="1" ref="ACV69" ca="1">INDEX(ACV$13:ACV68,$B69+1,1)</f>
        <v>-</v>
      </c>
      <c r="ACW69" s="535" t="str" cm="1">
        <f t="array" aca="1" ref="ACW69" ca="1">INDEX(ACW$13:ACW68,$B69+1,1)</f>
        <v>-</v>
      </c>
      <c r="ACX69" s="535" cm="1">
        <f t="array" aca="1" ref="ACX69" ca="1">INDEX(ACX$13:ACX68,$B69+1,1)</f>
        <v>0</v>
      </c>
      <c r="ACY69" s="535" t="str" cm="1">
        <f t="array" aca="1" ref="ACY69" ca="1">INDEX(ACY$13:ACY68,$B69+1,1)</f>
        <v>-</v>
      </c>
      <c r="ACZ69" s="535" t="str" cm="1">
        <f t="array" aca="1" ref="ACZ69" ca="1">INDEX(ACZ$13:ACZ68,$B69+1,1)</f>
        <v>-</v>
      </c>
      <c r="ADA69" s="535" t="str" cm="1">
        <f t="array" aca="1" ref="ADA69" ca="1">INDEX(ADA$13:ADA68,$B69+1,1)</f>
        <v>-</v>
      </c>
      <c r="ADB69" s="535" cm="1">
        <f t="array" aca="1" ref="ADB69" ca="1">INDEX(ADB$13:ADB68,$B69+1,1)</f>
        <v>1</v>
      </c>
      <c r="ADC69" s="535" cm="1">
        <f t="array" aca="1" ref="ADC69" ca="1">INDEX(ADC$13:ADC68,$B69+1,1)</f>
        <v>1</v>
      </c>
      <c r="ADD69" s="535" t="str" cm="1">
        <f t="array" aca="1" ref="ADD69" ca="1">INDEX(ADD$13:ADD68,$B69+1,1)</f>
        <v>-</v>
      </c>
      <c r="ADE69" s="535" t="str" cm="1">
        <f t="array" aca="1" ref="ADE69" ca="1">INDEX(ADE$13:ADE68,$B69+1,1)</f>
        <v>-</v>
      </c>
      <c r="ADF69" s="535" t="str" cm="1">
        <f t="array" aca="1" ref="ADF69" ca="1">INDEX(ADF$13:ADF68,$B69+1,1)</f>
        <v>-</v>
      </c>
      <c r="ADG69" s="535" t="str" cm="1">
        <f t="array" aca="1" ref="ADG69" ca="1">INDEX(ADG$13:ADG68,$B69+1,1)</f>
        <v>-</v>
      </c>
      <c r="ADH69" s="535" t="str" cm="1">
        <f t="array" aca="1" ref="ADH69" ca="1">INDEX(ADH$13:ADH68,$B69+1,1)</f>
        <v>-</v>
      </c>
      <c r="ADI69" s="535" t="str" cm="1">
        <f t="array" aca="1" ref="ADI69" ca="1">INDEX(ADI$13:ADI68,$B69+1,1)</f>
        <v>-</v>
      </c>
      <c r="ADJ69" s="535" t="str" cm="1">
        <f t="array" aca="1" ref="ADJ69" ca="1">INDEX(ADJ$13:ADJ68,$B69+1,1)</f>
        <v>-</v>
      </c>
      <c r="ADK69" s="535" t="str" cm="1">
        <f t="array" aca="1" ref="ADK69" ca="1">INDEX(ADK$13:ADK68,$B69+1,1)</f>
        <v>-</v>
      </c>
      <c r="ADL69" s="535" t="str" cm="1">
        <f t="array" aca="1" ref="ADL69" ca="1">INDEX(ADL$13:ADL68,$B69+1,1)</f>
        <v>-</v>
      </c>
      <c r="ADM69" s="535" t="str" cm="1">
        <f t="array" aca="1" ref="ADM69" ca="1">INDEX(ADM$13:ADM68,$B69+1,1)</f>
        <v>-</v>
      </c>
      <c r="ADN69" s="535" t="str" cm="1">
        <f t="array" aca="1" ref="ADN69" ca="1">INDEX(ADN$13:ADN68,$B69+1,1)</f>
        <v>-</v>
      </c>
      <c r="ADO69" s="535" t="str" cm="1">
        <f t="array" aca="1" ref="ADO69" ca="1">INDEX(ADO$13:ADO68,$B69+1,1)</f>
        <v>-</v>
      </c>
      <c r="ADP69" s="535" t="str" cm="1">
        <f t="array" aca="1" ref="ADP69" ca="1">INDEX(ADP$13:ADP68,$B69+1,1)</f>
        <v>-</v>
      </c>
      <c r="ADQ69" s="18"/>
      <c r="ADR69" s="545" t="str">
        <f t="shared" ca="1" si="348"/>
        <v>-</v>
      </c>
      <c r="ADS69" s="545" t="str">
        <f t="shared" ca="1" si="348"/>
        <v>-</v>
      </c>
      <c r="ADT69" s="545" t="str">
        <f t="shared" ca="1" si="348"/>
        <v>-</v>
      </c>
      <c r="ADU69" s="545" t="str">
        <f t="shared" ca="1" si="348"/>
        <v>-</v>
      </c>
      <c r="ADV69" s="545" t="str">
        <f t="shared" ca="1" si="348"/>
        <v>-</v>
      </c>
      <c r="ADW69" s="545" t="str">
        <f t="shared" ca="1" si="348"/>
        <v>-</v>
      </c>
      <c r="ADX69" s="545" t="str">
        <f t="shared" ca="1" si="348"/>
        <v>-</v>
      </c>
      <c r="ADY69" s="545" t="str">
        <f t="shared" ca="1" si="348"/>
        <v>-</v>
      </c>
      <c r="ADZ69" s="545" t="str">
        <f t="shared" ca="1" si="348"/>
        <v>-</v>
      </c>
      <c r="AEA69" s="545" t="str">
        <f t="shared" ca="1" si="348"/>
        <v>-</v>
      </c>
      <c r="AEB69" s="545" t="str">
        <f t="shared" ca="1" si="349"/>
        <v>-</v>
      </c>
      <c r="AEC69" s="545" t="str">
        <f t="shared" ca="1" si="349"/>
        <v>-</v>
      </c>
      <c r="AED69" s="545" t="str">
        <f t="shared" ca="1" si="349"/>
        <v>-</v>
      </c>
      <c r="AEE69" s="545" t="b">
        <f t="shared" ca="1" si="349"/>
        <v>1</v>
      </c>
      <c r="AEF69" s="545" t="str">
        <f t="shared" ca="1" si="349"/>
        <v>-</v>
      </c>
      <c r="AEG69" s="545" t="str">
        <f t="shared" ca="1" si="349"/>
        <v>-</v>
      </c>
      <c r="AEH69" s="545" t="str">
        <f t="shared" ca="1" si="349"/>
        <v>-</v>
      </c>
      <c r="AEI69" s="545" t="str">
        <f t="shared" ca="1" si="349"/>
        <v>-</v>
      </c>
      <c r="AEJ69" s="545" t="str">
        <f t="shared" ca="1" si="349"/>
        <v>-</v>
      </c>
      <c r="AEK69" s="545" t="str">
        <f t="shared" ca="1" si="349"/>
        <v>-</v>
      </c>
      <c r="AEL69" s="545" t="str">
        <f t="shared" ca="1" si="350"/>
        <v>-</v>
      </c>
      <c r="AEM69" s="545" t="str">
        <f t="shared" ca="1" si="350"/>
        <v>-</v>
      </c>
      <c r="AEN69" s="545" t="str">
        <f t="shared" ca="1" si="350"/>
        <v>-</v>
      </c>
      <c r="AEO69" s="545" t="str">
        <f t="shared" ca="1" si="350"/>
        <v>-</v>
      </c>
      <c r="AEP69" s="545" t="str">
        <f t="shared" ca="1" si="350"/>
        <v>-</v>
      </c>
      <c r="AEQ69" s="545" t="str">
        <f t="shared" ca="1" si="350"/>
        <v>-</v>
      </c>
      <c r="AER69" s="545" t="str">
        <f t="shared" ca="1" si="350"/>
        <v>-</v>
      </c>
      <c r="AES69" s="545" t="str">
        <f t="shared" ca="1" si="350"/>
        <v>-</v>
      </c>
      <c r="AET69" s="545" t="str">
        <f t="shared" ca="1" si="350"/>
        <v>-</v>
      </c>
      <c r="AEU69" s="545" t="str">
        <f t="shared" ca="1" si="350"/>
        <v>-</v>
      </c>
      <c r="AEV69" s="545" t="str">
        <f t="shared" ca="1" si="351"/>
        <v>-</v>
      </c>
      <c r="AEW69" s="545" t="b">
        <f t="shared" ca="1" si="351"/>
        <v>1</v>
      </c>
      <c r="AEX69" s="545" t="str">
        <f t="shared" ca="1" si="351"/>
        <v>-</v>
      </c>
      <c r="AEY69" s="545" t="str">
        <f t="shared" ca="1" si="351"/>
        <v>-</v>
      </c>
      <c r="AEZ69" s="545" t="str">
        <f t="shared" ca="1" si="351"/>
        <v>-</v>
      </c>
      <c r="AFA69" s="545" t="str">
        <f t="shared" ca="1" si="351"/>
        <v>-</v>
      </c>
      <c r="AFB69" s="545" t="str">
        <f t="shared" ca="1" si="351"/>
        <v>-</v>
      </c>
      <c r="AFC69" s="545" t="str">
        <f t="shared" ca="1" si="351"/>
        <v>-</v>
      </c>
      <c r="AFD69" s="545" t="str">
        <f t="shared" ca="1" si="351"/>
        <v>-</v>
      </c>
      <c r="AFE69" s="545" t="str">
        <f t="shared" ca="1" si="351"/>
        <v>-</v>
      </c>
      <c r="AFF69" s="545" t="str">
        <f t="shared" ca="1" si="352"/>
        <v>-</v>
      </c>
      <c r="AFG69" s="545" t="str">
        <f t="shared" ca="1" si="352"/>
        <v>-</v>
      </c>
      <c r="AFH69" s="545" t="str">
        <f t="shared" ca="1" si="352"/>
        <v>-</v>
      </c>
      <c r="AFI69" s="545" t="str">
        <f t="shared" ca="1" si="352"/>
        <v>-</v>
      </c>
      <c r="AFJ69" s="545" t="str">
        <f t="shared" ca="1" si="352"/>
        <v>-</v>
      </c>
      <c r="AFK69" s="545" t="str">
        <f t="shared" ca="1" si="352"/>
        <v>-</v>
      </c>
      <c r="AFL69" s="545" t="str">
        <f t="shared" ca="1" si="352"/>
        <v>-</v>
      </c>
      <c r="AFM69" s="545" t="str">
        <f t="shared" ca="1" si="352"/>
        <v>-</v>
      </c>
      <c r="AFN69" s="545" t="str">
        <f t="shared" ca="1" si="352"/>
        <v>-</v>
      </c>
      <c r="AFO69" s="545" t="b">
        <f t="shared" ca="1" si="352"/>
        <v>1</v>
      </c>
      <c r="AFP69" s="545" t="str">
        <f t="shared" ca="1" si="353"/>
        <v>-</v>
      </c>
      <c r="AFQ69" s="545" t="str">
        <f t="shared" ca="1" si="353"/>
        <v>-</v>
      </c>
      <c r="AFR69" s="545" t="str">
        <f t="shared" ca="1" si="353"/>
        <v>-</v>
      </c>
      <c r="AFS69" s="545" t="str">
        <f t="shared" ca="1" si="353"/>
        <v>-</v>
      </c>
      <c r="AFT69" s="545" t="str">
        <f t="shared" ca="1" si="353"/>
        <v>-</v>
      </c>
      <c r="AFU69" s="545" t="str">
        <f t="shared" ca="1" si="353"/>
        <v>-</v>
      </c>
      <c r="AFV69" s="545" t="str">
        <f t="shared" ca="1" si="353"/>
        <v>-</v>
      </c>
      <c r="AFW69" s="545" t="str">
        <f t="shared" ca="1" si="353"/>
        <v>-</v>
      </c>
      <c r="AFX69" s="545" t="str">
        <f t="shared" ca="1" si="353"/>
        <v>-</v>
      </c>
      <c r="AFY69" s="545" t="str">
        <f t="shared" ca="1" si="353"/>
        <v>-</v>
      </c>
      <c r="AFZ69" s="545" t="str">
        <f t="shared" ca="1" si="354"/>
        <v>-</v>
      </c>
      <c r="AGA69" s="545" t="str">
        <f t="shared" ca="1" si="354"/>
        <v>-</v>
      </c>
      <c r="AGB69" s="545" t="str">
        <f t="shared" ca="1" si="354"/>
        <v>-</v>
      </c>
      <c r="AGC69" s="545" t="str">
        <f t="shared" ca="1" si="354"/>
        <v>-</v>
      </c>
      <c r="AGD69" s="545" t="str">
        <f t="shared" ca="1" si="354"/>
        <v>-</v>
      </c>
      <c r="AGE69" s="545" t="str">
        <f t="shared" ca="1" si="354"/>
        <v>-</v>
      </c>
      <c r="AGF69" s="545" t="str">
        <f t="shared" ca="1" si="354"/>
        <v>-</v>
      </c>
      <c r="AGG69" s="545" t="b">
        <f t="shared" ca="1" si="354"/>
        <v>1</v>
      </c>
      <c r="AGH69" s="545" t="str">
        <f t="shared" ca="1" si="354"/>
        <v>-</v>
      </c>
      <c r="AGI69" s="545" t="str">
        <f t="shared" ca="1" si="354"/>
        <v>-</v>
      </c>
      <c r="AGJ69" s="545" t="str">
        <f t="shared" ca="1" si="355"/>
        <v>-</v>
      </c>
      <c r="AGK69" s="545" t="str">
        <f t="shared" ca="1" si="355"/>
        <v>-</v>
      </c>
      <c r="AGL69" s="545" t="str">
        <f t="shared" ca="1" si="355"/>
        <v>-</v>
      </c>
      <c r="AGM69" s="545" t="str">
        <f t="shared" ca="1" si="355"/>
        <v>-</v>
      </c>
      <c r="AGN69" s="545" t="str">
        <f t="shared" ca="1" si="355"/>
        <v>-</v>
      </c>
      <c r="AGO69" s="545" t="str">
        <f t="shared" ca="1" si="355"/>
        <v>-</v>
      </c>
      <c r="AGP69" s="545" t="str">
        <f t="shared" ca="1" si="355"/>
        <v>-</v>
      </c>
      <c r="AGQ69" s="545" t="str">
        <f t="shared" ca="1" si="355"/>
        <v>-</v>
      </c>
      <c r="AGR69" s="545" t="str">
        <f t="shared" ca="1" si="355"/>
        <v>-</v>
      </c>
      <c r="AGS69" s="545" t="str">
        <f t="shared" ca="1" si="355"/>
        <v>-</v>
      </c>
      <c r="AGT69" s="545" t="str">
        <f t="shared" ca="1" si="356"/>
        <v>-</v>
      </c>
      <c r="AGU69" s="545" t="str">
        <f t="shared" ca="1" si="356"/>
        <v>-</v>
      </c>
      <c r="AGV69" s="545" t="str">
        <f t="shared" ca="1" si="356"/>
        <v>-</v>
      </c>
      <c r="AGW69" s="545" t="str">
        <f t="shared" ca="1" si="356"/>
        <v>-</v>
      </c>
      <c r="AGX69" s="545" t="str">
        <f t="shared" ca="1" si="356"/>
        <v>-</v>
      </c>
      <c r="AGY69" s="545" t="b">
        <f t="shared" ca="1" si="356"/>
        <v>1</v>
      </c>
      <c r="AGZ69" s="545" t="str">
        <f t="shared" ca="1" si="356"/>
        <v>-</v>
      </c>
      <c r="AHA69" s="545" t="str">
        <f t="shared" ca="1" si="356"/>
        <v>-</v>
      </c>
      <c r="AHB69" s="545" t="str">
        <f t="shared" ca="1" si="356"/>
        <v>-</v>
      </c>
      <c r="AHC69" s="545" t="str">
        <f t="shared" ca="1" si="356"/>
        <v>-</v>
      </c>
      <c r="AHD69" s="535" cm="1">
        <f t="array" aca="1" ref="AHD69" ca="1">INDEX(AHD$13:AHD68,$B69+1,1)</f>
        <v>0</v>
      </c>
      <c r="AHE69" s="483">
        <v>0</v>
      </c>
    </row>
    <row r="70" spans="1:889" outlineLevel="2">
      <c r="A70" s="18">
        <f t="shared" si="241"/>
        <v>57</v>
      </c>
      <c r="B70" s="191">
        <f t="shared" ca="1" si="372"/>
        <v>52</v>
      </c>
      <c r="C70" s="458">
        <f t="shared" si="246"/>
        <v>1000</v>
      </c>
      <c r="D70" s="119" t="str">
        <f t="shared" ca="1" si="247"/>
        <v>GSW</v>
      </c>
      <c r="E70" t="b">
        <v>1</v>
      </c>
      <c r="F70" t="b">
        <v>0</v>
      </c>
      <c r="G70" t="b">
        <f t="shared" si="248"/>
        <v>1</v>
      </c>
      <c r="H70" s="191">
        <f t="shared" ca="1" si="367"/>
        <v>5</v>
      </c>
      <c r="I70" s="535" cm="1">
        <f t="array" aca="1" ref="I70" ca="1">INDEX(I$13:I69,$B70+1,1)</f>
        <v>1</v>
      </c>
      <c r="J70" s="535" cm="1">
        <f t="array" aca="1" ref="J70" ca="1">INDEX(J$13:J69,$B70+1,1)</f>
        <v>0</v>
      </c>
      <c r="K70" s="230">
        <f t="shared" ca="1" si="249"/>
        <v>1</v>
      </c>
      <c r="L70" s="535" cm="1">
        <f t="array" aca="1" ref="L70" ca="1">INDEX(L$13:L69,$B70+1,1)</f>
        <v>2</v>
      </c>
      <c r="M70" s="535" cm="1">
        <f t="array" aca="1" ref="M70" ca="1">INDEX(M$13:M69,$B70+1,1)</f>
        <v>0</v>
      </c>
      <c r="N70" s="230">
        <f t="shared" ca="1" si="250"/>
        <v>3</v>
      </c>
      <c r="O70" s="230">
        <f t="shared" ca="1" si="250"/>
        <v>2</v>
      </c>
      <c r="P70" s="230">
        <f t="shared" ca="1" si="250"/>
        <v>3</v>
      </c>
      <c r="Q70" s="230">
        <f t="shared" ca="1" si="250"/>
        <v>2</v>
      </c>
      <c r="R70" s="230">
        <f t="shared" ca="1" si="250"/>
        <v>2</v>
      </c>
      <c r="S70" s="230">
        <f t="shared" ca="1" si="250"/>
        <v>2</v>
      </c>
      <c r="T70" s="411">
        <f t="shared" ca="1" si="251"/>
        <v>2</v>
      </c>
      <c r="U70" s="411">
        <f t="shared" ca="1" si="251"/>
        <v>2</v>
      </c>
      <c r="V70" s="411">
        <f t="shared" ca="1" si="252"/>
        <v>2</v>
      </c>
      <c r="W70" s="772" t="b">
        <f t="shared" ca="1" si="253"/>
        <v>1</v>
      </c>
      <c r="X70" s="772" t="b">
        <f t="shared" ca="1" si="253"/>
        <v>1</v>
      </c>
      <c r="Y70" s="772" t="b">
        <f t="shared" ca="1" si="253"/>
        <v>1</v>
      </c>
      <c r="Z70" s="791" t="b" cm="1">
        <f t="array" aca="1" ref="Z70" ca="1">INDEX(Z$13:Z69,$B70+1,1)</f>
        <v>0</v>
      </c>
      <c r="AA70" s="411">
        <f t="shared" ca="1" si="254"/>
        <v>6</v>
      </c>
      <c r="AB70" s="411">
        <f t="shared" ca="1" si="255"/>
        <v>6</v>
      </c>
      <c r="AC70" s="230">
        <f t="shared" ca="1" si="376"/>
        <v>5</v>
      </c>
      <c r="AD70" s="230">
        <f t="shared" ca="1" si="376"/>
        <v>6</v>
      </c>
      <c r="AE70" s="230">
        <f t="shared" ca="1" si="376"/>
        <v>5</v>
      </c>
      <c r="AF70" s="230">
        <f t="shared" ca="1" si="376"/>
        <v>5</v>
      </c>
      <c r="AG70" s="230">
        <f t="shared" ca="1" si="376"/>
        <v>1</v>
      </c>
      <c r="AH70" s="230">
        <f t="shared" ca="1" si="376"/>
        <v>1</v>
      </c>
      <c r="AI70" s="87">
        <f t="shared" ca="1" si="377"/>
        <v>2</v>
      </c>
      <c r="AJ70" s="87">
        <f ca="1">INDEX(CHOOSE($N70,DataAutumn!i.AdultDrys,DataWinter!i.AdultDrys,DataSpring!i.AdultDrys),1,$T70)</f>
        <v>1</v>
      </c>
      <c r="AK70" s="230">
        <f t="shared" ca="1" si="257"/>
        <v>2</v>
      </c>
      <c r="AL70" s="535" cm="1">
        <f t="array" aca="1" ref="AL70" ca="1">INDEX(AL$13:AL69,$B70+1,1)</f>
        <v>0</v>
      </c>
      <c r="AM70" s="535" cm="1">
        <f t="array" aca="1" ref="AM70" ca="1">INDEX(AM$13:AM69,$B70+1,1)</f>
        <v>2</v>
      </c>
      <c r="AN70" s="811" t="b" cm="1">
        <f t="array" aca="1" ref="AN70" ca="1">INDEX(AN$13:AN69,$B70+1,1)</f>
        <v>0</v>
      </c>
      <c r="AO70" s="230">
        <f t="shared" ca="1" si="258"/>
        <v>1</v>
      </c>
      <c r="AP70" s="230">
        <f t="shared" ca="1" si="258"/>
        <v>0</v>
      </c>
      <c r="AQ70" s="230">
        <f t="shared" ca="1" si="258"/>
        <v>0</v>
      </c>
      <c r="AR70" s="230">
        <f t="shared" ca="1" si="258"/>
        <v>0</v>
      </c>
      <c r="AS70" s="111"/>
      <c r="AT70" s="111"/>
      <c r="AU70" s="230">
        <f t="shared" ca="1" si="259"/>
        <v>0</v>
      </c>
      <c r="AV70" s="230">
        <f t="shared" ca="1" si="259"/>
        <v>0</v>
      </c>
      <c r="AW70" s="111"/>
      <c r="AX70" s="111"/>
      <c r="AY70" s="111"/>
      <c r="AZ70" s="111"/>
      <c r="BA70" s="111"/>
      <c r="BB70" s="111"/>
      <c r="BC70" s="312" t="str">
        <f t="shared" ca="1" si="260"/>
        <v>TemplateEx 00005 SE GSW Past      GFS     TOLSpr Scan2 GFS RR+16% GP 65% WP 75% MP 80% EL000% Age213 FlkSt_Hgt_456 LWJ5 LWCJ5 LWCP1 LW2tth1 Emptys_Retain Mdn0 Adult0 (PT_F33N11L11)</v>
      </c>
      <c r="BD70" s="8" t="str">
        <f ca="1">IF(COUNTIF($BC$13:$BC70,$BC70)=1,"-","Dup")</f>
        <v>-</v>
      </c>
      <c r="BE70" s="18"/>
      <c r="BF70" s="535" t="str" cm="1">
        <f t="array" aca="1" ref="BF70" ca="1">INDEX(BF$13:BF69,$B70+1,1)</f>
        <v>-</v>
      </c>
      <c r="BG70" s="535" t="str" cm="1">
        <f t="array" aca="1" ref="BG70" ca="1">INDEX(BG$13:BG69,$B70+1,1)</f>
        <v>-</v>
      </c>
      <c r="BH70" s="535" t="str" cm="1">
        <f t="array" aca="1" ref="BH70" ca="1">INDEX(BH$13:BH69,$B70+1,1)</f>
        <v>-</v>
      </c>
      <c r="BI70" s="535" t="str" cm="1">
        <f t="array" aca="1" ref="BI70" ca="1">INDEX(BI$13:BI69,$B70+1,1)</f>
        <v>-</v>
      </c>
      <c r="BJ70" s="535" t="str" cm="1">
        <f t="array" aca="1" ref="BJ70" ca="1">INDEX(BJ$13:BJ69,$B70+1,1)</f>
        <v>-</v>
      </c>
      <c r="BK70" s="535" t="str" cm="1">
        <f t="array" aca="1" ref="BK70" ca="1">INDEX(BK$13:BK69,$B70+1,1)</f>
        <v>-</v>
      </c>
      <c r="BL70" s="535" t="str" cm="1">
        <f t="array" aca="1" ref="BL70" ca="1">INDEX(BL$13:BL69,$B70+1,1)</f>
        <v>-</v>
      </c>
      <c r="BM70" s="535" t="str" cm="1">
        <f t="array" aca="1" ref="BM70" ca="1">INDEX(BM$13:BM69,$B70+1,1)</f>
        <v>-</v>
      </c>
      <c r="BN70" s="535" t="str" cm="1">
        <f t="array" aca="1" ref="BN70" ca="1">INDEX(BN$13:BN69,$B70+1,1)</f>
        <v>-</v>
      </c>
      <c r="BO70" s="18"/>
      <c r="BP70" s="411" t="b">
        <f t="shared" ca="1" si="261"/>
        <v>1</v>
      </c>
      <c r="BQ70" s="411" t="str">
        <f t="shared" ca="1" si="261"/>
        <v>-</v>
      </c>
      <c r="BR70" s="411" t="b">
        <f t="shared" ca="1" si="261"/>
        <v>0</v>
      </c>
      <c r="BS70" s="411" t="str">
        <f t="shared" ca="1" si="261"/>
        <v>-</v>
      </c>
      <c r="BT70" s="411" t="str">
        <f t="shared" ca="1" si="261"/>
        <v>-</v>
      </c>
      <c r="BU70" s="411" t="str">
        <f t="shared" ca="1" si="261"/>
        <v>-</v>
      </c>
      <c r="BV70" s="411" t="str">
        <f t="shared" ca="1" si="261"/>
        <v>-</v>
      </c>
      <c r="BW70" s="411" t="str">
        <f t="shared" ca="1" si="261"/>
        <v>-</v>
      </c>
      <c r="BX70" s="411" t="str">
        <f t="shared" ca="1" si="261"/>
        <v>-</v>
      </c>
      <c r="BY70" s="411" t="str">
        <f t="shared" ca="1" si="261"/>
        <v>-</v>
      </c>
      <c r="BZ70" s="411" t="str">
        <f t="shared" ca="1" si="261"/>
        <v>-</v>
      </c>
      <c r="CA70" s="411" t="str">
        <f t="shared" ca="1" si="261"/>
        <v>-</v>
      </c>
      <c r="CB70" s="411" t="b">
        <f t="shared" ca="1" si="261"/>
        <v>0</v>
      </c>
      <c r="CC70" s="87">
        <f t="shared" ca="1" si="261"/>
        <v>0</v>
      </c>
      <c r="CD70" s="535" t="str" cm="1">
        <f t="array" aca="1" ref="CD70" ca="1">INDEX(CD$13:CD69,$B70+1,1)</f>
        <v>-</v>
      </c>
      <c r="CE70" s="535" t="str" cm="1">
        <f t="array" aca="1" ref="CE70" ca="1">INDEX(CE$13:CE69,$B70+1,1)</f>
        <v>-</v>
      </c>
      <c r="CF70" s="535" t="str" cm="1">
        <f t="array" aca="1" ref="CF70" ca="1">INDEX(CF$13:CF69,$B70+1,1)</f>
        <v>-</v>
      </c>
      <c r="CG70" s="535" t="b" cm="1">
        <f t="array" aca="1" ref="CG70" ca="1">INDEX(CG$13:CG69,$B70+1,1)</f>
        <v>1</v>
      </c>
      <c r="CH70" s="535" t="str" cm="1">
        <f t="array" aca="1" ref="CH70" ca="1">INDEX(CH$13:CH69,$B70+1,1)</f>
        <v>-</v>
      </c>
      <c r="CI70" s="535" t="str" cm="1">
        <f t="array" aca="1" ref="CI70" ca="1">INDEX(CI$13:CI69,$B70+1,1)</f>
        <v>-</v>
      </c>
      <c r="CJ70" s="535" t="str" cm="1">
        <f t="array" aca="1" ref="CJ70" ca="1">INDEX(CJ$13:CJ69,$B70+1,1)</f>
        <v>-</v>
      </c>
      <c r="CK70" s="18"/>
      <c r="CL70" s="535" t="str" cm="1">
        <f t="array" aca="1" ref="CL70" ca="1">INDEX(CL$13:CL69,$B70+1,1)</f>
        <v>-</v>
      </c>
      <c r="CM70" s="535" t="str" cm="1">
        <f t="array" aca="1" ref="CM70" ca="1">INDEX(CM$13:CM69,$B70+1,1)</f>
        <v>-</v>
      </c>
      <c r="CN70" s="411" t="str">
        <f t="shared" ca="1" si="262"/>
        <v>-</v>
      </c>
      <c r="CO70" s="411">
        <f t="shared" ca="1" si="263"/>
        <v>1</v>
      </c>
      <c r="CP70" s="411">
        <f t="shared" ca="1" si="263"/>
        <v>1</v>
      </c>
      <c r="CQ70" s="535" t="str" cm="1">
        <f t="array" aca="1" ref="CQ70" ca="1">INDEX(CQ$13:CQ69,$B70+1,1)</f>
        <v>-</v>
      </c>
      <c r="CR70" s="535" t="str" cm="1">
        <f t="array" aca="1" ref="CR70" ca="1">INDEX(CR$13:CR69,$B70+1,1)</f>
        <v>-</v>
      </c>
      <c r="CS70" s="535" t="str" cm="1">
        <f t="array" aca="1" ref="CS70" ca="1">INDEX(CS$13:CS69,$B70+1,1)</f>
        <v>-</v>
      </c>
      <c r="CT70" s="535" t="str" cm="1">
        <f t="array" aca="1" ref="CT70" ca="1">INDEX(CT$13:CT69,$B70+1,1)</f>
        <v>-</v>
      </c>
      <c r="CU70" s="411" t="str">
        <f t="shared" ca="1" si="264"/>
        <v>-</v>
      </c>
      <c r="CV70" s="411">
        <f t="shared" ca="1" si="265"/>
        <v>1</v>
      </c>
      <c r="CW70" s="411">
        <f t="shared" ca="1" si="265"/>
        <v>1</v>
      </c>
      <c r="CX70" s="535" t="str" cm="1">
        <f t="array" aca="1" ref="CX70" ca="1">INDEX(CX$13:CX69,$B70+1,1)</f>
        <v>-</v>
      </c>
      <c r="CY70" s="535" t="str" cm="1">
        <f t="array" aca="1" ref="CY70" ca="1">INDEX(CY$13:CY69,$B70+1,1)</f>
        <v>-</v>
      </c>
      <c r="CZ70" s="411" t="str">
        <f t="shared" ca="1" si="266"/>
        <v>-</v>
      </c>
      <c r="DA70" s="411">
        <f t="shared" ca="1" si="267"/>
        <v>1</v>
      </c>
      <c r="DB70" s="535" t="str" cm="1">
        <f t="array" aca="1" ref="DB70" ca="1">INDEX(DB$13:DB69,$B70+1,1)</f>
        <v>-</v>
      </c>
      <c r="DC70" s="535" t="str" cm="1">
        <f t="array" aca="1" ref="DC70" ca="1">INDEX(DC$13:DC69,$B70+1,1)</f>
        <v>-</v>
      </c>
      <c r="DD70" s="411">
        <f t="shared" ca="1" si="268"/>
        <v>1</v>
      </c>
      <c r="DE70" s="535" t="str" cm="1">
        <f t="array" aca="1" ref="DE70" ca="1">INDEX(DE$13:DE69,$B70+1,1)</f>
        <v>-</v>
      </c>
      <c r="DF70" s="535" t="str" cm="1">
        <f t="array" aca="1" ref="DF70" ca="1">INDEX(DF$13:DF69,$B70+1,1)</f>
        <v>-</v>
      </c>
      <c r="DG70" s="411" t="str">
        <f t="shared" ca="1" si="269"/>
        <v>-</v>
      </c>
      <c r="DH70" s="411">
        <f t="shared" ca="1" si="270"/>
        <v>1</v>
      </c>
      <c r="DI70" s="411">
        <f t="shared" ca="1" si="270"/>
        <v>1</v>
      </c>
      <c r="DJ70" s="535" cm="1">
        <f t="array" aca="1" ref="DJ70" ca="1">INDEX(DJ$13:DJ69,$B70+1,1)</f>
        <v>720</v>
      </c>
      <c r="DK70" s="535" cm="1">
        <f t="array" aca="1" ref="DK70" ca="1">INDEX(DK$13:DK69,$B70+1,1)</f>
        <v>720</v>
      </c>
      <c r="DL70" s="18"/>
      <c r="DM70" s="535" t="b" cm="1">
        <f t="array" aca="1" ref="DM70" ca="1">INDEX(DM$13:DM69,$B70+1,1)</f>
        <v>1</v>
      </c>
      <c r="DN70" s="535" t="b" cm="1">
        <f t="array" aca="1" ref="DN70" ca="1">INDEX(DN$13:DN69,$B70+1,1)</f>
        <v>1</v>
      </c>
      <c r="DO70" s="535" t="b" cm="1">
        <f t="array" aca="1" ref="DO70" ca="1">INDEX(DO$13:DO69,$B70+1,1)</f>
        <v>1</v>
      </c>
      <c r="DP70" s="87">
        <f t="shared" ca="1" si="357"/>
        <v>0</v>
      </c>
      <c r="DQ70" s="799" cm="1">
        <f t="array" aca="1" ref="DQ70" ca="1">VALUE(IFERROR(VALUE($K70),0) &amp; _xlfn.SWITCH($CF70,"-",4,$CF70) &amp; $L70 &amp; $T70 &amp; "00" &amp; $N70 &amp; $AK70 &amp; $R70 &amp; _xlfn.SWITCH($AM70,3,1,$AM70) &amp; _xlfn.SWITCH($M70,4,0,$M70) &amp; _xlfn.SWITCH($AD70,6,1,$AD70))</f>
        <v>142200322201</v>
      </c>
      <c r="DR70" s="535" cm="1">
        <f t="array" aca="1" ref="DR70" ca="1">INDEX(DR$13:DR69,$B70+1,1)</f>
        <v>1</v>
      </c>
      <c r="DS70" s="535" cm="1">
        <f t="array" aca="1" ref="DS70" ca="1">INDEX(DS$13:DS69,$B70+1,1)</f>
        <v>1</v>
      </c>
      <c r="DT70" s="411">
        <f t="shared" ca="1" si="271"/>
        <v>4</v>
      </c>
      <c r="DU70" s="411" t="str">
        <f t="shared" ca="1" si="271"/>
        <v>-</v>
      </c>
      <c r="DV70" s="411" t="str">
        <f t="shared" ca="1" si="271"/>
        <v>-</v>
      </c>
      <c r="DW70" s="411" t="str">
        <f t="shared" ca="1" si="271"/>
        <v>-</v>
      </c>
      <c r="DX70" s="411" t="str">
        <f t="shared" ca="1" si="271"/>
        <v>-</v>
      </c>
      <c r="DY70" s="411" t="str">
        <f t="shared" ca="1" si="271"/>
        <v>-</v>
      </c>
      <c r="DZ70" s="411" t="b">
        <f t="shared" ca="1" si="272"/>
        <v>0</v>
      </c>
      <c r="EA70" s="411" t="str">
        <f t="shared" ca="1" si="273"/>
        <v>-</v>
      </c>
      <c r="EB70" s="411" t="str">
        <f t="shared" ca="1" si="273"/>
        <v>-</v>
      </c>
      <c r="EC70" s="411" t="str">
        <f t="shared" ca="1" si="273"/>
        <v>-</v>
      </c>
      <c r="ED70" s="411" t="str">
        <f t="shared" ca="1" si="273"/>
        <v>-</v>
      </c>
      <c r="EE70" s="411">
        <f t="shared" ca="1" si="273"/>
        <v>500</v>
      </c>
      <c r="EF70" s="411">
        <f t="shared" ca="1" si="273"/>
        <v>500</v>
      </c>
      <c r="EG70" s="411" t="str">
        <f t="shared" ca="1" si="273"/>
        <v>-</v>
      </c>
      <c r="EH70" s="411" t="str">
        <f t="shared" ca="1" si="273"/>
        <v>-</v>
      </c>
      <c r="EI70" s="411" t="str">
        <f t="shared" ca="1" si="273"/>
        <v>-</v>
      </c>
      <c r="EJ70" s="535" cm="1">
        <f t="array" aca="1" ref="EJ70" ca="1">INDEX(EJ$13:EJ69,$B70+1,1)</f>
        <v>0</v>
      </c>
      <c r="EK70" s="535" cm="1">
        <f t="array" aca="1" ref="EK70" ca="1">INDEX(EK$13:EK69,$B70+1,1)</f>
        <v>999999</v>
      </c>
      <c r="EL70" s="535" cm="1">
        <f t="array" aca="1" ref="EL70" ca="1">INDEX(EL$13:EL69,$B70+1,1)</f>
        <v>999999</v>
      </c>
      <c r="EM70" s="535" cm="1">
        <f t="array" aca="1" ref="EM70" ca="1">INDEX(EM$13:EM69,$B70+1,1)</f>
        <v>999999</v>
      </c>
      <c r="EN70" s="535" cm="1">
        <f t="array" aca="1" ref="EN70" ca="1">INDEX(EN$13:EN69,$B70+1,1)</f>
        <v>999999</v>
      </c>
      <c r="EO70" s="535" cm="1">
        <f t="array" aca="1" ref="EO70" ca="1">INDEX(EO$13:EO69,$B70+1,1)</f>
        <v>999999</v>
      </c>
      <c r="EP70" s="535" cm="1">
        <f t="array" aca="1" ref="EP70" ca="1">INDEX(EP$13:EP69,$B70+1,1)</f>
        <v>999999</v>
      </c>
      <c r="EQ70" s="535" cm="1">
        <f t="array" aca="1" ref="EQ70" ca="1">INDEX(EQ$13:EQ69,$B70+1,1)</f>
        <v>999999</v>
      </c>
      <c r="ER70" s="535" cm="1">
        <f t="array" aca="1" ref="ER70" ca="1">INDEX(ER$13:ER69,$B70+1,1)</f>
        <v>999999</v>
      </c>
      <c r="ES70" s="535" cm="1">
        <f t="array" aca="1" ref="ES70" ca="1">INDEX(ES$13:ES69,$B70+1,1)</f>
        <v>999999</v>
      </c>
      <c r="ET70" s="535" cm="1">
        <f t="array" aca="1" ref="ET70" ca="1">INDEX(ET$13:ET69,$B70+1,1)</f>
        <v>999999</v>
      </c>
      <c r="EU70" s="535" cm="1">
        <f t="array" aca="1" ref="EU70" ca="1">INDEX(EU$13:EU69,$B70+1,1)</f>
        <v>999999</v>
      </c>
      <c r="EV70" s="535" cm="1">
        <f t="array" aca="1" ref="EV70" ca="1">INDEX(EV$13:EV69,$B70+1,1)</f>
        <v>999999</v>
      </c>
      <c r="EW70" s="777">
        <f t="shared" ca="1" si="274"/>
        <v>0</v>
      </c>
      <c r="EX70" s="777">
        <f t="shared" ca="1" si="274"/>
        <v>0</v>
      </c>
      <c r="EY70" s="777">
        <f t="shared" ca="1" si="274"/>
        <v>999999</v>
      </c>
      <c r="EZ70" s="795" t="str">
        <f t="shared" ca="1" si="358"/>
        <v>-</v>
      </c>
      <c r="FA70" s="795" t="str">
        <f t="shared" ca="1" si="275"/>
        <v>-</v>
      </c>
      <c r="FB70" s="796" t="str">
        <f t="shared" ca="1" si="276"/>
        <v>-</v>
      </c>
      <c r="FC70" s="797" t="str">
        <f t="shared" ca="1" si="359"/>
        <v>-</v>
      </c>
      <c r="FD70" s="776">
        <f t="shared" ca="1" si="277"/>
        <v>999999</v>
      </c>
      <c r="FE70" s="774">
        <f t="shared" ca="1" si="360"/>
        <v>999999</v>
      </c>
      <c r="FF70" s="775">
        <f t="shared" ca="1" si="361"/>
        <v>999999</v>
      </c>
      <c r="FG70" s="722" cm="1">
        <f t="array" aca="1" ref="FG70" ca="1">INDEX(i.ELMated,$AB70+1,1)</f>
        <v>0</v>
      </c>
      <c r="FH70" s="723" cm="1">
        <f t="array" aca="1" ref="FH70" ca="1">INDEX(i.ELMatedEst,$AA70+1,$T70)</f>
        <v>0</v>
      </c>
      <c r="FI70" s="535" t="str" cm="1">
        <f t="array" aca="1" ref="FI70" ca="1">INDEX(FI$13:FI69,$B70+1,1)</f>
        <v>-</v>
      </c>
      <c r="FJ70" s="535" t="str" cm="1">
        <f t="array" aca="1" ref="FJ70" ca="1">INDEX(FJ$13:FJ69,$B70+1,1)</f>
        <v>-</v>
      </c>
      <c r="FK70" s="659">
        <f t="shared" ca="1" si="278"/>
        <v>0.15</v>
      </c>
      <c r="FL70" s="661">
        <f t="shared" ca="1" si="279"/>
        <v>5.0000000000000001E-3</v>
      </c>
      <c r="FM70" s="191">
        <f t="shared" ca="1" si="368"/>
        <v>0.95</v>
      </c>
      <c r="FN70" s="662">
        <f t="shared" ca="1" si="280"/>
        <v>0.12</v>
      </c>
      <c r="FO70" s="662">
        <f ca="1">INDEX(CHOOSE($N70,DataAutumn!i.EL_PropnSold,DataWinter!i.EL_PropnSold,DataSpring!i.EL_PropnSold),$AI70,$T70)*INDEX(i.ELMatedEst,$AB70+1,$T70)*i.dAdultRR_ELPropSold
+INDEX(i.dryman,($AJ70-1)*4+$AI70,FO$7)</f>
        <v>0</v>
      </c>
      <c r="FP70" s="662">
        <f ca="1">INDEX(CHOOSE($N70,DataAutumn!i.EL_PropnSold,DataWinter!i.EL_PropnSold,DataSpring!i.EL_PropnSold),$AI70,$T70)*INDEX(i.ELMatedEst,$AB70+1,$T70)*i.dAdultRR_ELPropSold
+INDEX(i.dryman,($AJ70-1)*4+$AI70,FP$7)</f>
        <v>3.125E-2</v>
      </c>
      <c r="FQ70" s="662">
        <f ca="1">INDEX(CHOOSE($N70,DataAutumn!i.EL_PropnSold,DataWinter!i.EL_PropnSold,DataSpring!i.EL_PropnSold),$AI70,$T70)*INDEX(i.ELMatedEst,$AB70+1,$T70)*i.dAdultRR_ELPropSold
+INDEX(i.dryman,($AJ70-1)*4+$AI70,FQ$7)</f>
        <v>3.125E-2</v>
      </c>
      <c r="FR70" s="662">
        <f ca="1">INDEX(CHOOSE($N70,DataAutumn!i.EL_PropnSold,DataWinter!i.EL_PropnSold,DataSpring!i.EL_PropnSold),$AI70,$T70)*INDEX(i.ELMatedEst,$AB70+1,$T70)*i.dAdultRR_ELPropSold
+INDEX(i.dryman,($AJ70-1)*4+$AI70,FR$7)</f>
        <v>3.125E-2</v>
      </c>
      <c r="FS70" s="663">
        <f ca="1">INDEX(CHOOSE($N70,DataAutumn!i.EL_PropnSold,DataWinter!i.EL_PropnSold,DataSpring!i.EL_PropnSold),$AI70,$T70)*INDEX(i.ELMatedEst,$AB70+1,$T70)*i.dAdultLSurv_ELPropSold</f>
        <v>0</v>
      </c>
      <c r="FT70" s="661" t="b">
        <f t="shared" ca="1" si="281"/>
        <v>0</v>
      </c>
      <c r="FU70" s="661" t="b">
        <f t="shared" ca="1" si="281"/>
        <v>0</v>
      </c>
      <c r="FV70" s="711" t="b">
        <f t="shared" ca="1" si="282"/>
        <v>1</v>
      </c>
      <c r="FW70" s="661" t="b">
        <f t="shared" ca="1" si="281"/>
        <v>0</v>
      </c>
      <c r="FX70" s="663">
        <f t="shared" ca="1" si="283"/>
        <v>1</v>
      </c>
      <c r="FY70" s="664">
        <f t="shared" ca="1" si="284"/>
        <v>0</v>
      </c>
      <c r="FZ70" s="665" t="b">
        <f t="shared" ca="1" si="285"/>
        <v>0</v>
      </c>
      <c r="GA70" s="660" t="b">
        <f t="shared" ca="1" si="286"/>
        <v>0</v>
      </c>
      <c r="GB70" s="411" t="b">
        <f t="shared" ca="1" si="286"/>
        <v>0</v>
      </c>
      <c r="GC70" s="411" t="b">
        <f t="shared" ca="1" si="286"/>
        <v>1</v>
      </c>
      <c r="GD70" s="87">
        <f t="shared" ca="1" si="287"/>
        <v>2</v>
      </c>
      <c r="GE70" s="87">
        <f t="shared" ca="1" si="287"/>
        <v>2</v>
      </c>
      <c r="GF70" s="411">
        <f t="shared" ca="1" si="288"/>
        <v>0.75</v>
      </c>
      <c r="GG70" s="411">
        <f t="shared" ca="1" si="289"/>
        <v>0.8</v>
      </c>
      <c r="GH70" s="411">
        <f t="shared" ca="1" si="289"/>
        <v>0.8</v>
      </c>
      <c r="GI70" s="411">
        <f t="shared" ca="1" si="290"/>
        <v>0.65</v>
      </c>
      <c r="GJ70" s="411">
        <f t="shared" ca="1" si="291"/>
        <v>0.35</v>
      </c>
      <c r="GK70" s="411" t="b">
        <f t="shared" ca="1" si="291"/>
        <v>1</v>
      </c>
      <c r="GL70" s="411" t="b">
        <f t="shared" ca="1" si="291"/>
        <v>0</v>
      </c>
      <c r="GM70" s="411" t="b">
        <f t="shared" ca="1" si="291"/>
        <v>0</v>
      </c>
      <c r="GN70" s="411" t="b">
        <f t="shared" ca="1" si="291"/>
        <v>0</v>
      </c>
      <c r="GO70" s="87">
        <f t="shared" ca="1" si="292"/>
        <v>1</v>
      </c>
      <c r="GP70" s="87">
        <f t="shared" ca="1" si="292"/>
        <v>1</v>
      </c>
      <c r="GQ70" s="87">
        <f t="shared" ca="1" si="292"/>
        <v>1</v>
      </c>
      <c r="GR70" s="87">
        <f t="shared" ca="1" si="292"/>
        <v>1</v>
      </c>
      <c r="GS70" s="87">
        <f t="shared" ca="1" si="292"/>
        <v>1</v>
      </c>
      <c r="GT70" s="87">
        <f t="shared" ca="1" si="292"/>
        <v>1</v>
      </c>
      <c r="GU70" s="87">
        <f t="shared" ca="1" si="292"/>
        <v>1</v>
      </c>
      <c r="GV70" s="87">
        <f t="shared" ca="1" si="292"/>
        <v>1</v>
      </c>
      <c r="GW70" s="411" cm="1">
        <f t="array" aca="1" ref="GW70" ca="1">INDEX(i.dse_type,1,$L70)</f>
        <v>0</v>
      </c>
      <c r="GX70" s="535" t="str" cm="1">
        <f t="array" aca="1" ref="GX70" ca="1">INDEX(GX$13:GX69,$B70+1,1)</f>
        <v>-</v>
      </c>
      <c r="GY70" s="535" t="str" cm="1">
        <f t="array" aca="1" ref="GY70" ca="1">INDEX(GY$13:GY69,$B70+1,1)</f>
        <v>-</v>
      </c>
      <c r="GZ70" s="535" t="str" cm="1">
        <f t="array" aca="1" ref="GZ70" ca="1">INDEX(GZ$13:GZ69,$B70+1,1)</f>
        <v>-</v>
      </c>
      <c r="HA70" s="18"/>
      <c r="HB70" s="816" t="str">
        <f t="shared" ca="1" si="362"/>
        <v>-</v>
      </c>
      <c r="HC70" s="816" t="str">
        <f t="shared" ca="1" si="293"/>
        <v>-</v>
      </c>
      <c r="HD70" s="806" cm="1">
        <f t="array" aca="1" ref="HD70" ca="1">IF($AO70=0,0,INDEX(i.saa_p11,$AO70,HD$6))</f>
        <v>0</v>
      </c>
      <c r="HE70" s="806" cm="1">
        <f t="array" aca="1" ref="HE70" ca="1">IF($AO70=0,0,INDEX(i.saa_p11,$AO70,HE$6))</f>
        <v>0</v>
      </c>
      <c r="HF70" s="806" cm="1">
        <f t="array" aca="1" ref="HF70" ca="1">IF($AO70=0,0,INDEX(i.saa_p11,$AO70,HF$6))</f>
        <v>0</v>
      </c>
      <c r="HG70" s="806" cm="1">
        <f t="array" aca="1" ref="HG70" ca="1">IF($AO70=0,0,INDEX(i.saa_p11,$AO70,HG$6))</f>
        <v>0</v>
      </c>
      <c r="HH70" s="806" cm="1">
        <f t="array" aca="1" ref="HH70" ca="1">IF($AO70=0,0,INDEX(i.saa_p11,$AO70,HH$6))</f>
        <v>0</v>
      </c>
      <c r="HI70" s="806" cm="1">
        <f t="array" aca="1" ref="HI70" ca="1">IF($AO70=0,0,INDEX(i.saa_p11,$AO70,HI$6))</f>
        <v>0</v>
      </c>
      <c r="HJ70" s="806" cm="1">
        <f t="array" aca="1" ref="HJ70" ca="1">IF($AO70=0,0,INDEX(i.saa_p11,$AO70,HJ$6))</f>
        <v>0</v>
      </c>
      <c r="HK70" s="806" cm="1">
        <f t="array" aca="1" ref="HK70" ca="1">IF($AO70=0,0,INDEX(i.saa_p11,$AO70,HK$6))</f>
        <v>0</v>
      </c>
      <c r="HL70" s="806" cm="1">
        <f t="array" aca="1" ref="HL70" ca="1">IF($AO70=0,0,INDEX(i.saa_p11,$AO70,HL$6))</f>
        <v>0</v>
      </c>
      <c r="HM70" s="806" cm="1">
        <f t="array" aca="1" ref="HM70" ca="1">IF($AO70=0,0,INDEX(i.saa_p11,$AO70,HM$6))</f>
        <v>0</v>
      </c>
      <c r="HN70" s="806" cm="1">
        <f t="array" aca="1" ref="HN70" ca="1">IF($AO70=0,0,INDEX(i.saa_p11,$AO70,HN$6))</f>
        <v>0</v>
      </c>
      <c r="HO70" s="806" cm="1">
        <f t="array" aca="1" ref="HO70" ca="1">IF($AO70=0,0,INDEX(i.saa_p11,$AO70,HO$6))</f>
        <v>0</v>
      </c>
      <c r="HP70" s="806" cm="1">
        <f t="array" aca="1" ref="HP70" ca="1">IF($AO70=0,0,INDEX(i.saa_p11,$AO70,HP$6))</f>
        <v>0</v>
      </c>
      <c r="HQ70" s="806" cm="1">
        <f t="array" aca="1" ref="HQ70" ca="1">IF($AO70=0,0,INDEX(i.saa_p11,$AO70,HQ$6))</f>
        <v>0</v>
      </c>
      <c r="HR70" s="806" cm="1">
        <f t="array" aca="1" ref="HR70" ca="1">IF($AO70=0,0,INDEX(i.saa_p11,$AO70,HR$6))</f>
        <v>0</v>
      </c>
      <c r="HS70" s="806" cm="1">
        <f t="array" aca="1" ref="HS70" ca="1">IF($AO70=0,0,INDEX(i.saa_p11,$AO70,HS$6))</f>
        <v>0</v>
      </c>
      <c r="HT70" s="806" cm="1">
        <f t="array" aca="1" ref="HT70" ca="1">IF($AO70=0,0,INDEX(i.saa_p11,$AO70,HT$6))</f>
        <v>0</v>
      </c>
      <c r="HU70" s="806" cm="1">
        <f t="array" aca="1" ref="HU70" ca="1">IF($AO70=0,0,INDEX(i.saa_p11,$AO70,HU$6))</f>
        <v>0</v>
      </c>
      <c r="HV70" s="806" cm="1">
        <f t="array" aca="1" ref="HV70" ca="1">IF($AO70=0,0,INDEX(i.saa_p11,$AO70,HV$6))</f>
        <v>0</v>
      </c>
      <c r="HW70" s="806" cm="1">
        <f t="array" aca="1" ref="HW70" ca="1">IF($AO70=0,0,INDEX(i.saa_p11,$AO70,HW$6))</f>
        <v>0</v>
      </c>
      <c r="HX70" s="806" cm="1">
        <f t="array" aca="1" ref="HX70" ca="1">IF($AO70=0,0,INDEX(i.saa_p11,$AO70,HX$6))</f>
        <v>0</v>
      </c>
      <c r="HY70" s="806" cm="1">
        <f t="array" aca="1" ref="HY70" ca="1">IF($AO70=0,0,INDEX(i.saa_p11,$AO70,HY$6))</f>
        <v>0</v>
      </c>
      <c r="HZ70" s="806" cm="1">
        <f t="array" aca="1" ref="HZ70" ca="1">IF($AO70=0,0,INDEX(i.saa_p11,$AO70,HZ$6))</f>
        <v>0</v>
      </c>
      <c r="IA70" s="806" cm="1">
        <f t="array" aca="1" ref="IA70" ca="1">IF($AO70=0,0,INDEX(i.saa_p11,$AO70,IA$6))</f>
        <v>0</v>
      </c>
      <c r="IB70" s="806" cm="1">
        <f t="array" aca="1" ref="IB70" ca="1">IF($AO70=0,0,INDEX(i.saa_p11,$AO70,IB$6))</f>
        <v>0</v>
      </c>
      <c r="IC70" s="806" cm="1">
        <f t="array" aca="1" ref="IC70" ca="1">IF($AO70=0,0,INDEX(i.saa_p11,$AO70,IC$6))</f>
        <v>0</v>
      </c>
      <c r="ID70" s="806" cm="1">
        <f t="array" aca="1" ref="ID70" ca="1">IF($AO70=0,0,INDEX(i.saa_p11,$AO70,ID$6))</f>
        <v>0</v>
      </c>
      <c r="IE70" s="806" cm="1">
        <f t="array" aca="1" ref="IE70" ca="1">IF($AO70=0,0,INDEX(i.saa_p11,$AO70,IE$6))</f>
        <v>0</v>
      </c>
      <c r="IF70" s="806" cm="1">
        <f t="array" aca="1" ref="IF70" ca="1">IF($AO70=0,0,INDEX(i.saa_p11,$AO70,IF$6))</f>
        <v>0</v>
      </c>
      <c r="IG70" s="806" cm="1">
        <f t="array" aca="1" ref="IG70" ca="1">IF($AO70=0,0,INDEX(i.saa_p11,$AO70,IG$6))</f>
        <v>0</v>
      </c>
      <c r="IH70" s="806" cm="1">
        <f t="array" aca="1" ref="IH70" ca="1">IF($AO70=0,0,INDEX(i.saa_p11,$AO70,IH$6))</f>
        <v>0</v>
      </c>
      <c r="II70" s="806" cm="1">
        <f t="array" aca="1" ref="II70" ca="1">IF($AO70=0,0,INDEX(i.saa_p11,$AO70,II$6))</f>
        <v>0</v>
      </c>
      <c r="IJ70" s="806" cm="1">
        <f t="array" aca="1" ref="IJ70" ca="1">IF($AO70=0,0,INDEX(i.saa_p11,$AO70,IJ$6))</f>
        <v>0</v>
      </c>
      <c r="IK70" s="806" cm="1">
        <f t="array" aca="1" ref="IK70" ca="1">IF($AO70=0,0,INDEX(i.saa_p11,$AO70,IK$6))</f>
        <v>0</v>
      </c>
      <c r="IL70" s="806" cm="1">
        <f t="array" aca="1" ref="IL70" ca="1">IF($AO70=0,0,INDEX(i.saa_p11,$AO70,IL$6))</f>
        <v>0</v>
      </c>
      <c r="IM70" s="806" cm="1">
        <f t="array" aca="1" ref="IM70" ca="1">IF($AO70=0,0,INDEX(i.saa_p11,$AO70,IM$6))</f>
        <v>0</v>
      </c>
      <c r="IN70" s="806" cm="1">
        <f t="array" aca="1" ref="IN70" ca="1">IF($AO70=0,0,INDEX(i.saa_p11,$AO70,IN$6))</f>
        <v>0</v>
      </c>
      <c r="IO70" s="806" cm="1">
        <f t="array" aca="1" ref="IO70" ca="1">IF($AO70=0,0,INDEX(i.saa_p11,$AO70,IO$6))</f>
        <v>0</v>
      </c>
      <c r="IP70" s="806" cm="1">
        <f t="array" aca="1" ref="IP70" ca="1">IF($AO70=0,0,INDEX(i.saa_p11,$AO70,IP$6))</f>
        <v>0</v>
      </c>
      <c r="IQ70" s="806" cm="1">
        <f t="array" aca="1" ref="IQ70" ca="1">IF($AO70=0,0,INDEX(i.saa_p11,$AO70,IQ$6))</f>
        <v>0</v>
      </c>
      <c r="IR70" s="806" cm="1">
        <f t="array" aca="1" ref="IR70" ca="1">IF($AO70=0,0,INDEX(i.saa_p11,$AO70,IR$6))</f>
        <v>0</v>
      </c>
      <c r="IS70" s="806" cm="1">
        <f t="array" aca="1" ref="IS70" ca="1">IF($AO70=0,0,INDEX(i.saa_p11,$AO70,IS$6))</f>
        <v>0</v>
      </c>
      <c r="IT70" s="806" cm="1">
        <f t="array" aca="1" ref="IT70" ca="1">IF($AO70=0,0,INDEX(i.saa_p11,$AO70,IT$6))</f>
        <v>0</v>
      </c>
      <c r="IU70" s="806" cm="1">
        <f t="array" aca="1" ref="IU70" ca="1">IF($AO70=0,0,INDEX(i.saa_p11,$AO70,IU$6))</f>
        <v>0</v>
      </c>
      <c r="IV70" s="806" cm="1">
        <f t="array" aca="1" ref="IV70" ca="1">IF($AO70=0,0,INDEX(i.saa_p11,$AO70,IV$6))</f>
        <v>0</v>
      </c>
      <c r="IW70" s="806" cm="1">
        <f t="array" aca="1" ref="IW70" ca="1">IF($AO70=0,0,INDEX(i.saa_p11,$AO70,IW$6))</f>
        <v>0</v>
      </c>
      <c r="IX70" s="806" cm="1">
        <f t="array" aca="1" ref="IX70" ca="1">IF($AO70=0,0,INDEX(i.saa_p11,$AO70,IX$6))</f>
        <v>0</v>
      </c>
      <c r="IY70" s="806" cm="1">
        <f t="array" aca="1" ref="IY70" ca="1">IF($AO70=0,0,INDEX(i.saa_p11,$AO70,IY$6))</f>
        <v>0</v>
      </c>
      <c r="IZ70" s="806" cm="1">
        <f t="array" aca="1" ref="IZ70" ca="1">IF($AO70=0,0,INDEX(i.saa_p11,$AO70,IZ$6))</f>
        <v>0</v>
      </c>
      <c r="JA70" s="806" cm="1">
        <f t="array" aca="1" ref="JA70" ca="1">IF($AO70=0,0,INDEX(i.saa_p11,$AO70,JA$6))</f>
        <v>0</v>
      </c>
      <c r="JB70" s="806" cm="1">
        <f t="array" aca="1" ref="JB70" ca="1">IF($AO70=0,0,INDEX(i.saa_p11,$AO70,JB$6))</f>
        <v>0</v>
      </c>
      <c r="JC70" s="806" cm="1">
        <f t="array" aca="1" ref="JC70" ca="1">IF($AO70=0,0,INDEX(i.saa_p11,$AO70,JC$6))</f>
        <v>0</v>
      </c>
      <c r="JD70" s="806" cm="1">
        <f t="array" aca="1" ref="JD70" ca="1">IF($AO70=0,0,INDEX(i.saa_p11,$AO70,JD$6))</f>
        <v>0</v>
      </c>
      <c r="JE70" s="806" cm="1">
        <f t="array" aca="1" ref="JE70" ca="1">IF($AO70=0,0,INDEX(i.saa_p11,$AO70,JE$6))</f>
        <v>0</v>
      </c>
      <c r="JF70" s="18"/>
      <c r="JG70" s="535" t="str" cm="1">
        <f t="array" aca="1" ref="JG70" ca="1">INDEX(JG$13:JG69,$B70+1,1)</f>
        <v>-</v>
      </c>
      <c r="JH70" s="535" t="str" cm="1">
        <f t="array" aca="1" ref="JH70" ca="1">INDEX(JH$13:JH69,$B70+1,1)</f>
        <v>-</v>
      </c>
      <c r="JI70" s="535" t="str" cm="1">
        <f t="array" aca="1" ref="JI70" ca="1">INDEX(JI$13:JI69,$B70+1,1)</f>
        <v>-</v>
      </c>
      <c r="JJ70" s="411">
        <f t="shared" ca="1" si="363"/>
        <v>0</v>
      </c>
      <c r="JK70" s="535" t="str" cm="1">
        <f t="array" aca="1" ref="JK70" ca="1">INDEX(JK$13:JK69,$B70+1,1)</f>
        <v>-</v>
      </c>
      <c r="JL70" s="535" cm="1">
        <f t="array" aca="1" ref="JL70" ca="1">INDEX(JL$13:JL69,$B70+1,1)</f>
        <v>1</v>
      </c>
      <c r="JM70" s="535" cm="1">
        <f t="array" aca="1" ref="JM70" ca="1">INDEX(JM$13:JM69,$B70+1,1)</f>
        <v>1</v>
      </c>
      <c r="JN70" s="535" t="str" cm="1">
        <f t="array" aca="1" ref="JN70" ca="1">INDEX(JN$13:JN69,$B70+1,1)</f>
        <v>-</v>
      </c>
      <c r="JO70" s="535" t="str" cm="1">
        <f t="array" aca="1" ref="JO70" ca="1">INDEX(JO$13:JO69,$B70+1,1)</f>
        <v>-</v>
      </c>
      <c r="JP70" s="535" t="str" cm="1">
        <f t="array" aca="1" ref="JP70" ca="1">INDEX(JP$13:JP69,$B70+1,1)</f>
        <v>-</v>
      </c>
      <c r="JQ70" s="535" t="str" cm="1">
        <f t="array" aca="1" ref="JQ70" ca="1">INDEX(JQ$13:JQ69,$B70+1,1)</f>
        <v>-</v>
      </c>
      <c r="JR70" s="535" t="str" cm="1">
        <f t="array" aca="1" ref="JR70" ca="1">INDEX(JR$13:JR69,$B70+1,1)</f>
        <v>-</v>
      </c>
      <c r="JS70" s="535" t="str" cm="1">
        <f t="array" aca="1" ref="JS70" ca="1">INDEX(JS$13:JS69,$B70+1,1)</f>
        <v>-</v>
      </c>
      <c r="JT70" s="535" t="str" cm="1">
        <f t="array" aca="1" ref="JT70" ca="1">INDEX(JT$13:JT69,$B70+1,1)</f>
        <v>-</v>
      </c>
      <c r="JU70" s="535" t="str" cm="1">
        <f t="array" aca="1" ref="JU70" ca="1">INDEX(JU$13:JU69,$B70+1,1)</f>
        <v>-</v>
      </c>
      <c r="JV70" s="535" t="str" cm="1">
        <f t="array" aca="1" ref="JV70" ca="1">INDEX(JV$13:JV69,$B70+1,1)</f>
        <v>-</v>
      </c>
      <c r="JW70" s="535" t="str" cm="1">
        <f t="array" aca="1" ref="JW70" ca="1">INDEX(JW$13:JW69,$B70+1,1)</f>
        <v>-</v>
      </c>
      <c r="JX70" s="535" t="str" cm="1">
        <f t="array" aca="1" ref="JX70" ca="1">INDEX(JX$13:JX69,$B70+1,1)</f>
        <v>-</v>
      </c>
      <c r="JY70" s="535" t="str" cm="1">
        <f t="array" aca="1" ref="JY70" ca="1">INDEX(JY$13:JY69,$B70+1,1)</f>
        <v>-</v>
      </c>
      <c r="JZ70" s="535" t="str" cm="1">
        <f t="array" aca="1" ref="JZ70" ca="1">INDEX(JZ$13:JZ69,$B70+1,1)</f>
        <v>-</v>
      </c>
      <c r="KA70" s="535" t="str" cm="1">
        <f t="array" aca="1" ref="KA70" ca="1">INDEX(KA$13:KA69,$B70+1,1)</f>
        <v>-</v>
      </c>
      <c r="KB70" s="535" t="str" cm="1">
        <f t="array" aca="1" ref="KB70" ca="1">INDEX(KB$13:KB69,$B70+1,1)</f>
        <v>-</v>
      </c>
      <c r="KC70" s="535" t="str" cm="1">
        <f t="array" aca="1" ref="KC70" ca="1">INDEX(KC$13:KC69,$B70+1,1)</f>
        <v>-</v>
      </c>
      <c r="KD70" s="535" t="str" cm="1">
        <f t="array" aca="1" ref="KD70" ca="1">INDEX(KD$13:KD69,$B70+1,1)</f>
        <v>-</v>
      </c>
      <c r="KE70" s="535" t="str" cm="1">
        <f t="array" aca="1" ref="KE70" ca="1">INDEX(KE$13:KE69,$B70+1,1)</f>
        <v>-</v>
      </c>
      <c r="KF70" s="535" t="str" cm="1">
        <f t="array" aca="1" ref="KF70" ca="1">INDEX(KF$13:KF69,$B70+1,1)</f>
        <v>-</v>
      </c>
      <c r="KG70" s="535" t="str" cm="1">
        <f t="array" aca="1" ref="KG70" ca="1">INDEX(KG$13:KG69,$B70+1,1)</f>
        <v>-</v>
      </c>
      <c r="KH70" s="535" t="str" cm="1">
        <f t="array" aca="1" ref="KH70" ca="1">INDEX(KH$13:KH69,$B70+1,1)</f>
        <v>-</v>
      </c>
      <c r="KI70" s="535" cm="1">
        <f t="array" aca="1" ref="KI70" ca="1">INDEX(KI$13:KI69,$B70+1,1)</f>
        <v>0</v>
      </c>
      <c r="KJ70" s="535" t="str" cm="1">
        <f t="array" aca="1" ref="KJ70" ca="1">INDEX(KJ$13:KJ69,$B70+1,1)</f>
        <v>-</v>
      </c>
      <c r="KK70" s="535" cm="1">
        <f t="array" aca="1" ref="KK70" ca="1">INDEX(KK$13:KK69,$B70+1,1)</f>
        <v>1</v>
      </c>
      <c r="KL70" s="722">
        <f t="shared" ca="1" si="294"/>
        <v>0</v>
      </c>
      <c r="KM70" s="722">
        <f t="shared" ca="1" si="294"/>
        <v>0</v>
      </c>
      <c r="KN70" s="722">
        <f t="shared" ca="1" si="294"/>
        <v>0</v>
      </c>
      <c r="KO70" s="722">
        <f t="shared" ca="1" si="295"/>
        <v>0</v>
      </c>
      <c r="KP70" s="722">
        <f t="shared" ca="1" si="295"/>
        <v>0</v>
      </c>
      <c r="KQ70" s="722">
        <f t="shared" ca="1" si="295"/>
        <v>0</v>
      </c>
      <c r="KR70" s="535" cm="1">
        <f t="array" aca="1" ref="KR70" ca="1">INDEX(KR$13:KR69,$B70+1,1)</f>
        <v>0</v>
      </c>
      <c r="KS70" s="722">
        <f t="shared" ca="1" si="296"/>
        <v>1</v>
      </c>
      <c r="KT70" s="722">
        <f t="shared" ca="1" si="296"/>
        <v>0</v>
      </c>
      <c r="KU70" s="722">
        <f t="shared" ca="1" si="296"/>
        <v>0</v>
      </c>
      <c r="KV70" s="722">
        <f t="shared" ca="1" si="296"/>
        <v>0</v>
      </c>
      <c r="KW70" s="535" cm="1">
        <f t="array" aca="1" ref="KW70" ca="1">INDEX(KW$13:KW69,$B70+1,1)</f>
        <v>0</v>
      </c>
      <c r="KX70" s="722">
        <f t="shared" ca="1" si="296"/>
        <v>0</v>
      </c>
      <c r="KY70" s="18"/>
      <c r="KZ70" s="535" t="str" cm="1">
        <f t="array" aca="1" ref="KZ70" ca="1">INDEX(KZ$13:KZ69,$B70+1,1)</f>
        <v>-</v>
      </c>
      <c r="LA70" s="535" t="str" cm="1">
        <f t="array" aca="1" ref="LA70" ca="1">INDEX(LA$13:LA69,$B70+1,1)</f>
        <v>-</v>
      </c>
      <c r="LB70" s="535" t="str" cm="1">
        <f t="array" aca="1" ref="LB70" ca="1">INDEX(LB$13:LB69,$B70+1,1)</f>
        <v>-</v>
      </c>
      <c r="LC70" s="535" t="str" cm="1">
        <f t="array" aca="1" ref="LC70" ca="1">INDEX(LC$13:LC69,$B70+1,1)</f>
        <v>-</v>
      </c>
      <c r="LD70" s="535" t="str" cm="1">
        <f t="array" aca="1" ref="LD70" ca="1">INDEX(LD$13:LD69,$B70+1,1)</f>
        <v>-</v>
      </c>
      <c r="LE70" s="535" t="str" cm="1">
        <f t="array" aca="1" ref="LE70" ca="1">INDEX(LE$13:LE69,$B70+1,1)</f>
        <v>-</v>
      </c>
      <c r="LF70" s="535" t="str" cm="1">
        <f t="array" aca="1" ref="LF70" ca="1">INDEX(LF$13:LF69,$B70+1,1)</f>
        <v>-</v>
      </c>
      <c r="LG70" s="535" t="str" cm="1">
        <f t="array" aca="1" ref="LG70" ca="1">INDEX(LG$13:LG69,$B70+1,1)</f>
        <v>-</v>
      </c>
      <c r="LH70" s="535" t="str" cm="1">
        <f t="array" aca="1" ref="LH70" ca="1">INDEX(LH$13:LH69,$B70+1,1)</f>
        <v>-</v>
      </c>
      <c r="LI70" s="535" t="str" cm="1">
        <f t="array" aca="1" ref="LI70" ca="1">INDEX(LI$13:LI69,$B70+1,1)</f>
        <v>-</v>
      </c>
      <c r="LJ70" s="535" t="str" cm="1">
        <f t="array" aca="1" ref="LJ70" ca="1">INDEX(LJ$13:LJ69,$B70+1,1)</f>
        <v>-</v>
      </c>
      <c r="LK70" s="535" t="str" cm="1">
        <f t="array" aca="1" ref="LK70" ca="1">INDEX(LK$13:LK69,$B70+1,1)</f>
        <v>-</v>
      </c>
      <c r="LL70" s="535" t="str" cm="1">
        <f t="array" aca="1" ref="LL70" ca="1">INDEX(LL$13:LL69,$B70+1,1)</f>
        <v>-</v>
      </c>
      <c r="LM70" s="535" t="str" cm="1">
        <f t="array" aca="1" ref="LM70" ca="1">INDEX(LM$13:LM69,$B70+1,1)</f>
        <v>-</v>
      </c>
      <c r="LN70" s="535" t="str" cm="1">
        <f t="array" aca="1" ref="LN70" ca="1">INDEX(LN$13:LN69,$B70+1,1)</f>
        <v>-</v>
      </c>
      <c r="LO70" s="535" t="str" cm="1">
        <f t="array" aca="1" ref="LO70" ca="1">INDEX(LO$13:LO69,$B70+1,1)</f>
        <v>-</v>
      </c>
      <c r="LP70" s="535" cm="1">
        <f t="array" aca="1" ref="LP70" ca="1">INDEX(LP$13:LP69,$B70+1,1)</f>
        <v>0</v>
      </c>
      <c r="LQ70" s="535" cm="1">
        <f t="array" aca="1" ref="LQ70" ca="1">INDEX(LQ$13:LQ69,$B70+1,1)</f>
        <v>0</v>
      </c>
      <c r="LR70" s="545" cm="1">
        <f t="array" aca="1" ref="LR70" ca="1">IF(AND($N70=LR$10,$AU70&lt;&gt;0),INDEX(i.LTWFeedLevels,$AU70,12),0)</f>
        <v>0</v>
      </c>
      <c r="LS70" s="625" cm="1">
        <f t="array" aca="1" ref="LS70" ca="1">IF(AND($N70=LS$10,$AV70&lt;&gt;0),INDEX(i.LTWFeedLevels,$AV70,12),0)</f>
        <v>0</v>
      </c>
      <c r="LT70" s="457">
        <f t="shared" ref="LT70:LV70" ca="1" si="381">LS70</f>
        <v>0</v>
      </c>
      <c r="LU70" s="457">
        <f t="shared" ca="1" si="381"/>
        <v>0</v>
      </c>
      <c r="LV70" s="457">
        <f t="shared" ca="1" si="381"/>
        <v>0</v>
      </c>
      <c r="LW70" s="545" cm="1">
        <f t="array" aca="1" ref="LW70" ca="1">IF(AND($N70=LW$10,$AU70&lt;&gt;0),INDEX(i.LTWFeedLevels,$AU70,12),0)</f>
        <v>0</v>
      </c>
      <c r="LX70" s="625" cm="1">
        <f t="array" aca="1" ref="LX70" ca="1">IF(AND($N70=LX$10,$AV70&lt;&gt;0),INDEX(i.LTWFeedLevels,$AV70,12),0)</f>
        <v>0</v>
      </c>
      <c r="LY70" s="457">
        <f t="shared" ref="LY70:MA70" ca="1" si="382">LX70</f>
        <v>0</v>
      </c>
      <c r="LZ70" s="457">
        <f t="shared" ca="1" si="382"/>
        <v>0</v>
      </c>
      <c r="MA70" s="457">
        <f t="shared" ca="1" si="382"/>
        <v>0</v>
      </c>
      <c r="MB70" s="545" cm="1">
        <f t="array" aca="1" ref="MB70" ca="1">IF(AND($N70=MB$10,$AU70&lt;&gt;0),INDEX(i.LTWFeedLevels,$AU70,12),0)</f>
        <v>0</v>
      </c>
      <c r="MC70" s="625" cm="1">
        <f t="array" aca="1" ref="MC70" ca="1">IF(AND($N70=MC$10,$AV70&lt;&gt;0),INDEX(i.LTWFeedLevels,$AV70,12),0)</f>
        <v>0</v>
      </c>
      <c r="MD70" s="457">
        <f t="shared" ref="MD70:MF70" ca="1" si="383">MC70</f>
        <v>0</v>
      </c>
      <c r="ME70" s="457">
        <f t="shared" ca="1" si="383"/>
        <v>0</v>
      </c>
      <c r="MF70" s="457">
        <f t="shared" ca="1" si="383"/>
        <v>0</v>
      </c>
      <c r="MG70" s="189">
        <f t="shared" ca="1" si="300"/>
        <v>0</v>
      </c>
      <c r="MH70" s="189">
        <f t="shared" ca="1" si="300"/>
        <v>0</v>
      </c>
      <c r="MI70" s="189">
        <f t="shared" ca="1" si="300"/>
        <v>0</v>
      </c>
      <c r="MJ70" s="189">
        <f t="shared" ca="1" si="300"/>
        <v>0</v>
      </c>
      <c r="MK70" s="189">
        <f t="shared" ca="1" si="300"/>
        <v>0</v>
      </c>
      <c r="ML70" s="189">
        <f t="shared" ca="1" si="300"/>
        <v>0</v>
      </c>
      <c r="MM70" s="189">
        <f t="shared" ca="1" si="300"/>
        <v>0</v>
      </c>
      <c r="MN70" s="189">
        <f t="shared" ca="1" si="300"/>
        <v>0</v>
      </c>
      <c r="MO70" s="189">
        <f t="shared" ca="1" si="300"/>
        <v>0</v>
      </c>
      <c r="MP70" s="189">
        <f t="shared" ca="1" si="300"/>
        <v>0</v>
      </c>
      <c r="MQ70" s="189">
        <f t="shared" ca="1" si="301"/>
        <v>0</v>
      </c>
      <c r="MR70" s="189">
        <f t="shared" ca="1" si="301"/>
        <v>0</v>
      </c>
      <c r="MS70" s="189">
        <f t="shared" ca="1" si="301"/>
        <v>0</v>
      </c>
      <c r="MT70" s="189">
        <f t="shared" ca="1" si="301"/>
        <v>0</v>
      </c>
      <c r="MU70" s="189">
        <f t="shared" ca="1" si="301"/>
        <v>0</v>
      </c>
      <c r="MV70" s="189">
        <f t="shared" ca="1" si="301"/>
        <v>0</v>
      </c>
      <c r="MW70" s="189">
        <f t="shared" ca="1" si="301"/>
        <v>0</v>
      </c>
      <c r="MX70" s="189">
        <f t="shared" ca="1" si="301"/>
        <v>0</v>
      </c>
      <c r="MY70" s="189">
        <f t="shared" ca="1" si="301"/>
        <v>0</v>
      </c>
      <c r="MZ70" s="189">
        <f t="shared" ca="1" si="301"/>
        <v>0</v>
      </c>
      <c r="NA70" s="189">
        <f t="shared" ca="1" si="302"/>
        <v>0</v>
      </c>
      <c r="NB70" s="189">
        <f t="shared" ca="1" si="302"/>
        <v>0</v>
      </c>
      <c r="NC70" s="189">
        <f t="shared" ca="1" si="302"/>
        <v>0</v>
      </c>
      <c r="ND70" s="189">
        <f t="shared" ca="1" si="302"/>
        <v>0</v>
      </c>
      <c r="NE70" s="189">
        <f t="shared" ca="1" si="302"/>
        <v>0</v>
      </c>
      <c r="NF70" s="189">
        <f t="shared" ca="1" si="302"/>
        <v>0</v>
      </c>
      <c r="NG70" s="189">
        <f t="shared" ca="1" si="302"/>
        <v>0</v>
      </c>
      <c r="NH70" s="189">
        <f t="shared" ca="1" si="302"/>
        <v>0</v>
      </c>
      <c r="NI70" s="189">
        <f t="shared" ca="1" si="302"/>
        <v>0</v>
      </c>
      <c r="NJ70" s="189">
        <f t="shared" ca="1" si="302"/>
        <v>0</v>
      </c>
      <c r="NK70" s="189">
        <f t="shared" ca="1" si="303"/>
        <v>0</v>
      </c>
      <c r="NL70" s="189">
        <f t="shared" ca="1" si="303"/>
        <v>0</v>
      </c>
      <c r="NM70" s="189">
        <f t="shared" ca="1" si="303"/>
        <v>0</v>
      </c>
      <c r="NN70" s="189">
        <f t="shared" ca="1" si="303"/>
        <v>0</v>
      </c>
      <c r="NO70" s="189">
        <f t="shared" ca="1" si="303"/>
        <v>0</v>
      </c>
      <c r="NP70" s="189">
        <f t="shared" ca="1" si="303"/>
        <v>0</v>
      </c>
      <c r="NQ70" s="189">
        <f t="shared" ca="1" si="303"/>
        <v>0</v>
      </c>
      <c r="NR70" s="189">
        <f t="shared" ca="1" si="303"/>
        <v>0</v>
      </c>
      <c r="NS70" s="189">
        <f t="shared" ca="1" si="303"/>
        <v>0</v>
      </c>
      <c r="NT70" s="189">
        <f t="shared" ca="1" si="303"/>
        <v>0</v>
      </c>
      <c r="NU70" s="189">
        <f t="shared" ca="1" si="304"/>
        <v>0</v>
      </c>
      <c r="NV70" s="189">
        <f t="shared" ca="1" si="304"/>
        <v>0</v>
      </c>
      <c r="NW70" s="189">
        <f t="shared" ca="1" si="304"/>
        <v>0</v>
      </c>
      <c r="NX70" s="189">
        <f t="shared" ca="1" si="304"/>
        <v>0</v>
      </c>
      <c r="NY70" s="189">
        <f t="shared" ca="1" si="304"/>
        <v>0</v>
      </c>
      <c r="NZ70" s="189">
        <f t="shared" ca="1" si="304"/>
        <v>0</v>
      </c>
      <c r="OA70" s="189">
        <f t="shared" ca="1" si="304"/>
        <v>0</v>
      </c>
      <c r="OB70" s="189">
        <f t="shared" ca="1" si="304"/>
        <v>0</v>
      </c>
      <c r="OC70" s="189">
        <f t="shared" ca="1" si="304"/>
        <v>0</v>
      </c>
      <c r="OD70" s="189">
        <f t="shared" ca="1" si="304"/>
        <v>0</v>
      </c>
      <c r="OE70" s="189">
        <f t="shared" ca="1" si="305"/>
        <v>0</v>
      </c>
      <c r="OF70" s="189">
        <f t="shared" ca="1" si="305"/>
        <v>0</v>
      </c>
      <c r="OG70" s="189">
        <f t="shared" ca="1" si="305"/>
        <v>0</v>
      </c>
      <c r="OH70" s="189">
        <f t="shared" ca="1" si="305"/>
        <v>0</v>
      </c>
      <c r="OI70" s="189">
        <f t="shared" ca="1" si="305"/>
        <v>0</v>
      </c>
      <c r="OJ70" s="189">
        <f t="shared" ca="1" si="305"/>
        <v>0</v>
      </c>
      <c r="OK70" s="189">
        <f t="shared" ca="1" si="305"/>
        <v>0</v>
      </c>
      <c r="OL70" s="189">
        <f t="shared" ca="1" si="305"/>
        <v>0</v>
      </c>
      <c r="OM70" s="189">
        <f t="shared" ca="1" si="305"/>
        <v>0</v>
      </c>
      <c r="ON70" s="189">
        <f t="shared" ca="1" si="305"/>
        <v>0</v>
      </c>
      <c r="OO70" s="189">
        <f t="shared" ca="1" si="306"/>
        <v>0</v>
      </c>
      <c r="OP70" s="189">
        <f t="shared" ca="1" si="306"/>
        <v>0</v>
      </c>
      <c r="OQ70" s="189">
        <f t="shared" ca="1" si="306"/>
        <v>0</v>
      </c>
      <c r="OR70" s="189">
        <f t="shared" ca="1" si="306"/>
        <v>0</v>
      </c>
      <c r="OS70" s="189">
        <f t="shared" ca="1" si="306"/>
        <v>0</v>
      </c>
      <c r="OT70" s="189">
        <f t="shared" ca="1" si="306"/>
        <v>0</v>
      </c>
      <c r="OU70" s="189">
        <f t="shared" ca="1" si="306"/>
        <v>0</v>
      </c>
      <c r="OV70" s="189">
        <f t="shared" ca="1" si="306"/>
        <v>0</v>
      </c>
      <c r="OW70" s="189">
        <f t="shared" ca="1" si="306"/>
        <v>4</v>
      </c>
      <c r="OX70" s="189">
        <f t="shared" ca="1" si="306"/>
        <v>6</v>
      </c>
      <c r="OY70" s="189">
        <f t="shared" ca="1" si="306"/>
        <v>-1.5</v>
      </c>
      <c r="OZ70" s="189">
        <f t="shared" ca="1" si="306"/>
        <v>-2</v>
      </c>
      <c r="PA70" s="556">
        <f t="shared" ca="1" si="307"/>
        <v>0</v>
      </c>
      <c r="PB70" s="556">
        <f t="shared" ca="1" si="307"/>
        <v>0</v>
      </c>
      <c r="PC70" s="556">
        <f t="shared" ca="1" si="307"/>
        <v>0</v>
      </c>
      <c r="PD70" s="556">
        <f t="shared" ca="1" si="307"/>
        <v>0</v>
      </c>
      <c r="PE70" s="556">
        <f t="shared" ca="1" si="307"/>
        <v>0</v>
      </c>
      <c r="PF70" s="556">
        <f t="shared" ca="1" si="307"/>
        <v>0</v>
      </c>
      <c r="PG70" s="556">
        <f t="shared" ca="1" si="307"/>
        <v>0</v>
      </c>
      <c r="PH70" s="556">
        <f t="shared" ca="1" si="307"/>
        <v>0</v>
      </c>
      <c r="PI70" s="556">
        <f t="shared" ca="1" si="307"/>
        <v>0</v>
      </c>
      <c r="PJ70" s="556">
        <f t="shared" ca="1" si="307"/>
        <v>0</v>
      </c>
      <c r="PK70" s="556">
        <f t="shared" ca="1" si="308"/>
        <v>0</v>
      </c>
      <c r="PL70" s="556">
        <f t="shared" ca="1" si="308"/>
        <v>0</v>
      </c>
      <c r="PM70" s="556">
        <f t="shared" ca="1" si="308"/>
        <v>0</v>
      </c>
      <c r="PN70" s="556">
        <f t="shared" ca="1" si="308"/>
        <v>0</v>
      </c>
      <c r="PO70" s="556">
        <f t="shared" ca="1" si="308"/>
        <v>0</v>
      </c>
      <c r="PP70" s="556">
        <f t="shared" ca="1" si="308"/>
        <v>0</v>
      </c>
      <c r="PQ70" s="556">
        <f t="shared" ca="1" si="308"/>
        <v>0</v>
      </c>
      <c r="PR70" s="556">
        <f t="shared" ca="1" si="308"/>
        <v>0</v>
      </c>
      <c r="PS70" s="556">
        <f t="shared" ca="1" si="308"/>
        <v>0</v>
      </c>
      <c r="PT70" s="556">
        <f t="shared" ca="1" si="308"/>
        <v>0</v>
      </c>
      <c r="PU70" s="556">
        <f t="shared" ca="1" si="309"/>
        <v>0</v>
      </c>
      <c r="PV70" s="556">
        <f t="shared" ca="1" si="309"/>
        <v>0</v>
      </c>
      <c r="PW70" s="556">
        <f t="shared" ca="1" si="309"/>
        <v>0</v>
      </c>
      <c r="PX70" s="556">
        <f t="shared" ca="1" si="309"/>
        <v>0</v>
      </c>
      <c r="PY70" s="556">
        <f t="shared" ca="1" si="309"/>
        <v>0</v>
      </c>
      <c r="PZ70" s="556">
        <f t="shared" ca="1" si="309"/>
        <v>0</v>
      </c>
      <c r="QA70" s="556">
        <f t="shared" ca="1" si="309"/>
        <v>0</v>
      </c>
      <c r="QB70" s="556">
        <f t="shared" ca="1" si="309"/>
        <v>0</v>
      </c>
      <c r="QC70" s="556">
        <f t="shared" ca="1" si="309"/>
        <v>0</v>
      </c>
      <c r="QD70" s="556">
        <f t="shared" ca="1" si="309"/>
        <v>0</v>
      </c>
      <c r="QE70" s="556">
        <f t="shared" ca="1" si="310"/>
        <v>0</v>
      </c>
      <c r="QF70" s="556">
        <f t="shared" ca="1" si="310"/>
        <v>0</v>
      </c>
      <c r="QG70" s="556">
        <f t="shared" ca="1" si="310"/>
        <v>0</v>
      </c>
      <c r="QH70" s="556">
        <f t="shared" ca="1" si="310"/>
        <v>0</v>
      </c>
      <c r="QI70" s="556">
        <f t="shared" ca="1" si="310"/>
        <v>0</v>
      </c>
      <c r="QJ70" s="556">
        <f t="shared" ca="1" si="310"/>
        <v>0</v>
      </c>
      <c r="QK70" s="556">
        <f t="shared" ca="1" si="310"/>
        <v>0</v>
      </c>
      <c r="QL70" s="556">
        <f t="shared" ca="1" si="310"/>
        <v>0</v>
      </c>
      <c r="QM70" s="556">
        <f t="shared" ca="1" si="310"/>
        <v>0</v>
      </c>
      <c r="QN70" s="556">
        <f t="shared" ca="1" si="310"/>
        <v>0</v>
      </c>
      <c r="QO70" s="556">
        <f t="shared" ca="1" si="311"/>
        <v>0</v>
      </c>
      <c r="QP70" s="556">
        <f t="shared" ca="1" si="311"/>
        <v>0</v>
      </c>
      <c r="QQ70" s="556">
        <f t="shared" ca="1" si="311"/>
        <v>0</v>
      </c>
      <c r="QR70" s="556">
        <f t="shared" ca="1" si="311"/>
        <v>0</v>
      </c>
      <c r="QS70" s="556">
        <f t="shared" ca="1" si="311"/>
        <v>0</v>
      </c>
      <c r="QT70" s="556">
        <f t="shared" ca="1" si="311"/>
        <v>0</v>
      </c>
      <c r="QU70" s="556">
        <f t="shared" ca="1" si="311"/>
        <v>0</v>
      </c>
      <c r="QV70" s="556">
        <f t="shared" ca="1" si="311"/>
        <v>0</v>
      </c>
      <c r="QW70" s="556">
        <f t="shared" ca="1" si="311"/>
        <v>0</v>
      </c>
      <c r="QX70" s="556">
        <f t="shared" ca="1" si="311"/>
        <v>0</v>
      </c>
      <c r="QY70" s="556">
        <f t="shared" ca="1" si="312"/>
        <v>0</v>
      </c>
      <c r="QZ70" s="556">
        <f t="shared" ca="1" si="312"/>
        <v>0</v>
      </c>
      <c r="RA70" s="556">
        <f t="shared" ca="1" si="312"/>
        <v>0</v>
      </c>
      <c r="RB70" s="556">
        <f t="shared" ca="1" si="312"/>
        <v>0</v>
      </c>
      <c r="RC70" s="556">
        <f t="shared" ca="1" si="312"/>
        <v>0</v>
      </c>
      <c r="RD70" s="556">
        <f t="shared" ca="1" si="312"/>
        <v>0</v>
      </c>
      <c r="RE70" s="556">
        <f t="shared" ca="1" si="312"/>
        <v>0</v>
      </c>
      <c r="RF70" s="556">
        <f t="shared" ca="1" si="312"/>
        <v>0</v>
      </c>
      <c r="RG70" s="556">
        <f t="shared" ca="1" si="312"/>
        <v>0</v>
      </c>
      <c r="RH70" s="556">
        <f t="shared" ca="1" si="312"/>
        <v>0</v>
      </c>
      <c r="RI70" s="556">
        <f t="shared" ca="1" si="313"/>
        <v>0</v>
      </c>
      <c r="RJ70" s="556">
        <f t="shared" ca="1" si="313"/>
        <v>0</v>
      </c>
      <c r="RK70" s="556">
        <f t="shared" ca="1" si="313"/>
        <v>0</v>
      </c>
      <c r="RL70" s="556">
        <f t="shared" ca="1" si="313"/>
        <v>0</v>
      </c>
      <c r="RM70" s="556">
        <f t="shared" ca="1" si="313"/>
        <v>0</v>
      </c>
      <c r="RN70" s="556">
        <f t="shared" ca="1" si="313"/>
        <v>0</v>
      </c>
      <c r="RO70" s="556">
        <f t="shared" ca="1" si="313"/>
        <v>0</v>
      </c>
      <c r="RP70" s="556">
        <f t="shared" ca="1" si="313"/>
        <v>0</v>
      </c>
      <c r="RQ70" s="556">
        <f t="shared" ca="1" si="313"/>
        <v>0</v>
      </c>
      <c r="RR70" s="556">
        <f t="shared" ca="1" si="313"/>
        <v>0</v>
      </c>
      <c r="RS70" s="556">
        <f t="shared" ca="1" si="314"/>
        <v>0</v>
      </c>
      <c r="RT70" s="556">
        <f t="shared" ca="1" si="314"/>
        <v>0</v>
      </c>
      <c r="RU70" s="556">
        <f t="shared" ca="1" si="314"/>
        <v>0</v>
      </c>
      <c r="RV70" s="556">
        <f t="shared" ca="1" si="314"/>
        <v>0</v>
      </c>
      <c r="RW70" s="556">
        <f t="shared" ca="1" si="314"/>
        <v>0</v>
      </c>
      <c r="RX70" s="556">
        <f t="shared" ca="1" si="314"/>
        <v>0</v>
      </c>
      <c r="RY70" s="556">
        <f t="shared" ca="1" si="314"/>
        <v>0</v>
      </c>
      <c r="RZ70" s="556">
        <f t="shared" ca="1" si="314"/>
        <v>0</v>
      </c>
      <c r="SA70" s="556">
        <f t="shared" ca="1" si="314"/>
        <v>0</v>
      </c>
      <c r="SB70" s="556">
        <f t="shared" ca="1" si="314"/>
        <v>0</v>
      </c>
      <c r="SC70" s="556">
        <f t="shared" ca="1" si="315"/>
        <v>0</v>
      </c>
      <c r="SD70" s="556">
        <f t="shared" ca="1" si="315"/>
        <v>0</v>
      </c>
      <c r="SE70" s="556">
        <f t="shared" ca="1" si="315"/>
        <v>0</v>
      </c>
      <c r="SF70" s="556">
        <f t="shared" ca="1" si="315"/>
        <v>0</v>
      </c>
      <c r="SG70" s="556">
        <f t="shared" ca="1" si="315"/>
        <v>0</v>
      </c>
      <c r="SH70" s="556">
        <f t="shared" ca="1" si="315"/>
        <v>0</v>
      </c>
      <c r="SI70" s="556">
        <f t="shared" ca="1" si="315"/>
        <v>0</v>
      </c>
      <c r="SJ70" s="556">
        <f t="shared" ca="1" si="315"/>
        <v>0</v>
      </c>
      <c r="SK70" s="556">
        <f t="shared" ca="1" si="315"/>
        <v>0</v>
      </c>
      <c r="SL70" s="556">
        <f t="shared" ca="1" si="315"/>
        <v>0</v>
      </c>
      <c r="SM70" s="556">
        <f t="shared" ca="1" si="316"/>
        <v>0</v>
      </c>
      <c r="SN70" s="556">
        <f t="shared" ca="1" si="316"/>
        <v>0</v>
      </c>
      <c r="SO70" s="556">
        <f t="shared" ca="1" si="316"/>
        <v>0</v>
      </c>
      <c r="SP70" s="556">
        <f t="shared" ca="1" si="316"/>
        <v>0</v>
      </c>
      <c r="SQ70" s="556">
        <f t="shared" ca="1" si="316"/>
        <v>0</v>
      </c>
      <c r="SR70" s="556">
        <f t="shared" ca="1" si="316"/>
        <v>0</v>
      </c>
      <c r="SS70" s="556">
        <f t="shared" ca="1" si="316"/>
        <v>0</v>
      </c>
      <c r="ST70" s="556">
        <f t="shared" ca="1" si="316"/>
        <v>0</v>
      </c>
      <c r="SU70" s="556">
        <f t="shared" ca="1" si="316"/>
        <v>0</v>
      </c>
      <c r="SV70" s="556">
        <f t="shared" ca="1" si="316"/>
        <v>0</v>
      </c>
      <c r="SW70" s="556">
        <f t="shared" ca="1" si="317"/>
        <v>0</v>
      </c>
      <c r="SX70" s="556">
        <f t="shared" ca="1" si="317"/>
        <v>0</v>
      </c>
      <c r="SY70" s="556">
        <f t="shared" ca="1" si="317"/>
        <v>0</v>
      </c>
      <c r="SZ70" s="556">
        <f t="shared" ca="1" si="317"/>
        <v>0</v>
      </c>
      <c r="TA70" s="556">
        <f t="shared" ca="1" si="317"/>
        <v>0</v>
      </c>
      <c r="TB70" s="556">
        <f t="shared" ca="1" si="317"/>
        <v>0</v>
      </c>
      <c r="TC70" s="556">
        <f t="shared" ca="1" si="317"/>
        <v>0</v>
      </c>
      <c r="TD70" s="556">
        <f t="shared" ca="1" si="317"/>
        <v>0</v>
      </c>
      <c r="TE70" s="556">
        <f t="shared" ca="1" si="317"/>
        <v>0</v>
      </c>
      <c r="TF70" s="556">
        <f t="shared" ca="1" si="317"/>
        <v>0</v>
      </c>
      <c r="TG70" s="556">
        <f t="shared" ca="1" si="318"/>
        <v>0</v>
      </c>
      <c r="TH70" s="556">
        <f t="shared" ca="1" si="318"/>
        <v>0</v>
      </c>
      <c r="TI70" s="556">
        <f t="shared" ca="1" si="318"/>
        <v>0</v>
      </c>
      <c r="TJ70" s="556">
        <f t="shared" ca="1" si="318"/>
        <v>0</v>
      </c>
      <c r="TK70" s="556">
        <f t="shared" ca="1" si="318"/>
        <v>0</v>
      </c>
      <c r="TL70" s="556">
        <f t="shared" ca="1" si="318"/>
        <v>0</v>
      </c>
      <c r="TM70" s="556">
        <f t="shared" ca="1" si="318"/>
        <v>0</v>
      </c>
      <c r="TN70" s="556">
        <f t="shared" ca="1" si="318"/>
        <v>0</v>
      </c>
      <c r="TO70" s="556">
        <f t="shared" ca="1" si="318"/>
        <v>0</v>
      </c>
      <c r="TP70" s="556">
        <f t="shared" ca="1" si="318"/>
        <v>0</v>
      </c>
      <c r="TQ70" s="556">
        <f t="shared" ca="1" si="319"/>
        <v>0</v>
      </c>
      <c r="TR70" s="556">
        <f t="shared" ca="1" si="319"/>
        <v>0</v>
      </c>
      <c r="TS70" s="556">
        <f t="shared" ca="1" si="319"/>
        <v>0</v>
      </c>
      <c r="TT70" s="556">
        <f t="shared" ca="1" si="319"/>
        <v>0</v>
      </c>
      <c r="TU70" s="556">
        <f t="shared" ca="1" si="319"/>
        <v>0</v>
      </c>
      <c r="TV70" s="556">
        <f t="shared" ca="1" si="319"/>
        <v>0</v>
      </c>
      <c r="TW70" s="556">
        <f t="shared" ca="1" si="319"/>
        <v>0</v>
      </c>
      <c r="TX70" s="556">
        <f t="shared" ca="1" si="319"/>
        <v>0</v>
      </c>
      <c r="TY70" s="556">
        <f t="shared" ca="1" si="319"/>
        <v>0</v>
      </c>
      <c r="TZ70" s="556">
        <f t="shared" ca="1" si="319"/>
        <v>0</v>
      </c>
      <c r="UA70" s="556">
        <f t="shared" ca="1" si="320"/>
        <v>0</v>
      </c>
      <c r="UB70" s="556">
        <f t="shared" ca="1" si="320"/>
        <v>0</v>
      </c>
      <c r="UC70" s="556">
        <f t="shared" ca="1" si="320"/>
        <v>0</v>
      </c>
      <c r="UD70" s="556">
        <f t="shared" ca="1" si="320"/>
        <v>0</v>
      </c>
      <c r="UE70" s="556">
        <f t="shared" ca="1" si="320"/>
        <v>0</v>
      </c>
      <c r="UF70" s="556">
        <f t="shared" ca="1" si="320"/>
        <v>0</v>
      </c>
      <c r="UG70" s="556">
        <f t="shared" ca="1" si="320"/>
        <v>0</v>
      </c>
      <c r="UH70" s="556">
        <f t="shared" ca="1" si="320"/>
        <v>0</v>
      </c>
      <c r="UI70" s="556">
        <f t="shared" ca="1" si="320"/>
        <v>0</v>
      </c>
      <c r="UJ70" s="556">
        <f t="shared" ca="1" si="320"/>
        <v>0</v>
      </c>
      <c r="UK70" s="556">
        <f t="shared" ca="1" si="321"/>
        <v>0</v>
      </c>
      <c r="UL70" s="556">
        <f t="shared" ca="1" si="321"/>
        <v>0</v>
      </c>
      <c r="UM70" s="556">
        <f t="shared" ca="1" si="321"/>
        <v>0</v>
      </c>
      <c r="UN70" s="556">
        <f t="shared" ca="1" si="321"/>
        <v>0</v>
      </c>
      <c r="UO70" s="556">
        <f t="shared" ca="1" si="321"/>
        <v>0</v>
      </c>
      <c r="UP70" s="556">
        <f t="shared" ca="1" si="321"/>
        <v>0</v>
      </c>
      <c r="UQ70" s="556">
        <f t="shared" ca="1" si="321"/>
        <v>0</v>
      </c>
      <c r="UR70" s="556">
        <f t="shared" ca="1" si="321"/>
        <v>0</v>
      </c>
      <c r="US70" s="556">
        <f t="shared" ca="1" si="321"/>
        <v>0</v>
      </c>
      <c r="UT70" s="556">
        <f t="shared" ca="1" si="321"/>
        <v>0</v>
      </c>
      <c r="UU70" s="556">
        <f t="shared" ca="1" si="322"/>
        <v>0</v>
      </c>
      <c r="UV70" s="556">
        <f t="shared" ca="1" si="322"/>
        <v>0</v>
      </c>
      <c r="UW70" s="556">
        <f t="shared" ca="1" si="322"/>
        <v>0</v>
      </c>
      <c r="UX70" s="556">
        <f t="shared" ca="1" si="322"/>
        <v>0</v>
      </c>
      <c r="UY70" s="556">
        <f t="shared" ca="1" si="322"/>
        <v>0</v>
      </c>
      <c r="UZ70" s="556">
        <f t="shared" ca="1" si="322"/>
        <v>0</v>
      </c>
      <c r="VA70" s="556">
        <f t="shared" ca="1" si="322"/>
        <v>0</v>
      </c>
      <c r="VB70" s="556">
        <f t="shared" ca="1" si="322"/>
        <v>0</v>
      </c>
      <c r="VC70" s="556">
        <f t="shared" ca="1" si="322"/>
        <v>0</v>
      </c>
      <c r="VD70" s="556">
        <f t="shared" ca="1" si="322"/>
        <v>0</v>
      </c>
      <c r="VE70" s="556">
        <f t="shared" ca="1" si="323"/>
        <v>0</v>
      </c>
      <c r="VF70" s="556">
        <f t="shared" ca="1" si="323"/>
        <v>0</v>
      </c>
      <c r="VG70" s="556">
        <f t="shared" ca="1" si="323"/>
        <v>0</v>
      </c>
      <c r="VH70" s="556">
        <f t="shared" ca="1" si="323"/>
        <v>0</v>
      </c>
      <c r="VI70" s="556">
        <f t="shared" ca="1" si="323"/>
        <v>0</v>
      </c>
      <c r="VJ70" s="556">
        <f t="shared" ca="1" si="323"/>
        <v>0</v>
      </c>
      <c r="VK70" s="556">
        <f t="shared" ca="1" si="323"/>
        <v>0</v>
      </c>
      <c r="VL70" s="556">
        <f t="shared" ca="1" si="323"/>
        <v>0</v>
      </c>
      <c r="VM70" s="556">
        <f t="shared" ca="1" si="323"/>
        <v>0</v>
      </c>
      <c r="VN70" s="556">
        <f t="shared" ca="1" si="323"/>
        <v>0</v>
      </c>
      <c r="VO70" s="556">
        <f t="shared" ca="1" si="324"/>
        <v>0</v>
      </c>
      <c r="VP70" s="556">
        <f t="shared" ca="1" si="324"/>
        <v>0</v>
      </c>
      <c r="VQ70" s="556">
        <f t="shared" ca="1" si="324"/>
        <v>0</v>
      </c>
      <c r="VR70" s="556">
        <f t="shared" ca="1" si="324"/>
        <v>0</v>
      </c>
      <c r="VS70" s="556">
        <f t="shared" ca="1" si="324"/>
        <v>0</v>
      </c>
      <c r="VT70" s="556">
        <f t="shared" ca="1" si="324"/>
        <v>0</v>
      </c>
      <c r="VU70" s="556">
        <f t="shared" ca="1" si="324"/>
        <v>0</v>
      </c>
      <c r="VV70" s="556">
        <f t="shared" ca="1" si="324"/>
        <v>0</v>
      </c>
      <c r="VW70" s="556">
        <f t="shared" ca="1" si="324"/>
        <v>0</v>
      </c>
      <c r="VX70" s="556">
        <f t="shared" ca="1" si="324"/>
        <v>0</v>
      </c>
      <c r="VY70" s="556">
        <f t="shared" ca="1" si="325"/>
        <v>0</v>
      </c>
      <c r="VZ70" s="556">
        <f t="shared" ca="1" si="325"/>
        <v>0</v>
      </c>
      <c r="WA70" s="556">
        <f t="shared" ca="1" si="325"/>
        <v>0</v>
      </c>
      <c r="WB70" s="556">
        <f t="shared" ca="1" si="325"/>
        <v>0</v>
      </c>
      <c r="WC70" s="556">
        <f t="shared" ca="1" si="325"/>
        <v>0</v>
      </c>
      <c r="WD70" s="556">
        <f t="shared" ca="1" si="325"/>
        <v>0</v>
      </c>
      <c r="WE70" s="556">
        <f t="shared" ca="1" si="325"/>
        <v>0</v>
      </c>
      <c r="WF70" s="556">
        <f t="shared" ca="1" si="325"/>
        <v>0</v>
      </c>
      <c r="WG70" s="556">
        <f t="shared" ca="1" si="325"/>
        <v>0</v>
      </c>
      <c r="WH70" s="556">
        <f t="shared" ca="1" si="325"/>
        <v>0</v>
      </c>
      <c r="WI70" s="556">
        <f t="shared" ca="1" si="326"/>
        <v>0</v>
      </c>
      <c r="WJ70" s="556">
        <f t="shared" ca="1" si="326"/>
        <v>0</v>
      </c>
      <c r="WK70" s="556">
        <f t="shared" ca="1" si="326"/>
        <v>0</v>
      </c>
      <c r="WL70" s="556">
        <f t="shared" ca="1" si="326"/>
        <v>0</v>
      </c>
      <c r="WM70" s="556">
        <f t="shared" ca="1" si="326"/>
        <v>0</v>
      </c>
      <c r="WN70" s="556">
        <f t="shared" ca="1" si="326"/>
        <v>0</v>
      </c>
      <c r="WO70" s="556">
        <f t="shared" ca="1" si="326"/>
        <v>0</v>
      </c>
      <c r="WP70" s="556">
        <f t="shared" ca="1" si="326"/>
        <v>0</v>
      </c>
      <c r="WQ70" s="556">
        <f t="shared" ca="1" si="326"/>
        <v>0</v>
      </c>
      <c r="WR70" s="556">
        <f t="shared" ca="1" si="326"/>
        <v>0</v>
      </c>
      <c r="WS70" s="556">
        <f t="shared" ca="1" si="327"/>
        <v>0</v>
      </c>
      <c r="WT70" s="556">
        <f t="shared" ca="1" si="327"/>
        <v>0</v>
      </c>
      <c r="WU70" s="556">
        <f t="shared" ca="1" si="327"/>
        <v>0</v>
      </c>
      <c r="WV70" s="556">
        <f t="shared" ca="1" si="327"/>
        <v>0</v>
      </c>
      <c r="WW70" s="556">
        <f t="shared" ca="1" si="327"/>
        <v>0</v>
      </c>
      <c r="WX70" s="556">
        <f t="shared" ca="1" si="327"/>
        <v>0</v>
      </c>
      <c r="WY70" s="556">
        <f t="shared" ca="1" si="327"/>
        <v>0</v>
      </c>
      <c r="WZ70" s="556">
        <f t="shared" ca="1" si="327"/>
        <v>0</v>
      </c>
      <c r="XA70" s="556">
        <f t="shared" ca="1" si="327"/>
        <v>0</v>
      </c>
      <c r="XB70" s="556">
        <f t="shared" ca="1" si="327"/>
        <v>0</v>
      </c>
      <c r="XC70" s="556">
        <f t="shared" ca="1" si="328"/>
        <v>0</v>
      </c>
      <c r="XD70" s="556">
        <f t="shared" ca="1" si="328"/>
        <v>0</v>
      </c>
      <c r="XE70" s="556">
        <f t="shared" ca="1" si="328"/>
        <v>0</v>
      </c>
      <c r="XF70" s="556">
        <f t="shared" ca="1" si="328"/>
        <v>0</v>
      </c>
      <c r="XG70" s="556">
        <f t="shared" ca="1" si="328"/>
        <v>0</v>
      </c>
      <c r="XH70" s="556">
        <f t="shared" ca="1" si="328"/>
        <v>0</v>
      </c>
      <c r="XI70" s="556">
        <f t="shared" ca="1" si="328"/>
        <v>0</v>
      </c>
      <c r="XJ70" s="556">
        <f t="shared" ca="1" si="328"/>
        <v>0</v>
      </c>
      <c r="XK70" s="556">
        <f t="shared" ca="1" si="328"/>
        <v>0</v>
      </c>
      <c r="XL70" s="556">
        <f t="shared" ca="1" si="328"/>
        <v>0</v>
      </c>
      <c r="XM70" s="556">
        <f t="shared" ca="1" si="329"/>
        <v>0</v>
      </c>
      <c r="XN70" s="556">
        <f t="shared" ca="1" si="329"/>
        <v>0</v>
      </c>
      <c r="XO70" s="556">
        <f t="shared" ca="1" si="329"/>
        <v>0</v>
      </c>
      <c r="XP70" s="556">
        <f t="shared" ca="1" si="329"/>
        <v>0</v>
      </c>
      <c r="XQ70" s="556">
        <f t="shared" ca="1" si="329"/>
        <v>0</v>
      </c>
      <c r="XR70" s="556">
        <f t="shared" ca="1" si="329"/>
        <v>0</v>
      </c>
      <c r="XS70" s="556">
        <f t="shared" ca="1" si="329"/>
        <v>0</v>
      </c>
      <c r="XT70" s="556">
        <f t="shared" ca="1" si="329"/>
        <v>0</v>
      </c>
      <c r="XU70" s="556">
        <f t="shared" ca="1" si="329"/>
        <v>0</v>
      </c>
      <c r="XV70" s="556">
        <f t="shared" ca="1" si="329"/>
        <v>0</v>
      </c>
      <c r="XW70" s="556">
        <f t="shared" ca="1" si="329"/>
        <v>0</v>
      </c>
      <c r="XX70" s="189">
        <f t="shared" ca="1" si="330"/>
        <v>0</v>
      </c>
      <c r="XY70" s="189">
        <f t="shared" ca="1" si="330"/>
        <v>0</v>
      </c>
      <c r="XZ70" s="189">
        <f t="shared" ca="1" si="330"/>
        <v>0</v>
      </c>
      <c r="YA70" s="189">
        <f t="shared" ca="1" si="330"/>
        <v>0</v>
      </c>
      <c r="YB70" s="189">
        <f t="shared" ca="1" si="330"/>
        <v>0</v>
      </c>
      <c r="YC70" s="230">
        <f t="shared" ca="1" si="331"/>
        <v>0</v>
      </c>
      <c r="YD70" s="189">
        <f t="shared" ca="1" si="332"/>
        <v>0</v>
      </c>
      <c r="YE70" s="189">
        <f t="shared" ca="1" si="332"/>
        <v>0</v>
      </c>
      <c r="YF70" s="189">
        <f t="shared" ca="1" si="332"/>
        <v>0</v>
      </c>
      <c r="YG70" s="189">
        <f t="shared" ca="1" si="332"/>
        <v>0</v>
      </c>
      <c r="YH70" s="189">
        <f t="shared" ca="1" si="332"/>
        <v>0</v>
      </c>
      <c r="YI70" s="230">
        <f t="shared" ca="1" si="333"/>
        <v>0</v>
      </c>
      <c r="YJ70" s="231">
        <f t="shared" ca="1" si="334"/>
        <v>0</v>
      </c>
      <c r="YK70" s="231">
        <f t="shared" ca="1" si="334"/>
        <v>0</v>
      </c>
      <c r="YL70" s="231">
        <f t="shared" ca="1" si="334"/>
        <v>0</v>
      </c>
      <c r="YM70" s="231">
        <f t="shared" ca="1" si="334"/>
        <v>0</v>
      </c>
      <c r="YN70" s="544">
        <f t="shared" ca="1" si="335"/>
        <v>0</v>
      </c>
      <c r="YO70" s="231">
        <f t="shared" ca="1" si="336"/>
        <v>0</v>
      </c>
      <c r="YP70" s="231">
        <f t="shared" ca="1" si="336"/>
        <v>0</v>
      </c>
      <c r="YQ70" s="231">
        <f t="shared" ca="1" si="336"/>
        <v>0</v>
      </c>
      <c r="YR70" s="231">
        <f t="shared" ca="1" si="336"/>
        <v>0</v>
      </c>
      <c r="YS70" s="544">
        <f t="shared" ca="1" si="337"/>
        <v>0</v>
      </c>
      <c r="YT70" s="544">
        <f t="shared" ca="1" si="337"/>
        <v>0</v>
      </c>
      <c r="YU70" s="544">
        <f t="shared" ca="1" si="337"/>
        <v>0</v>
      </c>
      <c r="YV70" s="544">
        <f t="shared" ca="1" si="337"/>
        <v>0</v>
      </c>
      <c r="YW70" s="544">
        <f t="shared" ca="1" si="337"/>
        <v>0</v>
      </c>
      <c r="YX70" s="544">
        <f t="shared" ca="1" si="337"/>
        <v>0</v>
      </c>
      <c r="YY70" s="544">
        <f t="shared" ca="1" si="337"/>
        <v>0</v>
      </c>
      <c r="YZ70" s="535" cm="1">
        <f t="array" aca="1" ref="YZ70" ca="1">INDEX(YZ$13:YZ69,$B70+1,1)</f>
        <v>0</v>
      </c>
      <c r="ZA70" s="411">
        <f t="shared" ca="1" si="338"/>
        <v>67</v>
      </c>
      <c r="ZB70" s="18"/>
      <c r="ZC70" s="535" cm="1">
        <f t="array" aca="1" ref="ZC70" ca="1">INDEX(ZC$13:ZC69,$B70+1,1)</f>
        <v>0</v>
      </c>
      <c r="ZD70" s="411">
        <f t="shared" si="339"/>
        <v>0</v>
      </c>
      <c r="ZE70" s="535" cm="1">
        <f t="array" aca="1" ref="ZE70" ca="1">INDEX(ZE$13:ZE69,$B70+1,1)</f>
        <v>0</v>
      </c>
      <c r="ZF70" s="535" t="str" cm="1">
        <f t="array" aca="1" ref="ZF70" ca="1">INDEX(ZF$13:ZF69,$B70+1,1)</f>
        <v>-</v>
      </c>
      <c r="ZG70" s="535" t="str" cm="1">
        <f t="array" aca="1" ref="ZG70" ca="1">INDEX(ZG$13:ZG69,$B70+1,1)</f>
        <v>-</v>
      </c>
      <c r="ZH70" s="535" t="str" cm="1">
        <f t="array" aca="1" ref="ZH70" ca="1">INDEX(ZH$13:ZH69,$B70+1,1)</f>
        <v>-</v>
      </c>
      <c r="ZI70" s="535" t="str" cm="1">
        <f t="array" aca="1" ref="ZI70" ca="1">INDEX(ZI$13:ZI69,$B70+1,1)</f>
        <v>-</v>
      </c>
      <c r="ZJ70" s="535" t="str" cm="1">
        <f t="array" aca="1" ref="ZJ70" ca="1">INDEX(ZJ$13:ZJ69,$B70+1,1)</f>
        <v>-</v>
      </c>
      <c r="ZK70" s="535" t="str" cm="1">
        <f t="array" aca="1" ref="ZK70" ca="1">INDEX(ZK$13:ZK69,$B70+1,1)</f>
        <v>-</v>
      </c>
      <c r="ZL70" s="535" t="str" cm="1">
        <f t="array" aca="1" ref="ZL70" ca="1">INDEX(ZL$13:ZL69,$B70+1,1)</f>
        <v>-</v>
      </c>
      <c r="ZM70" s="535" t="str" cm="1">
        <f t="array" aca="1" ref="ZM70" ca="1">INDEX(ZM$13:ZM69,$B70+1,1)</f>
        <v>-</v>
      </c>
      <c r="ZN70" s="535" t="str" cm="1">
        <f t="array" aca="1" ref="ZN70" ca="1">INDEX(ZN$13:ZN69,$B70+1,1)</f>
        <v>-</v>
      </c>
      <c r="ZO70" s="535" t="str" cm="1">
        <f t="array" aca="1" ref="ZO70" ca="1">INDEX(ZO$13:ZO69,$B70+1,1)</f>
        <v>-</v>
      </c>
      <c r="ZP70" s="535" t="str" cm="1">
        <f t="array" aca="1" ref="ZP70" ca="1">INDEX(ZP$13:ZP69,$B70+1,1)</f>
        <v>-</v>
      </c>
      <c r="ZQ70" s="535" t="str" cm="1">
        <f t="array" aca="1" ref="ZQ70" ca="1">INDEX(ZQ$13:ZQ69,$B70+1,1)</f>
        <v>-</v>
      </c>
      <c r="ZR70" s="535" t="str" cm="1">
        <f t="array" aca="1" ref="ZR70" ca="1">INDEX(ZR$13:ZR69,$B70+1,1)</f>
        <v>-</v>
      </c>
      <c r="ZS70" s="535" t="str" cm="1">
        <f t="array" aca="1" ref="ZS70" ca="1">INDEX(ZS$13:ZS69,$B70+1,1)</f>
        <v>-</v>
      </c>
      <c r="ZT70" s="535" t="str" cm="1">
        <f t="array" aca="1" ref="ZT70" ca="1">INDEX(ZT$13:ZT69,$B70+1,1)</f>
        <v>-</v>
      </c>
      <c r="ZU70" s="535" t="str" cm="1">
        <f t="array" aca="1" ref="ZU70" ca="1">INDEX(ZU$13:ZU69,$B70+1,1)</f>
        <v>-</v>
      </c>
      <c r="ZV70" s="535" t="str" cm="1">
        <f t="array" aca="1" ref="ZV70" ca="1">INDEX(ZV$13:ZV69,$B70+1,1)</f>
        <v>-</v>
      </c>
      <c r="ZW70" s="535" t="str" cm="1">
        <f t="array" aca="1" ref="ZW70" ca="1">INDEX(ZW$13:ZW69,$B70+1,1)</f>
        <v>-</v>
      </c>
      <c r="ZX70" s="18"/>
      <c r="ZY70" s="411" t="b">
        <f t="shared" ca="1" si="340"/>
        <v>0</v>
      </c>
      <c r="ZZ70" s="411" t="str">
        <f t="shared" ca="1" si="341"/>
        <v>-</v>
      </c>
      <c r="AAA70" s="535" t="str" cm="1">
        <f t="array" aca="1" ref="AAA70" ca="1">INDEX(AAA$13:AAA69,$B70+1,1)</f>
        <v>-</v>
      </c>
      <c r="AAB70" s="535" t="str" cm="1">
        <f t="array" aca="1" ref="AAB70" ca="1">INDEX(AAB$13:AAB69,$B70+1,1)</f>
        <v>-</v>
      </c>
      <c r="AAC70" s="535" t="str" cm="1">
        <f t="array" aca="1" ref="AAC70" ca="1">INDEX(AAC$13:AAC69,$B70+1,1)</f>
        <v>-</v>
      </c>
      <c r="AAD70" s="545" cm="1">
        <f t="array" aca="1" ref="AAD70" ca="1">INDEX(i.AgeJ,$AD70,1)</f>
        <v>0</v>
      </c>
      <c r="AAE70" s="535" t="str" cm="1">
        <f t="array" aca="1" ref="AAE70" ca="1">INDEX(AAE$13:AAE69,$B70+1,1)</f>
        <v>-</v>
      </c>
      <c r="AAF70" s="411" t="str">
        <f t="shared" ca="1" si="342"/>
        <v>-</v>
      </c>
      <c r="AAG70" s="411" t="str">
        <f t="shared" ca="1" si="342"/>
        <v>-</v>
      </c>
      <c r="AAH70" s="535" t="str" cm="1">
        <f t="array" aca="1" ref="AAH70" ca="1">INDEX(AAH$13:AAH69,$B70+1,1)</f>
        <v>-</v>
      </c>
      <c r="AAI70" s="535" t="str" cm="1">
        <f t="array" aca="1" ref="AAI70" ca="1">INDEX(AAI$13:AAI69,$B70+1,1)</f>
        <v>-</v>
      </c>
      <c r="AAJ70" s="535" t="str" cm="1">
        <f t="array" aca="1" ref="AAJ70" ca="1">INDEX(AAJ$13:AAJ69,$B70+1,1)</f>
        <v>-</v>
      </c>
      <c r="AAK70" s="535" t="str" cm="1">
        <f t="array" aca="1" ref="AAK70" ca="1">INDEX(AAK$13:AAK69,$B70+1,1)</f>
        <v>-</v>
      </c>
      <c r="AAL70" s="535" t="str" cm="1">
        <f t="array" aca="1" ref="AAL70" ca="1">INDEX(AAL$13:AAL69,$B70+1,1)</f>
        <v>-</v>
      </c>
      <c r="AAM70" s="535" t="b" cm="1">
        <f t="array" aca="1" ref="AAM70" ca="1">INDEX(AAM$13:AAM69,$B70+1,1)</f>
        <v>1</v>
      </c>
      <c r="AAN70" s="535" t="str" cm="1">
        <f t="array" aca="1" ref="AAN70" ca="1">INDEX(AAN$13:AAN69,$B70+1,1)</f>
        <v>-</v>
      </c>
      <c r="AAO70" s="535" cm="1">
        <f t="array" aca="1" ref="AAO70" ca="1">INDEX(AAO$13:AAO69,$B70+1,1)</f>
        <v>0</v>
      </c>
      <c r="AAP70" s="535" cm="1">
        <f t="array" aca="1" ref="AAP70" ca="1">INDEX(AAP$13:AAP69,$B70+1,1)</f>
        <v>0</v>
      </c>
      <c r="AAQ70" s="535" cm="1">
        <f t="array" aca="1" ref="AAQ70" ca="1">INDEX(AAQ$13:AAQ69,$B70+1,1)</f>
        <v>0</v>
      </c>
      <c r="AAR70" s="18"/>
      <c r="AAS70" s="411">
        <f t="shared" si="343"/>
        <v>50</v>
      </c>
      <c r="AAT70" s="411">
        <f t="shared" si="343"/>
        <v>50</v>
      </c>
      <c r="AAU70" s="411">
        <f t="shared" si="343"/>
        <v>50</v>
      </c>
      <c r="AAV70" s="411">
        <f t="shared" si="343"/>
        <v>50</v>
      </c>
      <c r="AAW70" s="535" cm="1">
        <f t="array" aca="1" ref="AAW70" ca="1">INDEX(AAW$13:AAW69,$B70+1,1)</f>
        <v>1</v>
      </c>
      <c r="AAX70" s="535" cm="1">
        <f t="array" aca="1" ref="AAX70" ca="1">INDEX(AAX$13:AAX69,$B70+1,1)</f>
        <v>1</v>
      </c>
      <c r="AAY70" s="535" cm="1">
        <f t="array" aca="1" ref="AAY70" ca="1">INDEX(AAY$13:AAY69,$B70+1,1)</f>
        <v>1</v>
      </c>
      <c r="AAZ70" s="535" cm="1">
        <f t="array" aca="1" ref="AAZ70" ca="1">INDEX(AAZ$13:AAZ69,$B70+1,1)</f>
        <v>1</v>
      </c>
      <c r="ABA70" s="535" t="str" cm="1">
        <f t="array" aca="1" ref="ABA70" ca="1">INDEX(ABA$13:ABA69,$B70+1,1)</f>
        <v>-</v>
      </c>
      <c r="ABB70" s="535" t="str" cm="1">
        <f t="array" aca="1" ref="ABB70" ca="1">INDEX(ABB$13:ABB69,$B70+1,1)</f>
        <v>-</v>
      </c>
      <c r="ABC70" s="535" t="str" cm="1">
        <f t="array" aca="1" ref="ABC70" ca="1">INDEX(ABC$13:ABC69,$B70+1,1)</f>
        <v>-</v>
      </c>
      <c r="ABD70" s="535" t="str" cm="1">
        <f t="array" aca="1" ref="ABD70" ca="1">INDEX(ABD$13:ABD69,$B70+1,1)</f>
        <v>-</v>
      </c>
      <c r="ABE70" s="535" t="str" cm="1">
        <f t="array" aca="1" ref="ABE70" ca="1">INDEX(ABE$13:ABE69,$B70+1,1)</f>
        <v>-</v>
      </c>
      <c r="ABF70" s="535" t="str" cm="1">
        <f t="array" aca="1" ref="ABF70" ca="1">INDEX(ABF$13:ABF69,$B70+1,1)</f>
        <v>-</v>
      </c>
      <c r="ABG70" s="535" t="str" cm="1">
        <f t="array" aca="1" ref="ABG70" ca="1">INDEX(ABG$13:ABG69,$B70+1,1)</f>
        <v>-</v>
      </c>
      <c r="ABH70" s="18"/>
      <c r="ABI70" s="535" t="str" cm="1">
        <f t="array" aca="1" ref="ABI70" ca="1">INDEX(ABI$13:ABI69,$B70+1,1)</f>
        <v>-</v>
      </c>
      <c r="ABJ70" s="411">
        <f t="shared" ca="1" si="344"/>
        <v>1</v>
      </c>
      <c r="ABK70" s="18"/>
      <c r="ABL70" s="535" t="str" cm="1">
        <f t="array" aca="1" ref="ABL70" ca="1">INDEX(ABL$13:ABL69,$B70+1,1)</f>
        <v>-</v>
      </c>
      <c r="ABM70" s="535" t="str" cm="1">
        <f t="array" aca="1" ref="ABM70" ca="1">INDEX(ABM$13:ABM69,$B70+1,1)</f>
        <v>-</v>
      </c>
      <c r="ABN70" s="535" t="str" cm="1">
        <f t="array" aca="1" ref="ABN70" ca="1">INDEX(ABN$13:ABN69,$B70+1,1)</f>
        <v>-</v>
      </c>
      <c r="ABO70" s="535" t="str" cm="1">
        <f t="array" aca="1" ref="ABO70" ca="1">INDEX(ABO$13:ABO69,$B70+1,1)</f>
        <v>-</v>
      </c>
      <c r="ABP70" s="535" t="str" cm="1">
        <f t="array" aca="1" ref="ABP70" ca="1">INDEX(ABP$13:ABP69,$B70+1,1)</f>
        <v>-</v>
      </c>
      <c r="ABQ70" s="535" t="str" cm="1">
        <f t="array" aca="1" ref="ABQ70" ca="1">INDEX(ABQ$13:ABQ69,$B70+1,1)</f>
        <v>-</v>
      </c>
      <c r="ABR70" s="535" t="str" cm="1">
        <f t="array" aca="1" ref="ABR70" ca="1">INDEX(ABR$13:ABR69,$B70+1,1)</f>
        <v>-</v>
      </c>
      <c r="ABS70" s="535" t="str" cm="1">
        <f t="array" aca="1" ref="ABS70" ca="1">INDEX(ABS$13:ABS69,$B70+1,1)</f>
        <v>-</v>
      </c>
      <c r="ABT70" s="535" t="str" cm="1">
        <f t="array" aca="1" ref="ABT70" ca="1">INDEX(ABT$13:ABT69,$B70+1,1)</f>
        <v>-</v>
      </c>
      <c r="ABU70" s="543">
        <f t="shared" ca="1" si="345"/>
        <v>652</v>
      </c>
      <c r="ABV70" s="543">
        <f t="shared" ca="1" si="345"/>
        <v>686</v>
      </c>
      <c r="ABW70" s="543">
        <f t="shared" ca="1" si="345"/>
        <v>721</v>
      </c>
      <c r="ABX70" s="459">
        <f t="shared" ca="1" si="346"/>
        <v>469</v>
      </c>
      <c r="ABY70" s="459">
        <f t="shared" ca="1" si="346"/>
        <v>504</v>
      </c>
      <c r="ABZ70" s="459">
        <f t="shared" ca="1" si="346"/>
        <v>539</v>
      </c>
      <c r="ACA70" s="459">
        <f t="shared" ca="1" si="347"/>
        <v>385</v>
      </c>
      <c r="ACB70" s="459">
        <f t="shared" ca="1" si="347"/>
        <v>420</v>
      </c>
      <c r="ACC70" s="459">
        <f t="shared" ca="1" si="347"/>
        <v>455</v>
      </c>
      <c r="ACD70" s="535" t="str" cm="1">
        <f t="array" aca="1" ref="ACD70" ca="1">INDEX(ACD$13:ACD69,$B70+1,1)</f>
        <v>-</v>
      </c>
      <c r="ACE70" s="535" t="str" cm="1">
        <f t="array" aca="1" ref="ACE70" ca="1">INDEX(ACE$13:ACE69,$B70+1,1)</f>
        <v>-</v>
      </c>
      <c r="ACF70" s="535" t="str" cm="1">
        <f t="array" aca="1" ref="ACF70" ca="1">INDEX(ACF$13:ACF69,$B70+1,1)</f>
        <v>-</v>
      </c>
      <c r="ACG70" s="535" t="str" cm="1">
        <f t="array" aca="1" ref="ACG70" ca="1">INDEX(ACG$13:ACG69,$B70+1,1)</f>
        <v>-</v>
      </c>
      <c r="ACH70" s="535" t="str" cm="1">
        <f t="array" aca="1" ref="ACH70" ca="1">INDEX(ACH$13:ACH69,$B70+1,1)</f>
        <v>-</v>
      </c>
      <c r="ACI70" s="535" t="str" cm="1">
        <f t="array" aca="1" ref="ACI70" ca="1">INDEX(ACI$13:ACI69,$B70+1,1)</f>
        <v>-</v>
      </c>
      <c r="ACJ70" s="535" t="str" cm="1">
        <f t="array" aca="1" ref="ACJ70" ca="1">INDEX(ACJ$13:ACJ69,$B70+1,1)</f>
        <v>-</v>
      </c>
      <c r="ACK70" s="535" t="str" cm="1">
        <f t="array" aca="1" ref="ACK70" ca="1">INDEX(ACK$13:ACK69,$B70+1,1)</f>
        <v>-</v>
      </c>
      <c r="ACL70" s="535" t="str" cm="1">
        <f t="array" aca="1" ref="ACL70" ca="1">INDEX(ACL$13:ACL69,$B70+1,1)</f>
        <v>-</v>
      </c>
      <c r="ACM70" s="535" t="str" cm="1">
        <f t="array" aca="1" ref="ACM70" ca="1">INDEX(ACM$13:ACM69,$B70+1,1)</f>
        <v>-</v>
      </c>
      <c r="ACN70" s="535" t="str" cm="1">
        <f t="array" aca="1" ref="ACN70" ca="1">INDEX(ACN$13:ACN69,$B70+1,1)</f>
        <v>-</v>
      </c>
      <c r="ACO70" s="535" t="str" cm="1">
        <f t="array" aca="1" ref="ACO70" ca="1">INDEX(ACO$13:ACO69,$B70+1,1)</f>
        <v>-</v>
      </c>
      <c r="ACP70" s="535" t="str" cm="1">
        <f t="array" aca="1" ref="ACP70" ca="1">INDEX(ACP$13:ACP69,$B70+1,1)</f>
        <v>-</v>
      </c>
      <c r="ACQ70" s="535" t="str" cm="1">
        <f t="array" aca="1" ref="ACQ70" ca="1">INDEX(ACQ$13:ACQ69,$B70+1,1)</f>
        <v>-</v>
      </c>
      <c r="ACR70" s="535" cm="1">
        <f t="array" aca="1" ref="ACR70" ca="1">INDEX(ACR$13:ACR69,$B70+1,1)</f>
        <v>0</v>
      </c>
      <c r="ACS70" s="535" t="str" cm="1">
        <f t="array" aca="1" ref="ACS70" ca="1">INDEX(ACS$13:ACS69,$B70+1,1)</f>
        <v>-</v>
      </c>
      <c r="ACT70" s="535" t="str" cm="1">
        <f t="array" aca="1" ref="ACT70" ca="1">INDEX(ACT$13:ACT69,$B70+1,1)</f>
        <v>-</v>
      </c>
      <c r="ACU70" s="535" t="str" cm="1">
        <f t="array" aca="1" ref="ACU70" ca="1">INDEX(ACU$13:ACU69,$B70+1,1)</f>
        <v>-</v>
      </c>
      <c r="ACV70" s="535" t="str" cm="1">
        <f t="array" aca="1" ref="ACV70" ca="1">INDEX(ACV$13:ACV69,$B70+1,1)</f>
        <v>-</v>
      </c>
      <c r="ACW70" s="535" t="str" cm="1">
        <f t="array" aca="1" ref="ACW70" ca="1">INDEX(ACW$13:ACW69,$B70+1,1)</f>
        <v>-</v>
      </c>
      <c r="ACX70" s="535" cm="1">
        <f t="array" aca="1" ref="ACX70" ca="1">INDEX(ACX$13:ACX69,$B70+1,1)</f>
        <v>0</v>
      </c>
      <c r="ACY70" s="535" t="str" cm="1">
        <f t="array" aca="1" ref="ACY70" ca="1">INDEX(ACY$13:ACY69,$B70+1,1)</f>
        <v>-</v>
      </c>
      <c r="ACZ70" s="535" t="str" cm="1">
        <f t="array" aca="1" ref="ACZ70" ca="1">INDEX(ACZ$13:ACZ69,$B70+1,1)</f>
        <v>-</v>
      </c>
      <c r="ADA70" s="535" t="str" cm="1">
        <f t="array" aca="1" ref="ADA70" ca="1">INDEX(ADA$13:ADA69,$B70+1,1)</f>
        <v>-</v>
      </c>
      <c r="ADB70" s="535" cm="1">
        <f t="array" aca="1" ref="ADB70" ca="1">INDEX(ADB$13:ADB69,$B70+1,1)</f>
        <v>1</v>
      </c>
      <c r="ADC70" s="535" cm="1">
        <f t="array" aca="1" ref="ADC70" ca="1">INDEX(ADC$13:ADC69,$B70+1,1)</f>
        <v>1</v>
      </c>
      <c r="ADD70" s="535" t="str" cm="1">
        <f t="array" aca="1" ref="ADD70" ca="1">INDEX(ADD$13:ADD69,$B70+1,1)</f>
        <v>-</v>
      </c>
      <c r="ADE70" s="535" t="str" cm="1">
        <f t="array" aca="1" ref="ADE70" ca="1">INDEX(ADE$13:ADE69,$B70+1,1)</f>
        <v>-</v>
      </c>
      <c r="ADF70" s="535" t="str" cm="1">
        <f t="array" aca="1" ref="ADF70" ca="1">INDEX(ADF$13:ADF69,$B70+1,1)</f>
        <v>-</v>
      </c>
      <c r="ADG70" s="535" t="str" cm="1">
        <f t="array" aca="1" ref="ADG70" ca="1">INDEX(ADG$13:ADG69,$B70+1,1)</f>
        <v>-</v>
      </c>
      <c r="ADH70" s="535" t="str" cm="1">
        <f t="array" aca="1" ref="ADH70" ca="1">INDEX(ADH$13:ADH69,$B70+1,1)</f>
        <v>-</v>
      </c>
      <c r="ADI70" s="535" t="str" cm="1">
        <f t="array" aca="1" ref="ADI70" ca="1">INDEX(ADI$13:ADI69,$B70+1,1)</f>
        <v>-</v>
      </c>
      <c r="ADJ70" s="535" t="str" cm="1">
        <f t="array" aca="1" ref="ADJ70" ca="1">INDEX(ADJ$13:ADJ69,$B70+1,1)</f>
        <v>-</v>
      </c>
      <c r="ADK70" s="535" t="str" cm="1">
        <f t="array" aca="1" ref="ADK70" ca="1">INDEX(ADK$13:ADK69,$B70+1,1)</f>
        <v>-</v>
      </c>
      <c r="ADL70" s="535" t="str" cm="1">
        <f t="array" aca="1" ref="ADL70" ca="1">INDEX(ADL$13:ADL69,$B70+1,1)</f>
        <v>-</v>
      </c>
      <c r="ADM70" s="535" t="str" cm="1">
        <f t="array" aca="1" ref="ADM70" ca="1">INDEX(ADM$13:ADM69,$B70+1,1)</f>
        <v>-</v>
      </c>
      <c r="ADN70" s="535" t="str" cm="1">
        <f t="array" aca="1" ref="ADN70" ca="1">INDEX(ADN$13:ADN69,$B70+1,1)</f>
        <v>-</v>
      </c>
      <c r="ADO70" s="535" t="str" cm="1">
        <f t="array" aca="1" ref="ADO70" ca="1">INDEX(ADO$13:ADO69,$B70+1,1)</f>
        <v>-</v>
      </c>
      <c r="ADP70" s="535" t="str" cm="1">
        <f t="array" aca="1" ref="ADP70" ca="1">INDEX(ADP$13:ADP69,$B70+1,1)</f>
        <v>-</v>
      </c>
      <c r="ADQ70" s="18"/>
      <c r="ADR70" s="545" t="str">
        <f t="shared" ca="1" si="348"/>
        <v>-</v>
      </c>
      <c r="ADS70" s="545" t="str">
        <f t="shared" ca="1" si="348"/>
        <v>-</v>
      </c>
      <c r="ADT70" s="545" t="str">
        <f t="shared" ca="1" si="348"/>
        <v>-</v>
      </c>
      <c r="ADU70" s="545" t="str">
        <f t="shared" ca="1" si="348"/>
        <v>-</v>
      </c>
      <c r="ADV70" s="545" t="str">
        <f t="shared" ca="1" si="348"/>
        <v>-</v>
      </c>
      <c r="ADW70" s="545" t="str">
        <f t="shared" ca="1" si="348"/>
        <v>-</v>
      </c>
      <c r="ADX70" s="545" t="str">
        <f t="shared" ca="1" si="348"/>
        <v>-</v>
      </c>
      <c r="ADY70" s="545" t="str">
        <f t="shared" ca="1" si="348"/>
        <v>-</v>
      </c>
      <c r="ADZ70" s="545" t="str">
        <f t="shared" ca="1" si="348"/>
        <v>-</v>
      </c>
      <c r="AEA70" s="545" t="str">
        <f t="shared" ca="1" si="348"/>
        <v>-</v>
      </c>
      <c r="AEB70" s="545" t="str">
        <f t="shared" ca="1" si="349"/>
        <v>-</v>
      </c>
      <c r="AEC70" s="545" t="str">
        <f t="shared" ca="1" si="349"/>
        <v>-</v>
      </c>
      <c r="AED70" s="545" t="str">
        <f t="shared" ca="1" si="349"/>
        <v>-</v>
      </c>
      <c r="AEE70" s="545" t="str">
        <f t="shared" ca="1" si="349"/>
        <v>-</v>
      </c>
      <c r="AEF70" s="545" t="str">
        <f t="shared" ca="1" si="349"/>
        <v>-</v>
      </c>
      <c r="AEG70" s="545" t="str">
        <f t="shared" ca="1" si="349"/>
        <v>-</v>
      </c>
      <c r="AEH70" s="545" t="str">
        <f t="shared" ca="1" si="349"/>
        <v>-</v>
      </c>
      <c r="AEI70" s="545" t="b">
        <f t="shared" ca="1" si="349"/>
        <v>1</v>
      </c>
      <c r="AEJ70" s="545" t="str">
        <f t="shared" ca="1" si="349"/>
        <v>-</v>
      </c>
      <c r="AEK70" s="545" t="str">
        <f t="shared" ca="1" si="349"/>
        <v>-</v>
      </c>
      <c r="AEL70" s="545" t="str">
        <f t="shared" ca="1" si="350"/>
        <v>-</v>
      </c>
      <c r="AEM70" s="545" t="str">
        <f t="shared" ca="1" si="350"/>
        <v>-</v>
      </c>
      <c r="AEN70" s="545" t="str">
        <f t="shared" ca="1" si="350"/>
        <v>-</v>
      </c>
      <c r="AEO70" s="545" t="str">
        <f t="shared" ca="1" si="350"/>
        <v>-</v>
      </c>
      <c r="AEP70" s="545" t="str">
        <f t="shared" ca="1" si="350"/>
        <v>-</v>
      </c>
      <c r="AEQ70" s="545" t="str">
        <f t="shared" ca="1" si="350"/>
        <v>-</v>
      </c>
      <c r="AER70" s="545" t="str">
        <f t="shared" ca="1" si="350"/>
        <v>-</v>
      </c>
      <c r="AES70" s="545" t="str">
        <f t="shared" ca="1" si="350"/>
        <v>-</v>
      </c>
      <c r="AET70" s="545" t="str">
        <f t="shared" ca="1" si="350"/>
        <v>-</v>
      </c>
      <c r="AEU70" s="545" t="str">
        <f t="shared" ca="1" si="350"/>
        <v>-</v>
      </c>
      <c r="AEV70" s="545" t="str">
        <f t="shared" ca="1" si="351"/>
        <v>-</v>
      </c>
      <c r="AEW70" s="545" t="str">
        <f t="shared" ca="1" si="351"/>
        <v>-</v>
      </c>
      <c r="AEX70" s="545" t="str">
        <f t="shared" ca="1" si="351"/>
        <v>-</v>
      </c>
      <c r="AEY70" s="545" t="str">
        <f t="shared" ca="1" si="351"/>
        <v>-</v>
      </c>
      <c r="AEZ70" s="545" t="str">
        <f t="shared" ca="1" si="351"/>
        <v>-</v>
      </c>
      <c r="AFA70" s="545" t="b">
        <f t="shared" ca="1" si="351"/>
        <v>1</v>
      </c>
      <c r="AFB70" s="545" t="str">
        <f t="shared" ca="1" si="351"/>
        <v>-</v>
      </c>
      <c r="AFC70" s="545" t="str">
        <f t="shared" ca="1" si="351"/>
        <v>-</v>
      </c>
      <c r="AFD70" s="545" t="str">
        <f t="shared" ca="1" si="351"/>
        <v>-</v>
      </c>
      <c r="AFE70" s="545" t="str">
        <f t="shared" ca="1" si="351"/>
        <v>-</v>
      </c>
      <c r="AFF70" s="545" t="str">
        <f t="shared" ca="1" si="352"/>
        <v>-</v>
      </c>
      <c r="AFG70" s="545" t="str">
        <f t="shared" ca="1" si="352"/>
        <v>-</v>
      </c>
      <c r="AFH70" s="545" t="str">
        <f t="shared" ca="1" si="352"/>
        <v>-</v>
      </c>
      <c r="AFI70" s="545" t="str">
        <f t="shared" ca="1" si="352"/>
        <v>-</v>
      </c>
      <c r="AFJ70" s="545" t="str">
        <f t="shared" ca="1" si="352"/>
        <v>-</v>
      </c>
      <c r="AFK70" s="545" t="str">
        <f t="shared" ca="1" si="352"/>
        <v>-</v>
      </c>
      <c r="AFL70" s="545" t="str">
        <f t="shared" ca="1" si="352"/>
        <v>-</v>
      </c>
      <c r="AFM70" s="545" t="str">
        <f t="shared" ca="1" si="352"/>
        <v>-</v>
      </c>
      <c r="AFN70" s="545" t="str">
        <f t="shared" ca="1" si="352"/>
        <v>-</v>
      </c>
      <c r="AFO70" s="545" t="str">
        <f t="shared" ca="1" si="352"/>
        <v>-</v>
      </c>
      <c r="AFP70" s="545" t="str">
        <f t="shared" ca="1" si="353"/>
        <v>-</v>
      </c>
      <c r="AFQ70" s="545" t="str">
        <f t="shared" ca="1" si="353"/>
        <v>-</v>
      </c>
      <c r="AFR70" s="545" t="str">
        <f t="shared" ca="1" si="353"/>
        <v>-</v>
      </c>
      <c r="AFS70" s="545" t="b">
        <f t="shared" ca="1" si="353"/>
        <v>1</v>
      </c>
      <c r="AFT70" s="545" t="str">
        <f t="shared" ca="1" si="353"/>
        <v>-</v>
      </c>
      <c r="AFU70" s="545" t="str">
        <f t="shared" ca="1" si="353"/>
        <v>-</v>
      </c>
      <c r="AFV70" s="545" t="str">
        <f t="shared" ca="1" si="353"/>
        <v>-</v>
      </c>
      <c r="AFW70" s="545" t="str">
        <f t="shared" ca="1" si="353"/>
        <v>-</v>
      </c>
      <c r="AFX70" s="545" t="str">
        <f t="shared" ca="1" si="353"/>
        <v>-</v>
      </c>
      <c r="AFY70" s="545" t="str">
        <f t="shared" ca="1" si="353"/>
        <v>-</v>
      </c>
      <c r="AFZ70" s="545" t="str">
        <f t="shared" ca="1" si="354"/>
        <v>-</v>
      </c>
      <c r="AGA70" s="545" t="str">
        <f t="shared" ca="1" si="354"/>
        <v>-</v>
      </c>
      <c r="AGB70" s="545" t="str">
        <f t="shared" ca="1" si="354"/>
        <v>-</v>
      </c>
      <c r="AGC70" s="545" t="str">
        <f t="shared" ca="1" si="354"/>
        <v>-</v>
      </c>
      <c r="AGD70" s="545" t="str">
        <f t="shared" ca="1" si="354"/>
        <v>-</v>
      </c>
      <c r="AGE70" s="545" t="str">
        <f t="shared" ca="1" si="354"/>
        <v>-</v>
      </c>
      <c r="AGF70" s="545" t="str">
        <f t="shared" ca="1" si="354"/>
        <v>-</v>
      </c>
      <c r="AGG70" s="545" t="str">
        <f t="shared" ca="1" si="354"/>
        <v>-</v>
      </c>
      <c r="AGH70" s="545" t="str">
        <f t="shared" ca="1" si="354"/>
        <v>-</v>
      </c>
      <c r="AGI70" s="545" t="str">
        <f t="shared" ca="1" si="354"/>
        <v>-</v>
      </c>
      <c r="AGJ70" s="545" t="str">
        <f t="shared" ca="1" si="355"/>
        <v>-</v>
      </c>
      <c r="AGK70" s="545" t="b">
        <f t="shared" ca="1" si="355"/>
        <v>1</v>
      </c>
      <c r="AGL70" s="545" t="str">
        <f t="shared" ca="1" si="355"/>
        <v>-</v>
      </c>
      <c r="AGM70" s="545" t="str">
        <f t="shared" ca="1" si="355"/>
        <v>-</v>
      </c>
      <c r="AGN70" s="545" t="str">
        <f t="shared" ca="1" si="355"/>
        <v>-</v>
      </c>
      <c r="AGO70" s="545" t="str">
        <f t="shared" ca="1" si="355"/>
        <v>-</v>
      </c>
      <c r="AGP70" s="545" t="str">
        <f t="shared" ca="1" si="355"/>
        <v>-</v>
      </c>
      <c r="AGQ70" s="545" t="str">
        <f t="shared" ca="1" si="355"/>
        <v>-</v>
      </c>
      <c r="AGR70" s="545" t="str">
        <f t="shared" ca="1" si="355"/>
        <v>-</v>
      </c>
      <c r="AGS70" s="545" t="str">
        <f t="shared" ca="1" si="355"/>
        <v>-</v>
      </c>
      <c r="AGT70" s="545" t="str">
        <f t="shared" ca="1" si="356"/>
        <v>-</v>
      </c>
      <c r="AGU70" s="545" t="str">
        <f t="shared" ca="1" si="356"/>
        <v>-</v>
      </c>
      <c r="AGV70" s="545" t="str">
        <f t="shared" ca="1" si="356"/>
        <v>-</v>
      </c>
      <c r="AGW70" s="545" t="str">
        <f t="shared" ca="1" si="356"/>
        <v>-</v>
      </c>
      <c r="AGX70" s="545" t="str">
        <f t="shared" ca="1" si="356"/>
        <v>-</v>
      </c>
      <c r="AGY70" s="545" t="str">
        <f t="shared" ca="1" si="356"/>
        <v>-</v>
      </c>
      <c r="AGZ70" s="545" t="str">
        <f t="shared" ca="1" si="356"/>
        <v>-</v>
      </c>
      <c r="AHA70" s="545" t="str">
        <f t="shared" ca="1" si="356"/>
        <v>-</v>
      </c>
      <c r="AHB70" s="545" t="str">
        <f t="shared" ca="1" si="356"/>
        <v>-</v>
      </c>
      <c r="AHC70" s="545" t="b">
        <f t="shared" ca="1" si="356"/>
        <v>1</v>
      </c>
      <c r="AHD70" s="535" cm="1">
        <f t="array" aca="1" ref="AHD70" ca="1">INDEX(AHD$13:AHD69,$B70+1,1)</f>
        <v>0</v>
      </c>
      <c r="AHE70" s="483">
        <v>0</v>
      </c>
    </row>
    <row r="71" spans="1:889" outlineLevel="2">
      <c r="A71" s="18">
        <f t="shared" si="241"/>
        <v>58</v>
      </c>
      <c r="B71" s="191">
        <f t="shared" ca="1" si="372"/>
        <v>52</v>
      </c>
      <c r="C71" s="458">
        <f t="shared" si="246"/>
        <v>1000</v>
      </c>
      <c r="D71" s="119" t="str">
        <f t="shared" ca="1" si="247"/>
        <v>GSW</v>
      </c>
      <c r="E71" t="b">
        <v>1</v>
      </c>
      <c r="F71" t="b">
        <v>0</v>
      </c>
      <c r="G71" t="b">
        <f t="shared" si="248"/>
        <v>1</v>
      </c>
      <c r="H71" s="191">
        <f t="shared" ca="1" si="367"/>
        <v>6</v>
      </c>
      <c r="I71" s="535" cm="1">
        <f t="array" aca="1" ref="I71" ca="1">INDEX(I$13:I70,$B71+1,1)</f>
        <v>1</v>
      </c>
      <c r="J71" s="535" cm="1">
        <f t="array" aca="1" ref="J71" ca="1">INDEX(J$13:J70,$B71+1,1)</f>
        <v>0</v>
      </c>
      <c r="K71" s="230">
        <f t="shared" ca="1" si="249"/>
        <v>0</v>
      </c>
      <c r="L71" s="535" cm="1">
        <f t="array" aca="1" ref="L71" ca="1">INDEX(L$13:L70,$B71+1,1)</f>
        <v>2</v>
      </c>
      <c r="M71" s="535" cm="1">
        <f t="array" aca="1" ref="M71" ca="1">INDEX(M$13:M70,$B71+1,1)</f>
        <v>0</v>
      </c>
      <c r="N71" s="230">
        <f t="shared" ca="1" si="250"/>
        <v>1</v>
      </c>
      <c r="O71" s="230">
        <f t="shared" ca="1" si="250"/>
        <v>3</v>
      </c>
      <c r="P71" s="230">
        <f t="shared" ca="1" si="250"/>
        <v>1</v>
      </c>
      <c r="Q71" s="230">
        <f t="shared" ca="1" si="250"/>
        <v>3</v>
      </c>
      <c r="R71" s="230">
        <f t="shared" ca="1" si="250"/>
        <v>3</v>
      </c>
      <c r="S71" s="230">
        <f t="shared" ca="1" si="250"/>
        <v>3</v>
      </c>
      <c r="T71" s="411">
        <f t="shared" ca="1" si="251"/>
        <v>3</v>
      </c>
      <c r="U71" s="411">
        <f t="shared" ca="1" si="251"/>
        <v>2</v>
      </c>
      <c r="V71" s="411">
        <f t="shared" ca="1" si="252"/>
        <v>2</v>
      </c>
      <c r="W71" s="772" t="b">
        <f t="shared" ca="1" si="253"/>
        <v>1</v>
      </c>
      <c r="X71" s="772" t="b">
        <f t="shared" ca="1" si="253"/>
        <v>1</v>
      </c>
      <c r="Y71" s="772" t="b">
        <f t="shared" ca="1" si="253"/>
        <v>1</v>
      </c>
      <c r="Z71" s="791" t="b" cm="1">
        <f t="array" aca="1" ref="Z71" ca="1">INDEX(Z$13:Z70,$B71+1,1)</f>
        <v>0</v>
      </c>
      <c r="AA71" s="411">
        <f t="shared" ca="1" si="254"/>
        <v>6</v>
      </c>
      <c r="AB71" s="411">
        <f t="shared" ca="1" si="255"/>
        <v>6</v>
      </c>
      <c r="AC71" s="230">
        <f t="shared" ca="1" si="376"/>
        <v>6</v>
      </c>
      <c r="AD71" s="230">
        <f t="shared" ca="1" si="376"/>
        <v>1</v>
      </c>
      <c r="AE71" s="230">
        <f t="shared" ca="1" si="376"/>
        <v>0</v>
      </c>
      <c r="AF71" s="230">
        <f t="shared" ca="1" si="376"/>
        <v>0</v>
      </c>
      <c r="AG71" s="230">
        <f t="shared" ca="1" si="376"/>
        <v>2</v>
      </c>
      <c r="AH71" s="230">
        <f t="shared" ca="1" si="376"/>
        <v>2</v>
      </c>
      <c r="AI71" s="87">
        <f t="shared" ca="1" si="377"/>
        <v>2</v>
      </c>
      <c r="AJ71" s="87">
        <f ca="1">INDEX(CHOOSE($N71,DataAutumn!i.AdultDrys,DataWinter!i.AdultDrys,DataSpring!i.AdultDrys),1,$T71)</f>
        <v>1</v>
      </c>
      <c r="AK71" s="230">
        <f t="shared" ca="1" si="257"/>
        <v>2</v>
      </c>
      <c r="AL71" s="535" cm="1">
        <f t="array" aca="1" ref="AL71" ca="1">INDEX(AL$13:AL70,$B71+1,1)</f>
        <v>0</v>
      </c>
      <c r="AM71" s="535" cm="1">
        <f t="array" aca="1" ref="AM71" ca="1">INDEX(AM$13:AM70,$B71+1,1)</f>
        <v>2</v>
      </c>
      <c r="AN71" s="811" t="b" cm="1">
        <f t="array" aca="1" ref="AN71" ca="1">INDEX(AN$13:AN70,$B71+1,1)</f>
        <v>0</v>
      </c>
      <c r="AO71" s="230">
        <f t="shared" ca="1" si="258"/>
        <v>2</v>
      </c>
      <c r="AP71" s="230">
        <f t="shared" ca="1" si="258"/>
        <v>0</v>
      </c>
      <c r="AQ71" s="230">
        <f t="shared" ca="1" si="258"/>
        <v>0</v>
      </c>
      <c r="AR71" s="230">
        <f t="shared" ca="1" si="258"/>
        <v>0</v>
      </c>
      <c r="AS71" s="111"/>
      <c r="AT71" s="111"/>
      <c r="AU71" s="230">
        <f t="shared" ca="1" si="259"/>
        <v>0</v>
      </c>
      <c r="AV71" s="230">
        <f t="shared" ca="1" si="259"/>
        <v>0</v>
      </c>
      <c r="AW71" s="111"/>
      <c r="AX71" s="111"/>
      <c r="AY71" s="111"/>
      <c r="AZ71" s="111"/>
      <c r="BA71" s="111"/>
      <c r="BB71" s="111"/>
      <c r="BC71" s="312" t="str">
        <f t="shared" ca="1" si="260"/>
        <v>TemplateEx 00006 SE GSW Past      GFS&amp;BBT TOLAut Scan2 CFS RR+01% GP135% WP125% MP140% EL000% Age213 FlkSt_Hgt_456 LWJ0 LWCJ0 LWCP2 LW2tth2 Emptys_Retain Mdn0 Adult0 (PT_F33N11L11)</v>
      </c>
      <c r="BD71" s="8" t="str">
        <f ca="1">IF(COUNTIF($BC$13:$BC71,$BC71)=1,"-","Dup")</f>
        <v>-</v>
      </c>
      <c r="BE71" s="18"/>
      <c r="BF71" s="535" t="str" cm="1">
        <f t="array" aca="1" ref="BF71" ca="1">INDEX(BF$13:BF70,$B71+1,1)</f>
        <v>-</v>
      </c>
      <c r="BG71" s="535" t="str" cm="1">
        <f t="array" aca="1" ref="BG71" ca="1">INDEX(BG$13:BG70,$B71+1,1)</f>
        <v>-</v>
      </c>
      <c r="BH71" s="535" t="str" cm="1">
        <f t="array" aca="1" ref="BH71" ca="1">INDEX(BH$13:BH70,$B71+1,1)</f>
        <v>-</v>
      </c>
      <c r="BI71" s="535" t="str" cm="1">
        <f t="array" aca="1" ref="BI71" ca="1">INDEX(BI$13:BI70,$B71+1,1)</f>
        <v>-</v>
      </c>
      <c r="BJ71" s="535" t="str" cm="1">
        <f t="array" aca="1" ref="BJ71" ca="1">INDEX(BJ$13:BJ70,$B71+1,1)</f>
        <v>-</v>
      </c>
      <c r="BK71" s="535" t="str" cm="1">
        <f t="array" aca="1" ref="BK71" ca="1">INDEX(BK$13:BK70,$B71+1,1)</f>
        <v>-</v>
      </c>
      <c r="BL71" s="535" t="str" cm="1">
        <f t="array" aca="1" ref="BL71" ca="1">INDEX(BL$13:BL70,$B71+1,1)</f>
        <v>-</v>
      </c>
      <c r="BM71" s="535" t="str" cm="1">
        <f t="array" aca="1" ref="BM71" ca="1">INDEX(BM$13:BM70,$B71+1,1)</f>
        <v>-</v>
      </c>
      <c r="BN71" s="535" t="str" cm="1">
        <f t="array" aca="1" ref="BN71" ca="1">INDEX(BN$13:BN70,$B71+1,1)</f>
        <v>-</v>
      </c>
      <c r="BO71" s="18"/>
      <c r="BP71" s="411" t="b">
        <f t="shared" ca="1" si="261"/>
        <v>1</v>
      </c>
      <c r="BQ71" s="411" t="str">
        <f t="shared" ca="1" si="261"/>
        <v>-</v>
      </c>
      <c r="BR71" s="411" t="b">
        <f t="shared" ca="1" si="261"/>
        <v>0</v>
      </c>
      <c r="BS71" s="411" t="str">
        <f t="shared" ca="1" si="261"/>
        <v>-</v>
      </c>
      <c r="BT71" s="411" t="str">
        <f t="shared" ca="1" si="261"/>
        <v>-</v>
      </c>
      <c r="BU71" s="411" t="str">
        <f t="shared" ca="1" si="261"/>
        <v>-</v>
      </c>
      <c r="BV71" s="411" t="str">
        <f t="shared" ca="1" si="261"/>
        <v>-</v>
      </c>
      <c r="BW71" s="411" t="str">
        <f t="shared" ca="1" si="261"/>
        <v>-</v>
      </c>
      <c r="BX71" s="411" t="str">
        <f t="shared" ca="1" si="261"/>
        <v>-</v>
      </c>
      <c r="BY71" s="411" t="str">
        <f t="shared" ca="1" si="261"/>
        <v>-</v>
      </c>
      <c r="BZ71" s="411" t="str">
        <f t="shared" ca="1" si="261"/>
        <v>-</v>
      </c>
      <c r="CA71" s="411" t="str">
        <f t="shared" ca="1" si="261"/>
        <v>-</v>
      </c>
      <c r="CB71" s="411" t="b">
        <f t="shared" ca="1" si="261"/>
        <v>0</v>
      </c>
      <c r="CC71" s="87">
        <f t="shared" ca="1" si="261"/>
        <v>0</v>
      </c>
      <c r="CD71" s="535" t="str" cm="1">
        <f t="array" aca="1" ref="CD71" ca="1">INDEX(CD$13:CD70,$B71+1,1)</f>
        <v>-</v>
      </c>
      <c r="CE71" s="535" t="str" cm="1">
        <f t="array" aca="1" ref="CE71" ca="1">INDEX(CE$13:CE70,$B71+1,1)</f>
        <v>-</v>
      </c>
      <c r="CF71" s="535" t="str" cm="1">
        <f t="array" aca="1" ref="CF71" ca="1">INDEX(CF$13:CF70,$B71+1,1)</f>
        <v>-</v>
      </c>
      <c r="CG71" s="535" t="b" cm="1">
        <f t="array" aca="1" ref="CG71" ca="1">INDEX(CG$13:CG70,$B71+1,1)</f>
        <v>1</v>
      </c>
      <c r="CH71" s="535" t="str" cm="1">
        <f t="array" aca="1" ref="CH71" ca="1">INDEX(CH$13:CH70,$B71+1,1)</f>
        <v>-</v>
      </c>
      <c r="CI71" s="535" t="str" cm="1">
        <f t="array" aca="1" ref="CI71" ca="1">INDEX(CI$13:CI70,$B71+1,1)</f>
        <v>-</v>
      </c>
      <c r="CJ71" s="535" t="str" cm="1">
        <f t="array" aca="1" ref="CJ71" ca="1">INDEX(CJ$13:CJ70,$B71+1,1)</f>
        <v>-</v>
      </c>
      <c r="CK71" s="18"/>
      <c r="CL71" s="535" t="str" cm="1">
        <f t="array" aca="1" ref="CL71" ca="1">INDEX(CL$13:CL70,$B71+1,1)</f>
        <v>-</v>
      </c>
      <c r="CM71" s="535" t="str" cm="1">
        <f t="array" aca="1" ref="CM71" ca="1">INDEX(CM$13:CM70,$B71+1,1)</f>
        <v>-</v>
      </c>
      <c r="CN71" s="411" t="str">
        <f t="shared" ca="1" si="262"/>
        <v>-</v>
      </c>
      <c r="CO71" s="411">
        <f t="shared" ca="1" si="263"/>
        <v>0</v>
      </c>
      <c r="CP71" s="411">
        <f t="shared" ca="1" si="263"/>
        <v>0</v>
      </c>
      <c r="CQ71" s="535" t="str" cm="1">
        <f t="array" aca="1" ref="CQ71" ca="1">INDEX(CQ$13:CQ70,$B71+1,1)</f>
        <v>-</v>
      </c>
      <c r="CR71" s="535" t="str" cm="1">
        <f t="array" aca="1" ref="CR71" ca="1">INDEX(CR$13:CR70,$B71+1,1)</f>
        <v>-</v>
      </c>
      <c r="CS71" s="535" t="str" cm="1">
        <f t="array" aca="1" ref="CS71" ca="1">INDEX(CS$13:CS70,$B71+1,1)</f>
        <v>-</v>
      </c>
      <c r="CT71" s="535" t="str" cm="1">
        <f t="array" aca="1" ref="CT71" ca="1">INDEX(CT$13:CT70,$B71+1,1)</f>
        <v>-</v>
      </c>
      <c r="CU71" s="411" t="str">
        <f t="shared" ca="1" si="264"/>
        <v>-</v>
      </c>
      <c r="CV71" s="411">
        <f t="shared" ca="1" si="265"/>
        <v>0</v>
      </c>
      <c r="CW71" s="411">
        <f t="shared" ca="1" si="265"/>
        <v>0</v>
      </c>
      <c r="CX71" s="535" t="str" cm="1">
        <f t="array" aca="1" ref="CX71" ca="1">INDEX(CX$13:CX70,$B71+1,1)</f>
        <v>-</v>
      </c>
      <c r="CY71" s="535" t="str" cm="1">
        <f t="array" aca="1" ref="CY71" ca="1">INDEX(CY$13:CY70,$B71+1,1)</f>
        <v>-</v>
      </c>
      <c r="CZ71" s="411" t="str">
        <f t="shared" ca="1" si="266"/>
        <v>-</v>
      </c>
      <c r="DA71" s="411">
        <f t="shared" ca="1" si="267"/>
        <v>0</v>
      </c>
      <c r="DB71" s="535" t="str" cm="1">
        <f t="array" aca="1" ref="DB71" ca="1">INDEX(DB$13:DB70,$B71+1,1)</f>
        <v>-</v>
      </c>
      <c r="DC71" s="535" t="str" cm="1">
        <f t="array" aca="1" ref="DC71" ca="1">INDEX(DC$13:DC70,$B71+1,1)</f>
        <v>-</v>
      </c>
      <c r="DD71" s="411">
        <f t="shared" ca="1" si="268"/>
        <v>0</v>
      </c>
      <c r="DE71" s="535" t="str" cm="1">
        <f t="array" aca="1" ref="DE71" ca="1">INDEX(DE$13:DE70,$B71+1,1)</f>
        <v>-</v>
      </c>
      <c r="DF71" s="535" t="str" cm="1">
        <f t="array" aca="1" ref="DF71" ca="1">INDEX(DF$13:DF70,$B71+1,1)</f>
        <v>-</v>
      </c>
      <c r="DG71" s="411" t="str">
        <f t="shared" ca="1" si="269"/>
        <v>-</v>
      </c>
      <c r="DH71" s="411">
        <f t="shared" ca="1" si="270"/>
        <v>0</v>
      </c>
      <c r="DI71" s="411">
        <f t="shared" ca="1" si="270"/>
        <v>0</v>
      </c>
      <c r="DJ71" s="535" cm="1">
        <f t="array" aca="1" ref="DJ71" ca="1">INDEX(DJ$13:DJ70,$B71+1,1)</f>
        <v>720</v>
      </c>
      <c r="DK71" s="535" cm="1">
        <f t="array" aca="1" ref="DK71" ca="1">INDEX(DK$13:DK70,$B71+1,1)</f>
        <v>720</v>
      </c>
      <c r="DL71" s="18"/>
      <c r="DM71" s="535" t="b" cm="1">
        <f t="array" aca="1" ref="DM71" ca="1">INDEX(DM$13:DM70,$B71+1,1)</f>
        <v>1</v>
      </c>
      <c r="DN71" s="535" t="b" cm="1">
        <f t="array" aca="1" ref="DN71" ca="1">INDEX(DN$13:DN70,$B71+1,1)</f>
        <v>1</v>
      </c>
      <c r="DO71" s="535" t="b" cm="1">
        <f t="array" aca="1" ref="DO71" ca="1">INDEX(DO$13:DO70,$B71+1,1)</f>
        <v>1</v>
      </c>
      <c r="DP71" s="87">
        <f t="shared" ca="1" si="357"/>
        <v>0</v>
      </c>
      <c r="DQ71" s="799" cm="1">
        <f t="array" aca="1" ref="DQ71" ca="1">VALUE(IFERROR(VALUE($K71),0) &amp; _xlfn.SWITCH($CF71,"-",4,$CF71) &amp; $L71 &amp; $T71 &amp; "00" &amp; $N71 &amp; $AK71 &amp; $R71 &amp; _xlfn.SWITCH($AM71,3,1,$AM71) &amp; _xlfn.SWITCH($M71,4,0,$M71) &amp; _xlfn.SWITCH($AD71,6,1,$AD71))</f>
        <v>42300123201</v>
      </c>
      <c r="DR71" s="535" cm="1">
        <f t="array" aca="1" ref="DR71" ca="1">INDEX(DR$13:DR70,$B71+1,1)</f>
        <v>1</v>
      </c>
      <c r="DS71" s="535" cm="1">
        <f t="array" aca="1" ref="DS71" ca="1">INDEX(DS$13:DS70,$B71+1,1)</f>
        <v>1</v>
      </c>
      <c r="DT71" s="411">
        <f t="shared" ca="1" si="271"/>
        <v>4</v>
      </c>
      <c r="DU71" s="411" t="str">
        <f t="shared" ca="1" si="271"/>
        <v>-</v>
      </c>
      <c r="DV71" s="411" t="str">
        <f t="shared" ca="1" si="271"/>
        <v>-</v>
      </c>
      <c r="DW71" s="411" t="str">
        <f t="shared" ca="1" si="271"/>
        <v>-</v>
      </c>
      <c r="DX71" s="411" t="str">
        <f t="shared" ca="1" si="271"/>
        <v>-</v>
      </c>
      <c r="DY71" s="411" t="str">
        <f t="shared" ca="1" si="271"/>
        <v>-</v>
      </c>
      <c r="DZ71" s="411" t="b">
        <f t="shared" ca="1" si="272"/>
        <v>1</v>
      </c>
      <c r="EA71" s="411" t="str">
        <f t="shared" ca="1" si="273"/>
        <v>-</v>
      </c>
      <c r="EB71" s="411" t="str">
        <f t="shared" ca="1" si="273"/>
        <v>-</v>
      </c>
      <c r="EC71" s="411" t="str">
        <f t="shared" ca="1" si="273"/>
        <v>-</v>
      </c>
      <c r="ED71" s="411" t="str">
        <f t="shared" ca="1" si="273"/>
        <v>-</v>
      </c>
      <c r="EE71" s="411">
        <f t="shared" ca="1" si="273"/>
        <v>500</v>
      </c>
      <c r="EF71" s="411">
        <f t="shared" ca="1" si="273"/>
        <v>500</v>
      </c>
      <c r="EG71" s="411" t="str">
        <f t="shared" ca="1" si="273"/>
        <v>-</v>
      </c>
      <c r="EH71" s="411" t="str">
        <f t="shared" ca="1" si="273"/>
        <v>-</v>
      </c>
      <c r="EI71" s="411" t="str">
        <f t="shared" ca="1" si="273"/>
        <v>-</v>
      </c>
      <c r="EJ71" s="535" cm="1">
        <f t="array" aca="1" ref="EJ71" ca="1">INDEX(EJ$13:EJ70,$B71+1,1)</f>
        <v>0</v>
      </c>
      <c r="EK71" s="535" cm="1">
        <f t="array" aca="1" ref="EK71" ca="1">INDEX(EK$13:EK70,$B71+1,1)</f>
        <v>999999</v>
      </c>
      <c r="EL71" s="535" cm="1">
        <f t="array" aca="1" ref="EL71" ca="1">INDEX(EL$13:EL70,$B71+1,1)</f>
        <v>999999</v>
      </c>
      <c r="EM71" s="535" cm="1">
        <f t="array" aca="1" ref="EM71" ca="1">INDEX(EM$13:EM70,$B71+1,1)</f>
        <v>999999</v>
      </c>
      <c r="EN71" s="535" cm="1">
        <f t="array" aca="1" ref="EN71" ca="1">INDEX(EN$13:EN70,$B71+1,1)</f>
        <v>999999</v>
      </c>
      <c r="EO71" s="535" cm="1">
        <f t="array" aca="1" ref="EO71" ca="1">INDEX(EO$13:EO70,$B71+1,1)</f>
        <v>999999</v>
      </c>
      <c r="EP71" s="535" cm="1">
        <f t="array" aca="1" ref="EP71" ca="1">INDEX(EP$13:EP70,$B71+1,1)</f>
        <v>999999</v>
      </c>
      <c r="EQ71" s="535" cm="1">
        <f t="array" aca="1" ref="EQ71" ca="1">INDEX(EQ$13:EQ70,$B71+1,1)</f>
        <v>999999</v>
      </c>
      <c r="ER71" s="535" cm="1">
        <f t="array" aca="1" ref="ER71" ca="1">INDEX(ER$13:ER70,$B71+1,1)</f>
        <v>999999</v>
      </c>
      <c r="ES71" s="535" cm="1">
        <f t="array" aca="1" ref="ES71" ca="1">INDEX(ES$13:ES70,$B71+1,1)</f>
        <v>999999</v>
      </c>
      <c r="ET71" s="535" cm="1">
        <f t="array" aca="1" ref="ET71" ca="1">INDEX(ET$13:ET70,$B71+1,1)</f>
        <v>999999</v>
      </c>
      <c r="EU71" s="535" cm="1">
        <f t="array" aca="1" ref="EU71" ca="1">INDEX(EU$13:EU70,$B71+1,1)</f>
        <v>999999</v>
      </c>
      <c r="EV71" s="535" cm="1">
        <f t="array" aca="1" ref="EV71" ca="1">INDEX(EV$13:EV70,$B71+1,1)</f>
        <v>999999</v>
      </c>
      <c r="EW71" s="777">
        <f t="shared" ca="1" si="274"/>
        <v>0</v>
      </c>
      <c r="EX71" s="777">
        <f t="shared" ca="1" si="274"/>
        <v>0</v>
      </c>
      <c r="EY71" s="777">
        <f t="shared" ca="1" si="274"/>
        <v>999999</v>
      </c>
      <c r="EZ71" s="795" t="str">
        <f t="shared" ca="1" si="358"/>
        <v>-</v>
      </c>
      <c r="FA71" s="795" t="str">
        <f t="shared" ca="1" si="275"/>
        <v>-</v>
      </c>
      <c r="FB71" s="796" t="str">
        <f t="shared" ca="1" si="276"/>
        <v>-</v>
      </c>
      <c r="FC71" s="797" t="str">
        <f t="shared" ca="1" si="359"/>
        <v>-</v>
      </c>
      <c r="FD71" s="776">
        <f t="shared" ca="1" si="277"/>
        <v>999999</v>
      </c>
      <c r="FE71" s="774">
        <f t="shared" ca="1" si="360"/>
        <v>999999</v>
      </c>
      <c r="FF71" s="775">
        <f t="shared" ca="1" si="361"/>
        <v>999999</v>
      </c>
      <c r="FG71" s="722" cm="1">
        <f t="array" aca="1" ref="FG71" ca="1">INDEX(i.ELMated,$AB71+1,1)</f>
        <v>0</v>
      </c>
      <c r="FH71" s="723" cm="1">
        <f t="array" aca="1" ref="FH71" ca="1">INDEX(i.ELMatedEst,$AA71+1,$T71)</f>
        <v>0</v>
      </c>
      <c r="FI71" s="535" t="str" cm="1">
        <f t="array" aca="1" ref="FI71" ca="1">INDEX(FI$13:FI70,$B71+1,1)</f>
        <v>-</v>
      </c>
      <c r="FJ71" s="535" t="str" cm="1">
        <f t="array" aca="1" ref="FJ71" ca="1">INDEX(FJ$13:FJ70,$B71+1,1)</f>
        <v>-</v>
      </c>
      <c r="FK71" s="659">
        <f t="shared" ca="1" si="278"/>
        <v>0</v>
      </c>
      <c r="FL71" s="661">
        <f t="shared" ca="1" si="279"/>
        <v>5.0000000000000001E-3</v>
      </c>
      <c r="FM71" s="191">
        <f t="shared" ca="1" si="368"/>
        <v>0.95</v>
      </c>
      <c r="FN71" s="662">
        <f t="shared" ca="1" si="280"/>
        <v>0.12</v>
      </c>
      <c r="FO71" s="662">
        <f ca="1">INDEX(CHOOSE($N71,DataAutumn!i.EL_PropnSold,DataWinter!i.EL_PropnSold,DataSpring!i.EL_PropnSold),$AI71,$T71)*INDEX(i.ELMatedEst,$AB71+1,$T71)*i.dAdultRR_ELPropSold
+INDEX(i.dryman,($AJ71-1)*4+$AI71,FO$7)</f>
        <v>0</v>
      </c>
      <c r="FP71" s="662">
        <f ca="1">INDEX(CHOOSE($N71,DataAutumn!i.EL_PropnSold,DataWinter!i.EL_PropnSold,DataSpring!i.EL_PropnSold),$AI71,$T71)*INDEX(i.ELMatedEst,$AB71+1,$T71)*i.dAdultRR_ELPropSold
+INDEX(i.dryman,($AJ71-1)*4+$AI71,FP$7)</f>
        <v>3.125E-2</v>
      </c>
      <c r="FQ71" s="662">
        <f ca="1">INDEX(CHOOSE($N71,DataAutumn!i.EL_PropnSold,DataWinter!i.EL_PropnSold,DataSpring!i.EL_PropnSold),$AI71,$T71)*INDEX(i.ELMatedEst,$AB71+1,$T71)*i.dAdultRR_ELPropSold
+INDEX(i.dryman,($AJ71-1)*4+$AI71,FQ$7)</f>
        <v>3.125E-2</v>
      </c>
      <c r="FR71" s="662">
        <f ca="1">INDEX(CHOOSE($N71,DataAutumn!i.EL_PropnSold,DataWinter!i.EL_PropnSold,DataSpring!i.EL_PropnSold),$AI71,$T71)*INDEX(i.ELMatedEst,$AB71+1,$T71)*i.dAdultRR_ELPropSold
+INDEX(i.dryman,($AJ71-1)*4+$AI71,FR$7)</f>
        <v>3.125E-2</v>
      </c>
      <c r="FS71" s="663">
        <f ca="1">INDEX(CHOOSE($N71,DataAutumn!i.EL_PropnSold,DataWinter!i.EL_PropnSold,DataSpring!i.EL_PropnSold),$AI71,$T71)*INDEX(i.ELMatedEst,$AB71+1,$T71)*i.dAdultLSurv_ELPropSold</f>
        <v>0</v>
      </c>
      <c r="FT71" s="661" t="b">
        <f t="shared" ca="1" si="281"/>
        <v>0</v>
      </c>
      <c r="FU71" s="661" t="b">
        <f t="shared" ca="1" si="281"/>
        <v>0</v>
      </c>
      <c r="FV71" s="711" t="b">
        <f t="shared" ca="1" si="282"/>
        <v>1</v>
      </c>
      <c r="FW71" s="661" t="b">
        <f t="shared" ca="1" si="281"/>
        <v>0</v>
      </c>
      <c r="FX71" s="663">
        <f t="shared" ca="1" si="283"/>
        <v>1</v>
      </c>
      <c r="FY71" s="664">
        <f t="shared" ca="1" si="284"/>
        <v>0</v>
      </c>
      <c r="FZ71" s="665" t="b">
        <f t="shared" ca="1" si="285"/>
        <v>0</v>
      </c>
      <c r="GA71" s="660" t="b">
        <f t="shared" ca="1" si="286"/>
        <v>1</v>
      </c>
      <c r="GB71" s="411" t="b">
        <f t="shared" ca="1" si="286"/>
        <v>0</v>
      </c>
      <c r="GC71" s="411" t="b">
        <f t="shared" ca="1" si="286"/>
        <v>0</v>
      </c>
      <c r="GD71" s="87">
        <f t="shared" ca="1" si="287"/>
        <v>2</v>
      </c>
      <c r="GE71" s="87">
        <f t="shared" ca="1" si="287"/>
        <v>2</v>
      </c>
      <c r="GF71" s="411">
        <f t="shared" ca="1" si="288"/>
        <v>1.25</v>
      </c>
      <c r="GG71" s="411">
        <f t="shared" ca="1" si="289"/>
        <v>1.4</v>
      </c>
      <c r="GH71" s="411">
        <f t="shared" ca="1" si="289"/>
        <v>1.4</v>
      </c>
      <c r="GI71" s="411">
        <f t="shared" ca="1" si="290"/>
        <v>1.35</v>
      </c>
      <c r="GJ71" s="411">
        <f t="shared" ca="1" si="291"/>
        <v>0.35</v>
      </c>
      <c r="GK71" s="411" t="b">
        <f t="shared" ca="1" si="291"/>
        <v>1</v>
      </c>
      <c r="GL71" s="411" t="b">
        <f t="shared" ca="1" si="291"/>
        <v>0</v>
      </c>
      <c r="GM71" s="411" t="b">
        <f t="shared" ca="1" si="291"/>
        <v>0</v>
      </c>
      <c r="GN71" s="411" t="b">
        <f t="shared" ca="1" si="291"/>
        <v>0</v>
      </c>
      <c r="GO71" s="87">
        <f t="shared" ca="1" si="292"/>
        <v>1</v>
      </c>
      <c r="GP71" s="87">
        <f t="shared" ca="1" si="292"/>
        <v>1</v>
      </c>
      <c r="GQ71" s="87">
        <f t="shared" ca="1" si="292"/>
        <v>1</v>
      </c>
      <c r="GR71" s="87">
        <f t="shared" ca="1" si="292"/>
        <v>1</v>
      </c>
      <c r="GS71" s="87">
        <f t="shared" ca="1" si="292"/>
        <v>1</v>
      </c>
      <c r="GT71" s="87">
        <f t="shared" ca="1" si="292"/>
        <v>1</v>
      </c>
      <c r="GU71" s="87">
        <f t="shared" ca="1" si="292"/>
        <v>1</v>
      </c>
      <c r="GV71" s="87">
        <f t="shared" ca="1" si="292"/>
        <v>1</v>
      </c>
      <c r="GW71" s="411" cm="1">
        <f t="array" aca="1" ref="GW71" ca="1">INDEX(i.dse_type,1,$L71)</f>
        <v>0</v>
      </c>
      <c r="GX71" s="535" t="str" cm="1">
        <f t="array" aca="1" ref="GX71" ca="1">INDEX(GX$13:GX70,$B71+1,1)</f>
        <v>-</v>
      </c>
      <c r="GY71" s="535" t="str" cm="1">
        <f t="array" aca="1" ref="GY71" ca="1">INDEX(GY$13:GY70,$B71+1,1)</f>
        <v>-</v>
      </c>
      <c r="GZ71" s="535" t="str" cm="1">
        <f t="array" aca="1" ref="GZ71" ca="1">INDEX(GZ$13:GZ70,$B71+1,1)</f>
        <v>-</v>
      </c>
      <c r="HA71" s="18"/>
      <c r="HB71" s="816" t="str">
        <f t="shared" ca="1" si="362"/>
        <v>-</v>
      </c>
      <c r="HC71" s="816" t="str">
        <f t="shared" ca="1" si="293"/>
        <v>-</v>
      </c>
      <c r="HD71" s="806" cm="1">
        <f t="array" aca="1" ref="HD71" ca="1">IF($AO71=0,0,INDEX(i.saa_p11,$AO71,HD$6))</f>
        <v>0</v>
      </c>
      <c r="HE71" s="806" cm="1">
        <f t="array" aca="1" ref="HE71" ca="1">IF($AO71=0,0,INDEX(i.saa_p11,$AO71,HE$6))</f>
        <v>0</v>
      </c>
      <c r="HF71" s="806" cm="1">
        <f t="array" aca="1" ref="HF71" ca="1">IF($AO71=0,0,INDEX(i.saa_p11,$AO71,HF$6))</f>
        <v>0</v>
      </c>
      <c r="HG71" s="806" cm="1">
        <f t="array" aca="1" ref="HG71" ca="1">IF($AO71=0,0,INDEX(i.saa_p11,$AO71,HG$6))</f>
        <v>0</v>
      </c>
      <c r="HH71" s="806" cm="1">
        <f t="array" aca="1" ref="HH71" ca="1">IF($AO71=0,0,INDEX(i.saa_p11,$AO71,HH$6))</f>
        <v>0</v>
      </c>
      <c r="HI71" s="806" cm="1">
        <f t="array" aca="1" ref="HI71" ca="1">IF($AO71=0,0,INDEX(i.saa_p11,$AO71,HI$6))</f>
        <v>0</v>
      </c>
      <c r="HJ71" s="806" cm="1">
        <f t="array" aca="1" ref="HJ71" ca="1">IF($AO71=0,0,INDEX(i.saa_p11,$AO71,HJ$6))</f>
        <v>0</v>
      </c>
      <c r="HK71" s="806" cm="1">
        <f t="array" aca="1" ref="HK71" ca="1">IF($AO71=0,0,INDEX(i.saa_p11,$AO71,HK$6))</f>
        <v>0</v>
      </c>
      <c r="HL71" s="806" cm="1">
        <f t="array" aca="1" ref="HL71" ca="1">IF($AO71=0,0,INDEX(i.saa_p11,$AO71,HL$6))</f>
        <v>0</v>
      </c>
      <c r="HM71" s="806" cm="1">
        <f t="array" aca="1" ref="HM71" ca="1">IF($AO71=0,0,INDEX(i.saa_p11,$AO71,HM$6))</f>
        <v>0</v>
      </c>
      <c r="HN71" s="806" cm="1">
        <f t="array" aca="1" ref="HN71" ca="1">IF($AO71=0,0,INDEX(i.saa_p11,$AO71,HN$6))</f>
        <v>0</v>
      </c>
      <c r="HO71" s="806" cm="1">
        <f t="array" aca="1" ref="HO71" ca="1">IF($AO71=0,0,INDEX(i.saa_p11,$AO71,HO$6))</f>
        <v>0</v>
      </c>
      <c r="HP71" s="806" cm="1">
        <f t="array" aca="1" ref="HP71" ca="1">IF($AO71=0,0,INDEX(i.saa_p11,$AO71,HP$6))</f>
        <v>0</v>
      </c>
      <c r="HQ71" s="806" cm="1">
        <f t="array" aca="1" ref="HQ71" ca="1">IF($AO71=0,0,INDEX(i.saa_p11,$AO71,HQ$6))</f>
        <v>0</v>
      </c>
      <c r="HR71" s="806" cm="1">
        <f t="array" aca="1" ref="HR71" ca="1">IF($AO71=0,0,INDEX(i.saa_p11,$AO71,HR$6))</f>
        <v>0</v>
      </c>
      <c r="HS71" s="806" cm="1">
        <f t="array" aca="1" ref="HS71" ca="1">IF($AO71=0,0,INDEX(i.saa_p11,$AO71,HS$6))</f>
        <v>0</v>
      </c>
      <c r="HT71" s="806" cm="1">
        <f t="array" aca="1" ref="HT71" ca="1">IF($AO71=0,0,INDEX(i.saa_p11,$AO71,HT$6))</f>
        <v>0</v>
      </c>
      <c r="HU71" s="806" cm="1">
        <f t="array" aca="1" ref="HU71" ca="1">IF($AO71=0,0,INDEX(i.saa_p11,$AO71,HU$6))</f>
        <v>0</v>
      </c>
      <c r="HV71" s="806" cm="1">
        <f t="array" aca="1" ref="HV71" ca="1">IF($AO71=0,0,INDEX(i.saa_p11,$AO71,HV$6))</f>
        <v>0</v>
      </c>
      <c r="HW71" s="806" cm="1">
        <f t="array" aca="1" ref="HW71" ca="1">IF($AO71=0,0,INDEX(i.saa_p11,$AO71,HW$6))</f>
        <v>0</v>
      </c>
      <c r="HX71" s="806" cm="1">
        <f t="array" aca="1" ref="HX71" ca="1">IF($AO71=0,0,INDEX(i.saa_p11,$AO71,HX$6))</f>
        <v>0</v>
      </c>
      <c r="HY71" s="806" cm="1">
        <f t="array" aca="1" ref="HY71" ca="1">IF($AO71=0,0,INDEX(i.saa_p11,$AO71,HY$6))</f>
        <v>0</v>
      </c>
      <c r="HZ71" s="806" cm="1">
        <f t="array" aca="1" ref="HZ71" ca="1">IF($AO71=0,0,INDEX(i.saa_p11,$AO71,HZ$6))</f>
        <v>0</v>
      </c>
      <c r="IA71" s="806" cm="1">
        <f t="array" aca="1" ref="IA71" ca="1">IF($AO71=0,0,INDEX(i.saa_p11,$AO71,IA$6))</f>
        <v>0</v>
      </c>
      <c r="IB71" s="806" cm="1">
        <f t="array" aca="1" ref="IB71" ca="1">IF($AO71=0,0,INDEX(i.saa_p11,$AO71,IB$6))</f>
        <v>0</v>
      </c>
      <c r="IC71" s="806" cm="1">
        <f t="array" aca="1" ref="IC71" ca="1">IF($AO71=0,0,INDEX(i.saa_p11,$AO71,IC$6))</f>
        <v>0</v>
      </c>
      <c r="ID71" s="806" cm="1">
        <f t="array" aca="1" ref="ID71" ca="1">IF($AO71=0,0,INDEX(i.saa_p11,$AO71,ID$6))</f>
        <v>0</v>
      </c>
      <c r="IE71" s="806" cm="1">
        <f t="array" aca="1" ref="IE71" ca="1">IF($AO71=0,0,INDEX(i.saa_p11,$AO71,IE$6))</f>
        <v>0</v>
      </c>
      <c r="IF71" s="806" cm="1">
        <f t="array" aca="1" ref="IF71" ca="1">IF($AO71=0,0,INDEX(i.saa_p11,$AO71,IF$6))</f>
        <v>0</v>
      </c>
      <c r="IG71" s="806" cm="1">
        <f t="array" aca="1" ref="IG71" ca="1">IF($AO71=0,0,INDEX(i.saa_p11,$AO71,IG$6))</f>
        <v>0</v>
      </c>
      <c r="IH71" s="806" cm="1">
        <f t="array" aca="1" ref="IH71" ca="1">IF($AO71=0,0,INDEX(i.saa_p11,$AO71,IH$6))</f>
        <v>0</v>
      </c>
      <c r="II71" s="806" cm="1">
        <f t="array" aca="1" ref="II71" ca="1">IF($AO71=0,0,INDEX(i.saa_p11,$AO71,II$6))</f>
        <v>0</v>
      </c>
      <c r="IJ71" s="806" cm="1">
        <f t="array" aca="1" ref="IJ71" ca="1">IF($AO71=0,0,INDEX(i.saa_p11,$AO71,IJ$6))</f>
        <v>0</v>
      </c>
      <c r="IK71" s="806" cm="1">
        <f t="array" aca="1" ref="IK71" ca="1">IF($AO71=0,0,INDEX(i.saa_p11,$AO71,IK$6))</f>
        <v>0</v>
      </c>
      <c r="IL71" s="806" cm="1">
        <f t="array" aca="1" ref="IL71" ca="1">IF($AO71=0,0,INDEX(i.saa_p11,$AO71,IL$6))</f>
        <v>0</v>
      </c>
      <c r="IM71" s="806" cm="1">
        <f t="array" aca="1" ref="IM71" ca="1">IF($AO71=0,0,INDEX(i.saa_p11,$AO71,IM$6))</f>
        <v>0</v>
      </c>
      <c r="IN71" s="806" cm="1">
        <f t="array" aca="1" ref="IN71" ca="1">IF($AO71=0,0,INDEX(i.saa_p11,$AO71,IN$6))</f>
        <v>0</v>
      </c>
      <c r="IO71" s="806" cm="1">
        <f t="array" aca="1" ref="IO71" ca="1">IF($AO71=0,0,INDEX(i.saa_p11,$AO71,IO$6))</f>
        <v>0</v>
      </c>
      <c r="IP71" s="806" cm="1">
        <f t="array" aca="1" ref="IP71" ca="1">IF($AO71=0,0,INDEX(i.saa_p11,$AO71,IP$6))</f>
        <v>0</v>
      </c>
      <c r="IQ71" s="806" cm="1">
        <f t="array" aca="1" ref="IQ71" ca="1">IF($AO71=0,0,INDEX(i.saa_p11,$AO71,IQ$6))</f>
        <v>0</v>
      </c>
      <c r="IR71" s="806" cm="1">
        <f t="array" aca="1" ref="IR71" ca="1">IF($AO71=0,0,INDEX(i.saa_p11,$AO71,IR$6))</f>
        <v>0</v>
      </c>
      <c r="IS71" s="806" cm="1">
        <f t="array" aca="1" ref="IS71" ca="1">IF($AO71=0,0,INDEX(i.saa_p11,$AO71,IS$6))</f>
        <v>0</v>
      </c>
      <c r="IT71" s="806" cm="1">
        <f t="array" aca="1" ref="IT71" ca="1">IF($AO71=0,0,INDEX(i.saa_p11,$AO71,IT$6))</f>
        <v>0</v>
      </c>
      <c r="IU71" s="806" cm="1">
        <f t="array" aca="1" ref="IU71" ca="1">IF($AO71=0,0,INDEX(i.saa_p11,$AO71,IU$6))</f>
        <v>0</v>
      </c>
      <c r="IV71" s="806" cm="1">
        <f t="array" aca="1" ref="IV71" ca="1">IF($AO71=0,0,INDEX(i.saa_p11,$AO71,IV$6))</f>
        <v>0</v>
      </c>
      <c r="IW71" s="806" cm="1">
        <f t="array" aca="1" ref="IW71" ca="1">IF($AO71=0,0,INDEX(i.saa_p11,$AO71,IW$6))</f>
        <v>0</v>
      </c>
      <c r="IX71" s="806" cm="1">
        <f t="array" aca="1" ref="IX71" ca="1">IF($AO71=0,0,INDEX(i.saa_p11,$AO71,IX$6))</f>
        <v>0</v>
      </c>
      <c r="IY71" s="806" cm="1">
        <f t="array" aca="1" ref="IY71" ca="1">IF($AO71=0,0,INDEX(i.saa_p11,$AO71,IY$6))</f>
        <v>0</v>
      </c>
      <c r="IZ71" s="806" cm="1">
        <f t="array" aca="1" ref="IZ71" ca="1">IF($AO71=0,0,INDEX(i.saa_p11,$AO71,IZ$6))</f>
        <v>0</v>
      </c>
      <c r="JA71" s="806" cm="1">
        <f t="array" aca="1" ref="JA71" ca="1">IF($AO71=0,0,INDEX(i.saa_p11,$AO71,JA$6))</f>
        <v>0</v>
      </c>
      <c r="JB71" s="806" cm="1">
        <f t="array" aca="1" ref="JB71" ca="1">IF($AO71=0,0,INDEX(i.saa_p11,$AO71,JB$6))</f>
        <v>0</v>
      </c>
      <c r="JC71" s="806" cm="1">
        <f t="array" aca="1" ref="JC71" ca="1">IF($AO71=0,0,INDEX(i.saa_p11,$AO71,JC$6))</f>
        <v>0</v>
      </c>
      <c r="JD71" s="806" cm="1">
        <f t="array" aca="1" ref="JD71" ca="1">IF($AO71=0,0,INDEX(i.saa_p11,$AO71,JD$6))</f>
        <v>0</v>
      </c>
      <c r="JE71" s="806" cm="1">
        <f t="array" aca="1" ref="JE71" ca="1">IF($AO71=0,0,INDEX(i.saa_p11,$AO71,JE$6))</f>
        <v>0</v>
      </c>
      <c r="JF71" s="18"/>
      <c r="JG71" s="535" t="str" cm="1">
        <f t="array" aca="1" ref="JG71" ca="1">INDEX(JG$13:JG70,$B71+1,1)</f>
        <v>-</v>
      </c>
      <c r="JH71" s="535" t="str" cm="1">
        <f t="array" aca="1" ref="JH71" ca="1">INDEX(JH$13:JH70,$B71+1,1)</f>
        <v>-</v>
      </c>
      <c r="JI71" s="535" t="str" cm="1">
        <f t="array" aca="1" ref="JI71" ca="1">INDEX(JI$13:JI70,$B71+1,1)</f>
        <v>-</v>
      </c>
      <c r="JJ71" s="411">
        <f t="shared" ca="1" si="363"/>
        <v>0</v>
      </c>
      <c r="JK71" s="535" t="str" cm="1">
        <f t="array" aca="1" ref="JK71" ca="1">INDEX(JK$13:JK70,$B71+1,1)</f>
        <v>-</v>
      </c>
      <c r="JL71" s="535" cm="1">
        <f t="array" aca="1" ref="JL71" ca="1">INDEX(JL$13:JL70,$B71+1,1)</f>
        <v>1</v>
      </c>
      <c r="JM71" s="535" cm="1">
        <f t="array" aca="1" ref="JM71" ca="1">INDEX(JM$13:JM70,$B71+1,1)</f>
        <v>1</v>
      </c>
      <c r="JN71" s="535" t="str" cm="1">
        <f t="array" aca="1" ref="JN71" ca="1">INDEX(JN$13:JN70,$B71+1,1)</f>
        <v>-</v>
      </c>
      <c r="JO71" s="535" t="str" cm="1">
        <f t="array" aca="1" ref="JO71" ca="1">INDEX(JO$13:JO70,$B71+1,1)</f>
        <v>-</v>
      </c>
      <c r="JP71" s="535" t="str" cm="1">
        <f t="array" aca="1" ref="JP71" ca="1">INDEX(JP$13:JP70,$B71+1,1)</f>
        <v>-</v>
      </c>
      <c r="JQ71" s="535" t="str" cm="1">
        <f t="array" aca="1" ref="JQ71" ca="1">INDEX(JQ$13:JQ70,$B71+1,1)</f>
        <v>-</v>
      </c>
      <c r="JR71" s="535" t="str" cm="1">
        <f t="array" aca="1" ref="JR71" ca="1">INDEX(JR$13:JR70,$B71+1,1)</f>
        <v>-</v>
      </c>
      <c r="JS71" s="535" t="str" cm="1">
        <f t="array" aca="1" ref="JS71" ca="1">INDEX(JS$13:JS70,$B71+1,1)</f>
        <v>-</v>
      </c>
      <c r="JT71" s="535" t="str" cm="1">
        <f t="array" aca="1" ref="JT71" ca="1">INDEX(JT$13:JT70,$B71+1,1)</f>
        <v>-</v>
      </c>
      <c r="JU71" s="535" t="str" cm="1">
        <f t="array" aca="1" ref="JU71" ca="1">INDEX(JU$13:JU70,$B71+1,1)</f>
        <v>-</v>
      </c>
      <c r="JV71" s="535" t="str" cm="1">
        <f t="array" aca="1" ref="JV71" ca="1">INDEX(JV$13:JV70,$B71+1,1)</f>
        <v>-</v>
      </c>
      <c r="JW71" s="535" t="str" cm="1">
        <f t="array" aca="1" ref="JW71" ca="1">INDEX(JW$13:JW70,$B71+1,1)</f>
        <v>-</v>
      </c>
      <c r="JX71" s="535" t="str" cm="1">
        <f t="array" aca="1" ref="JX71" ca="1">INDEX(JX$13:JX70,$B71+1,1)</f>
        <v>-</v>
      </c>
      <c r="JY71" s="535" t="str" cm="1">
        <f t="array" aca="1" ref="JY71" ca="1">INDEX(JY$13:JY70,$B71+1,1)</f>
        <v>-</v>
      </c>
      <c r="JZ71" s="535" t="str" cm="1">
        <f t="array" aca="1" ref="JZ71" ca="1">INDEX(JZ$13:JZ70,$B71+1,1)</f>
        <v>-</v>
      </c>
      <c r="KA71" s="535" t="str" cm="1">
        <f t="array" aca="1" ref="KA71" ca="1">INDEX(KA$13:KA70,$B71+1,1)</f>
        <v>-</v>
      </c>
      <c r="KB71" s="535" t="str" cm="1">
        <f t="array" aca="1" ref="KB71" ca="1">INDEX(KB$13:KB70,$B71+1,1)</f>
        <v>-</v>
      </c>
      <c r="KC71" s="535" t="str" cm="1">
        <f t="array" aca="1" ref="KC71" ca="1">INDEX(KC$13:KC70,$B71+1,1)</f>
        <v>-</v>
      </c>
      <c r="KD71" s="535" t="str" cm="1">
        <f t="array" aca="1" ref="KD71" ca="1">INDEX(KD$13:KD70,$B71+1,1)</f>
        <v>-</v>
      </c>
      <c r="KE71" s="535" t="str" cm="1">
        <f t="array" aca="1" ref="KE71" ca="1">INDEX(KE$13:KE70,$B71+1,1)</f>
        <v>-</v>
      </c>
      <c r="KF71" s="535" t="str" cm="1">
        <f t="array" aca="1" ref="KF71" ca="1">INDEX(KF$13:KF70,$B71+1,1)</f>
        <v>-</v>
      </c>
      <c r="KG71" s="535" t="str" cm="1">
        <f t="array" aca="1" ref="KG71" ca="1">INDEX(KG$13:KG70,$B71+1,1)</f>
        <v>-</v>
      </c>
      <c r="KH71" s="535" t="str" cm="1">
        <f t="array" aca="1" ref="KH71" ca="1">INDEX(KH$13:KH70,$B71+1,1)</f>
        <v>-</v>
      </c>
      <c r="KI71" s="535" cm="1">
        <f t="array" aca="1" ref="KI71" ca="1">INDEX(KI$13:KI70,$B71+1,1)</f>
        <v>0</v>
      </c>
      <c r="KJ71" s="535" t="str" cm="1">
        <f t="array" aca="1" ref="KJ71" ca="1">INDEX(KJ$13:KJ70,$B71+1,1)</f>
        <v>-</v>
      </c>
      <c r="KK71" s="535" cm="1">
        <f t="array" aca="1" ref="KK71" ca="1">INDEX(KK$13:KK70,$B71+1,1)</f>
        <v>1</v>
      </c>
      <c r="KL71" s="722">
        <f t="shared" ca="1" si="294"/>
        <v>0</v>
      </c>
      <c r="KM71" s="722">
        <f t="shared" ca="1" si="294"/>
        <v>0</v>
      </c>
      <c r="KN71" s="722">
        <f t="shared" ca="1" si="294"/>
        <v>0</v>
      </c>
      <c r="KO71" s="722">
        <f t="shared" ca="1" si="295"/>
        <v>0</v>
      </c>
      <c r="KP71" s="722">
        <f t="shared" ca="1" si="295"/>
        <v>0</v>
      </c>
      <c r="KQ71" s="722">
        <f t="shared" ca="1" si="295"/>
        <v>0</v>
      </c>
      <c r="KR71" s="535" cm="1">
        <f t="array" aca="1" ref="KR71" ca="1">INDEX(KR$13:KR70,$B71+1,1)</f>
        <v>0</v>
      </c>
      <c r="KS71" s="722">
        <f t="shared" ca="1" si="296"/>
        <v>1</v>
      </c>
      <c r="KT71" s="722">
        <f t="shared" ca="1" si="296"/>
        <v>0</v>
      </c>
      <c r="KU71" s="722">
        <f t="shared" ca="1" si="296"/>
        <v>0</v>
      </c>
      <c r="KV71" s="722">
        <f t="shared" ca="1" si="296"/>
        <v>0</v>
      </c>
      <c r="KW71" s="535" cm="1">
        <f t="array" aca="1" ref="KW71" ca="1">INDEX(KW$13:KW70,$B71+1,1)</f>
        <v>0</v>
      </c>
      <c r="KX71" s="722">
        <f t="shared" ca="1" si="296"/>
        <v>0</v>
      </c>
      <c r="KY71" s="18"/>
      <c r="KZ71" s="535" t="str" cm="1">
        <f t="array" aca="1" ref="KZ71" ca="1">INDEX(KZ$13:KZ70,$B71+1,1)</f>
        <v>-</v>
      </c>
      <c r="LA71" s="535" t="str" cm="1">
        <f t="array" aca="1" ref="LA71" ca="1">INDEX(LA$13:LA70,$B71+1,1)</f>
        <v>-</v>
      </c>
      <c r="LB71" s="535" t="str" cm="1">
        <f t="array" aca="1" ref="LB71" ca="1">INDEX(LB$13:LB70,$B71+1,1)</f>
        <v>-</v>
      </c>
      <c r="LC71" s="535" t="str" cm="1">
        <f t="array" aca="1" ref="LC71" ca="1">INDEX(LC$13:LC70,$B71+1,1)</f>
        <v>-</v>
      </c>
      <c r="LD71" s="535" t="str" cm="1">
        <f t="array" aca="1" ref="LD71" ca="1">INDEX(LD$13:LD70,$B71+1,1)</f>
        <v>-</v>
      </c>
      <c r="LE71" s="535" t="str" cm="1">
        <f t="array" aca="1" ref="LE71" ca="1">INDEX(LE$13:LE70,$B71+1,1)</f>
        <v>-</v>
      </c>
      <c r="LF71" s="535" t="str" cm="1">
        <f t="array" aca="1" ref="LF71" ca="1">INDEX(LF$13:LF70,$B71+1,1)</f>
        <v>-</v>
      </c>
      <c r="LG71" s="535" t="str" cm="1">
        <f t="array" aca="1" ref="LG71" ca="1">INDEX(LG$13:LG70,$B71+1,1)</f>
        <v>-</v>
      </c>
      <c r="LH71" s="535" t="str" cm="1">
        <f t="array" aca="1" ref="LH71" ca="1">INDEX(LH$13:LH70,$B71+1,1)</f>
        <v>-</v>
      </c>
      <c r="LI71" s="535" t="str" cm="1">
        <f t="array" aca="1" ref="LI71" ca="1">INDEX(LI$13:LI70,$B71+1,1)</f>
        <v>-</v>
      </c>
      <c r="LJ71" s="535" t="str" cm="1">
        <f t="array" aca="1" ref="LJ71" ca="1">INDEX(LJ$13:LJ70,$B71+1,1)</f>
        <v>-</v>
      </c>
      <c r="LK71" s="535" t="str" cm="1">
        <f t="array" aca="1" ref="LK71" ca="1">INDEX(LK$13:LK70,$B71+1,1)</f>
        <v>-</v>
      </c>
      <c r="LL71" s="535" t="str" cm="1">
        <f t="array" aca="1" ref="LL71" ca="1">INDEX(LL$13:LL70,$B71+1,1)</f>
        <v>-</v>
      </c>
      <c r="LM71" s="535" t="str" cm="1">
        <f t="array" aca="1" ref="LM71" ca="1">INDEX(LM$13:LM70,$B71+1,1)</f>
        <v>-</v>
      </c>
      <c r="LN71" s="535" t="str" cm="1">
        <f t="array" aca="1" ref="LN71" ca="1">INDEX(LN$13:LN70,$B71+1,1)</f>
        <v>-</v>
      </c>
      <c r="LO71" s="535" t="str" cm="1">
        <f t="array" aca="1" ref="LO71" ca="1">INDEX(LO$13:LO70,$B71+1,1)</f>
        <v>-</v>
      </c>
      <c r="LP71" s="535" cm="1">
        <f t="array" aca="1" ref="LP71" ca="1">INDEX(LP$13:LP70,$B71+1,1)</f>
        <v>0</v>
      </c>
      <c r="LQ71" s="535" cm="1">
        <f t="array" aca="1" ref="LQ71" ca="1">INDEX(LQ$13:LQ70,$B71+1,1)</f>
        <v>0</v>
      </c>
      <c r="LR71" s="545" cm="1">
        <f t="array" aca="1" ref="LR71" ca="1">IF(AND($N71=LR$10,$AU71&lt;&gt;0),INDEX(i.LTWFeedLevels,$AU71,12),0)</f>
        <v>0</v>
      </c>
      <c r="LS71" s="625" cm="1">
        <f t="array" aca="1" ref="LS71" ca="1">IF(AND($N71=LS$10,$AV71&lt;&gt;0),INDEX(i.LTWFeedLevels,$AV71,12),0)</f>
        <v>0</v>
      </c>
      <c r="LT71" s="457">
        <f t="shared" ref="LT71:LV71" ca="1" si="384">LS71</f>
        <v>0</v>
      </c>
      <c r="LU71" s="457">
        <f t="shared" ca="1" si="384"/>
        <v>0</v>
      </c>
      <c r="LV71" s="457">
        <f t="shared" ca="1" si="384"/>
        <v>0</v>
      </c>
      <c r="LW71" s="545" cm="1">
        <f t="array" aca="1" ref="LW71" ca="1">IF(AND($N71=LW$10,$AU71&lt;&gt;0),INDEX(i.LTWFeedLevels,$AU71,12),0)</f>
        <v>0</v>
      </c>
      <c r="LX71" s="625" cm="1">
        <f t="array" aca="1" ref="LX71" ca="1">IF(AND($N71=LX$10,$AV71&lt;&gt;0),INDEX(i.LTWFeedLevels,$AV71,12),0)</f>
        <v>0</v>
      </c>
      <c r="LY71" s="457">
        <f t="shared" ref="LY71:MA71" ca="1" si="385">LX71</f>
        <v>0</v>
      </c>
      <c r="LZ71" s="457">
        <f t="shared" ca="1" si="385"/>
        <v>0</v>
      </c>
      <c r="MA71" s="457">
        <f t="shared" ca="1" si="385"/>
        <v>0</v>
      </c>
      <c r="MB71" s="545" cm="1">
        <f t="array" aca="1" ref="MB71" ca="1">IF(AND($N71=MB$10,$AU71&lt;&gt;0),INDEX(i.LTWFeedLevels,$AU71,12),0)</f>
        <v>0</v>
      </c>
      <c r="MC71" s="625" cm="1">
        <f t="array" aca="1" ref="MC71" ca="1">IF(AND($N71=MC$10,$AV71&lt;&gt;0),INDEX(i.LTWFeedLevels,$AV71,12),0)</f>
        <v>0</v>
      </c>
      <c r="MD71" s="457">
        <f t="shared" ref="MD71:MF71" ca="1" si="386">MC71</f>
        <v>0</v>
      </c>
      <c r="ME71" s="457">
        <f t="shared" ca="1" si="386"/>
        <v>0</v>
      </c>
      <c r="MF71" s="457">
        <f t="shared" ca="1" si="386"/>
        <v>0</v>
      </c>
      <c r="MG71" s="189">
        <f t="shared" ca="1" si="300"/>
        <v>0</v>
      </c>
      <c r="MH71" s="189">
        <f t="shared" ca="1" si="300"/>
        <v>0</v>
      </c>
      <c r="MI71" s="189">
        <f t="shared" ca="1" si="300"/>
        <v>2</v>
      </c>
      <c r="MJ71" s="189">
        <f t="shared" ca="1" si="300"/>
        <v>-4</v>
      </c>
      <c r="MK71" s="189">
        <f t="shared" ca="1" si="300"/>
        <v>0</v>
      </c>
      <c r="ML71" s="189">
        <f t="shared" ca="1" si="300"/>
        <v>0</v>
      </c>
      <c r="MM71" s="189">
        <f t="shared" ca="1" si="300"/>
        <v>0</v>
      </c>
      <c r="MN71" s="189">
        <f t="shared" ca="1" si="300"/>
        <v>0</v>
      </c>
      <c r="MO71" s="189">
        <f t="shared" ca="1" si="300"/>
        <v>0</v>
      </c>
      <c r="MP71" s="189">
        <f t="shared" ca="1" si="300"/>
        <v>0</v>
      </c>
      <c r="MQ71" s="189">
        <f t="shared" ca="1" si="301"/>
        <v>0</v>
      </c>
      <c r="MR71" s="189">
        <f t="shared" ca="1" si="301"/>
        <v>0</v>
      </c>
      <c r="MS71" s="189">
        <f t="shared" ca="1" si="301"/>
        <v>0</v>
      </c>
      <c r="MT71" s="189">
        <f t="shared" ca="1" si="301"/>
        <v>0</v>
      </c>
      <c r="MU71" s="189">
        <f t="shared" ca="1" si="301"/>
        <v>0</v>
      </c>
      <c r="MV71" s="189">
        <f t="shared" ca="1" si="301"/>
        <v>0</v>
      </c>
      <c r="MW71" s="189">
        <f t="shared" ca="1" si="301"/>
        <v>0</v>
      </c>
      <c r="MX71" s="189">
        <f t="shared" ca="1" si="301"/>
        <v>0</v>
      </c>
      <c r="MY71" s="189">
        <f t="shared" ca="1" si="301"/>
        <v>0</v>
      </c>
      <c r="MZ71" s="189">
        <f t="shared" ca="1" si="301"/>
        <v>0</v>
      </c>
      <c r="NA71" s="189">
        <f t="shared" ca="1" si="302"/>
        <v>0</v>
      </c>
      <c r="NB71" s="189">
        <f t="shared" ca="1" si="302"/>
        <v>0</v>
      </c>
      <c r="NC71" s="189">
        <f t="shared" ca="1" si="302"/>
        <v>0</v>
      </c>
      <c r="ND71" s="189">
        <f t="shared" ca="1" si="302"/>
        <v>0</v>
      </c>
      <c r="NE71" s="189">
        <f t="shared" ca="1" si="302"/>
        <v>0</v>
      </c>
      <c r="NF71" s="189">
        <f t="shared" ca="1" si="302"/>
        <v>0</v>
      </c>
      <c r="NG71" s="189">
        <f t="shared" ca="1" si="302"/>
        <v>0</v>
      </c>
      <c r="NH71" s="189">
        <f t="shared" ca="1" si="302"/>
        <v>0</v>
      </c>
      <c r="NI71" s="189">
        <f t="shared" ca="1" si="302"/>
        <v>0</v>
      </c>
      <c r="NJ71" s="189">
        <f t="shared" ca="1" si="302"/>
        <v>0</v>
      </c>
      <c r="NK71" s="189">
        <f t="shared" ca="1" si="303"/>
        <v>0</v>
      </c>
      <c r="NL71" s="189">
        <f t="shared" ca="1" si="303"/>
        <v>0</v>
      </c>
      <c r="NM71" s="189">
        <f t="shared" ca="1" si="303"/>
        <v>0</v>
      </c>
      <c r="NN71" s="189">
        <f t="shared" ca="1" si="303"/>
        <v>0</v>
      </c>
      <c r="NO71" s="189">
        <f t="shared" ca="1" si="303"/>
        <v>0</v>
      </c>
      <c r="NP71" s="189">
        <f t="shared" ca="1" si="303"/>
        <v>0</v>
      </c>
      <c r="NQ71" s="189">
        <f t="shared" ca="1" si="303"/>
        <v>0</v>
      </c>
      <c r="NR71" s="189">
        <f t="shared" ca="1" si="303"/>
        <v>0</v>
      </c>
      <c r="NS71" s="189">
        <f t="shared" ca="1" si="303"/>
        <v>0</v>
      </c>
      <c r="NT71" s="189">
        <f t="shared" ca="1" si="303"/>
        <v>0</v>
      </c>
      <c r="NU71" s="189">
        <f t="shared" ca="1" si="304"/>
        <v>0</v>
      </c>
      <c r="NV71" s="189">
        <f t="shared" ca="1" si="304"/>
        <v>0</v>
      </c>
      <c r="NW71" s="189">
        <f t="shared" ca="1" si="304"/>
        <v>0</v>
      </c>
      <c r="NX71" s="189">
        <f t="shared" ca="1" si="304"/>
        <v>0</v>
      </c>
      <c r="NY71" s="189">
        <f t="shared" ca="1" si="304"/>
        <v>0</v>
      </c>
      <c r="NZ71" s="189">
        <f t="shared" ca="1" si="304"/>
        <v>0</v>
      </c>
      <c r="OA71" s="189">
        <f t="shared" ca="1" si="304"/>
        <v>0</v>
      </c>
      <c r="OB71" s="189">
        <f t="shared" ca="1" si="304"/>
        <v>0</v>
      </c>
      <c r="OC71" s="189">
        <f t="shared" ca="1" si="304"/>
        <v>0</v>
      </c>
      <c r="OD71" s="189">
        <f t="shared" ca="1" si="304"/>
        <v>0</v>
      </c>
      <c r="OE71" s="189">
        <f t="shared" ca="1" si="305"/>
        <v>0</v>
      </c>
      <c r="OF71" s="189">
        <f t="shared" ca="1" si="305"/>
        <v>0</v>
      </c>
      <c r="OG71" s="189">
        <f t="shared" ca="1" si="305"/>
        <v>0</v>
      </c>
      <c r="OH71" s="189">
        <f t="shared" ca="1" si="305"/>
        <v>0</v>
      </c>
      <c r="OI71" s="189">
        <f t="shared" ca="1" si="305"/>
        <v>0</v>
      </c>
      <c r="OJ71" s="189">
        <f t="shared" ca="1" si="305"/>
        <v>0</v>
      </c>
      <c r="OK71" s="189">
        <f t="shared" ca="1" si="305"/>
        <v>0</v>
      </c>
      <c r="OL71" s="189">
        <f t="shared" ca="1" si="305"/>
        <v>0</v>
      </c>
      <c r="OM71" s="189">
        <f t="shared" ca="1" si="305"/>
        <v>0</v>
      </c>
      <c r="ON71" s="189">
        <f t="shared" ca="1" si="305"/>
        <v>0</v>
      </c>
      <c r="OO71" s="189">
        <f t="shared" ca="1" si="306"/>
        <v>0</v>
      </c>
      <c r="OP71" s="189">
        <f t="shared" ca="1" si="306"/>
        <v>0</v>
      </c>
      <c r="OQ71" s="189">
        <f t="shared" ca="1" si="306"/>
        <v>0</v>
      </c>
      <c r="OR71" s="189">
        <f t="shared" ca="1" si="306"/>
        <v>0</v>
      </c>
      <c r="OS71" s="189">
        <f t="shared" ca="1" si="306"/>
        <v>0</v>
      </c>
      <c r="OT71" s="189">
        <f t="shared" ca="1" si="306"/>
        <v>0</v>
      </c>
      <c r="OU71" s="189">
        <f t="shared" ca="1" si="306"/>
        <v>0</v>
      </c>
      <c r="OV71" s="189">
        <f t="shared" ca="1" si="306"/>
        <v>0</v>
      </c>
      <c r="OW71" s="189">
        <f t="shared" ca="1" si="306"/>
        <v>0</v>
      </c>
      <c r="OX71" s="189">
        <f t="shared" ca="1" si="306"/>
        <v>0</v>
      </c>
      <c r="OY71" s="189">
        <f t="shared" ca="1" si="306"/>
        <v>0</v>
      </c>
      <c r="OZ71" s="189">
        <f t="shared" ca="1" si="306"/>
        <v>0</v>
      </c>
      <c r="PA71" s="556">
        <f t="shared" ca="1" si="307"/>
        <v>0</v>
      </c>
      <c r="PB71" s="556">
        <f t="shared" ca="1" si="307"/>
        <v>0</v>
      </c>
      <c r="PC71" s="556">
        <f t="shared" ca="1" si="307"/>
        <v>0</v>
      </c>
      <c r="PD71" s="556">
        <f t="shared" ca="1" si="307"/>
        <v>0</v>
      </c>
      <c r="PE71" s="556">
        <f t="shared" ca="1" si="307"/>
        <v>0</v>
      </c>
      <c r="PF71" s="556">
        <f t="shared" ca="1" si="307"/>
        <v>0</v>
      </c>
      <c r="PG71" s="556">
        <f t="shared" ca="1" si="307"/>
        <v>0</v>
      </c>
      <c r="PH71" s="556">
        <f t="shared" ca="1" si="307"/>
        <v>0</v>
      </c>
      <c r="PI71" s="556">
        <f t="shared" ca="1" si="307"/>
        <v>0</v>
      </c>
      <c r="PJ71" s="556">
        <f t="shared" ca="1" si="307"/>
        <v>0</v>
      </c>
      <c r="PK71" s="556">
        <f t="shared" ca="1" si="308"/>
        <v>0</v>
      </c>
      <c r="PL71" s="556">
        <f t="shared" ca="1" si="308"/>
        <v>0</v>
      </c>
      <c r="PM71" s="556">
        <f t="shared" ca="1" si="308"/>
        <v>0</v>
      </c>
      <c r="PN71" s="556">
        <f t="shared" ca="1" si="308"/>
        <v>0</v>
      </c>
      <c r="PO71" s="556">
        <f t="shared" ca="1" si="308"/>
        <v>0</v>
      </c>
      <c r="PP71" s="556">
        <f t="shared" ca="1" si="308"/>
        <v>0</v>
      </c>
      <c r="PQ71" s="556">
        <f t="shared" ca="1" si="308"/>
        <v>0</v>
      </c>
      <c r="PR71" s="556">
        <f t="shared" ca="1" si="308"/>
        <v>0</v>
      </c>
      <c r="PS71" s="556">
        <f t="shared" ca="1" si="308"/>
        <v>0</v>
      </c>
      <c r="PT71" s="556">
        <f t="shared" ca="1" si="308"/>
        <v>0</v>
      </c>
      <c r="PU71" s="556">
        <f t="shared" ca="1" si="309"/>
        <v>0</v>
      </c>
      <c r="PV71" s="556">
        <f t="shared" ca="1" si="309"/>
        <v>0</v>
      </c>
      <c r="PW71" s="556">
        <f t="shared" ca="1" si="309"/>
        <v>0</v>
      </c>
      <c r="PX71" s="556">
        <f t="shared" ca="1" si="309"/>
        <v>0</v>
      </c>
      <c r="PY71" s="556">
        <f t="shared" ca="1" si="309"/>
        <v>0</v>
      </c>
      <c r="PZ71" s="556">
        <f t="shared" ca="1" si="309"/>
        <v>0</v>
      </c>
      <c r="QA71" s="556">
        <f t="shared" ca="1" si="309"/>
        <v>0</v>
      </c>
      <c r="QB71" s="556">
        <f t="shared" ca="1" si="309"/>
        <v>0</v>
      </c>
      <c r="QC71" s="556">
        <f t="shared" ca="1" si="309"/>
        <v>0</v>
      </c>
      <c r="QD71" s="556">
        <f t="shared" ca="1" si="309"/>
        <v>0</v>
      </c>
      <c r="QE71" s="556">
        <f t="shared" ca="1" si="310"/>
        <v>0</v>
      </c>
      <c r="QF71" s="556">
        <f t="shared" ca="1" si="310"/>
        <v>0</v>
      </c>
      <c r="QG71" s="556">
        <f t="shared" ca="1" si="310"/>
        <v>0</v>
      </c>
      <c r="QH71" s="556">
        <f t="shared" ca="1" si="310"/>
        <v>0</v>
      </c>
      <c r="QI71" s="556">
        <f t="shared" ca="1" si="310"/>
        <v>0</v>
      </c>
      <c r="QJ71" s="556">
        <f t="shared" ca="1" si="310"/>
        <v>0</v>
      </c>
      <c r="QK71" s="556">
        <f t="shared" ca="1" si="310"/>
        <v>0</v>
      </c>
      <c r="QL71" s="556">
        <f t="shared" ca="1" si="310"/>
        <v>0</v>
      </c>
      <c r="QM71" s="556">
        <f t="shared" ca="1" si="310"/>
        <v>0</v>
      </c>
      <c r="QN71" s="556">
        <f t="shared" ca="1" si="310"/>
        <v>0</v>
      </c>
      <c r="QO71" s="556">
        <f t="shared" ca="1" si="311"/>
        <v>0</v>
      </c>
      <c r="QP71" s="556">
        <f t="shared" ca="1" si="311"/>
        <v>0</v>
      </c>
      <c r="QQ71" s="556">
        <f t="shared" ca="1" si="311"/>
        <v>0</v>
      </c>
      <c r="QR71" s="556">
        <f t="shared" ca="1" si="311"/>
        <v>0</v>
      </c>
      <c r="QS71" s="556">
        <f t="shared" ca="1" si="311"/>
        <v>0</v>
      </c>
      <c r="QT71" s="556">
        <f t="shared" ca="1" si="311"/>
        <v>0</v>
      </c>
      <c r="QU71" s="556">
        <f t="shared" ca="1" si="311"/>
        <v>0</v>
      </c>
      <c r="QV71" s="556">
        <f t="shared" ca="1" si="311"/>
        <v>0</v>
      </c>
      <c r="QW71" s="556">
        <f t="shared" ca="1" si="311"/>
        <v>0</v>
      </c>
      <c r="QX71" s="556">
        <f t="shared" ca="1" si="311"/>
        <v>0</v>
      </c>
      <c r="QY71" s="556">
        <f t="shared" ca="1" si="312"/>
        <v>0</v>
      </c>
      <c r="QZ71" s="556">
        <f t="shared" ca="1" si="312"/>
        <v>0</v>
      </c>
      <c r="RA71" s="556">
        <f t="shared" ca="1" si="312"/>
        <v>0</v>
      </c>
      <c r="RB71" s="556">
        <f t="shared" ca="1" si="312"/>
        <v>0</v>
      </c>
      <c r="RC71" s="556">
        <f t="shared" ca="1" si="312"/>
        <v>0</v>
      </c>
      <c r="RD71" s="556">
        <f t="shared" ca="1" si="312"/>
        <v>0</v>
      </c>
      <c r="RE71" s="556">
        <f t="shared" ca="1" si="312"/>
        <v>0</v>
      </c>
      <c r="RF71" s="556">
        <f t="shared" ca="1" si="312"/>
        <v>0</v>
      </c>
      <c r="RG71" s="556">
        <f t="shared" ca="1" si="312"/>
        <v>0</v>
      </c>
      <c r="RH71" s="556">
        <f t="shared" ca="1" si="312"/>
        <v>0</v>
      </c>
      <c r="RI71" s="556">
        <f t="shared" ca="1" si="313"/>
        <v>0</v>
      </c>
      <c r="RJ71" s="556">
        <f t="shared" ca="1" si="313"/>
        <v>0</v>
      </c>
      <c r="RK71" s="556">
        <f t="shared" ca="1" si="313"/>
        <v>0</v>
      </c>
      <c r="RL71" s="556">
        <f t="shared" ca="1" si="313"/>
        <v>0</v>
      </c>
      <c r="RM71" s="556">
        <f t="shared" ca="1" si="313"/>
        <v>0</v>
      </c>
      <c r="RN71" s="556">
        <f t="shared" ca="1" si="313"/>
        <v>0</v>
      </c>
      <c r="RO71" s="556">
        <f t="shared" ca="1" si="313"/>
        <v>0</v>
      </c>
      <c r="RP71" s="556">
        <f t="shared" ca="1" si="313"/>
        <v>0</v>
      </c>
      <c r="RQ71" s="556">
        <f t="shared" ca="1" si="313"/>
        <v>0</v>
      </c>
      <c r="RR71" s="556">
        <f t="shared" ca="1" si="313"/>
        <v>0</v>
      </c>
      <c r="RS71" s="556">
        <f t="shared" ca="1" si="314"/>
        <v>0</v>
      </c>
      <c r="RT71" s="556">
        <f t="shared" ca="1" si="314"/>
        <v>0</v>
      </c>
      <c r="RU71" s="556">
        <f t="shared" ca="1" si="314"/>
        <v>0</v>
      </c>
      <c r="RV71" s="556">
        <f t="shared" ca="1" si="314"/>
        <v>0</v>
      </c>
      <c r="RW71" s="556">
        <f t="shared" ca="1" si="314"/>
        <v>0</v>
      </c>
      <c r="RX71" s="556">
        <f t="shared" ca="1" si="314"/>
        <v>0</v>
      </c>
      <c r="RY71" s="556">
        <f t="shared" ca="1" si="314"/>
        <v>0</v>
      </c>
      <c r="RZ71" s="556">
        <f t="shared" ca="1" si="314"/>
        <v>0</v>
      </c>
      <c r="SA71" s="556">
        <f t="shared" ca="1" si="314"/>
        <v>0</v>
      </c>
      <c r="SB71" s="556">
        <f t="shared" ca="1" si="314"/>
        <v>0</v>
      </c>
      <c r="SC71" s="556">
        <f t="shared" ca="1" si="315"/>
        <v>0</v>
      </c>
      <c r="SD71" s="556">
        <f t="shared" ca="1" si="315"/>
        <v>0</v>
      </c>
      <c r="SE71" s="556">
        <f t="shared" ca="1" si="315"/>
        <v>0</v>
      </c>
      <c r="SF71" s="556">
        <f t="shared" ca="1" si="315"/>
        <v>0</v>
      </c>
      <c r="SG71" s="556">
        <f t="shared" ca="1" si="315"/>
        <v>0</v>
      </c>
      <c r="SH71" s="556">
        <f t="shared" ca="1" si="315"/>
        <v>0</v>
      </c>
      <c r="SI71" s="556">
        <f t="shared" ca="1" si="315"/>
        <v>0</v>
      </c>
      <c r="SJ71" s="556">
        <f t="shared" ca="1" si="315"/>
        <v>0</v>
      </c>
      <c r="SK71" s="556">
        <f t="shared" ca="1" si="315"/>
        <v>0</v>
      </c>
      <c r="SL71" s="556">
        <f t="shared" ca="1" si="315"/>
        <v>0</v>
      </c>
      <c r="SM71" s="556">
        <f t="shared" ca="1" si="316"/>
        <v>0</v>
      </c>
      <c r="SN71" s="556">
        <f t="shared" ca="1" si="316"/>
        <v>0</v>
      </c>
      <c r="SO71" s="556">
        <f t="shared" ca="1" si="316"/>
        <v>0</v>
      </c>
      <c r="SP71" s="556">
        <f t="shared" ca="1" si="316"/>
        <v>0</v>
      </c>
      <c r="SQ71" s="556">
        <f t="shared" ca="1" si="316"/>
        <v>0</v>
      </c>
      <c r="SR71" s="556">
        <f t="shared" ca="1" si="316"/>
        <v>0</v>
      </c>
      <c r="SS71" s="556">
        <f t="shared" ca="1" si="316"/>
        <v>0</v>
      </c>
      <c r="ST71" s="556">
        <f t="shared" ca="1" si="316"/>
        <v>0</v>
      </c>
      <c r="SU71" s="556">
        <f t="shared" ca="1" si="316"/>
        <v>0</v>
      </c>
      <c r="SV71" s="556">
        <f t="shared" ca="1" si="316"/>
        <v>0</v>
      </c>
      <c r="SW71" s="556">
        <f t="shared" ca="1" si="317"/>
        <v>0</v>
      </c>
      <c r="SX71" s="556">
        <f t="shared" ca="1" si="317"/>
        <v>0</v>
      </c>
      <c r="SY71" s="556">
        <f t="shared" ca="1" si="317"/>
        <v>0</v>
      </c>
      <c r="SZ71" s="556">
        <f t="shared" ca="1" si="317"/>
        <v>0</v>
      </c>
      <c r="TA71" s="556">
        <f t="shared" ca="1" si="317"/>
        <v>0</v>
      </c>
      <c r="TB71" s="556">
        <f t="shared" ca="1" si="317"/>
        <v>0</v>
      </c>
      <c r="TC71" s="556">
        <f t="shared" ca="1" si="317"/>
        <v>0</v>
      </c>
      <c r="TD71" s="556">
        <f t="shared" ca="1" si="317"/>
        <v>0</v>
      </c>
      <c r="TE71" s="556">
        <f t="shared" ca="1" si="317"/>
        <v>0</v>
      </c>
      <c r="TF71" s="556">
        <f t="shared" ca="1" si="317"/>
        <v>0</v>
      </c>
      <c r="TG71" s="556">
        <f t="shared" ca="1" si="318"/>
        <v>0</v>
      </c>
      <c r="TH71" s="556">
        <f t="shared" ca="1" si="318"/>
        <v>0</v>
      </c>
      <c r="TI71" s="556">
        <f t="shared" ca="1" si="318"/>
        <v>0</v>
      </c>
      <c r="TJ71" s="556">
        <f t="shared" ca="1" si="318"/>
        <v>0</v>
      </c>
      <c r="TK71" s="556">
        <f t="shared" ca="1" si="318"/>
        <v>0</v>
      </c>
      <c r="TL71" s="556">
        <f t="shared" ca="1" si="318"/>
        <v>0</v>
      </c>
      <c r="TM71" s="556">
        <f t="shared" ca="1" si="318"/>
        <v>0</v>
      </c>
      <c r="TN71" s="556">
        <f t="shared" ca="1" si="318"/>
        <v>0</v>
      </c>
      <c r="TO71" s="556">
        <f t="shared" ca="1" si="318"/>
        <v>0</v>
      </c>
      <c r="TP71" s="556">
        <f t="shared" ca="1" si="318"/>
        <v>0</v>
      </c>
      <c r="TQ71" s="556">
        <f t="shared" ca="1" si="319"/>
        <v>0</v>
      </c>
      <c r="TR71" s="556">
        <f t="shared" ca="1" si="319"/>
        <v>0</v>
      </c>
      <c r="TS71" s="556">
        <f t="shared" ca="1" si="319"/>
        <v>0</v>
      </c>
      <c r="TT71" s="556">
        <f t="shared" ca="1" si="319"/>
        <v>0</v>
      </c>
      <c r="TU71" s="556">
        <f t="shared" ca="1" si="319"/>
        <v>0</v>
      </c>
      <c r="TV71" s="556">
        <f t="shared" ca="1" si="319"/>
        <v>0</v>
      </c>
      <c r="TW71" s="556">
        <f t="shared" ca="1" si="319"/>
        <v>0</v>
      </c>
      <c r="TX71" s="556">
        <f t="shared" ca="1" si="319"/>
        <v>0</v>
      </c>
      <c r="TY71" s="556">
        <f t="shared" ca="1" si="319"/>
        <v>0</v>
      </c>
      <c r="TZ71" s="556">
        <f t="shared" ca="1" si="319"/>
        <v>0</v>
      </c>
      <c r="UA71" s="556">
        <f t="shared" ca="1" si="320"/>
        <v>0</v>
      </c>
      <c r="UB71" s="556">
        <f t="shared" ca="1" si="320"/>
        <v>0</v>
      </c>
      <c r="UC71" s="556">
        <f t="shared" ca="1" si="320"/>
        <v>0</v>
      </c>
      <c r="UD71" s="556">
        <f t="shared" ca="1" si="320"/>
        <v>0</v>
      </c>
      <c r="UE71" s="556">
        <f t="shared" ca="1" si="320"/>
        <v>0</v>
      </c>
      <c r="UF71" s="556">
        <f t="shared" ca="1" si="320"/>
        <v>0</v>
      </c>
      <c r="UG71" s="556">
        <f t="shared" ca="1" si="320"/>
        <v>0</v>
      </c>
      <c r="UH71" s="556">
        <f t="shared" ca="1" si="320"/>
        <v>0</v>
      </c>
      <c r="UI71" s="556">
        <f t="shared" ca="1" si="320"/>
        <v>0</v>
      </c>
      <c r="UJ71" s="556">
        <f t="shared" ca="1" si="320"/>
        <v>0</v>
      </c>
      <c r="UK71" s="556">
        <f t="shared" ca="1" si="321"/>
        <v>0</v>
      </c>
      <c r="UL71" s="556">
        <f t="shared" ca="1" si="321"/>
        <v>0</v>
      </c>
      <c r="UM71" s="556">
        <f t="shared" ca="1" si="321"/>
        <v>0</v>
      </c>
      <c r="UN71" s="556">
        <f t="shared" ca="1" si="321"/>
        <v>0</v>
      </c>
      <c r="UO71" s="556">
        <f t="shared" ca="1" si="321"/>
        <v>0</v>
      </c>
      <c r="UP71" s="556">
        <f t="shared" ca="1" si="321"/>
        <v>0</v>
      </c>
      <c r="UQ71" s="556">
        <f t="shared" ca="1" si="321"/>
        <v>0</v>
      </c>
      <c r="UR71" s="556">
        <f t="shared" ca="1" si="321"/>
        <v>0</v>
      </c>
      <c r="US71" s="556">
        <f t="shared" ca="1" si="321"/>
        <v>0</v>
      </c>
      <c r="UT71" s="556">
        <f t="shared" ca="1" si="321"/>
        <v>0</v>
      </c>
      <c r="UU71" s="556">
        <f t="shared" ca="1" si="322"/>
        <v>0</v>
      </c>
      <c r="UV71" s="556">
        <f t="shared" ca="1" si="322"/>
        <v>0</v>
      </c>
      <c r="UW71" s="556">
        <f t="shared" ca="1" si="322"/>
        <v>0</v>
      </c>
      <c r="UX71" s="556">
        <f t="shared" ca="1" si="322"/>
        <v>0</v>
      </c>
      <c r="UY71" s="556">
        <f t="shared" ca="1" si="322"/>
        <v>0</v>
      </c>
      <c r="UZ71" s="556">
        <f t="shared" ca="1" si="322"/>
        <v>0</v>
      </c>
      <c r="VA71" s="556">
        <f t="shared" ca="1" si="322"/>
        <v>0</v>
      </c>
      <c r="VB71" s="556">
        <f t="shared" ca="1" si="322"/>
        <v>0</v>
      </c>
      <c r="VC71" s="556">
        <f t="shared" ca="1" si="322"/>
        <v>0</v>
      </c>
      <c r="VD71" s="556">
        <f t="shared" ca="1" si="322"/>
        <v>0</v>
      </c>
      <c r="VE71" s="556">
        <f t="shared" ca="1" si="323"/>
        <v>0</v>
      </c>
      <c r="VF71" s="556">
        <f t="shared" ca="1" si="323"/>
        <v>0</v>
      </c>
      <c r="VG71" s="556">
        <f t="shared" ca="1" si="323"/>
        <v>0</v>
      </c>
      <c r="VH71" s="556">
        <f t="shared" ca="1" si="323"/>
        <v>0</v>
      </c>
      <c r="VI71" s="556">
        <f t="shared" ca="1" si="323"/>
        <v>0</v>
      </c>
      <c r="VJ71" s="556">
        <f t="shared" ca="1" si="323"/>
        <v>0</v>
      </c>
      <c r="VK71" s="556">
        <f t="shared" ca="1" si="323"/>
        <v>0</v>
      </c>
      <c r="VL71" s="556">
        <f t="shared" ca="1" si="323"/>
        <v>0</v>
      </c>
      <c r="VM71" s="556">
        <f t="shared" ca="1" si="323"/>
        <v>0</v>
      </c>
      <c r="VN71" s="556">
        <f t="shared" ca="1" si="323"/>
        <v>0</v>
      </c>
      <c r="VO71" s="556">
        <f t="shared" ca="1" si="324"/>
        <v>0</v>
      </c>
      <c r="VP71" s="556">
        <f t="shared" ca="1" si="324"/>
        <v>0</v>
      </c>
      <c r="VQ71" s="556">
        <f t="shared" ca="1" si="324"/>
        <v>0</v>
      </c>
      <c r="VR71" s="556">
        <f t="shared" ca="1" si="324"/>
        <v>0</v>
      </c>
      <c r="VS71" s="556">
        <f t="shared" ca="1" si="324"/>
        <v>0</v>
      </c>
      <c r="VT71" s="556">
        <f t="shared" ca="1" si="324"/>
        <v>0</v>
      </c>
      <c r="VU71" s="556">
        <f t="shared" ca="1" si="324"/>
        <v>0</v>
      </c>
      <c r="VV71" s="556">
        <f t="shared" ca="1" si="324"/>
        <v>0</v>
      </c>
      <c r="VW71" s="556">
        <f t="shared" ca="1" si="324"/>
        <v>0</v>
      </c>
      <c r="VX71" s="556">
        <f t="shared" ca="1" si="324"/>
        <v>0</v>
      </c>
      <c r="VY71" s="556">
        <f t="shared" ca="1" si="325"/>
        <v>0</v>
      </c>
      <c r="VZ71" s="556">
        <f t="shared" ca="1" si="325"/>
        <v>0</v>
      </c>
      <c r="WA71" s="556">
        <f t="shared" ca="1" si="325"/>
        <v>0</v>
      </c>
      <c r="WB71" s="556">
        <f t="shared" ca="1" si="325"/>
        <v>0</v>
      </c>
      <c r="WC71" s="556">
        <f t="shared" ca="1" si="325"/>
        <v>0</v>
      </c>
      <c r="WD71" s="556">
        <f t="shared" ca="1" si="325"/>
        <v>0</v>
      </c>
      <c r="WE71" s="556">
        <f t="shared" ca="1" si="325"/>
        <v>0</v>
      </c>
      <c r="WF71" s="556">
        <f t="shared" ca="1" si="325"/>
        <v>0</v>
      </c>
      <c r="WG71" s="556">
        <f t="shared" ca="1" si="325"/>
        <v>0</v>
      </c>
      <c r="WH71" s="556">
        <f t="shared" ca="1" si="325"/>
        <v>0</v>
      </c>
      <c r="WI71" s="556">
        <f t="shared" ca="1" si="326"/>
        <v>0</v>
      </c>
      <c r="WJ71" s="556">
        <f t="shared" ca="1" si="326"/>
        <v>0</v>
      </c>
      <c r="WK71" s="556">
        <f t="shared" ca="1" si="326"/>
        <v>0</v>
      </c>
      <c r="WL71" s="556">
        <f t="shared" ca="1" si="326"/>
        <v>0</v>
      </c>
      <c r="WM71" s="556">
        <f t="shared" ca="1" si="326"/>
        <v>0</v>
      </c>
      <c r="WN71" s="556">
        <f t="shared" ca="1" si="326"/>
        <v>0</v>
      </c>
      <c r="WO71" s="556">
        <f t="shared" ca="1" si="326"/>
        <v>0</v>
      </c>
      <c r="WP71" s="556">
        <f t="shared" ca="1" si="326"/>
        <v>0</v>
      </c>
      <c r="WQ71" s="556">
        <f t="shared" ca="1" si="326"/>
        <v>0</v>
      </c>
      <c r="WR71" s="556">
        <f t="shared" ca="1" si="326"/>
        <v>0</v>
      </c>
      <c r="WS71" s="556">
        <f t="shared" ca="1" si="327"/>
        <v>0</v>
      </c>
      <c r="WT71" s="556">
        <f t="shared" ca="1" si="327"/>
        <v>0</v>
      </c>
      <c r="WU71" s="556">
        <f t="shared" ca="1" si="327"/>
        <v>0</v>
      </c>
      <c r="WV71" s="556">
        <f t="shared" ca="1" si="327"/>
        <v>0</v>
      </c>
      <c r="WW71" s="556">
        <f t="shared" ca="1" si="327"/>
        <v>0</v>
      </c>
      <c r="WX71" s="556">
        <f t="shared" ca="1" si="327"/>
        <v>0</v>
      </c>
      <c r="WY71" s="556">
        <f t="shared" ca="1" si="327"/>
        <v>0</v>
      </c>
      <c r="WZ71" s="556">
        <f t="shared" ca="1" si="327"/>
        <v>0</v>
      </c>
      <c r="XA71" s="556">
        <f t="shared" ca="1" si="327"/>
        <v>0</v>
      </c>
      <c r="XB71" s="556">
        <f t="shared" ca="1" si="327"/>
        <v>0</v>
      </c>
      <c r="XC71" s="556">
        <f t="shared" ca="1" si="328"/>
        <v>0</v>
      </c>
      <c r="XD71" s="556">
        <f t="shared" ca="1" si="328"/>
        <v>0</v>
      </c>
      <c r="XE71" s="556">
        <f t="shared" ca="1" si="328"/>
        <v>0</v>
      </c>
      <c r="XF71" s="556">
        <f t="shared" ca="1" si="328"/>
        <v>0</v>
      </c>
      <c r="XG71" s="556">
        <f t="shared" ca="1" si="328"/>
        <v>0</v>
      </c>
      <c r="XH71" s="556">
        <f t="shared" ca="1" si="328"/>
        <v>0</v>
      </c>
      <c r="XI71" s="556">
        <f t="shared" ca="1" si="328"/>
        <v>0</v>
      </c>
      <c r="XJ71" s="556">
        <f t="shared" ca="1" si="328"/>
        <v>0</v>
      </c>
      <c r="XK71" s="556">
        <f t="shared" ca="1" si="328"/>
        <v>0</v>
      </c>
      <c r="XL71" s="556">
        <f t="shared" ca="1" si="328"/>
        <v>0</v>
      </c>
      <c r="XM71" s="556">
        <f t="shared" ca="1" si="329"/>
        <v>0</v>
      </c>
      <c r="XN71" s="556">
        <f t="shared" ca="1" si="329"/>
        <v>0</v>
      </c>
      <c r="XO71" s="556">
        <f t="shared" ca="1" si="329"/>
        <v>0</v>
      </c>
      <c r="XP71" s="556">
        <f t="shared" ca="1" si="329"/>
        <v>0</v>
      </c>
      <c r="XQ71" s="556">
        <f t="shared" ca="1" si="329"/>
        <v>0</v>
      </c>
      <c r="XR71" s="556">
        <f t="shared" ca="1" si="329"/>
        <v>0</v>
      </c>
      <c r="XS71" s="556">
        <f t="shared" ca="1" si="329"/>
        <v>0</v>
      </c>
      <c r="XT71" s="556">
        <f t="shared" ca="1" si="329"/>
        <v>0</v>
      </c>
      <c r="XU71" s="556">
        <f t="shared" ca="1" si="329"/>
        <v>0</v>
      </c>
      <c r="XV71" s="556">
        <f t="shared" ca="1" si="329"/>
        <v>0</v>
      </c>
      <c r="XW71" s="556">
        <f t="shared" ca="1" si="329"/>
        <v>0</v>
      </c>
      <c r="XX71" s="189">
        <f t="shared" ca="1" si="330"/>
        <v>0</v>
      </c>
      <c r="XY71" s="189">
        <f t="shared" ca="1" si="330"/>
        <v>0</v>
      </c>
      <c r="XZ71" s="189">
        <f t="shared" ca="1" si="330"/>
        <v>0</v>
      </c>
      <c r="YA71" s="189">
        <f t="shared" ca="1" si="330"/>
        <v>0</v>
      </c>
      <c r="YB71" s="189">
        <f t="shared" ca="1" si="330"/>
        <v>0</v>
      </c>
      <c r="YC71" s="230">
        <f t="shared" ca="1" si="331"/>
        <v>0</v>
      </c>
      <c r="YD71" s="189">
        <f t="shared" ca="1" si="332"/>
        <v>0</v>
      </c>
      <c r="YE71" s="189">
        <f t="shared" ca="1" si="332"/>
        <v>0</v>
      </c>
      <c r="YF71" s="189">
        <f t="shared" ca="1" si="332"/>
        <v>0</v>
      </c>
      <c r="YG71" s="189">
        <f t="shared" ca="1" si="332"/>
        <v>0</v>
      </c>
      <c r="YH71" s="189">
        <f t="shared" ca="1" si="332"/>
        <v>0</v>
      </c>
      <c r="YI71" s="230">
        <f t="shared" ca="1" si="333"/>
        <v>0</v>
      </c>
      <c r="YJ71" s="231">
        <f t="shared" ca="1" si="334"/>
        <v>0</v>
      </c>
      <c r="YK71" s="231">
        <f t="shared" ca="1" si="334"/>
        <v>0</v>
      </c>
      <c r="YL71" s="231">
        <f t="shared" ca="1" si="334"/>
        <v>0</v>
      </c>
      <c r="YM71" s="231">
        <f t="shared" ca="1" si="334"/>
        <v>0</v>
      </c>
      <c r="YN71" s="544">
        <f t="shared" ca="1" si="335"/>
        <v>0</v>
      </c>
      <c r="YO71" s="231">
        <f t="shared" ca="1" si="336"/>
        <v>0</v>
      </c>
      <c r="YP71" s="231">
        <f t="shared" ca="1" si="336"/>
        <v>0</v>
      </c>
      <c r="YQ71" s="231">
        <f t="shared" ca="1" si="336"/>
        <v>0</v>
      </c>
      <c r="YR71" s="231">
        <f t="shared" ca="1" si="336"/>
        <v>0</v>
      </c>
      <c r="YS71" s="544">
        <f t="shared" ca="1" si="337"/>
        <v>0</v>
      </c>
      <c r="YT71" s="544">
        <f t="shared" ca="1" si="337"/>
        <v>0</v>
      </c>
      <c r="YU71" s="544">
        <f t="shared" ca="1" si="337"/>
        <v>0</v>
      </c>
      <c r="YV71" s="544">
        <f t="shared" ca="1" si="337"/>
        <v>0</v>
      </c>
      <c r="YW71" s="544">
        <f t="shared" ca="1" si="337"/>
        <v>0</v>
      </c>
      <c r="YX71" s="544">
        <f t="shared" ca="1" si="337"/>
        <v>0</v>
      </c>
      <c r="YY71" s="544">
        <f t="shared" ca="1" si="337"/>
        <v>0</v>
      </c>
      <c r="YZ71" s="535" cm="1">
        <f t="array" aca="1" ref="YZ71" ca="1">INDEX(YZ$13:YZ70,$B71+1,1)</f>
        <v>0</v>
      </c>
      <c r="ZA71" s="411">
        <f t="shared" ca="1" si="338"/>
        <v>19</v>
      </c>
      <c r="ZB71" s="18"/>
      <c r="ZC71" s="535" cm="1">
        <f t="array" aca="1" ref="ZC71" ca="1">INDEX(ZC$13:ZC70,$B71+1,1)</f>
        <v>0</v>
      </c>
      <c r="ZD71" s="411">
        <f t="shared" si="339"/>
        <v>0</v>
      </c>
      <c r="ZE71" s="535" cm="1">
        <f t="array" aca="1" ref="ZE71" ca="1">INDEX(ZE$13:ZE70,$B71+1,1)</f>
        <v>0</v>
      </c>
      <c r="ZF71" s="535" t="str" cm="1">
        <f t="array" aca="1" ref="ZF71" ca="1">INDEX(ZF$13:ZF70,$B71+1,1)</f>
        <v>-</v>
      </c>
      <c r="ZG71" s="535" t="str" cm="1">
        <f t="array" aca="1" ref="ZG71" ca="1">INDEX(ZG$13:ZG70,$B71+1,1)</f>
        <v>-</v>
      </c>
      <c r="ZH71" s="535" t="str" cm="1">
        <f t="array" aca="1" ref="ZH71" ca="1">INDEX(ZH$13:ZH70,$B71+1,1)</f>
        <v>-</v>
      </c>
      <c r="ZI71" s="535" t="str" cm="1">
        <f t="array" aca="1" ref="ZI71" ca="1">INDEX(ZI$13:ZI70,$B71+1,1)</f>
        <v>-</v>
      </c>
      <c r="ZJ71" s="535" t="str" cm="1">
        <f t="array" aca="1" ref="ZJ71" ca="1">INDEX(ZJ$13:ZJ70,$B71+1,1)</f>
        <v>-</v>
      </c>
      <c r="ZK71" s="535" t="str" cm="1">
        <f t="array" aca="1" ref="ZK71" ca="1">INDEX(ZK$13:ZK70,$B71+1,1)</f>
        <v>-</v>
      </c>
      <c r="ZL71" s="535" t="str" cm="1">
        <f t="array" aca="1" ref="ZL71" ca="1">INDEX(ZL$13:ZL70,$B71+1,1)</f>
        <v>-</v>
      </c>
      <c r="ZM71" s="535" t="str" cm="1">
        <f t="array" aca="1" ref="ZM71" ca="1">INDEX(ZM$13:ZM70,$B71+1,1)</f>
        <v>-</v>
      </c>
      <c r="ZN71" s="535" t="str" cm="1">
        <f t="array" aca="1" ref="ZN71" ca="1">INDEX(ZN$13:ZN70,$B71+1,1)</f>
        <v>-</v>
      </c>
      <c r="ZO71" s="535" t="str" cm="1">
        <f t="array" aca="1" ref="ZO71" ca="1">INDEX(ZO$13:ZO70,$B71+1,1)</f>
        <v>-</v>
      </c>
      <c r="ZP71" s="535" t="str" cm="1">
        <f t="array" aca="1" ref="ZP71" ca="1">INDEX(ZP$13:ZP70,$B71+1,1)</f>
        <v>-</v>
      </c>
      <c r="ZQ71" s="535" t="str" cm="1">
        <f t="array" aca="1" ref="ZQ71" ca="1">INDEX(ZQ$13:ZQ70,$B71+1,1)</f>
        <v>-</v>
      </c>
      <c r="ZR71" s="535" t="str" cm="1">
        <f t="array" aca="1" ref="ZR71" ca="1">INDEX(ZR$13:ZR70,$B71+1,1)</f>
        <v>-</v>
      </c>
      <c r="ZS71" s="535" t="str" cm="1">
        <f t="array" aca="1" ref="ZS71" ca="1">INDEX(ZS$13:ZS70,$B71+1,1)</f>
        <v>-</v>
      </c>
      <c r="ZT71" s="535" t="str" cm="1">
        <f t="array" aca="1" ref="ZT71" ca="1">INDEX(ZT$13:ZT70,$B71+1,1)</f>
        <v>-</v>
      </c>
      <c r="ZU71" s="535" t="str" cm="1">
        <f t="array" aca="1" ref="ZU71" ca="1">INDEX(ZU$13:ZU70,$B71+1,1)</f>
        <v>-</v>
      </c>
      <c r="ZV71" s="535" t="str" cm="1">
        <f t="array" aca="1" ref="ZV71" ca="1">INDEX(ZV$13:ZV70,$B71+1,1)</f>
        <v>-</v>
      </c>
      <c r="ZW71" s="535" t="str" cm="1">
        <f t="array" aca="1" ref="ZW71" ca="1">INDEX(ZW$13:ZW70,$B71+1,1)</f>
        <v>-</v>
      </c>
      <c r="ZX71" s="18"/>
      <c r="ZY71" s="411" t="b">
        <f t="shared" ca="1" si="340"/>
        <v>0</v>
      </c>
      <c r="ZZ71" s="411" t="str">
        <f t="shared" ca="1" si="341"/>
        <v>-</v>
      </c>
      <c r="AAA71" s="535" t="str" cm="1">
        <f t="array" aca="1" ref="AAA71" ca="1">INDEX(AAA$13:AAA70,$B71+1,1)</f>
        <v>-</v>
      </c>
      <c r="AAB71" s="535" t="str" cm="1">
        <f t="array" aca="1" ref="AAB71" ca="1">INDEX(AAB$13:AAB70,$B71+1,1)</f>
        <v>-</v>
      </c>
      <c r="AAC71" s="535" t="str" cm="1">
        <f t="array" aca="1" ref="AAC71" ca="1">INDEX(AAC$13:AAC70,$B71+1,1)</f>
        <v>-</v>
      </c>
      <c r="AAD71" s="545" cm="1">
        <f t="array" aca="1" ref="AAD71" ca="1">INDEX(i.AgeJ,$AD71,1)</f>
        <v>0</v>
      </c>
      <c r="AAE71" s="535" t="str" cm="1">
        <f t="array" aca="1" ref="AAE71" ca="1">INDEX(AAE$13:AAE70,$B71+1,1)</f>
        <v>-</v>
      </c>
      <c r="AAF71" s="411" t="str">
        <f t="shared" ca="1" si="342"/>
        <v>-</v>
      </c>
      <c r="AAG71" s="411" t="str">
        <f t="shared" ca="1" si="342"/>
        <v>-</v>
      </c>
      <c r="AAH71" s="535" t="str" cm="1">
        <f t="array" aca="1" ref="AAH71" ca="1">INDEX(AAH$13:AAH70,$B71+1,1)</f>
        <v>-</v>
      </c>
      <c r="AAI71" s="535" t="str" cm="1">
        <f t="array" aca="1" ref="AAI71" ca="1">INDEX(AAI$13:AAI70,$B71+1,1)</f>
        <v>-</v>
      </c>
      <c r="AAJ71" s="535" t="str" cm="1">
        <f t="array" aca="1" ref="AAJ71" ca="1">INDEX(AAJ$13:AAJ70,$B71+1,1)</f>
        <v>-</v>
      </c>
      <c r="AAK71" s="535" t="str" cm="1">
        <f t="array" aca="1" ref="AAK71" ca="1">INDEX(AAK$13:AAK70,$B71+1,1)</f>
        <v>-</v>
      </c>
      <c r="AAL71" s="535" t="str" cm="1">
        <f t="array" aca="1" ref="AAL71" ca="1">INDEX(AAL$13:AAL70,$B71+1,1)</f>
        <v>-</v>
      </c>
      <c r="AAM71" s="535" t="b" cm="1">
        <f t="array" aca="1" ref="AAM71" ca="1">INDEX(AAM$13:AAM70,$B71+1,1)</f>
        <v>1</v>
      </c>
      <c r="AAN71" s="535" t="str" cm="1">
        <f t="array" aca="1" ref="AAN71" ca="1">INDEX(AAN$13:AAN70,$B71+1,1)</f>
        <v>-</v>
      </c>
      <c r="AAO71" s="535" cm="1">
        <f t="array" aca="1" ref="AAO71" ca="1">INDEX(AAO$13:AAO70,$B71+1,1)</f>
        <v>0</v>
      </c>
      <c r="AAP71" s="535" cm="1">
        <f t="array" aca="1" ref="AAP71" ca="1">INDEX(AAP$13:AAP70,$B71+1,1)</f>
        <v>0</v>
      </c>
      <c r="AAQ71" s="535" cm="1">
        <f t="array" aca="1" ref="AAQ71" ca="1">INDEX(AAQ$13:AAQ70,$B71+1,1)</f>
        <v>0</v>
      </c>
      <c r="AAR71" s="18"/>
      <c r="AAS71" s="411">
        <f t="shared" si="343"/>
        <v>50</v>
      </c>
      <c r="AAT71" s="411">
        <f t="shared" si="343"/>
        <v>50</v>
      </c>
      <c r="AAU71" s="411">
        <f t="shared" si="343"/>
        <v>50</v>
      </c>
      <c r="AAV71" s="411">
        <f t="shared" si="343"/>
        <v>50</v>
      </c>
      <c r="AAW71" s="535" cm="1">
        <f t="array" aca="1" ref="AAW71" ca="1">INDEX(AAW$13:AAW70,$B71+1,1)</f>
        <v>1</v>
      </c>
      <c r="AAX71" s="535" cm="1">
        <f t="array" aca="1" ref="AAX71" ca="1">INDEX(AAX$13:AAX70,$B71+1,1)</f>
        <v>1</v>
      </c>
      <c r="AAY71" s="535" cm="1">
        <f t="array" aca="1" ref="AAY71" ca="1">INDEX(AAY$13:AAY70,$B71+1,1)</f>
        <v>1</v>
      </c>
      <c r="AAZ71" s="535" cm="1">
        <f t="array" aca="1" ref="AAZ71" ca="1">INDEX(AAZ$13:AAZ70,$B71+1,1)</f>
        <v>1</v>
      </c>
      <c r="ABA71" s="535" t="str" cm="1">
        <f t="array" aca="1" ref="ABA71" ca="1">INDEX(ABA$13:ABA70,$B71+1,1)</f>
        <v>-</v>
      </c>
      <c r="ABB71" s="535" t="str" cm="1">
        <f t="array" aca="1" ref="ABB71" ca="1">INDEX(ABB$13:ABB70,$B71+1,1)</f>
        <v>-</v>
      </c>
      <c r="ABC71" s="535" t="str" cm="1">
        <f t="array" aca="1" ref="ABC71" ca="1">INDEX(ABC$13:ABC70,$B71+1,1)</f>
        <v>-</v>
      </c>
      <c r="ABD71" s="535" t="str" cm="1">
        <f t="array" aca="1" ref="ABD71" ca="1">INDEX(ABD$13:ABD70,$B71+1,1)</f>
        <v>-</v>
      </c>
      <c r="ABE71" s="535" t="str" cm="1">
        <f t="array" aca="1" ref="ABE71" ca="1">INDEX(ABE$13:ABE70,$B71+1,1)</f>
        <v>-</v>
      </c>
      <c r="ABF71" s="535" t="str" cm="1">
        <f t="array" aca="1" ref="ABF71" ca="1">INDEX(ABF$13:ABF70,$B71+1,1)</f>
        <v>-</v>
      </c>
      <c r="ABG71" s="535" t="str" cm="1">
        <f t="array" aca="1" ref="ABG71" ca="1">INDEX(ABG$13:ABG70,$B71+1,1)</f>
        <v>-</v>
      </c>
      <c r="ABH71" s="18"/>
      <c r="ABI71" s="535" t="str" cm="1">
        <f t="array" aca="1" ref="ABI71" ca="1">INDEX(ABI$13:ABI70,$B71+1,1)</f>
        <v>-</v>
      </c>
      <c r="ABJ71" s="411">
        <f t="shared" ca="1" si="344"/>
        <v>1</v>
      </c>
      <c r="ABK71" s="18"/>
      <c r="ABL71" s="535" t="str" cm="1">
        <f t="array" aca="1" ref="ABL71" ca="1">INDEX(ABL$13:ABL70,$B71+1,1)</f>
        <v>-</v>
      </c>
      <c r="ABM71" s="535" t="str" cm="1">
        <f t="array" aca="1" ref="ABM71" ca="1">INDEX(ABM$13:ABM70,$B71+1,1)</f>
        <v>-</v>
      </c>
      <c r="ABN71" s="535" t="str" cm="1">
        <f t="array" aca="1" ref="ABN71" ca="1">INDEX(ABN$13:ABN70,$B71+1,1)</f>
        <v>-</v>
      </c>
      <c r="ABO71" s="535" t="str" cm="1">
        <f t="array" aca="1" ref="ABO71" ca="1">INDEX(ABO$13:ABO70,$B71+1,1)</f>
        <v>-</v>
      </c>
      <c r="ABP71" s="535" t="str" cm="1">
        <f t="array" aca="1" ref="ABP71" ca="1">INDEX(ABP$13:ABP70,$B71+1,1)</f>
        <v>-</v>
      </c>
      <c r="ABQ71" s="535" t="str" cm="1">
        <f t="array" aca="1" ref="ABQ71" ca="1">INDEX(ABQ$13:ABQ70,$B71+1,1)</f>
        <v>-</v>
      </c>
      <c r="ABR71" s="535" t="str" cm="1">
        <f t="array" aca="1" ref="ABR71" ca="1">INDEX(ABR$13:ABR70,$B71+1,1)</f>
        <v>-</v>
      </c>
      <c r="ABS71" s="535" t="str" cm="1">
        <f t="array" aca="1" ref="ABS71" ca="1">INDEX(ABS$13:ABS70,$B71+1,1)</f>
        <v>-</v>
      </c>
      <c r="ABT71" s="535" t="str" cm="1">
        <f t="array" aca="1" ref="ABT71" ca="1">INDEX(ABT$13:ABT70,$B71+1,1)</f>
        <v>-</v>
      </c>
      <c r="ABU71" s="543">
        <f t="shared" ca="1" si="345"/>
        <v>652</v>
      </c>
      <c r="ABV71" s="543">
        <f t="shared" ca="1" si="345"/>
        <v>686</v>
      </c>
      <c r="ABW71" s="543">
        <f t="shared" ca="1" si="345"/>
        <v>721</v>
      </c>
      <c r="ABX71" s="459">
        <f t="shared" ca="1" si="346"/>
        <v>469</v>
      </c>
      <c r="ABY71" s="459">
        <f t="shared" ca="1" si="346"/>
        <v>504</v>
      </c>
      <c r="ABZ71" s="459">
        <f t="shared" ca="1" si="346"/>
        <v>539</v>
      </c>
      <c r="ACA71" s="459">
        <f t="shared" ca="1" si="347"/>
        <v>385</v>
      </c>
      <c r="ACB71" s="459">
        <f t="shared" ca="1" si="347"/>
        <v>420</v>
      </c>
      <c r="ACC71" s="459">
        <f t="shared" ca="1" si="347"/>
        <v>455</v>
      </c>
      <c r="ACD71" s="535" t="str" cm="1">
        <f t="array" aca="1" ref="ACD71" ca="1">INDEX(ACD$13:ACD70,$B71+1,1)</f>
        <v>-</v>
      </c>
      <c r="ACE71" s="535" t="str" cm="1">
        <f t="array" aca="1" ref="ACE71" ca="1">INDEX(ACE$13:ACE70,$B71+1,1)</f>
        <v>-</v>
      </c>
      <c r="ACF71" s="535" t="str" cm="1">
        <f t="array" aca="1" ref="ACF71" ca="1">INDEX(ACF$13:ACF70,$B71+1,1)</f>
        <v>-</v>
      </c>
      <c r="ACG71" s="535" t="str" cm="1">
        <f t="array" aca="1" ref="ACG71" ca="1">INDEX(ACG$13:ACG70,$B71+1,1)</f>
        <v>-</v>
      </c>
      <c r="ACH71" s="535" t="str" cm="1">
        <f t="array" aca="1" ref="ACH71" ca="1">INDEX(ACH$13:ACH70,$B71+1,1)</f>
        <v>-</v>
      </c>
      <c r="ACI71" s="535" t="str" cm="1">
        <f t="array" aca="1" ref="ACI71" ca="1">INDEX(ACI$13:ACI70,$B71+1,1)</f>
        <v>-</v>
      </c>
      <c r="ACJ71" s="535" t="str" cm="1">
        <f t="array" aca="1" ref="ACJ71" ca="1">INDEX(ACJ$13:ACJ70,$B71+1,1)</f>
        <v>-</v>
      </c>
      <c r="ACK71" s="535" t="str" cm="1">
        <f t="array" aca="1" ref="ACK71" ca="1">INDEX(ACK$13:ACK70,$B71+1,1)</f>
        <v>-</v>
      </c>
      <c r="ACL71" s="535" t="str" cm="1">
        <f t="array" aca="1" ref="ACL71" ca="1">INDEX(ACL$13:ACL70,$B71+1,1)</f>
        <v>-</v>
      </c>
      <c r="ACM71" s="535" t="str" cm="1">
        <f t="array" aca="1" ref="ACM71" ca="1">INDEX(ACM$13:ACM70,$B71+1,1)</f>
        <v>-</v>
      </c>
      <c r="ACN71" s="535" t="str" cm="1">
        <f t="array" aca="1" ref="ACN71" ca="1">INDEX(ACN$13:ACN70,$B71+1,1)</f>
        <v>-</v>
      </c>
      <c r="ACO71" s="535" t="str" cm="1">
        <f t="array" aca="1" ref="ACO71" ca="1">INDEX(ACO$13:ACO70,$B71+1,1)</f>
        <v>-</v>
      </c>
      <c r="ACP71" s="535" t="str" cm="1">
        <f t="array" aca="1" ref="ACP71" ca="1">INDEX(ACP$13:ACP70,$B71+1,1)</f>
        <v>-</v>
      </c>
      <c r="ACQ71" s="535" t="str" cm="1">
        <f t="array" aca="1" ref="ACQ71" ca="1">INDEX(ACQ$13:ACQ70,$B71+1,1)</f>
        <v>-</v>
      </c>
      <c r="ACR71" s="535" cm="1">
        <f t="array" aca="1" ref="ACR71" ca="1">INDEX(ACR$13:ACR70,$B71+1,1)</f>
        <v>0</v>
      </c>
      <c r="ACS71" s="535" t="str" cm="1">
        <f t="array" aca="1" ref="ACS71" ca="1">INDEX(ACS$13:ACS70,$B71+1,1)</f>
        <v>-</v>
      </c>
      <c r="ACT71" s="535" t="str" cm="1">
        <f t="array" aca="1" ref="ACT71" ca="1">INDEX(ACT$13:ACT70,$B71+1,1)</f>
        <v>-</v>
      </c>
      <c r="ACU71" s="535" t="str" cm="1">
        <f t="array" aca="1" ref="ACU71" ca="1">INDEX(ACU$13:ACU70,$B71+1,1)</f>
        <v>-</v>
      </c>
      <c r="ACV71" s="535" t="str" cm="1">
        <f t="array" aca="1" ref="ACV71" ca="1">INDEX(ACV$13:ACV70,$B71+1,1)</f>
        <v>-</v>
      </c>
      <c r="ACW71" s="535" t="str" cm="1">
        <f t="array" aca="1" ref="ACW71" ca="1">INDEX(ACW$13:ACW70,$B71+1,1)</f>
        <v>-</v>
      </c>
      <c r="ACX71" s="535" cm="1">
        <f t="array" aca="1" ref="ACX71" ca="1">INDEX(ACX$13:ACX70,$B71+1,1)</f>
        <v>0</v>
      </c>
      <c r="ACY71" s="535" t="str" cm="1">
        <f t="array" aca="1" ref="ACY71" ca="1">INDEX(ACY$13:ACY70,$B71+1,1)</f>
        <v>-</v>
      </c>
      <c r="ACZ71" s="535" t="str" cm="1">
        <f t="array" aca="1" ref="ACZ71" ca="1">INDEX(ACZ$13:ACZ70,$B71+1,1)</f>
        <v>-</v>
      </c>
      <c r="ADA71" s="535" t="str" cm="1">
        <f t="array" aca="1" ref="ADA71" ca="1">INDEX(ADA$13:ADA70,$B71+1,1)</f>
        <v>-</v>
      </c>
      <c r="ADB71" s="535" cm="1">
        <f t="array" aca="1" ref="ADB71" ca="1">INDEX(ADB$13:ADB70,$B71+1,1)</f>
        <v>1</v>
      </c>
      <c r="ADC71" s="535" cm="1">
        <f t="array" aca="1" ref="ADC71" ca="1">INDEX(ADC$13:ADC70,$B71+1,1)</f>
        <v>1</v>
      </c>
      <c r="ADD71" s="535" t="str" cm="1">
        <f t="array" aca="1" ref="ADD71" ca="1">INDEX(ADD$13:ADD70,$B71+1,1)</f>
        <v>-</v>
      </c>
      <c r="ADE71" s="535" t="str" cm="1">
        <f t="array" aca="1" ref="ADE71" ca="1">INDEX(ADE$13:ADE70,$B71+1,1)</f>
        <v>-</v>
      </c>
      <c r="ADF71" s="535" t="str" cm="1">
        <f t="array" aca="1" ref="ADF71" ca="1">INDEX(ADF$13:ADF70,$B71+1,1)</f>
        <v>-</v>
      </c>
      <c r="ADG71" s="535" t="str" cm="1">
        <f t="array" aca="1" ref="ADG71" ca="1">INDEX(ADG$13:ADG70,$B71+1,1)</f>
        <v>-</v>
      </c>
      <c r="ADH71" s="535" t="str" cm="1">
        <f t="array" aca="1" ref="ADH71" ca="1">INDEX(ADH$13:ADH70,$B71+1,1)</f>
        <v>-</v>
      </c>
      <c r="ADI71" s="535" t="str" cm="1">
        <f t="array" aca="1" ref="ADI71" ca="1">INDEX(ADI$13:ADI70,$B71+1,1)</f>
        <v>-</v>
      </c>
      <c r="ADJ71" s="535" t="str" cm="1">
        <f t="array" aca="1" ref="ADJ71" ca="1">INDEX(ADJ$13:ADJ70,$B71+1,1)</f>
        <v>-</v>
      </c>
      <c r="ADK71" s="535" t="str" cm="1">
        <f t="array" aca="1" ref="ADK71" ca="1">INDEX(ADK$13:ADK70,$B71+1,1)</f>
        <v>-</v>
      </c>
      <c r="ADL71" s="535" t="str" cm="1">
        <f t="array" aca="1" ref="ADL71" ca="1">INDEX(ADL$13:ADL70,$B71+1,1)</f>
        <v>-</v>
      </c>
      <c r="ADM71" s="535" t="str" cm="1">
        <f t="array" aca="1" ref="ADM71" ca="1">INDEX(ADM$13:ADM70,$B71+1,1)</f>
        <v>-</v>
      </c>
      <c r="ADN71" s="535" t="str" cm="1">
        <f t="array" aca="1" ref="ADN71" ca="1">INDEX(ADN$13:ADN70,$B71+1,1)</f>
        <v>-</v>
      </c>
      <c r="ADO71" s="535" t="str" cm="1">
        <f t="array" aca="1" ref="ADO71" ca="1">INDEX(ADO$13:ADO70,$B71+1,1)</f>
        <v>-</v>
      </c>
      <c r="ADP71" s="535" t="str" cm="1">
        <f t="array" aca="1" ref="ADP71" ca="1">INDEX(ADP$13:ADP70,$B71+1,1)</f>
        <v>-</v>
      </c>
      <c r="ADQ71" s="18"/>
      <c r="ADR71" s="545" t="b">
        <f t="shared" ca="1" si="348"/>
        <v>1</v>
      </c>
      <c r="ADS71" s="545" t="str">
        <f t="shared" ca="1" si="348"/>
        <v>-</v>
      </c>
      <c r="ADT71" s="545" t="str">
        <f t="shared" ca="1" si="348"/>
        <v>-</v>
      </c>
      <c r="ADU71" s="545" t="str">
        <f t="shared" ca="1" si="348"/>
        <v>-</v>
      </c>
      <c r="ADV71" s="545" t="str">
        <f t="shared" ca="1" si="348"/>
        <v>-</v>
      </c>
      <c r="ADW71" s="545" t="str">
        <f t="shared" ca="1" si="348"/>
        <v>-</v>
      </c>
      <c r="ADX71" s="545" t="str">
        <f t="shared" ca="1" si="348"/>
        <v>-</v>
      </c>
      <c r="ADY71" s="545" t="str">
        <f t="shared" ca="1" si="348"/>
        <v>-</v>
      </c>
      <c r="ADZ71" s="545" t="str">
        <f t="shared" ca="1" si="348"/>
        <v>-</v>
      </c>
      <c r="AEA71" s="545" t="str">
        <f t="shared" ca="1" si="348"/>
        <v>-</v>
      </c>
      <c r="AEB71" s="545" t="str">
        <f t="shared" ca="1" si="349"/>
        <v>-</v>
      </c>
      <c r="AEC71" s="545" t="str">
        <f t="shared" ca="1" si="349"/>
        <v>-</v>
      </c>
      <c r="AED71" s="545" t="str">
        <f t="shared" ca="1" si="349"/>
        <v>-</v>
      </c>
      <c r="AEE71" s="545" t="str">
        <f t="shared" ca="1" si="349"/>
        <v>-</v>
      </c>
      <c r="AEF71" s="545" t="str">
        <f t="shared" ca="1" si="349"/>
        <v>-</v>
      </c>
      <c r="AEG71" s="545" t="str">
        <f t="shared" ca="1" si="349"/>
        <v>-</v>
      </c>
      <c r="AEH71" s="545" t="str">
        <f t="shared" ca="1" si="349"/>
        <v>-</v>
      </c>
      <c r="AEI71" s="545" t="str">
        <f t="shared" ca="1" si="349"/>
        <v>-</v>
      </c>
      <c r="AEJ71" s="545" t="b">
        <f t="shared" ca="1" si="349"/>
        <v>1</v>
      </c>
      <c r="AEK71" s="545" t="str">
        <f t="shared" ca="1" si="349"/>
        <v>-</v>
      </c>
      <c r="AEL71" s="545" t="str">
        <f t="shared" ca="1" si="350"/>
        <v>-</v>
      </c>
      <c r="AEM71" s="545" t="str">
        <f t="shared" ca="1" si="350"/>
        <v>-</v>
      </c>
      <c r="AEN71" s="545" t="str">
        <f t="shared" ca="1" si="350"/>
        <v>-</v>
      </c>
      <c r="AEO71" s="545" t="str">
        <f t="shared" ca="1" si="350"/>
        <v>-</v>
      </c>
      <c r="AEP71" s="545" t="str">
        <f t="shared" ca="1" si="350"/>
        <v>-</v>
      </c>
      <c r="AEQ71" s="545" t="str">
        <f t="shared" ca="1" si="350"/>
        <v>-</v>
      </c>
      <c r="AER71" s="545" t="str">
        <f t="shared" ca="1" si="350"/>
        <v>-</v>
      </c>
      <c r="AES71" s="545" t="str">
        <f t="shared" ca="1" si="350"/>
        <v>-</v>
      </c>
      <c r="AET71" s="545" t="str">
        <f t="shared" ca="1" si="350"/>
        <v>-</v>
      </c>
      <c r="AEU71" s="545" t="str">
        <f t="shared" ca="1" si="350"/>
        <v>-</v>
      </c>
      <c r="AEV71" s="545" t="str">
        <f t="shared" ca="1" si="351"/>
        <v>-</v>
      </c>
      <c r="AEW71" s="545" t="str">
        <f t="shared" ca="1" si="351"/>
        <v>-</v>
      </c>
      <c r="AEX71" s="545" t="str">
        <f t="shared" ca="1" si="351"/>
        <v>-</v>
      </c>
      <c r="AEY71" s="545" t="str">
        <f t="shared" ca="1" si="351"/>
        <v>-</v>
      </c>
      <c r="AEZ71" s="545" t="str">
        <f t="shared" ca="1" si="351"/>
        <v>-</v>
      </c>
      <c r="AFA71" s="545" t="str">
        <f t="shared" ca="1" si="351"/>
        <v>-</v>
      </c>
      <c r="AFB71" s="545" t="b">
        <f t="shared" ca="1" si="351"/>
        <v>1</v>
      </c>
      <c r="AFC71" s="545" t="str">
        <f t="shared" ca="1" si="351"/>
        <v>-</v>
      </c>
      <c r="AFD71" s="545" t="str">
        <f t="shared" ca="1" si="351"/>
        <v>-</v>
      </c>
      <c r="AFE71" s="545" t="str">
        <f t="shared" ca="1" si="351"/>
        <v>-</v>
      </c>
      <c r="AFF71" s="545" t="str">
        <f t="shared" ca="1" si="352"/>
        <v>-</v>
      </c>
      <c r="AFG71" s="545" t="str">
        <f t="shared" ca="1" si="352"/>
        <v>-</v>
      </c>
      <c r="AFH71" s="545" t="str">
        <f t="shared" ca="1" si="352"/>
        <v>-</v>
      </c>
      <c r="AFI71" s="545" t="str">
        <f t="shared" ca="1" si="352"/>
        <v>-</v>
      </c>
      <c r="AFJ71" s="545" t="str">
        <f t="shared" ca="1" si="352"/>
        <v>-</v>
      </c>
      <c r="AFK71" s="545" t="str">
        <f t="shared" ca="1" si="352"/>
        <v>-</v>
      </c>
      <c r="AFL71" s="545" t="str">
        <f t="shared" ca="1" si="352"/>
        <v>-</v>
      </c>
      <c r="AFM71" s="545" t="str">
        <f t="shared" ca="1" si="352"/>
        <v>-</v>
      </c>
      <c r="AFN71" s="545" t="str">
        <f t="shared" ca="1" si="352"/>
        <v>-</v>
      </c>
      <c r="AFO71" s="545" t="str">
        <f t="shared" ca="1" si="352"/>
        <v>-</v>
      </c>
      <c r="AFP71" s="545" t="str">
        <f t="shared" ca="1" si="353"/>
        <v>-</v>
      </c>
      <c r="AFQ71" s="545" t="str">
        <f t="shared" ca="1" si="353"/>
        <v>-</v>
      </c>
      <c r="AFR71" s="545" t="str">
        <f t="shared" ca="1" si="353"/>
        <v>-</v>
      </c>
      <c r="AFS71" s="545" t="str">
        <f t="shared" ca="1" si="353"/>
        <v>-</v>
      </c>
      <c r="AFT71" s="545" t="b">
        <f t="shared" ca="1" si="353"/>
        <v>1</v>
      </c>
      <c r="AFU71" s="545" t="str">
        <f t="shared" ca="1" si="353"/>
        <v>-</v>
      </c>
      <c r="AFV71" s="545" t="str">
        <f t="shared" ca="1" si="353"/>
        <v>-</v>
      </c>
      <c r="AFW71" s="545" t="str">
        <f t="shared" ca="1" si="353"/>
        <v>-</v>
      </c>
      <c r="AFX71" s="545" t="str">
        <f t="shared" ca="1" si="353"/>
        <v>-</v>
      </c>
      <c r="AFY71" s="545" t="str">
        <f t="shared" ca="1" si="353"/>
        <v>-</v>
      </c>
      <c r="AFZ71" s="545" t="str">
        <f t="shared" ca="1" si="354"/>
        <v>-</v>
      </c>
      <c r="AGA71" s="545" t="str">
        <f t="shared" ca="1" si="354"/>
        <v>-</v>
      </c>
      <c r="AGB71" s="545" t="str">
        <f t="shared" ca="1" si="354"/>
        <v>-</v>
      </c>
      <c r="AGC71" s="545" t="str">
        <f t="shared" ca="1" si="354"/>
        <v>-</v>
      </c>
      <c r="AGD71" s="545" t="str">
        <f t="shared" ca="1" si="354"/>
        <v>-</v>
      </c>
      <c r="AGE71" s="545" t="str">
        <f t="shared" ca="1" si="354"/>
        <v>-</v>
      </c>
      <c r="AGF71" s="545" t="str">
        <f t="shared" ca="1" si="354"/>
        <v>-</v>
      </c>
      <c r="AGG71" s="545" t="str">
        <f t="shared" ca="1" si="354"/>
        <v>-</v>
      </c>
      <c r="AGH71" s="545" t="str">
        <f t="shared" ca="1" si="354"/>
        <v>-</v>
      </c>
      <c r="AGI71" s="545" t="str">
        <f t="shared" ca="1" si="354"/>
        <v>-</v>
      </c>
      <c r="AGJ71" s="545" t="str">
        <f t="shared" ca="1" si="355"/>
        <v>-</v>
      </c>
      <c r="AGK71" s="545" t="str">
        <f t="shared" ca="1" si="355"/>
        <v>-</v>
      </c>
      <c r="AGL71" s="545" t="b">
        <f t="shared" ca="1" si="355"/>
        <v>1</v>
      </c>
      <c r="AGM71" s="545" t="str">
        <f t="shared" ca="1" si="355"/>
        <v>-</v>
      </c>
      <c r="AGN71" s="545" t="str">
        <f t="shared" ca="1" si="355"/>
        <v>-</v>
      </c>
      <c r="AGO71" s="545" t="str">
        <f t="shared" ca="1" si="355"/>
        <v>-</v>
      </c>
      <c r="AGP71" s="545" t="str">
        <f t="shared" ca="1" si="355"/>
        <v>-</v>
      </c>
      <c r="AGQ71" s="545" t="str">
        <f t="shared" ca="1" si="355"/>
        <v>-</v>
      </c>
      <c r="AGR71" s="545" t="str">
        <f t="shared" ca="1" si="355"/>
        <v>-</v>
      </c>
      <c r="AGS71" s="545" t="str">
        <f t="shared" ca="1" si="355"/>
        <v>-</v>
      </c>
      <c r="AGT71" s="545" t="str">
        <f t="shared" ca="1" si="356"/>
        <v>-</v>
      </c>
      <c r="AGU71" s="545" t="str">
        <f t="shared" ca="1" si="356"/>
        <v>-</v>
      </c>
      <c r="AGV71" s="545" t="str">
        <f t="shared" ca="1" si="356"/>
        <v>-</v>
      </c>
      <c r="AGW71" s="545" t="str">
        <f t="shared" ca="1" si="356"/>
        <v>-</v>
      </c>
      <c r="AGX71" s="545" t="str">
        <f t="shared" ca="1" si="356"/>
        <v>-</v>
      </c>
      <c r="AGY71" s="545" t="str">
        <f t="shared" ca="1" si="356"/>
        <v>-</v>
      </c>
      <c r="AGZ71" s="545" t="str">
        <f t="shared" ca="1" si="356"/>
        <v>-</v>
      </c>
      <c r="AHA71" s="545" t="str">
        <f t="shared" ca="1" si="356"/>
        <v>-</v>
      </c>
      <c r="AHB71" s="545" t="str">
        <f t="shared" ca="1" si="356"/>
        <v>-</v>
      </c>
      <c r="AHC71" s="545" t="str">
        <f t="shared" ca="1" si="356"/>
        <v>-</v>
      </c>
      <c r="AHD71" s="535" cm="1">
        <f t="array" aca="1" ref="AHD71" ca="1">INDEX(AHD$13:AHD70,$B71+1,1)</f>
        <v>0</v>
      </c>
      <c r="AHE71" s="483">
        <v>0</v>
      </c>
    </row>
    <row r="72" spans="1:889" outlineLevel="2">
      <c r="A72" s="18">
        <f t="shared" si="241"/>
        <v>59</v>
      </c>
      <c r="B72" s="191">
        <f t="shared" ca="1" si="372"/>
        <v>52</v>
      </c>
      <c r="C72" s="458">
        <f t="shared" si="246"/>
        <v>1000</v>
      </c>
      <c r="D72" s="119" t="str">
        <f t="shared" ca="1" si="247"/>
        <v>GSW</v>
      </c>
      <c r="E72" t="b">
        <v>1</v>
      </c>
      <c r="F72" t="b">
        <v>0</v>
      </c>
      <c r="G72" t="b">
        <f t="shared" si="248"/>
        <v>1</v>
      </c>
      <c r="H72" s="191">
        <f t="shared" ca="1" si="367"/>
        <v>7</v>
      </c>
      <c r="I72" s="535" cm="1">
        <f t="array" aca="1" ref="I72" ca="1">INDEX(I$13:I71,$B72+1,1)</f>
        <v>1</v>
      </c>
      <c r="J72" s="535" cm="1">
        <f t="array" aca="1" ref="J72" ca="1">INDEX(J$13:J71,$B72+1,1)</f>
        <v>0</v>
      </c>
      <c r="K72" s="230">
        <f t="shared" ca="1" si="249"/>
        <v>1</v>
      </c>
      <c r="L72" s="535" cm="1">
        <f t="array" aca="1" ref="L72" ca="1">INDEX(L$13:L71,$B72+1,1)</f>
        <v>2</v>
      </c>
      <c r="M72" s="535" cm="1">
        <f t="array" aca="1" ref="M72" ca="1">INDEX(M$13:M71,$B72+1,1)</f>
        <v>0</v>
      </c>
      <c r="N72" s="230">
        <f t="shared" ca="1" si="250"/>
        <v>2</v>
      </c>
      <c r="O72" s="230">
        <f t="shared" ca="1" si="250"/>
        <v>4</v>
      </c>
      <c r="P72" s="230">
        <f t="shared" ca="1" si="250"/>
        <v>2</v>
      </c>
      <c r="Q72" s="230">
        <f t="shared" ca="1" si="250"/>
        <v>4</v>
      </c>
      <c r="R72" s="230">
        <f t="shared" ca="1" si="250"/>
        <v>4</v>
      </c>
      <c r="S72" s="230">
        <f t="shared" ca="1" si="250"/>
        <v>4</v>
      </c>
      <c r="T72" s="411">
        <f t="shared" ca="1" si="251"/>
        <v>4</v>
      </c>
      <c r="U72" s="411">
        <f t="shared" ca="1" si="251"/>
        <v>3</v>
      </c>
      <c r="V72" s="411">
        <f t="shared" ca="1" si="252"/>
        <v>0</v>
      </c>
      <c r="W72" s="772" t="b">
        <f t="shared" ca="1" si="253"/>
        <v>1</v>
      </c>
      <c r="X72" s="772" t="b">
        <f t="shared" ca="1" si="253"/>
        <v>1</v>
      </c>
      <c r="Y72" s="772" t="b">
        <f t="shared" ca="1" si="253"/>
        <v>1</v>
      </c>
      <c r="Z72" s="791" t="b" cm="1">
        <f t="array" aca="1" ref="Z72" ca="1">INDEX(Z$13:Z71,$B72+1,1)</f>
        <v>0</v>
      </c>
      <c r="AA72" s="411">
        <f t="shared" ca="1" si="254"/>
        <v>0</v>
      </c>
      <c r="AB72" s="411">
        <f t="shared" ca="1" si="255"/>
        <v>0</v>
      </c>
      <c r="AC72" s="230">
        <f t="shared" ca="1" si="376"/>
        <v>0</v>
      </c>
      <c r="AD72" s="230">
        <f t="shared" ca="1" si="376"/>
        <v>2</v>
      </c>
      <c r="AE72" s="230">
        <f t="shared" ca="1" si="376"/>
        <v>1</v>
      </c>
      <c r="AF72" s="230">
        <f t="shared" ca="1" si="376"/>
        <v>1</v>
      </c>
      <c r="AG72" s="230">
        <f t="shared" ca="1" si="376"/>
        <v>3</v>
      </c>
      <c r="AH72" s="230">
        <f t="shared" ca="1" si="376"/>
        <v>3</v>
      </c>
      <c r="AI72" s="87">
        <f t="shared" ca="1" si="377"/>
        <v>3</v>
      </c>
      <c r="AJ72" s="87">
        <f ca="1">INDEX(CHOOSE($N72,DataAutumn!i.AdultDrys,DataWinter!i.AdultDrys,DataSpring!i.AdultDrys),1,$T72)</f>
        <v>3</v>
      </c>
      <c r="AK72" s="230">
        <f t="shared" ca="1" si="257"/>
        <v>2</v>
      </c>
      <c r="AL72" s="535" cm="1">
        <f t="array" aca="1" ref="AL72" ca="1">INDEX(AL$13:AL71,$B72+1,1)</f>
        <v>0</v>
      </c>
      <c r="AM72" s="535" cm="1">
        <f t="array" aca="1" ref="AM72" ca="1">INDEX(AM$13:AM71,$B72+1,1)</f>
        <v>2</v>
      </c>
      <c r="AN72" s="811" t="b" cm="1">
        <f t="array" aca="1" ref="AN72" ca="1">INDEX(AN$13:AN71,$B72+1,1)</f>
        <v>0</v>
      </c>
      <c r="AO72" s="230">
        <f t="shared" ca="1" si="258"/>
        <v>3</v>
      </c>
      <c r="AP72" s="230">
        <f t="shared" ca="1" si="258"/>
        <v>0</v>
      </c>
      <c r="AQ72" s="230">
        <f t="shared" ca="1" si="258"/>
        <v>0</v>
      </c>
      <c r="AR72" s="230">
        <f t="shared" ca="1" si="258"/>
        <v>0</v>
      </c>
      <c r="AS72" s="111"/>
      <c r="AT72" s="111"/>
      <c r="AU72" s="230">
        <f t="shared" ca="1" si="259"/>
        <v>0</v>
      </c>
      <c r="AV72" s="230">
        <f t="shared" ca="1" si="259"/>
        <v>0</v>
      </c>
      <c r="AW72" s="111"/>
      <c r="AX72" s="111"/>
      <c r="AY72" s="111"/>
      <c r="AZ72" s="111"/>
      <c r="BA72" s="111"/>
      <c r="BB72" s="111"/>
      <c r="BC72" s="312" t="str">
        <f t="shared" ca="1" si="260"/>
        <v>TemplateEx 00007 SE GSW Past      Mat      TOLWin Scan2 GFS RR-19% GP170% WP150% MP180% EL_Opt Age227 FlkSt_Opt_456 LWJ1 LWCJ1 LWCP3 LW2tth3 Emptys_Sell   Mdn0 Adult0 (PT_F33N11L11)</v>
      </c>
      <c r="BD72" s="8" t="str">
        <f ca="1">IF(COUNTIF($BC$13:$BC72,$BC72)=1,"-","Dup")</f>
        <v>-</v>
      </c>
      <c r="BE72" s="18"/>
      <c r="BF72" s="535" t="str" cm="1">
        <f t="array" aca="1" ref="BF72" ca="1">INDEX(BF$13:BF71,$B72+1,1)</f>
        <v>-</v>
      </c>
      <c r="BG72" s="535" t="str" cm="1">
        <f t="array" aca="1" ref="BG72" ca="1">INDEX(BG$13:BG71,$B72+1,1)</f>
        <v>-</v>
      </c>
      <c r="BH72" s="535" t="str" cm="1">
        <f t="array" aca="1" ref="BH72" ca="1">INDEX(BH$13:BH71,$B72+1,1)</f>
        <v>-</v>
      </c>
      <c r="BI72" s="535" t="str" cm="1">
        <f t="array" aca="1" ref="BI72" ca="1">INDEX(BI$13:BI71,$B72+1,1)</f>
        <v>-</v>
      </c>
      <c r="BJ72" s="535" t="str" cm="1">
        <f t="array" aca="1" ref="BJ72" ca="1">INDEX(BJ$13:BJ71,$B72+1,1)</f>
        <v>-</v>
      </c>
      <c r="BK72" s="535" t="str" cm="1">
        <f t="array" aca="1" ref="BK72" ca="1">INDEX(BK$13:BK71,$B72+1,1)</f>
        <v>-</v>
      </c>
      <c r="BL72" s="535" t="str" cm="1">
        <f t="array" aca="1" ref="BL72" ca="1">INDEX(BL$13:BL71,$B72+1,1)</f>
        <v>-</v>
      </c>
      <c r="BM72" s="535" t="str" cm="1">
        <f t="array" aca="1" ref="BM72" ca="1">INDEX(BM$13:BM71,$B72+1,1)</f>
        <v>-</v>
      </c>
      <c r="BN72" s="535" t="str" cm="1">
        <f t="array" aca="1" ref="BN72" ca="1">INDEX(BN$13:BN71,$B72+1,1)</f>
        <v>-</v>
      </c>
      <c r="BO72" s="18"/>
      <c r="BP72" s="411" t="b">
        <f t="shared" ca="1" si="261"/>
        <v>1</v>
      </c>
      <c r="BQ72" s="411" t="str">
        <f t="shared" ca="1" si="261"/>
        <v>-</v>
      </c>
      <c r="BR72" s="411" t="b">
        <f t="shared" ca="1" si="261"/>
        <v>0</v>
      </c>
      <c r="BS72" s="411" t="str">
        <f t="shared" ca="1" si="261"/>
        <v>-</v>
      </c>
      <c r="BT72" s="411" t="str">
        <f t="shared" ca="1" si="261"/>
        <v>-</v>
      </c>
      <c r="BU72" s="411" t="str">
        <f t="shared" ca="1" si="261"/>
        <v>-</v>
      </c>
      <c r="BV72" s="411" t="str">
        <f t="shared" ca="1" si="261"/>
        <v>-</v>
      </c>
      <c r="BW72" s="411" t="str">
        <f t="shared" ca="1" si="261"/>
        <v>-</v>
      </c>
      <c r="BX72" s="411" t="str">
        <f t="shared" ca="1" si="261"/>
        <v>-</v>
      </c>
      <c r="BY72" s="411" t="str">
        <f t="shared" ca="1" si="261"/>
        <v>-</v>
      </c>
      <c r="BZ72" s="411" t="str">
        <f t="shared" ca="1" si="261"/>
        <v>-</v>
      </c>
      <c r="CA72" s="411" t="str">
        <f t="shared" ca="1" si="261"/>
        <v>-</v>
      </c>
      <c r="CB72" s="411" t="b">
        <f t="shared" ca="1" si="261"/>
        <v>0</v>
      </c>
      <c r="CC72" s="87">
        <f t="shared" ca="1" si="261"/>
        <v>0</v>
      </c>
      <c r="CD72" s="535" t="str" cm="1">
        <f t="array" aca="1" ref="CD72" ca="1">INDEX(CD$13:CD71,$B72+1,1)</f>
        <v>-</v>
      </c>
      <c r="CE72" s="535" t="str" cm="1">
        <f t="array" aca="1" ref="CE72" ca="1">INDEX(CE$13:CE71,$B72+1,1)</f>
        <v>-</v>
      </c>
      <c r="CF72" s="535" t="str" cm="1">
        <f t="array" aca="1" ref="CF72" ca="1">INDEX(CF$13:CF71,$B72+1,1)</f>
        <v>-</v>
      </c>
      <c r="CG72" s="535" t="b" cm="1">
        <f t="array" aca="1" ref="CG72" ca="1">INDEX(CG$13:CG71,$B72+1,1)</f>
        <v>1</v>
      </c>
      <c r="CH72" s="535" t="str" cm="1">
        <f t="array" aca="1" ref="CH72" ca="1">INDEX(CH$13:CH71,$B72+1,1)</f>
        <v>-</v>
      </c>
      <c r="CI72" s="535" t="str" cm="1">
        <f t="array" aca="1" ref="CI72" ca="1">INDEX(CI$13:CI71,$B72+1,1)</f>
        <v>-</v>
      </c>
      <c r="CJ72" s="535" t="str" cm="1">
        <f t="array" aca="1" ref="CJ72" ca="1">INDEX(CJ$13:CJ71,$B72+1,1)</f>
        <v>-</v>
      </c>
      <c r="CK72" s="18"/>
      <c r="CL72" s="535" t="str" cm="1">
        <f t="array" aca="1" ref="CL72" ca="1">INDEX(CL$13:CL71,$B72+1,1)</f>
        <v>-</v>
      </c>
      <c r="CM72" s="535" t="str" cm="1">
        <f t="array" aca="1" ref="CM72" ca="1">INDEX(CM$13:CM71,$B72+1,1)</f>
        <v>-</v>
      </c>
      <c r="CN72" s="411">
        <f t="shared" ca="1" si="262"/>
        <v>1</v>
      </c>
      <c r="CO72" s="411">
        <f t="shared" ca="1" si="263"/>
        <v>1</v>
      </c>
      <c r="CP72" s="411">
        <f t="shared" ca="1" si="263"/>
        <v>1</v>
      </c>
      <c r="CQ72" s="535" t="str" cm="1">
        <f t="array" aca="1" ref="CQ72" ca="1">INDEX(CQ$13:CQ71,$B72+1,1)</f>
        <v>-</v>
      </c>
      <c r="CR72" s="535" t="str" cm="1">
        <f t="array" aca="1" ref="CR72" ca="1">INDEX(CR$13:CR71,$B72+1,1)</f>
        <v>-</v>
      </c>
      <c r="CS72" s="535" t="str" cm="1">
        <f t="array" aca="1" ref="CS72" ca="1">INDEX(CS$13:CS71,$B72+1,1)</f>
        <v>-</v>
      </c>
      <c r="CT72" s="535" t="str" cm="1">
        <f t="array" aca="1" ref="CT72" ca="1">INDEX(CT$13:CT71,$B72+1,1)</f>
        <v>-</v>
      </c>
      <c r="CU72" s="411">
        <f t="shared" ca="1" si="264"/>
        <v>1</v>
      </c>
      <c r="CV72" s="411">
        <f t="shared" ca="1" si="265"/>
        <v>1</v>
      </c>
      <c r="CW72" s="411">
        <f t="shared" ca="1" si="265"/>
        <v>1</v>
      </c>
      <c r="CX72" s="535" t="str" cm="1">
        <f t="array" aca="1" ref="CX72" ca="1">INDEX(CX$13:CX71,$B72+1,1)</f>
        <v>-</v>
      </c>
      <c r="CY72" s="535" t="str" cm="1">
        <f t="array" aca="1" ref="CY72" ca="1">INDEX(CY$13:CY71,$B72+1,1)</f>
        <v>-</v>
      </c>
      <c r="CZ72" s="411">
        <f t="shared" ca="1" si="266"/>
        <v>1</v>
      </c>
      <c r="DA72" s="411">
        <f t="shared" ca="1" si="267"/>
        <v>1</v>
      </c>
      <c r="DB72" s="535" t="str" cm="1">
        <f t="array" aca="1" ref="DB72" ca="1">INDEX(DB$13:DB71,$B72+1,1)</f>
        <v>-</v>
      </c>
      <c r="DC72" s="535" t="str" cm="1">
        <f t="array" aca="1" ref="DC72" ca="1">INDEX(DC$13:DC71,$B72+1,1)</f>
        <v>-</v>
      </c>
      <c r="DD72" s="411">
        <f t="shared" ca="1" si="268"/>
        <v>1</v>
      </c>
      <c r="DE72" s="535" t="str" cm="1">
        <f t="array" aca="1" ref="DE72" ca="1">INDEX(DE$13:DE71,$B72+1,1)</f>
        <v>-</v>
      </c>
      <c r="DF72" s="535" t="str" cm="1">
        <f t="array" aca="1" ref="DF72" ca="1">INDEX(DF$13:DF71,$B72+1,1)</f>
        <v>-</v>
      </c>
      <c r="DG72" s="411">
        <f t="shared" ca="1" si="269"/>
        <v>1</v>
      </c>
      <c r="DH72" s="411">
        <f t="shared" ca="1" si="270"/>
        <v>1</v>
      </c>
      <c r="DI72" s="411">
        <f t="shared" ca="1" si="270"/>
        <v>1</v>
      </c>
      <c r="DJ72" s="535" cm="1">
        <f t="array" aca="1" ref="DJ72" ca="1">INDEX(DJ$13:DJ71,$B72+1,1)</f>
        <v>720</v>
      </c>
      <c r="DK72" s="535" cm="1">
        <f t="array" aca="1" ref="DK72" ca="1">INDEX(DK$13:DK71,$B72+1,1)</f>
        <v>720</v>
      </c>
      <c r="DL72" s="18"/>
      <c r="DM72" s="535" t="b" cm="1">
        <f t="array" aca="1" ref="DM72" ca="1">INDEX(DM$13:DM71,$B72+1,1)</f>
        <v>1</v>
      </c>
      <c r="DN72" s="535" t="b" cm="1">
        <f t="array" aca="1" ref="DN72" ca="1">INDEX(DN$13:DN71,$B72+1,1)</f>
        <v>1</v>
      </c>
      <c r="DO72" s="535" t="b" cm="1">
        <f t="array" aca="1" ref="DO72" ca="1">INDEX(DO$13:DO71,$B72+1,1)</f>
        <v>1</v>
      </c>
      <c r="DP72" s="87">
        <f t="shared" ca="1" si="357"/>
        <v>0</v>
      </c>
      <c r="DQ72" s="799" cm="1">
        <f t="array" aca="1" ref="DQ72" ca="1">VALUE(IFERROR(VALUE($K72),0) &amp; _xlfn.SWITCH($CF72,"-",4,$CF72) &amp; $L72 &amp; $T72 &amp; "00" &amp; $N72 &amp; $AK72 &amp; $R72 &amp; _xlfn.SWITCH($AM72,3,1,$AM72) &amp; _xlfn.SWITCH($M72,4,0,$M72) &amp; _xlfn.SWITCH($AD72,6,1,$AD72))</f>
        <v>142400224202</v>
      </c>
      <c r="DR72" s="535" cm="1">
        <f t="array" aca="1" ref="DR72" ca="1">INDEX(DR$13:DR71,$B72+1,1)</f>
        <v>1</v>
      </c>
      <c r="DS72" s="535" cm="1">
        <f t="array" aca="1" ref="DS72" ca="1">INDEX(DS$13:DS71,$B72+1,1)</f>
        <v>1</v>
      </c>
      <c r="DT72" s="411">
        <f t="shared" ca="1" si="271"/>
        <v>7</v>
      </c>
      <c r="DU72" s="411" t="str">
        <f t="shared" ca="1" si="271"/>
        <v>-</v>
      </c>
      <c r="DV72" s="411" t="str">
        <f t="shared" ca="1" si="271"/>
        <v>-</v>
      </c>
      <c r="DW72" s="411" t="str">
        <f t="shared" ca="1" si="271"/>
        <v>-</v>
      </c>
      <c r="DX72" s="411" t="str">
        <f t="shared" ca="1" si="271"/>
        <v>-</v>
      </c>
      <c r="DY72" s="411" t="str">
        <f t="shared" ca="1" si="271"/>
        <v>-</v>
      </c>
      <c r="DZ72" s="411" t="b">
        <f t="shared" ca="1" si="272"/>
        <v>0</v>
      </c>
      <c r="EA72" s="411" t="str">
        <f t="shared" ca="1" si="273"/>
        <v>-</v>
      </c>
      <c r="EB72" s="411" t="str">
        <f t="shared" ca="1" si="273"/>
        <v>-</v>
      </c>
      <c r="EC72" s="411" t="str">
        <f t="shared" ca="1" si="273"/>
        <v>-</v>
      </c>
      <c r="ED72" s="411" t="str">
        <f t="shared" ca="1" si="273"/>
        <v>-</v>
      </c>
      <c r="EE72" s="411" t="str">
        <f t="shared" ca="1" si="273"/>
        <v>-</v>
      </c>
      <c r="EF72" s="411" t="str">
        <f t="shared" ca="1" si="273"/>
        <v>-</v>
      </c>
      <c r="EG72" s="411" t="str">
        <f t="shared" ca="1" si="273"/>
        <v>-</v>
      </c>
      <c r="EH72" s="411" t="str">
        <f t="shared" ca="1" si="273"/>
        <v>-</v>
      </c>
      <c r="EI72" s="411" t="str">
        <f t="shared" ca="1" si="273"/>
        <v>-</v>
      </c>
      <c r="EJ72" s="535" cm="1">
        <f t="array" aca="1" ref="EJ72" ca="1">INDEX(EJ$13:EJ71,$B72+1,1)</f>
        <v>0</v>
      </c>
      <c r="EK72" s="535" cm="1">
        <f t="array" aca="1" ref="EK72" ca="1">INDEX(EK$13:EK71,$B72+1,1)</f>
        <v>999999</v>
      </c>
      <c r="EL72" s="535" cm="1">
        <f t="array" aca="1" ref="EL72" ca="1">INDEX(EL$13:EL71,$B72+1,1)</f>
        <v>999999</v>
      </c>
      <c r="EM72" s="535" cm="1">
        <f t="array" aca="1" ref="EM72" ca="1">INDEX(EM$13:EM71,$B72+1,1)</f>
        <v>999999</v>
      </c>
      <c r="EN72" s="535" cm="1">
        <f t="array" aca="1" ref="EN72" ca="1">INDEX(EN$13:EN71,$B72+1,1)</f>
        <v>999999</v>
      </c>
      <c r="EO72" s="535" cm="1">
        <f t="array" aca="1" ref="EO72" ca="1">INDEX(EO$13:EO71,$B72+1,1)</f>
        <v>999999</v>
      </c>
      <c r="EP72" s="535" cm="1">
        <f t="array" aca="1" ref="EP72" ca="1">INDEX(EP$13:EP71,$B72+1,1)</f>
        <v>999999</v>
      </c>
      <c r="EQ72" s="535" cm="1">
        <f t="array" aca="1" ref="EQ72" ca="1">INDEX(EQ$13:EQ71,$B72+1,1)</f>
        <v>999999</v>
      </c>
      <c r="ER72" s="535" cm="1">
        <f t="array" aca="1" ref="ER72" ca="1">INDEX(ER$13:ER71,$B72+1,1)</f>
        <v>999999</v>
      </c>
      <c r="ES72" s="535" cm="1">
        <f t="array" aca="1" ref="ES72" ca="1">INDEX(ES$13:ES71,$B72+1,1)</f>
        <v>999999</v>
      </c>
      <c r="ET72" s="535" cm="1">
        <f t="array" aca="1" ref="ET72" ca="1">INDEX(ET$13:ET71,$B72+1,1)</f>
        <v>999999</v>
      </c>
      <c r="EU72" s="535" cm="1">
        <f t="array" aca="1" ref="EU72" ca="1">INDEX(EU$13:EU71,$B72+1,1)</f>
        <v>999999</v>
      </c>
      <c r="EV72" s="535" cm="1">
        <f t="array" aca="1" ref="EV72" ca="1">INDEX(EV$13:EV71,$B72+1,1)</f>
        <v>999999</v>
      </c>
      <c r="EW72" s="777">
        <f t="shared" ca="1" si="274"/>
        <v>999999</v>
      </c>
      <c r="EX72" s="777">
        <f t="shared" ca="1" si="274"/>
        <v>999999</v>
      </c>
      <c r="EY72" s="777">
        <f t="shared" ca="1" si="274"/>
        <v>999999</v>
      </c>
      <c r="EZ72" s="795">
        <f t="shared" ca="1" si="358"/>
        <v>999999</v>
      </c>
      <c r="FA72" s="795">
        <f t="shared" ca="1" si="275"/>
        <v>999999</v>
      </c>
      <c r="FB72" s="796">
        <f t="shared" ca="1" si="276"/>
        <v>999999</v>
      </c>
      <c r="FC72" s="797" t="str">
        <f t="shared" ca="1" si="359"/>
        <v>-</v>
      </c>
      <c r="FD72" s="776">
        <f t="shared" ca="1" si="277"/>
        <v>999999</v>
      </c>
      <c r="FE72" s="774">
        <f t="shared" ca="1" si="360"/>
        <v>999999</v>
      </c>
      <c r="FF72" s="775">
        <f t="shared" ca="1" si="361"/>
        <v>999999</v>
      </c>
      <c r="FG72" s="722" t="str" cm="1">
        <f t="array" aca="1" ref="FG72" ca="1">INDEX(i.ELMated,$AB72+1,1)</f>
        <v>-</v>
      </c>
      <c r="FH72" s="723" cm="1">
        <f t="array" aca="1" ref="FH72" ca="1">INDEX(i.ELMatedEst,$AA72+1,$T72)</f>
        <v>0.7</v>
      </c>
      <c r="FI72" s="535" t="str" cm="1">
        <f t="array" aca="1" ref="FI72" ca="1">INDEX(FI$13:FI71,$B72+1,1)</f>
        <v>-</v>
      </c>
      <c r="FJ72" s="535" t="str" cm="1">
        <f t="array" aca="1" ref="FJ72" ca="1">INDEX(FJ$13:FJ71,$B72+1,1)</f>
        <v>-</v>
      </c>
      <c r="FK72" s="659">
        <f t="shared" ca="1" si="278"/>
        <v>-0.2</v>
      </c>
      <c r="FL72" s="661">
        <f t="shared" ca="1" si="279"/>
        <v>1.2500000000000001E-2</v>
      </c>
      <c r="FM72" s="191">
        <f t="shared" ca="1" si="368"/>
        <v>0.95</v>
      </c>
      <c r="FN72" s="662">
        <f t="shared" ca="1" si="280"/>
        <v>3.6000000000000004E-2</v>
      </c>
      <c r="FO72" s="662">
        <f ca="1">INDEX(CHOOSE($N72,DataAutumn!i.EL_PropnSold,DataWinter!i.EL_PropnSold,DataSpring!i.EL_PropnSold),$AI72,$T72)*INDEX(i.ELMatedEst,$AB72+1,$T72)*i.dAdultRR_ELPropSold
+INDEX(i.dryman,($AJ72-1)*4+$AI72,FO$7)</f>
        <v>2.0719999999999995E-2</v>
      </c>
      <c r="FP72" s="662">
        <f ca="1">INDEX(CHOOSE($N72,DataAutumn!i.EL_PropnSold,DataWinter!i.EL_PropnSold,DataSpring!i.EL_PropnSold),$AI72,$T72)*INDEX(i.ELMatedEst,$AB72+1,$T72)*i.dAdultRR_ELPropSold
+INDEX(i.dryman,($AJ72-1)*4+$AI72,FP$7)</f>
        <v>8.3219999999999988E-2</v>
      </c>
      <c r="FQ72" s="662">
        <f ca="1">INDEX(CHOOSE($N72,DataAutumn!i.EL_PropnSold,DataWinter!i.EL_PropnSold,DataSpring!i.EL_PropnSold),$AI72,$T72)*INDEX(i.ELMatedEst,$AB72+1,$T72)*i.dAdultRR_ELPropSold
+INDEX(i.dryman,($AJ72-1)*4+$AI72,FQ$7)</f>
        <v>8.3219999999999988E-2</v>
      </c>
      <c r="FR72" s="662">
        <f ca="1">INDEX(CHOOSE($N72,DataAutumn!i.EL_PropnSold,DataWinter!i.EL_PropnSold,DataSpring!i.EL_PropnSold),$AI72,$T72)*INDEX(i.ELMatedEst,$AB72+1,$T72)*i.dAdultRR_ELPropSold
+INDEX(i.dryman,($AJ72-1)*4+$AI72,FR$7)</f>
        <v>8.3219999999999988E-2</v>
      </c>
      <c r="FS72" s="663">
        <f ca="1">INDEX(CHOOSE($N72,DataAutumn!i.EL_PropnSold,DataWinter!i.EL_PropnSold,DataSpring!i.EL_PropnSold),$AI72,$T72)*INDEX(i.ELMatedEst,$AB72+1,$T72)*i.dAdultLSurv_ELPropSold</f>
        <v>-4.4799999999999996E-3</v>
      </c>
      <c r="FT72" s="661" t="b">
        <f t="shared" ca="1" si="281"/>
        <v>1</v>
      </c>
      <c r="FU72" s="661" t="b">
        <f t="shared" ca="1" si="281"/>
        <v>1</v>
      </c>
      <c r="FV72" s="711" t="b">
        <f t="shared" ca="1" si="282"/>
        <v>0</v>
      </c>
      <c r="FW72" s="661" t="b">
        <f t="shared" ca="1" si="281"/>
        <v>0</v>
      </c>
      <c r="FX72" s="663">
        <f t="shared" ca="1" si="283"/>
        <v>0</v>
      </c>
      <c r="FY72" s="664">
        <f t="shared" ca="1" si="284"/>
        <v>0</v>
      </c>
      <c r="FZ72" s="665" t="b">
        <f t="shared" ca="1" si="285"/>
        <v>0</v>
      </c>
      <c r="GA72" s="660" t="b">
        <f t="shared" ca="1" si="286"/>
        <v>0</v>
      </c>
      <c r="GB72" s="411" t="b">
        <f t="shared" ca="1" si="286"/>
        <v>1</v>
      </c>
      <c r="GC72" s="411" t="b">
        <f t="shared" ca="1" si="286"/>
        <v>0</v>
      </c>
      <c r="GD72" s="87">
        <f t="shared" ca="1" si="287"/>
        <v>2</v>
      </c>
      <c r="GE72" s="87">
        <f t="shared" ca="1" si="287"/>
        <v>2</v>
      </c>
      <c r="GF72" s="411">
        <f t="shared" ca="1" si="288"/>
        <v>1.5</v>
      </c>
      <c r="GG72" s="411">
        <f t="shared" ca="1" si="289"/>
        <v>1.8</v>
      </c>
      <c r="GH72" s="411">
        <f t="shared" ca="1" si="289"/>
        <v>1.8</v>
      </c>
      <c r="GI72" s="411">
        <f t="shared" ca="1" si="290"/>
        <v>1.7</v>
      </c>
      <c r="GJ72" s="411">
        <f t="shared" ca="1" si="291"/>
        <v>0.35</v>
      </c>
      <c r="GK72" s="411" t="b">
        <f t="shared" ca="1" si="291"/>
        <v>1</v>
      </c>
      <c r="GL72" s="411" t="b">
        <f t="shared" ca="1" si="291"/>
        <v>0</v>
      </c>
      <c r="GM72" s="411" t="b">
        <f t="shared" ca="1" si="291"/>
        <v>0</v>
      </c>
      <c r="GN72" s="411" t="b">
        <f t="shared" ca="1" si="291"/>
        <v>0</v>
      </c>
      <c r="GO72" s="87">
        <f t="shared" ca="1" si="292"/>
        <v>1</v>
      </c>
      <c r="GP72" s="87">
        <f t="shared" ca="1" si="292"/>
        <v>1</v>
      </c>
      <c r="GQ72" s="87">
        <f t="shared" ca="1" si="292"/>
        <v>1</v>
      </c>
      <c r="GR72" s="87">
        <f t="shared" ca="1" si="292"/>
        <v>1</v>
      </c>
      <c r="GS72" s="87">
        <f t="shared" ca="1" si="292"/>
        <v>1</v>
      </c>
      <c r="GT72" s="87">
        <f t="shared" ca="1" si="292"/>
        <v>1</v>
      </c>
      <c r="GU72" s="87">
        <f t="shared" ca="1" si="292"/>
        <v>1</v>
      </c>
      <c r="GV72" s="87">
        <f t="shared" ca="1" si="292"/>
        <v>1</v>
      </c>
      <c r="GW72" s="411" cm="1">
        <f t="array" aca="1" ref="GW72" ca="1">INDEX(i.dse_type,1,$L72)</f>
        <v>0</v>
      </c>
      <c r="GX72" s="535" t="str" cm="1">
        <f t="array" aca="1" ref="GX72" ca="1">INDEX(GX$13:GX71,$B72+1,1)</f>
        <v>-</v>
      </c>
      <c r="GY72" s="535" t="str" cm="1">
        <f t="array" aca="1" ref="GY72" ca="1">INDEX(GY$13:GY71,$B72+1,1)</f>
        <v>-</v>
      </c>
      <c r="GZ72" s="535" t="str" cm="1">
        <f t="array" aca="1" ref="GZ72" ca="1">INDEX(GZ$13:GZ71,$B72+1,1)</f>
        <v>-</v>
      </c>
      <c r="HA72" s="18"/>
      <c r="HB72" s="816" t="str">
        <f t="shared" ca="1" si="362"/>
        <v>-</v>
      </c>
      <c r="HC72" s="816" t="str">
        <f t="shared" ca="1" si="293"/>
        <v>-</v>
      </c>
      <c r="HD72" s="806" cm="1">
        <f t="array" aca="1" ref="HD72" ca="1">IF($AO72=0,0,INDEX(i.saa_p11,$AO72,HD$6))</f>
        <v>0</v>
      </c>
      <c r="HE72" s="806" cm="1">
        <f t="array" aca="1" ref="HE72" ca="1">IF($AO72=0,0,INDEX(i.saa_p11,$AO72,HE$6))</f>
        <v>0</v>
      </c>
      <c r="HF72" s="806" cm="1">
        <f t="array" aca="1" ref="HF72" ca="1">IF($AO72=0,0,INDEX(i.saa_p11,$AO72,HF$6))</f>
        <v>0</v>
      </c>
      <c r="HG72" s="806" cm="1">
        <f t="array" aca="1" ref="HG72" ca="1">IF($AO72=0,0,INDEX(i.saa_p11,$AO72,HG$6))</f>
        <v>0</v>
      </c>
      <c r="HH72" s="806" cm="1">
        <f t="array" aca="1" ref="HH72" ca="1">IF($AO72=0,0,INDEX(i.saa_p11,$AO72,HH$6))</f>
        <v>0</v>
      </c>
      <c r="HI72" s="806" cm="1">
        <f t="array" aca="1" ref="HI72" ca="1">IF($AO72=0,0,INDEX(i.saa_p11,$AO72,HI$6))</f>
        <v>0</v>
      </c>
      <c r="HJ72" s="806" cm="1">
        <f t="array" aca="1" ref="HJ72" ca="1">IF($AO72=0,0,INDEX(i.saa_p11,$AO72,HJ$6))</f>
        <v>0</v>
      </c>
      <c r="HK72" s="806" cm="1">
        <f t="array" aca="1" ref="HK72" ca="1">IF($AO72=0,0,INDEX(i.saa_p11,$AO72,HK$6))</f>
        <v>0</v>
      </c>
      <c r="HL72" s="806" cm="1">
        <f t="array" aca="1" ref="HL72" ca="1">IF($AO72=0,0,INDEX(i.saa_p11,$AO72,HL$6))</f>
        <v>0</v>
      </c>
      <c r="HM72" s="806" cm="1">
        <f t="array" aca="1" ref="HM72" ca="1">IF($AO72=0,0,INDEX(i.saa_p11,$AO72,HM$6))</f>
        <v>0</v>
      </c>
      <c r="HN72" s="806" cm="1">
        <f t="array" aca="1" ref="HN72" ca="1">IF($AO72=0,0,INDEX(i.saa_p11,$AO72,HN$6))</f>
        <v>0</v>
      </c>
      <c r="HO72" s="806" cm="1">
        <f t="array" aca="1" ref="HO72" ca="1">IF($AO72=0,0,INDEX(i.saa_p11,$AO72,HO$6))</f>
        <v>0</v>
      </c>
      <c r="HP72" s="806" cm="1">
        <f t="array" aca="1" ref="HP72" ca="1">IF($AO72=0,0,INDEX(i.saa_p11,$AO72,HP$6))</f>
        <v>0</v>
      </c>
      <c r="HQ72" s="806" cm="1">
        <f t="array" aca="1" ref="HQ72" ca="1">IF($AO72=0,0,INDEX(i.saa_p11,$AO72,HQ$6))</f>
        <v>0</v>
      </c>
      <c r="HR72" s="806" cm="1">
        <f t="array" aca="1" ref="HR72" ca="1">IF($AO72=0,0,INDEX(i.saa_p11,$AO72,HR$6))</f>
        <v>0</v>
      </c>
      <c r="HS72" s="806" cm="1">
        <f t="array" aca="1" ref="HS72" ca="1">IF($AO72=0,0,INDEX(i.saa_p11,$AO72,HS$6))</f>
        <v>0</v>
      </c>
      <c r="HT72" s="806" cm="1">
        <f t="array" aca="1" ref="HT72" ca="1">IF($AO72=0,0,INDEX(i.saa_p11,$AO72,HT$6))</f>
        <v>0</v>
      </c>
      <c r="HU72" s="806" cm="1">
        <f t="array" aca="1" ref="HU72" ca="1">IF($AO72=0,0,INDEX(i.saa_p11,$AO72,HU$6))</f>
        <v>0</v>
      </c>
      <c r="HV72" s="806" cm="1">
        <f t="array" aca="1" ref="HV72" ca="1">IF($AO72=0,0,INDEX(i.saa_p11,$AO72,HV$6))</f>
        <v>0</v>
      </c>
      <c r="HW72" s="806" cm="1">
        <f t="array" aca="1" ref="HW72" ca="1">IF($AO72=0,0,INDEX(i.saa_p11,$AO72,HW$6))</f>
        <v>0</v>
      </c>
      <c r="HX72" s="806" cm="1">
        <f t="array" aca="1" ref="HX72" ca="1">IF($AO72=0,0,INDEX(i.saa_p11,$AO72,HX$6))</f>
        <v>0</v>
      </c>
      <c r="HY72" s="806" cm="1">
        <f t="array" aca="1" ref="HY72" ca="1">IF($AO72=0,0,INDEX(i.saa_p11,$AO72,HY$6))</f>
        <v>0</v>
      </c>
      <c r="HZ72" s="806" cm="1">
        <f t="array" aca="1" ref="HZ72" ca="1">IF($AO72=0,0,INDEX(i.saa_p11,$AO72,HZ$6))</f>
        <v>0</v>
      </c>
      <c r="IA72" s="806" cm="1">
        <f t="array" aca="1" ref="IA72" ca="1">IF($AO72=0,0,INDEX(i.saa_p11,$AO72,IA$6))</f>
        <v>0</v>
      </c>
      <c r="IB72" s="806" cm="1">
        <f t="array" aca="1" ref="IB72" ca="1">IF($AO72=0,0,INDEX(i.saa_p11,$AO72,IB$6))</f>
        <v>0</v>
      </c>
      <c r="IC72" s="806" cm="1">
        <f t="array" aca="1" ref="IC72" ca="1">IF($AO72=0,0,INDEX(i.saa_p11,$AO72,IC$6))</f>
        <v>0</v>
      </c>
      <c r="ID72" s="806" cm="1">
        <f t="array" aca="1" ref="ID72" ca="1">IF($AO72=0,0,INDEX(i.saa_p11,$AO72,ID$6))</f>
        <v>0</v>
      </c>
      <c r="IE72" s="806" cm="1">
        <f t="array" aca="1" ref="IE72" ca="1">IF($AO72=0,0,INDEX(i.saa_p11,$AO72,IE$6))</f>
        <v>0</v>
      </c>
      <c r="IF72" s="806" cm="1">
        <f t="array" aca="1" ref="IF72" ca="1">IF($AO72=0,0,INDEX(i.saa_p11,$AO72,IF$6))</f>
        <v>0</v>
      </c>
      <c r="IG72" s="806" cm="1">
        <f t="array" aca="1" ref="IG72" ca="1">IF($AO72=0,0,INDEX(i.saa_p11,$AO72,IG$6))</f>
        <v>0</v>
      </c>
      <c r="IH72" s="806" cm="1">
        <f t="array" aca="1" ref="IH72" ca="1">IF($AO72=0,0,INDEX(i.saa_p11,$AO72,IH$6))</f>
        <v>0</v>
      </c>
      <c r="II72" s="806" cm="1">
        <f t="array" aca="1" ref="II72" ca="1">IF($AO72=0,0,INDEX(i.saa_p11,$AO72,II$6))</f>
        <v>0</v>
      </c>
      <c r="IJ72" s="806" cm="1">
        <f t="array" aca="1" ref="IJ72" ca="1">IF($AO72=0,0,INDEX(i.saa_p11,$AO72,IJ$6))</f>
        <v>0</v>
      </c>
      <c r="IK72" s="806" cm="1">
        <f t="array" aca="1" ref="IK72" ca="1">IF($AO72=0,0,INDEX(i.saa_p11,$AO72,IK$6))</f>
        <v>0</v>
      </c>
      <c r="IL72" s="806" cm="1">
        <f t="array" aca="1" ref="IL72" ca="1">IF($AO72=0,0,INDEX(i.saa_p11,$AO72,IL$6))</f>
        <v>0</v>
      </c>
      <c r="IM72" s="806" cm="1">
        <f t="array" aca="1" ref="IM72" ca="1">IF($AO72=0,0,INDEX(i.saa_p11,$AO72,IM$6))</f>
        <v>0</v>
      </c>
      <c r="IN72" s="806" cm="1">
        <f t="array" aca="1" ref="IN72" ca="1">IF($AO72=0,0,INDEX(i.saa_p11,$AO72,IN$6))</f>
        <v>0</v>
      </c>
      <c r="IO72" s="806" cm="1">
        <f t="array" aca="1" ref="IO72" ca="1">IF($AO72=0,0,INDEX(i.saa_p11,$AO72,IO$6))</f>
        <v>0</v>
      </c>
      <c r="IP72" s="806" cm="1">
        <f t="array" aca="1" ref="IP72" ca="1">IF($AO72=0,0,INDEX(i.saa_p11,$AO72,IP$6))</f>
        <v>0</v>
      </c>
      <c r="IQ72" s="806" cm="1">
        <f t="array" aca="1" ref="IQ72" ca="1">IF($AO72=0,0,INDEX(i.saa_p11,$AO72,IQ$6))</f>
        <v>0</v>
      </c>
      <c r="IR72" s="806" cm="1">
        <f t="array" aca="1" ref="IR72" ca="1">IF($AO72=0,0,INDEX(i.saa_p11,$AO72,IR$6))</f>
        <v>0</v>
      </c>
      <c r="IS72" s="806" cm="1">
        <f t="array" aca="1" ref="IS72" ca="1">IF($AO72=0,0,INDEX(i.saa_p11,$AO72,IS$6))</f>
        <v>0</v>
      </c>
      <c r="IT72" s="806" cm="1">
        <f t="array" aca="1" ref="IT72" ca="1">IF($AO72=0,0,INDEX(i.saa_p11,$AO72,IT$6))</f>
        <v>0</v>
      </c>
      <c r="IU72" s="806" cm="1">
        <f t="array" aca="1" ref="IU72" ca="1">IF($AO72=0,0,INDEX(i.saa_p11,$AO72,IU$6))</f>
        <v>0</v>
      </c>
      <c r="IV72" s="806" cm="1">
        <f t="array" aca="1" ref="IV72" ca="1">IF($AO72=0,0,INDEX(i.saa_p11,$AO72,IV$6))</f>
        <v>0</v>
      </c>
      <c r="IW72" s="806" cm="1">
        <f t="array" aca="1" ref="IW72" ca="1">IF($AO72=0,0,INDEX(i.saa_p11,$AO72,IW$6))</f>
        <v>0</v>
      </c>
      <c r="IX72" s="806" cm="1">
        <f t="array" aca="1" ref="IX72" ca="1">IF($AO72=0,0,INDEX(i.saa_p11,$AO72,IX$6))</f>
        <v>0</v>
      </c>
      <c r="IY72" s="806" cm="1">
        <f t="array" aca="1" ref="IY72" ca="1">IF($AO72=0,0,INDEX(i.saa_p11,$AO72,IY$6))</f>
        <v>0</v>
      </c>
      <c r="IZ72" s="806" cm="1">
        <f t="array" aca="1" ref="IZ72" ca="1">IF($AO72=0,0,INDEX(i.saa_p11,$AO72,IZ$6))</f>
        <v>0</v>
      </c>
      <c r="JA72" s="806" cm="1">
        <f t="array" aca="1" ref="JA72" ca="1">IF($AO72=0,0,INDEX(i.saa_p11,$AO72,JA$6))</f>
        <v>0</v>
      </c>
      <c r="JB72" s="806" cm="1">
        <f t="array" aca="1" ref="JB72" ca="1">IF($AO72=0,0,INDEX(i.saa_p11,$AO72,JB$6))</f>
        <v>0</v>
      </c>
      <c r="JC72" s="806" cm="1">
        <f t="array" aca="1" ref="JC72" ca="1">IF($AO72=0,0,INDEX(i.saa_p11,$AO72,JC$6))</f>
        <v>0</v>
      </c>
      <c r="JD72" s="806" cm="1">
        <f t="array" aca="1" ref="JD72" ca="1">IF($AO72=0,0,INDEX(i.saa_p11,$AO72,JD$6))</f>
        <v>0</v>
      </c>
      <c r="JE72" s="806" cm="1">
        <f t="array" aca="1" ref="JE72" ca="1">IF($AO72=0,0,INDEX(i.saa_p11,$AO72,JE$6))</f>
        <v>0</v>
      </c>
      <c r="JF72" s="18"/>
      <c r="JG72" s="535" t="str" cm="1">
        <f t="array" aca="1" ref="JG72" ca="1">INDEX(JG$13:JG71,$B72+1,1)</f>
        <v>-</v>
      </c>
      <c r="JH72" s="535" t="str" cm="1">
        <f t="array" aca="1" ref="JH72" ca="1">INDEX(JH$13:JH71,$B72+1,1)</f>
        <v>-</v>
      </c>
      <c r="JI72" s="535" t="str" cm="1">
        <f t="array" aca="1" ref="JI72" ca="1">INDEX(JI$13:JI71,$B72+1,1)</f>
        <v>-</v>
      </c>
      <c r="JJ72" s="411">
        <f t="shared" ca="1" si="363"/>
        <v>0</v>
      </c>
      <c r="JK72" s="535" t="str" cm="1">
        <f t="array" aca="1" ref="JK72" ca="1">INDEX(JK$13:JK71,$B72+1,1)</f>
        <v>-</v>
      </c>
      <c r="JL72" s="535" cm="1">
        <f t="array" aca="1" ref="JL72" ca="1">INDEX(JL$13:JL71,$B72+1,1)</f>
        <v>1</v>
      </c>
      <c r="JM72" s="535" cm="1">
        <f t="array" aca="1" ref="JM72" ca="1">INDEX(JM$13:JM71,$B72+1,1)</f>
        <v>1</v>
      </c>
      <c r="JN72" s="535" t="str" cm="1">
        <f t="array" aca="1" ref="JN72" ca="1">INDEX(JN$13:JN71,$B72+1,1)</f>
        <v>-</v>
      </c>
      <c r="JO72" s="535" t="str" cm="1">
        <f t="array" aca="1" ref="JO72" ca="1">INDEX(JO$13:JO71,$B72+1,1)</f>
        <v>-</v>
      </c>
      <c r="JP72" s="535" t="str" cm="1">
        <f t="array" aca="1" ref="JP72" ca="1">INDEX(JP$13:JP71,$B72+1,1)</f>
        <v>-</v>
      </c>
      <c r="JQ72" s="535" t="str" cm="1">
        <f t="array" aca="1" ref="JQ72" ca="1">INDEX(JQ$13:JQ71,$B72+1,1)</f>
        <v>-</v>
      </c>
      <c r="JR72" s="535" t="str" cm="1">
        <f t="array" aca="1" ref="JR72" ca="1">INDEX(JR$13:JR71,$B72+1,1)</f>
        <v>-</v>
      </c>
      <c r="JS72" s="535" t="str" cm="1">
        <f t="array" aca="1" ref="JS72" ca="1">INDEX(JS$13:JS71,$B72+1,1)</f>
        <v>-</v>
      </c>
      <c r="JT72" s="535" t="str" cm="1">
        <f t="array" aca="1" ref="JT72" ca="1">INDEX(JT$13:JT71,$B72+1,1)</f>
        <v>-</v>
      </c>
      <c r="JU72" s="535" t="str" cm="1">
        <f t="array" aca="1" ref="JU72" ca="1">INDEX(JU$13:JU71,$B72+1,1)</f>
        <v>-</v>
      </c>
      <c r="JV72" s="535" t="str" cm="1">
        <f t="array" aca="1" ref="JV72" ca="1">INDEX(JV$13:JV71,$B72+1,1)</f>
        <v>-</v>
      </c>
      <c r="JW72" s="535" t="str" cm="1">
        <f t="array" aca="1" ref="JW72" ca="1">INDEX(JW$13:JW71,$B72+1,1)</f>
        <v>-</v>
      </c>
      <c r="JX72" s="535" t="str" cm="1">
        <f t="array" aca="1" ref="JX72" ca="1">INDEX(JX$13:JX71,$B72+1,1)</f>
        <v>-</v>
      </c>
      <c r="JY72" s="535" t="str" cm="1">
        <f t="array" aca="1" ref="JY72" ca="1">INDEX(JY$13:JY71,$B72+1,1)</f>
        <v>-</v>
      </c>
      <c r="JZ72" s="535" t="str" cm="1">
        <f t="array" aca="1" ref="JZ72" ca="1">INDEX(JZ$13:JZ71,$B72+1,1)</f>
        <v>-</v>
      </c>
      <c r="KA72" s="535" t="str" cm="1">
        <f t="array" aca="1" ref="KA72" ca="1">INDEX(KA$13:KA71,$B72+1,1)</f>
        <v>-</v>
      </c>
      <c r="KB72" s="535" t="str" cm="1">
        <f t="array" aca="1" ref="KB72" ca="1">INDEX(KB$13:KB71,$B72+1,1)</f>
        <v>-</v>
      </c>
      <c r="KC72" s="535" t="str" cm="1">
        <f t="array" aca="1" ref="KC72" ca="1">INDEX(KC$13:KC71,$B72+1,1)</f>
        <v>-</v>
      </c>
      <c r="KD72" s="535" t="str" cm="1">
        <f t="array" aca="1" ref="KD72" ca="1">INDEX(KD$13:KD71,$B72+1,1)</f>
        <v>-</v>
      </c>
      <c r="KE72" s="535" t="str" cm="1">
        <f t="array" aca="1" ref="KE72" ca="1">INDEX(KE$13:KE71,$B72+1,1)</f>
        <v>-</v>
      </c>
      <c r="KF72" s="535" t="str" cm="1">
        <f t="array" aca="1" ref="KF72" ca="1">INDEX(KF$13:KF71,$B72+1,1)</f>
        <v>-</v>
      </c>
      <c r="KG72" s="535" t="str" cm="1">
        <f t="array" aca="1" ref="KG72" ca="1">INDEX(KG$13:KG71,$B72+1,1)</f>
        <v>-</v>
      </c>
      <c r="KH72" s="535" t="str" cm="1">
        <f t="array" aca="1" ref="KH72" ca="1">INDEX(KH$13:KH71,$B72+1,1)</f>
        <v>-</v>
      </c>
      <c r="KI72" s="535" cm="1">
        <f t="array" aca="1" ref="KI72" ca="1">INDEX(KI$13:KI71,$B72+1,1)</f>
        <v>0</v>
      </c>
      <c r="KJ72" s="535" t="str" cm="1">
        <f t="array" aca="1" ref="KJ72" ca="1">INDEX(KJ$13:KJ71,$B72+1,1)</f>
        <v>-</v>
      </c>
      <c r="KK72" s="535" cm="1">
        <f t="array" aca="1" ref="KK72" ca="1">INDEX(KK$13:KK71,$B72+1,1)</f>
        <v>1</v>
      </c>
      <c r="KL72" s="722">
        <f t="shared" ca="1" si="294"/>
        <v>0</v>
      </c>
      <c r="KM72" s="722">
        <f t="shared" ca="1" si="294"/>
        <v>0</v>
      </c>
      <c r="KN72" s="722">
        <f t="shared" ca="1" si="294"/>
        <v>0</v>
      </c>
      <c r="KO72" s="722">
        <f t="shared" ca="1" si="295"/>
        <v>0</v>
      </c>
      <c r="KP72" s="722">
        <f t="shared" ca="1" si="295"/>
        <v>0</v>
      </c>
      <c r="KQ72" s="722">
        <f t="shared" ca="1" si="295"/>
        <v>0</v>
      </c>
      <c r="KR72" s="535" cm="1">
        <f t="array" aca="1" ref="KR72" ca="1">INDEX(KR$13:KR71,$B72+1,1)</f>
        <v>0</v>
      </c>
      <c r="KS72" s="722">
        <f t="shared" ca="1" si="296"/>
        <v>1</v>
      </c>
      <c r="KT72" s="722">
        <f t="shared" ca="1" si="296"/>
        <v>0</v>
      </c>
      <c r="KU72" s="722">
        <f t="shared" ca="1" si="296"/>
        <v>0</v>
      </c>
      <c r="KV72" s="722">
        <f t="shared" ca="1" si="296"/>
        <v>0</v>
      </c>
      <c r="KW72" s="535" cm="1">
        <f t="array" aca="1" ref="KW72" ca="1">INDEX(KW$13:KW71,$B72+1,1)</f>
        <v>0</v>
      </c>
      <c r="KX72" s="722">
        <f t="shared" ca="1" si="296"/>
        <v>0</v>
      </c>
      <c r="KY72" s="18"/>
      <c r="KZ72" s="535" t="str" cm="1">
        <f t="array" aca="1" ref="KZ72" ca="1">INDEX(KZ$13:KZ71,$B72+1,1)</f>
        <v>-</v>
      </c>
      <c r="LA72" s="535" t="str" cm="1">
        <f t="array" aca="1" ref="LA72" ca="1">INDEX(LA$13:LA71,$B72+1,1)</f>
        <v>-</v>
      </c>
      <c r="LB72" s="535" t="str" cm="1">
        <f t="array" aca="1" ref="LB72" ca="1">INDEX(LB$13:LB71,$B72+1,1)</f>
        <v>-</v>
      </c>
      <c r="LC72" s="535" t="str" cm="1">
        <f t="array" aca="1" ref="LC72" ca="1">INDEX(LC$13:LC71,$B72+1,1)</f>
        <v>-</v>
      </c>
      <c r="LD72" s="535" t="str" cm="1">
        <f t="array" aca="1" ref="LD72" ca="1">INDEX(LD$13:LD71,$B72+1,1)</f>
        <v>-</v>
      </c>
      <c r="LE72" s="535" t="str" cm="1">
        <f t="array" aca="1" ref="LE72" ca="1">INDEX(LE$13:LE71,$B72+1,1)</f>
        <v>-</v>
      </c>
      <c r="LF72" s="535" t="str" cm="1">
        <f t="array" aca="1" ref="LF72" ca="1">INDEX(LF$13:LF71,$B72+1,1)</f>
        <v>-</v>
      </c>
      <c r="LG72" s="535" t="str" cm="1">
        <f t="array" aca="1" ref="LG72" ca="1">INDEX(LG$13:LG71,$B72+1,1)</f>
        <v>-</v>
      </c>
      <c r="LH72" s="535" t="str" cm="1">
        <f t="array" aca="1" ref="LH72" ca="1">INDEX(LH$13:LH71,$B72+1,1)</f>
        <v>-</v>
      </c>
      <c r="LI72" s="535" t="str" cm="1">
        <f t="array" aca="1" ref="LI72" ca="1">INDEX(LI$13:LI71,$B72+1,1)</f>
        <v>-</v>
      </c>
      <c r="LJ72" s="535" t="str" cm="1">
        <f t="array" aca="1" ref="LJ72" ca="1">INDEX(LJ$13:LJ71,$B72+1,1)</f>
        <v>-</v>
      </c>
      <c r="LK72" s="535" t="str" cm="1">
        <f t="array" aca="1" ref="LK72" ca="1">INDEX(LK$13:LK71,$B72+1,1)</f>
        <v>-</v>
      </c>
      <c r="LL72" s="535" t="str" cm="1">
        <f t="array" aca="1" ref="LL72" ca="1">INDEX(LL$13:LL71,$B72+1,1)</f>
        <v>-</v>
      </c>
      <c r="LM72" s="535" t="str" cm="1">
        <f t="array" aca="1" ref="LM72" ca="1">INDEX(LM$13:LM71,$B72+1,1)</f>
        <v>-</v>
      </c>
      <c r="LN72" s="535" t="str" cm="1">
        <f t="array" aca="1" ref="LN72" ca="1">INDEX(LN$13:LN71,$B72+1,1)</f>
        <v>-</v>
      </c>
      <c r="LO72" s="535" t="str" cm="1">
        <f t="array" aca="1" ref="LO72" ca="1">INDEX(LO$13:LO71,$B72+1,1)</f>
        <v>-</v>
      </c>
      <c r="LP72" s="535" cm="1">
        <f t="array" aca="1" ref="LP72" ca="1">INDEX(LP$13:LP71,$B72+1,1)</f>
        <v>0</v>
      </c>
      <c r="LQ72" s="535" cm="1">
        <f t="array" aca="1" ref="LQ72" ca="1">INDEX(LQ$13:LQ71,$B72+1,1)</f>
        <v>0</v>
      </c>
      <c r="LR72" s="545" cm="1">
        <f t="array" aca="1" ref="LR72" ca="1">IF(AND($N72=LR$10,$AU72&lt;&gt;0),INDEX(i.LTWFeedLevels,$AU72,12),0)</f>
        <v>0</v>
      </c>
      <c r="LS72" s="625" cm="1">
        <f t="array" aca="1" ref="LS72" ca="1">IF(AND($N72=LS$10,$AV72&lt;&gt;0),INDEX(i.LTWFeedLevels,$AV72,12),0)</f>
        <v>0</v>
      </c>
      <c r="LT72" s="457">
        <f t="shared" ref="LT72:LV72" ca="1" si="387">LS72</f>
        <v>0</v>
      </c>
      <c r="LU72" s="457">
        <f t="shared" ca="1" si="387"/>
        <v>0</v>
      </c>
      <c r="LV72" s="457">
        <f t="shared" ca="1" si="387"/>
        <v>0</v>
      </c>
      <c r="LW72" s="545" cm="1">
        <f t="array" aca="1" ref="LW72" ca="1">IF(AND($N72=LW$10,$AU72&lt;&gt;0),INDEX(i.LTWFeedLevels,$AU72,12),0)</f>
        <v>0</v>
      </c>
      <c r="LX72" s="625" cm="1">
        <f t="array" aca="1" ref="LX72" ca="1">IF(AND($N72=LX$10,$AV72&lt;&gt;0),INDEX(i.LTWFeedLevels,$AV72,12),0)</f>
        <v>0</v>
      </c>
      <c r="LY72" s="457">
        <f t="shared" ref="LY72:MA72" ca="1" si="388">LX72</f>
        <v>0</v>
      </c>
      <c r="LZ72" s="457">
        <f t="shared" ca="1" si="388"/>
        <v>0</v>
      </c>
      <c r="MA72" s="457">
        <f t="shared" ca="1" si="388"/>
        <v>0</v>
      </c>
      <c r="MB72" s="545" cm="1">
        <f t="array" aca="1" ref="MB72" ca="1">IF(AND($N72=MB$10,$AU72&lt;&gt;0),INDEX(i.LTWFeedLevels,$AU72,12),0)</f>
        <v>0</v>
      </c>
      <c r="MC72" s="625" cm="1">
        <f t="array" aca="1" ref="MC72" ca="1">IF(AND($N72=MC$10,$AV72&lt;&gt;0),INDEX(i.LTWFeedLevels,$AV72,12),0)</f>
        <v>0</v>
      </c>
      <c r="MD72" s="457">
        <f t="shared" ref="MD72:MF72" ca="1" si="389">MC72</f>
        <v>0</v>
      </c>
      <c r="ME72" s="457">
        <f t="shared" ca="1" si="389"/>
        <v>0</v>
      </c>
      <c r="MF72" s="457">
        <f t="shared" ca="1" si="389"/>
        <v>0</v>
      </c>
      <c r="MG72" s="189">
        <f t="shared" ca="1" si="300"/>
        <v>0</v>
      </c>
      <c r="MH72" s="189">
        <f t="shared" ca="1" si="300"/>
        <v>0</v>
      </c>
      <c r="MI72" s="189">
        <f t="shared" ca="1" si="300"/>
        <v>0</v>
      </c>
      <c r="MJ72" s="189">
        <f t="shared" ca="1" si="300"/>
        <v>0</v>
      </c>
      <c r="MK72" s="189">
        <f t="shared" ca="1" si="300"/>
        <v>0</v>
      </c>
      <c r="ML72" s="189">
        <f t="shared" ca="1" si="300"/>
        <v>0</v>
      </c>
      <c r="MM72" s="189">
        <f t="shared" ca="1" si="300"/>
        <v>0</v>
      </c>
      <c r="MN72" s="189">
        <f t="shared" ca="1" si="300"/>
        <v>0</v>
      </c>
      <c r="MO72" s="189">
        <f t="shared" ca="1" si="300"/>
        <v>0</v>
      </c>
      <c r="MP72" s="189">
        <f t="shared" ca="1" si="300"/>
        <v>0</v>
      </c>
      <c r="MQ72" s="189">
        <f t="shared" ca="1" si="301"/>
        <v>0</v>
      </c>
      <c r="MR72" s="189">
        <f t="shared" ca="1" si="301"/>
        <v>0</v>
      </c>
      <c r="MS72" s="189">
        <f t="shared" ca="1" si="301"/>
        <v>0</v>
      </c>
      <c r="MT72" s="189">
        <f t="shared" ca="1" si="301"/>
        <v>0</v>
      </c>
      <c r="MU72" s="189">
        <f t="shared" ca="1" si="301"/>
        <v>0</v>
      </c>
      <c r="MV72" s="189">
        <f t="shared" ca="1" si="301"/>
        <v>0</v>
      </c>
      <c r="MW72" s="189">
        <f t="shared" ca="1" si="301"/>
        <v>0</v>
      </c>
      <c r="MX72" s="189">
        <f t="shared" ca="1" si="301"/>
        <v>0</v>
      </c>
      <c r="MY72" s="189">
        <f t="shared" ca="1" si="301"/>
        <v>0</v>
      </c>
      <c r="MZ72" s="189">
        <f t="shared" ca="1" si="301"/>
        <v>0</v>
      </c>
      <c r="NA72" s="189">
        <f t="shared" ca="1" si="302"/>
        <v>0</v>
      </c>
      <c r="NB72" s="189">
        <f t="shared" ca="1" si="302"/>
        <v>0</v>
      </c>
      <c r="NC72" s="189">
        <f t="shared" ca="1" si="302"/>
        <v>0</v>
      </c>
      <c r="ND72" s="189">
        <f t="shared" ca="1" si="302"/>
        <v>0</v>
      </c>
      <c r="NE72" s="189">
        <f t="shared" ca="1" si="302"/>
        <v>0</v>
      </c>
      <c r="NF72" s="189">
        <f t="shared" ca="1" si="302"/>
        <v>0</v>
      </c>
      <c r="NG72" s="189">
        <f t="shared" ca="1" si="302"/>
        <v>0</v>
      </c>
      <c r="NH72" s="189">
        <f t="shared" ca="1" si="302"/>
        <v>0</v>
      </c>
      <c r="NI72" s="189">
        <f t="shared" ca="1" si="302"/>
        <v>-1</v>
      </c>
      <c r="NJ72" s="189">
        <f t="shared" ca="1" si="302"/>
        <v>-2</v>
      </c>
      <c r="NK72" s="189">
        <f t="shared" ca="1" si="303"/>
        <v>5</v>
      </c>
      <c r="NL72" s="189">
        <f t="shared" ca="1" si="303"/>
        <v>3</v>
      </c>
      <c r="NM72" s="189">
        <f t="shared" ca="1" si="303"/>
        <v>0</v>
      </c>
      <c r="NN72" s="189">
        <f t="shared" ca="1" si="303"/>
        <v>0</v>
      </c>
      <c r="NO72" s="189">
        <f t="shared" ca="1" si="303"/>
        <v>0</v>
      </c>
      <c r="NP72" s="189">
        <f t="shared" ca="1" si="303"/>
        <v>0</v>
      </c>
      <c r="NQ72" s="189">
        <f t="shared" ca="1" si="303"/>
        <v>0</v>
      </c>
      <c r="NR72" s="189">
        <f t="shared" ca="1" si="303"/>
        <v>0</v>
      </c>
      <c r="NS72" s="189">
        <f t="shared" ca="1" si="303"/>
        <v>0</v>
      </c>
      <c r="NT72" s="189">
        <f t="shared" ca="1" si="303"/>
        <v>0</v>
      </c>
      <c r="NU72" s="189">
        <f t="shared" ca="1" si="304"/>
        <v>0</v>
      </c>
      <c r="NV72" s="189">
        <f t="shared" ca="1" si="304"/>
        <v>0</v>
      </c>
      <c r="NW72" s="189">
        <f t="shared" ca="1" si="304"/>
        <v>0</v>
      </c>
      <c r="NX72" s="189">
        <f t="shared" ca="1" si="304"/>
        <v>0</v>
      </c>
      <c r="NY72" s="189">
        <f t="shared" ca="1" si="304"/>
        <v>0</v>
      </c>
      <c r="NZ72" s="189">
        <f t="shared" ca="1" si="304"/>
        <v>0</v>
      </c>
      <c r="OA72" s="189">
        <f t="shared" ca="1" si="304"/>
        <v>0</v>
      </c>
      <c r="OB72" s="189">
        <f t="shared" ca="1" si="304"/>
        <v>0</v>
      </c>
      <c r="OC72" s="189">
        <f t="shared" ca="1" si="304"/>
        <v>0</v>
      </c>
      <c r="OD72" s="189">
        <f t="shared" ca="1" si="304"/>
        <v>0</v>
      </c>
      <c r="OE72" s="189">
        <f t="shared" ca="1" si="305"/>
        <v>0</v>
      </c>
      <c r="OF72" s="189">
        <f t="shared" ca="1" si="305"/>
        <v>0</v>
      </c>
      <c r="OG72" s="189">
        <f t="shared" ca="1" si="305"/>
        <v>0</v>
      </c>
      <c r="OH72" s="189">
        <f t="shared" ca="1" si="305"/>
        <v>0</v>
      </c>
      <c r="OI72" s="189">
        <f t="shared" ca="1" si="305"/>
        <v>0</v>
      </c>
      <c r="OJ72" s="189">
        <f t="shared" ca="1" si="305"/>
        <v>0</v>
      </c>
      <c r="OK72" s="189">
        <f t="shared" ca="1" si="305"/>
        <v>0</v>
      </c>
      <c r="OL72" s="189">
        <f t="shared" ca="1" si="305"/>
        <v>0</v>
      </c>
      <c r="OM72" s="189">
        <f t="shared" ca="1" si="305"/>
        <v>0</v>
      </c>
      <c r="ON72" s="189">
        <f t="shared" ca="1" si="305"/>
        <v>0</v>
      </c>
      <c r="OO72" s="189">
        <f t="shared" ca="1" si="306"/>
        <v>0</v>
      </c>
      <c r="OP72" s="189">
        <f t="shared" ca="1" si="306"/>
        <v>0</v>
      </c>
      <c r="OQ72" s="189">
        <f t="shared" ca="1" si="306"/>
        <v>0</v>
      </c>
      <c r="OR72" s="189">
        <f t="shared" ca="1" si="306"/>
        <v>0</v>
      </c>
      <c r="OS72" s="189">
        <f t="shared" ca="1" si="306"/>
        <v>0</v>
      </c>
      <c r="OT72" s="189">
        <f t="shared" ca="1" si="306"/>
        <v>0</v>
      </c>
      <c r="OU72" s="189">
        <f t="shared" ca="1" si="306"/>
        <v>0</v>
      </c>
      <c r="OV72" s="189">
        <f t="shared" ca="1" si="306"/>
        <v>0</v>
      </c>
      <c r="OW72" s="189">
        <f t="shared" ca="1" si="306"/>
        <v>0</v>
      </c>
      <c r="OX72" s="189">
        <f t="shared" ca="1" si="306"/>
        <v>0</v>
      </c>
      <c r="OY72" s="189">
        <f t="shared" ca="1" si="306"/>
        <v>0</v>
      </c>
      <c r="OZ72" s="189">
        <f t="shared" ca="1" si="306"/>
        <v>0</v>
      </c>
      <c r="PA72" s="556">
        <f t="shared" ca="1" si="307"/>
        <v>0</v>
      </c>
      <c r="PB72" s="556">
        <f t="shared" ca="1" si="307"/>
        <v>0</v>
      </c>
      <c r="PC72" s="556">
        <f t="shared" ca="1" si="307"/>
        <v>0</v>
      </c>
      <c r="PD72" s="556">
        <f t="shared" ca="1" si="307"/>
        <v>0</v>
      </c>
      <c r="PE72" s="556">
        <f t="shared" ca="1" si="307"/>
        <v>0</v>
      </c>
      <c r="PF72" s="556">
        <f t="shared" ca="1" si="307"/>
        <v>0</v>
      </c>
      <c r="PG72" s="556">
        <f t="shared" ca="1" si="307"/>
        <v>0</v>
      </c>
      <c r="PH72" s="556">
        <f t="shared" ca="1" si="307"/>
        <v>0</v>
      </c>
      <c r="PI72" s="556">
        <f t="shared" ca="1" si="307"/>
        <v>0</v>
      </c>
      <c r="PJ72" s="556">
        <f t="shared" ca="1" si="307"/>
        <v>0</v>
      </c>
      <c r="PK72" s="556">
        <f t="shared" ca="1" si="308"/>
        <v>0</v>
      </c>
      <c r="PL72" s="556">
        <f t="shared" ca="1" si="308"/>
        <v>0</v>
      </c>
      <c r="PM72" s="556">
        <f t="shared" ca="1" si="308"/>
        <v>0</v>
      </c>
      <c r="PN72" s="556">
        <f t="shared" ca="1" si="308"/>
        <v>0</v>
      </c>
      <c r="PO72" s="556">
        <f t="shared" ca="1" si="308"/>
        <v>0</v>
      </c>
      <c r="PP72" s="556">
        <f t="shared" ca="1" si="308"/>
        <v>0</v>
      </c>
      <c r="PQ72" s="556">
        <f t="shared" ca="1" si="308"/>
        <v>0</v>
      </c>
      <c r="PR72" s="556">
        <f t="shared" ca="1" si="308"/>
        <v>0</v>
      </c>
      <c r="PS72" s="556">
        <f t="shared" ca="1" si="308"/>
        <v>0</v>
      </c>
      <c r="PT72" s="556">
        <f t="shared" ca="1" si="308"/>
        <v>0</v>
      </c>
      <c r="PU72" s="556">
        <f t="shared" ca="1" si="309"/>
        <v>0</v>
      </c>
      <c r="PV72" s="556">
        <f t="shared" ca="1" si="309"/>
        <v>0</v>
      </c>
      <c r="PW72" s="556">
        <f t="shared" ca="1" si="309"/>
        <v>0</v>
      </c>
      <c r="PX72" s="556">
        <f t="shared" ca="1" si="309"/>
        <v>0</v>
      </c>
      <c r="PY72" s="556">
        <f t="shared" ca="1" si="309"/>
        <v>0</v>
      </c>
      <c r="PZ72" s="556">
        <f t="shared" ca="1" si="309"/>
        <v>0</v>
      </c>
      <c r="QA72" s="556">
        <f t="shared" ca="1" si="309"/>
        <v>0</v>
      </c>
      <c r="QB72" s="556">
        <f t="shared" ca="1" si="309"/>
        <v>0</v>
      </c>
      <c r="QC72" s="556">
        <f t="shared" ca="1" si="309"/>
        <v>0</v>
      </c>
      <c r="QD72" s="556">
        <f t="shared" ca="1" si="309"/>
        <v>0</v>
      </c>
      <c r="QE72" s="556">
        <f t="shared" ca="1" si="310"/>
        <v>0</v>
      </c>
      <c r="QF72" s="556">
        <f t="shared" ca="1" si="310"/>
        <v>0</v>
      </c>
      <c r="QG72" s="556">
        <f t="shared" ca="1" si="310"/>
        <v>0</v>
      </c>
      <c r="QH72" s="556">
        <f t="shared" ca="1" si="310"/>
        <v>0</v>
      </c>
      <c r="QI72" s="556">
        <f t="shared" ca="1" si="310"/>
        <v>0</v>
      </c>
      <c r="QJ72" s="556">
        <f t="shared" ca="1" si="310"/>
        <v>0</v>
      </c>
      <c r="QK72" s="556">
        <f t="shared" ca="1" si="310"/>
        <v>0</v>
      </c>
      <c r="QL72" s="556">
        <f t="shared" ca="1" si="310"/>
        <v>0</v>
      </c>
      <c r="QM72" s="556">
        <f t="shared" ca="1" si="310"/>
        <v>0</v>
      </c>
      <c r="QN72" s="556">
        <f t="shared" ca="1" si="310"/>
        <v>0</v>
      </c>
      <c r="QO72" s="556">
        <f t="shared" ca="1" si="311"/>
        <v>0</v>
      </c>
      <c r="QP72" s="556">
        <f t="shared" ca="1" si="311"/>
        <v>0</v>
      </c>
      <c r="QQ72" s="556">
        <f t="shared" ca="1" si="311"/>
        <v>0</v>
      </c>
      <c r="QR72" s="556">
        <f t="shared" ca="1" si="311"/>
        <v>0</v>
      </c>
      <c r="QS72" s="556">
        <f t="shared" ca="1" si="311"/>
        <v>0</v>
      </c>
      <c r="QT72" s="556">
        <f t="shared" ca="1" si="311"/>
        <v>0</v>
      </c>
      <c r="QU72" s="556">
        <f t="shared" ca="1" si="311"/>
        <v>0</v>
      </c>
      <c r="QV72" s="556">
        <f t="shared" ca="1" si="311"/>
        <v>0</v>
      </c>
      <c r="QW72" s="556">
        <f t="shared" ca="1" si="311"/>
        <v>0</v>
      </c>
      <c r="QX72" s="556">
        <f t="shared" ca="1" si="311"/>
        <v>0</v>
      </c>
      <c r="QY72" s="556">
        <f t="shared" ca="1" si="312"/>
        <v>0</v>
      </c>
      <c r="QZ72" s="556">
        <f t="shared" ca="1" si="312"/>
        <v>0</v>
      </c>
      <c r="RA72" s="556">
        <f t="shared" ca="1" si="312"/>
        <v>0</v>
      </c>
      <c r="RB72" s="556">
        <f t="shared" ca="1" si="312"/>
        <v>0</v>
      </c>
      <c r="RC72" s="556">
        <f t="shared" ca="1" si="312"/>
        <v>0</v>
      </c>
      <c r="RD72" s="556">
        <f t="shared" ca="1" si="312"/>
        <v>0</v>
      </c>
      <c r="RE72" s="556">
        <f t="shared" ca="1" si="312"/>
        <v>0</v>
      </c>
      <c r="RF72" s="556">
        <f t="shared" ca="1" si="312"/>
        <v>0</v>
      </c>
      <c r="RG72" s="556">
        <f t="shared" ca="1" si="312"/>
        <v>0</v>
      </c>
      <c r="RH72" s="556">
        <f t="shared" ca="1" si="312"/>
        <v>0</v>
      </c>
      <c r="RI72" s="556">
        <f t="shared" ca="1" si="313"/>
        <v>0</v>
      </c>
      <c r="RJ72" s="556">
        <f t="shared" ca="1" si="313"/>
        <v>0</v>
      </c>
      <c r="RK72" s="556">
        <f t="shared" ca="1" si="313"/>
        <v>0</v>
      </c>
      <c r="RL72" s="556">
        <f t="shared" ca="1" si="313"/>
        <v>0</v>
      </c>
      <c r="RM72" s="556">
        <f t="shared" ca="1" si="313"/>
        <v>0</v>
      </c>
      <c r="RN72" s="556">
        <f t="shared" ca="1" si="313"/>
        <v>0</v>
      </c>
      <c r="RO72" s="556">
        <f t="shared" ca="1" si="313"/>
        <v>0</v>
      </c>
      <c r="RP72" s="556">
        <f t="shared" ca="1" si="313"/>
        <v>0</v>
      </c>
      <c r="RQ72" s="556">
        <f t="shared" ca="1" si="313"/>
        <v>0</v>
      </c>
      <c r="RR72" s="556">
        <f t="shared" ca="1" si="313"/>
        <v>0</v>
      </c>
      <c r="RS72" s="556">
        <f t="shared" ca="1" si="314"/>
        <v>0</v>
      </c>
      <c r="RT72" s="556">
        <f t="shared" ca="1" si="314"/>
        <v>0</v>
      </c>
      <c r="RU72" s="556">
        <f t="shared" ca="1" si="314"/>
        <v>0</v>
      </c>
      <c r="RV72" s="556">
        <f t="shared" ca="1" si="314"/>
        <v>0</v>
      </c>
      <c r="RW72" s="556">
        <f t="shared" ca="1" si="314"/>
        <v>0</v>
      </c>
      <c r="RX72" s="556">
        <f t="shared" ca="1" si="314"/>
        <v>0</v>
      </c>
      <c r="RY72" s="556">
        <f t="shared" ca="1" si="314"/>
        <v>0</v>
      </c>
      <c r="RZ72" s="556">
        <f t="shared" ca="1" si="314"/>
        <v>0</v>
      </c>
      <c r="SA72" s="556">
        <f t="shared" ca="1" si="314"/>
        <v>0</v>
      </c>
      <c r="SB72" s="556">
        <f t="shared" ca="1" si="314"/>
        <v>0</v>
      </c>
      <c r="SC72" s="556">
        <f t="shared" ca="1" si="315"/>
        <v>0</v>
      </c>
      <c r="SD72" s="556">
        <f t="shared" ca="1" si="315"/>
        <v>0</v>
      </c>
      <c r="SE72" s="556">
        <f t="shared" ca="1" si="315"/>
        <v>0</v>
      </c>
      <c r="SF72" s="556">
        <f t="shared" ca="1" si="315"/>
        <v>0</v>
      </c>
      <c r="SG72" s="556">
        <f t="shared" ca="1" si="315"/>
        <v>0</v>
      </c>
      <c r="SH72" s="556">
        <f t="shared" ca="1" si="315"/>
        <v>0</v>
      </c>
      <c r="SI72" s="556">
        <f t="shared" ca="1" si="315"/>
        <v>0</v>
      </c>
      <c r="SJ72" s="556">
        <f t="shared" ca="1" si="315"/>
        <v>0</v>
      </c>
      <c r="SK72" s="556">
        <f t="shared" ca="1" si="315"/>
        <v>0</v>
      </c>
      <c r="SL72" s="556">
        <f t="shared" ca="1" si="315"/>
        <v>0</v>
      </c>
      <c r="SM72" s="556">
        <f t="shared" ca="1" si="316"/>
        <v>0</v>
      </c>
      <c r="SN72" s="556">
        <f t="shared" ca="1" si="316"/>
        <v>0</v>
      </c>
      <c r="SO72" s="556">
        <f t="shared" ca="1" si="316"/>
        <v>0</v>
      </c>
      <c r="SP72" s="556">
        <f t="shared" ca="1" si="316"/>
        <v>0</v>
      </c>
      <c r="SQ72" s="556">
        <f t="shared" ca="1" si="316"/>
        <v>0</v>
      </c>
      <c r="SR72" s="556">
        <f t="shared" ca="1" si="316"/>
        <v>0</v>
      </c>
      <c r="SS72" s="556">
        <f t="shared" ca="1" si="316"/>
        <v>0</v>
      </c>
      <c r="ST72" s="556">
        <f t="shared" ca="1" si="316"/>
        <v>0</v>
      </c>
      <c r="SU72" s="556">
        <f t="shared" ca="1" si="316"/>
        <v>0</v>
      </c>
      <c r="SV72" s="556">
        <f t="shared" ca="1" si="316"/>
        <v>0</v>
      </c>
      <c r="SW72" s="556">
        <f t="shared" ca="1" si="317"/>
        <v>0</v>
      </c>
      <c r="SX72" s="556">
        <f t="shared" ca="1" si="317"/>
        <v>0</v>
      </c>
      <c r="SY72" s="556">
        <f t="shared" ca="1" si="317"/>
        <v>0</v>
      </c>
      <c r="SZ72" s="556">
        <f t="shared" ca="1" si="317"/>
        <v>0</v>
      </c>
      <c r="TA72" s="556">
        <f t="shared" ca="1" si="317"/>
        <v>0</v>
      </c>
      <c r="TB72" s="556">
        <f t="shared" ca="1" si="317"/>
        <v>0</v>
      </c>
      <c r="TC72" s="556">
        <f t="shared" ca="1" si="317"/>
        <v>0</v>
      </c>
      <c r="TD72" s="556">
        <f t="shared" ca="1" si="317"/>
        <v>0</v>
      </c>
      <c r="TE72" s="556">
        <f t="shared" ca="1" si="317"/>
        <v>0</v>
      </c>
      <c r="TF72" s="556">
        <f t="shared" ca="1" si="317"/>
        <v>0</v>
      </c>
      <c r="TG72" s="556">
        <f t="shared" ca="1" si="318"/>
        <v>0</v>
      </c>
      <c r="TH72" s="556">
        <f t="shared" ca="1" si="318"/>
        <v>0</v>
      </c>
      <c r="TI72" s="556">
        <f t="shared" ca="1" si="318"/>
        <v>0</v>
      </c>
      <c r="TJ72" s="556">
        <f t="shared" ca="1" si="318"/>
        <v>0</v>
      </c>
      <c r="TK72" s="556">
        <f t="shared" ca="1" si="318"/>
        <v>0</v>
      </c>
      <c r="TL72" s="556">
        <f t="shared" ca="1" si="318"/>
        <v>0</v>
      </c>
      <c r="TM72" s="556">
        <f t="shared" ca="1" si="318"/>
        <v>0</v>
      </c>
      <c r="TN72" s="556">
        <f t="shared" ca="1" si="318"/>
        <v>0</v>
      </c>
      <c r="TO72" s="556">
        <f t="shared" ca="1" si="318"/>
        <v>0</v>
      </c>
      <c r="TP72" s="556">
        <f t="shared" ca="1" si="318"/>
        <v>0</v>
      </c>
      <c r="TQ72" s="556">
        <f t="shared" ca="1" si="319"/>
        <v>0</v>
      </c>
      <c r="TR72" s="556">
        <f t="shared" ca="1" si="319"/>
        <v>0</v>
      </c>
      <c r="TS72" s="556">
        <f t="shared" ca="1" si="319"/>
        <v>0</v>
      </c>
      <c r="TT72" s="556">
        <f t="shared" ca="1" si="319"/>
        <v>0</v>
      </c>
      <c r="TU72" s="556">
        <f t="shared" ca="1" si="319"/>
        <v>0</v>
      </c>
      <c r="TV72" s="556">
        <f t="shared" ca="1" si="319"/>
        <v>0</v>
      </c>
      <c r="TW72" s="556">
        <f t="shared" ca="1" si="319"/>
        <v>0</v>
      </c>
      <c r="TX72" s="556">
        <f t="shared" ca="1" si="319"/>
        <v>0</v>
      </c>
      <c r="TY72" s="556">
        <f t="shared" ca="1" si="319"/>
        <v>0</v>
      </c>
      <c r="TZ72" s="556">
        <f t="shared" ca="1" si="319"/>
        <v>0</v>
      </c>
      <c r="UA72" s="556">
        <f t="shared" ca="1" si="320"/>
        <v>0</v>
      </c>
      <c r="UB72" s="556">
        <f t="shared" ca="1" si="320"/>
        <v>0</v>
      </c>
      <c r="UC72" s="556">
        <f t="shared" ca="1" si="320"/>
        <v>0</v>
      </c>
      <c r="UD72" s="556">
        <f t="shared" ca="1" si="320"/>
        <v>0</v>
      </c>
      <c r="UE72" s="556">
        <f t="shared" ca="1" si="320"/>
        <v>0</v>
      </c>
      <c r="UF72" s="556">
        <f t="shared" ca="1" si="320"/>
        <v>0</v>
      </c>
      <c r="UG72" s="556">
        <f t="shared" ca="1" si="320"/>
        <v>0</v>
      </c>
      <c r="UH72" s="556">
        <f t="shared" ca="1" si="320"/>
        <v>0</v>
      </c>
      <c r="UI72" s="556">
        <f t="shared" ca="1" si="320"/>
        <v>0</v>
      </c>
      <c r="UJ72" s="556">
        <f t="shared" ca="1" si="320"/>
        <v>0</v>
      </c>
      <c r="UK72" s="556">
        <f t="shared" ca="1" si="321"/>
        <v>0</v>
      </c>
      <c r="UL72" s="556">
        <f t="shared" ca="1" si="321"/>
        <v>0</v>
      </c>
      <c r="UM72" s="556">
        <f t="shared" ca="1" si="321"/>
        <v>0</v>
      </c>
      <c r="UN72" s="556">
        <f t="shared" ca="1" si="321"/>
        <v>0</v>
      </c>
      <c r="UO72" s="556">
        <f t="shared" ca="1" si="321"/>
        <v>0</v>
      </c>
      <c r="UP72" s="556">
        <f t="shared" ca="1" si="321"/>
        <v>0</v>
      </c>
      <c r="UQ72" s="556">
        <f t="shared" ca="1" si="321"/>
        <v>0</v>
      </c>
      <c r="UR72" s="556">
        <f t="shared" ca="1" si="321"/>
        <v>0</v>
      </c>
      <c r="US72" s="556">
        <f t="shared" ca="1" si="321"/>
        <v>0</v>
      </c>
      <c r="UT72" s="556">
        <f t="shared" ca="1" si="321"/>
        <v>0</v>
      </c>
      <c r="UU72" s="556">
        <f t="shared" ca="1" si="322"/>
        <v>0</v>
      </c>
      <c r="UV72" s="556">
        <f t="shared" ca="1" si="322"/>
        <v>0</v>
      </c>
      <c r="UW72" s="556">
        <f t="shared" ca="1" si="322"/>
        <v>0</v>
      </c>
      <c r="UX72" s="556">
        <f t="shared" ca="1" si="322"/>
        <v>0</v>
      </c>
      <c r="UY72" s="556">
        <f t="shared" ca="1" si="322"/>
        <v>0</v>
      </c>
      <c r="UZ72" s="556">
        <f t="shared" ca="1" si="322"/>
        <v>0</v>
      </c>
      <c r="VA72" s="556">
        <f t="shared" ca="1" si="322"/>
        <v>0</v>
      </c>
      <c r="VB72" s="556">
        <f t="shared" ca="1" si="322"/>
        <v>0</v>
      </c>
      <c r="VC72" s="556">
        <f t="shared" ca="1" si="322"/>
        <v>0</v>
      </c>
      <c r="VD72" s="556">
        <f t="shared" ca="1" si="322"/>
        <v>0</v>
      </c>
      <c r="VE72" s="556">
        <f t="shared" ca="1" si="323"/>
        <v>0</v>
      </c>
      <c r="VF72" s="556">
        <f t="shared" ca="1" si="323"/>
        <v>0</v>
      </c>
      <c r="VG72" s="556">
        <f t="shared" ca="1" si="323"/>
        <v>0</v>
      </c>
      <c r="VH72" s="556">
        <f t="shared" ca="1" si="323"/>
        <v>0</v>
      </c>
      <c r="VI72" s="556">
        <f t="shared" ca="1" si="323"/>
        <v>0</v>
      </c>
      <c r="VJ72" s="556">
        <f t="shared" ca="1" si="323"/>
        <v>0</v>
      </c>
      <c r="VK72" s="556">
        <f t="shared" ca="1" si="323"/>
        <v>0</v>
      </c>
      <c r="VL72" s="556">
        <f t="shared" ca="1" si="323"/>
        <v>0</v>
      </c>
      <c r="VM72" s="556">
        <f t="shared" ca="1" si="323"/>
        <v>0</v>
      </c>
      <c r="VN72" s="556">
        <f t="shared" ca="1" si="323"/>
        <v>0</v>
      </c>
      <c r="VO72" s="556">
        <f t="shared" ca="1" si="324"/>
        <v>0</v>
      </c>
      <c r="VP72" s="556">
        <f t="shared" ca="1" si="324"/>
        <v>0</v>
      </c>
      <c r="VQ72" s="556">
        <f t="shared" ca="1" si="324"/>
        <v>0</v>
      </c>
      <c r="VR72" s="556">
        <f t="shared" ca="1" si="324"/>
        <v>0</v>
      </c>
      <c r="VS72" s="556">
        <f t="shared" ca="1" si="324"/>
        <v>0</v>
      </c>
      <c r="VT72" s="556">
        <f t="shared" ca="1" si="324"/>
        <v>0</v>
      </c>
      <c r="VU72" s="556">
        <f t="shared" ca="1" si="324"/>
        <v>0</v>
      </c>
      <c r="VV72" s="556">
        <f t="shared" ca="1" si="324"/>
        <v>0</v>
      </c>
      <c r="VW72" s="556">
        <f t="shared" ca="1" si="324"/>
        <v>0</v>
      </c>
      <c r="VX72" s="556">
        <f t="shared" ca="1" si="324"/>
        <v>0</v>
      </c>
      <c r="VY72" s="556">
        <f t="shared" ca="1" si="325"/>
        <v>0</v>
      </c>
      <c r="VZ72" s="556">
        <f t="shared" ca="1" si="325"/>
        <v>0</v>
      </c>
      <c r="WA72" s="556">
        <f t="shared" ca="1" si="325"/>
        <v>0</v>
      </c>
      <c r="WB72" s="556">
        <f t="shared" ca="1" si="325"/>
        <v>0</v>
      </c>
      <c r="WC72" s="556">
        <f t="shared" ca="1" si="325"/>
        <v>0</v>
      </c>
      <c r="WD72" s="556">
        <f t="shared" ca="1" si="325"/>
        <v>0</v>
      </c>
      <c r="WE72" s="556">
        <f t="shared" ca="1" si="325"/>
        <v>0</v>
      </c>
      <c r="WF72" s="556">
        <f t="shared" ca="1" si="325"/>
        <v>0</v>
      </c>
      <c r="WG72" s="556">
        <f t="shared" ca="1" si="325"/>
        <v>0</v>
      </c>
      <c r="WH72" s="556">
        <f t="shared" ca="1" si="325"/>
        <v>0</v>
      </c>
      <c r="WI72" s="556">
        <f t="shared" ca="1" si="326"/>
        <v>0</v>
      </c>
      <c r="WJ72" s="556">
        <f t="shared" ca="1" si="326"/>
        <v>0</v>
      </c>
      <c r="WK72" s="556">
        <f t="shared" ca="1" si="326"/>
        <v>0</v>
      </c>
      <c r="WL72" s="556">
        <f t="shared" ca="1" si="326"/>
        <v>0</v>
      </c>
      <c r="WM72" s="556">
        <f t="shared" ca="1" si="326"/>
        <v>0</v>
      </c>
      <c r="WN72" s="556">
        <f t="shared" ca="1" si="326"/>
        <v>0</v>
      </c>
      <c r="WO72" s="556">
        <f t="shared" ca="1" si="326"/>
        <v>0</v>
      </c>
      <c r="WP72" s="556">
        <f t="shared" ca="1" si="326"/>
        <v>0</v>
      </c>
      <c r="WQ72" s="556">
        <f t="shared" ca="1" si="326"/>
        <v>0</v>
      </c>
      <c r="WR72" s="556">
        <f t="shared" ca="1" si="326"/>
        <v>0</v>
      </c>
      <c r="WS72" s="556">
        <f t="shared" ca="1" si="327"/>
        <v>0</v>
      </c>
      <c r="WT72" s="556">
        <f t="shared" ca="1" si="327"/>
        <v>0</v>
      </c>
      <c r="WU72" s="556">
        <f t="shared" ca="1" si="327"/>
        <v>0</v>
      </c>
      <c r="WV72" s="556">
        <f t="shared" ca="1" si="327"/>
        <v>0</v>
      </c>
      <c r="WW72" s="556">
        <f t="shared" ca="1" si="327"/>
        <v>0</v>
      </c>
      <c r="WX72" s="556">
        <f t="shared" ca="1" si="327"/>
        <v>0</v>
      </c>
      <c r="WY72" s="556">
        <f t="shared" ca="1" si="327"/>
        <v>0</v>
      </c>
      <c r="WZ72" s="556">
        <f t="shared" ca="1" si="327"/>
        <v>0</v>
      </c>
      <c r="XA72" s="556">
        <f t="shared" ca="1" si="327"/>
        <v>0</v>
      </c>
      <c r="XB72" s="556">
        <f t="shared" ca="1" si="327"/>
        <v>0</v>
      </c>
      <c r="XC72" s="556">
        <f t="shared" ca="1" si="328"/>
        <v>0</v>
      </c>
      <c r="XD72" s="556">
        <f t="shared" ca="1" si="328"/>
        <v>0</v>
      </c>
      <c r="XE72" s="556">
        <f t="shared" ca="1" si="328"/>
        <v>0</v>
      </c>
      <c r="XF72" s="556">
        <f t="shared" ca="1" si="328"/>
        <v>0</v>
      </c>
      <c r="XG72" s="556">
        <f t="shared" ca="1" si="328"/>
        <v>0</v>
      </c>
      <c r="XH72" s="556">
        <f t="shared" ca="1" si="328"/>
        <v>0</v>
      </c>
      <c r="XI72" s="556">
        <f t="shared" ca="1" si="328"/>
        <v>0</v>
      </c>
      <c r="XJ72" s="556">
        <f t="shared" ca="1" si="328"/>
        <v>0</v>
      </c>
      <c r="XK72" s="556">
        <f t="shared" ca="1" si="328"/>
        <v>0</v>
      </c>
      <c r="XL72" s="556">
        <f t="shared" ca="1" si="328"/>
        <v>0</v>
      </c>
      <c r="XM72" s="556">
        <f t="shared" ca="1" si="329"/>
        <v>0</v>
      </c>
      <c r="XN72" s="556">
        <f t="shared" ca="1" si="329"/>
        <v>0</v>
      </c>
      <c r="XO72" s="556">
        <f t="shared" ca="1" si="329"/>
        <v>0</v>
      </c>
      <c r="XP72" s="556">
        <f t="shared" ca="1" si="329"/>
        <v>0</v>
      </c>
      <c r="XQ72" s="556">
        <f t="shared" ca="1" si="329"/>
        <v>0</v>
      </c>
      <c r="XR72" s="556">
        <f t="shared" ca="1" si="329"/>
        <v>0</v>
      </c>
      <c r="XS72" s="556">
        <f t="shared" ca="1" si="329"/>
        <v>0</v>
      </c>
      <c r="XT72" s="556">
        <f t="shared" ca="1" si="329"/>
        <v>0</v>
      </c>
      <c r="XU72" s="556">
        <f t="shared" ca="1" si="329"/>
        <v>0</v>
      </c>
      <c r="XV72" s="556">
        <f t="shared" ca="1" si="329"/>
        <v>0</v>
      </c>
      <c r="XW72" s="556">
        <f t="shared" ca="1" si="329"/>
        <v>0</v>
      </c>
      <c r="XX72" s="189">
        <f t="shared" ca="1" si="330"/>
        <v>0</v>
      </c>
      <c r="XY72" s="189">
        <f t="shared" ca="1" si="330"/>
        <v>0</v>
      </c>
      <c r="XZ72" s="189">
        <f t="shared" ca="1" si="330"/>
        <v>0</v>
      </c>
      <c r="YA72" s="189">
        <f t="shared" ca="1" si="330"/>
        <v>0</v>
      </c>
      <c r="YB72" s="189">
        <f t="shared" ca="1" si="330"/>
        <v>0</v>
      </c>
      <c r="YC72" s="230">
        <f t="shared" ca="1" si="331"/>
        <v>0</v>
      </c>
      <c r="YD72" s="189">
        <f t="shared" ca="1" si="332"/>
        <v>0</v>
      </c>
      <c r="YE72" s="189">
        <f t="shared" ca="1" si="332"/>
        <v>0</v>
      </c>
      <c r="YF72" s="189">
        <f t="shared" ca="1" si="332"/>
        <v>0</v>
      </c>
      <c r="YG72" s="189">
        <f t="shared" ca="1" si="332"/>
        <v>0</v>
      </c>
      <c r="YH72" s="189">
        <f t="shared" ca="1" si="332"/>
        <v>0</v>
      </c>
      <c r="YI72" s="230">
        <f t="shared" ca="1" si="333"/>
        <v>0</v>
      </c>
      <c r="YJ72" s="231">
        <f t="shared" ca="1" si="334"/>
        <v>0</v>
      </c>
      <c r="YK72" s="231">
        <f t="shared" ca="1" si="334"/>
        <v>0</v>
      </c>
      <c r="YL72" s="231">
        <f t="shared" ca="1" si="334"/>
        <v>0</v>
      </c>
      <c r="YM72" s="231">
        <f t="shared" ca="1" si="334"/>
        <v>0</v>
      </c>
      <c r="YN72" s="544">
        <f t="shared" ca="1" si="335"/>
        <v>0</v>
      </c>
      <c r="YO72" s="231">
        <f t="shared" ca="1" si="336"/>
        <v>0</v>
      </c>
      <c r="YP72" s="231">
        <f t="shared" ca="1" si="336"/>
        <v>0</v>
      </c>
      <c r="YQ72" s="231">
        <f t="shared" ca="1" si="336"/>
        <v>0</v>
      </c>
      <c r="YR72" s="231">
        <f t="shared" ca="1" si="336"/>
        <v>0</v>
      </c>
      <c r="YS72" s="544">
        <f t="shared" ca="1" si="337"/>
        <v>0</v>
      </c>
      <c r="YT72" s="544">
        <f t="shared" ca="1" si="337"/>
        <v>0</v>
      </c>
      <c r="YU72" s="544">
        <f t="shared" ca="1" si="337"/>
        <v>0</v>
      </c>
      <c r="YV72" s="544">
        <f t="shared" ca="1" si="337"/>
        <v>0</v>
      </c>
      <c r="YW72" s="544">
        <f t="shared" ca="1" si="337"/>
        <v>0</v>
      </c>
      <c r="YX72" s="544">
        <f t="shared" ca="1" si="337"/>
        <v>0</v>
      </c>
      <c r="YY72" s="544">
        <f t="shared" ca="1" si="337"/>
        <v>0</v>
      </c>
      <c r="YZ72" s="535" cm="1">
        <f t="array" aca="1" ref="YZ72" ca="1">INDEX(YZ$13:YZ71,$B72+1,1)</f>
        <v>0</v>
      </c>
      <c r="ZA72" s="411">
        <f t="shared" ca="1" si="338"/>
        <v>43</v>
      </c>
      <c r="ZB72" s="18"/>
      <c r="ZC72" s="535" cm="1">
        <f t="array" aca="1" ref="ZC72" ca="1">INDEX(ZC$13:ZC71,$B72+1,1)</f>
        <v>0</v>
      </c>
      <c r="ZD72" s="411">
        <f t="shared" si="339"/>
        <v>0</v>
      </c>
      <c r="ZE72" s="535" cm="1">
        <f t="array" aca="1" ref="ZE72" ca="1">INDEX(ZE$13:ZE71,$B72+1,1)</f>
        <v>0</v>
      </c>
      <c r="ZF72" s="535" t="str" cm="1">
        <f t="array" aca="1" ref="ZF72" ca="1">INDEX(ZF$13:ZF71,$B72+1,1)</f>
        <v>-</v>
      </c>
      <c r="ZG72" s="535" t="str" cm="1">
        <f t="array" aca="1" ref="ZG72" ca="1">INDEX(ZG$13:ZG71,$B72+1,1)</f>
        <v>-</v>
      </c>
      <c r="ZH72" s="535" t="str" cm="1">
        <f t="array" aca="1" ref="ZH72" ca="1">INDEX(ZH$13:ZH71,$B72+1,1)</f>
        <v>-</v>
      </c>
      <c r="ZI72" s="535" t="str" cm="1">
        <f t="array" aca="1" ref="ZI72" ca="1">INDEX(ZI$13:ZI71,$B72+1,1)</f>
        <v>-</v>
      </c>
      <c r="ZJ72" s="535" t="str" cm="1">
        <f t="array" aca="1" ref="ZJ72" ca="1">INDEX(ZJ$13:ZJ71,$B72+1,1)</f>
        <v>-</v>
      </c>
      <c r="ZK72" s="535" t="str" cm="1">
        <f t="array" aca="1" ref="ZK72" ca="1">INDEX(ZK$13:ZK71,$B72+1,1)</f>
        <v>-</v>
      </c>
      <c r="ZL72" s="535" t="str" cm="1">
        <f t="array" aca="1" ref="ZL72" ca="1">INDEX(ZL$13:ZL71,$B72+1,1)</f>
        <v>-</v>
      </c>
      <c r="ZM72" s="535" t="str" cm="1">
        <f t="array" aca="1" ref="ZM72" ca="1">INDEX(ZM$13:ZM71,$B72+1,1)</f>
        <v>-</v>
      </c>
      <c r="ZN72" s="535" t="str" cm="1">
        <f t="array" aca="1" ref="ZN72" ca="1">INDEX(ZN$13:ZN71,$B72+1,1)</f>
        <v>-</v>
      </c>
      <c r="ZO72" s="535" t="str" cm="1">
        <f t="array" aca="1" ref="ZO72" ca="1">INDEX(ZO$13:ZO71,$B72+1,1)</f>
        <v>-</v>
      </c>
      <c r="ZP72" s="535" t="str" cm="1">
        <f t="array" aca="1" ref="ZP72" ca="1">INDEX(ZP$13:ZP71,$B72+1,1)</f>
        <v>-</v>
      </c>
      <c r="ZQ72" s="535" t="str" cm="1">
        <f t="array" aca="1" ref="ZQ72" ca="1">INDEX(ZQ$13:ZQ71,$B72+1,1)</f>
        <v>-</v>
      </c>
      <c r="ZR72" s="535" t="str" cm="1">
        <f t="array" aca="1" ref="ZR72" ca="1">INDEX(ZR$13:ZR71,$B72+1,1)</f>
        <v>-</v>
      </c>
      <c r="ZS72" s="535" t="str" cm="1">
        <f t="array" aca="1" ref="ZS72" ca="1">INDEX(ZS$13:ZS71,$B72+1,1)</f>
        <v>-</v>
      </c>
      <c r="ZT72" s="535" t="str" cm="1">
        <f t="array" aca="1" ref="ZT72" ca="1">INDEX(ZT$13:ZT71,$B72+1,1)</f>
        <v>-</v>
      </c>
      <c r="ZU72" s="535" t="str" cm="1">
        <f t="array" aca="1" ref="ZU72" ca="1">INDEX(ZU$13:ZU71,$B72+1,1)</f>
        <v>-</v>
      </c>
      <c r="ZV72" s="535" t="str" cm="1">
        <f t="array" aca="1" ref="ZV72" ca="1">INDEX(ZV$13:ZV71,$B72+1,1)</f>
        <v>-</v>
      </c>
      <c r="ZW72" s="535" t="str" cm="1">
        <f t="array" aca="1" ref="ZW72" ca="1">INDEX(ZW$13:ZW71,$B72+1,1)</f>
        <v>-</v>
      </c>
      <c r="ZX72" s="18"/>
      <c r="ZY72" s="411" t="b">
        <f t="shared" ca="1" si="340"/>
        <v>0</v>
      </c>
      <c r="ZZ72" s="411" t="str">
        <f t="shared" ca="1" si="341"/>
        <v>-</v>
      </c>
      <c r="AAA72" s="535" t="str" cm="1">
        <f t="array" aca="1" ref="AAA72" ca="1">INDEX(AAA$13:AAA71,$B72+1,1)</f>
        <v>-</v>
      </c>
      <c r="AAB72" s="535" t="str" cm="1">
        <f t="array" aca="1" ref="AAB72" ca="1">INDEX(AAB$13:AAB71,$B72+1,1)</f>
        <v>-</v>
      </c>
      <c r="AAC72" s="535" t="str" cm="1">
        <f t="array" aca="1" ref="AAC72" ca="1">INDEX(AAC$13:AAC71,$B72+1,1)</f>
        <v>-</v>
      </c>
      <c r="AAD72" s="545" cm="1">
        <f t="array" aca="1" ref="AAD72" ca="1">INDEX(i.AgeJ,$AD72,1)</f>
        <v>14</v>
      </c>
      <c r="AAE72" s="535" t="str" cm="1">
        <f t="array" aca="1" ref="AAE72" ca="1">INDEX(AAE$13:AAE71,$B72+1,1)</f>
        <v>-</v>
      </c>
      <c r="AAF72" s="411" t="str">
        <f t="shared" ca="1" si="342"/>
        <v>-</v>
      </c>
      <c r="AAG72" s="411" t="str">
        <f t="shared" ca="1" si="342"/>
        <v>-</v>
      </c>
      <c r="AAH72" s="535" t="str" cm="1">
        <f t="array" aca="1" ref="AAH72" ca="1">INDEX(AAH$13:AAH71,$B72+1,1)</f>
        <v>-</v>
      </c>
      <c r="AAI72" s="535" t="str" cm="1">
        <f t="array" aca="1" ref="AAI72" ca="1">INDEX(AAI$13:AAI71,$B72+1,1)</f>
        <v>-</v>
      </c>
      <c r="AAJ72" s="535" t="str" cm="1">
        <f t="array" aca="1" ref="AAJ72" ca="1">INDEX(AAJ$13:AAJ71,$B72+1,1)</f>
        <v>-</v>
      </c>
      <c r="AAK72" s="535" t="str" cm="1">
        <f t="array" aca="1" ref="AAK72" ca="1">INDEX(AAK$13:AAK71,$B72+1,1)</f>
        <v>-</v>
      </c>
      <c r="AAL72" s="535" t="str" cm="1">
        <f t="array" aca="1" ref="AAL72" ca="1">INDEX(AAL$13:AAL71,$B72+1,1)</f>
        <v>-</v>
      </c>
      <c r="AAM72" s="535" t="b" cm="1">
        <f t="array" aca="1" ref="AAM72" ca="1">INDEX(AAM$13:AAM71,$B72+1,1)</f>
        <v>1</v>
      </c>
      <c r="AAN72" s="535" t="str" cm="1">
        <f t="array" aca="1" ref="AAN72" ca="1">INDEX(AAN$13:AAN71,$B72+1,1)</f>
        <v>-</v>
      </c>
      <c r="AAO72" s="535" cm="1">
        <f t="array" aca="1" ref="AAO72" ca="1">INDEX(AAO$13:AAO71,$B72+1,1)</f>
        <v>0</v>
      </c>
      <c r="AAP72" s="535" cm="1">
        <f t="array" aca="1" ref="AAP72" ca="1">INDEX(AAP$13:AAP71,$B72+1,1)</f>
        <v>0</v>
      </c>
      <c r="AAQ72" s="535" cm="1">
        <f t="array" aca="1" ref="AAQ72" ca="1">INDEX(AAQ$13:AAQ71,$B72+1,1)</f>
        <v>0</v>
      </c>
      <c r="AAR72" s="18"/>
      <c r="AAS72" s="411">
        <f t="shared" si="343"/>
        <v>50</v>
      </c>
      <c r="AAT72" s="411">
        <f t="shared" si="343"/>
        <v>50</v>
      </c>
      <c r="AAU72" s="411">
        <f t="shared" si="343"/>
        <v>50</v>
      </c>
      <c r="AAV72" s="411">
        <f t="shared" si="343"/>
        <v>50</v>
      </c>
      <c r="AAW72" s="535" cm="1">
        <f t="array" aca="1" ref="AAW72" ca="1">INDEX(AAW$13:AAW71,$B72+1,1)</f>
        <v>1</v>
      </c>
      <c r="AAX72" s="535" cm="1">
        <f t="array" aca="1" ref="AAX72" ca="1">INDEX(AAX$13:AAX71,$B72+1,1)</f>
        <v>1</v>
      </c>
      <c r="AAY72" s="535" cm="1">
        <f t="array" aca="1" ref="AAY72" ca="1">INDEX(AAY$13:AAY71,$B72+1,1)</f>
        <v>1</v>
      </c>
      <c r="AAZ72" s="535" cm="1">
        <f t="array" aca="1" ref="AAZ72" ca="1">INDEX(AAZ$13:AAZ71,$B72+1,1)</f>
        <v>1</v>
      </c>
      <c r="ABA72" s="535" t="str" cm="1">
        <f t="array" aca="1" ref="ABA72" ca="1">INDEX(ABA$13:ABA71,$B72+1,1)</f>
        <v>-</v>
      </c>
      <c r="ABB72" s="535" t="str" cm="1">
        <f t="array" aca="1" ref="ABB72" ca="1">INDEX(ABB$13:ABB71,$B72+1,1)</f>
        <v>-</v>
      </c>
      <c r="ABC72" s="535" t="str" cm="1">
        <f t="array" aca="1" ref="ABC72" ca="1">INDEX(ABC$13:ABC71,$B72+1,1)</f>
        <v>-</v>
      </c>
      <c r="ABD72" s="535" t="str" cm="1">
        <f t="array" aca="1" ref="ABD72" ca="1">INDEX(ABD$13:ABD71,$B72+1,1)</f>
        <v>-</v>
      </c>
      <c r="ABE72" s="535" t="str" cm="1">
        <f t="array" aca="1" ref="ABE72" ca="1">INDEX(ABE$13:ABE71,$B72+1,1)</f>
        <v>-</v>
      </c>
      <c r="ABF72" s="535" t="str" cm="1">
        <f t="array" aca="1" ref="ABF72" ca="1">INDEX(ABF$13:ABF71,$B72+1,1)</f>
        <v>-</v>
      </c>
      <c r="ABG72" s="535" t="str" cm="1">
        <f t="array" aca="1" ref="ABG72" ca="1">INDEX(ABG$13:ABG71,$B72+1,1)</f>
        <v>-</v>
      </c>
      <c r="ABH72" s="18"/>
      <c r="ABI72" s="535" t="str" cm="1">
        <f t="array" aca="1" ref="ABI72" ca="1">INDEX(ABI$13:ABI71,$B72+1,1)</f>
        <v>-</v>
      </c>
      <c r="ABJ72" s="411">
        <f t="shared" ca="1" si="344"/>
        <v>1</v>
      </c>
      <c r="ABK72" s="18"/>
      <c r="ABL72" s="535" t="str" cm="1">
        <f t="array" aca="1" ref="ABL72" ca="1">INDEX(ABL$13:ABL71,$B72+1,1)</f>
        <v>-</v>
      </c>
      <c r="ABM72" s="535" t="str" cm="1">
        <f t="array" aca="1" ref="ABM72" ca="1">INDEX(ABM$13:ABM71,$B72+1,1)</f>
        <v>-</v>
      </c>
      <c r="ABN72" s="535" t="str" cm="1">
        <f t="array" aca="1" ref="ABN72" ca="1">INDEX(ABN$13:ABN71,$B72+1,1)</f>
        <v>-</v>
      </c>
      <c r="ABO72" s="535" t="str" cm="1">
        <f t="array" aca="1" ref="ABO72" ca="1">INDEX(ABO$13:ABO71,$B72+1,1)</f>
        <v>-</v>
      </c>
      <c r="ABP72" s="535" t="str" cm="1">
        <f t="array" aca="1" ref="ABP72" ca="1">INDEX(ABP$13:ABP71,$B72+1,1)</f>
        <v>-</v>
      </c>
      <c r="ABQ72" s="535" t="str" cm="1">
        <f t="array" aca="1" ref="ABQ72" ca="1">INDEX(ABQ$13:ABQ71,$B72+1,1)</f>
        <v>-</v>
      </c>
      <c r="ABR72" s="535" t="str" cm="1">
        <f t="array" aca="1" ref="ABR72" ca="1">INDEX(ABR$13:ABR71,$B72+1,1)</f>
        <v>-</v>
      </c>
      <c r="ABS72" s="535" t="str" cm="1">
        <f t="array" aca="1" ref="ABS72" ca="1">INDEX(ABS$13:ABS71,$B72+1,1)</f>
        <v>-</v>
      </c>
      <c r="ABT72" s="535" t="str" cm="1">
        <f t="array" aca="1" ref="ABT72" ca="1">INDEX(ABT$13:ABT71,$B72+1,1)</f>
        <v>-</v>
      </c>
      <c r="ABU72" s="543">
        <f t="shared" ca="1" si="345"/>
        <v>659</v>
      </c>
      <c r="ABV72" s="543">
        <f t="shared" ca="1" si="345"/>
        <v>693</v>
      </c>
      <c r="ABW72" s="543">
        <f t="shared" ca="1" si="345"/>
        <v>728</v>
      </c>
      <c r="ABX72" s="459">
        <f t="shared" ca="1" si="346"/>
        <v>483</v>
      </c>
      <c r="ABY72" s="459">
        <f t="shared" ca="1" si="346"/>
        <v>518</v>
      </c>
      <c r="ABZ72" s="459">
        <f t="shared" ca="1" si="346"/>
        <v>553</v>
      </c>
      <c r="ACA72" s="459">
        <f t="shared" ca="1" si="347"/>
        <v>399</v>
      </c>
      <c r="ACB72" s="459">
        <f t="shared" ca="1" si="347"/>
        <v>434</v>
      </c>
      <c r="ACC72" s="459">
        <f t="shared" ca="1" si="347"/>
        <v>469</v>
      </c>
      <c r="ACD72" s="535" t="str" cm="1">
        <f t="array" aca="1" ref="ACD72" ca="1">INDEX(ACD$13:ACD71,$B72+1,1)</f>
        <v>-</v>
      </c>
      <c r="ACE72" s="535" t="str" cm="1">
        <f t="array" aca="1" ref="ACE72" ca="1">INDEX(ACE$13:ACE71,$B72+1,1)</f>
        <v>-</v>
      </c>
      <c r="ACF72" s="535" t="str" cm="1">
        <f t="array" aca="1" ref="ACF72" ca="1">INDEX(ACF$13:ACF71,$B72+1,1)</f>
        <v>-</v>
      </c>
      <c r="ACG72" s="535" t="str" cm="1">
        <f t="array" aca="1" ref="ACG72" ca="1">INDEX(ACG$13:ACG71,$B72+1,1)</f>
        <v>-</v>
      </c>
      <c r="ACH72" s="535" t="str" cm="1">
        <f t="array" aca="1" ref="ACH72" ca="1">INDEX(ACH$13:ACH71,$B72+1,1)</f>
        <v>-</v>
      </c>
      <c r="ACI72" s="535" t="str" cm="1">
        <f t="array" aca="1" ref="ACI72" ca="1">INDEX(ACI$13:ACI71,$B72+1,1)</f>
        <v>-</v>
      </c>
      <c r="ACJ72" s="535" t="str" cm="1">
        <f t="array" aca="1" ref="ACJ72" ca="1">INDEX(ACJ$13:ACJ71,$B72+1,1)</f>
        <v>-</v>
      </c>
      <c r="ACK72" s="535" t="str" cm="1">
        <f t="array" aca="1" ref="ACK72" ca="1">INDEX(ACK$13:ACK71,$B72+1,1)</f>
        <v>-</v>
      </c>
      <c r="ACL72" s="535" t="str" cm="1">
        <f t="array" aca="1" ref="ACL72" ca="1">INDEX(ACL$13:ACL71,$B72+1,1)</f>
        <v>-</v>
      </c>
      <c r="ACM72" s="535" t="str" cm="1">
        <f t="array" aca="1" ref="ACM72" ca="1">INDEX(ACM$13:ACM71,$B72+1,1)</f>
        <v>-</v>
      </c>
      <c r="ACN72" s="535" t="str" cm="1">
        <f t="array" aca="1" ref="ACN72" ca="1">INDEX(ACN$13:ACN71,$B72+1,1)</f>
        <v>-</v>
      </c>
      <c r="ACO72" s="535" t="str" cm="1">
        <f t="array" aca="1" ref="ACO72" ca="1">INDEX(ACO$13:ACO71,$B72+1,1)</f>
        <v>-</v>
      </c>
      <c r="ACP72" s="535" t="str" cm="1">
        <f t="array" aca="1" ref="ACP72" ca="1">INDEX(ACP$13:ACP71,$B72+1,1)</f>
        <v>-</v>
      </c>
      <c r="ACQ72" s="535" t="str" cm="1">
        <f t="array" aca="1" ref="ACQ72" ca="1">INDEX(ACQ$13:ACQ71,$B72+1,1)</f>
        <v>-</v>
      </c>
      <c r="ACR72" s="535" cm="1">
        <f t="array" aca="1" ref="ACR72" ca="1">INDEX(ACR$13:ACR71,$B72+1,1)</f>
        <v>0</v>
      </c>
      <c r="ACS72" s="535" t="str" cm="1">
        <f t="array" aca="1" ref="ACS72" ca="1">INDEX(ACS$13:ACS71,$B72+1,1)</f>
        <v>-</v>
      </c>
      <c r="ACT72" s="535" t="str" cm="1">
        <f t="array" aca="1" ref="ACT72" ca="1">INDEX(ACT$13:ACT71,$B72+1,1)</f>
        <v>-</v>
      </c>
      <c r="ACU72" s="535" t="str" cm="1">
        <f t="array" aca="1" ref="ACU72" ca="1">INDEX(ACU$13:ACU71,$B72+1,1)</f>
        <v>-</v>
      </c>
      <c r="ACV72" s="535" t="str" cm="1">
        <f t="array" aca="1" ref="ACV72" ca="1">INDEX(ACV$13:ACV71,$B72+1,1)</f>
        <v>-</v>
      </c>
      <c r="ACW72" s="535" t="str" cm="1">
        <f t="array" aca="1" ref="ACW72" ca="1">INDEX(ACW$13:ACW71,$B72+1,1)</f>
        <v>-</v>
      </c>
      <c r="ACX72" s="535" cm="1">
        <f t="array" aca="1" ref="ACX72" ca="1">INDEX(ACX$13:ACX71,$B72+1,1)</f>
        <v>0</v>
      </c>
      <c r="ACY72" s="535" t="str" cm="1">
        <f t="array" aca="1" ref="ACY72" ca="1">INDEX(ACY$13:ACY71,$B72+1,1)</f>
        <v>-</v>
      </c>
      <c r="ACZ72" s="535" t="str" cm="1">
        <f t="array" aca="1" ref="ACZ72" ca="1">INDEX(ACZ$13:ACZ71,$B72+1,1)</f>
        <v>-</v>
      </c>
      <c r="ADA72" s="535" t="str" cm="1">
        <f t="array" aca="1" ref="ADA72" ca="1">INDEX(ADA$13:ADA71,$B72+1,1)</f>
        <v>-</v>
      </c>
      <c r="ADB72" s="535" cm="1">
        <f t="array" aca="1" ref="ADB72" ca="1">INDEX(ADB$13:ADB71,$B72+1,1)</f>
        <v>1</v>
      </c>
      <c r="ADC72" s="535" cm="1">
        <f t="array" aca="1" ref="ADC72" ca="1">INDEX(ADC$13:ADC71,$B72+1,1)</f>
        <v>1</v>
      </c>
      <c r="ADD72" s="535" t="str" cm="1">
        <f t="array" aca="1" ref="ADD72" ca="1">INDEX(ADD$13:ADD71,$B72+1,1)</f>
        <v>-</v>
      </c>
      <c r="ADE72" s="535" t="str" cm="1">
        <f t="array" aca="1" ref="ADE72" ca="1">INDEX(ADE$13:ADE71,$B72+1,1)</f>
        <v>-</v>
      </c>
      <c r="ADF72" s="535" t="str" cm="1">
        <f t="array" aca="1" ref="ADF72" ca="1">INDEX(ADF$13:ADF71,$B72+1,1)</f>
        <v>-</v>
      </c>
      <c r="ADG72" s="535" t="str" cm="1">
        <f t="array" aca="1" ref="ADG72" ca="1">INDEX(ADG$13:ADG71,$B72+1,1)</f>
        <v>-</v>
      </c>
      <c r="ADH72" s="535" t="str" cm="1">
        <f t="array" aca="1" ref="ADH72" ca="1">INDEX(ADH$13:ADH71,$B72+1,1)</f>
        <v>-</v>
      </c>
      <c r="ADI72" s="535" t="str" cm="1">
        <f t="array" aca="1" ref="ADI72" ca="1">INDEX(ADI$13:ADI71,$B72+1,1)</f>
        <v>-</v>
      </c>
      <c r="ADJ72" s="535" t="str" cm="1">
        <f t="array" aca="1" ref="ADJ72" ca="1">INDEX(ADJ$13:ADJ71,$B72+1,1)</f>
        <v>-</v>
      </c>
      <c r="ADK72" s="535" t="str" cm="1">
        <f t="array" aca="1" ref="ADK72" ca="1">INDEX(ADK$13:ADK71,$B72+1,1)</f>
        <v>-</v>
      </c>
      <c r="ADL72" s="535" t="str" cm="1">
        <f t="array" aca="1" ref="ADL72" ca="1">INDEX(ADL$13:ADL71,$B72+1,1)</f>
        <v>-</v>
      </c>
      <c r="ADM72" s="535" t="str" cm="1">
        <f t="array" aca="1" ref="ADM72" ca="1">INDEX(ADM$13:ADM71,$B72+1,1)</f>
        <v>-</v>
      </c>
      <c r="ADN72" s="535" t="str" cm="1">
        <f t="array" aca="1" ref="ADN72" ca="1">INDEX(ADN$13:ADN71,$B72+1,1)</f>
        <v>-</v>
      </c>
      <c r="ADO72" s="535" t="str" cm="1">
        <f t="array" aca="1" ref="ADO72" ca="1">INDEX(ADO$13:ADO71,$B72+1,1)</f>
        <v>-</v>
      </c>
      <c r="ADP72" s="535" t="str" cm="1">
        <f t="array" aca="1" ref="ADP72" ca="1">INDEX(ADP$13:ADP71,$B72+1,1)</f>
        <v>-</v>
      </c>
      <c r="ADQ72" s="18"/>
      <c r="ADR72" s="545" t="str">
        <f t="shared" ca="1" si="348"/>
        <v>-</v>
      </c>
      <c r="ADS72" s="545" t="str">
        <f t="shared" ca="1" si="348"/>
        <v>-</v>
      </c>
      <c r="ADT72" s="545" t="str">
        <f t="shared" ca="1" si="348"/>
        <v>-</v>
      </c>
      <c r="ADU72" s="545" t="str">
        <f t="shared" ca="1" si="348"/>
        <v>-</v>
      </c>
      <c r="ADV72" s="545" t="b">
        <f t="shared" ca="1" si="348"/>
        <v>1</v>
      </c>
      <c r="ADW72" s="545" t="str">
        <f t="shared" ca="1" si="348"/>
        <v>-</v>
      </c>
      <c r="ADX72" s="545" t="str">
        <f t="shared" ca="1" si="348"/>
        <v>-</v>
      </c>
      <c r="ADY72" s="545" t="str">
        <f t="shared" ca="1" si="348"/>
        <v>-</v>
      </c>
      <c r="ADZ72" s="545" t="str">
        <f t="shared" ca="1" si="348"/>
        <v>-</v>
      </c>
      <c r="AEA72" s="545" t="str">
        <f t="shared" ca="1" si="348"/>
        <v>-</v>
      </c>
      <c r="AEB72" s="545" t="str">
        <f t="shared" ca="1" si="349"/>
        <v>-</v>
      </c>
      <c r="AEC72" s="545" t="str">
        <f t="shared" ca="1" si="349"/>
        <v>-</v>
      </c>
      <c r="AED72" s="545" t="str">
        <f t="shared" ca="1" si="349"/>
        <v>-</v>
      </c>
      <c r="AEE72" s="545" t="str">
        <f t="shared" ca="1" si="349"/>
        <v>-</v>
      </c>
      <c r="AEF72" s="545" t="str">
        <f t="shared" ca="1" si="349"/>
        <v>-</v>
      </c>
      <c r="AEG72" s="545" t="str">
        <f t="shared" ca="1" si="349"/>
        <v>-</v>
      </c>
      <c r="AEH72" s="545" t="str">
        <f t="shared" ca="1" si="349"/>
        <v>-</v>
      </c>
      <c r="AEI72" s="545" t="str">
        <f t="shared" ca="1" si="349"/>
        <v>-</v>
      </c>
      <c r="AEJ72" s="545" t="str">
        <f t="shared" ca="1" si="349"/>
        <v>-</v>
      </c>
      <c r="AEK72" s="545" t="str">
        <f t="shared" ca="1" si="349"/>
        <v>-</v>
      </c>
      <c r="AEL72" s="545" t="str">
        <f t="shared" ca="1" si="350"/>
        <v>-</v>
      </c>
      <c r="AEM72" s="545" t="str">
        <f t="shared" ca="1" si="350"/>
        <v>-</v>
      </c>
      <c r="AEN72" s="545" t="b">
        <f t="shared" ca="1" si="350"/>
        <v>1</v>
      </c>
      <c r="AEO72" s="545" t="str">
        <f t="shared" ca="1" si="350"/>
        <v>-</v>
      </c>
      <c r="AEP72" s="545" t="str">
        <f t="shared" ca="1" si="350"/>
        <v>-</v>
      </c>
      <c r="AEQ72" s="545" t="str">
        <f t="shared" ca="1" si="350"/>
        <v>-</v>
      </c>
      <c r="AER72" s="545" t="str">
        <f t="shared" ca="1" si="350"/>
        <v>-</v>
      </c>
      <c r="AES72" s="545" t="str">
        <f t="shared" ca="1" si="350"/>
        <v>-</v>
      </c>
      <c r="AET72" s="545" t="str">
        <f t="shared" ca="1" si="350"/>
        <v>-</v>
      </c>
      <c r="AEU72" s="545" t="str">
        <f t="shared" ca="1" si="350"/>
        <v>-</v>
      </c>
      <c r="AEV72" s="545" t="str">
        <f t="shared" ca="1" si="351"/>
        <v>-</v>
      </c>
      <c r="AEW72" s="545" t="str">
        <f t="shared" ca="1" si="351"/>
        <v>-</v>
      </c>
      <c r="AEX72" s="545" t="str">
        <f t="shared" ca="1" si="351"/>
        <v>-</v>
      </c>
      <c r="AEY72" s="545" t="str">
        <f t="shared" ca="1" si="351"/>
        <v>-</v>
      </c>
      <c r="AEZ72" s="545" t="str">
        <f t="shared" ca="1" si="351"/>
        <v>-</v>
      </c>
      <c r="AFA72" s="545" t="str">
        <f t="shared" ca="1" si="351"/>
        <v>-</v>
      </c>
      <c r="AFB72" s="545" t="str">
        <f t="shared" ca="1" si="351"/>
        <v>-</v>
      </c>
      <c r="AFC72" s="545" t="str">
        <f t="shared" ca="1" si="351"/>
        <v>-</v>
      </c>
      <c r="AFD72" s="545" t="str">
        <f t="shared" ca="1" si="351"/>
        <v>-</v>
      </c>
      <c r="AFE72" s="545" t="str">
        <f t="shared" ca="1" si="351"/>
        <v>-</v>
      </c>
      <c r="AFF72" s="545" t="b">
        <f t="shared" ca="1" si="352"/>
        <v>1</v>
      </c>
      <c r="AFG72" s="545" t="str">
        <f t="shared" ca="1" si="352"/>
        <v>-</v>
      </c>
      <c r="AFH72" s="545" t="str">
        <f t="shared" ca="1" si="352"/>
        <v>-</v>
      </c>
      <c r="AFI72" s="545" t="str">
        <f t="shared" ca="1" si="352"/>
        <v>-</v>
      </c>
      <c r="AFJ72" s="545" t="str">
        <f t="shared" ca="1" si="352"/>
        <v>-</v>
      </c>
      <c r="AFK72" s="545" t="str">
        <f t="shared" ca="1" si="352"/>
        <v>-</v>
      </c>
      <c r="AFL72" s="545" t="str">
        <f t="shared" ca="1" si="352"/>
        <v>-</v>
      </c>
      <c r="AFM72" s="545" t="str">
        <f t="shared" ca="1" si="352"/>
        <v>-</v>
      </c>
      <c r="AFN72" s="545" t="str">
        <f t="shared" ca="1" si="352"/>
        <v>-</v>
      </c>
      <c r="AFO72" s="545" t="str">
        <f t="shared" ca="1" si="352"/>
        <v>-</v>
      </c>
      <c r="AFP72" s="545" t="str">
        <f t="shared" ca="1" si="353"/>
        <v>-</v>
      </c>
      <c r="AFQ72" s="545" t="str">
        <f t="shared" ca="1" si="353"/>
        <v>-</v>
      </c>
      <c r="AFR72" s="545" t="str">
        <f t="shared" ca="1" si="353"/>
        <v>-</v>
      </c>
      <c r="AFS72" s="545" t="str">
        <f t="shared" ca="1" si="353"/>
        <v>-</v>
      </c>
      <c r="AFT72" s="545" t="str">
        <f t="shared" ca="1" si="353"/>
        <v>-</v>
      </c>
      <c r="AFU72" s="545" t="str">
        <f t="shared" ca="1" si="353"/>
        <v>-</v>
      </c>
      <c r="AFV72" s="545" t="str">
        <f t="shared" ca="1" si="353"/>
        <v>-</v>
      </c>
      <c r="AFW72" s="545" t="str">
        <f t="shared" ca="1" si="353"/>
        <v>-</v>
      </c>
      <c r="AFX72" s="545" t="b">
        <f t="shared" ca="1" si="353"/>
        <v>1</v>
      </c>
      <c r="AFY72" s="545" t="str">
        <f t="shared" ca="1" si="353"/>
        <v>-</v>
      </c>
      <c r="AFZ72" s="545" t="str">
        <f t="shared" ca="1" si="354"/>
        <v>-</v>
      </c>
      <c r="AGA72" s="545" t="str">
        <f t="shared" ca="1" si="354"/>
        <v>-</v>
      </c>
      <c r="AGB72" s="545" t="str">
        <f t="shared" ca="1" si="354"/>
        <v>-</v>
      </c>
      <c r="AGC72" s="545" t="str">
        <f t="shared" ca="1" si="354"/>
        <v>-</v>
      </c>
      <c r="AGD72" s="545" t="str">
        <f t="shared" ca="1" si="354"/>
        <v>-</v>
      </c>
      <c r="AGE72" s="545" t="str">
        <f t="shared" ca="1" si="354"/>
        <v>-</v>
      </c>
      <c r="AGF72" s="545" t="str">
        <f t="shared" ca="1" si="354"/>
        <v>-</v>
      </c>
      <c r="AGG72" s="545" t="str">
        <f t="shared" ca="1" si="354"/>
        <v>-</v>
      </c>
      <c r="AGH72" s="545" t="str">
        <f t="shared" ca="1" si="354"/>
        <v>-</v>
      </c>
      <c r="AGI72" s="545" t="str">
        <f t="shared" ca="1" si="354"/>
        <v>-</v>
      </c>
      <c r="AGJ72" s="545" t="str">
        <f t="shared" ca="1" si="355"/>
        <v>-</v>
      </c>
      <c r="AGK72" s="545" t="str">
        <f t="shared" ca="1" si="355"/>
        <v>-</v>
      </c>
      <c r="AGL72" s="545" t="str">
        <f t="shared" ca="1" si="355"/>
        <v>-</v>
      </c>
      <c r="AGM72" s="545" t="str">
        <f t="shared" ca="1" si="355"/>
        <v>-</v>
      </c>
      <c r="AGN72" s="545" t="str">
        <f t="shared" ca="1" si="355"/>
        <v>-</v>
      </c>
      <c r="AGO72" s="545" t="str">
        <f t="shared" ca="1" si="355"/>
        <v>-</v>
      </c>
      <c r="AGP72" s="545" t="b">
        <f t="shared" ca="1" si="355"/>
        <v>1</v>
      </c>
      <c r="AGQ72" s="545" t="str">
        <f t="shared" ca="1" si="355"/>
        <v>-</v>
      </c>
      <c r="AGR72" s="545" t="str">
        <f t="shared" ca="1" si="355"/>
        <v>-</v>
      </c>
      <c r="AGS72" s="545" t="str">
        <f t="shared" ca="1" si="355"/>
        <v>-</v>
      </c>
      <c r="AGT72" s="545" t="str">
        <f t="shared" ca="1" si="356"/>
        <v>-</v>
      </c>
      <c r="AGU72" s="545" t="str">
        <f t="shared" ca="1" si="356"/>
        <v>-</v>
      </c>
      <c r="AGV72" s="545" t="str">
        <f t="shared" ca="1" si="356"/>
        <v>-</v>
      </c>
      <c r="AGW72" s="545" t="str">
        <f t="shared" ca="1" si="356"/>
        <v>-</v>
      </c>
      <c r="AGX72" s="545" t="str">
        <f t="shared" ca="1" si="356"/>
        <v>-</v>
      </c>
      <c r="AGY72" s="545" t="str">
        <f t="shared" ca="1" si="356"/>
        <v>-</v>
      </c>
      <c r="AGZ72" s="545" t="str">
        <f t="shared" ca="1" si="356"/>
        <v>-</v>
      </c>
      <c r="AHA72" s="545" t="str">
        <f t="shared" ca="1" si="356"/>
        <v>-</v>
      </c>
      <c r="AHB72" s="545" t="str">
        <f t="shared" ca="1" si="356"/>
        <v>-</v>
      </c>
      <c r="AHC72" s="545" t="str">
        <f t="shared" ca="1" si="356"/>
        <v>-</v>
      </c>
      <c r="AHD72" s="535" cm="1">
        <f t="array" aca="1" ref="AHD72" ca="1">INDEX(AHD$13:AHD71,$B72+1,1)</f>
        <v>0</v>
      </c>
      <c r="AHE72" s="483">
        <v>0</v>
      </c>
    </row>
    <row r="73" spans="1:889" outlineLevel="2">
      <c r="A73" s="18">
        <f t="shared" si="241"/>
        <v>60</v>
      </c>
      <c r="B73" s="191">
        <f t="shared" ca="1" si="372"/>
        <v>52</v>
      </c>
      <c r="C73" s="458">
        <f t="shared" si="246"/>
        <v>1000</v>
      </c>
      <c r="D73" s="119" t="str">
        <f t="shared" ca="1" si="247"/>
        <v>GSW</v>
      </c>
      <c r="E73" t="b">
        <v>1</v>
      </c>
      <c r="F73" t="b">
        <v>0</v>
      </c>
      <c r="G73" t="b">
        <f t="shared" si="248"/>
        <v>1</v>
      </c>
      <c r="H73" s="191">
        <f t="shared" ca="1" si="367"/>
        <v>8</v>
      </c>
      <c r="I73" s="535" cm="1">
        <f t="array" aca="1" ref="I73" ca="1">INDEX(I$13:I72,$B73+1,1)</f>
        <v>1</v>
      </c>
      <c r="J73" s="535" cm="1">
        <f t="array" aca="1" ref="J73" ca="1">INDEX(J$13:J72,$B73+1,1)</f>
        <v>0</v>
      </c>
      <c r="K73" s="230">
        <f t="shared" ca="1" si="249"/>
        <v>0</v>
      </c>
      <c r="L73" s="535" cm="1">
        <f t="array" aca="1" ref="L73" ca="1">INDEX(L$13:L72,$B73+1,1)</f>
        <v>2</v>
      </c>
      <c r="M73" s="535" cm="1">
        <f t="array" aca="1" ref="M73" ca="1">INDEX(M$13:M72,$B73+1,1)</f>
        <v>0</v>
      </c>
      <c r="N73" s="230">
        <f t="shared" ca="1" si="250"/>
        <v>3</v>
      </c>
      <c r="O73" s="230">
        <f t="shared" ca="1" si="250"/>
        <v>1</v>
      </c>
      <c r="P73" s="230">
        <f t="shared" ca="1" si="250"/>
        <v>3</v>
      </c>
      <c r="Q73" s="230">
        <f t="shared" ca="1" si="250"/>
        <v>1</v>
      </c>
      <c r="R73" s="230">
        <f t="shared" ca="1" si="250"/>
        <v>1</v>
      </c>
      <c r="S73" s="230">
        <f t="shared" ca="1" si="250"/>
        <v>1</v>
      </c>
      <c r="T73" s="411">
        <f t="shared" ca="1" si="251"/>
        <v>1</v>
      </c>
      <c r="U73" s="411">
        <f t="shared" ca="1" si="251"/>
        <v>1</v>
      </c>
      <c r="V73" s="411">
        <f t="shared" ca="1" si="252"/>
        <v>2</v>
      </c>
      <c r="W73" s="772" t="b">
        <f t="shared" ca="1" si="253"/>
        <v>1</v>
      </c>
      <c r="X73" s="772" t="b">
        <f t="shared" ca="1" si="253"/>
        <v>1</v>
      </c>
      <c r="Y73" s="772" t="b">
        <f t="shared" ca="1" si="253"/>
        <v>1</v>
      </c>
      <c r="Z73" s="791" t="b" cm="1">
        <f t="array" aca="1" ref="Z73" ca="1">INDEX(Z$13:Z72,$B73+1,1)</f>
        <v>0</v>
      </c>
      <c r="AA73" s="411">
        <f t="shared" ca="1" si="254"/>
        <v>1</v>
      </c>
      <c r="AB73" s="411">
        <f t="shared" ca="1" si="255"/>
        <v>1</v>
      </c>
      <c r="AC73" s="230">
        <f t="shared" ca="1" si="376"/>
        <v>1</v>
      </c>
      <c r="AD73" s="230">
        <f t="shared" ca="1" si="376"/>
        <v>3</v>
      </c>
      <c r="AE73" s="230">
        <f t="shared" ca="1" si="376"/>
        <v>2</v>
      </c>
      <c r="AF73" s="230">
        <f t="shared" ca="1" si="376"/>
        <v>2</v>
      </c>
      <c r="AG73" s="230">
        <f t="shared" ca="1" si="376"/>
        <v>0</v>
      </c>
      <c r="AH73" s="230">
        <f t="shared" ca="1" si="376"/>
        <v>0</v>
      </c>
      <c r="AI73" s="87">
        <f t="shared" ca="1" si="377"/>
        <v>2</v>
      </c>
      <c r="AJ73" s="87">
        <f ca="1">INDEX(CHOOSE($N73,DataAutumn!i.AdultDrys,DataWinter!i.AdultDrys,DataSpring!i.AdultDrys),1,$T73)</f>
        <v>1</v>
      </c>
      <c r="AK73" s="230">
        <f t="shared" ca="1" si="257"/>
        <v>2</v>
      </c>
      <c r="AL73" s="535" cm="1">
        <f t="array" aca="1" ref="AL73" ca="1">INDEX(AL$13:AL72,$B73+1,1)</f>
        <v>0</v>
      </c>
      <c r="AM73" s="535" cm="1">
        <f t="array" aca="1" ref="AM73" ca="1">INDEX(AM$13:AM72,$B73+1,1)</f>
        <v>2</v>
      </c>
      <c r="AN73" s="811" t="b" cm="1">
        <f t="array" aca="1" ref="AN73" ca="1">INDEX(AN$13:AN72,$B73+1,1)</f>
        <v>0</v>
      </c>
      <c r="AO73" s="230">
        <f t="shared" ca="1" si="258"/>
        <v>4</v>
      </c>
      <c r="AP73" s="230">
        <f t="shared" ca="1" si="258"/>
        <v>0</v>
      </c>
      <c r="AQ73" s="230">
        <f t="shared" ca="1" si="258"/>
        <v>0</v>
      </c>
      <c r="AR73" s="230">
        <f t="shared" ca="1" si="258"/>
        <v>0</v>
      </c>
      <c r="AS73" s="111"/>
      <c r="AT73" s="111"/>
      <c r="AU73" s="230">
        <f t="shared" ca="1" si="259"/>
        <v>0</v>
      </c>
      <c r="AV73" s="230">
        <f t="shared" ca="1" si="259"/>
        <v>0</v>
      </c>
      <c r="AW73" s="111"/>
      <c r="AX73" s="111"/>
      <c r="AY73" s="111"/>
      <c r="AZ73" s="111"/>
      <c r="BA73" s="111"/>
      <c r="BB73" s="111"/>
      <c r="BC73" s="312" t="str">
        <f t="shared" ca="1" si="260"/>
        <v>TemplateEx 00008 SE GSW Past      SFM     TOLSpr Scan2 CFS RR+16% GP100% WP100% MP100% EL030% Age248 FlkSt_Hgt_456 LWJ2 LWCJ2 LWCP0 LW2tth0 Emptys_Retain Mdn0 Adult0 (PT_F33N11L11)</v>
      </c>
      <c r="BD73" s="8" t="str">
        <f ca="1">IF(COUNTIF($BC$13:$BC73,$BC73)=1,"-","Dup")</f>
        <v>-</v>
      </c>
      <c r="BE73" s="18"/>
      <c r="BF73" s="535" t="str" cm="1">
        <f t="array" aca="1" ref="BF73" ca="1">INDEX(BF$13:BF72,$B73+1,1)</f>
        <v>-</v>
      </c>
      <c r="BG73" s="535" t="str" cm="1">
        <f t="array" aca="1" ref="BG73" ca="1">INDEX(BG$13:BG72,$B73+1,1)</f>
        <v>-</v>
      </c>
      <c r="BH73" s="535" t="str" cm="1">
        <f t="array" aca="1" ref="BH73" ca="1">INDEX(BH$13:BH72,$B73+1,1)</f>
        <v>-</v>
      </c>
      <c r="BI73" s="535" t="str" cm="1">
        <f t="array" aca="1" ref="BI73" ca="1">INDEX(BI$13:BI72,$B73+1,1)</f>
        <v>-</v>
      </c>
      <c r="BJ73" s="535" t="str" cm="1">
        <f t="array" aca="1" ref="BJ73" ca="1">INDEX(BJ$13:BJ72,$B73+1,1)</f>
        <v>-</v>
      </c>
      <c r="BK73" s="535" t="str" cm="1">
        <f t="array" aca="1" ref="BK73" ca="1">INDEX(BK$13:BK72,$B73+1,1)</f>
        <v>-</v>
      </c>
      <c r="BL73" s="535" t="str" cm="1">
        <f t="array" aca="1" ref="BL73" ca="1">INDEX(BL$13:BL72,$B73+1,1)</f>
        <v>-</v>
      </c>
      <c r="BM73" s="535" t="str" cm="1">
        <f t="array" aca="1" ref="BM73" ca="1">INDEX(BM$13:BM72,$B73+1,1)</f>
        <v>-</v>
      </c>
      <c r="BN73" s="535" t="str" cm="1">
        <f t="array" aca="1" ref="BN73" ca="1">INDEX(BN$13:BN72,$B73+1,1)</f>
        <v>-</v>
      </c>
      <c r="BO73" s="18"/>
      <c r="BP73" s="411" t="b">
        <f t="shared" ca="1" si="261"/>
        <v>1</v>
      </c>
      <c r="BQ73" s="411" t="str">
        <f t="shared" ca="1" si="261"/>
        <v>-</v>
      </c>
      <c r="BR73" s="411" t="b">
        <f t="shared" ca="1" si="261"/>
        <v>0</v>
      </c>
      <c r="BS73" s="411" t="str">
        <f t="shared" ca="1" si="261"/>
        <v>-</v>
      </c>
      <c r="BT73" s="411" t="str">
        <f t="shared" ca="1" si="261"/>
        <v>-</v>
      </c>
      <c r="BU73" s="411" t="str">
        <f t="shared" ca="1" si="261"/>
        <v>-</v>
      </c>
      <c r="BV73" s="411" t="str">
        <f t="shared" ca="1" si="261"/>
        <v>-</v>
      </c>
      <c r="BW73" s="411" t="str">
        <f t="shared" ca="1" si="261"/>
        <v>-</v>
      </c>
      <c r="BX73" s="411" t="str">
        <f t="shared" ca="1" si="261"/>
        <v>-</v>
      </c>
      <c r="BY73" s="411" t="str">
        <f t="shared" ca="1" si="261"/>
        <v>-</v>
      </c>
      <c r="BZ73" s="411" t="str">
        <f t="shared" ca="1" si="261"/>
        <v>-</v>
      </c>
      <c r="CA73" s="411" t="str">
        <f t="shared" ca="1" si="261"/>
        <v>-</v>
      </c>
      <c r="CB73" s="411" t="b">
        <f t="shared" ca="1" si="261"/>
        <v>0</v>
      </c>
      <c r="CC73" s="87">
        <f t="shared" ca="1" si="261"/>
        <v>0</v>
      </c>
      <c r="CD73" s="535" t="str" cm="1">
        <f t="array" aca="1" ref="CD73" ca="1">INDEX(CD$13:CD72,$B73+1,1)</f>
        <v>-</v>
      </c>
      <c r="CE73" s="535" t="str" cm="1">
        <f t="array" aca="1" ref="CE73" ca="1">INDEX(CE$13:CE72,$B73+1,1)</f>
        <v>-</v>
      </c>
      <c r="CF73" s="535" t="str" cm="1">
        <f t="array" aca="1" ref="CF73" ca="1">INDEX(CF$13:CF72,$B73+1,1)</f>
        <v>-</v>
      </c>
      <c r="CG73" s="535" t="b" cm="1">
        <f t="array" aca="1" ref="CG73" ca="1">INDEX(CG$13:CG72,$B73+1,1)</f>
        <v>1</v>
      </c>
      <c r="CH73" s="535" t="str" cm="1">
        <f t="array" aca="1" ref="CH73" ca="1">INDEX(CH$13:CH72,$B73+1,1)</f>
        <v>-</v>
      </c>
      <c r="CI73" s="535" t="str" cm="1">
        <f t="array" aca="1" ref="CI73" ca="1">INDEX(CI$13:CI72,$B73+1,1)</f>
        <v>-</v>
      </c>
      <c r="CJ73" s="535" t="str" cm="1">
        <f t="array" aca="1" ref="CJ73" ca="1">INDEX(CJ$13:CJ72,$B73+1,1)</f>
        <v>-</v>
      </c>
      <c r="CK73" s="18"/>
      <c r="CL73" s="535" t="str" cm="1">
        <f t="array" aca="1" ref="CL73" ca="1">INDEX(CL$13:CL72,$B73+1,1)</f>
        <v>-</v>
      </c>
      <c r="CM73" s="535" t="str" cm="1">
        <f t="array" aca="1" ref="CM73" ca="1">INDEX(CM$13:CM72,$B73+1,1)</f>
        <v>-</v>
      </c>
      <c r="CN73" s="411" t="str">
        <f t="shared" ca="1" si="262"/>
        <v>-</v>
      </c>
      <c r="CO73" s="411">
        <f t="shared" ca="1" si="263"/>
        <v>0</v>
      </c>
      <c r="CP73" s="411">
        <f t="shared" ca="1" si="263"/>
        <v>0</v>
      </c>
      <c r="CQ73" s="535" t="str" cm="1">
        <f t="array" aca="1" ref="CQ73" ca="1">INDEX(CQ$13:CQ72,$B73+1,1)</f>
        <v>-</v>
      </c>
      <c r="CR73" s="535" t="str" cm="1">
        <f t="array" aca="1" ref="CR73" ca="1">INDEX(CR$13:CR72,$B73+1,1)</f>
        <v>-</v>
      </c>
      <c r="CS73" s="535" t="str" cm="1">
        <f t="array" aca="1" ref="CS73" ca="1">INDEX(CS$13:CS72,$B73+1,1)</f>
        <v>-</v>
      </c>
      <c r="CT73" s="535" t="str" cm="1">
        <f t="array" aca="1" ref="CT73" ca="1">INDEX(CT$13:CT72,$B73+1,1)</f>
        <v>-</v>
      </c>
      <c r="CU73" s="411" t="str">
        <f t="shared" ca="1" si="264"/>
        <v>-</v>
      </c>
      <c r="CV73" s="411">
        <f t="shared" ca="1" si="265"/>
        <v>0</v>
      </c>
      <c r="CW73" s="411">
        <f t="shared" ca="1" si="265"/>
        <v>0</v>
      </c>
      <c r="CX73" s="535" t="str" cm="1">
        <f t="array" aca="1" ref="CX73" ca="1">INDEX(CX$13:CX72,$B73+1,1)</f>
        <v>-</v>
      </c>
      <c r="CY73" s="535" t="str" cm="1">
        <f t="array" aca="1" ref="CY73" ca="1">INDEX(CY$13:CY72,$B73+1,1)</f>
        <v>-</v>
      </c>
      <c r="CZ73" s="411" t="str">
        <f t="shared" ca="1" si="266"/>
        <v>-</v>
      </c>
      <c r="DA73" s="411">
        <f t="shared" ca="1" si="267"/>
        <v>0</v>
      </c>
      <c r="DB73" s="535" t="str" cm="1">
        <f t="array" aca="1" ref="DB73" ca="1">INDEX(DB$13:DB72,$B73+1,1)</f>
        <v>-</v>
      </c>
      <c r="DC73" s="535" t="str" cm="1">
        <f t="array" aca="1" ref="DC73" ca="1">INDEX(DC$13:DC72,$B73+1,1)</f>
        <v>-</v>
      </c>
      <c r="DD73" s="411">
        <f t="shared" ca="1" si="268"/>
        <v>0</v>
      </c>
      <c r="DE73" s="535" t="str" cm="1">
        <f t="array" aca="1" ref="DE73" ca="1">INDEX(DE$13:DE72,$B73+1,1)</f>
        <v>-</v>
      </c>
      <c r="DF73" s="535" t="str" cm="1">
        <f t="array" aca="1" ref="DF73" ca="1">INDEX(DF$13:DF72,$B73+1,1)</f>
        <v>-</v>
      </c>
      <c r="DG73" s="411" t="str">
        <f t="shared" ca="1" si="269"/>
        <v>-</v>
      </c>
      <c r="DH73" s="411">
        <f t="shared" ca="1" si="270"/>
        <v>0</v>
      </c>
      <c r="DI73" s="411">
        <f t="shared" ca="1" si="270"/>
        <v>0</v>
      </c>
      <c r="DJ73" s="535" cm="1">
        <f t="array" aca="1" ref="DJ73" ca="1">INDEX(DJ$13:DJ72,$B73+1,1)</f>
        <v>720</v>
      </c>
      <c r="DK73" s="535" cm="1">
        <f t="array" aca="1" ref="DK73" ca="1">INDEX(DK$13:DK72,$B73+1,1)</f>
        <v>720</v>
      </c>
      <c r="DL73" s="18"/>
      <c r="DM73" s="535" t="b" cm="1">
        <f t="array" aca="1" ref="DM73" ca="1">INDEX(DM$13:DM72,$B73+1,1)</f>
        <v>1</v>
      </c>
      <c r="DN73" s="535" t="b" cm="1">
        <f t="array" aca="1" ref="DN73" ca="1">INDEX(DN$13:DN72,$B73+1,1)</f>
        <v>1</v>
      </c>
      <c r="DO73" s="535" t="b" cm="1">
        <f t="array" aca="1" ref="DO73" ca="1">INDEX(DO$13:DO72,$B73+1,1)</f>
        <v>1</v>
      </c>
      <c r="DP73" s="87">
        <f t="shared" ca="1" si="357"/>
        <v>0</v>
      </c>
      <c r="DQ73" s="799" cm="1">
        <f t="array" aca="1" ref="DQ73" ca="1">VALUE(IFERROR(VALUE($K73),0) &amp; _xlfn.SWITCH($CF73,"-",4,$CF73) &amp; $L73 &amp; $T73 &amp; "00" &amp; $N73 &amp; $AK73 &amp; $R73 &amp; _xlfn.SWITCH($AM73,3,1,$AM73) &amp; _xlfn.SWITCH($M73,4,0,$M73) &amp; _xlfn.SWITCH($AD73,6,1,$AD73))</f>
        <v>42100321203</v>
      </c>
      <c r="DR73" s="535" cm="1">
        <f t="array" aca="1" ref="DR73" ca="1">INDEX(DR$13:DR72,$B73+1,1)</f>
        <v>1</v>
      </c>
      <c r="DS73" s="535" cm="1">
        <f t="array" aca="1" ref="DS73" ca="1">INDEX(DS$13:DS72,$B73+1,1)</f>
        <v>1</v>
      </c>
      <c r="DT73" s="411">
        <f t="shared" ca="1" si="271"/>
        <v>2</v>
      </c>
      <c r="DU73" s="411" t="str">
        <f t="shared" ca="1" si="271"/>
        <v>-</v>
      </c>
      <c r="DV73" s="411" t="str">
        <f t="shared" ca="1" si="271"/>
        <v>-</v>
      </c>
      <c r="DW73" s="411" t="str">
        <f t="shared" ca="1" si="271"/>
        <v>-</v>
      </c>
      <c r="DX73" s="411" t="str">
        <f t="shared" ca="1" si="271"/>
        <v>-</v>
      </c>
      <c r="DY73" s="411" t="str">
        <f t="shared" ca="1" si="271"/>
        <v>-</v>
      </c>
      <c r="DZ73" s="411" t="b">
        <f t="shared" ca="1" si="272"/>
        <v>0</v>
      </c>
      <c r="EA73" s="411" t="str">
        <f t="shared" ca="1" si="273"/>
        <v>-</v>
      </c>
      <c r="EB73" s="411" t="str">
        <f t="shared" ca="1" si="273"/>
        <v>-</v>
      </c>
      <c r="EC73" s="411" t="str">
        <f t="shared" ca="1" si="273"/>
        <v>-</v>
      </c>
      <c r="ED73" s="411" t="str">
        <f t="shared" ca="1" si="273"/>
        <v>-</v>
      </c>
      <c r="EE73" s="411">
        <f t="shared" ca="1" si="273"/>
        <v>500</v>
      </c>
      <c r="EF73" s="411">
        <f t="shared" ca="1" si="273"/>
        <v>500</v>
      </c>
      <c r="EG73" s="411" t="str">
        <f t="shared" ca="1" si="273"/>
        <v>-</v>
      </c>
      <c r="EH73" s="411" t="str">
        <f t="shared" ca="1" si="273"/>
        <v>-</v>
      </c>
      <c r="EI73" s="411" t="str">
        <f t="shared" ca="1" si="273"/>
        <v>-</v>
      </c>
      <c r="EJ73" s="535" cm="1">
        <f t="array" aca="1" ref="EJ73" ca="1">INDEX(EJ$13:EJ72,$B73+1,1)</f>
        <v>0</v>
      </c>
      <c r="EK73" s="535" cm="1">
        <f t="array" aca="1" ref="EK73" ca="1">INDEX(EK$13:EK72,$B73+1,1)</f>
        <v>999999</v>
      </c>
      <c r="EL73" s="535" cm="1">
        <f t="array" aca="1" ref="EL73" ca="1">INDEX(EL$13:EL72,$B73+1,1)</f>
        <v>999999</v>
      </c>
      <c r="EM73" s="535" cm="1">
        <f t="array" aca="1" ref="EM73" ca="1">INDEX(EM$13:EM72,$B73+1,1)</f>
        <v>999999</v>
      </c>
      <c r="EN73" s="535" cm="1">
        <f t="array" aca="1" ref="EN73" ca="1">INDEX(EN$13:EN72,$B73+1,1)</f>
        <v>999999</v>
      </c>
      <c r="EO73" s="535" cm="1">
        <f t="array" aca="1" ref="EO73" ca="1">INDEX(EO$13:EO72,$B73+1,1)</f>
        <v>999999</v>
      </c>
      <c r="EP73" s="535" cm="1">
        <f t="array" aca="1" ref="EP73" ca="1">INDEX(EP$13:EP72,$B73+1,1)</f>
        <v>999999</v>
      </c>
      <c r="EQ73" s="535" cm="1">
        <f t="array" aca="1" ref="EQ73" ca="1">INDEX(EQ$13:EQ72,$B73+1,1)</f>
        <v>999999</v>
      </c>
      <c r="ER73" s="535" cm="1">
        <f t="array" aca="1" ref="ER73" ca="1">INDEX(ER$13:ER72,$B73+1,1)</f>
        <v>999999</v>
      </c>
      <c r="ES73" s="535" cm="1">
        <f t="array" aca="1" ref="ES73" ca="1">INDEX(ES$13:ES72,$B73+1,1)</f>
        <v>999999</v>
      </c>
      <c r="ET73" s="535" cm="1">
        <f t="array" aca="1" ref="ET73" ca="1">INDEX(ET$13:ET72,$B73+1,1)</f>
        <v>999999</v>
      </c>
      <c r="EU73" s="535" cm="1">
        <f t="array" aca="1" ref="EU73" ca="1">INDEX(EU$13:EU72,$B73+1,1)</f>
        <v>999999</v>
      </c>
      <c r="EV73" s="535" cm="1">
        <f t="array" aca="1" ref="EV73" ca="1">INDEX(EV$13:EV72,$B73+1,1)</f>
        <v>999999</v>
      </c>
      <c r="EW73" s="777">
        <f t="shared" ca="1" si="274"/>
        <v>0</v>
      </c>
      <c r="EX73" s="777">
        <f t="shared" ca="1" si="274"/>
        <v>0</v>
      </c>
      <c r="EY73" s="777">
        <f t="shared" ca="1" si="274"/>
        <v>999999</v>
      </c>
      <c r="EZ73" s="795" t="str">
        <f t="shared" ca="1" si="358"/>
        <v>-</v>
      </c>
      <c r="FA73" s="795" t="str">
        <f t="shared" ca="1" si="275"/>
        <v>-</v>
      </c>
      <c r="FB73" s="796">
        <f t="shared" ca="1" si="276"/>
        <v>999999</v>
      </c>
      <c r="FC73" s="797" t="str">
        <f t="shared" ca="1" si="359"/>
        <v>-</v>
      </c>
      <c r="FD73" s="776">
        <f t="shared" ca="1" si="277"/>
        <v>999999</v>
      </c>
      <c r="FE73" s="774">
        <f t="shared" ca="1" si="360"/>
        <v>999999</v>
      </c>
      <c r="FF73" s="775">
        <f t="shared" ca="1" si="361"/>
        <v>999999</v>
      </c>
      <c r="FG73" s="722" cm="1">
        <f t="array" aca="1" ref="FG73" ca="1">INDEX(i.ELMated,$AB73+1,1)</f>
        <v>0.3</v>
      </c>
      <c r="FH73" s="723" cm="1">
        <f t="array" aca="1" ref="FH73" ca="1">INDEX(i.ELMatedEst,$AA73+1,$T73)</f>
        <v>0.3</v>
      </c>
      <c r="FI73" s="535" t="str" cm="1">
        <f t="array" aca="1" ref="FI73" ca="1">INDEX(FI$13:FI72,$B73+1,1)</f>
        <v>-</v>
      </c>
      <c r="FJ73" s="535" t="str" cm="1">
        <f t="array" aca="1" ref="FJ73" ca="1">INDEX(FJ$13:FJ72,$B73+1,1)</f>
        <v>-</v>
      </c>
      <c r="FK73" s="659">
        <f t="shared" ca="1" si="278"/>
        <v>0.15</v>
      </c>
      <c r="FL73" s="661">
        <f t="shared" ca="1" si="279"/>
        <v>5.0000000000000001E-3</v>
      </c>
      <c r="FM73" s="191">
        <f t="shared" ca="1" si="368"/>
        <v>0.95</v>
      </c>
      <c r="FN73" s="662">
        <f t="shared" ca="1" si="280"/>
        <v>8.3999999999999991E-2</v>
      </c>
      <c r="FO73" s="662">
        <f ca="1">INDEX(CHOOSE($N73,DataAutumn!i.EL_PropnSold,DataWinter!i.EL_PropnSold,DataSpring!i.EL_PropnSold),$AI73,$T73)*INDEX(i.ELMatedEst,$AB73+1,$T73)*i.dAdultRR_ELPropSold
+INDEX(i.dryman,($AJ73-1)*4+$AI73,FO$7)</f>
        <v>0</v>
      </c>
      <c r="FP73" s="662">
        <f ca="1">INDEX(CHOOSE($N73,DataAutumn!i.EL_PropnSold,DataWinter!i.EL_PropnSold,DataSpring!i.EL_PropnSold),$AI73,$T73)*INDEX(i.ELMatedEst,$AB73+1,$T73)*i.dAdultRR_ELPropSold
+INDEX(i.dryman,($AJ73-1)*4+$AI73,FP$7)</f>
        <v>3.125E-2</v>
      </c>
      <c r="FQ73" s="662">
        <f ca="1">INDEX(CHOOSE($N73,DataAutumn!i.EL_PropnSold,DataWinter!i.EL_PropnSold,DataSpring!i.EL_PropnSold),$AI73,$T73)*INDEX(i.ELMatedEst,$AB73+1,$T73)*i.dAdultRR_ELPropSold
+INDEX(i.dryman,($AJ73-1)*4+$AI73,FQ$7)</f>
        <v>3.125E-2</v>
      </c>
      <c r="FR73" s="662">
        <f ca="1">INDEX(CHOOSE($N73,DataAutumn!i.EL_PropnSold,DataWinter!i.EL_PropnSold,DataSpring!i.EL_PropnSold),$AI73,$T73)*INDEX(i.ELMatedEst,$AB73+1,$T73)*i.dAdultRR_ELPropSold
+INDEX(i.dryman,($AJ73-1)*4+$AI73,FR$7)</f>
        <v>3.125E-2</v>
      </c>
      <c r="FS73" s="663">
        <f ca="1">INDEX(CHOOSE($N73,DataAutumn!i.EL_PropnSold,DataWinter!i.EL_PropnSold,DataSpring!i.EL_PropnSold),$AI73,$T73)*INDEX(i.ELMatedEst,$AB73+1,$T73)*i.dAdultLSurv_ELPropSold</f>
        <v>0</v>
      </c>
      <c r="FT73" s="661" t="b">
        <f t="shared" ca="1" si="281"/>
        <v>0</v>
      </c>
      <c r="FU73" s="661" t="b">
        <f t="shared" ca="1" si="281"/>
        <v>0</v>
      </c>
      <c r="FV73" s="711" t="b">
        <f t="shared" ca="1" si="282"/>
        <v>1</v>
      </c>
      <c r="FW73" s="661" t="b">
        <f t="shared" ca="1" si="281"/>
        <v>0</v>
      </c>
      <c r="FX73" s="663">
        <f t="shared" ca="1" si="283"/>
        <v>1</v>
      </c>
      <c r="FY73" s="664">
        <f t="shared" ca="1" si="284"/>
        <v>0</v>
      </c>
      <c r="FZ73" s="665" t="b">
        <f t="shared" ca="1" si="285"/>
        <v>0</v>
      </c>
      <c r="GA73" s="660" t="b">
        <f t="shared" ca="1" si="286"/>
        <v>0</v>
      </c>
      <c r="GB73" s="411" t="b">
        <f t="shared" ca="1" si="286"/>
        <v>0</v>
      </c>
      <c r="GC73" s="411" t="b">
        <f t="shared" ca="1" si="286"/>
        <v>1</v>
      </c>
      <c r="GD73" s="87">
        <f t="shared" ca="1" si="287"/>
        <v>2</v>
      </c>
      <c r="GE73" s="87">
        <f t="shared" ca="1" si="287"/>
        <v>2</v>
      </c>
      <c r="GF73" s="411">
        <f t="shared" ca="1" si="288"/>
        <v>1</v>
      </c>
      <c r="GG73" s="411">
        <f t="shared" ca="1" si="289"/>
        <v>1</v>
      </c>
      <c r="GH73" s="411">
        <f t="shared" ca="1" si="289"/>
        <v>1</v>
      </c>
      <c r="GI73" s="411">
        <f t="shared" ca="1" si="290"/>
        <v>1</v>
      </c>
      <c r="GJ73" s="411">
        <f t="shared" ca="1" si="291"/>
        <v>0.35</v>
      </c>
      <c r="GK73" s="411" t="b">
        <f t="shared" ca="1" si="291"/>
        <v>1</v>
      </c>
      <c r="GL73" s="411" t="b">
        <f t="shared" ca="1" si="291"/>
        <v>0</v>
      </c>
      <c r="GM73" s="411" t="b">
        <f t="shared" ca="1" si="291"/>
        <v>0</v>
      </c>
      <c r="GN73" s="411" t="b">
        <f t="shared" ca="1" si="291"/>
        <v>0</v>
      </c>
      <c r="GO73" s="87">
        <f t="shared" ca="1" si="292"/>
        <v>1</v>
      </c>
      <c r="GP73" s="87">
        <f t="shared" ca="1" si="292"/>
        <v>1</v>
      </c>
      <c r="GQ73" s="87">
        <f t="shared" ca="1" si="292"/>
        <v>1</v>
      </c>
      <c r="GR73" s="87">
        <f t="shared" ca="1" si="292"/>
        <v>1</v>
      </c>
      <c r="GS73" s="87">
        <f t="shared" ca="1" si="292"/>
        <v>1</v>
      </c>
      <c r="GT73" s="87">
        <f t="shared" ca="1" si="292"/>
        <v>1</v>
      </c>
      <c r="GU73" s="87">
        <f t="shared" ca="1" si="292"/>
        <v>1</v>
      </c>
      <c r="GV73" s="87">
        <f t="shared" ca="1" si="292"/>
        <v>1</v>
      </c>
      <c r="GW73" s="411" cm="1">
        <f t="array" aca="1" ref="GW73" ca="1">INDEX(i.dse_type,1,$L73)</f>
        <v>0</v>
      </c>
      <c r="GX73" s="535" t="str" cm="1">
        <f t="array" aca="1" ref="GX73" ca="1">INDEX(GX$13:GX72,$B73+1,1)</f>
        <v>-</v>
      </c>
      <c r="GY73" s="535" t="str" cm="1">
        <f t="array" aca="1" ref="GY73" ca="1">INDEX(GY$13:GY72,$B73+1,1)</f>
        <v>-</v>
      </c>
      <c r="GZ73" s="535" t="str" cm="1">
        <f t="array" aca="1" ref="GZ73" ca="1">INDEX(GZ$13:GZ72,$B73+1,1)</f>
        <v>-</v>
      </c>
      <c r="HA73" s="18"/>
      <c r="HB73" s="816" t="str">
        <f t="shared" ca="1" si="362"/>
        <v>-</v>
      </c>
      <c r="HC73" s="816" t="str">
        <f t="shared" ca="1" si="293"/>
        <v>-</v>
      </c>
      <c r="HD73" s="806" cm="1">
        <f t="array" aca="1" ref="HD73" ca="1">IF($AO73=0,0,INDEX(i.saa_p11,$AO73,HD$6))</f>
        <v>0</v>
      </c>
      <c r="HE73" s="806" cm="1">
        <f t="array" aca="1" ref="HE73" ca="1">IF($AO73=0,0,INDEX(i.saa_p11,$AO73,HE$6))</f>
        <v>0</v>
      </c>
      <c r="HF73" s="806" cm="1">
        <f t="array" aca="1" ref="HF73" ca="1">IF($AO73=0,0,INDEX(i.saa_p11,$AO73,HF$6))</f>
        <v>0</v>
      </c>
      <c r="HG73" s="806" cm="1">
        <f t="array" aca="1" ref="HG73" ca="1">IF($AO73=0,0,INDEX(i.saa_p11,$AO73,HG$6))</f>
        <v>0</v>
      </c>
      <c r="HH73" s="806" cm="1">
        <f t="array" aca="1" ref="HH73" ca="1">IF($AO73=0,0,INDEX(i.saa_p11,$AO73,HH$6))</f>
        <v>0</v>
      </c>
      <c r="HI73" s="806" cm="1">
        <f t="array" aca="1" ref="HI73" ca="1">IF($AO73=0,0,INDEX(i.saa_p11,$AO73,HI$6))</f>
        <v>0</v>
      </c>
      <c r="HJ73" s="806" cm="1">
        <f t="array" aca="1" ref="HJ73" ca="1">IF($AO73=0,0,INDEX(i.saa_p11,$AO73,HJ$6))</f>
        <v>0</v>
      </c>
      <c r="HK73" s="806" cm="1">
        <f t="array" aca="1" ref="HK73" ca="1">IF($AO73=0,0,INDEX(i.saa_p11,$AO73,HK$6))</f>
        <v>0</v>
      </c>
      <c r="HL73" s="806" cm="1">
        <f t="array" aca="1" ref="HL73" ca="1">IF($AO73=0,0,INDEX(i.saa_p11,$AO73,HL$6))</f>
        <v>0</v>
      </c>
      <c r="HM73" s="806" cm="1">
        <f t="array" aca="1" ref="HM73" ca="1">IF($AO73=0,0,INDEX(i.saa_p11,$AO73,HM$6))</f>
        <v>0</v>
      </c>
      <c r="HN73" s="806" cm="1">
        <f t="array" aca="1" ref="HN73" ca="1">IF($AO73=0,0,INDEX(i.saa_p11,$AO73,HN$6))</f>
        <v>0</v>
      </c>
      <c r="HO73" s="806" cm="1">
        <f t="array" aca="1" ref="HO73" ca="1">IF($AO73=0,0,INDEX(i.saa_p11,$AO73,HO$6))</f>
        <v>0</v>
      </c>
      <c r="HP73" s="806" cm="1">
        <f t="array" aca="1" ref="HP73" ca="1">IF($AO73=0,0,INDEX(i.saa_p11,$AO73,HP$6))</f>
        <v>0</v>
      </c>
      <c r="HQ73" s="806" cm="1">
        <f t="array" aca="1" ref="HQ73" ca="1">IF($AO73=0,0,INDEX(i.saa_p11,$AO73,HQ$6))</f>
        <v>0</v>
      </c>
      <c r="HR73" s="806" cm="1">
        <f t="array" aca="1" ref="HR73" ca="1">IF($AO73=0,0,INDEX(i.saa_p11,$AO73,HR$6))</f>
        <v>0</v>
      </c>
      <c r="HS73" s="806" cm="1">
        <f t="array" aca="1" ref="HS73" ca="1">IF($AO73=0,0,INDEX(i.saa_p11,$AO73,HS$6))</f>
        <v>0</v>
      </c>
      <c r="HT73" s="806" cm="1">
        <f t="array" aca="1" ref="HT73" ca="1">IF($AO73=0,0,INDEX(i.saa_p11,$AO73,HT$6))</f>
        <v>0</v>
      </c>
      <c r="HU73" s="806" cm="1">
        <f t="array" aca="1" ref="HU73" ca="1">IF($AO73=0,0,INDEX(i.saa_p11,$AO73,HU$6))</f>
        <v>0</v>
      </c>
      <c r="HV73" s="806" cm="1">
        <f t="array" aca="1" ref="HV73" ca="1">IF($AO73=0,0,INDEX(i.saa_p11,$AO73,HV$6))</f>
        <v>0</v>
      </c>
      <c r="HW73" s="806" cm="1">
        <f t="array" aca="1" ref="HW73" ca="1">IF($AO73=0,0,INDEX(i.saa_p11,$AO73,HW$6))</f>
        <v>0</v>
      </c>
      <c r="HX73" s="806" cm="1">
        <f t="array" aca="1" ref="HX73" ca="1">IF($AO73=0,0,INDEX(i.saa_p11,$AO73,HX$6))</f>
        <v>0</v>
      </c>
      <c r="HY73" s="806" cm="1">
        <f t="array" aca="1" ref="HY73" ca="1">IF($AO73=0,0,INDEX(i.saa_p11,$AO73,HY$6))</f>
        <v>0</v>
      </c>
      <c r="HZ73" s="806" cm="1">
        <f t="array" aca="1" ref="HZ73" ca="1">IF($AO73=0,0,INDEX(i.saa_p11,$AO73,HZ$6))</f>
        <v>0</v>
      </c>
      <c r="IA73" s="806" cm="1">
        <f t="array" aca="1" ref="IA73" ca="1">IF($AO73=0,0,INDEX(i.saa_p11,$AO73,IA$6))</f>
        <v>0</v>
      </c>
      <c r="IB73" s="806" cm="1">
        <f t="array" aca="1" ref="IB73" ca="1">IF($AO73=0,0,INDEX(i.saa_p11,$AO73,IB$6))</f>
        <v>0</v>
      </c>
      <c r="IC73" s="806" cm="1">
        <f t="array" aca="1" ref="IC73" ca="1">IF($AO73=0,0,INDEX(i.saa_p11,$AO73,IC$6))</f>
        <v>0</v>
      </c>
      <c r="ID73" s="806" cm="1">
        <f t="array" aca="1" ref="ID73" ca="1">IF($AO73=0,0,INDEX(i.saa_p11,$AO73,ID$6))</f>
        <v>0</v>
      </c>
      <c r="IE73" s="806" cm="1">
        <f t="array" aca="1" ref="IE73" ca="1">IF($AO73=0,0,INDEX(i.saa_p11,$AO73,IE$6))</f>
        <v>0</v>
      </c>
      <c r="IF73" s="806" cm="1">
        <f t="array" aca="1" ref="IF73" ca="1">IF($AO73=0,0,INDEX(i.saa_p11,$AO73,IF$6))</f>
        <v>0</v>
      </c>
      <c r="IG73" s="806" cm="1">
        <f t="array" aca="1" ref="IG73" ca="1">IF($AO73=0,0,INDEX(i.saa_p11,$AO73,IG$6))</f>
        <v>0</v>
      </c>
      <c r="IH73" s="806" cm="1">
        <f t="array" aca="1" ref="IH73" ca="1">IF($AO73=0,0,INDEX(i.saa_p11,$AO73,IH$6))</f>
        <v>0</v>
      </c>
      <c r="II73" s="806" cm="1">
        <f t="array" aca="1" ref="II73" ca="1">IF($AO73=0,0,INDEX(i.saa_p11,$AO73,II$6))</f>
        <v>0</v>
      </c>
      <c r="IJ73" s="806" cm="1">
        <f t="array" aca="1" ref="IJ73" ca="1">IF($AO73=0,0,INDEX(i.saa_p11,$AO73,IJ$6))</f>
        <v>0</v>
      </c>
      <c r="IK73" s="806" cm="1">
        <f t="array" aca="1" ref="IK73" ca="1">IF($AO73=0,0,INDEX(i.saa_p11,$AO73,IK$6))</f>
        <v>0</v>
      </c>
      <c r="IL73" s="806" cm="1">
        <f t="array" aca="1" ref="IL73" ca="1">IF($AO73=0,0,INDEX(i.saa_p11,$AO73,IL$6))</f>
        <v>0</v>
      </c>
      <c r="IM73" s="806" cm="1">
        <f t="array" aca="1" ref="IM73" ca="1">IF($AO73=0,0,INDEX(i.saa_p11,$AO73,IM$6))</f>
        <v>0</v>
      </c>
      <c r="IN73" s="806" cm="1">
        <f t="array" aca="1" ref="IN73" ca="1">IF($AO73=0,0,INDEX(i.saa_p11,$AO73,IN$6))</f>
        <v>0</v>
      </c>
      <c r="IO73" s="806" cm="1">
        <f t="array" aca="1" ref="IO73" ca="1">IF($AO73=0,0,INDEX(i.saa_p11,$AO73,IO$6))</f>
        <v>0</v>
      </c>
      <c r="IP73" s="806" cm="1">
        <f t="array" aca="1" ref="IP73" ca="1">IF($AO73=0,0,INDEX(i.saa_p11,$AO73,IP$6))</f>
        <v>0</v>
      </c>
      <c r="IQ73" s="806" cm="1">
        <f t="array" aca="1" ref="IQ73" ca="1">IF($AO73=0,0,INDEX(i.saa_p11,$AO73,IQ$6))</f>
        <v>0</v>
      </c>
      <c r="IR73" s="806" cm="1">
        <f t="array" aca="1" ref="IR73" ca="1">IF($AO73=0,0,INDEX(i.saa_p11,$AO73,IR$6))</f>
        <v>0</v>
      </c>
      <c r="IS73" s="806" cm="1">
        <f t="array" aca="1" ref="IS73" ca="1">IF($AO73=0,0,INDEX(i.saa_p11,$AO73,IS$6))</f>
        <v>0</v>
      </c>
      <c r="IT73" s="806" cm="1">
        <f t="array" aca="1" ref="IT73" ca="1">IF($AO73=0,0,INDEX(i.saa_p11,$AO73,IT$6))</f>
        <v>0</v>
      </c>
      <c r="IU73" s="806" cm="1">
        <f t="array" aca="1" ref="IU73" ca="1">IF($AO73=0,0,INDEX(i.saa_p11,$AO73,IU$6))</f>
        <v>0</v>
      </c>
      <c r="IV73" s="806" cm="1">
        <f t="array" aca="1" ref="IV73" ca="1">IF($AO73=0,0,INDEX(i.saa_p11,$AO73,IV$6))</f>
        <v>0</v>
      </c>
      <c r="IW73" s="806" cm="1">
        <f t="array" aca="1" ref="IW73" ca="1">IF($AO73=0,0,INDEX(i.saa_p11,$AO73,IW$6))</f>
        <v>0</v>
      </c>
      <c r="IX73" s="806" cm="1">
        <f t="array" aca="1" ref="IX73" ca="1">IF($AO73=0,0,INDEX(i.saa_p11,$AO73,IX$6))</f>
        <v>0</v>
      </c>
      <c r="IY73" s="806" cm="1">
        <f t="array" aca="1" ref="IY73" ca="1">IF($AO73=0,0,INDEX(i.saa_p11,$AO73,IY$6))</f>
        <v>0</v>
      </c>
      <c r="IZ73" s="806" cm="1">
        <f t="array" aca="1" ref="IZ73" ca="1">IF($AO73=0,0,INDEX(i.saa_p11,$AO73,IZ$6))</f>
        <v>0</v>
      </c>
      <c r="JA73" s="806" cm="1">
        <f t="array" aca="1" ref="JA73" ca="1">IF($AO73=0,0,INDEX(i.saa_p11,$AO73,JA$6))</f>
        <v>0</v>
      </c>
      <c r="JB73" s="806" cm="1">
        <f t="array" aca="1" ref="JB73" ca="1">IF($AO73=0,0,INDEX(i.saa_p11,$AO73,JB$6))</f>
        <v>0</v>
      </c>
      <c r="JC73" s="806" cm="1">
        <f t="array" aca="1" ref="JC73" ca="1">IF($AO73=0,0,INDEX(i.saa_p11,$AO73,JC$6))</f>
        <v>0</v>
      </c>
      <c r="JD73" s="806" cm="1">
        <f t="array" aca="1" ref="JD73" ca="1">IF($AO73=0,0,INDEX(i.saa_p11,$AO73,JD$6))</f>
        <v>0</v>
      </c>
      <c r="JE73" s="806" cm="1">
        <f t="array" aca="1" ref="JE73" ca="1">IF($AO73=0,0,INDEX(i.saa_p11,$AO73,JE$6))</f>
        <v>0</v>
      </c>
      <c r="JF73" s="18"/>
      <c r="JG73" s="535" t="str" cm="1">
        <f t="array" aca="1" ref="JG73" ca="1">INDEX(JG$13:JG72,$B73+1,1)</f>
        <v>-</v>
      </c>
      <c r="JH73" s="535" t="str" cm="1">
        <f t="array" aca="1" ref="JH73" ca="1">INDEX(JH$13:JH72,$B73+1,1)</f>
        <v>-</v>
      </c>
      <c r="JI73" s="535" t="str" cm="1">
        <f t="array" aca="1" ref="JI73" ca="1">INDEX(JI$13:JI72,$B73+1,1)</f>
        <v>-</v>
      </c>
      <c r="JJ73" s="411">
        <f t="shared" ca="1" si="363"/>
        <v>0</v>
      </c>
      <c r="JK73" s="535" t="str" cm="1">
        <f t="array" aca="1" ref="JK73" ca="1">INDEX(JK$13:JK72,$B73+1,1)</f>
        <v>-</v>
      </c>
      <c r="JL73" s="535" cm="1">
        <f t="array" aca="1" ref="JL73" ca="1">INDEX(JL$13:JL72,$B73+1,1)</f>
        <v>1</v>
      </c>
      <c r="JM73" s="535" cm="1">
        <f t="array" aca="1" ref="JM73" ca="1">INDEX(JM$13:JM72,$B73+1,1)</f>
        <v>1</v>
      </c>
      <c r="JN73" s="535" t="str" cm="1">
        <f t="array" aca="1" ref="JN73" ca="1">INDEX(JN$13:JN72,$B73+1,1)</f>
        <v>-</v>
      </c>
      <c r="JO73" s="535" t="str" cm="1">
        <f t="array" aca="1" ref="JO73" ca="1">INDEX(JO$13:JO72,$B73+1,1)</f>
        <v>-</v>
      </c>
      <c r="JP73" s="535" t="str" cm="1">
        <f t="array" aca="1" ref="JP73" ca="1">INDEX(JP$13:JP72,$B73+1,1)</f>
        <v>-</v>
      </c>
      <c r="JQ73" s="535" t="str" cm="1">
        <f t="array" aca="1" ref="JQ73" ca="1">INDEX(JQ$13:JQ72,$B73+1,1)</f>
        <v>-</v>
      </c>
      <c r="JR73" s="535" t="str" cm="1">
        <f t="array" aca="1" ref="JR73" ca="1">INDEX(JR$13:JR72,$B73+1,1)</f>
        <v>-</v>
      </c>
      <c r="JS73" s="535" t="str" cm="1">
        <f t="array" aca="1" ref="JS73" ca="1">INDEX(JS$13:JS72,$B73+1,1)</f>
        <v>-</v>
      </c>
      <c r="JT73" s="535" t="str" cm="1">
        <f t="array" aca="1" ref="JT73" ca="1">INDEX(JT$13:JT72,$B73+1,1)</f>
        <v>-</v>
      </c>
      <c r="JU73" s="535" t="str" cm="1">
        <f t="array" aca="1" ref="JU73" ca="1">INDEX(JU$13:JU72,$B73+1,1)</f>
        <v>-</v>
      </c>
      <c r="JV73" s="535" t="str" cm="1">
        <f t="array" aca="1" ref="JV73" ca="1">INDEX(JV$13:JV72,$B73+1,1)</f>
        <v>-</v>
      </c>
      <c r="JW73" s="535" t="str" cm="1">
        <f t="array" aca="1" ref="JW73" ca="1">INDEX(JW$13:JW72,$B73+1,1)</f>
        <v>-</v>
      </c>
      <c r="JX73" s="535" t="str" cm="1">
        <f t="array" aca="1" ref="JX73" ca="1">INDEX(JX$13:JX72,$B73+1,1)</f>
        <v>-</v>
      </c>
      <c r="JY73" s="535" t="str" cm="1">
        <f t="array" aca="1" ref="JY73" ca="1">INDEX(JY$13:JY72,$B73+1,1)</f>
        <v>-</v>
      </c>
      <c r="JZ73" s="535" t="str" cm="1">
        <f t="array" aca="1" ref="JZ73" ca="1">INDEX(JZ$13:JZ72,$B73+1,1)</f>
        <v>-</v>
      </c>
      <c r="KA73" s="535" t="str" cm="1">
        <f t="array" aca="1" ref="KA73" ca="1">INDEX(KA$13:KA72,$B73+1,1)</f>
        <v>-</v>
      </c>
      <c r="KB73" s="535" t="str" cm="1">
        <f t="array" aca="1" ref="KB73" ca="1">INDEX(KB$13:KB72,$B73+1,1)</f>
        <v>-</v>
      </c>
      <c r="KC73" s="535" t="str" cm="1">
        <f t="array" aca="1" ref="KC73" ca="1">INDEX(KC$13:KC72,$B73+1,1)</f>
        <v>-</v>
      </c>
      <c r="KD73" s="535" t="str" cm="1">
        <f t="array" aca="1" ref="KD73" ca="1">INDEX(KD$13:KD72,$B73+1,1)</f>
        <v>-</v>
      </c>
      <c r="KE73" s="535" t="str" cm="1">
        <f t="array" aca="1" ref="KE73" ca="1">INDEX(KE$13:KE72,$B73+1,1)</f>
        <v>-</v>
      </c>
      <c r="KF73" s="535" t="str" cm="1">
        <f t="array" aca="1" ref="KF73" ca="1">INDEX(KF$13:KF72,$B73+1,1)</f>
        <v>-</v>
      </c>
      <c r="KG73" s="535" t="str" cm="1">
        <f t="array" aca="1" ref="KG73" ca="1">INDEX(KG$13:KG72,$B73+1,1)</f>
        <v>-</v>
      </c>
      <c r="KH73" s="535" t="str" cm="1">
        <f t="array" aca="1" ref="KH73" ca="1">INDEX(KH$13:KH72,$B73+1,1)</f>
        <v>-</v>
      </c>
      <c r="KI73" s="535" cm="1">
        <f t="array" aca="1" ref="KI73" ca="1">INDEX(KI$13:KI72,$B73+1,1)</f>
        <v>0</v>
      </c>
      <c r="KJ73" s="535" t="str" cm="1">
        <f t="array" aca="1" ref="KJ73" ca="1">INDEX(KJ$13:KJ72,$B73+1,1)</f>
        <v>-</v>
      </c>
      <c r="KK73" s="535" cm="1">
        <f t="array" aca="1" ref="KK73" ca="1">INDEX(KK$13:KK72,$B73+1,1)</f>
        <v>1</v>
      </c>
      <c r="KL73" s="722">
        <f t="shared" ca="1" si="294"/>
        <v>0</v>
      </c>
      <c r="KM73" s="722">
        <f t="shared" ca="1" si="294"/>
        <v>0</v>
      </c>
      <c r="KN73" s="722">
        <f t="shared" ca="1" si="294"/>
        <v>0</v>
      </c>
      <c r="KO73" s="722">
        <f t="shared" ca="1" si="295"/>
        <v>0</v>
      </c>
      <c r="KP73" s="722">
        <f t="shared" ca="1" si="295"/>
        <v>0</v>
      </c>
      <c r="KQ73" s="722">
        <f t="shared" ca="1" si="295"/>
        <v>0</v>
      </c>
      <c r="KR73" s="535" cm="1">
        <f t="array" aca="1" ref="KR73" ca="1">INDEX(KR$13:KR72,$B73+1,1)</f>
        <v>0</v>
      </c>
      <c r="KS73" s="722">
        <f t="shared" ca="1" si="296"/>
        <v>1</v>
      </c>
      <c r="KT73" s="722">
        <f t="shared" ca="1" si="296"/>
        <v>0</v>
      </c>
      <c r="KU73" s="722">
        <f t="shared" ca="1" si="296"/>
        <v>0</v>
      </c>
      <c r="KV73" s="722">
        <f t="shared" ca="1" si="296"/>
        <v>0</v>
      </c>
      <c r="KW73" s="535" cm="1">
        <f t="array" aca="1" ref="KW73" ca="1">INDEX(KW$13:KW72,$B73+1,1)</f>
        <v>0</v>
      </c>
      <c r="KX73" s="722">
        <f t="shared" ca="1" si="296"/>
        <v>0</v>
      </c>
      <c r="KY73" s="18"/>
      <c r="KZ73" s="535" t="str" cm="1">
        <f t="array" aca="1" ref="KZ73" ca="1">INDEX(KZ$13:KZ72,$B73+1,1)</f>
        <v>-</v>
      </c>
      <c r="LA73" s="535" t="str" cm="1">
        <f t="array" aca="1" ref="LA73" ca="1">INDEX(LA$13:LA72,$B73+1,1)</f>
        <v>-</v>
      </c>
      <c r="LB73" s="535" t="str" cm="1">
        <f t="array" aca="1" ref="LB73" ca="1">INDEX(LB$13:LB72,$B73+1,1)</f>
        <v>-</v>
      </c>
      <c r="LC73" s="535" t="str" cm="1">
        <f t="array" aca="1" ref="LC73" ca="1">INDEX(LC$13:LC72,$B73+1,1)</f>
        <v>-</v>
      </c>
      <c r="LD73" s="535" t="str" cm="1">
        <f t="array" aca="1" ref="LD73" ca="1">INDEX(LD$13:LD72,$B73+1,1)</f>
        <v>-</v>
      </c>
      <c r="LE73" s="535" t="str" cm="1">
        <f t="array" aca="1" ref="LE73" ca="1">INDEX(LE$13:LE72,$B73+1,1)</f>
        <v>-</v>
      </c>
      <c r="LF73" s="535" t="str" cm="1">
        <f t="array" aca="1" ref="LF73" ca="1">INDEX(LF$13:LF72,$B73+1,1)</f>
        <v>-</v>
      </c>
      <c r="LG73" s="535" t="str" cm="1">
        <f t="array" aca="1" ref="LG73" ca="1">INDEX(LG$13:LG72,$B73+1,1)</f>
        <v>-</v>
      </c>
      <c r="LH73" s="535" t="str" cm="1">
        <f t="array" aca="1" ref="LH73" ca="1">INDEX(LH$13:LH72,$B73+1,1)</f>
        <v>-</v>
      </c>
      <c r="LI73" s="535" t="str" cm="1">
        <f t="array" aca="1" ref="LI73" ca="1">INDEX(LI$13:LI72,$B73+1,1)</f>
        <v>-</v>
      </c>
      <c r="LJ73" s="535" t="str" cm="1">
        <f t="array" aca="1" ref="LJ73" ca="1">INDEX(LJ$13:LJ72,$B73+1,1)</f>
        <v>-</v>
      </c>
      <c r="LK73" s="535" t="str" cm="1">
        <f t="array" aca="1" ref="LK73" ca="1">INDEX(LK$13:LK72,$B73+1,1)</f>
        <v>-</v>
      </c>
      <c r="LL73" s="535" t="str" cm="1">
        <f t="array" aca="1" ref="LL73" ca="1">INDEX(LL$13:LL72,$B73+1,1)</f>
        <v>-</v>
      </c>
      <c r="LM73" s="535" t="str" cm="1">
        <f t="array" aca="1" ref="LM73" ca="1">INDEX(LM$13:LM72,$B73+1,1)</f>
        <v>-</v>
      </c>
      <c r="LN73" s="535" t="str" cm="1">
        <f t="array" aca="1" ref="LN73" ca="1">INDEX(LN$13:LN72,$B73+1,1)</f>
        <v>-</v>
      </c>
      <c r="LO73" s="535" t="str" cm="1">
        <f t="array" aca="1" ref="LO73" ca="1">INDEX(LO$13:LO72,$B73+1,1)</f>
        <v>-</v>
      </c>
      <c r="LP73" s="535" cm="1">
        <f t="array" aca="1" ref="LP73" ca="1">INDEX(LP$13:LP72,$B73+1,1)</f>
        <v>0</v>
      </c>
      <c r="LQ73" s="535" cm="1">
        <f t="array" aca="1" ref="LQ73" ca="1">INDEX(LQ$13:LQ72,$B73+1,1)</f>
        <v>0</v>
      </c>
      <c r="LR73" s="545" cm="1">
        <f t="array" aca="1" ref="LR73" ca="1">IF(AND($N73=LR$10,$AU73&lt;&gt;0),INDEX(i.LTWFeedLevels,$AU73,12),0)</f>
        <v>0</v>
      </c>
      <c r="LS73" s="625" cm="1">
        <f t="array" aca="1" ref="LS73" ca="1">IF(AND($N73=LS$10,$AV73&lt;&gt;0),INDEX(i.LTWFeedLevels,$AV73,12),0)</f>
        <v>0</v>
      </c>
      <c r="LT73" s="457">
        <f t="shared" ref="LT73:LV73" ca="1" si="390">LS73</f>
        <v>0</v>
      </c>
      <c r="LU73" s="457">
        <f t="shared" ca="1" si="390"/>
        <v>0</v>
      </c>
      <c r="LV73" s="457">
        <f t="shared" ca="1" si="390"/>
        <v>0</v>
      </c>
      <c r="LW73" s="545" cm="1">
        <f t="array" aca="1" ref="LW73" ca="1">IF(AND($N73=LW$10,$AU73&lt;&gt;0),INDEX(i.LTWFeedLevels,$AU73,12),0)</f>
        <v>0</v>
      </c>
      <c r="LX73" s="625" cm="1">
        <f t="array" aca="1" ref="LX73" ca="1">IF(AND($N73=LX$10,$AV73&lt;&gt;0),INDEX(i.LTWFeedLevels,$AV73,12),0)</f>
        <v>0</v>
      </c>
      <c r="LY73" s="457">
        <f t="shared" ref="LY73:MA73" ca="1" si="391">LX73</f>
        <v>0</v>
      </c>
      <c r="LZ73" s="457">
        <f t="shared" ca="1" si="391"/>
        <v>0</v>
      </c>
      <c r="MA73" s="457">
        <f t="shared" ca="1" si="391"/>
        <v>0</v>
      </c>
      <c r="MB73" s="545" cm="1">
        <f t="array" aca="1" ref="MB73" ca="1">IF(AND($N73=MB$10,$AU73&lt;&gt;0),INDEX(i.LTWFeedLevels,$AU73,12),0)</f>
        <v>0</v>
      </c>
      <c r="MC73" s="625" cm="1">
        <f t="array" aca="1" ref="MC73" ca="1">IF(AND($N73=MC$10,$AV73&lt;&gt;0),INDEX(i.LTWFeedLevels,$AV73,12),0)</f>
        <v>0</v>
      </c>
      <c r="MD73" s="457">
        <f t="shared" ref="MD73:MF73" ca="1" si="392">MC73</f>
        <v>0</v>
      </c>
      <c r="ME73" s="457">
        <f t="shared" ca="1" si="392"/>
        <v>0</v>
      </c>
      <c r="MF73" s="457">
        <f t="shared" ca="1" si="392"/>
        <v>0</v>
      </c>
      <c r="MG73" s="189">
        <f t="shared" ca="1" si="300"/>
        <v>0</v>
      </c>
      <c r="MH73" s="189">
        <f t="shared" ca="1" si="300"/>
        <v>0</v>
      </c>
      <c r="MI73" s="189">
        <f t="shared" ca="1" si="300"/>
        <v>0</v>
      </c>
      <c r="MJ73" s="189">
        <f t="shared" ca="1" si="300"/>
        <v>0</v>
      </c>
      <c r="MK73" s="189">
        <f t="shared" ca="1" si="300"/>
        <v>0</v>
      </c>
      <c r="ML73" s="189">
        <f t="shared" ca="1" si="300"/>
        <v>0</v>
      </c>
      <c r="MM73" s="189">
        <f t="shared" ca="1" si="300"/>
        <v>0</v>
      </c>
      <c r="MN73" s="189">
        <f t="shared" ca="1" si="300"/>
        <v>0</v>
      </c>
      <c r="MO73" s="189">
        <f t="shared" ca="1" si="300"/>
        <v>0</v>
      </c>
      <c r="MP73" s="189">
        <f t="shared" ca="1" si="300"/>
        <v>0</v>
      </c>
      <c r="MQ73" s="189">
        <f t="shared" ca="1" si="301"/>
        <v>0</v>
      </c>
      <c r="MR73" s="189">
        <f t="shared" ca="1" si="301"/>
        <v>0</v>
      </c>
      <c r="MS73" s="189">
        <f t="shared" ca="1" si="301"/>
        <v>0</v>
      </c>
      <c r="MT73" s="189">
        <f t="shared" ca="1" si="301"/>
        <v>0</v>
      </c>
      <c r="MU73" s="189">
        <f t="shared" ca="1" si="301"/>
        <v>0</v>
      </c>
      <c r="MV73" s="189">
        <f t="shared" ca="1" si="301"/>
        <v>0</v>
      </c>
      <c r="MW73" s="189">
        <f t="shared" ca="1" si="301"/>
        <v>0</v>
      </c>
      <c r="MX73" s="189">
        <f t="shared" ca="1" si="301"/>
        <v>0</v>
      </c>
      <c r="MY73" s="189">
        <f t="shared" ca="1" si="301"/>
        <v>0</v>
      </c>
      <c r="MZ73" s="189">
        <f t="shared" ca="1" si="301"/>
        <v>0</v>
      </c>
      <c r="NA73" s="189">
        <f t="shared" ca="1" si="302"/>
        <v>0</v>
      </c>
      <c r="NB73" s="189">
        <f t="shared" ca="1" si="302"/>
        <v>0</v>
      </c>
      <c r="NC73" s="189">
        <f t="shared" ca="1" si="302"/>
        <v>0</v>
      </c>
      <c r="ND73" s="189">
        <f t="shared" ca="1" si="302"/>
        <v>0</v>
      </c>
      <c r="NE73" s="189">
        <f t="shared" ca="1" si="302"/>
        <v>0</v>
      </c>
      <c r="NF73" s="189">
        <f t="shared" ca="1" si="302"/>
        <v>0</v>
      </c>
      <c r="NG73" s="189">
        <f t="shared" ca="1" si="302"/>
        <v>0</v>
      </c>
      <c r="NH73" s="189">
        <f t="shared" ca="1" si="302"/>
        <v>0</v>
      </c>
      <c r="NI73" s="189">
        <f t="shared" ca="1" si="302"/>
        <v>0</v>
      </c>
      <c r="NJ73" s="189">
        <f t="shared" ca="1" si="302"/>
        <v>0</v>
      </c>
      <c r="NK73" s="189">
        <f t="shared" ca="1" si="303"/>
        <v>0</v>
      </c>
      <c r="NL73" s="189">
        <f t="shared" ca="1" si="303"/>
        <v>0</v>
      </c>
      <c r="NM73" s="189">
        <f t="shared" ca="1" si="303"/>
        <v>0</v>
      </c>
      <c r="NN73" s="189">
        <f t="shared" ca="1" si="303"/>
        <v>0</v>
      </c>
      <c r="NO73" s="189">
        <f t="shared" ca="1" si="303"/>
        <v>0</v>
      </c>
      <c r="NP73" s="189">
        <f t="shared" ca="1" si="303"/>
        <v>0</v>
      </c>
      <c r="NQ73" s="189">
        <f t="shared" ca="1" si="303"/>
        <v>0</v>
      </c>
      <c r="NR73" s="189">
        <f t="shared" ca="1" si="303"/>
        <v>0</v>
      </c>
      <c r="NS73" s="189">
        <f t="shared" ca="1" si="303"/>
        <v>0</v>
      </c>
      <c r="NT73" s="189">
        <f t="shared" ca="1" si="303"/>
        <v>0</v>
      </c>
      <c r="NU73" s="189">
        <f t="shared" ca="1" si="304"/>
        <v>0</v>
      </c>
      <c r="NV73" s="189">
        <f t="shared" ca="1" si="304"/>
        <v>0</v>
      </c>
      <c r="NW73" s="189">
        <f t="shared" ca="1" si="304"/>
        <v>0</v>
      </c>
      <c r="NX73" s="189">
        <f t="shared" ca="1" si="304"/>
        <v>0</v>
      </c>
      <c r="NY73" s="189">
        <f t="shared" ca="1" si="304"/>
        <v>0</v>
      </c>
      <c r="NZ73" s="189">
        <f t="shared" ca="1" si="304"/>
        <v>0</v>
      </c>
      <c r="OA73" s="189">
        <f t="shared" ca="1" si="304"/>
        <v>0</v>
      </c>
      <c r="OB73" s="189">
        <f t="shared" ca="1" si="304"/>
        <v>0</v>
      </c>
      <c r="OC73" s="189">
        <f t="shared" ca="1" si="304"/>
        <v>0</v>
      </c>
      <c r="OD73" s="189">
        <f t="shared" ca="1" si="304"/>
        <v>0</v>
      </c>
      <c r="OE73" s="189">
        <f t="shared" ca="1" si="305"/>
        <v>0</v>
      </c>
      <c r="OF73" s="189">
        <f t="shared" ca="1" si="305"/>
        <v>0</v>
      </c>
      <c r="OG73" s="189">
        <f t="shared" ca="1" si="305"/>
        <v>0</v>
      </c>
      <c r="OH73" s="189">
        <f t="shared" ca="1" si="305"/>
        <v>0</v>
      </c>
      <c r="OI73" s="189">
        <f t="shared" ca="1" si="305"/>
        <v>0</v>
      </c>
      <c r="OJ73" s="189">
        <f t="shared" ca="1" si="305"/>
        <v>0</v>
      </c>
      <c r="OK73" s="189">
        <f t="shared" ca="1" si="305"/>
        <v>-3</v>
      </c>
      <c r="OL73" s="189">
        <f t="shared" ca="1" si="305"/>
        <v>-4</v>
      </c>
      <c r="OM73" s="189">
        <f t="shared" ca="1" si="305"/>
        <v>0</v>
      </c>
      <c r="ON73" s="189">
        <f t="shared" ca="1" si="305"/>
        <v>0</v>
      </c>
      <c r="OO73" s="189">
        <f t="shared" ca="1" si="306"/>
        <v>0</v>
      </c>
      <c r="OP73" s="189">
        <f t="shared" ca="1" si="306"/>
        <v>0</v>
      </c>
      <c r="OQ73" s="189">
        <f t="shared" ca="1" si="306"/>
        <v>0</v>
      </c>
      <c r="OR73" s="189">
        <f t="shared" ca="1" si="306"/>
        <v>0</v>
      </c>
      <c r="OS73" s="189">
        <f t="shared" ca="1" si="306"/>
        <v>0</v>
      </c>
      <c r="OT73" s="189">
        <f t="shared" ca="1" si="306"/>
        <v>0</v>
      </c>
      <c r="OU73" s="189">
        <f t="shared" ca="1" si="306"/>
        <v>0</v>
      </c>
      <c r="OV73" s="189">
        <f t="shared" ca="1" si="306"/>
        <v>0</v>
      </c>
      <c r="OW73" s="189">
        <f t="shared" ca="1" si="306"/>
        <v>0</v>
      </c>
      <c r="OX73" s="189">
        <f t="shared" ca="1" si="306"/>
        <v>0</v>
      </c>
      <c r="OY73" s="189">
        <f t="shared" ca="1" si="306"/>
        <v>0</v>
      </c>
      <c r="OZ73" s="189">
        <f t="shared" ca="1" si="306"/>
        <v>0</v>
      </c>
      <c r="PA73" s="556">
        <f t="shared" ca="1" si="307"/>
        <v>0</v>
      </c>
      <c r="PB73" s="556">
        <f t="shared" ca="1" si="307"/>
        <v>0</v>
      </c>
      <c r="PC73" s="556">
        <f t="shared" ca="1" si="307"/>
        <v>0</v>
      </c>
      <c r="PD73" s="556">
        <f t="shared" ca="1" si="307"/>
        <v>0</v>
      </c>
      <c r="PE73" s="556">
        <f t="shared" ca="1" si="307"/>
        <v>0</v>
      </c>
      <c r="PF73" s="556">
        <f t="shared" ca="1" si="307"/>
        <v>0</v>
      </c>
      <c r="PG73" s="556">
        <f t="shared" ca="1" si="307"/>
        <v>0</v>
      </c>
      <c r="PH73" s="556">
        <f t="shared" ca="1" si="307"/>
        <v>0</v>
      </c>
      <c r="PI73" s="556">
        <f t="shared" ca="1" si="307"/>
        <v>0</v>
      </c>
      <c r="PJ73" s="556">
        <f t="shared" ca="1" si="307"/>
        <v>0</v>
      </c>
      <c r="PK73" s="556">
        <f t="shared" ca="1" si="308"/>
        <v>0</v>
      </c>
      <c r="PL73" s="556">
        <f t="shared" ca="1" si="308"/>
        <v>0</v>
      </c>
      <c r="PM73" s="556">
        <f t="shared" ca="1" si="308"/>
        <v>0</v>
      </c>
      <c r="PN73" s="556">
        <f t="shared" ca="1" si="308"/>
        <v>0</v>
      </c>
      <c r="PO73" s="556">
        <f t="shared" ca="1" si="308"/>
        <v>0</v>
      </c>
      <c r="PP73" s="556">
        <f t="shared" ca="1" si="308"/>
        <v>0</v>
      </c>
      <c r="PQ73" s="556">
        <f t="shared" ca="1" si="308"/>
        <v>0</v>
      </c>
      <c r="PR73" s="556">
        <f t="shared" ca="1" si="308"/>
        <v>0</v>
      </c>
      <c r="PS73" s="556">
        <f t="shared" ca="1" si="308"/>
        <v>0</v>
      </c>
      <c r="PT73" s="556">
        <f t="shared" ca="1" si="308"/>
        <v>0</v>
      </c>
      <c r="PU73" s="556">
        <f t="shared" ca="1" si="309"/>
        <v>0</v>
      </c>
      <c r="PV73" s="556">
        <f t="shared" ca="1" si="309"/>
        <v>0</v>
      </c>
      <c r="PW73" s="556">
        <f t="shared" ca="1" si="309"/>
        <v>0</v>
      </c>
      <c r="PX73" s="556">
        <f t="shared" ca="1" si="309"/>
        <v>0</v>
      </c>
      <c r="PY73" s="556">
        <f t="shared" ca="1" si="309"/>
        <v>0</v>
      </c>
      <c r="PZ73" s="556">
        <f t="shared" ca="1" si="309"/>
        <v>0</v>
      </c>
      <c r="QA73" s="556">
        <f t="shared" ca="1" si="309"/>
        <v>0</v>
      </c>
      <c r="QB73" s="556">
        <f t="shared" ca="1" si="309"/>
        <v>0</v>
      </c>
      <c r="QC73" s="556">
        <f t="shared" ca="1" si="309"/>
        <v>0</v>
      </c>
      <c r="QD73" s="556">
        <f t="shared" ca="1" si="309"/>
        <v>0</v>
      </c>
      <c r="QE73" s="556">
        <f t="shared" ca="1" si="310"/>
        <v>0</v>
      </c>
      <c r="QF73" s="556">
        <f t="shared" ca="1" si="310"/>
        <v>0</v>
      </c>
      <c r="QG73" s="556">
        <f t="shared" ca="1" si="310"/>
        <v>0</v>
      </c>
      <c r="QH73" s="556">
        <f t="shared" ca="1" si="310"/>
        <v>0</v>
      </c>
      <c r="QI73" s="556">
        <f t="shared" ca="1" si="310"/>
        <v>0</v>
      </c>
      <c r="QJ73" s="556">
        <f t="shared" ca="1" si="310"/>
        <v>0</v>
      </c>
      <c r="QK73" s="556">
        <f t="shared" ca="1" si="310"/>
        <v>0</v>
      </c>
      <c r="QL73" s="556">
        <f t="shared" ca="1" si="310"/>
        <v>0</v>
      </c>
      <c r="QM73" s="556">
        <f t="shared" ca="1" si="310"/>
        <v>0</v>
      </c>
      <c r="QN73" s="556">
        <f t="shared" ca="1" si="310"/>
        <v>0</v>
      </c>
      <c r="QO73" s="556">
        <f t="shared" ca="1" si="311"/>
        <v>0</v>
      </c>
      <c r="QP73" s="556">
        <f t="shared" ca="1" si="311"/>
        <v>0</v>
      </c>
      <c r="QQ73" s="556">
        <f t="shared" ca="1" si="311"/>
        <v>0</v>
      </c>
      <c r="QR73" s="556">
        <f t="shared" ca="1" si="311"/>
        <v>0</v>
      </c>
      <c r="QS73" s="556">
        <f t="shared" ca="1" si="311"/>
        <v>0</v>
      </c>
      <c r="QT73" s="556">
        <f t="shared" ca="1" si="311"/>
        <v>0</v>
      </c>
      <c r="QU73" s="556">
        <f t="shared" ca="1" si="311"/>
        <v>0</v>
      </c>
      <c r="QV73" s="556">
        <f t="shared" ca="1" si="311"/>
        <v>0</v>
      </c>
      <c r="QW73" s="556">
        <f t="shared" ca="1" si="311"/>
        <v>0</v>
      </c>
      <c r="QX73" s="556">
        <f t="shared" ca="1" si="311"/>
        <v>0</v>
      </c>
      <c r="QY73" s="556">
        <f t="shared" ca="1" si="312"/>
        <v>0</v>
      </c>
      <c r="QZ73" s="556">
        <f t="shared" ca="1" si="312"/>
        <v>0</v>
      </c>
      <c r="RA73" s="556">
        <f t="shared" ca="1" si="312"/>
        <v>0</v>
      </c>
      <c r="RB73" s="556">
        <f t="shared" ca="1" si="312"/>
        <v>0</v>
      </c>
      <c r="RC73" s="556">
        <f t="shared" ca="1" si="312"/>
        <v>0</v>
      </c>
      <c r="RD73" s="556">
        <f t="shared" ca="1" si="312"/>
        <v>0</v>
      </c>
      <c r="RE73" s="556">
        <f t="shared" ca="1" si="312"/>
        <v>0</v>
      </c>
      <c r="RF73" s="556">
        <f t="shared" ca="1" si="312"/>
        <v>0</v>
      </c>
      <c r="RG73" s="556">
        <f t="shared" ca="1" si="312"/>
        <v>0</v>
      </c>
      <c r="RH73" s="556">
        <f t="shared" ca="1" si="312"/>
        <v>0</v>
      </c>
      <c r="RI73" s="556">
        <f t="shared" ca="1" si="313"/>
        <v>0</v>
      </c>
      <c r="RJ73" s="556">
        <f t="shared" ca="1" si="313"/>
        <v>0</v>
      </c>
      <c r="RK73" s="556">
        <f t="shared" ca="1" si="313"/>
        <v>0</v>
      </c>
      <c r="RL73" s="556">
        <f t="shared" ca="1" si="313"/>
        <v>0</v>
      </c>
      <c r="RM73" s="556">
        <f t="shared" ca="1" si="313"/>
        <v>0</v>
      </c>
      <c r="RN73" s="556">
        <f t="shared" ca="1" si="313"/>
        <v>0</v>
      </c>
      <c r="RO73" s="556">
        <f t="shared" ca="1" si="313"/>
        <v>0</v>
      </c>
      <c r="RP73" s="556">
        <f t="shared" ca="1" si="313"/>
        <v>0</v>
      </c>
      <c r="RQ73" s="556">
        <f t="shared" ca="1" si="313"/>
        <v>0</v>
      </c>
      <c r="RR73" s="556">
        <f t="shared" ca="1" si="313"/>
        <v>0</v>
      </c>
      <c r="RS73" s="556">
        <f t="shared" ca="1" si="314"/>
        <v>0</v>
      </c>
      <c r="RT73" s="556">
        <f t="shared" ca="1" si="314"/>
        <v>0</v>
      </c>
      <c r="RU73" s="556">
        <f t="shared" ca="1" si="314"/>
        <v>0</v>
      </c>
      <c r="RV73" s="556">
        <f t="shared" ca="1" si="314"/>
        <v>0</v>
      </c>
      <c r="RW73" s="556">
        <f t="shared" ca="1" si="314"/>
        <v>0</v>
      </c>
      <c r="RX73" s="556">
        <f t="shared" ca="1" si="314"/>
        <v>0</v>
      </c>
      <c r="RY73" s="556">
        <f t="shared" ca="1" si="314"/>
        <v>0</v>
      </c>
      <c r="RZ73" s="556">
        <f t="shared" ca="1" si="314"/>
        <v>0</v>
      </c>
      <c r="SA73" s="556">
        <f t="shared" ca="1" si="314"/>
        <v>0</v>
      </c>
      <c r="SB73" s="556">
        <f t="shared" ca="1" si="314"/>
        <v>0</v>
      </c>
      <c r="SC73" s="556">
        <f t="shared" ca="1" si="315"/>
        <v>0</v>
      </c>
      <c r="SD73" s="556">
        <f t="shared" ca="1" si="315"/>
        <v>0</v>
      </c>
      <c r="SE73" s="556">
        <f t="shared" ca="1" si="315"/>
        <v>0</v>
      </c>
      <c r="SF73" s="556">
        <f t="shared" ca="1" si="315"/>
        <v>0</v>
      </c>
      <c r="SG73" s="556">
        <f t="shared" ca="1" si="315"/>
        <v>0</v>
      </c>
      <c r="SH73" s="556">
        <f t="shared" ca="1" si="315"/>
        <v>0</v>
      </c>
      <c r="SI73" s="556">
        <f t="shared" ca="1" si="315"/>
        <v>0</v>
      </c>
      <c r="SJ73" s="556">
        <f t="shared" ca="1" si="315"/>
        <v>0</v>
      </c>
      <c r="SK73" s="556">
        <f t="shared" ca="1" si="315"/>
        <v>0</v>
      </c>
      <c r="SL73" s="556">
        <f t="shared" ca="1" si="315"/>
        <v>0</v>
      </c>
      <c r="SM73" s="556">
        <f t="shared" ca="1" si="316"/>
        <v>0</v>
      </c>
      <c r="SN73" s="556">
        <f t="shared" ca="1" si="316"/>
        <v>0</v>
      </c>
      <c r="SO73" s="556">
        <f t="shared" ca="1" si="316"/>
        <v>0</v>
      </c>
      <c r="SP73" s="556">
        <f t="shared" ca="1" si="316"/>
        <v>0</v>
      </c>
      <c r="SQ73" s="556">
        <f t="shared" ca="1" si="316"/>
        <v>0</v>
      </c>
      <c r="SR73" s="556">
        <f t="shared" ca="1" si="316"/>
        <v>0</v>
      </c>
      <c r="SS73" s="556">
        <f t="shared" ca="1" si="316"/>
        <v>0</v>
      </c>
      <c r="ST73" s="556">
        <f t="shared" ca="1" si="316"/>
        <v>0</v>
      </c>
      <c r="SU73" s="556">
        <f t="shared" ca="1" si="316"/>
        <v>0</v>
      </c>
      <c r="SV73" s="556">
        <f t="shared" ca="1" si="316"/>
        <v>0</v>
      </c>
      <c r="SW73" s="556">
        <f t="shared" ca="1" si="317"/>
        <v>0</v>
      </c>
      <c r="SX73" s="556">
        <f t="shared" ca="1" si="317"/>
        <v>0</v>
      </c>
      <c r="SY73" s="556">
        <f t="shared" ca="1" si="317"/>
        <v>0</v>
      </c>
      <c r="SZ73" s="556">
        <f t="shared" ca="1" si="317"/>
        <v>0</v>
      </c>
      <c r="TA73" s="556">
        <f t="shared" ca="1" si="317"/>
        <v>0</v>
      </c>
      <c r="TB73" s="556">
        <f t="shared" ca="1" si="317"/>
        <v>0</v>
      </c>
      <c r="TC73" s="556">
        <f t="shared" ca="1" si="317"/>
        <v>0</v>
      </c>
      <c r="TD73" s="556">
        <f t="shared" ca="1" si="317"/>
        <v>0</v>
      </c>
      <c r="TE73" s="556">
        <f t="shared" ca="1" si="317"/>
        <v>0</v>
      </c>
      <c r="TF73" s="556">
        <f t="shared" ca="1" si="317"/>
        <v>0</v>
      </c>
      <c r="TG73" s="556">
        <f t="shared" ca="1" si="318"/>
        <v>0</v>
      </c>
      <c r="TH73" s="556">
        <f t="shared" ca="1" si="318"/>
        <v>0</v>
      </c>
      <c r="TI73" s="556">
        <f t="shared" ca="1" si="318"/>
        <v>0</v>
      </c>
      <c r="TJ73" s="556">
        <f t="shared" ca="1" si="318"/>
        <v>0</v>
      </c>
      <c r="TK73" s="556">
        <f t="shared" ca="1" si="318"/>
        <v>0</v>
      </c>
      <c r="TL73" s="556">
        <f t="shared" ca="1" si="318"/>
        <v>0</v>
      </c>
      <c r="TM73" s="556">
        <f t="shared" ca="1" si="318"/>
        <v>0</v>
      </c>
      <c r="TN73" s="556">
        <f t="shared" ca="1" si="318"/>
        <v>0</v>
      </c>
      <c r="TO73" s="556">
        <f t="shared" ca="1" si="318"/>
        <v>0</v>
      </c>
      <c r="TP73" s="556">
        <f t="shared" ca="1" si="318"/>
        <v>0</v>
      </c>
      <c r="TQ73" s="556">
        <f t="shared" ca="1" si="319"/>
        <v>0</v>
      </c>
      <c r="TR73" s="556">
        <f t="shared" ca="1" si="319"/>
        <v>0</v>
      </c>
      <c r="TS73" s="556">
        <f t="shared" ca="1" si="319"/>
        <v>0</v>
      </c>
      <c r="TT73" s="556">
        <f t="shared" ca="1" si="319"/>
        <v>0</v>
      </c>
      <c r="TU73" s="556">
        <f t="shared" ca="1" si="319"/>
        <v>0</v>
      </c>
      <c r="TV73" s="556">
        <f t="shared" ca="1" si="319"/>
        <v>0</v>
      </c>
      <c r="TW73" s="556">
        <f t="shared" ca="1" si="319"/>
        <v>0</v>
      </c>
      <c r="TX73" s="556">
        <f t="shared" ca="1" si="319"/>
        <v>0</v>
      </c>
      <c r="TY73" s="556">
        <f t="shared" ca="1" si="319"/>
        <v>0</v>
      </c>
      <c r="TZ73" s="556">
        <f t="shared" ca="1" si="319"/>
        <v>0</v>
      </c>
      <c r="UA73" s="556">
        <f t="shared" ca="1" si="320"/>
        <v>0</v>
      </c>
      <c r="UB73" s="556">
        <f t="shared" ca="1" si="320"/>
        <v>0</v>
      </c>
      <c r="UC73" s="556">
        <f t="shared" ca="1" si="320"/>
        <v>0</v>
      </c>
      <c r="UD73" s="556">
        <f t="shared" ca="1" si="320"/>
        <v>0</v>
      </c>
      <c r="UE73" s="556">
        <f t="shared" ca="1" si="320"/>
        <v>0</v>
      </c>
      <c r="UF73" s="556">
        <f t="shared" ca="1" si="320"/>
        <v>0</v>
      </c>
      <c r="UG73" s="556">
        <f t="shared" ca="1" si="320"/>
        <v>0</v>
      </c>
      <c r="UH73" s="556">
        <f t="shared" ca="1" si="320"/>
        <v>0</v>
      </c>
      <c r="UI73" s="556">
        <f t="shared" ca="1" si="320"/>
        <v>0</v>
      </c>
      <c r="UJ73" s="556">
        <f t="shared" ca="1" si="320"/>
        <v>0</v>
      </c>
      <c r="UK73" s="556">
        <f t="shared" ca="1" si="321"/>
        <v>0</v>
      </c>
      <c r="UL73" s="556">
        <f t="shared" ca="1" si="321"/>
        <v>0</v>
      </c>
      <c r="UM73" s="556">
        <f t="shared" ca="1" si="321"/>
        <v>0</v>
      </c>
      <c r="UN73" s="556">
        <f t="shared" ca="1" si="321"/>
        <v>0</v>
      </c>
      <c r="UO73" s="556">
        <f t="shared" ca="1" si="321"/>
        <v>0</v>
      </c>
      <c r="UP73" s="556">
        <f t="shared" ca="1" si="321"/>
        <v>0</v>
      </c>
      <c r="UQ73" s="556">
        <f t="shared" ca="1" si="321"/>
        <v>0</v>
      </c>
      <c r="UR73" s="556">
        <f t="shared" ca="1" si="321"/>
        <v>0</v>
      </c>
      <c r="US73" s="556">
        <f t="shared" ca="1" si="321"/>
        <v>0</v>
      </c>
      <c r="UT73" s="556">
        <f t="shared" ca="1" si="321"/>
        <v>0</v>
      </c>
      <c r="UU73" s="556">
        <f t="shared" ca="1" si="322"/>
        <v>0</v>
      </c>
      <c r="UV73" s="556">
        <f t="shared" ca="1" si="322"/>
        <v>0</v>
      </c>
      <c r="UW73" s="556">
        <f t="shared" ca="1" si="322"/>
        <v>0</v>
      </c>
      <c r="UX73" s="556">
        <f t="shared" ca="1" si="322"/>
        <v>0</v>
      </c>
      <c r="UY73" s="556">
        <f t="shared" ca="1" si="322"/>
        <v>0</v>
      </c>
      <c r="UZ73" s="556">
        <f t="shared" ca="1" si="322"/>
        <v>0</v>
      </c>
      <c r="VA73" s="556">
        <f t="shared" ca="1" si="322"/>
        <v>0</v>
      </c>
      <c r="VB73" s="556">
        <f t="shared" ca="1" si="322"/>
        <v>0</v>
      </c>
      <c r="VC73" s="556">
        <f t="shared" ca="1" si="322"/>
        <v>0</v>
      </c>
      <c r="VD73" s="556">
        <f t="shared" ca="1" si="322"/>
        <v>0</v>
      </c>
      <c r="VE73" s="556">
        <f t="shared" ca="1" si="323"/>
        <v>0</v>
      </c>
      <c r="VF73" s="556">
        <f t="shared" ca="1" si="323"/>
        <v>0</v>
      </c>
      <c r="VG73" s="556">
        <f t="shared" ca="1" si="323"/>
        <v>0</v>
      </c>
      <c r="VH73" s="556">
        <f t="shared" ca="1" si="323"/>
        <v>0</v>
      </c>
      <c r="VI73" s="556">
        <f t="shared" ca="1" si="323"/>
        <v>0</v>
      </c>
      <c r="VJ73" s="556">
        <f t="shared" ca="1" si="323"/>
        <v>0</v>
      </c>
      <c r="VK73" s="556">
        <f t="shared" ca="1" si="323"/>
        <v>0</v>
      </c>
      <c r="VL73" s="556">
        <f t="shared" ca="1" si="323"/>
        <v>0</v>
      </c>
      <c r="VM73" s="556">
        <f t="shared" ca="1" si="323"/>
        <v>0</v>
      </c>
      <c r="VN73" s="556">
        <f t="shared" ca="1" si="323"/>
        <v>0</v>
      </c>
      <c r="VO73" s="556">
        <f t="shared" ca="1" si="324"/>
        <v>0</v>
      </c>
      <c r="VP73" s="556">
        <f t="shared" ca="1" si="324"/>
        <v>0</v>
      </c>
      <c r="VQ73" s="556">
        <f t="shared" ca="1" si="324"/>
        <v>0</v>
      </c>
      <c r="VR73" s="556">
        <f t="shared" ca="1" si="324"/>
        <v>0</v>
      </c>
      <c r="VS73" s="556">
        <f t="shared" ca="1" si="324"/>
        <v>0</v>
      </c>
      <c r="VT73" s="556">
        <f t="shared" ca="1" si="324"/>
        <v>0</v>
      </c>
      <c r="VU73" s="556">
        <f t="shared" ca="1" si="324"/>
        <v>0</v>
      </c>
      <c r="VV73" s="556">
        <f t="shared" ca="1" si="324"/>
        <v>0</v>
      </c>
      <c r="VW73" s="556">
        <f t="shared" ca="1" si="324"/>
        <v>0</v>
      </c>
      <c r="VX73" s="556">
        <f t="shared" ca="1" si="324"/>
        <v>0</v>
      </c>
      <c r="VY73" s="556">
        <f t="shared" ca="1" si="325"/>
        <v>0</v>
      </c>
      <c r="VZ73" s="556">
        <f t="shared" ca="1" si="325"/>
        <v>0</v>
      </c>
      <c r="WA73" s="556">
        <f t="shared" ca="1" si="325"/>
        <v>0</v>
      </c>
      <c r="WB73" s="556">
        <f t="shared" ca="1" si="325"/>
        <v>0</v>
      </c>
      <c r="WC73" s="556">
        <f t="shared" ca="1" si="325"/>
        <v>0</v>
      </c>
      <c r="WD73" s="556">
        <f t="shared" ca="1" si="325"/>
        <v>0</v>
      </c>
      <c r="WE73" s="556">
        <f t="shared" ca="1" si="325"/>
        <v>0</v>
      </c>
      <c r="WF73" s="556">
        <f t="shared" ca="1" si="325"/>
        <v>0</v>
      </c>
      <c r="WG73" s="556">
        <f t="shared" ca="1" si="325"/>
        <v>0</v>
      </c>
      <c r="WH73" s="556">
        <f t="shared" ca="1" si="325"/>
        <v>0</v>
      </c>
      <c r="WI73" s="556">
        <f t="shared" ca="1" si="326"/>
        <v>0</v>
      </c>
      <c r="WJ73" s="556">
        <f t="shared" ca="1" si="326"/>
        <v>0</v>
      </c>
      <c r="WK73" s="556">
        <f t="shared" ca="1" si="326"/>
        <v>0</v>
      </c>
      <c r="WL73" s="556">
        <f t="shared" ca="1" si="326"/>
        <v>0</v>
      </c>
      <c r="WM73" s="556">
        <f t="shared" ca="1" si="326"/>
        <v>0</v>
      </c>
      <c r="WN73" s="556">
        <f t="shared" ca="1" si="326"/>
        <v>0</v>
      </c>
      <c r="WO73" s="556">
        <f t="shared" ca="1" si="326"/>
        <v>0</v>
      </c>
      <c r="WP73" s="556">
        <f t="shared" ca="1" si="326"/>
        <v>0</v>
      </c>
      <c r="WQ73" s="556">
        <f t="shared" ca="1" si="326"/>
        <v>0</v>
      </c>
      <c r="WR73" s="556">
        <f t="shared" ca="1" si="326"/>
        <v>0</v>
      </c>
      <c r="WS73" s="556">
        <f t="shared" ca="1" si="327"/>
        <v>0</v>
      </c>
      <c r="WT73" s="556">
        <f t="shared" ca="1" si="327"/>
        <v>0</v>
      </c>
      <c r="WU73" s="556">
        <f t="shared" ca="1" si="327"/>
        <v>0</v>
      </c>
      <c r="WV73" s="556">
        <f t="shared" ca="1" si="327"/>
        <v>0</v>
      </c>
      <c r="WW73" s="556">
        <f t="shared" ca="1" si="327"/>
        <v>0</v>
      </c>
      <c r="WX73" s="556">
        <f t="shared" ca="1" si="327"/>
        <v>0</v>
      </c>
      <c r="WY73" s="556">
        <f t="shared" ca="1" si="327"/>
        <v>0</v>
      </c>
      <c r="WZ73" s="556">
        <f t="shared" ca="1" si="327"/>
        <v>0</v>
      </c>
      <c r="XA73" s="556">
        <f t="shared" ca="1" si="327"/>
        <v>0</v>
      </c>
      <c r="XB73" s="556">
        <f t="shared" ca="1" si="327"/>
        <v>0</v>
      </c>
      <c r="XC73" s="556">
        <f t="shared" ca="1" si="328"/>
        <v>0</v>
      </c>
      <c r="XD73" s="556">
        <f t="shared" ca="1" si="328"/>
        <v>0</v>
      </c>
      <c r="XE73" s="556">
        <f t="shared" ca="1" si="328"/>
        <v>0</v>
      </c>
      <c r="XF73" s="556">
        <f t="shared" ca="1" si="328"/>
        <v>0</v>
      </c>
      <c r="XG73" s="556">
        <f t="shared" ca="1" si="328"/>
        <v>0</v>
      </c>
      <c r="XH73" s="556">
        <f t="shared" ca="1" si="328"/>
        <v>0</v>
      </c>
      <c r="XI73" s="556">
        <f t="shared" ca="1" si="328"/>
        <v>0</v>
      </c>
      <c r="XJ73" s="556">
        <f t="shared" ca="1" si="328"/>
        <v>0</v>
      </c>
      <c r="XK73" s="556">
        <f t="shared" ca="1" si="328"/>
        <v>0</v>
      </c>
      <c r="XL73" s="556">
        <f t="shared" ca="1" si="328"/>
        <v>0</v>
      </c>
      <c r="XM73" s="556">
        <f t="shared" ca="1" si="329"/>
        <v>0</v>
      </c>
      <c r="XN73" s="556">
        <f t="shared" ca="1" si="329"/>
        <v>0</v>
      </c>
      <c r="XO73" s="556">
        <f t="shared" ca="1" si="329"/>
        <v>0</v>
      </c>
      <c r="XP73" s="556">
        <f t="shared" ca="1" si="329"/>
        <v>0</v>
      </c>
      <c r="XQ73" s="556">
        <f t="shared" ca="1" si="329"/>
        <v>0</v>
      </c>
      <c r="XR73" s="556">
        <f t="shared" ca="1" si="329"/>
        <v>0</v>
      </c>
      <c r="XS73" s="556">
        <f t="shared" ca="1" si="329"/>
        <v>0</v>
      </c>
      <c r="XT73" s="556">
        <f t="shared" ca="1" si="329"/>
        <v>0</v>
      </c>
      <c r="XU73" s="556">
        <f t="shared" ca="1" si="329"/>
        <v>0</v>
      </c>
      <c r="XV73" s="556">
        <f t="shared" ca="1" si="329"/>
        <v>0</v>
      </c>
      <c r="XW73" s="556">
        <f t="shared" ca="1" si="329"/>
        <v>0</v>
      </c>
      <c r="XX73" s="189">
        <f t="shared" ca="1" si="330"/>
        <v>0</v>
      </c>
      <c r="XY73" s="189">
        <f t="shared" ca="1" si="330"/>
        <v>0</v>
      </c>
      <c r="XZ73" s="189">
        <f t="shared" ca="1" si="330"/>
        <v>0</v>
      </c>
      <c r="YA73" s="189">
        <f t="shared" ca="1" si="330"/>
        <v>0</v>
      </c>
      <c r="YB73" s="189">
        <f t="shared" ca="1" si="330"/>
        <v>0</v>
      </c>
      <c r="YC73" s="230">
        <f t="shared" ca="1" si="331"/>
        <v>0</v>
      </c>
      <c r="YD73" s="189">
        <f t="shared" ca="1" si="332"/>
        <v>0</v>
      </c>
      <c r="YE73" s="189">
        <f t="shared" ca="1" si="332"/>
        <v>0</v>
      </c>
      <c r="YF73" s="189">
        <f t="shared" ca="1" si="332"/>
        <v>0</v>
      </c>
      <c r="YG73" s="189">
        <f t="shared" ca="1" si="332"/>
        <v>0</v>
      </c>
      <c r="YH73" s="189">
        <f t="shared" ca="1" si="332"/>
        <v>0</v>
      </c>
      <c r="YI73" s="230">
        <f t="shared" ca="1" si="333"/>
        <v>0</v>
      </c>
      <c r="YJ73" s="231">
        <f t="shared" ca="1" si="334"/>
        <v>0</v>
      </c>
      <c r="YK73" s="231">
        <f t="shared" ca="1" si="334"/>
        <v>0</v>
      </c>
      <c r="YL73" s="231">
        <f t="shared" ca="1" si="334"/>
        <v>0</v>
      </c>
      <c r="YM73" s="231">
        <f t="shared" ca="1" si="334"/>
        <v>0</v>
      </c>
      <c r="YN73" s="544">
        <f t="shared" ca="1" si="335"/>
        <v>0</v>
      </c>
      <c r="YO73" s="231">
        <f t="shared" ca="1" si="336"/>
        <v>0</v>
      </c>
      <c r="YP73" s="231">
        <f t="shared" ca="1" si="336"/>
        <v>0</v>
      </c>
      <c r="YQ73" s="231">
        <f t="shared" ca="1" si="336"/>
        <v>0</v>
      </c>
      <c r="YR73" s="231">
        <f t="shared" ca="1" si="336"/>
        <v>0</v>
      </c>
      <c r="YS73" s="544">
        <f t="shared" ca="1" si="337"/>
        <v>0</v>
      </c>
      <c r="YT73" s="544">
        <f t="shared" ca="1" si="337"/>
        <v>0</v>
      </c>
      <c r="YU73" s="544">
        <f t="shared" ca="1" si="337"/>
        <v>0</v>
      </c>
      <c r="YV73" s="544">
        <f t="shared" ca="1" si="337"/>
        <v>0</v>
      </c>
      <c r="YW73" s="544">
        <f t="shared" ca="1" si="337"/>
        <v>0</v>
      </c>
      <c r="YX73" s="544">
        <f t="shared" ca="1" si="337"/>
        <v>0</v>
      </c>
      <c r="YY73" s="544">
        <f t="shared" ca="1" si="337"/>
        <v>0</v>
      </c>
      <c r="YZ73" s="535" cm="1">
        <f t="array" aca="1" ref="YZ73" ca="1">INDEX(YZ$13:YZ72,$B73+1,1)</f>
        <v>0</v>
      </c>
      <c r="ZA73" s="411">
        <f t="shared" ca="1" si="338"/>
        <v>67</v>
      </c>
      <c r="ZB73" s="18"/>
      <c r="ZC73" s="535" cm="1">
        <f t="array" aca="1" ref="ZC73" ca="1">INDEX(ZC$13:ZC72,$B73+1,1)</f>
        <v>0</v>
      </c>
      <c r="ZD73" s="411">
        <f t="shared" si="339"/>
        <v>0</v>
      </c>
      <c r="ZE73" s="535" cm="1">
        <f t="array" aca="1" ref="ZE73" ca="1">INDEX(ZE$13:ZE72,$B73+1,1)</f>
        <v>0</v>
      </c>
      <c r="ZF73" s="535" t="str" cm="1">
        <f t="array" aca="1" ref="ZF73" ca="1">INDEX(ZF$13:ZF72,$B73+1,1)</f>
        <v>-</v>
      </c>
      <c r="ZG73" s="535" t="str" cm="1">
        <f t="array" aca="1" ref="ZG73" ca="1">INDEX(ZG$13:ZG72,$B73+1,1)</f>
        <v>-</v>
      </c>
      <c r="ZH73" s="535" t="str" cm="1">
        <f t="array" aca="1" ref="ZH73" ca="1">INDEX(ZH$13:ZH72,$B73+1,1)</f>
        <v>-</v>
      </c>
      <c r="ZI73" s="535" t="str" cm="1">
        <f t="array" aca="1" ref="ZI73" ca="1">INDEX(ZI$13:ZI72,$B73+1,1)</f>
        <v>-</v>
      </c>
      <c r="ZJ73" s="535" t="str" cm="1">
        <f t="array" aca="1" ref="ZJ73" ca="1">INDEX(ZJ$13:ZJ72,$B73+1,1)</f>
        <v>-</v>
      </c>
      <c r="ZK73" s="535" t="str" cm="1">
        <f t="array" aca="1" ref="ZK73" ca="1">INDEX(ZK$13:ZK72,$B73+1,1)</f>
        <v>-</v>
      </c>
      <c r="ZL73" s="535" t="str" cm="1">
        <f t="array" aca="1" ref="ZL73" ca="1">INDEX(ZL$13:ZL72,$B73+1,1)</f>
        <v>-</v>
      </c>
      <c r="ZM73" s="535" t="str" cm="1">
        <f t="array" aca="1" ref="ZM73" ca="1">INDEX(ZM$13:ZM72,$B73+1,1)</f>
        <v>-</v>
      </c>
      <c r="ZN73" s="535" t="str" cm="1">
        <f t="array" aca="1" ref="ZN73" ca="1">INDEX(ZN$13:ZN72,$B73+1,1)</f>
        <v>-</v>
      </c>
      <c r="ZO73" s="535" t="str" cm="1">
        <f t="array" aca="1" ref="ZO73" ca="1">INDEX(ZO$13:ZO72,$B73+1,1)</f>
        <v>-</v>
      </c>
      <c r="ZP73" s="535" t="str" cm="1">
        <f t="array" aca="1" ref="ZP73" ca="1">INDEX(ZP$13:ZP72,$B73+1,1)</f>
        <v>-</v>
      </c>
      <c r="ZQ73" s="535" t="str" cm="1">
        <f t="array" aca="1" ref="ZQ73" ca="1">INDEX(ZQ$13:ZQ72,$B73+1,1)</f>
        <v>-</v>
      </c>
      <c r="ZR73" s="535" t="str" cm="1">
        <f t="array" aca="1" ref="ZR73" ca="1">INDEX(ZR$13:ZR72,$B73+1,1)</f>
        <v>-</v>
      </c>
      <c r="ZS73" s="535" t="str" cm="1">
        <f t="array" aca="1" ref="ZS73" ca="1">INDEX(ZS$13:ZS72,$B73+1,1)</f>
        <v>-</v>
      </c>
      <c r="ZT73" s="535" t="str" cm="1">
        <f t="array" aca="1" ref="ZT73" ca="1">INDEX(ZT$13:ZT72,$B73+1,1)</f>
        <v>-</v>
      </c>
      <c r="ZU73" s="535" t="str" cm="1">
        <f t="array" aca="1" ref="ZU73" ca="1">INDEX(ZU$13:ZU72,$B73+1,1)</f>
        <v>-</v>
      </c>
      <c r="ZV73" s="535" t="str" cm="1">
        <f t="array" aca="1" ref="ZV73" ca="1">INDEX(ZV$13:ZV72,$B73+1,1)</f>
        <v>-</v>
      </c>
      <c r="ZW73" s="535" t="str" cm="1">
        <f t="array" aca="1" ref="ZW73" ca="1">INDEX(ZW$13:ZW72,$B73+1,1)</f>
        <v>-</v>
      </c>
      <c r="ZX73" s="18"/>
      <c r="ZY73" s="411" t="b">
        <f t="shared" ca="1" si="340"/>
        <v>0</v>
      </c>
      <c r="ZZ73" s="411" t="str">
        <f t="shared" ca="1" si="341"/>
        <v>-</v>
      </c>
      <c r="AAA73" s="535" t="str" cm="1">
        <f t="array" aca="1" ref="AAA73" ca="1">INDEX(AAA$13:AAA72,$B73+1,1)</f>
        <v>-</v>
      </c>
      <c r="AAB73" s="535" t="str" cm="1">
        <f t="array" aca="1" ref="AAB73" ca="1">INDEX(AAB$13:AAB72,$B73+1,1)</f>
        <v>-</v>
      </c>
      <c r="AAC73" s="535" t="str" cm="1">
        <f t="array" aca="1" ref="AAC73" ca="1">INDEX(AAC$13:AAC72,$B73+1,1)</f>
        <v>-</v>
      </c>
      <c r="AAD73" s="545" cm="1">
        <f t="array" aca="1" ref="AAD73" ca="1">INDEX(i.AgeJ,$AD73,1)</f>
        <v>35</v>
      </c>
      <c r="AAE73" s="535" t="str" cm="1">
        <f t="array" aca="1" ref="AAE73" ca="1">INDEX(AAE$13:AAE72,$B73+1,1)</f>
        <v>-</v>
      </c>
      <c r="AAF73" s="411" t="str">
        <f t="shared" ca="1" si="342"/>
        <v>-</v>
      </c>
      <c r="AAG73" s="411" t="str">
        <f t="shared" ca="1" si="342"/>
        <v>-</v>
      </c>
      <c r="AAH73" s="535" t="str" cm="1">
        <f t="array" aca="1" ref="AAH73" ca="1">INDEX(AAH$13:AAH72,$B73+1,1)</f>
        <v>-</v>
      </c>
      <c r="AAI73" s="535" t="str" cm="1">
        <f t="array" aca="1" ref="AAI73" ca="1">INDEX(AAI$13:AAI72,$B73+1,1)</f>
        <v>-</v>
      </c>
      <c r="AAJ73" s="535" t="str" cm="1">
        <f t="array" aca="1" ref="AAJ73" ca="1">INDEX(AAJ$13:AAJ72,$B73+1,1)</f>
        <v>-</v>
      </c>
      <c r="AAK73" s="535" t="str" cm="1">
        <f t="array" aca="1" ref="AAK73" ca="1">INDEX(AAK$13:AAK72,$B73+1,1)</f>
        <v>-</v>
      </c>
      <c r="AAL73" s="535" t="str" cm="1">
        <f t="array" aca="1" ref="AAL73" ca="1">INDEX(AAL$13:AAL72,$B73+1,1)</f>
        <v>-</v>
      </c>
      <c r="AAM73" s="535" t="b" cm="1">
        <f t="array" aca="1" ref="AAM73" ca="1">INDEX(AAM$13:AAM72,$B73+1,1)</f>
        <v>1</v>
      </c>
      <c r="AAN73" s="535" t="str" cm="1">
        <f t="array" aca="1" ref="AAN73" ca="1">INDEX(AAN$13:AAN72,$B73+1,1)</f>
        <v>-</v>
      </c>
      <c r="AAO73" s="535" cm="1">
        <f t="array" aca="1" ref="AAO73" ca="1">INDEX(AAO$13:AAO72,$B73+1,1)</f>
        <v>0</v>
      </c>
      <c r="AAP73" s="535" cm="1">
        <f t="array" aca="1" ref="AAP73" ca="1">INDEX(AAP$13:AAP72,$B73+1,1)</f>
        <v>0</v>
      </c>
      <c r="AAQ73" s="535" cm="1">
        <f t="array" aca="1" ref="AAQ73" ca="1">INDEX(AAQ$13:AAQ72,$B73+1,1)</f>
        <v>0</v>
      </c>
      <c r="AAR73" s="18"/>
      <c r="AAS73" s="411">
        <f t="shared" si="343"/>
        <v>50</v>
      </c>
      <c r="AAT73" s="411">
        <f t="shared" si="343"/>
        <v>50</v>
      </c>
      <c r="AAU73" s="411">
        <f t="shared" si="343"/>
        <v>50</v>
      </c>
      <c r="AAV73" s="411">
        <f t="shared" si="343"/>
        <v>50</v>
      </c>
      <c r="AAW73" s="535" cm="1">
        <f t="array" aca="1" ref="AAW73" ca="1">INDEX(AAW$13:AAW72,$B73+1,1)</f>
        <v>1</v>
      </c>
      <c r="AAX73" s="535" cm="1">
        <f t="array" aca="1" ref="AAX73" ca="1">INDEX(AAX$13:AAX72,$B73+1,1)</f>
        <v>1</v>
      </c>
      <c r="AAY73" s="535" cm="1">
        <f t="array" aca="1" ref="AAY73" ca="1">INDEX(AAY$13:AAY72,$B73+1,1)</f>
        <v>1</v>
      </c>
      <c r="AAZ73" s="535" cm="1">
        <f t="array" aca="1" ref="AAZ73" ca="1">INDEX(AAZ$13:AAZ72,$B73+1,1)</f>
        <v>1</v>
      </c>
      <c r="ABA73" s="535" t="str" cm="1">
        <f t="array" aca="1" ref="ABA73" ca="1">INDEX(ABA$13:ABA72,$B73+1,1)</f>
        <v>-</v>
      </c>
      <c r="ABB73" s="535" t="str" cm="1">
        <f t="array" aca="1" ref="ABB73" ca="1">INDEX(ABB$13:ABB72,$B73+1,1)</f>
        <v>-</v>
      </c>
      <c r="ABC73" s="535" t="str" cm="1">
        <f t="array" aca="1" ref="ABC73" ca="1">INDEX(ABC$13:ABC72,$B73+1,1)</f>
        <v>-</v>
      </c>
      <c r="ABD73" s="535" t="str" cm="1">
        <f t="array" aca="1" ref="ABD73" ca="1">INDEX(ABD$13:ABD72,$B73+1,1)</f>
        <v>-</v>
      </c>
      <c r="ABE73" s="535" t="str" cm="1">
        <f t="array" aca="1" ref="ABE73" ca="1">INDEX(ABE$13:ABE72,$B73+1,1)</f>
        <v>-</v>
      </c>
      <c r="ABF73" s="535" t="str" cm="1">
        <f t="array" aca="1" ref="ABF73" ca="1">INDEX(ABF$13:ABF72,$B73+1,1)</f>
        <v>-</v>
      </c>
      <c r="ABG73" s="535" t="str" cm="1">
        <f t="array" aca="1" ref="ABG73" ca="1">INDEX(ABG$13:ABG72,$B73+1,1)</f>
        <v>-</v>
      </c>
      <c r="ABH73" s="18"/>
      <c r="ABI73" s="535" t="str" cm="1">
        <f t="array" aca="1" ref="ABI73" ca="1">INDEX(ABI$13:ABI72,$B73+1,1)</f>
        <v>-</v>
      </c>
      <c r="ABJ73" s="411">
        <f t="shared" ca="1" si="344"/>
        <v>1</v>
      </c>
      <c r="ABK73" s="18"/>
      <c r="ABL73" s="535" t="str" cm="1">
        <f t="array" aca="1" ref="ABL73" ca="1">INDEX(ABL$13:ABL72,$B73+1,1)</f>
        <v>-</v>
      </c>
      <c r="ABM73" s="535" t="str" cm="1">
        <f t="array" aca="1" ref="ABM73" ca="1">INDEX(ABM$13:ABM72,$B73+1,1)</f>
        <v>-</v>
      </c>
      <c r="ABN73" s="535" t="str" cm="1">
        <f t="array" aca="1" ref="ABN73" ca="1">INDEX(ABN$13:ABN72,$B73+1,1)</f>
        <v>-</v>
      </c>
      <c r="ABO73" s="535" t="str" cm="1">
        <f t="array" aca="1" ref="ABO73" ca="1">INDEX(ABO$13:ABO72,$B73+1,1)</f>
        <v>-</v>
      </c>
      <c r="ABP73" s="535" t="str" cm="1">
        <f t="array" aca="1" ref="ABP73" ca="1">INDEX(ABP$13:ABP72,$B73+1,1)</f>
        <v>-</v>
      </c>
      <c r="ABQ73" s="535" t="str" cm="1">
        <f t="array" aca="1" ref="ABQ73" ca="1">INDEX(ABQ$13:ABQ72,$B73+1,1)</f>
        <v>-</v>
      </c>
      <c r="ABR73" s="535" t="str" cm="1">
        <f t="array" aca="1" ref="ABR73" ca="1">INDEX(ABR$13:ABR72,$B73+1,1)</f>
        <v>-</v>
      </c>
      <c r="ABS73" s="535" t="str" cm="1">
        <f t="array" aca="1" ref="ABS73" ca="1">INDEX(ABS$13:ABS72,$B73+1,1)</f>
        <v>-</v>
      </c>
      <c r="ABT73" s="535" t="str" cm="1">
        <f t="array" aca="1" ref="ABT73" ca="1">INDEX(ABT$13:ABT72,$B73+1,1)</f>
        <v>-</v>
      </c>
      <c r="ABU73" s="543">
        <f t="shared" ca="1" si="345"/>
        <v>669</v>
      </c>
      <c r="ABV73" s="543">
        <f t="shared" ca="1" si="345"/>
        <v>703</v>
      </c>
      <c r="ABW73" s="543">
        <f t="shared" ca="1" si="345"/>
        <v>738</v>
      </c>
      <c r="ABX73" s="459">
        <f t="shared" ca="1" si="346"/>
        <v>504</v>
      </c>
      <c r="ABY73" s="459">
        <f t="shared" ca="1" si="346"/>
        <v>539</v>
      </c>
      <c r="ABZ73" s="459">
        <f t="shared" ca="1" si="346"/>
        <v>574</v>
      </c>
      <c r="ACA73" s="459">
        <f t="shared" ca="1" si="347"/>
        <v>420</v>
      </c>
      <c r="ACB73" s="459">
        <f t="shared" ca="1" si="347"/>
        <v>455</v>
      </c>
      <c r="ACC73" s="459">
        <f t="shared" ca="1" si="347"/>
        <v>490</v>
      </c>
      <c r="ACD73" s="535" t="str" cm="1">
        <f t="array" aca="1" ref="ACD73" ca="1">INDEX(ACD$13:ACD72,$B73+1,1)</f>
        <v>-</v>
      </c>
      <c r="ACE73" s="535" t="str" cm="1">
        <f t="array" aca="1" ref="ACE73" ca="1">INDEX(ACE$13:ACE72,$B73+1,1)</f>
        <v>-</v>
      </c>
      <c r="ACF73" s="535" t="str" cm="1">
        <f t="array" aca="1" ref="ACF73" ca="1">INDEX(ACF$13:ACF72,$B73+1,1)</f>
        <v>-</v>
      </c>
      <c r="ACG73" s="535" t="str" cm="1">
        <f t="array" aca="1" ref="ACG73" ca="1">INDEX(ACG$13:ACG72,$B73+1,1)</f>
        <v>-</v>
      </c>
      <c r="ACH73" s="535" t="str" cm="1">
        <f t="array" aca="1" ref="ACH73" ca="1">INDEX(ACH$13:ACH72,$B73+1,1)</f>
        <v>-</v>
      </c>
      <c r="ACI73" s="535" t="str" cm="1">
        <f t="array" aca="1" ref="ACI73" ca="1">INDEX(ACI$13:ACI72,$B73+1,1)</f>
        <v>-</v>
      </c>
      <c r="ACJ73" s="535" t="str" cm="1">
        <f t="array" aca="1" ref="ACJ73" ca="1">INDEX(ACJ$13:ACJ72,$B73+1,1)</f>
        <v>-</v>
      </c>
      <c r="ACK73" s="535" t="str" cm="1">
        <f t="array" aca="1" ref="ACK73" ca="1">INDEX(ACK$13:ACK72,$B73+1,1)</f>
        <v>-</v>
      </c>
      <c r="ACL73" s="535" t="str" cm="1">
        <f t="array" aca="1" ref="ACL73" ca="1">INDEX(ACL$13:ACL72,$B73+1,1)</f>
        <v>-</v>
      </c>
      <c r="ACM73" s="535" t="str" cm="1">
        <f t="array" aca="1" ref="ACM73" ca="1">INDEX(ACM$13:ACM72,$B73+1,1)</f>
        <v>-</v>
      </c>
      <c r="ACN73" s="535" t="str" cm="1">
        <f t="array" aca="1" ref="ACN73" ca="1">INDEX(ACN$13:ACN72,$B73+1,1)</f>
        <v>-</v>
      </c>
      <c r="ACO73" s="535" t="str" cm="1">
        <f t="array" aca="1" ref="ACO73" ca="1">INDEX(ACO$13:ACO72,$B73+1,1)</f>
        <v>-</v>
      </c>
      <c r="ACP73" s="535" t="str" cm="1">
        <f t="array" aca="1" ref="ACP73" ca="1">INDEX(ACP$13:ACP72,$B73+1,1)</f>
        <v>-</v>
      </c>
      <c r="ACQ73" s="535" t="str" cm="1">
        <f t="array" aca="1" ref="ACQ73" ca="1">INDEX(ACQ$13:ACQ72,$B73+1,1)</f>
        <v>-</v>
      </c>
      <c r="ACR73" s="535" cm="1">
        <f t="array" aca="1" ref="ACR73" ca="1">INDEX(ACR$13:ACR72,$B73+1,1)</f>
        <v>0</v>
      </c>
      <c r="ACS73" s="535" t="str" cm="1">
        <f t="array" aca="1" ref="ACS73" ca="1">INDEX(ACS$13:ACS72,$B73+1,1)</f>
        <v>-</v>
      </c>
      <c r="ACT73" s="535" t="str" cm="1">
        <f t="array" aca="1" ref="ACT73" ca="1">INDEX(ACT$13:ACT72,$B73+1,1)</f>
        <v>-</v>
      </c>
      <c r="ACU73" s="535" t="str" cm="1">
        <f t="array" aca="1" ref="ACU73" ca="1">INDEX(ACU$13:ACU72,$B73+1,1)</f>
        <v>-</v>
      </c>
      <c r="ACV73" s="535" t="str" cm="1">
        <f t="array" aca="1" ref="ACV73" ca="1">INDEX(ACV$13:ACV72,$B73+1,1)</f>
        <v>-</v>
      </c>
      <c r="ACW73" s="535" t="str" cm="1">
        <f t="array" aca="1" ref="ACW73" ca="1">INDEX(ACW$13:ACW72,$B73+1,1)</f>
        <v>-</v>
      </c>
      <c r="ACX73" s="535" cm="1">
        <f t="array" aca="1" ref="ACX73" ca="1">INDEX(ACX$13:ACX72,$B73+1,1)</f>
        <v>0</v>
      </c>
      <c r="ACY73" s="535" t="str" cm="1">
        <f t="array" aca="1" ref="ACY73" ca="1">INDEX(ACY$13:ACY72,$B73+1,1)</f>
        <v>-</v>
      </c>
      <c r="ACZ73" s="535" t="str" cm="1">
        <f t="array" aca="1" ref="ACZ73" ca="1">INDEX(ACZ$13:ACZ72,$B73+1,1)</f>
        <v>-</v>
      </c>
      <c r="ADA73" s="535" t="str" cm="1">
        <f t="array" aca="1" ref="ADA73" ca="1">INDEX(ADA$13:ADA72,$B73+1,1)</f>
        <v>-</v>
      </c>
      <c r="ADB73" s="535" cm="1">
        <f t="array" aca="1" ref="ADB73" ca="1">INDEX(ADB$13:ADB72,$B73+1,1)</f>
        <v>1</v>
      </c>
      <c r="ADC73" s="535" cm="1">
        <f t="array" aca="1" ref="ADC73" ca="1">INDEX(ADC$13:ADC72,$B73+1,1)</f>
        <v>1</v>
      </c>
      <c r="ADD73" s="535" t="str" cm="1">
        <f t="array" aca="1" ref="ADD73" ca="1">INDEX(ADD$13:ADD72,$B73+1,1)</f>
        <v>-</v>
      </c>
      <c r="ADE73" s="535" t="str" cm="1">
        <f t="array" aca="1" ref="ADE73" ca="1">INDEX(ADE$13:ADE72,$B73+1,1)</f>
        <v>-</v>
      </c>
      <c r="ADF73" s="535" t="str" cm="1">
        <f t="array" aca="1" ref="ADF73" ca="1">INDEX(ADF$13:ADF72,$B73+1,1)</f>
        <v>-</v>
      </c>
      <c r="ADG73" s="535" t="str" cm="1">
        <f t="array" aca="1" ref="ADG73" ca="1">INDEX(ADG$13:ADG72,$B73+1,1)</f>
        <v>-</v>
      </c>
      <c r="ADH73" s="535" t="str" cm="1">
        <f t="array" aca="1" ref="ADH73" ca="1">INDEX(ADH$13:ADH72,$B73+1,1)</f>
        <v>-</v>
      </c>
      <c r="ADI73" s="535" t="str" cm="1">
        <f t="array" aca="1" ref="ADI73" ca="1">INDEX(ADI$13:ADI72,$B73+1,1)</f>
        <v>-</v>
      </c>
      <c r="ADJ73" s="535" t="str" cm="1">
        <f t="array" aca="1" ref="ADJ73" ca="1">INDEX(ADJ$13:ADJ72,$B73+1,1)</f>
        <v>-</v>
      </c>
      <c r="ADK73" s="535" t="str" cm="1">
        <f t="array" aca="1" ref="ADK73" ca="1">INDEX(ADK$13:ADK72,$B73+1,1)</f>
        <v>-</v>
      </c>
      <c r="ADL73" s="535" t="str" cm="1">
        <f t="array" aca="1" ref="ADL73" ca="1">INDEX(ADL$13:ADL72,$B73+1,1)</f>
        <v>-</v>
      </c>
      <c r="ADM73" s="535" t="str" cm="1">
        <f t="array" aca="1" ref="ADM73" ca="1">INDEX(ADM$13:ADM72,$B73+1,1)</f>
        <v>-</v>
      </c>
      <c r="ADN73" s="535" t="str" cm="1">
        <f t="array" aca="1" ref="ADN73" ca="1">INDEX(ADN$13:ADN72,$B73+1,1)</f>
        <v>-</v>
      </c>
      <c r="ADO73" s="535" t="str" cm="1">
        <f t="array" aca="1" ref="ADO73" ca="1">INDEX(ADO$13:ADO72,$B73+1,1)</f>
        <v>-</v>
      </c>
      <c r="ADP73" s="535" t="str" cm="1">
        <f t="array" aca="1" ref="ADP73" ca="1">INDEX(ADP$13:ADP72,$B73+1,1)</f>
        <v>-</v>
      </c>
      <c r="ADQ73" s="18"/>
      <c r="ADR73" s="545" t="str">
        <f t="shared" ca="1" si="348"/>
        <v>-</v>
      </c>
      <c r="ADS73" s="545" t="str">
        <f t="shared" ca="1" si="348"/>
        <v>-</v>
      </c>
      <c r="ADT73" s="545" t="str">
        <f t="shared" ca="1" si="348"/>
        <v>-</v>
      </c>
      <c r="ADU73" s="545" t="str">
        <f t="shared" ca="1" si="348"/>
        <v>-</v>
      </c>
      <c r="ADV73" s="545" t="str">
        <f t="shared" ca="1" si="348"/>
        <v>-</v>
      </c>
      <c r="ADW73" s="545" t="str">
        <f t="shared" ca="1" si="348"/>
        <v>-</v>
      </c>
      <c r="ADX73" s="545" t="str">
        <f t="shared" ca="1" si="348"/>
        <v>-</v>
      </c>
      <c r="ADY73" s="545" t="str">
        <f t="shared" ca="1" si="348"/>
        <v>-</v>
      </c>
      <c r="ADZ73" s="545" t="b">
        <f t="shared" ca="1" si="348"/>
        <v>1</v>
      </c>
      <c r="AEA73" s="545" t="str">
        <f t="shared" ca="1" si="348"/>
        <v>-</v>
      </c>
      <c r="AEB73" s="545" t="str">
        <f t="shared" ca="1" si="349"/>
        <v>-</v>
      </c>
      <c r="AEC73" s="545" t="str">
        <f t="shared" ca="1" si="349"/>
        <v>-</v>
      </c>
      <c r="AED73" s="545" t="str">
        <f t="shared" ca="1" si="349"/>
        <v>-</v>
      </c>
      <c r="AEE73" s="545" t="str">
        <f t="shared" ca="1" si="349"/>
        <v>-</v>
      </c>
      <c r="AEF73" s="545" t="str">
        <f t="shared" ca="1" si="349"/>
        <v>-</v>
      </c>
      <c r="AEG73" s="545" t="str">
        <f t="shared" ca="1" si="349"/>
        <v>-</v>
      </c>
      <c r="AEH73" s="545" t="str">
        <f t="shared" ca="1" si="349"/>
        <v>-</v>
      </c>
      <c r="AEI73" s="545" t="str">
        <f t="shared" ca="1" si="349"/>
        <v>-</v>
      </c>
      <c r="AEJ73" s="545" t="str">
        <f t="shared" ca="1" si="349"/>
        <v>-</v>
      </c>
      <c r="AEK73" s="545" t="str">
        <f t="shared" ca="1" si="349"/>
        <v>-</v>
      </c>
      <c r="AEL73" s="545" t="str">
        <f t="shared" ca="1" si="350"/>
        <v>-</v>
      </c>
      <c r="AEM73" s="545" t="str">
        <f t="shared" ca="1" si="350"/>
        <v>-</v>
      </c>
      <c r="AEN73" s="545" t="str">
        <f t="shared" ca="1" si="350"/>
        <v>-</v>
      </c>
      <c r="AEO73" s="545" t="str">
        <f t="shared" ca="1" si="350"/>
        <v>-</v>
      </c>
      <c r="AEP73" s="545" t="str">
        <f t="shared" ca="1" si="350"/>
        <v>-</v>
      </c>
      <c r="AEQ73" s="545" t="str">
        <f t="shared" ca="1" si="350"/>
        <v>-</v>
      </c>
      <c r="AER73" s="545" t="b">
        <f t="shared" ca="1" si="350"/>
        <v>1</v>
      </c>
      <c r="AES73" s="545" t="str">
        <f t="shared" ca="1" si="350"/>
        <v>-</v>
      </c>
      <c r="AET73" s="545" t="str">
        <f t="shared" ca="1" si="350"/>
        <v>-</v>
      </c>
      <c r="AEU73" s="545" t="str">
        <f t="shared" ca="1" si="350"/>
        <v>-</v>
      </c>
      <c r="AEV73" s="545" t="str">
        <f t="shared" ca="1" si="351"/>
        <v>-</v>
      </c>
      <c r="AEW73" s="545" t="str">
        <f t="shared" ca="1" si="351"/>
        <v>-</v>
      </c>
      <c r="AEX73" s="545" t="str">
        <f t="shared" ca="1" si="351"/>
        <v>-</v>
      </c>
      <c r="AEY73" s="545" t="str">
        <f t="shared" ca="1" si="351"/>
        <v>-</v>
      </c>
      <c r="AEZ73" s="545" t="str">
        <f t="shared" ca="1" si="351"/>
        <v>-</v>
      </c>
      <c r="AFA73" s="545" t="str">
        <f t="shared" ca="1" si="351"/>
        <v>-</v>
      </c>
      <c r="AFB73" s="545" t="str">
        <f t="shared" ca="1" si="351"/>
        <v>-</v>
      </c>
      <c r="AFC73" s="545" t="str">
        <f t="shared" ca="1" si="351"/>
        <v>-</v>
      </c>
      <c r="AFD73" s="545" t="str">
        <f t="shared" ca="1" si="351"/>
        <v>-</v>
      </c>
      <c r="AFE73" s="545" t="str">
        <f t="shared" ca="1" si="351"/>
        <v>-</v>
      </c>
      <c r="AFF73" s="545" t="str">
        <f t="shared" ca="1" si="352"/>
        <v>-</v>
      </c>
      <c r="AFG73" s="545" t="str">
        <f t="shared" ca="1" si="352"/>
        <v>-</v>
      </c>
      <c r="AFH73" s="545" t="str">
        <f t="shared" ca="1" si="352"/>
        <v>-</v>
      </c>
      <c r="AFI73" s="545" t="str">
        <f t="shared" ca="1" si="352"/>
        <v>-</v>
      </c>
      <c r="AFJ73" s="545" t="b">
        <f t="shared" ca="1" si="352"/>
        <v>1</v>
      </c>
      <c r="AFK73" s="545" t="str">
        <f t="shared" ca="1" si="352"/>
        <v>-</v>
      </c>
      <c r="AFL73" s="545" t="str">
        <f t="shared" ca="1" si="352"/>
        <v>-</v>
      </c>
      <c r="AFM73" s="545" t="str">
        <f t="shared" ca="1" si="352"/>
        <v>-</v>
      </c>
      <c r="AFN73" s="545" t="str">
        <f t="shared" ca="1" si="352"/>
        <v>-</v>
      </c>
      <c r="AFO73" s="545" t="str">
        <f t="shared" ca="1" si="352"/>
        <v>-</v>
      </c>
      <c r="AFP73" s="545" t="str">
        <f t="shared" ca="1" si="353"/>
        <v>-</v>
      </c>
      <c r="AFQ73" s="545" t="str">
        <f t="shared" ca="1" si="353"/>
        <v>-</v>
      </c>
      <c r="AFR73" s="545" t="str">
        <f t="shared" ca="1" si="353"/>
        <v>-</v>
      </c>
      <c r="AFS73" s="545" t="str">
        <f t="shared" ca="1" si="353"/>
        <v>-</v>
      </c>
      <c r="AFT73" s="545" t="str">
        <f t="shared" ca="1" si="353"/>
        <v>-</v>
      </c>
      <c r="AFU73" s="545" t="str">
        <f t="shared" ca="1" si="353"/>
        <v>-</v>
      </c>
      <c r="AFV73" s="545" t="str">
        <f t="shared" ca="1" si="353"/>
        <v>-</v>
      </c>
      <c r="AFW73" s="545" t="str">
        <f t="shared" ca="1" si="353"/>
        <v>-</v>
      </c>
      <c r="AFX73" s="545" t="str">
        <f t="shared" ca="1" si="353"/>
        <v>-</v>
      </c>
      <c r="AFY73" s="545" t="str">
        <f t="shared" ca="1" si="353"/>
        <v>-</v>
      </c>
      <c r="AFZ73" s="545" t="str">
        <f t="shared" ca="1" si="354"/>
        <v>-</v>
      </c>
      <c r="AGA73" s="545" t="str">
        <f t="shared" ca="1" si="354"/>
        <v>-</v>
      </c>
      <c r="AGB73" s="545" t="b">
        <f t="shared" ca="1" si="354"/>
        <v>1</v>
      </c>
      <c r="AGC73" s="545" t="str">
        <f t="shared" ca="1" si="354"/>
        <v>-</v>
      </c>
      <c r="AGD73" s="545" t="str">
        <f t="shared" ca="1" si="354"/>
        <v>-</v>
      </c>
      <c r="AGE73" s="545" t="str">
        <f t="shared" ca="1" si="354"/>
        <v>-</v>
      </c>
      <c r="AGF73" s="545" t="str">
        <f t="shared" ca="1" si="354"/>
        <v>-</v>
      </c>
      <c r="AGG73" s="545" t="str">
        <f t="shared" ca="1" si="354"/>
        <v>-</v>
      </c>
      <c r="AGH73" s="545" t="str">
        <f t="shared" ca="1" si="354"/>
        <v>-</v>
      </c>
      <c r="AGI73" s="545" t="str">
        <f t="shared" ca="1" si="354"/>
        <v>-</v>
      </c>
      <c r="AGJ73" s="545" t="str">
        <f t="shared" ca="1" si="355"/>
        <v>-</v>
      </c>
      <c r="AGK73" s="545" t="str">
        <f t="shared" ca="1" si="355"/>
        <v>-</v>
      </c>
      <c r="AGL73" s="545" t="str">
        <f t="shared" ca="1" si="355"/>
        <v>-</v>
      </c>
      <c r="AGM73" s="545" t="str">
        <f t="shared" ca="1" si="355"/>
        <v>-</v>
      </c>
      <c r="AGN73" s="545" t="str">
        <f t="shared" ca="1" si="355"/>
        <v>-</v>
      </c>
      <c r="AGO73" s="545" t="str">
        <f t="shared" ca="1" si="355"/>
        <v>-</v>
      </c>
      <c r="AGP73" s="545" t="str">
        <f t="shared" ca="1" si="355"/>
        <v>-</v>
      </c>
      <c r="AGQ73" s="545" t="str">
        <f t="shared" ca="1" si="355"/>
        <v>-</v>
      </c>
      <c r="AGR73" s="545" t="str">
        <f t="shared" ca="1" si="355"/>
        <v>-</v>
      </c>
      <c r="AGS73" s="545" t="str">
        <f t="shared" ca="1" si="355"/>
        <v>-</v>
      </c>
      <c r="AGT73" s="545" t="b">
        <f t="shared" ca="1" si="356"/>
        <v>1</v>
      </c>
      <c r="AGU73" s="545" t="str">
        <f t="shared" ca="1" si="356"/>
        <v>-</v>
      </c>
      <c r="AGV73" s="545" t="str">
        <f t="shared" ca="1" si="356"/>
        <v>-</v>
      </c>
      <c r="AGW73" s="545" t="str">
        <f t="shared" ca="1" si="356"/>
        <v>-</v>
      </c>
      <c r="AGX73" s="545" t="str">
        <f t="shared" ca="1" si="356"/>
        <v>-</v>
      </c>
      <c r="AGY73" s="545" t="str">
        <f t="shared" ca="1" si="356"/>
        <v>-</v>
      </c>
      <c r="AGZ73" s="545" t="str">
        <f t="shared" ca="1" si="356"/>
        <v>-</v>
      </c>
      <c r="AHA73" s="545" t="str">
        <f t="shared" ca="1" si="356"/>
        <v>-</v>
      </c>
      <c r="AHB73" s="545" t="str">
        <f t="shared" ca="1" si="356"/>
        <v>-</v>
      </c>
      <c r="AHC73" s="545" t="str">
        <f t="shared" ca="1" si="356"/>
        <v>-</v>
      </c>
      <c r="AHD73" s="535" cm="1">
        <f t="array" aca="1" ref="AHD73" ca="1">INDEX(AHD$13:AHD72,$B73+1,1)</f>
        <v>0</v>
      </c>
      <c r="AHE73" s="483">
        <v>0</v>
      </c>
    </row>
    <row r="74" spans="1:889" outlineLevel="2">
      <c r="A74" s="18">
        <f t="shared" si="241"/>
        <v>61</v>
      </c>
      <c r="B74" s="191">
        <f t="shared" ca="1" si="372"/>
        <v>52</v>
      </c>
      <c r="C74" s="458">
        <f t="shared" si="246"/>
        <v>1000</v>
      </c>
      <c r="D74" s="119" t="str">
        <f t="shared" ca="1" si="247"/>
        <v>GSW</v>
      </c>
      <c r="E74" t="b">
        <v>1</v>
      </c>
      <c r="F74" t="b">
        <v>0</v>
      </c>
      <c r="G74" t="b">
        <f t="shared" si="248"/>
        <v>1</v>
      </c>
      <c r="H74" s="191">
        <f t="shared" ca="1" si="367"/>
        <v>9</v>
      </c>
      <c r="I74" s="535" cm="1">
        <f t="array" aca="1" ref="I74" ca="1">INDEX(I$13:I73,$B74+1,1)</f>
        <v>1</v>
      </c>
      <c r="J74" s="535" cm="1">
        <f t="array" aca="1" ref="J74" ca="1">INDEX(J$13:J73,$B74+1,1)</f>
        <v>0</v>
      </c>
      <c r="K74" s="230">
        <f t="shared" ca="1" si="249"/>
        <v>1</v>
      </c>
      <c r="L74" s="535" cm="1">
        <f t="array" aca="1" ref="L74" ca="1">INDEX(L$13:L73,$B74+1,1)</f>
        <v>2</v>
      </c>
      <c r="M74" s="535" cm="1">
        <f t="array" aca="1" ref="M74" ca="1">INDEX(M$13:M73,$B74+1,1)</f>
        <v>0</v>
      </c>
      <c r="N74" s="230">
        <f t="shared" ca="1" si="250"/>
        <v>1</v>
      </c>
      <c r="O74" s="230">
        <f t="shared" ca="1" si="250"/>
        <v>2</v>
      </c>
      <c r="P74" s="230">
        <f t="shared" ca="1" si="250"/>
        <v>1</v>
      </c>
      <c r="Q74" s="230">
        <f t="shared" ca="1" si="250"/>
        <v>2</v>
      </c>
      <c r="R74" s="230">
        <f t="shared" ca="1" si="250"/>
        <v>2</v>
      </c>
      <c r="S74" s="230">
        <f t="shared" ca="1" si="250"/>
        <v>2</v>
      </c>
      <c r="T74" s="411">
        <f t="shared" ca="1" si="251"/>
        <v>2</v>
      </c>
      <c r="U74" s="411">
        <f t="shared" ca="1" si="251"/>
        <v>2</v>
      </c>
      <c r="V74" s="411">
        <f t="shared" ca="1" si="252"/>
        <v>2</v>
      </c>
      <c r="W74" s="772" t="b">
        <f t="shared" ca="1" si="253"/>
        <v>1</v>
      </c>
      <c r="X74" s="772" t="b">
        <f t="shared" ca="1" si="253"/>
        <v>1</v>
      </c>
      <c r="Y74" s="772" t="b">
        <f t="shared" ca="1" si="253"/>
        <v>1</v>
      </c>
      <c r="Z74" s="791" t="b" cm="1">
        <f t="array" aca="1" ref="Z74" ca="1">INDEX(Z$13:Z73,$B74+1,1)</f>
        <v>0</v>
      </c>
      <c r="AA74" s="411">
        <f t="shared" ca="1" si="254"/>
        <v>2</v>
      </c>
      <c r="AB74" s="411">
        <f t="shared" ca="1" si="255"/>
        <v>2</v>
      </c>
      <c r="AC74" s="230">
        <f t="shared" ca="1" si="376"/>
        <v>2</v>
      </c>
      <c r="AD74" s="230">
        <f t="shared" ca="1" si="376"/>
        <v>4</v>
      </c>
      <c r="AE74" s="230">
        <f t="shared" ca="1" si="376"/>
        <v>3</v>
      </c>
      <c r="AF74" s="230">
        <f t="shared" ca="1" si="376"/>
        <v>3</v>
      </c>
      <c r="AG74" s="230">
        <f t="shared" ca="1" si="376"/>
        <v>1</v>
      </c>
      <c r="AH74" s="230">
        <f t="shared" ca="1" si="376"/>
        <v>1</v>
      </c>
      <c r="AI74" s="87">
        <f t="shared" ca="1" si="377"/>
        <v>2</v>
      </c>
      <c r="AJ74" s="87">
        <f ca="1">INDEX(CHOOSE($N74,DataAutumn!i.AdultDrys,DataWinter!i.AdultDrys,DataSpring!i.AdultDrys),1,$T74)</f>
        <v>1</v>
      </c>
      <c r="AK74" s="230">
        <f t="shared" ca="1" si="257"/>
        <v>2</v>
      </c>
      <c r="AL74" s="535" cm="1">
        <f t="array" aca="1" ref="AL74" ca="1">INDEX(AL$13:AL73,$B74+1,1)</f>
        <v>0</v>
      </c>
      <c r="AM74" s="535" cm="1">
        <f t="array" aca="1" ref="AM74" ca="1">INDEX(AM$13:AM73,$B74+1,1)</f>
        <v>2</v>
      </c>
      <c r="AN74" s="811" t="b" cm="1">
        <f t="array" aca="1" ref="AN74" ca="1">INDEX(AN$13:AN73,$B74+1,1)</f>
        <v>0</v>
      </c>
      <c r="AO74" s="230">
        <f t="shared" ca="1" si="258"/>
        <v>5</v>
      </c>
      <c r="AP74" s="230">
        <f t="shared" ca="1" si="258"/>
        <v>0</v>
      </c>
      <c r="AQ74" s="230">
        <f t="shared" ca="1" si="258"/>
        <v>0</v>
      </c>
      <c r="AR74" s="230">
        <f t="shared" ca="1" si="258"/>
        <v>0</v>
      </c>
      <c r="AS74" s="111"/>
      <c r="AT74" s="111"/>
      <c r="AU74" s="230">
        <f t="shared" ca="1" si="259"/>
        <v>0</v>
      </c>
      <c r="AV74" s="230">
        <f t="shared" ca="1" si="259"/>
        <v>0</v>
      </c>
      <c r="AW74" s="111"/>
      <c r="AX74" s="111"/>
      <c r="AY74" s="111"/>
      <c r="AZ74" s="111"/>
      <c r="BA74" s="111"/>
      <c r="BB74" s="111"/>
      <c r="BC74" s="312" t="str">
        <f t="shared" ca="1" si="260"/>
        <v>TemplateEx 00009 SE GSW Past      GFS     TOLAut Scan2 GFS RR+01% GP 65% WP 75% MP 80% EL050% Age262 FlkSt_Hgt_456 LWJ3 LWCJ3 LWCP1 LW2tth1 Emptys_Retain Mdn0 Adult0 (PT_F33N11L11)</v>
      </c>
      <c r="BD74" s="8" t="str">
        <f ca="1">IF(COUNTIF($BC$13:$BC74,$BC74)=1,"-","Dup")</f>
        <v>-</v>
      </c>
      <c r="BE74" s="18"/>
      <c r="BF74" s="535" t="str" cm="1">
        <f t="array" aca="1" ref="BF74" ca="1">INDEX(BF$13:BF73,$B74+1,1)</f>
        <v>-</v>
      </c>
      <c r="BG74" s="535" t="str" cm="1">
        <f t="array" aca="1" ref="BG74" ca="1">INDEX(BG$13:BG73,$B74+1,1)</f>
        <v>-</v>
      </c>
      <c r="BH74" s="535" t="str" cm="1">
        <f t="array" aca="1" ref="BH74" ca="1">INDEX(BH$13:BH73,$B74+1,1)</f>
        <v>-</v>
      </c>
      <c r="BI74" s="535" t="str" cm="1">
        <f t="array" aca="1" ref="BI74" ca="1">INDEX(BI$13:BI73,$B74+1,1)</f>
        <v>-</v>
      </c>
      <c r="BJ74" s="535" t="str" cm="1">
        <f t="array" aca="1" ref="BJ74" ca="1">INDEX(BJ$13:BJ73,$B74+1,1)</f>
        <v>-</v>
      </c>
      <c r="BK74" s="535" t="str" cm="1">
        <f t="array" aca="1" ref="BK74" ca="1">INDEX(BK$13:BK73,$B74+1,1)</f>
        <v>-</v>
      </c>
      <c r="BL74" s="535" t="str" cm="1">
        <f t="array" aca="1" ref="BL74" ca="1">INDEX(BL$13:BL73,$B74+1,1)</f>
        <v>-</v>
      </c>
      <c r="BM74" s="535" t="str" cm="1">
        <f t="array" aca="1" ref="BM74" ca="1">INDEX(BM$13:BM73,$B74+1,1)</f>
        <v>-</v>
      </c>
      <c r="BN74" s="535" t="str" cm="1">
        <f t="array" aca="1" ref="BN74" ca="1">INDEX(BN$13:BN73,$B74+1,1)</f>
        <v>-</v>
      </c>
      <c r="BO74" s="18"/>
      <c r="BP74" s="411" t="b">
        <f t="shared" ca="1" si="261"/>
        <v>1</v>
      </c>
      <c r="BQ74" s="411" t="str">
        <f t="shared" ca="1" si="261"/>
        <v>-</v>
      </c>
      <c r="BR74" s="411" t="b">
        <f t="shared" ca="1" si="261"/>
        <v>0</v>
      </c>
      <c r="BS74" s="411" t="str">
        <f t="shared" ca="1" si="261"/>
        <v>-</v>
      </c>
      <c r="BT74" s="411" t="str">
        <f t="shared" ca="1" si="261"/>
        <v>-</v>
      </c>
      <c r="BU74" s="411" t="str">
        <f t="shared" ca="1" si="261"/>
        <v>-</v>
      </c>
      <c r="BV74" s="411" t="str">
        <f t="shared" ca="1" si="261"/>
        <v>-</v>
      </c>
      <c r="BW74" s="411" t="str">
        <f t="shared" ca="1" si="261"/>
        <v>-</v>
      </c>
      <c r="BX74" s="411" t="str">
        <f t="shared" ca="1" si="261"/>
        <v>-</v>
      </c>
      <c r="BY74" s="411" t="str">
        <f t="shared" ca="1" si="261"/>
        <v>-</v>
      </c>
      <c r="BZ74" s="411" t="str">
        <f t="shared" ca="1" si="261"/>
        <v>-</v>
      </c>
      <c r="CA74" s="411" t="str">
        <f t="shared" ca="1" si="261"/>
        <v>-</v>
      </c>
      <c r="CB74" s="411" t="b">
        <f t="shared" ca="1" si="261"/>
        <v>0</v>
      </c>
      <c r="CC74" s="87">
        <f t="shared" ca="1" si="261"/>
        <v>0</v>
      </c>
      <c r="CD74" s="535" t="str" cm="1">
        <f t="array" aca="1" ref="CD74" ca="1">INDEX(CD$13:CD73,$B74+1,1)</f>
        <v>-</v>
      </c>
      <c r="CE74" s="535" t="str" cm="1">
        <f t="array" aca="1" ref="CE74" ca="1">INDEX(CE$13:CE73,$B74+1,1)</f>
        <v>-</v>
      </c>
      <c r="CF74" s="535" t="str" cm="1">
        <f t="array" aca="1" ref="CF74" ca="1">INDEX(CF$13:CF73,$B74+1,1)</f>
        <v>-</v>
      </c>
      <c r="CG74" s="535" t="b" cm="1">
        <f t="array" aca="1" ref="CG74" ca="1">INDEX(CG$13:CG73,$B74+1,1)</f>
        <v>1</v>
      </c>
      <c r="CH74" s="535" t="str" cm="1">
        <f t="array" aca="1" ref="CH74" ca="1">INDEX(CH$13:CH73,$B74+1,1)</f>
        <v>-</v>
      </c>
      <c r="CI74" s="535" t="str" cm="1">
        <f t="array" aca="1" ref="CI74" ca="1">INDEX(CI$13:CI73,$B74+1,1)</f>
        <v>-</v>
      </c>
      <c r="CJ74" s="535" t="str" cm="1">
        <f t="array" aca="1" ref="CJ74" ca="1">INDEX(CJ$13:CJ73,$B74+1,1)</f>
        <v>-</v>
      </c>
      <c r="CK74" s="18"/>
      <c r="CL74" s="535" t="str" cm="1">
        <f t="array" aca="1" ref="CL74" ca="1">INDEX(CL$13:CL73,$B74+1,1)</f>
        <v>-</v>
      </c>
      <c r="CM74" s="535" t="str" cm="1">
        <f t="array" aca="1" ref="CM74" ca="1">INDEX(CM$13:CM73,$B74+1,1)</f>
        <v>-</v>
      </c>
      <c r="CN74" s="411" t="str">
        <f t="shared" ca="1" si="262"/>
        <v>-</v>
      </c>
      <c r="CO74" s="411">
        <f t="shared" ca="1" si="263"/>
        <v>1</v>
      </c>
      <c r="CP74" s="411">
        <f t="shared" ca="1" si="263"/>
        <v>1</v>
      </c>
      <c r="CQ74" s="535" t="str" cm="1">
        <f t="array" aca="1" ref="CQ74" ca="1">INDEX(CQ$13:CQ73,$B74+1,1)</f>
        <v>-</v>
      </c>
      <c r="CR74" s="535" t="str" cm="1">
        <f t="array" aca="1" ref="CR74" ca="1">INDEX(CR$13:CR73,$B74+1,1)</f>
        <v>-</v>
      </c>
      <c r="CS74" s="535" t="str" cm="1">
        <f t="array" aca="1" ref="CS74" ca="1">INDEX(CS$13:CS73,$B74+1,1)</f>
        <v>-</v>
      </c>
      <c r="CT74" s="535" t="str" cm="1">
        <f t="array" aca="1" ref="CT74" ca="1">INDEX(CT$13:CT73,$B74+1,1)</f>
        <v>-</v>
      </c>
      <c r="CU74" s="411" t="str">
        <f t="shared" ca="1" si="264"/>
        <v>-</v>
      </c>
      <c r="CV74" s="411">
        <f t="shared" ca="1" si="265"/>
        <v>1</v>
      </c>
      <c r="CW74" s="411">
        <f t="shared" ca="1" si="265"/>
        <v>1</v>
      </c>
      <c r="CX74" s="535" t="str" cm="1">
        <f t="array" aca="1" ref="CX74" ca="1">INDEX(CX$13:CX73,$B74+1,1)</f>
        <v>-</v>
      </c>
      <c r="CY74" s="535" t="str" cm="1">
        <f t="array" aca="1" ref="CY74" ca="1">INDEX(CY$13:CY73,$B74+1,1)</f>
        <v>-</v>
      </c>
      <c r="CZ74" s="411" t="str">
        <f t="shared" ca="1" si="266"/>
        <v>-</v>
      </c>
      <c r="DA74" s="411">
        <f t="shared" ca="1" si="267"/>
        <v>1</v>
      </c>
      <c r="DB74" s="535" t="str" cm="1">
        <f t="array" aca="1" ref="DB74" ca="1">INDEX(DB$13:DB73,$B74+1,1)</f>
        <v>-</v>
      </c>
      <c r="DC74" s="535" t="str" cm="1">
        <f t="array" aca="1" ref="DC74" ca="1">INDEX(DC$13:DC73,$B74+1,1)</f>
        <v>-</v>
      </c>
      <c r="DD74" s="411">
        <f t="shared" ca="1" si="268"/>
        <v>1</v>
      </c>
      <c r="DE74" s="535" t="str" cm="1">
        <f t="array" aca="1" ref="DE74" ca="1">INDEX(DE$13:DE73,$B74+1,1)</f>
        <v>-</v>
      </c>
      <c r="DF74" s="535" t="str" cm="1">
        <f t="array" aca="1" ref="DF74" ca="1">INDEX(DF$13:DF73,$B74+1,1)</f>
        <v>-</v>
      </c>
      <c r="DG74" s="411" t="str">
        <f t="shared" ca="1" si="269"/>
        <v>-</v>
      </c>
      <c r="DH74" s="411">
        <f t="shared" ca="1" si="270"/>
        <v>1</v>
      </c>
      <c r="DI74" s="411">
        <f t="shared" ca="1" si="270"/>
        <v>1</v>
      </c>
      <c r="DJ74" s="535" cm="1">
        <f t="array" aca="1" ref="DJ74" ca="1">INDEX(DJ$13:DJ73,$B74+1,1)</f>
        <v>720</v>
      </c>
      <c r="DK74" s="535" cm="1">
        <f t="array" aca="1" ref="DK74" ca="1">INDEX(DK$13:DK73,$B74+1,1)</f>
        <v>720</v>
      </c>
      <c r="DL74" s="18"/>
      <c r="DM74" s="535" t="b" cm="1">
        <f t="array" aca="1" ref="DM74" ca="1">INDEX(DM$13:DM73,$B74+1,1)</f>
        <v>1</v>
      </c>
      <c r="DN74" s="535" t="b" cm="1">
        <f t="array" aca="1" ref="DN74" ca="1">INDEX(DN$13:DN73,$B74+1,1)</f>
        <v>1</v>
      </c>
      <c r="DO74" s="535" t="b" cm="1">
        <f t="array" aca="1" ref="DO74" ca="1">INDEX(DO$13:DO73,$B74+1,1)</f>
        <v>1</v>
      </c>
      <c r="DP74" s="87">
        <f t="shared" ca="1" si="357"/>
        <v>0</v>
      </c>
      <c r="DQ74" s="799" cm="1">
        <f t="array" aca="1" ref="DQ74" ca="1">VALUE(IFERROR(VALUE($K74),0) &amp; _xlfn.SWITCH($CF74,"-",4,$CF74) &amp; $L74 &amp; $T74 &amp; "00" &amp; $N74 &amp; $AK74 &amp; $R74 &amp; _xlfn.SWITCH($AM74,3,1,$AM74) &amp; _xlfn.SWITCH($M74,4,0,$M74) &amp; _xlfn.SWITCH($AD74,6,1,$AD74))</f>
        <v>142200122204</v>
      </c>
      <c r="DR74" s="535" cm="1">
        <f t="array" aca="1" ref="DR74" ca="1">INDEX(DR$13:DR73,$B74+1,1)</f>
        <v>1</v>
      </c>
      <c r="DS74" s="535" cm="1">
        <f t="array" aca="1" ref="DS74" ca="1">INDEX(DS$13:DS73,$B74+1,1)</f>
        <v>1</v>
      </c>
      <c r="DT74" s="411">
        <f t="shared" ca="1" si="271"/>
        <v>4</v>
      </c>
      <c r="DU74" s="411" t="str">
        <f t="shared" ca="1" si="271"/>
        <v>-</v>
      </c>
      <c r="DV74" s="411" t="str">
        <f t="shared" ca="1" si="271"/>
        <v>-</v>
      </c>
      <c r="DW74" s="411" t="str">
        <f t="shared" ca="1" si="271"/>
        <v>-</v>
      </c>
      <c r="DX74" s="411" t="str">
        <f t="shared" ca="1" si="271"/>
        <v>-</v>
      </c>
      <c r="DY74" s="411" t="str">
        <f t="shared" ca="1" si="271"/>
        <v>-</v>
      </c>
      <c r="DZ74" s="411" t="b">
        <f t="shared" ca="1" si="272"/>
        <v>0</v>
      </c>
      <c r="EA74" s="411" t="str">
        <f t="shared" ca="1" si="273"/>
        <v>-</v>
      </c>
      <c r="EB74" s="411" t="str">
        <f t="shared" ca="1" si="273"/>
        <v>-</v>
      </c>
      <c r="EC74" s="411" t="str">
        <f t="shared" ca="1" si="273"/>
        <v>-</v>
      </c>
      <c r="ED74" s="411" t="str">
        <f t="shared" ca="1" si="273"/>
        <v>-</v>
      </c>
      <c r="EE74" s="411">
        <f t="shared" ca="1" si="273"/>
        <v>500</v>
      </c>
      <c r="EF74" s="411">
        <f t="shared" ca="1" si="273"/>
        <v>500</v>
      </c>
      <c r="EG74" s="411" t="str">
        <f t="shared" ca="1" si="273"/>
        <v>-</v>
      </c>
      <c r="EH74" s="411" t="str">
        <f t="shared" ca="1" si="273"/>
        <v>-</v>
      </c>
      <c r="EI74" s="411" t="str">
        <f t="shared" ca="1" si="273"/>
        <v>-</v>
      </c>
      <c r="EJ74" s="535" cm="1">
        <f t="array" aca="1" ref="EJ74" ca="1">INDEX(EJ$13:EJ73,$B74+1,1)</f>
        <v>0</v>
      </c>
      <c r="EK74" s="535" cm="1">
        <f t="array" aca="1" ref="EK74" ca="1">INDEX(EK$13:EK73,$B74+1,1)</f>
        <v>999999</v>
      </c>
      <c r="EL74" s="535" cm="1">
        <f t="array" aca="1" ref="EL74" ca="1">INDEX(EL$13:EL73,$B74+1,1)</f>
        <v>999999</v>
      </c>
      <c r="EM74" s="535" cm="1">
        <f t="array" aca="1" ref="EM74" ca="1">INDEX(EM$13:EM73,$B74+1,1)</f>
        <v>999999</v>
      </c>
      <c r="EN74" s="535" cm="1">
        <f t="array" aca="1" ref="EN74" ca="1">INDEX(EN$13:EN73,$B74+1,1)</f>
        <v>999999</v>
      </c>
      <c r="EO74" s="535" cm="1">
        <f t="array" aca="1" ref="EO74" ca="1">INDEX(EO$13:EO73,$B74+1,1)</f>
        <v>999999</v>
      </c>
      <c r="EP74" s="535" cm="1">
        <f t="array" aca="1" ref="EP74" ca="1">INDEX(EP$13:EP73,$B74+1,1)</f>
        <v>999999</v>
      </c>
      <c r="EQ74" s="535" cm="1">
        <f t="array" aca="1" ref="EQ74" ca="1">INDEX(EQ$13:EQ73,$B74+1,1)</f>
        <v>999999</v>
      </c>
      <c r="ER74" s="535" cm="1">
        <f t="array" aca="1" ref="ER74" ca="1">INDEX(ER$13:ER73,$B74+1,1)</f>
        <v>999999</v>
      </c>
      <c r="ES74" s="535" cm="1">
        <f t="array" aca="1" ref="ES74" ca="1">INDEX(ES$13:ES73,$B74+1,1)</f>
        <v>999999</v>
      </c>
      <c r="ET74" s="535" cm="1">
        <f t="array" aca="1" ref="ET74" ca="1">INDEX(ET$13:ET73,$B74+1,1)</f>
        <v>999999</v>
      </c>
      <c r="EU74" s="535" cm="1">
        <f t="array" aca="1" ref="EU74" ca="1">INDEX(EU$13:EU73,$B74+1,1)</f>
        <v>999999</v>
      </c>
      <c r="EV74" s="535" cm="1">
        <f t="array" aca="1" ref="EV74" ca="1">INDEX(EV$13:EV73,$B74+1,1)</f>
        <v>999999</v>
      </c>
      <c r="EW74" s="777">
        <f t="shared" ca="1" si="274"/>
        <v>0</v>
      </c>
      <c r="EX74" s="777">
        <f t="shared" ca="1" si="274"/>
        <v>0</v>
      </c>
      <c r="EY74" s="777">
        <f t="shared" ca="1" si="274"/>
        <v>999999</v>
      </c>
      <c r="EZ74" s="795" t="str">
        <f t="shared" ca="1" si="358"/>
        <v>-</v>
      </c>
      <c r="FA74" s="795" t="str">
        <f t="shared" ca="1" si="275"/>
        <v>-</v>
      </c>
      <c r="FB74" s="796">
        <f t="shared" ca="1" si="276"/>
        <v>999999</v>
      </c>
      <c r="FC74" s="797" t="str">
        <f t="shared" ca="1" si="359"/>
        <v>-</v>
      </c>
      <c r="FD74" s="776">
        <f t="shared" ca="1" si="277"/>
        <v>999999</v>
      </c>
      <c r="FE74" s="774">
        <f t="shared" ca="1" si="360"/>
        <v>999999</v>
      </c>
      <c r="FF74" s="775">
        <f t="shared" ca="1" si="361"/>
        <v>999999</v>
      </c>
      <c r="FG74" s="722" cm="1">
        <f t="array" aca="1" ref="FG74" ca="1">INDEX(i.ELMated,$AB74+1,1)</f>
        <v>0.5</v>
      </c>
      <c r="FH74" s="723" cm="1">
        <f t="array" aca="1" ref="FH74" ca="1">INDEX(i.ELMatedEst,$AA74+1,$T74)</f>
        <v>0.5</v>
      </c>
      <c r="FI74" s="535" t="str" cm="1">
        <f t="array" aca="1" ref="FI74" ca="1">INDEX(FI$13:FI73,$B74+1,1)</f>
        <v>-</v>
      </c>
      <c r="FJ74" s="535" t="str" cm="1">
        <f t="array" aca="1" ref="FJ74" ca="1">INDEX(FJ$13:FJ73,$B74+1,1)</f>
        <v>-</v>
      </c>
      <c r="FK74" s="659">
        <f t="shared" ca="1" si="278"/>
        <v>0</v>
      </c>
      <c r="FL74" s="661">
        <f t="shared" ca="1" si="279"/>
        <v>5.0000000000000001E-3</v>
      </c>
      <c r="FM74" s="191">
        <f t="shared" ca="1" si="368"/>
        <v>0.95</v>
      </c>
      <c r="FN74" s="662">
        <f t="shared" ca="1" si="280"/>
        <v>0.06</v>
      </c>
      <c r="FO74" s="662">
        <f ca="1">INDEX(CHOOSE($N74,DataAutumn!i.EL_PropnSold,DataWinter!i.EL_PropnSold,DataSpring!i.EL_PropnSold),$AI74,$T74)*INDEX(i.ELMatedEst,$AB74+1,$T74)*i.dAdultRR_ELPropSold
+INDEX(i.dryman,($AJ74-1)*4+$AI74,FO$7)</f>
        <v>0</v>
      </c>
      <c r="FP74" s="662">
        <f ca="1">INDEX(CHOOSE($N74,DataAutumn!i.EL_PropnSold,DataWinter!i.EL_PropnSold,DataSpring!i.EL_PropnSold),$AI74,$T74)*INDEX(i.ELMatedEst,$AB74+1,$T74)*i.dAdultRR_ELPropSold
+INDEX(i.dryman,($AJ74-1)*4+$AI74,FP$7)</f>
        <v>3.125E-2</v>
      </c>
      <c r="FQ74" s="662">
        <f ca="1">INDEX(CHOOSE($N74,DataAutumn!i.EL_PropnSold,DataWinter!i.EL_PropnSold,DataSpring!i.EL_PropnSold),$AI74,$T74)*INDEX(i.ELMatedEst,$AB74+1,$T74)*i.dAdultRR_ELPropSold
+INDEX(i.dryman,($AJ74-1)*4+$AI74,FQ$7)</f>
        <v>3.125E-2</v>
      </c>
      <c r="FR74" s="662">
        <f ca="1">INDEX(CHOOSE($N74,DataAutumn!i.EL_PropnSold,DataWinter!i.EL_PropnSold,DataSpring!i.EL_PropnSold),$AI74,$T74)*INDEX(i.ELMatedEst,$AB74+1,$T74)*i.dAdultRR_ELPropSold
+INDEX(i.dryman,($AJ74-1)*4+$AI74,FR$7)</f>
        <v>3.125E-2</v>
      </c>
      <c r="FS74" s="663">
        <f ca="1">INDEX(CHOOSE($N74,DataAutumn!i.EL_PropnSold,DataWinter!i.EL_PropnSold,DataSpring!i.EL_PropnSold),$AI74,$T74)*INDEX(i.ELMatedEst,$AB74+1,$T74)*i.dAdultLSurv_ELPropSold</f>
        <v>0</v>
      </c>
      <c r="FT74" s="661" t="b">
        <f t="shared" ca="1" si="281"/>
        <v>0</v>
      </c>
      <c r="FU74" s="661" t="b">
        <f t="shared" ca="1" si="281"/>
        <v>0</v>
      </c>
      <c r="FV74" s="711" t="b">
        <f t="shared" ca="1" si="282"/>
        <v>1</v>
      </c>
      <c r="FW74" s="661" t="b">
        <f t="shared" ca="1" si="281"/>
        <v>0</v>
      </c>
      <c r="FX74" s="663">
        <f t="shared" ca="1" si="283"/>
        <v>1</v>
      </c>
      <c r="FY74" s="664">
        <f t="shared" ca="1" si="284"/>
        <v>0</v>
      </c>
      <c r="FZ74" s="665" t="b">
        <f t="shared" ca="1" si="285"/>
        <v>0</v>
      </c>
      <c r="GA74" s="660" t="b">
        <f t="shared" ca="1" si="286"/>
        <v>1</v>
      </c>
      <c r="GB74" s="411" t="b">
        <f t="shared" ca="1" si="286"/>
        <v>0</v>
      </c>
      <c r="GC74" s="411" t="b">
        <f t="shared" ca="1" si="286"/>
        <v>0</v>
      </c>
      <c r="GD74" s="87">
        <f t="shared" ca="1" si="287"/>
        <v>2</v>
      </c>
      <c r="GE74" s="87">
        <f t="shared" ca="1" si="287"/>
        <v>2</v>
      </c>
      <c r="GF74" s="411">
        <f t="shared" ca="1" si="288"/>
        <v>0.75</v>
      </c>
      <c r="GG74" s="411">
        <f t="shared" ca="1" si="289"/>
        <v>0.8</v>
      </c>
      <c r="GH74" s="411">
        <f t="shared" ca="1" si="289"/>
        <v>0.8</v>
      </c>
      <c r="GI74" s="411">
        <f t="shared" ca="1" si="290"/>
        <v>0.65</v>
      </c>
      <c r="GJ74" s="411">
        <f t="shared" ca="1" si="291"/>
        <v>0.35</v>
      </c>
      <c r="GK74" s="411" t="b">
        <f t="shared" ca="1" si="291"/>
        <v>1</v>
      </c>
      <c r="GL74" s="411" t="b">
        <f t="shared" ca="1" si="291"/>
        <v>0</v>
      </c>
      <c r="GM74" s="411" t="b">
        <f t="shared" ca="1" si="291"/>
        <v>0</v>
      </c>
      <c r="GN74" s="411" t="b">
        <f t="shared" ca="1" si="291"/>
        <v>0</v>
      </c>
      <c r="GO74" s="87">
        <f t="shared" ca="1" si="292"/>
        <v>1</v>
      </c>
      <c r="GP74" s="87">
        <f t="shared" ca="1" si="292"/>
        <v>1</v>
      </c>
      <c r="GQ74" s="87">
        <f t="shared" ca="1" si="292"/>
        <v>1</v>
      </c>
      <c r="GR74" s="87">
        <f t="shared" ca="1" si="292"/>
        <v>1</v>
      </c>
      <c r="GS74" s="87">
        <f t="shared" ca="1" si="292"/>
        <v>1</v>
      </c>
      <c r="GT74" s="87">
        <f t="shared" ca="1" si="292"/>
        <v>1</v>
      </c>
      <c r="GU74" s="87">
        <f t="shared" ca="1" si="292"/>
        <v>1</v>
      </c>
      <c r="GV74" s="87">
        <f t="shared" ca="1" si="292"/>
        <v>1</v>
      </c>
      <c r="GW74" s="411" cm="1">
        <f t="array" aca="1" ref="GW74" ca="1">INDEX(i.dse_type,1,$L74)</f>
        <v>0</v>
      </c>
      <c r="GX74" s="535" t="str" cm="1">
        <f t="array" aca="1" ref="GX74" ca="1">INDEX(GX$13:GX73,$B74+1,1)</f>
        <v>-</v>
      </c>
      <c r="GY74" s="535" t="str" cm="1">
        <f t="array" aca="1" ref="GY74" ca="1">INDEX(GY$13:GY73,$B74+1,1)</f>
        <v>-</v>
      </c>
      <c r="GZ74" s="535" t="str" cm="1">
        <f t="array" aca="1" ref="GZ74" ca="1">INDEX(GZ$13:GZ73,$B74+1,1)</f>
        <v>-</v>
      </c>
      <c r="HA74" s="18"/>
      <c r="HB74" s="816" t="str">
        <f t="shared" ca="1" si="362"/>
        <v>-</v>
      </c>
      <c r="HC74" s="816" t="str">
        <f t="shared" ca="1" si="293"/>
        <v>-</v>
      </c>
      <c r="HD74" s="806" cm="1">
        <f t="array" aca="1" ref="HD74" ca="1">IF($AO74=0,0,INDEX(i.saa_p11,$AO74,HD$6))</f>
        <v>0</v>
      </c>
      <c r="HE74" s="806" cm="1">
        <f t="array" aca="1" ref="HE74" ca="1">IF($AO74=0,0,INDEX(i.saa_p11,$AO74,HE$6))</f>
        <v>0</v>
      </c>
      <c r="HF74" s="806" cm="1">
        <f t="array" aca="1" ref="HF74" ca="1">IF($AO74=0,0,INDEX(i.saa_p11,$AO74,HF$6))</f>
        <v>0</v>
      </c>
      <c r="HG74" s="806" cm="1">
        <f t="array" aca="1" ref="HG74" ca="1">IF($AO74=0,0,INDEX(i.saa_p11,$AO74,HG$6))</f>
        <v>0</v>
      </c>
      <c r="HH74" s="806" cm="1">
        <f t="array" aca="1" ref="HH74" ca="1">IF($AO74=0,0,INDEX(i.saa_p11,$AO74,HH$6))</f>
        <v>0</v>
      </c>
      <c r="HI74" s="806" cm="1">
        <f t="array" aca="1" ref="HI74" ca="1">IF($AO74=0,0,INDEX(i.saa_p11,$AO74,HI$6))</f>
        <v>0</v>
      </c>
      <c r="HJ74" s="806" cm="1">
        <f t="array" aca="1" ref="HJ74" ca="1">IF($AO74=0,0,INDEX(i.saa_p11,$AO74,HJ$6))</f>
        <v>0</v>
      </c>
      <c r="HK74" s="806" cm="1">
        <f t="array" aca="1" ref="HK74" ca="1">IF($AO74=0,0,INDEX(i.saa_p11,$AO74,HK$6))</f>
        <v>0</v>
      </c>
      <c r="HL74" s="806" cm="1">
        <f t="array" aca="1" ref="HL74" ca="1">IF($AO74=0,0,INDEX(i.saa_p11,$AO74,HL$6))</f>
        <v>0</v>
      </c>
      <c r="HM74" s="806" cm="1">
        <f t="array" aca="1" ref="HM74" ca="1">IF($AO74=0,0,INDEX(i.saa_p11,$AO74,HM$6))</f>
        <v>0</v>
      </c>
      <c r="HN74" s="806" cm="1">
        <f t="array" aca="1" ref="HN74" ca="1">IF($AO74=0,0,INDEX(i.saa_p11,$AO74,HN$6))</f>
        <v>0</v>
      </c>
      <c r="HO74" s="806" cm="1">
        <f t="array" aca="1" ref="HO74" ca="1">IF($AO74=0,0,INDEX(i.saa_p11,$AO74,HO$6))</f>
        <v>0</v>
      </c>
      <c r="HP74" s="806" cm="1">
        <f t="array" aca="1" ref="HP74" ca="1">IF($AO74=0,0,INDEX(i.saa_p11,$AO74,HP$6))</f>
        <v>0</v>
      </c>
      <c r="HQ74" s="806" cm="1">
        <f t="array" aca="1" ref="HQ74" ca="1">IF($AO74=0,0,INDEX(i.saa_p11,$AO74,HQ$6))</f>
        <v>0</v>
      </c>
      <c r="HR74" s="806" cm="1">
        <f t="array" aca="1" ref="HR74" ca="1">IF($AO74=0,0,INDEX(i.saa_p11,$AO74,HR$6))</f>
        <v>0</v>
      </c>
      <c r="HS74" s="806" cm="1">
        <f t="array" aca="1" ref="HS74" ca="1">IF($AO74=0,0,INDEX(i.saa_p11,$AO74,HS$6))</f>
        <v>0</v>
      </c>
      <c r="HT74" s="806" cm="1">
        <f t="array" aca="1" ref="HT74" ca="1">IF($AO74=0,0,INDEX(i.saa_p11,$AO74,HT$6))</f>
        <v>0</v>
      </c>
      <c r="HU74" s="806" cm="1">
        <f t="array" aca="1" ref="HU74" ca="1">IF($AO74=0,0,INDEX(i.saa_p11,$AO74,HU$6))</f>
        <v>0</v>
      </c>
      <c r="HV74" s="806" cm="1">
        <f t="array" aca="1" ref="HV74" ca="1">IF($AO74=0,0,INDEX(i.saa_p11,$AO74,HV$6))</f>
        <v>0</v>
      </c>
      <c r="HW74" s="806" cm="1">
        <f t="array" aca="1" ref="HW74" ca="1">IF($AO74=0,0,INDEX(i.saa_p11,$AO74,HW$6))</f>
        <v>0</v>
      </c>
      <c r="HX74" s="806" cm="1">
        <f t="array" aca="1" ref="HX74" ca="1">IF($AO74=0,0,INDEX(i.saa_p11,$AO74,HX$6))</f>
        <v>0</v>
      </c>
      <c r="HY74" s="806" cm="1">
        <f t="array" aca="1" ref="HY74" ca="1">IF($AO74=0,0,INDEX(i.saa_p11,$AO74,HY$6))</f>
        <v>0</v>
      </c>
      <c r="HZ74" s="806" cm="1">
        <f t="array" aca="1" ref="HZ74" ca="1">IF($AO74=0,0,INDEX(i.saa_p11,$AO74,HZ$6))</f>
        <v>0</v>
      </c>
      <c r="IA74" s="806" cm="1">
        <f t="array" aca="1" ref="IA74" ca="1">IF($AO74=0,0,INDEX(i.saa_p11,$AO74,IA$6))</f>
        <v>0</v>
      </c>
      <c r="IB74" s="806" cm="1">
        <f t="array" aca="1" ref="IB74" ca="1">IF($AO74=0,0,INDEX(i.saa_p11,$AO74,IB$6))</f>
        <v>0</v>
      </c>
      <c r="IC74" s="806" cm="1">
        <f t="array" aca="1" ref="IC74" ca="1">IF($AO74=0,0,INDEX(i.saa_p11,$AO74,IC$6))</f>
        <v>0</v>
      </c>
      <c r="ID74" s="806" cm="1">
        <f t="array" aca="1" ref="ID74" ca="1">IF($AO74=0,0,INDEX(i.saa_p11,$AO74,ID$6))</f>
        <v>0</v>
      </c>
      <c r="IE74" s="806" cm="1">
        <f t="array" aca="1" ref="IE74" ca="1">IF($AO74=0,0,INDEX(i.saa_p11,$AO74,IE$6))</f>
        <v>0</v>
      </c>
      <c r="IF74" s="806" cm="1">
        <f t="array" aca="1" ref="IF74" ca="1">IF($AO74=0,0,INDEX(i.saa_p11,$AO74,IF$6))</f>
        <v>0</v>
      </c>
      <c r="IG74" s="806" cm="1">
        <f t="array" aca="1" ref="IG74" ca="1">IF($AO74=0,0,INDEX(i.saa_p11,$AO74,IG$6))</f>
        <v>0</v>
      </c>
      <c r="IH74" s="806" cm="1">
        <f t="array" aca="1" ref="IH74" ca="1">IF($AO74=0,0,INDEX(i.saa_p11,$AO74,IH$6))</f>
        <v>0</v>
      </c>
      <c r="II74" s="806" cm="1">
        <f t="array" aca="1" ref="II74" ca="1">IF($AO74=0,0,INDEX(i.saa_p11,$AO74,II$6))</f>
        <v>0</v>
      </c>
      <c r="IJ74" s="806" cm="1">
        <f t="array" aca="1" ref="IJ74" ca="1">IF($AO74=0,0,INDEX(i.saa_p11,$AO74,IJ$6))</f>
        <v>0</v>
      </c>
      <c r="IK74" s="806" cm="1">
        <f t="array" aca="1" ref="IK74" ca="1">IF($AO74=0,0,INDEX(i.saa_p11,$AO74,IK$6))</f>
        <v>0</v>
      </c>
      <c r="IL74" s="806" cm="1">
        <f t="array" aca="1" ref="IL74" ca="1">IF($AO74=0,0,INDEX(i.saa_p11,$AO74,IL$6))</f>
        <v>0</v>
      </c>
      <c r="IM74" s="806" cm="1">
        <f t="array" aca="1" ref="IM74" ca="1">IF($AO74=0,0,INDEX(i.saa_p11,$AO74,IM$6))</f>
        <v>0</v>
      </c>
      <c r="IN74" s="806" cm="1">
        <f t="array" aca="1" ref="IN74" ca="1">IF($AO74=0,0,INDEX(i.saa_p11,$AO74,IN$6))</f>
        <v>0</v>
      </c>
      <c r="IO74" s="806" cm="1">
        <f t="array" aca="1" ref="IO74" ca="1">IF($AO74=0,0,INDEX(i.saa_p11,$AO74,IO$6))</f>
        <v>0</v>
      </c>
      <c r="IP74" s="806" cm="1">
        <f t="array" aca="1" ref="IP74" ca="1">IF($AO74=0,0,INDEX(i.saa_p11,$AO74,IP$6))</f>
        <v>0</v>
      </c>
      <c r="IQ74" s="806" cm="1">
        <f t="array" aca="1" ref="IQ74" ca="1">IF($AO74=0,0,INDEX(i.saa_p11,$AO74,IQ$6))</f>
        <v>0</v>
      </c>
      <c r="IR74" s="806" cm="1">
        <f t="array" aca="1" ref="IR74" ca="1">IF($AO74=0,0,INDEX(i.saa_p11,$AO74,IR$6))</f>
        <v>0</v>
      </c>
      <c r="IS74" s="806" cm="1">
        <f t="array" aca="1" ref="IS74" ca="1">IF($AO74=0,0,INDEX(i.saa_p11,$AO74,IS$6))</f>
        <v>0</v>
      </c>
      <c r="IT74" s="806" cm="1">
        <f t="array" aca="1" ref="IT74" ca="1">IF($AO74=0,0,INDEX(i.saa_p11,$AO74,IT$6))</f>
        <v>0</v>
      </c>
      <c r="IU74" s="806" cm="1">
        <f t="array" aca="1" ref="IU74" ca="1">IF($AO74=0,0,INDEX(i.saa_p11,$AO74,IU$6))</f>
        <v>0</v>
      </c>
      <c r="IV74" s="806" cm="1">
        <f t="array" aca="1" ref="IV74" ca="1">IF($AO74=0,0,INDEX(i.saa_p11,$AO74,IV$6))</f>
        <v>0</v>
      </c>
      <c r="IW74" s="806" cm="1">
        <f t="array" aca="1" ref="IW74" ca="1">IF($AO74=0,0,INDEX(i.saa_p11,$AO74,IW$6))</f>
        <v>0</v>
      </c>
      <c r="IX74" s="806" cm="1">
        <f t="array" aca="1" ref="IX74" ca="1">IF($AO74=0,0,INDEX(i.saa_p11,$AO74,IX$6))</f>
        <v>0</v>
      </c>
      <c r="IY74" s="806" cm="1">
        <f t="array" aca="1" ref="IY74" ca="1">IF($AO74=0,0,INDEX(i.saa_p11,$AO74,IY$6))</f>
        <v>0</v>
      </c>
      <c r="IZ74" s="806" cm="1">
        <f t="array" aca="1" ref="IZ74" ca="1">IF($AO74=0,0,INDEX(i.saa_p11,$AO74,IZ$6))</f>
        <v>0</v>
      </c>
      <c r="JA74" s="806" cm="1">
        <f t="array" aca="1" ref="JA74" ca="1">IF($AO74=0,0,INDEX(i.saa_p11,$AO74,JA$6))</f>
        <v>0</v>
      </c>
      <c r="JB74" s="806" cm="1">
        <f t="array" aca="1" ref="JB74" ca="1">IF($AO74=0,0,INDEX(i.saa_p11,$AO74,JB$6))</f>
        <v>0</v>
      </c>
      <c r="JC74" s="806" cm="1">
        <f t="array" aca="1" ref="JC74" ca="1">IF($AO74=0,0,INDEX(i.saa_p11,$AO74,JC$6))</f>
        <v>0</v>
      </c>
      <c r="JD74" s="806" cm="1">
        <f t="array" aca="1" ref="JD74" ca="1">IF($AO74=0,0,INDEX(i.saa_p11,$AO74,JD$6))</f>
        <v>0</v>
      </c>
      <c r="JE74" s="806" cm="1">
        <f t="array" aca="1" ref="JE74" ca="1">IF($AO74=0,0,INDEX(i.saa_p11,$AO74,JE$6))</f>
        <v>0</v>
      </c>
      <c r="JF74" s="18"/>
      <c r="JG74" s="535" t="str" cm="1">
        <f t="array" aca="1" ref="JG74" ca="1">INDEX(JG$13:JG73,$B74+1,1)</f>
        <v>-</v>
      </c>
      <c r="JH74" s="535" t="str" cm="1">
        <f t="array" aca="1" ref="JH74" ca="1">INDEX(JH$13:JH73,$B74+1,1)</f>
        <v>-</v>
      </c>
      <c r="JI74" s="535" t="str" cm="1">
        <f t="array" aca="1" ref="JI74" ca="1">INDEX(JI$13:JI73,$B74+1,1)</f>
        <v>-</v>
      </c>
      <c r="JJ74" s="411">
        <f t="shared" ca="1" si="363"/>
        <v>0</v>
      </c>
      <c r="JK74" s="535" t="str" cm="1">
        <f t="array" aca="1" ref="JK74" ca="1">INDEX(JK$13:JK73,$B74+1,1)</f>
        <v>-</v>
      </c>
      <c r="JL74" s="535" cm="1">
        <f t="array" aca="1" ref="JL74" ca="1">INDEX(JL$13:JL73,$B74+1,1)</f>
        <v>1</v>
      </c>
      <c r="JM74" s="535" cm="1">
        <f t="array" aca="1" ref="JM74" ca="1">INDEX(JM$13:JM73,$B74+1,1)</f>
        <v>1</v>
      </c>
      <c r="JN74" s="535" t="str" cm="1">
        <f t="array" aca="1" ref="JN74" ca="1">INDEX(JN$13:JN73,$B74+1,1)</f>
        <v>-</v>
      </c>
      <c r="JO74" s="535" t="str" cm="1">
        <f t="array" aca="1" ref="JO74" ca="1">INDEX(JO$13:JO73,$B74+1,1)</f>
        <v>-</v>
      </c>
      <c r="JP74" s="535" t="str" cm="1">
        <f t="array" aca="1" ref="JP74" ca="1">INDEX(JP$13:JP73,$B74+1,1)</f>
        <v>-</v>
      </c>
      <c r="JQ74" s="535" t="str" cm="1">
        <f t="array" aca="1" ref="JQ74" ca="1">INDEX(JQ$13:JQ73,$B74+1,1)</f>
        <v>-</v>
      </c>
      <c r="JR74" s="535" t="str" cm="1">
        <f t="array" aca="1" ref="JR74" ca="1">INDEX(JR$13:JR73,$B74+1,1)</f>
        <v>-</v>
      </c>
      <c r="JS74" s="535" t="str" cm="1">
        <f t="array" aca="1" ref="JS74" ca="1">INDEX(JS$13:JS73,$B74+1,1)</f>
        <v>-</v>
      </c>
      <c r="JT74" s="535" t="str" cm="1">
        <f t="array" aca="1" ref="JT74" ca="1">INDEX(JT$13:JT73,$B74+1,1)</f>
        <v>-</v>
      </c>
      <c r="JU74" s="535" t="str" cm="1">
        <f t="array" aca="1" ref="JU74" ca="1">INDEX(JU$13:JU73,$B74+1,1)</f>
        <v>-</v>
      </c>
      <c r="JV74" s="535" t="str" cm="1">
        <f t="array" aca="1" ref="JV74" ca="1">INDEX(JV$13:JV73,$B74+1,1)</f>
        <v>-</v>
      </c>
      <c r="JW74" s="535" t="str" cm="1">
        <f t="array" aca="1" ref="JW74" ca="1">INDEX(JW$13:JW73,$B74+1,1)</f>
        <v>-</v>
      </c>
      <c r="JX74" s="535" t="str" cm="1">
        <f t="array" aca="1" ref="JX74" ca="1">INDEX(JX$13:JX73,$B74+1,1)</f>
        <v>-</v>
      </c>
      <c r="JY74" s="535" t="str" cm="1">
        <f t="array" aca="1" ref="JY74" ca="1">INDEX(JY$13:JY73,$B74+1,1)</f>
        <v>-</v>
      </c>
      <c r="JZ74" s="535" t="str" cm="1">
        <f t="array" aca="1" ref="JZ74" ca="1">INDEX(JZ$13:JZ73,$B74+1,1)</f>
        <v>-</v>
      </c>
      <c r="KA74" s="535" t="str" cm="1">
        <f t="array" aca="1" ref="KA74" ca="1">INDEX(KA$13:KA73,$B74+1,1)</f>
        <v>-</v>
      </c>
      <c r="KB74" s="535" t="str" cm="1">
        <f t="array" aca="1" ref="KB74" ca="1">INDEX(KB$13:KB73,$B74+1,1)</f>
        <v>-</v>
      </c>
      <c r="KC74" s="535" t="str" cm="1">
        <f t="array" aca="1" ref="KC74" ca="1">INDEX(KC$13:KC73,$B74+1,1)</f>
        <v>-</v>
      </c>
      <c r="KD74" s="535" t="str" cm="1">
        <f t="array" aca="1" ref="KD74" ca="1">INDEX(KD$13:KD73,$B74+1,1)</f>
        <v>-</v>
      </c>
      <c r="KE74" s="535" t="str" cm="1">
        <f t="array" aca="1" ref="KE74" ca="1">INDEX(KE$13:KE73,$B74+1,1)</f>
        <v>-</v>
      </c>
      <c r="KF74" s="535" t="str" cm="1">
        <f t="array" aca="1" ref="KF74" ca="1">INDEX(KF$13:KF73,$B74+1,1)</f>
        <v>-</v>
      </c>
      <c r="KG74" s="535" t="str" cm="1">
        <f t="array" aca="1" ref="KG74" ca="1">INDEX(KG$13:KG73,$B74+1,1)</f>
        <v>-</v>
      </c>
      <c r="KH74" s="535" t="str" cm="1">
        <f t="array" aca="1" ref="KH74" ca="1">INDEX(KH$13:KH73,$B74+1,1)</f>
        <v>-</v>
      </c>
      <c r="KI74" s="535" cm="1">
        <f t="array" aca="1" ref="KI74" ca="1">INDEX(KI$13:KI73,$B74+1,1)</f>
        <v>0</v>
      </c>
      <c r="KJ74" s="535" t="str" cm="1">
        <f t="array" aca="1" ref="KJ74" ca="1">INDEX(KJ$13:KJ73,$B74+1,1)</f>
        <v>-</v>
      </c>
      <c r="KK74" s="535" cm="1">
        <f t="array" aca="1" ref="KK74" ca="1">INDEX(KK$13:KK73,$B74+1,1)</f>
        <v>1</v>
      </c>
      <c r="KL74" s="722">
        <f t="shared" ca="1" si="294"/>
        <v>0</v>
      </c>
      <c r="KM74" s="722">
        <f t="shared" ca="1" si="294"/>
        <v>0</v>
      </c>
      <c r="KN74" s="722">
        <f t="shared" ca="1" si="294"/>
        <v>0</v>
      </c>
      <c r="KO74" s="722">
        <f t="shared" ca="1" si="295"/>
        <v>0</v>
      </c>
      <c r="KP74" s="722">
        <f t="shared" ca="1" si="295"/>
        <v>0</v>
      </c>
      <c r="KQ74" s="722">
        <f t="shared" ca="1" si="295"/>
        <v>0</v>
      </c>
      <c r="KR74" s="535" cm="1">
        <f t="array" aca="1" ref="KR74" ca="1">INDEX(KR$13:KR73,$B74+1,1)</f>
        <v>0</v>
      </c>
      <c r="KS74" s="722">
        <f t="shared" ca="1" si="296"/>
        <v>1</v>
      </c>
      <c r="KT74" s="722">
        <f t="shared" ca="1" si="296"/>
        <v>0</v>
      </c>
      <c r="KU74" s="722">
        <f t="shared" ca="1" si="296"/>
        <v>0</v>
      </c>
      <c r="KV74" s="722">
        <f t="shared" ca="1" si="296"/>
        <v>0</v>
      </c>
      <c r="KW74" s="535" cm="1">
        <f t="array" aca="1" ref="KW74" ca="1">INDEX(KW$13:KW73,$B74+1,1)</f>
        <v>0</v>
      </c>
      <c r="KX74" s="722">
        <f t="shared" ca="1" si="296"/>
        <v>0</v>
      </c>
      <c r="KY74" s="18"/>
      <c r="KZ74" s="535" t="str" cm="1">
        <f t="array" aca="1" ref="KZ74" ca="1">INDEX(KZ$13:KZ73,$B74+1,1)</f>
        <v>-</v>
      </c>
      <c r="LA74" s="535" t="str" cm="1">
        <f t="array" aca="1" ref="LA74" ca="1">INDEX(LA$13:LA73,$B74+1,1)</f>
        <v>-</v>
      </c>
      <c r="LB74" s="535" t="str" cm="1">
        <f t="array" aca="1" ref="LB74" ca="1">INDEX(LB$13:LB73,$B74+1,1)</f>
        <v>-</v>
      </c>
      <c r="LC74" s="535" t="str" cm="1">
        <f t="array" aca="1" ref="LC74" ca="1">INDEX(LC$13:LC73,$B74+1,1)</f>
        <v>-</v>
      </c>
      <c r="LD74" s="535" t="str" cm="1">
        <f t="array" aca="1" ref="LD74" ca="1">INDEX(LD$13:LD73,$B74+1,1)</f>
        <v>-</v>
      </c>
      <c r="LE74" s="535" t="str" cm="1">
        <f t="array" aca="1" ref="LE74" ca="1">INDEX(LE$13:LE73,$B74+1,1)</f>
        <v>-</v>
      </c>
      <c r="LF74" s="535" t="str" cm="1">
        <f t="array" aca="1" ref="LF74" ca="1">INDEX(LF$13:LF73,$B74+1,1)</f>
        <v>-</v>
      </c>
      <c r="LG74" s="535" t="str" cm="1">
        <f t="array" aca="1" ref="LG74" ca="1">INDEX(LG$13:LG73,$B74+1,1)</f>
        <v>-</v>
      </c>
      <c r="LH74" s="535" t="str" cm="1">
        <f t="array" aca="1" ref="LH74" ca="1">INDEX(LH$13:LH73,$B74+1,1)</f>
        <v>-</v>
      </c>
      <c r="LI74" s="535" t="str" cm="1">
        <f t="array" aca="1" ref="LI74" ca="1">INDEX(LI$13:LI73,$B74+1,1)</f>
        <v>-</v>
      </c>
      <c r="LJ74" s="535" t="str" cm="1">
        <f t="array" aca="1" ref="LJ74" ca="1">INDEX(LJ$13:LJ73,$B74+1,1)</f>
        <v>-</v>
      </c>
      <c r="LK74" s="535" t="str" cm="1">
        <f t="array" aca="1" ref="LK74" ca="1">INDEX(LK$13:LK73,$B74+1,1)</f>
        <v>-</v>
      </c>
      <c r="LL74" s="535" t="str" cm="1">
        <f t="array" aca="1" ref="LL74" ca="1">INDEX(LL$13:LL73,$B74+1,1)</f>
        <v>-</v>
      </c>
      <c r="LM74" s="535" t="str" cm="1">
        <f t="array" aca="1" ref="LM74" ca="1">INDEX(LM$13:LM73,$B74+1,1)</f>
        <v>-</v>
      </c>
      <c r="LN74" s="535" t="str" cm="1">
        <f t="array" aca="1" ref="LN74" ca="1">INDEX(LN$13:LN73,$B74+1,1)</f>
        <v>-</v>
      </c>
      <c r="LO74" s="535" t="str" cm="1">
        <f t="array" aca="1" ref="LO74" ca="1">INDEX(LO$13:LO73,$B74+1,1)</f>
        <v>-</v>
      </c>
      <c r="LP74" s="535" cm="1">
        <f t="array" aca="1" ref="LP74" ca="1">INDEX(LP$13:LP73,$B74+1,1)</f>
        <v>0</v>
      </c>
      <c r="LQ74" s="535" cm="1">
        <f t="array" aca="1" ref="LQ74" ca="1">INDEX(LQ$13:LQ73,$B74+1,1)</f>
        <v>0</v>
      </c>
      <c r="LR74" s="545" cm="1">
        <f t="array" aca="1" ref="LR74" ca="1">IF(AND($N74=LR$10,$AU74&lt;&gt;0),INDEX(i.LTWFeedLevels,$AU74,12),0)</f>
        <v>0</v>
      </c>
      <c r="LS74" s="625" cm="1">
        <f t="array" aca="1" ref="LS74" ca="1">IF(AND($N74=LS$10,$AV74&lt;&gt;0),INDEX(i.LTWFeedLevels,$AV74,12),0)</f>
        <v>0</v>
      </c>
      <c r="LT74" s="457">
        <f t="shared" ref="LT74:LV74" ca="1" si="393">LS74</f>
        <v>0</v>
      </c>
      <c r="LU74" s="457">
        <f t="shared" ca="1" si="393"/>
        <v>0</v>
      </c>
      <c r="LV74" s="457">
        <f t="shared" ca="1" si="393"/>
        <v>0</v>
      </c>
      <c r="LW74" s="545" cm="1">
        <f t="array" aca="1" ref="LW74" ca="1">IF(AND($N74=LW$10,$AU74&lt;&gt;0),INDEX(i.LTWFeedLevels,$AU74,12),0)</f>
        <v>0</v>
      </c>
      <c r="LX74" s="625" cm="1">
        <f t="array" aca="1" ref="LX74" ca="1">IF(AND($N74=LX$10,$AV74&lt;&gt;0),INDEX(i.LTWFeedLevels,$AV74,12),0)</f>
        <v>0</v>
      </c>
      <c r="LY74" s="457">
        <f t="shared" ref="LY74:MA74" ca="1" si="394">LX74</f>
        <v>0</v>
      </c>
      <c r="LZ74" s="457">
        <f t="shared" ca="1" si="394"/>
        <v>0</v>
      </c>
      <c r="MA74" s="457">
        <f t="shared" ca="1" si="394"/>
        <v>0</v>
      </c>
      <c r="MB74" s="545" cm="1">
        <f t="array" aca="1" ref="MB74" ca="1">IF(AND($N74=MB$10,$AU74&lt;&gt;0),INDEX(i.LTWFeedLevels,$AU74,12),0)</f>
        <v>0</v>
      </c>
      <c r="MC74" s="625" cm="1">
        <f t="array" aca="1" ref="MC74" ca="1">IF(AND($N74=MC$10,$AV74&lt;&gt;0),INDEX(i.LTWFeedLevels,$AV74,12),0)</f>
        <v>0</v>
      </c>
      <c r="MD74" s="457">
        <f t="shared" ref="MD74:MF74" ca="1" si="395">MC74</f>
        <v>0</v>
      </c>
      <c r="ME74" s="457">
        <f t="shared" ca="1" si="395"/>
        <v>0</v>
      </c>
      <c r="MF74" s="457">
        <f t="shared" ca="1" si="395"/>
        <v>0</v>
      </c>
      <c r="MG74" s="189">
        <f t="shared" ca="1" si="300"/>
        <v>0</v>
      </c>
      <c r="MH74" s="189">
        <f t="shared" ca="1" si="300"/>
        <v>0</v>
      </c>
      <c r="MI74" s="189">
        <f t="shared" ca="1" si="300"/>
        <v>0</v>
      </c>
      <c r="MJ74" s="189">
        <f t="shared" ca="1" si="300"/>
        <v>0</v>
      </c>
      <c r="MK74" s="189">
        <f t="shared" ca="1" si="300"/>
        <v>0</v>
      </c>
      <c r="ML74" s="189">
        <f t="shared" ca="1" si="300"/>
        <v>0</v>
      </c>
      <c r="MM74" s="189">
        <f t="shared" ca="1" si="300"/>
        <v>0</v>
      </c>
      <c r="MN74" s="189">
        <f t="shared" ca="1" si="300"/>
        <v>0</v>
      </c>
      <c r="MO74" s="189">
        <f t="shared" ca="1" si="300"/>
        <v>0</v>
      </c>
      <c r="MP74" s="189">
        <f t="shared" ca="1" si="300"/>
        <v>0</v>
      </c>
      <c r="MQ74" s="189">
        <f t="shared" ca="1" si="301"/>
        <v>0</v>
      </c>
      <c r="MR74" s="189">
        <f t="shared" ca="1" si="301"/>
        <v>0</v>
      </c>
      <c r="MS74" s="189">
        <f t="shared" ca="1" si="301"/>
        <v>-5</v>
      </c>
      <c r="MT74" s="189">
        <f t="shared" ca="1" si="301"/>
        <v>2</v>
      </c>
      <c r="MU74" s="189">
        <f t="shared" ca="1" si="301"/>
        <v>-1.5</v>
      </c>
      <c r="MV74" s="189">
        <f t="shared" ca="1" si="301"/>
        <v>-2</v>
      </c>
      <c r="MW74" s="189">
        <f t="shared" ca="1" si="301"/>
        <v>0</v>
      </c>
      <c r="MX74" s="189">
        <f t="shared" ca="1" si="301"/>
        <v>0</v>
      </c>
      <c r="MY74" s="189">
        <f t="shared" ca="1" si="301"/>
        <v>0</v>
      </c>
      <c r="MZ74" s="189">
        <f t="shared" ca="1" si="301"/>
        <v>0</v>
      </c>
      <c r="NA74" s="189">
        <f t="shared" ca="1" si="302"/>
        <v>0</v>
      </c>
      <c r="NB74" s="189">
        <f t="shared" ca="1" si="302"/>
        <v>0</v>
      </c>
      <c r="NC74" s="189">
        <f t="shared" ca="1" si="302"/>
        <v>0</v>
      </c>
      <c r="ND74" s="189">
        <f t="shared" ca="1" si="302"/>
        <v>0</v>
      </c>
      <c r="NE74" s="189">
        <f t="shared" ca="1" si="302"/>
        <v>0</v>
      </c>
      <c r="NF74" s="189">
        <f t="shared" ca="1" si="302"/>
        <v>0</v>
      </c>
      <c r="NG74" s="189">
        <f t="shared" ca="1" si="302"/>
        <v>0</v>
      </c>
      <c r="NH74" s="189">
        <f t="shared" ca="1" si="302"/>
        <v>0</v>
      </c>
      <c r="NI74" s="189">
        <f t="shared" ca="1" si="302"/>
        <v>0</v>
      </c>
      <c r="NJ74" s="189">
        <f t="shared" ca="1" si="302"/>
        <v>0</v>
      </c>
      <c r="NK74" s="189">
        <f t="shared" ca="1" si="303"/>
        <v>0</v>
      </c>
      <c r="NL74" s="189">
        <f t="shared" ca="1" si="303"/>
        <v>0</v>
      </c>
      <c r="NM74" s="189">
        <f t="shared" ca="1" si="303"/>
        <v>0</v>
      </c>
      <c r="NN74" s="189">
        <f t="shared" ca="1" si="303"/>
        <v>0</v>
      </c>
      <c r="NO74" s="189">
        <f t="shared" ca="1" si="303"/>
        <v>0</v>
      </c>
      <c r="NP74" s="189">
        <f t="shared" ca="1" si="303"/>
        <v>0</v>
      </c>
      <c r="NQ74" s="189">
        <f t="shared" ca="1" si="303"/>
        <v>0</v>
      </c>
      <c r="NR74" s="189">
        <f t="shared" ca="1" si="303"/>
        <v>0</v>
      </c>
      <c r="NS74" s="189">
        <f t="shared" ca="1" si="303"/>
        <v>0</v>
      </c>
      <c r="NT74" s="189">
        <f t="shared" ca="1" si="303"/>
        <v>0</v>
      </c>
      <c r="NU74" s="189">
        <f t="shared" ca="1" si="304"/>
        <v>0</v>
      </c>
      <c r="NV74" s="189">
        <f t="shared" ca="1" si="304"/>
        <v>0</v>
      </c>
      <c r="NW74" s="189">
        <f t="shared" ca="1" si="304"/>
        <v>0</v>
      </c>
      <c r="NX74" s="189">
        <f t="shared" ca="1" si="304"/>
        <v>0</v>
      </c>
      <c r="NY74" s="189">
        <f t="shared" ca="1" si="304"/>
        <v>0</v>
      </c>
      <c r="NZ74" s="189">
        <f t="shared" ca="1" si="304"/>
        <v>0</v>
      </c>
      <c r="OA74" s="189">
        <f t="shared" ca="1" si="304"/>
        <v>0</v>
      </c>
      <c r="OB74" s="189">
        <f t="shared" ca="1" si="304"/>
        <v>0</v>
      </c>
      <c r="OC74" s="189">
        <f t="shared" ca="1" si="304"/>
        <v>0</v>
      </c>
      <c r="OD74" s="189">
        <f t="shared" ca="1" si="304"/>
        <v>0</v>
      </c>
      <c r="OE74" s="189">
        <f t="shared" ca="1" si="305"/>
        <v>0</v>
      </c>
      <c r="OF74" s="189">
        <f t="shared" ca="1" si="305"/>
        <v>0</v>
      </c>
      <c r="OG74" s="189">
        <f t="shared" ca="1" si="305"/>
        <v>0</v>
      </c>
      <c r="OH74" s="189">
        <f t="shared" ca="1" si="305"/>
        <v>0</v>
      </c>
      <c r="OI74" s="189">
        <f t="shared" ca="1" si="305"/>
        <v>0</v>
      </c>
      <c r="OJ74" s="189">
        <f t="shared" ca="1" si="305"/>
        <v>0</v>
      </c>
      <c r="OK74" s="189">
        <f t="shared" ca="1" si="305"/>
        <v>0</v>
      </c>
      <c r="OL74" s="189">
        <f t="shared" ca="1" si="305"/>
        <v>0</v>
      </c>
      <c r="OM74" s="189">
        <f t="shared" ca="1" si="305"/>
        <v>0</v>
      </c>
      <c r="ON74" s="189">
        <f t="shared" ca="1" si="305"/>
        <v>0</v>
      </c>
      <c r="OO74" s="189">
        <f t="shared" ca="1" si="306"/>
        <v>0</v>
      </c>
      <c r="OP74" s="189">
        <f t="shared" ca="1" si="306"/>
        <v>0</v>
      </c>
      <c r="OQ74" s="189">
        <f t="shared" ca="1" si="306"/>
        <v>0</v>
      </c>
      <c r="OR74" s="189">
        <f t="shared" ca="1" si="306"/>
        <v>0</v>
      </c>
      <c r="OS74" s="189">
        <f t="shared" ca="1" si="306"/>
        <v>0</v>
      </c>
      <c r="OT74" s="189">
        <f t="shared" ca="1" si="306"/>
        <v>0</v>
      </c>
      <c r="OU74" s="189">
        <f t="shared" ca="1" si="306"/>
        <v>0</v>
      </c>
      <c r="OV74" s="189">
        <f t="shared" ca="1" si="306"/>
        <v>0</v>
      </c>
      <c r="OW74" s="189">
        <f t="shared" ca="1" si="306"/>
        <v>0</v>
      </c>
      <c r="OX74" s="189">
        <f t="shared" ca="1" si="306"/>
        <v>0</v>
      </c>
      <c r="OY74" s="189">
        <f t="shared" ca="1" si="306"/>
        <v>0</v>
      </c>
      <c r="OZ74" s="189">
        <f t="shared" ca="1" si="306"/>
        <v>0</v>
      </c>
      <c r="PA74" s="556">
        <f t="shared" ca="1" si="307"/>
        <v>0</v>
      </c>
      <c r="PB74" s="556">
        <f t="shared" ca="1" si="307"/>
        <v>0</v>
      </c>
      <c r="PC74" s="556">
        <f t="shared" ca="1" si="307"/>
        <v>0</v>
      </c>
      <c r="PD74" s="556">
        <f t="shared" ca="1" si="307"/>
        <v>0</v>
      </c>
      <c r="PE74" s="556">
        <f t="shared" ca="1" si="307"/>
        <v>0</v>
      </c>
      <c r="PF74" s="556">
        <f t="shared" ca="1" si="307"/>
        <v>0</v>
      </c>
      <c r="PG74" s="556">
        <f t="shared" ca="1" si="307"/>
        <v>0</v>
      </c>
      <c r="PH74" s="556">
        <f t="shared" ca="1" si="307"/>
        <v>0</v>
      </c>
      <c r="PI74" s="556">
        <f t="shared" ca="1" si="307"/>
        <v>0</v>
      </c>
      <c r="PJ74" s="556">
        <f t="shared" ca="1" si="307"/>
        <v>0</v>
      </c>
      <c r="PK74" s="556">
        <f t="shared" ca="1" si="308"/>
        <v>0</v>
      </c>
      <c r="PL74" s="556">
        <f t="shared" ca="1" si="308"/>
        <v>0</v>
      </c>
      <c r="PM74" s="556">
        <f t="shared" ca="1" si="308"/>
        <v>0</v>
      </c>
      <c r="PN74" s="556">
        <f t="shared" ca="1" si="308"/>
        <v>0</v>
      </c>
      <c r="PO74" s="556">
        <f t="shared" ca="1" si="308"/>
        <v>0</v>
      </c>
      <c r="PP74" s="556">
        <f t="shared" ca="1" si="308"/>
        <v>0</v>
      </c>
      <c r="PQ74" s="556">
        <f t="shared" ca="1" si="308"/>
        <v>0</v>
      </c>
      <c r="PR74" s="556">
        <f t="shared" ca="1" si="308"/>
        <v>0</v>
      </c>
      <c r="PS74" s="556">
        <f t="shared" ca="1" si="308"/>
        <v>0</v>
      </c>
      <c r="PT74" s="556">
        <f t="shared" ca="1" si="308"/>
        <v>0</v>
      </c>
      <c r="PU74" s="556">
        <f t="shared" ca="1" si="309"/>
        <v>0</v>
      </c>
      <c r="PV74" s="556">
        <f t="shared" ca="1" si="309"/>
        <v>0</v>
      </c>
      <c r="PW74" s="556">
        <f t="shared" ca="1" si="309"/>
        <v>0</v>
      </c>
      <c r="PX74" s="556">
        <f t="shared" ca="1" si="309"/>
        <v>0</v>
      </c>
      <c r="PY74" s="556">
        <f t="shared" ca="1" si="309"/>
        <v>0</v>
      </c>
      <c r="PZ74" s="556">
        <f t="shared" ca="1" si="309"/>
        <v>0</v>
      </c>
      <c r="QA74" s="556">
        <f t="shared" ca="1" si="309"/>
        <v>0</v>
      </c>
      <c r="QB74" s="556">
        <f t="shared" ca="1" si="309"/>
        <v>0</v>
      </c>
      <c r="QC74" s="556">
        <f t="shared" ca="1" si="309"/>
        <v>0</v>
      </c>
      <c r="QD74" s="556">
        <f t="shared" ca="1" si="309"/>
        <v>0</v>
      </c>
      <c r="QE74" s="556">
        <f t="shared" ca="1" si="310"/>
        <v>0</v>
      </c>
      <c r="QF74" s="556">
        <f t="shared" ca="1" si="310"/>
        <v>0</v>
      </c>
      <c r="QG74" s="556">
        <f t="shared" ca="1" si="310"/>
        <v>0</v>
      </c>
      <c r="QH74" s="556">
        <f t="shared" ca="1" si="310"/>
        <v>0</v>
      </c>
      <c r="QI74" s="556">
        <f t="shared" ca="1" si="310"/>
        <v>0</v>
      </c>
      <c r="QJ74" s="556">
        <f t="shared" ca="1" si="310"/>
        <v>0</v>
      </c>
      <c r="QK74" s="556">
        <f t="shared" ca="1" si="310"/>
        <v>0</v>
      </c>
      <c r="QL74" s="556">
        <f t="shared" ca="1" si="310"/>
        <v>0</v>
      </c>
      <c r="QM74" s="556">
        <f t="shared" ca="1" si="310"/>
        <v>0</v>
      </c>
      <c r="QN74" s="556">
        <f t="shared" ca="1" si="310"/>
        <v>0</v>
      </c>
      <c r="QO74" s="556">
        <f t="shared" ca="1" si="311"/>
        <v>0</v>
      </c>
      <c r="QP74" s="556">
        <f t="shared" ca="1" si="311"/>
        <v>0</v>
      </c>
      <c r="QQ74" s="556">
        <f t="shared" ca="1" si="311"/>
        <v>0</v>
      </c>
      <c r="QR74" s="556">
        <f t="shared" ca="1" si="311"/>
        <v>0</v>
      </c>
      <c r="QS74" s="556">
        <f t="shared" ca="1" si="311"/>
        <v>0</v>
      </c>
      <c r="QT74" s="556">
        <f t="shared" ca="1" si="311"/>
        <v>0</v>
      </c>
      <c r="QU74" s="556">
        <f t="shared" ca="1" si="311"/>
        <v>0</v>
      </c>
      <c r="QV74" s="556">
        <f t="shared" ca="1" si="311"/>
        <v>0</v>
      </c>
      <c r="QW74" s="556">
        <f t="shared" ca="1" si="311"/>
        <v>0</v>
      </c>
      <c r="QX74" s="556">
        <f t="shared" ca="1" si="311"/>
        <v>0</v>
      </c>
      <c r="QY74" s="556">
        <f t="shared" ca="1" si="312"/>
        <v>0</v>
      </c>
      <c r="QZ74" s="556">
        <f t="shared" ca="1" si="312"/>
        <v>0</v>
      </c>
      <c r="RA74" s="556">
        <f t="shared" ca="1" si="312"/>
        <v>0</v>
      </c>
      <c r="RB74" s="556">
        <f t="shared" ca="1" si="312"/>
        <v>0</v>
      </c>
      <c r="RC74" s="556">
        <f t="shared" ca="1" si="312"/>
        <v>0</v>
      </c>
      <c r="RD74" s="556">
        <f t="shared" ca="1" si="312"/>
        <v>0</v>
      </c>
      <c r="RE74" s="556">
        <f t="shared" ca="1" si="312"/>
        <v>0</v>
      </c>
      <c r="RF74" s="556">
        <f t="shared" ca="1" si="312"/>
        <v>0</v>
      </c>
      <c r="RG74" s="556">
        <f t="shared" ca="1" si="312"/>
        <v>0</v>
      </c>
      <c r="RH74" s="556">
        <f t="shared" ca="1" si="312"/>
        <v>0</v>
      </c>
      <c r="RI74" s="556">
        <f t="shared" ca="1" si="313"/>
        <v>0</v>
      </c>
      <c r="RJ74" s="556">
        <f t="shared" ca="1" si="313"/>
        <v>0</v>
      </c>
      <c r="RK74" s="556">
        <f t="shared" ca="1" si="313"/>
        <v>0</v>
      </c>
      <c r="RL74" s="556">
        <f t="shared" ca="1" si="313"/>
        <v>0</v>
      </c>
      <c r="RM74" s="556">
        <f t="shared" ca="1" si="313"/>
        <v>0</v>
      </c>
      <c r="RN74" s="556">
        <f t="shared" ca="1" si="313"/>
        <v>0</v>
      </c>
      <c r="RO74" s="556">
        <f t="shared" ca="1" si="313"/>
        <v>0</v>
      </c>
      <c r="RP74" s="556">
        <f t="shared" ca="1" si="313"/>
        <v>0</v>
      </c>
      <c r="RQ74" s="556">
        <f t="shared" ca="1" si="313"/>
        <v>0</v>
      </c>
      <c r="RR74" s="556">
        <f t="shared" ca="1" si="313"/>
        <v>0</v>
      </c>
      <c r="RS74" s="556">
        <f t="shared" ca="1" si="314"/>
        <v>0</v>
      </c>
      <c r="RT74" s="556">
        <f t="shared" ca="1" si="314"/>
        <v>0</v>
      </c>
      <c r="RU74" s="556">
        <f t="shared" ca="1" si="314"/>
        <v>0</v>
      </c>
      <c r="RV74" s="556">
        <f t="shared" ca="1" si="314"/>
        <v>0</v>
      </c>
      <c r="RW74" s="556">
        <f t="shared" ca="1" si="314"/>
        <v>0</v>
      </c>
      <c r="RX74" s="556">
        <f t="shared" ca="1" si="314"/>
        <v>0</v>
      </c>
      <c r="RY74" s="556">
        <f t="shared" ca="1" si="314"/>
        <v>0</v>
      </c>
      <c r="RZ74" s="556">
        <f t="shared" ca="1" si="314"/>
        <v>0</v>
      </c>
      <c r="SA74" s="556">
        <f t="shared" ca="1" si="314"/>
        <v>0</v>
      </c>
      <c r="SB74" s="556">
        <f t="shared" ca="1" si="314"/>
        <v>0</v>
      </c>
      <c r="SC74" s="556">
        <f t="shared" ca="1" si="315"/>
        <v>0</v>
      </c>
      <c r="SD74" s="556">
        <f t="shared" ca="1" si="315"/>
        <v>0</v>
      </c>
      <c r="SE74" s="556">
        <f t="shared" ca="1" si="315"/>
        <v>0</v>
      </c>
      <c r="SF74" s="556">
        <f t="shared" ca="1" si="315"/>
        <v>0</v>
      </c>
      <c r="SG74" s="556">
        <f t="shared" ca="1" si="315"/>
        <v>0</v>
      </c>
      <c r="SH74" s="556">
        <f t="shared" ca="1" si="315"/>
        <v>0</v>
      </c>
      <c r="SI74" s="556">
        <f t="shared" ca="1" si="315"/>
        <v>0</v>
      </c>
      <c r="SJ74" s="556">
        <f t="shared" ca="1" si="315"/>
        <v>0</v>
      </c>
      <c r="SK74" s="556">
        <f t="shared" ca="1" si="315"/>
        <v>0</v>
      </c>
      <c r="SL74" s="556">
        <f t="shared" ca="1" si="315"/>
        <v>0</v>
      </c>
      <c r="SM74" s="556">
        <f t="shared" ca="1" si="316"/>
        <v>0</v>
      </c>
      <c r="SN74" s="556">
        <f t="shared" ca="1" si="316"/>
        <v>0</v>
      </c>
      <c r="SO74" s="556">
        <f t="shared" ca="1" si="316"/>
        <v>0</v>
      </c>
      <c r="SP74" s="556">
        <f t="shared" ca="1" si="316"/>
        <v>0</v>
      </c>
      <c r="SQ74" s="556">
        <f t="shared" ca="1" si="316"/>
        <v>0</v>
      </c>
      <c r="SR74" s="556">
        <f t="shared" ca="1" si="316"/>
        <v>0</v>
      </c>
      <c r="SS74" s="556">
        <f t="shared" ca="1" si="316"/>
        <v>0</v>
      </c>
      <c r="ST74" s="556">
        <f t="shared" ca="1" si="316"/>
        <v>0</v>
      </c>
      <c r="SU74" s="556">
        <f t="shared" ca="1" si="316"/>
        <v>0</v>
      </c>
      <c r="SV74" s="556">
        <f t="shared" ca="1" si="316"/>
        <v>0</v>
      </c>
      <c r="SW74" s="556">
        <f t="shared" ca="1" si="317"/>
        <v>0</v>
      </c>
      <c r="SX74" s="556">
        <f t="shared" ca="1" si="317"/>
        <v>0</v>
      </c>
      <c r="SY74" s="556">
        <f t="shared" ca="1" si="317"/>
        <v>0</v>
      </c>
      <c r="SZ74" s="556">
        <f t="shared" ca="1" si="317"/>
        <v>0</v>
      </c>
      <c r="TA74" s="556">
        <f t="shared" ca="1" si="317"/>
        <v>0</v>
      </c>
      <c r="TB74" s="556">
        <f t="shared" ca="1" si="317"/>
        <v>0</v>
      </c>
      <c r="TC74" s="556">
        <f t="shared" ca="1" si="317"/>
        <v>0</v>
      </c>
      <c r="TD74" s="556">
        <f t="shared" ca="1" si="317"/>
        <v>0</v>
      </c>
      <c r="TE74" s="556">
        <f t="shared" ca="1" si="317"/>
        <v>0</v>
      </c>
      <c r="TF74" s="556">
        <f t="shared" ca="1" si="317"/>
        <v>0</v>
      </c>
      <c r="TG74" s="556">
        <f t="shared" ca="1" si="318"/>
        <v>0</v>
      </c>
      <c r="TH74" s="556">
        <f t="shared" ca="1" si="318"/>
        <v>0</v>
      </c>
      <c r="TI74" s="556">
        <f t="shared" ca="1" si="318"/>
        <v>0</v>
      </c>
      <c r="TJ74" s="556">
        <f t="shared" ca="1" si="318"/>
        <v>0</v>
      </c>
      <c r="TK74" s="556">
        <f t="shared" ca="1" si="318"/>
        <v>0</v>
      </c>
      <c r="TL74" s="556">
        <f t="shared" ca="1" si="318"/>
        <v>0</v>
      </c>
      <c r="TM74" s="556">
        <f t="shared" ca="1" si="318"/>
        <v>0</v>
      </c>
      <c r="TN74" s="556">
        <f t="shared" ca="1" si="318"/>
        <v>0</v>
      </c>
      <c r="TO74" s="556">
        <f t="shared" ca="1" si="318"/>
        <v>0</v>
      </c>
      <c r="TP74" s="556">
        <f t="shared" ca="1" si="318"/>
        <v>0</v>
      </c>
      <c r="TQ74" s="556">
        <f t="shared" ca="1" si="319"/>
        <v>0</v>
      </c>
      <c r="TR74" s="556">
        <f t="shared" ca="1" si="319"/>
        <v>0</v>
      </c>
      <c r="TS74" s="556">
        <f t="shared" ca="1" si="319"/>
        <v>0</v>
      </c>
      <c r="TT74" s="556">
        <f t="shared" ca="1" si="319"/>
        <v>0</v>
      </c>
      <c r="TU74" s="556">
        <f t="shared" ca="1" si="319"/>
        <v>0</v>
      </c>
      <c r="TV74" s="556">
        <f t="shared" ca="1" si="319"/>
        <v>0</v>
      </c>
      <c r="TW74" s="556">
        <f t="shared" ca="1" si="319"/>
        <v>0</v>
      </c>
      <c r="TX74" s="556">
        <f t="shared" ca="1" si="319"/>
        <v>0</v>
      </c>
      <c r="TY74" s="556">
        <f t="shared" ca="1" si="319"/>
        <v>0</v>
      </c>
      <c r="TZ74" s="556">
        <f t="shared" ca="1" si="319"/>
        <v>0</v>
      </c>
      <c r="UA74" s="556">
        <f t="shared" ca="1" si="320"/>
        <v>0</v>
      </c>
      <c r="UB74" s="556">
        <f t="shared" ca="1" si="320"/>
        <v>0</v>
      </c>
      <c r="UC74" s="556">
        <f t="shared" ca="1" si="320"/>
        <v>0</v>
      </c>
      <c r="UD74" s="556">
        <f t="shared" ca="1" si="320"/>
        <v>0</v>
      </c>
      <c r="UE74" s="556">
        <f t="shared" ca="1" si="320"/>
        <v>0</v>
      </c>
      <c r="UF74" s="556">
        <f t="shared" ca="1" si="320"/>
        <v>0</v>
      </c>
      <c r="UG74" s="556">
        <f t="shared" ca="1" si="320"/>
        <v>0</v>
      </c>
      <c r="UH74" s="556">
        <f t="shared" ca="1" si="320"/>
        <v>0</v>
      </c>
      <c r="UI74" s="556">
        <f t="shared" ca="1" si="320"/>
        <v>0</v>
      </c>
      <c r="UJ74" s="556">
        <f t="shared" ca="1" si="320"/>
        <v>0</v>
      </c>
      <c r="UK74" s="556">
        <f t="shared" ca="1" si="321"/>
        <v>0</v>
      </c>
      <c r="UL74" s="556">
        <f t="shared" ca="1" si="321"/>
        <v>0</v>
      </c>
      <c r="UM74" s="556">
        <f t="shared" ca="1" si="321"/>
        <v>0</v>
      </c>
      <c r="UN74" s="556">
        <f t="shared" ca="1" si="321"/>
        <v>0</v>
      </c>
      <c r="UO74" s="556">
        <f t="shared" ca="1" si="321"/>
        <v>0</v>
      </c>
      <c r="UP74" s="556">
        <f t="shared" ca="1" si="321"/>
        <v>0</v>
      </c>
      <c r="UQ74" s="556">
        <f t="shared" ca="1" si="321"/>
        <v>0</v>
      </c>
      <c r="UR74" s="556">
        <f t="shared" ca="1" si="321"/>
        <v>0</v>
      </c>
      <c r="US74" s="556">
        <f t="shared" ca="1" si="321"/>
        <v>0</v>
      </c>
      <c r="UT74" s="556">
        <f t="shared" ca="1" si="321"/>
        <v>0</v>
      </c>
      <c r="UU74" s="556">
        <f t="shared" ca="1" si="322"/>
        <v>0</v>
      </c>
      <c r="UV74" s="556">
        <f t="shared" ca="1" si="322"/>
        <v>0</v>
      </c>
      <c r="UW74" s="556">
        <f t="shared" ca="1" si="322"/>
        <v>0</v>
      </c>
      <c r="UX74" s="556">
        <f t="shared" ca="1" si="322"/>
        <v>0</v>
      </c>
      <c r="UY74" s="556">
        <f t="shared" ca="1" si="322"/>
        <v>0</v>
      </c>
      <c r="UZ74" s="556">
        <f t="shared" ca="1" si="322"/>
        <v>0</v>
      </c>
      <c r="VA74" s="556">
        <f t="shared" ca="1" si="322"/>
        <v>0</v>
      </c>
      <c r="VB74" s="556">
        <f t="shared" ca="1" si="322"/>
        <v>0</v>
      </c>
      <c r="VC74" s="556">
        <f t="shared" ca="1" si="322"/>
        <v>0</v>
      </c>
      <c r="VD74" s="556">
        <f t="shared" ca="1" si="322"/>
        <v>0</v>
      </c>
      <c r="VE74" s="556">
        <f t="shared" ca="1" si="323"/>
        <v>0</v>
      </c>
      <c r="VF74" s="556">
        <f t="shared" ca="1" si="323"/>
        <v>0</v>
      </c>
      <c r="VG74" s="556">
        <f t="shared" ca="1" si="323"/>
        <v>0</v>
      </c>
      <c r="VH74" s="556">
        <f t="shared" ca="1" si="323"/>
        <v>0</v>
      </c>
      <c r="VI74" s="556">
        <f t="shared" ca="1" si="323"/>
        <v>0</v>
      </c>
      <c r="VJ74" s="556">
        <f t="shared" ca="1" si="323"/>
        <v>0</v>
      </c>
      <c r="VK74" s="556">
        <f t="shared" ca="1" si="323"/>
        <v>0</v>
      </c>
      <c r="VL74" s="556">
        <f t="shared" ca="1" si="323"/>
        <v>0</v>
      </c>
      <c r="VM74" s="556">
        <f t="shared" ca="1" si="323"/>
        <v>0</v>
      </c>
      <c r="VN74" s="556">
        <f t="shared" ca="1" si="323"/>
        <v>0</v>
      </c>
      <c r="VO74" s="556">
        <f t="shared" ca="1" si="324"/>
        <v>0</v>
      </c>
      <c r="VP74" s="556">
        <f t="shared" ca="1" si="324"/>
        <v>0</v>
      </c>
      <c r="VQ74" s="556">
        <f t="shared" ca="1" si="324"/>
        <v>0</v>
      </c>
      <c r="VR74" s="556">
        <f t="shared" ca="1" si="324"/>
        <v>0</v>
      </c>
      <c r="VS74" s="556">
        <f t="shared" ca="1" si="324"/>
        <v>0</v>
      </c>
      <c r="VT74" s="556">
        <f t="shared" ca="1" si="324"/>
        <v>0</v>
      </c>
      <c r="VU74" s="556">
        <f t="shared" ca="1" si="324"/>
        <v>0</v>
      </c>
      <c r="VV74" s="556">
        <f t="shared" ca="1" si="324"/>
        <v>0</v>
      </c>
      <c r="VW74" s="556">
        <f t="shared" ca="1" si="324"/>
        <v>0</v>
      </c>
      <c r="VX74" s="556">
        <f t="shared" ca="1" si="324"/>
        <v>0</v>
      </c>
      <c r="VY74" s="556">
        <f t="shared" ca="1" si="325"/>
        <v>0</v>
      </c>
      <c r="VZ74" s="556">
        <f t="shared" ca="1" si="325"/>
        <v>0</v>
      </c>
      <c r="WA74" s="556">
        <f t="shared" ca="1" si="325"/>
        <v>0</v>
      </c>
      <c r="WB74" s="556">
        <f t="shared" ca="1" si="325"/>
        <v>0</v>
      </c>
      <c r="WC74" s="556">
        <f t="shared" ca="1" si="325"/>
        <v>0</v>
      </c>
      <c r="WD74" s="556">
        <f t="shared" ca="1" si="325"/>
        <v>0</v>
      </c>
      <c r="WE74" s="556">
        <f t="shared" ca="1" si="325"/>
        <v>0</v>
      </c>
      <c r="WF74" s="556">
        <f t="shared" ca="1" si="325"/>
        <v>0</v>
      </c>
      <c r="WG74" s="556">
        <f t="shared" ca="1" si="325"/>
        <v>0</v>
      </c>
      <c r="WH74" s="556">
        <f t="shared" ca="1" si="325"/>
        <v>0</v>
      </c>
      <c r="WI74" s="556">
        <f t="shared" ca="1" si="326"/>
        <v>0</v>
      </c>
      <c r="WJ74" s="556">
        <f t="shared" ca="1" si="326"/>
        <v>0</v>
      </c>
      <c r="WK74" s="556">
        <f t="shared" ca="1" si="326"/>
        <v>0</v>
      </c>
      <c r="WL74" s="556">
        <f t="shared" ca="1" si="326"/>
        <v>0</v>
      </c>
      <c r="WM74" s="556">
        <f t="shared" ca="1" si="326"/>
        <v>0</v>
      </c>
      <c r="WN74" s="556">
        <f t="shared" ca="1" si="326"/>
        <v>0</v>
      </c>
      <c r="WO74" s="556">
        <f t="shared" ca="1" si="326"/>
        <v>0</v>
      </c>
      <c r="WP74" s="556">
        <f t="shared" ca="1" si="326"/>
        <v>0</v>
      </c>
      <c r="WQ74" s="556">
        <f t="shared" ca="1" si="326"/>
        <v>0</v>
      </c>
      <c r="WR74" s="556">
        <f t="shared" ca="1" si="326"/>
        <v>0</v>
      </c>
      <c r="WS74" s="556">
        <f t="shared" ca="1" si="327"/>
        <v>0</v>
      </c>
      <c r="WT74" s="556">
        <f t="shared" ca="1" si="327"/>
        <v>0</v>
      </c>
      <c r="WU74" s="556">
        <f t="shared" ca="1" si="327"/>
        <v>0</v>
      </c>
      <c r="WV74" s="556">
        <f t="shared" ca="1" si="327"/>
        <v>0</v>
      </c>
      <c r="WW74" s="556">
        <f t="shared" ca="1" si="327"/>
        <v>0</v>
      </c>
      <c r="WX74" s="556">
        <f t="shared" ca="1" si="327"/>
        <v>0</v>
      </c>
      <c r="WY74" s="556">
        <f t="shared" ca="1" si="327"/>
        <v>0</v>
      </c>
      <c r="WZ74" s="556">
        <f t="shared" ca="1" si="327"/>
        <v>0</v>
      </c>
      <c r="XA74" s="556">
        <f t="shared" ca="1" si="327"/>
        <v>0</v>
      </c>
      <c r="XB74" s="556">
        <f t="shared" ca="1" si="327"/>
        <v>0</v>
      </c>
      <c r="XC74" s="556">
        <f t="shared" ca="1" si="328"/>
        <v>0</v>
      </c>
      <c r="XD74" s="556">
        <f t="shared" ca="1" si="328"/>
        <v>0</v>
      </c>
      <c r="XE74" s="556">
        <f t="shared" ca="1" si="328"/>
        <v>0</v>
      </c>
      <c r="XF74" s="556">
        <f t="shared" ca="1" si="328"/>
        <v>0</v>
      </c>
      <c r="XG74" s="556">
        <f t="shared" ca="1" si="328"/>
        <v>0</v>
      </c>
      <c r="XH74" s="556">
        <f t="shared" ca="1" si="328"/>
        <v>0</v>
      </c>
      <c r="XI74" s="556">
        <f t="shared" ca="1" si="328"/>
        <v>0</v>
      </c>
      <c r="XJ74" s="556">
        <f t="shared" ca="1" si="328"/>
        <v>0</v>
      </c>
      <c r="XK74" s="556">
        <f t="shared" ca="1" si="328"/>
        <v>0</v>
      </c>
      <c r="XL74" s="556">
        <f t="shared" ca="1" si="328"/>
        <v>0</v>
      </c>
      <c r="XM74" s="556">
        <f t="shared" ca="1" si="329"/>
        <v>0</v>
      </c>
      <c r="XN74" s="556">
        <f t="shared" ca="1" si="329"/>
        <v>0</v>
      </c>
      <c r="XO74" s="556">
        <f t="shared" ca="1" si="329"/>
        <v>0</v>
      </c>
      <c r="XP74" s="556">
        <f t="shared" ca="1" si="329"/>
        <v>0</v>
      </c>
      <c r="XQ74" s="556">
        <f t="shared" ca="1" si="329"/>
        <v>0</v>
      </c>
      <c r="XR74" s="556">
        <f t="shared" ca="1" si="329"/>
        <v>0</v>
      </c>
      <c r="XS74" s="556">
        <f t="shared" ca="1" si="329"/>
        <v>0</v>
      </c>
      <c r="XT74" s="556">
        <f t="shared" ca="1" si="329"/>
        <v>0</v>
      </c>
      <c r="XU74" s="556">
        <f t="shared" ca="1" si="329"/>
        <v>0</v>
      </c>
      <c r="XV74" s="556">
        <f t="shared" ca="1" si="329"/>
        <v>0</v>
      </c>
      <c r="XW74" s="556">
        <f t="shared" ca="1" si="329"/>
        <v>0</v>
      </c>
      <c r="XX74" s="189">
        <f t="shared" ca="1" si="330"/>
        <v>0</v>
      </c>
      <c r="XY74" s="189">
        <f t="shared" ca="1" si="330"/>
        <v>0</v>
      </c>
      <c r="XZ74" s="189">
        <f t="shared" ca="1" si="330"/>
        <v>0</v>
      </c>
      <c r="YA74" s="189">
        <f t="shared" ca="1" si="330"/>
        <v>0</v>
      </c>
      <c r="YB74" s="189">
        <f t="shared" ca="1" si="330"/>
        <v>0</v>
      </c>
      <c r="YC74" s="230">
        <f t="shared" ca="1" si="331"/>
        <v>0</v>
      </c>
      <c r="YD74" s="189">
        <f t="shared" ca="1" si="332"/>
        <v>0</v>
      </c>
      <c r="YE74" s="189">
        <f t="shared" ca="1" si="332"/>
        <v>0</v>
      </c>
      <c r="YF74" s="189">
        <f t="shared" ca="1" si="332"/>
        <v>0</v>
      </c>
      <c r="YG74" s="189">
        <f t="shared" ca="1" si="332"/>
        <v>0</v>
      </c>
      <c r="YH74" s="189">
        <f t="shared" ca="1" si="332"/>
        <v>0</v>
      </c>
      <c r="YI74" s="230">
        <f t="shared" ca="1" si="333"/>
        <v>0</v>
      </c>
      <c r="YJ74" s="231">
        <f t="shared" ca="1" si="334"/>
        <v>0</v>
      </c>
      <c r="YK74" s="231">
        <f t="shared" ca="1" si="334"/>
        <v>0</v>
      </c>
      <c r="YL74" s="231">
        <f t="shared" ca="1" si="334"/>
        <v>0</v>
      </c>
      <c r="YM74" s="231">
        <f t="shared" ca="1" si="334"/>
        <v>0</v>
      </c>
      <c r="YN74" s="544">
        <f t="shared" ca="1" si="335"/>
        <v>0</v>
      </c>
      <c r="YO74" s="231">
        <f t="shared" ca="1" si="336"/>
        <v>0</v>
      </c>
      <c r="YP74" s="231">
        <f t="shared" ca="1" si="336"/>
        <v>0</v>
      </c>
      <c r="YQ74" s="231">
        <f t="shared" ca="1" si="336"/>
        <v>0</v>
      </c>
      <c r="YR74" s="231">
        <f t="shared" ca="1" si="336"/>
        <v>0</v>
      </c>
      <c r="YS74" s="544">
        <f t="shared" ca="1" si="337"/>
        <v>0</v>
      </c>
      <c r="YT74" s="544">
        <f t="shared" ca="1" si="337"/>
        <v>0</v>
      </c>
      <c r="YU74" s="544">
        <f t="shared" ca="1" si="337"/>
        <v>0</v>
      </c>
      <c r="YV74" s="544">
        <f t="shared" ca="1" si="337"/>
        <v>0</v>
      </c>
      <c r="YW74" s="544">
        <f t="shared" ca="1" si="337"/>
        <v>0</v>
      </c>
      <c r="YX74" s="544">
        <f t="shared" ca="1" si="337"/>
        <v>0</v>
      </c>
      <c r="YY74" s="544">
        <f t="shared" ca="1" si="337"/>
        <v>0</v>
      </c>
      <c r="YZ74" s="535" cm="1">
        <f t="array" aca="1" ref="YZ74" ca="1">INDEX(YZ$13:YZ73,$B74+1,1)</f>
        <v>0</v>
      </c>
      <c r="ZA74" s="411">
        <f t="shared" ca="1" si="338"/>
        <v>19</v>
      </c>
      <c r="ZB74" s="18"/>
      <c r="ZC74" s="535" cm="1">
        <f t="array" aca="1" ref="ZC74" ca="1">INDEX(ZC$13:ZC73,$B74+1,1)</f>
        <v>0</v>
      </c>
      <c r="ZD74" s="411">
        <f t="shared" si="339"/>
        <v>0</v>
      </c>
      <c r="ZE74" s="535" cm="1">
        <f t="array" aca="1" ref="ZE74" ca="1">INDEX(ZE$13:ZE73,$B74+1,1)</f>
        <v>0</v>
      </c>
      <c r="ZF74" s="535" t="str" cm="1">
        <f t="array" aca="1" ref="ZF74" ca="1">INDEX(ZF$13:ZF73,$B74+1,1)</f>
        <v>-</v>
      </c>
      <c r="ZG74" s="535" t="str" cm="1">
        <f t="array" aca="1" ref="ZG74" ca="1">INDEX(ZG$13:ZG73,$B74+1,1)</f>
        <v>-</v>
      </c>
      <c r="ZH74" s="535" t="str" cm="1">
        <f t="array" aca="1" ref="ZH74" ca="1">INDEX(ZH$13:ZH73,$B74+1,1)</f>
        <v>-</v>
      </c>
      <c r="ZI74" s="535" t="str" cm="1">
        <f t="array" aca="1" ref="ZI74" ca="1">INDEX(ZI$13:ZI73,$B74+1,1)</f>
        <v>-</v>
      </c>
      <c r="ZJ74" s="535" t="str" cm="1">
        <f t="array" aca="1" ref="ZJ74" ca="1">INDEX(ZJ$13:ZJ73,$B74+1,1)</f>
        <v>-</v>
      </c>
      <c r="ZK74" s="535" t="str" cm="1">
        <f t="array" aca="1" ref="ZK74" ca="1">INDEX(ZK$13:ZK73,$B74+1,1)</f>
        <v>-</v>
      </c>
      <c r="ZL74" s="535" t="str" cm="1">
        <f t="array" aca="1" ref="ZL74" ca="1">INDEX(ZL$13:ZL73,$B74+1,1)</f>
        <v>-</v>
      </c>
      <c r="ZM74" s="535" t="str" cm="1">
        <f t="array" aca="1" ref="ZM74" ca="1">INDEX(ZM$13:ZM73,$B74+1,1)</f>
        <v>-</v>
      </c>
      <c r="ZN74" s="535" t="str" cm="1">
        <f t="array" aca="1" ref="ZN74" ca="1">INDEX(ZN$13:ZN73,$B74+1,1)</f>
        <v>-</v>
      </c>
      <c r="ZO74" s="535" t="str" cm="1">
        <f t="array" aca="1" ref="ZO74" ca="1">INDEX(ZO$13:ZO73,$B74+1,1)</f>
        <v>-</v>
      </c>
      <c r="ZP74" s="535" t="str" cm="1">
        <f t="array" aca="1" ref="ZP74" ca="1">INDEX(ZP$13:ZP73,$B74+1,1)</f>
        <v>-</v>
      </c>
      <c r="ZQ74" s="535" t="str" cm="1">
        <f t="array" aca="1" ref="ZQ74" ca="1">INDEX(ZQ$13:ZQ73,$B74+1,1)</f>
        <v>-</v>
      </c>
      <c r="ZR74" s="535" t="str" cm="1">
        <f t="array" aca="1" ref="ZR74" ca="1">INDEX(ZR$13:ZR73,$B74+1,1)</f>
        <v>-</v>
      </c>
      <c r="ZS74" s="535" t="str" cm="1">
        <f t="array" aca="1" ref="ZS74" ca="1">INDEX(ZS$13:ZS73,$B74+1,1)</f>
        <v>-</v>
      </c>
      <c r="ZT74" s="535" t="str" cm="1">
        <f t="array" aca="1" ref="ZT74" ca="1">INDEX(ZT$13:ZT73,$B74+1,1)</f>
        <v>-</v>
      </c>
      <c r="ZU74" s="535" t="str" cm="1">
        <f t="array" aca="1" ref="ZU74" ca="1">INDEX(ZU$13:ZU73,$B74+1,1)</f>
        <v>-</v>
      </c>
      <c r="ZV74" s="535" t="str" cm="1">
        <f t="array" aca="1" ref="ZV74" ca="1">INDEX(ZV$13:ZV73,$B74+1,1)</f>
        <v>-</v>
      </c>
      <c r="ZW74" s="535" t="str" cm="1">
        <f t="array" aca="1" ref="ZW74" ca="1">INDEX(ZW$13:ZW73,$B74+1,1)</f>
        <v>-</v>
      </c>
      <c r="ZX74" s="18"/>
      <c r="ZY74" s="411" t="b">
        <f t="shared" ca="1" si="340"/>
        <v>0</v>
      </c>
      <c r="ZZ74" s="411" t="str">
        <f t="shared" ca="1" si="341"/>
        <v>-</v>
      </c>
      <c r="AAA74" s="535" t="str" cm="1">
        <f t="array" aca="1" ref="AAA74" ca="1">INDEX(AAA$13:AAA73,$B74+1,1)</f>
        <v>-</v>
      </c>
      <c r="AAB74" s="535" t="str" cm="1">
        <f t="array" aca="1" ref="AAB74" ca="1">INDEX(AAB$13:AAB73,$B74+1,1)</f>
        <v>-</v>
      </c>
      <c r="AAC74" s="535" t="str" cm="1">
        <f t="array" aca="1" ref="AAC74" ca="1">INDEX(AAC$13:AAC73,$B74+1,1)</f>
        <v>-</v>
      </c>
      <c r="AAD74" s="545" cm="1">
        <f t="array" aca="1" ref="AAD74" ca="1">INDEX(i.AgeJ,$AD74,1)</f>
        <v>49</v>
      </c>
      <c r="AAE74" s="535" t="str" cm="1">
        <f t="array" aca="1" ref="AAE74" ca="1">INDEX(AAE$13:AAE73,$B74+1,1)</f>
        <v>-</v>
      </c>
      <c r="AAF74" s="411" t="str">
        <f t="shared" ca="1" si="342"/>
        <v>-</v>
      </c>
      <c r="AAG74" s="411" t="str">
        <f t="shared" ca="1" si="342"/>
        <v>-</v>
      </c>
      <c r="AAH74" s="535" t="str" cm="1">
        <f t="array" aca="1" ref="AAH74" ca="1">INDEX(AAH$13:AAH73,$B74+1,1)</f>
        <v>-</v>
      </c>
      <c r="AAI74" s="535" t="str" cm="1">
        <f t="array" aca="1" ref="AAI74" ca="1">INDEX(AAI$13:AAI73,$B74+1,1)</f>
        <v>-</v>
      </c>
      <c r="AAJ74" s="535" t="str" cm="1">
        <f t="array" aca="1" ref="AAJ74" ca="1">INDEX(AAJ$13:AAJ73,$B74+1,1)</f>
        <v>-</v>
      </c>
      <c r="AAK74" s="535" t="str" cm="1">
        <f t="array" aca="1" ref="AAK74" ca="1">INDEX(AAK$13:AAK73,$B74+1,1)</f>
        <v>-</v>
      </c>
      <c r="AAL74" s="535" t="str" cm="1">
        <f t="array" aca="1" ref="AAL74" ca="1">INDEX(AAL$13:AAL73,$B74+1,1)</f>
        <v>-</v>
      </c>
      <c r="AAM74" s="535" t="b" cm="1">
        <f t="array" aca="1" ref="AAM74" ca="1">INDEX(AAM$13:AAM73,$B74+1,1)</f>
        <v>1</v>
      </c>
      <c r="AAN74" s="535" t="str" cm="1">
        <f t="array" aca="1" ref="AAN74" ca="1">INDEX(AAN$13:AAN73,$B74+1,1)</f>
        <v>-</v>
      </c>
      <c r="AAO74" s="535" cm="1">
        <f t="array" aca="1" ref="AAO74" ca="1">INDEX(AAO$13:AAO73,$B74+1,1)</f>
        <v>0</v>
      </c>
      <c r="AAP74" s="535" cm="1">
        <f t="array" aca="1" ref="AAP74" ca="1">INDEX(AAP$13:AAP73,$B74+1,1)</f>
        <v>0</v>
      </c>
      <c r="AAQ74" s="535" cm="1">
        <f t="array" aca="1" ref="AAQ74" ca="1">INDEX(AAQ$13:AAQ73,$B74+1,1)</f>
        <v>0</v>
      </c>
      <c r="AAR74" s="18"/>
      <c r="AAS74" s="411">
        <f t="shared" si="343"/>
        <v>50</v>
      </c>
      <c r="AAT74" s="411">
        <f t="shared" si="343"/>
        <v>50</v>
      </c>
      <c r="AAU74" s="411">
        <f t="shared" si="343"/>
        <v>50</v>
      </c>
      <c r="AAV74" s="411">
        <f t="shared" si="343"/>
        <v>50</v>
      </c>
      <c r="AAW74" s="535" cm="1">
        <f t="array" aca="1" ref="AAW74" ca="1">INDEX(AAW$13:AAW73,$B74+1,1)</f>
        <v>1</v>
      </c>
      <c r="AAX74" s="535" cm="1">
        <f t="array" aca="1" ref="AAX74" ca="1">INDEX(AAX$13:AAX73,$B74+1,1)</f>
        <v>1</v>
      </c>
      <c r="AAY74" s="535" cm="1">
        <f t="array" aca="1" ref="AAY74" ca="1">INDEX(AAY$13:AAY73,$B74+1,1)</f>
        <v>1</v>
      </c>
      <c r="AAZ74" s="535" cm="1">
        <f t="array" aca="1" ref="AAZ74" ca="1">INDEX(AAZ$13:AAZ73,$B74+1,1)</f>
        <v>1</v>
      </c>
      <c r="ABA74" s="535" t="str" cm="1">
        <f t="array" aca="1" ref="ABA74" ca="1">INDEX(ABA$13:ABA73,$B74+1,1)</f>
        <v>-</v>
      </c>
      <c r="ABB74" s="535" t="str" cm="1">
        <f t="array" aca="1" ref="ABB74" ca="1">INDEX(ABB$13:ABB73,$B74+1,1)</f>
        <v>-</v>
      </c>
      <c r="ABC74" s="535" t="str" cm="1">
        <f t="array" aca="1" ref="ABC74" ca="1">INDEX(ABC$13:ABC73,$B74+1,1)</f>
        <v>-</v>
      </c>
      <c r="ABD74" s="535" t="str" cm="1">
        <f t="array" aca="1" ref="ABD74" ca="1">INDEX(ABD$13:ABD73,$B74+1,1)</f>
        <v>-</v>
      </c>
      <c r="ABE74" s="535" t="str" cm="1">
        <f t="array" aca="1" ref="ABE74" ca="1">INDEX(ABE$13:ABE73,$B74+1,1)</f>
        <v>-</v>
      </c>
      <c r="ABF74" s="535" t="str" cm="1">
        <f t="array" aca="1" ref="ABF74" ca="1">INDEX(ABF$13:ABF73,$B74+1,1)</f>
        <v>-</v>
      </c>
      <c r="ABG74" s="535" t="str" cm="1">
        <f t="array" aca="1" ref="ABG74" ca="1">INDEX(ABG$13:ABG73,$B74+1,1)</f>
        <v>-</v>
      </c>
      <c r="ABH74" s="18"/>
      <c r="ABI74" s="535" t="str" cm="1">
        <f t="array" aca="1" ref="ABI74" ca="1">INDEX(ABI$13:ABI73,$B74+1,1)</f>
        <v>-</v>
      </c>
      <c r="ABJ74" s="411">
        <f t="shared" ca="1" si="344"/>
        <v>1</v>
      </c>
      <c r="ABK74" s="18"/>
      <c r="ABL74" s="535" t="str" cm="1">
        <f t="array" aca="1" ref="ABL74" ca="1">INDEX(ABL$13:ABL73,$B74+1,1)</f>
        <v>-</v>
      </c>
      <c r="ABM74" s="535" t="str" cm="1">
        <f t="array" aca="1" ref="ABM74" ca="1">INDEX(ABM$13:ABM73,$B74+1,1)</f>
        <v>-</v>
      </c>
      <c r="ABN74" s="535" t="str" cm="1">
        <f t="array" aca="1" ref="ABN74" ca="1">INDEX(ABN$13:ABN73,$B74+1,1)</f>
        <v>-</v>
      </c>
      <c r="ABO74" s="535" t="str" cm="1">
        <f t="array" aca="1" ref="ABO74" ca="1">INDEX(ABO$13:ABO73,$B74+1,1)</f>
        <v>-</v>
      </c>
      <c r="ABP74" s="535" t="str" cm="1">
        <f t="array" aca="1" ref="ABP74" ca="1">INDEX(ABP$13:ABP73,$B74+1,1)</f>
        <v>-</v>
      </c>
      <c r="ABQ74" s="535" t="str" cm="1">
        <f t="array" aca="1" ref="ABQ74" ca="1">INDEX(ABQ$13:ABQ73,$B74+1,1)</f>
        <v>-</v>
      </c>
      <c r="ABR74" s="535" t="str" cm="1">
        <f t="array" aca="1" ref="ABR74" ca="1">INDEX(ABR$13:ABR73,$B74+1,1)</f>
        <v>-</v>
      </c>
      <c r="ABS74" s="535" t="str" cm="1">
        <f t="array" aca="1" ref="ABS74" ca="1">INDEX(ABS$13:ABS73,$B74+1,1)</f>
        <v>-</v>
      </c>
      <c r="ABT74" s="535" t="str" cm="1">
        <f t="array" aca="1" ref="ABT74" ca="1">INDEX(ABT$13:ABT73,$B74+1,1)</f>
        <v>-</v>
      </c>
      <c r="ABU74" s="543">
        <f t="shared" ca="1" si="345"/>
        <v>676</v>
      </c>
      <c r="ABV74" s="543">
        <f t="shared" ca="1" si="345"/>
        <v>710</v>
      </c>
      <c r="ABW74" s="543">
        <f t="shared" ca="1" si="345"/>
        <v>745</v>
      </c>
      <c r="ABX74" s="459">
        <f t="shared" ca="1" si="346"/>
        <v>518</v>
      </c>
      <c r="ABY74" s="459">
        <f t="shared" ca="1" si="346"/>
        <v>553</v>
      </c>
      <c r="ABZ74" s="459">
        <f t="shared" ca="1" si="346"/>
        <v>588</v>
      </c>
      <c r="ACA74" s="459">
        <f t="shared" ca="1" si="347"/>
        <v>434</v>
      </c>
      <c r="ACB74" s="459">
        <f t="shared" ca="1" si="347"/>
        <v>469</v>
      </c>
      <c r="ACC74" s="459">
        <f t="shared" ca="1" si="347"/>
        <v>504</v>
      </c>
      <c r="ACD74" s="535" t="str" cm="1">
        <f t="array" aca="1" ref="ACD74" ca="1">INDEX(ACD$13:ACD73,$B74+1,1)</f>
        <v>-</v>
      </c>
      <c r="ACE74" s="535" t="str" cm="1">
        <f t="array" aca="1" ref="ACE74" ca="1">INDEX(ACE$13:ACE73,$B74+1,1)</f>
        <v>-</v>
      </c>
      <c r="ACF74" s="535" t="str" cm="1">
        <f t="array" aca="1" ref="ACF74" ca="1">INDEX(ACF$13:ACF73,$B74+1,1)</f>
        <v>-</v>
      </c>
      <c r="ACG74" s="535" t="str" cm="1">
        <f t="array" aca="1" ref="ACG74" ca="1">INDEX(ACG$13:ACG73,$B74+1,1)</f>
        <v>-</v>
      </c>
      <c r="ACH74" s="535" t="str" cm="1">
        <f t="array" aca="1" ref="ACH74" ca="1">INDEX(ACH$13:ACH73,$B74+1,1)</f>
        <v>-</v>
      </c>
      <c r="ACI74" s="535" t="str" cm="1">
        <f t="array" aca="1" ref="ACI74" ca="1">INDEX(ACI$13:ACI73,$B74+1,1)</f>
        <v>-</v>
      </c>
      <c r="ACJ74" s="535" t="str" cm="1">
        <f t="array" aca="1" ref="ACJ74" ca="1">INDEX(ACJ$13:ACJ73,$B74+1,1)</f>
        <v>-</v>
      </c>
      <c r="ACK74" s="535" t="str" cm="1">
        <f t="array" aca="1" ref="ACK74" ca="1">INDEX(ACK$13:ACK73,$B74+1,1)</f>
        <v>-</v>
      </c>
      <c r="ACL74" s="535" t="str" cm="1">
        <f t="array" aca="1" ref="ACL74" ca="1">INDEX(ACL$13:ACL73,$B74+1,1)</f>
        <v>-</v>
      </c>
      <c r="ACM74" s="535" t="str" cm="1">
        <f t="array" aca="1" ref="ACM74" ca="1">INDEX(ACM$13:ACM73,$B74+1,1)</f>
        <v>-</v>
      </c>
      <c r="ACN74" s="535" t="str" cm="1">
        <f t="array" aca="1" ref="ACN74" ca="1">INDEX(ACN$13:ACN73,$B74+1,1)</f>
        <v>-</v>
      </c>
      <c r="ACO74" s="535" t="str" cm="1">
        <f t="array" aca="1" ref="ACO74" ca="1">INDEX(ACO$13:ACO73,$B74+1,1)</f>
        <v>-</v>
      </c>
      <c r="ACP74" s="535" t="str" cm="1">
        <f t="array" aca="1" ref="ACP74" ca="1">INDEX(ACP$13:ACP73,$B74+1,1)</f>
        <v>-</v>
      </c>
      <c r="ACQ74" s="535" t="str" cm="1">
        <f t="array" aca="1" ref="ACQ74" ca="1">INDEX(ACQ$13:ACQ73,$B74+1,1)</f>
        <v>-</v>
      </c>
      <c r="ACR74" s="535" cm="1">
        <f t="array" aca="1" ref="ACR74" ca="1">INDEX(ACR$13:ACR73,$B74+1,1)</f>
        <v>0</v>
      </c>
      <c r="ACS74" s="535" t="str" cm="1">
        <f t="array" aca="1" ref="ACS74" ca="1">INDEX(ACS$13:ACS73,$B74+1,1)</f>
        <v>-</v>
      </c>
      <c r="ACT74" s="535" t="str" cm="1">
        <f t="array" aca="1" ref="ACT74" ca="1">INDEX(ACT$13:ACT73,$B74+1,1)</f>
        <v>-</v>
      </c>
      <c r="ACU74" s="535" t="str" cm="1">
        <f t="array" aca="1" ref="ACU74" ca="1">INDEX(ACU$13:ACU73,$B74+1,1)</f>
        <v>-</v>
      </c>
      <c r="ACV74" s="535" t="str" cm="1">
        <f t="array" aca="1" ref="ACV74" ca="1">INDEX(ACV$13:ACV73,$B74+1,1)</f>
        <v>-</v>
      </c>
      <c r="ACW74" s="535" t="str" cm="1">
        <f t="array" aca="1" ref="ACW74" ca="1">INDEX(ACW$13:ACW73,$B74+1,1)</f>
        <v>-</v>
      </c>
      <c r="ACX74" s="535" cm="1">
        <f t="array" aca="1" ref="ACX74" ca="1">INDEX(ACX$13:ACX73,$B74+1,1)</f>
        <v>0</v>
      </c>
      <c r="ACY74" s="535" t="str" cm="1">
        <f t="array" aca="1" ref="ACY74" ca="1">INDEX(ACY$13:ACY73,$B74+1,1)</f>
        <v>-</v>
      </c>
      <c r="ACZ74" s="535" t="str" cm="1">
        <f t="array" aca="1" ref="ACZ74" ca="1">INDEX(ACZ$13:ACZ73,$B74+1,1)</f>
        <v>-</v>
      </c>
      <c r="ADA74" s="535" t="str" cm="1">
        <f t="array" aca="1" ref="ADA74" ca="1">INDEX(ADA$13:ADA73,$B74+1,1)</f>
        <v>-</v>
      </c>
      <c r="ADB74" s="535" cm="1">
        <f t="array" aca="1" ref="ADB74" ca="1">INDEX(ADB$13:ADB73,$B74+1,1)</f>
        <v>1</v>
      </c>
      <c r="ADC74" s="535" cm="1">
        <f t="array" aca="1" ref="ADC74" ca="1">INDEX(ADC$13:ADC73,$B74+1,1)</f>
        <v>1</v>
      </c>
      <c r="ADD74" s="535" t="str" cm="1">
        <f t="array" aca="1" ref="ADD74" ca="1">INDEX(ADD$13:ADD73,$B74+1,1)</f>
        <v>-</v>
      </c>
      <c r="ADE74" s="535" t="str" cm="1">
        <f t="array" aca="1" ref="ADE74" ca="1">INDEX(ADE$13:ADE73,$B74+1,1)</f>
        <v>-</v>
      </c>
      <c r="ADF74" s="535" t="str" cm="1">
        <f t="array" aca="1" ref="ADF74" ca="1">INDEX(ADF$13:ADF73,$B74+1,1)</f>
        <v>-</v>
      </c>
      <c r="ADG74" s="535" t="str" cm="1">
        <f t="array" aca="1" ref="ADG74" ca="1">INDEX(ADG$13:ADG73,$B74+1,1)</f>
        <v>-</v>
      </c>
      <c r="ADH74" s="535" t="str" cm="1">
        <f t="array" aca="1" ref="ADH74" ca="1">INDEX(ADH$13:ADH73,$B74+1,1)</f>
        <v>-</v>
      </c>
      <c r="ADI74" s="535" t="str" cm="1">
        <f t="array" aca="1" ref="ADI74" ca="1">INDEX(ADI$13:ADI73,$B74+1,1)</f>
        <v>-</v>
      </c>
      <c r="ADJ74" s="535" t="str" cm="1">
        <f t="array" aca="1" ref="ADJ74" ca="1">INDEX(ADJ$13:ADJ73,$B74+1,1)</f>
        <v>-</v>
      </c>
      <c r="ADK74" s="535" t="str" cm="1">
        <f t="array" aca="1" ref="ADK74" ca="1">INDEX(ADK$13:ADK73,$B74+1,1)</f>
        <v>-</v>
      </c>
      <c r="ADL74" s="535" t="str" cm="1">
        <f t="array" aca="1" ref="ADL74" ca="1">INDEX(ADL$13:ADL73,$B74+1,1)</f>
        <v>-</v>
      </c>
      <c r="ADM74" s="535" t="str" cm="1">
        <f t="array" aca="1" ref="ADM74" ca="1">INDEX(ADM$13:ADM73,$B74+1,1)</f>
        <v>-</v>
      </c>
      <c r="ADN74" s="535" t="str" cm="1">
        <f t="array" aca="1" ref="ADN74" ca="1">INDEX(ADN$13:ADN73,$B74+1,1)</f>
        <v>-</v>
      </c>
      <c r="ADO74" s="535" t="str" cm="1">
        <f t="array" aca="1" ref="ADO74" ca="1">INDEX(ADO$13:ADO73,$B74+1,1)</f>
        <v>-</v>
      </c>
      <c r="ADP74" s="535" t="str" cm="1">
        <f t="array" aca="1" ref="ADP74" ca="1">INDEX(ADP$13:ADP73,$B74+1,1)</f>
        <v>-</v>
      </c>
      <c r="ADQ74" s="18"/>
      <c r="ADR74" s="545" t="str">
        <f t="shared" ca="1" si="348"/>
        <v>-</v>
      </c>
      <c r="ADS74" s="545" t="str">
        <f t="shared" ca="1" si="348"/>
        <v>-</v>
      </c>
      <c r="ADT74" s="545" t="str">
        <f t="shared" ca="1" si="348"/>
        <v>-</v>
      </c>
      <c r="ADU74" s="545" t="str">
        <f t="shared" ca="1" si="348"/>
        <v>-</v>
      </c>
      <c r="ADV74" s="545" t="str">
        <f t="shared" ca="1" si="348"/>
        <v>-</v>
      </c>
      <c r="ADW74" s="545" t="str">
        <f t="shared" ca="1" si="348"/>
        <v>-</v>
      </c>
      <c r="ADX74" s="545" t="str">
        <f t="shared" ca="1" si="348"/>
        <v>-</v>
      </c>
      <c r="ADY74" s="545" t="str">
        <f t="shared" ca="1" si="348"/>
        <v>-</v>
      </c>
      <c r="ADZ74" s="545" t="str">
        <f t="shared" ca="1" si="348"/>
        <v>-</v>
      </c>
      <c r="AEA74" s="545" t="b">
        <f t="shared" ca="1" si="348"/>
        <v>1</v>
      </c>
      <c r="AEB74" s="545" t="str">
        <f t="shared" ca="1" si="349"/>
        <v>-</v>
      </c>
      <c r="AEC74" s="545" t="str">
        <f t="shared" ca="1" si="349"/>
        <v>-</v>
      </c>
      <c r="AED74" s="545" t="str">
        <f t="shared" ca="1" si="349"/>
        <v>-</v>
      </c>
      <c r="AEE74" s="545" t="str">
        <f t="shared" ca="1" si="349"/>
        <v>-</v>
      </c>
      <c r="AEF74" s="545" t="str">
        <f t="shared" ca="1" si="349"/>
        <v>-</v>
      </c>
      <c r="AEG74" s="545" t="str">
        <f t="shared" ca="1" si="349"/>
        <v>-</v>
      </c>
      <c r="AEH74" s="545" t="str">
        <f t="shared" ca="1" si="349"/>
        <v>-</v>
      </c>
      <c r="AEI74" s="545" t="str">
        <f t="shared" ca="1" si="349"/>
        <v>-</v>
      </c>
      <c r="AEJ74" s="545" t="str">
        <f t="shared" ca="1" si="349"/>
        <v>-</v>
      </c>
      <c r="AEK74" s="545" t="str">
        <f t="shared" ca="1" si="349"/>
        <v>-</v>
      </c>
      <c r="AEL74" s="545" t="str">
        <f t="shared" ca="1" si="350"/>
        <v>-</v>
      </c>
      <c r="AEM74" s="545" t="str">
        <f t="shared" ca="1" si="350"/>
        <v>-</v>
      </c>
      <c r="AEN74" s="545" t="str">
        <f t="shared" ca="1" si="350"/>
        <v>-</v>
      </c>
      <c r="AEO74" s="545" t="str">
        <f t="shared" ca="1" si="350"/>
        <v>-</v>
      </c>
      <c r="AEP74" s="545" t="str">
        <f t="shared" ca="1" si="350"/>
        <v>-</v>
      </c>
      <c r="AEQ74" s="545" t="str">
        <f t="shared" ca="1" si="350"/>
        <v>-</v>
      </c>
      <c r="AER74" s="545" t="str">
        <f t="shared" ca="1" si="350"/>
        <v>-</v>
      </c>
      <c r="AES74" s="545" t="b">
        <f t="shared" ca="1" si="350"/>
        <v>1</v>
      </c>
      <c r="AET74" s="545" t="str">
        <f t="shared" ca="1" si="350"/>
        <v>-</v>
      </c>
      <c r="AEU74" s="545" t="str">
        <f t="shared" ca="1" si="350"/>
        <v>-</v>
      </c>
      <c r="AEV74" s="545" t="str">
        <f t="shared" ca="1" si="351"/>
        <v>-</v>
      </c>
      <c r="AEW74" s="545" t="str">
        <f t="shared" ca="1" si="351"/>
        <v>-</v>
      </c>
      <c r="AEX74" s="545" t="str">
        <f t="shared" ca="1" si="351"/>
        <v>-</v>
      </c>
      <c r="AEY74" s="545" t="str">
        <f t="shared" ca="1" si="351"/>
        <v>-</v>
      </c>
      <c r="AEZ74" s="545" t="str">
        <f t="shared" ca="1" si="351"/>
        <v>-</v>
      </c>
      <c r="AFA74" s="545" t="str">
        <f t="shared" ca="1" si="351"/>
        <v>-</v>
      </c>
      <c r="AFB74" s="545" t="str">
        <f t="shared" ca="1" si="351"/>
        <v>-</v>
      </c>
      <c r="AFC74" s="545" t="str">
        <f t="shared" ca="1" si="351"/>
        <v>-</v>
      </c>
      <c r="AFD74" s="545" t="str">
        <f t="shared" ca="1" si="351"/>
        <v>-</v>
      </c>
      <c r="AFE74" s="545" t="str">
        <f t="shared" ca="1" si="351"/>
        <v>-</v>
      </c>
      <c r="AFF74" s="545" t="str">
        <f t="shared" ca="1" si="352"/>
        <v>-</v>
      </c>
      <c r="AFG74" s="545" t="str">
        <f t="shared" ca="1" si="352"/>
        <v>-</v>
      </c>
      <c r="AFH74" s="545" t="str">
        <f t="shared" ca="1" si="352"/>
        <v>-</v>
      </c>
      <c r="AFI74" s="545" t="str">
        <f t="shared" ca="1" si="352"/>
        <v>-</v>
      </c>
      <c r="AFJ74" s="545" t="str">
        <f t="shared" ca="1" si="352"/>
        <v>-</v>
      </c>
      <c r="AFK74" s="545" t="b">
        <f t="shared" ca="1" si="352"/>
        <v>1</v>
      </c>
      <c r="AFL74" s="545" t="str">
        <f t="shared" ca="1" si="352"/>
        <v>-</v>
      </c>
      <c r="AFM74" s="545" t="str">
        <f t="shared" ca="1" si="352"/>
        <v>-</v>
      </c>
      <c r="AFN74" s="545" t="str">
        <f t="shared" ca="1" si="352"/>
        <v>-</v>
      </c>
      <c r="AFO74" s="545" t="str">
        <f t="shared" ca="1" si="352"/>
        <v>-</v>
      </c>
      <c r="AFP74" s="545" t="str">
        <f t="shared" ca="1" si="353"/>
        <v>-</v>
      </c>
      <c r="AFQ74" s="545" t="str">
        <f t="shared" ca="1" si="353"/>
        <v>-</v>
      </c>
      <c r="AFR74" s="545" t="str">
        <f t="shared" ca="1" si="353"/>
        <v>-</v>
      </c>
      <c r="AFS74" s="545" t="str">
        <f t="shared" ca="1" si="353"/>
        <v>-</v>
      </c>
      <c r="AFT74" s="545" t="str">
        <f t="shared" ca="1" si="353"/>
        <v>-</v>
      </c>
      <c r="AFU74" s="545" t="str">
        <f t="shared" ca="1" si="353"/>
        <v>-</v>
      </c>
      <c r="AFV74" s="545" t="str">
        <f t="shared" ca="1" si="353"/>
        <v>-</v>
      </c>
      <c r="AFW74" s="545" t="str">
        <f t="shared" ca="1" si="353"/>
        <v>-</v>
      </c>
      <c r="AFX74" s="545" t="str">
        <f t="shared" ca="1" si="353"/>
        <v>-</v>
      </c>
      <c r="AFY74" s="545" t="str">
        <f t="shared" ca="1" si="353"/>
        <v>-</v>
      </c>
      <c r="AFZ74" s="545" t="str">
        <f t="shared" ca="1" si="354"/>
        <v>-</v>
      </c>
      <c r="AGA74" s="545" t="str">
        <f t="shared" ca="1" si="354"/>
        <v>-</v>
      </c>
      <c r="AGB74" s="545" t="str">
        <f t="shared" ca="1" si="354"/>
        <v>-</v>
      </c>
      <c r="AGC74" s="545" t="b">
        <f t="shared" ca="1" si="354"/>
        <v>1</v>
      </c>
      <c r="AGD74" s="545" t="str">
        <f t="shared" ca="1" si="354"/>
        <v>-</v>
      </c>
      <c r="AGE74" s="545" t="str">
        <f t="shared" ca="1" si="354"/>
        <v>-</v>
      </c>
      <c r="AGF74" s="545" t="str">
        <f t="shared" ca="1" si="354"/>
        <v>-</v>
      </c>
      <c r="AGG74" s="545" t="str">
        <f t="shared" ca="1" si="354"/>
        <v>-</v>
      </c>
      <c r="AGH74" s="545" t="str">
        <f t="shared" ca="1" si="354"/>
        <v>-</v>
      </c>
      <c r="AGI74" s="545" t="str">
        <f t="shared" ca="1" si="354"/>
        <v>-</v>
      </c>
      <c r="AGJ74" s="545" t="str">
        <f t="shared" ca="1" si="355"/>
        <v>-</v>
      </c>
      <c r="AGK74" s="545" t="str">
        <f t="shared" ca="1" si="355"/>
        <v>-</v>
      </c>
      <c r="AGL74" s="545" t="str">
        <f t="shared" ca="1" si="355"/>
        <v>-</v>
      </c>
      <c r="AGM74" s="545" t="str">
        <f t="shared" ca="1" si="355"/>
        <v>-</v>
      </c>
      <c r="AGN74" s="545" t="str">
        <f t="shared" ca="1" si="355"/>
        <v>-</v>
      </c>
      <c r="AGO74" s="545" t="str">
        <f t="shared" ca="1" si="355"/>
        <v>-</v>
      </c>
      <c r="AGP74" s="545" t="str">
        <f t="shared" ca="1" si="355"/>
        <v>-</v>
      </c>
      <c r="AGQ74" s="545" t="str">
        <f t="shared" ca="1" si="355"/>
        <v>-</v>
      </c>
      <c r="AGR74" s="545" t="str">
        <f t="shared" ca="1" si="355"/>
        <v>-</v>
      </c>
      <c r="AGS74" s="545" t="str">
        <f t="shared" ca="1" si="355"/>
        <v>-</v>
      </c>
      <c r="AGT74" s="545" t="str">
        <f t="shared" ca="1" si="356"/>
        <v>-</v>
      </c>
      <c r="AGU74" s="545" t="b">
        <f t="shared" ca="1" si="356"/>
        <v>1</v>
      </c>
      <c r="AGV74" s="545" t="str">
        <f t="shared" ca="1" si="356"/>
        <v>-</v>
      </c>
      <c r="AGW74" s="545" t="str">
        <f t="shared" ca="1" si="356"/>
        <v>-</v>
      </c>
      <c r="AGX74" s="545" t="str">
        <f t="shared" ca="1" si="356"/>
        <v>-</v>
      </c>
      <c r="AGY74" s="545" t="str">
        <f t="shared" ca="1" si="356"/>
        <v>-</v>
      </c>
      <c r="AGZ74" s="545" t="str">
        <f t="shared" ca="1" si="356"/>
        <v>-</v>
      </c>
      <c r="AHA74" s="545" t="str">
        <f t="shared" ca="1" si="356"/>
        <v>-</v>
      </c>
      <c r="AHB74" s="545" t="str">
        <f t="shared" ca="1" si="356"/>
        <v>-</v>
      </c>
      <c r="AHC74" s="545" t="str">
        <f t="shared" ca="1" si="356"/>
        <v>-</v>
      </c>
      <c r="AHD74" s="535" cm="1">
        <f t="array" aca="1" ref="AHD74" ca="1">INDEX(AHD$13:AHD73,$B74+1,1)</f>
        <v>0</v>
      </c>
      <c r="AHE74" s="483">
        <v>0</v>
      </c>
    </row>
    <row r="75" spans="1:889" outlineLevel="2">
      <c r="A75" s="18">
        <f t="shared" si="241"/>
        <v>62</v>
      </c>
      <c r="B75" s="191">
        <f t="shared" ca="1" si="372"/>
        <v>52</v>
      </c>
      <c r="C75" s="458">
        <f t="shared" si="246"/>
        <v>1000</v>
      </c>
      <c r="D75" s="119" t="str">
        <f t="shared" ca="1" si="247"/>
        <v>GSW</v>
      </c>
      <c r="E75" t="b">
        <v>1</v>
      </c>
      <c r="F75" t="b">
        <v>0</v>
      </c>
      <c r="G75" t="b">
        <f t="shared" si="248"/>
        <v>1</v>
      </c>
      <c r="H75" s="191">
        <f t="shared" ca="1" si="367"/>
        <v>10</v>
      </c>
      <c r="I75" s="535" cm="1">
        <f t="array" aca="1" ref="I75" ca="1">INDEX(I$13:I74,$B75+1,1)</f>
        <v>1</v>
      </c>
      <c r="J75" s="535" cm="1">
        <f t="array" aca="1" ref="J75" ca="1">INDEX(J$13:J74,$B75+1,1)</f>
        <v>0</v>
      </c>
      <c r="K75" s="230">
        <f t="shared" ca="1" si="249"/>
        <v>0</v>
      </c>
      <c r="L75" s="535" cm="1">
        <f t="array" aca="1" ref="L75" ca="1">INDEX(L$13:L74,$B75+1,1)</f>
        <v>2</v>
      </c>
      <c r="M75" s="535" cm="1">
        <f t="array" aca="1" ref="M75" ca="1">INDEX(M$13:M74,$B75+1,1)</f>
        <v>0</v>
      </c>
      <c r="N75" s="230">
        <f t="shared" ca="1" si="250"/>
        <v>2</v>
      </c>
      <c r="O75" s="230">
        <f t="shared" ca="1" si="250"/>
        <v>3</v>
      </c>
      <c r="P75" s="230">
        <f t="shared" ca="1" si="250"/>
        <v>2</v>
      </c>
      <c r="Q75" s="230">
        <f t="shared" ca="1" si="250"/>
        <v>3</v>
      </c>
      <c r="R75" s="230">
        <f t="shared" ca="1" si="250"/>
        <v>3</v>
      </c>
      <c r="S75" s="230">
        <f t="shared" ca="1" si="250"/>
        <v>3</v>
      </c>
      <c r="T75" s="411">
        <f t="shared" ca="1" si="251"/>
        <v>3</v>
      </c>
      <c r="U75" s="411">
        <f t="shared" ca="1" si="251"/>
        <v>2</v>
      </c>
      <c r="V75" s="411">
        <f t="shared" ca="1" si="252"/>
        <v>2</v>
      </c>
      <c r="W75" s="772" t="b">
        <f t="shared" ca="1" si="253"/>
        <v>1</v>
      </c>
      <c r="X75" s="772" t="b">
        <f t="shared" ca="1" si="253"/>
        <v>1</v>
      </c>
      <c r="Y75" s="772" t="b">
        <f t="shared" ca="1" si="253"/>
        <v>1</v>
      </c>
      <c r="Z75" s="791" t="b" cm="1">
        <f t="array" aca="1" ref="Z75" ca="1">INDEX(Z$13:Z74,$B75+1,1)</f>
        <v>0</v>
      </c>
      <c r="AA75" s="411">
        <f t="shared" ca="1" si="254"/>
        <v>3</v>
      </c>
      <c r="AB75" s="411">
        <f t="shared" ca="1" si="255"/>
        <v>3</v>
      </c>
      <c r="AC75" s="230">
        <f t="shared" ca="1" si="376"/>
        <v>3</v>
      </c>
      <c r="AD75" s="230">
        <f t="shared" ca="1" si="376"/>
        <v>5</v>
      </c>
      <c r="AE75" s="230">
        <f t="shared" ca="1" si="376"/>
        <v>4</v>
      </c>
      <c r="AF75" s="230">
        <f t="shared" ca="1" si="376"/>
        <v>4</v>
      </c>
      <c r="AG75" s="230">
        <f t="shared" ca="1" si="376"/>
        <v>2</v>
      </c>
      <c r="AH75" s="230">
        <f t="shared" ca="1" si="376"/>
        <v>2</v>
      </c>
      <c r="AI75" s="87">
        <f t="shared" ca="1" si="377"/>
        <v>2</v>
      </c>
      <c r="AJ75" s="87">
        <f ca="1">INDEX(CHOOSE($N75,DataAutumn!i.AdultDrys,DataWinter!i.AdultDrys,DataSpring!i.AdultDrys),1,$T75)</f>
        <v>1</v>
      </c>
      <c r="AK75" s="230">
        <f t="shared" ca="1" si="257"/>
        <v>2</v>
      </c>
      <c r="AL75" s="535" cm="1">
        <f t="array" aca="1" ref="AL75" ca="1">INDEX(AL$13:AL74,$B75+1,1)</f>
        <v>0</v>
      </c>
      <c r="AM75" s="535" cm="1">
        <f t="array" aca="1" ref="AM75" ca="1">INDEX(AM$13:AM74,$B75+1,1)</f>
        <v>2</v>
      </c>
      <c r="AN75" s="811" t="b" cm="1">
        <f t="array" aca="1" ref="AN75" ca="1">INDEX(AN$13:AN74,$B75+1,1)</f>
        <v>0</v>
      </c>
      <c r="AO75" s="230">
        <f t="shared" ca="1" si="258"/>
        <v>1</v>
      </c>
      <c r="AP75" s="230">
        <f t="shared" ca="1" si="258"/>
        <v>0</v>
      </c>
      <c r="AQ75" s="230">
        <f t="shared" ca="1" si="258"/>
        <v>0</v>
      </c>
      <c r="AR75" s="230">
        <f t="shared" ca="1" si="258"/>
        <v>0</v>
      </c>
      <c r="AS75" s="111"/>
      <c r="AT75" s="111"/>
      <c r="AU75" s="230">
        <f t="shared" ca="1" si="259"/>
        <v>0</v>
      </c>
      <c r="AV75" s="230">
        <f t="shared" ca="1" si="259"/>
        <v>0</v>
      </c>
      <c r="AW75" s="111"/>
      <c r="AX75" s="111"/>
      <c r="AY75" s="111"/>
      <c r="AZ75" s="111"/>
      <c r="BA75" s="111"/>
      <c r="BB75" s="111"/>
      <c r="BC75" s="312" t="str">
        <f t="shared" ca="1" si="260"/>
        <v>TemplateEx 00010 SE GSW Past      GFS&amp;BBT TOLWin Scan2 CFS RR-20% GP135% WP125% MP140% EL075% Age276 FlkSt_Hgt_456 LWJ4 LWCJ4 LWCP2 LW2tth2 Emptys_Retain Mdn0 Adult0 (PT_F33N11L11)</v>
      </c>
      <c r="BD75" s="8" t="str">
        <f ca="1">IF(COUNTIF($BC$13:$BC75,$BC75)=1,"-","Dup")</f>
        <v>-</v>
      </c>
      <c r="BE75" s="18"/>
      <c r="BF75" s="535" t="str" cm="1">
        <f t="array" aca="1" ref="BF75" ca="1">INDEX(BF$13:BF74,$B75+1,1)</f>
        <v>-</v>
      </c>
      <c r="BG75" s="535" t="str" cm="1">
        <f t="array" aca="1" ref="BG75" ca="1">INDEX(BG$13:BG74,$B75+1,1)</f>
        <v>-</v>
      </c>
      <c r="BH75" s="535" t="str" cm="1">
        <f t="array" aca="1" ref="BH75" ca="1">INDEX(BH$13:BH74,$B75+1,1)</f>
        <v>-</v>
      </c>
      <c r="BI75" s="535" t="str" cm="1">
        <f t="array" aca="1" ref="BI75" ca="1">INDEX(BI$13:BI74,$B75+1,1)</f>
        <v>-</v>
      </c>
      <c r="BJ75" s="535" t="str" cm="1">
        <f t="array" aca="1" ref="BJ75" ca="1">INDEX(BJ$13:BJ74,$B75+1,1)</f>
        <v>-</v>
      </c>
      <c r="BK75" s="535" t="str" cm="1">
        <f t="array" aca="1" ref="BK75" ca="1">INDEX(BK$13:BK74,$B75+1,1)</f>
        <v>-</v>
      </c>
      <c r="BL75" s="535" t="str" cm="1">
        <f t="array" aca="1" ref="BL75" ca="1">INDEX(BL$13:BL74,$B75+1,1)</f>
        <v>-</v>
      </c>
      <c r="BM75" s="535" t="str" cm="1">
        <f t="array" aca="1" ref="BM75" ca="1">INDEX(BM$13:BM74,$B75+1,1)</f>
        <v>-</v>
      </c>
      <c r="BN75" s="535" t="str" cm="1">
        <f t="array" aca="1" ref="BN75" ca="1">INDEX(BN$13:BN74,$B75+1,1)</f>
        <v>-</v>
      </c>
      <c r="BO75" s="18"/>
      <c r="BP75" s="411" t="b">
        <f t="shared" ca="1" si="261"/>
        <v>1</v>
      </c>
      <c r="BQ75" s="411" t="str">
        <f t="shared" ca="1" si="261"/>
        <v>-</v>
      </c>
      <c r="BR75" s="411" t="b">
        <f t="shared" ca="1" si="261"/>
        <v>0</v>
      </c>
      <c r="BS75" s="411" t="str">
        <f t="shared" ca="1" si="261"/>
        <v>-</v>
      </c>
      <c r="BT75" s="411" t="str">
        <f t="shared" ca="1" si="261"/>
        <v>-</v>
      </c>
      <c r="BU75" s="411" t="str">
        <f t="shared" ca="1" si="261"/>
        <v>-</v>
      </c>
      <c r="BV75" s="411" t="str">
        <f t="shared" ca="1" si="261"/>
        <v>-</v>
      </c>
      <c r="BW75" s="411" t="str">
        <f t="shared" ca="1" si="261"/>
        <v>-</v>
      </c>
      <c r="BX75" s="411" t="str">
        <f t="shared" ca="1" si="261"/>
        <v>-</v>
      </c>
      <c r="BY75" s="411" t="str">
        <f t="shared" ca="1" si="261"/>
        <v>-</v>
      </c>
      <c r="BZ75" s="411" t="str">
        <f t="shared" ca="1" si="261"/>
        <v>-</v>
      </c>
      <c r="CA75" s="411" t="str">
        <f t="shared" ca="1" si="261"/>
        <v>-</v>
      </c>
      <c r="CB75" s="411" t="b">
        <f t="shared" ca="1" si="261"/>
        <v>0</v>
      </c>
      <c r="CC75" s="87">
        <f t="shared" ca="1" si="261"/>
        <v>0</v>
      </c>
      <c r="CD75" s="535" t="str" cm="1">
        <f t="array" aca="1" ref="CD75" ca="1">INDEX(CD$13:CD74,$B75+1,1)</f>
        <v>-</v>
      </c>
      <c r="CE75" s="535" t="str" cm="1">
        <f t="array" aca="1" ref="CE75" ca="1">INDEX(CE$13:CE74,$B75+1,1)</f>
        <v>-</v>
      </c>
      <c r="CF75" s="535" t="str" cm="1">
        <f t="array" aca="1" ref="CF75" ca="1">INDEX(CF$13:CF74,$B75+1,1)</f>
        <v>-</v>
      </c>
      <c r="CG75" s="535" t="b" cm="1">
        <f t="array" aca="1" ref="CG75" ca="1">INDEX(CG$13:CG74,$B75+1,1)</f>
        <v>1</v>
      </c>
      <c r="CH75" s="535" t="str" cm="1">
        <f t="array" aca="1" ref="CH75" ca="1">INDEX(CH$13:CH74,$B75+1,1)</f>
        <v>-</v>
      </c>
      <c r="CI75" s="535" t="str" cm="1">
        <f t="array" aca="1" ref="CI75" ca="1">INDEX(CI$13:CI74,$B75+1,1)</f>
        <v>-</v>
      </c>
      <c r="CJ75" s="535" t="str" cm="1">
        <f t="array" aca="1" ref="CJ75" ca="1">INDEX(CJ$13:CJ74,$B75+1,1)</f>
        <v>-</v>
      </c>
      <c r="CK75" s="18"/>
      <c r="CL75" s="535" t="str" cm="1">
        <f t="array" aca="1" ref="CL75" ca="1">INDEX(CL$13:CL74,$B75+1,1)</f>
        <v>-</v>
      </c>
      <c r="CM75" s="535" t="str" cm="1">
        <f t="array" aca="1" ref="CM75" ca="1">INDEX(CM$13:CM74,$B75+1,1)</f>
        <v>-</v>
      </c>
      <c r="CN75" s="411" t="str">
        <f t="shared" ca="1" si="262"/>
        <v>-</v>
      </c>
      <c r="CO75" s="411">
        <f t="shared" ca="1" si="263"/>
        <v>0</v>
      </c>
      <c r="CP75" s="411">
        <f t="shared" ca="1" si="263"/>
        <v>0</v>
      </c>
      <c r="CQ75" s="535" t="str" cm="1">
        <f t="array" aca="1" ref="CQ75" ca="1">INDEX(CQ$13:CQ74,$B75+1,1)</f>
        <v>-</v>
      </c>
      <c r="CR75" s="535" t="str" cm="1">
        <f t="array" aca="1" ref="CR75" ca="1">INDEX(CR$13:CR74,$B75+1,1)</f>
        <v>-</v>
      </c>
      <c r="CS75" s="535" t="str" cm="1">
        <f t="array" aca="1" ref="CS75" ca="1">INDEX(CS$13:CS74,$B75+1,1)</f>
        <v>-</v>
      </c>
      <c r="CT75" s="535" t="str" cm="1">
        <f t="array" aca="1" ref="CT75" ca="1">INDEX(CT$13:CT74,$B75+1,1)</f>
        <v>-</v>
      </c>
      <c r="CU75" s="411" t="str">
        <f t="shared" ca="1" si="264"/>
        <v>-</v>
      </c>
      <c r="CV75" s="411">
        <f t="shared" ca="1" si="265"/>
        <v>0</v>
      </c>
      <c r="CW75" s="411">
        <f t="shared" ca="1" si="265"/>
        <v>0</v>
      </c>
      <c r="CX75" s="535" t="str" cm="1">
        <f t="array" aca="1" ref="CX75" ca="1">INDEX(CX$13:CX74,$B75+1,1)</f>
        <v>-</v>
      </c>
      <c r="CY75" s="535" t="str" cm="1">
        <f t="array" aca="1" ref="CY75" ca="1">INDEX(CY$13:CY74,$B75+1,1)</f>
        <v>-</v>
      </c>
      <c r="CZ75" s="411" t="str">
        <f t="shared" ca="1" si="266"/>
        <v>-</v>
      </c>
      <c r="DA75" s="411">
        <f t="shared" ca="1" si="267"/>
        <v>0</v>
      </c>
      <c r="DB75" s="535" t="str" cm="1">
        <f t="array" aca="1" ref="DB75" ca="1">INDEX(DB$13:DB74,$B75+1,1)</f>
        <v>-</v>
      </c>
      <c r="DC75" s="535" t="str" cm="1">
        <f t="array" aca="1" ref="DC75" ca="1">INDEX(DC$13:DC74,$B75+1,1)</f>
        <v>-</v>
      </c>
      <c r="DD75" s="411">
        <f t="shared" ca="1" si="268"/>
        <v>0</v>
      </c>
      <c r="DE75" s="535" t="str" cm="1">
        <f t="array" aca="1" ref="DE75" ca="1">INDEX(DE$13:DE74,$B75+1,1)</f>
        <v>-</v>
      </c>
      <c r="DF75" s="535" t="str" cm="1">
        <f t="array" aca="1" ref="DF75" ca="1">INDEX(DF$13:DF74,$B75+1,1)</f>
        <v>-</v>
      </c>
      <c r="DG75" s="411" t="str">
        <f t="shared" ca="1" si="269"/>
        <v>-</v>
      </c>
      <c r="DH75" s="411">
        <f t="shared" ca="1" si="270"/>
        <v>0</v>
      </c>
      <c r="DI75" s="411">
        <f t="shared" ca="1" si="270"/>
        <v>0</v>
      </c>
      <c r="DJ75" s="535" cm="1">
        <f t="array" aca="1" ref="DJ75" ca="1">INDEX(DJ$13:DJ74,$B75+1,1)</f>
        <v>720</v>
      </c>
      <c r="DK75" s="535" cm="1">
        <f t="array" aca="1" ref="DK75" ca="1">INDEX(DK$13:DK74,$B75+1,1)</f>
        <v>720</v>
      </c>
      <c r="DL75" s="18"/>
      <c r="DM75" s="535" t="b" cm="1">
        <f t="array" aca="1" ref="DM75" ca="1">INDEX(DM$13:DM74,$B75+1,1)</f>
        <v>1</v>
      </c>
      <c r="DN75" s="535" t="b" cm="1">
        <f t="array" aca="1" ref="DN75" ca="1">INDEX(DN$13:DN74,$B75+1,1)</f>
        <v>1</v>
      </c>
      <c r="DO75" s="535" t="b" cm="1">
        <f t="array" aca="1" ref="DO75" ca="1">INDEX(DO$13:DO74,$B75+1,1)</f>
        <v>1</v>
      </c>
      <c r="DP75" s="87">
        <f t="shared" ca="1" si="357"/>
        <v>0</v>
      </c>
      <c r="DQ75" s="799" cm="1">
        <f t="array" aca="1" ref="DQ75" ca="1">VALUE(IFERROR(VALUE($K75),0) &amp; _xlfn.SWITCH($CF75,"-",4,$CF75) &amp; $L75 &amp; $T75 &amp; "00" &amp; $N75 &amp; $AK75 &amp; $R75 &amp; _xlfn.SWITCH($AM75,3,1,$AM75) &amp; _xlfn.SWITCH($M75,4,0,$M75) &amp; _xlfn.SWITCH($AD75,6,1,$AD75))</f>
        <v>42300223205</v>
      </c>
      <c r="DR75" s="535" cm="1">
        <f t="array" aca="1" ref="DR75" ca="1">INDEX(DR$13:DR74,$B75+1,1)</f>
        <v>1</v>
      </c>
      <c r="DS75" s="535" cm="1">
        <f t="array" aca="1" ref="DS75" ca="1">INDEX(DS$13:DS74,$B75+1,1)</f>
        <v>1</v>
      </c>
      <c r="DT75" s="411">
        <f t="shared" ca="1" si="271"/>
        <v>4</v>
      </c>
      <c r="DU75" s="411" t="str">
        <f t="shared" ca="1" si="271"/>
        <v>-</v>
      </c>
      <c r="DV75" s="411" t="str">
        <f t="shared" ca="1" si="271"/>
        <v>-</v>
      </c>
      <c r="DW75" s="411" t="str">
        <f t="shared" ca="1" si="271"/>
        <v>-</v>
      </c>
      <c r="DX75" s="411" t="str">
        <f t="shared" ca="1" si="271"/>
        <v>-</v>
      </c>
      <c r="DY75" s="411" t="str">
        <f t="shared" ca="1" si="271"/>
        <v>-</v>
      </c>
      <c r="DZ75" s="411" t="b">
        <f t="shared" ca="1" si="272"/>
        <v>1</v>
      </c>
      <c r="EA75" s="411" t="str">
        <f t="shared" ca="1" si="273"/>
        <v>-</v>
      </c>
      <c r="EB75" s="411" t="str">
        <f t="shared" ca="1" si="273"/>
        <v>-</v>
      </c>
      <c r="EC75" s="411" t="str">
        <f t="shared" ca="1" si="273"/>
        <v>-</v>
      </c>
      <c r="ED75" s="411" t="str">
        <f t="shared" ca="1" si="273"/>
        <v>-</v>
      </c>
      <c r="EE75" s="411">
        <f t="shared" ca="1" si="273"/>
        <v>500</v>
      </c>
      <c r="EF75" s="411">
        <f t="shared" ca="1" si="273"/>
        <v>500</v>
      </c>
      <c r="EG75" s="411" t="str">
        <f t="shared" ca="1" si="273"/>
        <v>-</v>
      </c>
      <c r="EH75" s="411" t="str">
        <f t="shared" ca="1" si="273"/>
        <v>-</v>
      </c>
      <c r="EI75" s="411" t="str">
        <f t="shared" ca="1" si="273"/>
        <v>-</v>
      </c>
      <c r="EJ75" s="535" cm="1">
        <f t="array" aca="1" ref="EJ75" ca="1">INDEX(EJ$13:EJ74,$B75+1,1)</f>
        <v>0</v>
      </c>
      <c r="EK75" s="535" cm="1">
        <f t="array" aca="1" ref="EK75" ca="1">INDEX(EK$13:EK74,$B75+1,1)</f>
        <v>999999</v>
      </c>
      <c r="EL75" s="535" cm="1">
        <f t="array" aca="1" ref="EL75" ca="1">INDEX(EL$13:EL74,$B75+1,1)</f>
        <v>999999</v>
      </c>
      <c r="EM75" s="535" cm="1">
        <f t="array" aca="1" ref="EM75" ca="1">INDEX(EM$13:EM74,$B75+1,1)</f>
        <v>999999</v>
      </c>
      <c r="EN75" s="535" cm="1">
        <f t="array" aca="1" ref="EN75" ca="1">INDEX(EN$13:EN74,$B75+1,1)</f>
        <v>999999</v>
      </c>
      <c r="EO75" s="535" cm="1">
        <f t="array" aca="1" ref="EO75" ca="1">INDEX(EO$13:EO74,$B75+1,1)</f>
        <v>999999</v>
      </c>
      <c r="EP75" s="535" cm="1">
        <f t="array" aca="1" ref="EP75" ca="1">INDEX(EP$13:EP74,$B75+1,1)</f>
        <v>999999</v>
      </c>
      <c r="EQ75" s="535" cm="1">
        <f t="array" aca="1" ref="EQ75" ca="1">INDEX(EQ$13:EQ74,$B75+1,1)</f>
        <v>999999</v>
      </c>
      <c r="ER75" s="535" cm="1">
        <f t="array" aca="1" ref="ER75" ca="1">INDEX(ER$13:ER74,$B75+1,1)</f>
        <v>999999</v>
      </c>
      <c r="ES75" s="535" cm="1">
        <f t="array" aca="1" ref="ES75" ca="1">INDEX(ES$13:ES74,$B75+1,1)</f>
        <v>999999</v>
      </c>
      <c r="ET75" s="535" cm="1">
        <f t="array" aca="1" ref="ET75" ca="1">INDEX(ET$13:ET74,$B75+1,1)</f>
        <v>999999</v>
      </c>
      <c r="EU75" s="535" cm="1">
        <f t="array" aca="1" ref="EU75" ca="1">INDEX(EU$13:EU74,$B75+1,1)</f>
        <v>999999</v>
      </c>
      <c r="EV75" s="535" cm="1">
        <f t="array" aca="1" ref="EV75" ca="1">INDEX(EV$13:EV74,$B75+1,1)</f>
        <v>999999</v>
      </c>
      <c r="EW75" s="777">
        <f t="shared" ca="1" si="274"/>
        <v>0</v>
      </c>
      <c r="EX75" s="777">
        <f t="shared" ca="1" si="274"/>
        <v>0</v>
      </c>
      <c r="EY75" s="777">
        <f t="shared" ca="1" si="274"/>
        <v>999999</v>
      </c>
      <c r="EZ75" s="795" t="str">
        <f t="shared" ca="1" si="358"/>
        <v>-</v>
      </c>
      <c r="FA75" s="795" t="str">
        <f t="shared" ca="1" si="275"/>
        <v>-</v>
      </c>
      <c r="FB75" s="796">
        <f t="shared" ca="1" si="276"/>
        <v>999999</v>
      </c>
      <c r="FC75" s="797" t="str">
        <f t="shared" ca="1" si="359"/>
        <v>-</v>
      </c>
      <c r="FD75" s="776">
        <f t="shared" ca="1" si="277"/>
        <v>999999</v>
      </c>
      <c r="FE75" s="774">
        <f t="shared" ca="1" si="360"/>
        <v>999999</v>
      </c>
      <c r="FF75" s="775">
        <f t="shared" ca="1" si="361"/>
        <v>999999</v>
      </c>
      <c r="FG75" s="722" cm="1">
        <f t="array" aca="1" ref="FG75" ca="1">INDEX(i.ELMated,$AB75+1,1)</f>
        <v>0.75</v>
      </c>
      <c r="FH75" s="723" cm="1">
        <f t="array" aca="1" ref="FH75" ca="1">INDEX(i.ELMatedEst,$AA75+1,$T75)</f>
        <v>0.75</v>
      </c>
      <c r="FI75" s="535" t="str" cm="1">
        <f t="array" aca="1" ref="FI75" ca="1">INDEX(FI$13:FI74,$B75+1,1)</f>
        <v>-</v>
      </c>
      <c r="FJ75" s="535" t="str" cm="1">
        <f t="array" aca="1" ref="FJ75" ca="1">INDEX(FJ$13:FJ74,$B75+1,1)</f>
        <v>-</v>
      </c>
      <c r="FK75" s="659">
        <f t="shared" ca="1" si="278"/>
        <v>-0.2</v>
      </c>
      <c r="FL75" s="661">
        <f t="shared" ca="1" si="279"/>
        <v>5.0000000000000001E-3</v>
      </c>
      <c r="FM75" s="191">
        <f t="shared" ca="1" si="368"/>
        <v>0.95</v>
      </c>
      <c r="FN75" s="662">
        <f t="shared" ca="1" si="280"/>
        <v>0.03</v>
      </c>
      <c r="FO75" s="662">
        <f ca="1">INDEX(CHOOSE($N75,DataAutumn!i.EL_PropnSold,DataWinter!i.EL_PropnSold,DataSpring!i.EL_PropnSold),$AI75,$T75)*INDEX(i.ELMatedEst,$AB75+1,$T75)*i.dAdultRR_ELPropSold
+INDEX(i.dryman,($AJ75-1)*4+$AI75,FO$7)</f>
        <v>0</v>
      </c>
      <c r="FP75" s="662">
        <f ca="1">INDEX(CHOOSE($N75,DataAutumn!i.EL_PropnSold,DataWinter!i.EL_PropnSold,DataSpring!i.EL_PropnSold),$AI75,$T75)*INDEX(i.ELMatedEst,$AB75+1,$T75)*i.dAdultRR_ELPropSold
+INDEX(i.dryman,($AJ75-1)*4+$AI75,FP$7)</f>
        <v>3.125E-2</v>
      </c>
      <c r="FQ75" s="662">
        <f ca="1">INDEX(CHOOSE($N75,DataAutumn!i.EL_PropnSold,DataWinter!i.EL_PropnSold,DataSpring!i.EL_PropnSold),$AI75,$T75)*INDEX(i.ELMatedEst,$AB75+1,$T75)*i.dAdultRR_ELPropSold
+INDEX(i.dryman,($AJ75-1)*4+$AI75,FQ$7)</f>
        <v>3.125E-2</v>
      </c>
      <c r="FR75" s="662">
        <f ca="1">INDEX(CHOOSE($N75,DataAutumn!i.EL_PropnSold,DataWinter!i.EL_PropnSold,DataSpring!i.EL_PropnSold),$AI75,$T75)*INDEX(i.ELMatedEst,$AB75+1,$T75)*i.dAdultRR_ELPropSold
+INDEX(i.dryman,($AJ75-1)*4+$AI75,FR$7)</f>
        <v>3.125E-2</v>
      </c>
      <c r="FS75" s="663">
        <f ca="1">INDEX(CHOOSE($N75,DataAutumn!i.EL_PropnSold,DataWinter!i.EL_PropnSold,DataSpring!i.EL_PropnSold),$AI75,$T75)*INDEX(i.ELMatedEst,$AB75+1,$T75)*i.dAdultLSurv_ELPropSold</f>
        <v>0</v>
      </c>
      <c r="FT75" s="661" t="b">
        <f t="shared" ca="1" si="281"/>
        <v>0</v>
      </c>
      <c r="FU75" s="661" t="b">
        <f t="shared" ca="1" si="281"/>
        <v>0</v>
      </c>
      <c r="FV75" s="711" t="b">
        <f t="shared" ca="1" si="282"/>
        <v>1</v>
      </c>
      <c r="FW75" s="661" t="b">
        <f t="shared" ca="1" si="281"/>
        <v>0</v>
      </c>
      <c r="FX75" s="663">
        <f t="shared" ca="1" si="283"/>
        <v>1</v>
      </c>
      <c r="FY75" s="664">
        <f t="shared" ca="1" si="284"/>
        <v>0</v>
      </c>
      <c r="FZ75" s="665" t="b">
        <f t="shared" ca="1" si="285"/>
        <v>0</v>
      </c>
      <c r="GA75" s="660" t="b">
        <f t="shared" ca="1" si="286"/>
        <v>0</v>
      </c>
      <c r="GB75" s="411" t="b">
        <f t="shared" ca="1" si="286"/>
        <v>1</v>
      </c>
      <c r="GC75" s="411" t="b">
        <f t="shared" ca="1" si="286"/>
        <v>0</v>
      </c>
      <c r="GD75" s="87">
        <f t="shared" ca="1" si="287"/>
        <v>2</v>
      </c>
      <c r="GE75" s="87">
        <f t="shared" ca="1" si="287"/>
        <v>2</v>
      </c>
      <c r="GF75" s="411">
        <f t="shared" ca="1" si="288"/>
        <v>1.25</v>
      </c>
      <c r="GG75" s="411">
        <f t="shared" ca="1" si="289"/>
        <v>1.4</v>
      </c>
      <c r="GH75" s="411">
        <f t="shared" ca="1" si="289"/>
        <v>1.4</v>
      </c>
      <c r="GI75" s="411">
        <f t="shared" ca="1" si="290"/>
        <v>1.35</v>
      </c>
      <c r="GJ75" s="411">
        <f t="shared" ca="1" si="291"/>
        <v>0.35</v>
      </c>
      <c r="GK75" s="411" t="b">
        <f t="shared" ca="1" si="291"/>
        <v>1</v>
      </c>
      <c r="GL75" s="411" t="b">
        <f t="shared" ca="1" si="291"/>
        <v>0</v>
      </c>
      <c r="GM75" s="411" t="b">
        <f t="shared" ca="1" si="291"/>
        <v>0</v>
      </c>
      <c r="GN75" s="411" t="b">
        <f t="shared" ca="1" si="291"/>
        <v>0</v>
      </c>
      <c r="GO75" s="87">
        <f t="shared" ca="1" si="292"/>
        <v>1</v>
      </c>
      <c r="GP75" s="87">
        <f t="shared" ca="1" si="292"/>
        <v>1</v>
      </c>
      <c r="GQ75" s="87">
        <f t="shared" ca="1" si="292"/>
        <v>1</v>
      </c>
      <c r="GR75" s="87">
        <f t="shared" ca="1" si="292"/>
        <v>1</v>
      </c>
      <c r="GS75" s="87">
        <f t="shared" ca="1" si="292"/>
        <v>1</v>
      </c>
      <c r="GT75" s="87">
        <f t="shared" ca="1" si="292"/>
        <v>1</v>
      </c>
      <c r="GU75" s="87">
        <f t="shared" ca="1" si="292"/>
        <v>1</v>
      </c>
      <c r="GV75" s="87">
        <f t="shared" ca="1" si="292"/>
        <v>1</v>
      </c>
      <c r="GW75" s="411" cm="1">
        <f t="array" aca="1" ref="GW75" ca="1">INDEX(i.dse_type,1,$L75)</f>
        <v>0</v>
      </c>
      <c r="GX75" s="535" t="str" cm="1">
        <f t="array" aca="1" ref="GX75" ca="1">INDEX(GX$13:GX74,$B75+1,1)</f>
        <v>-</v>
      </c>
      <c r="GY75" s="535" t="str" cm="1">
        <f t="array" aca="1" ref="GY75" ca="1">INDEX(GY$13:GY74,$B75+1,1)</f>
        <v>-</v>
      </c>
      <c r="GZ75" s="535" t="str" cm="1">
        <f t="array" aca="1" ref="GZ75" ca="1">INDEX(GZ$13:GZ74,$B75+1,1)</f>
        <v>-</v>
      </c>
      <c r="HA75" s="18"/>
      <c r="HB75" s="816" t="str">
        <f t="shared" ca="1" si="362"/>
        <v>-</v>
      </c>
      <c r="HC75" s="816" t="str">
        <f t="shared" ca="1" si="293"/>
        <v>-</v>
      </c>
      <c r="HD75" s="806" cm="1">
        <f t="array" aca="1" ref="HD75" ca="1">IF($AO75=0,0,INDEX(i.saa_p11,$AO75,HD$6))</f>
        <v>0</v>
      </c>
      <c r="HE75" s="806" cm="1">
        <f t="array" aca="1" ref="HE75" ca="1">IF($AO75=0,0,INDEX(i.saa_p11,$AO75,HE$6))</f>
        <v>0</v>
      </c>
      <c r="HF75" s="806" cm="1">
        <f t="array" aca="1" ref="HF75" ca="1">IF($AO75=0,0,INDEX(i.saa_p11,$AO75,HF$6))</f>
        <v>0</v>
      </c>
      <c r="HG75" s="806" cm="1">
        <f t="array" aca="1" ref="HG75" ca="1">IF($AO75=0,0,INDEX(i.saa_p11,$AO75,HG$6))</f>
        <v>0</v>
      </c>
      <c r="HH75" s="806" cm="1">
        <f t="array" aca="1" ref="HH75" ca="1">IF($AO75=0,0,INDEX(i.saa_p11,$AO75,HH$6))</f>
        <v>0</v>
      </c>
      <c r="HI75" s="806" cm="1">
        <f t="array" aca="1" ref="HI75" ca="1">IF($AO75=0,0,INDEX(i.saa_p11,$AO75,HI$6))</f>
        <v>0</v>
      </c>
      <c r="HJ75" s="806" cm="1">
        <f t="array" aca="1" ref="HJ75" ca="1">IF($AO75=0,0,INDEX(i.saa_p11,$AO75,HJ$6))</f>
        <v>0</v>
      </c>
      <c r="HK75" s="806" cm="1">
        <f t="array" aca="1" ref="HK75" ca="1">IF($AO75=0,0,INDEX(i.saa_p11,$AO75,HK$6))</f>
        <v>0</v>
      </c>
      <c r="HL75" s="806" cm="1">
        <f t="array" aca="1" ref="HL75" ca="1">IF($AO75=0,0,INDEX(i.saa_p11,$AO75,HL$6))</f>
        <v>0</v>
      </c>
      <c r="HM75" s="806" cm="1">
        <f t="array" aca="1" ref="HM75" ca="1">IF($AO75=0,0,INDEX(i.saa_p11,$AO75,HM$6))</f>
        <v>0</v>
      </c>
      <c r="HN75" s="806" cm="1">
        <f t="array" aca="1" ref="HN75" ca="1">IF($AO75=0,0,INDEX(i.saa_p11,$AO75,HN$6))</f>
        <v>0</v>
      </c>
      <c r="HO75" s="806" cm="1">
        <f t="array" aca="1" ref="HO75" ca="1">IF($AO75=0,0,INDEX(i.saa_p11,$AO75,HO$6))</f>
        <v>0</v>
      </c>
      <c r="HP75" s="806" cm="1">
        <f t="array" aca="1" ref="HP75" ca="1">IF($AO75=0,0,INDEX(i.saa_p11,$AO75,HP$6))</f>
        <v>0</v>
      </c>
      <c r="HQ75" s="806" cm="1">
        <f t="array" aca="1" ref="HQ75" ca="1">IF($AO75=0,0,INDEX(i.saa_p11,$AO75,HQ$6))</f>
        <v>0</v>
      </c>
      <c r="HR75" s="806" cm="1">
        <f t="array" aca="1" ref="HR75" ca="1">IF($AO75=0,0,INDEX(i.saa_p11,$AO75,HR$6))</f>
        <v>0</v>
      </c>
      <c r="HS75" s="806" cm="1">
        <f t="array" aca="1" ref="HS75" ca="1">IF($AO75=0,0,INDEX(i.saa_p11,$AO75,HS$6))</f>
        <v>0</v>
      </c>
      <c r="HT75" s="806" cm="1">
        <f t="array" aca="1" ref="HT75" ca="1">IF($AO75=0,0,INDEX(i.saa_p11,$AO75,HT$6))</f>
        <v>0</v>
      </c>
      <c r="HU75" s="806" cm="1">
        <f t="array" aca="1" ref="HU75" ca="1">IF($AO75=0,0,INDEX(i.saa_p11,$AO75,HU$6))</f>
        <v>0</v>
      </c>
      <c r="HV75" s="806" cm="1">
        <f t="array" aca="1" ref="HV75" ca="1">IF($AO75=0,0,INDEX(i.saa_p11,$AO75,HV$6))</f>
        <v>0</v>
      </c>
      <c r="HW75" s="806" cm="1">
        <f t="array" aca="1" ref="HW75" ca="1">IF($AO75=0,0,INDEX(i.saa_p11,$AO75,HW$6))</f>
        <v>0</v>
      </c>
      <c r="HX75" s="806" cm="1">
        <f t="array" aca="1" ref="HX75" ca="1">IF($AO75=0,0,INDEX(i.saa_p11,$AO75,HX$6))</f>
        <v>0</v>
      </c>
      <c r="HY75" s="806" cm="1">
        <f t="array" aca="1" ref="HY75" ca="1">IF($AO75=0,0,INDEX(i.saa_p11,$AO75,HY$6))</f>
        <v>0</v>
      </c>
      <c r="HZ75" s="806" cm="1">
        <f t="array" aca="1" ref="HZ75" ca="1">IF($AO75=0,0,INDEX(i.saa_p11,$AO75,HZ$6))</f>
        <v>0</v>
      </c>
      <c r="IA75" s="806" cm="1">
        <f t="array" aca="1" ref="IA75" ca="1">IF($AO75=0,0,INDEX(i.saa_p11,$AO75,IA$6))</f>
        <v>0</v>
      </c>
      <c r="IB75" s="806" cm="1">
        <f t="array" aca="1" ref="IB75" ca="1">IF($AO75=0,0,INDEX(i.saa_p11,$AO75,IB$6))</f>
        <v>0</v>
      </c>
      <c r="IC75" s="806" cm="1">
        <f t="array" aca="1" ref="IC75" ca="1">IF($AO75=0,0,INDEX(i.saa_p11,$AO75,IC$6))</f>
        <v>0</v>
      </c>
      <c r="ID75" s="806" cm="1">
        <f t="array" aca="1" ref="ID75" ca="1">IF($AO75=0,0,INDEX(i.saa_p11,$AO75,ID$6))</f>
        <v>0</v>
      </c>
      <c r="IE75" s="806" cm="1">
        <f t="array" aca="1" ref="IE75" ca="1">IF($AO75=0,0,INDEX(i.saa_p11,$AO75,IE$6))</f>
        <v>0</v>
      </c>
      <c r="IF75" s="806" cm="1">
        <f t="array" aca="1" ref="IF75" ca="1">IF($AO75=0,0,INDEX(i.saa_p11,$AO75,IF$6))</f>
        <v>0</v>
      </c>
      <c r="IG75" s="806" cm="1">
        <f t="array" aca="1" ref="IG75" ca="1">IF($AO75=0,0,INDEX(i.saa_p11,$AO75,IG$6))</f>
        <v>0</v>
      </c>
      <c r="IH75" s="806" cm="1">
        <f t="array" aca="1" ref="IH75" ca="1">IF($AO75=0,0,INDEX(i.saa_p11,$AO75,IH$6))</f>
        <v>0</v>
      </c>
      <c r="II75" s="806" cm="1">
        <f t="array" aca="1" ref="II75" ca="1">IF($AO75=0,0,INDEX(i.saa_p11,$AO75,II$6))</f>
        <v>0</v>
      </c>
      <c r="IJ75" s="806" cm="1">
        <f t="array" aca="1" ref="IJ75" ca="1">IF($AO75=0,0,INDEX(i.saa_p11,$AO75,IJ$6))</f>
        <v>0</v>
      </c>
      <c r="IK75" s="806" cm="1">
        <f t="array" aca="1" ref="IK75" ca="1">IF($AO75=0,0,INDEX(i.saa_p11,$AO75,IK$6))</f>
        <v>0</v>
      </c>
      <c r="IL75" s="806" cm="1">
        <f t="array" aca="1" ref="IL75" ca="1">IF($AO75=0,0,INDEX(i.saa_p11,$AO75,IL$6))</f>
        <v>0</v>
      </c>
      <c r="IM75" s="806" cm="1">
        <f t="array" aca="1" ref="IM75" ca="1">IF($AO75=0,0,INDEX(i.saa_p11,$AO75,IM$6))</f>
        <v>0</v>
      </c>
      <c r="IN75" s="806" cm="1">
        <f t="array" aca="1" ref="IN75" ca="1">IF($AO75=0,0,INDEX(i.saa_p11,$AO75,IN$6))</f>
        <v>0</v>
      </c>
      <c r="IO75" s="806" cm="1">
        <f t="array" aca="1" ref="IO75" ca="1">IF($AO75=0,0,INDEX(i.saa_p11,$AO75,IO$6))</f>
        <v>0</v>
      </c>
      <c r="IP75" s="806" cm="1">
        <f t="array" aca="1" ref="IP75" ca="1">IF($AO75=0,0,INDEX(i.saa_p11,$AO75,IP$6))</f>
        <v>0</v>
      </c>
      <c r="IQ75" s="806" cm="1">
        <f t="array" aca="1" ref="IQ75" ca="1">IF($AO75=0,0,INDEX(i.saa_p11,$AO75,IQ$6))</f>
        <v>0</v>
      </c>
      <c r="IR75" s="806" cm="1">
        <f t="array" aca="1" ref="IR75" ca="1">IF($AO75=0,0,INDEX(i.saa_p11,$AO75,IR$6))</f>
        <v>0</v>
      </c>
      <c r="IS75" s="806" cm="1">
        <f t="array" aca="1" ref="IS75" ca="1">IF($AO75=0,0,INDEX(i.saa_p11,$AO75,IS$6))</f>
        <v>0</v>
      </c>
      <c r="IT75" s="806" cm="1">
        <f t="array" aca="1" ref="IT75" ca="1">IF($AO75=0,0,INDEX(i.saa_p11,$AO75,IT$6))</f>
        <v>0</v>
      </c>
      <c r="IU75" s="806" cm="1">
        <f t="array" aca="1" ref="IU75" ca="1">IF($AO75=0,0,INDEX(i.saa_p11,$AO75,IU$6))</f>
        <v>0</v>
      </c>
      <c r="IV75" s="806" cm="1">
        <f t="array" aca="1" ref="IV75" ca="1">IF($AO75=0,0,INDEX(i.saa_p11,$AO75,IV$6))</f>
        <v>0</v>
      </c>
      <c r="IW75" s="806" cm="1">
        <f t="array" aca="1" ref="IW75" ca="1">IF($AO75=0,0,INDEX(i.saa_p11,$AO75,IW$6))</f>
        <v>0</v>
      </c>
      <c r="IX75" s="806" cm="1">
        <f t="array" aca="1" ref="IX75" ca="1">IF($AO75=0,0,INDEX(i.saa_p11,$AO75,IX$6))</f>
        <v>0</v>
      </c>
      <c r="IY75" s="806" cm="1">
        <f t="array" aca="1" ref="IY75" ca="1">IF($AO75=0,0,INDEX(i.saa_p11,$AO75,IY$6))</f>
        <v>0</v>
      </c>
      <c r="IZ75" s="806" cm="1">
        <f t="array" aca="1" ref="IZ75" ca="1">IF($AO75=0,0,INDEX(i.saa_p11,$AO75,IZ$6))</f>
        <v>0</v>
      </c>
      <c r="JA75" s="806" cm="1">
        <f t="array" aca="1" ref="JA75" ca="1">IF($AO75=0,0,INDEX(i.saa_p11,$AO75,JA$6))</f>
        <v>0</v>
      </c>
      <c r="JB75" s="806" cm="1">
        <f t="array" aca="1" ref="JB75" ca="1">IF($AO75=0,0,INDEX(i.saa_p11,$AO75,JB$6))</f>
        <v>0</v>
      </c>
      <c r="JC75" s="806" cm="1">
        <f t="array" aca="1" ref="JC75" ca="1">IF($AO75=0,0,INDEX(i.saa_p11,$AO75,JC$6))</f>
        <v>0</v>
      </c>
      <c r="JD75" s="806" cm="1">
        <f t="array" aca="1" ref="JD75" ca="1">IF($AO75=0,0,INDEX(i.saa_p11,$AO75,JD$6))</f>
        <v>0</v>
      </c>
      <c r="JE75" s="806" cm="1">
        <f t="array" aca="1" ref="JE75" ca="1">IF($AO75=0,0,INDEX(i.saa_p11,$AO75,JE$6))</f>
        <v>0</v>
      </c>
      <c r="JF75" s="18"/>
      <c r="JG75" s="535" t="str" cm="1">
        <f t="array" aca="1" ref="JG75" ca="1">INDEX(JG$13:JG74,$B75+1,1)</f>
        <v>-</v>
      </c>
      <c r="JH75" s="535" t="str" cm="1">
        <f t="array" aca="1" ref="JH75" ca="1">INDEX(JH$13:JH74,$B75+1,1)</f>
        <v>-</v>
      </c>
      <c r="JI75" s="535" t="str" cm="1">
        <f t="array" aca="1" ref="JI75" ca="1">INDEX(JI$13:JI74,$B75+1,1)</f>
        <v>-</v>
      </c>
      <c r="JJ75" s="411">
        <f t="shared" ca="1" si="363"/>
        <v>0</v>
      </c>
      <c r="JK75" s="535" t="str" cm="1">
        <f t="array" aca="1" ref="JK75" ca="1">INDEX(JK$13:JK74,$B75+1,1)</f>
        <v>-</v>
      </c>
      <c r="JL75" s="535" cm="1">
        <f t="array" aca="1" ref="JL75" ca="1">INDEX(JL$13:JL74,$B75+1,1)</f>
        <v>1</v>
      </c>
      <c r="JM75" s="535" cm="1">
        <f t="array" aca="1" ref="JM75" ca="1">INDEX(JM$13:JM74,$B75+1,1)</f>
        <v>1</v>
      </c>
      <c r="JN75" s="535" t="str" cm="1">
        <f t="array" aca="1" ref="JN75" ca="1">INDEX(JN$13:JN74,$B75+1,1)</f>
        <v>-</v>
      </c>
      <c r="JO75" s="535" t="str" cm="1">
        <f t="array" aca="1" ref="JO75" ca="1">INDEX(JO$13:JO74,$B75+1,1)</f>
        <v>-</v>
      </c>
      <c r="JP75" s="535" t="str" cm="1">
        <f t="array" aca="1" ref="JP75" ca="1">INDEX(JP$13:JP74,$B75+1,1)</f>
        <v>-</v>
      </c>
      <c r="JQ75" s="535" t="str" cm="1">
        <f t="array" aca="1" ref="JQ75" ca="1">INDEX(JQ$13:JQ74,$B75+1,1)</f>
        <v>-</v>
      </c>
      <c r="JR75" s="535" t="str" cm="1">
        <f t="array" aca="1" ref="JR75" ca="1">INDEX(JR$13:JR74,$B75+1,1)</f>
        <v>-</v>
      </c>
      <c r="JS75" s="535" t="str" cm="1">
        <f t="array" aca="1" ref="JS75" ca="1">INDEX(JS$13:JS74,$B75+1,1)</f>
        <v>-</v>
      </c>
      <c r="JT75" s="535" t="str" cm="1">
        <f t="array" aca="1" ref="JT75" ca="1">INDEX(JT$13:JT74,$B75+1,1)</f>
        <v>-</v>
      </c>
      <c r="JU75" s="535" t="str" cm="1">
        <f t="array" aca="1" ref="JU75" ca="1">INDEX(JU$13:JU74,$B75+1,1)</f>
        <v>-</v>
      </c>
      <c r="JV75" s="535" t="str" cm="1">
        <f t="array" aca="1" ref="JV75" ca="1">INDEX(JV$13:JV74,$B75+1,1)</f>
        <v>-</v>
      </c>
      <c r="JW75" s="535" t="str" cm="1">
        <f t="array" aca="1" ref="JW75" ca="1">INDEX(JW$13:JW74,$B75+1,1)</f>
        <v>-</v>
      </c>
      <c r="JX75" s="535" t="str" cm="1">
        <f t="array" aca="1" ref="JX75" ca="1">INDEX(JX$13:JX74,$B75+1,1)</f>
        <v>-</v>
      </c>
      <c r="JY75" s="535" t="str" cm="1">
        <f t="array" aca="1" ref="JY75" ca="1">INDEX(JY$13:JY74,$B75+1,1)</f>
        <v>-</v>
      </c>
      <c r="JZ75" s="535" t="str" cm="1">
        <f t="array" aca="1" ref="JZ75" ca="1">INDEX(JZ$13:JZ74,$B75+1,1)</f>
        <v>-</v>
      </c>
      <c r="KA75" s="535" t="str" cm="1">
        <f t="array" aca="1" ref="KA75" ca="1">INDEX(KA$13:KA74,$B75+1,1)</f>
        <v>-</v>
      </c>
      <c r="KB75" s="535" t="str" cm="1">
        <f t="array" aca="1" ref="KB75" ca="1">INDEX(KB$13:KB74,$B75+1,1)</f>
        <v>-</v>
      </c>
      <c r="KC75" s="535" t="str" cm="1">
        <f t="array" aca="1" ref="KC75" ca="1">INDEX(KC$13:KC74,$B75+1,1)</f>
        <v>-</v>
      </c>
      <c r="KD75" s="535" t="str" cm="1">
        <f t="array" aca="1" ref="KD75" ca="1">INDEX(KD$13:KD74,$B75+1,1)</f>
        <v>-</v>
      </c>
      <c r="KE75" s="535" t="str" cm="1">
        <f t="array" aca="1" ref="KE75" ca="1">INDEX(KE$13:KE74,$B75+1,1)</f>
        <v>-</v>
      </c>
      <c r="KF75" s="535" t="str" cm="1">
        <f t="array" aca="1" ref="KF75" ca="1">INDEX(KF$13:KF74,$B75+1,1)</f>
        <v>-</v>
      </c>
      <c r="KG75" s="535" t="str" cm="1">
        <f t="array" aca="1" ref="KG75" ca="1">INDEX(KG$13:KG74,$B75+1,1)</f>
        <v>-</v>
      </c>
      <c r="KH75" s="535" t="str" cm="1">
        <f t="array" aca="1" ref="KH75" ca="1">INDEX(KH$13:KH74,$B75+1,1)</f>
        <v>-</v>
      </c>
      <c r="KI75" s="535" cm="1">
        <f t="array" aca="1" ref="KI75" ca="1">INDEX(KI$13:KI74,$B75+1,1)</f>
        <v>0</v>
      </c>
      <c r="KJ75" s="535" t="str" cm="1">
        <f t="array" aca="1" ref="KJ75" ca="1">INDEX(KJ$13:KJ74,$B75+1,1)</f>
        <v>-</v>
      </c>
      <c r="KK75" s="535" cm="1">
        <f t="array" aca="1" ref="KK75" ca="1">INDEX(KK$13:KK74,$B75+1,1)</f>
        <v>1</v>
      </c>
      <c r="KL75" s="722">
        <f t="shared" ca="1" si="294"/>
        <v>0</v>
      </c>
      <c r="KM75" s="722">
        <f t="shared" ca="1" si="294"/>
        <v>0</v>
      </c>
      <c r="KN75" s="722">
        <f t="shared" ca="1" si="294"/>
        <v>0</v>
      </c>
      <c r="KO75" s="722">
        <f t="shared" ca="1" si="295"/>
        <v>0</v>
      </c>
      <c r="KP75" s="722">
        <f t="shared" ca="1" si="295"/>
        <v>0</v>
      </c>
      <c r="KQ75" s="722">
        <f t="shared" ca="1" si="295"/>
        <v>0</v>
      </c>
      <c r="KR75" s="535" cm="1">
        <f t="array" aca="1" ref="KR75" ca="1">INDEX(KR$13:KR74,$B75+1,1)</f>
        <v>0</v>
      </c>
      <c r="KS75" s="722">
        <f t="shared" ca="1" si="296"/>
        <v>1</v>
      </c>
      <c r="KT75" s="722">
        <f t="shared" ca="1" si="296"/>
        <v>0</v>
      </c>
      <c r="KU75" s="722">
        <f t="shared" ca="1" si="296"/>
        <v>0</v>
      </c>
      <c r="KV75" s="722">
        <f t="shared" ca="1" si="296"/>
        <v>0</v>
      </c>
      <c r="KW75" s="535" cm="1">
        <f t="array" aca="1" ref="KW75" ca="1">INDEX(KW$13:KW74,$B75+1,1)</f>
        <v>0</v>
      </c>
      <c r="KX75" s="722">
        <f t="shared" ca="1" si="296"/>
        <v>0</v>
      </c>
      <c r="KY75" s="18"/>
      <c r="KZ75" s="535" t="str" cm="1">
        <f t="array" aca="1" ref="KZ75" ca="1">INDEX(KZ$13:KZ74,$B75+1,1)</f>
        <v>-</v>
      </c>
      <c r="LA75" s="535" t="str" cm="1">
        <f t="array" aca="1" ref="LA75" ca="1">INDEX(LA$13:LA74,$B75+1,1)</f>
        <v>-</v>
      </c>
      <c r="LB75" s="535" t="str" cm="1">
        <f t="array" aca="1" ref="LB75" ca="1">INDEX(LB$13:LB74,$B75+1,1)</f>
        <v>-</v>
      </c>
      <c r="LC75" s="535" t="str" cm="1">
        <f t="array" aca="1" ref="LC75" ca="1">INDEX(LC$13:LC74,$B75+1,1)</f>
        <v>-</v>
      </c>
      <c r="LD75" s="535" t="str" cm="1">
        <f t="array" aca="1" ref="LD75" ca="1">INDEX(LD$13:LD74,$B75+1,1)</f>
        <v>-</v>
      </c>
      <c r="LE75" s="535" t="str" cm="1">
        <f t="array" aca="1" ref="LE75" ca="1">INDEX(LE$13:LE74,$B75+1,1)</f>
        <v>-</v>
      </c>
      <c r="LF75" s="535" t="str" cm="1">
        <f t="array" aca="1" ref="LF75" ca="1">INDEX(LF$13:LF74,$B75+1,1)</f>
        <v>-</v>
      </c>
      <c r="LG75" s="535" t="str" cm="1">
        <f t="array" aca="1" ref="LG75" ca="1">INDEX(LG$13:LG74,$B75+1,1)</f>
        <v>-</v>
      </c>
      <c r="LH75" s="535" t="str" cm="1">
        <f t="array" aca="1" ref="LH75" ca="1">INDEX(LH$13:LH74,$B75+1,1)</f>
        <v>-</v>
      </c>
      <c r="LI75" s="535" t="str" cm="1">
        <f t="array" aca="1" ref="LI75" ca="1">INDEX(LI$13:LI74,$B75+1,1)</f>
        <v>-</v>
      </c>
      <c r="LJ75" s="535" t="str" cm="1">
        <f t="array" aca="1" ref="LJ75" ca="1">INDEX(LJ$13:LJ74,$B75+1,1)</f>
        <v>-</v>
      </c>
      <c r="LK75" s="535" t="str" cm="1">
        <f t="array" aca="1" ref="LK75" ca="1">INDEX(LK$13:LK74,$B75+1,1)</f>
        <v>-</v>
      </c>
      <c r="LL75" s="535" t="str" cm="1">
        <f t="array" aca="1" ref="LL75" ca="1">INDEX(LL$13:LL74,$B75+1,1)</f>
        <v>-</v>
      </c>
      <c r="LM75" s="535" t="str" cm="1">
        <f t="array" aca="1" ref="LM75" ca="1">INDEX(LM$13:LM74,$B75+1,1)</f>
        <v>-</v>
      </c>
      <c r="LN75" s="535" t="str" cm="1">
        <f t="array" aca="1" ref="LN75" ca="1">INDEX(LN$13:LN74,$B75+1,1)</f>
        <v>-</v>
      </c>
      <c r="LO75" s="535" t="str" cm="1">
        <f t="array" aca="1" ref="LO75" ca="1">INDEX(LO$13:LO74,$B75+1,1)</f>
        <v>-</v>
      </c>
      <c r="LP75" s="535" cm="1">
        <f t="array" aca="1" ref="LP75" ca="1">INDEX(LP$13:LP74,$B75+1,1)</f>
        <v>0</v>
      </c>
      <c r="LQ75" s="535" cm="1">
        <f t="array" aca="1" ref="LQ75" ca="1">INDEX(LQ$13:LQ74,$B75+1,1)</f>
        <v>0</v>
      </c>
      <c r="LR75" s="545" cm="1">
        <f t="array" aca="1" ref="LR75" ca="1">IF(AND($N75=LR$10,$AU75&lt;&gt;0),INDEX(i.LTWFeedLevels,$AU75,12),0)</f>
        <v>0</v>
      </c>
      <c r="LS75" s="625" cm="1">
        <f t="array" aca="1" ref="LS75" ca="1">IF(AND($N75=LS$10,$AV75&lt;&gt;0),INDEX(i.LTWFeedLevels,$AV75,12),0)</f>
        <v>0</v>
      </c>
      <c r="LT75" s="457">
        <f t="shared" ref="LT75:LV75" ca="1" si="396">LS75</f>
        <v>0</v>
      </c>
      <c r="LU75" s="457">
        <f t="shared" ca="1" si="396"/>
        <v>0</v>
      </c>
      <c r="LV75" s="457">
        <f t="shared" ca="1" si="396"/>
        <v>0</v>
      </c>
      <c r="LW75" s="545" cm="1">
        <f t="array" aca="1" ref="LW75" ca="1">IF(AND($N75=LW$10,$AU75&lt;&gt;0),INDEX(i.LTWFeedLevels,$AU75,12),0)</f>
        <v>0</v>
      </c>
      <c r="LX75" s="625" cm="1">
        <f t="array" aca="1" ref="LX75" ca="1">IF(AND($N75=LX$10,$AV75&lt;&gt;0),INDEX(i.LTWFeedLevels,$AV75,12),0)</f>
        <v>0</v>
      </c>
      <c r="LY75" s="457">
        <f t="shared" ref="LY75:MA75" ca="1" si="397">LX75</f>
        <v>0</v>
      </c>
      <c r="LZ75" s="457">
        <f t="shared" ca="1" si="397"/>
        <v>0</v>
      </c>
      <c r="MA75" s="457">
        <f t="shared" ca="1" si="397"/>
        <v>0</v>
      </c>
      <c r="MB75" s="545" cm="1">
        <f t="array" aca="1" ref="MB75" ca="1">IF(AND($N75=MB$10,$AU75&lt;&gt;0),INDEX(i.LTWFeedLevels,$AU75,12),0)</f>
        <v>0</v>
      </c>
      <c r="MC75" s="625" cm="1">
        <f t="array" aca="1" ref="MC75" ca="1">IF(AND($N75=MC$10,$AV75&lt;&gt;0),INDEX(i.LTWFeedLevels,$AV75,12),0)</f>
        <v>0</v>
      </c>
      <c r="MD75" s="457">
        <f t="shared" ref="MD75:MF75" ca="1" si="398">MC75</f>
        <v>0</v>
      </c>
      <c r="ME75" s="457">
        <f t="shared" ca="1" si="398"/>
        <v>0</v>
      </c>
      <c r="MF75" s="457">
        <f t="shared" ca="1" si="398"/>
        <v>0</v>
      </c>
      <c r="MG75" s="189">
        <f t="shared" ca="1" si="300"/>
        <v>0</v>
      </c>
      <c r="MH75" s="189">
        <f t="shared" ca="1" si="300"/>
        <v>0</v>
      </c>
      <c r="MI75" s="189">
        <f t="shared" ca="1" si="300"/>
        <v>0</v>
      </c>
      <c r="MJ75" s="189">
        <f t="shared" ca="1" si="300"/>
        <v>0</v>
      </c>
      <c r="MK75" s="189">
        <f t="shared" ca="1" si="300"/>
        <v>0</v>
      </c>
      <c r="ML75" s="189">
        <f t="shared" ca="1" si="300"/>
        <v>0</v>
      </c>
      <c r="MM75" s="189">
        <f t="shared" ca="1" si="300"/>
        <v>0</v>
      </c>
      <c r="MN75" s="189">
        <f t="shared" ca="1" si="300"/>
        <v>0</v>
      </c>
      <c r="MO75" s="189">
        <f t="shared" ca="1" si="300"/>
        <v>0</v>
      </c>
      <c r="MP75" s="189">
        <f t="shared" ca="1" si="300"/>
        <v>0</v>
      </c>
      <c r="MQ75" s="189">
        <f t="shared" ca="1" si="301"/>
        <v>0</v>
      </c>
      <c r="MR75" s="189">
        <f t="shared" ca="1" si="301"/>
        <v>0</v>
      </c>
      <c r="MS75" s="189">
        <f t="shared" ca="1" si="301"/>
        <v>0</v>
      </c>
      <c r="MT75" s="189">
        <f t="shared" ca="1" si="301"/>
        <v>0</v>
      </c>
      <c r="MU75" s="189">
        <f t="shared" ca="1" si="301"/>
        <v>0</v>
      </c>
      <c r="MV75" s="189">
        <f t="shared" ca="1" si="301"/>
        <v>0</v>
      </c>
      <c r="MW75" s="189">
        <f t="shared" ca="1" si="301"/>
        <v>0</v>
      </c>
      <c r="MX75" s="189">
        <f t="shared" ca="1" si="301"/>
        <v>0</v>
      </c>
      <c r="MY75" s="189">
        <f t="shared" ca="1" si="301"/>
        <v>0</v>
      </c>
      <c r="MZ75" s="189">
        <f t="shared" ca="1" si="301"/>
        <v>0</v>
      </c>
      <c r="NA75" s="189">
        <f t="shared" ca="1" si="302"/>
        <v>0</v>
      </c>
      <c r="NB75" s="189">
        <f t="shared" ca="1" si="302"/>
        <v>0</v>
      </c>
      <c r="NC75" s="189">
        <f t="shared" ca="1" si="302"/>
        <v>0</v>
      </c>
      <c r="ND75" s="189">
        <f t="shared" ca="1" si="302"/>
        <v>0</v>
      </c>
      <c r="NE75" s="189">
        <f t="shared" ca="1" si="302"/>
        <v>0</v>
      </c>
      <c r="NF75" s="189">
        <f t="shared" ca="1" si="302"/>
        <v>0</v>
      </c>
      <c r="NG75" s="189">
        <f t="shared" ca="1" si="302"/>
        <v>0</v>
      </c>
      <c r="NH75" s="189">
        <f t="shared" ca="1" si="302"/>
        <v>0</v>
      </c>
      <c r="NI75" s="189">
        <f t="shared" ca="1" si="302"/>
        <v>0</v>
      </c>
      <c r="NJ75" s="189">
        <f t="shared" ca="1" si="302"/>
        <v>0</v>
      </c>
      <c r="NK75" s="189">
        <f t="shared" ca="1" si="303"/>
        <v>0</v>
      </c>
      <c r="NL75" s="189">
        <f t="shared" ca="1" si="303"/>
        <v>0</v>
      </c>
      <c r="NM75" s="189">
        <f t="shared" ca="1" si="303"/>
        <v>0</v>
      </c>
      <c r="NN75" s="189">
        <f t="shared" ca="1" si="303"/>
        <v>0</v>
      </c>
      <c r="NO75" s="189">
        <f t="shared" ca="1" si="303"/>
        <v>0</v>
      </c>
      <c r="NP75" s="189">
        <f t="shared" ca="1" si="303"/>
        <v>0</v>
      </c>
      <c r="NQ75" s="189">
        <f t="shared" ca="1" si="303"/>
        <v>0</v>
      </c>
      <c r="NR75" s="189">
        <f t="shared" ca="1" si="303"/>
        <v>0</v>
      </c>
      <c r="NS75" s="189">
        <f t="shared" ca="1" si="303"/>
        <v>0</v>
      </c>
      <c r="NT75" s="189">
        <f t="shared" ca="1" si="303"/>
        <v>0</v>
      </c>
      <c r="NU75" s="189">
        <f t="shared" ca="1" si="304"/>
        <v>2</v>
      </c>
      <c r="NV75" s="189">
        <f t="shared" ca="1" si="304"/>
        <v>4</v>
      </c>
      <c r="NW75" s="189">
        <f t="shared" ca="1" si="304"/>
        <v>2</v>
      </c>
      <c r="NX75" s="189">
        <f t="shared" ca="1" si="304"/>
        <v>-4</v>
      </c>
      <c r="NY75" s="189">
        <f t="shared" ca="1" si="304"/>
        <v>0</v>
      </c>
      <c r="NZ75" s="189">
        <f t="shared" ca="1" si="304"/>
        <v>0</v>
      </c>
      <c r="OA75" s="189">
        <f t="shared" ca="1" si="304"/>
        <v>0</v>
      </c>
      <c r="OB75" s="189">
        <f t="shared" ca="1" si="304"/>
        <v>0</v>
      </c>
      <c r="OC75" s="189">
        <f t="shared" ca="1" si="304"/>
        <v>0</v>
      </c>
      <c r="OD75" s="189">
        <f t="shared" ca="1" si="304"/>
        <v>0</v>
      </c>
      <c r="OE75" s="189">
        <f t="shared" ca="1" si="305"/>
        <v>0</v>
      </c>
      <c r="OF75" s="189">
        <f t="shared" ca="1" si="305"/>
        <v>0</v>
      </c>
      <c r="OG75" s="189">
        <f t="shared" ca="1" si="305"/>
        <v>0</v>
      </c>
      <c r="OH75" s="189">
        <f t="shared" ca="1" si="305"/>
        <v>0</v>
      </c>
      <c r="OI75" s="189">
        <f t="shared" ca="1" si="305"/>
        <v>0</v>
      </c>
      <c r="OJ75" s="189">
        <f t="shared" ca="1" si="305"/>
        <v>0</v>
      </c>
      <c r="OK75" s="189">
        <f t="shared" ca="1" si="305"/>
        <v>0</v>
      </c>
      <c r="OL75" s="189">
        <f t="shared" ca="1" si="305"/>
        <v>0</v>
      </c>
      <c r="OM75" s="189">
        <f t="shared" ca="1" si="305"/>
        <v>0</v>
      </c>
      <c r="ON75" s="189">
        <f t="shared" ca="1" si="305"/>
        <v>0</v>
      </c>
      <c r="OO75" s="189">
        <f t="shared" ca="1" si="306"/>
        <v>0</v>
      </c>
      <c r="OP75" s="189">
        <f t="shared" ca="1" si="306"/>
        <v>0</v>
      </c>
      <c r="OQ75" s="189">
        <f t="shared" ca="1" si="306"/>
        <v>0</v>
      </c>
      <c r="OR75" s="189">
        <f t="shared" ca="1" si="306"/>
        <v>0</v>
      </c>
      <c r="OS75" s="189">
        <f t="shared" ca="1" si="306"/>
        <v>0</v>
      </c>
      <c r="OT75" s="189">
        <f t="shared" ca="1" si="306"/>
        <v>0</v>
      </c>
      <c r="OU75" s="189">
        <f t="shared" ca="1" si="306"/>
        <v>0</v>
      </c>
      <c r="OV75" s="189">
        <f t="shared" ca="1" si="306"/>
        <v>0</v>
      </c>
      <c r="OW75" s="189">
        <f t="shared" ca="1" si="306"/>
        <v>0</v>
      </c>
      <c r="OX75" s="189">
        <f t="shared" ca="1" si="306"/>
        <v>0</v>
      </c>
      <c r="OY75" s="189">
        <f t="shared" ca="1" si="306"/>
        <v>0</v>
      </c>
      <c r="OZ75" s="189">
        <f t="shared" ca="1" si="306"/>
        <v>0</v>
      </c>
      <c r="PA75" s="556">
        <f t="shared" ca="1" si="307"/>
        <v>0</v>
      </c>
      <c r="PB75" s="556">
        <f t="shared" ca="1" si="307"/>
        <v>0</v>
      </c>
      <c r="PC75" s="556">
        <f t="shared" ca="1" si="307"/>
        <v>0</v>
      </c>
      <c r="PD75" s="556">
        <f t="shared" ca="1" si="307"/>
        <v>0</v>
      </c>
      <c r="PE75" s="556">
        <f t="shared" ca="1" si="307"/>
        <v>0</v>
      </c>
      <c r="PF75" s="556">
        <f t="shared" ca="1" si="307"/>
        <v>0</v>
      </c>
      <c r="PG75" s="556">
        <f t="shared" ca="1" si="307"/>
        <v>0</v>
      </c>
      <c r="PH75" s="556">
        <f t="shared" ca="1" si="307"/>
        <v>0</v>
      </c>
      <c r="PI75" s="556">
        <f t="shared" ca="1" si="307"/>
        <v>0</v>
      </c>
      <c r="PJ75" s="556">
        <f t="shared" ca="1" si="307"/>
        <v>0</v>
      </c>
      <c r="PK75" s="556">
        <f t="shared" ca="1" si="308"/>
        <v>0</v>
      </c>
      <c r="PL75" s="556">
        <f t="shared" ca="1" si="308"/>
        <v>0</v>
      </c>
      <c r="PM75" s="556">
        <f t="shared" ca="1" si="308"/>
        <v>0</v>
      </c>
      <c r="PN75" s="556">
        <f t="shared" ca="1" si="308"/>
        <v>0</v>
      </c>
      <c r="PO75" s="556">
        <f t="shared" ca="1" si="308"/>
        <v>0</v>
      </c>
      <c r="PP75" s="556">
        <f t="shared" ca="1" si="308"/>
        <v>0</v>
      </c>
      <c r="PQ75" s="556">
        <f t="shared" ca="1" si="308"/>
        <v>0</v>
      </c>
      <c r="PR75" s="556">
        <f t="shared" ca="1" si="308"/>
        <v>0</v>
      </c>
      <c r="PS75" s="556">
        <f t="shared" ca="1" si="308"/>
        <v>0</v>
      </c>
      <c r="PT75" s="556">
        <f t="shared" ca="1" si="308"/>
        <v>0</v>
      </c>
      <c r="PU75" s="556">
        <f t="shared" ca="1" si="309"/>
        <v>0</v>
      </c>
      <c r="PV75" s="556">
        <f t="shared" ca="1" si="309"/>
        <v>0</v>
      </c>
      <c r="PW75" s="556">
        <f t="shared" ca="1" si="309"/>
        <v>0</v>
      </c>
      <c r="PX75" s="556">
        <f t="shared" ca="1" si="309"/>
        <v>0</v>
      </c>
      <c r="PY75" s="556">
        <f t="shared" ca="1" si="309"/>
        <v>0</v>
      </c>
      <c r="PZ75" s="556">
        <f t="shared" ca="1" si="309"/>
        <v>0</v>
      </c>
      <c r="QA75" s="556">
        <f t="shared" ca="1" si="309"/>
        <v>0</v>
      </c>
      <c r="QB75" s="556">
        <f t="shared" ca="1" si="309"/>
        <v>0</v>
      </c>
      <c r="QC75" s="556">
        <f t="shared" ca="1" si="309"/>
        <v>0</v>
      </c>
      <c r="QD75" s="556">
        <f t="shared" ca="1" si="309"/>
        <v>0</v>
      </c>
      <c r="QE75" s="556">
        <f t="shared" ca="1" si="310"/>
        <v>0</v>
      </c>
      <c r="QF75" s="556">
        <f t="shared" ca="1" si="310"/>
        <v>0</v>
      </c>
      <c r="QG75" s="556">
        <f t="shared" ca="1" si="310"/>
        <v>0</v>
      </c>
      <c r="QH75" s="556">
        <f t="shared" ca="1" si="310"/>
        <v>0</v>
      </c>
      <c r="QI75" s="556">
        <f t="shared" ca="1" si="310"/>
        <v>0</v>
      </c>
      <c r="QJ75" s="556">
        <f t="shared" ca="1" si="310"/>
        <v>0</v>
      </c>
      <c r="QK75" s="556">
        <f t="shared" ca="1" si="310"/>
        <v>0</v>
      </c>
      <c r="QL75" s="556">
        <f t="shared" ca="1" si="310"/>
        <v>0</v>
      </c>
      <c r="QM75" s="556">
        <f t="shared" ca="1" si="310"/>
        <v>0</v>
      </c>
      <c r="QN75" s="556">
        <f t="shared" ca="1" si="310"/>
        <v>0</v>
      </c>
      <c r="QO75" s="556">
        <f t="shared" ca="1" si="311"/>
        <v>0</v>
      </c>
      <c r="QP75" s="556">
        <f t="shared" ca="1" si="311"/>
        <v>0</v>
      </c>
      <c r="QQ75" s="556">
        <f t="shared" ca="1" si="311"/>
        <v>0</v>
      </c>
      <c r="QR75" s="556">
        <f t="shared" ca="1" si="311"/>
        <v>0</v>
      </c>
      <c r="QS75" s="556">
        <f t="shared" ca="1" si="311"/>
        <v>0</v>
      </c>
      <c r="QT75" s="556">
        <f t="shared" ca="1" si="311"/>
        <v>0</v>
      </c>
      <c r="QU75" s="556">
        <f t="shared" ca="1" si="311"/>
        <v>0</v>
      </c>
      <c r="QV75" s="556">
        <f t="shared" ca="1" si="311"/>
        <v>0</v>
      </c>
      <c r="QW75" s="556">
        <f t="shared" ca="1" si="311"/>
        <v>0</v>
      </c>
      <c r="QX75" s="556">
        <f t="shared" ca="1" si="311"/>
        <v>0</v>
      </c>
      <c r="QY75" s="556">
        <f t="shared" ca="1" si="312"/>
        <v>0</v>
      </c>
      <c r="QZ75" s="556">
        <f t="shared" ca="1" si="312"/>
        <v>0</v>
      </c>
      <c r="RA75" s="556">
        <f t="shared" ca="1" si="312"/>
        <v>0</v>
      </c>
      <c r="RB75" s="556">
        <f t="shared" ca="1" si="312"/>
        <v>0</v>
      </c>
      <c r="RC75" s="556">
        <f t="shared" ca="1" si="312"/>
        <v>0</v>
      </c>
      <c r="RD75" s="556">
        <f t="shared" ca="1" si="312"/>
        <v>0</v>
      </c>
      <c r="RE75" s="556">
        <f t="shared" ca="1" si="312"/>
        <v>0</v>
      </c>
      <c r="RF75" s="556">
        <f t="shared" ca="1" si="312"/>
        <v>0</v>
      </c>
      <c r="RG75" s="556">
        <f t="shared" ca="1" si="312"/>
        <v>0</v>
      </c>
      <c r="RH75" s="556">
        <f t="shared" ca="1" si="312"/>
        <v>0</v>
      </c>
      <c r="RI75" s="556">
        <f t="shared" ca="1" si="313"/>
        <v>0</v>
      </c>
      <c r="RJ75" s="556">
        <f t="shared" ca="1" si="313"/>
        <v>0</v>
      </c>
      <c r="RK75" s="556">
        <f t="shared" ca="1" si="313"/>
        <v>0</v>
      </c>
      <c r="RL75" s="556">
        <f t="shared" ca="1" si="313"/>
        <v>0</v>
      </c>
      <c r="RM75" s="556">
        <f t="shared" ca="1" si="313"/>
        <v>0</v>
      </c>
      <c r="RN75" s="556">
        <f t="shared" ca="1" si="313"/>
        <v>0</v>
      </c>
      <c r="RO75" s="556">
        <f t="shared" ca="1" si="313"/>
        <v>0</v>
      </c>
      <c r="RP75" s="556">
        <f t="shared" ca="1" si="313"/>
        <v>0</v>
      </c>
      <c r="RQ75" s="556">
        <f t="shared" ca="1" si="313"/>
        <v>0</v>
      </c>
      <c r="RR75" s="556">
        <f t="shared" ca="1" si="313"/>
        <v>0</v>
      </c>
      <c r="RS75" s="556">
        <f t="shared" ca="1" si="314"/>
        <v>0</v>
      </c>
      <c r="RT75" s="556">
        <f t="shared" ca="1" si="314"/>
        <v>0</v>
      </c>
      <c r="RU75" s="556">
        <f t="shared" ca="1" si="314"/>
        <v>0</v>
      </c>
      <c r="RV75" s="556">
        <f t="shared" ca="1" si="314"/>
        <v>0</v>
      </c>
      <c r="RW75" s="556">
        <f t="shared" ca="1" si="314"/>
        <v>0</v>
      </c>
      <c r="RX75" s="556">
        <f t="shared" ca="1" si="314"/>
        <v>0</v>
      </c>
      <c r="RY75" s="556">
        <f t="shared" ca="1" si="314"/>
        <v>0</v>
      </c>
      <c r="RZ75" s="556">
        <f t="shared" ca="1" si="314"/>
        <v>0</v>
      </c>
      <c r="SA75" s="556">
        <f t="shared" ca="1" si="314"/>
        <v>0</v>
      </c>
      <c r="SB75" s="556">
        <f t="shared" ca="1" si="314"/>
        <v>0</v>
      </c>
      <c r="SC75" s="556">
        <f t="shared" ca="1" si="315"/>
        <v>0</v>
      </c>
      <c r="SD75" s="556">
        <f t="shared" ca="1" si="315"/>
        <v>0</v>
      </c>
      <c r="SE75" s="556">
        <f t="shared" ca="1" si="315"/>
        <v>0</v>
      </c>
      <c r="SF75" s="556">
        <f t="shared" ca="1" si="315"/>
        <v>0</v>
      </c>
      <c r="SG75" s="556">
        <f t="shared" ca="1" si="315"/>
        <v>0</v>
      </c>
      <c r="SH75" s="556">
        <f t="shared" ca="1" si="315"/>
        <v>0</v>
      </c>
      <c r="SI75" s="556">
        <f t="shared" ca="1" si="315"/>
        <v>0</v>
      </c>
      <c r="SJ75" s="556">
        <f t="shared" ca="1" si="315"/>
        <v>0</v>
      </c>
      <c r="SK75" s="556">
        <f t="shared" ca="1" si="315"/>
        <v>0</v>
      </c>
      <c r="SL75" s="556">
        <f t="shared" ca="1" si="315"/>
        <v>0</v>
      </c>
      <c r="SM75" s="556">
        <f t="shared" ca="1" si="316"/>
        <v>0</v>
      </c>
      <c r="SN75" s="556">
        <f t="shared" ca="1" si="316"/>
        <v>0</v>
      </c>
      <c r="SO75" s="556">
        <f t="shared" ca="1" si="316"/>
        <v>0</v>
      </c>
      <c r="SP75" s="556">
        <f t="shared" ca="1" si="316"/>
        <v>0</v>
      </c>
      <c r="SQ75" s="556">
        <f t="shared" ca="1" si="316"/>
        <v>0</v>
      </c>
      <c r="SR75" s="556">
        <f t="shared" ca="1" si="316"/>
        <v>0</v>
      </c>
      <c r="SS75" s="556">
        <f t="shared" ca="1" si="316"/>
        <v>0</v>
      </c>
      <c r="ST75" s="556">
        <f t="shared" ca="1" si="316"/>
        <v>0</v>
      </c>
      <c r="SU75" s="556">
        <f t="shared" ca="1" si="316"/>
        <v>0</v>
      </c>
      <c r="SV75" s="556">
        <f t="shared" ca="1" si="316"/>
        <v>0</v>
      </c>
      <c r="SW75" s="556">
        <f t="shared" ca="1" si="317"/>
        <v>0</v>
      </c>
      <c r="SX75" s="556">
        <f t="shared" ca="1" si="317"/>
        <v>0</v>
      </c>
      <c r="SY75" s="556">
        <f t="shared" ca="1" si="317"/>
        <v>0</v>
      </c>
      <c r="SZ75" s="556">
        <f t="shared" ca="1" si="317"/>
        <v>0</v>
      </c>
      <c r="TA75" s="556">
        <f t="shared" ca="1" si="317"/>
        <v>0</v>
      </c>
      <c r="TB75" s="556">
        <f t="shared" ca="1" si="317"/>
        <v>0</v>
      </c>
      <c r="TC75" s="556">
        <f t="shared" ca="1" si="317"/>
        <v>0</v>
      </c>
      <c r="TD75" s="556">
        <f t="shared" ca="1" si="317"/>
        <v>0</v>
      </c>
      <c r="TE75" s="556">
        <f t="shared" ca="1" si="317"/>
        <v>0</v>
      </c>
      <c r="TF75" s="556">
        <f t="shared" ca="1" si="317"/>
        <v>0</v>
      </c>
      <c r="TG75" s="556">
        <f t="shared" ca="1" si="318"/>
        <v>0</v>
      </c>
      <c r="TH75" s="556">
        <f t="shared" ca="1" si="318"/>
        <v>0</v>
      </c>
      <c r="TI75" s="556">
        <f t="shared" ca="1" si="318"/>
        <v>0</v>
      </c>
      <c r="TJ75" s="556">
        <f t="shared" ca="1" si="318"/>
        <v>0</v>
      </c>
      <c r="TK75" s="556">
        <f t="shared" ca="1" si="318"/>
        <v>0</v>
      </c>
      <c r="TL75" s="556">
        <f t="shared" ca="1" si="318"/>
        <v>0</v>
      </c>
      <c r="TM75" s="556">
        <f t="shared" ca="1" si="318"/>
        <v>0</v>
      </c>
      <c r="TN75" s="556">
        <f t="shared" ca="1" si="318"/>
        <v>0</v>
      </c>
      <c r="TO75" s="556">
        <f t="shared" ca="1" si="318"/>
        <v>0</v>
      </c>
      <c r="TP75" s="556">
        <f t="shared" ca="1" si="318"/>
        <v>0</v>
      </c>
      <c r="TQ75" s="556">
        <f t="shared" ca="1" si="319"/>
        <v>0</v>
      </c>
      <c r="TR75" s="556">
        <f t="shared" ca="1" si="319"/>
        <v>0</v>
      </c>
      <c r="TS75" s="556">
        <f t="shared" ca="1" si="319"/>
        <v>0</v>
      </c>
      <c r="TT75" s="556">
        <f t="shared" ca="1" si="319"/>
        <v>0</v>
      </c>
      <c r="TU75" s="556">
        <f t="shared" ca="1" si="319"/>
        <v>0</v>
      </c>
      <c r="TV75" s="556">
        <f t="shared" ca="1" si="319"/>
        <v>0</v>
      </c>
      <c r="TW75" s="556">
        <f t="shared" ca="1" si="319"/>
        <v>0</v>
      </c>
      <c r="TX75" s="556">
        <f t="shared" ca="1" si="319"/>
        <v>0</v>
      </c>
      <c r="TY75" s="556">
        <f t="shared" ca="1" si="319"/>
        <v>0</v>
      </c>
      <c r="TZ75" s="556">
        <f t="shared" ca="1" si="319"/>
        <v>0</v>
      </c>
      <c r="UA75" s="556">
        <f t="shared" ca="1" si="320"/>
        <v>0</v>
      </c>
      <c r="UB75" s="556">
        <f t="shared" ca="1" si="320"/>
        <v>0</v>
      </c>
      <c r="UC75" s="556">
        <f t="shared" ca="1" si="320"/>
        <v>0</v>
      </c>
      <c r="UD75" s="556">
        <f t="shared" ca="1" si="320"/>
        <v>0</v>
      </c>
      <c r="UE75" s="556">
        <f t="shared" ca="1" si="320"/>
        <v>0</v>
      </c>
      <c r="UF75" s="556">
        <f t="shared" ca="1" si="320"/>
        <v>0</v>
      </c>
      <c r="UG75" s="556">
        <f t="shared" ca="1" si="320"/>
        <v>0</v>
      </c>
      <c r="UH75" s="556">
        <f t="shared" ca="1" si="320"/>
        <v>0</v>
      </c>
      <c r="UI75" s="556">
        <f t="shared" ca="1" si="320"/>
        <v>0</v>
      </c>
      <c r="UJ75" s="556">
        <f t="shared" ca="1" si="320"/>
        <v>0</v>
      </c>
      <c r="UK75" s="556">
        <f t="shared" ca="1" si="321"/>
        <v>0</v>
      </c>
      <c r="UL75" s="556">
        <f t="shared" ca="1" si="321"/>
        <v>0</v>
      </c>
      <c r="UM75" s="556">
        <f t="shared" ca="1" si="321"/>
        <v>0</v>
      </c>
      <c r="UN75" s="556">
        <f t="shared" ca="1" si="321"/>
        <v>0</v>
      </c>
      <c r="UO75" s="556">
        <f t="shared" ca="1" si="321"/>
        <v>0</v>
      </c>
      <c r="UP75" s="556">
        <f t="shared" ca="1" si="321"/>
        <v>0</v>
      </c>
      <c r="UQ75" s="556">
        <f t="shared" ca="1" si="321"/>
        <v>0</v>
      </c>
      <c r="UR75" s="556">
        <f t="shared" ca="1" si="321"/>
        <v>0</v>
      </c>
      <c r="US75" s="556">
        <f t="shared" ca="1" si="321"/>
        <v>0</v>
      </c>
      <c r="UT75" s="556">
        <f t="shared" ca="1" si="321"/>
        <v>0</v>
      </c>
      <c r="UU75" s="556">
        <f t="shared" ca="1" si="322"/>
        <v>0</v>
      </c>
      <c r="UV75" s="556">
        <f t="shared" ca="1" si="322"/>
        <v>0</v>
      </c>
      <c r="UW75" s="556">
        <f t="shared" ca="1" si="322"/>
        <v>0</v>
      </c>
      <c r="UX75" s="556">
        <f t="shared" ca="1" si="322"/>
        <v>0</v>
      </c>
      <c r="UY75" s="556">
        <f t="shared" ca="1" si="322"/>
        <v>0</v>
      </c>
      <c r="UZ75" s="556">
        <f t="shared" ca="1" si="322"/>
        <v>0</v>
      </c>
      <c r="VA75" s="556">
        <f t="shared" ca="1" si="322"/>
        <v>0</v>
      </c>
      <c r="VB75" s="556">
        <f t="shared" ca="1" si="322"/>
        <v>0</v>
      </c>
      <c r="VC75" s="556">
        <f t="shared" ca="1" si="322"/>
        <v>0</v>
      </c>
      <c r="VD75" s="556">
        <f t="shared" ca="1" si="322"/>
        <v>0</v>
      </c>
      <c r="VE75" s="556">
        <f t="shared" ca="1" si="323"/>
        <v>0</v>
      </c>
      <c r="VF75" s="556">
        <f t="shared" ca="1" si="323"/>
        <v>0</v>
      </c>
      <c r="VG75" s="556">
        <f t="shared" ca="1" si="323"/>
        <v>0</v>
      </c>
      <c r="VH75" s="556">
        <f t="shared" ca="1" si="323"/>
        <v>0</v>
      </c>
      <c r="VI75" s="556">
        <f t="shared" ca="1" si="323"/>
        <v>0</v>
      </c>
      <c r="VJ75" s="556">
        <f t="shared" ca="1" si="323"/>
        <v>0</v>
      </c>
      <c r="VK75" s="556">
        <f t="shared" ca="1" si="323"/>
        <v>0</v>
      </c>
      <c r="VL75" s="556">
        <f t="shared" ca="1" si="323"/>
        <v>0</v>
      </c>
      <c r="VM75" s="556">
        <f t="shared" ca="1" si="323"/>
        <v>0</v>
      </c>
      <c r="VN75" s="556">
        <f t="shared" ca="1" si="323"/>
        <v>0</v>
      </c>
      <c r="VO75" s="556">
        <f t="shared" ca="1" si="324"/>
        <v>0</v>
      </c>
      <c r="VP75" s="556">
        <f t="shared" ca="1" si="324"/>
        <v>0</v>
      </c>
      <c r="VQ75" s="556">
        <f t="shared" ca="1" si="324"/>
        <v>0</v>
      </c>
      <c r="VR75" s="556">
        <f t="shared" ca="1" si="324"/>
        <v>0</v>
      </c>
      <c r="VS75" s="556">
        <f t="shared" ca="1" si="324"/>
        <v>0</v>
      </c>
      <c r="VT75" s="556">
        <f t="shared" ca="1" si="324"/>
        <v>0</v>
      </c>
      <c r="VU75" s="556">
        <f t="shared" ca="1" si="324"/>
        <v>0</v>
      </c>
      <c r="VV75" s="556">
        <f t="shared" ca="1" si="324"/>
        <v>0</v>
      </c>
      <c r="VW75" s="556">
        <f t="shared" ca="1" si="324"/>
        <v>0</v>
      </c>
      <c r="VX75" s="556">
        <f t="shared" ca="1" si="324"/>
        <v>0</v>
      </c>
      <c r="VY75" s="556">
        <f t="shared" ca="1" si="325"/>
        <v>0</v>
      </c>
      <c r="VZ75" s="556">
        <f t="shared" ca="1" si="325"/>
        <v>0</v>
      </c>
      <c r="WA75" s="556">
        <f t="shared" ca="1" si="325"/>
        <v>0</v>
      </c>
      <c r="WB75" s="556">
        <f t="shared" ca="1" si="325"/>
        <v>0</v>
      </c>
      <c r="WC75" s="556">
        <f t="shared" ca="1" si="325"/>
        <v>0</v>
      </c>
      <c r="WD75" s="556">
        <f t="shared" ca="1" si="325"/>
        <v>0</v>
      </c>
      <c r="WE75" s="556">
        <f t="shared" ca="1" si="325"/>
        <v>0</v>
      </c>
      <c r="WF75" s="556">
        <f t="shared" ca="1" si="325"/>
        <v>0</v>
      </c>
      <c r="WG75" s="556">
        <f t="shared" ca="1" si="325"/>
        <v>0</v>
      </c>
      <c r="WH75" s="556">
        <f t="shared" ca="1" si="325"/>
        <v>0</v>
      </c>
      <c r="WI75" s="556">
        <f t="shared" ca="1" si="326"/>
        <v>0</v>
      </c>
      <c r="WJ75" s="556">
        <f t="shared" ca="1" si="326"/>
        <v>0</v>
      </c>
      <c r="WK75" s="556">
        <f t="shared" ca="1" si="326"/>
        <v>0</v>
      </c>
      <c r="WL75" s="556">
        <f t="shared" ca="1" si="326"/>
        <v>0</v>
      </c>
      <c r="WM75" s="556">
        <f t="shared" ca="1" si="326"/>
        <v>0</v>
      </c>
      <c r="WN75" s="556">
        <f t="shared" ca="1" si="326"/>
        <v>0</v>
      </c>
      <c r="WO75" s="556">
        <f t="shared" ca="1" si="326"/>
        <v>0</v>
      </c>
      <c r="WP75" s="556">
        <f t="shared" ca="1" si="326"/>
        <v>0</v>
      </c>
      <c r="WQ75" s="556">
        <f t="shared" ca="1" si="326"/>
        <v>0</v>
      </c>
      <c r="WR75" s="556">
        <f t="shared" ca="1" si="326"/>
        <v>0</v>
      </c>
      <c r="WS75" s="556">
        <f t="shared" ca="1" si="327"/>
        <v>0</v>
      </c>
      <c r="WT75" s="556">
        <f t="shared" ca="1" si="327"/>
        <v>0</v>
      </c>
      <c r="WU75" s="556">
        <f t="shared" ca="1" si="327"/>
        <v>0</v>
      </c>
      <c r="WV75" s="556">
        <f t="shared" ca="1" si="327"/>
        <v>0</v>
      </c>
      <c r="WW75" s="556">
        <f t="shared" ca="1" si="327"/>
        <v>0</v>
      </c>
      <c r="WX75" s="556">
        <f t="shared" ca="1" si="327"/>
        <v>0</v>
      </c>
      <c r="WY75" s="556">
        <f t="shared" ca="1" si="327"/>
        <v>0</v>
      </c>
      <c r="WZ75" s="556">
        <f t="shared" ca="1" si="327"/>
        <v>0</v>
      </c>
      <c r="XA75" s="556">
        <f t="shared" ca="1" si="327"/>
        <v>0</v>
      </c>
      <c r="XB75" s="556">
        <f t="shared" ca="1" si="327"/>
        <v>0</v>
      </c>
      <c r="XC75" s="556">
        <f t="shared" ca="1" si="328"/>
        <v>0</v>
      </c>
      <c r="XD75" s="556">
        <f t="shared" ca="1" si="328"/>
        <v>0</v>
      </c>
      <c r="XE75" s="556">
        <f t="shared" ca="1" si="328"/>
        <v>0</v>
      </c>
      <c r="XF75" s="556">
        <f t="shared" ca="1" si="328"/>
        <v>0</v>
      </c>
      <c r="XG75" s="556">
        <f t="shared" ca="1" si="328"/>
        <v>0</v>
      </c>
      <c r="XH75" s="556">
        <f t="shared" ca="1" si="328"/>
        <v>0</v>
      </c>
      <c r="XI75" s="556">
        <f t="shared" ca="1" si="328"/>
        <v>0</v>
      </c>
      <c r="XJ75" s="556">
        <f t="shared" ca="1" si="328"/>
        <v>0</v>
      </c>
      <c r="XK75" s="556">
        <f t="shared" ca="1" si="328"/>
        <v>0</v>
      </c>
      <c r="XL75" s="556">
        <f t="shared" ca="1" si="328"/>
        <v>0</v>
      </c>
      <c r="XM75" s="556">
        <f t="shared" ca="1" si="329"/>
        <v>0</v>
      </c>
      <c r="XN75" s="556">
        <f t="shared" ca="1" si="329"/>
        <v>0</v>
      </c>
      <c r="XO75" s="556">
        <f t="shared" ca="1" si="329"/>
        <v>0</v>
      </c>
      <c r="XP75" s="556">
        <f t="shared" ca="1" si="329"/>
        <v>0</v>
      </c>
      <c r="XQ75" s="556">
        <f t="shared" ca="1" si="329"/>
        <v>0</v>
      </c>
      <c r="XR75" s="556">
        <f t="shared" ca="1" si="329"/>
        <v>0</v>
      </c>
      <c r="XS75" s="556">
        <f t="shared" ca="1" si="329"/>
        <v>0</v>
      </c>
      <c r="XT75" s="556">
        <f t="shared" ca="1" si="329"/>
        <v>0</v>
      </c>
      <c r="XU75" s="556">
        <f t="shared" ca="1" si="329"/>
        <v>0</v>
      </c>
      <c r="XV75" s="556">
        <f t="shared" ca="1" si="329"/>
        <v>0</v>
      </c>
      <c r="XW75" s="556">
        <f t="shared" ca="1" si="329"/>
        <v>0</v>
      </c>
      <c r="XX75" s="189">
        <f t="shared" ca="1" si="330"/>
        <v>0</v>
      </c>
      <c r="XY75" s="189">
        <f t="shared" ca="1" si="330"/>
        <v>0</v>
      </c>
      <c r="XZ75" s="189">
        <f t="shared" ca="1" si="330"/>
        <v>0</v>
      </c>
      <c r="YA75" s="189">
        <f t="shared" ca="1" si="330"/>
        <v>0</v>
      </c>
      <c r="YB75" s="189">
        <f t="shared" ca="1" si="330"/>
        <v>0</v>
      </c>
      <c r="YC75" s="230">
        <f t="shared" ca="1" si="331"/>
        <v>0</v>
      </c>
      <c r="YD75" s="189">
        <f t="shared" ca="1" si="332"/>
        <v>0</v>
      </c>
      <c r="YE75" s="189">
        <f t="shared" ca="1" si="332"/>
        <v>0</v>
      </c>
      <c r="YF75" s="189">
        <f t="shared" ca="1" si="332"/>
        <v>0</v>
      </c>
      <c r="YG75" s="189">
        <f t="shared" ca="1" si="332"/>
        <v>0</v>
      </c>
      <c r="YH75" s="189">
        <f t="shared" ca="1" si="332"/>
        <v>0</v>
      </c>
      <c r="YI75" s="230">
        <f t="shared" ca="1" si="333"/>
        <v>0</v>
      </c>
      <c r="YJ75" s="231">
        <f t="shared" ca="1" si="334"/>
        <v>0</v>
      </c>
      <c r="YK75" s="231">
        <f t="shared" ca="1" si="334"/>
        <v>0</v>
      </c>
      <c r="YL75" s="231">
        <f t="shared" ca="1" si="334"/>
        <v>0</v>
      </c>
      <c r="YM75" s="231">
        <f t="shared" ca="1" si="334"/>
        <v>0</v>
      </c>
      <c r="YN75" s="544">
        <f t="shared" ca="1" si="335"/>
        <v>0</v>
      </c>
      <c r="YO75" s="231">
        <f t="shared" ca="1" si="336"/>
        <v>0</v>
      </c>
      <c r="YP75" s="231">
        <f t="shared" ca="1" si="336"/>
        <v>0</v>
      </c>
      <c r="YQ75" s="231">
        <f t="shared" ca="1" si="336"/>
        <v>0</v>
      </c>
      <c r="YR75" s="231">
        <f t="shared" ca="1" si="336"/>
        <v>0</v>
      </c>
      <c r="YS75" s="544">
        <f t="shared" ca="1" si="337"/>
        <v>0</v>
      </c>
      <c r="YT75" s="544">
        <f t="shared" ca="1" si="337"/>
        <v>0</v>
      </c>
      <c r="YU75" s="544">
        <f t="shared" ca="1" si="337"/>
        <v>0</v>
      </c>
      <c r="YV75" s="544">
        <f t="shared" ca="1" si="337"/>
        <v>0</v>
      </c>
      <c r="YW75" s="544">
        <f t="shared" ca="1" si="337"/>
        <v>0</v>
      </c>
      <c r="YX75" s="544">
        <f t="shared" ca="1" si="337"/>
        <v>0</v>
      </c>
      <c r="YY75" s="544">
        <f t="shared" ca="1" si="337"/>
        <v>0</v>
      </c>
      <c r="YZ75" s="535" cm="1">
        <f t="array" aca="1" ref="YZ75" ca="1">INDEX(YZ$13:YZ74,$B75+1,1)</f>
        <v>0</v>
      </c>
      <c r="ZA75" s="411">
        <f t="shared" ca="1" si="338"/>
        <v>43</v>
      </c>
      <c r="ZB75" s="18"/>
      <c r="ZC75" s="535" cm="1">
        <f t="array" aca="1" ref="ZC75" ca="1">INDEX(ZC$13:ZC74,$B75+1,1)</f>
        <v>0</v>
      </c>
      <c r="ZD75" s="411">
        <f t="shared" si="339"/>
        <v>0</v>
      </c>
      <c r="ZE75" s="535" cm="1">
        <f t="array" aca="1" ref="ZE75" ca="1">INDEX(ZE$13:ZE74,$B75+1,1)</f>
        <v>0</v>
      </c>
      <c r="ZF75" s="535" t="str" cm="1">
        <f t="array" aca="1" ref="ZF75" ca="1">INDEX(ZF$13:ZF74,$B75+1,1)</f>
        <v>-</v>
      </c>
      <c r="ZG75" s="535" t="str" cm="1">
        <f t="array" aca="1" ref="ZG75" ca="1">INDEX(ZG$13:ZG74,$B75+1,1)</f>
        <v>-</v>
      </c>
      <c r="ZH75" s="535" t="str" cm="1">
        <f t="array" aca="1" ref="ZH75" ca="1">INDEX(ZH$13:ZH74,$B75+1,1)</f>
        <v>-</v>
      </c>
      <c r="ZI75" s="535" t="str" cm="1">
        <f t="array" aca="1" ref="ZI75" ca="1">INDEX(ZI$13:ZI74,$B75+1,1)</f>
        <v>-</v>
      </c>
      <c r="ZJ75" s="535" t="str" cm="1">
        <f t="array" aca="1" ref="ZJ75" ca="1">INDEX(ZJ$13:ZJ74,$B75+1,1)</f>
        <v>-</v>
      </c>
      <c r="ZK75" s="535" t="str" cm="1">
        <f t="array" aca="1" ref="ZK75" ca="1">INDEX(ZK$13:ZK74,$B75+1,1)</f>
        <v>-</v>
      </c>
      <c r="ZL75" s="535" t="str" cm="1">
        <f t="array" aca="1" ref="ZL75" ca="1">INDEX(ZL$13:ZL74,$B75+1,1)</f>
        <v>-</v>
      </c>
      <c r="ZM75" s="535" t="str" cm="1">
        <f t="array" aca="1" ref="ZM75" ca="1">INDEX(ZM$13:ZM74,$B75+1,1)</f>
        <v>-</v>
      </c>
      <c r="ZN75" s="535" t="str" cm="1">
        <f t="array" aca="1" ref="ZN75" ca="1">INDEX(ZN$13:ZN74,$B75+1,1)</f>
        <v>-</v>
      </c>
      <c r="ZO75" s="535" t="str" cm="1">
        <f t="array" aca="1" ref="ZO75" ca="1">INDEX(ZO$13:ZO74,$B75+1,1)</f>
        <v>-</v>
      </c>
      <c r="ZP75" s="535" t="str" cm="1">
        <f t="array" aca="1" ref="ZP75" ca="1">INDEX(ZP$13:ZP74,$B75+1,1)</f>
        <v>-</v>
      </c>
      <c r="ZQ75" s="535" t="str" cm="1">
        <f t="array" aca="1" ref="ZQ75" ca="1">INDEX(ZQ$13:ZQ74,$B75+1,1)</f>
        <v>-</v>
      </c>
      <c r="ZR75" s="535" t="str" cm="1">
        <f t="array" aca="1" ref="ZR75" ca="1">INDEX(ZR$13:ZR74,$B75+1,1)</f>
        <v>-</v>
      </c>
      <c r="ZS75" s="535" t="str" cm="1">
        <f t="array" aca="1" ref="ZS75" ca="1">INDEX(ZS$13:ZS74,$B75+1,1)</f>
        <v>-</v>
      </c>
      <c r="ZT75" s="535" t="str" cm="1">
        <f t="array" aca="1" ref="ZT75" ca="1">INDEX(ZT$13:ZT74,$B75+1,1)</f>
        <v>-</v>
      </c>
      <c r="ZU75" s="535" t="str" cm="1">
        <f t="array" aca="1" ref="ZU75" ca="1">INDEX(ZU$13:ZU74,$B75+1,1)</f>
        <v>-</v>
      </c>
      <c r="ZV75" s="535" t="str" cm="1">
        <f t="array" aca="1" ref="ZV75" ca="1">INDEX(ZV$13:ZV74,$B75+1,1)</f>
        <v>-</v>
      </c>
      <c r="ZW75" s="535" t="str" cm="1">
        <f t="array" aca="1" ref="ZW75" ca="1">INDEX(ZW$13:ZW74,$B75+1,1)</f>
        <v>-</v>
      </c>
      <c r="ZX75" s="18"/>
      <c r="ZY75" s="411" t="b">
        <f t="shared" ca="1" si="340"/>
        <v>0</v>
      </c>
      <c r="ZZ75" s="411" t="str">
        <f t="shared" ca="1" si="341"/>
        <v>-</v>
      </c>
      <c r="AAA75" s="535" t="str" cm="1">
        <f t="array" aca="1" ref="AAA75" ca="1">INDEX(AAA$13:AAA74,$B75+1,1)</f>
        <v>-</v>
      </c>
      <c r="AAB75" s="535" t="str" cm="1">
        <f t="array" aca="1" ref="AAB75" ca="1">INDEX(AAB$13:AAB74,$B75+1,1)</f>
        <v>-</v>
      </c>
      <c r="AAC75" s="535" t="str" cm="1">
        <f t="array" aca="1" ref="AAC75" ca="1">INDEX(AAC$13:AAC74,$B75+1,1)</f>
        <v>-</v>
      </c>
      <c r="AAD75" s="545" cm="1">
        <f t="array" aca="1" ref="AAD75" ca="1">INDEX(i.AgeJ,$AD75,1)</f>
        <v>63</v>
      </c>
      <c r="AAE75" s="535" t="str" cm="1">
        <f t="array" aca="1" ref="AAE75" ca="1">INDEX(AAE$13:AAE74,$B75+1,1)</f>
        <v>-</v>
      </c>
      <c r="AAF75" s="411" t="str">
        <f t="shared" ca="1" si="342"/>
        <v>-</v>
      </c>
      <c r="AAG75" s="411" t="str">
        <f t="shared" ca="1" si="342"/>
        <v>-</v>
      </c>
      <c r="AAH75" s="535" t="str" cm="1">
        <f t="array" aca="1" ref="AAH75" ca="1">INDEX(AAH$13:AAH74,$B75+1,1)</f>
        <v>-</v>
      </c>
      <c r="AAI75" s="535" t="str" cm="1">
        <f t="array" aca="1" ref="AAI75" ca="1">INDEX(AAI$13:AAI74,$B75+1,1)</f>
        <v>-</v>
      </c>
      <c r="AAJ75" s="535" t="str" cm="1">
        <f t="array" aca="1" ref="AAJ75" ca="1">INDEX(AAJ$13:AAJ74,$B75+1,1)</f>
        <v>-</v>
      </c>
      <c r="AAK75" s="535" t="str" cm="1">
        <f t="array" aca="1" ref="AAK75" ca="1">INDEX(AAK$13:AAK74,$B75+1,1)</f>
        <v>-</v>
      </c>
      <c r="AAL75" s="535" t="str" cm="1">
        <f t="array" aca="1" ref="AAL75" ca="1">INDEX(AAL$13:AAL74,$B75+1,1)</f>
        <v>-</v>
      </c>
      <c r="AAM75" s="535" t="b" cm="1">
        <f t="array" aca="1" ref="AAM75" ca="1">INDEX(AAM$13:AAM74,$B75+1,1)</f>
        <v>1</v>
      </c>
      <c r="AAN75" s="535" t="str" cm="1">
        <f t="array" aca="1" ref="AAN75" ca="1">INDEX(AAN$13:AAN74,$B75+1,1)</f>
        <v>-</v>
      </c>
      <c r="AAO75" s="535" cm="1">
        <f t="array" aca="1" ref="AAO75" ca="1">INDEX(AAO$13:AAO74,$B75+1,1)</f>
        <v>0</v>
      </c>
      <c r="AAP75" s="535" cm="1">
        <f t="array" aca="1" ref="AAP75" ca="1">INDEX(AAP$13:AAP74,$B75+1,1)</f>
        <v>0</v>
      </c>
      <c r="AAQ75" s="535" cm="1">
        <f t="array" aca="1" ref="AAQ75" ca="1">INDEX(AAQ$13:AAQ74,$B75+1,1)</f>
        <v>0</v>
      </c>
      <c r="AAR75" s="18"/>
      <c r="AAS75" s="411">
        <f t="shared" si="343"/>
        <v>50</v>
      </c>
      <c r="AAT75" s="411">
        <f t="shared" si="343"/>
        <v>50</v>
      </c>
      <c r="AAU75" s="411">
        <f t="shared" si="343"/>
        <v>50</v>
      </c>
      <c r="AAV75" s="411">
        <f t="shared" si="343"/>
        <v>50</v>
      </c>
      <c r="AAW75" s="535" cm="1">
        <f t="array" aca="1" ref="AAW75" ca="1">INDEX(AAW$13:AAW74,$B75+1,1)</f>
        <v>1</v>
      </c>
      <c r="AAX75" s="535" cm="1">
        <f t="array" aca="1" ref="AAX75" ca="1">INDEX(AAX$13:AAX74,$B75+1,1)</f>
        <v>1</v>
      </c>
      <c r="AAY75" s="535" cm="1">
        <f t="array" aca="1" ref="AAY75" ca="1">INDEX(AAY$13:AAY74,$B75+1,1)</f>
        <v>1</v>
      </c>
      <c r="AAZ75" s="535" cm="1">
        <f t="array" aca="1" ref="AAZ75" ca="1">INDEX(AAZ$13:AAZ74,$B75+1,1)</f>
        <v>1</v>
      </c>
      <c r="ABA75" s="535" t="str" cm="1">
        <f t="array" aca="1" ref="ABA75" ca="1">INDEX(ABA$13:ABA74,$B75+1,1)</f>
        <v>-</v>
      </c>
      <c r="ABB75" s="535" t="str" cm="1">
        <f t="array" aca="1" ref="ABB75" ca="1">INDEX(ABB$13:ABB74,$B75+1,1)</f>
        <v>-</v>
      </c>
      <c r="ABC75" s="535" t="str" cm="1">
        <f t="array" aca="1" ref="ABC75" ca="1">INDEX(ABC$13:ABC74,$B75+1,1)</f>
        <v>-</v>
      </c>
      <c r="ABD75" s="535" t="str" cm="1">
        <f t="array" aca="1" ref="ABD75" ca="1">INDEX(ABD$13:ABD74,$B75+1,1)</f>
        <v>-</v>
      </c>
      <c r="ABE75" s="535" t="str" cm="1">
        <f t="array" aca="1" ref="ABE75" ca="1">INDEX(ABE$13:ABE74,$B75+1,1)</f>
        <v>-</v>
      </c>
      <c r="ABF75" s="535" t="str" cm="1">
        <f t="array" aca="1" ref="ABF75" ca="1">INDEX(ABF$13:ABF74,$B75+1,1)</f>
        <v>-</v>
      </c>
      <c r="ABG75" s="535" t="str" cm="1">
        <f t="array" aca="1" ref="ABG75" ca="1">INDEX(ABG$13:ABG74,$B75+1,1)</f>
        <v>-</v>
      </c>
      <c r="ABH75" s="18"/>
      <c r="ABI75" s="535" t="str" cm="1">
        <f t="array" aca="1" ref="ABI75" ca="1">INDEX(ABI$13:ABI74,$B75+1,1)</f>
        <v>-</v>
      </c>
      <c r="ABJ75" s="411">
        <f t="shared" ca="1" si="344"/>
        <v>1</v>
      </c>
      <c r="ABK75" s="18"/>
      <c r="ABL75" s="535" t="str" cm="1">
        <f t="array" aca="1" ref="ABL75" ca="1">INDEX(ABL$13:ABL74,$B75+1,1)</f>
        <v>-</v>
      </c>
      <c r="ABM75" s="535" t="str" cm="1">
        <f t="array" aca="1" ref="ABM75" ca="1">INDEX(ABM$13:ABM74,$B75+1,1)</f>
        <v>-</v>
      </c>
      <c r="ABN75" s="535" t="str" cm="1">
        <f t="array" aca="1" ref="ABN75" ca="1">INDEX(ABN$13:ABN74,$B75+1,1)</f>
        <v>-</v>
      </c>
      <c r="ABO75" s="535" t="str" cm="1">
        <f t="array" aca="1" ref="ABO75" ca="1">INDEX(ABO$13:ABO74,$B75+1,1)</f>
        <v>-</v>
      </c>
      <c r="ABP75" s="535" t="str" cm="1">
        <f t="array" aca="1" ref="ABP75" ca="1">INDEX(ABP$13:ABP74,$B75+1,1)</f>
        <v>-</v>
      </c>
      <c r="ABQ75" s="535" t="str" cm="1">
        <f t="array" aca="1" ref="ABQ75" ca="1">INDEX(ABQ$13:ABQ74,$B75+1,1)</f>
        <v>-</v>
      </c>
      <c r="ABR75" s="535" t="str" cm="1">
        <f t="array" aca="1" ref="ABR75" ca="1">INDEX(ABR$13:ABR74,$B75+1,1)</f>
        <v>-</v>
      </c>
      <c r="ABS75" s="535" t="str" cm="1">
        <f t="array" aca="1" ref="ABS75" ca="1">INDEX(ABS$13:ABS74,$B75+1,1)</f>
        <v>-</v>
      </c>
      <c r="ABT75" s="535" t="str" cm="1">
        <f t="array" aca="1" ref="ABT75" ca="1">INDEX(ABT$13:ABT74,$B75+1,1)</f>
        <v>-</v>
      </c>
      <c r="ABU75" s="543">
        <f t="shared" ca="1" si="345"/>
        <v>683</v>
      </c>
      <c r="ABV75" s="543">
        <f t="shared" ca="1" si="345"/>
        <v>717</v>
      </c>
      <c r="ABW75" s="543">
        <f t="shared" ca="1" si="345"/>
        <v>752</v>
      </c>
      <c r="ABX75" s="459">
        <f t="shared" ca="1" si="346"/>
        <v>532</v>
      </c>
      <c r="ABY75" s="459">
        <f t="shared" ca="1" si="346"/>
        <v>567</v>
      </c>
      <c r="ABZ75" s="459">
        <f t="shared" ca="1" si="346"/>
        <v>602</v>
      </c>
      <c r="ACA75" s="459">
        <f t="shared" ca="1" si="347"/>
        <v>448</v>
      </c>
      <c r="ACB75" s="459">
        <f t="shared" ca="1" si="347"/>
        <v>483</v>
      </c>
      <c r="ACC75" s="459">
        <f t="shared" ca="1" si="347"/>
        <v>518</v>
      </c>
      <c r="ACD75" s="535" t="str" cm="1">
        <f t="array" aca="1" ref="ACD75" ca="1">INDEX(ACD$13:ACD74,$B75+1,1)</f>
        <v>-</v>
      </c>
      <c r="ACE75" s="535" t="str" cm="1">
        <f t="array" aca="1" ref="ACE75" ca="1">INDEX(ACE$13:ACE74,$B75+1,1)</f>
        <v>-</v>
      </c>
      <c r="ACF75" s="535" t="str" cm="1">
        <f t="array" aca="1" ref="ACF75" ca="1">INDEX(ACF$13:ACF74,$B75+1,1)</f>
        <v>-</v>
      </c>
      <c r="ACG75" s="535" t="str" cm="1">
        <f t="array" aca="1" ref="ACG75" ca="1">INDEX(ACG$13:ACG74,$B75+1,1)</f>
        <v>-</v>
      </c>
      <c r="ACH75" s="535" t="str" cm="1">
        <f t="array" aca="1" ref="ACH75" ca="1">INDEX(ACH$13:ACH74,$B75+1,1)</f>
        <v>-</v>
      </c>
      <c r="ACI75" s="535" t="str" cm="1">
        <f t="array" aca="1" ref="ACI75" ca="1">INDEX(ACI$13:ACI74,$B75+1,1)</f>
        <v>-</v>
      </c>
      <c r="ACJ75" s="535" t="str" cm="1">
        <f t="array" aca="1" ref="ACJ75" ca="1">INDEX(ACJ$13:ACJ74,$B75+1,1)</f>
        <v>-</v>
      </c>
      <c r="ACK75" s="535" t="str" cm="1">
        <f t="array" aca="1" ref="ACK75" ca="1">INDEX(ACK$13:ACK74,$B75+1,1)</f>
        <v>-</v>
      </c>
      <c r="ACL75" s="535" t="str" cm="1">
        <f t="array" aca="1" ref="ACL75" ca="1">INDEX(ACL$13:ACL74,$B75+1,1)</f>
        <v>-</v>
      </c>
      <c r="ACM75" s="535" t="str" cm="1">
        <f t="array" aca="1" ref="ACM75" ca="1">INDEX(ACM$13:ACM74,$B75+1,1)</f>
        <v>-</v>
      </c>
      <c r="ACN75" s="535" t="str" cm="1">
        <f t="array" aca="1" ref="ACN75" ca="1">INDEX(ACN$13:ACN74,$B75+1,1)</f>
        <v>-</v>
      </c>
      <c r="ACO75" s="535" t="str" cm="1">
        <f t="array" aca="1" ref="ACO75" ca="1">INDEX(ACO$13:ACO74,$B75+1,1)</f>
        <v>-</v>
      </c>
      <c r="ACP75" s="535" t="str" cm="1">
        <f t="array" aca="1" ref="ACP75" ca="1">INDEX(ACP$13:ACP74,$B75+1,1)</f>
        <v>-</v>
      </c>
      <c r="ACQ75" s="535" t="str" cm="1">
        <f t="array" aca="1" ref="ACQ75" ca="1">INDEX(ACQ$13:ACQ74,$B75+1,1)</f>
        <v>-</v>
      </c>
      <c r="ACR75" s="535" cm="1">
        <f t="array" aca="1" ref="ACR75" ca="1">INDEX(ACR$13:ACR74,$B75+1,1)</f>
        <v>0</v>
      </c>
      <c r="ACS75" s="535" t="str" cm="1">
        <f t="array" aca="1" ref="ACS75" ca="1">INDEX(ACS$13:ACS74,$B75+1,1)</f>
        <v>-</v>
      </c>
      <c r="ACT75" s="535" t="str" cm="1">
        <f t="array" aca="1" ref="ACT75" ca="1">INDEX(ACT$13:ACT74,$B75+1,1)</f>
        <v>-</v>
      </c>
      <c r="ACU75" s="535" t="str" cm="1">
        <f t="array" aca="1" ref="ACU75" ca="1">INDEX(ACU$13:ACU74,$B75+1,1)</f>
        <v>-</v>
      </c>
      <c r="ACV75" s="535" t="str" cm="1">
        <f t="array" aca="1" ref="ACV75" ca="1">INDEX(ACV$13:ACV74,$B75+1,1)</f>
        <v>-</v>
      </c>
      <c r="ACW75" s="535" t="str" cm="1">
        <f t="array" aca="1" ref="ACW75" ca="1">INDEX(ACW$13:ACW74,$B75+1,1)</f>
        <v>-</v>
      </c>
      <c r="ACX75" s="535" cm="1">
        <f t="array" aca="1" ref="ACX75" ca="1">INDEX(ACX$13:ACX74,$B75+1,1)</f>
        <v>0</v>
      </c>
      <c r="ACY75" s="535" t="str" cm="1">
        <f t="array" aca="1" ref="ACY75" ca="1">INDEX(ACY$13:ACY74,$B75+1,1)</f>
        <v>-</v>
      </c>
      <c r="ACZ75" s="535" t="str" cm="1">
        <f t="array" aca="1" ref="ACZ75" ca="1">INDEX(ACZ$13:ACZ74,$B75+1,1)</f>
        <v>-</v>
      </c>
      <c r="ADA75" s="535" t="str" cm="1">
        <f t="array" aca="1" ref="ADA75" ca="1">INDEX(ADA$13:ADA74,$B75+1,1)</f>
        <v>-</v>
      </c>
      <c r="ADB75" s="535" cm="1">
        <f t="array" aca="1" ref="ADB75" ca="1">INDEX(ADB$13:ADB74,$B75+1,1)</f>
        <v>1</v>
      </c>
      <c r="ADC75" s="535" cm="1">
        <f t="array" aca="1" ref="ADC75" ca="1">INDEX(ADC$13:ADC74,$B75+1,1)</f>
        <v>1</v>
      </c>
      <c r="ADD75" s="535" t="str" cm="1">
        <f t="array" aca="1" ref="ADD75" ca="1">INDEX(ADD$13:ADD74,$B75+1,1)</f>
        <v>-</v>
      </c>
      <c r="ADE75" s="535" t="str" cm="1">
        <f t="array" aca="1" ref="ADE75" ca="1">INDEX(ADE$13:ADE74,$B75+1,1)</f>
        <v>-</v>
      </c>
      <c r="ADF75" s="535" t="str" cm="1">
        <f t="array" aca="1" ref="ADF75" ca="1">INDEX(ADF$13:ADF74,$B75+1,1)</f>
        <v>-</v>
      </c>
      <c r="ADG75" s="535" t="str" cm="1">
        <f t="array" aca="1" ref="ADG75" ca="1">INDEX(ADG$13:ADG74,$B75+1,1)</f>
        <v>-</v>
      </c>
      <c r="ADH75" s="535" t="str" cm="1">
        <f t="array" aca="1" ref="ADH75" ca="1">INDEX(ADH$13:ADH74,$B75+1,1)</f>
        <v>-</v>
      </c>
      <c r="ADI75" s="535" t="str" cm="1">
        <f t="array" aca="1" ref="ADI75" ca="1">INDEX(ADI$13:ADI74,$B75+1,1)</f>
        <v>-</v>
      </c>
      <c r="ADJ75" s="535" t="str" cm="1">
        <f t="array" aca="1" ref="ADJ75" ca="1">INDEX(ADJ$13:ADJ74,$B75+1,1)</f>
        <v>-</v>
      </c>
      <c r="ADK75" s="535" t="str" cm="1">
        <f t="array" aca="1" ref="ADK75" ca="1">INDEX(ADK$13:ADK74,$B75+1,1)</f>
        <v>-</v>
      </c>
      <c r="ADL75" s="535" t="str" cm="1">
        <f t="array" aca="1" ref="ADL75" ca="1">INDEX(ADL$13:ADL74,$B75+1,1)</f>
        <v>-</v>
      </c>
      <c r="ADM75" s="535" t="str" cm="1">
        <f t="array" aca="1" ref="ADM75" ca="1">INDEX(ADM$13:ADM74,$B75+1,1)</f>
        <v>-</v>
      </c>
      <c r="ADN75" s="535" t="str" cm="1">
        <f t="array" aca="1" ref="ADN75" ca="1">INDEX(ADN$13:ADN74,$B75+1,1)</f>
        <v>-</v>
      </c>
      <c r="ADO75" s="535" t="str" cm="1">
        <f t="array" aca="1" ref="ADO75" ca="1">INDEX(ADO$13:ADO74,$B75+1,1)</f>
        <v>-</v>
      </c>
      <c r="ADP75" s="535" t="str" cm="1">
        <f t="array" aca="1" ref="ADP75" ca="1">INDEX(ADP$13:ADP74,$B75+1,1)</f>
        <v>-</v>
      </c>
      <c r="ADQ75" s="18"/>
      <c r="ADR75" s="545" t="str">
        <f t="shared" ca="1" si="348"/>
        <v>-</v>
      </c>
      <c r="ADS75" s="545" t="str">
        <f t="shared" ca="1" si="348"/>
        <v>-</v>
      </c>
      <c r="ADT75" s="545" t="str">
        <f t="shared" ca="1" si="348"/>
        <v>-</v>
      </c>
      <c r="ADU75" s="545" t="str">
        <f t="shared" ca="1" si="348"/>
        <v>-</v>
      </c>
      <c r="ADV75" s="545" t="str">
        <f t="shared" ca="1" si="348"/>
        <v>-</v>
      </c>
      <c r="ADW75" s="545" t="str">
        <f t="shared" ca="1" si="348"/>
        <v>-</v>
      </c>
      <c r="ADX75" s="545" t="str">
        <f t="shared" ca="1" si="348"/>
        <v>-</v>
      </c>
      <c r="ADY75" s="545" t="str">
        <f t="shared" ca="1" si="348"/>
        <v>-</v>
      </c>
      <c r="ADZ75" s="545" t="str">
        <f t="shared" ca="1" si="348"/>
        <v>-</v>
      </c>
      <c r="AEA75" s="545" t="str">
        <f t="shared" ca="1" si="348"/>
        <v>-</v>
      </c>
      <c r="AEB75" s="545" t="str">
        <f t="shared" ca="1" si="349"/>
        <v>-</v>
      </c>
      <c r="AEC75" s="545" t="str">
        <f t="shared" ca="1" si="349"/>
        <v>-</v>
      </c>
      <c r="AED75" s="545" t="str">
        <f t="shared" ca="1" si="349"/>
        <v>-</v>
      </c>
      <c r="AEE75" s="545" t="b">
        <f t="shared" ca="1" si="349"/>
        <v>1</v>
      </c>
      <c r="AEF75" s="545" t="str">
        <f t="shared" ca="1" si="349"/>
        <v>-</v>
      </c>
      <c r="AEG75" s="545" t="str">
        <f t="shared" ca="1" si="349"/>
        <v>-</v>
      </c>
      <c r="AEH75" s="545" t="str">
        <f t="shared" ca="1" si="349"/>
        <v>-</v>
      </c>
      <c r="AEI75" s="545" t="str">
        <f t="shared" ca="1" si="349"/>
        <v>-</v>
      </c>
      <c r="AEJ75" s="545" t="str">
        <f t="shared" ca="1" si="349"/>
        <v>-</v>
      </c>
      <c r="AEK75" s="545" t="str">
        <f t="shared" ca="1" si="349"/>
        <v>-</v>
      </c>
      <c r="AEL75" s="545" t="str">
        <f t="shared" ca="1" si="350"/>
        <v>-</v>
      </c>
      <c r="AEM75" s="545" t="str">
        <f t="shared" ca="1" si="350"/>
        <v>-</v>
      </c>
      <c r="AEN75" s="545" t="str">
        <f t="shared" ca="1" si="350"/>
        <v>-</v>
      </c>
      <c r="AEO75" s="545" t="str">
        <f t="shared" ca="1" si="350"/>
        <v>-</v>
      </c>
      <c r="AEP75" s="545" t="str">
        <f t="shared" ca="1" si="350"/>
        <v>-</v>
      </c>
      <c r="AEQ75" s="545" t="str">
        <f t="shared" ca="1" si="350"/>
        <v>-</v>
      </c>
      <c r="AER75" s="545" t="str">
        <f t="shared" ca="1" si="350"/>
        <v>-</v>
      </c>
      <c r="AES75" s="545" t="str">
        <f t="shared" ca="1" si="350"/>
        <v>-</v>
      </c>
      <c r="AET75" s="545" t="str">
        <f t="shared" ca="1" si="350"/>
        <v>-</v>
      </c>
      <c r="AEU75" s="545" t="str">
        <f t="shared" ca="1" si="350"/>
        <v>-</v>
      </c>
      <c r="AEV75" s="545" t="str">
        <f t="shared" ca="1" si="351"/>
        <v>-</v>
      </c>
      <c r="AEW75" s="545" t="b">
        <f t="shared" ca="1" si="351"/>
        <v>1</v>
      </c>
      <c r="AEX75" s="545" t="str">
        <f t="shared" ca="1" si="351"/>
        <v>-</v>
      </c>
      <c r="AEY75" s="545" t="str">
        <f t="shared" ca="1" si="351"/>
        <v>-</v>
      </c>
      <c r="AEZ75" s="545" t="str">
        <f t="shared" ca="1" si="351"/>
        <v>-</v>
      </c>
      <c r="AFA75" s="545" t="str">
        <f t="shared" ca="1" si="351"/>
        <v>-</v>
      </c>
      <c r="AFB75" s="545" t="str">
        <f t="shared" ca="1" si="351"/>
        <v>-</v>
      </c>
      <c r="AFC75" s="545" t="str">
        <f t="shared" ca="1" si="351"/>
        <v>-</v>
      </c>
      <c r="AFD75" s="545" t="str">
        <f t="shared" ca="1" si="351"/>
        <v>-</v>
      </c>
      <c r="AFE75" s="545" t="str">
        <f t="shared" ca="1" si="351"/>
        <v>-</v>
      </c>
      <c r="AFF75" s="545" t="str">
        <f t="shared" ca="1" si="352"/>
        <v>-</v>
      </c>
      <c r="AFG75" s="545" t="str">
        <f t="shared" ca="1" si="352"/>
        <v>-</v>
      </c>
      <c r="AFH75" s="545" t="str">
        <f t="shared" ca="1" si="352"/>
        <v>-</v>
      </c>
      <c r="AFI75" s="545" t="str">
        <f t="shared" ca="1" si="352"/>
        <v>-</v>
      </c>
      <c r="AFJ75" s="545" t="str">
        <f t="shared" ca="1" si="352"/>
        <v>-</v>
      </c>
      <c r="AFK75" s="545" t="str">
        <f t="shared" ca="1" si="352"/>
        <v>-</v>
      </c>
      <c r="AFL75" s="545" t="str">
        <f t="shared" ca="1" si="352"/>
        <v>-</v>
      </c>
      <c r="AFM75" s="545" t="str">
        <f t="shared" ca="1" si="352"/>
        <v>-</v>
      </c>
      <c r="AFN75" s="545" t="str">
        <f t="shared" ca="1" si="352"/>
        <v>-</v>
      </c>
      <c r="AFO75" s="545" t="b">
        <f t="shared" ca="1" si="352"/>
        <v>1</v>
      </c>
      <c r="AFP75" s="545" t="str">
        <f t="shared" ca="1" si="353"/>
        <v>-</v>
      </c>
      <c r="AFQ75" s="545" t="str">
        <f t="shared" ca="1" si="353"/>
        <v>-</v>
      </c>
      <c r="AFR75" s="545" t="str">
        <f t="shared" ca="1" si="353"/>
        <v>-</v>
      </c>
      <c r="AFS75" s="545" t="str">
        <f t="shared" ca="1" si="353"/>
        <v>-</v>
      </c>
      <c r="AFT75" s="545" t="str">
        <f t="shared" ca="1" si="353"/>
        <v>-</v>
      </c>
      <c r="AFU75" s="545" t="str">
        <f t="shared" ca="1" si="353"/>
        <v>-</v>
      </c>
      <c r="AFV75" s="545" t="str">
        <f t="shared" ca="1" si="353"/>
        <v>-</v>
      </c>
      <c r="AFW75" s="545" t="str">
        <f t="shared" ca="1" si="353"/>
        <v>-</v>
      </c>
      <c r="AFX75" s="545" t="str">
        <f t="shared" ca="1" si="353"/>
        <v>-</v>
      </c>
      <c r="AFY75" s="545" t="str">
        <f t="shared" ca="1" si="353"/>
        <v>-</v>
      </c>
      <c r="AFZ75" s="545" t="str">
        <f t="shared" ca="1" si="354"/>
        <v>-</v>
      </c>
      <c r="AGA75" s="545" t="str">
        <f t="shared" ca="1" si="354"/>
        <v>-</v>
      </c>
      <c r="AGB75" s="545" t="str">
        <f t="shared" ca="1" si="354"/>
        <v>-</v>
      </c>
      <c r="AGC75" s="545" t="str">
        <f t="shared" ca="1" si="354"/>
        <v>-</v>
      </c>
      <c r="AGD75" s="545" t="str">
        <f t="shared" ca="1" si="354"/>
        <v>-</v>
      </c>
      <c r="AGE75" s="545" t="str">
        <f t="shared" ca="1" si="354"/>
        <v>-</v>
      </c>
      <c r="AGF75" s="545" t="str">
        <f t="shared" ca="1" si="354"/>
        <v>-</v>
      </c>
      <c r="AGG75" s="545" t="b">
        <f t="shared" ca="1" si="354"/>
        <v>1</v>
      </c>
      <c r="AGH75" s="545" t="str">
        <f t="shared" ca="1" si="354"/>
        <v>-</v>
      </c>
      <c r="AGI75" s="545" t="str">
        <f t="shared" ca="1" si="354"/>
        <v>-</v>
      </c>
      <c r="AGJ75" s="545" t="str">
        <f t="shared" ca="1" si="355"/>
        <v>-</v>
      </c>
      <c r="AGK75" s="545" t="str">
        <f t="shared" ca="1" si="355"/>
        <v>-</v>
      </c>
      <c r="AGL75" s="545" t="str">
        <f t="shared" ca="1" si="355"/>
        <v>-</v>
      </c>
      <c r="AGM75" s="545" t="str">
        <f t="shared" ca="1" si="355"/>
        <v>-</v>
      </c>
      <c r="AGN75" s="545" t="str">
        <f t="shared" ca="1" si="355"/>
        <v>-</v>
      </c>
      <c r="AGO75" s="545" t="str">
        <f t="shared" ca="1" si="355"/>
        <v>-</v>
      </c>
      <c r="AGP75" s="545" t="str">
        <f t="shared" ca="1" si="355"/>
        <v>-</v>
      </c>
      <c r="AGQ75" s="545" t="str">
        <f t="shared" ca="1" si="355"/>
        <v>-</v>
      </c>
      <c r="AGR75" s="545" t="str">
        <f t="shared" ca="1" si="355"/>
        <v>-</v>
      </c>
      <c r="AGS75" s="545" t="str">
        <f t="shared" ca="1" si="355"/>
        <v>-</v>
      </c>
      <c r="AGT75" s="545" t="str">
        <f t="shared" ca="1" si="356"/>
        <v>-</v>
      </c>
      <c r="AGU75" s="545" t="str">
        <f t="shared" ca="1" si="356"/>
        <v>-</v>
      </c>
      <c r="AGV75" s="545" t="str">
        <f t="shared" ca="1" si="356"/>
        <v>-</v>
      </c>
      <c r="AGW75" s="545" t="str">
        <f t="shared" ca="1" si="356"/>
        <v>-</v>
      </c>
      <c r="AGX75" s="545" t="str">
        <f t="shared" ca="1" si="356"/>
        <v>-</v>
      </c>
      <c r="AGY75" s="545" t="b">
        <f t="shared" ca="1" si="356"/>
        <v>1</v>
      </c>
      <c r="AGZ75" s="545" t="str">
        <f t="shared" ca="1" si="356"/>
        <v>-</v>
      </c>
      <c r="AHA75" s="545" t="str">
        <f t="shared" ca="1" si="356"/>
        <v>-</v>
      </c>
      <c r="AHB75" s="545" t="str">
        <f t="shared" ca="1" si="356"/>
        <v>-</v>
      </c>
      <c r="AHC75" s="545" t="str">
        <f t="shared" ca="1" si="356"/>
        <v>-</v>
      </c>
      <c r="AHD75" s="535" cm="1">
        <f t="array" aca="1" ref="AHD75" ca="1">INDEX(AHD$13:AHD74,$B75+1,1)</f>
        <v>0</v>
      </c>
      <c r="AHE75" s="483">
        <v>0</v>
      </c>
    </row>
    <row r="76" spans="1:889" outlineLevel="2">
      <c r="A76" s="18">
        <f t="shared" si="241"/>
        <v>63</v>
      </c>
      <c r="B76" s="191">
        <f t="shared" ca="1" si="372"/>
        <v>52</v>
      </c>
      <c r="C76" s="458">
        <f t="shared" si="246"/>
        <v>1000</v>
      </c>
      <c r="D76" s="119" t="str">
        <f t="shared" ca="1" si="247"/>
        <v>GSW</v>
      </c>
      <c r="E76" t="b">
        <v>1</v>
      </c>
      <c r="F76" t="b">
        <v>0</v>
      </c>
      <c r="G76" t="b">
        <f t="shared" si="248"/>
        <v>1</v>
      </c>
      <c r="H76" s="191">
        <f t="shared" ca="1" si="367"/>
        <v>11</v>
      </c>
      <c r="I76" s="535" cm="1">
        <f t="array" aca="1" ref="I76" ca="1">INDEX(I$13:I75,$B76+1,1)</f>
        <v>1</v>
      </c>
      <c r="J76" s="535" cm="1">
        <f t="array" aca="1" ref="J76" ca="1">INDEX(J$13:J75,$B76+1,1)</f>
        <v>0</v>
      </c>
      <c r="K76" s="230">
        <f t="shared" ca="1" si="249"/>
        <v>1</v>
      </c>
      <c r="L76" s="535" cm="1">
        <f t="array" aca="1" ref="L76" ca="1">INDEX(L$13:L75,$B76+1,1)</f>
        <v>2</v>
      </c>
      <c r="M76" s="535" cm="1">
        <f t="array" aca="1" ref="M76" ca="1">INDEX(M$13:M75,$B76+1,1)</f>
        <v>0</v>
      </c>
      <c r="N76" s="230">
        <f t="shared" ca="1" si="250"/>
        <v>3</v>
      </c>
      <c r="O76" s="230">
        <f t="shared" ca="1" si="250"/>
        <v>4</v>
      </c>
      <c r="P76" s="230">
        <f t="shared" ca="1" si="250"/>
        <v>3</v>
      </c>
      <c r="Q76" s="230">
        <f t="shared" ca="1" si="250"/>
        <v>4</v>
      </c>
      <c r="R76" s="230">
        <f t="shared" ca="1" si="250"/>
        <v>4</v>
      </c>
      <c r="S76" s="230">
        <f t="shared" ca="1" si="250"/>
        <v>4</v>
      </c>
      <c r="T76" s="411">
        <f t="shared" ca="1" si="251"/>
        <v>4</v>
      </c>
      <c r="U76" s="411">
        <f t="shared" ca="1" si="251"/>
        <v>3</v>
      </c>
      <c r="V76" s="411">
        <f t="shared" ca="1" si="252"/>
        <v>0</v>
      </c>
      <c r="W76" s="772" t="b">
        <f t="shared" ca="1" si="253"/>
        <v>1</v>
      </c>
      <c r="X76" s="772" t="b">
        <f t="shared" ca="1" si="253"/>
        <v>1</v>
      </c>
      <c r="Y76" s="772" t="b">
        <f t="shared" ca="1" si="253"/>
        <v>1</v>
      </c>
      <c r="Z76" s="791" t="b" cm="1">
        <f t="array" aca="1" ref="Z76" ca="1">INDEX(Z$13:Z75,$B76+1,1)</f>
        <v>0</v>
      </c>
      <c r="AA76" s="411">
        <f t="shared" ca="1" si="254"/>
        <v>6</v>
      </c>
      <c r="AB76" s="411">
        <f t="shared" ca="1" si="255"/>
        <v>6</v>
      </c>
      <c r="AC76" s="230">
        <f t="shared" ca="1" si="376"/>
        <v>4</v>
      </c>
      <c r="AD76" s="230">
        <f t="shared" ca="1" si="376"/>
        <v>6</v>
      </c>
      <c r="AE76" s="230">
        <f t="shared" ca="1" si="376"/>
        <v>5</v>
      </c>
      <c r="AF76" s="230">
        <f t="shared" ca="1" si="376"/>
        <v>5</v>
      </c>
      <c r="AG76" s="230">
        <f t="shared" ca="1" si="376"/>
        <v>3</v>
      </c>
      <c r="AH76" s="230">
        <f t="shared" ca="1" si="376"/>
        <v>3</v>
      </c>
      <c r="AI76" s="87">
        <f t="shared" ca="1" si="377"/>
        <v>3</v>
      </c>
      <c r="AJ76" s="87">
        <f ca="1">INDEX(CHOOSE($N76,DataAutumn!i.AdultDrys,DataWinter!i.AdultDrys,DataSpring!i.AdultDrys),1,$T76)</f>
        <v>3</v>
      </c>
      <c r="AK76" s="230">
        <f t="shared" ca="1" si="257"/>
        <v>2</v>
      </c>
      <c r="AL76" s="535" cm="1">
        <f t="array" aca="1" ref="AL76" ca="1">INDEX(AL$13:AL75,$B76+1,1)</f>
        <v>0</v>
      </c>
      <c r="AM76" s="535" cm="1">
        <f t="array" aca="1" ref="AM76" ca="1">INDEX(AM$13:AM75,$B76+1,1)</f>
        <v>2</v>
      </c>
      <c r="AN76" s="811" t="b" cm="1">
        <f t="array" aca="1" ref="AN76" ca="1">INDEX(AN$13:AN75,$B76+1,1)</f>
        <v>0</v>
      </c>
      <c r="AO76" s="230">
        <f t="shared" ca="1" si="258"/>
        <v>2</v>
      </c>
      <c r="AP76" s="230">
        <f t="shared" ca="1" si="258"/>
        <v>0</v>
      </c>
      <c r="AQ76" s="230">
        <f t="shared" ca="1" si="258"/>
        <v>0</v>
      </c>
      <c r="AR76" s="230">
        <f t="shared" ca="1" si="258"/>
        <v>0</v>
      </c>
      <c r="AS76" s="111"/>
      <c r="AT76" s="111"/>
      <c r="AU76" s="230">
        <f t="shared" ca="1" si="259"/>
        <v>0</v>
      </c>
      <c r="AV76" s="230">
        <f t="shared" ca="1" si="259"/>
        <v>0</v>
      </c>
      <c r="AW76" s="111"/>
      <c r="AX76" s="111"/>
      <c r="AY76" s="111"/>
      <c r="AZ76" s="111"/>
      <c r="BA76" s="111"/>
      <c r="BB76" s="111"/>
      <c r="BC76" s="312" t="str">
        <f t="shared" ca="1" si="260"/>
        <v>TemplateEx 00011 SE GSW Past      Mat      TOLSpr Scan2 GFS RR+16% GP170% WP150% MP180% EL000% Age213 FlkSt_Opt_456 LWJ5 LWCJ5 LWCP3 LW2tth3 Emptys_Sell   Mdn0 Adult0 (PT_F33N11L11)</v>
      </c>
      <c r="BD76" s="8" t="str">
        <f ca="1">IF(COUNTIF($BC$13:$BC76,$BC76)=1,"-","Dup")</f>
        <v>-</v>
      </c>
      <c r="BE76" s="18"/>
      <c r="BF76" s="535" t="str" cm="1">
        <f t="array" aca="1" ref="BF76" ca="1">INDEX(BF$13:BF75,$B76+1,1)</f>
        <v>-</v>
      </c>
      <c r="BG76" s="535" t="str" cm="1">
        <f t="array" aca="1" ref="BG76" ca="1">INDEX(BG$13:BG75,$B76+1,1)</f>
        <v>-</v>
      </c>
      <c r="BH76" s="535" t="str" cm="1">
        <f t="array" aca="1" ref="BH76" ca="1">INDEX(BH$13:BH75,$B76+1,1)</f>
        <v>-</v>
      </c>
      <c r="BI76" s="535" t="str" cm="1">
        <f t="array" aca="1" ref="BI76" ca="1">INDEX(BI$13:BI75,$B76+1,1)</f>
        <v>-</v>
      </c>
      <c r="BJ76" s="535" t="str" cm="1">
        <f t="array" aca="1" ref="BJ76" ca="1">INDEX(BJ$13:BJ75,$B76+1,1)</f>
        <v>-</v>
      </c>
      <c r="BK76" s="535" t="str" cm="1">
        <f t="array" aca="1" ref="BK76" ca="1">INDEX(BK$13:BK75,$B76+1,1)</f>
        <v>-</v>
      </c>
      <c r="BL76" s="535" t="str" cm="1">
        <f t="array" aca="1" ref="BL76" ca="1">INDEX(BL$13:BL75,$B76+1,1)</f>
        <v>-</v>
      </c>
      <c r="BM76" s="535" t="str" cm="1">
        <f t="array" aca="1" ref="BM76" ca="1">INDEX(BM$13:BM75,$B76+1,1)</f>
        <v>-</v>
      </c>
      <c r="BN76" s="535" t="str" cm="1">
        <f t="array" aca="1" ref="BN76" ca="1">INDEX(BN$13:BN75,$B76+1,1)</f>
        <v>-</v>
      </c>
      <c r="BO76" s="18"/>
      <c r="BP76" s="411" t="b">
        <f t="shared" ca="1" si="261"/>
        <v>1</v>
      </c>
      <c r="BQ76" s="411" t="str">
        <f t="shared" ca="1" si="261"/>
        <v>-</v>
      </c>
      <c r="BR76" s="411" t="b">
        <f t="shared" ca="1" si="261"/>
        <v>0</v>
      </c>
      <c r="BS76" s="411" t="str">
        <f t="shared" ca="1" si="261"/>
        <v>-</v>
      </c>
      <c r="BT76" s="411" t="str">
        <f t="shared" ca="1" si="261"/>
        <v>-</v>
      </c>
      <c r="BU76" s="411" t="str">
        <f t="shared" ca="1" si="261"/>
        <v>-</v>
      </c>
      <c r="BV76" s="411" t="str">
        <f t="shared" ca="1" si="261"/>
        <v>-</v>
      </c>
      <c r="BW76" s="411" t="str">
        <f t="shared" ca="1" si="261"/>
        <v>-</v>
      </c>
      <c r="BX76" s="411" t="str">
        <f t="shared" ca="1" si="261"/>
        <v>-</v>
      </c>
      <c r="BY76" s="411" t="str">
        <f t="shared" ca="1" si="261"/>
        <v>-</v>
      </c>
      <c r="BZ76" s="411" t="str">
        <f t="shared" ca="1" si="261"/>
        <v>-</v>
      </c>
      <c r="CA76" s="411" t="str">
        <f t="shared" ca="1" si="261"/>
        <v>-</v>
      </c>
      <c r="CB76" s="411" t="b">
        <f t="shared" ca="1" si="261"/>
        <v>0</v>
      </c>
      <c r="CC76" s="87">
        <f t="shared" ca="1" si="261"/>
        <v>0</v>
      </c>
      <c r="CD76" s="535" t="str" cm="1">
        <f t="array" aca="1" ref="CD76" ca="1">INDEX(CD$13:CD75,$B76+1,1)</f>
        <v>-</v>
      </c>
      <c r="CE76" s="535" t="str" cm="1">
        <f t="array" aca="1" ref="CE76" ca="1">INDEX(CE$13:CE75,$B76+1,1)</f>
        <v>-</v>
      </c>
      <c r="CF76" s="535" t="str" cm="1">
        <f t="array" aca="1" ref="CF76" ca="1">INDEX(CF$13:CF75,$B76+1,1)</f>
        <v>-</v>
      </c>
      <c r="CG76" s="535" t="b" cm="1">
        <f t="array" aca="1" ref="CG76" ca="1">INDEX(CG$13:CG75,$B76+1,1)</f>
        <v>1</v>
      </c>
      <c r="CH76" s="535" t="str" cm="1">
        <f t="array" aca="1" ref="CH76" ca="1">INDEX(CH$13:CH75,$B76+1,1)</f>
        <v>-</v>
      </c>
      <c r="CI76" s="535" t="str" cm="1">
        <f t="array" aca="1" ref="CI76" ca="1">INDEX(CI$13:CI75,$B76+1,1)</f>
        <v>-</v>
      </c>
      <c r="CJ76" s="535" t="str" cm="1">
        <f t="array" aca="1" ref="CJ76" ca="1">INDEX(CJ$13:CJ75,$B76+1,1)</f>
        <v>-</v>
      </c>
      <c r="CK76" s="18"/>
      <c r="CL76" s="535" t="str" cm="1">
        <f t="array" aca="1" ref="CL76" ca="1">INDEX(CL$13:CL75,$B76+1,1)</f>
        <v>-</v>
      </c>
      <c r="CM76" s="535" t="str" cm="1">
        <f t="array" aca="1" ref="CM76" ca="1">INDEX(CM$13:CM75,$B76+1,1)</f>
        <v>-</v>
      </c>
      <c r="CN76" s="411">
        <f t="shared" ca="1" si="262"/>
        <v>1</v>
      </c>
      <c r="CO76" s="411">
        <f t="shared" ca="1" si="263"/>
        <v>1</v>
      </c>
      <c r="CP76" s="411">
        <f t="shared" ca="1" si="263"/>
        <v>1</v>
      </c>
      <c r="CQ76" s="535" t="str" cm="1">
        <f t="array" aca="1" ref="CQ76" ca="1">INDEX(CQ$13:CQ75,$B76+1,1)</f>
        <v>-</v>
      </c>
      <c r="CR76" s="535" t="str" cm="1">
        <f t="array" aca="1" ref="CR76" ca="1">INDEX(CR$13:CR75,$B76+1,1)</f>
        <v>-</v>
      </c>
      <c r="CS76" s="535" t="str" cm="1">
        <f t="array" aca="1" ref="CS76" ca="1">INDEX(CS$13:CS75,$B76+1,1)</f>
        <v>-</v>
      </c>
      <c r="CT76" s="535" t="str" cm="1">
        <f t="array" aca="1" ref="CT76" ca="1">INDEX(CT$13:CT75,$B76+1,1)</f>
        <v>-</v>
      </c>
      <c r="CU76" s="411">
        <f t="shared" ca="1" si="264"/>
        <v>1</v>
      </c>
      <c r="CV76" s="411">
        <f t="shared" ca="1" si="265"/>
        <v>1</v>
      </c>
      <c r="CW76" s="411">
        <f t="shared" ca="1" si="265"/>
        <v>1</v>
      </c>
      <c r="CX76" s="535" t="str" cm="1">
        <f t="array" aca="1" ref="CX76" ca="1">INDEX(CX$13:CX75,$B76+1,1)</f>
        <v>-</v>
      </c>
      <c r="CY76" s="535" t="str" cm="1">
        <f t="array" aca="1" ref="CY76" ca="1">INDEX(CY$13:CY75,$B76+1,1)</f>
        <v>-</v>
      </c>
      <c r="CZ76" s="411">
        <f t="shared" ca="1" si="266"/>
        <v>1</v>
      </c>
      <c r="DA76" s="411">
        <f t="shared" ca="1" si="267"/>
        <v>1</v>
      </c>
      <c r="DB76" s="535" t="str" cm="1">
        <f t="array" aca="1" ref="DB76" ca="1">INDEX(DB$13:DB75,$B76+1,1)</f>
        <v>-</v>
      </c>
      <c r="DC76" s="535" t="str" cm="1">
        <f t="array" aca="1" ref="DC76" ca="1">INDEX(DC$13:DC75,$B76+1,1)</f>
        <v>-</v>
      </c>
      <c r="DD76" s="411">
        <f t="shared" ca="1" si="268"/>
        <v>1</v>
      </c>
      <c r="DE76" s="535" t="str" cm="1">
        <f t="array" aca="1" ref="DE76" ca="1">INDEX(DE$13:DE75,$B76+1,1)</f>
        <v>-</v>
      </c>
      <c r="DF76" s="535" t="str" cm="1">
        <f t="array" aca="1" ref="DF76" ca="1">INDEX(DF$13:DF75,$B76+1,1)</f>
        <v>-</v>
      </c>
      <c r="DG76" s="411">
        <f t="shared" ca="1" si="269"/>
        <v>1</v>
      </c>
      <c r="DH76" s="411">
        <f t="shared" ca="1" si="270"/>
        <v>1</v>
      </c>
      <c r="DI76" s="411">
        <f t="shared" ca="1" si="270"/>
        <v>1</v>
      </c>
      <c r="DJ76" s="535" cm="1">
        <f t="array" aca="1" ref="DJ76" ca="1">INDEX(DJ$13:DJ75,$B76+1,1)</f>
        <v>720</v>
      </c>
      <c r="DK76" s="535" cm="1">
        <f t="array" aca="1" ref="DK76" ca="1">INDEX(DK$13:DK75,$B76+1,1)</f>
        <v>720</v>
      </c>
      <c r="DL76" s="18"/>
      <c r="DM76" s="535" t="b" cm="1">
        <f t="array" aca="1" ref="DM76" ca="1">INDEX(DM$13:DM75,$B76+1,1)</f>
        <v>1</v>
      </c>
      <c r="DN76" s="535" t="b" cm="1">
        <f t="array" aca="1" ref="DN76" ca="1">INDEX(DN$13:DN75,$B76+1,1)</f>
        <v>1</v>
      </c>
      <c r="DO76" s="535" t="b" cm="1">
        <f t="array" aca="1" ref="DO76" ca="1">INDEX(DO$13:DO75,$B76+1,1)</f>
        <v>1</v>
      </c>
      <c r="DP76" s="87">
        <f t="shared" ca="1" si="357"/>
        <v>0</v>
      </c>
      <c r="DQ76" s="799" cm="1">
        <f t="array" aca="1" ref="DQ76" ca="1">VALUE(IFERROR(VALUE($K76),0) &amp; _xlfn.SWITCH($CF76,"-",4,$CF76) &amp; $L76 &amp; $T76 &amp; "00" &amp; $N76 &amp; $AK76 &amp; $R76 &amp; _xlfn.SWITCH($AM76,3,1,$AM76) &amp; _xlfn.SWITCH($M76,4,0,$M76) &amp; _xlfn.SWITCH($AD76,6,1,$AD76))</f>
        <v>142400324201</v>
      </c>
      <c r="DR76" s="535" cm="1">
        <f t="array" aca="1" ref="DR76" ca="1">INDEX(DR$13:DR75,$B76+1,1)</f>
        <v>1</v>
      </c>
      <c r="DS76" s="535" cm="1">
        <f t="array" aca="1" ref="DS76" ca="1">INDEX(DS$13:DS75,$B76+1,1)</f>
        <v>1</v>
      </c>
      <c r="DT76" s="411">
        <f t="shared" ca="1" si="271"/>
        <v>7</v>
      </c>
      <c r="DU76" s="411" t="str">
        <f t="shared" ca="1" si="271"/>
        <v>-</v>
      </c>
      <c r="DV76" s="411" t="str">
        <f t="shared" ca="1" si="271"/>
        <v>-</v>
      </c>
      <c r="DW76" s="411" t="str">
        <f t="shared" ca="1" si="271"/>
        <v>-</v>
      </c>
      <c r="DX76" s="411" t="str">
        <f t="shared" ca="1" si="271"/>
        <v>-</v>
      </c>
      <c r="DY76" s="411" t="str">
        <f t="shared" ca="1" si="271"/>
        <v>-</v>
      </c>
      <c r="DZ76" s="411" t="b">
        <f t="shared" ca="1" si="272"/>
        <v>0</v>
      </c>
      <c r="EA76" s="411" t="str">
        <f t="shared" ca="1" si="273"/>
        <v>-</v>
      </c>
      <c r="EB76" s="411" t="str">
        <f t="shared" ca="1" si="273"/>
        <v>-</v>
      </c>
      <c r="EC76" s="411" t="str">
        <f t="shared" ca="1" si="273"/>
        <v>-</v>
      </c>
      <c r="ED76" s="411" t="str">
        <f t="shared" ca="1" si="273"/>
        <v>-</v>
      </c>
      <c r="EE76" s="411" t="str">
        <f t="shared" ca="1" si="273"/>
        <v>-</v>
      </c>
      <c r="EF76" s="411" t="str">
        <f t="shared" ca="1" si="273"/>
        <v>-</v>
      </c>
      <c r="EG76" s="411" t="str">
        <f t="shared" ca="1" si="273"/>
        <v>-</v>
      </c>
      <c r="EH76" s="411" t="str">
        <f t="shared" ca="1" si="273"/>
        <v>-</v>
      </c>
      <c r="EI76" s="411" t="str">
        <f t="shared" ca="1" si="273"/>
        <v>-</v>
      </c>
      <c r="EJ76" s="535" cm="1">
        <f t="array" aca="1" ref="EJ76" ca="1">INDEX(EJ$13:EJ75,$B76+1,1)</f>
        <v>0</v>
      </c>
      <c r="EK76" s="535" cm="1">
        <f t="array" aca="1" ref="EK76" ca="1">INDEX(EK$13:EK75,$B76+1,1)</f>
        <v>999999</v>
      </c>
      <c r="EL76" s="535" cm="1">
        <f t="array" aca="1" ref="EL76" ca="1">INDEX(EL$13:EL75,$B76+1,1)</f>
        <v>999999</v>
      </c>
      <c r="EM76" s="535" cm="1">
        <f t="array" aca="1" ref="EM76" ca="1">INDEX(EM$13:EM75,$B76+1,1)</f>
        <v>999999</v>
      </c>
      <c r="EN76" s="535" cm="1">
        <f t="array" aca="1" ref="EN76" ca="1">INDEX(EN$13:EN75,$B76+1,1)</f>
        <v>999999</v>
      </c>
      <c r="EO76" s="535" cm="1">
        <f t="array" aca="1" ref="EO76" ca="1">INDEX(EO$13:EO75,$B76+1,1)</f>
        <v>999999</v>
      </c>
      <c r="EP76" s="535" cm="1">
        <f t="array" aca="1" ref="EP76" ca="1">INDEX(EP$13:EP75,$B76+1,1)</f>
        <v>999999</v>
      </c>
      <c r="EQ76" s="535" cm="1">
        <f t="array" aca="1" ref="EQ76" ca="1">INDEX(EQ$13:EQ75,$B76+1,1)</f>
        <v>999999</v>
      </c>
      <c r="ER76" s="535" cm="1">
        <f t="array" aca="1" ref="ER76" ca="1">INDEX(ER$13:ER75,$B76+1,1)</f>
        <v>999999</v>
      </c>
      <c r="ES76" s="535" cm="1">
        <f t="array" aca="1" ref="ES76" ca="1">INDEX(ES$13:ES75,$B76+1,1)</f>
        <v>999999</v>
      </c>
      <c r="ET76" s="535" cm="1">
        <f t="array" aca="1" ref="ET76" ca="1">INDEX(ET$13:ET75,$B76+1,1)</f>
        <v>999999</v>
      </c>
      <c r="EU76" s="535" cm="1">
        <f t="array" aca="1" ref="EU76" ca="1">INDEX(EU$13:EU75,$B76+1,1)</f>
        <v>999999</v>
      </c>
      <c r="EV76" s="535" cm="1">
        <f t="array" aca="1" ref="EV76" ca="1">INDEX(EV$13:EV75,$B76+1,1)</f>
        <v>999999</v>
      </c>
      <c r="EW76" s="777">
        <f t="shared" ca="1" si="274"/>
        <v>999999</v>
      </c>
      <c r="EX76" s="777">
        <f t="shared" ca="1" si="274"/>
        <v>999999</v>
      </c>
      <c r="EY76" s="777">
        <f t="shared" ca="1" si="274"/>
        <v>999999</v>
      </c>
      <c r="EZ76" s="795">
        <f t="shared" ca="1" si="358"/>
        <v>999999</v>
      </c>
      <c r="FA76" s="795">
        <f t="shared" ca="1" si="275"/>
        <v>999999</v>
      </c>
      <c r="FB76" s="796" t="str">
        <f t="shared" ca="1" si="276"/>
        <v>-</v>
      </c>
      <c r="FC76" s="797" t="str">
        <f t="shared" ca="1" si="359"/>
        <v>-</v>
      </c>
      <c r="FD76" s="776">
        <f t="shared" ca="1" si="277"/>
        <v>999999</v>
      </c>
      <c r="FE76" s="774">
        <f t="shared" ca="1" si="360"/>
        <v>999999</v>
      </c>
      <c r="FF76" s="775">
        <f t="shared" ca="1" si="361"/>
        <v>999999</v>
      </c>
      <c r="FG76" s="722" cm="1">
        <f t="array" aca="1" ref="FG76" ca="1">INDEX(i.ELMated,$AB76+1,1)</f>
        <v>0</v>
      </c>
      <c r="FH76" s="723" cm="1">
        <f t="array" aca="1" ref="FH76" ca="1">INDEX(i.ELMatedEst,$AA76+1,$T76)</f>
        <v>0</v>
      </c>
      <c r="FI76" s="535" t="str" cm="1">
        <f t="array" aca="1" ref="FI76" ca="1">INDEX(FI$13:FI75,$B76+1,1)</f>
        <v>-</v>
      </c>
      <c r="FJ76" s="535" t="str" cm="1">
        <f t="array" aca="1" ref="FJ76" ca="1">INDEX(FJ$13:FJ75,$B76+1,1)</f>
        <v>-</v>
      </c>
      <c r="FK76" s="659">
        <f t="shared" ca="1" si="278"/>
        <v>0.15</v>
      </c>
      <c r="FL76" s="661">
        <f t="shared" ca="1" si="279"/>
        <v>1.2500000000000001E-2</v>
      </c>
      <c r="FM76" s="191">
        <f t="shared" ca="1" si="368"/>
        <v>0.95</v>
      </c>
      <c r="FN76" s="662">
        <f t="shared" ca="1" si="280"/>
        <v>0.12</v>
      </c>
      <c r="FO76" s="662">
        <f ca="1">INDEX(CHOOSE($N76,DataAutumn!i.EL_PropnSold,DataWinter!i.EL_PropnSold,DataSpring!i.EL_PropnSold),$AI76,$T76)*INDEX(i.ELMatedEst,$AB76+1,$T76)*i.dAdultRR_ELPropSold
+INDEX(i.dryman,($AJ76-1)*4+$AI76,FO$7)</f>
        <v>0</v>
      </c>
      <c r="FP76" s="662">
        <f ca="1">INDEX(CHOOSE($N76,DataAutumn!i.EL_PropnSold,DataWinter!i.EL_PropnSold,DataSpring!i.EL_PropnSold),$AI76,$T76)*INDEX(i.ELMatedEst,$AB76+1,$T76)*i.dAdultRR_ELPropSold
+INDEX(i.dryman,($AJ76-1)*4+$AI76,FP$7)</f>
        <v>6.25E-2</v>
      </c>
      <c r="FQ76" s="662">
        <f ca="1">INDEX(CHOOSE($N76,DataAutumn!i.EL_PropnSold,DataWinter!i.EL_PropnSold,DataSpring!i.EL_PropnSold),$AI76,$T76)*INDEX(i.ELMatedEst,$AB76+1,$T76)*i.dAdultRR_ELPropSold
+INDEX(i.dryman,($AJ76-1)*4+$AI76,FQ$7)</f>
        <v>6.25E-2</v>
      </c>
      <c r="FR76" s="662">
        <f ca="1">INDEX(CHOOSE($N76,DataAutumn!i.EL_PropnSold,DataWinter!i.EL_PropnSold,DataSpring!i.EL_PropnSold),$AI76,$T76)*INDEX(i.ELMatedEst,$AB76+1,$T76)*i.dAdultRR_ELPropSold
+INDEX(i.dryman,($AJ76-1)*4+$AI76,FR$7)</f>
        <v>6.25E-2</v>
      </c>
      <c r="FS76" s="663">
        <f ca="1">INDEX(CHOOSE($N76,DataAutumn!i.EL_PropnSold,DataWinter!i.EL_PropnSold,DataSpring!i.EL_PropnSold),$AI76,$T76)*INDEX(i.ELMatedEst,$AB76+1,$T76)*i.dAdultLSurv_ELPropSold</f>
        <v>0</v>
      </c>
      <c r="FT76" s="661" t="b">
        <f t="shared" ca="1" si="281"/>
        <v>1</v>
      </c>
      <c r="FU76" s="661" t="b">
        <f t="shared" ca="1" si="281"/>
        <v>1</v>
      </c>
      <c r="FV76" s="711" t="b">
        <f t="shared" ca="1" si="282"/>
        <v>0</v>
      </c>
      <c r="FW76" s="661" t="b">
        <f t="shared" ca="1" si="281"/>
        <v>0</v>
      </c>
      <c r="FX76" s="663">
        <f t="shared" ca="1" si="283"/>
        <v>0</v>
      </c>
      <c r="FY76" s="664">
        <f t="shared" ca="1" si="284"/>
        <v>0</v>
      </c>
      <c r="FZ76" s="665" t="b">
        <f t="shared" ca="1" si="285"/>
        <v>0</v>
      </c>
      <c r="GA76" s="660" t="b">
        <f t="shared" ca="1" si="286"/>
        <v>0</v>
      </c>
      <c r="GB76" s="411" t="b">
        <f t="shared" ca="1" si="286"/>
        <v>0</v>
      </c>
      <c r="GC76" s="411" t="b">
        <f t="shared" ca="1" si="286"/>
        <v>1</v>
      </c>
      <c r="GD76" s="87">
        <f t="shared" ca="1" si="287"/>
        <v>2</v>
      </c>
      <c r="GE76" s="87">
        <f t="shared" ca="1" si="287"/>
        <v>2</v>
      </c>
      <c r="GF76" s="411">
        <f t="shared" ca="1" si="288"/>
        <v>1.5</v>
      </c>
      <c r="GG76" s="411">
        <f t="shared" ca="1" si="289"/>
        <v>1.8</v>
      </c>
      <c r="GH76" s="411">
        <f t="shared" ca="1" si="289"/>
        <v>1.8</v>
      </c>
      <c r="GI76" s="411">
        <f t="shared" ca="1" si="290"/>
        <v>1.7</v>
      </c>
      <c r="GJ76" s="411">
        <f t="shared" ca="1" si="291"/>
        <v>0.35</v>
      </c>
      <c r="GK76" s="411" t="b">
        <f t="shared" ca="1" si="291"/>
        <v>1</v>
      </c>
      <c r="GL76" s="411" t="b">
        <f t="shared" ca="1" si="291"/>
        <v>0</v>
      </c>
      <c r="GM76" s="411" t="b">
        <f t="shared" ca="1" si="291"/>
        <v>0</v>
      </c>
      <c r="GN76" s="411" t="b">
        <f t="shared" ca="1" si="291"/>
        <v>0</v>
      </c>
      <c r="GO76" s="87">
        <f t="shared" ca="1" si="292"/>
        <v>1</v>
      </c>
      <c r="GP76" s="87">
        <f t="shared" ca="1" si="292"/>
        <v>1</v>
      </c>
      <c r="GQ76" s="87">
        <f t="shared" ca="1" si="292"/>
        <v>1</v>
      </c>
      <c r="GR76" s="87">
        <f t="shared" ca="1" si="292"/>
        <v>1</v>
      </c>
      <c r="GS76" s="87">
        <f t="shared" ca="1" si="292"/>
        <v>1</v>
      </c>
      <c r="GT76" s="87">
        <f t="shared" ca="1" si="292"/>
        <v>1</v>
      </c>
      <c r="GU76" s="87">
        <f t="shared" ca="1" si="292"/>
        <v>1</v>
      </c>
      <c r="GV76" s="87">
        <f t="shared" ca="1" si="292"/>
        <v>1</v>
      </c>
      <c r="GW76" s="411" cm="1">
        <f t="array" aca="1" ref="GW76" ca="1">INDEX(i.dse_type,1,$L76)</f>
        <v>0</v>
      </c>
      <c r="GX76" s="535" t="str" cm="1">
        <f t="array" aca="1" ref="GX76" ca="1">INDEX(GX$13:GX75,$B76+1,1)</f>
        <v>-</v>
      </c>
      <c r="GY76" s="535" t="str" cm="1">
        <f t="array" aca="1" ref="GY76" ca="1">INDEX(GY$13:GY75,$B76+1,1)</f>
        <v>-</v>
      </c>
      <c r="GZ76" s="535" t="str" cm="1">
        <f t="array" aca="1" ref="GZ76" ca="1">INDEX(GZ$13:GZ75,$B76+1,1)</f>
        <v>-</v>
      </c>
      <c r="HA76" s="18"/>
      <c r="HB76" s="816" t="str">
        <f t="shared" ca="1" si="362"/>
        <v>-</v>
      </c>
      <c r="HC76" s="816" t="str">
        <f t="shared" ca="1" si="293"/>
        <v>-</v>
      </c>
      <c r="HD76" s="806" cm="1">
        <f t="array" aca="1" ref="HD76" ca="1">IF($AO76=0,0,INDEX(i.saa_p11,$AO76,HD$6))</f>
        <v>0</v>
      </c>
      <c r="HE76" s="806" cm="1">
        <f t="array" aca="1" ref="HE76" ca="1">IF($AO76=0,0,INDEX(i.saa_p11,$AO76,HE$6))</f>
        <v>0</v>
      </c>
      <c r="HF76" s="806" cm="1">
        <f t="array" aca="1" ref="HF76" ca="1">IF($AO76=0,0,INDEX(i.saa_p11,$AO76,HF$6))</f>
        <v>0</v>
      </c>
      <c r="HG76" s="806" cm="1">
        <f t="array" aca="1" ref="HG76" ca="1">IF($AO76=0,0,INDEX(i.saa_p11,$AO76,HG$6))</f>
        <v>0</v>
      </c>
      <c r="HH76" s="806" cm="1">
        <f t="array" aca="1" ref="HH76" ca="1">IF($AO76=0,0,INDEX(i.saa_p11,$AO76,HH$6))</f>
        <v>0</v>
      </c>
      <c r="HI76" s="806" cm="1">
        <f t="array" aca="1" ref="HI76" ca="1">IF($AO76=0,0,INDEX(i.saa_p11,$AO76,HI$6))</f>
        <v>0</v>
      </c>
      <c r="HJ76" s="806" cm="1">
        <f t="array" aca="1" ref="HJ76" ca="1">IF($AO76=0,0,INDEX(i.saa_p11,$AO76,HJ$6))</f>
        <v>0</v>
      </c>
      <c r="HK76" s="806" cm="1">
        <f t="array" aca="1" ref="HK76" ca="1">IF($AO76=0,0,INDEX(i.saa_p11,$AO76,HK$6))</f>
        <v>0</v>
      </c>
      <c r="HL76" s="806" cm="1">
        <f t="array" aca="1" ref="HL76" ca="1">IF($AO76=0,0,INDEX(i.saa_p11,$AO76,HL$6))</f>
        <v>0</v>
      </c>
      <c r="HM76" s="806" cm="1">
        <f t="array" aca="1" ref="HM76" ca="1">IF($AO76=0,0,INDEX(i.saa_p11,$AO76,HM$6))</f>
        <v>0</v>
      </c>
      <c r="HN76" s="806" cm="1">
        <f t="array" aca="1" ref="HN76" ca="1">IF($AO76=0,0,INDEX(i.saa_p11,$AO76,HN$6))</f>
        <v>0</v>
      </c>
      <c r="HO76" s="806" cm="1">
        <f t="array" aca="1" ref="HO76" ca="1">IF($AO76=0,0,INDEX(i.saa_p11,$AO76,HO$6))</f>
        <v>0</v>
      </c>
      <c r="HP76" s="806" cm="1">
        <f t="array" aca="1" ref="HP76" ca="1">IF($AO76=0,0,INDEX(i.saa_p11,$AO76,HP$6))</f>
        <v>0</v>
      </c>
      <c r="HQ76" s="806" cm="1">
        <f t="array" aca="1" ref="HQ76" ca="1">IF($AO76=0,0,INDEX(i.saa_p11,$AO76,HQ$6))</f>
        <v>0</v>
      </c>
      <c r="HR76" s="806" cm="1">
        <f t="array" aca="1" ref="HR76" ca="1">IF($AO76=0,0,INDEX(i.saa_p11,$AO76,HR$6))</f>
        <v>0</v>
      </c>
      <c r="HS76" s="806" cm="1">
        <f t="array" aca="1" ref="HS76" ca="1">IF($AO76=0,0,INDEX(i.saa_p11,$AO76,HS$6))</f>
        <v>0</v>
      </c>
      <c r="HT76" s="806" cm="1">
        <f t="array" aca="1" ref="HT76" ca="1">IF($AO76=0,0,INDEX(i.saa_p11,$AO76,HT$6))</f>
        <v>0</v>
      </c>
      <c r="HU76" s="806" cm="1">
        <f t="array" aca="1" ref="HU76" ca="1">IF($AO76=0,0,INDEX(i.saa_p11,$AO76,HU$6))</f>
        <v>0</v>
      </c>
      <c r="HV76" s="806" cm="1">
        <f t="array" aca="1" ref="HV76" ca="1">IF($AO76=0,0,INDEX(i.saa_p11,$AO76,HV$6))</f>
        <v>0</v>
      </c>
      <c r="HW76" s="806" cm="1">
        <f t="array" aca="1" ref="HW76" ca="1">IF($AO76=0,0,INDEX(i.saa_p11,$AO76,HW$6))</f>
        <v>0</v>
      </c>
      <c r="HX76" s="806" cm="1">
        <f t="array" aca="1" ref="HX76" ca="1">IF($AO76=0,0,INDEX(i.saa_p11,$AO76,HX$6))</f>
        <v>0</v>
      </c>
      <c r="HY76" s="806" cm="1">
        <f t="array" aca="1" ref="HY76" ca="1">IF($AO76=0,0,INDEX(i.saa_p11,$AO76,HY$6))</f>
        <v>0</v>
      </c>
      <c r="HZ76" s="806" cm="1">
        <f t="array" aca="1" ref="HZ76" ca="1">IF($AO76=0,0,INDEX(i.saa_p11,$AO76,HZ$6))</f>
        <v>0</v>
      </c>
      <c r="IA76" s="806" cm="1">
        <f t="array" aca="1" ref="IA76" ca="1">IF($AO76=0,0,INDEX(i.saa_p11,$AO76,IA$6))</f>
        <v>0</v>
      </c>
      <c r="IB76" s="806" cm="1">
        <f t="array" aca="1" ref="IB76" ca="1">IF($AO76=0,0,INDEX(i.saa_p11,$AO76,IB$6))</f>
        <v>0</v>
      </c>
      <c r="IC76" s="806" cm="1">
        <f t="array" aca="1" ref="IC76" ca="1">IF($AO76=0,0,INDEX(i.saa_p11,$AO76,IC$6))</f>
        <v>0</v>
      </c>
      <c r="ID76" s="806" cm="1">
        <f t="array" aca="1" ref="ID76" ca="1">IF($AO76=0,0,INDEX(i.saa_p11,$AO76,ID$6))</f>
        <v>0</v>
      </c>
      <c r="IE76" s="806" cm="1">
        <f t="array" aca="1" ref="IE76" ca="1">IF($AO76=0,0,INDEX(i.saa_p11,$AO76,IE$6))</f>
        <v>0</v>
      </c>
      <c r="IF76" s="806" cm="1">
        <f t="array" aca="1" ref="IF76" ca="1">IF($AO76=0,0,INDEX(i.saa_p11,$AO76,IF$6))</f>
        <v>0</v>
      </c>
      <c r="IG76" s="806" cm="1">
        <f t="array" aca="1" ref="IG76" ca="1">IF($AO76=0,0,INDEX(i.saa_p11,$AO76,IG$6))</f>
        <v>0</v>
      </c>
      <c r="IH76" s="806" cm="1">
        <f t="array" aca="1" ref="IH76" ca="1">IF($AO76=0,0,INDEX(i.saa_p11,$AO76,IH$6))</f>
        <v>0</v>
      </c>
      <c r="II76" s="806" cm="1">
        <f t="array" aca="1" ref="II76" ca="1">IF($AO76=0,0,INDEX(i.saa_p11,$AO76,II$6))</f>
        <v>0</v>
      </c>
      <c r="IJ76" s="806" cm="1">
        <f t="array" aca="1" ref="IJ76" ca="1">IF($AO76=0,0,INDEX(i.saa_p11,$AO76,IJ$6))</f>
        <v>0</v>
      </c>
      <c r="IK76" s="806" cm="1">
        <f t="array" aca="1" ref="IK76" ca="1">IF($AO76=0,0,INDEX(i.saa_p11,$AO76,IK$6))</f>
        <v>0</v>
      </c>
      <c r="IL76" s="806" cm="1">
        <f t="array" aca="1" ref="IL76" ca="1">IF($AO76=0,0,INDEX(i.saa_p11,$AO76,IL$6))</f>
        <v>0</v>
      </c>
      <c r="IM76" s="806" cm="1">
        <f t="array" aca="1" ref="IM76" ca="1">IF($AO76=0,0,INDEX(i.saa_p11,$AO76,IM$6))</f>
        <v>0</v>
      </c>
      <c r="IN76" s="806" cm="1">
        <f t="array" aca="1" ref="IN76" ca="1">IF($AO76=0,0,INDEX(i.saa_p11,$AO76,IN$6))</f>
        <v>0</v>
      </c>
      <c r="IO76" s="806" cm="1">
        <f t="array" aca="1" ref="IO76" ca="1">IF($AO76=0,0,INDEX(i.saa_p11,$AO76,IO$6))</f>
        <v>0</v>
      </c>
      <c r="IP76" s="806" cm="1">
        <f t="array" aca="1" ref="IP76" ca="1">IF($AO76=0,0,INDEX(i.saa_p11,$AO76,IP$6))</f>
        <v>0</v>
      </c>
      <c r="IQ76" s="806" cm="1">
        <f t="array" aca="1" ref="IQ76" ca="1">IF($AO76=0,0,INDEX(i.saa_p11,$AO76,IQ$6))</f>
        <v>0</v>
      </c>
      <c r="IR76" s="806" cm="1">
        <f t="array" aca="1" ref="IR76" ca="1">IF($AO76=0,0,INDEX(i.saa_p11,$AO76,IR$6))</f>
        <v>0</v>
      </c>
      <c r="IS76" s="806" cm="1">
        <f t="array" aca="1" ref="IS76" ca="1">IF($AO76=0,0,INDEX(i.saa_p11,$AO76,IS$6))</f>
        <v>0</v>
      </c>
      <c r="IT76" s="806" cm="1">
        <f t="array" aca="1" ref="IT76" ca="1">IF($AO76=0,0,INDEX(i.saa_p11,$AO76,IT$6))</f>
        <v>0</v>
      </c>
      <c r="IU76" s="806" cm="1">
        <f t="array" aca="1" ref="IU76" ca="1">IF($AO76=0,0,INDEX(i.saa_p11,$AO76,IU$6))</f>
        <v>0</v>
      </c>
      <c r="IV76" s="806" cm="1">
        <f t="array" aca="1" ref="IV76" ca="1">IF($AO76=0,0,INDEX(i.saa_p11,$AO76,IV$6))</f>
        <v>0</v>
      </c>
      <c r="IW76" s="806" cm="1">
        <f t="array" aca="1" ref="IW76" ca="1">IF($AO76=0,0,INDEX(i.saa_p11,$AO76,IW$6))</f>
        <v>0</v>
      </c>
      <c r="IX76" s="806" cm="1">
        <f t="array" aca="1" ref="IX76" ca="1">IF($AO76=0,0,INDEX(i.saa_p11,$AO76,IX$6))</f>
        <v>0</v>
      </c>
      <c r="IY76" s="806" cm="1">
        <f t="array" aca="1" ref="IY76" ca="1">IF($AO76=0,0,INDEX(i.saa_p11,$AO76,IY$6))</f>
        <v>0</v>
      </c>
      <c r="IZ76" s="806" cm="1">
        <f t="array" aca="1" ref="IZ76" ca="1">IF($AO76=0,0,INDEX(i.saa_p11,$AO76,IZ$6))</f>
        <v>0</v>
      </c>
      <c r="JA76" s="806" cm="1">
        <f t="array" aca="1" ref="JA76" ca="1">IF($AO76=0,0,INDEX(i.saa_p11,$AO76,JA$6))</f>
        <v>0</v>
      </c>
      <c r="JB76" s="806" cm="1">
        <f t="array" aca="1" ref="JB76" ca="1">IF($AO76=0,0,INDEX(i.saa_p11,$AO76,JB$6))</f>
        <v>0</v>
      </c>
      <c r="JC76" s="806" cm="1">
        <f t="array" aca="1" ref="JC76" ca="1">IF($AO76=0,0,INDEX(i.saa_p11,$AO76,JC$6))</f>
        <v>0</v>
      </c>
      <c r="JD76" s="806" cm="1">
        <f t="array" aca="1" ref="JD76" ca="1">IF($AO76=0,0,INDEX(i.saa_p11,$AO76,JD$6))</f>
        <v>0</v>
      </c>
      <c r="JE76" s="806" cm="1">
        <f t="array" aca="1" ref="JE76" ca="1">IF($AO76=0,0,INDEX(i.saa_p11,$AO76,JE$6))</f>
        <v>0</v>
      </c>
      <c r="JF76" s="18"/>
      <c r="JG76" s="535" t="str" cm="1">
        <f t="array" aca="1" ref="JG76" ca="1">INDEX(JG$13:JG75,$B76+1,1)</f>
        <v>-</v>
      </c>
      <c r="JH76" s="535" t="str" cm="1">
        <f t="array" aca="1" ref="JH76" ca="1">INDEX(JH$13:JH75,$B76+1,1)</f>
        <v>-</v>
      </c>
      <c r="JI76" s="535" t="str" cm="1">
        <f t="array" aca="1" ref="JI76" ca="1">INDEX(JI$13:JI75,$B76+1,1)</f>
        <v>-</v>
      </c>
      <c r="JJ76" s="411">
        <f t="shared" ca="1" si="363"/>
        <v>0</v>
      </c>
      <c r="JK76" s="535" t="str" cm="1">
        <f t="array" aca="1" ref="JK76" ca="1">INDEX(JK$13:JK75,$B76+1,1)</f>
        <v>-</v>
      </c>
      <c r="JL76" s="535" cm="1">
        <f t="array" aca="1" ref="JL76" ca="1">INDEX(JL$13:JL75,$B76+1,1)</f>
        <v>1</v>
      </c>
      <c r="JM76" s="535" cm="1">
        <f t="array" aca="1" ref="JM76" ca="1">INDEX(JM$13:JM75,$B76+1,1)</f>
        <v>1</v>
      </c>
      <c r="JN76" s="535" t="str" cm="1">
        <f t="array" aca="1" ref="JN76" ca="1">INDEX(JN$13:JN75,$B76+1,1)</f>
        <v>-</v>
      </c>
      <c r="JO76" s="535" t="str" cm="1">
        <f t="array" aca="1" ref="JO76" ca="1">INDEX(JO$13:JO75,$B76+1,1)</f>
        <v>-</v>
      </c>
      <c r="JP76" s="535" t="str" cm="1">
        <f t="array" aca="1" ref="JP76" ca="1">INDEX(JP$13:JP75,$B76+1,1)</f>
        <v>-</v>
      </c>
      <c r="JQ76" s="535" t="str" cm="1">
        <f t="array" aca="1" ref="JQ76" ca="1">INDEX(JQ$13:JQ75,$B76+1,1)</f>
        <v>-</v>
      </c>
      <c r="JR76" s="535" t="str" cm="1">
        <f t="array" aca="1" ref="JR76" ca="1">INDEX(JR$13:JR75,$B76+1,1)</f>
        <v>-</v>
      </c>
      <c r="JS76" s="535" t="str" cm="1">
        <f t="array" aca="1" ref="JS76" ca="1">INDEX(JS$13:JS75,$B76+1,1)</f>
        <v>-</v>
      </c>
      <c r="JT76" s="535" t="str" cm="1">
        <f t="array" aca="1" ref="JT76" ca="1">INDEX(JT$13:JT75,$B76+1,1)</f>
        <v>-</v>
      </c>
      <c r="JU76" s="535" t="str" cm="1">
        <f t="array" aca="1" ref="JU76" ca="1">INDEX(JU$13:JU75,$B76+1,1)</f>
        <v>-</v>
      </c>
      <c r="JV76" s="535" t="str" cm="1">
        <f t="array" aca="1" ref="JV76" ca="1">INDEX(JV$13:JV75,$B76+1,1)</f>
        <v>-</v>
      </c>
      <c r="JW76" s="535" t="str" cm="1">
        <f t="array" aca="1" ref="JW76" ca="1">INDEX(JW$13:JW75,$B76+1,1)</f>
        <v>-</v>
      </c>
      <c r="JX76" s="535" t="str" cm="1">
        <f t="array" aca="1" ref="JX76" ca="1">INDEX(JX$13:JX75,$B76+1,1)</f>
        <v>-</v>
      </c>
      <c r="JY76" s="535" t="str" cm="1">
        <f t="array" aca="1" ref="JY76" ca="1">INDEX(JY$13:JY75,$B76+1,1)</f>
        <v>-</v>
      </c>
      <c r="JZ76" s="535" t="str" cm="1">
        <f t="array" aca="1" ref="JZ76" ca="1">INDEX(JZ$13:JZ75,$B76+1,1)</f>
        <v>-</v>
      </c>
      <c r="KA76" s="535" t="str" cm="1">
        <f t="array" aca="1" ref="KA76" ca="1">INDEX(KA$13:KA75,$B76+1,1)</f>
        <v>-</v>
      </c>
      <c r="KB76" s="535" t="str" cm="1">
        <f t="array" aca="1" ref="KB76" ca="1">INDEX(KB$13:KB75,$B76+1,1)</f>
        <v>-</v>
      </c>
      <c r="KC76" s="535" t="str" cm="1">
        <f t="array" aca="1" ref="KC76" ca="1">INDEX(KC$13:KC75,$B76+1,1)</f>
        <v>-</v>
      </c>
      <c r="KD76" s="535" t="str" cm="1">
        <f t="array" aca="1" ref="KD76" ca="1">INDEX(KD$13:KD75,$B76+1,1)</f>
        <v>-</v>
      </c>
      <c r="KE76" s="535" t="str" cm="1">
        <f t="array" aca="1" ref="KE76" ca="1">INDEX(KE$13:KE75,$B76+1,1)</f>
        <v>-</v>
      </c>
      <c r="KF76" s="535" t="str" cm="1">
        <f t="array" aca="1" ref="KF76" ca="1">INDEX(KF$13:KF75,$B76+1,1)</f>
        <v>-</v>
      </c>
      <c r="KG76" s="535" t="str" cm="1">
        <f t="array" aca="1" ref="KG76" ca="1">INDEX(KG$13:KG75,$B76+1,1)</f>
        <v>-</v>
      </c>
      <c r="KH76" s="535" t="str" cm="1">
        <f t="array" aca="1" ref="KH76" ca="1">INDEX(KH$13:KH75,$B76+1,1)</f>
        <v>-</v>
      </c>
      <c r="KI76" s="535" cm="1">
        <f t="array" aca="1" ref="KI76" ca="1">INDEX(KI$13:KI75,$B76+1,1)</f>
        <v>0</v>
      </c>
      <c r="KJ76" s="535" t="str" cm="1">
        <f t="array" aca="1" ref="KJ76" ca="1">INDEX(KJ$13:KJ75,$B76+1,1)</f>
        <v>-</v>
      </c>
      <c r="KK76" s="535" cm="1">
        <f t="array" aca="1" ref="KK76" ca="1">INDEX(KK$13:KK75,$B76+1,1)</f>
        <v>1</v>
      </c>
      <c r="KL76" s="722">
        <f t="shared" ca="1" si="294"/>
        <v>0</v>
      </c>
      <c r="KM76" s="722">
        <f t="shared" ca="1" si="294"/>
        <v>0</v>
      </c>
      <c r="KN76" s="722">
        <f t="shared" ca="1" si="294"/>
        <v>0</v>
      </c>
      <c r="KO76" s="722">
        <f t="shared" ca="1" si="295"/>
        <v>0</v>
      </c>
      <c r="KP76" s="722">
        <f t="shared" ca="1" si="295"/>
        <v>0</v>
      </c>
      <c r="KQ76" s="722">
        <f t="shared" ca="1" si="295"/>
        <v>0</v>
      </c>
      <c r="KR76" s="535" cm="1">
        <f t="array" aca="1" ref="KR76" ca="1">INDEX(KR$13:KR75,$B76+1,1)</f>
        <v>0</v>
      </c>
      <c r="KS76" s="722">
        <f t="shared" ca="1" si="296"/>
        <v>1</v>
      </c>
      <c r="KT76" s="722">
        <f t="shared" ca="1" si="296"/>
        <v>0</v>
      </c>
      <c r="KU76" s="722">
        <f t="shared" ca="1" si="296"/>
        <v>0</v>
      </c>
      <c r="KV76" s="722">
        <f t="shared" ca="1" si="296"/>
        <v>0</v>
      </c>
      <c r="KW76" s="535" cm="1">
        <f t="array" aca="1" ref="KW76" ca="1">INDEX(KW$13:KW75,$B76+1,1)</f>
        <v>0</v>
      </c>
      <c r="KX76" s="722">
        <f t="shared" ca="1" si="296"/>
        <v>0</v>
      </c>
      <c r="KY76" s="18"/>
      <c r="KZ76" s="535" t="str" cm="1">
        <f t="array" aca="1" ref="KZ76" ca="1">INDEX(KZ$13:KZ75,$B76+1,1)</f>
        <v>-</v>
      </c>
      <c r="LA76" s="535" t="str" cm="1">
        <f t="array" aca="1" ref="LA76" ca="1">INDEX(LA$13:LA75,$B76+1,1)</f>
        <v>-</v>
      </c>
      <c r="LB76" s="535" t="str" cm="1">
        <f t="array" aca="1" ref="LB76" ca="1">INDEX(LB$13:LB75,$B76+1,1)</f>
        <v>-</v>
      </c>
      <c r="LC76" s="535" t="str" cm="1">
        <f t="array" aca="1" ref="LC76" ca="1">INDEX(LC$13:LC75,$B76+1,1)</f>
        <v>-</v>
      </c>
      <c r="LD76" s="535" t="str" cm="1">
        <f t="array" aca="1" ref="LD76" ca="1">INDEX(LD$13:LD75,$B76+1,1)</f>
        <v>-</v>
      </c>
      <c r="LE76" s="535" t="str" cm="1">
        <f t="array" aca="1" ref="LE76" ca="1">INDEX(LE$13:LE75,$B76+1,1)</f>
        <v>-</v>
      </c>
      <c r="LF76" s="535" t="str" cm="1">
        <f t="array" aca="1" ref="LF76" ca="1">INDEX(LF$13:LF75,$B76+1,1)</f>
        <v>-</v>
      </c>
      <c r="LG76" s="535" t="str" cm="1">
        <f t="array" aca="1" ref="LG76" ca="1">INDEX(LG$13:LG75,$B76+1,1)</f>
        <v>-</v>
      </c>
      <c r="LH76" s="535" t="str" cm="1">
        <f t="array" aca="1" ref="LH76" ca="1">INDEX(LH$13:LH75,$B76+1,1)</f>
        <v>-</v>
      </c>
      <c r="LI76" s="535" t="str" cm="1">
        <f t="array" aca="1" ref="LI76" ca="1">INDEX(LI$13:LI75,$B76+1,1)</f>
        <v>-</v>
      </c>
      <c r="LJ76" s="535" t="str" cm="1">
        <f t="array" aca="1" ref="LJ76" ca="1">INDEX(LJ$13:LJ75,$B76+1,1)</f>
        <v>-</v>
      </c>
      <c r="LK76" s="535" t="str" cm="1">
        <f t="array" aca="1" ref="LK76" ca="1">INDEX(LK$13:LK75,$B76+1,1)</f>
        <v>-</v>
      </c>
      <c r="LL76" s="535" t="str" cm="1">
        <f t="array" aca="1" ref="LL76" ca="1">INDEX(LL$13:LL75,$B76+1,1)</f>
        <v>-</v>
      </c>
      <c r="LM76" s="535" t="str" cm="1">
        <f t="array" aca="1" ref="LM76" ca="1">INDEX(LM$13:LM75,$B76+1,1)</f>
        <v>-</v>
      </c>
      <c r="LN76" s="535" t="str" cm="1">
        <f t="array" aca="1" ref="LN76" ca="1">INDEX(LN$13:LN75,$B76+1,1)</f>
        <v>-</v>
      </c>
      <c r="LO76" s="535" t="str" cm="1">
        <f t="array" aca="1" ref="LO76" ca="1">INDEX(LO$13:LO75,$B76+1,1)</f>
        <v>-</v>
      </c>
      <c r="LP76" s="535" cm="1">
        <f t="array" aca="1" ref="LP76" ca="1">INDEX(LP$13:LP75,$B76+1,1)</f>
        <v>0</v>
      </c>
      <c r="LQ76" s="535" cm="1">
        <f t="array" aca="1" ref="LQ76" ca="1">INDEX(LQ$13:LQ75,$B76+1,1)</f>
        <v>0</v>
      </c>
      <c r="LR76" s="545" cm="1">
        <f t="array" aca="1" ref="LR76" ca="1">IF(AND($N76=LR$10,$AU76&lt;&gt;0),INDEX(i.LTWFeedLevels,$AU76,12),0)</f>
        <v>0</v>
      </c>
      <c r="LS76" s="625" cm="1">
        <f t="array" aca="1" ref="LS76" ca="1">IF(AND($N76=LS$10,$AV76&lt;&gt;0),INDEX(i.LTWFeedLevels,$AV76,12),0)</f>
        <v>0</v>
      </c>
      <c r="LT76" s="457">
        <f t="shared" ref="LT76:LV76" ca="1" si="399">LS76</f>
        <v>0</v>
      </c>
      <c r="LU76" s="457">
        <f t="shared" ca="1" si="399"/>
        <v>0</v>
      </c>
      <c r="LV76" s="457">
        <f t="shared" ca="1" si="399"/>
        <v>0</v>
      </c>
      <c r="LW76" s="545" cm="1">
        <f t="array" aca="1" ref="LW76" ca="1">IF(AND($N76=LW$10,$AU76&lt;&gt;0),INDEX(i.LTWFeedLevels,$AU76,12),0)</f>
        <v>0</v>
      </c>
      <c r="LX76" s="625" cm="1">
        <f t="array" aca="1" ref="LX76" ca="1">IF(AND($N76=LX$10,$AV76&lt;&gt;0),INDEX(i.LTWFeedLevels,$AV76,12),0)</f>
        <v>0</v>
      </c>
      <c r="LY76" s="457">
        <f t="shared" ref="LY76:MA76" ca="1" si="400">LX76</f>
        <v>0</v>
      </c>
      <c r="LZ76" s="457">
        <f t="shared" ca="1" si="400"/>
        <v>0</v>
      </c>
      <c r="MA76" s="457">
        <f t="shared" ca="1" si="400"/>
        <v>0</v>
      </c>
      <c r="MB76" s="545" cm="1">
        <f t="array" aca="1" ref="MB76" ca="1">IF(AND($N76=MB$10,$AU76&lt;&gt;0),INDEX(i.LTWFeedLevels,$AU76,12),0)</f>
        <v>0</v>
      </c>
      <c r="MC76" s="625" cm="1">
        <f t="array" aca="1" ref="MC76" ca="1">IF(AND($N76=MC$10,$AV76&lt;&gt;0),INDEX(i.LTWFeedLevels,$AV76,12),0)</f>
        <v>0</v>
      </c>
      <c r="MD76" s="457">
        <f t="shared" ref="MD76:MF76" ca="1" si="401">MC76</f>
        <v>0</v>
      </c>
      <c r="ME76" s="457">
        <f t="shared" ca="1" si="401"/>
        <v>0</v>
      </c>
      <c r="MF76" s="457">
        <f t="shared" ca="1" si="401"/>
        <v>0</v>
      </c>
      <c r="MG76" s="189">
        <f t="shared" ca="1" si="300"/>
        <v>0</v>
      </c>
      <c r="MH76" s="189">
        <f t="shared" ca="1" si="300"/>
        <v>0</v>
      </c>
      <c r="MI76" s="189">
        <f t="shared" ca="1" si="300"/>
        <v>0</v>
      </c>
      <c r="MJ76" s="189">
        <f t="shared" ca="1" si="300"/>
        <v>0</v>
      </c>
      <c r="MK76" s="189">
        <f t="shared" ca="1" si="300"/>
        <v>0</v>
      </c>
      <c r="ML76" s="189">
        <f t="shared" ca="1" si="300"/>
        <v>0</v>
      </c>
      <c r="MM76" s="189">
        <f t="shared" ca="1" si="300"/>
        <v>0</v>
      </c>
      <c r="MN76" s="189">
        <f t="shared" ca="1" si="300"/>
        <v>0</v>
      </c>
      <c r="MO76" s="189">
        <f t="shared" ca="1" si="300"/>
        <v>0</v>
      </c>
      <c r="MP76" s="189">
        <f t="shared" ca="1" si="300"/>
        <v>0</v>
      </c>
      <c r="MQ76" s="189">
        <f t="shared" ca="1" si="301"/>
        <v>0</v>
      </c>
      <c r="MR76" s="189">
        <f t="shared" ca="1" si="301"/>
        <v>0</v>
      </c>
      <c r="MS76" s="189">
        <f t="shared" ca="1" si="301"/>
        <v>0</v>
      </c>
      <c r="MT76" s="189">
        <f t="shared" ca="1" si="301"/>
        <v>0</v>
      </c>
      <c r="MU76" s="189">
        <f t="shared" ca="1" si="301"/>
        <v>0</v>
      </c>
      <c r="MV76" s="189">
        <f t="shared" ca="1" si="301"/>
        <v>0</v>
      </c>
      <c r="MW76" s="189">
        <f t="shared" ca="1" si="301"/>
        <v>0</v>
      </c>
      <c r="MX76" s="189">
        <f t="shared" ca="1" si="301"/>
        <v>0</v>
      </c>
      <c r="MY76" s="189">
        <f t="shared" ca="1" si="301"/>
        <v>0</v>
      </c>
      <c r="MZ76" s="189">
        <f t="shared" ca="1" si="301"/>
        <v>0</v>
      </c>
      <c r="NA76" s="189">
        <f t="shared" ca="1" si="302"/>
        <v>0</v>
      </c>
      <c r="NB76" s="189">
        <f t="shared" ca="1" si="302"/>
        <v>0</v>
      </c>
      <c r="NC76" s="189">
        <f t="shared" ca="1" si="302"/>
        <v>0</v>
      </c>
      <c r="ND76" s="189">
        <f t="shared" ca="1" si="302"/>
        <v>0</v>
      </c>
      <c r="NE76" s="189">
        <f t="shared" ca="1" si="302"/>
        <v>0</v>
      </c>
      <c r="NF76" s="189">
        <f t="shared" ca="1" si="302"/>
        <v>0</v>
      </c>
      <c r="NG76" s="189">
        <f t="shared" ca="1" si="302"/>
        <v>0</v>
      </c>
      <c r="NH76" s="189">
        <f t="shared" ca="1" si="302"/>
        <v>0</v>
      </c>
      <c r="NI76" s="189">
        <f t="shared" ca="1" si="302"/>
        <v>0</v>
      </c>
      <c r="NJ76" s="189">
        <f t="shared" ca="1" si="302"/>
        <v>0</v>
      </c>
      <c r="NK76" s="189">
        <f t="shared" ca="1" si="303"/>
        <v>0</v>
      </c>
      <c r="NL76" s="189">
        <f t="shared" ca="1" si="303"/>
        <v>0</v>
      </c>
      <c r="NM76" s="189">
        <f t="shared" ca="1" si="303"/>
        <v>0</v>
      </c>
      <c r="NN76" s="189">
        <f t="shared" ca="1" si="303"/>
        <v>0</v>
      </c>
      <c r="NO76" s="189">
        <f t="shared" ca="1" si="303"/>
        <v>0</v>
      </c>
      <c r="NP76" s="189">
        <f t="shared" ca="1" si="303"/>
        <v>0</v>
      </c>
      <c r="NQ76" s="189">
        <f t="shared" ca="1" si="303"/>
        <v>0</v>
      </c>
      <c r="NR76" s="189">
        <f t="shared" ca="1" si="303"/>
        <v>0</v>
      </c>
      <c r="NS76" s="189">
        <f t="shared" ca="1" si="303"/>
        <v>0</v>
      </c>
      <c r="NT76" s="189">
        <f t="shared" ca="1" si="303"/>
        <v>0</v>
      </c>
      <c r="NU76" s="189">
        <f t="shared" ca="1" si="304"/>
        <v>0</v>
      </c>
      <c r="NV76" s="189">
        <f t="shared" ca="1" si="304"/>
        <v>0</v>
      </c>
      <c r="NW76" s="189">
        <f t="shared" ca="1" si="304"/>
        <v>0</v>
      </c>
      <c r="NX76" s="189">
        <f t="shared" ca="1" si="304"/>
        <v>0</v>
      </c>
      <c r="NY76" s="189">
        <f t="shared" ca="1" si="304"/>
        <v>0</v>
      </c>
      <c r="NZ76" s="189">
        <f t="shared" ca="1" si="304"/>
        <v>0</v>
      </c>
      <c r="OA76" s="189">
        <f t="shared" ca="1" si="304"/>
        <v>0</v>
      </c>
      <c r="OB76" s="189">
        <f t="shared" ca="1" si="304"/>
        <v>0</v>
      </c>
      <c r="OC76" s="189">
        <f t="shared" ca="1" si="304"/>
        <v>0</v>
      </c>
      <c r="OD76" s="189">
        <f t="shared" ca="1" si="304"/>
        <v>0</v>
      </c>
      <c r="OE76" s="189">
        <f t="shared" ca="1" si="305"/>
        <v>0</v>
      </c>
      <c r="OF76" s="189">
        <f t="shared" ca="1" si="305"/>
        <v>0</v>
      </c>
      <c r="OG76" s="189">
        <f t="shared" ca="1" si="305"/>
        <v>0</v>
      </c>
      <c r="OH76" s="189">
        <f t="shared" ca="1" si="305"/>
        <v>0</v>
      </c>
      <c r="OI76" s="189">
        <f t="shared" ca="1" si="305"/>
        <v>0</v>
      </c>
      <c r="OJ76" s="189">
        <f t="shared" ca="1" si="305"/>
        <v>0</v>
      </c>
      <c r="OK76" s="189">
        <f t="shared" ca="1" si="305"/>
        <v>0</v>
      </c>
      <c r="OL76" s="189">
        <f t="shared" ca="1" si="305"/>
        <v>0</v>
      </c>
      <c r="OM76" s="189">
        <f t="shared" ca="1" si="305"/>
        <v>0</v>
      </c>
      <c r="ON76" s="189">
        <f t="shared" ca="1" si="305"/>
        <v>0</v>
      </c>
      <c r="OO76" s="189">
        <f t="shared" ca="1" si="306"/>
        <v>0</v>
      </c>
      <c r="OP76" s="189">
        <f t="shared" ca="1" si="306"/>
        <v>0</v>
      </c>
      <c r="OQ76" s="189">
        <f t="shared" ca="1" si="306"/>
        <v>0</v>
      </c>
      <c r="OR76" s="189">
        <f t="shared" ca="1" si="306"/>
        <v>0</v>
      </c>
      <c r="OS76" s="189">
        <f t="shared" ca="1" si="306"/>
        <v>0</v>
      </c>
      <c r="OT76" s="189">
        <f t="shared" ca="1" si="306"/>
        <v>0</v>
      </c>
      <c r="OU76" s="189">
        <f t="shared" ca="1" si="306"/>
        <v>0</v>
      </c>
      <c r="OV76" s="189">
        <f t="shared" ca="1" si="306"/>
        <v>0</v>
      </c>
      <c r="OW76" s="189">
        <f t="shared" ca="1" si="306"/>
        <v>4</v>
      </c>
      <c r="OX76" s="189">
        <f t="shared" ca="1" si="306"/>
        <v>6</v>
      </c>
      <c r="OY76" s="189">
        <f t="shared" ca="1" si="306"/>
        <v>5</v>
      </c>
      <c r="OZ76" s="189">
        <f t="shared" ca="1" si="306"/>
        <v>3</v>
      </c>
      <c r="PA76" s="556">
        <f t="shared" ca="1" si="307"/>
        <v>0</v>
      </c>
      <c r="PB76" s="556">
        <f t="shared" ca="1" si="307"/>
        <v>0</v>
      </c>
      <c r="PC76" s="556">
        <f t="shared" ca="1" si="307"/>
        <v>0</v>
      </c>
      <c r="PD76" s="556">
        <f t="shared" ca="1" si="307"/>
        <v>0</v>
      </c>
      <c r="PE76" s="556">
        <f t="shared" ca="1" si="307"/>
        <v>0</v>
      </c>
      <c r="PF76" s="556">
        <f t="shared" ca="1" si="307"/>
        <v>0</v>
      </c>
      <c r="PG76" s="556">
        <f t="shared" ca="1" si="307"/>
        <v>0</v>
      </c>
      <c r="PH76" s="556">
        <f t="shared" ca="1" si="307"/>
        <v>0</v>
      </c>
      <c r="PI76" s="556">
        <f t="shared" ca="1" si="307"/>
        <v>0</v>
      </c>
      <c r="PJ76" s="556">
        <f t="shared" ca="1" si="307"/>
        <v>0</v>
      </c>
      <c r="PK76" s="556">
        <f t="shared" ca="1" si="308"/>
        <v>0</v>
      </c>
      <c r="PL76" s="556">
        <f t="shared" ca="1" si="308"/>
        <v>0</v>
      </c>
      <c r="PM76" s="556">
        <f t="shared" ca="1" si="308"/>
        <v>0</v>
      </c>
      <c r="PN76" s="556">
        <f t="shared" ca="1" si="308"/>
        <v>0</v>
      </c>
      <c r="PO76" s="556">
        <f t="shared" ca="1" si="308"/>
        <v>0</v>
      </c>
      <c r="PP76" s="556">
        <f t="shared" ca="1" si="308"/>
        <v>0</v>
      </c>
      <c r="PQ76" s="556">
        <f t="shared" ca="1" si="308"/>
        <v>0</v>
      </c>
      <c r="PR76" s="556">
        <f t="shared" ca="1" si="308"/>
        <v>0</v>
      </c>
      <c r="PS76" s="556">
        <f t="shared" ca="1" si="308"/>
        <v>0</v>
      </c>
      <c r="PT76" s="556">
        <f t="shared" ca="1" si="308"/>
        <v>0</v>
      </c>
      <c r="PU76" s="556">
        <f t="shared" ca="1" si="309"/>
        <v>0</v>
      </c>
      <c r="PV76" s="556">
        <f t="shared" ca="1" si="309"/>
        <v>0</v>
      </c>
      <c r="PW76" s="556">
        <f t="shared" ca="1" si="309"/>
        <v>0</v>
      </c>
      <c r="PX76" s="556">
        <f t="shared" ca="1" si="309"/>
        <v>0</v>
      </c>
      <c r="PY76" s="556">
        <f t="shared" ca="1" si="309"/>
        <v>0</v>
      </c>
      <c r="PZ76" s="556">
        <f t="shared" ca="1" si="309"/>
        <v>0</v>
      </c>
      <c r="QA76" s="556">
        <f t="shared" ca="1" si="309"/>
        <v>0</v>
      </c>
      <c r="QB76" s="556">
        <f t="shared" ca="1" si="309"/>
        <v>0</v>
      </c>
      <c r="QC76" s="556">
        <f t="shared" ca="1" si="309"/>
        <v>0</v>
      </c>
      <c r="QD76" s="556">
        <f t="shared" ca="1" si="309"/>
        <v>0</v>
      </c>
      <c r="QE76" s="556">
        <f t="shared" ca="1" si="310"/>
        <v>0</v>
      </c>
      <c r="QF76" s="556">
        <f t="shared" ca="1" si="310"/>
        <v>0</v>
      </c>
      <c r="QG76" s="556">
        <f t="shared" ca="1" si="310"/>
        <v>0</v>
      </c>
      <c r="QH76" s="556">
        <f t="shared" ca="1" si="310"/>
        <v>0</v>
      </c>
      <c r="QI76" s="556">
        <f t="shared" ca="1" si="310"/>
        <v>0</v>
      </c>
      <c r="QJ76" s="556">
        <f t="shared" ca="1" si="310"/>
        <v>0</v>
      </c>
      <c r="QK76" s="556">
        <f t="shared" ca="1" si="310"/>
        <v>0</v>
      </c>
      <c r="QL76" s="556">
        <f t="shared" ca="1" si="310"/>
        <v>0</v>
      </c>
      <c r="QM76" s="556">
        <f t="shared" ca="1" si="310"/>
        <v>0</v>
      </c>
      <c r="QN76" s="556">
        <f t="shared" ca="1" si="310"/>
        <v>0</v>
      </c>
      <c r="QO76" s="556">
        <f t="shared" ca="1" si="311"/>
        <v>0</v>
      </c>
      <c r="QP76" s="556">
        <f t="shared" ca="1" si="311"/>
        <v>0</v>
      </c>
      <c r="QQ76" s="556">
        <f t="shared" ca="1" si="311"/>
        <v>0</v>
      </c>
      <c r="QR76" s="556">
        <f t="shared" ca="1" si="311"/>
        <v>0</v>
      </c>
      <c r="QS76" s="556">
        <f t="shared" ca="1" si="311"/>
        <v>0</v>
      </c>
      <c r="QT76" s="556">
        <f t="shared" ca="1" si="311"/>
        <v>0</v>
      </c>
      <c r="QU76" s="556">
        <f t="shared" ca="1" si="311"/>
        <v>0</v>
      </c>
      <c r="QV76" s="556">
        <f t="shared" ca="1" si="311"/>
        <v>0</v>
      </c>
      <c r="QW76" s="556">
        <f t="shared" ca="1" si="311"/>
        <v>0</v>
      </c>
      <c r="QX76" s="556">
        <f t="shared" ca="1" si="311"/>
        <v>0</v>
      </c>
      <c r="QY76" s="556">
        <f t="shared" ca="1" si="312"/>
        <v>0</v>
      </c>
      <c r="QZ76" s="556">
        <f t="shared" ca="1" si="312"/>
        <v>0</v>
      </c>
      <c r="RA76" s="556">
        <f t="shared" ca="1" si="312"/>
        <v>0</v>
      </c>
      <c r="RB76" s="556">
        <f t="shared" ca="1" si="312"/>
        <v>0</v>
      </c>
      <c r="RC76" s="556">
        <f t="shared" ca="1" si="312"/>
        <v>0</v>
      </c>
      <c r="RD76" s="556">
        <f t="shared" ca="1" si="312"/>
        <v>0</v>
      </c>
      <c r="RE76" s="556">
        <f t="shared" ca="1" si="312"/>
        <v>0</v>
      </c>
      <c r="RF76" s="556">
        <f t="shared" ca="1" si="312"/>
        <v>0</v>
      </c>
      <c r="RG76" s="556">
        <f t="shared" ca="1" si="312"/>
        <v>0</v>
      </c>
      <c r="RH76" s="556">
        <f t="shared" ca="1" si="312"/>
        <v>0</v>
      </c>
      <c r="RI76" s="556">
        <f t="shared" ca="1" si="313"/>
        <v>0</v>
      </c>
      <c r="RJ76" s="556">
        <f t="shared" ca="1" si="313"/>
        <v>0</v>
      </c>
      <c r="RK76" s="556">
        <f t="shared" ca="1" si="313"/>
        <v>0</v>
      </c>
      <c r="RL76" s="556">
        <f t="shared" ca="1" si="313"/>
        <v>0</v>
      </c>
      <c r="RM76" s="556">
        <f t="shared" ca="1" si="313"/>
        <v>0</v>
      </c>
      <c r="RN76" s="556">
        <f t="shared" ca="1" si="313"/>
        <v>0</v>
      </c>
      <c r="RO76" s="556">
        <f t="shared" ca="1" si="313"/>
        <v>0</v>
      </c>
      <c r="RP76" s="556">
        <f t="shared" ca="1" si="313"/>
        <v>0</v>
      </c>
      <c r="RQ76" s="556">
        <f t="shared" ca="1" si="313"/>
        <v>0</v>
      </c>
      <c r="RR76" s="556">
        <f t="shared" ca="1" si="313"/>
        <v>0</v>
      </c>
      <c r="RS76" s="556">
        <f t="shared" ca="1" si="314"/>
        <v>0</v>
      </c>
      <c r="RT76" s="556">
        <f t="shared" ca="1" si="314"/>
        <v>0</v>
      </c>
      <c r="RU76" s="556">
        <f t="shared" ca="1" si="314"/>
        <v>0</v>
      </c>
      <c r="RV76" s="556">
        <f t="shared" ca="1" si="314"/>
        <v>0</v>
      </c>
      <c r="RW76" s="556">
        <f t="shared" ca="1" si="314"/>
        <v>0</v>
      </c>
      <c r="RX76" s="556">
        <f t="shared" ca="1" si="314"/>
        <v>0</v>
      </c>
      <c r="RY76" s="556">
        <f t="shared" ca="1" si="314"/>
        <v>0</v>
      </c>
      <c r="RZ76" s="556">
        <f t="shared" ca="1" si="314"/>
        <v>0</v>
      </c>
      <c r="SA76" s="556">
        <f t="shared" ca="1" si="314"/>
        <v>0</v>
      </c>
      <c r="SB76" s="556">
        <f t="shared" ca="1" si="314"/>
        <v>0</v>
      </c>
      <c r="SC76" s="556">
        <f t="shared" ca="1" si="315"/>
        <v>0</v>
      </c>
      <c r="SD76" s="556">
        <f t="shared" ca="1" si="315"/>
        <v>0</v>
      </c>
      <c r="SE76" s="556">
        <f t="shared" ca="1" si="315"/>
        <v>0</v>
      </c>
      <c r="SF76" s="556">
        <f t="shared" ca="1" si="315"/>
        <v>0</v>
      </c>
      <c r="SG76" s="556">
        <f t="shared" ca="1" si="315"/>
        <v>0</v>
      </c>
      <c r="SH76" s="556">
        <f t="shared" ca="1" si="315"/>
        <v>0</v>
      </c>
      <c r="SI76" s="556">
        <f t="shared" ca="1" si="315"/>
        <v>0</v>
      </c>
      <c r="SJ76" s="556">
        <f t="shared" ca="1" si="315"/>
        <v>0</v>
      </c>
      <c r="SK76" s="556">
        <f t="shared" ca="1" si="315"/>
        <v>0</v>
      </c>
      <c r="SL76" s="556">
        <f t="shared" ca="1" si="315"/>
        <v>0</v>
      </c>
      <c r="SM76" s="556">
        <f t="shared" ca="1" si="316"/>
        <v>0</v>
      </c>
      <c r="SN76" s="556">
        <f t="shared" ca="1" si="316"/>
        <v>0</v>
      </c>
      <c r="SO76" s="556">
        <f t="shared" ca="1" si="316"/>
        <v>0</v>
      </c>
      <c r="SP76" s="556">
        <f t="shared" ca="1" si="316"/>
        <v>0</v>
      </c>
      <c r="SQ76" s="556">
        <f t="shared" ca="1" si="316"/>
        <v>0</v>
      </c>
      <c r="SR76" s="556">
        <f t="shared" ca="1" si="316"/>
        <v>0</v>
      </c>
      <c r="SS76" s="556">
        <f t="shared" ca="1" si="316"/>
        <v>0</v>
      </c>
      <c r="ST76" s="556">
        <f t="shared" ca="1" si="316"/>
        <v>0</v>
      </c>
      <c r="SU76" s="556">
        <f t="shared" ca="1" si="316"/>
        <v>0</v>
      </c>
      <c r="SV76" s="556">
        <f t="shared" ca="1" si="316"/>
        <v>0</v>
      </c>
      <c r="SW76" s="556">
        <f t="shared" ca="1" si="317"/>
        <v>0</v>
      </c>
      <c r="SX76" s="556">
        <f t="shared" ca="1" si="317"/>
        <v>0</v>
      </c>
      <c r="SY76" s="556">
        <f t="shared" ca="1" si="317"/>
        <v>0</v>
      </c>
      <c r="SZ76" s="556">
        <f t="shared" ca="1" si="317"/>
        <v>0</v>
      </c>
      <c r="TA76" s="556">
        <f t="shared" ca="1" si="317"/>
        <v>0</v>
      </c>
      <c r="TB76" s="556">
        <f t="shared" ca="1" si="317"/>
        <v>0</v>
      </c>
      <c r="TC76" s="556">
        <f t="shared" ca="1" si="317"/>
        <v>0</v>
      </c>
      <c r="TD76" s="556">
        <f t="shared" ca="1" si="317"/>
        <v>0</v>
      </c>
      <c r="TE76" s="556">
        <f t="shared" ca="1" si="317"/>
        <v>0</v>
      </c>
      <c r="TF76" s="556">
        <f t="shared" ca="1" si="317"/>
        <v>0</v>
      </c>
      <c r="TG76" s="556">
        <f t="shared" ca="1" si="318"/>
        <v>0</v>
      </c>
      <c r="TH76" s="556">
        <f t="shared" ca="1" si="318"/>
        <v>0</v>
      </c>
      <c r="TI76" s="556">
        <f t="shared" ca="1" si="318"/>
        <v>0</v>
      </c>
      <c r="TJ76" s="556">
        <f t="shared" ca="1" si="318"/>
        <v>0</v>
      </c>
      <c r="TK76" s="556">
        <f t="shared" ca="1" si="318"/>
        <v>0</v>
      </c>
      <c r="TL76" s="556">
        <f t="shared" ca="1" si="318"/>
        <v>0</v>
      </c>
      <c r="TM76" s="556">
        <f t="shared" ca="1" si="318"/>
        <v>0</v>
      </c>
      <c r="TN76" s="556">
        <f t="shared" ca="1" si="318"/>
        <v>0</v>
      </c>
      <c r="TO76" s="556">
        <f t="shared" ca="1" si="318"/>
        <v>0</v>
      </c>
      <c r="TP76" s="556">
        <f t="shared" ca="1" si="318"/>
        <v>0</v>
      </c>
      <c r="TQ76" s="556">
        <f t="shared" ca="1" si="319"/>
        <v>0</v>
      </c>
      <c r="TR76" s="556">
        <f t="shared" ca="1" si="319"/>
        <v>0</v>
      </c>
      <c r="TS76" s="556">
        <f t="shared" ca="1" si="319"/>
        <v>0</v>
      </c>
      <c r="TT76" s="556">
        <f t="shared" ca="1" si="319"/>
        <v>0</v>
      </c>
      <c r="TU76" s="556">
        <f t="shared" ca="1" si="319"/>
        <v>0</v>
      </c>
      <c r="TV76" s="556">
        <f t="shared" ca="1" si="319"/>
        <v>0</v>
      </c>
      <c r="TW76" s="556">
        <f t="shared" ca="1" si="319"/>
        <v>0</v>
      </c>
      <c r="TX76" s="556">
        <f t="shared" ca="1" si="319"/>
        <v>0</v>
      </c>
      <c r="TY76" s="556">
        <f t="shared" ca="1" si="319"/>
        <v>0</v>
      </c>
      <c r="TZ76" s="556">
        <f t="shared" ca="1" si="319"/>
        <v>0</v>
      </c>
      <c r="UA76" s="556">
        <f t="shared" ca="1" si="320"/>
        <v>0</v>
      </c>
      <c r="UB76" s="556">
        <f t="shared" ca="1" si="320"/>
        <v>0</v>
      </c>
      <c r="UC76" s="556">
        <f t="shared" ca="1" si="320"/>
        <v>0</v>
      </c>
      <c r="UD76" s="556">
        <f t="shared" ca="1" si="320"/>
        <v>0</v>
      </c>
      <c r="UE76" s="556">
        <f t="shared" ca="1" si="320"/>
        <v>0</v>
      </c>
      <c r="UF76" s="556">
        <f t="shared" ca="1" si="320"/>
        <v>0</v>
      </c>
      <c r="UG76" s="556">
        <f t="shared" ca="1" si="320"/>
        <v>0</v>
      </c>
      <c r="UH76" s="556">
        <f t="shared" ca="1" si="320"/>
        <v>0</v>
      </c>
      <c r="UI76" s="556">
        <f t="shared" ca="1" si="320"/>
        <v>0</v>
      </c>
      <c r="UJ76" s="556">
        <f t="shared" ca="1" si="320"/>
        <v>0</v>
      </c>
      <c r="UK76" s="556">
        <f t="shared" ca="1" si="321"/>
        <v>0</v>
      </c>
      <c r="UL76" s="556">
        <f t="shared" ca="1" si="321"/>
        <v>0</v>
      </c>
      <c r="UM76" s="556">
        <f t="shared" ca="1" si="321"/>
        <v>0</v>
      </c>
      <c r="UN76" s="556">
        <f t="shared" ca="1" si="321"/>
        <v>0</v>
      </c>
      <c r="UO76" s="556">
        <f t="shared" ca="1" si="321"/>
        <v>0</v>
      </c>
      <c r="UP76" s="556">
        <f t="shared" ca="1" si="321"/>
        <v>0</v>
      </c>
      <c r="UQ76" s="556">
        <f t="shared" ca="1" si="321"/>
        <v>0</v>
      </c>
      <c r="UR76" s="556">
        <f t="shared" ca="1" si="321"/>
        <v>0</v>
      </c>
      <c r="US76" s="556">
        <f t="shared" ca="1" si="321"/>
        <v>0</v>
      </c>
      <c r="UT76" s="556">
        <f t="shared" ca="1" si="321"/>
        <v>0</v>
      </c>
      <c r="UU76" s="556">
        <f t="shared" ca="1" si="322"/>
        <v>0</v>
      </c>
      <c r="UV76" s="556">
        <f t="shared" ca="1" si="322"/>
        <v>0</v>
      </c>
      <c r="UW76" s="556">
        <f t="shared" ca="1" si="322"/>
        <v>0</v>
      </c>
      <c r="UX76" s="556">
        <f t="shared" ca="1" si="322"/>
        <v>0</v>
      </c>
      <c r="UY76" s="556">
        <f t="shared" ca="1" si="322"/>
        <v>0</v>
      </c>
      <c r="UZ76" s="556">
        <f t="shared" ca="1" si="322"/>
        <v>0</v>
      </c>
      <c r="VA76" s="556">
        <f t="shared" ca="1" si="322"/>
        <v>0</v>
      </c>
      <c r="VB76" s="556">
        <f t="shared" ca="1" si="322"/>
        <v>0</v>
      </c>
      <c r="VC76" s="556">
        <f t="shared" ca="1" si="322"/>
        <v>0</v>
      </c>
      <c r="VD76" s="556">
        <f t="shared" ca="1" si="322"/>
        <v>0</v>
      </c>
      <c r="VE76" s="556">
        <f t="shared" ca="1" si="323"/>
        <v>0</v>
      </c>
      <c r="VF76" s="556">
        <f t="shared" ca="1" si="323"/>
        <v>0</v>
      </c>
      <c r="VG76" s="556">
        <f t="shared" ca="1" si="323"/>
        <v>0</v>
      </c>
      <c r="VH76" s="556">
        <f t="shared" ca="1" si="323"/>
        <v>0</v>
      </c>
      <c r="VI76" s="556">
        <f t="shared" ca="1" si="323"/>
        <v>0</v>
      </c>
      <c r="VJ76" s="556">
        <f t="shared" ca="1" si="323"/>
        <v>0</v>
      </c>
      <c r="VK76" s="556">
        <f t="shared" ca="1" si="323"/>
        <v>0</v>
      </c>
      <c r="VL76" s="556">
        <f t="shared" ca="1" si="323"/>
        <v>0</v>
      </c>
      <c r="VM76" s="556">
        <f t="shared" ca="1" si="323"/>
        <v>0</v>
      </c>
      <c r="VN76" s="556">
        <f t="shared" ca="1" si="323"/>
        <v>0</v>
      </c>
      <c r="VO76" s="556">
        <f t="shared" ca="1" si="324"/>
        <v>0</v>
      </c>
      <c r="VP76" s="556">
        <f t="shared" ca="1" si="324"/>
        <v>0</v>
      </c>
      <c r="VQ76" s="556">
        <f t="shared" ca="1" si="324"/>
        <v>0</v>
      </c>
      <c r="VR76" s="556">
        <f t="shared" ca="1" si="324"/>
        <v>0</v>
      </c>
      <c r="VS76" s="556">
        <f t="shared" ca="1" si="324"/>
        <v>0</v>
      </c>
      <c r="VT76" s="556">
        <f t="shared" ca="1" si="324"/>
        <v>0</v>
      </c>
      <c r="VU76" s="556">
        <f t="shared" ca="1" si="324"/>
        <v>0</v>
      </c>
      <c r="VV76" s="556">
        <f t="shared" ca="1" si="324"/>
        <v>0</v>
      </c>
      <c r="VW76" s="556">
        <f t="shared" ca="1" si="324"/>
        <v>0</v>
      </c>
      <c r="VX76" s="556">
        <f t="shared" ca="1" si="324"/>
        <v>0</v>
      </c>
      <c r="VY76" s="556">
        <f t="shared" ca="1" si="325"/>
        <v>0</v>
      </c>
      <c r="VZ76" s="556">
        <f t="shared" ca="1" si="325"/>
        <v>0</v>
      </c>
      <c r="WA76" s="556">
        <f t="shared" ca="1" si="325"/>
        <v>0</v>
      </c>
      <c r="WB76" s="556">
        <f t="shared" ca="1" si="325"/>
        <v>0</v>
      </c>
      <c r="WC76" s="556">
        <f t="shared" ca="1" si="325"/>
        <v>0</v>
      </c>
      <c r="WD76" s="556">
        <f t="shared" ca="1" si="325"/>
        <v>0</v>
      </c>
      <c r="WE76" s="556">
        <f t="shared" ca="1" si="325"/>
        <v>0</v>
      </c>
      <c r="WF76" s="556">
        <f t="shared" ca="1" si="325"/>
        <v>0</v>
      </c>
      <c r="WG76" s="556">
        <f t="shared" ca="1" si="325"/>
        <v>0</v>
      </c>
      <c r="WH76" s="556">
        <f t="shared" ca="1" si="325"/>
        <v>0</v>
      </c>
      <c r="WI76" s="556">
        <f t="shared" ca="1" si="326"/>
        <v>0</v>
      </c>
      <c r="WJ76" s="556">
        <f t="shared" ca="1" si="326"/>
        <v>0</v>
      </c>
      <c r="WK76" s="556">
        <f t="shared" ca="1" si="326"/>
        <v>0</v>
      </c>
      <c r="WL76" s="556">
        <f t="shared" ca="1" si="326"/>
        <v>0</v>
      </c>
      <c r="WM76" s="556">
        <f t="shared" ca="1" si="326"/>
        <v>0</v>
      </c>
      <c r="WN76" s="556">
        <f t="shared" ca="1" si="326"/>
        <v>0</v>
      </c>
      <c r="WO76" s="556">
        <f t="shared" ca="1" si="326"/>
        <v>0</v>
      </c>
      <c r="WP76" s="556">
        <f t="shared" ca="1" si="326"/>
        <v>0</v>
      </c>
      <c r="WQ76" s="556">
        <f t="shared" ca="1" si="326"/>
        <v>0</v>
      </c>
      <c r="WR76" s="556">
        <f t="shared" ca="1" si="326"/>
        <v>0</v>
      </c>
      <c r="WS76" s="556">
        <f t="shared" ca="1" si="327"/>
        <v>0</v>
      </c>
      <c r="WT76" s="556">
        <f t="shared" ca="1" si="327"/>
        <v>0</v>
      </c>
      <c r="WU76" s="556">
        <f t="shared" ca="1" si="327"/>
        <v>0</v>
      </c>
      <c r="WV76" s="556">
        <f t="shared" ca="1" si="327"/>
        <v>0</v>
      </c>
      <c r="WW76" s="556">
        <f t="shared" ca="1" si="327"/>
        <v>0</v>
      </c>
      <c r="WX76" s="556">
        <f t="shared" ca="1" si="327"/>
        <v>0</v>
      </c>
      <c r="WY76" s="556">
        <f t="shared" ca="1" si="327"/>
        <v>0</v>
      </c>
      <c r="WZ76" s="556">
        <f t="shared" ca="1" si="327"/>
        <v>0</v>
      </c>
      <c r="XA76" s="556">
        <f t="shared" ca="1" si="327"/>
        <v>0</v>
      </c>
      <c r="XB76" s="556">
        <f t="shared" ca="1" si="327"/>
        <v>0</v>
      </c>
      <c r="XC76" s="556">
        <f t="shared" ca="1" si="328"/>
        <v>0</v>
      </c>
      <c r="XD76" s="556">
        <f t="shared" ca="1" si="328"/>
        <v>0</v>
      </c>
      <c r="XE76" s="556">
        <f t="shared" ca="1" si="328"/>
        <v>0</v>
      </c>
      <c r="XF76" s="556">
        <f t="shared" ca="1" si="328"/>
        <v>0</v>
      </c>
      <c r="XG76" s="556">
        <f t="shared" ca="1" si="328"/>
        <v>0</v>
      </c>
      <c r="XH76" s="556">
        <f t="shared" ca="1" si="328"/>
        <v>0</v>
      </c>
      <c r="XI76" s="556">
        <f t="shared" ca="1" si="328"/>
        <v>0</v>
      </c>
      <c r="XJ76" s="556">
        <f t="shared" ca="1" si="328"/>
        <v>0</v>
      </c>
      <c r="XK76" s="556">
        <f t="shared" ca="1" si="328"/>
        <v>0</v>
      </c>
      <c r="XL76" s="556">
        <f t="shared" ca="1" si="328"/>
        <v>0</v>
      </c>
      <c r="XM76" s="556">
        <f t="shared" ca="1" si="329"/>
        <v>0</v>
      </c>
      <c r="XN76" s="556">
        <f t="shared" ca="1" si="329"/>
        <v>0</v>
      </c>
      <c r="XO76" s="556">
        <f t="shared" ca="1" si="329"/>
        <v>0</v>
      </c>
      <c r="XP76" s="556">
        <f t="shared" ca="1" si="329"/>
        <v>0</v>
      </c>
      <c r="XQ76" s="556">
        <f t="shared" ca="1" si="329"/>
        <v>0</v>
      </c>
      <c r="XR76" s="556">
        <f t="shared" ca="1" si="329"/>
        <v>0</v>
      </c>
      <c r="XS76" s="556">
        <f t="shared" ca="1" si="329"/>
        <v>0</v>
      </c>
      <c r="XT76" s="556">
        <f t="shared" ca="1" si="329"/>
        <v>0</v>
      </c>
      <c r="XU76" s="556">
        <f t="shared" ca="1" si="329"/>
        <v>0</v>
      </c>
      <c r="XV76" s="556">
        <f t="shared" ca="1" si="329"/>
        <v>0</v>
      </c>
      <c r="XW76" s="556">
        <f t="shared" ca="1" si="329"/>
        <v>0</v>
      </c>
      <c r="XX76" s="189">
        <f t="shared" ca="1" si="330"/>
        <v>0</v>
      </c>
      <c r="XY76" s="189">
        <f t="shared" ca="1" si="330"/>
        <v>0</v>
      </c>
      <c r="XZ76" s="189">
        <f t="shared" ca="1" si="330"/>
        <v>0</v>
      </c>
      <c r="YA76" s="189">
        <f t="shared" ca="1" si="330"/>
        <v>0</v>
      </c>
      <c r="YB76" s="189">
        <f t="shared" ca="1" si="330"/>
        <v>0</v>
      </c>
      <c r="YC76" s="230">
        <f t="shared" ca="1" si="331"/>
        <v>0</v>
      </c>
      <c r="YD76" s="189">
        <f t="shared" ca="1" si="332"/>
        <v>0</v>
      </c>
      <c r="YE76" s="189">
        <f t="shared" ca="1" si="332"/>
        <v>0</v>
      </c>
      <c r="YF76" s="189">
        <f t="shared" ca="1" si="332"/>
        <v>0</v>
      </c>
      <c r="YG76" s="189">
        <f t="shared" ca="1" si="332"/>
        <v>0</v>
      </c>
      <c r="YH76" s="189">
        <f t="shared" ca="1" si="332"/>
        <v>0</v>
      </c>
      <c r="YI76" s="230">
        <f t="shared" ca="1" si="333"/>
        <v>0</v>
      </c>
      <c r="YJ76" s="231">
        <f t="shared" ca="1" si="334"/>
        <v>0</v>
      </c>
      <c r="YK76" s="231">
        <f t="shared" ca="1" si="334"/>
        <v>0</v>
      </c>
      <c r="YL76" s="231">
        <f t="shared" ca="1" si="334"/>
        <v>0</v>
      </c>
      <c r="YM76" s="231">
        <f t="shared" ca="1" si="334"/>
        <v>0</v>
      </c>
      <c r="YN76" s="544">
        <f t="shared" ca="1" si="335"/>
        <v>0</v>
      </c>
      <c r="YO76" s="231">
        <f t="shared" ca="1" si="336"/>
        <v>0</v>
      </c>
      <c r="YP76" s="231">
        <f t="shared" ca="1" si="336"/>
        <v>0</v>
      </c>
      <c r="YQ76" s="231">
        <f t="shared" ca="1" si="336"/>
        <v>0</v>
      </c>
      <c r="YR76" s="231">
        <f t="shared" ca="1" si="336"/>
        <v>0</v>
      </c>
      <c r="YS76" s="544">
        <f t="shared" ca="1" si="337"/>
        <v>0</v>
      </c>
      <c r="YT76" s="544">
        <f t="shared" ca="1" si="337"/>
        <v>0</v>
      </c>
      <c r="YU76" s="544">
        <f t="shared" ca="1" si="337"/>
        <v>0</v>
      </c>
      <c r="YV76" s="544">
        <f t="shared" ca="1" si="337"/>
        <v>0</v>
      </c>
      <c r="YW76" s="544">
        <f t="shared" ca="1" si="337"/>
        <v>0</v>
      </c>
      <c r="YX76" s="544">
        <f t="shared" ca="1" si="337"/>
        <v>0</v>
      </c>
      <c r="YY76" s="544">
        <f t="shared" ca="1" si="337"/>
        <v>0</v>
      </c>
      <c r="YZ76" s="535" cm="1">
        <f t="array" aca="1" ref="YZ76" ca="1">INDEX(YZ$13:YZ75,$B76+1,1)</f>
        <v>0</v>
      </c>
      <c r="ZA76" s="411">
        <f t="shared" ca="1" si="338"/>
        <v>67</v>
      </c>
      <c r="ZB76" s="18"/>
      <c r="ZC76" s="535" cm="1">
        <f t="array" aca="1" ref="ZC76" ca="1">INDEX(ZC$13:ZC75,$B76+1,1)</f>
        <v>0</v>
      </c>
      <c r="ZD76" s="411">
        <f t="shared" si="339"/>
        <v>0</v>
      </c>
      <c r="ZE76" s="535" cm="1">
        <f t="array" aca="1" ref="ZE76" ca="1">INDEX(ZE$13:ZE75,$B76+1,1)</f>
        <v>0</v>
      </c>
      <c r="ZF76" s="535" t="str" cm="1">
        <f t="array" aca="1" ref="ZF76" ca="1">INDEX(ZF$13:ZF75,$B76+1,1)</f>
        <v>-</v>
      </c>
      <c r="ZG76" s="535" t="str" cm="1">
        <f t="array" aca="1" ref="ZG76" ca="1">INDEX(ZG$13:ZG75,$B76+1,1)</f>
        <v>-</v>
      </c>
      <c r="ZH76" s="535" t="str" cm="1">
        <f t="array" aca="1" ref="ZH76" ca="1">INDEX(ZH$13:ZH75,$B76+1,1)</f>
        <v>-</v>
      </c>
      <c r="ZI76" s="535" t="str" cm="1">
        <f t="array" aca="1" ref="ZI76" ca="1">INDEX(ZI$13:ZI75,$B76+1,1)</f>
        <v>-</v>
      </c>
      <c r="ZJ76" s="535" t="str" cm="1">
        <f t="array" aca="1" ref="ZJ76" ca="1">INDEX(ZJ$13:ZJ75,$B76+1,1)</f>
        <v>-</v>
      </c>
      <c r="ZK76" s="535" t="str" cm="1">
        <f t="array" aca="1" ref="ZK76" ca="1">INDEX(ZK$13:ZK75,$B76+1,1)</f>
        <v>-</v>
      </c>
      <c r="ZL76" s="535" t="str" cm="1">
        <f t="array" aca="1" ref="ZL76" ca="1">INDEX(ZL$13:ZL75,$B76+1,1)</f>
        <v>-</v>
      </c>
      <c r="ZM76" s="535" t="str" cm="1">
        <f t="array" aca="1" ref="ZM76" ca="1">INDEX(ZM$13:ZM75,$B76+1,1)</f>
        <v>-</v>
      </c>
      <c r="ZN76" s="535" t="str" cm="1">
        <f t="array" aca="1" ref="ZN76" ca="1">INDEX(ZN$13:ZN75,$B76+1,1)</f>
        <v>-</v>
      </c>
      <c r="ZO76" s="535" t="str" cm="1">
        <f t="array" aca="1" ref="ZO76" ca="1">INDEX(ZO$13:ZO75,$B76+1,1)</f>
        <v>-</v>
      </c>
      <c r="ZP76" s="535" t="str" cm="1">
        <f t="array" aca="1" ref="ZP76" ca="1">INDEX(ZP$13:ZP75,$B76+1,1)</f>
        <v>-</v>
      </c>
      <c r="ZQ76" s="535" t="str" cm="1">
        <f t="array" aca="1" ref="ZQ76" ca="1">INDEX(ZQ$13:ZQ75,$B76+1,1)</f>
        <v>-</v>
      </c>
      <c r="ZR76" s="535" t="str" cm="1">
        <f t="array" aca="1" ref="ZR76" ca="1">INDEX(ZR$13:ZR75,$B76+1,1)</f>
        <v>-</v>
      </c>
      <c r="ZS76" s="535" t="str" cm="1">
        <f t="array" aca="1" ref="ZS76" ca="1">INDEX(ZS$13:ZS75,$B76+1,1)</f>
        <v>-</v>
      </c>
      <c r="ZT76" s="535" t="str" cm="1">
        <f t="array" aca="1" ref="ZT76" ca="1">INDEX(ZT$13:ZT75,$B76+1,1)</f>
        <v>-</v>
      </c>
      <c r="ZU76" s="535" t="str" cm="1">
        <f t="array" aca="1" ref="ZU76" ca="1">INDEX(ZU$13:ZU75,$B76+1,1)</f>
        <v>-</v>
      </c>
      <c r="ZV76" s="535" t="str" cm="1">
        <f t="array" aca="1" ref="ZV76" ca="1">INDEX(ZV$13:ZV75,$B76+1,1)</f>
        <v>-</v>
      </c>
      <c r="ZW76" s="535" t="str" cm="1">
        <f t="array" aca="1" ref="ZW76" ca="1">INDEX(ZW$13:ZW75,$B76+1,1)</f>
        <v>-</v>
      </c>
      <c r="ZX76" s="18"/>
      <c r="ZY76" s="411" t="b">
        <f t="shared" ca="1" si="340"/>
        <v>0</v>
      </c>
      <c r="ZZ76" s="411" t="str">
        <f t="shared" ca="1" si="341"/>
        <v>-</v>
      </c>
      <c r="AAA76" s="535" t="str" cm="1">
        <f t="array" aca="1" ref="AAA76" ca="1">INDEX(AAA$13:AAA75,$B76+1,1)</f>
        <v>-</v>
      </c>
      <c r="AAB76" s="535" t="str" cm="1">
        <f t="array" aca="1" ref="AAB76" ca="1">INDEX(AAB$13:AAB75,$B76+1,1)</f>
        <v>-</v>
      </c>
      <c r="AAC76" s="535" t="str" cm="1">
        <f t="array" aca="1" ref="AAC76" ca="1">INDEX(AAC$13:AAC75,$B76+1,1)</f>
        <v>-</v>
      </c>
      <c r="AAD76" s="545" cm="1">
        <f t="array" aca="1" ref="AAD76" ca="1">INDEX(i.AgeJ,$AD76,1)</f>
        <v>0</v>
      </c>
      <c r="AAE76" s="535" t="str" cm="1">
        <f t="array" aca="1" ref="AAE76" ca="1">INDEX(AAE$13:AAE75,$B76+1,1)</f>
        <v>-</v>
      </c>
      <c r="AAF76" s="411" t="str">
        <f t="shared" ca="1" si="342"/>
        <v>-</v>
      </c>
      <c r="AAG76" s="411" t="str">
        <f t="shared" ca="1" si="342"/>
        <v>-</v>
      </c>
      <c r="AAH76" s="535" t="str" cm="1">
        <f t="array" aca="1" ref="AAH76" ca="1">INDEX(AAH$13:AAH75,$B76+1,1)</f>
        <v>-</v>
      </c>
      <c r="AAI76" s="535" t="str" cm="1">
        <f t="array" aca="1" ref="AAI76" ca="1">INDEX(AAI$13:AAI75,$B76+1,1)</f>
        <v>-</v>
      </c>
      <c r="AAJ76" s="535" t="str" cm="1">
        <f t="array" aca="1" ref="AAJ76" ca="1">INDEX(AAJ$13:AAJ75,$B76+1,1)</f>
        <v>-</v>
      </c>
      <c r="AAK76" s="535" t="str" cm="1">
        <f t="array" aca="1" ref="AAK76" ca="1">INDEX(AAK$13:AAK75,$B76+1,1)</f>
        <v>-</v>
      </c>
      <c r="AAL76" s="535" t="str" cm="1">
        <f t="array" aca="1" ref="AAL76" ca="1">INDEX(AAL$13:AAL75,$B76+1,1)</f>
        <v>-</v>
      </c>
      <c r="AAM76" s="535" t="b" cm="1">
        <f t="array" aca="1" ref="AAM76" ca="1">INDEX(AAM$13:AAM75,$B76+1,1)</f>
        <v>1</v>
      </c>
      <c r="AAN76" s="535" t="str" cm="1">
        <f t="array" aca="1" ref="AAN76" ca="1">INDEX(AAN$13:AAN75,$B76+1,1)</f>
        <v>-</v>
      </c>
      <c r="AAO76" s="535" cm="1">
        <f t="array" aca="1" ref="AAO76" ca="1">INDEX(AAO$13:AAO75,$B76+1,1)</f>
        <v>0</v>
      </c>
      <c r="AAP76" s="535" cm="1">
        <f t="array" aca="1" ref="AAP76" ca="1">INDEX(AAP$13:AAP75,$B76+1,1)</f>
        <v>0</v>
      </c>
      <c r="AAQ76" s="535" cm="1">
        <f t="array" aca="1" ref="AAQ76" ca="1">INDEX(AAQ$13:AAQ75,$B76+1,1)</f>
        <v>0</v>
      </c>
      <c r="AAR76" s="18"/>
      <c r="AAS76" s="411">
        <f t="shared" si="343"/>
        <v>50</v>
      </c>
      <c r="AAT76" s="411">
        <f t="shared" si="343"/>
        <v>50</v>
      </c>
      <c r="AAU76" s="411">
        <f t="shared" si="343"/>
        <v>50</v>
      </c>
      <c r="AAV76" s="411">
        <f t="shared" si="343"/>
        <v>50</v>
      </c>
      <c r="AAW76" s="535" cm="1">
        <f t="array" aca="1" ref="AAW76" ca="1">INDEX(AAW$13:AAW75,$B76+1,1)</f>
        <v>1</v>
      </c>
      <c r="AAX76" s="535" cm="1">
        <f t="array" aca="1" ref="AAX76" ca="1">INDEX(AAX$13:AAX75,$B76+1,1)</f>
        <v>1</v>
      </c>
      <c r="AAY76" s="535" cm="1">
        <f t="array" aca="1" ref="AAY76" ca="1">INDEX(AAY$13:AAY75,$B76+1,1)</f>
        <v>1</v>
      </c>
      <c r="AAZ76" s="535" cm="1">
        <f t="array" aca="1" ref="AAZ76" ca="1">INDEX(AAZ$13:AAZ75,$B76+1,1)</f>
        <v>1</v>
      </c>
      <c r="ABA76" s="535" t="str" cm="1">
        <f t="array" aca="1" ref="ABA76" ca="1">INDEX(ABA$13:ABA75,$B76+1,1)</f>
        <v>-</v>
      </c>
      <c r="ABB76" s="535" t="str" cm="1">
        <f t="array" aca="1" ref="ABB76" ca="1">INDEX(ABB$13:ABB75,$B76+1,1)</f>
        <v>-</v>
      </c>
      <c r="ABC76" s="535" t="str" cm="1">
        <f t="array" aca="1" ref="ABC76" ca="1">INDEX(ABC$13:ABC75,$B76+1,1)</f>
        <v>-</v>
      </c>
      <c r="ABD76" s="535" t="str" cm="1">
        <f t="array" aca="1" ref="ABD76" ca="1">INDEX(ABD$13:ABD75,$B76+1,1)</f>
        <v>-</v>
      </c>
      <c r="ABE76" s="535" t="str" cm="1">
        <f t="array" aca="1" ref="ABE76" ca="1">INDEX(ABE$13:ABE75,$B76+1,1)</f>
        <v>-</v>
      </c>
      <c r="ABF76" s="535" t="str" cm="1">
        <f t="array" aca="1" ref="ABF76" ca="1">INDEX(ABF$13:ABF75,$B76+1,1)</f>
        <v>-</v>
      </c>
      <c r="ABG76" s="535" t="str" cm="1">
        <f t="array" aca="1" ref="ABG76" ca="1">INDEX(ABG$13:ABG75,$B76+1,1)</f>
        <v>-</v>
      </c>
      <c r="ABH76" s="18"/>
      <c r="ABI76" s="535" t="str" cm="1">
        <f t="array" aca="1" ref="ABI76" ca="1">INDEX(ABI$13:ABI75,$B76+1,1)</f>
        <v>-</v>
      </c>
      <c r="ABJ76" s="411">
        <f t="shared" ca="1" si="344"/>
        <v>1</v>
      </c>
      <c r="ABK76" s="18"/>
      <c r="ABL76" s="535" t="str" cm="1">
        <f t="array" aca="1" ref="ABL76" ca="1">INDEX(ABL$13:ABL75,$B76+1,1)</f>
        <v>-</v>
      </c>
      <c r="ABM76" s="535" t="str" cm="1">
        <f t="array" aca="1" ref="ABM76" ca="1">INDEX(ABM$13:ABM75,$B76+1,1)</f>
        <v>-</v>
      </c>
      <c r="ABN76" s="535" t="str" cm="1">
        <f t="array" aca="1" ref="ABN76" ca="1">INDEX(ABN$13:ABN75,$B76+1,1)</f>
        <v>-</v>
      </c>
      <c r="ABO76" s="535" t="str" cm="1">
        <f t="array" aca="1" ref="ABO76" ca="1">INDEX(ABO$13:ABO75,$B76+1,1)</f>
        <v>-</v>
      </c>
      <c r="ABP76" s="535" t="str" cm="1">
        <f t="array" aca="1" ref="ABP76" ca="1">INDEX(ABP$13:ABP75,$B76+1,1)</f>
        <v>-</v>
      </c>
      <c r="ABQ76" s="535" t="str" cm="1">
        <f t="array" aca="1" ref="ABQ76" ca="1">INDEX(ABQ$13:ABQ75,$B76+1,1)</f>
        <v>-</v>
      </c>
      <c r="ABR76" s="535" t="str" cm="1">
        <f t="array" aca="1" ref="ABR76" ca="1">INDEX(ABR$13:ABR75,$B76+1,1)</f>
        <v>-</v>
      </c>
      <c r="ABS76" s="535" t="str" cm="1">
        <f t="array" aca="1" ref="ABS76" ca="1">INDEX(ABS$13:ABS75,$B76+1,1)</f>
        <v>-</v>
      </c>
      <c r="ABT76" s="535" t="str" cm="1">
        <f t="array" aca="1" ref="ABT76" ca="1">INDEX(ABT$13:ABT75,$B76+1,1)</f>
        <v>-</v>
      </c>
      <c r="ABU76" s="543">
        <f t="shared" ca="1" si="345"/>
        <v>652</v>
      </c>
      <c r="ABV76" s="543">
        <f t="shared" ca="1" si="345"/>
        <v>686</v>
      </c>
      <c r="ABW76" s="543">
        <f t="shared" ca="1" si="345"/>
        <v>721</v>
      </c>
      <c r="ABX76" s="459">
        <f t="shared" ca="1" si="346"/>
        <v>469</v>
      </c>
      <c r="ABY76" s="459">
        <f t="shared" ca="1" si="346"/>
        <v>504</v>
      </c>
      <c r="ABZ76" s="459">
        <f t="shared" ca="1" si="346"/>
        <v>539</v>
      </c>
      <c r="ACA76" s="459">
        <f t="shared" ca="1" si="347"/>
        <v>385</v>
      </c>
      <c r="ACB76" s="459">
        <f t="shared" ca="1" si="347"/>
        <v>420</v>
      </c>
      <c r="ACC76" s="459">
        <f t="shared" ca="1" si="347"/>
        <v>455</v>
      </c>
      <c r="ACD76" s="535" t="str" cm="1">
        <f t="array" aca="1" ref="ACD76" ca="1">INDEX(ACD$13:ACD75,$B76+1,1)</f>
        <v>-</v>
      </c>
      <c r="ACE76" s="535" t="str" cm="1">
        <f t="array" aca="1" ref="ACE76" ca="1">INDEX(ACE$13:ACE75,$B76+1,1)</f>
        <v>-</v>
      </c>
      <c r="ACF76" s="535" t="str" cm="1">
        <f t="array" aca="1" ref="ACF76" ca="1">INDEX(ACF$13:ACF75,$B76+1,1)</f>
        <v>-</v>
      </c>
      <c r="ACG76" s="535" t="str" cm="1">
        <f t="array" aca="1" ref="ACG76" ca="1">INDEX(ACG$13:ACG75,$B76+1,1)</f>
        <v>-</v>
      </c>
      <c r="ACH76" s="535" t="str" cm="1">
        <f t="array" aca="1" ref="ACH76" ca="1">INDEX(ACH$13:ACH75,$B76+1,1)</f>
        <v>-</v>
      </c>
      <c r="ACI76" s="535" t="str" cm="1">
        <f t="array" aca="1" ref="ACI76" ca="1">INDEX(ACI$13:ACI75,$B76+1,1)</f>
        <v>-</v>
      </c>
      <c r="ACJ76" s="535" t="str" cm="1">
        <f t="array" aca="1" ref="ACJ76" ca="1">INDEX(ACJ$13:ACJ75,$B76+1,1)</f>
        <v>-</v>
      </c>
      <c r="ACK76" s="535" t="str" cm="1">
        <f t="array" aca="1" ref="ACK76" ca="1">INDEX(ACK$13:ACK75,$B76+1,1)</f>
        <v>-</v>
      </c>
      <c r="ACL76" s="535" t="str" cm="1">
        <f t="array" aca="1" ref="ACL76" ca="1">INDEX(ACL$13:ACL75,$B76+1,1)</f>
        <v>-</v>
      </c>
      <c r="ACM76" s="535" t="str" cm="1">
        <f t="array" aca="1" ref="ACM76" ca="1">INDEX(ACM$13:ACM75,$B76+1,1)</f>
        <v>-</v>
      </c>
      <c r="ACN76" s="535" t="str" cm="1">
        <f t="array" aca="1" ref="ACN76" ca="1">INDEX(ACN$13:ACN75,$B76+1,1)</f>
        <v>-</v>
      </c>
      <c r="ACO76" s="535" t="str" cm="1">
        <f t="array" aca="1" ref="ACO76" ca="1">INDEX(ACO$13:ACO75,$B76+1,1)</f>
        <v>-</v>
      </c>
      <c r="ACP76" s="535" t="str" cm="1">
        <f t="array" aca="1" ref="ACP76" ca="1">INDEX(ACP$13:ACP75,$B76+1,1)</f>
        <v>-</v>
      </c>
      <c r="ACQ76" s="535" t="str" cm="1">
        <f t="array" aca="1" ref="ACQ76" ca="1">INDEX(ACQ$13:ACQ75,$B76+1,1)</f>
        <v>-</v>
      </c>
      <c r="ACR76" s="535" cm="1">
        <f t="array" aca="1" ref="ACR76" ca="1">INDEX(ACR$13:ACR75,$B76+1,1)</f>
        <v>0</v>
      </c>
      <c r="ACS76" s="535" t="str" cm="1">
        <f t="array" aca="1" ref="ACS76" ca="1">INDEX(ACS$13:ACS75,$B76+1,1)</f>
        <v>-</v>
      </c>
      <c r="ACT76" s="535" t="str" cm="1">
        <f t="array" aca="1" ref="ACT76" ca="1">INDEX(ACT$13:ACT75,$B76+1,1)</f>
        <v>-</v>
      </c>
      <c r="ACU76" s="535" t="str" cm="1">
        <f t="array" aca="1" ref="ACU76" ca="1">INDEX(ACU$13:ACU75,$B76+1,1)</f>
        <v>-</v>
      </c>
      <c r="ACV76" s="535" t="str" cm="1">
        <f t="array" aca="1" ref="ACV76" ca="1">INDEX(ACV$13:ACV75,$B76+1,1)</f>
        <v>-</v>
      </c>
      <c r="ACW76" s="535" t="str" cm="1">
        <f t="array" aca="1" ref="ACW76" ca="1">INDEX(ACW$13:ACW75,$B76+1,1)</f>
        <v>-</v>
      </c>
      <c r="ACX76" s="535" cm="1">
        <f t="array" aca="1" ref="ACX76" ca="1">INDEX(ACX$13:ACX75,$B76+1,1)</f>
        <v>0</v>
      </c>
      <c r="ACY76" s="535" t="str" cm="1">
        <f t="array" aca="1" ref="ACY76" ca="1">INDEX(ACY$13:ACY75,$B76+1,1)</f>
        <v>-</v>
      </c>
      <c r="ACZ76" s="535" t="str" cm="1">
        <f t="array" aca="1" ref="ACZ76" ca="1">INDEX(ACZ$13:ACZ75,$B76+1,1)</f>
        <v>-</v>
      </c>
      <c r="ADA76" s="535" t="str" cm="1">
        <f t="array" aca="1" ref="ADA76" ca="1">INDEX(ADA$13:ADA75,$B76+1,1)</f>
        <v>-</v>
      </c>
      <c r="ADB76" s="535" cm="1">
        <f t="array" aca="1" ref="ADB76" ca="1">INDEX(ADB$13:ADB75,$B76+1,1)</f>
        <v>1</v>
      </c>
      <c r="ADC76" s="535" cm="1">
        <f t="array" aca="1" ref="ADC76" ca="1">INDEX(ADC$13:ADC75,$B76+1,1)</f>
        <v>1</v>
      </c>
      <c r="ADD76" s="535" t="str" cm="1">
        <f t="array" aca="1" ref="ADD76" ca="1">INDEX(ADD$13:ADD75,$B76+1,1)</f>
        <v>-</v>
      </c>
      <c r="ADE76" s="535" t="str" cm="1">
        <f t="array" aca="1" ref="ADE76" ca="1">INDEX(ADE$13:ADE75,$B76+1,1)</f>
        <v>-</v>
      </c>
      <c r="ADF76" s="535" t="str" cm="1">
        <f t="array" aca="1" ref="ADF76" ca="1">INDEX(ADF$13:ADF75,$B76+1,1)</f>
        <v>-</v>
      </c>
      <c r="ADG76" s="535" t="str" cm="1">
        <f t="array" aca="1" ref="ADG76" ca="1">INDEX(ADG$13:ADG75,$B76+1,1)</f>
        <v>-</v>
      </c>
      <c r="ADH76" s="535" t="str" cm="1">
        <f t="array" aca="1" ref="ADH76" ca="1">INDEX(ADH$13:ADH75,$B76+1,1)</f>
        <v>-</v>
      </c>
      <c r="ADI76" s="535" t="str" cm="1">
        <f t="array" aca="1" ref="ADI76" ca="1">INDEX(ADI$13:ADI75,$B76+1,1)</f>
        <v>-</v>
      </c>
      <c r="ADJ76" s="535" t="str" cm="1">
        <f t="array" aca="1" ref="ADJ76" ca="1">INDEX(ADJ$13:ADJ75,$B76+1,1)</f>
        <v>-</v>
      </c>
      <c r="ADK76" s="535" t="str" cm="1">
        <f t="array" aca="1" ref="ADK76" ca="1">INDEX(ADK$13:ADK75,$B76+1,1)</f>
        <v>-</v>
      </c>
      <c r="ADL76" s="535" t="str" cm="1">
        <f t="array" aca="1" ref="ADL76" ca="1">INDEX(ADL$13:ADL75,$B76+1,1)</f>
        <v>-</v>
      </c>
      <c r="ADM76" s="535" t="str" cm="1">
        <f t="array" aca="1" ref="ADM76" ca="1">INDEX(ADM$13:ADM75,$B76+1,1)</f>
        <v>-</v>
      </c>
      <c r="ADN76" s="535" t="str" cm="1">
        <f t="array" aca="1" ref="ADN76" ca="1">INDEX(ADN$13:ADN75,$B76+1,1)</f>
        <v>-</v>
      </c>
      <c r="ADO76" s="535" t="str" cm="1">
        <f t="array" aca="1" ref="ADO76" ca="1">INDEX(ADO$13:ADO75,$B76+1,1)</f>
        <v>-</v>
      </c>
      <c r="ADP76" s="535" t="str" cm="1">
        <f t="array" aca="1" ref="ADP76" ca="1">INDEX(ADP$13:ADP75,$B76+1,1)</f>
        <v>-</v>
      </c>
      <c r="ADQ76" s="18"/>
      <c r="ADR76" s="545" t="str">
        <f t="shared" ca="1" si="348"/>
        <v>-</v>
      </c>
      <c r="ADS76" s="545" t="str">
        <f t="shared" ca="1" si="348"/>
        <v>-</v>
      </c>
      <c r="ADT76" s="545" t="str">
        <f t="shared" ca="1" si="348"/>
        <v>-</v>
      </c>
      <c r="ADU76" s="545" t="str">
        <f t="shared" ca="1" si="348"/>
        <v>-</v>
      </c>
      <c r="ADV76" s="545" t="str">
        <f t="shared" ca="1" si="348"/>
        <v>-</v>
      </c>
      <c r="ADW76" s="545" t="str">
        <f t="shared" ca="1" si="348"/>
        <v>-</v>
      </c>
      <c r="ADX76" s="545" t="str">
        <f t="shared" ca="1" si="348"/>
        <v>-</v>
      </c>
      <c r="ADY76" s="545" t="str">
        <f t="shared" ca="1" si="348"/>
        <v>-</v>
      </c>
      <c r="ADZ76" s="545" t="str">
        <f t="shared" ca="1" si="348"/>
        <v>-</v>
      </c>
      <c r="AEA76" s="545" t="str">
        <f t="shared" ca="1" si="348"/>
        <v>-</v>
      </c>
      <c r="AEB76" s="545" t="str">
        <f t="shared" ca="1" si="349"/>
        <v>-</v>
      </c>
      <c r="AEC76" s="545" t="str">
        <f t="shared" ca="1" si="349"/>
        <v>-</v>
      </c>
      <c r="AED76" s="545" t="str">
        <f t="shared" ca="1" si="349"/>
        <v>-</v>
      </c>
      <c r="AEE76" s="545" t="str">
        <f t="shared" ca="1" si="349"/>
        <v>-</v>
      </c>
      <c r="AEF76" s="545" t="str">
        <f t="shared" ca="1" si="349"/>
        <v>-</v>
      </c>
      <c r="AEG76" s="545" t="str">
        <f t="shared" ca="1" si="349"/>
        <v>-</v>
      </c>
      <c r="AEH76" s="545" t="str">
        <f t="shared" ca="1" si="349"/>
        <v>-</v>
      </c>
      <c r="AEI76" s="545" t="b">
        <f t="shared" ca="1" si="349"/>
        <v>1</v>
      </c>
      <c r="AEJ76" s="545" t="str">
        <f t="shared" ca="1" si="349"/>
        <v>-</v>
      </c>
      <c r="AEK76" s="545" t="str">
        <f t="shared" ca="1" si="349"/>
        <v>-</v>
      </c>
      <c r="AEL76" s="545" t="str">
        <f t="shared" ca="1" si="350"/>
        <v>-</v>
      </c>
      <c r="AEM76" s="545" t="str">
        <f t="shared" ca="1" si="350"/>
        <v>-</v>
      </c>
      <c r="AEN76" s="545" t="str">
        <f t="shared" ca="1" si="350"/>
        <v>-</v>
      </c>
      <c r="AEO76" s="545" t="str">
        <f t="shared" ca="1" si="350"/>
        <v>-</v>
      </c>
      <c r="AEP76" s="545" t="str">
        <f t="shared" ca="1" si="350"/>
        <v>-</v>
      </c>
      <c r="AEQ76" s="545" t="str">
        <f t="shared" ca="1" si="350"/>
        <v>-</v>
      </c>
      <c r="AER76" s="545" t="str">
        <f t="shared" ca="1" si="350"/>
        <v>-</v>
      </c>
      <c r="AES76" s="545" t="str">
        <f t="shared" ca="1" si="350"/>
        <v>-</v>
      </c>
      <c r="AET76" s="545" t="str">
        <f t="shared" ca="1" si="350"/>
        <v>-</v>
      </c>
      <c r="AEU76" s="545" t="str">
        <f t="shared" ca="1" si="350"/>
        <v>-</v>
      </c>
      <c r="AEV76" s="545" t="str">
        <f t="shared" ca="1" si="351"/>
        <v>-</v>
      </c>
      <c r="AEW76" s="545" t="str">
        <f t="shared" ca="1" si="351"/>
        <v>-</v>
      </c>
      <c r="AEX76" s="545" t="str">
        <f t="shared" ca="1" si="351"/>
        <v>-</v>
      </c>
      <c r="AEY76" s="545" t="str">
        <f t="shared" ca="1" si="351"/>
        <v>-</v>
      </c>
      <c r="AEZ76" s="545" t="str">
        <f t="shared" ca="1" si="351"/>
        <v>-</v>
      </c>
      <c r="AFA76" s="545" t="b">
        <f t="shared" ca="1" si="351"/>
        <v>1</v>
      </c>
      <c r="AFB76" s="545" t="str">
        <f t="shared" ca="1" si="351"/>
        <v>-</v>
      </c>
      <c r="AFC76" s="545" t="str">
        <f t="shared" ca="1" si="351"/>
        <v>-</v>
      </c>
      <c r="AFD76" s="545" t="str">
        <f t="shared" ca="1" si="351"/>
        <v>-</v>
      </c>
      <c r="AFE76" s="545" t="str">
        <f t="shared" ca="1" si="351"/>
        <v>-</v>
      </c>
      <c r="AFF76" s="545" t="str">
        <f t="shared" ca="1" si="352"/>
        <v>-</v>
      </c>
      <c r="AFG76" s="545" t="str">
        <f t="shared" ca="1" si="352"/>
        <v>-</v>
      </c>
      <c r="AFH76" s="545" t="str">
        <f t="shared" ca="1" si="352"/>
        <v>-</v>
      </c>
      <c r="AFI76" s="545" t="str">
        <f t="shared" ca="1" si="352"/>
        <v>-</v>
      </c>
      <c r="AFJ76" s="545" t="str">
        <f t="shared" ca="1" si="352"/>
        <v>-</v>
      </c>
      <c r="AFK76" s="545" t="str">
        <f t="shared" ca="1" si="352"/>
        <v>-</v>
      </c>
      <c r="AFL76" s="545" t="str">
        <f t="shared" ca="1" si="352"/>
        <v>-</v>
      </c>
      <c r="AFM76" s="545" t="str">
        <f t="shared" ca="1" si="352"/>
        <v>-</v>
      </c>
      <c r="AFN76" s="545" t="str">
        <f t="shared" ca="1" si="352"/>
        <v>-</v>
      </c>
      <c r="AFO76" s="545" t="str">
        <f t="shared" ca="1" si="352"/>
        <v>-</v>
      </c>
      <c r="AFP76" s="545" t="str">
        <f t="shared" ca="1" si="353"/>
        <v>-</v>
      </c>
      <c r="AFQ76" s="545" t="str">
        <f t="shared" ca="1" si="353"/>
        <v>-</v>
      </c>
      <c r="AFR76" s="545" t="str">
        <f t="shared" ca="1" si="353"/>
        <v>-</v>
      </c>
      <c r="AFS76" s="545" t="b">
        <f t="shared" ca="1" si="353"/>
        <v>1</v>
      </c>
      <c r="AFT76" s="545" t="str">
        <f t="shared" ca="1" si="353"/>
        <v>-</v>
      </c>
      <c r="AFU76" s="545" t="str">
        <f t="shared" ca="1" si="353"/>
        <v>-</v>
      </c>
      <c r="AFV76" s="545" t="str">
        <f t="shared" ca="1" si="353"/>
        <v>-</v>
      </c>
      <c r="AFW76" s="545" t="str">
        <f t="shared" ca="1" si="353"/>
        <v>-</v>
      </c>
      <c r="AFX76" s="545" t="str">
        <f t="shared" ca="1" si="353"/>
        <v>-</v>
      </c>
      <c r="AFY76" s="545" t="str">
        <f t="shared" ca="1" si="353"/>
        <v>-</v>
      </c>
      <c r="AFZ76" s="545" t="str">
        <f t="shared" ca="1" si="354"/>
        <v>-</v>
      </c>
      <c r="AGA76" s="545" t="str">
        <f t="shared" ca="1" si="354"/>
        <v>-</v>
      </c>
      <c r="AGB76" s="545" t="str">
        <f t="shared" ca="1" si="354"/>
        <v>-</v>
      </c>
      <c r="AGC76" s="545" t="str">
        <f t="shared" ca="1" si="354"/>
        <v>-</v>
      </c>
      <c r="AGD76" s="545" t="str">
        <f t="shared" ca="1" si="354"/>
        <v>-</v>
      </c>
      <c r="AGE76" s="545" t="str">
        <f t="shared" ca="1" si="354"/>
        <v>-</v>
      </c>
      <c r="AGF76" s="545" t="str">
        <f t="shared" ca="1" si="354"/>
        <v>-</v>
      </c>
      <c r="AGG76" s="545" t="str">
        <f t="shared" ca="1" si="354"/>
        <v>-</v>
      </c>
      <c r="AGH76" s="545" t="str">
        <f t="shared" ca="1" si="354"/>
        <v>-</v>
      </c>
      <c r="AGI76" s="545" t="str">
        <f t="shared" ca="1" si="354"/>
        <v>-</v>
      </c>
      <c r="AGJ76" s="545" t="str">
        <f t="shared" ca="1" si="355"/>
        <v>-</v>
      </c>
      <c r="AGK76" s="545" t="b">
        <f t="shared" ca="1" si="355"/>
        <v>1</v>
      </c>
      <c r="AGL76" s="545" t="str">
        <f t="shared" ca="1" si="355"/>
        <v>-</v>
      </c>
      <c r="AGM76" s="545" t="str">
        <f t="shared" ca="1" si="355"/>
        <v>-</v>
      </c>
      <c r="AGN76" s="545" t="str">
        <f t="shared" ca="1" si="355"/>
        <v>-</v>
      </c>
      <c r="AGO76" s="545" t="str">
        <f t="shared" ca="1" si="355"/>
        <v>-</v>
      </c>
      <c r="AGP76" s="545" t="str">
        <f t="shared" ca="1" si="355"/>
        <v>-</v>
      </c>
      <c r="AGQ76" s="545" t="str">
        <f t="shared" ca="1" si="355"/>
        <v>-</v>
      </c>
      <c r="AGR76" s="545" t="str">
        <f t="shared" ca="1" si="355"/>
        <v>-</v>
      </c>
      <c r="AGS76" s="545" t="str">
        <f t="shared" ca="1" si="355"/>
        <v>-</v>
      </c>
      <c r="AGT76" s="545" t="str">
        <f t="shared" ca="1" si="356"/>
        <v>-</v>
      </c>
      <c r="AGU76" s="545" t="str">
        <f t="shared" ca="1" si="356"/>
        <v>-</v>
      </c>
      <c r="AGV76" s="545" t="str">
        <f t="shared" ca="1" si="356"/>
        <v>-</v>
      </c>
      <c r="AGW76" s="545" t="str">
        <f t="shared" ca="1" si="356"/>
        <v>-</v>
      </c>
      <c r="AGX76" s="545" t="str">
        <f t="shared" ca="1" si="356"/>
        <v>-</v>
      </c>
      <c r="AGY76" s="545" t="str">
        <f t="shared" ca="1" si="356"/>
        <v>-</v>
      </c>
      <c r="AGZ76" s="545" t="str">
        <f t="shared" ca="1" si="356"/>
        <v>-</v>
      </c>
      <c r="AHA76" s="545" t="str">
        <f t="shared" ca="1" si="356"/>
        <v>-</v>
      </c>
      <c r="AHB76" s="545" t="str">
        <f t="shared" ca="1" si="356"/>
        <v>-</v>
      </c>
      <c r="AHC76" s="545" t="b">
        <f t="shared" ca="1" si="356"/>
        <v>1</v>
      </c>
      <c r="AHD76" s="535" cm="1">
        <f t="array" aca="1" ref="AHD76" ca="1">INDEX(AHD$13:AHD75,$B76+1,1)</f>
        <v>0</v>
      </c>
      <c r="AHE76" s="483">
        <v>0</v>
      </c>
    </row>
    <row r="77" spans="1:889" outlineLevel="2">
      <c r="A77" s="18">
        <f t="shared" si="241"/>
        <v>64</v>
      </c>
      <c r="B77" s="18"/>
      <c r="D77" s="12"/>
      <c r="E77" t="b">
        <v>0</v>
      </c>
      <c r="H77" s="111"/>
      <c r="I77" s="18"/>
      <c r="J77" s="18"/>
      <c r="K77" s="18"/>
      <c r="L77" s="18"/>
      <c r="M77" s="18"/>
      <c r="N77" s="18"/>
      <c r="O77" s="18"/>
      <c r="P77" s="18"/>
      <c r="Q77" s="18"/>
      <c r="R77" s="18"/>
      <c r="S77" s="18"/>
      <c r="T77" s="18"/>
      <c r="U77" s="18"/>
      <c r="V77" s="18"/>
      <c r="W77" s="18"/>
      <c r="X77" s="18"/>
      <c r="Y77" s="18"/>
      <c r="Z77" s="18"/>
      <c r="AA77" s="18"/>
      <c r="AB77" s="18"/>
      <c r="AC77" s="18"/>
      <c r="AD77" s="18"/>
      <c r="AE77" s="111"/>
      <c r="AF77" s="111"/>
      <c r="AG77" s="111"/>
      <c r="AH77" s="111"/>
      <c r="AI77" s="18"/>
      <c r="AJ77" s="18"/>
      <c r="AK77" s="18"/>
      <c r="AL77" s="18"/>
      <c r="AM77" s="18"/>
      <c r="AN77" s="810"/>
      <c r="AO77" s="18"/>
      <c r="AP77" s="18"/>
      <c r="AQ77" s="18"/>
      <c r="AR77" s="18"/>
      <c r="AS77" s="111"/>
      <c r="AT77" s="111"/>
      <c r="AU77" s="111"/>
      <c r="AV77" s="111"/>
      <c r="AW77" s="111"/>
      <c r="AX77" s="111"/>
      <c r="AY77" s="111"/>
      <c r="AZ77" s="111"/>
      <c r="BA77" s="111"/>
      <c r="BB77" s="111"/>
      <c r="BC77" s="202" t="str">
        <f>"blank "&amp;TEXT(ROW($A77),"0")</f>
        <v>blank 77</v>
      </c>
      <c r="BD77" s="8" t="str">
        <f ca="1">IF(COUNTIF($BC$13:$BC77,$BC77)=1,"-","Dup")</f>
        <v>-</v>
      </c>
      <c r="BE77" s="18"/>
      <c r="BF77" s="517"/>
      <c r="BG77" s="517"/>
      <c r="BH77" s="517"/>
      <c r="BI77" s="517"/>
      <c r="BJ77" s="517"/>
      <c r="BK77" s="517"/>
      <c r="BL77" s="517"/>
      <c r="BM77" s="517"/>
      <c r="BN77" s="517"/>
      <c r="BO77" s="18"/>
      <c r="BP77" s="517"/>
      <c r="BQ77" s="517"/>
      <c r="BR77" s="517"/>
      <c r="BS77" s="517"/>
      <c r="BT77" s="517"/>
      <c r="BU77" s="517"/>
      <c r="BV77" s="517"/>
      <c r="BW77" s="517"/>
      <c r="BX77" s="517"/>
      <c r="BY77" s="517"/>
      <c r="BZ77" s="517"/>
      <c r="CA77" s="517"/>
      <c r="CB77" s="517"/>
      <c r="CC77" s="517"/>
      <c r="CD77" s="517"/>
      <c r="CE77" s="517"/>
      <c r="CF77" s="517"/>
      <c r="CG77" s="517"/>
      <c r="CH77" s="517"/>
      <c r="CI77" s="517"/>
      <c r="CJ77" s="517"/>
      <c r="CK77" s="18"/>
      <c r="CL77" s="517"/>
      <c r="CM77" s="517"/>
      <c r="CN77" s="517"/>
      <c r="CO77" s="517"/>
      <c r="CP77" s="517"/>
      <c r="CQ77" s="517"/>
      <c r="CR77" s="517"/>
      <c r="CS77" s="517"/>
      <c r="CT77" s="517"/>
      <c r="CU77" s="517"/>
      <c r="CV77" s="517"/>
      <c r="CW77" s="517"/>
      <c r="CX77" s="517"/>
      <c r="CY77" s="517"/>
      <c r="CZ77" s="517"/>
      <c r="DA77" s="517"/>
      <c r="DB77" s="517"/>
      <c r="DC77" s="517"/>
      <c r="DD77" s="517"/>
      <c r="DE77" s="517"/>
      <c r="DF77" s="517"/>
      <c r="DG77" s="517"/>
      <c r="DH77" s="517"/>
      <c r="DI77" s="517"/>
      <c r="DJ77" s="517"/>
      <c r="DK77" s="517"/>
      <c r="DL77" s="18"/>
      <c r="DM77" s="517"/>
      <c r="DN77" s="517"/>
      <c r="DO77" s="517"/>
      <c r="DP77" s="517"/>
      <c r="DQ77" s="518"/>
      <c r="DR77" s="517"/>
      <c r="DS77" s="517"/>
      <c r="DT77" s="517"/>
      <c r="DU77" s="517"/>
      <c r="DV77" s="517"/>
      <c r="DW77" s="517"/>
      <c r="DX77" s="517"/>
      <c r="DY77" s="517"/>
      <c r="DZ77" s="517"/>
      <c r="EA77" s="517"/>
      <c r="EB77" s="517"/>
      <c r="EC77" s="517"/>
      <c r="ED77" s="517"/>
      <c r="EE77" s="517"/>
      <c r="EF77" s="517"/>
      <c r="EG77" s="517"/>
      <c r="EH77" s="517"/>
      <c r="EI77" s="517"/>
      <c r="EJ77" s="517"/>
      <c r="EK77" s="517"/>
      <c r="EL77" s="517"/>
      <c r="EM77" s="517"/>
      <c r="EN77" s="517"/>
      <c r="EO77" s="517"/>
      <c r="EP77" s="517"/>
      <c r="EQ77" s="517"/>
      <c r="ER77" s="517"/>
      <c r="ES77" s="517"/>
      <c r="ET77" s="517"/>
      <c r="EU77" s="517"/>
      <c r="EV77" s="517"/>
      <c r="EW77" s="517"/>
      <c r="EX77" s="517"/>
      <c r="EY77" s="517"/>
      <c r="EZ77" s="517"/>
      <c r="FA77" s="517"/>
      <c r="FB77" s="517"/>
      <c r="FC77" s="517"/>
      <c r="FD77" s="517"/>
      <c r="FE77" s="517"/>
      <c r="FF77" s="517"/>
      <c r="FG77" s="517"/>
      <c r="FH77" s="517"/>
      <c r="FI77" s="517"/>
      <c r="FJ77" s="517"/>
      <c r="FK77" s="517"/>
      <c r="FL77" s="517"/>
      <c r="FM77" s="517"/>
      <c r="FN77" s="517"/>
      <c r="FO77" s="517"/>
      <c r="FP77" s="517"/>
      <c r="FQ77" s="517"/>
      <c r="FR77" s="517"/>
      <c r="FS77" s="517"/>
      <c r="FT77" s="517"/>
      <c r="FU77" s="517"/>
      <c r="FV77" s="517"/>
      <c r="FW77" s="517"/>
      <c r="FX77" s="517"/>
      <c r="FY77" s="517"/>
      <c r="FZ77" s="517"/>
      <c r="GA77" s="517"/>
      <c r="GB77" s="517"/>
      <c r="GC77" s="517"/>
      <c r="GD77" s="517"/>
      <c r="GE77" s="517"/>
      <c r="GF77" s="517"/>
      <c r="GG77" s="517"/>
      <c r="GH77" s="517"/>
      <c r="GI77" s="517"/>
      <c r="GJ77" s="517"/>
      <c r="GK77" s="517"/>
      <c r="GL77" s="517"/>
      <c r="GM77" s="517"/>
      <c r="GN77" s="517"/>
      <c r="GO77" s="517"/>
      <c r="GP77" s="517"/>
      <c r="GQ77" s="517"/>
      <c r="GR77" s="517"/>
      <c r="GS77" s="517"/>
      <c r="GT77" s="517"/>
      <c r="GU77" s="517"/>
      <c r="GV77" s="517"/>
      <c r="GW77" s="517"/>
      <c r="GX77" s="517"/>
      <c r="GY77" s="517"/>
      <c r="GZ77" s="517"/>
      <c r="HA77" s="18"/>
      <c r="HB77" s="517"/>
      <c r="HC77" s="517"/>
      <c r="HD77" s="517"/>
      <c r="HE77" s="517"/>
      <c r="HF77" s="517"/>
      <c r="HG77" s="517"/>
      <c r="HH77" s="517"/>
      <c r="HI77" s="517"/>
      <c r="HJ77" s="517"/>
      <c r="HK77" s="517"/>
      <c r="HL77" s="517"/>
      <c r="HM77" s="517"/>
      <c r="HN77" s="517"/>
      <c r="HO77" s="517"/>
      <c r="HP77" s="517"/>
      <c r="HQ77" s="517"/>
      <c r="HR77" s="517"/>
      <c r="HS77" s="517"/>
      <c r="HT77" s="517"/>
      <c r="HU77" s="517"/>
      <c r="HV77" s="517"/>
      <c r="HW77" s="517"/>
      <c r="HX77" s="517"/>
      <c r="HY77" s="517"/>
      <c r="HZ77" s="517"/>
      <c r="IA77" s="517"/>
      <c r="IB77" s="517"/>
      <c r="IC77" s="517"/>
      <c r="ID77" s="517"/>
      <c r="IE77" s="517"/>
      <c r="IF77" s="517"/>
      <c r="IG77" s="517"/>
      <c r="IH77" s="517"/>
      <c r="II77" s="517"/>
      <c r="IJ77" s="517"/>
      <c r="IK77" s="517"/>
      <c r="IL77" s="517"/>
      <c r="IM77" s="517"/>
      <c r="IN77" s="517"/>
      <c r="IO77" s="517"/>
      <c r="IP77" s="517"/>
      <c r="IQ77" s="517"/>
      <c r="IR77" s="517"/>
      <c r="IS77" s="517"/>
      <c r="IT77" s="517"/>
      <c r="IU77" s="517"/>
      <c r="IV77" s="517"/>
      <c r="IW77" s="517"/>
      <c r="IX77" s="517"/>
      <c r="IY77" s="517"/>
      <c r="IZ77" s="517"/>
      <c r="JA77" s="517"/>
      <c r="JB77" s="517"/>
      <c r="JC77" s="517"/>
      <c r="JD77" s="517"/>
      <c r="JE77" s="517"/>
      <c r="JF77" s="18"/>
      <c r="JG77" s="517"/>
      <c r="JH77" s="517"/>
      <c r="JI77" s="517"/>
      <c r="JJ77" s="517"/>
      <c r="JK77" s="517"/>
      <c r="JL77" s="517"/>
      <c r="JM77" s="517"/>
      <c r="JN77" s="517"/>
      <c r="JO77" s="517"/>
      <c r="JP77" s="517"/>
      <c r="JQ77" s="517"/>
      <c r="JR77" s="517"/>
      <c r="JS77" s="517"/>
      <c r="JT77" s="517"/>
      <c r="JU77" s="517"/>
      <c r="JV77" s="517"/>
      <c r="JW77" s="517"/>
      <c r="JX77" s="517"/>
      <c r="JY77" s="517"/>
      <c r="JZ77" s="517"/>
      <c r="KA77" s="517"/>
      <c r="KB77" s="517"/>
      <c r="KC77" s="517"/>
      <c r="KD77" s="517"/>
      <c r="KE77" s="517"/>
      <c r="KF77" s="517"/>
      <c r="KG77" s="517"/>
      <c r="KH77" s="517"/>
      <c r="KI77" s="517"/>
      <c r="KJ77" s="517"/>
      <c r="KK77" s="517"/>
      <c r="KL77" s="517"/>
      <c r="KM77" s="517"/>
      <c r="KN77" s="517"/>
      <c r="KO77" s="517"/>
      <c r="KP77" s="517"/>
      <c r="KQ77" s="517"/>
      <c r="KR77" s="517"/>
      <c r="KS77" s="517"/>
      <c r="KT77" s="517"/>
      <c r="KU77" s="517"/>
      <c r="KV77" s="517"/>
      <c r="KW77" s="517"/>
      <c r="KX77" s="517"/>
      <c r="KY77" s="18"/>
      <c r="KZ77" s="517"/>
      <c r="LA77" s="517"/>
      <c r="LB77" s="517"/>
      <c r="LC77" s="517"/>
      <c r="LD77" s="517"/>
      <c r="LE77" s="517"/>
      <c r="LF77" s="517"/>
      <c r="LG77" s="517"/>
      <c r="LH77" s="517"/>
      <c r="LI77" s="517"/>
      <c r="LJ77" s="517"/>
      <c r="LK77" s="517"/>
      <c r="LL77" s="517"/>
      <c r="LM77" s="517"/>
      <c r="LN77" s="517"/>
      <c r="LO77" s="517"/>
      <c r="LP77" s="517"/>
      <c r="LQ77" s="517"/>
      <c r="LR77" s="517"/>
      <c r="LS77" s="517"/>
      <c r="LT77" s="517"/>
      <c r="LU77" s="517"/>
      <c r="LV77" s="517"/>
      <c r="LW77" s="517"/>
      <c r="LX77" s="517"/>
      <c r="LY77" s="517"/>
      <c r="LZ77" s="517"/>
      <c r="MA77" s="517"/>
      <c r="MB77" s="517"/>
      <c r="MC77" s="517"/>
      <c r="MD77" s="517"/>
      <c r="ME77" s="517"/>
      <c r="MF77" s="517"/>
      <c r="MG77" s="517"/>
      <c r="MH77" s="517"/>
      <c r="MI77" s="517"/>
      <c r="MJ77" s="517"/>
      <c r="MK77" s="517"/>
      <c r="ML77" s="517"/>
      <c r="MM77" s="517"/>
      <c r="MN77" s="517"/>
      <c r="MO77" s="517"/>
      <c r="MP77" s="517"/>
      <c r="MQ77" s="517"/>
      <c r="MR77" s="517"/>
      <c r="MS77" s="517"/>
      <c r="MT77" s="517"/>
      <c r="MU77" s="517"/>
      <c r="MV77" s="517"/>
      <c r="MW77" s="517"/>
      <c r="MX77" s="517"/>
      <c r="MY77" s="517"/>
      <c r="MZ77" s="517"/>
      <c r="NA77" s="517"/>
      <c r="NB77" s="517"/>
      <c r="NC77" s="517"/>
      <c r="ND77" s="517"/>
      <c r="NE77" s="517"/>
      <c r="NF77" s="517"/>
      <c r="NG77" s="517"/>
      <c r="NH77" s="517"/>
      <c r="NI77" s="517"/>
      <c r="NJ77" s="517"/>
      <c r="NK77" s="517"/>
      <c r="NL77" s="517"/>
      <c r="NM77" s="517"/>
      <c r="NN77" s="517"/>
      <c r="NO77" s="517"/>
      <c r="NP77" s="517"/>
      <c r="NQ77" s="517"/>
      <c r="NR77" s="517"/>
      <c r="NS77" s="517"/>
      <c r="NT77" s="517"/>
      <c r="NU77" s="517"/>
      <c r="NV77" s="517"/>
      <c r="NW77" s="517"/>
      <c r="NX77" s="517"/>
      <c r="NY77" s="517"/>
      <c r="NZ77" s="517"/>
      <c r="OA77" s="517"/>
      <c r="OB77" s="517"/>
      <c r="OC77" s="517"/>
      <c r="OD77" s="517"/>
      <c r="OE77" s="517"/>
      <c r="OF77" s="517"/>
      <c r="OG77" s="517"/>
      <c r="OH77" s="517"/>
      <c r="OI77" s="517"/>
      <c r="OJ77" s="517"/>
      <c r="OK77" s="517"/>
      <c r="OL77" s="517"/>
      <c r="OM77" s="517"/>
      <c r="ON77" s="517"/>
      <c r="OO77" s="517"/>
      <c r="OP77" s="517"/>
      <c r="OQ77" s="517"/>
      <c r="OR77" s="517"/>
      <c r="OS77" s="517"/>
      <c r="OT77" s="517"/>
      <c r="OU77" s="517"/>
      <c r="OV77" s="517"/>
      <c r="OW77" s="517"/>
      <c r="OX77" s="517"/>
      <c r="OY77" s="517"/>
      <c r="OZ77" s="517"/>
      <c r="PA77" s="517"/>
      <c r="PB77" s="517"/>
      <c r="PC77" s="517"/>
      <c r="PD77" s="517"/>
      <c r="PE77" s="517"/>
      <c r="PF77" s="517"/>
      <c r="PG77" s="517"/>
      <c r="PH77" s="517"/>
      <c r="PI77" s="517"/>
      <c r="PJ77" s="517"/>
      <c r="PK77" s="517"/>
      <c r="PL77" s="517"/>
      <c r="PM77" s="517"/>
      <c r="PN77" s="517"/>
      <c r="PO77" s="517"/>
      <c r="PP77" s="517"/>
      <c r="PQ77" s="517"/>
      <c r="PR77" s="517"/>
      <c r="PS77" s="517"/>
      <c r="PT77" s="517"/>
      <c r="PU77" s="517"/>
      <c r="PV77" s="517"/>
      <c r="PW77" s="517"/>
      <c r="PX77" s="517"/>
      <c r="PY77" s="517"/>
      <c r="PZ77" s="517"/>
      <c r="QA77" s="517"/>
      <c r="QB77" s="517"/>
      <c r="QC77" s="517"/>
      <c r="QD77" s="517"/>
      <c r="QE77" s="517"/>
      <c r="QF77" s="517"/>
      <c r="QG77" s="517"/>
      <c r="QH77" s="517"/>
      <c r="QI77" s="517"/>
      <c r="QJ77" s="517"/>
      <c r="QK77" s="517"/>
      <c r="QL77" s="517"/>
      <c r="QM77" s="517"/>
      <c r="QN77" s="517"/>
      <c r="QO77" s="517"/>
      <c r="QP77" s="517"/>
      <c r="QQ77" s="517"/>
      <c r="QR77" s="517"/>
      <c r="QS77" s="517"/>
      <c r="QT77" s="517"/>
      <c r="QU77" s="517"/>
      <c r="QV77" s="517"/>
      <c r="QW77" s="517"/>
      <c r="QX77" s="517"/>
      <c r="QY77" s="517"/>
      <c r="QZ77" s="517"/>
      <c r="RA77" s="517"/>
      <c r="RB77" s="517"/>
      <c r="RC77" s="517"/>
      <c r="RD77" s="517"/>
      <c r="RE77" s="517"/>
      <c r="RF77" s="517"/>
      <c r="RG77" s="517"/>
      <c r="RH77" s="517"/>
      <c r="RI77" s="517"/>
      <c r="RJ77" s="517"/>
      <c r="RK77" s="517"/>
      <c r="RL77" s="517"/>
      <c r="RM77" s="517"/>
      <c r="RN77" s="517"/>
      <c r="RO77" s="517"/>
      <c r="RP77" s="517"/>
      <c r="RQ77" s="517"/>
      <c r="RR77" s="517"/>
      <c r="RS77" s="517"/>
      <c r="RT77" s="517"/>
      <c r="RU77" s="517"/>
      <c r="RV77" s="517"/>
      <c r="RW77" s="517"/>
      <c r="RX77" s="517"/>
      <c r="RY77" s="517"/>
      <c r="RZ77" s="517"/>
      <c r="SA77" s="517"/>
      <c r="SB77" s="517"/>
      <c r="SC77" s="517"/>
      <c r="SD77" s="517"/>
      <c r="SE77" s="517"/>
      <c r="SF77" s="517"/>
      <c r="SG77" s="517"/>
      <c r="SH77" s="517"/>
      <c r="SI77" s="517"/>
      <c r="SJ77" s="517"/>
      <c r="SK77" s="517"/>
      <c r="SL77" s="517"/>
      <c r="SM77" s="517"/>
      <c r="SN77" s="517"/>
      <c r="SO77" s="517"/>
      <c r="SP77" s="517"/>
      <c r="SQ77" s="517"/>
      <c r="SR77" s="517"/>
      <c r="SS77" s="517"/>
      <c r="ST77" s="517"/>
      <c r="SU77" s="517"/>
      <c r="SV77" s="517"/>
      <c r="SW77" s="517"/>
      <c r="SX77" s="517"/>
      <c r="SY77" s="517"/>
      <c r="SZ77" s="517"/>
      <c r="TA77" s="517"/>
      <c r="TB77" s="517"/>
      <c r="TC77" s="517"/>
      <c r="TD77" s="517"/>
      <c r="TE77" s="517"/>
      <c r="TF77" s="517"/>
      <c r="TG77" s="517"/>
      <c r="TH77" s="517"/>
      <c r="TI77" s="517"/>
      <c r="TJ77" s="517"/>
      <c r="TK77" s="517"/>
      <c r="TL77" s="517"/>
      <c r="TM77" s="517"/>
      <c r="TN77" s="517"/>
      <c r="TO77" s="517"/>
      <c r="TP77" s="517"/>
      <c r="TQ77" s="517"/>
      <c r="TR77" s="517"/>
      <c r="TS77" s="517"/>
      <c r="TT77" s="517"/>
      <c r="TU77" s="517"/>
      <c r="TV77" s="517"/>
      <c r="TW77" s="517"/>
      <c r="TX77" s="517"/>
      <c r="TY77" s="517"/>
      <c r="TZ77" s="517"/>
      <c r="UA77" s="517"/>
      <c r="UB77" s="517"/>
      <c r="UC77" s="517"/>
      <c r="UD77" s="517"/>
      <c r="UE77" s="517"/>
      <c r="UF77" s="517"/>
      <c r="UG77" s="517"/>
      <c r="UH77" s="517"/>
      <c r="UI77" s="517"/>
      <c r="UJ77" s="517"/>
      <c r="UK77" s="517"/>
      <c r="UL77" s="517"/>
      <c r="UM77" s="517"/>
      <c r="UN77" s="517"/>
      <c r="UO77" s="517"/>
      <c r="UP77" s="517"/>
      <c r="UQ77" s="517"/>
      <c r="UR77" s="517"/>
      <c r="US77" s="517"/>
      <c r="UT77" s="517"/>
      <c r="UU77" s="517"/>
      <c r="UV77" s="517"/>
      <c r="UW77" s="517"/>
      <c r="UX77" s="517"/>
      <c r="UY77" s="517"/>
      <c r="UZ77" s="517"/>
      <c r="VA77" s="517"/>
      <c r="VB77" s="517"/>
      <c r="VC77" s="517"/>
      <c r="VD77" s="517"/>
      <c r="VE77" s="517"/>
      <c r="VF77" s="517"/>
      <c r="VG77" s="517"/>
      <c r="VH77" s="517"/>
      <c r="VI77" s="517"/>
      <c r="VJ77" s="517"/>
      <c r="VK77" s="517"/>
      <c r="VL77" s="517"/>
      <c r="VM77" s="517"/>
      <c r="VN77" s="517"/>
      <c r="VO77" s="517"/>
      <c r="VP77" s="517"/>
      <c r="VQ77" s="517"/>
      <c r="VR77" s="517"/>
      <c r="VS77" s="517"/>
      <c r="VT77" s="517"/>
      <c r="VU77" s="517"/>
      <c r="VV77" s="517"/>
      <c r="VW77" s="517"/>
      <c r="VX77" s="517"/>
      <c r="VY77" s="517"/>
      <c r="VZ77" s="517"/>
      <c r="WA77" s="517"/>
      <c r="WB77" s="517"/>
      <c r="WC77" s="517"/>
      <c r="WD77" s="517"/>
      <c r="WE77" s="517"/>
      <c r="WF77" s="517"/>
      <c r="WG77" s="517"/>
      <c r="WH77" s="517"/>
      <c r="WI77" s="517"/>
      <c r="WJ77" s="517"/>
      <c r="WK77" s="517"/>
      <c r="WL77" s="517"/>
      <c r="WM77" s="517"/>
      <c r="WN77" s="517"/>
      <c r="WO77" s="517"/>
      <c r="WP77" s="517"/>
      <c r="WQ77" s="517"/>
      <c r="WR77" s="517"/>
      <c r="WS77" s="517"/>
      <c r="WT77" s="517"/>
      <c r="WU77" s="517"/>
      <c r="WV77" s="517"/>
      <c r="WW77" s="517"/>
      <c r="WX77" s="517"/>
      <c r="WY77" s="517"/>
      <c r="WZ77" s="517"/>
      <c r="XA77" s="517"/>
      <c r="XB77" s="517"/>
      <c r="XC77" s="517"/>
      <c r="XD77" s="517"/>
      <c r="XE77" s="517"/>
      <c r="XF77" s="517"/>
      <c r="XG77" s="517"/>
      <c r="XH77" s="517"/>
      <c r="XI77" s="517"/>
      <c r="XJ77" s="517"/>
      <c r="XK77" s="517"/>
      <c r="XL77" s="517"/>
      <c r="XM77" s="517"/>
      <c r="XN77" s="517"/>
      <c r="XO77" s="517"/>
      <c r="XP77" s="517"/>
      <c r="XQ77" s="517"/>
      <c r="XR77" s="517"/>
      <c r="XS77" s="517"/>
      <c r="XT77" s="517"/>
      <c r="XU77" s="517"/>
      <c r="XV77" s="517"/>
      <c r="XW77" s="517"/>
      <c r="XX77" s="517"/>
      <c r="XY77" s="517"/>
      <c r="XZ77" s="517"/>
      <c r="YA77" s="517"/>
      <c r="YB77" s="517"/>
      <c r="YC77" s="517"/>
      <c r="YD77" s="517"/>
      <c r="YE77" s="517"/>
      <c r="YF77" s="517"/>
      <c r="YG77" s="517"/>
      <c r="YH77" s="517"/>
      <c r="YI77" s="517"/>
      <c r="YJ77" s="517"/>
      <c r="YK77" s="517"/>
      <c r="YL77" s="517"/>
      <c r="YM77" s="517"/>
      <c r="YN77" s="517"/>
      <c r="YO77" s="517"/>
      <c r="YP77" s="517"/>
      <c r="YQ77" s="517"/>
      <c r="YR77" s="517"/>
      <c r="YS77" s="517"/>
      <c r="YT77" s="517"/>
      <c r="YU77" s="517"/>
      <c r="YV77" s="517"/>
      <c r="YW77" s="517"/>
      <c r="YX77" s="517"/>
      <c r="YY77" s="517"/>
      <c r="YZ77" s="517"/>
      <c r="ZA77" s="517"/>
      <c r="ZB77" s="18"/>
      <c r="ZC77" s="517"/>
      <c r="ZD77" s="517"/>
      <c r="ZE77" s="517"/>
      <c r="ZF77" s="517"/>
      <c r="ZG77" s="517"/>
      <c r="ZH77" s="517"/>
      <c r="ZI77" s="517"/>
      <c r="ZJ77" s="517"/>
      <c r="ZK77" s="517"/>
      <c r="ZL77" s="517"/>
      <c r="ZM77" s="517"/>
      <c r="ZN77" s="517"/>
      <c r="ZO77" s="517"/>
      <c r="ZP77" s="517"/>
      <c r="ZQ77" s="517"/>
      <c r="ZR77" s="517"/>
      <c r="ZS77" s="517"/>
      <c r="ZT77" s="517"/>
      <c r="ZU77" s="517"/>
      <c r="ZV77" s="517"/>
      <c r="ZW77" s="517"/>
      <c r="ZX77" s="18"/>
      <c r="ZY77" s="517"/>
      <c r="ZZ77" s="517"/>
      <c r="AAA77" s="517"/>
      <c r="AAB77" s="517"/>
      <c r="AAC77" s="517"/>
      <c r="AAD77" s="517"/>
      <c r="AAE77" s="517"/>
      <c r="AAF77" s="517"/>
      <c r="AAG77" s="517"/>
      <c r="AAH77" s="517"/>
      <c r="AAI77" s="517"/>
      <c r="AAJ77" s="517"/>
      <c r="AAK77" s="517"/>
      <c r="AAL77" s="517"/>
      <c r="AAM77" s="517"/>
      <c r="AAN77" s="517"/>
      <c r="AAO77" s="517"/>
      <c r="AAP77" s="517"/>
      <c r="AAQ77" s="517"/>
      <c r="AAR77" s="18"/>
      <c r="AAS77" s="517"/>
      <c r="AAT77" s="517"/>
      <c r="AAU77" s="517"/>
      <c r="AAV77" s="517"/>
      <c r="AAW77" s="517"/>
      <c r="AAX77" s="517"/>
      <c r="AAY77" s="517"/>
      <c r="AAZ77" s="517"/>
      <c r="ABA77" s="517"/>
      <c r="ABB77" s="517"/>
      <c r="ABC77" s="517"/>
      <c r="ABD77" s="517"/>
      <c r="ABE77" s="517"/>
      <c r="ABF77" s="517"/>
      <c r="ABG77" s="517"/>
      <c r="ABH77" s="18"/>
      <c r="ABI77" s="517"/>
      <c r="ABJ77" s="517"/>
      <c r="ABK77" s="18"/>
      <c r="ABL77" s="517"/>
      <c r="ABM77" s="517"/>
      <c r="ABN77" s="517"/>
      <c r="ABO77" s="517"/>
      <c r="ABP77" s="517"/>
      <c r="ABQ77" s="517"/>
      <c r="ABR77" s="517"/>
      <c r="ABS77" s="518"/>
      <c r="ABT77" s="518"/>
      <c r="ABU77" s="517"/>
      <c r="ABV77" s="517"/>
      <c r="ABW77" s="517"/>
      <c r="ABX77" s="517"/>
      <c r="ABY77" s="517"/>
      <c r="ABZ77" s="517"/>
      <c r="ACA77" s="517"/>
      <c r="ACB77" s="517"/>
      <c r="ACC77" s="517"/>
      <c r="ACD77" s="517"/>
      <c r="ACE77" s="517"/>
      <c r="ACF77" s="517"/>
      <c r="ACG77" s="517"/>
      <c r="ACH77" s="517"/>
      <c r="ACI77" s="517"/>
      <c r="ACJ77" s="517"/>
      <c r="ACK77" s="517"/>
      <c r="ACL77" s="517"/>
      <c r="ACM77" s="517"/>
      <c r="ACN77" s="517"/>
      <c r="ACO77" s="517"/>
      <c r="ACP77" s="517"/>
      <c r="ACQ77" s="517"/>
      <c r="ACR77" s="517"/>
      <c r="ACS77" s="517"/>
      <c r="ACT77" s="517"/>
      <c r="ACU77" s="517"/>
      <c r="ACV77" s="517"/>
      <c r="ACW77" s="517"/>
      <c r="ACX77" s="517"/>
      <c r="ACY77" s="517"/>
      <c r="ACZ77" s="517"/>
      <c r="ADA77" s="517"/>
      <c r="ADB77" s="517"/>
      <c r="ADC77" s="517"/>
      <c r="ADD77" s="517"/>
      <c r="ADE77" s="517"/>
      <c r="ADF77" s="517"/>
      <c r="ADG77" s="517"/>
      <c r="ADH77" s="517"/>
      <c r="ADI77" s="517"/>
      <c r="ADJ77" s="517"/>
      <c r="ADK77" s="517"/>
      <c r="ADL77" s="517"/>
      <c r="ADM77" s="517"/>
      <c r="ADN77" s="517"/>
      <c r="ADO77" s="517"/>
      <c r="ADP77" s="517"/>
      <c r="ADQ77" s="18"/>
      <c r="ADR77" s="517"/>
      <c r="ADS77" s="517"/>
      <c r="ADT77" s="517"/>
      <c r="ADU77" s="517"/>
      <c r="ADV77" s="517"/>
      <c r="ADW77" s="517"/>
      <c r="ADX77" s="517"/>
      <c r="ADY77" s="517"/>
      <c r="ADZ77" s="517"/>
      <c r="AEA77" s="517"/>
      <c r="AEB77" s="517"/>
      <c r="AEC77" s="517"/>
      <c r="AED77" s="517"/>
      <c r="AEE77" s="517"/>
      <c r="AEF77" s="517"/>
      <c r="AEG77" s="517"/>
      <c r="AEH77" s="517"/>
      <c r="AEI77" s="517"/>
      <c r="AEJ77" s="517"/>
      <c r="AEK77" s="517"/>
      <c r="AEL77" s="517"/>
      <c r="AEM77" s="517"/>
      <c r="AEN77" s="517"/>
      <c r="AEO77" s="517"/>
      <c r="AEP77" s="517"/>
      <c r="AEQ77" s="517"/>
      <c r="AER77" s="517"/>
      <c r="AES77" s="517"/>
      <c r="AET77" s="517"/>
      <c r="AEU77" s="517"/>
      <c r="AEV77" s="517"/>
      <c r="AEW77" s="517"/>
      <c r="AEX77" s="517"/>
      <c r="AEY77" s="517"/>
      <c r="AEZ77" s="517"/>
      <c r="AFA77" s="517"/>
      <c r="AFB77" s="517"/>
      <c r="AFC77" s="517"/>
      <c r="AFD77" s="517"/>
      <c r="AFE77" s="517"/>
      <c r="AFF77" s="517"/>
      <c r="AFG77" s="517"/>
      <c r="AFH77" s="517"/>
      <c r="AFI77" s="517"/>
      <c r="AFJ77" s="517"/>
      <c r="AFK77" s="517"/>
      <c r="AFL77" s="517"/>
      <c r="AFM77" s="517"/>
      <c r="AFN77" s="517"/>
      <c r="AFO77" s="517"/>
      <c r="AFP77" s="517"/>
      <c r="AFQ77" s="517"/>
      <c r="AFR77" s="517"/>
      <c r="AFS77" s="517"/>
      <c r="AFT77" s="517"/>
      <c r="AFU77" s="517"/>
      <c r="AFV77" s="517"/>
      <c r="AFW77" s="517"/>
      <c r="AFX77" s="517"/>
      <c r="AFY77" s="517"/>
      <c r="AFZ77" s="517"/>
      <c r="AGA77" s="517"/>
      <c r="AGB77" s="517"/>
      <c r="AGC77" s="517"/>
      <c r="AGD77" s="517"/>
      <c r="AGE77" s="517"/>
      <c r="AGF77" s="517"/>
      <c r="AGG77" s="517"/>
      <c r="AGH77" s="517"/>
      <c r="AGI77" s="517"/>
      <c r="AGJ77" s="517"/>
      <c r="AGK77" s="517"/>
      <c r="AGL77" s="517"/>
      <c r="AGM77" s="517"/>
      <c r="AGN77" s="517"/>
      <c r="AGO77" s="517"/>
      <c r="AGP77" s="517"/>
      <c r="AGQ77" s="517"/>
      <c r="AGR77" s="517"/>
      <c r="AGS77" s="517"/>
      <c r="AGT77" s="517"/>
      <c r="AGU77" s="517"/>
      <c r="AGV77" s="517"/>
      <c r="AGW77" s="517"/>
      <c r="AGX77" s="517"/>
      <c r="AGY77" s="517"/>
      <c r="AGZ77" s="517"/>
      <c r="AHA77" s="517"/>
      <c r="AHB77" s="517"/>
      <c r="AHC77" s="517"/>
      <c r="AHD77" s="517"/>
      <c r="AHE77" s="483">
        <v>0</v>
      </c>
    </row>
    <row r="78" spans="1:889">
      <c r="A78" s="18">
        <f t="shared" si="241"/>
        <v>65</v>
      </c>
      <c r="B78" s="18"/>
      <c r="C78" s="11">
        <v>2000</v>
      </c>
      <c r="D78" s="444"/>
      <c r="E78" t="b">
        <v>0</v>
      </c>
      <c r="H78" s="25" t="s">
        <v>1709</v>
      </c>
      <c r="I78" s="111"/>
      <c r="J78" s="111"/>
      <c r="K78" s="111"/>
      <c r="L78" s="111"/>
      <c r="M78" s="111"/>
      <c r="N78" s="537">
        <v>3</v>
      </c>
      <c r="O78" s="537">
        <v>2</v>
      </c>
      <c r="P78" s="537">
        <v>3</v>
      </c>
      <c r="Q78" s="537">
        <v>1</v>
      </c>
      <c r="R78" s="537">
        <v>4</v>
      </c>
      <c r="S78" s="537">
        <v>1</v>
      </c>
      <c r="T78" s="111"/>
      <c r="U78" s="111"/>
      <c r="V78" s="111"/>
      <c r="W78" s="111"/>
      <c r="X78" s="111"/>
      <c r="Y78" s="111"/>
      <c r="Z78" s="111"/>
      <c r="AA78" s="111"/>
      <c r="AB78" s="111"/>
      <c r="AC78" s="537">
        <v>5</v>
      </c>
      <c r="AD78" s="537">
        <v>6</v>
      </c>
      <c r="AE78" s="537">
        <v>6</v>
      </c>
      <c r="AF78" s="537">
        <v>6</v>
      </c>
      <c r="AG78" s="537">
        <v>4</v>
      </c>
      <c r="AH78" s="537">
        <v>4</v>
      </c>
      <c r="AI78" s="537">
        <v>2</v>
      </c>
      <c r="AJ78" s="111"/>
      <c r="AK78" s="537">
        <v>1</v>
      </c>
      <c r="AL78" s="111"/>
      <c r="AM78" s="111"/>
      <c r="AN78" s="810"/>
      <c r="AO78" s="111"/>
      <c r="AP78" s="111"/>
      <c r="AQ78" s="111"/>
      <c r="AR78" s="111"/>
      <c r="AS78" s="111"/>
      <c r="AT78" s="111"/>
      <c r="AU78" s="111"/>
      <c r="AV78" s="111"/>
      <c r="AW78" s="111"/>
      <c r="AX78" s="111"/>
      <c r="AY78" s="111"/>
      <c r="AZ78" s="111"/>
      <c r="BA78" s="656">
        <v>21</v>
      </c>
      <c r="BB78" s="654">
        <v>1</v>
      </c>
      <c r="BC78" s="22" t="s">
        <v>2715</v>
      </c>
      <c r="BD78" s="8"/>
      <c r="BE78" s="18" t="s">
        <v>2593</v>
      </c>
      <c r="BF78" s="525"/>
      <c r="BG78" s="525"/>
      <c r="BH78" s="525"/>
      <c r="BI78" s="525"/>
      <c r="BJ78" s="525"/>
      <c r="BK78" s="525"/>
      <c r="BL78" s="525"/>
      <c r="BM78" s="525"/>
      <c r="BN78" s="525"/>
      <c r="BO78" s="18" t="s">
        <v>2593</v>
      </c>
      <c r="BP78" s="525"/>
      <c r="BQ78" s="525"/>
      <c r="BR78" s="525"/>
      <c r="BS78" s="525"/>
      <c r="BT78" s="525"/>
      <c r="BU78" s="525"/>
      <c r="BV78" s="525"/>
      <c r="BW78" s="525"/>
      <c r="BX78" s="525"/>
      <c r="BY78" s="525"/>
      <c r="BZ78" s="525"/>
      <c r="CA78" s="525"/>
      <c r="CB78" s="525"/>
      <c r="CC78" s="525"/>
      <c r="CD78" s="525"/>
      <c r="CE78" s="525"/>
      <c r="CF78" s="525"/>
      <c r="CG78" s="525"/>
      <c r="CH78" s="525"/>
      <c r="CI78" s="525"/>
      <c r="CJ78" s="525"/>
      <c r="CK78" s="18" t="s">
        <v>2593</v>
      </c>
      <c r="CL78" s="525"/>
      <c r="CM78" s="525"/>
      <c r="CN78" s="525"/>
      <c r="CO78" s="525"/>
      <c r="CP78" s="525"/>
      <c r="CQ78" s="525"/>
      <c r="CR78" s="525"/>
      <c r="CS78" s="525"/>
      <c r="CT78" s="525"/>
      <c r="CU78" s="525"/>
      <c r="CV78" s="525"/>
      <c r="CW78" s="525"/>
      <c r="CX78" s="525"/>
      <c r="CY78" s="525"/>
      <c r="CZ78" s="525"/>
      <c r="DA78" s="525"/>
      <c r="DB78" s="525"/>
      <c r="DC78" s="525"/>
      <c r="DD78" s="525"/>
      <c r="DE78" s="525"/>
      <c r="DF78" s="525"/>
      <c r="DG78" s="525"/>
      <c r="DH78" s="525"/>
      <c r="DI78" s="525"/>
      <c r="DJ78" s="525"/>
      <c r="DK78" s="525"/>
      <c r="DL78" s="18" t="s">
        <v>2593</v>
      </c>
      <c r="DM78" s="525"/>
      <c r="DN78" s="525"/>
      <c r="DO78" s="525"/>
      <c r="DP78" s="525"/>
      <c r="DQ78" s="542"/>
      <c r="DR78" s="525"/>
      <c r="DS78" s="525"/>
      <c r="DT78" s="525"/>
      <c r="DU78" s="525"/>
      <c r="DV78" s="525"/>
      <c r="DW78" s="525"/>
      <c r="DX78" s="525"/>
      <c r="DY78" s="525"/>
      <c r="DZ78" s="525"/>
      <c r="EA78" s="525"/>
      <c r="EB78" s="525"/>
      <c r="EC78" s="525"/>
      <c r="ED78" s="525"/>
      <c r="EE78" s="525"/>
      <c r="EF78" s="525"/>
      <c r="EG78" s="525"/>
      <c r="EH78" s="525"/>
      <c r="EI78" s="525"/>
      <c r="EJ78" s="525"/>
      <c r="EK78" s="525"/>
      <c r="EL78" s="525"/>
      <c r="EM78" s="525"/>
      <c r="EN78" s="525"/>
      <c r="EO78" s="525"/>
      <c r="EP78" s="525"/>
      <c r="EQ78" s="525"/>
      <c r="ER78" s="525"/>
      <c r="ES78" s="525"/>
      <c r="ET78" s="525"/>
      <c r="EU78" s="525"/>
      <c r="EV78" s="525"/>
      <c r="EW78" s="525"/>
      <c r="EX78" s="525"/>
      <c r="EY78" s="525"/>
      <c r="EZ78" s="525"/>
      <c r="FA78" s="525"/>
      <c r="FB78" s="525"/>
      <c r="FC78" s="525"/>
      <c r="FD78" s="525"/>
      <c r="FE78" s="525"/>
      <c r="FF78" s="525"/>
      <c r="FG78" s="525"/>
      <c r="FH78" s="525"/>
      <c r="FI78" s="525"/>
      <c r="FJ78" s="525"/>
      <c r="FK78" s="525"/>
      <c r="FL78" s="525"/>
      <c r="FM78" s="525"/>
      <c r="FN78" s="525"/>
      <c r="FO78" s="525"/>
      <c r="FP78" s="525"/>
      <c r="FQ78" s="525"/>
      <c r="FR78" s="525"/>
      <c r="FS78" s="525"/>
      <c r="FT78" s="525"/>
      <c r="FU78" s="525"/>
      <c r="FV78" s="525"/>
      <c r="FW78" s="525"/>
      <c r="FX78" s="525"/>
      <c r="FY78" s="525"/>
      <c r="FZ78" s="525"/>
      <c r="GA78" s="525"/>
      <c r="GB78" s="525"/>
      <c r="GC78" s="525"/>
      <c r="GD78" s="525"/>
      <c r="GE78" s="525"/>
      <c r="GF78" s="525"/>
      <c r="GG78" s="525"/>
      <c r="GH78" s="525"/>
      <c r="GI78" s="525"/>
      <c r="GJ78" s="525"/>
      <c r="GK78" s="525"/>
      <c r="GL78" s="525"/>
      <c r="GM78" s="525"/>
      <c r="GN78" s="525"/>
      <c r="GO78" s="525"/>
      <c r="GP78" s="525"/>
      <c r="GQ78" s="525"/>
      <c r="GR78" s="525"/>
      <c r="GS78" s="525"/>
      <c r="GT78" s="525"/>
      <c r="GU78" s="525"/>
      <c r="GV78" s="525"/>
      <c r="GW78" s="525"/>
      <c r="GX78" s="525"/>
      <c r="GY78" s="525"/>
      <c r="GZ78" s="525"/>
      <c r="HA78" s="18" t="s">
        <v>2593</v>
      </c>
      <c r="HB78" s="525"/>
      <c r="HC78" s="525"/>
      <c r="HD78" s="525"/>
      <c r="HE78" s="525"/>
      <c r="HF78" s="525"/>
      <c r="HG78" s="525"/>
      <c r="HH78" s="525"/>
      <c r="HI78" s="525"/>
      <c r="HJ78" s="525"/>
      <c r="HK78" s="525"/>
      <c r="HL78" s="525"/>
      <c r="HM78" s="525"/>
      <c r="HN78" s="525"/>
      <c r="HO78" s="525"/>
      <c r="HP78" s="525"/>
      <c r="HQ78" s="525"/>
      <c r="HR78" s="525"/>
      <c r="HS78" s="525"/>
      <c r="HT78" s="525"/>
      <c r="HU78" s="525"/>
      <c r="HV78" s="525"/>
      <c r="HW78" s="525"/>
      <c r="HX78" s="525"/>
      <c r="HY78" s="525"/>
      <c r="HZ78" s="525"/>
      <c r="IA78" s="525"/>
      <c r="IB78" s="525"/>
      <c r="IC78" s="525"/>
      <c r="ID78" s="525"/>
      <c r="IE78" s="525"/>
      <c r="IF78" s="525"/>
      <c r="IG78" s="525"/>
      <c r="IH78" s="525"/>
      <c r="II78" s="525"/>
      <c r="IJ78" s="525"/>
      <c r="IK78" s="525"/>
      <c r="IL78" s="525"/>
      <c r="IM78" s="525"/>
      <c r="IN78" s="525"/>
      <c r="IO78" s="525"/>
      <c r="IP78" s="525"/>
      <c r="IQ78" s="525"/>
      <c r="IR78" s="525"/>
      <c r="IS78" s="525"/>
      <c r="IT78" s="525"/>
      <c r="IU78" s="525"/>
      <c r="IV78" s="525"/>
      <c r="IW78" s="525"/>
      <c r="IX78" s="525"/>
      <c r="IY78" s="525"/>
      <c r="IZ78" s="525"/>
      <c r="JA78" s="525"/>
      <c r="JB78" s="525"/>
      <c r="JC78" s="525"/>
      <c r="JD78" s="525"/>
      <c r="JE78" s="525"/>
      <c r="JF78" s="18" t="s">
        <v>2593</v>
      </c>
      <c r="JG78" s="525"/>
      <c r="JH78" s="525"/>
      <c r="JI78" s="525"/>
      <c r="JJ78" s="525"/>
      <c r="JK78" s="525"/>
      <c r="JL78" s="525"/>
      <c r="JM78" s="525"/>
      <c r="JN78" s="525"/>
      <c r="JO78" s="525"/>
      <c r="JP78" s="525"/>
      <c r="JQ78" s="525"/>
      <c r="JR78" s="525"/>
      <c r="JS78" s="525"/>
      <c r="JT78" s="525"/>
      <c r="JU78" s="525"/>
      <c r="JV78" s="525"/>
      <c r="JW78" s="525"/>
      <c r="JX78" s="525"/>
      <c r="JY78" s="525"/>
      <c r="JZ78" s="525"/>
      <c r="KA78" s="525"/>
      <c r="KB78" s="525"/>
      <c r="KC78" s="525"/>
      <c r="KD78" s="525"/>
      <c r="KE78" s="525"/>
      <c r="KF78" s="525"/>
      <c r="KG78" s="525"/>
      <c r="KH78" s="525"/>
      <c r="KI78" s="525"/>
      <c r="KJ78" s="525"/>
      <c r="KK78" s="525"/>
      <c r="KL78" s="525"/>
      <c r="KM78" s="525"/>
      <c r="KN78" s="525"/>
      <c r="KO78" s="525"/>
      <c r="KP78" s="525"/>
      <c r="KQ78" s="525"/>
      <c r="KR78" s="525"/>
      <c r="KS78" s="525"/>
      <c r="KT78" s="525"/>
      <c r="KU78" s="525"/>
      <c r="KV78" s="525"/>
      <c r="KW78" s="525"/>
      <c r="KX78" s="525"/>
      <c r="KY78" s="18" t="s">
        <v>2593</v>
      </c>
      <c r="KZ78" s="525"/>
      <c r="LA78" s="525"/>
      <c r="LB78" s="525"/>
      <c r="LC78" s="525"/>
      <c r="LD78" s="525"/>
      <c r="LE78" s="525"/>
      <c r="LF78" s="525"/>
      <c r="LG78" s="525"/>
      <c r="LH78" s="525"/>
      <c r="LI78" s="525"/>
      <c r="LJ78" s="525"/>
      <c r="LK78" s="525"/>
      <c r="LL78" s="525"/>
      <c r="LM78" s="525"/>
      <c r="LN78" s="525"/>
      <c r="LO78" s="525"/>
      <c r="LP78" s="525"/>
      <c r="LQ78" s="525"/>
      <c r="LR78" s="525"/>
      <c r="LS78" s="525"/>
      <c r="LT78" s="525"/>
      <c r="LU78" s="525"/>
      <c r="LV78" s="525"/>
      <c r="LW78" s="525"/>
      <c r="LX78" s="525"/>
      <c r="LY78" s="525"/>
      <c r="LZ78" s="525"/>
      <c r="MA78" s="525"/>
      <c r="MB78" s="525"/>
      <c r="MC78" s="525"/>
      <c r="MD78" s="525"/>
      <c r="ME78" s="525"/>
      <c r="MF78" s="525"/>
      <c r="MG78" s="525"/>
      <c r="MH78" s="525"/>
      <c r="MI78" s="525"/>
      <c r="MJ78" s="525"/>
      <c r="MK78" s="525"/>
      <c r="ML78" s="525"/>
      <c r="MM78" s="525"/>
      <c r="MN78" s="525"/>
      <c r="MO78" s="525"/>
      <c r="MP78" s="525"/>
      <c r="MQ78" s="525"/>
      <c r="MR78" s="525"/>
      <c r="MS78" s="525"/>
      <c r="MT78" s="525"/>
      <c r="MU78" s="525"/>
      <c r="MV78" s="525"/>
      <c r="MW78" s="525"/>
      <c r="MX78" s="525"/>
      <c r="MY78" s="525"/>
      <c r="MZ78" s="525"/>
      <c r="NA78" s="525"/>
      <c r="NB78" s="525"/>
      <c r="NC78" s="525"/>
      <c r="ND78" s="525"/>
      <c r="NE78" s="525"/>
      <c r="NF78" s="525"/>
      <c r="NG78" s="525"/>
      <c r="NH78" s="525"/>
      <c r="NI78" s="525"/>
      <c r="NJ78" s="525"/>
      <c r="NK78" s="525"/>
      <c r="NL78" s="525"/>
      <c r="NM78" s="525"/>
      <c r="NN78" s="525"/>
      <c r="NO78" s="525"/>
      <c r="NP78" s="525"/>
      <c r="NQ78" s="525"/>
      <c r="NR78" s="525"/>
      <c r="NS78" s="525"/>
      <c r="NT78" s="525"/>
      <c r="NU78" s="525"/>
      <c r="NV78" s="525"/>
      <c r="NW78" s="525"/>
      <c r="NX78" s="525"/>
      <c r="NY78" s="525"/>
      <c r="NZ78" s="525"/>
      <c r="OA78" s="525"/>
      <c r="OB78" s="525"/>
      <c r="OC78" s="525"/>
      <c r="OD78" s="525"/>
      <c r="OE78" s="525"/>
      <c r="OF78" s="525"/>
      <c r="OG78" s="525"/>
      <c r="OH78" s="525"/>
      <c r="OI78" s="525"/>
      <c r="OJ78" s="525"/>
      <c r="OK78" s="525"/>
      <c r="OL78" s="525"/>
      <c r="OM78" s="525"/>
      <c r="ON78" s="525"/>
      <c r="OO78" s="525"/>
      <c r="OP78" s="525"/>
      <c r="OQ78" s="525"/>
      <c r="OR78" s="525"/>
      <c r="OS78" s="525"/>
      <c r="OT78" s="525"/>
      <c r="OU78" s="525"/>
      <c r="OV78" s="525"/>
      <c r="OW78" s="525"/>
      <c r="OX78" s="525"/>
      <c r="OY78" s="525"/>
      <c r="OZ78" s="525"/>
      <c r="PA78" s="525"/>
      <c r="PB78" s="525"/>
      <c r="PC78" s="525"/>
      <c r="PD78" s="525"/>
      <c r="PE78" s="525"/>
      <c r="PF78" s="525"/>
      <c r="PG78" s="525"/>
      <c r="PH78" s="525"/>
      <c r="PI78" s="525"/>
      <c r="PJ78" s="525"/>
      <c r="PK78" s="525"/>
      <c r="PL78" s="525"/>
      <c r="PM78" s="525"/>
      <c r="PN78" s="525"/>
      <c r="PO78" s="525"/>
      <c r="PP78" s="525"/>
      <c r="PQ78" s="525"/>
      <c r="PR78" s="525"/>
      <c r="PS78" s="525"/>
      <c r="PT78" s="525"/>
      <c r="PU78" s="525"/>
      <c r="PV78" s="525"/>
      <c r="PW78" s="525"/>
      <c r="PX78" s="525"/>
      <c r="PY78" s="525"/>
      <c r="PZ78" s="525"/>
      <c r="QA78" s="525"/>
      <c r="QB78" s="525"/>
      <c r="QC78" s="525"/>
      <c r="QD78" s="525"/>
      <c r="QE78" s="525"/>
      <c r="QF78" s="525"/>
      <c r="QG78" s="525"/>
      <c r="QH78" s="525"/>
      <c r="QI78" s="525"/>
      <c r="QJ78" s="525"/>
      <c r="QK78" s="525"/>
      <c r="QL78" s="525"/>
      <c r="QM78" s="525"/>
      <c r="QN78" s="525"/>
      <c r="QO78" s="525"/>
      <c r="QP78" s="525"/>
      <c r="QQ78" s="525"/>
      <c r="QR78" s="525"/>
      <c r="QS78" s="525"/>
      <c r="QT78" s="525"/>
      <c r="QU78" s="525"/>
      <c r="QV78" s="525"/>
      <c r="QW78" s="525"/>
      <c r="QX78" s="525"/>
      <c r="QY78" s="525"/>
      <c r="QZ78" s="525"/>
      <c r="RA78" s="525"/>
      <c r="RB78" s="525"/>
      <c r="RC78" s="525"/>
      <c r="RD78" s="525"/>
      <c r="RE78" s="525"/>
      <c r="RF78" s="525"/>
      <c r="RG78" s="525"/>
      <c r="RH78" s="525"/>
      <c r="RI78" s="525"/>
      <c r="RJ78" s="525"/>
      <c r="RK78" s="525"/>
      <c r="RL78" s="525"/>
      <c r="RM78" s="525"/>
      <c r="RN78" s="525"/>
      <c r="RO78" s="525"/>
      <c r="RP78" s="525"/>
      <c r="RQ78" s="525"/>
      <c r="RR78" s="525"/>
      <c r="RS78" s="525"/>
      <c r="RT78" s="525"/>
      <c r="RU78" s="525"/>
      <c r="RV78" s="525"/>
      <c r="RW78" s="525"/>
      <c r="RX78" s="525"/>
      <c r="RY78" s="525"/>
      <c r="RZ78" s="525"/>
      <c r="SA78" s="525"/>
      <c r="SB78" s="525"/>
      <c r="SC78" s="525"/>
      <c r="SD78" s="525"/>
      <c r="SE78" s="525"/>
      <c r="SF78" s="525"/>
      <c r="SG78" s="525"/>
      <c r="SH78" s="525"/>
      <c r="SI78" s="525"/>
      <c r="SJ78" s="525"/>
      <c r="SK78" s="525"/>
      <c r="SL78" s="525"/>
      <c r="SM78" s="525"/>
      <c r="SN78" s="525"/>
      <c r="SO78" s="525"/>
      <c r="SP78" s="525"/>
      <c r="SQ78" s="525"/>
      <c r="SR78" s="525"/>
      <c r="SS78" s="525"/>
      <c r="ST78" s="525"/>
      <c r="SU78" s="525"/>
      <c r="SV78" s="525"/>
      <c r="SW78" s="525"/>
      <c r="SX78" s="525"/>
      <c r="SY78" s="525"/>
      <c r="SZ78" s="525"/>
      <c r="TA78" s="525"/>
      <c r="TB78" s="525"/>
      <c r="TC78" s="525"/>
      <c r="TD78" s="525"/>
      <c r="TE78" s="525"/>
      <c r="TF78" s="525"/>
      <c r="TG78" s="525"/>
      <c r="TH78" s="525"/>
      <c r="TI78" s="525"/>
      <c r="TJ78" s="525"/>
      <c r="TK78" s="525"/>
      <c r="TL78" s="525"/>
      <c r="TM78" s="525"/>
      <c r="TN78" s="525"/>
      <c r="TO78" s="525"/>
      <c r="TP78" s="525"/>
      <c r="TQ78" s="525"/>
      <c r="TR78" s="525"/>
      <c r="TS78" s="525"/>
      <c r="TT78" s="525"/>
      <c r="TU78" s="525"/>
      <c r="TV78" s="525"/>
      <c r="TW78" s="525"/>
      <c r="TX78" s="525"/>
      <c r="TY78" s="525"/>
      <c r="TZ78" s="525"/>
      <c r="UA78" s="525"/>
      <c r="UB78" s="525"/>
      <c r="UC78" s="525"/>
      <c r="UD78" s="525"/>
      <c r="UE78" s="525"/>
      <c r="UF78" s="525"/>
      <c r="UG78" s="525"/>
      <c r="UH78" s="525"/>
      <c r="UI78" s="525"/>
      <c r="UJ78" s="525"/>
      <c r="UK78" s="525"/>
      <c r="UL78" s="525"/>
      <c r="UM78" s="525"/>
      <c r="UN78" s="525"/>
      <c r="UO78" s="525"/>
      <c r="UP78" s="525"/>
      <c r="UQ78" s="525"/>
      <c r="UR78" s="525"/>
      <c r="US78" s="525"/>
      <c r="UT78" s="525"/>
      <c r="UU78" s="525"/>
      <c r="UV78" s="525"/>
      <c r="UW78" s="525"/>
      <c r="UX78" s="525"/>
      <c r="UY78" s="525"/>
      <c r="UZ78" s="525"/>
      <c r="VA78" s="525"/>
      <c r="VB78" s="525"/>
      <c r="VC78" s="525"/>
      <c r="VD78" s="525"/>
      <c r="VE78" s="525"/>
      <c r="VF78" s="525"/>
      <c r="VG78" s="525"/>
      <c r="VH78" s="525"/>
      <c r="VI78" s="525"/>
      <c r="VJ78" s="525"/>
      <c r="VK78" s="525"/>
      <c r="VL78" s="525"/>
      <c r="VM78" s="525"/>
      <c r="VN78" s="525"/>
      <c r="VO78" s="525"/>
      <c r="VP78" s="525"/>
      <c r="VQ78" s="525"/>
      <c r="VR78" s="525"/>
      <c r="VS78" s="525"/>
      <c r="VT78" s="525"/>
      <c r="VU78" s="525"/>
      <c r="VV78" s="525"/>
      <c r="VW78" s="525"/>
      <c r="VX78" s="525"/>
      <c r="VY78" s="525"/>
      <c r="VZ78" s="525"/>
      <c r="WA78" s="525"/>
      <c r="WB78" s="525"/>
      <c r="WC78" s="525"/>
      <c r="WD78" s="525"/>
      <c r="WE78" s="525"/>
      <c r="WF78" s="525"/>
      <c r="WG78" s="525"/>
      <c r="WH78" s="525"/>
      <c r="WI78" s="525"/>
      <c r="WJ78" s="525"/>
      <c r="WK78" s="525"/>
      <c r="WL78" s="525"/>
      <c r="WM78" s="525"/>
      <c r="WN78" s="525"/>
      <c r="WO78" s="525"/>
      <c r="WP78" s="525"/>
      <c r="WQ78" s="525"/>
      <c r="WR78" s="525"/>
      <c r="WS78" s="525"/>
      <c r="WT78" s="525"/>
      <c r="WU78" s="525"/>
      <c r="WV78" s="525"/>
      <c r="WW78" s="525"/>
      <c r="WX78" s="525"/>
      <c r="WY78" s="525"/>
      <c r="WZ78" s="525"/>
      <c r="XA78" s="525"/>
      <c r="XB78" s="525"/>
      <c r="XC78" s="525"/>
      <c r="XD78" s="525"/>
      <c r="XE78" s="525"/>
      <c r="XF78" s="525"/>
      <c r="XG78" s="525"/>
      <c r="XH78" s="525"/>
      <c r="XI78" s="525"/>
      <c r="XJ78" s="525"/>
      <c r="XK78" s="525"/>
      <c r="XL78" s="525"/>
      <c r="XM78" s="525"/>
      <c r="XN78" s="525"/>
      <c r="XO78" s="525"/>
      <c r="XP78" s="525"/>
      <c r="XQ78" s="525"/>
      <c r="XR78" s="525"/>
      <c r="XS78" s="525"/>
      <c r="XT78" s="525"/>
      <c r="XU78" s="525"/>
      <c r="XV78" s="525"/>
      <c r="XW78" s="525"/>
      <c r="XX78" s="525"/>
      <c r="XY78" s="525"/>
      <c r="XZ78" s="525"/>
      <c r="YA78" s="525"/>
      <c r="YB78" s="525"/>
      <c r="YC78" s="525"/>
      <c r="YD78" s="525"/>
      <c r="YE78" s="525"/>
      <c r="YF78" s="525"/>
      <c r="YG78" s="525"/>
      <c r="YH78" s="525"/>
      <c r="YI78" s="525"/>
      <c r="YJ78" s="525"/>
      <c r="YK78" s="525"/>
      <c r="YL78" s="525"/>
      <c r="YM78" s="525"/>
      <c r="YN78" s="525"/>
      <c r="YO78" s="525"/>
      <c r="YP78" s="525"/>
      <c r="YQ78" s="525"/>
      <c r="YR78" s="525"/>
      <c r="YS78" s="525"/>
      <c r="YT78" s="525"/>
      <c r="YU78" s="525"/>
      <c r="YV78" s="525"/>
      <c r="YW78" s="525"/>
      <c r="YX78" s="525"/>
      <c r="YY78" s="525"/>
      <c r="YZ78" s="525"/>
      <c r="ZA78" s="525"/>
      <c r="ZB78" s="18" t="s">
        <v>2593</v>
      </c>
      <c r="ZC78" s="525"/>
      <c r="ZD78" s="525"/>
      <c r="ZE78" s="525"/>
      <c r="ZF78" s="525"/>
      <c r="ZG78" s="525"/>
      <c r="ZH78" s="525"/>
      <c r="ZI78" s="525"/>
      <c r="ZJ78" s="525"/>
      <c r="ZK78" s="525"/>
      <c r="ZL78" s="525"/>
      <c r="ZM78" s="525"/>
      <c r="ZN78" s="525"/>
      <c r="ZO78" s="525"/>
      <c r="ZP78" s="525"/>
      <c r="ZQ78" s="525"/>
      <c r="ZR78" s="525"/>
      <c r="ZS78" s="525"/>
      <c r="ZT78" s="525"/>
      <c r="ZU78" s="525"/>
      <c r="ZV78" s="525"/>
      <c r="ZW78" s="525"/>
      <c r="ZX78" s="18" t="s">
        <v>2593</v>
      </c>
      <c r="ZY78" s="525"/>
      <c r="ZZ78" s="525"/>
      <c r="AAA78" s="525"/>
      <c r="AAB78" s="525"/>
      <c r="AAC78" s="525"/>
      <c r="AAD78" s="525"/>
      <c r="AAE78" s="525"/>
      <c r="AAF78" s="525"/>
      <c r="AAG78" s="525"/>
      <c r="AAH78" s="525"/>
      <c r="AAI78" s="525"/>
      <c r="AAJ78" s="525"/>
      <c r="AAK78" s="525"/>
      <c r="AAL78" s="525"/>
      <c r="AAM78" s="525"/>
      <c r="AAN78" s="525"/>
      <c r="AAO78" s="525"/>
      <c r="AAP78" s="525"/>
      <c r="AAQ78" s="525"/>
      <c r="AAR78" s="18" t="s">
        <v>2593</v>
      </c>
      <c r="AAS78" s="525"/>
      <c r="AAT78" s="525"/>
      <c r="AAU78" s="525"/>
      <c r="AAV78" s="525"/>
      <c r="AAW78" s="525"/>
      <c r="AAX78" s="525"/>
      <c r="AAY78" s="525"/>
      <c r="AAZ78" s="525"/>
      <c r="ABA78" s="525"/>
      <c r="ABB78" s="525"/>
      <c r="ABC78" s="525"/>
      <c r="ABD78" s="525"/>
      <c r="ABE78" s="525"/>
      <c r="ABF78" s="525"/>
      <c r="ABG78" s="525"/>
      <c r="ABH78" s="18" t="s">
        <v>2593</v>
      </c>
      <c r="ABI78" s="525"/>
      <c r="ABJ78" s="525"/>
      <c r="ABK78" s="18" t="s">
        <v>2593</v>
      </c>
      <c r="ABL78" s="525"/>
      <c r="ABM78" s="525"/>
      <c r="ABN78" s="525"/>
      <c r="ABO78" s="525"/>
      <c r="ABP78" s="525"/>
      <c r="ABQ78" s="525"/>
      <c r="ABR78" s="525"/>
      <c r="ABS78" s="542"/>
      <c r="ABT78" s="542"/>
      <c r="ABU78" s="525"/>
      <c r="ABV78" s="525"/>
      <c r="ABW78" s="525"/>
      <c r="ABX78" s="525"/>
      <c r="ABY78" s="525"/>
      <c r="ABZ78" s="525"/>
      <c r="ACA78" s="525"/>
      <c r="ACB78" s="525"/>
      <c r="ACC78" s="525"/>
      <c r="ACD78" s="525"/>
      <c r="ACE78" s="525"/>
      <c r="ACF78" s="525"/>
      <c r="ACG78" s="525"/>
      <c r="ACH78" s="525"/>
      <c r="ACI78" s="525"/>
      <c r="ACJ78" s="525"/>
      <c r="ACK78" s="525"/>
      <c r="ACL78" s="525"/>
      <c r="ACM78" s="525"/>
      <c r="ACN78" s="525"/>
      <c r="ACO78" s="525"/>
      <c r="ACP78" s="525"/>
      <c r="ACQ78" s="525"/>
      <c r="ACR78" s="525"/>
      <c r="ACS78" s="525"/>
      <c r="ACT78" s="525"/>
      <c r="ACU78" s="525"/>
      <c r="ACV78" s="525"/>
      <c r="ACW78" s="525"/>
      <c r="ACX78" s="525"/>
      <c r="ACY78" s="525"/>
      <c r="ACZ78" s="525"/>
      <c r="ADA78" s="525"/>
      <c r="ADB78" s="525"/>
      <c r="ADC78" s="525"/>
      <c r="ADD78" s="525"/>
      <c r="ADE78" s="525"/>
      <c r="ADF78" s="525"/>
      <c r="ADG78" s="525"/>
      <c r="ADH78" s="525"/>
      <c r="ADI78" s="525"/>
      <c r="ADJ78" s="525"/>
      <c r="ADK78" s="525"/>
      <c r="ADL78" s="525"/>
      <c r="ADM78" s="525"/>
      <c r="ADN78" s="525"/>
      <c r="ADO78" s="525"/>
      <c r="ADP78" s="525"/>
      <c r="ADQ78" s="18" t="s">
        <v>2593</v>
      </c>
      <c r="ADR78" s="525"/>
      <c r="ADS78" s="525"/>
      <c r="ADT78" s="525"/>
      <c r="ADU78" s="525"/>
      <c r="ADV78" s="525"/>
      <c r="ADW78" s="525"/>
      <c r="ADX78" s="525"/>
      <c r="ADY78" s="525"/>
      <c r="ADZ78" s="525"/>
      <c r="AEA78" s="525"/>
      <c r="AEB78" s="525"/>
      <c r="AEC78" s="525"/>
      <c r="AED78" s="525"/>
      <c r="AEE78" s="525"/>
      <c r="AEF78" s="525"/>
      <c r="AEG78" s="525"/>
      <c r="AEH78" s="525"/>
      <c r="AEI78" s="525"/>
      <c r="AEJ78" s="525"/>
      <c r="AEK78" s="525"/>
      <c r="AEL78" s="525"/>
      <c r="AEM78" s="525"/>
      <c r="AEN78" s="525"/>
      <c r="AEO78" s="525"/>
      <c r="AEP78" s="525"/>
      <c r="AEQ78" s="525"/>
      <c r="AER78" s="525"/>
      <c r="AES78" s="525"/>
      <c r="AET78" s="525"/>
      <c r="AEU78" s="525"/>
      <c r="AEV78" s="525"/>
      <c r="AEW78" s="525"/>
      <c r="AEX78" s="525"/>
      <c r="AEY78" s="525"/>
      <c r="AEZ78" s="525"/>
      <c r="AFA78" s="525"/>
      <c r="AFB78" s="525"/>
      <c r="AFC78" s="525"/>
      <c r="AFD78" s="525"/>
      <c r="AFE78" s="525"/>
      <c r="AFF78" s="525"/>
      <c r="AFG78" s="525"/>
      <c r="AFH78" s="525"/>
      <c r="AFI78" s="525"/>
      <c r="AFJ78" s="525"/>
      <c r="AFK78" s="525"/>
      <c r="AFL78" s="525"/>
      <c r="AFM78" s="525"/>
      <c r="AFN78" s="525"/>
      <c r="AFO78" s="525"/>
      <c r="AFP78" s="525"/>
      <c r="AFQ78" s="525"/>
      <c r="AFR78" s="525"/>
      <c r="AFS78" s="525"/>
      <c r="AFT78" s="525"/>
      <c r="AFU78" s="525"/>
      <c r="AFV78" s="525"/>
      <c r="AFW78" s="525"/>
      <c r="AFX78" s="525"/>
      <c r="AFY78" s="525"/>
      <c r="AFZ78" s="525"/>
      <c r="AGA78" s="525"/>
      <c r="AGB78" s="525"/>
      <c r="AGC78" s="525"/>
      <c r="AGD78" s="525"/>
      <c r="AGE78" s="525"/>
      <c r="AGF78" s="525"/>
      <c r="AGG78" s="525"/>
      <c r="AGH78" s="525"/>
      <c r="AGI78" s="525"/>
      <c r="AGJ78" s="525"/>
      <c r="AGK78" s="525"/>
      <c r="AGL78" s="525"/>
      <c r="AGM78" s="525"/>
      <c r="AGN78" s="525"/>
      <c r="AGO78" s="525"/>
      <c r="AGP78" s="525"/>
      <c r="AGQ78" s="525"/>
      <c r="AGR78" s="525"/>
      <c r="AGS78" s="525"/>
      <c r="AGT78" s="525"/>
      <c r="AGU78" s="525"/>
      <c r="AGV78" s="525"/>
      <c r="AGW78" s="525"/>
      <c r="AGX78" s="525"/>
      <c r="AGY78" s="525"/>
      <c r="AGZ78" s="525"/>
      <c r="AHA78" s="525"/>
      <c r="AHB78" s="525"/>
      <c r="AHC78" s="525"/>
      <c r="AHD78" s="525"/>
      <c r="AHE78" s="483">
        <v>0</v>
      </c>
    </row>
    <row r="79" spans="1:889" outlineLevel="2">
      <c r="A79" s="18">
        <f t="shared" si="241"/>
        <v>66</v>
      </c>
      <c r="B79" s="18"/>
      <c r="D79" s="444"/>
      <c r="E79" t="b">
        <v>0</v>
      </c>
      <c r="H79" s="25" t="s">
        <v>1605</v>
      </c>
      <c r="I79" s="111"/>
      <c r="J79" s="111"/>
      <c r="K79" s="111"/>
      <c r="L79" s="111"/>
      <c r="M79" s="111"/>
      <c r="N79" s="561">
        <f>PRODUCT($BA78:$BA79)</f>
        <v>21</v>
      </c>
      <c r="O79" s="561">
        <f>PRODUCT($BA78:$BA79)</f>
        <v>21</v>
      </c>
      <c r="P79" s="561">
        <f>PRODUCT($BA78:$BA79)</f>
        <v>21</v>
      </c>
      <c r="Q79" s="553">
        <f>PRODUCT($R78:$R79)</f>
        <v>84</v>
      </c>
      <c r="R79" s="554">
        <f>PRODUCT($BA78:$BA79)</f>
        <v>21</v>
      </c>
      <c r="S79" s="554">
        <f>PRODUCT($Q78:$Q79)</f>
        <v>84</v>
      </c>
      <c r="T79" s="111"/>
      <c r="U79" s="111"/>
      <c r="V79" s="111"/>
      <c r="W79" s="111"/>
      <c r="X79" s="111"/>
      <c r="Y79" s="111"/>
      <c r="Z79" s="111"/>
      <c r="AA79" s="111"/>
      <c r="AB79" s="111"/>
      <c r="AC79" s="561">
        <f>PRODUCT($BA78:$BA79)</f>
        <v>21</v>
      </c>
      <c r="AD79" s="561">
        <f>PRODUCT($BA78:$BA79)</f>
        <v>21</v>
      </c>
      <c r="AE79" s="561">
        <f t="shared" ref="AE79:AH79" si="402">PRODUCT($BA78:$BA79)</f>
        <v>21</v>
      </c>
      <c r="AF79" s="561">
        <f t="shared" si="402"/>
        <v>21</v>
      </c>
      <c r="AG79" s="561">
        <f t="shared" si="402"/>
        <v>21</v>
      </c>
      <c r="AH79" s="561">
        <f t="shared" si="402"/>
        <v>21</v>
      </c>
      <c r="AI79" s="561">
        <f t="shared" ref="AI79" si="403">PRODUCT($BA78:$BA79)</f>
        <v>21</v>
      </c>
      <c r="AJ79" s="111"/>
      <c r="AK79" s="558">
        <f>PRODUCT($P78:$P79)</f>
        <v>63</v>
      </c>
      <c r="AL79" s="111"/>
      <c r="AM79" s="111"/>
      <c r="AN79" s="810"/>
      <c r="AO79" s="111"/>
      <c r="AP79" s="111"/>
      <c r="AQ79" s="111"/>
      <c r="AR79" s="111"/>
      <c r="AS79" s="111"/>
      <c r="AT79" s="111"/>
      <c r="AU79" s="111"/>
      <c r="AV79" s="111"/>
      <c r="AW79" s="111"/>
      <c r="AX79" s="111"/>
      <c r="AY79" s="111"/>
      <c r="AZ79" s="111"/>
      <c r="BA79" s="655">
        <v>1</v>
      </c>
      <c r="BB79" s="111">
        <f>MAX($I79:$BA79)*INDEX($I78:$BA78,1,MATCH(MAX($I79:$BA79),$I79:$BA79,0))</f>
        <v>84</v>
      </c>
      <c r="BC79" s="11" t="s">
        <v>2655</v>
      </c>
      <c r="BD79" s="8"/>
      <c r="BE79" s="18"/>
      <c r="BF79" s="525"/>
      <c r="BG79" s="525"/>
      <c r="BH79" s="525"/>
      <c r="BI79" s="525"/>
      <c r="BJ79" s="525"/>
      <c r="BK79" s="525"/>
      <c r="BL79" s="525"/>
      <c r="BM79" s="525"/>
      <c r="BN79" s="525"/>
      <c r="BO79" s="18"/>
      <c r="BP79" s="525"/>
      <c r="BQ79" s="525"/>
      <c r="BR79" s="525"/>
      <c r="BS79" s="525"/>
      <c r="BT79" s="525"/>
      <c r="BU79" s="525"/>
      <c r="BV79" s="525"/>
      <c r="BW79" s="525"/>
      <c r="BX79" s="525"/>
      <c r="BY79" s="525"/>
      <c r="BZ79" s="525"/>
      <c r="CA79" s="525"/>
      <c r="CB79" s="525"/>
      <c r="CC79" s="525"/>
      <c r="CD79" s="525"/>
      <c r="CE79" s="525"/>
      <c r="CF79" s="525"/>
      <c r="CG79" s="525"/>
      <c r="CH79" s="525"/>
      <c r="CI79" s="525"/>
      <c r="CJ79" s="525"/>
      <c r="CK79" s="18"/>
      <c r="CL79" s="525"/>
      <c r="CM79" s="525"/>
      <c r="CN79" s="525"/>
      <c r="CO79" s="525"/>
      <c r="CP79" s="525"/>
      <c r="CQ79" s="525"/>
      <c r="CR79" s="525"/>
      <c r="CS79" s="525"/>
      <c r="CT79" s="525"/>
      <c r="CU79" s="525"/>
      <c r="CV79" s="525"/>
      <c r="CW79" s="525"/>
      <c r="CX79" s="525"/>
      <c r="CY79" s="525"/>
      <c r="CZ79" s="525"/>
      <c r="DA79" s="525"/>
      <c r="DB79" s="525"/>
      <c r="DC79" s="525"/>
      <c r="DD79" s="525"/>
      <c r="DE79" s="525"/>
      <c r="DF79" s="525"/>
      <c r="DG79" s="525"/>
      <c r="DH79" s="525"/>
      <c r="DI79" s="525"/>
      <c r="DJ79" s="525"/>
      <c r="DK79" s="525"/>
      <c r="DL79" s="18"/>
      <c r="DM79" s="525"/>
      <c r="DN79" s="525"/>
      <c r="DO79" s="525"/>
      <c r="DP79" s="525"/>
      <c r="DQ79" s="542"/>
      <c r="DR79" s="525"/>
      <c r="DS79" s="525"/>
      <c r="DT79" s="525"/>
      <c r="DU79" s="525"/>
      <c r="DV79" s="525"/>
      <c r="DW79" s="525"/>
      <c r="DX79" s="525"/>
      <c r="DY79" s="525"/>
      <c r="DZ79" s="525"/>
      <c r="EA79" s="525"/>
      <c r="EB79" s="525"/>
      <c r="EC79" s="525"/>
      <c r="ED79" s="525"/>
      <c r="EE79" s="525"/>
      <c r="EF79" s="525"/>
      <c r="EG79" s="525"/>
      <c r="EH79" s="525"/>
      <c r="EI79" s="525"/>
      <c r="EJ79" s="525"/>
      <c r="EK79" s="525"/>
      <c r="EL79" s="525"/>
      <c r="EM79" s="525"/>
      <c r="EN79" s="525"/>
      <c r="EO79" s="525"/>
      <c r="EP79" s="525"/>
      <c r="EQ79" s="525"/>
      <c r="ER79" s="525"/>
      <c r="ES79" s="525"/>
      <c r="ET79" s="525"/>
      <c r="EU79" s="525"/>
      <c r="EV79" s="525"/>
      <c r="EW79" s="525"/>
      <c r="EX79" s="525"/>
      <c r="EY79" s="525"/>
      <c r="EZ79" s="525"/>
      <c r="FA79" s="525"/>
      <c r="FB79" s="525"/>
      <c r="FC79" s="525"/>
      <c r="FD79" s="525"/>
      <c r="FE79" s="525"/>
      <c r="FF79" s="525"/>
      <c r="FG79" s="525"/>
      <c r="FH79" s="525"/>
      <c r="FI79" s="525"/>
      <c r="FJ79" s="525"/>
      <c r="FK79" s="525"/>
      <c r="FL79" s="525"/>
      <c r="FM79" s="525"/>
      <c r="FN79" s="525"/>
      <c r="FO79" s="525"/>
      <c r="FP79" s="525"/>
      <c r="FQ79" s="525"/>
      <c r="FR79" s="525"/>
      <c r="FS79" s="525"/>
      <c r="FT79" s="525"/>
      <c r="FU79" s="525"/>
      <c r="FV79" s="525"/>
      <c r="FW79" s="525"/>
      <c r="FX79" s="525"/>
      <c r="FY79" s="525"/>
      <c r="FZ79" s="525"/>
      <c r="GA79" s="525"/>
      <c r="GB79" s="525"/>
      <c r="GC79" s="525"/>
      <c r="GD79" s="525"/>
      <c r="GE79" s="525"/>
      <c r="GF79" s="525"/>
      <c r="GG79" s="525"/>
      <c r="GH79" s="525"/>
      <c r="GI79" s="525"/>
      <c r="GJ79" s="525"/>
      <c r="GK79" s="525"/>
      <c r="GL79" s="525"/>
      <c r="GM79" s="525"/>
      <c r="GN79" s="525"/>
      <c r="GO79" s="525"/>
      <c r="GP79" s="525"/>
      <c r="GQ79" s="525"/>
      <c r="GR79" s="525"/>
      <c r="GS79" s="525"/>
      <c r="GT79" s="525"/>
      <c r="GU79" s="525"/>
      <c r="GV79" s="525"/>
      <c r="GW79" s="525"/>
      <c r="GX79" s="525"/>
      <c r="GY79" s="525"/>
      <c r="GZ79" s="525"/>
      <c r="HA79" s="18"/>
      <c r="HB79" s="525"/>
      <c r="HC79" s="525"/>
      <c r="HD79" s="525"/>
      <c r="HE79" s="525"/>
      <c r="HF79" s="525"/>
      <c r="HG79" s="525"/>
      <c r="HH79" s="525"/>
      <c r="HI79" s="525"/>
      <c r="HJ79" s="525"/>
      <c r="HK79" s="525"/>
      <c r="HL79" s="525"/>
      <c r="HM79" s="525"/>
      <c r="HN79" s="525"/>
      <c r="HO79" s="525"/>
      <c r="HP79" s="525"/>
      <c r="HQ79" s="525"/>
      <c r="HR79" s="525"/>
      <c r="HS79" s="525"/>
      <c r="HT79" s="525"/>
      <c r="HU79" s="525"/>
      <c r="HV79" s="525"/>
      <c r="HW79" s="525"/>
      <c r="HX79" s="525"/>
      <c r="HY79" s="525"/>
      <c r="HZ79" s="525"/>
      <c r="IA79" s="525"/>
      <c r="IB79" s="525"/>
      <c r="IC79" s="525"/>
      <c r="ID79" s="525"/>
      <c r="IE79" s="525"/>
      <c r="IF79" s="525"/>
      <c r="IG79" s="525"/>
      <c r="IH79" s="525"/>
      <c r="II79" s="525"/>
      <c r="IJ79" s="525"/>
      <c r="IK79" s="525"/>
      <c r="IL79" s="525"/>
      <c r="IM79" s="525"/>
      <c r="IN79" s="525"/>
      <c r="IO79" s="525"/>
      <c r="IP79" s="525"/>
      <c r="IQ79" s="525"/>
      <c r="IR79" s="525"/>
      <c r="IS79" s="525"/>
      <c r="IT79" s="525"/>
      <c r="IU79" s="525"/>
      <c r="IV79" s="525"/>
      <c r="IW79" s="525"/>
      <c r="IX79" s="525"/>
      <c r="IY79" s="525"/>
      <c r="IZ79" s="525"/>
      <c r="JA79" s="525"/>
      <c r="JB79" s="525"/>
      <c r="JC79" s="525"/>
      <c r="JD79" s="525"/>
      <c r="JE79" s="525"/>
      <c r="JF79" s="18"/>
      <c r="JG79" s="525"/>
      <c r="JH79" s="525"/>
      <c r="JI79" s="525"/>
      <c r="JJ79" s="525"/>
      <c r="JK79" s="525"/>
      <c r="JL79" s="525"/>
      <c r="JM79" s="525"/>
      <c r="JN79" s="525"/>
      <c r="JO79" s="525"/>
      <c r="JP79" s="525"/>
      <c r="JQ79" s="525"/>
      <c r="JR79" s="525"/>
      <c r="JS79" s="525"/>
      <c r="JT79" s="525"/>
      <c r="JU79" s="525"/>
      <c r="JV79" s="525"/>
      <c r="JW79" s="525"/>
      <c r="JX79" s="525"/>
      <c r="JY79" s="525"/>
      <c r="JZ79" s="525"/>
      <c r="KA79" s="525"/>
      <c r="KB79" s="525"/>
      <c r="KC79" s="525"/>
      <c r="KD79" s="525"/>
      <c r="KE79" s="525"/>
      <c r="KF79" s="525"/>
      <c r="KG79" s="525"/>
      <c r="KH79" s="525"/>
      <c r="KI79" s="525"/>
      <c r="KJ79" s="525"/>
      <c r="KK79" s="525"/>
      <c r="KL79" s="525"/>
      <c r="KM79" s="525"/>
      <c r="KN79" s="525"/>
      <c r="KO79" s="525"/>
      <c r="KP79" s="525"/>
      <c r="KQ79" s="525"/>
      <c r="KR79" s="525"/>
      <c r="KS79" s="525"/>
      <c r="KT79" s="525"/>
      <c r="KU79" s="525"/>
      <c r="KV79" s="525"/>
      <c r="KW79" s="525"/>
      <c r="KX79" s="525"/>
      <c r="KY79" s="18"/>
      <c r="KZ79" s="525"/>
      <c r="LA79" s="525"/>
      <c r="LB79" s="525"/>
      <c r="LC79" s="525"/>
      <c r="LD79" s="525"/>
      <c r="LE79" s="525"/>
      <c r="LF79" s="525"/>
      <c r="LG79" s="525"/>
      <c r="LH79" s="525"/>
      <c r="LI79" s="525"/>
      <c r="LJ79" s="525"/>
      <c r="LK79" s="525"/>
      <c r="LL79" s="525"/>
      <c r="LM79" s="525"/>
      <c r="LN79" s="525"/>
      <c r="LO79" s="525"/>
      <c r="LP79" s="525"/>
      <c r="LQ79" s="525"/>
      <c r="LR79" s="525"/>
      <c r="LS79" s="525"/>
      <c r="LT79" s="525"/>
      <c r="LU79" s="525"/>
      <c r="LV79" s="525"/>
      <c r="LW79" s="525"/>
      <c r="LX79" s="525"/>
      <c r="LY79" s="525"/>
      <c r="LZ79" s="525"/>
      <c r="MA79" s="525"/>
      <c r="MB79" s="525"/>
      <c r="MC79" s="525"/>
      <c r="MD79" s="525"/>
      <c r="ME79" s="525"/>
      <c r="MF79" s="525"/>
      <c r="MG79" s="525"/>
      <c r="MH79" s="525"/>
      <c r="MI79" s="525"/>
      <c r="MJ79" s="525"/>
      <c r="MK79" s="525"/>
      <c r="ML79" s="525"/>
      <c r="MM79" s="525"/>
      <c r="MN79" s="525"/>
      <c r="MO79" s="525"/>
      <c r="MP79" s="525"/>
      <c r="MQ79" s="525"/>
      <c r="MR79" s="525"/>
      <c r="MS79" s="525"/>
      <c r="MT79" s="525"/>
      <c r="MU79" s="525"/>
      <c r="MV79" s="525"/>
      <c r="MW79" s="525"/>
      <c r="MX79" s="525"/>
      <c r="MY79" s="525"/>
      <c r="MZ79" s="525"/>
      <c r="NA79" s="525"/>
      <c r="NB79" s="525"/>
      <c r="NC79" s="525"/>
      <c r="ND79" s="525"/>
      <c r="NE79" s="525"/>
      <c r="NF79" s="525"/>
      <c r="NG79" s="525"/>
      <c r="NH79" s="525"/>
      <c r="NI79" s="525"/>
      <c r="NJ79" s="525"/>
      <c r="NK79" s="525"/>
      <c r="NL79" s="525"/>
      <c r="NM79" s="525"/>
      <c r="NN79" s="525"/>
      <c r="NO79" s="525"/>
      <c r="NP79" s="525"/>
      <c r="NQ79" s="525"/>
      <c r="NR79" s="525"/>
      <c r="NS79" s="525"/>
      <c r="NT79" s="525"/>
      <c r="NU79" s="525"/>
      <c r="NV79" s="525"/>
      <c r="NW79" s="525"/>
      <c r="NX79" s="525"/>
      <c r="NY79" s="525"/>
      <c r="NZ79" s="525"/>
      <c r="OA79" s="525"/>
      <c r="OB79" s="525"/>
      <c r="OC79" s="525"/>
      <c r="OD79" s="525"/>
      <c r="OE79" s="525"/>
      <c r="OF79" s="525"/>
      <c r="OG79" s="525"/>
      <c r="OH79" s="525"/>
      <c r="OI79" s="525"/>
      <c r="OJ79" s="525"/>
      <c r="OK79" s="525"/>
      <c r="OL79" s="525"/>
      <c r="OM79" s="525"/>
      <c r="ON79" s="525"/>
      <c r="OO79" s="525"/>
      <c r="OP79" s="525"/>
      <c r="OQ79" s="525"/>
      <c r="OR79" s="525"/>
      <c r="OS79" s="525"/>
      <c r="OT79" s="525"/>
      <c r="OU79" s="525"/>
      <c r="OV79" s="525"/>
      <c r="OW79" s="525"/>
      <c r="OX79" s="525"/>
      <c r="OY79" s="525"/>
      <c r="OZ79" s="525"/>
      <c r="PA79" s="525"/>
      <c r="PB79" s="525"/>
      <c r="PC79" s="525"/>
      <c r="PD79" s="525"/>
      <c r="PE79" s="525"/>
      <c r="PF79" s="525"/>
      <c r="PG79" s="525"/>
      <c r="PH79" s="525"/>
      <c r="PI79" s="525"/>
      <c r="PJ79" s="525"/>
      <c r="PK79" s="525"/>
      <c r="PL79" s="525"/>
      <c r="PM79" s="525"/>
      <c r="PN79" s="525"/>
      <c r="PO79" s="525"/>
      <c r="PP79" s="525"/>
      <c r="PQ79" s="525"/>
      <c r="PR79" s="525"/>
      <c r="PS79" s="525"/>
      <c r="PT79" s="525"/>
      <c r="PU79" s="525"/>
      <c r="PV79" s="525"/>
      <c r="PW79" s="525"/>
      <c r="PX79" s="525"/>
      <c r="PY79" s="525"/>
      <c r="PZ79" s="525"/>
      <c r="QA79" s="525"/>
      <c r="QB79" s="525"/>
      <c r="QC79" s="525"/>
      <c r="QD79" s="525"/>
      <c r="QE79" s="525"/>
      <c r="QF79" s="525"/>
      <c r="QG79" s="525"/>
      <c r="QH79" s="525"/>
      <c r="QI79" s="525"/>
      <c r="QJ79" s="525"/>
      <c r="QK79" s="525"/>
      <c r="QL79" s="525"/>
      <c r="QM79" s="525"/>
      <c r="QN79" s="525"/>
      <c r="QO79" s="525"/>
      <c r="QP79" s="525"/>
      <c r="QQ79" s="525"/>
      <c r="QR79" s="525"/>
      <c r="QS79" s="525"/>
      <c r="QT79" s="525"/>
      <c r="QU79" s="525"/>
      <c r="QV79" s="525"/>
      <c r="QW79" s="525"/>
      <c r="QX79" s="525"/>
      <c r="QY79" s="525"/>
      <c r="QZ79" s="525"/>
      <c r="RA79" s="525"/>
      <c r="RB79" s="525"/>
      <c r="RC79" s="525"/>
      <c r="RD79" s="525"/>
      <c r="RE79" s="525"/>
      <c r="RF79" s="525"/>
      <c r="RG79" s="525"/>
      <c r="RH79" s="525"/>
      <c r="RI79" s="525"/>
      <c r="RJ79" s="525"/>
      <c r="RK79" s="525"/>
      <c r="RL79" s="525"/>
      <c r="RM79" s="525"/>
      <c r="RN79" s="525"/>
      <c r="RO79" s="525"/>
      <c r="RP79" s="525"/>
      <c r="RQ79" s="525"/>
      <c r="RR79" s="525"/>
      <c r="RS79" s="525"/>
      <c r="RT79" s="525"/>
      <c r="RU79" s="525"/>
      <c r="RV79" s="525"/>
      <c r="RW79" s="525"/>
      <c r="RX79" s="525"/>
      <c r="RY79" s="525"/>
      <c r="RZ79" s="525"/>
      <c r="SA79" s="525"/>
      <c r="SB79" s="525"/>
      <c r="SC79" s="525"/>
      <c r="SD79" s="525"/>
      <c r="SE79" s="525"/>
      <c r="SF79" s="525"/>
      <c r="SG79" s="525"/>
      <c r="SH79" s="525"/>
      <c r="SI79" s="525"/>
      <c r="SJ79" s="525"/>
      <c r="SK79" s="525"/>
      <c r="SL79" s="525"/>
      <c r="SM79" s="525"/>
      <c r="SN79" s="525"/>
      <c r="SO79" s="525"/>
      <c r="SP79" s="525"/>
      <c r="SQ79" s="525"/>
      <c r="SR79" s="525"/>
      <c r="SS79" s="525"/>
      <c r="ST79" s="525"/>
      <c r="SU79" s="525"/>
      <c r="SV79" s="525"/>
      <c r="SW79" s="525"/>
      <c r="SX79" s="525"/>
      <c r="SY79" s="525"/>
      <c r="SZ79" s="525"/>
      <c r="TA79" s="525"/>
      <c r="TB79" s="525"/>
      <c r="TC79" s="525"/>
      <c r="TD79" s="525"/>
      <c r="TE79" s="525"/>
      <c r="TF79" s="525"/>
      <c r="TG79" s="525"/>
      <c r="TH79" s="525"/>
      <c r="TI79" s="525"/>
      <c r="TJ79" s="525"/>
      <c r="TK79" s="525"/>
      <c r="TL79" s="525"/>
      <c r="TM79" s="525"/>
      <c r="TN79" s="525"/>
      <c r="TO79" s="525"/>
      <c r="TP79" s="525"/>
      <c r="TQ79" s="525"/>
      <c r="TR79" s="525"/>
      <c r="TS79" s="525"/>
      <c r="TT79" s="525"/>
      <c r="TU79" s="525"/>
      <c r="TV79" s="525"/>
      <c r="TW79" s="525"/>
      <c r="TX79" s="525"/>
      <c r="TY79" s="525"/>
      <c r="TZ79" s="525"/>
      <c r="UA79" s="525"/>
      <c r="UB79" s="525"/>
      <c r="UC79" s="525"/>
      <c r="UD79" s="525"/>
      <c r="UE79" s="525"/>
      <c r="UF79" s="525"/>
      <c r="UG79" s="525"/>
      <c r="UH79" s="525"/>
      <c r="UI79" s="525"/>
      <c r="UJ79" s="525"/>
      <c r="UK79" s="525"/>
      <c r="UL79" s="525"/>
      <c r="UM79" s="525"/>
      <c r="UN79" s="525"/>
      <c r="UO79" s="525"/>
      <c r="UP79" s="525"/>
      <c r="UQ79" s="525"/>
      <c r="UR79" s="525"/>
      <c r="US79" s="525"/>
      <c r="UT79" s="525"/>
      <c r="UU79" s="525"/>
      <c r="UV79" s="525"/>
      <c r="UW79" s="525"/>
      <c r="UX79" s="525"/>
      <c r="UY79" s="525"/>
      <c r="UZ79" s="525"/>
      <c r="VA79" s="525"/>
      <c r="VB79" s="525"/>
      <c r="VC79" s="525"/>
      <c r="VD79" s="525"/>
      <c r="VE79" s="525"/>
      <c r="VF79" s="525"/>
      <c r="VG79" s="525"/>
      <c r="VH79" s="525"/>
      <c r="VI79" s="525"/>
      <c r="VJ79" s="525"/>
      <c r="VK79" s="525"/>
      <c r="VL79" s="525"/>
      <c r="VM79" s="525"/>
      <c r="VN79" s="525"/>
      <c r="VO79" s="525"/>
      <c r="VP79" s="525"/>
      <c r="VQ79" s="525"/>
      <c r="VR79" s="525"/>
      <c r="VS79" s="525"/>
      <c r="VT79" s="525"/>
      <c r="VU79" s="525"/>
      <c r="VV79" s="525"/>
      <c r="VW79" s="525"/>
      <c r="VX79" s="525"/>
      <c r="VY79" s="525"/>
      <c r="VZ79" s="525"/>
      <c r="WA79" s="525"/>
      <c r="WB79" s="525"/>
      <c r="WC79" s="525"/>
      <c r="WD79" s="525"/>
      <c r="WE79" s="525"/>
      <c r="WF79" s="525"/>
      <c r="WG79" s="525"/>
      <c r="WH79" s="525"/>
      <c r="WI79" s="525"/>
      <c r="WJ79" s="525"/>
      <c r="WK79" s="525"/>
      <c r="WL79" s="525"/>
      <c r="WM79" s="525"/>
      <c r="WN79" s="525"/>
      <c r="WO79" s="525"/>
      <c r="WP79" s="525"/>
      <c r="WQ79" s="525"/>
      <c r="WR79" s="525"/>
      <c r="WS79" s="525"/>
      <c r="WT79" s="525"/>
      <c r="WU79" s="525"/>
      <c r="WV79" s="525"/>
      <c r="WW79" s="525"/>
      <c r="WX79" s="525"/>
      <c r="WY79" s="525"/>
      <c r="WZ79" s="525"/>
      <c r="XA79" s="525"/>
      <c r="XB79" s="525"/>
      <c r="XC79" s="525"/>
      <c r="XD79" s="525"/>
      <c r="XE79" s="525"/>
      <c r="XF79" s="525"/>
      <c r="XG79" s="525"/>
      <c r="XH79" s="525"/>
      <c r="XI79" s="525"/>
      <c r="XJ79" s="525"/>
      <c r="XK79" s="525"/>
      <c r="XL79" s="525"/>
      <c r="XM79" s="525"/>
      <c r="XN79" s="525"/>
      <c r="XO79" s="525"/>
      <c r="XP79" s="525"/>
      <c r="XQ79" s="525"/>
      <c r="XR79" s="525"/>
      <c r="XS79" s="525"/>
      <c r="XT79" s="525"/>
      <c r="XU79" s="525"/>
      <c r="XV79" s="525"/>
      <c r="XW79" s="525"/>
      <c r="XX79" s="525"/>
      <c r="XY79" s="525"/>
      <c r="XZ79" s="525"/>
      <c r="YA79" s="525"/>
      <c r="YB79" s="525"/>
      <c r="YC79" s="525"/>
      <c r="YD79" s="525"/>
      <c r="YE79" s="525"/>
      <c r="YF79" s="525"/>
      <c r="YG79" s="525"/>
      <c r="YH79" s="525"/>
      <c r="YI79" s="525"/>
      <c r="YJ79" s="525"/>
      <c r="YK79" s="525"/>
      <c r="YL79" s="525"/>
      <c r="YM79" s="525"/>
      <c r="YN79" s="525"/>
      <c r="YO79" s="525"/>
      <c r="YP79" s="525"/>
      <c r="YQ79" s="525"/>
      <c r="YR79" s="525"/>
      <c r="YS79" s="525"/>
      <c r="YT79" s="525"/>
      <c r="YU79" s="525"/>
      <c r="YV79" s="525"/>
      <c r="YW79" s="525"/>
      <c r="YX79" s="525"/>
      <c r="YY79" s="525"/>
      <c r="YZ79" s="525"/>
      <c r="ZA79" s="525"/>
      <c r="ZB79" s="18"/>
      <c r="ZC79" s="525"/>
      <c r="ZD79" s="525"/>
      <c r="ZE79" s="525"/>
      <c r="ZF79" s="525"/>
      <c r="ZG79" s="525"/>
      <c r="ZH79" s="525"/>
      <c r="ZI79" s="525"/>
      <c r="ZJ79" s="525"/>
      <c r="ZK79" s="525"/>
      <c r="ZL79" s="525"/>
      <c r="ZM79" s="525"/>
      <c r="ZN79" s="525"/>
      <c r="ZO79" s="525"/>
      <c r="ZP79" s="525"/>
      <c r="ZQ79" s="525"/>
      <c r="ZR79" s="525"/>
      <c r="ZS79" s="525"/>
      <c r="ZT79" s="525"/>
      <c r="ZU79" s="525"/>
      <c r="ZV79" s="525"/>
      <c r="ZW79" s="525"/>
      <c r="ZX79" s="18"/>
      <c r="ZY79" s="525"/>
      <c r="ZZ79" s="525"/>
      <c r="AAA79" s="525"/>
      <c r="AAB79" s="525"/>
      <c r="AAC79" s="525"/>
      <c r="AAD79" s="525"/>
      <c r="AAE79" s="525"/>
      <c r="AAF79" s="525"/>
      <c r="AAG79" s="525"/>
      <c r="AAH79" s="525"/>
      <c r="AAI79" s="525"/>
      <c r="AAJ79" s="525"/>
      <c r="AAK79" s="525"/>
      <c r="AAL79" s="525"/>
      <c r="AAM79" s="525"/>
      <c r="AAN79" s="525"/>
      <c r="AAO79" s="525"/>
      <c r="AAP79" s="525"/>
      <c r="AAQ79" s="525"/>
      <c r="AAR79" s="18"/>
      <c r="AAS79" s="525"/>
      <c r="AAT79" s="525"/>
      <c r="AAU79" s="525"/>
      <c r="AAV79" s="525"/>
      <c r="AAW79" s="525"/>
      <c r="AAX79" s="525"/>
      <c r="AAY79" s="525"/>
      <c r="AAZ79" s="525"/>
      <c r="ABA79" s="525"/>
      <c r="ABB79" s="525"/>
      <c r="ABC79" s="525"/>
      <c r="ABD79" s="525"/>
      <c r="ABE79" s="525"/>
      <c r="ABF79" s="525"/>
      <c r="ABG79" s="525"/>
      <c r="ABH79" s="18"/>
      <c r="ABI79" s="525"/>
      <c r="ABJ79" s="525"/>
      <c r="ABK79" s="18"/>
      <c r="ABL79" s="525"/>
      <c r="ABM79" s="525"/>
      <c r="ABN79" s="525"/>
      <c r="ABO79" s="525"/>
      <c r="ABP79" s="525"/>
      <c r="ABQ79" s="525"/>
      <c r="ABR79" s="525"/>
      <c r="ABS79" s="542"/>
      <c r="ABT79" s="542"/>
      <c r="ABU79" s="525"/>
      <c r="ABV79" s="525"/>
      <c r="ABW79" s="525"/>
      <c r="ABX79" s="525"/>
      <c r="ABY79" s="525"/>
      <c r="ABZ79" s="525"/>
      <c r="ACA79" s="525"/>
      <c r="ACB79" s="525"/>
      <c r="ACC79" s="525"/>
      <c r="ACD79" s="525"/>
      <c r="ACE79" s="525"/>
      <c r="ACF79" s="525"/>
      <c r="ACG79" s="525"/>
      <c r="ACH79" s="525"/>
      <c r="ACI79" s="525"/>
      <c r="ACJ79" s="525"/>
      <c r="ACK79" s="525"/>
      <c r="ACL79" s="525"/>
      <c r="ACM79" s="525"/>
      <c r="ACN79" s="525"/>
      <c r="ACO79" s="525"/>
      <c r="ACP79" s="525"/>
      <c r="ACQ79" s="525"/>
      <c r="ACR79" s="525"/>
      <c r="ACS79" s="525"/>
      <c r="ACT79" s="525"/>
      <c r="ACU79" s="525"/>
      <c r="ACV79" s="525"/>
      <c r="ACW79" s="525"/>
      <c r="ACX79" s="525"/>
      <c r="ACY79" s="525"/>
      <c r="ACZ79" s="525"/>
      <c r="ADA79" s="525"/>
      <c r="ADB79" s="525"/>
      <c r="ADC79" s="525"/>
      <c r="ADD79" s="525"/>
      <c r="ADE79" s="525"/>
      <c r="ADF79" s="525"/>
      <c r="ADG79" s="525"/>
      <c r="ADH79" s="525"/>
      <c r="ADI79" s="525"/>
      <c r="ADJ79" s="525"/>
      <c r="ADK79" s="525"/>
      <c r="ADL79" s="525"/>
      <c r="ADM79" s="525"/>
      <c r="ADN79" s="525"/>
      <c r="ADO79" s="525"/>
      <c r="ADP79" s="525"/>
      <c r="ADQ79" s="18"/>
      <c r="ADR79" s="525"/>
      <c r="ADS79" s="525"/>
      <c r="ADT79" s="525"/>
      <c r="ADU79" s="525"/>
      <c r="ADV79" s="525"/>
      <c r="ADW79" s="525"/>
      <c r="ADX79" s="525"/>
      <c r="ADY79" s="525"/>
      <c r="ADZ79" s="525"/>
      <c r="AEA79" s="525"/>
      <c r="AEB79" s="525"/>
      <c r="AEC79" s="525"/>
      <c r="AED79" s="525"/>
      <c r="AEE79" s="525"/>
      <c r="AEF79" s="525"/>
      <c r="AEG79" s="525"/>
      <c r="AEH79" s="525"/>
      <c r="AEI79" s="525"/>
      <c r="AEJ79" s="525"/>
      <c r="AEK79" s="525"/>
      <c r="AEL79" s="525"/>
      <c r="AEM79" s="525"/>
      <c r="AEN79" s="525"/>
      <c r="AEO79" s="525"/>
      <c r="AEP79" s="525"/>
      <c r="AEQ79" s="525"/>
      <c r="AER79" s="525"/>
      <c r="AES79" s="525"/>
      <c r="AET79" s="525"/>
      <c r="AEU79" s="525"/>
      <c r="AEV79" s="525"/>
      <c r="AEW79" s="525"/>
      <c r="AEX79" s="525"/>
      <c r="AEY79" s="525"/>
      <c r="AEZ79" s="525"/>
      <c r="AFA79" s="525"/>
      <c r="AFB79" s="525"/>
      <c r="AFC79" s="525"/>
      <c r="AFD79" s="525"/>
      <c r="AFE79" s="525"/>
      <c r="AFF79" s="525"/>
      <c r="AFG79" s="525"/>
      <c r="AFH79" s="525"/>
      <c r="AFI79" s="525"/>
      <c r="AFJ79" s="525"/>
      <c r="AFK79" s="525"/>
      <c r="AFL79" s="525"/>
      <c r="AFM79" s="525"/>
      <c r="AFN79" s="525"/>
      <c r="AFO79" s="525"/>
      <c r="AFP79" s="525"/>
      <c r="AFQ79" s="525"/>
      <c r="AFR79" s="525"/>
      <c r="AFS79" s="525"/>
      <c r="AFT79" s="525"/>
      <c r="AFU79" s="525"/>
      <c r="AFV79" s="525"/>
      <c r="AFW79" s="525"/>
      <c r="AFX79" s="525"/>
      <c r="AFY79" s="525"/>
      <c r="AFZ79" s="525"/>
      <c r="AGA79" s="525"/>
      <c r="AGB79" s="525"/>
      <c r="AGC79" s="525"/>
      <c r="AGD79" s="525"/>
      <c r="AGE79" s="525"/>
      <c r="AGF79" s="525"/>
      <c r="AGG79" s="525"/>
      <c r="AGH79" s="525"/>
      <c r="AGI79" s="525"/>
      <c r="AGJ79" s="525"/>
      <c r="AGK79" s="525"/>
      <c r="AGL79" s="525"/>
      <c r="AGM79" s="525"/>
      <c r="AGN79" s="525"/>
      <c r="AGO79" s="525"/>
      <c r="AGP79" s="525"/>
      <c r="AGQ79" s="525"/>
      <c r="AGR79" s="525"/>
      <c r="AGS79" s="525"/>
      <c r="AGT79" s="525"/>
      <c r="AGU79" s="525"/>
      <c r="AGV79" s="525"/>
      <c r="AGW79" s="525"/>
      <c r="AGX79" s="525"/>
      <c r="AGY79" s="525"/>
      <c r="AGZ79" s="525"/>
      <c r="AHA79" s="525"/>
      <c r="AHB79" s="525"/>
      <c r="AHC79" s="525"/>
      <c r="AHD79" s="525"/>
      <c r="AHE79" s="483">
        <v>0</v>
      </c>
    </row>
    <row r="80" spans="1:889" outlineLevel="1">
      <c r="A80" s="18">
        <f t="shared" si="241"/>
        <v>67</v>
      </c>
      <c r="B80" s="18"/>
      <c r="D80" s="444"/>
      <c r="E80" t="b">
        <v>0</v>
      </c>
      <c r="H80" s="25" t="s">
        <v>2165</v>
      </c>
      <c r="I80" s="557"/>
      <c r="J80" s="557"/>
      <c r="K80" s="557"/>
      <c r="L80" s="557"/>
      <c r="M80" s="557"/>
      <c r="N80" s="557" t="b">
        <v>1</v>
      </c>
      <c r="O80" s="557" t="b">
        <v>1</v>
      </c>
      <c r="P80" s="557" t="b">
        <v>1</v>
      </c>
      <c r="Q80" s="557" t="b">
        <v>1</v>
      </c>
      <c r="R80" s="557" t="b">
        <v>1</v>
      </c>
      <c r="S80" s="557" t="b">
        <v>1</v>
      </c>
      <c r="T80" s="557"/>
      <c r="U80" s="557"/>
      <c r="V80" s="557"/>
      <c r="W80" s="557"/>
      <c r="X80" s="557"/>
      <c r="Y80" s="557"/>
      <c r="Z80" s="557"/>
      <c r="AA80" s="557"/>
      <c r="AB80" s="557"/>
      <c r="AC80" s="557" t="b">
        <v>1</v>
      </c>
      <c r="AD80" s="557" t="b">
        <v>1</v>
      </c>
      <c r="AE80" s="557" t="b">
        <v>1</v>
      </c>
      <c r="AF80" s="557" t="b">
        <v>1</v>
      </c>
      <c r="AG80" s="557" t="b">
        <v>1</v>
      </c>
      <c r="AH80" s="557" t="b">
        <v>1</v>
      </c>
      <c r="AI80" s="557" t="b">
        <v>1</v>
      </c>
      <c r="AJ80" s="557"/>
      <c r="AK80" s="557" t="b">
        <v>0</v>
      </c>
      <c r="AL80" s="557"/>
      <c r="AM80" s="557"/>
      <c r="AN80" s="812"/>
      <c r="AO80" s="557"/>
      <c r="AP80" s="557"/>
      <c r="AQ80" s="557"/>
      <c r="AR80" s="557"/>
      <c r="AS80" s="557"/>
      <c r="AT80" s="557"/>
      <c r="AU80" s="557"/>
      <c r="AV80" s="557"/>
      <c r="AW80" s="557"/>
      <c r="AX80" s="557"/>
      <c r="AY80" s="557"/>
      <c r="AZ80" s="557"/>
      <c r="BA80" s="557"/>
      <c r="BB80" s="565"/>
      <c r="BC80" s="465" t="str">
        <f>BC78&amp;" "&amp;$BB79&amp;" trials (if complete)"</f>
        <v>FS_Opt_TemplateExperiment 84 trials (if complete)</v>
      </c>
      <c r="BD80" s="8"/>
      <c r="BE80" s="18"/>
      <c r="BF80" s="525"/>
      <c r="BG80" s="525"/>
      <c r="BH80" s="525"/>
      <c r="BI80" s="525"/>
      <c r="BJ80" s="525"/>
      <c r="BK80" s="525"/>
      <c r="BL80" s="525"/>
      <c r="BM80" s="525"/>
      <c r="BN80" s="525"/>
      <c r="BO80" s="18"/>
      <c r="BP80" s="525"/>
      <c r="BQ80" s="525"/>
      <c r="BR80" s="525"/>
      <c r="BS80" s="525"/>
      <c r="BT80" s="525"/>
      <c r="BU80" s="525"/>
      <c r="BV80" s="525"/>
      <c r="BW80" s="525"/>
      <c r="BX80" s="525"/>
      <c r="BY80" s="525"/>
      <c r="BZ80" s="525"/>
      <c r="CA80" s="525"/>
      <c r="CB80" s="525"/>
      <c r="CC80" s="525"/>
      <c r="CD80" s="525"/>
      <c r="CE80" s="525"/>
      <c r="CF80" s="525"/>
      <c r="CG80" s="525"/>
      <c r="CH80" s="525"/>
      <c r="CI80" s="525"/>
      <c r="CJ80" s="525"/>
      <c r="CK80" s="18"/>
      <c r="CL80" s="525"/>
      <c r="CM80" s="525"/>
      <c r="CN80" s="525"/>
      <c r="CO80" s="525"/>
      <c r="CP80" s="525"/>
      <c r="CQ80" s="525"/>
      <c r="CR80" s="525"/>
      <c r="CS80" s="525"/>
      <c r="CT80" s="525"/>
      <c r="CU80" s="525"/>
      <c r="CV80" s="525"/>
      <c r="CW80" s="525"/>
      <c r="CX80" s="525"/>
      <c r="CY80" s="525"/>
      <c r="CZ80" s="525"/>
      <c r="DA80" s="525"/>
      <c r="DB80" s="525"/>
      <c r="DC80" s="525"/>
      <c r="DD80" s="525"/>
      <c r="DE80" s="525"/>
      <c r="DF80" s="525"/>
      <c r="DG80" s="525"/>
      <c r="DH80" s="525"/>
      <c r="DI80" s="525"/>
      <c r="DJ80" s="525"/>
      <c r="DK80" s="525"/>
      <c r="DL80" s="18"/>
      <c r="DM80" s="525"/>
      <c r="DN80" s="525"/>
      <c r="DO80" s="525"/>
      <c r="DP80" s="525"/>
      <c r="DQ80" s="542"/>
      <c r="DR80" s="525"/>
      <c r="DS80" s="525"/>
      <c r="DT80" s="525"/>
      <c r="DU80" s="525"/>
      <c r="DV80" s="525"/>
      <c r="DW80" s="525"/>
      <c r="DX80" s="525"/>
      <c r="DY80" s="525"/>
      <c r="DZ80" s="525"/>
      <c r="EA80" s="525"/>
      <c r="EB80" s="525"/>
      <c r="EC80" s="525"/>
      <c r="ED80" s="525"/>
      <c r="EE80" s="525"/>
      <c r="EF80" s="525"/>
      <c r="EG80" s="525"/>
      <c r="EH80" s="525"/>
      <c r="EI80" s="525"/>
      <c r="EJ80" s="525"/>
      <c r="EK80" s="525"/>
      <c r="EL80" s="525"/>
      <c r="EM80" s="525"/>
      <c r="EN80" s="525"/>
      <c r="EO80" s="525"/>
      <c r="EP80" s="525"/>
      <c r="EQ80" s="525"/>
      <c r="ER80" s="525"/>
      <c r="ES80" s="525"/>
      <c r="ET80" s="525"/>
      <c r="EU80" s="525"/>
      <c r="EV80" s="525"/>
      <c r="EW80" s="525"/>
      <c r="EX80" s="525"/>
      <c r="EY80" s="525"/>
      <c r="EZ80" s="525"/>
      <c r="FA80" s="525"/>
      <c r="FB80" s="525"/>
      <c r="FC80" s="525"/>
      <c r="FD80" s="525"/>
      <c r="FE80" s="525"/>
      <c r="FF80" s="525"/>
      <c r="FG80" s="525"/>
      <c r="FH80" s="525"/>
      <c r="FI80" s="525"/>
      <c r="FJ80" s="525"/>
      <c r="FK80" s="525"/>
      <c r="FL80" s="525"/>
      <c r="FM80" s="525"/>
      <c r="FN80" s="525"/>
      <c r="FO80" s="525"/>
      <c r="FP80" s="525"/>
      <c r="FQ80" s="525"/>
      <c r="FR80" s="525"/>
      <c r="FS80" s="525"/>
      <c r="FT80" s="525"/>
      <c r="FU80" s="525"/>
      <c r="FV80" s="525"/>
      <c r="FW80" s="525"/>
      <c r="FX80" s="525"/>
      <c r="FY80" s="525"/>
      <c r="FZ80" s="525"/>
      <c r="GA80" s="525"/>
      <c r="GB80" s="525"/>
      <c r="GC80" s="525"/>
      <c r="GD80" s="525"/>
      <c r="GE80" s="525"/>
      <c r="GF80" s="525"/>
      <c r="GG80" s="525"/>
      <c r="GH80" s="525"/>
      <c r="GI80" s="525"/>
      <c r="GJ80" s="525"/>
      <c r="GK80" s="525"/>
      <c r="GL80" s="525"/>
      <c r="GM80" s="525"/>
      <c r="GN80" s="525"/>
      <c r="GO80" s="525"/>
      <c r="GP80" s="525"/>
      <c r="GQ80" s="525"/>
      <c r="GR80" s="525"/>
      <c r="GS80" s="525"/>
      <c r="GT80" s="525"/>
      <c r="GU80" s="525"/>
      <c r="GV80" s="525"/>
      <c r="GW80" s="525"/>
      <c r="GX80" s="525"/>
      <c r="GY80" s="525"/>
      <c r="GZ80" s="525"/>
      <c r="HA80" s="18"/>
      <c r="HB80" s="525"/>
      <c r="HC80" s="525"/>
      <c r="HD80" s="525"/>
      <c r="HE80" s="525"/>
      <c r="HF80" s="525"/>
      <c r="HG80" s="525"/>
      <c r="HH80" s="525"/>
      <c r="HI80" s="525"/>
      <c r="HJ80" s="525"/>
      <c r="HK80" s="525"/>
      <c r="HL80" s="525"/>
      <c r="HM80" s="525"/>
      <c r="HN80" s="525"/>
      <c r="HO80" s="525"/>
      <c r="HP80" s="525"/>
      <c r="HQ80" s="525"/>
      <c r="HR80" s="525"/>
      <c r="HS80" s="525"/>
      <c r="HT80" s="525"/>
      <c r="HU80" s="525"/>
      <c r="HV80" s="525"/>
      <c r="HW80" s="525"/>
      <c r="HX80" s="525"/>
      <c r="HY80" s="525"/>
      <c r="HZ80" s="525"/>
      <c r="IA80" s="525"/>
      <c r="IB80" s="525"/>
      <c r="IC80" s="525"/>
      <c r="ID80" s="525"/>
      <c r="IE80" s="525"/>
      <c r="IF80" s="525"/>
      <c r="IG80" s="525"/>
      <c r="IH80" s="525"/>
      <c r="II80" s="525"/>
      <c r="IJ80" s="525"/>
      <c r="IK80" s="525"/>
      <c r="IL80" s="525"/>
      <c r="IM80" s="525"/>
      <c r="IN80" s="525"/>
      <c r="IO80" s="525"/>
      <c r="IP80" s="525"/>
      <c r="IQ80" s="525"/>
      <c r="IR80" s="525"/>
      <c r="IS80" s="525"/>
      <c r="IT80" s="525"/>
      <c r="IU80" s="525"/>
      <c r="IV80" s="525"/>
      <c r="IW80" s="525"/>
      <c r="IX80" s="525"/>
      <c r="IY80" s="525"/>
      <c r="IZ80" s="525"/>
      <c r="JA80" s="525"/>
      <c r="JB80" s="525"/>
      <c r="JC80" s="525"/>
      <c r="JD80" s="525"/>
      <c r="JE80" s="525"/>
      <c r="JF80" s="18"/>
      <c r="JG80" s="525"/>
      <c r="JH80" s="525"/>
      <c r="JI80" s="525"/>
      <c r="JJ80" s="525"/>
      <c r="JK80" s="525"/>
      <c r="JL80" s="525"/>
      <c r="JM80" s="525"/>
      <c r="JN80" s="525"/>
      <c r="JO80" s="525"/>
      <c r="JP80" s="525"/>
      <c r="JQ80" s="525"/>
      <c r="JR80" s="525"/>
      <c r="JS80" s="525"/>
      <c r="JT80" s="525"/>
      <c r="JU80" s="525"/>
      <c r="JV80" s="525"/>
      <c r="JW80" s="525"/>
      <c r="JX80" s="525"/>
      <c r="JY80" s="525"/>
      <c r="JZ80" s="525"/>
      <c r="KA80" s="525"/>
      <c r="KB80" s="525"/>
      <c r="KC80" s="525"/>
      <c r="KD80" s="525"/>
      <c r="KE80" s="525"/>
      <c r="KF80" s="525"/>
      <c r="KG80" s="525"/>
      <c r="KH80" s="525"/>
      <c r="KI80" s="525"/>
      <c r="KJ80" s="525"/>
      <c r="KK80" s="525"/>
      <c r="KL80" s="525"/>
      <c r="KM80" s="525"/>
      <c r="KN80" s="525"/>
      <c r="KO80" s="525"/>
      <c r="KP80" s="525"/>
      <c r="KQ80" s="525"/>
      <c r="KR80" s="525"/>
      <c r="KS80" s="525"/>
      <c r="KT80" s="525"/>
      <c r="KU80" s="525"/>
      <c r="KV80" s="525"/>
      <c r="KW80" s="525"/>
      <c r="KX80" s="525"/>
      <c r="KY80" s="18"/>
      <c r="KZ80" s="525"/>
      <c r="LA80" s="525"/>
      <c r="LB80" s="525"/>
      <c r="LC80" s="525"/>
      <c r="LD80" s="525"/>
      <c r="LE80" s="525"/>
      <c r="LF80" s="525"/>
      <c r="LG80" s="525"/>
      <c r="LH80" s="525"/>
      <c r="LI80" s="525"/>
      <c r="LJ80" s="525"/>
      <c r="LK80" s="525"/>
      <c r="LL80" s="525"/>
      <c r="LM80" s="525"/>
      <c r="LN80" s="525"/>
      <c r="LO80" s="525"/>
      <c r="LP80" s="525"/>
      <c r="LQ80" s="525"/>
      <c r="LR80" s="525"/>
      <c r="LS80" s="525"/>
      <c r="LT80" s="525"/>
      <c r="LU80" s="525"/>
      <c r="LV80" s="525"/>
      <c r="LW80" s="525"/>
      <c r="LX80" s="525"/>
      <c r="LY80" s="525"/>
      <c r="LZ80" s="525"/>
      <c r="MA80" s="525"/>
      <c r="MB80" s="525"/>
      <c r="MC80" s="525"/>
      <c r="MD80" s="525"/>
      <c r="ME80" s="525"/>
      <c r="MF80" s="525"/>
      <c r="MG80" s="525"/>
      <c r="MH80" s="525"/>
      <c r="MI80" s="525"/>
      <c r="MJ80" s="525"/>
      <c r="MK80" s="525"/>
      <c r="ML80" s="525"/>
      <c r="MM80" s="525"/>
      <c r="MN80" s="525"/>
      <c r="MO80" s="525"/>
      <c r="MP80" s="525"/>
      <c r="MQ80" s="525"/>
      <c r="MR80" s="525"/>
      <c r="MS80" s="525"/>
      <c r="MT80" s="525"/>
      <c r="MU80" s="525"/>
      <c r="MV80" s="525"/>
      <c r="MW80" s="525"/>
      <c r="MX80" s="525"/>
      <c r="MY80" s="525"/>
      <c r="MZ80" s="525"/>
      <c r="NA80" s="525"/>
      <c r="NB80" s="525"/>
      <c r="NC80" s="525"/>
      <c r="ND80" s="525"/>
      <c r="NE80" s="525"/>
      <c r="NF80" s="525"/>
      <c r="NG80" s="525"/>
      <c r="NH80" s="525"/>
      <c r="NI80" s="525"/>
      <c r="NJ80" s="525"/>
      <c r="NK80" s="525"/>
      <c r="NL80" s="525"/>
      <c r="NM80" s="525"/>
      <c r="NN80" s="525"/>
      <c r="NO80" s="525"/>
      <c r="NP80" s="525"/>
      <c r="NQ80" s="525"/>
      <c r="NR80" s="525"/>
      <c r="NS80" s="525"/>
      <c r="NT80" s="525"/>
      <c r="NU80" s="525"/>
      <c r="NV80" s="525"/>
      <c r="NW80" s="525"/>
      <c r="NX80" s="525"/>
      <c r="NY80" s="525"/>
      <c r="NZ80" s="525"/>
      <c r="OA80" s="525"/>
      <c r="OB80" s="525"/>
      <c r="OC80" s="525"/>
      <c r="OD80" s="525"/>
      <c r="OE80" s="525"/>
      <c r="OF80" s="525"/>
      <c r="OG80" s="525"/>
      <c r="OH80" s="525"/>
      <c r="OI80" s="525"/>
      <c r="OJ80" s="525"/>
      <c r="OK80" s="525"/>
      <c r="OL80" s="525"/>
      <c r="OM80" s="525"/>
      <c r="ON80" s="525"/>
      <c r="OO80" s="525"/>
      <c r="OP80" s="525"/>
      <c r="OQ80" s="525"/>
      <c r="OR80" s="525"/>
      <c r="OS80" s="525"/>
      <c r="OT80" s="525"/>
      <c r="OU80" s="525"/>
      <c r="OV80" s="525"/>
      <c r="OW80" s="525"/>
      <c r="OX80" s="525"/>
      <c r="OY80" s="525"/>
      <c r="OZ80" s="525"/>
      <c r="PA80" s="525"/>
      <c r="PB80" s="525"/>
      <c r="PC80" s="525"/>
      <c r="PD80" s="525"/>
      <c r="PE80" s="525"/>
      <c r="PF80" s="525"/>
      <c r="PG80" s="525"/>
      <c r="PH80" s="525"/>
      <c r="PI80" s="525"/>
      <c r="PJ80" s="525"/>
      <c r="PK80" s="525"/>
      <c r="PL80" s="525"/>
      <c r="PM80" s="525"/>
      <c r="PN80" s="525"/>
      <c r="PO80" s="525"/>
      <c r="PP80" s="525"/>
      <c r="PQ80" s="525"/>
      <c r="PR80" s="525"/>
      <c r="PS80" s="525"/>
      <c r="PT80" s="525"/>
      <c r="PU80" s="525"/>
      <c r="PV80" s="525"/>
      <c r="PW80" s="525"/>
      <c r="PX80" s="525"/>
      <c r="PY80" s="525"/>
      <c r="PZ80" s="525"/>
      <c r="QA80" s="525"/>
      <c r="QB80" s="525"/>
      <c r="QC80" s="525"/>
      <c r="QD80" s="525"/>
      <c r="QE80" s="525"/>
      <c r="QF80" s="525"/>
      <c r="QG80" s="525"/>
      <c r="QH80" s="525"/>
      <c r="QI80" s="525"/>
      <c r="QJ80" s="525"/>
      <c r="QK80" s="525"/>
      <c r="QL80" s="525"/>
      <c r="QM80" s="525"/>
      <c r="QN80" s="525"/>
      <c r="QO80" s="525"/>
      <c r="QP80" s="525"/>
      <c r="QQ80" s="525"/>
      <c r="QR80" s="525"/>
      <c r="QS80" s="525"/>
      <c r="QT80" s="525"/>
      <c r="QU80" s="525"/>
      <c r="QV80" s="525"/>
      <c r="QW80" s="525"/>
      <c r="QX80" s="525"/>
      <c r="QY80" s="525"/>
      <c r="QZ80" s="525"/>
      <c r="RA80" s="525"/>
      <c r="RB80" s="525"/>
      <c r="RC80" s="525"/>
      <c r="RD80" s="525"/>
      <c r="RE80" s="525"/>
      <c r="RF80" s="525"/>
      <c r="RG80" s="525"/>
      <c r="RH80" s="525"/>
      <c r="RI80" s="525"/>
      <c r="RJ80" s="525"/>
      <c r="RK80" s="525"/>
      <c r="RL80" s="525"/>
      <c r="RM80" s="525"/>
      <c r="RN80" s="525"/>
      <c r="RO80" s="525"/>
      <c r="RP80" s="525"/>
      <c r="RQ80" s="525"/>
      <c r="RR80" s="525"/>
      <c r="RS80" s="525"/>
      <c r="RT80" s="525"/>
      <c r="RU80" s="525"/>
      <c r="RV80" s="525"/>
      <c r="RW80" s="525"/>
      <c r="RX80" s="525"/>
      <c r="RY80" s="525"/>
      <c r="RZ80" s="525"/>
      <c r="SA80" s="525"/>
      <c r="SB80" s="525"/>
      <c r="SC80" s="525"/>
      <c r="SD80" s="525"/>
      <c r="SE80" s="525"/>
      <c r="SF80" s="525"/>
      <c r="SG80" s="525"/>
      <c r="SH80" s="525"/>
      <c r="SI80" s="525"/>
      <c r="SJ80" s="525"/>
      <c r="SK80" s="525"/>
      <c r="SL80" s="525"/>
      <c r="SM80" s="525"/>
      <c r="SN80" s="525"/>
      <c r="SO80" s="525"/>
      <c r="SP80" s="525"/>
      <c r="SQ80" s="525"/>
      <c r="SR80" s="525"/>
      <c r="SS80" s="525"/>
      <c r="ST80" s="525"/>
      <c r="SU80" s="525"/>
      <c r="SV80" s="525"/>
      <c r="SW80" s="525"/>
      <c r="SX80" s="525"/>
      <c r="SY80" s="525"/>
      <c r="SZ80" s="525"/>
      <c r="TA80" s="525"/>
      <c r="TB80" s="525"/>
      <c r="TC80" s="525"/>
      <c r="TD80" s="525"/>
      <c r="TE80" s="525"/>
      <c r="TF80" s="525"/>
      <c r="TG80" s="525"/>
      <c r="TH80" s="525"/>
      <c r="TI80" s="525"/>
      <c r="TJ80" s="525"/>
      <c r="TK80" s="525"/>
      <c r="TL80" s="525"/>
      <c r="TM80" s="525"/>
      <c r="TN80" s="525"/>
      <c r="TO80" s="525"/>
      <c r="TP80" s="525"/>
      <c r="TQ80" s="525"/>
      <c r="TR80" s="525"/>
      <c r="TS80" s="525"/>
      <c r="TT80" s="525"/>
      <c r="TU80" s="525"/>
      <c r="TV80" s="525"/>
      <c r="TW80" s="525"/>
      <c r="TX80" s="525"/>
      <c r="TY80" s="525"/>
      <c r="TZ80" s="525"/>
      <c r="UA80" s="525"/>
      <c r="UB80" s="525"/>
      <c r="UC80" s="525"/>
      <c r="UD80" s="525"/>
      <c r="UE80" s="525"/>
      <c r="UF80" s="525"/>
      <c r="UG80" s="525"/>
      <c r="UH80" s="525"/>
      <c r="UI80" s="525"/>
      <c r="UJ80" s="525"/>
      <c r="UK80" s="525"/>
      <c r="UL80" s="525"/>
      <c r="UM80" s="525"/>
      <c r="UN80" s="525"/>
      <c r="UO80" s="525"/>
      <c r="UP80" s="525"/>
      <c r="UQ80" s="525"/>
      <c r="UR80" s="525"/>
      <c r="US80" s="525"/>
      <c r="UT80" s="525"/>
      <c r="UU80" s="525"/>
      <c r="UV80" s="525"/>
      <c r="UW80" s="525"/>
      <c r="UX80" s="525"/>
      <c r="UY80" s="525"/>
      <c r="UZ80" s="525"/>
      <c r="VA80" s="525"/>
      <c r="VB80" s="525"/>
      <c r="VC80" s="525"/>
      <c r="VD80" s="525"/>
      <c r="VE80" s="525"/>
      <c r="VF80" s="525"/>
      <c r="VG80" s="525"/>
      <c r="VH80" s="525"/>
      <c r="VI80" s="525"/>
      <c r="VJ80" s="525"/>
      <c r="VK80" s="525"/>
      <c r="VL80" s="525"/>
      <c r="VM80" s="525"/>
      <c r="VN80" s="525"/>
      <c r="VO80" s="525"/>
      <c r="VP80" s="525"/>
      <c r="VQ80" s="525"/>
      <c r="VR80" s="525"/>
      <c r="VS80" s="525"/>
      <c r="VT80" s="525"/>
      <c r="VU80" s="525"/>
      <c r="VV80" s="525"/>
      <c r="VW80" s="525"/>
      <c r="VX80" s="525"/>
      <c r="VY80" s="525"/>
      <c r="VZ80" s="525"/>
      <c r="WA80" s="525"/>
      <c r="WB80" s="525"/>
      <c r="WC80" s="525"/>
      <c r="WD80" s="525"/>
      <c r="WE80" s="525"/>
      <c r="WF80" s="525"/>
      <c r="WG80" s="525"/>
      <c r="WH80" s="525"/>
      <c r="WI80" s="525"/>
      <c r="WJ80" s="525"/>
      <c r="WK80" s="525"/>
      <c r="WL80" s="525"/>
      <c r="WM80" s="525"/>
      <c r="WN80" s="525"/>
      <c r="WO80" s="525"/>
      <c r="WP80" s="525"/>
      <c r="WQ80" s="525"/>
      <c r="WR80" s="525"/>
      <c r="WS80" s="525"/>
      <c r="WT80" s="525"/>
      <c r="WU80" s="525"/>
      <c r="WV80" s="525"/>
      <c r="WW80" s="525"/>
      <c r="WX80" s="525"/>
      <c r="WY80" s="525"/>
      <c r="WZ80" s="525"/>
      <c r="XA80" s="525"/>
      <c r="XB80" s="525"/>
      <c r="XC80" s="525"/>
      <c r="XD80" s="525"/>
      <c r="XE80" s="525"/>
      <c r="XF80" s="525"/>
      <c r="XG80" s="525"/>
      <c r="XH80" s="525"/>
      <c r="XI80" s="525"/>
      <c r="XJ80" s="525"/>
      <c r="XK80" s="525"/>
      <c r="XL80" s="525"/>
      <c r="XM80" s="525"/>
      <c r="XN80" s="525"/>
      <c r="XO80" s="525"/>
      <c r="XP80" s="525"/>
      <c r="XQ80" s="525"/>
      <c r="XR80" s="525"/>
      <c r="XS80" s="525"/>
      <c r="XT80" s="525"/>
      <c r="XU80" s="525"/>
      <c r="XV80" s="525"/>
      <c r="XW80" s="525"/>
      <c r="XX80" s="525"/>
      <c r="XY80" s="525"/>
      <c r="XZ80" s="525"/>
      <c r="YA80" s="525"/>
      <c r="YB80" s="525"/>
      <c r="YC80" s="525"/>
      <c r="YD80" s="525"/>
      <c r="YE80" s="525"/>
      <c r="YF80" s="525"/>
      <c r="YG80" s="525"/>
      <c r="YH80" s="525"/>
      <c r="YI80" s="525"/>
      <c r="YJ80" s="525"/>
      <c r="YK80" s="525"/>
      <c r="YL80" s="525"/>
      <c r="YM80" s="525"/>
      <c r="YN80" s="525"/>
      <c r="YO80" s="525"/>
      <c r="YP80" s="525"/>
      <c r="YQ80" s="525"/>
      <c r="YR80" s="525"/>
      <c r="YS80" s="525"/>
      <c r="YT80" s="525"/>
      <c r="YU80" s="525"/>
      <c r="YV80" s="525"/>
      <c r="YW80" s="525"/>
      <c r="YX80" s="525"/>
      <c r="YY80" s="525"/>
      <c r="YZ80" s="525"/>
      <c r="ZA80" s="525"/>
      <c r="ZB80" s="18"/>
      <c r="ZC80" s="525"/>
      <c r="ZD80" s="525"/>
      <c r="ZE80" s="525"/>
      <c r="ZF80" s="525"/>
      <c r="ZG80" s="525"/>
      <c r="ZH80" s="525"/>
      <c r="ZI80" s="525"/>
      <c r="ZJ80" s="525"/>
      <c r="ZK80" s="525"/>
      <c r="ZL80" s="525"/>
      <c r="ZM80" s="525"/>
      <c r="ZN80" s="525"/>
      <c r="ZO80" s="525"/>
      <c r="ZP80" s="525"/>
      <c r="ZQ80" s="525"/>
      <c r="ZR80" s="525"/>
      <c r="ZS80" s="525"/>
      <c r="ZT80" s="525"/>
      <c r="ZU80" s="525"/>
      <c r="ZV80" s="525"/>
      <c r="ZW80" s="525"/>
      <c r="ZX80" s="18"/>
      <c r="ZY80" s="525"/>
      <c r="ZZ80" s="525"/>
      <c r="AAA80" s="525"/>
      <c r="AAB80" s="525"/>
      <c r="AAC80" s="525"/>
      <c r="AAD80" s="525"/>
      <c r="AAE80" s="525"/>
      <c r="AAF80" s="525"/>
      <c r="AAG80" s="525"/>
      <c r="AAH80" s="525"/>
      <c r="AAI80" s="525"/>
      <c r="AAJ80" s="525"/>
      <c r="AAK80" s="525"/>
      <c r="AAL80" s="525"/>
      <c r="AAM80" s="525"/>
      <c r="AAN80" s="525"/>
      <c r="AAO80" s="525"/>
      <c r="AAP80" s="525"/>
      <c r="AAQ80" s="525"/>
      <c r="AAR80" s="18"/>
      <c r="AAS80" s="525"/>
      <c r="AAT80" s="525"/>
      <c r="AAU80" s="525"/>
      <c r="AAV80" s="525"/>
      <c r="AAW80" s="525"/>
      <c r="AAX80" s="525"/>
      <c r="AAY80" s="525"/>
      <c r="AAZ80" s="525"/>
      <c r="ABA80" s="525"/>
      <c r="ABB80" s="525"/>
      <c r="ABC80" s="525"/>
      <c r="ABD80" s="525"/>
      <c r="ABE80" s="525"/>
      <c r="ABF80" s="525"/>
      <c r="ABG80" s="525"/>
      <c r="ABH80" s="18"/>
      <c r="ABI80" s="525"/>
      <c r="ABJ80" s="525"/>
      <c r="ABK80" s="18"/>
      <c r="ABL80" s="525"/>
      <c r="ABM80" s="525"/>
      <c r="ABN80" s="525"/>
      <c r="ABO80" s="525"/>
      <c r="ABP80" s="525"/>
      <c r="ABQ80" s="525"/>
      <c r="ABR80" s="525"/>
      <c r="ABS80" s="542"/>
      <c r="ABT80" s="542"/>
      <c r="ABU80" s="525"/>
      <c r="ABV80" s="525"/>
      <c r="ABW80" s="525"/>
      <c r="ABX80" s="525"/>
      <c r="ABY80" s="525"/>
      <c r="ABZ80" s="525"/>
      <c r="ACA80" s="525"/>
      <c r="ACB80" s="525"/>
      <c r="ACC80" s="525"/>
      <c r="ACD80" s="525"/>
      <c r="ACE80" s="525"/>
      <c r="ACF80" s="525"/>
      <c r="ACG80" s="525"/>
      <c r="ACH80" s="525"/>
      <c r="ACI80" s="525"/>
      <c r="ACJ80" s="525"/>
      <c r="ACK80" s="525"/>
      <c r="ACL80" s="525"/>
      <c r="ACM80" s="525"/>
      <c r="ACN80" s="525"/>
      <c r="ACO80" s="525"/>
      <c r="ACP80" s="525"/>
      <c r="ACQ80" s="525"/>
      <c r="ACR80" s="525"/>
      <c r="ACS80" s="525"/>
      <c r="ACT80" s="525"/>
      <c r="ACU80" s="525"/>
      <c r="ACV80" s="525"/>
      <c r="ACW80" s="525"/>
      <c r="ACX80" s="525"/>
      <c r="ACY80" s="525"/>
      <c r="ACZ80" s="525"/>
      <c r="ADA80" s="525"/>
      <c r="ADB80" s="525"/>
      <c r="ADC80" s="525"/>
      <c r="ADD80" s="525"/>
      <c r="ADE80" s="525"/>
      <c r="ADF80" s="525"/>
      <c r="ADG80" s="525"/>
      <c r="ADH80" s="525"/>
      <c r="ADI80" s="525"/>
      <c r="ADJ80" s="525"/>
      <c r="ADK80" s="525"/>
      <c r="ADL80" s="525"/>
      <c r="ADM80" s="525"/>
      <c r="ADN80" s="525"/>
      <c r="ADO80" s="525"/>
      <c r="ADP80" s="525"/>
      <c r="ADQ80" s="18"/>
      <c r="ADR80" s="525"/>
      <c r="ADS80" s="525"/>
      <c r="ADT80" s="525"/>
      <c r="ADU80" s="525"/>
      <c r="ADV80" s="525"/>
      <c r="ADW80" s="525"/>
      <c r="ADX80" s="525"/>
      <c r="ADY80" s="525"/>
      <c r="ADZ80" s="525"/>
      <c r="AEA80" s="525"/>
      <c r="AEB80" s="525"/>
      <c r="AEC80" s="525"/>
      <c r="AED80" s="525"/>
      <c r="AEE80" s="525"/>
      <c r="AEF80" s="525"/>
      <c r="AEG80" s="525"/>
      <c r="AEH80" s="525"/>
      <c r="AEI80" s="525"/>
      <c r="AEJ80" s="525"/>
      <c r="AEK80" s="525"/>
      <c r="AEL80" s="525"/>
      <c r="AEM80" s="525"/>
      <c r="AEN80" s="525"/>
      <c r="AEO80" s="525"/>
      <c r="AEP80" s="525"/>
      <c r="AEQ80" s="525"/>
      <c r="AER80" s="525"/>
      <c r="AES80" s="525"/>
      <c r="AET80" s="525"/>
      <c r="AEU80" s="525"/>
      <c r="AEV80" s="525"/>
      <c r="AEW80" s="525"/>
      <c r="AEX80" s="525"/>
      <c r="AEY80" s="525"/>
      <c r="AEZ80" s="525"/>
      <c r="AFA80" s="525"/>
      <c r="AFB80" s="525"/>
      <c r="AFC80" s="525"/>
      <c r="AFD80" s="525"/>
      <c r="AFE80" s="525"/>
      <c r="AFF80" s="525"/>
      <c r="AFG80" s="525"/>
      <c r="AFH80" s="525"/>
      <c r="AFI80" s="525"/>
      <c r="AFJ80" s="525"/>
      <c r="AFK80" s="525"/>
      <c r="AFL80" s="525"/>
      <c r="AFM80" s="525"/>
      <c r="AFN80" s="525"/>
      <c r="AFO80" s="525"/>
      <c r="AFP80" s="525"/>
      <c r="AFQ80" s="525"/>
      <c r="AFR80" s="525"/>
      <c r="AFS80" s="525"/>
      <c r="AFT80" s="525"/>
      <c r="AFU80" s="525"/>
      <c r="AFV80" s="525"/>
      <c r="AFW80" s="525"/>
      <c r="AFX80" s="525"/>
      <c r="AFY80" s="525"/>
      <c r="AFZ80" s="525"/>
      <c r="AGA80" s="525"/>
      <c r="AGB80" s="525"/>
      <c r="AGC80" s="525"/>
      <c r="AGD80" s="525"/>
      <c r="AGE80" s="525"/>
      <c r="AGF80" s="525"/>
      <c r="AGG80" s="525"/>
      <c r="AGH80" s="525"/>
      <c r="AGI80" s="525"/>
      <c r="AGJ80" s="525"/>
      <c r="AGK80" s="525"/>
      <c r="AGL80" s="525"/>
      <c r="AGM80" s="525"/>
      <c r="AGN80" s="525"/>
      <c r="AGO80" s="525"/>
      <c r="AGP80" s="525"/>
      <c r="AGQ80" s="525"/>
      <c r="AGR80" s="525"/>
      <c r="AGS80" s="525"/>
      <c r="AGT80" s="525"/>
      <c r="AGU80" s="525"/>
      <c r="AGV80" s="525"/>
      <c r="AGW80" s="525"/>
      <c r="AGX80" s="525"/>
      <c r="AGY80" s="525"/>
      <c r="AGZ80" s="525"/>
      <c r="AHA80" s="525"/>
      <c r="AHB80" s="525"/>
      <c r="AHC80" s="525"/>
      <c r="AHD80" s="525"/>
      <c r="AHE80" s="483">
        <v>0</v>
      </c>
    </row>
    <row r="81" spans="1:889" outlineLevel="2">
      <c r="A81" s="18">
        <f t="shared" si="241"/>
        <v>68</v>
      </c>
      <c r="B81" s="18"/>
      <c r="C81" s="12"/>
      <c r="D81" s="12"/>
      <c r="E81" t="b">
        <v>0</v>
      </c>
      <c r="H81" s="25" t="s">
        <v>2304</v>
      </c>
      <c r="I81" s="110"/>
      <c r="J81" s="110"/>
      <c r="K81" s="110"/>
      <c r="L81" s="110"/>
      <c r="M81" s="110"/>
      <c r="N81" s="213">
        <v>1</v>
      </c>
      <c r="O81" s="213">
        <v>6</v>
      </c>
      <c r="P81" s="213">
        <v>1</v>
      </c>
      <c r="Q81" s="213">
        <v>1</v>
      </c>
      <c r="R81" s="213">
        <v>1</v>
      </c>
      <c r="S81" s="213">
        <v>1</v>
      </c>
      <c r="T81" s="110"/>
      <c r="U81" s="110"/>
      <c r="V81" s="110"/>
      <c r="W81" s="110"/>
      <c r="X81" s="110"/>
      <c r="Y81" s="110"/>
      <c r="Z81" s="110"/>
      <c r="AA81" s="110"/>
      <c r="AB81" s="110"/>
      <c r="AC81" s="213">
        <v>1</v>
      </c>
      <c r="AD81" s="213">
        <v>1</v>
      </c>
      <c r="AE81" s="213">
        <v>0</v>
      </c>
      <c r="AF81" s="213">
        <v>0</v>
      </c>
      <c r="AG81" s="213">
        <v>0</v>
      </c>
      <c r="AH81" s="213">
        <v>0</v>
      </c>
      <c r="AI81" s="213">
        <v>2</v>
      </c>
      <c r="AJ81" s="110"/>
      <c r="AK81" s="213">
        <v>2</v>
      </c>
      <c r="AL81" s="110"/>
      <c r="AM81" s="110"/>
      <c r="AN81" s="810"/>
      <c r="AO81" s="110"/>
      <c r="AP81" s="110"/>
      <c r="AQ81" s="110"/>
      <c r="AR81" s="110"/>
      <c r="AS81" s="110"/>
      <c r="AT81" s="110"/>
      <c r="AU81" s="110"/>
      <c r="AV81" s="110"/>
      <c r="AW81" s="110"/>
      <c r="AX81" s="110"/>
      <c r="AY81" s="110"/>
      <c r="AZ81" s="110"/>
      <c r="BA81" s="110"/>
      <c r="BB81" s="110"/>
      <c r="BC81" s="22"/>
      <c r="BD81" s="8"/>
      <c r="BE81" s="18"/>
      <c r="BF81" s="510"/>
      <c r="BG81" s="510"/>
      <c r="BH81" s="510"/>
      <c r="BI81" s="510"/>
      <c r="BJ81" s="510"/>
      <c r="BK81" s="510"/>
      <c r="BL81" s="510"/>
      <c r="BM81" s="510"/>
      <c r="BN81" s="510"/>
      <c r="BO81" s="18"/>
      <c r="BP81" s="510"/>
      <c r="BQ81" s="510"/>
      <c r="BR81" s="510"/>
      <c r="BS81" s="510"/>
      <c r="BT81" s="510"/>
      <c r="BU81" s="510"/>
      <c r="BV81" s="510"/>
      <c r="BW81" s="510"/>
      <c r="BX81" s="510"/>
      <c r="BY81" s="510"/>
      <c r="BZ81" s="510"/>
      <c r="CA81" s="510"/>
      <c r="CB81" s="510"/>
      <c r="CC81" s="510"/>
      <c r="CD81" s="510"/>
      <c r="CE81" s="510"/>
      <c r="CF81" s="510"/>
      <c r="CG81" s="510"/>
      <c r="CH81" s="510"/>
      <c r="CI81" s="510"/>
      <c r="CJ81" s="510"/>
      <c r="CK81" s="18"/>
      <c r="CL81" s="510"/>
      <c r="CM81" s="510"/>
      <c r="CN81" s="510"/>
      <c r="CO81" s="510"/>
      <c r="CP81" s="510"/>
      <c r="CQ81" s="510"/>
      <c r="CR81" s="510"/>
      <c r="CS81" s="510"/>
      <c r="CT81" s="510"/>
      <c r="CU81" s="510"/>
      <c r="CV81" s="510"/>
      <c r="CW81" s="510"/>
      <c r="CX81" s="510"/>
      <c r="CY81" s="510"/>
      <c r="CZ81" s="510"/>
      <c r="DA81" s="510"/>
      <c r="DB81" s="510"/>
      <c r="DC81" s="510"/>
      <c r="DD81" s="510"/>
      <c r="DE81" s="510"/>
      <c r="DF81" s="510"/>
      <c r="DG81" s="510"/>
      <c r="DH81" s="510"/>
      <c r="DI81" s="510"/>
      <c r="DJ81" s="510"/>
      <c r="DK81" s="510"/>
      <c r="DL81" s="18"/>
      <c r="DM81" s="510"/>
      <c r="DN81" s="510"/>
      <c r="DO81" s="510"/>
      <c r="DP81" s="512"/>
      <c r="DQ81" s="511"/>
      <c r="DR81" s="510"/>
      <c r="DS81" s="510"/>
      <c r="DT81" s="510"/>
      <c r="DU81" s="510"/>
      <c r="DV81" s="510"/>
      <c r="DW81" s="510"/>
      <c r="DX81" s="510"/>
      <c r="DY81" s="510"/>
      <c r="DZ81" s="510"/>
      <c r="EA81" s="510"/>
      <c r="EB81" s="510"/>
      <c r="EC81" s="510"/>
      <c r="ED81" s="510"/>
      <c r="EE81" s="510"/>
      <c r="EF81" s="510"/>
      <c r="EG81" s="510"/>
      <c r="EH81" s="510"/>
      <c r="EI81" s="510"/>
      <c r="EJ81" s="510"/>
      <c r="EK81" s="510"/>
      <c r="EL81" s="510"/>
      <c r="EM81" s="510"/>
      <c r="EN81" s="510"/>
      <c r="EO81" s="510"/>
      <c r="EP81" s="510"/>
      <c r="EQ81" s="510"/>
      <c r="ER81" s="510"/>
      <c r="ES81" s="510"/>
      <c r="ET81" s="510"/>
      <c r="EU81" s="510"/>
      <c r="EV81" s="510"/>
      <c r="EW81" s="510"/>
      <c r="EX81" s="510"/>
      <c r="EY81" s="510"/>
      <c r="EZ81" s="510"/>
      <c r="FA81" s="510"/>
      <c r="FB81" s="510"/>
      <c r="FC81" s="510"/>
      <c r="FD81" s="510"/>
      <c r="FE81" s="510"/>
      <c r="FF81" s="510"/>
      <c r="FG81" s="510"/>
      <c r="FH81" s="510"/>
      <c r="FI81" s="510"/>
      <c r="FJ81" s="510"/>
      <c r="FK81" s="510"/>
      <c r="FL81" s="510"/>
      <c r="FM81" s="510"/>
      <c r="FN81" s="510"/>
      <c r="FO81" s="510"/>
      <c r="FP81" s="510"/>
      <c r="FQ81" s="510"/>
      <c r="FR81" s="510"/>
      <c r="FS81" s="510"/>
      <c r="FT81" s="510"/>
      <c r="FU81" s="510"/>
      <c r="FV81" s="510"/>
      <c r="FW81" s="510"/>
      <c r="FX81" s="510"/>
      <c r="FY81" s="510"/>
      <c r="FZ81" s="510"/>
      <c r="GA81" s="510"/>
      <c r="GB81" s="510"/>
      <c r="GC81" s="510"/>
      <c r="GD81" s="510"/>
      <c r="GE81" s="510"/>
      <c r="GF81" s="510"/>
      <c r="GG81" s="510"/>
      <c r="GH81" s="510"/>
      <c r="GI81" s="510"/>
      <c r="GJ81" s="510"/>
      <c r="GK81" s="510"/>
      <c r="GL81" s="510"/>
      <c r="GM81" s="510"/>
      <c r="GN81" s="510"/>
      <c r="GO81" s="510"/>
      <c r="GP81" s="510"/>
      <c r="GQ81" s="510"/>
      <c r="GR81" s="510"/>
      <c r="GS81" s="510"/>
      <c r="GT81" s="510"/>
      <c r="GU81" s="510"/>
      <c r="GV81" s="510"/>
      <c r="GW81" s="510"/>
      <c r="GX81" s="510"/>
      <c r="GY81" s="510"/>
      <c r="GZ81" s="510"/>
      <c r="HA81" s="18"/>
      <c r="HB81" s="510"/>
      <c r="HC81" s="510"/>
      <c r="HD81" s="510"/>
      <c r="HE81" s="510"/>
      <c r="HF81" s="510"/>
      <c r="HG81" s="510"/>
      <c r="HH81" s="510"/>
      <c r="HI81" s="510"/>
      <c r="HJ81" s="510"/>
      <c r="HK81" s="510"/>
      <c r="HL81" s="510"/>
      <c r="HM81" s="510"/>
      <c r="HN81" s="510"/>
      <c r="HO81" s="510"/>
      <c r="HP81" s="510"/>
      <c r="HQ81" s="510"/>
      <c r="HR81" s="510"/>
      <c r="HS81" s="510"/>
      <c r="HT81" s="510"/>
      <c r="HU81" s="510"/>
      <c r="HV81" s="510"/>
      <c r="HW81" s="510"/>
      <c r="HX81" s="510"/>
      <c r="HY81" s="510"/>
      <c r="HZ81" s="510"/>
      <c r="IA81" s="510"/>
      <c r="IB81" s="510"/>
      <c r="IC81" s="510"/>
      <c r="ID81" s="510"/>
      <c r="IE81" s="510"/>
      <c r="IF81" s="510"/>
      <c r="IG81" s="510"/>
      <c r="IH81" s="510"/>
      <c r="II81" s="510"/>
      <c r="IJ81" s="510"/>
      <c r="IK81" s="510"/>
      <c r="IL81" s="510"/>
      <c r="IM81" s="510"/>
      <c r="IN81" s="510"/>
      <c r="IO81" s="510"/>
      <c r="IP81" s="510"/>
      <c r="IQ81" s="510"/>
      <c r="IR81" s="510"/>
      <c r="IS81" s="510"/>
      <c r="IT81" s="510"/>
      <c r="IU81" s="510"/>
      <c r="IV81" s="510"/>
      <c r="IW81" s="510"/>
      <c r="IX81" s="510"/>
      <c r="IY81" s="510"/>
      <c r="IZ81" s="510"/>
      <c r="JA81" s="510"/>
      <c r="JB81" s="510"/>
      <c r="JC81" s="510"/>
      <c r="JD81" s="510"/>
      <c r="JE81" s="510"/>
      <c r="JF81" s="18"/>
      <c r="JG81" s="510"/>
      <c r="JH81" s="510"/>
      <c r="JI81" s="510"/>
      <c r="JJ81" s="510"/>
      <c r="JK81" s="510"/>
      <c r="JL81" s="510"/>
      <c r="JM81" s="510"/>
      <c r="JN81" s="510"/>
      <c r="JO81" s="510"/>
      <c r="JP81" s="510"/>
      <c r="JQ81" s="510"/>
      <c r="JR81" s="510"/>
      <c r="JS81" s="510"/>
      <c r="JT81" s="510"/>
      <c r="JU81" s="510"/>
      <c r="JV81" s="510"/>
      <c r="JW81" s="510"/>
      <c r="JX81" s="510"/>
      <c r="JY81" s="510"/>
      <c r="JZ81" s="510"/>
      <c r="KA81" s="510"/>
      <c r="KB81" s="510"/>
      <c r="KC81" s="510"/>
      <c r="KD81" s="510"/>
      <c r="KE81" s="510"/>
      <c r="KF81" s="510"/>
      <c r="KG81" s="510"/>
      <c r="KH81" s="510"/>
      <c r="KI81" s="510"/>
      <c r="KJ81" s="510"/>
      <c r="KK81" s="510"/>
      <c r="KL81" s="510"/>
      <c r="KM81" s="510"/>
      <c r="KN81" s="510"/>
      <c r="KO81" s="510"/>
      <c r="KP81" s="510"/>
      <c r="KQ81" s="510"/>
      <c r="KR81" s="510"/>
      <c r="KS81" s="510"/>
      <c r="KT81" s="510"/>
      <c r="KU81" s="510"/>
      <c r="KV81" s="510"/>
      <c r="KW81" s="510"/>
      <c r="KX81" s="510"/>
      <c r="KY81" s="18"/>
      <c r="KZ81" s="510"/>
      <c r="LA81" s="510"/>
      <c r="LB81" s="510"/>
      <c r="LC81" s="510"/>
      <c r="LD81" s="510"/>
      <c r="LE81" s="510"/>
      <c r="LF81" s="510"/>
      <c r="LG81" s="510"/>
      <c r="LH81" s="510"/>
      <c r="LI81" s="510"/>
      <c r="LJ81" s="510"/>
      <c r="LK81" s="510"/>
      <c r="LL81" s="510"/>
      <c r="LM81" s="510"/>
      <c r="LN81" s="510"/>
      <c r="LO81" s="510"/>
      <c r="LP81" s="510"/>
      <c r="LQ81" s="512"/>
      <c r="LR81" s="510"/>
      <c r="LS81" s="510"/>
      <c r="LT81" s="510"/>
      <c r="LU81" s="510"/>
      <c r="LV81" s="510"/>
      <c r="LW81" s="510"/>
      <c r="LX81" s="510"/>
      <c r="LY81" s="510"/>
      <c r="LZ81" s="510"/>
      <c r="MA81" s="510"/>
      <c r="MB81" s="510"/>
      <c r="MC81" s="510"/>
      <c r="MD81" s="510"/>
      <c r="ME81" s="510"/>
      <c r="MF81" s="510"/>
      <c r="MG81" s="513"/>
      <c r="MH81" s="513"/>
      <c r="MI81" s="513"/>
      <c r="MJ81" s="513"/>
      <c r="MK81" s="513"/>
      <c r="ML81" s="513"/>
      <c r="MM81" s="513"/>
      <c r="MN81" s="513"/>
      <c r="MO81" s="513"/>
      <c r="MP81" s="513"/>
      <c r="MQ81" s="513"/>
      <c r="MR81" s="513"/>
      <c r="MS81" s="513"/>
      <c r="MT81" s="513"/>
      <c r="MU81" s="513"/>
      <c r="MV81" s="513"/>
      <c r="MW81" s="513"/>
      <c r="MX81" s="513"/>
      <c r="MY81" s="513"/>
      <c r="MZ81" s="513"/>
      <c r="NA81" s="513"/>
      <c r="NB81" s="513"/>
      <c r="NC81" s="513"/>
      <c r="ND81" s="513"/>
      <c r="NE81" s="513"/>
      <c r="NF81" s="513"/>
      <c r="NG81" s="513"/>
      <c r="NH81" s="513"/>
      <c r="NI81" s="513"/>
      <c r="NJ81" s="513"/>
      <c r="NK81" s="513"/>
      <c r="NL81" s="513"/>
      <c r="NM81" s="513"/>
      <c r="NN81" s="513"/>
      <c r="NO81" s="513"/>
      <c r="NP81" s="513"/>
      <c r="NQ81" s="513"/>
      <c r="NR81" s="513"/>
      <c r="NS81" s="513"/>
      <c r="NT81" s="513"/>
      <c r="NU81" s="513"/>
      <c r="NV81" s="513"/>
      <c r="NW81" s="513"/>
      <c r="NX81" s="513"/>
      <c r="NY81" s="513"/>
      <c r="NZ81" s="513"/>
      <c r="OA81" s="513"/>
      <c r="OB81" s="513"/>
      <c r="OC81" s="513"/>
      <c r="OD81" s="513"/>
      <c r="OE81" s="513"/>
      <c r="OF81" s="513"/>
      <c r="OG81" s="513"/>
      <c r="OH81" s="513"/>
      <c r="OI81" s="513"/>
      <c r="OJ81" s="513"/>
      <c r="OK81" s="513"/>
      <c r="OL81" s="513"/>
      <c r="OM81" s="513"/>
      <c r="ON81" s="513"/>
      <c r="OO81" s="513"/>
      <c r="OP81" s="513"/>
      <c r="OQ81" s="513"/>
      <c r="OR81" s="513"/>
      <c r="OS81" s="513"/>
      <c r="OT81" s="513"/>
      <c r="OU81" s="513"/>
      <c r="OV81" s="513"/>
      <c r="OW81" s="513"/>
      <c r="OX81" s="513"/>
      <c r="OY81" s="513"/>
      <c r="OZ81" s="513"/>
      <c r="PA81" s="513"/>
      <c r="PB81" s="513"/>
      <c r="PC81" s="513"/>
      <c r="PD81" s="513"/>
      <c r="PE81" s="513"/>
      <c r="PF81" s="513"/>
      <c r="PG81" s="513"/>
      <c r="PH81" s="513"/>
      <c r="PI81" s="513"/>
      <c r="PJ81" s="513"/>
      <c r="PK81" s="513"/>
      <c r="PL81" s="513"/>
      <c r="PM81" s="513"/>
      <c r="PN81" s="513"/>
      <c r="PO81" s="513"/>
      <c r="PP81" s="513"/>
      <c r="PQ81" s="513"/>
      <c r="PR81" s="513"/>
      <c r="PS81" s="513"/>
      <c r="PT81" s="513"/>
      <c r="PU81" s="513"/>
      <c r="PV81" s="513"/>
      <c r="PW81" s="513"/>
      <c r="PX81" s="513"/>
      <c r="PY81" s="513"/>
      <c r="PZ81" s="513"/>
      <c r="QA81" s="513"/>
      <c r="QB81" s="513"/>
      <c r="QC81" s="513"/>
      <c r="QD81" s="513"/>
      <c r="QE81" s="513"/>
      <c r="QF81" s="513"/>
      <c r="QG81" s="513"/>
      <c r="QH81" s="513"/>
      <c r="QI81" s="513"/>
      <c r="QJ81" s="513"/>
      <c r="QK81" s="513"/>
      <c r="QL81" s="513"/>
      <c r="QM81" s="513"/>
      <c r="QN81" s="513"/>
      <c r="QO81" s="513"/>
      <c r="QP81" s="513"/>
      <c r="QQ81" s="513"/>
      <c r="QR81" s="513"/>
      <c r="QS81" s="513"/>
      <c r="QT81" s="513"/>
      <c r="QU81" s="513"/>
      <c r="QV81" s="513"/>
      <c r="QW81" s="513"/>
      <c r="QX81" s="513"/>
      <c r="QY81" s="513"/>
      <c r="QZ81" s="513"/>
      <c r="RA81" s="513"/>
      <c r="RB81" s="513"/>
      <c r="RC81" s="513"/>
      <c r="RD81" s="513"/>
      <c r="RE81" s="513"/>
      <c r="RF81" s="513"/>
      <c r="RG81" s="513"/>
      <c r="RH81" s="513"/>
      <c r="RI81" s="513"/>
      <c r="RJ81" s="513"/>
      <c r="RK81" s="513"/>
      <c r="RL81" s="513"/>
      <c r="RM81" s="513"/>
      <c r="RN81" s="513"/>
      <c r="RO81" s="513"/>
      <c r="RP81" s="513"/>
      <c r="RQ81" s="513"/>
      <c r="RR81" s="513"/>
      <c r="RS81" s="513"/>
      <c r="RT81" s="513"/>
      <c r="RU81" s="513"/>
      <c r="RV81" s="513"/>
      <c r="RW81" s="513"/>
      <c r="RX81" s="513"/>
      <c r="RY81" s="513"/>
      <c r="RZ81" s="513"/>
      <c r="SA81" s="513"/>
      <c r="SB81" s="513"/>
      <c r="SC81" s="513"/>
      <c r="SD81" s="513"/>
      <c r="SE81" s="513"/>
      <c r="SF81" s="513"/>
      <c r="SG81" s="513"/>
      <c r="SH81" s="513"/>
      <c r="SI81" s="513"/>
      <c r="SJ81" s="513"/>
      <c r="SK81" s="513"/>
      <c r="SL81" s="513"/>
      <c r="SM81" s="513"/>
      <c r="SN81" s="513"/>
      <c r="SO81" s="513"/>
      <c r="SP81" s="513"/>
      <c r="SQ81" s="513"/>
      <c r="SR81" s="513"/>
      <c r="SS81" s="513"/>
      <c r="ST81" s="513"/>
      <c r="SU81" s="513"/>
      <c r="SV81" s="513"/>
      <c r="SW81" s="513"/>
      <c r="SX81" s="513"/>
      <c r="SY81" s="513"/>
      <c r="SZ81" s="513"/>
      <c r="TA81" s="513"/>
      <c r="TB81" s="513"/>
      <c r="TC81" s="513"/>
      <c r="TD81" s="513"/>
      <c r="TE81" s="513"/>
      <c r="TF81" s="513"/>
      <c r="TG81" s="513"/>
      <c r="TH81" s="513"/>
      <c r="TI81" s="513"/>
      <c r="TJ81" s="513"/>
      <c r="TK81" s="513"/>
      <c r="TL81" s="513"/>
      <c r="TM81" s="513"/>
      <c r="TN81" s="513"/>
      <c r="TO81" s="513"/>
      <c r="TP81" s="513"/>
      <c r="TQ81" s="513"/>
      <c r="TR81" s="513"/>
      <c r="TS81" s="513"/>
      <c r="TT81" s="513"/>
      <c r="TU81" s="513"/>
      <c r="TV81" s="513"/>
      <c r="TW81" s="513"/>
      <c r="TX81" s="513"/>
      <c r="TY81" s="513"/>
      <c r="TZ81" s="513"/>
      <c r="UA81" s="513"/>
      <c r="UB81" s="513"/>
      <c r="UC81" s="513"/>
      <c r="UD81" s="513"/>
      <c r="UE81" s="513"/>
      <c r="UF81" s="513"/>
      <c r="UG81" s="513"/>
      <c r="UH81" s="513"/>
      <c r="UI81" s="513"/>
      <c r="UJ81" s="513"/>
      <c r="UK81" s="513"/>
      <c r="UL81" s="513"/>
      <c r="UM81" s="513"/>
      <c r="UN81" s="513"/>
      <c r="UO81" s="513"/>
      <c r="UP81" s="513"/>
      <c r="UQ81" s="513"/>
      <c r="UR81" s="513"/>
      <c r="US81" s="513"/>
      <c r="UT81" s="513"/>
      <c r="UU81" s="513"/>
      <c r="UV81" s="513"/>
      <c r="UW81" s="513"/>
      <c r="UX81" s="513"/>
      <c r="UY81" s="513"/>
      <c r="UZ81" s="513"/>
      <c r="VA81" s="513"/>
      <c r="VB81" s="513"/>
      <c r="VC81" s="513"/>
      <c r="VD81" s="513"/>
      <c r="VE81" s="513"/>
      <c r="VF81" s="513"/>
      <c r="VG81" s="513"/>
      <c r="VH81" s="513"/>
      <c r="VI81" s="513"/>
      <c r="VJ81" s="513"/>
      <c r="VK81" s="513"/>
      <c r="VL81" s="513"/>
      <c r="VM81" s="513"/>
      <c r="VN81" s="513"/>
      <c r="VO81" s="513"/>
      <c r="VP81" s="513"/>
      <c r="VQ81" s="513"/>
      <c r="VR81" s="513"/>
      <c r="VS81" s="513"/>
      <c r="VT81" s="513"/>
      <c r="VU81" s="513"/>
      <c r="VV81" s="513"/>
      <c r="VW81" s="513"/>
      <c r="VX81" s="513"/>
      <c r="VY81" s="513"/>
      <c r="VZ81" s="513"/>
      <c r="WA81" s="513"/>
      <c r="WB81" s="513"/>
      <c r="WC81" s="513"/>
      <c r="WD81" s="513"/>
      <c r="WE81" s="513"/>
      <c r="WF81" s="513"/>
      <c r="WG81" s="513"/>
      <c r="WH81" s="513"/>
      <c r="WI81" s="513"/>
      <c r="WJ81" s="513"/>
      <c r="WK81" s="513"/>
      <c r="WL81" s="513"/>
      <c r="WM81" s="513"/>
      <c r="WN81" s="513"/>
      <c r="WO81" s="513"/>
      <c r="WP81" s="513"/>
      <c r="WQ81" s="513"/>
      <c r="WR81" s="513"/>
      <c r="WS81" s="513"/>
      <c r="WT81" s="513"/>
      <c r="WU81" s="513"/>
      <c r="WV81" s="513"/>
      <c r="WW81" s="513"/>
      <c r="WX81" s="513"/>
      <c r="WY81" s="513"/>
      <c r="WZ81" s="513"/>
      <c r="XA81" s="513"/>
      <c r="XB81" s="513"/>
      <c r="XC81" s="513"/>
      <c r="XD81" s="513"/>
      <c r="XE81" s="513"/>
      <c r="XF81" s="513"/>
      <c r="XG81" s="513"/>
      <c r="XH81" s="513"/>
      <c r="XI81" s="513"/>
      <c r="XJ81" s="513"/>
      <c r="XK81" s="513"/>
      <c r="XL81" s="513"/>
      <c r="XM81" s="513"/>
      <c r="XN81" s="513"/>
      <c r="XO81" s="513"/>
      <c r="XP81" s="513"/>
      <c r="XQ81" s="513"/>
      <c r="XR81" s="513"/>
      <c r="XS81" s="513"/>
      <c r="XT81" s="513"/>
      <c r="XU81" s="513"/>
      <c r="XV81" s="513"/>
      <c r="XW81" s="513"/>
      <c r="XX81" s="513"/>
      <c r="XY81" s="513"/>
      <c r="XZ81" s="513"/>
      <c r="YA81" s="513"/>
      <c r="YB81" s="513"/>
      <c r="YC81" s="513"/>
      <c r="YD81" s="514"/>
      <c r="YE81" s="514"/>
      <c r="YF81" s="514"/>
      <c r="YG81" s="514"/>
      <c r="YH81" s="514"/>
      <c r="YI81" s="514"/>
      <c r="YJ81" s="513"/>
      <c r="YK81" s="513"/>
      <c r="YL81" s="513"/>
      <c r="YM81" s="513"/>
      <c r="YN81" s="513"/>
      <c r="YO81" s="513"/>
      <c r="YP81" s="513"/>
      <c r="YQ81" s="513"/>
      <c r="YR81" s="513"/>
      <c r="YS81" s="513"/>
      <c r="YT81" s="513"/>
      <c r="YU81" s="513"/>
      <c r="YV81" s="513"/>
      <c r="YW81" s="513"/>
      <c r="YX81" s="513"/>
      <c r="YY81" s="513"/>
      <c r="YZ81" s="513"/>
      <c r="ZA81" s="510"/>
      <c r="ZB81" s="18"/>
      <c r="ZC81" s="510"/>
      <c r="ZD81" s="510"/>
      <c r="ZE81" s="510"/>
      <c r="ZF81" s="510"/>
      <c r="ZG81" s="510"/>
      <c r="ZH81" s="510"/>
      <c r="ZI81" s="510"/>
      <c r="ZJ81" s="510"/>
      <c r="ZK81" s="510"/>
      <c r="ZL81" s="510"/>
      <c r="ZM81" s="510"/>
      <c r="ZN81" s="510"/>
      <c r="ZO81" s="510"/>
      <c r="ZP81" s="510"/>
      <c r="ZQ81" s="510"/>
      <c r="ZR81" s="510"/>
      <c r="ZS81" s="510"/>
      <c r="ZT81" s="510"/>
      <c r="ZU81" s="510"/>
      <c r="ZV81" s="510"/>
      <c r="ZW81" s="510"/>
      <c r="ZX81" s="18"/>
      <c r="ZY81" s="510"/>
      <c r="ZZ81" s="510"/>
      <c r="AAA81" s="510"/>
      <c r="AAB81" s="510"/>
      <c r="AAC81" s="510"/>
      <c r="AAD81" s="510"/>
      <c r="AAE81" s="510"/>
      <c r="AAF81" s="510"/>
      <c r="AAG81" s="510"/>
      <c r="AAH81" s="510"/>
      <c r="AAI81" s="510"/>
      <c r="AAJ81" s="510"/>
      <c r="AAK81" s="510"/>
      <c r="AAL81" s="510"/>
      <c r="AAM81" s="510"/>
      <c r="AAN81" s="510"/>
      <c r="AAO81" s="510"/>
      <c r="AAP81" s="510"/>
      <c r="AAQ81" s="510"/>
      <c r="AAR81" s="18"/>
      <c r="AAS81" s="510"/>
      <c r="AAT81" s="510"/>
      <c r="AAU81" s="510"/>
      <c r="AAV81" s="510"/>
      <c r="AAW81" s="510"/>
      <c r="AAX81" s="510"/>
      <c r="AAY81" s="510"/>
      <c r="AAZ81" s="510"/>
      <c r="ABA81" s="510"/>
      <c r="ABB81" s="510"/>
      <c r="ABC81" s="510"/>
      <c r="ABD81" s="510"/>
      <c r="ABE81" s="510"/>
      <c r="ABF81" s="510"/>
      <c r="ABG81" s="510"/>
      <c r="ABH81" s="18"/>
      <c r="ABI81" s="510"/>
      <c r="ABJ81" s="510"/>
      <c r="ABK81" s="18"/>
      <c r="ABL81" s="510"/>
      <c r="ABM81" s="510"/>
      <c r="ABN81" s="510"/>
      <c r="ABO81" s="510"/>
      <c r="ABP81" s="510"/>
      <c r="ABQ81" s="510"/>
      <c r="ABR81" s="512"/>
      <c r="ABS81" s="511"/>
      <c r="ABT81" s="511"/>
      <c r="ABU81" s="510"/>
      <c r="ABV81" s="510"/>
      <c r="ABW81" s="510"/>
      <c r="ABX81" s="510"/>
      <c r="ABY81" s="510"/>
      <c r="ABZ81" s="510"/>
      <c r="ACA81" s="510"/>
      <c r="ACB81" s="510"/>
      <c r="ACC81" s="510"/>
      <c r="ACD81" s="510"/>
      <c r="ACE81" s="510"/>
      <c r="ACF81" s="510"/>
      <c r="ACG81" s="510"/>
      <c r="ACH81" s="510"/>
      <c r="ACI81" s="510"/>
      <c r="ACJ81" s="510"/>
      <c r="ACK81" s="510"/>
      <c r="ACL81" s="510"/>
      <c r="ACM81" s="510"/>
      <c r="ACN81" s="510"/>
      <c r="ACO81" s="510"/>
      <c r="ACP81" s="510"/>
      <c r="ACQ81" s="510"/>
      <c r="ACR81" s="510"/>
      <c r="ACS81" s="510"/>
      <c r="ACT81" s="510"/>
      <c r="ACU81" s="510"/>
      <c r="ACV81" s="510"/>
      <c r="ACW81" s="510"/>
      <c r="ACX81" s="510"/>
      <c r="ACY81" s="510"/>
      <c r="ACZ81" s="510"/>
      <c r="ADA81" s="510"/>
      <c r="ADB81" s="510"/>
      <c r="ADC81" s="510"/>
      <c r="ADD81" s="510"/>
      <c r="ADE81" s="510"/>
      <c r="ADF81" s="510"/>
      <c r="ADG81" s="510"/>
      <c r="ADH81" s="510"/>
      <c r="ADI81" s="510"/>
      <c r="ADJ81" s="510"/>
      <c r="ADK81" s="510"/>
      <c r="ADL81" s="510"/>
      <c r="ADM81" s="510"/>
      <c r="ADN81" s="510"/>
      <c r="ADO81" s="510"/>
      <c r="ADP81" s="510"/>
      <c r="ADQ81" s="18"/>
      <c r="ADR81" s="451"/>
      <c r="ADS81" s="451"/>
      <c r="ADT81" s="451"/>
      <c r="ADU81" s="451"/>
      <c r="ADV81" s="451"/>
      <c r="ADW81" s="451"/>
      <c r="ADX81" s="451"/>
      <c r="ADY81" s="451"/>
      <c r="ADZ81" s="451"/>
      <c r="AEA81" s="451"/>
      <c r="AEB81" s="451"/>
      <c r="AEC81" s="451"/>
      <c r="AED81" s="451"/>
      <c r="AEE81" s="451"/>
      <c r="AEF81" s="451"/>
      <c r="AEG81" s="451"/>
      <c r="AEH81" s="451"/>
      <c r="AEI81" s="451"/>
      <c r="AEJ81" s="451"/>
      <c r="AEK81" s="451"/>
      <c r="AEL81" s="451"/>
      <c r="AEM81" s="451"/>
      <c r="AEN81" s="451"/>
      <c r="AEO81" s="451"/>
      <c r="AEP81" s="451"/>
      <c r="AEQ81" s="451"/>
      <c r="AER81" s="451"/>
      <c r="AES81" s="451"/>
      <c r="AET81" s="451"/>
      <c r="AEU81" s="451"/>
      <c r="AEV81" s="515"/>
      <c r="AEW81" s="515"/>
      <c r="AEX81" s="515"/>
      <c r="AEY81" s="515"/>
      <c r="AEZ81" s="515"/>
      <c r="AFA81" s="515"/>
      <c r="AFB81" s="515"/>
      <c r="AFC81" s="515"/>
      <c r="AFD81" s="515"/>
      <c r="AFE81" s="515"/>
      <c r="AFF81" s="515"/>
      <c r="AFG81" s="515"/>
      <c r="AFH81" s="515"/>
      <c r="AFI81" s="515"/>
      <c r="AFJ81" s="515"/>
      <c r="AFK81" s="515"/>
      <c r="AFL81" s="515"/>
      <c r="AFM81" s="515"/>
      <c r="AFN81" s="515"/>
      <c r="AFO81" s="515"/>
      <c r="AFP81" s="515"/>
      <c r="AFQ81" s="515"/>
      <c r="AFR81" s="515"/>
      <c r="AFS81" s="515"/>
      <c r="AFT81" s="515"/>
      <c r="AFU81" s="515"/>
      <c r="AFV81" s="515"/>
      <c r="AFW81" s="515"/>
      <c r="AFX81" s="515"/>
      <c r="AFY81" s="515"/>
      <c r="AFZ81" s="515"/>
      <c r="AGA81" s="515"/>
      <c r="AGB81" s="515"/>
      <c r="AGC81" s="515"/>
      <c r="AGD81" s="515"/>
      <c r="AGE81" s="515"/>
      <c r="AGF81" s="515"/>
      <c r="AGG81" s="515"/>
      <c r="AGH81" s="515"/>
      <c r="AGI81" s="515"/>
      <c r="AGJ81" s="515"/>
      <c r="AGK81" s="515"/>
      <c r="AGL81" s="515"/>
      <c r="AGM81" s="515"/>
      <c r="AGN81" s="515"/>
      <c r="AGO81" s="515"/>
      <c r="AGP81" s="515"/>
      <c r="AGQ81" s="515"/>
      <c r="AGR81" s="515"/>
      <c r="AGS81" s="515"/>
      <c r="AGT81" s="515"/>
      <c r="AGU81" s="515"/>
      <c r="AGV81" s="515"/>
      <c r="AGW81" s="515"/>
      <c r="AGX81" s="515"/>
      <c r="AGY81" s="515"/>
      <c r="AGZ81" s="515"/>
      <c r="AHA81" s="515"/>
      <c r="AHB81" s="515"/>
      <c r="AHC81" s="515"/>
      <c r="AHD81" s="510"/>
      <c r="AHE81" s="483">
        <v>0</v>
      </c>
    </row>
    <row r="82" spans="1:889" outlineLevel="2">
      <c r="A82" s="18">
        <f t="shared" si="241"/>
        <v>69</v>
      </c>
      <c r="B82" s="18"/>
      <c r="C82" s="12"/>
      <c r="D82" s="12"/>
      <c r="E82" t="b">
        <v>0</v>
      </c>
      <c r="H82" s="25" t="str">
        <f>"Step/SA "&amp;RIGHT(H81,2)+1</f>
        <v>Step/SA 2</v>
      </c>
      <c r="I82" s="110"/>
      <c r="J82" s="110"/>
      <c r="K82" s="110"/>
      <c r="L82" s="110"/>
      <c r="M82" s="110"/>
      <c r="N82" s="110"/>
      <c r="O82" s="213">
        <v>1</v>
      </c>
      <c r="P82" s="110"/>
      <c r="Q82" s="110"/>
      <c r="R82" s="110"/>
      <c r="S82" s="110"/>
      <c r="T82" s="110"/>
      <c r="U82" s="110"/>
      <c r="V82" s="110"/>
      <c r="W82" s="110"/>
      <c r="X82" s="110"/>
      <c r="Y82" s="110"/>
      <c r="Z82" s="110"/>
      <c r="AA82" s="110"/>
      <c r="AB82" s="110"/>
      <c r="AC82" s="110"/>
      <c r="AD82" s="110"/>
      <c r="AE82" s="110"/>
      <c r="AF82" s="110"/>
      <c r="AG82" s="110"/>
      <c r="AH82" s="110"/>
      <c r="AI82" s="110"/>
      <c r="AJ82" s="110"/>
      <c r="AK82" s="213">
        <v>2</v>
      </c>
      <c r="AL82" s="110"/>
      <c r="AM82" s="110"/>
      <c r="AN82" s="810"/>
      <c r="AO82" s="110"/>
      <c r="AP82" s="110"/>
      <c r="AQ82" s="110"/>
      <c r="AR82" s="110"/>
      <c r="AS82" s="110"/>
      <c r="AT82" s="110"/>
      <c r="AU82" s="110"/>
      <c r="AV82" s="110"/>
      <c r="AW82" s="110"/>
      <c r="AX82" s="110"/>
      <c r="AY82" s="110"/>
      <c r="AZ82" s="110"/>
      <c r="BA82" s="110"/>
      <c r="BB82" s="110"/>
      <c r="BC82" s="22"/>
      <c r="BD82" s="8"/>
      <c r="BE82" s="18"/>
      <c r="BF82" s="510"/>
      <c r="BG82" s="510"/>
      <c r="BH82" s="510"/>
      <c r="BI82" s="510"/>
      <c r="BJ82" s="510"/>
      <c r="BK82" s="510"/>
      <c r="BL82" s="510"/>
      <c r="BM82" s="510"/>
      <c r="BN82" s="510"/>
      <c r="BO82" s="18"/>
      <c r="BP82" s="510"/>
      <c r="BQ82" s="510"/>
      <c r="BR82" s="510"/>
      <c r="BS82" s="510"/>
      <c r="BT82" s="510"/>
      <c r="BU82" s="510"/>
      <c r="BV82" s="510"/>
      <c r="BW82" s="510"/>
      <c r="BX82" s="510"/>
      <c r="BY82" s="510"/>
      <c r="BZ82" s="510"/>
      <c r="CA82" s="510"/>
      <c r="CB82" s="510"/>
      <c r="CC82" s="510"/>
      <c r="CD82" s="510"/>
      <c r="CE82" s="510"/>
      <c r="CF82" s="510"/>
      <c r="CG82" s="510"/>
      <c r="CH82" s="510"/>
      <c r="CI82" s="510"/>
      <c r="CJ82" s="510"/>
      <c r="CK82" s="18"/>
      <c r="CL82" s="510"/>
      <c r="CM82" s="510"/>
      <c r="CN82" s="510"/>
      <c r="CO82" s="510"/>
      <c r="CP82" s="510"/>
      <c r="CQ82" s="510"/>
      <c r="CR82" s="510"/>
      <c r="CS82" s="510"/>
      <c r="CT82" s="510"/>
      <c r="CU82" s="510"/>
      <c r="CV82" s="510"/>
      <c r="CW82" s="510"/>
      <c r="CX82" s="510"/>
      <c r="CY82" s="510"/>
      <c r="CZ82" s="510"/>
      <c r="DA82" s="510"/>
      <c r="DB82" s="510"/>
      <c r="DC82" s="510"/>
      <c r="DD82" s="510"/>
      <c r="DE82" s="510"/>
      <c r="DF82" s="510"/>
      <c r="DG82" s="510"/>
      <c r="DH82" s="510"/>
      <c r="DI82" s="510"/>
      <c r="DJ82" s="510"/>
      <c r="DK82" s="510"/>
      <c r="DL82" s="18"/>
      <c r="DM82" s="510"/>
      <c r="DN82" s="510"/>
      <c r="DO82" s="510"/>
      <c r="DP82" s="512"/>
      <c r="DQ82" s="511"/>
      <c r="DR82" s="510"/>
      <c r="DS82" s="510"/>
      <c r="DT82" s="516"/>
      <c r="DU82" s="510"/>
      <c r="DV82" s="516"/>
      <c r="DW82" s="516"/>
      <c r="DX82" s="516"/>
      <c r="DY82" s="516"/>
      <c r="DZ82" s="516"/>
      <c r="EA82" s="510"/>
      <c r="EB82" s="510"/>
      <c r="EC82" s="510"/>
      <c r="ED82" s="510"/>
      <c r="EE82" s="516"/>
      <c r="EF82" s="516"/>
      <c r="EG82" s="510"/>
      <c r="EH82" s="510"/>
      <c r="EI82" s="510"/>
      <c r="EJ82" s="516"/>
      <c r="EK82" s="516"/>
      <c r="EL82" s="516"/>
      <c r="EM82" s="516"/>
      <c r="EN82" s="516"/>
      <c r="EO82" s="516"/>
      <c r="EP82" s="516"/>
      <c r="EQ82" s="516"/>
      <c r="ER82" s="516"/>
      <c r="ES82" s="516"/>
      <c r="ET82" s="516"/>
      <c r="EU82" s="516"/>
      <c r="EV82" s="516"/>
      <c r="EW82" s="516"/>
      <c r="EX82" s="516"/>
      <c r="EY82" s="516"/>
      <c r="EZ82" s="516"/>
      <c r="FA82" s="516"/>
      <c r="FB82" s="516"/>
      <c r="FC82" s="516"/>
      <c r="FD82" s="516"/>
      <c r="FE82" s="516"/>
      <c r="FF82" s="516"/>
      <c r="FG82" s="510"/>
      <c r="FH82" s="510"/>
      <c r="FI82" s="510"/>
      <c r="FJ82" s="510"/>
      <c r="FK82" s="510"/>
      <c r="FL82" s="516"/>
      <c r="FM82" s="516"/>
      <c r="FN82" s="516"/>
      <c r="FO82" s="516"/>
      <c r="FP82" s="516"/>
      <c r="FQ82" s="516"/>
      <c r="FR82" s="516"/>
      <c r="FS82" s="516"/>
      <c r="FT82" s="516"/>
      <c r="FU82" s="516"/>
      <c r="FV82" s="516"/>
      <c r="FW82" s="516"/>
      <c r="FX82" s="516"/>
      <c r="FY82" s="516"/>
      <c r="FZ82" s="516"/>
      <c r="GA82" s="516"/>
      <c r="GB82" s="516"/>
      <c r="GC82" s="516"/>
      <c r="GD82" s="516"/>
      <c r="GE82" s="516"/>
      <c r="GF82" s="510"/>
      <c r="GG82" s="510"/>
      <c r="GH82" s="510"/>
      <c r="GI82" s="510"/>
      <c r="GJ82" s="510"/>
      <c r="GK82" s="510"/>
      <c r="GL82" s="510"/>
      <c r="GM82" s="510"/>
      <c r="GN82" s="510"/>
      <c r="GO82" s="510"/>
      <c r="GP82" s="510"/>
      <c r="GQ82" s="510"/>
      <c r="GR82" s="510"/>
      <c r="GS82" s="510"/>
      <c r="GT82" s="510"/>
      <c r="GU82" s="510"/>
      <c r="GV82" s="510"/>
      <c r="GW82" s="510"/>
      <c r="GX82" s="510"/>
      <c r="GY82" s="510"/>
      <c r="GZ82" s="510"/>
      <c r="HA82" s="18"/>
      <c r="HB82" s="510"/>
      <c r="HC82" s="510"/>
      <c r="HD82" s="510"/>
      <c r="HE82" s="510"/>
      <c r="HF82" s="510"/>
      <c r="HG82" s="510"/>
      <c r="HH82" s="510"/>
      <c r="HI82" s="510"/>
      <c r="HJ82" s="510"/>
      <c r="HK82" s="510"/>
      <c r="HL82" s="510"/>
      <c r="HM82" s="510"/>
      <c r="HN82" s="510"/>
      <c r="HO82" s="510"/>
      <c r="HP82" s="510"/>
      <c r="HQ82" s="510"/>
      <c r="HR82" s="510"/>
      <c r="HS82" s="510"/>
      <c r="HT82" s="510"/>
      <c r="HU82" s="510"/>
      <c r="HV82" s="510"/>
      <c r="HW82" s="510"/>
      <c r="HX82" s="510"/>
      <c r="HY82" s="510"/>
      <c r="HZ82" s="510"/>
      <c r="IA82" s="510"/>
      <c r="IB82" s="510"/>
      <c r="IC82" s="510"/>
      <c r="ID82" s="510"/>
      <c r="IE82" s="510"/>
      <c r="IF82" s="510"/>
      <c r="IG82" s="510"/>
      <c r="IH82" s="510"/>
      <c r="II82" s="510"/>
      <c r="IJ82" s="510"/>
      <c r="IK82" s="510"/>
      <c r="IL82" s="510"/>
      <c r="IM82" s="510"/>
      <c r="IN82" s="510"/>
      <c r="IO82" s="510"/>
      <c r="IP82" s="510"/>
      <c r="IQ82" s="510"/>
      <c r="IR82" s="510"/>
      <c r="IS82" s="510"/>
      <c r="IT82" s="510"/>
      <c r="IU82" s="510"/>
      <c r="IV82" s="510"/>
      <c r="IW82" s="510"/>
      <c r="IX82" s="510"/>
      <c r="IY82" s="510"/>
      <c r="IZ82" s="510"/>
      <c r="JA82" s="510"/>
      <c r="JB82" s="510"/>
      <c r="JC82" s="510"/>
      <c r="JD82" s="510"/>
      <c r="JE82" s="510"/>
      <c r="JF82" s="18"/>
      <c r="JG82" s="510"/>
      <c r="JH82" s="510"/>
      <c r="JI82" s="510"/>
      <c r="JJ82" s="510"/>
      <c r="JK82" s="510"/>
      <c r="JL82" s="510"/>
      <c r="JM82" s="510"/>
      <c r="JN82" s="510"/>
      <c r="JO82" s="510"/>
      <c r="JP82" s="510"/>
      <c r="JQ82" s="510"/>
      <c r="JR82" s="510"/>
      <c r="JS82" s="510"/>
      <c r="JT82" s="510"/>
      <c r="JU82" s="510"/>
      <c r="JV82" s="510"/>
      <c r="JW82" s="510"/>
      <c r="JX82" s="510"/>
      <c r="JY82" s="510"/>
      <c r="JZ82" s="510"/>
      <c r="KA82" s="510"/>
      <c r="KB82" s="510"/>
      <c r="KC82" s="510"/>
      <c r="KD82" s="510"/>
      <c r="KE82" s="510"/>
      <c r="KF82" s="510"/>
      <c r="KG82" s="510"/>
      <c r="KH82" s="510"/>
      <c r="KI82" s="510"/>
      <c r="KJ82" s="516"/>
      <c r="KK82" s="516"/>
      <c r="KL82" s="510"/>
      <c r="KM82" s="510"/>
      <c r="KN82" s="510"/>
      <c r="KO82" s="510"/>
      <c r="KP82" s="510"/>
      <c r="KQ82" s="510"/>
      <c r="KR82" s="510"/>
      <c r="KS82" s="510"/>
      <c r="KT82" s="510"/>
      <c r="KU82" s="510"/>
      <c r="KV82" s="510"/>
      <c r="KW82" s="510"/>
      <c r="KX82" s="510"/>
      <c r="KY82" s="18"/>
      <c r="KZ82" s="510"/>
      <c r="LA82" s="510"/>
      <c r="LB82" s="510"/>
      <c r="LC82" s="510"/>
      <c r="LD82" s="510"/>
      <c r="LE82" s="510"/>
      <c r="LF82" s="510"/>
      <c r="LG82" s="510"/>
      <c r="LH82" s="510"/>
      <c r="LI82" s="510"/>
      <c r="LJ82" s="510"/>
      <c r="LK82" s="510"/>
      <c r="LL82" s="510"/>
      <c r="LM82" s="510"/>
      <c r="LN82" s="510"/>
      <c r="LO82" s="510"/>
      <c r="LP82" s="510"/>
      <c r="LQ82" s="512"/>
      <c r="LR82" s="510"/>
      <c r="LS82" s="510"/>
      <c r="LT82" s="510"/>
      <c r="LU82" s="510"/>
      <c r="LV82" s="510"/>
      <c r="LW82" s="510"/>
      <c r="LX82" s="510"/>
      <c r="LY82" s="510"/>
      <c r="LZ82" s="510"/>
      <c r="MA82" s="510"/>
      <c r="MB82" s="510"/>
      <c r="MC82" s="510"/>
      <c r="MD82" s="510"/>
      <c r="ME82" s="510"/>
      <c r="MF82" s="510"/>
      <c r="MG82" s="513"/>
      <c r="MH82" s="513"/>
      <c r="MI82" s="513"/>
      <c r="MJ82" s="513"/>
      <c r="MK82" s="513"/>
      <c r="ML82" s="513"/>
      <c r="MM82" s="513"/>
      <c r="MN82" s="513"/>
      <c r="MO82" s="513"/>
      <c r="MP82" s="513"/>
      <c r="MQ82" s="513"/>
      <c r="MR82" s="513"/>
      <c r="MS82" s="513"/>
      <c r="MT82" s="513"/>
      <c r="MU82" s="513"/>
      <c r="MV82" s="513"/>
      <c r="MW82" s="513"/>
      <c r="MX82" s="513"/>
      <c r="MY82" s="513"/>
      <c r="MZ82" s="513"/>
      <c r="NA82" s="513"/>
      <c r="NB82" s="513"/>
      <c r="NC82" s="513"/>
      <c r="ND82" s="513"/>
      <c r="NE82" s="513"/>
      <c r="NF82" s="513"/>
      <c r="NG82" s="513"/>
      <c r="NH82" s="513"/>
      <c r="NI82" s="513"/>
      <c r="NJ82" s="513"/>
      <c r="NK82" s="513"/>
      <c r="NL82" s="513"/>
      <c r="NM82" s="513"/>
      <c r="NN82" s="513"/>
      <c r="NO82" s="513"/>
      <c r="NP82" s="513"/>
      <c r="NQ82" s="513"/>
      <c r="NR82" s="513"/>
      <c r="NS82" s="513"/>
      <c r="NT82" s="513"/>
      <c r="NU82" s="513"/>
      <c r="NV82" s="513"/>
      <c r="NW82" s="513"/>
      <c r="NX82" s="513"/>
      <c r="NY82" s="513"/>
      <c r="NZ82" s="513"/>
      <c r="OA82" s="513"/>
      <c r="OB82" s="513"/>
      <c r="OC82" s="513"/>
      <c r="OD82" s="513"/>
      <c r="OE82" s="513"/>
      <c r="OF82" s="513"/>
      <c r="OG82" s="513"/>
      <c r="OH82" s="513"/>
      <c r="OI82" s="513"/>
      <c r="OJ82" s="513"/>
      <c r="OK82" s="513"/>
      <c r="OL82" s="513"/>
      <c r="OM82" s="513"/>
      <c r="ON82" s="513"/>
      <c r="OO82" s="513"/>
      <c r="OP82" s="513"/>
      <c r="OQ82" s="513"/>
      <c r="OR82" s="513"/>
      <c r="OS82" s="513"/>
      <c r="OT82" s="513"/>
      <c r="OU82" s="513"/>
      <c r="OV82" s="513"/>
      <c r="OW82" s="513"/>
      <c r="OX82" s="513"/>
      <c r="OY82" s="513"/>
      <c r="OZ82" s="513"/>
      <c r="PA82" s="513"/>
      <c r="PB82" s="513"/>
      <c r="PC82" s="513"/>
      <c r="PD82" s="513"/>
      <c r="PE82" s="513"/>
      <c r="PF82" s="513"/>
      <c r="PG82" s="513"/>
      <c r="PH82" s="513"/>
      <c r="PI82" s="513"/>
      <c r="PJ82" s="513"/>
      <c r="PK82" s="513"/>
      <c r="PL82" s="513"/>
      <c r="PM82" s="513"/>
      <c r="PN82" s="513"/>
      <c r="PO82" s="513"/>
      <c r="PP82" s="513"/>
      <c r="PQ82" s="513"/>
      <c r="PR82" s="513"/>
      <c r="PS82" s="513"/>
      <c r="PT82" s="513"/>
      <c r="PU82" s="513"/>
      <c r="PV82" s="513"/>
      <c r="PW82" s="513"/>
      <c r="PX82" s="513"/>
      <c r="PY82" s="513"/>
      <c r="PZ82" s="513"/>
      <c r="QA82" s="513"/>
      <c r="QB82" s="513"/>
      <c r="QC82" s="513"/>
      <c r="QD82" s="513"/>
      <c r="QE82" s="513"/>
      <c r="QF82" s="513"/>
      <c r="QG82" s="513"/>
      <c r="QH82" s="513"/>
      <c r="QI82" s="513"/>
      <c r="QJ82" s="513"/>
      <c r="QK82" s="513"/>
      <c r="QL82" s="513"/>
      <c r="QM82" s="513"/>
      <c r="QN82" s="513"/>
      <c r="QO82" s="513"/>
      <c r="QP82" s="513"/>
      <c r="QQ82" s="513"/>
      <c r="QR82" s="513"/>
      <c r="QS82" s="513"/>
      <c r="QT82" s="513"/>
      <c r="QU82" s="513"/>
      <c r="QV82" s="513"/>
      <c r="QW82" s="513"/>
      <c r="QX82" s="513"/>
      <c r="QY82" s="513"/>
      <c r="QZ82" s="513"/>
      <c r="RA82" s="513"/>
      <c r="RB82" s="513"/>
      <c r="RC82" s="513"/>
      <c r="RD82" s="513"/>
      <c r="RE82" s="513"/>
      <c r="RF82" s="513"/>
      <c r="RG82" s="513"/>
      <c r="RH82" s="513"/>
      <c r="RI82" s="513"/>
      <c r="RJ82" s="513"/>
      <c r="RK82" s="513"/>
      <c r="RL82" s="513"/>
      <c r="RM82" s="513"/>
      <c r="RN82" s="513"/>
      <c r="RO82" s="513"/>
      <c r="RP82" s="513"/>
      <c r="RQ82" s="513"/>
      <c r="RR82" s="513"/>
      <c r="RS82" s="513"/>
      <c r="RT82" s="513"/>
      <c r="RU82" s="513"/>
      <c r="RV82" s="513"/>
      <c r="RW82" s="513"/>
      <c r="RX82" s="513"/>
      <c r="RY82" s="513"/>
      <c r="RZ82" s="513"/>
      <c r="SA82" s="513"/>
      <c r="SB82" s="513"/>
      <c r="SC82" s="513"/>
      <c r="SD82" s="513"/>
      <c r="SE82" s="513"/>
      <c r="SF82" s="513"/>
      <c r="SG82" s="513"/>
      <c r="SH82" s="513"/>
      <c r="SI82" s="513"/>
      <c r="SJ82" s="513"/>
      <c r="SK82" s="513"/>
      <c r="SL82" s="513"/>
      <c r="SM82" s="513"/>
      <c r="SN82" s="513"/>
      <c r="SO82" s="513"/>
      <c r="SP82" s="513"/>
      <c r="SQ82" s="513"/>
      <c r="SR82" s="513"/>
      <c r="SS82" s="513"/>
      <c r="ST82" s="513"/>
      <c r="SU82" s="513"/>
      <c r="SV82" s="513"/>
      <c r="SW82" s="513"/>
      <c r="SX82" s="513"/>
      <c r="SY82" s="513"/>
      <c r="SZ82" s="513"/>
      <c r="TA82" s="513"/>
      <c r="TB82" s="513"/>
      <c r="TC82" s="513"/>
      <c r="TD82" s="513"/>
      <c r="TE82" s="513"/>
      <c r="TF82" s="513"/>
      <c r="TG82" s="513"/>
      <c r="TH82" s="513"/>
      <c r="TI82" s="513"/>
      <c r="TJ82" s="513"/>
      <c r="TK82" s="513"/>
      <c r="TL82" s="513"/>
      <c r="TM82" s="513"/>
      <c r="TN82" s="513"/>
      <c r="TO82" s="513"/>
      <c r="TP82" s="513"/>
      <c r="TQ82" s="513"/>
      <c r="TR82" s="513"/>
      <c r="TS82" s="513"/>
      <c r="TT82" s="513"/>
      <c r="TU82" s="513"/>
      <c r="TV82" s="513"/>
      <c r="TW82" s="513"/>
      <c r="TX82" s="513"/>
      <c r="TY82" s="513"/>
      <c r="TZ82" s="513"/>
      <c r="UA82" s="513"/>
      <c r="UB82" s="513"/>
      <c r="UC82" s="513"/>
      <c r="UD82" s="513"/>
      <c r="UE82" s="513"/>
      <c r="UF82" s="513"/>
      <c r="UG82" s="513"/>
      <c r="UH82" s="513"/>
      <c r="UI82" s="513"/>
      <c r="UJ82" s="513"/>
      <c r="UK82" s="513"/>
      <c r="UL82" s="513"/>
      <c r="UM82" s="513"/>
      <c r="UN82" s="513"/>
      <c r="UO82" s="513"/>
      <c r="UP82" s="513"/>
      <c r="UQ82" s="513"/>
      <c r="UR82" s="513"/>
      <c r="US82" s="513"/>
      <c r="UT82" s="513"/>
      <c r="UU82" s="513"/>
      <c r="UV82" s="513"/>
      <c r="UW82" s="513"/>
      <c r="UX82" s="513"/>
      <c r="UY82" s="513"/>
      <c r="UZ82" s="513"/>
      <c r="VA82" s="513"/>
      <c r="VB82" s="513"/>
      <c r="VC82" s="513"/>
      <c r="VD82" s="513"/>
      <c r="VE82" s="513"/>
      <c r="VF82" s="513"/>
      <c r="VG82" s="513"/>
      <c r="VH82" s="513"/>
      <c r="VI82" s="513"/>
      <c r="VJ82" s="513"/>
      <c r="VK82" s="513"/>
      <c r="VL82" s="513"/>
      <c r="VM82" s="513"/>
      <c r="VN82" s="513"/>
      <c r="VO82" s="513"/>
      <c r="VP82" s="513"/>
      <c r="VQ82" s="513"/>
      <c r="VR82" s="513"/>
      <c r="VS82" s="513"/>
      <c r="VT82" s="513"/>
      <c r="VU82" s="513"/>
      <c r="VV82" s="513"/>
      <c r="VW82" s="513"/>
      <c r="VX82" s="513"/>
      <c r="VY82" s="513"/>
      <c r="VZ82" s="513"/>
      <c r="WA82" s="513"/>
      <c r="WB82" s="513"/>
      <c r="WC82" s="513"/>
      <c r="WD82" s="513"/>
      <c r="WE82" s="513"/>
      <c r="WF82" s="513"/>
      <c r="WG82" s="513"/>
      <c r="WH82" s="513"/>
      <c r="WI82" s="513"/>
      <c r="WJ82" s="513"/>
      <c r="WK82" s="513"/>
      <c r="WL82" s="513"/>
      <c r="WM82" s="513"/>
      <c r="WN82" s="513"/>
      <c r="WO82" s="513"/>
      <c r="WP82" s="513"/>
      <c r="WQ82" s="513"/>
      <c r="WR82" s="513"/>
      <c r="WS82" s="513"/>
      <c r="WT82" s="513"/>
      <c r="WU82" s="513"/>
      <c r="WV82" s="513"/>
      <c r="WW82" s="513"/>
      <c r="WX82" s="513"/>
      <c r="WY82" s="513"/>
      <c r="WZ82" s="513"/>
      <c r="XA82" s="513"/>
      <c r="XB82" s="513"/>
      <c r="XC82" s="513"/>
      <c r="XD82" s="513"/>
      <c r="XE82" s="513"/>
      <c r="XF82" s="513"/>
      <c r="XG82" s="513"/>
      <c r="XH82" s="513"/>
      <c r="XI82" s="513"/>
      <c r="XJ82" s="513"/>
      <c r="XK82" s="513"/>
      <c r="XL82" s="513"/>
      <c r="XM82" s="513"/>
      <c r="XN82" s="513"/>
      <c r="XO82" s="513"/>
      <c r="XP82" s="513"/>
      <c r="XQ82" s="513"/>
      <c r="XR82" s="513"/>
      <c r="XS82" s="513"/>
      <c r="XT82" s="513"/>
      <c r="XU82" s="513"/>
      <c r="XV82" s="513"/>
      <c r="XW82" s="513"/>
      <c r="XX82" s="513"/>
      <c r="XY82" s="513"/>
      <c r="XZ82" s="513"/>
      <c r="YA82" s="513"/>
      <c r="YB82" s="513"/>
      <c r="YC82" s="513"/>
      <c r="YD82" s="87"/>
      <c r="YE82" s="87"/>
      <c r="YF82" s="87"/>
      <c r="YG82" s="87"/>
      <c r="YH82" s="87"/>
      <c r="YI82" s="87"/>
      <c r="YJ82" s="513"/>
      <c r="YK82" s="513"/>
      <c r="YL82" s="513"/>
      <c r="YM82" s="513"/>
      <c r="YN82" s="513"/>
      <c r="YO82" s="513"/>
      <c r="YP82" s="513"/>
      <c r="YQ82" s="513"/>
      <c r="YR82" s="513"/>
      <c r="YS82" s="513"/>
      <c r="YT82" s="513"/>
      <c r="YU82" s="513"/>
      <c r="YV82" s="513"/>
      <c r="YW82" s="513"/>
      <c r="YX82" s="513"/>
      <c r="YY82" s="513"/>
      <c r="YZ82" s="513"/>
      <c r="ZA82" s="510"/>
      <c r="ZB82" s="18"/>
      <c r="ZC82" s="510"/>
      <c r="ZD82" s="510"/>
      <c r="ZE82" s="510"/>
      <c r="ZF82" s="516"/>
      <c r="ZG82" s="516"/>
      <c r="ZH82" s="516"/>
      <c r="ZI82" s="516"/>
      <c r="ZJ82" s="516"/>
      <c r="ZK82" s="516"/>
      <c r="ZL82" s="516"/>
      <c r="ZM82" s="516"/>
      <c r="ZN82" s="516"/>
      <c r="ZO82" s="516"/>
      <c r="ZP82" s="516"/>
      <c r="ZQ82" s="516"/>
      <c r="ZR82" s="516"/>
      <c r="ZS82" s="516"/>
      <c r="ZT82" s="516"/>
      <c r="ZU82" s="516"/>
      <c r="ZV82" s="516"/>
      <c r="ZW82" s="516"/>
      <c r="ZX82" s="18"/>
      <c r="ZY82" s="510"/>
      <c r="ZZ82" s="510"/>
      <c r="AAA82" s="510"/>
      <c r="AAB82" s="510"/>
      <c r="AAC82" s="510"/>
      <c r="AAD82" s="510"/>
      <c r="AAE82" s="510"/>
      <c r="AAF82" s="510"/>
      <c r="AAG82" s="510"/>
      <c r="AAH82" s="516"/>
      <c r="AAI82" s="516"/>
      <c r="AAJ82" s="516"/>
      <c r="AAK82" s="516"/>
      <c r="AAL82" s="516"/>
      <c r="AAM82" s="516"/>
      <c r="AAN82" s="516"/>
      <c r="AAO82" s="510"/>
      <c r="AAP82" s="510"/>
      <c r="AAQ82" s="510"/>
      <c r="AAR82" s="18"/>
      <c r="AAS82" s="510"/>
      <c r="AAT82" s="510"/>
      <c r="AAU82" s="510"/>
      <c r="AAV82" s="510"/>
      <c r="AAW82" s="510"/>
      <c r="AAX82" s="510"/>
      <c r="AAY82" s="510"/>
      <c r="AAZ82" s="510"/>
      <c r="ABA82" s="510"/>
      <c r="ABB82" s="510"/>
      <c r="ABC82" s="510"/>
      <c r="ABD82" s="510"/>
      <c r="ABE82" s="510"/>
      <c r="ABF82" s="510"/>
      <c r="ABG82" s="510"/>
      <c r="ABH82" s="18"/>
      <c r="ABI82" s="510"/>
      <c r="ABJ82" s="510"/>
      <c r="ABK82" s="18"/>
      <c r="ABL82" s="510"/>
      <c r="ABM82" s="510"/>
      <c r="ABN82" s="510"/>
      <c r="ABO82" s="510"/>
      <c r="ABP82" s="510"/>
      <c r="ABQ82" s="510"/>
      <c r="ABR82" s="512"/>
      <c r="ABS82" s="511"/>
      <c r="ABT82" s="511"/>
      <c r="ABU82" s="510"/>
      <c r="ABV82" s="510"/>
      <c r="ABW82" s="510"/>
      <c r="ABX82" s="510"/>
      <c r="ABY82" s="510"/>
      <c r="ABZ82" s="510"/>
      <c r="ACA82" s="510"/>
      <c r="ACB82" s="510"/>
      <c r="ACC82" s="510"/>
      <c r="ACD82" s="510"/>
      <c r="ACE82" s="510"/>
      <c r="ACF82" s="510"/>
      <c r="ACG82" s="510"/>
      <c r="ACH82" s="510"/>
      <c r="ACI82" s="510"/>
      <c r="ACJ82" s="510"/>
      <c r="ACK82" s="510"/>
      <c r="ACL82" s="510"/>
      <c r="ACM82" s="510"/>
      <c r="ACN82" s="510"/>
      <c r="ACO82" s="510"/>
      <c r="ACP82" s="510"/>
      <c r="ACQ82" s="510"/>
      <c r="ACR82" s="510"/>
      <c r="ACS82" s="510"/>
      <c r="ACT82" s="510"/>
      <c r="ACU82" s="510"/>
      <c r="ACV82" s="510"/>
      <c r="ACW82" s="510"/>
      <c r="ACX82" s="510"/>
      <c r="ACY82" s="510"/>
      <c r="ACZ82" s="510"/>
      <c r="ADA82" s="510"/>
      <c r="ADB82" s="510"/>
      <c r="ADC82" s="510"/>
      <c r="ADD82" s="510"/>
      <c r="ADE82" s="510"/>
      <c r="ADF82" s="510"/>
      <c r="ADG82" s="510"/>
      <c r="ADH82" s="510"/>
      <c r="ADI82" s="510"/>
      <c r="ADJ82" s="510"/>
      <c r="ADK82" s="510"/>
      <c r="ADL82" s="510"/>
      <c r="ADM82" s="510"/>
      <c r="ADN82" s="510"/>
      <c r="ADO82" s="510"/>
      <c r="ADP82" s="510"/>
      <c r="ADQ82" s="18"/>
      <c r="ADR82" s="22"/>
      <c r="ADS82" s="22"/>
      <c r="ADT82" s="22"/>
      <c r="ADU82" s="22"/>
      <c r="ADV82" s="22"/>
      <c r="ADW82" s="22"/>
      <c r="ADX82" s="22"/>
      <c r="ADY82" s="22"/>
      <c r="ADZ82" s="22"/>
      <c r="AEA82" s="22"/>
      <c r="AEB82" s="22"/>
      <c r="AEC82" s="22"/>
      <c r="AED82" s="22"/>
      <c r="AEE82" s="22"/>
      <c r="AEF82" s="22"/>
      <c r="AEG82" s="22"/>
      <c r="AEH82" s="22"/>
      <c r="AEI82" s="22"/>
      <c r="AEJ82" s="22"/>
      <c r="AEK82" s="22"/>
      <c r="AEL82" s="22"/>
      <c r="AEM82" s="22"/>
      <c r="AEN82" s="22"/>
      <c r="AEO82" s="22"/>
      <c r="AEP82" s="22"/>
      <c r="AEQ82" s="22"/>
      <c r="AER82" s="22"/>
      <c r="AES82" s="22"/>
      <c r="AET82" s="22"/>
      <c r="AEU82" s="22"/>
      <c r="AEV82" s="515"/>
      <c r="AEW82" s="515"/>
      <c r="AEX82" s="515"/>
      <c r="AEY82" s="515"/>
      <c r="AEZ82" s="515"/>
      <c r="AFA82" s="515"/>
      <c r="AFB82" s="515"/>
      <c r="AFC82" s="515"/>
      <c r="AFD82" s="515"/>
      <c r="AFE82" s="515"/>
      <c r="AFF82" s="515"/>
      <c r="AFG82" s="515"/>
      <c r="AFH82" s="515"/>
      <c r="AFI82" s="515"/>
      <c r="AFJ82" s="515"/>
      <c r="AFK82" s="515"/>
      <c r="AFL82" s="515"/>
      <c r="AFM82" s="515"/>
      <c r="AFN82" s="515"/>
      <c r="AFO82" s="515"/>
      <c r="AFP82" s="515"/>
      <c r="AFQ82" s="515"/>
      <c r="AFR82" s="515"/>
      <c r="AFS82" s="515"/>
      <c r="AFT82" s="515"/>
      <c r="AFU82" s="515"/>
      <c r="AFV82" s="515"/>
      <c r="AFW82" s="515"/>
      <c r="AFX82" s="515"/>
      <c r="AFY82" s="515"/>
      <c r="AFZ82" s="515"/>
      <c r="AGA82" s="515"/>
      <c r="AGB82" s="515"/>
      <c r="AGC82" s="515"/>
      <c r="AGD82" s="515"/>
      <c r="AGE82" s="515"/>
      <c r="AGF82" s="515"/>
      <c r="AGG82" s="515"/>
      <c r="AGH82" s="515"/>
      <c r="AGI82" s="515"/>
      <c r="AGJ82" s="515"/>
      <c r="AGK82" s="515"/>
      <c r="AGL82" s="515"/>
      <c r="AGM82" s="515"/>
      <c r="AGN82" s="515"/>
      <c r="AGO82" s="515"/>
      <c r="AGP82" s="515"/>
      <c r="AGQ82" s="515"/>
      <c r="AGR82" s="515"/>
      <c r="AGS82" s="515"/>
      <c r="AGT82" s="515"/>
      <c r="AGU82" s="515"/>
      <c r="AGV82" s="515"/>
      <c r="AGW82" s="515"/>
      <c r="AGX82" s="515"/>
      <c r="AGY82" s="515"/>
      <c r="AGZ82" s="515"/>
      <c r="AHA82" s="515"/>
      <c r="AHB82" s="515"/>
      <c r="AHC82" s="515"/>
      <c r="AHD82" s="516"/>
      <c r="AHE82" s="483">
        <v>0</v>
      </c>
    </row>
    <row r="83" spans="1:889" outlineLevel="2">
      <c r="A83" s="18">
        <f t="shared" si="241"/>
        <v>70</v>
      </c>
      <c r="B83" s="18"/>
      <c r="C83" s="12"/>
      <c r="D83" s="12"/>
      <c r="E83" t="b">
        <v>0</v>
      </c>
      <c r="H83" s="25" t="str">
        <f>"SA "&amp;RIGHT(H82,2)+1</f>
        <v>SA 3</v>
      </c>
      <c r="I83" s="110"/>
      <c r="J83" s="110"/>
      <c r="K83" s="110"/>
      <c r="L83" s="110"/>
      <c r="M83" s="110"/>
      <c r="N83" s="110"/>
      <c r="O83" s="213"/>
      <c r="P83" s="110"/>
      <c r="Q83" s="110"/>
      <c r="R83" s="110"/>
      <c r="S83" s="110"/>
      <c r="T83" s="110"/>
      <c r="U83" s="110"/>
      <c r="V83" s="110"/>
      <c r="W83" s="110"/>
      <c r="X83" s="110"/>
      <c r="Y83" s="110"/>
      <c r="Z83" s="110"/>
      <c r="AA83" s="110"/>
      <c r="AB83" s="110"/>
      <c r="AC83" s="110"/>
      <c r="AD83" s="110"/>
      <c r="AE83" s="110"/>
      <c r="AF83" s="110"/>
      <c r="AG83" s="110"/>
      <c r="AH83" s="110"/>
      <c r="AI83" s="110"/>
      <c r="AJ83" s="110"/>
      <c r="AK83" s="213">
        <v>1</v>
      </c>
      <c r="AL83" s="110"/>
      <c r="AM83" s="110"/>
      <c r="AN83" s="810"/>
      <c r="AO83" s="110"/>
      <c r="AP83" s="110"/>
      <c r="AQ83" s="110"/>
      <c r="AR83" s="110"/>
      <c r="AS83" s="110"/>
      <c r="AT83" s="110"/>
      <c r="AU83" s="110"/>
      <c r="AV83" s="110"/>
      <c r="AW83" s="110"/>
      <c r="AX83" s="110"/>
      <c r="AY83" s="110"/>
      <c r="AZ83" s="110"/>
      <c r="BA83" s="110"/>
      <c r="BB83" s="110"/>
      <c r="BC83" s="22"/>
      <c r="BD83" s="8"/>
      <c r="BE83" s="18"/>
      <c r="BF83" s="510"/>
      <c r="BG83" s="510"/>
      <c r="BH83" s="510"/>
      <c r="BI83" s="510"/>
      <c r="BJ83" s="510"/>
      <c r="BK83" s="510"/>
      <c r="BL83" s="510"/>
      <c r="BM83" s="510"/>
      <c r="BN83" s="510"/>
      <c r="BO83" s="18"/>
      <c r="BP83" s="510"/>
      <c r="BQ83" s="510"/>
      <c r="BR83" s="510"/>
      <c r="BS83" s="510"/>
      <c r="BT83" s="510"/>
      <c r="BU83" s="510"/>
      <c r="BV83" s="510"/>
      <c r="BW83" s="510"/>
      <c r="BX83" s="510"/>
      <c r="BY83" s="510"/>
      <c r="BZ83" s="510"/>
      <c r="CA83" s="510"/>
      <c r="CB83" s="510"/>
      <c r="CC83" s="510"/>
      <c r="CD83" s="510"/>
      <c r="CE83" s="510"/>
      <c r="CF83" s="510"/>
      <c r="CG83" s="510"/>
      <c r="CH83" s="510"/>
      <c r="CI83" s="510"/>
      <c r="CJ83" s="510"/>
      <c r="CK83" s="18"/>
      <c r="CL83" s="510"/>
      <c r="CM83" s="510"/>
      <c r="CN83" s="510"/>
      <c r="CO83" s="510"/>
      <c r="CP83" s="510"/>
      <c r="CQ83" s="510"/>
      <c r="CR83" s="510"/>
      <c r="CS83" s="510"/>
      <c r="CT83" s="510"/>
      <c r="CU83" s="510"/>
      <c r="CV83" s="510"/>
      <c r="CW83" s="510"/>
      <c r="CX83" s="510"/>
      <c r="CY83" s="510"/>
      <c r="CZ83" s="510"/>
      <c r="DA83" s="510"/>
      <c r="DB83" s="510"/>
      <c r="DC83" s="510"/>
      <c r="DD83" s="510"/>
      <c r="DE83" s="510"/>
      <c r="DF83" s="510"/>
      <c r="DG83" s="510"/>
      <c r="DH83" s="510"/>
      <c r="DI83" s="510"/>
      <c r="DJ83" s="510"/>
      <c r="DK83" s="510"/>
      <c r="DL83" s="18"/>
      <c r="DM83" s="510"/>
      <c r="DN83" s="510"/>
      <c r="DO83" s="510"/>
      <c r="DP83" s="512"/>
      <c r="DQ83" s="511"/>
      <c r="DR83" s="510"/>
      <c r="DS83" s="510"/>
      <c r="DT83" s="516"/>
      <c r="DU83" s="510"/>
      <c r="DV83" s="516"/>
      <c r="DW83" s="516"/>
      <c r="DX83" s="516"/>
      <c r="DY83" s="516"/>
      <c r="DZ83" s="516"/>
      <c r="EA83" s="510"/>
      <c r="EB83" s="510"/>
      <c r="EC83" s="510"/>
      <c r="ED83" s="510"/>
      <c r="EE83" s="516"/>
      <c r="EF83" s="516"/>
      <c r="EG83" s="510"/>
      <c r="EH83" s="510"/>
      <c r="EI83" s="510"/>
      <c r="EJ83" s="516"/>
      <c r="EK83" s="516"/>
      <c r="EL83" s="516"/>
      <c r="EM83" s="516"/>
      <c r="EN83" s="516"/>
      <c r="EO83" s="516"/>
      <c r="EP83" s="516"/>
      <c r="EQ83" s="516"/>
      <c r="ER83" s="516"/>
      <c r="ES83" s="516"/>
      <c r="ET83" s="516"/>
      <c r="EU83" s="516"/>
      <c r="EV83" s="516"/>
      <c r="EW83" s="516"/>
      <c r="EX83" s="516"/>
      <c r="EY83" s="516"/>
      <c r="EZ83" s="516"/>
      <c r="FA83" s="516"/>
      <c r="FB83" s="516"/>
      <c r="FC83" s="516"/>
      <c r="FD83" s="516"/>
      <c r="FE83" s="516"/>
      <c r="FF83" s="516"/>
      <c r="FG83" s="510"/>
      <c r="FH83" s="510"/>
      <c r="FI83" s="510"/>
      <c r="FJ83" s="510"/>
      <c r="FK83" s="510"/>
      <c r="FL83" s="516"/>
      <c r="FM83" s="516"/>
      <c r="FN83" s="516"/>
      <c r="FO83" s="516"/>
      <c r="FP83" s="516"/>
      <c r="FQ83" s="516"/>
      <c r="FR83" s="516"/>
      <c r="FS83" s="516"/>
      <c r="FT83" s="516"/>
      <c r="FU83" s="516"/>
      <c r="FV83" s="516"/>
      <c r="FW83" s="516"/>
      <c r="FX83" s="516"/>
      <c r="FY83" s="516"/>
      <c r="FZ83" s="516"/>
      <c r="GA83" s="516"/>
      <c r="GB83" s="516"/>
      <c r="GC83" s="516"/>
      <c r="GD83" s="516"/>
      <c r="GE83" s="516"/>
      <c r="GF83" s="510"/>
      <c r="GG83" s="510"/>
      <c r="GH83" s="510"/>
      <c r="GI83" s="510"/>
      <c r="GJ83" s="510"/>
      <c r="GK83" s="510"/>
      <c r="GL83" s="510"/>
      <c r="GM83" s="510"/>
      <c r="GN83" s="510"/>
      <c r="GO83" s="510"/>
      <c r="GP83" s="510"/>
      <c r="GQ83" s="510"/>
      <c r="GR83" s="510"/>
      <c r="GS83" s="510"/>
      <c r="GT83" s="510"/>
      <c r="GU83" s="510"/>
      <c r="GV83" s="510"/>
      <c r="GW83" s="510"/>
      <c r="GX83" s="510"/>
      <c r="GY83" s="510"/>
      <c r="GZ83" s="510"/>
      <c r="HA83" s="18"/>
      <c r="HB83" s="510"/>
      <c r="HC83" s="510"/>
      <c r="HD83" s="510"/>
      <c r="HE83" s="510"/>
      <c r="HF83" s="510"/>
      <c r="HG83" s="510"/>
      <c r="HH83" s="510"/>
      <c r="HI83" s="510"/>
      <c r="HJ83" s="510"/>
      <c r="HK83" s="510"/>
      <c r="HL83" s="510"/>
      <c r="HM83" s="510"/>
      <c r="HN83" s="510"/>
      <c r="HO83" s="510"/>
      <c r="HP83" s="510"/>
      <c r="HQ83" s="510"/>
      <c r="HR83" s="510"/>
      <c r="HS83" s="510"/>
      <c r="HT83" s="510"/>
      <c r="HU83" s="510"/>
      <c r="HV83" s="510"/>
      <c r="HW83" s="510"/>
      <c r="HX83" s="510"/>
      <c r="HY83" s="510"/>
      <c r="HZ83" s="510"/>
      <c r="IA83" s="510"/>
      <c r="IB83" s="510"/>
      <c r="IC83" s="510"/>
      <c r="ID83" s="510"/>
      <c r="IE83" s="510"/>
      <c r="IF83" s="510"/>
      <c r="IG83" s="510"/>
      <c r="IH83" s="510"/>
      <c r="II83" s="510"/>
      <c r="IJ83" s="510"/>
      <c r="IK83" s="510"/>
      <c r="IL83" s="510"/>
      <c r="IM83" s="510"/>
      <c r="IN83" s="510"/>
      <c r="IO83" s="510"/>
      <c r="IP83" s="510"/>
      <c r="IQ83" s="510"/>
      <c r="IR83" s="510"/>
      <c r="IS83" s="510"/>
      <c r="IT83" s="510"/>
      <c r="IU83" s="510"/>
      <c r="IV83" s="510"/>
      <c r="IW83" s="510"/>
      <c r="IX83" s="510"/>
      <c r="IY83" s="510"/>
      <c r="IZ83" s="510"/>
      <c r="JA83" s="510"/>
      <c r="JB83" s="510"/>
      <c r="JC83" s="510"/>
      <c r="JD83" s="510"/>
      <c r="JE83" s="510"/>
      <c r="JF83" s="18"/>
      <c r="JG83" s="510"/>
      <c r="JH83" s="510"/>
      <c r="JI83" s="510"/>
      <c r="JJ83" s="510"/>
      <c r="JK83" s="510"/>
      <c r="JL83" s="510"/>
      <c r="JM83" s="510"/>
      <c r="JN83" s="510"/>
      <c r="JO83" s="510"/>
      <c r="JP83" s="510"/>
      <c r="JQ83" s="510"/>
      <c r="JR83" s="510"/>
      <c r="JS83" s="510"/>
      <c r="JT83" s="510"/>
      <c r="JU83" s="510"/>
      <c r="JV83" s="510"/>
      <c r="JW83" s="510"/>
      <c r="JX83" s="510"/>
      <c r="JY83" s="510"/>
      <c r="JZ83" s="510"/>
      <c r="KA83" s="510"/>
      <c r="KB83" s="510"/>
      <c r="KC83" s="510"/>
      <c r="KD83" s="510"/>
      <c r="KE83" s="510"/>
      <c r="KF83" s="510"/>
      <c r="KG83" s="510"/>
      <c r="KH83" s="510"/>
      <c r="KI83" s="510"/>
      <c r="KJ83" s="516"/>
      <c r="KK83" s="516"/>
      <c r="KL83" s="510"/>
      <c r="KM83" s="510"/>
      <c r="KN83" s="510"/>
      <c r="KO83" s="510"/>
      <c r="KP83" s="510"/>
      <c r="KQ83" s="510"/>
      <c r="KR83" s="510"/>
      <c r="KS83" s="510"/>
      <c r="KT83" s="510"/>
      <c r="KU83" s="510"/>
      <c r="KV83" s="510"/>
      <c r="KW83" s="510"/>
      <c r="KX83" s="510"/>
      <c r="KY83" s="18"/>
      <c r="KZ83" s="510"/>
      <c r="LA83" s="510"/>
      <c r="LB83" s="510"/>
      <c r="LC83" s="510"/>
      <c r="LD83" s="510"/>
      <c r="LE83" s="510"/>
      <c r="LF83" s="510"/>
      <c r="LG83" s="510"/>
      <c r="LH83" s="510"/>
      <c r="LI83" s="510"/>
      <c r="LJ83" s="510"/>
      <c r="LK83" s="510"/>
      <c r="LL83" s="510"/>
      <c r="LM83" s="510"/>
      <c r="LN83" s="510"/>
      <c r="LO83" s="510"/>
      <c r="LP83" s="510"/>
      <c r="LQ83" s="512"/>
      <c r="LR83" s="510"/>
      <c r="LS83" s="510"/>
      <c r="LT83" s="510"/>
      <c r="LU83" s="510"/>
      <c r="LV83" s="510"/>
      <c r="LW83" s="510"/>
      <c r="LX83" s="510"/>
      <c r="LY83" s="510"/>
      <c r="LZ83" s="510"/>
      <c r="MA83" s="510"/>
      <c r="MB83" s="510"/>
      <c r="MC83" s="510"/>
      <c r="MD83" s="510"/>
      <c r="ME83" s="510"/>
      <c r="MF83" s="510"/>
      <c r="MG83" s="513"/>
      <c r="MH83" s="513"/>
      <c r="MI83" s="513"/>
      <c r="MJ83" s="513"/>
      <c r="MK83" s="513"/>
      <c r="ML83" s="513"/>
      <c r="MM83" s="513"/>
      <c r="MN83" s="513"/>
      <c r="MO83" s="513"/>
      <c r="MP83" s="513"/>
      <c r="MQ83" s="513"/>
      <c r="MR83" s="513"/>
      <c r="MS83" s="513"/>
      <c r="MT83" s="513"/>
      <c r="MU83" s="513"/>
      <c r="MV83" s="513"/>
      <c r="MW83" s="513"/>
      <c r="MX83" s="513"/>
      <c r="MY83" s="513"/>
      <c r="MZ83" s="513"/>
      <c r="NA83" s="513"/>
      <c r="NB83" s="513"/>
      <c r="NC83" s="513"/>
      <c r="ND83" s="513"/>
      <c r="NE83" s="513"/>
      <c r="NF83" s="513"/>
      <c r="NG83" s="513"/>
      <c r="NH83" s="513"/>
      <c r="NI83" s="513"/>
      <c r="NJ83" s="513"/>
      <c r="NK83" s="513"/>
      <c r="NL83" s="513"/>
      <c r="NM83" s="513"/>
      <c r="NN83" s="513"/>
      <c r="NO83" s="513"/>
      <c r="NP83" s="513"/>
      <c r="NQ83" s="513"/>
      <c r="NR83" s="513"/>
      <c r="NS83" s="513"/>
      <c r="NT83" s="513"/>
      <c r="NU83" s="513"/>
      <c r="NV83" s="513"/>
      <c r="NW83" s="513"/>
      <c r="NX83" s="513"/>
      <c r="NY83" s="513"/>
      <c r="NZ83" s="513"/>
      <c r="OA83" s="513"/>
      <c r="OB83" s="513"/>
      <c r="OC83" s="513"/>
      <c r="OD83" s="513"/>
      <c r="OE83" s="513"/>
      <c r="OF83" s="513"/>
      <c r="OG83" s="513"/>
      <c r="OH83" s="513"/>
      <c r="OI83" s="513"/>
      <c r="OJ83" s="513"/>
      <c r="OK83" s="513"/>
      <c r="OL83" s="513"/>
      <c r="OM83" s="513"/>
      <c r="ON83" s="513"/>
      <c r="OO83" s="513"/>
      <c r="OP83" s="513"/>
      <c r="OQ83" s="513"/>
      <c r="OR83" s="513"/>
      <c r="OS83" s="513"/>
      <c r="OT83" s="513"/>
      <c r="OU83" s="513"/>
      <c r="OV83" s="513"/>
      <c r="OW83" s="513"/>
      <c r="OX83" s="513"/>
      <c r="OY83" s="513"/>
      <c r="OZ83" s="513"/>
      <c r="PA83" s="513"/>
      <c r="PB83" s="513"/>
      <c r="PC83" s="513"/>
      <c r="PD83" s="513"/>
      <c r="PE83" s="513"/>
      <c r="PF83" s="513"/>
      <c r="PG83" s="513"/>
      <c r="PH83" s="513"/>
      <c r="PI83" s="513"/>
      <c r="PJ83" s="513"/>
      <c r="PK83" s="513"/>
      <c r="PL83" s="513"/>
      <c r="PM83" s="513"/>
      <c r="PN83" s="513"/>
      <c r="PO83" s="513"/>
      <c r="PP83" s="513"/>
      <c r="PQ83" s="513"/>
      <c r="PR83" s="513"/>
      <c r="PS83" s="513"/>
      <c r="PT83" s="513"/>
      <c r="PU83" s="513"/>
      <c r="PV83" s="513"/>
      <c r="PW83" s="513"/>
      <c r="PX83" s="513"/>
      <c r="PY83" s="513"/>
      <c r="PZ83" s="513"/>
      <c r="QA83" s="513"/>
      <c r="QB83" s="513"/>
      <c r="QC83" s="513"/>
      <c r="QD83" s="513"/>
      <c r="QE83" s="513"/>
      <c r="QF83" s="513"/>
      <c r="QG83" s="513"/>
      <c r="QH83" s="513"/>
      <c r="QI83" s="513"/>
      <c r="QJ83" s="513"/>
      <c r="QK83" s="513"/>
      <c r="QL83" s="513"/>
      <c r="QM83" s="513"/>
      <c r="QN83" s="513"/>
      <c r="QO83" s="513"/>
      <c r="QP83" s="513"/>
      <c r="QQ83" s="513"/>
      <c r="QR83" s="513"/>
      <c r="QS83" s="513"/>
      <c r="QT83" s="513"/>
      <c r="QU83" s="513"/>
      <c r="QV83" s="513"/>
      <c r="QW83" s="513"/>
      <c r="QX83" s="513"/>
      <c r="QY83" s="513"/>
      <c r="QZ83" s="513"/>
      <c r="RA83" s="513"/>
      <c r="RB83" s="513"/>
      <c r="RC83" s="513"/>
      <c r="RD83" s="513"/>
      <c r="RE83" s="513"/>
      <c r="RF83" s="513"/>
      <c r="RG83" s="513"/>
      <c r="RH83" s="513"/>
      <c r="RI83" s="513"/>
      <c r="RJ83" s="513"/>
      <c r="RK83" s="513"/>
      <c r="RL83" s="513"/>
      <c r="RM83" s="513"/>
      <c r="RN83" s="513"/>
      <c r="RO83" s="513"/>
      <c r="RP83" s="513"/>
      <c r="RQ83" s="513"/>
      <c r="RR83" s="513"/>
      <c r="RS83" s="513"/>
      <c r="RT83" s="513"/>
      <c r="RU83" s="513"/>
      <c r="RV83" s="513"/>
      <c r="RW83" s="513"/>
      <c r="RX83" s="513"/>
      <c r="RY83" s="513"/>
      <c r="RZ83" s="513"/>
      <c r="SA83" s="513"/>
      <c r="SB83" s="513"/>
      <c r="SC83" s="513"/>
      <c r="SD83" s="513"/>
      <c r="SE83" s="513"/>
      <c r="SF83" s="513"/>
      <c r="SG83" s="513"/>
      <c r="SH83" s="513"/>
      <c r="SI83" s="513"/>
      <c r="SJ83" s="513"/>
      <c r="SK83" s="513"/>
      <c r="SL83" s="513"/>
      <c r="SM83" s="513"/>
      <c r="SN83" s="513"/>
      <c r="SO83" s="513"/>
      <c r="SP83" s="513"/>
      <c r="SQ83" s="513"/>
      <c r="SR83" s="513"/>
      <c r="SS83" s="513"/>
      <c r="ST83" s="513"/>
      <c r="SU83" s="513"/>
      <c r="SV83" s="513"/>
      <c r="SW83" s="513"/>
      <c r="SX83" s="513"/>
      <c r="SY83" s="513"/>
      <c r="SZ83" s="513"/>
      <c r="TA83" s="513"/>
      <c r="TB83" s="513"/>
      <c r="TC83" s="513"/>
      <c r="TD83" s="513"/>
      <c r="TE83" s="513"/>
      <c r="TF83" s="513"/>
      <c r="TG83" s="513"/>
      <c r="TH83" s="513"/>
      <c r="TI83" s="513"/>
      <c r="TJ83" s="513"/>
      <c r="TK83" s="513"/>
      <c r="TL83" s="513"/>
      <c r="TM83" s="513"/>
      <c r="TN83" s="513"/>
      <c r="TO83" s="513"/>
      <c r="TP83" s="513"/>
      <c r="TQ83" s="513"/>
      <c r="TR83" s="513"/>
      <c r="TS83" s="513"/>
      <c r="TT83" s="513"/>
      <c r="TU83" s="513"/>
      <c r="TV83" s="513"/>
      <c r="TW83" s="513"/>
      <c r="TX83" s="513"/>
      <c r="TY83" s="513"/>
      <c r="TZ83" s="513"/>
      <c r="UA83" s="513"/>
      <c r="UB83" s="513"/>
      <c r="UC83" s="513"/>
      <c r="UD83" s="513"/>
      <c r="UE83" s="513"/>
      <c r="UF83" s="513"/>
      <c r="UG83" s="513"/>
      <c r="UH83" s="513"/>
      <c r="UI83" s="513"/>
      <c r="UJ83" s="513"/>
      <c r="UK83" s="513"/>
      <c r="UL83" s="513"/>
      <c r="UM83" s="513"/>
      <c r="UN83" s="513"/>
      <c r="UO83" s="513"/>
      <c r="UP83" s="513"/>
      <c r="UQ83" s="513"/>
      <c r="UR83" s="513"/>
      <c r="US83" s="513"/>
      <c r="UT83" s="513"/>
      <c r="UU83" s="513"/>
      <c r="UV83" s="513"/>
      <c r="UW83" s="513"/>
      <c r="UX83" s="513"/>
      <c r="UY83" s="513"/>
      <c r="UZ83" s="513"/>
      <c r="VA83" s="513"/>
      <c r="VB83" s="513"/>
      <c r="VC83" s="513"/>
      <c r="VD83" s="513"/>
      <c r="VE83" s="513"/>
      <c r="VF83" s="513"/>
      <c r="VG83" s="513"/>
      <c r="VH83" s="513"/>
      <c r="VI83" s="513"/>
      <c r="VJ83" s="513"/>
      <c r="VK83" s="513"/>
      <c r="VL83" s="513"/>
      <c r="VM83" s="513"/>
      <c r="VN83" s="513"/>
      <c r="VO83" s="513"/>
      <c r="VP83" s="513"/>
      <c r="VQ83" s="513"/>
      <c r="VR83" s="513"/>
      <c r="VS83" s="513"/>
      <c r="VT83" s="513"/>
      <c r="VU83" s="513"/>
      <c r="VV83" s="513"/>
      <c r="VW83" s="513"/>
      <c r="VX83" s="513"/>
      <c r="VY83" s="513"/>
      <c r="VZ83" s="513"/>
      <c r="WA83" s="513"/>
      <c r="WB83" s="513"/>
      <c r="WC83" s="513"/>
      <c r="WD83" s="513"/>
      <c r="WE83" s="513"/>
      <c r="WF83" s="513"/>
      <c r="WG83" s="513"/>
      <c r="WH83" s="513"/>
      <c r="WI83" s="513"/>
      <c r="WJ83" s="513"/>
      <c r="WK83" s="513"/>
      <c r="WL83" s="513"/>
      <c r="WM83" s="513"/>
      <c r="WN83" s="513"/>
      <c r="WO83" s="513"/>
      <c r="WP83" s="513"/>
      <c r="WQ83" s="513"/>
      <c r="WR83" s="513"/>
      <c r="WS83" s="513"/>
      <c r="WT83" s="513"/>
      <c r="WU83" s="513"/>
      <c r="WV83" s="513"/>
      <c r="WW83" s="513"/>
      <c r="WX83" s="513"/>
      <c r="WY83" s="513"/>
      <c r="WZ83" s="513"/>
      <c r="XA83" s="513"/>
      <c r="XB83" s="513"/>
      <c r="XC83" s="513"/>
      <c r="XD83" s="513"/>
      <c r="XE83" s="513"/>
      <c r="XF83" s="513"/>
      <c r="XG83" s="513"/>
      <c r="XH83" s="513"/>
      <c r="XI83" s="513"/>
      <c r="XJ83" s="513"/>
      <c r="XK83" s="513"/>
      <c r="XL83" s="513"/>
      <c r="XM83" s="513"/>
      <c r="XN83" s="513"/>
      <c r="XO83" s="513"/>
      <c r="XP83" s="513"/>
      <c r="XQ83" s="513"/>
      <c r="XR83" s="513"/>
      <c r="XS83" s="513"/>
      <c r="XT83" s="513"/>
      <c r="XU83" s="513"/>
      <c r="XV83" s="513"/>
      <c r="XW83" s="513"/>
      <c r="XX83" s="513"/>
      <c r="XY83" s="513"/>
      <c r="XZ83" s="513"/>
      <c r="YA83" s="513"/>
      <c r="YB83" s="513"/>
      <c r="YC83" s="513"/>
      <c r="YD83" s="87"/>
      <c r="YE83" s="87"/>
      <c r="YF83" s="87"/>
      <c r="YG83" s="87"/>
      <c r="YH83" s="87"/>
      <c r="YI83" s="87"/>
      <c r="YJ83" s="513"/>
      <c r="YK83" s="513"/>
      <c r="YL83" s="513"/>
      <c r="YM83" s="513"/>
      <c r="YN83" s="513"/>
      <c r="YO83" s="513"/>
      <c r="YP83" s="513"/>
      <c r="YQ83" s="513"/>
      <c r="YR83" s="513"/>
      <c r="YS83" s="513"/>
      <c r="YT83" s="513"/>
      <c r="YU83" s="513"/>
      <c r="YV83" s="513"/>
      <c r="YW83" s="513"/>
      <c r="YX83" s="513"/>
      <c r="YY83" s="513"/>
      <c r="YZ83" s="513"/>
      <c r="ZA83" s="510"/>
      <c r="ZB83" s="18"/>
      <c r="ZC83" s="510"/>
      <c r="ZD83" s="510"/>
      <c r="ZE83" s="510"/>
      <c r="ZF83" s="516"/>
      <c r="ZG83" s="516"/>
      <c r="ZH83" s="516"/>
      <c r="ZI83" s="516"/>
      <c r="ZJ83" s="516"/>
      <c r="ZK83" s="516"/>
      <c r="ZL83" s="516"/>
      <c r="ZM83" s="516"/>
      <c r="ZN83" s="516"/>
      <c r="ZO83" s="516"/>
      <c r="ZP83" s="516"/>
      <c r="ZQ83" s="516"/>
      <c r="ZR83" s="516"/>
      <c r="ZS83" s="516"/>
      <c r="ZT83" s="516"/>
      <c r="ZU83" s="516"/>
      <c r="ZV83" s="516"/>
      <c r="ZW83" s="516"/>
      <c r="ZX83" s="18"/>
      <c r="ZY83" s="510"/>
      <c r="ZZ83" s="510"/>
      <c r="AAA83" s="510"/>
      <c r="AAB83" s="510"/>
      <c r="AAC83" s="510"/>
      <c r="AAD83" s="510"/>
      <c r="AAE83" s="510"/>
      <c r="AAF83" s="510"/>
      <c r="AAG83" s="510"/>
      <c r="AAH83" s="516"/>
      <c r="AAI83" s="516"/>
      <c r="AAJ83" s="516"/>
      <c r="AAK83" s="516"/>
      <c r="AAL83" s="516"/>
      <c r="AAM83" s="516"/>
      <c r="AAN83" s="516"/>
      <c r="AAO83" s="510"/>
      <c r="AAP83" s="510"/>
      <c r="AAQ83" s="510"/>
      <c r="AAR83" s="18"/>
      <c r="AAS83" s="510"/>
      <c r="AAT83" s="510"/>
      <c r="AAU83" s="510"/>
      <c r="AAV83" s="510"/>
      <c r="AAW83" s="510"/>
      <c r="AAX83" s="510"/>
      <c r="AAY83" s="510"/>
      <c r="AAZ83" s="510"/>
      <c r="ABA83" s="510"/>
      <c r="ABB83" s="510"/>
      <c r="ABC83" s="510"/>
      <c r="ABD83" s="510"/>
      <c r="ABE83" s="510"/>
      <c r="ABF83" s="510"/>
      <c r="ABG83" s="510"/>
      <c r="ABH83" s="18"/>
      <c r="ABI83" s="510"/>
      <c r="ABJ83" s="510"/>
      <c r="ABK83" s="18"/>
      <c r="ABL83" s="510"/>
      <c r="ABM83" s="510"/>
      <c r="ABN83" s="510"/>
      <c r="ABO83" s="510"/>
      <c r="ABP83" s="510"/>
      <c r="ABQ83" s="510"/>
      <c r="ABR83" s="512"/>
      <c r="ABS83" s="511"/>
      <c r="ABT83" s="511"/>
      <c r="ABU83" s="510"/>
      <c r="ABV83" s="510"/>
      <c r="ABW83" s="510"/>
      <c r="ABX83" s="510"/>
      <c r="ABY83" s="510"/>
      <c r="ABZ83" s="510"/>
      <c r="ACA83" s="510"/>
      <c r="ACB83" s="510"/>
      <c r="ACC83" s="510"/>
      <c r="ACD83" s="510"/>
      <c r="ACE83" s="510"/>
      <c r="ACF83" s="510"/>
      <c r="ACG83" s="510"/>
      <c r="ACH83" s="510"/>
      <c r="ACI83" s="510"/>
      <c r="ACJ83" s="510"/>
      <c r="ACK83" s="510"/>
      <c r="ACL83" s="510"/>
      <c r="ACM83" s="510"/>
      <c r="ACN83" s="510"/>
      <c r="ACO83" s="510"/>
      <c r="ACP83" s="510"/>
      <c r="ACQ83" s="510"/>
      <c r="ACR83" s="510"/>
      <c r="ACS83" s="510"/>
      <c r="ACT83" s="510"/>
      <c r="ACU83" s="510"/>
      <c r="ACV83" s="510"/>
      <c r="ACW83" s="510"/>
      <c r="ACX83" s="510"/>
      <c r="ACY83" s="510"/>
      <c r="ACZ83" s="510"/>
      <c r="ADA83" s="510"/>
      <c r="ADB83" s="510"/>
      <c r="ADC83" s="510"/>
      <c r="ADD83" s="510"/>
      <c r="ADE83" s="510"/>
      <c r="ADF83" s="510"/>
      <c r="ADG83" s="510"/>
      <c r="ADH83" s="510"/>
      <c r="ADI83" s="510"/>
      <c r="ADJ83" s="510"/>
      <c r="ADK83" s="510"/>
      <c r="ADL83" s="510"/>
      <c r="ADM83" s="510"/>
      <c r="ADN83" s="510"/>
      <c r="ADO83" s="510"/>
      <c r="ADP83" s="510"/>
      <c r="ADQ83" s="18"/>
      <c r="ADR83" s="22"/>
      <c r="ADS83" s="22"/>
      <c r="ADT83" s="22"/>
      <c r="ADU83" s="22"/>
      <c r="ADV83" s="22"/>
      <c r="ADW83" s="22"/>
      <c r="ADX83" s="22"/>
      <c r="ADY83" s="22"/>
      <c r="ADZ83" s="22"/>
      <c r="AEA83" s="22"/>
      <c r="AEB83" s="22"/>
      <c r="AEC83" s="22"/>
      <c r="AED83" s="22"/>
      <c r="AEE83" s="22"/>
      <c r="AEF83" s="22"/>
      <c r="AEG83" s="22"/>
      <c r="AEH83" s="22"/>
      <c r="AEI83" s="22"/>
      <c r="AEJ83" s="22"/>
      <c r="AEK83" s="22"/>
      <c r="AEL83" s="22"/>
      <c r="AEM83" s="22"/>
      <c r="AEN83" s="22"/>
      <c r="AEO83" s="22"/>
      <c r="AEP83" s="22"/>
      <c r="AEQ83" s="22"/>
      <c r="AER83" s="22"/>
      <c r="AES83" s="22"/>
      <c r="AET83" s="22"/>
      <c r="AEU83" s="22"/>
      <c r="AEV83" s="515"/>
      <c r="AEW83" s="515"/>
      <c r="AEX83" s="515"/>
      <c r="AEY83" s="515"/>
      <c r="AEZ83" s="515"/>
      <c r="AFA83" s="515"/>
      <c r="AFB83" s="515"/>
      <c r="AFC83" s="515"/>
      <c r="AFD83" s="515"/>
      <c r="AFE83" s="515"/>
      <c r="AFF83" s="515"/>
      <c r="AFG83" s="515"/>
      <c r="AFH83" s="515"/>
      <c r="AFI83" s="515"/>
      <c r="AFJ83" s="515"/>
      <c r="AFK83" s="515"/>
      <c r="AFL83" s="515"/>
      <c r="AFM83" s="515"/>
      <c r="AFN83" s="515"/>
      <c r="AFO83" s="515"/>
      <c r="AFP83" s="515"/>
      <c r="AFQ83" s="515"/>
      <c r="AFR83" s="515"/>
      <c r="AFS83" s="515"/>
      <c r="AFT83" s="515"/>
      <c r="AFU83" s="515"/>
      <c r="AFV83" s="515"/>
      <c r="AFW83" s="515"/>
      <c r="AFX83" s="515"/>
      <c r="AFY83" s="515"/>
      <c r="AFZ83" s="515"/>
      <c r="AGA83" s="515"/>
      <c r="AGB83" s="515"/>
      <c r="AGC83" s="515"/>
      <c r="AGD83" s="515"/>
      <c r="AGE83" s="515"/>
      <c r="AGF83" s="515"/>
      <c r="AGG83" s="515"/>
      <c r="AGH83" s="515"/>
      <c r="AGI83" s="515"/>
      <c r="AGJ83" s="515"/>
      <c r="AGK83" s="515"/>
      <c r="AGL83" s="515"/>
      <c r="AGM83" s="515"/>
      <c r="AGN83" s="515"/>
      <c r="AGO83" s="515"/>
      <c r="AGP83" s="515"/>
      <c r="AGQ83" s="515"/>
      <c r="AGR83" s="515"/>
      <c r="AGS83" s="515"/>
      <c r="AGT83" s="515"/>
      <c r="AGU83" s="515"/>
      <c r="AGV83" s="515"/>
      <c r="AGW83" s="515"/>
      <c r="AGX83" s="515"/>
      <c r="AGY83" s="515"/>
      <c r="AGZ83" s="515"/>
      <c r="AHA83" s="515"/>
      <c r="AHB83" s="515"/>
      <c r="AHC83" s="515"/>
      <c r="AHD83" s="516"/>
      <c r="AHE83" s="483">
        <v>0</v>
      </c>
    </row>
    <row r="84" spans="1:889" ht="6.75" customHeight="1" outlineLevel="2">
      <c r="A84" s="18">
        <f t="shared" si="241"/>
        <v>71</v>
      </c>
      <c r="B84" s="18"/>
      <c r="C84" s="12"/>
      <c r="D84" s="12"/>
      <c r="E84" t="b">
        <v>0</v>
      </c>
      <c r="G84" s="25"/>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810"/>
      <c r="AO84" s="110"/>
      <c r="AP84" s="110"/>
      <c r="AQ84" s="110"/>
      <c r="AR84" s="110"/>
      <c r="AS84" s="110"/>
      <c r="AT84" s="110"/>
      <c r="AU84" s="110"/>
      <c r="AV84" s="110"/>
      <c r="AW84" s="110"/>
      <c r="AX84" s="110"/>
      <c r="AY84" s="110"/>
      <c r="AZ84" s="110"/>
      <c r="BA84" s="110"/>
      <c r="BB84" s="110"/>
      <c r="BC84" s="363" t="str">
        <f>BC78</f>
        <v>FS_Opt_TemplateExperiment</v>
      </c>
      <c r="BD84" s="8"/>
      <c r="BE84" s="510"/>
      <c r="BF84" s="510"/>
      <c r="BG84" s="510"/>
      <c r="BH84" s="510"/>
      <c r="BI84" s="510"/>
      <c r="BJ84" s="510"/>
      <c r="BK84" s="510"/>
      <c r="BL84" s="510"/>
      <c r="BM84" s="510"/>
      <c r="BN84" s="510"/>
      <c r="BO84" s="510"/>
      <c r="BP84" s="510"/>
      <c r="BQ84" s="510"/>
      <c r="BR84" s="510"/>
      <c r="BS84" s="510"/>
      <c r="BT84" s="510"/>
      <c r="BU84" s="510"/>
      <c r="BV84" s="510"/>
      <c r="BW84" s="510"/>
      <c r="BX84" s="510"/>
      <c r="BY84" s="510"/>
      <c r="BZ84" s="510"/>
      <c r="CA84" s="510"/>
      <c r="CB84" s="510"/>
      <c r="CC84" s="510"/>
      <c r="CD84" s="510"/>
      <c r="CE84" s="510"/>
      <c r="CF84" s="510"/>
      <c r="CG84" s="510"/>
      <c r="CH84" s="510"/>
      <c r="CI84" s="510"/>
      <c r="CJ84" s="510"/>
      <c r="CK84" s="510"/>
      <c r="CL84" s="510"/>
      <c r="CM84" s="510"/>
      <c r="CN84" s="510"/>
      <c r="CO84" s="510"/>
      <c r="CP84" s="510"/>
      <c r="CQ84" s="510"/>
      <c r="CR84" s="510"/>
      <c r="CS84" s="510"/>
      <c r="CT84" s="510"/>
      <c r="CU84" s="510"/>
      <c r="CV84" s="510"/>
      <c r="CW84" s="510"/>
      <c r="CX84" s="510"/>
      <c r="CY84" s="510"/>
      <c r="CZ84" s="510"/>
      <c r="DA84" s="510"/>
      <c r="DB84" s="510"/>
      <c r="DC84" s="510"/>
      <c r="DD84" s="510"/>
      <c r="DE84" s="510"/>
      <c r="DF84" s="510"/>
      <c r="DG84" s="510"/>
      <c r="DH84" s="510"/>
      <c r="DI84" s="510"/>
      <c r="DJ84" s="510"/>
      <c r="DK84" s="510"/>
      <c r="DL84" s="510"/>
      <c r="DM84" s="510"/>
      <c r="DN84" s="510"/>
      <c r="DO84" s="510"/>
      <c r="DP84" s="510"/>
      <c r="DQ84" s="510"/>
      <c r="DR84" s="510"/>
      <c r="DS84" s="510"/>
      <c r="DT84" s="510"/>
      <c r="DU84" s="510"/>
      <c r="DV84" s="510"/>
      <c r="DW84" s="510"/>
      <c r="DX84" s="510"/>
      <c r="DY84" s="510"/>
      <c r="DZ84" s="510"/>
      <c r="EA84" s="510"/>
      <c r="EB84" s="510"/>
      <c r="EC84" s="510"/>
      <c r="ED84" s="510"/>
      <c r="EE84" s="510"/>
      <c r="EF84" s="510"/>
      <c r="EG84" s="510"/>
      <c r="EH84" s="510"/>
      <c r="EI84" s="510"/>
      <c r="EJ84" s="510"/>
      <c r="EK84" s="510"/>
      <c r="EL84" s="510"/>
      <c r="EM84" s="510"/>
      <c r="EN84" s="510"/>
      <c r="EO84" s="510"/>
      <c r="EP84" s="510"/>
      <c r="EQ84" s="510"/>
      <c r="ER84" s="510"/>
      <c r="ES84" s="510"/>
      <c r="ET84" s="510"/>
      <c r="EU84" s="510"/>
      <c r="EV84" s="510"/>
      <c r="EW84" s="510"/>
      <c r="EX84" s="510"/>
      <c r="EY84" s="510"/>
      <c r="EZ84" s="510"/>
      <c r="FA84" s="510"/>
      <c r="FB84" s="510"/>
      <c r="FC84" s="510"/>
      <c r="FD84" s="510"/>
      <c r="FE84" s="510"/>
      <c r="FF84" s="510"/>
      <c r="FG84" s="510"/>
      <c r="FH84" s="510"/>
      <c r="FI84" s="510"/>
      <c r="FJ84" s="510"/>
      <c r="FK84" s="510"/>
      <c r="FL84" s="510"/>
      <c r="FM84" s="510"/>
      <c r="FN84" s="510"/>
      <c r="FO84" s="510"/>
      <c r="FP84" s="510"/>
      <c r="FQ84" s="510"/>
      <c r="FR84" s="510"/>
      <c r="FS84" s="510"/>
      <c r="FT84" s="510"/>
      <c r="FU84" s="510"/>
      <c r="FV84" s="510"/>
      <c r="FW84" s="510"/>
      <c r="FX84" s="510"/>
      <c r="FY84" s="510"/>
      <c r="FZ84" s="510"/>
      <c r="GA84" s="510"/>
      <c r="GB84" s="510"/>
      <c r="GC84" s="510"/>
      <c r="GD84" s="510"/>
      <c r="GE84" s="510"/>
      <c r="GF84" s="510"/>
      <c r="GG84" s="510"/>
      <c r="GH84" s="510"/>
      <c r="GI84" s="510"/>
      <c r="GJ84" s="510"/>
      <c r="GK84" s="510"/>
      <c r="GL84" s="510"/>
      <c r="GM84" s="510"/>
      <c r="GN84" s="510"/>
      <c r="GO84" s="510"/>
      <c r="GP84" s="510"/>
      <c r="GQ84" s="510"/>
      <c r="GR84" s="510"/>
      <c r="GS84" s="510"/>
      <c r="GT84" s="510"/>
      <c r="GU84" s="510"/>
      <c r="GV84" s="510"/>
      <c r="GW84" s="510"/>
      <c r="GX84" s="510"/>
      <c r="GY84" s="510"/>
      <c r="GZ84" s="510"/>
      <c r="HA84" s="510"/>
      <c r="HB84" s="510"/>
      <c r="HC84" s="510"/>
      <c r="HD84" s="510"/>
      <c r="HE84" s="510"/>
      <c r="HF84" s="510"/>
      <c r="HG84" s="510"/>
      <c r="HH84" s="510"/>
      <c r="HI84" s="510"/>
      <c r="HJ84" s="510"/>
      <c r="HK84" s="510"/>
      <c r="HL84" s="510"/>
      <c r="HM84" s="510"/>
      <c r="HN84" s="510"/>
      <c r="HO84" s="510"/>
      <c r="HP84" s="510"/>
      <c r="HQ84" s="510"/>
      <c r="HR84" s="510"/>
      <c r="HS84" s="510"/>
      <c r="HT84" s="510"/>
      <c r="HU84" s="510"/>
      <c r="HV84" s="510"/>
      <c r="HW84" s="510"/>
      <c r="HX84" s="510"/>
      <c r="HY84" s="510"/>
      <c r="HZ84" s="510"/>
      <c r="IA84" s="510"/>
      <c r="IB84" s="510"/>
      <c r="IC84" s="510"/>
      <c r="ID84" s="510"/>
      <c r="IE84" s="510"/>
      <c r="IF84" s="510"/>
      <c r="IG84" s="510"/>
      <c r="IH84" s="510"/>
      <c r="II84" s="510"/>
      <c r="IJ84" s="510"/>
      <c r="IK84" s="510"/>
      <c r="IL84" s="510"/>
      <c r="IM84" s="510"/>
      <c r="IN84" s="510"/>
      <c r="IO84" s="510"/>
      <c r="IP84" s="510"/>
      <c r="IQ84" s="510"/>
      <c r="IR84" s="510"/>
      <c r="IS84" s="510"/>
      <c r="IT84" s="510"/>
      <c r="IU84" s="510"/>
      <c r="IV84" s="510"/>
      <c r="IW84" s="510"/>
      <c r="IX84" s="510"/>
      <c r="IY84" s="510"/>
      <c r="IZ84" s="510"/>
      <c r="JA84" s="510"/>
      <c r="JB84" s="510"/>
      <c r="JC84" s="510"/>
      <c r="JD84" s="510"/>
      <c r="JE84" s="510"/>
      <c r="JF84" s="510"/>
      <c r="JG84" s="510"/>
      <c r="JH84" s="510"/>
      <c r="JI84" s="510"/>
      <c r="JJ84" s="510"/>
      <c r="JK84" s="510"/>
      <c r="JL84" s="510"/>
      <c r="JM84" s="510"/>
      <c r="JN84" s="510"/>
      <c r="JO84" s="510"/>
      <c r="JP84" s="510"/>
      <c r="JQ84" s="510"/>
      <c r="JR84" s="510"/>
      <c r="JS84" s="510"/>
      <c r="JT84" s="510"/>
      <c r="JU84" s="510"/>
      <c r="JV84" s="510"/>
      <c r="JW84" s="510"/>
      <c r="JX84" s="510"/>
      <c r="JY84" s="510"/>
      <c r="JZ84" s="510"/>
      <c r="KA84" s="510"/>
      <c r="KB84" s="510"/>
      <c r="KC84" s="510"/>
      <c r="KD84" s="510"/>
      <c r="KE84" s="510"/>
      <c r="KF84" s="510"/>
      <c r="KG84" s="510"/>
      <c r="KH84" s="510"/>
      <c r="KI84" s="510"/>
      <c r="KJ84" s="510"/>
      <c r="KK84" s="510"/>
      <c r="KL84" s="510"/>
      <c r="KM84" s="510"/>
      <c r="KN84" s="510"/>
      <c r="KO84" s="510"/>
      <c r="KP84" s="510"/>
      <c r="KQ84" s="510"/>
      <c r="KR84" s="510"/>
      <c r="KS84" s="510"/>
      <c r="KT84" s="510"/>
      <c r="KU84" s="510"/>
      <c r="KV84" s="510"/>
      <c r="KW84" s="510"/>
      <c r="KX84" s="510"/>
      <c r="KY84" s="510"/>
      <c r="KZ84" s="510"/>
      <c r="LA84" s="510"/>
      <c r="LB84" s="510"/>
      <c r="LC84" s="510"/>
      <c r="LD84" s="510"/>
      <c r="LE84" s="510"/>
      <c r="LF84" s="510"/>
      <c r="LG84" s="510"/>
      <c r="LH84" s="510"/>
      <c r="LI84" s="510"/>
      <c r="LJ84" s="510"/>
      <c r="LK84" s="510"/>
      <c r="LL84" s="510"/>
      <c r="LM84" s="510"/>
      <c r="LN84" s="510"/>
      <c r="LO84" s="510"/>
      <c r="LP84" s="510"/>
      <c r="LQ84" s="510"/>
      <c r="LR84" s="510"/>
      <c r="LS84" s="510"/>
      <c r="LT84" s="510"/>
      <c r="LU84" s="510"/>
      <c r="LV84" s="510"/>
      <c r="LW84" s="510"/>
      <c r="LX84" s="510"/>
      <c r="LY84" s="510"/>
      <c r="LZ84" s="510"/>
      <c r="MA84" s="510"/>
      <c r="MB84" s="510"/>
      <c r="MC84" s="510"/>
      <c r="MD84" s="510"/>
      <c r="ME84" s="510"/>
      <c r="MF84" s="510"/>
      <c r="MG84" s="510"/>
      <c r="MH84" s="510"/>
      <c r="MI84" s="510"/>
      <c r="MJ84" s="510"/>
      <c r="MK84" s="510"/>
      <c r="ML84" s="510"/>
      <c r="MM84" s="510"/>
      <c r="MN84" s="510"/>
      <c r="MO84" s="510"/>
      <c r="MP84" s="510"/>
      <c r="MQ84" s="510"/>
      <c r="MR84" s="510"/>
      <c r="MS84" s="510"/>
      <c r="MT84" s="510"/>
      <c r="MU84" s="510"/>
      <c r="MV84" s="510"/>
      <c r="MW84" s="510"/>
      <c r="MX84" s="510"/>
      <c r="MY84" s="510"/>
      <c r="MZ84" s="510"/>
      <c r="NA84" s="510"/>
      <c r="NB84" s="510"/>
      <c r="NC84" s="510"/>
      <c r="ND84" s="510"/>
      <c r="NE84" s="510"/>
      <c r="NF84" s="510"/>
      <c r="NG84" s="510"/>
      <c r="NH84" s="510"/>
      <c r="NI84" s="510"/>
      <c r="NJ84" s="510"/>
      <c r="NK84" s="510"/>
      <c r="NL84" s="510"/>
      <c r="NM84" s="510"/>
      <c r="NN84" s="510"/>
      <c r="NO84" s="510"/>
      <c r="NP84" s="510"/>
      <c r="NQ84" s="510"/>
      <c r="NR84" s="510"/>
      <c r="NS84" s="510"/>
      <c r="NT84" s="510"/>
      <c r="NU84" s="510"/>
      <c r="NV84" s="510"/>
      <c r="NW84" s="510"/>
      <c r="NX84" s="510"/>
      <c r="NY84" s="510"/>
      <c r="NZ84" s="510"/>
      <c r="OA84" s="510"/>
      <c r="OB84" s="510"/>
      <c r="OC84" s="510"/>
      <c r="OD84" s="510"/>
      <c r="OE84" s="510"/>
      <c r="OF84" s="510"/>
      <c r="OG84" s="510"/>
      <c r="OH84" s="510"/>
      <c r="OI84" s="510"/>
      <c r="OJ84" s="510"/>
      <c r="OK84" s="510"/>
      <c r="OL84" s="510"/>
      <c r="OM84" s="510"/>
      <c r="ON84" s="510"/>
      <c r="OO84" s="510"/>
      <c r="OP84" s="510"/>
      <c r="OQ84" s="510"/>
      <c r="OR84" s="510"/>
      <c r="OS84" s="510"/>
      <c r="OT84" s="510"/>
      <c r="OU84" s="510"/>
      <c r="OV84" s="510"/>
      <c r="OW84" s="510"/>
      <c r="OX84" s="510"/>
      <c r="OY84" s="510"/>
      <c r="OZ84" s="510"/>
      <c r="PA84" s="510"/>
      <c r="PB84" s="510"/>
      <c r="PC84" s="510"/>
      <c r="PD84" s="510"/>
      <c r="PE84" s="510"/>
      <c r="PF84" s="510"/>
      <c r="PG84" s="510"/>
      <c r="PH84" s="510"/>
      <c r="PI84" s="510"/>
      <c r="PJ84" s="510"/>
      <c r="PK84" s="510"/>
      <c r="PL84" s="510"/>
      <c r="PM84" s="510"/>
      <c r="PN84" s="510"/>
      <c r="PO84" s="510"/>
      <c r="PP84" s="510"/>
      <c r="PQ84" s="510"/>
      <c r="PR84" s="510"/>
      <c r="PS84" s="510"/>
      <c r="PT84" s="510"/>
      <c r="PU84" s="510"/>
      <c r="PV84" s="510"/>
      <c r="PW84" s="510"/>
      <c r="PX84" s="510"/>
      <c r="PY84" s="510"/>
      <c r="PZ84" s="510"/>
      <c r="QA84" s="510"/>
      <c r="QB84" s="510"/>
      <c r="QC84" s="510"/>
      <c r="QD84" s="510"/>
      <c r="QE84" s="510"/>
      <c r="QF84" s="510"/>
      <c r="QG84" s="510"/>
      <c r="QH84" s="510"/>
      <c r="QI84" s="510"/>
      <c r="QJ84" s="510"/>
      <c r="QK84" s="510"/>
      <c r="QL84" s="510"/>
      <c r="QM84" s="510"/>
      <c r="QN84" s="510"/>
      <c r="QO84" s="510"/>
      <c r="QP84" s="510"/>
      <c r="QQ84" s="510"/>
      <c r="QR84" s="510"/>
      <c r="QS84" s="510"/>
      <c r="QT84" s="510"/>
      <c r="QU84" s="510"/>
      <c r="QV84" s="510"/>
      <c r="QW84" s="510"/>
      <c r="QX84" s="510"/>
      <c r="QY84" s="510"/>
      <c r="QZ84" s="510"/>
      <c r="RA84" s="510"/>
      <c r="RB84" s="510"/>
      <c r="RC84" s="510"/>
      <c r="RD84" s="510"/>
      <c r="RE84" s="510"/>
      <c r="RF84" s="510"/>
      <c r="RG84" s="510"/>
      <c r="RH84" s="510"/>
      <c r="RI84" s="510"/>
      <c r="RJ84" s="510"/>
      <c r="RK84" s="510"/>
      <c r="RL84" s="510"/>
      <c r="RM84" s="510"/>
      <c r="RN84" s="510"/>
      <c r="RO84" s="510"/>
      <c r="RP84" s="510"/>
      <c r="RQ84" s="510"/>
      <c r="RR84" s="510"/>
      <c r="RS84" s="510"/>
      <c r="RT84" s="510"/>
      <c r="RU84" s="510"/>
      <c r="RV84" s="510"/>
      <c r="RW84" s="510"/>
      <c r="RX84" s="510"/>
      <c r="RY84" s="510"/>
      <c r="RZ84" s="510"/>
      <c r="SA84" s="510"/>
      <c r="SB84" s="510"/>
      <c r="SC84" s="510"/>
      <c r="SD84" s="510"/>
      <c r="SE84" s="510"/>
      <c r="SF84" s="510"/>
      <c r="SG84" s="510"/>
      <c r="SH84" s="510"/>
      <c r="SI84" s="510"/>
      <c r="SJ84" s="510"/>
      <c r="SK84" s="510"/>
      <c r="SL84" s="510"/>
      <c r="SM84" s="510"/>
      <c r="SN84" s="510"/>
      <c r="SO84" s="510"/>
      <c r="SP84" s="510"/>
      <c r="SQ84" s="510"/>
      <c r="SR84" s="510"/>
      <c r="SS84" s="510"/>
      <c r="ST84" s="510"/>
      <c r="SU84" s="510"/>
      <c r="SV84" s="510"/>
      <c r="SW84" s="510"/>
      <c r="SX84" s="510"/>
      <c r="SY84" s="510"/>
      <c r="SZ84" s="510"/>
      <c r="TA84" s="510"/>
      <c r="TB84" s="510"/>
      <c r="TC84" s="510"/>
      <c r="TD84" s="510"/>
      <c r="TE84" s="510"/>
      <c r="TF84" s="510"/>
      <c r="TG84" s="510"/>
      <c r="TH84" s="510"/>
      <c r="TI84" s="510"/>
      <c r="TJ84" s="510"/>
      <c r="TK84" s="510"/>
      <c r="TL84" s="510"/>
      <c r="TM84" s="510"/>
      <c r="TN84" s="510"/>
      <c r="TO84" s="510"/>
      <c r="TP84" s="510"/>
      <c r="TQ84" s="510"/>
      <c r="TR84" s="510"/>
      <c r="TS84" s="510"/>
      <c r="TT84" s="510"/>
      <c r="TU84" s="510"/>
      <c r="TV84" s="510"/>
      <c r="TW84" s="510"/>
      <c r="TX84" s="510"/>
      <c r="TY84" s="510"/>
      <c r="TZ84" s="510"/>
      <c r="UA84" s="510"/>
      <c r="UB84" s="510"/>
      <c r="UC84" s="510"/>
      <c r="UD84" s="510"/>
      <c r="UE84" s="510"/>
      <c r="UF84" s="510"/>
      <c r="UG84" s="510"/>
      <c r="UH84" s="510"/>
      <c r="UI84" s="510"/>
      <c r="UJ84" s="510"/>
      <c r="UK84" s="510"/>
      <c r="UL84" s="510"/>
      <c r="UM84" s="510"/>
      <c r="UN84" s="510"/>
      <c r="UO84" s="510"/>
      <c r="UP84" s="510"/>
      <c r="UQ84" s="510"/>
      <c r="UR84" s="510"/>
      <c r="US84" s="510"/>
      <c r="UT84" s="510"/>
      <c r="UU84" s="510"/>
      <c r="UV84" s="510"/>
      <c r="UW84" s="510"/>
      <c r="UX84" s="510"/>
      <c r="UY84" s="510"/>
      <c r="UZ84" s="510"/>
      <c r="VA84" s="510"/>
      <c r="VB84" s="510"/>
      <c r="VC84" s="510"/>
      <c r="VD84" s="510"/>
      <c r="VE84" s="510"/>
      <c r="VF84" s="510"/>
      <c r="VG84" s="510"/>
      <c r="VH84" s="510"/>
      <c r="VI84" s="510"/>
      <c r="VJ84" s="510"/>
      <c r="VK84" s="510"/>
      <c r="VL84" s="510"/>
      <c r="VM84" s="510"/>
      <c r="VN84" s="510"/>
      <c r="VO84" s="510"/>
      <c r="VP84" s="510"/>
      <c r="VQ84" s="510"/>
      <c r="VR84" s="510"/>
      <c r="VS84" s="510"/>
      <c r="VT84" s="510"/>
      <c r="VU84" s="510"/>
      <c r="VV84" s="510"/>
      <c r="VW84" s="510"/>
      <c r="VX84" s="510"/>
      <c r="VY84" s="510"/>
      <c r="VZ84" s="510"/>
      <c r="WA84" s="510"/>
      <c r="WB84" s="510"/>
      <c r="WC84" s="510"/>
      <c r="WD84" s="510"/>
      <c r="WE84" s="510"/>
      <c r="WF84" s="510"/>
      <c r="WG84" s="510"/>
      <c r="WH84" s="510"/>
      <c r="WI84" s="510"/>
      <c r="WJ84" s="510"/>
      <c r="WK84" s="510"/>
      <c r="WL84" s="510"/>
      <c r="WM84" s="510"/>
      <c r="WN84" s="510"/>
      <c r="WO84" s="510"/>
      <c r="WP84" s="510"/>
      <c r="WQ84" s="510"/>
      <c r="WR84" s="510"/>
      <c r="WS84" s="510"/>
      <c r="WT84" s="510"/>
      <c r="WU84" s="510"/>
      <c r="WV84" s="510"/>
      <c r="WW84" s="510"/>
      <c r="WX84" s="510"/>
      <c r="WY84" s="510"/>
      <c r="WZ84" s="510"/>
      <c r="XA84" s="510"/>
      <c r="XB84" s="510"/>
      <c r="XC84" s="510"/>
      <c r="XD84" s="510"/>
      <c r="XE84" s="510"/>
      <c r="XF84" s="510"/>
      <c r="XG84" s="510"/>
      <c r="XH84" s="510"/>
      <c r="XI84" s="510"/>
      <c r="XJ84" s="510"/>
      <c r="XK84" s="510"/>
      <c r="XL84" s="510"/>
      <c r="XM84" s="510"/>
      <c r="XN84" s="510"/>
      <c r="XO84" s="510"/>
      <c r="XP84" s="510"/>
      <c r="XQ84" s="510"/>
      <c r="XR84" s="510"/>
      <c r="XS84" s="510"/>
      <c r="XT84" s="510"/>
      <c r="XU84" s="510"/>
      <c r="XV84" s="510"/>
      <c r="XW84" s="510"/>
      <c r="XX84" s="510"/>
      <c r="XY84" s="510"/>
      <c r="XZ84" s="510"/>
      <c r="YA84" s="510"/>
      <c r="YB84" s="510"/>
      <c r="YC84" s="510"/>
      <c r="YD84" s="510"/>
      <c r="YE84" s="510"/>
      <c r="YF84" s="510"/>
      <c r="YG84" s="510"/>
      <c r="YH84" s="510"/>
      <c r="YI84" s="510"/>
      <c r="YJ84" s="510"/>
      <c r="YK84" s="510"/>
      <c r="YL84" s="510"/>
      <c r="YM84" s="510"/>
      <c r="YN84" s="510"/>
      <c r="YO84" s="510"/>
      <c r="YP84" s="510"/>
      <c r="YQ84" s="510"/>
      <c r="YR84" s="510"/>
      <c r="YS84" s="510"/>
      <c r="YT84" s="510"/>
      <c r="YU84" s="510"/>
      <c r="YV84" s="510"/>
      <c r="YW84" s="510"/>
      <c r="YX84" s="510"/>
      <c r="YY84" s="510"/>
      <c r="YZ84" s="510"/>
      <c r="ZA84" s="510"/>
      <c r="ZB84" s="510"/>
      <c r="ZC84" s="510"/>
      <c r="ZD84" s="510"/>
      <c r="ZE84" s="510"/>
      <c r="ZF84" s="510"/>
      <c r="ZG84" s="510"/>
      <c r="ZH84" s="510"/>
      <c r="ZI84" s="510"/>
      <c r="ZJ84" s="510"/>
      <c r="ZK84" s="510"/>
      <c r="ZL84" s="510"/>
      <c r="ZM84" s="510"/>
      <c r="ZN84" s="510"/>
      <c r="ZO84" s="510"/>
      <c r="ZP84" s="510"/>
      <c r="ZQ84" s="510"/>
      <c r="ZR84" s="510"/>
      <c r="ZS84" s="510"/>
      <c r="ZT84" s="510"/>
      <c r="ZU84" s="510"/>
      <c r="ZV84" s="510"/>
      <c r="ZW84" s="510"/>
      <c r="ZX84" s="510"/>
      <c r="ZY84" s="510"/>
      <c r="ZZ84" s="510"/>
      <c r="AAA84" s="510"/>
      <c r="AAB84" s="510"/>
      <c r="AAC84" s="510"/>
      <c r="AAD84" s="510"/>
      <c r="AAE84" s="510"/>
      <c r="AAF84" s="510"/>
      <c r="AAG84" s="510"/>
      <c r="AAH84" s="510"/>
      <c r="AAI84" s="510"/>
      <c r="AAJ84" s="510"/>
      <c r="AAK84" s="510"/>
      <c r="AAL84" s="510"/>
      <c r="AAM84" s="510"/>
      <c r="AAN84" s="510"/>
      <c r="AAO84" s="510"/>
      <c r="AAP84" s="510"/>
      <c r="AAQ84" s="510"/>
      <c r="AAR84" s="510"/>
      <c r="AAS84" s="510"/>
      <c r="AAT84" s="510"/>
      <c r="AAU84" s="510"/>
      <c r="AAV84" s="510"/>
      <c r="AAW84" s="510"/>
      <c r="AAX84" s="510"/>
      <c r="AAY84" s="510"/>
      <c r="AAZ84" s="510"/>
      <c r="ABA84" s="510"/>
      <c r="ABB84" s="510"/>
      <c r="ABC84" s="510"/>
      <c r="ABD84" s="510"/>
      <c r="ABE84" s="510"/>
      <c r="ABF84" s="510"/>
      <c r="ABG84" s="510"/>
      <c r="ABH84" s="510"/>
      <c r="ABI84" s="510"/>
      <c r="ABJ84" s="510"/>
      <c r="ABK84" s="510"/>
      <c r="ABL84" s="510"/>
      <c r="ABM84" s="510"/>
      <c r="ABN84" s="510"/>
      <c r="ABO84" s="510"/>
      <c r="ABP84" s="510"/>
      <c r="ABQ84" s="510"/>
      <c r="ABR84" s="510"/>
      <c r="ABS84" s="510"/>
      <c r="ABT84" s="510"/>
      <c r="ABU84" s="510"/>
      <c r="ABV84" s="510"/>
      <c r="ABW84" s="510"/>
      <c r="ABX84" s="510"/>
      <c r="ABY84" s="510"/>
      <c r="ABZ84" s="510"/>
      <c r="ACA84" s="510"/>
      <c r="ACB84" s="510"/>
      <c r="ACC84" s="510"/>
      <c r="ACD84" s="510"/>
      <c r="ACE84" s="510"/>
      <c r="ACF84" s="510"/>
      <c r="ACG84" s="510"/>
      <c r="ACH84" s="510"/>
      <c r="ACI84" s="510"/>
      <c r="ACJ84" s="510"/>
      <c r="ACK84" s="510"/>
      <c r="ACL84" s="510"/>
      <c r="ACM84" s="510"/>
      <c r="ACN84" s="510"/>
      <c r="ACO84" s="510"/>
      <c r="ACP84" s="510"/>
      <c r="ACQ84" s="510"/>
      <c r="ACR84" s="510"/>
      <c r="ACS84" s="510"/>
      <c r="ACT84" s="510"/>
      <c r="ACU84" s="510"/>
      <c r="ACV84" s="510"/>
      <c r="ACW84" s="510"/>
      <c r="ACX84" s="510"/>
      <c r="ACY84" s="510"/>
      <c r="ACZ84" s="510"/>
      <c r="ADA84" s="510"/>
      <c r="ADB84" s="510"/>
      <c r="ADC84" s="510"/>
      <c r="ADD84" s="510"/>
      <c r="ADE84" s="510"/>
      <c r="ADF84" s="510"/>
      <c r="ADG84" s="510"/>
      <c r="ADH84" s="510"/>
      <c r="ADI84" s="510"/>
      <c r="ADJ84" s="510"/>
      <c r="ADK84" s="510"/>
      <c r="ADL84" s="510"/>
      <c r="ADM84" s="510"/>
      <c r="ADN84" s="510"/>
      <c r="ADO84" s="510"/>
      <c r="ADP84" s="510"/>
      <c r="ADQ84" s="510"/>
      <c r="ADR84" s="510"/>
      <c r="ADS84" s="510"/>
      <c r="ADT84" s="510"/>
      <c r="ADU84" s="510"/>
      <c r="ADV84" s="510"/>
      <c r="ADW84" s="510"/>
      <c r="ADX84" s="510"/>
      <c r="ADY84" s="510"/>
      <c r="ADZ84" s="510"/>
      <c r="AEA84" s="510"/>
      <c r="AEB84" s="510"/>
      <c r="AEC84" s="510"/>
      <c r="AED84" s="510"/>
      <c r="AEE84" s="510"/>
      <c r="AEF84" s="510"/>
      <c r="AEG84" s="510"/>
      <c r="AEH84" s="510"/>
      <c r="AEI84" s="510"/>
      <c r="AEJ84" s="510"/>
      <c r="AEK84" s="510"/>
      <c r="AEL84" s="510"/>
      <c r="AEM84" s="510"/>
      <c r="AEN84" s="510"/>
      <c r="AEO84" s="510"/>
      <c r="AEP84" s="510"/>
      <c r="AEQ84" s="510"/>
      <c r="AER84" s="510"/>
      <c r="AES84" s="510"/>
      <c r="AET84" s="510"/>
      <c r="AEU84" s="510"/>
      <c r="AEV84" s="510"/>
      <c r="AEW84" s="510"/>
      <c r="AEX84" s="510"/>
      <c r="AEY84" s="510"/>
      <c r="AEZ84" s="510"/>
      <c r="AFA84" s="510"/>
      <c r="AFB84" s="510"/>
      <c r="AFC84" s="510"/>
      <c r="AFD84" s="510"/>
      <c r="AFE84" s="510"/>
      <c r="AFF84" s="510"/>
      <c r="AFG84" s="510"/>
      <c r="AFH84" s="510"/>
      <c r="AFI84" s="510"/>
      <c r="AFJ84" s="510"/>
      <c r="AFK84" s="510"/>
      <c r="AFL84" s="510"/>
      <c r="AFM84" s="510"/>
      <c r="AFN84" s="510"/>
      <c r="AFO84" s="510"/>
      <c r="AFP84" s="510"/>
      <c r="AFQ84" s="510"/>
      <c r="AFR84" s="510"/>
      <c r="AFS84" s="510"/>
      <c r="AFT84" s="510"/>
      <c r="AFU84" s="510"/>
      <c r="AFV84" s="510"/>
      <c r="AFW84" s="510"/>
      <c r="AFX84" s="510"/>
      <c r="AFY84" s="510"/>
      <c r="AFZ84" s="510"/>
      <c r="AGA84" s="510"/>
      <c r="AGB84" s="510"/>
      <c r="AGC84" s="510"/>
      <c r="AGD84" s="510"/>
      <c r="AGE84" s="510"/>
      <c r="AGF84" s="510"/>
      <c r="AGG84" s="510"/>
      <c r="AGH84" s="510"/>
      <c r="AGI84" s="510"/>
      <c r="AGJ84" s="510"/>
      <c r="AGK84" s="510"/>
      <c r="AGL84" s="510"/>
      <c r="AGM84" s="510"/>
      <c r="AGN84" s="510"/>
      <c r="AGO84" s="510"/>
      <c r="AGP84" s="510"/>
      <c r="AGQ84" s="510"/>
      <c r="AGR84" s="510"/>
      <c r="AGS84" s="510"/>
      <c r="AGT84" s="510"/>
      <c r="AGU84" s="510"/>
      <c r="AGV84" s="510"/>
      <c r="AGW84" s="510"/>
      <c r="AGX84" s="510"/>
      <c r="AGY84" s="510"/>
      <c r="AGZ84" s="510"/>
      <c r="AHA84" s="510"/>
      <c r="AHB84" s="510"/>
      <c r="AHC84" s="510"/>
      <c r="AHD84" s="510"/>
      <c r="AHE84" s="483">
        <v>0</v>
      </c>
    </row>
    <row r="85" spans="1:889" outlineLevel="1">
      <c r="A85" s="18">
        <f t="shared" si="241"/>
        <v>72</v>
      </c>
      <c r="B85" s="22">
        <f>$A$15</f>
        <v>2</v>
      </c>
      <c r="C85" s="458">
        <f t="shared" ref="C85:C108" si="404">nLevelsFS + IF(ExptNo&gt;=1,$L85*100,0) + IF(ExptNo&gt;=2,$T85*10,0) + IF(ExptNo&gt;=3,$N85*1,0)</f>
        <v>2000</v>
      </c>
      <c r="D85" s="119" t="str">
        <f t="shared" ref="D85:D108" si="405">INDEX(i.Region_Desc,1,$L85)</f>
        <v>GSW</v>
      </c>
      <c r="E85" t="b">
        <v>1</v>
      </c>
      <c r="F85" t="b">
        <v>0</v>
      </c>
      <c r="G85" t="b">
        <f t="shared" ref="G85:G108" si="406">E85</f>
        <v>1</v>
      </c>
      <c r="H85" s="22">
        <v>0</v>
      </c>
      <c r="I85" s="535" cm="1">
        <f t="array" ref="I85">INDEX(I$13:I84,$B85+1,1)</f>
        <v>1</v>
      </c>
      <c r="J85" s="535" cm="1">
        <f t="array" ref="J85">INDEX(J$13:J84,$B85+1,1)</f>
        <v>0</v>
      </c>
      <c r="K85" s="535" cm="1">
        <f t="array" ref="K85">INDEX(K$13:K84,$B85+1,1)</f>
        <v>1</v>
      </c>
      <c r="L85" s="535" cm="1">
        <f t="array" ref="L85">INDEX(L$13:L84,$B85+1,1)</f>
        <v>2</v>
      </c>
      <c r="M85" s="535" cm="1">
        <f t="array" ref="M85">INDEX(M$13:M84,$B85+1,1)</f>
        <v>0</v>
      </c>
      <c r="N85" s="230">
        <f t="shared" ref="N85:S94" si="407">INDEX(IF(IsSequentialFS,_xlfn.SEQUENCE(nLevelsFS,1,N$81,sStepFS),N$81:N$84),MOD(INT($H85/cStepFS),nLevelsFS)+1,1)</f>
        <v>1</v>
      </c>
      <c r="O85" s="230">
        <f t="shared" si="407"/>
        <v>6</v>
      </c>
      <c r="P85" s="230">
        <f t="shared" si="407"/>
        <v>1</v>
      </c>
      <c r="Q85" s="230">
        <f t="shared" si="407"/>
        <v>1</v>
      </c>
      <c r="R85" s="230">
        <f t="shared" si="407"/>
        <v>1</v>
      </c>
      <c r="S85" s="230">
        <f t="shared" si="407"/>
        <v>1</v>
      </c>
      <c r="T85" s="411">
        <f t="shared" ref="T85:U108" si="408">INDEX(i.Breed,$O85,T$6)</f>
        <v>2</v>
      </c>
      <c r="U85" s="411">
        <f t="shared" si="408"/>
        <v>5</v>
      </c>
      <c r="V85" s="411">
        <f t="shared" ref="V85:V108" si="409">INDEX(i.Breed,$O85,V$6)</f>
        <v>2</v>
      </c>
      <c r="W85" s="772" t="b">
        <f t="shared" ref="W85:Y108" si="410">OR(INDEX(i.Breed,$O85,W$6)=0,INDEX(i.Breed,$O85,W$6)=W$7)</f>
        <v>1</v>
      </c>
      <c r="X85" s="772" t="b">
        <f t="shared" si="410"/>
        <v>1</v>
      </c>
      <c r="Y85" s="772" t="b">
        <f t="shared" si="410"/>
        <v>1</v>
      </c>
      <c r="Z85" s="791" t="b" cm="1">
        <f t="array" ref="Z85">INDEX(Z$13:Z84,$B85+1,1)</f>
        <v>0</v>
      </c>
      <c r="AA85" s="411">
        <f t="shared" ref="AA85:AA108" si="411">IF(AND($Z85,$AD85=6),0,$AB85)</f>
        <v>1</v>
      </c>
      <c r="AB85" s="411">
        <f t="shared" ref="AB85:AB108" si="412">IF($AD85=6,6,$AC85)</f>
        <v>1</v>
      </c>
      <c r="AC85" s="230">
        <f t="shared" ref="AC85:AH94" si="413">INDEX(IF(IsSequentialFS,_xlfn.SEQUENCE(nLevelsFS,1,AC$81,sStepFS),AC$81:AC$84),MOD(INT($H85/cStepFS),nLevelsFS)+1,1)</f>
        <v>1</v>
      </c>
      <c r="AD85" s="230">
        <f t="shared" si="413"/>
        <v>1</v>
      </c>
      <c r="AE85" s="230">
        <f t="shared" si="413"/>
        <v>0</v>
      </c>
      <c r="AF85" s="230">
        <f t="shared" si="413"/>
        <v>0</v>
      </c>
      <c r="AG85" s="230">
        <f t="shared" si="413"/>
        <v>0</v>
      </c>
      <c r="AH85" s="230">
        <f t="shared" si="413"/>
        <v>0</v>
      </c>
      <c r="AI85" s="87">
        <f t="shared" ref="AI85:AI108" si="414">INDEX(i.StdELMan,($L85-1)*12+($T85-1)*3+$N85,AI$7)</f>
        <v>2</v>
      </c>
      <c r="AJ85" s="87">
        <f>INDEX(CHOOSE($N85,DataAutumn!i.AdultDrys,DataWinter!i.AdultDrys,DataSpring!i.AdultDrys),1,$T85)</f>
        <v>1</v>
      </c>
      <c r="AK85" s="230">
        <f t="shared" ref="AK85:AK94" si="415">INDEX(IF(IsSequentialFS,_xlfn.SEQUENCE(nLevelsFS,1,AK$61),AK$61:AK$64),MOD(INT($H85/cStepFS),nLevelsFS)+1,1)</f>
        <v>2</v>
      </c>
      <c r="AL85" s="535" cm="1">
        <f t="array" ref="AL85">INDEX(AL$13:AL84,$B85+1,1)</f>
        <v>0</v>
      </c>
      <c r="AM85" s="535" cm="1">
        <f t="array" ref="AM85">INDEX(AM$13:AM84,$B85+1,1)</f>
        <v>2</v>
      </c>
      <c r="AN85" s="810"/>
      <c r="AO85" s="111"/>
      <c r="AP85" s="111"/>
      <c r="AQ85" s="111"/>
      <c r="AR85" s="111"/>
      <c r="AS85" s="111"/>
      <c r="AT85" s="111"/>
      <c r="AU85" s="111"/>
      <c r="AV85" s="111"/>
      <c r="AW85" s="111"/>
      <c r="AX85" s="111"/>
      <c r="AY85" s="111"/>
      <c r="AZ85" s="111"/>
      <c r="BA85" s="111"/>
      <c r="BB85" s="111"/>
      <c r="BC85" s="312" t="str">
        <f t="shared" ref="BC85:BC108" si="416">LEFT(BC84,10)     &amp;    TEXT($H85," 00000 ")        &amp;    INDEX(i.ModelStructure,$I85,1)    &amp;" "
&amp; $D85                &amp;    " Past" &amp; TEXT($ZZ85,"??0%;;??0%;    ")          &amp;    CHOOSE($DT85+1," Fine","  MWM","  SFM","  CFS","  GFS"," Meat"," Wool","  Mat "," 1stC"," Term"," Shed","     ")&amp;IF($DZ85=TRUE,"&amp;BBT","    ")
&amp; " TOL"&amp;INDEX(i.TOL_Desc,1,$N85)                   &amp;    " Scan"&amp;$AK85     &amp;    CHOOSE($K85+1," CFS"," GFS"," NFS")
&amp; " RR"&amp;TEXT(SUM($FK85:$FL85),"+00%;-00%;    ;@")    &amp;    " GP"&amp;TEXT($GI85,"?00%")          &amp;    " WP"&amp;TEXT($GF85*$AAX85*$AAZ85,"?00%")     &amp;     " MP"&amp;TEXT($GG85*$AAW85*$AAY85,"?00%")
&amp; " ("&amp;IF(OR($ABN85,AND($ABN85="-",$DM85)),"P","E")    &amp;    IF(OR($ABP85,AND($ABP85="-",$DN85)),"T","t")
&amp; "_F"&amp;IF($ACM85&lt;&gt;FALSE,3,0)+COUNTIF($ACE85:$ACI85,TRUE)+COUNTIF($BX85:$BY85,"&gt;0")&amp;IF($ACK85&lt;&gt;FALSE,3,0)+COUNTIF($BX85:$BY85,"&gt;0")
&amp; "N"&amp;IF($ACP85&lt;&gt;"-",$ACP85,IF($HB85&lt;&gt;"-",$HB85,$DR85))&amp;IF($ACQ85&lt;&gt;"-",$ACQ85,IF($HC85&lt;&gt;"-",$HC85,$DS85))&amp;"L"&amp;$ADB85&amp;$ADC85&amp;")"
&amp; IFERROR(CHOOSE(MATCH(TRUE,$ACE85:$ACI85,0)," Wean ", " MidS ", " LateS", " PregT", " EJoin"), "      ")    &amp; IFERROR(" NutS"&amp;TEXT($ACS85*1,"0.0"),"")      &amp;  IF($ABL85=TRUE," Forced","")</f>
        <v xml:space="preserve">FS_Opt_Tem 00000 SE GSW Past      CFS     TOLAut Scan2 GFS RR+01% GP100% WP100% MP100% (Et_F33N11L11)      </v>
      </c>
      <c r="BD85" s="8" t="str">
        <f ca="1">IF(COUNTIF($BC$13:$BC85,$BC85)=1,"-","Dup")</f>
        <v>-</v>
      </c>
      <c r="BE85" s="18"/>
      <c r="BF85" s="22" t="b">
        <v>0</v>
      </c>
      <c r="BG85" s="22" t="b">
        <v>0</v>
      </c>
      <c r="BH85" s="22" t="b">
        <v>0</v>
      </c>
      <c r="BI85" s="22" t="b">
        <v>0</v>
      </c>
      <c r="BJ85" s="22" t="b">
        <v>0</v>
      </c>
      <c r="BK85" s="22" t="b">
        <v>0</v>
      </c>
      <c r="BL85" s="22" t="b">
        <v>0</v>
      </c>
      <c r="BM85" s="22" t="b">
        <v>0</v>
      </c>
      <c r="BN85" s="22" t="b">
        <v>0</v>
      </c>
      <c r="BO85" s="18"/>
      <c r="BP85" s="411" t="b">
        <f t="shared" ref="BP85:CC103" si="417">INDEX(i.model_structure,$I85,BP$6)</f>
        <v>1</v>
      </c>
      <c r="BQ85" s="411" t="str">
        <f t="shared" si="417"/>
        <v>-</v>
      </c>
      <c r="BR85" s="411" t="b">
        <f t="shared" si="417"/>
        <v>0</v>
      </c>
      <c r="BS85" s="411" t="str">
        <f t="shared" si="417"/>
        <v>-</v>
      </c>
      <c r="BT85" s="411" t="str">
        <f t="shared" si="417"/>
        <v>-</v>
      </c>
      <c r="BU85" s="411" t="str">
        <f t="shared" si="417"/>
        <v>-</v>
      </c>
      <c r="BV85" s="411" t="str">
        <f t="shared" si="417"/>
        <v>-</v>
      </c>
      <c r="BW85" s="411" t="str">
        <f t="shared" si="417"/>
        <v>-</v>
      </c>
      <c r="BX85" s="411" t="str">
        <f t="shared" si="417"/>
        <v>-</v>
      </c>
      <c r="BY85" s="411" t="str">
        <f t="shared" si="417"/>
        <v>-</v>
      </c>
      <c r="BZ85" s="411" t="str">
        <f t="shared" si="417"/>
        <v>-</v>
      </c>
      <c r="CA85" s="411" t="str">
        <f t="shared" si="417"/>
        <v>-</v>
      </c>
      <c r="CB85" s="411" t="b">
        <f t="shared" si="417"/>
        <v>0</v>
      </c>
      <c r="CC85" s="87">
        <f t="shared" si="417"/>
        <v>0</v>
      </c>
      <c r="CD85" s="535" t="str" cm="1">
        <f t="array" ref="CD85">INDEX(CD$13:CD84,$B85+1,1)</f>
        <v>-</v>
      </c>
      <c r="CE85" s="535" t="str" cm="1">
        <f t="array" ref="CE85">INDEX(CE$13:CE84,$B85+1,1)</f>
        <v>-</v>
      </c>
      <c r="CF85" s="22" t="s">
        <v>30</v>
      </c>
      <c r="CG85" s="535" t="b" cm="1">
        <f t="array" ref="CG85">INDEX(CG$13:CG84,$B85+1,1)</f>
        <v>1</v>
      </c>
      <c r="CH85" s="535" t="str" cm="1">
        <f t="array" ref="CH85">INDEX(CH$13:CH84,$B85+1,1)</f>
        <v>-</v>
      </c>
      <c r="CI85" s="535" t="str" cm="1">
        <f t="array" ref="CI85">INDEX(CI$13:CI84,$B85+1,1)</f>
        <v>-</v>
      </c>
      <c r="CJ85" s="535" t="str" cm="1">
        <f t="array" ref="CJ85">INDEX(CJ$13:CJ84,$B85+1,1)</f>
        <v>-</v>
      </c>
      <c r="CK85" s="18"/>
      <c r="CL85" s="535" t="str" cm="1">
        <f t="array" ref="CL85">INDEX(CL$13:CL84,$B85+1,1)</f>
        <v>-</v>
      </c>
      <c r="CM85" s="535" t="str" cm="1">
        <f t="array" ref="CM85">INDEX(CM$13:CM84,$B85+1,1)</f>
        <v>-</v>
      </c>
      <c r="CN85" s="411" t="str">
        <f t="shared" ref="CN85:CN108" ca="1" si="418">IF($T85&lt;&gt;4,OFFSET(CN$13,$B85,0),1)</f>
        <v>-</v>
      </c>
      <c r="CO85" s="411">
        <f t="shared" ref="CO85:CP108" si="419">$K85</f>
        <v>1</v>
      </c>
      <c r="CP85" s="411">
        <f t="shared" si="419"/>
        <v>1</v>
      </c>
      <c r="CQ85" s="535" t="str" cm="1">
        <f t="array" ref="CQ85">INDEX(CQ$13:CQ84,$B85+1,1)</f>
        <v>-</v>
      </c>
      <c r="CR85" s="535" t="str" cm="1">
        <f t="array" ref="CR85">INDEX(CR$13:CR84,$B85+1,1)</f>
        <v>-</v>
      </c>
      <c r="CS85" s="535" t="str" cm="1">
        <f t="array" ref="CS85">INDEX(CS$13:CS84,$B85+1,1)</f>
        <v>-</v>
      </c>
      <c r="CT85" s="535" t="str" cm="1">
        <f t="array" ref="CT85">INDEX(CT$13:CT84,$B85+1,1)</f>
        <v>-</v>
      </c>
      <c r="CU85" s="411" t="str">
        <f t="shared" ref="CU85:CU108" ca="1" si="420">IF($T85&lt;&gt;4,OFFSET(CU$13,$B85,0),1)</f>
        <v>-</v>
      </c>
      <c r="CV85" s="411">
        <f t="shared" ref="CV85:CW108" si="421">$K85</f>
        <v>1</v>
      </c>
      <c r="CW85" s="411">
        <f t="shared" si="421"/>
        <v>1</v>
      </c>
      <c r="CX85" s="535" t="str" cm="1">
        <f t="array" ref="CX85">INDEX(CX$13:CX84,$B85+1,1)</f>
        <v>-</v>
      </c>
      <c r="CY85" s="535" t="str" cm="1">
        <f t="array" ref="CY85">INDEX(CY$13:CY84,$B85+1,1)</f>
        <v>-</v>
      </c>
      <c r="CZ85" s="411" t="str">
        <f t="shared" ref="CZ85:CZ108" ca="1" si="422">IF($T85&lt;&gt;4,OFFSET(CZ$13,$B85,0),1)</f>
        <v>-</v>
      </c>
      <c r="DA85" s="411">
        <f t="shared" ref="DA85:DA108" si="423">$K85</f>
        <v>1</v>
      </c>
      <c r="DB85" s="535" t="str" cm="1">
        <f t="array" ref="DB85">INDEX(DB$13:DB84,$B85+1,1)</f>
        <v>-</v>
      </c>
      <c r="DC85" s="535" t="str" cm="1">
        <f t="array" ref="DC85">INDEX(DC$13:DC84,$B85+1,1)</f>
        <v>-</v>
      </c>
      <c r="DD85" s="411">
        <f t="shared" ref="DD85:DD108" si="424">$K85</f>
        <v>1</v>
      </c>
      <c r="DE85" s="535" t="str" cm="1">
        <f t="array" ref="DE85">INDEX(DE$13:DE84,$B85+1,1)</f>
        <v>-</v>
      </c>
      <c r="DF85" s="535" t="str" cm="1">
        <f t="array" ref="DF85">INDEX(DF$13:DF84,$B85+1,1)</f>
        <v>-</v>
      </c>
      <c r="DG85" s="411" t="str">
        <f t="shared" ref="DG85:DG108" ca="1" si="425">IF($T85&lt;&gt;4,OFFSET(DG$13,$B85,0),1)</f>
        <v>-</v>
      </c>
      <c r="DH85" s="411">
        <f t="shared" ref="DH85:DI108" si="426">$K85</f>
        <v>1</v>
      </c>
      <c r="DI85" s="411">
        <f t="shared" si="426"/>
        <v>1</v>
      </c>
      <c r="DJ85" s="535" cm="1">
        <f t="array" ref="DJ85">INDEX(DJ$13:DJ84,$B85+1,1)</f>
        <v>720</v>
      </c>
      <c r="DK85" s="535" cm="1">
        <f t="array" ref="DK85">INDEX(DK$13:DK84,$B85+1,1)</f>
        <v>720</v>
      </c>
      <c r="DL85" s="18"/>
      <c r="DM85" s="22" t="s">
        <v>30</v>
      </c>
      <c r="DN85" s="22" t="s">
        <v>30</v>
      </c>
      <c r="DO85" s="22" t="s">
        <v>30</v>
      </c>
      <c r="DP85" s="22" t="s">
        <v>30</v>
      </c>
      <c r="DQ85" s="799" cm="1">
        <f t="array" ref="DQ85">VALUE(IFERROR(VALUE($K85),0) &amp; _xlfn.SWITCH($CF85,"-",4,$CF85) &amp; $L85 &amp; $T85 &amp; "00" &amp; $N85 &amp; $AK85 &amp; $R85 &amp; _xlfn.SWITCH($AM85,3,1,$AM85) &amp; _xlfn.SWITCH($M85,4,0,$M85) &amp; _xlfn.SWITCH($AD85,6,1,$AD85))</f>
        <v>142200121201</v>
      </c>
      <c r="DR85" s="535" cm="1">
        <f t="array" ref="DR85">INDEX(DR$13:DR84,$B85+1,1)</f>
        <v>1</v>
      </c>
      <c r="DS85" s="535" cm="1">
        <f t="array" ref="DS85">INDEX(DS$13:DS84,$B85+1,1)</f>
        <v>1</v>
      </c>
      <c r="DT85" s="411">
        <f t="shared" ref="DT85:DY108" si="427">INDEX(i.Genotype,$U85,DT$6)</f>
        <v>3</v>
      </c>
      <c r="DU85" s="411" t="str">
        <f t="shared" si="427"/>
        <v>-</v>
      </c>
      <c r="DV85" s="411" t="str">
        <f t="shared" si="427"/>
        <v>-</v>
      </c>
      <c r="DW85" s="411" t="str">
        <f t="shared" si="427"/>
        <v>-</v>
      </c>
      <c r="DX85" s="411" t="str">
        <f t="shared" si="427"/>
        <v>-</v>
      </c>
      <c r="DY85" s="411" t="str">
        <f t="shared" si="427"/>
        <v>-</v>
      </c>
      <c r="DZ85" s="411" t="b">
        <f t="shared" ref="DZ85:DZ108" si="428">INDEX(i.Breed,$T85,DZ$6)</f>
        <v>0</v>
      </c>
      <c r="EA85" s="411" t="str">
        <f t="shared" ref="EA85:EI108" si="429">INDEX(i.Breed,$O85,EA$6)</f>
        <v>-</v>
      </c>
      <c r="EB85" s="411" t="str">
        <f t="shared" si="429"/>
        <v>-</v>
      </c>
      <c r="EC85" s="411" t="str">
        <f t="shared" si="429"/>
        <v>-</v>
      </c>
      <c r="ED85" s="411" t="str">
        <f t="shared" si="429"/>
        <v>-</v>
      </c>
      <c r="EE85" s="411">
        <f t="shared" si="429"/>
        <v>500</v>
      </c>
      <c r="EF85" s="411">
        <f t="shared" si="429"/>
        <v>500</v>
      </c>
      <c r="EG85" s="411" t="str">
        <f t="shared" si="429"/>
        <v>-</v>
      </c>
      <c r="EH85" s="411" t="str">
        <f t="shared" si="429"/>
        <v>-</v>
      </c>
      <c r="EI85" s="411" t="str">
        <f t="shared" si="429"/>
        <v>-</v>
      </c>
      <c r="EJ85" s="535" cm="1">
        <f t="array" ref="EJ85">INDEX(EJ$13:EJ84,$B85+1,1)</f>
        <v>0</v>
      </c>
      <c r="EK85" s="535" cm="1">
        <f t="array" ref="EK85">INDEX(EK$13:EK84,$B85+1,1)</f>
        <v>999999</v>
      </c>
      <c r="EL85" s="535" cm="1">
        <f t="array" ref="EL85">INDEX(EL$13:EL84,$B85+1,1)</f>
        <v>999999</v>
      </c>
      <c r="EM85" s="535" cm="1">
        <f t="array" ref="EM85">INDEX(EM$13:EM84,$B85+1,1)</f>
        <v>999999</v>
      </c>
      <c r="EN85" s="535" cm="1">
        <f t="array" ref="EN85">INDEX(EN$13:EN84,$B85+1,1)</f>
        <v>999999</v>
      </c>
      <c r="EO85" s="535" cm="1">
        <f t="array" ref="EO85">INDEX(EO$13:EO84,$B85+1,1)</f>
        <v>999999</v>
      </c>
      <c r="EP85" s="535" cm="1">
        <f t="array" ref="EP85">INDEX(EP$13:EP84,$B85+1,1)</f>
        <v>999999</v>
      </c>
      <c r="EQ85" s="535" cm="1">
        <f t="array" ref="EQ85">INDEX(EQ$13:EQ84,$B85+1,1)</f>
        <v>999999</v>
      </c>
      <c r="ER85" s="535" cm="1">
        <f t="array" ref="ER85">INDEX(ER$13:ER84,$B85+1,1)</f>
        <v>999999</v>
      </c>
      <c r="ES85" s="535" cm="1">
        <f t="array" ref="ES85">INDEX(ES$13:ES84,$B85+1,1)</f>
        <v>999999</v>
      </c>
      <c r="ET85" s="535" cm="1">
        <f t="array" ref="ET85">INDEX(ET$13:ET84,$B85+1,1)</f>
        <v>999999</v>
      </c>
      <c r="EU85" s="535" cm="1">
        <f t="array" ref="EU85">INDEX(EU$13:EU84,$B85+1,1)</f>
        <v>999999</v>
      </c>
      <c r="EV85" s="535" cm="1">
        <f t="array" ref="EV85">INDEX(EV$13:EV84,$B85+1,1)</f>
        <v>999999</v>
      </c>
      <c r="EW85" s="777">
        <f t="shared" ref="EW85:EY108" si="430">IF(OR($V85=0,$V85=EW$6),999999,0)</f>
        <v>0</v>
      </c>
      <c r="EX85" s="777">
        <f t="shared" si="430"/>
        <v>0</v>
      </c>
      <c r="EY85" s="777">
        <f t="shared" si="430"/>
        <v>999999</v>
      </c>
      <c r="EZ85" s="795" t="str">
        <f>IF(OR($AI85=1,$AI85&gt;=EZ$6),999999,"-")</f>
        <v>-</v>
      </c>
      <c r="FA85" s="795" t="str">
        <f t="shared" ref="FA85:FA108" si="431">IF(OR($AI85=1,$AI85&gt;=FA$6),999999,"-")</f>
        <v>-</v>
      </c>
      <c r="FB85" s="796">
        <f t="shared" ref="FB85:FB108" si="432">IF(OR($AB85=6,$GD85&lt;2),FB$13,INDEX(i.dryman,($AJ85-1)*4+$AI85,FB$6))</f>
        <v>999999</v>
      </c>
      <c r="FC85" s="797" t="str">
        <f>IF(FB85=0,999999,"-")</f>
        <v>-</v>
      </c>
      <c r="FD85" s="776">
        <f t="shared" ref="FD85:FD108" si="433">IF($W85,999999,0)</f>
        <v>999999</v>
      </c>
      <c r="FE85" s="774">
        <f>IF($X85,999999,0)</f>
        <v>999999</v>
      </c>
      <c r="FF85" s="775">
        <f>IF($Y85,999999,0)</f>
        <v>999999</v>
      </c>
      <c r="FG85" s="545" cm="1">
        <f t="array" ref="FG85">INDEX(i.ELMated,$AB85+1,1)</f>
        <v>0.3</v>
      </c>
      <c r="FH85" s="625" cm="1">
        <f t="array" ref="FH85">INDEX(i.ELMatedEst,$AA85+1,$T85)</f>
        <v>0.3</v>
      </c>
      <c r="FI85" s="535" t="str" cm="1">
        <f t="array" ref="FI85">INDEX(FI$13:FI84,$B85+1,1)</f>
        <v>-</v>
      </c>
      <c r="FJ85" s="535" t="str" cm="1">
        <f t="array" ref="FJ85">INDEX(FJ$13:FJ84,$B85+1,1)</f>
        <v>-</v>
      </c>
      <c r="FK85" s="659">
        <f t="shared" ref="FK85:FK108" si="434">IF($P85=0,FK$13,INDEX(i.RR_scenario,$P85,$T85))</f>
        <v>0</v>
      </c>
      <c r="FL85" s="661">
        <f t="shared" ref="FL85:FL108" si="435">INDEX(i.dryman,($AJ85-1)*4+$AI85,FL$6)</f>
        <v>5.0000000000000001E-3</v>
      </c>
      <c r="FM85" s="22">
        <v>0.95</v>
      </c>
      <c r="FN85" s="662">
        <f t="shared" ref="FN85:FN108" si="436">(1-INDEX(i.ELMatedEst,$AB85+1,$T85))*i.dELRR_ELPropNotMated</f>
        <v>8.3999999999999991E-2</v>
      </c>
      <c r="FO85" s="662">
        <f>INDEX(CHOOSE($N85,DataAutumn!i.EL_PropnSold,DataWinter!i.EL_PropnSold,DataSpring!i.EL_PropnSold),$AI85,$T85)*INDEX(i.ELMatedEst,$AB85+1,$T85)*i.dAdultRR_ELPropSold
+INDEX(i.dryman,($AJ85-1)*4+$AI85,FO$7)</f>
        <v>0</v>
      </c>
      <c r="FP85" s="662">
        <f>INDEX(CHOOSE($N85,DataAutumn!i.EL_PropnSold,DataWinter!i.EL_PropnSold,DataSpring!i.EL_PropnSold),$AI85,$T85)*INDEX(i.ELMatedEst,$AB85+1,$T85)*i.dAdultRR_ELPropSold
+INDEX(i.dryman,($AJ85-1)*4+$AI85,FP$7)</f>
        <v>3.125E-2</v>
      </c>
      <c r="FQ85" s="662">
        <f>INDEX(CHOOSE($N85,DataAutumn!i.EL_PropnSold,DataWinter!i.EL_PropnSold,DataSpring!i.EL_PropnSold),$AI85,$T85)*INDEX(i.ELMatedEst,$AB85+1,$T85)*i.dAdultRR_ELPropSold
+INDEX(i.dryman,($AJ85-1)*4+$AI85,FQ$7)</f>
        <v>3.125E-2</v>
      </c>
      <c r="FR85" s="662">
        <f>INDEX(CHOOSE($N85,DataAutumn!i.EL_PropnSold,DataWinter!i.EL_PropnSold,DataSpring!i.EL_PropnSold),$AI85,$T85)*INDEX(i.ELMatedEst,$AB85+1,$T85)*i.dAdultRR_ELPropSold
+INDEX(i.dryman,($AJ85-1)*4+$AI85,FR$7)</f>
        <v>3.125E-2</v>
      </c>
      <c r="FS85" s="663">
        <f>INDEX(CHOOSE($N85,DataAutumn!i.EL_PropnSold,DataWinter!i.EL_PropnSold,DataSpring!i.EL_PropnSold),$AI85,$T85)*INDEX(i.ELMatedEst,$AB85+1,$T85)*i.dAdultLSurv_ELPropSold</f>
        <v>0</v>
      </c>
      <c r="FT85" s="661" t="b">
        <f t="shared" ref="FT85:FW108" si="437">INDEX(i.dryman,($AJ85-1)*4+$AI85,FT$6)</f>
        <v>0</v>
      </c>
      <c r="FU85" s="661" t="b">
        <f t="shared" si="437"/>
        <v>0</v>
      </c>
      <c r="FV85" s="711" t="b">
        <f t="shared" ref="FV85:FV108" si="438">IF($V85=1,FALSE,INDEX(i.dryman,($AJ85-1)*4+$AI85,FV$6))</f>
        <v>1</v>
      </c>
      <c r="FW85" s="661" t="b">
        <f t="shared" si="437"/>
        <v>0</v>
      </c>
      <c r="FX85" s="663">
        <f t="shared" ref="FX85:FX108" si="439">INDEX(i.dryman,($AJ85-1)*4+$AI85,FX$6+$T85-1)</f>
        <v>1</v>
      </c>
      <c r="FY85" s="664">
        <f t="shared" ref="FY85:FY108" si="440">INDEX(i.dryman,($AJ85-1)*4+$AI85,FY$6+IF($T85=5,2,$T85)-1)</f>
        <v>0</v>
      </c>
      <c r="FZ85" s="665" t="b">
        <f t="shared" ref="FZ85:FZ108" si="441">AND(INDEX(i.dryman,($AJ85-1)*4+$AI85,FZ$6),($GE85&gt;0))</f>
        <v>0</v>
      </c>
      <c r="GA85" s="660" t="b">
        <f t="shared" ref="GA85:GC108" si="442">($N85=GA$10)</f>
        <v>1</v>
      </c>
      <c r="GB85" s="411" t="b">
        <f t="shared" si="442"/>
        <v>0</v>
      </c>
      <c r="GC85" s="411" t="b">
        <f t="shared" si="442"/>
        <v>0</v>
      </c>
      <c r="GD85" s="87">
        <f t="shared" ref="GD85:GE108" si="443">$AK85</f>
        <v>2</v>
      </c>
      <c r="GE85" s="87">
        <f t="shared" si="443"/>
        <v>2</v>
      </c>
      <c r="GF85" s="411">
        <f t="shared" ref="GF85:GF108" si="444">INDEX(i.WoolPrices,$Q85,GF$6)</f>
        <v>1</v>
      </c>
      <c r="GG85" s="411">
        <f t="shared" ref="GG85:GH108" si="445">INDEX(i.MeatPrices,$R85,GG$6)</f>
        <v>1</v>
      </c>
      <c r="GH85" s="411">
        <f t="shared" si="445"/>
        <v>1</v>
      </c>
      <c r="GI85" s="411">
        <f t="shared" ref="GI85:GI108" si="446">INDEX(i.GrainPrices,$S85,GI$6)</f>
        <v>1</v>
      </c>
      <c r="GJ85" s="411">
        <f t="shared" ref="GJ85:GN94" si="447">INDEX(IF($T85&lt;4,i.ProdnCal_Mer,i.ProdnCal_Mat),$N85,($L85-1)*10+GJ$6)</f>
        <v>0.35</v>
      </c>
      <c r="GK85" s="411" t="b">
        <f t="shared" si="447"/>
        <v>1</v>
      </c>
      <c r="GL85" s="411" t="b">
        <f t="shared" si="447"/>
        <v>0</v>
      </c>
      <c r="GM85" s="411" t="b">
        <f t="shared" si="447"/>
        <v>0</v>
      </c>
      <c r="GN85" s="411" t="b">
        <f t="shared" si="447"/>
        <v>0</v>
      </c>
      <c r="GO85" s="87">
        <f t="shared" ref="GO85:GV108" si="448">INDEX(i.PGRscalar,1,($L85-1)*10+GO$6)</f>
        <v>1</v>
      </c>
      <c r="GP85" s="87">
        <f t="shared" si="448"/>
        <v>1</v>
      </c>
      <c r="GQ85" s="87">
        <f t="shared" si="448"/>
        <v>1</v>
      </c>
      <c r="GR85" s="87">
        <f t="shared" si="448"/>
        <v>1</v>
      </c>
      <c r="GS85" s="87">
        <f t="shared" si="448"/>
        <v>1</v>
      </c>
      <c r="GT85" s="87">
        <f t="shared" si="448"/>
        <v>1</v>
      </c>
      <c r="GU85" s="87">
        <f t="shared" si="448"/>
        <v>1</v>
      </c>
      <c r="GV85" s="87">
        <f t="shared" si="448"/>
        <v>1</v>
      </c>
      <c r="GW85" s="411" cm="1">
        <f t="array" ref="GW85">INDEX(i.dse_type,1,$L85)</f>
        <v>0</v>
      </c>
      <c r="GX85" s="535" t="str" cm="1">
        <f t="array" ref="GX85">INDEX(GX$13:GX84,$B85+1,1)</f>
        <v>-</v>
      </c>
      <c r="GY85" s="535" t="str" cm="1">
        <f t="array" ref="GY85">INDEX(GY$13:GY84,$B85+1,1)</f>
        <v>-</v>
      </c>
      <c r="GZ85" s="535" t="str" cm="1">
        <f t="array" ref="GZ85">INDEX(GZ$13:GZ84,$B85+1,1)</f>
        <v>-</v>
      </c>
      <c r="HA85" s="18"/>
      <c r="HB85" s="535" t="str" cm="1">
        <f t="array" ref="HB85">INDEX(HB$13:HB84,$B85+1,1)</f>
        <v>-</v>
      </c>
      <c r="HC85" s="535" t="str" cm="1">
        <f t="array" ref="HC85">INDEX(HC$13:HC84,$B85+1,1)</f>
        <v>-</v>
      </c>
      <c r="HD85" s="535" cm="1">
        <f t="array" ref="HD85">INDEX(HD$13:HD84,$B85+1,1)</f>
        <v>0</v>
      </c>
      <c r="HE85" s="535" cm="1">
        <f t="array" ref="HE85">INDEX(HE$13:HE84,$B85+1,1)</f>
        <v>0</v>
      </c>
      <c r="HF85" s="535" cm="1">
        <f t="array" ref="HF85">INDEX(HF$13:HF84,$B85+1,1)</f>
        <v>0</v>
      </c>
      <c r="HG85" s="535" cm="1">
        <f t="array" ref="HG85">INDEX(HG$13:HG84,$B85+1,1)</f>
        <v>0</v>
      </c>
      <c r="HH85" s="535" cm="1">
        <f t="array" ref="HH85">INDEX(HH$13:HH84,$B85+1,1)</f>
        <v>0</v>
      </c>
      <c r="HI85" s="535" cm="1">
        <f t="array" ref="HI85">INDEX(HI$13:HI84,$B85+1,1)</f>
        <v>0</v>
      </c>
      <c r="HJ85" s="535" cm="1">
        <f t="array" ref="HJ85">INDEX(HJ$13:HJ84,$B85+1,1)</f>
        <v>0</v>
      </c>
      <c r="HK85" s="535" cm="1">
        <f t="array" ref="HK85">INDEX(HK$13:HK84,$B85+1,1)</f>
        <v>0</v>
      </c>
      <c r="HL85" s="535" cm="1">
        <f t="array" ref="HL85">INDEX(HL$13:HL84,$B85+1,1)</f>
        <v>0</v>
      </c>
      <c r="HM85" s="535" cm="1">
        <f t="array" ref="HM85">INDEX(HM$13:HM84,$B85+1,1)</f>
        <v>0</v>
      </c>
      <c r="HN85" s="535" cm="1">
        <f t="array" ref="HN85">INDEX(HN$13:HN84,$B85+1,1)</f>
        <v>0</v>
      </c>
      <c r="HO85" s="535" cm="1">
        <f t="array" ref="HO85">INDEX(HO$13:HO84,$B85+1,1)</f>
        <v>0</v>
      </c>
      <c r="HP85" s="535" cm="1">
        <f t="array" ref="HP85">INDEX(HP$13:HP84,$B85+1,1)</f>
        <v>0</v>
      </c>
      <c r="HQ85" s="535" cm="1">
        <f t="array" ref="HQ85">INDEX(HQ$13:HQ84,$B85+1,1)</f>
        <v>0</v>
      </c>
      <c r="HR85" s="535" cm="1">
        <f t="array" ref="HR85">INDEX(HR$13:HR84,$B85+1,1)</f>
        <v>0</v>
      </c>
      <c r="HS85" s="535" cm="1">
        <f t="array" ref="HS85">INDEX(HS$13:HS84,$B85+1,1)</f>
        <v>0</v>
      </c>
      <c r="HT85" s="535" cm="1">
        <f t="array" ref="HT85">INDEX(HT$13:HT84,$B85+1,1)</f>
        <v>0</v>
      </c>
      <c r="HU85" s="535" cm="1">
        <f t="array" ref="HU85">INDEX(HU$13:HU84,$B85+1,1)</f>
        <v>0</v>
      </c>
      <c r="HV85" s="535" cm="1">
        <f t="array" ref="HV85">INDEX(HV$13:HV84,$B85+1,1)</f>
        <v>0</v>
      </c>
      <c r="HW85" s="535" cm="1">
        <f t="array" ref="HW85">INDEX(HW$13:HW84,$B85+1,1)</f>
        <v>0</v>
      </c>
      <c r="HX85" s="535" cm="1">
        <f t="array" ref="HX85">INDEX(HX$13:HX84,$B85+1,1)</f>
        <v>0</v>
      </c>
      <c r="HY85" s="535" cm="1">
        <f t="array" ref="HY85">INDEX(HY$13:HY84,$B85+1,1)</f>
        <v>0</v>
      </c>
      <c r="HZ85" s="535" cm="1">
        <f t="array" ref="HZ85">INDEX(HZ$13:HZ84,$B85+1,1)</f>
        <v>0</v>
      </c>
      <c r="IA85" s="535" cm="1">
        <f t="array" ref="IA85">INDEX(IA$13:IA84,$B85+1,1)</f>
        <v>0</v>
      </c>
      <c r="IB85" s="535" cm="1">
        <f t="array" ref="IB85">INDEX(IB$13:IB84,$B85+1,1)</f>
        <v>0</v>
      </c>
      <c r="IC85" s="535" cm="1">
        <f t="array" ref="IC85">INDEX(IC$13:IC84,$B85+1,1)</f>
        <v>0</v>
      </c>
      <c r="ID85" s="535" cm="1">
        <f t="array" ref="ID85">INDEX(ID$13:ID84,$B85+1,1)</f>
        <v>0</v>
      </c>
      <c r="IE85" s="535" cm="1">
        <f t="array" ref="IE85">INDEX(IE$13:IE84,$B85+1,1)</f>
        <v>0</v>
      </c>
      <c r="IF85" s="535" cm="1">
        <f t="array" ref="IF85">INDEX(IF$13:IF84,$B85+1,1)</f>
        <v>0</v>
      </c>
      <c r="IG85" s="535" cm="1">
        <f t="array" ref="IG85">INDEX(IG$13:IG84,$B85+1,1)</f>
        <v>0</v>
      </c>
      <c r="IH85" s="535" cm="1">
        <f t="array" ref="IH85">INDEX(IH$13:IH84,$B85+1,1)</f>
        <v>0</v>
      </c>
      <c r="II85" s="535" cm="1">
        <f t="array" ref="II85">INDEX(II$13:II84,$B85+1,1)</f>
        <v>0</v>
      </c>
      <c r="IJ85" s="535" cm="1">
        <f t="array" ref="IJ85">INDEX(IJ$13:IJ84,$B85+1,1)</f>
        <v>0</v>
      </c>
      <c r="IK85" s="535" cm="1">
        <f t="array" ref="IK85">INDEX(IK$13:IK84,$B85+1,1)</f>
        <v>0</v>
      </c>
      <c r="IL85" s="535" cm="1">
        <f t="array" ref="IL85">INDEX(IL$13:IL84,$B85+1,1)</f>
        <v>0</v>
      </c>
      <c r="IM85" s="535" cm="1">
        <f t="array" ref="IM85">INDEX(IM$13:IM84,$B85+1,1)</f>
        <v>0</v>
      </c>
      <c r="IN85" s="535" cm="1">
        <f t="array" ref="IN85">INDEX(IN$13:IN84,$B85+1,1)</f>
        <v>0</v>
      </c>
      <c r="IO85" s="535" cm="1">
        <f t="array" ref="IO85">INDEX(IO$13:IO84,$B85+1,1)</f>
        <v>0</v>
      </c>
      <c r="IP85" s="535" cm="1">
        <f t="array" ref="IP85">INDEX(IP$13:IP84,$B85+1,1)</f>
        <v>0</v>
      </c>
      <c r="IQ85" s="535" cm="1">
        <f t="array" ref="IQ85">INDEX(IQ$13:IQ84,$B85+1,1)</f>
        <v>0</v>
      </c>
      <c r="IR85" s="535" cm="1">
        <f t="array" ref="IR85">INDEX(IR$13:IR84,$B85+1,1)</f>
        <v>0</v>
      </c>
      <c r="IS85" s="535" cm="1">
        <f t="array" ref="IS85">INDEX(IS$13:IS84,$B85+1,1)</f>
        <v>0</v>
      </c>
      <c r="IT85" s="535" cm="1">
        <f t="array" ref="IT85">INDEX(IT$13:IT84,$B85+1,1)</f>
        <v>0</v>
      </c>
      <c r="IU85" s="535" cm="1">
        <f t="array" ref="IU85">INDEX(IU$13:IU84,$B85+1,1)</f>
        <v>0</v>
      </c>
      <c r="IV85" s="535" cm="1">
        <f t="array" ref="IV85">INDEX(IV$13:IV84,$B85+1,1)</f>
        <v>0</v>
      </c>
      <c r="IW85" s="535" cm="1">
        <f t="array" ref="IW85">INDEX(IW$13:IW84,$B85+1,1)</f>
        <v>0</v>
      </c>
      <c r="IX85" s="535" cm="1">
        <f t="array" ref="IX85">INDEX(IX$13:IX84,$B85+1,1)</f>
        <v>0</v>
      </c>
      <c r="IY85" s="535" cm="1">
        <f t="array" ref="IY85">INDEX(IY$13:IY84,$B85+1,1)</f>
        <v>0</v>
      </c>
      <c r="IZ85" s="535" cm="1">
        <f t="array" ref="IZ85">INDEX(IZ$13:IZ84,$B85+1,1)</f>
        <v>0</v>
      </c>
      <c r="JA85" s="535" cm="1">
        <f t="array" ref="JA85">INDEX(JA$13:JA84,$B85+1,1)</f>
        <v>0</v>
      </c>
      <c r="JB85" s="535" cm="1">
        <f t="array" ref="JB85">INDEX(JB$13:JB84,$B85+1,1)</f>
        <v>0</v>
      </c>
      <c r="JC85" s="535" cm="1">
        <f t="array" ref="JC85">INDEX(JC$13:JC84,$B85+1,1)</f>
        <v>0</v>
      </c>
      <c r="JD85" s="535" cm="1">
        <f t="array" ref="JD85">INDEX(JD$13:JD84,$B85+1,1)</f>
        <v>0</v>
      </c>
      <c r="JE85" s="535" cm="1">
        <f t="array" ref="JE85">INDEX(JE$13:JE84,$B85+1,1)</f>
        <v>0</v>
      </c>
      <c r="JF85" s="18"/>
      <c r="JG85" s="535" t="str" cm="1">
        <f t="array" ref="JG85">INDEX(JG$13:JG84,$B85+1,1)</f>
        <v>-</v>
      </c>
      <c r="JH85" s="535" t="str" cm="1">
        <f t="array" ref="JH85">INDEX(JH$13:JH84,$B85+1,1)</f>
        <v>-</v>
      </c>
      <c r="JI85" s="535" t="str" cm="1">
        <f t="array" ref="JI85">INDEX(JI$13:JI84,$B85+1,1)</f>
        <v>-</v>
      </c>
      <c r="JJ85" s="411" t="str">
        <f t="shared" ref="JJ85:JJ108" si="449">IF(OR(OR($AP85="",$AP85="-"),$AP85&lt;&gt;JJ$6),JJ$13,INDEX(i.MLP_PvP,$AR85+IF($T85&lt;&gt;4,0,9),JJ$7))</f>
        <v>-</v>
      </c>
      <c r="JK85" s="535" t="str" cm="1">
        <f t="array" ref="JK85">INDEX(JK$13:JK84,$B85+1,1)</f>
        <v>-</v>
      </c>
      <c r="JL85" s="535" cm="1">
        <f t="array" ref="JL85">INDEX(JL$13:JL84,$B85+1,1)</f>
        <v>1</v>
      </c>
      <c r="JM85" s="535" cm="1">
        <f t="array" ref="JM85">INDEX(JM$13:JM84,$B85+1,1)</f>
        <v>1</v>
      </c>
      <c r="JN85" s="535" t="str" cm="1">
        <f t="array" ref="JN85">INDEX(JN$13:JN84,$B85+1,1)</f>
        <v>-</v>
      </c>
      <c r="JO85" s="535" t="str" cm="1">
        <f t="array" ref="JO85">INDEX(JO$13:JO84,$B85+1,1)</f>
        <v>-</v>
      </c>
      <c r="JP85" s="535" t="str" cm="1">
        <f t="array" ref="JP85">INDEX(JP$13:JP84,$B85+1,1)</f>
        <v>-</v>
      </c>
      <c r="JQ85" s="535" t="str" cm="1">
        <f t="array" ref="JQ85">INDEX(JQ$13:JQ84,$B85+1,1)</f>
        <v>-</v>
      </c>
      <c r="JR85" s="535" t="str" cm="1">
        <f t="array" ref="JR85">INDEX(JR$13:JR84,$B85+1,1)</f>
        <v>-</v>
      </c>
      <c r="JS85" s="535" t="str" cm="1">
        <f t="array" ref="JS85">INDEX(JS$13:JS84,$B85+1,1)</f>
        <v>-</v>
      </c>
      <c r="JT85" s="535" t="str" cm="1">
        <f t="array" ref="JT85">INDEX(JT$13:JT84,$B85+1,1)</f>
        <v>-</v>
      </c>
      <c r="JU85" s="535" t="str" cm="1">
        <f t="array" ref="JU85">INDEX(JU$13:JU84,$B85+1,1)</f>
        <v>-</v>
      </c>
      <c r="JV85" s="535" t="str" cm="1">
        <f t="array" ref="JV85">INDEX(JV$13:JV84,$B85+1,1)</f>
        <v>-</v>
      </c>
      <c r="JW85" s="535" t="str" cm="1">
        <f t="array" ref="JW85">INDEX(JW$13:JW84,$B85+1,1)</f>
        <v>-</v>
      </c>
      <c r="JX85" s="535" t="str" cm="1">
        <f t="array" ref="JX85">INDEX(JX$13:JX84,$B85+1,1)</f>
        <v>-</v>
      </c>
      <c r="JY85" s="535" t="str" cm="1">
        <f t="array" ref="JY85">INDEX(JY$13:JY84,$B85+1,1)</f>
        <v>-</v>
      </c>
      <c r="JZ85" s="535" t="str" cm="1">
        <f t="array" ref="JZ85">INDEX(JZ$13:JZ84,$B85+1,1)</f>
        <v>-</v>
      </c>
      <c r="KA85" s="535" t="str" cm="1">
        <f t="array" ref="KA85">INDEX(KA$13:KA84,$B85+1,1)</f>
        <v>-</v>
      </c>
      <c r="KB85" s="535" t="str" cm="1">
        <f t="array" ref="KB85">INDEX(KB$13:KB84,$B85+1,1)</f>
        <v>-</v>
      </c>
      <c r="KC85" s="535" t="str" cm="1">
        <f t="array" ref="KC85">INDEX(KC$13:KC84,$B85+1,1)</f>
        <v>-</v>
      </c>
      <c r="KD85" s="535" t="str" cm="1">
        <f t="array" ref="KD85">INDEX(KD$13:KD84,$B85+1,1)</f>
        <v>-</v>
      </c>
      <c r="KE85" s="535" t="str" cm="1">
        <f t="array" ref="KE85">INDEX(KE$13:KE84,$B85+1,1)</f>
        <v>-</v>
      </c>
      <c r="KF85" s="535" t="str" cm="1">
        <f t="array" ref="KF85">INDEX(KF$13:KF84,$B85+1,1)</f>
        <v>-</v>
      </c>
      <c r="KG85" s="535" t="str" cm="1">
        <f t="array" ref="KG85">INDEX(KG$13:KG84,$B85+1,1)</f>
        <v>-</v>
      </c>
      <c r="KH85" s="535" t="str" cm="1">
        <f t="array" ref="KH85">INDEX(KH$13:KH84,$B85+1,1)</f>
        <v>-</v>
      </c>
      <c r="KI85" s="411">
        <f t="shared" ref="KI85:KI108" si="450">IF(OR(OR($AP85="",$AP85="-"),$AP85&lt;&gt;KI$6),KI$13,INDEX(i.MLP_PvP,$AR85+IF($T85&lt;&gt;4,0,9),KI$7))</f>
        <v>0</v>
      </c>
      <c r="KJ85" s="535" t="str" cm="1">
        <f t="array" ref="KJ85">INDEX(KJ$13:KJ84,$B85+1,1)</f>
        <v>-</v>
      </c>
      <c r="KK85" s="535" cm="1">
        <f t="array" ref="KK85">INDEX(KK$13:KK84,$B85+1,1)</f>
        <v>1</v>
      </c>
      <c r="KL85" s="535" cm="1">
        <f t="array" ref="KL85">INDEX(KL$13:KL84,$B85+1,1)</f>
        <v>0</v>
      </c>
      <c r="KM85" s="411">
        <f t="shared" ref="KM85:KM108" si="451">IF(OR(OR($AP85="",$AP85="-"),$AP85&lt;&gt;KM$6),KM$13,INDEX(i.MLP_PvP,$AR85+IF($T85&lt;&gt;4,0,9),KM$7))</f>
        <v>0</v>
      </c>
      <c r="KN85" s="535" cm="1">
        <f t="array" ref="KN85">INDEX(KN$13:KN84,$B85+1,1)</f>
        <v>0</v>
      </c>
      <c r="KO85" s="411">
        <f t="shared" ref="KO85:KT94" si="452">IF(OR(OR($AP85="",$AP85="-"),$AP85&lt;&gt;KO$6),KO$13,INDEX(i.MLP_PvP,$AR85+IF($T85&lt;&gt;4,0,9),KO$7))</f>
        <v>0</v>
      </c>
      <c r="KP85" s="411">
        <f t="shared" si="452"/>
        <v>0</v>
      </c>
      <c r="KQ85" s="411">
        <f t="shared" si="452"/>
        <v>0</v>
      </c>
      <c r="KR85" s="411">
        <f t="shared" si="452"/>
        <v>0</v>
      </c>
      <c r="KS85" s="411">
        <f t="shared" si="452"/>
        <v>1</v>
      </c>
      <c r="KT85" s="411">
        <f t="shared" si="452"/>
        <v>0</v>
      </c>
      <c r="KU85" s="535" cm="1">
        <f t="array" ref="KU85">INDEX(KU$13:KU84,$B85+1,1)</f>
        <v>0</v>
      </c>
      <c r="KV85" s="535" cm="1">
        <f t="array" ref="KV85">INDEX(KV$13:KV84,$B85+1,1)</f>
        <v>0</v>
      </c>
      <c r="KW85" s="535" cm="1">
        <f t="array" ref="KW85">INDEX(KW$13:KW84,$B85+1,1)</f>
        <v>0</v>
      </c>
      <c r="KX85" s="535" cm="1">
        <f t="array" ref="KX85">INDEX(KX$13:KX84,$B85+1,1)</f>
        <v>0</v>
      </c>
      <c r="KY85" s="18"/>
      <c r="KZ85" s="535" t="str" cm="1">
        <f t="array" ref="KZ85">INDEX(KZ$13:KZ84,$B85+1,1)</f>
        <v>-</v>
      </c>
      <c r="LA85" s="535" t="str" cm="1">
        <f t="array" ref="LA85">INDEX(LA$13:LA84,$B85+1,1)</f>
        <v>-</v>
      </c>
      <c r="LB85" s="535" t="str" cm="1">
        <f t="array" ref="LB85">INDEX(LB$13:LB84,$B85+1,1)</f>
        <v>-</v>
      </c>
      <c r="LC85" s="535" t="str" cm="1">
        <f t="array" ref="LC85">INDEX(LC$13:LC84,$B85+1,1)</f>
        <v>-</v>
      </c>
      <c r="LD85" s="535" t="str" cm="1">
        <f t="array" ref="LD85">INDEX(LD$13:LD84,$B85+1,1)</f>
        <v>-</v>
      </c>
      <c r="LE85" s="535" t="str" cm="1">
        <f t="array" ref="LE85">INDEX(LE$13:LE84,$B85+1,1)</f>
        <v>-</v>
      </c>
      <c r="LF85" s="535" t="str" cm="1">
        <f t="array" ref="LF85">INDEX(LF$13:LF84,$B85+1,1)</f>
        <v>-</v>
      </c>
      <c r="LG85" s="535" t="str" cm="1">
        <f t="array" ref="LG85">INDEX(LG$13:LG84,$B85+1,1)</f>
        <v>-</v>
      </c>
      <c r="LH85" s="535" t="str" cm="1">
        <f t="array" ref="LH85">INDEX(LH$13:LH84,$B85+1,1)</f>
        <v>-</v>
      </c>
      <c r="LI85" s="535" t="str" cm="1">
        <f t="array" ref="LI85">INDEX(LI$13:LI84,$B85+1,1)</f>
        <v>-</v>
      </c>
      <c r="LJ85" s="535" t="str" cm="1">
        <f t="array" ref="LJ85">INDEX(LJ$13:LJ84,$B85+1,1)</f>
        <v>-</v>
      </c>
      <c r="LK85" s="535" t="str" cm="1">
        <f t="array" ref="LK85">INDEX(LK$13:LK84,$B85+1,1)</f>
        <v>-</v>
      </c>
      <c r="LL85" s="535" t="str" cm="1">
        <f t="array" ref="LL85">INDEX(LL$13:LL84,$B85+1,1)</f>
        <v>-</v>
      </c>
      <c r="LM85" s="535" t="str" cm="1">
        <f t="array" ref="LM85">INDEX(LM$13:LM84,$B85+1,1)</f>
        <v>-</v>
      </c>
      <c r="LN85" s="535" t="str" cm="1">
        <f t="array" ref="LN85">INDEX(LN$13:LN84,$B85+1,1)</f>
        <v>-</v>
      </c>
      <c r="LO85" s="535" t="str" cm="1">
        <f t="array" ref="LO85">INDEX(LO$13:LO84,$B85+1,1)</f>
        <v>-</v>
      </c>
      <c r="LP85" s="535" cm="1">
        <f t="array" ref="LP85">INDEX(LP$13:LP84,$B85+1,1)</f>
        <v>0</v>
      </c>
      <c r="LQ85" s="535" cm="1">
        <f t="array" ref="LQ85">INDEX(LQ$13:LQ84,$B85+1,1)</f>
        <v>0</v>
      </c>
      <c r="LR85" s="545" cm="1">
        <f t="array" ref="LR85">IF(AND($N85=LR$10,$AU85&lt;&gt;0),INDEX(i.LTWFeedLevels,$AU85,12),0)</f>
        <v>0</v>
      </c>
      <c r="LS85" s="625" cm="1">
        <f t="array" ref="LS85">IF(AND($N85=LS$10,$AV85&lt;&gt;0),INDEX(i.LTWFeedLevels,$AV85,12),0)</f>
        <v>0</v>
      </c>
      <c r="LT85" s="457">
        <f>LS85</f>
        <v>0</v>
      </c>
      <c r="LU85" s="457">
        <f t="shared" ref="LU85:LU108" si="453">LT85</f>
        <v>0</v>
      </c>
      <c r="LV85" s="457">
        <f t="shared" ref="LV85:LV108" si="454">LU85</f>
        <v>0</v>
      </c>
      <c r="LW85" s="545" cm="1">
        <f t="array" ref="LW85">IF(AND($N85=LW$10,$AU85&lt;&gt;0),INDEX(i.LTWFeedLevels,$AU85,12),0)</f>
        <v>0</v>
      </c>
      <c r="LX85" s="625" cm="1">
        <f t="array" ref="LX85">IF(AND($N85=LX$10,$AV85&lt;&gt;0),INDEX(i.LTWFeedLevels,$AV85,12),0)</f>
        <v>0</v>
      </c>
      <c r="LY85" s="457">
        <f t="shared" ref="LY85:LY108" si="455">LX85</f>
        <v>0</v>
      </c>
      <c r="LZ85" s="457">
        <f t="shared" ref="LZ85:LZ108" si="456">LY85</f>
        <v>0</v>
      </c>
      <c r="MA85" s="457">
        <f t="shared" ref="MA85:MA108" si="457">LZ85</f>
        <v>0</v>
      </c>
      <c r="MB85" s="545" cm="1">
        <f t="array" ref="MB85">IF(AND($N85=MB$10,$AU85&lt;&gt;0),INDEX(i.LTWFeedLevels,$AU85,12),0)</f>
        <v>0</v>
      </c>
      <c r="MC85" s="625" cm="1">
        <f t="array" ref="MC85">IF(AND($N85=MC$10,$AV85&lt;&gt;0),INDEX(i.LTWFeedLevels,$AV85,12),0)</f>
        <v>0</v>
      </c>
      <c r="MD85" s="457">
        <f t="shared" ref="MD85:MD108" si="458">MC85</f>
        <v>0</v>
      </c>
      <c r="ME85" s="457">
        <f t="shared" ref="ME85:ME108" si="459">MD85</f>
        <v>0</v>
      </c>
      <c r="MF85" s="457">
        <f t="shared" ref="MF85:MF108" si="460">ME85</f>
        <v>0</v>
      </c>
      <c r="MG85" s="189">
        <f t="shared" ref="MG85:MP94" si="461">IF(AND($N85=MG$10,$AD85=MG$12),INDEX(i.FS_Strategy,INDEX($AE85:$AH85,1,MG$7)+1,MG$6),0)</f>
        <v>0</v>
      </c>
      <c r="MH85" s="189">
        <f t="shared" si="461"/>
        <v>0</v>
      </c>
      <c r="MI85" s="189">
        <f t="shared" si="461"/>
        <v>0</v>
      </c>
      <c r="MJ85" s="189">
        <f t="shared" si="461"/>
        <v>0</v>
      </c>
      <c r="MK85" s="189">
        <f t="shared" si="461"/>
        <v>0</v>
      </c>
      <c r="ML85" s="189">
        <f t="shared" si="461"/>
        <v>0</v>
      </c>
      <c r="MM85" s="189">
        <f t="shared" si="461"/>
        <v>0</v>
      </c>
      <c r="MN85" s="189">
        <f t="shared" si="461"/>
        <v>0</v>
      </c>
      <c r="MO85" s="189">
        <f t="shared" si="461"/>
        <v>0</v>
      </c>
      <c r="MP85" s="189">
        <f t="shared" si="461"/>
        <v>0</v>
      </c>
      <c r="MQ85" s="189">
        <f t="shared" ref="MQ85:MZ94" si="462">IF(AND($N85=MQ$10,$AD85=MQ$12),INDEX(i.FS_Strategy,INDEX($AE85:$AH85,1,MQ$7)+1,MQ$6),0)</f>
        <v>0</v>
      </c>
      <c r="MR85" s="189">
        <f t="shared" si="462"/>
        <v>0</v>
      </c>
      <c r="MS85" s="189">
        <f t="shared" si="462"/>
        <v>0</v>
      </c>
      <c r="MT85" s="189">
        <f t="shared" si="462"/>
        <v>0</v>
      </c>
      <c r="MU85" s="189">
        <f t="shared" si="462"/>
        <v>0</v>
      </c>
      <c r="MV85" s="189">
        <f t="shared" si="462"/>
        <v>0</v>
      </c>
      <c r="MW85" s="189">
        <f t="shared" si="462"/>
        <v>0</v>
      </c>
      <c r="MX85" s="189">
        <f t="shared" si="462"/>
        <v>0</v>
      </c>
      <c r="MY85" s="189">
        <f t="shared" si="462"/>
        <v>0</v>
      </c>
      <c r="MZ85" s="189">
        <f t="shared" si="462"/>
        <v>0</v>
      </c>
      <c r="NA85" s="189">
        <f t="shared" ref="NA85:NJ94" si="463">IF(AND($N85=NA$10,$AD85=NA$12),INDEX(i.FS_Strategy,INDEX($AE85:$AH85,1,NA$7)+1,NA$6),0)</f>
        <v>0</v>
      </c>
      <c r="NB85" s="189">
        <f t="shared" si="463"/>
        <v>0</v>
      </c>
      <c r="NC85" s="189">
        <f t="shared" si="463"/>
        <v>0</v>
      </c>
      <c r="ND85" s="189">
        <f t="shared" si="463"/>
        <v>0</v>
      </c>
      <c r="NE85" s="189">
        <f t="shared" si="463"/>
        <v>0</v>
      </c>
      <c r="NF85" s="189">
        <f t="shared" si="463"/>
        <v>0</v>
      </c>
      <c r="NG85" s="189">
        <f t="shared" si="463"/>
        <v>0</v>
      </c>
      <c r="NH85" s="189">
        <f t="shared" si="463"/>
        <v>0</v>
      </c>
      <c r="NI85" s="189">
        <f t="shared" si="463"/>
        <v>0</v>
      </c>
      <c r="NJ85" s="189">
        <f t="shared" si="463"/>
        <v>0</v>
      </c>
      <c r="NK85" s="189">
        <f t="shared" ref="NK85:NT94" si="464">IF(AND($N85=NK$10,$AD85=NK$12),INDEX(i.FS_Strategy,INDEX($AE85:$AH85,1,NK$7)+1,NK$6),0)</f>
        <v>0</v>
      </c>
      <c r="NL85" s="189">
        <f t="shared" si="464"/>
        <v>0</v>
      </c>
      <c r="NM85" s="189">
        <f t="shared" si="464"/>
        <v>0</v>
      </c>
      <c r="NN85" s="189">
        <f t="shared" si="464"/>
        <v>0</v>
      </c>
      <c r="NO85" s="189">
        <f t="shared" si="464"/>
        <v>0</v>
      </c>
      <c r="NP85" s="189">
        <f t="shared" si="464"/>
        <v>0</v>
      </c>
      <c r="NQ85" s="189">
        <f t="shared" si="464"/>
        <v>0</v>
      </c>
      <c r="NR85" s="189">
        <f t="shared" si="464"/>
        <v>0</v>
      </c>
      <c r="NS85" s="189">
        <f t="shared" si="464"/>
        <v>0</v>
      </c>
      <c r="NT85" s="189">
        <f t="shared" si="464"/>
        <v>0</v>
      </c>
      <c r="NU85" s="189">
        <f t="shared" ref="NU85:OD94" si="465">IF(AND($N85=NU$10,$AD85=NU$12),INDEX(i.FS_Strategy,INDEX($AE85:$AH85,1,NU$7)+1,NU$6),0)</f>
        <v>0</v>
      </c>
      <c r="NV85" s="189">
        <f t="shared" si="465"/>
        <v>0</v>
      </c>
      <c r="NW85" s="189">
        <f t="shared" si="465"/>
        <v>0</v>
      </c>
      <c r="NX85" s="189">
        <f t="shared" si="465"/>
        <v>0</v>
      </c>
      <c r="NY85" s="189">
        <f t="shared" si="465"/>
        <v>0</v>
      </c>
      <c r="NZ85" s="189">
        <f t="shared" si="465"/>
        <v>0</v>
      </c>
      <c r="OA85" s="189">
        <f t="shared" si="465"/>
        <v>0</v>
      </c>
      <c r="OB85" s="189">
        <f t="shared" si="465"/>
        <v>0</v>
      </c>
      <c r="OC85" s="189">
        <f t="shared" si="465"/>
        <v>0</v>
      </c>
      <c r="OD85" s="189">
        <f t="shared" si="465"/>
        <v>0</v>
      </c>
      <c r="OE85" s="189">
        <f t="shared" ref="OE85:ON94" si="466">IF(AND($N85=OE$10,$AD85=OE$12),INDEX(i.FS_Strategy,INDEX($AE85:$AH85,1,OE$7)+1,OE$6),0)</f>
        <v>0</v>
      </c>
      <c r="OF85" s="189">
        <f t="shared" si="466"/>
        <v>0</v>
      </c>
      <c r="OG85" s="189">
        <f t="shared" si="466"/>
        <v>0</v>
      </c>
      <c r="OH85" s="189">
        <f t="shared" si="466"/>
        <v>0</v>
      </c>
      <c r="OI85" s="189">
        <f t="shared" si="466"/>
        <v>0</v>
      </c>
      <c r="OJ85" s="189">
        <f t="shared" si="466"/>
        <v>0</v>
      </c>
      <c r="OK85" s="189">
        <f t="shared" si="466"/>
        <v>0</v>
      </c>
      <c r="OL85" s="189">
        <f t="shared" si="466"/>
        <v>0</v>
      </c>
      <c r="OM85" s="189">
        <f t="shared" si="466"/>
        <v>0</v>
      </c>
      <c r="ON85" s="189">
        <f t="shared" si="466"/>
        <v>0</v>
      </c>
      <c r="OO85" s="189">
        <f t="shared" ref="OO85:OZ94" si="467">IF(AND($N85=OO$10,$AD85=OO$12),INDEX(i.FS_Strategy,INDEX($AE85:$AH85,1,OO$7)+1,OO$6),0)</f>
        <v>0</v>
      </c>
      <c r="OP85" s="189">
        <f t="shared" si="467"/>
        <v>0</v>
      </c>
      <c r="OQ85" s="189">
        <f t="shared" si="467"/>
        <v>0</v>
      </c>
      <c r="OR85" s="189">
        <f t="shared" si="467"/>
        <v>0</v>
      </c>
      <c r="OS85" s="189">
        <f t="shared" si="467"/>
        <v>0</v>
      </c>
      <c r="OT85" s="189">
        <f t="shared" si="467"/>
        <v>0</v>
      </c>
      <c r="OU85" s="189">
        <f t="shared" si="467"/>
        <v>0</v>
      </c>
      <c r="OV85" s="189">
        <f t="shared" si="467"/>
        <v>0</v>
      </c>
      <c r="OW85" s="189">
        <f t="shared" si="467"/>
        <v>0</v>
      </c>
      <c r="OX85" s="189">
        <f t="shared" si="467"/>
        <v>0</v>
      </c>
      <c r="OY85" s="189">
        <f t="shared" si="467"/>
        <v>0</v>
      </c>
      <c r="OZ85" s="189">
        <f t="shared" si="467"/>
        <v>0</v>
      </c>
      <c r="PA85" s="556">
        <f t="shared" ref="PA85:PJ94" si="468">IF(AND($N85=PA$10,INDEX($AT85:$AV85,1,PA$7)&lt;&gt;0,OR(PA$7&lt;&gt;1,$AD85=PA$12)),INDEX(i.LTWFeedLevels,INDEX($AT85:$AV85,1,PA$7),MOD(PA$6-1,7)+1),0)</f>
        <v>0</v>
      </c>
      <c r="PB85" s="556">
        <f t="shared" si="468"/>
        <v>0</v>
      </c>
      <c r="PC85" s="556">
        <f t="shared" si="468"/>
        <v>0</v>
      </c>
      <c r="PD85" s="556">
        <f t="shared" si="468"/>
        <v>0</v>
      </c>
      <c r="PE85" s="556">
        <f t="shared" si="468"/>
        <v>0</v>
      </c>
      <c r="PF85" s="556">
        <f t="shared" si="468"/>
        <v>0</v>
      </c>
      <c r="PG85" s="556">
        <f t="shared" si="468"/>
        <v>0</v>
      </c>
      <c r="PH85" s="556">
        <f t="shared" si="468"/>
        <v>0</v>
      </c>
      <c r="PI85" s="556">
        <f t="shared" si="468"/>
        <v>0</v>
      </c>
      <c r="PJ85" s="556">
        <f t="shared" si="468"/>
        <v>0</v>
      </c>
      <c r="PK85" s="556">
        <f t="shared" ref="PK85:PT94" si="469">IF(AND($N85=PK$10,INDEX($AT85:$AV85,1,PK$7)&lt;&gt;0,OR(PK$7&lt;&gt;1,$AD85=PK$12)),INDEX(i.LTWFeedLevels,INDEX($AT85:$AV85,1,PK$7),MOD(PK$6-1,7)+1),0)</f>
        <v>0</v>
      </c>
      <c r="PL85" s="556">
        <f t="shared" si="469"/>
        <v>0</v>
      </c>
      <c r="PM85" s="556">
        <f t="shared" si="469"/>
        <v>0</v>
      </c>
      <c r="PN85" s="556">
        <f t="shared" si="469"/>
        <v>0</v>
      </c>
      <c r="PO85" s="556">
        <f t="shared" si="469"/>
        <v>0</v>
      </c>
      <c r="PP85" s="556">
        <f t="shared" si="469"/>
        <v>0</v>
      </c>
      <c r="PQ85" s="556">
        <f t="shared" si="469"/>
        <v>0</v>
      </c>
      <c r="PR85" s="556">
        <f t="shared" si="469"/>
        <v>0</v>
      </c>
      <c r="PS85" s="556">
        <f t="shared" si="469"/>
        <v>0</v>
      </c>
      <c r="PT85" s="556">
        <f t="shared" si="469"/>
        <v>0</v>
      </c>
      <c r="PU85" s="556">
        <f t="shared" ref="PU85:QD94" si="470">IF(AND($N85=PU$10,INDEX($AT85:$AV85,1,PU$7)&lt;&gt;0,OR(PU$7&lt;&gt;1,$AD85=PU$12)),INDEX(i.LTWFeedLevels,INDEX($AT85:$AV85,1,PU$7),MOD(PU$6-1,7)+1),0)</f>
        <v>0</v>
      </c>
      <c r="PV85" s="556">
        <f t="shared" si="470"/>
        <v>0</v>
      </c>
      <c r="PW85" s="556">
        <f t="shared" si="470"/>
        <v>0</v>
      </c>
      <c r="PX85" s="556">
        <f t="shared" si="470"/>
        <v>0</v>
      </c>
      <c r="PY85" s="556">
        <f t="shared" si="470"/>
        <v>0</v>
      </c>
      <c r="PZ85" s="556">
        <f t="shared" si="470"/>
        <v>0</v>
      </c>
      <c r="QA85" s="556">
        <f t="shared" si="470"/>
        <v>0</v>
      </c>
      <c r="QB85" s="556">
        <f t="shared" si="470"/>
        <v>0</v>
      </c>
      <c r="QC85" s="556">
        <f t="shared" si="470"/>
        <v>0</v>
      </c>
      <c r="QD85" s="556">
        <f t="shared" si="470"/>
        <v>0</v>
      </c>
      <c r="QE85" s="556">
        <f t="shared" ref="QE85:QN94" si="471">IF(AND($N85=QE$10,INDEX($AT85:$AV85,1,QE$7)&lt;&gt;0,OR(QE$7&lt;&gt;1,$AD85=QE$12)),INDEX(i.LTWFeedLevels,INDEX($AT85:$AV85,1,QE$7),MOD(QE$6-1,7)+1),0)</f>
        <v>0</v>
      </c>
      <c r="QF85" s="556">
        <f t="shared" si="471"/>
        <v>0</v>
      </c>
      <c r="QG85" s="556">
        <f t="shared" si="471"/>
        <v>0</v>
      </c>
      <c r="QH85" s="556">
        <f t="shared" si="471"/>
        <v>0</v>
      </c>
      <c r="QI85" s="556">
        <f t="shared" si="471"/>
        <v>0</v>
      </c>
      <c r="QJ85" s="556">
        <f t="shared" si="471"/>
        <v>0</v>
      </c>
      <c r="QK85" s="556">
        <f t="shared" si="471"/>
        <v>0</v>
      </c>
      <c r="QL85" s="556">
        <f t="shared" si="471"/>
        <v>0</v>
      </c>
      <c r="QM85" s="556">
        <f t="shared" si="471"/>
        <v>0</v>
      </c>
      <c r="QN85" s="556">
        <f t="shared" si="471"/>
        <v>0</v>
      </c>
      <c r="QO85" s="556">
        <f t="shared" ref="QO85:QX94" si="472">IF(AND($N85=QO$10,INDEX($AT85:$AV85,1,QO$7)&lt;&gt;0,OR(QO$7&lt;&gt;1,$AD85=QO$12)),INDEX(i.LTWFeedLevels,INDEX($AT85:$AV85,1,QO$7),MOD(QO$6-1,7)+1),0)</f>
        <v>0</v>
      </c>
      <c r="QP85" s="556">
        <f t="shared" si="472"/>
        <v>0</v>
      </c>
      <c r="QQ85" s="556">
        <f t="shared" si="472"/>
        <v>0</v>
      </c>
      <c r="QR85" s="556">
        <f t="shared" si="472"/>
        <v>0</v>
      </c>
      <c r="QS85" s="556">
        <f t="shared" si="472"/>
        <v>0</v>
      </c>
      <c r="QT85" s="556">
        <f t="shared" si="472"/>
        <v>0</v>
      </c>
      <c r="QU85" s="556">
        <f t="shared" si="472"/>
        <v>0</v>
      </c>
      <c r="QV85" s="556">
        <f t="shared" si="472"/>
        <v>0</v>
      </c>
      <c r="QW85" s="556">
        <f t="shared" si="472"/>
        <v>0</v>
      </c>
      <c r="QX85" s="556">
        <f t="shared" si="472"/>
        <v>0</v>
      </c>
      <c r="QY85" s="556">
        <f t="shared" ref="QY85:RH94" si="473">IF(AND($N85=QY$10,INDEX($AT85:$AV85,1,QY$7)&lt;&gt;0,OR(QY$7&lt;&gt;1,$AD85=QY$12)),INDEX(i.LTWFeedLevels,INDEX($AT85:$AV85,1,QY$7),MOD(QY$6-1,7)+1),0)</f>
        <v>0</v>
      </c>
      <c r="QZ85" s="556">
        <f t="shared" si="473"/>
        <v>0</v>
      </c>
      <c r="RA85" s="556">
        <f t="shared" si="473"/>
        <v>0</v>
      </c>
      <c r="RB85" s="556">
        <f t="shared" si="473"/>
        <v>0</v>
      </c>
      <c r="RC85" s="556">
        <f t="shared" si="473"/>
        <v>0</v>
      </c>
      <c r="RD85" s="556">
        <f t="shared" si="473"/>
        <v>0</v>
      </c>
      <c r="RE85" s="556">
        <f t="shared" si="473"/>
        <v>0</v>
      </c>
      <c r="RF85" s="556">
        <f t="shared" si="473"/>
        <v>0</v>
      </c>
      <c r="RG85" s="556">
        <f t="shared" si="473"/>
        <v>0</v>
      </c>
      <c r="RH85" s="556">
        <f t="shared" si="473"/>
        <v>0</v>
      </c>
      <c r="RI85" s="556">
        <f t="shared" ref="RI85:RR94" si="474">IF(AND($N85=RI$10,INDEX($AT85:$AV85,1,RI$7)&lt;&gt;0,OR(RI$7&lt;&gt;1,$AD85=RI$12)),INDEX(i.LTWFeedLevels,INDEX($AT85:$AV85,1,RI$7),MOD(RI$6-1,7)+1),0)</f>
        <v>0</v>
      </c>
      <c r="RJ85" s="556">
        <f t="shared" si="474"/>
        <v>0</v>
      </c>
      <c r="RK85" s="556">
        <f t="shared" si="474"/>
        <v>0</v>
      </c>
      <c r="RL85" s="556">
        <f t="shared" si="474"/>
        <v>0</v>
      </c>
      <c r="RM85" s="556">
        <f t="shared" si="474"/>
        <v>0</v>
      </c>
      <c r="RN85" s="556">
        <f t="shared" si="474"/>
        <v>0</v>
      </c>
      <c r="RO85" s="556">
        <f t="shared" si="474"/>
        <v>0</v>
      </c>
      <c r="RP85" s="556">
        <f t="shared" si="474"/>
        <v>0</v>
      </c>
      <c r="RQ85" s="556">
        <f t="shared" si="474"/>
        <v>0</v>
      </c>
      <c r="RR85" s="556">
        <f t="shared" si="474"/>
        <v>0</v>
      </c>
      <c r="RS85" s="556">
        <f t="shared" ref="RS85:SB94" si="475">IF(AND($N85=RS$10,INDEX($AT85:$AV85,1,RS$7)&lt;&gt;0,OR(RS$7&lt;&gt;1,$AD85=RS$12)),INDEX(i.LTWFeedLevels,INDEX($AT85:$AV85,1,RS$7),MOD(RS$6-1,7)+1),0)</f>
        <v>0</v>
      </c>
      <c r="RT85" s="556">
        <f t="shared" si="475"/>
        <v>0</v>
      </c>
      <c r="RU85" s="556">
        <f t="shared" si="475"/>
        <v>0</v>
      </c>
      <c r="RV85" s="556">
        <f t="shared" si="475"/>
        <v>0</v>
      </c>
      <c r="RW85" s="556">
        <f t="shared" si="475"/>
        <v>0</v>
      </c>
      <c r="RX85" s="556">
        <f t="shared" si="475"/>
        <v>0</v>
      </c>
      <c r="RY85" s="556">
        <f t="shared" si="475"/>
        <v>0</v>
      </c>
      <c r="RZ85" s="556">
        <f t="shared" si="475"/>
        <v>0</v>
      </c>
      <c r="SA85" s="556">
        <f t="shared" si="475"/>
        <v>0</v>
      </c>
      <c r="SB85" s="556">
        <f t="shared" si="475"/>
        <v>0</v>
      </c>
      <c r="SC85" s="556">
        <f t="shared" ref="SC85:SL94" si="476">IF(AND($N85=SC$10,INDEX($AT85:$AV85,1,SC$7)&lt;&gt;0,OR(SC$7&lt;&gt;1,$AD85=SC$12)),INDEX(i.LTWFeedLevels,INDEX($AT85:$AV85,1,SC$7),MOD(SC$6-1,7)+1),0)</f>
        <v>0</v>
      </c>
      <c r="SD85" s="556">
        <f t="shared" si="476"/>
        <v>0</v>
      </c>
      <c r="SE85" s="556">
        <f t="shared" si="476"/>
        <v>0</v>
      </c>
      <c r="SF85" s="556">
        <f t="shared" si="476"/>
        <v>0</v>
      </c>
      <c r="SG85" s="556">
        <f t="shared" si="476"/>
        <v>0</v>
      </c>
      <c r="SH85" s="556">
        <f t="shared" si="476"/>
        <v>0</v>
      </c>
      <c r="SI85" s="556">
        <f t="shared" si="476"/>
        <v>0</v>
      </c>
      <c r="SJ85" s="556">
        <f t="shared" si="476"/>
        <v>0</v>
      </c>
      <c r="SK85" s="556">
        <f t="shared" si="476"/>
        <v>0</v>
      </c>
      <c r="SL85" s="556">
        <f t="shared" si="476"/>
        <v>0</v>
      </c>
      <c r="SM85" s="556">
        <f t="shared" ref="SM85:SV94" si="477">IF(AND($N85=SM$10,INDEX($AT85:$AV85,1,SM$7)&lt;&gt;0,OR(SM$7&lt;&gt;1,$AD85=SM$12)),INDEX(i.LTWFeedLevels,INDEX($AT85:$AV85,1,SM$7),MOD(SM$6-1,7)+1),0)</f>
        <v>0</v>
      </c>
      <c r="SN85" s="556">
        <f t="shared" si="477"/>
        <v>0</v>
      </c>
      <c r="SO85" s="556">
        <f t="shared" si="477"/>
        <v>0</v>
      </c>
      <c r="SP85" s="556">
        <f t="shared" si="477"/>
        <v>0</v>
      </c>
      <c r="SQ85" s="556">
        <f t="shared" si="477"/>
        <v>0</v>
      </c>
      <c r="SR85" s="556">
        <f t="shared" si="477"/>
        <v>0</v>
      </c>
      <c r="SS85" s="556">
        <f t="shared" si="477"/>
        <v>0</v>
      </c>
      <c r="ST85" s="556">
        <f t="shared" si="477"/>
        <v>0</v>
      </c>
      <c r="SU85" s="556">
        <f t="shared" si="477"/>
        <v>0</v>
      </c>
      <c r="SV85" s="556">
        <f t="shared" si="477"/>
        <v>0</v>
      </c>
      <c r="SW85" s="556">
        <f t="shared" ref="SW85:TF94" si="478">IF(AND($N85=SW$10,INDEX($AT85:$AV85,1,SW$7)&lt;&gt;0,OR(SW$7&lt;&gt;1,$AD85=SW$12)),INDEX(i.LTWFeedLevels,INDEX($AT85:$AV85,1,SW$7),MOD(SW$6-1,7)+1),0)</f>
        <v>0</v>
      </c>
      <c r="SX85" s="556">
        <f t="shared" si="478"/>
        <v>0</v>
      </c>
      <c r="SY85" s="556">
        <f t="shared" si="478"/>
        <v>0</v>
      </c>
      <c r="SZ85" s="556">
        <f t="shared" si="478"/>
        <v>0</v>
      </c>
      <c r="TA85" s="556">
        <f t="shared" si="478"/>
        <v>0</v>
      </c>
      <c r="TB85" s="556">
        <f t="shared" si="478"/>
        <v>0</v>
      </c>
      <c r="TC85" s="556">
        <f t="shared" si="478"/>
        <v>0</v>
      </c>
      <c r="TD85" s="556">
        <f t="shared" si="478"/>
        <v>0</v>
      </c>
      <c r="TE85" s="556">
        <f t="shared" si="478"/>
        <v>0</v>
      </c>
      <c r="TF85" s="556">
        <f t="shared" si="478"/>
        <v>0</v>
      </c>
      <c r="TG85" s="556">
        <f t="shared" ref="TG85:TP94" si="479">IF(AND($N85=TG$10,INDEX($AT85:$AV85,1,TG$7)&lt;&gt;0,OR(TG$7&lt;&gt;1,$AD85=TG$12)),INDEX(i.LTWFeedLevels,INDEX($AT85:$AV85,1,TG$7),MOD(TG$6-1,7)+1),0)</f>
        <v>0</v>
      </c>
      <c r="TH85" s="556">
        <f t="shared" si="479"/>
        <v>0</v>
      </c>
      <c r="TI85" s="556">
        <f t="shared" si="479"/>
        <v>0</v>
      </c>
      <c r="TJ85" s="556">
        <f t="shared" si="479"/>
        <v>0</v>
      </c>
      <c r="TK85" s="556">
        <f t="shared" si="479"/>
        <v>0</v>
      </c>
      <c r="TL85" s="556">
        <f t="shared" si="479"/>
        <v>0</v>
      </c>
      <c r="TM85" s="556">
        <f t="shared" si="479"/>
        <v>0</v>
      </c>
      <c r="TN85" s="556">
        <f t="shared" si="479"/>
        <v>0</v>
      </c>
      <c r="TO85" s="556">
        <f t="shared" si="479"/>
        <v>0</v>
      </c>
      <c r="TP85" s="556">
        <f t="shared" si="479"/>
        <v>0</v>
      </c>
      <c r="TQ85" s="556">
        <f t="shared" ref="TQ85:TZ94" si="480">IF(AND($N85=TQ$10,INDEX($AT85:$AV85,1,TQ$7)&lt;&gt;0,OR(TQ$7&lt;&gt;1,$AD85=TQ$12)),INDEX(i.LTWFeedLevels,INDEX($AT85:$AV85,1,TQ$7),MOD(TQ$6-1,7)+1),0)</f>
        <v>0</v>
      </c>
      <c r="TR85" s="556">
        <f t="shared" si="480"/>
        <v>0</v>
      </c>
      <c r="TS85" s="556">
        <f t="shared" si="480"/>
        <v>0</v>
      </c>
      <c r="TT85" s="556">
        <f t="shared" si="480"/>
        <v>0</v>
      </c>
      <c r="TU85" s="556">
        <f t="shared" si="480"/>
        <v>0</v>
      </c>
      <c r="TV85" s="556">
        <f t="shared" si="480"/>
        <v>0</v>
      </c>
      <c r="TW85" s="556">
        <f t="shared" si="480"/>
        <v>0</v>
      </c>
      <c r="TX85" s="556">
        <f t="shared" si="480"/>
        <v>0</v>
      </c>
      <c r="TY85" s="556">
        <f t="shared" si="480"/>
        <v>0</v>
      </c>
      <c r="TZ85" s="556">
        <f t="shared" si="480"/>
        <v>0</v>
      </c>
      <c r="UA85" s="556">
        <f t="shared" ref="UA85:UJ94" si="481">IF(AND($N85=UA$10,INDEX($AT85:$AV85,1,UA$7)&lt;&gt;0,OR(UA$7&lt;&gt;1,$AD85=UA$12)),INDEX(i.LTWFeedLevels,INDEX($AT85:$AV85,1,UA$7),MOD(UA$6-1,7)+1),0)</f>
        <v>0</v>
      </c>
      <c r="UB85" s="556">
        <f t="shared" si="481"/>
        <v>0</v>
      </c>
      <c r="UC85" s="556">
        <f t="shared" si="481"/>
        <v>0</v>
      </c>
      <c r="UD85" s="556">
        <f t="shared" si="481"/>
        <v>0</v>
      </c>
      <c r="UE85" s="556">
        <f t="shared" si="481"/>
        <v>0</v>
      </c>
      <c r="UF85" s="556">
        <f t="shared" si="481"/>
        <v>0</v>
      </c>
      <c r="UG85" s="556">
        <f t="shared" si="481"/>
        <v>0</v>
      </c>
      <c r="UH85" s="556">
        <f t="shared" si="481"/>
        <v>0</v>
      </c>
      <c r="UI85" s="556">
        <f t="shared" si="481"/>
        <v>0</v>
      </c>
      <c r="UJ85" s="556">
        <f t="shared" si="481"/>
        <v>0</v>
      </c>
      <c r="UK85" s="556">
        <f t="shared" ref="UK85:UT94" si="482">IF(AND($N85=UK$10,INDEX($AT85:$AV85,1,UK$7)&lt;&gt;0,OR(UK$7&lt;&gt;1,$AD85=UK$12)),INDEX(i.LTWFeedLevels,INDEX($AT85:$AV85,1,UK$7),MOD(UK$6-1,7)+1),0)</f>
        <v>0</v>
      </c>
      <c r="UL85" s="556">
        <f t="shared" si="482"/>
        <v>0</v>
      </c>
      <c r="UM85" s="556">
        <f t="shared" si="482"/>
        <v>0</v>
      </c>
      <c r="UN85" s="556">
        <f t="shared" si="482"/>
        <v>0</v>
      </c>
      <c r="UO85" s="556">
        <f t="shared" si="482"/>
        <v>0</v>
      </c>
      <c r="UP85" s="556">
        <f t="shared" si="482"/>
        <v>0</v>
      </c>
      <c r="UQ85" s="556">
        <f t="shared" si="482"/>
        <v>0</v>
      </c>
      <c r="UR85" s="556">
        <f t="shared" si="482"/>
        <v>0</v>
      </c>
      <c r="US85" s="556">
        <f t="shared" si="482"/>
        <v>0</v>
      </c>
      <c r="UT85" s="556">
        <f t="shared" si="482"/>
        <v>0</v>
      </c>
      <c r="UU85" s="556">
        <f t="shared" ref="UU85:VD94" si="483">IF(AND($N85=UU$10,INDEX($AT85:$AV85,1,UU$7)&lt;&gt;0,OR(UU$7&lt;&gt;1,$AD85=UU$12)),INDEX(i.LTWFeedLevels,INDEX($AT85:$AV85,1,UU$7),MOD(UU$6-1,7)+1),0)</f>
        <v>0</v>
      </c>
      <c r="UV85" s="556">
        <f t="shared" si="483"/>
        <v>0</v>
      </c>
      <c r="UW85" s="556">
        <f t="shared" si="483"/>
        <v>0</v>
      </c>
      <c r="UX85" s="556">
        <f t="shared" si="483"/>
        <v>0</v>
      </c>
      <c r="UY85" s="556">
        <f t="shared" si="483"/>
        <v>0</v>
      </c>
      <c r="UZ85" s="556">
        <f t="shared" si="483"/>
        <v>0</v>
      </c>
      <c r="VA85" s="556">
        <f t="shared" si="483"/>
        <v>0</v>
      </c>
      <c r="VB85" s="556">
        <f t="shared" si="483"/>
        <v>0</v>
      </c>
      <c r="VC85" s="556">
        <f t="shared" si="483"/>
        <v>0</v>
      </c>
      <c r="VD85" s="556">
        <f t="shared" si="483"/>
        <v>0</v>
      </c>
      <c r="VE85" s="556">
        <f t="shared" ref="VE85:VN94" si="484">IF(AND($N85=VE$10,INDEX($AT85:$AV85,1,VE$7)&lt;&gt;0,OR(VE$7&lt;&gt;1,$AD85=VE$12)),INDEX(i.LTWFeedLevels,INDEX($AT85:$AV85,1,VE$7),MOD(VE$6-1,7)+1),0)</f>
        <v>0</v>
      </c>
      <c r="VF85" s="556">
        <f t="shared" si="484"/>
        <v>0</v>
      </c>
      <c r="VG85" s="556">
        <f t="shared" si="484"/>
        <v>0</v>
      </c>
      <c r="VH85" s="556">
        <f t="shared" si="484"/>
        <v>0</v>
      </c>
      <c r="VI85" s="556">
        <f t="shared" si="484"/>
        <v>0</v>
      </c>
      <c r="VJ85" s="556">
        <f t="shared" si="484"/>
        <v>0</v>
      </c>
      <c r="VK85" s="556">
        <f t="shared" si="484"/>
        <v>0</v>
      </c>
      <c r="VL85" s="556">
        <f t="shared" si="484"/>
        <v>0</v>
      </c>
      <c r="VM85" s="556">
        <f t="shared" si="484"/>
        <v>0</v>
      </c>
      <c r="VN85" s="556">
        <f t="shared" si="484"/>
        <v>0</v>
      </c>
      <c r="VO85" s="556">
        <f t="shared" ref="VO85:VX94" si="485">IF(AND($N85=VO$10,INDEX($AT85:$AV85,1,VO$7)&lt;&gt;0,OR(VO$7&lt;&gt;1,$AD85=VO$12)),INDEX(i.LTWFeedLevels,INDEX($AT85:$AV85,1,VO$7),MOD(VO$6-1,7)+1),0)</f>
        <v>0</v>
      </c>
      <c r="VP85" s="556">
        <f t="shared" si="485"/>
        <v>0</v>
      </c>
      <c r="VQ85" s="556">
        <f t="shared" si="485"/>
        <v>0</v>
      </c>
      <c r="VR85" s="556">
        <f t="shared" si="485"/>
        <v>0</v>
      </c>
      <c r="VS85" s="556">
        <f t="shared" si="485"/>
        <v>0</v>
      </c>
      <c r="VT85" s="556">
        <f t="shared" si="485"/>
        <v>0</v>
      </c>
      <c r="VU85" s="556">
        <f t="shared" si="485"/>
        <v>0</v>
      </c>
      <c r="VV85" s="556">
        <f t="shared" si="485"/>
        <v>0</v>
      </c>
      <c r="VW85" s="556">
        <f t="shared" si="485"/>
        <v>0</v>
      </c>
      <c r="VX85" s="556">
        <f t="shared" si="485"/>
        <v>0</v>
      </c>
      <c r="VY85" s="556">
        <f t="shared" ref="VY85:WH94" si="486">IF(AND($N85=VY$10,INDEX($AT85:$AV85,1,VY$7)&lt;&gt;0,OR(VY$7&lt;&gt;1,$AD85=VY$12)),INDEX(i.LTWFeedLevels,INDEX($AT85:$AV85,1,VY$7),MOD(VY$6-1,7)+1),0)</f>
        <v>0</v>
      </c>
      <c r="VZ85" s="556">
        <f t="shared" si="486"/>
        <v>0</v>
      </c>
      <c r="WA85" s="556">
        <f t="shared" si="486"/>
        <v>0</v>
      </c>
      <c r="WB85" s="556">
        <f t="shared" si="486"/>
        <v>0</v>
      </c>
      <c r="WC85" s="556">
        <f t="shared" si="486"/>
        <v>0</v>
      </c>
      <c r="WD85" s="556">
        <f t="shared" si="486"/>
        <v>0</v>
      </c>
      <c r="WE85" s="556">
        <f t="shared" si="486"/>
        <v>0</v>
      </c>
      <c r="WF85" s="556">
        <f t="shared" si="486"/>
        <v>0</v>
      </c>
      <c r="WG85" s="556">
        <f t="shared" si="486"/>
        <v>0</v>
      </c>
      <c r="WH85" s="556">
        <f t="shared" si="486"/>
        <v>0</v>
      </c>
      <c r="WI85" s="556">
        <f t="shared" ref="WI85:WR94" si="487">IF(AND($N85=WI$10,INDEX($AT85:$AV85,1,WI$7)&lt;&gt;0,OR(WI$7&lt;&gt;1,$AD85=WI$12)),INDEX(i.LTWFeedLevels,INDEX($AT85:$AV85,1,WI$7),MOD(WI$6-1,7)+1),0)</f>
        <v>0</v>
      </c>
      <c r="WJ85" s="556">
        <f t="shared" si="487"/>
        <v>0</v>
      </c>
      <c r="WK85" s="556">
        <f t="shared" si="487"/>
        <v>0</v>
      </c>
      <c r="WL85" s="556">
        <f t="shared" si="487"/>
        <v>0</v>
      </c>
      <c r="WM85" s="556">
        <f t="shared" si="487"/>
        <v>0</v>
      </c>
      <c r="WN85" s="556">
        <f t="shared" si="487"/>
        <v>0</v>
      </c>
      <c r="WO85" s="556">
        <f t="shared" si="487"/>
        <v>0</v>
      </c>
      <c r="WP85" s="556">
        <f t="shared" si="487"/>
        <v>0</v>
      </c>
      <c r="WQ85" s="556">
        <f t="shared" si="487"/>
        <v>0</v>
      </c>
      <c r="WR85" s="556">
        <f t="shared" si="487"/>
        <v>0</v>
      </c>
      <c r="WS85" s="556">
        <f t="shared" ref="WS85:XB94" si="488">IF(AND($N85=WS$10,INDEX($AT85:$AV85,1,WS$7)&lt;&gt;0,OR(WS$7&lt;&gt;1,$AD85=WS$12)),INDEX(i.LTWFeedLevels,INDEX($AT85:$AV85,1,WS$7),MOD(WS$6-1,7)+1),0)</f>
        <v>0</v>
      </c>
      <c r="WT85" s="556">
        <f t="shared" si="488"/>
        <v>0</v>
      </c>
      <c r="WU85" s="556">
        <f t="shared" si="488"/>
        <v>0</v>
      </c>
      <c r="WV85" s="556">
        <f t="shared" si="488"/>
        <v>0</v>
      </c>
      <c r="WW85" s="556">
        <f t="shared" si="488"/>
        <v>0</v>
      </c>
      <c r="WX85" s="556">
        <f t="shared" si="488"/>
        <v>0</v>
      </c>
      <c r="WY85" s="556">
        <f t="shared" si="488"/>
        <v>0</v>
      </c>
      <c r="WZ85" s="556">
        <f t="shared" si="488"/>
        <v>0</v>
      </c>
      <c r="XA85" s="556">
        <f t="shared" si="488"/>
        <v>0</v>
      </c>
      <c r="XB85" s="556">
        <f t="shared" si="488"/>
        <v>0</v>
      </c>
      <c r="XC85" s="556">
        <f t="shared" ref="XC85:XL94" si="489">IF(AND($N85=XC$10,INDEX($AT85:$AV85,1,XC$7)&lt;&gt;0,OR(XC$7&lt;&gt;1,$AD85=XC$12)),INDEX(i.LTWFeedLevels,INDEX($AT85:$AV85,1,XC$7),MOD(XC$6-1,7)+1),0)</f>
        <v>0</v>
      </c>
      <c r="XD85" s="556">
        <f t="shared" si="489"/>
        <v>0</v>
      </c>
      <c r="XE85" s="556">
        <f t="shared" si="489"/>
        <v>0</v>
      </c>
      <c r="XF85" s="556">
        <f t="shared" si="489"/>
        <v>0</v>
      </c>
      <c r="XG85" s="556">
        <f t="shared" si="489"/>
        <v>0</v>
      </c>
      <c r="XH85" s="556">
        <f t="shared" si="489"/>
        <v>0</v>
      </c>
      <c r="XI85" s="556">
        <f t="shared" si="489"/>
        <v>0</v>
      </c>
      <c r="XJ85" s="556">
        <f t="shared" si="489"/>
        <v>0</v>
      </c>
      <c r="XK85" s="556">
        <f t="shared" si="489"/>
        <v>0</v>
      </c>
      <c r="XL85" s="556">
        <f t="shared" si="489"/>
        <v>0</v>
      </c>
      <c r="XM85" s="556">
        <f t="shared" ref="XM85:XW94" si="490">IF(AND($N85=XM$10,INDEX($AT85:$AV85,1,XM$7)&lt;&gt;0,OR(XM$7&lt;&gt;1,$AD85=XM$12)),INDEX(i.LTWFeedLevels,INDEX($AT85:$AV85,1,XM$7),MOD(XM$6-1,7)+1),0)</f>
        <v>0</v>
      </c>
      <c r="XN85" s="556">
        <f t="shared" si="490"/>
        <v>0</v>
      </c>
      <c r="XO85" s="556">
        <f t="shared" si="490"/>
        <v>0</v>
      </c>
      <c r="XP85" s="556">
        <f t="shared" si="490"/>
        <v>0</v>
      </c>
      <c r="XQ85" s="556">
        <f t="shared" si="490"/>
        <v>0</v>
      </c>
      <c r="XR85" s="556">
        <f t="shared" si="490"/>
        <v>0</v>
      </c>
      <c r="XS85" s="556">
        <f t="shared" si="490"/>
        <v>0</v>
      </c>
      <c r="XT85" s="556">
        <f t="shared" si="490"/>
        <v>0</v>
      </c>
      <c r="XU85" s="556">
        <f t="shared" si="490"/>
        <v>0</v>
      </c>
      <c r="XV85" s="556">
        <f t="shared" si="490"/>
        <v>0</v>
      </c>
      <c r="XW85" s="556">
        <f t="shared" si="490"/>
        <v>0</v>
      </c>
      <c r="XX85" s="189">
        <f t="shared" ref="XX85:YB94" si="491">IF(AND($L85=XX$8,$N85=XX$10,$AW85=XX$7,OR($AK85=XX$11,XX$11=1),$AD85=XX$12),INDEX(i.FS_Strategy,$AX85+1,$AW85),0)</f>
        <v>0</v>
      </c>
      <c r="XY85" s="189">
        <f t="shared" ca="1" si="491"/>
        <v>0</v>
      </c>
      <c r="XZ85" s="189">
        <f t="shared" ca="1" si="491"/>
        <v>0</v>
      </c>
      <c r="YA85" s="189">
        <f t="shared" ca="1" si="491"/>
        <v>0</v>
      </c>
      <c r="YB85" s="189">
        <f t="shared" ca="1" si="491"/>
        <v>0</v>
      </c>
      <c r="YC85" s="230">
        <f t="shared" ref="YC85:YC108" ca="1" si="492">IF(AND($L85=YC$8,$N85=YC$10,$AW85=YC$7,OR($AK85=YC$11,YC$11=1),$AD85=YC$12),INDEX(i.FS_Strategy,$AY85+1,$AW85),0)</f>
        <v>0</v>
      </c>
      <c r="YD85" s="189">
        <f t="shared" ref="YD85:YH94" ca="1" si="493">IF(AND($L85=YD$8,$N85=YD$10,$AW85=YD$7,OR($AK85=YD$11,YD$11=1),$AD85=YD$12),INDEX(i.FS_Strategy,$AX85+1,$AW85),0)</f>
        <v>0</v>
      </c>
      <c r="YE85" s="189">
        <f t="shared" ca="1" si="493"/>
        <v>0</v>
      </c>
      <c r="YF85" s="189">
        <f t="shared" ca="1" si="493"/>
        <v>0</v>
      </c>
      <c r="YG85" s="189">
        <f t="shared" ca="1" si="493"/>
        <v>0</v>
      </c>
      <c r="YH85" s="189">
        <f t="shared" ca="1" si="493"/>
        <v>0</v>
      </c>
      <c r="YI85" s="230">
        <f t="shared" ref="YI85:YI108" ca="1" si="494">IF(AND($L85=YI$8,$N85=YI$10,$AW85=YI$7,OR($AK85=YI$11,YI$11=1),$AD85=YI$12),INDEX(i.FS_Strategy,$AY85+1,$AW85),0)</f>
        <v>0</v>
      </c>
      <c r="YJ85" s="231">
        <f t="shared" ref="YJ85:YM108" ca="1" si="495">IF(AND($L85=YJ$8,$N85=YJ$10,$AW85=YJ$7,OR($AK85=YJ$11,YJ$11=1)),INDEX(i.FS_Strategy,$AY85+1,$AW85),0)</f>
        <v>0</v>
      </c>
      <c r="YK85" s="231">
        <f t="shared" ca="1" si="495"/>
        <v>0</v>
      </c>
      <c r="YL85" s="231">
        <f t="shared" ca="1" si="495"/>
        <v>0</v>
      </c>
      <c r="YM85" s="231">
        <f t="shared" ca="1" si="495"/>
        <v>0</v>
      </c>
      <c r="YN85" s="544">
        <f t="shared" ref="YN85:YN108" ca="1" si="496">IF(AND($L85=YN$8,$N85=YN$10,$AW85=YN$7,OR($AK85=YN$11,YN$11=1)),INDEX(i.FS_Strategy,$AZ85+1,$AW85),0)</f>
        <v>0</v>
      </c>
      <c r="YO85" s="231">
        <f t="shared" ref="YO85:YR108" ca="1" si="497">IF(AND($L85=YO$8,$N85=YO$10,$AW85=YO$7,OR($AK85=YO$11,YO$11=1)),INDEX(i.FS_Strategy,$AY85+1,$AW85),0)</f>
        <v>0</v>
      </c>
      <c r="YP85" s="231">
        <f t="shared" ca="1" si="497"/>
        <v>0</v>
      </c>
      <c r="YQ85" s="231">
        <f t="shared" ca="1" si="497"/>
        <v>0</v>
      </c>
      <c r="YR85" s="231">
        <f t="shared" ca="1" si="497"/>
        <v>0</v>
      </c>
      <c r="YS85" s="544">
        <f t="shared" ref="YS85:YY94" ca="1" si="498">IF(AND($L85=YS$8,$N85=YS$10,$AW85=YS$7,OR($AK85=YS$11,YS$11=1)),INDEX(i.FS_Strategy,$AZ85+1,$AW85),0)</f>
        <v>0</v>
      </c>
      <c r="YT85" s="544">
        <f t="shared" ca="1" si="498"/>
        <v>0</v>
      </c>
      <c r="YU85" s="544">
        <f t="shared" ca="1" si="498"/>
        <v>0</v>
      </c>
      <c r="YV85" s="544">
        <f t="shared" ca="1" si="498"/>
        <v>0</v>
      </c>
      <c r="YW85" s="544">
        <f t="shared" ca="1" si="498"/>
        <v>0</v>
      </c>
      <c r="YX85" s="544">
        <f t="shared" ca="1" si="498"/>
        <v>0</v>
      </c>
      <c r="YY85" s="544">
        <f t="shared" ca="1" si="498"/>
        <v>0</v>
      </c>
      <c r="YZ85" s="535" cm="1">
        <f t="array" ref="YZ85">INDEX(YZ$13:YZ84,$B85+1,1)</f>
        <v>0</v>
      </c>
      <c r="ZA85" s="411">
        <f t="shared" ref="ZA85:ZA108" si="499">INDEX(i.TOL,$N85,ZA$6)</f>
        <v>19</v>
      </c>
      <c r="ZB85" s="18"/>
      <c r="ZC85" s="535" cm="1">
        <f t="array" ref="ZC85">INDEX(ZC$13:ZC84,$B85+1,1)</f>
        <v>0</v>
      </c>
      <c r="ZD85" s="411">
        <f t="shared" ref="ZD85:ZD108" si="500">INDEX(i.Triplets_mortality,$AS85+1,ZD$6)</f>
        <v>0</v>
      </c>
      <c r="ZE85" s="535" cm="1">
        <f t="array" ref="ZE85">INDEX(ZE$13:ZE84,$B85+1,1)</f>
        <v>0</v>
      </c>
      <c r="ZF85" s="535" t="str" cm="1">
        <f t="array" ref="ZF85">INDEX(ZF$13:ZF84,$B85+1,1)</f>
        <v>-</v>
      </c>
      <c r="ZG85" s="535" t="str" cm="1">
        <f t="array" ref="ZG85">INDEX(ZG$13:ZG84,$B85+1,1)</f>
        <v>-</v>
      </c>
      <c r="ZH85" s="535" t="str" cm="1">
        <f t="array" ref="ZH85">INDEX(ZH$13:ZH84,$B85+1,1)</f>
        <v>-</v>
      </c>
      <c r="ZI85" s="535" t="str" cm="1">
        <f t="array" ref="ZI85">INDEX(ZI$13:ZI84,$B85+1,1)</f>
        <v>-</v>
      </c>
      <c r="ZJ85" s="535" t="str" cm="1">
        <f t="array" ref="ZJ85">INDEX(ZJ$13:ZJ84,$B85+1,1)</f>
        <v>-</v>
      </c>
      <c r="ZK85" s="535" t="str" cm="1">
        <f t="array" ref="ZK85">INDEX(ZK$13:ZK84,$B85+1,1)</f>
        <v>-</v>
      </c>
      <c r="ZL85" s="535" t="str" cm="1">
        <f t="array" ref="ZL85">INDEX(ZL$13:ZL84,$B85+1,1)</f>
        <v>-</v>
      </c>
      <c r="ZM85" s="535" t="str" cm="1">
        <f t="array" ref="ZM85">INDEX(ZM$13:ZM84,$B85+1,1)</f>
        <v>-</v>
      </c>
      <c r="ZN85" s="535" t="str" cm="1">
        <f t="array" ref="ZN85">INDEX(ZN$13:ZN84,$B85+1,1)</f>
        <v>-</v>
      </c>
      <c r="ZO85" s="535" t="str" cm="1">
        <f t="array" ref="ZO85">INDEX(ZO$13:ZO84,$B85+1,1)</f>
        <v>-</v>
      </c>
      <c r="ZP85" s="535" t="str" cm="1">
        <f t="array" ref="ZP85">INDEX(ZP$13:ZP84,$B85+1,1)</f>
        <v>-</v>
      </c>
      <c r="ZQ85" s="535" t="str" cm="1">
        <f t="array" ref="ZQ85">INDEX(ZQ$13:ZQ84,$B85+1,1)</f>
        <v>-</v>
      </c>
      <c r="ZR85" s="535" t="str" cm="1">
        <f t="array" ref="ZR85">INDEX(ZR$13:ZR84,$B85+1,1)</f>
        <v>-</v>
      </c>
      <c r="ZS85" s="535" t="str" cm="1">
        <f t="array" ref="ZS85">INDEX(ZS$13:ZS84,$B85+1,1)</f>
        <v>-</v>
      </c>
      <c r="ZT85" s="535" t="str" cm="1">
        <f t="array" ref="ZT85">INDEX(ZT$13:ZT84,$B85+1,1)</f>
        <v>-</v>
      </c>
      <c r="ZU85" s="535" t="str" cm="1">
        <f t="array" ref="ZU85">INDEX(ZU$13:ZU84,$B85+1,1)</f>
        <v>-</v>
      </c>
      <c r="ZV85" s="535" t="str" cm="1">
        <f t="array" ref="ZV85">INDEX(ZV$13:ZV84,$B85+1,1)</f>
        <v>-</v>
      </c>
      <c r="ZW85" s="535" t="str" cm="1">
        <f t="array" ref="ZW85">INDEX(ZW$13:ZW84,$B85+1,1)</f>
        <v>-</v>
      </c>
      <c r="ZX85" s="18"/>
      <c r="ZY85" s="411" t="b">
        <f t="shared" ref="ZY85:ZY108" ca="1" si="501">IF($AM85&lt;&gt;0,INDEX(i.cropgraze_inc,$AM85,ZY$6),OFFSET(ZY$13,$B85,0))</f>
        <v>0</v>
      </c>
      <c r="ZZ85" s="411" t="str">
        <f t="shared" ref="ZZ85:ZZ108" si="502">INDEX(i.PastArea,$M85+1,ZZ$6)</f>
        <v>-</v>
      </c>
      <c r="AAA85" s="535" t="str" cm="1">
        <f t="array" ref="AAA85">INDEX(AAA$13:AAA84,$B85+1,1)</f>
        <v>-</v>
      </c>
      <c r="AAB85" s="535" t="str" cm="1">
        <f t="array" ref="AAB85">INDEX(AAB$13:AAB84,$B85+1,1)</f>
        <v>-</v>
      </c>
      <c r="AAC85" s="535" t="str" cm="1">
        <f t="array" ref="AAC85">INDEX(AAC$13:AAC84,$B85+1,1)</f>
        <v>-</v>
      </c>
      <c r="AAD85" s="545" cm="1">
        <f t="array" ref="AAD85">INDEX(i.AgeJ,$AD85,1)</f>
        <v>0</v>
      </c>
      <c r="AAE85" s="535" t="str" cm="1">
        <f t="array" ref="AAE85">INDEX(AAE$13:AAE84,$B85+1,1)</f>
        <v>-</v>
      </c>
      <c r="AAF85" s="411" t="str">
        <f t="shared" ref="AAF85:AAG108" si="503">IF(OR(OR($AP85="",$AP85="-"),$AP85&lt;&gt;AAF$6),AAF$13,INDEX(i.MLP_PvP,$AR85,AAF$7))</f>
        <v>-</v>
      </c>
      <c r="AAG85" s="411" t="str">
        <f t="shared" si="503"/>
        <v>-</v>
      </c>
      <c r="AAH85" s="535" t="str" cm="1">
        <f t="array" ref="AAH85">INDEX(AAH$13:AAH84,$B85+1,1)</f>
        <v>-</v>
      </c>
      <c r="AAI85" s="535" t="str" cm="1">
        <f t="array" ref="AAI85">INDEX(AAI$13:AAI84,$B85+1,1)</f>
        <v>-</v>
      </c>
      <c r="AAJ85" s="535" t="str" cm="1">
        <f t="array" ref="AAJ85">INDEX(AAJ$13:AAJ84,$B85+1,1)</f>
        <v>-</v>
      </c>
      <c r="AAK85" s="535" t="str" cm="1">
        <f t="array" ref="AAK85">INDEX(AAK$13:AAK84,$B85+1,1)</f>
        <v>-</v>
      </c>
      <c r="AAL85" s="535" t="str" cm="1">
        <f t="array" ref="AAL85">INDEX(AAL$13:AAL84,$B85+1,1)</f>
        <v>-</v>
      </c>
      <c r="AAM85" s="535" t="b" cm="1">
        <f t="array" ref="AAM85">INDEX(AAM$13:AAM84,$B85+1,1)</f>
        <v>1</v>
      </c>
      <c r="AAN85" s="535" t="str" cm="1">
        <f t="array" ref="AAN85">INDEX(AAN$13:AAN84,$B85+1,1)</f>
        <v>-</v>
      </c>
      <c r="AAO85" s="535" cm="1">
        <f t="array" ref="AAO85">INDEX(AAO$13:AAO84,$B85+1,1)</f>
        <v>0</v>
      </c>
      <c r="AAP85" s="535" cm="1">
        <f t="array" ref="AAP85">INDEX(AAP$13:AAP84,$B85+1,1)</f>
        <v>0</v>
      </c>
      <c r="AAQ85" s="535" cm="1">
        <f t="array" ref="AAQ85">INDEX(AAQ$13:AAQ84,$B85+1,1)</f>
        <v>0</v>
      </c>
      <c r="AAR85" s="18"/>
      <c r="AAS85" s="411">
        <f t="shared" ref="AAS85:AAV108" si="504">INDEX(i.std_prices,1,AAS$6)</f>
        <v>50</v>
      </c>
      <c r="AAT85" s="411">
        <f t="shared" si="504"/>
        <v>50</v>
      </c>
      <c r="AAU85" s="411">
        <f t="shared" si="504"/>
        <v>50</v>
      </c>
      <c r="AAV85" s="411">
        <f t="shared" si="504"/>
        <v>50</v>
      </c>
      <c r="AAW85" s="535" cm="1">
        <f t="array" ref="AAW85">INDEX(AAW$13:AAW84,$B85+1,1)</f>
        <v>1</v>
      </c>
      <c r="AAX85" s="535" cm="1">
        <f t="array" ref="AAX85">INDEX(AAX$13:AAX84,$B85+1,1)</f>
        <v>1</v>
      </c>
      <c r="AAY85" s="535" cm="1">
        <f t="array" ref="AAY85">INDEX(AAY$13:AAY84,$B85+1,1)</f>
        <v>1</v>
      </c>
      <c r="AAZ85" s="535" cm="1">
        <f t="array" ref="AAZ85">INDEX(AAZ$13:AAZ84,$B85+1,1)</f>
        <v>1</v>
      </c>
      <c r="ABA85" s="535" t="str" cm="1">
        <f t="array" ref="ABA85">INDEX(ABA$13:ABA84,$B85+1,1)</f>
        <v>-</v>
      </c>
      <c r="ABB85" s="535" t="str" cm="1">
        <f t="array" ref="ABB85">INDEX(ABB$13:ABB84,$B85+1,1)</f>
        <v>-</v>
      </c>
      <c r="ABC85" s="535" t="str" cm="1">
        <f t="array" ref="ABC85">INDEX(ABC$13:ABC84,$B85+1,1)</f>
        <v>-</v>
      </c>
      <c r="ABD85" s="535" t="str" cm="1">
        <f t="array" ref="ABD85">INDEX(ABD$13:ABD84,$B85+1,1)</f>
        <v>-</v>
      </c>
      <c r="ABE85" s="535" t="str" cm="1">
        <f t="array" ref="ABE85">INDEX(ABE$13:ABE84,$B85+1,1)</f>
        <v>-</v>
      </c>
      <c r="ABF85" s="535" t="str" cm="1">
        <f t="array" ref="ABF85">INDEX(ABF$13:ABF84,$B85+1,1)</f>
        <v>-</v>
      </c>
      <c r="ABG85" s="535" t="str" cm="1">
        <f t="array" ref="ABG85">INDEX(ABG$13:ABG84,$B85+1,1)</f>
        <v>-</v>
      </c>
      <c r="ABH85" s="18"/>
      <c r="ABI85" s="535" t="str" cm="1">
        <f t="array" ref="ABI85">INDEX(ABI$13:ABI84,$B85+1,1)</f>
        <v>-</v>
      </c>
      <c r="ABJ85" s="411">
        <f t="shared" ref="ABJ85:ABJ108" si="505">INDEX(i.conservation,$AL85+1,($L85-1)*3+$N85)</f>
        <v>1</v>
      </c>
      <c r="ABK85" s="18"/>
      <c r="ABL85" s="664" t="str">
        <f t="shared" ref="ABL85:ABL105" si="506">IF(OR($ACP85=1,MOD($H85,21)&gt;ABL$6),"-",TRUE)</f>
        <v>-</v>
      </c>
      <c r="ABM85" s="22" t="b">
        <v>0</v>
      </c>
      <c r="ABN85" s="22" t="b">
        <v>0</v>
      </c>
      <c r="ABO85" s="535" t="str" cm="1">
        <f t="array" ref="ABO85">INDEX(ABO$13:ABO84,$B85+1,1)</f>
        <v>-</v>
      </c>
      <c r="ABP85" s="411" t="b">
        <f>ABN85</f>
        <v>0</v>
      </c>
      <c r="ABQ85" s="22" t="b">
        <v>1</v>
      </c>
      <c r="ABR85" s="22" t="s">
        <v>30</v>
      </c>
      <c r="ABS85" s="547" t="str" cm="1">
        <f t="array" ref="ABS85">IF(ABN85&lt;&gt;TRUE,"-",VALUE(IFERROR(VALUE($K85),0) &amp; _xlfn.SWITCH($CF85,"-",4,$CF85) &amp; $L85 &amp; $T85 &amp; "00" &amp; $N85 &amp; $AK85 &amp; $R85 &amp; _xlfn.SWITCH($AM85,3,1,$AM85) &amp; _xlfn.SWITCH($M85,4,0,$M85) &amp; $AD85 &amp; IF(MOD($H85-2,ABS$6)&gt;=ABS$7,"",TEXT(INT(MOD($H85-2,ABS$6)/2)+1,"00"))))</f>
        <v>-</v>
      </c>
      <c r="ABT85" s="657" t="str" cm="1">
        <f t="array" ref="ABT85">IF(ABO85&lt;&gt;TRUE,"-",VALUE(IFERROR(VALUE($K85),0) &amp; _xlfn.SWITCH($CF85,"-",4,$CF85) &amp; $L85 &amp; $T85 &amp; "00" &amp; $N85 &amp; $AK85 &amp; $R85 &amp; _xlfn.SWITCH($AM85,3,1,$AM85) &amp; _xlfn.SWITCH($M85,4,0,$M85) &amp; $AD85 &amp; IF(MOD($H85-1,ABT$6)&gt;=ABT$7,"",TEXT(INT(MOD($H85-1,ABT$6)/2)+1,"00"))))</f>
        <v>-</v>
      </c>
      <c r="ABU85" s="543">
        <f t="shared" ref="ABU85:ABW108" si="507">INDEX(i.UserPeriod0,$AD85,ABU$6)</f>
        <v>652</v>
      </c>
      <c r="ABV85" s="543">
        <f t="shared" si="507"/>
        <v>686</v>
      </c>
      <c r="ABW85" s="543">
        <f t="shared" si="507"/>
        <v>721</v>
      </c>
      <c r="ABX85" s="459">
        <f t="shared" ref="ABX85:ABZ108" si="508">7*(INDEX(i.late_preg,1,ABX$6+($AD85-1)*3)-3)</f>
        <v>469</v>
      </c>
      <c r="ABY85" s="459">
        <f t="shared" si="508"/>
        <v>504</v>
      </c>
      <c r="ABZ85" s="459">
        <f t="shared" si="508"/>
        <v>539</v>
      </c>
      <c r="ACA85" s="459">
        <f t="shared" ref="ACA85:ACC108" si="509">7*INDEX(i.end_joining,1,ACA$6+($AD85-1)*3)</f>
        <v>385</v>
      </c>
      <c r="ACB85" s="459">
        <f t="shared" si="509"/>
        <v>420</v>
      </c>
      <c r="ACC85" s="459">
        <f t="shared" si="509"/>
        <v>455</v>
      </c>
      <c r="ACD85" s="535" t="str" cm="1">
        <f t="array" ref="ACD85">INDEX(ACD$13:ACD84,$B85+1,1)</f>
        <v>-</v>
      </c>
      <c r="ACE85" s="535" t="str" cm="1">
        <f t="array" ref="ACE85">INDEX(ACE$13:ACE84,$B85+1,1)</f>
        <v>-</v>
      </c>
      <c r="ACF85" s="535" t="str" cm="1">
        <f t="array" ref="ACF85">INDEX(ACF$13:ACF84,$B85+1,1)</f>
        <v>-</v>
      </c>
      <c r="ACG85" s="535" t="str" cm="1">
        <f t="array" ref="ACG85">INDEX(ACG$13:ACG84,$B85+1,1)</f>
        <v>-</v>
      </c>
      <c r="ACH85" s="535" t="str" cm="1">
        <f t="array" ref="ACH85">INDEX(ACH$13:ACH84,$B85+1,1)</f>
        <v>-</v>
      </c>
      <c r="ACI85" s="535" t="str" cm="1">
        <f t="array" ref="ACI85">INDEX(ACI$13:ACI84,$B85+1,1)</f>
        <v>-</v>
      </c>
      <c r="ACJ85" s="535" t="str" cm="1">
        <f t="array" ref="ACJ85">INDEX(ACJ$13:ACJ84,$B85+1,1)</f>
        <v>-</v>
      </c>
      <c r="ACK85" s="535" t="str" cm="1">
        <f t="array" ref="ACK85">INDEX(ACK$13:ACK84,$B85+1,1)</f>
        <v>-</v>
      </c>
      <c r="ACL85" s="535" t="str" cm="1">
        <f t="array" ref="ACL85">INDEX(ACL$13:ACL84,$B85+1,1)</f>
        <v>-</v>
      </c>
      <c r="ACM85" s="535" t="str" cm="1">
        <f t="array" ref="ACM85">INDEX(ACM$13:ACM84,$B85+1,1)</f>
        <v>-</v>
      </c>
      <c r="ACN85" s="535" t="str" cm="1">
        <f t="array" ref="ACN85">INDEX(ACN$13:ACN84,$B85+1,1)</f>
        <v>-</v>
      </c>
      <c r="ACO85" s="535" t="str" cm="1">
        <f t="array" ref="ACO85">INDEX(ACO$13:ACO84,$B85+1,1)</f>
        <v>-</v>
      </c>
      <c r="ACP85" s="22">
        <v>1</v>
      </c>
      <c r="ACQ85" s="22">
        <v>1</v>
      </c>
      <c r="ACR85" s="535" cm="1">
        <f t="array" ref="ACR85">INDEX(ACR$13:ACR84,$B85+1,1)</f>
        <v>0</v>
      </c>
      <c r="ACS85" s="535" t="str" cm="1">
        <f t="array" ref="ACS85">INDEX(ACS$13:ACS84,$B85+1,1)</f>
        <v>-</v>
      </c>
      <c r="ACT85" s="535" t="str" cm="1">
        <f t="array" ref="ACT85">INDEX(ACT$13:ACT84,$B85+1,1)</f>
        <v>-</v>
      </c>
      <c r="ACU85" s="535" t="str" cm="1">
        <f t="array" ref="ACU85">INDEX(ACU$13:ACU84,$B85+1,1)</f>
        <v>-</v>
      </c>
      <c r="ACV85" s="535" t="str" cm="1">
        <f t="array" ref="ACV85">INDEX(ACV$13:ACV84,$B85+1,1)</f>
        <v>-</v>
      </c>
      <c r="ACW85" s="535" t="str" cm="1">
        <f t="array" ref="ACW85">INDEX(ACW$13:ACW84,$B85+1,1)</f>
        <v>-</v>
      </c>
      <c r="ACX85" s="535" cm="1">
        <f t="array" ref="ACX85">INDEX(ACX$13:ACX84,$B85+1,1)</f>
        <v>0</v>
      </c>
      <c r="ACY85" s="535" t="str" cm="1">
        <f t="array" ref="ACY85">INDEX(ACY$13:ACY84,$B85+1,1)</f>
        <v>-</v>
      </c>
      <c r="ACZ85" s="535" t="str" cm="1">
        <f t="array" ref="ACZ85">INDEX(ACZ$13:ACZ84,$B85+1,1)</f>
        <v>-</v>
      </c>
      <c r="ADA85" s="535" t="str" cm="1">
        <f t="array" ref="ADA85">INDEX(ADA$13:ADA84,$B85+1,1)</f>
        <v>-</v>
      </c>
      <c r="ADB85" s="535" cm="1">
        <f t="array" ref="ADB85">INDEX(ADB$13:ADB84,$B85+1,1)</f>
        <v>1</v>
      </c>
      <c r="ADC85" s="535" cm="1">
        <f t="array" ref="ADC85">INDEX(ADC$13:ADC84,$B85+1,1)</f>
        <v>1</v>
      </c>
      <c r="ADD85" s="661" t="str">
        <f t="shared" ref="ADD85:ADG105" si="510">IF(OR($ACP85=1,MOD($H85,21)&gt;ADD$6),"-",FALSE)</f>
        <v>-</v>
      </c>
      <c r="ADE85" s="661" t="str">
        <f t="shared" si="510"/>
        <v>-</v>
      </c>
      <c r="ADF85" s="661" t="str">
        <f t="shared" si="510"/>
        <v>-</v>
      </c>
      <c r="ADG85" s="661" t="str">
        <f t="shared" si="510"/>
        <v>-</v>
      </c>
      <c r="ADH85" s="662" t="str">
        <f t="shared" ref="ADH85:ADH105" si="511">IF(OR($ACP85=1,MOD($H85,21)&gt;ADH$6),"-",0.9)</f>
        <v>-</v>
      </c>
      <c r="ADI85" s="663" t="str">
        <f t="shared" ref="ADI85:ADI105" si="512">IF(OR($ACP85=1,MOD($H85,21)&gt;ADI$6),"-",0.66)</f>
        <v>-</v>
      </c>
      <c r="ADJ85" s="664" t="str">
        <f t="shared" ref="ADJ85:ADJ105" si="513">IF(OR($ACP85=1,MOD($H85,21)&gt;ADJ$6),"-",TRUE)</f>
        <v>-</v>
      </c>
      <c r="ADK85" s="711" t="str">
        <f t="shared" ref="ADK85:ADK105" si="514">IF(OR($ACP85=1,MOD($H85,21)&gt;ADK$6),"-",999)</f>
        <v>-</v>
      </c>
      <c r="ADL85" s="22" t="b">
        <v>0</v>
      </c>
      <c r="ADM85" s="710" t="str">
        <f t="shared" ref="ADM85:ADM105" si="515">IF(OR($ACP85=1,MOD($H85,21)&gt;ADM$6),"-",0.5)</f>
        <v>-</v>
      </c>
      <c r="ADN85" s="712" t="str">
        <f t="shared" ref="ADN85:ADO105" si="516">IF(OR($ACP85=1,MOD($H85,21)&gt;ADN$6),"-",0)</f>
        <v>-</v>
      </c>
      <c r="ADO85" s="712" t="str">
        <f t="shared" si="516"/>
        <v>-</v>
      </c>
      <c r="ADP85" s="665" t="str">
        <f t="shared" ref="ADP85:ADP105" si="517">IF(OR($ACP85=1,MOD($H85,21)&gt;ADP$6),"-",999999)</f>
        <v>-</v>
      </c>
      <c r="ADQ85" s="18"/>
      <c r="ADR85" s="545" t="b">
        <f t="shared" ref="ADR85:AEA94" si="518">IF(AND($N85=ADR$10, $AD85=ADR$12),TRUE,"-")</f>
        <v>1</v>
      </c>
      <c r="ADS85" s="545" t="str">
        <f t="shared" si="518"/>
        <v>-</v>
      </c>
      <c r="ADT85" s="545" t="str">
        <f t="shared" si="518"/>
        <v>-</v>
      </c>
      <c r="ADU85" s="545" t="str">
        <f t="shared" si="518"/>
        <v>-</v>
      </c>
      <c r="ADV85" s="545" t="str">
        <f t="shared" si="518"/>
        <v>-</v>
      </c>
      <c r="ADW85" s="545" t="str">
        <f t="shared" si="518"/>
        <v>-</v>
      </c>
      <c r="ADX85" s="545" t="str">
        <f t="shared" si="518"/>
        <v>-</v>
      </c>
      <c r="ADY85" s="545" t="str">
        <f t="shared" si="518"/>
        <v>-</v>
      </c>
      <c r="ADZ85" s="545" t="str">
        <f t="shared" si="518"/>
        <v>-</v>
      </c>
      <c r="AEA85" s="545" t="str">
        <f t="shared" si="518"/>
        <v>-</v>
      </c>
      <c r="AEB85" s="545" t="str">
        <f t="shared" ref="AEB85:AEK94" si="519">IF(AND($N85=AEB$10, $AD85=AEB$12),TRUE,"-")</f>
        <v>-</v>
      </c>
      <c r="AEC85" s="545" t="str">
        <f t="shared" si="519"/>
        <v>-</v>
      </c>
      <c r="AED85" s="545" t="str">
        <f t="shared" si="519"/>
        <v>-</v>
      </c>
      <c r="AEE85" s="545" t="str">
        <f t="shared" si="519"/>
        <v>-</v>
      </c>
      <c r="AEF85" s="545" t="str">
        <f t="shared" si="519"/>
        <v>-</v>
      </c>
      <c r="AEG85" s="545" t="str">
        <f t="shared" si="519"/>
        <v>-</v>
      </c>
      <c r="AEH85" s="545" t="str">
        <f t="shared" si="519"/>
        <v>-</v>
      </c>
      <c r="AEI85" s="545" t="str">
        <f t="shared" si="519"/>
        <v>-</v>
      </c>
      <c r="AEJ85" s="545" t="b">
        <f t="shared" si="519"/>
        <v>1</v>
      </c>
      <c r="AEK85" s="545" t="str">
        <f t="shared" si="519"/>
        <v>-</v>
      </c>
      <c r="AEL85" s="545" t="str">
        <f t="shared" ref="AEL85:AEU94" si="520">IF(AND($N85=AEL$10, $AD85=AEL$12),TRUE,"-")</f>
        <v>-</v>
      </c>
      <c r="AEM85" s="545" t="str">
        <f t="shared" si="520"/>
        <v>-</v>
      </c>
      <c r="AEN85" s="545" t="str">
        <f t="shared" si="520"/>
        <v>-</v>
      </c>
      <c r="AEO85" s="545" t="str">
        <f t="shared" si="520"/>
        <v>-</v>
      </c>
      <c r="AEP85" s="545" t="str">
        <f t="shared" si="520"/>
        <v>-</v>
      </c>
      <c r="AEQ85" s="545" t="str">
        <f t="shared" si="520"/>
        <v>-</v>
      </c>
      <c r="AER85" s="545" t="str">
        <f t="shared" si="520"/>
        <v>-</v>
      </c>
      <c r="AES85" s="545" t="str">
        <f t="shared" si="520"/>
        <v>-</v>
      </c>
      <c r="AET85" s="545" t="str">
        <f t="shared" si="520"/>
        <v>-</v>
      </c>
      <c r="AEU85" s="545" t="str">
        <f t="shared" si="520"/>
        <v>-</v>
      </c>
      <c r="AEV85" s="545" t="str">
        <f t="shared" ref="AEV85:AFE94" si="521">IF(AND($N85=AEV$10, $AD85=AEV$12),TRUE,"-")</f>
        <v>-</v>
      </c>
      <c r="AEW85" s="545" t="str">
        <f t="shared" si="521"/>
        <v>-</v>
      </c>
      <c r="AEX85" s="545" t="str">
        <f t="shared" si="521"/>
        <v>-</v>
      </c>
      <c r="AEY85" s="545" t="str">
        <f t="shared" si="521"/>
        <v>-</v>
      </c>
      <c r="AEZ85" s="545" t="str">
        <f t="shared" si="521"/>
        <v>-</v>
      </c>
      <c r="AFA85" s="545" t="str">
        <f t="shared" si="521"/>
        <v>-</v>
      </c>
      <c r="AFB85" s="545" t="b">
        <f t="shared" si="521"/>
        <v>1</v>
      </c>
      <c r="AFC85" s="545" t="str">
        <f t="shared" si="521"/>
        <v>-</v>
      </c>
      <c r="AFD85" s="545" t="str">
        <f t="shared" si="521"/>
        <v>-</v>
      </c>
      <c r="AFE85" s="545" t="str">
        <f t="shared" si="521"/>
        <v>-</v>
      </c>
      <c r="AFF85" s="545" t="str">
        <f t="shared" ref="AFF85:AFO94" si="522">IF(AND($N85=AFF$10, $AD85=AFF$12),TRUE,"-")</f>
        <v>-</v>
      </c>
      <c r="AFG85" s="545" t="str">
        <f t="shared" si="522"/>
        <v>-</v>
      </c>
      <c r="AFH85" s="545" t="str">
        <f t="shared" si="522"/>
        <v>-</v>
      </c>
      <c r="AFI85" s="545" t="str">
        <f t="shared" si="522"/>
        <v>-</v>
      </c>
      <c r="AFJ85" s="545" t="str">
        <f t="shared" si="522"/>
        <v>-</v>
      </c>
      <c r="AFK85" s="545" t="str">
        <f t="shared" si="522"/>
        <v>-</v>
      </c>
      <c r="AFL85" s="545" t="str">
        <f t="shared" si="522"/>
        <v>-</v>
      </c>
      <c r="AFM85" s="545" t="str">
        <f t="shared" si="522"/>
        <v>-</v>
      </c>
      <c r="AFN85" s="545" t="str">
        <f t="shared" si="522"/>
        <v>-</v>
      </c>
      <c r="AFO85" s="545" t="str">
        <f t="shared" si="522"/>
        <v>-</v>
      </c>
      <c r="AFP85" s="545" t="str">
        <f t="shared" ref="AFP85:AFY94" si="523">IF(AND($N85=AFP$10, $AD85=AFP$12),TRUE,"-")</f>
        <v>-</v>
      </c>
      <c r="AFQ85" s="545" t="str">
        <f t="shared" si="523"/>
        <v>-</v>
      </c>
      <c r="AFR85" s="545" t="str">
        <f t="shared" si="523"/>
        <v>-</v>
      </c>
      <c r="AFS85" s="545" t="str">
        <f t="shared" si="523"/>
        <v>-</v>
      </c>
      <c r="AFT85" s="545" t="b">
        <f t="shared" si="523"/>
        <v>1</v>
      </c>
      <c r="AFU85" s="545" t="str">
        <f t="shared" si="523"/>
        <v>-</v>
      </c>
      <c r="AFV85" s="545" t="str">
        <f t="shared" si="523"/>
        <v>-</v>
      </c>
      <c r="AFW85" s="545" t="str">
        <f t="shared" si="523"/>
        <v>-</v>
      </c>
      <c r="AFX85" s="545" t="str">
        <f t="shared" si="523"/>
        <v>-</v>
      </c>
      <c r="AFY85" s="545" t="str">
        <f t="shared" si="523"/>
        <v>-</v>
      </c>
      <c r="AFZ85" s="545" t="str">
        <f t="shared" ref="AFZ85:AGI94" si="524">IF(AND($N85=AFZ$10, $AD85=AFZ$12),TRUE,"-")</f>
        <v>-</v>
      </c>
      <c r="AGA85" s="545" t="str">
        <f t="shared" si="524"/>
        <v>-</v>
      </c>
      <c r="AGB85" s="545" t="str">
        <f t="shared" si="524"/>
        <v>-</v>
      </c>
      <c r="AGC85" s="545" t="str">
        <f t="shared" si="524"/>
        <v>-</v>
      </c>
      <c r="AGD85" s="545" t="str">
        <f t="shared" si="524"/>
        <v>-</v>
      </c>
      <c r="AGE85" s="545" t="str">
        <f t="shared" si="524"/>
        <v>-</v>
      </c>
      <c r="AGF85" s="545" t="str">
        <f t="shared" si="524"/>
        <v>-</v>
      </c>
      <c r="AGG85" s="545" t="str">
        <f t="shared" si="524"/>
        <v>-</v>
      </c>
      <c r="AGH85" s="545" t="str">
        <f t="shared" si="524"/>
        <v>-</v>
      </c>
      <c r="AGI85" s="545" t="str">
        <f t="shared" si="524"/>
        <v>-</v>
      </c>
      <c r="AGJ85" s="545" t="str">
        <f t="shared" ref="AGJ85:AGS94" si="525">IF(AND($N85=AGJ$10, $AD85=AGJ$12),TRUE,"-")</f>
        <v>-</v>
      </c>
      <c r="AGK85" s="545" t="str">
        <f t="shared" si="525"/>
        <v>-</v>
      </c>
      <c r="AGL85" s="545" t="b">
        <f t="shared" si="525"/>
        <v>1</v>
      </c>
      <c r="AGM85" s="545" t="str">
        <f t="shared" si="525"/>
        <v>-</v>
      </c>
      <c r="AGN85" s="545" t="str">
        <f t="shared" si="525"/>
        <v>-</v>
      </c>
      <c r="AGO85" s="545" t="str">
        <f t="shared" si="525"/>
        <v>-</v>
      </c>
      <c r="AGP85" s="545" t="str">
        <f t="shared" si="525"/>
        <v>-</v>
      </c>
      <c r="AGQ85" s="545" t="str">
        <f t="shared" si="525"/>
        <v>-</v>
      </c>
      <c r="AGR85" s="545" t="str">
        <f t="shared" si="525"/>
        <v>-</v>
      </c>
      <c r="AGS85" s="545" t="str">
        <f t="shared" si="525"/>
        <v>-</v>
      </c>
      <c r="AGT85" s="545" t="str">
        <f t="shared" ref="AGT85:AHC94" si="526">IF(AND($N85=AGT$10, $AD85=AGT$12),TRUE,"-")</f>
        <v>-</v>
      </c>
      <c r="AGU85" s="545" t="str">
        <f t="shared" si="526"/>
        <v>-</v>
      </c>
      <c r="AGV85" s="545" t="str">
        <f t="shared" si="526"/>
        <v>-</v>
      </c>
      <c r="AGW85" s="545" t="str">
        <f t="shared" si="526"/>
        <v>-</v>
      </c>
      <c r="AGX85" s="545" t="str">
        <f t="shared" si="526"/>
        <v>-</v>
      </c>
      <c r="AGY85" s="545" t="str">
        <f t="shared" si="526"/>
        <v>-</v>
      </c>
      <c r="AGZ85" s="545" t="str">
        <f t="shared" si="526"/>
        <v>-</v>
      </c>
      <c r="AHA85" s="545" t="str">
        <f t="shared" si="526"/>
        <v>-</v>
      </c>
      <c r="AHB85" s="545" t="str">
        <f t="shared" si="526"/>
        <v>-</v>
      </c>
      <c r="AHC85" s="545" t="str">
        <f t="shared" si="526"/>
        <v>-</v>
      </c>
      <c r="AHD85" s="535" cm="1">
        <f t="array" ref="AHD85">INDEX(AHD$13:AHD84,$B85+1,1)</f>
        <v>0</v>
      </c>
      <c r="AHE85" s="483">
        <v>0</v>
      </c>
    </row>
    <row r="86" spans="1:889" outlineLevel="2">
      <c r="A86" s="18">
        <f t="shared" si="241"/>
        <v>73</v>
      </c>
      <c r="B86" s="556">
        <f ca="1">OFFSET($A86,-1,0)</f>
        <v>72</v>
      </c>
      <c r="C86" s="458">
        <f t="shared" si="404"/>
        <v>2000</v>
      </c>
      <c r="D86" s="119" t="str">
        <f t="shared" ca="1" si="405"/>
        <v>GSW</v>
      </c>
      <c r="E86" t="b">
        <v>1</v>
      </c>
      <c r="F86" t="b">
        <v>0</v>
      </c>
      <c r="G86" t="b">
        <f t="shared" si="406"/>
        <v>1</v>
      </c>
      <c r="H86" s="191">
        <f ca="1">OFFSET(H86,-1,0)+1</f>
        <v>1</v>
      </c>
      <c r="I86" s="535" cm="1">
        <f t="array" aca="1" ref="I86" ca="1">INDEX(I$13:I85,$B86+1,1)</f>
        <v>1</v>
      </c>
      <c r="J86" s="535" cm="1">
        <f t="array" aca="1" ref="J86" ca="1">INDEX(J$13:J85,$B86+1,1)</f>
        <v>0</v>
      </c>
      <c r="K86" s="535" cm="1">
        <f t="array" aca="1" ref="K86" ca="1">INDEX(K$13:K85,$B86+1,1)</f>
        <v>1</v>
      </c>
      <c r="L86" s="535" cm="1">
        <f t="array" aca="1" ref="L86" ca="1">INDEX(L$13:L85,$B86+1,1)</f>
        <v>2</v>
      </c>
      <c r="M86" s="535" cm="1">
        <f t="array" aca="1" ref="M86" ca="1">INDEX(M$13:M85,$B86+1,1)</f>
        <v>0</v>
      </c>
      <c r="N86" s="230">
        <f t="shared" ca="1" si="407"/>
        <v>1</v>
      </c>
      <c r="O86" s="230">
        <f t="shared" ca="1" si="407"/>
        <v>6</v>
      </c>
      <c r="P86" s="230">
        <f t="shared" ca="1" si="407"/>
        <v>1</v>
      </c>
      <c r="Q86" s="230">
        <f t="shared" ca="1" si="407"/>
        <v>1</v>
      </c>
      <c r="R86" s="230">
        <f t="shared" ca="1" si="407"/>
        <v>1</v>
      </c>
      <c r="S86" s="230">
        <f t="shared" ca="1" si="407"/>
        <v>1</v>
      </c>
      <c r="T86" s="411">
        <f t="shared" ca="1" si="408"/>
        <v>2</v>
      </c>
      <c r="U86" s="411">
        <f t="shared" ca="1" si="408"/>
        <v>5</v>
      </c>
      <c r="V86" s="411">
        <f t="shared" ca="1" si="409"/>
        <v>2</v>
      </c>
      <c r="W86" s="772" t="b">
        <f t="shared" ca="1" si="410"/>
        <v>1</v>
      </c>
      <c r="X86" s="772" t="b">
        <f t="shared" ca="1" si="410"/>
        <v>1</v>
      </c>
      <c r="Y86" s="772" t="b">
        <f t="shared" ca="1" si="410"/>
        <v>1</v>
      </c>
      <c r="Z86" s="791" t="b" cm="1">
        <f t="array" aca="1" ref="Z86" ca="1">INDEX(Z$13:Z85,$B86+1,1)</f>
        <v>0</v>
      </c>
      <c r="AA86" s="411">
        <f t="shared" ca="1" si="411"/>
        <v>1</v>
      </c>
      <c r="AB86" s="411">
        <f t="shared" ca="1" si="412"/>
        <v>1</v>
      </c>
      <c r="AC86" s="230">
        <f t="shared" ca="1" si="413"/>
        <v>1</v>
      </c>
      <c r="AD86" s="230">
        <f t="shared" ca="1" si="413"/>
        <v>1</v>
      </c>
      <c r="AE86" s="230">
        <f t="shared" ca="1" si="413"/>
        <v>0</v>
      </c>
      <c r="AF86" s="230">
        <f t="shared" ca="1" si="413"/>
        <v>0</v>
      </c>
      <c r="AG86" s="230">
        <f t="shared" ca="1" si="413"/>
        <v>0</v>
      </c>
      <c r="AH86" s="230">
        <f t="shared" ca="1" si="413"/>
        <v>0</v>
      </c>
      <c r="AI86" s="87">
        <f t="shared" ca="1" si="414"/>
        <v>2</v>
      </c>
      <c r="AJ86" s="87">
        <f ca="1">INDEX(CHOOSE($N86,DataAutumn!i.AdultDrys,DataWinter!i.AdultDrys,DataSpring!i.AdultDrys),1,$T86)</f>
        <v>1</v>
      </c>
      <c r="AK86" s="230">
        <f t="shared" ca="1" si="415"/>
        <v>2</v>
      </c>
      <c r="AL86" s="535" cm="1">
        <f t="array" aca="1" ref="AL86" ca="1">INDEX(AL$13:AL85,$B86+1,1)</f>
        <v>0</v>
      </c>
      <c r="AM86" s="535" cm="1">
        <f t="array" aca="1" ref="AM86" ca="1">INDEX(AM$13:AM85,$B86+1,1)</f>
        <v>2</v>
      </c>
      <c r="AN86" s="810"/>
      <c r="AO86" s="111"/>
      <c r="AP86" s="111"/>
      <c r="AQ86" s="111"/>
      <c r="AR86" s="111"/>
      <c r="AS86" s="111"/>
      <c r="AT86" s="111"/>
      <c r="AU86" s="111"/>
      <c r="AV86" s="111"/>
      <c r="AW86" s="111"/>
      <c r="AX86" s="111"/>
      <c r="AY86" s="111"/>
      <c r="AZ86" s="111"/>
      <c r="BA86" s="111"/>
      <c r="BB86" s="111"/>
      <c r="BC86" s="312" t="str">
        <f t="shared" ca="1" si="416"/>
        <v>FS_Opt_Tem 00001 SE GSW Past      CFS     TOLAut Scan2 GFS RR+01% GP100% WP100% MP100% (Et_F33N33L11)       NutS1.0 Forced</v>
      </c>
      <c r="BD86" s="8" t="str">
        <f ca="1">IF(COUNTIF($BC$13:$BC86,$BC86)=1,"-","Dup")</f>
        <v>-</v>
      </c>
      <c r="BE86" s="18"/>
      <c r="BF86" s="535" t="b" cm="1">
        <f t="array" aca="1" ref="BF86" ca="1">INDEX(BF$13:BF85,$B86+1,1)</f>
        <v>0</v>
      </c>
      <c r="BG86" s="535" t="b" cm="1">
        <f t="array" aca="1" ref="BG86" ca="1">INDEX(BG$13:BG85,$B86+1,1)</f>
        <v>0</v>
      </c>
      <c r="BH86" s="535" t="b" cm="1">
        <f t="array" aca="1" ref="BH86" ca="1">INDEX(BH$13:BH85,$B86+1,1)</f>
        <v>0</v>
      </c>
      <c r="BI86" s="535" t="b" cm="1">
        <f t="array" aca="1" ref="BI86" ca="1">INDEX(BI$13:BI85,$B86+1,1)</f>
        <v>0</v>
      </c>
      <c r="BJ86" s="535" t="b" cm="1">
        <f t="array" aca="1" ref="BJ86" ca="1">INDEX(BJ$13:BJ85,$B86+1,1)</f>
        <v>0</v>
      </c>
      <c r="BK86" s="535" t="b" cm="1">
        <f t="array" aca="1" ref="BK86" ca="1">INDEX(BK$13:BK85,$B86+1,1)</f>
        <v>0</v>
      </c>
      <c r="BL86" s="535" t="b" cm="1">
        <f t="array" aca="1" ref="BL86" ca="1">INDEX(BL$13:BL85,$B86+1,1)</f>
        <v>0</v>
      </c>
      <c r="BM86" s="535" t="b" cm="1">
        <f t="array" aca="1" ref="BM86" ca="1">INDEX(BM$13:BM85,$B86+1,1)</f>
        <v>0</v>
      </c>
      <c r="BN86" s="535" t="b" cm="1">
        <f t="array" aca="1" ref="BN86" ca="1">INDEX(BN$13:BN85,$B86+1,1)</f>
        <v>0</v>
      </c>
      <c r="BO86" s="18"/>
      <c r="BP86" s="411" t="b">
        <f t="shared" ca="1" si="417"/>
        <v>1</v>
      </c>
      <c r="BQ86" s="411" t="str">
        <f t="shared" ca="1" si="417"/>
        <v>-</v>
      </c>
      <c r="BR86" s="411" t="b">
        <f t="shared" ca="1" si="417"/>
        <v>0</v>
      </c>
      <c r="BS86" s="411" t="str">
        <f t="shared" ca="1" si="417"/>
        <v>-</v>
      </c>
      <c r="BT86" s="411" t="str">
        <f t="shared" ca="1" si="417"/>
        <v>-</v>
      </c>
      <c r="BU86" s="411" t="str">
        <f t="shared" ca="1" si="417"/>
        <v>-</v>
      </c>
      <c r="BV86" s="411" t="str">
        <f t="shared" ca="1" si="417"/>
        <v>-</v>
      </c>
      <c r="BW86" s="411" t="str">
        <f t="shared" ca="1" si="417"/>
        <v>-</v>
      </c>
      <c r="BX86" s="411" t="str">
        <f t="shared" ca="1" si="417"/>
        <v>-</v>
      </c>
      <c r="BY86" s="411" t="str">
        <f t="shared" ca="1" si="417"/>
        <v>-</v>
      </c>
      <c r="BZ86" s="411" t="str">
        <f t="shared" ca="1" si="417"/>
        <v>-</v>
      </c>
      <c r="CA86" s="411" t="str">
        <f t="shared" ca="1" si="417"/>
        <v>-</v>
      </c>
      <c r="CB86" s="411" t="b">
        <f t="shared" ca="1" si="417"/>
        <v>0</v>
      </c>
      <c r="CC86" s="87">
        <f t="shared" ca="1" si="417"/>
        <v>0</v>
      </c>
      <c r="CD86" s="535" t="str" cm="1">
        <f t="array" aca="1" ref="CD86" ca="1">INDEX(CD$13:CD85,$B86+1,1)</f>
        <v>-</v>
      </c>
      <c r="CE86" s="535" t="str" cm="1">
        <f t="array" aca="1" ref="CE86" ca="1">INDEX(CE$13:CE85,$B86+1,1)</f>
        <v>-</v>
      </c>
      <c r="CF86" s="535" t="str" cm="1">
        <f t="array" aca="1" ref="CF86" ca="1">INDEX(CF$13:CF85,$B86+1,1)</f>
        <v>-</v>
      </c>
      <c r="CG86" s="535" t="b" cm="1">
        <f t="array" aca="1" ref="CG86" ca="1">INDEX(CG$13:CG85,$B86+1,1)</f>
        <v>1</v>
      </c>
      <c r="CH86" s="535" t="str" cm="1">
        <f t="array" aca="1" ref="CH86" ca="1">INDEX(CH$13:CH85,$B86+1,1)</f>
        <v>-</v>
      </c>
      <c r="CI86" s="535" t="str" cm="1">
        <f t="array" aca="1" ref="CI86" ca="1">INDEX(CI$13:CI85,$B86+1,1)</f>
        <v>-</v>
      </c>
      <c r="CJ86" s="535" t="str" cm="1">
        <f t="array" aca="1" ref="CJ86" ca="1">INDEX(CJ$13:CJ85,$B86+1,1)</f>
        <v>-</v>
      </c>
      <c r="CK86" s="18"/>
      <c r="CL86" s="535" t="str" cm="1">
        <f t="array" aca="1" ref="CL86" ca="1">INDEX(CL$13:CL85,$B86+1,1)</f>
        <v>-</v>
      </c>
      <c r="CM86" s="535" t="str" cm="1">
        <f t="array" aca="1" ref="CM86" ca="1">INDEX(CM$13:CM85,$B86+1,1)</f>
        <v>-</v>
      </c>
      <c r="CN86" s="411" t="str">
        <f t="shared" ca="1" si="418"/>
        <v>-</v>
      </c>
      <c r="CO86" s="411">
        <f t="shared" ca="1" si="419"/>
        <v>1</v>
      </c>
      <c r="CP86" s="411">
        <f t="shared" ca="1" si="419"/>
        <v>1</v>
      </c>
      <c r="CQ86" s="535" t="str" cm="1">
        <f t="array" aca="1" ref="CQ86" ca="1">INDEX(CQ$13:CQ85,$B86+1,1)</f>
        <v>-</v>
      </c>
      <c r="CR86" s="535" t="str" cm="1">
        <f t="array" aca="1" ref="CR86" ca="1">INDEX(CR$13:CR85,$B86+1,1)</f>
        <v>-</v>
      </c>
      <c r="CS86" s="535" t="str" cm="1">
        <f t="array" aca="1" ref="CS86" ca="1">INDEX(CS$13:CS85,$B86+1,1)</f>
        <v>-</v>
      </c>
      <c r="CT86" s="535" t="str" cm="1">
        <f t="array" aca="1" ref="CT86" ca="1">INDEX(CT$13:CT85,$B86+1,1)</f>
        <v>-</v>
      </c>
      <c r="CU86" s="411" t="str">
        <f t="shared" ca="1" si="420"/>
        <v>-</v>
      </c>
      <c r="CV86" s="411">
        <f t="shared" ca="1" si="421"/>
        <v>1</v>
      </c>
      <c r="CW86" s="411">
        <f t="shared" ca="1" si="421"/>
        <v>1</v>
      </c>
      <c r="CX86" s="535" t="str" cm="1">
        <f t="array" aca="1" ref="CX86" ca="1">INDEX(CX$13:CX85,$B86+1,1)</f>
        <v>-</v>
      </c>
      <c r="CY86" s="535" t="str" cm="1">
        <f t="array" aca="1" ref="CY86" ca="1">INDEX(CY$13:CY85,$B86+1,1)</f>
        <v>-</v>
      </c>
      <c r="CZ86" s="411" t="str">
        <f t="shared" ca="1" si="422"/>
        <v>-</v>
      </c>
      <c r="DA86" s="411">
        <f t="shared" ca="1" si="423"/>
        <v>1</v>
      </c>
      <c r="DB86" s="535" t="str" cm="1">
        <f t="array" aca="1" ref="DB86" ca="1">INDEX(DB$13:DB85,$B86+1,1)</f>
        <v>-</v>
      </c>
      <c r="DC86" s="535" t="str" cm="1">
        <f t="array" aca="1" ref="DC86" ca="1">INDEX(DC$13:DC85,$B86+1,1)</f>
        <v>-</v>
      </c>
      <c r="DD86" s="411">
        <f t="shared" ca="1" si="424"/>
        <v>1</v>
      </c>
      <c r="DE86" s="535" t="str" cm="1">
        <f t="array" aca="1" ref="DE86" ca="1">INDEX(DE$13:DE85,$B86+1,1)</f>
        <v>-</v>
      </c>
      <c r="DF86" s="535" t="str" cm="1">
        <f t="array" aca="1" ref="DF86" ca="1">INDEX(DF$13:DF85,$B86+1,1)</f>
        <v>-</v>
      </c>
      <c r="DG86" s="411" t="str">
        <f t="shared" ca="1" si="425"/>
        <v>-</v>
      </c>
      <c r="DH86" s="411">
        <f t="shared" ca="1" si="426"/>
        <v>1</v>
      </c>
      <c r="DI86" s="411">
        <f t="shared" ca="1" si="426"/>
        <v>1</v>
      </c>
      <c r="DJ86" s="535" cm="1">
        <f t="array" aca="1" ref="DJ86" ca="1">INDEX(DJ$13:DJ85,$B86+1,1)</f>
        <v>720</v>
      </c>
      <c r="DK86" s="535" cm="1">
        <f t="array" aca="1" ref="DK86" ca="1">INDEX(DK$13:DK85,$B86+1,1)</f>
        <v>720</v>
      </c>
      <c r="DL86" s="18"/>
      <c r="DM86" s="535" t="str" cm="1">
        <f t="array" aca="1" ref="DM86" ca="1">INDEX(DM$13:DM85,$B86+1,1)</f>
        <v>-</v>
      </c>
      <c r="DN86" s="535" t="str" cm="1">
        <f t="array" aca="1" ref="DN86" ca="1">INDEX(DN$13:DN85,$B86+1,1)</f>
        <v>-</v>
      </c>
      <c r="DO86" s="535" t="str" cm="1">
        <f t="array" aca="1" ref="DO86" ca="1">INDEX(DO$13:DO85,$B86+1,1)</f>
        <v>-</v>
      </c>
      <c r="DP86" s="535" t="str" cm="1">
        <f t="array" aca="1" ref="DP86" ca="1">INDEX(DP$13:DP85,$B86+1,1)</f>
        <v>-</v>
      </c>
      <c r="DQ86" s="799" cm="1">
        <f t="array" aca="1" ref="DQ86" ca="1">VALUE(IFERROR(VALUE($K86),0) &amp; _xlfn.SWITCH($CF86,"-",4,$CF86) &amp; $L86 &amp; $T86 &amp; "00" &amp; $N86 &amp; $AK86 &amp; $R86 &amp; _xlfn.SWITCH($AM86,3,1,$AM86) &amp; _xlfn.SWITCH($M86,4,0,$M86) &amp; _xlfn.SWITCH($AD86,6,1,$AD86))</f>
        <v>142200121201</v>
      </c>
      <c r="DR86" s="535" cm="1">
        <f t="array" aca="1" ref="DR86" ca="1">INDEX(DR$13:DR85,$B86+1,1)</f>
        <v>1</v>
      </c>
      <c r="DS86" s="535" cm="1">
        <f t="array" aca="1" ref="DS86" ca="1">INDEX(DS$13:DS85,$B86+1,1)</f>
        <v>1</v>
      </c>
      <c r="DT86" s="411">
        <f t="shared" ca="1" si="427"/>
        <v>3</v>
      </c>
      <c r="DU86" s="411" t="str">
        <f t="shared" ca="1" si="427"/>
        <v>-</v>
      </c>
      <c r="DV86" s="411" t="str">
        <f t="shared" ca="1" si="427"/>
        <v>-</v>
      </c>
      <c r="DW86" s="411" t="str">
        <f t="shared" ca="1" si="427"/>
        <v>-</v>
      </c>
      <c r="DX86" s="411" t="str">
        <f t="shared" ca="1" si="427"/>
        <v>-</v>
      </c>
      <c r="DY86" s="411" t="str">
        <f t="shared" ca="1" si="427"/>
        <v>-</v>
      </c>
      <c r="DZ86" s="411" t="b">
        <f t="shared" ca="1" si="428"/>
        <v>0</v>
      </c>
      <c r="EA86" s="411" t="str">
        <f t="shared" ca="1" si="429"/>
        <v>-</v>
      </c>
      <c r="EB86" s="411" t="str">
        <f t="shared" ca="1" si="429"/>
        <v>-</v>
      </c>
      <c r="EC86" s="411" t="str">
        <f t="shared" ca="1" si="429"/>
        <v>-</v>
      </c>
      <c r="ED86" s="411" t="str">
        <f t="shared" ca="1" si="429"/>
        <v>-</v>
      </c>
      <c r="EE86" s="411">
        <f t="shared" ca="1" si="429"/>
        <v>500</v>
      </c>
      <c r="EF86" s="411">
        <f t="shared" ca="1" si="429"/>
        <v>500</v>
      </c>
      <c r="EG86" s="411" t="str">
        <f t="shared" ca="1" si="429"/>
        <v>-</v>
      </c>
      <c r="EH86" s="411" t="str">
        <f t="shared" ca="1" si="429"/>
        <v>-</v>
      </c>
      <c r="EI86" s="411" t="str">
        <f t="shared" ca="1" si="429"/>
        <v>-</v>
      </c>
      <c r="EJ86" s="535" cm="1">
        <f t="array" aca="1" ref="EJ86" ca="1">INDEX(EJ$13:EJ85,$B86+1,1)</f>
        <v>0</v>
      </c>
      <c r="EK86" s="535" cm="1">
        <f t="array" aca="1" ref="EK86" ca="1">INDEX(EK$13:EK85,$B86+1,1)</f>
        <v>999999</v>
      </c>
      <c r="EL86" s="535" cm="1">
        <f t="array" aca="1" ref="EL86" ca="1">INDEX(EL$13:EL85,$B86+1,1)</f>
        <v>999999</v>
      </c>
      <c r="EM86" s="535" cm="1">
        <f t="array" aca="1" ref="EM86" ca="1">INDEX(EM$13:EM85,$B86+1,1)</f>
        <v>999999</v>
      </c>
      <c r="EN86" s="535" cm="1">
        <f t="array" aca="1" ref="EN86" ca="1">INDEX(EN$13:EN85,$B86+1,1)</f>
        <v>999999</v>
      </c>
      <c r="EO86" s="535" cm="1">
        <f t="array" aca="1" ref="EO86" ca="1">INDEX(EO$13:EO85,$B86+1,1)</f>
        <v>999999</v>
      </c>
      <c r="EP86" s="535" cm="1">
        <f t="array" aca="1" ref="EP86" ca="1">INDEX(EP$13:EP85,$B86+1,1)</f>
        <v>999999</v>
      </c>
      <c r="EQ86" s="535" cm="1">
        <f t="array" aca="1" ref="EQ86" ca="1">INDEX(EQ$13:EQ85,$B86+1,1)</f>
        <v>999999</v>
      </c>
      <c r="ER86" s="535" cm="1">
        <f t="array" aca="1" ref="ER86" ca="1">INDEX(ER$13:ER85,$B86+1,1)</f>
        <v>999999</v>
      </c>
      <c r="ES86" s="535" cm="1">
        <f t="array" aca="1" ref="ES86" ca="1">INDEX(ES$13:ES85,$B86+1,1)</f>
        <v>999999</v>
      </c>
      <c r="ET86" s="535" cm="1">
        <f t="array" aca="1" ref="ET86" ca="1">INDEX(ET$13:ET85,$B86+1,1)</f>
        <v>999999</v>
      </c>
      <c r="EU86" s="535" cm="1">
        <f t="array" aca="1" ref="EU86" ca="1">INDEX(EU$13:EU85,$B86+1,1)</f>
        <v>999999</v>
      </c>
      <c r="EV86" s="535" cm="1">
        <f t="array" aca="1" ref="EV86" ca="1">INDEX(EV$13:EV85,$B86+1,1)</f>
        <v>999999</v>
      </c>
      <c r="EW86" s="777">
        <f t="shared" ca="1" si="430"/>
        <v>0</v>
      </c>
      <c r="EX86" s="777">
        <f t="shared" ca="1" si="430"/>
        <v>0</v>
      </c>
      <c r="EY86" s="777">
        <f t="shared" ca="1" si="430"/>
        <v>999999</v>
      </c>
      <c r="EZ86" s="795" t="str">
        <f t="shared" ref="EZ86:EZ101" ca="1" si="527">IF(OR($AI86=1,$AI86&gt;=EZ$6),999999,"-")</f>
        <v>-</v>
      </c>
      <c r="FA86" s="795" t="str">
        <f t="shared" ca="1" si="431"/>
        <v>-</v>
      </c>
      <c r="FB86" s="796">
        <f t="shared" ca="1" si="432"/>
        <v>999999</v>
      </c>
      <c r="FC86" s="797" t="str">
        <f t="shared" ref="FC86:FC108" ca="1" si="528">IF(FB86=0,999999,"-")</f>
        <v>-</v>
      </c>
      <c r="FD86" s="776">
        <f t="shared" ca="1" si="433"/>
        <v>999999</v>
      </c>
      <c r="FE86" s="774">
        <f t="shared" ref="FE86:FE108" ca="1" si="529">IF($X86,999999,0)</f>
        <v>999999</v>
      </c>
      <c r="FF86" s="775">
        <f t="shared" ref="FF86:FF108" ca="1" si="530">IF($Y86,999999,0)</f>
        <v>999999</v>
      </c>
      <c r="FG86" s="545" cm="1">
        <f t="array" aca="1" ref="FG86" ca="1">INDEX(i.ELMated,$AB86+1,1)</f>
        <v>0.3</v>
      </c>
      <c r="FH86" s="625" cm="1">
        <f t="array" aca="1" ref="FH86" ca="1">INDEX(i.ELMatedEst,$AA86+1,$T86)</f>
        <v>0.3</v>
      </c>
      <c r="FI86" s="535" t="str" cm="1">
        <f t="array" aca="1" ref="FI86" ca="1">INDEX(FI$13:FI85,$B86+1,1)</f>
        <v>-</v>
      </c>
      <c r="FJ86" s="535" t="str" cm="1">
        <f t="array" aca="1" ref="FJ86" ca="1">INDEX(FJ$13:FJ85,$B86+1,1)</f>
        <v>-</v>
      </c>
      <c r="FK86" s="659">
        <f t="shared" ca="1" si="434"/>
        <v>0</v>
      </c>
      <c r="FL86" s="661">
        <f t="shared" ca="1" si="435"/>
        <v>5.0000000000000001E-3</v>
      </c>
      <c r="FM86" s="191">
        <f t="shared" ref="FM86:FM108" ca="1" si="531">OFFSET(FM86,-1,0)</f>
        <v>0.95</v>
      </c>
      <c r="FN86" s="662">
        <f t="shared" ca="1" si="436"/>
        <v>8.3999999999999991E-2</v>
      </c>
      <c r="FO86" s="662">
        <f ca="1">INDEX(CHOOSE($N86,DataAutumn!i.EL_PropnSold,DataWinter!i.EL_PropnSold,DataSpring!i.EL_PropnSold),$AI86,$T86)*INDEX(i.ELMatedEst,$AB86+1,$T86)*i.dAdultRR_ELPropSold
+INDEX(i.dryman,($AJ86-1)*4+$AI86,FO$7)</f>
        <v>0</v>
      </c>
      <c r="FP86" s="662">
        <f ca="1">INDEX(CHOOSE($N86,DataAutumn!i.EL_PropnSold,DataWinter!i.EL_PropnSold,DataSpring!i.EL_PropnSold),$AI86,$T86)*INDEX(i.ELMatedEst,$AB86+1,$T86)*i.dAdultRR_ELPropSold
+INDEX(i.dryman,($AJ86-1)*4+$AI86,FP$7)</f>
        <v>3.125E-2</v>
      </c>
      <c r="FQ86" s="662">
        <f ca="1">INDEX(CHOOSE($N86,DataAutumn!i.EL_PropnSold,DataWinter!i.EL_PropnSold,DataSpring!i.EL_PropnSold),$AI86,$T86)*INDEX(i.ELMatedEst,$AB86+1,$T86)*i.dAdultRR_ELPropSold
+INDEX(i.dryman,($AJ86-1)*4+$AI86,FQ$7)</f>
        <v>3.125E-2</v>
      </c>
      <c r="FR86" s="662">
        <f ca="1">INDEX(CHOOSE($N86,DataAutumn!i.EL_PropnSold,DataWinter!i.EL_PropnSold,DataSpring!i.EL_PropnSold),$AI86,$T86)*INDEX(i.ELMatedEst,$AB86+1,$T86)*i.dAdultRR_ELPropSold
+INDEX(i.dryman,($AJ86-1)*4+$AI86,FR$7)</f>
        <v>3.125E-2</v>
      </c>
      <c r="FS86" s="663">
        <f ca="1">INDEX(CHOOSE($N86,DataAutumn!i.EL_PropnSold,DataWinter!i.EL_PropnSold,DataSpring!i.EL_PropnSold),$AI86,$T86)*INDEX(i.ELMatedEst,$AB86+1,$T86)*i.dAdultLSurv_ELPropSold</f>
        <v>0</v>
      </c>
      <c r="FT86" s="661" t="b">
        <f t="shared" ca="1" si="437"/>
        <v>0</v>
      </c>
      <c r="FU86" s="661" t="b">
        <f t="shared" ca="1" si="437"/>
        <v>0</v>
      </c>
      <c r="FV86" s="711" t="b">
        <f t="shared" ca="1" si="438"/>
        <v>1</v>
      </c>
      <c r="FW86" s="661" t="b">
        <f t="shared" ca="1" si="437"/>
        <v>0</v>
      </c>
      <c r="FX86" s="663">
        <f t="shared" ca="1" si="439"/>
        <v>1</v>
      </c>
      <c r="FY86" s="664">
        <f t="shared" ca="1" si="440"/>
        <v>0</v>
      </c>
      <c r="FZ86" s="665" t="b">
        <f t="shared" ca="1" si="441"/>
        <v>0</v>
      </c>
      <c r="GA86" s="660" t="b">
        <f t="shared" ca="1" si="442"/>
        <v>1</v>
      </c>
      <c r="GB86" s="411" t="b">
        <f t="shared" ca="1" si="442"/>
        <v>0</v>
      </c>
      <c r="GC86" s="411" t="b">
        <f t="shared" ca="1" si="442"/>
        <v>0</v>
      </c>
      <c r="GD86" s="87">
        <f t="shared" ca="1" si="443"/>
        <v>2</v>
      </c>
      <c r="GE86" s="87">
        <f t="shared" ca="1" si="443"/>
        <v>2</v>
      </c>
      <c r="GF86" s="411">
        <f t="shared" ca="1" si="444"/>
        <v>1</v>
      </c>
      <c r="GG86" s="411">
        <f t="shared" ca="1" si="445"/>
        <v>1</v>
      </c>
      <c r="GH86" s="411">
        <f t="shared" ca="1" si="445"/>
        <v>1</v>
      </c>
      <c r="GI86" s="411">
        <f t="shared" ca="1" si="446"/>
        <v>1</v>
      </c>
      <c r="GJ86" s="411">
        <f t="shared" ca="1" si="447"/>
        <v>0.35</v>
      </c>
      <c r="GK86" s="411" t="b">
        <f t="shared" ca="1" si="447"/>
        <v>1</v>
      </c>
      <c r="GL86" s="411" t="b">
        <f t="shared" ca="1" si="447"/>
        <v>0</v>
      </c>
      <c r="GM86" s="411" t="b">
        <f t="shared" ca="1" si="447"/>
        <v>0</v>
      </c>
      <c r="GN86" s="411" t="b">
        <f t="shared" ca="1" si="447"/>
        <v>0</v>
      </c>
      <c r="GO86" s="87">
        <f t="shared" ca="1" si="448"/>
        <v>1</v>
      </c>
      <c r="GP86" s="87">
        <f t="shared" ca="1" si="448"/>
        <v>1</v>
      </c>
      <c r="GQ86" s="87">
        <f t="shared" ca="1" si="448"/>
        <v>1</v>
      </c>
      <c r="GR86" s="87">
        <f t="shared" ca="1" si="448"/>
        <v>1</v>
      </c>
      <c r="GS86" s="87">
        <f t="shared" ca="1" si="448"/>
        <v>1</v>
      </c>
      <c r="GT86" s="87">
        <f t="shared" ca="1" si="448"/>
        <v>1</v>
      </c>
      <c r="GU86" s="87">
        <f t="shared" ca="1" si="448"/>
        <v>1</v>
      </c>
      <c r="GV86" s="87">
        <f t="shared" ca="1" si="448"/>
        <v>1</v>
      </c>
      <c r="GW86" s="411" cm="1">
        <f t="array" aca="1" ref="GW86" ca="1">INDEX(i.dse_type,1,$L86)</f>
        <v>0</v>
      </c>
      <c r="GX86" s="535" t="str" cm="1">
        <f t="array" aca="1" ref="GX86" ca="1">INDEX(GX$13:GX85,$B86+1,1)</f>
        <v>-</v>
      </c>
      <c r="GY86" s="535" t="str" cm="1">
        <f t="array" aca="1" ref="GY86" ca="1">INDEX(GY$13:GY85,$B86+1,1)</f>
        <v>-</v>
      </c>
      <c r="GZ86" s="535" t="str" cm="1">
        <f t="array" aca="1" ref="GZ86" ca="1">INDEX(GZ$13:GZ85,$B86+1,1)</f>
        <v>-</v>
      </c>
      <c r="HA86" s="18"/>
      <c r="HB86" s="535" t="str" cm="1">
        <f t="array" aca="1" ref="HB86" ca="1">INDEX(HB$13:HB85,$B86+1,1)</f>
        <v>-</v>
      </c>
      <c r="HC86" s="535" t="str" cm="1">
        <f t="array" aca="1" ref="HC86" ca="1">INDEX(HC$13:HC85,$B86+1,1)</f>
        <v>-</v>
      </c>
      <c r="HD86" s="535" cm="1">
        <f t="array" aca="1" ref="HD86" ca="1">INDEX(HD$13:HD85,$B86+1,1)</f>
        <v>0</v>
      </c>
      <c r="HE86" s="535" cm="1">
        <f t="array" aca="1" ref="HE86" ca="1">INDEX(HE$13:HE85,$B86+1,1)</f>
        <v>0</v>
      </c>
      <c r="HF86" s="535" cm="1">
        <f t="array" aca="1" ref="HF86" ca="1">INDEX(HF$13:HF85,$B86+1,1)</f>
        <v>0</v>
      </c>
      <c r="HG86" s="535" cm="1">
        <f t="array" aca="1" ref="HG86" ca="1">INDEX(HG$13:HG85,$B86+1,1)</f>
        <v>0</v>
      </c>
      <c r="HH86" s="535" cm="1">
        <f t="array" aca="1" ref="HH86" ca="1">INDEX(HH$13:HH85,$B86+1,1)</f>
        <v>0</v>
      </c>
      <c r="HI86" s="535" cm="1">
        <f t="array" aca="1" ref="HI86" ca="1">INDEX(HI$13:HI85,$B86+1,1)</f>
        <v>0</v>
      </c>
      <c r="HJ86" s="535" cm="1">
        <f t="array" aca="1" ref="HJ86" ca="1">INDEX(HJ$13:HJ85,$B86+1,1)</f>
        <v>0</v>
      </c>
      <c r="HK86" s="535" cm="1">
        <f t="array" aca="1" ref="HK86" ca="1">INDEX(HK$13:HK85,$B86+1,1)</f>
        <v>0</v>
      </c>
      <c r="HL86" s="535" cm="1">
        <f t="array" aca="1" ref="HL86" ca="1">INDEX(HL$13:HL85,$B86+1,1)</f>
        <v>0</v>
      </c>
      <c r="HM86" s="535" cm="1">
        <f t="array" aca="1" ref="HM86" ca="1">INDEX(HM$13:HM85,$B86+1,1)</f>
        <v>0</v>
      </c>
      <c r="HN86" s="535" cm="1">
        <f t="array" aca="1" ref="HN86" ca="1">INDEX(HN$13:HN85,$B86+1,1)</f>
        <v>0</v>
      </c>
      <c r="HO86" s="535" cm="1">
        <f t="array" aca="1" ref="HO86" ca="1">INDEX(HO$13:HO85,$B86+1,1)</f>
        <v>0</v>
      </c>
      <c r="HP86" s="535" cm="1">
        <f t="array" aca="1" ref="HP86" ca="1">INDEX(HP$13:HP85,$B86+1,1)</f>
        <v>0</v>
      </c>
      <c r="HQ86" s="535" cm="1">
        <f t="array" aca="1" ref="HQ86" ca="1">INDEX(HQ$13:HQ85,$B86+1,1)</f>
        <v>0</v>
      </c>
      <c r="HR86" s="535" cm="1">
        <f t="array" aca="1" ref="HR86" ca="1">INDEX(HR$13:HR85,$B86+1,1)</f>
        <v>0</v>
      </c>
      <c r="HS86" s="535" cm="1">
        <f t="array" aca="1" ref="HS86" ca="1">INDEX(HS$13:HS85,$B86+1,1)</f>
        <v>0</v>
      </c>
      <c r="HT86" s="535" cm="1">
        <f t="array" aca="1" ref="HT86" ca="1">INDEX(HT$13:HT85,$B86+1,1)</f>
        <v>0</v>
      </c>
      <c r="HU86" s="535" cm="1">
        <f t="array" aca="1" ref="HU86" ca="1">INDEX(HU$13:HU85,$B86+1,1)</f>
        <v>0</v>
      </c>
      <c r="HV86" s="535" cm="1">
        <f t="array" aca="1" ref="HV86" ca="1">INDEX(HV$13:HV85,$B86+1,1)</f>
        <v>0</v>
      </c>
      <c r="HW86" s="535" cm="1">
        <f t="array" aca="1" ref="HW86" ca="1">INDEX(HW$13:HW85,$B86+1,1)</f>
        <v>0</v>
      </c>
      <c r="HX86" s="535" cm="1">
        <f t="array" aca="1" ref="HX86" ca="1">INDEX(HX$13:HX85,$B86+1,1)</f>
        <v>0</v>
      </c>
      <c r="HY86" s="535" cm="1">
        <f t="array" aca="1" ref="HY86" ca="1">INDEX(HY$13:HY85,$B86+1,1)</f>
        <v>0</v>
      </c>
      <c r="HZ86" s="535" cm="1">
        <f t="array" aca="1" ref="HZ86" ca="1">INDEX(HZ$13:HZ85,$B86+1,1)</f>
        <v>0</v>
      </c>
      <c r="IA86" s="535" cm="1">
        <f t="array" aca="1" ref="IA86" ca="1">INDEX(IA$13:IA85,$B86+1,1)</f>
        <v>0</v>
      </c>
      <c r="IB86" s="535" cm="1">
        <f t="array" aca="1" ref="IB86" ca="1">INDEX(IB$13:IB85,$B86+1,1)</f>
        <v>0</v>
      </c>
      <c r="IC86" s="535" cm="1">
        <f t="array" aca="1" ref="IC86" ca="1">INDEX(IC$13:IC85,$B86+1,1)</f>
        <v>0</v>
      </c>
      <c r="ID86" s="535" cm="1">
        <f t="array" aca="1" ref="ID86" ca="1">INDEX(ID$13:ID85,$B86+1,1)</f>
        <v>0</v>
      </c>
      <c r="IE86" s="535" cm="1">
        <f t="array" aca="1" ref="IE86" ca="1">INDEX(IE$13:IE85,$B86+1,1)</f>
        <v>0</v>
      </c>
      <c r="IF86" s="535" cm="1">
        <f t="array" aca="1" ref="IF86" ca="1">INDEX(IF$13:IF85,$B86+1,1)</f>
        <v>0</v>
      </c>
      <c r="IG86" s="535" cm="1">
        <f t="array" aca="1" ref="IG86" ca="1">INDEX(IG$13:IG85,$B86+1,1)</f>
        <v>0</v>
      </c>
      <c r="IH86" s="535" cm="1">
        <f t="array" aca="1" ref="IH86" ca="1">INDEX(IH$13:IH85,$B86+1,1)</f>
        <v>0</v>
      </c>
      <c r="II86" s="535" cm="1">
        <f t="array" aca="1" ref="II86" ca="1">INDEX(II$13:II85,$B86+1,1)</f>
        <v>0</v>
      </c>
      <c r="IJ86" s="535" cm="1">
        <f t="array" aca="1" ref="IJ86" ca="1">INDEX(IJ$13:IJ85,$B86+1,1)</f>
        <v>0</v>
      </c>
      <c r="IK86" s="535" cm="1">
        <f t="array" aca="1" ref="IK86" ca="1">INDEX(IK$13:IK85,$B86+1,1)</f>
        <v>0</v>
      </c>
      <c r="IL86" s="535" cm="1">
        <f t="array" aca="1" ref="IL86" ca="1">INDEX(IL$13:IL85,$B86+1,1)</f>
        <v>0</v>
      </c>
      <c r="IM86" s="535" cm="1">
        <f t="array" aca="1" ref="IM86" ca="1">INDEX(IM$13:IM85,$B86+1,1)</f>
        <v>0</v>
      </c>
      <c r="IN86" s="535" cm="1">
        <f t="array" aca="1" ref="IN86" ca="1">INDEX(IN$13:IN85,$B86+1,1)</f>
        <v>0</v>
      </c>
      <c r="IO86" s="535" cm="1">
        <f t="array" aca="1" ref="IO86" ca="1">INDEX(IO$13:IO85,$B86+1,1)</f>
        <v>0</v>
      </c>
      <c r="IP86" s="535" cm="1">
        <f t="array" aca="1" ref="IP86" ca="1">INDEX(IP$13:IP85,$B86+1,1)</f>
        <v>0</v>
      </c>
      <c r="IQ86" s="535" cm="1">
        <f t="array" aca="1" ref="IQ86" ca="1">INDEX(IQ$13:IQ85,$B86+1,1)</f>
        <v>0</v>
      </c>
      <c r="IR86" s="535" cm="1">
        <f t="array" aca="1" ref="IR86" ca="1">INDEX(IR$13:IR85,$B86+1,1)</f>
        <v>0</v>
      </c>
      <c r="IS86" s="535" cm="1">
        <f t="array" aca="1" ref="IS86" ca="1">INDEX(IS$13:IS85,$B86+1,1)</f>
        <v>0</v>
      </c>
      <c r="IT86" s="535" cm="1">
        <f t="array" aca="1" ref="IT86" ca="1">INDEX(IT$13:IT85,$B86+1,1)</f>
        <v>0</v>
      </c>
      <c r="IU86" s="535" cm="1">
        <f t="array" aca="1" ref="IU86" ca="1">INDEX(IU$13:IU85,$B86+1,1)</f>
        <v>0</v>
      </c>
      <c r="IV86" s="535" cm="1">
        <f t="array" aca="1" ref="IV86" ca="1">INDEX(IV$13:IV85,$B86+1,1)</f>
        <v>0</v>
      </c>
      <c r="IW86" s="535" cm="1">
        <f t="array" aca="1" ref="IW86" ca="1">INDEX(IW$13:IW85,$B86+1,1)</f>
        <v>0</v>
      </c>
      <c r="IX86" s="535" cm="1">
        <f t="array" aca="1" ref="IX86" ca="1">INDEX(IX$13:IX85,$B86+1,1)</f>
        <v>0</v>
      </c>
      <c r="IY86" s="535" cm="1">
        <f t="array" aca="1" ref="IY86" ca="1">INDEX(IY$13:IY85,$B86+1,1)</f>
        <v>0</v>
      </c>
      <c r="IZ86" s="535" cm="1">
        <f t="array" aca="1" ref="IZ86" ca="1">INDEX(IZ$13:IZ85,$B86+1,1)</f>
        <v>0</v>
      </c>
      <c r="JA86" s="535" cm="1">
        <f t="array" aca="1" ref="JA86" ca="1">INDEX(JA$13:JA85,$B86+1,1)</f>
        <v>0</v>
      </c>
      <c r="JB86" s="535" cm="1">
        <f t="array" aca="1" ref="JB86" ca="1">INDEX(JB$13:JB85,$B86+1,1)</f>
        <v>0</v>
      </c>
      <c r="JC86" s="535" cm="1">
        <f t="array" aca="1" ref="JC86" ca="1">INDEX(JC$13:JC85,$B86+1,1)</f>
        <v>0</v>
      </c>
      <c r="JD86" s="535" cm="1">
        <f t="array" aca="1" ref="JD86" ca="1">INDEX(JD$13:JD85,$B86+1,1)</f>
        <v>0</v>
      </c>
      <c r="JE86" s="535" cm="1">
        <f t="array" aca="1" ref="JE86" ca="1">INDEX(JE$13:JE85,$B86+1,1)</f>
        <v>0</v>
      </c>
      <c r="JF86" s="18"/>
      <c r="JG86" s="535" t="str" cm="1">
        <f t="array" aca="1" ref="JG86" ca="1">INDEX(JG$13:JG85,$B86+1,1)</f>
        <v>-</v>
      </c>
      <c r="JH86" s="535" t="str" cm="1">
        <f t="array" aca="1" ref="JH86" ca="1">INDEX(JH$13:JH85,$B86+1,1)</f>
        <v>-</v>
      </c>
      <c r="JI86" s="535" t="str" cm="1">
        <f t="array" aca="1" ref="JI86" ca="1">INDEX(JI$13:JI85,$B86+1,1)</f>
        <v>-</v>
      </c>
      <c r="JJ86" s="411" t="str">
        <f t="shared" si="449"/>
        <v>-</v>
      </c>
      <c r="JK86" s="535" t="str" cm="1">
        <f t="array" aca="1" ref="JK86" ca="1">INDEX(JK$13:JK85,$B86+1,1)</f>
        <v>-</v>
      </c>
      <c r="JL86" s="535" cm="1">
        <f t="array" aca="1" ref="JL86" ca="1">INDEX(JL$13:JL85,$B86+1,1)</f>
        <v>1</v>
      </c>
      <c r="JM86" s="535" cm="1">
        <f t="array" aca="1" ref="JM86" ca="1">INDEX(JM$13:JM85,$B86+1,1)</f>
        <v>1</v>
      </c>
      <c r="JN86" s="535" t="str" cm="1">
        <f t="array" aca="1" ref="JN86" ca="1">INDEX(JN$13:JN85,$B86+1,1)</f>
        <v>-</v>
      </c>
      <c r="JO86" s="535" t="str" cm="1">
        <f t="array" aca="1" ref="JO86" ca="1">INDEX(JO$13:JO85,$B86+1,1)</f>
        <v>-</v>
      </c>
      <c r="JP86" s="535" t="str" cm="1">
        <f t="array" aca="1" ref="JP86" ca="1">INDEX(JP$13:JP85,$B86+1,1)</f>
        <v>-</v>
      </c>
      <c r="JQ86" s="535" t="str" cm="1">
        <f t="array" aca="1" ref="JQ86" ca="1">INDEX(JQ$13:JQ85,$B86+1,1)</f>
        <v>-</v>
      </c>
      <c r="JR86" s="535" t="str" cm="1">
        <f t="array" aca="1" ref="JR86" ca="1">INDEX(JR$13:JR85,$B86+1,1)</f>
        <v>-</v>
      </c>
      <c r="JS86" s="535" t="str" cm="1">
        <f t="array" aca="1" ref="JS86" ca="1">INDEX(JS$13:JS85,$B86+1,1)</f>
        <v>-</v>
      </c>
      <c r="JT86" s="535" t="str" cm="1">
        <f t="array" aca="1" ref="JT86" ca="1">INDEX(JT$13:JT85,$B86+1,1)</f>
        <v>-</v>
      </c>
      <c r="JU86" s="535" t="str" cm="1">
        <f t="array" aca="1" ref="JU86" ca="1">INDEX(JU$13:JU85,$B86+1,1)</f>
        <v>-</v>
      </c>
      <c r="JV86" s="535" t="str" cm="1">
        <f t="array" aca="1" ref="JV86" ca="1">INDEX(JV$13:JV85,$B86+1,1)</f>
        <v>-</v>
      </c>
      <c r="JW86" s="535" t="str" cm="1">
        <f t="array" aca="1" ref="JW86" ca="1">INDEX(JW$13:JW85,$B86+1,1)</f>
        <v>-</v>
      </c>
      <c r="JX86" s="535" t="str" cm="1">
        <f t="array" aca="1" ref="JX86" ca="1">INDEX(JX$13:JX85,$B86+1,1)</f>
        <v>-</v>
      </c>
      <c r="JY86" s="535" t="str" cm="1">
        <f t="array" aca="1" ref="JY86" ca="1">INDEX(JY$13:JY85,$B86+1,1)</f>
        <v>-</v>
      </c>
      <c r="JZ86" s="535" t="str" cm="1">
        <f t="array" aca="1" ref="JZ86" ca="1">INDEX(JZ$13:JZ85,$B86+1,1)</f>
        <v>-</v>
      </c>
      <c r="KA86" s="535" t="str" cm="1">
        <f t="array" aca="1" ref="KA86" ca="1">INDEX(KA$13:KA85,$B86+1,1)</f>
        <v>-</v>
      </c>
      <c r="KB86" s="535" t="str" cm="1">
        <f t="array" aca="1" ref="KB86" ca="1">INDEX(KB$13:KB85,$B86+1,1)</f>
        <v>-</v>
      </c>
      <c r="KC86" s="535" t="str" cm="1">
        <f t="array" aca="1" ref="KC86" ca="1">INDEX(KC$13:KC85,$B86+1,1)</f>
        <v>-</v>
      </c>
      <c r="KD86" s="535" t="str" cm="1">
        <f t="array" aca="1" ref="KD86" ca="1">INDEX(KD$13:KD85,$B86+1,1)</f>
        <v>-</v>
      </c>
      <c r="KE86" s="535" t="str" cm="1">
        <f t="array" aca="1" ref="KE86" ca="1">INDEX(KE$13:KE85,$B86+1,1)</f>
        <v>-</v>
      </c>
      <c r="KF86" s="535" t="str" cm="1">
        <f t="array" aca="1" ref="KF86" ca="1">INDEX(KF$13:KF85,$B86+1,1)</f>
        <v>-</v>
      </c>
      <c r="KG86" s="535" t="str" cm="1">
        <f t="array" aca="1" ref="KG86" ca="1">INDEX(KG$13:KG85,$B86+1,1)</f>
        <v>-</v>
      </c>
      <c r="KH86" s="535" t="str" cm="1">
        <f t="array" aca="1" ref="KH86" ca="1">INDEX(KH$13:KH85,$B86+1,1)</f>
        <v>-</v>
      </c>
      <c r="KI86" s="411">
        <f t="shared" si="450"/>
        <v>0</v>
      </c>
      <c r="KJ86" s="535" t="str" cm="1">
        <f t="array" aca="1" ref="KJ86" ca="1">INDEX(KJ$13:KJ85,$B86+1,1)</f>
        <v>-</v>
      </c>
      <c r="KK86" s="535" cm="1">
        <f t="array" aca="1" ref="KK86" ca="1">INDEX(KK$13:KK85,$B86+1,1)</f>
        <v>1</v>
      </c>
      <c r="KL86" s="535" cm="1">
        <f t="array" aca="1" ref="KL86" ca="1">INDEX(KL$13:KL85,$B86+1,1)</f>
        <v>0</v>
      </c>
      <c r="KM86" s="411">
        <f t="shared" si="451"/>
        <v>0</v>
      </c>
      <c r="KN86" s="535" cm="1">
        <f t="array" aca="1" ref="KN86" ca="1">INDEX(KN$13:KN85,$B86+1,1)</f>
        <v>0</v>
      </c>
      <c r="KO86" s="411">
        <f t="shared" si="452"/>
        <v>0</v>
      </c>
      <c r="KP86" s="411">
        <f t="shared" si="452"/>
        <v>0</v>
      </c>
      <c r="KQ86" s="411">
        <f t="shared" si="452"/>
        <v>0</v>
      </c>
      <c r="KR86" s="411">
        <f t="shared" si="452"/>
        <v>0</v>
      </c>
      <c r="KS86" s="411">
        <f t="shared" si="452"/>
        <v>1</v>
      </c>
      <c r="KT86" s="411">
        <f t="shared" si="452"/>
        <v>0</v>
      </c>
      <c r="KU86" s="535" cm="1">
        <f t="array" aca="1" ref="KU86" ca="1">INDEX(KU$13:KU85,$B86+1,1)</f>
        <v>0</v>
      </c>
      <c r="KV86" s="535" cm="1">
        <f t="array" aca="1" ref="KV86" ca="1">INDEX(KV$13:KV85,$B86+1,1)</f>
        <v>0</v>
      </c>
      <c r="KW86" s="535" cm="1">
        <f t="array" aca="1" ref="KW86" ca="1">INDEX(KW$13:KW85,$B86+1,1)</f>
        <v>0</v>
      </c>
      <c r="KX86" s="535" cm="1">
        <f t="array" aca="1" ref="KX86" ca="1">INDEX(KX$13:KX85,$B86+1,1)</f>
        <v>0</v>
      </c>
      <c r="KY86" s="18"/>
      <c r="KZ86" s="535" t="str" cm="1">
        <f t="array" aca="1" ref="KZ86" ca="1">INDEX(KZ$13:KZ85,$B86+1,1)</f>
        <v>-</v>
      </c>
      <c r="LA86" s="535" t="str" cm="1">
        <f t="array" aca="1" ref="LA86" ca="1">INDEX(LA$13:LA85,$B86+1,1)</f>
        <v>-</v>
      </c>
      <c r="LB86" s="535" t="str" cm="1">
        <f t="array" aca="1" ref="LB86" ca="1">INDEX(LB$13:LB85,$B86+1,1)</f>
        <v>-</v>
      </c>
      <c r="LC86" s="535" t="str" cm="1">
        <f t="array" aca="1" ref="LC86" ca="1">INDEX(LC$13:LC85,$B86+1,1)</f>
        <v>-</v>
      </c>
      <c r="LD86" s="535" t="str" cm="1">
        <f t="array" aca="1" ref="LD86" ca="1">INDEX(LD$13:LD85,$B86+1,1)</f>
        <v>-</v>
      </c>
      <c r="LE86" s="535" t="str" cm="1">
        <f t="array" aca="1" ref="LE86" ca="1">INDEX(LE$13:LE85,$B86+1,1)</f>
        <v>-</v>
      </c>
      <c r="LF86" s="535" t="str" cm="1">
        <f t="array" aca="1" ref="LF86" ca="1">INDEX(LF$13:LF85,$B86+1,1)</f>
        <v>-</v>
      </c>
      <c r="LG86" s="535" t="str" cm="1">
        <f t="array" aca="1" ref="LG86" ca="1">INDEX(LG$13:LG85,$B86+1,1)</f>
        <v>-</v>
      </c>
      <c r="LH86" s="535" t="str" cm="1">
        <f t="array" aca="1" ref="LH86" ca="1">INDEX(LH$13:LH85,$B86+1,1)</f>
        <v>-</v>
      </c>
      <c r="LI86" s="535" t="str" cm="1">
        <f t="array" aca="1" ref="LI86" ca="1">INDEX(LI$13:LI85,$B86+1,1)</f>
        <v>-</v>
      </c>
      <c r="LJ86" s="535" t="str" cm="1">
        <f t="array" aca="1" ref="LJ86" ca="1">INDEX(LJ$13:LJ85,$B86+1,1)</f>
        <v>-</v>
      </c>
      <c r="LK86" s="535" t="str" cm="1">
        <f t="array" aca="1" ref="LK86" ca="1">INDEX(LK$13:LK85,$B86+1,1)</f>
        <v>-</v>
      </c>
      <c r="LL86" s="535" t="str" cm="1">
        <f t="array" aca="1" ref="LL86" ca="1">INDEX(LL$13:LL85,$B86+1,1)</f>
        <v>-</v>
      </c>
      <c r="LM86" s="535" t="str" cm="1">
        <f t="array" aca="1" ref="LM86" ca="1">INDEX(LM$13:LM85,$B86+1,1)</f>
        <v>-</v>
      </c>
      <c r="LN86" s="535" t="str" cm="1">
        <f t="array" aca="1" ref="LN86" ca="1">INDEX(LN$13:LN85,$B86+1,1)</f>
        <v>-</v>
      </c>
      <c r="LO86" s="535" t="str" cm="1">
        <f t="array" aca="1" ref="LO86" ca="1">INDEX(LO$13:LO85,$B86+1,1)</f>
        <v>-</v>
      </c>
      <c r="LP86" s="535" cm="1">
        <f t="array" aca="1" ref="LP86" ca="1">INDEX(LP$13:LP85,$B86+1,1)</f>
        <v>0</v>
      </c>
      <c r="LQ86" s="535" cm="1">
        <f t="array" aca="1" ref="LQ86" ca="1">INDEX(LQ$13:LQ85,$B86+1,1)</f>
        <v>0</v>
      </c>
      <c r="LR86" s="545" cm="1">
        <f t="array" aca="1" ref="LR86" ca="1">IF(AND($N86=LR$10,$AU86&lt;&gt;0),INDEX(i.LTWFeedLevels,$AU86,12),0)</f>
        <v>0</v>
      </c>
      <c r="LS86" s="625" cm="1">
        <f t="array" aca="1" ref="LS86" ca="1">IF(AND($N86=LS$10,$AV86&lt;&gt;0),INDEX(i.LTWFeedLevels,$AV86,12),0)</f>
        <v>0</v>
      </c>
      <c r="LT86" s="457">
        <f t="shared" ref="LT86:LT108" ca="1" si="532">LS86</f>
        <v>0</v>
      </c>
      <c r="LU86" s="457">
        <f t="shared" ca="1" si="453"/>
        <v>0</v>
      </c>
      <c r="LV86" s="457">
        <f t="shared" ca="1" si="454"/>
        <v>0</v>
      </c>
      <c r="LW86" s="545" cm="1">
        <f t="array" aca="1" ref="LW86" ca="1">IF(AND($N86=LW$10,$AU86&lt;&gt;0),INDEX(i.LTWFeedLevels,$AU86,12),0)</f>
        <v>0</v>
      </c>
      <c r="LX86" s="625" cm="1">
        <f t="array" aca="1" ref="LX86" ca="1">IF(AND($N86=LX$10,$AV86&lt;&gt;0),INDEX(i.LTWFeedLevels,$AV86,12),0)</f>
        <v>0</v>
      </c>
      <c r="LY86" s="457">
        <f t="shared" ca="1" si="455"/>
        <v>0</v>
      </c>
      <c r="LZ86" s="457">
        <f t="shared" ca="1" si="456"/>
        <v>0</v>
      </c>
      <c r="MA86" s="457">
        <f t="shared" ca="1" si="457"/>
        <v>0</v>
      </c>
      <c r="MB86" s="545" cm="1">
        <f t="array" aca="1" ref="MB86" ca="1">IF(AND($N86=MB$10,$AU86&lt;&gt;0),INDEX(i.LTWFeedLevels,$AU86,12),0)</f>
        <v>0</v>
      </c>
      <c r="MC86" s="625" cm="1">
        <f t="array" aca="1" ref="MC86" ca="1">IF(AND($N86=MC$10,$AV86&lt;&gt;0),INDEX(i.LTWFeedLevels,$AV86,12),0)</f>
        <v>0</v>
      </c>
      <c r="MD86" s="457">
        <f t="shared" ca="1" si="458"/>
        <v>0</v>
      </c>
      <c r="ME86" s="457">
        <f t="shared" ca="1" si="459"/>
        <v>0</v>
      </c>
      <c r="MF86" s="457">
        <f t="shared" ca="1" si="460"/>
        <v>0</v>
      </c>
      <c r="MG86" s="189">
        <f t="shared" ca="1" si="461"/>
        <v>0</v>
      </c>
      <c r="MH86" s="189">
        <f t="shared" ca="1" si="461"/>
        <v>0</v>
      </c>
      <c r="MI86" s="189">
        <f t="shared" ca="1" si="461"/>
        <v>0</v>
      </c>
      <c r="MJ86" s="189">
        <f t="shared" ca="1" si="461"/>
        <v>0</v>
      </c>
      <c r="MK86" s="189">
        <f t="shared" ca="1" si="461"/>
        <v>0</v>
      </c>
      <c r="ML86" s="189">
        <f t="shared" ca="1" si="461"/>
        <v>0</v>
      </c>
      <c r="MM86" s="189">
        <f t="shared" ca="1" si="461"/>
        <v>0</v>
      </c>
      <c r="MN86" s="189">
        <f t="shared" ca="1" si="461"/>
        <v>0</v>
      </c>
      <c r="MO86" s="189">
        <f t="shared" ca="1" si="461"/>
        <v>0</v>
      </c>
      <c r="MP86" s="189">
        <f t="shared" ca="1" si="461"/>
        <v>0</v>
      </c>
      <c r="MQ86" s="189">
        <f t="shared" ca="1" si="462"/>
        <v>0</v>
      </c>
      <c r="MR86" s="189">
        <f t="shared" ca="1" si="462"/>
        <v>0</v>
      </c>
      <c r="MS86" s="189">
        <f t="shared" ca="1" si="462"/>
        <v>0</v>
      </c>
      <c r="MT86" s="189">
        <f t="shared" ca="1" si="462"/>
        <v>0</v>
      </c>
      <c r="MU86" s="189">
        <f t="shared" ca="1" si="462"/>
        <v>0</v>
      </c>
      <c r="MV86" s="189">
        <f t="shared" ca="1" si="462"/>
        <v>0</v>
      </c>
      <c r="MW86" s="189">
        <f t="shared" ca="1" si="462"/>
        <v>0</v>
      </c>
      <c r="MX86" s="189">
        <f t="shared" ca="1" si="462"/>
        <v>0</v>
      </c>
      <c r="MY86" s="189">
        <f t="shared" ca="1" si="462"/>
        <v>0</v>
      </c>
      <c r="MZ86" s="189">
        <f t="shared" ca="1" si="462"/>
        <v>0</v>
      </c>
      <c r="NA86" s="189">
        <f t="shared" ca="1" si="463"/>
        <v>0</v>
      </c>
      <c r="NB86" s="189">
        <f t="shared" ca="1" si="463"/>
        <v>0</v>
      </c>
      <c r="NC86" s="189">
        <f t="shared" ca="1" si="463"/>
        <v>0</v>
      </c>
      <c r="ND86" s="189">
        <f t="shared" ca="1" si="463"/>
        <v>0</v>
      </c>
      <c r="NE86" s="189">
        <f t="shared" ca="1" si="463"/>
        <v>0</v>
      </c>
      <c r="NF86" s="189">
        <f t="shared" ca="1" si="463"/>
        <v>0</v>
      </c>
      <c r="NG86" s="189">
        <f t="shared" ca="1" si="463"/>
        <v>0</v>
      </c>
      <c r="NH86" s="189">
        <f t="shared" ca="1" si="463"/>
        <v>0</v>
      </c>
      <c r="NI86" s="189">
        <f t="shared" ca="1" si="463"/>
        <v>0</v>
      </c>
      <c r="NJ86" s="189">
        <f t="shared" ca="1" si="463"/>
        <v>0</v>
      </c>
      <c r="NK86" s="189">
        <f t="shared" ca="1" si="464"/>
        <v>0</v>
      </c>
      <c r="NL86" s="189">
        <f t="shared" ca="1" si="464"/>
        <v>0</v>
      </c>
      <c r="NM86" s="189">
        <f t="shared" ca="1" si="464"/>
        <v>0</v>
      </c>
      <c r="NN86" s="189">
        <f t="shared" ca="1" si="464"/>
        <v>0</v>
      </c>
      <c r="NO86" s="189">
        <f t="shared" ca="1" si="464"/>
        <v>0</v>
      </c>
      <c r="NP86" s="189">
        <f t="shared" ca="1" si="464"/>
        <v>0</v>
      </c>
      <c r="NQ86" s="189">
        <f t="shared" ca="1" si="464"/>
        <v>0</v>
      </c>
      <c r="NR86" s="189">
        <f t="shared" ca="1" si="464"/>
        <v>0</v>
      </c>
      <c r="NS86" s="189">
        <f t="shared" ca="1" si="464"/>
        <v>0</v>
      </c>
      <c r="NT86" s="189">
        <f t="shared" ca="1" si="464"/>
        <v>0</v>
      </c>
      <c r="NU86" s="189">
        <f t="shared" ca="1" si="465"/>
        <v>0</v>
      </c>
      <c r="NV86" s="189">
        <f t="shared" ca="1" si="465"/>
        <v>0</v>
      </c>
      <c r="NW86" s="189">
        <f t="shared" ca="1" si="465"/>
        <v>0</v>
      </c>
      <c r="NX86" s="189">
        <f t="shared" ca="1" si="465"/>
        <v>0</v>
      </c>
      <c r="NY86" s="189">
        <f t="shared" ca="1" si="465"/>
        <v>0</v>
      </c>
      <c r="NZ86" s="189">
        <f t="shared" ca="1" si="465"/>
        <v>0</v>
      </c>
      <c r="OA86" s="189">
        <f t="shared" ca="1" si="465"/>
        <v>0</v>
      </c>
      <c r="OB86" s="189">
        <f t="shared" ca="1" si="465"/>
        <v>0</v>
      </c>
      <c r="OC86" s="189">
        <f t="shared" ca="1" si="465"/>
        <v>0</v>
      </c>
      <c r="OD86" s="189">
        <f t="shared" ca="1" si="465"/>
        <v>0</v>
      </c>
      <c r="OE86" s="189">
        <f t="shared" ca="1" si="466"/>
        <v>0</v>
      </c>
      <c r="OF86" s="189">
        <f t="shared" ca="1" si="466"/>
        <v>0</v>
      </c>
      <c r="OG86" s="189">
        <f t="shared" ca="1" si="466"/>
        <v>0</v>
      </c>
      <c r="OH86" s="189">
        <f t="shared" ca="1" si="466"/>
        <v>0</v>
      </c>
      <c r="OI86" s="189">
        <f t="shared" ca="1" si="466"/>
        <v>0</v>
      </c>
      <c r="OJ86" s="189">
        <f t="shared" ca="1" si="466"/>
        <v>0</v>
      </c>
      <c r="OK86" s="189">
        <f t="shared" ca="1" si="466"/>
        <v>0</v>
      </c>
      <c r="OL86" s="189">
        <f t="shared" ca="1" si="466"/>
        <v>0</v>
      </c>
      <c r="OM86" s="189">
        <f t="shared" ca="1" si="466"/>
        <v>0</v>
      </c>
      <c r="ON86" s="189">
        <f t="shared" ca="1" si="466"/>
        <v>0</v>
      </c>
      <c r="OO86" s="189">
        <f t="shared" ca="1" si="467"/>
        <v>0</v>
      </c>
      <c r="OP86" s="189">
        <f t="shared" ca="1" si="467"/>
        <v>0</v>
      </c>
      <c r="OQ86" s="189">
        <f t="shared" ca="1" si="467"/>
        <v>0</v>
      </c>
      <c r="OR86" s="189">
        <f t="shared" ca="1" si="467"/>
        <v>0</v>
      </c>
      <c r="OS86" s="189">
        <f t="shared" ca="1" si="467"/>
        <v>0</v>
      </c>
      <c r="OT86" s="189">
        <f t="shared" ca="1" si="467"/>
        <v>0</v>
      </c>
      <c r="OU86" s="189">
        <f t="shared" ca="1" si="467"/>
        <v>0</v>
      </c>
      <c r="OV86" s="189">
        <f t="shared" ca="1" si="467"/>
        <v>0</v>
      </c>
      <c r="OW86" s="189">
        <f t="shared" ca="1" si="467"/>
        <v>0</v>
      </c>
      <c r="OX86" s="189">
        <f t="shared" ca="1" si="467"/>
        <v>0</v>
      </c>
      <c r="OY86" s="189">
        <f t="shared" ca="1" si="467"/>
        <v>0</v>
      </c>
      <c r="OZ86" s="189">
        <f t="shared" ca="1" si="467"/>
        <v>0</v>
      </c>
      <c r="PA86" s="556">
        <f t="shared" ca="1" si="468"/>
        <v>0</v>
      </c>
      <c r="PB86" s="556">
        <f t="shared" ca="1" si="468"/>
        <v>0</v>
      </c>
      <c r="PC86" s="556">
        <f t="shared" ca="1" si="468"/>
        <v>0</v>
      </c>
      <c r="PD86" s="556">
        <f t="shared" ca="1" si="468"/>
        <v>0</v>
      </c>
      <c r="PE86" s="556">
        <f t="shared" ca="1" si="468"/>
        <v>0</v>
      </c>
      <c r="PF86" s="556">
        <f t="shared" ca="1" si="468"/>
        <v>0</v>
      </c>
      <c r="PG86" s="556">
        <f t="shared" ca="1" si="468"/>
        <v>0</v>
      </c>
      <c r="PH86" s="556">
        <f t="shared" ca="1" si="468"/>
        <v>0</v>
      </c>
      <c r="PI86" s="556">
        <f t="shared" ca="1" si="468"/>
        <v>0</v>
      </c>
      <c r="PJ86" s="556">
        <f t="shared" ca="1" si="468"/>
        <v>0</v>
      </c>
      <c r="PK86" s="556">
        <f t="shared" ca="1" si="469"/>
        <v>0</v>
      </c>
      <c r="PL86" s="556">
        <f t="shared" ca="1" si="469"/>
        <v>0</v>
      </c>
      <c r="PM86" s="556">
        <f t="shared" ca="1" si="469"/>
        <v>0</v>
      </c>
      <c r="PN86" s="556">
        <f t="shared" ca="1" si="469"/>
        <v>0</v>
      </c>
      <c r="PO86" s="556">
        <f t="shared" ca="1" si="469"/>
        <v>0</v>
      </c>
      <c r="PP86" s="556">
        <f t="shared" ca="1" si="469"/>
        <v>0</v>
      </c>
      <c r="PQ86" s="556">
        <f t="shared" ca="1" si="469"/>
        <v>0</v>
      </c>
      <c r="PR86" s="556">
        <f t="shared" ca="1" si="469"/>
        <v>0</v>
      </c>
      <c r="PS86" s="556">
        <f t="shared" ca="1" si="469"/>
        <v>0</v>
      </c>
      <c r="PT86" s="556">
        <f t="shared" ca="1" si="469"/>
        <v>0</v>
      </c>
      <c r="PU86" s="556">
        <f t="shared" ca="1" si="470"/>
        <v>0</v>
      </c>
      <c r="PV86" s="556">
        <f t="shared" ca="1" si="470"/>
        <v>0</v>
      </c>
      <c r="PW86" s="556">
        <f t="shared" ca="1" si="470"/>
        <v>0</v>
      </c>
      <c r="PX86" s="556">
        <f t="shared" ca="1" si="470"/>
        <v>0</v>
      </c>
      <c r="PY86" s="556">
        <f t="shared" ca="1" si="470"/>
        <v>0</v>
      </c>
      <c r="PZ86" s="556">
        <f t="shared" ca="1" si="470"/>
        <v>0</v>
      </c>
      <c r="QA86" s="556">
        <f t="shared" ca="1" si="470"/>
        <v>0</v>
      </c>
      <c r="QB86" s="556">
        <f t="shared" ca="1" si="470"/>
        <v>0</v>
      </c>
      <c r="QC86" s="556">
        <f t="shared" ca="1" si="470"/>
        <v>0</v>
      </c>
      <c r="QD86" s="556">
        <f t="shared" ca="1" si="470"/>
        <v>0</v>
      </c>
      <c r="QE86" s="556">
        <f t="shared" ca="1" si="471"/>
        <v>0</v>
      </c>
      <c r="QF86" s="556">
        <f t="shared" ca="1" si="471"/>
        <v>0</v>
      </c>
      <c r="QG86" s="556">
        <f t="shared" ca="1" si="471"/>
        <v>0</v>
      </c>
      <c r="QH86" s="556">
        <f t="shared" ca="1" si="471"/>
        <v>0</v>
      </c>
      <c r="QI86" s="556">
        <f t="shared" ca="1" si="471"/>
        <v>0</v>
      </c>
      <c r="QJ86" s="556">
        <f t="shared" ca="1" si="471"/>
        <v>0</v>
      </c>
      <c r="QK86" s="556">
        <f t="shared" ca="1" si="471"/>
        <v>0</v>
      </c>
      <c r="QL86" s="556">
        <f t="shared" ca="1" si="471"/>
        <v>0</v>
      </c>
      <c r="QM86" s="556">
        <f t="shared" ca="1" si="471"/>
        <v>0</v>
      </c>
      <c r="QN86" s="556">
        <f t="shared" ca="1" si="471"/>
        <v>0</v>
      </c>
      <c r="QO86" s="556">
        <f t="shared" ca="1" si="472"/>
        <v>0</v>
      </c>
      <c r="QP86" s="556">
        <f t="shared" ca="1" si="472"/>
        <v>0</v>
      </c>
      <c r="QQ86" s="556">
        <f t="shared" ca="1" si="472"/>
        <v>0</v>
      </c>
      <c r="QR86" s="556">
        <f t="shared" ca="1" si="472"/>
        <v>0</v>
      </c>
      <c r="QS86" s="556">
        <f t="shared" ca="1" si="472"/>
        <v>0</v>
      </c>
      <c r="QT86" s="556">
        <f t="shared" ca="1" si="472"/>
        <v>0</v>
      </c>
      <c r="QU86" s="556">
        <f t="shared" ca="1" si="472"/>
        <v>0</v>
      </c>
      <c r="QV86" s="556">
        <f t="shared" ca="1" si="472"/>
        <v>0</v>
      </c>
      <c r="QW86" s="556">
        <f t="shared" ca="1" si="472"/>
        <v>0</v>
      </c>
      <c r="QX86" s="556">
        <f t="shared" ca="1" si="472"/>
        <v>0</v>
      </c>
      <c r="QY86" s="556">
        <f t="shared" ca="1" si="473"/>
        <v>0</v>
      </c>
      <c r="QZ86" s="556">
        <f t="shared" ca="1" si="473"/>
        <v>0</v>
      </c>
      <c r="RA86" s="556">
        <f t="shared" ca="1" si="473"/>
        <v>0</v>
      </c>
      <c r="RB86" s="556">
        <f t="shared" ca="1" si="473"/>
        <v>0</v>
      </c>
      <c r="RC86" s="556">
        <f t="shared" ca="1" si="473"/>
        <v>0</v>
      </c>
      <c r="RD86" s="556">
        <f t="shared" ca="1" si="473"/>
        <v>0</v>
      </c>
      <c r="RE86" s="556">
        <f t="shared" ca="1" si="473"/>
        <v>0</v>
      </c>
      <c r="RF86" s="556">
        <f t="shared" ca="1" si="473"/>
        <v>0</v>
      </c>
      <c r="RG86" s="556">
        <f t="shared" ca="1" si="473"/>
        <v>0</v>
      </c>
      <c r="RH86" s="556">
        <f t="shared" ca="1" si="473"/>
        <v>0</v>
      </c>
      <c r="RI86" s="556">
        <f t="shared" ca="1" si="474"/>
        <v>0</v>
      </c>
      <c r="RJ86" s="556">
        <f t="shared" ca="1" si="474"/>
        <v>0</v>
      </c>
      <c r="RK86" s="556">
        <f t="shared" ca="1" si="474"/>
        <v>0</v>
      </c>
      <c r="RL86" s="556">
        <f t="shared" ca="1" si="474"/>
        <v>0</v>
      </c>
      <c r="RM86" s="556">
        <f t="shared" ca="1" si="474"/>
        <v>0</v>
      </c>
      <c r="RN86" s="556">
        <f t="shared" ca="1" si="474"/>
        <v>0</v>
      </c>
      <c r="RO86" s="556">
        <f t="shared" ca="1" si="474"/>
        <v>0</v>
      </c>
      <c r="RP86" s="556">
        <f t="shared" ca="1" si="474"/>
        <v>0</v>
      </c>
      <c r="RQ86" s="556">
        <f t="shared" ca="1" si="474"/>
        <v>0</v>
      </c>
      <c r="RR86" s="556">
        <f t="shared" ca="1" si="474"/>
        <v>0</v>
      </c>
      <c r="RS86" s="556">
        <f t="shared" ca="1" si="475"/>
        <v>0</v>
      </c>
      <c r="RT86" s="556">
        <f t="shared" ca="1" si="475"/>
        <v>0</v>
      </c>
      <c r="RU86" s="556">
        <f t="shared" ca="1" si="475"/>
        <v>0</v>
      </c>
      <c r="RV86" s="556">
        <f t="shared" ca="1" si="475"/>
        <v>0</v>
      </c>
      <c r="RW86" s="556">
        <f t="shared" ca="1" si="475"/>
        <v>0</v>
      </c>
      <c r="RX86" s="556">
        <f t="shared" ca="1" si="475"/>
        <v>0</v>
      </c>
      <c r="RY86" s="556">
        <f t="shared" ca="1" si="475"/>
        <v>0</v>
      </c>
      <c r="RZ86" s="556">
        <f t="shared" ca="1" si="475"/>
        <v>0</v>
      </c>
      <c r="SA86" s="556">
        <f t="shared" ca="1" si="475"/>
        <v>0</v>
      </c>
      <c r="SB86" s="556">
        <f t="shared" ca="1" si="475"/>
        <v>0</v>
      </c>
      <c r="SC86" s="556">
        <f t="shared" ca="1" si="476"/>
        <v>0</v>
      </c>
      <c r="SD86" s="556">
        <f t="shared" ca="1" si="476"/>
        <v>0</v>
      </c>
      <c r="SE86" s="556">
        <f t="shared" ca="1" si="476"/>
        <v>0</v>
      </c>
      <c r="SF86" s="556">
        <f t="shared" ca="1" si="476"/>
        <v>0</v>
      </c>
      <c r="SG86" s="556">
        <f t="shared" ca="1" si="476"/>
        <v>0</v>
      </c>
      <c r="SH86" s="556">
        <f t="shared" ca="1" si="476"/>
        <v>0</v>
      </c>
      <c r="SI86" s="556">
        <f t="shared" ca="1" si="476"/>
        <v>0</v>
      </c>
      <c r="SJ86" s="556">
        <f t="shared" ca="1" si="476"/>
        <v>0</v>
      </c>
      <c r="SK86" s="556">
        <f t="shared" ca="1" si="476"/>
        <v>0</v>
      </c>
      <c r="SL86" s="556">
        <f t="shared" ca="1" si="476"/>
        <v>0</v>
      </c>
      <c r="SM86" s="556">
        <f t="shared" ca="1" si="477"/>
        <v>0</v>
      </c>
      <c r="SN86" s="556">
        <f t="shared" ca="1" si="477"/>
        <v>0</v>
      </c>
      <c r="SO86" s="556">
        <f t="shared" ca="1" si="477"/>
        <v>0</v>
      </c>
      <c r="SP86" s="556">
        <f t="shared" ca="1" si="477"/>
        <v>0</v>
      </c>
      <c r="SQ86" s="556">
        <f t="shared" ca="1" si="477"/>
        <v>0</v>
      </c>
      <c r="SR86" s="556">
        <f t="shared" ca="1" si="477"/>
        <v>0</v>
      </c>
      <c r="SS86" s="556">
        <f t="shared" ca="1" si="477"/>
        <v>0</v>
      </c>
      <c r="ST86" s="556">
        <f t="shared" ca="1" si="477"/>
        <v>0</v>
      </c>
      <c r="SU86" s="556">
        <f t="shared" ca="1" si="477"/>
        <v>0</v>
      </c>
      <c r="SV86" s="556">
        <f t="shared" ca="1" si="477"/>
        <v>0</v>
      </c>
      <c r="SW86" s="556">
        <f t="shared" ca="1" si="478"/>
        <v>0</v>
      </c>
      <c r="SX86" s="556">
        <f t="shared" ca="1" si="478"/>
        <v>0</v>
      </c>
      <c r="SY86" s="556">
        <f t="shared" ca="1" si="478"/>
        <v>0</v>
      </c>
      <c r="SZ86" s="556">
        <f t="shared" ca="1" si="478"/>
        <v>0</v>
      </c>
      <c r="TA86" s="556">
        <f t="shared" ca="1" si="478"/>
        <v>0</v>
      </c>
      <c r="TB86" s="556">
        <f t="shared" ca="1" si="478"/>
        <v>0</v>
      </c>
      <c r="TC86" s="556">
        <f t="shared" ca="1" si="478"/>
        <v>0</v>
      </c>
      <c r="TD86" s="556">
        <f t="shared" ca="1" si="478"/>
        <v>0</v>
      </c>
      <c r="TE86" s="556">
        <f t="shared" ca="1" si="478"/>
        <v>0</v>
      </c>
      <c r="TF86" s="556">
        <f t="shared" ca="1" si="478"/>
        <v>0</v>
      </c>
      <c r="TG86" s="556">
        <f t="shared" ca="1" si="479"/>
        <v>0</v>
      </c>
      <c r="TH86" s="556">
        <f t="shared" ca="1" si="479"/>
        <v>0</v>
      </c>
      <c r="TI86" s="556">
        <f t="shared" ca="1" si="479"/>
        <v>0</v>
      </c>
      <c r="TJ86" s="556">
        <f t="shared" ca="1" si="479"/>
        <v>0</v>
      </c>
      <c r="TK86" s="556">
        <f t="shared" ca="1" si="479"/>
        <v>0</v>
      </c>
      <c r="TL86" s="556">
        <f t="shared" ca="1" si="479"/>
        <v>0</v>
      </c>
      <c r="TM86" s="556">
        <f t="shared" ca="1" si="479"/>
        <v>0</v>
      </c>
      <c r="TN86" s="556">
        <f t="shared" ca="1" si="479"/>
        <v>0</v>
      </c>
      <c r="TO86" s="556">
        <f t="shared" ca="1" si="479"/>
        <v>0</v>
      </c>
      <c r="TP86" s="556">
        <f t="shared" ca="1" si="479"/>
        <v>0</v>
      </c>
      <c r="TQ86" s="556">
        <f t="shared" ca="1" si="480"/>
        <v>0</v>
      </c>
      <c r="TR86" s="556">
        <f t="shared" ca="1" si="480"/>
        <v>0</v>
      </c>
      <c r="TS86" s="556">
        <f t="shared" ca="1" si="480"/>
        <v>0</v>
      </c>
      <c r="TT86" s="556">
        <f t="shared" ca="1" si="480"/>
        <v>0</v>
      </c>
      <c r="TU86" s="556">
        <f t="shared" ca="1" si="480"/>
        <v>0</v>
      </c>
      <c r="TV86" s="556">
        <f t="shared" ca="1" si="480"/>
        <v>0</v>
      </c>
      <c r="TW86" s="556">
        <f t="shared" ca="1" si="480"/>
        <v>0</v>
      </c>
      <c r="TX86" s="556">
        <f t="shared" ca="1" si="480"/>
        <v>0</v>
      </c>
      <c r="TY86" s="556">
        <f t="shared" ca="1" si="480"/>
        <v>0</v>
      </c>
      <c r="TZ86" s="556">
        <f t="shared" ca="1" si="480"/>
        <v>0</v>
      </c>
      <c r="UA86" s="556">
        <f t="shared" ca="1" si="481"/>
        <v>0</v>
      </c>
      <c r="UB86" s="556">
        <f t="shared" ca="1" si="481"/>
        <v>0</v>
      </c>
      <c r="UC86" s="556">
        <f t="shared" ca="1" si="481"/>
        <v>0</v>
      </c>
      <c r="UD86" s="556">
        <f t="shared" ca="1" si="481"/>
        <v>0</v>
      </c>
      <c r="UE86" s="556">
        <f t="shared" ca="1" si="481"/>
        <v>0</v>
      </c>
      <c r="UF86" s="556">
        <f t="shared" ca="1" si="481"/>
        <v>0</v>
      </c>
      <c r="UG86" s="556">
        <f t="shared" ca="1" si="481"/>
        <v>0</v>
      </c>
      <c r="UH86" s="556">
        <f t="shared" ca="1" si="481"/>
        <v>0</v>
      </c>
      <c r="UI86" s="556">
        <f t="shared" ca="1" si="481"/>
        <v>0</v>
      </c>
      <c r="UJ86" s="556">
        <f t="shared" ca="1" si="481"/>
        <v>0</v>
      </c>
      <c r="UK86" s="556">
        <f t="shared" ca="1" si="482"/>
        <v>0</v>
      </c>
      <c r="UL86" s="556">
        <f t="shared" ca="1" si="482"/>
        <v>0</v>
      </c>
      <c r="UM86" s="556">
        <f t="shared" ca="1" si="482"/>
        <v>0</v>
      </c>
      <c r="UN86" s="556">
        <f t="shared" ca="1" si="482"/>
        <v>0</v>
      </c>
      <c r="UO86" s="556">
        <f t="shared" ca="1" si="482"/>
        <v>0</v>
      </c>
      <c r="UP86" s="556">
        <f t="shared" ca="1" si="482"/>
        <v>0</v>
      </c>
      <c r="UQ86" s="556">
        <f t="shared" ca="1" si="482"/>
        <v>0</v>
      </c>
      <c r="UR86" s="556">
        <f t="shared" ca="1" si="482"/>
        <v>0</v>
      </c>
      <c r="US86" s="556">
        <f t="shared" ca="1" si="482"/>
        <v>0</v>
      </c>
      <c r="UT86" s="556">
        <f t="shared" ca="1" si="482"/>
        <v>0</v>
      </c>
      <c r="UU86" s="556">
        <f t="shared" ca="1" si="483"/>
        <v>0</v>
      </c>
      <c r="UV86" s="556">
        <f t="shared" ca="1" si="483"/>
        <v>0</v>
      </c>
      <c r="UW86" s="556">
        <f t="shared" ca="1" si="483"/>
        <v>0</v>
      </c>
      <c r="UX86" s="556">
        <f t="shared" ca="1" si="483"/>
        <v>0</v>
      </c>
      <c r="UY86" s="556">
        <f t="shared" ca="1" si="483"/>
        <v>0</v>
      </c>
      <c r="UZ86" s="556">
        <f t="shared" ca="1" si="483"/>
        <v>0</v>
      </c>
      <c r="VA86" s="556">
        <f t="shared" ca="1" si="483"/>
        <v>0</v>
      </c>
      <c r="VB86" s="556">
        <f t="shared" ca="1" si="483"/>
        <v>0</v>
      </c>
      <c r="VC86" s="556">
        <f t="shared" ca="1" si="483"/>
        <v>0</v>
      </c>
      <c r="VD86" s="556">
        <f t="shared" ca="1" si="483"/>
        <v>0</v>
      </c>
      <c r="VE86" s="556">
        <f t="shared" ca="1" si="484"/>
        <v>0</v>
      </c>
      <c r="VF86" s="556">
        <f t="shared" ca="1" si="484"/>
        <v>0</v>
      </c>
      <c r="VG86" s="556">
        <f t="shared" ca="1" si="484"/>
        <v>0</v>
      </c>
      <c r="VH86" s="556">
        <f t="shared" ca="1" si="484"/>
        <v>0</v>
      </c>
      <c r="VI86" s="556">
        <f t="shared" ca="1" si="484"/>
        <v>0</v>
      </c>
      <c r="VJ86" s="556">
        <f t="shared" ca="1" si="484"/>
        <v>0</v>
      </c>
      <c r="VK86" s="556">
        <f t="shared" ca="1" si="484"/>
        <v>0</v>
      </c>
      <c r="VL86" s="556">
        <f t="shared" ca="1" si="484"/>
        <v>0</v>
      </c>
      <c r="VM86" s="556">
        <f t="shared" ca="1" si="484"/>
        <v>0</v>
      </c>
      <c r="VN86" s="556">
        <f t="shared" ca="1" si="484"/>
        <v>0</v>
      </c>
      <c r="VO86" s="556">
        <f t="shared" ca="1" si="485"/>
        <v>0</v>
      </c>
      <c r="VP86" s="556">
        <f t="shared" ca="1" si="485"/>
        <v>0</v>
      </c>
      <c r="VQ86" s="556">
        <f t="shared" ca="1" si="485"/>
        <v>0</v>
      </c>
      <c r="VR86" s="556">
        <f t="shared" ca="1" si="485"/>
        <v>0</v>
      </c>
      <c r="VS86" s="556">
        <f t="shared" ca="1" si="485"/>
        <v>0</v>
      </c>
      <c r="VT86" s="556">
        <f t="shared" ca="1" si="485"/>
        <v>0</v>
      </c>
      <c r="VU86" s="556">
        <f t="shared" ca="1" si="485"/>
        <v>0</v>
      </c>
      <c r="VV86" s="556">
        <f t="shared" ca="1" si="485"/>
        <v>0</v>
      </c>
      <c r="VW86" s="556">
        <f t="shared" ca="1" si="485"/>
        <v>0</v>
      </c>
      <c r="VX86" s="556">
        <f t="shared" ca="1" si="485"/>
        <v>0</v>
      </c>
      <c r="VY86" s="556">
        <f t="shared" ca="1" si="486"/>
        <v>0</v>
      </c>
      <c r="VZ86" s="556">
        <f t="shared" ca="1" si="486"/>
        <v>0</v>
      </c>
      <c r="WA86" s="556">
        <f t="shared" ca="1" si="486"/>
        <v>0</v>
      </c>
      <c r="WB86" s="556">
        <f t="shared" ca="1" si="486"/>
        <v>0</v>
      </c>
      <c r="WC86" s="556">
        <f t="shared" ca="1" si="486"/>
        <v>0</v>
      </c>
      <c r="WD86" s="556">
        <f t="shared" ca="1" si="486"/>
        <v>0</v>
      </c>
      <c r="WE86" s="556">
        <f t="shared" ca="1" si="486"/>
        <v>0</v>
      </c>
      <c r="WF86" s="556">
        <f t="shared" ca="1" si="486"/>
        <v>0</v>
      </c>
      <c r="WG86" s="556">
        <f t="shared" ca="1" si="486"/>
        <v>0</v>
      </c>
      <c r="WH86" s="556">
        <f t="shared" ca="1" si="486"/>
        <v>0</v>
      </c>
      <c r="WI86" s="556">
        <f t="shared" ca="1" si="487"/>
        <v>0</v>
      </c>
      <c r="WJ86" s="556">
        <f t="shared" ca="1" si="487"/>
        <v>0</v>
      </c>
      <c r="WK86" s="556">
        <f t="shared" ca="1" si="487"/>
        <v>0</v>
      </c>
      <c r="WL86" s="556">
        <f t="shared" ca="1" si="487"/>
        <v>0</v>
      </c>
      <c r="WM86" s="556">
        <f t="shared" ca="1" si="487"/>
        <v>0</v>
      </c>
      <c r="WN86" s="556">
        <f t="shared" ca="1" si="487"/>
        <v>0</v>
      </c>
      <c r="WO86" s="556">
        <f t="shared" ca="1" si="487"/>
        <v>0</v>
      </c>
      <c r="WP86" s="556">
        <f t="shared" ca="1" si="487"/>
        <v>0</v>
      </c>
      <c r="WQ86" s="556">
        <f t="shared" ca="1" si="487"/>
        <v>0</v>
      </c>
      <c r="WR86" s="556">
        <f t="shared" ca="1" si="487"/>
        <v>0</v>
      </c>
      <c r="WS86" s="556">
        <f t="shared" ca="1" si="488"/>
        <v>0</v>
      </c>
      <c r="WT86" s="556">
        <f t="shared" ca="1" si="488"/>
        <v>0</v>
      </c>
      <c r="WU86" s="556">
        <f t="shared" ca="1" si="488"/>
        <v>0</v>
      </c>
      <c r="WV86" s="556">
        <f t="shared" ca="1" si="488"/>
        <v>0</v>
      </c>
      <c r="WW86" s="556">
        <f t="shared" ca="1" si="488"/>
        <v>0</v>
      </c>
      <c r="WX86" s="556">
        <f t="shared" ca="1" si="488"/>
        <v>0</v>
      </c>
      <c r="WY86" s="556">
        <f t="shared" ca="1" si="488"/>
        <v>0</v>
      </c>
      <c r="WZ86" s="556">
        <f t="shared" ca="1" si="488"/>
        <v>0</v>
      </c>
      <c r="XA86" s="556">
        <f t="shared" ca="1" si="488"/>
        <v>0</v>
      </c>
      <c r="XB86" s="556">
        <f t="shared" ca="1" si="488"/>
        <v>0</v>
      </c>
      <c r="XC86" s="556">
        <f t="shared" ca="1" si="489"/>
        <v>0</v>
      </c>
      <c r="XD86" s="556">
        <f t="shared" ca="1" si="489"/>
        <v>0</v>
      </c>
      <c r="XE86" s="556">
        <f t="shared" ca="1" si="489"/>
        <v>0</v>
      </c>
      <c r="XF86" s="556">
        <f t="shared" ca="1" si="489"/>
        <v>0</v>
      </c>
      <c r="XG86" s="556">
        <f t="shared" ca="1" si="489"/>
        <v>0</v>
      </c>
      <c r="XH86" s="556">
        <f t="shared" ca="1" si="489"/>
        <v>0</v>
      </c>
      <c r="XI86" s="556">
        <f t="shared" ca="1" si="489"/>
        <v>0</v>
      </c>
      <c r="XJ86" s="556">
        <f t="shared" ca="1" si="489"/>
        <v>0</v>
      </c>
      <c r="XK86" s="556">
        <f t="shared" ca="1" si="489"/>
        <v>0</v>
      </c>
      <c r="XL86" s="556">
        <f t="shared" ca="1" si="489"/>
        <v>0</v>
      </c>
      <c r="XM86" s="556">
        <f t="shared" ca="1" si="490"/>
        <v>0</v>
      </c>
      <c r="XN86" s="556">
        <f t="shared" ca="1" si="490"/>
        <v>0</v>
      </c>
      <c r="XO86" s="556">
        <f t="shared" ca="1" si="490"/>
        <v>0</v>
      </c>
      <c r="XP86" s="556">
        <f t="shared" ca="1" si="490"/>
        <v>0</v>
      </c>
      <c r="XQ86" s="556">
        <f t="shared" ca="1" si="490"/>
        <v>0</v>
      </c>
      <c r="XR86" s="556">
        <f t="shared" ca="1" si="490"/>
        <v>0</v>
      </c>
      <c r="XS86" s="556">
        <f t="shared" ca="1" si="490"/>
        <v>0</v>
      </c>
      <c r="XT86" s="556">
        <f t="shared" ca="1" si="490"/>
        <v>0</v>
      </c>
      <c r="XU86" s="556">
        <f t="shared" ca="1" si="490"/>
        <v>0</v>
      </c>
      <c r="XV86" s="556">
        <f t="shared" ca="1" si="490"/>
        <v>0</v>
      </c>
      <c r="XW86" s="556">
        <f t="shared" ca="1" si="490"/>
        <v>0</v>
      </c>
      <c r="XX86" s="189">
        <f t="shared" ca="1" si="491"/>
        <v>0</v>
      </c>
      <c r="XY86" s="189">
        <f t="shared" ca="1" si="491"/>
        <v>0</v>
      </c>
      <c r="XZ86" s="189">
        <f t="shared" ca="1" si="491"/>
        <v>0</v>
      </c>
      <c r="YA86" s="189">
        <f t="shared" ca="1" si="491"/>
        <v>0</v>
      </c>
      <c r="YB86" s="189">
        <f t="shared" ca="1" si="491"/>
        <v>0</v>
      </c>
      <c r="YC86" s="230">
        <f t="shared" ca="1" si="492"/>
        <v>0</v>
      </c>
      <c r="YD86" s="189">
        <f t="shared" ca="1" si="493"/>
        <v>0</v>
      </c>
      <c r="YE86" s="189">
        <f t="shared" ca="1" si="493"/>
        <v>0</v>
      </c>
      <c r="YF86" s="189">
        <f t="shared" ca="1" si="493"/>
        <v>0</v>
      </c>
      <c r="YG86" s="189">
        <f t="shared" ca="1" si="493"/>
        <v>0</v>
      </c>
      <c r="YH86" s="189">
        <f t="shared" ca="1" si="493"/>
        <v>0</v>
      </c>
      <c r="YI86" s="230">
        <f t="shared" ca="1" si="494"/>
        <v>0</v>
      </c>
      <c r="YJ86" s="231">
        <f t="shared" ca="1" si="495"/>
        <v>0</v>
      </c>
      <c r="YK86" s="231">
        <f t="shared" ca="1" si="495"/>
        <v>0</v>
      </c>
      <c r="YL86" s="231">
        <f t="shared" ca="1" si="495"/>
        <v>0</v>
      </c>
      <c r="YM86" s="231">
        <f t="shared" ca="1" si="495"/>
        <v>0</v>
      </c>
      <c r="YN86" s="544">
        <f t="shared" ca="1" si="496"/>
        <v>0</v>
      </c>
      <c r="YO86" s="231">
        <f t="shared" ca="1" si="497"/>
        <v>0</v>
      </c>
      <c r="YP86" s="231">
        <f t="shared" ca="1" si="497"/>
        <v>0</v>
      </c>
      <c r="YQ86" s="231">
        <f t="shared" ca="1" si="497"/>
        <v>0</v>
      </c>
      <c r="YR86" s="231">
        <f t="shared" ca="1" si="497"/>
        <v>0</v>
      </c>
      <c r="YS86" s="544">
        <f t="shared" ca="1" si="498"/>
        <v>0</v>
      </c>
      <c r="YT86" s="544">
        <f t="shared" ca="1" si="498"/>
        <v>0</v>
      </c>
      <c r="YU86" s="544">
        <f t="shared" ca="1" si="498"/>
        <v>0</v>
      </c>
      <c r="YV86" s="544">
        <f t="shared" ca="1" si="498"/>
        <v>0</v>
      </c>
      <c r="YW86" s="544">
        <f t="shared" ca="1" si="498"/>
        <v>0</v>
      </c>
      <c r="YX86" s="544">
        <f t="shared" ca="1" si="498"/>
        <v>0</v>
      </c>
      <c r="YY86" s="544">
        <f t="shared" ca="1" si="498"/>
        <v>0</v>
      </c>
      <c r="YZ86" s="535" cm="1">
        <f t="array" aca="1" ref="YZ86" ca="1">INDEX(YZ$13:YZ85,$B86+1,1)</f>
        <v>0</v>
      </c>
      <c r="ZA86" s="411">
        <f t="shared" ca="1" si="499"/>
        <v>19</v>
      </c>
      <c r="ZB86" s="18"/>
      <c r="ZC86" s="535" cm="1">
        <f t="array" aca="1" ref="ZC86" ca="1">INDEX(ZC$13:ZC85,$B86+1,1)</f>
        <v>0</v>
      </c>
      <c r="ZD86" s="411">
        <f t="shared" si="500"/>
        <v>0</v>
      </c>
      <c r="ZE86" s="535" cm="1">
        <f t="array" aca="1" ref="ZE86" ca="1">INDEX(ZE$13:ZE85,$B86+1,1)</f>
        <v>0</v>
      </c>
      <c r="ZF86" s="535" t="str" cm="1">
        <f t="array" aca="1" ref="ZF86" ca="1">INDEX(ZF$13:ZF85,$B86+1,1)</f>
        <v>-</v>
      </c>
      <c r="ZG86" s="535" t="str" cm="1">
        <f t="array" aca="1" ref="ZG86" ca="1">INDEX(ZG$13:ZG85,$B86+1,1)</f>
        <v>-</v>
      </c>
      <c r="ZH86" s="535" t="str" cm="1">
        <f t="array" aca="1" ref="ZH86" ca="1">INDEX(ZH$13:ZH85,$B86+1,1)</f>
        <v>-</v>
      </c>
      <c r="ZI86" s="535" t="str" cm="1">
        <f t="array" aca="1" ref="ZI86" ca="1">INDEX(ZI$13:ZI85,$B86+1,1)</f>
        <v>-</v>
      </c>
      <c r="ZJ86" s="535" t="str" cm="1">
        <f t="array" aca="1" ref="ZJ86" ca="1">INDEX(ZJ$13:ZJ85,$B86+1,1)</f>
        <v>-</v>
      </c>
      <c r="ZK86" s="535" t="str" cm="1">
        <f t="array" aca="1" ref="ZK86" ca="1">INDEX(ZK$13:ZK85,$B86+1,1)</f>
        <v>-</v>
      </c>
      <c r="ZL86" s="535" t="str" cm="1">
        <f t="array" aca="1" ref="ZL86" ca="1">INDEX(ZL$13:ZL85,$B86+1,1)</f>
        <v>-</v>
      </c>
      <c r="ZM86" s="535" t="str" cm="1">
        <f t="array" aca="1" ref="ZM86" ca="1">INDEX(ZM$13:ZM85,$B86+1,1)</f>
        <v>-</v>
      </c>
      <c r="ZN86" s="535" t="str" cm="1">
        <f t="array" aca="1" ref="ZN86" ca="1">INDEX(ZN$13:ZN85,$B86+1,1)</f>
        <v>-</v>
      </c>
      <c r="ZO86" s="535" t="str" cm="1">
        <f t="array" aca="1" ref="ZO86" ca="1">INDEX(ZO$13:ZO85,$B86+1,1)</f>
        <v>-</v>
      </c>
      <c r="ZP86" s="535" t="str" cm="1">
        <f t="array" aca="1" ref="ZP86" ca="1">INDEX(ZP$13:ZP85,$B86+1,1)</f>
        <v>-</v>
      </c>
      <c r="ZQ86" s="535" t="str" cm="1">
        <f t="array" aca="1" ref="ZQ86" ca="1">INDEX(ZQ$13:ZQ85,$B86+1,1)</f>
        <v>-</v>
      </c>
      <c r="ZR86" s="535" t="str" cm="1">
        <f t="array" aca="1" ref="ZR86" ca="1">INDEX(ZR$13:ZR85,$B86+1,1)</f>
        <v>-</v>
      </c>
      <c r="ZS86" s="535" t="str" cm="1">
        <f t="array" aca="1" ref="ZS86" ca="1">INDEX(ZS$13:ZS85,$B86+1,1)</f>
        <v>-</v>
      </c>
      <c r="ZT86" s="535" t="str" cm="1">
        <f t="array" aca="1" ref="ZT86" ca="1">INDEX(ZT$13:ZT85,$B86+1,1)</f>
        <v>-</v>
      </c>
      <c r="ZU86" s="535" t="str" cm="1">
        <f t="array" aca="1" ref="ZU86" ca="1">INDEX(ZU$13:ZU85,$B86+1,1)</f>
        <v>-</v>
      </c>
      <c r="ZV86" s="535" t="str" cm="1">
        <f t="array" aca="1" ref="ZV86" ca="1">INDEX(ZV$13:ZV85,$B86+1,1)</f>
        <v>-</v>
      </c>
      <c r="ZW86" s="535" t="str" cm="1">
        <f t="array" aca="1" ref="ZW86" ca="1">INDEX(ZW$13:ZW85,$B86+1,1)</f>
        <v>-</v>
      </c>
      <c r="ZX86" s="18"/>
      <c r="ZY86" s="411" t="b">
        <f t="shared" ca="1" si="501"/>
        <v>0</v>
      </c>
      <c r="ZZ86" s="411" t="str">
        <f t="shared" ca="1" si="502"/>
        <v>-</v>
      </c>
      <c r="AAA86" s="535" t="str" cm="1">
        <f t="array" aca="1" ref="AAA86" ca="1">INDEX(AAA$13:AAA85,$B86+1,1)</f>
        <v>-</v>
      </c>
      <c r="AAB86" s="535" t="str" cm="1">
        <f t="array" aca="1" ref="AAB86" ca="1">INDEX(AAB$13:AAB85,$B86+1,1)</f>
        <v>-</v>
      </c>
      <c r="AAC86" s="535" t="str" cm="1">
        <f t="array" aca="1" ref="AAC86" ca="1">INDEX(AAC$13:AAC85,$B86+1,1)</f>
        <v>-</v>
      </c>
      <c r="AAD86" s="545" cm="1">
        <f t="array" aca="1" ref="AAD86" ca="1">INDEX(i.AgeJ,$AD86,1)</f>
        <v>0</v>
      </c>
      <c r="AAE86" s="535" t="str" cm="1">
        <f t="array" aca="1" ref="AAE86" ca="1">INDEX(AAE$13:AAE85,$B86+1,1)</f>
        <v>-</v>
      </c>
      <c r="AAF86" s="411" t="str">
        <f t="shared" si="503"/>
        <v>-</v>
      </c>
      <c r="AAG86" s="411" t="str">
        <f t="shared" si="503"/>
        <v>-</v>
      </c>
      <c r="AAH86" s="535" t="str" cm="1">
        <f t="array" aca="1" ref="AAH86" ca="1">INDEX(AAH$13:AAH85,$B86+1,1)</f>
        <v>-</v>
      </c>
      <c r="AAI86" s="535" t="str" cm="1">
        <f t="array" aca="1" ref="AAI86" ca="1">INDEX(AAI$13:AAI85,$B86+1,1)</f>
        <v>-</v>
      </c>
      <c r="AAJ86" s="535" t="str" cm="1">
        <f t="array" aca="1" ref="AAJ86" ca="1">INDEX(AAJ$13:AAJ85,$B86+1,1)</f>
        <v>-</v>
      </c>
      <c r="AAK86" s="535" t="str" cm="1">
        <f t="array" aca="1" ref="AAK86" ca="1">INDEX(AAK$13:AAK85,$B86+1,1)</f>
        <v>-</v>
      </c>
      <c r="AAL86" s="535" t="str" cm="1">
        <f t="array" aca="1" ref="AAL86" ca="1">INDEX(AAL$13:AAL85,$B86+1,1)</f>
        <v>-</v>
      </c>
      <c r="AAM86" s="535" t="b" cm="1">
        <f t="array" aca="1" ref="AAM86" ca="1">INDEX(AAM$13:AAM85,$B86+1,1)</f>
        <v>1</v>
      </c>
      <c r="AAN86" s="535" t="str" cm="1">
        <f t="array" aca="1" ref="AAN86" ca="1">INDEX(AAN$13:AAN85,$B86+1,1)</f>
        <v>-</v>
      </c>
      <c r="AAO86" s="535" cm="1">
        <f t="array" aca="1" ref="AAO86" ca="1">INDEX(AAO$13:AAO85,$B86+1,1)</f>
        <v>0</v>
      </c>
      <c r="AAP86" s="535" cm="1">
        <f t="array" aca="1" ref="AAP86" ca="1">INDEX(AAP$13:AAP85,$B86+1,1)</f>
        <v>0</v>
      </c>
      <c r="AAQ86" s="535" cm="1">
        <f t="array" aca="1" ref="AAQ86" ca="1">INDEX(AAQ$13:AAQ85,$B86+1,1)</f>
        <v>0</v>
      </c>
      <c r="AAR86" s="18"/>
      <c r="AAS86" s="411">
        <f t="shared" si="504"/>
        <v>50</v>
      </c>
      <c r="AAT86" s="411">
        <f t="shared" si="504"/>
        <v>50</v>
      </c>
      <c r="AAU86" s="411">
        <f t="shared" si="504"/>
        <v>50</v>
      </c>
      <c r="AAV86" s="411">
        <f t="shared" si="504"/>
        <v>50</v>
      </c>
      <c r="AAW86" s="535" cm="1">
        <f t="array" aca="1" ref="AAW86" ca="1">INDEX(AAW$13:AAW85,$B86+1,1)</f>
        <v>1</v>
      </c>
      <c r="AAX86" s="535" cm="1">
        <f t="array" aca="1" ref="AAX86" ca="1">INDEX(AAX$13:AAX85,$B86+1,1)</f>
        <v>1</v>
      </c>
      <c r="AAY86" s="535" cm="1">
        <f t="array" aca="1" ref="AAY86" ca="1">INDEX(AAY$13:AAY85,$B86+1,1)</f>
        <v>1</v>
      </c>
      <c r="AAZ86" s="535" cm="1">
        <f t="array" aca="1" ref="AAZ86" ca="1">INDEX(AAZ$13:AAZ85,$B86+1,1)</f>
        <v>1</v>
      </c>
      <c r="ABA86" s="535" t="str" cm="1">
        <f t="array" aca="1" ref="ABA86" ca="1">INDEX(ABA$13:ABA85,$B86+1,1)</f>
        <v>-</v>
      </c>
      <c r="ABB86" s="535" t="str" cm="1">
        <f t="array" aca="1" ref="ABB86" ca="1">INDEX(ABB$13:ABB85,$B86+1,1)</f>
        <v>-</v>
      </c>
      <c r="ABC86" s="535" t="str" cm="1">
        <f t="array" aca="1" ref="ABC86" ca="1">INDEX(ABC$13:ABC85,$B86+1,1)</f>
        <v>-</v>
      </c>
      <c r="ABD86" s="535" t="str" cm="1">
        <f t="array" aca="1" ref="ABD86" ca="1">INDEX(ABD$13:ABD85,$B86+1,1)</f>
        <v>-</v>
      </c>
      <c r="ABE86" s="535" t="str" cm="1">
        <f t="array" aca="1" ref="ABE86" ca="1">INDEX(ABE$13:ABE85,$B86+1,1)</f>
        <v>-</v>
      </c>
      <c r="ABF86" s="535" t="str" cm="1">
        <f t="array" aca="1" ref="ABF86" ca="1">INDEX(ABF$13:ABF85,$B86+1,1)</f>
        <v>-</v>
      </c>
      <c r="ABG86" s="535" t="str" cm="1">
        <f t="array" aca="1" ref="ABG86" ca="1">INDEX(ABG$13:ABG85,$B86+1,1)</f>
        <v>-</v>
      </c>
      <c r="ABH86" s="18"/>
      <c r="ABI86" s="535" t="str" cm="1">
        <f t="array" aca="1" ref="ABI86" ca="1">INDEX(ABI$13:ABI85,$B86+1,1)</f>
        <v>-</v>
      </c>
      <c r="ABJ86" s="411">
        <f t="shared" ca="1" si="505"/>
        <v>1</v>
      </c>
      <c r="ABK86" s="18"/>
      <c r="ABL86" s="664" t="b">
        <f t="shared" ca="1" si="506"/>
        <v>1</v>
      </c>
      <c r="ABM86" s="535" t="b" cm="1">
        <f t="array" aca="1" ref="ABM86" ca="1">INDEX(ABM$13:ABM85,$B86+1,1)</f>
        <v>0</v>
      </c>
      <c r="ABN86" s="535" t="b" cm="1">
        <f t="array" aca="1" ref="ABN86" ca="1">INDEX(ABN$13:ABN85,$B86+1,1)</f>
        <v>0</v>
      </c>
      <c r="ABO86" s="22" t="b">
        <v>1</v>
      </c>
      <c r="ABP86" s="411" t="b">
        <f t="shared" ref="ABP86:ABP105" ca="1" si="533">ABN86</f>
        <v>0</v>
      </c>
      <c r="ABQ86" s="535" t="b" cm="1">
        <f t="array" aca="1" ref="ABQ86" ca="1">INDEX(ABQ$13:ABQ85,$B86+1,1)</f>
        <v>1</v>
      </c>
      <c r="ABR86" s="22" t="s">
        <v>30</v>
      </c>
      <c r="ABS86" s="547" t="str" cm="1">
        <f t="array" aca="1" ref="ABS86" ca="1">IF(ABN86&lt;&gt;TRUE,"-",VALUE(IFERROR(VALUE($K86),0) &amp; _xlfn.SWITCH($CF86,"-",4,$CF86) &amp; $L86 &amp; $T86 &amp; "00" &amp; $N86 &amp; $AK86 &amp; $R86 &amp; _xlfn.SWITCH($AM86,3,1,$AM86) &amp; _xlfn.SWITCH($M86,4,0,$M86) &amp; $AD86 &amp; IF(MOD($H86-2,ABS$6)&gt;=ABS$7,"",TEXT(INT(MOD($H86-2,ABS$6)/2)+1,"00"))))</f>
        <v>-</v>
      </c>
      <c r="ABT86" s="657" cm="1">
        <f t="array" aca="1" ref="ABT86" ca="1">IF(ABO86&lt;&gt;TRUE,"-",VALUE(IFERROR(VALUE($K86),0) &amp; _xlfn.SWITCH($CF86,"-",4,$CF86) &amp; $L86 &amp; $T86 &amp; "00" &amp; $N86 &amp; $AK86 &amp; $R86 &amp; _xlfn.SWITCH($AM86,3,1,$AM86) &amp; _xlfn.SWITCH($M86,4,0,$M86) &amp; $AD86 &amp; IF(MOD($H86-1,ABT$6)&gt;=ABT$7,"",TEXT(INT(MOD($H86-1,ABT$6)/2)+1,"00"))))</f>
        <v>14220012120101</v>
      </c>
      <c r="ABU86" s="543">
        <f t="shared" ca="1" si="507"/>
        <v>652</v>
      </c>
      <c r="ABV86" s="543">
        <f t="shared" ca="1" si="507"/>
        <v>686</v>
      </c>
      <c r="ABW86" s="543">
        <f t="shared" ca="1" si="507"/>
        <v>721</v>
      </c>
      <c r="ABX86" s="459">
        <f t="shared" ca="1" si="508"/>
        <v>469</v>
      </c>
      <c r="ABY86" s="459">
        <f t="shared" ca="1" si="508"/>
        <v>504</v>
      </c>
      <c r="ABZ86" s="459">
        <f t="shared" ca="1" si="508"/>
        <v>539</v>
      </c>
      <c r="ACA86" s="459">
        <f t="shared" ca="1" si="509"/>
        <v>385</v>
      </c>
      <c r="ACB86" s="459">
        <f t="shared" ca="1" si="509"/>
        <v>420</v>
      </c>
      <c r="ACC86" s="459">
        <f t="shared" ca="1" si="509"/>
        <v>455</v>
      </c>
      <c r="ACD86" s="535" t="str" cm="1">
        <f t="array" aca="1" ref="ACD86" ca="1">INDEX(ACD$13:ACD85,$B86+1,1)</f>
        <v>-</v>
      </c>
      <c r="ACE86" s="535" t="str" cm="1">
        <f t="array" aca="1" ref="ACE86" ca="1">INDEX(ACE$13:ACE85,$B86+1,1)</f>
        <v>-</v>
      </c>
      <c r="ACF86" s="535" t="str" cm="1">
        <f t="array" aca="1" ref="ACF86" ca="1">INDEX(ACF$13:ACF85,$B86+1,1)</f>
        <v>-</v>
      </c>
      <c r="ACG86" s="535" t="str" cm="1">
        <f t="array" aca="1" ref="ACG86" ca="1">INDEX(ACG$13:ACG85,$B86+1,1)</f>
        <v>-</v>
      </c>
      <c r="ACH86" s="535" t="str" cm="1">
        <f t="array" aca="1" ref="ACH86" ca="1">INDEX(ACH$13:ACH85,$B86+1,1)</f>
        <v>-</v>
      </c>
      <c r="ACI86" s="535" t="str" cm="1">
        <f t="array" aca="1" ref="ACI86" ca="1">INDEX(ACI$13:ACI85,$B86+1,1)</f>
        <v>-</v>
      </c>
      <c r="ACJ86" s="535" t="str" cm="1">
        <f t="array" aca="1" ref="ACJ86" ca="1">INDEX(ACJ$13:ACJ85,$B86+1,1)</f>
        <v>-</v>
      </c>
      <c r="ACK86" s="535" t="str" cm="1">
        <f t="array" aca="1" ref="ACK86" ca="1">INDEX(ACK$13:ACK85,$B86+1,1)</f>
        <v>-</v>
      </c>
      <c r="ACL86" s="535" t="str" cm="1">
        <f t="array" aca="1" ref="ACL86" ca="1">INDEX(ACL$13:ACL85,$B86+1,1)</f>
        <v>-</v>
      </c>
      <c r="ACM86" s="535" t="str" cm="1">
        <f t="array" aca="1" ref="ACM86" ca="1">INDEX(ACM$13:ACM85,$B86+1,1)</f>
        <v>-</v>
      </c>
      <c r="ACN86" s="535" t="str" cm="1">
        <f t="array" aca="1" ref="ACN86" ca="1">INDEX(ACN$13:ACN85,$B86+1,1)</f>
        <v>-</v>
      </c>
      <c r="ACO86" s="535" t="str" cm="1">
        <f t="array" aca="1" ref="ACO86" ca="1">INDEX(ACO$13:ACO85,$B86+1,1)</f>
        <v>-</v>
      </c>
      <c r="ACP86" s="22">
        <v>3</v>
      </c>
      <c r="ACQ86" s="22">
        <v>3</v>
      </c>
      <c r="ACR86" s="22" cm="1">
        <f t="array" aca="1" ref="ACR86" ca="1">INDEX(ACR$13:ACR85,$B86+1,1)</f>
        <v>0</v>
      </c>
      <c r="ACS86" s="22">
        <v>1</v>
      </c>
      <c r="ACT86" s="22">
        <v>-1</v>
      </c>
      <c r="ACU86" s="535" t="str" cm="1">
        <f t="array" aca="1" ref="ACU86" ca="1">INDEX(ACU$13:ACU85,$B86+1,1)</f>
        <v>-</v>
      </c>
      <c r="ACV86" s="535" t="str" cm="1">
        <f t="array" aca="1" ref="ACV86" ca="1">INDEX(ACV$13:ACV85,$B86+1,1)</f>
        <v>-</v>
      </c>
      <c r="ACW86" s="535" t="str" cm="1">
        <f t="array" aca="1" ref="ACW86" ca="1">INDEX(ACW$13:ACW85,$B86+1,1)</f>
        <v>-</v>
      </c>
      <c r="ACX86" s="520">
        <f ca="1">ACR86</f>
        <v>0</v>
      </c>
      <c r="ACY86" s="520">
        <f t="shared" ref="ACY86" si="534">ACS86</f>
        <v>1</v>
      </c>
      <c r="ACZ86" s="520">
        <f t="shared" ref="ACZ86" si="535">ACT86</f>
        <v>-1</v>
      </c>
      <c r="ADA86" s="535" t="str" cm="1">
        <f t="array" aca="1" ref="ADA86" ca="1">INDEX(ADA$13:ADA85,$B86+1,1)</f>
        <v>-</v>
      </c>
      <c r="ADB86" s="535" cm="1">
        <f t="array" aca="1" ref="ADB86" ca="1">INDEX(ADB$13:ADB85,$B86+1,1)</f>
        <v>1</v>
      </c>
      <c r="ADC86" s="535" cm="1">
        <f t="array" aca="1" ref="ADC86" ca="1">INDEX(ADC$13:ADC85,$B86+1,1)</f>
        <v>1</v>
      </c>
      <c r="ADD86" s="661" t="b">
        <f t="shared" ca="1" si="510"/>
        <v>0</v>
      </c>
      <c r="ADE86" s="661" t="b">
        <f t="shared" ca="1" si="510"/>
        <v>0</v>
      </c>
      <c r="ADF86" s="661" t="b">
        <f t="shared" ca="1" si="510"/>
        <v>0</v>
      </c>
      <c r="ADG86" s="661" t="b">
        <f t="shared" ca="1" si="510"/>
        <v>0</v>
      </c>
      <c r="ADH86" s="662">
        <f t="shared" ca="1" si="511"/>
        <v>0.9</v>
      </c>
      <c r="ADI86" s="663">
        <f t="shared" ca="1" si="512"/>
        <v>0.66</v>
      </c>
      <c r="ADJ86" s="664" t="b">
        <f t="shared" ca="1" si="513"/>
        <v>1</v>
      </c>
      <c r="ADK86" s="711">
        <f t="shared" ca="1" si="514"/>
        <v>999</v>
      </c>
      <c r="ADL86" s="191" t="b">
        <f>ADL85</f>
        <v>0</v>
      </c>
      <c r="ADM86" s="710">
        <f t="shared" ca="1" si="515"/>
        <v>0.5</v>
      </c>
      <c r="ADN86" s="712">
        <f t="shared" ca="1" si="516"/>
        <v>0</v>
      </c>
      <c r="ADO86" s="712">
        <f t="shared" ca="1" si="516"/>
        <v>0</v>
      </c>
      <c r="ADP86" s="665">
        <f t="shared" ca="1" si="517"/>
        <v>999999</v>
      </c>
      <c r="ADQ86" s="18"/>
      <c r="ADR86" s="545" t="b">
        <f t="shared" ca="1" si="518"/>
        <v>1</v>
      </c>
      <c r="ADS86" s="545" t="str">
        <f t="shared" ca="1" si="518"/>
        <v>-</v>
      </c>
      <c r="ADT86" s="545" t="str">
        <f t="shared" ca="1" si="518"/>
        <v>-</v>
      </c>
      <c r="ADU86" s="545" t="str">
        <f t="shared" ca="1" si="518"/>
        <v>-</v>
      </c>
      <c r="ADV86" s="545" t="str">
        <f t="shared" ca="1" si="518"/>
        <v>-</v>
      </c>
      <c r="ADW86" s="545" t="str">
        <f t="shared" ca="1" si="518"/>
        <v>-</v>
      </c>
      <c r="ADX86" s="545" t="str">
        <f t="shared" ca="1" si="518"/>
        <v>-</v>
      </c>
      <c r="ADY86" s="545" t="str">
        <f t="shared" ca="1" si="518"/>
        <v>-</v>
      </c>
      <c r="ADZ86" s="545" t="str">
        <f t="shared" ca="1" si="518"/>
        <v>-</v>
      </c>
      <c r="AEA86" s="545" t="str">
        <f t="shared" ca="1" si="518"/>
        <v>-</v>
      </c>
      <c r="AEB86" s="545" t="str">
        <f t="shared" ca="1" si="519"/>
        <v>-</v>
      </c>
      <c r="AEC86" s="545" t="str">
        <f t="shared" ca="1" si="519"/>
        <v>-</v>
      </c>
      <c r="AED86" s="545" t="str">
        <f t="shared" ca="1" si="519"/>
        <v>-</v>
      </c>
      <c r="AEE86" s="545" t="str">
        <f t="shared" ca="1" si="519"/>
        <v>-</v>
      </c>
      <c r="AEF86" s="545" t="str">
        <f t="shared" ca="1" si="519"/>
        <v>-</v>
      </c>
      <c r="AEG86" s="545" t="str">
        <f t="shared" ca="1" si="519"/>
        <v>-</v>
      </c>
      <c r="AEH86" s="545" t="str">
        <f t="shared" ca="1" si="519"/>
        <v>-</v>
      </c>
      <c r="AEI86" s="545" t="str">
        <f t="shared" ca="1" si="519"/>
        <v>-</v>
      </c>
      <c r="AEJ86" s="545" t="b">
        <f t="shared" ca="1" si="519"/>
        <v>1</v>
      </c>
      <c r="AEK86" s="545" t="str">
        <f t="shared" ca="1" si="519"/>
        <v>-</v>
      </c>
      <c r="AEL86" s="545" t="str">
        <f t="shared" ca="1" si="520"/>
        <v>-</v>
      </c>
      <c r="AEM86" s="545" t="str">
        <f t="shared" ca="1" si="520"/>
        <v>-</v>
      </c>
      <c r="AEN86" s="545" t="str">
        <f t="shared" ca="1" si="520"/>
        <v>-</v>
      </c>
      <c r="AEO86" s="545" t="str">
        <f t="shared" ca="1" si="520"/>
        <v>-</v>
      </c>
      <c r="AEP86" s="545" t="str">
        <f t="shared" ca="1" si="520"/>
        <v>-</v>
      </c>
      <c r="AEQ86" s="545" t="str">
        <f t="shared" ca="1" si="520"/>
        <v>-</v>
      </c>
      <c r="AER86" s="545" t="str">
        <f t="shared" ca="1" si="520"/>
        <v>-</v>
      </c>
      <c r="AES86" s="545" t="str">
        <f t="shared" ca="1" si="520"/>
        <v>-</v>
      </c>
      <c r="AET86" s="545" t="str">
        <f t="shared" ca="1" si="520"/>
        <v>-</v>
      </c>
      <c r="AEU86" s="545" t="str">
        <f t="shared" ca="1" si="520"/>
        <v>-</v>
      </c>
      <c r="AEV86" s="545" t="str">
        <f t="shared" ca="1" si="521"/>
        <v>-</v>
      </c>
      <c r="AEW86" s="545" t="str">
        <f t="shared" ca="1" si="521"/>
        <v>-</v>
      </c>
      <c r="AEX86" s="545" t="str">
        <f t="shared" ca="1" si="521"/>
        <v>-</v>
      </c>
      <c r="AEY86" s="545" t="str">
        <f t="shared" ca="1" si="521"/>
        <v>-</v>
      </c>
      <c r="AEZ86" s="545" t="str">
        <f t="shared" ca="1" si="521"/>
        <v>-</v>
      </c>
      <c r="AFA86" s="545" t="str">
        <f t="shared" ca="1" si="521"/>
        <v>-</v>
      </c>
      <c r="AFB86" s="545" t="b">
        <f t="shared" ca="1" si="521"/>
        <v>1</v>
      </c>
      <c r="AFC86" s="545" t="str">
        <f t="shared" ca="1" si="521"/>
        <v>-</v>
      </c>
      <c r="AFD86" s="545" t="str">
        <f t="shared" ca="1" si="521"/>
        <v>-</v>
      </c>
      <c r="AFE86" s="545" t="str">
        <f t="shared" ca="1" si="521"/>
        <v>-</v>
      </c>
      <c r="AFF86" s="545" t="str">
        <f t="shared" ca="1" si="522"/>
        <v>-</v>
      </c>
      <c r="AFG86" s="545" t="str">
        <f t="shared" ca="1" si="522"/>
        <v>-</v>
      </c>
      <c r="AFH86" s="545" t="str">
        <f t="shared" ca="1" si="522"/>
        <v>-</v>
      </c>
      <c r="AFI86" s="545" t="str">
        <f t="shared" ca="1" si="522"/>
        <v>-</v>
      </c>
      <c r="AFJ86" s="545" t="str">
        <f t="shared" ca="1" si="522"/>
        <v>-</v>
      </c>
      <c r="AFK86" s="545" t="str">
        <f t="shared" ca="1" si="522"/>
        <v>-</v>
      </c>
      <c r="AFL86" s="545" t="str">
        <f t="shared" ca="1" si="522"/>
        <v>-</v>
      </c>
      <c r="AFM86" s="545" t="str">
        <f t="shared" ca="1" si="522"/>
        <v>-</v>
      </c>
      <c r="AFN86" s="545" t="str">
        <f t="shared" ca="1" si="522"/>
        <v>-</v>
      </c>
      <c r="AFO86" s="545" t="str">
        <f t="shared" ca="1" si="522"/>
        <v>-</v>
      </c>
      <c r="AFP86" s="545" t="str">
        <f t="shared" ca="1" si="523"/>
        <v>-</v>
      </c>
      <c r="AFQ86" s="545" t="str">
        <f t="shared" ca="1" si="523"/>
        <v>-</v>
      </c>
      <c r="AFR86" s="545" t="str">
        <f t="shared" ca="1" si="523"/>
        <v>-</v>
      </c>
      <c r="AFS86" s="545" t="str">
        <f t="shared" ca="1" si="523"/>
        <v>-</v>
      </c>
      <c r="AFT86" s="545" t="b">
        <f t="shared" ca="1" si="523"/>
        <v>1</v>
      </c>
      <c r="AFU86" s="545" t="str">
        <f t="shared" ca="1" si="523"/>
        <v>-</v>
      </c>
      <c r="AFV86" s="545" t="str">
        <f t="shared" ca="1" si="523"/>
        <v>-</v>
      </c>
      <c r="AFW86" s="545" t="str">
        <f t="shared" ca="1" si="523"/>
        <v>-</v>
      </c>
      <c r="AFX86" s="545" t="str">
        <f t="shared" ca="1" si="523"/>
        <v>-</v>
      </c>
      <c r="AFY86" s="545" t="str">
        <f t="shared" ca="1" si="523"/>
        <v>-</v>
      </c>
      <c r="AFZ86" s="545" t="str">
        <f t="shared" ca="1" si="524"/>
        <v>-</v>
      </c>
      <c r="AGA86" s="545" t="str">
        <f t="shared" ca="1" si="524"/>
        <v>-</v>
      </c>
      <c r="AGB86" s="545" t="str">
        <f t="shared" ca="1" si="524"/>
        <v>-</v>
      </c>
      <c r="AGC86" s="545" t="str">
        <f t="shared" ca="1" si="524"/>
        <v>-</v>
      </c>
      <c r="AGD86" s="545" t="str">
        <f t="shared" ca="1" si="524"/>
        <v>-</v>
      </c>
      <c r="AGE86" s="545" t="str">
        <f t="shared" ca="1" si="524"/>
        <v>-</v>
      </c>
      <c r="AGF86" s="545" t="str">
        <f t="shared" ca="1" si="524"/>
        <v>-</v>
      </c>
      <c r="AGG86" s="545" t="str">
        <f t="shared" ca="1" si="524"/>
        <v>-</v>
      </c>
      <c r="AGH86" s="545" t="str">
        <f t="shared" ca="1" si="524"/>
        <v>-</v>
      </c>
      <c r="AGI86" s="545" t="str">
        <f t="shared" ca="1" si="524"/>
        <v>-</v>
      </c>
      <c r="AGJ86" s="545" t="str">
        <f t="shared" ca="1" si="525"/>
        <v>-</v>
      </c>
      <c r="AGK86" s="545" t="str">
        <f t="shared" ca="1" si="525"/>
        <v>-</v>
      </c>
      <c r="AGL86" s="545" t="b">
        <f t="shared" ca="1" si="525"/>
        <v>1</v>
      </c>
      <c r="AGM86" s="545" t="str">
        <f t="shared" ca="1" si="525"/>
        <v>-</v>
      </c>
      <c r="AGN86" s="545" t="str">
        <f t="shared" ca="1" si="525"/>
        <v>-</v>
      </c>
      <c r="AGO86" s="545" t="str">
        <f t="shared" ca="1" si="525"/>
        <v>-</v>
      </c>
      <c r="AGP86" s="545" t="str">
        <f t="shared" ca="1" si="525"/>
        <v>-</v>
      </c>
      <c r="AGQ86" s="545" t="str">
        <f t="shared" ca="1" si="525"/>
        <v>-</v>
      </c>
      <c r="AGR86" s="545" t="str">
        <f t="shared" ca="1" si="525"/>
        <v>-</v>
      </c>
      <c r="AGS86" s="545" t="str">
        <f t="shared" ca="1" si="525"/>
        <v>-</v>
      </c>
      <c r="AGT86" s="545" t="str">
        <f t="shared" ca="1" si="526"/>
        <v>-</v>
      </c>
      <c r="AGU86" s="545" t="str">
        <f t="shared" ca="1" si="526"/>
        <v>-</v>
      </c>
      <c r="AGV86" s="545" t="str">
        <f t="shared" ca="1" si="526"/>
        <v>-</v>
      </c>
      <c r="AGW86" s="545" t="str">
        <f t="shared" ca="1" si="526"/>
        <v>-</v>
      </c>
      <c r="AGX86" s="545" t="str">
        <f t="shared" ca="1" si="526"/>
        <v>-</v>
      </c>
      <c r="AGY86" s="545" t="str">
        <f t="shared" ca="1" si="526"/>
        <v>-</v>
      </c>
      <c r="AGZ86" s="545" t="str">
        <f t="shared" ca="1" si="526"/>
        <v>-</v>
      </c>
      <c r="AHA86" s="545" t="str">
        <f t="shared" ca="1" si="526"/>
        <v>-</v>
      </c>
      <c r="AHB86" s="545" t="str">
        <f t="shared" ca="1" si="526"/>
        <v>-</v>
      </c>
      <c r="AHC86" s="545" t="str">
        <f t="shared" ca="1" si="526"/>
        <v>-</v>
      </c>
      <c r="AHD86" s="535" cm="1">
        <f t="array" aca="1" ref="AHD86" ca="1">INDEX(AHD$13:AHD85,$B86+1,1)</f>
        <v>0</v>
      </c>
      <c r="AHE86" s="483">
        <v>0</v>
      </c>
    </row>
    <row r="87" spans="1:889" outlineLevel="2">
      <c r="A87" s="18">
        <f t="shared" si="241"/>
        <v>74</v>
      </c>
      <c r="B87" s="652">
        <f ca="1">OFFSET($A87,-2,0)</f>
        <v>72</v>
      </c>
      <c r="C87" s="458">
        <f t="shared" si="404"/>
        <v>2000</v>
      </c>
      <c r="D87" s="119" t="str">
        <f t="shared" ca="1" si="405"/>
        <v>GSW</v>
      </c>
      <c r="E87" t="b">
        <v>1</v>
      </c>
      <c r="F87" t="b">
        <v>0</v>
      </c>
      <c r="G87" t="b">
        <f t="shared" si="406"/>
        <v>1</v>
      </c>
      <c r="H87" s="191">
        <f t="shared" ref="H87:H108" ca="1" si="536">OFFSET(H87,-1,0)+1</f>
        <v>2</v>
      </c>
      <c r="I87" s="535" cm="1">
        <f t="array" aca="1" ref="I87" ca="1">INDEX(I$13:I86,$B87+1,1)</f>
        <v>1</v>
      </c>
      <c r="J87" s="535" cm="1">
        <f t="array" aca="1" ref="J87" ca="1">INDEX(J$13:J86,$B87+1,1)</f>
        <v>0</v>
      </c>
      <c r="K87" s="535" cm="1">
        <f t="array" aca="1" ref="K87" ca="1">INDEX(K$13:K86,$B87+1,1)</f>
        <v>1</v>
      </c>
      <c r="L87" s="535" cm="1">
        <f t="array" aca="1" ref="L87" ca="1">INDEX(L$13:L86,$B87+1,1)</f>
        <v>2</v>
      </c>
      <c r="M87" s="535" cm="1">
        <f t="array" aca="1" ref="M87" ca="1">INDEX(M$13:M86,$B87+1,1)</f>
        <v>0</v>
      </c>
      <c r="N87" s="230">
        <f t="shared" ca="1" si="407"/>
        <v>1</v>
      </c>
      <c r="O87" s="230">
        <f t="shared" ca="1" si="407"/>
        <v>6</v>
      </c>
      <c r="P87" s="230">
        <f t="shared" ca="1" si="407"/>
        <v>1</v>
      </c>
      <c r="Q87" s="230">
        <f t="shared" ca="1" si="407"/>
        <v>1</v>
      </c>
      <c r="R87" s="230">
        <f t="shared" ca="1" si="407"/>
        <v>1</v>
      </c>
      <c r="S87" s="230">
        <f t="shared" ca="1" si="407"/>
        <v>1</v>
      </c>
      <c r="T87" s="411">
        <f t="shared" ca="1" si="408"/>
        <v>2</v>
      </c>
      <c r="U87" s="411">
        <f t="shared" ca="1" si="408"/>
        <v>5</v>
      </c>
      <c r="V87" s="411">
        <f t="shared" ca="1" si="409"/>
        <v>2</v>
      </c>
      <c r="W87" s="772" t="b">
        <f t="shared" ca="1" si="410"/>
        <v>1</v>
      </c>
      <c r="X87" s="772" t="b">
        <f t="shared" ca="1" si="410"/>
        <v>1</v>
      </c>
      <c r="Y87" s="772" t="b">
        <f t="shared" ca="1" si="410"/>
        <v>1</v>
      </c>
      <c r="Z87" s="791" t="b" cm="1">
        <f t="array" aca="1" ref="Z87" ca="1">INDEX(Z$13:Z86,$B87+1,1)</f>
        <v>0</v>
      </c>
      <c r="AA87" s="411">
        <f t="shared" ca="1" si="411"/>
        <v>1</v>
      </c>
      <c r="AB87" s="411">
        <f t="shared" ca="1" si="412"/>
        <v>1</v>
      </c>
      <c r="AC87" s="230">
        <f t="shared" ca="1" si="413"/>
        <v>1</v>
      </c>
      <c r="AD87" s="230">
        <f t="shared" ca="1" si="413"/>
        <v>1</v>
      </c>
      <c r="AE87" s="230">
        <f t="shared" ca="1" si="413"/>
        <v>0</v>
      </c>
      <c r="AF87" s="230">
        <f t="shared" ca="1" si="413"/>
        <v>0</v>
      </c>
      <c r="AG87" s="230">
        <f t="shared" ca="1" si="413"/>
        <v>0</v>
      </c>
      <c r="AH87" s="230">
        <f t="shared" ca="1" si="413"/>
        <v>0</v>
      </c>
      <c r="AI87" s="87">
        <f t="shared" ca="1" si="414"/>
        <v>2</v>
      </c>
      <c r="AJ87" s="87">
        <f ca="1">INDEX(CHOOSE($N87,DataAutumn!i.AdultDrys,DataWinter!i.AdultDrys,DataSpring!i.AdultDrys),1,$T87)</f>
        <v>1</v>
      </c>
      <c r="AK87" s="230">
        <f t="shared" ca="1" si="415"/>
        <v>2</v>
      </c>
      <c r="AL87" s="535" cm="1">
        <f t="array" aca="1" ref="AL87" ca="1">INDEX(AL$13:AL86,$B87+1,1)</f>
        <v>0</v>
      </c>
      <c r="AM87" s="535" cm="1">
        <f t="array" aca="1" ref="AM87" ca="1">INDEX(AM$13:AM86,$B87+1,1)</f>
        <v>2</v>
      </c>
      <c r="AN87" s="810"/>
      <c r="AO87" s="111"/>
      <c r="AP87" s="111"/>
      <c r="AQ87" s="111"/>
      <c r="AR87" s="111"/>
      <c r="AS87" s="111"/>
      <c r="AT87" s="111"/>
      <c r="AU87" s="111"/>
      <c r="AV87" s="111"/>
      <c r="AW87" s="111"/>
      <c r="AX87" s="111"/>
      <c r="AY87" s="111"/>
      <c r="AZ87" s="111"/>
      <c r="BA87" s="111"/>
      <c r="BB87" s="111"/>
      <c r="BC87" s="312" t="str">
        <f t="shared" ca="1" si="416"/>
        <v xml:space="preserve">FS_Opt_Tem 00002 SE GSW Past      CFS     TOLAut Scan2 GFS RR+01% GP100% WP100% MP100% (PT_F33N11L11)      </v>
      </c>
      <c r="BD87" s="8" t="str">
        <f ca="1">IF(COUNTIF($BC$13:$BC87,$BC87)=1,"-","Dup")</f>
        <v>-</v>
      </c>
      <c r="BE87" s="18"/>
      <c r="BF87" s="535" t="b" cm="1">
        <f t="array" aca="1" ref="BF87" ca="1">INDEX(BF$13:BF86,$B87+1,1)</f>
        <v>0</v>
      </c>
      <c r="BG87" s="535" t="b" cm="1">
        <f t="array" aca="1" ref="BG87" ca="1">INDEX(BG$13:BG86,$B87+1,1)</f>
        <v>0</v>
      </c>
      <c r="BH87" s="535" t="b" cm="1">
        <f t="array" aca="1" ref="BH87" ca="1">INDEX(BH$13:BH86,$B87+1,1)</f>
        <v>0</v>
      </c>
      <c r="BI87" s="535" t="b" cm="1">
        <f t="array" aca="1" ref="BI87" ca="1">INDEX(BI$13:BI86,$B87+1,1)</f>
        <v>0</v>
      </c>
      <c r="BJ87" s="535" t="b" cm="1">
        <f t="array" aca="1" ref="BJ87" ca="1">INDEX(BJ$13:BJ86,$B87+1,1)</f>
        <v>0</v>
      </c>
      <c r="BK87" s="535" t="b" cm="1">
        <f t="array" aca="1" ref="BK87" ca="1">INDEX(BK$13:BK86,$B87+1,1)</f>
        <v>0</v>
      </c>
      <c r="BL87" s="535" t="b" cm="1">
        <f t="array" aca="1" ref="BL87" ca="1">INDEX(BL$13:BL86,$B87+1,1)</f>
        <v>0</v>
      </c>
      <c r="BM87" s="535" t="b" cm="1">
        <f t="array" aca="1" ref="BM87" ca="1">INDEX(BM$13:BM86,$B87+1,1)</f>
        <v>0</v>
      </c>
      <c r="BN87" s="535" t="b" cm="1">
        <f t="array" aca="1" ref="BN87" ca="1">INDEX(BN$13:BN86,$B87+1,1)</f>
        <v>0</v>
      </c>
      <c r="BO87" s="18"/>
      <c r="BP87" s="411" t="b">
        <f t="shared" ca="1" si="417"/>
        <v>1</v>
      </c>
      <c r="BQ87" s="411" t="str">
        <f t="shared" ca="1" si="417"/>
        <v>-</v>
      </c>
      <c r="BR87" s="411" t="b">
        <f t="shared" ca="1" si="417"/>
        <v>0</v>
      </c>
      <c r="BS87" s="411" t="str">
        <f t="shared" ca="1" si="417"/>
        <v>-</v>
      </c>
      <c r="BT87" s="411" t="str">
        <f t="shared" ca="1" si="417"/>
        <v>-</v>
      </c>
      <c r="BU87" s="411" t="str">
        <f t="shared" ca="1" si="417"/>
        <v>-</v>
      </c>
      <c r="BV87" s="411" t="str">
        <f t="shared" ca="1" si="417"/>
        <v>-</v>
      </c>
      <c r="BW87" s="411" t="str">
        <f t="shared" ca="1" si="417"/>
        <v>-</v>
      </c>
      <c r="BX87" s="411" t="str">
        <f t="shared" ca="1" si="417"/>
        <v>-</v>
      </c>
      <c r="BY87" s="411" t="str">
        <f t="shared" ca="1" si="417"/>
        <v>-</v>
      </c>
      <c r="BZ87" s="411" t="str">
        <f t="shared" ca="1" si="417"/>
        <v>-</v>
      </c>
      <c r="CA87" s="411" t="str">
        <f t="shared" ca="1" si="417"/>
        <v>-</v>
      </c>
      <c r="CB87" s="411" t="b">
        <f t="shared" ca="1" si="417"/>
        <v>0</v>
      </c>
      <c r="CC87" s="87">
        <f t="shared" ca="1" si="417"/>
        <v>0</v>
      </c>
      <c r="CD87" s="535" t="str" cm="1">
        <f t="array" aca="1" ref="CD87" ca="1">INDEX(CD$13:CD86,$B87+1,1)</f>
        <v>-</v>
      </c>
      <c r="CE87" s="535" t="str" cm="1">
        <f t="array" aca="1" ref="CE87" ca="1">INDEX(CE$13:CE86,$B87+1,1)</f>
        <v>-</v>
      </c>
      <c r="CF87" s="535" t="str" cm="1">
        <f t="array" aca="1" ref="CF87" ca="1">INDEX(CF$13:CF86,$B87+1,1)</f>
        <v>-</v>
      </c>
      <c r="CG87" s="535" t="b" cm="1">
        <f t="array" aca="1" ref="CG87" ca="1">INDEX(CG$13:CG86,$B87+1,1)</f>
        <v>1</v>
      </c>
      <c r="CH87" s="535" t="str" cm="1">
        <f t="array" aca="1" ref="CH87" ca="1">INDEX(CH$13:CH86,$B87+1,1)</f>
        <v>-</v>
      </c>
      <c r="CI87" s="535" t="str" cm="1">
        <f t="array" aca="1" ref="CI87" ca="1">INDEX(CI$13:CI86,$B87+1,1)</f>
        <v>-</v>
      </c>
      <c r="CJ87" s="535" t="str" cm="1">
        <f t="array" aca="1" ref="CJ87" ca="1">INDEX(CJ$13:CJ86,$B87+1,1)</f>
        <v>-</v>
      </c>
      <c r="CK87" s="18"/>
      <c r="CL87" s="535" t="str" cm="1">
        <f t="array" aca="1" ref="CL87" ca="1">INDEX(CL$13:CL86,$B87+1,1)</f>
        <v>-</v>
      </c>
      <c r="CM87" s="535" t="str" cm="1">
        <f t="array" aca="1" ref="CM87" ca="1">INDEX(CM$13:CM86,$B87+1,1)</f>
        <v>-</v>
      </c>
      <c r="CN87" s="411" t="str">
        <f t="shared" ca="1" si="418"/>
        <v>-</v>
      </c>
      <c r="CO87" s="411">
        <f t="shared" ca="1" si="419"/>
        <v>1</v>
      </c>
      <c r="CP87" s="411">
        <f t="shared" ca="1" si="419"/>
        <v>1</v>
      </c>
      <c r="CQ87" s="535" t="str" cm="1">
        <f t="array" aca="1" ref="CQ87" ca="1">INDEX(CQ$13:CQ86,$B87+1,1)</f>
        <v>-</v>
      </c>
      <c r="CR87" s="535" t="str" cm="1">
        <f t="array" aca="1" ref="CR87" ca="1">INDEX(CR$13:CR86,$B87+1,1)</f>
        <v>-</v>
      </c>
      <c r="CS87" s="535" t="str" cm="1">
        <f t="array" aca="1" ref="CS87" ca="1">INDEX(CS$13:CS86,$B87+1,1)</f>
        <v>-</v>
      </c>
      <c r="CT87" s="535" t="str" cm="1">
        <f t="array" aca="1" ref="CT87" ca="1">INDEX(CT$13:CT86,$B87+1,1)</f>
        <v>-</v>
      </c>
      <c r="CU87" s="411" t="str">
        <f t="shared" ca="1" si="420"/>
        <v>-</v>
      </c>
      <c r="CV87" s="411">
        <f t="shared" ca="1" si="421"/>
        <v>1</v>
      </c>
      <c r="CW87" s="411">
        <f t="shared" ca="1" si="421"/>
        <v>1</v>
      </c>
      <c r="CX87" s="535" t="str" cm="1">
        <f t="array" aca="1" ref="CX87" ca="1">INDEX(CX$13:CX86,$B87+1,1)</f>
        <v>-</v>
      </c>
      <c r="CY87" s="535" t="str" cm="1">
        <f t="array" aca="1" ref="CY87" ca="1">INDEX(CY$13:CY86,$B87+1,1)</f>
        <v>-</v>
      </c>
      <c r="CZ87" s="411" t="str">
        <f t="shared" ca="1" si="422"/>
        <v>-</v>
      </c>
      <c r="DA87" s="411">
        <f t="shared" ca="1" si="423"/>
        <v>1</v>
      </c>
      <c r="DB87" s="535" t="str" cm="1">
        <f t="array" aca="1" ref="DB87" ca="1">INDEX(DB$13:DB86,$B87+1,1)</f>
        <v>-</v>
      </c>
      <c r="DC87" s="535" t="str" cm="1">
        <f t="array" aca="1" ref="DC87" ca="1">INDEX(DC$13:DC86,$B87+1,1)</f>
        <v>-</v>
      </c>
      <c r="DD87" s="411">
        <f t="shared" ca="1" si="424"/>
        <v>1</v>
      </c>
      <c r="DE87" s="535" t="str" cm="1">
        <f t="array" aca="1" ref="DE87" ca="1">INDEX(DE$13:DE86,$B87+1,1)</f>
        <v>-</v>
      </c>
      <c r="DF87" s="535" t="str" cm="1">
        <f t="array" aca="1" ref="DF87" ca="1">INDEX(DF$13:DF86,$B87+1,1)</f>
        <v>-</v>
      </c>
      <c r="DG87" s="411" t="str">
        <f t="shared" ca="1" si="425"/>
        <v>-</v>
      </c>
      <c r="DH87" s="411">
        <f t="shared" ca="1" si="426"/>
        <v>1</v>
      </c>
      <c r="DI87" s="411">
        <f t="shared" ca="1" si="426"/>
        <v>1</v>
      </c>
      <c r="DJ87" s="535" cm="1">
        <f t="array" aca="1" ref="DJ87" ca="1">INDEX(DJ$13:DJ86,$B87+1,1)</f>
        <v>720</v>
      </c>
      <c r="DK87" s="535" cm="1">
        <f t="array" aca="1" ref="DK87" ca="1">INDEX(DK$13:DK86,$B87+1,1)</f>
        <v>720</v>
      </c>
      <c r="DL87" s="18"/>
      <c r="DM87" s="535" t="str" cm="1">
        <f t="array" aca="1" ref="DM87" ca="1">INDEX(DM$13:DM86,$B87+1,1)</f>
        <v>-</v>
      </c>
      <c r="DN87" s="535" t="str" cm="1">
        <f t="array" aca="1" ref="DN87" ca="1">INDEX(DN$13:DN86,$B87+1,1)</f>
        <v>-</v>
      </c>
      <c r="DO87" s="535" t="str" cm="1">
        <f t="array" aca="1" ref="DO87" ca="1">INDEX(DO$13:DO86,$B87+1,1)</f>
        <v>-</v>
      </c>
      <c r="DP87" s="535" t="str" cm="1">
        <f t="array" aca="1" ref="DP87" ca="1">INDEX(DP$13:DP86,$B87+1,1)</f>
        <v>-</v>
      </c>
      <c r="DQ87" s="799" cm="1">
        <f t="array" aca="1" ref="DQ87" ca="1">VALUE(IFERROR(VALUE($K87),0) &amp; _xlfn.SWITCH($CF87,"-",4,$CF87) &amp; $L87 &amp; $T87 &amp; "00" &amp; $N87 &amp; $AK87 &amp; $R87 &amp; _xlfn.SWITCH($AM87,3,1,$AM87) &amp; _xlfn.SWITCH($M87,4,0,$M87) &amp; _xlfn.SWITCH($AD87,6,1,$AD87))</f>
        <v>142200121201</v>
      </c>
      <c r="DR87" s="535" cm="1">
        <f t="array" aca="1" ref="DR87" ca="1">INDEX(DR$13:DR86,$B87+1,1)</f>
        <v>1</v>
      </c>
      <c r="DS87" s="535" cm="1">
        <f t="array" aca="1" ref="DS87" ca="1">INDEX(DS$13:DS86,$B87+1,1)</f>
        <v>1</v>
      </c>
      <c r="DT87" s="411">
        <f t="shared" ca="1" si="427"/>
        <v>3</v>
      </c>
      <c r="DU87" s="411" t="str">
        <f t="shared" ca="1" si="427"/>
        <v>-</v>
      </c>
      <c r="DV87" s="411" t="str">
        <f t="shared" ca="1" si="427"/>
        <v>-</v>
      </c>
      <c r="DW87" s="411" t="str">
        <f t="shared" ca="1" si="427"/>
        <v>-</v>
      </c>
      <c r="DX87" s="411" t="str">
        <f t="shared" ca="1" si="427"/>
        <v>-</v>
      </c>
      <c r="DY87" s="411" t="str">
        <f t="shared" ca="1" si="427"/>
        <v>-</v>
      </c>
      <c r="DZ87" s="411" t="b">
        <f t="shared" ca="1" si="428"/>
        <v>0</v>
      </c>
      <c r="EA87" s="411" t="str">
        <f t="shared" ca="1" si="429"/>
        <v>-</v>
      </c>
      <c r="EB87" s="411" t="str">
        <f t="shared" ca="1" si="429"/>
        <v>-</v>
      </c>
      <c r="EC87" s="411" t="str">
        <f t="shared" ca="1" si="429"/>
        <v>-</v>
      </c>
      <c r="ED87" s="411" t="str">
        <f t="shared" ca="1" si="429"/>
        <v>-</v>
      </c>
      <c r="EE87" s="411">
        <f t="shared" ca="1" si="429"/>
        <v>500</v>
      </c>
      <c r="EF87" s="411">
        <f t="shared" ca="1" si="429"/>
        <v>500</v>
      </c>
      <c r="EG87" s="411" t="str">
        <f t="shared" ca="1" si="429"/>
        <v>-</v>
      </c>
      <c r="EH87" s="411" t="str">
        <f t="shared" ca="1" si="429"/>
        <v>-</v>
      </c>
      <c r="EI87" s="411" t="str">
        <f t="shared" ca="1" si="429"/>
        <v>-</v>
      </c>
      <c r="EJ87" s="535" cm="1">
        <f t="array" aca="1" ref="EJ87" ca="1">INDEX(EJ$13:EJ86,$B87+1,1)</f>
        <v>0</v>
      </c>
      <c r="EK87" s="535" cm="1">
        <f t="array" aca="1" ref="EK87" ca="1">INDEX(EK$13:EK86,$B87+1,1)</f>
        <v>999999</v>
      </c>
      <c r="EL87" s="535" cm="1">
        <f t="array" aca="1" ref="EL87" ca="1">INDEX(EL$13:EL86,$B87+1,1)</f>
        <v>999999</v>
      </c>
      <c r="EM87" s="535" cm="1">
        <f t="array" aca="1" ref="EM87" ca="1">INDEX(EM$13:EM86,$B87+1,1)</f>
        <v>999999</v>
      </c>
      <c r="EN87" s="535" cm="1">
        <f t="array" aca="1" ref="EN87" ca="1">INDEX(EN$13:EN86,$B87+1,1)</f>
        <v>999999</v>
      </c>
      <c r="EO87" s="535" cm="1">
        <f t="array" aca="1" ref="EO87" ca="1">INDEX(EO$13:EO86,$B87+1,1)</f>
        <v>999999</v>
      </c>
      <c r="EP87" s="535" cm="1">
        <f t="array" aca="1" ref="EP87" ca="1">INDEX(EP$13:EP86,$B87+1,1)</f>
        <v>999999</v>
      </c>
      <c r="EQ87" s="535" cm="1">
        <f t="array" aca="1" ref="EQ87" ca="1">INDEX(EQ$13:EQ86,$B87+1,1)</f>
        <v>999999</v>
      </c>
      <c r="ER87" s="535" cm="1">
        <f t="array" aca="1" ref="ER87" ca="1">INDEX(ER$13:ER86,$B87+1,1)</f>
        <v>999999</v>
      </c>
      <c r="ES87" s="535" cm="1">
        <f t="array" aca="1" ref="ES87" ca="1">INDEX(ES$13:ES86,$B87+1,1)</f>
        <v>999999</v>
      </c>
      <c r="ET87" s="535" cm="1">
        <f t="array" aca="1" ref="ET87" ca="1">INDEX(ET$13:ET86,$B87+1,1)</f>
        <v>999999</v>
      </c>
      <c r="EU87" s="535" cm="1">
        <f t="array" aca="1" ref="EU87" ca="1">INDEX(EU$13:EU86,$B87+1,1)</f>
        <v>999999</v>
      </c>
      <c r="EV87" s="535" cm="1">
        <f t="array" aca="1" ref="EV87" ca="1">INDEX(EV$13:EV86,$B87+1,1)</f>
        <v>999999</v>
      </c>
      <c r="EW87" s="777">
        <f t="shared" ca="1" si="430"/>
        <v>0</v>
      </c>
      <c r="EX87" s="777">
        <f t="shared" ca="1" si="430"/>
        <v>0</v>
      </c>
      <c r="EY87" s="777">
        <f t="shared" ca="1" si="430"/>
        <v>999999</v>
      </c>
      <c r="EZ87" s="795" t="str">
        <f t="shared" ca="1" si="527"/>
        <v>-</v>
      </c>
      <c r="FA87" s="795" t="str">
        <f t="shared" ca="1" si="431"/>
        <v>-</v>
      </c>
      <c r="FB87" s="796">
        <f t="shared" ca="1" si="432"/>
        <v>999999</v>
      </c>
      <c r="FC87" s="797" t="str">
        <f t="shared" ca="1" si="528"/>
        <v>-</v>
      </c>
      <c r="FD87" s="776">
        <f t="shared" ca="1" si="433"/>
        <v>999999</v>
      </c>
      <c r="FE87" s="774">
        <f t="shared" ca="1" si="529"/>
        <v>999999</v>
      </c>
      <c r="FF87" s="775">
        <f t="shared" ca="1" si="530"/>
        <v>999999</v>
      </c>
      <c r="FG87" s="545" cm="1">
        <f t="array" aca="1" ref="FG87" ca="1">INDEX(i.ELMated,$AB87+1,1)</f>
        <v>0.3</v>
      </c>
      <c r="FH87" s="625" cm="1">
        <f t="array" aca="1" ref="FH87" ca="1">INDEX(i.ELMatedEst,$AA87+1,$T87)</f>
        <v>0.3</v>
      </c>
      <c r="FI87" s="535" t="str" cm="1">
        <f t="array" aca="1" ref="FI87" ca="1">INDEX(FI$13:FI86,$B87+1,1)</f>
        <v>-</v>
      </c>
      <c r="FJ87" s="535" t="str" cm="1">
        <f t="array" aca="1" ref="FJ87" ca="1">INDEX(FJ$13:FJ86,$B87+1,1)</f>
        <v>-</v>
      </c>
      <c r="FK87" s="659">
        <f t="shared" ca="1" si="434"/>
        <v>0</v>
      </c>
      <c r="FL87" s="661">
        <f t="shared" ca="1" si="435"/>
        <v>5.0000000000000001E-3</v>
      </c>
      <c r="FM87" s="191">
        <f t="shared" ca="1" si="531"/>
        <v>0.95</v>
      </c>
      <c r="FN87" s="662">
        <f t="shared" ca="1" si="436"/>
        <v>8.3999999999999991E-2</v>
      </c>
      <c r="FO87" s="662">
        <f ca="1">INDEX(CHOOSE($N87,DataAutumn!i.EL_PropnSold,DataWinter!i.EL_PropnSold,DataSpring!i.EL_PropnSold),$AI87,$T87)*INDEX(i.ELMatedEst,$AB87+1,$T87)*i.dAdultRR_ELPropSold
+INDEX(i.dryman,($AJ87-1)*4+$AI87,FO$7)</f>
        <v>0</v>
      </c>
      <c r="FP87" s="662">
        <f ca="1">INDEX(CHOOSE($N87,DataAutumn!i.EL_PropnSold,DataWinter!i.EL_PropnSold,DataSpring!i.EL_PropnSold),$AI87,$T87)*INDEX(i.ELMatedEst,$AB87+1,$T87)*i.dAdultRR_ELPropSold
+INDEX(i.dryman,($AJ87-1)*4+$AI87,FP$7)</f>
        <v>3.125E-2</v>
      </c>
      <c r="FQ87" s="662">
        <f ca="1">INDEX(CHOOSE($N87,DataAutumn!i.EL_PropnSold,DataWinter!i.EL_PropnSold,DataSpring!i.EL_PropnSold),$AI87,$T87)*INDEX(i.ELMatedEst,$AB87+1,$T87)*i.dAdultRR_ELPropSold
+INDEX(i.dryman,($AJ87-1)*4+$AI87,FQ$7)</f>
        <v>3.125E-2</v>
      </c>
      <c r="FR87" s="662">
        <f ca="1">INDEX(CHOOSE($N87,DataAutumn!i.EL_PropnSold,DataWinter!i.EL_PropnSold,DataSpring!i.EL_PropnSold),$AI87,$T87)*INDEX(i.ELMatedEst,$AB87+1,$T87)*i.dAdultRR_ELPropSold
+INDEX(i.dryman,($AJ87-1)*4+$AI87,FR$7)</f>
        <v>3.125E-2</v>
      </c>
      <c r="FS87" s="663">
        <f ca="1">INDEX(CHOOSE($N87,DataAutumn!i.EL_PropnSold,DataWinter!i.EL_PropnSold,DataSpring!i.EL_PropnSold),$AI87,$T87)*INDEX(i.ELMatedEst,$AB87+1,$T87)*i.dAdultLSurv_ELPropSold</f>
        <v>0</v>
      </c>
      <c r="FT87" s="661" t="b">
        <f t="shared" ca="1" si="437"/>
        <v>0</v>
      </c>
      <c r="FU87" s="661" t="b">
        <f t="shared" ca="1" si="437"/>
        <v>0</v>
      </c>
      <c r="FV87" s="711" t="b">
        <f t="shared" ca="1" si="438"/>
        <v>1</v>
      </c>
      <c r="FW87" s="661" t="b">
        <f t="shared" ca="1" si="437"/>
        <v>0</v>
      </c>
      <c r="FX87" s="663">
        <f t="shared" ca="1" si="439"/>
        <v>1</v>
      </c>
      <c r="FY87" s="664">
        <f t="shared" ca="1" si="440"/>
        <v>0</v>
      </c>
      <c r="FZ87" s="665" t="b">
        <f t="shared" ca="1" si="441"/>
        <v>0</v>
      </c>
      <c r="GA87" s="660" t="b">
        <f t="shared" ca="1" si="442"/>
        <v>1</v>
      </c>
      <c r="GB87" s="411" t="b">
        <f t="shared" ca="1" si="442"/>
        <v>0</v>
      </c>
      <c r="GC87" s="411" t="b">
        <f t="shared" ca="1" si="442"/>
        <v>0</v>
      </c>
      <c r="GD87" s="87">
        <f t="shared" ca="1" si="443"/>
        <v>2</v>
      </c>
      <c r="GE87" s="87">
        <f t="shared" ca="1" si="443"/>
        <v>2</v>
      </c>
      <c r="GF87" s="411">
        <f t="shared" ca="1" si="444"/>
        <v>1</v>
      </c>
      <c r="GG87" s="411">
        <f t="shared" ca="1" si="445"/>
        <v>1</v>
      </c>
      <c r="GH87" s="411">
        <f t="shared" ca="1" si="445"/>
        <v>1</v>
      </c>
      <c r="GI87" s="411">
        <f t="shared" ca="1" si="446"/>
        <v>1</v>
      </c>
      <c r="GJ87" s="411">
        <f t="shared" ca="1" si="447"/>
        <v>0.35</v>
      </c>
      <c r="GK87" s="411" t="b">
        <f t="shared" ca="1" si="447"/>
        <v>1</v>
      </c>
      <c r="GL87" s="411" t="b">
        <f t="shared" ca="1" si="447"/>
        <v>0</v>
      </c>
      <c r="GM87" s="411" t="b">
        <f t="shared" ca="1" si="447"/>
        <v>0</v>
      </c>
      <c r="GN87" s="411" t="b">
        <f t="shared" ca="1" si="447"/>
        <v>0</v>
      </c>
      <c r="GO87" s="87">
        <f t="shared" ca="1" si="448"/>
        <v>1</v>
      </c>
      <c r="GP87" s="87">
        <f t="shared" ca="1" si="448"/>
        <v>1</v>
      </c>
      <c r="GQ87" s="87">
        <f t="shared" ca="1" si="448"/>
        <v>1</v>
      </c>
      <c r="GR87" s="87">
        <f t="shared" ca="1" si="448"/>
        <v>1</v>
      </c>
      <c r="GS87" s="87">
        <f t="shared" ca="1" si="448"/>
        <v>1</v>
      </c>
      <c r="GT87" s="87">
        <f t="shared" ca="1" si="448"/>
        <v>1</v>
      </c>
      <c r="GU87" s="87">
        <f t="shared" ca="1" si="448"/>
        <v>1</v>
      </c>
      <c r="GV87" s="87">
        <f t="shared" ca="1" si="448"/>
        <v>1</v>
      </c>
      <c r="GW87" s="411" cm="1">
        <f t="array" aca="1" ref="GW87" ca="1">INDEX(i.dse_type,1,$L87)</f>
        <v>0</v>
      </c>
      <c r="GX87" s="535" t="str" cm="1">
        <f t="array" aca="1" ref="GX87" ca="1">INDEX(GX$13:GX86,$B87+1,1)</f>
        <v>-</v>
      </c>
      <c r="GY87" s="535" t="str" cm="1">
        <f t="array" aca="1" ref="GY87" ca="1">INDEX(GY$13:GY86,$B87+1,1)</f>
        <v>-</v>
      </c>
      <c r="GZ87" s="535" t="str" cm="1">
        <f t="array" aca="1" ref="GZ87" ca="1">INDEX(GZ$13:GZ86,$B87+1,1)</f>
        <v>-</v>
      </c>
      <c r="HA87" s="18"/>
      <c r="HB87" s="535" t="str" cm="1">
        <f t="array" aca="1" ref="HB87" ca="1">INDEX(HB$13:HB86,$B87+1,1)</f>
        <v>-</v>
      </c>
      <c r="HC87" s="535" t="str" cm="1">
        <f t="array" aca="1" ref="HC87" ca="1">INDEX(HC$13:HC86,$B87+1,1)</f>
        <v>-</v>
      </c>
      <c r="HD87" s="535" cm="1">
        <f t="array" aca="1" ref="HD87" ca="1">INDEX(HD$13:HD86,$B87+1,1)</f>
        <v>0</v>
      </c>
      <c r="HE87" s="535" cm="1">
        <f t="array" aca="1" ref="HE87" ca="1">INDEX(HE$13:HE86,$B87+1,1)</f>
        <v>0</v>
      </c>
      <c r="HF87" s="535" cm="1">
        <f t="array" aca="1" ref="HF87" ca="1">INDEX(HF$13:HF86,$B87+1,1)</f>
        <v>0</v>
      </c>
      <c r="HG87" s="535" cm="1">
        <f t="array" aca="1" ref="HG87" ca="1">INDEX(HG$13:HG86,$B87+1,1)</f>
        <v>0</v>
      </c>
      <c r="HH87" s="535" cm="1">
        <f t="array" aca="1" ref="HH87" ca="1">INDEX(HH$13:HH86,$B87+1,1)</f>
        <v>0</v>
      </c>
      <c r="HI87" s="535" cm="1">
        <f t="array" aca="1" ref="HI87" ca="1">INDEX(HI$13:HI86,$B87+1,1)</f>
        <v>0</v>
      </c>
      <c r="HJ87" s="535" cm="1">
        <f t="array" aca="1" ref="HJ87" ca="1">INDEX(HJ$13:HJ86,$B87+1,1)</f>
        <v>0</v>
      </c>
      <c r="HK87" s="535" cm="1">
        <f t="array" aca="1" ref="HK87" ca="1">INDEX(HK$13:HK86,$B87+1,1)</f>
        <v>0</v>
      </c>
      <c r="HL87" s="535" cm="1">
        <f t="array" aca="1" ref="HL87" ca="1">INDEX(HL$13:HL86,$B87+1,1)</f>
        <v>0</v>
      </c>
      <c r="HM87" s="535" cm="1">
        <f t="array" aca="1" ref="HM87" ca="1">INDEX(HM$13:HM86,$B87+1,1)</f>
        <v>0</v>
      </c>
      <c r="HN87" s="535" cm="1">
        <f t="array" aca="1" ref="HN87" ca="1">INDEX(HN$13:HN86,$B87+1,1)</f>
        <v>0</v>
      </c>
      <c r="HO87" s="535" cm="1">
        <f t="array" aca="1" ref="HO87" ca="1">INDEX(HO$13:HO86,$B87+1,1)</f>
        <v>0</v>
      </c>
      <c r="HP87" s="535" cm="1">
        <f t="array" aca="1" ref="HP87" ca="1">INDEX(HP$13:HP86,$B87+1,1)</f>
        <v>0</v>
      </c>
      <c r="HQ87" s="535" cm="1">
        <f t="array" aca="1" ref="HQ87" ca="1">INDEX(HQ$13:HQ86,$B87+1,1)</f>
        <v>0</v>
      </c>
      <c r="HR87" s="535" cm="1">
        <f t="array" aca="1" ref="HR87" ca="1">INDEX(HR$13:HR86,$B87+1,1)</f>
        <v>0</v>
      </c>
      <c r="HS87" s="535" cm="1">
        <f t="array" aca="1" ref="HS87" ca="1">INDEX(HS$13:HS86,$B87+1,1)</f>
        <v>0</v>
      </c>
      <c r="HT87" s="535" cm="1">
        <f t="array" aca="1" ref="HT87" ca="1">INDEX(HT$13:HT86,$B87+1,1)</f>
        <v>0</v>
      </c>
      <c r="HU87" s="535" cm="1">
        <f t="array" aca="1" ref="HU87" ca="1">INDEX(HU$13:HU86,$B87+1,1)</f>
        <v>0</v>
      </c>
      <c r="HV87" s="535" cm="1">
        <f t="array" aca="1" ref="HV87" ca="1">INDEX(HV$13:HV86,$B87+1,1)</f>
        <v>0</v>
      </c>
      <c r="HW87" s="535" cm="1">
        <f t="array" aca="1" ref="HW87" ca="1">INDEX(HW$13:HW86,$B87+1,1)</f>
        <v>0</v>
      </c>
      <c r="HX87" s="535" cm="1">
        <f t="array" aca="1" ref="HX87" ca="1">INDEX(HX$13:HX86,$B87+1,1)</f>
        <v>0</v>
      </c>
      <c r="HY87" s="535" cm="1">
        <f t="array" aca="1" ref="HY87" ca="1">INDEX(HY$13:HY86,$B87+1,1)</f>
        <v>0</v>
      </c>
      <c r="HZ87" s="535" cm="1">
        <f t="array" aca="1" ref="HZ87" ca="1">INDEX(HZ$13:HZ86,$B87+1,1)</f>
        <v>0</v>
      </c>
      <c r="IA87" s="535" cm="1">
        <f t="array" aca="1" ref="IA87" ca="1">INDEX(IA$13:IA86,$B87+1,1)</f>
        <v>0</v>
      </c>
      <c r="IB87" s="535" cm="1">
        <f t="array" aca="1" ref="IB87" ca="1">INDEX(IB$13:IB86,$B87+1,1)</f>
        <v>0</v>
      </c>
      <c r="IC87" s="535" cm="1">
        <f t="array" aca="1" ref="IC87" ca="1">INDEX(IC$13:IC86,$B87+1,1)</f>
        <v>0</v>
      </c>
      <c r="ID87" s="535" cm="1">
        <f t="array" aca="1" ref="ID87" ca="1">INDEX(ID$13:ID86,$B87+1,1)</f>
        <v>0</v>
      </c>
      <c r="IE87" s="535" cm="1">
        <f t="array" aca="1" ref="IE87" ca="1">INDEX(IE$13:IE86,$B87+1,1)</f>
        <v>0</v>
      </c>
      <c r="IF87" s="535" cm="1">
        <f t="array" aca="1" ref="IF87" ca="1">INDEX(IF$13:IF86,$B87+1,1)</f>
        <v>0</v>
      </c>
      <c r="IG87" s="535" cm="1">
        <f t="array" aca="1" ref="IG87" ca="1">INDEX(IG$13:IG86,$B87+1,1)</f>
        <v>0</v>
      </c>
      <c r="IH87" s="535" cm="1">
        <f t="array" aca="1" ref="IH87" ca="1">INDEX(IH$13:IH86,$B87+1,1)</f>
        <v>0</v>
      </c>
      <c r="II87" s="535" cm="1">
        <f t="array" aca="1" ref="II87" ca="1">INDEX(II$13:II86,$B87+1,1)</f>
        <v>0</v>
      </c>
      <c r="IJ87" s="535" cm="1">
        <f t="array" aca="1" ref="IJ87" ca="1">INDEX(IJ$13:IJ86,$B87+1,1)</f>
        <v>0</v>
      </c>
      <c r="IK87" s="535" cm="1">
        <f t="array" aca="1" ref="IK87" ca="1">INDEX(IK$13:IK86,$B87+1,1)</f>
        <v>0</v>
      </c>
      <c r="IL87" s="535" cm="1">
        <f t="array" aca="1" ref="IL87" ca="1">INDEX(IL$13:IL86,$B87+1,1)</f>
        <v>0</v>
      </c>
      <c r="IM87" s="535" cm="1">
        <f t="array" aca="1" ref="IM87" ca="1">INDEX(IM$13:IM86,$B87+1,1)</f>
        <v>0</v>
      </c>
      <c r="IN87" s="535" cm="1">
        <f t="array" aca="1" ref="IN87" ca="1">INDEX(IN$13:IN86,$B87+1,1)</f>
        <v>0</v>
      </c>
      <c r="IO87" s="535" cm="1">
        <f t="array" aca="1" ref="IO87" ca="1">INDEX(IO$13:IO86,$B87+1,1)</f>
        <v>0</v>
      </c>
      <c r="IP87" s="535" cm="1">
        <f t="array" aca="1" ref="IP87" ca="1">INDEX(IP$13:IP86,$B87+1,1)</f>
        <v>0</v>
      </c>
      <c r="IQ87" s="535" cm="1">
        <f t="array" aca="1" ref="IQ87" ca="1">INDEX(IQ$13:IQ86,$B87+1,1)</f>
        <v>0</v>
      </c>
      <c r="IR87" s="535" cm="1">
        <f t="array" aca="1" ref="IR87" ca="1">INDEX(IR$13:IR86,$B87+1,1)</f>
        <v>0</v>
      </c>
      <c r="IS87" s="535" cm="1">
        <f t="array" aca="1" ref="IS87" ca="1">INDEX(IS$13:IS86,$B87+1,1)</f>
        <v>0</v>
      </c>
      <c r="IT87" s="535" cm="1">
        <f t="array" aca="1" ref="IT87" ca="1">INDEX(IT$13:IT86,$B87+1,1)</f>
        <v>0</v>
      </c>
      <c r="IU87" s="535" cm="1">
        <f t="array" aca="1" ref="IU87" ca="1">INDEX(IU$13:IU86,$B87+1,1)</f>
        <v>0</v>
      </c>
      <c r="IV87" s="535" cm="1">
        <f t="array" aca="1" ref="IV87" ca="1">INDEX(IV$13:IV86,$B87+1,1)</f>
        <v>0</v>
      </c>
      <c r="IW87" s="535" cm="1">
        <f t="array" aca="1" ref="IW87" ca="1">INDEX(IW$13:IW86,$B87+1,1)</f>
        <v>0</v>
      </c>
      <c r="IX87" s="535" cm="1">
        <f t="array" aca="1" ref="IX87" ca="1">INDEX(IX$13:IX86,$B87+1,1)</f>
        <v>0</v>
      </c>
      <c r="IY87" s="535" cm="1">
        <f t="array" aca="1" ref="IY87" ca="1">INDEX(IY$13:IY86,$B87+1,1)</f>
        <v>0</v>
      </c>
      <c r="IZ87" s="535" cm="1">
        <f t="array" aca="1" ref="IZ87" ca="1">INDEX(IZ$13:IZ86,$B87+1,1)</f>
        <v>0</v>
      </c>
      <c r="JA87" s="535" cm="1">
        <f t="array" aca="1" ref="JA87" ca="1">INDEX(JA$13:JA86,$B87+1,1)</f>
        <v>0</v>
      </c>
      <c r="JB87" s="535" cm="1">
        <f t="array" aca="1" ref="JB87" ca="1">INDEX(JB$13:JB86,$B87+1,1)</f>
        <v>0</v>
      </c>
      <c r="JC87" s="535" cm="1">
        <f t="array" aca="1" ref="JC87" ca="1">INDEX(JC$13:JC86,$B87+1,1)</f>
        <v>0</v>
      </c>
      <c r="JD87" s="535" cm="1">
        <f t="array" aca="1" ref="JD87" ca="1">INDEX(JD$13:JD86,$B87+1,1)</f>
        <v>0</v>
      </c>
      <c r="JE87" s="535" cm="1">
        <f t="array" aca="1" ref="JE87" ca="1">INDEX(JE$13:JE86,$B87+1,1)</f>
        <v>0</v>
      </c>
      <c r="JF87" s="18"/>
      <c r="JG87" s="535" t="str" cm="1">
        <f t="array" aca="1" ref="JG87" ca="1">INDEX(JG$13:JG86,$B87+1,1)</f>
        <v>-</v>
      </c>
      <c r="JH87" s="535" t="str" cm="1">
        <f t="array" aca="1" ref="JH87" ca="1">INDEX(JH$13:JH86,$B87+1,1)</f>
        <v>-</v>
      </c>
      <c r="JI87" s="535" t="str" cm="1">
        <f t="array" aca="1" ref="JI87" ca="1">INDEX(JI$13:JI86,$B87+1,1)</f>
        <v>-</v>
      </c>
      <c r="JJ87" s="411" t="str">
        <f t="shared" si="449"/>
        <v>-</v>
      </c>
      <c r="JK87" s="535" t="str" cm="1">
        <f t="array" aca="1" ref="JK87" ca="1">INDEX(JK$13:JK86,$B87+1,1)</f>
        <v>-</v>
      </c>
      <c r="JL87" s="535" cm="1">
        <f t="array" aca="1" ref="JL87" ca="1">INDEX(JL$13:JL86,$B87+1,1)</f>
        <v>1</v>
      </c>
      <c r="JM87" s="535" cm="1">
        <f t="array" aca="1" ref="JM87" ca="1">INDEX(JM$13:JM86,$B87+1,1)</f>
        <v>1</v>
      </c>
      <c r="JN87" s="535" t="str" cm="1">
        <f t="array" aca="1" ref="JN87" ca="1">INDEX(JN$13:JN86,$B87+1,1)</f>
        <v>-</v>
      </c>
      <c r="JO87" s="535" t="str" cm="1">
        <f t="array" aca="1" ref="JO87" ca="1">INDEX(JO$13:JO86,$B87+1,1)</f>
        <v>-</v>
      </c>
      <c r="JP87" s="535" t="str" cm="1">
        <f t="array" aca="1" ref="JP87" ca="1">INDEX(JP$13:JP86,$B87+1,1)</f>
        <v>-</v>
      </c>
      <c r="JQ87" s="535" t="str" cm="1">
        <f t="array" aca="1" ref="JQ87" ca="1">INDEX(JQ$13:JQ86,$B87+1,1)</f>
        <v>-</v>
      </c>
      <c r="JR87" s="535" t="str" cm="1">
        <f t="array" aca="1" ref="JR87" ca="1">INDEX(JR$13:JR86,$B87+1,1)</f>
        <v>-</v>
      </c>
      <c r="JS87" s="535" t="str" cm="1">
        <f t="array" aca="1" ref="JS87" ca="1">INDEX(JS$13:JS86,$B87+1,1)</f>
        <v>-</v>
      </c>
      <c r="JT87" s="535" t="str" cm="1">
        <f t="array" aca="1" ref="JT87" ca="1">INDEX(JT$13:JT86,$B87+1,1)</f>
        <v>-</v>
      </c>
      <c r="JU87" s="535" t="str" cm="1">
        <f t="array" aca="1" ref="JU87" ca="1">INDEX(JU$13:JU86,$B87+1,1)</f>
        <v>-</v>
      </c>
      <c r="JV87" s="535" t="str" cm="1">
        <f t="array" aca="1" ref="JV87" ca="1">INDEX(JV$13:JV86,$B87+1,1)</f>
        <v>-</v>
      </c>
      <c r="JW87" s="535" t="str" cm="1">
        <f t="array" aca="1" ref="JW87" ca="1">INDEX(JW$13:JW86,$B87+1,1)</f>
        <v>-</v>
      </c>
      <c r="JX87" s="535" t="str" cm="1">
        <f t="array" aca="1" ref="JX87" ca="1">INDEX(JX$13:JX86,$B87+1,1)</f>
        <v>-</v>
      </c>
      <c r="JY87" s="535" t="str" cm="1">
        <f t="array" aca="1" ref="JY87" ca="1">INDEX(JY$13:JY86,$B87+1,1)</f>
        <v>-</v>
      </c>
      <c r="JZ87" s="535" t="str" cm="1">
        <f t="array" aca="1" ref="JZ87" ca="1">INDEX(JZ$13:JZ86,$B87+1,1)</f>
        <v>-</v>
      </c>
      <c r="KA87" s="535" t="str" cm="1">
        <f t="array" aca="1" ref="KA87" ca="1">INDEX(KA$13:KA86,$B87+1,1)</f>
        <v>-</v>
      </c>
      <c r="KB87" s="535" t="str" cm="1">
        <f t="array" aca="1" ref="KB87" ca="1">INDEX(KB$13:KB86,$B87+1,1)</f>
        <v>-</v>
      </c>
      <c r="KC87" s="535" t="str" cm="1">
        <f t="array" aca="1" ref="KC87" ca="1">INDEX(KC$13:KC86,$B87+1,1)</f>
        <v>-</v>
      </c>
      <c r="KD87" s="535" t="str" cm="1">
        <f t="array" aca="1" ref="KD87" ca="1">INDEX(KD$13:KD86,$B87+1,1)</f>
        <v>-</v>
      </c>
      <c r="KE87" s="535" t="str" cm="1">
        <f t="array" aca="1" ref="KE87" ca="1">INDEX(KE$13:KE86,$B87+1,1)</f>
        <v>-</v>
      </c>
      <c r="KF87" s="535" t="str" cm="1">
        <f t="array" aca="1" ref="KF87" ca="1">INDEX(KF$13:KF86,$B87+1,1)</f>
        <v>-</v>
      </c>
      <c r="KG87" s="535" t="str" cm="1">
        <f t="array" aca="1" ref="KG87" ca="1">INDEX(KG$13:KG86,$B87+1,1)</f>
        <v>-</v>
      </c>
      <c r="KH87" s="535" t="str" cm="1">
        <f t="array" aca="1" ref="KH87" ca="1">INDEX(KH$13:KH86,$B87+1,1)</f>
        <v>-</v>
      </c>
      <c r="KI87" s="411">
        <f t="shared" si="450"/>
        <v>0</v>
      </c>
      <c r="KJ87" s="535" t="str" cm="1">
        <f t="array" aca="1" ref="KJ87" ca="1">INDEX(KJ$13:KJ86,$B87+1,1)</f>
        <v>-</v>
      </c>
      <c r="KK87" s="535" cm="1">
        <f t="array" aca="1" ref="KK87" ca="1">INDEX(KK$13:KK86,$B87+1,1)</f>
        <v>1</v>
      </c>
      <c r="KL87" s="535" cm="1">
        <f t="array" aca="1" ref="KL87" ca="1">INDEX(KL$13:KL86,$B87+1,1)</f>
        <v>0</v>
      </c>
      <c r="KM87" s="411">
        <f t="shared" si="451"/>
        <v>0</v>
      </c>
      <c r="KN87" s="535" cm="1">
        <f t="array" aca="1" ref="KN87" ca="1">INDEX(KN$13:KN86,$B87+1,1)</f>
        <v>0</v>
      </c>
      <c r="KO87" s="411">
        <f t="shared" si="452"/>
        <v>0</v>
      </c>
      <c r="KP87" s="411">
        <f t="shared" si="452"/>
        <v>0</v>
      </c>
      <c r="KQ87" s="411">
        <f t="shared" si="452"/>
        <v>0</v>
      </c>
      <c r="KR87" s="411">
        <f t="shared" si="452"/>
        <v>0</v>
      </c>
      <c r="KS87" s="411">
        <f t="shared" si="452"/>
        <v>1</v>
      </c>
      <c r="KT87" s="411">
        <f t="shared" si="452"/>
        <v>0</v>
      </c>
      <c r="KU87" s="535" cm="1">
        <f t="array" aca="1" ref="KU87" ca="1">INDEX(KU$13:KU86,$B87+1,1)</f>
        <v>0</v>
      </c>
      <c r="KV87" s="535" cm="1">
        <f t="array" aca="1" ref="KV87" ca="1">INDEX(KV$13:KV86,$B87+1,1)</f>
        <v>0</v>
      </c>
      <c r="KW87" s="535" cm="1">
        <f t="array" aca="1" ref="KW87" ca="1">INDEX(KW$13:KW86,$B87+1,1)</f>
        <v>0</v>
      </c>
      <c r="KX87" s="535" cm="1">
        <f t="array" aca="1" ref="KX87" ca="1">INDEX(KX$13:KX86,$B87+1,1)</f>
        <v>0</v>
      </c>
      <c r="KY87" s="18"/>
      <c r="KZ87" s="535" t="str" cm="1">
        <f t="array" aca="1" ref="KZ87" ca="1">INDEX(KZ$13:KZ86,$B87+1,1)</f>
        <v>-</v>
      </c>
      <c r="LA87" s="535" t="str" cm="1">
        <f t="array" aca="1" ref="LA87" ca="1">INDEX(LA$13:LA86,$B87+1,1)</f>
        <v>-</v>
      </c>
      <c r="LB87" s="535" t="str" cm="1">
        <f t="array" aca="1" ref="LB87" ca="1">INDEX(LB$13:LB86,$B87+1,1)</f>
        <v>-</v>
      </c>
      <c r="LC87" s="535" t="str" cm="1">
        <f t="array" aca="1" ref="LC87" ca="1">INDEX(LC$13:LC86,$B87+1,1)</f>
        <v>-</v>
      </c>
      <c r="LD87" s="535" t="str" cm="1">
        <f t="array" aca="1" ref="LD87" ca="1">INDEX(LD$13:LD86,$B87+1,1)</f>
        <v>-</v>
      </c>
      <c r="LE87" s="535" t="str" cm="1">
        <f t="array" aca="1" ref="LE87" ca="1">INDEX(LE$13:LE86,$B87+1,1)</f>
        <v>-</v>
      </c>
      <c r="LF87" s="535" t="str" cm="1">
        <f t="array" aca="1" ref="LF87" ca="1">INDEX(LF$13:LF86,$B87+1,1)</f>
        <v>-</v>
      </c>
      <c r="LG87" s="535" t="str" cm="1">
        <f t="array" aca="1" ref="LG87" ca="1">INDEX(LG$13:LG86,$B87+1,1)</f>
        <v>-</v>
      </c>
      <c r="LH87" s="535" t="str" cm="1">
        <f t="array" aca="1" ref="LH87" ca="1">INDEX(LH$13:LH86,$B87+1,1)</f>
        <v>-</v>
      </c>
      <c r="LI87" s="535" t="str" cm="1">
        <f t="array" aca="1" ref="LI87" ca="1">INDEX(LI$13:LI86,$B87+1,1)</f>
        <v>-</v>
      </c>
      <c r="LJ87" s="535" t="str" cm="1">
        <f t="array" aca="1" ref="LJ87" ca="1">INDEX(LJ$13:LJ86,$B87+1,1)</f>
        <v>-</v>
      </c>
      <c r="LK87" s="535" t="str" cm="1">
        <f t="array" aca="1" ref="LK87" ca="1">INDEX(LK$13:LK86,$B87+1,1)</f>
        <v>-</v>
      </c>
      <c r="LL87" s="535" t="str" cm="1">
        <f t="array" aca="1" ref="LL87" ca="1">INDEX(LL$13:LL86,$B87+1,1)</f>
        <v>-</v>
      </c>
      <c r="LM87" s="535" t="str" cm="1">
        <f t="array" aca="1" ref="LM87" ca="1">INDEX(LM$13:LM86,$B87+1,1)</f>
        <v>-</v>
      </c>
      <c r="LN87" s="535" t="str" cm="1">
        <f t="array" aca="1" ref="LN87" ca="1">INDEX(LN$13:LN86,$B87+1,1)</f>
        <v>-</v>
      </c>
      <c r="LO87" s="535" t="str" cm="1">
        <f t="array" aca="1" ref="LO87" ca="1">INDEX(LO$13:LO86,$B87+1,1)</f>
        <v>-</v>
      </c>
      <c r="LP87" s="535" cm="1">
        <f t="array" aca="1" ref="LP87" ca="1">INDEX(LP$13:LP86,$B87+1,1)</f>
        <v>0</v>
      </c>
      <c r="LQ87" s="535" cm="1">
        <f t="array" aca="1" ref="LQ87" ca="1">INDEX(LQ$13:LQ86,$B87+1,1)</f>
        <v>0</v>
      </c>
      <c r="LR87" s="545" cm="1">
        <f t="array" aca="1" ref="LR87" ca="1">IF(AND($N87=LR$10,$AU87&lt;&gt;0),INDEX(i.LTWFeedLevels,$AU87,12),0)</f>
        <v>0</v>
      </c>
      <c r="LS87" s="625" cm="1">
        <f t="array" aca="1" ref="LS87" ca="1">IF(AND($N87=LS$10,$AV87&lt;&gt;0),INDEX(i.LTWFeedLevels,$AV87,12),0)</f>
        <v>0</v>
      </c>
      <c r="LT87" s="457">
        <f t="shared" ca="1" si="532"/>
        <v>0</v>
      </c>
      <c r="LU87" s="457">
        <f t="shared" ca="1" si="453"/>
        <v>0</v>
      </c>
      <c r="LV87" s="457">
        <f t="shared" ca="1" si="454"/>
        <v>0</v>
      </c>
      <c r="LW87" s="545" cm="1">
        <f t="array" aca="1" ref="LW87" ca="1">IF(AND($N87=LW$10,$AU87&lt;&gt;0),INDEX(i.LTWFeedLevels,$AU87,12),0)</f>
        <v>0</v>
      </c>
      <c r="LX87" s="625" cm="1">
        <f t="array" aca="1" ref="LX87" ca="1">IF(AND($N87=LX$10,$AV87&lt;&gt;0),INDEX(i.LTWFeedLevels,$AV87,12),0)</f>
        <v>0</v>
      </c>
      <c r="LY87" s="457">
        <f t="shared" ca="1" si="455"/>
        <v>0</v>
      </c>
      <c r="LZ87" s="457">
        <f t="shared" ca="1" si="456"/>
        <v>0</v>
      </c>
      <c r="MA87" s="457">
        <f t="shared" ca="1" si="457"/>
        <v>0</v>
      </c>
      <c r="MB87" s="545" cm="1">
        <f t="array" aca="1" ref="MB87" ca="1">IF(AND($N87=MB$10,$AU87&lt;&gt;0),INDEX(i.LTWFeedLevels,$AU87,12),0)</f>
        <v>0</v>
      </c>
      <c r="MC87" s="625" cm="1">
        <f t="array" aca="1" ref="MC87" ca="1">IF(AND($N87=MC$10,$AV87&lt;&gt;0),INDEX(i.LTWFeedLevels,$AV87,12),0)</f>
        <v>0</v>
      </c>
      <c r="MD87" s="457">
        <f t="shared" ca="1" si="458"/>
        <v>0</v>
      </c>
      <c r="ME87" s="457">
        <f t="shared" ca="1" si="459"/>
        <v>0</v>
      </c>
      <c r="MF87" s="457">
        <f t="shared" ca="1" si="460"/>
        <v>0</v>
      </c>
      <c r="MG87" s="189">
        <f t="shared" ca="1" si="461"/>
        <v>0</v>
      </c>
      <c r="MH87" s="189">
        <f t="shared" ca="1" si="461"/>
        <v>0</v>
      </c>
      <c r="MI87" s="189">
        <f t="shared" ca="1" si="461"/>
        <v>0</v>
      </c>
      <c r="MJ87" s="189">
        <f t="shared" ca="1" si="461"/>
        <v>0</v>
      </c>
      <c r="MK87" s="189">
        <f t="shared" ca="1" si="461"/>
        <v>0</v>
      </c>
      <c r="ML87" s="189">
        <f t="shared" ca="1" si="461"/>
        <v>0</v>
      </c>
      <c r="MM87" s="189">
        <f t="shared" ca="1" si="461"/>
        <v>0</v>
      </c>
      <c r="MN87" s="189">
        <f t="shared" ca="1" si="461"/>
        <v>0</v>
      </c>
      <c r="MO87" s="189">
        <f t="shared" ca="1" si="461"/>
        <v>0</v>
      </c>
      <c r="MP87" s="189">
        <f t="shared" ca="1" si="461"/>
        <v>0</v>
      </c>
      <c r="MQ87" s="189">
        <f t="shared" ca="1" si="462"/>
        <v>0</v>
      </c>
      <c r="MR87" s="189">
        <f t="shared" ca="1" si="462"/>
        <v>0</v>
      </c>
      <c r="MS87" s="189">
        <f t="shared" ca="1" si="462"/>
        <v>0</v>
      </c>
      <c r="MT87" s="189">
        <f t="shared" ca="1" si="462"/>
        <v>0</v>
      </c>
      <c r="MU87" s="189">
        <f t="shared" ca="1" si="462"/>
        <v>0</v>
      </c>
      <c r="MV87" s="189">
        <f t="shared" ca="1" si="462"/>
        <v>0</v>
      </c>
      <c r="MW87" s="189">
        <f t="shared" ca="1" si="462"/>
        <v>0</v>
      </c>
      <c r="MX87" s="189">
        <f t="shared" ca="1" si="462"/>
        <v>0</v>
      </c>
      <c r="MY87" s="189">
        <f t="shared" ca="1" si="462"/>
        <v>0</v>
      </c>
      <c r="MZ87" s="189">
        <f t="shared" ca="1" si="462"/>
        <v>0</v>
      </c>
      <c r="NA87" s="189">
        <f t="shared" ca="1" si="463"/>
        <v>0</v>
      </c>
      <c r="NB87" s="189">
        <f t="shared" ca="1" si="463"/>
        <v>0</v>
      </c>
      <c r="NC87" s="189">
        <f t="shared" ca="1" si="463"/>
        <v>0</v>
      </c>
      <c r="ND87" s="189">
        <f t="shared" ca="1" si="463"/>
        <v>0</v>
      </c>
      <c r="NE87" s="189">
        <f t="shared" ca="1" si="463"/>
        <v>0</v>
      </c>
      <c r="NF87" s="189">
        <f t="shared" ca="1" si="463"/>
        <v>0</v>
      </c>
      <c r="NG87" s="189">
        <f t="shared" ca="1" si="463"/>
        <v>0</v>
      </c>
      <c r="NH87" s="189">
        <f t="shared" ca="1" si="463"/>
        <v>0</v>
      </c>
      <c r="NI87" s="189">
        <f t="shared" ca="1" si="463"/>
        <v>0</v>
      </c>
      <c r="NJ87" s="189">
        <f t="shared" ca="1" si="463"/>
        <v>0</v>
      </c>
      <c r="NK87" s="189">
        <f t="shared" ca="1" si="464"/>
        <v>0</v>
      </c>
      <c r="NL87" s="189">
        <f t="shared" ca="1" si="464"/>
        <v>0</v>
      </c>
      <c r="NM87" s="189">
        <f t="shared" ca="1" si="464"/>
        <v>0</v>
      </c>
      <c r="NN87" s="189">
        <f t="shared" ca="1" si="464"/>
        <v>0</v>
      </c>
      <c r="NO87" s="189">
        <f t="shared" ca="1" si="464"/>
        <v>0</v>
      </c>
      <c r="NP87" s="189">
        <f t="shared" ca="1" si="464"/>
        <v>0</v>
      </c>
      <c r="NQ87" s="189">
        <f t="shared" ca="1" si="464"/>
        <v>0</v>
      </c>
      <c r="NR87" s="189">
        <f t="shared" ca="1" si="464"/>
        <v>0</v>
      </c>
      <c r="NS87" s="189">
        <f t="shared" ca="1" si="464"/>
        <v>0</v>
      </c>
      <c r="NT87" s="189">
        <f t="shared" ca="1" si="464"/>
        <v>0</v>
      </c>
      <c r="NU87" s="189">
        <f t="shared" ca="1" si="465"/>
        <v>0</v>
      </c>
      <c r="NV87" s="189">
        <f t="shared" ca="1" si="465"/>
        <v>0</v>
      </c>
      <c r="NW87" s="189">
        <f t="shared" ca="1" si="465"/>
        <v>0</v>
      </c>
      <c r="NX87" s="189">
        <f t="shared" ca="1" si="465"/>
        <v>0</v>
      </c>
      <c r="NY87" s="189">
        <f t="shared" ca="1" si="465"/>
        <v>0</v>
      </c>
      <c r="NZ87" s="189">
        <f t="shared" ca="1" si="465"/>
        <v>0</v>
      </c>
      <c r="OA87" s="189">
        <f t="shared" ca="1" si="465"/>
        <v>0</v>
      </c>
      <c r="OB87" s="189">
        <f t="shared" ca="1" si="465"/>
        <v>0</v>
      </c>
      <c r="OC87" s="189">
        <f t="shared" ca="1" si="465"/>
        <v>0</v>
      </c>
      <c r="OD87" s="189">
        <f t="shared" ca="1" si="465"/>
        <v>0</v>
      </c>
      <c r="OE87" s="189">
        <f t="shared" ca="1" si="466"/>
        <v>0</v>
      </c>
      <c r="OF87" s="189">
        <f t="shared" ca="1" si="466"/>
        <v>0</v>
      </c>
      <c r="OG87" s="189">
        <f t="shared" ca="1" si="466"/>
        <v>0</v>
      </c>
      <c r="OH87" s="189">
        <f t="shared" ca="1" si="466"/>
        <v>0</v>
      </c>
      <c r="OI87" s="189">
        <f t="shared" ca="1" si="466"/>
        <v>0</v>
      </c>
      <c r="OJ87" s="189">
        <f t="shared" ca="1" si="466"/>
        <v>0</v>
      </c>
      <c r="OK87" s="189">
        <f t="shared" ca="1" si="466"/>
        <v>0</v>
      </c>
      <c r="OL87" s="189">
        <f t="shared" ca="1" si="466"/>
        <v>0</v>
      </c>
      <c r="OM87" s="189">
        <f t="shared" ca="1" si="466"/>
        <v>0</v>
      </c>
      <c r="ON87" s="189">
        <f t="shared" ca="1" si="466"/>
        <v>0</v>
      </c>
      <c r="OO87" s="189">
        <f t="shared" ca="1" si="467"/>
        <v>0</v>
      </c>
      <c r="OP87" s="189">
        <f t="shared" ca="1" si="467"/>
        <v>0</v>
      </c>
      <c r="OQ87" s="189">
        <f t="shared" ca="1" si="467"/>
        <v>0</v>
      </c>
      <c r="OR87" s="189">
        <f t="shared" ca="1" si="467"/>
        <v>0</v>
      </c>
      <c r="OS87" s="189">
        <f t="shared" ca="1" si="467"/>
        <v>0</v>
      </c>
      <c r="OT87" s="189">
        <f t="shared" ca="1" si="467"/>
        <v>0</v>
      </c>
      <c r="OU87" s="189">
        <f t="shared" ca="1" si="467"/>
        <v>0</v>
      </c>
      <c r="OV87" s="189">
        <f t="shared" ca="1" si="467"/>
        <v>0</v>
      </c>
      <c r="OW87" s="189">
        <f t="shared" ca="1" si="467"/>
        <v>0</v>
      </c>
      <c r="OX87" s="189">
        <f t="shared" ca="1" si="467"/>
        <v>0</v>
      </c>
      <c r="OY87" s="189">
        <f t="shared" ca="1" si="467"/>
        <v>0</v>
      </c>
      <c r="OZ87" s="189">
        <f t="shared" ca="1" si="467"/>
        <v>0</v>
      </c>
      <c r="PA87" s="556">
        <f t="shared" ca="1" si="468"/>
        <v>0</v>
      </c>
      <c r="PB87" s="556">
        <f t="shared" ca="1" si="468"/>
        <v>0</v>
      </c>
      <c r="PC87" s="556">
        <f t="shared" ca="1" si="468"/>
        <v>0</v>
      </c>
      <c r="PD87" s="556">
        <f t="shared" ca="1" si="468"/>
        <v>0</v>
      </c>
      <c r="PE87" s="556">
        <f t="shared" ca="1" si="468"/>
        <v>0</v>
      </c>
      <c r="PF87" s="556">
        <f t="shared" ca="1" si="468"/>
        <v>0</v>
      </c>
      <c r="PG87" s="556">
        <f t="shared" ca="1" si="468"/>
        <v>0</v>
      </c>
      <c r="PH87" s="556">
        <f t="shared" ca="1" si="468"/>
        <v>0</v>
      </c>
      <c r="PI87" s="556">
        <f t="shared" ca="1" si="468"/>
        <v>0</v>
      </c>
      <c r="PJ87" s="556">
        <f t="shared" ca="1" si="468"/>
        <v>0</v>
      </c>
      <c r="PK87" s="556">
        <f t="shared" ca="1" si="469"/>
        <v>0</v>
      </c>
      <c r="PL87" s="556">
        <f t="shared" ca="1" si="469"/>
        <v>0</v>
      </c>
      <c r="PM87" s="556">
        <f t="shared" ca="1" si="469"/>
        <v>0</v>
      </c>
      <c r="PN87" s="556">
        <f t="shared" ca="1" si="469"/>
        <v>0</v>
      </c>
      <c r="PO87" s="556">
        <f t="shared" ca="1" si="469"/>
        <v>0</v>
      </c>
      <c r="PP87" s="556">
        <f t="shared" ca="1" si="469"/>
        <v>0</v>
      </c>
      <c r="PQ87" s="556">
        <f t="shared" ca="1" si="469"/>
        <v>0</v>
      </c>
      <c r="PR87" s="556">
        <f t="shared" ca="1" si="469"/>
        <v>0</v>
      </c>
      <c r="PS87" s="556">
        <f t="shared" ca="1" si="469"/>
        <v>0</v>
      </c>
      <c r="PT87" s="556">
        <f t="shared" ca="1" si="469"/>
        <v>0</v>
      </c>
      <c r="PU87" s="556">
        <f t="shared" ca="1" si="470"/>
        <v>0</v>
      </c>
      <c r="PV87" s="556">
        <f t="shared" ca="1" si="470"/>
        <v>0</v>
      </c>
      <c r="PW87" s="556">
        <f t="shared" ca="1" si="470"/>
        <v>0</v>
      </c>
      <c r="PX87" s="556">
        <f t="shared" ca="1" si="470"/>
        <v>0</v>
      </c>
      <c r="PY87" s="556">
        <f t="shared" ca="1" si="470"/>
        <v>0</v>
      </c>
      <c r="PZ87" s="556">
        <f t="shared" ca="1" si="470"/>
        <v>0</v>
      </c>
      <c r="QA87" s="556">
        <f t="shared" ca="1" si="470"/>
        <v>0</v>
      </c>
      <c r="QB87" s="556">
        <f t="shared" ca="1" si="470"/>
        <v>0</v>
      </c>
      <c r="QC87" s="556">
        <f t="shared" ca="1" si="470"/>
        <v>0</v>
      </c>
      <c r="QD87" s="556">
        <f t="shared" ca="1" si="470"/>
        <v>0</v>
      </c>
      <c r="QE87" s="556">
        <f t="shared" ca="1" si="471"/>
        <v>0</v>
      </c>
      <c r="QF87" s="556">
        <f t="shared" ca="1" si="471"/>
        <v>0</v>
      </c>
      <c r="QG87" s="556">
        <f t="shared" ca="1" si="471"/>
        <v>0</v>
      </c>
      <c r="QH87" s="556">
        <f t="shared" ca="1" si="471"/>
        <v>0</v>
      </c>
      <c r="QI87" s="556">
        <f t="shared" ca="1" si="471"/>
        <v>0</v>
      </c>
      <c r="QJ87" s="556">
        <f t="shared" ca="1" si="471"/>
        <v>0</v>
      </c>
      <c r="QK87" s="556">
        <f t="shared" ca="1" si="471"/>
        <v>0</v>
      </c>
      <c r="QL87" s="556">
        <f t="shared" ca="1" si="471"/>
        <v>0</v>
      </c>
      <c r="QM87" s="556">
        <f t="shared" ca="1" si="471"/>
        <v>0</v>
      </c>
      <c r="QN87" s="556">
        <f t="shared" ca="1" si="471"/>
        <v>0</v>
      </c>
      <c r="QO87" s="556">
        <f t="shared" ca="1" si="472"/>
        <v>0</v>
      </c>
      <c r="QP87" s="556">
        <f t="shared" ca="1" si="472"/>
        <v>0</v>
      </c>
      <c r="QQ87" s="556">
        <f t="shared" ca="1" si="472"/>
        <v>0</v>
      </c>
      <c r="QR87" s="556">
        <f t="shared" ca="1" si="472"/>
        <v>0</v>
      </c>
      <c r="QS87" s="556">
        <f t="shared" ca="1" si="472"/>
        <v>0</v>
      </c>
      <c r="QT87" s="556">
        <f t="shared" ca="1" si="472"/>
        <v>0</v>
      </c>
      <c r="QU87" s="556">
        <f t="shared" ca="1" si="472"/>
        <v>0</v>
      </c>
      <c r="QV87" s="556">
        <f t="shared" ca="1" si="472"/>
        <v>0</v>
      </c>
      <c r="QW87" s="556">
        <f t="shared" ca="1" si="472"/>
        <v>0</v>
      </c>
      <c r="QX87" s="556">
        <f t="shared" ca="1" si="472"/>
        <v>0</v>
      </c>
      <c r="QY87" s="556">
        <f t="shared" ca="1" si="473"/>
        <v>0</v>
      </c>
      <c r="QZ87" s="556">
        <f t="shared" ca="1" si="473"/>
        <v>0</v>
      </c>
      <c r="RA87" s="556">
        <f t="shared" ca="1" si="473"/>
        <v>0</v>
      </c>
      <c r="RB87" s="556">
        <f t="shared" ca="1" si="473"/>
        <v>0</v>
      </c>
      <c r="RC87" s="556">
        <f t="shared" ca="1" si="473"/>
        <v>0</v>
      </c>
      <c r="RD87" s="556">
        <f t="shared" ca="1" si="473"/>
        <v>0</v>
      </c>
      <c r="RE87" s="556">
        <f t="shared" ca="1" si="473"/>
        <v>0</v>
      </c>
      <c r="RF87" s="556">
        <f t="shared" ca="1" si="473"/>
        <v>0</v>
      </c>
      <c r="RG87" s="556">
        <f t="shared" ca="1" si="473"/>
        <v>0</v>
      </c>
      <c r="RH87" s="556">
        <f t="shared" ca="1" si="473"/>
        <v>0</v>
      </c>
      <c r="RI87" s="556">
        <f t="shared" ca="1" si="474"/>
        <v>0</v>
      </c>
      <c r="RJ87" s="556">
        <f t="shared" ca="1" si="474"/>
        <v>0</v>
      </c>
      <c r="RK87" s="556">
        <f t="shared" ca="1" si="474"/>
        <v>0</v>
      </c>
      <c r="RL87" s="556">
        <f t="shared" ca="1" si="474"/>
        <v>0</v>
      </c>
      <c r="RM87" s="556">
        <f t="shared" ca="1" si="474"/>
        <v>0</v>
      </c>
      <c r="RN87" s="556">
        <f t="shared" ca="1" si="474"/>
        <v>0</v>
      </c>
      <c r="RO87" s="556">
        <f t="shared" ca="1" si="474"/>
        <v>0</v>
      </c>
      <c r="RP87" s="556">
        <f t="shared" ca="1" si="474"/>
        <v>0</v>
      </c>
      <c r="RQ87" s="556">
        <f t="shared" ca="1" si="474"/>
        <v>0</v>
      </c>
      <c r="RR87" s="556">
        <f t="shared" ca="1" si="474"/>
        <v>0</v>
      </c>
      <c r="RS87" s="556">
        <f t="shared" ca="1" si="475"/>
        <v>0</v>
      </c>
      <c r="RT87" s="556">
        <f t="shared" ca="1" si="475"/>
        <v>0</v>
      </c>
      <c r="RU87" s="556">
        <f t="shared" ca="1" si="475"/>
        <v>0</v>
      </c>
      <c r="RV87" s="556">
        <f t="shared" ca="1" si="475"/>
        <v>0</v>
      </c>
      <c r="RW87" s="556">
        <f t="shared" ca="1" si="475"/>
        <v>0</v>
      </c>
      <c r="RX87" s="556">
        <f t="shared" ca="1" si="475"/>
        <v>0</v>
      </c>
      <c r="RY87" s="556">
        <f t="shared" ca="1" si="475"/>
        <v>0</v>
      </c>
      <c r="RZ87" s="556">
        <f t="shared" ca="1" si="475"/>
        <v>0</v>
      </c>
      <c r="SA87" s="556">
        <f t="shared" ca="1" si="475"/>
        <v>0</v>
      </c>
      <c r="SB87" s="556">
        <f t="shared" ca="1" si="475"/>
        <v>0</v>
      </c>
      <c r="SC87" s="556">
        <f t="shared" ca="1" si="476"/>
        <v>0</v>
      </c>
      <c r="SD87" s="556">
        <f t="shared" ca="1" si="476"/>
        <v>0</v>
      </c>
      <c r="SE87" s="556">
        <f t="shared" ca="1" si="476"/>
        <v>0</v>
      </c>
      <c r="SF87" s="556">
        <f t="shared" ca="1" si="476"/>
        <v>0</v>
      </c>
      <c r="SG87" s="556">
        <f t="shared" ca="1" si="476"/>
        <v>0</v>
      </c>
      <c r="SH87" s="556">
        <f t="shared" ca="1" si="476"/>
        <v>0</v>
      </c>
      <c r="SI87" s="556">
        <f t="shared" ca="1" si="476"/>
        <v>0</v>
      </c>
      <c r="SJ87" s="556">
        <f t="shared" ca="1" si="476"/>
        <v>0</v>
      </c>
      <c r="SK87" s="556">
        <f t="shared" ca="1" si="476"/>
        <v>0</v>
      </c>
      <c r="SL87" s="556">
        <f t="shared" ca="1" si="476"/>
        <v>0</v>
      </c>
      <c r="SM87" s="556">
        <f t="shared" ca="1" si="477"/>
        <v>0</v>
      </c>
      <c r="SN87" s="556">
        <f t="shared" ca="1" si="477"/>
        <v>0</v>
      </c>
      <c r="SO87" s="556">
        <f t="shared" ca="1" si="477"/>
        <v>0</v>
      </c>
      <c r="SP87" s="556">
        <f t="shared" ca="1" si="477"/>
        <v>0</v>
      </c>
      <c r="SQ87" s="556">
        <f t="shared" ca="1" si="477"/>
        <v>0</v>
      </c>
      <c r="SR87" s="556">
        <f t="shared" ca="1" si="477"/>
        <v>0</v>
      </c>
      <c r="SS87" s="556">
        <f t="shared" ca="1" si="477"/>
        <v>0</v>
      </c>
      <c r="ST87" s="556">
        <f t="shared" ca="1" si="477"/>
        <v>0</v>
      </c>
      <c r="SU87" s="556">
        <f t="shared" ca="1" si="477"/>
        <v>0</v>
      </c>
      <c r="SV87" s="556">
        <f t="shared" ca="1" si="477"/>
        <v>0</v>
      </c>
      <c r="SW87" s="556">
        <f t="shared" ca="1" si="478"/>
        <v>0</v>
      </c>
      <c r="SX87" s="556">
        <f t="shared" ca="1" si="478"/>
        <v>0</v>
      </c>
      <c r="SY87" s="556">
        <f t="shared" ca="1" si="478"/>
        <v>0</v>
      </c>
      <c r="SZ87" s="556">
        <f t="shared" ca="1" si="478"/>
        <v>0</v>
      </c>
      <c r="TA87" s="556">
        <f t="shared" ca="1" si="478"/>
        <v>0</v>
      </c>
      <c r="TB87" s="556">
        <f t="shared" ca="1" si="478"/>
        <v>0</v>
      </c>
      <c r="TC87" s="556">
        <f t="shared" ca="1" si="478"/>
        <v>0</v>
      </c>
      <c r="TD87" s="556">
        <f t="shared" ca="1" si="478"/>
        <v>0</v>
      </c>
      <c r="TE87" s="556">
        <f t="shared" ca="1" si="478"/>
        <v>0</v>
      </c>
      <c r="TF87" s="556">
        <f t="shared" ca="1" si="478"/>
        <v>0</v>
      </c>
      <c r="TG87" s="556">
        <f t="shared" ca="1" si="479"/>
        <v>0</v>
      </c>
      <c r="TH87" s="556">
        <f t="shared" ca="1" si="479"/>
        <v>0</v>
      </c>
      <c r="TI87" s="556">
        <f t="shared" ca="1" si="479"/>
        <v>0</v>
      </c>
      <c r="TJ87" s="556">
        <f t="shared" ca="1" si="479"/>
        <v>0</v>
      </c>
      <c r="TK87" s="556">
        <f t="shared" ca="1" si="479"/>
        <v>0</v>
      </c>
      <c r="TL87" s="556">
        <f t="shared" ca="1" si="479"/>
        <v>0</v>
      </c>
      <c r="TM87" s="556">
        <f t="shared" ca="1" si="479"/>
        <v>0</v>
      </c>
      <c r="TN87" s="556">
        <f t="shared" ca="1" si="479"/>
        <v>0</v>
      </c>
      <c r="TO87" s="556">
        <f t="shared" ca="1" si="479"/>
        <v>0</v>
      </c>
      <c r="TP87" s="556">
        <f t="shared" ca="1" si="479"/>
        <v>0</v>
      </c>
      <c r="TQ87" s="556">
        <f t="shared" ca="1" si="480"/>
        <v>0</v>
      </c>
      <c r="TR87" s="556">
        <f t="shared" ca="1" si="480"/>
        <v>0</v>
      </c>
      <c r="TS87" s="556">
        <f t="shared" ca="1" si="480"/>
        <v>0</v>
      </c>
      <c r="TT87" s="556">
        <f t="shared" ca="1" si="480"/>
        <v>0</v>
      </c>
      <c r="TU87" s="556">
        <f t="shared" ca="1" si="480"/>
        <v>0</v>
      </c>
      <c r="TV87" s="556">
        <f t="shared" ca="1" si="480"/>
        <v>0</v>
      </c>
      <c r="TW87" s="556">
        <f t="shared" ca="1" si="480"/>
        <v>0</v>
      </c>
      <c r="TX87" s="556">
        <f t="shared" ca="1" si="480"/>
        <v>0</v>
      </c>
      <c r="TY87" s="556">
        <f t="shared" ca="1" si="480"/>
        <v>0</v>
      </c>
      <c r="TZ87" s="556">
        <f t="shared" ca="1" si="480"/>
        <v>0</v>
      </c>
      <c r="UA87" s="556">
        <f t="shared" ca="1" si="481"/>
        <v>0</v>
      </c>
      <c r="UB87" s="556">
        <f t="shared" ca="1" si="481"/>
        <v>0</v>
      </c>
      <c r="UC87" s="556">
        <f t="shared" ca="1" si="481"/>
        <v>0</v>
      </c>
      <c r="UD87" s="556">
        <f t="shared" ca="1" si="481"/>
        <v>0</v>
      </c>
      <c r="UE87" s="556">
        <f t="shared" ca="1" si="481"/>
        <v>0</v>
      </c>
      <c r="UF87" s="556">
        <f t="shared" ca="1" si="481"/>
        <v>0</v>
      </c>
      <c r="UG87" s="556">
        <f t="shared" ca="1" si="481"/>
        <v>0</v>
      </c>
      <c r="UH87" s="556">
        <f t="shared" ca="1" si="481"/>
        <v>0</v>
      </c>
      <c r="UI87" s="556">
        <f t="shared" ca="1" si="481"/>
        <v>0</v>
      </c>
      <c r="UJ87" s="556">
        <f t="shared" ca="1" si="481"/>
        <v>0</v>
      </c>
      <c r="UK87" s="556">
        <f t="shared" ca="1" si="482"/>
        <v>0</v>
      </c>
      <c r="UL87" s="556">
        <f t="shared" ca="1" si="482"/>
        <v>0</v>
      </c>
      <c r="UM87" s="556">
        <f t="shared" ca="1" si="482"/>
        <v>0</v>
      </c>
      <c r="UN87" s="556">
        <f t="shared" ca="1" si="482"/>
        <v>0</v>
      </c>
      <c r="UO87" s="556">
        <f t="shared" ca="1" si="482"/>
        <v>0</v>
      </c>
      <c r="UP87" s="556">
        <f t="shared" ca="1" si="482"/>
        <v>0</v>
      </c>
      <c r="UQ87" s="556">
        <f t="shared" ca="1" si="482"/>
        <v>0</v>
      </c>
      <c r="UR87" s="556">
        <f t="shared" ca="1" si="482"/>
        <v>0</v>
      </c>
      <c r="US87" s="556">
        <f t="shared" ca="1" si="482"/>
        <v>0</v>
      </c>
      <c r="UT87" s="556">
        <f t="shared" ca="1" si="482"/>
        <v>0</v>
      </c>
      <c r="UU87" s="556">
        <f t="shared" ca="1" si="483"/>
        <v>0</v>
      </c>
      <c r="UV87" s="556">
        <f t="shared" ca="1" si="483"/>
        <v>0</v>
      </c>
      <c r="UW87" s="556">
        <f t="shared" ca="1" si="483"/>
        <v>0</v>
      </c>
      <c r="UX87" s="556">
        <f t="shared" ca="1" si="483"/>
        <v>0</v>
      </c>
      <c r="UY87" s="556">
        <f t="shared" ca="1" si="483"/>
        <v>0</v>
      </c>
      <c r="UZ87" s="556">
        <f t="shared" ca="1" si="483"/>
        <v>0</v>
      </c>
      <c r="VA87" s="556">
        <f t="shared" ca="1" si="483"/>
        <v>0</v>
      </c>
      <c r="VB87" s="556">
        <f t="shared" ca="1" si="483"/>
        <v>0</v>
      </c>
      <c r="VC87" s="556">
        <f t="shared" ca="1" si="483"/>
        <v>0</v>
      </c>
      <c r="VD87" s="556">
        <f t="shared" ca="1" si="483"/>
        <v>0</v>
      </c>
      <c r="VE87" s="556">
        <f t="shared" ca="1" si="484"/>
        <v>0</v>
      </c>
      <c r="VF87" s="556">
        <f t="shared" ca="1" si="484"/>
        <v>0</v>
      </c>
      <c r="VG87" s="556">
        <f t="shared" ca="1" si="484"/>
        <v>0</v>
      </c>
      <c r="VH87" s="556">
        <f t="shared" ca="1" si="484"/>
        <v>0</v>
      </c>
      <c r="VI87" s="556">
        <f t="shared" ca="1" si="484"/>
        <v>0</v>
      </c>
      <c r="VJ87" s="556">
        <f t="shared" ca="1" si="484"/>
        <v>0</v>
      </c>
      <c r="VK87" s="556">
        <f t="shared" ca="1" si="484"/>
        <v>0</v>
      </c>
      <c r="VL87" s="556">
        <f t="shared" ca="1" si="484"/>
        <v>0</v>
      </c>
      <c r="VM87" s="556">
        <f t="shared" ca="1" si="484"/>
        <v>0</v>
      </c>
      <c r="VN87" s="556">
        <f t="shared" ca="1" si="484"/>
        <v>0</v>
      </c>
      <c r="VO87" s="556">
        <f t="shared" ca="1" si="485"/>
        <v>0</v>
      </c>
      <c r="VP87" s="556">
        <f t="shared" ca="1" si="485"/>
        <v>0</v>
      </c>
      <c r="VQ87" s="556">
        <f t="shared" ca="1" si="485"/>
        <v>0</v>
      </c>
      <c r="VR87" s="556">
        <f t="shared" ca="1" si="485"/>
        <v>0</v>
      </c>
      <c r="VS87" s="556">
        <f t="shared" ca="1" si="485"/>
        <v>0</v>
      </c>
      <c r="VT87" s="556">
        <f t="shared" ca="1" si="485"/>
        <v>0</v>
      </c>
      <c r="VU87" s="556">
        <f t="shared" ca="1" si="485"/>
        <v>0</v>
      </c>
      <c r="VV87" s="556">
        <f t="shared" ca="1" si="485"/>
        <v>0</v>
      </c>
      <c r="VW87" s="556">
        <f t="shared" ca="1" si="485"/>
        <v>0</v>
      </c>
      <c r="VX87" s="556">
        <f t="shared" ca="1" si="485"/>
        <v>0</v>
      </c>
      <c r="VY87" s="556">
        <f t="shared" ca="1" si="486"/>
        <v>0</v>
      </c>
      <c r="VZ87" s="556">
        <f t="shared" ca="1" si="486"/>
        <v>0</v>
      </c>
      <c r="WA87" s="556">
        <f t="shared" ca="1" si="486"/>
        <v>0</v>
      </c>
      <c r="WB87" s="556">
        <f t="shared" ca="1" si="486"/>
        <v>0</v>
      </c>
      <c r="WC87" s="556">
        <f t="shared" ca="1" si="486"/>
        <v>0</v>
      </c>
      <c r="WD87" s="556">
        <f t="shared" ca="1" si="486"/>
        <v>0</v>
      </c>
      <c r="WE87" s="556">
        <f t="shared" ca="1" si="486"/>
        <v>0</v>
      </c>
      <c r="WF87" s="556">
        <f t="shared" ca="1" si="486"/>
        <v>0</v>
      </c>
      <c r="WG87" s="556">
        <f t="shared" ca="1" si="486"/>
        <v>0</v>
      </c>
      <c r="WH87" s="556">
        <f t="shared" ca="1" si="486"/>
        <v>0</v>
      </c>
      <c r="WI87" s="556">
        <f t="shared" ca="1" si="487"/>
        <v>0</v>
      </c>
      <c r="WJ87" s="556">
        <f t="shared" ca="1" si="487"/>
        <v>0</v>
      </c>
      <c r="WK87" s="556">
        <f t="shared" ca="1" si="487"/>
        <v>0</v>
      </c>
      <c r="WL87" s="556">
        <f t="shared" ca="1" si="487"/>
        <v>0</v>
      </c>
      <c r="WM87" s="556">
        <f t="shared" ca="1" si="487"/>
        <v>0</v>
      </c>
      <c r="WN87" s="556">
        <f t="shared" ca="1" si="487"/>
        <v>0</v>
      </c>
      <c r="WO87" s="556">
        <f t="shared" ca="1" si="487"/>
        <v>0</v>
      </c>
      <c r="WP87" s="556">
        <f t="shared" ca="1" si="487"/>
        <v>0</v>
      </c>
      <c r="WQ87" s="556">
        <f t="shared" ca="1" si="487"/>
        <v>0</v>
      </c>
      <c r="WR87" s="556">
        <f t="shared" ca="1" si="487"/>
        <v>0</v>
      </c>
      <c r="WS87" s="556">
        <f t="shared" ca="1" si="488"/>
        <v>0</v>
      </c>
      <c r="WT87" s="556">
        <f t="shared" ca="1" si="488"/>
        <v>0</v>
      </c>
      <c r="WU87" s="556">
        <f t="shared" ca="1" si="488"/>
        <v>0</v>
      </c>
      <c r="WV87" s="556">
        <f t="shared" ca="1" si="488"/>
        <v>0</v>
      </c>
      <c r="WW87" s="556">
        <f t="shared" ca="1" si="488"/>
        <v>0</v>
      </c>
      <c r="WX87" s="556">
        <f t="shared" ca="1" si="488"/>
        <v>0</v>
      </c>
      <c r="WY87" s="556">
        <f t="shared" ca="1" si="488"/>
        <v>0</v>
      </c>
      <c r="WZ87" s="556">
        <f t="shared" ca="1" si="488"/>
        <v>0</v>
      </c>
      <c r="XA87" s="556">
        <f t="shared" ca="1" si="488"/>
        <v>0</v>
      </c>
      <c r="XB87" s="556">
        <f t="shared" ca="1" si="488"/>
        <v>0</v>
      </c>
      <c r="XC87" s="556">
        <f t="shared" ca="1" si="489"/>
        <v>0</v>
      </c>
      <c r="XD87" s="556">
        <f t="shared" ca="1" si="489"/>
        <v>0</v>
      </c>
      <c r="XE87" s="556">
        <f t="shared" ca="1" si="489"/>
        <v>0</v>
      </c>
      <c r="XF87" s="556">
        <f t="shared" ca="1" si="489"/>
        <v>0</v>
      </c>
      <c r="XG87" s="556">
        <f t="shared" ca="1" si="489"/>
        <v>0</v>
      </c>
      <c r="XH87" s="556">
        <f t="shared" ca="1" si="489"/>
        <v>0</v>
      </c>
      <c r="XI87" s="556">
        <f t="shared" ca="1" si="489"/>
        <v>0</v>
      </c>
      <c r="XJ87" s="556">
        <f t="shared" ca="1" si="489"/>
        <v>0</v>
      </c>
      <c r="XK87" s="556">
        <f t="shared" ca="1" si="489"/>
        <v>0</v>
      </c>
      <c r="XL87" s="556">
        <f t="shared" ca="1" si="489"/>
        <v>0</v>
      </c>
      <c r="XM87" s="556">
        <f t="shared" ca="1" si="490"/>
        <v>0</v>
      </c>
      <c r="XN87" s="556">
        <f t="shared" ca="1" si="490"/>
        <v>0</v>
      </c>
      <c r="XO87" s="556">
        <f t="shared" ca="1" si="490"/>
        <v>0</v>
      </c>
      <c r="XP87" s="556">
        <f t="shared" ca="1" si="490"/>
        <v>0</v>
      </c>
      <c r="XQ87" s="556">
        <f t="shared" ca="1" si="490"/>
        <v>0</v>
      </c>
      <c r="XR87" s="556">
        <f t="shared" ca="1" si="490"/>
        <v>0</v>
      </c>
      <c r="XS87" s="556">
        <f t="shared" ca="1" si="490"/>
        <v>0</v>
      </c>
      <c r="XT87" s="556">
        <f t="shared" ca="1" si="490"/>
        <v>0</v>
      </c>
      <c r="XU87" s="556">
        <f t="shared" ca="1" si="490"/>
        <v>0</v>
      </c>
      <c r="XV87" s="556">
        <f t="shared" ca="1" si="490"/>
        <v>0</v>
      </c>
      <c r="XW87" s="556">
        <f t="shared" ca="1" si="490"/>
        <v>0</v>
      </c>
      <c r="XX87" s="189">
        <f t="shared" ca="1" si="491"/>
        <v>0</v>
      </c>
      <c r="XY87" s="189">
        <f t="shared" ca="1" si="491"/>
        <v>0</v>
      </c>
      <c r="XZ87" s="189">
        <f t="shared" ca="1" si="491"/>
        <v>0</v>
      </c>
      <c r="YA87" s="189">
        <f t="shared" ca="1" si="491"/>
        <v>0</v>
      </c>
      <c r="YB87" s="189">
        <f t="shared" ca="1" si="491"/>
        <v>0</v>
      </c>
      <c r="YC87" s="230">
        <f t="shared" ca="1" si="492"/>
        <v>0</v>
      </c>
      <c r="YD87" s="189">
        <f t="shared" ca="1" si="493"/>
        <v>0</v>
      </c>
      <c r="YE87" s="189">
        <f t="shared" ca="1" si="493"/>
        <v>0</v>
      </c>
      <c r="YF87" s="189">
        <f t="shared" ca="1" si="493"/>
        <v>0</v>
      </c>
      <c r="YG87" s="189">
        <f t="shared" ca="1" si="493"/>
        <v>0</v>
      </c>
      <c r="YH87" s="189">
        <f t="shared" ca="1" si="493"/>
        <v>0</v>
      </c>
      <c r="YI87" s="230">
        <f t="shared" ca="1" si="494"/>
        <v>0</v>
      </c>
      <c r="YJ87" s="231">
        <f t="shared" ca="1" si="495"/>
        <v>0</v>
      </c>
      <c r="YK87" s="231">
        <f t="shared" ca="1" si="495"/>
        <v>0</v>
      </c>
      <c r="YL87" s="231">
        <f t="shared" ca="1" si="495"/>
        <v>0</v>
      </c>
      <c r="YM87" s="231">
        <f t="shared" ca="1" si="495"/>
        <v>0</v>
      </c>
      <c r="YN87" s="544">
        <f t="shared" ca="1" si="496"/>
        <v>0</v>
      </c>
      <c r="YO87" s="231">
        <f t="shared" ca="1" si="497"/>
        <v>0</v>
      </c>
      <c r="YP87" s="231">
        <f t="shared" ca="1" si="497"/>
        <v>0</v>
      </c>
      <c r="YQ87" s="231">
        <f t="shared" ca="1" si="497"/>
        <v>0</v>
      </c>
      <c r="YR87" s="231">
        <f t="shared" ca="1" si="497"/>
        <v>0</v>
      </c>
      <c r="YS87" s="544">
        <f t="shared" ca="1" si="498"/>
        <v>0</v>
      </c>
      <c r="YT87" s="544">
        <f t="shared" ca="1" si="498"/>
        <v>0</v>
      </c>
      <c r="YU87" s="544">
        <f t="shared" ca="1" si="498"/>
        <v>0</v>
      </c>
      <c r="YV87" s="544">
        <f t="shared" ca="1" si="498"/>
        <v>0</v>
      </c>
      <c r="YW87" s="544">
        <f t="shared" ca="1" si="498"/>
        <v>0</v>
      </c>
      <c r="YX87" s="544">
        <f t="shared" ca="1" si="498"/>
        <v>0</v>
      </c>
      <c r="YY87" s="544">
        <f t="shared" ca="1" si="498"/>
        <v>0</v>
      </c>
      <c r="YZ87" s="535" cm="1">
        <f t="array" aca="1" ref="YZ87" ca="1">INDEX(YZ$13:YZ86,$B87+1,1)</f>
        <v>0</v>
      </c>
      <c r="ZA87" s="411">
        <f t="shared" ca="1" si="499"/>
        <v>19</v>
      </c>
      <c r="ZB87" s="18"/>
      <c r="ZC87" s="535" cm="1">
        <f t="array" aca="1" ref="ZC87" ca="1">INDEX(ZC$13:ZC86,$B87+1,1)</f>
        <v>0</v>
      </c>
      <c r="ZD87" s="411">
        <f t="shared" si="500"/>
        <v>0</v>
      </c>
      <c r="ZE87" s="535" cm="1">
        <f t="array" aca="1" ref="ZE87" ca="1">INDEX(ZE$13:ZE86,$B87+1,1)</f>
        <v>0</v>
      </c>
      <c r="ZF87" s="535" t="str" cm="1">
        <f t="array" aca="1" ref="ZF87" ca="1">INDEX(ZF$13:ZF86,$B87+1,1)</f>
        <v>-</v>
      </c>
      <c r="ZG87" s="535" t="str" cm="1">
        <f t="array" aca="1" ref="ZG87" ca="1">INDEX(ZG$13:ZG86,$B87+1,1)</f>
        <v>-</v>
      </c>
      <c r="ZH87" s="535" t="str" cm="1">
        <f t="array" aca="1" ref="ZH87" ca="1">INDEX(ZH$13:ZH86,$B87+1,1)</f>
        <v>-</v>
      </c>
      <c r="ZI87" s="535" t="str" cm="1">
        <f t="array" aca="1" ref="ZI87" ca="1">INDEX(ZI$13:ZI86,$B87+1,1)</f>
        <v>-</v>
      </c>
      <c r="ZJ87" s="535" t="str" cm="1">
        <f t="array" aca="1" ref="ZJ87" ca="1">INDEX(ZJ$13:ZJ86,$B87+1,1)</f>
        <v>-</v>
      </c>
      <c r="ZK87" s="535" t="str" cm="1">
        <f t="array" aca="1" ref="ZK87" ca="1">INDEX(ZK$13:ZK86,$B87+1,1)</f>
        <v>-</v>
      </c>
      <c r="ZL87" s="535" t="str" cm="1">
        <f t="array" aca="1" ref="ZL87" ca="1">INDEX(ZL$13:ZL86,$B87+1,1)</f>
        <v>-</v>
      </c>
      <c r="ZM87" s="535" t="str" cm="1">
        <f t="array" aca="1" ref="ZM87" ca="1">INDEX(ZM$13:ZM86,$B87+1,1)</f>
        <v>-</v>
      </c>
      <c r="ZN87" s="535" t="str" cm="1">
        <f t="array" aca="1" ref="ZN87" ca="1">INDEX(ZN$13:ZN86,$B87+1,1)</f>
        <v>-</v>
      </c>
      <c r="ZO87" s="535" t="str" cm="1">
        <f t="array" aca="1" ref="ZO87" ca="1">INDEX(ZO$13:ZO86,$B87+1,1)</f>
        <v>-</v>
      </c>
      <c r="ZP87" s="535" t="str" cm="1">
        <f t="array" aca="1" ref="ZP87" ca="1">INDEX(ZP$13:ZP86,$B87+1,1)</f>
        <v>-</v>
      </c>
      <c r="ZQ87" s="535" t="str" cm="1">
        <f t="array" aca="1" ref="ZQ87" ca="1">INDEX(ZQ$13:ZQ86,$B87+1,1)</f>
        <v>-</v>
      </c>
      <c r="ZR87" s="535" t="str" cm="1">
        <f t="array" aca="1" ref="ZR87" ca="1">INDEX(ZR$13:ZR86,$B87+1,1)</f>
        <v>-</v>
      </c>
      <c r="ZS87" s="535" t="str" cm="1">
        <f t="array" aca="1" ref="ZS87" ca="1">INDEX(ZS$13:ZS86,$B87+1,1)</f>
        <v>-</v>
      </c>
      <c r="ZT87" s="535" t="str" cm="1">
        <f t="array" aca="1" ref="ZT87" ca="1">INDEX(ZT$13:ZT86,$B87+1,1)</f>
        <v>-</v>
      </c>
      <c r="ZU87" s="535" t="str" cm="1">
        <f t="array" aca="1" ref="ZU87" ca="1">INDEX(ZU$13:ZU86,$B87+1,1)</f>
        <v>-</v>
      </c>
      <c r="ZV87" s="535" t="str" cm="1">
        <f t="array" aca="1" ref="ZV87" ca="1">INDEX(ZV$13:ZV86,$B87+1,1)</f>
        <v>-</v>
      </c>
      <c r="ZW87" s="535" t="str" cm="1">
        <f t="array" aca="1" ref="ZW87" ca="1">INDEX(ZW$13:ZW86,$B87+1,1)</f>
        <v>-</v>
      </c>
      <c r="ZX87" s="18"/>
      <c r="ZY87" s="411" t="b">
        <f t="shared" ca="1" si="501"/>
        <v>0</v>
      </c>
      <c r="ZZ87" s="411" t="str">
        <f t="shared" ca="1" si="502"/>
        <v>-</v>
      </c>
      <c r="AAA87" s="535" t="str" cm="1">
        <f t="array" aca="1" ref="AAA87" ca="1">INDEX(AAA$13:AAA86,$B87+1,1)</f>
        <v>-</v>
      </c>
      <c r="AAB87" s="535" t="str" cm="1">
        <f t="array" aca="1" ref="AAB87" ca="1">INDEX(AAB$13:AAB86,$B87+1,1)</f>
        <v>-</v>
      </c>
      <c r="AAC87" s="535" t="str" cm="1">
        <f t="array" aca="1" ref="AAC87" ca="1">INDEX(AAC$13:AAC86,$B87+1,1)</f>
        <v>-</v>
      </c>
      <c r="AAD87" s="545" cm="1">
        <f t="array" aca="1" ref="AAD87" ca="1">INDEX(i.AgeJ,$AD87,1)</f>
        <v>0</v>
      </c>
      <c r="AAE87" s="535" t="str" cm="1">
        <f t="array" aca="1" ref="AAE87" ca="1">INDEX(AAE$13:AAE86,$B87+1,1)</f>
        <v>-</v>
      </c>
      <c r="AAF87" s="411" t="str">
        <f t="shared" si="503"/>
        <v>-</v>
      </c>
      <c r="AAG87" s="411" t="str">
        <f t="shared" si="503"/>
        <v>-</v>
      </c>
      <c r="AAH87" s="535" t="str" cm="1">
        <f t="array" aca="1" ref="AAH87" ca="1">INDEX(AAH$13:AAH86,$B87+1,1)</f>
        <v>-</v>
      </c>
      <c r="AAI87" s="535" t="str" cm="1">
        <f t="array" aca="1" ref="AAI87" ca="1">INDEX(AAI$13:AAI86,$B87+1,1)</f>
        <v>-</v>
      </c>
      <c r="AAJ87" s="535" t="str" cm="1">
        <f t="array" aca="1" ref="AAJ87" ca="1">INDEX(AAJ$13:AAJ86,$B87+1,1)</f>
        <v>-</v>
      </c>
      <c r="AAK87" s="535" t="str" cm="1">
        <f t="array" aca="1" ref="AAK87" ca="1">INDEX(AAK$13:AAK86,$B87+1,1)</f>
        <v>-</v>
      </c>
      <c r="AAL87" s="535" t="str" cm="1">
        <f t="array" aca="1" ref="AAL87" ca="1">INDEX(AAL$13:AAL86,$B87+1,1)</f>
        <v>-</v>
      </c>
      <c r="AAM87" s="535" t="b" cm="1">
        <f t="array" aca="1" ref="AAM87" ca="1">INDEX(AAM$13:AAM86,$B87+1,1)</f>
        <v>1</v>
      </c>
      <c r="AAN87" s="535" t="str" cm="1">
        <f t="array" aca="1" ref="AAN87" ca="1">INDEX(AAN$13:AAN86,$B87+1,1)</f>
        <v>-</v>
      </c>
      <c r="AAO87" s="535" cm="1">
        <f t="array" aca="1" ref="AAO87" ca="1">INDEX(AAO$13:AAO86,$B87+1,1)</f>
        <v>0</v>
      </c>
      <c r="AAP87" s="535" cm="1">
        <f t="array" aca="1" ref="AAP87" ca="1">INDEX(AAP$13:AAP86,$B87+1,1)</f>
        <v>0</v>
      </c>
      <c r="AAQ87" s="535" cm="1">
        <f t="array" aca="1" ref="AAQ87" ca="1">INDEX(AAQ$13:AAQ86,$B87+1,1)</f>
        <v>0</v>
      </c>
      <c r="AAR87" s="18"/>
      <c r="AAS87" s="411">
        <f t="shared" si="504"/>
        <v>50</v>
      </c>
      <c r="AAT87" s="411">
        <f t="shared" si="504"/>
        <v>50</v>
      </c>
      <c r="AAU87" s="411">
        <f t="shared" si="504"/>
        <v>50</v>
      </c>
      <c r="AAV87" s="411">
        <f t="shared" si="504"/>
        <v>50</v>
      </c>
      <c r="AAW87" s="535" cm="1">
        <f t="array" aca="1" ref="AAW87" ca="1">INDEX(AAW$13:AAW86,$B87+1,1)</f>
        <v>1</v>
      </c>
      <c r="AAX87" s="535" cm="1">
        <f t="array" aca="1" ref="AAX87" ca="1">INDEX(AAX$13:AAX86,$B87+1,1)</f>
        <v>1</v>
      </c>
      <c r="AAY87" s="535" cm="1">
        <f t="array" aca="1" ref="AAY87" ca="1">INDEX(AAY$13:AAY86,$B87+1,1)</f>
        <v>1</v>
      </c>
      <c r="AAZ87" s="535" cm="1">
        <f t="array" aca="1" ref="AAZ87" ca="1">INDEX(AAZ$13:AAZ86,$B87+1,1)</f>
        <v>1</v>
      </c>
      <c r="ABA87" s="535" t="str" cm="1">
        <f t="array" aca="1" ref="ABA87" ca="1">INDEX(ABA$13:ABA86,$B87+1,1)</f>
        <v>-</v>
      </c>
      <c r="ABB87" s="535" t="str" cm="1">
        <f t="array" aca="1" ref="ABB87" ca="1">INDEX(ABB$13:ABB86,$B87+1,1)</f>
        <v>-</v>
      </c>
      <c r="ABC87" s="535" t="str" cm="1">
        <f t="array" aca="1" ref="ABC87" ca="1">INDEX(ABC$13:ABC86,$B87+1,1)</f>
        <v>-</v>
      </c>
      <c r="ABD87" s="535" t="str" cm="1">
        <f t="array" aca="1" ref="ABD87" ca="1">INDEX(ABD$13:ABD86,$B87+1,1)</f>
        <v>-</v>
      </c>
      <c r="ABE87" s="535" t="str" cm="1">
        <f t="array" aca="1" ref="ABE87" ca="1">INDEX(ABE$13:ABE86,$B87+1,1)</f>
        <v>-</v>
      </c>
      <c r="ABF87" s="535" t="str" cm="1">
        <f t="array" aca="1" ref="ABF87" ca="1">INDEX(ABF$13:ABF86,$B87+1,1)</f>
        <v>-</v>
      </c>
      <c r="ABG87" s="535" t="str" cm="1">
        <f t="array" aca="1" ref="ABG87" ca="1">INDEX(ABG$13:ABG86,$B87+1,1)</f>
        <v>-</v>
      </c>
      <c r="ABH87" s="18"/>
      <c r="ABI87" s="535" t="str" cm="1">
        <f t="array" aca="1" ref="ABI87" ca="1">INDEX(ABI$13:ABI86,$B87+1,1)</f>
        <v>-</v>
      </c>
      <c r="ABJ87" s="411">
        <f t="shared" ca="1" si="505"/>
        <v>1</v>
      </c>
      <c r="ABK87" s="18"/>
      <c r="ABL87" s="664" t="str">
        <f t="shared" ca="1" si="506"/>
        <v>-</v>
      </c>
      <c r="ABM87" s="535" t="b" cm="1">
        <f t="array" aca="1" ref="ABM87" ca="1">INDEX(ABM$13:ABM86,$B87+1,1)</f>
        <v>0</v>
      </c>
      <c r="ABN87" s="22" t="b">
        <v>1</v>
      </c>
      <c r="ABO87" s="535" t="str" cm="1">
        <f t="array" aca="1" ref="ABO87" ca="1">INDEX(ABO$13:ABO86,$B87+1,1)</f>
        <v>-</v>
      </c>
      <c r="ABP87" s="411" t="b">
        <f t="shared" si="533"/>
        <v>1</v>
      </c>
      <c r="ABQ87" s="22" t="b">
        <v>0</v>
      </c>
      <c r="ABR87" s="22">
        <v>0</v>
      </c>
      <c r="ABS87" s="547" cm="1">
        <f t="array" aca="1" ref="ABS87" ca="1">IF(ABN87&lt;&gt;TRUE,"-",VALUE(IFERROR(VALUE($K87),0) &amp; _xlfn.SWITCH($CF87,"-",4,$CF87) &amp; $L87 &amp; $T87 &amp; "00" &amp; $N87 &amp; $AK87 &amp; $R87 &amp; _xlfn.SWITCH($AM87,3,1,$AM87) &amp; _xlfn.SWITCH($M87,4,0,$M87) &amp; $AD87 &amp; IF(MOD($H87-2,ABS$6)&gt;=ABS$7,"",TEXT(INT(MOD($H87-2,ABS$6)/2)+1,"00"))))</f>
        <v>14220012120101</v>
      </c>
      <c r="ABT87" s="657" t="str" cm="1">
        <f t="array" aca="1" ref="ABT87" ca="1">IF(ABO87&lt;&gt;TRUE,"-",VALUE(IFERROR(VALUE($K87),0) &amp; _xlfn.SWITCH($CF87,"-",4,$CF87) &amp; $L87 &amp; $T87 &amp; "00" &amp; $N87 &amp; $AK87 &amp; $R87 &amp; _xlfn.SWITCH($AM87,3,1,$AM87) &amp; _xlfn.SWITCH($M87,4,0,$M87) &amp; $AD87 &amp; IF(MOD($H87-1,ABT$6)&gt;=ABT$7,"",TEXT(INT(MOD($H87-1,ABT$6)/2)+1,"00"))))</f>
        <v>-</v>
      </c>
      <c r="ABU87" s="543">
        <f t="shared" ca="1" si="507"/>
        <v>652</v>
      </c>
      <c r="ABV87" s="543">
        <f t="shared" ca="1" si="507"/>
        <v>686</v>
      </c>
      <c r="ABW87" s="543">
        <f t="shared" ca="1" si="507"/>
        <v>721</v>
      </c>
      <c r="ABX87" s="459">
        <f t="shared" ca="1" si="508"/>
        <v>469</v>
      </c>
      <c r="ABY87" s="459">
        <f t="shared" ca="1" si="508"/>
        <v>504</v>
      </c>
      <c r="ABZ87" s="459">
        <f t="shared" ca="1" si="508"/>
        <v>539</v>
      </c>
      <c r="ACA87" s="459">
        <f t="shared" ca="1" si="509"/>
        <v>385</v>
      </c>
      <c r="ACB87" s="459">
        <f t="shared" ca="1" si="509"/>
        <v>420</v>
      </c>
      <c r="ACC87" s="459">
        <f t="shared" ca="1" si="509"/>
        <v>455</v>
      </c>
      <c r="ACD87" s="535" t="str" cm="1">
        <f t="array" aca="1" ref="ACD87" ca="1">INDEX(ACD$13:ACD86,$B87+1,1)</f>
        <v>-</v>
      </c>
      <c r="ACE87" s="535" t="str" cm="1">
        <f t="array" aca="1" ref="ACE87" ca="1">INDEX(ACE$13:ACE86,$B87+1,1)</f>
        <v>-</v>
      </c>
      <c r="ACF87" s="535" t="str" cm="1">
        <f t="array" aca="1" ref="ACF87" ca="1">INDEX(ACF$13:ACF86,$B87+1,1)</f>
        <v>-</v>
      </c>
      <c r="ACG87" s="535" t="str" cm="1">
        <f t="array" aca="1" ref="ACG87" ca="1">INDEX(ACG$13:ACG86,$B87+1,1)</f>
        <v>-</v>
      </c>
      <c r="ACH87" s="535" t="str" cm="1">
        <f t="array" aca="1" ref="ACH87" ca="1">INDEX(ACH$13:ACH86,$B87+1,1)</f>
        <v>-</v>
      </c>
      <c r="ACI87" s="535" t="str" cm="1">
        <f t="array" aca="1" ref="ACI87" ca="1">INDEX(ACI$13:ACI86,$B87+1,1)</f>
        <v>-</v>
      </c>
      <c r="ACJ87" s="535" t="str" cm="1">
        <f t="array" aca="1" ref="ACJ87" ca="1">INDEX(ACJ$13:ACJ86,$B87+1,1)</f>
        <v>-</v>
      </c>
      <c r="ACK87" s="535" t="str" cm="1">
        <f t="array" aca="1" ref="ACK87" ca="1">INDEX(ACK$13:ACK86,$B87+1,1)</f>
        <v>-</v>
      </c>
      <c r="ACL87" s="535" t="str" cm="1">
        <f t="array" aca="1" ref="ACL87" ca="1">INDEX(ACL$13:ACL86,$B87+1,1)</f>
        <v>-</v>
      </c>
      <c r="ACM87" s="535" t="str" cm="1">
        <f t="array" aca="1" ref="ACM87" ca="1">INDEX(ACM$13:ACM86,$B87+1,1)</f>
        <v>-</v>
      </c>
      <c r="ACN87" s="535" t="str" cm="1">
        <f t="array" aca="1" ref="ACN87" ca="1">INDEX(ACN$13:ACN86,$B87+1,1)</f>
        <v>-</v>
      </c>
      <c r="ACO87" s="535" t="str" cm="1">
        <f t="array" aca="1" ref="ACO87" ca="1">INDEX(ACO$13:ACO86,$B87+1,1)</f>
        <v>-</v>
      </c>
      <c r="ACP87" s="22">
        <v>1</v>
      </c>
      <c r="ACQ87" s="22">
        <v>1</v>
      </c>
      <c r="ACR87" s="535" cm="1">
        <f t="array" aca="1" ref="ACR87" ca="1">INDEX(ACR$13:ACR86,$B87+1,1)</f>
        <v>0</v>
      </c>
      <c r="ACS87" s="535" t="str" cm="1">
        <f t="array" aca="1" ref="ACS87" ca="1">INDEX(ACS$13:ACS86,$B87+1,1)</f>
        <v>-</v>
      </c>
      <c r="ACT87" s="535" t="str" cm="1">
        <f t="array" aca="1" ref="ACT87" ca="1">INDEX(ACT$13:ACT86,$B87+1,1)</f>
        <v>-</v>
      </c>
      <c r="ACU87" s="535" t="str" cm="1">
        <f t="array" aca="1" ref="ACU87" ca="1">INDEX(ACU$13:ACU86,$B87+1,1)</f>
        <v>-</v>
      </c>
      <c r="ACV87" s="535" t="str" cm="1">
        <f t="array" aca="1" ref="ACV87" ca="1">INDEX(ACV$13:ACV86,$B87+1,1)</f>
        <v>-</v>
      </c>
      <c r="ACW87" s="535" t="str" cm="1">
        <f t="array" aca="1" ref="ACW87" ca="1">INDEX(ACW$13:ACW86,$B87+1,1)</f>
        <v>-</v>
      </c>
      <c r="ACX87" s="535" cm="1">
        <f t="array" aca="1" ref="ACX87" ca="1">INDEX(ACX$13:ACX86,$B87+1,1)</f>
        <v>0</v>
      </c>
      <c r="ACY87" s="535" t="str" cm="1">
        <f t="array" aca="1" ref="ACY87" ca="1">INDEX(ACY$13:ACY86,$B87+1,1)</f>
        <v>-</v>
      </c>
      <c r="ACZ87" s="535" t="str" cm="1">
        <f t="array" aca="1" ref="ACZ87" ca="1">INDEX(ACZ$13:ACZ86,$B87+1,1)</f>
        <v>-</v>
      </c>
      <c r="ADA87" s="535" t="str" cm="1">
        <f t="array" aca="1" ref="ADA87" ca="1">INDEX(ADA$13:ADA86,$B87+1,1)</f>
        <v>-</v>
      </c>
      <c r="ADB87" s="535" cm="1">
        <f t="array" aca="1" ref="ADB87" ca="1">INDEX(ADB$13:ADB86,$B87+1,1)</f>
        <v>1</v>
      </c>
      <c r="ADC87" s="535" cm="1">
        <f t="array" aca="1" ref="ADC87" ca="1">INDEX(ADC$13:ADC86,$B87+1,1)</f>
        <v>1</v>
      </c>
      <c r="ADD87" s="661" t="str">
        <f t="shared" ca="1" si="510"/>
        <v>-</v>
      </c>
      <c r="ADE87" s="661" t="str">
        <f t="shared" ca="1" si="510"/>
        <v>-</v>
      </c>
      <c r="ADF87" s="661" t="str">
        <f t="shared" ca="1" si="510"/>
        <v>-</v>
      </c>
      <c r="ADG87" s="661" t="str">
        <f t="shared" ca="1" si="510"/>
        <v>-</v>
      </c>
      <c r="ADH87" s="662" t="str">
        <f t="shared" ca="1" si="511"/>
        <v>-</v>
      </c>
      <c r="ADI87" s="663" t="str">
        <f t="shared" ca="1" si="512"/>
        <v>-</v>
      </c>
      <c r="ADJ87" s="664" t="str">
        <f t="shared" ca="1" si="513"/>
        <v>-</v>
      </c>
      <c r="ADK87" s="711" t="str">
        <f t="shared" ca="1" si="514"/>
        <v>-</v>
      </c>
      <c r="ADL87" s="191" t="b">
        <f t="shared" ref="ADL87:ADL108" si="537">ADL86</f>
        <v>0</v>
      </c>
      <c r="ADM87" s="710" t="str">
        <f t="shared" ca="1" si="515"/>
        <v>-</v>
      </c>
      <c r="ADN87" s="712" t="str">
        <f t="shared" ca="1" si="516"/>
        <v>-</v>
      </c>
      <c r="ADO87" s="712" t="str">
        <f t="shared" ca="1" si="516"/>
        <v>-</v>
      </c>
      <c r="ADP87" s="665" t="str">
        <f t="shared" ca="1" si="517"/>
        <v>-</v>
      </c>
      <c r="ADQ87" s="18"/>
      <c r="ADR87" s="545" t="b">
        <f t="shared" ca="1" si="518"/>
        <v>1</v>
      </c>
      <c r="ADS87" s="545" t="str">
        <f t="shared" ca="1" si="518"/>
        <v>-</v>
      </c>
      <c r="ADT87" s="545" t="str">
        <f t="shared" ca="1" si="518"/>
        <v>-</v>
      </c>
      <c r="ADU87" s="545" t="str">
        <f t="shared" ca="1" si="518"/>
        <v>-</v>
      </c>
      <c r="ADV87" s="545" t="str">
        <f t="shared" ca="1" si="518"/>
        <v>-</v>
      </c>
      <c r="ADW87" s="545" t="str">
        <f t="shared" ca="1" si="518"/>
        <v>-</v>
      </c>
      <c r="ADX87" s="545" t="str">
        <f t="shared" ca="1" si="518"/>
        <v>-</v>
      </c>
      <c r="ADY87" s="545" t="str">
        <f t="shared" ca="1" si="518"/>
        <v>-</v>
      </c>
      <c r="ADZ87" s="545" t="str">
        <f t="shared" ca="1" si="518"/>
        <v>-</v>
      </c>
      <c r="AEA87" s="545" t="str">
        <f t="shared" ca="1" si="518"/>
        <v>-</v>
      </c>
      <c r="AEB87" s="545" t="str">
        <f t="shared" ca="1" si="519"/>
        <v>-</v>
      </c>
      <c r="AEC87" s="545" t="str">
        <f t="shared" ca="1" si="519"/>
        <v>-</v>
      </c>
      <c r="AED87" s="545" t="str">
        <f t="shared" ca="1" si="519"/>
        <v>-</v>
      </c>
      <c r="AEE87" s="545" t="str">
        <f t="shared" ca="1" si="519"/>
        <v>-</v>
      </c>
      <c r="AEF87" s="545" t="str">
        <f t="shared" ca="1" si="519"/>
        <v>-</v>
      </c>
      <c r="AEG87" s="545" t="str">
        <f t="shared" ca="1" si="519"/>
        <v>-</v>
      </c>
      <c r="AEH87" s="545" t="str">
        <f t="shared" ca="1" si="519"/>
        <v>-</v>
      </c>
      <c r="AEI87" s="545" t="str">
        <f t="shared" ca="1" si="519"/>
        <v>-</v>
      </c>
      <c r="AEJ87" s="545" t="b">
        <f t="shared" ca="1" si="519"/>
        <v>1</v>
      </c>
      <c r="AEK87" s="545" t="str">
        <f t="shared" ca="1" si="519"/>
        <v>-</v>
      </c>
      <c r="AEL87" s="545" t="str">
        <f t="shared" ca="1" si="520"/>
        <v>-</v>
      </c>
      <c r="AEM87" s="545" t="str">
        <f t="shared" ca="1" si="520"/>
        <v>-</v>
      </c>
      <c r="AEN87" s="545" t="str">
        <f t="shared" ca="1" si="520"/>
        <v>-</v>
      </c>
      <c r="AEO87" s="545" t="str">
        <f t="shared" ca="1" si="520"/>
        <v>-</v>
      </c>
      <c r="AEP87" s="545" t="str">
        <f t="shared" ca="1" si="520"/>
        <v>-</v>
      </c>
      <c r="AEQ87" s="545" t="str">
        <f t="shared" ca="1" si="520"/>
        <v>-</v>
      </c>
      <c r="AER87" s="545" t="str">
        <f t="shared" ca="1" si="520"/>
        <v>-</v>
      </c>
      <c r="AES87" s="545" t="str">
        <f t="shared" ca="1" si="520"/>
        <v>-</v>
      </c>
      <c r="AET87" s="545" t="str">
        <f t="shared" ca="1" si="520"/>
        <v>-</v>
      </c>
      <c r="AEU87" s="545" t="str">
        <f t="shared" ca="1" si="520"/>
        <v>-</v>
      </c>
      <c r="AEV87" s="545" t="str">
        <f t="shared" ca="1" si="521"/>
        <v>-</v>
      </c>
      <c r="AEW87" s="545" t="str">
        <f t="shared" ca="1" si="521"/>
        <v>-</v>
      </c>
      <c r="AEX87" s="545" t="str">
        <f t="shared" ca="1" si="521"/>
        <v>-</v>
      </c>
      <c r="AEY87" s="545" t="str">
        <f t="shared" ca="1" si="521"/>
        <v>-</v>
      </c>
      <c r="AEZ87" s="545" t="str">
        <f t="shared" ca="1" si="521"/>
        <v>-</v>
      </c>
      <c r="AFA87" s="545" t="str">
        <f t="shared" ca="1" si="521"/>
        <v>-</v>
      </c>
      <c r="AFB87" s="545" t="b">
        <f t="shared" ca="1" si="521"/>
        <v>1</v>
      </c>
      <c r="AFC87" s="545" t="str">
        <f t="shared" ca="1" si="521"/>
        <v>-</v>
      </c>
      <c r="AFD87" s="545" t="str">
        <f t="shared" ca="1" si="521"/>
        <v>-</v>
      </c>
      <c r="AFE87" s="545" t="str">
        <f t="shared" ca="1" si="521"/>
        <v>-</v>
      </c>
      <c r="AFF87" s="545" t="str">
        <f t="shared" ca="1" si="522"/>
        <v>-</v>
      </c>
      <c r="AFG87" s="545" t="str">
        <f t="shared" ca="1" si="522"/>
        <v>-</v>
      </c>
      <c r="AFH87" s="545" t="str">
        <f t="shared" ca="1" si="522"/>
        <v>-</v>
      </c>
      <c r="AFI87" s="545" t="str">
        <f t="shared" ca="1" si="522"/>
        <v>-</v>
      </c>
      <c r="AFJ87" s="545" t="str">
        <f t="shared" ca="1" si="522"/>
        <v>-</v>
      </c>
      <c r="AFK87" s="545" t="str">
        <f t="shared" ca="1" si="522"/>
        <v>-</v>
      </c>
      <c r="AFL87" s="545" t="str">
        <f t="shared" ca="1" si="522"/>
        <v>-</v>
      </c>
      <c r="AFM87" s="545" t="str">
        <f t="shared" ca="1" si="522"/>
        <v>-</v>
      </c>
      <c r="AFN87" s="545" t="str">
        <f t="shared" ca="1" si="522"/>
        <v>-</v>
      </c>
      <c r="AFO87" s="545" t="str">
        <f t="shared" ca="1" si="522"/>
        <v>-</v>
      </c>
      <c r="AFP87" s="545" t="str">
        <f t="shared" ca="1" si="523"/>
        <v>-</v>
      </c>
      <c r="AFQ87" s="545" t="str">
        <f t="shared" ca="1" si="523"/>
        <v>-</v>
      </c>
      <c r="AFR87" s="545" t="str">
        <f t="shared" ca="1" si="523"/>
        <v>-</v>
      </c>
      <c r="AFS87" s="545" t="str">
        <f t="shared" ca="1" si="523"/>
        <v>-</v>
      </c>
      <c r="AFT87" s="545" t="b">
        <f t="shared" ca="1" si="523"/>
        <v>1</v>
      </c>
      <c r="AFU87" s="545" t="str">
        <f t="shared" ca="1" si="523"/>
        <v>-</v>
      </c>
      <c r="AFV87" s="545" t="str">
        <f t="shared" ca="1" si="523"/>
        <v>-</v>
      </c>
      <c r="AFW87" s="545" t="str">
        <f t="shared" ca="1" si="523"/>
        <v>-</v>
      </c>
      <c r="AFX87" s="545" t="str">
        <f t="shared" ca="1" si="523"/>
        <v>-</v>
      </c>
      <c r="AFY87" s="545" t="str">
        <f t="shared" ca="1" si="523"/>
        <v>-</v>
      </c>
      <c r="AFZ87" s="545" t="str">
        <f t="shared" ca="1" si="524"/>
        <v>-</v>
      </c>
      <c r="AGA87" s="545" t="str">
        <f t="shared" ca="1" si="524"/>
        <v>-</v>
      </c>
      <c r="AGB87" s="545" t="str">
        <f t="shared" ca="1" si="524"/>
        <v>-</v>
      </c>
      <c r="AGC87" s="545" t="str">
        <f t="shared" ca="1" si="524"/>
        <v>-</v>
      </c>
      <c r="AGD87" s="545" t="str">
        <f t="shared" ca="1" si="524"/>
        <v>-</v>
      </c>
      <c r="AGE87" s="545" t="str">
        <f t="shared" ca="1" si="524"/>
        <v>-</v>
      </c>
      <c r="AGF87" s="545" t="str">
        <f t="shared" ca="1" si="524"/>
        <v>-</v>
      </c>
      <c r="AGG87" s="545" t="str">
        <f t="shared" ca="1" si="524"/>
        <v>-</v>
      </c>
      <c r="AGH87" s="545" t="str">
        <f t="shared" ca="1" si="524"/>
        <v>-</v>
      </c>
      <c r="AGI87" s="545" t="str">
        <f t="shared" ca="1" si="524"/>
        <v>-</v>
      </c>
      <c r="AGJ87" s="545" t="str">
        <f t="shared" ca="1" si="525"/>
        <v>-</v>
      </c>
      <c r="AGK87" s="545" t="str">
        <f t="shared" ca="1" si="525"/>
        <v>-</v>
      </c>
      <c r="AGL87" s="545" t="b">
        <f t="shared" ca="1" si="525"/>
        <v>1</v>
      </c>
      <c r="AGM87" s="545" t="str">
        <f t="shared" ca="1" si="525"/>
        <v>-</v>
      </c>
      <c r="AGN87" s="545" t="str">
        <f t="shared" ca="1" si="525"/>
        <v>-</v>
      </c>
      <c r="AGO87" s="545" t="str">
        <f t="shared" ca="1" si="525"/>
        <v>-</v>
      </c>
      <c r="AGP87" s="545" t="str">
        <f t="shared" ca="1" si="525"/>
        <v>-</v>
      </c>
      <c r="AGQ87" s="545" t="str">
        <f t="shared" ca="1" si="525"/>
        <v>-</v>
      </c>
      <c r="AGR87" s="545" t="str">
        <f t="shared" ca="1" si="525"/>
        <v>-</v>
      </c>
      <c r="AGS87" s="545" t="str">
        <f t="shared" ca="1" si="525"/>
        <v>-</v>
      </c>
      <c r="AGT87" s="545" t="str">
        <f t="shared" ca="1" si="526"/>
        <v>-</v>
      </c>
      <c r="AGU87" s="545" t="str">
        <f t="shared" ca="1" si="526"/>
        <v>-</v>
      </c>
      <c r="AGV87" s="545" t="str">
        <f t="shared" ca="1" si="526"/>
        <v>-</v>
      </c>
      <c r="AGW87" s="545" t="str">
        <f t="shared" ca="1" si="526"/>
        <v>-</v>
      </c>
      <c r="AGX87" s="545" t="str">
        <f t="shared" ca="1" si="526"/>
        <v>-</v>
      </c>
      <c r="AGY87" s="545" t="str">
        <f t="shared" ca="1" si="526"/>
        <v>-</v>
      </c>
      <c r="AGZ87" s="545" t="str">
        <f t="shared" ca="1" si="526"/>
        <v>-</v>
      </c>
      <c r="AHA87" s="545" t="str">
        <f t="shared" ca="1" si="526"/>
        <v>-</v>
      </c>
      <c r="AHB87" s="545" t="str">
        <f t="shared" ca="1" si="526"/>
        <v>-</v>
      </c>
      <c r="AHC87" s="545" t="str">
        <f t="shared" ca="1" si="526"/>
        <v>-</v>
      </c>
      <c r="AHD87" s="535" cm="1">
        <f t="array" aca="1" ref="AHD87" ca="1">INDEX(AHD$13:AHD86,$B87+1,1)</f>
        <v>0</v>
      </c>
      <c r="AHE87" s="483">
        <v>0</v>
      </c>
    </row>
    <row r="88" spans="1:889" outlineLevel="2">
      <c r="A88" s="18">
        <f t="shared" si="241"/>
        <v>75</v>
      </c>
      <c r="B88" s="652">
        <f t="shared" ref="B88:B105" ca="1" si="538">OFFSET($A88,-2,0)</f>
        <v>73</v>
      </c>
      <c r="C88" s="458">
        <f t="shared" si="404"/>
        <v>2000</v>
      </c>
      <c r="D88" s="119" t="str">
        <f t="shared" ca="1" si="405"/>
        <v>GSW</v>
      </c>
      <c r="E88" t="b">
        <v>1</v>
      </c>
      <c r="F88" t="b">
        <v>0</v>
      </c>
      <c r="G88" t="b">
        <f t="shared" si="406"/>
        <v>1</v>
      </c>
      <c r="H88" s="191">
        <f t="shared" ca="1" si="536"/>
        <v>3</v>
      </c>
      <c r="I88" s="535" cm="1">
        <f t="array" aca="1" ref="I88" ca="1">INDEX(I$13:I87,$B88+1,1)</f>
        <v>1</v>
      </c>
      <c r="J88" s="535" cm="1">
        <f t="array" aca="1" ref="J88" ca="1">INDEX(J$13:J87,$B88+1,1)</f>
        <v>0</v>
      </c>
      <c r="K88" s="535" cm="1">
        <f t="array" aca="1" ref="K88" ca="1">INDEX(K$13:K87,$B88+1,1)</f>
        <v>1</v>
      </c>
      <c r="L88" s="535" cm="1">
        <f t="array" aca="1" ref="L88" ca="1">INDEX(L$13:L87,$B88+1,1)</f>
        <v>2</v>
      </c>
      <c r="M88" s="535" cm="1">
        <f t="array" aca="1" ref="M88" ca="1">INDEX(M$13:M87,$B88+1,1)</f>
        <v>0</v>
      </c>
      <c r="N88" s="230">
        <f t="shared" ca="1" si="407"/>
        <v>1</v>
      </c>
      <c r="O88" s="230">
        <f t="shared" ca="1" si="407"/>
        <v>6</v>
      </c>
      <c r="P88" s="230">
        <f t="shared" ca="1" si="407"/>
        <v>1</v>
      </c>
      <c r="Q88" s="230">
        <f t="shared" ca="1" si="407"/>
        <v>1</v>
      </c>
      <c r="R88" s="230">
        <f t="shared" ca="1" si="407"/>
        <v>1</v>
      </c>
      <c r="S88" s="230">
        <f t="shared" ca="1" si="407"/>
        <v>1</v>
      </c>
      <c r="T88" s="411">
        <f t="shared" ca="1" si="408"/>
        <v>2</v>
      </c>
      <c r="U88" s="411">
        <f t="shared" ca="1" si="408"/>
        <v>5</v>
      </c>
      <c r="V88" s="411">
        <f t="shared" ca="1" si="409"/>
        <v>2</v>
      </c>
      <c r="W88" s="772" t="b">
        <f t="shared" ca="1" si="410"/>
        <v>1</v>
      </c>
      <c r="X88" s="772" t="b">
        <f t="shared" ca="1" si="410"/>
        <v>1</v>
      </c>
      <c r="Y88" s="772" t="b">
        <f t="shared" ca="1" si="410"/>
        <v>1</v>
      </c>
      <c r="Z88" s="791" t="b" cm="1">
        <f t="array" aca="1" ref="Z88" ca="1">INDEX(Z$13:Z87,$B88+1,1)</f>
        <v>0</v>
      </c>
      <c r="AA88" s="411">
        <f t="shared" ca="1" si="411"/>
        <v>1</v>
      </c>
      <c r="AB88" s="411">
        <f t="shared" ca="1" si="412"/>
        <v>1</v>
      </c>
      <c r="AC88" s="230">
        <f t="shared" ca="1" si="413"/>
        <v>1</v>
      </c>
      <c r="AD88" s="230">
        <f t="shared" ca="1" si="413"/>
        <v>1</v>
      </c>
      <c r="AE88" s="230">
        <f t="shared" ca="1" si="413"/>
        <v>0</v>
      </c>
      <c r="AF88" s="230">
        <f t="shared" ca="1" si="413"/>
        <v>0</v>
      </c>
      <c r="AG88" s="230">
        <f t="shared" ca="1" si="413"/>
        <v>0</v>
      </c>
      <c r="AH88" s="230">
        <f t="shared" ca="1" si="413"/>
        <v>0</v>
      </c>
      <c r="AI88" s="87">
        <f t="shared" ca="1" si="414"/>
        <v>2</v>
      </c>
      <c r="AJ88" s="87">
        <f ca="1">INDEX(CHOOSE($N88,DataAutumn!i.AdultDrys,DataWinter!i.AdultDrys,DataSpring!i.AdultDrys),1,$T88)</f>
        <v>1</v>
      </c>
      <c r="AK88" s="230">
        <f t="shared" ca="1" si="415"/>
        <v>2</v>
      </c>
      <c r="AL88" s="535" cm="1">
        <f t="array" aca="1" ref="AL88" ca="1">INDEX(AL$13:AL87,$B88+1,1)</f>
        <v>0</v>
      </c>
      <c r="AM88" s="535" cm="1">
        <f t="array" aca="1" ref="AM88" ca="1">INDEX(AM$13:AM87,$B88+1,1)</f>
        <v>2</v>
      </c>
      <c r="AN88" s="810"/>
      <c r="AO88" s="111"/>
      <c r="AP88" s="111"/>
      <c r="AQ88" s="111"/>
      <c r="AR88" s="111"/>
      <c r="AS88" s="111"/>
      <c r="AT88" s="111"/>
      <c r="AU88" s="111"/>
      <c r="AV88" s="111"/>
      <c r="AW88" s="111"/>
      <c r="AX88" s="111"/>
      <c r="AY88" s="111"/>
      <c r="AZ88" s="111"/>
      <c r="BA88" s="111"/>
      <c r="BB88" s="111"/>
      <c r="BC88" s="312" t="str">
        <f t="shared" ca="1" si="416"/>
        <v>FS_Opt_Tem 00003 SE GSW Past      CFS     TOLAut Scan2 GFS RR+01% GP100% WP100% MP100% (PT_F33N33L11)       NutS1.0 Forced</v>
      </c>
      <c r="BD88" s="8" t="str">
        <f ca="1">IF(COUNTIF($BC$13:$BC88,$BC88)=1,"-","Dup")</f>
        <v>-</v>
      </c>
      <c r="BE88" s="18"/>
      <c r="BF88" s="535" t="b" cm="1">
        <f t="array" aca="1" ref="BF88" ca="1">INDEX(BF$13:BF87,$B88+1,1)</f>
        <v>0</v>
      </c>
      <c r="BG88" s="535" t="b" cm="1">
        <f t="array" aca="1" ref="BG88" ca="1">INDEX(BG$13:BG87,$B88+1,1)</f>
        <v>0</v>
      </c>
      <c r="BH88" s="535" t="b" cm="1">
        <f t="array" aca="1" ref="BH88" ca="1">INDEX(BH$13:BH87,$B88+1,1)</f>
        <v>0</v>
      </c>
      <c r="BI88" s="535" t="b" cm="1">
        <f t="array" aca="1" ref="BI88" ca="1">INDEX(BI$13:BI87,$B88+1,1)</f>
        <v>0</v>
      </c>
      <c r="BJ88" s="535" t="b" cm="1">
        <f t="array" aca="1" ref="BJ88" ca="1">INDEX(BJ$13:BJ87,$B88+1,1)</f>
        <v>0</v>
      </c>
      <c r="BK88" s="535" t="b" cm="1">
        <f t="array" aca="1" ref="BK88" ca="1">INDEX(BK$13:BK87,$B88+1,1)</f>
        <v>0</v>
      </c>
      <c r="BL88" s="535" t="b" cm="1">
        <f t="array" aca="1" ref="BL88" ca="1">INDEX(BL$13:BL87,$B88+1,1)</f>
        <v>0</v>
      </c>
      <c r="BM88" s="535" t="b" cm="1">
        <f t="array" aca="1" ref="BM88" ca="1">INDEX(BM$13:BM87,$B88+1,1)</f>
        <v>0</v>
      </c>
      <c r="BN88" s="535" t="b" cm="1">
        <f t="array" aca="1" ref="BN88" ca="1">INDEX(BN$13:BN87,$B88+1,1)</f>
        <v>0</v>
      </c>
      <c r="BO88" s="18"/>
      <c r="BP88" s="411" t="b">
        <f t="shared" ca="1" si="417"/>
        <v>1</v>
      </c>
      <c r="BQ88" s="411" t="str">
        <f t="shared" ca="1" si="417"/>
        <v>-</v>
      </c>
      <c r="BR88" s="411" t="b">
        <f t="shared" ca="1" si="417"/>
        <v>0</v>
      </c>
      <c r="BS88" s="411" t="str">
        <f t="shared" ca="1" si="417"/>
        <v>-</v>
      </c>
      <c r="BT88" s="411" t="str">
        <f t="shared" ca="1" si="417"/>
        <v>-</v>
      </c>
      <c r="BU88" s="411" t="str">
        <f t="shared" ca="1" si="417"/>
        <v>-</v>
      </c>
      <c r="BV88" s="411" t="str">
        <f t="shared" ca="1" si="417"/>
        <v>-</v>
      </c>
      <c r="BW88" s="411" t="str">
        <f t="shared" ca="1" si="417"/>
        <v>-</v>
      </c>
      <c r="BX88" s="411" t="str">
        <f t="shared" ca="1" si="417"/>
        <v>-</v>
      </c>
      <c r="BY88" s="411" t="str">
        <f t="shared" ca="1" si="417"/>
        <v>-</v>
      </c>
      <c r="BZ88" s="411" t="str">
        <f t="shared" ca="1" si="417"/>
        <v>-</v>
      </c>
      <c r="CA88" s="411" t="str">
        <f t="shared" ca="1" si="417"/>
        <v>-</v>
      </c>
      <c r="CB88" s="411" t="b">
        <f t="shared" ca="1" si="417"/>
        <v>0</v>
      </c>
      <c r="CC88" s="87">
        <f t="shared" ca="1" si="417"/>
        <v>0</v>
      </c>
      <c r="CD88" s="535" t="str" cm="1">
        <f t="array" aca="1" ref="CD88" ca="1">INDEX(CD$13:CD87,$B88+1,1)</f>
        <v>-</v>
      </c>
      <c r="CE88" s="535" t="str" cm="1">
        <f t="array" aca="1" ref="CE88" ca="1">INDEX(CE$13:CE87,$B88+1,1)</f>
        <v>-</v>
      </c>
      <c r="CF88" s="535" t="str" cm="1">
        <f t="array" aca="1" ref="CF88" ca="1">INDEX(CF$13:CF87,$B88+1,1)</f>
        <v>-</v>
      </c>
      <c r="CG88" s="535" t="b" cm="1">
        <f t="array" aca="1" ref="CG88" ca="1">INDEX(CG$13:CG87,$B88+1,1)</f>
        <v>1</v>
      </c>
      <c r="CH88" s="535" t="str" cm="1">
        <f t="array" aca="1" ref="CH88" ca="1">INDEX(CH$13:CH87,$B88+1,1)</f>
        <v>-</v>
      </c>
      <c r="CI88" s="535" t="str" cm="1">
        <f t="array" aca="1" ref="CI88" ca="1">INDEX(CI$13:CI87,$B88+1,1)</f>
        <v>-</v>
      </c>
      <c r="CJ88" s="535" t="str" cm="1">
        <f t="array" aca="1" ref="CJ88" ca="1">INDEX(CJ$13:CJ87,$B88+1,1)</f>
        <v>-</v>
      </c>
      <c r="CK88" s="18"/>
      <c r="CL88" s="535" t="str" cm="1">
        <f t="array" aca="1" ref="CL88" ca="1">INDEX(CL$13:CL87,$B88+1,1)</f>
        <v>-</v>
      </c>
      <c r="CM88" s="535" t="str" cm="1">
        <f t="array" aca="1" ref="CM88" ca="1">INDEX(CM$13:CM87,$B88+1,1)</f>
        <v>-</v>
      </c>
      <c r="CN88" s="411" t="str">
        <f t="shared" ca="1" si="418"/>
        <v>-</v>
      </c>
      <c r="CO88" s="411">
        <f t="shared" ca="1" si="419"/>
        <v>1</v>
      </c>
      <c r="CP88" s="411">
        <f t="shared" ca="1" si="419"/>
        <v>1</v>
      </c>
      <c r="CQ88" s="535" t="str" cm="1">
        <f t="array" aca="1" ref="CQ88" ca="1">INDEX(CQ$13:CQ87,$B88+1,1)</f>
        <v>-</v>
      </c>
      <c r="CR88" s="535" t="str" cm="1">
        <f t="array" aca="1" ref="CR88" ca="1">INDEX(CR$13:CR87,$B88+1,1)</f>
        <v>-</v>
      </c>
      <c r="CS88" s="535" t="str" cm="1">
        <f t="array" aca="1" ref="CS88" ca="1">INDEX(CS$13:CS87,$B88+1,1)</f>
        <v>-</v>
      </c>
      <c r="CT88" s="535" t="str" cm="1">
        <f t="array" aca="1" ref="CT88" ca="1">INDEX(CT$13:CT87,$B88+1,1)</f>
        <v>-</v>
      </c>
      <c r="CU88" s="411" t="str">
        <f t="shared" ca="1" si="420"/>
        <v>-</v>
      </c>
      <c r="CV88" s="411">
        <f t="shared" ca="1" si="421"/>
        <v>1</v>
      </c>
      <c r="CW88" s="411">
        <f t="shared" ca="1" si="421"/>
        <v>1</v>
      </c>
      <c r="CX88" s="535" t="str" cm="1">
        <f t="array" aca="1" ref="CX88" ca="1">INDEX(CX$13:CX87,$B88+1,1)</f>
        <v>-</v>
      </c>
      <c r="CY88" s="535" t="str" cm="1">
        <f t="array" aca="1" ref="CY88" ca="1">INDEX(CY$13:CY87,$B88+1,1)</f>
        <v>-</v>
      </c>
      <c r="CZ88" s="411" t="str">
        <f t="shared" ca="1" si="422"/>
        <v>-</v>
      </c>
      <c r="DA88" s="411">
        <f t="shared" ca="1" si="423"/>
        <v>1</v>
      </c>
      <c r="DB88" s="535" t="str" cm="1">
        <f t="array" aca="1" ref="DB88" ca="1">INDEX(DB$13:DB87,$B88+1,1)</f>
        <v>-</v>
      </c>
      <c r="DC88" s="535" t="str" cm="1">
        <f t="array" aca="1" ref="DC88" ca="1">INDEX(DC$13:DC87,$B88+1,1)</f>
        <v>-</v>
      </c>
      <c r="DD88" s="411">
        <f t="shared" ca="1" si="424"/>
        <v>1</v>
      </c>
      <c r="DE88" s="535" t="str" cm="1">
        <f t="array" aca="1" ref="DE88" ca="1">INDEX(DE$13:DE87,$B88+1,1)</f>
        <v>-</v>
      </c>
      <c r="DF88" s="535" t="str" cm="1">
        <f t="array" aca="1" ref="DF88" ca="1">INDEX(DF$13:DF87,$B88+1,1)</f>
        <v>-</v>
      </c>
      <c r="DG88" s="411" t="str">
        <f t="shared" ca="1" si="425"/>
        <v>-</v>
      </c>
      <c r="DH88" s="411">
        <f t="shared" ca="1" si="426"/>
        <v>1</v>
      </c>
      <c r="DI88" s="411">
        <f t="shared" ca="1" si="426"/>
        <v>1</v>
      </c>
      <c r="DJ88" s="535" cm="1">
        <f t="array" aca="1" ref="DJ88" ca="1">INDEX(DJ$13:DJ87,$B88+1,1)</f>
        <v>720</v>
      </c>
      <c r="DK88" s="535" cm="1">
        <f t="array" aca="1" ref="DK88" ca="1">INDEX(DK$13:DK87,$B88+1,1)</f>
        <v>720</v>
      </c>
      <c r="DL88" s="18"/>
      <c r="DM88" s="535" t="str" cm="1">
        <f t="array" aca="1" ref="DM88" ca="1">INDEX(DM$13:DM87,$B88+1,1)</f>
        <v>-</v>
      </c>
      <c r="DN88" s="535" t="str" cm="1">
        <f t="array" aca="1" ref="DN88" ca="1">INDEX(DN$13:DN87,$B88+1,1)</f>
        <v>-</v>
      </c>
      <c r="DO88" s="535" t="str" cm="1">
        <f t="array" aca="1" ref="DO88" ca="1">INDEX(DO$13:DO87,$B88+1,1)</f>
        <v>-</v>
      </c>
      <c r="DP88" s="535" t="str" cm="1">
        <f t="array" aca="1" ref="DP88" ca="1">INDEX(DP$13:DP87,$B88+1,1)</f>
        <v>-</v>
      </c>
      <c r="DQ88" s="799" cm="1">
        <f t="array" aca="1" ref="DQ88" ca="1">VALUE(IFERROR(VALUE($K88),0) &amp; _xlfn.SWITCH($CF88,"-",4,$CF88) &amp; $L88 &amp; $T88 &amp; "00" &amp; $N88 &amp; $AK88 &amp; $R88 &amp; _xlfn.SWITCH($AM88,3,1,$AM88) &amp; _xlfn.SWITCH($M88,4,0,$M88) &amp; _xlfn.SWITCH($AD88,6,1,$AD88))</f>
        <v>142200121201</v>
      </c>
      <c r="DR88" s="535" cm="1">
        <f t="array" aca="1" ref="DR88" ca="1">INDEX(DR$13:DR87,$B88+1,1)</f>
        <v>1</v>
      </c>
      <c r="DS88" s="535" cm="1">
        <f t="array" aca="1" ref="DS88" ca="1">INDEX(DS$13:DS87,$B88+1,1)</f>
        <v>1</v>
      </c>
      <c r="DT88" s="411">
        <f t="shared" ca="1" si="427"/>
        <v>3</v>
      </c>
      <c r="DU88" s="411" t="str">
        <f t="shared" ca="1" si="427"/>
        <v>-</v>
      </c>
      <c r="DV88" s="411" t="str">
        <f t="shared" ca="1" si="427"/>
        <v>-</v>
      </c>
      <c r="DW88" s="411" t="str">
        <f t="shared" ca="1" si="427"/>
        <v>-</v>
      </c>
      <c r="DX88" s="411" t="str">
        <f t="shared" ca="1" si="427"/>
        <v>-</v>
      </c>
      <c r="DY88" s="411" t="str">
        <f t="shared" ca="1" si="427"/>
        <v>-</v>
      </c>
      <c r="DZ88" s="411" t="b">
        <f t="shared" ca="1" si="428"/>
        <v>0</v>
      </c>
      <c r="EA88" s="411" t="str">
        <f t="shared" ca="1" si="429"/>
        <v>-</v>
      </c>
      <c r="EB88" s="411" t="str">
        <f t="shared" ca="1" si="429"/>
        <v>-</v>
      </c>
      <c r="EC88" s="411" t="str">
        <f t="shared" ca="1" si="429"/>
        <v>-</v>
      </c>
      <c r="ED88" s="411" t="str">
        <f t="shared" ca="1" si="429"/>
        <v>-</v>
      </c>
      <c r="EE88" s="411">
        <f t="shared" ca="1" si="429"/>
        <v>500</v>
      </c>
      <c r="EF88" s="411">
        <f t="shared" ca="1" si="429"/>
        <v>500</v>
      </c>
      <c r="EG88" s="411" t="str">
        <f t="shared" ca="1" si="429"/>
        <v>-</v>
      </c>
      <c r="EH88" s="411" t="str">
        <f t="shared" ca="1" si="429"/>
        <v>-</v>
      </c>
      <c r="EI88" s="411" t="str">
        <f t="shared" ca="1" si="429"/>
        <v>-</v>
      </c>
      <c r="EJ88" s="535" cm="1">
        <f t="array" aca="1" ref="EJ88" ca="1">INDEX(EJ$13:EJ87,$B88+1,1)</f>
        <v>0</v>
      </c>
      <c r="EK88" s="535" cm="1">
        <f t="array" aca="1" ref="EK88" ca="1">INDEX(EK$13:EK87,$B88+1,1)</f>
        <v>999999</v>
      </c>
      <c r="EL88" s="535" cm="1">
        <f t="array" aca="1" ref="EL88" ca="1">INDEX(EL$13:EL87,$B88+1,1)</f>
        <v>999999</v>
      </c>
      <c r="EM88" s="535" cm="1">
        <f t="array" aca="1" ref="EM88" ca="1">INDEX(EM$13:EM87,$B88+1,1)</f>
        <v>999999</v>
      </c>
      <c r="EN88" s="535" cm="1">
        <f t="array" aca="1" ref="EN88" ca="1">INDEX(EN$13:EN87,$B88+1,1)</f>
        <v>999999</v>
      </c>
      <c r="EO88" s="535" cm="1">
        <f t="array" aca="1" ref="EO88" ca="1">INDEX(EO$13:EO87,$B88+1,1)</f>
        <v>999999</v>
      </c>
      <c r="EP88" s="535" cm="1">
        <f t="array" aca="1" ref="EP88" ca="1">INDEX(EP$13:EP87,$B88+1,1)</f>
        <v>999999</v>
      </c>
      <c r="EQ88" s="535" cm="1">
        <f t="array" aca="1" ref="EQ88" ca="1">INDEX(EQ$13:EQ87,$B88+1,1)</f>
        <v>999999</v>
      </c>
      <c r="ER88" s="535" cm="1">
        <f t="array" aca="1" ref="ER88" ca="1">INDEX(ER$13:ER87,$B88+1,1)</f>
        <v>999999</v>
      </c>
      <c r="ES88" s="535" cm="1">
        <f t="array" aca="1" ref="ES88" ca="1">INDEX(ES$13:ES87,$B88+1,1)</f>
        <v>999999</v>
      </c>
      <c r="ET88" s="535" cm="1">
        <f t="array" aca="1" ref="ET88" ca="1">INDEX(ET$13:ET87,$B88+1,1)</f>
        <v>999999</v>
      </c>
      <c r="EU88" s="535" cm="1">
        <f t="array" aca="1" ref="EU88" ca="1">INDEX(EU$13:EU87,$B88+1,1)</f>
        <v>999999</v>
      </c>
      <c r="EV88" s="535" cm="1">
        <f t="array" aca="1" ref="EV88" ca="1">INDEX(EV$13:EV87,$B88+1,1)</f>
        <v>999999</v>
      </c>
      <c r="EW88" s="777">
        <f t="shared" ca="1" si="430"/>
        <v>0</v>
      </c>
      <c r="EX88" s="777">
        <f t="shared" ca="1" si="430"/>
        <v>0</v>
      </c>
      <c r="EY88" s="777">
        <f t="shared" ca="1" si="430"/>
        <v>999999</v>
      </c>
      <c r="EZ88" s="795" t="str">
        <f t="shared" ca="1" si="527"/>
        <v>-</v>
      </c>
      <c r="FA88" s="795" t="str">
        <f t="shared" ca="1" si="431"/>
        <v>-</v>
      </c>
      <c r="FB88" s="796">
        <f t="shared" ca="1" si="432"/>
        <v>999999</v>
      </c>
      <c r="FC88" s="797" t="str">
        <f t="shared" ca="1" si="528"/>
        <v>-</v>
      </c>
      <c r="FD88" s="776">
        <f t="shared" ca="1" si="433"/>
        <v>999999</v>
      </c>
      <c r="FE88" s="774">
        <f t="shared" ca="1" si="529"/>
        <v>999999</v>
      </c>
      <c r="FF88" s="775">
        <f t="shared" ca="1" si="530"/>
        <v>999999</v>
      </c>
      <c r="FG88" s="545" cm="1">
        <f t="array" aca="1" ref="FG88" ca="1">INDEX(i.ELMated,$AB88+1,1)</f>
        <v>0.3</v>
      </c>
      <c r="FH88" s="625" cm="1">
        <f t="array" aca="1" ref="FH88" ca="1">INDEX(i.ELMatedEst,$AA88+1,$T88)</f>
        <v>0.3</v>
      </c>
      <c r="FI88" s="535" t="str" cm="1">
        <f t="array" aca="1" ref="FI88" ca="1">INDEX(FI$13:FI87,$B88+1,1)</f>
        <v>-</v>
      </c>
      <c r="FJ88" s="535" t="str" cm="1">
        <f t="array" aca="1" ref="FJ88" ca="1">INDEX(FJ$13:FJ87,$B88+1,1)</f>
        <v>-</v>
      </c>
      <c r="FK88" s="659">
        <f t="shared" ca="1" si="434"/>
        <v>0</v>
      </c>
      <c r="FL88" s="661">
        <f t="shared" ca="1" si="435"/>
        <v>5.0000000000000001E-3</v>
      </c>
      <c r="FM88" s="191">
        <f t="shared" ca="1" si="531"/>
        <v>0.95</v>
      </c>
      <c r="FN88" s="662">
        <f t="shared" ca="1" si="436"/>
        <v>8.3999999999999991E-2</v>
      </c>
      <c r="FO88" s="662">
        <f ca="1">INDEX(CHOOSE($N88,DataAutumn!i.EL_PropnSold,DataWinter!i.EL_PropnSold,DataSpring!i.EL_PropnSold),$AI88,$T88)*INDEX(i.ELMatedEst,$AB88+1,$T88)*i.dAdultRR_ELPropSold
+INDEX(i.dryman,($AJ88-1)*4+$AI88,FO$7)</f>
        <v>0</v>
      </c>
      <c r="FP88" s="662">
        <f ca="1">INDEX(CHOOSE($N88,DataAutumn!i.EL_PropnSold,DataWinter!i.EL_PropnSold,DataSpring!i.EL_PropnSold),$AI88,$T88)*INDEX(i.ELMatedEst,$AB88+1,$T88)*i.dAdultRR_ELPropSold
+INDEX(i.dryman,($AJ88-1)*4+$AI88,FP$7)</f>
        <v>3.125E-2</v>
      </c>
      <c r="FQ88" s="662">
        <f ca="1">INDEX(CHOOSE($N88,DataAutumn!i.EL_PropnSold,DataWinter!i.EL_PropnSold,DataSpring!i.EL_PropnSold),$AI88,$T88)*INDEX(i.ELMatedEst,$AB88+1,$T88)*i.dAdultRR_ELPropSold
+INDEX(i.dryman,($AJ88-1)*4+$AI88,FQ$7)</f>
        <v>3.125E-2</v>
      </c>
      <c r="FR88" s="662">
        <f ca="1">INDEX(CHOOSE($N88,DataAutumn!i.EL_PropnSold,DataWinter!i.EL_PropnSold,DataSpring!i.EL_PropnSold),$AI88,$T88)*INDEX(i.ELMatedEst,$AB88+1,$T88)*i.dAdultRR_ELPropSold
+INDEX(i.dryman,($AJ88-1)*4+$AI88,FR$7)</f>
        <v>3.125E-2</v>
      </c>
      <c r="FS88" s="663">
        <f ca="1">INDEX(CHOOSE($N88,DataAutumn!i.EL_PropnSold,DataWinter!i.EL_PropnSold,DataSpring!i.EL_PropnSold),$AI88,$T88)*INDEX(i.ELMatedEst,$AB88+1,$T88)*i.dAdultLSurv_ELPropSold</f>
        <v>0</v>
      </c>
      <c r="FT88" s="661" t="b">
        <f t="shared" ca="1" si="437"/>
        <v>0</v>
      </c>
      <c r="FU88" s="661" t="b">
        <f t="shared" ca="1" si="437"/>
        <v>0</v>
      </c>
      <c r="FV88" s="711" t="b">
        <f t="shared" ca="1" si="438"/>
        <v>1</v>
      </c>
      <c r="FW88" s="661" t="b">
        <f t="shared" ca="1" si="437"/>
        <v>0</v>
      </c>
      <c r="FX88" s="663">
        <f t="shared" ca="1" si="439"/>
        <v>1</v>
      </c>
      <c r="FY88" s="664">
        <f t="shared" ca="1" si="440"/>
        <v>0</v>
      </c>
      <c r="FZ88" s="665" t="b">
        <f t="shared" ca="1" si="441"/>
        <v>0</v>
      </c>
      <c r="GA88" s="660" t="b">
        <f t="shared" ca="1" si="442"/>
        <v>1</v>
      </c>
      <c r="GB88" s="411" t="b">
        <f t="shared" ca="1" si="442"/>
        <v>0</v>
      </c>
      <c r="GC88" s="411" t="b">
        <f t="shared" ca="1" si="442"/>
        <v>0</v>
      </c>
      <c r="GD88" s="87">
        <f t="shared" ca="1" si="443"/>
        <v>2</v>
      </c>
      <c r="GE88" s="87">
        <f t="shared" ca="1" si="443"/>
        <v>2</v>
      </c>
      <c r="GF88" s="411">
        <f t="shared" ca="1" si="444"/>
        <v>1</v>
      </c>
      <c r="GG88" s="411">
        <f t="shared" ca="1" si="445"/>
        <v>1</v>
      </c>
      <c r="GH88" s="411">
        <f t="shared" ca="1" si="445"/>
        <v>1</v>
      </c>
      <c r="GI88" s="411">
        <f t="shared" ca="1" si="446"/>
        <v>1</v>
      </c>
      <c r="GJ88" s="411">
        <f t="shared" ca="1" si="447"/>
        <v>0.35</v>
      </c>
      <c r="GK88" s="411" t="b">
        <f t="shared" ca="1" si="447"/>
        <v>1</v>
      </c>
      <c r="GL88" s="411" t="b">
        <f t="shared" ca="1" si="447"/>
        <v>0</v>
      </c>
      <c r="GM88" s="411" t="b">
        <f t="shared" ca="1" si="447"/>
        <v>0</v>
      </c>
      <c r="GN88" s="411" t="b">
        <f t="shared" ca="1" si="447"/>
        <v>0</v>
      </c>
      <c r="GO88" s="87">
        <f t="shared" ca="1" si="448"/>
        <v>1</v>
      </c>
      <c r="GP88" s="87">
        <f t="shared" ca="1" si="448"/>
        <v>1</v>
      </c>
      <c r="GQ88" s="87">
        <f t="shared" ca="1" si="448"/>
        <v>1</v>
      </c>
      <c r="GR88" s="87">
        <f t="shared" ca="1" si="448"/>
        <v>1</v>
      </c>
      <c r="GS88" s="87">
        <f t="shared" ca="1" si="448"/>
        <v>1</v>
      </c>
      <c r="GT88" s="87">
        <f t="shared" ca="1" si="448"/>
        <v>1</v>
      </c>
      <c r="GU88" s="87">
        <f t="shared" ca="1" si="448"/>
        <v>1</v>
      </c>
      <c r="GV88" s="87">
        <f t="shared" ca="1" si="448"/>
        <v>1</v>
      </c>
      <c r="GW88" s="411" cm="1">
        <f t="array" aca="1" ref="GW88" ca="1">INDEX(i.dse_type,1,$L88)</f>
        <v>0</v>
      </c>
      <c r="GX88" s="535" t="str" cm="1">
        <f t="array" aca="1" ref="GX88" ca="1">INDEX(GX$13:GX87,$B88+1,1)</f>
        <v>-</v>
      </c>
      <c r="GY88" s="535" t="str" cm="1">
        <f t="array" aca="1" ref="GY88" ca="1">INDEX(GY$13:GY87,$B88+1,1)</f>
        <v>-</v>
      </c>
      <c r="GZ88" s="535" t="str" cm="1">
        <f t="array" aca="1" ref="GZ88" ca="1">INDEX(GZ$13:GZ87,$B88+1,1)</f>
        <v>-</v>
      </c>
      <c r="HA88" s="18"/>
      <c r="HB88" s="535" t="str" cm="1">
        <f t="array" aca="1" ref="HB88" ca="1">INDEX(HB$13:HB87,$B88+1,1)</f>
        <v>-</v>
      </c>
      <c r="HC88" s="535" t="str" cm="1">
        <f t="array" aca="1" ref="HC88" ca="1">INDEX(HC$13:HC87,$B88+1,1)</f>
        <v>-</v>
      </c>
      <c r="HD88" s="535" cm="1">
        <f t="array" aca="1" ref="HD88" ca="1">INDEX(HD$13:HD87,$B88+1,1)</f>
        <v>0</v>
      </c>
      <c r="HE88" s="535" cm="1">
        <f t="array" aca="1" ref="HE88" ca="1">INDEX(HE$13:HE87,$B88+1,1)</f>
        <v>0</v>
      </c>
      <c r="HF88" s="535" cm="1">
        <f t="array" aca="1" ref="HF88" ca="1">INDEX(HF$13:HF87,$B88+1,1)</f>
        <v>0</v>
      </c>
      <c r="HG88" s="535" cm="1">
        <f t="array" aca="1" ref="HG88" ca="1">INDEX(HG$13:HG87,$B88+1,1)</f>
        <v>0</v>
      </c>
      <c r="HH88" s="535" cm="1">
        <f t="array" aca="1" ref="HH88" ca="1">INDEX(HH$13:HH87,$B88+1,1)</f>
        <v>0</v>
      </c>
      <c r="HI88" s="535" cm="1">
        <f t="array" aca="1" ref="HI88" ca="1">INDEX(HI$13:HI87,$B88+1,1)</f>
        <v>0</v>
      </c>
      <c r="HJ88" s="535" cm="1">
        <f t="array" aca="1" ref="HJ88" ca="1">INDEX(HJ$13:HJ87,$B88+1,1)</f>
        <v>0</v>
      </c>
      <c r="HK88" s="535" cm="1">
        <f t="array" aca="1" ref="HK88" ca="1">INDEX(HK$13:HK87,$B88+1,1)</f>
        <v>0</v>
      </c>
      <c r="HL88" s="535" cm="1">
        <f t="array" aca="1" ref="HL88" ca="1">INDEX(HL$13:HL87,$B88+1,1)</f>
        <v>0</v>
      </c>
      <c r="HM88" s="535" cm="1">
        <f t="array" aca="1" ref="HM88" ca="1">INDEX(HM$13:HM87,$B88+1,1)</f>
        <v>0</v>
      </c>
      <c r="HN88" s="535" cm="1">
        <f t="array" aca="1" ref="HN88" ca="1">INDEX(HN$13:HN87,$B88+1,1)</f>
        <v>0</v>
      </c>
      <c r="HO88" s="535" cm="1">
        <f t="array" aca="1" ref="HO88" ca="1">INDEX(HO$13:HO87,$B88+1,1)</f>
        <v>0</v>
      </c>
      <c r="HP88" s="535" cm="1">
        <f t="array" aca="1" ref="HP88" ca="1">INDEX(HP$13:HP87,$B88+1,1)</f>
        <v>0</v>
      </c>
      <c r="HQ88" s="535" cm="1">
        <f t="array" aca="1" ref="HQ88" ca="1">INDEX(HQ$13:HQ87,$B88+1,1)</f>
        <v>0</v>
      </c>
      <c r="HR88" s="535" cm="1">
        <f t="array" aca="1" ref="HR88" ca="1">INDEX(HR$13:HR87,$B88+1,1)</f>
        <v>0</v>
      </c>
      <c r="HS88" s="535" cm="1">
        <f t="array" aca="1" ref="HS88" ca="1">INDEX(HS$13:HS87,$B88+1,1)</f>
        <v>0</v>
      </c>
      <c r="HT88" s="535" cm="1">
        <f t="array" aca="1" ref="HT88" ca="1">INDEX(HT$13:HT87,$B88+1,1)</f>
        <v>0</v>
      </c>
      <c r="HU88" s="535" cm="1">
        <f t="array" aca="1" ref="HU88" ca="1">INDEX(HU$13:HU87,$B88+1,1)</f>
        <v>0</v>
      </c>
      <c r="HV88" s="535" cm="1">
        <f t="array" aca="1" ref="HV88" ca="1">INDEX(HV$13:HV87,$B88+1,1)</f>
        <v>0</v>
      </c>
      <c r="HW88" s="535" cm="1">
        <f t="array" aca="1" ref="HW88" ca="1">INDEX(HW$13:HW87,$B88+1,1)</f>
        <v>0</v>
      </c>
      <c r="HX88" s="535" cm="1">
        <f t="array" aca="1" ref="HX88" ca="1">INDEX(HX$13:HX87,$B88+1,1)</f>
        <v>0</v>
      </c>
      <c r="HY88" s="535" cm="1">
        <f t="array" aca="1" ref="HY88" ca="1">INDEX(HY$13:HY87,$B88+1,1)</f>
        <v>0</v>
      </c>
      <c r="HZ88" s="535" cm="1">
        <f t="array" aca="1" ref="HZ88" ca="1">INDEX(HZ$13:HZ87,$B88+1,1)</f>
        <v>0</v>
      </c>
      <c r="IA88" s="535" cm="1">
        <f t="array" aca="1" ref="IA88" ca="1">INDEX(IA$13:IA87,$B88+1,1)</f>
        <v>0</v>
      </c>
      <c r="IB88" s="535" cm="1">
        <f t="array" aca="1" ref="IB88" ca="1">INDEX(IB$13:IB87,$B88+1,1)</f>
        <v>0</v>
      </c>
      <c r="IC88" s="535" cm="1">
        <f t="array" aca="1" ref="IC88" ca="1">INDEX(IC$13:IC87,$B88+1,1)</f>
        <v>0</v>
      </c>
      <c r="ID88" s="535" cm="1">
        <f t="array" aca="1" ref="ID88" ca="1">INDEX(ID$13:ID87,$B88+1,1)</f>
        <v>0</v>
      </c>
      <c r="IE88" s="535" cm="1">
        <f t="array" aca="1" ref="IE88" ca="1">INDEX(IE$13:IE87,$B88+1,1)</f>
        <v>0</v>
      </c>
      <c r="IF88" s="535" cm="1">
        <f t="array" aca="1" ref="IF88" ca="1">INDEX(IF$13:IF87,$B88+1,1)</f>
        <v>0</v>
      </c>
      <c r="IG88" s="535" cm="1">
        <f t="array" aca="1" ref="IG88" ca="1">INDEX(IG$13:IG87,$B88+1,1)</f>
        <v>0</v>
      </c>
      <c r="IH88" s="535" cm="1">
        <f t="array" aca="1" ref="IH88" ca="1">INDEX(IH$13:IH87,$B88+1,1)</f>
        <v>0</v>
      </c>
      <c r="II88" s="535" cm="1">
        <f t="array" aca="1" ref="II88" ca="1">INDEX(II$13:II87,$B88+1,1)</f>
        <v>0</v>
      </c>
      <c r="IJ88" s="535" cm="1">
        <f t="array" aca="1" ref="IJ88" ca="1">INDEX(IJ$13:IJ87,$B88+1,1)</f>
        <v>0</v>
      </c>
      <c r="IK88" s="535" cm="1">
        <f t="array" aca="1" ref="IK88" ca="1">INDEX(IK$13:IK87,$B88+1,1)</f>
        <v>0</v>
      </c>
      <c r="IL88" s="535" cm="1">
        <f t="array" aca="1" ref="IL88" ca="1">INDEX(IL$13:IL87,$B88+1,1)</f>
        <v>0</v>
      </c>
      <c r="IM88" s="535" cm="1">
        <f t="array" aca="1" ref="IM88" ca="1">INDEX(IM$13:IM87,$B88+1,1)</f>
        <v>0</v>
      </c>
      <c r="IN88" s="535" cm="1">
        <f t="array" aca="1" ref="IN88" ca="1">INDEX(IN$13:IN87,$B88+1,1)</f>
        <v>0</v>
      </c>
      <c r="IO88" s="535" cm="1">
        <f t="array" aca="1" ref="IO88" ca="1">INDEX(IO$13:IO87,$B88+1,1)</f>
        <v>0</v>
      </c>
      <c r="IP88" s="535" cm="1">
        <f t="array" aca="1" ref="IP88" ca="1">INDEX(IP$13:IP87,$B88+1,1)</f>
        <v>0</v>
      </c>
      <c r="IQ88" s="535" cm="1">
        <f t="array" aca="1" ref="IQ88" ca="1">INDEX(IQ$13:IQ87,$B88+1,1)</f>
        <v>0</v>
      </c>
      <c r="IR88" s="535" cm="1">
        <f t="array" aca="1" ref="IR88" ca="1">INDEX(IR$13:IR87,$B88+1,1)</f>
        <v>0</v>
      </c>
      <c r="IS88" s="535" cm="1">
        <f t="array" aca="1" ref="IS88" ca="1">INDEX(IS$13:IS87,$B88+1,1)</f>
        <v>0</v>
      </c>
      <c r="IT88" s="535" cm="1">
        <f t="array" aca="1" ref="IT88" ca="1">INDEX(IT$13:IT87,$B88+1,1)</f>
        <v>0</v>
      </c>
      <c r="IU88" s="535" cm="1">
        <f t="array" aca="1" ref="IU88" ca="1">INDEX(IU$13:IU87,$B88+1,1)</f>
        <v>0</v>
      </c>
      <c r="IV88" s="535" cm="1">
        <f t="array" aca="1" ref="IV88" ca="1">INDEX(IV$13:IV87,$B88+1,1)</f>
        <v>0</v>
      </c>
      <c r="IW88" s="535" cm="1">
        <f t="array" aca="1" ref="IW88" ca="1">INDEX(IW$13:IW87,$B88+1,1)</f>
        <v>0</v>
      </c>
      <c r="IX88" s="535" cm="1">
        <f t="array" aca="1" ref="IX88" ca="1">INDEX(IX$13:IX87,$B88+1,1)</f>
        <v>0</v>
      </c>
      <c r="IY88" s="535" cm="1">
        <f t="array" aca="1" ref="IY88" ca="1">INDEX(IY$13:IY87,$B88+1,1)</f>
        <v>0</v>
      </c>
      <c r="IZ88" s="535" cm="1">
        <f t="array" aca="1" ref="IZ88" ca="1">INDEX(IZ$13:IZ87,$B88+1,1)</f>
        <v>0</v>
      </c>
      <c r="JA88" s="535" cm="1">
        <f t="array" aca="1" ref="JA88" ca="1">INDEX(JA$13:JA87,$B88+1,1)</f>
        <v>0</v>
      </c>
      <c r="JB88" s="535" cm="1">
        <f t="array" aca="1" ref="JB88" ca="1">INDEX(JB$13:JB87,$B88+1,1)</f>
        <v>0</v>
      </c>
      <c r="JC88" s="535" cm="1">
        <f t="array" aca="1" ref="JC88" ca="1">INDEX(JC$13:JC87,$B88+1,1)</f>
        <v>0</v>
      </c>
      <c r="JD88" s="535" cm="1">
        <f t="array" aca="1" ref="JD88" ca="1">INDEX(JD$13:JD87,$B88+1,1)</f>
        <v>0</v>
      </c>
      <c r="JE88" s="535" cm="1">
        <f t="array" aca="1" ref="JE88" ca="1">INDEX(JE$13:JE87,$B88+1,1)</f>
        <v>0</v>
      </c>
      <c r="JF88" s="18"/>
      <c r="JG88" s="535" t="str" cm="1">
        <f t="array" aca="1" ref="JG88" ca="1">INDEX(JG$13:JG87,$B88+1,1)</f>
        <v>-</v>
      </c>
      <c r="JH88" s="535" t="str" cm="1">
        <f t="array" aca="1" ref="JH88" ca="1">INDEX(JH$13:JH87,$B88+1,1)</f>
        <v>-</v>
      </c>
      <c r="JI88" s="535" t="str" cm="1">
        <f t="array" aca="1" ref="JI88" ca="1">INDEX(JI$13:JI87,$B88+1,1)</f>
        <v>-</v>
      </c>
      <c r="JJ88" s="411" t="str">
        <f t="shared" si="449"/>
        <v>-</v>
      </c>
      <c r="JK88" s="535" t="str" cm="1">
        <f t="array" aca="1" ref="JK88" ca="1">INDEX(JK$13:JK87,$B88+1,1)</f>
        <v>-</v>
      </c>
      <c r="JL88" s="535" cm="1">
        <f t="array" aca="1" ref="JL88" ca="1">INDEX(JL$13:JL87,$B88+1,1)</f>
        <v>1</v>
      </c>
      <c r="JM88" s="535" cm="1">
        <f t="array" aca="1" ref="JM88" ca="1">INDEX(JM$13:JM87,$B88+1,1)</f>
        <v>1</v>
      </c>
      <c r="JN88" s="535" t="str" cm="1">
        <f t="array" aca="1" ref="JN88" ca="1">INDEX(JN$13:JN87,$B88+1,1)</f>
        <v>-</v>
      </c>
      <c r="JO88" s="535" t="str" cm="1">
        <f t="array" aca="1" ref="JO88" ca="1">INDEX(JO$13:JO87,$B88+1,1)</f>
        <v>-</v>
      </c>
      <c r="JP88" s="535" t="str" cm="1">
        <f t="array" aca="1" ref="JP88" ca="1">INDEX(JP$13:JP87,$B88+1,1)</f>
        <v>-</v>
      </c>
      <c r="JQ88" s="535" t="str" cm="1">
        <f t="array" aca="1" ref="JQ88" ca="1">INDEX(JQ$13:JQ87,$B88+1,1)</f>
        <v>-</v>
      </c>
      <c r="JR88" s="535" t="str" cm="1">
        <f t="array" aca="1" ref="JR88" ca="1">INDEX(JR$13:JR87,$B88+1,1)</f>
        <v>-</v>
      </c>
      <c r="JS88" s="535" t="str" cm="1">
        <f t="array" aca="1" ref="JS88" ca="1">INDEX(JS$13:JS87,$B88+1,1)</f>
        <v>-</v>
      </c>
      <c r="JT88" s="535" t="str" cm="1">
        <f t="array" aca="1" ref="JT88" ca="1">INDEX(JT$13:JT87,$B88+1,1)</f>
        <v>-</v>
      </c>
      <c r="JU88" s="535" t="str" cm="1">
        <f t="array" aca="1" ref="JU88" ca="1">INDEX(JU$13:JU87,$B88+1,1)</f>
        <v>-</v>
      </c>
      <c r="JV88" s="535" t="str" cm="1">
        <f t="array" aca="1" ref="JV88" ca="1">INDEX(JV$13:JV87,$B88+1,1)</f>
        <v>-</v>
      </c>
      <c r="JW88" s="535" t="str" cm="1">
        <f t="array" aca="1" ref="JW88" ca="1">INDEX(JW$13:JW87,$B88+1,1)</f>
        <v>-</v>
      </c>
      <c r="JX88" s="535" t="str" cm="1">
        <f t="array" aca="1" ref="JX88" ca="1">INDEX(JX$13:JX87,$B88+1,1)</f>
        <v>-</v>
      </c>
      <c r="JY88" s="535" t="str" cm="1">
        <f t="array" aca="1" ref="JY88" ca="1">INDEX(JY$13:JY87,$B88+1,1)</f>
        <v>-</v>
      </c>
      <c r="JZ88" s="535" t="str" cm="1">
        <f t="array" aca="1" ref="JZ88" ca="1">INDEX(JZ$13:JZ87,$B88+1,1)</f>
        <v>-</v>
      </c>
      <c r="KA88" s="535" t="str" cm="1">
        <f t="array" aca="1" ref="KA88" ca="1">INDEX(KA$13:KA87,$B88+1,1)</f>
        <v>-</v>
      </c>
      <c r="KB88" s="535" t="str" cm="1">
        <f t="array" aca="1" ref="KB88" ca="1">INDEX(KB$13:KB87,$B88+1,1)</f>
        <v>-</v>
      </c>
      <c r="KC88" s="535" t="str" cm="1">
        <f t="array" aca="1" ref="KC88" ca="1">INDEX(KC$13:KC87,$B88+1,1)</f>
        <v>-</v>
      </c>
      <c r="KD88" s="535" t="str" cm="1">
        <f t="array" aca="1" ref="KD88" ca="1">INDEX(KD$13:KD87,$B88+1,1)</f>
        <v>-</v>
      </c>
      <c r="KE88" s="535" t="str" cm="1">
        <f t="array" aca="1" ref="KE88" ca="1">INDEX(KE$13:KE87,$B88+1,1)</f>
        <v>-</v>
      </c>
      <c r="KF88" s="535" t="str" cm="1">
        <f t="array" aca="1" ref="KF88" ca="1">INDEX(KF$13:KF87,$B88+1,1)</f>
        <v>-</v>
      </c>
      <c r="KG88" s="535" t="str" cm="1">
        <f t="array" aca="1" ref="KG88" ca="1">INDEX(KG$13:KG87,$B88+1,1)</f>
        <v>-</v>
      </c>
      <c r="KH88" s="535" t="str" cm="1">
        <f t="array" aca="1" ref="KH88" ca="1">INDEX(KH$13:KH87,$B88+1,1)</f>
        <v>-</v>
      </c>
      <c r="KI88" s="411">
        <f t="shared" si="450"/>
        <v>0</v>
      </c>
      <c r="KJ88" s="535" t="str" cm="1">
        <f t="array" aca="1" ref="KJ88" ca="1">INDEX(KJ$13:KJ87,$B88+1,1)</f>
        <v>-</v>
      </c>
      <c r="KK88" s="535" cm="1">
        <f t="array" aca="1" ref="KK88" ca="1">INDEX(KK$13:KK87,$B88+1,1)</f>
        <v>1</v>
      </c>
      <c r="KL88" s="535" cm="1">
        <f t="array" aca="1" ref="KL88" ca="1">INDEX(KL$13:KL87,$B88+1,1)</f>
        <v>0</v>
      </c>
      <c r="KM88" s="411">
        <f t="shared" si="451"/>
        <v>0</v>
      </c>
      <c r="KN88" s="535" cm="1">
        <f t="array" aca="1" ref="KN88" ca="1">INDEX(KN$13:KN87,$B88+1,1)</f>
        <v>0</v>
      </c>
      <c r="KO88" s="411">
        <f t="shared" si="452"/>
        <v>0</v>
      </c>
      <c r="KP88" s="411">
        <f t="shared" si="452"/>
        <v>0</v>
      </c>
      <c r="KQ88" s="411">
        <f t="shared" si="452"/>
        <v>0</v>
      </c>
      <c r="KR88" s="411">
        <f t="shared" si="452"/>
        <v>0</v>
      </c>
      <c r="KS88" s="411">
        <f t="shared" si="452"/>
        <v>1</v>
      </c>
      <c r="KT88" s="411">
        <f t="shared" si="452"/>
        <v>0</v>
      </c>
      <c r="KU88" s="535" cm="1">
        <f t="array" aca="1" ref="KU88" ca="1">INDEX(KU$13:KU87,$B88+1,1)</f>
        <v>0</v>
      </c>
      <c r="KV88" s="535" cm="1">
        <f t="array" aca="1" ref="KV88" ca="1">INDEX(KV$13:KV87,$B88+1,1)</f>
        <v>0</v>
      </c>
      <c r="KW88" s="535" cm="1">
        <f t="array" aca="1" ref="KW88" ca="1">INDEX(KW$13:KW87,$B88+1,1)</f>
        <v>0</v>
      </c>
      <c r="KX88" s="535" cm="1">
        <f t="array" aca="1" ref="KX88" ca="1">INDEX(KX$13:KX87,$B88+1,1)</f>
        <v>0</v>
      </c>
      <c r="KY88" s="18"/>
      <c r="KZ88" s="535" t="str" cm="1">
        <f t="array" aca="1" ref="KZ88" ca="1">INDEX(KZ$13:KZ87,$B88+1,1)</f>
        <v>-</v>
      </c>
      <c r="LA88" s="535" t="str" cm="1">
        <f t="array" aca="1" ref="LA88" ca="1">INDEX(LA$13:LA87,$B88+1,1)</f>
        <v>-</v>
      </c>
      <c r="LB88" s="535" t="str" cm="1">
        <f t="array" aca="1" ref="LB88" ca="1">INDEX(LB$13:LB87,$B88+1,1)</f>
        <v>-</v>
      </c>
      <c r="LC88" s="535" t="str" cm="1">
        <f t="array" aca="1" ref="LC88" ca="1">INDEX(LC$13:LC87,$B88+1,1)</f>
        <v>-</v>
      </c>
      <c r="LD88" s="535" t="str" cm="1">
        <f t="array" aca="1" ref="LD88" ca="1">INDEX(LD$13:LD87,$B88+1,1)</f>
        <v>-</v>
      </c>
      <c r="LE88" s="535" t="str" cm="1">
        <f t="array" aca="1" ref="LE88" ca="1">INDEX(LE$13:LE87,$B88+1,1)</f>
        <v>-</v>
      </c>
      <c r="LF88" s="535" t="str" cm="1">
        <f t="array" aca="1" ref="LF88" ca="1">INDEX(LF$13:LF87,$B88+1,1)</f>
        <v>-</v>
      </c>
      <c r="LG88" s="535" t="str" cm="1">
        <f t="array" aca="1" ref="LG88" ca="1">INDEX(LG$13:LG87,$B88+1,1)</f>
        <v>-</v>
      </c>
      <c r="LH88" s="535" t="str" cm="1">
        <f t="array" aca="1" ref="LH88" ca="1">INDEX(LH$13:LH87,$B88+1,1)</f>
        <v>-</v>
      </c>
      <c r="LI88" s="535" t="str" cm="1">
        <f t="array" aca="1" ref="LI88" ca="1">INDEX(LI$13:LI87,$B88+1,1)</f>
        <v>-</v>
      </c>
      <c r="LJ88" s="535" t="str" cm="1">
        <f t="array" aca="1" ref="LJ88" ca="1">INDEX(LJ$13:LJ87,$B88+1,1)</f>
        <v>-</v>
      </c>
      <c r="LK88" s="535" t="str" cm="1">
        <f t="array" aca="1" ref="LK88" ca="1">INDEX(LK$13:LK87,$B88+1,1)</f>
        <v>-</v>
      </c>
      <c r="LL88" s="535" t="str" cm="1">
        <f t="array" aca="1" ref="LL88" ca="1">INDEX(LL$13:LL87,$B88+1,1)</f>
        <v>-</v>
      </c>
      <c r="LM88" s="535" t="str" cm="1">
        <f t="array" aca="1" ref="LM88" ca="1">INDEX(LM$13:LM87,$B88+1,1)</f>
        <v>-</v>
      </c>
      <c r="LN88" s="535" t="str" cm="1">
        <f t="array" aca="1" ref="LN88" ca="1">INDEX(LN$13:LN87,$B88+1,1)</f>
        <v>-</v>
      </c>
      <c r="LO88" s="535" t="str" cm="1">
        <f t="array" aca="1" ref="LO88" ca="1">INDEX(LO$13:LO87,$B88+1,1)</f>
        <v>-</v>
      </c>
      <c r="LP88" s="535" cm="1">
        <f t="array" aca="1" ref="LP88" ca="1">INDEX(LP$13:LP87,$B88+1,1)</f>
        <v>0</v>
      </c>
      <c r="LQ88" s="535" cm="1">
        <f t="array" aca="1" ref="LQ88" ca="1">INDEX(LQ$13:LQ87,$B88+1,1)</f>
        <v>0</v>
      </c>
      <c r="LR88" s="545" cm="1">
        <f t="array" aca="1" ref="LR88" ca="1">IF(AND($N88=LR$10,$AU88&lt;&gt;0),INDEX(i.LTWFeedLevels,$AU88,12),0)</f>
        <v>0</v>
      </c>
      <c r="LS88" s="625" cm="1">
        <f t="array" aca="1" ref="LS88" ca="1">IF(AND($N88=LS$10,$AV88&lt;&gt;0),INDEX(i.LTWFeedLevels,$AV88,12),0)</f>
        <v>0</v>
      </c>
      <c r="LT88" s="457">
        <f t="shared" ca="1" si="532"/>
        <v>0</v>
      </c>
      <c r="LU88" s="457">
        <f t="shared" ca="1" si="453"/>
        <v>0</v>
      </c>
      <c r="LV88" s="457">
        <f t="shared" ca="1" si="454"/>
        <v>0</v>
      </c>
      <c r="LW88" s="545" cm="1">
        <f t="array" aca="1" ref="LW88" ca="1">IF(AND($N88=LW$10,$AU88&lt;&gt;0),INDEX(i.LTWFeedLevels,$AU88,12),0)</f>
        <v>0</v>
      </c>
      <c r="LX88" s="625" cm="1">
        <f t="array" aca="1" ref="LX88" ca="1">IF(AND($N88=LX$10,$AV88&lt;&gt;0),INDEX(i.LTWFeedLevels,$AV88,12),0)</f>
        <v>0</v>
      </c>
      <c r="LY88" s="457">
        <f t="shared" ca="1" si="455"/>
        <v>0</v>
      </c>
      <c r="LZ88" s="457">
        <f t="shared" ca="1" si="456"/>
        <v>0</v>
      </c>
      <c r="MA88" s="457">
        <f t="shared" ca="1" si="457"/>
        <v>0</v>
      </c>
      <c r="MB88" s="545" cm="1">
        <f t="array" aca="1" ref="MB88" ca="1">IF(AND($N88=MB$10,$AU88&lt;&gt;0),INDEX(i.LTWFeedLevels,$AU88,12),0)</f>
        <v>0</v>
      </c>
      <c r="MC88" s="625" cm="1">
        <f t="array" aca="1" ref="MC88" ca="1">IF(AND($N88=MC$10,$AV88&lt;&gt;0),INDEX(i.LTWFeedLevels,$AV88,12),0)</f>
        <v>0</v>
      </c>
      <c r="MD88" s="457">
        <f t="shared" ca="1" si="458"/>
        <v>0</v>
      </c>
      <c r="ME88" s="457">
        <f t="shared" ca="1" si="459"/>
        <v>0</v>
      </c>
      <c r="MF88" s="457">
        <f t="shared" ca="1" si="460"/>
        <v>0</v>
      </c>
      <c r="MG88" s="189">
        <f t="shared" ca="1" si="461"/>
        <v>0</v>
      </c>
      <c r="MH88" s="189">
        <f t="shared" ca="1" si="461"/>
        <v>0</v>
      </c>
      <c r="MI88" s="189">
        <f t="shared" ca="1" si="461"/>
        <v>0</v>
      </c>
      <c r="MJ88" s="189">
        <f t="shared" ca="1" si="461"/>
        <v>0</v>
      </c>
      <c r="MK88" s="189">
        <f t="shared" ca="1" si="461"/>
        <v>0</v>
      </c>
      <c r="ML88" s="189">
        <f t="shared" ca="1" si="461"/>
        <v>0</v>
      </c>
      <c r="MM88" s="189">
        <f t="shared" ca="1" si="461"/>
        <v>0</v>
      </c>
      <c r="MN88" s="189">
        <f t="shared" ca="1" si="461"/>
        <v>0</v>
      </c>
      <c r="MO88" s="189">
        <f t="shared" ca="1" si="461"/>
        <v>0</v>
      </c>
      <c r="MP88" s="189">
        <f t="shared" ca="1" si="461"/>
        <v>0</v>
      </c>
      <c r="MQ88" s="189">
        <f t="shared" ca="1" si="462"/>
        <v>0</v>
      </c>
      <c r="MR88" s="189">
        <f t="shared" ca="1" si="462"/>
        <v>0</v>
      </c>
      <c r="MS88" s="189">
        <f t="shared" ca="1" si="462"/>
        <v>0</v>
      </c>
      <c r="MT88" s="189">
        <f t="shared" ca="1" si="462"/>
        <v>0</v>
      </c>
      <c r="MU88" s="189">
        <f t="shared" ca="1" si="462"/>
        <v>0</v>
      </c>
      <c r="MV88" s="189">
        <f t="shared" ca="1" si="462"/>
        <v>0</v>
      </c>
      <c r="MW88" s="189">
        <f t="shared" ca="1" si="462"/>
        <v>0</v>
      </c>
      <c r="MX88" s="189">
        <f t="shared" ca="1" si="462"/>
        <v>0</v>
      </c>
      <c r="MY88" s="189">
        <f t="shared" ca="1" si="462"/>
        <v>0</v>
      </c>
      <c r="MZ88" s="189">
        <f t="shared" ca="1" si="462"/>
        <v>0</v>
      </c>
      <c r="NA88" s="189">
        <f t="shared" ca="1" si="463"/>
        <v>0</v>
      </c>
      <c r="NB88" s="189">
        <f t="shared" ca="1" si="463"/>
        <v>0</v>
      </c>
      <c r="NC88" s="189">
        <f t="shared" ca="1" si="463"/>
        <v>0</v>
      </c>
      <c r="ND88" s="189">
        <f t="shared" ca="1" si="463"/>
        <v>0</v>
      </c>
      <c r="NE88" s="189">
        <f t="shared" ca="1" si="463"/>
        <v>0</v>
      </c>
      <c r="NF88" s="189">
        <f t="shared" ca="1" si="463"/>
        <v>0</v>
      </c>
      <c r="NG88" s="189">
        <f t="shared" ca="1" si="463"/>
        <v>0</v>
      </c>
      <c r="NH88" s="189">
        <f t="shared" ca="1" si="463"/>
        <v>0</v>
      </c>
      <c r="NI88" s="189">
        <f t="shared" ca="1" si="463"/>
        <v>0</v>
      </c>
      <c r="NJ88" s="189">
        <f t="shared" ca="1" si="463"/>
        <v>0</v>
      </c>
      <c r="NK88" s="189">
        <f t="shared" ca="1" si="464"/>
        <v>0</v>
      </c>
      <c r="NL88" s="189">
        <f t="shared" ca="1" si="464"/>
        <v>0</v>
      </c>
      <c r="NM88" s="189">
        <f t="shared" ca="1" si="464"/>
        <v>0</v>
      </c>
      <c r="NN88" s="189">
        <f t="shared" ca="1" si="464"/>
        <v>0</v>
      </c>
      <c r="NO88" s="189">
        <f t="shared" ca="1" si="464"/>
        <v>0</v>
      </c>
      <c r="NP88" s="189">
        <f t="shared" ca="1" si="464"/>
        <v>0</v>
      </c>
      <c r="NQ88" s="189">
        <f t="shared" ca="1" si="464"/>
        <v>0</v>
      </c>
      <c r="NR88" s="189">
        <f t="shared" ca="1" si="464"/>
        <v>0</v>
      </c>
      <c r="NS88" s="189">
        <f t="shared" ca="1" si="464"/>
        <v>0</v>
      </c>
      <c r="NT88" s="189">
        <f t="shared" ca="1" si="464"/>
        <v>0</v>
      </c>
      <c r="NU88" s="189">
        <f t="shared" ca="1" si="465"/>
        <v>0</v>
      </c>
      <c r="NV88" s="189">
        <f t="shared" ca="1" si="465"/>
        <v>0</v>
      </c>
      <c r="NW88" s="189">
        <f t="shared" ca="1" si="465"/>
        <v>0</v>
      </c>
      <c r="NX88" s="189">
        <f t="shared" ca="1" si="465"/>
        <v>0</v>
      </c>
      <c r="NY88" s="189">
        <f t="shared" ca="1" si="465"/>
        <v>0</v>
      </c>
      <c r="NZ88" s="189">
        <f t="shared" ca="1" si="465"/>
        <v>0</v>
      </c>
      <c r="OA88" s="189">
        <f t="shared" ca="1" si="465"/>
        <v>0</v>
      </c>
      <c r="OB88" s="189">
        <f t="shared" ca="1" si="465"/>
        <v>0</v>
      </c>
      <c r="OC88" s="189">
        <f t="shared" ca="1" si="465"/>
        <v>0</v>
      </c>
      <c r="OD88" s="189">
        <f t="shared" ca="1" si="465"/>
        <v>0</v>
      </c>
      <c r="OE88" s="189">
        <f t="shared" ca="1" si="466"/>
        <v>0</v>
      </c>
      <c r="OF88" s="189">
        <f t="shared" ca="1" si="466"/>
        <v>0</v>
      </c>
      <c r="OG88" s="189">
        <f t="shared" ca="1" si="466"/>
        <v>0</v>
      </c>
      <c r="OH88" s="189">
        <f t="shared" ca="1" si="466"/>
        <v>0</v>
      </c>
      <c r="OI88" s="189">
        <f t="shared" ca="1" si="466"/>
        <v>0</v>
      </c>
      <c r="OJ88" s="189">
        <f t="shared" ca="1" si="466"/>
        <v>0</v>
      </c>
      <c r="OK88" s="189">
        <f t="shared" ca="1" si="466"/>
        <v>0</v>
      </c>
      <c r="OL88" s="189">
        <f t="shared" ca="1" si="466"/>
        <v>0</v>
      </c>
      <c r="OM88" s="189">
        <f t="shared" ca="1" si="466"/>
        <v>0</v>
      </c>
      <c r="ON88" s="189">
        <f t="shared" ca="1" si="466"/>
        <v>0</v>
      </c>
      <c r="OO88" s="189">
        <f t="shared" ca="1" si="467"/>
        <v>0</v>
      </c>
      <c r="OP88" s="189">
        <f t="shared" ca="1" si="467"/>
        <v>0</v>
      </c>
      <c r="OQ88" s="189">
        <f t="shared" ca="1" si="467"/>
        <v>0</v>
      </c>
      <c r="OR88" s="189">
        <f t="shared" ca="1" si="467"/>
        <v>0</v>
      </c>
      <c r="OS88" s="189">
        <f t="shared" ca="1" si="467"/>
        <v>0</v>
      </c>
      <c r="OT88" s="189">
        <f t="shared" ca="1" si="467"/>
        <v>0</v>
      </c>
      <c r="OU88" s="189">
        <f t="shared" ca="1" si="467"/>
        <v>0</v>
      </c>
      <c r="OV88" s="189">
        <f t="shared" ca="1" si="467"/>
        <v>0</v>
      </c>
      <c r="OW88" s="189">
        <f t="shared" ca="1" si="467"/>
        <v>0</v>
      </c>
      <c r="OX88" s="189">
        <f t="shared" ca="1" si="467"/>
        <v>0</v>
      </c>
      <c r="OY88" s="189">
        <f t="shared" ca="1" si="467"/>
        <v>0</v>
      </c>
      <c r="OZ88" s="189">
        <f t="shared" ca="1" si="467"/>
        <v>0</v>
      </c>
      <c r="PA88" s="556">
        <f t="shared" ca="1" si="468"/>
        <v>0</v>
      </c>
      <c r="PB88" s="556">
        <f t="shared" ca="1" si="468"/>
        <v>0</v>
      </c>
      <c r="PC88" s="556">
        <f t="shared" ca="1" si="468"/>
        <v>0</v>
      </c>
      <c r="PD88" s="556">
        <f t="shared" ca="1" si="468"/>
        <v>0</v>
      </c>
      <c r="PE88" s="556">
        <f t="shared" ca="1" si="468"/>
        <v>0</v>
      </c>
      <c r="PF88" s="556">
        <f t="shared" ca="1" si="468"/>
        <v>0</v>
      </c>
      <c r="PG88" s="556">
        <f t="shared" ca="1" si="468"/>
        <v>0</v>
      </c>
      <c r="PH88" s="556">
        <f t="shared" ca="1" si="468"/>
        <v>0</v>
      </c>
      <c r="PI88" s="556">
        <f t="shared" ca="1" si="468"/>
        <v>0</v>
      </c>
      <c r="PJ88" s="556">
        <f t="shared" ca="1" si="468"/>
        <v>0</v>
      </c>
      <c r="PK88" s="556">
        <f t="shared" ca="1" si="469"/>
        <v>0</v>
      </c>
      <c r="PL88" s="556">
        <f t="shared" ca="1" si="469"/>
        <v>0</v>
      </c>
      <c r="PM88" s="556">
        <f t="shared" ca="1" si="469"/>
        <v>0</v>
      </c>
      <c r="PN88" s="556">
        <f t="shared" ca="1" si="469"/>
        <v>0</v>
      </c>
      <c r="PO88" s="556">
        <f t="shared" ca="1" si="469"/>
        <v>0</v>
      </c>
      <c r="PP88" s="556">
        <f t="shared" ca="1" si="469"/>
        <v>0</v>
      </c>
      <c r="PQ88" s="556">
        <f t="shared" ca="1" si="469"/>
        <v>0</v>
      </c>
      <c r="PR88" s="556">
        <f t="shared" ca="1" si="469"/>
        <v>0</v>
      </c>
      <c r="PS88" s="556">
        <f t="shared" ca="1" si="469"/>
        <v>0</v>
      </c>
      <c r="PT88" s="556">
        <f t="shared" ca="1" si="469"/>
        <v>0</v>
      </c>
      <c r="PU88" s="556">
        <f t="shared" ca="1" si="470"/>
        <v>0</v>
      </c>
      <c r="PV88" s="556">
        <f t="shared" ca="1" si="470"/>
        <v>0</v>
      </c>
      <c r="PW88" s="556">
        <f t="shared" ca="1" si="470"/>
        <v>0</v>
      </c>
      <c r="PX88" s="556">
        <f t="shared" ca="1" si="470"/>
        <v>0</v>
      </c>
      <c r="PY88" s="556">
        <f t="shared" ca="1" si="470"/>
        <v>0</v>
      </c>
      <c r="PZ88" s="556">
        <f t="shared" ca="1" si="470"/>
        <v>0</v>
      </c>
      <c r="QA88" s="556">
        <f t="shared" ca="1" si="470"/>
        <v>0</v>
      </c>
      <c r="QB88" s="556">
        <f t="shared" ca="1" si="470"/>
        <v>0</v>
      </c>
      <c r="QC88" s="556">
        <f t="shared" ca="1" si="470"/>
        <v>0</v>
      </c>
      <c r="QD88" s="556">
        <f t="shared" ca="1" si="470"/>
        <v>0</v>
      </c>
      <c r="QE88" s="556">
        <f t="shared" ca="1" si="471"/>
        <v>0</v>
      </c>
      <c r="QF88" s="556">
        <f t="shared" ca="1" si="471"/>
        <v>0</v>
      </c>
      <c r="QG88" s="556">
        <f t="shared" ca="1" si="471"/>
        <v>0</v>
      </c>
      <c r="QH88" s="556">
        <f t="shared" ca="1" si="471"/>
        <v>0</v>
      </c>
      <c r="QI88" s="556">
        <f t="shared" ca="1" si="471"/>
        <v>0</v>
      </c>
      <c r="QJ88" s="556">
        <f t="shared" ca="1" si="471"/>
        <v>0</v>
      </c>
      <c r="QK88" s="556">
        <f t="shared" ca="1" si="471"/>
        <v>0</v>
      </c>
      <c r="QL88" s="556">
        <f t="shared" ca="1" si="471"/>
        <v>0</v>
      </c>
      <c r="QM88" s="556">
        <f t="shared" ca="1" si="471"/>
        <v>0</v>
      </c>
      <c r="QN88" s="556">
        <f t="shared" ca="1" si="471"/>
        <v>0</v>
      </c>
      <c r="QO88" s="556">
        <f t="shared" ca="1" si="472"/>
        <v>0</v>
      </c>
      <c r="QP88" s="556">
        <f t="shared" ca="1" si="472"/>
        <v>0</v>
      </c>
      <c r="QQ88" s="556">
        <f t="shared" ca="1" si="472"/>
        <v>0</v>
      </c>
      <c r="QR88" s="556">
        <f t="shared" ca="1" si="472"/>
        <v>0</v>
      </c>
      <c r="QS88" s="556">
        <f t="shared" ca="1" si="472"/>
        <v>0</v>
      </c>
      <c r="QT88" s="556">
        <f t="shared" ca="1" si="472"/>
        <v>0</v>
      </c>
      <c r="QU88" s="556">
        <f t="shared" ca="1" si="472"/>
        <v>0</v>
      </c>
      <c r="QV88" s="556">
        <f t="shared" ca="1" si="472"/>
        <v>0</v>
      </c>
      <c r="QW88" s="556">
        <f t="shared" ca="1" si="472"/>
        <v>0</v>
      </c>
      <c r="QX88" s="556">
        <f t="shared" ca="1" si="472"/>
        <v>0</v>
      </c>
      <c r="QY88" s="556">
        <f t="shared" ca="1" si="473"/>
        <v>0</v>
      </c>
      <c r="QZ88" s="556">
        <f t="shared" ca="1" si="473"/>
        <v>0</v>
      </c>
      <c r="RA88" s="556">
        <f t="shared" ca="1" si="473"/>
        <v>0</v>
      </c>
      <c r="RB88" s="556">
        <f t="shared" ca="1" si="473"/>
        <v>0</v>
      </c>
      <c r="RC88" s="556">
        <f t="shared" ca="1" si="473"/>
        <v>0</v>
      </c>
      <c r="RD88" s="556">
        <f t="shared" ca="1" si="473"/>
        <v>0</v>
      </c>
      <c r="RE88" s="556">
        <f t="shared" ca="1" si="473"/>
        <v>0</v>
      </c>
      <c r="RF88" s="556">
        <f t="shared" ca="1" si="473"/>
        <v>0</v>
      </c>
      <c r="RG88" s="556">
        <f t="shared" ca="1" si="473"/>
        <v>0</v>
      </c>
      <c r="RH88" s="556">
        <f t="shared" ca="1" si="473"/>
        <v>0</v>
      </c>
      <c r="RI88" s="556">
        <f t="shared" ca="1" si="474"/>
        <v>0</v>
      </c>
      <c r="RJ88" s="556">
        <f t="shared" ca="1" si="474"/>
        <v>0</v>
      </c>
      <c r="RK88" s="556">
        <f t="shared" ca="1" si="474"/>
        <v>0</v>
      </c>
      <c r="RL88" s="556">
        <f t="shared" ca="1" si="474"/>
        <v>0</v>
      </c>
      <c r="RM88" s="556">
        <f t="shared" ca="1" si="474"/>
        <v>0</v>
      </c>
      <c r="RN88" s="556">
        <f t="shared" ca="1" si="474"/>
        <v>0</v>
      </c>
      <c r="RO88" s="556">
        <f t="shared" ca="1" si="474"/>
        <v>0</v>
      </c>
      <c r="RP88" s="556">
        <f t="shared" ca="1" si="474"/>
        <v>0</v>
      </c>
      <c r="RQ88" s="556">
        <f t="shared" ca="1" si="474"/>
        <v>0</v>
      </c>
      <c r="RR88" s="556">
        <f t="shared" ca="1" si="474"/>
        <v>0</v>
      </c>
      <c r="RS88" s="556">
        <f t="shared" ca="1" si="475"/>
        <v>0</v>
      </c>
      <c r="RT88" s="556">
        <f t="shared" ca="1" si="475"/>
        <v>0</v>
      </c>
      <c r="RU88" s="556">
        <f t="shared" ca="1" si="475"/>
        <v>0</v>
      </c>
      <c r="RV88" s="556">
        <f t="shared" ca="1" si="475"/>
        <v>0</v>
      </c>
      <c r="RW88" s="556">
        <f t="shared" ca="1" si="475"/>
        <v>0</v>
      </c>
      <c r="RX88" s="556">
        <f t="shared" ca="1" si="475"/>
        <v>0</v>
      </c>
      <c r="RY88" s="556">
        <f t="shared" ca="1" si="475"/>
        <v>0</v>
      </c>
      <c r="RZ88" s="556">
        <f t="shared" ca="1" si="475"/>
        <v>0</v>
      </c>
      <c r="SA88" s="556">
        <f t="shared" ca="1" si="475"/>
        <v>0</v>
      </c>
      <c r="SB88" s="556">
        <f t="shared" ca="1" si="475"/>
        <v>0</v>
      </c>
      <c r="SC88" s="556">
        <f t="shared" ca="1" si="476"/>
        <v>0</v>
      </c>
      <c r="SD88" s="556">
        <f t="shared" ca="1" si="476"/>
        <v>0</v>
      </c>
      <c r="SE88" s="556">
        <f t="shared" ca="1" si="476"/>
        <v>0</v>
      </c>
      <c r="SF88" s="556">
        <f t="shared" ca="1" si="476"/>
        <v>0</v>
      </c>
      <c r="SG88" s="556">
        <f t="shared" ca="1" si="476"/>
        <v>0</v>
      </c>
      <c r="SH88" s="556">
        <f t="shared" ca="1" si="476"/>
        <v>0</v>
      </c>
      <c r="SI88" s="556">
        <f t="shared" ca="1" si="476"/>
        <v>0</v>
      </c>
      <c r="SJ88" s="556">
        <f t="shared" ca="1" si="476"/>
        <v>0</v>
      </c>
      <c r="SK88" s="556">
        <f t="shared" ca="1" si="476"/>
        <v>0</v>
      </c>
      <c r="SL88" s="556">
        <f t="shared" ca="1" si="476"/>
        <v>0</v>
      </c>
      <c r="SM88" s="556">
        <f t="shared" ca="1" si="477"/>
        <v>0</v>
      </c>
      <c r="SN88" s="556">
        <f t="shared" ca="1" si="477"/>
        <v>0</v>
      </c>
      <c r="SO88" s="556">
        <f t="shared" ca="1" si="477"/>
        <v>0</v>
      </c>
      <c r="SP88" s="556">
        <f t="shared" ca="1" si="477"/>
        <v>0</v>
      </c>
      <c r="SQ88" s="556">
        <f t="shared" ca="1" si="477"/>
        <v>0</v>
      </c>
      <c r="SR88" s="556">
        <f t="shared" ca="1" si="477"/>
        <v>0</v>
      </c>
      <c r="SS88" s="556">
        <f t="shared" ca="1" si="477"/>
        <v>0</v>
      </c>
      <c r="ST88" s="556">
        <f t="shared" ca="1" si="477"/>
        <v>0</v>
      </c>
      <c r="SU88" s="556">
        <f t="shared" ca="1" si="477"/>
        <v>0</v>
      </c>
      <c r="SV88" s="556">
        <f t="shared" ca="1" si="477"/>
        <v>0</v>
      </c>
      <c r="SW88" s="556">
        <f t="shared" ca="1" si="478"/>
        <v>0</v>
      </c>
      <c r="SX88" s="556">
        <f t="shared" ca="1" si="478"/>
        <v>0</v>
      </c>
      <c r="SY88" s="556">
        <f t="shared" ca="1" si="478"/>
        <v>0</v>
      </c>
      <c r="SZ88" s="556">
        <f t="shared" ca="1" si="478"/>
        <v>0</v>
      </c>
      <c r="TA88" s="556">
        <f t="shared" ca="1" si="478"/>
        <v>0</v>
      </c>
      <c r="TB88" s="556">
        <f t="shared" ca="1" si="478"/>
        <v>0</v>
      </c>
      <c r="TC88" s="556">
        <f t="shared" ca="1" si="478"/>
        <v>0</v>
      </c>
      <c r="TD88" s="556">
        <f t="shared" ca="1" si="478"/>
        <v>0</v>
      </c>
      <c r="TE88" s="556">
        <f t="shared" ca="1" si="478"/>
        <v>0</v>
      </c>
      <c r="TF88" s="556">
        <f t="shared" ca="1" si="478"/>
        <v>0</v>
      </c>
      <c r="TG88" s="556">
        <f t="shared" ca="1" si="479"/>
        <v>0</v>
      </c>
      <c r="TH88" s="556">
        <f t="shared" ca="1" si="479"/>
        <v>0</v>
      </c>
      <c r="TI88" s="556">
        <f t="shared" ca="1" si="479"/>
        <v>0</v>
      </c>
      <c r="TJ88" s="556">
        <f t="shared" ca="1" si="479"/>
        <v>0</v>
      </c>
      <c r="TK88" s="556">
        <f t="shared" ca="1" si="479"/>
        <v>0</v>
      </c>
      <c r="TL88" s="556">
        <f t="shared" ca="1" si="479"/>
        <v>0</v>
      </c>
      <c r="TM88" s="556">
        <f t="shared" ca="1" si="479"/>
        <v>0</v>
      </c>
      <c r="TN88" s="556">
        <f t="shared" ca="1" si="479"/>
        <v>0</v>
      </c>
      <c r="TO88" s="556">
        <f t="shared" ca="1" si="479"/>
        <v>0</v>
      </c>
      <c r="TP88" s="556">
        <f t="shared" ca="1" si="479"/>
        <v>0</v>
      </c>
      <c r="TQ88" s="556">
        <f t="shared" ca="1" si="480"/>
        <v>0</v>
      </c>
      <c r="TR88" s="556">
        <f t="shared" ca="1" si="480"/>
        <v>0</v>
      </c>
      <c r="TS88" s="556">
        <f t="shared" ca="1" si="480"/>
        <v>0</v>
      </c>
      <c r="TT88" s="556">
        <f t="shared" ca="1" si="480"/>
        <v>0</v>
      </c>
      <c r="TU88" s="556">
        <f t="shared" ca="1" si="480"/>
        <v>0</v>
      </c>
      <c r="TV88" s="556">
        <f t="shared" ca="1" si="480"/>
        <v>0</v>
      </c>
      <c r="TW88" s="556">
        <f t="shared" ca="1" si="480"/>
        <v>0</v>
      </c>
      <c r="TX88" s="556">
        <f t="shared" ca="1" si="480"/>
        <v>0</v>
      </c>
      <c r="TY88" s="556">
        <f t="shared" ca="1" si="480"/>
        <v>0</v>
      </c>
      <c r="TZ88" s="556">
        <f t="shared" ca="1" si="480"/>
        <v>0</v>
      </c>
      <c r="UA88" s="556">
        <f t="shared" ca="1" si="481"/>
        <v>0</v>
      </c>
      <c r="UB88" s="556">
        <f t="shared" ca="1" si="481"/>
        <v>0</v>
      </c>
      <c r="UC88" s="556">
        <f t="shared" ca="1" si="481"/>
        <v>0</v>
      </c>
      <c r="UD88" s="556">
        <f t="shared" ca="1" si="481"/>
        <v>0</v>
      </c>
      <c r="UE88" s="556">
        <f t="shared" ca="1" si="481"/>
        <v>0</v>
      </c>
      <c r="UF88" s="556">
        <f t="shared" ca="1" si="481"/>
        <v>0</v>
      </c>
      <c r="UG88" s="556">
        <f t="shared" ca="1" si="481"/>
        <v>0</v>
      </c>
      <c r="UH88" s="556">
        <f t="shared" ca="1" si="481"/>
        <v>0</v>
      </c>
      <c r="UI88" s="556">
        <f t="shared" ca="1" si="481"/>
        <v>0</v>
      </c>
      <c r="UJ88" s="556">
        <f t="shared" ca="1" si="481"/>
        <v>0</v>
      </c>
      <c r="UK88" s="556">
        <f t="shared" ca="1" si="482"/>
        <v>0</v>
      </c>
      <c r="UL88" s="556">
        <f t="shared" ca="1" si="482"/>
        <v>0</v>
      </c>
      <c r="UM88" s="556">
        <f t="shared" ca="1" si="482"/>
        <v>0</v>
      </c>
      <c r="UN88" s="556">
        <f t="shared" ca="1" si="482"/>
        <v>0</v>
      </c>
      <c r="UO88" s="556">
        <f t="shared" ca="1" si="482"/>
        <v>0</v>
      </c>
      <c r="UP88" s="556">
        <f t="shared" ca="1" si="482"/>
        <v>0</v>
      </c>
      <c r="UQ88" s="556">
        <f t="shared" ca="1" si="482"/>
        <v>0</v>
      </c>
      <c r="UR88" s="556">
        <f t="shared" ca="1" si="482"/>
        <v>0</v>
      </c>
      <c r="US88" s="556">
        <f t="shared" ca="1" si="482"/>
        <v>0</v>
      </c>
      <c r="UT88" s="556">
        <f t="shared" ca="1" si="482"/>
        <v>0</v>
      </c>
      <c r="UU88" s="556">
        <f t="shared" ca="1" si="483"/>
        <v>0</v>
      </c>
      <c r="UV88" s="556">
        <f t="shared" ca="1" si="483"/>
        <v>0</v>
      </c>
      <c r="UW88" s="556">
        <f t="shared" ca="1" si="483"/>
        <v>0</v>
      </c>
      <c r="UX88" s="556">
        <f t="shared" ca="1" si="483"/>
        <v>0</v>
      </c>
      <c r="UY88" s="556">
        <f t="shared" ca="1" si="483"/>
        <v>0</v>
      </c>
      <c r="UZ88" s="556">
        <f t="shared" ca="1" si="483"/>
        <v>0</v>
      </c>
      <c r="VA88" s="556">
        <f t="shared" ca="1" si="483"/>
        <v>0</v>
      </c>
      <c r="VB88" s="556">
        <f t="shared" ca="1" si="483"/>
        <v>0</v>
      </c>
      <c r="VC88" s="556">
        <f t="shared" ca="1" si="483"/>
        <v>0</v>
      </c>
      <c r="VD88" s="556">
        <f t="shared" ca="1" si="483"/>
        <v>0</v>
      </c>
      <c r="VE88" s="556">
        <f t="shared" ca="1" si="484"/>
        <v>0</v>
      </c>
      <c r="VF88" s="556">
        <f t="shared" ca="1" si="484"/>
        <v>0</v>
      </c>
      <c r="VG88" s="556">
        <f t="shared" ca="1" si="484"/>
        <v>0</v>
      </c>
      <c r="VH88" s="556">
        <f t="shared" ca="1" si="484"/>
        <v>0</v>
      </c>
      <c r="VI88" s="556">
        <f t="shared" ca="1" si="484"/>
        <v>0</v>
      </c>
      <c r="VJ88" s="556">
        <f t="shared" ca="1" si="484"/>
        <v>0</v>
      </c>
      <c r="VK88" s="556">
        <f t="shared" ca="1" si="484"/>
        <v>0</v>
      </c>
      <c r="VL88" s="556">
        <f t="shared" ca="1" si="484"/>
        <v>0</v>
      </c>
      <c r="VM88" s="556">
        <f t="shared" ca="1" si="484"/>
        <v>0</v>
      </c>
      <c r="VN88" s="556">
        <f t="shared" ca="1" si="484"/>
        <v>0</v>
      </c>
      <c r="VO88" s="556">
        <f t="shared" ca="1" si="485"/>
        <v>0</v>
      </c>
      <c r="VP88" s="556">
        <f t="shared" ca="1" si="485"/>
        <v>0</v>
      </c>
      <c r="VQ88" s="556">
        <f t="shared" ca="1" si="485"/>
        <v>0</v>
      </c>
      <c r="VR88" s="556">
        <f t="shared" ca="1" si="485"/>
        <v>0</v>
      </c>
      <c r="VS88" s="556">
        <f t="shared" ca="1" si="485"/>
        <v>0</v>
      </c>
      <c r="VT88" s="556">
        <f t="shared" ca="1" si="485"/>
        <v>0</v>
      </c>
      <c r="VU88" s="556">
        <f t="shared" ca="1" si="485"/>
        <v>0</v>
      </c>
      <c r="VV88" s="556">
        <f t="shared" ca="1" si="485"/>
        <v>0</v>
      </c>
      <c r="VW88" s="556">
        <f t="shared" ca="1" si="485"/>
        <v>0</v>
      </c>
      <c r="VX88" s="556">
        <f t="shared" ca="1" si="485"/>
        <v>0</v>
      </c>
      <c r="VY88" s="556">
        <f t="shared" ca="1" si="486"/>
        <v>0</v>
      </c>
      <c r="VZ88" s="556">
        <f t="shared" ca="1" si="486"/>
        <v>0</v>
      </c>
      <c r="WA88" s="556">
        <f t="shared" ca="1" si="486"/>
        <v>0</v>
      </c>
      <c r="WB88" s="556">
        <f t="shared" ca="1" si="486"/>
        <v>0</v>
      </c>
      <c r="WC88" s="556">
        <f t="shared" ca="1" si="486"/>
        <v>0</v>
      </c>
      <c r="WD88" s="556">
        <f t="shared" ca="1" si="486"/>
        <v>0</v>
      </c>
      <c r="WE88" s="556">
        <f t="shared" ca="1" si="486"/>
        <v>0</v>
      </c>
      <c r="WF88" s="556">
        <f t="shared" ca="1" si="486"/>
        <v>0</v>
      </c>
      <c r="WG88" s="556">
        <f t="shared" ca="1" si="486"/>
        <v>0</v>
      </c>
      <c r="WH88" s="556">
        <f t="shared" ca="1" si="486"/>
        <v>0</v>
      </c>
      <c r="WI88" s="556">
        <f t="shared" ca="1" si="487"/>
        <v>0</v>
      </c>
      <c r="WJ88" s="556">
        <f t="shared" ca="1" si="487"/>
        <v>0</v>
      </c>
      <c r="WK88" s="556">
        <f t="shared" ca="1" si="487"/>
        <v>0</v>
      </c>
      <c r="WL88" s="556">
        <f t="shared" ca="1" si="487"/>
        <v>0</v>
      </c>
      <c r="WM88" s="556">
        <f t="shared" ca="1" si="487"/>
        <v>0</v>
      </c>
      <c r="WN88" s="556">
        <f t="shared" ca="1" si="487"/>
        <v>0</v>
      </c>
      <c r="WO88" s="556">
        <f t="shared" ca="1" si="487"/>
        <v>0</v>
      </c>
      <c r="WP88" s="556">
        <f t="shared" ca="1" si="487"/>
        <v>0</v>
      </c>
      <c r="WQ88" s="556">
        <f t="shared" ca="1" si="487"/>
        <v>0</v>
      </c>
      <c r="WR88" s="556">
        <f t="shared" ca="1" si="487"/>
        <v>0</v>
      </c>
      <c r="WS88" s="556">
        <f t="shared" ca="1" si="488"/>
        <v>0</v>
      </c>
      <c r="WT88" s="556">
        <f t="shared" ca="1" si="488"/>
        <v>0</v>
      </c>
      <c r="WU88" s="556">
        <f t="shared" ca="1" si="488"/>
        <v>0</v>
      </c>
      <c r="WV88" s="556">
        <f t="shared" ca="1" si="488"/>
        <v>0</v>
      </c>
      <c r="WW88" s="556">
        <f t="shared" ca="1" si="488"/>
        <v>0</v>
      </c>
      <c r="WX88" s="556">
        <f t="shared" ca="1" si="488"/>
        <v>0</v>
      </c>
      <c r="WY88" s="556">
        <f t="shared" ca="1" si="488"/>
        <v>0</v>
      </c>
      <c r="WZ88" s="556">
        <f t="shared" ca="1" si="488"/>
        <v>0</v>
      </c>
      <c r="XA88" s="556">
        <f t="shared" ca="1" si="488"/>
        <v>0</v>
      </c>
      <c r="XB88" s="556">
        <f t="shared" ca="1" si="488"/>
        <v>0</v>
      </c>
      <c r="XC88" s="556">
        <f t="shared" ca="1" si="489"/>
        <v>0</v>
      </c>
      <c r="XD88" s="556">
        <f t="shared" ca="1" si="489"/>
        <v>0</v>
      </c>
      <c r="XE88" s="556">
        <f t="shared" ca="1" si="489"/>
        <v>0</v>
      </c>
      <c r="XF88" s="556">
        <f t="shared" ca="1" si="489"/>
        <v>0</v>
      </c>
      <c r="XG88" s="556">
        <f t="shared" ca="1" si="489"/>
        <v>0</v>
      </c>
      <c r="XH88" s="556">
        <f t="shared" ca="1" si="489"/>
        <v>0</v>
      </c>
      <c r="XI88" s="556">
        <f t="shared" ca="1" si="489"/>
        <v>0</v>
      </c>
      <c r="XJ88" s="556">
        <f t="shared" ca="1" si="489"/>
        <v>0</v>
      </c>
      <c r="XK88" s="556">
        <f t="shared" ca="1" si="489"/>
        <v>0</v>
      </c>
      <c r="XL88" s="556">
        <f t="shared" ca="1" si="489"/>
        <v>0</v>
      </c>
      <c r="XM88" s="556">
        <f t="shared" ca="1" si="490"/>
        <v>0</v>
      </c>
      <c r="XN88" s="556">
        <f t="shared" ca="1" si="490"/>
        <v>0</v>
      </c>
      <c r="XO88" s="556">
        <f t="shared" ca="1" si="490"/>
        <v>0</v>
      </c>
      <c r="XP88" s="556">
        <f t="shared" ca="1" si="490"/>
        <v>0</v>
      </c>
      <c r="XQ88" s="556">
        <f t="shared" ca="1" si="490"/>
        <v>0</v>
      </c>
      <c r="XR88" s="556">
        <f t="shared" ca="1" si="490"/>
        <v>0</v>
      </c>
      <c r="XS88" s="556">
        <f t="shared" ca="1" si="490"/>
        <v>0</v>
      </c>
      <c r="XT88" s="556">
        <f t="shared" ca="1" si="490"/>
        <v>0</v>
      </c>
      <c r="XU88" s="556">
        <f t="shared" ca="1" si="490"/>
        <v>0</v>
      </c>
      <c r="XV88" s="556">
        <f t="shared" ca="1" si="490"/>
        <v>0</v>
      </c>
      <c r="XW88" s="556">
        <f t="shared" ca="1" si="490"/>
        <v>0</v>
      </c>
      <c r="XX88" s="189">
        <f t="shared" ca="1" si="491"/>
        <v>0</v>
      </c>
      <c r="XY88" s="189">
        <f t="shared" ca="1" si="491"/>
        <v>0</v>
      </c>
      <c r="XZ88" s="189">
        <f t="shared" ca="1" si="491"/>
        <v>0</v>
      </c>
      <c r="YA88" s="189">
        <f t="shared" ca="1" si="491"/>
        <v>0</v>
      </c>
      <c r="YB88" s="189">
        <f t="shared" ca="1" si="491"/>
        <v>0</v>
      </c>
      <c r="YC88" s="230">
        <f t="shared" ca="1" si="492"/>
        <v>0</v>
      </c>
      <c r="YD88" s="189">
        <f t="shared" ca="1" si="493"/>
        <v>0</v>
      </c>
      <c r="YE88" s="189">
        <f t="shared" ca="1" si="493"/>
        <v>0</v>
      </c>
      <c r="YF88" s="189">
        <f t="shared" ca="1" si="493"/>
        <v>0</v>
      </c>
      <c r="YG88" s="189">
        <f t="shared" ca="1" si="493"/>
        <v>0</v>
      </c>
      <c r="YH88" s="189">
        <f t="shared" ca="1" si="493"/>
        <v>0</v>
      </c>
      <c r="YI88" s="230">
        <f t="shared" ca="1" si="494"/>
        <v>0</v>
      </c>
      <c r="YJ88" s="231">
        <f t="shared" ca="1" si="495"/>
        <v>0</v>
      </c>
      <c r="YK88" s="231">
        <f t="shared" ca="1" si="495"/>
        <v>0</v>
      </c>
      <c r="YL88" s="231">
        <f t="shared" ca="1" si="495"/>
        <v>0</v>
      </c>
      <c r="YM88" s="231">
        <f t="shared" ca="1" si="495"/>
        <v>0</v>
      </c>
      <c r="YN88" s="544">
        <f t="shared" ca="1" si="496"/>
        <v>0</v>
      </c>
      <c r="YO88" s="231">
        <f t="shared" ca="1" si="497"/>
        <v>0</v>
      </c>
      <c r="YP88" s="231">
        <f t="shared" ca="1" si="497"/>
        <v>0</v>
      </c>
      <c r="YQ88" s="231">
        <f t="shared" ca="1" si="497"/>
        <v>0</v>
      </c>
      <c r="YR88" s="231">
        <f t="shared" ca="1" si="497"/>
        <v>0</v>
      </c>
      <c r="YS88" s="544">
        <f t="shared" ca="1" si="498"/>
        <v>0</v>
      </c>
      <c r="YT88" s="544">
        <f t="shared" ca="1" si="498"/>
        <v>0</v>
      </c>
      <c r="YU88" s="544">
        <f t="shared" ca="1" si="498"/>
        <v>0</v>
      </c>
      <c r="YV88" s="544">
        <f t="shared" ca="1" si="498"/>
        <v>0</v>
      </c>
      <c r="YW88" s="544">
        <f t="shared" ca="1" si="498"/>
        <v>0</v>
      </c>
      <c r="YX88" s="544">
        <f t="shared" ca="1" si="498"/>
        <v>0</v>
      </c>
      <c r="YY88" s="544">
        <f t="shared" ca="1" si="498"/>
        <v>0</v>
      </c>
      <c r="YZ88" s="535" cm="1">
        <f t="array" aca="1" ref="YZ88" ca="1">INDEX(YZ$13:YZ87,$B88+1,1)</f>
        <v>0</v>
      </c>
      <c r="ZA88" s="411">
        <f t="shared" ca="1" si="499"/>
        <v>19</v>
      </c>
      <c r="ZB88" s="18"/>
      <c r="ZC88" s="535" cm="1">
        <f t="array" aca="1" ref="ZC88" ca="1">INDEX(ZC$13:ZC87,$B88+1,1)</f>
        <v>0</v>
      </c>
      <c r="ZD88" s="411">
        <f t="shared" si="500"/>
        <v>0</v>
      </c>
      <c r="ZE88" s="535" cm="1">
        <f t="array" aca="1" ref="ZE88" ca="1">INDEX(ZE$13:ZE87,$B88+1,1)</f>
        <v>0</v>
      </c>
      <c r="ZF88" s="535" t="str" cm="1">
        <f t="array" aca="1" ref="ZF88" ca="1">INDEX(ZF$13:ZF87,$B88+1,1)</f>
        <v>-</v>
      </c>
      <c r="ZG88" s="535" t="str" cm="1">
        <f t="array" aca="1" ref="ZG88" ca="1">INDEX(ZG$13:ZG87,$B88+1,1)</f>
        <v>-</v>
      </c>
      <c r="ZH88" s="535" t="str" cm="1">
        <f t="array" aca="1" ref="ZH88" ca="1">INDEX(ZH$13:ZH87,$B88+1,1)</f>
        <v>-</v>
      </c>
      <c r="ZI88" s="535" t="str" cm="1">
        <f t="array" aca="1" ref="ZI88" ca="1">INDEX(ZI$13:ZI87,$B88+1,1)</f>
        <v>-</v>
      </c>
      <c r="ZJ88" s="535" t="str" cm="1">
        <f t="array" aca="1" ref="ZJ88" ca="1">INDEX(ZJ$13:ZJ87,$B88+1,1)</f>
        <v>-</v>
      </c>
      <c r="ZK88" s="535" t="str" cm="1">
        <f t="array" aca="1" ref="ZK88" ca="1">INDEX(ZK$13:ZK87,$B88+1,1)</f>
        <v>-</v>
      </c>
      <c r="ZL88" s="535" t="str" cm="1">
        <f t="array" aca="1" ref="ZL88" ca="1">INDEX(ZL$13:ZL87,$B88+1,1)</f>
        <v>-</v>
      </c>
      <c r="ZM88" s="535" t="str" cm="1">
        <f t="array" aca="1" ref="ZM88" ca="1">INDEX(ZM$13:ZM87,$B88+1,1)</f>
        <v>-</v>
      </c>
      <c r="ZN88" s="535" t="str" cm="1">
        <f t="array" aca="1" ref="ZN88" ca="1">INDEX(ZN$13:ZN87,$B88+1,1)</f>
        <v>-</v>
      </c>
      <c r="ZO88" s="535" t="str" cm="1">
        <f t="array" aca="1" ref="ZO88" ca="1">INDEX(ZO$13:ZO87,$B88+1,1)</f>
        <v>-</v>
      </c>
      <c r="ZP88" s="535" t="str" cm="1">
        <f t="array" aca="1" ref="ZP88" ca="1">INDEX(ZP$13:ZP87,$B88+1,1)</f>
        <v>-</v>
      </c>
      <c r="ZQ88" s="535" t="str" cm="1">
        <f t="array" aca="1" ref="ZQ88" ca="1">INDEX(ZQ$13:ZQ87,$B88+1,1)</f>
        <v>-</v>
      </c>
      <c r="ZR88" s="535" t="str" cm="1">
        <f t="array" aca="1" ref="ZR88" ca="1">INDEX(ZR$13:ZR87,$B88+1,1)</f>
        <v>-</v>
      </c>
      <c r="ZS88" s="535" t="str" cm="1">
        <f t="array" aca="1" ref="ZS88" ca="1">INDEX(ZS$13:ZS87,$B88+1,1)</f>
        <v>-</v>
      </c>
      <c r="ZT88" s="535" t="str" cm="1">
        <f t="array" aca="1" ref="ZT88" ca="1">INDEX(ZT$13:ZT87,$B88+1,1)</f>
        <v>-</v>
      </c>
      <c r="ZU88" s="535" t="str" cm="1">
        <f t="array" aca="1" ref="ZU88" ca="1">INDEX(ZU$13:ZU87,$B88+1,1)</f>
        <v>-</v>
      </c>
      <c r="ZV88" s="535" t="str" cm="1">
        <f t="array" aca="1" ref="ZV88" ca="1">INDEX(ZV$13:ZV87,$B88+1,1)</f>
        <v>-</v>
      </c>
      <c r="ZW88" s="535" t="str" cm="1">
        <f t="array" aca="1" ref="ZW88" ca="1">INDEX(ZW$13:ZW87,$B88+1,1)</f>
        <v>-</v>
      </c>
      <c r="ZX88" s="18"/>
      <c r="ZY88" s="411" t="b">
        <f t="shared" ca="1" si="501"/>
        <v>0</v>
      </c>
      <c r="ZZ88" s="411" t="str">
        <f t="shared" ca="1" si="502"/>
        <v>-</v>
      </c>
      <c r="AAA88" s="535" t="str" cm="1">
        <f t="array" aca="1" ref="AAA88" ca="1">INDEX(AAA$13:AAA87,$B88+1,1)</f>
        <v>-</v>
      </c>
      <c r="AAB88" s="535" t="str" cm="1">
        <f t="array" aca="1" ref="AAB88" ca="1">INDEX(AAB$13:AAB87,$B88+1,1)</f>
        <v>-</v>
      </c>
      <c r="AAC88" s="535" t="str" cm="1">
        <f t="array" aca="1" ref="AAC88" ca="1">INDEX(AAC$13:AAC87,$B88+1,1)</f>
        <v>-</v>
      </c>
      <c r="AAD88" s="545" cm="1">
        <f t="array" aca="1" ref="AAD88" ca="1">INDEX(i.AgeJ,$AD88,1)</f>
        <v>0</v>
      </c>
      <c r="AAE88" s="535" t="str" cm="1">
        <f t="array" aca="1" ref="AAE88" ca="1">INDEX(AAE$13:AAE87,$B88+1,1)</f>
        <v>-</v>
      </c>
      <c r="AAF88" s="411" t="str">
        <f t="shared" si="503"/>
        <v>-</v>
      </c>
      <c r="AAG88" s="411" t="str">
        <f t="shared" si="503"/>
        <v>-</v>
      </c>
      <c r="AAH88" s="535" t="str" cm="1">
        <f t="array" aca="1" ref="AAH88" ca="1">INDEX(AAH$13:AAH87,$B88+1,1)</f>
        <v>-</v>
      </c>
      <c r="AAI88" s="535" t="str" cm="1">
        <f t="array" aca="1" ref="AAI88" ca="1">INDEX(AAI$13:AAI87,$B88+1,1)</f>
        <v>-</v>
      </c>
      <c r="AAJ88" s="535" t="str" cm="1">
        <f t="array" aca="1" ref="AAJ88" ca="1">INDEX(AAJ$13:AAJ87,$B88+1,1)</f>
        <v>-</v>
      </c>
      <c r="AAK88" s="535" t="str" cm="1">
        <f t="array" aca="1" ref="AAK88" ca="1">INDEX(AAK$13:AAK87,$B88+1,1)</f>
        <v>-</v>
      </c>
      <c r="AAL88" s="535" t="str" cm="1">
        <f t="array" aca="1" ref="AAL88" ca="1">INDEX(AAL$13:AAL87,$B88+1,1)</f>
        <v>-</v>
      </c>
      <c r="AAM88" s="535" t="b" cm="1">
        <f t="array" aca="1" ref="AAM88" ca="1">INDEX(AAM$13:AAM87,$B88+1,1)</f>
        <v>1</v>
      </c>
      <c r="AAN88" s="535" t="str" cm="1">
        <f t="array" aca="1" ref="AAN88" ca="1">INDEX(AAN$13:AAN87,$B88+1,1)</f>
        <v>-</v>
      </c>
      <c r="AAO88" s="535" cm="1">
        <f t="array" aca="1" ref="AAO88" ca="1">INDEX(AAO$13:AAO87,$B88+1,1)</f>
        <v>0</v>
      </c>
      <c r="AAP88" s="535" cm="1">
        <f t="array" aca="1" ref="AAP88" ca="1">INDEX(AAP$13:AAP87,$B88+1,1)</f>
        <v>0</v>
      </c>
      <c r="AAQ88" s="535" cm="1">
        <f t="array" aca="1" ref="AAQ88" ca="1">INDEX(AAQ$13:AAQ87,$B88+1,1)</f>
        <v>0</v>
      </c>
      <c r="AAR88" s="18"/>
      <c r="AAS88" s="411">
        <f t="shared" si="504"/>
        <v>50</v>
      </c>
      <c r="AAT88" s="411">
        <f t="shared" si="504"/>
        <v>50</v>
      </c>
      <c r="AAU88" s="411">
        <f t="shared" si="504"/>
        <v>50</v>
      </c>
      <c r="AAV88" s="411">
        <f t="shared" si="504"/>
        <v>50</v>
      </c>
      <c r="AAW88" s="535" cm="1">
        <f t="array" aca="1" ref="AAW88" ca="1">INDEX(AAW$13:AAW87,$B88+1,1)</f>
        <v>1</v>
      </c>
      <c r="AAX88" s="535" cm="1">
        <f t="array" aca="1" ref="AAX88" ca="1">INDEX(AAX$13:AAX87,$B88+1,1)</f>
        <v>1</v>
      </c>
      <c r="AAY88" s="535" cm="1">
        <f t="array" aca="1" ref="AAY88" ca="1">INDEX(AAY$13:AAY87,$B88+1,1)</f>
        <v>1</v>
      </c>
      <c r="AAZ88" s="535" cm="1">
        <f t="array" aca="1" ref="AAZ88" ca="1">INDEX(AAZ$13:AAZ87,$B88+1,1)</f>
        <v>1</v>
      </c>
      <c r="ABA88" s="535" t="str" cm="1">
        <f t="array" aca="1" ref="ABA88" ca="1">INDEX(ABA$13:ABA87,$B88+1,1)</f>
        <v>-</v>
      </c>
      <c r="ABB88" s="535" t="str" cm="1">
        <f t="array" aca="1" ref="ABB88" ca="1">INDEX(ABB$13:ABB87,$B88+1,1)</f>
        <v>-</v>
      </c>
      <c r="ABC88" s="535" t="str" cm="1">
        <f t="array" aca="1" ref="ABC88" ca="1">INDEX(ABC$13:ABC87,$B88+1,1)</f>
        <v>-</v>
      </c>
      <c r="ABD88" s="535" t="str" cm="1">
        <f t="array" aca="1" ref="ABD88" ca="1">INDEX(ABD$13:ABD87,$B88+1,1)</f>
        <v>-</v>
      </c>
      <c r="ABE88" s="535" t="str" cm="1">
        <f t="array" aca="1" ref="ABE88" ca="1">INDEX(ABE$13:ABE87,$B88+1,1)</f>
        <v>-</v>
      </c>
      <c r="ABF88" s="535" t="str" cm="1">
        <f t="array" aca="1" ref="ABF88" ca="1">INDEX(ABF$13:ABF87,$B88+1,1)</f>
        <v>-</v>
      </c>
      <c r="ABG88" s="535" t="str" cm="1">
        <f t="array" aca="1" ref="ABG88" ca="1">INDEX(ABG$13:ABG87,$B88+1,1)</f>
        <v>-</v>
      </c>
      <c r="ABH88" s="18"/>
      <c r="ABI88" s="535" t="str" cm="1">
        <f t="array" aca="1" ref="ABI88" ca="1">INDEX(ABI$13:ABI87,$B88+1,1)</f>
        <v>-</v>
      </c>
      <c r="ABJ88" s="411">
        <f t="shared" ca="1" si="505"/>
        <v>1</v>
      </c>
      <c r="ABK88" s="18"/>
      <c r="ABL88" s="664" t="b">
        <f t="shared" ca="1" si="506"/>
        <v>1</v>
      </c>
      <c r="ABM88" s="535" t="b" cm="1">
        <f t="array" aca="1" ref="ABM88" ca="1">INDEX(ABM$13:ABM87,$B88+1,1)</f>
        <v>0</v>
      </c>
      <c r="ABN88" s="22" t="b">
        <v>1</v>
      </c>
      <c r="ABO88" s="535" t="b" cm="1">
        <f t="array" aca="1" ref="ABO88" ca="1">INDEX(ABO$13:ABO87,$B88+1,1)</f>
        <v>1</v>
      </c>
      <c r="ABP88" s="411" t="b">
        <f t="shared" si="533"/>
        <v>1</v>
      </c>
      <c r="ABQ88" s="22" t="b">
        <v>0</v>
      </c>
      <c r="ABR88" s="22">
        <v>0</v>
      </c>
      <c r="ABS88" s="547" cm="1">
        <f t="array" aca="1" ref="ABS88" ca="1">IF(ABN88&lt;&gt;TRUE,"-",VALUE(IFERROR(VALUE($K88),0) &amp; _xlfn.SWITCH($CF88,"-",4,$CF88) &amp; $L88 &amp; $T88 &amp; "00" &amp; $N88 &amp; $AK88 &amp; $R88 &amp; _xlfn.SWITCH($AM88,3,1,$AM88) &amp; _xlfn.SWITCH($M88,4,0,$M88) &amp; $AD88 &amp; IF(MOD($H88-2,ABS$6)&gt;=ABS$7,"",TEXT(INT(MOD($H88-2,ABS$6)/2)+1,"00"))))</f>
        <v>14220012120101</v>
      </c>
      <c r="ABT88" s="657" cm="1">
        <f t="array" aca="1" ref="ABT88" ca="1">IF(ABO88&lt;&gt;TRUE,"-",VALUE(IFERROR(VALUE($K88),0) &amp; _xlfn.SWITCH($CF88,"-",4,$CF88) &amp; $L88 &amp; $T88 &amp; "00" &amp; $N88 &amp; $AK88 &amp; $R88 &amp; _xlfn.SWITCH($AM88,3,1,$AM88) &amp; _xlfn.SWITCH($M88,4,0,$M88) &amp; $AD88 &amp; IF(MOD($H88-1,ABT$6)&gt;=ABT$7,"",TEXT(INT(MOD($H88-1,ABT$6)/2)+1,"00"))))</f>
        <v>14220012120102</v>
      </c>
      <c r="ABU88" s="543">
        <f t="shared" ca="1" si="507"/>
        <v>652</v>
      </c>
      <c r="ABV88" s="543">
        <f t="shared" ca="1" si="507"/>
        <v>686</v>
      </c>
      <c r="ABW88" s="543">
        <f t="shared" ca="1" si="507"/>
        <v>721</v>
      </c>
      <c r="ABX88" s="459">
        <f t="shared" ca="1" si="508"/>
        <v>469</v>
      </c>
      <c r="ABY88" s="459">
        <f t="shared" ca="1" si="508"/>
        <v>504</v>
      </c>
      <c r="ABZ88" s="459">
        <f t="shared" ca="1" si="508"/>
        <v>539</v>
      </c>
      <c r="ACA88" s="459">
        <f t="shared" ca="1" si="509"/>
        <v>385</v>
      </c>
      <c r="ACB88" s="459">
        <f t="shared" ca="1" si="509"/>
        <v>420</v>
      </c>
      <c r="ACC88" s="459">
        <f t="shared" ca="1" si="509"/>
        <v>455</v>
      </c>
      <c r="ACD88" s="535" t="str" cm="1">
        <f t="array" aca="1" ref="ACD88" ca="1">INDEX(ACD$13:ACD87,$B88+1,1)</f>
        <v>-</v>
      </c>
      <c r="ACE88" s="535" t="str" cm="1">
        <f t="array" aca="1" ref="ACE88" ca="1">INDEX(ACE$13:ACE87,$B88+1,1)</f>
        <v>-</v>
      </c>
      <c r="ACF88" s="535" t="str" cm="1">
        <f t="array" aca="1" ref="ACF88" ca="1">INDEX(ACF$13:ACF87,$B88+1,1)</f>
        <v>-</v>
      </c>
      <c r="ACG88" s="535" t="str" cm="1">
        <f t="array" aca="1" ref="ACG88" ca="1">INDEX(ACG$13:ACG87,$B88+1,1)</f>
        <v>-</v>
      </c>
      <c r="ACH88" s="535" t="str" cm="1">
        <f t="array" aca="1" ref="ACH88" ca="1">INDEX(ACH$13:ACH87,$B88+1,1)</f>
        <v>-</v>
      </c>
      <c r="ACI88" s="535" t="str" cm="1">
        <f t="array" aca="1" ref="ACI88" ca="1">INDEX(ACI$13:ACI87,$B88+1,1)</f>
        <v>-</v>
      </c>
      <c r="ACJ88" s="535" t="str" cm="1">
        <f t="array" aca="1" ref="ACJ88" ca="1">INDEX(ACJ$13:ACJ87,$B88+1,1)</f>
        <v>-</v>
      </c>
      <c r="ACK88" s="535" t="str" cm="1">
        <f t="array" aca="1" ref="ACK88" ca="1">INDEX(ACK$13:ACK87,$B88+1,1)</f>
        <v>-</v>
      </c>
      <c r="ACL88" s="535" t="str" cm="1">
        <f t="array" aca="1" ref="ACL88" ca="1">INDEX(ACL$13:ACL87,$B88+1,1)</f>
        <v>-</v>
      </c>
      <c r="ACM88" s="535" t="str" cm="1">
        <f t="array" aca="1" ref="ACM88" ca="1">INDEX(ACM$13:ACM87,$B88+1,1)</f>
        <v>-</v>
      </c>
      <c r="ACN88" s="535" t="str" cm="1">
        <f t="array" aca="1" ref="ACN88" ca="1">INDEX(ACN$13:ACN87,$B88+1,1)</f>
        <v>-</v>
      </c>
      <c r="ACO88" s="535" t="str" cm="1">
        <f t="array" aca="1" ref="ACO88" ca="1">INDEX(ACO$13:ACO87,$B88+1,1)</f>
        <v>-</v>
      </c>
      <c r="ACP88" s="22">
        <v>3</v>
      </c>
      <c r="ACQ88" s="22">
        <v>3</v>
      </c>
      <c r="ACR88" s="22" cm="1">
        <f t="array" aca="1" ref="ACR88" ca="1">INDEX(ACR$13:ACR87,$B88+1,1)</f>
        <v>0</v>
      </c>
      <c r="ACS88" s="22">
        <v>1</v>
      </c>
      <c r="ACT88" s="22">
        <v>-1</v>
      </c>
      <c r="ACU88" s="535" t="str" cm="1">
        <f t="array" aca="1" ref="ACU88" ca="1">INDEX(ACU$13:ACU87,$B88+1,1)</f>
        <v>-</v>
      </c>
      <c r="ACV88" s="535" t="str" cm="1">
        <f t="array" aca="1" ref="ACV88" ca="1">INDEX(ACV$13:ACV87,$B88+1,1)</f>
        <v>-</v>
      </c>
      <c r="ACW88" s="535" t="str" cm="1">
        <f t="array" aca="1" ref="ACW88" ca="1">INDEX(ACW$13:ACW87,$B88+1,1)</f>
        <v>-</v>
      </c>
      <c r="ACX88" s="520">
        <f ca="1">ACR88</f>
        <v>0</v>
      </c>
      <c r="ACY88" s="520">
        <f t="shared" ref="ACY88" si="539">ACS88</f>
        <v>1</v>
      </c>
      <c r="ACZ88" s="520">
        <f t="shared" ref="ACZ88" si="540">ACT88</f>
        <v>-1</v>
      </c>
      <c r="ADA88" s="535" t="str" cm="1">
        <f t="array" aca="1" ref="ADA88" ca="1">INDEX(ADA$13:ADA87,$B88+1,1)</f>
        <v>-</v>
      </c>
      <c r="ADB88" s="535" cm="1">
        <f t="array" aca="1" ref="ADB88" ca="1">INDEX(ADB$13:ADB87,$B88+1,1)</f>
        <v>1</v>
      </c>
      <c r="ADC88" s="535" cm="1">
        <f t="array" aca="1" ref="ADC88" ca="1">INDEX(ADC$13:ADC87,$B88+1,1)</f>
        <v>1</v>
      </c>
      <c r="ADD88" s="661" t="b">
        <f t="shared" ca="1" si="510"/>
        <v>0</v>
      </c>
      <c r="ADE88" s="661" t="b">
        <f t="shared" ca="1" si="510"/>
        <v>0</v>
      </c>
      <c r="ADF88" s="661" t="b">
        <f t="shared" ca="1" si="510"/>
        <v>0</v>
      </c>
      <c r="ADG88" s="661" t="b">
        <f t="shared" ca="1" si="510"/>
        <v>0</v>
      </c>
      <c r="ADH88" s="662">
        <f t="shared" ca="1" si="511"/>
        <v>0.9</v>
      </c>
      <c r="ADI88" s="663">
        <f t="shared" ca="1" si="512"/>
        <v>0.66</v>
      </c>
      <c r="ADJ88" s="664" t="b">
        <f t="shared" ca="1" si="513"/>
        <v>1</v>
      </c>
      <c r="ADK88" s="711">
        <f t="shared" ca="1" si="514"/>
        <v>999</v>
      </c>
      <c r="ADL88" s="191" t="b">
        <f t="shared" si="537"/>
        <v>0</v>
      </c>
      <c r="ADM88" s="710">
        <f t="shared" ca="1" si="515"/>
        <v>0.5</v>
      </c>
      <c r="ADN88" s="712">
        <f t="shared" ca="1" si="516"/>
        <v>0</v>
      </c>
      <c r="ADO88" s="712">
        <f t="shared" ca="1" si="516"/>
        <v>0</v>
      </c>
      <c r="ADP88" s="665">
        <f t="shared" ca="1" si="517"/>
        <v>999999</v>
      </c>
      <c r="ADQ88" s="18"/>
      <c r="ADR88" s="545" t="b">
        <f t="shared" ca="1" si="518"/>
        <v>1</v>
      </c>
      <c r="ADS88" s="545" t="str">
        <f t="shared" ca="1" si="518"/>
        <v>-</v>
      </c>
      <c r="ADT88" s="545" t="str">
        <f t="shared" ca="1" si="518"/>
        <v>-</v>
      </c>
      <c r="ADU88" s="545" t="str">
        <f t="shared" ca="1" si="518"/>
        <v>-</v>
      </c>
      <c r="ADV88" s="545" t="str">
        <f t="shared" ca="1" si="518"/>
        <v>-</v>
      </c>
      <c r="ADW88" s="545" t="str">
        <f t="shared" ca="1" si="518"/>
        <v>-</v>
      </c>
      <c r="ADX88" s="545" t="str">
        <f t="shared" ca="1" si="518"/>
        <v>-</v>
      </c>
      <c r="ADY88" s="545" t="str">
        <f t="shared" ca="1" si="518"/>
        <v>-</v>
      </c>
      <c r="ADZ88" s="545" t="str">
        <f t="shared" ca="1" si="518"/>
        <v>-</v>
      </c>
      <c r="AEA88" s="545" t="str">
        <f t="shared" ca="1" si="518"/>
        <v>-</v>
      </c>
      <c r="AEB88" s="545" t="str">
        <f t="shared" ca="1" si="519"/>
        <v>-</v>
      </c>
      <c r="AEC88" s="545" t="str">
        <f t="shared" ca="1" si="519"/>
        <v>-</v>
      </c>
      <c r="AED88" s="545" t="str">
        <f t="shared" ca="1" si="519"/>
        <v>-</v>
      </c>
      <c r="AEE88" s="545" t="str">
        <f t="shared" ca="1" si="519"/>
        <v>-</v>
      </c>
      <c r="AEF88" s="545" t="str">
        <f t="shared" ca="1" si="519"/>
        <v>-</v>
      </c>
      <c r="AEG88" s="545" t="str">
        <f t="shared" ca="1" si="519"/>
        <v>-</v>
      </c>
      <c r="AEH88" s="545" t="str">
        <f t="shared" ca="1" si="519"/>
        <v>-</v>
      </c>
      <c r="AEI88" s="545" t="str">
        <f t="shared" ca="1" si="519"/>
        <v>-</v>
      </c>
      <c r="AEJ88" s="545" t="b">
        <f t="shared" ca="1" si="519"/>
        <v>1</v>
      </c>
      <c r="AEK88" s="545" t="str">
        <f t="shared" ca="1" si="519"/>
        <v>-</v>
      </c>
      <c r="AEL88" s="545" t="str">
        <f t="shared" ca="1" si="520"/>
        <v>-</v>
      </c>
      <c r="AEM88" s="545" t="str">
        <f t="shared" ca="1" si="520"/>
        <v>-</v>
      </c>
      <c r="AEN88" s="545" t="str">
        <f t="shared" ca="1" si="520"/>
        <v>-</v>
      </c>
      <c r="AEO88" s="545" t="str">
        <f t="shared" ca="1" si="520"/>
        <v>-</v>
      </c>
      <c r="AEP88" s="545" t="str">
        <f t="shared" ca="1" si="520"/>
        <v>-</v>
      </c>
      <c r="AEQ88" s="545" t="str">
        <f t="shared" ca="1" si="520"/>
        <v>-</v>
      </c>
      <c r="AER88" s="545" t="str">
        <f t="shared" ca="1" si="520"/>
        <v>-</v>
      </c>
      <c r="AES88" s="545" t="str">
        <f t="shared" ca="1" si="520"/>
        <v>-</v>
      </c>
      <c r="AET88" s="545" t="str">
        <f t="shared" ca="1" si="520"/>
        <v>-</v>
      </c>
      <c r="AEU88" s="545" t="str">
        <f t="shared" ca="1" si="520"/>
        <v>-</v>
      </c>
      <c r="AEV88" s="545" t="str">
        <f t="shared" ca="1" si="521"/>
        <v>-</v>
      </c>
      <c r="AEW88" s="545" t="str">
        <f t="shared" ca="1" si="521"/>
        <v>-</v>
      </c>
      <c r="AEX88" s="545" t="str">
        <f t="shared" ca="1" si="521"/>
        <v>-</v>
      </c>
      <c r="AEY88" s="545" t="str">
        <f t="shared" ca="1" si="521"/>
        <v>-</v>
      </c>
      <c r="AEZ88" s="545" t="str">
        <f t="shared" ca="1" si="521"/>
        <v>-</v>
      </c>
      <c r="AFA88" s="545" t="str">
        <f t="shared" ca="1" si="521"/>
        <v>-</v>
      </c>
      <c r="AFB88" s="545" t="b">
        <f t="shared" ca="1" si="521"/>
        <v>1</v>
      </c>
      <c r="AFC88" s="545" t="str">
        <f t="shared" ca="1" si="521"/>
        <v>-</v>
      </c>
      <c r="AFD88" s="545" t="str">
        <f t="shared" ca="1" si="521"/>
        <v>-</v>
      </c>
      <c r="AFE88" s="545" t="str">
        <f t="shared" ca="1" si="521"/>
        <v>-</v>
      </c>
      <c r="AFF88" s="545" t="str">
        <f t="shared" ca="1" si="522"/>
        <v>-</v>
      </c>
      <c r="AFG88" s="545" t="str">
        <f t="shared" ca="1" si="522"/>
        <v>-</v>
      </c>
      <c r="AFH88" s="545" t="str">
        <f t="shared" ca="1" si="522"/>
        <v>-</v>
      </c>
      <c r="AFI88" s="545" t="str">
        <f t="shared" ca="1" si="522"/>
        <v>-</v>
      </c>
      <c r="AFJ88" s="545" t="str">
        <f t="shared" ca="1" si="522"/>
        <v>-</v>
      </c>
      <c r="AFK88" s="545" t="str">
        <f t="shared" ca="1" si="522"/>
        <v>-</v>
      </c>
      <c r="AFL88" s="545" t="str">
        <f t="shared" ca="1" si="522"/>
        <v>-</v>
      </c>
      <c r="AFM88" s="545" t="str">
        <f t="shared" ca="1" si="522"/>
        <v>-</v>
      </c>
      <c r="AFN88" s="545" t="str">
        <f t="shared" ca="1" si="522"/>
        <v>-</v>
      </c>
      <c r="AFO88" s="545" t="str">
        <f t="shared" ca="1" si="522"/>
        <v>-</v>
      </c>
      <c r="AFP88" s="545" t="str">
        <f t="shared" ca="1" si="523"/>
        <v>-</v>
      </c>
      <c r="AFQ88" s="545" t="str">
        <f t="shared" ca="1" si="523"/>
        <v>-</v>
      </c>
      <c r="AFR88" s="545" t="str">
        <f t="shared" ca="1" si="523"/>
        <v>-</v>
      </c>
      <c r="AFS88" s="545" t="str">
        <f t="shared" ca="1" si="523"/>
        <v>-</v>
      </c>
      <c r="AFT88" s="545" t="b">
        <f t="shared" ca="1" si="523"/>
        <v>1</v>
      </c>
      <c r="AFU88" s="545" t="str">
        <f t="shared" ca="1" si="523"/>
        <v>-</v>
      </c>
      <c r="AFV88" s="545" t="str">
        <f t="shared" ca="1" si="523"/>
        <v>-</v>
      </c>
      <c r="AFW88" s="545" t="str">
        <f t="shared" ca="1" si="523"/>
        <v>-</v>
      </c>
      <c r="AFX88" s="545" t="str">
        <f t="shared" ca="1" si="523"/>
        <v>-</v>
      </c>
      <c r="AFY88" s="545" t="str">
        <f t="shared" ca="1" si="523"/>
        <v>-</v>
      </c>
      <c r="AFZ88" s="545" t="str">
        <f t="shared" ca="1" si="524"/>
        <v>-</v>
      </c>
      <c r="AGA88" s="545" t="str">
        <f t="shared" ca="1" si="524"/>
        <v>-</v>
      </c>
      <c r="AGB88" s="545" t="str">
        <f t="shared" ca="1" si="524"/>
        <v>-</v>
      </c>
      <c r="AGC88" s="545" t="str">
        <f t="shared" ca="1" si="524"/>
        <v>-</v>
      </c>
      <c r="AGD88" s="545" t="str">
        <f t="shared" ca="1" si="524"/>
        <v>-</v>
      </c>
      <c r="AGE88" s="545" t="str">
        <f t="shared" ca="1" si="524"/>
        <v>-</v>
      </c>
      <c r="AGF88" s="545" t="str">
        <f t="shared" ca="1" si="524"/>
        <v>-</v>
      </c>
      <c r="AGG88" s="545" t="str">
        <f t="shared" ca="1" si="524"/>
        <v>-</v>
      </c>
      <c r="AGH88" s="545" t="str">
        <f t="shared" ca="1" si="524"/>
        <v>-</v>
      </c>
      <c r="AGI88" s="545" t="str">
        <f t="shared" ca="1" si="524"/>
        <v>-</v>
      </c>
      <c r="AGJ88" s="545" t="str">
        <f t="shared" ca="1" si="525"/>
        <v>-</v>
      </c>
      <c r="AGK88" s="545" t="str">
        <f t="shared" ca="1" si="525"/>
        <v>-</v>
      </c>
      <c r="AGL88" s="545" t="b">
        <f t="shared" ca="1" si="525"/>
        <v>1</v>
      </c>
      <c r="AGM88" s="545" t="str">
        <f t="shared" ca="1" si="525"/>
        <v>-</v>
      </c>
      <c r="AGN88" s="545" t="str">
        <f t="shared" ca="1" si="525"/>
        <v>-</v>
      </c>
      <c r="AGO88" s="545" t="str">
        <f t="shared" ca="1" si="525"/>
        <v>-</v>
      </c>
      <c r="AGP88" s="545" t="str">
        <f t="shared" ca="1" si="525"/>
        <v>-</v>
      </c>
      <c r="AGQ88" s="545" t="str">
        <f t="shared" ca="1" si="525"/>
        <v>-</v>
      </c>
      <c r="AGR88" s="545" t="str">
        <f t="shared" ca="1" si="525"/>
        <v>-</v>
      </c>
      <c r="AGS88" s="545" t="str">
        <f t="shared" ca="1" si="525"/>
        <v>-</v>
      </c>
      <c r="AGT88" s="545" t="str">
        <f t="shared" ca="1" si="526"/>
        <v>-</v>
      </c>
      <c r="AGU88" s="545" t="str">
        <f t="shared" ca="1" si="526"/>
        <v>-</v>
      </c>
      <c r="AGV88" s="545" t="str">
        <f t="shared" ca="1" si="526"/>
        <v>-</v>
      </c>
      <c r="AGW88" s="545" t="str">
        <f t="shared" ca="1" si="526"/>
        <v>-</v>
      </c>
      <c r="AGX88" s="545" t="str">
        <f t="shared" ca="1" si="526"/>
        <v>-</v>
      </c>
      <c r="AGY88" s="545" t="str">
        <f t="shared" ca="1" si="526"/>
        <v>-</v>
      </c>
      <c r="AGZ88" s="545" t="str">
        <f t="shared" ca="1" si="526"/>
        <v>-</v>
      </c>
      <c r="AHA88" s="545" t="str">
        <f t="shared" ca="1" si="526"/>
        <v>-</v>
      </c>
      <c r="AHB88" s="545" t="str">
        <f t="shared" ca="1" si="526"/>
        <v>-</v>
      </c>
      <c r="AHC88" s="545" t="str">
        <f t="shared" ca="1" si="526"/>
        <v>-</v>
      </c>
      <c r="AHD88" s="535" cm="1">
        <f t="array" aca="1" ref="AHD88" ca="1">INDEX(AHD$13:AHD87,$B88+1,1)</f>
        <v>0</v>
      </c>
      <c r="AHE88" s="483">
        <v>0</v>
      </c>
    </row>
    <row r="89" spans="1:889" outlineLevel="2">
      <c r="A89" s="18">
        <f t="shared" si="241"/>
        <v>76</v>
      </c>
      <c r="B89" s="652">
        <f t="shared" ca="1" si="538"/>
        <v>74</v>
      </c>
      <c r="C89" s="458">
        <f t="shared" si="404"/>
        <v>2000</v>
      </c>
      <c r="D89" s="119" t="str">
        <f t="shared" ca="1" si="405"/>
        <v>GSW</v>
      </c>
      <c r="E89" t="b">
        <v>1</v>
      </c>
      <c r="F89" t="b">
        <v>0</v>
      </c>
      <c r="G89" t="b">
        <f t="shared" si="406"/>
        <v>1</v>
      </c>
      <c r="H89" s="191">
        <f t="shared" ca="1" si="536"/>
        <v>4</v>
      </c>
      <c r="I89" s="535" cm="1">
        <f t="array" aca="1" ref="I89" ca="1">INDEX(I$13:I88,$B89+1,1)</f>
        <v>1</v>
      </c>
      <c r="J89" s="535" cm="1">
        <f t="array" aca="1" ref="J89" ca="1">INDEX(J$13:J88,$B89+1,1)</f>
        <v>0</v>
      </c>
      <c r="K89" s="535" cm="1">
        <f t="array" aca="1" ref="K89" ca="1">INDEX(K$13:K88,$B89+1,1)</f>
        <v>1</v>
      </c>
      <c r="L89" s="535" cm="1">
        <f t="array" aca="1" ref="L89" ca="1">INDEX(L$13:L88,$B89+1,1)</f>
        <v>2</v>
      </c>
      <c r="M89" s="535" cm="1">
        <f t="array" aca="1" ref="M89" ca="1">INDEX(M$13:M88,$B89+1,1)</f>
        <v>0</v>
      </c>
      <c r="N89" s="230">
        <f t="shared" ca="1" si="407"/>
        <v>1</v>
      </c>
      <c r="O89" s="230">
        <f t="shared" ca="1" si="407"/>
        <v>6</v>
      </c>
      <c r="P89" s="230">
        <f t="shared" ca="1" si="407"/>
        <v>1</v>
      </c>
      <c r="Q89" s="230">
        <f t="shared" ca="1" si="407"/>
        <v>1</v>
      </c>
      <c r="R89" s="230">
        <f t="shared" ca="1" si="407"/>
        <v>1</v>
      </c>
      <c r="S89" s="230">
        <f t="shared" ca="1" si="407"/>
        <v>1</v>
      </c>
      <c r="T89" s="411">
        <f t="shared" ca="1" si="408"/>
        <v>2</v>
      </c>
      <c r="U89" s="411">
        <f t="shared" ca="1" si="408"/>
        <v>5</v>
      </c>
      <c r="V89" s="411">
        <f t="shared" ca="1" si="409"/>
        <v>2</v>
      </c>
      <c r="W89" s="772" t="b">
        <f t="shared" ca="1" si="410"/>
        <v>1</v>
      </c>
      <c r="X89" s="772" t="b">
        <f t="shared" ca="1" si="410"/>
        <v>1</v>
      </c>
      <c r="Y89" s="772" t="b">
        <f t="shared" ca="1" si="410"/>
        <v>1</v>
      </c>
      <c r="Z89" s="791" t="b" cm="1">
        <f t="array" aca="1" ref="Z89" ca="1">INDEX(Z$13:Z88,$B89+1,1)</f>
        <v>0</v>
      </c>
      <c r="AA89" s="411">
        <f t="shared" ca="1" si="411"/>
        <v>1</v>
      </c>
      <c r="AB89" s="411">
        <f t="shared" ca="1" si="412"/>
        <v>1</v>
      </c>
      <c r="AC89" s="230">
        <f t="shared" ca="1" si="413"/>
        <v>1</v>
      </c>
      <c r="AD89" s="230">
        <f t="shared" ca="1" si="413"/>
        <v>1</v>
      </c>
      <c r="AE89" s="230">
        <f t="shared" ca="1" si="413"/>
        <v>0</v>
      </c>
      <c r="AF89" s="230">
        <f t="shared" ca="1" si="413"/>
        <v>0</v>
      </c>
      <c r="AG89" s="230">
        <f t="shared" ca="1" si="413"/>
        <v>0</v>
      </c>
      <c r="AH89" s="230">
        <f t="shared" ca="1" si="413"/>
        <v>0</v>
      </c>
      <c r="AI89" s="87">
        <f t="shared" ca="1" si="414"/>
        <v>2</v>
      </c>
      <c r="AJ89" s="87">
        <f ca="1">INDEX(CHOOSE($N89,DataAutumn!i.AdultDrys,DataWinter!i.AdultDrys,DataSpring!i.AdultDrys),1,$T89)</f>
        <v>1</v>
      </c>
      <c r="AK89" s="230">
        <f t="shared" ca="1" si="415"/>
        <v>2</v>
      </c>
      <c r="AL89" s="535" cm="1">
        <f t="array" aca="1" ref="AL89" ca="1">INDEX(AL$13:AL88,$B89+1,1)</f>
        <v>0</v>
      </c>
      <c r="AM89" s="535" cm="1">
        <f t="array" aca="1" ref="AM89" ca="1">INDEX(AM$13:AM88,$B89+1,1)</f>
        <v>2</v>
      </c>
      <c r="AN89" s="810"/>
      <c r="AO89" s="111"/>
      <c r="AP89" s="111"/>
      <c r="AQ89" s="111"/>
      <c r="AR89" s="111"/>
      <c r="AS89" s="111"/>
      <c r="AT89" s="111"/>
      <c r="AU89" s="111"/>
      <c r="AV89" s="111"/>
      <c r="AW89" s="111"/>
      <c r="AX89" s="111"/>
      <c r="AY89" s="111"/>
      <c r="AZ89" s="111"/>
      <c r="BA89" s="111"/>
      <c r="BB89" s="111"/>
      <c r="BC89" s="312" t="str">
        <f t="shared" ca="1" si="416"/>
        <v xml:space="preserve">FS_Opt_Tem 00004 SE GSW Past      CFS     TOLAut Scan2 GFS RR+01% GP100% WP100% MP100% (PT_F33N11L11)      </v>
      </c>
      <c r="BD89" s="8" t="str">
        <f ca="1">IF(COUNTIF($BC$13:$BC89,$BC89)=1,"-","Dup")</f>
        <v>-</v>
      </c>
      <c r="BE89" s="18"/>
      <c r="BF89" s="535" t="b" cm="1">
        <f t="array" aca="1" ref="BF89" ca="1">INDEX(BF$13:BF88,$B89+1,1)</f>
        <v>0</v>
      </c>
      <c r="BG89" s="535" t="b" cm="1">
        <f t="array" aca="1" ref="BG89" ca="1">INDEX(BG$13:BG88,$B89+1,1)</f>
        <v>0</v>
      </c>
      <c r="BH89" s="535" t="b" cm="1">
        <f t="array" aca="1" ref="BH89" ca="1">INDEX(BH$13:BH88,$B89+1,1)</f>
        <v>0</v>
      </c>
      <c r="BI89" s="535" t="b" cm="1">
        <f t="array" aca="1" ref="BI89" ca="1">INDEX(BI$13:BI88,$B89+1,1)</f>
        <v>0</v>
      </c>
      <c r="BJ89" s="535" t="b" cm="1">
        <f t="array" aca="1" ref="BJ89" ca="1">INDEX(BJ$13:BJ88,$B89+1,1)</f>
        <v>0</v>
      </c>
      <c r="BK89" s="535" t="b" cm="1">
        <f t="array" aca="1" ref="BK89" ca="1">INDEX(BK$13:BK88,$B89+1,1)</f>
        <v>0</v>
      </c>
      <c r="BL89" s="535" t="b" cm="1">
        <f t="array" aca="1" ref="BL89" ca="1">INDEX(BL$13:BL88,$B89+1,1)</f>
        <v>0</v>
      </c>
      <c r="BM89" s="535" t="b" cm="1">
        <f t="array" aca="1" ref="BM89" ca="1">INDEX(BM$13:BM88,$B89+1,1)</f>
        <v>0</v>
      </c>
      <c r="BN89" s="535" t="b" cm="1">
        <f t="array" aca="1" ref="BN89" ca="1">INDEX(BN$13:BN88,$B89+1,1)</f>
        <v>0</v>
      </c>
      <c r="BO89" s="18"/>
      <c r="BP89" s="411" t="b">
        <f t="shared" ca="1" si="417"/>
        <v>1</v>
      </c>
      <c r="BQ89" s="411" t="str">
        <f t="shared" ca="1" si="417"/>
        <v>-</v>
      </c>
      <c r="BR89" s="411" t="b">
        <f t="shared" ca="1" si="417"/>
        <v>0</v>
      </c>
      <c r="BS89" s="411" t="str">
        <f t="shared" ca="1" si="417"/>
        <v>-</v>
      </c>
      <c r="BT89" s="411" t="str">
        <f t="shared" ca="1" si="417"/>
        <v>-</v>
      </c>
      <c r="BU89" s="411" t="str">
        <f t="shared" ca="1" si="417"/>
        <v>-</v>
      </c>
      <c r="BV89" s="411" t="str">
        <f t="shared" ca="1" si="417"/>
        <v>-</v>
      </c>
      <c r="BW89" s="411" t="str">
        <f t="shared" ca="1" si="417"/>
        <v>-</v>
      </c>
      <c r="BX89" s="411" t="str">
        <f t="shared" ca="1" si="417"/>
        <v>-</v>
      </c>
      <c r="BY89" s="411" t="str">
        <f t="shared" ca="1" si="417"/>
        <v>-</v>
      </c>
      <c r="BZ89" s="411" t="str">
        <f t="shared" ca="1" si="417"/>
        <v>-</v>
      </c>
      <c r="CA89" s="411" t="str">
        <f t="shared" ca="1" si="417"/>
        <v>-</v>
      </c>
      <c r="CB89" s="411" t="b">
        <f t="shared" ca="1" si="417"/>
        <v>0</v>
      </c>
      <c r="CC89" s="87">
        <f t="shared" ca="1" si="417"/>
        <v>0</v>
      </c>
      <c r="CD89" s="535" t="str" cm="1">
        <f t="array" aca="1" ref="CD89" ca="1">INDEX(CD$13:CD88,$B89+1,1)</f>
        <v>-</v>
      </c>
      <c r="CE89" s="535" t="str" cm="1">
        <f t="array" aca="1" ref="CE89" ca="1">INDEX(CE$13:CE88,$B89+1,1)</f>
        <v>-</v>
      </c>
      <c r="CF89" s="535" t="str" cm="1">
        <f t="array" aca="1" ref="CF89" ca="1">INDEX(CF$13:CF88,$B89+1,1)</f>
        <v>-</v>
      </c>
      <c r="CG89" s="535" t="b" cm="1">
        <f t="array" aca="1" ref="CG89" ca="1">INDEX(CG$13:CG88,$B89+1,1)</f>
        <v>1</v>
      </c>
      <c r="CH89" s="535" t="str" cm="1">
        <f t="array" aca="1" ref="CH89" ca="1">INDEX(CH$13:CH88,$B89+1,1)</f>
        <v>-</v>
      </c>
      <c r="CI89" s="535" t="str" cm="1">
        <f t="array" aca="1" ref="CI89" ca="1">INDEX(CI$13:CI88,$B89+1,1)</f>
        <v>-</v>
      </c>
      <c r="CJ89" s="535" t="str" cm="1">
        <f t="array" aca="1" ref="CJ89" ca="1">INDEX(CJ$13:CJ88,$B89+1,1)</f>
        <v>-</v>
      </c>
      <c r="CK89" s="18"/>
      <c r="CL89" s="535" t="str" cm="1">
        <f t="array" aca="1" ref="CL89" ca="1">INDEX(CL$13:CL88,$B89+1,1)</f>
        <v>-</v>
      </c>
      <c r="CM89" s="535" t="str" cm="1">
        <f t="array" aca="1" ref="CM89" ca="1">INDEX(CM$13:CM88,$B89+1,1)</f>
        <v>-</v>
      </c>
      <c r="CN89" s="411" t="str">
        <f t="shared" ca="1" si="418"/>
        <v>-</v>
      </c>
      <c r="CO89" s="411">
        <f t="shared" ca="1" si="419"/>
        <v>1</v>
      </c>
      <c r="CP89" s="411">
        <f t="shared" ca="1" si="419"/>
        <v>1</v>
      </c>
      <c r="CQ89" s="535" t="str" cm="1">
        <f t="array" aca="1" ref="CQ89" ca="1">INDEX(CQ$13:CQ88,$B89+1,1)</f>
        <v>-</v>
      </c>
      <c r="CR89" s="535" t="str" cm="1">
        <f t="array" aca="1" ref="CR89" ca="1">INDEX(CR$13:CR88,$B89+1,1)</f>
        <v>-</v>
      </c>
      <c r="CS89" s="535" t="str" cm="1">
        <f t="array" aca="1" ref="CS89" ca="1">INDEX(CS$13:CS88,$B89+1,1)</f>
        <v>-</v>
      </c>
      <c r="CT89" s="535" t="str" cm="1">
        <f t="array" aca="1" ref="CT89" ca="1">INDEX(CT$13:CT88,$B89+1,1)</f>
        <v>-</v>
      </c>
      <c r="CU89" s="411" t="str">
        <f t="shared" ca="1" si="420"/>
        <v>-</v>
      </c>
      <c r="CV89" s="411">
        <f t="shared" ca="1" si="421"/>
        <v>1</v>
      </c>
      <c r="CW89" s="411">
        <f t="shared" ca="1" si="421"/>
        <v>1</v>
      </c>
      <c r="CX89" s="535" t="str" cm="1">
        <f t="array" aca="1" ref="CX89" ca="1">INDEX(CX$13:CX88,$B89+1,1)</f>
        <v>-</v>
      </c>
      <c r="CY89" s="535" t="str" cm="1">
        <f t="array" aca="1" ref="CY89" ca="1">INDEX(CY$13:CY88,$B89+1,1)</f>
        <v>-</v>
      </c>
      <c r="CZ89" s="411" t="str">
        <f t="shared" ca="1" si="422"/>
        <v>-</v>
      </c>
      <c r="DA89" s="411">
        <f t="shared" ca="1" si="423"/>
        <v>1</v>
      </c>
      <c r="DB89" s="535" t="str" cm="1">
        <f t="array" aca="1" ref="DB89" ca="1">INDEX(DB$13:DB88,$B89+1,1)</f>
        <v>-</v>
      </c>
      <c r="DC89" s="535" t="str" cm="1">
        <f t="array" aca="1" ref="DC89" ca="1">INDEX(DC$13:DC88,$B89+1,1)</f>
        <v>-</v>
      </c>
      <c r="DD89" s="411">
        <f t="shared" ca="1" si="424"/>
        <v>1</v>
      </c>
      <c r="DE89" s="535" t="str" cm="1">
        <f t="array" aca="1" ref="DE89" ca="1">INDEX(DE$13:DE88,$B89+1,1)</f>
        <v>-</v>
      </c>
      <c r="DF89" s="535" t="str" cm="1">
        <f t="array" aca="1" ref="DF89" ca="1">INDEX(DF$13:DF88,$B89+1,1)</f>
        <v>-</v>
      </c>
      <c r="DG89" s="411" t="str">
        <f t="shared" ca="1" si="425"/>
        <v>-</v>
      </c>
      <c r="DH89" s="411">
        <f t="shared" ca="1" si="426"/>
        <v>1</v>
      </c>
      <c r="DI89" s="411">
        <f t="shared" ca="1" si="426"/>
        <v>1</v>
      </c>
      <c r="DJ89" s="535" cm="1">
        <f t="array" aca="1" ref="DJ89" ca="1">INDEX(DJ$13:DJ88,$B89+1,1)</f>
        <v>720</v>
      </c>
      <c r="DK89" s="535" cm="1">
        <f t="array" aca="1" ref="DK89" ca="1">INDEX(DK$13:DK88,$B89+1,1)</f>
        <v>720</v>
      </c>
      <c r="DL89" s="18"/>
      <c r="DM89" s="535" t="str" cm="1">
        <f t="array" aca="1" ref="DM89" ca="1">INDEX(DM$13:DM88,$B89+1,1)</f>
        <v>-</v>
      </c>
      <c r="DN89" s="535" t="str" cm="1">
        <f t="array" aca="1" ref="DN89" ca="1">INDEX(DN$13:DN88,$B89+1,1)</f>
        <v>-</v>
      </c>
      <c r="DO89" s="535" t="str" cm="1">
        <f t="array" aca="1" ref="DO89" ca="1">INDEX(DO$13:DO88,$B89+1,1)</f>
        <v>-</v>
      </c>
      <c r="DP89" s="535" t="str" cm="1">
        <f t="array" aca="1" ref="DP89" ca="1">INDEX(DP$13:DP88,$B89+1,1)</f>
        <v>-</v>
      </c>
      <c r="DQ89" s="799" cm="1">
        <f t="array" aca="1" ref="DQ89" ca="1">VALUE(IFERROR(VALUE($K89),0) &amp; _xlfn.SWITCH($CF89,"-",4,$CF89) &amp; $L89 &amp; $T89 &amp; "00" &amp; $N89 &amp; $AK89 &amp; $R89 &amp; _xlfn.SWITCH($AM89,3,1,$AM89) &amp; _xlfn.SWITCH($M89,4,0,$M89) &amp; _xlfn.SWITCH($AD89,6,1,$AD89))</f>
        <v>142200121201</v>
      </c>
      <c r="DR89" s="535" cm="1">
        <f t="array" aca="1" ref="DR89" ca="1">INDEX(DR$13:DR88,$B89+1,1)</f>
        <v>1</v>
      </c>
      <c r="DS89" s="535" cm="1">
        <f t="array" aca="1" ref="DS89" ca="1">INDEX(DS$13:DS88,$B89+1,1)</f>
        <v>1</v>
      </c>
      <c r="DT89" s="411">
        <f t="shared" ca="1" si="427"/>
        <v>3</v>
      </c>
      <c r="DU89" s="411" t="str">
        <f t="shared" ca="1" si="427"/>
        <v>-</v>
      </c>
      <c r="DV89" s="411" t="str">
        <f t="shared" ca="1" si="427"/>
        <v>-</v>
      </c>
      <c r="DW89" s="411" t="str">
        <f t="shared" ca="1" si="427"/>
        <v>-</v>
      </c>
      <c r="DX89" s="411" t="str">
        <f t="shared" ca="1" si="427"/>
        <v>-</v>
      </c>
      <c r="DY89" s="411" t="str">
        <f t="shared" ca="1" si="427"/>
        <v>-</v>
      </c>
      <c r="DZ89" s="411" t="b">
        <f t="shared" ca="1" si="428"/>
        <v>0</v>
      </c>
      <c r="EA89" s="411" t="str">
        <f t="shared" ca="1" si="429"/>
        <v>-</v>
      </c>
      <c r="EB89" s="411" t="str">
        <f t="shared" ca="1" si="429"/>
        <v>-</v>
      </c>
      <c r="EC89" s="411" t="str">
        <f t="shared" ca="1" si="429"/>
        <v>-</v>
      </c>
      <c r="ED89" s="411" t="str">
        <f t="shared" ca="1" si="429"/>
        <v>-</v>
      </c>
      <c r="EE89" s="411">
        <f t="shared" ca="1" si="429"/>
        <v>500</v>
      </c>
      <c r="EF89" s="411">
        <f t="shared" ca="1" si="429"/>
        <v>500</v>
      </c>
      <c r="EG89" s="411" t="str">
        <f t="shared" ca="1" si="429"/>
        <v>-</v>
      </c>
      <c r="EH89" s="411" t="str">
        <f t="shared" ca="1" si="429"/>
        <v>-</v>
      </c>
      <c r="EI89" s="411" t="str">
        <f t="shared" ca="1" si="429"/>
        <v>-</v>
      </c>
      <c r="EJ89" s="535" cm="1">
        <f t="array" aca="1" ref="EJ89" ca="1">INDEX(EJ$13:EJ88,$B89+1,1)</f>
        <v>0</v>
      </c>
      <c r="EK89" s="535" cm="1">
        <f t="array" aca="1" ref="EK89" ca="1">INDEX(EK$13:EK88,$B89+1,1)</f>
        <v>999999</v>
      </c>
      <c r="EL89" s="535" cm="1">
        <f t="array" aca="1" ref="EL89" ca="1">INDEX(EL$13:EL88,$B89+1,1)</f>
        <v>999999</v>
      </c>
      <c r="EM89" s="535" cm="1">
        <f t="array" aca="1" ref="EM89" ca="1">INDEX(EM$13:EM88,$B89+1,1)</f>
        <v>999999</v>
      </c>
      <c r="EN89" s="535" cm="1">
        <f t="array" aca="1" ref="EN89" ca="1">INDEX(EN$13:EN88,$B89+1,1)</f>
        <v>999999</v>
      </c>
      <c r="EO89" s="535" cm="1">
        <f t="array" aca="1" ref="EO89" ca="1">INDEX(EO$13:EO88,$B89+1,1)</f>
        <v>999999</v>
      </c>
      <c r="EP89" s="535" cm="1">
        <f t="array" aca="1" ref="EP89" ca="1">INDEX(EP$13:EP88,$B89+1,1)</f>
        <v>999999</v>
      </c>
      <c r="EQ89" s="535" cm="1">
        <f t="array" aca="1" ref="EQ89" ca="1">INDEX(EQ$13:EQ88,$B89+1,1)</f>
        <v>999999</v>
      </c>
      <c r="ER89" s="535" cm="1">
        <f t="array" aca="1" ref="ER89" ca="1">INDEX(ER$13:ER88,$B89+1,1)</f>
        <v>999999</v>
      </c>
      <c r="ES89" s="535" cm="1">
        <f t="array" aca="1" ref="ES89" ca="1">INDEX(ES$13:ES88,$B89+1,1)</f>
        <v>999999</v>
      </c>
      <c r="ET89" s="535" cm="1">
        <f t="array" aca="1" ref="ET89" ca="1">INDEX(ET$13:ET88,$B89+1,1)</f>
        <v>999999</v>
      </c>
      <c r="EU89" s="535" cm="1">
        <f t="array" aca="1" ref="EU89" ca="1">INDEX(EU$13:EU88,$B89+1,1)</f>
        <v>999999</v>
      </c>
      <c r="EV89" s="535" cm="1">
        <f t="array" aca="1" ref="EV89" ca="1">INDEX(EV$13:EV88,$B89+1,1)</f>
        <v>999999</v>
      </c>
      <c r="EW89" s="777">
        <f t="shared" ca="1" si="430"/>
        <v>0</v>
      </c>
      <c r="EX89" s="777">
        <f t="shared" ca="1" si="430"/>
        <v>0</v>
      </c>
      <c r="EY89" s="777">
        <f t="shared" ca="1" si="430"/>
        <v>999999</v>
      </c>
      <c r="EZ89" s="795" t="str">
        <f t="shared" ca="1" si="527"/>
        <v>-</v>
      </c>
      <c r="FA89" s="795" t="str">
        <f t="shared" ca="1" si="431"/>
        <v>-</v>
      </c>
      <c r="FB89" s="796">
        <f t="shared" ca="1" si="432"/>
        <v>999999</v>
      </c>
      <c r="FC89" s="797" t="str">
        <f t="shared" ca="1" si="528"/>
        <v>-</v>
      </c>
      <c r="FD89" s="776">
        <f t="shared" ca="1" si="433"/>
        <v>999999</v>
      </c>
      <c r="FE89" s="774">
        <f t="shared" ca="1" si="529"/>
        <v>999999</v>
      </c>
      <c r="FF89" s="775">
        <f t="shared" ca="1" si="530"/>
        <v>999999</v>
      </c>
      <c r="FG89" s="545" cm="1">
        <f t="array" aca="1" ref="FG89" ca="1">INDEX(i.ELMated,$AB89+1,1)</f>
        <v>0.3</v>
      </c>
      <c r="FH89" s="625" cm="1">
        <f t="array" aca="1" ref="FH89" ca="1">INDEX(i.ELMatedEst,$AA89+1,$T89)</f>
        <v>0.3</v>
      </c>
      <c r="FI89" s="535" t="str" cm="1">
        <f t="array" aca="1" ref="FI89" ca="1">INDEX(FI$13:FI88,$B89+1,1)</f>
        <v>-</v>
      </c>
      <c r="FJ89" s="535" t="str" cm="1">
        <f t="array" aca="1" ref="FJ89" ca="1">INDEX(FJ$13:FJ88,$B89+1,1)</f>
        <v>-</v>
      </c>
      <c r="FK89" s="659">
        <f t="shared" ca="1" si="434"/>
        <v>0</v>
      </c>
      <c r="FL89" s="661">
        <f t="shared" ca="1" si="435"/>
        <v>5.0000000000000001E-3</v>
      </c>
      <c r="FM89" s="191">
        <f t="shared" ca="1" si="531"/>
        <v>0.95</v>
      </c>
      <c r="FN89" s="662">
        <f t="shared" ca="1" si="436"/>
        <v>8.3999999999999991E-2</v>
      </c>
      <c r="FO89" s="662">
        <f ca="1">INDEX(CHOOSE($N89,DataAutumn!i.EL_PropnSold,DataWinter!i.EL_PropnSold,DataSpring!i.EL_PropnSold),$AI89,$T89)*INDEX(i.ELMatedEst,$AB89+1,$T89)*i.dAdultRR_ELPropSold
+INDEX(i.dryman,($AJ89-1)*4+$AI89,FO$7)</f>
        <v>0</v>
      </c>
      <c r="FP89" s="662">
        <f ca="1">INDEX(CHOOSE($N89,DataAutumn!i.EL_PropnSold,DataWinter!i.EL_PropnSold,DataSpring!i.EL_PropnSold),$AI89,$T89)*INDEX(i.ELMatedEst,$AB89+1,$T89)*i.dAdultRR_ELPropSold
+INDEX(i.dryman,($AJ89-1)*4+$AI89,FP$7)</f>
        <v>3.125E-2</v>
      </c>
      <c r="FQ89" s="662">
        <f ca="1">INDEX(CHOOSE($N89,DataAutumn!i.EL_PropnSold,DataWinter!i.EL_PropnSold,DataSpring!i.EL_PropnSold),$AI89,$T89)*INDEX(i.ELMatedEst,$AB89+1,$T89)*i.dAdultRR_ELPropSold
+INDEX(i.dryman,($AJ89-1)*4+$AI89,FQ$7)</f>
        <v>3.125E-2</v>
      </c>
      <c r="FR89" s="662">
        <f ca="1">INDEX(CHOOSE($N89,DataAutumn!i.EL_PropnSold,DataWinter!i.EL_PropnSold,DataSpring!i.EL_PropnSold),$AI89,$T89)*INDEX(i.ELMatedEst,$AB89+1,$T89)*i.dAdultRR_ELPropSold
+INDEX(i.dryman,($AJ89-1)*4+$AI89,FR$7)</f>
        <v>3.125E-2</v>
      </c>
      <c r="FS89" s="663">
        <f ca="1">INDEX(CHOOSE($N89,DataAutumn!i.EL_PropnSold,DataWinter!i.EL_PropnSold,DataSpring!i.EL_PropnSold),$AI89,$T89)*INDEX(i.ELMatedEst,$AB89+1,$T89)*i.dAdultLSurv_ELPropSold</f>
        <v>0</v>
      </c>
      <c r="FT89" s="661" t="b">
        <f t="shared" ca="1" si="437"/>
        <v>0</v>
      </c>
      <c r="FU89" s="661" t="b">
        <f t="shared" ca="1" si="437"/>
        <v>0</v>
      </c>
      <c r="FV89" s="711" t="b">
        <f t="shared" ca="1" si="438"/>
        <v>1</v>
      </c>
      <c r="FW89" s="661" t="b">
        <f t="shared" ca="1" si="437"/>
        <v>0</v>
      </c>
      <c r="FX89" s="663">
        <f t="shared" ca="1" si="439"/>
        <v>1</v>
      </c>
      <c r="FY89" s="664">
        <f t="shared" ca="1" si="440"/>
        <v>0</v>
      </c>
      <c r="FZ89" s="665" t="b">
        <f t="shared" ca="1" si="441"/>
        <v>0</v>
      </c>
      <c r="GA89" s="660" t="b">
        <f t="shared" ca="1" si="442"/>
        <v>1</v>
      </c>
      <c r="GB89" s="411" t="b">
        <f t="shared" ca="1" si="442"/>
        <v>0</v>
      </c>
      <c r="GC89" s="411" t="b">
        <f t="shared" ca="1" si="442"/>
        <v>0</v>
      </c>
      <c r="GD89" s="87">
        <f t="shared" ca="1" si="443"/>
        <v>2</v>
      </c>
      <c r="GE89" s="87">
        <f t="shared" ca="1" si="443"/>
        <v>2</v>
      </c>
      <c r="GF89" s="411">
        <f t="shared" ca="1" si="444"/>
        <v>1</v>
      </c>
      <c r="GG89" s="411">
        <f t="shared" ca="1" si="445"/>
        <v>1</v>
      </c>
      <c r="GH89" s="411">
        <f t="shared" ca="1" si="445"/>
        <v>1</v>
      </c>
      <c r="GI89" s="411">
        <f t="shared" ca="1" si="446"/>
        <v>1</v>
      </c>
      <c r="GJ89" s="411">
        <f t="shared" ca="1" si="447"/>
        <v>0.35</v>
      </c>
      <c r="GK89" s="411" t="b">
        <f t="shared" ca="1" si="447"/>
        <v>1</v>
      </c>
      <c r="GL89" s="411" t="b">
        <f t="shared" ca="1" si="447"/>
        <v>0</v>
      </c>
      <c r="GM89" s="411" t="b">
        <f t="shared" ca="1" si="447"/>
        <v>0</v>
      </c>
      <c r="GN89" s="411" t="b">
        <f t="shared" ca="1" si="447"/>
        <v>0</v>
      </c>
      <c r="GO89" s="87">
        <f t="shared" ca="1" si="448"/>
        <v>1</v>
      </c>
      <c r="GP89" s="87">
        <f t="shared" ca="1" si="448"/>
        <v>1</v>
      </c>
      <c r="GQ89" s="87">
        <f t="shared" ca="1" si="448"/>
        <v>1</v>
      </c>
      <c r="GR89" s="87">
        <f t="shared" ca="1" si="448"/>
        <v>1</v>
      </c>
      <c r="GS89" s="87">
        <f t="shared" ca="1" si="448"/>
        <v>1</v>
      </c>
      <c r="GT89" s="87">
        <f t="shared" ca="1" si="448"/>
        <v>1</v>
      </c>
      <c r="GU89" s="87">
        <f t="shared" ca="1" si="448"/>
        <v>1</v>
      </c>
      <c r="GV89" s="87">
        <f t="shared" ca="1" si="448"/>
        <v>1</v>
      </c>
      <c r="GW89" s="411" cm="1">
        <f t="array" aca="1" ref="GW89" ca="1">INDEX(i.dse_type,1,$L89)</f>
        <v>0</v>
      </c>
      <c r="GX89" s="535" t="str" cm="1">
        <f t="array" aca="1" ref="GX89" ca="1">INDEX(GX$13:GX88,$B89+1,1)</f>
        <v>-</v>
      </c>
      <c r="GY89" s="535" t="str" cm="1">
        <f t="array" aca="1" ref="GY89" ca="1">INDEX(GY$13:GY88,$B89+1,1)</f>
        <v>-</v>
      </c>
      <c r="GZ89" s="535" t="str" cm="1">
        <f t="array" aca="1" ref="GZ89" ca="1">INDEX(GZ$13:GZ88,$B89+1,1)</f>
        <v>-</v>
      </c>
      <c r="HA89" s="18"/>
      <c r="HB89" s="535" t="str" cm="1">
        <f t="array" aca="1" ref="HB89" ca="1">INDEX(HB$13:HB88,$B89+1,1)</f>
        <v>-</v>
      </c>
      <c r="HC89" s="535" t="str" cm="1">
        <f t="array" aca="1" ref="HC89" ca="1">INDEX(HC$13:HC88,$B89+1,1)</f>
        <v>-</v>
      </c>
      <c r="HD89" s="535" cm="1">
        <f t="array" aca="1" ref="HD89" ca="1">INDEX(HD$13:HD88,$B89+1,1)</f>
        <v>0</v>
      </c>
      <c r="HE89" s="535" cm="1">
        <f t="array" aca="1" ref="HE89" ca="1">INDEX(HE$13:HE88,$B89+1,1)</f>
        <v>0</v>
      </c>
      <c r="HF89" s="535" cm="1">
        <f t="array" aca="1" ref="HF89" ca="1">INDEX(HF$13:HF88,$B89+1,1)</f>
        <v>0</v>
      </c>
      <c r="HG89" s="535" cm="1">
        <f t="array" aca="1" ref="HG89" ca="1">INDEX(HG$13:HG88,$B89+1,1)</f>
        <v>0</v>
      </c>
      <c r="HH89" s="535" cm="1">
        <f t="array" aca="1" ref="HH89" ca="1">INDEX(HH$13:HH88,$B89+1,1)</f>
        <v>0</v>
      </c>
      <c r="HI89" s="535" cm="1">
        <f t="array" aca="1" ref="HI89" ca="1">INDEX(HI$13:HI88,$B89+1,1)</f>
        <v>0</v>
      </c>
      <c r="HJ89" s="535" cm="1">
        <f t="array" aca="1" ref="HJ89" ca="1">INDEX(HJ$13:HJ88,$B89+1,1)</f>
        <v>0</v>
      </c>
      <c r="HK89" s="535" cm="1">
        <f t="array" aca="1" ref="HK89" ca="1">INDEX(HK$13:HK88,$B89+1,1)</f>
        <v>0</v>
      </c>
      <c r="HL89" s="535" cm="1">
        <f t="array" aca="1" ref="HL89" ca="1">INDEX(HL$13:HL88,$B89+1,1)</f>
        <v>0</v>
      </c>
      <c r="HM89" s="535" cm="1">
        <f t="array" aca="1" ref="HM89" ca="1">INDEX(HM$13:HM88,$B89+1,1)</f>
        <v>0</v>
      </c>
      <c r="HN89" s="535" cm="1">
        <f t="array" aca="1" ref="HN89" ca="1">INDEX(HN$13:HN88,$B89+1,1)</f>
        <v>0</v>
      </c>
      <c r="HO89" s="535" cm="1">
        <f t="array" aca="1" ref="HO89" ca="1">INDEX(HO$13:HO88,$B89+1,1)</f>
        <v>0</v>
      </c>
      <c r="HP89" s="535" cm="1">
        <f t="array" aca="1" ref="HP89" ca="1">INDEX(HP$13:HP88,$B89+1,1)</f>
        <v>0</v>
      </c>
      <c r="HQ89" s="535" cm="1">
        <f t="array" aca="1" ref="HQ89" ca="1">INDEX(HQ$13:HQ88,$B89+1,1)</f>
        <v>0</v>
      </c>
      <c r="HR89" s="535" cm="1">
        <f t="array" aca="1" ref="HR89" ca="1">INDEX(HR$13:HR88,$B89+1,1)</f>
        <v>0</v>
      </c>
      <c r="HS89" s="535" cm="1">
        <f t="array" aca="1" ref="HS89" ca="1">INDEX(HS$13:HS88,$B89+1,1)</f>
        <v>0</v>
      </c>
      <c r="HT89" s="535" cm="1">
        <f t="array" aca="1" ref="HT89" ca="1">INDEX(HT$13:HT88,$B89+1,1)</f>
        <v>0</v>
      </c>
      <c r="HU89" s="535" cm="1">
        <f t="array" aca="1" ref="HU89" ca="1">INDEX(HU$13:HU88,$B89+1,1)</f>
        <v>0</v>
      </c>
      <c r="HV89" s="535" cm="1">
        <f t="array" aca="1" ref="HV89" ca="1">INDEX(HV$13:HV88,$B89+1,1)</f>
        <v>0</v>
      </c>
      <c r="HW89" s="535" cm="1">
        <f t="array" aca="1" ref="HW89" ca="1">INDEX(HW$13:HW88,$B89+1,1)</f>
        <v>0</v>
      </c>
      <c r="HX89" s="535" cm="1">
        <f t="array" aca="1" ref="HX89" ca="1">INDEX(HX$13:HX88,$B89+1,1)</f>
        <v>0</v>
      </c>
      <c r="HY89" s="535" cm="1">
        <f t="array" aca="1" ref="HY89" ca="1">INDEX(HY$13:HY88,$B89+1,1)</f>
        <v>0</v>
      </c>
      <c r="HZ89" s="535" cm="1">
        <f t="array" aca="1" ref="HZ89" ca="1">INDEX(HZ$13:HZ88,$B89+1,1)</f>
        <v>0</v>
      </c>
      <c r="IA89" s="535" cm="1">
        <f t="array" aca="1" ref="IA89" ca="1">INDEX(IA$13:IA88,$B89+1,1)</f>
        <v>0</v>
      </c>
      <c r="IB89" s="535" cm="1">
        <f t="array" aca="1" ref="IB89" ca="1">INDEX(IB$13:IB88,$B89+1,1)</f>
        <v>0</v>
      </c>
      <c r="IC89" s="535" cm="1">
        <f t="array" aca="1" ref="IC89" ca="1">INDEX(IC$13:IC88,$B89+1,1)</f>
        <v>0</v>
      </c>
      <c r="ID89" s="535" cm="1">
        <f t="array" aca="1" ref="ID89" ca="1">INDEX(ID$13:ID88,$B89+1,1)</f>
        <v>0</v>
      </c>
      <c r="IE89" s="535" cm="1">
        <f t="array" aca="1" ref="IE89" ca="1">INDEX(IE$13:IE88,$B89+1,1)</f>
        <v>0</v>
      </c>
      <c r="IF89" s="535" cm="1">
        <f t="array" aca="1" ref="IF89" ca="1">INDEX(IF$13:IF88,$B89+1,1)</f>
        <v>0</v>
      </c>
      <c r="IG89" s="535" cm="1">
        <f t="array" aca="1" ref="IG89" ca="1">INDEX(IG$13:IG88,$B89+1,1)</f>
        <v>0</v>
      </c>
      <c r="IH89" s="535" cm="1">
        <f t="array" aca="1" ref="IH89" ca="1">INDEX(IH$13:IH88,$B89+1,1)</f>
        <v>0</v>
      </c>
      <c r="II89" s="535" cm="1">
        <f t="array" aca="1" ref="II89" ca="1">INDEX(II$13:II88,$B89+1,1)</f>
        <v>0</v>
      </c>
      <c r="IJ89" s="535" cm="1">
        <f t="array" aca="1" ref="IJ89" ca="1">INDEX(IJ$13:IJ88,$B89+1,1)</f>
        <v>0</v>
      </c>
      <c r="IK89" s="535" cm="1">
        <f t="array" aca="1" ref="IK89" ca="1">INDEX(IK$13:IK88,$B89+1,1)</f>
        <v>0</v>
      </c>
      <c r="IL89" s="535" cm="1">
        <f t="array" aca="1" ref="IL89" ca="1">INDEX(IL$13:IL88,$B89+1,1)</f>
        <v>0</v>
      </c>
      <c r="IM89" s="535" cm="1">
        <f t="array" aca="1" ref="IM89" ca="1">INDEX(IM$13:IM88,$B89+1,1)</f>
        <v>0</v>
      </c>
      <c r="IN89" s="535" cm="1">
        <f t="array" aca="1" ref="IN89" ca="1">INDEX(IN$13:IN88,$B89+1,1)</f>
        <v>0</v>
      </c>
      <c r="IO89" s="535" cm="1">
        <f t="array" aca="1" ref="IO89" ca="1">INDEX(IO$13:IO88,$B89+1,1)</f>
        <v>0</v>
      </c>
      <c r="IP89" s="535" cm="1">
        <f t="array" aca="1" ref="IP89" ca="1">INDEX(IP$13:IP88,$B89+1,1)</f>
        <v>0</v>
      </c>
      <c r="IQ89" s="535" cm="1">
        <f t="array" aca="1" ref="IQ89" ca="1">INDEX(IQ$13:IQ88,$B89+1,1)</f>
        <v>0</v>
      </c>
      <c r="IR89" s="535" cm="1">
        <f t="array" aca="1" ref="IR89" ca="1">INDEX(IR$13:IR88,$B89+1,1)</f>
        <v>0</v>
      </c>
      <c r="IS89" s="535" cm="1">
        <f t="array" aca="1" ref="IS89" ca="1">INDEX(IS$13:IS88,$B89+1,1)</f>
        <v>0</v>
      </c>
      <c r="IT89" s="535" cm="1">
        <f t="array" aca="1" ref="IT89" ca="1">INDEX(IT$13:IT88,$B89+1,1)</f>
        <v>0</v>
      </c>
      <c r="IU89" s="535" cm="1">
        <f t="array" aca="1" ref="IU89" ca="1">INDEX(IU$13:IU88,$B89+1,1)</f>
        <v>0</v>
      </c>
      <c r="IV89" s="535" cm="1">
        <f t="array" aca="1" ref="IV89" ca="1">INDEX(IV$13:IV88,$B89+1,1)</f>
        <v>0</v>
      </c>
      <c r="IW89" s="535" cm="1">
        <f t="array" aca="1" ref="IW89" ca="1">INDEX(IW$13:IW88,$B89+1,1)</f>
        <v>0</v>
      </c>
      <c r="IX89" s="535" cm="1">
        <f t="array" aca="1" ref="IX89" ca="1">INDEX(IX$13:IX88,$B89+1,1)</f>
        <v>0</v>
      </c>
      <c r="IY89" s="535" cm="1">
        <f t="array" aca="1" ref="IY89" ca="1">INDEX(IY$13:IY88,$B89+1,1)</f>
        <v>0</v>
      </c>
      <c r="IZ89" s="535" cm="1">
        <f t="array" aca="1" ref="IZ89" ca="1">INDEX(IZ$13:IZ88,$B89+1,1)</f>
        <v>0</v>
      </c>
      <c r="JA89" s="535" cm="1">
        <f t="array" aca="1" ref="JA89" ca="1">INDEX(JA$13:JA88,$B89+1,1)</f>
        <v>0</v>
      </c>
      <c r="JB89" s="535" cm="1">
        <f t="array" aca="1" ref="JB89" ca="1">INDEX(JB$13:JB88,$B89+1,1)</f>
        <v>0</v>
      </c>
      <c r="JC89" s="535" cm="1">
        <f t="array" aca="1" ref="JC89" ca="1">INDEX(JC$13:JC88,$B89+1,1)</f>
        <v>0</v>
      </c>
      <c r="JD89" s="535" cm="1">
        <f t="array" aca="1" ref="JD89" ca="1">INDEX(JD$13:JD88,$B89+1,1)</f>
        <v>0</v>
      </c>
      <c r="JE89" s="535" cm="1">
        <f t="array" aca="1" ref="JE89" ca="1">INDEX(JE$13:JE88,$B89+1,1)</f>
        <v>0</v>
      </c>
      <c r="JF89" s="18"/>
      <c r="JG89" s="535" t="str" cm="1">
        <f t="array" aca="1" ref="JG89" ca="1">INDEX(JG$13:JG88,$B89+1,1)</f>
        <v>-</v>
      </c>
      <c r="JH89" s="535" t="str" cm="1">
        <f t="array" aca="1" ref="JH89" ca="1">INDEX(JH$13:JH88,$B89+1,1)</f>
        <v>-</v>
      </c>
      <c r="JI89" s="535" t="str" cm="1">
        <f t="array" aca="1" ref="JI89" ca="1">INDEX(JI$13:JI88,$B89+1,1)</f>
        <v>-</v>
      </c>
      <c r="JJ89" s="411" t="str">
        <f t="shared" si="449"/>
        <v>-</v>
      </c>
      <c r="JK89" s="535" t="str" cm="1">
        <f t="array" aca="1" ref="JK89" ca="1">INDEX(JK$13:JK88,$B89+1,1)</f>
        <v>-</v>
      </c>
      <c r="JL89" s="535" cm="1">
        <f t="array" aca="1" ref="JL89" ca="1">INDEX(JL$13:JL88,$B89+1,1)</f>
        <v>1</v>
      </c>
      <c r="JM89" s="535" cm="1">
        <f t="array" aca="1" ref="JM89" ca="1">INDEX(JM$13:JM88,$B89+1,1)</f>
        <v>1</v>
      </c>
      <c r="JN89" s="535" t="str" cm="1">
        <f t="array" aca="1" ref="JN89" ca="1">INDEX(JN$13:JN88,$B89+1,1)</f>
        <v>-</v>
      </c>
      <c r="JO89" s="535" t="str" cm="1">
        <f t="array" aca="1" ref="JO89" ca="1">INDEX(JO$13:JO88,$B89+1,1)</f>
        <v>-</v>
      </c>
      <c r="JP89" s="535" t="str" cm="1">
        <f t="array" aca="1" ref="JP89" ca="1">INDEX(JP$13:JP88,$B89+1,1)</f>
        <v>-</v>
      </c>
      <c r="JQ89" s="535" t="str" cm="1">
        <f t="array" aca="1" ref="JQ89" ca="1">INDEX(JQ$13:JQ88,$B89+1,1)</f>
        <v>-</v>
      </c>
      <c r="JR89" s="535" t="str" cm="1">
        <f t="array" aca="1" ref="JR89" ca="1">INDEX(JR$13:JR88,$B89+1,1)</f>
        <v>-</v>
      </c>
      <c r="JS89" s="535" t="str" cm="1">
        <f t="array" aca="1" ref="JS89" ca="1">INDEX(JS$13:JS88,$B89+1,1)</f>
        <v>-</v>
      </c>
      <c r="JT89" s="535" t="str" cm="1">
        <f t="array" aca="1" ref="JT89" ca="1">INDEX(JT$13:JT88,$B89+1,1)</f>
        <v>-</v>
      </c>
      <c r="JU89" s="535" t="str" cm="1">
        <f t="array" aca="1" ref="JU89" ca="1">INDEX(JU$13:JU88,$B89+1,1)</f>
        <v>-</v>
      </c>
      <c r="JV89" s="535" t="str" cm="1">
        <f t="array" aca="1" ref="JV89" ca="1">INDEX(JV$13:JV88,$B89+1,1)</f>
        <v>-</v>
      </c>
      <c r="JW89" s="535" t="str" cm="1">
        <f t="array" aca="1" ref="JW89" ca="1">INDEX(JW$13:JW88,$B89+1,1)</f>
        <v>-</v>
      </c>
      <c r="JX89" s="535" t="str" cm="1">
        <f t="array" aca="1" ref="JX89" ca="1">INDEX(JX$13:JX88,$B89+1,1)</f>
        <v>-</v>
      </c>
      <c r="JY89" s="535" t="str" cm="1">
        <f t="array" aca="1" ref="JY89" ca="1">INDEX(JY$13:JY88,$B89+1,1)</f>
        <v>-</v>
      </c>
      <c r="JZ89" s="535" t="str" cm="1">
        <f t="array" aca="1" ref="JZ89" ca="1">INDEX(JZ$13:JZ88,$B89+1,1)</f>
        <v>-</v>
      </c>
      <c r="KA89" s="535" t="str" cm="1">
        <f t="array" aca="1" ref="KA89" ca="1">INDEX(KA$13:KA88,$B89+1,1)</f>
        <v>-</v>
      </c>
      <c r="KB89" s="535" t="str" cm="1">
        <f t="array" aca="1" ref="KB89" ca="1">INDEX(KB$13:KB88,$B89+1,1)</f>
        <v>-</v>
      </c>
      <c r="KC89" s="535" t="str" cm="1">
        <f t="array" aca="1" ref="KC89" ca="1">INDEX(KC$13:KC88,$B89+1,1)</f>
        <v>-</v>
      </c>
      <c r="KD89" s="535" t="str" cm="1">
        <f t="array" aca="1" ref="KD89" ca="1">INDEX(KD$13:KD88,$B89+1,1)</f>
        <v>-</v>
      </c>
      <c r="KE89" s="535" t="str" cm="1">
        <f t="array" aca="1" ref="KE89" ca="1">INDEX(KE$13:KE88,$B89+1,1)</f>
        <v>-</v>
      </c>
      <c r="KF89" s="535" t="str" cm="1">
        <f t="array" aca="1" ref="KF89" ca="1">INDEX(KF$13:KF88,$B89+1,1)</f>
        <v>-</v>
      </c>
      <c r="KG89" s="535" t="str" cm="1">
        <f t="array" aca="1" ref="KG89" ca="1">INDEX(KG$13:KG88,$B89+1,1)</f>
        <v>-</v>
      </c>
      <c r="KH89" s="535" t="str" cm="1">
        <f t="array" aca="1" ref="KH89" ca="1">INDEX(KH$13:KH88,$B89+1,1)</f>
        <v>-</v>
      </c>
      <c r="KI89" s="411">
        <f t="shared" si="450"/>
        <v>0</v>
      </c>
      <c r="KJ89" s="535" t="str" cm="1">
        <f t="array" aca="1" ref="KJ89" ca="1">INDEX(KJ$13:KJ88,$B89+1,1)</f>
        <v>-</v>
      </c>
      <c r="KK89" s="535" cm="1">
        <f t="array" aca="1" ref="KK89" ca="1">INDEX(KK$13:KK88,$B89+1,1)</f>
        <v>1</v>
      </c>
      <c r="KL89" s="535" cm="1">
        <f t="array" aca="1" ref="KL89" ca="1">INDEX(KL$13:KL88,$B89+1,1)</f>
        <v>0</v>
      </c>
      <c r="KM89" s="411">
        <f t="shared" si="451"/>
        <v>0</v>
      </c>
      <c r="KN89" s="535" cm="1">
        <f t="array" aca="1" ref="KN89" ca="1">INDEX(KN$13:KN88,$B89+1,1)</f>
        <v>0</v>
      </c>
      <c r="KO89" s="411">
        <f t="shared" si="452"/>
        <v>0</v>
      </c>
      <c r="KP89" s="411">
        <f t="shared" si="452"/>
        <v>0</v>
      </c>
      <c r="KQ89" s="411">
        <f t="shared" si="452"/>
        <v>0</v>
      </c>
      <c r="KR89" s="411">
        <f t="shared" si="452"/>
        <v>0</v>
      </c>
      <c r="KS89" s="411">
        <f t="shared" si="452"/>
        <v>1</v>
      </c>
      <c r="KT89" s="411">
        <f t="shared" si="452"/>
        <v>0</v>
      </c>
      <c r="KU89" s="535" cm="1">
        <f t="array" aca="1" ref="KU89" ca="1">INDEX(KU$13:KU88,$B89+1,1)</f>
        <v>0</v>
      </c>
      <c r="KV89" s="535" cm="1">
        <f t="array" aca="1" ref="KV89" ca="1">INDEX(KV$13:KV88,$B89+1,1)</f>
        <v>0</v>
      </c>
      <c r="KW89" s="535" cm="1">
        <f t="array" aca="1" ref="KW89" ca="1">INDEX(KW$13:KW88,$B89+1,1)</f>
        <v>0</v>
      </c>
      <c r="KX89" s="535" cm="1">
        <f t="array" aca="1" ref="KX89" ca="1">INDEX(KX$13:KX88,$B89+1,1)</f>
        <v>0</v>
      </c>
      <c r="KY89" s="18"/>
      <c r="KZ89" s="535" t="str" cm="1">
        <f t="array" aca="1" ref="KZ89" ca="1">INDEX(KZ$13:KZ88,$B89+1,1)</f>
        <v>-</v>
      </c>
      <c r="LA89" s="535" t="str" cm="1">
        <f t="array" aca="1" ref="LA89" ca="1">INDEX(LA$13:LA88,$B89+1,1)</f>
        <v>-</v>
      </c>
      <c r="LB89" s="535" t="str" cm="1">
        <f t="array" aca="1" ref="LB89" ca="1">INDEX(LB$13:LB88,$B89+1,1)</f>
        <v>-</v>
      </c>
      <c r="LC89" s="535" t="str" cm="1">
        <f t="array" aca="1" ref="LC89" ca="1">INDEX(LC$13:LC88,$B89+1,1)</f>
        <v>-</v>
      </c>
      <c r="LD89" s="535" t="str" cm="1">
        <f t="array" aca="1" ref="LD89" ca="1">INDEX(LD$13:LD88,$B89+1,1)</f>
        <v>-</v>
      </c>
      <c r="LE89" s="535" t="str" cm="1">
        <f t="array" aca="1" ref="LE89" ca="1">INDEX(LE$13:LE88,$B89+1,1)</f>
        <v>-</v>
      </c>
      <c r="LF89" s="535" t="str" cm="1">
        <f t="array" aca="1" ref="LF89" ca="1">INDEX(LF$13:LF88,$B89+1,1)</f>
        <v>-</v>
      </c>
      <c r="LG89" s="535" t="str" cm="1">
        <f t="array" aca="1" ref="LG89" ca="1">INDEX(LG$13:LG88,$B89+1,1)</f>
        <v>-</v>
      </c>
      <c r="LH89" s="535" t="str" cm="1">
        <f t="array" aca="1" ref="LH89" ca="1">INDEX(LH$13:LH88,$B89+1,1)</f>
        <v>-</v>
      </c>
      <c r="LI89" s="535" t="str" cm="1">
        <f t="array" aca="1" ref="LI89" ca="1">INDEX(LI$13:LI88,$B89+1,1)</f>
        <v>-</v>
      </c>
      <c r="LJ89" s="535" t="str" cm="1">
        <f t="array" aca="1" ref="LJ89" ca="1">INDEX(LJ$13:LJ88,$B89+1,1)</f>
        <v>-</v>
      </c>
      <c r="LK89" s="535" t="str" cm="1">
        <f t="array" aca="1" ref="LK89" ca="1">INDEX(LK$13:LK88,$B89+1,1)</f>
        <v>-</v>
      </c>
      <c r="LL89" s="535" t="str" cm="1">
        <f t="array" aca="1" ref="LL89" ca="1">INDEX(LL$13:LL88,$B89+1,1)</f>
        <v>-</v>
      </c>
      <c r="LM89" s="535" t="str" cm="1">
        <f t="array" aca="1" ref="LM89" ca="1">INDEX(LM$13:LM88,$B89+1,1)</f>
        <v>-</v>
      </c>
      <c r="LN89" s="535" t="str" cm="1">
        <f t="array" aca="1" ref="LN89" ca="1">INDEX(LN$13:LN88,$B89+1,1)</f>
        <v>-</v>
      </c>
      <c r="LO89" s="535" t="str" cm="1">
        <f t="array" aca="1" ref="LO89" ca="1">INDEX(LO$13:LO88,$B89+1,1)</f>
        <v>-</v>
      </c>
      <c r="LP89" s="535" cm="1">
        <f t="array" aca="1" ref="LP89" ca="1">INDEX(LP$13:LP88,$B89+1,1)</f>
        <v>0</v>
      </c>
      <c r="LQ89" s="535" cm="1">
        <f t="array" aca="1" ref="LQ89" ca="1">INDEX(LQ$13:LQ88,$B89+1,1)</f>
        <v>0</v>
      </c>
      <c r="LR89" s="545" cm="1">
        <f t="array" aca="1" ref="LR89" ca="1">IF(AND($N89=LR$10,$AU89&lt;&gt;0),INDEX(i.LTWFeedLevels,$AU89,12),0)</f>
        <v>0</v>
      </c>
      <c r="LS89" s="625" cm="1">
        <f t="array" aca="1" ref="LS89" ca="1">IF(AND($N89=LS$10,$AV89&lt;&gt;0),INDEX(i.LTWFeedLevels,$AV89,12),0)</f>
        <v>0</v>
      </c>
      <c r="LT89" s="457">
        <f t="shared" ca="1" si="532"/>
        <v>0</v>
      </c>
      <c r="LU89" s="457">
        <f t="shared" ca="1" si="453"/>
        <v>0</v>
      </c>
      <c r="LV89" s="457">
        <f t="shared" ca="1" si="454"/>
        <v>0</v>
      </c>
      <c r="LW89" s="545" cm="1">
        <f t="array" aca="1" ref="LW89" ca="1">IF(AND($N89=LW$10,$AU89&lt;&gt;0),INDEX(i.LTWFeedLevels,$AU89,12),0)</f>
        <v>0</v>
      </c>
      <c r="LX89" s="625" cm="1">
        <f t="array" aca="1" ref="LX89" ca="1">IF(AND($N89=LX$10,$AV89&lt;&gt;0),INDEX(i.LTWFeedLevels,$AV89,12),0)</f>
        <v>0</v>
      </c>
      <c r="LY89" s="457">
        <f t="shared" ca="1" si="455"/>
        <v>0</v>
      </c>
      <c r="LZ89" s="457">
        <f t="shared" ca="1" si="456"/>
        <v>0</v>
      </c>
      <c r="MA89" s="457">
        <f t="shared" ca="1" si="457"/>
        <v>0</v>
      </c>
      <c r="MB89" s="545" cm="1">
        <f t="array" aca="1" ref="MB89" ca="1">IF(AND($N89=MB$10,$AU89&lt;&gt;0),INDEX(i.LTWFeedLevels,$AU89,12),0)</f>
        <v>0</v>
      </c>
      <c r="MC89" s="625" cm="1">
        <f t="array" aca="1" ref="MC89" ca="1">IF(AND($N89=MC$10,$AV89&lt;&gt;0),INDEX(i.LTWFeedLevels,$AV89,12),0)</f>
        <v>0</v>
      </c>
      <c r="MD89" s="457">
        <f t="shared" ca="1" si="458"/>
        <v>0</v>
      </c>
      <c r="ME89" s="457">
        <f t="shared" ca="1" si="459"/>
        <v>0</v>
      </c>
      <c r="MF89" s="457">
        <f t="shared" ca="1" si="460"/>
        <v>0</v>
      </c>
      <c r="MG89" s="189">
        <f t="shared" ca="1" si="461"/>
        <v>0</v>
      </c>
      <c r="MH89" s="189">
        <f t="shared" ca="1" si="461"/>
        <v>0</v>
      </c>
      <c r="MI89" s="189">
        <f t="shared" ca="1" si="461"/>
        <v>0</v>
      </c>
      <c r="MJ89" s="189">
        <f t="shared" ca="1" si="461"/>
        <v>0</v>
      </c>
      <c r="MK89" s="189">
        <f t="shared" ca="1" si="461"/>
        <v>0</v>
      </c>
      <c r="ML89" s="189">
        <f t="shared" ca="1" si="461"/>
        <v>0</v>
      </c>
      <c r="MM89" s="189">
        <f t="shared" ca="1" si="461"/>
        <v>0</v>
      </c>
      <c r="MN89" s="189">
        <f t="shared" ca="1" si="461"/>
        <v>0</v>
      </c>
      <c r="MO89" s="189">
        <f t="shared" ca="1" si="461"/>
        <v>0</v>
      </c>
      <c r="MP89" s="189">
        <f t="shared" ca="1" si="461"/>
        <v>0</v>
      </c>
      <c r="MQ89" s="189">
        <f t="shared" ca="1" si="462"/>
        <v>0</v>
      </c>
      <c r="MR89" s="189">
        <f t="shared" ca="1" si="462"/>
        <v>0</v>
      </c>
      <c r="MS89" s="189">
        <f t="shared" ca="1" si="462"/>
        <v>0</v>
      </c>
      <c r="MT89" s="189">
        <f t="shared" ca="1" si="462"/>
        <v>0</v>
      </c>
      <c r="MU89" s="189">
        <f t="shared" ca="1" si="462"/>
        <v>0</v>
      </c>
      <c r="MV89" s="189">
        <f t="shared" ca="1" si="462"/>
        <v>0</v>
      </c>
      <c r="MW89" s="189">
        <f t="shared" ca="1" si="462"/>
        <v>0</v>
      </c>
      <c r="MX89" s="189">
        <f t="shared" ca="1" si="462"/>
        <v>0</v>
      </c>
      <c r="MY89" s="189">
        <f t="shared" ca="1" si="462"/>
        <v>0</v>
      </c>
      <c r="MZ89" s="189">
        <f t="shared" ca="1" si="462"/>
        <v>0</v>
      </c>
      <c r="NA89" s="189">
        <f t="shared" ca="1" si="463"/>
        <v>0</v>
      </c>
      <c r="NB89" s="189">
        <f t="shared" ca="1" si="463"/>
        <v>0</v>
      </c>
      <c r="NC89" s="189">
        <f t="shared" ca="1" si="463"/>
        <v>0</v>
      </c>
      <c r="ND89" s="189">
        <f t="shared" ca="1" si="463"/>
        <v>0</v>
      </c>
      <c r="NE89" s="189">
        <f t="shared" ca="1" si="463"/>
        <v>0</v>
      </c>
      <c r="NF89" s="189">
        <f t="shared" ca="1" si="463"/>
        <v>0</v>
      </c>
      <c r="NG89" s="189">
        <f t="shared" ca="1" si="463"/>
        <v>0</v>
      </c>
      <c r="NH89" s="189">
        <f t="shared" ca="1" si="463"/>
        <v>0</v>
      </c>
      <c r="NI89" s="189">
        <f t="shared" ca="1" si="463"/>
        <v>0</v>
      </c>
      <c r="NJ89" s="189">
        <f t="shared" ca="1" si="463"/>
        <v>0</v>
      </c>
      <c r="NK89" s="189">
        <f t="shared" ca="1" si="464"/>
        <v>0</v>
      </c>
      <c r="NL89" s="189">
        <f t="shared" ca="1" si="464"/>
        <v>0</v>
      </c>
      <c r="NM89" s="189">
        <f t="shared" ca="1" si="464"/>
        <v>0</v>
      </c>
      <c r="NN89" s="189">
        <f t="shared" ca="1" si="464"/>
        <v>0</v>
      </c>
      <c r="NO89" s="189">
        <f t="shared" ca="1" si="464"/>
        <v>0</v>
      </c>
      <c r="NP89" s="189">
        <f t="shared" ca="1" si="464"/>
        <v>0</v>
      </c>
      <c r="NQ89" s="189">
        <f t="shared" ca="1" si="464"/>
        <v>0</v>
      </c>
      <c r="NR89" s="189">
        <f t="shared" ca="1" si="464"/>
        <v>0</v>
      </c>
      <c r="NS89" s="189">
        <f t="shared" ca="1" si="464"/>
        <v>0</v>
      </c>
      <c r="NT89" s="189">
        <f t="shared" ca="1" si="464"/>
        <v>0</v>
      </c>
      <c r="NU89" s="189">
        <f t="shared" ca="1" si="465"/>
        <v>0</v>
      </c>
      <c r="NV89" s="189">
        <f t="shared" ca="1" si="465"/>
        <v>0</v>
      </c>
      <c r="NW89" s="189">
        <f t="shared" ca="1" si="465"/>
        <v>0</v>
      </c>
      <c r="NX89" s="189">
        <f t="shared" ca="1" si="465"/>
        <v>0</v>
      </c>
      <c r="NY89" s="189">
        <f t="shared" ca="1" si="465"/>
        <v>0</v>
      </c>
      <c r="NZ89" s="189">
        <f t="shared" ca="1" si="465"/>
        <v>0</v>
      </c>
      <c r="OA89" s="189">
        <f t="shared" ca="1" si="465"/>
        <v>0</v>
      </c>
      <c r="OB89" s="189">
        <f t="shared" ca="1" si="465"/>
        <v>0</v>
      </c>
      <c r="OC89" s="189">
        <f t="shared" ca="1" si="465"/>
        <v>0</v>
      </c>
      <c r="OD89" s="189">
        <f t="shared" ca="1" si="465"/>
        <v>0</v>
      </c>
      <c r="OE89" s="189">
        <f t="shared" ca="1" si="466"/>
        <v>0</v>
      </c>
      <c r="OF89" s="189">
        <f t="shared" ca="1" si="466"/>
        <v>0</v>
      </c>
      <c r="OG89" s="189">
        <f t="shared" ca="1" si="466"/>
        <v>0</v>
      </c>
      <c r="OH89" s="189">
        <f t="shared" ca="1" si="466"/>
        <v>0</v>
      </c>
      <c r="OI89" s="189">
        <f t="shared" ca="1" si="466"/>
        <v>0</v>
      </c>
      <c r="OJ89" s="189">
        <f t="shared" ca="1" si="466"/>
        <v>0</v>
      </c>
      <c r="OK89" s="189">
        <f t="shared" ca="1" si="466"/>
        <v>0</v>
      </c>
      <c r="OL89" s="189">
        <f t="shared" ca="1" si="466"/>
        <v>0</v>
      </c>
      <c r="OM89" s="189">
        <f t="shared" ca="1" si="466"/>
        <v>0</v>
      </c>
      <c r="ON89" s="189">
        <f t="shared" ca="1" si="466"/>
        <v>0</v>
      </c>
      <c r="OO89" s="189">
        <f t="shared" ca="1" si="467"/>
        <v>0</v>
      </c>
      <c r="OP89" s="189">
        <f t="shared" ca="1" si="467"/>
        <v>0</v>
      </c>
      <c r="OQ89" s="189">
        <f t="shared" ca="1" si="467"/>
        <v>0</v>
      </c>
      <c r="OR89" s="189">
        <f t="shared" ca="1" si="467"/>
        <v>0</v>
      </c>
      <c r="OS89" s="189">
        <f t="shared" ca="1" si="467"/>
        <v>0</v>
      </c>
      <c r="OT89" s="189">
        <f t="shared" ca="1" si="467"/>
        <v>0</v>
      </c>
      <c r="OU89" s="189">
        <f t="shared" ca="1" si="467"/>
        <v>0</v>
      </c>
      <c r="OV89" s="189">
        <f t="shared" ca="1" si="467"/>
        <v>0</v>
      </c>
      <c r="OW89" s="189">
        <f t="shared" ca="1" si="467"/>
        <v>0</v>
      </c>
      <c r="OX89" s="189">
        <f t="shared" ca="1" si="467"/>
        <v>0</v>
      </c>
      <c r="OY89" s="189">
        <f t="shared" ca="1" si="467"/>
        <v>0</v>
      </c>
      <c r="OZ89" s="189">
        <f t="shared" ca="1" si="467"/>
        <v>0</v>
      </c>
      <c r="PA89" s="556">
        <f t="shared" ca="1" si="468"/>
        <v>0</v>
      </c>
      <c r="PB89" s="556">
        <f t="shared" ca="1" si="468"/>
        <v>0</v>
      </c>
      <c r="PC89" s="556">
        <f t="shared" ca="1" si="468"/>
        <v>0</v>
      </c>
      <c r="PD89" s="556">
        <f t="shared" ca="1" si="468"/>
        <v>0</v>
      </c>
      <c r="PE89" s="556">
        <f t="shared" ca="1" si="468"/>
        <v>0</v>
      </c>
      <c r="PF89" s="556">
        <f t="shared" ca="1" si="468"/>
        <v>0</v>
      </c>
      <c r="PG89" s="556">
        <f t="shared" ca="1" si="468"/>
        <v>0</v>
      </c>
      <c r="PH89" s="556">
        <f t="shared" ca="1" si="468"/>
        <v>0</v>
      </c>
      <c r="PI89" s="556">
        <f t="shared" ca="1" si="468"/>
        <v>0</v>
      </c>
      <c r="PJ89" s="556">
        <f t="shared" ca="1" si="468"/>
        <v>0</v>
      </c>
      <c r="PK89" s="556">
        <f t="shared" ca="1" si="469"/>
        <v>0</v>
      </c>
      <c r="PL89" s="556">
        <f t="shared" ca="1" si="469"/>
        <v>0</v>
      </c>
      <c r="PM89" s="556">
        <f t="shared" ca="1" si="469"/>
        <v>0</v>
      </c>
      <c r="PN89" s="556">
        <f t="shared" ca="1" si="469"/>
        <v>0</v>
      </c>
      <c r="PO89" s="556">
        <f t="shared" ca="1" si="469"/>
        <v>0</v>
      </c>
      <c r="PP89" s="556">
        <f t="shared" ca="1" si="469"/>
        <v>0</v>
      </c>
      <c r="PQ89" s="556">
        <f t="shared" ca="1" si="469"/>
        <v>0</v>
      </c>
      <c r="PR89" s="556">
        <f t="shared" ca="1" si="469"/>
        <v>0</v>
      </c>
      <c r="PS89" s="556">
        <f t="shared" ca="1" si="469"/>
        <v>0</v>
      </c>
      <c r="PT89" s="556">
        <f t="shared" ca="1" si="469"/>
        <v>0</v>
      </c>
      <c r="PU89" s="556">
        <f t="shared" ca="1" si="470"/>
        <v>0</v>
      </c>
      <c r="PV89" s="556">
        <f t="shared" ca="1" si="470"/>
        <v>0</v>
      </c>
      <c r="PW89" s="556">
        <f t="shared" ca="1" si="470"/>
        <v>0</v>
      </c>
      <c r="PX89" s="556">
        <f t="shared" ca="1" si="470"/>
        <v>0</v>
      </c>
      <c r="PY89" s="556">
        <f t="shared" ca="1" si="470"/>
        <v>0</v>
      </c>
      <c r="PZ89" s="556">
        <f t="shared" ca="1" si="470"/>
        <v>0</v>
      </c>
      <c r="QA89" s="556">
        <f t="shared" ca="1" si="470"/>
        <v>0</v>
      </c>
      <c r="QB89" s="556">
        <f t="shared" ca="1" si="470"/>
        <v>0</v>
      </c>
      <c r="QC89" s="556">
        <f t="shared" ca="1" si="470"/>
        <v>0</v>
      </c>
      <c r="QD89" s="556">
        <f t="shared" ca="1" si="470"/>
        <v>0</v>
      </c>
      <c r="QE89" s="556">
        <f t="shared" ca="1" si="471"/>
        <v>0</v>
      </c>
      <c r="QF89" s="556">
        <f t="shared" ca="1" si="471"/>
        <v>0</v>
      </c>
      <c r="QG89" s="556">
        <f t="shared" ca="1" si="471"/>
        <v>0</v>
      </c>
      <c r="QH89" s="556">
        <f t="shared" ca="1" si="471"/>
        <v>0</v>
      </c>
      <c r="QI89" s="556">
        <f t="shared" ca="1" si="471"/>
        <v>0</v>
      </c>
      <c r="QJ89" s="556">
        <f t="shared" ca="1" si="471"/>
        <v>0</v>
      </c>
      <c r="QK89" s="556">
        <f t="shared" ca="1" si="471"/>
        <v>0</v>
      </c>
      <c r="QL89" s="556">
        <f t="shared" ca="1" si="471"/>
        <v>0</v>
      </c>
      <c r="QM89" s="556">
        <f t="shared" ca="1" si="471"/>
        <v>0</v>
      </c>
      <c r="QN89" s="556">
        <f t="shared" ca="1" si="471"/>
        <v>0</v>
      </c>
      <c r="QO89" s="556">
        <f t="shared" ca="1" si="472"/>
        <v>0</v>
      </c>
      <c r="QP89" s="556">
        <f t="shared" ca="1" si="472"/>
        <v>0</v>
      </c>
      <c r="QQ89" s="556">
        <f t="shared" ca="1" si="472"/>
        <v>0</v>
      </c>
      <c r="QR89" s="556">
        <f t="shared" ca="1" si="472"/>
        <v>0</v>
      </c>
      <c r="QS89" s="556">
        <f t="shared" ca="1" si="472"/>
        <v>0</v>
      </c>
      <c r="QT89" s="556">
        <f t="shared" ca="1" si="472"/>
        <v>0</v>
      </c>
      <c r="QU89" s="556">
        <f t="shared" ca="1" si="472"/>
        <v>0</v>
      </c>
      <c r="QV89" s="556">
        <f t="shared" ca="1" si="472"/>
        <v>0</v>
      </c>
      <c r="QW89" s="556">
        <f t="shared" ca="1" si="472"/>
        <v>0</v>
      </c>
      <c r="QX89" s="556">
        <f t="shared" ca="1" si="472"/>
        <v>0</v>
      </c>
      <c r="QY89" s="556">
        <f t="shared" ca="1" si="473"/>
        <v>0</v>
      </c>
      <c r="QZ89" s="556">
        <f t="shared" ca="1" si="473"/>
        <v>0</v>
      </c>
      <c r="RA89" s="556">
        <f t="shared" ca="1" si="473"/>
        <v>0</v>
      </c>
      <c r="RB89" s="556">
        <f t="shared" ca="1" si="473"/>
        <v>0</v>
      </c>
      <c r="RC89" s="556">
        <f t="shared" ca="1" si="473"/>
        <v>0</v>
      </c>
      <c r="RD89" s="556">
        <f t="shared" ca="1" si="473"/>
        <v>0</v>
      </c>
      <c r="RE89" s="556">
        <f t="shared" ca="1" si="473"/>
        <v>0</v>
      </c>
      <c r="RF89" s="556">
        <f t="shared" ca="1" si="473"/>
        <v>0</v>
      </c>
      <c r="RG89" s="556">
        <f t="shared" ca="1" si="473"/>
        <v>0</v>
      </c>
      <c r="RH89" s="556">
        <f t="shared" ca="1" si="473"/>
        <v>0</v>
      </c>
      <c r="RI89" s="556">
        <f t="shared" ca="1" si="474"/>
        <v>0</v>
      </c>
      <c r="RJ89" s="556">
        <f t="shared" ca="1" si="474"/>
        <v>0</v>
      </c>
      <c r="RK89" s="556">
        <f t="shared" ca="1" si="474"/>
        <v>0</v>
      </c>
      <c r="RL89" s="556">
        <f t="shared" ca="1" si="474"/>
        <v>0</v>
      </c>
      <c r="RM89" s="556">
        <f t="shared" ca="1" si="474"/>
        <v>0</v>
      </c>
      <c r="RN89" s="556">
        <f t="shared" ca="1" si="474"/>
        <v>0</v>
      </c>
      <c r="RO89" s="556">
        <f t="shared" ca="1" si="474"/>
        <v>0</v>
      </c>
      <c r="RP89" s="556">
        <f t="shared" ca="1" si="474"/>
        <v>0</v>
      </c>
      <c r="RQ89" s="556">
        <f t="shared" ca="1" si="474"/>
        <v>0</v>
      </c>
      <c r="RR89" s="556">
        <f t="shared" ca="1" si="474"/>
        <v>0</v>
      </c>
      <c r="RS89" s="556">
        <f t="shared" ca="1" si="475"/>
        <v>0</v>
      </c>
      <c r="RT89" s="556">
        <f t="shared" ca="1" si="475"/>
        <v>0</v>
      </c>
      <c r="RU89" s="556">
        <f t="shared" ca="1" si="475"/>
        <v>0</v>
      </c>
      <c r="RV89" s="556">
        <f t="shared" ca="1" si="475"/>
        <v>0</v>
      </c>
      <c r="RW89" s="556">
        <f t="shared" ca="1" si="475"/>
        <v>0</v>
      </c>
      <c r="RX89" s="556">
        <f t="shared" ca="1" si="475"/>
        <v>0</v>
      </c>
      <c r="RY89" s="556">
        <f t="shared" ca="1" si="475"/>
        <v>0</v>
      </c>
      <c r="RZ89" s="556">
        <f t="shared" ca="1" si="475"/>
        <v>0</v>
      </c>
      <c r="SA89" s="556">
        <f t="shared" ca="1" si="475"/>
        <v>0</v>
      </c>
      <c r="SB89" s="556">
        <f t="shared" ca="1" si="475"/>
        <v>0</v>
      </c>
      <c r="SC89" s="556">
        <f t="shared" ca="1" si="476"/>
        <v>0</v>
      </c>
      <c r="SD89" s="556">
        <f t="shared" ca="1" si="476"/>
        <v>0</v>
      </c>
      <c r="SE89" s="556">
        <f t="shared" ca="1" si="476"/>
        <v>0</v>
      </c>
      <c r="SF89" s="556">
        <f t="shared" ca="1" si="476"/>
        <v>0</v>
      </c>
      <c r="SG89" s="556">
        <f t="shared" ca="1" si="476"/>
        <v>0</v>
      </c>
      <c r="SH89" s="556">
        <f t="shared" ca="1" si="476"/>
        <v>0</v>
      </c>
      <c r="SI89" s="556">
        <f t="shared" ca="1" si="476"/>
        <v>0</v>
      </c>
      <c r="SJ89" s="556">
        <f t="shared" ca="1" si="476"/>
        <v>0</v>
      </c>
      <c r="SK89" s="556">
        <f t="shared" ca="1" si="476"/>
        <v>0</v>
      </c>
      <c r="SL89" s="556">
        <f t="shared" ca="1" si="476"/>
        <v>0</v>
      </c>
      <c r="SM89" s="556">
        <f t="shared" ca="1" si="477"/>
        <v>0</v>
      </c>
      <c r="SN89" s="556">
        <f t="shared" ca="1" si="477"/>
        <v>0</v>
      </c>
      <c r="SO89" s="556">
        <f t="shared" ca="1" si="477"/>
        <v>0</v>
      </c>
      <c r="SP89" s="556">
        <f t="shared" ca="1" si="477"/>
        <v>0</v>
      </c>
      <c r="SQ89" s="556">
        <f t="shared" ca="1" si="477"/>
        <v>0</v>
      </c>
      <c r="SR89" s="556">
        <f t="shared" ca="1" si="477"/>
        <v>0</v>
      </c>
      <c r="SS89" s="556">
        <f t="shared" ca="1" si="477"/>
        <v>0</v>
      </c>
      <c r="ST89" s="556">
        <f t="shared" ca="1" si="477"/>
        <v>0</v>
      </c>
      <c r="SU89" s="556">
        <f t="shared" ca="1" si="477"/>
        <v>0</v>
      </c>
      <c r="SV89" s="556">
        <f t="shared" ca="1" si="477"/>
        <v>0</v>
      </c>
      <c r="SW89" s="556">
        <f t="shared" ca="1" si="478"/>
        <v>0</v>
      </c>
      <c r="SX89" s="556">
        <f t="shared" ca="1" si="478"/>
        <v>0</v>
      </c>
      <c r="SY89" s="556">
        <f t="shared" ca="1" si="478"/>
        <v>0</v>
      </c>
      <c r="SZ89" s="556">
        <f t="shared" ca="1" si="478"/>
        <v>0</v>
      </c>
      <c r="TA89" s="556">
        <f t="shared" ca="1" si="478"/>
        <v>0</v>
      </c>
      <c r="TB89" s="556">
        <f t="shared" ca="1" si="478"/>
        <v>0</v>
      </c>
      <c r="TC89" s="556">
        <f t="shared" ca="1" si="478"/>
        <v>0</v>
      </c>
      <c r="TD89" s="556">
        <f t="shared" ca="1" si="478"/>
        <v>0</v>
      </c>
      <c r="TE89" s="556">
        <f t="shared" ca="1" si="478"/>
        <v>0</v>
      </c>
      <c r="TF89" s="556">
        <f t="shared" ca="1" si="478"/>
        <v>0</v>
      </c>
      <c r="TG89" s="556">
        <f t="shared" ca="1" si="479"/>
        <v>0</v>
      </c>
      <c r="TH89" s="556">
        <f t="shared" ca="1" si="479"/>
        <v>0</v>
      </c>
      <c r="TI89" s="556">
        <f t="shared" ca="1" si="479"/>
        <v>0</v>
      </c>
      <c r="TJ89" s="556">
        <f t="shared" ca="1" si="479"/>
        <v>0</v>
      </c>
      <c r="TK89" s="556">
        <f t="shared" ca="1" si="479"/>
        <v>0</v>
      </c>
      <c r="TL89" s="556">
        <f t="shared" ca="1" si="479"/>
        <v>0</v>
      </c>
      <c r="TM89" s="556">
        <f t="shared" ca="1" si="479"/>
        <v>0</v>
      </c>
      <c r="TN89" s="556">
        <f t="shared" ca="1" si="479"/>
        <v>0</v>
      </c>
      <c r="TO89" s="556">
        <f t="shared" ca="1" si="479"/>
        <v>0</v>
      </c>
      <c r="TP89" s="556">
        <f t="shared" ca="1" si="479"/>
        <v>0</v>
      </c>
      <c r="TQ89" s="556">
        <f t="shared" ca="1" si="480"/>
        <v>0</v>
      </c>
      <c r="TR89" s="556">
        <f t="shared" ca="1" si="480"/>
        <v>0</v>
      </c>
      <c r="TS89" s="556">
        <f t="shared" ca="1" si="480"/>
        <v>0</v>
      </c>
      <c r="TT89" s="556">
        <f t="shared" ca="1" si="480"/>
        <v>0</v>
      </c>
      <c r="TU89" s="556">
        <f t="shared" ca="1" si="480"/>
        <v>0</v>
      </c>
      <c r="TV89" s="556">
        <f t="shared" ca="1" si="480"/>
        <v>0</v>
      </c>
      <c r="TW89" s="556">
        <f t="shared" ca="1" si="480"/>
        <v>0</v>
      </c>
      <c r="TX89" s="556">
        <f t="shared" ca="1" si="480"/>
        <v>0</v>
      </c>
      <c r="TY89" s="556">
        <f t="shared" ca="1" si="480"/>
        <v>0</v>
      </c>
      <c r="TZ89" s="556">
        <f t="shared" ca="1" si="480"/>
        <v>0</v>
      </c>
      <c r="UA89" s="556">
        <f t="shared" ca="1" si="481"/>
        <v>0</v>
      </c>
      <c r="UB89" s="556">
        <f t="shared" ca="1" si="481"/>
        <v>0</v>
      </c>
      <c r="UC89" s="556">
        <f t="shared" ca="1" si="481"/>
        <v>0</v>
      </c>
      <c r="UD89" s="556">
        <f t="shared" ca="1" si="481"/>
        <v>0</v>
      </c>
      <c r="UE89" s="556">
        <f t="shared" ca="1" si="481"/>
        <v>0</v>
      </c>
      <c r="UF89" s="556">
        <f t="shared" ca="1" si="481"/>
        <v>0</v>
      </c>
      <c r="UG89" s="556">
        <f t="shared" ca="1" si="481"/>
        <v>0</v>
      </c>
      <c r="UH89" s="556">
        <f t="shared" ca="1" si="481"/>
        <v>0</v>
      </c>
      <c r="UI89" s="556">
        <f t="shared" ca="1" si="481"/>
        <v>0</v>
      </c>
      <c r="UJ89" s="556">
        <f t="shared" ca="1" si="481"/>
        <v>0</v>
      </c>
      <c r="UK89" s="556">
        <f t="shared" ca="1" si="482"/>
        <v>0</v>
      </c>
      <c r="UL89" s="556">
        <f t="shared" ca="1" si="482"/>
        <v>0</v>
      </c>
      <c r="UM89" s="556">
        <f t="shared" ca="1" si="482"/>
        <v>0</v>
      </c>
      <c r="UN89" s="556">
        <f t="shared" ca="1" si="482"/>
        <v>0</v>
      </c>
      <c r="UO89" s="556">
        <f t="shared" ca="1" si="482"/>
        <v>0</v>
      </c>
      <c r="UP89" s="556">
        <f t="shared" ca="1" si="482"/>
        <v>0</v>
      </c>
      <c r="UQ89" s="556">
        <f t="shared" ca="1" si="482"/>
        <v>0</v>
      </c>
      <c r="UR89" s="556">
        <f t="shared" ca="1" si="482"/>
        <v>0</v>
      </c>
      <c r="US89" s="556">
        <f t="shared" ca="1" si="482"/>
        <v>0</v>
      </c>
      <c r="UT89" s="556">
        <f t="shared" ca="1" si="482"/>
        <v>0</v>
      </c>
      <c r="UU89" s="556">
        <f t="shared" ca="1" si="483"/>
        <v>0</v>
      </c>
      <c r="UV89" s="556">
        <f t="shared" ca="1" si="483"/>
        <v>0</v>
      </c>
      <c r="UW89" s="556">
        <f t="shared" ca="1" si="483"/>
        <v>0</v>
      </c>
      <c r="UX89" s="556">
        <f t="shared" ca="1" si="483"/>
        <v>0</v>
      </c>
      <c r="UY89" s="556">
        <f t="shared" ca="1" si="483"/>
        <v>0</v>
      </c>
      <c r="UZ89" s="556">
        <f t="shared" ca="1" si="483"/>
        <v>0</v>
      </c>
      <c r="VA89" s="556">
        <f t="shared" ca="1" si="483"/>
        <v>0</v>
      </c>
      <c r="VB89" s="556">
        <f t="shared" ca="1" si="483"/>
        <v>0</v>
      </c>
      <c r="VC89" s="556">
        <f t="shared" ca="1" si="483"/>
        <v>0</v>
      </c>
      <c r="VD89" s="556">
        <f t="shared" ca="1" si="483"/>
        <v>0</v>
      </c>
      <c r="VE89" s="556">
        <f t="shared" ca="1" si="484"/>
        <v>0</v>
      </c>
      <c r="VF89" s="556">
        <f t="shared" ca="1" si="484"/>
        <v>0</v>
      </c>
      <c r="VG89" s="556">
        <f t="shared" ca="1" si="484"/>
        <v>0</v>
      </c>
      <c r="VH89" s="556">
        <f t="shared" ca="1" si="484"/>
        <v>0</v>
      </c>
      <c r="VI89" s="556">
        <f t="shared" ca="1" si="484"/>
        <v>0</v>
      </c>
      <c r="VJ89" s="556">
        <f t="shared" ca="1" si="484"/>
        <v>0</v>
      </c>
      <c r="VK89" s="556">
        <f t="shared" ca="1" si="484"/>
        <v>0</v>
      </c>
      <c r="VL89" s="556">
        <f t="shared" ca="1" si="484"/>
        <v>0</v>
      </c>
      <c r="VM89" s="556">
        <f t="shared" ca="1" si="484"/>
        <v>0</v>
      </c>
      <c r="VN89" s="556">
        <f t="shared" ca="1" si="484"/>
        <v>0</v>
      </c>
      <c r="VO89" s="556">
        <f t="shared" ca="1" si="485"/>
        <v>0</v>
      </c>
      <c r="VP89" s="556">
        <f t="shared" ca="1" si="485"/>
        <v>0</v>
      </c>
      <c r="VQ89" s="556">
        <f t="shared" ca="1" si="485"/>
        <v>0</v>
      </c>
      <c r="VR89" s="556">
        <f t="shared" ca="1" si="485"/>
        <v>0</v>
      </c>
      <c r="VS89" s="556">
        <f t="shared" ca="1" si="485"/>
        <v>0</v>
      </c>
      <c r="VT89" s="556">
        <f t="shared" ca="1" si="485"/>
        <v>0</v>
      </c>
      <c r="VU89" s="556">
        <f t="shared" ca="1" si="485"/>
        <v>0</v>
      </c>
      <c r="VV89" s="556">
        <f t="shared" ca="1" si="485"/>
        <v>0</v>
      </c>
      <c r="VW89" s="556">
        <f t="shared" ca="1" si="485"/>
        <v>0</v>
      </c>
      <c r="VX89" s="556">
        <f t="shared" ca="1" si="485"/>
        <v>0</v>
      </c>
      <c r="VY89" s="556">
        <f t="shared" ca="1" si="486"/>
        <v>0</v>
      </c>
      <c r="VZ89" s="556">
        <f t="shared" ca="1" si="486"/>
        <v>0</v>
      </c>
      <c r="WA89" s="556">
        <f t="shared" ca="1" si="486"/>
        <v>0</v>
      </c>
      <c r="WB89" s="556">
        <f t="shared" ca="1" si="486"/>
        <v>0</v>
      </c>
      <c r="WC89" s="556">
        <f t="shared" ca="1" si="486"/>
        <v>0</v>
      </c>
      <c r="WD89" s="556">
        <f t="shared" ca="1" si="486"/>
        <v>0</v>
      </c>
      <c r="WE89" s="556">
        <f t="shared" ca="1" si="486"/>
        <v>0</v>
      </c>
      <c r="WF89" s="556">
        <f t="shared" ca="1" si="486"/>
        <v>0</v>
      </c>
      <c r="WG89" s="556">
        <f t="shared" ca="1" si="486"/>
        <v>0</v>
      </c>
      <c r="WH89" s="556">
        <f t="shared" ca="1" si="486"/>
        <v>0</v>
      </c>
      <c r="WI89" s="556">
        <f t="shared" ca="1" si="487"/>
        <v>0</v>
      </c>
      <c r="WJ89" s="556">
        <f t="shared" ca="1" si="487"/>
        <v>0</v>
      </c>
      <c r="WK89" s="556">
        <f t="shared" ca="1" si="487"/>
        <v>0</v>
      </c>
      <c r="WL89" s="556">
        <f t="shared" ca="1" si="487"/>
        <v>0</v>
      </c>
      <c r="WM89" s="556">
        <f t="shared" ca="1" si="487"/>
        <v>0</v>
      </c>
      <c r="WN89" s="556">
        <f t="shared" ca="1" si="487"/>
        <v>0</v>
      </c>
      <c r="WO89" s="556">
        <f t="shared" ca="1" si="487"/>
        <v>0</v>
      </c>
      <c r="WP89" s="556">
        <f t="shared" ca="1" si="487"/>
        <v>0</v>
      </c>
      <c r="WQ89" s="556">
        <f t="shared" ca="1" si="487"/>
        <v>0</v>
      </c>
      <c r="WR89" s="556">
        <f t="shared" ca="1" si="487"/>
        <v>0</v>
      </c>
      <c r="WS89" s="556">
        <f t="shared" ca="1" si="488"/>
        <v>0</v>
      </c>
      <c r="WT89" s="556">
        <f t="shared" ca="1" si="488"/>
        <v>0</v>
      </c>
      <c r="WU89" s="556">
        <f t="shared" ca="1" si="488"/>
        <v>0</v>
      </c>
      <c r="WV89" s="556">
        <f t="shared" ca="1" si="488"/>
        <v>0</v>
      </c>
      <c r="WW89" s="556">
        <f t="shared" ca="1" si="488"/>
        <v>0</v>
      </c>
      <c r="WX89" s="556">
        <f t="shared" ca="1" si="488"/>
        <v>0</v>
      </c>
      <c r="WY89" s="556">
        <f t="shared" ca="1" si="488"/>
        <v>0</v>
      </c>
      <c r="WZ89" s="556">
        <f t="shared" ca="1" si="488"/>
        <v>0</v>
      </c>
      <c r="XA89" s="556">
        <f t="shared" ca="1" si="488"/>
        <v>0</v>
      </c>
      <c r="XB89" s="556">
        <f t="shared" ca="1" si="488"/>
        <v>0</v>
      </c>
      <c r="XC89" s="556">
        <f t="shared" ca="1" si="489"/>
        <v>0</v>
      </c>
      <c r="XD89" s="556">
        <f t="shared" ca="1" si="489"/>
        <v>0</v>
      </c>
      <c r="XE89" s="556">
        <f t="shared" ca="1" si="489"/>
        <v>0</v>
      </c>
      <c r="XF89" s="556">
        <f t="shared" ca="1" si="489"/>
        <v>0</v>
      </c>
      <c r="XG89" s="556">
        <f t="shared" ca="1" si="489"/>
        <v>0</v>
      </c>
      <c r="XH89" s="556">
        <f t="shared" ca="1" si="489"/>
        <v>0</v>
      </c>
      <c r="XI89" s="556">
        <f t="shared" ca="1" si="489"/>
        <v>0</v>
      </c>
      <c r="XJ89" s="556">
        <f t="shared" ca="1" si="489"/>
        <v>0</v>
      </c>
      <c r="XK89" s="556">
        <f t="shared" ca="1" si="489"/>
        <v>0</v>
      </c>
      <c r="XL89" s="556">
        <f t="shared" ca="1" si="489"/>
        <v>0</v>
      </c>
      <c r="XM89" s="556">
        <f t="shared" ca="1" si="490"/>
        <v>0</v>
      </c>
      <c r="XN89" s="556">
        <f t="shared" ca="1" si="490"/>
        <v>0</v>
      </c>
      <c r="XO89" s="556">
        <f t="shared" ca="1" si="490"/>
        <v>0</v>
      </c>
      <c r="XP89" s="556">
        <f t="shared" ca="1" si="490"/>
        <v>0</v>
      </c>
      <c r="XQ89" s="556">
        <f t="shared" ca="1" si="490"/>
        <v>0</v>
      </c>
      <c r="XR89" s="556">
        <f t="shared" ca="1" si="490"/>
        <v>0</v>
      </c>
      <c r="XS89" s="556">
        <f t="shared" ca="1" si="490"/>
        <v>0</v>
      </c>
      <c r="XT89" s="556">
        <f t="shared" ca="1" si="490"/>
        <v>0</v>
      </c>
      <c r="XU89" s="556">
        <f t="shared" ca="1" si="490"/>
        <v>0</v>
      </c>
      <c r="XV89" s="556">
        <f t="shared" ca="1" si="490"/>
        <v>0</v>
      </c>
      <c r="XW89" s="556">
        <f t="shared" ca="1" si="490"/>
        <v>0</v>
      </c>
      <c r="XX89" s="189">
        <f t="shared" ca="1" si="491"/>
        <v>0</v>
      </c>
      <c r="XY89" s="189">
        <f t="shared" ca="1" si="491"/>
        <v>0</v>
      </c>
      <c r="XZ89" s="189">
        <f t="shared" ca="1" si="491"/>
        <v>0</v>
      </c>
      <c r="YA89" s="189">
        <f t="shared" ca="1" si="491"/>
        <v>0</v>
      </c>
      <c r="YB89" s="189">
        <f t="shared" ca="1" si="491"/>
        <v>0</v>
      </c>
      <c r="YC89" s="230">
        <f t="shared" ca="1" si="492"/>
        <v>0</v>
      </c>
      <c r="YD89" s="189">
        <f t="shared" ca="1" si="493"/>
        <v>0</v>
      </c>
      <c r="YE89" s="189">
        <f t="shared" ca="1" si="493"/>
        <v>0</v>
      </c>
      <c r="YF89" s="189">
        <f t="shared" ca="1" si="493"/>
        <v>0</v>
      </c>
      <c r="YG89" s="189">
        <f t="shared" ca="1" si="493"/>
        <v>0</v>
      </c>
      <c r="YH89" s="189">
        <f t="shared" ca="1" si="493"/>
        <v>0</v>
      </c>
      <c r="YI89" s="230">
        <f t="shared" ca="1" si="494"/>
        <v>0</v>
      </c>
      <c r="YJ89" s="231">
        <f t="shared" ca="1" si="495"/>
        <v>0</v>
      </c>
      <c r="YK89" s="231">
        <f t="shared" ca="1" si="495"/>
        <v>0</v>
      </c>
      <c r="YL89" s="231">
        <f t="shared" ca="1" si="495"/>
        <v>0</v>
      </c>
      <c r="YM89" s="231">
        <f t="shared" ca="1" si="495"/>
        <v>0</v>
      </c>
      <c r="YN89" s="544">
        <f t="shared" ca="1" si="496"/>
        <v>0</v>
      </c>
      <c r="YO89" s="231">
        <f t="shared" ca="1" si="497"/>
        <v>0</v>
      </c>
      <c r="YP89" s="231">
        <f t="shared" ca="1" si="497"/>
        <v>0</v>
      </c>
      <c r="YQ89" s="231">
        <f t="shared" ca="1" si="497"/>
        <v>0</v>
      </c>
      <c r="YR89" s="231">
        <f t="shared" ca="1" si="497"/>
        <v>0</v>
      </c>
      <c r="YS89" s="544">
        <f t="shared" ca="1" si="498"/>
        <v>0</v>
      </c>
      <c r="YT89" s="544">
        <f t="shared" ca="1" si="498"/>
        <v>0</v>
      </c>
      <c r="YU89" s="544">
        <f t="shared" ca="1" si="498"/>
        <v>0</v>
      </c>
      <c r="YV89" s="544">
        <f t="shared" ca="1" si="498"/>
        <v>0</v>
      </c>
      <c r="YW89" s="544">
        <f t="shared" ca="1" si="498"/>
        <v>0</v>
      </c>
      <c r="YX89" s="544">
        <f t="shared" ca="1" si="498"/>
        <v>0</v>
      </c>
      <c r="YY89" s="544">
        <f t="shared" ca="1" si="498"/>
        <v>0</v>
      </c>
      <c r="YZ89" s="535" cm="1">
        <f t="array" aca="1" ref="YZ89" ca="1">INDEX(YZ$13:YZ88,$B89+1,1)</f>
        <v>0</v>
      </c>
      <c r="ZA89" s="411">
        <f t="shared" ca="1" si="499"/>
        <v>19</v>
      </c>
      <c r="ZB89" s="18"/>
      <c r="ZC89" s="535" cm="1">
        <f t="array" aca="1" ref="ZC89" ca="1">INDEX(ZC$13:ZC88,$B89+1,1)</f>
        <v>0</v>
      </c>
      <c r="ZD89" s="411">
        <f t="shared" si="500"/>
        <v>0</v>
      </c>
      <c r="ZE89" s="535" cm="1">
        <f t="array" aca="1" ref="ZE89" ca="1">INDEX(ZE$13:ZE88,$B89+1,1)</f>
        <v>0</v>
      </c>
      <c r="ZF89" s="535" t="str" cm="1">
        <f t="array" aca="1" ref="ZF89" ca="1">INDEX(ZF$13:ZF88,$B89+1,1)</f>
        <v>-</v>
      </c>
      <c r="ZG89" s="535" t="str" cm="1">
        <f t="array" aca="1" ref="ZG89" ca="1">INDEX(ZG$13:ZG88,$B89+1,1)</f>
        <v>-</v>
      </c>
      <c r="ZH89" s="535" t="str" cm="1">
        <f t="array" aca="1" ref="ZH89" ca="1">INDEX(ZH$13:ZH88,$B89+1,1)</f>
        <v>-</v>
      </c>
      <c r="ZI89" s="535" t="str" cm="1">
        <f t="array" aca="1" ref="ZI89" ca="1">INDEX(ZI$13:ZI88,$B89+1,1)</f>
        <v>-</v>
      </c>
      <c r="ZJ89" s="535" t="str" cm="1">
        <f t="array" aca="1" ref="ZJ89" ca="1">INDEX(ZJ$13:ZJ88,$B89+1,1)</f>
        <v>-</v>
      </c>
      <c r="ZK89" s="535" t="str" cm="1">
        <f t="array" aca="1" ref="ZK89" ca="1">INDEX(ZK$13:ZK88,$B89+1,1)</f>
        <v>-</v>
      </c>
      <c r="ZL89" s="535" t="str" cm="1">
        <f t="array" aca="1" ref="ZL89" ca="1">INDEX(ZL$13:ZL88,$B89+1,1)</f>
        <v>-</v>
      </c>
      <c r="ZM89" s="535" t="str" cm="1">
        <f t="array" aca="1" ref="ZM89" ca="1">INDEX(ZM$13:ZM88,$B89+1,1)</f>
        <v>-</v>
      </c>
      <c r="ZN89" s="535" t="str" cm="1">
        <f t="array" aca="1" ref="ZN89" ca="1">INDEX(ZN$13:ZN88,$B89+1,1)</f>
        <v>-</v>
      </c>
      <c r="ZO89" s="535" t="str" cm="1">
        <f t="array" aca="1" ref="ZO89" ca="1">INDEX(ZO$13:ZO88,$B89+1,1)</f>
        <v>-</v>
      </c>
      <c r="ZP89" s="535" t="str" cm="1">
        <f t="array" aca="1" ref="ZP89" ca="1">INDEX(ZP$13:ZP88,$B89+1,1)</f>
        <v>-</v>
      </c>
      <c r="ZQ89" s="535" t="str" cm="1">
        <f t="array" aca="1" ref="ZQ89" ca="1">INDEX(ZQ$13:ZQ88,$B89+1,1)</f>
        <v>-</v>
      </c>
      <c r="ZR89" s="535" t="str" cm="1">
        <f t="array" aca="1" ref="ZR89" ca="1">INDEX(ZR$13:ZR88,$B89+1,1)</f>
        <v>-</v>
      </c>
      <c r="ZS89" s="535" t="str" cm="1">
        <f t="array" aca="1" ref="ZS89" ca="1">INDEX(ZS$13:ZS88,$B89+1,1)</f>
        <v>-</v>
      </c>
      <c r="ZT89" s="535" t="str" cm="1">
        <f t="array" aca="1" ref="ZT89" ca="1">INDEX(ZT$13:ZT88,$B89+1,1)</f>
        <v>-</v>
      </c>
      <c r="ZU89" s="535" t="str" cm="1">
        <f t="array" aca="1" ref="ZU89" ca="1">INDEX(ZU$13:ZU88,$B89+1,1)</f>
        <v>-</v>
      </c>
      <c r="ZV89" s="535" t="str" cm="1">
        <f t="array" aca="1" ref="ZV89" ca="1">INDEX(ZV$13:ZV88,$B89+1,1)</f>
        <v>-</v>
      </c>
      <c r="ZW89" s="535" t="str" cm="1">
        <f t="array" aca="1" ref="ZW89" ca="1">INDEX(ZW$13:ZW88,$B89+1,1)</f>
        <v>-</v>
      </c>
      <c r="ZX89" s="18"/>
      <c r="ZY89" s="411" t="b">
        <f t="shared" ca="1" si="501"/>
        <v>0</v>
      </c>
      <c r="ZZ89" s="411" t="str">
        <f t="shared" ca="1" si="502"/>
        <v>-</v>
      </c>
      <c r="AAA89" s="535" t="str" cm="1">
        <f t="array" aca="1" ref="AAA89" ca="1">INDEX(AAA$13:AAA88,$B89+1,1)</f>
        <v>-</v>
      </c>
      <c r="AAB89" s="535" t="str" cm="1">
        <f t="array" aca="1" ref="AAB89" ca="1">INDEX(AAB$13:AAB88,$B89+1,1)</f>
        <v>-</v>
      </c>
      <c r="AAC89" s="535" t="str" cm="1">
        <f t="array" aca="1" ref="AAC89" ca="1">INDEX(AAC$13:AAC88,$B89+1,1)</f>
        <v>-</v>
      </c>
      <c r="AAD89" s="545" cm="1">
        <f t="array" aca="1" ref="AAD89" ca="1">INDEX(i.AgeJ,$AD89,1)</f>
        <v>0</v>
      </c>
      <c r="AAE89" s="535" t="str" cm="1">
        <f t="array" aca="1" ref="AAE89" ca="1">INDEX(AAE$13:AAE88,$B89+1,1)</f>
        <v>-</v>
      </c>
      <c r="AAF89" s="411" t="str">
        <f t="shared" si="503"/>
        <v>-</v>
      </c>
      <c r="AAG89" s="411" t="str">
        <f t="shared" si="503"/>
        <v>-</v>
      </c>
      <c r="AAH89" s="535" t="str" cm="1">
        <f t="array" aca="1" ref="AAH89" ca="1">INDEX(AAH$13:AAH88,$B89+1,1)</f>
        <v>-</v>
      </c>
      <c r="AAI89" s="535" t="str" cm="1">
        <f t="array" aca="1" ref="AAI89" ca="1">INDEX(AAI$13:AAI88,$B89+1,1)</f>
        <v>-</v>
      </c>
      <c r="AAJ89" s="535" t="str" cm="1">
        <f t="array" aca="1" ref="AAJ89" ca="1">INDEX(AAJ$13:AAJ88,$B89+1,1)</f>
        <v>-</v>
      </c>
      <c r="AAK89" s="535" t="str" cm="1">
        <f t="array" aca="1" ref="AAK89" ca="1">INDEX(AAK$13:AAK88,$B89+1,1)</f>
        <v>-</v>
      </c>
      <c r="AAL89" s="535" t="str" cm="1">
        <f t="array" aca="1" ref="AAL89" ca="1">INDEX(AAL$13:AAL88,$B89+1,1)</f>
        <v>-</v>
      </c>
      <c r="AAM89" s="535" t="b" cm="1">
        <f t="array" aca="1" ref="AAM89" ca="1">INDEX(AAM$13:AAM88,$B89+1,1)</f>
        <v>1</v>
      </c>
      <c r="AAN89" s="535" t="str" cm="1">
        <f t="array" aca="1" ref="AAN89" ca="1">INDEX(AAN$13:AAN88,$B89+1,1)</f>
        <v>-</v>
      </c>
      <c r="AAO89" s="535" cm="1">
        <f t="array" aca="1" ref="AAO89" ca="1">INDEX(AAO$13:AAO88,$B89+1,1)</f>
        <v>0</v>
      </c>
      <c r="AAP89" s="535" cm="1">
        <f t="array" aca="1" ref="AAP89" ca="1">INDEX(AAP$13:AAP88,$B89+1,1)</f>
        <v>0</v>
      </c>
      <c r="AAQ89" s="535" cm="1">
        <f t="array" aca="1" ref="AAQ89" ca="1">INDEX(AAQ$13:AAQ88,$B89+1,1)</f>
        <v>0</v>
      </c>
      <c r="AAR89" s="18"/>
      <c r="AAS89" s="411">
        <f t="shared" si="504"/>
        <v>50</v>
      </c>
      <c r="AAT89" s="411">
        <f t="shared" si="504"/>
        <v>50</v>
      </c>
      <c r="AAU89" s="411">
        <f t="shared" si="504"/>
        <v>50</v>
      </c>
      <c r="AAV89" s="411">
        <f t="shared" si="504"/>
        <v>50</v>
      </c>
      <c r="AAW89" s="535" cm="1">
        <f t="array" aca="1" ref="AAW89" ca="1">INDEX(AAW$13:AAW88,$B89+1,1)</f>
        <v>1</v>
      </c>
      <c r="AAX89" s="535" cm="1">
        <f t="array" aca="1" ref="AAX89" ca="1">INDEX(AAX$13:AAX88,$B89+1,1)</f>
        <v>1</v>
      </c>
      <c r="AAY89" s="535" cm="1">
        <f t="array" aca="1" ref="AAY89" ca="1">INDEX(AAY$13:AAY88,$B89+1,1)</f>
        <v>1</v>
      </c>
      <c r="AAZ89" s="535" cm="1">
        <f t="array" aca="1" ref="AAZ89" ca="1">INDEX(AAZ$13:AAZ88,$B89+1,1)</f>
        <v>1</v>
      </c>
      <c r="ABA89" s="535" t="str" cm="1">
        <f t="array" aca="1" ref="ABA89" ca="1">INDEX(ABA$13:ABA88,$B89+1,1)</f>
        <v>-</v>
      </c>
      <c r="ABB89" s="535" t="str" cm="1">
        <f t="array" aca="1" ref="ABB89" ca="1">INDEX(ABB$13:ABB88,$B89+1,1)</f>
        <v>-</v>
      </c>
      <c r="ABC89" s="535" t="str" cm="1">
        <f t="array" aca="1" ref="ABC89" ca="1">INDEX(ABC$13:ABC88,$B89+1,1)</f>
        <v>-</v>
      </c>
      <c r="ABD89" s="535" t="str" cm="1">
        <f t="array" aca="1" ref="ABD89" ca="1">INDEX(ABD$13:ABD88,$B89+1,1)</f>
        <v>-</v>
      </c>
      <c r="ABE89" s="535" t="str" cm="1">
        <f t="array" aca="1" ref="ABE89" ca="1">INDEX(ABE$13:ABE88,$B89+1,1)</f>
        <v>-</v>
      </c>
      <c r="ABF89" s="535" t="str" cm="1">
        <f t="array" aca="1" ref="ABF89" ca="1">INDEX(ABF$13:ABF88,$B89+1,1)</f>
        <v>-</v>
      </c>
      <c r="ABG89" s="535" t="str" cm="1">
        <f t="array" aca="1" ref="ABG89" ca="1">INDEX(ABG$13:ABG88,$B89+1,1)</f>
        <v>-</v>
      </c>
      <c r="ABH89" s="18"/>
      <c r="ABI89" s="535" t="str" cm="1">
        <f t="array" aca="1" ref="ABI89" ca="1">INDEX(ABI$13:ABI88,$B89+1,1)</f>
        <v>-</v>
      </c>
      <c r="ABJ89" s="411">
        <f t="shared" ca="1" si="505"/>
        <v>1</v>
      </c>
      <c r="ABK89" s="18"/>
      <c r="ABL89" s="664" t="str">
        <f t="shared" ca="1" si="506"/>
        <v>-</v>
      </c>
      <c r="ABM89" s="535" t="b" cm="1">
        <f t="array" aca="1" ref="ABM89" ca="1">INDEX(ABM$13:ABM88,$B89+1,1)</f>
        <v>0</v>
      </c>
      <c r="ABN89" s="535" t="b" cm="1">
        <f t="array" aca="1" ref="ABN89" ca="1">INDEX(ABN$13:ABN88,$B89+1,1)</f>
        <v>1</v>
      </c>
      <c r="ABO89" s="535" t="str" cm="1">
        <f t="array" aca="1" ref="ABO89" ca="1">INDEX(ABO$13:ABO88,$B89+1,1)</f>
        <v>-</v>
      </c>
      <c r="ABP89" s="411" t="b">
        <f t="shared" ca="1" si="533"/>
        <v>1</v>
      </c>
      <c r="ABQ89" s="535" t="b" cm="1">
        <f t="array" aca="1" ref="ABQ89" ca="1">INDEX(ABQ$13:ABQ88,$B89+1,1)</f>
        <v>0</v>
      </c>
      <c r="ABR89" s="535" cm="1">
        <f t="array" aca="1" ref="ABR89" ca="1">INDEX(ABR$13:ABR88,$B89+1,1)</f>
        <v>0</v>
      </c>
      <c r="ABS89" s="547" cm="1">
        <f t="array" aca="1" ref="ABS89" ca="1">IF(ABN89&lt;&gt;TRUE,"-",VALUE(IFERROR(VALUE($K89),0) &amp; _xlfn.SWITCH($CF89,"-",4,$CF89) &amp; $L89 &amp; $T89 &amp; "00" &amp; $N89 &amp; $AK89 &amp; $R89 &amp; _xlfn.SWITCH($AM89,3,1,$AM89) &amp; _xlfn.SWITCH($M89,4,0,$M89) &amp; $AD89 &amp; IF(MOD($H89-2,ABS$6)&gt;=ABS$7,"",TEXT(INT(MOD($H89-2,ABS$6)/2)+1,"00"))))</f>
        <v>14220012120102</v>
      </c>
      <c r="ABT89" s="657" t="str" cm="1">
        <f t="array" aca="1" ref="ABT89" ca="1">IF(ABO89&lt;&gt;TRUE,"-",VALUE(IFERROR(VALUE($K89),0) &amp; _xlfn.SWITCH($CF89,"-",4,$CF89) &amp; $L89 &amp; $T89 &amp; "00" &amp; $N89 &amp; $AK89 &amp; $R89 &amp; _xlfn.SWITCH($AM89,3,1,$AM89) &amp; _xlfn.SWITCH($M89,4,0,$M89) &amp; $AD89 &amp; IF(MOD($H89-1,ABT$6)&gt;=ABT$7,"",TEXT(INT(MOD($H89-1,ABT$6)/2)+1,"00"))))</f>
        <v>-</v>
      </c>
      <c r="ABU89" s="543">
        <f t="shared" ca="1" si="507"/>
        <v>652</v>
      </c>
      <c r="ABV89" s="543">
        <f t="shared" ca="1" si="507"/>
        <v>686</v>
      </c>
      <c r="ABW89" s="543">
        <f t="shared" ca="1" si="507"/>
        <v>721</v>
      </c>
      <c r="ABX89" s="459">
        <f t="shared" ca="1" si="508"/>
        <v>469</v>
      </c>
      <c r="ABY89" s="459">
        <f t="shared" ca="1" si="508"/>
        <v>504</v>
      </c>
      <c r="ABZ89" s="459">
        <f t="shared" ca="1" si="508"/>
        <v>539</v>
      </c>
      <c r="ACA89" s="459">
        <f t="shared" ca="1" si="509"/>
        <v>385</v>
      </c>
      <c r="ACB89" s="459">
        <f t="shared" ca="1" si="509"/>
        <v>420</v>
      </c>
      <c r="ACC89" s="459">
        <f t="shared" ca="1" si="509"/>
        <v>455</v>
      </c>
      <c r="ACD89" s="535" t="str" cm="1">
        <f t="array" aca="1" ref="ACD89" ca="1">INDEX(ACD$13:ACD88,$B89+1,1)</f>
        <v>-</v>
      </c>
      <c r="ACE89" s="535" t="str" cm="1">
        <f t="array" aca="1" ref="ACE89" ca="1">INDEX(ACE$13:ACE88,$B89+1,1)</f>
        <v>-</v>
      </c>
      <c r="ACF89" s="535" t="str" cm="1">
        <f t="array" aca="1" ref="ACF89" ca="1">INDEX(ACF$13:ACF88,$B89+1,1)</f>
        <v>-</v>
      </c>
      <c r="ACG89" s="535" t="str" cm="1">
        <f t="array" aca="1" ref="ACG89" ca="1">INDEX(ACG$13:ACG88,$B89+1,1)</f>
        <v>-</v>
      </c>
      <c r="ACH89" s="535" t="str" cm="1">
        <f t="array" aca="1" ref="ACH89" ca="1">INDEX(ACH$13:ACH88,$B89+1,1)</f>
        <v>-</v>
      </c>
      <c r="ACI89" s="535" t="str" cm="1">
        <f t="array" aca="1" ref="ACI89" ca="1">INDEX(ACI$13:ACI88,$B89+1,1)</f>
        <v>-</v>
      </c>
      <c r="ACJ89" s="535" t="str" cm="1">
        <f t="array" aca="1" ref="ACJ89" ca="1">INDEX(ACJ$13:ACJ88,$B89+1,1)</f>
        <v>-</v>
      </c>
      <c r="ACK89" s="535" t="str" cm="1">
        <f t="array" aca="1" ref="ACK89" ca="1">INDEX(ACK$13:ACK88,$B89+1,1)</f>
        <v>-</v>
      </c>
      <c r="ACL89" s="535" t="str" cm="1">
        <f t="array" aca="1" ref="ACL89" ca="1">INDEX(ACL$13:ACL88,$B89+1,1)</f>
        <v>-</v>
      </c>
      <c r="ACM89" s="535" t="str" cm="1">
        <f t="array" aca="1" ref="ACM89" ca="1">INDEX(ACM$13:ACM88,$B89+1,1)</f>
        <v>-</v>
      </c>
      <c r="ACN89" s="535" t="str" cm="1">
        <f t="array" aca="1" ref="ACN89" ca="1">INDEX(ACN$13:ACN88,$B89+1,1)</f>
        <v>-</v>
      </c>
      <c r="ACO89" s="535" t="str" cm="1">
        <f t="array" aca="1" ref="ACO89" ca="1">INDEX(ACO$13:ACO88,$B89+1,1)</f>
        <v>-</v>
      </c>
      <c r="ACP89" s="22">
        <v>1</v>
      </c>
      <c r="ACQ89" s="22">
        <v>1</v>
      </c>
      <c r="ACR89" s="535" cm="1">
        <f t="array" aca="1" ref="ACR89" ca="1">INDEX(ACR$13:ACR88,$B89+1,1)</f>
        <v>0</v>
      </c>
      <c r="ACS89" s="535" t="str" cm="1">
        <f t="array" aca="1" ref="ACS89" ca="1">INDEX(ACS$13:ACS88,$B89+1,1)</f>
        <v>-</v>
      </c>
      <c r="ACT89" s="535" t="str" cm="1">
        <f t="array" aca="1" ref="ACT89" ca="1">INDEX(ACT$13:ACT88,$B89+1,1)</f>
        <v>-</v>
      </c>
      <c r="ACU89" s="535" t="str" cm="1">
        <f t="array" aca="1" ref="ACU89" ca="1">INDEX(ACU$13:ACU88,$B89+1,1)</f>
        <v>-</v>
      </c>
      <c r="ACV89" s="535" t="str" cm="1">
        <f t="array" aca="1" ref="ACV89" ca="1">INDEX(ACV$13:ACV88,$B89+1,1)</f>
        <v>-</v>
      </c>
      <c r="ACW89" s="535" t="str" cm="1">
        <f t="array" aca="1" ref="ACW89" ca="1">INDEX(ACW$13:ACW88,$B89+1,1)</f>
        <v>-</v>
      </c>
      <c r="ACX89" s="535" cm="1">
        <f t="array" aca="1" ref="ACX89" ca="1">INDEX(ACX$13:ACX88,$B89+1,1)</f>
        <v>0</v>
      </c>
      <c r="ACY89" s="535" t="str" cm="1">
        <f t="array" aca="1" ref="ACY89" ca="1">INDEX(ACY$13:ACY88,$B89+1,1)</f>
        <v>-</v>
      </c>
      <c r="ACZ89" s="535" t="str" cm="1">
        <f t="array" aca="1" ref="ACZ89" ca="1">INDEX(ACZ$13:ACZ88,$B89+1,1)</f>
        <v>-</v>
      </c>
      <c r="ADA89" s="535" t="str" cm="1">
        <f t="array" aca="1" ref="ADA89" ca="1">INDEX(ADA$13:ADA88,$B89+1,1)</f>
        <v>-</v>
      </c>
      <c r="ADB89" s="535" cm="1">
        <f t="array" aca="1" ref="ADB89" ca="1">INDEX(ADB$13:ADB88,$B89+1,1)</f>
        <v>1</v>
      </c>
      <c r="ADC89" s="535" cm="1">
        <f t="array" aca="1" ref="ADC89" ca="1">INDEX(ADC$13:ADC88,$B89+1,1)</f>
        <v>1</v>
      </c>
      <c r="ADD89" s="661" t="str">
        <f t="shared" ca="1" si="510"/>
        <v>-</v>
      </c>
      <c r="ADE89" s="661" t="str">
        <f t="shared" ca="1" si="510"/>
        <v>-</v>
      </c>
      <c r="ADF89" s="661" t="str">
        <f t="shared" ca="1" si="510"/>
        <v>-</v>
      </c>
      <c r="ADG89" s="661" t="str">
        <f t="shared" ca="1" si="510"/>
        <v>-</v>
      </c>
      <c r="ADH89" s="662" t="str">
        <f t="shared" ca="1" si="511"/>
        <v>-</v>
      </c>
      <c r="ADI89" s="663" t="str">
        <f t="shared" ca="1" si="512"/>
        <v>-</v>
      </c>
      <c r="ADJ89" s="664" t="str">
        <f t="shared" ca="1" si="513"/>
        <v>-</v>
      </c>
      <c r="ADK89" s="711" t="str">
        <f t="shared" ca="1" si="514"/>
        <v>-</v>
      </c>
      <c r="ADL89" s="191" t="b">
        <f t="shared" si="537"/>
        <v>0</v>
      </c>
      <c r="ADM89" s="710" t="str">
        <f t="shared" ca="1" si="515"/>
        <v>-</v>
      </c>
      <c r="ADN89" s="712" t="str">
        <f t="shared" ca="1" si="516"/>
        <v>-</v>
      </c>
      <c r="ADO89" s="712" t="str">
        <f t="shared" ca="1" si="516"/>
        <v>-</v>
      </c>
      <c r="ADP89" s="665" t="str">
        <f t="shared" ca="1" si="517"/>
        <v>-</v>
      </c>
      <c r="ADQ89" s="18"/>
      <c r="ADR89" s="545" t="b">
        <f t="shared" ca="1" si="518"/>
        <v>1</v>
      </c>
      <c r="ADS89" s="545" t="str">
        <f t="shared" ca="1" si="518"/>
        <v>-</v>
      </c>
      <c r="ADT89" s="545" t="str">
        <f t="shared" ca="1" si="518"/>
        <v>-</v>
      </c>
      <c r="ADU89" s="545" t="str">
        <f t="shared" ca="1" si="518"/>
        <v>-</v>
      </c>
      <c r="ADV89" s="545" t="str">
        <f t="shared" ca="1" si="518"/>
        <v>-</v>
      </c>
      <c r="ADW89" s="545" t="str">
        <f t="shared" ca="1" si="518"/>
        <v>-</v>
      </c>
      <c r="ADX89" s="545" t="str">
        <f t="shared" ca="1" si="518"/>
        <v>-</v>
      </c>
      <c r="ADY89" s="545" t="str">
        <f t="shared" ca="1" si="518"/>
        <v>-</v>
      </c>
      <c r="ADZ89" s="545" t="str">
        <f t="shared" ca="1" si="518"/>
        <v>-</v>
      </c>
      <c r="AEA89" s="545" t="str">
        <f t="shared" ca="1" si="518"/>
        <v>-</v>
      </c>
      <c r="AEB89" s="545" t="str">
        <f t="shared" ca="1" si="519"/>
        <v>-</v>
      </c>
      <c r="AEC89" s="545" t="str">
        <f t="shared" ca="1" si="519"/>
        <v>-</v>
      </c>
      <c r="AED89" s="545" t="str">
        <f t="shared" ca="1" si="519"/>
        <v>-</v>
      </c>
      <c r="AEE89" s="545" t="str">
        <f t="shared" ca="1" si="519"/>
        <v>-</v>
      </c>
      <c r="AEF89" s="545" t="str">
        <f t="shared" ca="1" si="519"/>
        <v>-</v>
      </c>
      <c r="AEG89" s="545" t="str">
        <f t="shared" ca="1" si="519"/>
        <v>-</v>
      </c>
      <c r="AEH89" s="545" t="str">
        <f t="shared" ca="1" si="519"/>
        <v>-</v>
      </c>
      <c r="AEI89" s="545" t="str">
        <f t="shared" ca="1" si="519"/>
        <v>-</v>
      </c>
      <c r="AEJ89" s="545" t="b">
        <f t="shared" ca="1" si="519"/>
        <v>1</v>
      </c>
      <c r="AEK89" s="545" t="str">
        <f t="shared" ca="1" si="519"/>
        <v>-</v>
      </c>
      <c r="AEL89" s="545" t="str">
        <f t="shared" ca="1" si="520"/>
        <v>-</v>
      </c>
      <c r="AEM89" s="545" t="str">
        <f t="shared" ca="1" si="520"/>
        <v>-</v>
      </c>
      <c r="AEN89" s="545" t="str">
        <f t="shared" ca="1" si="520"/>
        <v>-</v>
      </c>
      <c r="AEO89" s="545" t="str">
        <f t="shared" ca="1" si="520"/>
        <v>-</v>
      </c>
      <c r="AEP89" s="545" t="str">
        <f t="shared" ca="1" si="520"/>
        <v>-</v>
      </c>
      <c r="AEQ89" s="545" t="str">
        <f t="shared" ca="1" si="520"/>
        <v>-</v>
      </c>
      <c r="AER89" s="545" t="str">
        <f t="shared" ca="1" si="520"/>
        <v>-</v>
      </c>
      <c r="AES89" s="545" t="str">
        <f t="shared" ca="1" si="520"/>
        <v>-</v>
      </c>
      <c r="AET89" s="545" t="str">
        <f t="shared" ca="1" si="520"/>
        <v>-</v>
      </c>
      <c r="AEU89" s="545" t="str">
        <f t="shared" ca="1" si="520"/>
        <v>-</v>
      </c>
      <c r="AEV89" s="545" t="str">
        <f t="shared" ca="1" si="521"/>
        <v>-</v>
      </c>
      <c r="AEW89" s="545" t="str">
        <f t="shared" ca="1" si="521"/>
        <v>-</v>
      </c>
      <c r="AEX89" s="545" t="str">
        <f t="shared" ca="1" si="521"/>
        <v>-</v>
      </c>
      <c r="AEY89" s="545" t="str">
        <f t="shared" ca="1" si="521"/>
        <v>-</v>
      </c>
      <c r="AEZ89" s="545" t="str">
        <f t="shared" ca="1" si="521"/>
        <v>-</v>
      </c>
      <c r="AFA89" s="545" t="str">
        <f t="shared" ca="1" si="521"/>
        <v>-</v>
      </c>
      <c r="AFB89" s="545" t="b">
        <f t="shared" ca="1" si="521"/>
        <v>1</v>
      </c>
      <c r="AFC89" s="545" t="str">
        <f t="shared" ca="1" si="521"/>
        <v>-</v>
      </c>
      <c r="AFD89" s="545" t="str">
        <f t="shared" ca="1" si="521"/>
        <v>-</v>
      </c>
      <c r="AFE89" s="545" t="str">
        <f t="shared" ca="1" si="521"/>
        <v>-</v>
      </c>
      <c r="AFF89" s="545" t="str">
        <f t="shared" ca="1" si="522"/>
        <v>-</v>
      </c>
      <c r="AFG89" s="545" t="str">
        <f t="shared" ca="1" si="522"/>
        <v>-</v>
      </c>
      <c r="AFH89" s="545" t="str">
        <f t="shared" ca="1" si="522"/>
        <v>-</v>
      </c>
      <c r="AFI89" s="545" t="str">
        <f t="shared" ca="1" si="522"/>
        <v>-</v>
      </c>
      <c r="AFJ89" s="545" t="str">
        <f t="shared" ca="1" si="522"/>
        <v>-</v>
      </c>
      <c r="AFK89" s="545" t="str">
        <f t="shared" ca="1" si="522"/>
        <v>-</v>
      </c>
      <c r="AFL89" s="545" t="str">
        <f t="shared" ca="1" si="522"/>
        <v>-</v>
      </c>
      <c r="AFM89" s="545" t="str">
        <f t="shared" ca="1" si="522"/>
        <v>-</v>
      </c>
      <c r="AFN89" s="545" t="str">
        <f t="shared" ca="1" si="522"/>
        <v>-</v>
      </c>
      <c r="AFO89" s="545" t="str">
        <f t="shared" ca="1" si="522"/>
        <v>-</v>
      </c>
      <c r="AFP89" s="545" t="str">
        <f t="shared" ca="1" si="523"/>
        <v>-</v>
      </c>
      <c r="AFQ89" s="545" t="str">
        <f t="shared" ca="1" si="523"/>
        <v>-</v>
      </c>
      <c r="AFR89" s="545" t="str">
        <f t="shared" ca="1" si="523"/>
        <v>-</v>
      </c>
      <c r="AFS89" s="545" t="str">
        <f t="shared" ca="1" si="523"/>
        <v>-</v>
      </c>
      <c r="AFT89" s="545" t="b">
        <f t="shared" ca="1" si="523"/>
        <v>1</v>
      </c>
      <c r="AFU89" s="545" t="str">
        <f t="shared" ca="1" si="523"/>
        <v>-</v>
      </c>
      <c r="AFV89" s="545" t="str">
        <f t="shared" ca="1" si="523"/>
        <v>-</v>
      </c>
      <c r="AFW89" s="545" t="str">
        <f t="shared" ca="1" si="523"/>
        <v>-</v>
      </c>
      <c r="AFX89" s="545" t="str">
        <f t="shared" ca="1" si="523"/>
        <v>-</v>
      </c>
      <c r="AFY89" s="545" t="str">
        <f t="shared" ca="1" si="523"/>
        <v>-</v>
      </c>
      <c r="AFZ89" s="545" t="str">
        <f t="shared" ca="1" si="524"/>
        <v>-</v>
      </c>
      <c r="AGA89" s="545" t="str">
        <f t="shared" ca="1" si="524"/>
        <v>-</v>
      </c>
      <c r="AGB89" s="545" t="str">
        <f t="shared" ca="1" si="524"/>
        <v>-</v>
      </c>
      <c r="AGC89" s="545" t="str">
        <f t="shared" ca="1" si="524"/>
        <v>-</v>
      </c>
      <c r="AGD89" s="545" t="str">
        <f t="shared" ca="1" si="524"/>
        <v>-</v>
      </c>
      <c r="AGE89" s="545" t="str">
        <f t="shared" ca="1" si="524"/>
        <v>-</v>
      </c>
      <c r="AGF89" s="545" t="str">
        <f t="shared" ca="1" si="524"/>
        <v>-</v>
      </c>
      <c r="AGG89" s="545" t="str">
        <f t="shared" ca="1" si="524"/>
        <v>-</v>
      </c>
      <c r="AGH89" s="545" t="str">
        <f t="shared" ca="1" si="524"/>
        <v>-</v>
      </c>
      <c r="AGI89" s="545" t="str">
        <f t="shared" ca="1" si="524"/>
        <v>-</v>
      </c>
      <c r="AGJ89" s="545" t="str">
        <f t="shared" ca="1" si="525"/>
        <v>-</v>
      </c>
      <c r="AGK89" s="545" t="str">
        <f t="shared" ca="1" si="525"/>
        <v>-</v>
      </c>
      <c r="AGL89" s="545" t="b">
        <f t="shared" ca="1" si="525"/>
        <v>1</v>
      </c>
      <c r="AGM89" s="545" t="str">
        <f t="shared" ca="1" si="525"/>
        <v>-</v>
      </c>
      <c r="AGN89" s="545" t="str">
        <f t="shared" ca="1" si="525"/>
        <v>-</v>
      </c>
      <c r="AGO89" s="545" t="str">
        <f t="shared" ca="1" si="525"/>
        <v>-</v>
      </c>
      <c r="AGP89" s="545" t="str">
        <f t="shared" ca="1" si="525"/>
        <v>-</v>
      </c>
      <c r="AGQ89" s="545" t="str">
        <f t="shared" ca="1" si="525"/>
        <v>-</v>
      </c>
      <c r="AGR89" s="545" t="str">
        <f t="shared" ca="1" si="525"/>
        <v>-</v>
      </c>
      <c r="AGS89" s="545" t="str">
        <f t="shared" ca="1" si="525"/>
        <v>-</v>
      </c>
      <c r="AGT89" s="545" t="str">
        <f t="shared" ca="1" si="526"/>
        <v>-</v>
      </c>
      <c r="AGU89" s="545" t="str">
        <f t="shared" ca="1" si="526"/>
        <v>-</v>
      </c>
      <c r="AGV89" s="545" t="str">
        <f t="shared" ca="1" si="526"/>
        <v>-</v>
      </c>
      <c r="AGW89" s="545" t="str">
        <f t="shared" ca="1" si="526"/>
        <v>-</v>
      </c>
      <c r="AGX89" s="545" t="str">
        <f t="shared" ca="1" si="526"/>
        <v>-</v>
      </c>
      <c r="AGY89" s="545" t="str">
        <f t="shared" ca="1" si="526"/>
        <v>-</v>
      </c>
      <c r="AGZ89" s="545" t="str">
        <f t="shared" ca="1" si="526"/>
        <v>-</v>
      </c>
      <c r="AHA89" s="545" t="str">
        <f t="shared" ca="1" si="526"/>
        <v>-</v>
      </c>
      <c r="AHB89" s="545" t="str">
        <f t="shared" ca="1" si="526"/>
        <v>-</v>
      </c>
      <c r="AHC89" s="545" t="str">
        <f t="shared" ca="1" si="526"/>
        <v>-</v>
      </c>
      <c r="AHD89" s="535" cm="1">
        <f t="array" aca="1" ref="AHD89" ca="1">INDEX(AHD$13:AHD88,$B89+1,1)</f>
        <v>0</v>
      </c>
      <c r="AHE89" s="483">
        <v>0</v>
      </c>
    </row>
    <row r="90" spans="1:889" outlineLevel="2">
      <c r="A90" s="18">
        <f t="shared" si="241"/>
        <v>77</v>
      </c>
      <c r="B90" s="652">
        <f t="shared" ca="1" si="538"/>
        <v>75</v>
      </c>
      <c r="C90" s="458">
        <f t="shared" si="404"/>
        <v>2000</v>
      </c>
      <c r="D90" s="119" t="str">
        <f t="shared" ca="1" si="405"/>
        <v>GSW</v>
      </c>
      <c r="E90" t="b">
        <v>1</v>
      </c>
      <c r="F90" t="b">
        <v>0</v>
      </c>
      <c r="G90" t="b">
        <f t="shared" si="406"/>
        <v>1</v>
      </c>
      <c r="H90" s="191">
        <f t="shared" ca="1" si="536"/>
        <v>5</v>
      </c>
      <c r="I90" s="535" cm="1">
        <f t="array" aca="1" ref="I90" ca="1">INDEX(I$13:I89,$B90+1,1)</f>
        <v>1</v>
      </c>
      <c r="J90" s="535" cm="1">
        <f t="array" aca="1" ref="J90" ca="1">INDEX(J$13:J89,$B90+1,1)</f>
        <v>0</v>
      </c>
      <c r="K90" s="535" cm="1">
        <f t="array" aca="1" ref="K90" ca="1">INDEX(K$13:K89,$B90+1,1)</f>
        <v>1</v>
      </c>
      <c r="L90" s="535" cm="1">
        <f t="array" aca="1" ref="L90" ca="1">INDEX(L$13:L89,$B90+1,1)</f>
        <v>2</v>
      </c>
      <c r="M90" s="535" cm="1">
        <f t="array" aca="1" ref="M90" ca="1">INDEX(M$13:M89,$B90+1,1)</f>
        <v>0</v>
      </c>
      <c r="N90" s="230">
        <f t="shared" ca="1" si="407"/>
        <v>1</v>
      </c>
      <c r="O90" s="230">
        <f t="shared" ca="1" si="407"/>
        <v>6</v>
      </c>
      <c r="P90" s="230">
        <f t="shared" ca="1" si="407"/>
        <v>1</v>
      </c>
      <c r="Q90" s="230">
        <f t="shared" ca="1" si="407"/>
        <v>1</v>
      </c>
      <c r="R90" s="230">
        <f t="shared" ca="1" si="407"/>
        <v>1</v>
      </c>
      <c r="S90" s="230">
        <f t="shared" ca="1" si="407"/>
        <v>1</v>
      </c>
      <c r="T90" s="411">
        <f t="shared" ca="1" si="408"/>
        <v>2</v>
      </c>
      <c r="U90" s="411">
        <f t="shared" ca="1" si="408"/>
        <v>5</v>
      </c>
      <c r="V90" s="411">
        <f t="shared" ca="1" si="409"/>
        <v>2</v>
      </c>
      <c r="W90" s="772" t="b">
        <f t="shared" ca="1" si="410"/>
        <v>1</v>
      </c>
      <c r="X90" s="772" t="b">
        <f t="shared" ca="1" si="410"/>
        <v>1</v>
      </c>
      <c r="Y90" s="772" t="b">
        <f t="shared" ca="1" si="410"/>
        <v>1</v>
      </c>
      <c r="Z90" s="791" t="b" cm="1">
        <f t="array" aca="1" ref="Z90" ca="1">INDEX(Z$13:Z89,$B90+1,1)</f>
        <v>0</v>
      </c>
      <c r="AA90" s="411">
        <f t="shared" ca="1" si="411"/>
        <v>1</v>
      </c>
      <c r="AB90" s="411">
        <f t="shared" ca="1" si="412"/>
        <v>1</v>
      </c>
      <c r="AC90" s="230">
        <f t="shared" ca="1" si="413"/>
        <v>1</v>
      </c>
      <c r="AD90" s="230">
        <f t="shared" ca="1" si="413"/>
        <v>1</v>
      </c>
      <c r="AE90" s="230">
        <f t="shared" ca="1" si="413"/>
        <v>0</v>
      </c>
      <c r="AF90" s="230">
        <f t="shared" ca="1" si="413"/>
        <v>0</v>
      </c>
      <c r="AG90" s="230">
        <f t="shared" ca="1" si="413"/>
        <v>0</v>
      </c>
      <c r="AH90" s="230">
        <f t="shared" ca="1" si="413"/>
        <v>0</v>
      </c>
      <c r="AI90" s="87">
        <f t="shared" ca="1" si="414"/>
        <v>2</v>
      </c>
      <c r="AJ90" s="87">
        <f ca="1">INDEX(CHOOSE($N90,DataAutumn!i.AdultDrys,DataWinter!i.AdultDrys,DataSpring!i.AdultDrys),1,$T90)</f>
        <v>1</v>
      </c>
      <c r="AK90" s="230">
        <f t="shared" ca="1" si="415"/>
        <v>2</v>
      </c>
      <c r="AL90" s="535" cm="1">
        <f t="array" aca="1" ref="AL90" ca="1">INDEX(AL$13:AL89,$B90+1,1)</f>
        <v>0</v>
      </c>
      <c r="AM90" s="535" cm="1">
        <f t="array" aca="1" ref="AM90" ca="1">INDEX(AM$13:AM89,$B90+1,1)</f>
        <v>2</v>
      </c>
      <c r="AN90" s="810"/>
      <c r="AO90" s="111"/>
      <c r="AP90" s="111"/>
      <c r="AQ90" s="111"/>
      <c r="AR90" s="111"/>
      <c r="AS90" s="111"/>
      <c r="AT90" s="111"/>
      <c r="AU90" s="111"/>
      <c r="AV90" s="111"/>
      <c r="AW90" s="111"/>
      <c r="AX90" s="111"/>
      <c r="AY90" s="111"/>
      <c r="AZ90" s="111"/>
      <c r="BA90" s="111"/>
      <c r="BB90" s="111"/>
      <c r="BC90" s="312" t="str">
        <f t="shared" ca="1" si="416"/>
        <v>FS_Opt_Tem 00005 SE GSW Past      CFS     TOLAut Scan2 GFS RR+01% GP100% WP100% MP100% (PT_F43N33L11) Wean  NutS1.0 Forced</v>
      </c>
      <c r="BD90" s="8" t="str">
        <f ca="1">IF(COUNTIF($BC$13:$BC90,$BC90)=1,"-","Dup")</f>
        <v>-</v>
      </c>
      <c r="BE90" s="18"/>
      <c r="BF90" s="535" t="b" cm="1">
        <f t="array" aca="1" ref="BF90" ca="1">INDEX(BF$13:BF89,$B90+1,1)</f>
        <v>0</v>
      </c>
      <c r="BG90" s="535" t="b" cm="1">
        <f t="array" aca="1" ref="BG90" ca="1">INDEX(BG$13:BG89,$B90+1,1)</f>
        <v>0</v>
      </c>
      <c r="BH90" s="535" t="b" cm="1">
        <f t="array" aca="1" ref="BH90" ca="1">INDEX(BH$13:BH89,$B90+1,1)</f>
        <v>0</v>
      </c>
      <c r="BI90" s="535" t="b" cm="1">
        <f t="array" aca="1" ref="BI90" ca="1">INDEX(BI$13:BI89,$B90+1,1)</f>
        <v>0</v>
      </c>
      <c r="BJ90" s="535" t="b" cm="1">
        <f t="array" aca="1" ref="BJ90" ca="1">INDEX(BJ$13:BJ89,$B90+1,1)</f>
        <v>0</v>
      </c>
      <c r="BK90" s="535" t="b" cm="1">
        <f t="array" aca="1" ref="BK90" ca="1">INDEX(BK$13:BK89,$B90+1,1)</f>
        <v>0</v>
      </c>
      <c r="BL90" s="535" t="b" cm="1">
        <f t="array" aca="1" ref="BL90" ca="1">INDEX(BL$13:BL89,$B90+1,1)</f>
        <v>0</v>
      </c>
      <c r="BM90" s="535" t="b" cm="1">
        <f t="array" aca="1" ref="BM90" ca="1">INDEX(BM$13:BM89,$B90+1,1)</f>
        <v>0</v>
      </c>
      <c r="BN90" s="535" t="b" cm="1">
        <f t="array" aca="1" ref="BN90" ca="1">INDEX(BN$13:BN89,$B90+1,1)</f>
        <v>0</v>
      </c>
      <c r="BO90" s="18"/>
      <c r="BP90" s="411" t="b">
        <f t="shared" ca="1" si="417"/>
        <v>1</v>
      </c>
      <c r="BQ90" s="411" t="str">
        <f t="shared" ca="1" si="417"/>
        <v>-</v>
      </c>
      <c r="BR90" s="411" t="b">
        <f t="shared" ca="1" si="417"/>
        <v>0</v>
      </c>
      <c r="BS90" s="411" t="str">
        <f t="shared" ca="1" si="417"/>
        <v>-</v>
      </c>
      <c r="BT90" s="411" t="str">
        <f t="shared" ca="1" si="417"/>
        <v>-</v>
      </c>
      <c r="BU90" s="411" t="str">
        <f t="shared" ca="1" si="417"/>
        <v>-</v>
      </c>
      <c r="BV90" s="411" t="str">
        <f t="shared" ca="1" si="417"/>
        <v>-</v>
      </c>
      <c r="BW90" s="411" t="str">
        <f t="shared" ca="1" si="417"/>
        <v>-</v>
      </c>
      <c r="BX90" s="411" t="str">
        <f t="shared" ca="1" si="417"/>
        <v>-</v>
      </c>
      <c r="BY90" s="411" t="str">
        <f t="shared" ca="1" si="417"/>
        <v>-</v>
      </c>
      <c r="BZ90" s="411" t="str">
        <f t="shared" ca="1" si="417"/>
        <v>-</v>
      </c>
      <c r="CA90" s="411" t="str">
        <f t="shared" ca="1" si="417"/>
        <v>-</v>
      </c>
      <c r="CB90" s="411" t="b">
        <f t="shared" ca="1" si="417"/>
        <v>0</v>
      </c>
      <c r="CC90" s="87">
        <f t="shared" ca="1" si="417"/>
        <v>0</v>
      </c>
      <c r="CD90" s="535" t="str" cm="1">
        <f t="array" aca="1" ref="CD90" ca="1">INDEX(CD$13:CD89,$B90+1,1)</f>
        <v>-</v>
      </c>
      <c r="CE90" s="535" t="str" cm="1">
        <f t="array" aca="1" ref="CE90" ca="1">INDEX(CE$13:CE89,$B90+1,1)</f>
        <v>-</v>
      </c>
      <c r="CF90" s="535" t="str" cm="1">
        <f t="array" aca="1" ref="CF90" ca="1">INDEX(CF$13:CF89,$B90+1,1)</f>
        <v>-</v>
      </c>
      <c r="CG90" s="535" t="b" cm="1">
        <f t="array" aca="1" ref="CG90" ca="1">INDEX(CG$13:CG89,$B90+1,1)</f>
        <v>1</v>
      </c>
      <c r="CH90" s="535" t="str" cm="1">
        <f t="array" aca="1" ref="CH90" ca="1">INDEX(CH$13:CH89,$B90+1,1)</f>
        <v>-</v>
      </c>
      <c r="CI90" s="535" t="str" cm="1">
        <f t="array" aca="1" ref="CI90" ca="1">INDEX(CI$13:CI89,$B90+1,1)</f>
        <v>-</v>
      </c>
      <c r="CJ90" s="535" t="str" cm="1">
        <f t="array" aca="1" ref="CJ90" ca="1">INDEX(CJ$13:CJ89,$B90+1,1)</f>
        <v>-</v>
      </c>
      <c r="CK90" s="18"/>
      <c r="CL90" s="535" t="str" cm="1">
        <f t="array" aca="1" ref="CL90" ca="1">INDEX(CL$13:CL89,$B90+1,1)</f>
        <v>-</v>
      </c>
      <c r="CM90" s="535" t="str" cm="1">
        <f t="array" aca="1" ref="CM90" ca="1">INDEX(CM$13:CM89,$B90+1,1)</f>
        <v>-</v>
      </c>
      <c r="CN90" s="411" t="str">
        <f t="shared" ca="1" si="418"/>
        <v>-</v>
      </c>
      <c r="CO90" s="411">
        <f t="shared" ca="1" si="419"/>
        <v>1</v>
      </c>
      <c r="CP90" s="411">
        <f t="shared" ca="1" si="419"/>
        <v>1</v>
      </c>
      <c r="CQ90" s="535" t="str" cm="1">
        <f t="array" aca="1" ref="CQ90" ca="1">INDEX(CQ$13:CQ89,$B90+1,1)</f>
        <v>-</v>
      </c>
      <c r="CR90" s="535" t="str" cm="1">
        <f t="array" aca="1" ref="CR90" ca="1">INDEX(CR$13:CR89,$B90+1,1)</f>
        <v>-</v>
      </c>
      <c r="CS90" s="535" t="str" cm="1">
        <f t="array" aca="1" ref="CS90" ca="1">INDEX(CS$13:CS89,$B90+1,1)</f>
        <v>-</v>
      </c>
      <c r="CT90" s="535" t="str" cm="1">
        <f t="array" aca="1" ref="CT90" ca="1">INDEX(CT$13:CT89,$B90+1,1)</f>
        <v>-</v>
      </c>
      <c r="CU90" s="411" t="str">
        <f t="shared" ca="1" si="420"/>
        <v>-</v>
      </c>
      <c r="CV90" s="411">
        <f t="shared" ca="1" si="421"/>
        <v>1</v>
      </c>
      <c r="CW90" s="411">
        <f t="shared" ca="1" si="421"/>
        <v>1</v>
      </c>
      <c r="CX90" s="535" t="str" cm="1">
        <f t="array" aca="1" ref="CX90" ca="1">INDEX(CX$13:CX89,$B90+1,1)</f>
        <v>-</v>
      </c>
      <c r="CY90" s="535" t="str" cm="1">
        <f t="array" aca="1" ref="CY90" ca="1">INDEX(CY$13:CY89,$B90+1,1)</f>
        <v>-</v>
      </c>
      <c r="CZ90" s="411" t="str">
        <f t="shared" ca="1" si="422"/>
        <v>-</v>
      </c>
      <c r="DA90" s="411">
        <f t="shared" ca="1" si="423"/>
        <v>1</v>
      </c>
      <c r="DB90" s="535" t="str" cm="1">
        <f t="array" aca="1" ref="DB90" ca="1">INDEX(DB$13:DB89,$B90+1,1)</f>
        <v>-</v>
      </c>
      <c r="DC90" s="535" t="str" cm="1">
        <f t="array" aca="1" ref="DC90" ca="1">INDEX(DC$13:DC89,$B90+1,1)</f>
        <v>-</v>
      </c>
      <c r="DD90" s="411">
        <f t="shared" ca="1" si="424"/>
        <v>1</v>
      </c>
      <c r="DE90" s="535" t="str" cm="1">
        <f t="array" aca="1" ref="DE90" ca="1">INDEX(DE$13:DE89,$B90+1,1)</f>
        <v>-</v>
      </c>
      <c r="DF90" s="535" t="str" cm="1">
        <f t="array" aca="1" ref="DF90" ca="1">INDEX(DF$13:DF89,$B90+1,1)</f>
        <v>-</v>
      </c>
      <c r="DG90" s="411" t="str">
        <f t="shared" ca="1" si="425"/>
        <v>-</v>
      </c>
      <c r="DH90" s="411">
        <f t="shared" ca="1" si="426"/>
        <v>1</v>
      </c>
      <c r="DI90" s="411">
        <f t="shared" ca="1" si="426"/>
        <v>1</v>
      </c>
      <c r="DJ90" s="535" cm="1">
        <f t="array" aca="1" ref="DJ90" ca="1">INDEX(DJ$13:DJ89,$B90+1,1)</f>
        <v>720</v>
      </c>
      <c r="DK90" s="535" cm="1">
        <f t="array" aca="1" ref="DK90" ca="1">INDEX(DK$13:DK89,$B90+1,1)</f>
        <v>720</v>
      </c>
      <c r="DL90" s="18"/>
      <c r="DM90" s="535" t="str" cm="1">
        <f t="array" aca="1" ref="DM90" ca="1">INDEX(DM$13:DM89,$B90+1,1)</f>
        <v>-</v>
      </c>
      <c r="DN90" s="535" t="str" cm="1">
        <f t="array" aca="1" ref="DN90" ca="1">INDEX(DN$13:DN89,$B90+1,1)</f>
        <v>-</v>
      </c>
      <c r="DO90" s="535" t="str" cm="1">
        <f t="array" aca="1" ref="DO90" ca="1">INDEX(DO$13:DO89,$B90+1,1)</f>
        <v>-</v>
      </c>
      <c r="DP90" s="535" t="str" cm="1">
        <f t="array" aca="1" ref="DP90" ca="1">INDEX(DP$13:DP89,$B90+1,1)</f>
        <v>-</v>
      </c>
      <c r="DQ90" s="799" cm="1">
        <f t="array" aca="1" ref="DQ90" ca="1">VALUE(IFERROR(VALUE($K90),0) &amp; _xlfn.SWITCH($CF90,"-",4,$CF90) &amp; $L90 &amp; $T90 &amp; "00" &amp; $N90 &amp; $AK90 &amp; $R90 &amp; _xlfn.SWITCH($AM90,3,1,$AM90) &amp; _xlfn.SWITCH($M90,4,0,$M90) &amp; _xlfn.SWITCH($AD90,6,1,$AD90))</f>
        <v>142200121201</v>
      </c>
      <c r="DR90" s="535" cm="1">
        <f t="array" aca="1" ref="DR90" ca="1">INDEX(DR$13:DR89,$B90+1,1)</f>
        <v>1</v>
      </c>
      <c r="DS90" s="535" cm="1">
        <f t="array" aca="1" ref="DS90" ca="1">INDEX(DS$13:DS89,$B90+1,1)</f>
        <v>1</v>
      </c>
      <c r="DT90" s="411">
        <f t="shared" ca="1" si="427"/>
        <v>3</v>
      </c>
      <c r="DU90" s="411" t="str">
        <f t="shared" ca="1" si="427"/>
        <v>-</v>
      </c>
      <c r="DV90" s="411" t="str">
        <f t="shared" ca="1" si="427"/>
        <v>-</v>
      </c>
      <c r="DW90" s="411" t="str">
        <f t="shared" ca="1" si="427"/>
        <v>-</v>
      </c>
      <c r="DX90" s="411" t="str">
        <f t="shared" ca="1" si="427"/>
        <v>-</v>
      </c>
      <c r="DY90" s="411" t="str">
        <f t="shared" ca="1" si="427"/>
        <v>-</v>
      </c>
      <c r="DZ90" s="411" t="b">
        <f t="shared" ca="1" si="428"/>
        <v>0</v>
      </c>
      <c r="EA90" s="411" t="str">
        <f t="shared" ca="1" si="429"/>
        <v>-</v>
      </c>
      <c r="EB90" s="411" t="str">
        <f t="shared" ca="1" si="429"/>
        <v>-</v>
      </c>
      <c r="EC90" s="411" t="str">
        <f t="shared" ca="1" si="429"/>
        <v>-</v>
      </c>
      <c r="ED90" s="411" t="str">
        <f t="shared" ca="1" si="429"/>
        <v>-</v>
      </c>
      <c r="EE90" s="411">
        <f t="shared" ca="1" si="429"/>
        <v>500</v>
      </c>
      <c r="EF90" s="411">
        <f t="shared" ca="1" si="429"/>
        <v>500</v>
      </c>
      <c r="EG90" s="411" t="str">
        <f t="shared" ca="1" si="429"/>
        <v>-</v>
      </c>
      <c r="EH90" s="411" t="str">
        <f t="shared" ca="1" si="429"/>
        <v>-</v>
      </c>
      <c r="EI90" s="411" t="str">
        <f t="shared" ca="1" si="429"/>
        <v>-</v>
      </c>
      <c r="EJ90" s="535" cm="1">
        <f t="array" aca="1" ref="EJ90" ca="1">INDEX(EJ$13:EJ89,$B90+1,1)</f>
        <v>0</v>
      </c>
      <c r="EK90" s="535" cm="1">
        <f t="array" aca="1" ref="EK90" ca="1">INDEX(EK$13:EK89,$B90+1,1)</f>
        <v>999999</v>
      </c>
      <c r="EL90" s="535" cm="1">
        <f t="array" aca="1" ref="EL90" ca="1">INDEX(EL$13:EL89,$B90+1,1)</f>
        <v>999999</v>
      </c>
      <c r="EM90" s="535" cm="1">
        <f t="array" aca="1" ref="EM90" ca="1">INDEX(EM$13:EM89,$B90+1,1)</f>
        <v>999999</v>
      </c>
      <c r="EN90" s="535" cm="1">
        <f t="array" aca="1" ref="EN90" ca="1">INDEX(EN$13:EN89,$B90+1,1)</f>
        <v>999999</v>
      </c>
      <c r="EO90" s="535" cm="1">
        <f t="array" aca="1" ref="EO90" ca="1">INDEX(EO$13:EO89,$B90+1,1)</f>
        <v>999999</v>
      </c>
      <c r="EP90" s="535" cm="1">
        <f t="array" aca="1" ref="EP90" ca="1">INDEX(EP$13:EP89,$B90+1,1)</f>
        <v>999999</v>
      </c>
      <c r="EQ90" s="535" cm="1">
        <f t="array" aca="1" ref="EQ90" ca="1">INDEX(EQ$13:EQ89,$B90+1,1)</f>
        <v>999999</v>
      </c>
      <c r="ER90" s="535" cm="1">
        <f t="array" aca="1" ref="ER90" ca="1">INDEX(ER$13:ER89,$B90+1,1)</f>
        <v>999999</v>
      </c>
      <c r="ES90" s="535" cm="1">
        <f t="array" aca="1" ref="ES90" ca="1">INDEX(ES$13:ES89,$B90+1,1)</f>
        <v>999999</v>
      </c>
      <c r="ET90" s="535" cm="1">
        <f t="array" aca="1" ref="ET90" ca="1">INDEX(ET$13:ET89,$B90+1,1)</f>
        <v>999999</v>
      </c>
      <c r="EU90" s="535" cm="1">
        <f t="array" aca="1" ref="EU90" ca="1">INDEX(EU$13:EU89,$B90+1,1)</f>
        <v>999999</v>
      </c>
      <c r="EV90" s="535" cm="1">
        <f t="array" aca="1" ref="EV90" ca="1">INDEX(EV$13:EV89,$B90+1,1)</f>
        <v>999999</v>
      </c>
      <c r="EW90" s="777">
        <f t="shared" ca="1" si="430"/>
        <v>0</v>
      </c>
      <c r="EX90" s="777">
        <f t="shared" ca="1" si="430"/>
        <v>0</v>
      </c>
      <c r="EY90" s="777">
        <f t="shared" ca="1" si="430"/>
        <v>999999</v>
      </c>
      <c r="EZ90" s="795" t="str">
        <f t="shared" ca="1" si="527"/>
        <v>-</v>
      </c>
      <c r="FA90" s="795" t="str">
        <f t="shared" ca="1" si="431"/>
        <v>-</v>
      </c>
      <c r="FB90" s="796">
        <f t="shared" ca="1" si="432"/>
        <v>999999</v>
      </c>
      <c r="FC90" s="797" t="str">
        <f t="shared" ca="1" si="528"/>
        <v>-</v>
      </c>
      <c r="FD90" s="776">
        <f t="shared" ca="1" si="433"/>
        <v>999999</v>
      </c>
      <c r="FE90" s="774">
        <f t="shared" ca="1" si="529"/>
        <v>999999</v>
      </c>
      <c r="FF90" s="775">
        <f t="shared" ca="1" si="530"/>
        <v>999999</v>
      </c>
      <c r="FG90" s="545" cm="1">
        <f t="array" aca="1" ref="FG90" ca="1">INDEX(i.ELMated,$AB90+1,1)</f>
        <v>0.3</v>
      </c>
      <c r="FH90" s="625" cm="1">
        <f t="array" aca="1" ref="FH90" ca="1">INDEX(i.ELMatedEst,$AA90+1,$T90)</f>
        <v>0.3</v>
      </c>
      <c r="FI90" s="535" t="str" cm="1">
        <f t="array" aca="1" ref="FI90" ca="1">INDEX(FI$13:FI89,$B90+1,1)</f>
        <v>-</v>
      </c>
      <c r="FJ90" s="535" t="str" cm="1">
        <f t="array" aca="1" ref="FJ90" ca="1">INDEX(FJ$13:FJ89,$B90+1,1)</f>
        <v>-</v>
      </c>
      <c r="FK90" s="659">
        <f t="shared" ca="1" si="434"/>
        <v>0</v>
      </c>
      <c r="FL90" s="661">
        <f t="shared" ca="1" si="435"/>
        <v>5.0000000000000001E-3</v>
      </c>
      <c r="FM90" s="191">
        <f t="shared" ca="1" si="531"/>
        <v>0.95</v>
      </c>
      <c r="FN90" s="662">
        <f t="shared" ca="1" si="436"/>
        <v>8.3999999999999991E-2</v>
      </c>
      <c r="FO90" s="662">
        <f ca="1">INDEX(CHOOSE($N90,DataAutumn!i.EL_PropnSold,DataWinter!i.EL_PropnSold,DataSpring!i.EL_PropnSold),$AI90,$T90)*INDEX(i.ELMatedEst,$AB90+1,$T90)*i.dAdultRR_ELPropSold
+INDEX(i.dryman,($AJ90-1)*4+$AI90,FO$7)</f>
        <v>0</v>
      </c>
      <c r="FP90" s="662">
        <f ca="1">INDEX(CHOOSE($N90,DataAutumn!i.EL_PropnSold,DataWinter!i.EL_PropnSold,DataSpring!i.EL_PropnSold),$AI90,$T90)*INDEX(i.ELMatedEst,$AB90+1,$T90)*i.dAdultRR_ELPropSold
+INDEX(i.dryman,($AJ90-1)*4+$AI90,FP$7)</f>
        <v>3.125E-2</v>
      </c>
      <c r="FQ90" s="662">
        <f ca="1">INDEX(CHOOSE($N90,DataAutumn!i.EL_PropnSold,DataWinter!i.EL_PropnSold,DataSpring!i.EL_PropnSold),$AI90,$T90)*INDEX(i.ELMatedEst,$AB90+1,$T90)*i.dAdultRR_ELPropSold
+INDEX(i.dryman,($AJ90-1)*4+$AI90,FQ$7)</f>
        <v>3.125E-2</v>
      </c>
      <c r="FR90" s="662">
        <f ca="1">INDEX(CHOOSE($N90,DataAutumn!i.EL_PropnSold,DataWinter!i.EL_PropnSold,DataSpring!i.EL_PropnSold),$AI90,$T90)*INDEX(i.ELMatedEst,$AB90+1,$T90)*i.dAdultRR_ELPropSold
+INDEX(i.dryman,($AJ90-1)*4+$AI90,FR$7)</f>
        <v>3.125E-2</v>
      </c>
      <c r="FS90" s="663">
        <f ca="1">INDEX(CHOOSE($N90,DataAutumn!i.EL_PropnSold,DataWinter!i.EL_PropnSold,DataSpring!i.EL_PropnSold),$AI90,$T90)*INDEX(i.ELMatedEst,$AB90+1,$T90)*i.dAdultLSurv_ELPropSold</f>
        <v>0</v>
      </c>
      <c r="FT90" s="661" t="b">
        <f t="shared" ca="1" si="437"/>
        <v>0</v>
      </c>
      <c r="FU90" s="661" t="b">
        <f t="shared" ca="1" si="437"/>
        <v>0</v>
      </c>
      <c r="FV90" s="711" t="b">
        <f t="shared" ca="1" si="438"/>
        <v>1</v>
      </c>
      <c r="FW90" s="661" t="b">
        <f t="shared" ca="1" si="437"/>
        <v>0</v>
      </c>
      <c r="FX90" s="663">
        <f t="shared" ca="1" si="439"/>
        <v>1</v>
      </c>
      <c r="FY90" s="664">
        <f t="shared" ca="1" si="440"/>
        <v>0</v>
      </c>
      <c r="FZ90" s="665" t="b">
        <f t="shared" ca="1" si="441"/>
        <v>0</v>
      </c>
      <c r="GA90" s="660" t="b">
        <f t="shared" ca="1" si="442"/>
        <v>1</v>
      </c>
      <c r="GB90" s="411" t="b">
        <f t="shared" ca="1" si="442"/>
        <v>0</v>
      </c>
      <c r="GC90" s="411" t="b">
        <f t="shared" ca="1" si="442"/>
        <v>0</v>
      </c>
      <c r="GD90" s="87">
        <f t="shared" ca="1" si="443"/>
        <v>2</v>
      </c>
      <c r="GE90" s="87">
        <f t="shared" ca="1" si="443"/>
        <v>2</v>
      </c>
      <c r="GF90" s="411">
        <f t="shared" ca="1" si="444"/>
        <v>1</v>
      </c>
      <c r="GG90" s="411">
        <f t="shared" ca="1" si="445"/>
        <v>1</v>
      </c>
      <c r="GH90" s="411">
        <f t="shared" ca="1" si="445"/>
        <v>1</v>
      </c>
      <c r="GI90" s="411">
        <f t="shared" ca="1" si="446"/>
        <v>1</v>
      </c>
      <c r="GJ90" s="411">
        <f t="shared" ca="1" si="447"/>
        <v>0.35</v>
      </c>
      <c r="GK90" s="411" t="b">
        <f t="shared" ca="1" si="447"/>
        <v>1</v>
      </c>
      <c r="GL90" s="411" t="b">
        <f t="shared" ca="1" si="447"/>
        <v>0</v>
      </c>
      <c r="GM90" s="411" t="b">
        <f t="shared" ca="1" si="447"/>
        <v>0</v>
      </c>
      <c r="GN90" s="411" t="b">
        <f t="shared" ca="1" si="447"/>
        <v>0</v>
      </c>
      <c r="GO90" s="87">
        <f t="shared" ca="1" si="448"/>
        <v>1</v>
      </c>
      <c r="GP90" s="87">
        <f t="shared" ca="1" si="448"/>
        <v>1</v>
      </c>
      <c r="GQ90" s="87">
        <f t="shared" ca="1" si="448"/>
        <v>1</v>
      </c>
      <c r="GR90" s="87">
        <f t="shared" ca="1" si="448"/>
        <v>1</v>
      </c>
      <c r="GS90" s="87">
        <f t="shared" ca="1" si="448"/>
        <v>1</v>
      </c>
      <c r="GT90" s="87">
        <f t="shared" ca="1" si="448"/>
        <v>1</v>
      </c>
      <c r="GU90" s="87">
        <f t="shared" ca="1" si="448"/>
        <v>1</v>
      </c>
      <c r="GV90" s="87">
        <f t="shared" ca="1" si="448"/>
        <v>1</v>
      </c>
      <c r="GW90" s="411" cm="1">
        <f t="array" aca="1" ref="GW90" ca="1">INDEX(i.dse_type,1,$L90)</f>
        <v>0</v>
      </c>
      <c r="GX90" s="535" t="str" cm="1">
        <f t="array" aca="1" ref="GX90" ca="1">INDEX(GX$13:GX89,$B90+1,1)</f>
        <v>-</v>
      </c>
      <c r="GY90" s="535" t="str" cm="1">
        <f t="array" aca="1" ref="GY90" ca="1">INDEX(GY$13:GY89,$B90+1,1)</f>
        <v>-</v>
      </c>
      <c r="GZ90" s="535" t="str" cm="1">
        <f t="array" aca="1" ref="GZ90" ca="1">INDEX(GZ$13:GZ89,$B90+1,1)</f>
        <v>-</v>
      </c>
      <c r="HA90" s="18"/>
      <c r="HB90" s="535" t="str" cm="1">
        <f t="array" aca="1" ref="HB90" ca="1">INDEX(HB$13:HB89,$B90+1,1)</f>
        <v>-</v>
      </c>
      <c r="HC90" s="535" t="str" cm="1">
        <f t="array" aca="1" ref="HC90" ca="1">INDEX(HC$13:HC89,$B90+1,1)</f>
        <v>-</v>
      </c>
      <c r="HD90" s="535" cm="1">
        <f t="array" aca="1" ref="HD90" ca="1">INDEX(HD$13:HD89,$B90+1,1)</f>
        <v>0</v>
      </c>
      <c r="HE90" s="535" cm="1">
        <f t="array" aca="1" ref="HE90" ca="1">INDEX(HE$13:HE89,$B90+1,1)</f>
        <v>0</v>
      </c>
      <c r="HF90" s="535" cm="1">
        <f t="array" aca="1" ref="HF90" ca="1">INDEX(HF$13:HF89,$B90+1,1)</f>
        <v>0</v>
      </c>
      <c r="HG90" s="535" cm="1">
        <f t="array" aca="1" ref="HG90" ca="1">INDEX(HG$13:HG89,$B90+1,1)</f>
        <v>0</v>
      </c>
      <c r="HH90" s="535" cm="1">
        <f t="array" aca="1" ref="HH90" ca="1">INDEX(HH$13:HH89,$B90+1,1)</f>
        <v>0</v>
      </c>
      <c r="HI90" s="535" cm="1">
        <f t="array" aca="1" ref="HI90" ca="1">INDEX(HI$13:HI89,$B90+1,1)</f>
        <v>0</v>
      </c>
      <c r="HJ90" s="535" cm="1">
        <f t="array" aca="1" ref="HJ90" ca="1">INDEX(HJ$13:HJ89,$B90+1,1)</f>
        <v>0</v>
      </c>
      <c r="HK90" s="535" cm="1">
        <f t="array" aca="1" ref="HK90" ca="1">INDEX(HK$13:HK89,$B90+1,1)</f>
        <v>0</v>
      </c>
      <c r="HL90" s="535" cm="1">
        <f t="array" aca="1" ref="HL90" ca="1">INDEX(HL$13:HL89,$B90+1,1)</f>
        <v>0</v>
      </c>
      <c r="HM90" s="535" cm="1">
        <f t="array" aca="1" ref="HM90" ca="1">INDEX(HM$13:HM89,$B90+1,1)</f>
        <v>0</v>
      </c>
      <c r="HN90" s="535" cm="1">
        <f t="array" aca="1" ref="HN90" ca="1">INDEX(HN$13:HN89,$B90+1,1)</f>
        <v>0</v>
      </c>
      <c r="HO90" s="535" cm="1">
        <f t="array" aca="1" ref="HO90" ca="1">INDEX(HO$13:HO89,$B90+1,1)</f>
        <v>0</v>
      </c>
      <c r="HP90" s="535" cm="1">
        <f t="array" aca="1" ref="HP90" ca="1">INDEX(HP$13:HP89,$B90+1,1)</f>
        <v>0</v>
      </c>
      <c r="HQ90" s="535" cm="1">
        <f t="array" aca="1" ref="HQ90" ca="1">INDEX(HQ$13:HQ89,$B90+1,1)</f>
        <v>0</v>
      </c>
      <c r="HR90" s="535" cm="1">
        <f t="array" aca="1" ref="HR90" ca="1">INDEX(HR$13:HR89,$B90+1,1)</f>
        <v>0</v>
      </c>
      <c r="HS90" s="535" cm="1">
        <f t="array" aca="1" ref="HS90" ca="1">INDEX(HS$13:HS89,$B90+1,1)</f>
        <v>0</v>
      </c>
      <c r="HT90" s="535" cm="1">
        <f t="array" aca="1" ref="HT90" ca="1">INDEX(HT$13:HT89,$B90+1,1)</f>
        <v>0</v>
      </c>
      <c r="HU90" s="535" cm="1">
        <f t="array" aca="1" ref="HU90" ca="1">INDEX(HU$13:HU89,$B90+1,1)</f>
        <v>0</v>
      </c>
      <c r="HV90" s="535" cm="1">
        <f t="array" aca="1" ref="HV90" ca="1">INDEX(HV$13:HV89,$B90+1,1)</f>
        <v>0</v>
      </c>
      <c r="HW90" s="535" cm="1">
        <f t="array" aca="1" ref="HW90" ca="1">INDEX(HW$13:HW89,$B90+1,1)</f>
        <v>0</v>
      </c>
      <c r="HX90" s="535" cm="1">
        <f t="array" aca="1" ref="HX90" ca="1">INDEX(HX$13:HX89,$B90+1,1)</f>
        <v>0</v>
      </c>
      <c r="HY90" s="535" cm="1">
        <f t="array" aca="1" ref="HY90" ca="1">INDEX(HY$13:HY89,$B90+1,1)</f>
        <v>0</v>
      </c>
      <c r="HZ90" s="535" cm="1">
        <f t="array" aca="1" ref="HZ90" ca="1">INDEX(HZ$13:HZ89,$B90+1,1)</f>
        <v>0</v>
      </c>
      <c r="IA90" s="535" cm="1">
        <f t="array" aca="1" ref="IA90" ca="1">INDEX(IA$13:IA89,$B90+1,1)</f>
        <v>0</v>
      </c>
      <c r="IB90" s="535" cm="1">
        <f t="array" aca="1" ref="IB90" ca="1">INDEX(IB$13:IB89,$B90+1,1)</f>
        <v>0</v>
      </c>
      <c r="IC90" s="535" cm="1">
        <f t="array" aca="1" ref="IC90" ca="1">INDEX(IC$13:IC89,$B90+1,1)</f>
        <v>0</v>
      </c>
      <c r="ID90" s="535" cm="1">
        <f t="array" aca="1" ref="ID90" ca="1">INDEX(ID$13:ID89,$B90+1,1)</f>
        <v>0</v>
      </c>
      <c r="IE90" s="535" cm="1">
        <f t="array" aca="1" ref="IE90" ca="1">INDEX(IE$13:IE89,$B90+1,1)</f>
        <v>0</v>
      </c>
      <c r="IF90" s="535" cm="1">
        <f t="array" aca="1" ref="IF90" ca="1">INDEX(IF$13:IF89,$B90+1,1)</f>
        <v>0</v>
      </c>
      <c r="IG90" s="535" cm="1">
        <f t="array" aca="1" ref="IG90" ca="1">INDEX(IG$13:IG89,$B90+1,1)</f>
        <v>0</v>
      </c>
      <c r="IH90" s="535" cm="1">
        <f t="array" aca="1" ref="IH90" ca="1">INDEX(IH$13:IH89,$B90+1,1)</f>
        <v>0</v>
      </c>
      <c r="II90" s="535" cm="1">
        <f t="array" aca="1" ref="II90" ca="1">INDEX(II$13:II89,$B90+1,1)</f>
        <v>0</v>
      </c>
      <c r="IJ90" s="535" cm="1">
        <f t="array" aca="1" ref="IJ90" ca="1">INDEX(IJ$13:IJ89,$B90+1,1)</f>
        <v>0</v>
      </c>
      <c r="IK90" s="535" cm="1">
        <f t="array" aca="1" ref="IK90" ca="1">INDEX(IK$13:IK89,$B90+1,1)</f>
        <v>0</v>
      </c>
      <c r="IL90" s="535" cm="1">
        <f t="array" aca="1" ref="IL90" ca="1">INDEX(IL$13:IL89,$B90+1,1)</f>
        <v>0</v>
      </c>
      <c r="IM90" s="535" cm="1">
        <f t="array" aca="1" ref="IM90" ca="1">INDEX(IM$13:IM89,$B90+1,1)</f>
        <v>0</v>
      </c>
      <c r="IN90" s="535" cm="1">
        <f t="array" aca="1" ref="IN90" ca="1">INDEX(IN$13:IN89,$B90+1,1)</f>
        <v>0</v>
      </c>
      <c r="IO90" s="535" cm="1">
        <f t="array" aca="1" ref="IO90" ca="1">INDEX(IO$13:IO89,$B90+1,1)</f>
        <v>0</v>
      </c>
      <c r="IP90" s="535" cm="1">
        <f t="array" aca="1" ref="IP90" ca="1">INDEX(IP$13:IP89,$B90+1,1)</f>
        <v>0</v>
      </c>
      <c r="IQ90" s="535" cm="1">
        <f t="array" aca="1" ref="IQ90" ca="1">INDEX(IQ$13:IQ89,$B90+1,1)</f>
        <v>0</v>
      </c>
      <c r="IR90" s="535" cm="1">
        <f t="array" aca="1" ref="IR90" ca="1">INDEX(IR$13:IR89,$B90+1,1)</f>
        <v>0</v>
      </c>
      <c r="IS90" s="535" cm="1">
        <f t="array" aca="1" ref="IS90" ca="1">INDEX(IS$13:IS89,$B90+1,1)</f>
        <v>0</v>
      </c>
      <c r="IT90" s="535" cm="1">
        <f t="array" aca="1" ref="IT90" ca="1">INDEX(IT$13:IT89,$B90+1,1)</f>
        <v>0</v>
      </c>
      <c r="IU90" s="535" cm="1">
        <f t="array" aca="1" ref="IU90" ca="1">INDEX(IU$13:IU89,$B90+1,1)</f>
        <v>0</v>
      </c>
      <c r="IV90" s="535" cm="1">
        <f t="array" aca="1" ref="IV90" ca="1">INDEX(IV$13:IV89,$B90+1,1)</f>
        <v>0</v>
      </c>
      <c r="IW90" s="535" cm="1">
        <f t="array" aca="1" ref="IW90" ca="1">INDEX(IW$13:IW89,$B90+1,1)</f>
        <v>0</v>
      </c>
      <c r="IX90" s="535" cm="1">
        <f t="array" aca="1" ref="IX90" ca="1">INDEX(IX$13:IX89,$B90+1,1)</f>
        <v>0</v>
      </c>
      <c r="IY90" s="535" cm="1">
        <f t="array" aca="1" ref="IY90" ca="1">INDEX(IY$13:IY89,$B90+1,1)</f>
        <v>0</v>
      </c>
      <c r="IZ90" s="535" cm="1">
        <f t="array" aca="1" ref="IZ90" ca="1">INDEX(IZ$13:IZ89,$B90+1,1)</f>
        <v>0</v>
      </c>
      <c r="JA90" s="535" cm="1">
        <f t="array" aca="1" ref="JA90" ca="1">INDEX(JA$13:JA89,$B90+1,1)</f>
        <v>0</v>
      </c>
      <c r="JB90" s="535" cm="1">
        <f t="array" aca="1" ref="JB90" ca="1">INDEX(JB$13:JB89,$B90+1,1)</f>
        <v>0</v>
      </c>
      <c r="JC90" s="535" cm="1">
        <f t="array" aca="1" ref="JC90" ca="1">INDEX(JC$13:JC89,$B90+1,1)</f>
        <v>0</v>
      </c>
      <c r="JD90" s="535" cm="1">
        <f t="array" aca="1" ref="JD90" ca="1">INDEX(JD$13:JD89,$B90+1,1)</f>
        <v>0</v>
      </c>
      <c r="JE90" s="535" cm="1">
        <f t="array" aca="1" ref="JE90" ca="1">INDEX(JE$13:JE89,$B90+1,1)</f>
        <v>0</v>
      </c>
      <c r="JF90" s="18"/>
      <c r="JG90" s="535" t="str" cm="1">
        <f t="array" aca="1" ref="JG90" ca="1">INDEX(JG$13:JG89,$B90+1,1)</f>
        <v>-</v>
      </c>
      <c r="JH90" s="535" t="str" cm="1">
        <f t="array" aca="1" ref="JH90" ca="1">INDEX(JH$13:JH89,$B90+1,1)</f>
        <v>-</v>
      </c>
      <c r="JI90" s="535" t="str" cm="1">
        <f t="array" aca="1" ref="JI90" ca="1">INDEX(JI$13:JI89,$B90+1,1)</f>
        <v>-</v>
      </c>
      <c r="JJ90" s="411" t="str">
        <f t="shared" si="449"/>
        <v>-</v>
      </c>
      <c r="JK90" s="535" t="str" cm="1">
        <f t="array" aca="1" ref="JK90" ca="1">INDEX(JK$13:JK89,$B90+1,1)</f>
        <v>-</v>
      </c>
      <c r="JL90" s="535" cm="1">
        <f t="array" aca="1" ref="JL90" ca="1">INDEX(JL$13:JL89,$B90+1,1)</f>
        <v>1</v>
      </c>
      <c r="JM90" s="535" cm="1">
        <f t="array" aca="1" ref="JM90" ca="1">INDEX(JM$13:JM89,$B90+1,1)</f>
        <v>1</v>
      </c>
      <c r="JN90" s="535" t="str" cm="1">
        <f t="array" aca="1" ref="JN90" ca="1">INDEX(JN$13:JN89,$B90+1,1)</f>
        <v>-</v>
      </c>
      <c r="JO90" s="535" t="str" cm="1">
        <f t="array" aca="1" ref="JO90" ca="1">INDEX(JO$13:JO89,$B90+1,1)</f>
        <v>-</v>
      </c>
      <c r="JP90" s="535" t="str" cm="1">
        <f t="array" aca="1" ref="JP90" ca="1">INDEX(JP$13:JP89,$B90+1,1)</f>
        <v>-</v>
      </c>
      <c r="JQ90" s="535" t="str" cm="1">
        <f t="array" aca="1" ref="JQ90" ca="1">INDEX(JQ$13:JQ89,$B90+1,1)</f>
        <v>-</v>
      </c>
      <c r="JR90" s="535" t="str" cm="1">
        <f t="array" aca="1" ref="JR90" ca="1">INDEX(JR$13:JR89,$B90+1,1)</f>
        <v>-</v>
      </c>
      <c r="JS90" s="535" t="str" cm="1">
        <f t="array" aca="1" ref="JS90" ca="1">INDEX(JS$13:JS89,$B90+1,1)</f>
        <v>-</v>
      </c>
      <c r="JT90" s="535" t="str" cm="1">
        <f t="array" aca="1" ref="JT90" ca="1">INDEX(JT$13:JT89,$B90+1,1)</f>
        <v>-</v>
      </c>
      <c r="JU90" s="535" t="str" cm="1">
        <f t="array" aca="1" ref="JU90" ca="1">INDEX(JU$13:JU89,$B90+1,1)</f>
        <v>-</v>
      </c>
      <c r="JV90" s="535" t="str" cm="1">
        <f t="array" aca="1" ref="JV90" ca="1">INDEX(JV$13:JV89,$B90+1,1)</f>
        <v>-</v>
      </c>
      <c r="JW90" s="535" t="str" cm="1">
        <f t="array" aca="1" ref="JW90" ca="1">INDEX(JW$13:JW89,$B90+1,1)</f>
        <v>-</v>
      </c>
      <c r="JX90" s="535" t="str" cm="1">
        <f t="array" aca="1" ref="JX90" ca="1">INDEX(JX$13:JX89,$B90+1,1)</f>
        <v>-</v>
      </c>
      <c r="JY90" s="535" t="str" cm="1">
        <f t="array" aca="1" ref="JY90" ca="1">INDEX(JY$13:JY89,$B90+1,1)</f>
        <v>-</v>
      </c>
      <c r="JZ90" s="535" t="str" cm="1">
        <f t="array" aca="1" ref="JZ90" ca="1">INDEX(JZ$13:JZ89,$B90+1,1)</f>
        <v>-</v>
      </c>
      <c r="KA90" s="535" t="str" cm="1">
        <f t="array" aca="1" ref="KA90" ca="1">INDEX(KA$13:KA89,$B90+1,1)</f>
        <v>-</v>
      </c>
      <c r="KB90" s="535" t="str" cm="1">
        <f t="array" aca="1" ref="KB90" ca="1">INDEX(KB$13:KB89,$B90+1,1)</f>
        <v>-</v>
      </c>
      <c r="KC90" s="535" t="str" cm="1">
        <f t="array" aca="1" ref="KC90" ca="1">INDEX(KC$13:KC89,$B90+1,1)</f>
        <v>-</v>
      </c>
      <c r="KD90" s="535" t="str" cm="1">
        <f t="array" aca="1" ref="KD90" ca="1">INDEX(KD$13:KD89,$B90+1,1)</f>
        <v>-</v>
      </c>
      <c r="KE90" s="535" t="str" cm="1">
        <f t="array" aca="1" ref="KE90" ca="1">INDEX(KE$13:KE89,$B90+1,1)</f>
        <v>-</v>
      </c>
      <c r="KF90" s="535" t="str" cm="1">
        <f t="array" aca="1" ref="KF90" ca="1">INDEX(KF$13:KF89,$B90+1,1)</f>
        <v>-</v>
      </c>
      <c r="KG90" s="535" t="str" cm="1">
        <f t="array" aca="1" ref="KG90" ca="1">INDEX(KG$13:KG89,$B90+1,1)</f>
        <v>-</v>
      </c>
      <c r="KH90" s="535" t="str" cm="1">
        <f t="array" aca="1" ref="KH90" ca="1">INDEX(KH$13:KH89,$B90+1,1)</f>
        <v>-</v>
      </c>
      <c r="KI90" s="411">
        <f t="shared" si="450"/>
        <v>0</v>
      </c>
      <c r="KJ90" s="535" t="str" cm="1">
        <f t="array" aca="1" ref="KJ90" ca="1">INDEX(KJ$13:KJ89,$B90+1,1)</f>
        <v>-</v>
      </c>
      <c r="KK90" s="535" cm="1">
        <f t="array" aca="1" ref="KK90" ca="1">INDEX(KK$13:KK89,$B90+1,1)</f>
        <v>1</v>
      </c>
      <c r="KL90" s="535" cm="1">
        <f t="array" aca="1" ref="KL90" ca="1">INDEX(KL$13:KL89,$B90+1,1)</f>
        <v>0</v>
      </c>
      <c r="KM90" s="411">
        <f t="shared" si="451"/>
        <v>0</v>
      </c>
      <c r="KN90" s="535" cm="1">
        <f t="array" aca="1" ref="KN90" ca="1">INDEX(KN$13:KN89,$B90+1,1)</f>
        <v>0</v>
      </c>
      <c r="KO90" s="411">
        <f t="shared" si="452"/>
        <v>0</v>
      </c>
      <c r="KP90" s="411">
        <f t="shared" si="452"/>
        <v>0</v>
      </c>
      <c r="KQ90" s="411">
        <f t="shared" si="452"/>
        <v>0</v>
      </c>
      <c r="KR90" s="411">
        <f t="shared" si="452"/>
        <v>0</v>
      </c>
      <c r="KS90" s="411">
        <f t="shared" si="452"/>
        <v>1</v>
      </c>
      <c r="KT90" s="411">
        <f t="shared" si="452"/>
        <v>0</v>
      </c>
      <c r="KU90" s="535" cm="1">
        <f t="array" aca="1" ref="KU90" ca="1">INDEX(KU$13:KU89,$B90+1,1)</f>
        <v>0</v>
      </c>
      <c r="KV90" s="535" cm="1">
        <f t="array" aca="1" ref="KV90" ca="1">INDEX(KV$13:KV89,$B90+1,1)</f>
        <v>0</v>
      </c>
      <c r="KW90" s="535" cm="1">
        <f t="array" aca="1" ref="KW90" ca="1">INDEX(KW$13:KW89,$B90+1,1)</f>
        <v>0</v>
      </c>
      <c r="KX90" s="535" cm="1">
        <f t="array" aca="1" ref="KX90" ca="1">INDEX(KX$13:KX89,$B90+1,1)</f>
        <v>0</v>
      </c>
      <c r="KY90" s="18"/>
      <c r="KZ90" s="535" t="str" cm="1">
        <f t="array" aca="1" ref="KZ90" ca="1">INDEX(KZ$13:KZ89,$B90+1,1)</f>
        <v>-</v>
      </c>
      <c r="LA90" s="535" t="str" cm="1">
        <f t="array" aca="1" ref="LA90" ca="1">INDEX(LA$13:LA89,$B90+1,1)</f>
        <v>-</v>
      </c>
      <c r="LB90" s="535" t="str" cm="1">
        <f t="array" aca="1" ref="LB90" ca="1">INDEX(LB$13:LB89,$B90+1,1)</f>
        <v>-</v>
      </c>
      <c r="LC90" s="535" t="str" cm="1">
        <f t="array" aca="1" ref="LC90" ca="1">INDEX(LC$13:LC89,$B90+1,1)</f>
        <v>-</v>
      </c>
      <c r="LD90" s="535" t="str" cm="1">
        <f t="array" aca="1" ref="LD90" ca="1">INDEX(LD$13:LD89,$B90+1,1)</f>
        <v>-</v>
      </c>
      <c r="LE90" s="535" t="str" cm="1">
        <f t="array" aca="1" ref="LE90" ca="1">INDEX(LE$13:LE89,$B90+1,1)</f>
        <v>-</v>
      </c>
      <c r="LF90" s="535" t="str" cm="1">
        <f t="array" aca="1" ref="LF90" ca="1">INDEX(LF$13:LF89,$B90+1,1)</f>
        <v>-</v>
      </c>
      <c r="LG90" s="535" t="str" cm="1">
        <f t="array" aca="1" ref="LG90" ca="1">INDEX(LG$13:LG89,$B90+1,1)</f>
        <v>-</v>
      </c>
      <c r="LH90" s="535" t="str" cm="1">
        <f t="array" aca="1" ref="LH90" ca="1">INDEX(LH$13:LH89,$B90+1,1)</f>
        <v>-</v>
      </c>
      <c r="LI90" s="535" t="str" cm="1">
        <f t="array" aca="1" ref="LI90" ca="1">INDEX(LI$13:LI89,$B90+1,1)</f>
        <v>-</v>
      </c>
      <c r="LJ90" s="535" t="str" cm="1">
        <f t="array" aca="1" ref="LJ90" ca="1">INDEX(LJ$13:LJ89,$B90+1,1)</f>
        <v>-</v>
      </c>
      <c r="LK90" s="535" t="str" cm="1">
        <f t="array" aca="1" ref="LK90" ca="1">INDEX(LK$13:LK89,$B90+1,1)</f>
        <v>-</v>
      </c>
      <c r="LL90" s="535" t="str" cm="1">
        <f t="array" aca="1" ref="LL90" ca="1">INDEX(LL$13:LL89,$B90+1,1)</f>
        <v>-</v>
      </c>
      <c r="LM90" s="535" t="str" cm="1">
        <f t="array" aca="1" ref="LM90" ca="1">INDEX(LM$13:LM89,$B90+1,1)</f>
        <v>-</v>
      </c>
      <c r="LN90" s="535" t="str" cm="1">
        <f t="array" aca="1" ref="LN90" ca="1">INDEX(LN$13:LN89,$B90+1,1)</f>
        <v>-</v>
      </c>
      <c r="LO90" s="535" t="str" cm="1">
        <f t="array" aca="1" ref="LO90" ca="1">INDEX(LO$13:LO89,$B90+1,1)</f>
        <v>-</v>
      </c>
      <c r="LP90" s="535" cm="1">
        <f t="array" aca="1" ref="LP90" ca="1">INDEX(LP$13:LP89,$B90+1,1)</f>
        <v>0</v>
      </c>
      <c r="LQ90" s="535" cm="1">
        <f t="array" aca="1" ref="LQ90" ca="1">INDEX(LQ$13:LQ89,$B90+1,1)</f>
        <v>0</v>
      </c>
      <c r="LR90" s="545" cm="1">
        <f t="array" aca="1" ref="LR90" ca="1">IF(AND($N90=LR$10,$AU90&lt;&gt;0),INDEX(i.LTWFeedLevels,$AU90,12),0)</f>
        <v>0</v>
      </c>
      <c r="LS90" s="625" cm="1">
        <f t="array" aca="1" ref="LS90" ca="1">IF(AND($N90=LS$10,$AV90&lt;&gt;0),INDEX(i.LTWFeedLevels,$AV90,12),0)</f>
        <v>0</v>
      </c>
      <c r="LT90" s="457">
        <f t="shared" ca="1" si="532"/>
        <v>0</v>
      </c>
      <c r="LU90" s="457">
        <f t="shared" ca="1" si="453"/>
        <v>0</v>
      </c>
      <c r="LV90" s="457">
        <f t="shared" ca="1" si="454"/>
        <v>0</v>
      </c>
      <c r="LW90" s="545" cm="1">
        <f t="array" aca="1" ref="LW90" ca="1">IF(AND($N90=LW$10,$AU90&lt;&gt;0),INDEX(i.LTWFeedLevels,$AU90,12),0)</f>
        <v>0</v>
      </c>
      <c r="LX90" s="625" cm="1">
        <f t="array" aca="1" ref="LX90" ca="1">IF(AND($N90=LX$10,$AV90&lt;&gt;0),INDEX(i.LTWFeedLevels,$AV90,12),0)</f>
        <v>0</v>
      </c>
      <c r="LY90" s="457">
        <f t="shared" ca="1" si="455"/>
        <v>0</v>
      </c>
      <c r="LZ90" s="457">
        <f t="shared" ca="1" si="456"/>
        <v>0</v>
      </c>
      <c r="MA90" s="457">
        <f t="shared" ca="1" si="457"/>
        <v>0</v>
      </c>
      <c r="MB90" s="545" cm="1">
        <f t="array" aca="1" ref="MB90" ca="1">IF(AND($N90=MB$10,$AU90&lt;&gt;0),INDEX(i.LTWFeedLevels,$AU90,12),0)</f>
        <v>0</v>
      </c>
      <c r="MC90" s="625" cm="1">
        <f t="array" aca="1" ref="MC90" ca="1">IF(AND($N90=MC$10,$AV90&lt;&gt;0),INDEX(i.LTWFeedLevels,$AV90,12),0)</f>
        <v>0</v>
      </c>
      <c r="MD90" s="457">
        <f t="shared" ca="1" si="458"/>
        <v>0</v>
      </c>
      <c r="ME90" s="457">
        <f t="shared" ca="1" si="459"/>
        <v>0</v>
      </c>
      <c r="MF90" s="457">
        <f t="shared" ca="1" si="460"/>
        <v>0</v>
      </c>
      <c r="MG90" s="189">
        <f t="shared" ca="1" si="461"/>
        <v>0</v>
      </c>
      <c r="MH90" s="189">
        <f t="shared" ca="1" si="461"/>
        <v>0</v>
      </c>
      <c r="MI90" s="189">
        <f t="shared" ca="1" si="461"/>
        <v>0</v>
      </c>
      <c r="MJ90" s="189">
        <f t="shared" ca="1" si="461"/>
        <v>0</v>
      </c>
      <c r="MK90" s="189">
        <f t="shared" ca="1" si="461"/>
        <v>0</v>
      </c>
      <c r="ML90" s="189">
        <f t="shared" ca="1" si="461"/>
        <v>0</v>
      </c>
      <c r="MM90" s="189">
        <f t="shared" ca="1" si="461"/>
        <v>0</v>
      </c>
      <c r="MN90" s="189">
        <f t="shared" ca="1" si="461"/>
        <v>0</v>
      </c>
      <c r="MO90" s="189">
        <f t="shared" ca="1" si="461"/>
        <v>0</v>
      </c>
      <c r="MP90" s="189">
        <f t="shared" ca="1" si="461"/>
        <v>0</v>
      </c>
      <c r="MQ90" s="189">
        <f t="shared" ca="1" si="462"/>
        <v>0</v>
      </c>
      <c r="MR90" s="189">
        <f t="shared" ca="1" si="462"/>
        <v>0</v>
      </c>
      <c r="MS90" s="189">
        <f t="shared" ca="1" si="462"/>
        <v>0</v>
      </c>
      <c r="MT90" s="189">
        <f t="shared" ca="1" si="462"/>
        <v>0</v>
      </c>
      <c r="MU90" s="189">
        <f t="shared" ca="1" si="462"/>
        <v>0</v>
      </c>
      <c r="MV90" s="189">
        <f t="shared" ca="1" si="462"/>
        <v>0</v>
      </c>
      <c r="MW90" s="189">
        <f t="shared" ca="1" si="462"/>
        <v>0</v>
      </c>
      <c r="MX90" s="189">
        <f t="shared" ca="1" si="462"/>
        <v>0</v>
      </c>
      <c r="MY90" s="189">
        <f t="shared" ca="1" si="462"/>
        <v>0</v>
      </c>
      <c r="MZ90" s="189">
        <f t="shared" ca="1" si="462"/>
        <v>0</v>
      </c>
      <c r="NA90" s="189">
        <f t="shared" ca="1" si="463"/>
        <v>0</v>
      </c>
      <c r="NB90" s="189">
        <f t="shared" ca="1" si="463"/>
        <v>0</v>
      </c>
      <c r="NC90" s="189">
        <f t="shared" ca="1" si="463"/>
        <v>0</v>
      </c>
      <c r="ND90" s="189">
        <f t="shared" ca="1" si="463"/>
        <v>0</v>
      </c>
      <c r="NE90" s="189">
        <f t="shared" ca="1" si="463"/>
        <v>0</v>
      </c>
      <c r="NF90" s="189">
        <f t="shared" ca="1" si="463"/>
        <v>0</v>
      </c>
      <c r="NG90" s="189">
        <f t="shared" ca="1" si="463"/>
        <v>0</v>
      </c>
      <c r="NH90" s="189">
        <f t="shared" ca="1" si="463"/>
        <v>0</v>
      </c>
      <c r="NI90" s="189">
        <f t="shared" ca="1" si="463"/>
        <v>0</v>
      </c>
      <c r="NJ90" s="189">
        <f t="shared" ca="1" si="463"/>
        <v>0</v>
      </c>
      <c r="NK90" s="189">
        <f t="shared" ca="1" si="464"/>
        <v>0</v>
      </c>
      <c r="NL90" s="189">
        <f t="shared" ca="1" si="464"/>
        <v>0</v>
      </c>
      <c r="NM90" s="189">
        <f t="shared" ca="1" si="464"/>
        <v>0</v>
      </c>
      <c r="NN90" s="189">
        <f t="shared" ca="1" si="464"/>
        <v>0</v>
      </c>
      <c r="NO90" s="189">
        <f t="shared" ca="1" si="464"/>
        <v>0</v>
      </c>
      <c r="NP90" s="189">
        <f t="shared" ca="1" si="464"/>
        <v>0</v>
      </c>
      <c r="NQ90" s="189">
        <f t="shared" ca="1" si="464"/>
        <v>0</v>
      </c>
      <c r="NR90" s="189">
        <f t="shared" ca="1" si="464"/>
        <v>0</v>
      </c>
      <c r="NS90" s="189">
        <f t="shared" ca="1" si="464"/>
        <v>0</v>
      </c>
      <c r="NT90" s="189">
        <f t="shared" ca="1" si="464"/>
        <v>0</v>
      </c>
      <c r="NU90" s="189">
        <f t="shared" ca="1" si="465"/>
        <v>0</v>
      </c>
      <c r="NV90" s="189">
        <f t="shared" ca="1" si="465"/>
        <v>0</v>
      </c>
      <c r="NW90" s="189">
        <f t="shared" ca="1" si="465"/>
        <v>0</v>
      </c>
      <c r="NX90" s="189">
        <f t="shared" ca="1" si="465"/>
        <v>0</v>
      </c>
      <c r="NY90" s="189">
        <f t="shared" ca="1" si="465"/>
        <v>0</v>
      </c>
      <c r="NZ90" s="189">
        <f t="shared" ca="1" si="465"/>
        <v>0</v>
      </c>
      <c r="OA90" s="189">
        <f t="shared" ca="1" si="465"/>
        <v>0</v>
      </c>
      <c r="OB90" s="189">
        <f t="shared" ca="1" si="465"/>
        <v>0</v>
      </c>
      <c r="OC90" s="189">
        <f t="shared" ca="1" si="465"/>
        <v>0</v>
      </c>
      <c r="OD90" s="189">
        <f t="shared" ca="1" si="465"/>
        <v>0</v>
      </c>
      <c r="OE90" s="189">
        <f t="shared" ca="1" si="466"/>
        <v>0</v>
      </c>
      <c r="OF90" s="189">
        <f t="shared" ca="1" si="466"/>
        <v>0</v>
      </c>
      <c r="OG90" s="189">
        <f t="shared" ca="1" si="466"/>
        <v>0</v>
      </c>
      <c r="OH90" s="189">
        <f t="shared" ca="1" si="466"/>
        <v>0</v>
      </c>
      <c r="OI90" s="189">
        <f t="shared" ca="1" si="466"/>
        <v>0</v>
      </c>
      <c r="OJ90" s="189">
        <f t="shared" ca="1" si="466"/>
        <v>0</v>
      </c>
      <c r="OK90" s="189">
        <f t="shared" ca="1" si="466"/>
        <v>0</v>
      </c>
      <c r="OL90" s="189">
        <f t="shared" ca="1" si="466"/>
        <v>0</v>
      </c>
      <c r="OM90" s="189">
        <f t="shared" ca="1" si="466"/>
        <v>0</v>
      </c>
      <c r="ON90" s="189">
        <f t="shared" ca="1" si="466"/>
        <v>0</v>
      </c>
      <c r="OO90" s="189">
        <f t="shared" ca="1" si="467"/>
        <v>0</v>
      </c>
      <c r="OP90" s="189">
        <f t="shared" ca="1" si="467"/>
        <v>0</v>
      </c>
      <c r="OQ90" s="189">
        <f t="shared" ca="1" si="467"/>
        <v>0</v>
      </c>
      <c r="OR90" s="189">
        <f t="shared" ca="1" si="467"/>
        <v>0</v>
      </c>
      <c r="OS90" s="189">
        <f t="shared" ca="1" si="467"/>
        <v>0</v>
      </c>
      <c r="OT90" s="189">
        <f t="shared" ca="1" si="467"/>
        <v>0</v>
      </c>
      <c r="OU90" s="189">
        <f t="shared" ca="1" si="467"/>
        <v>0</v>
      </c>
      <c r="OV90" s="189">
        <f t="shared" ca="1" si="467"/>
        <v>0</v>
      </c>
      <c r="OW90" s="189">
        <f t="shared" ca="1" si="467"/>
        <v>0</v>
      </c>
      <c r="OX90" s="189">
        <f t="shared" ca="1" si="467"/>
        <v>0</v>
      </c>
      <c r="OY90" s="189">
        <f t="shared" ca="1" si="467"/>
        <v>0</v>
      </c>
      <c r="OZ90" s="189">
        <f t="shared" ca="1" si="467"/>
        <v>0</v>
      </c>
      <c r="PA90" s="556">
        <f t="shared" ca="1" si="468"/>
        <v>0</v>
      </c>
      <c r="PB90" s="556">
        <f t="shared" ca="1" si="468"/>
        <v>0</v>
      </c>
      <c r="PC90" s="556">
        <f t="shared" ca="1" si="468"/>
        <v>0</v>
      </c>
      <c r="PD90" s="556">
        <f t="shared" ca="1" si="468"/>
        <v>0</v>
      </c>
      <c r="PE90" s="556">
        <f t="shared" ca="1" si="468"/>
        <v>0</v>
      </c>
      <c r="PF90" s="556">
        <f t="shared" ca="1" si="468"/>
        <v>0</v>
      </c>
      <c r="PG90" s="556">
        <f t="shared" ca="1" si="468"/>
        <v>0</v>
      </c>
      <c r="PH90" s="556">
        <f t="shared" ca="1" si="468"/>
        <v>0</v>
      </c>
      <c r="PI90" s="556">
        <f t="shared" ca="1" si="468"/>
        <v>0</v>
      </c>
      <c r="PJ90" s="556">
        <f t="shared" ca="1" si="468"/>
        <v>0</v>
      </c>
      <c r="PK90" s="556">
        <f t="shared" ca="1" si="469"/>
        <v>0</v>
      </c>
      <c r="PL90" s="556">
        <f t="shared" ca="1" si="469"/>
        <v>0</v>
      </c>
      <c r="PM90" s="556">
        <f t="shared" ca="1" si="469"/>
        <v>0</v>
      </c>
      <c r="PN90" s="556">
        <f t="shared" ca="1" si="469"/>
        <v>0</v>
      </c>
      <c r="PO90" s="556">
        <f t="shared" ca="1" si="469"/>
        <v>0</v>
      </c>
      <c r="PP90" s="556">
        <f t="shared" ca="1" si="469"/>
        <v>0</v>
      </c>
      <c r="PQ90" s="556">
        <f t="shared" ca="1" si="469"/>
        <v>0</v>
      </c>
      <c r="PR90" s="556">
        <f t="shared" ca="1" si="469"/>
        <v>0</v>
      </c>
      <c r="PS90" s="556">
        <f t="shared" ca="1" si="469"/>
        <v>0</v>
      </c>
      <c r="PT90" s="556">
        <f t="shared" ca="1" si="469"/>
        <v>0</v>
      </c>
      <c r="PU90" s="556">
        <f t="shared" ca="1" si="470"/>
        <v>0</v>
      </c>
      <c r="PV90" s="556">
        <f t="shared" ca="1" si="470"/>
        <v>0</v>
      </c>
      <c r="PW90" s="556">
        <f t="shared" ca="1" si="470"/>
        <v>0</v>
      </c>
      <c r="PX90" s="556">
        <f t="shared" ca="1" si="470"/>
        <v>0</v>
      </c>
      <c r="PY90" s="556">
        <f t="shared" ca="1" si="470"/>
        <v>0</v>
      </c>
      <c r="PZ90" s="556">
        <f t="shared" ca="1" si="470"/>
        <v>0</v>
      </c>
      <c r="QA90" s="556">
        <f t="shared" ca="1" si="470"/>
        <v>0</v>
      </c>
      <c r="QB90" s="556">
        <f t="shared" ca="1" si="470"/>
        <v>0</v>
      </c>
      <c r="QC90" s="556">
        <f t="shared" ca="1" si="470"/>
        <v>0</v>
      </c>
      <c r="QD90" s="556">
        <f t="shared" ca="1" si="470"/>
        <v>0</v>
      </c>
      <c r="QE90" s="556">
        <f t="shared" ca="1" si="471"/>
        <v>0</v>
      </c>
      <c r="QF90" s="556">
        <f t="shared" ca="1" si="471"/>
        <v>0</v>
      </c>
      <c r="QG90" s="556">
        <f t="shared" ca="1" si="471"/>
        <v>0</v>
      </c>
      <c r="QH90" s="556">
        <f t="shared" ca="1" si="471"/>
        <v>0</v>
      </c>
      <c r="QI90" s="556">
        <f t="shared" ca="1" si="471"/>
        <v>0</v>
      </c>
      <c r="QJ90" s="556">
        <f t="shared" ca="1" si="471"/>
        <v>0</v>
      </c>
      <c r="QK90" s="556">
        <f t="shared" ca="1" si="471"/>
        <v>0</v>
      </c>
      <c r="QL90" s="556">
        <f t="shared" ca="1" si="471"/>
        <v>0</v>
      </c>
      <c r="QM90" s="556">
        <f t="shared" ca="1" si="471"/>
        <v>0</v>
      </c>
      <c r="QN90" s="556">
        <f t="shared" ca="1" si="471"/>
        <v>0</v>
      </c>
      <c r="QO90" s="556">
        <f t="shared" ca="1" si="472"/>
        <v>0</v>
      </c>
      <c r="QP90" s="556">
        <f t="shared" ca="1" si="472"/>
        <v>0</v>
      </c>
      <c r="QQ90" s="556">
        <f t="shared" ca="1" si="472"/>
        <v>0</v>
      </c>
      <c r="QR90" s="556">
        <f t="shared" ca="1" si="472"/>
        <v>0</v>
      </c>
      <c r="QS90" s="556">
        <f t="shared" ca="1" si="472"/>
        <v>0</v>
      </c>
      <c r="QT90" s="556">
        <f t="shared" ca="1" si="472"/>
        <v>0</v>
      </c>
      <c r="QU90" s="556">
        <f t="shared" ca="1" si="472"/>
        <v>0</v>
      </c>
      <c r="QV90" s="556">
        <f t="shared" ca="1" si="472"/>
        <v>0</v>
      </c>
      <c r="QW90" s="556">
        <f t="shared" ca="1" si="472"/>
        <v>0</v>
      </c>
      <c r="QX90" s="556">
        <f t="shared" ca="1" si="472"/>
        <v>0</v>
      </c>
      <c r="QY90" s="556">
        <f t="shared" ca="1" si="473"/>
        <v>0</v>
      </c>
      <c r="QZ90" s="556">
        <f t="shared" ca="1" si="473"/>
        <v>0</v>
      </c>
      <c r="RA90" s="556">
        <f t="shared" ca="1" si="473"/>
        <v>0</v>
      </c>
      <c r="RB90" s="556">
        <f t="shared" ca="1" si="473"/>
        <v>0</v>
      </c>
      <c r="RC90" s="556">
        <f t="shared" ca="1" si="473"/>
        <v>0</v>
      </c>
      <c r="RD90" s="556">
        <f t="shared" ca="1" si="473"/>
        <v>0</v>
      </c>
      <c r="RE90" s="556">
        <f t="shared" ca="1" si="473"/>
        <v>0</v>
      </c>
      <c r="RF90" s="556">
        <f t="shared" ca="1" si="473"/>
        <v>0</v>
      </c>
      <c r="RG90" s="556">
        <f t="shared" ca="1" si="473"/>
        <v>0</v>
      </c>
      <c r="RH90" s="556">
        <f t="shared" ca="1" si="473"/>
        <v>0</v>
      </c>
      <c r="RI90" s="556">
        <f t="shared" ca="1" si="474"/>
        <v>0</v>
      </c>
      <c r="RJ90" s="556">
        <f t="shared" ca="1" si="474"/>
        <v>0</v>
      </c>
      <c r="RK90" s="556">
        <f t="shared" ca="1" si="474"/>
        <v>0</v>
      </c>
      <c r="RL90" s="556">
        <f t="shared" ca="1" si="474"/>
        <v>0</v>
      </c>
      <c r="RM90" s="556">
        <f t="shared" ca="1" si="474"/>
        <v>0</v>
      </c>
      <c r="RN90" s="556">
        <f t="shared" ca="1" si="474"/>
        <v>0</v>
      </c>
      <c r="RO90" s="556">
        <f t="shared" ca="1" si="474"/>
        <v>0</v>
      </c>
      <c r="RP90" s="556">
        <f t="shared" ca="1" si="474"/>
        <v>0</v>
      </c>
      <c r="RQ90" s="556">
        <f t="shared" ca="1" si="474"/>
        <v>0</v>
      </c>
      <c r="RR90" s="556">
        <f t="shared" ca="1" si="474"/>
        <v>0</v>
      </c>
      <c r="RS90" s="556">
        <f t="shared" ca="1" si="475"/>
        <v>0</v>
      </c>
      <c r="RT90" s="556">
        <f t="shared" ca="1" si="475"/>
        <v>0</v>
      </c>
      <c r="RU90" s="556">
        <f t="shared" ca="1" si="475"/>
        <v>0</v>
      </c>
      <c r="RV90" s="556">
        <f t="shared" ca="1" si="475"/>
        <v>0</v>
      </c>
      <c r="RW90" s="556">
        <f t="shared" ca="1" si="475"/>
        <v>0</v>
      </c>
      <c r="RX90" s="556">
        <f t="shared" ca="1" si="475"/>
        <v>0</v>
      </c>
      <c r="RY90" s="556">
        <f t="shared" ca="1" si="475"/>
        <v>0</v>
      </c>
      <c r="RZ90" s="556">
        <f t="shared" ca="1" si="475"/>
        <v>0</v>
      </c>
      <c r="SA90" s="556">
        <f t="shared" ca="1" si="475"/>
        <v>0</v>
      </c>
      <c r="SB90" s="556">
        <f t="shared" ca="1" si="475"/>
        <v>0</v>
      </c>
      <c r="SC90" s="556">
        <f t="shared" ca="1" si="476"/>
        <v>0</v>
      </c>
      <c r="SD90" s="556">
        <f t="shared" ca="1" si="476"/>
        <v>0</v>
      </c>
      <c r="SE90" s="556">
        <f t="shared" ca="1" si="476"/>
        <v>0</v>
      </c>
      <c r="SF90" s="556">
        <f t="shared" ca="1" si="476"/>
        <v>0</v>
      </c>
      <c r="SG90" s="556">
        <f t="shared" ca="1" si="476"/>
        <v>0</v>
      </c>
      <c r="SH90" s="556">
        <f t="shared" ca="1" si="476"/>
        <v>0</v>
      </c>
      <c r="SI90" s="556">
        <f t="shared" ca="1" si="476"/>
        <v>0</v>
      </c>
      <c r="SJ90" s="556">
        <f t="shared" ca="1" si="476"/>
        <v>0</v>
      </c>
      <c r="SK90" s="556">
        <f t="shared" ca="1" si="476"/>
        <v>0</v>
      </c>
      <c r="SL90" s="556">
        <f t="shared" ca="1" si="476"/>
        <v>0</v>
      </c>
      <c r="SM90" s="556">
        <f t="shared" ca="1" si="477"/>
        <v>0</v>
      </c>
      <c r="SN90" s="556">
        <f t="shared" ca="1" si="477"/>
        <v>0</v>
      </c>
      <c r="SO90" s="556">
        <f t="shared" ca="1" si="477"/>
        <v>0</v>
      </c>
      <c r="SP90" s="556">
        <f t="shared" ca="1" si="477"/>
        <v>0</v>
      </c>
      <c r="SQ90" s="556">
        <f t="shared" ca="1" si="477"/>
        <v>0</v>
      </c>
      <c r="SR90" s="556">
        <f t="shared" ca="1" si="477"/>
        <v>0</v>
      </c>
      <c r="SS90" s="556">
        <f t="shared" ca="1" si="477"/>
        <v>0</v>
      </c>
      <c r="ST90" s="556">
        <f t="shared" ca="1" si="477"/>
        <v>0</v>
      </c>
      <c r="SU90" s="556">
        <f t="shared" ca="1" si="477"/>
        <v>0</v>
      </c>
      <c r="SV90" s="556">
        <f t="shared" ca="1" si="477"/>
        <v>0</v>
      </c>
      <c r="SW90" s="556">
        <f t="shared" ca="1" si="478"/>
        <v>0</v>
      </c>
      <c r="SX90" s="556">
        <f t="shared" ca="1" si="478"/>
        <v>0</v>
      </c>
      <c r="SY90" s="556">
        <f t="shared" ca="1" si="478"/>
        <v>0</v>
      </c>
      <c r="SZ90" s="556">
        <f t="shared" ca="1" si="478"/>
        <v>0</v>
      </c>
      <c r="TA90" s="556">
        <f t="shared" ca="1" si="478"/>
        <v>0</v>
      </c>
      <c r="TB90" s="556">
        <f t="shared" ca="1" si="478"/>
        <v>0</v>
      </c>
      <c r="TC90" s="556">
        <f t="shared" ca="1" si="478"/>
        <v>0</v>
      </c>
      <c r="TD90" s="556">
        <f t="shared" ca="1" si="478"/>
        <v>0</v>
      </c>
      <c r="TE90" s="556">
        <f t="shared" ca="1" si="478"/>
        <v>0</v>
      </c>
      <c r="TF90" s="556">
        <f t="shared" ca="1" si="478"/>
        <v>0</v>
      </c>
      <c r="TG90" s="556">
        <f t="shared" ca="1" si="479"/>
        <v>0</v>
      </c>
      <c r="TH90" s="556">
        <f t="shared" ca="1" si="479"/>
        <v>0</v>
      </c>
      <c r="TI90" s="556">
        <f t="shared" ca="1" si="479"/>
        <v>0</v>
      </c>
      <c r="TJ90" s="556">
        <f t="shared" ca="1" si="479"/>
        <v>0</v>
      </c>
      <c r="TK90" s="556">
        <f t="shared" ca="1" si="479"/>
        <v>0</v>
      </c>
      <c r="TL90" s="556">
        <f t="shared" ca="1" si="479"/>
        <v>0</v>
      </c>
      <c r="TM90" s="556">
        <f t="shared" ca="1" si="479"/>
        <v>0</v>
      </c>
      <c r="TN90" s="556">
        <f t="shared" ca="1" si="479"/>
        <v>0</v>
      </c>
      <c r="TO90" s="556">
        <f t="shared" ca="1" si="479"/>
        <v>0</v>
      </c>
      <c r="TP90" s="556">
        <f t="shared" ca="1" si="479"/>
        <v>0</v>
      </c>
      <c r="TQ90" s="556">
        <f t="shared" ca="1" si="480"/>
        <v>0</v>
      </c>
      <c r="TR90" s="556">
        <f t="shared" ca="1" si="480"/>
        <v>0</v>
      </c>
      <c r="TS90" s="556">
        <f t="shared" ca="1" si="480"/>
        <v>0</v>
      </c>
      <c r="TT90" s="556">
        <f t="shared" ca="1" si="480"/>
        <v>0</v>
      </c>
      <c r="TU90" s="556">
        <f t="shared" ca="1" si="480"/>
        <v>0</v>
      </c>
      <c r="TV90" s="556">
        <f t="shared" ca="1" si="480"/>
        <v>0</v>
      </c>
      <c r="TW90" s="556">
        <f t="shared" ca="1" si="480"/>
        <v>0</v>
      </c>
      <c r="TX90" s="556">
        <f t="shared" ca="1" si="480"/>
        <v>0</v>
      </c>
      <c r="TY90" s="556">
        <f t="shared" ca="1" si="480"/>
        <v>0</v>
      </c>
      <c r="TZ90" s="556">
        <f t="shared" ca="1" si="480"/>
        <v>0</v>
      </c>
      <c r="UA90" s="556">
        <f t="shared" ca="1" si="481"/>
        <v>0</v>
      </c>
      <c r="UB90" s="556">
        <f t="shared" ca="1" si="481"/>
        <v>0</v>
      </c>
      <c r="UC90" s="556">
        <f t="shared" ca="1" si="481"/>
        <v>0</v>
      </c>
      <c r="UD90" s="556">
        <f t="shared" ca="1" si="481"/>
        <v>0</v>
      </c>
      <c r="UE90" s="556">
        <f t="shared" ca="1" si="481"/>
        <v>0</v>
      </c>
      <c r="UF90" s="556">
        <f t="shared" ca="1" si="481"/>
        <v>0</v>
      </c>
      <c r="UG90" s="556">
        <f t="shared" ca="1" si="481"/>
        <v>0</v>
      </c>
      <c r="UH90" s="556">
        <f t="shared" ca="1" si="481"/>
        <v>0</v>
      </c>
      <c r="UI90" s="556">
        <f t="shared" ca="1" si="481"/>
        <v>0</v>
      </c>
      <c r="UJ90" s="556">
        <f t="shared" ca="1" si="481"/>
        <v>0</v>
      </c>
      <c r="UK90" s="556">
        <f t="shared" ca="1" si="482"/>
        <v>0</v>
      </c>
      <c r="UL90" s="556">
        <f t="shared" ca="1" si="482"/>
        <v>0</v>
      </c>
      <c r="UM90" s="556">
        <f t="shared" ca="1" si="482"/>
        <v>0</v>
      </c>
      <c r="UN90" s="556">
        <f t="shared" ca="1" si="482"/>
        <v>0</v>
      </c>
      <c r="UO90" s="556">
        <f t="shared" ca="1" si="482"/>
        <v>0</v>
      </c>
      <c r="UP90" s="556">
        <f t="shared" ca="1" si="482"/>
        <v>0</v>
      </c>
      <c r="UQ90" s="556">
        <f t="shared" ca="1" si="482"/>
        <v>0</v>
      </c>
      <c r="UR90" s="556">
        <f t="shared" ca="1" si="482"/>
        <v>0</v>
      </c>
      <c r="US90" s="556">
        <f t="shared" ca="1" si="482"/>
        <v>0</v>
      </c>
      <c r="UT90" s="556">
        <f t="shared" ca="1" si="482"/>
        <v>0</v>
      </c>
      <c r="UU90" s="556">
        <f t="shared" ca="1" si="483"/>
        <v>0</v>
      </c>
      <c r="UV90" s="556">
        <f t="shared" ca="1" si="483"/>
        <v>0</v>
      </c>
      <c r="UW90" s="556">
        <f t="shared" ca="1" si="483"/>
        <v>0</v>
      </c>
      <c r="UX90" s="556">
        <f t="shared" ca="1" si="483"/>
        <v>0</v>
      </c>
      <c r="UY90" s="556">
        <f t="shared" ca="1" si="483"/>
        <v>0</v>
      </c>
      <c r="UZ90" s="556">
        <f t="shared" ca="1" si="483"/>
        <v>0</v>
      </c>
      <c r="VA90" s="556">
        <f t="shared" ca="1" si="483"/>
        <v>0</v>
      </c>
      <c r="VB90" s="556">
        <f t="shared" ca="1" si="483"/>
        <v>0</v>
      </c>
      <c r="VC90" s="556">
        <f t="shared" ca="1" si="483"/>
        <v>0</v>
      </c>
      <c r="VD90" s="556">
        <f t="shared" ca="1" si="483"/>
        <v>0</v>
      </c>
      <c r="VE90" s="556">
        <f t="shared" ca="1" si="484"/>
        <v>0</v>
      </c>
      <c r="VF90" s="556">
        <f t="shared" ca="1" si="484"/>
        <v>0</v>
      </c>
      <c r="VG90" s="556">
        <f t="shared" ca="1" si="484"/>
        <v>0</v>
      </c>
      <c r="VH90" s="556">
        <f t="shared" ca="1" si="484"/>
        <v>0</v>
      </c>
      <c r="VI90" s="556">
        <f t="shared" ca="1" si="484"/>
        <v>0</v>
      </c>
      <c r="VJ90" s="556">
        <f t="shared" ca="1" si="484"/>
        <v>0</v>
      </c>
      <c r="VK90" s="556">
        <f t="shared" ca="1" si="484"/>
        <v>0</v>
      </c>
      <c r="VL90" s="556">
        <f t="shared" ca="1" si="484"/>
        <v>0</v>
      </c>
      <c r="VM90" s="556">
        <f t="shared" ca="1" si="484"/>
        <v>0</v>
      </c>
      <c r="VN90" s="556">
        <f t="shared" ca="1" si="484"/>
        <v>0</v>
      </c>
      <c r="VO90" s="556">
        <f t="shared" ca="1" si="485"/>
        <v>0</v>
      </c>
      <c r="VP90" s="556">
        <f t="shared" ca="1" si="485"/>
        <v>0</v>
      </c>
      <c r="VQ90" s="556">
        <f t="shared" ca="1" si="485"/>
        <v>0</v>
      </c>
      <c r="VR90" s="556">
        <f t="shared" ca="1" si="485"/>
        <v>0</v>
      </c>
      <c r="VS90" s="556">
        <f t="shared" ca="1" si="485"/>
        <v>0</v>
      </c>
      <c r="VT90" s="556">
        <f t="shared" ca="1" si="485"/>
        <v>0</v>
      </c>
      <c r="VU90" s="556">
        <f t="shared" ca="1" si="485"/>
        <v>0</v>
      </c>
      <c r="VV90" s="556">
        <f t="shared" ca="1" si="485"/>
        <v>0</v>
      </c>
      <c r="VW90" s="556">
        <f t="shared" ca="1" si="485"/>
        <v>0</v>
      </c>
      <c r="VX90" s="556">
        <f t="shared" ca="1" si="485"/>
        <v>0</v>
      </c>
      <c r="VY90" s="556">
        <f t="shared" ca="1" si="486"/>
        <v>0</v>
      </c>
      <c r="VZ90" s="556">
        <f t="shared" ca="1" si="486"/>
        <v>0</v>
      </c>
      <c r="WA90" s="556">
        <f t="shared" ca="1" si="486"/>
        <v>0</v>
      </c>
      <c r="WB90" s="556">
        <f t="shared" ca="1" si="486"/>
        <v>0</v>
      </c>
      <c r="WC90" s="556">
        <f t="shared" ca="1" si="486"/>
        <v>0</v>
      </c>
      <c r="WD90" s="556">
        <f t="shared" ca="1" si="486"/>
        <v>0</v>
      </c>
      <c r="WE90" s="556">
        <f t="shared" ca="1" si="486"/>
        <v>0</v>
      </c>
      <c r="WF90" s="556">
        <f t="shared" ca="1" si="486"/>
        <v>0</v>
      </c>
      <c r="WG90" s="556">
        <f t="shared" ca="1" si="486"/>
        <v>0</v>
      </c>
      <c r="WH90" s="556">
        <f t="shared" ca="1" si="486"/>
        <v>0</v>
      </c>
      <c r="WI90" s="556">
        <f t="shared" ca="1" si="487"/>
        <v>0</v>
      </c>
      <c r="WJ90" s="556">
        <f t="shared" ca="1" si="487"/>
        <v>0</v>
      </c>
      <c r="WK90" s="556">
        <f t="shared" ca="1" si="487"/>
        <v>0</v>
      </c>
      <c r="WL90" s="556">
        <f t="shared" ca="1" si="487"/>
        <v>0</v>
      </c>
      <c r="WM90" s="556">
        <f t="shared" ca="1" si="487"/>
        <v>0</v>
      </c>
      <c r="WN90" s="556">
        <f t="shared" ca="1" si="487"/>
        <v>0</v>
      </c>
      <c r="WO90" s="556">
        <f t="shared" ca="1" si="487"/>
        <v>0</v>
      </c>
      <c r="WP90" s="556">
        <f t="shared" ca="1" si="487"/>
        <v>0</v>
      </c>
      <c r="WQ90" s="556">
        <f t="shared" ca="1" si="487"/>
        <v>0</v>
      </c>
      <c r="WR90" s="556">
        <f t="shared" ca="1" si="487"/>
        <v>0</v>
      </c>
      <c r="WS90" s="556">
        <f t="shared" ca="1" si="488"/>
        <v>0</v>
      </c>
      <c r="WT90" s="556">
        <f t="shared" ca="1" si="488"/>
        <v>0</v>
      </c>
      <c r="WU90" s="556">
        <f t="shared" ca="1" si="488"/>
        <v>0</v>
      </c>
      <c r="WV90" s="556">
        <f t="shared" ca="1" si="488"/>
        <v>0</v>
      </c>
      <c r="WW90" s="556">
        <f t="shared" ca="1" si="488"/>
        <v>0</v>
      </c>
      <c r="WX90" s="556">
        <f t="shared" ca="1" si="488"/>
        <v>0</v>
      </c>
      <c r="WY90" s="556">
        <f t="shared" ca="1" si="488"/>
        <v>0</v>
      </c>
      <c r="WZ90" s="556">
        <f t="shared" ca="1" si="488"/>
        <v>0</v>
      </c>
      <c r="XA90" s="556">
        <f t="shared" ca="1" si="488"/>
        <v>0</v>
      </c>
      <c r="XB90" s="556">
        <f t="shared" ca="1" si="488"/>
        <v>0</v>
      </c>
      <c r="XC90" s="556">
        <f t="shared" ca="1" si="489"/>
        <v>0</v>
      </c>
      <c r="XD90" s="556">
        <f t="shared" ca="1" si="489"/>
        <v>0</v>
      </c>
      <c r="XE90" s="556">
        <f t="shared" ca="1" si="489"/>
        <v>0</v>
      </c>
      <c r="XF90" s="556">
        <f t="shared" ca="1" si="489"/>
        <v>0</v>
      </c>
      <c r="XG90" s="556">
        <f t="shared" ca="1" si="489"/>
        <v>0</v>
      </c>
      <c r="XH90" s="556">
        <f t="shared" ca="1" si="489"/>
        <v>0</v>
      </c>
      <c r="XI90" s="556">
        <f t="shared" ca="1" si="489"/>
        <v>0</v>
      </c>
      <c r="XJ90" s="556">
        <f t="shared" ca="1" si="489"/>
        <v>0</v>
      </c>
      <c r="XK90" s="556">
        <f t="shared" ca="1" si="489"/>
        <v>0</v>
      </c>
      <c r="XL90" s="556">
        <f t="shared" ca="1" si="489"/>
        <v>0</v>
      </c>
      <c r="XM90" s="556">
        <f t="shared" ca="1" si="490"/>
        <v>0</v>
      </c>
      <c r="XN90" s="556">
        <f t="shared" ca="1" si="490"/>
        <v>0</v>
      </c>
      <c r="XO90" s="556">
        <f t="shared" ca="1" si="490"/>
        <v>0</v>
      </c>
      <c r="XP90" s="556">
        <f t="shared" ca="1" si="490"/>
        <v>0</v>
      </c>
      <c r="XQ90" s="556">
        <f t="shared" ca="1" si="490"/>
        <v>0</v>
      </c>
      <c r="XR90" s="556">
        <f t="shared" ca="1" si="490"/>
        <v>0</v>
      </c>
      <c r="XS90" s="556">
        <f t="shared" ca="1" si="490"/>
        <v>0</v>
      </c>
      <c r="XT90" s="556">
        <f t="shared" ca="1" si="490"/>
        <v>0</v>
      </c>
      <c r="XU90" s="556">
        <f t="shared" ca="1" si="490"/>
        <v>0</v>
      </c>
      <c r="XV90" s="556">
        <f t="shared" ca="1" si="490"/>
        <v>0</v>
      </c>
      <c r="XW90" s="556">
        <f t="shared" ca="1" si="490"/>
        <v>0</v>
      </c>
      <c r="XX90" s="189">
        <f t="shared" ca="1" si="491"/>
        <v>0</v>
      </c>
      <c r="XY90" s="189">
        <f t="shared" ca="1" si="491"/>
        <v>0</v>
      </c>
      <c r="XZ90" s="189">
        <f t="shared" ca="1" si="491"/>
        <v>0</v>
      </c>
      <c r="YA90" s="189">
        <f t="shared" ca="1" si="491"/>
        <v>0</v>
      </c>
      <c r="YB90" s="189">
        <f t="shared" ca="1" si="491"/>
        <v>0</v>
      </c>
      <c r="YC90" s="230">
        <f t="shared" ca="1" si="492"/>
        <v>0</v>
      </c>
      <c r="YD90" s="189">
        <f t="shared" ca="1" si="493"/>
        <v>0</v>
      </c>
      <c r="YE90" s="189">
        <f t="shared" ca="1" si="493"/>
        <v>0</v>
      </c>
      <c r="YF90" s="189">
        <f t="shared" ca="1" si="493"/>
        <v>0</v>
      </c>
      <c r="YG90" s="189">
        <f t="shared" ca="1" si="493"/>
        <v>0</v>
      </c>
      <c r="YH90" s="189">
        <f t="shared" ca="1" si="493"/>
        <v>0</v>
      </c>
      <c r="YI90" s="230">
        <f t="shared" ca="1" si="494"/>
        <v>0</v>
      </c>
      <c r="YJ90" s="231">
        <f t="shared" ca="1" si="495"/>
        <v>0</v>
      </c>
      <c r="YK90" s="231">
        <f t="shared" ca="1" si="495"/>
        <v>0</v>
      </c>
      <c r="YL90" s="231">
        <f t="shared" ca="1" si="495"/>
        <v>0</v>
      </c>
      <c r="YM90" s="231">
        <f t="shared" ca="1" si="495"/>
        <v>0</v>
      </c>
      <c r="YN90" s="544">
        <f t="shared" ca="1" si="496"/>
        <v>0</v>
      </c>
      <c r="YO90" s="231">
        <f t="shared" ca="1" si="497"/>
        <v>0</v>
      </c>
      <c r="YP90" s="231">
        <f t="shared" ca="1" si="497"/>
        <v>0</v>
      </c>
      <c r="YQ90" s="231">
        <f t="shared" ca="1" si="497"/>
        <v>0</v>
      </c>
      <c r="YR90" s="231">
        <f t="shared" ca="1" si="497"/>
        <v>0</v>
      </c>
      <c r="YS90" s="544">
        <f t="shared" ca="1" si="498"/>
        <v>0</v>
      </c>
      <c r="YT90" s="544">
        <f t="shared" ca="1" si="498"/>
        <v>0</v>
      </c>
      <c r="YU90" s="544">
        <f t="shared" ca="1" si="498"/>
        <v>0</v>
      </c>
      <c r="YV90" s="544">
        <f t="shared" ca="1" si="498"/>
        <v>0</v>
      </c>
      <c r="YW90" s="544">
        <f t="shared" ca="1" si="498"/>
        <v>0</v>
      </c>
      <c r="YX90" s="544">
        <f t="shared" ca="1" si="498"/>
        <v>0</v>
      </c>
      <c r="YY90" s="544">
        <f t="shared" ca="1" si="498"/>
        <v>0</v>
      </c>
      <c r="YZ90" s="535" cm="1">
        <f t="array" aca="1" ref="YZ90" ca="1">INDEX(YZ$13:YZ89,$B90+1,1)</f>
        <v>0</v>
      </c>
      <c r="ZA90" s="411">
        <f t="shared" ca="1" si="499"/>
        <v>19</v>
      </c>
      <c r="ZB90" s="18"/>
      <c r="ZC90" s="535" cm="1">
        <f t="array" aca="1" ref="ZC90" ca="1">INDEX(ZC$13:ZC89,$B90+1,1)</f>
        <v>0</v>
      </c>
      <c r="ZD90" s="411">
        <f t="shared" si="500"/>
        <v>0</v>
      </c>
      <c r="ZE90" s="535" cm="1">
        <f t="array" aca="1" ref="ZE90" ca="1">INDEX(ZE$13:ZE89,$B90+1,1)</f>
        <v>0</v>
      </c>
      <c r="ZF90" s="535" t="str" cm="1">
        <f t="array" aca="1" ref="ZF90" ca="1">INDEX(ZF$13:ZF89,$B90+1,1)</f>
        <v>-</v>
      </c>
      <c r="ZG90" s="535" t="str" cm="1">
        <f t="array" aca="1" ref="ZG90" ca="1">INDEX(ZG$13:ZG89,$B90+1,1)</f>
        <v>-</v>
      </c>
      <c r="ZH90" s="535" t="str" cm="1">
        <f t="array" aca="1" ref="ZH90" ca="1">INDEX(ZH$13:ZH89,$B90+1,1)</f>
        <v>-</v>
      </c>
      <c r="ZI90" s="535" t="str" cm="1">
        <f t="array" aca="1" ref="ZI90" ca="1">INDEX(ZI$13:ZI89,$B90+1,1)</f>
        <v>-</v>
      </c>
      <c r="ZJ90" s="535" t="str" cm="1">
        <f t="array" aca="1" ref="ZJ90" ca="1">INDEX(ZJ$13:ZJ89,$B90+1,1)</f>
        <v>-</v>
      </c>
      <c r="ZK90" s="535" t="str" cm="1">
        <f t="array" aca="1" ref="ZK90" ca="1">INDEX(ZK$13:ZK89,$B90+1,1)</f>
        <v>-</v>
      </c>
      <c r="ZL90" s="535" t="str" cm="1">
        <f t="array" aca="1" ref="ZL90" ca="1">INDEX(ZL$13:ZL89,$B90+1,1)</f>
        <v>-</v>
      </c>
      <c r="ZM90" s="535" t="str" cm="1">
        <f t="array" aca="1" ref="ZM90" ca="1">INDEX(ZM$13:ZM89,$B90+1,1)</f>
        <v>-</v>
      </c>
      <c r="ZN90" s="535" t="str" cm="1">
        <f t="array" aca="1" ref="ZN90" ca="1">INDEX(ZN$13:ZN89,$B90+1,1)</f>
        <v>-</v>
      </c>
      <c r="ZO90" s="535" t="str" cm="1">
        <f t="array" aca="1" ref="ZO90" ca="1">INDEX(ZO$13:ZO89,$B90+1,1)</f>
        <v>-</v>
      </c>
      <c r="ZP90" s="535" t="str" cm="1">
        <f t="array" aca="1" ref="ZP90" ca="1">INDEX(ZP$13:ZP89,$B90+1,1)</f>
        <v>-</v>
      </c>
      <c r="ZQ90" s="535" t="str" cm="1">
        <f t="array" aca="1" ref="ZQ90" ca="1">INDEX(ZQ$13:ZQ89,$B90+1,1)</f>
        <v>-</v>
      </c>
      <c r="ZR90" s="535" t="str" cm="1">
        <f t="array" aca="1" ref="ZR90" ca="1">INDEX(ZR$13:ZR89,$B90+1,1)</f>
        <v>-</v>
      </c>
      <c r="ZS90" s="535" t="str" cm="1">
        <f t="array" aca="1" ref="ZS90" ca="1">INDEX(ZS$13:ZS89,$B90+1,1)</f>
        <v>-</v>
      </c>
      <c r="ZT90" s="535" t="str" cm="1">
        <f t="array" aca="1" ref="ZT90" ca="1">INDEX(ZT$13:ZT89,$B90+1,1)</f>
        <v>-</v>
      </c>
      <c r="ZU90" s="535" t="str" cm="1">
        <f t="array" aca="1" ref="ZU90" ca="1">INDEX(ZU$13:ZU89,$B90+1,1)</f>
        <v>-</v>
      </c>
      <c r="ZV90" s="535" t="str" cm="1">
        <f t="array" aca="1" ref="ZV90" ca="1">INDEX(ZV$13:ZV89,$B90+1,1)</f>
        <v>-</v>
      </c>
      <c r="ZW90" s="535" t="str" cm="1">
        <f t="array" aca="1" ref="ZW90" ca="1">INDEX(ZW$13:ZW89,$B90+1,1)</f>
        <v>-</v>
      </c>
      <c r="ZX90" s="18"/>
      <c r="ZY90" s="411" t="b">
        <f t="shared" ca="1" si="501"/>
        <v>0</v>
      </c>
      <c r="ZZ90" s="411" t="str">
        <f t="shared" ca="1" si="502"/>
        <v>-</v>
      </c>
      <c r="AAA90" s="535" t="str" cm="1">
        <f t="array" aca="1" ref="AAA90" ca="1">INDEX(AAA$13:AAA89,$B90+1,1)</f>
        <v>-</v>
      </c>
      <c r="AAB90" s="535" t="str" cm="1">
        <f t="array" aca="1" ref="AAB90" ca="1">INDEX(AAB$13:AAB89,$B90+1,1)</f>
        <v>-</v>
      </c>
      <c r="AAC90" s="535" t="str" cm="1">
        <f t="array" aca="1" ref="AAC90" ca="1">INDEX(AAC$13:AAC89,$B90+1,1)</f>
        <v>-</v>
      </c>
      <c r="AAD90" s="545" cm="1">
        <f t="array" aca="1" ref="AAD90" ca="1">INDEX(i.AgeJ,$AD90,1)</f>
        <v>0</v>
      </c>
      <c r="AAE90" s="535" t="str" cm="1">
        <f t="array" aca="1" ref="AAE90" ca="1">INDEX(AAE$13:AAE89,$B90+1,1)</f>
        <v>-</v>
      </c>
      <c r="AAF90" s="411" t="str">
        <f t="shared" si="503"/>
        <v>-</v>
      </c>
      <c r="AAG90" s="411" t="str">
        <f t="shared" si="503"/>
        <v>-</v>
      </c>
      <c r="AAH90" s="535" t="str" cm="1">
        <f t="array" aca="1" ref="AAH90" ca="1">INDEX(AAH$13:AAH89,$B90+1,1)</f>
        <v>-</v>
      </c>
      <c r="AAI90" s="535" t="str" cm="1">
        <f t="array" aca="1" ref="AAI90" ca="1">INDEX(AAI$13:AAI89,$B90+1,1)</f>
        <v>-</v>
      </c>
      <c r="AAJ90" s="535" t="str" cm="1">
        <f t="array" aca="1" ref="AAJ90" ca="1">INDEX(AAJ$13:AAJ89,$B90+1,1)</f>
        <v>-</v>
      </c>
      <c r="AAK90" s="535" t="str" cm="1">
        <f t="array" aca="1" ref="AAK90" ca="1">INDEX(AAK$13:AAK89,$B90+1,1)</f>
        <v>-</v>
      </c>
      <c r="AAL90" s="535" t="str" cm="1">
        <f t="array" aca="1" ref="AAL90" ca="1">INDEX(AAL$13:AAL89,$B90+1,1)</f>
        <v>-</v>
      </c>
      <c r="AAM90" s="535" t="b" cm="1">
        <f t="array" aca="1" ref="AAM90" ca="1">INDEX(AAM$13:AAM89,$B90+1,1)</f>
        <v>1</v>
      </c>
      <c r="AAN90" s="535" t="str" cm="1">
        <f t="array" aca="1" ref="AAN90" ca="1">INDEX(AAN$13:AAN89,$B90+1,1)</f>
        <v>-</v>
      </c>
      <c r="AAO90" s="535" cm="1">
        <f t="array" aca="1" ref="AAO90" ca="1">INDEX(AAO$13:AAO89,$B90+1,1)</f>
        <v>0</v>
      </c>
      <c r="AAP90" s="535" cm="1">
        <f t="array" aca="1" ref="AAP90" ca="1">INDEX(AAP$13:AAP89,$B90+1,1)</f>
        <v>0</v>
      </c>
      <c r="AAQ90" s="535" cm="1">
        <f t="array" aca="1" ref="AAQ90" ca="1">INDEX(AAQ$13:AAQ89,$B90+1,1)</f>
        <v>0</v>
      </c>
      <c r="AAR90" s="18"/>
      <c r="AAS90" s="411">
        <f t="shared" si="504"/>
        <v>50</v>
      </c>
      <c r="AAT90" s="411">
        <f t="shared" si="504"/>
        <v>50</v>
      </c>
      <c r="AAU90" s="411">
        <f t="shared" si="504"/>
        <v>50</v>
      </c>
      <c r="AAV90" s="411">
        <f t="shared" si="504"/>
        <v>50</v>
      </c>
      <c r="AAW90" s="535" cm="1">
        <f t="array" aca="1" ref="AAW90" ca="1">INDEX(AAW$13:AAW89,$B90+1,1)</f>
        <v>1</v>
      </c>
      <c r="AAX90" s="535" cm="1">
        <f t="array" aca="1" ref="AAX90" ca="1">INDEX(AAX$13:AAX89,$B90+1,1)</f>
        <v>1</v>
      </c>
      <c r="AAY90" s="535" cm="1">
        <f t="array" aca="1" ref="AAY90" ca="1">INDEX(AAY$13:AAY89,$B90+1,1)</f>
        <v>1</v>
      </c>
      <c r="AAZ90" s="535" cm="1">
        <f t="array" aca="1" ref="AAZ90" ca="1">INDEX(AAZ$13:AAZ89,$B90+1,1)</f>
        <v>1</v>
      </c>
      <c r="ABA90" s="535" t="str" cm="1">
        <f t="array" aca="1" ref="ABA90" ca="1">INDEX(ABA$13:ABA89,$B90+1,1)</f>
        <v>-</v>
      </c>
      <c r="ABB90" s="535" t="str" cm="1">
        <f t="array" aca="1" ref="ABB90" ca="1">INDEX(ABB$13:ABB89,$B90+1,1)</f>
        <v>-</v>
      </c>
      <c r="ABC90" s="535" t="str" cm="1">
        <f t="array" aca="1" ref="ABC90" ca="1">INDEX(ABC$13:ABC89,$B90+1,1)</f>
        <v>-</v>
      </c>
      <c r="ABD90" s="535" t="str" cm="1">
        <f t="array" aca="1" ref="ABD90" ca="1">INDEX(ABD$13:ABD89,$B90+1,1)</f>
        <v>-</v>
      </c>
      <c r="ABE90" s="535" t="str" cm="1">
        <f t="array" aca="1" ref="ABE90" ca="1">INDEX(ABE$13:ABE89,$B90+1,1)</f>
        <v>-</v>
      </c>
      <c r="ABF90" s="535" t="str" cm="1">
        <f t="array" aca="1" ref="ABF90" ca="1">INDEX(ABF$13:ABF89,$B90+1,1)</f>
        <v>-</v>
      </c>
      <c r="ABG90" s="535" t="str" cm="1">
        <f t="array" aca="1" ref="ABG90" ca="1">INDEX(ABG$13:ABG89,$B90+1,1)</f>
        <v>-</v>
      </c>
      <c r="ABH90" s="18"/>
      <c r="ABI90" s="535" t="str" cm="1">
        <f t="array" aca="1" ref="ABI90" ca="1">INDEX(ABI$13:ABI89,$B90+1,1)</f>
        <v>-</v>
      </c>
      <c r="ABJ90" s="411">
        <f t="shared" ca="1" si="505"/>
        <v>1</v>
      </c>
      <c r="ABK90" s="18"/>
      <c r="ABL90" s="664" t="b">
        <f t="shared" ca="1" si="506"/>
        <v>1</v>
      </c>
      <c r="ABM90" s="535" t="b" cm="1">
        <f t="array" aca="1" ref="ABM90" ca="1">INDEX(ABM$13:ABM89,$B90+1,1)</f>
        <v>0</v>
      </c>
      <c r="ABN90" s="535" t="b" cm="1">
        <f t="array" aca="1" ref="ABN90" ca="1">INDEX(ABN$13:ABN89,$B90+1,1)</f>
        <v>1</v>
      </c>
      <c r="ABO90" s="535" t="b" cm="1">
        <f t="array" aca="1" ref="ABO90" ca="1">INDEX(ABO$13:ABO89,$B90+1,1)</f>
        <v>1</v>
      </c>
      <c r="ABP90" s="411" t="b">
        <f t="shared" ca="1" si="533"/>
        <v>1</v>
      </c>
      <c r="ABQ90" s="535" t="b" cm="1">
        <f t="array" aca="1" ref="ABQ90" ca="1">INDEX(ABQ$13:ABQ89,$B90+1,1)</f>
        <v>0</v>
      </c>
      <c r="ABR90" s="535" cm="1">
        <f t="array" aca="1" ref="ABR90" ca="1">INDEX(ABR$13:ABR89,$B90+1,1)</f>
        <v>0</v>
      </c>
      <c r="ABS90" s="547" cm="1">
        <f t="array" aca="1" ref="ABS90" ca="1">IF(ABN90&lt;&gt;TRUE,"-",VALUE(IFERROR(VALUE($K90),0) &amp; _xlfn.SWITCH($CF90,"-",4,$CF90) &amp; $L90 &amp; $T90 &amp; "00" &amp; $N90 &amp; $AK90 &amp; $R90 &amp; _xlfn.SWITCH($AM90,3,1,$AM90) &amp; _xlfn.SWITCH($M90,4,0,$M90) &amp; $AD90 &amp; IF(MOD($H90-2,ABS$6)&gt;=ABS$7,"",TEXT(INT(MOD($H90-2,ABS$6)/2)+1,"00"))))</f>
        <v>14220012120102</v>
      </c>
      <c r="ABT90" s="657" cm="1">
        <f t="array" aca="1" ref="ABT90" ca="1">IF(ABO90&lt;&gt;TRUE,"-",VALUE(IFERROR(VALUE($K90),0) &amp; _xlfn.SWITCH($CF90,"-",4,$CF90) &amp; $L90 &amp; $T90 &amp; "00" &amp; $N90 &amp; $AK90 &amp; $R90 &amp; _xlfn.SWITCH($AM90,3,1,$AM90) &amp; _xlfn.SWITCH($M90,4,0,$M90) &amp; $AD90 &amp; IF(MOD($H90-1,ABT$6)&gt;=ABT$7,"",TEXT(INT(MOD($H90-1,ABT$6)/2)+1,"00"))))</f>
        <v>14220012120103</v>
      </c>
      <c r="ABU90" s="543">
        <f t="shared" ca="1" si="507"/>
        <v>652</v>
      </c>
      <c r="ABV90" s="543">
        <f t="shared" ca="1" si="507"/>
        <v>686</v>
      </c>
      <c r="ABW90" s="543">
        <f t="shared" ca="1" si="507"/>
        <v>721</v>
      </c>
      <c r="ABX90" s="459">
        <f t="shared" ca="1" si="508"/>
        <v>469</v>
      </c>
      <c r="ABY90" s="459">
        <f t="shared" ca="1" si="508"/>
        <v>504</v>
      </c>
      <c r="ABZ90" s="459">
        <f t="shared" ca="1" si="508"/>
        <v>539</v>
      </c>
      <c r="ACA90" s="459">
        <f t="shared" ca="1" si="509"/>
        <v>385</v>
      </c>
      <c r="ACB90" s="459">
        <f t="shared" ca="1" si="509"/>
        <v>420</v>
      </c>
      <c r="ACC90" s="459">
        <f t="shared" ca="1" si="509"/>
        <v>455</v>
      </c>
      <c r="ACD90" s="535" t="str" cm="1">
        <f t="array" aca="1" ref="ACD90" ca="1">INDEX(ACD$13:ACD89,$B90+1,1)</f>
        <v>-</v>
      </c>
      <c r="ACE90" s="22" t="b">
        <v>1</v>
      </c>
      <c r="ACF90" s="22" t="b">
        <v>0</v>
      </c>
      <c r="ACG90" s="22" t="b">
        <v>0</v>
      </c>
      <c r="ACH90" s="22" t="b">
        <v>0</v>
      </c>
      <c r="ACI90" s="22" t="b">
        <v>0</v>
      </c>
      <c r="ACJ90" s="535" t="str" cm="1">
        <f t="array" aca="1" ref="ACJ90" ca="1">INDEX(ACJ$13:ACJ89,$B90+1,1)</f>
        <v>-</v>
      </c>
      <c r="ACK90" s="535" t="str" cm="1">
        <f t="array" aca="1" ref="ACK90" ca="1">INDEX(ACK$13:ACK89,$B90+1,1)</f>
        <v>-</v>
      </c>
      <c r="ACL90" s="535" t="str" cm="1">
        <f t="array" aca="1" ref="ACL90" ca="1">INDEX(ACL$13:ACL89,$B90+1,1)</f>
        <v>-</v>
      </c>
      <c r="ACM90" s="535" t="str" cm="1">
        <f t="array" aca="1" ref="ACM90" ca="1">INDEX(ACM$13:ACM89,$B90+1,1)</f>
        <v>-</v>
      </c>
      <c r="ACN90" s="535" t="str" cm="1">
        <f t="array" aca="1" ref="ACN90" ca="1">INDEX(ACN$13:ACN89,$B90+1,1)</f>
        <v>-</v>
      </c>
      <c r="ACO90" s="535" t="str" cm="1">
        <f t="array" aca="1" ref="ACO90" ca="1">INDEX(ACO$13:ACO89,$B90+1,1)</f>
        <v>-</v>
      </c>
      <c r="ACP90" s="22">
        <v>3</v>
      </c>
      <c r="ACQ90" s="22">
        <v>3</v>
      </c>
      <c r="ACR90" s="22" cm="1">
        <f t="array" aca="1" ref="ACR90" ca="1">INDEX(ACR$13:ACR89,$B90+1,1)</f>
        <v>0</v>
      </c>
      <c r="ACS90" s="22">
        <v>1</v>
      </c>
      <c r="ACT90" s="22">
        <v>-1</v>
      </c>
      <c r="ACU90" s="535" t="str" cm="1">
        <f t="array" aca="1" ref="ACU90" ca="1">INDEX(ACU$13:ACU89,$B90+1,1)</f>
        <v>-</v>
      </c>
      <c r="ACV90" s="535" t="str" cm="1">
        <f t="array" aca="1" ref="ACV90" ca="1">INDEX(ACV$13:ACV89,$B90+1,1)</f>
        <v>-</v>
      </c>
      <c r="ACW90" s="535" t="str" cm="1">
        <f t="array" aca="1" ref="ACW90" ca="1">INDEX(ACW$13:ACW89,$B90+1,1)</f>
        <v>-</v>
      </c>
      <c r="ACX90" s="520">
        <f ca="1">ACR90</f>
        <v>0</v>
      </c>
      <c r="ACY90" s="520">
        <f t="shared" ref="ACY90" si="541">ACS90</f>
        <v>1</v>
      </c>
      <c r="ACZ90" s="520">
        <f t="shared" ref="ACZ90" si="542">ACT90</f>
        <v>-1</v>
      </c>
      <c r="ADA90" s="535" t="str" cm="1">
        <f t="array" aca="1" ref="ADA90" ca="1">INDEX(ADA$13:ADA89,$B90+1,1)</f>
        <v>-</v>
      </c>
      <c r="ADB90" s="535" cm="1">
        <f t="array" aca="1" ref="ADB90" ca="1">INDEX(ADB$13:ADB89,$B90+1,1)</f>
        <v>1</v>
      </c>
      <c r="ADC90" s="535" cm="1">
        <f t="array" aca="1" ref="ADC90" ca="1">INDEX(ADC$13:ADC89,$B90+1,1)</f>
        <v>1</v>
      </c>
      <c r="ADD90" s="661" t="b">
        <f t="shared" ca="1" si="510"/>
        <v>0</v>
      </c>
      <c r="ADE90" s="661" t="b">
        <f t="shared" ca="1" si="510"/>
        <v>0</v>
      </c>
      <c r="ADF90" s="661" t="b">
        <f t="shared" ca="1" si="510"/>
        <v>0</v>
      </c>
      <c r="ADG90" s="661" t="b">
        <f t="shared" ca="1" si="510"/>
        <v>0</v>
      </c>
      <c r="ADH90" s="662">
        <f t="shared" ca="1" si="511"/>
        <v>0.9</v>
      </c>
      <c r="ADI90" s="663">
        <f t="shared" ca="1" si="512"/>
        <v>0.66</v>
      </c>
      <c r="ADJ90" s="664" t="b">
        <f t="shared" ca="1" si="513"/>
        <v>1</v>
      </c>
      <c r="ADK90" s="711">
        <f t="shared" ca="1" si="514"/>
        <v>999</v>
      </c>
      <c r="ADL90" s="191" t="b">
        <f t="shared" si="537"/>
        <v>0</v>
      </c>
      <c r="ADM90" s="710">
        <f t="shared" ca="1" si="515"/>
        <v>0.5</v>
      </c>
      <c r="ADN90" s="712">
        <f t="shared" ca="1" si="516"/>
        <v>0</v>
      </c>
      <c r="ADO90" s="712">
        <f t="shared" ca="1" si="516"/>
        <v>0</v>
      </c>
      <c r="ADP90" s="665">
        <f t="shared" ca="1" si="517"/>
        <v>999999</v>
      </c>
      <c r="ADQ90" s="18"/>
      <c r="ADR90" s="545" t="b">
        <f t="shared" ca="1" si="518"/>
        <v>1</v>
      </c>
      <c r="ADS90" s="545" t="str">
        <f t="shared" ca="1" si="518"/>
        <v>-</v>
      </c>
      <c r="ADT90" s="545" t="str">
        <f t="shared" ca="1" si="518"/>
        <v>-</v>
      </c>
      <c r="ADU90" s="545" t="str">
        <f t="shared" ca="1" si="518"/>
        <v>-</v>
      </c>
      <c r="ADV90" s="545" t="str">
        <f t="shared" ca="1" si="518"/>
        <v>-</v>
      </c>
      <c r="ADW90" s="545" t="str">
        <f t="shared" ca="1" si="518"/>
        <v>-</v>
      </c>
      <c r="ADX90" s="545" t="str">
        <f t="shared" ca="1" si="518"/>
        <v>-</v>
      </c>
      <c r="ADY90" s="545" t="str">
        <f t="shared" ca="1" si="518"/>
        <v>-</v>
      </c>
      <c r="ADZ90" s="545" t="str">
        <f t="shared" ca="1" si="518"/>
        <v>-</v>
      </c>
      <c r="AEA90" s="545" t="str">
        <f t="shared" ca="1" si="518"/>
        <v>-</v>
      </c>
      <c r="AEB90" s="545" t="str">
        <f t="shared" ca="1" si="519"/>
        <v>-</v>
      </c>
      <c r="AEC90" s="545" t="str">
        <f t="shared" ca="1" si="519"/>
        <v>-</v>
      </c>
      <c r="AED90" s="545" t="str">
        <f t="shared" ca="1" si="519"/>
        <v>-</v>
      </c>
      <c r="AEE90" s="545" t="str">
        <f t="shared" ca="1" si="519"/>
        <v>-</v>
      </c>
      <c r="AEF90" s="545" t="str">
        <f t="shared" ca="1" si="519"/>
        <v>-</v>
      </c>
      <c r="AEG90" s="545" t="str">
        <f t="shared" ca="1" si="519"/>
        <v>-</v>
      </c>
      <c r="AEH90" s="545" t="str">
        <f t="shared" ca="1" si="519"/>
        <v>-</v>
      </c>
      <c r="AEI90" s="545" t="str">
        <f t="shared" ca="1" si="519"/>
        <v>-</v>
      </c>
      <c r="AEJ90" s="545" t="b">
        <f t="shared" ca="1" si="519"/>
        <v>1</v>
      </c>
      <c r="AEK90" s="545" t="str">
        <f t="shared" ca="1" si="519"/>
        <v>-</v>
      </c>
      <c r="AEL90" s="545" t="str">
        <f t="shared" ca="1" si="520"/>
        <v>-</v>
      </c>
      <c r="AEM90" s="545" t="str">
        <f t="shared" ca="1" si="520"/>
        <v>-</v>
      </c>
      <c r="AEN90" s="545" t="str">
        <f t="shared" ca="1" si="520"/>
        <v>-</v>
      </c>
      <c r="AEO90" s="545" t="str">
        <f t="shared" ca="1" si="520"/>
        <v>-</v>
      </c>
      <c r="AEP90" s="545" t="str">
        <f t="shared" ca="1" si="520"/>
        <v>-</v>
      </c>
      <c r="AEQ90" s="545" t="str">
        <f t="shared" ca="1" si="520"/>
        <v>-</v>
      </c>
      <c r="AER90" s="545" t="str">
        <f t="shared" ca="1" si="520"/>
        <v>-</v>
      </c>
      <c r="AES90" s="545" t="str">
        <f t="shared" ca="1" si="520"/>
        <v>-</v>
      </c>
      <c r="AET90" s="545" t="str">
        <f t="shared" ca="1" si="520"/>
        <v>-</v>
      </c>
      <c r="AEU90" s="545" t="str">
        <f t="shared" ca="1" si="520"/>
        <v>-</v>
      </c>
      <c r="AEV90" s="545" t="str">
        <f t="shared" ca="1" si="521"/>
        <v>-</v>
      </c>
      <c r="AEW90" s="545" t="str">
        <f t="shared" ca="1" si="521"/>
        <v>-</v>
      </c>
      <c r="AEX90" s="545" t="str">
        <f t="shared" ca="1" si="521"/>
        <v>-</v>
      </c>
      <c r="AEY90" s="545" t="str">
        <f t="shared" ca="1" si="521"/>
        <v>-</v>
      </c>
      <c r="AEZ90" s="545" t="str">
        <f t="shared" ca="1" si="521"/>
        <v>-</v>
      </c>
      <c r="AFA90" s="545" t="str">
        <f t="shared" ca="1" si="521"/>
        <v>-</v>
      </c>
      <c r="AFB90" s="545" t="b">
        <f t="shared" ca="1" si="521"/>
        <v>1</v>
      </c>
      <c r="AFC90" s="545" t="str">
        <f t="shared" ca="1" si="521"/>
        <v>-</v>
      </c>
      <c r="AFD90" s="545" t="str">
        <f t="shared" ca="1" si="521"/>
        <v>-</v>
      </c>
      <c r="AFE90" s="545" t="str">
        <f t="shared" ca="1" si="521"/>
        <v>-</v>
      </c>
      <c r="AFF90" s="545" t="str">
        <f t="shared" ca="1" si="522"/>
        <v>-</v>
      </c>
      <c r="AFG90" s="545" t="str">
        <f t="shared" ca="1" si="522"/>
        <v>-</v>
      </c>
      <c r="AFH90" s="545" t="str">
        <f t="shared" ca="1" si="522"/>
        <v>-</v>
      </c>
      <c r="AFI90" s="545" t="str">
        <f t="shared" ca="1" si="522"/>
        <v>-</v>
      </c>
      <c r="AFJ90" s="545" t="str">
        <f t="shared" ca="1" si="522"/>
        <v>-</v>
      </c>
      <c r="AFK90" s="545" t="str">
        <f t="shared" ca="1" si="522"/>
        <v>-</v>
      </c>
      <c r="AFL90" s="545" t="str">
        <f t="shared" ca="1" si="522"/>
        <v>-</v>
      </c>
      <c r="AFM90" s="545" t="str">
        <f t="shared" ca="1" si="522"/>
        <v>-</v>
      </c>
      <c r="AFN90" s="545" t="str">
        <f t="shared" ca="1" si="522"/>
        <v>-</v>
      </c>
      <c r="AFO90" s="545" t="str">
        <f t="shared" ca="1" si="522"/>
        <v>-</v>
      </c>
      <c r="AFP90" s="545" t="str">
        <f t="shared" ca="1" si="523"/>
        <v>-</v>
      </c>
      <c r="AFQ90" s="545" t="str">
        <f t="shared" ca="1" si="523"/>
        <v>-</v>
      </c>
      <c r="AFR90" s="545" t="str">
        <f t="shared" ca="1" si="523"/>
        <v>-</v>
      </c>
      <c r="AFS90" s="545" t="str">
        <f t="shared" ca="1" si="523"/>
        <v>-</v>
      </c>
      <c r="AFT90" s="545" t="b">
        <f t="shared" ca="1" si="523"/>
        <v>1</v>
      </c>
      <c r="AFU90" s="545" t="str">
        <f t="shared" ca="1" si="523"/>
        <v>-</v>
      </c>
      <c r="AFV90" s="545" t="str">
        <f t="shared" ca="1" si="523"/>
        <v>-</v>
      </c>
      <c r="AFW90" s="545" t="str">
        <f t="shared" ca="1" si="523"/>
        <v>-</v>
      </c>
      <c r="AFX90" s="545" t="str">
        <f t="shared" ca="1" si="523"/>
        <v>-</v>
      </c>
      <c r="AFY90" s="545" t="str">
        <f t="shared" ca="1" si="523"/>
        <v>-</v>
      </c>
      <c r="AFZ90" s="545" t="str">
        <f t="shared" ca="1" si="524"/>
        <v>-</v>
      </c>
      <c r="AGA90" s="545" t="str">
        <f t="shared" ca="1" si="524"/>
        <v>-</v>
      </c>
      <c r="AGB90" s="545" t="str">
        <f t="shared" ca="1" si="524"/>
        <v>-</v>
      </c>
      <c r="AGC90" s="545" t="str">
        <f t="shared" ca="1" si="524"/>
        <v>-</v>
      </c>
      <c r="AGD90" s="545" t="str">
        <f t="shared" ca="1" si="524"/>
        <v>-</v>
      </c>
      <c r="AGE90" s="545" t="str">
        <f t="shared" ca="1" si="524"/>
        <v>-</v>
      </c>
      <c r="AGF90" s="545" t="str">
        <f t="shared" ca="1" si="524"/>
        <v>-</v>
      </c>
      <c r="AGG90" s="545" t="str">
        <f t="shared" ca="1" si="524"/>
        <v>-</v>
      </c>
      <c r="AGH90" s="545" t="str">
        <f t="shared" ca="1" si="524"/>
        <v>-</v>
      </c>
      <c r="AGI90" s="545" t="str">
        <f t="shared" ca="1" si="524"/>
        <v>-</v>
      </c>
      <c r="AGJ90" s="545" t="str">
        <f t="shared" ca="1" si="525"/>
        <v>-</v>
      </c>
      <c r="AGK90" s="545" t="str">
        <f t="shared" ca="1" si="525"/>
        <v>-</v>
      </c>
      <c r="AGL90" s="545" t="b">
        <f t="shared" ca="1" si="525"/>
        <v>1</v>
      </c>
      <c r="AGM90" s="545" t="str">
        <f t="shared" ca="1" si="525"/>
        <v>-</v>
      </c>
      <c r="AGN90" s="545" t="str">
        <f t="shared" ca="1" si="525"/>
        <v>-</v>
      </c>
      <c r="AGO90" s="545" t="str">
        <f t="shared" ca="1" si="525"/>
        <v>-</v>
      </c>
      <c r="AGP90" s="545" t="str">
        <f t="shared" ca="1" si="525"/>
        <v>-</v>
      </c>
      <c r="AGQ90" s="545" t="str">
        <f t="shared" ca="1" si="525"/>
        <v>-</v>
      </c>
      <c r="AGR90" s="545" t="str">
        <f t="shared" ca="1" si="525"/>
        <v>-</v>
      </c>
      <c r="AGS90" s="545" t="str">
        <f t="shared" ca="1" si="525"/>
        <v>-</v>
      </c>
      <c r="AGT90" s="545" t="str">
        <f t="shared" ca="1" si="526"/>
        <v>-</v>
      </c>
      <c r="AGU90" s="545" t="str">
        <f t="shared" ca="1" si="526"/>
        <v>-</v>
      </c>
      <c r="AGV90" s="545" t="str">
        <f t="shared" ca="1" si="526"/>
        <v>-</v>
      </c>
      <c r="AGW90" s="545" t="str">
        <f t="shared" ca="1" si="526"/>
        <v>-</v>
      </c>
      <c r="AGX90" s="545" t="str">
        <f t="shared" ca="1" si="526"/>
        <v>-</v>
      </c>
      <c r="AGY90" s="545" t="str">
        <f t="shared" ca="1" si="526"/>
        <v>-</v>
      </c>
      <c r="AGZ90" s="545" t="str">
        <f t="shared" ca="1" si="526"/>
        <v>-</v>
      </c>
      <c r="AHA90" s="545" t="str">
        <f t="shared" ca="1" si="526"/>
        <v>-</v>
      </c>
      <c r="AHB90" s="545" t="str">
        <f t="shared" ca="1" si="526"/>
        <v>-</v>
      </c>
      <c r="AHC90" s="545" t="str">
        <f t="shared" ca="1" si="526"/>
        <v>-</v>
      </c>
      <c r="AHD90" s="535" cm="1">
        <f t="array" aca="1" ref="AHD90" ca="1">INDEX(AHD$13:AHD89,$B90+1,1)</f>
        <v>0</v>
      </c>
      <c r="AHE90" s="483">
        <v>0</v>
      </c>
    </row>
    <row r="91" spans="1:889" outlineLevel="2">
      <c r="A91" s="18">
        <f t="shared" si="241"/>
        <v>78</v>
      </c>
      <c r="B91" s="652">
        <f t="shared" ca="1" si="538"/>
        <v>76</v>
      </c>
      <c r="C91" s="458">
        <f t="shared" si="404"/>
        <v>2000</v>
      </c>
      <c r="D91" s="119" t="str">
        <f t="shared" ca="1" si="405"/>
        <v>GSW</v>
      </c>
      <c r="E91" t="b">
        <v>1</v>
      </c>
      <c r="F91" t="b">
        <v>0</v>
      </c>
      <c r="G91" t="b">
        <f t="shared" si="406"/>
        <v>1</v>
      </c>
      <c r="H91" s="191">
        <f t="shared" ca="1" si="536"/>
        <v>6</v>
      </c>
      <c r="I91" s="535" cm="1">
        <f t="array" aca="1" ref="I91" ca="1">INDEX(I$13:I90,$B91+1,1)</f>
        <v>1</v>
      </c>
      <c r="J91" s="535" cm="1">
        <f t="array" aca="1" ref="J91" ca="1">INDEX(J$13:J90,$B91+1,1)</f>
        <v>0</v>
      </c>
      <c r="K91" s="535" cm="1">
        <f t="array" aca="1" ref="K91" ca="1">INDEX(K$13:K90,$B91+1,1)</f>
        <v>1</v>
      </c>
      <c r="L91" s="535" cm="1">
        <f t="array" aca="1" ref="L91" ca="1">INDEX(L$13:L90,$B91+1,1)</f>
        <v>2</v>
      </c>
      <c r="M91" s="535" cm="1">
        <f t="array" aca="1" ref="M91" ca="1">INDEX(M$13:M90,$B91+1,1)</f>
        <v>0</v>
      </c>
      <c r="N91" s="230">
        <f t="shared" ca="1" si="407"/>
        <v>1</v>
      </c>
      <c r="O91" s="230">
        <f t="shared" ca="1" si="407"/>
        <v>6</v>
      </c>
      <c r="P91" s="230">
        <f t="shared" ca="1" si="407"/>
        <v>1</v>
      </c>
      <c r="Q91" s="230">
        <f t="shared" ca="1" si="407"/>
        <v>1</v>
      </c>
      <c r="R91" s="230">
        <f t="shared" ca="1" si="407"/>
        <v>1</v>
      </c>
      <c r="S91" s="230">
        <f t="shared" ca="1" si="407"/>
        <v>1</v>
      </c>
      <c r="T91" s="411">
        <f t="shared" ca="1" si="408"/>
        <v>2</v>
      </c>
      <c r="U91" s="411">
        <f t="shared" ca="1" si="408"/>
        <v>5</v>
      </c>
      <c r="V91" s="411">
        <f t="shared" ca="1" si="409"/>
        <v>2</v>
      </c>
      <c r="W91" s="772" t="b">
        <f t="shared" ca="1" si="410"/>
        <v>1</v>
      </c>
      <c r="X91" s="772" t="b">
        <f t="shared" ca="1" si="410"/>
        <v>1</v>
      </c>
      <c r="Y91" s="772" t="b">
        <f t="shared" ca="1" si="410"/>
        <v>1</v>
      </c>
      <c r="Z91" s="791" t="b" cm="1">
        <f t="array" aca="1" ref="Z91" ca="1">INDEX(Z$13:Z90,$B91+1,1)</f>
        <v>0</v>
      </c>
      <c r="AA91" s="411">
        <f t="shared" ca="1" si="411"/>
        <v>1</v>
      </c>
      <c r="AB91" s="411">
        <f t="shared" ca="1" si="412"/>
        <v>1</v>
      </c>
      <c r="AC91" s="230">
        <f t="shared" ca="1" si="413"/>
        <v>1</v>
      </c>
      <c r="AD91" s="230">
        <f t="shared" ca="1" si="413"/>
        <v>1</v>
      </c>
      <c r="AE91" s="230">
        <f t="shared" ca="1" si="413"/>
        <v>0</v>
      </c>
      <c r="AF91" s="230">
        <f t="shared" ca="1" si="413"/>
        <v>0</v>
      </c>
      <c r="AG91" s="230">
        <f t="shared" ca="1" si="413"/>
        <v>0</v>
      </c>
      <c r="AH91" s="230">
        <f t="shared" ca="1" si="413"/>
        <v>0</v>
      </c>
      <c r="AI91" s="87">
        <f t="shared" ca="1" si="414"/>
        <v>2</v>
      </c>
      <c r="AJ91" s="87">
        <f ca="1">INDEX(CHOOSE($N91,DataAutumn!i.AdultDrys,DataWinter!i.AdultDrys,DataSpring!i.AdultDrys),1,$T91)</f>
        <v>1</v>
      </c>
      <c r="AK91" s="230">
        <f t="shared" ca="1" si="415"/>
        <v>2</v>
      </c>
      <c r="AL91" s="535" cm="1">
        <f t="array" aca="1" ref="AL91" ca="1">INDEX(AL$13:AL90,$B91+1,1)</f>
        <v>0</v>
      </c>
      <c r="AM91" s="535" cm="1">
        <f t="array" aca="1" ref="AM91" ca="1">INDEX(AM$13:AM90,$B91+1,1)</f>
        <v>2</v>
      </c>
      <c r="AN91" s="810"/>
      <c r="AO91" s="111"/>
      <c r="AP91" s="111"/>
      <c r="AQ91" s="111"/>
      <c r="AR91" s="111"/>
      <c r="AS91" s="111"/>
      <c r="AT91" s="111"/>
      <c r="AU91" s="111"/>
      <c r="AV91" s="111"/>
      <c r="AW91" s="111"/>
      <c r="AX91" s="111"/>
      <c r="AY91" s="111"/>
      <c r="AZ91" s="111"/>
      <c r="BA91" s="111"/>
      <c r="BB91" s="111"/>
      <c r="BC91" s="312" t="str">
        <f t="shared" ca="1" si="416"/>
        <v xml:space="preserve">FS_Opt_Tem 00006 SE GSW Past      CFS     TOLAut Scan2 GFS RR+01% GP100% WP100% MP100% (PT_F33N11L11)      </v>
      </c>
      <c r="BD91" s="8" t="str">
        <f ca="1">IF(COUNTIF($BC$13:$BC91,$BC91)=1,"-","Dup")</f>
        <v>-</v>
      </c>
      <c r="BE91" s="18"/>
      <c r="BF91" s="535" t="b" cm="1">
        <f t="array" aca="1" ref="BF91" ca="1">INDEX(BF$13:BF90,$B91+1,1)</f>
        <v>0</v>
      </c>
      <c r="BG91" s="535" t="b" cm="1">
        <f t="array" aca="1" ref="BG91" ca="1">INDEX(BG$13:BG90,$B91+1,1)</f>
        <v>0</v>
      </c>
      <c r="BH91" s="535" t="b" cm="1">
        <f t="array" aca="1" ref="BH91" ca="1">INDEX(BH$13:BH90,$B91+1,1)</f>
        <v>0</v>
      </c>
      <c r="BI91" s="535" t="b" cm="1">
        <f t="array" aca="1" ref="BI91" ca="1">INDEX(BI$13:BI90,$B91+1,1)</f>
        <v>0</v>
      </c>
      <c r="BJ91" s="535" t="b" cm="1">
        <f t="array" aca="1" ref="BJ91" ca="1">INDEX(BJ$13:BJ90,$B91+1,1)</f>
        <v>0</v>
      </c>
      <c r="BK91" s="535" t="b" cm="1">
        <f t="array" aca="1" ref="BK91" ca="1">INDEX(BK$13:BK90,$B91+1,1)</f>
        <v>0</v>
      </c>
      <c r="BL91" s="535" t="b" cm="1">
        <f t="array" aca="1" ref="BL91" ca="1">INDEX(BL$13:BL90,$B91+1,1)</f>
        <v>0</v>
      </c>
      <c r="BM91" s="535" t="b" cm="1">
        <f t="array" aca="1" ref="BM91" ca="1">INDEX(BM$13:BM90,$B91+1,1)</f>
        <v>0</v>
      </c>
      <c r="BN91" s="535" t="b" cm="1">
        <f t="array" aca="1" ref="BN91" ca="1">INDEX(BN$13:BN90,$B91+1,1)</f>
        <v>0</v>
      </c>
      <c r="BO91" s="18"/>
      <c r="BP91" s="411" t="b">
        <f t="shared" ca="1" si="417"/>
        <v>1</v>
      </c>
      <c r="BQ91" s="411" t="str">
        <f t="shared" ca="1" si="417"/>
        <v>-</v>
      </c>
      <c r="BR91" s="411" t="b">
        <f t="shared" ca="1" si="417"/>
        <v>0</v>
      </c>
      <c r="BS91" s="411" t="str">
        <f t="shared" ca="1" si="417"/>
        <v>-</v>
      </c>
      <c r="BT91" s="411" t="str">
        <f t="shared" ca="1" si="417"/>
        <v>-</v>
      </c>
      <c r="BU91" s="411" t="str">
        <f t="shared" ca="1" si="417"/>
        <v>-</v>
      </c>
      <c r="BV91" s="411" t="str">
        <f t="shared" ca="1" si="417"/>
        <v>-</v>
      </c>
      <c r="BW91" s="411" t="str">
        <f t="shared" ca="1" si="417"/>
        <v>-</v>
      </c>
      <c r="BX91" s="411" t="str">
        <f t="shared" ca="1" si="417"/>
        <v>-</v>
      </c>
      <c r="BY91" s="411" t="str">
        <f t="shared" ca="1" si="417"/>
        <v>-</v>
      </c>
      <c r="BZ91" s="411" t="str">
        <f t="shared" ca="1" si="417"/>
        <v>-</v>
      </c>
      <c r="CA91" s="411" t="str">
        <f t="shared" ca="1" si="417"/>
        <v>-</v>
      </c>
      <c r="CB91" s="411" t="b">
        <f t="shared" ca="1" si="417"/>
        <v>0</v>
      </c>
      <c r="CC91" s="87">
        <f t="shared" ca="1" si="417"/>
        <v>0</v>
      </c>
      <c r="CD91" s="535" t="str" cm="1">
        <f t="array" aca="1" ref="CD91" ca="1">INDEX(CD$13:CD90,$B91+1,1)</f>
        <v>-</v>
      </c>
      <c r="CE91" s="535" t="str" cm="1">
        <f t="array" aca="1" ref="CE91" ca="1">INDEX(CE$13:CE90,$B91+1,1)</f>
        <v>-</v>
      </c>
      <c r="CF91" s="535" t="str" cm="1">
        <f t="array" aca="1" ref="CF91" ca="1">INDEX(CF$13:CF90,$B91+1,1)</f>
        <v>-</v>
      </c>
      <c r="CG91" s="535" t="b" cm="1">
        <f t="array" aca="1" ref="CG91" ca="1">INDEX(CG$13:CG90,$B91+1,1)</f>
        <v>1</v>
      </c>
      <c r="CH91" s="535" t="str" cm="1">
        <f t="array" aca="1" ref="CH91" ca="1">INDEX(CH$13:CH90,$B91+1,1)</f>
        <v>-</v>
      </c>
      <c r="CI91" s="535" t="str" cm="1">
        <f t="array" aca="1" ref="CI91" ca="1">INDEX(CI$13:CI90,$B91+1,1)</f>
        <v>-</v>
      </c>
      <c r="CJ91" s="535" t="str" cm="1">
        <f t="array" aca="1" ref="CJ91" ca="1">INDEX(CJ$13:CJ90,$B91+1,1)</f>
        <v>-</v>
      </c>
      <c r="CK91" s="18"/>
      <c r="CL91" s="535" t="str" cm="1">
        <f t="array" aca="1" ref="CL91" ca="1">INDEX(CL$13:CL90,$B91+1,1)</f>
        <v>-</v>
      </c>
      <c r="CM91" s="535" t="str" cm="1">
        <f t="array" aca="1" ref="CM91" ca="1">INDEX(CM$13:CM90,$B91+1,1)</f>
        <v>-</v>
      </c>
      <c r="CN91" s="411" t="str">
        <f t="shared" ca="1" si="418"/>
        <v>-</v>
      </c>
      <c r="CO91" s="411">
        <f t="shared" ca="1" si="419"/>
        <v>1</v>
      </c>
      <c r="CP91" s="411">
        <f t="shared" ca="1" si="419"/>
        <v>1</v>
      </c>
      <c r="CQ91" s="535" t="str" cm="1">
        <f t="array" aca="1" ref="CQ91" ca="1">INDEX(CQ$13:CQ90,$B91+1,1)</f>
        <v>-</v>
      </c>
      <c r="CR91" s="535" t="str" cm="1">
        <f t="array" aca="1" ref="CR91" ca="1">INDEX(CR$13:CR90,$B91+1,1)</f>
        <v>-</v>
      </c>
      <c r="CS91" s="535" t="str" cm="1">
        <f t="array" aca="1" ref="CS91" ca="1">INDEX(CS$13:CS90,$B91+1,1)</f>
        <v>-</v>
      </c>
      <c r="CT91" s="535" t="str" cm="1">
        <f t="array" aca="1" ref="CT91" ca="1">INDEX(CT$13:CT90,$B91+1,1)</f>
        <v>-</v>
      </c>
      <c r="CU91" s="411" t="str">
        <f t="shared" ca="1" si="420"/>
        <v>-</v>
      </c>
      <c r="CV91" s="411">
        <f t="shared" ca="1" si="421"/>
        <v>1</v>
      </c>
      <c r="CW91" s="411">
        <f t="shared" ca="1" si="421"/>
        <v>1</v>
      </c>
      <c r="CX91" s="535" t="str" cm="1">
        <f t="array" aca="1" ref="CX91" ca="1">INDEX(CX$13:CX90,$B91+1,1)</f>
        <v>-</v>
      </c>
      <c r="CY91" s="535" t="str" cm="1">
        <f t="array" aca="1" ref="CY91" ca="1">INDEX(CY$13:CY90,$B91+1,1)</f>
        <v>-</v>
      </c>
      <c r="CZ91" s="411" t="str">
        <f t="shared" ca="1" si="422"/>
        <v>-</v>
      </c>
      <c r="DA91" s="411">
        <f t="shared" ca="1" si="423"/>
        <v>1</v>
      </c>
      <c r="DB91" s="535" t="str" cm="1">
        <f t="array" aca="1" ref="DB91" ca="1">INDEX(DB$13:DB90,$B91+1,1)</f>
        <v>-</v>
      </c>
      <c r="DC91" s="535" t="str" cm="1">
        <f t="array" aca="1" ref="DC91" ca="1">INDEX(DC$13:DC90,$B91+1,1)</f>
        <v>-</v>
      </c>
      <c r="DD91" s="411">
        <f t="shared" ca="1" si="424"/>
        <v>1</v>
      </c>
      <c r="DE91" s="535" t="str" cm="1">
        <f t="array" aca="1" ref="DE91" ca="1">INDEX(DE$13:DE90,$B91+1,1)</f>
        <v>-</v>
      </c>
      <c r="DF91" s="535" t="str" cm="1">
        <f t="array" aca="1" ref="DF91" ca="1">INDEX(DF$13:DF90,$B91+1,1)</f>
        <v>-</v>
      </c>
      <c r="DG91" s="411" t="str">
        <f t="shared" ca="1" si="425"/>
        <v>-</v>
      </c>
      <c r="DH91" s="411">
        <f t="shared" ca="1" si="426"/>
        <v>1</v>
      </c>
      <c r="DI91" s="411">
        <f t="shared" ca="1" si="426"/>
        <v>1</v>
      </c>
      <c r="DJ91" s="535" cm="1">
        <f t="array" aca="1" ref="DJ91" ca="1">INDEX(DJ$13:DJ90,$B91+1,1)</f>
        <v>720</v>
      </c>
      <c r="DK91" s="535" cm="1">
        <f t="array" aca="1" ref="DK91" ca="1">INDEX(DK$13:DK90,$B91+1,1)</f>
        <v>720</v>
      </c>
      <c r="DL91" s="18"/>
      <c r="DM91" s="535" t="str" cm="1">
        <f t="array" aca="1" ref="DM91" ca="1">INDEX(DM$13:DM90,$B91+1,1)</f>
        <v>-</v>
      </c>
      <c r="DN91" s="535" t="str" cm="1">
        <f t="array" aca="1" ref="DN91" ca="1">INDEX(DN$13:DN90,$B91+1,1)</f>
        <v>-</v>
      </c>
      <c r="DO91" s="535" t="str" cm="1">
        <f t="array" aca="1" ref="DO91" ca="1">INDEX(DO$13:DO90,$B91+1,1)</f>
        <v>-</v>
      </c>
      <c r="DP91" s="535" t="str" cm="1">
        <f t="array" aca="1" ref="DP91" ca="1">INDEX(DP$13:DP90,$B91+1,1)</f>
        <v>-</v>
      </c>
      <c r="DQ91" s="799" cm="1">
        <f t="array" aca="1" ref="DQ91" ca="1">VALUE(IFERROR(VALUE($K91),0) &amp; _xlfn.SWITCH($CF91,"-",4,$CF91) &amp; $L91 &amp; $T91 &amp; "00" &amp; $N91 &amp; $AK91 &amp; $R91 &amp; _xlfn.SWITCH($AM91,3,1,$AM91) &amp; _xlfn.SWITCH($M91,4,0,$M91) &amp; _xlfn.SWITCH($AD91,6,1,$AD91))</f>
        <v>142200121201</v>
      </c>
      <c r="DR91" s="535" cm="1">
        <f t="array" aca="1" ref="DR91" ca="1">INDEX(DR$13:DR90,$B91+1,1)</f>
        <v>1</v>
      </c>
      <c r="DS91" s="535" cm="1">
        <f t="array" aca="1" ref="DS91" ca="1">INDEX(DS$13:DS90,$B91+1,1)</f>
        <v>1</v>
      </c>
      <c r="DT91" s="411">
        <f t="shared" ca="1" si="427"/>
        <v>3</v>
      </c>
      <c r="DU91" s="411" t="str">
        <f t="shared" ca="1" si="427"/>
        <v>-</v>
      </c>
      <c r="DV91" s="411" t="str">
        <f t="shared" ca="1" si="427"/>
        <v>-</v>
      </c>
      <c r="DW91" s="411" t="str">
        <f t="shared" ca="1" si="427"/>
        <v>-</v>
      </c>
      <c r="DX91" s="411" t="str">
        <f t="shared" ca="1" si="427"/>
        <v>-</v>
      </c>
      <c r="DY91" s="411" t="str">
        <f t="shared" ca="1" si="427"/>
        <v>-</v>
      </c>
      <c r="DZ91" s="411" t="b">
        <f t="shared" ca="1" si="428"/>
        <v>0</v>
      </c>
      <c r="EA91" s="411" t="str">
        <f t="shared" ca="1" si="429"/>
        <v>-</v>
      </c>
      <c r="EB91" s="411" t="str">
        <f t="shared" ca="1" si="429"/>
        <v>-</v>
      </c>
      <c r="EC91" s="411" t="str">
        <f t="shared" ca="1" si="429"/>
        <v>-</v>
      </c>
      <c r="ED91" s="411" t="str">
        <f t="shared" ca="1" si="429"/>
        <v>-</v>
      </c>
      <c r="EE91" s="411">
        <f t="shared" ca="1" si="429"/>
        <v>500</v>
      </c>
      <c r="EF91" s="411">
        <f t="shared" ca="1" si="429"/>
        <v>500</v>
      </c>
      <c r="EG91" s="411" t="str">
        <f t="shared" ca="1" si="429"/>
        <v>-</v>
      </c>
      <c r="EH91" s="411" t="str">
        <f t="shared" ca="1" si="429"/>
        <v>-</v>
      </c>
      <c r="EI91" s="411" t="str">
        <f t="shared" ca="1" si="429"/>
        <v>-</v>
      </c>
      <c r="EJ91" s="535" cm="1">
        <f t="array" aca="1" ref="EJ91" ca="1">INDEX(EJ$13:EJ90,$B91+1,1)</f>
        <v>0</v>
      </c>
      <c r="EK91" s="535" cm="1">
        <f t="array" aca="1" ref="EK91" ca="1">INDEX(EK$13:EK90,$B91+1,1)</f>
        <v>999999</v>
      </c>
      <c r="EL91" s="535" cm="1">
        <f t="array" aca="1" ref="EL91" ca="1">INDEX(EL$13:EL90,$B91+1,1)</f>
        <v>999999</v>
      </c>
      <c r="EM91" s="535" cm="1">
        <f t="array" aca="1" ref="EM91" ca="1">INDEX(EM$13:EM90,$B91+1,1)</f>
        <v>999999</v>
      </c>
      <c r="EN91" s="535" cm="1">
        <f t="array" aca="1" ref="EN91" ca="1">INDEX(EN$13:EN90,$B91+1,1)</f>
        <v>999999</v>
      </c>
      <c r="EO91" s="535" cm="1">
        <f t="array" aca="1" ref="EO91" ca="1">INDEX(EO$13:EO90,$B91+1,1)</f>
        <v>999999</v>
      </c>
      <c r="EP91" s="535" cm="1">
        <f t="array" aca="1" ref="EP91" ca="1">INDEX(EP$13:EP90,$B91+1,1)</f>
        <v>999999</v>
      </c>
      <c r="EQ91" s="535" cm="1">
        <f t="array" aca="1" ref="EQ91" ca="1">INDEX(EQ$13:EQ90,$B91+1,1)</f>
        <v>999999</v>
      </c>
      <c r="ER91" s="535" cm="1">
        <f t="array" aca="1" ref="ER91" ca="1">INDEX(ER$13:ER90,$B91+1,1)</f>
        <v>999999</v>
      </c>
      <c r="ES91" s="535" cm="1">
        <f t="array" aca="1" ref="ES91" ca="1">INDEX(ES$13:ES90,$B91+1,1)</f>
        <v>999999</v>
      </c>
      <c r="ET91" s="535" cm="1">
        <f t="array" aca="1" ref="ET91" ca="1">INDEX(ET$13:ET90,$B91+1,1)</f>
        <v>999999</v>
      </c>
      <c r="EU91" s="535" cm="1">
        <f t="array" aca="1" ref="EU91" ca="1">INDEX(EU$13:EU90,$B91+1,1)</f>
        <v>999999</v>
      </c>
      <c r="EV91" s="535" cm="1">
        <f t="array" aca="1" ref="EV91" ca="1">INDEX(EV$13:EV90,$B91+1,1)</f>
        <v>999999</v>
      </c>
      <c r="EW91" s="777">
        <f t="shared" ca="1" si="430"/>
        <v>0</v>
      </c>
      <c r="EX91" s="777">
        <f t="shared" ca="1" si="430"/>
        <v>0</v>
      </c>
      <c r="EY91" s="777">
        <f t="shared" ca="1" si="430"/>
        <v>999999</v>
      </c>
      <c r="EZ91" s="795" t="str">
        <f t="shared" ca="1" si="527"/>
        <v>-</v>
      </c>
      <c r="FA91" s="795" t="str">
        <f t="shared" ca="1" si="431"/>
        <v>-</v>
      </c>
      <c r="FB91" s="796">
        <f t="shared" ca="1" si="432"/>
        <v>999999</v>
      </c>
      <c r="FC91" s="797" t="str">
        <f t="shared" ca="1" si="528"/>
        <v>-</v>
      </c>
      <c r="FD91" s="776">
        <f t="shared" ca="1" si="433"/>
        <v>999999</v>
      </c>
      <c r="FE91" s="774">
        <f t="shared" ca="1" si="529"/>
        <v>999999</v>
      </c>
      <c r="FF91" s="775">
        <f t="shared" ca="1" si="530"/>
        <v>999999</v>
      </c>
      <c r="FG91" s="545" cm="1">
        <f t="array" aca="1" ref="FG91" ca="1">INDEX(i.ELMated,$AB91+1,1)</f>
        <v>0.3</v>
      </c>
      <c r="FH91" s="625" cm="1">
        <f t="array" aca="1" ref="FH91" ca="1">INDEX(i.ELMatedEst,$AA91+1,$T91)</f>
        <v>0.3</v>
      </c>
      <c r="FI91" s="535" t="str" cm="1">
        <f t="array" aca="1" ref="FI91" ca="1">INDEX(FI$13:FI90,$B91+1,1)</f>
        <v>-</v>
      </c>
      <c r="FJ91" s="535" t="str" cm="1">
        <f t="array" aca="1" ref="FJ91" ca="1">INDEX(FJ$13:FJ90,$B91+1,1)</f>
        <v>-</v>
      </c>
      <c r="FK91" s="659">
        <f t="shared" ca="1" si="434"/>
        <v>0</v>
      </c>
      <c r="FL91" s="661">
        <f t="shared" ca="1" si="435"/>
        <v>5.0000000000000001E-3</v>
      </c>
      <c r="FM91" s="191">
        <f t="shared" ca="1" si="531"/>
        <v>0.95</v>
      </c>
      <c r="FN91" s="662">
        <f t="shared" ca="1" si="436"/>
        <v>8.3999999999999991E-2</v>
      </c>
      <c r="FO91" s="662">
        <f ca="1">INDEX(CHOOSE($N91,DataAutumn!i.EL_PropnSold,DataWinter!i.EL_PropnSold,DataSpring!i.EL_PropnSold),$AI91,$T91)*INDEX(i.ELMatedEst,$AB91+1,$T91)*i.dAdultRR_ELPropSold
+INDEX(i.dryman,($AJ91-1)*4+$AI91,FO$7)</f>
        <v>0</v>
      </c>
      <c r="FP91" s="662">
        <f ca="1">INDEX(CHOOSE($N91,DataAutumn!i.EL_PropnSold,DataWinter!i.EL_PropnSold,DataSpring!i.EL_PropnSold),$AI91,$T91)*INDEX(i.ELMatedEst,$AB91+1,$T91)*i.dAdultRR_ELPropSold
+INDEX(i.dryman,($AJ91-1)*4+$AI91,FP$7)</f>
        <v>3.125E-2</v>
      </c>
      <c r="FQ91" s="662">
        <f ca="1">INDEX(CHOOSE($N91,DataAutumn!i.EL_PropnSold,DataWinter!i.EL_PropnSold,DataSpring!i.EL_PropnSold),$AI91,$T91)*INDEX(i.ELMatedEst,$AB91+1,$T91)*i.dAdultRR_ELPropSold
+INDEX(i.dryman,($AJ91-1)*4+$AI91,FQ$7)</f>
        <v>3.125E-2</v>
      </c>
      <c r="FR91" s="662">
        <f ca="1">INDEX(CHOOSE($N91,DataAutumn!i.EL_PropnSold,DataWinter!i.EL_PropnSold,DataSpring!i.EL_PropnSold),$AI91,$T91)*INDEX(i.ELMatedEst,$AB91+1,$T91)*i.dAdultRR_ELPropSold
+INDEX(i.dryman,($AJ91-1)*4+$AI91,FR$7)</f>
        <v>3.125E-2</v>
      </c>
      <c r="FS91" s="663">
        <f ca="1">INDEX(CHOOSE($N91,DataAutumn!i.EL_PropnSold,DataWinter!i.EL_PropnSold,DataSpring!i.EL_PropnSold),$AI91,$T91)*INDEX(i.ELMatedEst,$AB91+1,$T91)*i.dAdultLSurv_ELPropSold</f>
        <v>0</v>
      </c>
      <c r="FT91" s="661" t="b">
        <f t="shared" ca="1" si="437"/>
        <v>0</v>
      </c>
      <c r="FU91" s="661" t="b">
        <f t="shared" ca="1" si="437"/>
        <v>0</v>
      </c>
      <c r="FV91" s="711" t="b">
        <f t="shared" ca="1" si="438"/>
        <v>1</v>
      </c>
      <c r="FW91" s="661" t="b">
        <f t="shared" ca="1" si="437"/>
        <v>0</v>
      </c>
      <c r="FX91" s="663">
        <f t="shared" ca="1" si="439"/>
        <v>1</v>
      </c>
      <c r="FY91" s="664">
        <f t="shared" ca="1" si="440"/>
        <v>0</v>
      </c>
      <c r="FZ91" s="665" t="b">
        <f t="shared" ca="1" si="441"/>
        <v>0</v>
      </c>
      <c r="GA91" s="660" t="b">
        <f t="shared" ca="1" si="442"/>
        <v>1</v>
      </c>
      <c r="GB91" s="411" t="b">
        <f t="shared" ca="1" si="442"/>
        <v>0</v>
      </c>
      <c r="GC91" s="411" t="b">
        <f t="shared" ca="1" si="442"/>
        <v>0</v>
      </c>
      <c r="GD91" s="87">
        <f t="shared" ca="1" si="443"/>
        <v>2</v>
      </c>
      <c r="GE91" s="87">
        <f t="shared" ca="1" si="443"/>
        <v>2</v>
      </c>
      <c r="GF91" s="411">
        <f t="shared" ca="1" si="444"/>
        <v>1</v>
      </c>
      <c r="GG91" s="411">
        <f t="shared" ca="1" si="445"/>
        <v>1</v>
      </c>
      <c r="GH91" s="411">
        <f t="shared" ca="1" si="445"/>
        <v>1</v>
      </c>
      <c r="GI91" s="411">
        <f t="shared" ca="1" si="446"/>
        <v>1</v>
      </c>
      <c r="GJ91" s="411">
        <f t="shared" ca="1" si="447"/>
        <v>0.35</v>
      </c>
      <c r="GK91" s="411" t="b">
        <f t="shared" ca="1" si="447"/>
        <v>1</v>
      </c>
      <c r="GL91" s="411" t="b">
        <f t="shared" ca="1" si="447"/>
        <v>0</v>
      </c>
      <c r="GM91" s="411" t="b">
        <f t="shared" ca="1" si="447"/>
        <v>0</v>
      </c>
      <c r="GN91" s="411" t="b">
        <f t="shared" ca="1" si="447"/>
        <v>0</v>
      </c>
      <c r="GO91" s="87">
        <f t="shared" ca="1" si="448"/>
        <v>1</v>
      </c>
      <c r="GP91" s="87">
        <f t="shared" ca="1" si="448"/>
        <v>1</v>
      </c>
      <c r="GQ91" s="87">
        <f t="shared" ca="1" si="448"/>
        <v>1</v>
      </c>
      <c r="GR91" s="87">
        <f t="shared" ca="1" si="448"/>
        <v>1</v>
      </c>
      <c r="GS91" s="87">
        <f t="shared" ca="1" si="448"/>
        <v>1</v>
      </c>
      <c r="GT91" s="87">
        <f t="shared" ca="1" si="448"/>
        <v>1</v>
      </c>
      <c r="GU91" s="87">
        <f t="shared" ca="1" si="448"/>
        <v>1</v>
      </c>
      <c r="GV91" s="87">
        <f t="shared" ca="1" si="448"/>
        <v>1</v>
      </c>
      <c r="GW91" s="411" cm="1">
        <f t="array" aca="1" ref="GW91" ca="1">INDEX(i.dse_type,1,$L91)</f>
        <v>0</v>
      </c>
      <c r="GX91" s="535" t="str" cm="1">
        <f t="array" aca="1" ref="GX91" ca="1">INDEX(GX$13:GX90,$B91+1,1)</f>
        <v>-</v>
      </c>
      <c r="GY91" s="535" t="str" cm="1">
        <f t="array" aca="1" ref="GY91" ca="1">INDEX(GY$13:GY90,$B91+1,1)</f>
        <v>-</v>
      </c>
      <c r="GZ91" s="535" t="str" cm="1">
        <f t="array" aca="1" ref="GZ91" ca="1">INDEX(GZ$13:GZ90,$B91+1,1)</f>
        <v>-</v>
      </c>
      <c r="HA91" s="18"/>
      <c r="HB91" s="535" t="str" cm="1">
        <f t="array" aca="1" ref="HB91" ca="1">INDEX(HB$13:HB90,$B91+1,1)</f>
        <v>-</v>
      </c>
      <c r="HC91" s="535" t="str" cm="1">
        <f t="array" aca="1" ref="HC91" ca="1">INDEX(HC$13:HC90,$B91+1,1)</f>
        <v>-</v>
      </c>
      <c r="HD91" s="535" cm="1">
        <f t="array" aca="1" ref="HD91" ca="1">INDEX(HD$13:HD90,$B91+1,1)</f>
        <v>0</v>
      </c>
      <c r="HE91" s="535" cm="1">
        <f t="array" aca="1" ref="HE91" ca="1">INDEX(HE$13:HE90,$B91+1,1)</f>
        <v>0</v>
      </c>
      <c r="HF91" s="535" cm="1">
        <f t="array" aca="1" ref="HF91" ca="1">INDEX(HF$13:HF90,$B91+1,1)</f>
        <v>0</v>
      </c>
      <c r="HG91" s="535" cm="1">
        <f t="array" aca="1" ref="HG91" ca="1">INDEX(HG$13:HG90,$B91+1,1)</f>
        <v>0</v>
      </c>
      <c r="HH91" s="535" cm="1">
        <f t="array" aca="1" ref="HH91" ca="1">INDEX(HH$13:HH90,$B91+1,1)</f>
        <v>0</v>
      </c>
      <c r="HI91" s="535" cm="1">
        <f t="array" aca="1" ref="HI91" ca="1">INDEX(HI$13:HI90,$B91+1,1)</f>
        <v>0</v>
      </c>
      <c r="HJ91" s="535" cm="1">
        <f t="array" aca="1" ref="HJ91" ca="1">INDEX(HJ$13:HJ90,$B91+1,1)</f>
        <v>0</v>
      </c>
      <c r="HK91" s="535" cm="1">
        <f t="array" aca="1" ref="HK91" ca="1">INDEX(HK$13:HK90,$B91+1,1)</f>
        <v>0</v>
      </c>
      <c r="HL91" s="535" cm="1">
        <f t="array" aca="1" ref="HL91" ca="1">INDEX(HL$13:HL90,$B91+1,1)</f>
        <v>0</v>
      </c>
      <c r="HM91" s="535" cm="1">
        <f t="array" aca="1" ref="HM91" ca="1">INDEX(HM$13:HM90,$B91+1,1)</f>
        <v>0</v>
      </c>
      <c r="HN91" s="535" cm="1">
        <f t="array" aca="1" ref="HN91" ca="1">INDEX(HN$13:HN90,$B91+1,1)</f>
        <v>0</v>
      </c>
      <c r="HO91" s="535" cm="1">
        <f t="array" aca="1" ref="HO91" ca="1">INDEX(HO$13:HO90,$B91+1,1)</f>
        <v>0</v>
      </c>
      <c r="HP91" s="535" cm="1">
        <f t="array" aca="1" ref="HP91" ca="1">INDEX(HP$13:HP90,$B91+1,1)</f>
        <v>0</v>
      </c>
      <c r="HQ91" s="535" cm="1">
        <f t="array" aca="1" ref="HQ91" ca="1">INDEX(HQ$13:HQ90,$B91+1,1)</f>
        <v>0</v>
      </c>
      <c r="HR91" s="535" cm="1">
        <f t="array" aca="1" ref="HR91" ca="1">INDEX(HR$13:HR90,$B91+1,1)</f>
        <v>0</v>
      </c>
      <c r="HS91" s="535" cm="1">
        <f t="array" aca="1" ref="HS91" ca="1">INDEX(HS$13:HS90,$B91+1,1)</f>
        <v>0</v>
      </c>
      <c r="HT91" s="535" cm="1">
        <f t="array" aca="1" ref="HT91" ca="1">INDEX(HT$13:HT90,$B91+1,1)</f>
        <v>0</v>
      </c>
      <c r="HU91" s="535" cm="1">
        <f t="array" aca="1" ref="HU91" ca="1">INDEX(HU$13:HU90,$B91+1,1)</f>
        <v>0</v>
      </c>
      <c r="HV91" s="535" cm="1">
        <f t="array" aca="1" ref="HV91" ca="1">INDEX(HV$13:HV90,$B91+1,1)</f>
        <v>0</v>
      </c>
      <c r="HW91" s="535" cm="1">
        <f t="array" aca="1" ref="HW91" ca="1">INDEX(HW$13:HW90,$B91+1,1)</f>
        <v>0</v>
      </c>
      <c r="HX91" s="535" cm="1">
        <f t="array" aca="1" ref="HX91" ca="1">INDEX(HX$13:HX90,$B91+1,1)</f>
        <v>0</v>
      </c>
      <c r="HY91" s="535" cm="1">
        <f t="array" aca="1" ref="HY91" ca="1">INDEX(HY$13:HY90,$B91+1,1)</f>
        <v>0</v>
      </c>
      <c r="HZ91" s="535" cm="1">
        <f t="array" aca="1" ref="HZ91" ca="1">INDEX(HZ$13:HZ90,$B91+1,1)</f>
        <v>0</v>
      </c>
      <c r="IA91" s="535" cm="1">
        <f t="array" aca="1" ref="IA91" ca="1">INDEX(IA$13:IA90,$B91+1,1)</f>
        <v>0</v>
      </c>
      <c r="IB91" s="535" cm="1">
        <f t="array" aca="1" ref="IB91" ca="1">INDEX(IB$13:IB90,$B91+1,1)</f>
        <v>0</v>
      </c>
      <c r="IC91" s="535" cm="1">
        <f t="array" aca="1" ref="IC91" ca="1">INDEX(IC$13:IC90,$B91+1,1)</f>
        <v>0</v>
      </c>
      <c r="ID91" s="535" cm="1">
        <f t="array" aca="1" ref="ID91" ca="1">INDEX(ID$13:ID90,$B91+1,1)</f>
        <v>0</v>
      </c>
      <c r="IE91" s="535" cm="1">
        <f t="array" aca="1" ref="IE91" ca="1">INDEX(IE$13:IE90,$B91+1,1)</f>
        <v>0</v>
      </c>
      <c r="IF91" s="535" cm="1">
        <f t="array" aca="1" ref="IF91" ca="1">INDEX(IF$13:IF90,$B91+1,1)</f>
        <v>0</v>
      </c>
      <c r="IG91" s="535" cm="1">
        <f t="array" aca="1" ref="IG91" ca="1">INDEX(IG$13:IG90,$B91+1,1)</f>
        <v>0</v>
      </c>
      <c r="IH91" s="535" cm="1">
        <f t="array" aca="1" ref="IH91" ca="1">INDEX(IH$13:IH90,$B91+1,1)</f>
        <v>0</v>
      </c>
      <c r="II91" s="535" cm="1">
        <f t="array" aca="1" ref="II91" ca="1">INDEX(II$13:II90,$B91+1,1)</f>
        <v>0</v>
      </c>
      <c r="IJ91" s="535" cm="1">
        <f t="array" aca="1" ref="IJ91" ca="1">INDEX(IJ$13:IJ90,$B91+1,1)</f>
        <v>0</v>
      </c>
      <c r="IK91" s="535" cm="1">
        <f t="array" aca="1" ref="IK91" ca="1">INDEX(IK$13:IK90,$B91+1,1)</f>
        <v>0</v>
      </c>
      <c r="IL91" s="535" cm="1">
        <f t="array" aca="1" ref="IL91" ca="1">INDEX(IL$13:IL90,$B91+1,1)</f>
        <v>0</v>
      </c>
      <c r="IM91" s="535" cm="1">
        <f t="array" aca="1" ref="IM91" ca="1">INDEX(IM$13:IM90,$B91+1,1)</f>
        <v>0</v>
      </c>
      <c r="IN91" s="535" cm="1">
        <f t="array" aca="1" ref="IN91" ca="1">INDEX(IN$13:IN90,$B91+1,1)</f>
        <v>0</v>
      </c>
      <c r="IO91" s="535" cm="1">
        <f t="array" aca="1" ref="IO91" ca="1">INDEX(IO$13:IO90,$B91+1,1)</f>
        <v>0</v>
      </c>
      <c r="IP91" s="535" cm="1">
        <f t="array" aca="1" ref="IP91" ca="1">INDEX(IP$13:IP90,$B91+1,1)</f>
        <v>0</v>
      </c>
      <c r="IQ91" s="535" cm="1">
        <f t="array" aca="1" ref="IQ91" ca="1">INDEX(IQ$13:IQ90,$B91+1,1)</f>
        <v>0</v>
      </c>
      <c r="IR91" s="535" cm="1">
        <f t="array" aca="1" ref="IR91" ca="1">INDEX(IR$13:IR90,$B91+1,1)</f>
        <v>0</v>
      </c>
      <c r="IS91" s="535" cm="1">
        <f t="array" aca="1" ref="IS91" ca="1">INDEX(IS$13:IS90,$B91+1,1)</f>
        <v>0</v>
      </c>
      <c r="IT91" s="535" cm="1">
        <f t="array" aca="1" ref="IT91" ca="1">INDEX(IT$13:IT90,$B91+1,1)</f>
        <v>0</v>
      </c>
      <c r="IU91" s="535" cm="1">
        <f t="array" aca="1" ref="IU91" ca="1">INDEX(IU$13:IU90,$B91+1,1)</f>
        <v>0</v>
      </c>
      <c r="IV91" s="535" cm="1">
        <f t="array" aca="1" ref="IV91" ca="1">INDEX(IV$13:IV90,$B91+1,1)</f>
        <v>0</v>
      </c>
      <c r="IW91" s="535" cm="1">
        <f t="array" aca="1" ref="IW91" ca="1">INDEX(IW$13:IW90,$B91+1,1)</f>
        <v>0</v>
      </c>
      <c r="IX91" s="535" cm="1">
        <f t="array" aca="1" ref="IX91" ca="1">INDEX(IX$13:IX90,$B91+1,1)</f>
        <v>0</v>
      </c>
      <c r="IY91" s="535" cm="1">
        <f t="array" aca="1" ref="IY91" ca="1">INDEX(IY$13:IY90,$B91+1,1)</f>
        <v>0</v>
      </c>
      <c r="IZ91" s="535" cm="1">
        <f t="array" aca="1" ref="IZ91" ca="1">INDEX(IZ$13:IZ90,$B91+1,1)</f>
        <v>0</v>
      </c>
      <c r="JA91" s="535" cm="1">
        <f t="array" aca="1" ref="JA91" ca="1">INDEX(JA$13:JA90,$B91+1,1)</f>
        <v>0</v>
      </c>
      <c r="JB91" s="535" cm="1">
        <f t="array" aca="1" ref="JB91" ca="1">INDEX(JB$13:JB90,$B91+1,1)</f>
        <v>0</v>
      </c>
      <c r="JC91" s="535" cm="1">
        <f t="array" aca="1" ref="JC91" ca="1">INDEX(JC$13:JC90,$B91+1,1)</f>
        <v>0</v>
      </c>
      <c r="JD91" s="535" cm="1">
        <f t="array" aca="1" ref="JD91" ca="1">INDEX(JD$13:JD90,$B91+1,1)</f>
        <v>0</v>
      </c>
      <c r="JE91" s="535" cm="1">
        <f t="array" aca="1" ref="JE91" ca="1">INDEX(JE$13:JE90,$B91+1,1)</f>
        <v>0</v>
      </c>
      <c r="JF91" s="18"/>
      <c r="JG91" s="535" t="str" cm="1">
        <f t="array" aca="1" ref="JG91" ca="1">INDEX(JG$13:JG90,$B91+1,1)</f>
        <v>-</v>
      </c>
      <c r="JH91" s="535" t="str" cm="1">
        <f t="array" aca="1" ref="JH91" ca="1">INDEX(JH$13:JH90,$B91+1,1)</f>
        <v>-</v>
      </c>
      <c r="JI91" s="535" t="str" cm="1">
        <f t="array" aca="1" ref="JI91" ca="1">INDEX(JI$13:JI90,$B91+1,1)</f>
        <v>-</v>
      </c>
      <c r="JJ91" s="411" t="str">
        <f t="shared" si="449"/>
        <v>-</v>
      </c>
      <c r="JK91" s="535" t="str" cm="1">
        <f t="array" aca="1" ref="JK91" ca="1">INDEX(JK$13:JK90,$B91+1,1)</f>
        <v>-</v>
      </c>
      <c r="JL91" s="535" cm="1">
        <f t="array" aca="1" ref="JL91" ca="1">INDEX(JL$13:JL90,$B91+1,1)</f>
        <v>1</v>
      </c>
      <c r="JM91" s="535" cm="1">
        <f t="array" aca="1" ref="JM91" ca="1">INDEX(JM$13:JM90,$B91+1,1)</f>
        <v>1</v>
      </c>
      <c r="JN91" s="535" t="str" cm="1">
        <f t="array" aca="1" ref="JN91" ca="1">INDEX(JN$13:JN90,$B91+1,1)</f>
        <v>-</v>
      </c>
      <c r="JO91" s="535" t="str" cm="1">
        <f t="array" aca="1" ref="JO91" ca="1">INDEX(JO$13:JO90,$B91+1,1)</f>
        <v>-</v>
      </c>
      <c r="JP91" s="535" t="str" cm="1">
        <f t="array" aca="1" ref="JP91" ca="1">INDEX(JP$13:JP90,$B91+1,1)</f>
        <v>-</v>
      </c>
      <c r="JQ91" s="535" t="str" cm="1">
        <f t="array" aca="1" ref="JQ91" ca="1">INDEX(JQ$13:JQ90,$B91+1,1)</f>
        <v>-</v>
      </c>
      <c r="JR91" s="535" t="str" cm="1">
        <f t="array" aca="1" ref="JR91" ca="1">INDEX(JR$13:JR90,$B91+1,1)</f>
        <v>-</v>
      </c>
      <c r="JS91" s="535" t="str" cm="1">
        <f t="array" aca="1" ref="JS91" ca="1">INDEX(JS$13:JS90,$B91+1,1)</f>
        <v>-</v>
      </c>
      <c r="JT91" s="535" t="str" cm="1">
        <f t="array" aca="1" ref="JT91" ca="1">INDEX(JT$13:JT90,$B91+1,1)</f>
        <v>-</v>
      </c>
      <c r="JU91" s="535" t="str" cm="1">
        <f t="array" aca="1" ref="JU91" ca="1">INDEX(JU$13:JU90,$B91+1,1)</f>
        <v>-</v>
      </c>
      <c r="JV91" s="535" t="str" cm="1">
        <f t="array" aca="1" ref="JV91" ca="1">INDEX(JV$13:JV90,$B91+1,1)</f>
        <v>-</v>
      </c>
      <c r="JW91" s="535" t="str" cm="1">
        <f t="array" aca="1" ref="JW91" ca="1">INDEX(JW$13:JW90,$B91+1,1)</f>
        <v>-</v>
      </c>
      <c r="JX91" s="535" t="str" cm="1">
        <f t="array" aca="1" ref="JX91" ca="1">INDEX(JX$13:JX90,$B91+1,1)</f>
        <v>-</v>
      </c>
      <c r="JY91" s="535" t="str" cm="1">
        <f t="array" aca="1" ref="JY91" ca="1">INDEX(JY$13:JY90,$B91+1,1)</f>
        <v>-</v>
      </c>
      <c r="JZ91" s="535" t="str" cm="1">
        <f t="array" aca="1" ref="JZ91" ca="1">INDEX(JZ$13:JZ90,$B91+1,1)</f>
        <v>-</v>
      </c>
      <c r="KA91" s="535" t="str" cm="1">
        <f t="array" aca="1" ref="KA91" ca="1">INDEX(KA$13:KA90,$B91+1,1)</f>
        <v>-</v>
      </c>
      <c r="KB91" s="535" t="str" cm="1">
        <f t="array" aca="1" ref="KB91" ca="1">INDEX(KB$13:KB90,$B91+1,1)</f>
        <v>-</v>
      </c>
      <c r="KC91" s="535" t="str" cm="1">
        <f t="array" aca="1" ref="KC91" ca="1">INDEX(KC$13:KC90,$B91+1,1)</f>
        <v>-</v>
      </c>
      <c r="KD91" s="535" t="str" cm="1">
        <f t="array" aca="1" ref="KD91" ca="1">INDEX(KD$13:KD90,$B91+1,1)</f>
        <v>-</v>
      </c>
      <c r="KE91" s="535" t="str" cm="1">
        <f t="array" aca="1" ref="KE91" ca="1">INDEX(KE$13:KE90,$B91+1,1)</f>
        <v>-</v>
      </c>
      <c r="KF91" s="535" t="str" cm="1">
        <f t="array" aca="1" ref="KF91" ca="1">INDEX(KF$13:KF90,$B91+1,1)</f>
        <v>-</v>
      </c>
      <c r="KG91" s="535" t="str" cm="1">
        <f t="array" aca="1" ref="KG91" ca="1">INDEX(KG$13:KG90,$B91+1,1)</f>
        <v>-</v>
      </c>
      <c r="KH91" s="535" t="str" cm="1">
        <f t="array" aca="1" ref="KH91" ca="1">INDEX(KH$13:KH90,$B91+1,1)</f>
        <v>-</v>
      </c>
      <c r="KI91" s="411">
        <f t="shared" si="450"/>
        <v>0</v>
      </c>
      <c r="KJ91" s="535" t="str" cm="1">
        <f t="array" aca="1" ref="KJ91" ca="1">INDEX(KJ$13:KJ90,$B91+1,1)</f>
        <v>-</v>
      </c>
      <c r="KK91" s="535" cm="1">
        <f t="array" aca="1" ref="KK91" ca="1">INDEX(KK$13:KK90,$B91+1,1)</f>
        <v>1</v>
      </c>
      <c r="KL91" s="535" cm="1">
        <f t="array" aca="1" ref="KL91" ca="1">INDEX(KL$13:KL90,$B91+1,1)</f>
        <v>0</v>
      </c>
      <c r="KM91" s="411">
        <f t="shared" si="451"/>
        <v>0</v>
      </c>
      <c r="KN91" s="535" cm="1">
        <f t="array" aca="1" ref="KN91" ca="1">INDEX(KN$13:KN90,$B91+1,1)</f>
        <v>0</v>
      </c>
      <c r="KO91" s="411">
        <f t="shared" si="452"/>
        <v>0</v>
      </c>
      <c r="KP91" s="411">
        <f t="shared" si="452"/>
        <v>0</v>
      </c>
      <c r="KQ91" s="411">
        <f t="shared" si="452"/>
        <v>0</v>
      </c>
      <c r="KR91" s="411">
        <f t="shared" si="452"/>
        <v>0</v>
      </c>
      <c r="KS91" s="411">
        <f t="shared" si="452"/>
        <v>1</v>
      </c>
      <c r="KT91" s="411">
        <f t="shared" si="452"/>
        <v>0</v>
      </c>
      <c r="KU91" s="535" cm="1">
        <f t="array" aca="1" ref="KU91" ca="1">INDEX(KU$13:KU90,$B91+1,1)</f>
        <v>0</v>
      </c>
      <c r="KV91" s="535" cm="1">
        <f t="array" aca="1" ref="KV91" ca="1">INDEX(KV$13:KV90,$B91+1,1)</f>
        <v>0</v>
      </c>
      <c r="KW91" s="535" cm="1">
        <f t="array" aca="1" ref="KW91" ca="1">INDEX(KW$13:KW90,$B91+1,1)</f>
        <v>0</v>
      </c>
      <c r="KX91" s="535" cm="1">
        <f t="array" aca="1" ref="KX91" ca="1">INDEX(KX$13:KX90,$B91+1,1)</f>
        <v>0</v>
      </c>
      <c r="KY91" s="18"/>
      <c r="KZ91" s="535" t="str" cm="1">
        <f t="array" aca="1" ref="KZ91" ca="1">INDEX(KZ$13:KZ90,$B91+1,1)</f>
        <v>-</v>
      </c>
      <c r="LA91" s="535" t="str" cm="1">
        <f t="array" aca="1" ref="LA91" ca="1">INDEX(LA$13:LA90,$B91+1,1)</f>
        <v>-</v>
      </c>
      <c r="LB91" s="535" t="str" cm="1">
        <f t="array" aca="1" ref="LB91" ca="1">INDEX(LB$13:LB90,$B91+1,1)</f>
        <v>-</v>
      </c>
      <c r="LC91" s="535" t="str" cm="1">
        <f t="array" aca="1" ref="LC91" ca="1">INDEX(LC$13:LC90,$B91+1,1)</f>
        <v>-</v>
      </c>
      <c r="LD91" s="535" t="str" cm="1">
        <f t="array" aca="1" ref="LD91" ca="1">INDEX(LD$13:LD90,$B91+1,1)</f>
        <v>-</v>
      </c>
      <c r="LE91" s="535" t="str" cm="1">
        <f t="array" aca="1" ref="LE91" ca="1">INDEX(LE$13:LE90,$B91+1,1)</f>
        <v>-</v>
      </c>
      <c r="LF91" s="535" t="str" cm="1">
        <f t="array" aca="1" ref="LF91" ca="1">INDEX(LF$13:LF90,$B91+1,1)</f>
        <v>-</v>
      </c>
      <c r="LG91" s="535" t="str" cm="1">
        <f t="array" aca="1" ref="LG91" ca="1">INDEX(LG$13:LG90,$B91+1,1)</f>
        <v>-</v>
      </c>
      <c r="LH91" s="535" t="str" cm="1">
        <f t="array" aca="1" ref="LH91" ca="1">INDEX(LH$13:LH90,$B91+1,1)</f>
        <v>-</v>
      </c>
      <c r="LI91" s="535" t="str" cm="1">
        <f t="array" aca="1" ref="LI91" ca="1">INDEX(LI$13:LI90,$B91+1,1)</f>
        <v>-</v>
      </c>
      <c r="LJ91" s="535" t="str" cm="1">
        <f t="array" aca="1" ref="LJ91" ca="1">INDEX(LJ$13:LJ90,$B91+1,1)</f>
        <v>-</v>
      </c>
      <c r="LK91" s="535" t="str" cm="1">
        <f t="array" aca="1" ref="LK91" ca="1">INDEX(LK$13:LK90,$B91+1,1)</f>
        <v>-</v>
      </c>
      <c r="LL91" s="535" t="str" cm="1">
        <f t="array" aca="1" ref="LL91" ca="1">INDEX(LL$13:LL90,$B91+1,1)</f>
        <v>-</v>
      </c>
      <c r="LM91" s="535" t="str" cm="1">
        <f t="array" aca="1" ref="LM91" ca="1">INDEX(LM$13:LM90,$B91+1,1)</f>
        <v>-</v>
      </c>
      <c r="LN91" s="535" t="str" cm="1">
        <f t="array" aca="1" ref="LN91" ca="1">INDEX(LN$13:LN90,$B91+1,1)</f>
        <v>-</v>
      </c>
      <c r="LO91" s="535" t="str" cm="1">
        <f t="array" aca="1" ref="LO91" ca="1">INDEX(LO$13:LO90,$B91+1,1)</f>
        <v>-</v>
      </c>
      <c r="LP91" s="535" cm="1">
        <f t="array" aca="1" ref="LP91" ca="1">INDEX(LP$13:LP90,$B91+1,1)</f>
        <v>0</v>
      </c>
      <c r="LQ91" s="535" cm="1">
        <f t="array" aca="1" ref="LQ91" ca="1">INDEX(LQ$13:LQ90,$B91+1,1)</f>
        <v>0</v>
      </c>
      <c r="LR91" s="545" cm="1">
        <f t="array" aca="1" ref="LR91" ca="1">IF(AND($N91=LR$10,$AU91&lt;&gt;0),INDEX(i.LTWFeedLevels,$AU91,12),0)</f>
        <v>0</v>
      </c>
      <c r="LS91" s="625" cm="1">
        <f t="array" aca="1" ref="LS91" ca="1">IF(AND($N91=LS$10,$AV91&lt;&gt;0),INDEX(i.LTWFeedLevels,$AV91,12),0)</f>
        <v>0</v>
      </c>
      <c r="LT91" s="457">
        <f t="shared" ca="1" si="532"/>
        <v>0</v>
      </c>
      <c r="LU91" s="457">
        <f t="shared" ca="1" si="453"/>
        <v>0</v>
      </c>
      <c r="LV91" s="457">
        <f t="shared" ca="1" si="454"/>
        <v>0</v>
      </c>
      <c r="LW91" s="545" cm="1">
        <f t="array" aca="1" ref="LW91" ca="1">IF(AND($N91=LW$10,$AU91&lt;&gt;0),INDEX(i.LTWFeedLevels,$AU91,12),0)</f>
        <v>0</v>
      </c>
      <c r="LX91" s="625" cm="1">
        <f t="array" aca="1" ref="LX91" ca="1">IF(AND($N91=LX$10,$AV91&lt;&gt;0),INDEX(i.LTWFeedLevels,$AV91,12),0)</f>
        <v>0</v>
      </c>
      <c r="LY91" s="457">
        <f t="shared" ca="1" si="455"/>
        <v>0</v>
      </c>
      <c r="LZ91" s="457">
        <f t="shared" ca="1" si="456"/>
        <v>0</v>
      </c>
      <c r="MA91" s="457">
        <f t="shared" ca="1" si="457"/>
        <v>0</v>
      </c>
      <c r="MB91" s="545" cm="1">
        <f t="array" aca="1" ref="MB91" ca="1">IF(AND($N91=MB$10,$AU91&lt;&gt;0),INDEX(i.LTWFeedLevels,$AU91,12),0)</f>
        <v>0</v>
      </c>
      <c r="MC91" s="625" cm="1">
        <f t="array" aca="1" ref="MC91" ca="1">IF(AND($N91=MC$10,$AV91&lt;&gt;0),INDEX(i.LTWFeedLevels,$AV91,12),0)</f>
        <v>0</v>
      </c>
      <c r="MD91" s="457">
        <f t="shared" ca="1" si="458"/>
        <v>0</v>
      </c>
      <c r="ME91" s="457">
        <f t="shared" ca="1" si="459"/>
        <v>0</v>
      </c>
      <c r="MF91" s="457">
        <f t="shared" ca="1" si="460"/>
        <v>0</v>
      </c>
      <c r="MG91" s="189">
        <f t="shared" ca="1" si="461"/>
        <v>0</v>
      </c>
      <c r="MH91" s="189">
        <f t="shared" ca="1" si="461"/>
        <v>0</v>
      </c>
      <c r="MI91" s="189">
        <f t="shared" ca="1" si="461"/>
        <v>0</v>
      </c>
      <c r="MJ91" s="189">
        <f t="shared" ca="1" si="461"/>
        <v>0</v>
      </c>
      <c r="MK91" s="189">
        <f t="shared" ca="1" si="461"/>
        <v>0</v>
      </c>
      <c r="ML91" s="189">
        <f t="shared" ca="1" si="461"/>
        <v>0</v>
      </c>
      <c r="MM91" s="189">
        <f t="shared" ca="1" si="461"/>
        <v>0</v>
      </c>
      <c r="MN91" s="189">
        <f t="shared" ca="1" si="461"/>
        <v>0</v>
      </c>
      <c r="MO91" s="189">
        <f t="shared" ca="1" si="461"/>
        <v>0</v>
      </c>
      <c r="MP91" s="189">
        <f t="shared" ca="1" si="461"/>
        <v>0</v>
      </c>
      <c r="MQ91" s="189">
        <f t="shared" ca="1" si="462"/>
        <v>0</v>
      </c>
      <c r="MR91" s="189">
        <f t="shared" ca="1" si="462"/>
        <v>0</v>
      </c>
      <c r="MS91" s="189">
        <f t="shared" ca="1" si="462"/>
        <v>0</v>
      </c>
      <c r="MT91" s="189">
        <f t="shared" ca="1" si="462"/>
        <v>0</v>
      </c>
      <c r="MU91" s="189">
        <f t="shared" ca="1" si="462"/>
        <v>0</v>
      </c>
      <c r="MV91" s="189">
        <f t="shared" ca="1" si="462"/>
        <v>0</v>
      </c>
      <c r="MW91" s="189">
        <f t="shared" ca="1" si="462"/>
        <v>0</v>
      </c>
      <c r="MX91" s="189">
        <f t="shared" ca="1" si="462"/>
        <v>0</v>
      </c>
      <c r="MY91" s="189">
        <f t="shared" ca="1" si="462"/>
        <v>0</v>
      </c>
      <c r="MZ91" s="189">
        <f t="shared" ca="1" si="462"/>
        <v>0</v>
      </c>
      <c r="NA91" s="189">
        <f t="shared" ca="1" si="463"/>
        <v>0</v>
      </c>
      <c r="NB91" s="189">
        <f t="shared" ca="1" si="463"/>
        <v>0</v>
      </c>
      <c r="NC91" s="189">
        <f t="shared" ca="1" si="463"/>
        <v>0</v>
      </c>
      <c r="ND91" s="189">
        <f t="shared" ca="1" si="463"/>
        <v>0</v>
      </c>
      <c r="NE91" s="189">
        <f t="shared" ca="1" si="463"/>
        <v>0</v>
      </c>
      <c r="NF91" s="189">
        <f t="shared" ca="1" si="463"/>
        <v>0</v>
      </c>
      <c r="NG91" s="189">
        <f t="shared" ca="1" si="463"/>
        <v>0</v>
      </c>
      <c r="NH91" s="189">
        <f t="shared" ca="1" si="463"/>
        <v>0</v>
      </c>
      <c r="NI91" s="189">
        <f t="shared" ca="1" si="463"/>
        <v>0</v>
      </c>
      <c r="NJ91" s="189">
        <f t="shared" ca="1" si="463"/>
        <v>0</v>
      </c>
      <c r="NK91" s="189">
        <f t="shared" ca="1" si="464"/>
        <v>0</v>
      </c>
      <c r="NL91" s="189">
        <f t="shared" ca="1" si="464"/>
        <v>0</v>
      </c>
      <c r="NM91" s="189">
        <f t="shared" ca="1" si="464"/>
        <v>0</v>
      </c>
      <c r="NN91" s="189">
        <f t="shared" ca="1" si="464"/>
        <v>0</v>
      </c>
      <c r="NO91" s="189">
        <f t="shared" ca="1" si="464"/>
        <v>0</v>
      </c>
      <c r="NP91" s="189">
        <f t="shared" ca="1" si="464"/>
        <v>0</v>
      </c>
      <c r="NQ91" s="189">
        <f t="shared" ca="1" si="464"/>
        <v>0</v>
      </c>
      <c r="NR91" s="189">
        <f t="shared" ca="1" si="464"/>
        <v>0</v>
      </c>
      <c r="NS91" s="189">
        <f t="shared" ca="1" si="464"/>
        <v>0</v>
      </c>
      <c r="NT91" s="189">
        <f t="shared" ca="1" si="464"/>
        <v>0</v>
      </c>
      <c r="NU91" s="189">
        <f t="shared" ca="1" si="465"/>
        <v>0</v>
      </c>
      <c r="NV91" s="189">
        <f t="shared" ca="1" si="465"/>
        <v>0</v>
      </c>
      <c r="NW91" s="189">
        <f t="shared" ca="1" si="465"/>
        <v>0</v>
      </c>
      <c r="NX91" s="189">
        <f t="shared" ca="1" si="465"/>
        <v>0</v>
      </c>
      <c r="NY91" s="189">
        <f t="shared" ca="1" si="465"/>
        <v>0</v>
      </c>
      <c r="NZ91" s="189">
        <f t="shared" ca="1" si="465"/>
        <v>0</v>
      </c>
      <c r="OA91" s="189">
        <f t="shared" ca="1" si="465"/>
        <v>0</v>
      </c>
      <c r="OB91" s="189">
        <f t="shared" ca="1" si="465"/>
        <v>0</v>
      </c>
      <c r="OC91" s="189">
        <f t="shared" ca="1" si="465"/>
        <v>0</v>
      </c>
      <c r="OD91" s="189">
        <f t="shared" ca="1" si="465"/>
        <v>0</v>
      </c>
      <c r="OE91" s="189">
        <f t="shared" ca="1" si="466"/>
        <v>0</v>
      </c>
      <c r="OF91" s="189">
        <f t="shared" ca="1" si="466"/>
        <v>0</v>
      </c>
      <c r="OG91" s="189">
        <f t="shared" ca="1" si="466"/>
        <v>0</v>
      </c>
      <c r="OH91" s="189">
        <f t="shared" ca="1" si="466"/>
        <v>0</v>
      </c>
      <c r="OI91" s="189">
        <f t="shared" ca="1" si="466"/>
        <v>0</v>
      </c>
      <c r="OJ91" s="189">
        <f t="shared" ca="1" si="466"/>
        <v>0</v>
      </c>
      <c r="OK91" s="189">
        <f t="shared" ca="1" si="466"/>
        <v>0</v>
      </c>
      <c r="OL91" s="189">
        <f t="shared" ca="1" si="466"/>
        <v>0</v>
      </c>
      <c r="OM91" s="189">
        <f t="shared" ca="1" si="466"/>
        <v>0</v>
      </c>
      <c r="ON91" s="189">
        <f t="shared" ca="1" si="466"/>
        <v>0</v>
      </c>
      <c r="OO91" s="189">
        <f t="shared" ca="1" si="467"/>
        <v>0</v>
      </c>
      <c r="OP91" s="189">
        <f t="shared" ca="1" si="467"/>
        <v>0</v>
      </c>
      <c r="OQ91" s="189">
        <f t="shared" ca="1" si="467"/>
        <v>0</v>
      </c>
      <c r="OR91" s="189">
        <f t="shared" ca="1" si="467"/>
        <v>0</v>
      </c>
      <c r="OS91" s="189">
        <f t="shared" ca="1" si="467"/>
        <v>0</v>
      </c>
      <c r="OT91" s="189">
        <f t="shared" ca="1" si="467"/>
        <v>0</v>
      </c>
      <c r="OU91" s="189">
        <f t="shared" ca="1" si="467"/>
        <v>0</v>
      </c>
      <c r="OV91" s="189">
        <f t="shared" ca="1" si="467"/>
        <v>0</v>
      </c>
      <c r="OW91" s="189">
        <f t="shared" ca="1" si="467"/>
        <v>0</v>
      </c>
      <c r="OX91" s="189">
        <f t="shared" ca="1" si="467"/>
        <v>0</v>
      </c>
      <c r="OY91" s="189">
        <f t="shared" ca="1" si="467"/>
        <v>0</v>
      </c>
      <c r="OZ91" s="189">
        <f t="shared" ca="1" si="467"/>
        <v>0</v>
      </c>
      <c r="PA91" s="556">
        <f t="shared" ca="1" si="468"/>
        <v>0</v>
      </c>
      <c r="PB91" s="556">
        <f t="shared" ca="1" si="468"/>
        <v>0</v>
      </c>
      <c r="PC91" s="556">
        <f t="shared" ca="1" si="468"/>
        <v>0</v>
      </c>
      <c r="PD91" s="556">
        <f t="shared" ca="1" si="468"/>
        <v>0</v>
      </c>
      <c r="PE91" s="556">
        <f t="shared" ca="1" si="468"/>
        <v>0</v>
      </c>
      <c r="PF91" s="556">
        <f t="shared" ca="1" si="468"/>
        <v>0</v>
      </c>
      <c r="PG91" s="556">
        <f t="shared" ca="1" si="468"/>
        <v>0</v>
      </c>
      <c r="PH91" s="556">
        <f t="shared" ca="1" si="468"/>
        <v>0</v>
      </c>
      <c r="PI91" s="556">
        <f t="shared" ca="1" si="468"/>
        <v>0</v>
      </c>
      <c r="PJ91" s="556">
        <f t="shared" ca="1" si="468"/>
        <v>0</v>
      </c>
      <c r="PK91" s="556">
        <f t="shared" ca="1" si="469"/>
        <v>0</v>
      </c>
      <c r="PL91" s="556">
        <f t="shared" ca="1" si="469"/>
        <v>0</v>
      </c>
      <c r="PM91" s="556">
        <f t="shared" ca="1" si="469"/>
        <v>0</v>
      </c>
      <c r="PN91" s="556">
        <f t="shared" ca="1" si="469"/>
        <v>0</v>
      </c>
      <c r="PO91" s="556">
        <f t="shared" ca="1" si="469"/>
        <v>0</v>
      </c>
      <c r="PP91" s="556">
        <f t="shared" ca="1" si="469"/>
        <v>0</v>
      </c>
      <c r="PQ91" s="556">
        <f t="shared" ca="1" si="469"/>
        <v>0</v>
      </c>
      <c r="PR91" s="556">
        <f t="shared" ca="1" si="469"/>
        <v>0</v>
      </c>
      <c r="PS91" s="556">
        <f t="shared" ca="1" si="469"/>
        <v>0</v>
      </c>
      <c r="PT91" s="556">
        <f t="shared" ca="1" si="469"/>
        <v>0</v>
      </c>
      <c r="PU91" s="556">
        <f t="shared" ca="1" si="470"/>
        <v>0</v>
      </c>
      <c r="PV91" s="556">
        <f t="shared" ca="1" si="470"/>
        <v>0</v>
      </c>
      <c r="PW91" s="556">
        <f t="shared" ca="1" si="470"/>
        <v>0</v>
      </c>
      <c r="PX91" s="556">
        <f t="shared" ca="1" si="470"/>
        <v>0</v>
      </c>
      <c r="PY91" s="556">
        <f t="shared" ca="1" si="470"/>
        <v>0</v>
      </c>
      <c r="PZ91" s="556">
        <f t="shared" ca="1" si="470"/>
        <v>0</v>
      </c>
      <c r="QA91" s="556">
        <f t="shared" ca="1" si="470"/>
        <v>0</v>
      </c>
      <c r="QB91" s="556">
        <f t="shared" ca="1" si="470"/>
        <v>0</v>
      </c>
      <c r="QC91" s="556">
        <f t="shared" ca="1" si="470"/>
        <v>0</v>
      </c>
      <c r="QD91" s="556">
        <f t="shared" ca="1" si="470"/>
        <v>0</v>
      </c>
      <c r="QE91" s="556">
        <f t="shared" ca="1" si="471"/>
        <v>0</v>
      </c>
      <c r="QF91" s="556">
        <f t="shared" ca="1" si="471"/>
        <v>0</v>
      </c>
      <c r="QG91" s="556">
        <f t="shared" ca="1" si="471"/>
        <v>0</v>
      </c>
      <c r="QH91" s="556">
        <f t="shared" ca="1" si="471"/>
        <v>0</v>
      </c>
      <c r="QI91" s="556">
        <f t="shared" ca="1" si="471"/>
        <v>0</v>
      </c>
      <c r="QJ91" s="556">
        <f t="shared" ca="1" si="471"/>
        <v>0</v>
      </c>
      <c r="QK91" s="556">
        <f t="shared" ca="1" si="471"/>
        <v>0</v>
      </c>
      <c r="QL91" s="556">
        <f t="shared" ca="1" si="471"/>
        <v>0</v>
      </c>
      <c r="QM91" s="556">
        <f t="shared" ca="1" si="471"/>
        <v>0</v>
      </c>
      <c r="QN91" s="556">
        <f t="shared" ca="1" si="471"/>
        <v>0</v>
      </c>
      <c r="QO91" s="556">
        <f t="shared" ca="1" si="472"/>
        <v>0</v>
      </c>
      <c r="QP91" s="556">
        <f t="shared" ca="1" si="472"/>
        <v>0</v>
      </c>
      <c r="QQ91" s="556">
        <f t="shared" ca="1" si="472"/>
        <v>0</v>
      </c>
      <c r="QR91" s="556">
        <f t="shared" ca="1" si="472"/>
        <v>0</v>
      </c>
      <c r="QS91" s="556">
        <f t="shared" ca="1" si="472"/>
        <v>0</v>
      </c>
      <c r="QT91" s="556">
        <f t="shared" ca="1" si="472"/>
        <v>0</v>
      </c>
      <c r="QU91" s="556">
        <f t="shared" ca="1" si="472"/>
        <v>0</v>
      </c>
      <c r="QV91" s="556">
        <f t="shared" ca="1" si="472"/>
        <v>0</v>
      </c>
      <c r="QW91" s="556">
        <f t="shared" ca="1" si="472"/>
        <v>0</v>
      </c>
      <c r="QX91" s="556">
        <f t="shared" ca="1" si="472"/>
        <v>0</v>
      </c>
      <c r="QY91" s="556">
        <f t="shared" ca="1" si="473"/>
        <v>0</v>
      </c>
      <c r="QZ91" s="556">
        <f t="shared" ca="1" si="473"/>
        <v>0</v>
      </c>
      <c r="RA91" s="556">
        <f t="shared" ca="1" si="473"/>
        <v>0</v>
      </c>
      <c r="RB91" s="556">
        <f t="shared" ca="1" si="473"/>
        <v>0</v>
      </c>
      <c r="RC91" s="556">
        <f t="shared" ca="1" si="473"/>
        <v>0</v>
      </c>
      <c r="RD91" s="556">
        <f t="shared" ca="1" si="473"/>
        <v>0</v>
      </c>
      <c r="RE91" s="556">
        <f t="shared" ca="1" si="473"/>
        <v>0</v>
      </c>
      <c r="RF91" s="556">
        <f t="shared" ca="1" si="473"/>
        <v>0</v>
      </c>
      <c r="RG91" s="556">
        <f t="shared" ca="1" si="473"/>
        <v>0</v>
      </c>
      <c r="RH91" s="556">
        <f t="shared" ca="1" si="473"/>
        <v>0</v>
      </c>
      <c r="RI91" s="556">
        <f t="shared" ca="1" si="474"/>
        <v>0</v>
      </c>
      <c r="RJ91" s="556">
        <f t="shared" ca="1" si="474"/>
        <v>0</v>
      </c>
      <c r="RK91" s="556">
        <f t="shared" ca="1" si="474"/>
        <v>0</v>
      </c>
      <c r="RL91" s="556">
        <f t="shared" ca="1" si="474"/>
        <v>0</v>
      </c>
      <c r="RM91" s="556">
        <f t="shared" ca="1" si="474"/>
        <v>0</v>
      </c>
      <c r="RN91" s="556">
        <f t="shared" ca="1" si="474"/>
        <v>0</v>
      </c>
      <c r="RO91" s="556">
        <f t="shared" ca="1" si="474"/>
        <v>0</v>
      </c>
      <c r="RP91" s="556">
        <f t="shared" ca="1" si="474"/>
        <v>0</v>
      </c>
      <c r="RQ91" s="556">
        <f t="shared" ca="1" si="474"/>
        <v>0</v>
      </c>
      <c r="RR91" s="556">
        <f t="shared" ca="1" si="474"/>
        <v>0</v>
      </c>
      <c r="RS91" s="556">
        <f t="shared" ca="1" si="475"/>
        <v>0</v>
      </c>
      <c r="RT91" s="556">
        <f t="shared" ca="1" si="475"/>
        <v>0</v>
      </c>
      <c r="RU91" s="556">
        <f t="shared" ca="1" si="475"/>
        <v>0</v>
      </c>
      <c r="RV91" s="556">
        <f t="shared" ca="1" si="475"/>
        <v>0</v>
      </c>
      <c r="RW91" s="556">
        <f t="shared" ca="1" si="475"/>
        <v>0</v>
      </c>
      <c r="RX91" s="556">
        <f t="shared" ca="1" si="475"/>
        <v>0</v>
      </c>
      <c r="RY91" s="556">
        <f t="shared" ca="1" si="475"/>
        <v>0</v>
      </c>
      <c r="RZ91" s="556">
        <f t="shared" ca="1" si="475"/>
        <v>0</v>
      </c>
      <c r="SA91" s="556">
        <f t="shared" ca="1" si="475"/>
        <v>0</v>
      </c>
      <c r="SB91" s="556">
        <f t="shared" ca="1" si="475"/>
        <v>0</v>
      </c>
      <c r="SC91" s="556">
        <f t="shared" ca="1" si="476"/>
        <v>0</v>
      </c>
      <c r="SD91" s="556">
        <f t="shared" ca="1" si="476"/>
        <v>0</v>
      </c>
      <c r="SE91" s="556">
        <f t="shared" ca="1" si="476"/>
        <v>0</v>
      </c>
      <c r="SF91" s="556">
        <f t="shared" ca="1" si="476"/>
        <v>0</v>
      </c>
      <c r="SG91" s="556">
        <f t="shared" ca="1" si="476"/>
        <v>0</v>
      </c>
      <c r="SH91" s="556">
        <f t="shared" ca="1" si="476"/>
        <v>0</v>
      </c>
      <c r="SI91" s="556">
        <f t="shared" ca="1" si="476"/>
        <v>0</v>
      </c>
      <c r="SJ91" s="556">
        <f t="shared" ca="1" si="476"/>
        <v>0</v>
      </c>
      <c r="SK91" s="556">
        <f t="shared" ca="1" si="476"/>
        <v>0</v>
      </c>
      <c r="SL91" s="556">
        <f t="shared" ca="1" si="476"/>
        <v>0</v>
      </c>
      <c r="SM91" s="556">
        <f t="shared" ca="1" si="477"/>
        <v>0</v>
      </c>
      <c r="SN91" s="556">
        <f t="shared" ca="1" si="477"/>
        <v>0</v>
      </c>
      <c r="SO91" s="556">
        <f t="shared" ca="1" si="477"/>
        <v>0</v>
      </c>
      <c r="SP91" s="556">
        <f t="shared" ca="1" si="477"/>
        <v>0</v>
      </c>
      <c r="SQ91" s="556">
        <f t="shared" ca="1" si="477"/>
        <v>0</v>
      </c>
      <c r="SR91" s="556">
        <f t="shared" ca="1" si="477"/>
        <v>0</v>
      </c>
      <c r="SS91" s="556">
        <f t="shared" ca="1" si="477"/>
        <v>0</v>
      </c>
      <c r="ST91" s="556">
        <f t="shared" ca="1" si="477"/>
        <v>0</v>
      </c>
      <c r="SU91" s="556">
        <f t="shared" ca="1" si="477"/>
        <v>0</v>
      </c>
      <c r="SV91" s="556">
        <f t="shared" ca="1" si="477"/>
        <v>0</v>
      </c>
      <c r="SW91" s="556">
        <f t="shared" ca="1" si="478"/>
        <v>0</v>
      </c>
      <c r="SX91" s="556">
        <f t="shared" ca="1" si="478"/>
        <v>0</v>
      </c>
      <c r="SY91" s="556">
        <f t="shared" ca="1" si="478"/>
        <v>0</v>
      </c>
      <c r="SZ91" s="556">
        <f t="shared" ca="1" si="478"/>
        <v>0</v>
      </c>
      <c r="TA91" s="556">
        <f t="shared" ca="1" si="478"/>
        <v>0</v>
      </c>
      <c r="TB91" s="556">
        <f t="shared" ca="1" si="478"/>
        <v>0</v>
      </c>
      <c r="TC91" s="556">
        <f t="shared" ca="1" si="478"/>
        <v>0</v>
      </c>
      <c r="TD91" s="556">
        <f t="shared" ca="1" si="478"/>
        <v>0</v>
      </c>
      <c r="TE91" s="556">
        <f t="shared" ca="1" si="478"/>
        <v>0</v>
      </c>
      <c r="TF91" s="556">
        <f t="shared" ca="1" si="478"/>
        <v>0</v>
      </c>
      <c r="TG91" s="556">
        <f t="shared" ca="1" si="479"/>
        <v>0</v>
      </c>
      <c r="TH91" s="556">
        <f t="shared" ca="1" si="479"/>
        <v>0</v>
      </c>
      <c r="TI91" s="556">
        <f t="shared" ca="1" si="479"/>
        <v>0</v>
      </c>
      <c r="TJ91" s="556">
        <f t="shared" ca="1" si="479"/>
        <v>0</v>
      </c>
      <c r="TK91" s="556">
        <f t="shared" ca="1" si="479"/>
        <v>0</v>
      </c>
      <c r="TL91" s="556">
        <f t="shared" ca="1" si="479"/>
        <v>0</v>
      </c>
      <c r="TM91" s="556">
        <f t="shared" ca="1" si="479"/>
        <v>0</v>
      </c>
      <c r="TN91" s="556">
        <f t="shared" ca="1" si="479"/>
        <v>0</v>
      </c>
      <c r="TO91" s="556">
        <f t="shared" ca="1" si="479"/>
        <v>0</v>
      </c>
      <c r="TP91" s="556">
        <f t="shared" ca="1" si="479"/>
        <v>0</v>
      </c>
      <c r="TQ91" s="556">
        <f t="shared" ca="1" si="480"/>
        <v>0</v>
      </c>
      <c r="TR91" s="556">
        <f t="shared" ca="1" si="480"/>
        <v>0</v>
      </c>
      <c r="TS91" s="556">
        <f t="shared" ca="1" si="480"/>
        <v>0</v>
      </c>
      <c r="TT91" s="556">
        <f t="shared" ca="1" si="480"/>
        <v>0</v>
      </c>
      <c r="TU91" s="556">
        <f t="shared" ca="1" si="480"/>
        <v>0</v>
      </c>
      <c r="TV91" s="556">
        <f t="shared" ca="1" si="480"/>
        <v>0</v>
      </c>
      <c r="TW91" s="556">
        <f t="shared" ca="1" si="480"/>
        <v>0</v>
      </c>
      <c r="TX91" s="556">
        <f t="shared" ca="1" si="480"/>
        <v>0</v>
      </c>
      <c r="TY91" s="556">
        <f t="shared" ca="1" si="480"/>
        <v>0</v>
      </c>
      <c r="TZ91" s="556">
        <f t="shared" ca="1" si="480"/>
        <v>0</v>
      </c>
      <c r="UA91" s="556">
        <f t="shared" ca="1" si="481"/>
        <v>0</v>
      </c>
      <c r="UB91" s="556">
        <f t="shared" ca="1" si="481"/>
        <v>0</v>
      </c>
      <c r="UC91" s="556">
        <f t="shared" ca="1" si="481"/>
        <v>0</v>
      </c>
      <c r="UD91" s="556">
        <f t="shared" ca="1" si="481"/>
        <v>0</v>
      </c>
      <c r="UE91" s="556">
        <f t="shared" ca="1" si="481"/>
        <v>0</v>
      </c>
      <c r="UF91" s="556">
        <f t="shared" ca="1" si="481"/>
        <v>0</v>
      </c>
      <c r="UG91" s="556">
        <f t="shared" ca="1" si="481"/>
        <v>0</v>
      </c>
      <c r="UH91" s="556">
        <f t="shared" ca="1" si="481"/>
        <v>0</v>
      </c>
      <c r="UI91" s="556">
        <f t="shared" ca="1" si="481"/>
        <v>0</v>
      </c>
      <c r="UJ91" s="556">
        <f t="shared" ca="1" si="481"/>
        <v>0</v>
      </c>
      <c r="UK91" s="556">
        <f t="shared" ca="1" si="482"/>
        <v>0</v>
      </c>
      <c r="UL91" s="556">
        <f t="shared" ca="1" si="482"/>
        <v>0</v>
      </c>
      <c r="UM91" s="556">
        <f t="shared" ca="1" si="482"/>
        <v>0</v>
      </c>
      <c r="UN91" s="556">
        <f t="shared" ca="1" si="482"/>
        <v>0</v>
      </c>
      <c r="UO91" s="556">
        <f t="shared" ca="1" si="482"/>
        <v>0</v>
      </c>
      <c r="UP91" s="556">
        <f t="shared" ca="1" si="482"/>
        <v>0</v>
      </c>
      <c r="UQ91" s="556">
        <f t="shared" ca="1" si="482"/>
        <v>0</v>
      </c>
      <c r="UR91" s="556">
        <f t="shared" ca="1" si="482"/>
        <v>0</v>
      </c>
      <c r="US91" s="556">
        <f t="shared" ca="1" si="482"/>
        <v>0</v>
      </c>
      <c r="UT91" s="556">
        <f t="shared" ca="1" si="482"/>
        <v>0</v>
      </c>
      <c r="UU91" s="556">
        <f t="shared" ca="1" si="483"/>
        <v>0</v>
      </c>
      <c r="UV91" s="556">
        <f t="shared" ca="1" si="483"/>
        <v>0</v>
      </c>
      <c r="UW91" s="556">
        <f t="shared" ca="1" si="483"/>
        <v>0</v>
      </c>
      <c r="UX91" s="556">
        <f t="shared" ca="1" si="483"/>
        <v>0</v>
      </c>
      <c r="UY91" s="556">
        <f t="shared" ca="1" si="483"/>
        <v>0</v>
      </c>
      <c r="UZ91" s="556">
        <f t="shared" ca="1" si="483"/>
        <v>0</v>
      </c>
      <c r="VA91" s="556">
        <f t="shared" ca="1" si="483"/>
        <v>0</v>
      </c>
      <c r="VB91" s="556">
        <f t="shared" ca="1" si="483"/>
        <v>0</v>
      </c>
      <c r="VC91" s="556">
        <f t="shared" ca="1" si="483"/>
        <v>0</v>
      </c>
      <c r="VD91" s="556">
        <f t="shared" ca="1" si="483"/>
        <v>0</v>
      </c>
      <c r="VE91" s="556">
        <f t="shared" ca="1" si="484"/>
        <v>0</v>
      </c>
      <c r="VF91" s="556">
        <f t="shared" ca="1" si="484"/>
        <v>0</v>
      </c>
      <c r="VG91" s="556">
        <f t="shared" ca="1" si="484"/>
        <v>0</v>
      </c>
      <c r="VH91" s="556">
        <f t="shared" ca="1" si="484"/>
        <v>0</v>
      </c>
      <c r="VI91" s="556">
        <f t="shared" ca="1" si="484"/>
        <v>0</v>
      </c>
      <c r="VJ91" s="556">
        <f t="shared" ca="1" si="484"/>
        <v>0</v>
      </c>
      <c r="VK91" s="556">
        <f t="shared" ca="1" si="484"/>
        <v>0</v>
      </c>
      <c r="VL91" s="556">
        <f t="shared" ca="1" si="484"/>
        <v>0</v>
      </c>
      <c r="VM91" s="556">
        <f t="shared" ca="1" si="484"/>
        <v>0</v>
      </c>
      <c r="VN91" s="556">
        <f t="shared" ca="1" si="484"/>
        <v>0</v>
      </c>
      <c r="VO91" s="556">
        <f t="shared" ca="1" si="485"/>
        <v>0</v>
      </c>
      <c r="VP91" s="556">
        <f t="shared" ca="1" si="485"/>
        <v>0</v>
      </c>
      <c r="VQ91" s="556">
        <f t="shared" ca="1" si="485"/>
        <v>0</v>
      </c>
      <c r="VR91" s="556">
        <f t="shared" ca="1" si="485"/>
        <v>0</v>
      </c>
      <c r="VS91" s="556">
        <f t="shared" ca="1" si="485"/>
        <v>0</v>
      </c>
      <c r="VT91" s="556">
        <f t="shared" ca="1" si="485"/>
        <v>0</v>
      </c>
      <c r="VU91" s="556">
        <f t="shared" ca="1" si="485"/>
        <v>0</v>
      </c>
      <c r="VV91" s="556">
        <f t="shared" ca="1" si="485"/>
        <v>0</v>
      </c>
      <c r="VW91" s="556">
        <f t="shared" ca="1" si="485"/>
        <v>0</v>
      </c>
      <c r="VX91" s="556">
        <f t="shared" ca="1" si="485"/>
        <v>0</v>
      </c>
      <c r="VY91" s="556">
        <f t="shared" ca="1" si="486"/>
        <v>0</v>
      </c>
      <c r="VZ91" s="556">
        <f t="shared" ca="1" si="486"/>
        <v>0</v>
      </c>
      <c r="WA91" s="556">
        <f t="shared" ca="1" si="486"/>
        <v>0</v>
      </c>
      <c r="WB91" s="556">
        <f t="shared" ca="1" si="486"/>
        <v>0</v>
      </c>
      <c r="WC91" s="556">
        <f t="shared" ca="1" si="486"/>
        <v>0</v>
      </c>
      <c r="WD91" s="556">
        <f t="shared" ca="1" si="486"/>
        <v>0</v>
      </c>
      <c r="WE91" s="556">
        <f t="shared" ca="1" si="486"/>
        <v>0</v>
      </c>
      <c r="WF91" s="556">
        <f t="shared" ca="1" si="486"/>
        <v>0</v>
      </c>
      <c r="WG91" s="556">
        <f t="shared" ca="1" si="486"/>
        <v>0</v>
      </c>
      <c r="WH91" s="556">
        <f t="shared" ca="1" si="486"/>
        <v>0</v>
      </c>
      <c r="WI91" s="556">
        <f t="shared" ca="1" si="487"/>
        <v>0</v>
      </c>
      <c r="WJ91" s="556">
        <f t="shared" ca="1" si="487"/>
        <v>0</v>
      </c>
      <c r="WK91" s="556">
        <f t="shared" ca="1" si="487"/>
        <v>0</v>
      </c>
      <c r="WL91" s="556">
        <f t="shared" ca="1" si="487"/>
        <v>0</v>
      </c>
      <c r="WM91" s="556">
        <f t="shared" ca="1" si="487"/>
        <v>0</v>
      </c>
      <c r="WN91" s="556">
        <f t="shared" ca="1" si="487"/>
        <v>0</v>
      </c>
      <c r="WO91" s="556">
        <f t="shared" ca="1" si="487"/>
        <v>0</v>
      </c>
      <c r="WP91" s="556">
        <f t="shared" ca="1" si="487"/>
        <v>0</v>
      </c>
      <c r="WQ91" s="556">
        <f t="shared" ca="1" si="487"/>
        <v>0</v>
      </c>
      <c r="WR91" s="556">
        <f t="shared" ca="1" si="487"/>
        <v>0</v>
      </c>
      <c r="WS91" s="556">
        <f t="shared" ca="1" si="488"/>
        <v>0</v>
      </c>
      <c r="WT91" s="556">
        <f t="shared" ca="1" si="488"/>
        <v>0</v>
      </c>
      <c r="WU91" s="556">
        <f t="shared" ca="1" si="488"/>
        <v>0</v>
      </c>
      <c r="WV91" s="556">
        <f t="shared" ca="1" si="488"/>
        <v>0</v>
      </c>
      <c r="WW91" s="556">
        <f t="shared" ca="1" si="488"/>
        <v>0</v>
      </c>
      <c r="WX91" s="556">
        <f t="shared" ca="1" si="488"/>
        <v>0</v>
      </c>
      <c r="WY91" s="556">
        <f t="shared" ca="1" si="488"/>
        <v>0</v>
      </c>
      <c r="WZ91" s="556">
        <f t="shared" ca="1" si="488"/>
        <v>0</v>
      </c>
      <c r="XA91" s="556">
        <f t="shared" ca="1" si="488"/>
        <v>0</v>
      </c>
      <c r="XB91" s="556">
        <f t="shared" ca="1" si="488"/>
        <v>0</v>
      </c>
      <c r="XC91" s="556">
        <f t="shared" ca="1" si="489"/>
        <v>0</v>
      </c>
      <c r="XD91" s="556">
        <f t="shared" ca="1" si="489"/>
        <v>0</v>
      </c>
      <c r="XE91" s="556">
        <f t="shared" ca="1" si="489"/>
        <v>0</v>
      </c>
      <c r="XF91" s="556">
        <f t="shared" ca="1" si="489"/>
        <v>0</v>
      </c>
      <c r="XG91" s="556">
        <f t="shared" ca="1" si="489"/>
        <v>0</v>
      </c>
      <c r="XH91" s="556">
        <f t="shared" ca="1" si="489"/>
        <v>0</v>
      </c>
      <c r="XI91" s="556">
        <f t="shared" ca="1" si="489"/>
        <v>0</v>
      </c>
      <c r="XJ91" s="556">
        <f t="shared" ca="1" si="489"/>
        <v>0</v>
      </c>
      <c r="XK91" s="556">
        <f t="shared" ca="1" si="489"/>
        <v>0</v>
      </c>
      <c r="XL91" s="556">
        <f t="shared" ca="1" si="489"/>
        <v>0</v>
      </c>
      <c r="XM91" s="556">
        <f t="shared" ca="1" si="490"/>
        <v>0</v>
      </c>
      <c r="XN91" s="556">
        <f t="shared" ca="1" si="490"/>
        <v>0</v>
      </c>
      <c r="XO91" s="556">
        <f t="shared" ca="1" si="490"/>
        <v>0</v>
      </c>
      <c r="XP91" s="556">
        <f t="shared" ca="1" si="490"/>
        <v>0</v>
      </c>
      <c r="XQ91" s="556">
        <f t="shared" ca="1" si="490"/>
        <v>0</v>
      </c>
      <c r="XR91" s="556">
        <f t="shared" ca="1" si="490"/>
        <v>0</v>
      </c>
      <c r="XS91" s="556">
        <f t="shared" ca="1" si="490"/>
        <v>0</v>
      </c>
      <c r="XT91" s="556">
        <f t="shared" ca="1" si="490"/>
        <v>0</v>
      </c>
      <c r="XU91" s="556">
        <f t="shared" ca="1" si="490"/>
        <v>0</v>
      </c>
      <c r="XV91" s="556">
        <f t="shared" ca="1" si="490"/>
        <v>0</v>
      </c>
      <c r="XW91" s="556">
        <f t="shared" ca="1" si="490"/>
        <v>0</v>
      </c>
      <c r="XX91" s="189">
        <f t="shared" ca="1" si="491"/>
        <v>0</v>
      </c>
      <c r="XY91" s="189">
        <f t="shared" ca="1" si="491"/>
        <v>0</v>
      </c>
      <c r="XZ91" s="189">
        <f t="shared" ca="1" si="491"/>
        <v>0</v>
      </c>
      <c r="YA91" s="189">
        <f t="shared" ca="1" si="491"/>
        <v>0</v>
      </c>
      <c r="YB91" s="189">
        <f t="shared" ca="1" si="491"/>
        <v>0</v>
      </c>
      <c r="YC91" s="230">
        <f t="shared" ca="1" si="492"/>
        <v>0</v>
      </c>
      <c r="YD91" s="189">
        <f t="shared" ca="1" si="493"/>
        <v>0</v>
      </c>
      <c r="YE91" s="189">
        <f t="shared" ca="1" si="493"/>
        <v>0</v>
      </c>
      <c r="YF91" s="189">
        <f t="shared" ca="1" si="493"/>
        <v>0</v>
      </c>
      <c r="YG91" s="189">
        <f t="shared" ca="1" si="493"/>
        <v>0</v>
      </c>
      <c r="YH91" s="189">
        <f t="shared" ca="1" si="493"/>
        <v>0</v>
      </c>
      <c r="YI91" s="230">
        <f t="shared" ca="1" si="494"/>
        <v>0</v>
      </c>
      <c r="YJ91" s="231">
        <f t="shared" ca="1" si="495"/>
        <v>0</v>
      </c>
      <c r="YK91" s="231">
        <f t="shared" ca="1" si="495"/>
        <v>0</v>
      </c>
      <c r="YL91" s="231">
        <f t="shared" ca="1" si="495"/>
        <v>0</v>
      </c>
      <c r="YM91" s="231">
        <f t="shared" ca="1" si="495"/>
        <v>0</v>
      </c>
      <c r="YN91" s="544">
        <f t="shared" ca="1" si="496"/>
        <v>0</v>
      </c>
      <c r="YO91" s="231">
        <f t="shared" ca="1" si="497"/>
        <v>0</v>
      </c>
      <c r="YP91" s="231">
        <f t="shared" ca="1" si="497"/>
        <v>0</v>
      </c>
      <c r="YQ91" s="231">
        <f t="shared" ca="1" si="497"/>
        <v>0</v>
      </c>
      <c r="YR91" s="231">
        <f t="shared" ca="1" si="497"/>
        <v>0</v>
      </c>
      <c r="YS91" s="544">
        <f t="shared" ca="1" si="498"/>
        <v>0</v>
      </c>
      <c r="YT91" s="544">
        <f t="shared" ca="1" si="498"/>
        <v>0</v>
      </c>
      <c r="YU91" s="544">
        <f t="shared" ca="1" si="498"/>
        <v>0</v>
      </c>
      <c r="YV91" s="544">
        <f t="shared" ca="1" si="498"/>
        <v>0</v>
      </c>
      <c r="YW91" s="544">
        <f t="shared" ca="1" si="498"/>
        <v>0</v>
      </c>
      <c r="YX91" s="544">
        <f t="shared" ca="1" si="498"/>
        <v>0</v>
      </c>
      <c r="YY91" s="544">
        <f t="shared" ca="1" si="498"/>
        <v>0</v>
      </c>
      <c r="YZ91" s="535" cm="1">
        <f t="array" aca="1" ref="YZ91" ca="1">INDEX(YZ$13:YZ90,$B91+1,1)</f>
        <v>0</v>
      </c>
      <c r="ZA91" s="411">
        <f t="shared" ca="1" si="499"/>
        <v>19</v>
      </c>
      <c r="ZB91" s="18"/>
      <c r="ZC91" s="535" cm="1">
        <f t="array" aca="1" ref="ZC91" ca="1">INDEX(ZC$13:ZC90,$B91+1,1)</f>
        <v>0</v>
      </c>
      <c r="ZD91" s="411">
        <f t="shared" si="500"/>
        <v>0</v>
      </c>
      <c r="ZE91" s="535" cm="1">
        <f t="array" aca="1" ref="ZE91" ca="1">INDEX(ZE$13:ZE90,$B91+1,1)</f>
        <v>0</v>
      </c>
      <c r="ZF91" s="535" t="str" cm="1">
        <f t="array" aca="1" ref="ZF91" ca="1">INDEX(ZF$13:ZF90,$B91+1,1)</f>
        <v>-</v>
      </c>
      <c r="ZG91" s="535" t="str" cm="1">
        <f t="array" aca="1" ref="ZG91" ca="1">INDEX(ZG$13:ZG90,$B91+1,1)</f>
        <v>-</v>
      </c>
      <c r="ZH91" s="535" t="str" cm="1">
        <f t="array" aca="1" ref="ZH91" ca="1">INDEX(ZH$13:ZH90,$B91+1,1)</f>
        <v>-</v>
      </c>
      <c r="ZI91" s="535" t="str" cm="1">
        <f t="array" aca="1" ref="ZI91" ca="1">INDEX(ZI$13:ZI90,$B91+1,1)</f>
        <v>-</v>
      </c>
      <c r="ZJ91" s="535" t="str" cm="1">
        <f t="array" aca="1" ref="ZJ91" ca="1">INDEX(ZJ$13:ZJ90,$B91+1,1)</f>
        <v>-</v>
      </c>
      <c r="ZK91" s="535" t="str" cm="1">
        <f t="array" aca="1" ref="ZK91" ca="1">INDEX(ZK$13:ZK90,$B91+1,1)</f>
        <v>-</v>
      </c>
      <c r="ZL91" s="535" t="str" cm="1">
        <f t="array" aca="1" ref="ZL91" ca="1">INDEX(ZL$13:ZL90,$B91+1,1)</f>
        <v>-</v>
      </c>
      <c r="ZM91" s="535" t="str" cm="1">
        <f t="array" aca="1" ref="ZM91" ca="1">INDEX(ZM$13:ZM90,$B91+1,1)</f>
        <v>-</v>
      </c>
      <c r="ZN91" s="535" t="str" cm="1">
        <f t="array" aca="1" ref="ZN91" ca="1">INDEX(ZN$13:ZN90,$B91+1,1)</f>
        <v>-</v>
      </c>
      <c r="ZO91" s="535" t="str" cm="1">
        <f t="array" aca="1" ref="ZO91" ca="1">INDEX(ZO$13:ZO90,$B91+1,1)</f>
        <v>-</v>
      </c>
      <c r="ZP91" s="535" t="str" cm="1">
        <f t="array" aca="1" ref="ZP91" ca="1">INDEX(ZP$13:ZP90,$B91+1,1)</f>
        <v>-</v>
      </c>
      <c r="ZQ91" s="535" t="str" cm="1">
        <f t="array" aca="1" ref="ZQ91" ca="1">INDEX(ZQ$13:ZQ90,$B91+1,1)</f>
        <v>-</v>
      </c>
      <c r="ZR91" s="535" t="str" cm="1">
        <f t="array" aca="1" ref="ZR91" ca="1">INDEX(ZR$13:ZR90,$B91+1,1)</f>
        <v>-</v>
      </c>
      <c r="ZS91" s="535" t="str" cm="1">
        <f t="array" aca="1" ref="ZS91" ca="1">INDEX(ZS$13:ZS90,$B91+1,1)</f>
        <v>-</v>
      </c>
      <c r="ZT91" s="535" t="str" cm="1">
        <f t="array" aca="1" ref="ZT91" ca="1">INDEX(ZT$13:ZT90,$B91+1,1)</f>
        <v>-</v>
      </c>
      <c r="ZU91" s="535" t="str" cm="1">
        <f t="array" aca="1" ref="ZU91" ca="1">INDEX(ZU$13:ZU90,$B91+1,1)</f>
        <v>-</v>
      </c>
      <c r="ZV91" s="535" t="str" cm="1">
        <f t="array" aca="1" ref="ZV91" ca="1">INDEX(ZV$13:ZV90,$B91+1,1)</f>
        <v>-</v>
      </c>
      <c r="ZW91" s="535" t="str" cm="1">
        <f t="array" aca="1" ref="ZW91" ca="1">INDEX(ZW$13:ZW90,$B91+1,1)</f>
        <v>-</v>
      </c>
      <c r="ZX91" s="18"/>
      <c r="ZY91" s="411" t="b">
        <f t="shared" ca="1" si="501"/>
        <v>0</v>
      </c>
      <c r="ZZ91" s="411" t="str">
        <f t="shared" ca="1" si="502"/>
        <v>-</v>
      </c>
      <c r="AAA91" s="535" t="str" cm="1">
        <f t="array" aca="1" ref="AAA91" ca="1">INDEX(AAA$13:AAA90,$B91+1,1)</f>
        <v>-</v>
      </c>
      <c r="AAB91" s="535" t="str" cm="1">
        <f t="array" aca="1" ref="AAB91" ca="1">INDEX(AAB$13:AAB90,$B91+1,1)</f>
        <v>-</v>
      </c>
      <c r="AAC91" s="535" t="str" cm="1">
        <f t="array" aca="1" ref="AAC91" ca="1">INDEX(AAC$13:AAC90,$B91+1,1)</f>
        <v>-</v>
      </c>
      <c r="AAD91" s="545" cm="1">
        <f t="array" aca="1" ref="AAD91" ca="1">INDEX(i.AgeJ,$AD91,1)</f>
        <v>0</v>
      </c>
      <c r="AAE91" s="535" t="str" cm="1">
        <f t="array" aca="1" ref="AAE91" ca="1">INDEX(AAE$13:AAE90,$B91+1,1)</f>
        <v>-</v>
      </c>
      <c r="AAF91" s="411" t="str">
        <f t="shared" si="503"/>
        <v>-</v>
      </c>
      <c r="AAG91" s="411" t="str">
        <f t="shared" si="503"/>
        <v>-</v>
      </c>
      <c r="AAH91" s="535" t="str" cm="1">
        <f t="array" aca="1" ref="AAH91" ca="1">INDEX(AAH$13:AAH90,$B91+1,1)</f>
        <v>-</v>
      </c>
      <c r="AAI91" s="535" t="str" cm="1">
        <f t="array" aca="1" ref="AAI91" ca="1">INDEX(AAI$13:AAI90,$B91+1,1)</f>
        <v>-</v>
      </c>
      <c r="AAJ91" s="535" t="str" cm="1">
        <f t="array" aca="1" ref="AAJ91" ca="1">INDEX(AAJ$13:AAJ90,$B91+1,1)</f>
        <v>-</v>
      </c>
      <c r="AAK91" s="535" t="str" cm="1">
        <f t="array" aca="1" ref="AAK91" ca="1">INDEX(AAK$13:AAK90,$B91+1,1)</f>
        <v>-</v>
      </c>
      <c r="AAL91" s="535" t="str" cm="1">
        <f t="array" aca="1" ref="AAL91" ca="1">INDEX(AAL$13:AAL90,$B91+1,1)</f>
        <v>-</v>
      </c>
      <c r="AAM91" s="535" t="b" cm="1">
        <f t="array" aca="1" ref="AAM91" ca="1">INDEX(AAM$13:AAM90,$B91+1,1)</f>
        <v>1</v>
      </c>
      <c r="AAN91" s="535" t="str" cm="1">
        <f t="array" aca="1" ref="AAN91" ca="1">INDEX(AAN$13:AAN90,$B91+1,1)</f>
        <v>-</v>
      </c>
      <c r="AAO91" s="535" cm="1">
        <f t="array" aca="1" ref="AAO91" ca="1">INDEX(AAO$13:AAO90,$B91+1,1)</f>
        <v>0</v>
      </c>
      <c r="AAP91" s="535" cm="1">
        <f t="array" aca="1" ref="AAP91" ca="1">INDEX(AAP$13:AAP90,$B91+1,1)</f>
        <v>0</v>
      </c>
      <c r="AAQ91" s="535" cm="1">
        <f t="array" aca="1" ref="AAQ91" ca="1">INDEX(AAQ$13:AAQ90,$B91+1,1)</f>
        <v>0</v>
      </c>
      <c r="AAR91" s="18"/>
      <c r="AAS91" s="411">
        <f t="shared" si="504"/>
        <v>50</v>
      </c>
      <c r="AAT91" s="411">
        <f t="shared" si="504"/>
        <v>50</v>
      </c>
      <c r="AAU91" s="411">
        <f t="shared" si="504"/>
        <v>50</v>
      </c>
      <c r="AAV91" s="411">
        <f t="shared" si="504"/>
        <v>50</v>
      </c>
      <c r="AAW91" s="535" cm="1">
        <f t="array" aca="1" ref="AAW91" ca="1">INDEX(AAW$13:AAW90,$B91+1,1)</f>
        <v>1</v>
      </c>
      <c r="AAX91" s="535" cm="1">
        <f t="array" aca="1" ref="AAX91" ca="1">INDEX(AAX$13:AAX90,$B91+1,1)</f>
        <v>1</v>
      </c>
      <c r="AAY91" s="535" cm="1">
        <f t="array" aca="1" ref="AAY91" ca="1">INDEX(AAY$13:AAY90,$B91+1,1)</f>
        <v>1</v>
      </c>
      <c r="AAZ91" s="535" cm="1">
        <f t="array" aca="1" ref="AAZ91" ca="1">INDEX(AAZ$13:AAZ90,$B91+1,1)</f>
        <v>1</v>
      </c>
      <c r="ABA91" s="535" t="str" cm="1">
        <f t="array" aca="1" ref="ABA91" ca="1">INDEX(ABA$13:ABA90,$B91+1,1)</f>
        <v>-</v>
      </c>
      <c r="ABB91" s="535" t="str" cm="1">
        <f t="array" aca="1" ref="ABB91" ca="1">INDEX(ABB$13:ABB90,$B91+1,1)</f>
        <v>-</v>
      </c>
      <c r="ABC91" s="535" t="str" cm="1">
        <f t="array" aca="1" ref="ABC91" ca="1">INDEX(ABC$13:ABC90,$B91+1,1)</f>
        <v>-</v>
      </c>
      <c r="ABD91" s="535" t="str" cm="1">
        <f t="array" aca="1" ref="ABD91" ca="1">INDEX(ABD$13:ABD90,$B91+1,1)</f>
        <v>-</v>
      </c>
      <c r="ABE91" s="535" t="str" cm="1">
        <f t="array" aca="1" ref="ABE91" ca="1">INDEX(ABE$13:ABE90,$B91+1,1)</f>
        <v>-</v>
      </c>
      <c r="ABF91" s="535" t="str" cm="1">
        <f t="array" aca="1" ref="ABF91" ca="1">INDEX(ABF$13:ABF90,$B91+1,1)</f>
        <v>-</v>
      </c>
      <c r="ABG91" s="535" t="str" cm="1">
        <f t="array" aca="1" ref="ABG91" ca="1">INDEX(ABG$13:ABG90,$B91+1,1)</f>
        <v>-</v>
      </c>
      <c r="ABH91" s="18"/>
      <c r="ABI91" s="535" t="str" cm="1">
        <f t="array" aca="1" ref="ABI91" ca="1">INDEX(ABI$13:ABI90,$B91+1,1)</f>
        <v>-</v>
      </c>
      <c r="ABJ91" s="411">
        <f t="shared" ca="1" si="505"/>
        <v>1</v>
      </c>
      <c r="ABK91" s="18"/>
      <c r="ABL91" s="664" t="str">
        <f t="shared" ca="1" si="506"/>
        <v>-</v>
      </c>
      <c r="ABM91" s="535" t="b" cm="1">
        <f t="array" aca="1" ref="ABM91" ca="1">INDEX(ABM$13:ABM90,$B91+1,1)</f>
        <v>0</v>
      </c>
      <c r="ABN91" s="535" t="b" cm="1">
        <f t="array" aca="1" ref="ABN91" ca="1">INDEX(ABN$13:ABN90,$B91+1,1)</f>
        <v>1</v>
      </c>
      <c r="ABO91" s="535" t="str" cm="1">
        <f t="array" aca="1" ref="ABO91" ca="1">INDEX(ABO$13:ABO90,$B91+1,1)</f>
        <v>-</v>
      </c>
      <c r="ABP91" s="411" t="b">
        <f t="shared" ca="1" si="533"/>
        <v>1</v>
      </c>
      <c r="ABQ91" s="535" t="b" cm="1">
        <f t="array" aca="1" ref="ABQ91" ca="1">INDEX(ABQ$13:ABQ90,$B91+1,1)</f>
        <v>0</v>
      </c>
      <c r="ABR91" s="535" cm="1">
        <f t="array" aca="1" ref="ABR91" ca="1">INDEX(ABR$13:ABR90,$B91+1,1)</f>
        <v>0</v>
      </c>
      <c r="ABS91" s="547" cm="1">
        <f t="array" aca="1" ref="ABS91" ca="1">IF(ABN91&lt;&gt;TRUE,"-",VALUE(IFERROR(VALUE($K91),0) &amp; _xlfn.SWITCH($CF91,"-",4,$CF91) &amp; $L91 &amp; $T91 &amp; "00" &amp; $N91 &amp; $AK91 &amp; $R91 &amp; _xlfn.SWITCH($AM91,3,1,$AM91) &amp; _xlfn.SWITCH($M91,4,0,$M91) &amp; $AD91 &amp; IF(MOD($H91-2,ABS$6)&gt;=ABS$7,"",TEXT(INT(MOD($H91-2,ABS$6)/2)+1,"00"))))</f>
        <v>14220012120103</v>
      </c>
      <c r="ABT91" s="657" t="str" cm="1">
        <f t="array" aca="1" ref="ABT91" ca="1">IF(ABO91&lt;&gt;TRUE,"-",VALUE(IFERROR(VALUE($K91),0) &amp; _xlfn.SWITCH($CF91,"-",4,$CF91) &amp; $L91 &amp; $T91 &amp; "00" &amp; $N91 &amp; $AK91 &amp; $R91 &amp; _xlfn.SWITCH($AM91,3,1,$AM91) &amp; _xlfn.SWITCH($M91,4,0,$M91) &amp; $AD91 &amp; IF(MOD($H91-1,ABT$6)&gt;=ABT$7,"",TEXT(INT(MOD($H91-1,ABT$6)/2)+1,"00"))))</f>
        <v>-</v>
      </c>
      <c r="ABU91" s="543">
        <f t="shared" ca="1" si="507"/>
        <v>652</v>
      </c>
      <c r="ABV91" s="543">
        <f t="shared" ca="1" si="507"/>
        <v>686</v>
      </c>
      <c r="ABW91" s="543">
        <f t="shared" ca="1" si="507"/>
        <v>721</v>
      </c>
      <c r="ABX91" s="459">
        <f t="shared" ca="1" si="508"/>
        <v>469</v>
      </c>
      <c r="ABY91" s="459">
        <f t="shared" ca="1" si="508"/>
        <v>504</v>
      </c>
      <c r="ABZ91" s="459">
        <f t="shared" ca="1" si="508"/>
        <v>539</v>
      </c>
      <c r="ACA91" s="459">
        <f t="shared" ca="1" si="509"/>
        <v>385</v>
      </c>
      <c r="ACB91" s="459">
        <f t="shared" ca="1" si="509"/>
        <v>420</v>
      </c>
      <c r="ACC91" s="459">
        <f t="shared" ca="1" si="509"/>
        <v>455</v>
      </c>
      <c r="ACD91" s="535" t="str" cm="1">
        <f t="array" aca="1" ref="ACD91" ca="1">INDEX(ACD$13:ACD90,$B91+1,1)</f>
        <v>-</v>
      </c>
      <c r="ACE91" s="535" t="str" cm="1">
        <f t="array" aca="1" ref="ACE91" ca="1">INDEX(ACE$13:ACE90,$B91+1,1)</f>
        <v>-</v>
      </c>
      <c r="ACF91" s="535" t="str" cm="1">
        <f t="array" aca="1" ref="ACF91" ca="1">INDEX(ACF$13:ACF90,$B91+1,1)</f>
        <v>-</v>
      </c>
      <c r="ACG91" s="535" t="str" cm="1">
        <f t="array" aca="1" ref="ACG91" ca="1">INDEX(ACG$13:ACG90,$B91+1,1)</f>
        <v>-</v>
      </c>
      <c r="ACH91" s="535" t="str" cm="1">
        <f t="array" aca="1" ref="ACH91" ca="1">INDEX(ACH$13:ACH90,$B91+1,1)</f>
        <v>-</v>
      </c>
      <c r="ACI91" s="535" t="str" cm="1">
        <f t="array" aca="1" ref="ACI91" ca="1">INDEX(ACI$13:ACI90,$B91+1,1)</f>
        <v>-</v>
      </c>
      <c r="ACJ91" s="535" t="str" cm="1">
        <f t="array" aca="1" ref="ACJ91" ca="1">INDEX(ACJ$13:ACJ90,$B91+1,1)</f>
        <v>-</v>
      </c>
      <c r="ACK91" s="535" t="str" cm="1">
        <f t="array" aca="1" ref="ACK91" ca="1">INDEX(ACK$13:ACK90,$B91+1,1)</f>
        <v>-</v>
      </c>
      <c r="ACL91" s="535" t="str" cm="1">
        <f t="array" aca="1" ref="ACL91" ca="1">INDEX(ACL$13:ACL90,$B91+1,1)</f>
        <v>-</v>
      </c>
      <c r="ACM91" s="535" t="str" cm="1">
        <f t="array" aca="1" ref="ACM91" ca="1">INDEX(ACM$13:ACM90,$B91+1,1)</f>
        <v>-</v>
      </c>
      <c r="ACN91" s="535" t="str" cm="1">
        <f t="array" aca="1" ref="ACN91" ca="1">INDEX(ACN$13:ACN90,$B91+1,1)</f>
        <v>-</v>
      </c>
      <c r="ACO91" s="535" t="str" cm="1">
        <f t="array" aca="1" ref="ACO91" ca="1">INDEX(ACO$13:ACO90,$B91+1,1)</f>
        <v>-</v>
      </c>
      <c r="ACP91" s="22">
        <v>1</v>
      </c>
      <c r="ACQ91" s="22">
        <v>1</v>
      </c>
      <c r="ACR91" s="535" cm="1">
        <f t="array" aca="1" ref="ACR91" ca="1">INDEX(ACR$13:ACR90,$B91+1,1)</f>
        <v>0</v>
      </c>
      <c r="ACS91" s="535" t="str" cm="1">
        <f t="array" aca="1" ref="ACS91" ca="1">INDEX(ACS$13:ACS90,$B91+1,1)</f>
        <v>-</v>
      </c>
      <c r="ACT91" s="535" t="str" cm="1">
        <f t="array" aca="1" ref="ACT91" ca="1">INDEX(ACT$13:ACT90,$B91+1,1)</f>
        <v>-</v>
      </c>
      <c r="ACU91" s="535" t="str" cm="1">
        <f t="array" aca="1" ref="ACU91" ca="1">INDEX(ACU$13:ACU90,$B91+1,1)</f>
        <v>-</v>
      </c>
      <c r="ACV91" s="535" t="str" cm="1">
        <f t="array" aca="1" ref="ACV91" ca="1">INDEX(ACV$13:ACV90,$B91+1,1)</f>
        <v>-</v>
      </c>
      <c r="ACW91" s="535" t="str" cm="1">
        <f t="array" aca="1" ref="ACW91" ca="1">INDEX(ACW$13:ACW90,$B91+1,1)</f>
        <v>-</v>
      </c>
      <c r="ACX91" s="535" cm="1">
        <f t="array" aca="1" ref="ACX91" ca="1">INDEX(ACX$13:ACX90,$B91+1,1)</f>
        <v>0</v>
      </c>
      <c r="ACY91" s="535" t="str" cm="1">
        <f t="array" aca="1" ref="ACY91" ca="1">INDEX(ACY$13:ACY90,$B91+1,1)</f>
        <v>-</v>
      </c>
      <c r="ACZ91" s="535" t="str" cm="1">
        <f t="array" aca="1" ref="ACZ91" ca="1">INDEX(ACZ$13:ACZ90,$B91+1,1)</f>
        <v>-</v>
      </c>
      <c r="ADA91" s="535" t="str" cm="1">
        <f t="array" aca="1" ref="ADA91" ca="1">INDEX(ADA$13:ADA90,$B91+1,1)</f>
        <v>-</v>
      </c>
      <c r="ADB91" s="535" cm="1">
        <f t="array" aca="1" ref="ADB91" ca="1">INDEX(ADB$13:ADB90,$B91+1,1)</f>
        <v>1</v>
      </c>
      <c r="ADC91" s="535" cm="1">
        <f t="array" aca="1" ref="ADC91" ca="1">INDEX(ADC$13:ADC90,$B91+1,1)</f>
        <v>1</v>
      </c>
      <c r="ADD91" s="661" t="str">
        <f t="shared" ca="1" si="510"/>
        <v>-</v>
      </c>
      <c r="ADE91" s="661" t="str">
        <f t="shared" ca="1" si="510"/>
        <v>-</v>
      </c>
      <c r="ADF91" s="661" t="str">
        <f t="shared" ca="1" si="510"/>
        <v>-</v>
      </c>
      <c r="ADG91" s="661" t="str">
        <f t="shared" ca="1" si="510"/>
        <v>-</v>
      </c>
      <c r="ADH91" s="662" t="str">
        <f t="shared" ca="1" si="511"/>
        <v>-</v>
      </c>
      <c r="ADI91" s="663" t="str">
        <f t="shared" ca="1" si="512"/>
        <v>-</v>
      </c>
      <c r="ADJ91" s="664" t="str">
        <f t="shared" ca="1" si="513"/>
        <v>-</v>
      </c>
      <c r="ADK91" s="711" t="str">
        <f t="shared" ca="1" si="514"/>
        <v>-</v>
      </c>
      <c r="ADL91" s="191" t="b">
        <f t="shared" si="537"/>
        <v>0</v>
      </c>
      <c r="ADM91" s="710" t="str">
        <f t="shared" ca="1" si="515"/>
        <v>-</v>
      </c>
      <c r="ADN91" s="712" t="str">
        <f t="shared" ca="1" si="516"/>
        <v>-</v>
      </c>
      <c r="ADO91" s="712" t="str">
        <f t="shared" ca="1" si="516"/>
        <v>-</v>
      </c>
      <c r="ADP91" s="665" t="str">
        <f t="shared" ca="1" si="517"/>
        <v>-</v>
      </c>
      <c r="ADQ91" s="18"/>
      <c r="ADR91" s="545" t="b">
        <f t="shared" ca="1" si="518"/>
        <v>1</v>
      </c>
      <c r="ADS91" s="545" t="str">
        <f t="shared" ca="1" si="518"/>
        <v>-</v>
      </c>
      <c r="ADT91" s="545" t="str">
        <f t="shared" ca="1" si="518"/>
        <v>-</v>
      </c>
      <c r="ADU91" s="545" t="str">
        <f t="shared" ca="1" si="518"/>
        <v>-</v>
      </c>
      <c r="ADV91" s="545" t="str">
        <f t="shared" ca="1" si="518"/>
        <v>-</v>
      </c>
      <c r="ADW91" s="545" t="str">
        <f t="shared" ca="1" si="518"/>
        <v>-</v>
      </c>
      <c r="ADX91" s="545" t="str">
        <f t="shared" ca="1" si="518"/>
        <v>-</v>
      </c>
      <c r="ADY91" s="545" t="str">
        <f t="shared" ca="1" si="518"/>
        <v>-</v>
      </c>
      <c r="ADZ91" s="545" t="str">
        <f t="shared" ca="1" si="518"/>
        <v>-</v>
      </c>
      <c r="AEA91" s="545" t="str">
        <f t="shared" ca="1" si="518"/>
        <v>-</v>
      </c>
      <c r="AEB91" s="545" t="str">
        <f t="shared" ca="1" si="519"/>
        <v>-</v>
      </c>
      <c r="AEC91" s="545" t="str">
        <f t="shared" ca="1" si="519"/>
        <v>-</v>
      </c>
      <c r="AED91" s="545" t="str">
        <f t="shared" ca="1" si="519"/>
        <v>-</v>
      </c>
      <c r="AEE91" s="545" t="str">
        <f t="shared" ca="1" si="519"/>
        <v>-</v>
      </c>
      <c r="AEF91" s="545" t="str">
        <f t="shared" ca="1" si="519"/>
        <v>-</v>
      </c>
      <c r="AEG91" s="545" t="str">
        <f t="shared" ca="1" si="519"/>
        <v>-</v>
      </c>
      <c r="AEH91" s="545" t="str">
        <f t="shared" ca="1" si="519"/>
        <v>-</v>
      </c>
      <c r="AEI91" s="545" t="str">
        <f t="shared" ca="1" si="519"/>
        <v>-</v>
      </c>
      <c r="AEJ91" s="545" t="b">
        <f t="shared" ca="1" si="519"/>
        <v>1</v>
      </c>
      <c r="AEK91" s="545" t="str">
        <f t="shared" ca="1" si="519"/>
        <v>-</v>
      </c>
      <c r="AEL91" s="545" t="str">
        <f t="shared" ca="1" si="520"/>
        <v>-</v>
      </c>
      <c r="AEM91" s="545" t="str">
        <f t="shared" ca="1" si="520"/>
        <v>-</v>
      </c>
      <c r="AEN91" s="545" t="str">
        <f t="shared" ca="1" si="520"/>
        <v>-</v>
      </c>
      <c r="AEO91" s="545" t="str">
        <f t="shared" ca="1" si="520"/>
        <v>-</v>
      </c>
      <c r="AEP91" s="545" t="str">
        <f t="shared" ca="1" si="520"/>
        <v>-</v>
      </c>
      <c r="AEQ91" s="545" t="str">
        <f t="shared" ca="1" si="520"/>
        <v>-</v>
      </c>
      <c r="AER91" s="545" t="str">
        <f t="shared" ca="1" si="520"/>
        <v>-</v>
      </c>
      <c r="AES91" s="545" t="str">
        <f t="shared" ca="1" si="520"/>
        <v>-</v>
      </c>
      <c r="AET91" s="545" t="str">
        <f t="shared" ca="1" si="520"/>
        <v>-</v>
      </c>
      <c r="AEU91" s="545" t="str">
        <f t="shared" ca="1" si="520"/>
        <v>-</v>
      </c>
      <c r="AEV91" s="545" t="str">
        <f t="shared" ca="1" si="521"/>
        <v>-</v>
      </c>
      <c r="AEW91" s="545" t="str">
        <f t="shared" ca="1" si="521"/>
        <v>-</v>
      </c>
      <c r="AEX91" s="545" t="str">
        <f t="shared" ca="1" si="521"/>
        <v>-</v>
      </c>
      <c r="AEY91" s="545" t="str">
        <f t="shared" ca="1" si="521"/>
        <v>-</v>
      </c>
      <c r="AEZ91" s="545" t="str">
        <f t="shared" ca="1" si="521"/>
        <v>-</v>
      </c>
      <c r="AFA91" s="545" t="str">
        <f t="shared" ca="1" si="521"/>
        <v>-</v>
      </c>
      <c r="AFB91" s="545" t="b">
        <f t="shared" ca="1" si="521"/>
        <v>1</v>
      </c>
      <c r="AFC91" s="545" t="str">
        <f t="shared" ca="1" si="521"/>
        <v>-</v>
      </c>
      <c r="AFD91" s="545" t="str">
        <f t="shared" ca="1" si="521"/>
        <v>-</v>
      </c>
      <c r="AFE91" s="545" t="str">
        <f t="shared" ca="1" si="521"/>
        <v>-</v>
      </c>
      <c r="AFF91" s="545" t="str">
        <f t="shared" ca="1" si="522"/>
        <v>-</v>
      </c>
      <c r="AFG91" s="545" t="str">
        <f t="shared" ca="1" si="522"/>
        <v>-</v>
      </c>
      <c r="AFH91" s="545" t="str">
        <f t="shared" ca="1" si="522"/>
        <v>-</v>
      </c>
      <c r="AFI91" s="545" t="str">
        <f t="shared" ca="1" si="522"/>
        <v>-</v>
      </c>
      <c r="AFJ91" s="545" t="str">
        <f t="shared" ca="1" si="522"/>
        <v>-</v>
      </c>
      <c r="AFK91" s="545" t="str">
        <f t="shared" ca="1" si="522"/>
        <v>-</v>
      </c>
      <c r="AFL91" s="545" t="str">
        <f t="shared" ca="1" si="522"/>
        <v>-</v>
      </c>
      <c r="AFM91" s="545" t="str">
        <f t="shared" ca="1" si="522"/>
        <v>-</v>
      </c>
      <c r="AFN91" s="545" t="str">
        <f t="shared" ca="1" si="522"/>
        <v>-</v>
      </c>
      <c r="AFO91" s="545" t="str">
        <f t="shared" ca="1" si="522"/>
        <v>-</v>
      </c>
      <c r="AFP91" s="545" t="str">
        <f t="shared" ca="1" si="523"/>
        <v>-</v>
      </c>
      <c r="AFQ91" s="545" t="str">
        <f t="shared" ca="1" si="523"/>
        <v>-</v>
      </c>
      <c r="AFR91" s="545" t="str">
        <f t="shared" ca="1" si="523"/>
        <v>-</v>
      </c>
      <c r="AFS91" s="545" t="str">
        <f t="shared" ca="1" si="523"/>
        <v>-</v>
      </c>
      <c r="AFT91" s="545" t="b">
        <f t="shared" ca="1" si="523"/>
        <v>1</v>
      </c>
      <c r="AFU91" s="545" t="str">
        <f t="shared" ca="1" si="523"/>
        <v>-</v>
      </c>
      <c r="AFV91" s="545" t="str">
        <f t="shared" ca="1" si="523"/>
        <v>-</v>
      </c>
      <c r="AFW91" s="545" t="str">
        <f t="shared" ca="1" si="523"/>
        <v>-</v>
      </c>
      <c r="AFX91" s="545" t="str">
        <f t="shared" ca="1" si="523"/>
        <v>-</v>
      </c>
      <c r="AFY91" s="545" t="str">
        <f t="shared" ca="1" si="523"/>
        <v>-</v>
      </c>
      <c r="AFZ91" s="545" t="str">
        <f t="shared" ca="1" si="524"/>
        <v>-</v>
      </c>
      <c r="AGA91" s="545" t="str">
        <f t="shared" ca="1" si="524"/>
        <v>-</v>
      </c>
      <c r="AGB91" s="545" t="str">
        <f t="shared" ca="1" si="524"/>
        <v>-</v>
      </c>
      <c r="AGC91" s="545" t="str">
        <f t="shared" ca="1" si="524"/>
        <v>-</v>
      </c>
      <c r="AGD91" s="545" t="str">
        <f t="shared" ca="1" si="524"/>
        <v>-</v>
      </c>
      <c r="AGE91" s="545" t="str">
        <f t="shared" ca="1" si="524"/>
        <v>-</v>
      </c>
      <c r="AGF91" s="545" t="str">
        <f t="shared" ca="1" si="524"/>
        <v>-</v>
      </c>
      <c r="AGG91" s="545" t="str">
        <f t="shared" ca="1" si="524"/>
        <v>-</v>
      </c>
      <c r="AGH91" s="545" t="str">
        <f t="shared" ca="1" si="524"/>
        <v>-</v>
      </c>
      <c r="AGI91" s="545" t="str">
        <f t="shared" ca="1" si="524"/>
        <v>-</v>
      </c>
      <c r="AGJ91" s="545" t="str">
        <f t="shared" ca="1" si="525"/>
        <v>-</v>
      </c>
      <c r="AGK91" s="545" t="str">
        <f t="shared" ca="1" si="525"/>
        <v>-</v>
      </c>
      <c r="AGL91" s="545" t="b">
        <f t="shared" ca="1" si="525"/>
        <v>1</v>
      </c>
      <c r="AGM91" s="545" t="str">
        <f t="shared" ca="1" si="525"/>
        <v>-</v>
      </c>
      <c r="AGN91" s="545" t="str">
        <f t="shared" ca="1" si="525"/>
        <v>-</v>
      </c>
      <c r="AGO91" s="545" t="str">
        <f t="shared" ca="1" si="525"/>
        <v>-</v>
      </c>
      <c r="AGP91" s="545" t="str">
        <f t="shared" ca="1" si="525"/>
        <v>-</v>
      </c>
      <c r="AGQ91" s="545" t="str">
        <f t="shared" ca="1" si="525"/>
        <v>-</v>
      </c>
      <c r="AGR91" s="545" t="str">
        <f t="shared" ca="1" si="525"/>
        <v>-</v>
      </c>
      <c r="AGS91" s="545" t="str">
        <f t="shared" ca="1" si="525"/>
        <v>-</v>
      </c>
      <c r="AGT91" s="545" t="str">
        <f t="shared" ca="1" si="526"/>
        <v>-</v>
      </c>
      <c r="AGU91" s="545" t="str">
        <f t="shared" ca="1" si="526"/>
        <v>-</v>
      </c>
      <c r="AGV91" s="545" t="str">
        <f t="shared" ca="1" si="526"/>
        <v>-</v>
      </c>
      <c r="AGW91" s="545" t="str">
        <f t="shared" ca="1" si="526"/>
        <v>-</v>
      </c>
      <c r="AGX91" s="545" t="str">
        <f t="shared" ca="1" si="526"/>
        <v>-</v>
      </c>
      <c r="AGY91" s="545" t="str">
        <f t="shared" ca="1" si="526"/>
        <v>-</v>
      </c>
      <c r="AGZ91" s="545" t="str">
        <f t="shared" ca="1" si="526"/>
        <v>-</v>
      </c>
      <c r="AHA91" s="545" t="str">
        <f t="shared" ca="1" si="526"/>
        <v>-</v>
      </c>
      <c r="AHB91" s="545" t="str">
        <f t="shared" ca="1" si="526"/>
        <v>-</v>
      </c>
      <c r="AHC91" s="545" t="str">
        <f t="shared" ca="1" si="526"/>
        <v>-</v>
      </c>
      <c r="AHD91" s="535" cm="1">
        <f t="array" aca="1" ref="AHD91" ca="1">INDEX(AHD$13:AHD90,$B91+1,1)</f>
        <v>0</v>
      </c>
      <c r="AHE91" s="483">
        <v>0</v>
      </c>
    </row>
    <row r="92" spans="1:889" outlineLevel="2">
      <c r="A92" s="18">
        <f t="shared" si="241"/>
        <v>79</v>
      </c>
      <c r="B92" s="652">
        <f t="shared" ca="1" si="538"/>
        <v>77</v>
      </c>
      <c r="C92" s="458">
        <f t="shared" si="404"/>
        <v>2000</v>
      </c>
      <c r="D92" s="119" t="str">
        <f t="shared" ca="1" si="405"/>
        <v>GSW</v>
      </c>
      <c r="E92" t="b">
        <v>1</v>
      </c>
      <c r="F92" t="b">
        <v>0</v>
      </c>
      <c r="G92" t="b">
        <f t="shared" si="406"/>
        <v>1</v>
      </c>
      <c r="H92" s="191">
        <f t="shared" ca="1" si="536"/>
        <v>7</v>
      </c>
      <c r="I92" s="535" cm="1">
        <f t="array" aca="1" ref="I92" ca="1">INDEX(I$13:I91,$B92+1,1)</f>
        <v>1</v>
      </c>
      <c r="J92" s="535" cm="1">
        <f t="array" aca="1" ref="J92" ca="1">INDEX(J$13:J91,$B92+1,1)</f>
        <v>0</v>
      </c>
      <c r="K92" s="535" cm="1">
        <f t="array" aca="1" ref="K92" ca="1">INDEX(K$13:K91,$B92+1,1)</f>
        <v>1</v>
      </c>
      <c r="L92" s="535" cm="1">
        <f t="array" aca="1" ref="L92" ca="1">INDEX(L$13:L91,$B92+1,1)</f>
        <v>2</v>
      </c>
      <c r="M92" s="535" cm="1">
        <f t="array" aca="1" ref="M92" ca="1">INDEX(M$13:M91,$B92+1,1)</f>
        <v>0</v>
      </c>
      <c r="N92" s="230">
        <f t="shared" ca="1" si="407"/>
        <v>1</v>
      </c>
      <c r="O92" s="230">
        <f t="shared" ca="1" si="407"/>
        <v>6</v>
      </c>
      <c r="P92" s="230">
        <f t="shared" ca="1" si="407"/>
        <v>1</v>
      </c>
      <c r="Q92" s="230">
        <f t="shared" ca="1" si="407"/>
        <v>1</v>
      </c>
      <c r="R92" s="230">
        <f t="shared" ca="1" si="407"/>
        <v>1</v>
      </c>
      <c r="S92" s="230">
        <f t="shared" ca="1" si="407"/>
        <v>1</v>
      </c>
      <c r="T92" s="411">
        <f t="shared" ca="1" si="408"/>
        <v>2</v>
      </c>
      <c r="U92" s="411">
        <f t="shared" ca="1" si="408"/>
        <v>5</v>
      </c>
      <c r="V92" s="411">
        <f t="shared" ca="1" si="409"/>
        <v>2</v>
      </c>
      <c r="W92" s="772" t="b">
        <f t="shared" ca="1" si="410"/>
        <v>1</v>
      </c>
      <c r="X92" s="772" t="b">
        <f t="shared" ca="1" si="410"/>
        <v>1</v>
      </c>
      <c r="Y92" s="772" t="b">
        <f t="shared" ca="1" si="410"/>
        <v>1</v>
      </c>
      <c r="Z92" s="791" t="b" cm="1">
        <f t="array" aca="1" ref="Z92" ca="1">INDEX(Z$13:Z91,$B92+1,1)</f>
        <v>0</v>
      </c>
      <c r="AA92" s="411">
        <f t="shared" ca="1" si="411"/>
        <v>1</v>
      </c>
      <c r="AB92" s="411">
        <f t="shared" ca="1" si="412"/>
        <v>1</v>
      </c>
      <c r="AC92" s="230">
        <f t="shared" ca="1" si="413"/>
        <v>1</v>
      </c>
      <c r="AD92" s="230">
        <f t="shared" ca="1" si="413"/>
        <v>1</v>
      </c>
      <c r="AE92" s="230">
        <f t="shared" ca="1" si="413"/>
        <v>0</v>
      </c>
      <c r="AF92" s="230">
        <f t="shared" ca="1" si="413"/>
        <v>0</v>
      </c>
      <c r="AG92" s="230">
        <f t="shared" ca="1" si="413"/>
        <v>0</v>
      </c>
      <c r="AH92" s="230">
        <f t="shared" ca="1" si="413"/>
        <v>0</v>
      </c>
      <c r="AI92" s="87">
        <f t="shared" ca="1" si="414"/>
        <v>2</v>
      </c>
      <c r="AJ92" s="87">
        <f ca="1">INDEX(CHOOSE($N92,DataAutumn!i.AdultDrys,DataWinter!i.AdultDrys,DataSpring!i.AdultDrys),1,$T92)</f>
        <v>1</v>
      </c>
      <c r="AK92" s="230">
        <f t="shared" ca="1" si="415"/>
        <v>2</v>
      </c>
      <c r="AL92" s="535" cm="1">
        <f t="array" aca="1" ref="AL92" ca="1">INDEX(AL$13:AL91,$B92+1,1)</f>
        <v>0</v>
      </c>
      <c r="AM92" s="535" cm="1">
        <f t="array" aca="1" ref="AM92" ca="1">INDEX(AM$13:AM91,$B92+1,1)</f>
        <v>2</v>
      </c>
      <c r="AN92" s="810"/>
      <c r="AO92" s="111"/>
      <c r="AP92" s="111"/>
      <c r="AQ92" s="111"/>
      <c r="AR92" s="111"/>
      <c r="AS92" s="111"/>
      <c r="AT92" s="111"/>
      <c r="AU92" s="111"/>
      <c r="AV92" s="111"/>
      <c r="AW92" s="111"/>
      <c r="AX92" s="111"/>
      <c r="AY92" s="111"/>
      <c r="AZ92" s="111"/>
      <c r="BA92" s="111"/>
      <c r="BB92" s="111"/>
      <c r="BC92" s="312" t="str">
        <f t="shared" ca="1" si="416"/>
        <v>FS_Opt_Tem 00007 SE GSW Past      CFS     TOLAut Scan2 GFS RR+01% GP100% WP100% MP100% (PT_F43N33L11) EJoin NutS1.0 Forced</v>
      </c>
      <c r="BD92" s="8" t="str">
        <f ca="1">IF(COUNTIF($BC$13:$BC92,$BC92)=1,"-","Dup")</f>
        <v>-</v>
      </c>
      <c r="BE92" s="18"/>
      <c r="BF92" s="535" t="b" cm="1">
        <f t="array" aca="1" ref="BF92" ca="1">INDEX(BF$13:BF91,$B92+1,1)</f>
        <v>0</v>
      </c>
      <c r="BG92" s="535" t="b" cm="1">
        <f t="array" aca="1" ref="BG92" ca="1">INDEX(BG$13:BG91,$B92+1,1)</f>
        <v>0</v>
      </c>
      <c r="BH92" s="535" t="b" cm="1">
        <f t="array" aca="1" ref="BH92" ca="1">INDEX(BH$13:BH91,$B92+1,1)</f>
        <v>0</v>
      </c>
      <c r="BI92" s="535" t="b" cm="1">
        <f t="array" aca="1" ref="BI92" ca="1">INDEX(BI$13:BI91,$B92+1,1)</f>
        <v>0</v>
      </c>
      <c r="BJ92" s="535" t="b" cm="1">
        <f t="array" aca="1" ref="BJ92" ca="1">INDEX(BJ$13:BJ91,$B92+1,1)</f>
        <v>0</v>
      </c>
      <c r="BK92" s="535" t="b" cm="1">
        <f t="array" aca="1" ref="BK92" ca="1">INDEX(BK$13:BK91,$B92+1,1)</f>
        <v>0</v>
      </c>
      <c r="BL92" s="535" t="b" cm="1">
        <f t="array" aca="1" ref="BL92" ca="1">INDEX(BL$13:BL91,$B92+1,1)</f>
        <v>0</v>
      </c>
      <c r="BM92" s="535" t="b" cm="1">
        <f t="array" aca="1" ref="BM92" ca="1">INDEX(BM$13:BM91,$B92+1,1)</f>
        <v>0</v>
      </c>
      <c r="BN92" s="535" t="b" cm="1">
        <f t="array" aca="1" ref="BN92" ca="1">INDEX(BN$13:BN91,$B92+1,1)</f>
        <v>0</v>
      </c>
      <c r="BO92" s="18"/>
      <c r="BP92" s="411" t="b">
        <f t="shared" ca="1" si="417"/>
        <v>1</v>
      </c>
      <c r="BQ92" s="411" t="str">
        <f t="shared" ca="1" si="417"/>
        <v>-</v>
      </c>
      <c r="BR92" s="411" t="b">
        <f t="shared" ca="1" si="417"/>
        <v>0</v>
      </c>
      <c r="BS92" s="411" t="str">
        <f t="shared" ca="1" si="417"/>
        <v>-</v>
      </c>
      <c r="BT92" s="411" t="str">
        <f t="shared" ca="1" si="417"/>
        <v>-</v>
      </c>
      <c r="BU92" s="411" t="str">
        <f t="shared" ca="1" si="417"/>
        <v>-</v>
      </c>
      <c r="BV92" s="411" t="str">
        <f t="shared" ca="1" si="417"/>
        <v>-</v>
      </c>
      <c r="BW92" s="411" t="str">
        <f t="shared" ca="1" si="417"/>
        <v>-</v>
      </c>
      <c r="BX92" s="411" t="str">
        <f t="shared" ca="1" si="417"/>
        <v>-</v>
      </c>
      <c r="BY92" s="411" t="str">
        <f t="shared" ca="1" si="417"/>
        <v>-</v>
      </c>
      <c r="BZ92" s="411" t="str">
        <f t="shared" ca="1" si="417"/>
        <v>-</v>
      </c>
      <c r="CA92" s="411" t="str">
        <f t="shared" ca="1" si="417"/>
        <v>-</v>
      </c>
      <c r="CB92" s="411" t="b">
        <f t="shared" ca="1" si="417"/>
        <v>0</v>
      </c>
      <c r="CC92" s="87">
        <f t="shared" ca="1" si="417"/>
        <v>0</v>
      </c>
      <c r="CD92" s="535" t="str" cm="1">
        <f t="array" aca="1" ref="CD92" ca="1">INDEX(CD$13:CD91,$B92+1,1)</f>
        <v>-</v>
      </c>
      <c r="CE92" s="535" t="str" cm="1">
        <f t="array" aca="1" ref="CE92" ca="1">INDEX(CE$13:CE91,$B92+1,1)</f>
        <v>-</v>
      </c>
      <c r="CF92" s="535" t="str" cm="1">
        <f t="array" aca="1" ref="CF92" ca="1">INDEX(CF$13:CF91,$B92+1,1)</f>
        <v>-</v>
      </c>
      <c r="CG92" s="535" t="b" cm="1">
        <f t="array" aca="1" ref="CG92" ca="1">INDEX(CG$13:CG91,$B92+1,1)</f>
        <v>1</v>
      </c>
      <c r="CH92" s="535" t="str" cm="1">
        <f t="array" aca="1" ref="CH92" ca="1">INDEX(CH$13:CH91,$B92+1,1)</f>
        <v>-</v>
      </c>
      <c r="CI92" s="535" t="str" cm="1">
        <f t="array" aca="1" ref="CI92" ca="1">INDEX(CI$13:CI91,$B92+1,1)</f>
        <v>-</v>
      </c>
      <c r="CJ92" s="535" t="str" cm="1">
        <f t="array" aca="1" ref="CJ92" ca="1">INDEX(CJ$13:CJ91,$B92+1,1)</f>
        <v>-</v>
      </c>
      <c r="CK92" s="18"/>
      <c r="CL92" s="535" t="str" cm="1">
        <f t="array" aca="1" ref="CL92" ca="1">INDEX(CL$13:CL91,$B92+1,1)</f>
        <v>-</v>
      </c>
      <c r="CM92" s="535" t="str" cm="1">
        <f t="array" aca="1" ref="CM92" ca="1">INDEX(CM$13:CM91,$B92+1,1)</f>
        <v>-</v>
      </c>
      <c r="CN92" s="411" t="str">
        <f t="shared" ca="1" si="418"/>
        <v>-</v>
      </c>
      <c r="CO92" s="411">
        <f t="shared" ca="1" si="419"/>
        <v>1</v>
      </c>
      <c r="CP92" s="411">
        <f t="shared" ca="1" si="419"/>
        <v>1</v>
      </c>
      <c r="CQ92" s="535" t="str" cm="1">
        <f t="array" aca="1" ref="CQ92" ca="1">INDEX(CQ$13:CQ91,$B92+1,1)</f>
        <v>-</v>
      </c>
      <c r="CR92" s="535" t="str" cm="1">
        <f t="array" aca="1" ref="CR92" ca="1">INDEX(CR$13:CR91,$B92+1,1)</f>
        <v>-</v>
      </c>
      <c r="CS92" s="535" t="str" cm="1">
        <f t="array" aca="1" ref="CS92" ca="1">INDEX(CS$13:CS91,$B92+1,1)</f>
        <v>-</v>
      </c>
      <c r="CT92" s="535" t="str" cm="1">
        <f t="array" aca="1" ref="CT92" ca="1">INDEX(CT$13:CT91,$B92+1,1)</f>
        <v>-</v>
      </c>
      <c r="CU92" s="411" t="str">
        <f t="shared" ca="1" si="420"/>
        <v>-</v>
      </c>
      <c r="CV92" s="411">
        <f t="shared" ca="1" si="421"/>
        <v>1</v>
      </c>
      <c r="CW92" s="411">
        <f t="shared" ca="1" si="421"/>
        <v>1</v>
      </c>
      <c r="CX92" s="535" t="str" cm="1">
        <f t="array" aca="1" ref="CX92" ca="1">INDEX(CX$13:CX91,$B92+1,1)</f>
        <v>-</v>
      </c>
      <c r="CY92" s="535" t="str" cm="1">
        <f t="array" aca="1" ref="CY92" ca="1">INDEX(CY$13:CY91,$B92+1,1)</f>
        <v>-</v>
      </c>
      <c r="CZ92" s="411" t="str">
        <f t="shared" ca="1" si="422"/>
        <v>-</v>
      </c>
      <c r="DA92" s="411">
        <f t="shared" ca="1" si="423"/>
        <v>1</v>
      </c>
      <c r="DB92" s="535" t="str" cm="1">
        <f t="array" aca="1" ref="DB92" ca="1">INDEX(DB$13:DB91,$B92+1,1)</f>
        <v>-</v>
      </c>
      <c r="DC92" s="535" t="str" cm="1">
        <f t="array" aca="1" ref="DC92" ca="1">INDEX(DC$13:DC91,$B92+1,1)</f>
        <v>-</v>
      </c>
      <c r="DD92" s="411">
        <f t="shared" ca="1" si="424"/>
        <v>1</v>
      </c>
      <c r="DE92" s="535" t="str" cm="1">
        <f t="array" aca="1" ref="DE92" ca="1">INDEX(DE$13:DE91,$B92+1,1)</f>
        <v>-</v>
      </c>
      <c r="DF92" s="535" t="str" cm="1">
        <f t="array" aca="1" ref="DF92" ca="1">INDEX(DF$13:DF91,$B92+1,1)</f>
        <v>-</v>
      </c>
      <c r="DG92" s="411" t="str">
        <f t="shared" ca="1" si="425"/>
        <v>-</v>
      </c>
      <c r="DH92" s="411">
        <f t="shared" ca="1" si="426"/>
        <v>1</v>
      </c>
      <c r="DI92" s="411">
        <f t="shared" ca="1" si="426"/>
        <v>1</v>
      </c>
      <c r="DJ92" s="535" cm="1">
        <f t="array" aca="1" ref="DJ92" ca="1">INDEX(DJ$13:DJ91,$B92+1,1)</f>
        <v>720</v>
      </c>
      <c r="DK92" s="535" cm="1">
        <f t="array" aca="1" ref="DK92" ca="1">INDEX(DK$13:DK91,$B92+1,1)</f>
        <v>720</v>
      </c>
      <c r="DL92" s="18"/>
      <c r="DM92" s="535" t="str" cm="1">
        <f t="array" aca="1" ref="DM92" ca="1">INDEX(DM$13:DM91,$B92+1,1)</f>
        <v>-</v>
      </c>
      <c r="DN92" s="535" t="str" cm="1">
        <f t="array" aca="1" ref="DN92" ca="1">INDEX(DN$13:DN91,$B92+1,1)</f>
        <v>-</v>
      </c>
      <c r="DO92" s="535" t="str" cm="1">
        <f t="array" aca="1" ref="DO92" ca="1">INDEX(DO$13:DO91,$B92+1,1)</f>
        <v>-</v>
      </c>
      <c r="DP92" s="535" t="str" cm="1">
        <f t="array" aca="1" ref="DP92" ca="1">INDEX(DP$13:DP91,$B92+1,1)</f>
        <v>-</v>
      </c>
      <c r="DQ92" s="799" cm="1">
        <f t="array" aca="1" ref="DQ92" ca="1">VALUE(IFERROR(VALUE($K92),0) &amp; _xlfn.SWITCH($CF92,"-",4,$CF92) &amp; $L92 &amp; $T92 &amp; "00" &amp; $N92 &amp; $AK92 &amp; $R92 &amp; _xlfn.SWITCH($AM92,3,1,$AM92) &amp; _xlfn.SWITCH($M92,4,0,$M92) &amp; _xlfn.SWITCH($AD92,6,1,$AD92))</f>
        <v>142200121201</v>
      </c>
      <c r="DR92" s="535" cm="1">
        <f t="array" aca="1" ref="DR92" ca="1">INDEX(DR$13:DR91,$B92+1,1)</f>
        <v>1</v>
      </c>
      <c r="DS92" s="535" cm="1">
        <f t="array" aca="1" ref="DS92" ca="1">INDEX(DS$13:DS91,$B92+1,1)</f>
        <v>1</v>
      </c>
      <c r="DT92" s="411">
        <f t="shared" ca="1" si="427"/>
        <v>3</v>
      </c>
      <c r="DU92" s="411" t="str">
        <f t="shared" ca="1" si="427"/>
        <v>-</v>
      </c>
      <c r="DV92" s="411" t="str">
        <f t="shared" ca="1" si="427"/>
        <v>-</v>
      </c>
      <c r="DW92" s="411" t="str">
        <f t="shared" ca="1" si="427"/>
        <v>-</v>
      </c>
      <c r="DX92" s="411" t="str">
        <f t="shared" ca="1" si="427"/>
        <v>-</v>
      </c>
      <c r="DY92" s="411" t="str">
        <f t="shared" ca="1" si="427"/>
        <v>-</v>
      </c>
      <c r="DZ92" s="411" t="b">
        <f t="shared" ca="1" si="428"/>
        <v>0</v>
      </c>
      <c r="EA92" s="411" t="str">
        <f t="shared" ca="1" si="429"/>
        <v>-</v>
      </c>
      <c r="EB92" s="411" t="str">
        <f t="shared" ca="1" si="429"/>
        <v>-</v>
      </c>
      <c r="EC92" s="411" t="str">
        <f t="shared" ca="1" si="429"/>
        <v>-</v>
      </c>
      <c r="ED92" s="411" t="str">
        <f t="shared" ca="1" si="429"/>
        <v>-</v>
      </c>
      <c r="EE92" s="411">
        <f t="shared" ca="1" si="429"/>
        <v>500</v>
      </c>
      <c r="EF92" s="411">
        <f t="shared" ca="1" si="429"/>
        <v>500</v>
      </c>
      <c r="EG92" s="411" t="str">
        <f t="shared" ca="1" si="429"/>
        <v>-</v>
      </c>
      <c r="EH92" s="411" t="str">
        <f t="shared" ca="1" si="429"/>
        <v>-</v>
      </c>
      <c r="EI92" s="411" t="str">
        <f t="shared" ca="1" si="429"/>
        <v>-</v>
      </c>
      <c r="EJ92" s="535" cm="1">
        <f t="array" aca="1" ref="EJ92" ca="1">INDEX(EJ$13:EJ91,$B92+1,1)</f>
        <v>0</v>
      </c>
      <c r="EK92" s="535" cm="1">
        <f t="array" aca="1" ref="EK92" ca="1">INDEX(EK$13:EK91,$B92+1,1)</f>
        <v>999999</v>
      </c>
      <c r="EL92" s="535" cm="1">
        <f t="array" aca="1" ref="EL92" ca="1">INDEX(EL$13:EL91,$B92+1,1)</f>
        <v>999999</v>
      </c>
      <c r="EM92" s="535" cm="1">
        <f t="array" aca="1" ref="EM92" ca="1">INDEX(EM$13:EM91,$B92+1,1)</f>
        <v>999999</v>
      </c>
      <c r="EN92" s="535" cm="1">
        <f t="array" aca="1" ref="EN92" ca="1">INDEX(EN$13:EN91,$B92+1,1)</f>
        <v>999999</v>
      </c>
      <c r="EO92" s="535" cm="1">
        <f t="array" aca="1" ref="EO92" ca="1">INDEX(EO$13:EO91,$B92+1,1)</f>
        <v>999999</v>
      </c>
      <c r="EP92" s="535" cm="1">
        <f t="array" aca="1" ref="EP92" ca="1">INDEX(EP$13:EP91,$B92+1,1)</f>
        <v>999999</v>
      </c>
      <c r="EQ92" s="535" cm="1">
        <f t="array" aca="1" ref="EQ92" ca="1">INDEX(EQ$13:EQ91,$B92+1,1)</f>
        <v>999999</v>
      </c>
      <c r="ER92" s="535" cm="1">
        <f t="array" aca="1" ref="ER92" ca="1">INDEX(ER$13:ER91,$B92+1,1)</f>
        <v>999999</v>
      </c>
      <c r="ES92" s="535" cm="1">
        <f t="array" aca="1" ref="ES92" ca="1">INDEX(ES$13:ES91,$B92+1,1)</f>
        <v>999999</v>
      </c>
      <c r="ET92" s="535" cm="1">
        <f t="array" aca="1" ref="ET92" ca="1">INDEX(ET$13:ET91,$B92+1,1)</f>
        <v>999999</v>
      </c>
      <c r="EU92" s="535" cm="1">
        <f t="array" aca="1" ref="EU92" ca="1">INDEX(EU$13:EU91,$B92+1,1)</f>
        <v>999999</v>
      </c>
      <c r="EV92" s="535" cm="1">
        <f t="array" aca="1" ref="EV92" ca="1">INDEX(EV$13:EV91,$B92+1,1)</f>
        <v>999999</v>
      </c>
      <c r="EW92" s="777">
        <f t="shared" ca="1" si="430"/>
        <v>0</v>
      </c>
      <c r="EX92" s="777">
        <f t="shared" ca="1" si="430"/>
        <v>0</v>
      </c>
      <c r="EY92" s="777">
        <f t="shared" ca="1" si="430"/>
        <v>999999</v>
      </c>
      <c r="EZ92" s="795" t="str">
        <f t="shared" ca="1" si="527"/>
        <v>-</v>
      </c>
      <c r="FA92" s="795" t="str">
        <f t="shared" ca="1" si="431"/>
        <v>-</v>
      </c>
      <c r="FB92" s="796">
        <f t="shared" ca="1" si="432"/>
        <v>999999</v>
      </c>
      <c r="FC92" s="797" t="str">
        <f t="shared" ca="1" si="528"/>
        <v>-</v>
      </c>
      <c r="FD92" s="776">
        <f t="shared" ca="1" si="433"/>
        <v>999999</v>
      </c>
      <c r="FE92" s="774">
        <f t="shared" ca="1" si="529"/>
        <v>999999</v>
      </c>
      <c r="FF92" s="775">
        <f t="shared" ca="1" si="530"/>
        <v>999999</v>
      </c>
      <c r="FG92" s="545" cm="1">
        <f t="array" aca="1" ref="FG92" ca="1">INDEX(i.ELMated,$AB92+1,1)</f>
        <v>0.3</v>
      </c>
      <c r="FH92" s="625" cm="1">
        <f t="array" aca="1" ref="FH92" ca="1">INDEX(i.ELMatedEst,$AA92+1,$T92)</f>
        <v>0.3</v>
      </c>
      <c r="FI92" s="535" t="str" cm="1">
        <f t="array" aca="1" ref="FI92" ca="1">INDEX(FI$13:FI91,$B92+1,1)</f>
        <v>-</v>
      </c>
      <c r="FJ92" s="535" t="str" cm="1">
        <f t="array" aca="1" ref="FJ92" ca="1">INDEX(FJ$13:FJ91,$B92+1,1)</f>
        <v>-</v>
      </c>
      <c r="FK92" s="659">
        <f t="shared" ca="1" si="434"/>
        <v>0</v>
      </c>
      <c r="FL92" s="661">
        <f t="shared" ca="1" si="435"/>
        <v>5.0000000000000001E-3</v>
      </c>
      <c r="FM92" s="191">
        <f t="shared" ca="1" si="531"/>
        <v>0.95</v>
      </c>
      <c r="FN92" s="662">
        <f t="shared" ca="1" si="436"/>
        <v>8.3999999999999991E-2</v>
      </c>
      <c r="FO92" s="662">
        <f ca="1">INDEX(CHOOSE($N92,DataAutumn!i.EL_PropnSold,DataWinter!i.EL_PropnSold,DataSpring!i.EL_PropnSold),$AI92,$T92)*INDEX(i.ELMatedEst,$AB92+1,$T92)*i.dAdultRR_ELPropSold
+INDEX(i.dryman,($AJ92-1)*4+$AI92,FO$7)</f>
        <v>0</v>
      </c>
      <c r="FP92" s="662">
        <f ca="1">INDEX(CHOOSE($N92,DataAutumn!i.EL_PropnSold,DataWinter!i.EL_PropnSold,DataSpring!i.EL_PropnSold),$AI92,$T92)*INDEX(i.ELMatedEst,$AB92+1,$T92)*i.dAdultRR_ELPropSold
+INDEX(i.dryman,($AJ92-1)*4+$AI92,FP$7)</f>
        <v>3.125E-2</v>
      </c>
      <c r="FQ92" s="662">
        <f ca="1">INDEX(CHOOSE($N92,DataAutumn!i.EL_PropnSold,DataWinter!i.EL_PropnSold,DataSpring!i.EL_PropnSold),$AI92,$T92)*INDEX(i.ELMatedEst,$AB92+1,$T92)*i.dAdultRR_ELPropSold
+INDEX(i.dryman,($AJ92-1)*4+$AI92,FQ$7)</f>
        <v>3.125E-2</v>
      </c>
      <c r="FR92" s="662">
        <f ca="1">INDEX(CHOOSE($N92,DataAutumn!i.EL_PropnSold,DataWinter!i.EL_PropnSold,DataSpring!i.EL_PropnSold),$AI92,$T92)*INDEX(i.ELMatedEst,$AB92+1,$T92)*i.dAdultRR_ELPropSold
+INDEX(i.dryman,($AJ92-1)*4+$AI92,FR$7)</f>
        <v>3.125E-2</v>
      </c>
      <c r="FS92" s="663">
        <f ca="1">INDEX(CHOOSE($N92,DataAutumn!i.EL_PropnSold,DataWinter!i.EL_PropnSold,DataSpring!i.EL_PropnSold),$AI92,$T92)*INDEX(i.ELMatedEst,$AB92+1,$T92)*i.dAdultLSurv_ELPropSold</f>
        <v>0</v>
      </c>
      <c r="FT92" s="661" t="b">
        <f t="shared" ca="1" si="437"/>
        <v>0</v>
      </c>
      <c r="FU92" s="661" t="b">
        <f t="shared" ca="1" si="437"/>
        <v>0</v>
      </c>
      <c r="FV92" s="711" t="b">
        <f t="shared" ca="1" si="438"/>
        <v>1</v>
      </c>
      <c r="FW92" s="661" t="b">
        <f t="shared" ca="1" si="437"/>
        <v>0</v>
      </c>
      <c r="FX92" s="663">
        <f t="shared" ca="1" si="439"/>
        <v>1</v>
      </c>
      <c r="FY92" s="664">
        <f t="shared" ca="1" si="440"/>
        <v>0</v>
      </c>
      <c r="FZ92" s="665" t="b">
        <f t="shared" ca="1" si="441"/>
        <v>0</v>
      </c>
      <c r="GA92" s="660" t="b">
        <f t="shared" ca="1" si="442"/>
        <v>1</v>
      </c>
      <c r="GB92" s="411" t="b">
        <f t="shared" ca="1" si="442"/>
        <v>0</v>
      </c>
      <c r="GC92" s="411" t="b">
        <f t="shared" ca="1" si="442"/>
        <v>0</v>
      </c>
      <c r="GD92" s="87">
        <f t="shared" ca="1" si="443"/>
        <v>2</v>
      </c>
      <c r="GE92" s="87">
        <f t="shared" ca="1" si="443"/>
        <v>2</v>
      </c>
      <c r="GF92" s="411">
        <f t="shared" ca="1" si="444"/>
        <v>1</v>
      </c>
      <c r="GG92" s="411">
        <f t="shared" ca="1" si="445"/>
        <v>1</v>
      </c>
      <c r="GH92" s="411">
        <f t="shared" ca="1" si="445"/>
        <v>1</v>
      </c>
      <c r="GI92" s="411">
        <f t="shared" ca="1" si="446"/>
        <v>1</v>
      </c>
      <c r="GJ92" s="411">
        <f t="shared" ca="1" si="447"/>
        <v>0.35</v>
      </c>
      <c r="GK92" s="411" t="b">
        <f t="shared" ca="1" si="447"/>
        <v>1</v>
      </c>
      <c r="GL92" s="411" t="b">
        <f t="shared" ca="1" si="447"/>
        <v>0</v>
      </c>
      <c r="GM92" s="411" t="b">
        <f t="shared" ca="1" si="447"/>
        <v>0</v>
      </c>
      <c r="GN92" s="411" t="b">
        <f t="shared" ca="1" si="447"/>
        <v>0</v>
      </c>
      <c r="GO92" s="87">
        <f t="shared" ca="1" si="448"/>
        <v>1</v>
      </c>
      <c r="GP92" s="87">
        <f t="shared" ca="1" si="448"/>
        <v>1</v>
      </c>
      <c r="GQ92" s="87">
        <f t="shared" ca="1" si="448"/>
        <v>1</v>
      </c>
      <c r="GR92" s="87">
        <f t="shared" ca="1" si="448"/>
        <v>1</v>
      </c>
      <c r="GS92" s="87">
        <f t="shared" ca="1" si="448"/>
        <v>1</v>
      </c>
      <c r="GT92" s="87">
        <f t="shared" ca="1" si="448"/>
        <v>1</v>
      </c>
      <c r="GU92" s="87">
        <f t="shared" ca="1" si="448"/>
        <v>1</v>
      </c>
      <c r="GV92" s="87">
        <f t="shared" ca="1" si="448"/>
        <v>1</v>
      </c>
      <c r="GW92" s="411" cm="1">
        <f t="array" aca="1" ref="GW92" ca="1">INDEX(i.dse_type,1,$L92)</f>
        <v>0</v>
      </c>
      <c r="GX92" s="535" t="str" cm="1">
        <f t="array" aca="1" ref="GX92" ca="1">INDEX(GX$13:GX91,$B92+1,1)</f>
        <v>-</v>
      </c>
      <c r="GY92" s="535" t="str" cm="1">
        <f t="array" aca="1" ref="GY92" ca="1">INDEX(GY$13:GY91,$B92+1,1)</f>
        <v>-</v>
      </c>
      <c r="GZ92" s="535" t="str" cm="1">
        <f t="array" aca="1" ref="GZ92" ca="1">INDEX(GZ$13:GZ91,$B92+1,1)</f>
        <v>-</v>
      </c>
      <c r="HA92" s="18"/>
      <c r="HB92" s="535" t="str" cm="1">
        <f t="array" aca="1" ref="HB92" ca="1">INDEX(HB$13:HB91,$B92+1,1)</f>
        <v>-</v>
      </c>
      <c r="HC92" s="535" t="str" cm="1">
        <f t="array" aca="1" ref="HC92" ca="1">INDEX(HC$13:HC91,$B92+1,1)</f>
        <v>-</v>
      </c>
      <c r="HD92" s="535" cm="1">
        <f t="array" aca="1" ref="HD92" ca="1">INDEX(HD$13:HD91,$B92+1,1)</f>
        <v>0</v>
      </c>
      <c r="HE92" s="535" cm="1">
        <f t="array" aca="1" ref="HE92" ca="1">INDEX(HE$13:HE91,$B92+1,1)</f>
        <v>0</v>
      </c>
      <c r="HF92" s="535" cm="1">
        <f t="array" aca="1" ref="HF92" ca="1">INDEX(HF$13:HF91,$B92+1,1)</f>
        <v>0</v>
      </c>
      <c r="HG92" s="535" cm="1">
        <f t="array" aca="1" ref="HG92" ca="1">INDEX(HG$13:HG91,$B92+1,1)</f>
        <v>0</v>
      </c>
      <c r="HH92" s="535" cm="1">
        <f t="array" aca="1" ref="HH92" ca="1">INDEX(HH$13:HH91,$B92+1,1)</f>
        <v>0</v>
      </c>
      <c r="HI92" s="535" cm="1">
        <f t="array" aca="1" ref="HI92" ca="1">INDEX(HI$13:HI91,$B92+1,1)</f>
        <v>0</v>
      </c>
      <c r="HJ92" s="535" cm="1">
        <f t="array" aca="1" ref="HJ92" ca="1">INDEX(HJ$13:HJ91,$B92+1,1)</f>
        <v>0</v>
      </c>
      <c r="HK92" s="535" cm="1">
        <f t="array" aca="1" ref="HK92" ca="1">INDEX(HK$13:HK91,$B92+1,1)</f>
        <v>0</v>
      </c>
      <c r="HL92" s="535" cm="1">
        <f t="array" aca="1" ref="HL92" ca="1">INDEX(HL$13:HL91,$B92+1,1)</f>
        <v>0</v>
      </c>
      <c r="HM92" s="535" cm="1">
        <f t="array" aca="1" ref="HM92" ca="1">INDEX(HM$13:HM91,$B92+1,1)</f>
        <v>0</v>
      </c>
      <c r="HN92" s="535" cm="1">
        <f t="array" aca="1" ref="HN92" ca="1">INDEX(HN$13:HN91,$B92+1,1)</f>
        <v>0</v>
      </c>
      <c r="HO92" s="535" cm="1">
        <f t="array" aca="1" ref="HO92" ca="1">INDEX(HO$13:HO91,$B92+1,1)</f>
        <v>0</v>
      </c>
      <c r="HP92" s="535" cm="1">
        <f t="array" aca="1" ref="HP92" ca="1">INDEX(HP$13:HP91,$B92+1,1)</f>
        <v>0</v>
      </c>
      <c r="HQ92" s="535" cm="1">
        <f t="array" aca="1" ref="HQ92" ca="1">INDEX(HQ$13:HQ91,$B92+1,1)</f>
        <v>0</v>
      </c>
      <c r="HR92" s="535" cm="1">
        <f t="array" aca="1" ref="HR92" ca="1">INDEX(HR$13:HR91,$B92+1,1)</f>
        <v>0</v>
      </c>
      <c r="HS92" s="535" cm="1">
        <f t="array" aca="1" ref="HS92" ca="1">INDEX(HS$13:HS91,$B92+1,1)</f>
        <v>0</v>
      </c>
      <c r="HT92" s="535" cm="1">
        <f t="array" aca="1" ref="HT92" ca="1">INDEX(HT$13:HT91,$B92+1,1)</f>
        <v>0</v>
      </c>
      <c r="HU92" s="535" cm="1">
        <f t="array" aca="1" ref="HU92" ca="1">INDEX(HU$13:HU91,$B92+1,1)</f>
        <v>0</v>
      </c>
      <c r="HV92" s="535" cm="1">
        <f t="array" aca="1" ref="HV92" ca="1">INDEX(HV$13:HV91,$B92+1,1)</f>
        <v>0</v>
      </c>
      <c r="HW92" s="535" cm="1">
        <f t="array" aca="1" ref="HW92" ca="1">INDEX(HW$13:HW91,$B92+1,1)</f>
        <v>0</v>
      </c>
      <c r="HX92" s="535" cm="1">
        <f t="array" aca="1" ref="HX92" ca="1">INDEX(HX$13:HX91,$B92+1,1)</f>
        <v>0</v>
      </c>
      <c r="HY92" s="535" cm="1">
        <f t="array" aca="1" ref="HY92" ca="1">INDEX(HY$13:HY91,$B92+1,1)</f>
        <v>0</v>
      </c>
      <c r="HZ92" s="535" cm="1">
        <f t="array" aca="1" ref="HZ92" ca="1">INDEX(HZ$13:HZ91,$B92+1,1)</f>
        <v>0</v>
      </c>
      <c r="IA92" s="535" cm="1">
        <f t="array" aca="1" ref="IA92" ca="1">INDEX(IA$13:IA91,$B92+1,1)</f>
        <v>0</v>
      </c>
      <c r="IB92" s="535" cm="1">
        <f t="array" aca="1" ref="IB92" ca="1">INDEX(IB$13:IB91,$B92+1,1)</f>
        <v>0</v>
      </c>
      <c r="IC92" s="535" cm="1">
        <f t="array" aca="1" ref="IC92" ca="1">INDEX(IC$13:IC91,$B92+1,1)</f>
        <v>0</v>
      </c>
      <c r="ID92" s="535" cm="1">
        <f t="array" aca="1" ref="ID92" ca="1">INDEX(ID$13:ID91,$B92+1,1)</f>
        <v>0</v>
      </c>
      <c r="IE92" s="535" cm="1">
        <f t="array" aca="1" ref="IE92" ca="1">INDEX(IE$13:IE91,$B92+1,1)</f>
        <v>0</v>
      </c>
      <c r="IF92" s="535" cm="1">
        <f t="array" aca="1" ref="IF92" ca="1">INDEX(IF$13:IF91,$B92+1,1)</f>
        <v>0</v>
      </c>
      <c r="IG92" s="535" cm="1">
        <f t="array" aca="1" ref="IG92" ca="1">INDEX(IG$13:IG91,$B92+1,1)</f>
        <v>0</v>
      </c>
      <c r="IH92" s="535" cm="1">
        <f t="array" aca="1" ref="IH92" ca="1">INDEX(IH$13:IH91,$B92+1,1)</f>
        <v>0</v>
      </c>
      <c r="II92" s="535" cm="1">
        <f t="array" aca="1" ref="II92" ca="1">INDEX(II$13:II91,$B92+1,1)</f>
        <v>0</v>
      </c>
      <c r="IJ92" s="535" cm="1">
        <f t="array" aca="1" ref="IJ92" ca="1">INDEX(IJ$13:IJ91,$B92+1,1)</f>
        <v>0</v>
      </c>
      <c r="IK92" s="535" cm="1">
        <f t="array" aca="1" ref="IK92" ca="1">INDEX(IK$13:IK91,$B92+1,1)</f>
        <v>0</v>
      </c>
      <c r="IL92" s="535" cm="1">
        <f t="array" aca="1" ref="IL92" ca="1">INDEX(IL$13:IL91,$B92+1,1)</f>
        <v>0</v>
      </c>
      <c r="IM92" s="535" cm="1">
        <f t="array" aca="1" ref="IM92" ca="1">INDEX(IM$13:IM91,$B92+1,1)</f>
        <v>0</v>
      </c>
      <c r="IN92" s="535" cm="1">
        <f t="array" aca="1" ref="IN92" ca="1">INDEX(IN$13:IN91,$B92+1,1)</f>
        <v>0</v>
      </c>
      <c r="IO92" s="535" cm="1">
        <f t="array" aca="1" ref="IO92" ca="1">INDEX(IO$13:IO91,$B92+1,1)</f>
        <v>0</v>
      </c>
      <c r="IP92" s="535" cm="1">
        <f t="array" aca="1" ref="IP92" ca="1">INDEX(IP$13:IP91,$B92+1,1)</f>
        <v>0</v>
      </c>
      <c r="IQ92" s="535" cm="1">
        <f t="array" aca="1" ref="IQ92" ca="1">INDEX(IQ$13:IQ91,$B92+1,1)</f>
        <v>0</v>
      </c>
      <c r="IR92" s="535" cm="1">
        <f t="array" aca="1" ref="IR92" ca="1">INDEX(IR$13:IR91,$B92+1,1)</f>
        <v>0</v>
      </c>
      <c r="IS92" s="535" cm="1">
        <f t="array" aca="1" ref="IS92" ca="1">INDEX(IS$13:IS91,$B92+1,1)</f>
        <v>0</v>
      </c>
      <c r="IT92" s="535" cm="1">
        <f t="array" aca="1" ref="IT92" ca="1">INDEX(IT$13:IT91,$B92+1,1)</f>
        <v>0</v>
      </c>
      <c r="IU92" s="535" cm="1">
        <f t="array" aca="1" ref="IU92" ca="1">INDEX(IU$13:IU91,$B92+1,1)</f>
        <v>0</v>
      </c>
      <c r="IV92" s="535" cm="1">
        <f t="array" aca="1" ref="IV92" ca="1">INDEX(IV$13:IV91,$B92+1,1)</f>
        <v>0</v>
      </c>
      <c r="IW92" s="535" cm="1">
        <f t="array" aca="1" ref="IW92" ca="1">INDEX(IW$13:IW91,$B92+1,1)</f>
        <v>0</v>
      </c>
      <c r="IX92" s="535" cm="1">
        <f t="array" aca="1" ref="IX92" ca="1">INDEX(IX$13:IX91,$B92+1,1)</f>
        <v>0</v>
      </c>
      <c r="IY92" s="535" cm="1">
        <f t="array" aca="1" ref="IY92" ca="1">INDEX(IY$13:IY91,$B92+1,1)</f>
        <v>0</v>
      </c>
      <c r="IZ92" s="535" cm="1">
        <f t="array" aca="1" ref="IZ92" ca="1">INDEX(IZ$13:IZ91,$B92+1,1)</f>
        <v>0</v>
      </c>
      <c r="JA92" s="535" cm="1">
        <f t="array" aca="1" ref="JA92" ca="1">INDEX(JA$13:JA91,$B92+1,1)</f>
        <v>0</v>
      </c>
      <c r="JB92" s="535" cm="1">
        <f t="array" aca="1" ref="JB92" ca="1">INDEX(JB$13:JB91,$B92+1,1)</f>
        <v>0</v>
      </c>
      <c r="JC92" s="535" cm="1">
        <f t="array" aca="1" ref="JC92" ca="1">INDEX(JC$13:JC91,$B92+1,1)</f>
        <v>0</v>
      </c>
      <c r="JD92" s="535" cm="1">
        <f t="array" aca="1" ref="JD92" ca="1">INDEX(JD$13:JD91,$B92+1,1)</f>
        <v>0</v>
      </c>
      <c r="JE92" s="535" cm="1">
        <f t="array" aca="1" ref="JE92" ca="1">INDEX(JE$13:JE91,$B92+1,1)</f>
        <v>0</v>
      </c>
      <c r="JF92" s="18"/>
      <c r="JG92" s="535" t="str" cm="1">
        <f t="array" aca="1" ref="JG92" ca="1">INDEX(JG$13:JG91,$B92+1,1)</f>
        <v>-</v>
      </c>
      <c r="JH92" s="535" t="str" cm="1">
        <f t="array" aca="1" ref="JH92" ca="1">INDEX(JH$13:JH91,$B92+1,1)</f>
        <v>-</v>
      </c>
      <c r="JI92" s="535" t="str" cm="1">
        <f t="array" aca="1" ref="JI92" ca="1">INDEX(JI$13:JI91,$B92+1,1)</f>
        <v>-</v>
      </c>
      <c r="JJ92" s="411" t="str">
        <f t="shared" si="449"/>
        <v>-</v>
      </c>
      <c r="JK92" s="535" t="str" cm="1">
        <f t="array" aca="1" ref="JK92" ca="1">INDEX(JK$13:JK91,$B92+1,1)</f>
        <v>-</v>
      </c>
      <c r="JL92" s="535" cm="1">
        <f t="array" aca="1" ref="JL92" ca="1">INDEX(JL$13:JL91,$B92+1,1)</f>
        <v>1</v>
      </c>
      <c r="JM92" s="535" cm="1">
        <f t="array" aca="1" ref="JM92" ca="1">INDEX(JM$13:JM91,$B92+1,1)</f>
        <v>1</v>
      </c>
      <c r="JN92" s="535" t="str" cm="1">
        <f t="array" aca="1" ref="JN92" ca="1">INDEX(JN$13:JN91,$B92+1,1)</f>
        <v>-</v>
      </c>
      <c r="JO92" s="535" t="str" cm="1">
        <f t="array" aca="1" ref="JO92" ca="1">INDEX(JO$13:JO91,$B92+1,1)</f>
        <v>-</v>
      </c>
      <c r="JP92" s="535" t="str" cm="1">
        <f t="array" aca="1" ref="JP92" ca="1">INDEX(JP$13:JP91,$B92+1,1)</f>
        <v>-</v>
      </c>
      <c r="JQ92" s="535" t="str" cm="1">
        <f t="array" aca="1" ref="JQ92" ca="1">INDEX(JQ$13:JQ91,$B92+1,1)</f>
        <v>-</v>
      </c>
      <c r="JR92" s="535" t="str" cm="1">
        <f t="array" aca="1" ref="JR92" ca="1">INDEX(JR$13:JR91,$B92+1,1)</f>
        <v>-</v>
      </c>
      <c r="JS92" s="535" t="str" cm="1">
        <f t="array" aca="1" ref="JS92" ca="1">INDEX(JS$13:JS91,$B92+1,1)</f>
        <v>-</v>
      </c>
      <c r="JT92" s="535" t="str" cm="1">
        <f t="array" aca="1" ref="JT92" ca="1">INDEX(JT$13:JT91,$B92+1,1)</f>
        <v>-</v>
      </c>
      <c r="JU92" s="535" t="str" cm="1">
        <f t="array" aca="1" ref="JU92" ca="1">INDEX(JU$13:JU91,$B92+1,1)</f>
        <v>-</v>
      </c>
      <c r="JV92" s="535" t="str" cm="1">
        <f t="array" aca="1" ref="JV92" ca="1">INDEX(JV$13:JV91,$B92+1,1)</f>
        <v>-</v>
      </c>
      <c r="JW92" s="535" t="str" cm="1">
        <f t="array" aca="1" ref="JW92" ca="1">INDEX(JW$13:JW91,$B92+1,1)</f>
        <v>-</v>
      </c>
      <c r="JX92" s="535" t="str" cm="1">
        <f t="array" aca="1" ref="JX92" ca="1">INDEX(JX$13:JX91,$B92+1,1)</f>
        <v>-</v>
      </c>
      <c r="JY92" s="535" t="str" cm="1">
        <f t="array" aca="1" ref="JY92" ca="1">INDEX(JY$13:JY91,$B92+1,1)</f>
        <v>-</v>
      </c>
      <c r="JZ92" s="535" t="str" cm="1">
        <f t="array" aca="1" ref="JZ92" ca="1">INDEX(JZ$13:JZ91,$B92+1,1)</f>
        <v>-</v>
      </c>
      <c r="KA92" s="535" t="str" cm="1">
        <f t="array" aca="1" ref="KA92" ca="1">INDEX(KA$13:KA91,$B92+1,1)</f>
        <v>-</v>
      </c>
      <c r="KB92" s="535" t="str" cm="1">
        <f t="array" aca="1" ref="KB92" ca="1">INDEX(KB$13:KB91,$B92+1,1)</f>
        <v>-</v>
      </c>
      <c r="KC92" s="535" t="str" cm="1">
        <f t="array" aca="1" ref="KC92" ca="1">INDEX(KC$13:KC91,$B92+1,1)</f>
        <v>-</v>
      </c>
      <c r="KD92" s="535" t="str" cm="1">
        <f t="array" aca="1" ref="KD92" ca="1">INDEX(KD$13:KD91,$B92+1,1)</f>
        <v>-</v>
      </c>
      <c r="KE92" s="535" t="str" cm="1">
        <f t="array" aca="1" ref="KE92" ca="1">INDEX(KE$13:KE91,$B92+1,1)</f>
        <v>-</v>
      </c>
      <c r="KF92" s="535" t="str" cm="1">
        <f t="array" aca="1" ref="KF92" ca="1">INDEX(KF$13:KF91,$B92+1,1)</f>
        <v>-</v>
      </c>
      <c r="KG92" s="535" t="str" cm="1">
        <f t="array" aca="1" ref="KG92" ca="1">INDEX(KG$13:KG91,$B92+1,1)</f>
        <v>-</v>
      </c>
      <c r="KH92" s="535" t="str" cm="1">
        <f t="array" aca="1" ref="KH92" ca="1">INDEX(KH$13:KH91,$B92+1,1)</f>
        <v>-</v>
      </c>
      <c r="KI92" s="411">
        <f t="shared" si="450"/>
        <v>0</v>
      </c>
      <c r="KJ92" s="535" t="str" cm="1">
        <f t="array" aca="1" ref="KJ92" ca="1">INDEX(KJ$13:KJ91,$B92+1,1)</f>
        <v>-</v>
      </c>
      <c r="KK92" s="535" cm="1">
        <f t="array" aca="1" ref="KK92" ca="1">INDEX(KK$13:KK91,$B92+1,1)</f>
        <v>1</v>
      </c>
      <c r="KL92" s="535" cm="1">
        <f t="array" aca="1" ref="KL92" ca="1">INDEX(KL$13:KL91,$B92+1,1)</f>
        <v>0</v>
      </c>
      <c r="KM92" s="411">
        <f t="shared" si="451"/>
        <v>0</v>
      </c>
      <c r="KN92" s="535" cm="1">
        <f t="array" aca="1" ref="KN92" ca="1">INDEX(KN$13:KN91,$B92+1,1)</f>
        <v>0</v>
      </c>
      <c r="KO92" s="411">
        <f t="shared" si="452"/>
        <v>0</v>
      </c>
      <c r="KP92" s="411">
        <f t="shared" si="452"/>
        <v>0</v>
      </c>
      <c r="KQ92" s="411">
        <f t="shared" si="452"/>
        <v>0</v>
      </c>
      <c r="KR92" s="411">
        <f t="shared" si="452"/>
        <v>0</v>
      </c>
      <c r="KS92" s="411">
        <f t="shared" si="452"/>
        <v>1</v>
      </c>
      <c r="KT92" s="411">
        <f t="shared" si="452"/>
        <v>0</v>
      </c>
      <c r="KU92" s="535" cm="1">
        <f t="array" aca="1" ref="KU92" ca="1">INDEX(KU$13:KU91,$B92+1,1)</f>
        <v>0</v>
      </c>
      <c r="KV92" s="535" cm="1">
        <f t="array" aca="1" ref="KV92" ca="1">INDEX(KV$13:KV91,$B92+1,1)</f>
        <v>0</v>
      </c>
      <c r="KW92" s="535" cm="1">
        <f t="array" aca="1" ref="KW92" ca="1">INDEX(KW$13:KW91,$B92+1,1)</f>
        <v>0</v>
      </c>
      <c r="KX92" s="535" cm="1">
        <f t="array" aca="1" ref="KX92" ca="1">INDEX(KX$13:KX91,$B92+1,1)</f>
        <v>0</v>
      </c>
      <c r="KY92" s="18"/>
      <c r="KZ92" s="535" t="str" cm="1">
        <f t="array" aca="1" ref="KZ92" ca="1">INDEX(KZ$13:KZ91,$B92+1,1)</f>
        <v>-</v>
      </c>
      <c r="LA92" s="535" t="str" cm="1">
        <f t="array" aca="1" ref="LA92" ca="1">INDEX(LA$13:LA91,$B92+1,1)</f>
        <v>-</v>
      </c>
      <c r="LB92" s="535" t="str" cm="1">
        <f t="array" aca="1" ref="LB92" ca="1">INDEX(LB$13:LB91,$B92+1,1)</f>
        <v>-</v>
      </c>
      <c r="LC92" s="535" t="str" cm="1">
        <f t="array" aca="1" ref="LC92" ca="1">INDEX(LC$13:LC91,$B92+1,1)</f>
        <v>-</v>
      </c>
      <c r="LD92" s="535" t="str" cm="1">
        <f t="array" aca="1" ref="LD92" ca="1">INDEX(LD$13:LD91,$B92+1,1)</f>
        <v>-</v>
      </c>
      <c r="LE92" s="535" t="str" cm="1">
        <f t="array" aca="1" ref="LE92" ca="1">INDEX(LE$13:LE91,$B92+1,1)</f>
        <v>-</v>
      </c>
      <c r="LF92" s="535" t="str" cm="1">
        <f t="array" aca="1" ref="LF92" ca="1">INDEX(LF$13:LF91,$B92+1,1)</f>
        <v>-</v>
      </c>
      <c r="LG92" s="535" t="str" cm="1">
        <f t="array" aca="1" ref="LG92" ca="1">INDEX(LG$13:LG91,$B92+1,1)</f>
        <v>-</v>
      </c>
      <c r="LH92" s="535" t="str" cm="1">
        <f t="array" aca="1" ref="LH92" ca="1">INDEX(LH$13:LH91,$B92+1,1)</f>
        <v>-</v>
      </c>
      <c r="LI92" s="535" t="str" cm="1">
        <f t="array" aca="1" ref="LI92" ca="1">INDEX(LI$13:LI91,$B92+1,1)</f>
        <v>-</v>
      </c>
      <c r="LJ92" s="535" t="str" cm="1">
        <f t="array" aca="1" ref="LJ92" ca="1">INDEX(LJ$13:LJ91,$B92+1,1)</f>
        <v>-</v>
      </c>
      <c r="LK92" s="535" t="str" cm="1">
        <f t="array" aca="1" ref="LK92" ca="1">INDEX(LK$13:LK91,$B92+1,1)</f>
        <v>-</v>
      </c>
      <c r="LL92" s="535" t="str" cm="1">
        <f t="array" aca="1" ref="LL92" ca="1">INDEX(LL$13:LL91,$B92+1,1)</f>
        <v>-</v>
      </c>
      <c r="LM92" s="535" t="str" cm="1">
        <f t="array" aca="1" ref="LM92" ca="1">INDEX(LM$13:LM91,$B92+1,1)</f>
        <v>-</v>
      </c>
      <c r="LN92" s="535" t="str" cm="1">
        <f t="array" aca="1" ref="LN92" ca="1">INDEX(LN$13:LN91,$B92+1,1)</f>
        <v>-</v>
      </c>
      <c r="LO92" s="535" t="str" cm="1">
        <f t="array" aca="1" ref="LO92" ca="1">INDEX(LO$13:LO91,$B92+1,1)</f>
        <v>-</v>
      </c>
      <c r="LP92" s="535" cm="1">
        <f t="array" aca="1" ref="LP92" ca="1">INDEX(LP$13:LP91,$B92+1,1)</f>
        <v>0</v>
      </c>
      <c r="LQ92" s="535" cm="1">
        <f t="array" aca="1" ref="LQ92" ca="1">INDEX(LQ$13:LQ91,$B92+1,1)</f>
        <v>0</v>
      </c>
      <c r="LR92" s="545" cm="1">
        <f t="array" aca="1" ref="LR92" ca="1">IF(AND($N92=LR$10,$AU92&lt;&gt;0),INDEX(i.LTWFeedLevels,$AU92,12),0)</f>
        <v>0</v>
      </c>
      <c r="LS92" s="625" cm="1">
        <f t="array" aca="1" ref="LS92" ca="1">IF(AND($N92=LS$10,$AV92&lt;&gt;0),INDEX(i.LTWFeedLevels,$AV92,12),0)</f>
        <v>0</v>
      </c>
      <c r="LT92" s="457">
        <f t="shared" ca="1" si="532"/>
        <v>0</v>
      </c>
      <c r="LU92" s="457">
        <f t="shared" ca="1" si="453"/>
        <v>0</v>
      </c>
      <c r="LV92" s="457">
        <f t="shared" ca="1" si="454"/>
        <v>0</v>
      </c>
      <c r="LW92" s="545" cm="1">
        <f t="array" aca="1" ref="LW92" ca="1">IF(AND($N92=LW$10,$AU92&lt;&gt;0),INDEX(i.LTWFeedLevels,$AU92,12),0)</f>
        <v>0</v>
      </c>
      <c r="LX92" s="625" cm="1">
        <f t="array" aca="1" ref="LX92" ca="1">IF(AND($N92=LX$10,$AV92&lt;&gt;0),INDEX(i.LTWFeedLevels,$AV92,12),0)</f>
        <v>0</v>
      </c>
      <c r="LY92" s="457">
        <f t="shared" ca="1" si="455"/>
        <v>0</v>
      </c>
      <c r="LZ92" s="457">
        <f t="shared" ca="1" si="456"/>
        <v>0</v>
      </c>
      <c r="MA92" s="457">
        <f t="shared" ca="1" si="457"/>
        <v>0</v>
      </c>
      <c r="MB92" s="545" cm="1">
        <f t="array" aca="1" ref="MB92" ca="1">IF(AND($N92=MB$10,$AU92&lt;&gt;0),INDEX(i.LTWFeedLevels,$AU92,12),0)</f>
        <v>0</v>
      </c>
      <c r="MC92" s="625" cm="1">
        <f t="array" aca="1" ref="MC92" ca="1">IF(AND($N92=MC$10,$AV92&lt;&gt;0),INDEX(i.LTWFeedLevels,$AV92,12),0)</f>
        <v>0</v>
      </c>
      <c r="MD92" s="457">
        <f t="shared" ca="1" si="458"/>
        <v>0</v>
      </c>
      <c r="ME92" s="457">
        <f t="shared" ca="1" si="459"/>
        <v>0</v>
      </c>
      <c r="MF92" s="457">
        <f t="shared" ca="1" si="460"/>
        <v>0</v>
      </c>
      <c r="MG92" s="189">
        <f t="shared" ca="1" si="461"/>
        <v>0</v>
      </c>
      <c r="MH92" s="189">
        <f t="shared" ca="1" si="461"/>
        <v>0</v>
      </c>
      <c r="MI92" s="189">
        <f t="shared" ca="1" si="461"/>
        <v>0</v>
      </c>
      <c r="MJ92" s="189">
        <f t="shared" ca="1" si="461"/>
        <v>0</v>
      </c>
      <c r="MK92" s="189">
        <f t="shared" ca="1" si="461"/>
        <v>0</v>
      </c>
      <c r="ML92" s="189">
        <f t="shared" ca="1" si="461"/>
        <v>0</v>
      </c>
      <c r="MM92" s="189">
        <f t="shared" ca="1" si="461"/>
        <v>0</v>
      </c>
      <c r="MN92" s="189">
        <f t="shared" ca="1" si="461"/>
        <v>0</v>
      </c>
      <c r="MO92" s="189">
        <f t="shared" ca="1" si="461"/>
        <v>0</v>
      </c>
      <c r="MP92" s="189">
        <f t="shared" ca="1" si="461"/>
        <v>0</v>
      </c>
      <c r="MQ92" s="189">
        <f t="shared" ca="1" si="462"/>
        <v>0</v>
      </c>
      <c r="MR92" s="189">
        <f t="shared" ca="1" si="462"/>
        <v>0</v>
      </c>
      <c r="MS92" s="189">
        <f t="shared" ca="1" si="462"/>
        <v>0</v>
      </c>
      <c r="MT92" s="189">
        <f t="shared" ca="1" si="462"/>
        <v>0</v>
      </c>
      <c r="MU92" s="189">
        <f t="shared" ca="1" si="462"/>
        <v>0</v>
      </c>
      <c r="MV92" s="189">
        <f t="shared" ca="1" si="462"/>
        <v>0</v>
      </c>
      <c r="MW92" s="189">
        <f t="shared" ca="1" si="462"/>
        <v>0</v>
      </c>
      <c r="MX92" s="189">
        <f t="shared" ca="1" si="462"/>
        <v>0</v>
      </c>
      <c r="MY92" s="189">
        <f t="shared" ca="1" si="462"/>
        <v>0</v>
      </c>
      <c r="MZ92" s="189">
        <f t="shared" ca="1" si="462"/>
        <v>0</v>
      </c>
      <c r="NA92" s="189">
        <f t="shared" ca="1" si="463"/>
        <v>0</v>
      </c>
      <c r="NB92" s="189">
        <f t="shared" ca="1" si="463"/>
        <v>0</v>
      </c>
      <c r="NC92" s="189">
        <f t="shared" ca="1" si="463"/>
        <v>0</v>
      </c>
      <c r="ND92" s="189">
        <f t="shared" ca="1" si="463"/>
        <v>0</v>
      </c>
      <c r="NE92" s="189">
        <f t="shared" ca="1" si="463"/>
        <v>0</v>
      </c>
      <c r="NF92" s="189">
        <f t="shared" ca="1" si="463"/>
        <v>0</v>
      </c>
      <c r="NG92" s="189">
        <f t="shared" ca="1" si="463"/>
        <v>0</v>
      </c>
      <c r="NH92" s="189">
        <f t="shared" ca="1" si="463"/>
        <v>0</v>
      </c>
      <c r="NI92" s="189">
        <f t="shared" ca="1" si="463"/>
        <v>0</v>
      </c>
      <c r="NJ92" s="189">
        <f t="shared" ca="1" si="463"/>
        <v>0</v>
      </c>
      <c r="NK92" s="189">
        <f t="shared" ca="1" si="464"/>
        <v>0</v>
      </c>
      <c r="NL92" s="189">
        <f t="shared" ca="1" si="464"/>
        <v>0</v>
      </c>
      <c r="NM92" s="189">
        <f t="shared" ca="1" si="464"/>
        <v>0</v>
      </c>
      <c r="NN92" s="189">
        <f t="shared" ca="1" si="464"/>
        <v>0</v>
      </c>
      <c r="NO92" s="189">
        <f t="shared" ca="1" si="464"/>
        <v>0</v>
      </c>
      <c r="NP92" s="189">
        <f t="shared" ca="1" si="464"/>
        <v>0</v>
      </c>
      <c r="NQ92" s="189">
        <f t="shared" ca="1" si="464"/>
        <v>0</v>
      </c>
      <c r="NR92" s="189">
        <f t="shared" ca="1" si="464"/>
        <v>0</v>
      </c>
      <c r="NS92" s="189">
        <f t="shared" ca="1" si="464"/>
        <v>0</v>
      </c>
      <c r="NT92" s="189">
        <f t="shared" ca="1" si="464"/>
        <v>0</v>
      </c>
      <c r="NU92" s="189">
        <f t="shared" ca="1" si="465"/>
        <v>0</v>
      </c>
      <c r="NV92" s="189">
        <f t="shared" ca="1" si="465"/>
        <v>0</v>
      </c>
      <c r="NW92" s="189">
        <f t="shared" ca="1" si="465"/>
        <v>0</v>
      </c>
      <c r="NX92" s="189">
        <f t="shared" ca="1" si="465"/>
        <v>0</v>
      </c>
      <c r="NY92" s="189">
        <f t="shared" ca="1" si="465"/>
        <v>0</v>
      </c>
      <c r="NZ92" s="189">
        <f t="shared" ca="1" si="465"/>
        <v>0</v>
      </c>
      <c r="OA92" s="189">
        <f t="shared" ca="1" si="465"/>
        <v>0</v>
      </c>
      <c r="OB92" s="189">
        <f t="shared" ca="1" si="465"/>
        <v>0</v>
      </c>
      <c r="OC92" s="189">
        <f t="shared" ca="1" si="465"/>
        <v>0</v>
      </c>
      <c r="OD92" s="189">
        <f t="shared" ca="1" si="465"/>
        <v>0</v>
      </c>
      <c r="OE92" s="189">
        <f t="shared" ca="1" si="466"/>
        <v>0</v>
      </c>
      <c r="OF92" s="189">
        <f t="shared" ca="1" si="466"/>
        <v>0</v>
      </c>
      <c r="OG92" s="189">
        <f t="shared" ca="1" si="466"/>
        <v>0</v>
      </c>
      <c r="OH92" s="189">
        <f t="shared" ca="1" si="466"/>
        <v>0</v>
      </c>
      <c r="OI92" s="189">
        <f t="shared" ca="1" si="466"/>
        <v>0</v>
      </c>
      <c r="OJ92" s="189">
        <f t="shared" ca="1" si="466"/>
        <v>0</v>
      </c>
      <c r="OK92" s="189">
        <f t="shared" ca="1" si="466"/>
        <v>0</v>
      </c>
      <c r="OL92" s="189">
        <f t="shared" ca="1" si="466"/>
        <v>0</v>
      </c>
      <c r="OM92" s="189">
        <f t="shared" ca="1" si="466"/>
        <v>0</v>
      </c>
      <c r="ON92" s="189">
        <f t="shared" ca="1" si="466"/>
        <v>0</v>
      </c>
      <c r="OO92" s="189">
        <f t="shared" ca="1" si="467"/>
        <v>0</v>
      </c>
      <c r="OP92" s="189">
        <f t="shared" ca="1" si="467"/>
        <v>0</v>
      </c>
      <c r="OQ92" s="189">
        <f t="shared" ca="1" si="467"/>
        <v>0</v>
      </c>
      <c r="OR92" s="189">
        <f t="shared" ca="1" si="467"/>
        <v>0</v>
      </c>
      <c r="OS92" s="189">
        <f t="shared" ca="1" si="467"/>
        <v>0</v>
      </c>
      <c r="OT92" s="189">
        <f t="shared" ca="1" si="467"/>
        <v>0</v>
      </c>
      <c r="OU92" s="189">
        <f t="shared" ca="1" si="467"/>
        <v>0</v>
      </c>
      <c r="OV92" s="189">
        <f t="shared" ca="1" si="467"/>
        <v>0</v>
      </c>
      <c r="OW92" s="189">
        <f t="shared" ca="1" si="467"/>
        <v>0</v>
      </c>
      <c r="OX92" s="189">
        <f t="shared" ca="1" si="467"/>
        <v>0</v>
      </c>
      <c r="OY92" s="189">
        <f t="shared" ca="1" si="467"/>
        <v>0</v>
      </c>
      <c r="OZ92" s="189">
        <f t="shared" ca="1" si="467"/>
        <v>0</v>
      </c>
      <c r="PA92" s="556">
        <f t="shared" ca="1" si="468"/>
        <v>0</v>
      </c>
      <c r="PB92" s="556">
        <f t="shared" ca="1" si="468"/>
        <v>0</v>
      </c>
      <c r="PC92" s="556">
        <f t="shared" ca="1" si="468"/>
        <v>0</v>
      </c>
      <c r="PD92" s="556">
        <f t="shared" ca="1" si="468"/>
        <v>0</v>
      </c>
      <c r="PE92" s="556">
        <f t="shared" ca="1" si="468"/>
        <v>0</v>
      </c>
      <c r="PF92" s="556">
        <f t="shared" ca="1" si="468"/>
        <v>0</v>
      </c>
      <c r="PG92" s="556">
        <f t="shared" ca="1" si="468"/>
        <v>0</v>
      </c>
      <c r="PH92" s="556">
        <f t="shared" ca="1" si="468"/>
        <v>0</v>
      </c>
      <c r="PI92" s="556">
        <f t="shared" ca="1" si="468"/>
        <v>0</v>
      </c>
      <c r="PJ92" s="556">
        <f t="shared" ca="1" si="468"/>
        <v>0</v>
      </c>
      <c r="PK92" s="556">
        <f t="shared" ca="1" si="469"/>
        <v>0</v>
      </c>
      <c r="PL92" s="556">
        <f t="shared" ca="1" si="469"/>
        <v>0</v>
      </c>
      <c r="PM92" s="556">
        <f t="shared" ca="1" si="469"/>
        <v>0</v>
      </c>
      <c r="PN92" s="556">
        <f t="shared" ca="1" si="469"/>
        <v>0</v>
      </c>
      <c r="PO92" s="556">
        <f t="shared" ca="1" si="469"/>
        <v>0</v>
      </c>
      <c r="PP92" s="556">
        <f t="shared" ca="1" si="469"/>
        <v>0</v>
      </c>
      <c r="PQ92" s="556">
        <f t="shared" ca="1" si="469"/>
        <v>0</v>
      </c>
      <c r="PR92" s="556">
        <f t="shared" ca="1" si="469"/>
        <v>0</v>
      </c>
      <c r="PS92" s="556">
        <f t="shared" ca="1" si="469"/>
        <v>0</v>
      </c>
      <c r="PT92" s="556">
        <f t="shared" ca="1" si="469"/>
        <v>0</v>
      </c>
      <c r="PU92" s="556">
        <f t="shared" ca="1" si="470"/>
        <v>0</v>
      </c>
      <c r="PV92" s="556">
        <f t="shared" ca="1" si="470"/>
        <v>0</v>
      </c>
      <c r="PW92" s="556">
        <f t="shared" ca="1" si="470"/>
        <v>0</v>
      </c>
      <c r="PX92" s="556">
        <f t="shared" ca="1" si="470"/>
        <v>0</v>
      </c>
      <c r="PY92" s="556">
        <f t="shared" ca="1" si="470"/>
        <v>0</v>
      </c>
      <c r="PZ92" s="556">
        <f t="shared" ca="1" si="470"/>
        <v>0</v>
      </c>
      <c r="QA92" s="556">
        <f t="shared" ca="1" si="470"/>
        <v>0</v>
      </c>
      <c r="QB92" s="556">
        <f t="shared" ca="1" si="470"/>
        <v>0</v>
      </c>
      <c r="QC92" s="556">
        <f t="shared" ca="1" si="470"/>
        <v>0</v>
      </c>
      <c r="QD92" s="556">
        <f t="shared" ca="1" si="470"/>
        <v>0</v>
      </c>
      <c r="QE92" s="556">
        <f t="shared" ca="1" si="471"/>
        <v>0</v>
      </c>
      <c r="QF92" s="556">
        <f t="shared" ca="1" si="471"/>
        <v>0</v>
      </c>
      <c r="QG92" s="556">
        <f t="shared" ca="1" si="471"/>
        <v>0</v>
      </c>
      <c r="QH92" s="556">
        <f t="shared" ca="1" si="471"/>
        <v>0</v>
      </c>
      <c r="QI92" s="556">
        <f t="shared" ca="1" si="471"/>
        <v>0</v>
      </c>
      <c r="QJ92" s="556">
        <f t="shared" ca="1" si="471"/>
        <v>0</v>
      </c>
      <c r="QK92" s="556">
        <f t="shared" ca="1" si="471"/>
        <v>0</v>
      </c>
      <c r="QL92" s="556">
        <f t="shared" ca="1" si="471"/>
        <v>0</v>
      </c>
      <c r="QM92" s="556">
        <f t="shared" ca="1" si="471"/>
        <v>0</v>
      </c>
      <c r="QN92" s="556">
        <f t="shared" ca="1" si="471"/>
        <v>0</v>
      </c>
      <c r="QO92" s="556">
        <f t="shared" ca="1" si="472"/>
        <v>0</v>
      </c>
      <c r="QP92" s="556">
        <f t="shared" ca="1" si="472"/>
        <v>0</v>
      </c>
      <c r="QQ92" s="556">
        <f t="shared" ca="1" si="472"/>
        <v>0</v>
      </c>
      <c r="QR92" s="556">
        <f t="shared" ca="1" si="472"/>
        <v>0</v>
      </c>
      <c r="QS92" s="556">
        <f t="shared" ca="1" si="472"/>
        <v>0</v>
      </c>
      <c r="QT92" s="556">
        <f t="shared" ca="1" si="472"/>
        <v>0</v>
      </c>
      <c r="QU92" s="556">
        <f t="shared" ca="1" si="472"/>
        <v>0</v>
      </c>
      <c r="QV92" s="556">
        <f t="shared" ca="1" si="472"/>
        <v>0</v>
      </c>
      <c r="QW92" s="556">
        <f t="shared" ca="1" si="472"/>
        <v>0</v>
      </c>
      <c r="QX92" s="556">
        <f t="shared" ca="1" si="472"/>
        <v>0</v>
      </c>
      <c r="QY92" s="556">
        <f t="shared" ca="1" si="473"/>
        <v>0</v>
      </c>
      <c r="QZ92" s="556">
        <f t="shared" ca="1" si="473"/>
        <v>0</v>
      </c>
      <c r="RA92" s="556">
        <f t="shared" ca="1" si="473"/>
        <v>0</v>
      </c>
      <c r="RB92" s="556">
        <f t="shared" ca="1" si="473"/>
        <v>0</v>
      </c>
      <c r="RC92" s="556">
        <f t="shared" ca="1" si="473"/>
        <v>0</v>
      </c>
      <c r="RD92" s="556">
        <f t="shared" ca="1" si="473"/>
        <v>0</v>
      </c>
      <c r="RE92" s="556">
        <f t="shared" ca="1" si="473"/>
        <v>0</v>
      </c>
      <c r="RF92" s="556">
        <f t="shared" ca="1" si="473"/>
        <v>0</v>
      </c>
      <c r="RG92" s="556">
        <f t="shared" ca="1" si="473"/>
        <v>0</v>
      </c>
      <c r="RH92" s="556">
        <f t="shared" ca="1" si="473"/>
        <v>0</v>
      </c>
      <c r="RI92" s="556">
        <f t="shared" ca="1" si="474"/>
        <v>0</v>
      </c>
      <c r="RJ92" s="556">
        <f t="shared" ca="1" si="474"/>
        <v>0</v>
      </c>
      <c r="RK92" s="556">
        <f t="shared" ca="1" si="474"/>
        <v>0</v>
      </c>
      <c r="RL92" s="556">
        <f t="shared" ca="1" si="474"/>
        <v>0</v>
      </c>
      <c r="RM92" s="556">
        <f t="shared" ca="1" si="474"/>
        <v>0</v>
      </c>
      <c r="RN92" s="556">
        <f t="shared" ca="1" si="474"/>
        <v>0</v>
      </c>
      <c r="RO92" s="556">
        <f t="shared" ca="1" si="474"/>
        <v>0</v>
      </c>
      <c r="RP92" s="556">
        <f t="shared" ca="1" si="474"/>
        <v>0</v>
      </c>
      <c r="RQ92" s="556">
        <f t="shared" ca="1" si="474"/>
        <v>0</v>
      </c>
      <c r="RR92" s="556">
        <f t="shared" ca="1" si="474"/>
        <v>0</v>
      </c>
      <c r="RS92" s="556">
        <f t="shared" ca="1" si="475"/>
        <v>0</v>
      </c>
      <c r="RT92" s="556">
        <f t="shared" ca="1" si="475"/>
        <v>0</v>
      </c>
      <c r="RU92" s="556">
        <f t="shared" ca="1" si="475"/>
        <v>0</v>
      </c>
      <c r="RV92" s="556">
        <f t="shared" ca="1" si="475"/>
        <v>0</v>
      </c>
      <c r="RW92" s="556">
        <f t="shared" ca="1" si="475"/>
        <v>0</v>
      </c>
      <c r="RX92" s="556">
        <f t="shared" ca="1" si="475"/>
        <v>0</v>
      </c>
      <c r="RY92" s="556">
        <f t="shared" ca="1" si="475"/>
        <v>0</v>
      </c>
      <c r="RZ92" s="556">
        <f t="shared" ca="1" si="475"/>
        <v>0</v>
      </c>
      <c r="SA92" s="556">
        <f t="shared" ca="1" si="475"/>
        <v>0</v>
      </c>
      <c r="SB92" s="556">
        <f t="shared" ca="1" si="475"/>
        <v>0</v>
      </c>
      <c r="SC92" s="556">
        <f t="shared" ca="1" si="476"/>
        <v>0</v>
      </c>
      <c r="SD92" s="556">
        <f t="shared" ca="1" si="476"/>
        <v>0</v>
      </c>
      <c r="SE92" s="556">
        <f t="shared" ca="1" si="476"/>
        <v>0</v>
      </c>
      <c r="SF92" s="556">
        <f t="shared" ca="1" si="476"/>
        <v>0</v>
      </c>
      <c r="SG92" s="556">
        <f t="shared" ca="1" si="476"/>
        <v>0</v>
      </c>
      <c r="SH92" s="556">
        <f t="shared" ca="1" si="476"/>
        <v>0</v>
      </c>
      <c r="SI92" s="556">
        <f t="shared" ca="1" si="476"/>
        <v>0</v>
      </c>
      <c r="SJ92" s="556">
        <f t="shared" ca="1" si="476"/>
        <v>0</v>
      </c>
      <c r="SK92" s="556">
        <f t="shared" ca="1" si="476"/>
        <v>0</v>
      </c>
      <c r="SL92" s="556">
        <f t="shared" ca="1" si="476"/>
        <v>0</v>
      </c>
      <c r="SM92" s="556">
        <f t="shared" ca="1" si="477"/>
        <v>0</v>
      </c>
      <c r="SN92" s="556">
        <f t="shared" ca="1" si="477"/>
        <v>0</v>
      </c>
      <c r="SO92" s="556">
        <f t="shared" ca="1" si="477"/>
        <v>0</v>
      </c>
      <c r="SP92" s="556">
        <f t="shared" ca="1" si="477"/>
        <v>0</v>
      </c>
      <c r="SQ92" s="556">
        <f t="shared" ca="1" si="477"/>
        <v>0</v>
      </c>
      <c r="SR92" s="556">
        <f t="shared" ca="1" si="477"/>
        <v>0</v>
      </c>
      <c r="SS92" s="556">
        <f t="shared" ca="1" si="477"/>
        <v>0</v>
      </c>
      <c r="ST92" s="556">
        <f t="shared" ca="1" si="477"/>
        <v>0</v>
      </c>
      <c r="SU92" s="556">
        <f t="shared" ca="1" si="477"/>
        <v>0</v>
      </c>
      <c r="SV92" s="556">
        <f t="shared" ca="1" si="477"/>
        <v>0</v>
      </c>
      <c r="SW92" s="556">
        <f t="shared" ca="1" si="478"/>
        <v>0</v>
      </c>
      <c r="SX92" s="556">
        <f t="shared" ca="1" si="478"/>
        <v>0</v>
      </c>
      <c r="SY92" s="556">
        <f t="shared" ca="1" si="478"/>
        <v>0</v>
      </c>
      <c r="SZ92" s="556">
        <f t="shared" ca="1" si="478"/>
        <v>0</v>
      </c>
      <c r="TA92" s="556">
        <f t="shared" ca="1" si="478"/>
        <v>0</v>
      </c>
      <c r="TB92" s="556">
        <f t="shared" ca="1" si="478"/>
        <v>0</v>
      </c>
      <c r="TC92" s="556">
        <f t="shared" ca="1" si="478"/>
        <v>0</v>
      </c>
      <c r="TD92" s="556">
        <f t="shared" ca="1" si="478"/>
        <v>0</v>
      </c>
      <c r="TE92" s="556">
        <f t="shared" ca="1" si="478"/>
        <v>0</v>
      </c>
      <c r="TF92" s="556">
        <f t="shared" ca="1" si="478"/>
        <v>0</v>
      </c>
      <c r="TG92" s="556">
        <f t="shared" ca="1" si="479"/>
        <v>0</v>
      </c>
      <c r="TH92" s="556">
        <f t="shared" ca="1" si="479"/>
        <v>0</v>
      </c>
      <c r="TI92" s="556">
        <f t="shared" ca="1" si="479"/>
        <v>0</v>
      </c>
      <c r="TJ92" s="556">
        <f t="shared" ca="1" si="479"/>
        <v>0</v>
      </c>
      <c r="TK92" s="556">
        <f t="shared" ca="1" si="479"/>
        <v>0</v>
      </c>
      <c r="TL92" s="556">
        <f t="shared" ca="1" si="479"/>
        <v>0</v>
      </c>
      <c r="TM92" s="556">
        <f t="shared" ca="1" si="479"/>
        <v>0</v>
      </c>
      <c r="TN92" s="556">
        <f t="shared" ca="1" si="479"/>
        <v>0</v>
      </c>
      <c r="TO92" s="556">
        <f t="shared" ca="1" si="479"/>
        <v>0</v>
      </c>
      <c r="TP92" s="556">
        <f t="shared" ca="1" si="479"/>
        <v>0</v>
      </c>
      <c r="TQ92" s="556">
        <f t="shared" ca="1" si="480"/>
        <v>0</v>
      </c>
      <c r="TR92" s="556">
        <f t="shared" ca="1" si="480"/>
        <v>0</v>
      </c>
      <c r="TS92" s="556">
        <f t="shared" ca="1" si="480"/>
        <v>0</v>
      </c>
      <c r="TT92" s="556">
        <f t="shared" ca="1" si="480"/>
        <v>0</v>
      </c>
      <c r="TU92" s="556">
        <f t="shared" ca="1" si="480"/>
        <v>0</v>
      </c>
      <c r="TV92" s="556">
        <f t="shared" ca="1" si="480"/>
        <v>0</v>
      </c>
      <c r="TW92" s="556">
        <f t="shared" ca="1" si="480"/>
        <v>0</v>
      </c>
      <c r="TX92" s="556">
        <f t="shared" ca="1" si="480"/>
        <v>0</v>
      </c>
      <c r="TY92" s="556">
        <f t="shared" ca="1" si="480"/>
        <v>0</v>
      </c>
      <c r="TZ92" s="556">
        <f t="shared" ca="1" si="480"/>
        <v>0</v>
      </c>
      <c r="UA92" s="556">
        <f t="shared" ca="1" si="481"/>
        <v>0</v>
      </c>
      <c r="UB92" s="556">
        <f t="shared" ca="1" si="481"/>
        <v>0</v>
      </c>
      <c r="UC92" s="556">
        <f t="shared" ca="1" si="481"/>
        <v>0</v>
      </c>
      <c r="UD92" s="556">
        <f t="shared" ca="1" si="481"/>
        <v>0</v>
      </c>
      <c r="UE92" s="556">
        <f t="shared" ca="1" si="481"/>
        <v>0</v>
      </c>
      <c r="UF92" s="556">
        <f t="shared" ca="1" si="481"/>
        <v>0</v>
      </c>
      <c r="UG92" s="556">
        <f t="shared" ca="1" si="481"/>
        <v>0</v>
      </c>
      <c r="UH92" s="556">
        <f t="shared" ca="1" si="481"/>
        <v>0</v>
      </c>
      <c r="UI92" s="556">
        <f t="shared" ca="1" si="481"/>
        <v>0</v>
      </c>
      <c r="UJ92" s="556">
        <f t="shared" ca="1" si="481"/>
        <v>0</v>
      </c>
      <c r="UK92" s="556">
        <f t="shared" ca="1" si="482"/>
        <v>0</v>
      </c>
      <c r="UL92" s="556">
        <f t="shared" ca="1" si="482"/>
        <v>0</v>
      </c>
      <c r="UM92" s="556">
        <f t="shared" ca="1" si="482"/>
        <v>0</v>
      </c>
      <c r="UN92" s="556">
        <f t="shared" ca="1" si="482"/>
        <v>0</v>
      </c>
      <c r="UO92" s="556">
        <f t="shared" ca="1" si="482"/>
        <v>0</v>
      </c>
      <c r="UP92" s="556">
        <f t="shared" ca="1" si="482"/>
        <v>0</v>
      </c>
      <c r="UQ92" s="556">
        <f t="shared" ca="1" si="482"/>
        <v>0</v>
      </c>
      <c r="UR92" s="556">
        <f t="shared" ca="1" si="482"/>
        <v>0</v>
      </c>
      <c r="US92" s="556">
        <f t="shared" ca="1" si="482"/>
        <v>0</v>
      </c>
      <c r="UT92" s="556">
        <f t="shared" ca="1" si="482"/>
        <v>0</v>
      </c>
      <c r="UU92" s="556">
        <f t="shared" ca="1" si="483"/>
        <v>0</v>
      </c>
      <c r="UV92" s="556">
        <f t="shared" ca="1" si="483"/>
        <v>0</v>
      </c>
      <c r="UW92" s="556">
        <f t="shared" ca="1" si="483"/>
        <v>0</v>
      </c>
      <c r="UX92" s="556">
        <f t="shared" ca="1" si="483"/>
        <v>0</v>
      </c>
      <c r="UY92" s="556">
        <f t="shared" ca="1" si="483"/>
        <v>0</v>
      </c>
      <c r="UZ92" s="556">
        <f t="shared" ca="1" si="483"/>
        <v>0</v>
      </c>
      <c r="VA92" s="556">
        <f t="shared" ca="1" si="483"/>
        <v>0</v>
      </c>
      <c r="VB92" s="556">
        <f t="shared" ca="1" si="483"/>
        <v>0</v>
      </c>
      <c r="VC92" s="556">
        <f t="shared" ca="1" si="483"/>
        <v>0</v>
      </c>
      <c r="VD92" s="556">
        <f t="shared" ca="1" si="483"/>
        <v>0</v>
      </c>
      <c r="VE92" s="556">
        <f t="shared" ca="1" si="484"/>
        <v>0</v>
      </c>
      <c r="VF92" s="556">
        <f t="shared" ca="1" si="484"/>
        <v>0</v>
      </c>
      <c r="VG92" s="556">
        <f t="shared" ca="1" si="484"/>
        <v>0</v>
      </c>
      <c r="VH92" s="556">
        <f t="shared" ca="1" si="484"/>
        <v>0</v>
      </c>
      <c r="VI92" s="556">
        <f t="shared" ca="1" si="484"/>
        <v>0</v>
      </c>
      <c r="VJ92" s="556">
        <f t="shared" ca="1" si="484"/>
        <v>0</v>
      </c>
      <c r="VK92" s="556">
        <f t="shared" ca="1" si="484"/>
        <v>0</v>
      </c>
      <c r="VL92" s="556">
        <f t="shared" ca="1" si="484"/>
        <v>0</v>
      </c>
      <c r="VM92" s="556">
        <f t="shared" ca="1" si="484"/>
        <v>0</v>
      </c>
      <c r="VN92" s="556">
        <f t="shared" ca="1" si="484"/>
        <v>0</v>
      </c>
      <c r="VO92" s="556">
        <f t="shared" ca="1" si="485"/>
        <v>0</v>
      </c>
      <c r="VP92" s="556">
        <f t="shared" ca="1" si="485"/>
        <v>0</v>
      </c>
      <c r="VQ92" s="556">
        <f t="shared" ca="1" si="485"/>
        <v>0</v>
      </c>
      <c r="VR92" s="556">
        <f t="shared" ca="1" si="485"/>
        <v>0</v>
      </c>
      <c r="VS92" s="556">
        <f t="shared" ca="1" si="485"/>
        <v>0</v>
      </c>
      <c r="VT92" s="556">
        <f t="shared" ca="1" si="485"/>
        <v>0</v>
      </c>
      <c r="VU92" s="556">
        <f t="shared" ca="1" si="485"/>
        <v>0</v>
      </c>
      <c r="VV92" s="556">
        <f t="shared" ca="1" si="485"/>
        <v>0</v>
      </c>
      <c r="VW92" s="556">
        <f t="shared" ca="1" si="485"/>
        <v>0</v>
      </c>
      <c r="VX92" s="556">
        <f t="shared" ca="1" si="485"/>
        <v>0</v>
      </c>
      <c r="VY92" s="556">
        <f t="shared" ca="1" si="486"/>
        <v>0</v>
      </c>
      <c r="VZ92" s="556">
        <f t="shared" ca="1" si="486"/>
        <v>0</v>
      </c>
      <c r="WA92" s="556">
        <f t="shared" ca="1" si="486"/>
        <v>0</v>
      </c>
      <c r="WB92" s="556">
        <f t="shared" ca="1" si="486"/>
        <v>0</v>
      </c>
      <c r="WC92" s="556">
        <f t="shared" ca="1" si="486"/>
        <v>0</v>
      </c>
      <c r="WD92" s="556">
        <f t="shared" ca="1" si="486"/>
        <v>0</v>
      </c>
      <c r="WE92" s="556">
        <f t="shared" ca="1" si="486"/>
        <v>0</v>
      </c>
      <c r="WF92" s="556">
        <f t="shared" ca="1" si="486"/>
        <v>0</v>
      </c>
      <c r="WG92" s="556">
        <f t="shared" ca="1" si="486"/>
        <v>0</v>
      </c>
      <c r="WH92" s="556">
        <f t="shared" ca="1" si="486"/>
        <v>0</v>
      </c>
      <c r="WI92" s="556">
        <f t="shared" ca="1" si="487"/>
        <v>0</v>
      </c>
      <c r="WJ92" s="556">
        <f t="shared" ca="1" si="487"/>
        <v>0</v>
      </c>
      <c r="WK92" s="556">
        <f t="shared" ca="1" si="487"/>
        <v>0</v>
      </c>
      <c r="WL92" s="556">
        <f t="shared" ca="1" si="487"/>
        <v>0</v>
      </c>
      <c r="WM92" s="556">
        <f t="shared" ca="1" si="487"/>
        <v>0</v>
      </c>
      <c r="WN92" s="556">
        <f t="shared" ca="1" si="487"/>
        <v>0</v>
      </c>
      <c r="WO92" s="556">
        <f t="shared" ca="1" si="487"/>
        <v>0</v>
      </c>
      <c r="WP92" s="556">
        <f t="shared" ca="1" si="487"/>
        <v>0</v>
      </c>
      <c r="WQ92" s="556">
        <f t="shared" ca="1" si="487"/>
        <v>0</v>
      </c>
      <c r="WR92" s="556">
        <f t="shared" ca="1" si="487"/>
        <v>0</v>
      </c>
      <c r="WS92" s="556">
        <f t="shared" ca="1" si="488"/>
        <v>0</v>
      </c>
      <c r="WT92" s="556">
        <f t="shared" ca="1" si="488"/>
        <v>0</v>
      </c>
      <c r="WU92" s="556">
        <f t="shared" ca="1" si="488"/>
        <v>0</v>
      </c>
      <c r="WV92" s="556">
        <f t="shared" ca="1" si="488"/>
        <v>0</v>
      </c>
      <c r="WW92" s="556">
        <f t="shared" ca="1" si="488"/>
        <v>0</v>
      </c>
      <c r="WX92" s="556">
        <f t="shared" ca="1" si="488"/>
        <v>0</v>
      </c>
      <c r="WY92" s="556">
        <f t="shared" ca="1" si="488"/>
        <v>0</v>
      </c>
      <c r="WZ92" s="556">
        <f t="shared" ca="1" si="488"/>
        <v>0</v>
      </c>
      <c r="XA92" s="556">
        <f t="shared" ca="1" si="488"/>
        <v>0</v>
      </c>
      <c r="XB92" s="556">
        <f t="shared" ca="1" si="488"/>
        <v>0</v>
      </c>
      <c r="XC92" s="556">
        <f t="shared" ca="1" si="489"/>
        <v>0</v>
      </c>
      <c r="XD92" s="556">
        <f t="shared" ca="1" si="489"/>
        <v>0</v>
      </c>
      <c r="XE92" s="556">
        <f t="shared" ca="1" si="489"/>
        <v>0</v>
      </c>
      <c r="XF92" s="556">
        <f t="shared" ca="1" si="489"/>
        <v>0</v>
      </c>
      <c r="XG92" s="556">
        <f t="shared" ca="1" si="489"/>
        <v>0</v>
      </c>
      <c r="XH92" s="556">
        <f t="shared" ca="1" si="489"/>
        <v>0</v>
      </c>
      <c r="XI92" s="556">
        <f t="shared" ca="1" si="489"/>
        <v>0</v>
      </c>
      <c r="XJ92" s="556">
        <f t="shared" ca="1" si="489"/>
        <v>0</v>
      </c>
      <c r="XK92" s="556">
        <f t="shared" ca="1" si="489"/>
        <v>0</v>
      </c>
      <c r="XL92" s="556">
        <f t="shared" ca="1" si="489"/>
        <v>0</v>
      </c>
      <c r="XM92" s="556">
        <f t="shared" ca="1" si="490"/>
        <v>0</v>
      </c>
      <c r="XN92" s="556">
        <f t="shared" ca="1" si="490"/>
        <v>0</v>
      </c>
      <c r="XO92" s="556">
        <f t="shared" ca="1" si="490"/>
        <v>0</v>
      </c>
      <c r="XP92" s="556">
        <f t="shared" ca="1" si="490"/>
        <v>0</v>
      </c>
      <c r="XQ92" s="556">
        <f t="shared" ca="1" si="490"/>
        <v>0</v>
      </c>
      <c r="XR92" s="556">
        <f t="shared" ca="1" si="490"/>
        <v>0</v>
      </c>
      <c r="XS92" s="556">
        <f t="shared" ca="1" si="490"/>
        <v>0</v>
      </c>
      <c r="XT92" s="556">
        <f t="shared" ca="1" si="490"/>
        <v>0</v>
      </c>
      <c r="XU92" s="556">
        <f t="shared" ca="1" si="490"/>
        <v>0</v>
      </c>
      <c r="XV92" s="556">
        <f t="shared" ca="1" si="490"/>
        <v>0</v>
      </c>
      <c r="XW92" s="556">
        <f t="shared" ca="1" si="490"/>
        <v>0</v>
      </c>
      <c r="XX92" s="189">
        <f t="shared" ca="1" si="491"/>
        <v>0</v>
      </c>
      <c r="XY92" s="189">
        <f t="shared" ca="1" si="491"/>
        <v>0</v>
      </c>
      <c r="XZ92" s="189">
        <f t="shared" ca="1" si="491"/>
        <v>0</v>
      </c>
      <c r="YA92" s="189">
        <f t="shared" ca="1" si="491"/>
        <v>0</v>
      </c>
      <c r="YB92" s="189">
        <f t="shared" ca="1" si="491"/>
        <v>0</v>
      </c>
      <c r="YC92" s="230">
        <f t="shared" ca="1" si="492"/>
        <v>0</v>
      </c>
      <c r="YD92" s="189">
        <f t="shared" ca="1" si="493"/>
        <v>0</v>
      </c>
      <c r="YE92" s="189">
        <f t="shared" ca="1" si="493"/>
        <v>0</v>
      </c>
      <c r="YF92" s="189">
        <f t="shared" ca="1" si="493"/>
        <v>0</v>
      </c>
      <c r="YG92" s="189">
        <f t="shared" ca="1" si="493"/>
        <v>0</v>
      </c>
      <c r="YH92" s="189">
        <f t="shared" ca="1" si="493"/>
        <v>0</v>
      </c>
      <c r="YI92" s="230">
        <f t="shared" ca="1" si="494"/>
        <v>0</v>
      </c>
      <c r="YJ92" s="231">
        <f t="shared" ca="1" si="495"/>
        <v>0</v>
      </c>
      <c r="YK92" s="231">
        <f t="shared" ca="1" si="495"/>
        <v>0</v>
      </c>
      <c r="YL92" s="231">
        <f t="shared" ca="1" si="495"/>
        <v>0</v>
      </c>
      <c r="YM92" s="231">
        <f t="shared" ca="1" si="495"/>
        <v>0</v>
      </c>
      <c r="YN92" s="544">
        <f t="shared" ca="1" si="496"/>
        <v>0</v>
      </c>
      <c r="YO92" s="231">
        <f t="shared" ca="1" si="497"/>
        <v>0</v>
      </c>
      <c r="YP92" s="231">
        <f t="shared" ca="1" si="497"/>
        <v>0</v>
      </c>
      <c r="YQ92" s="231">
        <f t="shared" ca="1" si="497"/>
        <v>0</v>
      </c>
      <c r="YR92" s="231">
        <f t="shared" ca="1" si="497"/>
        <v>0</v>
      </c>
      <c r="YS92" s="544">
        <f t="shared" ca="1" si="498"/>
        <v>0</v>
      </c>
      <c r="YT92" s="544">
        <f t="shared" ca="1" si="498"/>
        <v>0</v>
      </c>
      <c r="YU92" s="544">
        <f t="shared" ca="1" si="498"/>
        <v>0</v>
      </c>
      <c r="YV92" s="544">
        <f t="shared" ca="1" si="498"/>
        <v>0</v>
      </c>
      <c r="YW92" s="544">
        <f t="shared" ca="1" si="498"/>
        <v>0</v>
      </c>
      <c r="YX92" s="544">
        <f t="shared" ca="1" si="498"/>
        <v>0</v>
      </c>
      <c r="YY92" s="544">
        <f t="shared" ca="1" si="498"/>
        <v>0</v>
      </c>
      <c r="YZ92" s="535" cm="1">
        <f t="array" aca="1" ref="YZ92" ca="1">INDEX(YZ$13:YZ91,$B92+1,1)</f>
        <v>0</v>
      </c>
      <c r="ZA92" s="411">
        <f t="shared" ca="1" si="499"/>
        <v>19</v>
      </c>
      <c r="ZB92" s="18"/>
      <c r="ZC92" s="535" cm="1">
        <f t="array" aca="1" ref="ZC92" ca="1">INDEX(ZC$13:ZC91,$B92+1,1)</f>
        <v>0</v>
      </c>
      <c r="ZD92" s="411">
        <f t="shared" si="500"/>
        <v>0</v>
      </c>
      <c r="ZE92" s="535" cm="1">
        <f t="array" aca="1" ref="ZE92" ca="1">INDEX(ZE$13:ZE91,$B92+1,1)</f>
        <v>0</v>
      </c>
      <c r="ZF92" s="535" t="str" cm="1">
        <f t="array" aca="1" ref="ZF92" ca="1">INDEX(ZF$13:ZF91,$B92+1,1)</f>
        <v>-</v>
      </c>
      <c r="ZG92" s="535" t="str" cm="1">
        <f t="array" aca="1" ref="ZG92" ca="1">INDEX(ZG$13:ZG91,$B92+1,1)</f>
        <v>-</v>
      </c>
      <c r="ZH92" s="535" t="str" cm="1">
        <f t="array" aca="1" ref="ZH92" ca="1">INDEX(ZH$13:ZH91,$B92+1,1)</f>
        <v>-</v>
      </c>
      <c r="ZI92" s="535" t="str" cm="1">
        <f t="array" aca="1" ref="ZI92" ca="1">INDEX(ZI$13:ZI91,$B92+1,1)</f>
        <v>-</v>
      </c>
      <c r="ZJ92" s="535" t="str" cm="1">
        <f t="array" aca="1" ref="ZJ92" ca="1">INDEX(ZJ$13:ZJ91,$B92+1,1)</f>
        <v>-</v>
      </c>
      <c r="ZK92" s="535" t="str" cm="1">
        <f t="array" aca="1" ref="ZK92" ca="1">INDEX(ZK$13:ZK91,$B92+1,1)</f>
        <v>-</v>
      </c>
      <c r="ZL92" s="535" t="str" cm="1">
        <f t="array" aca="1" ref="ZL92" ca="1">INDEX(ZL$13:ZL91,$B92+1,1)</f>
        <v>-</v>
      </c>
      <c r="ZM92" s="535" t="str" cm="1">
        <f t="array" aca="1" ref="ZM92" ca="1">INDEX(ZM$13:ZM91,$B92+1,1)</f>
        <v>-</v>
      </c>
      <c r="ZN92" s="535" t="str" cm="1">
        <f t="array" aca="1" ref="ZN92" ca="1">INDEX(ZN$13:ZN91,$B92+1,1)</f>
        <v>-</v>
      </c>
      <c r="ZO92" s="535" t="str" cm="1">
        <f t="array" aca="1" ref="ZO92" ca="1">INDEX(ZO$13:ZO91,$B92+1,1)</f>
        <v>-</v>
      </c>
      <c r="ZP92" s="535" t="str" cm="1">
        <f t="array" aca="1" ref="ZP92" ca="1">INDEX(ZP$13:ZP91,$B92+1,1)</f>
        <v>-</v>
      </c>
      <c r="ZQ92" s="535" t="str" cm="1">
        <f t="array" aca="1" ref="ZQ92" ca="1">INDEX(ZQ$13:ZQ91,$B92+1,1)</f>
        <v>-</v>
      </c>
      <c r="ZR92" s="535" t="str" cm="1">
        <f t="array" aca="1" ref="ZR92" ca="1">INDEX(ZR$13:ZR91,$B92+1,1)</f>
        <v>-</v>
      </c>
      <c r="ZS92" s="535" t="str" cm="1">
        <f t="array" aca="1" ref="ZS92" ca="1">INDEX(ZS$13:ZS91,$B92+1,1)</f>
        <v>-</v>
      </c>
      <c r="ZT92" s="535" t="str" cm="1">
        <f t="array" aca="1" ref="ZT92" ca="1">INDEX(ZT$13:ZT91,$B92+1,1)</f>
        <v>-</v>
      </c>
      <c r="ZU92" s="535" t="str" cm="1">
        <f t="array" aca="1" ref="ZU92" ca="1">INDEX(ZU$13:ZU91,$B92+1,1)</f>
        <v>-</v>
      </c>
      <c r="ZV92" s="535" t="str" cm="1">
        <f t="array" aca="1" ref="ZV92" ca="1">INDEX(ZV$13:ZV91,$B92+1,1)</f>
        <v>-</v>
      </c>
      <c r="ZW92" s="535" t="str" cm="1">
        <f t="array" aca="1" ref="ZW92" ca="1">INDEX(ZW$13:ZW91,$B92+1,1)</f>
        <v>-</v>
      </c>
      <c r="ZX92" s="18"/>
      <c r="ZY92" s="411" t="b">
        <f t="shared" ca="1" si="501"/>
        <v>0</v>
      </c>
      <c r="ZZ92" s="411" t="str">
        <f t="shared" ca="1" si="502"/>
        <v>-</v>
      </c>
      <c r="AAA92" s="535" t="str" cm="1">
        <f t="array" aca="1" ref="AAA92" ca="1">INDEX(AAA$13:AAA91,$B92+1,1)</f>
        <v>-</v>
      </c>
      <c r="AAB92" s="535" t="str" cm="1">
        <f t="array" aca="1" ref="AAB92" ca="1">INDEX(AAB$13:AAB91,$B92+1,1)</f>
        <v>-</v>
      </c>
      <c r="AAC92" s="535" t="str" cm="1">
        <f t="array" aca="1" ref="AAC92" ca="1">INDEX(AAC$13:AAC91,$B92+1,1)</f>
        <v>-</v>
      </c>
      <c r="AAD92" s="545" cm="1">
        <f t="array" aca="1" ref="AAD92" ca="1">INDEX(i.AgeJ,$AD92,1)</f>
        <v>0</v>
      </c>
      <c r="AAE92" s="535" t="str" cm="1">
        <f t="array" aca="1" ref="AAE92" ca="1">INDEX(AAE$13:AAE91,$B92+1,1)</f>
        <v>-</v>
      </c>
      <c r="AAF92" s="411" t="str">
        <f t="shared" si="503"/>
        <v>-</v>
      </c>
      <c r="AAG92" s="411" t="str">
        <f t="shared" si="503"/>
        <v>-</v>
      </c>
      <c r="AAH92" s="535" t="str" cm="1">
        <f t="array" aca="1" ref="AAH92" ca="1">INDEX(AAH$13:AAH91,$B92+1,1)</f>
        <v>-</v>
      </c>
      <c r="AAI92" s="535" t="str" cm="1">
        <f t="array" aca="1" ref="AAI92" ca="1">INDEX(AAI$13:AAI91,$B92+1,1)</f>
        <v>-</v>
      </c>
      <c r="AAJ92" s="535" t="str" cm="1">
        <f t="array" aca="1" ref="AAJ92" ca="1">INDEX(AAJ$13:AAJ91,$B92+1,1)</f>
        <v>-</v>
      </c>
      <c r="AAK92" s="535" t="str" cm="1">
        <f t="array" aca="1" ref="AAK92" ca="1">INDEX(AAK$13:AAK91,$B92+1,1)</f>
        <v>-</v>
      </c>
      <c r="AAL92" s="535" t="str" cm="1">
        <f t="array" aca="1" ref="AAL92" ca="1">INDEX(AAL$13:AAL91,$B92+1,1)</f>
        <v>-</v>
      </c>
      <c r="AAM92" s="535" t="b" cm="1">
        <f t="array" aca="1" ref="AAM92" ca="1">INDEX(AAM$13:AAM91,$B92+1,1)</f>
        <v>1</v>
      </c>
      <c r="AAN92" s="535" t="str" cm="1">
        <f t="array" aca="1" ref="AAN92" ca="1">INDEX(AAN$13:AAN91,$B92+1,1)</f>
        <v>-</v>
      </c>
      <c r="AAO92" s="535" cm="1">
        <f t="array" aca="1" ref="AAO92" ca="1">INDEX(AAO$13:AAO91,$B92+1,1)</f>
        <v>0</v>
      </c>
      <c r="AAP92" s="535" cm="1">
        <f t="array" aca="1" ref="AAP92" ca="1">INDEX(AAP$13:AAP91,$B92+1,1)</f>
        <v>0</v>
      </c>
      <c r="AAQ92" s="535" cm="1">
        <f t="array" aca="1" ref="AAQ92" ca="1">INDEX(AAQ$13:AAQ91,$B92+1,1)</f>
        <v>0</v>
      </c>
      <c r="AAR92" s="18"/>
      <c r="AAS92" s="411">
        <f t="shared" si="504"/>
        <v>50</v>
      </c>
      <c r="AAT92" s="411">
        <f t="shared" si="504"/>
        <v>50</v>
      </c>
      <c r="AAU92" s="411">
        <f t="shared" si="504"/>
        <v>50</v>
      </c>
      <c r="AAV92" s="411">
        <f t="shared" si="504"/>
        <v>50</v>
      </c>
      <c r="AAW92" s="535" cm="1">
        <f t="array" aca="1" ref="AAW92" ca="1">INDEX(AAW$13:AAW91,$B92+1,1)</f>
        <v>1</v>
      </c>
      <c r="AAX92" s="535" cm="1">
        <f t="array" aca="1" ref="AAX92" ca="1">INDEX(AAX$13:AAX91,$B92+1,1)</f>
        <v>1</v>
      </c>
      <c r="AAY92" s="535" cm="1">
        <f t="array" aca="1" ref="AAY92" ca="1">INDEX(AAY$13:AAY91,$B92+1,1)</f>
        <v>1</v>
      </c>
      <c r="AAZ92" s="535" cm="1">
        <f t="array" aca="1" ref="AAZ92" ca="1">INDEX(AAZ$13:AAZ91,$B92+1,1)</f>
        <v>1</v>
      </c>
      <c r="ABA92" s="535" t="str" cm="1">
        <f t="array" aca="1" ref="ABA92" ca="1">INDEX(ABA$13:ABA91,$B92+1,1)</f>
        <v>-</v>
      </c>
      <c r="ABB92" s="535" t="str" cm="1">
        <f t="array" aca="1" ref="ABB92" ca="1">INDEX(ABB$13:ABB91,$B92+1,1)</f>
        <v>-</v>
      </c>
      <c r="ABC92" s="535" t="str" cm="1">
        <f t="array" aca="1" ref="ABC92" ca="1">INDEX(ABC$13:ABC91,$B92+1,1)</f>
        <v>-</v>
      </c>
      <c r="ABD92" s="535" t="str" cm="1">
        <f t="array" aca="1" ref="ABD92" ca="1">INDEX(ABD$13:ABD91,$B92+1,1)</f>
        <v>-</v>
      </c>
      <c r="ABE92" s="535" t="str" cm="1">
        <f t="array" aca="1" ref="ABE92" ca="1">INDEX(ABE$13:ABE91,$B92+1,1)</f>
        <v>-</v>
      </c>
      <c r="ABF92" s="535" t="str" cm="1">
        <f t="array" aca="1" ref="ABF92" ca="1">INDEX(ABF$13:ABF91,$B92+1,1)</f>
        <v>-</v>
      </c>
      <c r="ABG92" s="535" t="str" cm="1">
        <f t="array" aca="1" ref="ABG92" ca="1">INDEX(ABG$13:ABG91,$B92+1,1)</f>
        <v>-</v>
      </c>
      <c r="ABH92" s="18"/>
      <c r="ABI92" s="535" t="str" cm="1">
        <f t="array" aca="1" ref="ABI92" ca="1">INDEX(ABI$13:ABI91,$B92+1,1)</f>
        <v>-</v>
      </c>
      <c r="ABJ92" s="411">
        <f t="shared" ca="1" si="505"/>
        <v>1</v>
      </c>
      <c r="ABK92" s="18"/>
      <c r="ABL92" s="664" t="b">
        <f t="shared" ca="1" si="506"/>
        <v>1</v>
      </c>
      <c r="ABM92" s="535" t="b" cm="1">
        <f t="array" aca="1" ref="ABM92" ca="1">INDEX(ABM$13:ABM91,$B92+1,1)</f>
        <v>0</v>
      </c>
      <c r="ABN92" s="535" t="b" cm="1">
        <f t="array" aca="1" ref="ABN92" ca="1">INDEX(ABN$13:ABN91,$B92+1,1)</f>
        <v>1</v>
      </c>
      <c r="ABO92" s="535" t="b" cm="1">
        <f t="array" aca="1" ref="ABO92" ca="1">INDEX(ABO$13:ABO91,$B92+1,1)</f>
        <v>1</v>
      </c>
      <c r="ABP92" s="411" t="b">
        <f t="shared" ca="1" si="533"/>
        <v>1</v>
      </c>
      <c r="ABQ92" s="535" t="b" cm="1">
        <f t="array" aca="1" ref="ABQ92" ca="1">INDEX(ABQ$13:ABQ91,$B92+1,1)</f>
        <v>0</v>
      </c>
      <c r="ABR92" s="535" cm="1">
        <f t="array" aca="1" ref="ABR92" ca="1">INDEX(ABR$13:ABR91,$B92+1,1)</f>
        <v>0</v>
      </c>
      <c r="ABS92" s="547" cm="1">
        <f t="array" aca="1" ref="ABS92" ca="1">IF(ABN92&lt;&gt;TRUE,"-",VALUE(IFERROR(VALUE($K92),0) &amp; _xlfn.SWITCH($CF92,"-",4,$CF92) &amp; $L92 &amp; $T92 &amp; "00" &amp; $N92 &amp; $AK92 &amp; $R92 &amp; _xlfn.SWITCH($AM92,3,1,$AM92) &amp; _xlfn.SWITCH($M92,4,0,$M92) &amp; $AD92 &amp; IF(MOD($H92-2,ABS$6)&gt;=ABS$7,"",TEXT(INT(MOD($H92-2,ABS$6)/2)+1,"00"))))</f>
        <v>14220012120103</v>
      </c>
      <c r="ABT92" s="657" cm="1">
        <f t="array" aca="1" ref="ABT92" ca="1">IF(ABO92&lt;&gt;TRUE,"-",VALUE(IFERROR(VALUE($K92),0) &amp; _xlfn.SWITCH($CF92,"-",4,$CF92) &amp; $L92 &amp; $T92 &amp; "00" &amp; $N92 &amp; $AK92 &amp; $R92 &amp; _xlfn.SWITCH($AM92,3,1,$AM92) &amp; _xlfn.SWITCH($M92,4,0,$M92) &amp; $AD92 &amp; IF(MOD($H92-1,ABT$6)&gt;=ABT$7,"",TEXT(INT(MOD($H92-1,ABT$6)/2)+1,"00"))))</f>
        <v>14220012120104</v>
      </c>
      <c r="ABU92" s="543">
        <f t="shared" ca="1" si="507"/>
        <v>652</v>
      </c>
      <c r="ABV92" s="543">
        <f t="shared" ca="1" si="507"/>
        <v>686</v>
      </c>
      <c r="ABW92" s="543">
        <f t="shared" ca="1" si="507"/>
        <v>721</v>
      </c>
      <c r="ABX92" s="459">
        <f t="shared" ca="1" si="508"/>
        <v>469</v>
      </c>
      <c r="ABY92" s="459">
        <f t="shared" ca="1" si="508"/>
        <v>504</v>
      </c>
      <c r="ABZ92" s="459">
        <f t="shared" ca="1" si="508"/>
        <v>539</v>
      </c>
      <c r="ACA92" s="459">
        <f t="shared" ca="1" si="509"/>
        <v>385</v>
      </c>
      <c r="ACB92" s="459">
        <f t="shared" ca="1" si="509"/>
        <v>420</v>
      </c>
      <c r="ACC92" s="459">
        <f t="shared" ca="1" si="509"/>
        <v>455</v>
      </c>
      <c r="ACD92" s="535" t="str" cm="1">
        <f t="array" aca="1" ref="ACD92" ca="1">INDEX(ACD$13:ACD91,$B92+1,1)</f>
        <v>-</v>
      </c>
      <c r="ACE92" s="22" t="b">
        <v>0</v>
      </c>
      <c r="ACF92" s="22" t="b">
        <v>0</v>
      </c>
      <c r="ACG92" s="22" t="b">
        <v>0</v>
      </c>
      <c r="ACH92" s="22" t="b">
        <v>0</v>
      </c>
      <c r="ACI92" s="22" t="b">
        <v>1</v>
      </c>
      <c r="ACJ92" s="535" t="str" cm="1">
        <f t="array" aca="1" ref="ACJ92" ca="1">INDEX(ACJ$13:ACJ91,$B92+1,1)</f>
        <v>-</v>
      </c>
      <c r="ACK92" s="535" t="str" cm="1">
        <f t="array" aca="1" ref="ACK92" ca="1">INDEX(ACK$13:ACK91,$B92+1,1)</f>
        <v>-</v>
      </c>
      <c r="ACL92" s="535" t="str" cm="1">
        <f t="array" aca="1" ref="ACL92" ca="1">INDEX(ACL$13:ACL91,$B92+1,1)</f>
        <v>-</v>
      </c>
      <c r="ACM92" s="535" t="str" cm="1">
        <f t="array" aca="1" ref="ACM92" ca="1">INDEX(ACM$13:ACM91,$B92+1,1)</f>
        <v>-</v>
      </c>
      <c r="ACN92" s="535" t="str" cm="1">
        <f t="array" aca="1" ref="ACN92" ca="1">INDEX(ACN$13:ACN91,$B92+1,1)</f>
        <v>-</v>
      </c>
      <c r="ACO92" s="535" t="str" cm="1">
        <f t="array" aca="1" ref="ACO92" ca="1">INDEX(ACO$13:ACO91,$B92+1,1)</f>
        <v>-</v>
      </c>
      <c r="ACP92" s="22">
        <v>3</v>
      </c>
      <c r="ACQ92" s="22">
        <v>3</v>
      </c>
      <c r="ACR92" s="22" cm="1">
        <f t="array" aca="1" ref="ACR92" ca="1">INDEX(ACR$13:ACR91,$B92+1,1)</f>
        <v>0</v>
      </c>
      <c r="ACS92" s="22">
        <v>1</v>
      </c>
      <c r="ACT92" s="22">
        <v>-1</v>
      </c>
      <c r="ACU92" s="535" t="str" cm="1">
        <f t="array" aca="1" ref="ACU92" ca="1">INDEX(ACU$13:ACU91,$B92+1,1)</f>
        <v>-</v>
      </c>
      <c r="ACV92" s="535" t="str" cm="1">
        <f t="array" aca="1" ref="ACV92" ca="1">INDEX(ACV$13:ACV91,$B92+1,1)</f>
        <v>-</v>
      </c>
      <c r="ACW92" s="535" t="str" cm="1">
        <f t="array" aca="1" ref="ACW92" ca="1">INDEX(ACW$13:ACW91,$B92+1,1)</f>
        <v>-</v>
      </c>
      <c r="ACX92" s="520">
        <f ca="1">ACR92</f>
        <v>0</v>
      </c>
      <c r="ACY92" s="520">
        <f t="shared" ref="ACY92" si="543">ACS92</f>
        <v>1</v>
      </c>
      <c r="ACZ92" s="520">
        <f t="shared" ref="ACZ92" si="544">ACT92</f>
        <v>-1</v>
      </c>
      <c r="ADA92" s="535" t="str" cm="1">
        <f t="array" aca="1" ref="ADA92" ca="1">INDEX(ADA$13:ADA91,$B92+1,1)</f>
        <v>-</v>
      </c>
      <c r="ADB92" s="535" cm="1">
        <f t="array" aca="1" ref="ADB92" ca="1">INDEX(ADB$13:ADB91,$B92+1,1)</f>
        <v>1</v>
      </c>
      <c r="ADC92" s="535" cm="1">
        <f t="array" aca="1" ref="ADC92" ca="1">INDEX(ADC$13:ADC91,$B92+1,1)</f>
        <v>1</v>
      </c>
      <c r="ADD92" s="661" t="b">
        <f t="shared" ca="1" si="510"/>
        <v>0</v>
      </c>
      <c r="ADE92" s="661" t="b">
        <f t="shared" ca="1" si="510"/>
        <v>0</v>
      </c>
      <c r="ADF92" s="661" t="b">
        <f t="shared" ca="1" si="510"/>
        <v>0</v>
      </c>
      <c r="ADG92" s="661" t="b">
        <f t="shared" ca="1" si="510"/>
        <v>0</v>
      </c>
      <c r="ADH92" s="662">
        <f t="shared" ca="1" si="511"/>
        <v>0.9</v>
      </c>
      <c r="ADI92" s="663">
        <f t="shared" ca="1" si="512"/>
        <v>0.66</v>
      </c>
      <c r="ADJ92" s="664" t="b">
        <f t="shared" ca="1" si="513"/>
        <v>1</v>
      </c>
      <c r="ADK92" s="711">
        <f t="shared" ca="1" si="514"/>
        <v>999</v>
      </c>
      <c r="ADL92" s="191" t="b">
        <f t="shared" si="537"/>
        <v>0</v>
      </c>
      <c r="ADM92" s="710">
        <f t="shared" ca="1" si="515"/>
        <v>0.5</v>
      </c>
      <c r="ADN92" s="712">
        <f t="shared" ca="1" si="516"/>
        <v>0</v>
      </c>
      <c r="ADO92" s="712">
        <f t="shared" ca="1" si="516"/>
        <v>0</v>
      </c>
      <c r="ADP92" s="665">
        <f t="shared" ca="1" si="517"/>
        <v>999999</v>
      </c>
      <c r="ADQ92" s="18"/>
      <c r="ADR92" s="545" t="b">
        <f t="shared" ca="1" si="518"/>
        <v>1</v>
      </c>
      <c r="ADS92" s="545" t="str">
        <f t="shared" ca="1" si="518"/>
        <v>-</v>
      </c>
      <c r="ADT92" s="545" t="str">
        <f t="shared" ca="1" si="518"/>
        <v>-</v>
      </c>
      <c r="ADU92" s="545" t="str">
        <f t="shared" ca="1" si="518"/>
        <v>-</v>
      </c>
      <c r="ADV92" s="545" t="str">
        <f t="shared" ca="1" si="518"/>
        <v>-</v>
      </c>
      <c r="ADW92" s="545" t="str">
        <f t="shared" ca="1" si="518"/>
        <v>-</v>
      </c>
      <c r="ADX92" s="545" t="str">
        <f t="shared" ca="1" si="518"/>
        <v>-</v>
      </c>
      <c r="ADY92" s="545" t="str">
        <f t="shared" ca="1" si="518"/>
        <v>-</v>
      </c>
      <c r="ADZ92" s="545" t="str">
        <f t="shared" ca="1" si="518"/>
        <v>-</v>
      </c>
      <c r="AEA92" s="545" t="str">
        <f t="shared" ca="1" si="518"/>
        <v>-</v>
      </c>
      <c r="AEB92" s="545" t="str">
        <f t="shared" ca="1" si="519"/>
        <v>-</v>
      </c>
      <c r="AEC92" s="545" t="str">
        <f t="shared" ca="1" si="519"/>
        <v>-</v>
      </c>
      <c r="AED92" s="545" t="str">
        <f t="shared" ca="1" si="519"/>
        <v>-</v>
      </c>
      <c r="AEE92" s="545" t="str">
        <f t="shared" ca="1" si="519"/>
        <v>-</v>
      </c>
      <c r="AEF92" s="545" t="str">
        <f t="shared" ca="1" si="519"/>
        <v>-</v>
      </c>
      <c r="AEG92" s="545" t="str">
        <f t="shared" ca="1" si="519"/>
        <v>-</v>
      </c>
      <c r="AEH92" s="545" t="str">
        <f t="shared" ca="1" si="519"/>
        <v>-</v>
      </c>
      <c r="AEI92" s="545" t="str">
        <f t="shared" ca="1" si="519"/>
        <v>-</v>
      </c>
      <c r="AEJ92" s="545" t="b">
        <f t="shared" ca="1" si="519"/>
        <v>1</v>
      </c>
      <c r="AEK92" s="545" t="str">
        <f t="shared" ca="1" si="519"/>
        <v>-</v>
      </c>
      <c r="AEL92" s="545" t="str">
        <f t="shared" ca="1" si="520"/>
        <v>-</v>
      </c>
      <c r="AEM92" s="545" t="str">
        <f t="shared" ca="1" si="520"/>
        <v>-</v>
      </c>
      <c r="AEN92" s="545" t="str">
        <f t="shared" ca="1" si="520"/>
        <v>-</v>
      </c>
      <c r="AEO92" s="545" t="str">
        <f t="shared" ca="1" si="520"/>
        <v>-</v>
      </c>
      <c r="AEP92" s="545" t="str">
        <f t="shared" ca="1" si="520"/>
        <v>-</v>
      </c>
      <c r="AEQ92" s="545" t="str">
        <f t="shared" ca="1" si="520"/>
        <v>-</v>
      </c>
      <c r="AER92" s="545" t="str">
        <f t="shared" ca="1" si="520"/>
        <v>-</v>
      </c>
      <c r="AES92" s="545" t="str">
        <f t="shared" ca="1" si="520"/>
        <v>-</v>
      </c>
      <c r="AET92" s="545" t="str">
        <f t="shared" ca="1" si="520"/>
        <v>-</v>
      </c>
      <c r="AEU92" s="545" t="str">
        <f t="shared" ca="1" si="520"/>
        <v>-</v>
      </c>
      <c r="AEV92" s="545" t="str">
        <f t="shared" ca="1" si="521"/>
        <v>-</v>
      </c>
      <c r="AEW92" s="545" t="str">
        <f t="shared" ca="1" si="521"/>
        <v>-</v>
      </c>
      <c r="AEX92" s="545" t="str">
        <f t="shared" ca="1" si="521"/>
        <v>-</v>
      </c>
      <c r="AEY92" s="545" t="str">
        <f t="shared" ca="1" si="521"/>
        <v>-</v>
      </c>
      <c r="AEZ92" s="545" t="str">
        <f t="shared" ca="1" si="521"/>
        <v>-</v>
      </c>
      <c r="AFA92" s="545" t="str">
        <f t="shared" ca="1" si="521"/>
        <v>-</v>
      </c>
      <c r="AFB92" s="545" t="b">
        <f t="shared" ca="1" si="521"/>
        <v>1</v>
      </c>
      <c r="AFC92" s="545" t="str">
        <f t="shared" ca="1" si="521"/>
        <v>-</v>
      </c>
      <c r="AFD92" s="545" t="str">
        <f t="shared" ca="1" si="521"/>
        <v>-</v>
      </c>
      <c r="AFE92" s="545" t="str">
        <f t="shared" ca="1" si="521"/>
        <v>-</v>
      </c>
      <c r="AFF92" s="545" t="str">
        <f t="shared" ca="1" si="522"/>
        <v>-</v>
      </c>
      <c r="AFG92" s="545" t="str">
        <f t="shared" ca="1" si="522"/>
        <v>-</v>
      </c>
      <c r="AFH92" s="545" t="str">
        <f t="shared" ca="1" si="522"/>
        <v>-</v>
      </c>
      <c r="AFI92" s="545" t="str">
        <f t="shared" ca="1" si="522"/>
        <v>-</v>
      </c>
      <c r="AFJ92" s="545" t="str">
        <f t="shared" ca="1" si="522"/>
        <v>-</v>
      </c>
      <c r="AFK92" s="545" t="str">
        <f t="shared" ca="1" si="522"/>
        <v>-</v>
      </c>
      <c r="AFL92" s="545" t="str">
        <f t="shared" ca="1" si="522"/>
        <v>-</v>
      </c>
      <c r="AFM92" s="545" t="str">
        <f t="shared" ca="1" si="522"/>
        <v>-</v>
      </c>
      <c r="AFN92" s="545" t="str">
        <f t="shared" ca="1" si="522"/>
        <v>-</v>
      </c>
      <c r="AFO92" s="545" t="str">
        <f t="shared" ca="1" si="522"/>
        <v>-</v>
      </c>
      <c r="AFP92" s="545" t="str">
        <f t="shared" ca="1" si="523"/>
        <v>-</v>
      </c>
      <c r="AFQ92" s="545" t="str">
        <f t="shared" ca="1" si="523"/>
        <v>-</v>
      </c>
      <c r="AFR92" s="545" t="str">
        <f t="shared" ca="1" si="523"/>
        <v>-</v>
      </c>
      <c r="AFS92" s="545" t="str">
        <f t="shared" ca="1" si="523"/>
        <v>-</v>
      </c>
      <c r="AFT92" s="545" t="b">
        <f t="shared" ca="1" si="523"/>
        <v>1</v>
      </c>
      <c r="AFU92" s="545" t="str">
        <f t="shared" ca="1" si="523"/>
        <v>-</v>
      </c>
      <c r="AFV92" s="545" t="str">
        <f t="shared" ca="1" si="523"/>
        <v>-</v>
      </c>
      <c r="AFW92" s="545" t="str">
        <f t="shared" ca="1" si="523"/>
        <v>-</v>
      </c>
      <c r="AFX92" s="545" t="str">
        <f t="shared" ca="1" si="523"/>
        <v>-</v>
      </c>
      <c r="AFY92" s="545" t="str">
        <f t="shared" ca="1" si="523"/>
        <v>-</v>
      </c>
      <c r="AFZ92" s="545" t="str">
        <f t="shared" ca="1" si="524"/>
        <v>-</v>
      </c>
      <c r="AGA92" s="545" t="str">
        <f t="shared" ca="1" si="524"/>
        <v>-</v>
      </c>
      <c r="AGB92" s="545" t="str">
        <f t="shared" ca="1" si="524"/>
        <v>-</v>
      </c>
      <c r="AGC92" s="545" t="str">
        <f t="shared" ca="1" si="524"/>
        <v>-</v>
      </c>
      <c r="AGD92" s="545" t="str">
        <f t="shared" ca="1" si="524"/>
        <v>-</v>
      </c>
      <c r="AGE92" s="545" t="str">
        <f t="shared" ca="1" si="524"/>
        <v>-</v>
      </c>
      <c r="AGF92" s="545" t="str">
        <f t="shared" ca="1" si="524"/>
        <v>-</v>
      </c>
      <c r="AGG92" s="545" t="str">
        <f t="shared" ca="1" si="524"/>
        <v>-</v>
      </c>
      <c r="AGH92" s="545" t="str">
        <f t="shared" ca="1" si="524"/>
        <v>-</v>
      </c>
      <c r="AGI92" s="545" t="str">
        <f t="shared" ca="1" si="524"/>
        <v>-</v>
      </c>
      <c r="AGJ92" s="545" t="str">
        <f t="shared" ca="1" si="525"/>
        <v>-</v>
      </c>
      <c r="AGK92" s="545" t="str">
        <f t="shared" ca="1" si="525"/>
        <v>-</v>
      </c>
      <c r="AGL92" s="545" t="b">
        <f t="shared" ca="1" si="525"/>
        <v>1</v>
      </c>
      <c r="AGM92" s="545" t="str">
        <f t="shared" ca="1" si="525"/>
        <v>-</v>
      </c>
      <c r="AGN92" s="545" t="str">
        <f t="shared" ca="1" si="525"/>
        <v>-</v>
      </c>
      <c r="AGO92" s="545" t="str">
        <f t="shared" ca="1" si="525"/>
        <v>-</v>
      </c>
      <c r="AGP92" s="545" t="str">
        <f t="shared" ca="1" si="525"/>
        <v>-</v>
      </c>
      <c r="AGQ92" s="545" t="str">
        <f t="shared" ca="1" si="525"/>
        <v>-</v>
      </c>
      <c r="AGR92" s="545" t="str">
        <f t="shared" ca="1" si="525"/>
        <v>-</v>
      </c>
      <c r="AGS92" s="545" t="str">
        <f t="shared" ca="1" si="525"/>
        <v>-</v>
      </c>
      <c r="AGT92" s="545" t="str">
        <f t="shared" ca="1" si="526"/>
        <v>-</v>
      </c>
      <c r="AGU92" s="545" t="str">
        <f t="shared" ca="1" si="526"/>
        <v>-</v>
      </c>
      <c r="AGV92" s="545" t="str">
        <f t="shared" ca="1" si="526"/>
        <v>-</v>
      </c>
      <c r="AGW92" s="545" t="str">
        <f t="shared" ca="1" si="526"/>
        <v>-</v>
      </c>
      <c r="AGX92" s="545" t="str">
        <f t="shared" ca="1" si="526"/>
        <v>-</v>
      </c>
      <c r="AGY92" s="545" t="str">
        <f t="shared" ca="1" si="526"/>
        <v>-</v>
      </c>
      <c r="AGZ92" s="545" t="str">
        <f t="shared" ca="1" si="526"/>
        <v>-</v>
      </c>
      <c r="AHA92" s="545" t="str">
        <f t="shared" ca="1" si="526"/>
        <v>-</v>
      </c>
      <c r="AHB92" s="545" t="str">
        <f t="shared" ca="1" si="526"/>
        <v>-</v>
      </c>
      <c r="AHC92" s="545" t="str">
        <f t="shared" ca="1" si="526"/>
        <v>-</v>
      </c>
      <c r="AHD92" s="535" cm="1">
        <f t="array" aca="1" ref="AHD92" ca="1">INDEX(AHD$13:AHD91,$B92+1,1)</f>
        <v>0</v>
      </c>
      <c r="AHE92" s="483">
        <v>0</v>
      </c>
    </row>
    <row r="93" spans="1:889" outlineLevel="2">
      <c r="A93" s="18">
        <f t="shared" si="241"/>
        <v>80</v>
      </c>
      <c r="B93" s="652">
        <f t="shared" ca="1" si="538"/>
        <v>78</v>
      </c>
      <c r="C93" s="458">
        <f t="shared" si="404"/>
        <v>2000</v>
      </c>
      <c r="D93" s="119" t="str">
        <f t="shared" ca="1" si="405"/>
        <v>GSW</v>
      </c>
      <c r="E93" t="b">
        <v>1</v>
      </c>
      <c r="F93" t="b">
        <v>0</v>
      </c>
      <c r="G93" t="b">
        <f t="shared" si="406"/>
        <v>1</v>
      </c>
      <c r="H93" s="191">
        <f t="shared" ca="1" si="536"/>
        <v>8</v>
      </c>
      <c r="I93" s="535" cm="1">
        <f t="array" aca="1" ref="I93" ca="1">INDEX(I$13:I92,$B93+1,1)</f>
        <v>1</v>
      </c>
      <c r="J93" s="535" cm="1">
        <f t="array" aca="1" ref="J93" ca="1">INDEX(J$13:J92,$B93+1,1)</f>
        <v>0</v>
      </c>
      <c r="K93" s="535" cm="1">
        <f t="array" aca="1" ref="K93" ca="1">INDEX(K$13:K92,$B93+1,1)</f>
        <v>1</v>
      </c>
      <c r="L93" s="535" cm="1">
        <f t="array" aca="1" ref="L93" ca="1">INDEX(L$13:L92,$B93+1,1)</f>
        <v>2</v>
      </c>
      <c r="M93" s="535" cm="1">
        <f t="array" aca="1" ref="M93" ca="1">INDEX(M$13:M92,$B93+1,1)</f>
        <v>0</v>
      </c>
      <c r="N93" s="230">
        <f t="shared" ca="1" si="407"/>
        <v>1</v>
      </c>
      <c r="O93" s="230">
        <f t="shared" ca="1" si="407"/>
        <v>6</v>
      </c>
      <c r="P93" s="230">
        <f t="shared" ca="1" si="407"/>
        <v>1</v>
      </c>
      <c r="Q93" s="230">
        <f t="shared" ca="1" si="407"/>
        <v>1</v>
      </c>
      <c r="R93" s="230">
        <f t="shared" ca="1" si="407"/>
        <v>1</v>
      </c>
      <c r="S93" s="230">
        <f t="shared" ca="1" si="407"/>
        <v>1</v>
      </c>
      <c r="T93" s="411">
        <f t="shared" ca="1" si="408"/>
        <v>2</v>
      </c>
      <c r="U93" s="411">
        <f t="shared" ca="1" si="408"/>
        <v>5</v>
      </c>
      <c r="V93" s="411">
        <f t="shared" ca="1" si="409"/>
        <v>2</v>
      </c>
      <c r="W93" s="772" t="b">
        <f t="shared" ca="1" si="410"/>
        <v>1</v>
      </c>
      <c r="X93" s="772" t="b">
        <f t="shared" ca="1" si="410"/>
        <v>1</v>
      </c>
      <c r="Y93" s="772" t="b">
        <f t="shared" ca="1" si="410"/>
        <v>1</v>
      </c>
      <c r="Z93" s="791" t="b" cm="1">
        <f t="array" aca="1" ref="Z93" ca="1">INDEX(Z$13:Z92,$B93+1,1)</f>
        <v>0</v>
      </c>
      <c r="AA93" s="411">
        <f t="shared" ca="1" si="411"/>
        <v>1</v>
      </c>
      <c r="AB93" s="411">
        <f t="shared" ca="1" si="412"/>
        <v>1</v>
      </c>
      <c r="AC93" s="230">
        <f t="shared" ca="1" si="413"/>
        <v>1</v>
      </c>
      <c r="AD93" s="230">
        <f t="shared" ca="1" si="413"/>
        <v>1</v>
      </c>
      <c r="AE93" s="230">
        <f t="shared" ca="1" si="413"/>
        <v>0</v>
      </c>
      <c r="AF93" s="230">
        <f t="shared" ca="1" si="413"/>
        <v>0</v>
      </c>
      <c r="AG93" s="230">
        <f t="shared" ca="1" si="413"/>
        <v>0</v>
      </c>
      <c r="AH93" s="230">
        <f t="shared" ca="1" si="413"/>
        <v>0</v>
      </c>
      <c r="AI93" s="87">
        <f t="shared" ca="1" si="414"/>
        <v>2</v>
      </c>
      <c r="AJ93" s="87">
        <f ca="1">INDEX(CHOOSE($N93,DataAutumn!i.AdultDrys,DataWinter!i.AdultDrys,DataSpring!i.AdultDrys),1,$T93)</f>
        <v>1</v>
      </c>
      <c r="AK93" s="230">
        <f t="shared" ca="1" si="415"/>
        <v>2</v>
      </c>
      <c r="AL93" s="535" cm="1">
        <f t="array" aca="1" ref="AL93" ca="1">INDEX(AL$13:AL92,$B93+1,1)</f>
        <v>0</v>
      </c>
      <c r="AM93" s="535" cm="1">
        <f t="array" aca="1" ref="AM93" ca="1">INDEX(AM$13:AM92,$B93+1,1)</f>
        <v>2</v>
      </c>
      <c r="AN93" s="810"/>
      <c r="AO93" s="111"/>
      <c r="AP93" s="111"/>
      <c r="AQ93" s="111"/>
      <c r="AR93" s="111"/>
      <c r="AS93" s="111"/>
      <c r="AT93" s="111"/>
      <c r="AU93" s="111"/>
      <c r="AV93" s="111"/>
      <c r="AW93" s="111"/>
      <c r="AX93" s="111"/>
      <c r="AY93" s="111"/>
      <c r="AZ93" s="111"/>
      <c r="BA93" s="111"/>
      <c r="BB93" s="111"/>
      <c r="BC93" s="312" t="str">
        <f t="shared" ca="1" si="416"/>
        <v xml:space="preserve">FS_Opt_Tem 00008 SE GSW Past      CFS     TOLAut Scan2 GFS RR+01% GP100% WP100% MP100% (PT_F33N11L11)      </v>
      </c>
      <c r="BD93" s="8" t="str">
        <f ca="1">IF(COUNTIF($BC$13:$BC93,$BC93)=1,"-","Dup")</f>
        <v>-</v>
      </c>
      <c r="BE93" s="18"/>
      <c r="BF93" s="535" t="b" cm="1">
        <f t="array" aca="1" ref="BF93" ca="1">INDEX(BF$13:BF92,$B93+1,1)</f>
        <v>0</v>
      </c>
      <c r="BG93" s="535" t="b" cm="1">
        <f t="array" aca="1" ref="BG93" ca="1">INDEX(BG$13:BG92,$B93+1,1)</f>
        <v>0</v>
      </c>
      <c r="BH93" s="535" t="b" cm="1">
        <f t="array" aca="1" ref="BH93" ca="1">INDEX(BH$13:BH92,$B93+1,1)</f>
        <v>0</v>
      </c>
      <c r="BI93" s="535" t="b" cm="1">
        <f t="array" aca="1" ref="BI93" ca="1">INDEX(BI$13:BI92,$B93+1,1)</f>
        <v>0</v>
      </c>
      <c r="BJ93" s="535" t="b" cm="1">
        <f t="array" aca="1" ref="BJ93" ca="1">INDEX(BJ$13:BJ92,$B93+1,1)</f>
        <v>0</v>
      </c>
      <c r="BK93" s="535" t="b" cm="1">
        <f t="array" aca="1" ref="BK93" ca="1">INDEX(BK$13:BK92,$B93+1,1)</f>
        <v>0</v>
      </c>
      <c r="BL93" s="535" t="b" cm="1">
        <f t="array" aca="1" ref="BL93" ca="1">INDEX(BL$13:BL92,$B93+1,1)</f>
        <v>0</v>
      </c>
      <c r="BM93" s="535" t="b" cm="1">
        <f t="array" aca="1" ref="BM93" ca="1">INDEX(BM$13:BM92,$B93+1,1)</f>
        <v>0</v>
      </c>
      <c r="BN93" s="535" t="b" cm="1">
        <f t="array" aca="1" ref="BN93" ca="1">INDEX(BN$13:BN92,$B93+1,1)</f>
        <v>0</v>
      </c>
      <c r="BO93" s="18"/>
      <c r="BP93" s="411" t="b">
        <f t="shared" ca="1" si="417"/>
        <v>1</v>
      </c>
      <c r="BQ93" s="411" t="str">
        <f t="shared" ca="1" si="417"/>
        <v>-</v>
      </c>
      <c r="BR93" s="411" t="b">
        <f t="shared" ca="1" si="417"/>
        <v>0</v>
      </c>
      <c r="BS93" s="411" t="str">
        <f t="shared" ca="1" si="417"/>
        <v>-</v>
      </c>
      <c r="BT93" s="411" t="str">
        <f t="shared" ca="1" si="417"/>
        <v>-</v>
      </c>
      <c r="BU93" s="411" t="str">
        <f t="shared" ca="1" si="417"/>
        <v>-</v>
      </c>
      <c r="BV93" s="411" t="str">
        <f t="shared" ca="1" si="417"/>
        <v>-</v>
      </c>
      <c r="BW93" s="411" t="str">
        <f t="shared" ca="1" si="417"/>
        <v>-</v>
      </c>
      <c r="BX93" s="411" t="str">
        <f t="shared" ca="1" si="417"/>
        <v>-</v>
      </c>
      <c r="BY93" s="411" t="str">
        <f t="shared" ca="1" si="417"/>
        <v>-</v>
      </c>
      <c r="BZ93" s="411" t="str">
        <f t="shared" ca="1" si="417"/>
        <v>-</v>
      </c>
      <c r="CA93" s="411" t="str">
        <f t="shared" ca="1" si="417"/>
        <v>-</v>
      </c>
      <c r="CB93" s="411" t="b">
        <f t="shared" ca="1" si="417"/>
        <v>0</v>
      </c>
      <c r="CC93" s="87">
        <f t="shared" ca="1" si="417"/>
        <v>0</v>
      </c>
      <c r="CD93" s="535" t="str" cm="1">
        <f t="array" aca="1" ref="CD93" ca="1">INDEX(CD$13:CD92,$B93+1,1)</f>
        <v>-</v>
      </c>
      <c r="CE93" s="535" t="str" cm="1">
        <f t="array" aca="1" ref="CE93" ca="1">INDEX(CE$13:CE92,$B93+1,1)</f>
        <v>-</v>
      </c>
      <c r="CF93" s="535" t="str" cm="1">
        <f t="array" aca="1" ref="CF93" ca="1">INDEX(CF$13:CF92,$B93+1,1)</f>
        <v>-</v>
      </c>
      <c r="CG93" s="535" t="b" cm="1">
        <f t="array" aca="1" ref="CG93" ca="1">INDEX(CG$13:CG92,$B93+1,1)</f>
        <v>1</v>
      </c>
      <c r="CH93" s="535" t="str" cm="1">
        <f t="array" aca="1" ref="CH93" ca="1">INDEX(CH$13:CH92,$B93+1,1)</f>
        <v>-</v>
      </c>
      <c r="CI93" s="535" t="str" cm="1">
        <f t="array" aca="1" ref="CI93" ca="1">INDEX(CI$13:CI92,$B93+1,1)</f>
        <v>-</v>
      </c>
      <c r="CJ93" s="535" t="str" cm="1">
        <f t="array" aca="1" ref="CJ93" ca="1">INDEX(CJ$13:CJ92,$B93+1,1)</f>
        <v>-</v>
      </c>
      <c r="CK93" s="18"/>
      <c r="CL93" s="535" t="str" cm="1">
        <f t="array" aca="1" ref="CL93" ca="1">INDEX(CL$13:CL92,$B93+1,1)</f>
        <v>-</v>
      </c>
      <c r="CM93" s="535" t="str" cm="1">
        <f t="array" aca="1" ref="CM93" ca="1">INDEX(CM$13:CM92,$B93+1,1)</f>
        <v>-</v>
      </c>
      <c r="CN93" s="411" t="str">
        <f t="shared" ca="1" si="418"/>
        <v>-</v>
      </c>
      <c r="CO93" s="411">
        <f t="shared" ca="1" si="419"/>
        <v>1</v>
      </c>
      <c r="CP93" s="411">
        <f t="shared" ca="1" si="419"/>
        <v>1</v>
      </c>
      <c r="CQ93" s="535" t="str" cm="1">
        <f t="array" aca="1" ref="CQ93" ca="1">INDEX(CQ$13:CQ92,$B93+1,1)</f>
        <v>-</v>
      </c>
      <c r="CR93" s="535" t="str" cm="1">
        <f t="array" aca="1" ref="CR93" ca="1">INDEX(CR$13:CR92,$B93+1,1)</f>
        <v>-</v>
      </c>
      <c r="CS93" s="535" t="str" cm="1">
        <f t="array" aca="1" ref="CS93" ca="1">INDEX(CS$13:CS92,$B93+1,1)</f>
        <v>-</v>
      </c>
      <c r="CT93" s="535" t="str" cm="1">
        <f t="array" aca="1" ref="CT93" ca="1">INDEX(CT$13:CT92,$B93+1,1)</f>
        <v>-</v>
      </c>
      <c r="CU93" s="411" t="str">
        <f t="shared" ca="1" si="420"/>
        <v>-</v>
      </c>
      <c r="CV93" s="411">
        <f t="shared" ca="1" si="421"/>
        <v>1</v>
      </c>
      <c r="CW93" s="411">
        <f t="shared" ca="1" si="421"/>
        <v>1</v>
      </c>
      <c r="CX93" s="535" t="str" cm="1">
        <f t="array" aca="1" ref="CX93" ca="1">INDEX(CX$13:CX92,$B93+1,1)</f>
        <v>-</v>
      </c>
      <c r="CY93" s="535" t="str" cm="1">
        <f t="array" aca="1" ref="CY93" ca="1">INDEX(CY$13:CY92,$B93+1,1)</f>
        <v>-</v>
      </c>
      <c r="CZ93" s="411" t="str">
        <f t="shared" ca="1" si="422"/>
        <v>-</v>
      </c>
      <c r="DA93" s="411">
        <f t="shared" ca="1" si="423"/>
        <v>1</v>
      </c>
      <c r="DB93" s="535" t="str" cm="1">
        <f t="array" aca="1" ref="DB93" ca="1">INDEX(DB$13:DB92,$B93+1,1)</f>
        <v>-</v>
      </c>
      <c r="DC93" s="535" t="str" cm="1">
        <f t="array" aca="1" ref="DC93" ca="1">INDEX(DC$13:DC92,$B93+1,1)</f>
        <v>-</v>
      </c>
      <c r="DD93" s="411">
        <f t="shared" ca="1" si="424"/>
        <v>1</v>
      </c>
      <c r="DE93" s="535" t="str" cm="1">
        <f t="array" aca="1" ref="DE93" ca="1">INDEX(DE$13:DE92,$B93+1,1)</f>
        <v>-</v>
      </c>
      <c r="DF93" s="535" t="str" cm="1">
        <f t="array" aca="1" ref="DF93" ca="1">INDEX(DF$13:DF92,$B93+1,1)</f>
        <v>-</v>
      </c>
      <c r="DG93" s="411" t="str">
        <f t="shared" ca="1" si="425"/>
        <v>-</v>
      </c>
      <c r="DH93" s="411">
        <f t="shared" ca="1" si="426"/>
        <v>1</v>
      </c>
      <c r="DI93" s="411">
        <f t="shared" ca="1" si="426"/>
        <v>1</v>
      </c>
      <c r="DJ93" s="535" cm="1">
        <f t="array" aca="1" ref="DJ93" ca="1">INDEX(DJ$13:DJ92,$B93+1,1)</f>
        <v>720</v>
      </c>
      <c r="DK93" s="535" cm="1">
        <f t="array" aca="1" ref="DK93" ca="1">INDEX(DK$13:DK92,$B93+1,1)</f>
        <v>720</v>
      </c>
      <c r="DL93" s="18"/>
      <c r="DM93" s="535" t="str" cm="1">
        <f t="array" aca="1" ref="DM93" ca="1">INDEX(DM$13:DM92,$B93+1,1)</f>
        <v>-</v>
      </c>
      <c r="DN93" s="535" t="str" cm="1">
        <f t="array" aca="1" ref="DN93" ca="1">INDEX(DN$13:DN92,$B93+1,1)</f>
        <v>-</v>
      </c>
      <c r="DO93" s="535" t="str" cm="1">
        <f t="array" aca="1" ref="DO93" ca="1">INDEX(DO$13:DO92,$B93+1,1)</f>
        <v>-</v>
      </c>
      <c r="DP93" s="535" t="str" cm="1">
        <f t="array" aca="1" ref="DP93" ca="1">INDEX(DP$13:DP92,$B93+1,1)</f>
        <v>-</v>
      </c>
      <c r="DQ93" s="799" cm="1">
        <f t="array" aca="1" ref="DQ93" ca="1">VALUE(IFERROR(VALUE($K93),0) &amp; _xlfn.SWITCH($CF93,"-",4,$CF93) &amp; $L93 &amp; $T93 &amp; "00" &amp; $N93 &amp; $AK93 &amp; $R93 &amp; _xlfn.SWITCH($AM93,3,1,$AM93) &amp; _xlfn.SWITCH($M93,4,0,$M93) &amp; _xlfn.SWITCH($AD93,6,1,$AD93))</f>
        <v>142200121201</v>
      </c>
      <c r="DR93" s="535" cm="1">
        <f t="array" aca="1" ref="DR93" ca="1">INDEX(DR$13:DR92,$B93+1,1)</f>
        <v>1</v>
      </c>
      <c r="DS93" s="535" cm="1">
        <f t="array" aca="1" ref="DS93" ca="1">INDEX(DS$13:DS92,$B93+1,1)</f>
        <v>1</v>
      </c>
      <c r="DT93" s="411">
        <f t="shared" ca="1" si="427"/>
        <v>3</v>
      </c>
      <c r="DU93" s="411" t="str">
        <f t="shared" ca="1" si="427"/>
        <v>-</v>
      </c>
      <c r="DV93" s="411" t="str">
        <f t="shared" ca="1" si="427"/>
        <v>-</v>
      </c>
      <c r="DW93" s="411" t="str">
        <f t="shared" ca="1" si="427"/>
        <v>-</v>
      </c>
      <c r="DX93" s="411" t="str">
        <f t="shared" ca="1" si="427"/>
        <v>-</v>
      </c>
      <c r="DY93" s="411" t="str">
        <f t="shared" ca="1" si="427"/>
        <v>-</v>
      </c>
      <c r="DZ93" s="411" t="b">
        <f t="shared" ca="1" si="428"/>
        <v>0</v>
      </c>
      <c r="EA93" s="411" t="str">
        <f t="shared" ca="1" si="429"/>
        <v>-</v>
      </c>
      <c r="EB93" s="411" t="str">
        <f t="shared" ca="1" si="429"/>
        <v>-</v>
      </c>
      <c r="EC93" s="411" t="str">
        <f t="shared" ca="1" si="429"/>
        <v>-</v>
      </c>
      <c r="ED93" s="411" t="str">
        <f t="shared" ca="1" si="429"/>
        <v>-</v>
      </c>
      <c r="EE93" s="411">
        <f t="shared" ca="1" si="429"/>
        <v>500</v>
      </c>
      <c r="EF93" s="411">
        <f t="shared" ca="1" si="429"/>
        <v>500</v>
      </c>
      <c r="EG93" s="411" t="str">
        <f t="shared" ca="1" si="429"/>
        <v>-</v>
      </c>
      <c r="EH93" s="411" t="str">
        <f t="shared" ca="1" si="429"/>
        <v>-</v>
      </c>
      <c r="EI93" s="411" t="str">
        <f t="shared" ca="1" si="429"/>
        <v>-</v>
      </c>
      <c r="EJ93" s="535" cm="1">
        <f t="array" aca="1" ref="EJ93" ca="1">INDEX(EJ$13:EJ92,$B93+1,1)</f>
        <v>0</v>
      </c>
      <c r="EK93" s="535" cm="1">
        <f t="array" aca="1" ref="EK93" ca="1">INDEX(EK$13:EK92,$B93+1,1)</f>
        <v>999999</v>
      </c>
      <c r="EL93" s="535" cm="1">
        <f t="array" aca="1" ref="EL93" ca="1">INDEX(EL$13:EL92,$B93+1,1)</f>
        <v>999999</v>
      </c>
      <c r="EM93" s="535" cm="1">
        <f t="array" aca="1" ref="EM93" ca="1">INDEX(EM$13:EM92,$B93+1,1)</f>
        <v>999999</v>
      </c>
      <c r="EN93" s="535" cm="1">
        <f t="array" aca="1" ref="EN93" ca="1">INDEX(EN$13:EN92,$B93+1,1)</f>
        <v>999999</v>
      </c>
      <c r="EO93" s="535" cm="1">
        <f t="array" aca="1" ref="EO93" ca="1">INDEX(EO$13:EO92,$B93+1,1)</f>
        <v>999999</v>
      </c>
      <c r="EP93" s="535" cm="1">
        <f t="array" aca="1" ref="EP93" ca="1">INDEX(EP$13:EP92,$B93+1,1)</f>
        <v>999999</v>
      </c>
      <c r="EQ93" s="535" cm="1">
        <f t="array" aca="1" ref="EQ93" ca="1">INDEX(EQ$13:EQ92,$B93+1,1)</f>
        <v>999999</v>
      </c>
      <c r="ER93" s="535" cm="1">
        <f t="array" aca="1" ref="ER93" ca="1">INDEX(ER$13:ER92,$B93+1,1)</f>
        <v>999999</v>
      </c>
      <c r="ES93" s="535" cm="1">
        <f t="array" aca="1" ref="ES93" ca="1">INDEX(ES$13:ES92,$B93+1,1)</f>
        <v>999999</v>
      </c>
      <c r="ET93" s="535" cm="1">
        <f t="array" aca="1" ref="ET93" ca="1">INDEX(ET$13:ET92,$B93+1,1)</f>
        <v>999999</v>
      </c>
      <c r="EU93" s="535" cm="1">
        <f t="array" aca="1" ref="EU93" ca="1">INDEX(EU$13:EU92,$B93+1,1)</f>
        <v>999999</v>
      </c>
      <c r="EV93" s="535" cm="1">
        <f t="array" aca="1" ref="EV93" ca="1">INDEX(EV$13:EV92,$B93+1,1)</f>
        <v>999999</v>
      </c>
      <c r="EW93" s="777">
        <f t="shared" ca="1" si="430"/>
        <v>0</v>
      </c>
      <c r="EX93" s="777">
        <f t="shared" ca="1" si="430"/>
        <v>0</v>
      </c>
      <c r="EY93" s="777">
        <f t="shared" ca="1" si="430"/>
        <v>999999</v>
      </c>
      <c r="EZ93" s="795" t="str">
        <f t="shared" ca="1" si="527"/>
        <v>-</v>
      </c>
      <c r="FA93" s="795" t="str">
        <f t="shared" ca="1" si="431"/>
        <v>-</v>
      </c>
      <c r="FB93" s="796">
        <f t="shared" ca="1" si="432"/>
        <v>999999</v>
      </c>
      <c r="FC93" s="797" t="str">
        <f t="shared" ca="1" si="528"/>
        <v>-</v>
      </c>
      <c r="FD93" s="776">
        <f t="shared" ca="1" si="433"/>
        <v>999999</v>
      </c>
      <c r="FE93" s="774">
        <f t="shared" ca="1" si="529"/>
        <v>999999</v>
      </c>
      <c r="FF93" s="775">
        <f t="shared" ca="1" si="530"/>
        <v>999999</v>
      </c>
      <c r="FG93" s="545" cm="1">
        <f t="array" aca="1" ref="FG93" ca="1">INDEX(i.ELMated,$AB93+1,1)</f>
        <v>0.3</v>
      </c>
      <c r="FH93" s="625" cm="1">
        <f t="array" aca="1" ref="FH93" ca="1">INDEX(i.ELMatedEst,$AA93+1,$T93)</f>
        <v>0.3</v>
      </c>
      <c r="FI93" s="535" t="str" cm="1">
        <f t="array" aca="1" ref="FI93" ca="1">INDEX(FI$13:FI92,$B93+1,1)</f>
        <v>-</v>
      </c>
      <c r="FJ93" s="535" t="str" cm="1">
        <f t="array" aca="1" ref="FJ93" ca="1">INDEX(FJ$13:FJ92,$B93+1,1)</f>
        <v>-</v>
      </c>
      <c r="FK93" s="659">
        <f t="shared" ca="1" si="434"/>
        <v>0</v>
      </c>
      <c r="FL93" s="661">
        <f t="shared" ca="1" si="435"/>
        <v>5.0000000000000001E-3</v>
      </c>
      <c r="FM93" s="191">
        <f t="shared" ca="1" si="531"/>
        <v>0.95</v>
      </c>
      <c r="FN93" s="662">
        <f t="shared" ca="1" si="436"/>
        <v>8.3999999999999991E-2</v>
      </c>
      <c r="FO93" s="662">
        <f ca="1">INDEX(CHOOSE($N93,DataAutumn!i.EL_PropnSold,DataWinter!i.EL_PropnSold,DataSpring!i.EL_PropnSold),$AI93,$T93)*INDEX(i.ELMatedEst,$AB93+1,$T93)*i.dAdultRR_ELPropSold
+INDEX(i.dryman,($AJ93-1)*4+$AI93,FO$7)</f>
        <v>0</v>
      </c>
      <c r="FP93" s="662">
        <f ca="1">INDEX(CHOOSE($N93,DataAutumn!i.EL_PropnSold,DataWinter!i.EL_PropnSold,DataSpring!i.EL_PropnSold),$AI93,$T93)*INDEX(i.ELMatedEst,$AB93+1,$T93)*i.dAdultRR_ELPropSold
+INDEX(i.dryman,($AJ93-1)*4+$AI93,FP$7)</f>
        <v>3.125E-2</v>
      </c>
      <c r="FQ93" s="662">
        <f ca="1">INDEX(CHOOSE($N93,DataAutumn!i.EL_PropnSold,DataWinter!i.EL_PropnSold,DataSpring!i.EL_PropnSold),$AI93,$T93)*INDEX(i.ELMatedEst,$AB93+1,$T93)*i.dAdultRR_ELPropSold
+INDEX(i.dryman,($AJ93-1)*4+$AI93,FQ$7)</f>
        <v>3.125E-2</v>
      </c>
      <c r="FR93" s="662">
        <f ca="1">INDEX(CHOOSE($N93,DataAutumn!i.EL_PropnSold,DataWinter!i.EL_PropnSold,DataSpring!i.EL_PropnSold),$AI93,$T93)*INDEX(i.ELMatedEst,$AB93+1,$T93)*i.dAdultRR_ELPropSold
+INDEX(i.dryman,($AJ93-1)*4+$AI93,FR$7)</f>
        <v>3.125E-2</v>
      </c>
      <c r="FS93" s="663">
        <f ca="1">INDEX(CHOOSE($N93,DataAutumn!i.EL_PropnSold,DataWinter!i.EL_PropnSold,DataSpring!i.EL_PropnSold),$AI93,$T93)*INDEX(i.ELMatedEst,$AB93+1,$T93)*i.dAdultLSurv_ELPropSold</f>
        <v>0</v>
      </c>
      <c r="FT93" s="661" t="b">
        <f t="shared" ca="1" si="437"/>
        <v>0</v>
      </c>
      <c r="FU93" s="661" t="b">
        <f t="shared" ca="1" si="437"/>
        <v>0</v>
      </c>
      <c r="FV93" s="711" t="b">
        <f t="shared" ca="1" si="438"/>
        <v>1</v>
      </c>
      <c r="FW93" s="661" t="b">
        <f t="shared" ca="1" si="437"/>
        <v>0</v>
      </c>
      <c r="FX93" s="663">
        <f t="shared" ca="1" si="439"/>
        <v>1</v>
      </c>
      <c r="FY93" s="664">
        <f t="shared" ca="1" si="440"/>
        <v>0</v>
      </c>
      <c r="FZ93" s="665" t="b">
        <f t="shared" ca="1" si="441"/>
        <v>0</v>
      </c>
      <c r="GA93" s="660" t="b">
        <f t="shared" ca="1" si="442"/>
        <v>1</v>
      </c>
      <c r="GB93" s="411" t="b">
        <f t="shared" ca="1" si="442"/>
        <v>0</v>
      </c>
      <c r="GC93" s="411" t="b">
        <f t="shared" ca="1" si="442"/>
        <v>0</v>
      </c>
      <c r="GD93" s="87">
        <f t="shared" ca="1" si="443"/>
        <v>2</v>
      </c>
      <c r="GE93" s="87">
        <f t="shared" ca="1" si="443"/>
        <v>2</v>
      </c>
      <c r="GF93" s="411">
        <f t="shared" ca="1" si="444"/>
        <v>1</v>
      </c>
      <c r="GG93" s="411">
        <f t="shared" ca="1" si="445"/>
        <v>1</v>
      </c>
      <c r="GH93" s="411">
        <f t="shared" ca="1" si="445"/>
        <v>1</v>
      </c>
      <c r="GI93" s="411">
        <f t="shared" ca="1" si="446"/>
        <v>1</v>
      </c>
      <c r="GJ93" s="411">
        <f t="shared" ca="1" si="447"/>
        <v>0.35</v>
      </c>
      <c r="GK93" s="411" t="b">
        <f t="shared" ca="1" si="447"/>
        <v>1</v>
      </c>
      <c r="GL93" s="411" t="b">
        <f t="shared" ca="1" si="447"/>
        <v>0</v>
      </c>
      <c r="GM93" s="411" t="b">
        <f t="shared" ca="1" si="447"/>
        <v>0</v>
      </c>
      <c r="GN93" s="411" t="b">
        <f t="shared" ca="1" si="447"/>
        <v>0</v>
      </c>
      <c r="GO93" s="87">
        <f t="shared" ca="1" si="448"/>
        <v>1</v>
      </c>
      <c r="GP93" s="87">
        <f t="shared" ca="1" si="448"/>
        <v>1</v>
      </c>
      <c r="GQ93" s="87">
        <f t="shared" ca="1" si="448"/>
        <v>1</v>
      </c>
      <c r="GR93" s="87">
        <f t="shared" ca="1" si="448"/>
        <v>1</v>
      </c>
      <c r="GS93" s="87">
        <f t="shared" ca="1" si="448"/>
        <v>1</v>
      </c>
      <c r="GT93" s="87">
        <f t="shared" ca="1" si="448"/>
        <v>1</v>
      </c>
      <c r="GU93" s="87">
        <f t="shared" ca="1" si="448"/>
        <v>1</v>
      </c>
      <c r="GV93" s="87">
        <f t="shared" ca="1" si="448"/>
        <v>1</v>
      </c>
      <c r="GW93" s="411" cm="1">
        <f t="array" aca="1" ref="GW93" ca="1">INDEX(i.dse_type,1,$L93)</f>
        <v>0</v>
      </c>
      <c r="GX93" s="535" t="str" cm="1">
        <f t="array" aca="1" ref="GX93" ca="1">INDEX(GX$13:GX92,$B93+1,1)</f>
        <v>-</v>
      </c>
      <c r="GY93" s="535" t="str" cm="1">
        <f t="array" aca="1" ref="GY93" ca="1">INDEX(GY$13:GY92,$B93+1,1)</f>
        <v>-</v>
      </c>
      <c r="GZ93" s="535" t="str" cm="1">
        <f t="array" aca="1" ref="GZ93" ca="1">INDEX(GZ$13:GZ92,$B93+1,1)</f>
        <v>-</v>
      </c>
      <c r="HA93" s="18"/>
      <c r="HB93" s="535" t="str" cm="1">
        <f t="array" aca="1" ref="HB93" ca="1">INDEX(HB$13:HB92,$B93+1,1)</f>
        <v>-</v>
      </c>
      <c r="HC93" s="535" t="str" cm="1">
        <f t="array" aca="1" ref="HC93" ca="1">INDEX(HC$13:HC92,$B93+1,1)</f>
        <v>-</v>
      </c>
      <c r="HD93" s="535" cm="1">
        <f t="array" aca="1" ref="HD93" ca="1">INDEX(HD$13:HD92,$B93+1,1)</f>
        <v>0</v>
      </c>
      <c r="HE93" s="535" cm="1">
        <f t="array" aca="1" ref="HE93" ca="1">INDEX(HE$13:HE92,$B93+1,1)</f>
        <v>0</v>
      </c>
      <c r="HF93" s="535" cm="1">
        <f t="array" aca="1" ref="HF93" ca="1">INDEX(HF$13:HF92,$B93+1,1)</f>
        <v>0</v>
      </c>
      <c r="HG93" s="535" cm="1">
        <f t="array" aca="1" ref="HG93" ca="1">INDEX(HG$13:HG92,$B93+1,1)</f>
        <v>0</v>
      </c>
      <c r="HH93" s="535" cm="1">
        <f t="array" aca="1" ref="HH93" ca="1">INDEX(HH$13:HH92,$B93+1,1)</f>
        <v>0</v>
      </c>
      <c r="HI93" s="535" cm="1">
        <f t="array" aca="1" ref="HI93" ca="1">INDEX(HI$13:HI92,$B93+1,1)</f>
        <v>0</v>
      </c>
      <c r="HJ93" s="535" cm="1">
        <f t="array" aca="1" ref="HJ93" ca="1">INDEX(HJ$13:HJ92,$B93+1,1)</f>
        <v>0</v>
      </c>
      <c r="HK93" s="535" cm="1">
        <f t="array" aca="1" ref="HK93" ca="1">INDEX(HK$13:HK92,$B93+1,1)</f>
        <v>0</v>
      </c>
      <c r="HL93" s="535" cm="1">
        <f t="array" aca="1" ref="HL93" ca="1">INDEX(HL$13:HL92,$B93+1,1)</f>
        <v>0</v>
      </c>
      <c r="HM93" s="535" cm="1">
        <f t="array" aca="1" ref="HM93" ca="1">INDEX(HM$13:HM92,$B93+1,1)</f>
        <v>0</v>
      </c>
      <c r="HN93" s="535" cm="1">
        <f t="array" aca="1" ref="HN93" ca="1">INDEX(HN$13:HN92,$B93+1,1)</f>
        <v>0</v>
      </c>
      <c r="HO93" s="535" cm="1">
        <f t="array" aca="1" ref="HO93" ca="1">INDEX(HO$13:HO92,$B93+1,1)</f>
        <v>0</v>
      </c>
      <c r="HP93" s="535" cm="1">
        <f t="array" aca="1" ref="HP93" ca="1">INDEX(HP$13:HP92,$B93+1,1)</f>
        <v>0</v>
      </c>
      <c r="HQ93" s="535" cm="1">
        <f t="array" aca="1" ref="HQ93" ca="1">INDEX(HQ$13:HQ92,$B93+1,1)</f>
        <v>0</v>
      </c>
      <c r="HR93" s="535" cm="1">
        <f t="array" aca="1" ref="HR93" ca="1">INDEX(HR$13:HR92,$B93+1,1)</f>
        <v>0</v>
      </c>
      <c r="HS93" s="535" cm="1">
        <f t="array" aca="1" ref="HS93" ca="1">INDEX(HS$13:HS92,$B93+1,1)</f>
        <v>0</v>
      </c>
      <c r="HT93" s="535" cm="1">
        <f t="array" aca="1" ref="HT93" ca="1">INDEX(HT$13:HT92,$B93+1,1)</f>
        <v>0</v>
      </c>
      <c r="HU93" s="535" cm="1">
        <f t="array" aca="1" ref="HU93" ca="1">INDEX(HU$13:HU92,$B93+1,1)</f>
        <v>0</v>
      </c>
      <c r="HV93" s="535" cm="1">
        <f t="array" aca="1" ref="HV93" ca="1">INDEX(HV$13:HV92,$B93+1,1)</f>
        <v>0</v>
      </c>
      <c r="HW93" s="535" cm="1">
        <f t="array" aca="1" ref="HW93" ca="1">INDEX(HW$13:HW92,$B93+1,1)</f>
        <v>0</v>
      </c>
      <c r="HX93" s="535" cm="1">
        <f t="array" aca="1" ref="HX93" ca="1">INDEX(HX$13:HX92,$B93+1,1)</f>
        <v>0</v>
      </c>
      <c r="HY93" s="535" cm="1">
        <f t="array" aca="1" ref="HY93" ca="1">INDEX(HY$13:HY92,$B93+1,1)</f>
        <v>0</v>
      </c>
      <c r="HZ93" s="535" cm="1">
        <f t="array" aca="1" ref="HZ93" ca="1">INDEX(HZ$13:HZ92,$B93+1,1)</f>
        <v>0</v>
      </c>
      <c r="IA93" s="535" cm="1">
        <f t="array" aca="1" ref="IA93" ca="1">INDEX(IA$13:IA92,$B93+1,1)</f>
        <v>0</v>
      </c>
      <c r="IB93" s="535" cm="1">
        <f t="array" aca="1" ref="IB93" ca="1">INDEX(IB$13:IB92,$B93+1,1)</f>
        <v>0</v>
      </c>
      <c r="IC93" s="535" cm="1">
        <f t="array" aca="1" ref="IC93" ca="1">INDEX(IC$13:IC92,$B93+1,1)</f>
        <v>0</v>
      </c>
      <c r="ID93" s="535" cm="1">
        <f t="array" aca="1" ref="ID93" ca="1">INDEX(ID$13:ID92,$B93+1,1)</f>
        <v>0</v>
      </c>
      <c r="IE93" s="535" cm="1">
        <f t="array" aca="1" ref="IE93" ca="1">INDEX(IE$13:IE92,$B93+1,1)</f>
        <v>0</v>
      </c>
      <c r="IF93" s="535" cm="1">
        <f t="array" aca="1" ref="IF93" ca="1">INDEX(IF$13:IF92,$B93+1,1)</f>
        <v>0</v>
      </c>
      <c r="IG93" s="535" cm="1">
        <f t="array" aca="1" ref="IG93" ca="1">INDEX(IG$13:IG92,$B93+1,1)</f>
        <v>0</v>
      </c>
      <c r="IH93" s="535" cm="1">
        <f t="array" aca="1" ref="IH93" ca="1">INDEX(IH$13:IH92,$B93+1,1)</f>
        <v>0</v>
      </c>
      <c r="II93" s="535" cm="1">
        <f t="array" aca="1" ref="II93" ca="1">INDEX(II$13:II92,$B93+1,1)</f>
        <v>0</v>
      </c>
      <c r="IJ93" s="535" cm="1">
        <f t="array" aca="1" ref="IJ93" ca="1">INDEX(IJ$13:IJ92,$B93+1,1)</f>
        <v>0</v>
      </c>
      <c r="IK93" s="535" cm="1">
        <f t="array" aca="1" ref="IK93" ca="1">INDEX(IK$13:IK92,$B93+1,1)</f>
        <v>0</v>
      </c>
      <c r="IL93" s="535" cm="1">
        <f t="array" aca="1" ref="IL93" ca="1">INDEX(IL$13:IL92,$B93+1,1)</f>
        <v>0</v>
      </c>
      <c r="IM93" s="535" cm="1">
        <f t="array" aca="1" ref="IM93" ca="1">INDEX(IM$13:IM92,$B93+1,1)</f>
        <v>0</v>
      </c>
      <c r="IN93" s="535" cm="1">
        <f t="array" aca="1" ref="IN93" ca="1">INDEX(IN$13:IN92,$B93+1,1)</f>
        <v>0</v>
      </c>
      <c r="IO93" s="535" cm="1">
        <f t="array" aca="1" ref="IO93" ca="1">INDEX(IO$13:IO92,$B93+1,1)</f>
        <v>0</v>
      </c>
      <c r="IP93" s="535" cm="1">
        <f t="array" aca="1" ref="IP93" ca="1">INDEX(IP$13:IP92,$B93+1,1)</f>
        <v>0</v>
      </c>
      <c r="IQ93" s="535" cm="1">
        <f t="array" aca="1" ref="IQ93" ca="1">INDEX(IQ$13:IQ92,$B93+1,1)</f>
        <v>0</v>
      </c>
      <c r="IR93" s="535" cm="1">
        <f t="array" aca="1" ref="IR93" ca="1">INDEX(IR$13:IR92,$B93+1,1)</f>
        <v>0</v>
      </c>
      <c r="IS93" s="535" cm="1">
        <f t="array" aca="1" ref="IS93" ca="1">INDEX(IS$13:IS92,$B93+1,1)</f>
        <v>0</v>
      </c>
      <c r="IT93" s="535" cm="1">
        <f t="array" aca="1" ref="IT93" ca="1">INDEX(IT$13:IT92,$B93+1,1)</f>
        <v>0</v>
      </c>
      <c r="IU93" s="535" cm="1">
        <f t="array" aca="1" ref="IU93" ca="1">INDEX(IU$13:IU92,$B93+1,1)</f>
        <v>0</v>
      </c>
      <c r="IV93" s="535" cm="1">
        <f t="array" aca="1" ref="IV93" ca="1">INDEX(IV$13:IV92,$B93+1,1)</f>
        <v>0</v>
      </c>
      <c r="IW93" s="535" cm="1">
        <f t="array" aca="1" ref="IW93" ca="1">INDEX(IW$13:IW92,$B93+1,1)</f>
        <v>0</v>
      </c>
      <c r="IX93" s="535" cm="1">
        <f t="array" aca="1" ref="IX93" ca="1">INDEX(IX$13:IX92,$B93+1,1)</f>
        <v>0</v>
      </c>
      <c r="IY93" s="535" cm="1">
        <f t="array" aca="1" ref="IY93" ca="1">INDEX(IY$13:IY92,$B93+1,1)</f>
        <v>0</v>
      </c>
      <c r="IZ93" s="535" cm="1">
        <f t="array" aca="1" ref="IZ93" ca="1">INDEX(IZ$13:IZ92,$B93+1,1)</f>
        <v>0</v>
      </c>
      <c r="JA93" s="535" cm="1">
        <f t="array" aca="1" ref="JA93" ca="1">INDEX(JA$13:JA92,$B93+1,1)</f>
        <v>0</v>
      </c>
      <c r="JB93" s="535" cm="1">
        <f t="array" aca="1" ref="JB93" ca="1">INDEX(JB$13:JB92,$B93+1,1)</f>
        <v>0</v>
      </c>
      <c r="JC93" s="535" cm="1">
        <f t="array" aca="1" ref="JC93" ca="1">INDEX(JC$13:JC92,$B93+1,1)</f>
        <v>0</v>
      </c>
      <c r="JD93" s="535" cm="1">
        <f t="array" aca="1" ref="JD93" ca="1">INDEX(JD$13:JD92,$B93+1,1)</f>
        <v>0</v>
      </c>
      <c r="JE93" s="535" cm="1">
        <f t="array" aca="1" ref="JE93" ca="1">INDEX(JE$13:JE92,$B93+1,1)</f>
        <v>0</v>
      </c>
      <c r="JF93" s="18"/>
      <c r="JG93" s="535" t="str" cm="1">
        <f t="array" aca="1" ref="JG93" ca="1">INDEX(JG$13:JG92,$B93+1,1)</f>
        <v>-</v>
      </c>
      <c r="JH93" s="535" t="str" cm="1">
        <f t="array" aca="1" ref="JH93" ca="1">INDEX(JH$13:JH92,$B93+1,1)</f>
        <v>-</v>
      </c>
      <c r="JI93" s="535" t="str" cm="1">
        <f t="array" aca="1" ref="JI93" ca="1">INDEX(JI$13:JI92,$B93+1,1)</f>
        <v>-</v>
      </c>
      <c r="JJ93" s="411" t="str">
        <f t="shared" si="449"/>
        <v>-</v>
      </c>
      <c r="JK93" s="535" t="str" cm="1">
        <f t="array" aca="1" ref="JK93" ca="1">INDEX(JK$13:JK92,$B93+1,1)</f>
        <v>-</v>
      </c>
      <c r="JL93" s="535" cm="1">
        <f t="array" aca="1" ref="JL93" ca="1">INDEX(JL$13:JL92,$B93+1,1)</f>
        <v>1</v>
      </c>
      <c r="JM93" s="535" cm="1">
        <f t="array" aca="1" ref="JM93" ca="1">INDEX(JM$13:JM92,$B93+1,1)</f>
        <v>1</v>
      </c>
      <c r="JN93" s="535" t="str" cm="1">
        <f t="array" aca="1" ref="JN93" ca="1">INDEX(JN$13:JN92,$B93+1,1)</f>
        <v>-</v>
      </c>
      <c r="JO93" s="535" t="str" cm="1">
        <f t="array" aca="1" ref="JO93" ca="1">INDEX(JO$13:JO92,$B93+1,1)</f>
        <v>-</v>
      </c>
      <c r="JP93" s="535" t="str" cm="1">
        <f t="array" aca="1" ref="JP93" ca="1">INDEX(JP$13:JP92,$B93+1,1)</f>
        <v>-</v>
      </c>
      <c r="JQ93" s="535" t="str" cm="1">
        <f t="array" aca="1" ref="JQ93" ca="1">INDEX(JQ$13:JQ92,$B93+1,1)</f>
        <v>-</v>
      </c>
      <c r="JR93" s="535" t="str" cm="1">
        <f t="array" aca="1" ref="JR93" ca="1">INDEX(JR$13:JR92,$B93+1,1)</f>
        <v>-</v>
      </c>
      <c r="JS93" s="535" t="str" cm="1">
        <f t="array" aca="1" ref="JS93" ca="1">INDEX(JS$13:JS92,$B93+1,1)</f>
        <v>-</v>
      </c>
      <c r="JT93" s="535" t="str" cm="1">
        <f t="array" aca="1" ref="JT93" ca="1">INDEX(JT$13:JT92,$B93+1,1)</f>
        <v>-</v>
      </c>
      <c r="JU93" s="535" t="str" cm="1">
        <f t="array" aca="1" ref="JU93" ca="1">INDEX(JU$13:JU92,$B93+1,1)</f>
        <v>-</v>
      </c>
      <c r="JV93" s="535" t="str" cm="1">
        <f t="array" aca="1" ref="JV93" ca="1">INDEX(JV$13:JV92,$B93+1,1)</f>
        <v>-</v>
      </c>
      <c r="JW93" s="535" t="str" cm="1">
        <f t="array" aca="1" ref="JW93" ca="1">INDEX(JW$13:JW92,$B93+1,1)</f>
        <v>-</v>
      </c>
      <c r="JX93" s="535" t="str" cm="1">
        <f t="array" aca="1" ref="JX93" ca="1">INDEX(JX$13:JX92,$B93+1,1)</f>
        <v>-</v>
      </c>
      <c r="JY93" s="535" t="str" cm="1">
        <f t="array" aca="1" ref="JY93" ca="1">INDEX(JY$13:JY92,$B93+1,1)</f>
        <v>-</v>
      </c>
      <c r="JZ93" s="535" t="str" cm="1">
        <f t="array" aca="1" ref="JZ93" ca="1">INDEX(JZ$13:JZ92,$B93+1,1)</f>
        <v>-</v>
      </c>
      <c r="KA93" s="535" t="str" cm="1">
        <f t="array" aca="1" ref="KA93" ca="1">INDEX(KA$13:KA92,$B93+1,1)</f>
        <v>-</v>
      </c>
      <c r="KB93" s="535" t="str" cm="1">
        <f t="array" aca="1" ref="KB93" ca="1">INDEX(KB$13:KB92,$B93+1,1)</f>
        <v>-</v>
      </c>
      <c r="KC93" s="535" t="str" cm="1">
        <f t="array" aca="1" ref="KC93" ca="1">INDEX(KC$13:KC92,$B93+1,1)</f>
        <v>-</v>
      </c>
      <c r="KD93" s="535" t="str" cm="1">
        <f t="array" aca="1" ref="KD93" ca="1">INDEX(KD$13:KD92,$B93+1,1)</f>
        <v>-</v>
      </c>
      <c r="KE93" s="535" t="str" cm="1">
        <f t="array" aca="1" ref="KE93" ca="1">INDEX(KE$13:KE92,$B93+1,1)</f>
        <v>-</v>
      </c>
      <c r="KF93" s="535" t="str" cm="1">
        <f t="array" aca="1" ref="KF93" ca="1">INDEX(KF$13:KF92,$B93+1,1)</f>
        <v>-</v>
      </c>
      <c r="KG93" s="535" t="str" cm="1">
        <f t="array" aca="1" ref="KG93" ca="1">INDEX(KG$13:KG92,$B93+1,1)</f>
        <v>-</v>
      </c>
      <c r="KH93" s="535" t="str" cm="1">
        <f t="array" aca="1" ref="KH93" ca="1">INDEX(KH$13:KH92,$B93+1,1)</f>
        <v>-</v>
      </c>
      <c r="KI93" s="411">
        <f t="shared" si="450"/>
        <v>0</v>
      </c>
      <c r="KJ93" s="535" t="str" cm="1">
        <f t="array" aca="1" ref="KJ93" ca="1">INDEX(KJ$13:KJ92,$B93+1,1)</f>
        <v>-</v>
      </c>
      <c r="KK93" s="535" cm="1">
        <f t="array" aca="1" ref="KK93" ca="1">INDEX(KK$13:KK92,$B93+1,1)</f>
        <v>1</v>
      </c>
      <c r="KL93" s="535" cm="1">
        <f t="array" aca="1" ref="KL93" ca="1">INDEX(KL$13:KL92,$B93+1,1)</f>
        <v>0</v>
      </c>
      <c r="KM93" s="411">
        <f t="shared" si="451"/>
        <v>0</v>
      </c>
      <c r="KN93" s="535" cm="1">
        <f t="array" aca="1" ref="KN93" ca="1">INDEX(KN$13:KN92,$B93+1,1)</f>
        <v>0</v>
      </c>
      <c r="KO93" s="411">
        <f t="shared" si="452"/>
        <v>0</v>
      </c>
      <c r="KP93" s="411">
        <f t="shared" si="452"/>
        <v>0</v>
      </c>
      <c r="KQ93" s="411">
        <f t="shared" si="452"/>
        <v>0</v>
      </c>
      <c r="KR93" s="411">
        <f t="shared" si="452"/>
        <v>0</v>
      </c>
      <c r="KS93" s="411">
        <f t="shared" si="452"/>
        <v>1</v>
      </c>
      <c r="KT93" s="411">
        <f t="shared" si="452"/>
        <v>0</v>
      </c>
      <c r="KU93" s="535" cm="1">
        <f t="array" aca="1" ref="KU93" ca="1">INDEX(KU$13:KU92,$B93+1,1)</f>
        <v>0</v>
      </c>
      <c r="KV93" s="535" cm="1">
        <f t="array" aca="1" ref="KV93" ca="1">INDEX(KV$13:KV92,$B93+1,1)</f>
        <v>0</v>
      </c>
      <c r="KW93" s="535" cm="1">
        <f t="array" aca="1" ref="KW93" ca="1">INDEX(KW$13:KW92,$B93+1,1)</f>
        <v>0</v>
      </c>
      <c r="KX93" s="535" cm="1">
        <f t="array" aca="1" ref="KX93" ca="1">INDEX(KX$13:KX92,$B93+1,1)</f>
        <v>0</v>
      </c>
      <c r="KY93" s="18"/>
      <c r="KZ93" s="535" t="str" cm="1">
        <f t="array" aca="1" ref="KZ93" ca="1">INDEX(KZ$13:KZ92,$B93+1,1)</f>
        <v>-</v>
      </c>
      <c r="LA93" s="535" t="str" cm="1">
        <f t="array" aca="1" ref="LA93" ca="1">INDEX(LA$13:LA92,$B93+1,1)</f>
        <v>-</v>
      </c>
      <c r="LB93" s="535" t="str" cm="1">
        <f t="array" aca="1" ref="LB93" ca="1">INDEX(LB$13:LB92,$B93+1,1)</f>
        <v>-</v>
      </c>
      <c r="LC93" s="535" t="str" cm="1">
        <f t="array" aca="1" ref="LC93" ca="1">INDEX(LC$13:LC92,$B93+1,1)</f>
        <v>-</v>
      </c>
      <c r="LD93" s="535" t="str" cm="1">
        <f t="array" aca="1" ref="LD93" ca="1">INDEX(LD$13:LD92,$B93+1,1)</f>
        <v>-</v>
      </c>
      <c r="LE93" s="535" t="str" cm="1">
        <f t="array" aca="1" ref="LE93" ca="1">INDEX(LE$13:LE92,$B93+1,1)</f>
        <v>-</v>
      </c>
      <c r="LF93" s="535" t="str" cm="1">
        <f t="array" aca="1" ref="LF93" ca="1">INDEX(LF$13:LF92,$B93+1,1)</f>
        <v>-</v>
      </c>
      <c r="LG93" s="535" t="str" cm="1">
        <f t="array" aca="1" ref="LG93" ca="1">INDEX(LG$13:LG92,$B93+1,1)</f>
        <v>-</v>
      </c>
      <c r="LH93" s="535" t="str" cm="1">
        <f t="array" aca="1" ref="LH93" ca="1">INDEX(LH$13:LH92,$B93+1,1)</f>
        <v>-</v>
      </c>
      <c r="LI93" s="535" t="str" cm="1">
        <f t="array" aca="1" ref="LI93" ca="1">INDEX(LI$13:LI92,$B93+1,1)</f>
        <v>-</v>
      </c>
      <c r="LJ93" s="535" t="str" cm="1">
        <f t="array" aca="1" ref="LJ93" ca="1">INDEX(LJ$13:LJ92,$B93+1,1)</f>
        <v>-</v>
      </c>
      <c r="LK93" s="535" t="str" cm="1">
        <f t="array" aca="1" ref="LK93" ca="1">INDEX(LK$13:LK92,$B93+1,1)</f>
        <v>-</v>
      </c>
      <c r="LL93" s="535" t="str" cm="1">
        <f t="array" aca="1" ref="LL93" ca="1">INDEX(LL$13:LL92,$B93+1,1)</f>
        <v>-</v>
      </c>
      <c r="LM93" s="535" t="str" cm="1">
        <f t="array" aca="1" ref="LM93" ca="1">INDEX(LM$13:LM92,$B93+1,1)</f>
        <v>-</v>
      </c>
      <c r="LN93" s="535" t="str" cm="1">
        <f t="array" aca="1" ref="LN93" ca="1">INDEX(LN$13:LN92,$B93+1,1)</f>
        <v>-</v>
      </c>
      <c r="LO93" s="535" t="str" cm="1">
        <f t="array" aca="1" ref="LO93" ca="1">INDEX(LO$13:LO92,$B93+1,1)</f>
        <v>-</v>
      </c>
      <c r="LP93" s="535" cm="1">
        <f t="array" aca="1" ref="LP93" ca="1">INDEX(LP$13:LP92,$B93+1,1)</f>
        <v>0</v>
      </c>
      <c r="LQ93" s="535" cm="1">
        <f t="array" aca="1" ref="LQ93" ca="1">INDEX(LQ$13:LQ92,$B93+1,1)</f>
        <v>0</v>
      </c>
      <c r="LR93" s="545" cm="1">
        <f t="array" aca="1" ref="LR93" ca="1">IF(AND($N93=LR$10,$AU93&lt;&gt;0),INDEX(i.LTWFeedLevels,$AU93,12),0)</f>
        <v>0</v>
      </c>
      <c r="LS93" s="625" cm="1">
        <f t="array" aca="1" ref="LS93" ca="1">IF(AND($N93=LS$10,$AV93&lt;&gt;0),INDEX(i.LTWFeedLevels,$AV93,12),0)</f>
        <v>0</v>
      </c>
      <c r="LT93" s="457">
        <f t="shared" ca="1" si="532"/>
        <v>0</v>
      </c>
      <c r="LU93" s="457">
        <f t="shared" ca="1" si="453"/>
        <v>0</v>
      </c>
      <c r="LV93" s="457">
        <f t="shared" ca="1" si="454"/>
        <v>0</v>
      </c>
      <c r="LW93" s="545" cm="1">
        <f t="array" aca="1" ref="LW93" ca="1">IF(AND($N93=LW$10,$AU93&lt;&gt;0),INDEX(i.LTWFeedLevels,$AU93,12),0)</f>
        <v>0</v>
      </c>
      <c r="LX93" s="625" cm="1">
        <f t="array" aca="1" ref="LX93" ca="1">IF(AND($N93=LX$10,$AV93&lt;&gt;0),INDEX(i.LTWFeedLevels,$AV93,12),0)</f>
        <v>0</v>
      </c>
      <c r="LY93" s="457">
        <f t="shared" ca="1" si="455"/>
        <v>0</v>
      </c>
      <c r="LZ93" s="457">
        <f t="shared" ca="1" si="456"/>
        <v>0</v>
      </c>
      <c r="MA93" s="457">
        <f t="shared" ca="1" si="457"/>
        <v>0</v>
      </c>
      <c r="MB93" s="545" cm="1">
        <f t="array" aca="1" ref="MB93" ca="1">IF(AND($N93=MB$10,$AU93&lt;&gt;0),INDEX(i.LTWFeedLevels,$AU93,12),0)</f>
        <v>0</v>
      </c>
      <c r="MC93" s="625" cm="1">
        <f t="array" aca="1" ref="MC93" ca="1">IF(AND($N93=MC$10,$AV93&lt;&gt;0),INDEX(i.LTWFeedLevels,$AV93,12),0)</f>
        <v>0</v>
      </c>
      <c r="MD93" s="457">
        <f t="shared" ca="1" si="458"/>
        <v>0</v>
      </c>
      <c r="ME93" s="457">
        <f t="shared" ca="1" si="459"/>
        <v>0</v>
      </c>
      <c r="MF93" s="457">
        <f t="shared" ca="1" si="460"/>
        <v>0</v>
      </c>
      <c r="MG93" s="189">
        <f t="shared" ca="1" si="461"/>
        <v>0</v>
      </c>
      <c r="MH93" s="189">
        <f t="shared" ca="1" si="461"/>
        <v>0</v>
      </c>
      <c r="MI93" s="189">
        <f t="shared" ca="1" si="461"/>
        <v>0</v>
      </c>
      <c r="MJ93" s="189">
        <f t="shared" ca="1" si="461"/>
        <v>0</v>
      </c>
      <c r="MK93" s="189">
        <f t="shared" ca="1" si="461"/>
        <v>0</v>
      </c>
      <c r="ML93" s="189">
        <f t="shared" ca="1" si="461"/>
        <v>0</v>
      </c>
      <c r="MM93" s="189">
        <f t="shared" ca="1" si="461"/>
        <v>0</v>
      </c>
      <c r="MN93" s="189">
        <f t="shared" ca="1" si="461"/>
        <v>0</v>
      </c>
      <c r="MO93" s="189">
        <f t="shared" ca="1" si="461"/>
        <v>0</v>
      </c>
      <c r="MP93" s="189">
        <f t="shared" ca="1" si="461"/>
        <v>0</v>
      </c>
      <c r="MQ93" s="189">
        <f t="shared" ca="1" si="462"/>
        <v>0</v>
      </c>
      <c r="MR93" s="189">
        <f t="shared" ca="1" si="462"/>
        <v>0</v>
      </c>
      <c r="MS93" s="189">
        <f t="shared" ca="1" si="462"/>
        <v>0</v>
      </c>
      <c r="MT93" s="189">
        <f t="shared" ca="1" si="462"/>
        <v>0</v>
      </c>
      <c r="MU93" s="189">
        <f t="shared" ca="1" si="462"/>
        <v>0</v>
      </c>
      <c r="MV93" s="189">
        <f t="shared" ca="1" si="462"/>
        <v>0</v>
      </c>
      <c r="MW93" s="189">
        <f t="shared" ca="1" si="462"/>
        <v>0</v>
      </c>
      <c r="MX93" s="189">
        <f t="shared" ca="1" si="462"/>
        <v>0</v>
      </c>
      <c r="MY93" s="189">
        <f t="shared" ca="1" si="462"/>
        <v>0</v>
      </c>
      <c r="MZ93" s="189">
        <f t="shared" ca="1" si="462"/>
        <v>0</v>
      </c>
      <c r="NA93" s="189">
        <f t="shared" ca="1" si="463"/>
        <v>0</v>
      </c>
      <c r="NB93" s="189">
        <f t="shared" ca="1" si="463"/>
        <v>0</v>
      </c>
      <c r="NC93" s="189">
        <f t="shared" ca="1" si="463"/>
        <v>0</v>
      </c>
      <c r="ND93" s="189">
        <f t="shared" ca="1" si="463"/>
        <v>0</v>
      </c>
      <c r="NE93" s="189">
        <f t="shared" ca="1" si="463"/>
        <v>0</v>
      </c>
      <c r="NF93" s="189">
        <f t="shared" ca="1" si="463"/>
        <v>0</v>
      </c>
      <c r="NG93" s="189">
        <f t="shared" ca="1" si="463"/>
        <v>0</v>
      </c>
      <c r="NH93" s="189">
        <f t="shared" ca="1" si="463"/>
        <v>0</v>
      </c>
      <c r="NI93" s="189">
        <f t="shared" ca="1" si="463"/>
        <v>0</v>
      </c>
      <c r="NJ93" s="189">
        <f t="shared" ca="1" si="463"/>
        <v>0</v>
      </c>
      <c r="NK93" s="189">
        <f t="shared" ca="1" si="464"/>
        <v>0</v>
      </c>
      <c r="NL93" s="189">
        <f t="shared" ca="1" si="464"/>
        <v>0</v>
      </c>
      <c r="NM93" s="189">
        <f t="shared" ca="1" si="464"/>
        <v>0</v>
      </c>
      <c r="NN93" s="189">
        <f t="shared" ca="1" si="464"/>
        <v>0</v>
      </c>
      <c r="NO93" s="189">
        <f t="shared" ca="1" si="464"/>
        <v>0</v>
      </c>
      <c r="NP93" s="189">
        <f t="shared" ca="1" si="464"/>
        <v>0</v>
      </c>
      <c r="NQ93" s="189">
        <f t="shared" ca="1" si="464"/>
        <v>0</v>
      </c>
      <c r="NR93" s="189">
        <f t="shared" ca="1" si="464"/>
        <v>0</v>
      </c>
      <c r="NS93" s="189">
        <f t="shared" ca="1" si="464"/>
        <v>0</v>
      </c>
      <c r="NT93" s="189">
        <f t="shared" ca="1" si="464"/>
        <v>0</v>
      </c>
      <c r="NU93" s="189">
        <f t="shared" ca="1" si="465"/>
        <v>0</v>
      </c>
      <c r="NV93" s="189">
        <f t="shared" ca="1" si="465"/>
        <v>0</v>
      </c>
      <c r="NW93" s="189">
        <f t="shared" ca="1" si="465"/>
        <v>0</v>
      </c>
      <c r="NX93" s="189">
        <f t="shared" ca="1" si="465"/>
        <v>0</v>
      </c>
      <c r="NY93" s="189">
        <f t="shared" ca="1" si="465"/>
        <v>0</v>
      </c>
      <c r="NZ93" s="189">
        <f t="shared" ca="1" si="465"/>
        <v>0</v>
      </c>
      <c r="OA93" s="189">
        <f t="shared" ca="1" si="465"/>
        <v>0</v>
      </c>
      <c r="OB93" s="189">
        <f t="shared" ca="1" si="465"/>
        <v>0</v>
      </c>
      <c r="OC93" s="189">
        <f t="shared" ca="1" si="465"/>
        <v>0</v>
      </c>
      <c r="OD93" s="189">
        <f t="shared" ca="1" si="465"/>
        <v>0</v>
      </c>
      <c r="OE93" s="189">
        <f t="shared" ca="1" si="466"/>
        <v>0</v>
      </c>
      <c r="OF93" s="189">
        <f t="shared" ca="1" si="466"/>
        <v>0</v>
      </c>
      <c r="OG93" s="189">
        <f t="shared" ca="1" si="466"/>
        <v>0</v>
      </c>
      <c r="OH93" s="189">
        <f t="shared" ca="1" si="466"/>
        <v>0</v>
      </c>
      <c r="OI93" s="189">
        <f t="shared" ca="1" si="466"/>
        <v>0</v>
      </c>
      <c r="OJ93" s="189">
        <f t="shared" ca="1" si="466"/>
        <v>0</v>
      </c>
      <c r="OK93" s="189">
        <f t="shared" ca="1" si="466"/>
        <v>0</v>
      </c>
      <c r="OL93" s="189">
        <f t="shared" ca="1" si="466"/>
        <v>0</v>
      </c>
      <c r="OM93" s="189">
        <f t="shared" ca="1" si="466"/>
        <v>0</v>
      </c>
      <c r="ON93" s="189">
        <f t="shared" ca="1" si="466"/>
        <v>0</v>
      </c>
      <c r="OO93" s="189">
        <f t="shared" ca="1" si="467"/>
        <v>0</v>
      </c>
      <c r="OP93" s="189">
        <f t="shared" ca="1" si="467"/>
        <v>0</v>
      </c>
      <c r="OQ93" s="189">
        <f t="shared" ca="1" si="467"/>
        <v>0</v>
      </c>
      <c r="OR93" s="189">
        <f t="shared" ca="1" si="467"/>
        <v>0</v>
      </c>
      <c r="OS93" s="189">
        <f t="shared" ca="1" si="467"/>
        <v>0</v>
      </c>
      <c r="OT93" s="189">
        <f t="shared" ca="1" si="467"/>
        <v>0</v>
      </c>
      <c r="OU93" s="189">
        <f t="shared" ca="1" si="467"/>
        <v>0</v>
      </c>
      <c r="OV93" s="189">
        <f t="shared" ca="1" si="467"/>
        <v>0</v>
      </c>
      <c r="OW93" s="189">
        <f t="shared" ca="1" si="467"/>
        <v>0</v>
      </c>
      <c r="OX93" s="189">
        <f t="shared" ca="1" si="467"/>
        <v>0</v>
      </c>
      <c r="OY93" s="189">
        <f t="shared" ca="1" si="467"/>
        <v>0</v>
      </c>
      <c r="OZ93" s="189">
        <f t="shared" ca="1" si="467"/>
        <v>0</v>
      </c>
      <c r="PA93" s="556">
        <f t="shared" ca="1" si="468"/>
        <v>0</v>
      </c>
      <c r="PB93" s="556">
        <f t="shared" ca="1" si="468"/>
        <v>0</v>
      </c>
      <c r="PC93" s="556">
        <f t="shared" ca="1" si="468"/>
        <v>0</v>
      </c>
      <c r="PD93" s="556">
        <f t="shared" ca="1" si="468"/>
        <v>0</v>
      </c>
      <c r="PE93" s="556">
        <f t="shared" ca="1" si="468"/>
        <v>0</v>
      </c>
      <c r="PF93" s="556">
        <f t="shared" ca="1" si="468"/>
        <v>0</v>
      </c>
      <c r="PG93" s="556">
        <f t="shared" ca="1" si="468"/>
        <v>0</v>
      </c>
      <c r="PH93" s="556">
        <f t="shared" ca="1" si="468"/>
        <v>0</v>
      </c>
      <c r="PI93" s="556">
        <f t="shared" ca="1" si="468"/>
        <v>0</v>
      </c>
      <c r="PJ93" s="556">
        <f t="shared" ca="1" si="468"/>
        <v>0</v>
      </c>
      <c r="PK93" s="556">
        <f t="shared" ca="1" si="469"/>
        <v>0</v>
      </c>
      <c r="PL93" s="556">
        <f t="shared" ca="1" si="469"/>
        <v>0</v>
      </c>
      <c r="PM93" s="556">
        <f t="shared" ca="1" si="469"/>
        <v>0</v>
      </c>
      <c r="PN93" s="556">
        <f t="shared" ca="1" si="469"/>
        <v>0</v>
      </c>
      <c r="PO93" s="556">
        <f t="shared" ca="1" si="469"/>
        <v>0</v>
      </c>
      <c r="PP93" s="556">
        <f t="shared" ca="1" si="469"/>
        <v>0</v>
      </c>
      <c r="PQ93" s="556">
        <f t="shared" ca="1" si="469"/>
        <v>0</v>
      </c>
      <c r="PR93" s="556">
        <f t="shared" ca="1" si="469"/>
        <v>0</v>
      </c>
      <c r="PS93" s="556">
        <f t="shared" ca="1" si="469"/>
        <v>0</v>
      </c>
      <c r="PT93" s="556">
        <f t="shared" ca="1" si="469"/>
        <v>0</v>
      </c>
      <c r="PU93" s="556">
        <f t="shared" ca="1" si="470"/>
        <v>0</v>
      </c>
      <c r="PV93" s="556">
        <f t="shared" ca="1" si="470"/>
        <v>0</v>
      </c>
      <c r="PW93" s="556">
        <f t="shared" ca="1" si="470"/>
        <v>0</v>
      </c>
      <c r="PX93" s="556">
        <f t="shared" ca="1" si="470"/>
        <v>0</v>
      </c>
      <c r="PY93" s="556">
        <f t="shared" ca="1" si="470"/>
        <v>0</v>
      </c>
      <c r="PZ93" s="556">
        <f t="shared" ca="1" si="470"/>
        <v>0</v>
      </c>
      <c r="QA93" s="556">
        <f t="shared" ca="1" si="470"/>
        <v>0</v>
      </c>
      <c r="QB93" s="556">
        <f t="shared" ca="1" si="470"/>
        <v>0</v>
      </c>
      <c r="QC93" s="556">
        <f t="shared" ca="1" si="470"/>
        <v>0</v>
      </c>
      <c r="QD93" s="556">
        <f t="shared" ca="1" si="470"/>
        <v>0</v>
      </c>
      <c r="QE93" s="556">
        <f t="shared" ca="1" si="471"/>
        <v>0</v>
      </c>
      <c r="QF93" s="556">
        <f t="shared" ca="1" si="471"/>
        <v>0</v>
      </c>
      <c r="QG93" s="556">
        <f t="shared" ca="1" si="471"/>
        <v>0</v>
      </c>
      <c r="QH93" s="556">
        <f t="shared" ca="1" si="471"/>
        <v>0</v>
      </c>
      <c r="QI93" s="556">
        <f t="shared" ca="1" si="471"/>
        <v>0</v>
      </c>
      <c r="QJ93" s="556">
        <f t="shared" ca="1" si="471"/>
        <v>0</v>
      </c>
      <c r="QK93" s="556">
        <f t="shared" ca="1" si="471"/>
        <v>0</v>
      </c>
      <c r="QL93" s="556">
        <f t="shared" ca="1" si="471"/>
        <v>0</v>
      </c>
      <c r="QM93" s="556">
        <f t="shared" ca="1" si="471"/>
        <v>0</v>
      </c>
      <c r="QN93" s="556">
        <f t="shared" ca="1" si="471"/>
        <v>0</v>
      </c>
      <c r="QO93" s="556">
        <f t="shared" ca="1" si="472"/>
        <v>0</v>
      </c>
      <c r="QP93" s="556">
        <f t="shared" ca="1" si="472"/>
        <v>0</v>
      </c>
      <c r="QQ93" s="556">
        <f t="shared" ca="1" si="472"/>
        <v>0</v>
      </c>
      <c r="QR93" s="556">
        <f t="shared" ca="1" si="472"/>
        <v>0</v>
      </c>
      <c r="QS93" s="556">
        <f t="shared" ca="1" si="472"/>
        <v>0</v>
      </c>
      <c r="QT93" s="556">
        <f t="shared" ca="1" si="472"/>
        <v>0</v>
      </c>
      <c r="QU93" s="556">
        <f t="shared" ca="1" si="472"/>
        <v>0</v>
      </c>
      <c r="QV93" s="556">
        <f t="shared" ca="1" si="472"/>
        <v>0</v>
      </c>
      <c r="QW93" s="556">
        <f t="shared" ca="1" si="472"/>
        <v>0</v>
      </c>
      <c r="QX93" s="556">
        <f t="shared" ca="1" si="472"/>
        <v>0</v>
      </c>
      <c r="QY93" s="556">
        <f t="shared" ca="1" si="473"/>
        <v>0</v>
      </c>
      <c r="QZ93" s="556">
        <f t="shared" ca="1" si="473"/>
        <v>0</v>
      </c>
      <c r="RA93" s="556">
        <f t="shared" ca="1" si="473"/>
        <v>0</v>
      </c>
      <c r="RB93" s="556">
        <f t="shared" ca="1" si="473"/>
        <v>0</v>
      </c>
      <c r="RC93" s="556">
        <f t="shared" ca="1" si="473"/>
        <v>0</v>
      </c>
      <c r="RD93" s="556">
        <f t="shared" ca="1" si="473"/>
        <v>0</v>
      </c>
      <c r="RE93" s="556">
        <f t="shared" ca="1" si="473"/>
        <v>0</v>
      </c>
      <c r="RF93" s="556">
        <f t="shared" ca="1" si="473"/>
        <v>0</v>
      </c>
      <c r="RG93" s="556">
        <f t="shared" ca="1" si="473"/>
        <v>0</v>
      </c>
      <c r="RH93" s="556">
        <f t="shared" ca="1" si="473"/>
        <v>0</v>
      </c>
      <c r="RI93" s="556">
        <f t="shared" ca="1" si="474"/>
        <v>0</v>
      </c>
      <c r="RJ93" s="556">
        <f t="shared" ca="1" si="474"/>
        <v>0</v>
      </c>
      <c r="RK93" s="556">
        <f t="shared" ca="1" si="474"/>
        <v>0</v>
      </c>
      <c r="RL93" s="556">
        <f t="shared" ca="1" si="474"/>
        <v>0</v>
      </c>
      <c r="RM93" s="556">
        <f t="shared" ca="1" si="474"/>
        <v>0</v>
      </c>
      <c r="RN93" s="556">
        <f t="shared" ca="1" si="474"/>
        <v>0</v>
      </c>
      <c r="RO93" s="556">
        <f t="shared" ca="1" si="474"/>
        <v>0</v>
      </c>
      <c r="RP93" s="556">
        <f t="shared" ca="1" si="474"/>
        <v>0</v>
      </c>
      <c r="RQ93" s="556">
        <f t="shared" ca="1" si="474"/>
        <v>0</v>
      </c>
      <c r="RR93" s="556">
        <f t="shared" ca="1" si="474"/>
        <v>0</v>
      </c>
      <c r="RS93" s="556">
        <f t="shared" ca="1" si="475"/>
        <v>0</v>
      </c>
      <c r="RT93" s="556">
        <f t="shared" ca="1" si="475"/>
        <v>0</v>
      </c>
      <c r="RU93" s="556">
        <f t="shared" ca="1" si="475"/>
        <v>0</v>
      </c>
      <c r="RV93" s="556">
        <f t="shared" ca="1" si="475"/>
        <v>0</v>
      </c>
      <c r="RW93" s="556">
        <f t="shared" ca="1" si="475"/>
        <v>0</v>
      </c>
      <c r="RX93" s="556">
        <f t="shared" ca="1" si="475"/>
        <v>0</v>
      </c>
      <c r="RY93" s="556">
        <f t="shared" ca="1" si="475"/>
        <v>0</v>
      </c>
      <c r="RZ93" s="556">
        <f t="shared" ca="1" si="475"/>
        <v>0</v>
      </c>
      <c r="SA93" s="556">
        <f t="shared" ca="1" si="475"/>
        <v>0</v>
      </c>
      <c r="SB93" s="556">
        <f t="shared" ca="1" si="475"/>
        <v>0</v>
      </c>
      <c r="SC93" s="556">
        <f t="shared" ca="1" si="476"/>
        <v>0</v>
      </c>
      <c r="SD93" s="556">
        <f t="shared" ca="1" si="476"/>
        <v>0</v>
      </c>
      <c r="SE93" s="556">
        <f t="shared" ca="1" si="476"/>
        <v>0</v>
      </c>
      <c r="SF93" s="556">
        <f t="shared" ca="1" si="476"/>
        <v>0</v>
      </c>
      <c r="SG93" s="556">
        <f t="shared" ca="1" si="476"/>
        <v>0</v>
      </c>
      <c r="SH93" s="556">
        <f t="shared" ca="1" si="476"/>
        <v>0</v>
      </c>
      <c r="SI93" s="556">
        <f t="shared" ca="1" si="476"/>
        <v>0</v>
      </c>
      <c r="SJ93" s="556">
        <f t="shared" ca="1" si="476"/>
        <v>0</v>
      </c>
      <c r="SK93" s="556">
        <f t="shared" ca="1" si="476"/>
        <v>0</v>
      </c>
      <c r="SL93" s="556">
        <f t="shared" ca="1" si="476"/>
        <v>0</v>
      </c>
      <c r="SM93" s="556">
        <f t="shared" ca="1" si="477"/>
        <v>0</v>
      </c>
      <c r="SN93" s="556">
        <f t="shared" ca="1" si="477"/>
        <v>0</v>
      </c>
      <c r="SO93" s="556">
        <f t="shared" ca="1" si="477"/>
        <v>0</v>
      </c>
      <c r="SP93" s="556">
        <f t="shared" ca="1" si="477"/>
        <v>0</v>
      </c>
      <c r="SQ93" s="556">
        <f t="shared" ca="1" si="477"/>
        <v>0</v>
      </c>
      <c r="SR93" s="556">
        <f t="shared" ca="1" si="477"/>
        <v>0</v>
      </c>
      <c r="SS93" s="556">
        <f t="shared" ca="1" si="477"/>
        <v>0</v>
      </c>
      <c r="ST93" s="556">
        <f t="shared" ca="1" si="477"/>
        <v>0</v>
      </c>
      <c r="SU93" s="556">
        <f t="shared" ca="1" si="477"/>
        <v>0</v>
      </c>
      <c r="SV93" s="556">
        <f t="shared" ca="1" si="477"/>
        <v>0</v>
      </c>
      <c r="SW93" s="556">
        <f t="shared" ca="1" si="478"/>
        <v>0</v>
      </c>
      <c r="SX93" s="556">
        <f t="shared" ca="1" si="478"/>
        <v>0</v>
      </c>
      <c r="SY93" s="556">
        <f t="shared" ca="1" si="478"/>
        <v>0</v>
      </c>
      <c r="SZ93" s="556">
        <f t="shared" ca="1" si="478"/>
        <v>0</v>
      </c>
      <c r="TA93" s="556">
        <f t="shared" ca="1" si="478"/>
        <v>0</v>
      </c>
      <c r="TB93" s="556">
        <f t="shared" ca="1" si="478"/>
        <v>0</v>
      </c>
      <c r="TC93" s="556">
        <f t="shared" ca="1" si="478"/>
        <v>0</v>
      </c>
      <c r="TD93" s="556">
        <f t="shared" ca="1" si="478"/>
        <v>0</v>
      </c>
      <c r="TE93" s="556">
        <f t="shared" ca="1" si="478"/>
        <v>0</v>
      </c>
      <c r="TF93" s="556">
        <f t="shared" ca="1" si="478"/>
        <v>0</v>
      </c>
      <c r="TG93" s="556">
        <f t="shared" ca="1" si="479"/>
        <v>0</v>
      </c>
      <c r="TH93" s="556">
        <f t="shared" ca="1" si="479"/>
        <v>0</v>
      </c>
      <c r="TI93" s="556">
        <f t="shared" ca="1" si="479"/>
        <v>0</v>
      </c>
      <c r="TJ93" s="556">
        <f t="shared" ca="1" si="479"/>
        <v>0</v>
      </c>
      <c r="TK93" s="556">
        <f t="shared" ca="1" si="479"/>
        <v>0</v>
      </c>
      <c r="TL93" s="556">
        <f t="shared" ca="1" si="479"/>
        <v>0</v>
      </c>
      <c r="TM93" s="556">
        <f t="shared" ca="1" si="479"/>
        <v>0</v>
      </c>
      <c r="TN93" s="556">
        <f t="shared" ca="1" si="479"/>
        <v>0</v>
      </c>
      <c r="TO93" s="556">
        <f t="shared" ca="1" si="479"/>
        <v>0</v>
      </c>
      <c r="TP93" s="556">
        <f t="shared" ca="1" si="479"/>
        <v>0</v>
      </c>
      <c r="TQ93" s="556">
        <f t="shared" ca="1" si="480"/>
        <v>0</v>
      </c>
      <c r="TR93" s="556">
        <f t="shared" ca="1" si="480"/>
        <v>0</v>
      </c>
      <c r="TS93" s="556">
        <f t="shared" ca="1" si="480"/>
        <v>0</v>
      </c>
      <c r="TT93" s="556">
        <f t="shared" ca="1" si="480"/>
        <v>0</v>
      </c>
      <c r="TU93" s="556">
        <f t="shared" ca="1" si="480"/>
        <v>0</v>
      </c>
      <c r="TV93" s="556">
        <f t="shared" ca="1" si="480"/>
        <v>0</v>
      </c>
      <c r="TW93" s="556">
        <f t="shared" ca="1" si="480"/>
        <v>0</v>
      </c>
      <c r="TX93" s="556">
        <f t="shared" ca="1" si="480"/>
        <v>0</v>
      </c>
      <c r="TY93" s="556">
        <f t="shared" ca="1" si="480"/>
        <v>0</v>
      </c>
      <c r="TZ93" s="556">
        <f t="shared" ca="1" si="480"/>
        <v>0</v>
      </c>
      <c r="UA93" s="556">
        <f t="shared" ca="1" si="481"/>
        <v>0</v>
      </c>
      <c r="UB93" s="556">
        <f t="shared" ca="1" si="481"/>
        <v>0</v>
      </c>
      <c r="UC93" s="556">
        <f t="shared" ca="1" si="481"/>
        <v>0</v>
      </c>
      <c r="UD93" s="556">
        <f t="shared" ca="1" si="481"/>
        <v>0</v>
      </c>
      <c r="UE93" s="556">
        <f t="shared" ca="1" si="481"/>
        <v>0</v>
      </c>
      <c r="UF93" s="556">
        <f t="shared" ca="1" si="481"/>
        <v>0</v>
      </c>
      <c r="UG93" s="556">
        <f t="shared" ca="1" si="481"/>
        <v>0</v>
      </c>
      <c r="UH93" s="556">
        <f t="shared" ca="1" si="481"/>
        <v>0</v>
      </c>
      <c r="UI93" s="556">
        <f t="shared" ca="1" si="481"/>
        <v>0</v>
      </c>
      <c r="UJ93" s="556">
        <f t="shared" ca="1" si="481"/>
        <v>0</v>
      </c>
      <c r="UK93" s="556">
        <f t="shared" ca="1" si="482"/>
        <v>0</v>
      </c>
      <c r="UL93" s="556">
        <f t="shared" ca="1" si="482"/>
        <v>0</v>
      </c>
      <c r="UM93" s="556">
        <f t="shared" ca="1" si="482"/>
        <v>0</v>
      </c>
      <c r="UN93" s="556">
        <f t="shared" ca="1" si="482"/>
        <v>0</v>
      </c>
      <c r="UO93" s="556">
        <f t="shared" ca="1" si="482"/>
        <v>0</v>
      </c>
      <c r="UP93" s="556">
        <f t="shared" ca="1" si="482"/>
        <v>0</v>
      </c>
      <c r="UQ93" s="556">
        <f t="shared" ca="1" si="482"/>
        <v>0</v>
      </c>
      <c r="UR93" s="556">
        <f t="shared" ca="1" si="482"/>
        <v>0</v>
      </c>
      <c r="US93" s="556">
        <f t="shared" ca="1" si="482"/>
        <v>0</v>
      </c>
      <c r="UT93" s="556">
        <f t="shared" ca="1" si="482"/>
        <v>0</v>
      </c>
      <c r="UU93" s="556">
        <f t="shared" ca="1" si="483"/>
        <v>0</v>
      </c>
      <c r="UV93" s="556">
        <f t="shared" ca="1" si="483"/>
        <v>0</v>
      </c>
      <c r="UW93" s="556">
        <f t="shared" ca="1" si="483"/>
        <v>0</v>
      </c>
      <c r="UX93" s="556">
        <f t="shared" ca="1" si="483"/>
        <v>0</v>
      </c>
      <c r="UY93" s="556">
        <f t="shared" ca="1" si="483"/>
        <v>0</v>
      </c>
      <c r="UZ93" s="556">
        <f t="shared" ca="1" si="483"/>
        <v>0</v>
      </c>
      <c r="VA93" s="556">
        <f t="shared" ca="1" si="483"/>
        <v>0</v>
      </c>
      <c r="VB93" s="556">
        <f t="shared" ca="1" si="483"/>
        <v>0</v>
      </c>
      <c r="VC93" s="556">
        <f t="shared" ca="1" si="483"/>
        <v>0</v>
      </c>
      <c r="VD93" s="556">
        <f t="shared" ca="1" si="483"/>
        <v>0</v>
      </c>
      <c r="VE93" s="556">
        <f t="shared" ca="1" si="484"/>
        <v>0</v>
      </c>
      <c r="VF93" s="556">
        <f t="shared" ca="1" si="484"/>
        <v>0</v>
      </c>
      <c r="VG93" s="556">
        <f t="shared" ca="1" si="484"/>
        <v>0</v>
      </c>
      <c r="VH93" s="556">
        <f t="shared" ca="1" si="484"/>
        <v>0</v>
      </c>
      <c r="VI93" s="556">
        <f t="shared" ca="1" si="484"/>
        <v>0</v>
      </c>
      <c r="VJ93" s="556">
        <f t="shared" ca="1" si="484"/>
        <v>0</v>
      </c>
      <c r="VK93" s="556">
        <f t="shared" ca="1" si="484"/>
        <v>0</v>
      </c>
      <c r="VL93" s="556">
        <f t="shared" ca="1" si="484"/>
        <v>0</v>
      </c>
      <c r="VM93" s="556">
        <f t="shared" ca="1" si="484"/>
        <v>0</v>
      </c>
      <c r="VN93" s="556">
        <f t="shared" ca="1" si="484"/>
        <v>0</v>
      </c>
      <c r="VO93" s="556">
        <f t="shared" ca="1" si="485"/>
        <v>0</v>
      </c>
      <c r="VP93" s="556">
        <f t="shared" ca="1" si="485"/>
        <v>0</v>
      </c>
      <c r="VQ93" s="556">
        <f t="shared" ca="1" si="485"/>
        <v>0</v>
      </c>
      <c r="VR93" s="556">
        <f t="shared" ca="1" si="485"/>
        <v>0</v>
      </c>
      <c r="VS93" s="556">
        <f t="shared" ca="1" si="485"/>
        <v>0</v>
      </c>
      <c r="VT93" s="556">
        <f t="shared" ca="1" si="485"/>
        <v>0</v>
      </c>
      <c r="VU93" s="556">
        <f t="shared" ca="1" si="485"/>
        <v>0</v>
      </c>
      <c r="VV93" s="556">
        <f t="shared" ca="1" si="485"/>
        <v>0</v>
      </c>
      <c r="VW93" s="556">
        <f t="shared" ca="1" si="485"/>
        <v>0</v>
      </c>
      <c r="VX93" s="556">
        <f t="shared" ca="1" si="485"/>
        <v>0</v>
      </c>
      <c r="VY93" s="556">
        <f t="shared" ca="1" si="486"/>
        <v>0</v>
      </c>
      <c r="VZ93" s="556">
        <f t="shared" ca="1" si="486"/>
        <v>0</v>
      </c>
      <c r="WA93" s="556">
        <f t="shared" ca="1" si="486"/>
        <v>0</v>
      </c>
      <c r="WB93" s="556">
        <f t="shared" ca="1" si="486"/>
        <v>0</v>
      </c>
      <c r="WC93" s="556">
        <f t="shared" ca="1" si="486"/>
        <v>0</v>
      </c>
      <c r="WD93" s="556">
        <f t="shared" ca="1" si="486"/>
        <v>0</v>
      </c>
      <c r="WE93" s="556">
        <f t="shared" ca="1" si="486"/>
        <v>0</v>
      </c>
      <c r="WF93" s="556">
        <f t="shared" ca="1" si="486"/>
        <v>0</v>
      </c>
      <c r="WG93" s="556">
        <f t="shared" ca="1" si="486"/>
        <v>0</v>
      </c>
      <c r="WH93" s="556">
        <f t="shared" ca="1" si="486"/>
        <v>0</v>
      </c>
      <c r="WI93" s="556">
        <f t="shared" ca="1" si="487"/>
        <v>0</v>
      </c>
      <c r="WJ93" s="556">
        <f t="shared" ca="1" si="487"/>
        <v>0</v>
      </c>
      <c r="WK93" s="556">
        <f t="shared" ca="1" si="487"/>
        <v>0</v>
      </c>
      <c r="WL93" s="556">
        <f t="shared" ca="1" si="487"/>
        <v>0</v>
      </c>
      <c r="WM93" s="556">
        <f t="shared" ca="1" si="487"/>
        <v>0</v>
      </c>
      <c r="WN93" s="556">
        <f t="shared" ca="1" si="487"/>
        <v>0</v>
      </c>
      <c r="WO93" s="556">
        <f t="shared" ca="1" si="487"/>
        <v>0</v>
      </c>
      <c r="WP93" s="556">
        <f t="shared" ca="1" si="487"/>
        <v>0</v>
      </c>
      <c r="WQ93" s="556">
        <f t="shared" ca="1" si="487"/>
        <v>0</v>
      </c>
      <c r="WR93" s="556">
        <f t="shared" ca="1" si="487"/>
        <v>0</v>
      </c>
      <c r="WS93" s="556">
        <f t="shared" ca="1" si="488"/>
        <v>0</v>
      </c>
      <c r="WT93" s="556">
        <f t="shared" ca="1" si="488"/>
        <v>0</v>
      </c>
      <c r="WU93" s="556">
        <f t="shared" ca="1" si="488"/>
        <v>0</v>
      </c>
      <c r="WV93" s="556">
        <f t="shared" ca="1" si="488"/>
        <v>0</v>
      </c>
      <c r="WW93" s="556">
        <f t="shared" ca="1" si="488"/>
        <v>0</v>
      </c>
      <c r="WX93" s="556">
        <f t="shared" ca="1" si="488"/>
        <v>0</v>
      </c>
      <c r="WY93" s="556">
        <f t="shared" ca="1" si="488"/>
        <v>0</v>
      </c>
      <c r="WZ93" s="556">
        <f t="shared" ca="1" si="488"/>
        <v>0</v>
      </c>
      <c r="XA93" s="556">
        <f t="shared" ca="1" si="488"/>
        <v>0</v>
      </c>
      <c r="XB93" s="556">
        <f t="shared" ca="1" si="488"/>
        <v>0</v>
      </c>
      <c r="XC93" s="556">
        <f t="shared" ca="1" si="489"/>
        <v>0</v>
      </c>
      <c r="XD93" s="556">
        <f t="shared" ca="1" si="489"/>
        <v>0</v>
      </c>
      <c r="XE93" s="556">
        <f t="shared" ca="1" si="489"/>
        <v>0</v>
      </c>
      <c r="XF93" s="556">
        <f t="shared" ca="1" si="489"/>
        <v>0</v>
      </c>
      <c r="XG93" s="556">
        <f t="shared" ca="1" si="489"/>
        <v>0</v>
      </c>
      <c r="XH93" s="556">
        <f t="shared" ca="1" si="489"/>
        <v>0</v>
      </c>
      <c r="XI93" s="556">
        <f t="shared" ca="1" si="489"/>
        <v>0</v>
      </c>
      <c r="XJ93" s="556">
        <f t="shared" ca="1" si="489"/>
        <v>0</v>
      </c>
      <c r="XK93" s="556">
        <f t="shared" ca="1" si="489"/>
        <v>0</v>
      </c>
      <c r="XL93" s="556">
        <f t="shared" ca="1" si="489"/>
        <v>0</v>
      </c>
      <c r="XM93" s="556">
        <f t="shared" ca="1" si="490"/>
        <v>0</v>
      </c>
      <c r="XN93" s="556">
        <f t="shared" ca="1" si="490"/>
        <v>0</v>
      </c>
      <c r="XO93" s="556">
        <f t="shared" ca="1" si="490"/>
        <v>0</v>
      </c>
      <c r="XP93" s="556">
        <f t="shared" ca="1" si="490"/>
        <v>0</v>
      </c>
      <c r="XQ93" s="556">
        <f t="shared" ca="1" si="490"/>
        <v>0</v>
      </c>
      <c r="XR93" s="556">
        <f t="shared" ca="1" si="490"/>
        <v>0</v>
      </c>
      <c r="XS93" s="556">
        <f t="shared" ca="1" si="490"/>
        <v>0</v>
      </c>
      <c r="XT93" s="556">
        <f t="shared" ca="1" si="490"/>
        <v>0</v>
      </c>
      <c r="XU93" s="556">
        <f t="shared" ca="1" si="490"/>
        <v>0</v>
      </c>
      <c r="XV93" s="556">
        <f t="shared" ca="1" si="490"/>
        <v>0</v>
      </c>
      <c r="XW93" s="556">
        <f t="shared" ca="1" si="490"/>
        <v>0</v>
      </c>
      <c r="XX93" s="189">
        <f t="shared" ca="1" si="491"/>
        <v>0</v>
      </c>
      <c r="XY93" s="189">
        <f t="shared" ca="1" si="491"/>
        <v>0</v>
      </c>
      <c r="XZ93" s="189">
        <f t="shared" ca="1" si="491"/>
        <v>0</v>
      </c>
      <c r="YA93" s="189">
        <f t="shared" ca="1" si="491"/>
        <v>0</v>
      </c>
      <c r="YB93" s="189">
        <f t="shared" ca="1" si="491"/>
        <v>0</v>
      </c>
      <c r="YC93" s="230">
        <f t="shared" ca="1" si="492"/>
        <v>0</v>
      </c>
      <c r="YD93" s="189">
        <f t="shared" ca="1" si="493"/>
        <v>0</v>
      </c>
      <c r="YE93" s="189">
        <f t="shared" ca="1" si="493"/>
        <v>0</v>
      </c>
      <c r="YF93" s="189">
        <f t="shared" ca="1" si="493"/>
        <v>0</v>
      </c>
      <c r="YG93" s="189">
        <f t="shared" ca="1" si="493"/>
        <v>0</v>
      </c>
      <c r="YH93" s="189">
        <f t="shared" ca="1" si="493"/>
        <v>0</v>
      </c>
      <c r="YI93" s="230">
        <f t="shared" ca="1" si="494"/>
        <v>0</v>
      </c>
      <c r="YJ93" s="231">
        <f t="shared" ca="1" si="495"/>
        <v>0</v>
      </c>
      <c r="YK93" s="231">
        <f t="shared" ca="1" si="495"/>
        <v>0</v>
      </c>
      <c r="YL93" s="231">
        <f t="shared" ca="1" si="495"/>
        <v>0</v>
      </c>
      <c r="YM93" s="231">
        <f t="shared" ca="1" si="495"/>
        <v>0</v>
      </c>
      <c r="YN93" s="544">
        <f t="shared" ca="1" si="496"/>
        <v>0</v>
      </c>
      <c r="YO93" s="231">
        <f t="shared" ca="1" si="497"/>
        <v>0</v>
      </c>
      <c r="YP93" s="231">
        <f t="shared" ca="1" si="497"/>
        <v>0</v>
      </c>
      <c r="YQ93" s="231">
        <f t="shared" ca="1" si="497"/>
        <v>0</v>
      </c>
      <c r="YR93" s="231">
        <f t="shared" ca="1" si="497"/>
        <v>0</v>
      </c>
      <c r="YS93" s="544">
        <f t="shared" ca="1" si="498"/>
        <v>0</v>
      </c>
      <c r="YT93" s="544">
        <f t="shared" ca="1" si="498"/>
        <v>0</v>
      </c>
      <c r="YU93" s="544">
        <f t="shared" ca="1" si="498"/>
        <v>0</v>
      </c>
      <c r="YV93" s="544">
        <f t="shared" ca="1" si="498"/>
        <v>0</v>
      </c>
      <c r="YW93" s="544">
        <f t="shared" ca="1" si="498"/>
        <v>0</v>
      </c>
      <c r="YX93" s="544">
        <f t="shared" ca="1" si="498"/>
        <v>0</v>
      </c>
      <c r="YY93" s="544">
        <f t="shared" ca="1" si="498"/>
        <v>0</v>
      </c>
      <c r="YZ93" s="535" cm="1">
        <f t="array" aca="1" ref="YZ93" ca="1">INDEX(YZ$13:YZ92,$B93+1,1)</f>
        <v>0</v>
      </c>
      <c r="ZA93" s="411">
        <f t="shared" ca="1" si="499"/>
        <v>19</v>
      </c>
      <c r="ZB93" s="18"/>
      <c r="ZC93" s="535" cm="1">
        <f t="array" aca="1" ref="ZC93" ca="1">INDEX(ZC$13:ZC92,$B93+1,1)</f>
        <v>0</v>
      </c>
      <c r="ZD93" s="411">
        <f t="shared" si="500"/>
        <v>0</v>
      </c>
      <c r="ZE93" s="535" cm="1">
        <f t="array" aca="1" ref="ZE93" ca="1">INDEX(ZE$13:ZE92,$B93+1,1)</f>
        <v>0</v>
      </c>
      <c r="ZF93" s="535" t="str" cm="1">
        <f t="array" aca="1" ref="ZF93" ca="1">INDEX(ZF$13:ZF92,$B93+1,1)</f>
        <v>-</v>
      </c>
      <c r="ZG93" s="535" t="str" cm="1">
        <f t="array" aca="1" ref="ZG93" ca="1">INDEX(ZG$13:ZG92,$B93+1,1)</f>
        <v>-</v>
      </c>
      <c r="ZH93" s="535" t="str" cm="1">
        <f t="array" aca="1" ref="ZH93" ca="1">INDEX(ZH$13:ZH92,$B93+1,1)</f>
        <v>-</v>
      </c>
      <c r="ZI93" s="535" t="str" cm="1">
        <f t="array" aca="1" ref="ZI93" ca="1">INDEX(ZI$13:ZI92,$B93+1,1)</f>
        <v>-</v>
      </c>
      <c r="ZJ93" s="535" t="str" cm="1">
        <f t="array" aca="1" ref="ZJ93" ca="1">INDEX(ZJ$13:ZJ92,$B93+1,1)</f>
        <v>-</v>
      </c>
      <c r="ZK93" s="535" t="str" cm="1">
        <f t="array" aca="1" ref="ZK93" ca="1">INDEX(ZK$13:ZK92,$B93+1,1)</f>
        <v>-</v>
      </c>
      <c r="ZL93" s="535" t="str" cm="1">
        <f t="array" aca="1" ref="ZL93" ca="1">INDEX(ZL$13:ZL92,$B93+1,1)</f>
        <v>-</v>
      </c>
      <c r="ZM93" s="535" t="str" cm="1">
        <f t="array" aca="1" ref="ZM93" ca="1">INDEX(ZM$13:ZM92,$B93+1,1)</f>
        <v>-</v>
      </c>
      <c r="ZN93" s="535" t="str" cm="1">
        <f t="array" aca="1" ref="ZN93" ca="1">INDEX(ZN$13:ZN92,$B93+1,1)</f>
        <v>-</v>
      </c>
      <c r="ZO93" s="535" t="str" cm="1">
        <f t="array" aca="1" ref="ZO93" ca="1">INDEX(ZO$13:ZO92,$B93+1,1)</f>
        <v>-</v>
      </c>
      <c r="ZP93" s="535" t="str" cm="1">
        <f t="array" aca="1" ref="ZP93" ca="1">INDEX(ZP$13:ZP92,$B93+1,1)</f>
        <v>-</v>
      </c>
      <c r="ZQ93" s="535" t="str" cm="1">
        <f t="array" aca="1" ref="ZQ93" ca="1">INDEX(ZQ$13:ZQ92,$B93+1,1)</f>
        <v>-</v>
      </c>
      <c r="ZR93" s="535" t="str" cm="1">
        <f t="array" aca="1" ref="ZR93" ca="1">INDEX(ZR$13:ZR92,$B93+1,1)</f>
        <v>-</v>
      </c>
      <c r="ZS93" s="535" t="str" cm="1">
        <f t="array" aca="1" ref="ZS93" ca="1">INDEX(ZS$13:ZS92,$B93+1,1)</f>
        <v>-</v>
      </c>
      <c r="ZT93" s="535" t="str" cm="1">
        <f t="array" aca="1" ref="ZT93" ca="1">INDEX(ZT$13:ZT92,$B93+1,1)</f>
        <v>-</v>
      </c>
      <c r="ZU93" s="535" t="str" cm="1">
        <f t="array" aca="1" ref="ZU93" ca="1">INDEX(ZU$13:ZU92,$B93+1,1)</f>
        <v>-</v>
      </c>
      <c r="ZV93" s="535" t="str" cm="1">
        <f t="array" aca="1" ref="ZV93" ca="1">INDEX(ZV$13:ZV92,$B93+1,1)</f>
        <v>-</v>
      </c>
      <c r="ZW93" s="535" t="str" cm="1">
        <f t="array" aca="1" ref="ZW93" ca="1">INDEX(ZW$13:ZW92,$B93+1,1)</f>
        <v>-</v>
      </c>
      <c r="ZX93" s="18"/>
      <c r="ZY93" s="411" t="b">
        <f t="shared" ca="1" si="501"/>
        <v>0</v>
      </c>
      <c r="ZZ93" s="411" t="str">
        <f t="shared" ca="1" si="502"/>
        <v>-</v>
      </c>
      <c r="AAA93" s="535" t="str" cm="1">
        <f t="array" aca="1" ref="AAA93" ca="1">INDEX(AAA$13:AAA92,$B93+1,1)</f>
        <v>-</v>
      </c>
      <c r="AAB93" s="535" t="str" cm="1">
        <f t="array" aca="1" ref="AAB93" ca="1">INDEX(AAB$13:AAB92,$B93+1,1)</f>
        <v>-</v>
      </c>
      <c r="AAC93" s="535" t="str" cm="1">
        <f t="array" aca="1" ref="AAC93" ca="1">INDEX(AAC$13:AAC92,$B93+1,1)</f>
        <v>-</v>
      </c>
      <c r="AAD93" s="545" cm="1">
        <f t="array" aca="1" ref="AAD93" ca="1">INDEX(i.AgeJ,$AD93,1)</f>
        <v>0</v>
      </c>
      <c r="AAE93" s="535" t="str" cm="1">
        <f t="array" aca="1" ref="AAE93" ca="1">INDEX(AAE$13:AAE92,$B93+1,1)</f>
        <v>-</v>
      </c>
      <c r="AAF93" s="411" t="str">
        <f t="shared" si="503"/>
        <v>-</v>
      </c>
      <c r="AAG93" s="411" t="str">
        <f t="shared" si="503"/>
        <v>-</v>
      </c>
      <c r="AAH93" s="535" t="str" cm="1">
        <f t="array" aca="1" ref="AAH93" ca="1">INDEX(AAH$13:AAH92,$B93+1,1)</f>
        <v>-</v>
      </c>
      <c r="AAI93" s="535" t="str" cm="1">
        <f t="array" aca="1" ref="AAI93" ca="1">INDEX(AAI$13:AAI92,$B93+1,1)</f>
        <v>-</v>
      </c>
      <c r="AAJ93" s="535" t="str" cm="1">
        <f t="array" aca="1" ref="AAJ93" ca="1">INDEX(AAJ$13:AAJ92,$B93+1,1)</f>
        <v>-</v>
      </c>
      <c r="AAK93" s="535" t="str" cm="1">
        <f t="array" aca="1" ref="AAK93" ca="1">INDEX(AAK$13:AAK92,$B93+1,1)</f>
        <v>-</v>
      </c>
      <c r="AAL93" s="535" t="str" cm="1">
        <f t="array" aca="1" ref="AAL93" ca="1">INDEX(AAL$13:AAL92,$B93+1,1)</f>
        <v>-</v>
      </c>
      <c r="AAM93" s="535" t="b" cm="1">
        <f t="array" aca="1" ref="AAM93" ca="1">INDEX(AAM$13:AAM92,$B93+1,1)</f>
        <v>1</v>
      </c>
      <c r="AAN93" s="535" t="str" cm="1">
        <f t="array" aca="1" ref="AAN93" ca="1">INDEX(AAN$13:AAN92,$B93+1,1)</f>
        <v>-</v>
      </c>
      <c r="AAO93" s="535" cm="1">
        <f t="array" aca="1" ref="AAO93" ca="1">INDEX(AAO$13:AAO92,$B93+1,1)</f>
        <v>0</v>
      </c>
      <c r="AAP93" s="535" cm="1">
        <f t="array" aca="1" ref="AAP93" ca="1">INDEX(AAP$13:AAP92,$B93+1,1)</f>
        <v>0</v>
      </c>
      <c r="AAQ93" s="535" cm="1">
        <f t="array" aca="1" ref="AAQ93" ca="1">INDEX(AAQ$13:AAQ92,$B93+1,1)</f>
        <v>0</v>
      </c>
      <c r="AAR93" s="18"/>
      <c r="AAS93" s="411">
        <f t="shared" si="504"/>
        <v>50</v>
      </c>
      <c r="AAT93" s="411">
        <f t="shared" si="504"/>
        <v>50</v>
      </c>
      <c r="AAU93" s="411">
        <f t="shared" si="504"/>
        <v>50</v>
      </c>
      <c r="AAV93" s="411">
        <f t="shared" si="504"/>
        <v>50</v>
      </c>
      <c r="AAW93" s="535" cm="1">
        <f t="array" aca="1" ref="AAW93" ca="1">INDEX(AAW$13:AAW92,$B93+1,1)</f>
        <v>1</v>
      </c>
      <c r="AAX93" s="535" cm="1">
        <f t="array" aca="1" ref="AAX93" ca="1">INDEX(AAX$13:AAX92,$B93+1,1)</f>
        <v>1</v>
      </c>
      <c r="AAY93" s="535" cm="1">
        <f t="array" aca="1" ref="AAY93" ca="1">INDEX(AAY$13:AAY92,$B93+1,1)</f>
        <v>1</v>
      </c>
      <c r="AAZ93" s="535" cm="1">
        <f t="array" aca="1" ref="AAZ93" ca="1">INDEX(AAZ$13:AAZ92,$B93+1,1)</f>
        <v>1</v>
      </c>
      <c r="ABA93" s="535" t="str" cm="1">
        <f t="array" aca="1" ref="ABA93" ca="1">INDEX(ABA$13:ABA92,$B93+1,1)</f>
        <v>-</v>
      </c>
      <c r="ABB93" s="535" t="str" cm="1">
        <f t="array" aca="1" ref="ABB93" ca="1">INDEX(ABB$13:ABB92,$B93+1,1)</f>
        <v>-</v>
      </c>
      <c r="ABC93" s="535" t="str" cm="1">
        <f t="array" aca="1" ref="ABC93" ca="1">INDEX(ABC$13:ABC92,$B93+1,1)</f>
        <v>-</v>
      </c>
      <c r="ABD93" s="535" t="str" cm="1">
        <f t="array" aca="1" ref="ABD93" ca="1">INDEX(ABD$13:ABD92,$B93+1,1)</f>
        <v>-</v>
      </c>
      <c r="ABE93" s="535" t="str" cm="1">
        <f t="array" aca="1" ref="ABE93" ca="1">INDEX(ABE$13:ABE92,$B93+1,1)</f>
        <v>-</v>
      </c>
      <c r="ABF93" s="535" t="str" cm="1">
        <f t="array" aca="1" ref="ABF93" ca="1">INDEX(ABF$13:ABF92,$B93+1,1)</f>
        <v>-</v>
      </c>
      <c r="ABG93" s="535" t="str" cm="1">
        <f t="array" aca="1" ref="ABG93" ca="1">INDEX(ABG$13:ABG92,$B93+1,1)</f>
        <v>-</v>
      </c>
      <c r="ABH93" s="18"/>
      <c r="ABI93" s="535" t="str" cm="1">
        <f t="array" aca="1" ref="ABI93" ca="1">INDEX(ABI$13:ABI92,$B93+1,1)</f>
        <v>-</v>
      </c>
      <c r="ABJ93" s="411">
        <f t="shared" ca="1" si="505"/>
        <v>1</v>
      </c>
      <c r="ABK93" s="18"/>
      <c r="ABL93" s="664" t="str">
        <f t="shared" ca="1" si="506"/>
        <v>-</v>
      </c>
      <c r="ABM93" s="535" t="b" cm="1">
        <f t="array" aca="1" ref="ABM93" ca="1">INDEX(ABM$13:ABM92,$B93+1,1)</f>
        <v>0</v>
      </c>
      <c r="ABN93" s="535" t="b" cm="1">
        <f t="array" aca="1" ref="ABN93" ca="1">INDEX(ABN$13:ABN92,$B93+1,1)</f>
        <v>1</v>
      </c>
      <c r="ABO93" s="535" t="str" cm="1">
        <f t="array" aca="1" ref="ABO93" ca="1">INDEX(ABO$13:ABO92,$B93+1,1)</f>
        <v>-</v>
      </c>
      <c r="ABP93" s="411" t="b">
        <f t="shared" ca="1" si="533"/>
        <v>1</v>
      </c>
      <c r="ABQ93" s="535" t="b" cm="1">
        <f t="array" aca="1" ref="ABQ93" ca="1">INDEX(ABQ$13:ABQ92,$B93+1,1)</f>
        <v>0</v>
      </c>
      <c r="ABR93" s="535" cm="1">
        <f t="array" aca="1" ref="ABR93" ca="1">INDEX(ABR$13:ABR92,$B93+1,1)</f>
        <v>0</v>
      </c>
      <c r="ABS93" s="547" cm="1">
        <f t="array" aca="1" ref="ABS93" ca="1">IF(ABN93&lt;&gt;TRUE,"-",VALUE(IFERROR(VALUE($K93),0) &amp; _xlfn.SWITCH($CF93,"-",4,$CF93) &amp; $L93 &amp; $T93 &amp; "00" &amp; $N93 &amp; $AK93 &amp; $R93 &amp; _xlfn.SWITCH($AM93,3,1,$AM93) &amp; _xlfn.SWITCH($M93,4,0,$M93) &amp; $AD93 &amp; IF(MOD($H93-2,ABS$6)&gt;=ABS$7,"",TEXT(INT(MOD($H93-2,ABS$6)/2)+1,"00"))))</f>
        <v>14220012120104</v>
      </c>
      <c r="ABT93" s="657" t="str" cm="1">
        <f t="array" aca="1" ref="ABT93" ca="1">IF(ABO93&lt;&gt;TRUE,"-",VALUE(IFERROR(VALUE($K93),0) &amp; _xlfn.SWITCH($CF93,"-",4,$CF93) &amp; $L93 &amp; $T93 &amp; "00" &amp; $N93 &amp; $AK93 &amp; $R93 &amp; _xlfn.SWITCH($AM93,3,1,$AM93) &amp; _xlfn.SWITCH($M93,4,0,$M93) &amp; $AD93 &amp; IF(MOD($H93-1,ABT$6)&gt;=ABT$7,"",TEXT(INT(MOD($H93-1,ABT$6)/2)+1,"00"))))</f>
        <v>-</v>
      </c>
      <c r="ABU93" s="543">
        <f t="shared" ca="1" si="507"/>
        <v>652</v>
      </c>
      <c r="ABV93" s="543">
        <f t="shared" ca="1" si="507"/>
        <v>686</v>
      </c>
      <c r="ABW93" s="543">
        <f t="shared" ca="1" si="507"/>
        <v>721</v>
      </c>
      <c r="ABX93" s="459">
        <f t="shared" ca="1" si="508"/>
        <v>469</v>
      </c>
      <c r="ABY93" s="459">
        <f t="shared" ca="1" si="508"/>
        <v>504</v>
      </c>
      <c r="ABZ93" s="459">
        <f t="shared" ca="1" si="508"/>
        <v>539</v>
      </c>
      <c r="ACA93" s="459">
        <f t="shared" ca="1" si="509"/>
        <v>385</v>
      </c>
      <c r="ACB93" s="459">
        <f t="shared" ca="1" si="509"/>
        <v>420</v>
      </c>
      <c r="ACC93" s="459">
        <f t="shared" ca="1" si="509"/>
        <v>455</v>
      </c>
      <c r="ACD93" s="535" t="str" cm="1">
        <f t="array" aca="1" ref="ACD93" ca="1">INDEX(ACD$13:ACD92,$B93+1,1)</f>
        <v>-</v>
      </c>
      <c r="ACE93" s="535" t="str" cm="1">
        <f t="array" aca="1" ref="ACE93" ca="1">INDEX(ACE$13:ACE92,$B93+1,1)</f>
        <v>-</v>
      </c>
      <c r="ACF93" s="535" t="str" cm="1">
        <f t="array" aca="1" ref="ACF93" ca="1">INDEX(ACF$13:ACF92,$B93+1,1)</f>
        <v>-</v>
      </c>
      <c r="ACG93" s="535" t="str" cm="1">
        <f t="array" aca="1" ref="ACG93" ca="1">INDEX(ACG$13:ACG92,$B93+1,1)</f>
        <v>-</v>
      </c>
      <c r="ACH93" s="535" t="str" cm="1">
        <f t="array" aca="1" ref="ACH93" ca="1">INDEX(ACH$13:ACH92,$B93+1,1)</f>
        <v>-</v>
      </c>
      <c r="ACI93" s="535" t="str" cm="1">
        <f t="array" aca="1" ref="ACI93" ca="1">INDEX(ACI$13:ACI92,$B93+1,1)</f>
        <v>-</v>
      </c>
      <c r="ACJ93" s="535" t="str" cm="1">
        <f t="array" aca="1" ref="ACJ93" ca="1">INDEX(ACJ$13:ACJ92,$B93+1,1)</f>
        <v>-</v>
      </c>
      <c r="ACK93" s="535" t="str" cm="1">
        <f t="array" aca="1" ref="ACK93" ca="1">INDEX(ACK$13:ACK92,$B93+1,1)</f>
        <v>-</v>
      </c>
      <c r="ACL93" s="535" t="str" cm="1">
        <f t="array" aca="1" ref="ACL93" ca="1">INDEX(ACL$13:ACL92,$B93+1,1)</f>
        <v>-</v>
      </c>
      <c r="ACM93" s="535" t="str" cm="1">
        <f t="array" aca="1" ref="ACM93" ca="1">INDEX(ACM$13:ACM92,$B93+1,1)</f>
        <v>-</v>
      </c>
      <c r="ACN93" s="535" t="str" cm="1">
        <f t="array" aca="1" ref="ACN93" ca="1">INDEX(ACN$13:ACN92,$B93+1,1)</f>
        <v>-</v>
      </c>
      <c r="ACO93" s="535" t="str" cm="1">
        <f t="array" aca="1" ref="ACO93" ca="1">INDEX(ACO$13:ACO92,$B93+1,1)</f>
        <v>-</v>
      </c>
      <c r="ACP93" s="22">
        <v>1</v>
      </c>
      <c r="ACQ93" s="22">
        <v>1</v>
      </c>
      <c r="ACR93" s="535" cm="1">
        <f t="array" aca="1" ref="ACR93" ca="1">INDEX(ACR$13:ACR92,$B93+1,1)</f>
        <v>0</v>
      </c>
      <c r="ACS93" s="535" t="str" cm="1">
        <f t="array" aca="1" ref="ACS93" ca="1">INDEX(ACS$13:ACS92,$B93+1,1)</f>
        <v>-</v>
      </c>
      <c r="ACT93" s="535" t="str" cm="1">
        <f t="array" aca="1" ref="ACT93" ca="1">INDEX(ACT$13:ACT92,$B93+1,1)</f>
        <v>-</v>
      </c>
      <c r="ACU93" s="535" t="str" cm="1">
        <f t="array" aca="1" ref="ACU93" ca="1">INDEX(ACU$13:ACU92,$B93+1,1)</f>
        <v>-</v>
      </c>
      <c r="ACV93" s="535" t="str" cm="1">
        <f t="array" aca="1" ref="ACV93" ca="1">INDEX(ACV$13:ACV92,$B93+1,1)</f>
        <v>-</v>
      </c>
      <c r="ACW93" s="535" t="str" cm="1">
        <f t="array" aca="1" ref="ACW93" ca="1">INDEX(ACW$13:ACW92,$B93+1,1)</f>
        <v>-</v>
      </c>
      <c r="ACX93" s="535" cm="1">
        <f t="array" aca="1" ref="ACX93" ca="1">INDEX(ACX$13:ACX92,$B93+1,1)</f>
        <v>0</v>
      </c>
      <c r="ACY93" s="535" t="str" cm="1">
        <f t="array" aca="1" ref="ACY93" ca="1">INDEX(ACY$13:ACY92,$B93+1,1)</f>
        <v>-</v>
      </c>
      <c r="ACZ93" s="535" t="str" cm="1">
        <f t="array" aca="1" ref="ACZ93" ca="1">INDEX(ACZ$13:ACZ92,$B93+1,1)</f>
        <v>-</v>
      </c>
      <c r="ADA93" s="535" t="str" cm="1">
        <f t="array" aca="1" ref="ADA93" ca="1">INDEX(ADA$13:ADA92,$B93+1,1)</f>
        <v>-</v>
      </c>
      <c r="ADB93" s="535" cm="1">
        <f t="array" aca="1" ref="ADB93" ca="1">INDEX(ADB$13:ADB92,$B93+1,1)</f>
        <v>1</v>
      </c>
      <c r="ADC93" s="535" cm="1">
        <f t="array" aca="1" ref="ADC93" ca="1">INDEX(ADC$13:ADC92,$B93+1,1)</f>
        <v>1</v>
      </c>
      <c r="ADD93" s="661" t="str">
        <f t="shared" ca="1" si="510"/>
        <v>-</v>
      </c>
      <c r="ADE93" s="661" t="str">
        <f t="shared" ca="1" si="510"/>
        <v>-</v>
      </c>
      <c r="ADF93" s="661" t="str">
        <f t="shared" ca="1" si="510"/>
        <v>-</v>
      </c>
      <c r="ADG93" s="661" t="str">
        <f t="shared" ca="1" si="510"/>
        <v>-</v>
      </c>
      <c r="ADH93" s="662" t="str">
        <f t="shared" ca="1" si="511"/>
        <v>-</v>
      </c>
      <c r="ADI93" s="663" t="str">
        <f t="shared" ca="1" si="512"/>
        <v>-</v>
      </c>
      <c r="ADJ93" s="664" t="str">
        <f t="shared" ca="1" si="513"/>
        <v>-</v>
      </c>
      <c r="ADK93" s="711" t="str">
        <f t="shared" ca="1" si="514"/>
        <v>-</v>
      </c>
      <c r="ADL93" s="191" t="b">
        <f t="shared" si="537"/>
        <v>0</v>
      </c>
      <c r="ADM93" s="710" t="str">
        <f t="shared" ca="1" si="515"/>
        <v>-</v>
      </c>
      <c r="ADN93" s="712" t="str">
        <f t="shared" ca="1" si="516"/>
        <v>-</v>
      </c>
      <c r="ADO93" s="712" t="str">
        <f t="shared" ca="1" si="516"/>
        <v>-</v>
      </c>
      <c r="ADP93" s="665" t="str">
        <f t="shared" ca="1" si="517"/>
        <v>-</v>
      </c>
      <c r="ADQ93" s="18"/>
      <c r="ADR93" s="545" t="b">
        <f t="shared" ca="1" si="518"/>
        <v>1</v>
      </c>
      <c r="ADS93" s="545" t="str">
        <f t="shared" ca="1" si="518"/>
        <v>-</v>
      </c>
      <c r="ADT93" s="545" t="str">
        <f t="shared" ca="1" si="518"/>
        <v>-</v>
      </c>
      <c r="ADU93" s="545" t="str">
        <f t="shared" ca="1" si="518"/>
        <v>-</v>
      </c>
      <c r="ADV93" s="545" t="str">
        <f t="shared" ca="1" si="518"/>
        <v>-</v>
      </c>
      <c r="ADW93" s="545" t="str">
        <f t="shared" ca="1" si="518"/>
        <v>-</v>
      </c>
      <c r="ADX93" s="545" t="str">
        <f t="shared" ca="1" si="518"/>
        <v>-</v>
      </c>
      <c r="ADY93" s="545" t="str">
        <f t="shared" ca="1" si="518"/>
        <v>-</v>
      </c>
      <c r="ADZ93" s="545" t="str">
        <f t="shared" ca="1" si="518"/>
        <v>-</v>
      </c>
      <c r="AEA93" s="545" t="str">
        <f t="shared" ca="1" si="518"/>
        <v>-</v>
      </c>
      <c r="AEB93" s="545" t="str">
        <f t="shared" ca="1" si="519"/>
        <v>-</v>
      </c>
      <c r="AEC93" s="545" t="str">
        <f t="shared" ca="1" si="519"/>
        <v>-</v>
      </c>
      <c r="AED93" s="545" t="str">
        <f t="shared" ca="1" si="519"/>
        <v>-</v>
      </c>
      <c r="AEE93" s="545" t="str">
        <f t="shared" ca="1" si="519"/>
        <v>-</v>
      </c>
      <c r="AEF93" s="545" t="str">
        <f t="shared" ca="1" si="519"/>
        <v>-</v>
      </c>
      <c r="AEG93" s="545" t="str">
        <f t="shared" ca="1" si="519"/>
        <v>-</v>
      </c>
      <c r="AEH93" s="545" t="str">
        <f t="shared" ca="1" si="519"/>
        <v>-</v>
      </c>
      <c r="AEI93" s="545" t="str">
        <f t="shared" ca="1" si="519"/>
        <v>-</v>
      </c>
      <c r="AEJ93" s="545" t="b">
        <f t="shared" ca="1" si="519"/>
        <v>1</v>
      </c>
      <c r="AEK93" s="545" t="str">
        <f t="shared" ca="1" si="519"/>
        <v>-</v>
      </c>
      <c r="AEL93" s="545" t="str">
        <f t="shared" ca="1" si="520"/>
        <v>-</v>
      </c>
      <c r="AEM93" s="545" t="str">
        <f t="shared" ca="1" si="520"/>
        <v>-</v>
      </c>
      <c r="AEN93" s="545" t="str">
        <f t="shared" ca="1" si="520"/>
        <v>-</v>
      </c>
      <c r="AEO93" s="545" t="str">
        <f t="shared" ca="1" si="520"/>
        <v>-</v>
      </c>
      <c r="AEP93" s="545" t="str">
        <f t="shared" ca="1" si="520"/>
        <v>-</v>
      </c>
      <c r="AEQ93" s="545" t="str">
        <f t="shared" ca="1" si="520"/>
        <v>-</v>
      </c>
      <c r="AER93" s="545" t="str">
        <f t="shared" ca="1" si="520"/>
        <v>-</v>
      </c>
      <c r="AES93" s="545" t="str">
        <f t="shared" ca="1" si="520"/>
        <v>-</v>
      </c>
      <c r="AET93" s="545" t="str">
        <f t="shared" ca="1" si="520"/>
        <v>-</v>
      </c>
      <c r="AEU93" s="545" t="str">
        <f t="shared" ca="1" si="520"/>
        <v>-</v>
      </c>
      <c r="AEV93" s="545" t="str">
        <f t="shared" ca="1" si="521"/>
        <v>-</v>
      </c>
      <c r="AEW93" s="545" t="str">
        <f t="shared" ca="1" si="521"/>
        <v>-</v>
      </c>
      <c r="AEX93" s="545" t="str">
        <f t="shared" ca="1" si="521"/>
        <v>-</v>
      </c>
      <c r="AEY93" s="545" t="str">
        <f t="shared" ca="1" si="521"/>
        <v>-</v>
      </c>
      <c r="AEZ93" s="545" t="str">
        <f t="shared" ca="1" si="521"/>
        <v>-</v>
      </c>
      <c r="AFA93" s="545" t="str">
        <f t="shared" ca="1" si="521"/>
        <v>-</v>
      </c>
      <c r="AFB93" s="545" t="b">
        <f t="shared" ca="1" si="521"/>
        <v>1</v>
      </c>
      <c r="AFC93" s="545" t="str">
        <f t="shared" ca="1" si="521"/>
        <v>-</v>
      </c>
      <c r="AFD93" s="545" t="str">
        <f t="shared" ca="1" si="521"/>
        <v>-</v>
      </c>
      <c r="AFE93" s="545" t="str">
        <f t="shared" ca="1" si="521"/>
        <v>-</v>
      </c>
      <c r="AFF93" s="545" t="str">
        <f t="shared" ca="1" si="522"/>
        <v>-</v>
      </c>
      <c r="AFG93" s="545" t="str">
        <f t="shared" ca="1" si="522"/>
        <v>-</v>
      </c>
      <c r="AFH93" s="545" t="str">
        <f t="shared" ca="1" si="522"/>
        <v>-</v>
      </c>
      <c r="AFI93" s="545" t="str">
        <f t="shared" ca="1" si="522"/>
        <v>-</v>
      </c>
      <c r="AFJ93" s="545" t="str">
        <f t="shared" ca="1" si="522"/>
        <v>-</v>
      </c>
      <c r="AFK93" s="545" t="str">
        <f t="shared" ca="1" si="522"/>
        <v>-</v>
      </c>
      <c r="AFL93" s="545" t="str">
        <f t="shared" ca="1" si="522"/>
        <v>-</v>
      </c>
      <c r="AFM93" s="545" t="str">
        <f t="shared" ca="1" si="522"/>
        <v>-</v>
      </c>
      <c r="AFN93" s="545" t="str">
        <f t="shared" ca="1" si="522"/>
        <v>-</v>
      </c>
      <c r="AFO93" s="545" t="str">
        <f t="shared" ca="1" si="522"/>
        <v>-</v>
      </c>
      <c r="AFP93" s="545" t="str">
        <f t="shared" ca="1" si="523"/>
        <v>-</v>
      </c>
      <c r="AFQ93" s="545" t="str">
        <f t="shared" ca="1" si="523"/>
        <v>-</v>
      </c>
      <c r="AFR93" s="545" t="str">
        <f t="shared" ca="1" si="523"/>
        <v>-</v>
      </c>
      <c r="AFS93" s="545" t="str">
        <f t="shared" ca="1" si="523"/>
        <v>-</v>
      </c>
      <c r="AFT93" s="545" t="b">
        <f t="shared" ca="1" si="523"/>
        <v>1</v>
      </c>
      <c r="AFU93" s="545" t="str">
        <f t="shared" ca="1" si="523"/>
        <v>-</v>
      </c>
      <c r="AFV93" s="545" t="str">
        <f t="shared" ca="1" si="523"/>
        <v>-</v>
      </c>
      <c r="AFW93" s="545" t="str">
        <f t="shared" ca="1" si="523"/>
        <v>-</v>
      </c>
      <c r="AFX93" s="545" t="str">
        <f t="shared" ca="1" si="523"/>
        <v>-</v>
      </c>
      <c r="AFY93" s="545" t="str">
        <f t="shared" ca="1" si="523"/>
        <v>-</v>
      </c>
      <c r="AFZ93" s="545" t="str">
        <f t="shared" ca="1" si="524"/>
        <v>-</v>
      </c>
      <c r="AGA93" s="545" t="str">
        <f t="shared" ca="1" si="524"/>
        <v>-</v>
      </c>
      <c r="AGB93" s="545" t="str">
        <f t="shared" ca="1" si="524"/>
        <v>-</v>
      </c>
      <c r="AGC93" s="545" t="str">
        <f t="shared" ca="1" si="524"/>
        <v>-</v>
      </c>
      <c r="AGD93" s="545" t="str">
        <f t="shared" ca="1" si="524"/>
        <v>-</v>
      </c>
      <c r="AGE93" s="545" t="str">
        <f t="shared" ca="1" si="524"/>
        <v>-</v>
      </c>
      <c r="AGF93" s="545" t="str">
        <f t="shared" ca="1" si="524"/>
        <v>-</v>
      </c>
      <c r="AGG93" s="545" t="str">
        <f t="shared" ca="1" si="524"/>
        <v>-</v>
      </c>
      <c r="AGH93" s="545" t="str">
        <f t="shared" ca="1" si="524"/>
        <v>-</v>
      </c>
      <c r="AGI93" s="545" t="str">
        <f t="shared" ca="1" si="524"/>
        <v>-</v>
      </c>
      <c r="AGJ93" s="545" t="str">
        <f t="shared" ca="1" si="525"/>
        <v>-</v>
      </c>
      <c r="AGK93" s="545" t="str">
        <f t="shared" ca="1" si="525"/>
        <v>-</v>
      </c>
      <c r="AGL93" s="545" t="b">
        <f t="shared" ca="1" si="525"/>
        <v>1</v>
      </c>
      <c r="AGM93" s="545" t="str">
        <f t="shared" ca="1" si="525"/>
        <v>-</v>
      </c>
      <c r="AGN93" s="545" t="str">
        <f t="shared" ca="1" si="525"/>
        <v>-</v>
      </c>
      <c r="AGO93" s="545" t="str">
        <f t="shared" ca="1" si="525"/>
        <v>-</v>
      </c>
      <c r="AGP93" s="545" t="str">
        <f t="shared" ca="1" si="525"/>
        <v>-</v>
      </c>
      <c r="AGQ93" s="545" t="str">
        <f t="shared" ca="1" si="525"/>
        <v>-</v>
      </c>
      <c r="AGR93" s="545" t="str">
        <f t="shared" ca="1" si="525"/>
        <v>-</v>
      </c>
      <c r="AGS93" s="545" t="str">
        <f t="shared" ca="1" si="525"/>
        <v>-</v>
      </c>
      <c r="AGT93" s="545" t="str">
        <f t="shared" ca="1" si="526"/>
        <v>-</v>
      </c>
      <c r="AGU93" s="545" t="str">
        <f t="shared" ca="1" si="526"/>
        <v>-</v>
      </c>
      <c r="AGV93" s="545" t="str">
        <f t="shared" ca="1" si="526"/>
        <v>-</v>
      </c>
      <c r="AGW93" s="545" t="str">
        <f t="shared" ca="1" si="526"/>
        <v>-</v>
      </c>
      <c r="AGX93" s="545" t="str">
        <f t="shared" ca="1" si="526"/>
        <v>-</v>
      </c>
      <c r="AGY93" s="545" t="str">
        <f t="shared" ca="1" si="526"/>
        <v>-</v>
      </c>
      <c r="AGZ93" s="545" t="str">
        <f t="shared" ca="1" si="526"/>
        <v>-</v>
      </c>
      <c r="AHA93" s="545" t="str">
        <f t="shared" ca="1" si="526"/>
        <v>-</v>
      </c>
      <c r="AHB93" s="545" t="str">
        <f t="shared" ca="1" si="526"/>
        <v>-</v>
      </c>
      <c r="AHC93" s="545" t="str">
        <f t="shared" ca="1" si="526"/>
        <v>-</v>
      </c>
      <c r="AHD93" s="535" cm="1">
        <f t="array" aca="1" ref="AHD93" ca="1">INDEX(AHD$13:AHD92,$B93+1,1)</f>
        <v>0</v>
      </c>
      <c r="AHE93" s="483">
        <v>0</v>
      </c>
    </row>
    <row r="94" spans="1:889" outlineLevel="2">
      <c r="A94" s="18">
        <f t="shared" si="241"/>
        <v>81</v>
      </c>
      <c r="B94" s="652">
        <f t="shared" ca="1" si="538"/>
        <v>79</v>
      </c>
      <c r="C94" s="458">
        <f t="shared" si="404"/>
        <v>2000</v>
      </c>
      <c r="D94" s="119" t="str">
        <f t="shared" ca="1" si="405"/>
        <v>GSW</v>
      </c>
      <c r="E94" t="b">
        <v>1</v>
      </c>
      <c r="F94" t="b">
        <v>0</v>
      </c>
      <c r="G94" t="b">
        <f t="shared" si="406"/>
        <v>1</v>
      </c>
      <c r="H94" s="191">
        <f t="shared" ca="1" si="536"/>
        <v>9</v>
      </c>
      <c r="I94" s="535" cm="1">
        <f t="array" aca="1" ref="I94" ca="1">INDEX(I$13:I93,$B94+1,1)</f>
        <v>1</v>
      </c>
      <c r="J94" s="535" cm="1">
        <f t="array" aca="1" ref="J94" ca="1">INDEX(J$13:J93,$B94+1,1)</f>
        <v>0</v>
      </c>
      <c r="K94" s="535" cm="1">
        <f t="array" aca="1" ref="K94" ca="1">INDEX(K$13:K93,$B94+1,1)</f>
        <v>1</v>
      </c>
      <c r="L94" s="535" cm="1">
        <f t="array" aca="1" ref="L94" ca="1">INDEX(L$13:L93,$B94+1,1)</f>
        <v>2</v>
      </c>
      <c r="M94" s="535" cm="1">
        <f t="array" aca="1" ref="M94" ca="1">INDEX(M$13:M93,$B94+1,1)</f>
        <v>0</v>
      </c>
      <c r="N94" s="230">
        <f t="shared" ca="1" si="407"/>
        <v>1</v>
      </c>
      <c r="O94" s="230">
        <f t="shared" ca="1" si="407"/>
        <v>6</v>
      </c>
      <c r="P94" s="230">
        <f t="shared" ca="1" si="407"/>
        <v>1</v>
      </c>
      <c r="Q94" s="230">
        <f t="shared" ca="1" si="407"/>
        <v>1</v>
      </c>
      <c r="R94" s="230">
        <f t="shared" ca="1" si="407"/>
        <v>1</v>
      </c>
      <c r="S94" s="230">
        <f t="shared" ca="1" si="407"/>
        <v>1</v>
      </c>
      <c r="T94" s="411">
        <f t="shared" ca="1" si="408"/>
        <v>2</v>
      </c>
      <c r="U94" s="411">
        <f t="shared" ca="1" si="408"/>
        <v>5</v>
      </c>
      <c r="V94" s="411">
        <f t="shared" ca="1" si="409"/>
        <v>2</v>
      </c>
      <c r="W94" s="772" t="b">
        <f t="shared" ca="1" si="410"/>
        <v>1</v>
      </c>
      <c r="X94" s="772" t="b">
        <f t="shared" ca="1" si="410"/>
        <v>1</v>
      </c>
      <c r="Y94" s="772" t="b">
        <f t="shared" ca="1" si="410"/>
        <v>1</v>
      </c>
      <c r="Z94" s="791" t="b" cm="1">
        <f t="array" aca="1" ref="Z94" ca="1">INDEX(Z$13:Z93,$B94+1,1)</f>
        <v>0</v>
      </c>
      <c r="AA94" s="411">
        <f t="shared" ca="1" si="411"/>
        <v>1</v>
      </c>
      <c r="AB94" s="411">
        <f t="shared" ca="1" si="412"/>
        <v>1</v>
      </c>
      <c r="AC94" s="230">
        <f t="shared" ca="1" si="413"/>
        <v>1</v>
      </c>
      <c r="AD94" s="230">
        <f t="shared" ca="1" si="413"/>
        <v>1</v>
      </c>
      <c r="AE94" s="230">
        <f t="shared" ca="1" si="413"/>
        <v>0</v>
      </c>
      <c r="AF94" s="230">
        <f t="shared" ca="1" si="413"/>
        <v>0</v>
      </c>
      <c r="AG94" s="230">
        <f t="shared" ca="1" si="413"/>
        <v>0</v>
      </c>
      <c r="AH94" s="230">
        <f t="shared" ca="1" si="413"/>
        <v>0</v>
      </c>
      <c r="AI94" s="87">
        <f t="shared" ca="1" si="414"/>
        <v>2</v>
      </c>
      <c r="AJ94" s="87">
        <f ca="1">INDEX(CHOOSE($N94,DataAutumn!i.AdultDrys,DataWinter!i.AdultDrys,DataSpring!i.AdultDrys),1,$T94)</f>
        <v>1</v>
      </c>
      <c r="AK94" s="230">
        <f t="shared" ca="1" si="415"/>
        <v>2</v>
      </c>
      <c r="AL94" s="535" cm="1">
        <f t="array" aca="1" ref="AL94" ca="1">INDEX(AL$13:AL93,$B94+1,1)</f>
        <v>0</v>
      </c>
      <c r="AM94" s="535" cm="1">
        <f t="array" aca="1" ref="AM94" ca="1">INDEX(AM$13:AM93,$B94+1,1)</f>
        <v>2</v>
      </c>
      <c r="AN94" s="810"/>
      <c r="AO94" s="111"/>
      <c r="AP94" s="111"/>
      <c r="AQ94" s="111"/>
      <c r="AR94" s="111"/>
      <c r="AS94" s="111"/>
      <c r="AT94" s="111"/>
      <c r="AU94" s="111"/>
      <c r="AV94" s="111"/>
      <c r="AW94" s="111"/>
      <c r="AX94" s="111"/>
      <c r="AY94" s="111"/>
      <c r="AZ94" s="111"/>
      <c r="BA94" s="111"/>
      <c r="BB94" s="111"/>
      <c r="BC94" s="312" t="str">
        <f t="shared" ca="1" si="416"/>
        <v>FS_Opt_Tem 00009 SE GSW Past      CFS     TOLAut Scan2 GFS RR+01% GP100% WP100% MP100% (PT_F43N33L11) Wean  NutS1.0 Forced</v>
      </c>
      <c r="BD94" s="8" t="str">
        <f ca="1">IF(COUNTIF($BC$13:$BC94,$BC94)=1,"-","Dup")</f>
        <v>-</v>
      </c>
      <c r="BE94" s="18"/>
      <c r="BF94" s="535" t="b" cm="1">
        <f t="array" aca="1" ref="BF94" ca="1">INDEX(BF$13:BF93,$B94+1,1)</f>
        <v>0</v>
      </c>
      <c r="BG94" s="535" t="b" cm="1">
        <f t="array" aca="1" ref="BG94" ca="1">INDEX(BG$13:BG93,$B94+1,1)</f>
        <v>0</v>
      </c>
      <c r="BH94" s="535" t="b" cm="1">
        <f t="array" aca="1" ref="BH94" ca="1">INDEX(BH$13:BH93,$B94+1,1)</f>
        <v>0</v>
      </c>
      <c r="BI94" s="535" t="b" cm="1">
        <f t="array" aca="1" ref="BI94" ca="1">INDEX(BI$13:BI93,$B94+1,1)</f>
        <v>0</v>
      </c>
      <c r="BJ94" s="535" t="b" cm="1">
        <f t="array" aca="1" ref="BJ94" ca="1">INDEX(BJ$13:BJ93,$B94+1,1)</f>
        <v>0</v>
      </c>
      <c r="BK94" s="535" t="b" cm="1">
        <f t="array" aca="1" ref="BK94" ca="1">INDEX(BK$13:BK93,$B94+1,1)</f>
        <v>0</v>
      </c>
      <c r="BL94" s="535" t="b" cm="1">
        <f t="array" aca="1" ref="BL94" ca="1">INDEX(BL$13:BL93,$B94+1,1)</f>
        <v>0</v>
      </c>
      <c r="BM94" s="535" t="b" cm="1">
        <f t="array" aca="1" ref="BM94" ca="1">INDEX(BM$13:BM93,$B94+1,1)</f>
        <v>0</v>
      </c>
      <c r="BN94" s="535" t="b" cm="1">
        <f t="array" aca="1" ref="BN94" ca="1">INDEX(BN$13:BN93,$B94+1,1)</f>
        <v>0</v>
      </c>
      <c r="BO94" s="18"/>
      <c r="BP94" s="411" t="b">
        <f t="shared" ca="1" si="417"/>
        <v>1</v>
      </c>
      <c r="BQ94" s="411" t="str">
        <f t="shared" ca="1" si="417"/>
        <v>-</v>
      </c>
      <c r="BR94" s="411" t="b">
        <f t="shared" ca="1" si="417"/>
        <v>0</v>
      </c>
      <c r="BS94" s="411" t="str">
        <f t="shared" ca="1" si="417"/>
        <v>-</v>
      </c>
      <c r="BT94" s="411" t="str">
        <f t="shared" ca="1" si="417"/>
        <v>-</v>
      </c>
      <c r="BU94" s="411" t="str">
        <f t="shared" ca="1" si="417"/>
        <v>-</v>
      </c>
      <c r="BV94" s="411" t="str">
        <f t="shared" ca="1" si="417"/>
        <v>-</v>
      </c>
      <c r="BW94" s="411" t="str">
        <f t="shared" ca="1" si="417"/>
        <v>-</v>
      </c>
      <c r="BX94" s="411" t="str">
        <f t="shared" ca="1" si="417"/>
        <v>-</v>
      </c>
      <c r="BY94" s="411" t="str">
        <f t="shared" ca="1" si="417"/>
        <v>-</v>
      </c>
      <c r="BZ94" s="411" t="str">
        <f t="shared" ca="1" si="417"/>
        <v>-</v>
      </c>
      <c r="CA94" s="411" t="str">
        <f t="shared" ca="1" si="417"/>
        <v>-</v>
      </c>
      <c r="CB94" s="411" t="b">
        <f t="shared" ca="1" si="417"/>
        <v>0</v>
      </c>
      <c r="CC94" s="87">
        <f t="shared" ca="1" si="417"/>
        <v>0</v>
      </c>
      <c r="CD94" s="535" t="str" cm="1">
        <f t="array" aca="1" ref="CD94" ca="1">INDEX(CD$13:CD93,$B94+1,1)</f>
        <v>-</v>
      </c>
      <c r="CE94" s="535" t="str" cm="1">
        <f t="array" aca="1" ref="CE94" ca="1">INDEX(CE$13:CE93,$B94+1,1)</f>
        <v>-</v>
      </c>
      <c r="CF94" s="535" t="str" cm="1">
        <f t="array" aca="1" ref="CF94" ca="1">INDEX(CF$13:CF93,$B94+1,1)</f>
        <v>-</v>
      </c>
      <c r="CG94" s="535" t="b" cm="1">
        <f t="array" aca="1" ref="CG94" ca="1">INDEX(CG$13:CG93,$B94+1,1)</f>
        <v>1</v>
      </c>
      <c r="CH94" s="535" t="str" cm="1">
        <f t="array" aca="1" ref="CH94" ca="1">INDEX(CH$13:CH93,$B94+1,1)</f>
        <v>-</v>
      </c>
      <c r="CI94" s="535" t="str" cm="1">
        <f t="array" aca="1" ref="CI94" ca="1">INDEX(CI$13:CI93,$B94+1,1)</f>
        <v>-</v>
      </c>
      <c r="CJ94" s="535" t="str" cm="1">
        <f t="array" aca="1" ref="CJ94" ca="1">INDEX(CJ$13:CJ93,$B94+1,1)</f>
        <v>-</v>
      </c>
      <c r="CK94" s="18"/>
      <c r="CL94" s="535" t="str" cm="1">
        <f t="array" aca="1" ref="CL94" ca="1">INDEX(CL$13:CL93,$B94+1,1)</f>
        <v>-</v>
      </c>
      <c r="CM94" s="535" t="str" cm="1">
        <f t="array" aca="1" ref="CM94" ca="1">INDEX(CM$13:CM93,$B94+1,1)</f>
        <v>-</v>
      </c>
      <c r="CN94" s="411" t="str">
        <f t="shared" ca="1" si="418"/>
        <v>-</v>
      </c>
      <c r="CO94" s="411">
        <f t="shared" ca="1" si="419"/>
        <v>1</v>
      </c>
      <c r="CP94" s="411">
        <f t="shared" ca="1" si="419"/>
        <v>1</v>
      </c>
      <c r="CQ94" s="535" t="str" cm="1">
        <f t="array" aca="1" ref="CQ94" ca="1">INDEX(CQ$13:CQ93,$B94+1,1)</f>
        <v>-</v>
      </c>
      <c r="CR94" s="535" t="str" cm="1">
        <f t="array" aca="1" ref="CR94" ca="1">INDEX(CR$13:CR93,$B94+1,1)</f>
        <v>-</v>
      </c>
      <c r="CS94" s="535" t="str" cm="1">
        <f t="array" aca="1" ref="CS94" ca="1">INDEX(CS$13:CS93,$B94+1,1)</f>
        <v>-</v>
      </c>
      <c r="CT94" s="535" t="str" cm="1">
        <f t="array" aca="1" ref="CT94" ca="1">INDEX(CT$13:CT93,$B94+1,1)</f>
        <v>-</v>
      </c>
      <c r="CU94" s="411" t="str">
        <f t="shared" ca="1" si="420"/>
        <v>-</v>
      </c>
      <c r="CV94" s="411">
        <f t="shared" ca="1" si="421"/>
        <v>1</v>
      </c>
      <c r="CW94" s="411">
        <f t="shared" ca="1" si="421"/>
        <v>1</v>
      </c>
      <c r="CX94" s="535" t="str" cm="1">
        <f t="array" aca="1" ref="CX94" ca="1">INDEX(CX$13:CX93,$B94+1,1)</f>
        <v>-</v>
      </c>
      <c r="CY94" s="535" t="str" cm="1">
        <f t="array" aca="1" ref="CY94" ca="1">INDEX(CY$13:CY93,$B94+1,1)</f>
        <v>-</v>
      </c>
      <c r="CZ94" s="411" t="str">
        <f t="shared" ca="1" si="422"/>
        <v>-</v>
      </c>
      <c r="DA94" s="411">
        <f t="shared" ca="1" si="423"/>
        <v>1</v>
      </c>
      <c r="DB94" s="535" t="str" cm="1">
        <f t="array" aca="1" ref="DB94" ca="1">INDEX(DB$13:DB93,$B94+1,1)</f>
        <v>-</v>
      </c>
      <c r="DC94" s="535" t="str" cm="1">
        <f t="array" aca="1" ref="DC94" ca="1">INDEX(DC$13:DC93,$B94+1,1)</f>
        <v>-</v>
      </c>
      <c r="DD94" s="411">
        <f t="shared" ca="1" si="424"/>
        <v>1</v>
      </c>
      <c r="DE94" s="535" t="str" cm="1">
        <f t="array" aca="1" ref="DE94" ca="1">INDEX(DE$13:DE93,$B94+1,1)</f>
        <v>-</v>
      </c>
      <c r="DF94" s="535" t="str" cm="1">
        <f t="array" aca="1" ref="DF94" ca="1">INDEX(DF$13:DF93,$B94+1,1)</f>
        <v>-</v>
      </c>
      <c r="DG94" s="411" t="str">
        <f t="shared" ca="1" si="425"/>
        <v>-</v>
      </c>
      <c r="DH94" s="411">
        <f t="shared" ca="1" si="426"/>
        <v>1</v>
      </c>
      <c r="DI94" s="411">
        <f t="shared" ca="1" si="426"/>
        <v>1</v>
      </c>
      <c r="DJ94" s="535" cm="1">
        <f t="array" aca="1" ref="DJ94" ca="1">INDEX(DJ$13:DJ93,$B94+1,1)</f>
        <v>720</v>
      </c>
      <c r="DK94" s="535" cm="1">
        <f t="array" aca="1" ref="DK94" ca="1">INDEX(DK$13:DK93,$B94+1,1)</f>
        <v>720</v>
      </c>
      <c r="DL94" s="18"/>
      <c r="DM94" s="535" t="str" cm="1">
        <f t="array" aca="1" ref="DM94" ca="1">INDEX(DM$13:DM93,$B94+1,1)</f>
        <v>-</v>
      </c>
      <c r="DN94" s="535" t="str" cm="1">
        <f t="array" aca="1" ref="DN94" ca="1">INDEX(DN$13:DN93,$B94+1,1)</f>
        <v>-</v>
      </c>
      <c r="DO94" s="535" t="str" cm="1">
        <f t="array" aca="1" ref="DO94" ca="1">INDEX(DO$13:DO93,$B94+1,1)</f>
        <v>-</v>
      </c>
      <c r="DP94" s="535" t="str" cm="1">
        <f t="array" aca="1" ref="DP94" ca="1">INDEX(DP$13:DP93,$B94+1,1)</f>
        <v>-</v>
      </c>
      <c r="DQ94" s="799" cm="1">
        <f t="array" aca="1" ref="DQ94" ca="1">VALUE(IFERROR(VALUE($K94),0) &amp; _xlfn.SWITCH($CF94,"-",4,$CF94) &amp; $L94 &amp; $T94 &amp; "00" &amp; $N94 &amp; $AK94 &amp; $R94 &amp; _xlfn.SWITCH($AM94,3,1,$AM94) &amp; _xlfn.SWITCH($M94,4,0,$M94) &amp; _xlfn.SWITCH($AD94,6,1,$AD94))</f>
        <v>142200121201</v>
      </c>
      <c r="DR94" s="535" cm="1">
        <f t="array" aca="1" ref="DR94" ca="1">INDEX(DR$13:DR93,$B94+1,1)</f>
        <v>1</v>
      </c>
      <c r="DS94" s="535" cm="1">
        <f t="array" aca="1" ref="DS94" ca="1">INDEX(DS$13:DS93,$B94+1,1)</f>
        <v>1</v>
      </c>
      <c r="DT94" s="411">
        <f t="shared" ca="1" si="427"/>
        <v>3</v>
      </c>
      <c r="DU94" s="411" t="str">
        <f t="shared" ca="1" si="427"/>
        <v>-</v>
      </c>
      <c r="DV94" s="411" t="str">
        <f t="shared" ca="1" si="427"/>
        <v>-</v>
      </c>
      <c r="DW94" s="411" t="str">
        <f t="shared" ca="1" si="427"/>
        <v>-</v>
      </c>
      <c r="DX94" s="411" t="str">
        <f t="shared" ca="1" si="427"/>
        <v>-</v>
      </c>
      <c r="DY94" s="411" t="str">
        <f t="shared" ca="1" si="427"/>
        <v>-</v>
      </c>
      <c r="DZ94" s="411" t="b">
        <f t="shared" ca="1" si="428"/>
        <v>0</v>
      </c>
      <c r="EA94" s="411" t="str">
        <f t="shared" ca="1" si="429"/>
        <v>-</v>
      </c>
      <c r="EB94" s="411" t="str">
        <f t="shared" ca="1" si="429"/>
        <v>-</v>
      </c>
      <c r="EC94" s="411" t="str">
        <f t="shared" ca="1" si="429"/>
        <v>-</v>
      </c>
      <c r="ED94" s="411" t="str">
        <f t="shared" ca="1" si="429"/>
        <v>-</v>
      </c>
      <c r="EE94" s="411">
        <f t="shared" ca="1" si="429"/>
        <v>500</v>
      </c>
      <c r="EF94" s="411">
        <f t="shared" ca="1" si="429"/>
        <v>500</v>
      </c>
      <c r="EG94" s="411" t="str">
        <f t="shared" ca="1" si="429"/>
        <v>-</v>
      </c>
      <c r="EH94" s="411" t="str">
        <f t="shared" ca="1" si="429"/>
        <v>-</v>
      </c>
      <c r="EI94" s="411" t="str">
        <f t="shared" ca="1" si="429"/>
        <v>-</v>
      </c>
      <c r="EJ94" s="535" cm="1">
        <f t="array" aca="1" ref="EJ94" ca="1">INDEX(EJ$13:EJ93,$B94+1,1)</f>
        <v>0</v>
      </c>
      <c r="EK94" s="535" cm="1">
        <f t="array" aca="1" ref="EK94" ca="1">INDEX(EK$13:EK93,$B94+1,1)</f>
        <v>999999</v>
      </c>
      <c r="EL94" s="535" cm="1">
        <f t="array" aca="1" ref="EL94" ca="1">INDEX(EL$13:EL93,$B94+1,1)</f>
        <v>999999</v>
      </c>
      <c r="EM94" s="535" cm="1">
        <f t="array" aca="1" ref="EM94" ca="1">INDEX(EM$13:EM93,$B94+1,1)</f>
        <v>999999</v>
      </c>
      <c r="EN94" s="535" cm="1">
        <f t="array" aca="1" ref="EN94" ca="1">INDEX(EN$13:EN93,$B94+1,1)</f>
        <v>999999</v>
      </c>
      <c r="EO94" s="535" cm="1">
        <f t="array" aca="1" ref="EO94" ca="1">INDEX(EO$13:EO93,$B94+1,1)</f>
        <v>999999</v>
      </c>
      <c r="EP94" s="535" cm="1">
        <f t="array" aca="1" ref="EP94" ca="1">INDEX(EP$13:EP93,$B94+1,1)</f>
        <v>999999</v>
      </c>
      <c r="EQ94" s="535" cm="1">
        <f t="array" aca="1" ref="EQ94" ca="1">INDEX(EQ$13:EQ93,$B94+1,1)</f>
        <v>999999</v>
      </c>
      <c r="ER94" s="535" cm="1">
        <f t="array" aca="1" ref="ER94" ca="1">INDEX(ER$13:ER93,$B94+1,1)</f>
        <v>999999</v>
      </c>
      <c r="ES94" s="535" cm="1">
        <f t="array" aca="1" ref="ES94" ca="1">INDEX(ES$13:ES93,$B94+1,1)</f>
        <v>999999</v>
      </c>
      <c r="ET94" s="535" cm="1">
        <f t="array" aca="1" ref="ET94" ca="1">INDEX(ET$13:ET93,$B94+1,1)</f>
        <v>999999</v>
      </c>
      <c r="EU94" s="535" cm="1">
        <f t="array" aca="1" ref="EU94" ca="1">INDEX(EU$13:EU93,$B94+1,1)</f>
        <v>999999</v>
      </c>
      <c r="EV94" s="535" cm="1">
        <f t="array" aca="1" ref="EV94" ca="1">INDEX(EV$13:EV93,$B94+1,1)</f>
        <v>999999</v>
      </c>
      <c r="EW94" s="777">
        <f t="shared" ca="1" si="430"/>
        <v>0</v>
      </c>
      <c r="EX94" s="777">
        <f t="shared" ca="1" si="430"/>
        <v>0</v>
      </c>
      <c r="EY94" s="777">
        <f t="shared" ca="1" si="430"/>
        <v>999999</v>
      </c>
      <c r="EZ94" s="795" t="str">
        <f t="shared" ca="1" si="527"/>
        <v>-</v>
      </c>
      <c r="FA94" s="795" t="str">
        <f t="shared" ca="1" si="431"/>
        <v>-</v>
      </c>
      <c r="FB94" s="796">
        <f t="shared" ca="1" si="432"/>
        <v>999999</v>
      </c>
      <c r="FC94" s="797" t="str">
        <f t="shared" ca="1" si="528"/>
        <v>-</v>
      </c>
      <c r="FD94" s="776">
        <f t="shared" ca="1" si="433"/>
        <v>999999</v>
      </c>
      <c r="FE94" s="774">
        <f t="shared" ca="1" si="529"/>
        <v>999999</v>
      </c>
      <c r="FF94" s="775">
        <f t="shared" ca="1" si="530"/>
        <v>999999</v>
      </c>
      <c r="FG94" s="545" cm="1">
        <f t="array" aca="1" ref="FG94" ca="1">INDEX(i.ELMated,$AB94+1,1)</f>
        <v>0.3</v>
      </c>
      <c r="FH94" s="625" cm="1">
        <f t="array" aca="1" ref="FH94" ca="1">INDEX(i.ELMatedEst,$AA94+1,$T94)</f>
        <v>0.3</v>
      </c>
      <c r="FI94" s="535" t="str" cm="1">
        <f t="array" aca="1" ref="FI94" ca="1">INDEX(FI$13:FI93,$B94+1,1)</f>
        <v>-</v>
      </c>
      <c r="FJ94" s="535" t="str" cm="1">
        <f t="array" aca="1" ref="FJ94" ca="1">INDEX(FJ$13:FJ93,$B94+1,1)</f>
        <v>-</v>
      </c>
      <c r="FK94" s="659">
        <f t="shared" ca="1" si="434"/>
        <v>0</v>
      </c>
      <c r="FL94" s="661">
        <f t="shared" ca="1" si="435"/>
        <v>5.0000000000000001E-3</v>
      </c>
      <c r="FM94" s="191">
        <f t="shared" ca="1" si="531"/>
        <v>0.95</v>
      </c>
      <c r="FN94" s="662">
        <f t="shared" ca="1" si="436"/>
        <v>8.3999999999999991E-2</v>
      </c>
      <c r="FO94" s="662">
        <f ca="1">INDEX(CHOOSE($N94,DataAutumn!i.EL_PropnSold,DataWinter!i.EL_PropnSold,DataSpring!i.EL_PropnSold),$AI94,$T94)*INDEX(i.ELMatedEst,$AB94+1,$T94)*i.dAdultRR_ELPropSold
+INDEX(i.dryman,($AJ94-1)*4+$AI94,FO$7)</f>
        <v>0</v>
      </c>
      <c r="FP94" s="662">
        <f ca="1">INDEX(CHOOSE($N94,DataAutumn!i.EL_PropnSold,DataWinter!i.EL_PropnSold,DataSpring!i.EL_PropnSold),$AI94,$T94)*INDEX(i.ELMatedEst,$AB94+1,$T94)*i.dAdultRR_ELPropSold
+INDEX(i.dryman,($AJ94-1)*4+$AI94,FP$7)</f>
        <v>3.125E-2</v>
      </c>
      <c r="FQ94" s="662">
        <f ca="1">INDEX(CHOOSE($N94,DataAutumn!i.EL_PropnSold,DataWinter!i.EL_PropnSold,DataSpring!i.EL_PropnSold),$AI94,$T94)*INDEX(i.ELMatedEst,$AB94+1,$T94)*i.dAdultRR_ELPropSold
+INDEX(i.dryman,($AJ94-1)*4+$AI94,FQ$7)</f>
        <v>3.125E-2</v>
      </c>
      <c r="FR94" s="662">
        <f ca="1">INDEX(CHOOSE($N94,DataAutumn!i.EL_PropnSold,DataWinter!i.EL_PropnSold,DataSpring!i.EL_PropnSold),$AI94,$T94)*INDEX(i.ELMatedEst,$AB94+1,$T94)*i.dAdultRR_ELPropSold
+INDEX(i.dryman,($AJ94-1)*4+$AI94,FR$7)</f>
        <v>3.125E-2</v>
      </c>
      <c r="FS94" s="663">
        <f ca="1">INDEX(CHOOSE($N94,DataAutumn!i.EL_PropnSold,DataWinter!i.EL_PropnSold,DataSpring!i.EL_PropnSold),$AI94,$T94)*INDEX(i.ELMatedEst,$AB94+1,$T94)*i.dAdultLSurv_ELPropSold</f>
        <v>0</v>
      </c>
      <c r="FT94" s="661" t="b">
        <f t="shared" ca="1" si="437"/>
        <v>0</v>
      </c>
      <c r="FU94" s="661" t="b">
        <f t="shared" ca="1" si="437"/>
        <v>0</v>
      </c>
      <c r="FV94" s="711" t="b">
        <f t="shared" ca="1" si="438"/>
        <v>1</v>
      </c>
      <c r="FW94" s="661" t="b">
        <f t="shared" ca="1" si="437"/>
        <v>0</v>
      </c>
      <c r="FX94" s="663">
        <f t="shared" ca="1" si="439"/>
        <v>1</v>
      </c>
      <c r="FY94" s="664">
        <f t="shared" ca="1" si="440"/>
        <v>0</v>
      </c>
      <c r="FZ94" s="665" t="b">
        <f t="shared" ca="1" si="441"/>
        <v>0</v>
      </c>
      <c r="GA94" s="660" t="b">
        <f t="shared" ca="1" si="442"/>
        <v>1</v>
      </c>
      <c r="GB94" s="411" t="b">
        <f t="shared" ca="1" si="442"/>
        <v>0</v>
      </c>
      <c r="GC94" s="411" t="b">
        <f t="shared" ca="1" si="442"/>
        <v>0</v>
      </c>
      <c r="GD94" s="87">
        <f t="shared" ca="1" si="443"/>
        <v>2</v>
      </c>
      <c r="GE94" s="87">
        <f t="shared" ca="1" si="443"/>
        <v>2</v>
      </c>
      <c r="GF94" s="411">
        <f t="shared" ca="1" si="444"/>
        <v>1</v>
      </c>
      <c r="GG94" s="411">
        <f t="shared" ca="1" si="445"/>
        <v>1</v>
      </c>
      <c r="GH94" s="411">
        <f t="shared" ca="1" si="445"/>
        <v>1</v>
      </c>
      <c r="GI94" s="411">
        <f t="shared" ca="1" si="446"/>
        <v>1</v>
      </c>
      <c r="GJ94" s="411">
        <f t="shared" ca="1" si="447"/>
        <v>0.35</v>
      </c>
      <c r="GK94" s="411" t="b">
        <f t="shared" ca="1" si="447"/>
        <v>1</v>
      </c>
      <c r="GL94" s="411" t="b">
        <f t="shared" ca="1" si="447"/>
        <v>0</v>
      </c>
      <c r="GM94" s="411" t="b">
        <f t="shared" ca="1" si="447"/>
        <v>0</v>
      </c>
      <c r="GN94" s="411" t="b">
        <f t="shared" ca="1" si="447"/>
        <v>0</v>
      </c>
      <c r="GO94" s="87">
        <f t="shared" ca="1" si="448"/>
        <v>1</v>
      </c>
      <c r="GP94" s="87">
        <f t="shared" ca="1" si="448"/>
        <v>1</v>
      </c>
      <c r="GQ94" s="87">
        <f t="shared" ca="1" si="448"/>
        <v>1</v>
      </c>
      <c r="GR94" s="87">
        <f t="shared" ca="1" si="448"/>
        <v>1</v>
      </c>
      <c r="GS94" s="87">
        <f t="shared" ca="1" si="448"/>
        <v>1</v>
      </c>
      <c r="GT94" s="87">
        <f t="shared" ca="1" si="448"/>
        <v>1</v>
      </c>
      <c r="GU94" s="87">
        <f t="shared" ca="1" si="448"/>
        <v>1</v>
      </c>
      <c r="GV94" s="87">
        <f t="shared" ca="1" si="448"/>
        <v>1</v>
      </c>
      <c r="GW94" s="411" cm="1">
        <f t="array" aca="1" ref="GW94" ca="1">INDEX(i.dse_type,1,$L94)</f>
        <v>0</v>
      </c>
      <c r="GX94" s="535" t="str" cm="1">
        <f t="array" aca="1" ref="GX94" ca="1">INDEX(GX$13:GX93,$B94+1,1)</f>
        <v>-</v>
      </c>
      <c r="GY94" s="535" t="str" cm="1">
        <f t="array" aca="1" ref="GY94" ca="1">INDEX(GY$13:GY93,$B94+1,1)</f>
        <v>-</v>
      </c>
      <c r="GZ94" s="535" t="str" cm="1">
        <f t="array" aca="1" ref="GZ94" ca="1">INDEX(GZ$13:GZ93,$B94+1,1)</f>
        <v>-</v>
      </c>
      <c r="HA94" s="18"/>
      <c r="HB94" s="535" t="str" cm="1">
        <f t="array" aca="1" ref="HB94" ca="1">INDEX(HB$13:HB93,$B94+1,1)</f>
        <v>-</v>
      </c>
      <c r="HC94" s="535" t="str" cm="1">
        <f t="array" aca="1" ref="HC94" ca="1">INDEX(HC$13:HC93,$B94+1,1)</f>
        <v>-</v>
      </c>
      <c r="HD94" s="535" cm="1">
        <f t="array" aca="1" ref="HD94" ca="1">INDEX(HD$13:HD93,$B94+1,1)</f>
        <v>0</v>
      </c>
      <c r="HE94" s="535" cm="1">
        <f t="array" aca="1" ref="HE94" ca="1">INDEX(HE$13:HE93,$B94+1,1)</f>
        <v>0</v>
      </c>
      <c r="HF94" s="535" cm="1">
        <f t="array" aca="1" ref="HF94" ca="1">INDEX(HF$13:HF93,$B94+1,1)</f>
        <v>0</v>
      </c>
      <c r="HG94" s="535" cm="1">
        <f t="array" aca="1" ref="HG94" ca="1">INDEX(HG$13:HG93,$B94+1,1)</f>
        <v>0</v>
      </c>
      <c r="HH94" s="535" cm="1">
        <f t="array" aca="1" ref="HH94" ca="1">INDEX(HH$13:HH93,$B94+1,1)</f>
        <v>0</v>
      </c>
      <c r="HI94" s="535" cm="1">
        <f t="array" aca="1" ref="HI94" ca="1">INDEX(HI$13:HI93,$B94+1,1)</f>
        <v>0</v>
      </c>
      <c r="HJ94" s="535" cm="1">
        <f t="array" aca="1" ref="HJ94" ca="1">INDEX(HJ$13:HJ93,$B94+1,1)</f>
        <v>0</v>
      </c>
      <c r="HK94" s="535" cm="1">
        <f t="array" aca="1" ref="HK94" ca="1">INDEX(HK$13:HK93,$B94+1,1)</f>
        <v>0</v>
      </c>
      <c r="HL94" s="535" cm="1">
        <f t="array" aca="1" ref="HL94" ca="1">INDEX(HL$13:HL93,$B94+1,1)</f>
        <v>0</v>
      </c>
      <c r="HM94" s="535" cm="1">
        <f t="array" aca="1" ref="HM94" ca="1">INDEX(HM$13:HM93,$B94+1,1)</f>
        <v>0</v>
      </c>
      <c r="HN94" s="535" cm="1">
        <f t="array" aca="1" ref="HN94" ca="1">INDEX(HN$13:HN93,$B94+1,1)</f>
        <v>0</v>
      </c>
      <c r="HO94" s="535" cm="1">
        <f t="array" aca="1" ref="HO94" ca="1">INDEX(HO$13:HO93,$B94+1,1)</f>
        <v>0</v>
      </c>
      <c r="HP94" s="535" cm="1">
        <f t="array" aca="1" ref="HP94" ca="1">INDEX(HP$13:HP93,$B94+1,1)</f>
        <v>0</v>
      </c>
      <c r="HQ94" s="535" cm="1">
        <f t="array" aca="1" ref="HQ94" ca="1">INDEX(HQ$13:HQ93,$B94+1,1)</f>
        <v>0</v>
      </c>
      <c r="HR94" s="535" cm="1">
        <f t="array" aca="1" ref="HR94" ca="1">INDEX(HR$13:HR93,$B94+1,1)</f>
        <v>0</v>
      </c>
      <c r="HS94" s="535" cm="1">
        <f t="array" aca="1" ref="HS94" ca="1">INDEX(HS$13:HS93,$B94+1,1)</f>
        <v>0</v>
      </c>
      <c r="HT94" s="535" cm="1">
        <f t="array" aca="1" ref="HT94" ca="1">INDEX(HT$13:HT93,$B94+1,1)</f>
        <v>0</v>
      </c>
      <c r="HU94" s="535" cm="1">
        <f t="array" aca="1" ref="HU94" ca="1">INDEX(HU$13:HU93,$B94+1,1)</f>
        <v>0</v>
      </c>
      <c r="HV94" s="535" cm="1">
        <f t="array" aca="1" ref="HV94" ca="1">INDEX(HV$13:HV93,$B94+1,1)</f>
        <v>0</v>
      </c>
      <c r="HW94" s="535" cm="1">
        <f t="array" aca="1" ref="HW94" ca="1">INDEX(HW$13:HW93,$B94+1,1)</f>
        <v>0</v>
      </c>
      <c r="HX94" s="535" cm="1">
        <f t="array" aca="1" ref="HX94" ca="1">INDEX(HX$13:HX93,$B94+1,1)</f>
        <v>0</v>
      </c>
      <c r="HY94" s="535" cm="1">
        <f t="array" aca="1" ref="HY94" ca="1">INDEX(HY$13:HY93,$B94+1,1)</f>
        <v>0</v>
      </c>
      <c r="HZ94" s="535" cm="1">
        <f t="array" aca="1" ref="HZ94" ca="1">INDEX(HZ$13:HZ93,$B94+1,1)</f>
        <v>0</v>
      </c>
      <c r="IA94" s="535" cm="1">
        <f t="array" aca="1" ref="IA94" ca="1">INDEX(IA$13:IA93,$B94+1,1)</f>
        <v>0</v>
      </c>
      <c r="IB94" s="535" cm="1">
        <f t="array" aca="1" ref="IB94" ca="1">INDEX(IB$13:IB93,$B94+1,1)</f>
        <v>0</v>
      </c>
      <c r="IC94" s="535" cm="1">
        <f t="array" aca="1" ref="IC94" ca="1">INDEX(IC$13:IC93,$B94+1,1)</f>
        <v>0</v>
      </c>
      <c r="ID94" s="535" cm="1">
        <f t="array" aca="1" ref="ID94" ca="1">INDEX(ID$13:ID93,$B94+1,1)</f>
        <v>0</v>
      </c>
      <c r="IE94" s="535" cm="1">
        <f t="array" aca="1" ref="IE94" ca="1">INDEX(IE$13:IE93,$B94+1,1)</f>
        <v>0</v>
      </c>
      <c r="IF94" s="535" cm="1">
        <f t="array" aca="1" ref="IF94" ca="1">INDEX(IF$13:IF93,$B94+1,1)</f>
        <v>0</v>
      </c>
      <c r="IG94" s="535" cm="1">
        <f t="array" aca="1" ref="IG94" ca="1">INDEX(IG$13:IG93,$B94+1,1)</f>
        <v>0</v>
      </c>
      <c r="IH94" s="535" cm="1">
        <f t="array" aca="1" ref="IH94" ca="1">INDEX(IH$13:IH93,$B94+1,1)</f>
        <v>0</v>
      </c>
      <c r="II94" s="535" cm="1">
        <f t="array" aca="1" ref="II94" ca="1">INDEX(II$13:II93,$B94+1,1)</f>
        <v>0</v>
      </c>
      <c r="IJ94" s="535" cm="1">
        <f t="array" aca="1" ref="IJ94" ca="1">INDEX(IJ$13:IJ93,$B94+1,1)</f>
        <v>0</v>
      </c>
      <c r="IK94" s="535" cm="1">
        <f t="array" aca="1" ref="IK94" ca="1">INDEX(IK$13:IK93,$B94+1,1)</f>
        <v>0</v>
      </c>
      <c r="IL94" s="535" cm="1">
        <f t="array" aca="1" ref="IL94" ca="1">INDEX(IL$13:IL93,$B94+1,1)</f>
        <v>0</v>
      </c>
      <c r="IM94" s="535" cm="1">
        <f t="array" aca="1" ref="IM94" ca="1">INDEX(IM$13:IM93,$B94+1,1)</f>
        <v>0</v>
      </c>
      <c r="IN94" s="535" cm="1">
        <f t="array" aca="1" ref="IN94" ca="1">INDEX(IN$13:IN93,$B94+1,1)</f>
        <v>0</v>
      </c>
      <c r="IO94" s="535" cm="1">
        <f t="array" aca="1" ref="IO94" ca="1">INDEX(IO$13:IO93,$B94+1,1)</f>
        <v>0</v>
      </c>
      <c r="IP94" s="535" cm="1">
        <f t="array" aca="1" ref="IP94" ca="1">INDEX(IP$13:IP93,$B94+1,1)</f>
        <v>0</v>
      </c>
      <c r="IQ94" s="535" cm="1">
        <f t="array" aca="1" ref="IQ94" ca="1">INDEX(IQ$13:IQ93,$B94+1,1)</f>
        <v>0</v>
      </c>
      <c r="IR94" s="535" cm="1">
        <f t="array" aca="1" ref="IR94" ca="1">INDEX(IR$13:IR93,$B94+1,1)</f>
        <v>0</v>
      </c>
      <c r="IS94" s="535" cm="1">
        <f t="array" aca="1" ref="IS94" ca="1">INDEX(IS$13:IS93,$B94+1,1)</f>
        <v>0</v>
      </c>
      <c r="IT94" s="535" cm="1">
        <f t="array" aca="1" ref="IT94" ca="1">INDEX(IT$13:IT93,$B94+1,1)</f>
        <v>0</v>
      </c>
      <c r="IU94" s="535" cm="1">
        <f t="array" aca="1" ref="IU94" ca="1">INDEX(IU$13:IU93,$B94+1,1)</f>
        <v>0</v>
      </c>
      <c r="IV94" s="535" cm="1">
        <f t="array" aca="1" ref="IV94" ca="1">INDEX(IV$13:IV93,$B94+1,1)</f>
        <v>0</v>
      </c>
      <c r="IW94" s="535" cm="1">
        <f t="array" aca="1" ref="IW94" ca="1">INDEX(IW$13:IW93,$B94+1,1)</f>
        <v>0</v>
      </c>
      <c r="IX94" s="535" cm="1">
        <f t="array" aca="1" ref="IX94" ca="1">INDEX(IX$13:IX93,$B94+1,1)</f>
        <v>0</v>
      </c>
      <c r="IY94" s="535" cm="1">
        <f t="array" aca="1" ref="IY94" ca="1">INDEX(IY$13:IY93,$B94+1,1)</f>
        <v>0</v>
      </c>
      <c r="IZ94" s="535" cm="1">
        <f t="array" aca="1" ref="IZ94" ca="1">INDEX(IZ$13:IZ93,$B94+1,1)</f>
        <v>0</v>
      </c>
      <c r="JA94" s="535" cm="1">
        <f t="array" aca="1" ref="JA94" ca="1">INDEX(JA$13:JA93,$B94+1,1)</f>
        <v>0</v>
      </c>
      <c r="JB94" s="535" cm="1">
        <f t="array" aca="1" ref="JB94" ca="1">INDEX(JB$13:JB93,$B94+1,1)</f>
        <v>0</v>
      </c>
      <c r="JC94" s="535" cm="1">
        <f t="array" aca="1" ref="JC94" ca="1">INDEX(JC$13:JC93,$B94+1,1)</f>
        <v>0</v>
      </c>
      <c r="JD94" s="535" cm="1">
        <f t="array" aca="1" ref="JD94" ca="1">INDEX(JD$13:JD93,$B94+1,1)</f>
        <v>0</v>
      </c>
      <c r="JE94" s="535" cm="1">
        <f t="array" aca="1" ref="JE94" ca="1">INDEX(JE$13:JE93,$B94+1,1)</f>
        <v>0</v>
      </c>
      <c r="JF94" s="18"/>
      <c r="JG94" s="535" t="str" cm="1">
        <f t="array" aca="1" ref="JG94" ca="1">INDEX(JG$13:JG93,$B94+1,1)</f>
        <v>-</v>
      </c>
      <c r="JH94" s="535" t="str" cm="1">
        <f t="array" aca="1" ref="JH94" ca="1">INDEX(JH$13:JH93,$B94+1,1)</f>
        <v>-</v>
      </c>
      <c r="JI94" s="535" t="str" cm="1">
        <f t="array" aca="1" ref="JI94" ca="1">INDEX(JI$13:JI93,$B94+1,1)</f>
        <v>-</v>
      </c>
      <c r="JJ94" s="411" t="str">
        <f t="shared" si="449"/>
        <v>-</v>
      </c>
      <c r="JK94" s="535" t="str" cm="1">
        <f t="array" aca="1" ref="JK94" ca="1">INDEX(JK$13:JK93,$B94+1,1)</f>
        <v>-</v>
      </c>
      <c r="JL94" s="535" cm="1">
        <f t="array" aca="1" ref="JL94" ca="1">INDEX(JL$13:JL93,$B94+1,1)</f>
        <v>1</v>
      </c>
      <c r="JM94" s="535" cm="1">
        <f t="array" aca="1" ref="JM94" ca="1">INDEX(JM$13:JM93,$B94+1,1)</f>
        <v>1</v>
      </c>
      <c r="JN94" s="535" t="str" cm="1">
        <f t="array" aca="1" ref="JN94" ca="1">INDEX(JN$13:JN93,$B94+1,1)</f>
        <v>-</v>
      </c>
      <c r="JO94" s="535" t="str" cm="1">
        <f t="array" aca="1" ref="JO94" ca="1">INDEX(JO$13:JO93,$B94+1,1)</f>
        <v>-</v>
      </c>
      <c r="JP94" s="535" t="str" cm="1">
        <f t="array" aca="1" ref="JP94" ca="1">INDEX(JP$13:JP93,$B94+1,1)</f>
        <v>-</v>
      </c>
      <c r="JQ94" s="535" t="str" cm="1">
        <f t="array" aca="1" ref="JQ94" ca="1">INDEX(JQ$13:JQ93,$B94+1,1)</f>
        <v>-</v>
      </c>
      <c r="JR94" s="535" t="str" cm="1">
        <f t="array" aca="1" ref="JR94" ca="1">INDEX(JR$13:JR93,$B94+1,1)</f>
        <v>-</v>
      </c>
      <c r="JS94" s="535" t="str" cm="1">
        <f t="array" aca="1" ref="JS94" ca="1">INDEX(JS$13:JS93,$B94+1,1)</f>
        <v>-</v>
      </c>
      <c r="JT94" s="535" t="str" cm="1">
        <f t="array" aca="1" ref="JT94" ca="1">INDEX(JT$13:JT93,$B94+1,1)</f>
        <v>-</v>
      </c>
      <c r="JU94" s="535" t="str" cm="1">
        <f t="array" aca="1" ref="JU94" ca="1">INDEX(JU$13:JU93,$B94+1,1)</f>
        <v>-</v>
      </c>
      <c r="JV94" s="535" t="str" cm="1">
        <f t="array" aca="1" ref="JV94" ca="1">INDEX(JV$13:JV93,$B94+1,1)</f>
        <v>-</v>
      </c>
      <c r="JW94" s="535" t="str" cm="1">
        <f t="array" aca="1" ref="JW94" ca="1">INDEX(JW$13:JW93,$B94+1,1)</f>
        <v>-</v>
      </c>
      <c r="JX94" s="535" t="str" cm="1">
        <f t="array" aca="1" ref="JX94" ca="1">INDEX(JX$13:JX93,$B94+1,1)</f>
        <v>-</v>
      </c>
      <c r="JY94" s="535" t="str" cm="1">
        <f t="array" aca="1" ref="JY94" ca="1">INDEX(JY$13:JY93,$B94+1,1)</f>
        <v>-</v>
      </c>
      <c r="JZ94" s="535" t="str" cm="1">
        <f t="array" aca="1" ref="JZ94" ca="1">INDEX(JZ$13:JZ93,$B94+1,1)</f>
        <v>-</v>
      </c>
      <c r="KA94" s="535" t="str" cm="1">
        <f t="array" aca="1" ref="KA94" ca="1">INDEX(KA$13:KA93,$B94+1,1)</f>
        <v>-</v>
      </c>
      <c r="KB94" s="535" t="str" cm="1">
        <f t="array" aca="1" ref="KB94" ca="1">INDEX(KB$13:KB93,$B94+1,1)</f>
        <v>-</v>
      </c>
      <c r="KC94" s="535" t="str" cm="1">
        <f t="array" aca="1" ref="KC94" ca="1">INDEX(KC$13:KC93,$B94+1,1)</f>
        <v>-</v>
      </c>
      <c r="KD94" s="535" t="str" cm="1">
        <f t="array" aca="1" ref="KD94" ca="1">INDEX(KD$13:KD93,$B94+1,1)</f>
        <v>-</v>
      </c>
      <c r="KE94" s="535" t="str" cm="1">
        <f t="array" aca="1" ref="KE94" ca="1">INDEX(KE$13:KE93,$B94+1,1)</f>
        <v>-</v>
      </c>
      <c r="KF94" s="535" t="str" cm="1">
        <f t="array" aca="1" ref="KF94" ca="1">INDEX(KF$13:KF93,$B94+1,1)</f>
        <v>-</v>
      </c>
      <c r="KG94" s="535" t="str" cm="1">
        <f t="array" aca="1" ref="KG94" ca="1">INDEX(KG$13:KG93,$B94+1,1)</f>
        <v>-</v>
      </c>
      <c r="KH94" s="535" t="str" cm="1">
        <f t="array" aca="1" ref="KH94" ca="1">INDEX(KH$13:KH93,$B94+1,1)</f>
        <v>-</v>
      </c>
      <c r="KI94" s="411">
        <f t="shared" si="450"/>
        <v>0</v>
      </c>
      <c r="KJ94" s="535" t="str" cm="1">
        <f t="array" aca="1" ref="KJ94" ca="1">INDEX(KJ$13:KJ93,$B94+1,1)</f>
        <v>-</v>
      </c>
      <c r="KK94" s="535" cm="1">
        <f t="array" aca="1" ref="KK94" ca="1">INDEX(KK$13:KK93,$B94+1,1)</f>
        <v>1</v>
      </c>
      <c r="KL94" s="535" cm="1">
        <f t="array" aca="1" ref="KL94" ca="1">INDEX(KL$13:KL93,$B94+1,1)</f>
        <v>0</v>
      </c>
      <c r="KM94" s="411">
        <f t="shared" si="451"/>
        <v>0</v>
      </c>
      <c r="KN94" s="535" cm="1">
        <f t="array" aca="1" ref="KN94" ca="1">INDEX(KN$13:KN93,$B94+1,1)</f>
        <v>0</v>
      </c>
      <c r="KO94" s="411">
        <f t="shared" si="452"/>
        <v>0</v>
      </c>
      <c r="KP94" s="411">
        <f t="shared" si="452"/>
        <v>0</v>
      </c>
      <c r="KQ94" s="411">
        <f t="shared" si="452"/>
        <v>0</v>
      </c>
      <c r="KR94" s="411">
        <f t="shared" si="452"/>
        <v>0</v>
      </c>
      <c r="KS94" s="411">
        <f t="shared" si="452"/>
        <v>1</v>
      </c>
      <c r="KT94" s="411">
        <f t="shared" si="452"/>
        <v>0</v>
      </c>
      <c r="KU94" s="535" cm="1">
        <f t="array" aca="1" ref="KU94" ca="1">INDEX(KU$13:KU93,$B94+1,1)</f>
        <v>0</v>
      </c>
      <c r="KV94" s="535" cm="1">
        <f t="array" aca="1" ref="KV94" ca="1">INDEX(KV$13:KV93,$B94+1,1)</f>
        <v>0</v>
      </c>
      <c r="KW94" s="535" cm="1">
        <f t="array" aca="1" ref="KW94" ca="1">INDEX(KW$13:KW93,$B94+1,1)</f>
        <v>0</v>
      </c>
      <c r="KX94" s="535" cm="1">
        <f t="array" aca="1" ref="KX94" ca="1">INDEX(KX$13:KX93,$B94+1,1)</f>
        <v>0</v>
      </c>
      <c r="KY94" s="18"/>
      <c r="KZ94" s="535" t="str" cm="1">
        <f t="array" aca="1" ref="KZ94" ca="1">INDEX(KZ$13:KZ93,$B94+1,1)</f>
        <v>-</v>
      </c>
      <c r="LA94" s="535" t="str" cm="1">
        <f t="array" aca="1" ref="LA94" ca="1">INDEX(LA$13:LA93,$B94+1,1)</f>
        <v>-</v>
      </c>
      <c r="LB94" s="535" t="str" cm="1">
        <f t="array" aca="1" ref="LB94" ca="1">INDEX(LB$13:LB93,$B94+1,1)</f>
        <v>-</v>
      </c>
      <c r="LC94" s="535" t="str" cm="1">
        <f t="array" aca="1" ref="LC94" ca="1">INDEX(LC$13:LC93,$B94+1,1)</f>
        <v>-</v>
      </c>
      <c r="LD94" s="535" t="str" cm="1">
        <f t="array" aca="1" ref="LD94" ca="1">INDEX(LD$13:LD93,$B94+1,1)</f>
        <v>-</v>
      </c>
      <c r="LE94" s="535" t="str" cm="1">
        <f t="array" aca="1" ref="LE94" ca="1">INDEX(LE$13:LE93,$B94+1,1)</f>
        <v>-</v>
      </c>
      <c r="LF94" s="535" t="str" cm="1">
        <f t="array" aca="1" ref="LF94" ca="1">INDEX(LF$13:LF93,$B94+1,1)</f>
        <v>-</v>
      </c>
      <c r="LG94" s="535" t="str" cm="1">
        <f t="array" aca="1" ref="LG94" ca="1">INDEX(LG$13:LG93,$B94+1,1)</f>
        <v>-</v>
      </c>
      <c r="LH94" s="535" t="str" cm="1">
        <f t="array" aca="1" ref="LH94" ca="1">INDEX(LH$13:LH93,$B94+1,1)</f>
        <v>-</v>
      </c>
      <c r="LI94" s="535" t="str" cm="1">
        <f t="array" aca="1" ref="LI94" ca="1">INDEX(LI$13:LI93,$B94+1,1)</f>
        <v>-</v>
      </c>
      <c r="LJ94" s="535" t="str" cm="1">
        <f t="array" aca="1" ref="LJ94" ca="1">INDEX(LJ$13:LJ93,$B94+1,1)</f>
        <v>-</v>
      </c>
      <c r="LK94" s="535" t="str" cm="1">
        <f t="array" aca="1" ref="LK94" ca="1">INDEX(LK$13:LK93,$B94+1,1)</f>
        <v>-</v>
      </c>
      <c r="LL94" s="535" t="str" cm="1">
        <f t="array" aca="1" ref="LL94" ca="1">INDEX(LL$13:LL93,$B94+1,1)</f>
        <v>-</v>
      </c>
      <c r="LM94" s="535" t="str" cm="1">
        <f t="array" aca="1" ref="LM94" ca="1">INDEX(LM$13:LM93,$B94+1,1)</f>
        <v>-</v>
      </c>
      <c r="LN94" s="535" t="str" cm="1">
        <f t="array" aca="1" ref="LN94" ca="1">INDEX(LN$13:LN93,$B94+1,1)</f>
        <v>-</v>
      </c>
      <c r="LO94" s="535" t="str" cm="1">
        <f t="array" aca="1" ref="LO94" ca="1">INDEX(LO$13:LO93,$B94+1,1)</f>
        <v>-</v>
      </c>
      <c r="LP94" s="535" cm="1">
        <f t="array" aca="1" ref="LP94" ca="1">INDEX(LP$13:LP93,$B94+1,1)</f>
        <v>0</v>
      </c>
      <c r="LQ94" s="535" cm="1">
        <f t="array" aca="1" ref="LQ94" ca="1">INDEX(LQ$13:LQ93,$B94+1,1)</f>
        <v>0</v>
      </c>
      <c r="LR94" s="545" cm="1">
        <f t="array" aca="1" ref="LR94" ca="1">IF(AND($N94=LR$10,$AU94&lt;&gt;0),INDEX(i.LTWFeedLevels,$AU94,12),0)</f>
        <v>0</v>
      </c>
      <c r="LS94" s="625" cm="1">
        <f t="array" aca="1" ref="LS94" ca="1">IF(AND($N94=LS$10,$AV94&lt;&gt;0),INDEX(i.LTWFeedLevels,$AV94,12),0)</f>
        <v>0</v>
      </c>
      <c r="LT94" s="457">
        <f t="shared" ca="1" si="532"/>
        <v>0</v>
      </c>
      <c r="LU94" s="457">
        <f t="shared" ca="1" si="453"/>
        <v>0</v>
      </c>
      <c r="LV94" s="457">
        <f t="shared" ca="1" si="454"/>
        <v>0</v>
      </c>
      <c r="LW94" s="545" cm="1">
        <f t="array" aca="1" ref="LW94" ca="1">IF(AND($N94=LW$10,$AU94&lt;&gt;0),INDEX(i.LTWFeedLevels,$AU94,12),0)</f>
        <v>0</v>
      </c>
      <c r="LX94" s="625" cm="1">
        <f t="array" aca="1" ref="LX94" ca="1">IF(AND($N94=LX$10,$AV94&lt;&gt;0),INDEX(i.LTWFeedLevels,$AV94,12),0)</f>
        <v>0</v>
      </c>
      <c r="LY94" s="457">
        <f t="shared" ca="1" si="455"/>
        <v>0</v>
      </c>
      <c r="LZ94" s="457">
        <f t="shared" ca="1" si="456"/>
        <v>0</v>
      </c>
      <c r="MA94" s="457">
        <f t="shared" ca="1" si="457"/>
        <v>0</v>
      </c>
      <c r="MB94" s="545" cm="1">
        <f t="array" aca="1" ref="MB94" ca="1">IF(AND($N94=MB$10,$AU94&lt;&gt;0),INDEX(i.LTWFeedLevels,$AU94,12),0)</f>
        <v>0</v>
      </c>
      <c r="MC94" s="625" cm="1">
        <f t="array" aca="1" ref="MC94" ca="1">IF(AND($N94=MC$10,$AV94&lt;&gt;0),INDEX(i.LTWFeedLevels,$AV94,12),0)</f>
        <v>0</v>
      </c>
      <c r="MD94" s="457">
        <f t="shared" ca="1" si="458"/>
        <v>0</v>
      </c>
      <c r="ME94" s="457">
        <f t="shared" ca="1" si="459"/>
        <v>0</v>
      </c>
      <c r="MF94" s="457">
        <f t="shared" ca="1" si="460"/>
        <v>0</v>
      </c>
      <c r="MG94" s="189">
        <f t="shared" ca="1" si="461"/>
        <v>0</v>
      </c>
      <c r="MH94" s="189">
        <f t="shared" ca="1" si="461"/>
        <v>0</v>
      </c>
      <c r="MI94" s="189">
        <f t="shared" ca="1" si="461"/>
        <v>0</v>
      </c>
      <c r="MJ94" s="189">
        <f t="shared" ca="1" si="461"/>
        <v>0</v>
      </c>
      <c r="MK94" s="189">
        <f t="shared" ca="1" si="461"/>
        <v>0</v>
      </c>
      <c r="ML94" s="189">
        <f t="shared" ca="1" si="461"/>
        <v>0</v>
      </c>
      <c r="MM94" s="189">
        <f t="shared" ca="1" si="461"/>
        <v>0</v>
      </c>
      <c r="MN94" s="189">
        <f t="shared" ca="1" si="461"/>
        <v>0</v>
      </c>
      <c r="MO94" s="189">
        <f t="shared" ca="1" si="461"/>
        <v>0</v>
      </c>
      <c r="MP94" s="189">
        <f t="shared" ca="1" si="461"/>
        <v>0</v>
      </c>
      <c r="MQ94" s="189">
        <f t="shared" ca="1" si="462"/>
        <v>0</v>
      </c>
      <c r="MR94" s="189">
        <f t="shared" ca="1" si="462"/>
        <v>0</v>
      </c>
      <c r="MS94" s="189">
        <f t="shared" ca="1" si="462"/>
        <v>0</v>
      </c>
      <c r="MT94" s="189">
        <f t="shared" ca="1" si="462"/>
        <v>0</v>
      </c>
      <c r="MU94" s="189">
        <f t="shared" ca="1" si="462"/>
        <v>0</v>
      </c>
      <c r="MV94" s="189">
        <f t="shared" ca="1" si="462"/>
        <v>0</v>
      </c>
      <c r="MW94" s="189">
        <f t="shared" ca="1" si="462"/>
        <v>0</v>
      </c>
      <c r="MX94" s="189">
        <f t="shared" ca="1" si="462"/>
        <v>0</v>
      </c>
      <c r="MY94" s="189">
        <f t="shared" ca="1" si="462"/>
        <v>0</v>
      </c>
      <c r="MZ94" s="189">
        <f t="shared" ca="1" si="462"/>
        <v>0</v>
      </c>
      <c r="NA94" s="189">
        <f t="shared" ca="1" si="463"/>
        <v>0</v>
      </c>
      <c r="NB94" s="189">
        <f t="shared" ca="1" si="463"/>
        <v>0</v>
      </c>
      <c r="NC94" s="189">
        <f t="shared" ca="1" si="463"/>
        <v>0</v>
      </c>
      <c r="ND94" s="189">
        <f t="shared" ca="1" si="463"/>
        <v>0</v>
      </c>
      <c r="NE94" s="189">
        <f t="shared" ca="1" si="463"/>
        <v>0</v>
      </c>
      <c r="NF94" s="189">
        <f t="shared" ca="1" si="463"/>
        <v>0</v>
      </c>
      <c r="NG94" s="189">
        <f t="shared" ca="1" si="463"/>
        <v>0</v>
      </c>
      <c r="NH94" s="189">
        <f t="shared" ca="1" si="463"/>
        <v>0</v>
      </c>
      <c r="NI94" s="189">
        <f t="shared" ca="1" si="463"/>
        <v>0</v>
      </c>
      <c r="NJ94" s="189">
        <f t="shared" ca="1" si="463"/>
        <v>0</v>
      </c>
      <c r="NK94" s="189">
        <f t="shared" ca="1" si="464"/>
        <v>0</v>
      </c>
      <c r="NL94" s="189">
        <f t="shared" ca="1" si="464"/>
        <v>0</v>
      </c>
      <c r="NM94" s="189">
        <f t="shared" ca="1" si="464"/>
        <v>0</v>
      </c>
      <c r="NN94" s="189">
        <f t="shared" ca="1" si="464"/>
        <v>0</v>
      </c>
      <c r="NO94" s="189">
        <f t="shared" ca="1" si="464"/>
        <v>0</v>
      </c>
      <c r="NP94" s="189">
        <f t="shared" ca="1" si="464"/>
        <v>0</v>
      </c>
      <c r="NQ94" s="189">
        <f t="shared" ca="1" si="464"/>
        <v>0</v>
      </c>
      <c r="NR94" s="189">
        <f t="shared" ca="1" si="464"/>
        <v>0</v>
      </c>
      <c r="NS94" s="189">
        <f t="shared" ca="1" si="464"/>
        <v>0</v>
      </c>
      <c r="NT94" s="189">
        <f t="shared" ca="1" si="464"/>
        <v>0</v>
      </c>
      <c r="NU94" s="189">
        <f t="shared" ca="1" si="465"/>
        <v>0</v>
      </c>
      <c r="NV94" s="189">
        <f t="shared" ca="1" si="465"/>
        <v>0</v>
      </c>
      <c r="NW94" s="189">
        <f t="shared" ca="1" si="465"/>
        <v>0</v>
      </c>
      <c r="NX94" s="189">
        <f t="shared" ca="1" si="465"/>
        <v>0</v>
      </c>
      <c r="NY94" s="189">
        <f t="shared" ca="1" si="465"/>
        <v>0</v>
      </c>
      <c r="NZ94" s="189">
        <f t="shared" ca="1" si="465"/>
        <v>0</v>
      </c>
      <c r="OA94" s="189">
        <f t="shared" ca="1" si="465"/>
        <v>0</v>
      </c>
      <c r="OB94" s="189">
        <f t="shared" ca="1" si="465"/>
        <v>0</v>
      </c>
      <c r="OC94" s="189">
        <f t="shared" ca="1" si="465"/>
        <v>0</v>
      </c>
      <c r="OD94" s="189">
        <f t="shared" ca="1" si="465"/>
        <v>0</v>
      </c>
      <c r="OE94" s="189">
        <f t="shared" ca="1" si="466"/>
        <v>0</v>
      </c>
      <c r="OF94" s="189">
        <f t="shared" ca="1" si="466"/>
        <v>0</v>
      </c>
      <c r="OG94" s="189">
        <f t="shared" ca="1" si="466"/>
        <v>0</v>
      </c>
      <c r="OH94" s="189">
        <f t="shared" ca="1" si="466"/>
        <v>0</v>
      </c>
      <c r="OI94" s="189">
        <f t="shared" ca="1" si="466"/>
        <v>0</v>
      </c>
      <c r="OJ94" s="189">
        <f t="shared" ca="1" si="466"/>
        <v>0</v>
      </c>
      <c r="OK94" s="189">
        <f t="shared" ca="1" si="466"/>
        <v>0</v>
      </c>
      <c r="OL94" s="189">
        <f t="shared" ca="1" si="466"/>
        <v>0</v>
      </c>
      <c r="OM94" s="189">
        <f t="shared" ca="1" si="466"/>
        <v>0</v>
      </c>
      <c r="ON94" s="189">
        <f t="shared" ca="1" si="466"/>
        <v>0</v>
      </c>
      <c r="OO94" s="189">
        <f t="shared" ca="1" si="467"/>
        <v>0</v>
      </c>
      <c r="OP94" s="189">
        <f t="shared" ca="1" si="467"/>
        <v>0</v>
      </c>
      <c r="OQ94" s="189">
        <f t="shared" ca="1" si="467"/>
        <v>0</v>
      </c>
      <c r="OR94" s="189">
        <f t="shared" ca="1" si="467"/>
        <v>0</v>
      </c>
      <c r="OS94" s="189">
        <f t="shared" ca="1" si="467"/>
        <v>0</v>
      </c>
      <c r="OT94" s="189">
        <f t="shared" ca="1" si="467"/>
        <v>0</v>
      </c>
      <c r="OU94" s="189">
        <f t="shared" ca="1" si="467"/>
        <v>0</v>
      </c>
      <c r="OV94" s="189">
        <f t="shared" ca="1" si="467"/>
        <v>0</v>
      </c>
      <c r="OW94" s="189">
        <f t="shared" ca="1" si="467"/>
        <v>0</v>
      </c>
      <c r="OX94" s="189">
        <f t="shared" ca="1" si="467"/>
        <v>0</v>
      </c>
      <c r="OY94" s="189">
        <f t="shared" ca="1" si="467"/>
        <v>0</v>
      </c>
      <c r="OZ94" s="189">
        <f t="shared" ca="1" si="467"/>
        <v>0</v>
      </c>
      <c r="PA94" s="556">
        <f t="shared" ca="1" si="468"/>
        <v>0</v>
      </c>
      <c r="PB94" s="556">
        <f t="shared" ca="1" si="468"/>
        <v>0</v>
      </c>
      <c r="PC94" s="556">
        <f t="shared" ca="1" si="468"/>
        <v>0</v>
      </c>
      <c r="PD94" s="556">
        <f t="shared" ca="1" si="468"/>
        <v>0</v>
      </c>
      <c r="PE94" s="556">
        <f t="shared" ca="1" si="468"/>
        <v>0</v>
      </c>
      <c r="PF94" s="556">
        <f t="shared" ca="1" si="468"/>
        <v>0</v>
      </c>
      <c r="PG94" s="556">
        <f t="shared" ca="1" si="468"/>
        <v>0</v>
      </c>
      <c r="PH94" s="556">
        <f t="shared" ca="1" si="468"/>
        <v>0</v>
      </c>
      <c r="PI94" s="556">
        <f t="shared" ca="1" si="468"/>
        <v>0</v>
      </c>
      <c r="PJ94" s="556">
        <f t="shared" ca="1" si="468"/>
        <v>0</v>
      </c>
      <c r="PK94" s="556">
        <f t="shared" ca="1" si="469"/>
        <v>0</v>
      </c>
      <c r="PL94" s="556">
        <f t="shared" ca="1" si="469"/>
        <v>0</v>
      </c>
      <c r="PM94" s="556">
        <f t="shared" ca="1" si="469"/>
        <v>0</v>
      </c>
      <c r="PN94" s="556">
        <f t="shared" ca="1" si="469"/>
        <v>0</v>
      </c>
      <c r="PO94" s="556">
        <f t="shared" ca="1" si="469"/>
        <v>0</v>
      </c>
      <c r="PP94" s="556">
        <f t="shared" ca="1" si="469"/>
        <v>0</v>
      </c>
      <c r="PQ94" s="556">
        <f t="shared" ca="1" si="469"/>
        <v>0</v>
      </c>
      <c r="PR94" s="556">
        <f t="shared" ca="1" si="469"/>
        <v>0</v>
      </c>
      <c r="PS94" s="556">
        <f t="shared" ca="1" si="469"/>
        <v>0</v>
      </c>
      <c r="PT94" s="556">
        <f t="shared" ca="1" si="469"/>
        <v>0</v>
      </c>
      <c r="PU94" s="556">
        <f t="shared" ca="1" si="470"/>
        <v>0</v>
      </c>
      <c r="PV94" s="556">
        <f t="shared" ca="1" si="470"/>
        <v>0</v>
      </c>
      <c r="PW94" s="556">
        <f t="shared" ca="1" si="470"/>
        <v>0</v>
      </c>
      <c r="PX94" s="556">
        <f t="shared" ca="1" si="470"/>
        <v>0</v>
      </c>
      <c r="PY94" s="556">
        <f t="shared" ca="1" si="470"/>
        <v>0</v>
      </c>
      <c r="PZ94" s="556">
        <f t="shared" ca="1" si="470"/>
        <v>0</v>
      </c>
      <c r="QA94" s="556">
        <f t="shared" ca="1" si="470"/>
        <v>0</v>
      </c>
      <c r="QB94" s="556">
        <f t="shared" ca="1" si="470"/>
        <v>0</v>
      </c>
      <c r="QC94" s="556">
        <f t="shared" ca="1" si="470"/>
        <v>0</v>
      </c>
      <c r="QD94" s="556">
        <f t="shared" ca="1" si="470"/>
        <v>0</v>
      </c>
      <c r="QE94" s="556">
        <f t="shared" ca="1" si="471"/>
        <v>0</v>
      </c>
      <c r="QF94" s="556">
        <f t="shared" ca="1" si="471"/>
        <v>0</v>
      </c>
      <c r="QG94" s="556">
        <f t="shared" ca="1" si="471"/>
        <v>0</v>
      </c>
      <c r="QH94" s="556">
        <f t="shared" ca="1" si="471"/>
        <v>0</v>
      </c>
      <c r="QI94" s="556">
        <f t="shared" ca="1" si="471"/>
        <v>0</v>
      </c>
      <c r="QJ94" s="556">
        <f t="shared" ca="1" si="471"/>
        <v>0</v>
      </c>
      <c r="QK94" s="556">
        <f t="shared" ca="1" si="471"/>
        <v>0</v>
      </c>
      <c r="QL94" s="556">
        <f t="shared" ca="1" si="471"/>
        <v>0</v>
      </c>
      <c r="QM94" s="556">
        <f t="shared" ca="1" si="471"/>
        <v>0</v>
      </c>
      <c r="QN94" s="556">
        <f t="shared" ca="1" si="471"/>
        <v>0</v>
      </c>
      <c r="QO94" s="556">
        <f t="shared" ca="1" si="472"/>
        <v>0</v>
      </c>
      <c r="QP94" s="556">
        <f t="shared" ca="1" si="472"/>
        <v>0</v>
      </c>
      <c r="QQ94" s="556">
        <f t="shared" ca="1" si="472"/>
        <v>0</v>
      </c>
      <c r="QR94" s="556">
        <f t="shared" ca="1" si="472"/>
        <v>0</v>
      </c>
      <c r="QS94" s="556">
        <f t="shared" ca="1" si="472"/>
        <v>0</v>
      </c>
      <c r="QT94" s="556">
        <f t="shared" ca="1" si="472"/>
        <v>0</v>
      </c>
      <c r="QU94" s="556">
        <f t="shared" ca="1" si="472"/>
        <v>0</v>
      </c>
      <c r="QV94" s="556">
        <f t="shared" ca="1" si="472"/>
        <v>0</v>
      </c>
      <c r="QW94" s="556">
        <f t="shared" ca="1" si="472"/>
        <v>0</v>
      </c>
      <c r="QX94" s="556">
        <f t="shared" ca="1" si="472"/>
        <v>0</v>
      </c>
      <c r="QY94" s="556">
        <f t="shared" ca="1" si="473"/>
        <v>0</v>
      </c>
      <c r="QZ94" s="556">
        <f t="shared" ca="1" si="473"/>
        <v>0</v>
      </c>
      <c r="RA94" s="556">
        <f t="shared" ca="1" si="473"/>
        <v>0</v>
      </c>
      <c r="RB94" s="556">
        <f t="shared" ca="1" si="473"/>
        <v>0</v>
      </c>
      <c r="RC94" s="556">
        <f t="shared" ca="1" si="473"/>
        <v>0</v>
      </c>
      <c r="RD94" s="556">
        <f t="shared" ca="1" si="473"/>
        <v>0</v>
      </c>
      <c r="RE94" s="556">
        <f t="shared" ca="1" si="473"/>
        <v>0</v>
      </c>
      <c r="RF94" s="556">
        <f t="shared" ca="1" si="473"/>
        <v>0</v>
      </c>
      <c r="RG94" s="556">
        <f t="shared" ca="1" si="473"/>
        <v>0</v>
      </c>
      <c r="RH94" s="556">
        <f t="shared" ca="1" si="473"/>
        <v>0</v>
      </c>
      <c r="RI94" s="556">
        <f t="shared" ca="1" si="474"/>
        <v>0</v>
      </c>
      <c r="RJ94" s="556">
        <f t="shared" ca="1" si="474"/>
        <v>0</v>
      </c>
      <c r="RK94" s="556">
        <f t="shared" ca="1" si="474"/>
        <v>0</v>
      </c>
      <c r="RL94" s="556">
        <f t="shared" ca="1" si="474"/>
        <v>0</v>
      </c>
      <c r="RM94" s="556">
        <f t="shared" ca="1" si="474"/>
        <v>0</v>
      </c>
      <c r="RN94" s="556">
        <f t="shared" ca="1" si="474"/>
        <v>0</v>
      </c>
      <c r="RO94" s="556">
        <f t="shared" ca="1" si="474"/>
        <v>0</v>
      </c>
      <c r="RP94" s="556">
        <f t="shared" ca="1" si="474"/>
        <v>0</v>
      </c>
      <c r="RQ94" s="556">
        <f t="shared" ca="1" si="474"/>
        <v>0</v>
      </c>
      <c r="RR94" s="556">
        <f t="shared" ca="1" si="474"/>
        <v>0</v>
      </c>
      <c r="RS94" s="556">
        <f t="shared" ca="1" si="475"/>
        <v>0</v>
      </c>
      <c r="RT94" s="556">
        <f t="shared" ca="1" si="475"/>
        <v>0</v>
      </c>
      <c r="RU94" s="556">
        <f t="shared" ca="1" si="475"/>
        <v>0</v>
      </c>
      <c r="RV94" s="556">
        <f t="shared" ca="1" si="475"/>
        <v>0</v>
      </c>
      <c r="RW94" s="556">
        <f t="shared" ca="1" si="475"/>
        <v>0</v>
      </c>
      <c r="RX94" s="556">
        <f t="shared" ca="1" si="475"/>
        <v>0</v>
      </c>
      <c r="RY94" s="556">
        <f t="shared" ca="1" si="475"/>
        <v>0</v>
      </c>
      <c r="RZ94" s="556">
        <f t="shared" ca="1" si="475"/>
        <v>0</v>
      </c>
      <c r="SA94" s="556">
        <f t="shared" ca="1" si="475"/>
        <v>0</v>
      </c>
      <c r="SB94" s="556">
        <f t="shared" ca="1" si="475"/>
        <v>0</v>
      </c>
      <c r="SC94" s="556">
        <f t="shared" ca="1" si="476"/>
        <v>0</v>
      </c>
      <c r="SD94" s="556">
        <f t="shared" ca="1" si="476"/>
        <v>0</v>
      </c>
      <c r="SE94" s="556">
        <f t="shared" ca="1" si="476"/>
        <v>0</v>
      </c>
      <c r="SF94" s="556">
        <f t="shared" ca="1" si="476"/>
        <v>0</v>
      </c>
      <c r="SG94" s="556">
        <f t="shared" ca="1" si="476"/>
        <v>0</v>
      </c>
      <c r="SH94" s="556">
        <f t="shared" ca="1" si="476"/>
        <v>0</v>
      </c>
      <c r="SI94" s="556">
        <f t="shared" ca="1" si="476"/>
        <v>0</v>
      </c>
      <c r="SJ94" s="556">
        <f t="shared" ca="1" si="476"/>
        <v>0</v>
      </c>
      <c r="SK94" s="556">
        <f t="shared" ca="1" si="476"/>
        <v>0</v>
      </c>
      <c r="SL94" s="556">
        <f t="shared" ca="1" si="476"/>
        <v>0</v>
      </c>
      <c r="SM94" s="556">
        <f t="shared" ca="1" si="477"/>
        <v>0</v>
      </c>
      <c r="SN94" s="556">
        <f t="shared" ca="1" si="477"/>
        <v>0</v>
      </c>
      <c r="SO94" s="556">
        <f t="shared" ca="1" si="477"/>
        <v>0</v>
      </c>
      <c r="SP94" s="556">
        <f t="shared" ca="1" si="477"/>
        <v>0</v>
      </c>
      <c r="SQ94" s="556">
        <f t="shared" ca="1" si="477"/>
        <v>0</v>
      </c>
      <c r="SR94" s="556">
        <f t="shared" ca="1" si="477"/>
        <v>0</v>
      </c>
      <c r="SS94" s="556">
        <f t="shared" ca="1" si="477"/>
        <v>0</v>
      </c>
      <c r="ST94" s="556">
        <f t="shared" ca="1" si="477"/>
        <v>0</v>
      </c>
      <c r="SU94" s="556">
        <f t="shared" ca="1" si="477"/>
        <v>0</v>
      </c>
      <c r="SV94" s="556">
        <f t="shared" ca="1" si="477"/>
        <v>0</v>
      </c>
      <c r="SW94" s="556">
        <f t="shared" ca="1" si="478"/>
        <v>0</v>
      </c>
      <c r="SX94" s="556">
        <f t="shared" ca="1" si="478"/>
        <v>0</v>
      </c>
      <c r="SY94" s="556">
        <f t="shared" ca="1" si="478"/>
        <v>0</v>
      </c>
      <c r="SZ94" s="556">
        <f t="shared" ca="1" si="478"/>
        <v>0</v>
      </c>
      <c r="TA94" s="556">
        <f t="shared" ca="1" si="478"/>
        <v>0</v>
      </c>
      <c r="TB94" s="556">
        <f t="shared" ca="1" si="478"/>
        <v>0</v>
      </c>
      <c r="TC94" s="556">
        <f t="shared" ca="1" si="478"/>
        <v>0</v>
      </c>
      <c r="TD94" s="556">
        <f t="shared" ca="1" si="478"/>
        <v>0</v>
      </c>
      <c r="TE94" s="556">
        <f t="shared" ca="1" si="478"/>
        <v>0</v>
      </c>
      <c r="TF94" s="556">
        <f t="shared" ca="1" si="478"/>
        <v>0</v>
      </c>
      <c r="TG94" s="556">
        <f t="shared" ca="1" si="479"/>
        <v>0</v>
      </c>
      <c r="TH94" s="556">
        <f t="shared" ca="1" si="479"/>
        <v>0</v>
      </c>
      <c r="TI94" s="556">
        <f t="shared" ca="1" si="479"/>
        <v>0</v>
      </c>
      <c r="TJ94" s="556">
        <f t="shared" ca="1" si="479"/>
        <v>0</v>
      </c>
      <c r="TK94" s="556">
        <f t="shared" ca="1" si="479"/>
        <v>0</v>
      </c>
      <c r="TL94" s="556">
        <f t="shared" ca="1" si="479"/>
        <v>0</v>
      </c>
      <c r="TM94" s="556">
        <f t="shared" ca="1" si="479"/>
        <v>0</v>
      </c>
      <c r="TN94" s="556">
        <f t="shared" ca="1" si="479"/>
        <v>0</v>
      </c>
      <c r="TO94" s="556">
        <f t="shared" ca="1" si="479"/>
        <v>0</v>
      </c>
      <c r="TP94" s="556">
        <f t="shared" ca="1" si="479"/>
        <v>0</v>
      </c>
      <c r="TQ94" s="556">
        <f t="shared" ca="1" si="480"/>
        <v>0</v>
      </c>
      <c r="TR94" s="556">
        <f t="shared" ca="1" si="480"/>
        <v>0</v>
      </c>
      <c r="TS94" s="556">
        <f t="shared" ca="1" si="480"/>
        <v>0</v>
      </c>
      <c r="TT94" s="556">
        <f t="shared" ca="1" si="480"/>
        <v>0</v>
      </c>
      <c r="TU94" s="556">
        <f t="shared" ca="1" si="480"/>
        <v>0</v>
      </c>
      <c r="TV94" s="556">
        <f t="shared" ca="1" si="480"/>
        <v>0</v>
      </c>
      <c r="TW94" s="556">
        <f t="shared" ca="1" si="480"/>
        <v>0</v>
      </c>
      <c r="TX94" s="556">
        <f t="shared" ca="1" si="480"/>
        <v>0</v>
      </c>
      <c r="TY94" s="556">
        <f t="shared" ca="1" si="480"/>
        <v>0</v>
      </c>
      <c r="TZ94" s="556">
        <f t="shared" ca="1" si="480"/>
        <v>0</v>
      </c>
      <c r="UA94" s="556">
        <f t="shared" ca="1" si="481"/>
        <v>0</v>
      </c>
      <c r="UB94" s="556">
        <f t="shared" ca="1" si="481"/>
        <v>0</v>
      </c>
      <c r="UC94" s="556">
        <f t="shared" ca="1" si="481"/>
        <v>0</v>
      </c>
      <c r="UD94" s="556">
        <f t="shared" ca="1" si="481"/>
        <v>0</v>
      </c>
      <c r="UE94" s="556">
        <f t="shared" ca="1" si="481"/>
        <v>0</v>
      </c>
      <c r="UF94" s="556">
        <f t="shared" ca="1" si="481"/>
        <v>0</v>
      </c>
      <c r="UG94" s="556">
        <f t="shared" ca="1" si="481"/>
        <v>0</v>
      </c>
      <c r="UH94" s="556">
        <f t="shared" ca="1" si="481"/>
        <v>0</v>
      </c>
      <c r="UI94" s="556">
        <f t="shared" ca="1" si="481"/>
        <v>0</v>
      </c>
      <c r="UJ94" s="556">
        <f t="shared" ca="1" si="481"/>
        <v>0</v>
      </c>
      <c r="UK94" s="556">
        <f t="shared" ca="1" si="482"/>
        <v>0</v>
      </c>
      <c r="UL94" s="556">
        <f t="shared" ca="1" si="482"/>
        <v>0</v>
      </c>
      <c r="UM94" s="556">
        <f t="shared" ca="1" si="482"/>
        <v>0</v>
      </c>
      <c r="UN94" s="556">
        <f t="shared" ca="1" si="482"/>
        <v>0</v>
      </c>
      <c r="UO94" s="556">
        <f t="shared" ca="1" si="482"/>
        <v>0</v>
      </c>
      <c r="UP94" s="556">
        <f t="shared" ca="1" si="482"/>
        <v>0</v>
      </c>
      <c r="UQ94" s="556">
        <f t="shared" ca="1" si="482"/>
        <v>0</v>
      </c>
      <c r="UR94" s="556">
        <f t="shared" ca="1" si="482"/>
        <v>0</v>
      </c>
      <c r="US94" s="556">
        <f t="shared" ca="1" si="482"/>
        <v>0</v>
      </c>
      <c r="UT94" s="556">
        <f t="shared" ca="1" si="482"/>
        <v>0</v>
      </c>
      <c r="UU94" s="556">
        <f t="shared" ca="1" si="483"/>
        <v>0</v>
      </c>
      <c r="UV94" s="556">
        <f t="shared" ca="1" si="483"/>
        <v>0</v>
      </c>
      <c r="UW94" s="556">
        <f t="shared" ca="1" si="483"/>
        <v>0</v>
      </c>
      <c r="UX94" s="556">
        <f t="shared" ca="1" si="483"/>
        <v>0</v>
      </c>
      <c r="UY94" s="556">
        <f t="shared" ca="1" si="483"/>
        <v>0</v>
      </c>
      <c r="UZ94" s="556">
        <f t="shared" ca="1" si="483"/>
        <v>0</v>
      </c>
      <c r="VA94" s="556">
        <f t="shared" ca="1" si="483"/>
        <v>0</v>
      </c>
      <c r="VB94" s="556">
        <f t="shared" ca="1" si="483"/>
        <v>0</v>
      </c>
      <c r="VC94" s="556">
        <f t="shared" ca="1" si="483"/>
        <v>0</v>
      </c>
      <c r="VD94" s="556">
        <f t="shared" ca="1" si="483"/>
        <v>0</v>
      </c>
      <c r="VE94" s="556">
        <f t="shared" ca="1" si="484"/>
        <v>0</v>
      </c>
      <c r="VF94" s="556">
        <f t="shared" ca="1" si="484"/>
        <v>0</v>
      </c>
      <c r="VG94" s="556">
        <f t="shared" ca="1" si="484"/>
        <v>0</v>
      </c>
      <c r="VH94" s="556">
        <f t="shared" ca="1" si="484"/>
        <v>0</v>
      </c>
      <c r="VI94" s="556">
        <f t="shared" ca="1" si="484"/>
        <v>0</v>
      </c>
      <c r="VJ94" s="556">
        <f t="shared" ca="1" si="484"/>
        <v>0</v>
      </c>
      <c r="VK94" s="556">
        <f t="shared" ca="1" si="484"/>
        <v>0</v>
      </c>
      <c r="VL94" s="556">
        <f t="shared" ca="1" si="484"/>
        <v>0</v>
      </c>
      <c r="VM94" s="556">
        <f t="shared" ca="1" si="484"/>
        <v>0</v>
      </c>
      <c r="VN94" s="556">
        <f t="shared" ca="1" si="484"/>
        <v>0</v>
      </c>
      <c r="VO94" s="556">
        <f t="shared" ca="1" si="485"/>
        <v>0</v>
      </c>
      <c r="VP94" s="556">
        <f t="shared" ca="1" si="485"/>
        <v>0</v>
      </c>
      <c r="VQ94" s="556">
        <f t="shared" ca="1" si="485"/>
        <v>0</v>
      </c>
      <c r="VR94" s="556">
        <f t="shared" ca="1" si="485"/>
        <v>0</v>
      </c>
      <c r="VS94" s="556">
        <f t="shared" ca="1" si="485"/>
        <v>0</v>
      </c>
      <c r="VT94" s="556">
        <f t="shared" ca="1" si="485"/>
        <v>0</v>
      </c>
      <c r="VU94" s="556">
        <f t="shared" ca="1" si="485"/>
        <v>0</v>
      </c>
      <c r="VV94" s="556">
        <f t="shared" ca="1" si="485"/>
        <v>0</v>
      </c>
      <c r="VW94" s="556">
        <f t="shared" ca="1" si="485"/>
        <v>0</v>
      </c>
      <c r="VX94" s="556">
        <f t="shared" ca="1" si="485"/>
        <v>0</v>
      </c>
      <c r="VY94" s="556">
        <f t="shared" ca="1" si="486"/>
        <v>0</v>
      </c>
      <c r="VZ94" s="556">
        <f t="shared" ca="1" si="486"/>
        <v>0</v>
      </c>
      <c r="WA94" s="556">
        <f t="shared" ca="1" si="486"/>
        <v>0</v>
      </c>
      <c r="WB94" s="556">
        <f t="shared" ca="1" si="486"/>
        <v>0</v>
      </c>
      <c r="WC94" s="556">
        <f t="shared" ca="1" si="486"/>
        <v>0</v>
      </c>
      <c r="WD94" s="556">
        <f t="shared" ca="1" si="486"/>
        <v>0</v>
      </c>
      <c r="WE94" s="556">
        <f t="shared" ca="1" si="486"/>
        <v>0</v>
      </c>
      <c r="WF94" s="556">
        <f t="shared" ca="1" si="486"/>
        <v>0</v>
      </c>
      <c r="WG94" s="556">
        <f t="shared" ca="1" si="486"/>
        <v>0</v>
      </c>
      <c r="WH94" s="556">
        <f t="shared" ca="1" si="486"/>
        <v>0</v>
      </c>
      <c r="WI94" s="556">
        <f t="shared" ca="1" si="487"/>
        <v>0</v>
      </c>
      <c r="WJ94" s="556">
        <f t="shared" ca="1" si="487"/>
        <v>0</v>
      </c>
      <c r="WK94" s="556">
        <f t="shared" ca="1" si="487"/>
        <v>0</v>
      </c>
      <c r="WL94" s="556">
        <f t="shared" ca="1" si="487"/>
        <v>0</v>
      </c>
      <c r="WM94" s="556">
        <f t="shared" ca="1" si="487"/>
        <v>0</v>
      </c>
      <c r="WN94" s="556">
        <f t="shared" ca="1" si="487"/>
        <v>0</v>
      </c>
      <c r="WO94" s="556">
        <f t="shared" ca="1" si="487"/>
        <v>0</v>
      </c>
      <c r="WP94" s="556">
        <f t="shared" ca="1" si="487"/>
        <v>0</v>
      </c>
      <c r="WQ94" s="556">
        <f t="shared" ca="1" si="487"/>
        <v>0</v>
      </c>
      <c r="WR94" s="556">
        <f t="shared" ca="1" si="487"/>
        <v>0</v>
      </c>
      <c r="WS94" s="556">
        <f t="shared" ca="1" si="488"/>
        <v>0</v>
      </c>
      <c r="WT94" s="556">
        <f t="shared" ca="1" si="488"/>
        <v>0</v>
      </c>
      <c r="WU94" s="556">
        <f t="shared" ca="1" si="488"/>
        <v>0</v>
      </c>
      <c r="WV94" s="556">
        <f t="shared" ca="1" si="488"/>
        <v>0</v>
      </c>
      <c r="WW94" s="556">
        <f t="shared" ca="1" si="488"/>
        <v>0</v>
      </c>
      <c r="WX94" s="556">
        <f t="shared" ca="1" si="488"/>
        <v>0</v>
      </c>
      <c r="WY94" s="556">
        <f t="shared" ca="1" si="488"/>
        <v>0</v>
      </c>
      <c r="WZ94" s="556">
        <f t="shared" ca="1" si="488"/>
        <v>0</v>
      </c>
      <c r="XA94" s="556">
        <f t="shared" ca="1" si="488"/>
        <v>0</v>
      </c>
      <c r="XB94" s="556">
        <f t="shared" ca="1" si="488"/>
        <v>0</v>
      </c>
      <c r="XC94" s="556">
        <f t="shared" ca="1" si="489"/>
        <v>0</v>
      </c>
      <c r="XD94" s="556">
        <f t="shared" ca="1" si="489"/>
        <v>0</v>
      </c>
      <c r="XE94" s="556">
        <f t="shared" ca="1" si="489"/>
        <v>0</v>
      </c>
      <c r="XF94" s="556">
        <f t="shared" ca="1" si="489"/>
        <v>0</v>
      </c>
      <c r="XG94" s="556">
        <f t="shared" ca="1" si="489"/>
        <v>0</v>
      </c>
      <c r="XH94" s="556">
        <f t="shared" ca="1" si="489"/>
        <v>0</v>
      </c>
      <c r="XI94" s="556">
        <f t="shared" ca="1" si="489"/>
        <v>0</v>
      </c>
      <c r="XJ94" s="556">
        <f t="shared" ca="1" si="489"/>
        <v>0</v>
      </c>
      <c r="XK94" s="556">
        <f t="shared" ca="1" si="489"/>
        <v>0</v>
      </c>
      <c r="XL94" s="556">
        <f t="shared" ca="1" si="489"/>
        <v>0</v>
      </c>
      <c r="XM94" s="556">
        <f t="shared" ca="1" si="490"/>
        <v>0</v>
      </c>
      <c r="XN94" s="556">
        <f t="shared" ca="1" si="490"/>
        <v>0</v>
      </c>
      <c r="XO94" s="556">
        <f t="shared" ca="1" si="490"/>
        <v>0</v>
      </c>
      <c r="XP94" s="556">
        <f t="shared" ca="1" si="490"/>
        <v>0</v>
      </c>
      <c r="XQ94" s="556">
        <f t="shared" ca="1" si="490"/>
        <v>0</v>
      </c>
      <c r="XR94" s="556">
        <f t="shared" ca="1" si="490"/>
        <v>0</v>
      </c>
      <c r="XS94" s="556">
        <f t="shared" ca="1" si="490"/>
        <v>0</v>
      </c>
      <c r="XT94" s="556">
        <f t="shared" ca="1" si="490"/>
        <v>0</v>
      </c>
      <c r="XU94" s="556">
        <f t="shared" ca="1" si="490"/>
        <v>0</v>
      </c>
      <c r="XV94" s="556">
        <f t="shared" ca="1" si="490"/>
        <v>0</v>
      </c>
      <c r="XW94" s="556">
        <f t="shared" ca="1" si="490"/>
        <v>0</v>
      </c>
      <c r="XX94" s="189">
        <f t="shared" ca="1" si="491"/>
        <v>0</v>
      </c>
      <c r="XY94" s="189">
        <f t="shared" ca="1" si="491"/>
        <v>0</v>
      </c>
      <c r="XZ94" s="189">
        <f t="shared" ca="1" si="491"/>
        <v>0</v>
      </c>
      <c r="YA94" s="189">
        <f t="shared" ca="1" si="491"/>
        <v>0</v>
      </c>
      <c r="YB94" s="189">
        <f t="shared" ca="1" si="491"/>
        <v>0</v>
      </c>
      <c r="YC94" s="230">
        <f t="shared" ca="1" si="492"/>
        <v>0</v>
      </c>
      <c r="YD94" s="189">
        <f t="shared" ca="1" si="493"/>
        <v>0</v>
      </c>
      <c r="YE94" s="189">
        <f t="shared" ca="1" si="493"/>
        <v>0</v>
      </c>
      <c r="YF94" s="189">
        <f t="shared" ca="1" si="493"/>
        <v>0</v>
      </c>
      <c r="YG94" s="189">
        <f t="shared" ca="1" si="493"/>
        <v>0</v>
      </c>
      <c r="YH94" s="189">
        <f t="shared" ca="1" si="493"/>
        <v>0</v>
      </c>
      <c r="YI94" s="230">
        <f t="shared" ca="1" si="494"/>
        <v>0</v>
      </c>
      <c r="YJ94" s="231">
        <f t="shared" ca="1" si="495"/>
        <v>0</v>
      </c>
      <c r="YK94" s="231">
        <f t="shared" ca="1" si="495"/>
        <v>0</v>
      </c>
      <c r="YL94" s="231">
        <f t="shared" ca="1" si="495"/>
        <v>0</v>
      </c>
      <c r="YM94" s="231">
        <f t="shared" ca="1" si="495"/>
        <v>0</v>
      </c>
      <c r="YN94" s="544">
        <f t="shared" ca="1" si="496"/>
        <v>0</v>
      </c>
      <c r="YO94" s="231">
        <f t="shared" ca="1" si="497"/>
        <v>0</v>
      </c>
      <c r="YP94" s="231">
        <f t="shared" ca="1" si="497"/>
        <v>0</v>
      </c>
      <c r="YQ94" s="231">
        <f t="shared" ca="1" si="497"/>
        <v>0</v>
      </c>
      <c r="YR94" s="231">
        <f t="shared" ca="1" si="497"/>
        <v>0</v>
      </c>
      <c r="YS94" s="544">
        <f t="shared" ca="1" si="498"/>
        <v>0</v>
      </c>
      <c r="YT94" s="544">
        <f t="shared" ca="1" si="498"/>
        <v>0</v>
      </c>
      <c r="YU94" s="544">
        <f t="shared" ca="1" si="498"/>
        <v>0</v>
      </c>
      <c r="YV94" s="544">
        <f t="shared" ca="1" si="498"/>
        <v>0</v>
      </c>
      <c r="YW94" s="544">
        <f t="shared" ca="1" si="498"/>
        <v>0</v>
      </c>
      <c r="YX94" s="544">
        <f t="shared" ca="1" si="498"/>
        <v>0</v>
      </c>
      <c r="YY94" s="544">
        <f t="shared" ca="1" si="498"/>
        <v>0</v>
      </c>
      <c r="YZ94" s="535" cm="1">
        <f t="array" aca="1" ref="YZ94" ca="1">INDEX(YZ$13:YZ93,$B94+1,1)</f>
        <v>0</v>
      </c>
      <c r="ZA94" s="411">
        <f t="shared" ca="1" si="499"/>
        <v>19</v>
      </c>
      <c r="ZB94" s="18"/>
      <c r="ZC94" s="535" cm="1">
        <f t="array" aca="1" ref="ZC94" ca="1">INDEX(ZC$13:ZC93,$B94+1,1)</f>
        <v>0</v>
      </c>
      <c r="ZD94" s="411">
        <f t="shared" si="500"/>
        <v>0</v>
      </c>
      <c r="ZE94" s="535" cm="1">
        <f t="array" aca="1" ref="ZE94" ca="1">INDEX(ZE$13:ZE93,$B94+1,1)</f>
        <v>0</v>
      </c>
      <c r="ZF94" s="535" t="str" cm="1">
        <f t="array" aca="1" ref="ZF94" ca="1">INDEX(ZF$13:ZF93,$B94+1,1)</f>
        <v>-</v>
      </c>
      <c r="ZG94" s="535" t="str" cm="1">
        <f t="array" aca="1" ref="ZG94" ca="1">INDEX(ZG$13:ZG93,$B94+1,1)</f>
        <v>-</v>
      </c>
      <c r="ZH94" s="535" t="str" cm="1">
        <f t="array" aca="1" ref="ZH94" ca="1">INDEX(ZH$13:ZH93,$B94+1,1)</f>
        <v>-</v>
      </c>
      <c r="ZI94" s="535" t="str" cm="1">
        <f t="array" aca="1" ref="ZI94" ca="1">INDEX(ZI$13:ZI93,$B94+1,1)</f>
        <v>-</v>
      </c>
      <c r="ZJ94" s="535" t="str" cm="1">
        <f t="array" aca="1" ref="ZJ94" ca="1">INDEX(ZJ$13:ZJ93,$B94+1,1)</f>
        <v>-</v>
      </c>
      <c r="ZK94" s="535" t="str" cm="1">
        <f t="array" aca="1" ref="ZK94" ca="1">INDEX(ZK$13:ZK93,$B94+1,1)</f>
        <v>-</v>
      </c>
      <c r="ZL94" s="535" t="str" cm="1">
        <f t="array" aca="1" ref="ZL94" ca="1">INDEX(ZL$13:ZL93,$B94+1,1)</f>
        <v>-</v>
      </c>
      <c r="ZM94" s="535" t="str" cm="1">
        <f t="array" aca="1" ref="ZM94" ca="1">INDEX(ZM$13:ZM93,$B94+1,1)</f>
        <v>-</v>
      </c>
      <c r="ZN94" s="535" t="str" cm="1">
        <f t="array" aca="1" ref="ZN94" ca="1">INDEX(ZN$13:ZN93,$B94+1,1)</f>
        <v>-</v>
      </c>
      <c r="ZO94" s="535" t="str" cm="1">
        <f t="array" aca="1" ref="ZO94" ca="1">INDEX(ZO$13:ZO93,$B94+1,1)</f>
        <v>-</v>
      </c>
      <c r="ZP94" s="535" t="str" cm="1">
        <f t="array" aca="1" ref="ZP94" ca="1">INDEX(ZP$13:ZP93,$B94+1,1)</f>
        <v>-</v>
      </c>
      <c r="ZQ94" s="535" t="str" cm="1">
        <f t="array" aca="1" ref="ZQ94" ca="1">INDEX(ZQ$13:ZQ93,$B94+1,1)</f>
        <v>-</v>
      </c>
      <c r="ZR94" s="535" t="str" cm="1">
        <f t="array" aca="1" ref="ZR94" ca="1">INDEX(ZR$13:ZR93,$B94+1,1)</f>
        <v>-</v>
      </c>
      <c r="ZS94" s="535" t="str" cm="1">
        <f t="array" aca="1" ref="ZS94" ca="1">INDEX(ZS$13:ZS93,$B94+1,1)</f>
        <v>-</v>
      </c>
      <c r="ZT94" s="535" t="str" cm="1">
        <f t="array" aca="1" ref="ZT94" ca="1">INDEX(ZT$13:ZT93,$B94+1,1)</f>
        <v>-</v>
      </c>
      <c r="ZU94" s="535" t="str" cm="1">
        <f t="array" aca="1" ref="ZU94" ca="1">INDEX(ZU$13:ZU93,$B94+1,1)</f>
        <v>-</v>
      </c>
      <c r="ZV94" s="535" t="str" cm="1">
        <f t="array" aca="1" ref="ZV94" ca="1">INDEX(ZV$13:ZV93,$B94+1,1)</f>
        <v>-</v>
      </c>
      <c r="ZW94" s="535" t="str" cm="1">
        <f t="array" aca="1" ref="ZW94" ca="1">INDEX(ZW$13:ZW93,$B94+1,1)</f>
        <v>-</v>
      </c>
      <c r="ZX94" s="18"/>
      <c r="ZY94" s="411" t="b">
        <f t="shared" ca="1" si="501"/>
        <v>0</v>
      </c>
      <c r="ZZ94" s="411" t="str">
        <f t="shared" ca="1" si="502"/>
        <v>-</v>
      </c>
      <c r="AAA94" s="535" t="str" cm="1">
        <f t="array" aca="1" ref="AAA94" ca="1">INDEX(AAA$13:AAA93,$B94+1,1)</f>
        <v>-</v>
      </c>
      <c r="AAB94" s="535" t="str" cm="1">
        <f t="array" aca="1" ref="AAB94" ca="1">INDEX(AAB$13:AAB93,$B94+1,1)</f>
        <v>-</v>
      </c>
      <c r="AAC94" s="535" t="str" cm="1">
        <f t="array" aca="1" ref="AAC94" ca="1">INDEX(AAC$13:AAC93,$B94+1,1)</f>
        <v>-</v>
      </c>
      <c r="AAD94" s="545" cm="1">
        <f t="array" aca="1" ref="AAD94" ca="1">INDEX(i.AgeJ,$AD94,1)</f>
        <v>0</v>
      </c>
      <c r="AAE94" s="535" t="str" cm="1">
        <f t="array" aca="1" ref="AAE94" ca="1">INDEX(AAE$13:AAE93,$B94+1,1)</f>
        <v>-</v>
      </c>
      <c r="AAF94" s="411" t="str">
        <f t="shared" si="503"/>
        <v>-</v>
      </c>
      <c r="AAG94" s="411" t="str">
        <f t="shared" si="503"/>
        <v>-</v>
      </c>
      <c r="AAH94" s="535" t="str" cm="1">
        <f t="array" aca="1" ref="AAH94" ca="1">INDEX(AAH$13:AAH93,$B94+1,1)</f>
        <v>-</v>
      </c>
      <c r="AAI94" s="535" t="str" cm="1">
        <f t="array" aca="1" ref="AAI94" ca="1">INDEX(AAI$13:AAI93,$B94+1,1)</f>
        <v>-</v>
      </c>
      <c r="AAJ94" s="535" t="str" cm="1">
        <f t="array" aca="1" ref="AAJ94" ca="1">INDEX(AAJ$13:AAJ93,$B94+1,1)</f>
        <v>-</v>
      </c>
      <c r="AAK94" s="535" t="str" cm="1">
        <f t="array" aca="1" ref="AAK94" ca="1">INDEX(AAK$13:AAK93,$B94+1,1)</f>
        <v>-</v>
      </c>
      <c r="AAL94" s="535" t="str" cm="1">
        <f t="array" aca="1" ref="AAL94" ca="1">INDEX(AAL$13:AAL93,$B94+1,1)</f>
        <v>-</v>
      </c>
      <c r="AAM94" s="535" t="b" cm="1">
        <f t="array" aca="1" ref="AAM94" ca="1">INDEX(AAM$13:AAM93,$B94+1,1)</f>
        <v>1</v>
      </c>
      <c r="AAN94" s="535" t="str" cm="1">
        <f t="array" aca="1" ref="AAN94" ca="1">INDEX(AAN$13:AAN93,$B94+1,1)</f>
        <v>-</v>
      </c>
      <c r="AAO94" s="535" cm="1">
        <f t="array" aca="1" ref="AAO94" ca="1">INDEX(AAO$13:AAO93,$B94+1,1)</f>
        <v>0</v>
      </c>
      <c r="AAP94" s="535" cm="1">
        <f t="array" aca="1" ref="AAP94" ca="1">INDEX(AAP$13:AAP93,$B94+1,1)</f>
        <v>0</v>
      </c>
      <c r="AAQ94" s="535" cm="1">
        <f t="array" aca="1" ref="AAQ94" ca="1">INDEX(AAQ$13:AAQ93,$B94+1,1)</f>
        <v>0</v>
      </c>
      <c r="AAR94" s="18"/>
      <c r="AAS94" s="411">
        <f t="shared" si="504"/>
        <v>50</v>
      </c>
      <c r="AAT94" s="411">
        <f t="shared" si="504"/>
        <v>50</v>
      </c>
      <c r="AAU94" s="411">
        <f t="shared" si="504"/>
        <v>50</v>
      </c>
      <c r="AAV94" s="411">
        <f t="shared" si="504"/>
        <v>50</v>
      </c>
      <c r="AAW94" s="535" cm="1">
        <f t="array" aca="1" ref="AAW94" ca="1">INDEX(AAW$13:AAW93,$B94+1,1)</f>
        <v>1</v>
      </c>
      <c r="AAX94" s="535" cm="1">
        <f t="array" aca="1" ref="AAX94" ca="1">INDEX(AAX$13:AAX93,$B94+1,1)</f>
        <v>1</v>
      </c>
      <c r="AAY94" s="535" cm="1">
        <f t="array" aca="1" ref="AAY94" ca="1">INDEX(AAY$13:AAY93,$B94+1,1)</f>
        <v>1</v>
      </c>
      <c r="AAZ94" s="535" cm="1">
        <f t="array" aca="1" ref="AAZ94" ca="1">INDEX(AAZ$13:AAZ93,$B94+1,1)</f>
        <v>1</v>
      </c>
      <c r="ABA94" s="535" t="str" cm="1">
        <f t="array" aca="1" ref="ABA94" ca="1">INDEX(ABA$13:ABA93,$B94+1,1)</f>
        <v>-</v>
      </c>
      <c r="ABB94" s="535" t="str" cm="1">
        <f t="array" aca="1" ref="ABB94" ca="1">INDEX(ABB$13:ABB93,$B94+1,1)</f>
        <v>-</v>
      </c>
      <c r="ABC94" s="535" t="str" cm="1">
        <f t="array" aca="1" ref="ABC94" ca="1">INDEX(ABC$13:ABC93,$B94+1,1)</f>
        <v>-</v>
      </c>
      <c r="ABD94" s="535" t="str" cm="1">
        <f t="array" aca="1" ref="ABD94" ca="1">INDEX(ABD$13:ABD93,$B94+1,1)</f>
        <v>-</v>
      </c>
      <c r="ABE94" s="535" t="str" cm="1">
        <f t="array" aca="1" ref="ABE94" ca="1">INDEX(ABE$13:ABE93,$B94+1,1)</f>
        <v>-</v>
      </c>
      <c r="ABF94" s="535" t="str" cm="1">
        <f t="array" aca="1" ref="ABF94" ca="1">INDEX(ABF$13:ABF93,$B94+1,1)</f>
        <v>-</v>
      </c>
      <c r="ABG94" s="535" t="str" cm="1">
        <f t="array" aca="1" ref="ABG94" ca="1">INDEX(ABG$13:ABG93,$B94+1,1)</f>
        <v>-</v>
      </c>
      <c r="ABH94" s="18"/>
      <c r="ABI94" s="535" t="str" cm="1">
        <f t="array" aca="1" ref="ABI94" ca="1">INDEX(ABI$13:ABI93,$B94+1,1)</f>
        <v>-</v>
      </c>
      <c r="ABJ94" s="411">
        <f t="shared" ca="1" si="505"/>
        <v>1</v>
      </c>
      <c r="ABK94" s="18"/>
      <c r="ABL94" s="664" t="b">
        <f t="shared" ca="1" si="506"/>
        <v>1</v>
      </c>
      <c r="ABM94" s="535" t="b" cm="1">
        <f t="array" aca="1" ref="ABM94" ca="1">INDEX(ABM$13:ABM93,$B94+1,1)</f>
        <v>0</v>
      </c>
      <c r="ABN94" s="535" t="b" cm="1">
        <f t="array" aca="1" ref="ABN94" ca="1">INDEX(ABN$13:ABN93,$B94+1,1)</f>
        <v>1</v>
      </c>
      <c r="ABO94" s="535" t="b" cm="1">
        <f t="array" aca="1" ref="ABO94" ca="1">INDEX(ABO$13:ABO93,$B94+1,1)</f>
        <v>1</v>
      </c>
      <c r="ABP94" s="411" t="b">
        <f t="shared" ca="1" si="533"/>
        <v>1</v>
      </c>
      <c r="ABQ94" s="535" t="b" cm="1">
        <f t="array" aca="1" ref="ABQ94" ca="1">INDEX(ABQ$13:ABQ93,$B94+1,1)</f>
        <v>0</v>
      </c>
      <c r="ABR94" s="535" cm="1">
        <f t="array" aca="1" ref="ABR94" ca="1">INDEX(ABR$13:ABR93,$B94+1,1)</f>
        <v>0</v>
      </c>
      <c r="ABS94" s="547" cm="1">
        <f t="array" aca="1" ref="ABS94" ca="1">IF(ABN94&lt;&gt;TRUE,"-",VALUE(IFERROR(VALUE($K94),0) &amp; _xlfn.SWITCH($CF94,"-",4,$CF94) &amp; $L94 &amp; $T94 &amp; "00" &amp; $N94 &amp; $AK94 &amp; $R94 &amp; _xlfn.SWITCH($AM94,3,1,$AM94) &amp; _xlfn.SWITCH($M94,4,0,$M94) &amp; $AD94 &amp; IF(MOD($H94-2,ABS$6)&gt;=ABS$7,"",TEXT(INT(MOD($H94-2,ABS$6)/2)+1,"00"))))</f>
        <v>14220012120104</v>
      </c>
      <c r="ABT94" s="657" cm="1">
        <f t="array" aca="1" ref="ABT94" ca="1">IF(ABO94&lt;&gt;TRUE,"-",VALUE(IFERROR(VALUE($K94),0) &amp; _xlfn.SWITCH($CF94,"-",4,$CF94) &amp; $L94 &amp; $T94 &amp; "00" &amp; $N94 &amp; $AK94 &amp; $R94 &amp; _xlfn.SWITCH($AM94,3,1,$AM94) &amp; _xlfn.SWITCH($M94,4,0,$M94) &amp; $AD94 &amp; IF(MOD($H94-1,ABT$6)&gt;=ABT$7,"",TEXT(INT(MOD($H94-1,ABT$6)/2)+1,"00"))))</f>
        <v>14220012120105</v>
      </c>
      <c r="ABU94" s="543">
        <f t="shared" ca="1" si="507"/>
        <v>652</v>
      </c>
      <c r="ABV94" s="543">
        <f t="shared" ca="1" si="507"/>
        <v>686</v>
      </c>
      <c r="ABW94" s="543">
        <f t="shared" ca="1" si="507"/>
        <v>721</v>
      </c>
      <c r="ABX94" s="459">
        <f t="shared" ca="1" si="508"/>
        <v>469</v>
      </c>
      <c r="ABY94" s="459">
        <f t="shared" ca="1" si="508"/>
        <v>504</v>
      </c>
      <c r="ABZ94" s="459">
        <f t="shared" ca="1" si="508"/>
        <v>539</v>
      </c>
      <c r="ACA94" s="459">
        <f t="shared" ca="1" si="509"/>
        <v>385</v>
      </c>
      <c r="ACB94" s="459">
        <f t="shared" ca="1" si="509"/>
        <v>420</v>
      </c>
      <c r="ACC94" s="459">
        <f t="shared" ca="1" si="509"/>
        <v>455</v>
      </c>
      <c r="ACD94" s="535" t="str" cm="1">
        <f t="array" aca="1" ref="ACD94" ca="1">INDEX(ACD$13:ACD93,$B94+1,1)</f>
        <v>-</v>
      </c>
      <c r="ACE94" s="22" t="b">
        <v>1</v>
      </c>
      <c r="ACF94" s="22" t="b">
        <v>0</v>
      </c>
      <c r="ACG94" s="22" t="b">
        <v>0</v>
      </c>
      <c r="ACH94" s="22" t="b">
        <v>0</v>
      </c>
      <c r="ACI94" s="22" t="b">
        <v>0</v>
      </c>
      <c r="ACJ94" s="535" t="str" cm="1">
        <f t="array" aca="1" ref="ACJ94" ca="1">INDEX(ACJ$13:ACJ93,$B94+1,1)</f>
        <v>-</v>
      </c>
      <c r="ACK94" s="535" t="str" cm="1">
        <f t="array" aca="1" ref="ACK94" ca="1">INDEX(ACK$13:ACK93,$B94+1,1)</f>
        <v>-</v>
      </c>
      <c r="ACL94" s="535" t="str" cm="1">
        <f t="array" aca="1" ref="ACL94" ca="1">INDEX(ACL$13:ACL93,$B94+1,1)</f>
        <v>-</v>
      </c>
      <c r="ACM94" s="535" t="str" cm="1">
        <f t="array" aca="1" ref="ACM94" ca="1">INDEX(ACM$13:ACM93,$B94+1,1)</f>
        <v>-</v>
      </c>
      <c r="ACN94" s="535" t="str" cm="1">
        <f t="array" aca="1" ref="ACN94" ca="1">INDEX(ACN$13:ACN93,$B94+1,1)</f>
        <v>-</v>
      </c>
      <c r="ACO94" s="535" t="str" cm="1">
        <f t="array" aca="1" ref="ACO94" ca="1">INDEX(ACO$13:ACO93,$B94+1,1)</f>
        <v>-</v>
      </c>
      <c r="ACP94" s="22">
        <v>3</v>
      </c>
      <c r="ACQ94" s="22">
        <v>3</v>
      </c>
      <c r="ACR94" s="22" cm="1">
        <f t="array" aca="1" ref="ACR94" ca="1">INDEX(ACR$13:ACR93,$B94+1,1)</f>
        <v>0</v>
      </c>
      <c r="ACS94" s="22">
        <v>1</v>
      </c>
      <c r="ACT94" s="22">
        <v>-1</v>
      </c>
      <c r="ACU94" s="535" t="str" cm="1">
        <f t="array" aca="1" ref="ACU94" ca="1">INDEX(ACU$13:ACU93,$B94+1,1)</f>
        <v>-</v>
      </c>
      <c r="ACV94" s="535" t="str" cm="1">
        <f t="array" aca="1" ref="ACV94" ca="1">INDEX(ACV$13:ACV93,$B94+1,1)</f>
        <v>-</v>
      </c>
      <c r="ACW94" s="535" t="str" cm="1">
        <f t="array" aca="1" ref="ACW94" ca="1">INDEX(ACW$13:ACW93,$B94+1,1)</f>
        <v>-</v>
      </c>
      <c r="ACX94" s="520">
        <f ca="1">ACR94</f>
        <v>0</v>
      </c>
      <c r="ACY94" s="520">
        <f t="shared" ref="ACY94" si="545">ACS94</f>
        <v>1</v>
      </c>
      <c r="ACZ94" s="520">
        <f t="shared" ref="ACZ94" si="546">ACT94</f>
        <v>-1</v>
      </c>
      <c r="ADA94" s="535" t="str" cm="1">
        <f t="array" aca="1" ref="ADA94" ca="1">INDEX(ADA$13:ADA93,$B94+1,1)</f>
        <v>-</v>
      </c>
      <c r="ADB94" s="535" cm="1">
        <f t="array" aca="1" ref="ADB94" ca="1">INDEX(ADB$13:ADB93,$B94+1,1)</f>
        <v>1</v>
      </c>
      <c r="ADC94" s="535" cm="1">
        <f t="array" aca="1" ref="ADC94" ca="1">INDEX(ADC$13:ADC93,$B94+1,1)</f>
        <v>1</v>
      </c>
      <c r="ADD94" s="661" t="b">
        <f t="shared" ca="1" si="510"/>
        <v>0</v>
      </c>
      <c r="ADE94" s="661" t="b">
        <f t="shared" ca="1" si="510"/>
        <v>0</v>
      </c>
      <c r="ADF94" s="661" t="b">
        <f t="shared" ca="1" si="510"/>
        <v>0</v>
      </c>
      <c r="ADG94" s="661" t="b">
        <f t="shared" ca="1" si="510"/>
        <v>0</v>
      </c>
      <c r="ADH94" s="662">
        <f t="shared" ca="1" si="511"/>
        <v>0.9</v>
      </c>
      <c r="ADI94" s="663">
        <f t="shared" ca="1" si="512"/>
        <v>0.66</v>
      </c>
      <c r="ADJ94" s="664" t="b">
        <f t="shared" ca="1" si="513"/>
        <v>1</v>
      </c>
      <c r="ADK94" s="711">
        <f t="shared" ca="1" si="514"/>
        <v>999</v>
      </c>
      <c r="ADL94" s="191" t="b">
        <f t="shared" si="537"/>
        <v>0</v>
      </c>
      <c r="ADM94" s="710">
        <f t="shared" ca="1" si="515"/>
        <v>0.5</v>
      </c>
      <c r="ADN94" s="712">
        <f t="shared" ca="1" si="516"/>
        <v>0</v>
      </c>
      <c r="ADO94" s="712">
        <f t="shared" ca="1" si="516"/>
        <v>0</v>
      </c>
      <c r="ADP94" s="665">
        <f t="shared" ca="1" si="517"/>
        <v>999999</v>
      </c>
      <c r="ADQ94" s="18"/>
      <c r="ADR94" s="545" t="b">
        <f t="shared" ca="1" si="518"/>
        <v>1</v>
      </c>
      <c r="ADS94" s="545" t="str">
        <f t="shared" ca="1" si="518"/>
        <v>-</v>
      </c>
      <c r="ADT94" s="545" t="str">
        <f t="shared" ca="1" si="518"/>
        <v>-</v>
      </c>
      <c r="ADU94" s="545" t="str">
        <f t="shared" ca="1" si="518"/>
        <v>-</v>
      </c>
      <c r="ADV94" s="545" t="str">
        <f t="shared" ca="1" si="518"/>
        <v>-</v>
      </c>
      <c r="ADW94" s="545" t="str">
        <f t="shared" ca="1" si="518"/>
        <v>-</v>
      </c>
      <c r="ADX94" s="545" t="str">
        <f t="shared" ca="1" si="518"/>
        <v>-</v>
      </c>
      <c r="ADY94" s="545" t="str">
        <f t="shared" ca="1" si="518"/>
        <v>-</v>
      </c>
      <c r="ADZ94" s="545" t="str">
        <f t="shared" ca="1" si="518"/>
        <v>-</v>
      </c>
      <c r="AEA94" s="545" t="str">
        <f t="shared" ca="1" si="518"/>
        <v>-</v>
      </c>
      <c r="AEB94" s="545" t="str">
        <f t="shared" ca="1" si="519"/>
        <v>-</v>
      </c>
      <c r="AEC94" s="545" t="str">
        <f t="shared" ca="1" si="519"/>
        <v>-</v>
      </c>
      <c r="AED94" s="545" t="str">
        <f t="shared" ca="1" si="519"/>
        <v>-</v>
      </c>
      <c r="AEE94" s="545" t="str">
        <f t="shared" ca="1" si="519"/>
        <v>-</v>
      </c>
      <c r="AEF94" s="545" t="str">
        <f t="shared" ca="1" si="519"/>
        <v>-</v>
      </c>
      <c r="AEG94" s="545" t="str">
        <f t="shared" ca="1" si="519"/>
        <v>-</v>
      </c>
      <c r="AEH94" s="545" t="str">
        <f t="shared" ca="1" si="519"/>
        <v>-</v>
      </c>
      <c r="AEI94" s="545" t="str">
        <f t="shared" ca="1" si="519"/>
        <v>-</v>
      </c>
      <c r="AEJ94" s="545" t="b">
        <f t="shared" ca="1" si="519"/>
        <v>1</v>
      </c>
      <c r="AEK94" s="545" t="str">
        <f t="shared" ca="1" si="519"/>
        <v>-</v>
      </c>
      <c r="AEL94" s="545" t="str">
        <f t="shared" ca="1" si="520"/>
        <v>-</v>
      </c>
      <c r="AEM94" s="545" t="str">
        <f t="shared" ca="1" si="520"/>
        <v>-</v>
      </c>
      <c r="AEN94" s="545" t="str">
        <f t="shared" ca="1" si="520"/>
        <v>-</v>
      </c>
      <c r="AEO94" s="545" t="str">
        <f t="shared" ca="1" si="520"/>
        <v>-</v>
      </c>
      <c r="AEP94" s="545" t="str">
        <f t="shared" ca="1" si="520"/>
        <v>-</v>
      </c>
      <c r="AEQ94" s="545" t="str">
        <f t="shared" ca="1" si="520"/>
        <v>-</v>
      </c>
      <c r="AER94" s="545" t="str">
        <f t="shared" ca="1" si="520"/>
        <v>-</v>
      </c>
      <c r="AES94" s="545" t="str">
        <f t="shared" ca="1" si="520"/>
        <v>-</v>
      </c>
      <c r="AET94" s="545" t="str">
        <f t="shared" ca="1" si="520"/>
        <v>-</v>
      </c>
      <c r="AEU94" s="545" t="str">
        <f t="shared" ca="1" si="520"/>
        <v>-</v>
      </c>
      <c r="AEV94" s="545" t="str">
        <f t="shared" ca="1" si="521"/>
        <v>-</v>
      </c>
      <c r="AEW94" s="545" t="str">
        <f t="shared" ca="1" si="521"/>
        <v>-</v>
      </c>
      <c r="AEX94" s="545" t="str">
        <f t="shared" ca="1" si="521"/>
        <v>-</v>
      </c>
      <c r="AEY94" s="545" t="str">
        <f t="shared" ca="1" si="521"/>
        <v>-</v>
      </c>
      <c r="AEZ94" s="545" t="str">
        <f t="shared" ca="1" si="521"/>
        <v>-</v>
      </c>
      <c r="AFA94" s="545" t="str">
        <f t="shared" ca="1" si="521"/>
        <v>-</v>
      </c>
      <c r="AFB94" s="545" t="b">
        <f t="shared" ca="1" si="521"/>
        <v>1</v>
      </c>
      <c r="AFC94" s="545" t="str">
        <f t="shared" ca="1" si="521"/>
        <v>-</v>
      </c>
      <c r="AFD94" s="545" t="str">
        <f t="shared" ca="1" si="521"/>
        <v>-</v>
      </c>
      <c r="AFE94" s="545" t="str">
        <f t="shared" ca="1" si="521"/>
        <v>-</v>
      </c>
      <c r="AFF94" s="545" t="str">
        <f t="shared" ca="1" si="522"/>
        <v>-</v>
      </c>
      <c r="AFG94" s="545" t="str">
        <f t="shared" ca="1" si="522"/>
        <v>-</v>
      </c>
      <c r="AFH94" s="545" t="str">
        <f t="shared" ca="1" si="522"/>
        <v>-</v>
      </c>
      <c r="AFI94" s="545" t="str">
        <f t="shared" ca="1" si="522"/>
        <v>-</v>
      </c>
      <c r="AFJ94" s="545" t="str">
        <f t="shared" ca="1" si="522"/>
        <v>-</v>
      </c>
      <c r="AFK94" s="545" t="str">
        <f t="shared" ca="1" si="522"/>
        <v>-</v>
      </c>
      <c r="AFL94" s="545" t="str">
        <f t="shared" ca="1" si="522"/>
        <v>-</v>
      </c>
      <c r="AFM94" s="545" t="str">
        <f t="shared" ca="1" si="522"/>
        <v>-</v>
      </c>
      <c r="AFN94" s="545" t="str">
        <f t="shared" ca="1" si="522"/>
        <v>-</v>
      </c>
      <c r="AFO94" s="545" t="str">
        <f t="shared" ca="1" si="522"/>
        <v>-</v>
      </c>
      <c r="AFP94" s="545" t="str">
        <f t="shared" ca="1" si="523"/>
        <v>-</v>
      </c>
      <c r="AFQ94" s="545" t="str">
        <f t="shared" ca="1" si="523"/>
        <v>-</v>
      </c>
      <c r="AFR94" s="545" t="str">
        <f t="shared" ca="1" si="523"/>
        <v>-</v>
      </c>
      <c r="AFS94" s="545" t="str">
        <f t="shared" ca="1" si="523"/>
        <v>-</v>
      </c>
      <c r="AFT94" s="545" t="b">
        <f t="shared" ca="1" si="523"/>
        <v>1</v>
      </c>
      <c r="AFU94" s="545" t="str">
        <f t="shared" ca="1" si="523"/>
        <v>-</v>
      </c>
      <c r="AFV94" s="545" t="str">
        <f t="shared" ca="1" si="523"/>
        <v>-</v>
      </c>
      <c r="AFW94" s="545" t="str">
        <f t="shared" ca="1" si="523"/>
        <v>-</v>
      </c>
      <c r="AFX94" s="545" t="str">
        <f t="shared" ca="1" si="523"/>
        <v>-</v>
      </c>
      <c r="AFY94" s="545" t="str">
        <f t="shared" ca="1" si="523"/>
        <v>-</v>
      </c>
      <c r="AFZ94" s="545" t="str">
        <f t="shared" ca="1" si="524"/>
        <v>-</v>
      </c>
      <c r="AGA94" s="545" t="str">
        <f t="shared" ca="1" si="524"/>
        <v>-</v>
      </c>
      <c r="AGB94" s="545" t="str">
        <f t="shared" ca="1" si="524"/>
        <v>-</v>
      </c>
      <c r="AGC94" s="545" t="str">
        <f t="shared" ca="1" si="524"/>
        <v>-</v>
      </c>
      <c r="AGD94" s="545" t="str">
        <f t="shared" ca="1" si="524"/>
        <v>-</v>
      </c>
      <c r="AGE94" s="545" t="str">
        <f t="shared" ca="1" si="524"/>
        <v>-</v>
      </c>
      <c r="AGF94" s="545" t="str">
        <f t="shared" ca="1" si="524"/>
        <v>-</v>
      </c>
      <c r="AGG94" s="545" t="str">
        <f t="shared" ca="1" si="524"/>
        <v>-</v>
      </c>
      <c r="AGH94" s="545" t="str">
        <f t="shared" ca="1" si="524"/>
        <v>-</v>
      </c>
      <c r="AGI94" s="545" t="str">
        <f t="shared" ca="1" si="524"/>
        <v>-</v>
      </c>
      <c r="AGJ94" s="545" t="str">
        <f t="shared" ca="1" si="525"/>
        <v>-</v>
      </c>
      <c r="AGK94" s="545" t="str">
        <f t="shared" ca="1" si="525"/>
        <v>-</v>
      </c>
      <c r="AGL94" s="545" t="b">
        <f t="shared" ca="1" si="525"/>
        <v>1</v>
      </c>
      <c r="AGM94" s="545" t="str">
        <f t="shared" ca="1" si="525"/>
        <v>-</v>
      </c>
      <c r="AGN94" s="545" t="str">
        <f t="shared" ca="1" si="525"/>
        <v>-</v>
      </c>
      <c r="AGO94" s="545" t="str">
        <f t="shared" ca="1" si="525"/>
        <v>-</v>
      </c>
      <c r="AGP94" s="545" t="str">
        <f t="shared" ca="1" si="525"/>
        <v>-</v>
      </c>
      <c r="AGQ94" s="545" t="str">
        <f t="shared" ca="1" si="525"/>
        <v>-</v>
      </c>
      <c r="AGR94" s="545" t="str">
        <f t="shared" ca="1" si="525"/>
        <v>-</v>
      </c>
      <c r="AGS94" s="545" t="str">
        <f t="shared" ca="1" si="525"/>
        <v>-</v>
      </c>
      <c r="AGT94" s="545" t="str">
        <f t="shared" ca="1" si="526"/>
        <v>-</v>
      </c>
      <c r="AGU94" s="545" t="str">
        <f t="shared" ca="1" si="526"/>
        <v>-</v>
      </c>
      <c r="AGV94" s="545" t="str">
        <f t="shared" ca="1" si="526"/>
        <v>-</v>
      </c>
      <c r="AGW94" s="545" t="str">
        <f t="shared" ca="1" si="526"/>
        <v>-</v>
      </c>
      <c r="AGX94" s="545" t="str">
        <f t="shared" ca="1" si="526"/>
        <v>-</v>
      </c>
      <c r="AGY94" s="545" t="str">
        <f t="shared" ca="1" si="526"/>
        <v>-</v>
      </c>
      <c r="AGZ94" s="545" t="str">
        <f t="shared" ca="1" si="526"/>
        <v>-</v>
      </c>
      <c r="AHA94" s="545" t="str">
        <f t="shared" ca="1" si="526"/>
        <v>-</v>
      </c>
      <c r="AHB94" s="545" t="str">
        <f t="shared" ca="1" si="526"/>
        <v>-</v>
      </c>
      <c r="AHC94" s="545" t="str">
        <f t="shared" ca="1" si="526"/>
        <v>-</v>
      </c>
      <c r="AHD94" s="535" cm="1">
        <f t="array" aca="1" ref="AHD94" ca="1">INDEX(AHD$13:AHD93,$B94+1,1)</f>
        <v>0</v>
      </c>
      <c r="AHE94" s="483">
        <v>0</v>
      </c>
    </row>
    <row r="95" spans="1:889" outlineLevel="2">
      <c r="A95" s="18">
        <f t="shared" si="241"/>
        <v>82</v>
      </c>
      <c r="B95" s="652">
        <f t="shared" ca="1" si="538"/>
        <v>80</v>
      </c>
      <c r="C95" s="458">
        <f t="shared" si="404"/>
        <v>2000</v>
      </c>
      <c r="D95" s="119" t="str">
        <f t="shared" ca="1" si="405"/>
        <v>GSW</v>
      </c>
      <c r="E95" t="b">
        <v>1</v>
      </c>
      <c r="F95" t="b">
        <v>0</v>
      </c>
      <c r="G95" t="b">
        <f t="shared" si="406"/>
        <v>1</v>
      </c>
      <c r="H95" s="191">
        <f t="shared" ca="1" si="536"/>
        <v>10</v>
      </c>
      <c r="I95" s="535" cm="1">
        <f t="array" aca="1" ref="I95" ca="1">INDEX(I$13:I94,$B95+1,1)</f>
        <v>1</v>
      </c>
      <c r="J95" s="535" cm="1">
        <f t="array" aca="1" ref="J95" ca="1">INDEX(J$13:J94,$B95+1,1)</f>
        <v>0</v>
      </c>
      <c r="K95" s="535" cm="1">
        <f t="array" aca="1" ref="K95" ca="1">INDEX(K$13:K94,$B95+1,1)</f>
        <v>1</v>
      </c>
      <c r="L95" s="535" cm="1">
        <f t="array" aca="1" ref="L95" ca="1">INDEX(L$13:L94,$B95+1,1)</f>
        <v>2</v>
      </c>
      <c r="M95" s="535" cm="1">
        <f t="array" aca="1" ref="M95" ca="1">INDEX(M$13:M94,$B95+1,1)</f>
        <v>0</v>
      </c>
      <c r="N95" s="230">
        <f t="shared" ref="N95:S108" ca="1" si="547">INDEX(IF(IsSequentialFS,_xlfn.SEQUENCE(nLevelsFS,1,N$81,sStepFS),N$81:N$84),MOD(INT($H95/cStepFS),nLevelsFS)+1,1)</f>
        <v>1</v>
      </c>
      <c r="O95" s="230">
        <f t="shared" ca="1" si="547"/>
        <v>6</v>
      </c>
      <c r="P95" s="230">
        <f t="shared" ca="1" si="547"/>
        <v>1</v>
      </c>
      <c r="Q95" s="230">
        <f t="shared" ca="1" si="547"/>
        <v>1</v>
      </c>
      <c r="R95" s="230">
        <f t="shared" ca="1" si="547"/>
        <v>1</v>
      </c>
      <c r="S95" s="230">
        <f t="shared" ca="1" si="547"/>
        <v>1</v>
      </c>
      <c r="T95" s="411">
        <f t="shared" ca="1" si="408"/>
        <v>2</v>
      </c>
      <c r="U95" s="411">
        <f t="shared" ca="1" si="408"/>
        <v>5</v>
      </c>
      <c r="V95" s="411">
        <f t="shared" ca="1" si="409"/>
        <v>2</v>
      </c>
      <c r="W95" s="772" t="b">
        <f t="shared" ca="1" si="410"/>
        <v>1</v>
      </c>
      <c r="X95" s="772" t="b">
        <f t="shared" ca="1" si="410"/>
        <v>1</v>
      </c>
      <c r="Y95" s="772" t="b">
        <f t="shared" ca="1" si="410"/>
        <v>1</v>
      </c>
      <c r="Z95" s="791" t="b" cm="1">
        <f t="array" aca="1" ref="Z95" ca="1">INDEX(Z$13:Z94,$B95+1,1)</f>
        <v>0</v>
      </c>
      <c r="AA95" s="411">
        <f t="shared" ca="1" si="411"/>
        <v>1</v>
      </c>
      <c r="AB95" s="411">
        <f t="shared" ca="1" si="412"/>
        <v>1</v>
      </c>
      <c r="AC95" s="230">
        <f t="shared" ref="AC95:AH108" ca="1" si="548">INDEX(IF(IsSequentialFS,_xlfn.SEQUENCE(nLevelsFS,1,AC$81,sStepFS),AC$81:AC$84),MOD(INT($H95/cStepFS),nLevelsFS)+1,1)</f>
        <v>1</v>
      </c>
      <c r="AD95" s="230">
        <f t="shared" ca="1" si="548"/>
        <v>1</v>
      </c>
      <c r="AE95" s="230">
        <f t="shared" ca="1" si="548"/>
        <v>0</v>
      </c>
      <c r="AF95" s="230">
        <f t="shared" ca="1" si="548"/>
        <v>0</v>
      </c>
      <c r="AG95" s="230">
        <f t="shared" ca="1" si="548"/>
        <v>0</v>
      </c>
      <c r="AH95" s="230">
        <f t="shared" ca="1" si="548"/>
        <v>0</v>
      </c>
      <c r="AI95" s="87">
        <f t="shared" ca="1" si="414"/>
        <v>2</v>
      </c>
      <c r="AJ95" s="87">
        <f ca="1">INDEX(CHOOSE($N95,DataAutumn!i.AdultDrys,DataWinter!i.AdultDrys,DataSpring!i.AdultDrys),1,$T95)</f>
        <v>1</v>
      </c>
      <c r="AK95" s="230">
        <f t="shared" ref="AK95:AK108" ca="1" si="549">INDEX(IF(IsSequentialFS,_xlfn.SEQUENCE(nLevelsFS,1,AK$61),AK$61:AK$64),MOD(INT($H95/cStepFS),nLevelsFS)+1,1)</f>
        <v>2</v>
      </c>
      <c r="AL95" s="535" cm="1">
        <f t="array" aca="1" ref="AL95" ca="1">INDEX(AL$13:AL94,$B95+1,1)</f>
        <v>0</v>
      </c>
      <c r="AM95" s="535" cm="1">
        <f t="array" aca="1" ref="AM95" ca="1">INDEX(AM$13:AM94,$B95+1,1)</f>
        <v>2</v>
      </c>
      <c r="AN95" s="810"/>
      <c r="AO95" s="111"/>
      <c r="AP95" s="111"/>
      <c r="AQ95" s="111"/>
      <c r="AR95" s="111"/>
      <c r="AS95" s="111"/>
      <c r="AT95" s="111"/>
      <c r="AU95" s="111"/>
      <c r="AV95" s="111"/>
      <c r="AW95" s="111"/>
      <c r="AX95" s="111"/>
      <c r="AY95" s="111"/>
      <c r="AZ95" s="111"/>
      <c r="BA95" s="111"/>
      <c r="BB95" s="111"/>
      <c r="BC95" s="312" t="str">
        <f t="shared" ca="1" si="416"/>
        <v xml:space="preserve">FS_Opt_Tem 00010 SE GSW Past      CFS     TOLAut Scan2 GFS RR+01% GP100% WP100% MP100% (PT_F33N11L11)      </v>
      </c>
      <c r="BD95" s="8" t="str">
        <f ca="1">IF(COUNTIF($BC$13:$BC95,$BC95)=1,"-","Dup")</f>
        <v>-</v>
      </c>
      <c r="BE95" s="18"/>
      <c r="BF95" s="535" t="b" cm="1">
        <f t="array" aca="1" ref="BF95" ca="1">INDEX(BF$13:BF94,$B95+1,1)</f>
        <v>0</v>
      </c>
      <c r="BG95" s="535" t="b" cm="1">
        <f t="array" aca="1" ref="BG95" ca="1">INDEX(BG$13:BG94,$B95+1,1)</f>
        <v>0</v>
      </c>
      <c r="BH95" s="535" t="b" cm="1">
        <f t="array" aca="1" ref="BH95" ca="1">INDEX(BH$13:BH94,$B95+1,1)</f>
        <v>0</v>
      </c>
      <c r="BI95" s="535" t="b" cm="1">
        <f t="array" aca="1" ref="BI95" ca="1">INDEX(BI$13:BI94,$B95+1,1)</f>
        <v>0</v>
      </c>
      <c r="BJ95" s="535" t="b" cm="1">
        <f t="array" aca="1" ref="BJ95" ca="1">INDEX(BJ$13:BJ94,$B95+1,1)</f>
        <v>0</v>
      </c>
      <c r="BK95" s="535" t="b" cm="1">
        <f t="array" aca="1" ref="BK95" ca="1">INDEX(BK$13:BK94,$B95+1,1)</f>
        <v>0</v>
      </c>
      <c r="BL95" s="535" t="b" cm="1">
        <f t="array" aca="1" ref="BL95" ca="1">INDEX(BL$13:BL94,$B95+1,1)</f>
        <v>0</v>
      </c>
      <c r="BM95" s="535" t="b" cm="1">
        <f t="array" aca="1" ref="BM95" ca="1">INDEX(BM$13:BM94,$B95+1,1)</f>
        <v>0</v>
      </c>
      <c r="BN95" s="535" t="b" cm="1">
        <f t="array" aca="1" ref="BN95" ca="1">INDEX(BN$13:BN94,$B95+1,1)</f>
        <v>0</v>
      </c>
      <c r="BO95" s="18"/>
      <c r="BP95" s="411" t="b">
        <f t="shared" ca="1" si="417"/>
        <v>1</v>
      </c>
      <c r="BQ95" s="411" t="str">
        <f t="shared" ca="1" si="417"/>
        <v>-</v>
      </c>
      <c r="BR95" s="411" t="b">
        <f t="shared" ca="1" si="417"/>
        <v>0</v>
      </c>
      <c r="BS95" s="411" t="str">
        <f t="shared" ca="1" si="417"/>
        <v>-</v>
      </c>
      <c r="BT95" s="411" t="str">
        <f t="shared" ca="1" si="417"/>
        <v>-</v>
      </c>
      <c r="BU95" s="411" t="str">
        <f t="shared" ca="1" si="417"/>
        <v>-</v>
      </c>
      <c r="BV95" s="411" t="str">
        <f t="shared" ca="1" si="417"/>
        <v>-</v>
      </c>
      <c r="BW95" s="411" t="str">
        <f t="shared" ca="1" si="417"/>
        <v>-</v>
      </c>
      <c r="BX95" s="411" t="str">
        <f t="shared" ca="1" si="417"/>
        <v>-</v>
      </c>
      <c r="BY95" s="411" t="str">
        <f t="shared" ca="1" si="417"/>
        <v>-</v>
      </c>
      <c r="BZ95" s="411" t="str">
        <f t="shared" ca="1" si="417"/>
        <v>-</v>
      </c>
      <c r="CA95" s="411" t="str">
        <f t="shared" ca="1" si="417"/>
        <v>-</v>
      </c>
      <c r="CB95" s="411" t="b">
        <f t="shared" ca="1" si="417"/>
        <v>0</v>
      </c>
      <c r="CC95" s="87">
        <f t="shared" ca="1" si="417"/>
        <v>0</v>
      </c>
      <c r="CD95" s="535" t="str" cm="1">
        <f t="array" aca="1" ref="CD95" ca="1">INDEX(CD$13:CD94,$B95+1,1)</f>
        <v>-</v>
      </c>
      <c r="CE95" s="535" t="str" cm="1">
        <f t="array" aca="1" ref="CE95" ca="1">INDEX(CE$13:CE94,$B95+1,1)</f>
        <v>-</v>
      </c>
      <c r="CF95" s="535" t="str" cm="1">
        <f t="array" aca="1" ref="CF95" ca="1">INDEX(CF$13:CF94,$B95+1,1)</f>
        <v>-</v>
      </c>
      <c r="CG95" s="535" t="b" cm="1">
        <f t="array" aca="1" ref="CG95" ca="1">INDEX(CG$13:CG94,$B95+1,1)</f>
        <v>1</v>
      </c>
      <c r="CH95" s="535" t="str" cm="1">
        <f t="array" aca="1" ref="CH95" ca="1">INDEX(CH$13:CH94,$B95+1,1)</f>
        <v>-</v>
      </c>
      <c r="CI95" s="535" t="str" cm="1">
        <f t="array" aca="1" ref="CI95" ca="1">INDEX(CI$13:CI94,$B95+1,1)</f>
        <v>-</v>
      </c>
      <c r="CJ95" s="535" t="str" cm="1">
        <f t="array" aca="1" ref="CJ95" ca="1">INDEX(CJ$13:CJ94,$B95+1,1)</f>
        <v>-</v>
      </c>
      <c r="CK95" s="18"/>
      <c r="CL95" s="535" t="str" cm="1">
        <f t="array" aca="1" ref="CL95" ca="1">INDEX(CL$13:CL94,$B95+1,1)</f>
        <v>-</v>
      </c>
      <c r="CM95" s="535" t="str" cm="1">
        <f t="array" aca="1" ref="CM95" ca="1">INDEX(CM$13:CM94,$B95+1,1)</f>
        <v>-</v>
      </c>
      <c r="CN95" s="411" t="str">
        <f t="shared" ca="1" si="418"/>
        <v>-</v>
      </c>
      <c r="CO95" s="411">
        <f t="shared" ca="1" si="419"/>
        <v>1</v>
      </c>
      <c r="CP95" s="411">
        <f t="shared" ca="1" si="419"/>
        <v>1</v>
      </c>
      <c r="CQ95" s="535" t="str" cm="1">
        <f t="array" aca="1" ref="CQ95" ca="1">INDEX(CQ$13:CQ94,$B95+1,1)</f>
        <v>-</v>
      </c>
      <c r="CR95" s="535" t="str" cm="1">
        <f t="array" aca="1" ref="CR95" ca="1">INDEX(CR$13:CR94,$B95+1,1)</f>
        <v>-</v>
      </c>
      <c r="CS95" s="535" t="str" cm="1">
        <f t="array" aca="1" ref="CS95" ca="1">INDEX(CS$13:CS94,$B95+1,1)</f>
        <v>-</v>
      </c>
      <c r="CT95" s="535" t="str" cm="1">
        <f t="array" aca="1" ref="CT95" ca="1">INDEX(CT$13:CT94,$B95+1,1)</f>
        <v>-</v>
      </c>
      <c r="CU95" s="411" t="str">
        <f t="shared" ca="1" si="420"/>
        <v>-</v>
      </c>
      <c r="CV95" s="411">
        <f t="shared" ca="1" si="421"/>
        <v>1</v>
      </c>
      <c r="CW95" s="411">
        <f t="shared" ca="1" si="421"/>
        <v>1</v>
      </c>
      <c r="CX95" s="535" t="str" cm="1">
        <f t="array" aca="1" ref="CX95" ca="1">INDEX(CX$13:CX94,$B95+1,1)</f>
        <v>-</v>
      </c>
      <c r="CY95" s="535" t="str" cm="1">
        <f t="array" aca="1" ref="CY95" ca="1">INDEX(CY$13:CY94,$B95+1,1)</f>
        <v>-</v>
      </c>
      <c r="CZ95" s="411" t="str">
        <f t="shared" ca="1" si="422"/>
        <v>-</v>
      </c>
      <c r="DA95" s="411">
        <f t="shared" ca="1" si="423"/>
        <v>1</v>
      </c>
      <c r="DB95" s="535" t="str" cm="1">
        <f t="array" aca="1" ref="DB95" ca="1">INDEX(DB$13:DB94,$B95+1,1)</f>
        <v>-</v>
      </c>
      <c r="DC95" s="535" t="str" cm="1">
        <f t="array" aca="1" ref="DC95" ca="1">INDEX(DC$13:DC94,$B95+1,1)</f>
        <v>-</v>
      </c>
      <c r="DD95" s="411">
        <f t="shared" ca="1" si="424"/>
        <v>1</v>
      </c>
      <c r="DE95" s="535" t="str" cm="1">
        <f t="array" aca="1" ref="DE95" ca="1">INDEX(DE$13:DE94,$B95+1,1)</f>
        <v>-</v>
      </c>
      <c r="DF95" s="535" t="str" cm="1">
        <f t="array" aca="1" ref="DF95" ca="1">INDEX(DF$13:DF94,$B95+1,1)</f>
        <v>-</v>
      </c>
      <c r="DG95" s="411" t="str">
        <f t="shared" ca="1" si="425"/>
        <v>-</v>
      </c>
      <c r="DH95" s="411">
        <f t="shared" ca="1" si="426"/>
        <v>1</v>
      </c>
      <c r="DI95" s="411">
        <f t="shared" ca="1" si="426"/>
        <v>1</v>
      </c>
      <c r="DJ95" s="535" cm="1">
        <f t="array" aca="1" ref="DJ95" ca="1">INDEX(DJ$13:DJ94,$B95+1,1)</f>
        <v>720</v>
      </c>
      <c r="DK95" s="535" cm="1">
        <f t="array" aca="1" ref="DK95" ca="1">INDEX(DK$13:DK94,$B95+1,1)</f>
        <v>720</v>
      </c>
      <c r="DL95" s="18"/>
      <c r="DM95" s="535" t="str" cm="1">
        <f t="array" aca="1" ref="DM95" ca="1">INDEX(DM$13:DM94,$B95+1,1)</f>
        <v>-</v>
      </c>
      <c r="DN95" s="535" t="str" cm="1">
        <f t="array" aca="1" ref="DN95" ca="1">INDEX(DN$13:DN94,$B95+1,1)</f>
        <v>-</v>
      </c>
      <c r="DO95" s="535" t="str" cm="1">
        <f t="array" aca="1" ref="DO95" ca="1">INDEX(DO$13:DO94,$B95+1,1)</f>
        <v>-</v>
      </c>
      <c r="DP95" s="535" t="str" cm="1">
        <f t="array" aca="1" ref="DP95" ca="1">INDEX(DP$13:DP94,$B95+1,1)</f>
        <v>-</v>
      </c>
      <c r="DQ95" s="799" cm="1">
        <f t="array" aca="1" ref="DQ95" ca="1">VALUE(IFERROR(VALUE($K95),0) &amp; _xlfn.SWITCH($CF95,"-",4,$CF95) &amp; $L95 &amp; $T95 &amp; "00" &amp; $N95 &amp; $AK95 &amp; $R95 &amp; _xlfn.SWITCH($AM95,3,1,$AM95) &amp; _xlfn.SWITCH($M95,4,0,$M95) &amp; _xlfn.SWITCH($AD95,6,1,$AD95))</f>
        <v>142200121201</v>
      </c>
      <c r="DR95" s="535" cm="1">
        <f t="array" aca="1" ref="DR95" ca="1">INDEX(DR$13:DR94,$B95+1,1)</f>
        <v>1</v>
      </c>
      <c r="DS95" s="535" cm="1">
        <f t="array" aca="1" ref="DS95" ca="1">INDEX(DS$13:DS94,$B95+1,1)</f>
        <v>1</v>
      </c>
      <c r="DT95" s="411">
        <f t="shared" ca="1" si="427"/>
        <v>3</v>
      </c>
      <c r="DU95" s="411" t="str">
        <f t="shared" ca="1" si="427"/>
        <v>-</v>
      </c>
      <c r="DV95" s="411" t="str">
        <f t="shared" ca="1" si="427"/>
        <v>-</v>
      </c>
      <c r="DW95" s="411" t="str">
        <f t="shared" ca="1" si="427"/>
        <v>-</v>
      </c>
      <c r="DX95" s="411" t="str">
        <f t="shared" ca="1" si="427"/>
        <v>-</v>
      </c>
      <c r="DY95" s="411" t="str">
        <f t="shared" ca="1" si="427"/>
        <v>-</v>
      </c>
      <c r="DZ95" s="411" t="b">
        <f t="shared" ca="1" si="428"/>
        <v>0</v>
      </c>
      <c r="EA95" s="411" t="str">
        <f t="shared" ca="1" si="429"/>
        <v>-</v>
      </c>
      <c r="EB95" s="411" t="str">
        <f t="shared" ca="1" si="429"/>
        <v>-</v>
      </c>
      <c r="EC95" s="411" t="str">
        <f t="shared" ca="1" si="429"/>
        <v>-</v>
      </c>
      <c r="ED95" s="411" t="str">
        <f t="shared" ca="1" si="429"/>
        <v>-</v>
      </c>
      <c r="EE95" s="411">
        <f t="shared" ca="1" si="429"/>
        <v>500</v>
      </c>
      <c r="EF95" s="411">
        <f t="shared" ca="1" si="429"/>
        <v>500</v>
      </c>
      <c r="EG95" s="411" t="str">
        <f t="shared" ca="1" si="429"/>
        <v>-</v>
      </c>
      <c r="EH95" s="411" t="str">
        <f t="shared" ca="1" si="429"/>
        <v>-</v>
      </c>
      <c r="EI95" s="411" t="str">
        <f t="shared" ca="1" si="429"/>
        <v>-</v>
      </c>
      <c r="EJ95" s="535" cm="1">
        <f t="array" aca="1" ref="EJ95" ca="1">INDEX(EJ$13:EJ94,$B95+1,1)</f>
        <v>0</v>
      </c>
      <c r="EK95" s="535" cm="1">
        <f t="array" aca="1" ref="EK95" ca="1">INDEX(EK$13:EK94,$B95+1,1)</f>
        <v>999999</v>
      </c>
      <c r="EL95" s="535" cm="1">
        <f t="array" aca="1" ref="EL95" ca="1">INDEX(EL$13:EL94,$B95+1,1)</f>
        <v>999999</v>
      </c>
      <c r="EM95" s="535" cm="1">
        <f t="array" aca="1" ref="EM95" ca="1">INDEX(EM$13:EM94,$B95+1,1)</f>
        <v>999999</v>
      </c>
      <c r="EN95" s="535" cm="1">
        <f t="array" aca="1" ref="EN95" ca="1">INDEX(EN$13:EN94,$B95+1,1)</f>
        <v>999999</v>
      </c>
      <c r="EO95" s="535" cm="1">
        <f t="array" aca="1" ref="EO95" ca="1">INDEX(EO$13:EO94,$B95+1,1)</f>
        <v>999999</v>
      </c>
      <c r="EP95" s="535" cm="1">
        <f t="array" aca="1" ref="EP95" ca="1">INDEX(EP$13:EP94,$B95+1,1)</f>
        <v>999999</v>
      </c>
      <c r="EQ95" s="535" cm="1">
        <f t="array" aca="1" ref="EQ95" ca="1">INDEX(EQ$13:EQ94,$B95+1,1)</f>
        <v>999999</v>
      </c>
      <c r="ER95" s="535" cm="1">
        <f t="array" aca="1" ref="ER95" ca="1">INDEX(ER$13:ER94,$B95+1,1)</f>
        <v>999999</v>
      </c>
      <c r="ES95" s="535" cm="1">
        <f t="array" aca="1" ref="ES95" ca="1">INDEX(ES$13:ES94,$B95+1,1)</f>
        <v>999999</v>
      </c>
      <c r="ET95" s="535" cm="1">
        <f t="array" aca="1" ref="ET95" ca="1">INDEX(ET$13:ET94,$B95+1,1)</f>
        <v>999999</v>
      </c>
      <c r="EU95" s="535" cm="1">
        <f t="array" aca="1" ref="EU95" ca="1">INDEX(EU$13:EU94,$B95+1,1)</f>
        <v>999999</v>
      </c>
      <c r="EV95" s="535" cm="1">
        <f t="array" aca="1" ref="EV95" ca="1">INDEX(EV$13:EV94,$B95+1,1)</f>
        <v>999999</v>
      </c>
      <c r="EW95" s="777">
        <f t="shared" ca="1" si="430"/>
        <v>0</v>
      </c>
      <c r="EX95" s="777">
        <f t="shared" ca="1" si="430"/>
        <v>0</v>
      </c>
      <c r="EY95" s="777">
        <f t="shared" ca="1" si="430"/>
        <v>999999</v>
      </c>
      <c r="EZ95" s="795" t="str">
        <f t="shared" ca="1" si="527"/>
        <v>-</v>
      </c>
      <c r="FA95" s="795" t="str">
        <f t="shared" ca="1" si="431"/>
        <v>-</v>
      </c>
      <c r="FB95" s="796">
        <f t="shared" ca="1" si="432"/>
        <v>999999</v>
      </c>
      <c r="FC95" s="797" t="str">
        <f t="shared" ca="1" si="528"/>
        <v>-</v>
      </c>
      <c r="FD95" s="776">
        <f t="shared" ca="1" si="433"/>
        <v>999999</v>
      </c>
      <c r="FE95" s="774">
        <f t="shared" ca="1" si="529"/>
        <v>999999</v>
      </c>
      <c r="FF95" s="775">
        <f t="shared" ca="1" si="530"/>
        <v>999999</v>
      </c>
      <c r="FG95" s="545" cm="1">
        <f t="array" aca="1" ref="FG95" ca="1">INDEX(i.ELMated,$AB95+1,1)</f>
        <v>0.3</v>
      </c>
      <c r="FH95" s="625" cm="1">
        <f t="array" aca="1" ref="FH95" ca="1">INDEX(i.ELMatedEst,$AA95+1,$T95)</f>
        <v>0.3</v>
      </c>
      <c r="FI95" s="535" t="str" cm="1">
        <f t="array" aca="1" ref="FI95" ca="1">INDEX(FI$13:FI94,$B95+1,1)</f>
        <v>-</v>
      </c>
      <c r="FJ95" s="535" t="str" cm="1">
        <f t="array" aca="1" ref="FJ95" ca="1">INDEX(FJ$13:FJ94,$B95+1,1)</f>
        <v>-</v>
      </c>
      <c r="FK95" s="659">
        <f t="shared" ca="1" si="434"/>
        <v>0</v>
      </c>
      <c r="FL95" s="661">
        <f t="shared" ca="1" si="435"/>
        <v>5.0000000000000001E-3</v>
      </c>
      <c r="FM95" s="191">
        <f t="shared" ca="1" si="531"/>
        <v>0.95</v>
      </c>
      <c r="FN95" s="662">
        <f t="shared" ca="1" si="436"/>
        <v>8.3999999999999991E-2</v>
      </c>
      <c r="FO95" s="662">
        <f ca="1">INDEX(CHOOSE($N95,DataAutumn!i.EL_PropnSold,DataWinter!i.EL_PropnSold,DataSpring!i.EL_PropnSold),$AI95,$T95)*INDEX(i.ELMatedEst,$AB95+1,$T95)*i.dAdultRR_ELPropSold
+INDEX(i.dryman,($AJ95-1)*4+$AI95,FO$7)</f>
        <v>0</v>
      </c>
      <c r="FP95" s="662">
        <f ca="1">INDEX(CHOOSE($N95,DataAutumn!i.EL_PropnSold,DataWinter!i.EL_PropnSold,DataSpring!i.EL_PropnSold),$AI95,$T95)*INDEX(i.ELMatedEst,$AB95+1,$T95)*i.dAdultRR_ELPropSold
+INDEX(i.dryman,($AJ95-1)*4+$AI95,FP$7)</f>
        <v>3.125E-2</v>
      </c>
      <c r="FQ95" s="662">
        <f ca="1">INDEX(CHOOSE($N95,DataAutumn!i.EL_PropnSold,DataWinter!i.EL_PropnSold,DataSpring!i.EL_PropnSold),$AI95,$T95)*INDEX(i.ELMatedEst,$AB95+1,$T95)*i.dAdultRR_ELPropSold
+INDEX(i.dryman,($AJ95-1)*4+$AI95,FQ$7)</f>
        <v>3.125E-2</v>
      </c>
      <c r="FR95" s="662">
        <f ca="1">INDEX(CHOOSE($N95,DataAutumn!i.EL_PropnSold,DataWinter!i.EL_PropnSold,DataSpring!i.EL_PropnSold),$AI95,$T95)*INDEX(i.ELMatedEst,$AB95+1,$T95)*i.dAdultRR_ELPropSold
+INDEX(i.dryman,($AJ95-1)*4+$AI95,FR$7)</f>
        <v>3.125E-2</v>
      </c>
      <c r="FS95" s="663">
        <f ca="1">INDEX(CHOOSE($N95,DataAutumn!i.EL_PropnSold,DataWinter!i.EL_PropnSold,DataSpring!i.EL_PropnSold),$AI95,$T95)*INDEX(i.ELMatedEst,$AB95+1,$T95)*i.dAdultLSurv_ELPropSold</f>
        <v>0</v>
      </c>
      <c r="FT95" s="661" t="b">
        <f t="shared" ca="1" si="437"/>
        <v>0</v>
      </c>
      <c r="FU95" s="661" t="b">
        <f t="shared" ca="1" si="437"/>
        <v>0</v>
      </c>
      <c r="FV95" s="711" t="b">
        <f t="shared" ca="1" si="438"/>
        <v>1</v>
      </c>
      <c r="FW95" s="661" t="b">
        <f t="shared" ca="1" si="437"/>
        <v>0</v>
      </c>
      <c r="FX95" s="663">
        <f t="shared" ca="1" si="439"/>
        <v>1</v>
      </c>
      <c r="FY95" s="664">
        <f t="shared" ca="1" si="440"/>
        <v>0</v>
      </c>
      <c r="FZ95" s="665" t="b">
        <f t="shared" ca="1" si="441"/>
        <v>0</v>
      </c>
      <c r="GA95" s="660" t="b">
        <f t="shared" ca="1" si="442"/>
        <v>1</v>
      </c>
      <c r="GB95" s="411" t="b">
        <f t="shared" ca="1" si="442"/>
        <v>0</v>
      </c>
      <c r="GC95" s="411" t="b">
        <f t="shared" ca="1" si="442"/>
        <v>0</v>
      </c>
      <c r="GD95" s="87">
        <f t="shared" ca="1" si="443"/>
        <v>2</v>
      </c>
      <c r="GE95" s="87">
        <f t="shared" ca="1" si="443"/>
        <v>2</v>
      </c>
      <c r="GF95" s="411">
        <f t="shared" ca="1" si="444"/>
        <v>1</v>
      </c>
      <c r="GG95" s="411">
        <f t="shared" ca="1" si="445"/>
        <v>1</v>
      </c>
      <c r="GH95" s="411">
        <f t="shared" ca="1" si="445"/>
        <v>1</v>
      </c>
      <c r="GI95" s="411">
        <f t="shared" ca="1" si="446"/>
        <v>1</v>
      </c>
      <c r="GJ95" s="411">
        <f t="shared" ref="GJ95:GN108" ca="1" si="550">INDEX(IF($T95&lt;4,i.ProdnCal_Mer,i.ProdnCal_Mat),$N95,($L95-1)*10+GJ$6)</f>
        <v>0.35</v>
      </c>
      <c r="GK95" s="411" t="b">
        <f t="shared" ca="1" si="550"/>
        <v>1</v>
      </c>
      <c r="GL95" s="411" t="b">
        <f t="shared" ca="1" si="550"/>
        <v>0</v>
      </c>
      <c r="GM95" s="411" t="b">
        <f t="shared" ca="1" si="550"/>
        <v>0</v>
      </c>
      <c r="GN95" s="411" t="b">
        <f t="shared" ca="1" si="550"/>
        <v>0</v>
      </c>
      <c r="GO95" s="87">
        <f t="shared" ca="1" si="448"/>
        <v>1</v>
      </c>
      <c r="GP95" s="87">
        <f t="shared" ca="1" si="448"/>
        <v>1</v>
      </c>
      <c r="GQ95" s="87">
        <f t="shared" ca="1" si="448"/>
        <v>1</v>
      </c>
      <c r="GR95" s="87">
        <f t="shared" ca="1" si="448"/>
        <v>1</v>
      </c>
      <c r="GS95" s="87">
        <f t="shared" ca="1" si="448"/>
        <v>1</v>
      </c>
      <c r="GT95" s="87">
        <f t="shared" ca="1" si="448"/>
        <v>1</v>
      </c>
      <c r="GU95" s="87">
        <f t="shared" ca="1" si="448"/>
        <v>1</v>
      </c>
      <c r="GV95" s="87">
        <f t="shared" ca="1" si="448"/>
        <v>1</v>
      </c>
      <c r="GW95" s="411" cm="1">
        <f t="array" aca="1" ref="GW95" ca="1">INDEX(i.dse_type,1,$L95)</f>
        <v>0</v>
      </c>
      <c r="GX95" s="535" t="str" cm="1">
        <f t="array" aca="1" ref="GX95" ca="1">INDEX(GX$13:GX94,$B95+1,1)</f>
        <v>-</v>
      </c>
      <c r="GY95" s="535" t="str" cm="1">
        <f t="array" aca="1" ref="GY95" ca="1">INDEX(GY$13:GY94,$B95+1,1)</f>
        <v>-</v>
      </c>
      <c r="GZ95" s="535" t="str" cm="1">
        <f t="array" aca="1" ref="GZ95" ca="1">INDEX(GZ$13:GZ94,$B95+1,1)</f>
        <v>-</v>
      </c>
      <c r="HA95" s="18"/>
      <c r="HB95" s="535" t="str" cm="1">
        <f t="array" aca="1" ref="HB95" ca="1">INDEX(HB$13:HB94,$B95+1,1)</f>
        <v>-</v>
      </c>
      <c r="HC95" s="535" t="str" cm="1">
        <f t="array" aca="1" ref="HC95" ca="1">INDEX(HC$13:HC94,$B95+1,1)</f>
        <v>-</v>
      </c>
      <c r="HD95" s="535" cm="1">
        <f t="array" aca="1" ref="HD95" ca="1">INDEX(HD$13:HD94,$B95+1,1)</f>
        <v>0</v>
      </c>
      <c r="HE95" s="535" cm="1">
        <f t="array" aca="1" ref="HE95" ca="1">INDEX(HE$13:HE94,$B95+1,1)</f>
        <v>0</v>
      </c>
      <c r="HF95" s="535" cm="1">
        <f t="array" aca="1" ref="HF95" ca="1">INDEX(HF$13:HF94,$B95+1,1)</f>
        <v>0</v>
      </c>
      <c r="HG95" s="535" cm="1">
        <f t="array" aca="1" ref="HG95" ca="1">INDEX(HG$13:HG94,$B95+1,1)</f>
        <v>0</v>
      </c>
      <c r="HH95" s="535" cm="1">
        <f t="array" aca="1" ref="HH95" ca="1">INDEX(HH$13:HH94,$B95+1,1)</f>
        <v>0</v>
      </c>
      <c r="HI95" s="535" cm="1">
        <f t="array" aca="1" ref="HI95" ca="1">INDEX(HI$13:HI94,$B95+1,1)</f>
        <v>0</v>
      </c>
      <c r="HJ95" s="535" cm="1">
        <f t="array" aca="1" ref="HJ95" ca="1">INDEX(HJ$13:HJ94,$B95+1,1)</f>
        <v>0</v>
      </c>
      <c r="HK95" s="535" cm="1">
        <f t="array" aca="1" ref="HK95" ca="1">INDEX(HK$13:HK94,$B95+1,1)</f>
        <v>0</v>
      </c>
      <c r="HL95" s="535" cm="1">
        <f t="array" aca="1" ref="HL95" ca="1">INDEX(HL$13:HL94,$B95+1,1)</f>
        <v>0</v>
      </c>
      <c r="HM95" s="535" cm="1">
        <f t="array" aca="1" ref="HM95" ca="1">INDEX(HM$13:HM94,$B95+1,1)</f>
        <v>0</v>
      </c>
      <c r="HN95" s="535" cm="1">
        <f t="array" aca="1" ref="HN95" ca="1">INDEX(HN$13:HN94,$B95+1,1)</f>
        <v>0</v>
      </c>
      <c r="HO95" s="535" cm="1">
        <f t="array" aca="1" ref="HO95" ca="1">INDEX(HO$13:HO94,$B95+1,1)</f>
        <v>0</v>
      </c>
      <c r="HP95" s="535" cm="1">
        <f t="array" aca="1" ref="HP95" ca="1">INDEX(HP$13:HP94,$B95+1,1)</f>
        <v>0</v>
      </c>
      <c r="HQ95" s="535" cm="1">
        <f t="array" aca="1" ref="HQ95" ca="1">INDEX(HQ$13:HQ94,$B95+1,1)</f>
        <v>0</v>
      </c>
      <c r="HR95" s="535" cm="1">
        <f t="array" aca="1" ref="HR95" ca="1">INDEX(HR$13:HR94,$B95+1,1)</f>
        <v>0</v>
      </c>
      <c r="HS95" s="535" cm="1">
        <f t="array" aca="1" ref="HS95" ca="1">INDEX(HS$13:HS94,$B95+1,1)</f>
        <v>0</v>
      </c>
      <c r="HT95" s="535" cm="1">
        <f t="array" aca="1" ref="HT95" ca="1">INDEX(HT$13:HT94,$B95+1,1)</f>
        <v>0</v>
      </c>
      <c r="HU95" s="535" cm="1">
        <f t="array" aca="1" ref="HU95" ca="1">INDEX(HU$13:HU94,$B95+1,1)</f>
        <v>0</v>
      </c>
      <c r="HV95" s="535" cm="1">
        <f t="array" aca="1" ref="HV95" ca="1">INDEX(HV$13:HV94,$B95+1,1)</f>
        <v>0</v>
      </c>
      <c r="HW95" s="535" cm="1">
        <f t="array" aca="1" ref="HW95" ca="1">INDEX(HW$13:HW94,$B95+1,1)</f>
        <v>0</v>
      </c>
      <c r="HX95" s="535" cm="1">
        <f t="array" aca="1" ref="HX95" ca="1">INDEX(HX$13:HX94,$B95+1,1)</f>
        <v>0</v>
      </c>
      <c r="HY95" s="535" cm="1">
        <f t="array" aca="1" ref="HY95" ca="1">INDEX(HY$13:HY94,$B95+1,1)</f>
        <v>0</v>
      </c>
      <c r="HZ95" s="535" cm="1">
        <f t="array" aca="1" ref="HZ95" ca="1">INDEX(HZ$13:HZ94,$B95+1,1)</f>
        <v>0</v>
      </c>
      <c r="IA95" s="535" cm="1">
        <f t="array" aca="1" ref="IA95" ca="1">INDEX(IA$13:IA94,$B95+1,1)</f>
        <v>0</v>
      </c>
      <c r="IB95" s="535" cm="1">
        <f t="array" aca="1" ref="IB95" ca="1">INDEX(IB$13:IB94,$B95+1,1)</f>
        <v>0</v>
      </c>
      <c r="IC95" s="535" cm="1">
        <f t="array" aca="1" ref="IC95" ca="1">INDEX(IC$13:IC94,$B95+1,1)</f>
        <v>0</v>
      </c>
      <c r="ID95" s="535" cm="1">
        <f t="array" aca="1" ref="ID95" ca="1">INDEX(ID$13:ID94,$B95+1,1)</f>
        <v>0</v>
      </c>
      <c r="IE95" s="535" cm="1">
        <f t="array" aca="1" ref="IE95" ca="1">INDEX(IE$13:IE94,$B95+1,1)</f>
        <v>0</v>
      </c>
      <c r="IF95" s="535" cm="1">
        <f t="array" aca="1" ref="IF95" ca="1">INDEX(IF$13:IF94,$B95+1,1)</f>
        <v>0</v>
      </c>
      <c r="IG95" s="535" cm="1">
        <f t="array" aca="1" ref="IG95" ca="1">INDEX(IG$13:IG94,$B95+1,1)</f>
        <v>0</v>
      </c>
      <c r="IH95" s="535" cm="1">
        <f t="array" aca="1" ref="IH95" ca="1">INDEX(IH$13:IH94,$B95+1,1)</f>
        <v>0</v>
      </c>
      <c r="II95" s="535" cm="1">
        <f t="array" aca="1" ref="II95" ca="1">INDEX(II$13:II94,$B95+1,1)</f>
        <v>0</v>
      </c>
      <c r="IJ95" s="535" cm="1">
        <f t="array" aca="1" ref="IJ95" ca="1">INDEX(IJ$13:IJ94,$B95+1,1)</f>
        <v>0</v>
      </c>
      <c r="IK95" s="535" cm="1">
        <f t="array" aca="1" ref="IK95" ca="1">INDEX(IK$13:IK94,$B95+1,1)</f>
        <v>0</v>
      </c>
      <c r="IL95" s="535" cm="1">
        <f t="array" aca="1" ref="IL95" ca="1">INDEX(IL$13:IL94,$B95+1,1)</f>
        <v>0</v>
      </c>
      <c r="IM95" s="535" cm="1">
        <f t="array" aca="1" ref="IM95" ca="1">INDEX(IM$13:IM94,$B95+1,1)</f>
        <v>0</v>
      </c>
      <c r="IN95" s="535" cm="1">
        <f t="array" aca="1" ref="IN95" ca="1">INDEX(IN$13:IN94,$B95+1,1)</f>
        <v>0</v>
      </c>
      <c r="IO95" s="535" cm="1">
        <f t="array" aca="1" ref="IO95" ca="1">INDEX(IO$13:IO94,$B95+1,1)</f>
        <v>0</v>
      </c>
      <c r="IP95" s="535" cm="1">
        <f t="array" aca="1" ref="IP95" ca="1">INDEX(IP$13:IP94,$B95+1,1)</f>
        <v>0</v>
      </c>
      <c r="IQ95" s="535" cm="1">
        <f t="array" aca="1" ref="IQ95" ca="1">INDEX(IQ$13:IQ94,$B95+1,1)</f>
        <v>0</v>
      </c>
      <c r="IR95" s="535" cm="1">
        <f t="array" aca="1" ref="IR95" ca="1">INDEX(IR$13:IR94,$B95+1,1)</f>
        <v>0</v>
      </c>
      <c r="IS95" s="535" cm="1">
        <f t="array" aca="1" ref="IS95" ca="1">INDEX(IS$13:IS94,$B95+1,1)</f>
        <v>0</v>
      </c>
      <c r="IT95" s="535" cm="1">
        <f t="array" aca="1" ref="IT95" ca="1">INDEX(IT$13:IT94,$B95+1,1)</f>
        <v>0</v>
      </c>
      <c r="IU95" s="535" cm="1">
        <f t="array" aca="1" ref="IU95" ca="1">INDEX(IU$13:IU94,$B95+1,1)</f>
        <v>0</v>
      </c>
      <c r="IV95" s="535" cm="1">
        <f t="array" aca="1" ref="IV95" ca="1">INDEX(IV$13:IV94,$B95+1,1)</f>
        <v>0</v>
      </c>
      <c r="IW95" s="535" cm="1">
        <f t="array" aca="1" ref="IW95" ca="1">INDEX(IW$13:IW94,$B95+1,1)</f>
        <v>0</v>
      </c>
      <c r="IX95" s="535" cm="1">
        <f t="array" aca="1" ref="IX95" ca="1">INDEX(IX$13:IX94,$B95+1,1)</f>
        <v>0</v>
      </c>
      <c r="IY95" s="535" cm="1">
        <f t="array" aca="1" ref="IY95" ca="1">INDEX(IY$13:IY94,$B95+1,1)</f>
        <v>0</v>
      </c>
      <c r="IZ95" s="535" cm="1">
        <f t="array" aca="1" ref="IZ95" ca="1">INDEX(IZ$13:IZ94,$B95+1,1)</f>
        <v>0</v>
      </c>
      <c r="JA95" s="535" cm="1">
        <f t="array" aca="1" ref="JA95" ca="1">INDEX(JA$13:JA94,$B95+1,1)</f>
        <v>0</v>
      </c>
      <c r="JB95" s="535" cm="1">
        <f t="array" aca="1" ref="JB95" ca="1">INDEX(JB$13:JB94,$B95+1,1)</f>
        <v>0</v>
      </c>
      <c r="JC95" s="535" cm="1">
        <f t="array" aca="1" ref="JC95" ca="1">INDEX(JC$13:JC94,$B95+1,1)</f>
        <v>0</v>
      </c>
      <c r="JD95" s="535" cm="1">
        <f t="array" aca="1" ref="JD95" ca="1">INDEX(JD$13:JD94,$B95+1,1)</f>
        <v>0</v>
      </c>
      <c r="JE95" s="535" cm="1">
        <f t="array" aca="1" ref="JE95" ca="1">INDEX(JE$13:JE94,$B95+1,1)</f>
        <v>0</v>
      </c>
      <c r="JF95" s="18"/>
      <c r="JG95" s="535" t="str" cm="1">
        <f t="array" aca="1" ref="JG95" ca="1">INDEX(JG$13:JG94,$B95+1,1)</f>
        <v>-</v>
      </c>
      <c r="JH95" s="535" t="str" cm="1">
        <f t="array" aca="1" ref="JH95" ca="1">INDEX(JH$13:JH94,$B95+1,1)</f>
        <v>-</v>
      </c>
      <c r="JI95" s="535" t="str" cm="1">
        <f t="array" aca="1" ref="JI95" ca="1">INDEX(JI$13:JI94,$B95+1,1)</f>
        <v>-</v>
      </c>
      <c r="JJ95" s="411" t="str">
        <f t="shared" si="449"/>
        <v>-</v>
      </c>
      <c r="JK95" s="535" t="str" cm="1">
        <f t="array" aca="1" ref="JK95" ca="1">INDEX(JK$13:JK94,$B95+1,1)</f>
        <v>-</v>
      </c>
      <c r="JL95" s="535" cm="1">
        <f t="array" aca="1" ref="JL95" ca="1">INDEX(JL$13:JL94,$B95+1,1)</f>
        <v>1</v>
      </c>
      <c r="JM95" s="535" cm="1">
        <f t="array" aca="1" ref="JM95" ca="1">INDEX(JM$13:JM94,$B95+1,1)</f>
        <v>1</v>
      </c>
      <c r="JN95" s="535" t="str" cm="1">
        <f t="array" aca="1" ref="JN95" ca="1">INDEX(JN$13:JN94,$B95+1,1)</f>
        <v>-</v>
      </c>
      <c r="JO95" s="535" t="str" cm="1">
        <f t="array" aca="1" ref="JO95" ca="1">INDEX(JO$13:JO94,$B95+1,1)</f>
        <v>-</v>
      </c>
      <c r="JP95" s="535" t="str" cm="1">
        <f t="array" aca="1" ref="JP95" ca="1">INDEX(JP$13:JP94,$B95+1,1)</f>
        <v>-</v>
      </c>
      <c r="JQ95" s="535" t="str" cm="1">
        <f t="array" aca="1" ref="JQ95" ca="1">INDEX(JQ$13:JQ94,$B95+1,1)</f>
        <v>-</v>
      </c>
      <c r="JR95" s="535" t="str" cm="1">
        <f t="array" aca="1" ref="JR95" ca="1">INDEX(JR$13:JR94,$B95+1,1)</f>
        <v>-</v>
      </c>
      <c r="JS95" s="535" t="str" cm="1">
        <f t="array" aca="1" ref="JS95" ca="1">INDEX(JS$13:JS94,$B95+1,1)</f>
        <v>-</v>
      </c>
      <c r="JT95" s="535" t="str" cm="1">
        <f t="array" aca="1" ref="JT95" ca="1">INDEX(JT$13:JT94,$B95+1,1)</f>
        <v>-</v>
      </c>
      <c r="JU95" s="535" t="str" cm="1">
        <f t="array" aca="1" ref="JU95" ca="1">INDEX(JU$13:JU94,$B95+1,1)</f>
        <v>-</v>
      </c>
      <c r="JV95" s="535" t="str" cm="1">
        <f t="array" aca="1" ref="JV95" ca="1">INDEX(JV$13:JV94,$B95+1,1)</f>
        <v>-</v>
      </c>
      <c r="JW95" s="535" t="str" cm="1">
        <f t="array" aca="1" ref="JW95" ca="1">INDEX(JW$13:JW94,$B95+1,1)</f>
        <v>-</v>
      </c>
      <c r="JX95" s="535" t="str" cm="1">
        <f t="array" aca="1" ref="JX95" ca="1">INDEX(JX$13:JX94,$B95+1,1)</f>
        <v>-</v>
      </c>
      <c r="JY95" s="535" t="str" cm="1">
        <f t="array" aca="1" ref="JY95" ca="1">INDEX(JY$13:JY94,$B95+1,1)</f>
        <v>-</v>
      </c>
      <c r="JZ95" s="535" t="str" cm="1">
        <f t="array" aca="1" ref="JZ95" ca="1">INDEX(JZ$13:JZ94,$B95+1,1)</f>
        <v>-</v>
      </c>
      <c r="KA95" s="535" t="str" cm="1">
        <f t="array" aca="1" ref="KA95" ca="1">INDEX(KA$13:KA94,$B95+1,1)</f>
        <v>-</v>
      </c>
      <c r="KB95" s="535" t="str" cm="1">
        <f t="array" aca="1" ref="KB95" ca="1">INDEX(KB$13:KB94,$B95+1,1)</f>
        <v>-</v>
      </c>
      <c r="KC95" s="535" t="str" cm="1">
        <f t="array" aca="1" ref="KC95" ca="1">INDEX(KC$13:KC94,$B95+1,1)</f>
        <v>-</v>
      </c>
      <c r="KD95" s="535" t="str" cm="1">
        <f t="array" aca="1" ref="KD95" ca="1">INDEX(KD$13:KD94,$B95+1,1)</f>
        <v>-</v>
      </c>
      <c r="KE95" s="535" t="str" cm="1">
        <f t="array" aca="1" ref="KE95" ca="1">INDEX(KE$13:KE94,$B95+1,1)</f>
        <v>-</v>
      </c>
      <c r="KF95" s="535" t="str" cm="1">
        <f t="array" aca="1" ref="KF95" ca="1">INDEX(KF$13:KF94,$B95+1,1)</f>
        <v>-</v>
      </c>
      <c r="KG95" s="535" t="str" cm="1">
        <f t="array" aca="1" ref="KG95" ca="1">INDEX(KG$13:KG94,$B95+1,1)</f>
        <v>-</v>
      </c>
      <c r="KH95" s="535" t="str" cm="1">
        <f t="array" aca="1" ref="KH95" ca="1">INDEX(KH$13:KH94,$B95+1,1)</f>
        <v>-</v>
      </c>
      <c r="KI95" s="411">
        <f t="shared" si="450"/>
        <v>0</v>
      </c>
      <c r="KJ95" s="535" t="str" cm="1">
        <f t="array" aca="1" ref="KJ95" ca="1">INDEX(KJ$13:KJ94,$B95+1,1)</f>
        <v>-</v>
      </c>
      <c r="KK95" s="535" cm="1">
        <f t="array" aca="1" ref="KK95" ca="1">INDEX(KK$13:KK94,$B95+1,1)</f>
        <v>1</v>
      </c>
      <c r="KL95" s="535" cm="1">
        <f t="array" aca="1" ref="KL95" ca="1">INDEX(KL$13:KL94,$B95+1,1)</f>
        <v>0</v>
      </c>
      <c r="KM95" s="411">
        <f t="shared" si="451"/>
        <v>0</v>
      </c>
      <c r="KN95" s="535" cm="1">
        <f t="array" aca="1" ref="KN95" ca="1">INDEX(KN$13:KN94,$B95+1,1)</f>
        <v>0</v>
      </c>
      <c r="KO95" s="411">
        <f t="shared" ref="KO95:KT108" si="551">IF(OR(OR($AP95="",$AP95="-"),$AP95&lt;&gt;KO$6),KO$13,INDEX(i.MLP_PvP,$AR95+IF($T95&lt;&gt;4,0,9),KO$7))</f>
        <v>0</v>
      </c>
      <c r="KP95" s="411">
        <f t="shared" si="551"/>
        <v>0</v>
      </c>
      <c r="KQ95" s="411">
        <f t="shared" si="551"/>
        <v>0</v>
      </c>
      <c r="KR95" s="411">
        <f t="shared" si="551"/>
        <v>0</v>
      </c>
      <c r="KS95" s="411">
        <f t="shared" si="551"/>
        <v>1</v>
      </c>
      <c r="KT95" s="411">
        <f t="shared" si="551"/>
        <v>0</v>
      </c>
      <c r="KU95" s="535" cm="1">
        <f t="array" aca="1" ref="KU95" ca="1">INDEX(KU$13:KU94,$B95+1,1)</f>
        <v>0</v>
      </c>
      <c r="KV95" s="535" cm="1">
        <f t="array" aca="1" ref="KV95" ca="1">INDEX(KV$13:KV94,$B95+1,1)</f>
        <v>0</v>
      </c>
      <c r="KW95" s="535" cm="1">
        <f t="array" aca="1" ref="KW95" ca="1">INDEX(KW$13:KW94,$B95+1,1)</f>
        <v>0</v>
      </c>
      <c r="KX95" s="535" cm="1">
        <f t="array" aca="1" ref="KX95" ca="1">INDEX(KX$13:KX94,$B95+1,1)</f>
        <v>0</v>
      </c>
      <c r="KY95" s="18"/>
      <c r="KZ95" s="535" t="str" cm="1">
        <f t="array" aca="1" ref="KZ95" ca="1">INDEX(KZ$13:KZ94,$B95+1,1)</f>
        <v>-</v>
      </c>
      <c r="LA95" s="535" t="str" cm="1">
        <f t="array" aca="1" ref="LA95" ca="1">INDEX(LA$13:LA94,$B95+1,1)</f>
        <v>-</v>
      </c>
      <c r="LB95" s="535" t="str" cm="1">
        <f t="array" aca="1" ref="LB95" ca="1">INDEX(LB$13:LB94,$B95+1,1)</f>
        <v>-</v>
      </c>
      <c r="LC95" s="535" t="str" cm="1">
        <f t="array" aca="1" ref="LC95" ca="1">INDEX(LC$13:LC94,$B95+1,1)</f>
        <v>-</v>
      </c>
      <c r="LD95" s="535" t="str" cm="1">
        <f t="array" aca="1" ref="LD95" ca="1">INDEX(LD$13:LD94,$B95+1,1)</f>
        <v>-</v>
      </c>
      <c r="LE95" s="535" t="str" cm="1">
        <f t="array" aca="1" ref="LE95" ca="1">INDEX(LE$13:LE94,$B95+1,1)</f>
        <v>-</v>
      </c>
      <c r="LF95" s="535" t="str" cm="1">
        <f t="array" aca="1" ref="LF95" ca="1">INDEX(LF$13:LF94,$B95+1,1)</f>
        <v>-</v>
      </c>
      <c r="LG95" s="535" t="str" cm="1">
        <f t="array" aca="1" ref="LG95" ca="1">INDEX(LG$13:LG94,$B95+1,1)</f>
        <v>-</v>
      </c>
      <c r="LH95" s="535" t="str" cm="1">
        <f t="array" aca="1" ref="LH95" ca="1">INDEX(LH$13:LH94,$B95+1,1)</f>
        <v>-</v>
      </c>
      <c r="LI95" s="535" t="str" cm="1">
        <f t="array" aca="1" ref="LI95" ca="1">INDEX(LI$13:LI94,$B95+1,1)</f>
        <v>-</v>
      </c>
      <c r="LJ95" s="535" t="str" cm="1">
        <f t="array" aca="1" ref="LJ95" ca="1">INDEX(LJ$13:LJ94,$B95+1,1)</f>
        <v>-</v>
      </c>
      <c r="LK95" s="535" t="str" cm="1">
        <f t="array" aca="1" ref="LK95" ca="1">INDEX(LK$13:LK94,$B95+1,1)</f>
        <v>-</v>
      </c>
      <c r="LL95" s="535" t="str" cm="1">
        <f t="array" aca="1" ref="LL95" ca="1">INDEX(LL$13:LL94,$B95+1,1)</f>
        <v>-</v>
      </c>
      <c r="LM95" s="535" t="str" cm="1">
        <f t="array" aca="1" ref="LM95" ca="1">INDEX(LM$13:LM94,$B95+1,1)</f>
        <v>-</v>
      </c>
      <c r="LN95" s="535" t="str" cm="1">
        <f t="array" aca="1" ref="LN95" ca="1">INDEX(LN$13:LN94,$B95+1,1)</f>
        <v>-</v>
      </c>
      <c r="LO95" s="535" t="str" cm="1">
        <f t="array" aca="1" ref="LO95" ca="1">INDEX(LO$13:LO94,$B95+1,1)</f>
        <v>-</v>
      </c>
      <c r="LP95" s="535" cm="1">
        <f t="array" aca="1" ref="LP95" ca="1">INDEX(LP$13:LP94,$B95+1,1)</f>
        <v>0</v>
      </c>
      <c r="LQ95" s="535" cm="1">
        <f t="array" aca="1" ref="LQ95" ca="1">INDEX(LQ$13:LQ94,$B95+1,1)</f>
        <v>0</v>
      </c>
      <c r="LR95" s="545" cm="1">
        <f t="array" aca="1" ref="LR95" ca="1">IF(AND($N95=LR$10,$AU95&lt;&gt;0),INDEX(i.LTWFeedLevels,$AU95,12),0)</f>
        <v>0</v>
      </c>
      <c r="LS95" s="625" cm="1">
        <f t="array" aca="1" ref="LS95" ca="1">IF(AND($N95=LS$10,$AV95&lt;&gt;0),INDEX(i.LTWFeedLevels,$AV95,12),0)</f>
        <v>0</v>
      </c>
      <c r="LT95" s="457">
        <f t="shared" ca="1" si="532"/>
        <v>0</v>
      </c>
      <c r="LU95" s="457">
        <f t="shared" ca="1" si="453"/>
        <v>0</v>
      </c>
      <c r="LV95" s="457">
        <f t="shared" ca="1" si="454"/>
        <v>0</v>
      </c>
      <c r="LW95" s="545" cm="1">
        <f t="array" aca="1" ref="LW95" ca="1">IF(AND($N95=LW$10,$AU95&lt;&gt;0),INDEX(i.LTWFeedLevels,$AU95,12),0)</f>
        <v>0</v>
      </c>
      <c r="LX95" s="625" cm="1">
        <f t="array" aca="1" ref="LX95" ca="1">IF(AND($N95=LX$10,$AV95&lt;&gt;0),INDEX(i.LTWFeedLevels,$AV95,12),0)</f>
        <v>0</v>
      </c>
      <c r="LY95" s="457">
        <f t="shared" ca="1" si="455"/>
        <v>0</v>
      </c>
      <c r="LZ95" s="457">
        <f t="shared" ca="1" si="456"/>
        <v>0</v>
      </c>
      <c r="MA95" s="457">
        <f t="shared" ca="1" si="457"/>
        <v>0</v>
      </c>
      <c r="MB95" s="545" cm="1">
        <f t="array" aca="1" ref="MB95" ca="1">IF(AND($N95=MB$10,$AU95&lt;&gt;0),INDEX(i.LTWFeedLevels,$AU95,12),0)</f>
        <v>0</v>
      </c>
      <c r="MC95" s="625" cm="1">
        <f t="array" aca="1" ref="MC95" ca="1">IF(AND($N95=MC$10,$AV95&lt;&gt;0),INDEX(i.LTWFeedLevels,$AV95,12),0)</f>
        <v>0</v>
      </c>
      <c r="MD95" s="457">
        <f t="shared" ca="1" si="458"/>
        <v>0</v>
      </c>
      <c r="ME95" s="457">
        <f t="shared" ca="1" si="459"/>
        <v>0</v>
      </c>
      <c r="MF95" s="457">
        <f t="shared" ca="1" si="460"/>
        <v>0</v>
      </c>
      <c r="MG95" s="189">
        <f t="shared" ref="MG95:MP108" ca="1" si="552">IF(AND($N95=MG$10,$AD95=MG$12),INDEX(i.FS_Strategy,INDEX($AE95:$AH95,1,MG$7)+1,MG$6),0)</f>
        <v>0</v>
      </c>
      <c r="MH95" s="189">
        <f t="shared" ca="1" si="552"/>
        <v>0</v>
      </c>
      <c r="MI95" s="189">
        <f t="shared" ca="1" si="552"/>
        <v>0</v>
      </c>
      <c r="MJ95" s="189">
        <f t="shared" ca="1" si="552"/>
        <v>0</v>
      </c>
      <c r="MK95" s="189">
        <f t="shared" ca="1" si="552"/>
        <v>0</v>
      </c>
      <c r="ML95" s="189">
        <f t="shared" ca="1" si="552"/>
        <v>0</v>
      </c>
      <c r="MM95" s="189">
        <f t="shared" ca="1" si="552"/>
        <v>0</v>
      </c>
      <c r="MN95" s="189">
        <f t="shared" ca="1" si="552"/>
        <v>0</v>
      </c>
      <c r="MO95" s="189">
        <f t="shared" ca="1" si="552"/>
        <v>0</v>
      </c>
      <c r="MP95" s="189">
        <f t="shared" ca="1" si="552"/>
        <v>0</v>
      </c>
      <c r="MQ95" s="189">
        <f t="shared" ref="MQ95:MZ108" ca="1" si="553">IF(AND($N95=MQ$10,$AD95=MQ$12),INDEX(i.FS_Strategy,INDEX($AE95:$AH95,1,MQ$7)+1,MQ$6),0)</f>
        <v>0</v>
      </c>
      <c r="MR95" s="189">
        <f t="shared" ca="1" si="553"/>
        <v>0</v>
      </c>
      <c r="MS95" s="189">
        <f t="shared" ca="1" si="553"/>
        <v>0</v>
      </c>
      <c r="MT95" s="189">
        <f t="shared" ca="1" si="553"/>
        <v>0</v>
      </c>
      <c r="MU95" s="189">
        <f t="shared" ca="1" si="553"/>
        <v>0</v>
      </c>
      <c r="MV95" s="189">
        <f t="shared" ca="1" si="553"/>
        <v>0</v>
      </c>
      <c r="MW95" s="189">
        <f t="shared" ca="1" si="553"/>
        <v>0</v>
      </c>
      <c r="MX95" s="189">
        <f t="shared" ca="1" si="553"/>
        <v>0</v>
      </c>
      <c r="MY95" s="189">
        <f t="shared" ca="1" si="553"/>
        <v>0</v>
      </c>
      <c r="MZ95" s="189">
        <f t="shared" ca="1" si="553"/>
        <v>0</v>
      </c>
      <c r="NA95" s="189">
        <f t="shared" ref="NA95:NJ108" ca="1" si="554">IF(AND($N95=NA$10,$AD95=NA$12),INDEX(i.FS_Strategy,INDEX($AE95:$AH95,1,NA$7)+1,NA$6),0)</f>
        <v>0</v>
      </c>
      <c r="NB95" s="189">
        <f t="shared" ca="1" si="554"/>
        <v>0</v>
      </c>
      <c r="NC95" s="189">
        <f t="shared" ca="1" si="554"/>
        <v>0</v>
      </c>
      <c r="ND95" s="189">
        <f t="shared" ca="1" si="554"/>
        <v>0</v>
      </c>
      <c r="NE95" s="189">
        <f t="shared" ca="1" si="554"/>
        <v>0</v>
      </c>
      <c r="NF95" s="189">
        <f t="shared" ca="1" si="554"/>
        <v>0</v>
      </c>
      <c r="NG95" s="189">
        <f t="shared" ca="1" si="554"/>
        <v>0</v>
      </c>
      <c r="NH95" s="189">
        <f t="shared" ca="1" si="554"/>
        <v>0</v>
      </c>
      <c r="NI95" s="189">
        <f t="shared" ca="1" si="554"/>
        <v>0</v>
      </c>
      <c r="NJ95" s="189">
        <f t="shared" ca="1" si="554"/>
        <v>0</v>
      </c>
      <c r="NK95" s="189">
        <f t="shared" ref="NK95:NT108" ca="1" si="555">IF(AND($N95=NK$10,$AD95=NK$12),INDEX(i.FS_Strategy,INDEX($AE95:$AH95,1,NK$7)+1,NK$6),0)</f>
        <v>0</v>
      </c>
      <c r="NL95" s="189">
        <f t="shared" ca="1" si="555"/>
        <v>0</v>
      </c>
      <c r="NM95" s="189">
        <f t="shared" ca="1" si="555"/>
        <v>0</v>
      </c>
      <c r="NN95" s="189">
        <f t="shared" ca="1" si="555"/>
        <v>0</v>
      </c>
      <c r="NO95" s="189">
        <f t="shared" ca="1" si="555"/>
        <v>0</v>
      </c>
      <c r="NP95" s="189">
        <f t="shared" ca="1" si="555"/>
        <v>0</v>
      </c>
      <c r="NQ95" s="189">
        <f t="shared" ca="1" si="555"/>
        <v>0</v>
      </c>
      <c r="NR95" s="189">
        <f t="shared" ca="1" si="555"/>
        <v>0</v>
      </c>
      <c r="NS95" s="189">
        <f t="shared" ca="1" si="555"/>
        <v>0</v>
      </c>
      <c r="NT95" s="189">
        <f t="shared" ca="1" si="555"/>
        <v>0</v>
      </c>
      <c r="NU95" s="189">
        <f t="shared" ref="NU95:OD108" ca="1" si="556">IF(AND($N95=NU$10,$AD95=NU$12),INDEX(i.FS_Strategy,INDEX($AE95:$AH95,1,NU$7)+1,NU$6),0)</f>
        <v>0</v>
      </c>
      <c r="NV95" s="189">
        <f t="shared" ca="1" si="556"/>
        <v>0</v>
      </c>
      <c r="NW95" s="189">
        <f t="shared" ca="1" si="556"/>
        <v>0</v>
      </c>
      <c r="NX95" s="189">
        <f t="shared" ca="1" si="556"/>
        <v>0</v>
      </c>
      <c r="NY95" s="189">
        <f t="shared" ca="1" si="556"/>
        <v>0</v>
      </c>
      <c r="NZ95" s="189">
        <f t="shared" ca="1" si="556"/>
        <v>0</v>
      </c>
      <c r="OA95" s="189">
        <f t="shared" ca="1" si="556"/>
        <v>0</v>
      </c>
      <c r="OB95" s="189">
        <f t="shared" ca="1" si="556"/>
        <v>0</v>
      </c>
      <c r="OC95" s="189">
        <f t="shared" ca="1" si="556"/>
        <v>0</v>
      </c>
      <c r="OD95" s="189">
        <f t="shared" ca="1" si="556"/>
        <v>0</v>
      </c>
      <c r="OE95" s="189">
        <f t="shared" ref="OE95:ON108" ca="1" si="557">IF(AND($N95=OE$10,$AD95=OE$12),INDEX(i.FS_Strategy,INDEX($AE95:$AH95,1,OE$7)+1,OE$6),0)</f>
        <v>0</v>
      </c>
      <c r="OF95" s="189">
        <f t="shared" ca="1" si="557"/>
        <v>0</v>
      </c>
      <c r="OG95" s="189">
        <f t="shared" ca="1" si="557"/>
        <v>0</v>
      </c>
      <c r="OH95" s="189">
        <f t="shared" ca="1" si="557"/>
        <v>0</v>
      </c>
      <c r="OI95" s="189">
        <f t="shared" ca="1" si="557"/>
        <v>0</v>
      </c>
      <c r="OJ95" s="189">
        <f t="shared" ca="1" si="557"/>
        <v>0</v>
      </c>
      <c r="OK95" s="189">
        <f t="shared" ca="1" si="557"/>
        <v>0</v>
      </c>
      <c r="OL95" s="189">
        <f t="shared" ca="1" si="557"/>
        <v>0</v>
      </c>
      <c r="OM95" s="189">
        <f t="shared" ca="1" si="557"/>
        <v>0</v>
      </c>
      <c r="ON95" s="189">
        <f t="shared" ca="1" si="557"/>
        <v>0</v>
      </c>
      <c r="OO95" s="189">
        <f t="shared" ref="OO95:OZ108" ca="1" si="558">IF(AND($N95=OO$10,$AD95=OO$12),INDEX(i.FS_Strategy,INDEX($AE95:$AH95,1,OO$7)+1,OO$6),0)</f>
        <v>0</v>
      </c>
      <c r="OP95" s="189">
        <f t="shared" ca="1" si="558"/>
        <v>0</v>
      </c>
      <c r="OQ95" s="189">
        <f t="shared" ca="1" si="558"/>
        <v>0</v>
      </c>
      <c r="OR95" s="189">
        <f t="shared" ca="1" si="558"/>
        <v>0</v>
      </c>
      <c r="OS95" s="189">
        <f t="shared" ca="1" si="558"/>
        <v>0</v>
      </c>
      <c r="OT95" s="189">
        <f t="shared" ca="1" si="558"/>
        <v>0</v>
      </c>
      <c r="OU95" s="189">
        <f t="shared" ca="1" si="558"/>
        <v>0</v>
      </c>
      <c r="OV95" s="189">
        <f t="shared" ca="1" si="558"/>
        <v>0</v>
      </c>
      <c r="OW95" s="189">
        <f t="shared" ca="1" si="558"/>
        <v>0</v>
      </c>
      <c r="OX95" s="189">
        <f t="shared" ca="1" si="558"/>
        <v>0</v>
      </c>
      <c r="OY95" s="189">
        <f t="shared" ca="1" si="558"/>
        <v>0</v>
      </c>
      <c r="OZ95" s="189">
        <f t="shared" ca="1" si="558"/>
        <v>0</v>
      </c>
      <c r="PA95" s="556">
        <f t="shared" ref="PA95:PJ108" ca="1" si="559">IF(AND($N95=PA$10,INDEX($AT95:$AV95,1,PA$7)&lt;&gt;0,OR(PA$7&lt;&gt;1,$AD95=PA$12)),INDEX(i.LTWFeedLevels,INDEX($AT95:$AV95,1,PA$7),MOD(PA$6-1,7)+1),0)</f>
        <v>0</v>
      </c>
      <c r="PB95" s="556">
        <f t="shared" ca="1" si="559"/>
        <v>0</v>
      </c>
      <c r="PC95" s="556">
        <f t="shared" ca="1" si="559"/>
        <v>0</v>
      </c>
      <c r="PD95" s="556">
        <f t="shared" ca="1" si="559"/>
        <v>0</v>
      </c>
      <c r="PE95" s="556">
        <f t="shared" ca="1" si="559"/>
        <v>0</v>
      </c>
      <c r="PF95" s="556">
        <f t="shared" ca="1" si="559"/>
        <v>0</v>
      </c>
      <c r="PG95" s="556">
        <f t="shared" ca="1" si="559"/>
        <v>0</v>
      </c>
      <c r="PH95" s="556">
        <f t="shared" ca="1" si="559"/>
        <v>0</v>
      </c>
      <c r="PI95" s="556">
        <f t="shared" ca="1" si="559"/>
        <v>0</v>
      </c>
      <c r="PJ95" s="556">
        <f t="shared" ca="1" si="559"/>
        <v>0</v>
      </c>
      <c r="PK95" s="556">
        <f t="shared" ref="PK95:PT108" ca="1" si="560">IF(AND($N95=PK$10,INDEX($AT95:$AV95,1,PK$7)&lt;&gt;0,OR(PK$7&lt;&gt;1,$AD95=PK$12)),INDEX(i.LTWFeedLevels,INDEX($AT95:$AV95,1,PK$7),MOD(PK$6-1,7)+1),0)</f>
        <v>0</v>
      </c>
      <c r="PL95" s="556">
        <f t="shared" ca="1" si="560"/>
        <v>0</v>
      </c>
      <c r="PM95" s="556">
        <f t="shared" ca="1" si="560"/>
        <v>0</v>
      </c>
      <c r="PN95" s="556">
        <f t="shared" ca="1" si="560"/>
        <v>0</v>
      </c>
      <c r="PO95" s="556">
        <f t="shared" ca="1" si="560"/>
        <v>0</v>
      </c>
      <c r="PP95" s="556">
        <f t="shared" ca="1" si="560"/>
        <v>0</v>
      </c>
      <c r="PQ95" s="556">
        <f t="shared" ca="1" si="560"/>
        <v>0</v>
      </c>
      <c r="PR95" s="556">
        <f t="shared" ca="1" si="560"/>
        <v>0</v>
      </c>
      <c r="PS95" s="556">
        <f t="shared" ca="1" si="560"/>
        <v>0</v>
      </c>
      <c r="PT95" s="556">
        <f t="shared" ca="1" si="560"/>
        <v>0</v>
      </c>
      <c r="PU95" s="556">
        <f t="shared" ref="PU95:QD108" ca="1" si="561">IF(AND($N95=PU$10,INDEX($AT95:$AV95,1,PU$7)&lt;&gt;0,OR(PU$7&lt;&gt;1,$AD95=PU$12)),INDEX(i.LTWFeedLevels,INDEX($AT95:$AV95,1,PU$7),MOD(PU$6-1,7)+1),0)</f>
        <v>0</v>
      </c>
      <c r="PV95" s="556">
        <f t="shared" ca="1" si="561"/>
        <v>0</v>
      </c>
      <c r="PW95" s="556">
        <f t="shared" ca="1" si="561"/>
        <v>0</v>
      </c>
      <c r="PX95" s="556">
        <f t="shared" ca="1" si="561"/>
        <v>0</v>
      </c>
      <c r="PY95" s="556">
        <f t="shared" ca="1" si="561"/>
        <v>0</v>
      </c>
      <c r="PZ95" s="556">
        <f t="shared" ca="1" si="561"/>
        <v>0</v>
      </c>
      <c r="QA95" s="556">
        <f t="shared" ca="1" si="561"/>
        <v>0</v>
      </c>
      <c r="QB95" s="556">
        <f t="shared" ca="1" si="561"/>
        <v>0</v>
      </c>
      <c r="QC95" s="556">
        <f t="shared" ca="1" si="561"/>
        <v>0</v>
      </c>
      <c r="QD95" s="556">
        <f t="shared" ca="1" si="561"/>
        <v>0</v>
      </c>
      <c r="QE95" s="556">
        <f t="shared" ref="QE95:QN108" ca="1" si="562">IF(AND($N95=QE$10,INDEX($AT95:$AV95,1,QE$7)&lt;&gt;0,OR(QE$7&lt;&gt;1,$AD95=QE$12)),INDEX(i.LTWFeedLevels,INDEX($AT95:$AV95,1,QE$7),MOD(QE$6-1,7)+1),0)</f>
        <v>0</v>
      </c>
      <c r="QF95" s="556">
        <f t="shared" ca="1" si="562"/>
        <v>0</v>
      </c>
      <c r="QG95" s="556">
        <f t="shared" ca="1" si="562"/>
        <v>0</v>
      </c>
      <c r="QH95" s="556">
        <f t="shared" ca="1" si="562"/>
        <v>0</v>
      </c>
      <c r="QI95" s="556">
        <f t="shared" ca="1" si="562"/>
        <v>0</v>
      </c>
      <c r="QJ95" s="556">
        <f t="shared" ca="1" si="562"/>
        <v>0</v>
      </c>
      <c r="QK95" s="556">
        <f t="shared" ca="1" si="562"/>
        <v>0</v>
      </c>
      <c r="QL95" s="556">
        <f t="shared" ca="1" si="562"/>
        <v>0</v>
      </c>
      <c r="QM95" s="556">
        <f t="shared" ca="1" si="562"/>
        <v>0</v>
      </c>
      <c r="QN95" s="556">
        <f t="shared" ca="1" si="562"/>
        <v>0</v>
      </c>
      <c r="QO95" s="556">
        <f t="shared" ref="QO95:QX108" ca="1" si="563">IF(AND($N95=QO$10,INDEX($AT95:$AV95,1,QO$7)&lt;&gt;0,OR(QO$7&lt;&gt;1,$AD95=QO$12)),INDEX(i.LTWFeedLevels,INDEX($AT95:$AV95,1,QO$7),MOD(QO$6-1,7)+1),0)</f>
        <v>0</v>
      </c>
      <c r="QP95" s="556">
        <f t="shared" ca="1" si="563"/>
        <v>0</v>
      </c>
      <c r="QQ95" s="556">
        <f t="shared" ca="1" si="563"/>
        <v>0</v>
      </c>
      <c r="QR95" s="556">
        <f t="shared" ca="1" si="563"/>
        <v>0</v>
      </c>
      <c r="QS95" s="556">
        <f t="shared" ca="1" si="563"/>
        <v>0</v>
      </c>
      <c r="QT95" s="556">
        <f t="shared" ca="1" si="563"/>
        <v>0</v>
      </c>
      <c r="QU95" s="556">
        <f t="shared" ca="1" si="563"/>
        <v>0</v>
      </c>
      <c r="QV95" s="556">
        <f t="shared" ca="1" si="563"/>
        <v>0</v>
      </c>
      <c r="QW95" s="556">
        <f t="shared" ca="1" si="563"/>
        <v>0</v>
      </c>
      <c r="QX95" s="556">
        <f t="shared" ca="1" si="563"/>
        <v>0</v>
      </c>
      <c r="QY95" s="556">
        <f t="shared" ref="QY95:RH108" ca="1" si="564">IF(AND($N95=QY$10,INDEX($AT95:$AV95,1,QY$7)&lt;&gt;0,OR(QY$7&lt;&gt;1,$AD95=QY$12)),INDEX(i.LTWFeedLevels,INDEX($AT95:$AV95,1,QY$7),MOD(QY$6-1,7)+1),0)</f>
        <v>0</v>
      </c>
      <c r="QZ95" s="556">
        <f t="shared" ca="1" si="564"/>
        <v>0</v>
      </c>
      <c r="RA95" s="556">
        <f t="shared" ca="1" si="564"/>
        <v>0</v>
      </c>
      <c r="RB95" s="556">
        <f t="shared" ca="1" si="564"/>
        <v>0</v>
      </c>
      <c r="RC95" s="556">
        <f t="shared" ca="1" si="564"/>
        <v>0</v>
      </c>
      <c r="RD95" s="556">
        <f t="shared" ca="1" si="564"/>
        <v>0</v>
      </c>
      <c r="RE95" s="556">
        <f t="shared" ca="1" si="564"/>
        <v>0</v>
      </c>
      <c r="RF95" s="556">
        <f t="shared" ca="1" si="564"/>
        <v>0</v>
      </c>
      <c r="RG95" s="556">
        <f t="shared" ca="1" si="564"/>
        <v>0</v>
      </c>
      <c r="RH95" s="556">
        <f t="shared" ca="1" si="564"/>
        <v>0</v>
      </c>
      <c r="RI95" s="556">
        <f t="shared" ref="RI95:RR108" ca="1" si="565">IF(AND($N95=RI$10,INDEX($AT95:$AV95,1,RI$7)&lt;&gt;0,OR(RI$7&lt;&gt;1,$AD95=RI$12)),INDEX(i.LTWFeedLevels,INDEX($AT95:$AV95,1,RI$7),MOD(RI$6-1,7)+1),0)</f>
        <v>0</v>
      </c>
      <c r="RJ95" s="556">
        <f t="shared" ca="1" si="565"/>
        <v>0</v>
      </c>
      <c r="RK95" s="556">
        <f t="shared" ca="1" si="565"/>
        <v>0</v>
      </c>
      <c r="RL95" s="556">
        <f t="shared" ca="1" si="565"/>
        <v>0</v>
      </c>
      <c r="RM95" s="556">
        <f t="shared" ca="1" si="565"/>
        <v>0</v>
      </c>
      <c r="RN95" s="556">
        <f t="shared" ca="1" si="565"/>
        <v>0</v>
      </c>
      <c r="RO95" s="556">
        <f t="shared" ca="1" si="565"/>
        <v>0</v>
      </c>
      <c r="RP95" s="556">
        <f t="shared" ca="1" si="565"/>
        <v>0</v>
      </c>
      <c r="RQ95" s="556">
        <f t="shared" ca="1" si="565"/>
        <v>0</v>
      </c>
      <c r="RR95" s="556">
        <f t="shared" ca="1" si="565"/>
        <v>0</v>
      </c>
      <c r="RS95" s="556">
        <f t="shared" ref="RS95:SB108" ca="1" si="566">IF(AND($N95=RS$10,INDEX($AT95:$AV95,1,RS$7)&lt;&gt;0,OR(RS$7&lt;&gt;1,$AD95=RS$12)),INDEX(i.LTWFeedLevels,INDEX($AT95:$AV95,1,RS$7),MOD(RS$6-1,7)+1),0)</f>
        <v>0</v>
      </c>
      <c r="RT95" s="556">
        <f t="shared" ca="1" si="566"/>
        <v>0</v>
      </c>
      <c r="RU95" s="556">
        <f t="shared" ca="1" si="566"/>
        <v>0</v>
      </c>
      <c r="RV95" s="556">
        <f t="shared" ca="1" si="566"/>
        <v>0</v>
      </c>
      <c r="RW95" s="556">
        <f t="shared" ca="1" si="566"/>
        <v>0</v>
      </c>
      <c r="RX95" s="556">
        <f t="shared" ca="1" si="566"/>
        <v>0</v>
      </c>
      <c r="RY95" s="556">
        <f t="shared" ca="1" si="566"/>
        <v>0</v>
      </c>
      <c r="RZ95" s="556">
        <f t="shared" ca="1" si="566"/>
        <v>0</v>
      </c>
      <c r="SA95" s="556">
        <f t="shared" ca="1" si="566"/>
        <v>0</v>
      </c>
      <c r="SB95" s="556">
        <f t="shared" ca="1" si="566"/>
        <v>0</v>
      </c>
      <c r="SC95" s="556">
        <f t="shared" ref="SC95:SL108" ca="1" si="567">IF(AND($N95=SC$10,INDEX($AT95:$AV95,1,SC$7)&lt;&gt;0,OR(SC$7&lt;&gt;1,$AD95=SC$12)),INDEX(i.LTWFeedLevels,INDEX($AT95:$AV95,1,SC$7),MOD(SC$6-1,7)+1),0)</f>
        <v>0</v>
      </c>
      <c r="SD95" s="556">
        <f t="shared" ca="1" si="567"/>
        <v>0</v>
      </c>
      <c r="SE95" s="556">
        <f t="shared" ca="1" si="567"/>
        <v>0</v>
      </c>
      <c r="SF95" s="556">
        <f t="shared" ca="1" si="567"/>
        <v>0</v>
      </c>
      <c r="SG95" s="556">
        <f t="shared" ca="1" si="567"/>
        <v>0</v>
      </c>
      <c r="SH95" s="556">
        <f t="shared" ca="1" si="567"/>
        <v>0</v>
      </c>
      <c r="SI95" s="556">
        <f t="shared" ca="1" si="567"/>
        <v>0</v>
      </c>
      <c r="SJ95" s="556">
        <f t="shared" ca="1" si="567"/>
        <v>0</v>
      </c>
      <c r="SK95" s="556">
        <f t="shared" ca="1" si="567"/>
        <v>0</v>
      </c>
      <c r="SL95" s="556">
        <f t="shared" ca="1" si="567"/>
        <v>0</v>
      </c>
      <c r="SM95" s="556">
        <f t="shared" ref="SM95:SV108" ca="1" si="568">IF(AND($N95=SM$10,INDEX($AT95:$AV95,1,SM$7)&lt;&gt;0,OR(SM$7&lt;&gt;1,$AD95=SM$12)),INDEX(i.LTWFeedLevels,INDEX($AT95:$AV95,1,SM$7),MOD(SM$6-1,7)+1),0)</f>
        <v>0</v>
      </c>
      <c r="SN95" s="556">
        <f t="shared" ca="1" si="568"/>
        <v>0</v>
      </c>
      <c r="SO95" s="556">
        <f t="shared" ca="1" si="568"/>
        <v>0</v>
      </c>
      <c r="SP95" s="556">
        <f t="shared" ca="1" si="568"/>
        <v>0</v>
      </c>
      <c r="SQ95" s="556">
        <f t="shared" ca="1" si="568"/>
        <v>0</v>
      </c>
      <c r="SR95" s="556">
        <f t="shared" ca="1" si="568"/>
        <v>0</v>
      </c>
      <c r="SS95" s="556">
        <f t="shared" ca="1" si="568"/>
        <v>0</v>
      </c>
      <c r="ST95" s="556">
        <f t="shared" ca="1" si="568"/>
        <v>0</v>
      </c>
      <c r="SU95" s="556">
        <f t="shared" ca="1" si="568"/>
        <v>0</v>
      </c>
      <c r="SV95" s="556">
        <f t="shared" ca="1" si="568"/>
        <v>0</v>
      </c>
      <c r="SW95" s="556">
        <f t="shared" ref="SW95:TF108" ca="1" si="569">IF(AND($N95=SW$10,INDEX($AT95:$AV95,1,SW$7)&lt;&gt;0,OR(SW$7&lt;&gt;1,$AD95=SW$12)),INDEX(i.LTWFeedLevels,INDEX($AT95:$AV95,1,SW$7),MOD(SW$6-1,7)+1),0)</f>
        <v>0</v>
      </c>
      <c r="SX95" s="556">
        <f t="shared" ca="1" si="569"/>
        <v>0</v>
      </c>
      <c r="SY95" s="556">
        <f t="shared" ca="1" si="569"/>
        <v>0</v>
      </c>
      <c r="SZ95" s="556">
        <f t="shared" ca="1" si="569"/>
        <v>0</v>
      </c>
      <c r="TA95" s="556">
        <f t="shared" ca="1" si="569"/>
        <v>0</v>
      </c>
      <c r="TB95" s="556">
        <f t="shared" ca="1" si="569"/>
        <v>0</v>
      </c>
      <c r="TC95" s="556">
        <f t="shared" ca="1" si="569"/>
        <v>0</v>
      </c>
      <c r="TD95" s="556">
        <f t="shared" ca="1" si="569"/>
        <v>0</v>
      </c>
      <c r="TE95" s="556">
        <f t="shared" ca="1" si="569"/>
        <v>0</v>
      </c>
      <c r="TF95" s="556">
        <f t="shared" ca="1" si="569"/>
        <v>0</v>
      </c>
      <c r="TG95" s="556">
        <f t="shared" ref="TG95:TP108" ca="1" si="570">IF(AND($N95=TG$10,INDEX($AT95:$AV95,1,TG$7)&lt;&gt;0,OR(TG$7&lt;&gt;1,$AD95=TG$12)),INDEX(i.LTWFeedLevels,INDEX($AT95:$AV95,1,TG$7),MOD(TG$6-1,7)+1),0)</f>
        <v>0</v>
      </c>
      <c r="TH95" s="556">
        <f t="shared" ca="1" si="570"/>
        <v>0</v>
      </c>
      <c r="TI95" s="556">
        <f t="shared" ca="1" si="570"/>
        <v>0</v>
      </c>
      <c r="TJ95" s="556">
        <f t="shared" ca="1" si="570"/>
        <v>0</v>
      </c>
      <c r="TK95" s="556">
        <f t="shared" ca="1" si="570"/>
        <v>0</v>
      </c>
      <c r="TL95" s="556">
        <f t="shared" ca="1" si="570"/>
        <v>0</v>
      </c>
      <c r="TM95" s="556">
        <f t="shared" ca="1" si="570"/>
        <v>0</v>
      </c>
      <c r="TN95" s="556">
        <f t="shared" ca="1" si="570"/>
        <v>0</v>
      </c>
      <c r="TO95" s="556">
        <f t="shared" ca="1" si="570"/>
        <v>0</v>
      </c>
      <c r="TP95" s="556">
        <f t="shared" ca="1" si="570"/>
        <v>0</v>
      </c>
      <c r="TQ95" s="556">
        <f t="shared" ref="TQ95:TZ108" ca="1" si="571">IF(AND($N95=TQ$10,INDEX($AT95:$AV95,1,TQ$7)&lt;&gt;0,OR(TQ$7&lt;&gt;1,$AD95=TQ$12)),INDEX(i.LTWFeedLevels,INDEX($AT95:$AV95,1,TQ$7),MOD(TQ$6-1,7)+1),0)</f>
        <v>0</v>
      </c>
      <c r="TR95" s="556">
        <f t="shared" ca="1" si="571"/>
        <v>0</v>
      </c>
      <c r="TS95" s="556">
        <f t="shared" ca="1" si="571"/>
        <v>0</v>
      </c>
      <c r="TT95" s="556">
        <f t="shared" ca="1" si="571"/>
        <v>0</v>
      </c>
      <c r="TU95" s="556">
        <f t="shared" ca="1" si="571"/>
        <v>0</v>
      </c>
      <c r="TV95" s="556">
        <f t="shared" ca="1" si="571"/>
        <v>0</v>
      </c>
      <c r="TW95" s="556">
        <f t="shared" ca="1" si="571"/>
        <v>0</v>
      </c>
      <c r="TX95" s="556">
        <f t="shared" ca="1" si="571"/>
        <v>0</v>
      </c>
      <c r="TY95" s="556">
        <f t="shared" ca="1" si="571"/>
        <v>0</v>
      </c>
      <c r="TZ95" s="556">
        <f t="shared" ca="1" si="571"/>
        <v>0</v>
      </c>
      <c r="UA95" s="556">
        <f t="shared" ref="UA95:UJ108" ca="1" si="572">IF(AND($N95=UA$10,INDEX($AT95:$AV95,1,UA$7)&lt;&gt;0,OR(UA$7&lt;&gt;1,$AD95=UA$12)),INDEX(i.LTWFeedLevels,INDEX($AT95:$AV95,1,UA$7),MOD(UA$6-1,7)+1),0)</f>
        <v>0</v>
      </c>
      <c r="UB95" s="556">
        <f t="shared" ca="1" si="572"/>
        <v>0</v>
      </c>
      <c r="UC95" s="556">
        <f t="shared" ca="1" si="572"/>
        <v>0</v>
      </c>
      <c r="UD95" s="556">
        <f t="shared" ca="1" si="572"/>
        <v>0</v>
      </c>
      <c r="UE95" s="556">
        <f t="shared" ca="1" si="572"/>
        <v>0</v>
      </c>
      <c r="UF95" s="556">
        <f t="shared" ca="1" si="572"/>
        <v>0</v>
      </c>
      <c r="UG95" s="556">
        <f t="shared" ca="1" si="572"/>
        <v>0</v>
      </c>
      <c r="UH95" s="556">
        <f t="shared" ca="1" si="572"/>
        <v>0</v>
      </c>
      <c r="UI95" s="556">
        <f t="shared" ca="1" si="572"/>
        <v>0</v>
      </c>
      <c r="UJ95" s="556">
        <f t="shared" ca="1" si="572"/>
        <v>0</v>
      </c>
      <c r="UK95" s="556">
        <f t="shared" ref="UK95:UT108" ca="1" si="573">IF(AND($N95=UK$10,INDEX($AT95:$AV95,1,UK$7)&lt;&gt;0,OR(UK$7&lt;&gt;1,$AD95=UK$12)),INDEX(i.LTWFeedLevels,INDEX($AT95:$AV95,1,UK$7),MOD(UK$6-1,7)+1),0)</f>
        <v>0</v>
      </c>
      <c r="UL95" s="556">
        <f t="shared" ca="1" si="573"/>
        <v>0</v>
      </c>
      <c r="UM95" s="556">
        <f t="shared" ca="1" si="573"/>
        <v>0</v>
      </c>
      <c r="UN95" s="556">
        <f t="shared" ca="1" si="573"/>
        <v>0</v>
      </c>
      <c r="UO95" s="556">
        <f t="shared" ca="1" si="573"/>
        <v>0</v>
      </c>
      <c r="UP95" s="556">
        <f t="shared" ca="1" si="573"/>
        <v>0</v>
      </c>
      <c r="UQ95" s="556">
        <f t="shared" ca="1" si="573"/>
        <v>0</v>
      </c>
      <c r="UR95" s="556">
        <f t="shared" ca="1" si="573"/>
        <v>0</v>
      </c>
      <c r="US95" s="556">
        <f t="shared" ca="1" si="573"/>
        <v>0</v>
      </c>
      <c r="UT95" s="556">
        <f t="shared" ca="1" si="573"/>
        <v>0</v>
      </c>
      <c r="UU95" s="556">
        <f t="shared" ref="UU95:VD108" ca="1" si="574">IF(AND($N95=UU$10,INDEX($AT95:$AV95,1,UU$7)&lt;&gt;0,OR(UU$7&lt;&gt;1,$AD95=UU$12)),INDEX(i.LTWFeedLevels,INDEX($AT95:$AV95,1,UU$7),MOD(UU$6-1,7)+1),0)</f>
        <v>0</v>
      </c>
      <c r="UV95" s="556">
        <f t="shared" ca="1" si="574"/>
        <v>0</v>
      </c>
      <c r="UW95" s="556">
        <f t="shared" ca="1" si="574"/>
        <v>0</v>
      </c>
      <c r="UX95" s="556">
        <f t="shared" ca="1" si="574"/>
        <v>0</v>
      </c>
      <c r="UY95" s="556">
        <f t="shared" ca="1" si="574"/>
        <v>0</v>
      </c>
      <c r="UZ95" s="556">
        <f t="shared" ca="1" si="574"/>
        <v>0</v>
      </c>
      <c r="VA95" s="556">
        <f t="shared" ca="1" si="574"/>
        <v>0</v>
      </c>
      <c r="VB95" s="556">
        <f t="shared" ca="1" si="574"/>
        <v>0</v>
      </c>
      <c r="VC95" s="556">
        <f t="shared" ca="1" si="574"/>
        <v>0</v>
      </c>
      <c r="VD95" s="556">
        <f t="shared" ca="1" si="574"/>
        <v>0</v>
      </c>
      <c r="VE95" s="556">
        <f t="shared" ref="VE95:VN108" ca="1" si="575">IF(AND($N95=VE$10,INDEX($AT95:$AV95,1,VE$7)&lt;&gt;0,OR(VE$7&lt;&gt;1,$AD95=VE$12)),INDEX(i.LTWFeedLevels,INDEX($AT95:$AV95,1,VE$7),MOD(VE$6-1,7)+1),0)</f>
        <v>0</v>
      </c>
      <c r="VF95" s="556">
        <f t="shared" ca="1" si="575"/>
        <v>0</v>
      </c>
      <c r="VG95" s="556">
        <f t="shared" ca="1" si="575"/>
        <v>0</v>
      </c>
      <c r="VH95" s="556">
        <f t="shared" ca="1" si="575"/>
        <v>0</v>
      </c>
      <c r="VI95" s="556">
        <f t="shared" ca="1" si="575"/>
        <v>0</v>
      </c>
      <c r="VJ95" s="556">
        <f t="shared" ca="1" si="575"/>
        <v>0</v>
      </c>
      <c r="VK95" s="556">
        <f t="shared" ca="1" si="575"/>
        <v>0</v>
      </c>
      <c r="VL95" s="556">
        <f t="shared" ca="1" si="575"/>
        <v>0</v>
      </c>
      <c r="VM95" s="556">
        <f t="shared" ca="1" si="575"/>
        <v>0</v>
      </c>
      <c r="VN95" s="556">
        <f t="shared" ca="1" si="575"/>
        <v>0</v>
      </c>
      <c r="VO95" s="556">
        <f t="shared" ref="VO95:VX108" ca="1" si="576">IF(AND($N95=VO$10,INDEX($AT95:$AV95,1,VO$7)&lt;&gt;0,OR(VO$7&lt;&gt;1,$AD95=VO$12)),INDEX(i.LTWFeedLevels,INDEX($AT95:$AV95,1,VO$7),MOD(VO$6-1,7)+1),0)</f>
        <v>0</v>
      </c>
      <c r="VP95" s="556">
        <f t="shared" ca="1" si="576"/>
        <v>0</v>
      </c>
      <c r="VQ95" s="556">
        <f t="shared" ca="1" si="576"/>
        <v>0</v>
      </c>
      <c r="VR95" s="556">
        <f t="shared" ca="1" si="576"/>
        <v>0</v>
      </c>
      <c r="VS95" s="556">
        <f t="shared" ca="1" si="576"/>
        <v>0</v>
      </c>
      <c r="VT95" s="556">
        <f t="shared" ca="1" si="576"/>
        <v>0</v>
      </c>
      <c r="VU95" s="556">
        <f t="shared" ca="1" si="576"/>
        <v>0</v>
      </c>
      <c r="VV95" s="556">
        <f t="shared" ca="1" si="576"/>
        <v>0</v>
      </c>
      <c r="VW95" s="556">
        <f t="shared" ca="1" si="576"/>
        <v>0</v>
      </c>
      <c r="VX95" s="556">
        <f t="shared" ca="1" si="576"/>
        <v>0</v>
      </c>
      <c r="VY95" s="556">
        <f t="shared" ref="VY95:WH108" ca="1" si="577">IF(AND($N95=VY$10,INDEX($AT95:$AV95,1,VY$7)&lt;&gt;0,OR(VY$7&lt;&gt;1,$AD95=VY$12)),INDEX(i.LTWFeedLevels,INDEX($AT95:$AV95,1,VY$7),MOD(VY$6-1,7)+1),0)</f>
        <v>0</v>
      </c>
      <c r="VZ95" s="556">
        <f t="shared" ca="1" si="577"/>
        <v>0</v>
      </c>
      <c r="WA95" s="556">
        <f t="shared" ca="1" si="577"/>
        <v>0</v>
      </c>
      <c r="WB95" s="556">
        <f t="shared" ca="1" si="577"/>
        <v>0</v>
      </c>
      <c r="WC95" s="556">
        <f t="shared" ca="1" si="577"/>
        <v>0</v>
      </c>
      <c r="WD95" s="556">
        <f t="shared" ca="1" si="577"/>
        <v>0</v>
      </c>
      <c r="WE95" s="556">
        <f t="shared" ca="1" si="577"/>
        <v>0</v>
      </c>
      <c r="WF95" s="556">
        <f t="shared" ca="1" si="577"/>
        <v>0</v>
      </c>
      <c r="WG95" s="556">
        <f t="shared" ca="1" si="577"/>
        <v>0</v>
      </c>
      <c r="WH95" s="556">
        <f t="shared" ca="1" si="577"/>
        <v>0</v>
      </c>
      <c r="WI95" s="556">
        <f t="shared" ref="WI95:WR108" ca="1" si="578">IF(AND($N95=WI$10,INDEX($AT95:$AV95,1,WI$7)&lt;&gt;0,OR(WI$7&lt;&gt;1,$AD95=WI$12)),INDEX(i.LTWFeedLevels,INDEX($AT95:$AV95,1,WI$7),MOD(WI$6-1,7)+1),0)</f>
        <v>0</v>
      </c>
      <c r="WJ95" s="556">
        <f t="shared" ca="1" si="578"/>
        <v>0</v>
      </c>
      <c r="WK95" s="556">
        <f t="shared" ca="1" si="578"/>
        <v>0</v>
      </c>
      <c r="WL95" s="556">
        <f t="shared" ca="1" si="578"/>
        <v>0</v>
      </c>
      <c r="WM95" s="556">
        <f t="shared" ca="1" si="578"/>
        <v>0</v>
      </c>
      <c r="WN95" s="556">
        <f t="shared" ca="1" si="578"/>
        <v>0</v>
      </c>
      <c r="WO95" s="556">
        <f t="shared" ca="1" si="578"/>
        <v>0</v>
      </c>
      <c r="WP95" s="556">
        <f t="shared" ca="1" si="578"/>
        <v>0</v>
      </c>
      <c r="WQ95" s="556">
        <f t="shared" ca="1" si="578"/>
        <v>0</v>
      </c>
      <c r="WR95" s="556">
        <f t="shared" ca="1" si="578"/>
        <v>0</v>
      </c>
      <c r="WS95" s="556">
        <f t="shared" ref="WS95:XB108" ca="1" si="579">IF(AND($N95=WS$10,INDEX($AT95:$AV95,1,WS$7)&lt;&gt;0,OR(WS$7&lt;&gt;1,$AD95=WS$12)),INDEX(i.LTWFeedLevels,INDEX($AT95:$AV95,1,WS$7),MOD(WS$6-1,7)+1),0)</f>
        <v>0</v>
      </c>
      <c r="WT95" s="556">
        <f t="shared" ca="1" si="579"/>
        <v>0</v>
      </c>
      <c r="WU95" s="556">
        <f t="shared" ca="1" si="579"/>
        <v>0</v>
      </c>
      <c r="WV95" s="556">
        <f t="shared" ca="1" si="579"/>
        <v>0</v>
      </c>
      <c r="WW95" s="556">
        <f t="shared" ca="1" si="579"/>
        <v>0</v>
      </c>
      <c r="WX95" s="556">
        <f t="shared" ca="1" si="579"/>
        <v>0</v>
      </c>
      <c r="WY95" s="556">
        <f t="shared" ca="1" si="579"/>
        <v>0</v>
      </c>
      <c r="WZ95" s="556">
        <f t="shared" ca="1" si="579"/>
        <v>0</v>
      </c>
      <c r="XA95" s="556">
        <f t="shared" ca="1" si="579"/>
        <v>0</v>
      </c>
      <c r="XB95" s="556">
        <f t="shared" ca="1" si="579"/>
        <v>0</v>
      </c>
      <c r="XC95" s="556">
        <f t="shared" ref="XC95:XL108" ca="1" si="580">IF(AND($N95=XC$10,INDEX($AT95:$AV95,1,XC$7)&lt;&gt;0,OR(XC$7&lt;&gt;1,$AD95=XC$12)),INDEX(i.LTWFeedLevels,INDEX($AT95:$AV95,1,XC$7),MOD(XC$6-1,7)+1),0)</f>
        <v>0</v>
      </c>
      <c r="XD95" s="556">
        <f t="shared" ca="1" si="580"/>
        <v>0</v>
      </c>
      <c r="XE95" s="556">
        <f t="shared" ca="1" si="580"/>
        <v>0</v>
      </c>
      <c r="XF95" s="556">
        <f t="shared" ca="1" si="580"/>
        <v>0</v>
      </c>
      <c r="XG95" s="556">
        <f t="shared" ca="1" si="580"/>
        <v>0</v>
      </c>
      <c r="XH95" s="556">
        <f t="shared" ca="1" si="580"/>
        <v>0</v>
      </c>
      <c r="XI95" s="556">
        <f t="shared" ca="1" si="580"/>
        <v>0</v>
      </c>
      <c r="XJ95" s="556">
        <f t="shared" ca="1" si="580"/>
        <v>0</v>
      </c>
      <c r="XK95" s="556">
        <f t="shared" ca="1" si="580"/>
        <v>0</v>
      </c>
      <c r="XL95" s="556">
        <f t="shared" ca="1" si="580"/>
        <v>0</v>
      </c>
      <c r="XM95" s="556">
        <f t="shared" ref="XM95:XW108" ca="1" si="581">IF(AND($N95=XM$10,INDEX($AT95:$AV95,1,XM$7)&lt;&gt;0,OR(XM$7&lt;&gt;1,$AD95=XM$12)),INDEX(i.LTWFeedLevels,INDEX($AT95:$AV95,1,XM$7),MOD(XM$6-1,7)+1),0)</f>
        <v>0</v>
      </c>
      <c r="XN95" s="556">
        <f t="shared" ca="1" si="581"/>
        <v>0</v>
      </c>
      <c r="XO95" s="556">
        <f t="shared" ca="1" si="581"/>
        <v>0</v>
      </c>
      <c r="XP95" s="556">
        <f t="shared" ca="1" si="581"/>
        <v>0</v>
      </c>
      <c r="XQ95" s="556">
        <f t="shared" ca="1" si="581"/>
        <v>0</v>
      </c>
      <c r="XR95" s="556">
        <f t="shared" ca="1" si="581"/>
        <v>0</v>
      </c>
      <c r="XS95" s="556">
        <f t="shared" ca="1" si="581"/>
        <v>0</v>
      </c>
      <c r="XT95" s="556">
        <f t="shared" ca="1" si="581"/>
        <v>0</v>
      </c>
      <c r="XU95" s="556">
        <f t="shared" ca="1" si="581"/>
        <v>0</v>
      </c>
      <c r="XV95" s="556">
        <f t="shared" ca="1" si="581"/>
        <v>0</v>
      </c>
      <c r="XW95" s="556">
        <f t="shared" ca="1" si="581"/>
        <v>0</v>
      </c>
      <c r="XX95" s="189">
        <f t="shared" ref="XX95:YB108" ca="1" si="582">IF(AND($L95=XX$8,$N95=XX$10,$AW95=XX$7,OR($AK95=XX$11,XX$11=1),$AD95=XX$12),INDEX(i.FS_Strategy,$AX95+1,$AW95),0)</f>
        <v>0</v>
      </c>
      <c r="XY95" s="189">
        <f t="shared" ca="1" si="582"/>
        <v>0</v>
      </c>
      <c r="XZ95" s="189">
        <f t="shared" ca="1" si="582"/>
        <v>0</v>
      </c>
      <c r="YA95" s="189">
        <f t="shared" ca="1" si="582"/>
        <v>0</v>
      </c>
      <c r="YB95" s="189">
        <f t="shared" ca="1" si="582"/>
        <v>0</v>
      </c>
      <c r="YC95" s="230">
        <f t="shared" ca="1" si="492"/>
        <v>0</v>
      </c>
      <c r="YD95" s="189">
        <f t="shared" ref="YD95:YH108" ca="1" si="583">IF(AND($L95=YD$8,$N95=YD$10,$AW95=YD$7,OR($AK95=YD$11,YD$11=1),$AD95=YD$12),INDEX(i.FS_Strategy,$AX95+1,$AW95),0)</f>
        <v>0</v>
      </c>
      <c r="YE95" s="189">
        <f t="shared" ca="1" si="583"/>
        <v>0</v>
      </c>
      <c r="YF95" s="189">
        <f t="shared" ca="1" si="583"/>
        <v>0</v>
      </c>
      <c r="YG95" s="189">
        <f t="shared" ca="1" si="583"/>
        <v>0</v>
      </c>
      <c r="YH95" s="189">
        <f t="shared" ca="1" si="583"/>
        <v>0</v>
      </c>
      <c r="YI95" s="230">
        <f t="shared" ca="1" si="494"/>
        <v>0</v>
      </c>
      <c r="YJ95" s="231">
        <f t="shared" ca="1" si="495"/>
        <v>0</v>
      </c>
      <c r="YK95" s="231">
        <f t="shared" ca="1" si="495"/>
        <v>0</v>
      </c>
      <c r="YL95" s="231">
        <f t="shared" ca="1" si="495"/>
        <v>0</v>
      </c>
      <c r="YM95" s="231">
        <f t="shared" ca="1" si="495"/>
        <v>0</v>
      </c>
      <c r="YN95" s="544">
        <f t="shared" ca="1" si="496"/>
        <v>0</v>
      </c>
      <c r="YO95" s="231">
        <f t="shared" ca="1" si="497"/>
        <v>0</v>
      </c>
      <c r="YP95" s="231">
        <f t="shared" ca="1" si="497"/>
        <v>0</v>
      </c>
      <c r="YQ95" s="231">
        <f t="shared" ca="1" si="497"/>
        <v>0</v>
      </c>
      <c r="YR95" s="231">
        <f t="shared" ca="1" si="497"/>
        <v>0</v>
      </c>
      <c r="YS95" s="544">
        <f t="shared" ref="YS95:YY108" ca="1" si="584">IF(AND($L95=YS$8,$N95=YS$10,$AW95=YS$7,OR($AK95=YS$11,YS$11=1)),INDEX(i.FS_Strategy,$AZ95+1,$AW95),0)</f>
        <v>0</v>
      </c>
      <c r="YT95" s="544">
        <f t="shared" ca="1" si="584"/>
        <v>0</v>
      </c>
      <c r="YU95" s="544">
        <f t="shared" ca="1" si="584"/>
        <v>0</v>
      </c>
      <c r="YV95" s="544">
        <f t="shared" ca="1" si="584"/>
        <v>0</v>
      </c>
      <c r="YW95" s="544">
        <f t="shared" ca="1" si="584"/>
        <v>0</v>
      </c>
      <c r="YX95" s="544">
        <f t="shared" ca="1" si="584"/>
        <v>0</v>
      </c>
      <c r="YY95" s="544">
        <f t="shared" ca="1" si="584"/>
        <v>0</v>
      </c>
      <c r="YZ95" s="535" cm="1">
        <f t="array" aca="1" ref="YZ95" ca="1">INDEX(YZ$13:YZ94,$B95+1,1)</f>
        <v>0</v>
      </c>
      <c r="ZA95" s="411">
        <f t="shared" ca="1" si="499"/>
        <v>19</v>
      </c>
      <c r="ZB95" s="18"/>
      <c r="ZC95" s="535" cm="1">
        <f t="array" aca="1" ref="ZC95" ca="1">INDEX(ZC$13:ZC94,$B95+1,1)</f>
        <v>0</v>
      </c>
      <c r="ZD95" s="411">
        <f t="shared" si="500"/>
        <v>0</v>
      </c>
      <c r="ZE95" s="535" cm="1">
        <f t="array" aca="1" ref="ZE95" ca="1">INDEX(ZE$13:ZE94,$B95+1,1)</f>
        <v>0</v>
      </c>
      <c r="ZF95" s="535" t="str" cm="1">
        <f t="array" aca="1" ref="ZF95" ca="1">INDEX(ZF$13:ZF94,$B95+1,1)</f>
        <v>-</v>
      </c>
      <c r="ZG95" s="535" t="str" cm="1">
        <f t="array" aca="1" ref="ZG95" ca="1">INDEX(ZG$13:ZG94,$B95+1,1)</f>
        <v>-</v>
      </c>
      <c r="ZH95" s="535" t="str" cm="1">
        <f t="array" aca="1" ref="ZH95" ca="1">INDEX(ZH$13:ZH94,$B95+1,1)</f>
        <v>-</v>
      </c>
      <c r="ZI95" s="535" t="str" cm="1">
        <f t="array" aca="1" ref="ZI95" ca="1">INDEX(ZI$13:ZI94,$B95+1,1)</f>
        <v>-</v>
      </c>
      <c r="ZJ95" s="535" t="str" cm="1">
        <f t="array" aca="1" ref="ZJ95" ca="1">INDEX(ZJ$13:ZJ94,$B95+1,1)</f>
        <v>-</v>
      </c>
      <c r="ZK95" s="535" t="str" cm="1">
        <f t="array" aca="1" ref="ZK95" ca="1">INDEX(ZK$13:ZK94,$B95+1,1)</f>
        <v>-</v>
      </c>
      <c r="ZL95" s="535" t="str" cm="1">
        <f t="array" aca="1" ref="ZL95" ca="1">INDEX(ZL$13:ZL94,$B95+1,1)</f>
        <v>-</v>
      </c>
      <c r="ZM95" s="535" t="str" cm="1">
        <f t="array" aca="1" ref="ZM95" ca="1">INDEX(ZM$13:ZM94,$B95+1,1)</f>
        <v>-</v>
      </c>
      <c r="ZN95" s="535" t="str" cm="1">
        <f t="array" aca="1" ref="ZN95" ca="1">INDEX(ZN$13:ZN94,$B95+1,1)</f>
        <v>-</v>
      </c>
      <c r="ZO95" s="535" t="str" cm="1">
        <f t="array" aca="1" ref="ZO95" ca="1">INDEX(ZO$13:ZO94,$B95+1,1)</f>
        <v>-</v>
      </c>
      <c r="ZP95" s="535" t="str" cm="1">
        <f t="array" aca="1" ref="ZP95" ca="1">INDEX(ZP$13:ZP94,$B95+1,1)</f>
        <v>-</v>
      </c>
      <c r="ZQ95" s="535" t="str" cm="1">
        <f t="array" aca="1" ref="ZQ95" ca="1">INDEX(ZQ$13:ZQ94,$B95+1,1)</f>
        <v>-</v>
      </c>
      <c r="ZR95" s="535" t="str" cm="1">
        <f t="array" aca="1" ref="ZR95" ca="1">INDEX(ZR$13:ZR94,$B95+1,1)</f>
        <v>-</v>
      </c>
      <c r="ZS95" s="535" t="str" cm="1">
        <f t="array" aca="1" ref="ZS95" ca="1">INDEX(ZS$13:ZS94,$B95+1,1)</f>
        <v>-</v>
      </c>
      <c r="ZT95" s="535" t="str" cm="1">
        <f t="array" aca="1" ref="ZT95" ca="1">INDEX(ZT$13:ZT94,$B95+1,1)</f>
        <v>-</v>
      </c>
      <c r="ZU95" s="535" t="str" cm="1">
        <f t="array" aca="1" ref="ZU95" ca="1">INDEX(ZU$13:ZU94,$B95+1,1)</f>
        <v>-</v>
      </c>
      <c r="ZV95" s="535" t="str" cm="1">
        <f t="array" aca="1" ref="ZV95" ca="1">INDEX(ZV$13:ZV94,$B95+1,1)</f>
        <v>-</v>
      </c>
      <c r="ZW95" s="535" t="str" cm="1">
        <f t="array" aca="1" ref="ZW95" ca="1">INDEX(ZW$13:ZW94,$B95+1,1)</f>
        <v>-</v>
      </c>
      <c r="ZX95" s="18"/>
      <c r="ZY95" s="411" t="b">
        <f t="shared" ca="1" si="501"/>
        <v>0</v>
      </c>
      <c r="ZZ95" s="411" t="str">
        <f t="shared" ca="1" si="502"/>
        <v>-</v>
      </c>
      <c r="AAA95" s="535" t="str" cm="1">
        <f t="array" aca="1" ref="AAA95" ca="1">INDEX(AAA$13:AAA94,$B95+1,1)</f>
        <v>-</v>
      </c>
      <c r="AAB95" s="535" t="str" cm="1">
        <f t="array" aca="1" ref="AAB95" ca="1">INDEX(AAB$13:AAB94,$B95+1,1)</f>
        <v>-</v>
      </c>
      <c r="AAC95" s="535" t="str" cm="1">
        <f t="array" aca="1" ref="AAC95" ca="1">INDEX(AAC$13:AAC94,$B95+1,1)</f>
        <v>-</v>
      </c>
      <c r="AAD95" s="545" cm="1">
        <f t="array" aca="1" ref="AAD95" ca="1">INDEX(i.AgeJ,$AD95,1)</f>
        <v>0</v>
      </c>
      <c r="AAE95" s="535" t="str" cm="1">
        <f t="array" aca="1" ref="AAE95" ca="1">INDEX(AAE$13:AAE94,$B95+1,1)</f>
        <v>-</v>
      </c>
      <c r="AAF95" s="411" t="str">
        <f t="shared" si="503"/>
        <v>-</v>
      </c>
      <c r="AAG95" s="411" t="str">
        <f t="shared" si="503"/>
        <v>-</v>
      </c>
      <c r="AAH95" s="535" t="str" cm="1">
        <f t="array" aca="1" ref="AAH95" ca="1">INDEX(AAH$13:AAH94,$B95+1,1)</f>
        <v>-</v>
      </c>
      <c r="AAI95" s="535" t="str" cm="1">
        <f t="array" aca="1" ref="AAI95" ca="1">INDEX(AAI$13:AAI94,$B95+1,1)</f>
        <v>-</v>
      </c>
      <c r="AAJ95" s="535" t="str" cm="1">
        <f t="array" aca="1" ref="AAJ95" ca="1">INDEX(AAJ$13:AAJ94,$B95+1,1)</f>
        <v>-</v>
      </c>
      <c r="AAK95" s="535" t="str" cm="1">
        <f t="array" aca="1" ref="AAK95" ca="1">INDEX(AAK$13:AAK94,$B95+1,1)</f>
        <v>-</v>
      </c>
      <c r="AAL95" s="535" t="str" cm="1">
        <f t="array" aca="1" ref="AAL95" ca="1">INDEX(AAL$13:AAL94,$B95+1,1)</f>
        <v>-</v>
      </c>
      <c r="AAM95" s="535" t="b" cm="1">
        <f t="array" aca="1" ref="AAM95" ca="1">INDEX(AAM$13:AAM94,$B95+1,1)</f>
        <v>1</v>
      </c>
      <c r="AAN95" s="535" t="str" cm="1">
        <f t="array" aca="1" ref="AAN95" ca="1">INDEX(AAN$13:AAN94,$B95+1,1)</f>
        <v>-</v>
      </c>
      <c r="AAO95" s="535" cm="1">
        <f t="array" aca="1" ref="AAO95" ca="1">INDEX(AAO$13:AAO94,$B95+1,1)</f>
        <v>0</v>
      </c>
      <c r="AAP95" s="535" cm="1">
        <f t="array" aca="1" ref="AAP95" ca="1">INDEX(AAP$13:AAP94,$B95+1,1)</f>
        <v>0</v>
      </c>
      <c r="AAQ95" s="535" cm="1">
        <f t="array" aca="1" ref="AAQ95" ca="1">INDEX(AAQ$13:AAQ94,$B95+1,1)</f>
        <v>0</v>
      </c>
      <c r="AAR95" s="18"/>
      <c r="AAS95" s="411">
        <f t="shared" si="504"/>
        <v>50</v>
      </c>
      <c r="AAT95" s="411">
        <f t="shared" si="504"/>
        <v>50</v>
      </c>
      <c r="AAU95" s="411">
        <f t="shared" si="504"/>
        <v>50</v>
      </c>
      <c r="AAV95" s="411">
        <f t="shared" si="504"/>
        <v>50</v>
      </c>
      <c r="AAW95" s="535" cm="1">
        <f t="array" aca="1" ref="AAW95" ca="1">INDEX(AAW$13:AAW94,$B95+1,1)</f>
        <v>1</v>
      </c>
      <c r="AAX95" s="535" cm="1">
        <f t="array" aca="1" ref="AAX95" ca="1">INDEX(AAX$13:AAX94,$B95+1,1)</f>
        <v>1</v>
      </c>
      <c r="AAY95" s="535" cm="1">
        <f t="array" aca="1" ref="AAY95" ca="1">INDEX(AAY$13:AAY94,$B95+1,1)</f>
        <v>1</v>
      </c>
      <c r="AAZ95" s="535" cm="1">
        <f t="array" aca="1" ref="AAZ95" ca="1">INDEX(AAZ$13:AAZ94,$B95+1,1)</f>
        <v>1</v>
      </c>
      <c r="ABA95" s="535" t="str" cm="1">
        <f t="array" aca="1" ref="ABA95" ca="1">INDEX(ABA$13:ABA94,$B95+1,1)</f>
        <v>-</v>
      </c>
      <c r="ABB95" s="535" t="str" cm="1">
        <f t="array" aca="1" ref="ABB95" ca="1">INDEX(ABB$13:ABB94,$B95+1,1)</f>
        <v>-</v>
      </c>
      <c r="ABC95" s="535" t="str" cm="1">
        <f t="array" aca="1" ref="ABC95" ca="1">INDEX(ABC$13:ABC94,$B95+1,1)</f>
        <v>-</v>
      </c>
      <c r="ABD95" s="535" t="str" cm="1">
        <f t="array" aca="1" ref="ABD95" ca="1">INDEX(ABD$13:ABD94,$B95+1,1)</f>
        <v>-</v>
      </c>
      <c r="ABE95" s="535" t="str" cm="1">
        <f t="array" aca="1" ref="ABE95" ca="1">INDEX(ABE$13:ABE94,$B95+1,1)</f>
        <v>-</v>
      </c>
      <c r="ABF95" s="535" t="str" cm="1">
        <f t="array" aca="1" ref="ABF95" ca="1">INDEX(ABF$13:ABF94,$B95+1,1)</f>
        <v>-</v>
      </c>
      <c r="ABG95" s="535" t="str" cm="1">
        <f t="array" aca="1" ref="ABG95" ca="1">INDEX(ABG$13:ABG94,$B95+1,1)</f>
        <v>-</v>
      </c>
      <c r="ABH95" s="18"/>
      <c r="ABI95" s="535" t="str" cm="1">
        <f t="array" aca="1" ref="ABI95" ca="1">INDEX(ABI$13:ABI94,$B95+1,1)</f>
        <v>-</v>
      </c>
      <c r="ABJ95" s="411">
        <f t="shared" ca="1" si="505"/>
        <v>1</v>
      </c>
      <c r="ABK95" s="18"/>
      <c r="ABL95" s="664" t="str">
        <f t="shared" ca="1" si="506"/>
        <v>-</v>
      </c>
      <c r="ABM95" s="535" t="b" cm="1">
        <f t="array" aca="1" ref="ABM95" ca="1">INDEX(ABM$13:ABM94,$B95+1,1)</f>
        <v>0</v>
      </c>
      <c r="ABN95" s="535" t="b" cm="1">
        <f t="array" aca="1" ref="ABN95" ca="1">INDEX(ABN$13:ABN94,$B95+1,1)</f>
        <v>1</v>
      </c>
      <c r="ABO95" s="535" t="str" cm="1">
        <f t="array" aca="1" ref="ABO95" ca="1">INDEX(ABO$13:ABO94,$B95+1,1)</f>
        <v>-</v>
      </c>
      <c r="ABP95" s="411" t="b">
        <f t="shared" ca="1" si="533"/>
        <v>1</v>
      </c>
      <c r="ABQ95" s="535" t="b" cm="1">
        <f t="array" aca="1" ref="ABQ95" ca="1">INDEX(ABQ$13:ABQ94,$B95+1,1)</f>
        <v>0</v>
      </c>
      <c r="ABR95" s="535" cm="1">
        <f t="array" aca="1" ref="ABR95" ca="1">INDEX(ABR$13:ABR94,$B95+1,1)</f>
        <v>0</v>
      </c>
      <c r="ABS95" s="547" cm="1">
        <f t="array" aca="1" ref="ABS95" ca="1">IF(ABN95&lt;&gt;TRUE,"-",VALUE(IFERROR(VALUE($K95),0) &amp; _xlfn.SWITCH($CF95,"-",4,$CF95) &amp; $L95 &amp; $T95 &amp; "00" &amp; $N95 &amp; $AK95 &amp; $R95 &amp; _xlfn.SWITCH($AM95,3,1,$AM95) &amp; _xlfn.SWITCH($M95,4,0,$M95) &amp; $AD95 &amp; IF(MOD($H95-2,ABS$6)&gt;=ABS$7,"",TEXT(INT(MOD($H95-2,ABS$6)/2)+1,"00"))))</f>
        <v>14220012120105</v>
      </c>
      <c r="ABT95" s="657" t="str" cm="1">
        <f t="array" aca="1" ref="ABT95" ca="1">IF(ABO95&lt;&gt;TRUE,"-",VALUE(IFERROR(VALUE($K95),0) &amp; _xlfn.SWITCH($CF95,"-",4,$CF95) &amp; $L95 &amp; $T95 &amp; "00" &amp; $N95 &amp; $AK95 &amp; $R95 &amp; _xlfn.SWITCH($AM95,3,1,$AM95) &amp; _xlfn.SWITCH($M95,4,0,$M95) &amp; $AD95 &amp; IF(MOD($H95-1,ABT$6)&gt;=ABT$7,"",TEXT(INT(MOD($H95-1,ABT$6)/2)+1,"00"))))</f>
        <v>-</v>
      </c>
      <c r="ABU95" s="543">
        <f t="shared" ca="1" si="507"/>
        <v>652</v>
      </c>
      <c r="ABV95" s="543">
        <f t="shared" ca="1" si="507"/>
        <v>686</v>
      </c>
      <c r="ABW95" s="543">
        <f t="shared" ca="1" si="507"/>
        <v>721</v>
      </c>
      <c r="ABX95" s="459">
        <f t="shared" ca="1" si="508"/>
        <v>469</v>
      </c>
      <c r="ABY95" s="459">
        <f t="shared" ca="1" si="508"/>
        <v>504</v>
      </c>
      <c r="ABZ95" s="459">
        <f t="shared" ca="1" si="508"/>
        <v>539</v>
      </c>
      <c r="ACA95" s="459">
        <f t="shared" ca="1" si="509"/>
        <v>385</v>
      </c>
      <c r="ACB95" s="459">
        <f t="shared" ca="1" si="509"/>
        <v>420</v>
      </c>
      <c r="ACC95" s="459">
        <f t="shared" ca="1" si="509"/>
        <v>455</v>
      </c>
      <c r="ACD95" s="535" t="str" cm="1">
        <f t="array" aca="1" ref="ACD95" ca="1">INDEX(ACD$13:ACD94,$B95+1,1)</f>
        <v>-</v>
      </c>
      <c r="ACE95" s="535" t="str" cm="1">
        <f t="array" aca="1" ref="ACE95" ca="1">INDEX(ACE$13:ACE94,$B95+1,1)</f>
        <v>-</v>
      </c>
      <c r="ACF95" s="535" t="str" cm="1">
        <f t="array" aca="1" ref="ACF95" ca="1">INDEX(ACF$13:ACF94,$B95+1,1)</f>
        <v>-</v>
      </c>
      <c r="ACG95" s="535" t="str" cm="1">
        <f t="array" aca="1" ref="ACG95" ca="1">INDEX(ACG$13:ACG94,$B95+1,1)</f>
        <v>-</v>
      </c>
      <c r="ACH95" s="535" t="str" cm="1">
        <f t="array" aca="1" ref="ACH95" ca="1">INDEX(ACH$13:ACH94,$B95+1,1)</f>
        <v>-</v>
      </c>
      <c r="ACI95" s="535" t="str" cm="1">
        <f t="array" aca="1" ref="ACI95" ca="1">INDEX(ACI$13:ACI94,$B95+1,1)</f>
        <v>-</v>
      </c>
      <c r="ACJ95" s="535" t="str" cm="1">
        <f t="array" aca="1" ref="ACJ95" ca="1">INDEX(ACJ$13:ACJ94,$B95+1,1)</f>
        <v>-</v>
      </c>
      <c r="ACK95" s="535" t="str" cm="1">
        <f t="array" aca="1" ref="ACK95" ca="1">INDEX(ACK$13:ACK94,$B95+1,1)</f>
        <v>-</v>
      </c>
      <c r="ACL95" s="535" t="str" cm="1">
        <f t="array" aca="1" ref="ACL95" ca="1">INDEX(ACL$13:ACL94,$B95+1,1)</f>
        <v>-</v>
      </c>
      <c r="ACM95" s="535" t="str" cm="1">
        <f t="array" aca="1" ref="ACM95" ca="1">INDEX(ACM$13:ACM94,$B95+1,1)</f>
        <v>-</v>
      </c>
      <c r="ACN95" s="535" t="str" cm="1">
        <f t="array" aca="1" ref="ACN95" ca="1">INDEX(ACN$13:ACN94,$B95+1,1)</f>
        <v>-</v>
      </c>
      <c r="ACO95" s="535" t="str" cm="1">
        <f t="array" aca="1" ref="ACO95" ca="1">INDEX(ACO$13:ACO94,$B95+1,1)</f>
        <v>-</v>
      </c>
      <c r="ACP95" s="22">
        <v>1</v>
      </c>
      <c r="ACQ95" s="22">
        <v>1</v>
      </c>
      <c r="ACR95" s="535" cm="1">
        <f t="array" aca="1" ref="ACR95" ca="1">INDEX(ACR$13:ACR94,$B95+1,1)</f>
        <v>0</v>
      </c>
      <c r="ACS95" s="535" t="str" cm="1">
        <f t="array" aca="1" ref="ACS95" ca="1">INDEX(ACS$13:ACS94,$B95+1,1)</f>
        <v>-</v>
      </c>
      <c r="ACT95" s="535" t="str" cm="1">
        <f t="array" aca="1" ref="ACT95" ca="1">INDEX(ACT$13:ACT94,$B95+1,1)</f>
        <v>-</v>
      </c>
      <c r="ACU95" s="535" t="str" cm="1">
        <f t="array" aca="1" ref="ACU95" ca="1">INDEX(ACU$13:ACU94,$B95+1,1)</f>
        <v>-</v>
      </c>
      <c r="ACV95" s="535" t="str" cm="1">
        <f t="array" aca="1" ref="ACV95" ca="1">INDEX(ACV$13:ACV94,$B95+1,1)</f>
        <v>-</v>
      </c>
      <c r="ACW95" s="535" t="str" cm="1">
        <f t="array" aca="1" ref="ACW95" ca="1">INDEX(ACW$13:ACW94,$B95+1,1)</f>
        <v>-</v>
      </c>
      <c r="ACX95" s="535" cm="1">
        <f t="array" aca="1" ref="ACX95" ca="1">INDEX(ACX$13:ACX94,$B95+1,1)</f>
        <v>0</v>
      </c>
      <c r="ACY95" s="535" t="str" cm="1">
        <f t="array" aca="1" ref="ACY95" ca="1">INDEX(ACY$13:ACY94,$B95+1,1)</f>
        <v>-</v>
      </c>
      <c r="ACZ95" s="535" t="str" cm="1">
        <f t="array" aca="1" ref="ACZ95" ca="1">INDEX(ACZ$13:ACZ94,$B95+1,1)</f>
        <v>-</v>
      </c>
      <c r="ADA95" s="535" t="str" cm="1">
        <f t="array" aca="1" ref="ADA95" ca="1">INDEX(ADA$13:ADA94,$B95+1,1)</f>
        <v>-</v>
      </c>
      <c r="ADB95" s="535" cm="1">
        <f t="array" aca="1" ref="ADB95" ca="1">INDEX(ADB$13:ADB94,$B95+1,1)</f>
        <v>1</v>
      </c>
      <c r="ADC95" s="535" cm="1">
        <f t="array" aca="1" ref="ADC95" ca="1">INDEX(ADC$13:ADC94,$B95+1,1)</f>
        <v>1</v>
      </c>
      <c r="ADD95" s="661" t="str">
        <f t="shared" ca="1" si="510"/>
        <v>-</v>
      </c>
      <c r="ADE95" s="661" t="str">
        <f t="shared" ca="1" si="510"/>
        <v>-</v>
      </c>
      <c r="ADF95" s="661" t="str">
        <f t="shared" ca="1" si="510"/>
        <v>-</v>
      </c>
      <c r="ADG95" s="661" t="str">
        <f t="shared" ca="1" si="510"/>
        <v>-</v>
      </c>
      <c r="ADH95" s="662" t="str">
        <f t="shared" ca="1" si="511"/>
        <v>-</v>
      </c>
      <c r="ADI95" s="663" t="str">
        <f t="shared" ca="1" si="512"/>
        <v>-</v>
      </c>
      <c r="ADJ95" s="664" t="str">
        <f t="shared" ca="1" si="513"/>
        <v>-</v>
      </c>
      <c r="ADK95" s="711" t="str">
        <f t="shared" ca="1" si="514"/>
        <v>-</v>
      </c>
      <c r="ADL95" s="191" t="b">
        <f t="shared" si="537"/>
        <v>0</v>
      </c>
      <c r="ADM95" s="710" t="str">
        <f t="shared" ca="1" si="515"/>
        <v>-</v>
      </c>
      <c r="ADN95" s="712" t="str">
        <f t="shared" ca="1" si="516"/>
        <v>-</v>
      </c>
      <c r="ADO95" s="712" t="str">
        <f t="shared" ca="1" si="516"/>
        <v>-</v>
      </c>
      <c r="ADP95" s="665" t="str">
        <f t="shared" ca="1" si="517"/>
        <v>-</v>
      </c>
      <c r="ADQ95" s="18"/>
      <c r="ADR95" s="545" t="b">
        <f t="shared" ref="ADR95:AEA108" ca="1" si="585">IF(AND($N95=ADR$10, $AD95=ADR$12),TRUE,"-")</f>
        <v>1</v>
      </c>
      <c r="ADS95" s="545" t="str">
        <f t="shared" ca="1" si="585"/>
        <v>-</v>
      </c>
      <c r="ADT95" s="545" t="str">
        <f t="shared" ca="1" si="585"/>
        <v>-</v>
      </c>
      <c r="ADU95" s="545" t="str">
        <f t="shared" ca="1" si="585"/>
        <v>-</v>
      </c>
      <c r="ADV95" s="545" t="str">
        <f t="shared" ca="1" si="585"/>
        <v>-</v>
      </c>
      <c r="ADW95" s="545" t="str">
        <f t="shared" ca="1" si="585"/>
        <v>-</v>
      </c>
      <c r="ADX95" s="545" t="str">
        <f t="shared" ca="1" si="585"/>
        <v>-</v>
      </c>
      <c r="ADY95" s="545" t="str">
        <f t="shared" ca="1" si="585"/>
        <v>-</v>
      </c>
      <c r="ADZ95" s="545" t="str">
        <f t="shared" ca="1" si="585"/>
        <v>-</v>
      </c>
      <c r="AEA95" s="545" t="str">
        <f t="shared" ca="1" si="585"/>
        <v>-</v>
      </c>
      <c r="AEB95" s="545" t="str">
        <f t="shared" ref="AEB95:AEK108" ca="1" si="586">IF(AND($N95=AEB$10, $AD95=AEB$12),TRUE,"-")</f>
        <v>-</v>
      </c>
      <c r="AEC95" s="545" t="str">
        <f t="shared" ca="1" si="586"/>
        <v>-</v>
      </c>
      <c r="AED95" s="545" t="str">
        <f t="shared" ca="1" si="586"/>
        <v>-</v>
      </c>
      <c r="AEE95" s="545" t="str">
        <f t="shared" ca="1" si="586"/>
        <v>-</v>
      </c>
      <c r="AEF95" s="545" t="str">
        <f t="shared" ca="1" si="586"/>
        <v>-</v>
      </c>
      <c r="AEG95" s="545" t="str">
        <f t="shared" ca="1" si="586"/>
        <v>-</v>
      </c>
      <c r="AEH95" s="545" t="str">
        <f t="shared" ca="1" si="586"/>
        <v>-</v>
      </c>
      <c r="AEI95" s="545" t="str">
        <f t="shared" ca="1" si="586"/>
        <v>-</v>
      </c>
      <c r="AEJ95" s="545" t="b">
        <f t="shared" ca="1" si="586"/>
        <v>1</v>
      </c>
      <c r="AEK95" s="545" t="str">
        <f t="shared" ca="1" si="586"/>
        <v>-</v>
      </c>
      <c r="AEL95" s="545" t="str">
        <f t="shared" ref="AEL95:AEU108" ca="1" si="587">IF(AND($N95=AEL$10, $AD95=AEL$12),TRUE,"-")</f>
        <v>-</v>
      </c>
      <c r="AEM95" s="545" t="str">
        <f t="shared" ca="1" si="587"/>
        <v>-</v>
      </c>
      <c r="AEN95" s="545" t="str">
        <f t="shared" ca="1" si="587"/>
        <v>-</v>
      </c>
      <c r="AEO95" s="545" t="str">
        <f t="shared" ca="1" si="587"/>
        <v>-</v>
      </c>
      <c r="AEP95" s="545" t="str">
        <f t="shared" ca="1" si="587"/>
        <v>-</v>
      </c>
      <c r="AEQ95" s="545" t="str">
        <f t="shared" ca="1" si="587"/>
        <v>-</v>
      </c>
      <c r="AER95" s="545" t="str">
        <f t="shared" ca="1" si="587"/>
        <v>-</v>
      </c>
      <c r="AES95" s="545" t="str">
        <f t="shared" ca="1" si="587"/>
        <v>-</v>
      </c>
      <c r="AET95" s="545" t="str">
        <f t="shared" ca="1" si="587"/>
        <v>-</v>
      </c>
      <c r="AEU95" s="545" t="str">
        <f t="shared" ca="1" si="587"/>
        <v>-</v>
      </c>
      <c r="AEV95" s="545" t="str">
        <f t="shared" ref="AEV95:AFE108" ca="1" si="588">IF(AND($N95=AEV$10, $AD95=AEV$12),TRUE,"-")</f>
        <v>-</v>
      </c>
      <c r="AEW95" s="545" t="str">
        <f t="shared" ca="1" si="588"/>
        <v>-</v>
      </c>
      <c r="AEX95" s="545" t="str">
        <f t="shared" ca="1" si="588"/>
        <v>-</v>
      </c>
      <c r="AEY95" s="545" t="str">
        <f t="shared" ca="1" si="588"/>
        <v>-</v>
      </c>
      <c r="AEZ95" s="545" t="str">
        <f t="shared" ca="1" si="588"/>
        <v>-</v>
      </c>
      <c r="AFA95" s="545" t="str">
        <f t="shared" ca="1" si="588"/>
        <v>-</v>
      </c>
      <c r="AFB95" s="545" t="b">
        <f t="shared" ca="1" si="588"/>
        <v>1</v>
      </c>
      <c r="AFC95" s="545" t="str">
        <f t="shared" ca="1" si="588"/>
        <v>-</v>
      </c>
      <c r="AFD95" s="545" t="str">
        <f t="shared" ca="1" si="588"/>
        <v>-</v>
      </c>
      <c r="AFE95" s="545" t="str">
        <f t="shared" ca="1" si="588"/>
        <v>-</v>
      </c>
      <c r="AFF95" s="545" t="str">
        <f t="shared" ref="AFF95:AFO108" ca="1" si="589">IF(AND($N95=AFF$10, $AD95=AFF$12),TRUE,"-")</f>
        <v>-</v>
      </c>
      <c r="AFG95" s="545" t="str">
        <f t="shared" ca="1" si="589"/>
        <v>-</v>
      </c>
      <c r="AFH95" s="545" t="str">
        <f t="shared" ca="1" si="589"/>
        <v>-</v>
      </c>
      <c r="AFI95" s="545" t="str">
        <f t="shared" ca="1" si="589"/>
        <v>-</v>
      </c>
      <c r="AFJ95" s="545" t="str">
        <f t="shared" ca="1" si="589"/>
        <v>-</v>
      </c>
      <c r="AFK95" s="545" t="str">
        <f t="shared" ca="1" si="589"/>
        <v>-</v>
      </c>
      <c r="AFL95" s="545" t="str">
        <f t="shared" ca="1" si="589"/>
        <v>-</v>
      </c>
      <c r="AFM95" s="545" t="str">
        <f t="shared" ca="1" si="589"/>
        <v>-</v>
      </c>
      <c r="AFN95" s="545" t="str">
        <f t="shared" ca="1" si="589"/>
        <v>-</v>
      </c>
      <c r="AFO95" s="545" t="str">
        <f t="shared" ca="1" si="589"/>
        <v>-</v>
      </c>
      <c r="AFP95" s="545" t="str">
        <f t="shared" ref="AFP95:AFY108" ca="1" si="590">IF(AND($N95=AFP$10, $AD95=AFP$12),TRUE,"-")</f>
        <v>-</v>
      </c>
      <c r="AFQ95" s="545" t="str">
        <f t="shared" ca="1" si="590"/>
        <v>-</v>
      </c>
      <c r="AFR95" s="545" t="str">
        <f t="shared" ca="1" si="590"/>
        <v>-</v>
      </c>
      <c r="AFS95" s="545" t="str">
        <f t="shared" ca="1" si="590"/>
        <v>-</v>
      </c>
      <c r="AFT95" s="545" t="b">
        <f t="shared" ca="1" si="590"/>
        <v>1</v>
      </c>
      <c r="AFU95" s="545" t="str">
        <f t="shared" ca="1" si="590"/>
        <v>-</v>
      </c>
      <c r="AFV95" s="545" t="str">
        <f t="shared" ca="1" si="590"/>
        <v>-</v>
      </c>
      <c r="AFW95" s="545" t="str">
        <f t="shared" ca="1" si="590"/>
        <v>-</v>
      </c>
      <c r="AFX95" s="545" t="str">
        <f t="shared" ca="1" si="590"/>
        <v>-</v>
      </c>
      <c r="AFY95" s="545" t="str">
        <f t="shared" ca="1" si="590"/>
        <v>-</v>
      </c>
      <c r="AFZ95" s="545" t="str">
        <f t="shared" ref="AFZ95:AGI108" ca="1" si="591">IF(AND($N95=AFZ$10, $AD95=AFZ$12),TRUE,"-")</f>
        <v>-</v>
      </c>
      <c r="AGA95" s="545" t="str">
        <f t="shared" ca="1" si="591"/>
        <v>-</v>
      </c>
      <c r="AGB95" s="545" t="str">
        <f t="shared" ca="1" si="591"/>
        <v>-</v>
      </c>
      <c r="AGC95" s="545" t="str">
        <f t="shared" ca="1" si="591"/>
        <v>-</v>
      </c>
      <c r="AGD95" s="545" t="str">
        <f t="shared" ca="1" si="591"/>
        <v>-</v>
      </c>
      <c r="AGE95" s="545" t="str">
        <f t="shared" ca="1" si="591"/>
        <v>-</v>
      </c>
      <c r="AGF95" s="545" t="str">
        <f t="shared" ca="1" si="591"/>
        <v>-</v>
      </c>
      <c r="AGG95" s="545" t="str">
        <f t="shared" ca="1" si="591"/>
        <v>-</v>
      </c>
      <c r="AGH95" s="545" t="str">
        <f t="shared" ca="1" si="591"/>
        <v>-</v>
      </c>
      <c r="AGI95" s="545" t="str">
        <f t="shared" ca="1" si="591"/>
        <v>-</v>
      </c>
      <c r="AGJ95" s="545" t="str">
        <f t="shared" ref="AGJ95:AGS108" ca="1" si="592">IF(AND($N95=AGJ$10, $AD95=AGJ$12),TRUE,"-")</f>
        <v>-</v>
      </c>
      <c r="AGK95" s="545" t="str">
        <f t="shared" ca="1" si="592"/>
        <v>-</v>
      </c>
      <c r="AGL95" s="545" t="b">
        <f t="shared" ca="1" si="592"/>
        <v>1</v>
      </c>
      <c r="AGM95" s="545" t="str">
        <f t="shared" ca="1" si="592"/>
        <v>-</v>
      </c>
      <c r="AGN95" s="545" t="str">
        <f t="shared" ca="1" si="592"/>
        <v>-</v>
      </c>
      <c r="AGO95" s="545" t="str">
        <f t="shared" ca="1" si="592"/>
        <v>-</v>
      </c>
      <c r="AGP95" s="545" t="str">
        <f t="shared" ca="1" si="592"/>
        <v>-</v>
      </c>
      <c r="AGQ95" s="545" t="str">
        <f t="shared" ca="1" si="592"/>
        <v>-</v>
      </c>
      <c r="AGR95" s="545" t="str">
        <f t="shared" ca="1" si="592"/>
        <v>-</v>
      </c>
      <c r="AGS95" s="545" t="str">
        <f t="shared" ca="1" si="592"/>
        <v>-</v>
      </c>
      <c r="AGT95" s="545" t="str">
        <f t="shared" ref="AGT95:AHC108" ca="1" si="593">IF(AND($N95=AGT$10, $AD95=AGT$12),TRUE,"-")</f>
        <v>-</v>
      </c>
      <c r="AGU95" s="545" t="str">
        <f t="shared" ca="1" si="593"/>
        <v>-</v>
      </c>
      <c r="AGV95" s="545" t="str">
        <f t="shared" ca="1" si="593"/>
        <v>-</v>
      </c>
      <c r="AGW95" s="545" t="str">
        <f t="shared" ca="1" si="593"/>
        <v>-</v>
      </c>
      <c r="AGX95" s="545" t="str">
        <f t="shared" ca="1" si="593"/>
        <v>-</v>
      </c>
      <c r="AGY95" s="545" t="str">
        <f t="shared" ca="1" si="593"/>
        <v>-</v>
      </c>
      <c r="AGZ95" s="545" t="str">
        <f t="shared" ca="1" si="593"/>
        <v>-</v>
      </c>
      <c r="AHA95" s="545" t="str">
        <f t="shared" ca="1" si="593"/>
        <v>-</v>
      </c>
      <c r="AHB95" s="545" t="str">
        <f t="shared" ca="1" si="593"/>
        <v>-</v>
      </c>
      <c r="AHC95" s="545" t="str">
        <f t="shared" ca="1" si="593"/>
        <v>-</v>
      </c>
      <c r="AHD95" s="535" cm="1">
        <f t="array" aca="1" ref="AHD95" ca="1">INDEX(AHD$13:AHD94,$B95+1,1)</f>
        <v>0</v>
      </c>
      <c r="AHE95" s="483">
        <v>0</v>
      </c>
    </row>
    <row r="96" spans="1:889" outlineLevel="2">
      <c r="A96" s="18">
        <f t="shared" si="241"/>
        <v>83</v>
      </c>
      <c r="B96" s="652">
        <f t="shared" ca="1" si="538"/>
        <v>81</v>
      </c>
      <c r="C96" s="458">
        <f t="shared" si="404"/>
        <v>2000</v>
      </c>
      <c r="D96" s="119" t="str">
        <f t="shared" ca="1" si="405"/>
        <v>GSW</v>
      </c>
      <c r="E96" t="b">
        <v>1</v>
      </c>
      <c r="F96" t="b">
        <v>0</v>
      </c>
      <c r="G96" t="b">
        <f t="shared" si="406"/>
        <v>1</v>
      </c>
      <c r="H96" s="191">
        <f t="shared" ca="1" si="536"/>
        <v>11</v>
      </c>
      <c r="I96" s="535" cm="1">
        <f t="array" aca="1" ref="I96" ca="1">INDEX(I$13:I95,$B96+1,1)</f>
        <v>1</v>
      </c>
      <c r="J96" s="535" cm="1">
        <f t="array" aca="1" ref="J96" ca="1">INDEX(J$13:J95,$B96+1,1)</f>
        <v>0</v>
      </c>
      <c r="K96" s="535" cm="1">
        <f t="array" aca="1" ref="K96" ca="1">INDEX(K$13:K95,$B96+1,1)</f>
        <v>1</v>
      </c>
      <c r="L96" s="535" cm="1">
        <f t="array" aca="1" ref="L96" ca="1">INDEX(L$13:L95,$B96+1,1)</f>
        <v>2</v>
      </c>
      <c r="M96" s="535" cm="1">
        <f t="array" aca="1" ref="M96" ca="1">INDEX(M$13:M95,$B96+1,1)</f>
        <v>0</v>
      </c>
      <c r="N96" s="230">
        <f t="shared" ca="1" si="547"/>
        <v>1</v>
      </c>
      <c r="O96" s="230">
        <f t="shared" ca="1" si="547"/>
        <v>6</v>
      </c>
      <c r="P96" s="230">
        <f t="shared" ca="1" si="547"/>
        <v>1</v>
      </c>
      <c r="Q96" s="230">
        <f t="shared" ca="1" si="547"/>
        <v>1</v>
      </c>
      <c r="R96" s="230">
        <f t="shared" ca="1" si="547"/>
        <v>1</v>
      </c>
      <c r="S96" s="230">
        <f t="shared" ca="1" si="547"/>
        <v>1</v>
      </c>
      <c r="T96" s="411">
        <f t="shared" ca="1" si="408"/>
        <v>2</v>
      </c>
      <c r="U96" s="411">
        <f t="shared" ca="1" si="408"/>
        <v>5</v>
      </c>
      <c r="V96" s="411">
        <f t="shared" ca="1" si="409"/>
        <v>2</v>
      </c>
      <c r="W96" s="772" t="b">
        <f t="shared" ca="1" si="410"/>
        <v>1</v>
      </c>
      <c r="X96" s="772" t="b">
        <f t="shared" ca="1" si="410"/>
        <v>1</v>
      </c>
      <c r="Y96" s="772" t="b">
        <f t="shared" ca="1" si="410"/>
        <v>1</v>
      </c>
      <c r="Z96" s="791" t="b" cm="1">
        <f t="array" aca="1" ref="Z96" ca="1">INDEX(Z$13:Z95,$B96+1,1)</f>
        <v>0</v>
      </c>
      <c r="AA96" s="411">
        <f t="shared" ca="1" si="411"/>
        <v>1</v>
      </c>
      <c r="AB96" s="411">
        <f t="shared" ca="1" si="412"/>
        <v>1</v>
      </c>
      <c r="AC96" s="230">
        <f t="shared" ca="1" si="548"/>
        <v>1</v>
      </c>
      <c r="AD96" s="230">
        <f t="shared" ca="1" si="548"/>
        <v>1</v>
      </c>
      <c r="AE96" s="230">
        <f t="shared" ca="1" si="548"/>
        <v>0</v>
      </c>
      <c r="AF96" s="230">
        <f t="shared" ca="1" si="548"/>
        <v>0</v>
      </c>
      <c r="AG96" s="230">
        <f t="shared" ca="1" si="548"/>
        <v>0</v>
      </c>
      <c r="AH96" s="230">
        <f t="shared" ca="1" si="548"/>
        <v>0</v>
      </c>
      <c r="AI96" s="87">
        <f t="shared" ca="1" si="414"/>
        <v>2</v>
      </c>
      <c r="AJ96" s="87">
        <f ca="1">INDEX(CHOOSE($N96,DataAutumn!i.AdultDrys,DataWinter!i.AdultDrys,DataSpring!i.AdultDrys),1,$T96)</f>
        <v>1</v>
      </c>
      <c r="AK96" s="230">
        <f t="shared" ca="1" si="549"/>
        <v>2</v>
      </c>
      <c r="AL96" s="535" cm="1">
        <f t="array" aca="1" ref="AL96" ca="1">INDEX(AL$13:AL95,$B96+1,1)</f>
        <v>0</v>
      </c>
      <c r="AM96" s="535" cm="1">
        <f t="array" aca="1" ref="AM96" ca="1">INDEX(AM$13:AM95,$B96+1,1)</f>
        <v>2</v>
      </c>
      <c r="AN96" s="810"/>
      <c r="AO96" s="111"/>
      <c r="AP96" s="111"/>
      <c r="AQ96" s="111"/>
      <c r="AR96" s="111"/>
      <c r="AS96" s="111"/>
      <c r="AT96" s="111"/>
      <c r="AU96" s="111"/>
      <c r="AV96" s="111"/>
      <c r="AW96" s="111"/>
      <c r="AX96" s="111"/>
      <c r="AY96" s="111"/>
      <c r="AZ96" s="111"/>
      <c r="BA96" s="111"/>
      <c r="BB96" s="111"/>
      <c r="BC96" s="312" t="str">
        <f t="shared" ca="1" si="416"/>
        <v>FS_Opt_Tem 00011 SE GSW Past      CFS     TOLAut Scan2 GFS RR+01% GP100% WP100% MP100% (PT_F43N33L11) PregT NutS1.0 Forced</v>
      </c>
      <c r="BD96" s="8" t="str">
        <f ca="1">IF(COUNTIF($BC$13:$BC96,$BC96)=1,"-","Dup")</f>
        <v>-</v>
      </c>
      <c r="BE96" s="18"/>
      <c r="BF96" s="535" t="b" cm="1">
        <f t="array" aca="1" ref="BF96" ca="1">INDEX(BF$13:BF95,$B96+1,1)</f>
        <v>0</v>
      </c>
      <c r="BG96" s="535" t="b" cm="1">
        <f t="array" aca="1" ref="BG96" ca="1">INDEX(BG$13:BG95,$B96+1,1)</f>
        <v>0</v>
      </c>
      <c r="BH96" s="535" t="b" cm="1">
        <f t="array" aca="1" ref="BH96" ca="1">INDEX(BH$13:BH95,$B96+1,1)</f>
        <v>0</v>
      </c>
      <c r="BI96" s="535" t="b" cm="1">
        <f t="array" aca="1" ref="BI96" ca="1">INDEX(BI$13:BI95,$B96+1,1)</f>
        <v>0</v>
      </c>
      <c r="BJ96" s="535" t="b" cm="1">
        <f t="array" aca="1" ref="BJ96" ca="1">INDEX(BJ$13:BJ95,$B96+1,1)</f>
        <v>0</v>
      </c>
      <c r="BK96" s="535" t="b" cm="1">
        <f t="array" aca="1" ref="BK96" ca="1">INDEX(BK$13:BK95,$B96+1,1)</f>
        <v>0</v>
      </c>
      <c r="BL96" s="535" t="b" cm="1">
        <f t="array" aca="1" ref="BL96" ca="1">INDEX(BL$13:BL95,$B96+1,1)</f>
        <v>0</v>
      </c>
      <c r="BM96" s="535" t="b" cm="1">
        <f t="array" aca="1" ref="BM96" ca="1">INDEX(BM$13:BM95,$B96+1,1)</f>
        <v>0</v>
      </c>
      <c r="BN96" s="535" t="b" cm="1">
        <f t="array" aca="1" ref="BN96" ca="1">INDEX(BN$13:BN95,$B96+1,1)</f>
        <v>0</v>
      </c>
      <c r="BO96" s="18"/>
      <c r="BP96" s="411" t="b">
        <f t="shared" ca="1" si="417"/>
        <v>1</v>
      </c>
      <c r="BQ96" s="411" t="str">
        <f t="shared" ca="1" si="417"/>
        <v>-</v>
      </c>
      <c r="BR96" s="411" t="b">
        <f t="shared" ca="1" si="417"/>
        <v>0</v>
      </c>
      <c r="BS96" s="411" t="str">
        <f t="shared" ca="1" si="417"/>
        <v>-</v>
      </c>
      <c r="BT96" s="411" t="str">
        <f t="shared" ca="1" si="417"/>
        <v>-</v>
      </c>
      <c r="BU96" s="411" t="str">
        <f t="shared" ca="1" si="417"/>
        <v>-</v>
      </c>
      <c r="BV96" s="411" t="str">
        <f t="shared" ca="1" si="417"/>
        <v>-</v>
      </c>
      <c r="BW96" s="411" t="str">
        <f t="shared" ca="1" si="417"/>
        <v>-</v>
      </c>
      <c r="BX96" s="411" t="str">
        <f t="shared" ca="1" si="417"/>
        <v>-</v>
      </c>
      <c r="BY96" s="411" t="str">
        <f t="shared" ca="1" si="417"/>
        <v>-</v>
      </c>
      <c r="BZ96" s="411" t="str">
        <f t="shared" ca="1" si="417"/>
        <v>-</v>
      </c>
      <c r="CA96" s="411" t="str">
        <f t="shared" ca="1" si="417"/>
        <v>-</v>
      </c>
      <c r="CB96" s="411" t="b">
        <f t="shared" ca="1" si="417"/>
        <v>0</v>
      </c>
      <c r="CC96" s="87">
        <f t="shared" ca="1" si="417"/>
        <v>0</v>
      </c>
      <c r="CD96" s="535" t="str" cm="1">
        <f t="array" aca="1" ref="CD96" ca="1">INDEX(CD$13:CD95,$B96+1,1)</f>
        <v>-</v>
      </c>
      <c r="CE96" s="535" t="str" cm="1">
        <f t="array" aca="1" ref="CE96" ca="1">INDEX(CE$13:CE95,$B96+1,1)</f>
        <v>-</v>
      </c>
      <c r="CF96" s="535" t="str" cm="1">
        <f t="array" aca="1" ref="CF96" ca="1">INDEX(CF$13:CF95,$B96+1,1)</f>
        <v>-</v>
      </c>
      <c r="CG96" s="535" t="b" cm="1">
        <f t="array" aca="1" ref="CG96" ca="1">INDEX(CG$13:CG95,$B96+1,1)</f>
        <v>1</v>
      </c>
      <c r="CH96" s="535" t="str" cm="1">
        <f t="array" aca="1" ref="CH96" ca="1">INDEX(CH$13:CH95,$B96+1,1)</f>
        <v>-</v>
      </c>
      <c r="CI96" s="535" t="str" cm="1">
        <f t="array" aca="1" ref="CI96" ca="1">INDEX(CI$13:CI95,$B96+1,1)</f>
        <v>-</v>
      </c>
      <c r="CJ96" s="535" t="str" cm="1">
        <f t="array" aca="1" ref="CJ96" ca="1">INDEX(CJ$13:CJ95,$B96+1,1)</f>
        <v>-</v>
      </c>
      <c r="CK96" s="18"/>
      <c r="CL96" s="535" t="str" cm="1">
        <f t="array" aca="1" ref="CL96" ca="1">INDEX(CL$13:CL95,$B96+1,1)</f>
        <v>-</v>
      </c>
      <c r="CM96" s="535" t="str" cm="1">
        <f t="array" aca="1" ref="CM96" ca="1">INDEX(CM$13:CM95,$B96+1,1)</f>
        <v>-</v>
      </c>
      <c r="CN96" s="411" t="str">
        <f t="shared" ca="1" si="418"/>
        <v>-</v>
      </c>
      <c r="CO96" s="411">
        <f t="shared" ca="1" si="419"/>
        <v>1</v>
      </c>
      <c r="CP96" s="411">
        <f t="shared" ca="1" si="419"/>
        <v>1</v>
      </c>
      <c r="CQ96" s="535" t="str" cm="1">
        <f t="array" aca="1" ref="CQ96" ca="1">INDEX(CQ$13:CQ95,$B96+1,1)</f>
        <v>-</v>
      </c>
      <c r="CR96" s="535" t="str" cm="1">
        <f t="array" aca="1" ref="CR96" ca="1">INDEX(CR$13:CR95,$B96+1,1)</f>
        <v>-</v>
      </c>
      <c r="CS96" s="535" t="str" cm="1">
        <f t="array" aca="1" ref="CS96" ca="1">INDEX(CS$13:CS95,$B96+1,1)</f>
        <v>-</v>
      </c>
      <c r="CT96" s="535" t="str" cm="1">
        <f t="array" aca="1" ref="CT96" ca="1">INDEX(CT$13:CT95,$B96+1,1)</f>
        <v>-</v>
      </c>
      <c r="CU96" s="411" t="str">
        <f t="shared" ca="1" si="420"/>
        <v>-</v>
      </c>
      <c r="CV96" s="411">
        <f t="shared" ca="1" si="421"/>
        <v>1</v>
      </c>
      <c r="CW96" s="411">
        <f t="shared" ca="1" si="421"/>
        <v>1</v>
      </c>
      <c r="CX96" s="535" t="str" cm="1">
        <f t="array" aca="1" ref="CX96" ca="1">INDEX(CX$13:CX95,$B96+1,1)</f>
        <v>-</v>
      </c>
      <c r="CY96" s="535" t="str" cm="1">
        <f t="array" aca="1" ref="CY96" ca="1">INDEX(CY$13:CY95,$B96+1,1)</f>
        <v>-</v>
      </c>
      <c r="CZ96" s="411" t="str">
        <f t="shared" ca="1" si="422"/>
        <v>-</v>
      </c>
      <c r="DA96" s="411">
        <f t="shared" ca="1" si="423"/>
        <v>1</v>
      </c>
      <c r="DB96" s="535" t="str" cm="1">
        <f t="array" aca="1" ref="DB96" ca="1">INDEX(DB$13:DB95,$B96+1,1)</f>
        <v>-</v>
      </c>
      <c r="DC96" s="535" t="str" cm="1">
        <f t="array" aca="1" ref="DC96" ca="1">INDEX(DC$13:DC95,$B96+1,1)</f>
        <v>-</v>
      </c>
      <c r="DD96" s="411">
        <f t="shared" ca="1" si="424"/>
        <v>1</v>
      </c>
      <c r="DE96" s="535" t="str" cm="1">
        <f t="array" aca="1" ref="DE96" ca="1">INDEX(DE$13:DE95,$B96+1,1)</f>
        <v>-</v>
      </c>
      <c r="DF96" s="535" t="str" cm="1">
        <f t="array" aca="1" ref="DF96" ca="1">INDEX(DF$13:DF95,$B96+1,1)</f>
        <v>-</v>
      </c>
      <c r="DG96" s="411" t="str">
        <f t="shared" ca="1" si="425"/>
        <v>-</v>
      </c>
      <c r="DH96" s="411">
        <f t="shared" ca="1" si="426"/>
        <v>1</v>
      </c>
      <c r="DI96" s="411">
        <f t="shared" ca="1" si="426"/>
        <v>1</v>
      </c>
      <c r="DJ96" s="535" cm="1">
        <f t="array" aca="1" ref="DJ96" ca="1">INDEX(DJ$13:DJ95,$B96+1,1)</f>
        <v>720</v>
      </c>
      <c r="DK96" s="535" cm="1">
        <f t="array" aca="1" ref="DK96" ca="1">INDEX(DK$13:DK95,$B96+1,1)</f>
        <v>720</v>
      </c>
      <c r="DL96" s="18"/>
      <c r="DM96" s="535" t="str" cm="1">
        <f t="array" aca="1" ref="DM96" ca="1">INDEX(DM$13:DM95,$B96+1,1)</f>
        <v>-</v>
      </c>
      <c r="DN96" s="535" t="str" cm="1">
        <f t="array" aca="1" ref="DN96" ca="1">INDEX(DN$13:DN95,$B96+1,1)</f>
        <v>-</v>
      </c>
      <c r="DO96" s="535" t="str" cm="1">
        <f t="array" aca="1" ref="DO96" ca="1">INDEX(DO$13:DO95,$B96+1,1)</f>
        <v>-</v>
      </c>
      <c r="DP96" s="535" t="str" cm="1">
        <f t="array" aca="1" ref="DP96" ca="1">INDEX(DP$13:DP95,$B96+1,1)</f>
        <v>-</v>
      </c>
      <c r="DQ96" s="799" cm="1">
        <f t="array" aca="1" ref="DQ96" ca="1">VALUE(IFERROR(VALUE($K96),0) &amp; _xlfn.SWITCH($CF96,"-",4,$CF96) &amp; $L96 &amp; $T96 &amp; "00" &amp; $N96 &amp; $AK96 &amp; $R96 &amp; _xlfn.SWITCH($AM96,3,1,$AM96) &amp; _xlfn.SWITCH($M96,4,0,$M96) &amp; _xlfn.SWITCH($AD96,6,1,$AD96))</f>
        <v>142200121201</v>
      </c>
      <c r="DR96" s="535" cm="1">
        <f t="array" aca="1" ref="DR96" ca="1">INDEX(DR$13:DR95,$B96+1,1)</f>
        <v>1</v>
      </c>
      <c r="DS96" s="535" cm="1">
        <f t="array" aca="1" ref="DS96" ca="1">INDEX(DS$13:DS95,$B96+1,1)</f>
        <v>1</v>
      </c>
      <c r="DT96" s="411">
        <f t="shared" ca="1" si="427"/>
        <v>3</v>
      </c>
      <c r="DU96" s="411" t="str">
        <f t="shared" ca="1" si="427"/>
        <v>-</v>
      </c>
      <c r="DV96" s="411" t="str">
        <f t="shared" ca="1" si="427"/>
        <v>-</v>
      </c>
      <c r="DW96" s="411" t="str">
        <f t="shared" ca="1" si="427"/>
        <v>-</v>
      </c>
      <c r="DX96" s="411" t="str">
        <f t="shared" ca="1" si="427"/>
        <v>-</v>
      </c>
      <c r="DY96" s="411" t="str">
        <f t="shared" ca="1" si="427"/>
        <v>-</v>
      </c>
      <c r="DZ96" s="411" t="b">
        <f t="shared" ca="1" si="428"/>
        <v>0</v>
      </c>
      <c r="EA96" s="411" t="str">
        <f t="shared" ca="1" si="429"/>
        <v>-</v>
      </c>
      <c r="EB96" s="411" t="str">
        <f t="shared" ca="1" si="429"/>
        <v>-</v>
      </c>
      <c r="EC96" s="411" t="str">
        <f t="shared" ca="1" si="429"/>
        <v>-</v>
      </c>
      <c r="ED96" s="411" t="str">
        <f t="shared" ca="1" si="429"/>
        <v>-</v>
      </c>
      <c r="EE96" s="411">
        <f t="shared" ca="1" si="429"/>
        <v>500</v>
      </c>
      <c r="EF96" s="411">
        <f t="shared" ca="1" si="429"/>
        <v>500</v>
      </c>
      <c r="EG96" s="411" t="str">
        <f t="shared" ca="1" si="429"/>
        <v>-</v>
      </c>
      <c r="EH96" s="411" t="str">
        <f t="shared" ca="1" si="429"/>
        <v>-</v>
      </c>
      <c r="EI96" s="411" t="str">
        <f t="shared" ca="1" si="429"/>
        <v>-</v>
      </c>
      <c r="EJ96" s="535" cm="1">
        <f t="array" aca="1" ref="EJ96" ca="1">INDEX(EJ$13:EJ95,$B96+1,1)</f>
        <v>0</v>
      </c>
      <c r="EK96" s="535" cm="1">
        <f t="array" aca="1" ref="EK96" ca="1">INDEX(EK$13:EK95,$B96+1,1)</f>
        <v>999999</v>
      </c>
      <c r="EL96" s="535" cm="1">
        <f t="array" aca="1" ref="EL96" ca="1">INDEX(EL$13:EL95,$B96+1,1)</f>
        <v>999999</v>
      </c>
      <c r="EM96" s="535" cm="1">
        <f t="array" aca="1" ref="EM96" ca="1">INDEX(EM$13:EM95,$B96+1,1)</f>
        <v>999999</v>
      </c>
      <c r="EN96" s="535" cm="1">
        <f t="array" aca="1" ref="EN96" ca="1">INDEX(EN$13:EN95,$B96+1,1)</f>
        <v>999999</v>
      </c>
      <c r="EO96" s="535" cm="1">
        <f t="array" aca="1" ref="EO96" ca="1">INDEX(EO$13:EO95,$B96+1,1)</f>
        <v>999999</v>
      </c>
      <c r="EP96" s="535" cm="1">
        <f t="array" aca="1" ref="EP96" ca="1">INDEX(EP$13:EP95,$B96+1,1)</f>
        <v>999999</v>
      </c>
      <c r="EQ96" s="535" cm="1">
        <f t="array" aca="1" ref="EQ96" ca="1">INDEX(EQ$13:EQ95,$B96+1,1)</f>
        <v>999999</v>
      </c>
      <c r="ER96" s="535" cm="1">
        <f t="array" aca="1" ref="ER96" ca="1">INDEX(ER$13:ER95,$B96+1,1)</f>
        <v>999999</v>
      </c>
      <c r="ES96" s="535" cm="1">
        <f t="array" aca="1" ref="ES96" ca="1">INDEX(ES$13:ES95,$B96+1,1)</f>
        <v>999999</v>
      </c>
      <c r="ET96" s="535" cm="1">
        <f t="array" aca="1" ref="ET96" ca="1">INDEX(ET$13:ET95,$B96+1,1)</f>
        <v>999999</v>
      </c>
      <c r="EU96" s="535" cm="1">
        <f t="array" aca="1" ref="EU96" ca="1">INDEX(EU$13:EU95,$B96+1,1)</f>
        <v>999999</v>
      </c>
      <c r="EV96" s="535" cm="1">
        <f t="array" aca="1" ref="EV96" ca="1">INDEX(EV$13:EV95,$B96+1,1)</f>
        <v>999999</v>
      </c>
      <c r="EW96" s="777">
        <f t="shared" ca="1" si="430"/>
        <v>0</v>
      </c>
      <c r="EX96" s="777">
        <f t="shared" ca="1" si="430"/>
        <v>0</v>
      </c>
      <c r="EY96" s="777">
        <f t="shared" ca="1" si="430"/>
        <v>999999</v>
      </c>
      <c r="EZ96" s="795" t="str">
        <f t="shared" ca="1" si="527"/>
        <v>-</v>
      </c>
      <c r="FA96" s="795" t="str">
        <f t="shared" ca="1" si="431"/>
        <v>-</v>
      </c>
      <c r="FB96" s="796">
        <f t="shared" ca="1" si="432"/>
        <v>999999</v>
      </c>
      <c r="FC96" s="797" t="str">
        <f t="shared" ca="1" si="528"/>
        <v>-</v>
      </c>
      <c r="FD96" s="776">
        <f t="shared" ca="1" si="433"/>
        <v>999999</v>
      </c>
      <c r="FE96" s="774">
        <f t="shared" ca="1" si="529"/>
        <v>999999</v>
      </c>
      <c r="FF96" s="775">
        <f t="shared" ca="1" si="530"/>
        <v>999999</v>
      </c>
      <c r="FG96" s="545" cm="1">
        <f t="array" aca="1" ref="FG96" ca="1">INDEX(i.ELMated,$AB96+1,1)</f>
        <v>0.3</v>
      </c>
      <c r="FH96" s="625" cm="1">
        <f t="array" aca="1" ref="FH96" ca="1">INDEX(i.ELMatedEst,$AA96+1,$T96)</f>
        <v>0.3</v>
      </c>
      <c r="FI96" s="535" t="str" cm="1">
        <f t="array" aca="1" ref="FI96" ca="1">INDEX(FI$13:FI95,$B96+1,1)</f>
        <v>-</v>
      </c>
      <c r="FJ96" s="535" t="str" cm="1">
        <f t="array" aca="1" ref="FJ96" ca="1">INDEX(FJ$13:FJ95,$B96+1,1)</f>
        <v>-</v>
      </c>
      <c r="FK96" s="659">
        <f t="shared" ca="1" si="434"/>
        <v>0</v>
      </c>
      <c r="FL96" s="661">
        <f t="shared" ca="1" si="435"/>
        <v>5.0000000000000001E-3</v>
      </c>
      <c r="FM96" s="191">
        <f t="shared" ca="1" si="531"/>
        <v>0.95</v>
      </c>
      <c r="FN96" s="662">
        <f t="shared" ca="1" si="436"/>
        <v>8.3999999999999991E-2</v>
      </c>
      <c r="FO96" s="662">
        <f ca="1">INDEX(CHOOSE($N96,DataAutumn!i.EL_PropnSold,DataWinter!i.EL_PropnSold,DataSpring!i.EL_PropnSold),$AI96,$T96)*INDEX(i.ELMatedEst,$AB96+1,$T96)*i.dAdultRR_ELPropSold
+INDEX(i.dryman,($AJ96-1)*4+$AI96,FO$7)</f>
        <v>0</v>
      </c>
      <c r="FP96" s="662">
        <f ca="1">INDEX(CHOOSE($N96,DataAutumn!i.EL_PropnSold,DataWinter!i.EL_PropnSold,DataSpring!i.EL_PropnSold),$AI96,$T96)*INDEX(i.ELMatedEst,$AB96+1,$T96)*i.dAdultRR_ELPropSold
+INDEX(i.dryman,($AJ96-1)*4+$AI96,FP$7)</f>
        <v>3.125E-2</v>
      </c>
      <c r="FQ96" s="662">
        <f ca="1">INDEX(CHOOSE($N96,DataAutumn!i.EL_PropnSold,DataWinter!i.EL_PropnSold,DataSpring!i.EL_PropnSold),$AI96,$T96)*INDEX(i.ELMatedEst,$AB96+1,$T96)*i.dAdultRR_ELPropSold
+INDEX(i.dryman,($AJ96-1)*4+$AI96,FQ$7)</f>
        <v>3.125E-2</v>
      </c>
      <c r="FR96" s="662">
        <f ca="1">INDEX(CHOOSE($N96,DataAutumn!i.EL_PropnSold,DataWinter!i.EL_PropnSold,DataSpring!i.EL_PropnSold),$AI96,$T96)*INDEX(i.ELMatedEst,$AB96+1,$T96)*i.dAdultRR_ELPropSold
+INDEX(i.dryman,($AJ96-1)*4+$AI96,FR$7)</f>
        <v>3.125E-2</v>
      </c>
      <c r="FS96" s="663">
        <f ca="1">INDEX(CHOOSE($N96,DataAutumn!i.EL_PropnSold,DataWinter!i.EL_PropnSold,DataSpring!i.EL_PropnSold),$AI96,$T96)*INDEX(i.ELMatedEst,$AB96+1,$T96)*i.dAdultLSurv_ELPropSold</f>
        <v>0</v>
      </c>
      <c r="FT96" s="661" t="b">
        <f t="shared" ca="1" si="437"/>
        <v>0</v>
      </c>
      <c r="FU96" s="661" t="b">
        <f t="shared" ca="1" si="437"/>
        <v>0</v>
      </c>
      <c r="FV96" s="711" t="b">
        <f t="shared" ca="1" si="438"/>
        <v>1</v>
      </c>
      <c r="FW96" s="661" t="b">
        <f t="shared" ca="1" si="437"/>
        <v>0</v>
      </c>
      <c r="FX96" s="663">
        <f t="shared" ca="1" si="439"/>
        <v>1</v>
      </c>
      <c r="FY96" s="664">
        <f t="shared" ca="1" si="440"/>
        <v>0</v>
      </c>
      <c r="FZ96" s="665" t="b">
        <f t="shared" ca="1" si="441"/>
        <v>0</v>
      </c>
      <c r="GA96" s="660" t="b">
        <f t="shared" ca="1" si="442"/>
        <v>1</v>
      </c>
      <c r="GB96" s="411" t="b">
        <f t="shared" ca="1" si="442"/>
        <v>0</v>
      </c>
      <c r="GC96" s="411" t="b">
        <f t="shared" ca="1" si="442"/>
        <v>0</v>
      </c>
      <c r="GD96" s="87">
        <f t="shared" ca="1" si="443"/>
        <v>2</v>
      </c>
      <c r="GE96" s="87">
        <f t="shared" ca="1" si="443"/>
        <v>2</v>
      </c>
      <c r="GF96" s="411">
        <f t="shared" ca="1" si="444"/>
        <v>1</v>
      </c>
      <c r="GG96" s="411">
        <f t="shared" ca="1" si="445"/>
        <v>1</v>
      </c>
      <c r="GH96" s="411">
        <f t="shared" ca="1" si="445"/>
        <v>1</v>
      </c>
      <c r="GI96" s="411">
        <f t="shared" ca="1" si="446"/>
        <v>1</v>
      </c>
      <c r="GJ96" s="411">
        <f t="shared" ca="1" si="550"/>
        <v>0.35</v>
      </c>
      <c r="GK96" s="411" t="b">
        <f t="shared" ca="1" si="550"/>
        <v>1</v>
      </c>
      <c r="GL96" s="411" t="b">
        <f t="shared" ca="1" si="550"/>
        <v>0</v>
      </c>
      <c r="GM96" s="411" t="b">
        <f t="shared" ca="1" si="550"/>
        <v>0</v>
      </c>
      <c r="GN96" s="411" t="b">
        <f t="shared" ca="1" si="550"/>
        <v>0</v>
      </c>
      <c r="GO96" s="87">
        <f t="shared" ca="1" si="448"/>
        <v>1</v>
      </c>
      <c r="GP96" s="87">
        <f t="shared" ca="1" si="448"/>
        <v>1</v>
      </c>
      <c r="GQ96" s="87">
        <f t="shared" ca="1" si="448"/>
        <v>1</v>
      </c>
      <c r="GR96" s="87">
        <f t="shared" ca="1" si="448"/>
        <v>1</v>
      </c>
      <c r="GS96" s="87">
        <f t="shared" ca="1" si="448"/>
        <v>1</v>
      </c>
      <c r="GT96" s="87">
        <f t="shared" ca="1" si="448"/>
        <v>1</v>
      </c>
      <c r="GU96" s="87">
        <f t="shared" ca="1" si="448"/>
        <v>1</v>
      </c>
      <c r="GV96" s="87">
        <f t="shared" ca="1" si="448"/>
        <v>1</v>
      </c>
      <c r="GW96" s="411" cm="1">
        <f t="array" aca="1" ref="GW96" ca="1">INDEX(i.dse_type,1,$L96)</f>
        <v>0</v>
      </c>
      <c r="GX96" s="535" t="str" cm="1">
        <f t="array" aca="1" ref="GX96" ca="1">INDEX(GX$13:GX95,$B96+1,1)</f>
        <v>-</v>
      </c>
      <c r="GY96" s="535" t="str" cm="1">
        <f t="array" aca="1" ref="GY96" ca="1">INDEX(GY$13:GY95,$B96+1,1)</f>
        <v>-</v>
      </c>
      <c r="GZ96" s="535" t="str" cm="1">
        <f t="array" aca="1" ref="GZ96" ca="1">INDEX(GZ$13:GZ95,$B96+1,1)</f>
        <v>-</v>
      </c>
      <c r="HA96" s="18"/>
      <c r="HB96" s="535" t="str" cm="1">
        <f t="array" aca="1" ref="HB96" ca="1">INDEX(HB$13:HB95,$B96+1,1)</f>
        <v>-</v>
      </c>
      <c r="HC96" s="535" t="str" cm="1">
        <f t="array" aca="1" ref="HC96" ca="1">INDEX(HC$13:HC95,$B96+1,1)</f>
        <v>-</v>
      </c>
      <c r="HD96" s="535" cm="1">
        <f t="array" aca="1" ref="HD96" ca="1">INDEX(HD$13:HD95,$B96+1,1)</f>
        <v>0</v>
      </c>
      <c r="HE96" s="535" cm="1">
        <f t="array" aca="1" ref="HE96" ca="1">INDEX(HE$13:HE95,$B96+1,1)</f>
        <v>0</v>
      </c>
      <c r="HF96" s="535" cm="1">
        <f t="array" aca="1" ref="HF96" ca="1">INDEX(HF$13:HF95,$B96+1,1)</f>
        <v>0</v>
      </c>
      <c r="HG96" s="535" cm="1">
        <f t="array" aca="1" ref="HG96" ca="1">INDEX(HG$13:HG95,$B96+1,1)</f>
        <v>0</v>
      </c>
      <c r="HH96" s="535" cm="1">
        <f t="array" aca="1" ref="HH96" ca="1">INDEX(HH$13:HH95,$B96+1,1)</f>
        <v>0</v>
      </c>
      <c r="HI96" s="535" cm="1">
        <f t="array" aca="1" ref="HI96" ca="1">INDEX(HI$13:HI95,$B96+1,1)</f>
        <v>0</v>
      </c>
      <c r="HJ96" s="535" cm="1">
        <f t="array" aca="1" ref="HJ96" ca="1">INDEX(HJ$13:HJ95,$B96+1,1)</f>
        <v>0</v>
      </c>
      <c r="HK96" s="535" cm="1">
        <f t="array" aca="1" ref="HK96" ca="1">INDEX(HK$13:HK95,$B96+1,1)</f>
        <v>0</v>
      </c>
      <c r="HL96" s="535" cm="1">
        <f t="array" aca="1" ref="HL96" ca="1">INDEX(HL$13:HL95,$B96+1,1)</f>
        <v>0</v>
      </c>
      <c r="HM96" s="535" cm="1">
        <f t="array" aca="1" ref="HM96" ca="1">INDEX(HM$13:HM95,$B96+1,1)</f>
        <v>0</v>
      </c>
      <c r="HN96" s="535" cm="1">
        <f t="array" aca="1" ref="HN96" ca="1">INDEX(HN$13:HN95,$B96+1,1)</f>
        <v>0</v>
      </c>
      <c r="HO96" s="535" cm="1">
        <f t="array" aca="1" ref="HO96" ca="1">INDEX(HO$13:HO95,$B96+1,1)</f>
        <v>0</v>
      </c>
      <c r="HP96" s="535" cm="1">
        <f t="array" aca="1" ref="HP96" ca="1">INDEX(HP$13:HP95,$B96+1,1)</f>
        <v>0</v>
      </c>
      <c r="HQ96" s="535" cm="1">
        <f t="array" aca="1" ref="HQ96" ca="1">INDEX(HQ$13:HQ95,$B96+1,1)</f>
        <v>0</v>
      </c>
      <c r="HR96" s="535" cm="1">
        <f t="array" aca="1" ref="HR96" ca="1">INDEX(HR$13:HR95,$B96+1,1)</f>
        <v>0</v>
      </c>
      <c r="HS96" s="535" cm="1">
        <f t="array" aca="1" ref="HS96" ca="1">INDEX(HS$13:HS95,$B96+1,1)</f>
        <v>0</v>
      </c>
      <c r="HT96" s="535" cm="1">
        <f t="array" aca="1" ref="HT96" ca="1">INDEX(HT$13:HT95,$B96+1,1)</f>
        <v>0</v>
      </c>
      <c r="HU96" s="535" cm="1">
        <f t="array" aca="1" ref="HU96" ca="1">INDEX(HU$13:HU95,$B96+1,1)</f>
        <v>0</v>
      </c>
      <c r="HV96" s="535" cm="1">
        <f t="array" aca="1" ref="HV96" ca="1">INDEX(HV$13:HV95,$B96+1,1)</f>
        <v>0</v>
      </c>
      <c r="HW96" s="535" cm="1">
        <f t="array" aca="1" ref="HW96" ca="1">INDEX(HW$13:HW95,$B96+1,1)</f>
        <v>0</v>
      </c>
      <c r="HX96" s="535" cm="1">
        <f t="array" aca="1" ref="HX96" ca="1">INDEX(HX$13:HX95,$B96+1,1)</f>
        <v>0</v>
      </c>
      <c r="HY96" s="535" cm="1">
        <f t="array" aca="1" ref="HY96" ca="1">INDEX(HY$13:HY95,$B96+1,1)</f>
        <v>0</v>
      </c>
      <c r="HZ96" s="535" cm="1">
        <f t="array" aca="1" ref="HZ96" ca="1">INDEX(HZ$13:HZ95,$B96+1,1)</f>
        <v>0</v>
      </c>
      <c r="IA96" s="535" cm="1">
        <f t="array" aca="1" ref="IA96" ca="1">INDEX(IA$13:IA95,$B96+1,1)</f>
        <v>0</v>
      </c>
      <c r="IB96" s="535" cm="1">
        <f t="array" aca="1" ref="IB96" ca="1">INDEX(IB$13:IB95,$B96+1,1)</f>
        <v>0</v>
      </c>
      <c r="IC96" s="535" cm="1">
        <f t="array" aca="1" ref="IC96" ca="1">INDEX(IC$13:IC95,$B96+1,1)</f>
        <v>0</v>
      </c>
      <c r="ID96" s="535" cm="1">
        <f t="array" aca="1" ref="ID96" ca="1">INDEX(ID$13:ID95,$B96+1,1)</f>
        <v>0</v>
      </c>
      <c r="IE96" s="535" cm="1">
        <f t="array" aca="1" ref="IE96" ca="1">INDEX(IE$13:IE95,$B96+1,1)</f>
        <v>0</v>
      </c>
      <c r="IF96" s="535" cm="1">
        <f t="array" aca="1" ref="IF96" ca="1">INDEX(IF$13:IF95,$B96+1,1)</f>
        <v>0</v>
      </c>
      <c r="IG96" s="535" cm="1">
        <f t="array" aca="1" ref="IG96" ca="1">INDEX(IG$13:IG95,$B96+1,1)</f>
        <v>0</v>
      </c>
      <c r="IH96" s="535" cm="1">
        <f t="array" aca="1" ref="IH96" ca="1">INDEX(IH$13:IH95,$B96+1,1)</f>
        <v>0</v>
      </c>
      <c r="II96" s="535" cm="1">
        <f t="array" aca="1" ref="II96" ca="1">INDEX(II$13:II95,$B96+1,1)</f>
        <v>0</v>
      </c>
      <c r="IJ96" s="535" cm="1">
        <f t="array" aca="1" ref="IJ96" ca="1">INDEX(IJ$13:IJ95,$B96+1,1)</f>
        <v>0</v>
      </c>
      <c r="IK96" s="535" cm="1">
        <f t="array" aca="1" ref="IK96" ca="1">INDEX(IK$13:IK95,$B96+1,1)</f>
        <v>0</v>
      </c>
      <c r="IL96" s="535" cm="1">
        <f t="array" aca="1" ref="IL96" ca="1">INDEX(IL$13:IL95,$B96+1,1)</f>
        <v>0</v>
      </c>
      <c r="IM96" s="535" cm="1">
        <f t="array" aca="1" ref="IM96" ca="1">INDEX(IM$13:IM95,$B96+1,1)</f>
        <v>0</v>
      </c>
      <c r="IN96" s="535" cm="1">
        <f t="array" aca="1" ref="IN96" ca="1">INDEX(IN$13:IN95,$B96+1,1)</f>
        <v>0</v>
      </c>
      <c r="IO96" s="535" cm="1">
        <f t="array" aca="1" ref="IO96" ca="1">INDEX(IO$13:IO95,$B96+1,1)</f>
        <v>0</v>
      </c>
      <c r="IP96" s="535" cm="1">
        <f t="array" aca="1" ref="IP96" ca="1">INDEX(IP$13:IP95,$B96+1,1)</f>
        <v>0</v>
      </c>
      <c r="IQ96" s="535" cm="1">
        <f t="array" aca="1" ref="IQ96" ca="1">INDEX(IQ$13:IQ95,$B96+1,1)</f>
        <v>0</v>
      </c>
      <c r="IR96" s="535" cm="1">
        <f t="array" aca="1" ref="IR96" ca="1">INDEX(IR$13:IR95,$B96+1,1)</f>
        <v>0</v>
      </c>
      <c r="IS96" s="535" cm="1">
        <f t="array" aca="1" ref="IS96" ca="1">INDEX(IS$13:IS95,$B96+1,1)</f>
        <v>0</v>
      </c>
      <c r="IT96" s="535" cm="1">
        <f t="array" aca="1" ref="IT96" ca="1">INDEX(IT$13:IT95,$B96+1,1)</f>
        <v>0</v>
      </c>
      <c r="IU96" s="535" cm="1">
        <f t="array" aca="1" ref="IU96" ca="1">INDEX(IU$13:IU95,$B96+1,1)</f>
        <v>0</v>
      </c>
      <c r="IV96" s="535" cm="1">
        <f t="array" aca="1" ref="IV96" ca="1">INDEX(IV$13:IV95,$B96+1,1)</f>
        <v>0</v>
      </c>
      <c r="IW96" s="535" cm="1">
        <f t="array" aca="1" ref="IW96" ca="1">INDEX(IW$13:IW95,$B96+1,1)</f>
        <v>0</v>
      </c>
      <c r="IX96" s="535" cm="1">
        <f t="array" aca="1" ref="IX96" ca="1">INDEX(IX$13:IX95,$B96+1,1)</f>
        <v>0</v>
      </c>
      <c r="IY96" s="535" cm="1">
        <f t="array" aca="1" ref="IY96" ca="1">INDEX(IY$13:IY95,$B96+1,1)</f>
        <v>0</v>
      </c>
      <c r="IZ96" s="535" cm="1">
        <f t="array" aca="1" ref="IZ96" ca="1">INDEX(IZ$13:IZ95,$B96+1,1)</f>
        <v>0</v>
      </c>
      <c r="JA96" s="535" cm="1">
        <f t="array" aca="1" ref="JA96" ca="1">INDEX(JA$13:JA95,$B96+1,1)</f>
        <v>0</v>
      </c>
      <c r="JB96" s="535" cm="1">
        <f t="array" aca="1" ref="JB96" ca="1">INDEX(JB$13:JB95,$B96+1,1)</f>
        <v>0</v>
      </c>
      <c r="JC96" s="535" cm="1">
        <f t="array" aca="1" ref="JC96" ca="1">INDEX(JC$13:JC95,$B96+1,1)</f>
        <v>0</v>
      </c>
      <c r="JD96" s="535" cm="1">
        <f t="array" aca="1" ref="JD96" ca="1">INDEX(JD$13:JD95,$B96+1,1)</f>
        <v>0</v>
      </c>
      <c r="JE96" s="535" cm="1">
        <f t="array" aca="1" ref="JE96" ca="1">INDEX(JE$13:JE95,$B96+1,1)</f>
        <v>0</v>
      </c>
      <c r="JF96" s="18"/>
      <c r="JG96" s="535" t="str" cm="1">
        <f t="array" aca="1" ref="JG96" ca="1">INDEX(JG$13:JG95,$B96+1,1)</f>
        <v>-</v>
      </c>
      <c r="JH96" s="535" t="str" cm="1">
        <f t="array" aca="1" ref="JH96" ca="1">INDEX(JH$13:JH95,$B96+1,1)</f>
        <v>-</v>
      </c>
      <c r="JI96" s="535" t="str" cm="1">
        <f t="array" aca="1" ref="JI96" ca="1">INDEX(JI$13:JI95,$B96+1,1)</f>
        <v>-</v>
      </c>
      <c r="JJ96" s="411" t="str">
        <f t="shared" si="449"/>
        <v>-</v>
      </c>
      <c r="JK96" s="535" t="str" cm="1">
        <f t="array" aca="1" ref="JK96" ca="1">INDEX(JK$13:JK95,$B96+1,1)</f>
        <v>-</v>
      </c>
      <c r="JL96" s="535" cm="1">
        <f t="array" aca="1" ref="JL96" ca="1">INDEX(JL$13:JL95,$B96+1,1)</f>
        <v>1</v>
      </c>
      <c r="JM96" s="535" cm="1">
        <f t="array" aca="1" ref="JM96" ca="1">INDEX(JM$13:JM95,$B96+1,1)</f>
        <v>1</v>
      </c>
      <c r="JN96" s="535" t="str" cm="1">
        <f t="array" aca="1" ref="JN96" ca="1">INDEX(JN$13:JN95,$B96+1,1)</f>
        <v>-</v>
      </c>
      <c r="JO96" s="535" t="str" cm="1">
        <f t="array" aca="1" ref="JO96" ca="1">INDEX(JO$13:JO95,$B96+1,1)</f>
        <v>-</v>
      </c>
      <c r="JP96" s="535" t="str" cm="1">
        <f t="array" aca="1" ref="JP96" ca="1">INDEX(JP$13:JP95,$B96+1,1)</f>
        <v>-</v>
      </c>
      <c r="JQ96" s="535" t="str" cm="1">
        <f t="array" aca="1" ref="JQ96" ca="1">INDEX(JQ$13:JQ95,$B96+1,1)</f>
        <v>-</v>
      </c>
      <c r="JR96" s="535" t="str" cm="1">
        <f t="array" aca="1" ref="JR96" ca="1">INDEX(JR$13:JR95,$B96+1,1)</f>
        <v>-</v>
      </c>
      <c r="JS96" s="535" t="str" cm="1">
        <f t="array" aca="1" ref="JS96" ca="1">INDEX(JS$13:JS95,$B96+1,1)</f>
        <v>-</v>
      </c>
      <c r="JT96" s="535" t="str" cm="1">
        <f t="array" aca="1" ref="JT96" ca="1">INDEX(JT$13:JT95,$B96+1,1)</f>
        <v>-</v>
      </c>
      <c r="JU96" s="535" t="str" cm="1">
        <f t="array" aca="1" ref="JU96" ca="1">INDEX(JU$13:JU95,$B96+1,1)</f>
        <v>-</v>
      </c>
      <c r="JV96" s="535" t="str" cm="1">
        <f t="array" aca="1" ref="JV96" ca="1">INDEX(JV$13:JV95,$B96+1,1)</f>
        <v>-</v>
      </c>
      <c r="JW96" s="535" t="str" cm="1">
        <f t="array" aca="1" ref="JW96" ca="1">INDEX(JW$13:JW95,$B96+1,1)</f>
        <v>-</v>
      </c>
      <c r="JX96" s="535" t="str" cm="1">
        <f t="array" aca="1" ref="JX96" ca="1">INDEX(JX$13:JX95,$B96+1,1)</f>
        <v>-</v>
      </c>
      <c r="JY96" s="535" t="str" cm="1">
        <f t="array" aca="1" ref="JY96" ca="1">INDEX(JY$13:JY95,$B96+1,1)</f>
        <v>-</v>
      </c>
      <c r="JZ96" s="535" t="str" cm="1">
        <f t="array" aca="1" ref="JZ96" ca="1">INDEX(JZ$13:JZ95,$B96+1,1)</f>
        <v>-</v>
      </c>
      <c r="KA96" s="535" t="str" cm="1">
        <f t="array" aca="1" ref="KA96" ca="1">INDEX(KA$13:KA95,$B96+1,1)</f>
        <v>-</v>
      </c>
      <c r="KB96" s="535" t="str" cm="1">
        <f t="array" aca="1" ref="KB96" ca="1">INDEX(KB$13:KB95,$B96+1,1)</f>
        <v>-</v>
      </c>
      <c r="KC96" s="535" t="str" cm="1">
        <f t="array" aca="1" ref="KC96" ca="1">INDEX(KC$13:KC95,$B96+1,1)</f>
        <v>-</v>
      </c>
      <c r="KD96" s="535" t="str" cm="1">
        <f t="array" aca="1" ref="KD96" ca="1">INDEX(KD$13:KD95,$B96+1,1)</f>
        <v>-</v>
      </c>
      <c r="KE96" s="535" t="str" cm="1">
        <f t="array" aca="1" ref="KE96" ca="1">INDEX(KE$13:KE95,$B96+1,1)</f>
        <v>-</v>
      </c>
      <c r="KF96" s="535" t="str" cm="1">
        <f t="array" aca="1" ref="KF96" ca="1">INDEX(KF$13:KF95,$B96+1,1)</f>
        <v>-</v>
      </c>
      <c r="KG96" s="535" t="str" cm="1">
        <f t="array" aca="1" ref="KG96" ca="1">INDEX(KG$13:KG95,$B96+1,1)</f>
        <v>-</v>
      </c>
      <c r="KH96" s="535" t="str" cm="1">
        <f t="array" aca="1" ref="KH96" ca="1">INDEX(KH$13:KH95,$B96+1,1)</f>
        <v>-</v>
      </c>
      <c r="KI96" s="411">
        <f t="shared" si="450"/>
        <v>0</v>
      </c>
      <c r="KJ96" s="535" t="str" cm="1">
        <f t="array" aca="1" ref="KJ96" ca="1">INDEX(KJ$13:KJ95,$B96+1,1)</f>
        <v>-</v>
      </c>
      <c r="KK96" s="535" cm="1">
        <f t="array" aca="1" ref="KK96" ca="1">INDEX(KK$13:KK95,$B96+1,1)</f>
        <v>1</v>
      </c>
      <c r="KL96" s="535" cm="1">
        <f t="array" aca="1" ref="KL96" ca="1">INDEX(KL$13:KL95,$B96+1,1)</f>
        <v>0</v>
      </c>
      <c r="KM96" s="411">
        <f t="shared" si="451"/>
        <v>0</v>
      </c>
      <c r="KN96" s="535" cm="1">
        <f t="array" aca="1" ref="KN96" ca="1">INDEX(KN$13:KN95,$B96+1,1)</f>
        <v>0</v>
      </c>
      <c r="KO96" s="411">
        <f t="shared" si="551"/>
        <v>0</v>
      </c>
      <c r="KP96" s="411">
        <f t="shared" si="551"/>
        <v>0</v>
      </c>
      <c r="KQ96" s="411">
        <f t="shared" si="551"/>
        <v>0</v>
      </c>
      <c r="KR96" s="411">
        <f t="shared" si="551"/>
        <v>0</v>
      </c>
      <c r="KS96" s="411">
        <f t="shared" si="551"/>
        <v>1</v>
      </c>
      <c r="KT96" s="411">
        <f t="shared" si="551"/>
        <v>0</v>
      </c>
      <c r="KU96" s="535" cm="1">
        <f t="array" aca="1" ref="KU96" ca="1">INDEX(KU$13:KU95,$B96+1,1)</f>
        <v>0</v>
      </c>
      <c r="KV96" s="535" cm="1">
        <f t="array" aca="1" ref="KV96" ca="1">INDEX(KV$13:KV95,$B96+1,1)</f>
        <v>0</v>
      </c>
      <c r="KW96" s="535" cm="1">
        <f t="array" aca="1" ref="KW96" ca="1">INDEX(KW$13:KW95,$B96+1,1)</f>
        <v>0</v>
      </c>
      <c r="KX96" s="535" cm="1">
        <f t="array" aca="1" ref="KX96" ca="1">INDEX(KX$13:KX95,$B96+1,1)</f>
        <v>0</v>
      </c>
      <c r="KY96" s="18"/>
      <c r="KZ96" s="535" t="str" cm="1">
        <f t="array" aca="1" ref="KZ96" ca="1">INDEX(KZ$13:KZ95,$B96+1,1)</f>
        <v>-</v>
      </c>
      <c r="LA96" s="535" t="str" cm="1">
        <f t="array" aca="1" ref="LA96" ca="1">INDEX(LA$13:LA95,$B96+1,1)</f>
        <v>-</v>
      </c>
      <c r="LB96" s="535" t="str" cm="1">
        <f t="array" aca="1" ref="LB96" ca="1">INDEX(LB$13:LB95,$B96+1,1)</f>
        <v>-</v>
      </c>
      <c r="LC96" s="535" t="str" cm="1">
        <f t="array" aca="1" ref="LC96" ca="1">INDEX(LC$13:LC95,$B96+1,1)</f>
        <v>-</v>
      </c>
      <c r="LD96" s="535" t="str" cm="1">
        <f t="array" aca="1" ref="LD96" ca="1">INDEX(LD$13:LD95,$B96+1,1)</f>
        <v>-</v>
      </c>
      <c r="LE96" s="535" t="str" cm="1">
        <f t="array" aca="1" ref="LE96" ca="1">INDEX(LE$13:LE95,$B96+1,1)</f>
        <v>-</v>
      </c>
      <c r="LF96" s="535" t="str" cm="1">
        <f t="array" aca="1" ref="LF96" ca="1">INDEX(LF$13:LF95,$B96+1,1)</f>
        <v>-</v>
      </c>
      <c r="LG96" s="535" t="str" cm="1">
        <f t="array" aca="1" ref="LG96" ca="1">INDEX(LG$13:LG95,$B96+1,1)</f>
        <v>-</v>
      </c>
      <c r="LH96" s="535" t="str" cm="1">
        <f t="array" aca="1" ref="LH96" ca="1">INDEX(LH$13:LH95,$B96+1,1)</f>
        <v>-</v>
      </c>
      <c r="LI96" s="535" t="str" cm="1">
        <f t="array" aca="1" ref="LI96" ca="1">INDEX(LI$13:LI95,$B96+1,1)</f>
        <v>-</v>
      </c>
      <c r="LJ96" s="535" t="str" cm="1">
        <f t="array" aca="1" ref="LJ96" ca="1">INDEX(LJ$13:LJ95,$B96+1,1)</f>
        <v>-</v>
      </c>
      <c r="LK96" s="535" t="str" cm="1">
        <f t="array" aca="1" ref="LK96" ca="1">INDEX(LK$13:LK95,$B96+1,1)</f>
        <v>-</v>
      </c>
      <c r="LL96" s="535" t="str" cm="1">
        <f t="array" aca="1" ref="LL96" ca="1">INDEX(LL$13:LL95,$B96+1,1)</f>
        <v>-</v>
      </c>
      <c r="LM96" s="535" t="str" cm="1">
        <f t="array" aca="1" ref="LM96" ca="1">INDEX(LM$13:LM95,$B96+1,1)</f>
        <v>-</v>
      </c>
      <c r="LN96" s="535" t="str" cm="1">
        <f t="array" aca="1" ref="LN96" ca="1">INDEX(LN$13:LN95,$B96+1,1)</f>
        <v>-</v>
      </c>
      <c r="LO96" s="535" t="str" cm="1">
        <f t="array" aca="1" ref="LO96" ca="1">INDEX(LO$13:LO95,$B96+1,1)</f>
        <v>-</v>
      </c>
      <c r="LP96" s="535" cm="1">
        <f t="array" aca="1" ref="LP96" ca="1">INDEX(LP$13:LP95,$B96+1,1)</f>
        <v>0</v>
      </c>
      <c r="LQ96" s="535" cm="1">
        <f t="array" aca="1" ref="LQ96" ca="1">INDEX(LQ$13:LQ95,$B96+1,1)</f>
        <v>0</v>
      </c>
      <c r="LR96" s="545" cm="1">
        <f t="array" aca="1" ref="LR96" ca="1">IF(AND($N96=LR$10,$AU96&lt;&gt;0),INDEX(i.LTWFeedLevels,$AU96,12),0)</f>
        <v>0</v>
      </c>
      <c r="LS96" s="625" cm="1">
        <f t="array" aca="1" ref="LS96" ca="1">IF(AND($N96=LS$10,$AV96&lt;&gt;0),INDEX(i.LTWFeedLevels,$AV96,12),0)</f>
        <v>0</v>
      </c>
      <c r="LT96" s="457">
        <f t="shared" ca="1" si="532"/>
        <v>0</v>
      </c>
      <c r="LU96" s="457">
        <f t="shared" ca="1" si="453"/>
        <v>0</v>
      </c>
      <c r="LV96" s="457">
        <f t="shared" ca="1" si="454"/>
        <v>0</v>
      </c>
      <c r="LW96" s="545" cm="1">
        <f t="array" aca="1" ref="LW96" ca="1">IF(AND($N96=LW$10,$AU96&lt;&gt;0),INDEX(i.LTWFeedLevels,$AU96,12),0)</f>
        <v>0</v>
      </c>
      <c r="LX96" s="625" cm="1">
        <f t="array" aca="1" ref="LX96" ca="1">IF(AND($N96=LX$10,$AV96&lt;&gt;0),INDEX(i.LTWFeedLevels,$AV96,12),0)</f>
        <v>0</v>
      </c>
      <c r="LY96" s="457">
        <f t="shared" ca="1" si="455"/>
        <v>0</v>
      </c>
      <c r="LZ96" s="457">
        <f t="shared" ca="1" si="456"/>
        <v>0</v>
      </c>
      <c r="MA96" s="457">
        <f t="shared" ca="1" si="457"/>
        <v>0</v>
      </c>
      <c r="MB96" s="545" cm="1">
        <f t="array" aca="1" ref="MB96" ca="1">IF(AND($N96=MB$10,$AU96&lt;&gt;0),INDEX(i.LTWFeedLevels,$AU96,12),0)</f>
        <v>0</v>
      </c>
      <c r="MC96" s="625" cm="1">
        <f t="array" aca="1" ref="MC96" ca="1">IF(AND($N96=MC$10,$AV96&lt;&gt;0),INDEX(i.LTWFeedLevels,$AV96,12),0)</f>
        <v>0</v>
      </c>
      <c r="MD96" s="457">
        <f t="shared" ca="1" si="458"/>
        <v>0</v>
      </c>
      <c r="ME96" s="457">
        <f t="shared" ca="1" si="459"/>
        <v>0</v>
      </c>
      <c r="MF96" s="457">
        <f t="shared" ca="1" si="460"/>
        <v>0</v>
      </c>
      <c r="MG96" s="189">
        <f t="shared" ca="1" si="552"/>
        <v>0</v>
      </c>
      <c r="MH96" s="189">
        <f t="shared" ca="1" si="552"/>
        <v>0</v>
      </c>
      <c r="MI96" s="189">
        <f t="shared" ca="1" si="552"/>
        <v>0</v>
      </c>
      <c r="MJ96" s="189">
        <f t="shared" ca="1" si="552"/>
        <v>0</v>
      </c>
      <c r="MK96" s="189">
        <f t="shared" ca="1" si="552"/>
        <v>0</v>
      </c>
      <c r="ML96" s="189">
        <f t="shared" ca="1" si="552"/>
        <v>0</v>
      </c>
      <c r="MM96" s="189">
        <f t="shared" ca="1" si="552"/>
        <v>0</v>
      </c>
      <c r="MN96" s="189">
        <f t="shared" ca="1" si="552"/>
        <v>0</v>
      </c>
      <c r="MO96" s="189">
        <f t="shared" ca="1" si="552"/>
        <v>0</v>
      </c>
      <c r="MP96" s="189">
        <f t="shared" ca="1" si="552"/>
        <v>0</v>
      </c>
      <c r="MQ96" s="189">
        <f t="shared" ca="1" si="553"/>
        <v>0</v>
      </c>
      <c r="MR96" s="189">
        <f t="shared" ca="1" si="553"/>
        <v>0</v>
      </c>
      <c r="MS96" s="189">
        <f t="shared" ca="1" si="553"/>
        <v>0</v>
      </c>
      <c r="MT96" s="189">
        <f t="shared" ca="1" si="553"/>
        <v>0</v>
      </c>
      <c r="MU96" s="189">
        <f t="shared" ca="1" si="553"/>
        <v>0</v>
      </c>
      <c r="MV96" s="189">
        <f t="shared" ca="1" si="553"/>
        <v>0</v>
      </c>
      <c r="MW96" s="189">
        <f t="shared" ca="1" si="553"/>
        <v>0</v>
      </c>
      <c r="MX96" s="189">
        <f t="shared" ca="1" si="553"/>
        <v>0</v>
      </c>
      <c r="MY96" s="189">
        <f t="shared" ca="1" si="553"/>
        <v>0</v>
      </c>
      <c r="MZ96" s="189">
        <f t="shared" ca="1" si="553"/>
        <v>0</v>
      </c>
      <c r="NA96" s="189">
        <f t="shared" ca="1" si="554"/>
        <v>0</v>
      </c>
      <c r="NB96" s="189">
        <f t="shared" ca="1" si="554"/>
        <v>0</v>
      </c>
      <c r="NC96" s="189">
        <f t="shared" ca="1" si="554"/>
        <v>0</v>
      </c>
      <c r="ND96" s="189">
        <f t="shared" ca="1" si="554"/>
        <v>0</v>
      </c>
      <c r="NE96" s="189">
        <f t="shared" ca="1" si="554"/>
        <v>0</v>
      </c>
      <c r="NF96" s="189">
        <f t="shared" ca="1" si="554"/>
        <v>0</v>
      </c>
      <c r="NG96" s="189">
        <f t="shared" ca="1" si="554"/>
        <v>0</v>
      </c>
      <c r="NH96" s="189">
        <f t="shared" ca="1" si="554"/>
        <v>0</v>
      </c>
      <c r="NI96" s="189">
        <f t="shared" ca="1" si="554"/>
        <v>0</v>
      </c>
      <c r="NJ96" s="189">
        <f t="shared" ca="1" si="554"/>
        <v>0</v>
      </c>
      <c r="NK96" s="189">
        <f t="shared" ca="1" si="555"/>
        <v>0</v>
      </c>
      <c r="NL96" s="189">
        <f t="shared" ca="1" si="555"/>
        <v>0</v>
      </c>
      <c r="NM96" s="189">
        <f t="shared" ca="1" si="555"/>
        <v>0</v>
      </c>
      <c r="NN96" s="189">
        <f t="shared" ca="1" si="555"/>
        <v>0</v>
      </c>
      <c r="NO96" s="189">
        <f t="shared" ca="1" si="555"/>
        <v>0</v>
      </c>
      <c r="NP96" s="189">
        <f t="shared" ca="1" si="555"/>
        <v>0</v>
      </c>
      <c r="NQ96" s="189">
        <f t="shared" ca="1" si="555"/>
        <v>0</v>
      </c>
      <c r="NR96" s="189">
        <f t="shared" ca="1" si="555"/>
        <v>0</v>
      </c>
      <c r="NS96" s="189">
        <f t="shared" ca="1" si="555"/>
        <v>0</v>
      </c>
      <c r="NT96" s="189">
        <f t="shared" ca="1" si="555"/>
        <v>0</v>
      </c>
      <c r="NU96" s="189">
        <f t="shared" ca="1" si="556"/>
        <v>0</v>
      </c>
      <c r="NV96" s="189">
        <f t="shared" ca="1" si="556"/>
        <v>0</v>
      </c>
      <c r="NW96" s="189">
        <f t="shared" ca="1" si="556"/>
        <v>0</v>
      </c>
      <c r="NX96" s="189">
        <f t="shared" ca="1" si="556"/>
        <v>0</v>
      </c>
      <c r="NY96" s="189">
        <f t="shared" ca="1" si="556"/>
        <v>0</v>
      </c>
      <c r="NZ96" s="189">
        <f t="shared" ca="1" si="556"/>
        <v>0</v>
      </c>
      <c r="OA96" s="189">
        <f t="shared" ca="1" si="556"/>
        <v>0</v>
      </c>
      <c r="OB96" s="189">
        <f t="shared" ca="1" si="556"/>
        <v>0</v>
      </c>
      <c r="OC96" s="189">
        <f t="shared" ca="1" si="556"/>
        <v>0</v>
      </c>
      <c r="OD96" s="189">
        <f t="shared" ca="1" si="556"/>
        <v>0</v>
      </c>
      <c r="OE96" s="189">
        <f t="shared" ca="1" si="557"/>
        <v>0</v>
      </c>
      <c r="OF96" s="189">
        <f t="shared" ca="1" si="557"/>
        <v>0</v>
      </c>
      <c r="OG96" s="189">
        <f t="shared" ca="1" si="557"/>
        <v>0</v>
      </c>
      <c r="OH96" s="189">
        <f t="shared" ca="1" si="557"/>
        <v>0</v>
      </c>
      <c r="OI96" s="189">
        <f t="shared" ca="1" si="557"/>
        <v>0</v>
      </c>
      <c r="OJ96" s="189">
        <f t="shared" ca="1" si="557"/>
        <v>0</v>
      </c>
      <c r="OK96" s="189">
        <f t="shared" ca="1" si="557"/>
        <v>0</v>
      </c>
      <c r="OL96" s="189">
        <f t="shared" ca="1" si="557"/>
        <v>0</v>
      </c>
      <c r="OM96" s="189">
        <f t="shared" ca="1" si="557"/>
        <v>0</v>
      </c>
      <c r="ON96" s="189">
        <f t="shared" ca="1" si="557"/>
        <v>0</v>
      </c>
      <c r="OO96" s="189">
        <f t="shared" ca="1" si="558"/>
        <v>0</v>
      </c>
      <c r="OP96" s="189">
        <f t="shared" ca="1" si="558"/>
        <v>0</v>
      </c>
      <c r="OQ96" s="189">
        <f t="shared" ca="1" si="558"/>
        <v>0</v>
      </c>
      <c r="OR96" s="189">
        <f t="shared" ca="1" si="558"/>
        <v>0</v>
      </c>
      <c r="OS96" s="189">
        <f t="shared" ca="1" si="558"/>
        <v>0</v>
      </c>
      <c r="OT96" s="189">
        <f t="shared" ca="1" si="558"/>
        <v>0</v>
      </c>
      <c r="OU96" s="189">
        <f t="shared" ca="1" si="558"/>
        <v>0</v>
      </c>
      <c r="OV96" s="189">
        <f t="shared" ca="1" si="558"/>
        <v>0</v>
      </c>
      <c r="OW96" s="189">
        <f t="shared" ca="1" si="558"/>
        <v>0</v>
      </c>
      <c r="OX96" s="189">
        <f t="shared" ca="1" si="558"/>
        <v>0</v>
      </c>
      <c r="OY96" s="189">
        <f t="shared" ca="1" si="558"/>
        <v>0</v>
      </c>
      <c r="OZ96" s="189">
        <f t="shared" ca="1" si="558"/>
        <v>0</v>
      </c>
      <c r="PA96" s="556">
        <f t="shared" ca="1" si="559"/>
        <v>0</v>
      </c>
      <c r="PB96" s="556">
        <f t="shared" ca="1" si="559"/>
        <v>0</v>
      </c>
      <c r="PC96" s="556">
        <f t="shared" ca="1" si="559"/>
        <v>0</v>
      </c>
      <c r="PD96" s="556">
        <f t="shared" ca="1" si="559"/>
        <v>0</v>
      </c>
      <c r="PE96" s="556">
        <f t="shared" ca="1" si="559"/>
        <v>0</v>
      </c>
      <c r="PF96" s="556">
        <f t="shared" ca="1" si="559"/>
        <v>0</v>
      </c>
      <c r="PG96" s="556">
        <f t="shared" ca="1" si="559"/>
        <v>0</v>
      </c>
      <c r="PH96" s="556">
        <f t="shared" ca="1" si="559"/>
        <v>0</v>
      </c>
      <c r="PI96" s="556">
        <f t="shared" ca="1" si="559"/>
        <v>0</v>
      </c>
      <c r="PJ96" s="556">
        <f t="shared" ca="1" si="559"/>
        <v>0</v>
      </c>
      <c r="PK96" s="556">
        <f t="shared" ca="1" si="560"/>
        <v>0</v>
      </c>
      <c r="PL96" s="556">
        <f t="shared" ca="1" si="560"/>
        <v>0</v>
      </c>
      <c r="PM96" s="556">
        <f t="shared" ca="1" si="560"/>
        <v>0</v>
      </c>
      <c r="PN96" s="556">
        <f t="shared" ca="1" si="560"/>
        <v>0</v>
      </c>
      <c r="PO96" s="556">
        <f t="shared" ca="1" si="560"/>
        <v>0</v>
      </c>
      <c r="PP96" s="556">
        <f t="shared" ca="1" si="560"/>
        <v>0</v>
      </c>
      <c r="PQ96" s="556">
        <f t="shared" ca="1" si="560"/>
        <v>0</v>
      </c>
      <c r="PR96" s="556">
        <f t="shared" ca="1" si="560"/>
        <v>0</v>
      </c>
      <c r="PS96" s="556">
        <f t="shared" ca="1" si="560"/>
        <v>0</v>
      </c>
      <c r="PT96" s="556">
        <f t="shared" ca="1" si="560"/>
        <v>0</v>
      </c>
      <c r="PU96" s="556">
        <f t="shared" ca="1" si="561"/>
        <v>0</v>
      </c>
      <c r="PV96" s="556">
        <f t="shared" ca="1" si="561"/>
        <v>0</v>
      </c>
      <c r="PW96" s="556">
        <f t="shared" ca="1" si="561"/>
        <v>0</v>
      </c>
      <c r="PX96" s="556">
        <f t="shared" ca="1" si="561"/>
        <v>0</v>
      </c>
      <c r="PY96" s="556">
        <f t="shared" ca="1" si="561"/>
        <v>0</v>
      </c>
      <c r="PZ96" s="556">
        <f t="shared" ca="1" si="561"/>
        <v>0</v>
      </c>
      <c r="QA96" s="556">
        <f t="shared" ca="1" si="561"/>
        <v>0</v>
      </c>
      <c r="QB96" s="556">
        <f t="shared" ca="1" si="561"/>
        <v>0</v>
      </c>
      <c r="QC96" s="556">
        <f t="shared" ca="1" si="561"/>
        <v>0</v>
      </c>
      <c r="QD96" s="556">
        <f t="shared" ca="1" si="561"/>
        <v>0</v>
      </c>
      <c r="QE96" s="556">
        <f t="shared" ca="1" si="562"/>
        <v>0</v>
      </c>
      <c r="QF96" s="556">
        <f t="shared" ca="1" si="562"/>
        <v>0</v>
      </c>
      <c r="QG96" s="556">
        <f t="shared" ca="1" si="562"/>
        <v>0</v>
      </c>
      <c r="QH96" s="556">
        <f t="shared" ca="1" si="562"/>
        <v>0</v>
      </c>
      <c r="QI96" s="556">
        <f t="shared" ca="1" si="562"/>
        <v>0</v>
      </c>
      <c r="QJ96" s="556">
        <f t="shared" ca="1" si="562"/>
        <v>0</v>
      </c>
      <c r="QK96" s="556">
        <f t="shared" ca="1" si="562"/>
        <v>0</v>
      </c>
      <c r="QL96" s="556">
        <f t="shared" ca="1" si="562"/>
        <v>0</v>
      </c>
      <c r="QM96" s="556">
        <f t="shared" ca="1" si="562"/>
        <v>0</v>
      </c>
      <c r="QN96" s="556">
        <f t="shared" ca="1" si="562"/>
        <v>0</v>
      </c>
      <c r="QO96" s="556">
        <f t="shared" ca="1" si="563"/>
        <v>0</v>
      </c>
      <c r="QP96" s="556">
        <f t="shared" ca="1" si="563"/>
        <v>0</v>
      </c>
      <c r="QQ96" s="556">
        <f t="shared" ca="1" si="563"/>
        <v>0</v>
      </c>
      <c r="QR96" s="556">
        <f t="shared" ca="1" si="563"/>
        <v>0</v>
      </c>
      <c r="QS96" s="556">
        <f t="shared" ca="1" si="563"/>
        <v>0</v>
      </c>
      <c r="QT96" s="556">
        <f t="shared" ca="1" si="563"/>
        <v>0</v>
      </c>
      <c r="QU96" s="556">
        <f t="shared" ca="1" si="563"/>
        <v>0</v>
      </c>
      <c r="QV96" s="556">
        <f t="shared" ca="1" si="563"/>
        <v>0</v>
      </c>
      <c r="QW96" s="556">
        <f t="shared" ca="1" si="563"/>
        <v>0</v>
      </c>
      <c r="QX96" s="556">
        <f t="shared" ca="1" si="563"/>
        <v>0</v>
      </c>
      <c r="QY96" s="556">
        <f t="shared" ca="1" si="564"/>
        <v>0</v>
      </c>
      <c r="QZ96" s="556">
        <f t="shared" ca="1" si="564"/>
        <v>0</v>
      </c>
      <c r="RA96" s="556">
        <f t="shared" ca="1" si="564"/>
        <v>0</v>
      </c>
      <c r="RB96" s="556">
        <f t="shared" ca="1" si="564"/>
        <v>0</v>
      </c>
      <c r="RC96" s="556">
        <f t="shared" ca="1" si="564"/>
        <v>0</v>
      </c>
      <c r="RD96" s="556">
        <f t="shared" ca="1" si="564"/>
        <v>0</v>
      </c>
      <c r="RE96" s="556">
        <f t="shared" ca="1" si="564"/>
        <v>0</v>
      </c>
      <c r="RF96" s="556">
        <f t="shared" ca="1" si="564"/>
        <v>0</v>
      </c>
      <c r="RG96" s="556">
        <f t="shared" ca="1" si="564"/>
        <v>0</v>
      </c>
      <c r="RH96" s="556">
        <f t="shared" ca="1" si="564"/>
        <v>0</v>
      </c>
      <c r="RI96" s="556">
        <f t="shared" ca="1" si="565"/>
        <v>0</v>
      </c>
      <c r="RJ96" s="556">
        <f t="shared" ca="1" si="565"/>
        <v>0</v>
      </c>
      <c r="RK96" s="556">
        <f t="shared" ca="1" si="565"/>
        <v>0</v>
      </c>
      <c r="RL96" s="556">
        <f t="shared" ca="1" si="565"/>
        <v>0</v>
      </c>
      <c r="RM96" s="556">
        <f t="shared" ca="1" si="565"/>
        <v>0</v>
      </c>
      <c r="RN96" s="556">
        <f t="shared" ca="1" si="565"/>
        <v>0</v>
      </c>
      <c r="RO96" s="556">
        <f t="shared" ca="1" si="565"/>
        <v>0</v>
      </c>
      <c r="RP96" s="556">
        <f t="shared" ca="1" si="565"/>
        <v>0</v>
      </c>
      <c r="RQ96" s="556">
        <f t="shared" ca="1" si="565"/>
        <v>0</v>
      </c>
      <c r="RR96" s="556">
        <f t="shared" ca="1" si="565"/>
        <v>0</v>
      </c>
      <c r="RS96" s="556">
        <f t="shared" ca="1" si="566"/>
        <v>0</v>
      </c>
      <c r="RT96" s="556">
        <f t="shared" ca="1" si="566"/>
        <v>0</v>
      </c>
      <c r="RU96" s="556">
        <f t="shared" ca="1" si="566"/>
        <v>0</v>
      </c>
      <c r="RV96" s="556">
        <f t="shared" ca="1" si="566"/>
        <v>0</v>
      </c>
      <c r="RW96" s="556">
        <f t="shared" ca="1" si="566"/>
        <v>0</v>
      </c>
      <c r="RX96" s="556">
        <f t="shared" ca="1" si="566"/>
        <v>0</v>
      </c>
      <c r="RY96" s="556">
        <f t="shared" ca="1" si="566"/>
        <v>0</v>
      </c>
      <c r="RZ96" s="556">
        <f t="shared" ca="1" si="566"/>
        <v>0</v>
      </c>
      <c r="SA96" s="556">
        <f t="shared" ca="1" si="566"/>
        <v>0</v>
      </c>
      <c r="SB96" s="556">
        <f t="shared" ca="1" si="566"/>
        <v>0</v>
      </c>
      <c r="SC96" s="556">
        <f t="shared" ca="1" si="567"/>
        <v>0</v>
      </c>
      <c r="SD96" s="556">
        <f t="shared" ca="1" si="567"/>
        <v>0</v>
      </c>
      <c r="SE96" s="556">
        <f t="shared" ca="1" si="567"/>
        <v>0</v>
      </c>
      <c r="SF96" s="556">
        <f t="shared" ca="1" si="567"/>
        <v>0</v>
      </c>
      <c r="SG96" s="556">
        <f t="shared" ca="1" si="567"/>
        <v>0</v>
      </c>
      <c r="SH96" s="556">
        <f t="shared" ca="1" si="567"/>
        <v>0</v>
      </c>
      <c r="SI96" s="556">
        <f t="shared" ca="1" si="567"/>
        <v>0</v>
      </c>
      <c r="SJ96" s="556">
        <f t="shared" ca="1" si="567"/>
        <v>0</v>
      </c>
      <c r="SK96" s="556">
        <f t="shared" ca="1" si="567"/>
        <v>0</v>
      </c>
      <c r="SL96" s="556">
        <f t="shared" ca="1" si="567"/>
        <v>0</v>
      </c>
      <c r="SM96" s="556">
        <f t="shared" ca="1" si="568"/>
        <v>0</v>
      </c>
      <c r="SN96" s="556">
        <f t="shared" ca="1" si="568"/>
        <v>0</v>
      </c>
      <c r="SO96" s="556">
        <f t="shared" ca="1" si="568"/>
        <v>0</v>
      </c>
      <c r="SP96" s="556">
        <f t="shared" ca="1" si="568"/>
        <v>0</v>
      </c>
      <c r="SQ96" s="556">
        <f t="shared" ca="1" si="568"/>
        <v>0</v>
      </c>
      <c r="SR96" s="556">
        <f t="shared" ca="1" si="568"/>
        <v>0</v>
      </c>
      <c r="SS96" s="556">
        <f t="shared" ca="1" si="568"/>
        <v>0</v>
      </c>
      <c r="ST96" s="556">
        <f t="shared" ca="1" si="568"/>
        <v>0</v>
      </c>
      <c r="SU96" s="556">
        <f t="shared" ca="1" si="568"/>
        <v>0</v>
      </c>
      <c r="SV96" s="556">
        <f t="shared" ca="1" si="568"/>
        <v>0</v>
      </c>
      <c r="SW96" s="556">
        <f t="shared" ca="1" si="569"/>
        <v>0</v>
      </c>
      <c r="SX96" s="556">
        <f t="shared" ca="1" si="569"/>
        <v>0</v>
      </c>
      <c r="SY96" s="556">
        <f t="shared" ca="1" si="569"/>
        <v>0</v>
      </c>
      <c r="SZ96" s="556">
        <f t="shared" ca="1" si="569"/>
        <v>0</v>
      </c>
      <c r="TA96" s="556">
        <f t="shared" ca="1" si="569"/>
        <v>0</v>
      </c>
      <c r="TB96" s="556">
        <f t="shared" ca="1" si="569"/>
        <v>0</v>
      </c>
      <c r="TC96" s="556">
        <f t="shared" ca="1" si="569"/>
        <v>0</v>
      </c>
      <c r="TD96" s="556">
        <f t="shared" ca="1" si="569"/>
        <v>0</v>
      </c>
      <c r="TE96" s="556">
        <f t="shared" ca="1" si="569"/>
        <v>0</v>
      </c>
      <c r="TF96" s="556">
        <f t="shared" ca="1" si="569"/>
        <v>0</v>
      </c>
      <c r="TG96" s="556">
        <f t="shared" ca="1" si="570"/>
        <v>0</v>
      </c>
      <c r="TH96" s="556">
        <f t="shared" ca="1" si="570"/>
        <v>0</v>
      </c>
      <c r="TI96" s="556">
        <f t="shared" ca="1" si="570"/>
        <v>0</v>
      </c>
      <c r="TJ96" s="556">
        <f t="shared" ca="1" si="570"/>
        <v>0</v>
      </c>
      <c r="TK96" s="556">
        <f t="shared" ca="1" si="570"/>
        <v>0</v>
      </c>
      <c r="TL96" s="556">
        <f t="shared" ca="1" si="570"/>
        <v>0</v>
      </c>
      <c r="TM96" s="556">
        <f t="shared" ca="1" si="570"/>
        <v>0</v>
      </c>
      <c r="TN96" s="556">
        <f t="shared" ca="1" si="570"/>
        <v>0</v>
      </c>
      <c r="TO96" s="556">
        <f t="shared" ca="1" si="570"/>
        <v>0</v>
      </c>
      <c r="TP96" s="556">
        <f t="shared" ca="1" si="570"/>
        <v>0</v>
      </c>
      <c r="TQ96" s="556">
        <f t="shared" ca="1" si="571"/>
        <v>0</v>
      </c>
      <c r="TR96" s="556">
        <f t="shared" ca="1" si="571"/>
        <v>0</v>
      </c>
      <c r="TS96" s="556">
        <f t="shared" ca="1" si="571"/>
        <v>0</v>
      </c>
      <c r="TT96" s="556">
        <f t="shared" ca="1" si="571"/>
        <v>0</v>
      </c>
      <c r="TU96" s="556">
        <f t="shared" ca="1" si="571"/>
        <v>0</v>
      </c>
      <c r="TV96" s="556">
        <f t="shared" ca="1" si="571"/>
        <v>0</v>
      </c>
      <c r="TW96" s="556">
        <f t="shared" ca="1" si="571"/>
        <v>0</v>
      </c>
      <c r="TX96" s="556">
        <f t="shared" ca="1" si="571"/>
        <v>0</v>
      </c>
      <c r="TY96" s="556">
        <f t="shared" ca="1" si="571"/>
        <v>0</v>
      </c>
      <c r="TZ96" s="556">
        <f t="shared" ca="1" si="571"/>
        <v>0</v>
      </c>
      <c r="UA96" s="556">
        <f t="shared" ca="1" si="572"/>
        <v>0</v>
      </c>
      <c r="UB96" s="556">
        <f t="shared" ca="1" si="572"/>
        <v>0</v>
      </c>
      <c r="UC96" s="556">
        <f t="shared" ca="1" si="572"/>
        <v>0</v>
      </c>
      <c r="UD96" s="556">
        <f t="shared" ca="1" si="572"/>
        <v>0</v>
      </c>
      <c r="UE96" s="556">
        <f t="shared" ca="1" si="572"/>
        <v>0</v>
      </c>
      <c r="UF96" s="556">
        <f t="shared" ca="1" si="572"/>
        <v>0</v>
      </c>
      <c r="UG96" s="556">
        <f t="shared" ca="1" si="572"/>
        <v>0</v>
      </c>
      <c r="UH96" s="556">
        <f t="shared" ca="1" si="572"/>
        <v>0</v>
      </c>
      <c r="UI96" s="556">
        <f t="shared" ca="1" si="572"/>
        <v>0</v>
      </c>
      <c r="UJ96" s="556">
        <f t="shared" ca="1" si="572"/>
        <v>0</v>
      </c>
      <c r="UK96" s="556">
        <f t="shared" ca="1" si="573"/>
        <v>0</v>
      </c>
      <c r="UL96" s="556">
        <f t="shared" ca="1" si="573"/>
        <v>0</v>
      </c>
      <c r="UM96" s="556">
        <f t="shared" ca="1" si="573"/>
        <v>0</v>
      </c>
      <c r="UN96" s="556">
        <f t="shared" ca="1" si="573"/>
        <v>0</v>
      </c>
      <c r="UO96" s="556">
        <f t="shared" ca="1" si="573"/>
        <v>0</v>
      </c>
      <c r="UP96" s="556">
        <f t="shared" ca="1" si="573"/>
        <v>0</v>
      </c>
      <c r="UQ96" s="556">
        <f t="shared" ca="1" si="573"/>
        <v>0</v>
      </c>
      <c r="UR96" s="556">
        <f t="shared" ca="1" si="573"/>
        <v>0</v>
      </c>
      <c r="US96" s="556">
        <f t="shared" ca="1" si="573"/>
        <v>0</v>
      </c>
      <c r="UT96" s="556">
        <f t="shared" ca="1" si="573"/>
        <v>0</v>
      </c>
      <c r="UU96" s="556">
        <f t="shared" ca="1" si="574"/>
        <v>0</v>
      </c>
      <c r="UV96" s="556">
        <f t="shared" ca="1" si="574"/>
        <v>0</v>
      </c>
      <c r="UW96" s="556">
        <f t="shared" ca="1" si="574"/>
        <v>0</v>
      </c>
      <c r="UX96" s="556">
        <f t="shared" ca="1" si="574"/>
        <v>0</v>
      </c>
      <c r="UY96" s="556">
        <f t="shared" ca="1" si="574"/>
        <v>0</v>
      </c>
      <c r="UZ96" s="556">
        <f t="shared" ca="1" si="574"/>
        <v>0</v>
      </c>
      <c r="VA96" s="556">
        <f t="shared" ca="1" si="574"/>
        <v>0</v>
      </c>
      <c r="VB96" s="556">
        <f t="shared" ca="1" si="574"/>
        <v>0</v>
      </c>
      <c r="VC96" s="556">
        <f t="shared" ca="1" si="574"/>
        <v>0</v>
      </c>
      <c r="VD96" s="556">
        <f t="shared" ca="1" si="574"/>
        <v>0</v>
      </c>
      <c r="VE96" s="556">
        <f t="shared" ca="1" si="575"/>
        <v>0</v>
      </c>
      <c r="VF96" s="556">
        <f t="shared" ca="1" si="575"/>
        <v>0</v>
      </c>
      <c r="VG96" s="556">
        <f t="shared" ca="1" si="575"/>
        <v>0</v>
      </c>
      <c r="VH96" s="556">
        <f t="shared" ca="1" si="575"/>
        <v>0</v>
      </c>
      <c r="VI96" s="556">
        <f t="shared" ca="1" si="575"/>
        <v>0</v>
      </c>
      <c r="VJ96" s="556">
        <f t="shared" ca="1" si="575"/>
        <v>0</v>
      </c>
      <c r="VK96" s="556">
        <f t="shared" ca="1" si="575"/>
        <v>0</v>
      </c>
      <c r="VL96" s="556">
        <f t="shared" ca="1" si="575"/>
        <v>0</v>
      </c>
      <c r="VM96" s="556">
        <f t="shared" ca="1" si="575"/>
        <v>0</v>
      </c>
      <c r="VN96" s="556">
        <f t="shared" ca="1" si="575"/>
        <v>0</v>
      </c>
      <c r="VO96" s="556">
        <f t="shared" ca="1" si="576"/>
        <v>0</v>
      </c>
      <c r="VP96" s="556">
        <f t="shared" ca="1" si="576"/>
        <v>0</v>
      </c>
      <c r="VQ96" s="556">
        <f t="shared" ca="1" si="576"/>
        <v>0</v>
      </c>
      <c r="VR96" s="556">
        <f t="shared" ca="1" si="576"/>
        <v>0</v>
      </c>
      <c r="VS96" s="556">
        <f t="shared" ca="1" si="576"/>
        <v>0</v>
      </c>
      <c r="VT96" s="556">
        <f t="shared" ca="1" si="576"/>
        <v>0</v>
      </c>
      <c r="VU96" s="556">
        <f t="shared" ca="1" si="576"/>
        <v>0</v>
      </c>
      <c r="VV96" s="556">
        <f t="shared" ca="1" si="576"/>
        <v>0</v>
      </c>
      <c r="VW96" s="556">
        <f t="shared" ca="1" si="576"/>
        <v>0</v>
      </c>
      <c r="VX96" s="556">
        <f t="shared" ca="1" si="576"/>
        <v>0</v>
      </c>
      <c r="VY96" s="556">
        <f t="shared" ca="1" si="577"/>
        <v>0</v>
      </c>
      <c r="VZ96" s="556">
        <f t="shared" ca="1" si="577"/>
        <v>0</v>
      </c>
      <c r="WA96" s="556">
        <f t="shared" ca="1" si="577"/>
        <v>0</v>
      </c>
      <c r="WB96" s="556">
        <f t="shared" ca="1" si="577"/>
        <v>0</v>
      </c>
      <c r="WC96" s="556">
        <f t="shared" ca="1" si="577"/>
        <v>0</v>
      </c>
      <c r="WD96" s="556">
        <f t="shared" ca="1" si="577"/>
        <v>0</v>
      </c>
      <c r="WE96" s="556">
        <f t="shared" ca="1" si="577"/>
        <v>0</v>
      </c>
      <c r="WF96" s="556">
        <f t="shared" ca="1" si="577"/>
        <v>0</v>
      </c>
      <c r="WG96" s="556">
        <f t="shared" ca="1" si="577"/>
        <v>0</v>
      </c>
      <c r="WH96" s="556">
        <f t="shared" ca="1" si="577"/>
        <v>0</v>
      </c>
      <c r="WI96" s="556">
        <f t="shared" ca="1" si="578"/>
        <v>0</v>
      </c>
      <c r="WJ96" s="556">
        <f t="shared" ca="1" si="578"/>
        <v>0</v>
      </c>
      <c r="WK96" s="556">
        <f t="shared" ca="1" si="578"/>
        <v>0</v>
      </c>
      <c r="WL96" s="556">
        <f t="shared" ca="1" si="578"/>
        <v>0</v>
      </c>
      <c r="WM96" s="556">
        <f t="shared" ca="1" si="578"/>
        <v>0</v>
      </c>
      <c r="WN96" s="556">
        <f t="shared" ca="1" si="578"/>
        <v>0</v>
      </c>
      <c r="WO96" s="556">
        <f t="shared" ca="1" si="578"/>
        <v>0</v>
      </c>
      <c r="WP96" s="556">
        <f t="shared" ca="1" si="578"/>
        <v>0</v>
      </c>
      <c r="WQ96" s="556">
        <f t="shared" ca="1" si="578"/>
        <v>0</v>
      </c>
      <c r="WR96" s="556">
        <f t="shared" ca="1" si="578"/>
        <v>0</v>
      </c>
      <c r="WS96" s="556">
        <f t="shared" ca="1" si="579"/>
        <v>0</v>
      </c>
      <c r="WT96" s="556">
        <f t="shared" ca="1" si="579"/>
        <v>0</v>
      </c>
      <c r="WU96" s="556">
        <f t="shared" ca="1" si="579"/>
        <v>0</v>
      </c>
      <c r="WV96" s="556">
        <f t="shared" ca="1" si="579"/>
        <v>0</v>
      </c>
      <c r="WW96" s="556">
        <f t="shared" ca="1" si="579"/>
        <v>0</v>
      </c>
      <c r="WX96" s="556">
        <f t="shared" ca="1" si="579"/>
        <v>0</v>
      </c>
      <c r="WY96" s="556">
        <f t="shared" ca="1" si="579"/>
        <v>0</v>
      </c>
      <c r="WZ96" s="556">
        <f t="shared" ca="1" si="579"/>
        <v>0</v>
      </c>
      <c r="XA96" s="556">
        <f t="shared" ca="1" si="579"/>
        <v>0</v>
      </c>
      <c r="XB96" s="556">
        <f t="shared" ca="1" si="579"/>
        <v>0</v>
      </c>
      <c r="XC96" s="556">
        <f t="shared" ca="1" si="580"/>
        <v>0</v>
      </c>
      <c r="XD96" s="556">
        <f t="shared" ca="1" si="580"/>
        <v>0</v>
      </c>
      <c r="XE96" s="556">
        <f t="shared" ca="1" si="580"/>
        <v>0</v>
      </c>
      <c r="XF96" s="556">
        <f t="shared" ca="1" si="580"/>
        <v>0</v>
      </c>
      <c r="XG96" s="556">
        <f t="shared" ca="1" si="580"/>
        <v>0</v>
      </c>
      <c r="XH96" s="556">
        <f t="shared" ca="1" si="580"/>
        <v>0</v>
      </c>
      <c r="XI96" s="556">
        <f t="shared" ca="1" si="580"/>
        <v>0</v>
      </c>
      <c r="XJ96" s="556">
        <f t="shared" ca="1" si="580"/>
        <v>0</v>
      </c>
      <c r="XK96" s="556">
        <f t="shared" ca="1" si="580"/>
        <v>0</v>
      </c>
      <c r="XL96" s="556">
        <f t="shared" ca="1" si="580"/>
        <v>0</v>
      </c>
      <c r="XM96" s="556">
        <f t="shared" ca="1" si="581"/>
        <v>0</v>
      </c>
      <c r="XN96" s="556">
        <f t="shared" ca="1" si="581"/>
        <v>0</v>
      </c>
      <c r="XO96" s="556">
        <f t="shared" ca="1" si="581"/>
        <v>0</v>
      </c>
      <c r="XP96" s="556">
        <f t="shared" ca="1" si="581"/>
        <v>0</v>
      </c>
      <c r="XQ96" s="556">
        <f t="shared" ca="1" si="581"/>
        <v>0</v>
      </c>
      <c r="XR96" s="556">
        <f t="shared" ca="1" si="581"/>
        <v>0</v>
      </c>
      <c r="XS96" s="556">
        <f t="shared" ca="1" si="581"/>
        <v>0</v>
      </c>
      <c r="XT96" s="556">
        <f t="shared" ca="1" si="581"/>
        <v>0</v>
      </c>
      <c r="XU96" s="556">
        <f t="shared" ca="1" si="581"/>
        <v>0</v>
      </c>
      <c r="XV96" s="556">
        <f t="shared" ca="1" si="581"/>
        <v>0</v>
      </c>
      <c r="XW96" s="556">
        <f t="shared" ca="1" si="581"/>
        <v>0</v>
      </c>
      <c r="XX96" s="189">
        <f t="shared" ca="1" si="582"/>
        <v>0</v>
      </c>
      <c r="XY96" s="189">
        <f t="shared" ca="1" si="582"/>
        <v>0</v>
      </c>
      <c r="XZ96" s="189">
        <f t="shared" ca="1" si="582"/>
        <v>0</v>
      </c>
      <c r="YA96" s="189">
        <f t="shared" ca="1" si="582"/>
        <v>0</v>
      </c>
      <c r="YB96" s="189">
        <f t="shared" ca="1" si="582"/>
        <v>0</v>
      </c>
      <c r="YC96" s="230">
        <f t="shared" ca="1" si="492"/>
        <v>0</v>
      </c>
      <c r="YD96" s="189">
        <f t="shared" ca="1" si="583"/>
        <v>0</v>
      </c>
      <c r="YE96" s="189">
        <f t="shared" ca="1" si="583"/>
        <v>0</v>
      </c>
      <c r="YF96" s="189">
        <f t="shared" ca="1" si="583"/>
        <v>0</v>
      </c>
      <c r="YG96" s="189">
        <f t="shared" ca="1" si="583"/>
        <v>0</v>
      </c>
      <c r="YH96" s="189">
        <f t="shared" ca="1" si="583"/>
        <v>0</v>
      </c>
      <c r="YI96" s="230">
        <f t="shared" ca="1" si="494"/>
        <v>0</v>
      </c>
      <c r="YJ96" s="231">
        <f t="shared" ca="1" si="495"/>
        <v>0</v>
      </c>
      <c r="YK96" s="231">
        <f t="shared" ca="1" si="495"/>
        <v>0</v>
      </c>
      <c r="YL96" s="231">
        <f t="shared" ca="1" si="495"/>
        <v>0</v>
      </c>
      <c r="YM96" s="231">
        <f t="shared" ca="1" si="495"/>
        <v>0</v>
      </c>
      <c r="YN96" s="544">
        <f t="shared" ca="1" si="496"/>
        <v>0</v>
      </c>
      <c r="YO96" s="231">
        <f t="shared" ca="1" si="497"/>
        <v>0</v>
      </c>
      <c r="YP96" s="231">
        <f t="shared" ca="1" si="497"/>
        <v>0</v>
      </c>
      <c r="YQ96" s="231">
        <f t="shared" ca="1" si="497"/>
        <v>0</v>
      </c>
      <c r="YR96" s="231">
        <f t="shared" ca="1" si="497"/>
        <v>0</v>
      </c>
      <c r="YS96" s="544">
        <f t="shared" ca="1" si="584"/>
        <v>0</v>
      </c>
      <c r="YT96" s="544">
        <f t="shared" ca="1" si="584"/>
        <v>0</v>
      </c>
      <c r="YU96" s="544">
        <f t="shared" ca="1" si="584"/>
        <v>0</v>
      </c>
      <c r="YV96" s="544">
        <f t="shared" ca="1" si="584"/>
        <v>0</v>
      </c>
      <c r="YW96" s="544">
        <f t="shared" ca="1" si="584"/>
        <v>0</v>
      </c>
      <c r="YX96" s="544">
        <f t="shared" ca="1" si="584"/>
        <v>0</v>
      </c>
      <c r="YY96" s="544">
        <f t="shared" ca="1" si="584"/>
        <v>0</v>
      </c>
      <c r="YZ96" s="535" cm="1">
        <f t="array" aca="1" ref="YZ96" ca="1">INDEX(YZ$13:YZ95,$B96+1,1)</f>
        <v>0</v>
      </c>
      <c r="ZA96" s="411">
        <f t="shared" ca="1" si="499"/>
        <v>19</v>
      </c>
      <c r="ZB96" s="18"/>
      <c r="ZC96" s="535" cm="1">
        <f t="array" aca="1" ref="ZC96" ca="1">INDEX(ZC$13:ZC95,$B96+1,1)</f>
        <v>0</v>
      </c>
      <c r="ZD96" s="411">
        <f t="shared" si="500"/>
        <v>0</v>
      </c>
      <c r="ZE96" s="535" cm="1">
        <f t="array" aca="1" ref="ZE96" ca="1">INDEX(ZE$13:ZE95,$B96+1,1)</f>
        <v>0</v>
      </c>
      <c r="ZF96" s="535" t="str" cm="1">
        <f t="array" aca="1" ref="ZF96" ca="1">INDEX(ZF$13:ZF95,$B96+1,1)</f>
        <v>-</v>
      </c>
      <c r="ZG96" s="535" t="str" cm="1">
        <f t="array" aca="1" ref="ZG96" ca="1">INDEX(ZG$13:ZG95,$B96+1,1)</f>
        <v>-</v>
      </c>
      <c r="ZH96" s="535" t="str" cm="1">
        <f t="array" aca="1" ref="ZH96" ca="1">INDEX(ZH$13:ZH95,$B96+1,1)</f>
        <v>-</v>
      </c>
      <c r="ZI96" s="535" t="str" cm="1">
        <f t="array" aca="1" ref="ZI96" ca="1">INDEX(ZI$13:ZI95,$B96+1,1)</f>
        <v>-</v>
      </c>
      <c r="ZJ96" s="535" t="str" cm="1">
        <f t="array" aca="1" ref="ZJ96" ca="1">INDEX(ZJ$13:ZJ95,$B96+1,1)</f>
        <v>-</v>
      </c>
      <c r="ZK96" s="535" t="str" cm="1">
        <f t="array" aca="1" ref="ZK96" ca="1">INDEX(ZK$13:ZK95,$B96+1,1)</f>
        <v>-</v>
      </c>
      <c r="ZL96" s="535" t="str" cm="1">
        <f t="array" aca="1" ref="ZL96" ca="1">INDEX(ZL$13:ZL95,$B96+1,1)</f>
        <v>-</v>
      </c>
      <c r="ZM96" s="535" t="str" cm="1">
        <f t="array" aca="1" ref="ZM96" ca="1">INDEX(ZM$13:ZM95,$B96+1,1)</f>
        <v>-</v>
      </c>
      <c r="ZN96" s="535" t="str" cm="1">
        <f t="array" aca="1" ref="ZN96" ca="1">INDEX(ZN$13:ZN95,$B96+1,1)</f>
        <v>-</v>
      </c>
      <c r="ZO96" s="535" t="str" cm="1">
        <f t="array" aca="1" ref="ZO96" ca="1">INDEX(ZO$13:ZO95,$B96+1,1)</f>
        <v>-</v>
      </c>
      <c r="ZP96" s="535" t="str" cm="1">
        <f t="array" aca="1" ref="ZP96" ca="1">INDEX(ZP$13:ZP95,$B96+1,1)</f>
        <v>-</v>
      </c>
      <c r="ZQ96" s="535" t="str" cm="1">
        <f t="array" aca="1" ref="ZQ96" ca="1">INDEX(ZQ$13:ZQ95,$B96+1,1)</f>
        <v>-</v>
      </c>
      <c r="ZR96" s="535" t="str" cm="1">
        <f t="array" aca="1" ref="ZR96" ca="1">INDEX(ZR$13:ZR95,$B96+1,1)</f>
        <v>-</v>
      </c>
      <c r="ZS96" s="535" t="str" cm="1">
        <f t="array" aca="1" ref="ZS96" ca="1">INDEX(ZS$13:ZS95,$B96+1,1)</f>
        <v>-</v>
      </c>
      <c r="ZT96" s="535" t="str" cm="1">
        <f t="array" aca="1" ref="ZT96" ca="1">INDEX(ZT$13:ZT95,$B96+1,1)</f>
        <v>-</v>
      </c>
      <c r="ZU96" s="535" t="str" cm="1">
        <f t="array" aca="1" ref="ZU96" ca="1">INDEX(ZU$13:ZU95,$B96+1,1)</f>
        <v>-</v>
      </c>
      <c r="ZV96" s="535" t="str" cm="1">
        <f t="array" aca="1" ref="ZV96" ca="1">INDEX(ZV$13:ZV95,$B96+1,1)</f>
        <v>-</v>
      </c>
      <c r="ZW96" s="535" t="str" cm="1">
        <f t="array" aca="1" ref="ZW96" ca="1">INDEX(ZW$13:ZW95,$B96+1,1)</f>
        <v>-</v>
      </c>
      <c r="ZX96" s="18"/>
      <c r="ZY96" s="411" t="b">
        <f t="shared" ca="1" si="501"/>
        <v>0</v>
      </c>
      <c r="ZZ96" s="411" t="str">
        <f t="shared" ca="1" si="502"/>
        <v>-</v>
      </c>
      <c r="AAA96" s="535" t="str" cm="1">
        <f t="array" aca="1" ref="AAA96" ca="1">INDEX(AAA$13:AAA95,$B96+1,1)</f>
        <v>-</v>
      </c>
      <c r="AAB96" s="535" t="str" cm="1">
        <f t="array" aca="1" ref="AAB96" ca="1">INDEX(AAB$13:AAB95,$B96+1,1)</f>
        <v>-</v>
      </c>
      <c r="AAC96" s="535" t="str" cm="1">
        <f t="array" aca="1" ref="AAC96" ca="1">INDEX(AAC$13:AAC95,$B96+1,1)</f>
        <v>-</v>
      </c>
      <c r="AAD96" s="545" cm="1">
        <f t="array" aca="1" ref="AAD96" ca="1">INDEX(i.AgeJ,$AD96,1)</f>
        <v>0</v>
      </c>
      <c r="AAE96" s="535" t="str" cm="1">
        <f t="array" aca="1" ref="AAE96" ca="1">INDEX(AAE$13:AAE95,$B96+1,1)</f>
        <v>-</v>
      </c>
      <c r="AAF96" s="411" t="str">
        <f t="shared" si="503"/>
        <v>-</v>
      </c>
      <c r="AAG96" s="411" t="str">
        <f t="shared" si="503"/>
        <v>-</v>
      </c>
      <c r="AAH96" s="535" t="str" cm="1">
        <f t="array" aca="1" ref="AAH96" ca="1">INDEX(AAH$13:AAH95,$B96+1,1)</f>
        <v>-</v>
      </c>
      <c r="AAI96" s="535" t="str" cm="1">
        <f t="array" aca="1" ref="AAI96" ca="1">INDEX(AAI$13:AAI95,$B96+1,1)</f>
        <v>-</v>
      </c>
      <c r="AAJ96" s="535" t="str" cm="1">
        <f t="array" aca="1" ref="AAJ96" ca="1">INDEX(AAJ$13:AAJ95,$B96+1,1)</f>
        <v>-</v>
      </c>
      <c r="AAK96" s="535" t="str" cm="1">
        <f t="array" aca="1" ref="AAK96" ca="1">INDEX(AAK$13:AAK95,$B96+1,1)</f>
        <v>-</v>
      </c>
      <c r="AAL96" s="535" t="str" cm="1">
        <f t="array" aca="1" ref="AAL96" ca="1">INDEX(AAL$13:AAL95,$B96+1,1)</f>
        <v>-</v>
      </c>
      <c r="AAM96" s="535" t="b" cm="1">
        <f t="array" aca="1" ref="AAM96" ca="1">INDEX(AAM$13:AAM95,$B96+1,1)</f>
        <v>1</v>
      </c>
      <c r="AAN96" s="535" t="str" cm="1">
        <f t="array" aca="1" ref="AAN96" ca="1">INDEX(AAN$13:AAN95,$B96+1,1)</f>
        <v>-</v>
      </c>
      <c r="AAO96" s="535" cm="1">
        <f t="array" aca="1" ref="AAO96" ca="1">INDEX(AAO$13:AAO95,$B96+1,1)</f>
        <v>0</v>
      </c>
      <c r="AAP96" s="535" cm="1">
        <f t="array" aca="1" ref="AAP96" ca="1">INDEX(AAP$13:AAP95,$B96+1,1)</f>
        <v>0</v>
      </c>
      <c r="AAQ96" s="535" cm="1">
        <f t="array" aca="1" ref="AAQ96" ca="1">INDEX(AAQ$13:AAQ95,$B96+1,1)</f>
        <v>0</v>
      </c>
      <c r="AAR96" s="18"/>
      <c r="AAS96" s="411">
        <f t="shared" si="504"/>
        <v>50</v>
      </c>
      <c r="AAT96" s="411">
        <f t="shared" si="504"/>
        <v>50</v>
      </c>
      <c r="AAU96" s="411">
        <f t="shared" si="504"/>
        <v>50</v>
      </c>
      <c r="AAV96" s="411">
        <f t="shared" si="504"/>
        <v>50</v>
      </c>
      <c r="AAW96" s="535" cm="1">
        <f t="array" aca="1" ref="AAW96" ca="1">INDEX(AAW$13:AAW95,$B96+1,1)</f>
        <v>1</v>
      </c>
      <c r="AAX96" s="535" cm="1">
        <f t="array" aca="1" ref="AAX96" ca="1">INDEX(AAX$13:AAX95,$B96+1,1)</f>
        <v>1</v>
      </c>
      <c r="AAY96" s="535" cm="1">
        <f t="array" aca="1" ref="AAY96" ca="1">INDEX(AAY$13:AAY95,$B96+1,1)</f>
        <v>1</v>
      </c>
      <c r="AAZ96" s="535" cm="1">
        <f t="array" aca="1" ref="AAZ96" ca="1">INDEX(AAZ$13:AAZ95,$B96+1,1)</f>
        <v>1</v>
      </c>
      <c r="ABA96" s="535" t="str" cm="1">
        <f t="array" aca="1" ref="ABA96" ca="1">INDEX(ABA$13:ABA95,$B96+1,1)</f>
        <v>-</v>
      </c>
      <c r="ABB96" s="535" t="str" cm="1">
        <f t="array" aca="1" ref="ABB96" ca="1">INDEX(ABB$13:ABB95,$B96+1,1)</f>
        <v>-</v>
      </c>
      <c r="ABC96" s="535" t="str" cm="1">
        <f t="array" aca="1" ref="ABC96" ca="1">INDEX(ABC$13:ABC95,$B96+1,1)</f>
        <v>-</v>
      </c>
      <c r="ABD96" s="535" t="str" cm="1">
        <f t="array" aca="1" ref="ABD96" ca="1">INDEX(ABD$13:ABD95,$B96+1,1)</f>
        <v>-</v>
      </c>
      <c r="ABE96" s="535" t="str" cm="1">
        <f t="array" aca="1" ref="ABE96" ca="1">INDEX(ABE$13:ABE95,$B96+1,1)</f>
        <v>-</v>
      </c>
      <c r="ABF96" s="535" t="str" cm="1">
        <f t="array" aca="1" ref="ABF96" ca="1">INDEX(ABF$13:ABF95,$B96+1,1)</f>
        <v>-</v>
      </c>
      <c r="ABG96" s="535" t="str" cm="1">
        <f t="array" aca="1" ref="ABG96" ca="1">INDEX(ABG$13:ABG95,$B96+1,1)</f>
        <v>-</v>
      </c>
      <c r="ABH96" s="18"/>
      <c r="ABI96" s="535" t="str" cm="1">
        <f t="array" aca="1" ref="ABI96" ca="1">INDEX(ABI$13:ABI95,$B96+1,1)</f>
        <v>-</v>
      </c>
      <c r="ABJ96" s="411">
        <f t="shared" ca="1" si="505"/>
        <v>1</v>
      </c>
      <c r="ABK96" s="18"/>
      <c r="ABL96" s="664" t="b">
        <f t="shared" ca="1" si="506"/>
        <v>1</v>
      </c>
      <c r="ABM96" s="535" t="b" cm="1">
        <f t="array" aca="1" ref="ABM96" ca="1">INDEX(ABM$13:ABM95,$B96+1,1)</f>
        <v>0</v>
      </c>
      <c r="ABN96" s="535" t="b" cm="1">
        <f t="array" aca="1" ref="ABN96" ca="1">INDEX(ABN$13:ABN95,$B96+1,1)</f>
        <v>1</v>
      </c>
      <c r="ABO96" s="535" t="b" cm="1">
        <f t="array" aca="1" ref="ABO96" ca="1">INDEX(ABO$13:ABO95,$B96+1,1)</f>
        <v>1</v>
      </c>
      <c r="ABP96" s="411" t="b">
        <f t="shared" ca="1" si="533"/>
        <v>1</v>
      </c>
      <c r="ABQ96" s="535" t="b" cm="1">
        <f t="array" aca="1" ref="ABQ96" ca="1">INDEX(ABQ$13:ABQ95,$B96+1,1)</f>
        <v>0</v>
      </c>
      <c r="ABR96" s="535" cm="1">
        <f t="array" aca="1" ref="ABR96" ca="1">INDEX(ABR$13:ABR95,$B96+1,1)</f>
        <v>0</v>
      </c>
      <c r="ABS96" s="547" cm="1">
        <f t="array" aca="1" ref="ABS96" ca="1">IF(ABN96&lt;&gt;TRUE,"-",VALUE(IFERROR(VALUE($K96),0) &amp; _xlfn.SWITCH($CF96,"-",4,$CF96) &amp; $L96 &amp; $T96 &amp; "00" &amp; $N96 &amp; $AK96 &amp; $R96 &amp; _xlfn.SWITCH($AM96,3,1,$AM96) &amp; _xlfn.SWITCH($M96,4,0,$M96) &amp; $AD96 &amp; IF(MOD($H96-2,ABS$6)&gt;=ABS$7,"",TEXT(INT(MOD($H96-2,ABS$6)/2)+1,"00"))))</f>
        <v>14220012120105</v>
      </c>
      <c r="ABT96" s="657" cm="1">
        <f t="array" aca="1" ref="ABT96" ca="1">IF(ABO96&lt;&gt;TRUE,"-",VALUE(IFERROR(VALUE($K96),0) &amp; _xlfn.SWITCH($CF96,"-",4,$CF96) &amp; $L96 &amp; $T96 &amp; "00" &amp; $N96 &amp; $AK96 &amp; $R96 &amp; _xlfn.SWITCH($AM96,3,1,$AM96) &amp; _xlfn.SWITCH($M96,4,0,$M96) &amp; $AD96 &amp; IF(MOD($H96-1,ABT$6)&gt;=ABT$7,"",TEXT(INT(MOD($H96-1,ABT$6)/2)+1,"00"))))</f>
        <v>14220012120106</v>
      </c>
      <c r="ABU96" s="543">
        <f t="shared" ca="1" si="507"/>
        <v>652</v>
      </c>
      <c r="ABV96" s="543">
        <f t="shared" ca="1" si="507"/>
        <v>686</v>
      </c>
      <c r="ABW96" s="543">
        <f t="shared" ca="1" si="507"/>
        <v>721</v>
      </c>
      <c r="ABX96" s="459">
        <f t="shared" ca="1" si="508"/>
        <v>469</v>
      </c>
      <c r="ABY96" s="459">
        <f t="shared" ca="1" si="508"/>
        <v>504</v>
      </c>
      <c r="ABZ96" s="459">
        <f t="shared" ca="1" si="508"/>
        <v>539</v>
      </c>
      <c r="ACA96" s="459">
        <f t="shared" ca="1" si="509"/>
        <v>385</v>
      </c>
      <c r="ACB96" s="459">
        <f t="shared" ca="1" si="509"/>
        <v>420</v>
      </c>
      <c r="ACC96" s="459">
        <f t="shared" ca="1" si="509"/>
        <v>455</v>
      </c>
      <c r="ACD96" s="535" t="str" cm="1">
        <f t="array" aca="1" ref="ACD96" ca="1">INDEX(ACD$13:ACD95,$B96+1,1)</f>
        <v>-</v>
      </c>
      <c r="ACE96" s="22" t="b">
        <v>0</v>
      </c>
      <c r="ACF96" s="22" t="b">
        <v>0</v>
      </c>
      <c r="ACG96" s="22" t="b">
        <v>0</v>
      </c>
      <c r="ACH96" s="22" t="b">
        <v>1</v>
      </c>
      <c r="ACI96" s="22" t="b">
        <v>0</v>
      </c>
      <c r="ACJ96" s="535" t="str" cm="1">
        <f t="array" aca="1" ref="ACJ96" ca="1">INDEX(ACJ$13:ACJ95,$B96+1,1)</f>
        <v>-</v>
      </c>
      <c r="ACK96" s="535" t="str" cm="1">
        <f t="array" aca="1" ref="ACK96" ca="1">INDEX(ACK$13:ACK95,$B96+1,1)</f>
        <v>-</v>
      </c>
      <c r="ACL96" s="535" t="str" cm="1">
        <f t="array" aca="1" ref="ACL96" ca="1">INDEX(ACL$13:ACL95,$B96+1,1)</f>
        <v>-</v>
      </c>
      <c r="ACM96" s="535" t="str" cm="1">
        <f t="array" aca="1" ref="ACM96" ca="1">INDEX(ACM$13:ACM95,$B96+1,1)</f>
        <v>-</v>
      </c>
      <c r="ACN96" s="535" t="str" cm="1">
        <f t="array" aca="1" ref="ACN96" ca="1">INDEX(ACN$13:ACN95,$B96+1,1)</f>
        <v>-</v>
      </c>
      <c r="ACO96" s="535" t="str" cm="1">
        <f t="array" aca="1" ref="ACO96" ca="1">INDEX(ACO$13:ACO95,$B96+1,1)</f>
        <v>-</v>
      </c>
      <c r="ACP96" s="22">
        <v>3</v>
      </c>
      <c r="ACQ96" s="22">
        <v>3</v>
      </c>
      <c r="ACR96" s="22" cm="1">
        <f t="array" aca="1" ref="ACR96" ca="1">INDEX(ACR$13:ACR95,$B96+1,1)</f>
        <v>0</v>
      </c>
      <c r="ACS96" s="22">
        <v>1</v>
      </c>
      <c r="ACT96" s="22">
        <v>-1</v>
      </c>
      <c r="ACU96" s="535" t="str" cm="1">
        <f t="array" aca="1" ref="ACU96" ca="1">INDEX(ACU$13:ACU95,$B96+1,1)</f>
        <v>-</v>
      </c>
      <c r="ACV96" s="535" t="str" cm="1">
        <f t="array" aca="1" ref="ACV96" ca="1">INDEX(ACV$13:ACV95,$B96+1,1)</f>
        <v>-</v>
      </c>
      <c r="ACW96" s="535" t="str" cm="1">
        <f t="array" aca="1" ref="ACW96" ca="1">INDEX(ACW$13:ACW95,$B96+1,1)</f>
        <v>-</v>
      </c>
      <c r="ACX96" s="520">
        <f ca="1">ACR96</f>
        <v>0</v>
      </c>
      <c r="ACY96" s="520">
        <f t="shared" ref="ACY96" si="594">ACS96</f>
        <v>1</v>
      </c>
      <c r="ACZ96" s="520">
        <f t="shared" ref="ACZ96" si="595">ACT96</f>
        <v>-1</v>
      </c>
      <c r="ADA96" s="535" t="str" cm="1">
        <f t="array" aca="1" ref="ADA96" ca="1">INDEX(ADA$13:ADA95,$B96+1,1)</f>
        <v>-</v>
      </c>
      <c r="ADB96" s="535" cm="1">
        <f t="array" aca="1" ref="ADB96" ca="1">INDEX(ADB$13:ADB95,$B96+1,1)</f>
        <v>1</v>
      </c>
      <c r="ADC96" s="535" cm="1">
        <f t="array" aca="1" ref="ADC96" ca="1">INDEX(ADC$13:ADC95,$B96+1,1)</f>
        <v>1</v>
      </c>
      <c r="ADD96" s="661" t="b">
        <f t="shared" ca="1" si="510"/>
        <v>0</v>
      </c>
      <c r="ADE96" s="661" t="b">
        <f t="shared" ca="1" si="510"/>
        <v>0</v>
      </c>
      <c r="ADF96" s="661" t="b">
        <f t="shared" ca="1" si="510"/>
        <v>0</v>
      </c>
      <c r="ADG96" s="661" t="b">
        <f t="shared" ca="1" si="510"/>
        <v>0</v>
      </c>
      <c r="ADH96" s="662">
        <f t="shared" ca="1" si="511"/>
        <v>0.9</v>
      </c>
      <c r="ADI96" s="663">
        <f t="shared" ca="1" si="512"/>
        <v>0.66</v>
      </c>
      <c r="ADJ96" s="664" t="b">
        <f t="shared" ca="1" si="513"/>
        <v>1</v>
      </c>
      <c r="ADK96" s="711">
        <f t="shared" ca="1" si="514"/>
        <v>999</v>
      </c>
      <c r="ADL96" s="191" t="b">
        <f t="shared" si="537"/>
        <v>0</v>
      </c>
      <c r="ADM96" s="710">
        <f t="shared" ca="1" si="515"/>
        <v>0.5</v>
      </c>
      <c r="ADN96" s="712">
        <f t="shared" ca="1" si="516"/>
        <v>0</v>
      </c>
      <c r="ADO96" s="712">
        <f t="shared" ca="1" si="516"/>
        <v>0</v>
      </c>
      <c r="ADP96" s="665">
        <f t="shared" ca="1" si="517"/>
        <v>999999</v>
      </c>
      <c r="ADQ96" s="18"/>
      <c r="ADR96" s="545" t="b">
        <f t="shared" ca="1" si="585"/>
        <v>1</v>
      </c>
      <c r="ADS96" s="545" t="str">
        <f t="shared" ca="1" si="585"/>
        <v>-</v>
      </c>
      <c r="ADT96" s="545" t="str">
        <f t="shared" ca="1" si="585"/>
        <v>-</v>
      </c>
      <c r="ADU96" s="545" t="str">
        <f t="shared" ca="1" si="585"/>
        <v>-</v>
      </c>
      <c r="ADV96" s="545" t="str">
        <f t="shared" ca="1" si="585"/>
        <v>-</v>
      </c>
      <c r="ADW96" s="545" t="str">
        <f t="shared" ca="1" si="585"/>
        <v>-</v>
      </c>
      <c r="ADX96" s="545" t="str">
        <f t="shared" ca="1" si="585"/>
        <v>-</v>
      </c>
      <c r="ADY96" s="545" t="str">
        <f t="shared" ca="1" si="585"/>
        <v>-</v>
      </c>
      <c r="ADZ96" s="545" t="str">
        <f t="shared" ca="1" si="585"/>
        <v>-</v>
      </c>
      <c r="AEA96" s="545" t="str">
        <f t="shared" ca="1" si="585"/>
        <v>-</v>
      </c>
      <c r="AEB96" s="545" t="str">
        <f t="shared" ca="1" si="586"/>
        <v>-</v>
      </c>
      <c r="AEC96" s="545" t="str">
        <f t="shared" ca="1" si="586"/>
        <v>-</v>
      </c>
      <c r="AED96" s="545" t="str">
        <f t="shared" ca="1" si="586"/>
        <v>-</v>
      </c>
      <c r="AEE96" s="545" t="str">
        <f t="shared" ca="1" si="586"/>
        <v>-</v>
      </c>
      <c r="AEF96" s="545" t="str">
        <f t="shared" ca="1" si="586"/>
        <v>-</v>
      </c>
      <c r="AEG96" s="545" t="str">
        <f t="shared" ca="1" si="586"/>
        <v>-</v>
      </c>
      <c r="AEH96" s="545" t="str">
        <f t="shared" ca="1" si="586"/>
        <v>-</v>
      </c>
      <c r="AEI96" s="545" t="str">
        <f t="shared" ca="1" si="586"/>
        <v>-</v>
      </c>
      <c r="AEJ96" s="545" t="b">
        <f t="shared" ca="1" si="586"/>
        <v>1</v>
      </c>
      <c r="AEK96" s="545" t="str">
        <f t="shared" ca="1" si="586"/>
        <v>-</v>
      </c>
      <c r="AEL96" s="545" t="str">
        <f t="shared" ca="1" si="587"/>
        <v>-</v>
      </c>
      <c r="AEM96" s="545" t="str">
        <f t="shared" ca="1" si="587"/>
        <v>-</v>
      </c>
      <c r="AEN96" s="545" t="str">
        <f t="shared" ca="1" si="587"/>
        <v>-</v>
      </c>
      <c r="AEO96" s="545" t="str">
        <f t="shared" ca="1" si="587"/>
        <v>-</v>
      </c>
      <c r="AEP96" s="545" t="str">
        <f t="shared" ca="1" si="587"/>
        <v>-</v>
      </c>
      <c r="AEQ96" s="545" t="str">
        <f t="shared" ca="1" si="587"/>
        <v>-</v>
      </c>
      <c r="AER96" s="545" t="str">
        <f t="shared" ca="1" si="587"/>
        <v>-</v>
      </c>
      <c r="AES96" s="545" t="str">
        <f t="shared" ca="1" si="587"/>
        <v>-</v>
      </c>
      <c r="AET96" s="545" t="str">
        <f t="shared" ca="1" si="587"/>
        <v>-</v>
      </c>
      <c r="AEU96" s="545" t="str">
        <f t="shared" ca="1" si="587"/>
        <v>-</v>
      </c>
      <c r="AEV96" s="545" t="str">
        <f t="shared" ca="1" si="588"/>
        <v>-</v>
      </c>
      <c r="AEW96" s="545" t="str">
        <f t="shared" ca="1" si="588"/>
        <v>-</v>
      </c>
      <c r="AEX96" s="545" t="str">
        <f t="shared" ca="1" si="588"/>
        <v>-</v>
      </c>
      <c r="AEY96" s="545" t="str">
        <f t="shared" ca="1" si="588"/>
        <v>-</v>
      </c>
      <c r="AEZ96" s="545" t="str">
        <f t="shared" ca="1" si="588"/>
        <v>-</v>
      </c>
      <c r="AFA96" s="545" t="str">
        <f t="shared" ca="1" si="588"/>
        <v>-</v>
      </c>
      <c r="AFB96" s="545" t="b">
        <f t="shared" ca="1" si="588"/>
        <v>1</v>
      </c>
      <c r="AFC96" s="545" t="str">
        <f t="shared" ca="1" si="588"/>
        <v>-</v>
      </c>
      <c r="AFD96" s="545" t="str">
        <f t="shared" ca="1" si="588"/>
        <v>-</v>
      </c>
      <c r="AFE96" s="545" t="str">
        <f t="shared" ca="1" si="588"/>
        <v>-</v>
      </c>
      <c r="AFF96" s="545" t="str">
        <f t="shared" ca="1" si="589"/>
        <v>-</v>
      </c>
      <c r="AFG96" s="545" t="str">
        <f t="shared" ca="1" si="589"/>
        <v>-</v>
      </c>
      <c r="AFH96" s="545" t="str">
        <f t="shared" ca="1" si="589"/>
        <v>-</v>
      </c>
      <c r="AFI96" s="545" t="str">
        <f t="shared" ca="1" si="589"/>
        <v>-</v>
      </c>
      <c r="AFJ96" s="545" t="str">
        <f t="shared" ca="1" si="589"/>
        <v>-</v>
      </c>
      <c r="AFK96" s="545" t="str">
        <f t="shared" ca="1" si="589"/>
        <v>-</v>
      </c>
      <c r="AFL96" s="545" t="str">
        <f t="shared" ca="1" si="589"/>
        <v>-</v>
      </c>
      <c r="AFM96" s="545" t="str">
        <f t="shared" ca="1" si="589"/>
        <v>-</v>
      </c>
      <c r="AFN96" s="545" t="str">
        <f t="shared" ca="1" si="589"/>
        <v>-</v>
      </c>
      <c r="AFO96" s="545" t="str">
        <f t="shared" ca="1" si="589"/>
        <v>-</v>
      </c>
      <c r="AFP96" s="545" t="str">
        <f t="shared" ca="1" si="590"/>
        <v>-</v>
      </c>
      <c r="AFQ96" s="545" t="str">
        <f t="shared" ca="1" si="590"/>
        <v>-</v>
      </c>
      <c r="AFR96" s="545" t="str">
        <f t="shared" ca="1" si="590"/>
        <v>-</v>
      </c>
      <c r="AFS96" s="545" t="str">
        <f t="shared" ca="1" si="590"/>
        <v>-</v>
      </c>
      <c r="AFT96" s="545" t="b">
        <f t="shared" ca="1" si="590"/>
        <v>1</v>
      </c>
      <c r="AFU96" s="545" t="str">
        <f t="shared" ca="1" si="590"/>
        <v>-</v>
      </c>
      <c r="AFV96" s="545" t="str">
        <f t="shared" ca="1" si="590"/>
        <v>-</v>
      </c>
      <c r="AFW96" s="545" t="str">
        <f t="shared" ca="1" si="590"/>
        <v>-</v>
      </c>
      <c r="AFX96" s="545" t="str">
        <f t="shared" ca="1" si="590"/>
        <v>-</v>
      </c>
      <c r="AFY96" s="545" t="str">
        <f t="shared" ca="1" si="590"/>
        <v>-</v>
      </c>
      <c r="AFZ96" s="545" t="str">
        <f t="shared" ca="1" si="591"/>
        <v>-</v>
      </c>
      <c r="AGA96" s="545" t="str">
        <f t="shared" ca="1" si="591"/>
        <v>-</v>
      </c>
      <c r="AGB96" s="545" t="str">
        <f t="shared" ca="1" si="591"/>
        <v>-</v>
      </c>
      <c r="AGC96" s="545" t="str">
        <f t="shared" ca="1" si="591"/>
        <v>-</v>
      </c>
      <c r="AGD96" s="545" t="str">
        <f t="shared" ca="1" si="591"/>
        <v>-</v>
      </c>
      <c r="AGE96" s="545" t="str">
        <f t="shared" ca="1" si="591"/>
        <v>-</v>
      </c>
      <c r="AGF96" s="545" t="str">
        <f t="shared" ca="1" si="591"/>
        <v>-</v>
      </c>
      <c r="AGG96" s="545" t="str">
        <f t="shared" ca="1" si="591"/>
        <v>-</v>
      </c>
      <c r="AGH96" s="545" t="str">
        <f t="shared" ca="1" si="591"/>
        <v>-</v>
      </c>
      <c r="AGI96" s="545" t="str">
        <f t="shared" ca="1" si="591"/>
        <v>-</v>
      </c>
      <c r="AGJ96" s="545" t="str">
        <f t="shared" ca="1" si="592"/>
        <v>-</v>
      </c>
      <c r="AGK96" s="545" t="str">
        <f t="shared" ca="1" si="592"/>
        <v>-</v>
      </c>
      <c r="AGL96" s="545" t="b">
        <f t="shared" ca="1" si="592"/>
        <v>1</v>
      </c>
      <c r="AGM96" s="545" t="str">
        <f t="shared" ca="1" si="592"/>
        <v>-</v>
      </c>
      <c r="AGN96" s="545" t="str">
        <f t="shared" ca="1" si="592"/>
        <v>-</v>
      </c>
      <c r="AGO96" s="545" t="str">
        <f t="shared" ca="1" si="592"/>
        <v>-</v>
      </c>
      <c r="AGP96" s="545" t="str">
        <f t="shared" ca="1" si="592"/>
        <v>-</v>
      </c>
      <c r="AGQ96" s="545" t="str">
        <f t="shared" ca="1" si="592"/>
        <v>-</v>
      </c>
      <c r="AGR96" s="545" t="str">
        <f t="shared" ca="1" si="592"/>
        <v>-</v>
      </c>
      <c r="AGS96" s="545" t="str">
        <f t="shared" ca="1" si="592"/>
        <v>-</v>
      </c>
      <c r="AGT96" s="545" t="str">
        <f t="shared" ca="1" si="593"/>
        <v>-</v>
      </c>
      <c r="AGU96" s="545" t="str">
        <f t="shared" ca="1" si="593"/>
        <v>-</v>
      </c>
      <c r="AGV96" s="545" t="str">
        <f t="shared" ca="1" si="593"/>
        <v>-</v>
      </c>
      <c r="AGW96" s="545" t="str">
        <f t="shared" ca="1" si="593"/>
        <v>-</v>
      </c>
      <c r="AGX96" s="545" t="str">
        <f t="shared" ca="1" si="593"/>
        <v>-</v>
      </c>
      <c r="AGY96" s="545" t="str">
        <f t="shared" ca="1" si="593"/>
        <v>-</v>
      </c>
      <c r="AGZ96" s="545" t="str">
        <f t="shared" ca="1" si="593"/>
        <v>-</v>
      </c>
      <c r="AHA96" s="545" t="str">
        <f t="shared" ca="1" si="593"/>
        <v>-</v>
      </c>
      <c r="AHB96" s="545" t="str">
        <f t="shared" ca="1" si="593"/>
        <v>-</v>
      </c>
      <c r="AHC96" s="545" t="str">
        <f t="shared" ca="1" si="593"/>
        <v>-</v>
      </c>
      <c r="AHD96" s="535" cm="1">
        <f t="array" aca="1" ref="AHD96" ca="1">INDEX(AHD$13:AHD95,$B96+1,1)</f>
        <v>0</v>
      </c>
      <c r="AHE96" s="483">
        <v>0</v>
      </c>
    </row>
    <row r="97" spans="1:889" outlineLevel="2">
      <c r="A97" s="18">
        <f t="shared" si="241"/>
        <v>84</v>
      </c>
      <c r="B97" s="652">
        <f t="shared" ca="1" si="538"/>
        <v>82</v>
      </c>
      <c r="C97" s="458">
        <f t="shared" si="404"/>
        <v>2000</v>
      </c>
      <c r="D97" s="119" t="str">
        <f t="shared" ca="1" si="405"/>
        <v>GSW</v>
      </c>
      <c r="E97" t="b">
        <v>1</v>
      </c>
      <c r="F97" t="b">
        <v>0</v>
      </c>
      <c r="G97" t="b">
        <f t="shared" si="406"/>
        <v>1</v>
      </c>
      <c r="H97" s="191">
        <f t="shared" ca="1" si="536"/>
        <v>12</v>
      </c>
      <c r="I97" s="535" cm="1">
        <f t="array" aca="1" ref="I97" ca="1">INDEX(I$13:I96,$B97+1,1)</f>
        <v>1</v>
      </c>
      <c r="J97" s="535" cm="1">
        <f t="array" aca="1" ref="J97" ca="1">INDEX(J$13:J96,$B97+1,1)</f>
        <v>0</v>
      </c>
      <c r="K97" s="535" cm="1">
        <f t="array" aca="1" ref="K97" ca="1">INDEX(K$13:K96,$B97+1,1)</f>
        <v>1</v>
      </c>
      <c r="L97" s="535" cm="1">
        <f t="array" aca="1" ref="L97" ca="1">INDEX(L$13:L96,$B97+1,1)</f>
        <v>2</v>
      </c>
      <c r="M97" s="535" cm="1">
        <f t="array" aca="1" ref="M97" ca="1">INDEX(M$13:M96,$B97+1,1)</f>
        <v>0</v>
      </c>
      <c r="N97" s="230">
        <f t="shared" ca="1" si="547"/>
        <v>1</v>
      </c>
      <c r="O97" s="230">
        <f t="shared" ca="1" si="547"/>
        <v>6</v>
      </c>
      <c r="P97" s="230">
        <f t="shared" ca="1" si="547"/>
        <v>1</v>
      </c>
      <c r="Q97" s="230">
        <f t="shared" ca="1" si="547"/>
        <v>1</v>
      </c>
      <c r="R97" s="230">
        <f t="shared" ca="1" si="547"/>
        <v>1</v>
      </c>
      <c r="S97" s="230">
        <f t="shared" ca="1" si="547"/>
        <v>1</v>
      </c>
      <c r="T97" s="411">
        <f t="shared" ca="1" si="408"/>
        <v>2</v>
      </c>
      <c r="U97" s="411">
        <f t="shared" ca="1" si="408"/>
        <v>5</v>
      </c>
      <c r="V97" s="411">
        <f t="shared" ca="1" si="409"/>
        <v>2</v>
      </c>
      <c r="W97" s="772" t="b">
        <f t="shared" ca="1" si="410"/>
        <v>1</v>
      </c>
      <c r="X97" s="772" t="b">
        <f t="shared" ca="1" si="410"/>
        <v>1</v>
      </c>
      <c r="Y97" s="772" t="b">
        <f t="shared" ca="1" si="410"/>
        <v>1</v>
      </c>
      <c r="Z97" s="791" t="b" cm="1">
        <f t="array" aca="1" ref="Z97" ca="1">INDEX(Z$13:Z96,$B97+1,1)</f>
        <v>0</v>
      </c>
      <c r="AA97" s="411">
        <f t="shared" ca="1" si="411"/>
        <v>1</v>
      </c>
      <c r="AB97" s="411">
        <f t="shared" ca="1" si="412"/>
        <v>1</v>
      </c>
      <c r="AC97" s="230">
        <f t="shared" ca="1" si="548"/>
        <v>1</v>
      </c>
      <c r="AD97" s="230">
        <f t="shared" ca="1" si="548"/>
        <v>1</v>
      </c>
      <c r="AE97" s="230">
        <f t="shared" ca="1" si="548"/>
        <v>0</v>
      </c>
      <c r="AF97" s="230">
        <f t="shared" ca="1" si="548"/>
        <v>0</v>
      </c>
      <c r="AG97" s="230">
        <f t="shared" ca="1" si="548"/>
        <v>0</v>
      </c>
      <c r="AH97" s="230">
        <f t="shared" ca="1" si="548"/>
        <v>0</v>
      </c>
      <c r="AI97" s="87">
        <f t="shared" ca="1" si="414"/>
        <v>2</v>
      </c>
      <c r="AJ97" s="87">
        <f ca="1">INDEX(CHOOSE($N97,DataAutumn!i.AdultDrys,DataWinter!i.AdultDrys,DataSpring!i.AdultDrys),1,$T97)</f>
        <v>1</v>
      </c>
      <c r="AK97" s="230">
        <f t="shared" ca="1" si="549"/>
        <v>2</v>
      </c>
      <c r="AL97" s="535" cm="1">
        <f t="array" aca="1" ref="AL97" ca="1">INDEX(AL$13:AL96,$B97+1,1)</f>
        <v>0</v>
      </c>
      <c r="AM97" s="535" cm="1">
        <f t="array" aca="1" ref="AM97" ca="1">INDEX(AM$13:AM96,$B97+1,1)</f>
        <v>2</v>
      </c>
      <c r="AN97" s="810"/>
      <c r="AO97" s="111"/>
      <c r="AP97" s="111"/>
      <c r="AQ97" s="111"/>
      <c r="AR97" s="111"/>
      <c r="AS97" s="111"/>
      <c r="AT97" s="111"/>
      <c r="AU97" s="111"/>
      <c r="AV97" s="111"/>
      <c r="AW97" s="111"/>
      <c r="AX97" s="111"/>
      <c r="AY97" s="111"/>
      <c r="AZ97" s="111"/>
      <c r="BA97" s="111"/>
      <c r="BB97" s="111"/>
      <c r="BC97" s="312" t="str">
        <f t="shared" ca="1" si="416"/>
        <v xml:space="preserve">FS_Opt_Tem 00012 SE GSW Past      CFS     TOLAut Scan2 GFS RR+01% GP100% WP100% MP100% (PT_F33N11L11)      </v>
      </c>
      <c r="BD97" s="8" t="str">
        <f ca="1">IF(COUNTIF($BC$13:$BC97,$BC97)=1,"-","Dup")</f>
        <v>-</v>
      </c>
      <c r="BE97" s="18"/>
      <c r="BF97" s="535" t="b" cm="1">
        <f t="array" aca="1" ref="BF97" ca="1">INDEX(BF$13:BF96,$B97+1,1)</f>
        <v>0</v>
      </c>
      <c r="BG97" s="535" t="b" cm="1">
        <f t="array" aca="1" ref="BG97" ca="1">INDEX(BG$13:BG96,$B97+1,1)</f>
        <v>0</v>
      </c>
      <c r="BH97" s="535" t="b" cm="1">
        <f t="array" aca="1" ref="BH97" ca="1">INDEX(BH$13:BH96,$B97+1,1)</f>
        <v>0</v>
      </c>
      <c r="BI97" s="535" t="b" cm="1">
        <f t="array" aca="1" ref="BI97" ca="1">INDEX(BI$13:BI96,$B97+1,1)</f>
        <v>0</v>
      </c>
      <c r="BJ97" s="535" t="b" cm="1">
        <f t="array" aca="1" ref="BJ97" ca="1">INDEX(BJ$13:BJ96,$B97+1,1)</f>
        <v>0</v>
      </c>
      <c r="BK97" s="535" t="b" cm="1">
        <f t="array" aca="1" ref="BK97" ca="1">INDEX(BK$13:BK96,$B97+1,1)</f>
        <v>0</v>
      </c>
      <c r="BL97" s="535" t="b" cm="1">
        <f t="array" aca="1" ref="BL97" ca="1">INDEX(BL$13:BL96,$B97+1,1)</f>
        <v>0</v>
      </c>
      <c r="BM97" s="535" t="b" cm="1">
        <f t="array" aca="1" ref="BM97" ca="1">INDEX(BM$13:BM96,$B97+1,1)</f>
        <v>0</v>
      </c>
      <c r="BN97" s="535" t="b" cm="1">
        <f t="array" aca="1" ref="BN97" ca="1">INDEX(BN$13:BN96,$B97+1,1)</f>
        <v>0</v>
      </c>
      <c r="BO97" s="18"/>
      <c r="BP97" s="411" t="b">
        <f t="shared" ca="1" si="417"/>
        <v>1</v>
      </c>
      <c r="BQ97" s="411" t="str">
        <f t="shared" ca="1" si="417"/>
        <v>-</v>
      </c>
      <c r="BR97" s="411" t="b">
        <f t="shared" ca="1" si="417"/>
        <v>0</v>
      </c>
      <c r="BS97" s="411" t="str">
        <f t="shared" ca="1" si="417"/>
        <v>-</v>
      </c>
      <c r="BT97" s="411" t="str">
        <f t="shared" ca="1" si="417"/>
        <v>-</v>
      </c>
      <c r="BU97" s="411" t="str">
        <f t="shared" ca="1" si="417"/>
        <v>-</v>
      </c>
      <c r="BV97" s="411" t="str">
        <f t="shared" ca="1" si="417"/>
        <v>-</v>
      </c>
      <c r="BW97" s="411" t="str">
        <f t="shared" ca="1" si="417"/>
        <v>-</v>
      </c>
      <c r="BX97" s="411" t="str">
        <f t="shared" ca="1" si="417"/>
        <v>-</v>
      </c>
      <c r="BY97" s="411" t="str">
        <f t="shared" ca="1" si="417"/>
        <v>-</v>
      </c>
      <c r="BZ97" s="411" t="str">
        <f t="shared" ca="1" si="417"/>
        <v>-</v>
      </c>
      <c r="CA97" s="411" t="str">
        <f t="shared" ca="1" si="417"/>
        <v>-</v>
      </c>
      <c r="CB97" s="411" t="b">
        <f t="shared" ca="1" si="417"/>
        <v>0</v>
      </c>
      <c r="CC97" s="87">
        <f t="shared" ca="1" si="417"/>
        <v>0</v>
      </c>
      <c r="CD97" s="535" t="str" cm="1">
        <f t="array" aca="1" ref="CD97" ca="1">INDEX(CD$13:CD96,$B97+1,1)</f>
        <v>-</v>
      </c>
      <c r="CE97" s="535" t="str" cm="1">
        <f t="array" aca="1" ref="CE97" ca="1">INDEX(CE$13:CE96,$B97+1,1)</f>
        <v>-</v>
      </c>
      <c r="CF97" s="535" t="str" cm="1">
        <f t="array" aca="1" ref="CF97" ca="1">INDEX(CF$13:CF96,$B97+1,1)</f>
        <v>-</v>
      </c>
      <c r="CG97" s="535" t="b" cm="1">
        <f t="array" aca="1" ref="CG97" ca="1">INDEX(CG$13:CG96,$B97+1,1)</f>
        <v>1</v>
      </c>
      <c r="CH97" s="535" t="str" cm="1">
        <f t="array" aca="1" ref="CH97" ca="1">INDEX(CH$13:CH96,$B97+1,1)</f>
        <v>-</v>
      </c>
      <c r="CI97" s="535" t="str" cm="1">
        <f t="array" aca="1" ref="CI97" ca="1">INDEX(CI$13:CI96,$B97+1,1)</f>
        <v>-</v>
      </c>
      <c r="CJ97" s="535" t="str" cm="1">
        <f t="array" aca="1" ref="CJ97" ca="1">INDEX(CJ$13:CJ96,$B97+1,1)</f>
        <v>-</v>
      </c>
      <c r="CK97" s="18"/>
      <c r="CL97" s="535" t="str" cm="1">
        <f t="array" aca="1" ref="CL97" ca="1">INDEX(CL$13:CL96,$B97+1,1)</f>
        <v>-</v>
      </c>
      <c r="CM97" s="535" t="str" cm="1">
        <f t="array" aca="1" ref="CM97" ca="1">INDEX(CM$13:CM96,$B97+1,1)</f>
        <v>-</v>
      </c>
      <c r="CN97" s="411" t="str">
        <f t="shared" ca="1" si="418"/>
        <v>-</v>
      </c>
      <c r="CO97" s="411">
        <f t="shared" ca="1" si="419"/>
        <v>1</v>
      </c>
      <c r="CP97" s="411">
        <f t="shared" ca="1" si="419"/>
        <v>1</v>
      </c>
      <c r="CQ97" s="535" t="str" cm="1">
        <f t="array" aca="1" ref="CQ97" ca="1">INDEX(CQ$13:CQ96,$B97+1,1)</f>
        <v>-</v>
      </c>
      <c r="CR97" s="535" t="str" cm="1">
        <f t="array" aca="1" ref="CR97" ca="1">INDEX(CR$13:CR96,$B97+1,1)</f>
        <v>-</v>
      </c>
      <c r="CS97" s="535" t="str" cm="1">
        <f t="array" aca="1" ref="CS97" ca="1">INDEX(CS$13:CS96,$B97+1,1)</f>
        <v>-</v>
      </c>
      <c r="CT97" s="535" t="str" cm="1">
        <f t="array" aca="1" ref="CT97" ca="1">INDEX(CT$13:CT96,$B97+1,1)</f>
        <v>-</v>
      </c>
      <c r="CU97" s="411" t="str">
        <f t="shared" ca="1" si="420"/>
        <v>-</v>
      </c>
      <c r="CV97" s="411">
        <f t="shared" ca="1" si="421"/>
        <v>1</v>
      </c>
      <c r="CW97" s="411">
        <f t="shared" ca="1" si="421"/>
        <v>1</v>
      </c>
      <c r="CX97" s="535" t="str" cm="1">
        <f t="array" aca="1" ref="CX97" ca="1">INDEX(CX$13:CX96,$B97+1,1)</f>
        <v>-</v>
      </c>
      <c r="CY97" s="535" t="str" cm="1">
        <f t="array" aca="1" ref="CY97" ca="1">INDEX(CY$13:CY96,$B97+1,1)</f>
        <v>-</v>
      </c>
      <c r="CZ97" s="411" t="str">
        <f t="shared" ca="1" si="422"/>
        <v>-</v>
      </c>
      <c r="DA97" s="411">
        <f t="shared" ca="1" si="423"/>
        <v>1</v>
      </c>
      <c r="DB97" s="535" t="str" cm="1">
        <f t="array" aca="1" ref="DB97" ca="1">INDEX(DB$13:DB96,$B97+1,1)</f>
        <v>-</v>
      </c>
      <c r="DC97" s="535" t="str" cm="1">
        <f t="array" aca="1" ref="DC97" ca="1">INDEX(DC$13:DC96,$B97+1,1)</f>
        <v>-</v>
      </c>
      <c r="DD97" s="411">
        <f t="shared" ca="1" si="424"/>
        <v>1</v>
      </c>
      <c r="DE97" s="535" t="str" cm="1">
        <f t="array" aca="1" ref="DE97" ca="1">INDEX(DE$13:DE96,$B97+1,1)</f>
        <v>-</v>
      </c>
      <c r="DF97" s="535" t="str" cm="1">
        <f t="array" aca="1" ref="DF97" ca="1">INDEX(DF$13:DF96,$B97+1,1)</f>
        <v>-</v>
      </c>
      <c r="DG97" s="411" t="str">
        <f t="shared" ca="1" si="425"/>
        <v>-</v>
      </c>
      <c r="DH97" s="411">
        <f t="shared" ca="1" si="426"/>
        <v>1</v>
      </c>
      <c r="DI97" s="411">
        <f t="shared" ca="1" si="426"/>
        <v>1</v>
      </c>
      <c r="DJ97" s="535" cm="1">
        <f t="array" aca="1" ref="DJ97" ca="1">INDEX(DJ$13:DJ96,$B97+1,1)</f>
        <v>720</v>
      </c>
      <c r="DK97" s="535" cm="1">
        <f t="array" aca="1" ref="DK97" ca="1">INDEX(DK$13:DK96,$B97+1,1)</f>
        <v>720</v>
      </c>
      <c r="DL97" s="18"/>
      <c r="DM97" s="535" t="str" cm="1">
        <f t="array" aca="1" ref="DM97" ca="1">INDEX(DM$13:DM96,$B97+1,1)</f>
        <v>-</v>
      </c>
      <c r="DN97" s="535" t="str" cm="1">
        <f t="array" aca="1" ref="DN97" ca="1">INDEX(DN$13:DN96,$B97+1,1)</f>
        <v>-</v>
      </c>
      <c r="DO97" s="535" t="str" cm="1">
        <f t="array" aca="1" ref="DO97" ca="1">INDEX(DO$13:DO96,$B97+1,1)</f>
        <v>-</v>
      </c>
      <c r="DP97" s="535" t="str" cm="1">
        <f t="array" aca="1" ref="DP97" ca="1">INDEX(DP$13:DP96,$B97+1,1)</f>
        <v>-</v>
      </c>
      <c r="DQ97" s="799" cm="1">
        <f t="array" aca="1" ref="DQ97" ca="1">VALUE(IFERROR(VALUE($K97),0) &amp; _xlfn.SWITCH($CF97,"-",4,$CF97) &amp; $L97 &amp; $T97 &amp; "00" &amp; $N97 &amp; $AK97 &amp; $R97 &amp; _xlfn.SWITCH($AM97,3,1,$AM97) &amp; _xlfn.SWITCH($M97,4,0,$M97) &amp; _xlfn.SWITCH($AD97,6,1,$AD97))</f>
        <v>142200121201</v>
      </c>
      <c r="DR97" s="535" cm="1">
        <f t="array" aca="1" ref="DR97" ca="1">INDEX(DR$13:DR96,$B97+1,1)</f>
        <v>1</v>
      </c>
      <c r="DS97" s="535" cm="1">
        <f t="array" aca="1" ref="DS97" ca="1">INDEX(DS$13:DS96,$B97+1,1)</f>
        <v>1</v>
      </c>
      <c r="DT97" s="411">
        <f t="shared" ca="1" si="427"/>
        <v>3</v>
      </c>
      <c r="DU97" s="411" t="str">
        <f t="shared" ca="1" si="427"/>
        <v>-</v>
      </c>
      <c r="DV97" s="411" t="str">
        <f t="shared" ca="1" si="427"/>
        <v>-</v>
      </c>
      <c r="DW97" s="411" t="str">
        <f t="shared" ca="1" si="427"/>
        <v>-</v>
      </c>
      <c r="DX97" s="411" t="str">
        <f t="shared" ca="1" si="427"/>
        <v>-</v>
      </c>
      <c r="DY97" s="411" t="str">
        <f t="shared" ca="1" si="427"/>
        <v>-</v>
      </c>
      <c r="DZ97" s="411" t="b">
        <f t="shared" ca="1" si="428"/>
        <v>0</v>
      </c>
      <c r="EA97" s="411" t="str">
        <f t="shared" ca="1" si="429"/>
        <v>-</v>
      </c>
      <c r="EB97" s="411" t="str">
        <f t="shared" ca="1" si="429"/>
        <v>-</v>
      </c>
      <c r="EC97" s="411" t="str">
        <f t="shared" ca="1" si="429"/>
        <v>-</v>
      </c>
      <c r="ED97" s="411" t="str">
        <f t="shared" ca="1" si="429"/>
        <v>-</v>
      </c>
      <c r="EE97" s="411">
        <f t="shared" ca="1" si="429"/>
        <v>500</v>
      </c>
      <c r="EF97" s="411">
        <f t="shared" ca="1" si="429"/>
        <v>500</v>
      </c>
      <c r="EG97" s="411" t="str">
        <f t="shared" ca="1" si="429"/>
        <v>-</v>
      </c>
      <c r="EH97" s="411" t="str">
        <f t="shared" ca="1" si="429"/>
        <v>-</v>
      </c>
      <c r="EI97" s="411" t="str">
        <f t="shared" ca="1" si="429"/>
        <v>-</v>
      </c>
      <c r="EJ97" s="535" cm="1">
        <f t="array" aca="1" ref="EJ97" ca="1">INDEX(EJ$13:EJ96,$B97+1,1)</f>
        <v>0</v>
      </c>
      <c r="EK97" s="535" cm="1">
        <f t="array" aca="1" ref="EK97" ca="1">INDEX(EK$13:EK96,$B97+1,1)</f>
        <v>999999</v>
      </c>
      <c r="EL97" s="535" cm="1">
        <f t="array" aca="1" ref="EL97" ca="1">INDEX(EL$13:EL96,$B97+1,1)</f>
        <v>999999</v>
      </c>
      <c r="EM97" s="535" cm="1">
        <f t="array" aca="1" ref="EM97" ca="1">INDEX(EM$13:EM96,$B97+1,1)</f>
        <v>999999</v>
      </c>
      <c r="EN97" s="535" cm="1">
        <f t="array" aca="1" ref="EN97" ca="1">INDEX(EN$13:EN96,$B97+1,1)</f>
        <v>999999</v>
      </c>
      <c r="EO97" s="535" cm="1">
        <f t="array" aca="1" ref="EO97" ca="1">INDEX(EO$13:EO96,$B97+1,1)</f>
        <v>999999</v>
      </c>
      <c r="EP97" s="535" cm="1">
        <f t="array" aca="1" ref="EP97" ca="1">INDEX(EP$13:EP96,$B97+1,1)</f>
        <v>999999</v>
      </c>
      <c r="EQ97" s="535" cm="1">
        <f t="array" aca="1" ref="EQ97" ca="1">INDEX(EQ$13:EQ96,$B97+1,1)</f>
        <v>999999</v>
      </c>
      <c r="ER97" s="535" cm="1">
        <f t="array" aca="1" ref="ER97" ca="1">INDEX(ER$13:ER96,$B97+1,1)</f>
        <v>999999</v>
      </c>
      <c r="ES97" s="535" cm="1">
        <f t="array" aca="1" ref="ES97" ca="1">INDEX(ES$13:ES96,$B97+1,1)</f>
        <v>999999</v>
      </c>
      <c r="ET97" s="535" cm="1">
        <f t="array" aca="1" ref="ET97" ca="1">INDEX(ET$13:ET96,$B97+1,1)</f>
        <v>999999</v>
      </c>
      <c r="EU97" s="535" cm="1">
        <f t="array" aca="1" ref="EU97" ca="1">INDEX(EU$13:EU96,$B97+1,1)</f>
        <v>999999</v>
      </c>
      <c r="EV97" s="535" cm="1">
        <f t="array" aca="1" ref="EV97" ca="1">INDEX(EV$13:EV96,$B97+1,1)</f>
        <v>999999</v>
      </c>
      <c r="EW97" s="777">
        <f t="shared" ca="1" si="430"/>
        <v>0</v>
      </c>
      <c r="EX97" s="777">
        <f t="shared" ca="1" si="430"/>
        <v>0</v>
      </c>
      <c r="EY97" s="777">
        <f t="shared" ca="1" si="430"/>
        <v>999999</v>
      </c>
      <c r="EZ97" s="795" t="str">
        <f t="shared" ca="1" si="527"/>
        <v>-</v>
      </c>
      <c r="FA97" s="795" t="str">
        <f t="shared" ca="1" si="431"/>
        <v>-</v>
      </c>
      <c r="FB97" s="796">
        <f t="shared" ca="1" si="432"/>
        <v>999999</v>
      </c>
      <c r="FC97" s="797" t="str">
        <f t="shared" ca="1" si="528"/>
        <v>-</v>
      </c>
      <c r="FD97" s="776">
        <f t="shared" ca="1" si="433"/>
        <v>999999</v>
      </c>
      <c r="FE97" s="774">
        <f t="shared" ca="1" si="529"/>
        <v>999999</v>
      </c>
      <c r="FF97" s="775">
        <f t="shared" ca="1" si="530"/>
        <v>999999</v>
      </c>
      <c r="FG97" s="545" cm="1">
        <f t="array" aca="1" ref="FG97" ca="1">INDEX(i.ELMated,$AB97+1,1)</f>
        <v>0.3</v>
      </c>
      <c r="FH97" s="625" cm="1">
        <f t="array" aca="1" ref="FH97" ca="1">INDEX(i.ELMatedEst,$AA97+1,$T97)</f>
        <v>0.3</v>
      </c>
      <c r="FI97" s="535" t="str" cm="1">
        <f t="array" aca="1" ref="FI97" ca="1">INDEX(FI$13:FI96,$B97+1,1)</f>
        <v>-</v>
      </c>
      <c r="FJ97" s="535" t="str" cm="1">
        <f t="array" aca="1" ref="FJ97" ca="1">INDEX(FJ$13:FJ96,$B97+1,1)</f>
        <v>-</v>
      </c>
      <c r="FK97" s="659">
        <f t="shared" ca="1" si="434"/>
        <v>0</v>
      </c>
      <c r="FL97" s="661">
        <f t="shared" ca="1" si="435"/>
        <v>5.0000000000000001E-3</v>
      </c>
      <c r="FM97" s="191">
        <f t="shared" ca="1" si="531"/>
        <v>0.95</v>
      </c>
      <c r="FN97" s="662">
        <f t="shared" ca="1" si="436"/>
        <v>8.3999999999999991E-2</v>
      </c>
      <c r="FO97" s="662">
        <f ca="1">INDEX(CHOOSE($N97,DataAutumn!i.EL_PropnSold,DataWinter!i.EL_PropnSold,DataSpring!i.EL_PropnSold),$AI97,$T97)*INDEX(i.ELMatedEst,$AB97+1,$T97)*i.dAdultRR_ELPropSold
+INDEX(i.dryman,($AJ97-1)*4+$AI97,FO$7)</f>
        <v>0</v>
      </c>
      <c r="FP97" s="662">
        <f ca="1">INDEX(CHOOSE($N97,DataAutumn!i.EL_PropnSold,DataWinter!i.EL_PropnSold,DataSpring!i.EL_PropnSold),$AI97,$T97)*INDEX(i.ELMatedEst,$AB97+1,$T97)*i.dAdultRR_ELPropSold
+INDEX(i.dryman,($AJ97-1)*4+$AI97,FP$7)</f>
        <v>3.125E-2</v>
      </c>
      <c r="FQ97" s="662">
        <f ca="1">INDEX(CHOOSE($N97,DataAutumn!i.EL_PropnSold,DataWinter!i.EL_PropnSold,DataSpring!i.EL_PropnSold),$AI97,$T97)*INDEX(i.ELMatedEst,$AB97+1,$T97)*i.dAdultRR_ELPropSold
+INDEX(i.dryman,($AJ97-1)*4+$AI97,FQ$7)</f>
        <v>3.125E-2</v>
      </c>
      <c r="FR97" s="662">
        <f ca="1">INDEX(CHOOSE($N97,DataAutumn!i.EL_PropnSold,DataWinter!i.EL_PropnSold,DataSpring!i.EL_PropnSold),$AI97,$T97)*INDEX(i.ELMatedEst,$AB97+1,$T97)*i.dAdultRR_ELPropSold
+INDEX(i.dryman,($AJ97-1)*4+$AI97,FR$7)</f>
        <v>3.125E-2</v>
      </c>
      <c r="FS97" s="663">
        <f ca="1">INDEX(CHOOSE($N97,DataAutumn!i.EL_PropnSold,DataWinter!i.EL_PropnSold,DataSpring!i.EL_PropnSold),$AI97,$T97)*INDEX(i.ELMatedEst,$AB97+1,$T97)*i.dAdultLSurv_ELPropSold</f>
        <v>0</v>
      </c>
      <c r="FT97" s="661" t="b">
        <f t="shared" ca="1" si="437"/>
        <v>0</v>
      </c>
      <c r="FU97" s="661" t="b">
        <f t="shared" ca="1" si="437"/>
        <v>0</v>
      </c>
      <c r="FV97" s="711" t="b">
        <f t="shared" ca="1" si="438"/>
        <v>1</v>
      </c>
      <c r="FW97" s="661" t="b">
        <f t="shared" ca="1" si="437"/>
        <v>0</v>
      </c>
      <c r="FX97" s="663">
        <f t="shared" ca="1" si="439"/>
        <v>1</v>
      </c>
      <c r="FY97" s="664">
        <f t="shared" ca="1" si="440"/>
        <v>0</v>
      </c>
      <c r="FZ97" s="665" t="b">
        <f t="shared" ca="1" si="441"/>
        <v>0</v>
      </c>
      <c r="GA97" s="660" t="b">
        <f t="shared" ca="1" si="442"/>
        <v>1</v>
      </c>
      <c r="GB97" s="411" t="b">
        <f t="shared" ca="1" si="442"/>
        <v>0</v>
      </c>
      <c r="GC97" s="411" t="b">
        <f t="shared" ca="1" si="442"/>
        <v>0</v>
      </c>
      <c r="GD97" s="87">
        <f t="shared" ca="1" si="443"/>
        <v>2</v>
      </c>
      <c r="GE97" s="87">
        <f t="shared" ca="1" si="443"/>
        <v>2</v>
      </c>
      <c r="GF97" s="411">
        <f t="shared" ca="1" si="444"/>
        <v>1</v>
      </c>
      <c r="GG97" s="411">
        <f t="shared" ca="1" si="445"/>
        <v>1</v>
      </c>
      <c r="GH97" s="411">
        <f t="shared" ca="1" si="445"/>
        <v>1</v>
      </c>
      <c r="GI97" s="411">
        <f t="shared" ca="1" si="446"/>
        <v>1</v>
      </c>
      <c r="GJ97" s="411">
        <f t="shared" ca="1" si="550"/>
        <v>0.35</v>
      </c>
      <c r="GK97" s="411" t="b">
        <f t="shared" ca="1" si="550"/>
        <v>1</v>
      </c>
      <c r="GL97" s="411" t="b">
        <f t="shared" ca="1" si="550"/>
        <v>0</v>
      </c>
      <c r="GM97" s="411" t="b">
        <f t="shared" ca="1" si="550"/>
        <v>0</v>
      </c>
      <c r="GN97" s="411" t="b">
        <f t="shared" ca="1" si="550"/>
        <v>0</v>
      </c>
      <c r="GO97" s="87">
        <f t="shared" ca="1" si="448"/>
        <v>1</v>
      </c>
      <c r="GP97" s="87">
        <f t="shared" ca="1" si="448"/>
        <v>1</v>
      </c>
      <c r="GQ97" s="87">
        <f t="shared" ca="1" si="448"/>
        <v>1</v>
      </c>
      <c r="GR97" s="87">
        <f t="shared" ca="1" si="448"/>
        <v>1</v>
      </c>
      <c r="GS97" s="87">
        <f t="shared" ca="1" si="448"/>
        <v>1</v>
      </c>
      <c r="GT97" s="87">
        <f t="shared" ca="1" si="448"/>
        <v>1</v>
      </c>
      <c r="GU97" s="87">
        <f t="shared" ca="1" si="448"/>
        <v>1</v>
      </c>
      <c r="GV97" s="87">
        <f t="shared" ca="1" si="448"/>
        <v>1</v>
      </c>
      <c r="GW97" s="411" cm="1">
        <f t="array" aca="1" ref="GW97" ca="1">INDEX(i.dse_type,1,$L97)</f>
        <v>0</v>
      </c>
      <c r="GX97" s="535" t="str" cm="1">
        <f t="array" aca="1" ref="GX97" ca="1">INDEX(GX$13:GX96,$B97+1,1)</f>
        <v>-</v>
      </c>
      <c r="GY97" s="535" t="str" cm="1">
        <f t="array" aca="1" ref="GY97" ca="1">INDEX(GY$13:GY96,$B97+1,1)</f>
        <v>-</v>
      </c>
      <c r="GZ97" s="535" t="str" cm="1">
        <f t="array" aca="1" ref="GZ97" ca="1">INDEX(GZ$13:GZ96,$B97+1,1)</f>
        <v>-</v>
      </c>
      <c r="HA97" s="18"/>
      <c r="HB97" s="535" t="str" cm="1">
        <f t="array" aca="1" ref="HB97" ca="1">INDEX(HB$13:HB96,$B97+1,1)</f>
        <v>-</v>
      </c>
      <c r="HC97" s="535" t="str" cm="1">
        <f t="array" aca="1" ref="HC97" ca="1">INDEX(HC$13:HC96,$B97+1,1)</f>
        <v>-</v>
      </c>
      <c r="HD97" s="535" cm="1">
        <f t="array" aca="1" ref="HD97" ca="1">INDEX(HD$13:HD96,$B97+1,1)</f>
        <v>0</v>
      </c>
      <c r="HE97" s="535" cm="1">
        <f t="array" aca="1" ref="HE97" ca="1">INDEX(HE$13:HE96,$B97+1,1)</f>
        <v>0</v>
      </c>
      <c r="HF97" s="535" cm="1">
        <f t="array" aca="1" ref="HF97" ca="1">INDEX(HF$13:HF96,$B97+1,1)</f>
        <v>0</v>
      </c>
      <c r="HG97" s="535" cm="1">
        <f t="array" aca="1" ref="HG97" ca="1">INDEX(HG$13:HG96,$B97+1,1)</f>
        <v>0</v>
      </c>
      <c r="HH97" s="535" cm="1">
        <f t="array" aca="1" ref="HH97" ca="1">INDEX(HH$13:HH96,$B97+1,1)</f>
        <v>0</v>
      </c>
      <c r="HI97" s="535" cm="1">
        <f t="array" aca="1" ref="HI97" ca="1">INDEX(HI$13:HI96,$B97+1,1)</f>
        <v>0</v>
      </c>
      <c r="HJ97" s="535" cm="1">
        <f t="array" aca="1" ref="HJ97" ca="1">INDEX(HJ$13:HJ96,$B97+1,1)</f>
        <v>0</v>
      </c>
      <c r="HK97" s="535" cm="1">
        <f t="array" aca="1" ref="HK97" ca="1">INDEX(HK$13:HK96,$B97+1,1)</f>
        <v>0</v>
      </c>
      <c r="HL97" s="535" cm="1">
        <f t="array" aca="1" ref="HL97" ca="1">INDEX(HL$13:HL96,$B97+1,1)</f>
        <v>0</v>
      </c>
      <c r="HM97" s="535" cm="1">
        <f t="array" aca="1" ref="HM97" ca="1">INDEX(HM$13:HM96,$B97+1,1)</f>
        <v>0</v>
      </c>
      <c r="HN97" s="535" cm="1">
        <f t="array" aca="1" ref="HN97" ca="1">INDEX(HN$13:HN96,$B97+1,1)</f>
        <v>0</v>
      </c>
      <c r="HO97" s="535" cm="1">
        <f t="array" aca="1" ref="HO97" ca="1">INDEX(HO$13:HO96,$B97+1,1)</f>
        <v>0</v>
      </c>
      <c r="HP97" s="535" cm="1">
        <f t="array" aca="1" ref="HP97" ca="1">INDEX(HP$13:HP96,$B97+1,1)</f>
        <v>0</v>
      </c>
      <c r="HQ97" s="535" cm="1">
        <f t="array" aca="1" ref="HQ97" ca="1">INDEX(HQ$13:HQ96,$B97+1,1)</f>
        <v>0</v>
      </c>
      <c r="HR97" s="535" cm="1">
        <f t="array" aca="1" ref="HR97" ca="1">INDEX(HR$13:HR96,$B97+1,1)</f>
        <v>0</v>
      </c>
      <c r="HS97" s="535" cm="1">
        <f t="array" aca="1" ref="HS97" ca="1">INDEX(HS$13:HS96,$B97+1,1)</f>
        <v>0</v>
      </c>
      <c r="HT97" s="535" cm="1">
        <f t="array" aca="1" ref="HT97" ca="1">INDEX(HT$13:HT96,$B97+1,1)</f>
        <v>0</v>
      </c>
      <c r="HU97" s="535" cm="1">
        <f t="array" aca="1" ref="HU97" ca="1">INDEX(HU$13:HU96,$B97+1,1)</f>
        <v>0</v>
      </c>
      <c r="HV97" s="535" cm="1">
        <f t="array" aca="1" ref="HV97" ca="1">INDEX(HV$13:HV96,$B97+1,1)</f>
        <v>0</v>
      </c>
      <c r="HW97" s="535" cm="1">
        <f t="array" aca="1" ref="HW97" ca="1">INDEX(HW$13:HW96,$B97+1,1)</f>
        <v>0</v>
      </c>
      <c r="HX97" s="535" cm="1">
        <f t="array" aca="1" ref="HX97" ca="1">INDEX(HX$13:HX96,$B97+1,1)</f>
        <v>0</v>
      </c>
      <c r="HY97" s="535" cm="1">
        <f t="array" aca="1" ref="HY97" ca="1">INDEX(HY$13:HY96,$B97+1,1)</f>
        <v>0</v>
      </c>
      <c r="HZ97" s="535" cm="1">
        <f t="array" aca="1" ref="HZ97" ca="1">INDEX(HZ$13:HZ96,$B97+1,1)</f>
        <v>0</v>
      </c>
      <c r="IA97" s="535" cm="1">
        <f t="array" aca="1" ref="IA97" ca="1">INDEX(IA$13:IA96,$B97+1,1)</f>
        <v>0</v>
      </c>
      <c r="IB97" s="535" cm="1">
        <f t="array" aca="1" ref="IB97" ca="1">INDEX(IB$13:IB96,$B97+1,1)</f>
        <v>0</v>
      </c>
      <c r="IC97" s="535" cm="1">
        <f t="array" aca="1" ref="IC97" ca="1">INDEX(IC$13:IC96,$B97+1,1)</f>
        <v>0</v>
      </c>
      <c r="ID97" s="535" cm="1">
        <f t="array" aca="1" ref="ID97" ca="1">INDEX(ID$13:ID96,$B97+1,1)</f>
        <v>0</v>
      </c>
      <c r="IE97" s="535" cm="1">
        <f t="array" aca="1" ref="IE97" ca="1">INDEX(IE$13:IE96,$B97+1,1)</f>
        <v>0</v>
      </c>
      <c r="IF97" s="535" cm="1">
        <f t="array" aca="1" ref="IF97" ca="1">INDEX(IF$13:IF96,$B97+1,1)</f>
        <v>0</v>
      </c>
      <c r="IG97" s="535" cm="1">
        <f t="array" aca="1" ref="IG97" ca="1">INDEX(IG$13:IG96,$B97+1,1)</f>
        <v>0</v>
      </c>
      <c r="IH97" s="535" cm="1">
        <f t="array" aca="1" ref="IH97" ca="1">INDEX(IH$13:IH96,$B97+1,1)</f>
        <v>0</v>
      </c>
      <c r="II97" s="535" cm="1">
        <f t="array" aca="1" ref="II97" ca="1">INDEX(II$13:II96,$B97+1,1)</f>
        <v>0</v>
      </c>
      <c r="IJ97" s="535" cm="1">
        <f t="array" aca="1" ref="IJ97" ca="1">INDEX(IJ$13:IJ96,$B97+1,1)</f>
        <v>0</v>
      </c>
      <c r="IK97" s="535" cm="1">
        <f t="array" aca="1" ref="IK97" ca="1">INDEX(IK$13:IK96,$B97+1,1)</f>
        <v>0</v>
      </c>
      <c r="IL97" s="535" cm="1">
        <f t="array" aca="1" ref="IL97" ca="1">INDEX(IL$13:IL96,$B97+1,1)</f>
        <v>0</v>
      </c>
      <c r="IM97" s="535" cm="1">
        <f t="array" aca="1" ref="IM97" ca="1">INDEX(IM$13:IM96,$B97+1,1)</f>
        <v>0</v>
      </c>
      <c r="IN97" s="535" cm="1">
        <f t="array" aca="1" ref="IN97" ca="1">INDEX(IN$13:IN96,$B97+1,1)</f>
        <v>0</v>
      </c>
      <c r="IO97" s="535" cm="1">
        <f t="array" aca="1" ref="IO97" ca="1">INDEX(IO$13:IO96,$B97+1,1)</f>
        <v>0</v>
      </c>
      <c r="IP97" s="535" cm="1">
        <f t="array" aca="1" ref="IP97" ca="1">INDEX(IP$13:IP96,$B97+1,1)</f>
        <v>0</v>
      </c>
      <c r="IQ97" s="535" cm="1">
        <f t="array" aca="1" ref="IQ97" ca="1">INDEX(IQ$13:IQ96,$B97+1,1)</f>
        <v>0</v>
      </c>
      <c r="IR97" s="535" cm="1">
        <f t="array" aca="1" ref="IR97" ca="1">INDEX(IR$13:IR96,$B97+1,1)</f>
        <v>0</v>
      </c>
      <c r="IS97" s="535" cm="1">
        <f t="array" aca="1" ref="IS97" ca="1">INDEX(IS$13:IS96,$B97+1,1)</f>
        <v>0</v>
      </c>
      <c r="IT97" s="535" cm="1">
        <f t="array" aca="1" ref="IT97" ca="1">INDEX(IT$13:IT96,$B97+1,1)</f>
        <v>0</v>
      </c>
      <c r="IU97" s="535" cm="1">
        <f t="array" aca="1" ref="IU97" ca="1">INDEX(IU$13:IU96,$B97+1,1)</f>
        <v>0</v>
      </c>
      <c r="IV97" s="535" cm="1">
        <f t="array" aca="1" ref="IV97" ca="1">INDEX(IV$13:IV96,$B97+1,1)</f>
        <v>0</v>
      </c>
      <c r="IW97" s="535" cm="1">
        <f t="array" aca="1" ref="IW97" ca="1">INDEX(IW$13:IW96,$B97+1,1)</f>
        <v>0</v>
      </c>
      <c r="IX97" s="535" cm="1">
        <f t="array" aca="1" ref="IX97" ca="1">INDEX(IX$13:IX96,$B97+1,1)</f>
        <v>0</v>
      </c>
      <c r="IY97" s="535" cm="1">
        <f t="array" aca="1" ref="IY97" ca="1">INDEX(IY$13:IY96,$B97+1,1)</f>
        <v>0</v>
      </c>
      <c r="IZ97" s="535" cm="1">
        <f t="array" aca="1" ref="IZ97" ca="1">INDEX(IZ$13:IZ96,$B97+1,1)</f>
        <v>0</v>
      </c>
      <c r="JA97" s="535" cm="1">
        <f t="array" aca="1" ref="JA97" ca="1">INDEX(JA$13:JA96,$B97+1,1)</f>
        <v>0</v>
      </c>
      <c r="JB97" s="535" cm="1">
        <f t="array" aca="1" ref="JB97" ca="1">INDEX(JB$13:JB96,$B97+1,1)</f>
        <v>0</v>
      </c>
      <c r="JC97" s="535" cm="1">
        <f t="array" aca="1" ref="JC97" ca="1">INDEX(JC$13:JC96,$B97+1,1)</f>
        <v>0</v>
      </c>
      <c r="JD97" s="535" cm="1">
        <f t="array" aca="1" ref="JD97" ca="1">INDEX(JD$13:JD96,$B97+1,1)</f>
        <v>0</v>
      </c>
      <c r="JE97" s="535" cm="1">
        <f t="array" aca="1" ref="JE97" ca="1">INDEX(JE$13:JE96,$B97+1,1)</f>
        <v>0</v>
      </c>
      <c r="JF97" s="18"/>
      <c r="JG97" s="535" t="str" cm="1">
        <f t="array" aca="1" ref="JG97" ca="1">INDEX(JG$13:JG96,$B97+1,1)</f>
        <v>-</v>
      </c>
      <c r="JH97" s="535" t="str" cm="1">
        <f t="array" aca="1" ref="JH97" ca="1">INDEX(JH$13:JH96,$B97+1,1)</f>
        <v>-</v>
      </c>
      <c r="JI97" s="535" t="str" cm="1">
        <f t="array" aca="1" ref="JI97" ca="1">INDEX(JI$13:JI96,$B97+1,1)</f>
        <v>-</v>
      </c>
      <c r="JJ97" s="411" t="str">
        <f t="shared" si="449"/>
        <v>-</v>
      </c>
      <c r="JK97" s="535" t="str" cm="1">
        <f t="array" aca="1" ref="JK97" ca="1">INDEX(JK$13:JK96,$B97+1,1)</f>
        <v>-</v>
      </c>
      <c r="JL97" s="535" cm="1">
        <f t="array" aca="1" ref="JL97" ca="1">INDEX(JL$13:JL96,$B97+1,1)</f>
        <v>1</v>
      </c>
      <c r="JM97" s="535" cm="1">
        <f t="array" aca="1" ref="JM97" ca="1">INDEX(JM$13:JM96,$B97+1,1)</f>
        <v>1</v>
      </c>
      <c r="JN97" s="535" t="str" cm="1">
        <f t="array" aca="1" ref="JN97" ca="1">INDEX(JN$13:JN96,$B97+1,1)</f>
        <v>-</v>
      </c>
      <c r="JO97" s="535" t="str" cm="1">
        <f t="array" aca="1" ref="JO97" ca="1">INDEX(JO$13:JO96,$B97+1,1)</f>
        <v>-</v>
      </c>
      <c r="JP97" s="535" t="str" cm="1">
        <f t="array" aca="1" ref="JP97" ca="1">INDEX(JP$13:JP96,$B97+1,1)</f>
        <v>-</v>
      </c>
      <c r="JQ97" s="535" t="str" cm="1">
        <f t="array" aca="1" ref="JQ97" ca="1">INDEX(JQ$13:JQ96,$B97+1,1)</f>
        <v>-</v>
      </c>
      <c r="JR97" s="535" t="str" cm="1">
        <f t="array" aca="1" ref="JR97" ca="1">INDEX(JR$13:JR96,$B97+1,1)</f>
        <v>-</v>
      </c>
      <c r="JS97" s="535" t="str" cm="1">
        <f t="array" aca="1" ref="JS97" ca="1">INDEX(JS$13:JS96,$B97+1,1)</f>
        <v>-</v>
      </c>
      <c r="JT97" s="535" t="str" cm="1">
        <f t="array" aca="1" ref="JT97" ca="1">INDEX(JT$13:JT96,$B97+1,1)</f>
        <v>-</v>
      </c>
      <c r="JU97" s="535" t="str" cm="1">
        <f t="array" aca="1" ref="JU97" ca="1">INDEX(JU$13:JU96,$B97+1,1)</f>
        <v>-</v>
      </c>
      <c r="JV97" s="535" t="str" cm="1">
        <f t="array" aca="1" ref="JV97" ca="1">INDEX(JV$13:JV96,$B97+1,1)</f>
        <v>-</v>
      </c>
      <c r="JW97" s="535" t="str" cm="1">
        <f t="array" aca="1" ref="JW97" ca="1">INDEX(JW$13:JW96,$B97+1,1)</f>
        <v>-</v>
      </c>
      <c r="JX97" s="535" t="str" cm="1">
        <f t="array" aca="1" ref="JX97" ca="1">INDEX(JX$13:JX96,$B97+1,1)</f>
        <v>-</v>
      </c>
      <c r="JY97" s="535" t="str" cm="1">
        <f t="array" aca="1" ref="JY97" ca="1">INDEX(JY$13:JY96,$B97+1,1)</f>
        <v>-</v>
      </c>
      <c r="JZ97" s="535" t="str" cm="1">
        <f t="array" aca="1" ref="JZ97" ca="1">INDEX(JZ$13:JZ96,$B97+1,1)</f>
        <v>-</v>
      </c>
      <c r="KA97" s="535" t="str" cm="1">
        <f t="array" aca="1" ref="KA97" ca="1">INDEX(KA$13:KA96,$B97+1,1)</f>
        <v>-</v>
      </c>
      <c r="KB97" s="535" t="str" cm="1">
        <f t="array" aca="1" ref="KB97" ca="1">INDEX(KB$13:KB96,$B97+1,1)</f>
        <v>-</v>
      </c>
      <c r="KC97" s="535" t="str" cm="1">
        <f t="array" aca="1" ref="KC97" ca="1">INDEX(KC$13:KC96,$B97+1,1)</f>
        <v>-</v>
      </c>
      <c r="KD97" s="535" t="str" cm="1">
        <f t="array" aca="1" ref="KD97" ca="1">INDEX(KD$13:KD96,$B97+1,1)</f>
        <v>-</v>
      </c>
      <c r="KE97" s="535" t="str" cm="1">
        <f t="array" aca="1" ref="KE97" ca="1">INDEX(KE$13:KE96,$B97+1,1)</f>
        <v>-</v>
      </c>
      <c r="KF97" s="535" t="str" cm="1">
        <f t="array" aca="1" ref="KF97" ca="1">INDEX(KF$13:KF96,$B97+1,1)</f>
        <v>-</v>
      </c>
      <c r="KG97" s="535" t="str" cm="1">
        <f t="array" aca="1" ref="KG97" ca="1">INDEX(KG$13:KG96,$B97+1,1)</f>
        <v>-</v>
      </c>
      <c r="KH97" s="535" t="str" cm="1">
        <f t="array" aca="1" ref="KH97" ca="1">INDEX(KH$13:KH96,$B97+1,1)</f>
        <v>-</v>
      </c>
      <c r="KI97" s="411">
        <f t="shared" si="450"/>
        <v>0</v>
      </c>
      <c r="KJ97" s="535" t="str" cm="1">
        <f t="array" aca="1" ref="KJ97" ca="1">INDEX(KJ$13:KJ96,$B97+1,1)</f>
        <v>-</v>
      </c>
      <c r="KK97" s="535" cm="1">
        <f t="array" aca="1" ref="KK97" ca="1">INDEX(KK$13:KK96,$B97+1,1)</f>
        <v>1</v>
      </c>
      <c r="KL97" s="535" cm="1">
        <f t="array" aca="1" ref="KL97" ca="1">INDEX(KL$13:KL96,$B97+1,1)</f>
        <v>0</v>
      </c>
      <c r="KM97" s="411">
        <f t="shared" si="451"/>
        <v>0</v>
      </c>
      <c r="KN97" s="535" cm="1">
        <f t="array" aca="1" ref="KN97" ca="1">INDEX(KN$13:KN96,$B97+1,1)</f>
        <v>0</v>
      </c>
      <c r="KO97" s="411">
        <f t="shared" si="551"/>
        <v>0</v>
      </c>
      <c r="KP97" s="411">
        <f t="shared" si="551"/>
        <v>0</v>
      </c>
      <c r="KQ97" s="411">
        <f t="shared" si="551"/>
        <v>0</v>
      </c>
      <c r="KR97" s="411">
        <f t="shared" si="551"/>
        <v>0</v>
      </c>
      <c r="KS97" s="411">
        <f t="shared" si="551"/>
        <v>1</v>
      </c>
      <c r="KT97" s="411">
        <f t="shared" si="551"/>
        <v>0</v>
      </c>
      <c r="KU97" s="535" cm="1">
        <f t="array" aca="1" ref="KU97" ca="1">INDEX(KU$13:KU96,$B97+1,1)</f>
        <v>0</v>
      </c>
      <c r="KV97" s="535" cm="1">
        <f t="array" aca="1" ref="KV97" ca="1">INDEX(KV$13:KV96,$B97+1,1)</f>
        <v>0</v>
      </c>
      <c r="KW97" s="535" cm="1">
        <f t="array" aca="1" ref="KW97" ca="1">INDEX(KW$13:KW96,$B97+1,1)</f>
        <v>0</v>
      </c>
      <c r="KX97" s="535" cm="1">
        <f t="array" aca="1" ref="KX97" ca="1">INDEX(KX$13:KX96,$B97+1,1)</f>
        <v>0</v>
      </c>
      <c r="KY97" s="18"/>
      <c r="KZ97" s="535" t="str" cm="1">
        <f t="array" aca="1" ref="KZ97" ca="1">INDEX(KZ$13:KZ96,$B97+1,1)</f>
        <v>-</v>
      </c>
      <c r="LA97" s="535" t="str" cm="1">
        <f t="array" aca="1" ref="LA97" ca="1">INDEX(LA$13:LA96,$B97+1,1)</f>
        <v>-</v>
      </c>
      <c r="LB97" s="535" t="str" cm="1">
        <f t="array" aca="1" ref="LB97" ca="1">INDEX(LB$13:LB96,$B97+1,1)</f>
        <v>-</v>
      </c>
      <c r="LC97" s="535" t="str" cm="1">
        <f t="array" aca="1" ref="LC97" ca="1">INDEX(LC$13:LC96,$B97+1,1)</f>
        <v>-</v>
      </c>
      <c r="LD97" s="535" t="str" cm="1">
        <f t="array" aca="1" ref="LD97" ca="1">INDEX(LD$13:LD96,$B97+1,1)</f>
        <v>-</v>
      </c>
      <c r="LE97" s="535" t="str" cm="1">
        <f t="array" aca="1" ref="LE97" ca="1">INDEX(LE$13:LE96,$B97+1,1)</f>
        <v>-</v>
      </c>
      <c r="LF97" s="535" t="str" cm="1">
        <f t="array" aca="1" ref="LF97" ca="1">INDEX(LF$13:LF96,$B97+1,1)</f>
        <v>-</v>
      </c>
      <c r="LG97" s="535" t="str" cm="1">
        <f t="array" aca="1" ref="LG97" ca="1">INDEX(LG$13:LG96,$B97+1,1)</f>
        <v>-</v>
      </c>
      <c r="LH97" s="535" t="str" cm="1">
        <f t="array" aca="1" ref="LH97" ca="1">INDEX(LH$13:LH96,$B97+1,1)</f>
        <v>-</v>
      </c>
      <c r="LI97" s="535" t="str" cm="1">
        <f t="array" aca="1" ref="LI97" ca="1">INDEX(LI$13:LI96,$B97+1,1)</f>
        <v>-</v>
      </c>
      <c r="LJ97" s="535" t="str" cm="1">
        <f t="array" aca="1" ref="LJ97" ca="1">INDEX(LJ$13:LJ96,$B97+1,1)</f>
        <v>-</v>
      </c>
      <c r="LK97" s="535" t="str" cm="1">
        <f t="array" aca="1" ref="LK97" ca="1">INDEX(LK$13:LK96,$B97+1,1)</f>
        <v>-</v>
      </c>
      <c r="LL97" s="535" t="str" cm="1">
        <f t="array" aca="1" ref="LL97" ca="1">INDEX(LL$13:LL96,$B97+1,1)</f>
        <v>-</v>
      </c>
      <c r="LM97" s="535" t="str" cm="1">
        <f t="array" aca="1" ref="LM97" ca="1">INDEX(LM$13:LM96,$B97+1,1)</f>
        <v>-</v>
      </c>
      <c r="LN97" s="535" t="str" cm="1">
        <f t="array" aca="1" ref="LN97" ca="1">INDEX(LN$13:LN96,$B97+1,1)</f>
        <v>-</v>
      </c>
      <c r="LO97" s="535" t="str" cm="1">
        <f t="array" aca="1" ref="LO97" ca="1">INDEX(LO$13:LO96,$B97+1,1)</f>
        <v>-</v>
      </c>
      <c r="LP97" s="535" cm="1">
        <f t="array" aca="1" ref="LP97" ca="1">INDEX(LP$13:LP96,$B97+1,1)</f>
        <v>0</v>
      </c>
      <c r="LQ97" s="535" cm="1">
        <f t="array" aca="1" ref="LQ97" ca="1">INDEX(LQ$13:LQ96,$B97+1,1)</f>
        <v>0</v>
      </c>
      <c r="LR97" s="545" cm="1">
        <f t="array" aca="1" ref="LR97" ca="1">IF(AND($N97=LR$10,$AU97&lt;&gt;0),INDEX(i.LTWFeedLevels,$AU97,12),0)</f>
        <v>0</v>
      </c>
      <c r="LS97" s="625" cm="1">
        <f t="array" aca="1" ref="LS97" ca="1">IF(AND($N97=LS$10,$AV97&lt;&gt;0),INDEX(i.LTWFeedLevels,$AV97,12),0)</f>
        <v>0</v>
      </c>
      <c r="LT97" s="457">
        <f t="shared" ca="1" si="532"/>
        <v>0</v>
      </c>
      <c r="LU97" s="457">
        <f t="shared" ca="1" si="453"/>
        <v>0</v>
      </c>
      <c r="LV97" s="457">
        <f t="shared" ca="1" si="454"/>
        <v>0</v>
      </c>
      <c r="LW97" s="545" cm="1">
        <f t="array" aca="1" ref="LW97" ca="1">IF(AND($N97=LW$10,$AU97&lt;&gt;0),INDEX(i.LTWFeedLevels,$AU97,12),0)</f>
        <v>0</v>
      </c>
      <c r="LX97" s="625" cm="1">
        <f t="array" aca="1" ref="LX97" ca="1">IF(AND($N97=LX$10,$AV97&lt;&gt;0),INDEX(i.LTWFeedLevels,$AV97,12),0)</f>
        <v>0</v>
      </c>
      <c r="LY97" s="457">
        <f t="shared" ca="1" si="455"/>
        <v>0</v>
      </c>
      <c r="LZ97" s="457">
        <f t="shared" ca="1" si="456"/>
        <v>0</v>
      </c>
      <c r="MA97" s="457">
        <f t="shared" ca="1" si="457"/>
        <v>0</v>
      </c>
      <c r="MB97" s="545" cm="1">
        <f t="array" aca="1" ref="MB97" ca="1">IF(AND($N97=MB$10,$AU97&lt;&gt;0),INDEX(i.LTWFeedLevels,$AU97,12),0)</f>
        <v>0</v>
      </c>
      <c r="MC97" s="625" cm="1">
        <f t="array" aca="1" ref="MC97" ca="1">IF(AND($N97=MC$10,$AV97&lt;&gt;0),INDEX(i.LTWFeedLevels,$AV97,12),0)</f>
        <v>0</v>
      </c>
      <c r="MD97" s="457">
        <f t="shared" ca="1" si="458"/>
        <v>0</v>
      </c>
      <c r="ME97" s="457">
        <f t="shared" ca="1" si="459"/>
        <v>0</v>
      </c>
      <c r="MF97" s="457">
        <f t="shared" ca="1" si="460"/>
        <v>0</v>
      </c>
      <c r="MG97" s="189">
        <f t="shared" ca="1" si="552"/>
        <v>0</v>
      </c>
      <c r="MH97" s="189">
        <f t="shared" ca="1" si="552"/>
        <v>0</v>
      </c>
      <c r="MI97" s="189">
        <f t="shared" ca="1" si="552"/>
        <v>0</v>
      </c>
      <c r="MJ97" s="189">
        <f t="shared" ca="1" si="552"/>
        <v>0</v>
      </c>
      <c r="MK97" s="189">
        <f t="shared" ca="1" si="552"/>
        <v>0</v>
      </c>
      <c r="ML97" s="189">
        <f t="shared" ca="1" si="552"/>
        <v>0</v>
      </c>
      <c r="MM97" s="189">
        <f t="shared" ca="1" si="552"/>
        <v>0</v>
      </c>
      <c r="MN97" s="189">
        <f t="shared" ca="1" si="552"/>
        <v>0</v>
      </c>
      <c r="MO97" s="189">
        <f t="shared" ca="1" si="552"/>
        <v>0</v>
      </c>
      <c r="MP97" s="189">
        <f t="shared" ca="1" si="552"/>
        <v>0</v>
      </c>
      <c r="MQ97" s="189">
        <f t="shared" ca="1" si="553"/>
        <v>0</v>
      </c>
      <c r="MR97" s="189">
        <f t="shared" ca="1" si="553"/>
        <v>0</v>
      </c>
      <c r="MS97" s="189">
        <f t="shared" ca="1" si="553"/>
        <v>0</v>
      </c>
      <c r="MT97" s="189">
        <f t="shared" ca="1" si="553"/>
        <v>0</v>
      </c>
      <c r="MU97" s="189">
        <f t="shared" ca="1" si="553"/>
        <v>0</v>
      </c>
      <c r="MV97" s="189">
        <f t="shared" ca="1" si="553"/>
        <v>0</v>
      </c>
      <c r="MW97" s="189">
        <f t="shared" ca="1" si="553"/>
        <v>0</v>
      </c>
      <c r="MX97" s="189">
        <f t="shared" ca="1" si="553"/>
        <v>0</v>
      </c>
      <c r="MY97" s="189">
        <f t="shared" ca="1" si="553"/>
        <v>0</v>
      </c>
      <c r="MZ97" s="189">
        <f t="shared" ca="1" si="553"/>
        <v>0</v>
      </c>
      <c r="NA97" s="189">
        <f t="shared" ca="1" si="554"/>
        <v>0</v>
      </c>
      <c r="NB97" s="189">
        <f t="shared" ca="1" si="554"/>
        <v>0</v>
      </c>
      <c r="NC97" s="189">
        <f t="shared" ca="1" si="554"/>
        <v>0</v>
      </c>
      <c r="ND97" s="189">
        <f t="shared" ca="1" si="554"/>
        <v>0</v>
      </c>
      <c r="NE97" s="189">
        <f t="shared" ca="1" si="554"/>
        <v>0</v>
      </c>
      <c r="NF97" s="189">
        <f t="shared" ca="1" si="554"/>
        <v>0</v>
      </c>
      <c r="NG97" s="189">
        <f t="shared" ca="1" si="554"/>
        <v>0</v>
      </c>
      <c r="NH97" s="189">
        <f t="shared" ca="1" si="554"/>
        <v>0</v>
      </c>
      <c r="NI97" s="189">
        <f t="shared" ca="1" si="554"/>
        <v>0</v>
      </c>
      <c r="NJ97" s="189">
        <f t="shared" ca="1" si="554"/>
        <v>0</v>
      </c>
      <c r="NK97" s="189">
        <f t="shared" ca="1" si="555"/>
        <v>0</v>
      </c>
      <c r="NL97" s="189">
        <f t="shared" ca="1" si="555"/>
        <v>0</v>
      </c>
      <c r="NM97" s="189">
        <f t="shared" ca="1" si="555"/>
        <v>0</v>
      </c>
      <c r="NN97" s="189">
        <f t="shared" ca="1" si="555"/>
        <v>0</v>
      </c>
      <c r="NO97" s="189">
        <f t="shared" ca="1" si="555"/>
        <v>0</v>
      </c>
      <c r="NP97" s="189">
        <f t="shared" ca="1" si="555"/>
        <v>0</v>
      </c>
      <c r="NQ97" s="189">
        <f t="shared" ca="1" si="555"/>
        <v>0</v>
      </c>
      <c r="NR97" s="189">
        <f t="shared" ca="1" si="555"/>
        <v>0</v>
      </c>
      <c r="NS97" s="189">
        <f t="shared" ca="1" si="555"/>
        <v>0</v>
      </c>
      <c r="NT97" s="189">
        <f t="shared" ca="1" si="555"/>
        <v>0</v>
      </c>
      <c r="NU97" s="189">
        <f t="shared" ca="1" si="556"/>
        <v>0</v>
      </c>
      <c r="NV97" s="189">
        <f t="shared" ca="1" si="556"/>
        <v>0</v>
      </c>
      <c r="NW97" s="189">
        <f t="shared" ca="1" si="556"/>
        <v>0</v>
      </c>
      <c r="NX97" s="189">
        <f t="shared" ca="1" si="556"/>
        <v>0</v>
      </c>
      <c r="NY97" s="189">
        <f t="shared" ca="1" si="556"/>
        <v>0</v>
      </c>
      <c r="NZ97" s="189">
        <f t="shared" ca="1" si="556"/>
        <v>0</v>
      </c>
      <c r="OA97" s="189">
        <f t="shared" ca="1" si="556"/>
        <v>0</v>
      </c>
      <c r="OB97" s="189">
        <f t="shared" ca="1" si="556"/>
        <v>0</v>
      </c>
      <c r="OC97" s="189">
        <f t="shared" ca="1" si="556"/>
        <v>0</v>
      </c>
      <c r="OD97" s="189">
        <f t="shared" ca="1" si="556"/>
        <v>0</v>
      </c>
      <c r="OE97" s="189">
        <f t="shared" ca="1" si="557"/>
        <v>0</v>
      </c>
      <c r="OF97" s="189">
        <f t="shared" ca="1" si="557"/>
        <v>0</v>
      </c>
      <c r="OG97" s="189">
        <f t="shared" ca="1" si="557"/>
        <v>0</v>
      </c>
      <c r="OH97" s="189">
        <f t="shared" ca="1" si="557"/>
        <v>0</v>
      </c>
      <c r="OI97" s="189">
        <f t="shared" ca="1" si="557"/>
        <v>0</v>
      </c>
      <c r="OJ97" s="189">
        <f t="shared" ca="1" si="557"/>
        <v>0</v>
      </c>
      <c r="OK97" s="189">
        <f t="shared" ca="1" si="557"/>
        <v>0</v>
      </c>
      <c r="OL97" s="189">
        <f t="shared" ca="1" si="557"/>
        <v>0</v>
      </c>
      <c r="OM97" s="189">
        <f t="shared" ca="1" si="557"/>
        <v>0</v>
      </c>
      <c r="ON97" s="189">
        <f t="shared" ca="1" si="557"/>
        <v>0</v>
      </c>
      <c r="OO97" s="189">
        <f t="shared" ca="1" si="558"/>
        <v>0</v>
      </c>
      <c r="OP97" s="189">
        <f t="shared" ca="1" si="558"/>
        <v>0</v>
      </c>
      <c r="OQ97" s="189">
        <f t="shared" ca="1" si="558"/>
        <v>0</v>
      </c>
      <c r="OR97" s="189">
        <f t="shared" ca="1" si="558"/>
        <v>0</v>
      </c>
      <c r="OS97" s="189">
        <f t="shared" ca="1" si="558"/>
        <v>0</v>
      </c>
      <c r="OT97" s="189">
        <f t="shared" ca="1" si="558"/>
        <v>0</v>
      </c>
      <c r="OU97" s="189">
        <f t="shared" ca="1" si="558"/>
        <v>0</v>
      </c>
      <c r="OV97" s="189">
        <f t="shared" ca="1" si="558"/>
        <v>0</v>
      </c>
      <c r="OW97" s="189">
        <f t="shared" ca="1" si="558"/>
        <v>0</v>
      </c>
      <c r="OX97" s="189">
        <f t="shared" ca="1" si="558"/>
        <v>0</v>
      </c>
      <c r="OY97" s="189">
        <f t="shared" ca="1" si="558"/>
        <v>0</v>
      </c>
      <c r="OZ97" s="189">
        <f t="shared" ca="1" si="558"/>
        <v>0</v>
      </c>
      <c r="PA97" s="556">
        <f t="shared" ca="1" si="559"/>
        <v>0</v>
      </c>
      <c r="PB97" s="556">
        <f t="shared" ca="1" si="559"/>
        <v>0</v>
      </c>
      <c r="PC97" s="556">
        <f t="shared" ca="1" si="559"/>
        <v>0</v>
      </c>
      <c r="PD97" s="556">
        <f t="shared" ca="1" si="559"/>
        <v>0</v>
      </c>
      <c r="PE97" s="556">
        <f t="shared" ca="1" si="559"/>
        <v>0</v>
      </c>
      <c r="PF97" s="556">
        <f t="shared" ca="1" si="559"/>
        <v>0</v>
      </c>
      <c r="PG97" s="556">
        <f t="shared" ca="1" si="559"/>
        <v>0</v>
      </c>
      <c r="PH97" s="556">
        <f t="shared" ca="1" si="559"/>
        <v>0</v>
      </c>
      <c r="PI97" s="556">
        <f t="shared" ca="1" si="559"/>
        <v>0</v>
      </c>
      <c r="PJ97" s="556">
        <f t="shared" ca="1" si="559"/>
        <v>0</v>
      </c>
      <c r="PK97" s="556">
        <f t="shared" ca="1" si="560"/>
        <v>0</v>
      </c>
      <c r="PL97" s="556">
        <f t="shared" ca="1" si="560"/>
        <v>0</v>
      </c>
      <c r="PM97" s="556">
        <f t="shared" ca="1" si="560"/>
        <v>0</v>
      </c>
      <c r="PN97" s="556">
        <f t="shared" ca="1" si="560"/>
        <v>0</v>
      </c>
      <c r="PO97" s="556">
        <f t="shared" ca="1" si="560"/>
        <v>0</v>
      </c>
      <c r="PP97" s="556">
        <f t="shared" ca="1" si="560"/>
        <v>0</v>
      </c>
      <c r="PQ97" s="556">
        <f t="shared" ca="1" si="560"/>
        <v>0</v>
      </c>
      <c r="PR97" s="556">
        <f t="shared" ca="1" si="560"/>
        <v>0</v>
      </c>
      <c r="PS97" s="556">
        <f t="shared" ca="1" si="560"/>
        <v>0</v>
      </c>
      <c r="PT97" s="556">
        <f t="shared" ca="1" si="560"/>
        <v>0</v>
      </c>
      <c r="PU97" s="556">
        <f t="shared" ca="1" si="561"/>
        <v>0</v>
      </c>
      <c r="PV97" s="556">
        <f t="shared" ca="1" si="561"/>
        <v>0</v>
      </c>
      <c r="PW97" s="556">
        <f t="shared" ca="1" si="561"/>
        <v>0</v>
      </c>
      <c r="PX97" s="556">
        <f t="shared" ca="1" si="561"/>
        <v>0</v>
      </c>
      <c r="PY97" s="556">
        <f t="shared" ca="1" si="561"/>
        <v>0</v>
      </c>
      <c r="PZ97" s="556">
        <f t="shared" ca="1" si="561"/>
        <v>0</v>
      </c>
      <c r="QA97" s="556">
        <f t="shared" ca="1" si="561"/>
        <v>0</v>
      </c>
      <c r="QB97" s="556">
        <f t="shared" ca="1" si="561"/>
        <v>0</v>
      </c>
      <c r="QC97" s="556">
        <f t="shared" ca="1" si="561"/>
        <v>0</v>
      </c>
      <c r="QD97" s="556">
        <f t="shared" ca="1" si="561"/>
        <v>0</v>
      </c>
      <c r="QE97" s="556">
        <f t="shared" ca="1" si="562"/>
        <v>0</v>
      </c>
      <c r="QF97" s="556">
        <f t="shared" ca="1" si="562"/>
        <v>0</v>
      </c>
      <c r="QG97" s="556">
        <f t="shared" ca="1" si="562"/>
        <v>0</v>
      </c>
      <c r="QH97" s="556">
        <f t="shared" ca="1" si="562"/>
        <v>0</v>
      </c>
      <c r="QI97" s="556">
        <f t="shared" ca="1" si="562"/>
        <v>0</v>
      </c>
      <c r="QJ97" s="556">
        <f t="shared" ca="1" si="562"/>
        <v>0</v>
      </c>
      <c r="QK97" s="556">
        <f t="shared" ca="1" si="562"/>
        <v>0</v>
      </c>
      <c r="QL97" s="556">
        <f t="shared" ca="1" si="562"/>
        <v>0</v>
      </c>
      <c r="QM97" s="556">
        <f t="shared" ca="1" si="562"/>
        <v>0</v>
      </c>
      <c r="QN97" s="556">
        <f t="shared" ca="1" si="562"/>
        <v>0</v>
      </c>
      <c r="QO97" s="556">
        <f t="shared" ca="1" si="563"/>
        <v>0</v>
      </c>
      <c r="QP97" s="556">
        <f t="shared" ca="1" si="563"/>
        <v>0</v>
      </c>
      <c r="QQ97" s="556">
        <f t="shared" ca="1" si="563"/>
        <v>0</v>
      </c>
      <c r="QR97" s="556">
        <f t="shared" ca="1" si="563"/>
        <v>0</v>
      </c>
      <c r="QS97" s="556">
        <f t="shared" ca="1" si="563"/>
        <v>0</v>
      </c>
      <c r="QT97" s="556">
        <f t="shared" ca="1" si="563"/>
        <v>0</v>
      </c>
      <c r="QU97" s="556">
        <f t="shared" ca="1" si="563"/>
        <v>0</v>
      </c>
      <c r="QV97" s="556">
        <f t="shared" ca="1" si="563"/>
        <v>0</v>
      </c>
      <c r="QW97" s="556">
        <f t="shared" ca="1" si="563"/>
        <v>0</v>
      </c>
      <c r="QX97" s="556">
        <f t="shared" ca="1" si="563"/>
        <v>0</v>
      </c>
      <c r="QY97" s="556">
        <f t="shared" ca="1" si="564"/>
        <v>0</v>
      </c>
      <c r="QZ97" s="556">
        <f t="shared" ca="1" si="564"/>
        <v>0</v>
      </c>
      <c r="RA97" s="556">
        <f t="shared" ca="1" si="564"/>
        <v>0</v>
      </c>
      <c r="RB97" s="556">
        <f t="shared" ca="1" si="564"/>
        <v>0</v>
      </c>
      <c r="RC97" s="556">
        <f t="shared" ca="1" si="564"/>
        <v>0</v>
      </c>
      <c r="RD97" s="556">
        <f t="shared" ca="1" si="564"/>
        <v>0</v>
      </c>
      <c r="RE97" s="556">
        <f t="shared" ca="1" si="564"/>
        <v>0</v>
      </c>
      <c r="RF97" s="556">
        <f t="shared" ca="1" si="564"/>
        <v>0</v>
      </c>
      <c r="RG97" s="556">
        <f t="shared" ca="1" si="564"/>
        <v>0</v>
      </c>
      <c r="RH97" s="556">
        <f t="shared" ca="1" si="564"/>
        <v>0</v>
      </c>
      <c r="RI97" s="556">
        <f t="shared" ca="1" si="565"/>
        <v>0</v>
      </c>
      <c r="RJ97" s="556">
        <f t="shared" ca="1" si="565"/>
        <v>0</v>
      </c>
      <c r="RK97" s="556">
        <f t="shared" ca="1" si="565"/>
        <v>0</v>
      </c>
      <c r="RL97" s="556">
        <f t="shared" ca="1" si="565"/>
        <v>0</v>
      </c>
      <c r="RM97" s="556">
        <f t="shared" ca="1" si="565"/>
        <v>0</v>
      </c>
      <c r="RN97" s="556">
        <f t="shared" ca="1" si="565"/>
        <v>0</v>
      </c>
      <c r="RO97" s="556">
        <f t="shared" ca="1" si="565"/>
        <v>0</v>
      </c>
      <c r="RP97" s="556">
        <f t="shared" ca="1" si="565"/>
        <v>0</v>
      </c>
      <c r="RQ97" s="556">
        <f t="shared" ca="1" si="565"/>
        <v>0</v>
      </c>
      <c r="RR97" s="556">
        <f t="shared" ca="1" si="565"/>
        <v>0</v>
      </c>
      <c r="RS97" s="556">
        <f t="shared" ca="1" si="566"/>
        <v>0</v>
      </c>
      <c r="RT97" s="556">
        <f t="shared" ca="1" si="566"/>
        <v>0</v>
      </c>
      <c r="RU97" s="556">
        <f t="shared" ca="1" si="566"/>
        <v>0</v>
      </c>
      <c r="RV97" s="556">
        <f t="shared" ca="1" si="566"/>
        <v>0</v>
      </c>
      <c r="RW97" s="556">
        <f t="shared" ca="1" si="566"/>
        <v>0</v>
      </c>
      <c r="RX97" s="556">
        <f t="shared" ca="1" si="566"/>
        <v>0</v>
      </c>
      <c r="RY97" s="556">
        <f t="shared" ca="1" si="566"/>
        <v>0</v>
      </c>
      <c r="RZ97" s="556">
        <f t="shared" ca="1" si="566"/>
        <v>0</v>
      </c>
      <c r="SA97" s="556">
        <f t="shared" ca="1" si="566"/>
        <v>0</v>
      </c>
      <c r="SB97" s="556">
        <f t="shared" ca="1" si="566"/>
        <v>0</v>
      </c>
      <c r="SC97" s="556">
        <f t="shared" ca="1" si="567"/>
        <v>0</v>
      </c>
      <c r="SD97" s="556">
        <f t="shared" ca="1" si="567"/>
        <v>0</v>
      </c>
      <c r="SE97" s="556">
        <f t="shared" ca="1" si="567"/>
        <v>0</v>
      </c>
      <c r="SF97" s="556">
        <f t="shared" ca="1" si="567"/>
        <v>0</v>
      </c>
      <c r="SG97" s="556">
        <f t="shared" ca="1" si="567"/>
        <v>0</v>
      </c>
      <c r="SH97" s="556">
        <f t="shared" ca="1" si="567"/>
        <v>0</v>
      </c>
      <c r="SI97" s="556">
        <f t="shared" ca="1" si="567"/>
        <v>0</v>
      </c>
      <c r="SJ97" s="556">
        <f t="shared" ca="1" si="567"/>
        <v>0</v>
      </c>
      <c r="SK97" s="556">
        <f t="shared" ca="1" si="567"/>
        <v>0</v>
      </c>
      <c r="SL97" s="556">
        <f t="shared" ca="1" si="567"/>
        <v>0</v>
      </c>
      <c r="SM97" s="556">
        <f t="shared" ca="1" si="568"/>
        <v>0</v>
      </c>
      <c r="SN97" s="556">
        <f t="shared" ca="1" si="568"/>
        <v>0</v>
      </c>
      <c r="SO97" s="556">
        <f t="shared" ca="1" si="568"/>
        <v>0</v>
      </c>
      <c r="SP97" s="556">
        <f t="shared" ca="1" si="568"/>
        <v>0</v>
      </c>
      <c r="SQ97" s="556">
        <f t="shared" ca="1" si="568"/>
        <v>0</v>
      </c>
      <c r="SR97" s="556">
        <f t="shared" ca="1" si="568"/>
        <v>0</v>
      </c>
      <c r="SS97" s="556">
        <f t="shared" ca="1" si="568"/>
        <v>0</v>
      </c>
      <c r="ST97" s="556">
        <f t="shared" ca="1" si="568"/>
        <v>0</v>
      </c>
      <c r="SU97" s="556">
        <f t="shared" ca="1" si="568"/>
        <v>0</v>
      </c>
      <c r="SV97" s="556">
        <f t="shared" ca="1" si="568"/>
        <v>0</v>
      </c>
      <c r="SW97" s="556">
        <f t="shared" ca="1" si="569"/>
        <v>0</v>
      </c>
      <c r="SX97" s="556">
        <f t="shared" ca="1" si="569"/>
        <v>0</v>
      </c>
      <c r="SY97" s="556">
        <f t="shared" ca="1" si="569"/>
        <v>0</v>
      </c>
      <c r="SZ97" s="556">
        <f t="shared" ca="1" si="569"/>
        <v>0</v>
      </c>
      <c r="TA97" s="556">
        <f t="shared" ca="1" si="569"/>
        <v>0</v>
      </c>
      <c r="TB97" s="556">
        <f t="shared" ca="1" si="569"/>
        <v>0</v>
      </c>
      <c r="TC97" s="556">
        <f t="shared" ca="1" si="569"/>
        <v>0</v>
      </c>
      <c r="TD97" s="556">
        <f t="shared" ca="1" si="569"/>
        <v>0</v>
      </c>
      <c r="TE97" s="556">
        <f t="shared" ca="1" si="569"/>
        <v>0</v>
      </c>
      <c r="TF97" s="556">
        <f t="shared" ca="1" si="569"/>
        <v>0</v>
      </c>
      <c r="TG97" s="556">
        <f t="shared" ca="1" si="570"/>
        <v>0</v>
      </c>
      <c r="TH97" s="556">
        <f t="shared" ca="1" si="570"/>
        <v>0</v>
      </c>
      <c r="TI97" s="556">
        <f t="shared" ca="1" si="570"/>
        <v>0</v>
      </c>
      <c r="TJ97" s="556">
        <f t="shared" ca="1" si="570"/>
        <v>0</v>
      </c>
      <c r="TK97" s="556">
        <f t="shared" ca="1" si="570"/>
        <v>0</v>
      </c>
      <c r="TL97" s="556">
        <f t="shared" ca="1" si="570"/>
        <v>0</v>
      </c>
      <c r="TM97" s="556">
        <f t="shared" ca="1" si="570"/>
        <v>0</v>
      </c>
      <c r="TN97" s="556">
        <f t="shared" ca="1" si="570"/>
        <v>0</v>
      </c>
      <c r="TO97" s="556">
        <f t="shared" ca="1" si="570"/>
        <v>0</v>
      </c>
      <c r="TP97" s="556">
        <f t="shared" ca="1" si="570"/>
        <v>0</v>
      </c>
      <c r="TQ97" s="556">
        <f t="shared" ca="1" si="571"/>
        <v>0</v>
      </c>
      <c r="TR97" s="556">
        <f t="shared" ca="1" si="571"/>
        <v>0</v>
      </c>
      <c r="TS97" s="556">
        <f t="shared" ca="1" si="571"/>
        <v>0</v>
      </c>
      <c r="TT97" s="556">
        <f t="shared" ca="1" si="571"/>
        <v>0</v>
      </c>
      <c r="TU97" s="556">
        <f t="shared" ca="1" si="571"/>
        <v>0</v>
      </c>
      <c r="TV97" s="556">
        <f t="shared" ca="1" si="571"/>
        <v>0</v>
      </c>
      <c r="TW97" s="556">
        <f t="shared" ca="1" si="571"/>
        <v>0</v>
      </c>
      <c r="TX97" s="556">
        <f t="shared" ca="1" si="571"/>
        <v>0</v>
      </c>
      <c r="TY97" s="556">
        <f t="shared" ca="1" si="571"/>
        <v>0</v>
      </c>
      <c r="TZ97" s="556">
        <f t="shared" ca="1" si="571"/>
        <v>0</v>
      </c>
      <c r="UA97" s="556">
        <f t="shared" ca="1" si="572"/>
        <v>0</v>
      </c>
      <c r="UB97" s="556">
        <f t="shared" ca="1" si="572"/>
        <v>0</v>
      </c>
      <c r="UC97" s="556">
        <f t="shared" ca="1" si="572"/>
        <v>0</v>
      </c>
      <c r="UD97" s="556">
        <f t="shared" ca="1" si="572"/>
        <v>0</v>
      </c>
      <c r="UE97" s="556">
        <f t="shared" ca="1" si="572"/>
        <v>0</v>
      </c>
      <c r="UF97" s="556">
        <f t="shared" ca="1" si="572"/>
        <v>0</v>
      </c>
      <c r="UG97" s="556">
        <f t="shared" ca="1" si="572"/>
        <v>0</v>
      </c>
      <c r="UH97" s="556">
        <f t="shared" ca="1" si="572"/>
        <v>0</v>
      </c>
      <c r="UI97" s="556">
        <f t="shared" ca="1" si="572"/>
        <v>0</v>
      </c>
      <c r="UJ97" s="556">
        <f t="shared" ca="1" si="572"/>
        <v>0</v>
      </c>
      <c r="UK97" s="556">
        <f t="shared" ca="1" si="573"/>
        <v>0</v>
      </c>
      <c r="UL97" s="556">
        <f t="shared" ca="1" si="573"/>
        <v>0</v>
      </c>
      <c r="UM97" s="556">
        <f t="shared" ca="1" si="573"/>
        <v>0</v>
      </c>
      <c r="UN97" s="556">
        <f t="shared" ca="1" si="573"/>
        <v>0</v>
      </c>
      <c r="UO97" s="556">
        <f t="shared" ca="1" si="573"/>
        <v>0</v>
      </c>
      <c r="UP97" s="556">
        <f t="shared" ca="1" si="573"/>
        <v>0</v>
      </c>
      <c r="UQ97" s="556">
        <f t="shared" ca="1" si="573"/>
        <v>0</v>
      </c>
      <c r="UR97" s="556">
        <f t="shared" ca="1" si="573"/>
        <v>0</v>
      </c>
      <c r="US97" s="556">
        <f t="shared" ca="1" si="573"/>
        <v>0</v>
      </c>
      <c r="UT97" s="556">
        <f t="shared" ca="1" si="573"/>
        <v>0</v>
      </c>
      <c r="UU97" s="556">
        <f t="shared" ca="1" si="574"/>
        <v>0</v>
      </c>
      <c r="UV97" s="556">
        <f t="shared" ca="1" si="574"/>
        <v>0</v>
      </c>
      <c r="UW97" s="556">
        <f t="shared" ca="1" si="574"/>
        <v>0</v>
      </c>
      <c r="UX97" s="556">
        <f t="shared" ca="1" si="574"/>
        <v>0</v>
      </c>
      <c r="UY97" s="556">
        <f t="shared" ca="1" si="574"/>
        <v>0</v>
      </c>
      <c r="UZ97" s="556">
        <f t="shared" ca="1" si="574"/>
        <v>0</v>
      </c>
      <c r="VA97" s="556">
        <f t="shared" ca="1" si="574"/>
        <v>0</v>
      </c>
      <c r="VB97" s="556">
        <f t="shared" ca="1" si="574"/>
        <v>0</v>
      </c>
      <c r="VC97" s="556">
        <f t="shared" ca="1" si="574"/>
        <v>0</v>
      </c>
      <c r="VD97" s="556">
        <f t="shared" ca="1" si="574"/>
        <v>0</v>
      </c>
      <c r="VE97" s="556">
        <f t="shared" ca="1" si="575"/>
        <v>0</v>
      </c>
      <c r="VF97" s="556">
        <f t="shared" ca="1" si="575"/>
        <v>0</v>
      </c>
      <c r="VG97" s="556">
        <f t="shared" ca="1" si="575"/>
        <v>0</v>
      </c>
      <c r="VH97" s="556">
        <f t="shared" ca="1" si="575"/>
        <v>0</v>
      </c>
      <c r="VI97" s="556">
        <f t="shared" ca="1" si="575"/>
        <v>0</v>
      </c>
      <c r="VJ97" s="556">
        <f t="shared" ca="1" si="575"/>
        <v>0</v>
      </c>
      <c r="VK97" s="556">
        <f t="shared" ca="1" si="575"/>
        <v>0</v>
      </c>
      <c r="VL97" s="556">
        <f t="shared" ca="1" si="575"/>
        <v>0</v>
      </c>
      <c r="VM97" s="556">
        <f t="shared" ca="1" si="575"/>
        <v>0</v>
      </c>
      <c r="VN97" s="556">
        <f t="shared" ca="1" si="575"/>
        <v>0</v>
      </c>
      <c r="VO97" s="556">
        <f t="shared" ca="1" si="576"/>
        <v>0</v>
      </c>
      <c r="VP97" s="556">
        <f t="shared" ca="1" si="576"/>
        <v>0</v>
      </c>
      <c r="VQ97" s="556">
        <f t="shared" ca="1" si="576"/>
        <v>0</v>
      </c>
      <c r="VR97" s="556">
        <f t="shared" ca="1" si="576"/>
        <v>0</v>
      </c>
      <c r="VS97" s="556">
        <f t="shared" ca="1" si="576"/>
        <v>0</v>
      </c>
      <c r="VT97" s="556">
        <f t="shared" ca="1" si="576"/>
        <v>0</v>
      </c>
      <c r="VU97" s="556">
        <f t="shared" ca="1" si="576"/>
        <v>0</v>
      </c>
      <c r="VV97" s="556">
        <f t="shared" ca="1" si="576"/>
        <v>0</v>
      </c>
      <c r="VW97" s="556">
        <f t="shared" ca="1" si="576"/>
        <v>0</v>
      </c>
      <c r="VX97" s="556">
        <f t="shared" ca="1" si="576"/>
        <v>0</v>
      </c>
      <c r="VY97" s="556">
        <f t="shared" ca="1" si="577"/>
        <v>0</v>
      </c>
      <c r="VZ97" s="556">
        <f t="shared" ca="1" si="577"/>
        <v>0</v>
      </c>
      <c r="WA97" s="556">
        <f t="shared" ca="1" si="577"/>
        <v>0</v>
      </c>
      <c r="WB97" s="556">
        <f t="shared" ca="1" si="577"/>
        <v>0</v>
      </c>
      <c r="WC97" s="556">
        <f t="shared" ca="1" si="577"/>
        <v>0</v>
      </c>
      <c r="WD97" s="556">
        <f t="shared" ca="1" si="577"/>
        <v>0</v>
      </c>
      <c r="WE97" s="556">
        <f t="shared" ca="1" si="577"/>
        <v>0</v>
      </c>
      <c r="WF97" s="556">
        <f t="shared" ca="1" si="577"/>
        <v>0</v>
      </c>
      <c r="WG97" s="556">
        <f t="shared" ca="1" si="577"/>
        <v>0</v>
      </c>
      <c r="WH97" s="556">
        <f t="shared" ca="1" si="577"/>
        <v>0</v>
      </c>
      <c r="WI97" s="556">
        <f t="shared" ca="1" si="578"/>
        <v>0</v>
      </c>
      <c r="WJ97" s="556">
        <f t="shared" ca="1" si="578"/>
        <v>0</v>
      </c>
      <c r="WK97" s="556">
        <f t="shared" ca="1" si="578"/>
        <v>0</v>
      </c>
      <c r="WL97" s="556">
        <f t="shared" ca="1" si="578"/>
        <v>0</v>
      </c>
      <c r="WM97" s="556">
        <f t="shared" ca="1" si="578"/>
        <v>0</v>
      </c>
      <c r="WN97" s="556">
        <f t="shared" ca="1" si="578"/>
        <v>0</v>
      </c>
      <c r="WO97" s="556">
        <f t="shared" ca="1" si="578"/>
        <v>0</v>
      </c>
      <c r="WP97" s="556">
        <f t="shared" ca="1" si="578"/>
        <v>0</v>
      </c>
      <c r="WQ97" s="556">
        <f t="shared" ca="1" si="578"/>
        <v>0</v>
      </c>
      <c r="WR97" s="556">
        <f t="shared" ca="1" si="578"/>
        <v>0</v>
      </c>
      <c r="WS97" s="556">
        <f t="shared" ca="1" si="579"/>
        <v>0</v>
      </c>
      <c r="WT97" s="556">
        <f t="shared" ca="1" si="579"/>
        <v>0</v>
      </c>
      <c r="WU97" s="556">
        <f t="shared" ca="1" si="579"/>
        <v>0</v>
      </c>
      <c r="WV97" s="556">
        <f t="shared" ca="1" si="579"/>
        <v>0</v>
      </c>
      <c r="WW97" s="556">
        <f t="shared" ca="1" si="579"/>
        <v>0</v>
      </c>
      <c r="WX97" s="556">
        <f t="shared" ca="1" si="579"/>
        <v>0</v>
      </c>
      <c r="WY97" s="556">
        <f t="shared" ca="1" si="579"/>
        <v>0</v>
      </c>
      <c r="WZ97" s="556">
        <f t="shared" ca="1" si="579"/>
        <v>0</v>
      </c>
      <c r="XA97" s="556">
        <f t="shared" ca="1" si="579"/>
        <v>0</v>
      </c>
      <c r="XB97" s="556">
        <f t="shared" ca="1" si="579"/>
        <v>0</v>
      </c>
      <c r="XC97" s="556">
        <f t="shared" ca="1" si="580"/>
        <v>0</v>
      </c>
      <c r="XD97" s="556">
        <f t="shared" ca="1" si="580"/>
        <v>0</v>
      </c>
      <c r="XE97" s="556">
        <f t="shared" ca="1" si="580"/>
        <v>0</v>
      </c>
      <c r="XF97" s="556">
        <f t="shared" ca="1" si="580"/>
        <v>0</v>
      </c>
      <c r="XG97" s="556">
        <f t="shared" ca="1" si="580"/>
        <v>0</v>
      </c>
      <c r="XH97" s="556">
        <f t="shared" ca="1" si="580"/>
        <v>0</v>
      </c>
      <c r="XI97" s="556">
        <f t="shared" ca="1" si="580"/>
        <v>0</v>
      </c>
      <c r="XJ97" s="556">
        <f t="shared" ca="1" si="580"/>
        <v>0</v>
      </c>
      <c r="XK97" s="556">
        <f t="shared" ca="1" si="580"/>
        <v>0</v>
      </c>
      <c r="XL97" s="556">
        <f t="shared" ca="1" si="580"/>
        <v>0</v>
      </c>
      <c r="XM97" s="556">
        <f t="shared" ca="1" si="581"/>
        <v>0</v>
      </c>
      <c r="XN97" s="556">
        <f t="shared" ca="1" si="581"/>
        <v>0</v>
      </c>
      <c r="XO97" s="556">
        <f t="shared" ca="1" si="581"/>
        <v>0</v>
      </c>
      <c r="XP97" s="556">
        <f t="shared" ca="1" si="581"/>
        <v>0</v>
      </c>
      <c r="XQ97" s="556">
        <f t="shared" ca="1" si="581"/>
        <v>0</v>
      </c>
      <c r="XR97" s="556">
        <f t="shared" ca="1" si="581"/>
        <v>0</v>
      </c>
      <c r="XS97" s="556">
        <f t="shared" ca="1" si="581"/>
        <v>0</v>
      </c>
      <c r="XT97" s="556">
        <f t="shared" ca="1" si="581"/>
        <v>0</v>
      </c>
      <c r="XU97" s="556">
        <f t="shared" ca="1" si="581"/>
        <v>0</v>
      </c>
      <c r="XV97" s="556">
        <f t="shared" ca="1" si="581"/>
        <v>0</v>
      </c>
      <c r="XW97" s="556">
        <f t="shared" ca="1" si="581"/>
        <v>0</v>
      </c>
      <c r="XX97" s="189">
        <f t="shared" ca="1" si="582"/>
        <v>0</v>
      </c>
      <c r="XY97" s="189">
        <f t="shared" ca="1" si="582"/>
        <v>0</v>
      </c>
      <c r="XZ97" s="189">
        <f t="shared" ca="1" si="582"/>
        <v>0</v>
      </c>
      <c r="YA97" s="189">
        <f t="shared" ca="1" si="582"/>
        <v>0</v>
      </c>
      <c r="YB97" s="189">
        <f t="shared" ca="1" si="582"/>
        <v>0</v>
      </c>
      <c r="YC97" s="230">
        <f t="shared" ca="1" si="492"/>
        <v>0</v>
      </c>
      <c r="YD97" s="189">
        <f t="shared" ca="1" si="583"/>
        <v>0</v>
      </c>
      <c r="YE97" s="189">
        <f t="shared" ca="1" si="583"/>
        <v>0</v>
      </c>
      <c r="YF97" s="189">
        <f t="shared" ca="1" si="583"/>
        <v>0</v>
      </c>
      <c r="YG97" s="189">
        <f t="shared" ca="1" si="583"/>
        <v>0</v>
      </c>
      <c r="YH97" s="189">
        <f t="shared" ca="1" si="583"/>
        <v>0</v>
      </c>
      <c r="YI97" s="230">
        <f t="shared" ca="1" si="494"/>
        <v>0</v>
      </c>
      <c r="YJ97" s="231">
        <f t="shared" ca="1" si="495"/>
        <v>0</v>
      </c>
      <c r="YK97" s="231">
        <f t="shared" ca="1" si="495"/>
        <v>0</v>
      </c>
      <c r="YL97" s="231">
        <f t="shared" ca="1" si="495"/>
        <v>0</v>
      </c>
      <c r="YM97" s="231">
        <f t="shared" ca="1" si="495"/>
        <v>0</v>
      </c>
      <c r="YN97" s="544">
        <f t="shared" ca="1" si="496"/>
        <v>0</v>
      </c>
      <c r="YO97" s="231">
        <f t="shared" ca="1" si="497"/>
        <v>0</v>
      </c>
      <c r="YP97" s="231">
        <f t="shared" ca="1" si="497"/>
        <v>0</v>
      </c>
      <c r="YQ97" s="231">
        <f t="shared" ca="1" si="497"/>
        <v>0</v>
      </c>
      <c r="YR97" s="231">
        <f t="shared" ca="1" si="497"/>
        <v>0</v>
      </c>
      <c r="YS97" s="544">
        <f t="shared" ca="1" si="584"/>
        <v>0</v>
      </c>
      <c r="YT97" s="544">
        <f t="shared" ca="1" si="584"/>
        <v>0</v>
      </c>
      <c r="YU97" s="544">
        <f t="shared" ca="1" si="584"/>
        <v>0</v>
      </c>
      <c r="YV97" s="544">
        <f t="shared" ca="1" si="584"/>
        <v>0</v>
      </c>
      <c r="YW97" s="544">
        <f t="shared" ca="1" si="584"/>
        <v>0</v>
      </c>
      <c r="YX97" s="544">
        <f t="shared" ca="1" si="584"/>
        <v>0</v>
      </c>
      <c r="YY97" s="544">
        <f t="shared" ca="1" si="584"/>
        <v>0</v>
      </c>
      <c r="YZ97" s="535" cm="1">
        <f t="array" aca="1" ref="YZ97" ca="1">INDEX(YZ$13:YZ96,$B97+1,1)</f>
        <v>0</v>
      </c>
      <c r="ZA97" s="411">
        <f t="shared" ca="1" si="499"/>
        <v>19</v>
      </c>
      <c r="ZB97" s="18"/>
      <c r="ZC97" s="535" cm="1">
        <f t="array" aca="1" ref="ZC97" ca="1">INDEX(ZC$13:ZC96,$B97+1,1)</f>
        <v>0</v>
      </c>
      <c r="ZD97" s="411">
        <f t="shared" si="500"/>
        <v>0</v>
      </c>
      <c r="ZE97" s="535" cm="1">
        <f t="array" aca="1" ref="ZE97" ca="1">INDEX(ZE$13:ZE96,$B97+1,1)</f>
        <v>0</v>
      </c>
      <c r="ZF97" s="535" t="str" cm="1">
        <f t="array" aca="1" ref="ZF97" ca="1">INDEX(ZF$13:ZF96,$B97+1,1)</f>
        <v>-</v>
      </c>
      <c r="ZG97" s="535" t="str" cm="1">
        <f t="array" aca="1" ref="ZG97" ca="1">INDEX(ZG$13:ZG96,$B97+1,1)</f>
        <v>-</v>
      </c>
      <c r="ZH97" s="535" t="str" cm="1">
        <f t="array" aca="1" ref="ZH97" ca="1">INDEX(ZH$13:ZH96,$B97+1,1)</f>
        <v>-</v>
      </c>
      <c r="ZI97" s="535" t="str" cm="1">
        <f t="array" aca="1" ref="ZI97" ca="1">INDEX(ZI$13:ZI96,$B97+1,1)</f>
        <v>-</v>
      </c>
      <c r="ZJ97" s="535" t="str" cm="1">
        <f t="array" aca="1" ref="ZJ97" ca="1">INDEX(ZJ$13:ZJ96,$B97+1,1)</f>
        <v>-</v>
      </c>
      <c r="ZK97" s="535" t="str" cm="1">
        <f t="array" aca="1" ref="ZK97" ca="1">INDEX(ZK$13:ZK96,$B97+1,1)</f>
        <v>-</v>
      </c>
      <c r="ZL97" s="535" t="str" cm="1">
        <f t="array" aca="1" ref="ZL97" ca="1">INDEX(ZL$13:ZL96,$B97+1,1)</f>
        <v>-</v>
      </c>
      <c r="ZM97" s="535" t="str" cm="1">
        <f t="array" aca="1" ref="ZM97" ca="1">INDEX(ZM$13:ZM96,$B97+1,1)</f>
        <v>-</v>
      </c>
      <c r="ZN97" s="535" t="str" cm="1">
        <f t="array" aca="1" ref="ZN97" ca="1">INDEX(ZN$13:ZN96,$B97+1,1)</f>
        <v>-</v>
      </c>
      <c r="ZO97" s="535" t="str" cm="1">
        <f t="array" aca="1" ref="ZO97" ca="1">INDEX(ZO$13:ZO96,$B97+1,1)</f>
        <v>-</v>
      </c>
      <c r="ZP97" s="535" t="str" cm="1">
        <f t="array" aca="1" ref="ZP97" ca="1">INDEX(ZP$13:ZP96,$B97+1,1)</f>
        <v>-</v>
      </c>
      <c r="ZQ97" s="535" t="str" cm="1">
        <f t="array" aca="1" ref="ZQ97" ca="1">INDEX(ZQ$13:ZQ96,$B97+1,1)</f>
        <v>-</v>
      </c>
      <c r="ZR97" s="535" t="str" cm="1">
        <f t="array" aca="1" ref="ZR97" ca="1">INDEX(ZR$13:ZR96,$B97+1,1)</f>
        <v>-</v>
      </c>
      <c r="ZS97" s="535" t="str" cm="1">
        <f t="array" aca="1" ref="ZS97" ca="1">INDEX(ZS$13:ZS96,$B97+1,1)</f>
        <v>-</v>
      </c>
      <c r="ZT97" s="535" t="str" cm="1">
        <f t="array" aca="1" ref="ZT97" ca="1">INDEX(ZT$13:ZT96,$B97+1,1)</f>
        <v>-</v>
      </c>
      <c r="ZU97" s="535" t="str" cm="1">
        <f t="array" aca="1" ref="ZU97" ca="1">INDEX(ZU$13:ZU96,$B97+1,1)</f>
        <v>-</v>
      </c>
      <c r="ZV97" s="535" t="str" cm="1">
        <f t="array" aca="1" ref="ZV97" ca="1">INDEX(ZV$13:ZV96,$B97+1,1)</f>
        <v>-</v>
      </c>
      <c r="ZW97" s="535" t="str" cm="1">
        <f t="array" aca="1" ref="ZW97" ca="1">INDEX(ZW$13:ZW96,$B97+1,1)</f>
        <v>-</v>
      </c>
      <c r="ZX97" s="18"/>
      <c r="ZY97" s="411" t="b">
        <f t="shared" ca="1" si="501"/>
        <v>0</v>
      </c>
      <c r="ZZ97" s="411" t="str">
        <f t="shared" ca="1" si="502"/>
        <v>-</v>
      </c>
      <c r="AAA97" s="535" t="str" cm="1">
        <f t="array" aca="1" ref="AAA97" ca="1">INDEX(AAA$13:AAA96,$B97+1,1)</f>
        <v>-</v>
      </c>
      <c r="AAB97" s="535" t="str" cm="1">
        <f t="array" aca="1" ref="AAB97" ca="1">INDEX(AAB$13:AAB96,$B97+1,1)</f>
        <v>-</v>
      </c>
      <c r="AAC97" s="535" t="str" cm="1">
        <f t="array" aca="1" ref="AAC97" ca="1">INDEX(AAC$13:AAC96,$B97+1,1)</f>
        <v>-</v>
      </c>
      <c r="AAD97" s="545" cm="1">
        <f t="array" aca="1" ref="AAD97" ca="1">INDEX(i.AgeJ,$AD97,1)</f>
        <v>0</v>
      </c>
      <c r="AAE97" s="535" t="str" cm="1">
        <f t="array" aca="1" ref="AAE97" ca="1">INDEX(AAE$13:AAE96,$B97+1,1)</f>
        <v>-</v>
      </c>
      <c r="AAF97" s="411" t="str">
        <f t="shared" si="503"/>
        <v>-</v>
      </c>
      <c r="AAG97" s="411" t="str">
        <f t="shared" si="503"/>
        <v>-</v>
      </c>
      <c r="AAH97" s="535" t="str" cm="1">
        <f t="array" aca="1" ref="AAH97" ca="1">INDEX(AAH$13:AAH96,$B97+1,1)</f>
        <v>-</v>
      </c>
      <c r="AAI97" s="535" t="str" cm="1">
        <f t="array" aca="1" ref="AAI97" ca="1">INDEX(AAI$13:AAI96,$B97+1,1)</f>
        <v>-</v>
      </c>
      <c r="AAJ97" s="535" t="str" cm="1">
        <f t="array" aca="1" ref="AAJ97" ca="1">INDEX(AAJ$13:AAJ96,$B97+1,1)</f>
        <v>-</v>
      </c>
      <c r="AAK97" s="535" t="str" cm="1">
        <f t="array" aca="1" ref="AAK97" ca="1">INDEX(AAK$13:AAK96,$B97+1,1)</f>
        <v>-</v>
      </c>
      <c r="AAL97" s="535" t="str" cm="1">
        <f t="array" aca="1" ref="AAL97" ca="1">INDEX(AAL$13:AAL96,$B97+1,1)</f>
        <v>-</v>
      </c>
      <c r="AAM97" s="535" t="b" cm="1">
        <f t="array" aca="1" ref="AAM97" ca="1">INDEX(AAM$13:AAM96,$B97+1,1)</f>
        <v>1</v>
      </c>
      <c r="AAN97" s="535" t="str" cm="1">
        <f t="array" aca="1" ref="AAN97" ca="1">INDEX(AAN$13:AAN96,$B97+1,1)</f>
        <v>-</v>
      </c>
      <c r="AAO97" s="535" cm="1">
        <f t="array" aca="1" ref="AAO97" ca="1">INDEX(AAO$13:AAO96,$B97+1,1)</f>
        <v>0</v>
      </c>
      <c r="AAP97" s="535" cm="1">
        <f t="array" aca="1" ref="AAP97" ca="1">INDEX(AAP$13:AAP96,$B97+1,1)</f>
        <v>0</v>
      </c>
      <c r="AAQ97" s="535" cm="1">
        <f t="array" aca="1" ref="AAQ97" ca="1">INDEX(AAQ$13:AAQ96,$B97+1,1)</f>
        <v>0</v>
      </c>
      <c r="AAR97" s="18"/>
      <c r="AAS97" s="411">
        <f t="shared" si="504"/>
        <v>50</v>
      </c>
      <c r="AAT97" s="411">
        <f t="shared" si="504"/>
        <v>50</v>
      </c>
      <c r="AAU97" s="411">
        <f t="shared" si="504"/>
        <v>50</v>
      </c>
      <c r="AAV97" s="411">
        <f t="shared" si="504"/>
        <v>50</v>
      </c>
      <c r="AAW97" s="535" cm="1">
        <f t="array" aca="1" ref="AAW97" ca="1">INDEX(AAW$13:AAW96,$B97+1,1)</f>
        <v>1</v>
      </c>
      <c r="AAX97" s="535" cm="1">
        <f t="array" aca="1" ref="AAX97" ca="1">INDEX(AAX$13:AAX96,$B97+1,1)</f>
        <v>1</v>
      </c>
      <c r="AAY97" s="535" cm="1">
        <f t="array" aca="1" ref="AAY97" ca="1">INDEX(AAY$13:AAY96,$B97+1,1)</f>
        <v>1</v>
      </c>
      <c r="AAZ97" s="535" cm="1">
        <f t="array" aca="1" ref="AAZ97" ca="1">INDEX(AAZ$13:AAZ96,$B97+1,1)</f>
        <v>1</v>
      </c>
      <c r="ABA97" s="535" t="str" cm="1">
        <f t="array" aca="1" ref="ABA97" ca="1">INDEX(ABA$13:ABA96,$B97+1,1)</f>
        <v>-</v>
      </c>
      <c r="ABB97" s="535" t="str" cm="1">
        <f t="array" aca="1" ref="ABB97" ca="1">INDEX(ABB$13:ABB96,$B97+1,1)</f>
        <v>-</v>
      </c>
      <c r="ABC97" s="535" t="str" cm="1">
        <f t="array" aca="1" ref="ABC97" ca="1">INDEX(ABC$13:ABC96,$B97+1,1)</f>
        <v>-</v>
      </c>
      <c r="ABD97" s="535" t="str" cm="1">
        <f t="array" aca="1" ref="ABD97" ca="1">INDEX(ABD$13:ABD96,$B97+1,1)</f>
        <v>-</v>
      </c>
      <c r="ABE97" s="535" t="str" cm="1">
        <f t="array" aca="1" ref="ABE97" ca="1">INDEX(ABE$13:ABE96,$B97+1,1)</f>
        <v>-</v>
      </c>
      <c r="ABF97" s="535" t="str" cm="1">
        <f t="array" aca="1" ref="ABF97" ca="1">INDEX(ABF$13:ABF96,$B97+1,1)</f>
        <v>-</v>
      </c>
      <c r="ABG97" s="535" t="str" cm="1">
        <f t="array" aca="1" ref="ABG97" ca="1">INDEX(ABG$13:ABG96,$B97+1,1)</f>
        <v>-</v>
      </c>
      <c r="ABH97" s="18"/>
      <c r="ABI97" s="535" t="str" cm="1">
        <f t="array" aca="1" ref="ABI97" ca="1">INDEX(ABI$13:ABI96,$B97+1,1)</f>
        <v>-</v>
      </c>
      <c r="ABJ97" s="411">
        <f t="shared" ca="1" si="505"/>
        <v>1</v>
      </c>
      <c r="ABK97" s="18"/>
      <c r="ABL97" s="664" t="str">
        <f t="shared" ca="1" si="506"/>
        <v>-</v>
      </c>
      <c r="ABM97" s="535" t="b" cm="1">
        <f t="array" aca="1" ref="ABM97" ca="1">INDEX(ABM$13:ABM96,$B97+1,1)</f>
        <v>0</v>
      </c>
      <c r="ABN97" s="535" t="b" cm="1">
        <f t="array" aca="1" ref="ABN97" ca="1">INDEX(ABN$13:ABN96,$B97+1,1)</f>
        <v>1</v>
      </c>
      <c r="ABO97" s="535" t="str" cm="1">
        <f t="array" aca="1" ref="ABO97" ca="1">INDEX(ABO$13:ABO96,$B97+1,1)</f>
        <v>-</v>
      </c>
      <c r="ABP97" s="411" t="b">
        <f t="shared" ca="1" si="533"/>
        <v>1</v>
      </c>
      <c r="ABQ97" s="535" t="b" cm="1">
        <f t="array" aca="1" ref="ABQ97" ca="1">INDEX(ABQ$13:ABQ96,$B97+1,1)</f>
        <v>0</v>
      </c>
      <c r="ABR97" s="535" cm="1">
        <f t="array" aca="1" ref="ABR97" ca="1">INDEX(ABR$13:ABR96,$B97+1,1)</f>
        <v>0</v>
      </c>
      <c r="ABS97" s="547" cm="1">
        <f t="array" aca="1" ref="ABS97" ca="1">IF(ABN97&lt;&gt;TRUE,"-",VALUE(IFERROR(VALUE($K97),0) &amp; _xlfn.SWITCH($CF97,"-",4,$CF97) &amp; $L97 &amp; $T97 &amp; "00" &amp; $N97 &amp; $AK97 &amp; $R97 &amp; _xlfn.SWITCH($AM97,3,1,$AM97) &amp; _xlfn.SWITCH($M97,4,0,$M97) &amp; $AD97 &amp; IF(MOD($H97-2,ABS$6)&gt;=ABS$7,"",TEXT(INT(MOD($H97-2,ABS$6)/2)+1,"00"))))</f>
        <v>14220012120106</v>
      </c>
      <c r="ABT97" s="657" t="str" cm="1">
        <f t="array" aca="1" ref="ABT97" ca="1">IF(ABO97&lt;&gt;TRUE,"-",VALUE(IFERROR(VALUE($K97),0) &amp; _xlfn.SWITCH($CF97,"-",4,$CF97) &amp; $L97 &amp; $T97 &amp; "00" &amp; $N97 &amp; $AK97 &amp; $R97 &amp; _xlfn.SWITCH($AM97,3,1,$AM97) &amp; _xlfn.SWITCH($M97,4,0,$M97) &amp; $AD97 &amp; IF(MOD($H97-1,ABT$6)&gt;=ABT$7,"",TEXT(INT(MOD($H97-1,ABT$6)/2)+1,"00"))))</f>
        <v>-</v>
      </c>
      <c r="ABU97" s="543">
        <f t="shared" ca="1" si="507"/>
        <v>652</v>
      </c>
      <c r="ABV97" s="543">
        <f t="shared" ca="1" si="507"/>
        <v>686</v>
      </c>
      <c r="ABW97" s="543">
        <f t="shared" ca="1" si="507"/>
        <v>721</v>
      </c>
      <c r="ABX97" s="459">
        <f t="shared" ca="1" si="508"/>
        <v>469</v>
      </c>
      <c r="ABY97" s="459">
        <f t="shared" ca="1" si="508"/>
        <v>504</v>
      </c>
      <c r="ABZ97" s="459">
        <f t="shared" ca="1" si="508"/>
        <v>539</v>
      </c>
      <c r="ACA97" s="459">
        <f t="shared" ca="1" si="509"/>
        <v>385</v>
      </c>
      <c r="ACB97" s="459">
        <f t="shared" ca="1" si="509"/>
        <v>420</v>
      </c>
      <c r="ACC97" s="459">
        <f t="shared" ca="1" si="509"/>
        <v>455</v>
      </c>
      <c r="ACD97" s="535" t="str" cm="1">
        <f t="array" aca="1" ref="ACD97" ca="1">INDEX(ACD$13:ACD96,$B97+1,1)</f>
        <v>-</v>
      </c>
      <c r="ACE97" s="535" t="str" cm="1">
        <f t="array" aca="1" ref="ACE97" ca="1">INDEX(ACE$13:ACE96,$B97+1,1)</f>
        <v>-</v>
      </c>
      <c r="ACF97" s="535" t="str" cm="1">
        <f t="array" aca="1" ref="ACF97" ca="1">INDEX(ACF$13:ACF96,$B97+1,1)</f>
        <v>-</v>
      </c>
      <c r="ACG97" s="535" t="str" cm="1">
        <f t="array" aca="1" ref="ACG97" ca="1">INDEX(ACG$13:ACG96,$B97+1,1)</f>
        <v>-</v>
      </c>
      <c r="ACH97" s="535" t="str" cm="1">
        <f t="array" aca="1" ref="ACH97" ca="1">INDEX(ACH$13:ACH96,$B97+1,1)</f>
        <v>-</v>
      </c>
      <c r="ACI97" s="535" t="str" cm="1">
        <f t="array" aca="1" ref="ACI97" ca="1">INDEX(ACI$13:ACI96,$B97+1,1)</f>
        <v>-</v>
      </c>
      <c r="ACJ97" s="535" t="str" cm="1">
        <f t="array" aca="1" ref="ACJ97" ca="1">INDEX(ACJ$13:ACJ96,$B97+1,1)</f>
        <v>-</v>
      </c>
      <c r="ACK97" s="535" t="str" cm="1">
        <f t="array" aca="1" ref="ACK97" ca="1">INDEX(ACK$13:ACK96,$B97+1,1)</f>
        <v>-</v>
      </c>
      <c r="ACL97" s="535" t="str" cm="1">
        <f t="array" aca="1" ref="ACL97" ca="1">INDEX(ACL$13:ACL96,$B97+1,1)</f>
        <v>-</v>
      </c>
      <c r="ACM97" s="535" t="str" cm="1">
        <f t="array" aca="1" ref="ACM97" ca="1">INDEX(ACM$13:ACM96,$B97+1,1)</f>
        <v>-</v>
      </c>
      <c r="ACN97" s="535" t="str" cm="1">
        <f t="array" aca="1" ref="ACN97" ca="1">INDEX(ACN$13:ACN96,$B97+1,1)</f>
        <v>-</v>
      </c>
      <c r="ACO97" s="535" t="str" cm="1">
        <f t="array" aca="1" ref="ACO97" ca="1">INDEX(ACO$13:ACO96,$B97+1,1)</f>
        <v>-</v>
      </c>
      <c r="ACP97" s="22">
        <v>1</v>
      </c>
      <c r="ACQ97" s="22">
        <v>1</v>
      </c>
      <c r="ACR97" s="535" cm="1">
        <f t="array" aca="1" ref="ACR97" ca="1">INDEX(ACR$13:ACR96,$B97+1,1)</f>
        <v>0</v>
      </c>
      <c r="ACS97" s="535" t="str" cm="1">
        <f t="array" aca="1" ref="ACS97" ca="1">INDEX(ACS$13:ACS96,$B97+1,1)</f>
        <v>-</v>
      </c>
      <c r="ACT97" s="535" t="str" cm="1">
        <f t="array" aca="1" ref="ACT97" ca="1">INDEX(ACT$13:ACT96,$B97+1,1)</f>
        <v>-</v>
      </c>
      <c r="ACU97" s="535" t="str" cm="1">
        <f t="array" aca="1" ref="ACU97" ca="1">INDEX(ACU$13:ACU96,$B97+1,1)</f>
        <v>-</v>
      </c>
      <c r="ACV97" s="535" t="str" cm="1">
        <f t="array" aca="1" ref="ACV97" ca="1">INDEX(ACV$13:ACV96,$B97+1,1)</f>
        <v>-</v>
      </c>
      <c r="ACW97" s="535" t="str" cm="1">
        <f t="array" aca="1" ref="ACW97" ca="1">INDEX(ACW$13:ACW96,$B97+1,1)</f>
        <v>-</v>
      </c>
      <c r="ACX97" s="535" cm="1">
        <f t="array" aca="1" ref="ACX97" ca="1">INDEX(ACX$13:ACX96,$B97+1,1)</f>
        <v>0</v>
      </c>
      <c r="ACY97" s="535" t="str" cm="1">
        <f t="array" aca="1" ref="ACY97" ca="1">INDEX(ACY$13:ACY96,$B97+1,1)</f>
        <v>-</v>
      </c>
      <c r="ACZ97" s="535" t="str" cm="1">
        <f t="array" aca="1" ref="ACZ97" ca="1">INDEX(ACZ$13:ACZ96,$B97+1,1)</f>
        <v>-</v>
      </c>
      <c r="ADA97" s="535" t="str" cm="1">
        <f t="array" aca="1" ref="ADA97" ca="1">INDEX(ADA$13:ADA96,$B97+1,1)</f>
        <v>-</v>
      </c>
      <c r="ADB97" s="535" cm="1">
        <f t="array" aca="1" ref="ADB97" ca="1">INDEX(ADB$13:ADB96,$B97+1,1)</f>
        <v>1</v>
      </c>
      <c r="ADC97" s="535" cm="1">
        <f t="array" aca="1" ref="ADC97" ca="1">INDEX(ADC$13:ADC96,$B97+1,1)</f>
        <v>1</v>
      </c>
      <c r="ADD97" s="661" t="str">
        <f t="shared" ca="1" si="510"/>
        <v>-</v>
      </c>
      <c r="ADE97" s="661" t="str">
        <f t="shared" ca="1" si="510"/>
        <v>-</v>
      </c>
      <c r="ADF97" s="661" t="str">
        <f t="shared" ca="1" si="510"/>
        <v>-</v>
      </c>
      <c r="ADG97" s="661" t="str">
        <f t="shared" ca="1" si="510"/>
        <v>-</v>
      </c>
      <c r="ADH97" s="662" t="str">
        <f t="shared" ca="1" si="511"/>
        <v>-</v>
      </c>
      <c r="ADI97" s="663" t="str">
        <f t="shared" ca="1" si="512"/>
        <v>-</v>
      </c>
      <c r="ADJ97" s="664" t="str">
        <f t="shared" ca="1" si="513"/>
        <v>-</v>
      </c>
      <c r="ADK97" s="711" t="str">
        <f t="shared" ca="1" si="514"/>
        <v>-</v>
      </c>
      <c r="ADL97" s="191" t="b">
        <f t="shared" si="537"/>
        <v>0</v>
      </c>
      <c r="ADM97" s="710" t="str">
        <f t="shared" ca="1" si="515"/>
        <v>-</v>
      </c>
      <c r="ADN97" s="712" t="str">
        <f t="shared" ca="1" si="516"/>
        <v>-</v>
      </c>
      <c r="ADO97" s="712" t="str">
        <f t="shared" ca="1" si="516"/>
        <v>-</v>
      </c>
      <c r="ADP97" s="665" t="str">
        <f t="shared" ca="1" si="517"/>
        <v>-</v>
      </c>
      <c r="ADQ97" s="18"/>
      <c r="ADR97" s="545" t="b">
        <f t="shared" ca="1" si="585"/>
        <v>1</v>
      </c>
      <c r="ADS97" s="545" t="str">
        <f t="shared" ca="1" si="585"/>
        <v>-</v>
      </c>
      <c r="ADT97" s="545" t="str">
        <f t="shared" ca="1" si="585"/>
        <v>-</v>
      </c>
      <c r="ADU97" s="545" t="str">
        <f t="shared" ca="1" si="585"/>
        <v>-</v>
      </c>
      <c r="ADV97" s="545" t="str">
        <f t="shared" ca="1" si="585"/>
        <v>-</v>
      </c>
      <c r="ADW97" s="545" t="str">
        <f t="shared" ca="1" si="585"/>
        <v>-</v>
      </c>
      <c r="ADX97" s="545" t="str">
        <f t="shared" ca="1" si="585"/>
        <v>-</v>
      </c>
      <c r="ADY97" s="545" t="str">
        <f t="shared" ca="1" si="585"/>
        <v>-</v>
      </c>
      <c r="ADZ97" s="545" t="str">
        <f t="shared" ca="1" si="585"/>
        <v>-</v>
      </c>
      <c r="AEA97" s="545" t="str">
        <f t="shared" ca="1" si="585"/>
        <v>-</v>
      </c>
      <c r="AEB97" s="545" t="str">
        <f t="shared" ca="1" si="586"/>
        <v>-</v>
      </c>
      <c r="AEC97" s="545" t="str">
        <f t="shared" ca="1" si="586"/>
        <v>-</v>
      </c>
      <c r="AED97" s="545" t="str">
        <f t="shared" ca="1" si="586"/>
        <v>-</v>
      </c>
      <c r="AEE97" s="545" t="str">
        <f t="shared" ca="1" si="586"/>
        <v>-</v>
      </c>
      <c r="AEF97" s="545" t="str">
        <f t="shared" ca="1" si="586"/>
        <v>-</v>
      </c>
      <c r="AEG97" s="545" t="str">
        <f t="shared" ca="1" si="586"/>
        <v>-</v>
      </c>
      <c r="AEH97" s="545" t="str">
        <f t="shared" ca="1" si="586"/>
        <v>-</v>
      </c>
      <c r="AEI97" s="545" t="str">
        <f t="shared" ca="1" si="586"/>
        <v>-</v>
      </c>
      <c r="AEJ97" s="545" t="b">
        <f t="shared" ca="1" si="586"/>
        <v>1</v>
      </c>
      <c r="AEK97" s="545" t="str">
        <f t="shared" ca="1" si="586"/>
        <v>-</v>
      </c>
      <c r="AEL97" s="545" t="str">
        <f t="shared" ca="1" si="587"/>
        <v>-</v>
      </c>
      <c r="AEM97" s="545" t="str">
        <f t="shared" ca="1" si="587"/>
        <v>-</v>
      </c>
      <c r="AEN97" s="545" t="str">
        <f t="shared" ca="1" si="587"/>
        <v>-</v>
      </c>
      <c r="AEO97" s="545" t="str">
        <f t="shared" ca="1" si="587"/>
        <v>-</v>
      </c>
      <c r="AEP97" s="545" t="str">
        <f t="shared" ca="1" si="587"/>
        <v>-</v>
      </c>
      <c r="AEQ97" s="545" t="str">
        <f t="shared" ca="1" si="587"/>
        <v>-</v>
      </c>
      <c r="AER97" s="545" t="str">
        <f t="shared" ca="1" si="587"/>
        <v>-</v>
      </c>
      <c r="AES97" s="545" t="str">
        <f t="shared" ca="1" si="587"/>
        <v>-</v>
      </c>
      <c r="AET97" s="545" t="str">
        <f t="shared" ca="1" si="587"/>
        <v>-</v>
      </c>
      <c r="AEU97" s="545" t="str">
        <f t="shared" ca="1" si="587"/>
        <v>-</v>
      </c>
      <c r="AEV97" s="545" t="str">
        <f t="shared" ca="1" si="588"/>
        <v>-</v>
      </c>
      <c r="AEW97" s="545" t="str">
        <f t="shared" ca="1" si="588"/>
        <v>-</v>
      </c>
      <c r="AEX97" s="545" t="str">
        <f t="shared" ca="1" si="588"/>
        <v>-</v>
      </c>
      <c r="AEY97" s="545" t="str">
        <f t="shared" ca="1" si="588"/>
        <v>-</v>
      </c>
      <c r="AEZ97" s="545" t="str">
        <f t="shared" ca="1" si="588"/>
        <v>-</v>
      </c>
      <c r="AFA97" s="545" t="str">
        <f t="shared" ca="1" si="588"/>
        <v>-</v>
      </c>
      <c r="AFB97" s="545" t="b">
        <f t="shared" ca="1" si="588"/>
        <v>1</v>
      </c>
      <c r="AFC97" s="545" t="str">
        <f t="shared" ca="1" si="588"/>
        <v>-</v>
      </c>
      <c r="AFD97" s="545" t="str">
        <f t="shared" ca="1" si="588"/>
        <v>-</v>
      </c>
      <c r="AFE97" s="545" t="str">
        <f t="shared" ca="1" si="588"/>
        <v>-</v>
      </c>
      <c r="AFF97" s="545" t="str">
        <f t="shared" ca="1" si="589"/>
        <v>-</v>
      </c>
      <c r="AFG97" s="545" t="str">
        <f t="shared" ca="1" si="589"/>
        <v>-</v>
      </c>
      <c r="AFH97" s="545" t="str">
        <f t="shared" ca="1" si="589"/>
        <v>-</v>
      </c>
      <c r="AFI97" s="545" t="str">
        <f t="shared" ca="1" si="589"/>
        <v>-</v>
      </c>
      <c r="AFJ97" s="545" t="str">
        <f t="shared" ca="1" si="589"/>
        <v>-</v>
      </c>
      <c r="AFK97" s="545" t="str">
        <f t="shared" ca="1" si="589"/>
        <v>-</v>
      </c>
      <c r="AFL97" s="545" t="str">
        <f t="shared" ca="1" si="589"/>
        <v>-</v>
      </c>
      <c r="AFM97" s="545" t="str">
        <f t="shared" ca="1" si="589"/>
        <v>-</v>
      </c>
      <c r="AFN97" s="545" t="str">
        <f t="shared" ca="1" si="589"/>
        <v>-</v>
      </c>
      <c r="AFO97" s="545" t="str">
        <f t="shared" ca="1" si="589"/>
        <v>-</v>
      </c>
      <c r="AFP97" s="545" t="str">
        <f t="shared" ca="1" si="590"/>
        <v>-</v>
      </c>
      <c r="AFQ97" s="545" t="str">
        <f t="shared" ca="1" si="590"/>
        <v>-</v>
      </c>
      <c r="AFR97" s="545" t="str">
        <f t="shared" ca="1" si="590"/>
        <v>-</v>
      </c>
      <c r="AFS97" s="545" t="str">
        <f t="shared" ca="1" si="590"/>
        <v>-</v>
      </c>
      <c r="AFT97" s="545" t="b">
        <f t="shared" ca="1" si="590"/>
        <v>1</v>
      </c>
      <c r="AFU97" s="545" t="str">
        <f t="shared" ca="1" si="590"/>
        <v>-</v>
      </c>
      <c r="AFV97" s="545" t="str">
        <f t="shared" ca="1" si="590"/>
        <v>-</v>
      </c>
      <c r="AFW97" s="545" t="str">
        <f t="shared" ca="1" si="590"/>
        <v>-</v>
      </c>
      <c r="AFX97" s="545" t="str">
        <f t="shared" ca="1" si="590"/>
        <v>-</v>
      </c>
      <c r="AFY97" s="545" t="str">
        <f t="shared" ca="1" si="590"/>
        <v>-</v>
      </c>
      <c r="AFZ97" s="545" t="str">
        <f t="shared" ca="1" si="591"/>
        <v>-</v>
      </c>
      <c r="AGA97" s="545" t="str">
        <f t="shared" ca="1" si="591"/>
        <v>-</v>
      </c>
      <c r="AGB97" s="545" t="str">
        <f t="shared" ca="1" si="591"/>
        <v>-</v>
      </c>
      <c r="AGC97" s="545" t="str">
        <f t="shared" ca="1" si="591"/>
        <v>-</v>
      </c>
      <c r="AGD97" s="545" t="str">
        <f t="shared" ca="1" si="591"/>
        <v>-</v>
      </c>
      <c r="AGE97" s="545" t="str">
        <f t="shared" ca="1" si="591"/>
        <v>-</v>
      </c>
      <c r="AGF97" s="545" t="str">
        <f t="shared" ca="1" si="591"/>
        <v>-</v>
      </c>
      <c r="AGG97" s="545" t="str">
        <f t="shared" ca="1" si="591"/>
        <v>-</v>
      </c>
      <c r="AGH97" s="545" t="str">
        <f t="shared" ca="1" si="591"/>
        <v>-</v>
      </c>
      <c r="AGI97" s="545" t="str">
        <f t="shared" ca="1" si="591"/>
        <v>-</v>
      </c>
      <c r="AGJ97" s="545" t="str">
        <f t="shared" ca="1" si="592"/>
        <v>-</v>
      </c>
      <c r="AGK97" s="545" t="str">
        <f t="shared" ca="1" si="592"/>
        <v>-</v>
      </c>
      <c r="AGL97" s="545" t="b">
        <f t="shared" ca="1" si="592"/>
        <v>1</v>
      </c>
      <c r="AGM97" s="545" t="str">
        <f t="shared" ca="1" si="592"/>
        <v>-</v>
      </c>
      <c r="AGN97" s="545" t="str">
        <f t="shared" ca="1" si="592"/>
        <v>-</v>
      </c>
      <c r="AGO97" s="545" t="str">
        <f t="shared" ca="1" si="592"/>
        <v>-</v>
      </c>
      <c r="AGP97" s="545" t="str">
        <f t="shared" ca="1" si="592"/>
        <v>-</v>
      </c>
      <c r="AGQ97" s="545" t="str">
        <f t="shared" ca="1" si="592"/>
        <v>-</v>
      </c>
      <c r="AGR97" s="545" t="str">
        <f t="shared" ca="1" si="592"/>
        <v>-</v>
      </c>
      <c r="AGS97" s="545" t="str">
        <f t="shared" ca="1" si="592"/>
        <v>-</v>
      </c>
      <c r="AGT97" s="545" t="str">
        <f t="shared" ca="1" si="593"/>
        <v>-</v>
      </c>
      <c r="AGU97" s="545" t="str">
        <f t="shared" ca="1" si="593"/>
        <v>-</v>
      </c>
      <c r="AGV97" s="545" t="str">
        <f t="shared" ca="1" si="593"/>
        <v>-</v>
      </c>
      <c r="AGW97" s="545" t="str">
        <f t="shared" ca="1" si="593"/>
        <v>-</v>
      </c>
      <c r="AGX97" s="545" t="str">
        <f t="shared" ca="1" si="593"/>
        <v>-</v>
      </c>
      <c r="AGY97" s="545" t="str">
        <f t="shared" ca="1" si="593"/>
        <v>-</v>
      </c>
      <c r="AGZ97" s="545" t="str">
        <f t="shared" ca="1" si="593"/>
        <v>-</v>
      </c>
      <c r="AHA97" s="545" t="str">
        <f t="shared" ca="1" si="593"/>
        <v>-</v>
      </c>
      <c r="AHB97" s="545" t="str">
        <f t="shared" ca="1" si="593"/>
        <v>-</v>
      </c>
      <c r="AHC97" s="545" t="str">
        <f t="shared" ca="1" si="593"/>
        <v>-</v>
      </c>
      <c r="AHD97" s="535" cm="1">
        <f t="array" aca="1" ref="AHD97" ca="1">INDEX(AHD$13:AHD96,$B97+1,1)</f>
        <v>0</v>
      </c>
      <c r="AHE97" s="483">
        <v>0</v>
      </c>
    </row>
    <row r="98" spans="1:889" outlineLevel="2">
      <c r="A98" s="18">
        <f t="shared" si="241"/>
        <v>85</v>
      </c>
      <c r="B98" s="652">
        <f t="shared" ca="1" si="538"/>
        <v>83</v>
      </c>
      <c r="C98" s="458">
        <f t="shared" si="404"/>
        <v>2000</v>
      </c>
      <c r="D98" s="119" t="str">
        <f t="shared" ca="1" si="405"/>
        <v>GSW</v>
      </c>
      <c r="E98" t="b">
        <v>1</v>
      </c>
      <c r="F98" t="b">
        <v>0</v>
      </c>
      <c r="G98" t="b">
        <f t="shared" si="406"/>
        <v>1</v>
      </c>
      <c r="H98" s="191">
        <f t="shared" ca="1" si="536"/>
        <v>13</v>
      </c>
      <c r="I98" s="535" cm="1">
        <f t="array" aca="1" ref="I98" ca="1">INDEX(I$13:I97,$B98+1,1)</f>
        <v>1</v>
      </c>
      <c r="J98" s="535" cm="1">
        <f t="array" aca="1" ref="J98" ca="1">INDEX(J$13:J97,$B98+1,1)</f>
        <v>0</v>
      </c>
      <c r="K98" s="535" cm="1">
        <f t="array" aca="1" ref="K98" ca="1">INDEX(K$13:K97,$B98+1,1)</f>
        <v>1</v>
      </c>
      <c r="L98" s="535" cm="1">
        <f t="array" aca="1" ref="L98" ca="1">INDEX(L$13:L97,$B98+1,1)</f>
        <v>2</v>
      </c>
      <c r="M98" s="535" cm="1">
        <f t="array" aca="1" ref="M98" ca="1">INDEX(M$13:M97,$B98+1,1)</f>
        <v>0</v>
      </c>
      <c r="N98" s="230">
        <f t="shared" ca="1" si="547"/>
        <v>1</v>
      </c>
      <c r="O98" s="230">
        <f t="shared" ca="1" si="547"/>
        <v>6</v>
      </c>
      <c r="P98" s="230">
        <f t="shared" ca="1" si="547"/>
        <v>1</v>
      </c>
      <c r="Q98" s="230">
        <f t="shared" ca="1" si="547"/>
        <v>1</v>
      </c>
      <c r="R98" s="230">
        <f t="shared" ca="1" si="547"/>
        <v>1</v>
      </c>
      <c r="S98" s="230">
        <f t="shared" ca="1" si="547"/>
        <v>1</v>
      </c>
      <c r="T98" s="411">
        <f t="shared" ca="1" si="408"/>
        <v>2</v>
      </c>
      <c r="U98" s="411">
        <f t="shared" ca="1" si="408"/>
        <v>5</v>
      </c>
      <c r="V98" s="411">
        <f t="shared" ca="1" si="409"/>
        <v>2</v>
      </c>
      <c r="W98" s="772" t="b">
        <f t="shared" ca="1" si="410"/>
        <v>1</v>
      </c>
      <c r="X98" s="772" t="b">
        <f t="shared" ca="1" si="410"/>
        <v>1</v>
      </c>
      <c r="Y98" s="772" t="b">
        <f t="shared" ca="1" si="410"/>
        <v>1</v>
      </c>
      <c r="Z98" s="791" t="b" cm="1">
        <f t="array" aca="1" ref="Z98" ca="1">INDEX(Z$13:Z97,$B98+1,1)</f>
        <v>0</v>
      </c>
      <c r="AA98" s="411">
        <f t="shared" ca="1" si="411"/>
        <v>1</v>
      </c>
      <c r="AB98" s="411">
        <f t="shared" ca="1" si="412"/>
        <v>1</v>
      </c>
      <c r="AC98" s="230">
        <f t="shared" ca="1" si="548"/>
        <v>1</v>
      </c>
      <c r="AD98" s="230">
        <f t="shared" ca="1" si="548"/>
        <v>1</v>
      </c>
      <c r="AE98" s="230">
        <f t="shared" ca="1" si="548"/>
        <v>0</v>
      </c>
      <c r="AF98" s="230">
        <f t="shared" ca="1" si="548"/>
        <v>0</v>
      </c>
      <c r="AG98" s="230">
        <f t="shared" ca="1" si="548"/>
        <v>0</v>
      </c>
      <c r="AH98" s="230">
        <f t="shared" ca="1" si="548"/>
        <v>0</v>
      </c>
      <c r="AI98" s="87">
        <f t="shared" ca="1" si="414"/>
        <v>2</v>
      </c>
      <c r="AJ98" s="87">
        <f ca="1">INDEX(CHOOSE($N98,DataAutumn!i.AdultDrys,DataWinter!i.AdultDrys,DataSpring!i.AdultDrys),1,$T98)</f>
        <v>1</v>
      </c>
      <c r="AK98" s="230">
        <f t="shared" ca="1" si="549"/>
        <v>2</v>
      </c>
      <c r="AL98" s="535" cm="1">
        <f t="array" aca="1" ref="AL98" ca="1">INDEX(AL$13:AL97,$B98+1,1)</f>
        <v>0</v>
      </c>
      <c r="AM98" s="535" cm="1">
        <f t="array" aca="1" ref="AM98" ca="1">INDEX(AM$13:AM97,$B98+1,1)</f>
        <v>2</v>
      </c>
      <c r="AN98" s="810"/>
      <c r="AO98" s="111"/>
      <c r="AP98" s="111"/>
      <c r="AQ98" s="111"/>
      <c r="AR98" s="111"/>
      <c r="AS98" s="111"/>
      <c r="AT98" s="111"/>
      <c r="AU98" s="111"/>
      <c r="AV98" s="111"/>
      <c r="AW98" s="111"/>
      <c r="AX98" s="111"/>
      <c r="AY98" s="111"/>
      <c r="AZ98" s="111"/>
      <c r="BA98" s="111"/>
      <c r="BB98" s="111"/>
      <c r="BC98" s="312" t="str">
        <f t="shared" ca="1" si="416"/>
        <v>FS_Opt_Tem 00013 SE GSW Past      CFS     TOLAut Scan2 GFS RR+01% GP100% WP100% MP100% (PT_F43N33L11) MidS  NutS1.0</v>
      </c>
      <c r="BD98" s="8" t="str">
        <f ca="1">IF(COUNTIF($BC$13:$BC98,$BC98)=1,"-","Dup")</f>
        <v>-</v>
      </c>
      <c r="BE98" s="18"/>
      <c r="BF98" s="535" t="b" cm="1">
        <f t="array" aca="1" ref="BF98" ca="1">INDEX(BF$13:BF97,$B98+1,1)</f>
        <v>0</v>
      </c>
      <c r="BG98" s="535" t="b" cm="1">
        <f t="array" aca="1" ref="BG98" ca="1">INDEX(BG$13:BG97,$B98+1,1)</f>
        <v>0</v>
      </c>
      <c r="BH98" s="535" t="b" cm="1">
        <f t="array" aca="1" ref="BH98" ca="1">INDEX(BH$13:BH97,$B98+1,1)</f>
        <v>0</v>
      </c>
      <c r="BI98" s="535" t="b" cm="1">
        <f t="array" aca="1" ref="BI98" ca="1">INDEX(BI$13:BI97,$B98+1,1)</f>
        <v>0</v>
      </c>
      <c r="BJ98" s="535" t="b" cm="1">
        <f t="array" aca="1" ref="BJ98" ca="1">INDEX(BJ$13:BJ97,$B98+1,1)</f>
        <v>0</v>
      </c>
      <c r="BK98" s="535" t="b" cm="1">
        <f t="array" aca="1" ref="BK98" ca="1">INDEX(BK$13:BK97,$B98+1,1)</f>
        <v>0</v>
      </c>
      <c r="BL98" s="535" t="b" cm="1">
        <f t="array" aca="1" ref="BL98" ca="1">INDEX(BL$13:BL97,$B98+1,1)</f>
        <v>0</v>
      </c>
      <c r="BM98" s="535" t="b" cm="1">
        <f t="array" aca="1" ref="BM98" ca="1">INDEX(BM$13:BM97,$B98+1,1)</f>
        <v>0</v>
      </c>
      <c r="BN98" s="535" t="b" cm="1">
        <f t="array" aca="1" ref="BN98" ca="1">INDEX(BN$13:BN97,$B98+1,1)</f>
        <v>0</v>
      </c>
      <c r="BO98" s="18"/>
      <c r="BP98" s="411" t="b">
        <f t="shared" ca="1" si="417"/>
        <v>1</v>
      </c>
      <c r="BQ98" s="411" t="str">
        <f t="shared" ca="1" si="417"/>
        <v>-</v>
      </c>
      <c r="BR98" s="411" t="b">
        <f t="shared" ca="1" si="417"/>
        <v>0</v>
      </c>
      <c r="BS98" s="411" t="str">
        <f t="shared" ca="1" si="417"/>
        <v>-</v>
      </c>
      <c r="BT98" s="411" t="str">
        <f t="shared" ca="1" si="417"/>
        <v>-</v>
      </c>
      <c r="BU98" s="411" t="str">
        <f t="shared" ca="1" si="417"/>
        <v>-</v>
      </c>
      <c r="BV98" s="411" t="str">
        <f t="shared" ca="1" si="417"/>
        <v>-</v>
      </c>
      <c r="BW98" s="411" t="str">
        <f t="shared" ca="1" si="417"/>
        <v>-</v>
      </c>
      <c r="BX98" s="411" t="str">
        <f t="shared" ca="1" si="417"/>
        <v>-</v>
      </c>
      <c r="BY98" s="411" t="str">
        <f t="shared" ca="1" si="417"/>
        <v>-</v>
      </c>
      <c r="BZ98" s="411" t="str">
        <f t="shared" ca="1" si="417"/>
        <v>-</v>
      </c>
      <c r="CA98" s="411" t="str">
        <f t="shared" ca="1" si="417"/>
        <v>-</v>
      </c>
      <c r="CB98" s="411" t="b">
        <f t="shared" ca="1" si="417"/>
        <v>0</v>
      </c>
      <c r="CC98" s="87">
        <f t="shared" ca="1" si="417"/>
        <v>0</v>
      </c>
      <c r="CD98" s="535" t="str" cm="1">
        <f t="array" aca="1" ref="CD98" ca="1">INDEX(CD$13:CD97,$B98+1,1)</f>
        <v>-</v>
      </c>
      <c r="CE98" s="535" t="str" cm="1">
        <f t="array" aca="1" ref="CE98" ca="1">INDEX(CE$13:CE97,$B98+1,1)</f>
        <v>-</v>
      </c>
      <c r="CF98" s="535" t="str" cm="1">
        <f t="array" aca="1" ref="CF98" ca="1">INDEX(CF$13:CF97,$B98+1,1)</f>
        <v>-</v>
      </c>
      <c r="CG98" s="535" t="b" cm="1">
        <f t="array" aca="1" ref="CG98" ca="1">INDEX(CG$13:CG97,$B98+1,1)</f>
        <v>1</v>
      </c>
      <c r="CH98" s="535" t="str" cm="1">
        <f t="array" aca="1" ref="CH98" ca="1">INDEX(CH$13:CH97,$B98+1,1)</f>
        <v>-</v>
      </c>
      <c r="CI98" s="535" t="str" cm="1">
        <f t="array" aca="1" ref="CI98" ca="1">INDEX(CI$13:CI97,$B98+1,1)</f>
        <v>-</v>
      </c>
      <c r="CJ98" s="535" t="str" cm="1">
        <f t="array" aca="1" ref="CJ98" ca="1">INDEX(CJ$13:CJ97,$B98+1,1)</f>
        <v>-</v>
      </c>
      <c r="CK98" s="18"/>
      <c r="CL98" s="535" t="str" cm="1">
        <f t="array" aca="1" ref="CL98" ca="1">INDEX(CL$13:CL97,$B98+1,1)</f>
        <v>-</v>
      </c>
      <c r="CM98" s="535" t="str" cm="1">
        <f t="array" aca="1" ref="CM98" ca="1">INDEX(CM$13:CM97,$B98+1,1)</f>
        <v>-</v>
      </c>
      <c r="CN98" s="411" t="str">
        <f t="shared" ca="1" si="418"/>
        <v>-</v>
      </c>
      <c r="CO98" s="411">
        <f t="shared" ca="1" si="419"/>
        <v>1</v>
      </c>
      <c r="CP98" s="411">
        <f t="shared" ca="1" si="419"/>
        <v>1</v>
      </c>
      <c r="CQ98" s="535" t="str" cm="1">
        <f t="array" aca="1" ref="CQ98" ca="1">INDEX(CQ$13:CQ97,$B98+1,1)</f>
        <v>-</v>
      </c>
      <c r="CR98" s="535" t="str" cm="1">
        <f t="array" aca="1" ref="CR98" ca="1">INDEX(CR$13:CR97,$B98+1,1)</f>
        <v>-</v>
      </c>
      <c r="CS98" s="535" t="str" cm="1">
        <f t="array" aca="1" ref="CS98" ca="1">INDEX(CS$13:CS97,$B98+1,1)</f>
        <v>-</v>
      </c>
      <c r="CT98" s="535" t="str" cm="1">
        <f t="array" aca="1" ref="CT98" ca="1">INDEX(CT$13:CT97,$B98+1,1)</f>
        <v>-</v>
      </c>
      <c r="CU98" s="411" t="str">
        <f t="shared" ca="1" si="420"/>
        <v>-</v>
      </c>
      <c r="CV98" s="411">
        <f t="shared" ca="1" si="421"/>
        <v>1</v>
      </c>
      <c r="CW98" s="411">
        <f t="shared" ca="1" si="421"/>
        <v>1</v>
      </c>
      <c r="CX98" s="535" t="str" cm="1">
        <f t="array" aca="1" ref="CX98" ca="1">INDEX(CX$13:CX97,$B98+1,1)</f>
        <v>-</v>
      </c>
      <c r="CY98" s="535" t="str" cm="1">
        <f t="array" aca="1" ref="CY98" ca="1">INDEX(CY$13:CY97,$B98+1,1)</f>
        <v>-</v>
      </c>
      <c r="CZ98" s="411" t="str">
        <f t="shared" ca="1" si="422"/>
        <v>-</v>
      </c>
      <c r="DA98" s="411">
        <f t="shared" ca="1" si="423"/>
        <v>1</v>
      </c>
      <c r="DB98" s="535" t="str" cm="1">
        <f t="array" aca="1" ref="DB98" ca="1">INDEX(DB$13:DB97,$B98+1,1)</f>
        <v>-</v>
      </c>
      <c r="DC98" s="535" t="str" cm="1">
        <f t="array" aca="1" ref="DC98" ca="1">INDEX(DC$13:DC97,$B98+1,1)</f>
        <v>-</v>
      </c>
      <c r="DD98" s="411">
        <f t="shared" ca="1" si="424"/>
        <v>1</v>
      </c>
      <c r="DE98" s="535" t="str" cm="1">
        <f t="array" aca="1" ref="DE98" ca="1">INDEX(DE$13:DE97,$B98+1,1)</f>
        <v>-</v>
      </c>
      <c r="DF98" s="535" t="str" cm="1">
        <f t="array" aca="1" ref="DF98" ca="1">INDEX(DF$13:DF97,$B98+1,1)</f>
        <v>-</v>
      </c>
      <c r="DG98" s="411" t="str">
        <f t="shared" ca="1" si="425"/>
        <v>-</v>
      </c>
      <c r="DH98" s="411">
        <f t="shared" ca="1" si="426"/>
        <v>1</v>
      </c>
      <c r="DI98" s="411">
        <f t="shared" ca="1" si="426"/>
        <v>1</v>
      </c>
      <c r="DJ98" s="535" cm="1">
        <f t="array" aca="1" ref="DJ98" ca="1">INDEX(DJ$13:DJ97,$B98+1,1)</f>
        <v>720</v>
      </c>
      <c r="DK98" s="535" cm="1">
        <f t="array" aca="1" ref="DK98" ca="1">INDEX(DK$13:DK97,$B98+1,1)</f>
        <v>720</v>
      </c>
      <c r="DL98" s="18"/>
      <c r="DM98" s="535" t="str" cm="1">
        <f t="array" aca="1" ref="DM98" ca="1">INDEX(DM$13:DM97,$B98+1,1)</f>
        <v>-</v>
      </c>
      <c r="DN98" s="535" t="str" cm="1">
        <f t="array" aca="1" ref="DN98" ca="1">INDEX(DN$13:DN97,$B98+1,1)</f>
        <v>-</v>
      </c>
      <c r="DO98" s="535" t="str" cm="1">
        <f t="array" aca="1" ref="DO98" ca="1">INDEX(DO$13:DO97,$B98+1,1)</f>
        <v>-</v>
      </c>
      <c r="DP98" s="535" t="str" cm="1">
        <f t="array" aca="1" ref="DP98" ca="1">INDEX(DP$13:DP97,$B98+1,1)</f>
        <v>-</v>
      </c>
      <c r="DQ98" s="799" cm="1">
        <f t="array" aca="1" ref="DQ98" ca="1">VALUE(IFERROR(VALUE($K98),0) &amp; _xlfn.SWITCH($CF98,"-",4,$CF98) &amp; $L98 &amp; $T98 &amp; "00" &amp; $N98 &amp; $AK98 &amp; $R98 &amp; _xlfn.SWITCH($AM98,3,1,$AM98) &amp; _xlfn.SWITCH($M98,4,0,$M98) &amp; _xlfn.SWITCH($AD98,6,1,$AD98))</f>
        <v>142200121201</v>
      </c>
      <c r="DR98" s="535" cm="1">
        <f t="array" aca="1" ref="DR98" ca="1">INDEX(DR$13:DR97,$B98+1,1)</f>
        <v>1</v>
      </c>
      <c r="DS98" s="535" cm="1">
        <f t="array" aca="1" ref="DS98" ca="1">INDEX(DS$13:DS97,$B98+1,1)</f>
        <v>1</v>
      </c>
      <c r="DT98" s="411">
        <f t="shared" ca="1" si="427"/>
        <v>3</v>
      </c>
      <c r="DU98" s="411" t="str">
        <f t="shared" ca="1" si="427"/>
        <v>-</v>
      </c>
      <c r="DV98" s="411" t="str">
        <f t="shared" ca="1" si="427"/>
        <v>-</v>
      </c>
      <c r="DW98" s="411" t="str">
        <f t="shared" ca="1" si="427"/>
        <v>-</v>
      </c>
      <c r="DX98" s="411" t="str">
        <f t="shared" ca="1" si="427"/>
        <v>-</v>
      </c>
      <c r="DY98" s="411" t="str">
        <f t="shared" ca="1" si="427"/>
        <v>-</v>
      </c>
      <c r="DZ98" s="411" t="b">
        <f t="shared" ca="1" si="428"/>
        <v>0</v>
      </c>
      <c r="EA98" s="411" t="str">
        <f t="shared" ca="1" si="429"/>
        <v>-</v>
      </c>
      <c r="EB98" s="411" t="str">
        <f t="shared" ca="1" si="429"/>
        <v>-</v>
      </c>
      <c r="EC98" s="411" t="str">
        <f t="shared" ca="1" si="429"/>
        <v>-</v>
      </c>
      <c r="ED98" s="411" t="str">
        <f t="shared" ca="1" si="429"/>
        <v>-</v>
      </c>
      <c r="EE98" s="411">
        <f t="shared" ca="1" si="429"/>
        <v>500</v>
      </c>
      <c r="EF98" s="411">
        <f t="shared" ca="1" si="429"/>
        <v>500</v>
      </c>
      <c r="EG98" s="411" t="str">
        <f t="shared" ca="1" si="429"/>
        <v>-</v>
      </c>
      <c r="EH98" s="411" t="str">
        <f t="shared" ca="1" si="429"/>
        <v>-</v>
      </c>
      <c r="EI98" s="411" t="str">
        <f t="shared" ca="1" si="429"/>
        <v>-</v>
      </c>
      <c r="EJ98" s="535" cm="1">
        <f t="array" aca="1" ref="EJ98" ca="1">INDEX(EJ$13:EJ97,$B98+1,1)</f>
        <v>0</v>
      </c>
      <c r="EK98" s="535" cm="1">
        <f t="array" aca="1" ref="EK98" ca="1">INDEX(EK$13:EK97,$B98+1,1)</f>
        <v>999999</v>
      </c>
      <c r="EL98" s="535" cm="1">
        <f t="array" aca="1" ref="EL98" ca="1">INDEX(EL$13:EL97,$B98+1,1)</f>
        <v>999999</v>
      </c>
      <c r="EM98" s="535" cm="1">
        <f t="array" aca="1" ref="EM98" ca="1">INDEX(EM$13:EM97,$B98+1,1)</f>
        <v>999999</v>
      </c>
      <c r="EN98" s="535" cm="1">
        <f t="array" aca="1" ref="EN98" ca="1">INDEX(EN$13:EN97,$B98+1,1)</f>
        <v>999999</v>
      </c>
      <c r="EO98" s="535" cm="1">
        <f t="array" aca="1" ref="EO98" ca="1">INDEX(EO$13:EO97,$B98+1,1)</f>
        <v>999999</v>
      </c>
      <c r="EP98" s="535" cm="1">
        <f t="array" aca="1" ref="EP98" ca="1">INDEX(EP$13:EP97,$B98+1,1)</f>
        <v>999999</v>
      </c>
      <c r="EQ98" s="535" cm="1">
        <f t="array" aca="1" ref="EQ98" ca="1">INDEX(EQ$13:EQ97,$B98+1,1)</f>
        <v>999999</v>
      </c>
      <c r="ER98" s="535" cm="1">
        <f t="array" aca="1" ref="ER98" ca="1">INDEX(ER$13:ER97,$B98+1,1)</f>
        <v>999999</v>
      </c>
      <c r="ES98" s="535" cm="1">
        <f t="array" aca="1" ref="ES98" ca="1">INDEX(ES$13:ES97,$B98+1,1)</f>
        <v>999999</v>
      </c>
      <c r="ET98" s="535" cm="1">
        <f t="array" aca="1" ref="ET98" ca="1">INDEX(ET$13:ET97,$B98+1,1)</f>
        <v>999999</v>
      </c>
      <c r="EU98" s="535" cm="1">
        <f t="array" aca="1" ref="EU98" ca="1">INDEX(EU$13:EU97,$B98+1,1)</f>
        <v>999999</v>
      </c>
      <c r="EV98" s="535" cm="1">
        <f t="array" aca="1" ref="EV98" ca="1">INDEX(EV$13:EV97,$B98+1,1)</f>
        <v>999999</v>
      </c>
      <c r="EW98" s="777">
        <f t="shared" ca="1" si="430"/>
        <v>0</v>
      </c>
      <c r="EX98" s="777">
        <f t="shared" ca="1" si="430"/>
        <v>0</v>
      </c>
      <c r="EY98" s="777">
        <f t="shared" ca="1" si="430"/>
        <v>999999</v>
      </c>
      <c r="EZ98" s="795" t="str">
        <f t="shared" ca="1" si="527"/>
        <v>-</v>
      </c>
      <c r="FA98" s="795" t="str">
        <f t="shared" ca="1" si="431"/>
        <v>-</v>
      </c>
      <c r="FB98" s="796">
        <f t="shared" ca="1" si="432"/>
        <v>999999</v>
      </c>
      <c r="FC98" s="797" t="str">
        <f t="shared" ca="1" si="528"/>
        <v>-</v>
      </c>
      <c r="FD98" s="776">
        <f t="shared" ca="1" si="433"/>
        <v>999999</v>
      </c>
      <c r="FE98" s="774">
        <f t="shared" ca="1" si="529"/>
        <v>999999</v>
      </c>
      <c r="FF98" s="775">
        <f t="shared" ca="1" si="530"/>
        <v>999999</v>
      </c>
      <c r="FG98" s="545" cm="1">
        <f t="array" aca="1" ref="FG98" ca="1">INDEX(i.ELMated,$AB98+1,1)</f>
        <v>0.3</v>
      </c>
      <c r="FH98" s="625" cm="1">
        <f t="array" aca="1" ref="FH98" ca="1">INDEX(i.ELMatedEst,$AA98+1,$T98)</f>
        <v>0.3</v>
      </c>
      <c r="FI98" s="535" t="str" cm="1">
        <f t="array" aca="1" ref="FI98" ca="1">INDEX(FI$13:FI97,$B98+1,1)</f>
        <v>-</v>
      </c>
      <c r="FJ98" s="535" t="str" cm="1">
        <f t="array" aca="1" ref="FJ98" ca="1">INDEX(FJ$13:FJ97,$B98+1,1)</f>
        <v>-</v>
      </c>
      <c r="FK98" s="659">
        <f t="shared" ca="1" si="434"/>
        <v>0</v>
      </c>
      <c r="FL98" s="661">
        <f t="shared" ca="1" si="435"/>
        <v>5.0000000000000001E-3</v>
      </c>
      <c r="FM98" s="191">
        <f t="shared" ca="1" si="531"/>
        <v>0.95</v>
      </c>
      <c r="FN98" s="662">
        <f t="shared" ca="1" si="436"/>
        <v>8.3999999999999991E-2</v>
      </c>
      <c r="FO98" s="662">
        <f ca="1">INDEX(CHOOSE($N98,DataAutumn!i.EL_PropnSold,DataWinter!i.EL_PropnSold,DataSpring!i.EL_PropnSold),$AI98,$T98)*INDEX(i.ELMatedEst,$AB98+1,$T98)*i.dAdultRR_ELPropSold
+INDEX(i.dryman,($AJ98-1)*4+$AI98,FO$7)</f>
        <v>0</v>
      </c>
      <c r="FP98" s="662">
        <f ca="1">INDEX(CHOOSE($N98,DataAutumn!i.EL_PropnSold,DataWinter!i.EL_PropnSold,DataSpring!i.EL_PropnSold),$AI98,$T98)*INDEX(i.ELMatedEst,$AB98+1,$T98)*i.dAdultRR_ELPropSold
+INDEX(i.dryman,($AJ98-1)*4+$AI98,FP$7)</f>
        <v>3.125E-2</v>
      </c>
      <c r="FQ98" s="662">
        <f ca="1">INDEX(CHOOSE($N98,DataAutumn!i.EL_PropnSold,DataWinter!i.EL_PropnSold,DataSpring!i.EL_PropnSold),$AI98,$T98)*INDEX(i.ELMatedEst,$AB98+1,$T98)*i.dAdultRR_ELPropSold
+INDEX(i.dryman,($AJ98-1)*4+$AI98,FQ$7)</f>
        <v>3.125E-2</v>
      </c>
      <c r="FR98" s="662">
        <f ca="1">INDEX(CHOOSE($N98,DataAutumn!i.EL_PropnSold,DataWinter!i.EL_PropnSold,DataSpring!i.EL_PropnSold),$AI98,$T98)*INDEX(i.ELMatedEst,$AB98+1,$T98)*i.dAdultRR_ELPropSold
+INDEX(i.dryman,($AJ98-1)*4+$AI98,FR$7)</f>
        <v>3.125E-2</v>
      </c>
      <c r="FS98" s="663">
        <f ca="1">INDEX(CHOOSE($N98,DataAutumn!i.EL_PropnSold,DataWinter!i.EL_PropnSold,DataSpring!i.EL_PropnSold),$AI98,$T98)*INDEX(i.ELMatedEst,$AB98+1,$T98)*i.dAdultLSurv_ELPropSold</f>
        <v>0</v>
      </c>
      <c r="FT98" s="661" t="b">
        <f t="shared" ca="1" si="437"/>
        <v>0</v>
      </c>
      <c r="FU98" s="661" t="b">
        <f t="shared" ca="1" si="437"/>
        <v>0</v>
      </c>
      <c r="FV98" s="711" t="b">
        <f t="shared" ca="1" si="438"/>
        <v>1</v>
      </c>
      <c r="FW98" s="661" t="b">
        <f t="shared" ca="1" si="437"/>
        <v>0</v>
      </c>
      <c r="FX98" s="663">
        <f t="shared" ca="1" si="439"/>
        <v>1</v>
      </c>
      <c r="FY98" s="664">
        <f t="shared" ca="1" si="440"/>
        <v>0</v>
      </c>
      <c r="FZ98" s="665" t="b">
        <f t="shared" ca="1" si="441"/>
        <v>0</v>
      </c>
      <c r="GA98" s="660" t="b">
        <f t="shared" ca="1" si="442"/>
        <v>1</v>
      </c>
      <c r="GB98" s="411" t="b">
        <f t="shared" ca="1" si="442"/>
        <v>0</v>
      </c>
      <c r="GC98" s="411" t="b">
        <f t="shared" ca="1" si="442"/>
        <v>0</v>
      </c>
      <c r="GD98" s="87">
        <f t="shared" ca="1" si="443"/>
        <v>2</v>
      </c>
      <c r="GE98" s="87">
        <f t="shared" ca="1" si="443"/>
        <v>2</v>
      </c>
      <c r="GF98" s="411">
        <f t="shared" ca="1" si="444"/>
        <v>1</v>
      </c>
      <c r="GG98" s="411">
        <f t="shared" ca="1" si="445"/>
        <v>1</v>
      </c>
      <c r="GH98" s="411">
        <f t="shared" ca="1" si="445"/>
        <v>1</v>
      </c>
      <c r="GI98" s="411">
        <f t="shared" ca="1" si="446"/>
        <v>1</v>
      </c>
      <c r="GJ98" s="411">
        <f t="shared" ca="1" si="550"/>
        <v>0.35</v>
      </c>
      <c r="GK98" s="411" t="b">
        <f t="shared" ca="1" si="550"/>
        <v>1</v>
      </c>
      <c r="GL98" s="411" t="b">
        <f t="shared" ca="1" si="550"/>
        <v>0</v>
      </c>
      <c r="GM98" s="411" t="b">
        <f t="shared" ca="1" si="550"/>
        <v>0</v>
      </c>
      <c r="GN98" s="411" t="b">
        <f t="shared" ca="1" si="550"/>
        <v>0</v>
      </c>
      <c r="GO98" s="87">
        <f t="shared" ca="1" si="448"/>
        <v>1</v>
      </c>
      <c r="GP98" s="87">
        <f t="shared" ca="1" si="448"/>
        <v>1</v>
      </c>
      <c r="GQ98" s="87">
        <f t="shared" ca="1" si="448"/>
        <v>1</v>
      </c>
      <c r="GR98" s="87">
        <f t="shared" ca="1" si="448"/>
        <v>1</v>
      </c>
      <c r="GS98" s="87">
        <f t="shared" ca="1" si="448"/>
        <v>1</v>
      </c>
      <c r="GT98" s="87">
        <f t="shared" ca="1" si="448"/>
        <v>1</v>
      </c>
      <c r="GU98" s="87">
        <f t="shared" ca="1" si="448"/>
        <v>1</v>
      </c>
      <c r="GV98" s="87">
        <f t="shared" ca="1" si="448"/>
        <v>1</v>
      </c>
      <c r="GW98" s="411" cm="1">
        <f t="array" aca="1" ref="GW98" ca="1">INDEX(i.dse_type,1,$L98)</f>
        <v>0</v>
      </c>
      <c r="GX98" s="535" t="str" cm="1">
        <f t="array" aca="1" ref="GX98" ca="1">INDEX(GX$13:GX97,$B98+1,1)</f>
        <v>-</v>
      </c>
      <c r="GY98" s="535" t="str" cm="1">
        <f t="array" aca="1" ref="GY98" ca="1">INDEX(GY$13:GY97,$B98+1,1)</f>
        <v>-</v>
      </c>
      <c r="GZ98" s="535" t="str" cm="1">
        <f t="array" aca="1" ref="GZ98" ca="1">INDEX(GZ$13:GZ97,$B98+1,1)</f>
        <v>-</v>
      </c>
      <c r="HA98" s="18"/>
      <c r="HB98" s="535" t="str" cm="1">
        <f t="array" aca="1" ref="HB98" ca="1">INDEX(HB$13:HB97,$B98+1,1)</f>
        <v>-</v>
      </c>
      <c r="HC98" s="535" t="str" cm="1">
        <f t="array" aca="1" ref="HC98" ca="1">INDEX(HC$13:HC97,$B98+1,1)</f>
        <v>-</v>
      </c>
      <c r="HD98" s="535" cm="1">
        <f t="array" aca="1" ref="HD98" ca="1">INDEX(HD$13:HD97,$B98+1,1)</f>
        <v>0</v>
      </c>
      <c r="HE98" s="535" cm="1">
        <f t="array" aca="1" ref="HE98" ca="1">INDEX(HE$13:HE97,$B98+1,1)</f>
        <v>0</v>
      </c>
      <c r="HF98" s="535" cm="1">
        <f t="array" aca="1" ref="HF98" ca="1">INDEX(HF$13:HF97,$B98+1,1)</f>
        <v>0</v>
      </c>
      <c r="HG98" s="535" cm="1">
        <f t="array" aca="1" ref="HG98" ca="1">INDEX(HG$13:HG97,$B98+1,1)</f>
        <v>0</v>
      </c>
      <c r="HH98" s="535" cm="1">
        <f t="array" aca="1" ref="HH98" ca="1">INDEX(HH$13:HH97,$B98+1,1)</f>
        <v>0</v>
      </c>
      <c r="HI98" s="535" cm="1">
        <f t="array" aca="1" ref="HI98" ca="1">INDEX(HI$13:HI97,$B98+1,1)</f>
        <v>0</v>
      </c>
      <c r="HJ98" s="535" cm="1">
        <f t="array" aca="1" ref="HJ98" ca="1">INDEX(HJ$13:HJ97,$B98+1,1)</f>
        <v>0</v>
      </c>
      <c r="HK98" s="535" cm="1">
        <f t="array" aca="1" ref="HK98" ca="1">INDEX(HK$13:HK97,$B98+1,1)</f>
        <v>0</v>
      </c>
      <c r="HL98" s="535" cm="1">
        <f t="array" aca="1" ref="HL98" ca="1">INDEX(HL$13:HL97,$B98+1,1)</f>
        <v>0</v>
      </c>
      <c r="HM98" s="535" cm="1">
        <f t="array" aca="1" ref="HM98" ca="1">INDEX(HM$13:HM97,$B98+1,1)</f>
        <v>0</v>
      </c>
      <c r="HN98" s="535" cm="1">
        <f t="array" aca="1" ref="HN98" ca="1">INDEX(HN$13:HN97,$B98+1,1)</f>
        <v>0</v>
      </c>
      <c r="HO98" s="535" cm="1">
        <f t="array" aca="1" ref="HO98" ca="1">INDEX(HO$13:HO97,$B98+1,1)</f>
        <v>0</v>
      </c>
      <c r="HP98" s="535" cm="1">
        <f t="array" aca="1" ref="HP98" ca="1">INDEX(HP$13:HP97,$B98+1,1)</f>
        <v>0</v>
      </c>
      <c r="HQ98" s="535" cm="1">
        <f t="array" aca="1" ref="HQ98" ca="1">INDEX(HQ$13:HQ97,$B98+1,1)</f>
        <v>0</v>
      </c>
      <c r="HR98" s="535" cm="1">
        <f t="array" aca="1" ref="HR98" ca="1">INDEX(HR$13:HR97,$B98+1,1)</f>
        <v>0</v>
      </c>
      <c r="HS98" s="535" cm="1">
        <f t="array" aca="1" ref="HS98" ca="1">INDEX(HS$13:HS97,$B98+1,1)</f>
        <v>0</v>
      </c>
      <c r="HT98" s="535" cm="1">
        <f t="array" aca="1" ref="HT98" ca="1">INDEX(HT$13:HT97,$B98+1,1)</f>
        <v>0</v>
      </c>
      <c r="HU98" s="535" cm="1">
        <f t="array" aca="1" ref="HU98" ca="1">INDEX(HU$13:HU97,$B98+1,1)</f>
        <v>0</v>
      </c>
      <c r="HV98" s="535" cm="1">
        <f t="array" aca="1" ref="HV98" ca="1">INDEX(HV$13:HV97,$B98+1,1)</f>
        <v>0</v>
      </c>
      <c r="HW98" s="535" cm="1">
        <f t="array" aca="1" ref="HW98" ca="1">INDEX(HW$13:HW97,$B98+1,1)</f>
        <v>0</v>
      </c>
      <c r="HX98" s="535" cm="1">
        <f t="array" aca="1" ref="HX98" ca="1">INDEX(HX$13:HX97,$B98+1,1)</f>
        <v>0</v>
      </c>
      <c r="HY98" s="535" cm="1">
        <f t="array" aca="1" ref="HY98" ca="1">INDEX(HY$13:HY97,$B98+1,1)</f>
        <v>0</v>
      </c>
      <c r="HZ98" s="535" cm="1">
        <f t="array" aca="1" ref="HZ98" ca="1">INDEX(HZ$13:HZ97,$B98+1,1)</f>
        <v>0</v>
      </c>
      <c r="IA98" s="535" cm="1">
        <f t="array" aca="1" ref="IA98" ca="1">INDEX(IA$13:IA97,$B98+1,1)</f>
        <v>0</v>
      </c>
      <c r="IB98" s="535" cm="1">
        <f t="array" aca="1" ref="IB98" ca="1">INDEX(IB$13:IB97,$B98+1,1)</f>
        <v>0</v>
      </c>
      <c r="IC98" s="535" cm="1">
        <f t="array" aca="1" ref="IC98" ca="1">INDEX(IC$13:IC97,$B98+1,1)</f>
        <v>0</v>
      </c>
      <c r="ID98" s="535" cm="1">
        <f t="array" aca="1" ref="ID98" ca="1">INDEX(ID$13:ID97,$B98+1,1)</f>
        <v>0</v>
      </c>
      <c r="IE98" s="535" cm="1">
        <f t="array" aca="1" ref="IE98" ca="1">INDEX(IE$13:IE97,$B98+1,1)</f>
        <v>0</v>
      </c>
      <c r="IF98" s="535" cm="1">
        <f t="array" aca="1" ref="IF98" ca="1">INDEX(IF$13:IF97,$B98+1,1)</f>
        <v>0</v>
      </c>
      <c r="IG98" s="535" cm="1">
        <f t="array" aca="1" ref="IG98" ca="1">INDEX(IG$13:IG97,$B98+1,1)</f>
        <v>0</v>
      </c>
      <c r="IH98" s="535" cm="1">
        <f t="array" aca="1" ref="IH98" ca="1">INDEX(IH$13:IH97,$B98+1,1)</f>
        <v>0</v>
      </c>
      <c r="II98" s="535" cm="1">
        <f t="array" aca="1" ref="II98" ca="1">INDEX(II$13:II97,$B98+1,1)</f>
        <v>0</v>
      </c>
      <c r="IJ98" s="535" cm="1">
        <f t="array" aca="1" ref="IJ98" ca="1">INDEX(IJ$13:IJ97,$B98+1,1)</f>
        <v>0</v>
      </c>
      <c r="IK98" s="535" cm="1">
        <f t="array" aca="1" ref="IK98" ca="1">INDEX(IK$13:IK97,$B98+1,1)</f>
        <v>0</v>
      </c>
      <c r="IL98" s="535" cm="1">
        <f t="array" aca="1" ref="IL98" ca="1">INDEX(IL$13:IL97,$B98+1,1)</f>
        <v>0</v>
      </c>
      <c r="IM98" s="535" cm="1">
        <f t="array" aca="1" ref="IM98" ca="1">INDEX(IM$13:IM97,$B98+1,1)</f>
        <v>0</v>
      </c>
      <c r="IN98" s="535" cm="1">
        <f t="array" aca="1" ref="IN98" ca="1">INDEX(IN$13:IN97,$B98+1,1)</f>
        <v>0</v>
      </c>
      <c r="IO98" s="535" cm="1">
        <f t="array" aca="1" ref="IO98" ca="1">INDEX(IO$13:IO97,$B98+1,1)</f>
        <v>0</v>
      </c>
      <c r="IP98" s="535" cm="1">
        <f t="array" aca="1" ref="IP98" ca="1">INDEX(IP$13:IP97,$B98+1,1)</f>
        <v>0</v>
      </c>
      <c r="IQ98" s="535" cm="1">
        <f t="array" aca="1" ref="IQ98" ca="1">INDEX(IQ$13:IQ97,$B98+1,1)</f>
        <v>0</v>
      </c>
      <c r="IR98" s="535" cm="1">
        <f t="array" aca="1" ref="IR98" ca="1">INDEX(IR$13:IR97,$B98+1,1)</f>
        <v>0</v>
      </c>
      <c r="IS98" s="535" cm="1">
        <f t="array" aca="1" ref="IS98" ca="1">INDEX(IS$13:IS97,$B98+1,1)</f>
        <v>0</v>
      </c>
      <c r="IT98" s="535" cm="1">
        <f t="array" aca="1" ref="IT98" ca="1">INDEX(IT$13:IT97,$B98+1,1)</f>
        <v>0</v>
      </c>
      <c r="IU98" s="535" cm="1">
        <f t="array" aca="1" ref="IU98" ca="1">INDEX(IU$13:IU97,$B98+1,1)</f>
        <v>0</v>
      </c>
      <c r="IV98" s="535" cm="1">
        <f t="array" aca="1" ref="IV98" ca="1">INDEX(IV$13:IV97,$B98+1,1)</f>
        <v>0</v>
      </c>
      <c r="IW98" s="535" cm="1">
        <f t="array" aca="1" ref="IW98" ca="1">INDEX(IW$13:IW97,$B98+1,1)</f>
        <v>0</v>
      </c>
      <c r="IX98" s="535" cm="1">
        <f t="array" aca="1" ref="IX98" ca="1">INDEX(IX$13:IX97,$B98+1,1)</f>
        <v>0</v>
      </c>
      <c r="IY98" s="535" cm="1">
        <f t="array" aca="1" ref="IY98" ca="1">INDEX(IY$13:IY97,$B98+1,1)</f>
        <v>0</v>
      </c>
      <c r="IZ98" s="535" cm="1">
        <f t="array" aca="1" ref="IZ98" ca="1">INDEX(IZ$13:IZ97,$B98+1,1)</f>
        <v>0</v>
      </c>
      <c r="JA98" s="535" cm="1">
        <f t="array" aca="1" ref="JA98" ca="1">INDEX(JA$13:JA97,$B98+1,1)</f>
        <v>0</v>
      </c>
      <c r="JB98" s="535" cm="1">
        <f t="array" aca="1" ref="JB98" ca="1">INDEX(JB$13:JB97,$B98+1,1)</f>
        <v>0</v>
      </c>
      <c r="JC98" s="535" cm="1">
        <f t="array" aca="1" ref="JC98" ca="1">INDEX(JC$13:JC97,$B98+1,1)</f>
        <v>0</v>
      </c>
      <c r="JD98" s="535" cm="1">
        <f t="array" aca="1" ref="JD98" ca="1">INDEX(JD$13:JD97,$B98+1,1)</f>
        <v>0</v>
      </c>
      <c r="JE98" s="535" cm="1">
        <f t="array" aca="1" ref="JE98" ca="1">INDEX(JE$13:JE97,$B98+1,1)</f>
        <v>0</v>
      </c>
      <c r="JF98" s="18"/>
      <c r="JG98" s="535" t="str" cm="1">
        <f t="array" aca="1" ref="JG98" ca="1">INDEX(JG$13:JG97,$B98+1,1)</f>
        <v>-</v>
      </c>
      <c r="JH98" s="535" t="str" cm="1">
        <f t="array" aca="1" ref="JH98" ca="1">INDEX(JH$13:JH97,$B98+1,1)</f>
        <v>-</v>
      </c>
      <c r="JI98" s="535" t="str" cm="1">
        <f t="array" aca="1" ref="JI98" ca="1">INDEX(JI$13:JI97,$B98+1,1)</f>
        <v>-</v>
      </c>
      <c r="JJ98" s="411" t="str">
        <f t="shared" si="449"/>
        <v>-</v>
      </c>
      <c r="JK98" s="535" t="str" cm="1">
        <f t="array" aca="1" ref="JK98" ca="1">INDEX(JK$13:JK97,$B98+1,1)</f>
        <v>-</v>
      </c>
      <c r="JL98" s="535" cm="1">
        <f t="array" aca="1" ref="JL98" ca="1">INDEX(JL$13:JL97,$B98+1,1)</f>
        <v>1</v>
      </c>
      <c r="JM98" s="535" cm="1">
        <f t="array" aca="1" ref="JM98" ca="1">INDEX(JM$13:JM97,$B98+1,1)</f>
        <v>1</v>
      </c>
      <c r="JN98" s="535" t="str" cm="1">
        <f t="array" aca="1" ref="JN98" ca="1">INDEX(JN$13:JN97,$B98+1,1)</f>
        <v>-</v>
      </c>
      <c r="JO98" s="535" t="str" cm="1">
        <f t="array" aca="1" ref="JO98" ca="1">INDEX(JO$13:JO97,$B98+1,1)</f>
        <v>-</v>
      </c>
      <c r="JP98" s="535" t="str" cm="1">
        <f t="array" aca="1" ref="JP98" ca="1">INDEX(JP$13:JP97,$B98+1,1)</f>
        <v>-</v>
      </c>
      <c r="JQ98" s="535" t="str" cm="1">
        <f t="array" aca="1" ref="JQ98" ca="1">INDEX(JQ$13:JQ97,$B98+1,1)</f>
        <v>-</v>
      </c>
      <c r="JR98" s="535" t="str" cm="1">
        <f t="array" aca="1" ref="JR98" ca="1">INDEX(JR$13:JR97,$B98+1,1)</f>
        <v>-</v>
      </c>
      <c r="JS98" s="535" t="str" cm="1">
        <f t="array" aca="1" ref="JS98" ca="1">INDEX(JS$13:JS97,$B98+1,1)</f>
        <v>-</v>
      </c>
      <c r="JT98" s="535" t="str" cm="1">
        <f t="array" aca="1" ref="JT98" ca="1">INDEX(JT$13:JT97,$B98+1,1)</f>
        <v>-</v>
      </c>
      <c r="JU98" s="535" t="str" cm="1">
        <f t="array" aca="1" ref="JU98" ca="1">INDEX(JU$13:JU97,$B98+1,1)</f>
        <v>-</v>
      </c>
      <c r="JV98" s="535" t="str" cm="1">
        <f t="array" aca="1" ref="JV98" ca="1">INDEX(JV$13:JV97,$B98+1,1)</f>
        <v>-</v>
      </c>
      <c r="JW98" s="535" t="str" cm="1">
        <f t="array" aca="1" ref="JW98" ca="1">INDEX(JW$13:JW97,$B98+1,1)</f>
        <v>-</v>
      </c>
      <c r="JX98" s="535" t="str" cm="1">
        <f t="array" aca="1" ref="JX98" ca="1">INDEX(JX$13:JX97,$B98+1,1)</f>
        <v>-</v>
      </c>
      <c r="JY98" s="535" t="str" cm="1">
        <f t="array" aca="1" ref="JY98" ca="1">INDEX(JY$13:JY97,$B98+1,1)</f>
        <v>-</v>
      </c>
      <c r="JZ98" s="535" t="str" cm="1">
        <f t="array" aca="1" ref="JZ98" ca="1">INDEX(JZ$13:JZ97,$B98+1,1)</f>
        <v>-</v>
      </c>
      <c r="KA98" s="535" t="str" cm="1">
        <f t="array" aca="1" ref="KA98" ca="1">INDEX(KA$13:KA97,$B98+1,1)</f>
        <v>-</v>
      </c>
      <c r="KB98" s="535" t="str" cm="1">
        <f t="array" aca="1" ref="KB98" ca="1">INDEX(KB$13:KB97,$B98+1,1)</f>
        <v>-</v>
      </c>
      <c r="KC98" s="535" t="str" cm="1">
        <f t="array" aca="1" ref="KC98" ca="1">INDEX(KC$13:KC97,$B98+1,1)</f>
        <v>-</v>
      </c>
      <c r="KD98" s="535" t="str" cm="1">
        <f t="array" aca="1" ref="KD98" ca="1">INDEX(KD$13:KD97,$B98+1,1)</f>
        <v>-</v>
      </c>
      <c r="KE98" s="535" t="str" cm="1">
        <f t="array" aca="1" ref="KE98" ca="1">INDEX(KE$13:KE97,$B98+1,1)</f>
        <v>-</v>
      </c>
      <c r="KF98" s="535" t="str" cm="1">
        <f t="array" aca="1" ref="KF98" ca="1">INDEX(KF$13:KF97,$B98+1,1)</f>
        <v>-</v>
      </c>
      <c r="KG98" s="535" t="str" cm="1">
        <f t="array" aca="1" ref="KG98" ca="1">INDEX(KG$13:KG97,$B98+1,1)</f>
        <v>-</v>
      </c>
      <c r="KH98" s="535" t="str" cm="1">
        <f t="array" aca="1" ref="KH98" ca="1">INDEX(KH$13:KH97,$B98+1,1)</f>
        <v>-</v>
      </c>
      <c r="KI98" s="411">
        <f t="shared" si="450"/>
        <v>0</v>
      </c>
      <c r="KJ98" s="535" t="str" cm="1">
        <f t="array" aca="1" ref="KJ98" ca="1">INDEX(KJ$13:KJ97,$B98+1,1)</f>
        <v>-</v>
      </c>
      <c r="KK98" s="535" cm="1">
        <f t="array" aca="1" ref="KK98" ca="1">INDEX(KK$13:KK97,$B98+1,1)</f>
        <v>1</v>
      </c>
      <c r="KL98" s="535" cm="1">
        <f t="array" aca="1" ref="KL98" ca="1">INDEX(KL$13:KL97,$B98+1,1)</f>
        <v>0</v>
      </c>
      <c r="KM98" s="411">
        <f t="shared" si="451"/>
        <v>0</v>
      </c>
      <c r="KN98" s="535" cm="1">
        <f t="array" aca="1" ref="KN98" ca="1">INDEX(KN$13:KN97,$B98+1,1)</f>
        <v>0</v>
      </c>
      <c r="KO98" s="411">
        <f t="shared" si="551"/>
        <v>0</v>
      </c>
      <c r="KP98" s="411">
        <f t="shared" si="551"/>
        <v>0</v>
      </c>
      <c r="KQ98" s="411">
        <f t="shared" si="551"/>
        <v>0</v>
      </c>
      <c r="KR98" s="411">
        <f t="shared" si="551"/>
        <v>0</v>
      </c>
      <c r="KS98" s="411">
        <f t="shared" si="551"/>
        <v>1</v>
      </c>
      <c r="KT98" s="411">
        <f t="shared" si="551"/>
        <v>0</v>
      </c>
      <c r="KU98" s="535" cm="1">
        <f t="array" aca="1" ref="KU98" ca="1">INDEX(KU$13:KU97,$B98+1,1)</f>
        <v>0</v>
      </c>
      <c r="KV98" s="535" cm="1">
        <f t="array" aca="1" ref="KV98" ca="1">INDEX(KV$13:KV97,$B98+1,1)</f>
        <v>0</v>
      </c>
      <c r="KW98" s="535" cm="1">
        <f t="array" aca="1" ref="KW98" ca="1">INDEX(KW$13:KW97,$B98+1,1)</f>
        <v>0</v>
      </c>
      <c r="KX98" s="535" cm="1">
        <f t="array" aca="1" ref="KX98" ca="1">INDEX(KX$13:KX97,$B98+1,1)</f>
        <v>0</v>
      </c>
      <c r="KY98" s="18"/>
      <c r="KZ98" s="535" t="str" cm="1">
        <f t="array" aca="1" ref="KZ98" ca="1">INDEX(KZ$13:KZ97,$B98+1,1)</f>
        <v>-</v>
      </c>
      <c r="LA98" s="535" t="str" cm="1">
        <f t="array" aca="1" ref="LA98" ca="1">INDEX(LA$13:LA97,$B98+1,1)</f>
        <v>-</v>
      </c>
      <c r="LB98" s="535" t="str" cm="1">
        <f t="array" aca="1" ref="LB98" ca="1">INDEX(LB$13:LB97,$B98+1,1)</f>
        <v>-</v>
      </c>
      <c r="LC98" s="535" t="str" cm="1">
        <f t="array" aca="1" ref="LC98" ca="1">INDEX(LC$13:LC97,$B98+1,1)</f>
        <v>-</v>
      </c>
      <c r="LD98" s="535" t="str" cm="1">
        <f t="array" aca="1" ref="LD98" ca="1">INDEX(LD$13:LD97,$B98+1,1)</f>
        <v>-</v>
      </c>
      <c r="LE98" s="535" t="str" cm="1">
        <f t="array" aca="1" ref="LE98" ca="1">INDEX(LE$13:LE97,$B98+1,1)</f>
        <v>-</v>
      </c>
      <c r="LF98" s="535" t="str" cm="1">
        <f t="array" aca="1" ref="LF98" ca="1">INDEX(LF$13:LF97,$B98+1,1)</f>
        <v>-</v>
      </c>
      <c r="LG98" s="535" t="str" cm="1">
        <f t="array" aca="1" ref="LG98" ca="1">INDEX(LG$13:LG97,$B98+1,1)</f>
        <v>-</v>
      </c>
      <c r="LH98" s="535" t="str" cm="1">
        <f t="array" aca="1" ref="LH98" ca="1">INDEX(LH$13:LH97,$B98+1,1)</f>
        <v>-</v>
      </c>
      <c r="LI98" s="535" t="str" cm="1">
        <f t="array" aca="1" ref="LI98" ca="1">INDEX(LI$13:LI97,$B98+1,1)</f>
        <v>-</v>
      </c>
      <c r="LJ98" s="535" t="str" cm="1">
        <f t="array" aca="1" ref="LJ98" ca="1">INDEX(LJ$13:LJ97,$B98+1,1)</f>
        <v>-</v>
      </c>
      <c r="LK98" s="535" t="str" cm="1">
        <f t="array" aca="1" ref="LK98" ca="1">INDEX(LK$13:LK97,$B98+1,1)</f>
        <v>-</v>
      </c>
      <c r="LL98" s="535" t="str" cm="1">
        <f t="array" aca="1" ref="LL98" ca="1">INDEX(LL$13:LL97,$B98+1,1)</f>
        <v>-</v>
      </c>
      <c r="LM98" s="535" t="str" cm="1">
        <f t="array" aca="1" ref="LM98" ca="1">INDEX(LM$13:LM97,$B98+1,1)</f>
        <v>-</v>
      </c>
      <c r="LN98" s="535" t="str" cm="1">
        <f t="array" aca="1" ref="LN98" ca="1">INDEX(LN$13:LN97,$B98+1,1)</f>
        <v>-</v>
      </c>
      <c r="LO98" s="535" t="str" cm="1">
        <f t="array" aca="1" ref="LO98" ca="1">INDEX(LO$13:LO97,$B98+1,1)</f>
        <v>-</v>
      </c>
      <c r="LP98" s="535" cm="1">
        <f t="array" aca="1" ref="LP98" ca="1">INDEX(LP$13:LP97,$B98+1,1)</f>
        <v>0</v>
      </c>
      <c r="LQ98" s="535" cm="1">
        <f t="array" aca="1" ref="LQ98" ca="1">INDEX(LQ$13:LQ97,$B98+1,1)</f>
        <v>0</v>
      </c>
      <c r="LR98" s="545" cm="1">
        <f t="array" aca="1" ref="LR98" ca="1">IF(AND($N98=LR$10,$AU98&lt;&gt;0),INDEX(i.LTWFeedLevels,$AU98,12),0)</f>
        <v>0</v>
      </c>
      <c r="LS98" s="625" cm="1">
        <f t="array" aca="1" ref="LS98" ca="1">IF(AND($N98=LS$10,$AV98&lt;&gt;0),INDEX(i.LTWFeedLevels,$AV98,12),0)</f>
        <v>0</v>
      </c>
      <c r="LT98" s="457">
        <f t="shared" ca="1" si="532"/>
        <v>0</v>
      </c>
      <c r="LU98" s="457">
        <f t="shared" ca="1" si="453"/>
        <v>0</v>
      </c>
      <c r="LV98" s="457">
        <f t="shared" ca="1" si="454"/>
        <v>0</v>
      </c>
      <c r="LW98" s="545" cm="1">
        <f t="array" aca="1" ref="LW98" ca="1">IF(AND($N98=LW$10,$AU98&lt;&gt;0),INDEX(i.LTWFeedLevels,$AU98,12),0)</f>
        <v>0</v>
      </c>
      <c r="LX98" s="625" cm="1">
        <f t="array" aca="1" ref="LX98" ca="1">IF(AND($N98=LX$10,$AV98&lt;&gt;0),INDEX(i.LTWFeedLevels,$AV98,12),0)</f>
        <v>0</v>
      </c>
      <c r="LY98" s="457">
        <f t="shared" ca="1" si="455"/>
        <v>0</v>
      </c>
      <c r="LZ98" s="457">
        <f t="shared" ca="1" si="456"/>
        <v>0</v>
      </c>
      <c r="MA98" s="457">
        <f t="shared" ca="1" si="457"/>
        <v>0</v>
      </c>
      <c r="MB98" s="545" cm="1">
        <f t="array" aca="1" ref="MB98" ca="1">IF(AND($N98=MB$10,$AU98&lt;&gt;0),INDEX(i.LTWFeedLevels,$AU98,12),0)</f>
        <v>0</v>
      </c>
      <c r="MC98" s="625" cm="1">
        <f t="array" aca="1" ref="MC98" ca="1">IF(AND($N98=MC$10,$AV98&lt;&gt;0),INDEX(i.LTWFeedLevels,$AV98,12),0)</f>
        <v>0</v>
      </c>
      <c r="MD98" s="457">
        <f t="shared" ca="1" si="458"/>
        <v>0</v>
      </c>
      <c r="ME98" s="457">
        <f t="shared" ca="1" si="459"/>
        <v>0</v>
      </c>
      <c r="MF98" s="457">
        <f t="shared" ca="1" si="460"/>
        <v>0</v>
      </c>
      <c r="MG98" s="189">
        <f t="shared" ca="1" si="552"/>
        <v>0</v>
      </c>
      <c r="MH98" s="189">
        <f t="shared" ca="1" si="552"/>
        <v>0</v>
      </c>
      <c r="MI98" s="189">
        <f t="shared" ca="1" si="552"/>
        <v>0</v>
      </c>
      <c r="MJ98" s="189">
        <f t="shared" ca="1" si="552"/>
        <v>0</v>
      </c>
      <c r="MK98" s="189">
        <f t="shared" ca="1" si="552"/>
        <v>0</v>
      </c>
      <c r="ML98" s="189">
        <f t="shared" ca="1" si="552"/>
        <v>0</v>
      </c>
      <c r="MM98" s="189">
        <f t="shared" ca="1" si="552"/>
        <v>0</v>
      </c>
      <c r="MN98" s="189">
        <f t="shared" ca="1" si="552"/>
        <v>0</v>
      </c>
      <c r="MO98" s="189">
        <f t="shared" ca="1" si="552"/>
        <v>0</v>
      </c>
      <c r="MP98" s="189">
        <f t="shared" ca="1" si="552"/>
        <v>0</v>
      </c>
      <c r="MQ98" s="189">
        <f t="shared" ca="1" si="553"/>
        <v>0</v>
      </c>
      <c r="MR98" s="189">
        <f t="shared" ca="1" si="553"/>
        <v>0</v>
      </c>
      <c r="MS98" s="189">
        <f t="shared" ca="1" si="553"/>
        <v>0</v>
      </c>
      <c r="MT98" s="189">
        <f t="shared" ca="1" si="553"/>
        <v>0</v>
      </c>
      <c r="MU98" s="189">
        <f t="shared" ca="1" si="553"/>
        <v>0</v>
      </c>
      <c r="MV98" s="189">
        <f t="shared" ca="1" si="553"/>
        <v>0</v>
      </c>
      <c r="MW98" s="189">
        <f t="shared" ca="1" si="553"/>
        <v>0</v>
      </c>
      <c r="MX98" s="189">
        <f t="shared" ca="1" si="553"/>
        <v>0</v>
      </c>
      <c r="MY98" s="189">
        <f t="shared" ca="1" si="553"/>
        <v>0</v>
      </c>
      <c r="MZ98" s="189">
        <f t="shared" ca="1" si="553"/>
        <v>0</v>
      </c>
      <c r="NA98" s="189">
        <f t="shared" ca="1" si="554"/>
        <v>0</v>
      </c>
      <c r="NB98" s="189">
        <f t="shared" ca="1" si="554"/>
        <v>0</v>
      </c>
      <c r="NC98" s="189">
        <f t="shared" ca="1" si="554"/>
        <v>0</v>
      </c>
      <c r="ND98" s="189">
        <f t="shared" ca="1" si="554"/>
        <v>0</v>
      </c>
      <c r="NE98" s="189">
        <f t="shared" ca="1" si="554"/>
        <v>0</v>
      </c>
      <c r="NF98" s="189">
        <f t="shared" ca="1" si="554"/>
        <v>0</v>
      </c>
      <c r="NG98" s="189">
        <f t="shared" ca="1" si="554"/>
        <v>0</v>
      </c>
      <c r="NH98" s="189">
        <f t="shared" ca="1" si="554"/>
        <v>0</v>
      </c>
      <c r="NI98" s="189">
        <f t="shared" ca="1" si="554"/>
        <v>0</v>
      </c>
      <c r="NJ98" s="189">
        <f t="shared" ca="1" si="554"/>
        <v>0</v>
      </c>
      <c r="NK98" s="189">
        <f t="shared" ca="1" si="555"/>
        <v>0</v>
      </c>
      <c r="NL98" s="189">
        <f t="shared" ca="1" si="555"/>
        <v>0</v>
      </c>
      <c r="NM98" s="189">
        <f t="shared" ca="1" si="555"/>
        <v>0</v>
      </c>
      <c r="NN98" s="189">
        <f t="shared" ca="1" si="555"/>
        <v>0</v>
      </c>
      <c r="NO98" s="189">
        <f t="shared" ca="1" si="555"/>
        <v>0</v>
      </c>
      <c r="NP98" s="189">
        <f t="shared" ca="1" si="555"/>
        <v>0</v>
      </c>
      <c r="NQ98" s="189">
        <f t="shared" ca="1" si="555"/>
        <v>0</v>
      </c>
      <c r="NR98" s="189">
        <f t="shared" ca="1" si="555"/>
        <v>0</v>
      </c>
      <c r="NS98" s="189">
        <f t="shared" ca="1" si="555"/>
        <v>0</v>
      </c>
      <c r="NT98" s="189">
        <f t="shared" ca="1" si="555"/>
        <v>0</v>
      </c>
      <c r="NU98" s="189">
        <f t="shared" ca="1" si="556"/>
        <v>0</v>
      </c>
      <c r="NV98" s="189">
        <f t="shared" ca="1" si="556"/>
        <v>0</v>
      </c>
      <c r="NW98" s="189">
        <f t="shared" ca="1" si="556"/>
        <v>0</v>
      </c>
      <c r="NX98" s="189">
        <f t="shared" ca="1" si="556"/>
        <v>0</v>
      </c>
      <c r="NY98" s="189">
        <f t="shared" ca="1" si="556"/>
        <v>0</v>
      </c>
      <c r="NZ98" s="189">
        <f t="shared" ca="1" si="556"/>
        <v>0</v>
      </c>
      <c r="OA98" s="189">
        <f t="shared" ca="1" si="556"/>
        <v>0</v>
      </c>
      <c r="OB98" s="189">
        <f t="shared" ca="1" si="556"/>
        <v>0</v>
      </c>
      <c r="OC98" s="189">
        <f t="shared" ca="1" si="556"/>
        <v>0</v>
      </c>
      <c r="OD98" s="189">
        <f t="shared" ca="1" si="556"/>
        <v>0</v>
      </c>
      <c r="OE98" s="189">
        <f t="shared" ca="1" si="557"/>
        <v>0</v>
      </c>
      <c r="OF98" s="189">
        <f t="shared" ca="1" si="557"/>
        <v>0</v>
      </c>
      <c r="OG98" s="189">
        <f t="shared" ca="1" si="557"/>
        <v>0</v>
      </c>
      <c r="OH98" s="189">
        <f t="shared" ca="1" si="557"/>
        <v>0</v>
      </c>
      <c r="OI98" s="189">
        <f t="shared" ca="1" si="557"/>
        <v>0</v>
      </c>
      <c r="OJ98" s="189">
        <f t="shared" ca="1" si="557"/>
        <v>0</v>
      </c>
      <c r="OK98" s="189">
        <f t="shared" ca="1" si="557"/>
        <v>0</v>
      </c>
      <c r="OL98" s="189">
        <f t="shared" ca="1" si="557"/>
        <v>0</v>
      </c>
      <c r="OM98" s="189">
        <f t="shared" ca="1" si="557"/>
        <v>0</v>
      </c>
      <c r="ON98" s="189">
        <f t="shared" ca="1" si="557"/>
        <v>0</v>
      </c>
      <c r="OO98" s="189">
        <f t="shared" ca="1" si="558"/>
        <v>0</v>
      </c>
      <c r="OP98" s="189">
        <f t="shared" ca="1" si="558"/>
        <v>0</v>
      </c>
      <c r="OQ98" s="189">
        <f t="shared" ca="1" si="558"/>
        <v>0</v>
      </c>
      <c r="OR98" s="189">
        <f t="shared" ca="1" si="558"/>
        <v>0</v>
      </c>
      <c r="OS98" s="189">
        <f t="shared" ca="1" si="558"/>
        <v>0</v>
      </c>
      <c r="OT98" s="189">
        <f t="shared" ca="1" si="558"/>
        <v>0</v>
      </c>
      <c r="OU98" s="189">
        <f t="shared" ca="1" si="558"/>
        <v>0</v>
      </c>
      <c r="OV98" s="189">
        <f t="shared" ca="1" si="558"/>
        <v>0</v>
      </c>
      <c r="OW98" s="189">
        <f t="shared" ca="1" si="558"/>
        <v>0</v>
      </c>
      <c r="OX98" s="189">
        <f t="shared" ca="1" si="558"/>
        <v>0</v>
      </c>
      <c r="OY98" s="189">
        <f t="shared" ca="1" si="558"/>
        <v>0</v>
      </c>
      <c r="OZ98" s="189">
        <f t="shared" ca="1" si="558"/>
        <v>0</v>
      </c>
      <c r="PA98" s="556">
        <f t="shared" ca="1" si="559"/>
        <v>0</v>
      </c>
      <c r="PB98" s="556">
        <f t="shared" ca="1" si="559"/>
        <v>0</v>
      </c>
      <c r="PC98" s="556">
        <f t="shared" ca="1" si="559"/>
        <v>0</v>
      </c>
      <c r="PD98" s="556">
        <f t="shared" ca="1" si="559"/>
        <v>0</v>
      </c>
      <c r="PE98" s="556">
        <f t="shared" ca="1" si="559"/>
        <v>0</v>
      </c>
      <c r="PF98" s="556">
        <f t="shared" ca="1" si="559"/>
        <v>0</v>
      </c>
      <c r="PG98" s="556">
        <f t="shared" ca="1" si="559"/>
        <v>0</v>
      </c>
      <c r="PH98" s="556">
        <f t="shared" ca="1" si="559"/>
        <v>0</v>
      </c>
      <c r="PI98" s="556">
        <f t="shared" ca="1" si="559"/>
        <v>0</v>
      </c>
      <c r="PJ98" s="556">
        <f t="shared" ca="1" si="559"/>
        <v>0</v>
      </c>
      <c r="PK98" s="556">
        <f t="shared" ca="1" si="560"/>
        <v>0</v>
      </c>
      <c r="PL98" s="556">
        <f t="shared" ca="1" si="560"/>
        <v>0</v>
      </c>
      <c r="PM98" s="556">
        <f t="shared" ca="1" si="560"/>
        <v>0</v>
      </c>
      <c r="PN98" s="556">
        <f t="shared" ca="1" si="560"/>
        <v>0</v>
      </c>
      <c r="PO98" s="556">
        <f t="shared" ca="1" si="560"/>
        <v>0</v>
      </c>
      <c r="PP98" s="556">
        <f t="shared" ca="1" si="560"/>
        <v>0</v>
      </c>
      <c r="PQ98" s="556">
        <f t="shared" ca="1" si="560"/>
        <v>0</v>
      </c>
      <c r="PR98" s="556">
        <f t="shared" ca="1" si="560"/>
        <v>0</v>
      </c>
      <c r="PS98" s="556">
        <f t="shared" ca="1" si="560"/>
        <v>0</v>
      </c>
      <c r="PT98" s="556">
        <f t="shared" ca="1" si="560"/>
        <v>0</v>
      </c>
      <c r="PU98" s="556">
        <f t="shared" ca="1" si="561"/>
        <v>0</v>
      </c>
      <c r="PV98" s="556">
        <f t="shared" ca="1" si="561"/>
        <v>0</v>
      </c>
      <c r="PW98" s="556">
        <f t="shared" ca="1" si="561"/>
        <v>0</v>
      </c>
      <c r="PX98" s="556">
        <f t="shared" ca="1" si="561"/>
        <v>0</v>
      </c>
      <c r="PY98" s="556">
        <f t="shared" ca="1" si="561"/>
        <v>0</v>
      </c>
      <c r="PZ98" s="556">
        <f t="shared" ca="1" si="561"/>
        <v>0</v>
      </c>
      <c r="QA98" s="556">
        <f t="shared" ca="1" si="561"/>
        <v>0</v>
      </c>
      <c r="QB98" s="556">
        <f t="shared" ca="1" si="561"/>
        <v>0</v>
      </c>
      <c r="QC98" s="556">
        <f t="shared" ca="1" si="561"/>
        <v>0</v>
      </c>
      <c r="QD98" s="556">
        <f t="shared" ca="1" si="561"/>
        <v>0</v>
      </c>
      <c r="QE98" s="556">
        <f t="shared" ca="1" si="562"/>
        <v>0</v>
      </c>
      <c r="QF98" s="556">
        <f t="shared" ca="1" si="562"/>
        <v>0</v>
      </c>
      <c r="QG98" s="556">
        <f t="shared" ca="1" si="562"/>
        <v>0</v>
      </c>
      <c r="QH98" s="556">
        <f t="shared" ca="1" si="562"/>
        <v>0</v>
      </c>
      <c r="QI98" s="556">
        <f t="shared" ca="1" si="562"/>
        <v>0</v>
      </c>
      <c r="QJ98" s="556">
        <f t="shared" ca="1" si="562"/>
        <v>0</v>
      </c>
      <c r="QK98" s="556">
        <f t="shared" ca="1" si="562"/>
        <v>0</v>
      </c>
      <c r="QL98" s="556">
        <f t="shared" ca="1" si="562"/>
        <v>0</v>
      </c>
      <c r="QM98" s="556">
        <f t="shared" ca="1" si="562"/>
        <v>0</v>
      </c>
      <c r="QN98" s="556">
        <f t="shared" ca="1" si="562"/>
        <v>0</v>
      </c>
      <c r="QO98" s="556">
        <f t="shared" ca="1" si="563"/>
        <v>0</v>
      </c>
      <c r="QP98" s="556">
        <f t="shared" ca="1" si="563"/>
        <v>0</v>
      </c>
      <c r="QQ98" s="556">
        <f t="shared" ca="1" si="563"/>
        <v>0</v>
      </c>
      <c r="QR98" s="556">
        <f t="shared" ca="1" si="563"/>
        <v>0</v>
      </c>
      <c r="QS98" s="556">
        <f t="shared" ca="1" si="563"/>
        <v>0</v>
      </c>
      <c r="QT98" s="556">
        <f t="shared" ca="1" si="563"/>
        <v>0</v>
      </c>
      <c r="QU98" s="556">
        <f t="shared" ca="1" si="563"/>
        <v>0</v>
      </c>
      <c r="QV98" s="556">
        <f t="shared" ca="1" si="563"/>
        <v>0</v>
      </c>
      <c r="QW98" s="556">
        <f t="shared" ca="1" si="563"/>
        <v>0</v>
      </c>
      <c r="QX98" s="556">
        <f t="shared" ca="1" si="563"/>
        <v>0</v>
      </c>
      <c r="QY98" s="556">
        <f t="shared" ca="1" si="564"/>
        <v>0</v>
      </c>
      <c r="QZ98" s="556">
        <f t="shared" ca="1" si="564"/>
        <v>0</v>
      </c>
      <c r="RA98" s="556">
        <f t="shared" ca="1" si="564"/>
        <v>0</v>
      </c>
      <c r="RB98" s="556">
        <f t="shared" ca="1" si="564"/>
        <v>0</v>
      </c>
      <c r="RC98" s="556">
        <f t="shared" ca="1" si="564"/>
        <v>0</v>
      </c>
      <c r="RD98" s="556">
        <f t="shared" ca="1" si="564"/>
        <v>0</v>
      </c>
      <c r="RE98" s="556">
        <f t="shared" ca="1" si="564"/>
        <v>0</v>
      </c>
      <c r="RF98" s="556">
        <f t="shared" ca="1" si="564"/>
        <v>0</v>
      </c>
      <c r="RG98" s="556">
        <f t="shared" ca="1" si="564"/>
        <v>0</v>
      </c>
      <c r="RH98" s="556">
        <f t="shared" ca="1" si="564"/>
        <v>0</v>
      </c>
      <c r="RI98" s="556">
        <f t="shared" ca="1" si="565"/>
        <v>0</v>
      </c>
      <c r="RJ98" s="556">
        <f t="shared" ca="1" si="565"/>
        <v>0</v>
      </c>
      <c r="RK98" s="556">
        <f t="shared" ca="1" si="565"/>
        <v>0</v>
      </c>
      <c r="RL98" s="556">
        <f t="shared" ca="1" si="565"/>
        <v>0</v>
      </c>
      <c r="RM98" s="556">
        <f t="shared" ca="1" si="565"/>
        <v>0</v>
      </c>
      <c r="RN98" s="556">
        <f t="shared" ca="1" si="565"/>
        <v>0</v>
      </c>
      <c r="RO98" s="556">
        <f t="shared" ca="1" si="565"/>
        <v>0</v>
      </c>
      <c r="RP98" s="556">
        <f t="shared" ca="1" si="565"/>
        <v>0</v>
      </c>
      <c r="RQ98" s="556">
        <f t="shared" ca="1" si="565"/>
        <v>0</v>
      </c>
      <c r="RR98" s="556">
        <f t="shared" ca="1" si="565"/>
        <v>0</v>
      </c>
      <c r="RS98" s="556">
        <f t="shared" ca="1" si="566"/>
        <v>0</v>
      </c>
      <c r="RT98" s="556">
        <f t="shared" ca="1" si="566"/>
        <v>0</v>
      </c>
      <c r="RU98" s="556">
        <f t="shared" ca="1" si="566"/>
        <v>0</v>
      </c>
      <c r="RV98" s="556">
        <f t="shared" ca="1" si="566"/>
        <v>0</v>
      </c>
      <c r="RW98" s="556">
        <f t="shared" ca="1" si="566"/>
        <v>0</v>
      </c>
      <c r="RX98" s="556">
        <f t="shared" ca="1" si="566"/>
        <v>0</v>
      </c>
      <c r="RY98" s="556">
        <f t="shared" ca="1" si="566"/>
        <v>0</v>
      </c>
      <c r="RZ98" s="556">
        <f t="shared" ca="1" si="566"/>
        <v>0</v>
      </c>
      <c r="SA98" s="556">
        <f t="shared" ca="1" si="566"/>
        <v>0</v>
      </c>
      <c r="SB98" s="556">
        <f t="shared" ca="1" si="566"/>
        <v>0</v>
      </c>
      <c r="SC98" s="556">
        <f t="shared" ca="1" si="567"/>
        <v>0</v>
      </c>
      <c r="SD98" s="556">
        <f t="shared" ca="1" si="567"/>
        <v>0</v>
      </c>
      <c r="SE98" s="556">
        <f t="shared" ca="1" si="567"/>
        <v>0</v>
      </c>
      <c r="SF98" s="556">
        <f t="shared" ca="1" si="567"/>
        <v>0</v>
      </c>
      <c r="SG98" s="556">
        <f t="shared" ca="1" si="567"/>
        <v>0</v>
      </c>
      <c r="SH98" s="556">
        <f t="shared" ca="1" si="567"/>
        <v>0</v>
      </c>
      <c r="SI98" s="556">
        <f t="shared" ca="1" si="567"/>
        <v>0</v>
      </c>
      <c r="SJ98" s="556">
        <f t="shared" ca="1" si="567"/>
        <v>0</v>
      </c>
      <c r="SK98" s="556">
        <f t="shared" ca="1" si="567"/>
        <v>0</v>
      </c>
      <c r="SL98" s="556">
        <f t="shared" ca="1" si="567"/>
        <v>0</v>
      </c>
      <c r="SM98" s="556">
        <f t="shared" ca="1" si="568"/>
        <v>0</v>
      </c>
      <c r="SN98" s="556">
        <f t="shared" ca="1" si="568"/>
        <v>0</v>
      </c>
      <c r="SO98" s="556">
        <f t="shared" ca="1" si="568"/>
        <v>0</v>
      </c>
      <c r="SP98" s="556">
        <f t="shared" ca="1" si="568"/>
        <v>0</v>
      </c>
      <c r="SQ98" s="556">
        <f t="shared" ca="1" si="568"/>
        <v>0</v>
      </c>
      <c r="SR98" s="556">
        <f t="shared" ca="1" si="568"/>
        <v>0</v>
      </c>
      <c r="SS98" s="556">
        <f t="shared" ca="1" si="568"/>
        <v>0</v>
      </c>
      <c r="ST98" s="556">
        <f t="shared" ca="1" si="568"/>
        <v>0</v>
      </c>
      <c r="SU98" s="556">
        <f t="shared" ca="1" si="568"/>
        <v>0</v>
      </c>
      <c r="SV98" s="556">
        <f t="shared" ca="1" si="568"/>
        <v>0</v>
      </c>
      <c r="SW98" s="556">
        <f t="shared" ca="1" si="569"/>
        <v>0</v>
      </c>
      <c r="SX98" s="556">
        <f t="shared" ca="1" si="569"/>
        <v>0</v>
      </c>
      <c r="SY98" s="556">
        <f t="shared" ca="1" si="569"/>
        <v>0</v>
      </c>
      <c r="SZ98" s="556">
        <f t="shared" ca="1" si="569"/>
        <v>0</v>
      </c>
      <c r="TA98" s="556">
        <f t="shared" ca="1" si="569"/>
        <v>0</v>
      </c>
      <c r="TB98" s="556">
        <f t="shared" ca="1" si="569"/>
        <v>0</v>
      </c>
      <c r="TC98" s="556">
        <f t="shared" ca="1" si="569"/>
        <v>0</v>
      </c>
      <c r="TD98" s="556">
        <f t="shared" ca="1" si="569"/>
        <v>0</v>
      </c>
      <c r="TE98" s="556">
        <f t="shared" ca="1" si="569"/>
        <v>0</v>
      </c>
      <c r="TF98" s="556">
        <f t="shared" ca="1" si="569"/>
        <v>0</v>
      </c>
      <c r="TG98" s="556">
        <f t="shared" ca="1" si="570"/>
        <v>0</v>
      </c>
      <c r="TH98" s="556">
        <f t="shared" ca="1" si="570"/>
        <v>0</v>
      </c>
      <c r="TI98" s="556">
        <f t="shared" ca="1" si="570"/>
        <v>0</v>
      </c>
      <c r="TJ98" s="556">
        <f t="shared" ca="1" si="570"/>
        <v>0</v>
      </c>
      <c r="TK98" s="556">
        <f t="shared" ca="1" si="570"/>
        <v>0</v>
      </c>
      <c r="TL98" s="556">
        <f t="shared" ca="1" si="570"/>
        <v>0</v>
      </c>
      <c r="TM98" s="556">
        <f t="shared" ca="1" si="570"/>
        <v>0</v>
      </c>
      <c r="TN98" s="556">
        <f t="shared" ca="1" si="570"/>
        <v>0</v>
      </c>
      <c r="TO98" s="556">
        <f t="shared" ca="1" si="570"/>
        <v>0</v>
      </c>
      <c r="TP98" s="556">
        <f t="shared" ca="1" si="570"/>
        <v>0</v>
      </c>
      <c r="TQ98" s="556">
        <f t="shared" ca="1" si="571"/>
        <v>0</v>
      </c>
      <c r="TR98" s="556">
        <f t="shared" ca="1" si="571"/>
        <v>0</v>
      </c>
      <c r="TS98" s="556">
        <f t="shared" ca="1" si="571"/>
        <v>0</v>
      </c>
      <c r="TT98" s="556">
        <f t="shared" ca="1" si="571"/>
        <v>0</v>
      </c>
      <c r="TU98" s="556">
        <f t="shared" ca="1" si="571"/>
        <v>0</v>
      </c>
      <c r="TV98" s="556">
        <f t="shared" ca="1" si="571"/>
        <v>0</v>
      </c>
      <c r="TW98" s="556">
        <f t="shared" ca="1" si="571"/>
        <v>0</v>
      </c>
      <c r="TX98" s="556">
        <f t="shared" ca="1" si="571"/>
        <v>0</v>
      </c>
      <c r="TY98" s="556">
        <f t="shared" ca="1" si="571"/>
        <v>0</v>
      </c>
      <c r="TZ98" s="556">
        <f t="shared" ca="1" si="571"/>
        <v>0</v>
      </c>
      <c r="UA98" s="556">
        <f t="shared" ca="1" si="572"/>
        <v>0</v>
      </c>
      <c r="UB98" s="556">
        <f t="shared" ca="1" si="572"/>
        <v>0</v>
      </c>
      <c r="UC98" s="556">
        <f t="shared" ca="1" si="572"/>
        <v>0</v>
      </c>
      <c r="UD98" s="556">
        <f t="shared" ca="1" si="572"/>
        <v>0</v>
      </c>
      <c r="UE98" s="556">
        <f t="shared" ca="1" si="572"/>
        <v>0</v>
      </c>
      <c r="UF98" s="556">
        <f t="shared" ca="1" si="572"/>
        <v>0</v>
      </c>
      <c r="UG98" s="556">
        <f t="shared" ca="1" si="572"/>
        <v>0</v>
      </c>
      <c r="UH98" s="556">
        <f t="shared" ca="1" si="572"/>
        <v>0</v>
      </c>
      <c r="UI98" s="556">
        <f t="shared" ca="1" si="572"/>
        <v>0</v>
      </c>
      <c r="UJ98" s="556">
        <f t="shared" ca="1" si="572"/>
        <v>0</v>
      </c>
      <c r="UK98" s="556">
        <f t="shared" ca="1" si="573"/>
        <v>0</v>
      </c>
      <c r="UL98" s="556">
        <f t="shared" ca="1" si="573"/>
        <v>0</v>
      </c>
      <c r="UM98" s="556">
        <f t="shared" ca="1" si="573"/>
        <v>0</v>
      </c>
      <c r="UN98" s="556">
        <f t="shared" ca="1" si="573"/>
        <v>0</v>
      </c>
      <c r="UO98" s="556">
        <f t="shared" ca="1" si="573"/>
        <v>0</v>
      </c>
      <c r="UP98" s="556">
        <f t="shared" ca="1" si="573"/>
        <v>0</v>
      </c>
      <c r="UQ98" s="556">
        <f t="shared" ca="1" si="573"/>
        <v>0</v>
      </c>
      <c r="UR98" s="556">
        <f t="shared" ca="1" si="573"/>
        <v>0</v>
      </c>
      <c r="US98" s="556">
        <f t="shared" ca="1" si="573"/>
        <v>0</v>
      </c>
      <c r="UT98" s="556">
        <f t="shared" ca="1" si="573"/>
        <v>0</v>
      </c>
      <c r="UU98" s="556">
        <f t="shared" ca="1" si="574"/>
        <v>0</v>
      </c>
      <c r="UV98" s="556">
        <f t="shared" ca="1" si="574"/>
        <v>0</v>
      </c>
      <c r="UW98" s="556">
        <f t="shared" ca="1" si="574"/>
        <v>0</v>
      </c>
      <c r="UX98" s="556">
        <f t="shared" ca="1" si="574"/>
        <v>0</v>
      </c>
      <c r="UY98" s="556">
        <f t="shared" ca="1" si="574"/>
        <v>0</v>
      </c>
      <c r="UZ98" s="556">
        <f t="shared" ca="1" si="574"/>
        <v>0</v>
      </c>
      <c r="VA98" s="556">
        <f t="shared" ca="1" si="574"/>
        <v>0</v>
      </c>
      <c r="VB98" s="556">
        <f t="shared" ca="1" si="574"/>
        <v>0</v>
      </c>
      <c r="VC98" s="556">
        <f t="shared" ca="1" si="574"/>
        <v>0</v>
      </c>
      <c r="VD98" s="556">
        <f t="shared" ca="1" si="574"/>
        <v>0</v>
      </c>
      <c r="VE98" s="556">
        <f t="shared" ca="1" si="575"/>
        <v>0</v>
      </c>
      <c r="VF98" s="556">
        <f t="shared" ca="1" si="575"/>
        <v>0</v>
      </c>
      <c r="VG98" s="556">
        <f t="shared" ca="1" si="575"/>
        <v>0</v>
      </c>
      <c r="VH98" s="556">
        <f t="shared" ca="1" si="575"/>
        <v>0</v>
      </c>
      <c r="VI98" s="556">
        <f t="shared" ca="1" si="575"/>
        <v>0</v>
      </c>
      <c r="VJ98" s="556">
        <f t="shared" ca="1" si="575"/>
        <v>0</v>
      </c>
      <c r="VK98" s="556">
        <f t="shared" ca="1" si="575"/>
        <v>0</v>
      </c>
      <c r="VL98" s="556">
        <f t="shared" ca="1" si="575"/>
        <v>0</v>
      </c>
      <c r="VM98" s="556">
        <f t="shared" ca="1" si="575"/>
        <v>0</v>
      </c>
      <c r="VN98" s="556">
        <f t="shared" ca="1" si="575"/>
        <v>0</v>
      </c>
      <c r="VO98" s="556">
        <f t="shared" ca="1" si="576"/>
        <v>0</v>
      </c>
      <c r="VP98" s="556">
        <f t="shared" ca="1" si="576"/>
        <v>0</v>
      </c>
      <c r="VQ98" s="556">
        <f t="shared" ca="1" si="576"/>
        <v>0</v>
      </c>
      <c r="VR98" s="556">
        <f t="shared" ca="1" si="576"/>
        <v>0</v>
      </c>
      <c r="VS98" s="556">
        <f t="shared" ca="1" si="576"/>
        <v>0</v>
      </c>
      <c r="VT98" s="556">
        <f t="shared" ca="1" si="576"/>
        <v>0</v>
      </c>
      <c r="VU98" s="556">
        <f t="shared" ca="1" si="576"/>
        <v>0</v>
      </c>
      <c r="VV98" s="556">
        <f t="shared" ca="1" si="576"/>
        <v>0</v>
      </c>
      <c r="VW98" s="556">
        <f t="shared" ca="1" si="576"/>
        <v>0</v>
      </c>
      <c r="VX98" s="556">
        <f t="shared" ca="1" si="576"/>
        <v>0</v>
      </c>
      <c r="VY98" s="556">
        <f t="shared" ca="1" si="577"/>
        <v>0</v>
      </c>
      <c r="VZ98" s="556">
        <f t="shared" ca="1" si="577"/>
        <v>0</v>
      </c>
      <c r="WA98" s="556">
        <f t="shared" ca="1" si="577"/>
        <v>0</v>
      </c>
      <c r="WB98" s="556">
        <f t="shared" ca="1" si="577"/>
        <v>0</v>
      </c>
      <c r="WC98" s="556">
        <f t="shared" ca="1" si="577"/>
        <v>0</v>
      </c>
      <c r="WD98" s="556">
        <f t="shared" ca="1" si="577"/>
        <v>0</v>
      </c>
      <c r="WE98" s="556">
        <f t="shared" ca="1" si="577"/>
        <v>0</v>
      </c>
      <c r="WF98" s="556">
        <f t="shared" ca="1" si="577"/>
        <v>0</v>
      </c>
      <c r="WG98" s="556">
        <f t="shared" ca="1" si="577"/>
        <v>0</v>
      </c>
      <c r="WH98" s="556">
        <f t="shared" ca="1" si="577"/>
        <v>0</v>
      </c>
      <c r="WI98" s="556">
        <f t="shared" ca="1" si="578"/>
        <v>0</v>
      </c>
      <c r="WJ98" s="556">
        <f t="shared" ca="1" si="578"/>
        <v>0</v>
      </c>
      <c r="WK98" s="556">
        <f t="shared" ca="1" si="578"/>
        <v>0</v>
      </c>
      <c r="WL98" s="556">
        <f t="shared" ca="1" si="578"/>
        <v>0</v>
      </c>
      <c r="WM98" s="556">
        <f t="shared" ca="1" si="578"/>
        <v>0</v>
      </c>
      <c r="WN98" s="556">
        <f t="shared" ca="1" si="578"/>
        <v>0</v>
      </c>
      <c r="WO98" s="556">
        <f t="shared" ca="1" si="578"/>
        <v>0</v>
      </c>
      <c r="WP98" s="556">
        <f t="shared" ca="1" si="578"/>
        <v>0</v>
      </c>
      <c r="WQ98" s="556">
        <f t="shared" ca="1" si="578"/>
        <v>0</v>
      </c>
      <c r="WR98" s="556">
        <f t="shared" ca="1" si="578"/>
        <v>0</v>
      </c>
      <c r="WS98" s="556">
        <f t="shared" ca="1" si="579"/>
        <v>0</v>
      </c>
      <c r="WT98" s="556">
        <f t="shared" ca="1" si="579"/>
        <v>0</v>
      </c>
      <c r="WU98" s="556">
        <f t="shared" ca="1" si="579"/>
        <v>0</v>
      </c>
      <c r="WV98" s="556">
        <f t="shared" ca="1" si="579"/>
        <v>0</v>
      </c>
      <c r="WW98" s="556">
        <f t="shared" ca="1" si="579"/>
        <v>0</v>
      </c>
      <c r="WX98" s="556">
        <f t="shared" ca="1" si="579"/>
        <v>0</v>
      </c>
      <c r="WY98" s="556">
        <f t="shared" ca="1" si="579"/>
        <v>0</v>
      </c>
      <c r="WZ98" s="556">
        <f t="shared" ca="1" si="579"/>
        <v>0</v>
      </c>
      <c r="XA98" s="556">
        <f t="shared" ca="1" si="579"/>
        <v>0</v>
      </c>
      <c r="XB98" s="556">
        <f t="shared" ca="1" si="579"/>
        <v>0</v>
      </c>
      <c r="XC98" s="556">
        <f t="shared" ca="1" si="580"/>
        <v>0</v>
      </c>
      <c r="XD98" s="556">
        <f t="shared" ca="1" si="580"/>
        <v>0</v>
      </c>
      <c r="XE98" s="556">
        <f t="shared" ca="1" si="580"/>
        <v>0</v>
      </c>
      <c r="XF98" s="556">
        <f t="shared" ca="1" si="580"/>
        <v>0</v>
      </c>
      <c r="XG98" s="556">
        <f t="shared" ca="1" si="580"/>
        <v>0</v>
      </c>
      <c r="XH98" s="556">
        <f t="shared" ca="1" si="580"/>
        <v>0</v>
      </c>
      <c r="XI98" s="556">
        <f t="shared" ca="1" si="580"/>
        <v>0</v>
      </c>
      <c r="XJ98" s="556">
        <f t="shared" ca="1" si="580"/>
        <v>0</v>
      </c>
      <c r="XK98" s="556">
        <f t="shared" ca="1" si="580"/>
        <v>0</v>
      </c>
      <c r="XL98" s="556">
        <f t="shared" ca="1" si="580"/>
        <v>0</v>
      </c>
      <c r="XM98" s="556">
        <f t="shared" ca="1" si="581"/>
        <v>0</v>
      </c>
      <c r="XN98" s="556">
        <f t="shared" ca="1" si="581"/>
        <v>0</v>
      </c>
      <c r="XO98" s="556">
        <f t="shared" ca="1" si="581"/>
        <v>0</v>
      </c>
      <c r="XP98" s="556">
        <f t="shared" ca="1" si="581"/>
        <v>0</v>
      </c>
      <c r="XQ98" s="556">
        <f t="shared" ca="1" si="581"/>
        <v>0</v>
      </c>
      <c r="XR98" s="556">
        <f t="shared" ca="1" si="581"/>
        <v>0</v>
      </c>
      <c r="XS98" s="556">
        <f t="shared" ca="1" si="581"/>
        <v>0</v>
      </c>
      <c r="XT98" s="556">
        <f t="shared" ca="1" si="581"/>
        <v>0</v>
      </c>
      <c r="XU98" s="556">
        <f t="shared" ca="1" si="581"/>
        <v>0</v>
      </c>
      <c r="XV98" s="556">
        <f t="shared" ca="1" si="581"/>
        <v>0</v>
      </c>
      <c r="XW98" s="556">
        <f t="shared" ca="1" si="581"/>
        <v>0</v>
      </c>
      <c r="XX98" s="189">
        <f t="shared" ca="1" si="582"/>
        <v>0</v>
      </c>
      <c r="XY98" s="189">
        <f t="shared" ca="1" si="582"/>
        <v>0</v>
      </c>
      <c r="XZ98" s="189">
        <f t="shared" ca="1" si="582"/>
        <v>0</v>
      </c>
      <c r="YA98" s="189">
        <f t="shared" ca="1" si="582"/>
        <v>0</v>
      </c>
      <c r="YB98" s="189">
        <f t="shared" ca="1" si="582"/>
        <v>0</v>
      </c>
      <c r="YC98" s="230">
        <f t="shared" ca="1" si="492"/>
        <v>0</v>
      </c>
      <c r="YD98" s="189">
        <f t="shared" ca="1" si="583"/>
        <v>0</v>
      </c>
      <c r="YE98" s="189">
        <f t="shared" ca="1" si="583"/>
        <v>0</v>
      </c>
      <c r="YF98" s="189">
        <f t="shared" ca="1" si="583"/>
        <v>0</v>
      </c>
      <c r="YG98" s="189">
        <f t="shared" ca="1" si="583"/>
        <v>0</v>
      </c>
      <c r="YH98" s="189">
        <f t="shared" ca="1" si="583"/>
        <v>0</v>
      </c>
      <c r="YI98" s="230">
        <f t="shared" ca="1" si="494"/>
        <v>0</v>
      </c>
      <c r="YJ98" s="231">
        <f t="shared" ca="1" si="495"/>
        <v>0</v>
      </c>
      <c r="YK98" s="231">
        <f t="shared" ca="1" si="495"/>
        <v>0</v>
      </c>
      <c r="YL98" s="231">
        <f t="shared" ca="1" si="495"/>
        <v>0</v>
      </c>
      <c r="YM98" s="231">
        <f t="shared" ca="1" si="495"/>
        <v>0</v>
      </c>
      <c r="YN98" s="544">
        <f t="shared" ca="1" si="496"/>
        <v>0</v>
      </c>
      <c r="YO98" s="231">
        <f t="shared" ca="1" si="497"/>
        <v>0</v>
      </c>
      <c r="YP98" s="231">
        <f t="shared" ca="1" si="497"/>
        <v>0</v>
      </c>
      <c r="YQ98" s="231">
        <f t="shared" ca="1" si="497"/>
        <v>0</v>
      </c>
      <c r="YR98" s="231">
        <f t="shared" ca="1" si="497"/>
        <v>0</v>
      </c>
      <c r="YS98" s="544">
        <f t="shared" ca="1" si="584"/>
        <v>0</v>
      </c>
      <c r="YT98" s="544">
        <f t="shared" ca="1" si="584"/>
        <v>0</v>
      </c>
      <c r="YU98" s="544">
        <f t="shared" ca="1" si="584"/>
        <v>0</v>
      </c>
      <c r="YV98" s="544">
        <f t="shared" ca="1" si="584"/>
        <v>0</v>
      </c>
      <c r="YW98" s="544">
        <f t="shared" ca="1" si="584"/>
        <v>0</v>
      </c>
      <c r="YX98" s="544">
        <f t="shared" ca="1" si="584"/>
        <v>0</v>
      </c>
      <c r="YY98" s="544">
        <f t="shared" ca="1" si="584"/>
        <v>0</v>
      </c>
      <c r="YZ98" s="535" cm="1">
        <f t="array" aca="1" ref="YZ98" ca="1">INDEX(YZ$13:YZ97,$B98+1,1)</f>
        <v>0</v>
      </c>
      <c r="ZA98" s="411">
        <f t="shared" ca="1" si="499"/>
        <v>19</v>
      </c>
      <c r="ZB98" s="18"/>
      <c r="ZC98" s="535" cm="1">
        <f t="array" aca="1" ref="ZC98" ca="1">INDEX(ZC$13:ZC97,$B98+1,1)</f>
        <v>0</v>
      </c>
      <c r="ZD98" s="411">
        <f t="shared" si="500"/>
        <v>0</v>
      </c>
      <c r="ZE98" s="535" cm="1">
        <f t="array" aca="1" ref="ZE98" ca="1">INDEX(ZE$13:ZE97,$B98+1,1)</f>
        <v>0</v>
      </c>
      <c r="ZF98" s="535" t="str" cm="1">
        <f t="array" aca="1" ref="ZF98" ca="1">INDEX(ZF$13:ZF97,$B98+1,1)</f>
        <v>-</v>
      </c>
      <c r="ZG98" s="535" t="str" cm="1">
        <f t="array" aca="1" ref="ZG98" ca="1">INDEX(ZG$13:ZG97,$B98+1,1)</f>
        <v>-</v>
      </c>
      <c r="ZH98" s="535" t="str" cm="1">
        <f t="array" aca="1" ref="ZH98" ca="1">INDEX(ZH$13:ZH97,$B98+1,1)</f>
        <v>-</v>
      </c>
      <c r="ZI98" s="535" t="str" cm="1">
        <f t="array" aca="1" ref="ZI98" ca="1">INDEX(ZI$13:ZI97,$B98+1,1)</f>
        <v>-</v>
      </c>
      <c r="ZJ98" s="535" t="str" cm="1">
        <f t="array" aca="1" ref="ZJ98" ca="1">INDEX(ZJ$13:ZJ97,$B98+1,1)</f>
        <v>-</v>
      </c>
      <c r="ZK98" s="535" t="str" cm="1">
        <f t="array" aca="1" ref="ZK98" ca="1">INDEX(ZK$13:ZK97,$B98+1,1)</f>
        <v>-</v>
      </c>
      <c r="ZL98" s="535" t="str" cm="1">
        <f t="array" aca="1" ref="ZL98" ca="1">INDEX(ZL$13:ZL97,$B98+1,1)</f>
        <v>-</v>
      </c>
      <c r="ZM98" s="535" t="str" cm="1">
        <f t="array" aca="1" ref="ZM98" ca="1">INDEX(ZM$13:ZM97,$B98+1,1)</f>
        <v>-</v>
      </c>
      <c r="ZN98" s="535" t="str" cm="1">
        <f t="array" aca="1" ref="ZN98" ca="1">INDEX(ZN$13:ZN97,$B98+1,1)</f>
        <v>-</v>
      </c>
      <c r="ZO98" s="535" t="str" cm="1">
        <f t="array" aca="1" ref="ZO98" ca="1">INDEX(ZO$13:ZO97,$B98+1,1)</f>
        <v>-</v>
      </c>
      <c r="ZP98" s="535" t="str" cm="1">
        <f t="array" aca="1" ref="ZP98" ca="1">INDEX(ZP$13:ZP97,$B98+1,1)</f>
        <v>-</v>
      </c>
      <c r="ZQ98" s="535" t="str" cm="1">
        <f t="array" aca="1" ref="ZQ98" ca="1">INDEX(ZQ$13:ZQ97,$B98+1,1)</f>
        <v>-</v>
      </c>
      <c r="ZR98" s="535" t="str" cm="1">
        <f t="array" aca="1" ref="ZR98" ca="1">INDEX(ZR$13:ZR97,$B98+1,1)</f>
        <v>-</v>
      </c>
      <c r="ZS98" s="535" t="str" cm="1">
        <f t="array" aca="1" ref="ZS98" ca="1">INDEX(ZS$13:ZS97,$B98+1,1)</f>
        <v>-</v>
      </c>
      <c r="ZT98" s="535" t="str" cm="1">
        <f t="array" aca="1" ref="ZT98" ca="1">INDEX(ZT$13:ZT97,$B98+1,1)</f>
        <v>-</v>
      </c>
      <c r="ZU98" s="535" t="str" cm="1">
        <f t="array" aca="1" ref="ZU98" ca="1">INDEX(ZU$13:ZU97,$B98+1,1)</f>
        <v>-</v>
      </c>
      <c r="ZV98" s="535" t="str" cm="1">
        <f t="array" aca="1" ref="ZV98" ca="1">INDEX(ZV$13:ZV97,$B98+1,1)</f>
        <v>-</v>
      </c>
      <c r="ZW98" s="535" t="str" cm="1">
        <f t="array" aca="1" ref="ZW98" ca="1">INDEX(ZW$13:ZW97,$B98+1,1)</f>
        <v>-</v>
      </c>
      <c r="ZX98" s="18"/>
      <c r="ZY98" s="411" t="b">
        <f t="shared" ca="1" si="501"/>
        <v>0</v>
      </c>
      <c r="ZZ98" s="411" t="str">
        <f t="shared" ca="1" si="502"/>
        <v>-</v>
      </c>
      <c r="AAA98" s="535" t="str" cm="1">
        <f t="array" aca="1" ref="AAA98" ca="1">INDEX(AAA$13:AAA97,$B98+1,1)</f>
        <v>-</v>
      </c>
      <c r="AAB98" s="535" t="str" cm="1">
        <f t="array" aca="1" ref="AAB98" ca="1">INDEX(AAB$13:AAB97,$B98+1,1)</f>
        <v>-</v>
      </c>
      <c r="AAC98" s="535" t="str" cm="1">
        <f t="array" aca="1" ref="AAC98" ca="1">INDEX(AAC$13:AAC97,$B98+1,1)</f>
        <v>-</v>
      </c>
      <c r="AAD98" s="545" cm="1">
        <f t="array" aca="1" ref="AAD98" ca="1">INDEX(i.AgeJ,$AD98,1)</f>
        <v>0</v>
      </c>
      <c r="AAE98" s="535" t="str" cm="1">
        <f t="array" aca="1" ref="AAE98" ca="1">INDEX(AAE$13:AAE97,$B98+1,1)</f>
        <v>-</v>
      </c>
      <c r="AAF98" s="411" t="str">
        <f t="shared" si="503"/>
        <v>-</v>
      </c>
      <c r="AAG98" s="411" t="str">
        <f t="shared" si="503"/>
        <v>-</v>
      </c>
      <c r="AAH98" s="535" t="str" cm="1">
        <f t="array" aca="1" ref="AAH98" ca="1">INDEX(AAH$13:AAH97,$B98+1,1)</f>
        <v>-</v>
      </c>
      <c r="AAI98" s="535" t="str" cm="1">
        <f t="array" aca="1" ref="AAI98" ca="1">INDEX(AAI$13:AAI97,$B98+1,1)</f>
        <v>-</v>
      </c>
      <c r="AAJ98" s="535" t="str" cm="1">
        <f t="array" aca="1" ref="AAJ98" ca="1">INDEX(AAJ$13:AAJ97,$B98+1,1)</f>
        <v>-</v>
      </c>
      <c r="AAK98" s="535" t="str" cm="1">
        <f t="array" aca="1" ref="AAK98" ca="1">INDEX(AAK$13:AAK97,$B98+1,1)</f>
        <v>-</v>
      </c>
      <c r="AAL98" s="535" t="str" cm="1">
        <f t="array" aca="1" ref="AAL98" ca="1">INDEX(AAL$13:AAL97,$B98+1,1)</f>
        <v>-</v>
      </c>
      <c r="AAM98" s="535" t="b" cm="1">
        <f t="array" aca="1" ref="AAM98" ca="1">INDEX(AAM$13:AAM97,$B98+1,1)</f>
        <v>1</v>
      </c>
      <c r="AAN98" s="535" t="str" cm="1">
        <f t="array" aca="1" ref="AAN98" ca="1">INDEX(AAN$13:AAN97,$B98+1,1)</f>
        <v>-</v>
      </c>
      <c r="AAO98" s="535" cm="1">
        <f t="array" aca="1" ref="AAO98" ca="1">INDEX(AAO$13:AAO97,$B98+1,1)</f>
        <v>0</v>
      </c>
      <c r="AAP98" s="535" cm="1">
        <f t="array" aca="1" ref="AAP98" ca="1">INDEX(AAP$13:AAP97,$B98+1,1)</f>
        <v>0</v>
      </c>
      <c r="AAQ98" s="535" cm="1">
        <f t="array" aca="1" ref="AAQ98" ca="1">INDEX(AAQ$13:AAQ97,$B98+1,1)</f>
        <v>0</v>
      </c>
      <c r="AAR98" s="18"/>
      <c r="AAS98" s="411">
        <f t="shared" si="504"/>
        <v>50</v>
      </c>
      <c r="AAT98" s="411">
        <f t="shared" si="504"/>
        <v>50</v>
      </c>
      <c r="AAU98" s="411">
        <f t="shared" si="504"/>
        <v>50</v>
      </c>
      <c r="AAV98" s="411">
        <f t="shared" si="504"/>
        <v>50</v>
      </c>
      <c r="AAW98" s="535" cm="1">
        <f t="array" aca="1" ref="AAW98" ca="1">INDEX(AAW$13:AAW97,$B98+1,1)</f>
        <v>1</v>
      </c>
      <c r="AAX98" s="535" cm="1">
        <f t="array" aca="1" ref="AAX98" ca="1">INDEX(AAX$13:AAX97,$B98+1,1)</f>
        <v>1</v>
      </c>
      <c r="AAY98" s="535" cm="1">
        <f t="array" aca="1" ref="AAY98" ca="1">INDEX(AAY$13:AAY97,$B98+1,1)</f>
        <v>1</v>
      </c>
      <c r="AAZ98" s="535" cm="1">
        <f t="array" aca="1" ref="AAZ98" ca="1">INDEX(AAZ$13:AAZ97,$B98+1,1)</f>
        <v>1</v>
      </c>
      <c r="ABA98" s="535" t="str" cm="1">
        <f t="array" aca="1" ref="ABA98" ca="1">INDEX(ABA$13:ABA97,$B98+1,1)</f>
        <v>-</v>
      </c>
      <c r="ABB98" s="535" t="str" cm="1">
        <f t="array" aca="1" ref="ABB98" ca="1">INDEX(ABB$13:ABB97,$B98+1,1)</f>
        <v>-</v>
      </c>
      <c r="ABC98" s="535" t="str" cm="1">
        <f t="array" aca="1" ref="ABC98" ca="1">INDEX(ABC$13:ABC97,$B98+1,1)</f>
        <v>-</v>
      </c>
      <c r="ABD98" s="535" t="str" cm="1">
        <f t="array" aca="1" ref="ABD98" ca="1">INDEX(ABD$13:ABD97,$B98+1,1)</f>
        <v>-</v>
      </c>
      <c r="ABE98" s="535" t="str" cm="1">
        <f t="array" aca="1" ref="ABE98" ca="1">INDEX(ABE$13:ABE97,$B98+1,1)</f>
        <v>-</v>
      </c>
      <c r="ABF98" s="535" t="str" cm="1">
        <f t="array" aca="1" ref="ABF98" ca="1">INDEX(ABF$13:ABF97,$B98+1,1)</f>
        <v>-</v>
      </c>
      <c r="ABG98" s="535" t="str" cm="1">
        <f t="array" aca="1" ref="ABG98" ca="1">INDEX(ABG$13:ABG97,$B98+1,1)</f>
        <v>-</v>
      </c>
      <c r="ABH98" s="18"/>
      <c r="ABI98" s="535" t="str" cm="1">
        <f t="array" aca="1" ref="ABI98" ca="1">INDEX(ABI$13:ABI97,$B98+1,1)</f>
        <v>-</v>
      </c>
      <c r="ABJ98" s="411">
        <f t="shared" ca="1" si="505"/>
        <v>1</v>
      </c>
      <c r="ABK98" s="18"/>
      <c r="ABL98" s="664" t="str">
        <f t="shared" ca="1" si="506"/>
        <v>-</v>
      </c>
      <c r="ABM98" s="535" t="b" cm="1">
        <f t="array" aca="1" ref="ABM98" ca="1">INDEX(ABM$13:ABM97,$B98+1,1)</f>
        <v>0</v>
      </c>
      <c r="ABN98" s="535" t="b" cm="1">
        <f t="array" aca="1" ref="ABN98" ca="1">INDEX(ABN$13:ABN97,$B98+1,1)</f>
        <v>1</v>
      </c>
      <c r="ABO98" s="535" t="b" cm="1">
        <f t="array" aca="1" ref="ABO98" ca="1">INDEX(ABO$13:ABO97,$B98+1,1)</f>
        <v>1</v>
      </c>
      <c r="ABP98" s="411" t="b">
        <f t="shared" ca="1" si="533"/>
        <v>1</v>
      </c>
      <c r="ABQ98" s="535" t="b" cm="1">
        <f t="array" aca="1" ref="ABQ98" ca="1">INDEX(ABQ$13:ABQ97,$B98+1,1)</f>
        <v>0</v>
      </c>
      <c r="ABR98" s="535" cm="1">
        <f t="array" aca="1" ref="ABR98" ca="1">INDEX(ABR$13:ABR97,$B98+1,1)</f>
        <v>0</v>
      </c>
      <c r="ABS98" s="547" cm="1">
        <f t="array" aca="1" ref="ABS98" ca="1">IF(ABN98&lt;&gt;TRUE,"-",VALUE(IFERROR(VALUE($K98),0) &amp; _xlfn.SWITCH($CF98,"-",4,$CF98) &amp; $L98 &amp; $T98 &amp; "00" &amp; $N98 &amp; $AK98 &amp; $R98 &amp; _xlfn.SWITCH($AM98,3,1,$AM98) &amp; _xlfn.SWITCH($M98,4,0,$M98) &amp; $AD98 &amp; IF(MOD($H98-2,ABS$6)&gt;=ABS$7,"",TEXT(INT(MOD($H98-2,ABS$6)/2)+1,"00"))))</f>
        <v>14220012120106</v>
      </c>
      <c r="ABT98" s="657" cm="1">
        <f t="array" aca="1" ref="ABT98" ca="1">IF(ABO98&lt;&gt;TRUE,"-",VALUE(IFERROR(VALUE($K98),0) &amp; _xlfn.SWITCH($CF98,"-",4,$CF98) &amp; $L98 &amp; $T98 &amp; "00" &amp; $N98 &amp; $AK98 &amp; $R98 &amp; _xlfn.SWITCH($AM98,3,1,$AM98) &amp; _xlfn.SWITCH($M98,4,0,$M98) &amp; $AD98 &amp; IF(MOD($H98-1,ABT$6)&gt;=ABT$7,"",TEXT(INT(MOD($H98-1,ABT$6)/2)+1,"00"))))</f>
        <v>14220012120107</v>
      </c>
      <c r="ABU98" s="543">
        <f t="shared" ca="1" si="507"/>
        <v>652</v>
      </c>
      <c r="ABV98" s="543">
        <f t="shared" ca="1" si="507"/>
        <v>686</v>
      </c>
      <c r="ABW98" s="543">
        <f t="shared" ca="1" si="507"/>
        <v>721</v>
      </c>
      <c r="ABX98" s="459">
        <f t="shared" ca="1" si="508"/>
        <v>469</v>
      </c>
      <c r="ABY98" s="459">
        <f t="shared" ca="1" si="508"/>
        <v>504</v>
      </c>
      <c r="ABZ98" s="459">
        <f t="shared" ca="1" si="508"/>
        <v>539</v>
      </c>
      <c r="ACA98" s="459">
        <f t="shared" ca="1" si="509"/>
        <v>385</v>
      </c>
      <c r="ACB98" s="459">
        <f t="shared" ca="1" si="509"/>
        <v>420</v>
      </c>
      <c r="ACC98" s="459">
        <f t="shared" ca="1" si="509"/>
        <v>455</v>
      </c>
      <c r="ACD98" s="535" t="str" cm="1">
        <f t="array" aca="1" ref="ACD98" ca="1">INDEX(ACD$13:ACD97,$B98+1,1)</f>
        <v>-</v>
      </c>
      <c r="ACE98" s="22" t="b">
        <v>0</v>
      </c>
      <c r="ACF98" s="22" t="b">
        <v>1</v>
      </c>
      <c r="ACG98" s="22" t="b">
        <v>0</v>
      </c>
      <c r="ACH98" s="22" t="b">
        <v>0</v>
      </c>
      <c r="ACI98" s="22" t="b">
        <v>0</v>
      </c>
      <c r="ACJ98" s="535" t="str" cm="1">
        <f t="array" aca="1" ref="ACJ98" ca="1">INDEX(ACJ$13:ACJ97,$B98+1,1)</f>
        <v>-</v>
      </c>
      <c r="ACK98" s="535" t="str" cm="1">
        <f t="array" aca="1" ref="ACK98" ca="1">INDEX(ACK$13:ACK97,$B98+1,1)</f>
        <v>-</v>
      </c>
      <c r="ACL98" s="535" t="str" cm="1">
        <f t="array" aca="1" ref="ACL98" ca="1">INDEX(ACL$13:ACL97,$B98+1,1)</f>
        <v>-</v>
      </c>
      <c r="ACM98" s="535" t="str" cm="1">
        <f t="array" aca="1" ref="ACM98" ca="1">INDEX(ACM$13:ACM97,$B98+1,1)</f>
        <v>-</v>
      </c>
      <c r="ACN98" s="535" t="str" cm="1">
        <f t="array" aca="1" ref="ACN98" ca="1">INDEX(ACN$13:ACN97,$B98+1,1)</f>
        <v>-</v>
      </c>
      <c r="ACO98" s="535" t="str" cm="1">
        <f t="array" aca="1" ref="ACO98" ca="1">INDEX(ACO$13:ACO97,$B98+1,1)</f>
        <v>-</v>
      </c>
      <c r="ACP98" s="22">
        <v>3</v>
      </c>
      <c r="ACQ98" s="22">
        <v>3</v>
      </c>
      <c r="ACR98" s="22" cm="1">
        <f t="array" aca="1" ref="ACR98" ca="1">INDEX(ACR$13:ACR97,$B98+1,1)</f>
        <v>0</v>
      </c>
      <c r="ACS98" s="22">
        <v>1</v>
      </c>
      <c r="ACT98" s="22">
        <v>-1</v>
      </c>
      <c r="ACU98" s="535" t="str" cm="1">
        <f t="array" aca="1" ref="ACU98" ca="1">INDEX(ACU$13:ACU97,$B98+1,1)</f>
        <v>-</v>
      </c>
      <c r="ACV98" s="535" t="str" cm="1">
        <f t="array" aca="1" ref="ACV98" ca="1">INDEX(ACV$13:ACV97,$B98+1,1)</f>
        <v>-</v>
      </c>
      <c r="ACW98" s="535" t="str" cm="1">
        <f t="array" aca="1" ref="ACW98" ca="1">INDEX(ACW$13:ACW97,$B98+1,1)</f>
        <v>-</v>
      </c>
      <c r="ACX98" s="520">
        <f ca="1">ACR98</f>
        <v>0</v>
      </c>
      <c r="ACY98" s="520">
        <f t="shared" ref="ACY98" si="596">ACS98</f>
        <v>1</v>
      </c>
      <c r="ACZ98" s="520">
        <f t="shared" ref="ACZ98" si="597">ACT98</f>
        <v>-1</v>
      </c>
      <c r="ADA98" s="535" t="str" cm="1">
        <f t="array" aca="1" ref="ADA98" ca="1">INDEX(ADA$13:ADA97,$B98+1,1)</f>
        <v>-</v>
      </c>
      <c r="ADB98" s="535" cm="1">
        <f t="array" aca="1" ref="ADB98" ca="1">INDEX(ADB$13:ADB97,$B98+1,1)</f>
        <v>1</v>
      </c>
      <c r="ADC98" s="535" cm="1">
        <f t="array" aca="1" ref="ADC98" ca="1">INDEX(ADC$13:ADC97,$B98+1,1)</f>
        <v>1</v>
      </c>
      <c r="ADD98" s="661" t="str">
        <f t="shared" ca="1" si="510"/>
        <v>-</v>
      </c>
      <c r="ADE98" s="661" t="str">
        <f t="shared" ca="1" si="510"/>
        <v>-</v>
      </c>
      <c r="ADF98" s="661" t="str">
        <f t="shared" ca="1" si="510"/>
        <v>-</v>
      </c>
      <c r="ADG98" s="661" t="str">
        <f t="shared" ca="1" si="510"/>
        <v>-</v>
      </c>
      <c r="ADH98" s="662" t="str">
        <f t="shared" ca="1" si="511"/>
        <v>-</v>
      </c>
      <c r="ADI98" s="663" t="str">
        <f t="shared" ca="1" si="512"/>
        <v>-</v>
      </c>
      <c r="ADJ98" s="664" t="str">
        <f t="shared" ca="1" si="513"/>
        <v>-</v>
      </c>
      <c r="ADK98" s="711" t="str">
        <f t="shared" ca="1" si="514"/>
        <v>-</v>
      </c>
      <c r="ADL98" s="191" t="b">
        <f t="shared" si="537"/>
        <v>0</v>
      </c>
      <c r="ADM98" s="710" t="str">
        <f t="shared" ca="1" si="515"/>
        <v>-</v>
      </c>
      <c r="ADN98" s="712" t="str">
        <f t="shared" ca="1" si="516"/>
        <v>-</v>
      </c>
      <c r="ADO98" s="712" t="str">
        <f t="shared" ca="1" si="516"/>
        <v>-</v>
      </c>
      <c r="ADP98" s="665" t="str">
        <f t="shared" ca="1" si="517"/>
        <v>-</v>
      </c>
      <c r="ADQ98" s="18"/>
      <c r="ADR98" s="545" t="b">
        <f t="shared" ca="1" si="585"/>
        <v>1</v>
      </c>
      <c r="ADS98" s="545" t="str">
        <f t="shared" ca="1" si="585"/>
        <v>-</v>
      </c>
      <c r="ADT98" s="545" t="str">
        <f t="shared" ca="1" si="585"/>
        <v>-</v>
      </c>
      <c r="ADU98" s="545" t="str">
        <f t="shared" ca="1" si="585"/>
        <v>-</v>
      </c>
      <c r="ADV98" s="545" t="str">
        <f t="shared" ca="1" si="585"/>
        <v>-</v>
      </c>
      <c r="ADW98" s="545" t="str">
        <f t="shared" ca="1" si="585"/>
        <v>-</v>
      </c>
      <c r="ADX98" s="545" t="str">
        <f t="shared" ca="1" si="585"/>
        <v>-</v>
      </c>
      <c r="ADY98" s="545" t="str">
        <f t="shared" ca="1" si="585"/>
        <v>-</v>
      </c>
      <c r="ADZ98" s="545" t="str">
        <f t="shared" ca="1" si="585"/>
        <v>-</v>
      </c>
      <c r="AEA98" s="545" t="str">
        <f t="shared" ca="1" si="585"/>
        <v>-</v>
      </c>
      <c r="AEB98" s="545" t="str">
        <f t="shared" ca="1" si="586"/>
        <v>-</v>
      </c>
      <c r="AEC98" s="545" t="str">
        <f t="shared" ca="1" si="586"/>
        <v>-</v>
      </c>
      <c r="AED98" s="545" t="str">
        <f t="shared" ca="1" si="586"/>
        <v>-</v>
      </c>
      <c r="AEE98" s="545" t="str">
        <f t="shared" ca="1" si="586"/>
        <v>-</v>
      </c>
      <c r="AEF98" s="545" t="str">
        <f t="shared" ca="1" si="586"/>
        <v>-</v>
      </c>
      <c r="AEG98" s="545" t="str">
        <f t="shared" ca="1" si="586"/>
        <v>-</v>
      </c>
      <c r="AEH98" s="545" t="str">
        <f t="shared" ca="1" si="586"/>
        <v>-</v>
      </c>
      <c r="AEI98" s="545" t="str">
        <f t="shared" ca="1" si="586"/>
        <v>-</v>
      </c>
      <c r="AEJ98" s="545" t="b">
        <f t="shared" ca="1" si="586"/>
        <v>1</v>
      </c>
      <c r="AEK98" s="545" t="str">
        <f t="shared" ca="1" si="586"/>
        <v>-</v>
      </c>
      <c r="AEL98" s="545" t="str">
        <f t="shared" ca="1" si="587"/>
        <v>-</v>
      </c>
      <c r="AEM98" s="545" t="str">
        <f t="shared" ca="1" si="587"/>
        <v>-</v>
      </c>
      <c r="AEN98" s="545" t="str">
        <f t="shared" ca="1" si="587"/>
        <v>-</v>
      </c>
      <c r="AEO98" s="545" t="str">
        <f t="shared" ca="1" si="587"/>
        <v>-</v>
      </c>
      <c r="AEP98" s="545" t="str">
        <f t="shared" ca="1" si="587"/>
        <v>-</v>
      </c>
      <c r="AEQ98" s="545" t="str">
        <f t="shared" ca="1" si="587"/>
        <v>-</v>
      </c>
      <c r="AER98" s="545" t="str">
        <f t="shared" ca="1" si="587"/>
        <v>-</v>
      </c>
      <c r="AES98" s="545" t="str">
        <f t="shared" ca="1" si="587"/>
        <v>-</v>
      </c>
      <c r="AET98" s="545" t="str">
        <f t="shared" ca="1" si="587"/>
        <v>-</v>
      </c>
      <c r="AEU98" s="545" t="str">
        <f t="shared" ca="1" si="587"/>
        <v>-</v>
      </c>
      <c r="AEV98" s="545" t="str">
        <f t="shared" ca="1" si="588"/>
        <v>-</v>
      </c>
      <c r="AEW98" s="545" t="str">
        <f t="shared" ca="1" si="588"/>
        <v>-</v>
      </c>
      <c r="AEX98" s="545" t="str">
        <f t="shared" ca="1" si="588"/>
        <v>-</v>
      </c>
      <c r="AEY98" s="545" t="str">
        <f t="shared" ca="1" si="588"/>
        <v>-</v>
      </c>
      <c r="AEZ98" s="545" t="str">
        <f t="shared" ca="1" si="588"/>
        <v>-</v>
      </c>
      <c r="AFA98" s="545" t="str">
        <f t="shared" ca="1" si="588"/>
        <v>-</v>
      </c>
      <c r="AFB98" s="545" t="b">
        <f t="shared" ca="1" si="588"/>
        <v>1</v>
      </c>
      <c r="AFC98" s="545" t="str">
        <f t="shared" ca="1" si="588"/>
        <v>-</v>
      </c>
      <c r="AFD98" s="545" t="str">
        <f t="shared" ca="1" si="588"/>
        <v>-</v>
      </c>
      <c r="AFE98" s="545" t="str">
        <f t="shared" ca="1" si="588"/>
        <v>-</v>
      </c>
      <c r="AFF98" s="545" t="str">
        <f t="shared" ca="1" si="589"/>
        <v>-</v>
      </c>
      <c r="AFG98" s="545" t="str">
        <f t="shared" ca="1" si="589"/>
        <v>-</v>
      </c>
      <c r="AFH98" s="545" t="str">
        <f t="shared" ca="1" si="589"/>
        <v>-</v>
      </c>
      <c r="AFI98" s="545" t="str">
        <f t="shared" ca="1" si="589"/>
        <v>-</v>
      </c>
      <c r="AFJ98" s="545" t="str">
        <f t="shared" ca="1" si="589"/>
        <v>-</v>
      </c>
      <c r="AFK98" s="545" t="str">
        <f t="shared" ca="1" si="589"/>
        <v>-</v>
      </c>
      <c r="AFL98" s="545" t="str">
        <f t="shared" ca="1" si="589"/>
        <v>-</v>
      </c>
      <c r="AFM98" s="545" t="str">
        <f t="shared" ca="1" si="589"/>
        <v>-</v>
      </c>
      <c r="AFN98" s="545" t="str">
        <f t="shared" ca="1" si="589"/>
        <v>-</v>
      </c>
      <c r="AFO98" s="545" t="str">
        <f t="shared" ca="1" si="589"/>
        <v>-</v>
      </c>
      <c r="AFP98" s="545" t="str">
        <f t="shared" ca="1" si="590"/>
        <v>-</v>
      </c>
      <c r="AFQ98" s="545" t="str">
        <f t="shared" ca="1" si="590"/>
        <v>-</v>
      </c>
      <c r="AFR98" s="545" t="str">
        <f t="shared" ca="1" si="590"/>
        <v>-</v>
      </c>
      <c r="AFS98" s="545" t="str">
        <f t="shared" ca="1" si="590"/>
        <v>-</v>
      </c>
      <c r="AFT98" s="545" t="b">
        <f t="shared" ca="1" si="590"/>
        <v>1</v>
      </c>
      <c r="AFU98" s="545" t="str">
        <f t="shared" ca="1" si="590"/>
        <v>-</v>
      </c>
      <c r="AFV98" s="545" t="str">
        <f t="shared" ca="1" si="590"/>
        <v>-</v>
      </c>
      <c r="AFW98" s="545" t="str">
        <f t="shared" ca="1" si="590"/>
        <v>-</v>
      </c>
      <c r="AFX98" s="545" t="str">
        <f t="shared" ca="1" si="590"/>
        <v>-</v>
      </c>
      <c r="AFY98" s="545" t="str">
        <f t="shared" ca="1" si="590"/>
        <v>-</v>
      </c>
      <c r="AFZ98" s="545" t="str">
        <f t="shared" ca="1" si="591"/>
        <v>-</v>
      </c>
      <c r="AGA98" s="545" t="str">
        <f t="shared" ca="1" si="591"/>
        <v>-</v>
      </c>
      <c r="AGB98" s="545" t="str">
        <f t="shared" ca="1" si="591"/>
        <v>-</v>
      </c>
      <c r="AGC98" s="545" t="str">
        <f t="shared" ca="1" si="591"/>
        <v>-</v>
      </c>
      <c r="AGD98" s="545" t="str">
        <f t="shared" ca="1" si="591"/>
        <v>-</v>
      </c>
      <c r="AGE98" s="545" t="str">
        <f t="shared" ca="1" si="591"/>
        <v>-</v>
      </c>
      <c r="AGF98" s="545" t="str">
        <f t="shared" ca="1" si="591"/>
        <v>-</v>
      </c>
      <c r="AGG98" s="545" t="str">
        <f t="shared" ca="1" si="591"/>
        <v>-</v>
      </c>
      <c r="AGH98" s="545" t="str">
        <f t="shared" ca="1" si="591"/>
        <v>-</v>
      </c>
      <c r="AGI98" s="545" t="str">
        <f t="shared" ca="1" si="591"/>
        <v>-</v>
      </c>
      <c r="AGJ98" s="545" t="str">
        <f t="shared" ca="1" si="592"/>
        <v>-</v>
      </c>
      <c r="AGK98" s="545" t="str">
        <f t="shared" ca="1" si="592"/>
        <v>-</v>
      </c>
      <c r="AGL98" s="545" t="b">
        <f t="shared" ca="1" si="592"/>
        <v>1</v>
      </c>
      <c r="AGM98" s="545" t="str">
        <f t="shared" ca="1" si="592"/>
        <v>-</v>
      </c>
      <c r="AGN98" s="545" t="str">
        <f t="shared" ca="1" si="592"/>
        <v>-</v>
      </c>
      <c r="AGO98" s="545" t="str">
        <f t="shared" ca="1" si="592"/>
        <v>-</v>
      </c>
      <c r="AGP98" s="545" t="str">
        <f t="shared" ca="1" si="592"/>
        <v>-</v>
      </c>
      <c r="AGQ98" s="545" t="str">
        <f t="shared" ca="1" si="592"/>
        <v>-</v>
      </c>
      <c r="AGR98" s="545" t="str">
        <f t="shared" ca="1" si="592"/>
        <v>-</v>
      </c>
      <c r="AGS98" s="545" t="str">
        <f t="shared" ca="1" si="592"/>
        <v>-</v>
      </c>
      <c r="AGT98" s="545" t="str">
        <f t="shared" ca="1" si="593"/>
        <v>-</v>
      </c>
      <c r="AGU98" s="545" t="str">
        <f t="shared" ca="1" si="593"/>
        <v>-</v>
      </c>
      <c r="AGV98" s="545" t="str">
        <f t="shared" ca="1" si="593"/>
        <v>-</v>
      </c>
      <c r="AGW98" s="545" t="str">
        <f t="shared" ca="1" si="593"/>
        <v>-</v>
      </c>
      <c r="AGX98" s="545" t="str">
        <f t="shared" ca="1" si="593"/>
        <v>-</v>
      </c>
      <c r="AGY98" s="545" t="str">
        <f t="shared" ca="1" si="593"/>
        <v>-</v>
      </c>
      <c r="AGZ98" s="545" t="str">
        <f t="shared" ca="1" si="593"/>
        <v>-</v>
      </c>
      <c r="AHA98" s="545" t="str">
        <f t="shared" ca="1" si="593"/>
        <v>-</v>
      </c>
      <c r="AHB98" s="545" t="str">
        <f t="shared" ca="1" si="593"/>
        <v>-</v>
      </c>
      <c r="AHC98" s="545" t="str">
        <f t="shared" ca="1" si="593"/>
        <v>-</v>
      </c>
      <c r="AHD98" s="535" cm="1">
        <f t="array" aca="1" ref="AHD98" ca="1">INDEX(AHD$13:AHD97,$B98+1,1)</f>
        <v>0</v>
      </c>
      <c r="AHE98" s="483">
        <v>0</v>
      </c>
    </row>
    <row r="99" spans="1:889" outlineLevel="2">
      <c r="A99" s="18">
        <f t="shared" si="241"/>
        <v>86</v>
      </c>
      <c r="B99" s="652">
        <f t="shared" ca="1" si="538"/>
        <v>84</v>
      </c>
      <c r="C99" s="458">
        <f t="shared" si="404"/>
        <v>2000</v>
      </c>
      <c r="D99" s="119" t="str">
        <f t="shared" ca="1" si="405"/>
        <v>GSW</v>
      </c>
      <c r="E99" t="b">
        <v>1</v>
      </c>
      <c r="F99" t="b">
        <v>0</v>
      </c>
      <c r="G99" t="b">
        <f t="shared" si="406"/>
        <v>1</v>
      </c>
      <c r="H99" s="191">
        <f t="shared" ca="1" si="536"/>
        <v>14</v>
      </c>
      <c r="I99" s="535" cm="1">
        <f t="array" aca="1" ref="I99" ca="1">INDEX(I$13:I98,$B99+1,1)</f>
        <v>1</v>
      </c>
      <c r="J99" s="535" cm="1">
        <f t="array" aca="1" ref="J99" ca="1">INDEX(J$13:J98,$B99+1,1)</f>
        <v>0</v>
      </c>
      <c r="K99" s="535" cm="1">
        <f t="array" aca="1" ref="K99" ca="1">INDEX(K$13:K98,$B99+1,1)</f>
        <v>1</v>
      </c>
      <c r="L99" s="535" cm="1">
        <f t="array" aca="1" ref="L99" ca="1">INDEX(L$13:L98,$B99+1,1)</f>
        <v>2</v>
      </c>
      <c r="M99" s="535" cm="1">
        <f t="array" aca="1" ref="M99" ca="1">INDEX(M$13:M98,$B99+1,1)</f>
        <v>0</v>
      </c>
      <c r="N99" s="230">
        <f t="shared" ca="1" si="547"/>
        <v>1</v>
      </c>
      <c r="O99" s="230">
        <f t="shared" ca="1" si="547"/>
        <v>6</v>
      </c>
      <c r="P99" s="230">
        <f t="shared" ca="1" si="547"/>
        <v>1</v>
      </c>
      <c r="Q99" s="230">
        <f t="shared" ca="1" si="547"/>
        <v>1</v>
      </c>
      <c r="R99" s="230">
        <f t="shared" ca="1" si="547"/>
        <v>1</v>
      </c>
      <c r="S99" s="230">
        <f t="shared" ca="1" si="547"/>
        <v>1</v>
      </c>
      <c r="T99" s="411">
        <f t="shared" ca="1" si="408"/>
        <v>2</v>
      </c>
      <c r="U99" s="411">
        <f t="shared" ca="1" si="408"/>
        <v>5</v>
      </c>
      <c r="V99" s="411">
        <f t="shared" ca="1" si="409"/>
        <v>2</v>
      </c>
      <c r="W99" s="772" t="b">
        <f t="shared" ca="1" si="410"/>
        <v>1</v>
      </c>
      <c r="X99" s="772" t="b">
        <f t="shared" ca="1" si="410"/>
        <v>1</v>
      </c>
      <c r="Y99" s="772" t="b">
        <f t="shared" ca="1" si="410"/>
        <v>1</v>
      </c>
      <c r="Z99" s="791" t="b" cm="1">
        <f t="array" aca="1" ref="Z99" ca="1">INDEX(Z$13:Z98,$B99+1,1)</f>
        <v>0</v>
      </c>
      <c r="AA99" s="411">
        <f t="shared" ca="1" si="411"/>
        <v>1</v>
      </c>
      <c r="AB99" s="411">
        <f t="shared" ca="1" si="412"/>
        <v>1</v>
      </c>
      <c r="AC99" s="230">
        <f t="shared" ca="1" si="548"/>
        <v>1</v>
      </c>
      <c r="AD99" s="230">
        <f t="shared" ca="1" si="548"/>
        <v>1</v>
      </c>
      <c r="AE99" s="230">
        <f t="shared" ca="1" si="548"/>
        <v>0</v>
      </c>
      <c r="AF99" s="230">
        <f t="shared" ca="1" si="548"/>
        <v>0</v>
      </c>
      <c r="AG99" s="230">
        <f t="shared" ca="1" si="548"/>
        <v>0</v>
      </c>
      <c r="AH99" s="230">
        <f t="shared" ca="1" si="548"/>
        <v>0</v>
      </c>
      <c r="AI99" s="87">
        <f t="shared" ca="1" si="414"/>
        <v>2</v>
      </c>
      <c r="AJ99" s="87">
        <f ca="1">INDEX(CHOOSE($N99,DataAutumn!i.AdultDrys,DataWinter!i.AdultDrys,DataSpring!i.AdultDrys),1,$T99)</f>
        <v>1</v>
      </c>
      <c r="AK99" s="230">
        <f t="shared" ca="1" si="549"/>
        <v>2</v>
      </c>
      <c r="AL99" s="535" cm="1">
        <f t="array" aca="1" ref="AL99" ca="1">INDEX(AL$13:AL98,$B99+1,1)</f>
        <v>0</v>
      </c>
      <c r="AM99" s="535" cm="1">
        <f t="array" aca="1" ref="AM99" ca="1">INDEX(AM$13:AM98,$B99+1,1)</f>
        <v>2</v>
      </c>
      <c r="AN99" s="810"/>
      <c r="AO99" s="111"/>
      <c r="AP99" s="111"/>
      <c r="AQ99" s="111"/>
      <c r="AR99" s="111"/>
      <c r="AS99" s="111"/>
      <c r="AT99" s="111"/>
      <c r="AU99" s="111"/>
      <c r="AV99" s="111"/>
      <c r="AW99" s="111"/>
      <c r="AX99" s="111"/>
      <c r="AY99" s="111"/>
      <c r="AZ99" s="111"/>
      <c r="BA99" s="111"/>
      <c r="BB99" s="111"/>
      <c r="BC99" s="312" t="str">
        <f t="shared" ca="1" si="416"/>
        <v xml:space="preserve">FS_Opt_Tem 00014 SE GSW Past      CFS     TOLAut Scan2 GFS RR+01% GP100% WP100% MP100% (PT_F33N11L11)      </v>
      </c>
      <c r="BD99" s="8" t="str">
        <f ca="1">IF(COUNTIF($BC$13:$BC99,$BC99)=1,"-","Dup")</f>
        <v>-</v>
      </c>
      <c r="BE99" s="18"/>
      <c r="BF99" s="535" t="b" cm="1">
        <f t="array" aca="1" ref="BF99" ca="1">INDEX(BF$13:BF98,$B99+1,1)</f>
        <v>0</v>
      </c>
      <c r="BG99" s="535" t="b" cm="1">
        <f t="array" aca="1" ref="BG99" ca="1">INDEX(BG$13:BG98,$B99+1,1)</f>
        <v>0</v>
      </c>
      <c r="BH99" s="535" t="b" cm="1">
        <f t="array" aca="1" ref="BH99" ca="1">INDEX(BH$13:BH98,$B99+1,1)</f>
        <v>0</v>
      </c>
      <c r="BI99" s="535" t="b" cm="1">
        <f t="array" aca="1" ref="BI99" ca="1">INDEX(BI$13:BI98,$B99+1,1)</f>
        <v>0</v>
      </c>
      <c r="BJ99" s="535" t="b" cm="1">
        <f t="array" aca="1" ref="BJ99" ca="1">INDEX(BJ$13:BJ98,$B99+1,1)</f>
        <v>0</v>
      </c>
      <c r="BK99" s="535" t="b" cm="1">
        <f t="array" aca="1" ref="BK99" ca="1">INDEX(BK$13:BK98,$B99+1,1)</f>
        <v>0</v>
      </c>
      <c r="BL99" s="535" t="b" cm="1">
        <f t="array" aca="1" ref="BL99" ca="1">INDEX(BL$13:BL98,$B99+1,1)</f>
        <v>0</v>
      </c>
      <c r="BM99" s="535" t="b" cm="1">
        <f t="array" aca="1" ref="BM99" ca="1">INDEX(BM$13:BM98,$B99+1,1)</f>
        <v>0</v>
      </c>
      <c r="BN99" s="535" t="b" cm="1">
        <f t="array" aca="1" ref="BN99" ca="1">INDEX(BN$13:BN98,$B99+1,1)</f>
        <v>0</v>
      </c>
      <c r="BO99" s="18"/>
      <c r="BP99" s="411" t="b">
        <f t="shared" ca="1" si="417"/>
        <v>1</v>
      </c>
      <c r="BQ99" s="411" t="str">
        <f t="shared" ca="1" si="417"/>
        <v>-</v>
      </c>
      <c r="BR99" s="411" t="b">
        <f t="shared" ca="1" si="417"/>
        <v>0</v>
      </c>
      <c r="BS99" s="411" t="str">
        <f t="shared" ca="1" si="417"/>
        <v>-</v>
      </c>
      <c r="BT99" s="411" t="str">
        <f t="shared" ca="1" si="417"/>
        <v>-</v>
      </c>
      <c r="BU99" s="411" t="str">
        <f t="shared" ca="1" si="417"/>
        <v>-</v>
      </c>
      <c r="BV99" s="411" t="str">
        <f t="shared" ca="1" si="417"/>
        <v>-</v>
      </c>
      <c r="BW99" s="411" t="str">
        <f t="shared" ca="1" si="417"/>
        <v>-</v>
      </c>
      <c r="BX99" s="411" t="str">
        <f t="shared" ca="1" si="417"/>
        <v>-</v>
      </c>
      <c r="BY99" s="411" t="str">
        <f t="shared" ca="1" si="417"/>
        <v>-</v>
      </c>
      <c r="BZ99" s="411" t="str">
        <f t="shared" ca="1" si="417"/>
        <v>-</v>
      </c>
      <c r="CA99" s="411" t="str">
        <f t="shared" ca="1" si="417"/>
        <v>-</v>
      </c>
      <c r="CB99" s="411" t="b">
        <f t="shared" ca="1" si="417"/>
        <v>0</v>
      </c>
      <c r="CC99" s="87">
        <f t="shared" ca="1" si="417"/>
        <v>0</v>
      </c>
      <c r="CD99" s="535" t="str" cm="1">
        <f t="array" aca="1" ref="CD99" ca="1">INDEX(CD$13:CD98,$B99+1,1)</f>
        <v>-</v>
      </c>
      <c r="CE99" s="535" t="str" cm="1">
        <f t="array" aca="1" ref="CE99" ca="1">INDEX(CE$13:CE98,$B99+1,1)</f>
        <v>-</v>
      </c>
      <c r="CF99" s="535" t="str" cm="1">
        <f t="array" aca="1" ref="CF99" ca="1">INDEX(CF$13:CF98,$B99+1,1)</f>
        <v>-</v>
      </c>
      <c r="CG99" s="535" t="b" cm="1">
        <f t="array" aca="1" ref="CG99" ca="1">INDEX(CG$13:CG98,$B99+1,1)</f>
        <v>1</v>
      </c>
      <c r="CH99" s="535" t="str" cm="1">
        <f t="array" aca="1" ref="CH99" ca="1">INDEX(CH$13:CH98,$B99+1,1)</f>
        <v>-</v>
      </c>
      <c r="CI99" s="535" t="str" cm="1">
        <f t="array" aca="1" ref="CI99" ca="1">INDEX(CI$13:CI98,$B99+1,1)</f>
        <v>-</v>
      </c>
      <c r="CJ99" s="535" t="str" cm="1">
        <f t="array" aca="1" ref="CJ99" ca="1">INDEX(CJ$13:CJ98,$B99+1,1)</f>
        <v>-</v>
      </c>
      <c r="CK99" s="18"/>
      <c r="CL99" s="535" t="str" cm="1">
        <f t="array" aca="1" ref="CL99" ca="1">INDEX(CL$13:CL98,$B99+1,1)</f>
        <v>-</v>
      </c>
      <c r="CM99" s="535" t="str" cm="1">
        <f t="array" aca="1" ref="CM99" ca="1">INDEX(CM$13:CM98,$B99+1,1)</f>
        <v>-</v>
      </c>
      <c r="CN99" s="411" t="str">
        <f t="shared" ca="1" si="418"/>
        <v>-</v>
      </c>
      <c r="CO99" s="411">
        <f t="shared" ca="1" si="419"/>
        <v>1</v>
      </c>
      <c r="CP99" s="411">
        <f t="shared" ca="1" si="419"/>
        <v>1</v>
      </c>
      <c r="CQ99" s="535" t="str" cm="1">
        <f t="array" aca="1" ref="CQ99" ca="1">INDEX(CQ$13:CQ98,$B99+1,1)</f>
        <v>-</v>
      </c>
      <c r="CR99" s="535" t="str" cm="1">
        <f t="array" aca="1" ref="CR99" ca="1">INDEX(CR$13:CR98,$B99+1,1)</f>
        <v>-</v>
      </c>
      <c r="CS99" s="535" t="str" cm="1">
        <f t="array" aca="1" ref="CS99" ca="1">INDEX(CS$13:CS98,$B99+1,1)</f>
        <v>-</v>
      </c>
      <c r="CT99" s="535" t="str" cm="1">
        <f t="array" aca="1" ref="CT99" ca="1">INDEX(CT$13:CT98,$B99+1,1)</f>
        <v>-</v>
      </c>
      <c r="CU99" s="411" t="str">
        <f t="shared" ca="1" si="420"/>
        <v>-</v>
      </c>
      <c r="CV99" s="411">
        <f t="shared" ca="1" si="421"/>
        <v>1</v>
      </c>
      <c r="CW99" s="411">
        <f t="shared" ca="1" si="421"/>
        <v>1</v>
      </c>
      <c r="CX99" s="535" t="str" cm="1">
        <f t="array" aca="1" ref="CX99" ca="1">INDEX(CX$13:CX98,$B99+1,1)</f>
        <v>-</v>
      </c>
      <c r="CY99" s="535" t="str" cm="1">
        <f t="array" aca="1" ref="CY99" ca="1">INDEX(CY$13:CY98,$B99+1,1)</f>
        <v>-</v>
      </c>
      <c r="CZ99" s="411" t="str">
        <f t="shared" ca="1" si="422"/>
        <v>-</v>
      </c>
      <c r="DA99" s="411">
        <f t="shared" ca="1" si="423"/>
        <v>1</v>
      </c>
      <c r="DB99" s="535" t="str" cm="1">
        <f t="array" aca="1" ref="DB99" ca="1">INDEX(DB$13:DB98,$B99+1,1)</f>
        <v>-</v>
      </c>
      <c r="DC99" s="535" t="str" cm="1">
        <f t="array" aca="1" ref="DC99" ca="1">INDEX(DC$13:DC98,$B99+1,1)</f>
        <v>-</v>
      </c>
      <c r="DD99" s="411">
        <f t="shared" ca="1" si="424"/>
        <v>1</v>
      </c>
      <c r="DE99" s="535" t="str" cm="1">
        <f t="array" aca="1" ref="DE99" ca="1">INDEX(DE$13:DE98,$B99+1,1)</f>
        <v>-</v>
      </c>
      <c r="DF99" s="535" t="str" cm="1">
        <f t="array" aca="1" ref="DF99" ca="1">INDEX(DF$13:DF98,$B99+1,1)</f>
        <v>-</v>
      </c>
      <c r="DG99" s="411" t="str">
        <f t="shared" ca="1" si="425"/>
        <v>-</v>
      </c>
      <c r="DH99" s="411">
        <f t="shared" ca="1" si="426"/>
        <v>1</v>
      </c>
      <c r="DI99" s="411">
        <f t="shared" ca="1" si="426"/>
        <v>1</v>
      </c>
      <c r="DJ99" s="535" cm="1">
        <f t="array" aca="1" ref="DJ99" ca="1">INDEX(DJ$13:DJ98,$B99+1,1)</f>
        <v>720</v>
      </c>
      <c r="DK99" s="535" cm="1">
        <f t="array" aca="1" ref="DK99" ca="1">INDEX(DK$13:DK98,$B99+1,1)</f>
        <v>720</v>
      </c>
      <c r="DL99" s="18"/>
      <c r="DM99" s="535" t="str" cm="1">
        <f t="array" aca="1" ref="DM99" ca="1">INDEX(DM$13:DM98,$B99+1,1)</f>
        <v>-</v>
      </c>
      <c r="DN99" s="535" t="str" cm="1">
        <f t="array" aca="1" ref="DN99" ca="1">INDEX(DN$13:DN98,$B99+1,1)</f>
        <v>-</v>
      </c>
      <c r="DO99" s="535" t="str" cm="1">
        <f t="array" aca="1" ref="DO99" ca="1">INDEX(DO$13:DO98,$B99+1,1)</f>
        <v>-</v>
      </c>
      <c r="DP99" s="535" t="str" cm="1">
        <f t="array" aca="1" ref="DP99" ca="1">INDEX(DP$13:DP98,$B99+1,1)</f>
        <v>-</v>
      </c>
      <c r="DQ99" s="799" cm="1">
        <f t="array" aca="1" ref="DQ99" ca="1">VALUE(IFERROR(VALUE($K99),0) &amp; _xlfn.SWITCH($CF99,"-",4,$CF99) &amp; $L99 &amp; $T99 &amp; "00" &amp; $N99 &amp; $AK99 &amp; $R99 &amp; _xlfn.SWITCH($AM99,3,1,$AM99) &amp; _xlfn.SWITCH($M99,4,0,$M99) &amp; _xlfn.SWITCH($AD99,6,1,$AD99))</f>
        <v>142200121201</v>
      </c>
      <c r="DR99" s="535" cm="1">
        <f t="array" aca="1" ref="DR99" ca="1">INDEX(DR$13:DR98,$B99+1,1)</f>
        <v>1</v>
      </c>
      <c r="DS99" s="535" cm="1">
        <f t="array" aca="1" ref="DS99" ca="1">INDEX(DS$13:DS98,$B99+1,1)</f>
        <v>1</v>
      </c>
      <c r="DT99" s="411">
        <f t="shared" ca="1" si="427"/>
        <v>3</v>
      </c>
      <c r="DU99" s="411" t="str">
        <f t="shared" ca="1" si="427"/>
        <v>-</v>
      </c>
      <c r="DV99" s="411" t="str">
        <f t="shared" ca="1" si="427"/>
        <v>-</v>
      </c>
      <c r="DW99" s="411" t="str">
        <f t="shared" ca="1" si="427"/>
        <v>-</v>
      </c>
      <c r="DX99" s="411" t="str">
        <f t="shared" ca="1" si="427"/>
        <v>-</v>
      </c>
      <c r="DY99" s="411" t="str">
        <f t="shared" ca="1" si="427"/>
        <v>-</v>
      </c>
      <c r="DZ99" s="411" t="b">
        <f t="shared" ca="1" si="428"/>
        <v>0</v>
      </c>
      <c r="EA99" s="411" t="str">
        <f t="shared" ca="1" si="429"/>
        <v>-</v>
      </c>
      <c r="EB99" s="411" t="str">
        <f t="shared" ca="1" si="429"/>
        <v>-</v>
      </c>
      <c r="EC99" s="411" t="str">
        <f t="shared" ca="1" si="429"/>
        <v>-</v>
      </c>
      <c r="ED99" s="411" t="str">
        <f t="shared" ca="1" si="429"/>
        <v>-</v>
      </c>
      <c r="EE99" s="411">
        <f t="shared" ca="1" si="429"/>
        <v>500</v>
      </c>
      <c r="EF99" s="411">
        <f t="shared" ca="1" si="429"/>
        <v>500</v>
      </c>
      <c r="EG99" s="411" t="str">
        <f t="shared" ca="1" si="429"/>
        <v>-</v>
      </c>
      <c r="EH99" s="411" t="str">
        <f t="shared" ca="1" si="429"/>
        <v>-</v>
      </c>
      <c r="EI99" s="411" t="str">
        <f t="shared" ca="1" si="429"/>
        <v>-</v>
      </c>
      <c r="EJ99" s="535" cm="1">
        <f t="array" aca="1" ref="EJ99" ca="1">INDEX(EJ$13:EJ98,$B99+1,1)</f>
        <v>0</v>
      </c>
      <c r="EK99" s="535" cm="1">
        <f t="array" aca="1" ref="EK99" ca="1">INDEX(EK$13:EK98,$B99+1,1)</f>
        <v>999999</v>
      </c>
      <c r="EL99" s="535" cm="1">
        <f t="array" aca="1" ref="EL99" ca="1">INDEX(EL$13:EL98,$B99+1,1)</f>
        <v>999999</v>
      </c>
      <c r="EM99" s="535" cm="1">
        <f t="array" aca="1" ref="EM99" ca="1">INDEX(EM$13:EM98,$B99+1,1)</f>
        <v>999999</v>
      </c>
      <c r="EN99" s="535" cm="1">
        <f t="array" aca="1" ref="EN99" ca="1">INDEX(EN$13:EN98,$B99+1,1)</f>
        <v>999999</v>
      </c>
      <c r="EO99" s="535" cm="1">
        <f t="array" aca="1" ref="EO99" ca="1">INDEX(EO$13:EO98,$B99+1,1)</f>
        <v>999999</v>
      </c>
      <c r="EP99" s="535" cm="1">
        <f t="array" aca="1" ref="EP99" ca="1">INDEX(EP$13:EP98,$B99+1,1)</f>
        <v>999999</v>
      </c>
      <c r="EQ99" s="535" cm="1">
        <f t="array" aca="1" ref="EQ99" ca="1">INDEX(EQ$13:EQ98,$B99+1,1)</f>
        <v>999999</v>
      </c>
      <c r="ER99" s="535" cm="1">
        <f t="array" aca="1" ref="ER99" ca="1">INDEX(ER$13:ER98,$B99+1,1)</f>
        <v>999999</v>
      </c>
      <c r="ES99" s="535" cm="1">
        <f t="array" aca="1" ref="ES99" ca="1">INDEX(ES$13:ES98,$B99+1,1)</f>
        <v>999999</v>
      </c>
      <c r="ET99" s="535" cm="1">
        <f t="array" aca="1" ref="ET99" ca="1">INDEX(ET$13:ET98,$B99+1,1)</f>
        <v>999999</v>
      </c>
      <c r="EU99" s="535" cm="1">
        <f t="array" aca="1" ref="EU99" ca="1">INDEX(EU$13:EU98,$B99+1,1)</f>
        <v>999999</v>
      </c>
      <c r="EV99" s="535" cm="1">
        <f t="array" aca="1" ref="EV99" ca="1">INDEX(EV$13:EV98,$B99+1,1)</f>
        <v>999999</v>
      </c>
      <c r="EW99" s="777">
        <f t="shared" ca="1" si="430"/>
        <v>0</v>
      </c>
      <c r="EX99" s="777">
        <f t="shared" ca="1" si="430"/>
        <v>0</v>
      </c>
      <c r="EY99" s="777">
        <f t="shared" ca="1" si="430"/>
        <v>999999</v>
      </c>
      <c r="EZ99" s="795" t="str">
        <f t="shared" ca="1" si="527"/>
        <v>-</v>
      </c>
      <c r="FA99" s="795" t="str">
        <f t="shared" ca="1" si="431"/>
        <v>-</v>
      </c>
      <c r="FB99" s="796">
        <f t="shared" ca="1" si="432"/>
        <v>999999</v>
      </c>
      <c r="FC99" s="797" t="str">
        <f t="shared" ca="1" si="528"/>
        <v>-</v>
      </c>
      <c r="FD99" s="776">
        <f t="shared" ca="1" si="433"/>
        <v>999999</v>
      </c>
      <c r="FE99" s="774">
        <f t="shared" ca="1" si="529"/>
        <v>999999</v>
      </c>
      <c r="FF99" s="775">
        <f t="shared" ca="1" si="530"/>
        <v>999999</v>
      </c>
      <c r="FG99" s="545" cm="1">
        <f t="array" aca="1" ref="FG99" ca="1">INDEX(i.ELMated,$AB99+1,1)</f>
        <v>0.3</v>
      </c>
      <c r="FH99" s="625" cm="1">
        <f t="array" aca="1" ref="FH99" ca="1">INDEX(i.ELMatedEst,$AA99+1,$T99)</f>
        <v>0.3</v>
      </c>
      <c r="FI99" s="535" t="str" cm="1">
        <f t="array" aca="1" ref="FI99" ca="1">INDEX(FI$13:FI98,$B99+1,1)</f>
        <v>-</v>
      </c>
      <c r="FJ99" s="535" t="str" cm="1">
        <f t="array" aca="1" ref="FJ99" ca="1">INDEX(FJ$13:FJ98,$B99+1,1)</f>
        <v>-</v>
      </c>
      <c r="FK99" s="659">
        <f t="shared" ca="1" si="434"/>
        <v>0</v>
      </c>
      <c r="FL99" s="661">
        <f t="shared" ca="1" si="435"/>
        <v>5.0000000000000001E-3</v>
      </c>
      <c r="FM99" s="191">
        <f t="shared" ca="1" si="531"/>
        <v>0.95</v>
      </c>
      <c r="FN99" s="662">
        <f t="shared" ca="1" si="436"/>
        <v>8.3999999999999991E-2</v>
      </c>
      <c r="FO99" s="662">
        <f ca="1">INDEX(CHOOSE($N99,DataAutumn!i.EL_PropnSold,DataWinter!i.EL_PropnSold,DataSpring!i.EL_PropnSold),$AI99,$T99)*INDEX(i.ELMatedEst,$AB99+1,$T99)*i.dAdultRR_ELPropSold
+INDEX(i.dryman,($AJ99-1)*4+$AI99,FO$7)</f>
        <v>0</v>
      </c>
      <c r="FP99" s="662">
        <f ca="1">INDEX(CHOOSE($N99,DataAutumn!i.EL_PropnSold,DataWinter!i.EL_PropnSold,DataSpring!i.EL_PropnSold),$AI99,$T99)*INDEX(i.ELMatedEst,$AB99+1,$T99)*i.dAdultRR_ELPropSold
+INDEX(i.dryman,($AJ99-1)*4+$AI99,FP$7)</f>
        <v>3.125E-2</v>
      </c>
      <c r="FQ99" s="662">
        <f ca="1">INDEX(CHOOSE($N99,DataAutumn!i.EL_PropnSold,DataWinter!i.EL_PropnSold,DataSpring!i.EL_PropnSold),$AI99,$T99)*INDEX(i.ELMatedEst,$AB99+1,$T99)*i.dAdultRR_ELPropSold
+INDEX(i.dryman,($AJ99-1)*4+$AI99,FQ$7)</f>
        <v>3.125E-2</v>
      </c>
      <c r="FR99" s="662">
        <f ca="1">INDEX(CHOOSE($N99,DataAutumn!i.EL_PropnSold,DataWinter!i.EL_PropnSold,DataSpring!i.EL_PropnSold),$AI99,$T99)*INDEX(i.ELMatedEst,$AB99+1,$T99)*i.dAdultRR_ELPropSold
+INDEX(i.dryman,($AJ99-1)*4+$AI99,FR$7)</f>
        <v>3.125E-2</v>
      </c>
      <c r="FS99" s="663">
        <f ca="1">INDEX(CHOOSE($N99,DataAutumn!i.EL_PropnSold,DataWinter!i.EL_PropnSold,DataSpring!i.EL_PropnSold),$AI99,$T99)*INDEX(i.ELMatedEst,$AB99+1,$T99)*i.dAdultLSurv_ELPropSold</f>
        <v>0</v>
      </c>
      <c r="FT99" s="661" t="b">
        <f t="shared" ca="1" si="437"/>
        <v>0</v>
      </c>
      <c r="FU99" s="661" t="b">
        <f t="shared" ca="1" si="437"/>
        <v>0</v>
      </c>
      <c r="FV99" s="711" t="b">
        <f t="shared" ca="1" si="438"/>
        <v>1</v>
      </c>
      <c r="FW99" s="661" t="b">
        <f t="shared" ca="1" si="437"/>
        <v>0</v>
      </c>
      <c r="FX99" s="663">
        <f t="shared" ca="1" si="439"/>
        <v>1</v>
      </c>
      <c r="FY99" s="664">
        <f t="shared" ca="1" si="440"/>
        <v>0</v>
      </c>
      <c r="FZ99" s="665" t="b">
        <f t="shared" ca="1" si="441"/>
        <v>0</v>
      </c>
      <c r="GA99" s="660" t="b">
        <f t="shared" ca="1" si="442"/>
        <v>1</v>
      </c>
      <c r="GB99" s="411" t="b">
        <f t="shared" ca="1" si="442"/>
        <v>0</v>
      </c>
      <c r="GC99" s="411" t="b">
        <f t="shared" ca="1" si="442"/>
        <v>0</v>
      </c>
      <c r="GD99" s="87">
        <f t="shared" ca="1" si="443"/>
        <v>2</v>
      </c>
      <c r="GE99" s="87">
        <f t="shared" ca="1" si="443"/>
        <v>2</v>
      </c>
      <c r="GF99" s="411">
        <f t="shared" ca="1" si="444"/>
        <v>1</v>
      </c>
      <c r="GG99" s="411">
        <f t="shared" ca="1" si="445"/>
        <v>1</v>
      </c>
      <c r="GH99" s="411">
        <f t="shared" ca="1" si="445"/>
        <v>1</v>
      </c>
      <c r="GI99" s="411">
        <f t="shared" ca="1" si="446"/>
        <v>1</v>
      </c>
      <c r="GJ99" s="411">
        <f t="shared" ca="1" si="550"/>
        <v>0.35</v>
      </c>
      <c r="GK99" s="411" t="b">
        <f t="shared" ca="1" si="550"/>
        <v>1</v>
      </c>
      <c r="GL99" s="411" t="b">
        <f t="shared" ca="1" si="550"/>
        <v>0</v>
      </c>
      <c r="GM99" s="411" t="b">
        <f t="shared" ca="1" si="550"/>
        <v>0</v>
      </c>
      <c r="GN99" s="411" t="b">
        <f t="shared" ca="1" si="550"/>
        <v>0</v>
      </c>
      <c r="GO99" s="87">
        <f t="shared" ca="1" si="448"/>
        <v>1</v>
      </c>
      <c r="GP99" s="87">
        <f t="shared" ca="1" si="448"/>
        <v>1</v>
      </c>
      <c r="GQ99" s="87">
        <f t="shared" ca="1" si="448"/>
        <v>1</v>
      </c>
      <c r="GR99" s="87">
        <f t="shared" ca="1" si="448"/>
        <v>1</v>
      </c>
      <c r="GS99" s="87">
        <f t="shared" ca="1" si="448"/>
        <v>1</v>
      </c>
      <c r="GT99" s="87">
        <f t="shared" ca="1" si="448"/>
        <v>1</v>
      </c>
      <c r="GU99" s="87">
        <f t="shared" ca="1" si="448"/>
        <v>1</v>
      </c>
      <c r="GV99" s="87">
        <f t="shared" ca="1" si="448"/>
        <v>1</v>
      </c>
      <c r="GW99" s="411" cm="1">
        <f t="array" aca="1" ref="GW99" ca="1">INDEX(i.dse_type,1,$L99)</f>
        <v>0</v>
      </c>
      <c r="GX99" s="535" t="str" cm="1">
        <f t="array" aca="1" ref="GX99" ca="1">INDEX(GX$13:GX98,$B99+1,1)</f>
        <v>-</v>
      </c>
      <c r="GY99" s="535" t="str" cm="1">
        <f t="array" aca="1" ref="GY99" ca="1">INDEX(GY$13:GY98,$B99+1,1)</f>
        <v>-</v>
      </c>
      <c r="GZ99" s="535" t="str" cm="1">
        <f t="array" aca="1" ref="GZ99" ca="1">INDEX(GZ$13:GZ98,$B99+1,1)</f>
        <v>-</v>
      </c>
      <c r="HA99" s="18"/>
      <c r="HB99" s="535" t="str" cm="1">
        <f t="array" aca="1" ref="HB99" ca="1">INDEX(HB$13:HB98,$B99+1,1)</f>
        <v>-</v>
      </c>
      <c r="HC99" s="535" t="str" cm="1">
        <f t="array" aca="1" ref="HC99" ca="1">INDEX(HC$13:HC98,$B99+1,1)</f>
        <v>-</v>
      </c>
      <c r="HD99" s="535" cm="1">
        <f t="array" aca="1" ref="HD99" ca="1">INDEX(HD$13:HD98,$B99+1,1)</f>
        <v>0</v>
      </c>
      <c r="HE99" s="535" cm="1">
        <f t="array" aca="1" ref="HE99" ca="1">INDEX(HE$13:HE98,$B99+1,1)</f>
        <v>0</v>
      </c>
      <c r="HF99" s="535" cm="1">
        <f t="array" aca="1" ref="HF99" ca="1">INDEX(HF$13:HF98,$B99+1,1)</f>
        <v>0</v>
      </c>
      <c r="HG99" s="535" cm="1">
        <f t="array" aca="1" ref="HG99" ca="1">INDEX(HG$13:HG98,$B99+1,1)</f>
        <v>0</v>
      </c>
      <c r="HH99" s="535" cm="1">
        <f t="array" aca="1" ref="HH99" ca="1">INDEX(HH$13:HH98,$B99+1,1)</f>
        <v>0</v>
      </c>
      <c r="HI99" s="535" cm="1">
        <f t="array" aca="1" ref="HI99" ca="1">INDEX(HI$13:HI98,$B99+1,1)</f>
        <v>0</v>
      </c>
      <c r="HJ99" s="535" cm="1">
        <f t="array" aca="1" ref="HJ99" ca="1">INDEX(HJ$13:HJ98,$B99+1,1)</f>
        <v>0</v>
      </c>
      <c r="HK99" s="535" cm="1">
        <f t="array" aca="1" ref="HK99" ca="1">INDEX(HK$13:HK98,$B99+1,1)</f>
        <v>0</v>
      </c>
      <c r="HL99" s="535" cm="1">
        <f t="array" aca="1" ref="HL99" ca="1">INDEX(HL$13:HL98,$B99+1,1)</f>
        <v>0</v>
      </c>
      <c r="HM99" s="535" cm="1">
        <f t="array" aca="1" ref="HM99" ca="1">INDEX(HM$13:HM98,$B99+1,1)</f>
        <v>0</v>
      </c>
      <c r="HN99" s="535" cm="1">
        <f t="array" aca="1" ref="HN99" ca="1">INDEX(HN$13:HN98,$B99+1,1)</f>
        <v>0</v>
      </c>
      <c r="HO99" s="535" cm="1">
        <f t="array" aca="1" ref="HO99" ca="1">INDEX(HO$13:HO98,$B99+1,1)</f>
        <v>0</v>
      </c>
      <c r="HP99" s="535" cm="1">
        <f t="array" aca="1" ref="HP99" ca="1">INDEX(HP$13:HP98,$B99+1,1)</f>
        <v>0</v>
      </c>
      <c r="HQ99" s="535" cm="1">
        <f t="array" aca="1" ref="HQ99" ca="1">INDEX(HQ$13:HQ98,$B99+1,1)</f>
        <v>0</v>
      </c>
      <c r="HR99" s="535" cm="1">
        <f t="array" aca="1" ref="HR99" ca="1">INDEX(HR$13:HR98,$B99+1,1)</f>
        <v>0</v>
      </c>
      <c r="HS99" s="535" cm="1">
        <f t="array" aca="1" ref="HS99" ca="1">INDEX(HS$13:HS98,$B99+1,1)</f>
        <v>0</v>
      </c>
      <c r="HT99" s="535" cm="1">
        <f t="array" aca="1" ref="HT99" ca="1">INDEX(HT$13:HT98,$B99+1,1)</f>
        <v>0</v>
      </c>
      <c r="HU99" s="535" cm="1">
        <f t="array" aca="1" ref="HU99" ca="1">INDEX(HU$13:HU98,$B99+1,1)</f>
        <v>0</v>
      </c>
      <c r="HV99" s="535" cm="1">
        <f t="array" aca="1" ref="HV99" ca="1">INDEX(HV$13:HV98,$B99+1,1)</f>
        <v>0</v>
      </c>
      <c r="HW99" s="535" cm="1">
        <f t="array" aca="1" ref="HW99" ca="1">INDEX(HW$13:HW98,$B99+1,1)</f>
        <v>0</v>
      </c>
      <c r="HX99" s="535" cm="1">
        <f t="array" aca="1" ref="HX99" ca="1">INDEX(HX$13:HX98,$B99+1,1)</f>
        <v>0</v>
      </c>
      <c r="HY99" s="535" cm="1">
        <f t="array" aca="1" ref="HY99" ca="1">INDEX(HY$13:HY98,$B99+1,1)</f>
        <v>0</v>
      </c>
      <c r="HZ99" s="535" cm="1">
        <f t="array" aca="1" ref="HZ99" ca="1">INDEX(HZ$13:HZ98,$B99+1,1)</f>
        <v>0</v>
      </c>
      <c r="IA99" s="535" cm="1">
        <f t="array" aca="1" ref="IA99" ca="1">INDEX(IA$13:IA98,$B99+1,1)</f>
        <v>0</v>
      </c>
      <c r="IB99" s="535" cm="1">
        <f t="array" aca="1" ref="IB99" ca="1">INDEX(IB$13:IB98,$B99+1,1)</f>
        <v>0</v>
      </c>
      <c r="IC99" s="535" cm="1">
        <f t="array" aca="1" ref="IC99" ca="1">INDEX(IC$13:IC98,$B99+1,1)</f>
        <v>0</v>
      </c>
      <c r="ID99" s="535" cm="1">
        <f t="array" aca="1" ref="ID99" ca="1">INDEX(ID$13:ID98,$B99+1,1)</f>
        <v>0</v>
      </c>
      <c r="IE99" s="535" cm="1">
        <f t="array" aca="1" ref="IE99" ca="1">INDEX(IE$13:IE98,$B99+1,1)</f>
        <v>0</v>
      </c>
      <c r="IF99" s="535" cm="1">
        <f t="array" aca="1" ref="IF99" ca="1">INDEX(IF$13:IF98,$B99+1,1)</f>
        <v>0</v>
      </c>
      <c r="IG99" s="535" cm="1">
        <f t="array" aca="1" ref="IG99" ca="1">INDEX(IG$13:IG98,$B99+1,1)</f>
        <v>0</v>
      </c>
      <c r="IH99" s="535" cm="1">
        <f t="array" aca="1" ref="IH99" ca="1">INDEX(IH$13:IH98,$B99+1,1)</f>
        <v>0</v>
      </c>
      <c r="II99" s="535" cm="1">
        <f t="array" aca="1" ref="II99" ca="1">INDEX(II$13:II98,$B99+1,1)</f>
        <v>0</v>
      </c>
      <c r="IJ99" s="535" cm="1">
        <f t="array" aca="1" ref="IJ99" ca="1">INDEX(IJ$13:IJ98,$B99+1,1)</f>
        <v>0</v>
      </c>
      <c r="IK99" s="535" cm="1">
        <f t="array" aca="1" ref="IK99" ca="1">INDEX(IK$13:IK98,$B99+1,1)</f>
        <v>0</v>
      </c>
      <c r="IL99" s="535" cm="1">
        <f t="array" aca="1" ref="IL99" ca="1">INDEX(IL$13:IL98,$B99+1,1)</f>
        <v>0</v>
      </c>
      <c r="IM99" s="535" cm="1">
        <f t="array" aca="1" ref="IM99" ca="1">INDEX(IM$13:IM98,$B99+1,1)</f>
        <v>0</v>
      </c>
      <c r="IN99" s="535" cm="1">
        <f t="array" aca="1" ref="IN99" ca="1">INDEX(IN$13:IN98,$B99+1,1)</f>
        <v>0</v>
      </c>
      <c r="IO99" s="535" cm="1">
        <f t="array" aca="1" ref="IO99" ca="1">INDEX(IO$13:IO98,$B99+1,1)</f>
        <v>0</v>
      </c>
      <c r="IP99" s="535" cm="1">
        <f t="array" aca="1" ref="IP99" ca="1">INDEX(IP$13:IP98,$B99+1,1)</f>
        <v>0</v>
      </c>
      <c r="IQ99" s="535" cm="1">
        <f t="array" aca="1" ref="IQ99" ca="1">INDEX(IQ$13:IQ98,$B99+1,1)</f>
        <v>0</v>
      </c>
      <c r="IR99" s="535" cm="1">
        <f t="array" aca="1" ref="IR99" ca="1">INDEX(IR$13:IR98,$B99+1,1)</f>
        <v>0</v>
      </c>
      <c r="IS99" s="535" cm="1">
        <f t="array" aca="1" ref="IS99" ca="1">INDEX(IS$13:IS98,$B99+1,1)</f>
        <v>0</v>
      </c>
      <c r="IT99" s="535" cm="1">
        <f t="array" aca="1" ref="IT99" ca="1">INDEX(IT$13:IT98,$B99+1,1)</f>
        <v>0</v>
      </c>
      <c r="IU99" s="535" cm="1">
        <f t="array" aca="1" ref="IU99" ca="1">INDEX(IU$13:IU98,$B99+1,1)</f>
        <v>0</v>
      </c>
      <c r="IV99" s="535" cm="1">
        <f t="array" aca="1" ref="IV99" ca="1">INDEX(IV$13:IV98,$B99+1,1)</f>
        <v>0</v>
      </c>
      <c r="IW99" s="535" cm="1">
        <f t="array" aca="1" ref="IW99" ca="1">INDEX(IW$13:IW98,$B99+1,1)</f>
        <v>0</v>
      </c>
      <c r="IX99" s="535" cm="1">
        <f t="array" aca="1" ref="IX99" ca="1">INDEX(IX$13:IX98,$B99+1,1)</f>
        <v>0</v>
      </c>
      <c r="IY99" s="535" cm="1">
        <f t="array" aca="1" ref="IY99" ca="1">INDEX(IY$13:IY98,$B99+1,1)</f>
        <v>0</v>
      </c>
      <c r="IZ99" s="535" cm="1">
        <f t="array" aca="1" ref="IZ99" ca="1">INDEX(IZ$13:IZ98,$B99+1,1)</f>
        <v>0</v>
      </c>
      <c r="JA99" s="535" cm="1">
        <f t="array" aca="1" ref="JA99" ca="1">INDEX(JA$13:JA98,$B99+1,1)</f>
        <v>0</v>
      </c>
      <c r="JB99" s="535" cm="1">
        <f t="array" aca="1" ref="JB99" ca="1">INDEX(JB$13:JB98,$B99+1,1)</f>
        <v>0</v>
      </c>
      <c r="JC99" s="535" cm="1">
        <f t="array" aca="1" ref="JC99" ca="1">INDEX(JC$13:JC98,$B99+1,1)</f>
        <v>0</v>
      </c>
      <c r="JD99" s="535" cm="1">
        <f t="array" aca="1" ref="JD99" ca="1">INDEX(JD$13:JD98,$B99+1,1)</f>
        <v>0</v>
      </c>
      <c r="JE99" s="535" cm="1">
        <f t="array" aca="1" ref="JE99" ca="1">INDEX(JE$13:JE98,$B99+1,1)</f>
        <v>0</v>
      </c>
      <c r="JF99" s="18"/>
      <c r="JG99" s="535" t="str" cm="1">
        <f t="array" aca="1" ref="JG99" ca="1">INDEX(JG$13:JG98,$B99+1,1)</f>
        <v>-</v>
      </c>
      <c r="JH99" s="535" t="str" cm="1">
        <f t="array" aca="1" ref="JH99" ca="1">INDEX(JH$13:JH98,$B99+1,1)</f>
        <v>-</v>
      </c>
      <c r="JI99" s="535" t="str" cm="1">
        <f t="array" aca="1" ref="JI99" ca="1">INDEX(JI$13:JI98,$B99+1,1)</f>
        <v>-</v>
      </c>
      <c r="JJ99" s="411" t="str">
        <f t="shared" si="449"/>
        <v>-</v>
      </c>
      <c r="JK99" s="535" t="str" cm="1">
        <f t="array" aca="1" ref="JK99" ca="1">INDEX(JK$13:JK98,$B99+1,1)</f>
        <v>-</v>
      </c>
      <c r="JL99" s="535" cm="1">
        <f t="array" aca="1" ref="JL99" ca="1">INDEX(JL$13:JL98,$B99+1,1)</f>
        <v>1</v>
      </c>
      <c r="JM99" s="535" cm="1">
        <f t="array" aca="1" ref="JM99" ca="1">INDEX(JM$13:JM98,$B99+1,1)</f>
        <v>1</v>
      </c>
      <c r="JN99" s="535" t="str" cm="1">
        <f t="array" aca="1" ref="JN99" ca="1">INDEX(JN$13:JN98,$B99+1,1)</f>
        <v>-</v>
      </c>
      <c r="JO99" s="535" t="str" cm="1">
        <f t="array" aca="1" ref="JO99" ca="1">INDEX(JO$13:JO98,$B99+1,1)</f>
        <v>-</v>
      </c>
      <c r="JP99" s="535" t="str" cm="1">
        <f t="array" aca="1" ref="JP99" ca="1">INDEX(JP$13:JP98,$B99+1,1)</f>
        <v>-</v>
      </c>
      <c r="JQ99" s="535" t="str" cm="1">
        <f t="array" aca="1" ref="JQ99" ca="1">INDEX(JQ$13:JQ98,$B99+1,1)</f>
        <v>-</v>
      </c>
      <c r="JR99" s="535" t="str" cm="1">
        <f t="array" aca="1" ref="JR99" ca="1">INDEX(JR$13:JR98,$B99+1,1)</f>
        <v>-</v>
      </c>
      <c r="JS99" s="535" t="str" cm="1">
        <f t="array" aca="1" ref="JS99" ca="1">INDEX(JS$13:JS98,$B99+1,1)</f>
        <v>-</v>
      </c>
      <c r="JT99" s="535" t="str" cm="1">
        <f t="array" aca="1" ref="JT99" ca="1">INDEX(JT$13:JT98,$B99+1,1)</f>
        <v>-</v>
      </c>
      <c r="JU99" s="535" t="str" cm="1">
        <f t="array" aca="1" ref="JU99" ca="1">INDEX(JU$13:JU98,$B99+1,1)</f>
        <v>-</v>
      </c>
      <c r="JV99" s="535" t="str" cm="1">
        <f t="array" aca="1" ref="JV99" ca="1">INDEX(JV$13:JV98,$B99+1,1)</f>
        <v>-</v>
      </c>
      <c r="JW99" s="535" t="str" cm="1">
        <f t="array" aca="1" ref="JW99" ca="1">INDEX(JW$13:JW98,$B99+1,1)</f>
        <v>-</v>
      </c>
      <c r="JX99" s="535" t="str" cm="1">
        <f t="array" aca="1" ref="JX99" ca="1">INDEX(JX$13:JX98,$B99+1,1)</f>
        <v>-</v>
      </c>
      <c r="JY99" s="535" t="str" cm="1">
        <f t="array" aca="1" ref="JY99" ca="1">INDEX(JY$13:JY98,$B99+1,1)</f>
        <v>-</v>
      </c>
      <c r="JZ99" s="535" t="str" cm="1">
        <f t="array" aca="1" ref="JZ99" ca="1">INDEX(JZ$13:JZ98,$B99+1,1)</f>
        <v>-</v>
      </c>
      <c r="KA99" s="535" t="str" cm="1">
        <f t="array" aca="1" ref="KA99" ca="1">INDEX(KA$13:KA98,$B99+1,1)</f>
        <v>-</v>
      </c>
      <c r="KB99" s="535" t="str" cm="1">
        <f t="array" aca="1" ref="KB99" ca="1">INDEX(KB$13:KB98,$B99+1,1)</f>
        <v>-</v>
      </c>
      <c r="KC99" s="535" t="str" cm="1">
        <f t="array" aca="1" ref="KC99" ca="1">INDEX(KC$13:KC98,$B99+1,1)</f>
        <v>-</v>
      </c>
      <c r="KD99" s="535" t="str" cm="1">
        <f t="array" aca="1" ref="KD99" ca="1">INDEX(KD$13:KD98,$B99+1,1)</f>
        <v>-</v>
      </c>
      <c r="KE99" s="535" t="str" cm="1">
        <f t="array" aca="1" ref="KE99" ca="1">INDEX(KE$13:KE98,$B99+1,1)</f>
        <v>-</v>
      </c>
      <c r="KF99" s="535" t="str" cm="1">
        <f t="array" aca="1" ref="KF99" ca="1">INDEX(KF$13:KF98,$B99+1,1)</f>
        <v>-</v>
      </c>
      <c r="KG99" s="535" t="str" cm="1">
        <f t="array" aca="1" ref="KG99" ca="1">INDEX(KG$13:KG98,$B99+1,1)</f>
        <v>-</v>
      </c>
      <c r="KH99" s="535" t="str" cm="1">
        <f t="array" aca="1" ref="KH99" ca="1">INDEX(KH$13:KH98,$B99+1,1)</f>
        <v>-</v>
      </c>
      <c r="KI99" s="411">
        <f t="shared" si="450"/>
        <v>0</v>
      </c>
      <c r="KJ99" s="535" t="str" cm="1">
        <f t="array" aca="1" ref="KJ99" ca="1">INDEX(KJ$13:KJ98,$B99+1,1)</f>
        <v>-</v>
      </c>
      <c r="KK99" s="535" cm="1">
        <f t="array" aca="1" ref="KK99" ca="1">INDEX(KK$13:KK98,$B99+1,1)</f>
        <v>1</v>
      </c>
      <c r="KL99" s="535" cm="1">
        <f t="array" aca="1" ref="KL99" ca="1">INDEX(KL$13:KL98,$B99+1,1)</f>
        <v>0</v>
      </c>
      <c r="KM99" s="411">
        <f t="shared" si="451"/>
        <v>0</v>
      </c>
      <c r="KN99" s="535" cm="1">
        <f t="array" aca="1" ref="KN99" ca="1">INDEX(KN$13:KN98,$B99+1,1)</f>
        <v>0</v>
      </c>
      <c r="KO99" s="411">
        <f t="shared" si="551"/>
        <v>0</v>
      </c>
      <c r="KP99" s="411">
        <f t="shared" si="551"/>
        <v>0</v>
      </c>
      <c r="KQ99" s="411">
        <f t="shared" si="551"/>
        <v>0</v>
      </c>
      <c r="KR99" s="411">
        <f t="shared" si="551"/>
        <v>0</v>
      </c>
      <c r="KS99" s="411">
        <f t="shared" si="551"/>
        <v>1</v>
      </c>
      <c r="KT99" s="411">
        <f t="shared" si="551"/>
        <v>0</v>
      </c>
      <c r="KU99" s="535" cm="1">
        <f t="array" aca="1" ref="KU99" ca="1">INDEX(KU$13:KU98,$B99+1,1)</f>
        <v>0</v>
      </c>
      <c r="KV99" s="535" cm="1">
        <f t="array" aca="1" ref="KV99" ca="1">INDEX(KV$13:KV98,$B99+1,1)</f>
        <v>0</v>
      </c>
      <c r="KW99" s="535" cm="1">
        <f t="array" aca="1" ref="KW99" ca="1">INDEX(KW$13:KW98,$B99+1,1)</f>
        <v>0</v>
      </c>
      <c r="KX99" s="535" cm="1">
        <f t="array" aca="1" ref="KX99" ca="1">INDEX(KX$13:KX98,$B99+1,1)</f>
        <v>0</v>
      </c>
      <c r="KY99" s="18"/>
      <c r="KZ99" s="535" t="str" cm="1">
        <f t="array" aca="1" ref="KZ99" ca="1">INDEX(KZ$13:KZ98,$B99+1,1)</f>
        <v>-</v>
      </c>
      <c r="LA99" s="535" t="str" cm="1">
        <f t="array" aca="1" ref="LA99" ca="1">INDEX(LA$13:LA98,$B99+1,1)</f>
        <v>-</v>
      </c>
      <c r="LB99" s="535" t="str" cm="1">
        <f t="array" aca="1" ref="LB99" ca="1">INDEX(LB$13:LB98,$B99+1,1)</f>
        <v>-</v>
      </c>
      <c r="LC99" s="535" t="str" cm="1">
        <f t="array" aca="1" ref="LC99" ca="1">INDEX(LC$13:LC98,$B99+1,1)</f>
        <v>-</v>
      </c>
      <c r="LD99" s="535" t="str" cm="1">
        <f t="array" aca="1" ref="LD99" ca="1">INDEX(LD$13:LD98,$B99+1,1)</f>
        <v>-</v>
      </c>
      <c r="LE99" s="535" t="str" cm="1">
        <f t="array" aca="1" ref="LE99" ca="1">INDEX(LE$13:LE98,$B99+1,1)</f>
        <v>-</v>
      </c>
      <c r="LF99" s="535" t="str" cm="1">
        <f t="array" aca="1" ref="LF99" ca="1">INDEX(LF$13:LF98,$B99+1,1)</f>
        <v>-</v>
      </c>
      <c r="LG99" s="535" t="str" cm="1">
        <f t="array" aca="1" ref="LG99" ca="1">INDEX(LG$13:LG98,$B99+1,1)</f>
        <v>-</v>
      </c>
      <c r="LH99" s="535" t="str" cm="1">
        <f t="array" aca="1" ref="LH99" ca="1">INDEX(LH$13:LH98,$B99+1,1)</f>
        <v>-</v>
      </c>
      <c r="LI99" s="535" t="str" cm="1">
        <f t="array" aca="1" ref="LI99" ca="1">INDEX(LI$13:LI98,$B99+1,1)</f>
        <v>-</v>
      </c>
      <c r="LJ99" s="535" t="str" cm="1">
        <f t="array" aca="1" ref="LJ99" ca="1">INDEX(LJ$13:LJ98,$B99+1,1)</f>
        <v>-</v>
      </c>
      <c r="LK99" s="535" t="str" cm="1">
        <f t="array" aca="1" ref="LK99" ca="1">INDEX(LK$13:LK98,$B99+1,1)</f>
        <v>-</v>
      </c>
      <c r="LL99" s="535" t="str" cm="1">
        <f t="array" aca="1" ref="LL99" ca="1">INDEX(LL$13:LL98,$B99+1,1)</f>
        <v>-</v>
      </c>
      <c r="LM99" s="535" t="str" cm="1">
        <f t="array" aca="1" ref="LM99" ca="1">INDEX(LM$13:LM98,$B99+1,1)</f>
        <v>-</v>
      </c>
      <c r="LN99" s="535" t="str" cm="1">
        <f t="array" aca="1" ref="LN99" ca="1">INDEX(LN$13:LN98,$B99+1,1)</f>
        <v>-</v>
      </c>
      <c r="LO99" s="535" t="str" cm="1">
        <f t="array" aca="1" ref="LO99" ca="1">INDEX(LO$13:LO98,$B99+1,1)</f>
        <v>-</v>
      </c>
      <c r="LP99" s="535" cm="1">
        <f t="array" aca="1" ref="LP99" ca="1">INDEX(LP$13:LP98,$B99+1,1)</f>
        <v>0</v>
      </c>
      <c r="LQ99" s="535" cm="1">
        <f t="array" aca="1" ref="LQ99" ca="1">INDEX(LQ$13:LQ98,$B99+1,1)</f>
        <v>0</v>
      </c>
      <c r="LR99" s="545" cm="1">
        <f t="array" aca="1" ref="LR99" ca="1">IF(AND($N99=LR$10,$AU99&lt;&gt;0),INDEX(i.LTWFeedLevels,$AU99,12),0)</f>
        <v>0</v>
      </c>
      <c r="LS99" s="625" cm="1">
        <f t="array" aca="1" ref="LS99" ca="1">IF(AND($N99=LS$10,$AV99&lt;&gt;0),INDEX(i.LTWFeedLevels,$AV99,12),0)</f>
        <v>0</v>
      </c>
      <c r="LT99" s="457">
        <f t="shared" ca="1" si="532"/>
        <v>0</v>
      </c>
      <c r="LU99" s="457">
        <f t="shared" ca="1" si="453"/>
        <v>0</v>
      </c>
      <c r="LV99" s="457">
        <f t="shared" ca="1" si="454"/>
        <v>0</v>
      </c>
      <c r="LW99" s="545" cm="1">
        <f t="array" aca="1" ref="LW99" ca="1">IF(AND($N99=LW$10,$AU99&lt;&gt;0),INDEX(i.LTWFeedLevels,$AU99,12),0)</f>
        <v>0</v>
      </c>
      <c r="LX99" s="625" cm="1">
        <f t="array" aca="1" ref="LX99" ca="1">IF(AND($N99=LX$10,$AV99&lt;&gt;0),INDEX(i.LTWFeedLevels,$AV99,12),0)</f>
        <v>0</v>
      </c>
      <c r="LY99" s="457">
        <f t="shared" ca="1" si="455"/>
        <v>0</v>
      </c>
      <c r="LZ99" s="457">
        <f t="shared" ca="1" si="456"/>
        <v>0</v>
      </c>
      <c r="MA99" s="457">
        <f t="shared" ca="1" si="457"/>
        <v>0</v>
      </c>
      <c r="MB99" s="545" cm="1">
        <f t="array" aca="1" ref="MB99" ca="1">IF(AND($N99=MB$10,$AU99&lt;&gt;0),INDEX(i.LTWFeedLevels,$AU99,12),0)</f>
        <v>0</v>
      </c>
      <c r="MC99" s="625" cm="1">
        <f t="array" aca="1" ref="MC99" ca="1">IF(AND($N99=MC$10,$AV99&lt;&gt;0),INDEX(i.LTWFeedLevels,$AV99,12),0)</f>
        <v>0</v>
      </c>
      <c r="MD99" s="457">
        <f t="shared" ca="1" si="458"/>
        <v>0</v>
      </c>
      <c r="ME99" s="457">
        <f t="shared" ca="1" si="459"/>
        <v>0</v>
      </c>
      <c r="MF99" s="457">
        <f t="shared" ca="1" si="460"/>
        <v>0</v>
      </c>
      <c r="MG99" s="189">
        <f t="shared" ca="1" si="552"/>
        <v>0</v>
      </c>
      <c r="MH99" s="189">
        <f t="shared" ca="1" si="552"/>
        <v>0</v>
      </c>
      <c r="MI99" s="189">
        <f t="shared" ca="1" si="552"/>
        <v>0</v>
      </c>
      <c r="MJ99" s="189">
        <f t="shared" ca="1" si="552"/>
        <v>0</v>
      </c>
      <c r="MK99" s="189">
        <f t="shared" ca="1" si="552"/>
        <v>0</v>
      </c>
      <c r="ML99" s="189">
        <f t="shared" ca="1" si="552"/>
        <v>0</v>
      </c>
      <c r="MM99" s="189">
        <f t="shared" ca="1" si="552"/>
        <v>0</v>
      </c>
      <c r="MN99" s="189">
        <f t="shared" ca="1" si="552"/>
        <v>0</v>
      </c>
      <c r="MO99" s="189">
        <f t="shared" ca="1" si="552"/>
        <v>0</v>
      </c>
      <c r="MP99" s="189">
        <f t="shared" ca="1" si="552"/>
        <v>0</v>
      </c>
      <c r="MQ99" s="189">
        <f t="shared" ca="1" si="553"/>
        <v>0</v>
      </c>
      <c r="MR99" s="189">
        <f t="shared" ca="1" si="553"/>
        <v>0</v>
      </c>
      <c r="MS99" s="189">
        <f t="shared" ca="1" si="553"/>
        <v>0</v>
      </c>
      <c r="MT99" s="189">
        <f t="shared" ca="1" si="553"/>
        <v>0</v>
      </c>
      <c r="MU99" s="189">
        <f t="shared" ca="1" si="553"/>
        <v>0</v>
      </c>
      <c r="MV99" s="189">
        <f t="shared" ca="1" si="553"/>
        <v>0</v>
      </c>
      <c r="MW99" s="189">
        <f t="shared" ca="1" si="553"/>
        <v>0</v>
      </c>
      <c r="MX99" s="189">
        <f t="shared" ca="1" si="553"/>
        <v>0</v>
      </c>
      <c r="MY99" s="189">
        <f t="shared" ca="1" si="553"/>
        <v>0</v>
      </c>
      <c r="MZ99" s="189">
        <f t="shared" ca="1" si="553"/>
        <v>0</v>
      </c>
      <c r="NA99" s="189">
        <f t="shared" ca="1" si="554"/>
        <v>0</v>
      </c>
      <c r="NB99" s="189">
        <f t="shared" ca="1" si="554"/>
        <v>0</v>
      </c>
      <c r="NC99" s="189">
        <f t="shared" ca="1" si="554"/>
        <v>0</v>
      </c>
      <c r="ND99" s="189">
        <f t="shared" ca="1" si="554"/>
        <v>0</v>
      </c>
      <c r="NE99" s="189">
        <f t="shared" ca="1" si="554"/>
        <v>0</v>
      </c>
      <c r="NF99" s="189">
        <f t="shared" ca="1" si="554"/>
        <v>0</v>
      </c>
      <c r="NG99" s="189">
        <f t="shared" ca="1" si="554"/>
        <v>0</v>
      </c>
      <c r="NH99" s="189">
        <f t="shared" ca="1" si="554"/>
        <v>0</v>
      </c>
      <c r="NI99" s="189">
        <f t="shared" ca="1" si="554"/>
        <v>0</v>
      </c>
      <c r="NJ99" s="189">
        <f t="shared" ca="1" si="554"/>
        <v>0</v>
      </c>
      <c r="NK99" s="189">
        <f t="shared" ca="1" si="555"/>
        <v>0</v>
      </c>
      <c r="NL99" s="189">
        <f t="shared" ca="1" si="555"/>
        <v>0</v>
      </c>
      <c r="NM99" s="189">
        <f t="shared" ca="1" si="555"/>
        <v>0</v>
      </c>
      <c r="NN99" s="189">
        <f t="shared" ca="1" si="555"/>
        <v>0</v>
      </c>
      <c r="NO99" s="189">
        <f t="shared" ca="1" si="555"/>
        <v>0</v>
      </c>
      <c r="NP99" s="189">
        <f t="shared" ca="1" si="555"/>
        <v>0</v>
      </c>
      <c r="NQ99" s="189">
        <f t="shared" ca="1" si="555"/>
        <v>0</v>
      </c>
      <c r="NR99" s="189">
        <f t="shared" ca="1" si="555"/>
        <v>0</v>
      </c>
      <c r="NS99" s="189">
        <f t="shared" ca="1" si="555"/>
        <v>0</v>
      </c>
      <c r="NT99" s="189">
        <f t="shared" ca="1" si="555"/>
        <v>0</v>
      </c>
      <c r="NU99" s="189">
        <f t="shared" ca="1" si="556"/>
        <v>0</v>
      </c>
      <c r="NV99" s="189">
        <f t="shared" ca="1" si="556"/>
        <v>0</v>
      </c>
      <c r="NW99" s="189">
        <f t="shared" ca="1" si="556"/>
        <v>0</v>
      </c>
      <c r="NX99" s="189">
        <f t="shared" ca="1" si="556"/>
        <v>0</v>
      </c>
      <c r="NY99" s="189">
        <f t="shared" ca="1" si="556"/>
        <v>0</v>
      </c>
      <c r="NZ99" s="189">
        <f t="shared" ca="1" si="556"/>
        <v>0</v>
      </c>
      <c r="OA99" s="189">
        <f t="shared" ca="1" si="556"/>
        <v>0</v>
      </c>
      <c r="OB99" s="189">
        <f t="shared" ca="1" si="556"/>
        <v>0</v>
      </c>
      <c r="OC99" s="189">
        <f t="shared" ca="1" si="556"/>
        <v>0</v>
      </c>
      <c r="OD99" s="189">
        <f t="shared" ca="1" si="556"/>
        <v>0</v>
      </c>
      <c r="OE99" s="189">
        <f t="shared" ca="1" si="557"/>
        <v>0</v>
      </c>
      <c r="OF99" s="189">
        <f t="shared" ca="1" si="557"/>
        <v>0</v>
      </c>
      <c r="OG99" s="189">
        <f t="shared" ca="1" si="557"/>
        <v>0</v>
      </c>
      <c r="OH99" s="189">
        <f t="shared" ca="1" si="557"/>
        <v>0</v>
      </c>
      <c r="OI99" s="189">
        <f t="shared" ca="1" si="557"/>
        <v>0</v>
      </c>
      <c r="OJ99" s="189">
        <f t="shared" ca="1" si="557"/>
        <v>0</v>
      </c>
      <c r="OK99" s="189">
        <f t="shared" ca="1" si="557"/>
        <v>0</v>
      </c>
      <c r="OL99" s="189">
        <f t="shared" ca="1" si="557"/>
        <v>0</v>
      </c>
      <c r="OM99" s="189">
        <f t="shared" ca="1" si="557"/>
        <v>0</v>
      </c>
      <c r="ON99" s="189">
        <f t="shared" ca="1" si="557"/>
        <v>0</v>
      </c>
      <c r="OO99" s="189">
        <f t="shared" ca="1" si="558"/>
        <v>0</v>
      </c>
      <c r="OP99" s="189">
        <f t="shared" ca="1" si="558"/>
        <v>0</v>
      </c>
      <c r="OQ99" s="189">
        <f t="shared" ca="1" si="558"/>
        <v>0</v>
      </c>
      <c r="OR99" s="189">
        <f t="shared" ca="1" si="558"/>
        <v>0</v>
      </c>
      <c r="OS99" s="189">
        <f t="shared" ca="1" si="558"/>
        <v>0</v>
      </c>
      <c r="OT99" s="189">
        <f t="shared" ca="1" si="558"/>
        <v>0</v>
      </c>
      <c r="OU99" s="189">
        <f t="shared" ca="1" si="558"/>
        <v>0</v>
      </c>
      <c r="OV99" s="189">
        <f t="shared" ca="1" si="558"/>
        <v>0</v>
      </c>
      <c r="OW99" s="189">
        <f t="shared" ca="1" si="558"/>
        <v>0</v>
      </c>
      <c r="OX99" s="189">
        <f t="shared" ca="1" si="558"/>
        <v>0</v>
      </c>
      <c r="OY99" s="189">
        <f t="shared" ca="1" si="558"/>
        <v>0</v>
      </c>
      <c r="OZ99" s="189">
        <f t="shared" ca="1" si="558"/>
        <v>0</v>
      </c>
      <c r="PA99" s="556">
        <f t="shared" ca="1" si="559"/>
        <v>0</v>
      </c>
      <c r="PB99" s="556">
        <f t="shared" ca="1" si="559"/>
        <v>0</v>
      </c>
      <c r="PC99" s="556">
        <f t="shared" ca="1" si="559"/>
        <v>0</v>
      </c>
      <c r="PD99" s="556">
        <f t="shared" ca="1" si="559"/>
        <v>0</v>
      </c>
      <c r="PE99" s="556">
        <f t="shared" ca="1" si="559"/>
        <v>0</v>
      </c>
      <c r="PF99" s="556">
        <f t="shared" ca="1" si="559"/>
        <v>0</v>
      </c>
      <c r="PG99" s="556">
        <f t="shared" ca="1" si="559"/>
        <v>0</v>
      </c>
      <c r="PH99" s="556">
        <f t="shared" ca="1" si="559"/>
        <v>0</v>
      </c>
      <c r="PI99" s="556">
        <f t="shared" ca="1" si="559"/>
        <v>0</v>
      </c>
      <c r="PJ99" s="556">
        <f t="shared" ca="1" si="559"/>
        <v>0</v>
      </c>
      <c r="PK99" s="556">
        <f t="shared" ca="1" si="560"/>
        <v>0</v>
      </c>
      <c r="PL99" s="556">
        <f t="shared" ca="1" si="560"/>
        <v>0</v>
      </c>
      <c r="PM99" s="556">
        <f t="shared" ca="1" si="560"/>
        <v>0</v>
      </c>
      <c r="PN99" s="556">
        <f t="shared" ca="1" si="560"/>
        <v>0</v>
      </c>
      <c r="PO99" s="556">
        <f t="shared" ca="1" si="560"/>
        <v>0</v>
      </c>
      <c r="PP99" s="556">
        <f t="shared" ca="1" si="560"/>
        <v>0</v>
      </c>
      <c r="PQ99" s="556">
        <f t="shared" ca="1" si="560"/>
        <v>0</v>
      </c>
      <c r="PR99" s="556">
        <f t="shared" ca="1" si="560"/>
        <v>0</v>
      </c>
      <c r="PS99" s="556">
        <f t="shared" ca="1" si="560"/>
        <v>0</v>
      </c>
      <c r="PT99" s="556">
        <f t="shared" ca="1" si="560"/>
        <v>0</v>
      </c>
      <c r="PU99" s="556">
        <f t="shared" ca="1" si="561"/>
        <v>0</v>
      </c>
      <c r="PV99" s="556">
        <f t="shared" ca="1" si="561"/>
        <v>0</v>
      </c>
      <c r="PW99" s="556">
        <f t="shared" ca="1" si="561"/>
        <v>0</v>
      </c>
      <c r="PX99" s="556">
        <f t="shared" ca="1" si="561"/>
        <v>0</v>
      </c>
      <c r="PY99" s="556">
        <f t="shared" ca="1" si="561"/>
        <v>0</v>
      </c>
      <c r="PZ99" s="556">
        <f t="shared" ca="1" si="561"/>
        <v>0</v>
      </c>
      <c r="QA99" s="556">
        <f t="shared" ca="1" si="561"/>
        <v>0</v>
      </c>
      <c r="QB99" s="556">
        <f t="shared" ca="1" si="561"/>
        <v>0</v>
      </c>
      <c r="QC99" s="556">
        <f t="shared" ca="1" si="561"/>
        <v>0</v>
      </c>
      <c r="QD99" s="556">
        <f t="shared" ca="1" si="561"/>
        <v>0</v>
      </c>
      <c r="QE99" s="556">
        <f t="shared" ca="1" si="562"/>
        <v>0</v>
      </c>
      <c r="QF99" s="556">
        <f t="shared" ca="1" si="562"/>
        <v>0</v>
      </c>
      <c r="QG99" s="556">
        <f t="shared" ca="1" si="562"/>
        <v>0</v>
      </c>
      <c r="QH99" s="556">
        <f t="shared" ca="1" si="562"/>
        <v>0</v>
      </c>
      <c r="QI99" s="556">
        <f t="shared" ca="1" si="562"/>
        <v>0</v>
      </c>
      <c r="QJ99" s="556">
        <f t="shared" ca="1" si="562"/>
        <v>0</v>
      </c>
      <c r="QK99" s="556">
        <f t="shared" ca="1" si="562"/>
        <v>0</v>
      </c>
      <c r="QL99" s="556">
        <f t="shared" ca="1" si="562"/>
        <v>0</v>
      </c>
      <c r="QM99" s="556">
        <f t="shared" ca="1" si="562"/>
        <v>0</v>
      </c>
      <c r="QN99" s="556">
        <f t="shared" ca="1" si="562"/>
        <v>0</v>
      </c>
      <c r="QO99" s="556">
        <f t="shared" ca="1" si="563"/>
        <v>0</v>
      </c>
      <c r="QP99" s="556">
        <f t="shared" ca="1" si="563"/>
        <v>0</v>
      </c>
      <c r="QQ99" s="556">
        <f t="shared" ca="1" si="563"/>
        <v>0</v>
      </c>
      <c r="QR99" s="556">
        <f t="shared" ca="1" si="563"/>
        <v>0</v>
      </c>
      <c r="QS99" s="556">
        <f t="shared" ca="1" si="563"/>
        <v>0</v>
      </c>
      <c r="QT99" s="556">
        <f t="shared" ca="1" si="563"/>
        <v>0</v>
      </c>
      <c r="QU99" s="556">
        <f t="shared" ca="1" si="563"/>
        <v>0</v>
      </c>
      <c r="QV99" s="556">
        <f t="shared" ca="1" si="563"/>
        <v>0</v>
      </c>
      <c r="QW99" s="556">
        <f t="shared" ca="1" si="563"/>
        <v>0</v>
      </c>
      <c r="QX99" s="556">
        <f t="shared" ca="1" si="563"/>
        <v>0</v>
      </c>
      <c r="QY99" s="556">
        <f t="shared" ca="1" si="564"/>
        <v>0</v>
      </c>
      <c r="QZ99" s="556">
        <f t="shared" ca="1" si="564"/>
        <v>0</v>
      </c>
      <c r="RA99" s="556">
        <f t="shared" ca="1" si="564"/>
        <v>0</v>
      </c>
      <c r="RB99" s="556">
        <f t="shared" ca="1" si="564"/>
        <v>0</v>
      </c>
      <c r="RC99" s="556">
        <f t="shared" ca="1" si="564"/>
        <v>0</v>
      </c>
      <c r="RD99" s="556">
        <f t="shared" ca="1" si="564"/>
        <v>0</v>
      </c>
      <c r="RE99" s="556">
        <f t="shared" ca="1" si="564"/>
        <v>0</v>
      </c>
      <c r="RF99" s="556">
        <f t="shared" ca="1" si="564"/>
        <v>0</v>
      </c>
      <c r="RG99" s="556">
        <f t="shared" ca="1" si="564"/>
        <v>0</v>
      </c>
      <c r="RH99" s="556">
        <f t="shared" ca="1" si="564"/>
        <v>0</v>
      </c>
      <c r="RI99" s="556">
        <f t="shared" ca="1" si="565"/>
        <v>0</v>
      </c>
      <c r="RJ99" s="556">
        <f t="shared" ca="1" si="565"/>
        <v>0</v>
      </c>
      <c r="RK99" s="556">
        <f t="shared" ca="1" si="565"/>
        <v>0</v>
      </c>
      <c r="RL99" s="556">
        <f t="shared" ca="1" si="565"/>
        <v>0</v>
      </c>
      <c r="RM99" s="556">
        <f t="shared" ca="1" si="565"/>
        <v>0</v>
      </c>
      <c r="RN99" s="556">
        <f t="shared" ca="1" si="565"/>
        <v>0</v>
      </c>
      <c r="RO99" s="556">
        <f t="shared" ca="1" si="565"/>
        <v>0</v>
      </c>
      <c r="RP99" s="556">
        <f t="shared" ca="1" si="565"/>
        <v>0</v>
      </c>
      <c r="RQ99" s="556">
        <f t="shared" ca="1" si="565"/>
        <v>0</v>
      </c>
      <c r="RR99" s="556">
        <f t="shared" ca="1" si="565"/>
        <v>0</v>
      </c>
      <c r="RS99" s="556">
        <f t="shared" ca="1" si="566"/>
        <v>0</v>
      </c>
      <c r="RT99" s="556">
        <f t="shared" ca="1" si="566"/>
        <v>0</v>
      </c>
      <c r="RU99" s="556">
        <f t="shared" ca="1" si="566"/>
        <v>0</v>
      </c>
      <c r="RV99" s="556">
        <f t="shared" ca="1" si="566"/>
        <v>0</v>
      </c>
      <c r="RW99" s="556">
        <f t="shared" ca="1" si="566"/>
        <v>0</v>
      </c>
      <c r="RX99" s="556">
        <f t="shared" ca="1" si="566"/>
        <v>0</v>
      </c>
      <c r="RY99" s="556">
        <f t="shared" ca="1" si="566"/>
        <v>0</v>
      </c>
      <c r="RZ99" s="556">
        <f t="shared" ca="1" si="566"/>
        <v>0</v>
      </c>
      <c r="SA99" s="556">
        <f t="shared" ca="1" si="566"/>
        <v>0</v>
      </c>
      <c r="SB99" s="556">
        <f t="shared" ca="1" si="566"/>
        <v>0</v>
      </c>
      <c r="SC99" s="556">
        <f t="shared" ca="1" si="567"/>
        <v>0</v>
      </c>
      <c r="SD99" s="556">
        <f t="shared" ca="1" si="567"/>
        <v>0</v>
      </c>
      <c r="SE99" s="556">
        <f t="shared" ca="1" si="567"/>
        <v>0</v>
      </c>
      <c r="SF99" s="556">
        <f t="shared" ca="1" si="567"/>
        <v>0</v>
      </c>
      <c r="SG99" s="556">
        <f t="shared" ca="1" si="567"/>
        <v>0</v>
      </c>
      <c r="SH99" s="556">
        <f t="shared" ca="1" si="567"/>
        <v>0</v>
      </c>
      <c r="SI99" s="556">
        <f t="shared" ca="1" si="567"/>
        <v>0</v>
      </c>
      <c r="SJ99" s="556">
        <f t="shared" ca="1" si="567"/>
        <v>0</v>
      </c>
      <c r="SK99" s="556">
        <f t="shared" ca="1" si="567"/>
        <v>0</v>
      </c>
      <c r="SL99" s="556">
        <f t="shared" ca="1" si="567"/>
        <v>0</v>
      </c>
      <c r="SM99" s="556">
        <f t="shared" ca="1" si="568"/>
        <v>0</v>
      </c>
      <c r="SN99" s="556">
        <f t="shared" ca="1" si="568"/>
        <v>0</v>
      </c>
      <c r="SO99" s="556">
        <f t="shared" ca="1" si="568"/>
        <v>0</v>
      </c>
      <c r="SP99" s="556">
        <f t="shared" ca="1" si="568"/>
        <v>0</v>
      </c>
      <c r="SQ99" s="556">
        <f t="shared" ca="1" si="568"/>
        <v>0</v>
      </c>
      <c r="SR99" s="556">
        <f t="shared" ca="1" si="568"/>
        <v>0</v>
      </c>
      <c r="SS99" s="556">
        <f t="shared" ca="1" si="568"/>
        <v>0</v>
      </c>
      <c r="ST99" s="556">
        <f t="shared" ca="1" si="568"/>
        <v>0</v>
      </c>
      <c r="SU99" s="556">
        <f t="shared" ca="1" si="568"/>
        <v>0</v>
      </c>
      <c r="SV99" s="556">
        <f t="shared" ca="1" si="568"/>
        <v>0</v>
      </c>
      <c r="SW99" s="556">
        <f t="shared" ca="1" si="569"/>
        <v>0</v>
      </c>
      <c r="SX99" s="556">
        <f t="shared" ca="1" si="569"/>
        <v>0</v>
      </c>
      <c r="SY99" s="556">
        <f t="shared" ca="1" si="569"/>
        <v>0</v>
      </c>
      <c r="SZ99" s="556">
        <f t="shared" ca="1" si="569"/>
        <v>0</v>
      </c>
      <c r="TA99" s="556">
        <f t="shared" ca="1" si="569"/>
        <v>0</v>
      </c>
      <c r="TB99" s="556">
        <f t="shared" ca="1" si="569"/>
        <v>0</v>
      </c>
      <c r="TC99" s="556">
        <f t="shared" ca="1" si="569"/>
        <v>0</v>
      </c>
      <c r="TD99" s="556">
        <f t="shared" ca="1" si="569"/>
        <v>0</v>
      </c>
      <c r="TE99" s="556">
        <f t="shared" ca="1" si="569"/>
        <v>0</v>
      </c>
      <c r="TF99" s="556">
        <f t="shared" ca="1" si="569"/>
        <v>0</v>
      </c>
      <c r="TG99" s="556">
        <f t="shared" ca="1" si="570"/>
        <v>0</v>
      </c>
      <c r="TH99" s="556">
        <f t="shared" ca="1" si="570"/>
        <v>0</v>
      </c>
      <c r="TI99" s="556">
        <f t="shared" ca="1" si="570"/>
        <v>0</v>
      </c>
      <c r="TJ99" s="556">
        <f t="shared" ca="1" si="570"/>
        <v>0</v>
      </c>
      <c r="TK99" s="556">
        <f t="shared" ca="1" si="570"/>
        <v>0</v>
      </c>
      <c r="TL99" s="556">
        <f t="shared" ca="1" si="570"/>
        <v>0</v>
      </c>
      <c r="TM99" s="556">
        <f t="shared" ca="1" si="570"/>
        <v>0</v>
      </c>
      <c r="TN99" s="556">
        <f t="shared" ca="1" si="570"/>
        <v>0</v>
      </c>
      <c r="TO99" s="556">
        <f t="shared" ca="1" si="570"/>
        <v>0</v>
      </c>
      <c r="TP99" s="556">
        <f t="shared" ca="1" si="570"/>
        <v>0</v>
      </c>
      <c r="TQ99" s="556">
        <f t="shared" ca="1" si="571"/>
        <v>0</v>
      </c>
      <c r="TR99" s="556">
        <f t="shared" ca="1" si="571"/>
        <v>0</v>
      </c>
      <c r="TS99" s="556">
        <f t="shared" ca="1" si="571"/>
        <v>0</v>
      </c>
      <c r="TT99" s="556">
        <f t="shared" ca="1" si="571"/>
        <v>0</v>
      </c>
      <c r="TU99" s="556">
        <f t="shared" ca="1" si="571"/>
        <v>0</v>
      </c>
      <c r="TV99" s="556">
        <f t="shared" ca="1" si="571"/>
        <v>0</v>
      </c>
      <c r="TW99" s="556">
        <f t="shared" ca="1" si="571"/>
        <v>0</v>
      </c>
      <c r="TX99" s="556">
        <f t="shared" ca="1" si="571"/>
        <v>0</v>
      </c>
      <c r="TY99" s="556">
        <f t="shared" ca="1" si="571"/>
        <v>0</v>
      </c>
      <c r="TZ99" s="556">
        <f t="shared" ca="1" si="571"/>
        <v>0</v>
      </c>
      <c r="UA99" s="556">
        <f t="shared" ca="1" si="572"/>
        <v>0</v>
      </c>
      <c r="UB99" s="556">
        <f t="shared" ca="1" si="572"/>
        <v>0</v>
      </c>
      <c r="UC99" s="556">
        <f t="shared" ca="1" si="572"/>
        <v>0</v>
      </c>
      <c r="UD99" s="556">
        <f t="shared" ca="1" si="572"/>
        <v>0</v>
      </c>
      <c r="UE99" s="556">
        <f t="shared" ca="1" si="572"/>
        <v>0</v>
      </c>
      <c r="UF99" s="556">
        <f t="shared" ca="1" si="572"/>
        <v>0</v>
      </c>
      <c r="UG99" s="556">
        <f t="shared" ca="1" si="572"/>
        <v>0</v>
      </c>
      <c r="UH99" s="556">
        <f t="shared" ca="1" si="572"/>
        <v>0</v>
      </c>
      <c r="UI99" s="556">
        <f t="shared" ca="1" si="572"/>
        <v>0</v>
      </c>
      <c r="UJ99" s="556">
        <f t="shared" ca="1" si="572"/>
        <v>0</v>
      </c>
      <c r="UK99" s="556">
        <f t="shared" ca="1" si="573"/>
        <v>0</v>
      </c>
      <c r="UL99" s="556">
        <f t="shared" ca="1" si="573"/>
        <v>0</v>
      </c>
      <c r="UM99" s="556">
        <f t="shared" ca="1" si="573"/>
        <v>0</v>
      </c>
      <c r="UN99" s="556">
        <f t="shared" ca="1" si="573"/>
        <v>0</v>
      </c>
      <c r="UO99" s="556">
        <f t="shared" ca="1" si="573"/>
        <v>0</v>
      </c>
      <c r="UP99" s="556">
        <f t="shared" ca="1" si="573"/>
        <v>0</v>
      </c>
      <c r="UQ99" s="556">
        <f t="shared" ca="1" si="573"/>
        <v>0</v>
      </c>
      <c r="UR99" s="556">
        <f t="shared" ca="1" si="573"/>
        <v>0</v>
      </c>
      <c r="US99" s="556">
        <f t="shared" ca="1" si="573"/>
        <v>0</v>
      </c>
      <c r="UT99" s="556">
        <f t="shared" ca="1" si="573"/>
        <v>0</v>
      </c>
      <c r="UU99" s="556">
        <f t="shared" ca="1" si="574"/>
        <v>0</v>
      </c>
      <c r="UV99" s="556">
        <f t="shared" ca="1" si="574"/>
        <v>0</v>
      </c>
      <c r="UW99" s="556">
        <f t="shared" ca="1" si="574"/>
        <v>0</v>
      </c>
      <c r="UX99" s="556">
        <f t="shared" ca="1" si="574"/>
        <v>0</v>
      </c>
      <c r="UY99" s="556">
        <f t="shared" ca="1" si="574"/>
        <v>0</v>
      </c>
      <c r="UZ99" s="556">
        <f t="shared" ca="1" si="574"/>
        <v>0</v>
      </c>
      <c r="VA99" s="556">
        <f t="shared" ca="1" si="574"/>
        <v>0</v>
      </c>
      <c r="VB99" s="556">
        <f t="shared" ca="1" si="574"/>
        <v>0</v>
      </c>
      <c r="VC99" s="556">
        <f t="shared" ca="1" si="574"/>
        <v>0</v>
      </c>
      <c r="VD99" s="556">
        <f t="shared" ca="1" si="574"/>
        <v>0</v>
      </c>
      <c r="VE99" s="556">
        <f t="shared" ca="1" si="575"/>
        <v>0</v>
      </c>
      <c r="VF99" s="556">
        <f t="shared" ca="1" si="575"/>
        <v>0</v>
      </c>
      <c r="VG99" s="556">
        <f t="shared" ca="1" si="575"/>
        <v>0</v>
      </c>
      <c r="VH99" s="556">
        <f t="shared" ca="1" si="575"/>
        <v>0</v>
      </c>
      <c r="VI99" s="556">
        <f t="shared" ca="1" si="575"/>
        <v>0</v>
      </c>
      <c r="VJ99" s="556">
        <f t="shared" ca="1" si="575"/>
        <v>0</v>
      </c>
      <c r="VK99" s="556">
        <f t="shared" ca="1" si="575"/>
        <v>0</v>
      </c>
      <c r="VL99" s="556">
        <f t="shared" ca="1" si="575"/>
        <v>0</v>
      </c>
      <c r="VM99" s="556">
        <f t="shared" ca="1" si="575"/>
        <v>0</v>
      </c>
      <c r="VN99" s="556">
        <f t="shared" ca="1" si="575"/>
        <v>0</v>
      </c>
      <c r="VO99" s="556">
        <f t="shared" ca="1" si="576"/>
        <v>0</v>
      </c>
      <c r="VP99" s="556">
        <f t="shared" ca="1" si="576"/>
        <v>0</v>
      </c>
      <c r="VQ99" s="556">
        <f t="shared" ca="1" si="576"/>
        <v>0</v>
      </c>
      <c r="VR99" s="556">
        <f t="shared" ca="1" si="576"/>
        <v>0</v>
      </c>
      <c r="VS99" s="556">
        <f t="shared" ca="1" si="576"/>
        <v>0</v>
      </c>
      <c r="VT99" s="556">
        <f t="shared" ca="1" si="576"/>
        <v>0</v>
      </c>
      <c r="VU99" s="556">
        <f t="shared" ca="1" si="576"/>
        <v>0</v>
      </c>
      <c r="VV99" s="556">
        <f t="shared" ca="1" si="576"/>
        <v>0</v>
      </c>
      <c r="VW99" s="556">
        <f t="shared" ca="1" si="576"/>
        <v>0</v>
      </c>
      <c r="VX99" s="556">
        <f t="shared" ca="1" si="576"/>
        <v>0</v>
      </c>
      <c r="VY99" s="556">
        <f t="shared" ca="1" si="577"/>
        <v>0</v>
      </c>
      <c r="VZ99" s="556">
        <f t="shared" ca="1" si="577"/>
        <v>0</v>
      </c>
      <c r="WA99" s="556">
        <f t="shared" ca="1" si="577"/>
        <v>0</v>
      </c>
      <c r="WB99" s="556">
        <f t="shared" ca="1" si="577"/>
        <v>0</v>
      </c>
      <c r="WC99" s="556">
        <f t="shared" ca="1" si="577"/>
        <v>0</v>
      </c>
      <c r="WD99" s="556">
        <f t="shared" ca="1" si="577"/>
        <v>0</v>
      </c>
      <c r="WE99" s="556">
        <f t="shared" ca="1" si="577"/>
        <v>0</v>
      </c>
      <c r="WF99" s="556">
        <f t="shared" ca="1" si="577"/>
        <v>0</v>
      </c>
      <c r="WG99" s="556">
        <f t="shared" ca="1" si="577"/>
        <v>0</v>
      </c>
      <c r="WH99" s="556">
        <f t="shared" ca="1" si="577"/>
        <v>0</v>
      </c>
      <c r="WI99" s="556">
        <f t="shared" ca="1" si="578"/>
        <v>0</v>
      </c>
      <c r="WJ99" s="556">
        <f t="shared" ca="1" si="578"/>
        <v>0</v>
      </c>
      <c r="WK99" s="556">
        <f t="shared" ca="1" si="578"/>
        <v>0</v>
      </c>
      <c r="WL99" s="556">
        <f t="shared" ca="1" si="578"/>
        <v>0</v>
      </c>
      <c r="WM99" s="556">
        <f t="shared" ca="1" si="578"/>
        <v>0</v>
      </c>
      <c r="WN99" s="556">
        <f t="shared" ca="1" si="578"/>
        <v>0</v>
      </c>
      <c r="WO99" s="556">
        <f t="shared" ca="1" si="578"/>
        <v>0</v>
      </c>
      <c r="WP99" s="556">
        <f t="shared" ca="1" si="578"/>
        <v>0</v>
      </c>
      <c r="WQ99" s="556">
        <f t="shared" ca="1" si="578"/>
        <v>0</v>
      </c>
      <c r="WR99" s="556">
        <f t="shared" ca="1" si="578"/>
        <v>0</v>
      </c>
      <c r="WS99" s="556">
        <f t="shared" ca="1" si="579"/>
        <v>0</v>
      </c>
      <c r="WT99" s="556">
        <f t="shared" ca="1" si="579"/>
        <v>0</v>
      </c>
      <c r="WU99" s="556">
        <f t="shared" ca="1" si="579"/>
        <v>0</v>
      </c>
      <c r="WV99" s="556">
        <f t="shared" ca="1" si="579"/>
        <v>0</v>
      </c>
      <c r="WW99" s="556">
        <f t="shared" ca="1" si="579"/>
        <v>0</v>
      </c>
      <c r="WX99" s="556">
        <f t="shared" ca="1" si="579"/>
        <v>0</v>
      </c>
      <c r="WY99" s="556">
        <f t="shared" ca="1" si="579"/>
        <v>0</v>
      </c>
      <c r="WZ99" s="556">
        <f t="shared" ca="1" si="579"/>
        <v>0</v>
      </c>
      <c r="XA99" s="556">
        <f t="shared" ca="1" si="579"/>
        <v>0</v>
      </c>
      <c r="XB99" s="556">
        <f t="shared" ca="1" si="579"/>
        <v>0</v>
      </c>
      <c r="XC99" s="556">
        <f t="shared" ca="1" si="580"/>
        <v>0</v>
      </c>
      <c r="XD99" s="556">
        <f t="shared" ca="1" si="580"/>
        <v>0</v>
      </c>
      <c r="XE99" s="556">
        <f t="shared" ca="1" si="580"/>
        <v>0</v>
      </c>
      <c r="XF99" s="556">
        <f t="shared" ca="1" si="580"/>
        <v>0</v>
      </c>
      <c r="XG99" s="556">
        <f t="shared" ca="1" si="580"/>
        <v>0</v>
      </c>
      <c r="XH99" s="556">
        <f t="shared" ca="1" si="580"/>
        <v>0</v>
      </c>
      <c r="XI99" s="556">
        <f t="shared" ca="1" si="580"/>
        <v>0</v>
      </c>
      <c r="XJ99" s="556">
        <f t="shared" ca="1" si="580"/>
        <v>0</v>
      </c>
      <c r="XK99" s="556">
        <f t="shared" ca="1" si="580"/>
        <v>0</v>
      </c>
      <c r="XL99" s="556">
        <f t="shared" ca="1" si="580"/>
        <v>0</v>
      </c>
      <c r="XM99" s="556">
        <f t="shared" ca="1" si="581"/>
        <v>0</v>
      </c>
      <c r="XN99" s="556">
        <f t="shared" ca="1" si="581"/>
        <v>0</v>
      </c>
      <c r="XO99" s="556">
        <f t="shared" ca="1" si="581"/>
        <v>0</v>
      </c>
      <c r="XP99" s="556">
        <f t="shared" ca="1" si="581"/>
        <v>0</v>
      </c>
      <c r="XQ99" s="556">
        <f t="shared" ca="1" si="581"/>
        <v>0</v>
      </c>
      <c r="XR99" s="556">
        <f t="shared" ca="1" si="581"/>
        <v>0</v>
      </c>
      <c r="XS99" s="556">
        <f t="shared" ca="1" si="581"/>
        <v>0</v>
      </c>
      <c r="XT99" s="556">
        <f t="shared" ca="1" si="581"/>
        <v>0</v>
      </c>
      <c r="XU99" s="556">
        <f t="shared" ca="1" si="581"/>
        <v>0</v>
      </c>
      <c r="XV99" s="556">
        <f t="shared" ca="1" si="581"/>
        <v>0</v>
      </c>
      <c r="XW99" s="556">
        <f t="shared" ca="1" si="581"/>
        <v>0</v>
      </c>
      <c r="XX99" s="189">
        <f t="shared" ca="1" si="582"/>
        <v>0</v>
      </c>
      <c r="XY99" s="189">
        <f t="shared" ca="1" si="582"/>
        <v>0</v>
      </c>
      <c r="XZ99" s="189">
        <f t="shared" ca="1" si="582"/>
        <v>0</v>
      </c>
      <c r="YA99" s="189">
        <f t="shared" ca="1" si="582"/>
        <v>0</v>
      </c>
      <c r="YB99" s="189">
        <f t="shared" ca="1" si="582"/>
        <v>0</v>
      </c>
      <c r="YC99" s="230">
        <f t="shared" ca="1" si="492"/>
        <v>0</v>
      </c>
      <c r="YD99" s="189">
        <f t="shared" ca="1" si="583"/>
        <v>0</v>
      </c>
      <c r="YE99" s="189">
        <f t="shared" ca="1" si="583"/>
        <v>0</v>
      </c>
      <c r="YF99" s="189">
        <f t="shared" ca="1" si="583"/>
        <v>0</v>
      </c>
      <c r="YG99" s="189">
        <f t="shared" ca="1" si="583"/>
        <v>0</v>
      </c>
      <c r="YH99" s="189">
        <f t="shared" ca="1" si="583"/>
        <v>0</v>
      </c>
      <c r="YI99" s="230">
        <f t="shared" ca="1" si="494"/>
        <v>0</v>
      </c>
      <c r="YJ99" s="231">
        <f t="shared" ca="1" si="495"/>
        <v>0</v>
      </c>
      <c r="YK99" s="231">
        <f t="shared" ca="1" si="495"/>
        <v>0</v>
      </c>
      <c r="YL99" s="231">
        <f t="shared" ca="1" si="495"/>
        <v>0</v>
      </c>
      <c r="YM99" s="231">
        <f t="shared" ca="1" si="495"/>
        <v>0</v>
      </c>
      <c r="YN99" s="544">
        <f t="shared" ca="1" si="496"/>
        <v>0</v>
      </c>
      <c r="YO99" s="231">
        <f t="shared" ca="1" si="497"/>
        <v>0</v>
      </c>
      <c r="YP99" s="231">
        <f t="shared" ca="1" si="497"/>
        <v>0</v>
      </c>
      <c r="YQ99" s="231">
        <f t="shared" ca="1" si="497"/>
        <v>0</v>
      </c>
      <c r="YR99" s="231">
        <f t="shared" ca="1" si="497"/>
        <v>0</v>
      </c>
      <c r="YS99" s="544">
        <f t="shared" ca="1" si="584"/>
        <v>0</v>
      </c>
      <c r="YT99" s="544">
        <f t="shared" ca="1" si="584"/>
        <v>0</v>
      </c>
      <c r="YU99" s="544">
        <f t="shared" ca="1" si="584"/>
        <v>0</v>
      </c>
      <c r="YV99" s="544">
        <f t="shared" ca="1" si="584"/>
        <v>0</v>
      </c>
      <c r="YW99" s="544">
        <f t="shared" ca="1" si="584"/>
        <v>0</v>
      </c>
      <c r="YX99" s="544">
        <f t="shared" ca="1" si="584"/>
        <v>0</v>
      </c>
      <c r="YY99" s="544">
        <f t="shared" ca="1" si="584"/>
        <v>0</v>
      </c>
      <c r="YZ99" s="535" cm="1">
        <f t="array" aca="1" ref="YZ99" ca="1">INDEX(YZ$13:YZ98,$B99+1,1)</f>
        <v>0</v>
      </c>
      <c r="ZA99" s="411">
        <f t="shared" ca="1" si="499"/>
        <v>19</v>
      </c>
      <c r="ZB99" s="18"/>
      <c r="ZC99" s="535" cm="1">
        <f t="array" aca="1" ref="ZC99" ca="1">INDEX(ZC$13:ZC98,$B99+1,1)</f>
        <v>0</v>
      </c>
      <c r="ZD99" s="411">
        <f t="shared" si="500"/>
        <v>0</v>
      </c>
      <c r="ZE99" s="535" cm="1">
        <f t="array" aca="1" ref="ZE99" ca="1">INDEX(ZE$13:ZE98,$B99+1,1)</f>
        <v>0</v>
      </c>
      <c r="ZF99" s="535" t="str" cm="1">
        <f t="array" aca="1" ref="ZF99" ca="1">INDEX(ZF$13:ZF98,$B99+1,1)</f>
        <v>-</v>
      </c>
      <c r="ZG99" s="535" t="str" cm="1">
        <f t="array" aca="1" ref="ZG99" ca="1">INDEX(ZG$13:ZG98,$B99+1,1)</f>
        <v>-</v>
      </c>
      <c r="ZH99" s="535" t="str" cm="1">
        <f t="array" aca="1" ref="ZH99" ca="1">INDEX(ZH$13:ZH98,$B99+1,1)</f>
        <v>-</v>
      </c>
      <c r="ZI99" s="535" t="str" cm="1">
        <f t="array" aca="1" ref="ZI99" ca="1">INDEX(ZI$13:ZI98,$B99+1,1)</f>
        <v>-</v>
      </c>
      <c r="ZJ99" s="535" t="str" cm="1">
        <f t="array" aca="1" ref="ZJ99" ca="1">INDEX(ZJ$13:ZJ98,$B99+1,1)</f>
        <v>-</v>
      </c>
      <c r="ZK99" s="535" t="str" cm="1">
        <f t="array" aca="1" ref="ZK99" ca="1">INDEX(ZK$13:ZK98,$B99+1,1)</f>
        <v>-</v>
      </c>
      <c r="ZL99" s="535" t="str" cm="1">
        <f t="array" aca="1" ref="ZL99" ca="1">INDEX(ZL$13:ZL98,$B99+1,1)</f>
        <v>-</v>
      </c>
      <c r="ZM99" s="535" t="str" cm="1">
        <f t="array" aca="1" ref="ZM99" ca="1">INDEX(ZM$13:ZM98,$B99+1,1)</f>
        <v>-</v>
      </c>
      <c r="ZN99" s="535" t="str" cm="1">
        <f t="array" aca="1" ref="ZN99" ca="1">INDEX(ZN$13:ZN98,$B99+1,1)</f>
        <v>-</v>
      </c>
      <c r="ZO99" s="535" t="str" cm="1">
        <f t="array" aca="1" ref="ZO99" ca="1">INDEX(ZO$13:ZO98,$B99+1,1)</f>
        <v>-</v>
      </c>
      <c r="ZP99" s="535" t="str" cm="1">
        <f t="array" aca="1" ref="ZP99" ca="1">INDEX(ZP$13:ZP98,$B99+1,1)</f>
        <v>-</v>
      </c>
      <c r="ZQ99" s="535" t="str" cm="1">
        <f t="array" aca="1" ref="ZQ99" ca="1">INDEX(ZQ$13:ZQ98,$B99+1,1)</f>
        <v>-</v>
      </c>
      <c r="ZR99" s="535" t="str" cm="1">
        <f t="array" aca="1" ref="ZR99" ca="1">INDEX(ZR$13:ZR98,$B99+1,1)</f>
        <v>-</v>
      </c>
      <c r="ZS99" s="535" t="str" cm="1">
        <f t="array" aca="1" ref="ZS99" ca="1">INDEX(ZS$13:ZS98,$B99+1,1)</f>
        <v>-</v>
      </c>
      <c r="ZT99" s="535" t="str" cm="1">
        <f t="array" aca="1" ref="ZT99" ca="1">INDEX(ZT$13:ZT98,$B99+1,1)</f>
        <v>-</v>
      </c>
      <c r="ZU99" s="535" t="str" cm="1">
        <f t="array" aca="1" ref="ZU99" ca="1">INDEX(ZU$13:ZU98,$B99+1,1)</f>
        <v>-</v>
      </c>
      <c r="ZV99" s="535" t="str" cm="1">
        <f t="array" aca="1" ref="ZV99" ca="1">INDEX(ZV$13:ZV98,$B99+1,1)</f>
        <v>-</v>
      </c>
      <c r="ZW99" s="535" t="str" cm="1">
        <f t="array" aca="1" ref="ZW99" ca="1">INDEX(ZW$13:ZW98,$B99+1,1)</f>
        <v>-</v>
      </c>
      <c r="ZX99" s="18"/>
      <c r="ZY99" s="411" t="b">
        <f t="shared" ca="1" si="501"/>
        <v>0</v>
      </c>
      <c r="ZZ99" s="411" t="str">
        <f t="shared" ca="1" si="502"/>
        <v>-</v>
      </c>
      <c r="AAA99" s="535" t="str" cm="1">
        <f t="array" aca="1" ref="AAA99" ca="1">INDEX(AAA$13:AAA98,$B99+1,1)</f>
        <v>-</v>
      </c>
      <c r="AAB99" s="535" t="str" cm="1">
        <f t="array" aca="1" ref="AAB99" ca="1">INDEX(AAB$13:AAB98,$B99+1,1)</f>
        <v>-</v>
      </c>
      <c r="AAC99" s="535" t="str" cm="1">
        <f t="array" aca="1" ref="AAC99" ca="1">INDEX(AAC$13:AAC98,$B99+1,1)</f>
        <v>-</v>
      </c>
      <c r="AAD99" s="545" cm="1">
        <f t="array" aca="1" ref="AAD99" ca="1">INDEX(i.AgeJ,$AD99,1)</f>
        <v>0</v>
      </c>
      <c r="AAE99" s="535" t="str" cm="1">
        <f t="array" aca="1" ref="AAE99" ca="1">INDEX(AAE$13:AAE98,$B99+1,1)</f>
        <v>-</v>
      </c>
      <c r="AAF99" s="411" t="str">
        <f t="shared" si="503"/>
        <v>-</v>
      </c>
      <c r="AAG99" s="411" t="str">
        <f t="shared" si="503"/>
        <v>-</v>
      </c>
      <c r="AAH99" s="535" t="str" cm="1">
        <f t="array" aca="1" ref="AAH99" ca="1">INDEX(AAH$13:AAH98,$B99+1,1)</f>
        <v>-</v>
      </c>
      <c r="AAI99" s="535" t="str" cm="1">
        <f t="array" aca="1" ref="AAI99" ca="1">INDEX(AAI$13:AAI98,$B99+1,1)</f>
        <v>-</v>
      </c>
      <c r="AAJ99" s="535" t="str" cm="1">
        <f t="array" aca="1" ref="AAJ99" ca="1">INDEX(AAJ$13:AAJ98,$B99+1,1)</f>
        <v>-</v>
      </c>
      <c r="AAK99" s="535" t="str" cm="1">
        <f t="array" aca="1" ref="AAK99" ca="1">INDEX(AAK$13:AAK98,$B99+1,1)</f>
        <v>-</v>
      </c>
      <c r="AAL99" s="535" t="str" cm="1">
        <f t="array" aca="1" ref="AAL99" ca="1">INDEX(AAL$13:AAL98,$B99+1,1)</f>
        <v>-</v>
      </c>
      <c r="AAM99" s="535" t="b" cm="1">
        <f t="array" aca="1" ref="AAM99" ca="1">INDEX(AAM$13:AAM98,$B99+1,1)</f>
        <v>1</v>
      </c>
      <c r="AAN99" s="535" t="str" cm="1">
        <f t="array" aca="1" ref="AAN99" ca="1">INDEX(AAN$13:AAN98,$B99+1,1)</f>
        <v>-</v>
      </c>
      <c r="AAO99" s="535" cm="1">
        <f t="array" aca="1" ref="AAO99" ca="1">INDEX(AAO$13:AAO98,$B99+1,1)</f>
        <v>0</v>
      </c>
      <c r="AAP99" s="535" cm="1">
        <f t="array" aca="1" ref="AAP99" ca="1">INDEX(AAP$13:AAP98,$B99+1,1)</f>
        <v>0</v>
      </c>
      <c r="AAQ99" s="535" cm="1">
        <f t="array" aca="1" ref="AAQ99" ca="1">INDEX(AAQ$13:AAQ98,$B99+1,1)</f>
        <v>0</v>
      </c>
      <c r="AAR99" s="18"/>
      <c r="AAS99" s="411">
        <f t="shared" si="504"/>
        <v>50</v>
      </c>
      <c r="AAT99" s="411">
        <f t="shared" si="504"/>
        <v>50</v>
      </c>
      <c r="AAU99" s="411">
        <f t="shared" si="504"/>
        <v>50</v>
      </c>
      <c r="AAV99" s="411">
        <f t="shared" si="504"/>
        <v>50</v>
      </c>
      <c r="AAW99" s="535" cm="1">
        <f t="array" aca="1" ref="AAW99" ca="1">INDEX(AAW$13:AAW98,$B99+1,1)</f>
        <v>1</v>
      </c>
      <c r="AAX99" s="535" cm="1">
        <f t="array" aca="1" ref="AAX99" ca="1">INDEX(AAX$13:AAX98,$B99+1,1)</f>
        <v>1</v>
      </c>
      <c r="AAY99" s="535" cm="1">
        <f t="array" aca="1" ref="AAY99" ca="1">INDEX(AAY$13:AAY98,$B99+1,1)</f>
        <v>1</v>
      </c>
      <c r="AAZ99" s="535" cm="1">
        <f t="array" aca="1" ref="AAZ99" ca="1">INDEX(AAZ$13:AAZ98,$B99+1,1)</f>
        <v>1</v>
      </c>
      <c r="ABA99" s="535" t="str" cm="1">
        <f t="array" aca="1" ref="ABA99" ca="1">INDEX(ABA$13:ABA98,$B99+1,1)</f>
        <v>-</v>
      </c>
      <c r="ABB99" s="535" t="str" cm="1">
        <f t="array" aca="1" ref="ABB99" ca="1">INDEX(ABB$13:ABB98,$B99+1,1)</f>
        <v>-</v>
      </c>
      <c r="ABC99" s="535" t="str" cm="1">
        <f t="array" aca="1" ref="ABC99" ca="1">INDEX(ABC$13:ABC98,$B99+1,1)</f>
        <v>-</v>
      </c>
      <c r="ABD99" s="535" t="str" cm="1">
        <f t="array" aca="1" ref="ABD99" ca="1">INDEX(ABD$13:ABD98,$B99+1,1)</f>
        <v>-</v>
      </c>
      <c r="ABE99" s="535" t="str" cm="1">
        <f t="array" aca="1" ref="ABE99" ca="1">INDEX(ABE$13:ABE98,$B99+1,1)</f>
        <v>-</v>
      </c>
      <c r="ABF99" s="535" t="str" cm="1">
        <f t="array" aca="1" ref="ABF99" ca="1">INDEX(ABF$13:ABF98,$B99+1,1)</f>
        <v>-</v>
      </c>
      <c r="ABG99" s="535" t="str" cm="1">
        <f t="array" aca="1" ref="ABG99" ca="1">INDEX(ABG$13:ABG98,$B99+1,1)</f>
        <v>-</v>
      </c>
      <c r="ABH99" s="18"/>
      <c r="ABI99" s="535" t="str" cm="1">
        <f t="array" aca="1" ref="ABI99" ca="1">INDEX(ABI$13:ABI98,$B99+1,1)</f>
        <v>-</v>
      </c>
      <c r="ABJ99" s="411">
        <f t="shared" ca="1" si="505"/>
        <v>1</v>
      </c>
      <c r="ABK99" s="18"/>
      <c r="ABL99" s="664" t="str">
        <f t="shared" ca="1" si="506"/>
        <v>-</v>
      </c>
      <c r="ABM99" s="535" t="b" cm="1">
        <f t="array" aca="1" ref="ABM99" ca="1">INDEX(ABM$13:ABM98,$B99+1,1)</f>
        <v>0</v>
      </c>
      <c r="ABN99" s="535" t="b" cm="1">
        <f t="array" aca="1" ref="ABN99" ca="1">INDEX(ABN$13:ABN98,$B99+1,1)</f>
        <v>1</v>
      </c>
      <c r="ABO99" s="535" t="str" cm="1">
        <f t="array" aca="1" ref="ABO99" ca="1">INDEX(ABO$13:ABO98,$B99+1,1)</f>
        <v>-</v>
      </c>
      <c r="ABP99" s="411" t="b">
        <f t="shared" ca="1" si="533"/>
        <v>1</v>
      </c>
      <c r="ABQ99" s="535" t="b" cm="1">
        <f t="array" aca="1" ref="ABQ99" ca="1">INDEX(ABQ$13:ABQ98,$B99+1,1)</f>
        <v>0</v>
      </c>
      <c r="ABR99" s="535" cm="1">
        <f t="array" aca="1" ref="ABR99" ca="1">INDEX(ABR$13:ABR98,$B99+1,1)</f>
        <v>0</v>
      </c>
      <c r="ABS99" s="547" cm="1">
        <f t="array" aca="1" ref="ABS99" ca="1">IF(ABN99&lt;&gt;TRUE,"-",VALUE(IFERROR(VALUE($K99),0) &amp; _xlfn.SWITCH($CF99,"-",4,$CF99) &amp; $L99 &amp; $T99 &amp; "00" &amp; $N99 &amp; $AK99 &amp; $R99 &amp; _xlfn.SWITCH($AM99,3,1,$AM99) &amp; _xlfn.SWITCH($M99,4,0,$M99) &amp; $AD99 &amp; IF(MOD($H99-2,ABS$6)&gt;=ABS$7,"",TEXT(INT(MOD($H99-2,ABS$6)/2)+1,"00"))))</f>
        <v>14220012120107</v>
      </c>
      <c r="ABT99" s="657" t="str" cm="1">
        <f t="array" aca="1" ref="ABT99" ca="1">IF(ABO99&lt;&gt;TRUE,"-",VALUE(IFERROR(VALUE($K99),0) &amp; _xlfn.SWITCH($CF99,"-",4,$CF99) &amp; $L99 &amp; $T99 &amp; "00" &amp; $N99 &amp; $AK99 &amp; $R99 &amp; _xlfn.SWITCH($AM99,3,1,$AM99) &amp; _xlfn.SWITCH($M99,4,0,$M99) &amp; $AD99 &amp; IF(MOD($H99-1,ABT$6)&gt;=ABT$7,"",TEXT(INT(MOD($H99-1,ABT$6)/2)+1,"00"))))</f>
        <v>-</v>
      </c>
      <c r="ABU99" s="543">
        <f t="shared" ca="1" si="507"/>
        <v>652</v>
      </c>
      <c r="ABV99" s="543">
        <f t="shared" ca="1" si="507"/>
        <v>686</v>
      </c>
      <c r="ABW99" s="543">
        <f t="shared" ca="1" si="507"/>
        <v>721</v>
      </c>
      <c r="ABX99" s="459">
        <f t="shared" ca="1" si="508"/>
        <v>469</v>
      </c>
      <c r="ABY99" s="459">
        <f t="shared" ca="1" si="508"/>
        <v>504</v>
      </c>
      <c r="ABZ99" s="459">
        <f t="shared" ca="1" si="508"/>
        <v>539</v>
      </c>
      <c r="ACA99" s="459">
        <f t="shared" ca="1" si="509"/>
        <v>385</v>
      </c>
      <c r="ACB99" s="459">
        <f t="shared" ca="1" si="509"/>
        <v>420</v>
      </c>
      <c r="ACC99" s="459">
        <f t="shared" ca="1" si="509"/>
        <v>455</v>
      </c>
      <c r="ACD99" s="535" t="str" cm="1">
        <f t="array" aca="1" ref="ACD99" ca="1">INDEX(ACD$13:ACD98,$B99+1,1)</f>
        <v>-</v>
      </c>
      <c r="ACE99" s="535" t="str" cm="1">
        <f t="array" aca="1" ref="ACE99" ca="1">INDEX(ACE$13:ACE98,$B99+1,1)</f>
        <v>-</v>
      </c>
      <c r="ACF99" s="535" t="str" cm="1">
        <f t="array" aca="1" ref="ACF99" ca="1">INDEX(ACF$13:ACF98,$B99+1,1)</f>
        <v>-</v>
      </c>
      <c r="ACG99" s="535" t="str" cm="1">
        <f t="array" aca="1" ref="ACG99" ca="1">INDEX(ACG$13:ACG98,$B99+1,1)</f>
        <v>-</v>
      </c>
      <c r="ACH99" s="535" t="str" cm="1">
        <f t="array" aca="1" ref="ACH99" ca="1">INDEX(ACH$13:ACH98,$B99+1,1)</f>
        <v>-</v>
      </c>
      <c r="ACI99" s="535" t="str" cm="1">
        <f t="array" aca="1" ref="ACI99" ca="1">INDEX(ACI$13:ACI98,$B99+1,1)</f>
        <v>-</v>
      </c>
      <c r="ACJ99" s="535" t="str" cm="1">
        <f t="array" aca="1" ref="ACJ99" ca="1">INDEX(ACJ$13:ACJ98,$B99+1,1)</f>
        <v>-</v>
      </c>
      <c r="ACK99" s="535" t="str" cm="1">
        <f t="array" aca="1" ref="ACK99" ca="1">INDEX(ACK$13:ACK98,$B99+1,1)</f>
        <v>-</v>
      </c>
      <c r="ACL99" s="535" t="str" cm="1">
        <f t="array" aca="1" ref="ACL99" ca="1">INDEX(ACL$13:ACL98,$B99+1,1)</f>
        <v>-</v>
      </c>
      <c r="ACM99" s="535" t="str" cm="1">
        <f t="array" aca="1" ref="ACM99" ca="1">INDEX(ACM$13:ACM98,$B99+1,1)</f>
        <v>-</v>
      </c>
      <c r="ACN99" s="535" t="str" cm="1">
        <f t="array" aca="1" ref="ACN99" ca="1">INDEX(ACN$13:ACN98,$B99+1,1)</f>
        <v>-</v>
      </c>
      <c r="ACO99" s="535" t="str" cm="1">
        <f t="array" aca="1" ref="ACO99" ca="1">INDEX(ACO$13:ACO98,$B99+1,1)</f>
        <v>-</v>
      </c>
      <c r="ACP99" s="22">
        <v>1</v>
      </c>
      <c r="ACQ99" s="22">
        <v>1</v>
      </c>
      <c r="ACR99" s="535" cm="1">
        <f t="array" aca="1" ref="ACR99" ca="1">INDEX(ACR$13:ACR98,$B99+1,1)</f>
        <v>0</v>
      </c>
      <c r="ACS99" s="535" t="str" cm="1">
        <f t="array" aca="1" ref="ACS99" ca="1">INDEX(ACS$13:ACS98,$B99+1,1)</f>
        <v>-</v>
      </c>
      <c r="ACT99" s="535" t="str" cm="1">
        <f t="array" aca="1" ref="ACT99" ca="1">INDEX(ACT$13:ACT98,$B99+1,1)</f>
        <v>-</v>
      </c>
      <c r="ACU99" s="535" t="str" cm="1">
        <f t="array" aca="1" ref="ACU99" ca="1">INDEX(ACU$13:ACU98,$B99+1,1)</f>
        <v>-</v>
      </c>
      <c r="ACV99" s="535" t="str" cm="1">
        <f t="array" aca="1" ref="ACV99" ca="1">INDEX(ACV$13:ACV98,$B99+1,1)</f>
        <v>-</v>
      </c>
      <c r="ACW99" s="535" t="str" cm="1">
        <f t="array" aca="1" ref="ACW99" ca="1">INDEX(ACW$13:ACW98,$B99+1,1)</f>
        <v>-</v>
      </c>
      <c r="ACX99" s="535" cm="1">
        <f t="array" aca="1" ref="ACX99" ca="1">INDEX(ACX$13:ACX98,$B99+1,1)</f>
        <v>0</v>
      </c>
      <c r="ACY99" s="535" t="str" cm="1">
        <f t="array" aca="1" ref="ACY99" ca="1">INDEX(ACY$13:ACY98,$B99+1,1)</f>
        <v>-</v>
      </c>
      <c r="ACZ99" s="535" t="str" cm="1">
        <f t="array" aca="1" ref="ACZ99" ca="1">INDEX(ACZ$13:ACZ98,$B99+1,1)</f>
        <v>-</v>
      </c>
      <c r="ADA99" s="535" t="str" cm="1">
        <f t="array" aca="1" ref="ADA99" ca="1">INDEX(ADA$13:ADA98,$B99+1,1)</f>
        <v>-</v>
      </c>
      <c r="ADB99" s="535" cm="1">
        <f t="array" aca="1" ref="ADB99" ca="1">INDEX(ADB$13:ADB98,$B99+1,1)</f>
        <v>1</v>
      </c>
      <c r="ADC99" s="535" cm="1">
        <f t="array" aca="1" ref="ADC99" ca="1">INDEX(ADC$13:ADC98,$B99+1,1)</f>
        <v>1</v>
      </c>
      <c r="ADD99" s="661" t="str">
        <f t="shared" ca="1" si="510"/>
        <v>-</v>
      </c>
      <c r="ADE99" s="661" t="str">
        <f t="shared" ca="1" si="510"/>
        <v>-</v>
      </c>
      <c r="ADF99" s="661" t="str">
        <f t="shared" ca="1" si="510"/>
        <v>-</v>
      </c>
      <c r="ADG99" s="661" t="str">
        <f t="shared" ca="1" si="510"/>
        <v>-</v>
      </c>
      <c r="ADH99" s="662" t="str">
        <f t="shared" ca="1" si="511"/>
        <v>-</v>
      </c>
      <c r="ADI99" s="663" t="str">
        <f t="shared" ca="1" si="512"/>
        <v>-</v>
      </c>
      <c r="ADJ99" s="664" t="str">
        <f t="shared" ca="1" si="513"/>
        <v>-</v>
      </c>
      <c r="ADK99" s="711" t="str">
        <f t="shared" ca="1" si="514"/>
        <v>-</v>
      </c>
      <c r="ADL99" s="191" t="b">
        <f t="shared" si="537"/>
        <v>0</v>
      </c>
      <c r="ADM99" s="710" t="str">
        <f t="shared" ca="1" si="515"/>
        <v>-</v>
      </c>
      <c r="ADN99" s="712" t="str">
        <f t="shared" ca="1" si="516"/>
        <v>-</v>
      </c>
      <c r="ADO99" s="712" t="str">
        <f t="shared" ca="1" si="516"/>
        <v>-</v>
      </c>
      <c r="ADP99" s="665" t="str">
        <f t="shared" ca="1" si="517"/>
        <v>-</v>
      </c>
      <c r="ADQ99" s="18"/>
      <c r="ADR99" s="545" t="b">
        <f t="shared" ca="1" si="585"/>
        <v>1</v>
      </c>
      <c r="ADS99" s="545" t="str">
        <f t="shared" ca="1" si="585"/>
        <v>-</v>
      </c>
      <c r="ADT99" s="545" t="str">
        <f t="shared" ca="1" si="585"/>
        <v>-</v>
      </c>
      <c r="ADU99" s="545" t="str">
        <f t="shared" ca="1" si="585"/>
        <v>-</v>
      </c>
      <c r="ADV99" s="545" t="str">
        <f t="shared" ca="1" si="585"/>
        <v>-</v>
      </c>
      <c r="ADW99" s="545" t="str">
        <f t="shared" ca="1" si="585"/>
        <v>-</v>
      </c>
      <c r="ADX99" s="545" t="str">
        <f t="shared" ca="1" si="585"/>
        <v>-</v>
      </c>
      <c r="ADY99" s="545" t="str">
        <f t="shared" ca="1" si="585"/>
        <v>-</v>
      </c>
      <c r="ADZ99" s="545" t="str">
        <f t="shared" ca="1" si="585"/>
        <v>-</v>
      </c>
      <c r="AEA99" s="545" t="str">
        <f t="shared" ca="1" si="585"/>
        <v>-</v>
      </c>
      <c r="AEB99" s="545" t="str">
        <f t="shared" ca="1" si="586"/>
        <v>-</v>
      </c>
      <c r="AEC99" s="545" t="str">
        <f t="shared" ca="1" si="586"/>
        <v>-</v>
      </c>
      <c r="AED99" s="545" t="str">
        <f t="shared" ca="1" si="586"/>
        <v>-</v>
      </c>
      <c r="AEE99" s="545" t="str">
        <f t="shared" ca="1" si="586"/>
        <v>-</v>
      </c>
      <c r="AEF99" s="545" t="str">
        <f t="shared" ca="1" si="586"/>
        <v>-</v>
      </c>
      <c r="AEG99" s="545" t="str">
        <f t="shared" ca="1" si="586"/>
        <v>-</v>
      </c>
      <c r="AEH99" s="545" t="str">
        <f t="shared" ca="1" si="586"/>
        <v>-</v>
      </c>
      <c r="AEI99" s="545" t="str">
        <f t="shared" ca="1" si="586"/>
        <v>-</v>
      </c>
      <c r="AEJ99" s="545" t="b">
        <f t="shared" ca="1" si="586"/>
        <v>1</v>
      </c>
      <c r="AEK99" s="545" t="str">
        <f t="shared" ca="1" si="586"/>
        <v>-</v>
      </c>
      <c r="AEL99" s="545" t="str">
        <f t="shared" ca="1" si="587"/>
        <v>-</v>
      </c>
      <c r="AEM99" s="545" t="str">
        <f t="shared" ca="1" si="587"/>
        <v>-</v>
      </c>
      <c r="AEN99" s="545" t="str">
        <f t="shared" ca="1" si="587"/>
        <v>-</v>
      </c>
      <c r="AEO99" s="545" t="str">
        <f t="shared" ca="1" si="587"/>
        <v>-</v>
      </c>
      <c r="AEP99" s="545" t="str">
        <f t="shared" ca="1" si="587"/>
        <v>-</v>
      </c>
      <c r="AEQ99" s="545" t="str">
        <f t="shared" ca="1" si="587"/>
        <v>-</v>
      </c>
      <c r="AER99" s="545" t="str">
        <f t="shared" ca="1" si="587"/>
        <v>-</v>
      </c>
      <c r="AES99" s="545" t="str">
        <f t="shared" ca="1" si="587"/>
        <v>-</v>
      </c>
      <c r="AET99" s="545" t="str">
        <f t="shared" ca="1" si="587"/>
        <v>-</v>
      </c>
      <c r="AEU99" s="545" t="str">
        <f t="shared" ca="1" si="587"/>
        <v>-</v>
      </c>
      <c r="AEV99" s="545" t="str">
        <f t="shared" ca="1" si="588"/>
        <v>-</v>
      </c>
      <c r="AEW99" s="545" t="str">
        <f t="shared" ca="1" si="588"/>
        <v>-</v>
      </c>
      <c r="AEX99" s="545" t="str">
        <f t="shared" ca="1" si="588"/>
        <v>-</v>
      </c>
      <c r="AEY99" s="545" t="str">
        <f t="shared" ca="1" si="588"/>
        <v>-</v>
      </c>
      <c r="AEZ99" s="545" t="str">
        <f t="shared" ca="1" si="588"/>
        <v>-</v>
      </c>
      <c r="AFA99" s="545" t="str">
        <f t="shared" ca="1" si="588"/>
        <v>-</v>
      </c>
      <c r="AFB99" s="545" t="b">
        <f t="shared" ca="1" si="588"/>
        <v>1</v>
      </c>
      <c r="AFC99" s="545" t="str">
        <f t="shared" ca="1" si="588"/>
        <v>-</v>
      </c>
      <c r="AFD99" s="545" t="str">
        <f t="shared" ca="1" si="588"/>
        <v>-</v>
      </c>
      <c r="AFE99" s="545" t="str">
        <f t="shared" ca="1" si="588"/>
        <v>-</v>
      </c>
      <c r="AFF99" s="545" t="str">
        <f t="shared" ca="1" si="589"/>
        <v>-</v>
      </c>
      <c r="AFG99" s="545" t="str">
        <f t="shared" ca="1" si="589"/>
        <v>-</v>
      </c>
      <c r="AFH99" s="545" t="str">
        <f t="shared" ca="1" si="589"/>
        <v>-</v>
      </c>
      <c r="AFI99" s="545" t="str">
        <f t="shared" ca="1" si="589"/>
        <v>-</v>
      </c>
      <c r="AFJ99" s="545" t="str">
        <f t="shared" ca="1" si="589"/>
        <v>-</v>
      </c>
      <c r="AFK99" s="545" t="str">
        <f t="shared" ca="1" si="589"/>
        <v>-</v>
      </c>
      <c r="AFL99" s="545" t="str">
        <f t="shared" ca="1" si="589"/>
        <v>-</v>
      </c>
      <c r="AFM99" s="545" t="str">
        <f t="shared" ca="1" si="589"/>
        <v>-</v>
      </c>
      <c r="AFN99" s="545" t="str">
        <f t="shared" ca="1" si="589"/>
        <v>-</v>
      </c>
      <c r="AFO99" s="545" t="str">
        <f t="shared" ca="1" si="589"/>
        <v>-</v>
      </c>
      <c r="AFP99" s="545" t="str">
        <f t="shared" ca="1" si="590"/>
        <v>-</v>
      </c>
      <c r="AFQ99" s="545" t="str">
        <f t="shared" ca="1" si="590"/>
        <v>-</v>
      </c>
      <c r="AFR99" s="545" t="str">
        <f t="shared" ca="1" si="590"/>
        <v>-</v>
      </c>
      <c r="AFS99" s="545" t="str">
        <f t="shared" ca="1" si="590"/>
        <v>-</v>
      </c>
      <c r="AFT99" s="545" t="b">
        <f t="shared" ca="1" si="590"/>
        <v>1</v>
      </c>
      <c r="AFU99" s="545" t="str">
        <f t="shared" ca="1" si="590"/>
        <v>-</v>
      </c>
      <c r="AFV99" s="545" t="str">
        <f t="shared" ca="1" si="590"/>
        <v>-</v>
      </c>
      <c r="AFW99" s="545" t="str">
        <f t="shared" ca="1" si="590"/>
        <v>-</v>
      </c>
      <c r="AFX99" s="545" t="str">
        <f t="shared" ca="1" si="590"/>
        <v>-</v>
      </c>
      <c r="AFY99" s="545" t="str">
        <f t="shared" ca="1" si="590"/>
        <v>-</v>
      </c>
      <c r="AFZ99" s="545" t="str">
        <f t="shared" ca="1" si="591"/>
        <v>-</v>
      </c>
      <c r="AGA99" s="545" t="str">
        <f t="shared" ca="1" si="591"/>
        <v>-</v>
      </c>
      <c r="AGB99" s="545" t="str">
        <f t="shared" ca="1" si="591"/>
        <v>-</v>
      </c>
      <c r="AGC99" s="545" t="str">
        <f t="shared" ca="1" si="591"/>
        <v>-</v>
      </c>
      <c r="AGD99" s="545" t="str">
        <f t="shared" ca="1" si="591"/>
        <v>-</v>
      </c>
      <c r="AGE99" s="545" t="str">
        <f t="shared" ca="1" si="591"/>
        <v>-</v>
      </c>
      <c r="AGF99" s="545" t="str">
        <f t="shared" ca="1" si="591"/>
        <v>-</v>
      </c>
      <c r="AGG99" s="545" t="str">
        <f t="shared" ca="1" si="591"/>
        <v>-</v>
      </c>
      <c r="AGH99" s="545" t="str">
        <f t="shared" ca="1" si="591"/>
        <v>-</v>
      </c>
      <c r="AGI99" s="545" t="str">
        <f t="shared" ca="1" si="591"/>
        <v>-</v>
      </c>
      <c r="AGJ99" s="545" t="str">
        <f t="shared" ca="1" si="592"/>
        <v>-</v>
      </c>
      <c r="AGK99" s="545" t="str">
        <f t="shared" ca="1" si="592"/>
        <v>-</v>
      </c>
      <c r="AGL99" s="545" t="b">
        <f t="shared" ca="1" si="592"/>
        <v>1</v>
      </c>
      <c r="AGM99" s="545" t="str">
        <f t="shared" ca="1" si="592"/>
        <v>-</v>
      </c>
      <c r="AGN99" s="545" t="str">
        <f t="shared" ca="1" si="592"/>
        <v>-</v>
      </c>
      <c r="AGO99" s="545" t="str">
        <f t="shared" ca="1" si="592"/>
        <v>-</v>
      </c>
      <c r="AGP99" s="545" t="str">
        <f t="shared" ca="1" si="592"/>
        <v>-</v>
      </c>
      <c r="AGQ99" s="545" t="str">
        <f t="shared" ca="1" si="592"/>
        <v>-</v>
      </c>
      <c r="AGR99" s="545" t="str">
        <f t="shared" ca="1" si="592"/>
        <v>-</v>
      </c>
      <c r="AGS99" s="545" t="str">
        <f t="shared" ca="1" si="592"/>
        <v>-</v>
      </c>
      <c r="AGT99" s="545" t="str">
        <f t="shared" ca="1" si="593"/>
        <v>-</v>
      </c>
      <c r="AGU99" s="545" t="str">
        <f t="shared" ca="1" si="593"/>
        <v>-</v>
      </c>
      <c r="AGV99" s="545" t="str">
        <f t="shared" ca="1" si="593"/>
        <v>-</v>
      </c>
      <c r="AGW99" s="545" t="str">
        <f t="shared" ca="1" si="593"/>
        <v>-</v>
      </c>
      <c r="AGX99" s="545" t="str">
        <f t="shared" ca="1" si="593"/>
        <v>-</v>
      </c>
      <c r="AGY99" s="545" t="str">
        <f t="shared" ca="1" si="593"/>
        <v>-</v>
      </c>
      <c r="AGZ99" s="545" t="str">
        <f t="shared" ca="1" si="593"/>
        <v>-</v>
      </c>
      <c r="AHA99" s="545" t="str">
        <f t="shared" ca="1" si="593"/>
        <v>-</v>
      </c>
      <c r="AHB99" s="545" t="str">
        <f t="shared" ca="1" si="593"/>
        <v>-</v>
      </c>
      <c r="AHC99" s="545" t="str">
        <f t="shared" ca="1" si="593"/>
        <v>-</v>
      </c>
      <c r="AHD99" s="535" cm="1">
        <f t="array" aca="1" ref="AHD99" ca="1">INDEX(AHD$13:AHD98,$B99+1,1)</f>
        <v>0</v>
      </c>
      <c r="AHE99" s="483">
        <v>0</v>
      </c>
    </row>
    <row r="100" spans="1:889" outlineLevel="2">
      <c r="A100" s="18">
        <f t="shared" si="241"/>
        <v>87</v>
      </c>
      <c r="B100" s="652">
        <f t="shared" ca="1" si="538"/>
        <v>85</v>
      </c>
      <c r="C100" s="458">
        <f t="shared" si="404"/>
        <v>2000</v>
      </c>
      <c r="D100" s="119" t="str">
        <f t="shared" ca="1" si="405"/>
        <v>GSW</v>
      </c>
      <c r="E100" t="b">
        <v>1</v>
      </c>
      <c r="F100" t="b">
        <v>0</v>
      </c>
      <c r="G100" t="b">
        <f t="shared" si="406"/>
        <v>1</v>
      </c>
      <c r="H100" s="191">
        <f t="shared" ca="1" si="536"/>
        <v>15</v>
      </c>
      <c r="I100" s="535" cm="1">
        <f t="array" aca="1" ref="I100" ca="1">INDEX(I$13:I99,$B100+1,1)</f>
        <v>1</v>
      </c>
      <c r="J100" s="535" cm="1">
        <f t="array" aca="1" ref="J100" ca="1">INDEX(J$13:J99,$B100+1,1)</f>
        <v>0</v>
      </c>
      <c r="K100" s="535" cm="1">
        <f t="array" aca="1" ref="K100" ca="1">INDEX(K$13:K99,$B100+1,1)</f>
        <v>1</v>
      </c>
      <c r="L100" s="535" cm="1">
        <f t="array" aca="1" ref="L100" ca="1">INDEX(L$13:L99,$B100+1,1)</f>
        <v>2</v>
      </c>
      <c r="M100" s="535" cm="1">
        <f t="array" aca="1" ref="M100" ca="1">INDEX(M$13:M99,$B100+1,1)</f>
        <v>0</v>
      </c>
      <c r="N100" s="230">
        <f t="shared" ca="1" si="547"/>
        <v>1</v>
      </c>
      <c r="O100" s="230">
        <f t="shared" ca="1" si="547"/>
        <v>6</v>
      </c>
      <c r="P100" s="230">
        <f t="shared" ca="1" si="547"/>
        <v>1</v>
      </c>
      <c r="Q100" s="230">
        <f t="shared" ca="1" si="547"/>
        <v>1</v>
      </c>
      <c r="R100" s="230">
        <f t="shared" ca="1" si="547"/>
        <v>1</v>
      </c>
      <c r="S100" s="230">
        <f t="shared" ca="1" si="547"/>
        <v>1</v>
      </c>
      <c r="T100" s="411">
        <f t="shared" ca="1" si="408"/>
        <v>2</v>
      </c>
      <c r="U100" s="411">
        <f t="shared" ca="1" si="408"/>
        <v>5</v>
      </c>
      <c r="V100" s="411">
        <f t="shared" ca="1" si="409"/>
        <v>2</v>
      </c>
      <c r="W100" s="772" t="b">
        <f t="shared" ca="1" si="410"/>
        <v>1</v>
      </c>
      <c r="X100" s="772" t="b">
        <f t="shared" ca="1" si="410"/>
        <v>1</v>
      </c>
      <c r="Y100" s="772" t="b">
        <f t="shared" ca="1" si="410"/>
        <v>1</v>
      </c>
      <c r="Z100" s="791" t="b" cm="1">
        <f t="array" aca="1" ref="Z100" ca="1">INDEX(Z$13:Z99,$B100+1,1)</f>
        <v>0</v>
      </c>
      <c r="AA100" s="411">
        <f t="shared" ca="1" si="411"/>
        <v>1</v>
      </c>
      <c r="AB100" s="411">
        <f t="shared" ca="1" si="412"/>
        <v>1</v>
      </c>
      <c r="AC100" s="230">
        <f t="shared" ca="1" si="548"/>
        <v>1</v>
      </c>
      <c r="AD100" s="230">
        <f t="shared" ca="1" si="548"/>
        <v>1</v>
      </c>
      <c r="AE100" s="230">
        <f t="shared" ca="1" si="548"/>
        <v>0</v>
      </c>
      <c r="AF100" s="230">
        <f t="shared" ca="1" si="548"/>
        <v>0</v>
      </c>
      <c r="AG100" s="230">
        <f t="shared" ca="1" si="548"/>
        <v>0</v>
      </c>
      <c r="AH100" s="230">
        <f t="shared" ca="1" si="548"/>
        <v>0</v>
      </c>
      <c r="AI100" s="87">
        <f t="shared" ca="1" si="414"/>
        <v>2</v>
      </c>
      <c r="AJ100" s="87">
        <f ca="1">INDEX(CHOOSE($N100,DataAutumn!i.AdultDrys,DataWinter!i.AdultDrys,DataSpring!i.AdultDrys),1,$T100)</f>
        <v>1</v>
      </c>
      <c r="AK100" s="230">
        <f t="shared" ca="1" si="549"/>
        <v>2</v>
      </c>
      <c r="AL100" s="535" cm="1">
        <f t="array" aca="1" ref="AL100" ca="1">INDEX(AL$13:AL99,$B100+1,1)</f>
        <v>0</v>
      </c>
      <c r="AM100" s="535" cm="1">
        <f t="array" aca="1" ref="AM100" ca="1">INDEX(AM$13:AM99,$B100+1,1)</f>
        <v>2</v>
      </c>
      <c r="AN100" s="810"/>
      <c r="AO100" s="111"/>
      <c r="AP100" s="111"/>
      <c r="AQ100" s="111"/>
      <c r="AR100" s="111"/>
      <c r="AS100" s="111"/>
      <c r="AT100" s="111"/>
      <c r="AU100" s="111"/>
      <c r="AV100" s="111"/>
      <c r="AW100" s="111"/>
      <c r="AX100" s="111"/>
      <c r="AY100" s="111"/>
      <c r="AZ100" s="111"/>
      <c r="BA100" s="111"/>
      <c r="BB100" s="111"/>
      <c r="BC100" s="312" t="str">
        <f t="shared" ca="1" si="416"/>
        <v>FS_Opt_Tem 00015 SE GSW Past      CFS     TOLAut Scan2 GFS RR+01% GP100% WP100% MP100% (PT_F43N33L11) LateS NutS1.0</v>
      </c>
      <c r="BD100" s="8" t="str">
        <f ca="1">IF(COUNTIF($BC$13:$BC100,$BC100)=1,"-","Dup")</f>
        <v>-</v>
      </c>
      <c r="BE100" s="18"/>
      <c r="BF100" s="535" t="b" cm="1">
        <f t="array" aca="1" ref="BF100" ca="1">INDEX(BF$13:BF99,$B100+1,1)</f>
        <v>0</v>
      </c>
      <c r="BG100" s="535" t="b" cm="1">
        <f t="array" aca="1" ref="BG100" ca="1">INDEX(BG$13:BG99,$B100+1,1)</f>
        <v>0</v>
      </c>
      <c r="BH100" s="535" t="b" cm="1">
        <f t="array" aca="1" ref="BH100" ca="1">INDEX(BH$13:BH99,$B100+1,1)</f>
        <v>0</v>
      </c>
      <c r="BI100" s="535" t="b" cm="1">
        <f t="array" aca="1" ref="BI100" ca="1">INDEX(BI$13:BI99,$B100+1,1)</f>
        <v>0</v>
      </c>
      <c r="BJ100" s="535" t="b" cm="1">
        <f t="array" aca="1" ref="BJ100" ca="1">INDEX(BJ$13:BJ99,$B100+1,1)</f>
        <v>0</v>
      </c>
      <c r="BK100" s="535" t="b" cm="1">
        <f t="array" aca="1" ref="BK100" ca="1">INDEX(BK$13:BK99,$B100+1,1)</f>
        <v>0</v>
      </c>
      <c r="BL100" s="535" t="b" cm="1">
        <f t="array" aca="1" ref="BL100" ca="1">INDEX(BL$13:BL99,$B100+1,1)</f>
        <v>0</v>
      </c>
      <c r="BM100" s="535" t="b" cm="1">
        <f t="array" aca="1" ref="BM100" ca="1">INDEX(BM$13:BM99,$B100+1,1)</f>
        <v>0</v>
      </c>
      <c r="BN100" s="535" t="b" cm="1">
        <f t="array" aca="1" ref="BN100" ca="1">INDEX(BN$13:BN99,$B100+1,1)</f>
        <v>0</v>
      </c>
      <c r="BO100" s="18"/>
      <c r="BP100" s="411" t="b">
        <f t="shared" ca="1" si="417"/>
        <v>1</v>
      </c>
      <c r="BQ100" s="411" t="str">
        <f t="shared" ca="1" si="417"/>
        <v>-</v>
      </c>
      <c r="BR100" s="411" t="b">
        <f t="shared" ca="1" si="417"/>
        <v>0</v>
      </c>
      <c r="BS100" s="411" t="str">
        <f t="shared" ca="1" si="417"/>
        <v>-</v>
      </c>
      <c r="BT100" s="411" t="str">
        <f t="shared" ca="1" si="417"/>
        <v>-</v>
      </c>
      <c r="BU100" s="411" t="str">
        <f t="shared" ca="1" si="417"/>
        <v>-</v>
      </c>
      <c r="BV100" s="411" t="str">
        <f t="shared" ca="1" si="417"/>
        <v>-</v>
      </c>
      <c r="BW100" s="411" t="str">
        <f t="shared" ca="1" si="417"/>
        <v>-</v>
      </c>
      <c r="BX100" s="411" t="str">
        <f t="shared" ca="1" si="417"/>
        <v>-</v>
      </c>
      <c r="BY100" s="411" t="str">
        <f t="shared" ca="1" si="417"/>
        <v>-</v>
      </c>
      <c r="BZ100" s="411" t="str">
        <f t="shared" ca="1" si="417"/>
        <v>-</v>
      </c>
      <c r="CA100" s="411" t="str">
        <f t="shared" ca="1" si="417"/>
        <v>-</v>
      </c>
      <c r="CB100" s="411" t="b">
        <f t="shared" ca="1" si="417"/>
        <v>0</v>
      </c>
      <c r="CC100" s="87">
        <f t="shared" ca="1" si="417"/>
        <v>0</v>
      </c>
      <c r="CD100" s="535" t="str" cm="1">
        <f t="array" aca="1" ref="CD100" ca="1">INDEX(CD$13:CD99,$B100+1,1)</f>
        <v>-</v>
      </c>
      <c r="CE100" s="535" t="str" cm="1">
        <f t="array" aca="1" ref="CE100" ca="1">INDEX(CE$13:CE99,$B100+1,1)</f>
        <v>-</v>
      </c>
      <c r="CF100" s="535" t="str" cm="1">
        <f t="array" aca="1" ref="CF100" ca="1">INDEX(CF$13:CF99,$B100+1,1)</f>
        <v>-</v>
      </c>
      <c r="CG100" s="535" t="b" cm="1">
        <f t="array" aca="1" ref="CG100" ca="1">INDEX(CG$13:CG99,$B100+1,1)</f>
        <v>1</v>
      </c>
      <c r="CH100" s="535" t="str" cm="1">
        <f t="array" aca="1" ref="CH100" ca="1">INDEX(CH$13:CH99,$B100+1,1)</f>
        <v>-</v>
      </c>
      <c r="CI100" s="535" t="str" cm="1">
        <f t="array" aca="1" ref="CI100" ca="1">INDEX(CI$13:CI99,$B100+1,1)</f>
        <v>-</v>
      </c>
      <c r="CJ100" s="535" t="str" cm="1">
        <f t="array" aca="1" ref="CJ100" ca="1">INDEX(CJ$13:CJ99,$B100+1,1)</f>
        <v>-</v>
      </c>
      <c r="CK100" s="18"/>
      <c r="CL100" s="535" t="str" cm="1">
        <f t="array" aca="1" ref="CL100" ca="1">INDEX(CL$13:CL99,$B100+1,1)</f>
        <v>-</v>
      </c>
      <c r="CM100" s="535" t="str" cm="1">
        <f t="array" aca="1" ref="CM100" ca="1">INDEX(CM$13:CM99,$B100+1,1)</f>
        <v>-</v>
      </c>
      <c r="CN100" s="411" t="str">
        <f t="shared" ca="1" si="418"/>
        <v>-</v>
      </c>
      <c r="CO100" s="411">
        <f t="shared" ca="1" si="419"/>
        <v>1</v>
      </c>
      <c r="CP100" s="411">
        <f t="shared" ca="1" si="419"/>
        <v>1</v>
      </c>
      <c r="CQ100" s="535" t="str" cm="1">
        <f t="array" aca="1" ref="CQ100" ca="1">INDEX(CQ$13:CQ99,$B100+1,1)</f>
        <v>-</v>
      </c>
      <c r="CR100" s="535" t="str" cm="1">
        <f t="array" aca="1" ref="CR100" ca="1">INDEX(CR$13:CR99,$B100+1,1)</f>
        <v>-</v>
      </c>
      <c r="CS100" s="535" t="str" cm="1">
        <f t="array" aca="1" ref="CS100" ca="1">INDEX(CS$13:CS99,$B100+1,1)</f>
        <v>-</v>
      </c>
      <c r="CT100" s="535" t="str" cm="1">
        <f t="array" aca="1" ref="CT100" ca="1">INDEX(CT$13:CT99,$B100+1,1)</f>
        <v>-</v>
      </c>
      <c r="CU100" s="411" t="str">
        <f t="shared" ca="1" si="420"/>
        <v>-</v>
      </c>
      <c r="CV100" s="411">
        <f t="shared" ca="1" si="421"/>
        <v>1</v>
      </c>
      <c r="CW100" s="411">
        <f t="shared" ca="1" si="421"/>
        <v>1</v>
      </c>
      <c r="CX100" s="535" t="str" cm="1">
        <f t="array" aca="1" ref="CX100" ca="1">INDEX(CX$13:CX99,$B100+1,1)</f>
        <v>-</v>
      </c>
      <c r="CY100" s="535" t="str" cm="1">
        <f t="array" aca="1" ref="CY100" ca="1">INDEX(CY$13:CY99,$B100+1,1)</f>
        <v>-</v>
      </c>
      <c r="CZ100" s="411" t="str">
        <f t="shared" ca="1" si="422"/>
        <v>-</v>
      </c>
      <c r="DA100" s="411">
        <f t="shared" ca="1" si="423"/>
        <v>1</v>
      </c>
      <c r="DB100" s="535" t="str" cm="1">
        <f t="array" aca="1" ref="DB100" ca="1">INDEX(DB$13:DB99,$B100+1,1)</f>
        <v>-</v>
      </c>
      <c r="DC100" s="535" t="str" cm="1">
        <f t="array" aca="1" ref="DC100" ca="1">INDEX(DC$13:DC99,$B100+1,1)</f>
        <v>-</v>
      </c>
      <c r="DD100" s="411">
        <f t="shared" ca="1" si="424"/>
        <v>1</v>
      </c>
      <c r="DE100" s="535" t="str" cm="1">
        <f t="array" aca="1" ref="DE100" ca="1">INDEX(DE$13:DE99,$B100+1,1)</f>
        <v>-</v>
      </c>
      <c r="DF100" s="535" t="str" cm="1">
        <f t="array" aca="1" ref="DF100" ca="1">INDEX(DF$13:DF99,$B100+1,1)</f>
        <v>-</v>
      </c>
      <c r="DG100" s="411" t="str">
        <f t="shared" ca="1" si="425"/>
        <v>-</v>
      </c>
      <c r="DH100" s="411">
        <f t="shared" ca="1" si="426"/>
        <v>1</v>
      </c>
      <c r="DI100" s="411">
        <f t="shared" ca="1" si="426"/>
        <v>1</v>
      </c>
      <c r="DJ100" s="535" cm="1">
        <f t="array" aca="1" ref="DJ100" ca="1">INDEX(DJ$13:DJ99,$B100+1,1)</f>
        <v>720</v>
      </c>
      <c r="DK100" s="535" cm="1">
        <f t="array" aca="1" ref="DK100" ca="1">INDEX(DK$13:DK99,$B100+1,1)</f>
        <v>720</v>
      </c>
      <c r="DL100" s="18"/>
      <c r="DM100" s="535" t="str" cm="1">
        <f t="array" aca="1" ref="DM100" ca="1">INDEX(DM$13:DM99,$B100+1,1)</f>
        <v>-</v>
      </c>
      <c r="DN100" s="535" t="str" cm="1">
        <f t="array" aca="1" ref="DN100" ca="1">INDEX(DN$13:DN99,$B100+1,1)</f>
        <v>-</v>
      </c>
      <c r="DO100" s="535" t="str" cm="1">
        <f t="array" aca="1" ref="DO100" ca="1">INDEX(DO$13:DO99,$B100+1,1)</f>
        <v>-</v>
      </c>
      <c r="DP100" s="535" t="str" cm="1">
        <f t="array" aca="1" ref="DP100" ca="1">INDEX(DP$13:DP99,$B100+1,1)</f>
        <v>-</v>
      </c>
      <c r="DQ100" s="799" cm="1">
        <f t="array" aca="1" ref="DQ100" ca="1">VALUE(IFERROR(VALUE($K100),0) &amp; _xlfn.SWITCH($CF100,"-",4,$CF100) &amp; $L100 &amp; $T100 &amp; "00" &amp; $N100 &amp; $AK100 &amp; $R100 &amp; _xlfn.SWITCH($AM100,3,1,$AM100) &amp; _xlfn.SWITCH($M100,4,0,$M100) &amp; _xlfn.SWITCH($AD100,6,1,$AD100))</f>
        <v>142200121201</v>
      </c>
      <c r="DR100" s="535" cm="1">
        <f t="array" aca="1" ref="DR100" ca="1">INDEX(DR$13:DR99,$B100+1,1)</f>
        <v>1</v>
      </c>
      <c r="DS100" s="535" cm="1">
        <f t="array" aca="1" ref="DS100" ca="1">INDEX(DS$13:DS99,$B100+1,1)</f>
        <v>1</v>
      </c>
      <c r="DT100" s="411">
        <f t="shared" ca="1" si="427"/>
        <v>3</v>
      </c>
      <c r="DU100" s="411" t="str">
        <f t="shared" ca="1" si="427"/>
        <v>-</v>
      </c>
      <c r="DV100" s="411" t="str">
        <f t="shared" ca="1" si="427"/>
        <v>-</v>
      </c>
      <c r="DW100" s="411" t="str">
        <f t="shared" ca="1" si="427"/>
        <v>-</v>
      </c>
      <c r="DX100" s="411" t="str">
        <f t="shared" ca="1" si="427"/>
        <v>-</v>
      </c>
      <c r="DY100" s="411" t="str">
        <f t="shared" ca="1" si="427"/>
        <v>-</v>
      </c>
      <c r="DZ100" s="411" t="b">
        <f t="shared" ca="1" si="428"/>
        <v>0</v>
      </c>
      <c r="EA100" s="411" t="str">
        <f t="shared" ca="1" si="429"/>
        <v>-</v>
      </c>
      <c r="EB100" s="411" t="str">
        <f t="shared" ca="1" si="429"/>
        <v>-</v>
      </c>
      <c r="EC100" s="411" t="str">
        <f t="shared" ca="1" si="429"/>
        <v>-</v>
      </c>
      <c r="ED100" s="411" t="str">
        <f t="shared" ca="1" si="429"/>
        <v>-</v>
      </c>
      <c r="EE100" s="411">
        <f t="shared" ca="1" si="429"/>
        <v>500</v>
      </c>
      <c r="EF100" s="411">
        <f t="shared" ca="1" si="429"/>
        <v>500</v>
      </c>
      <c r="EG100" s="411" t="str">
        <f t="shared" ca="1" si="429"/>
        <v>-</v>
      </c>
      <c r="EH100" s="411" t="str">
        <f t="shared" ca="1" si="429"/>
        <v>-</v>
      </c>
      <c r="EI100" s="411" t="str">
        <f t="shared" ca="1" si="429"/>
        <v>-</v>
      </c>
      <c r="EJ100" s="535" cm="1">
        <f t="array" aca="1" ref="EJ100" ca="1">INDEX(EJ$13:EJ99,$B100+1,1)</f>
        <v>0</v>
      </c>
      <c r="EK100" s="535" cm="1">
        <f t="array" aca="1" ref="EK100" ca="1">INDEX(EK$13:EK99,$B100+1,1)</f>
        <v>999999</v>
      </c>
      <c r="EL100" s="535" cm="1">
        <f t="array" aca="1" ref="EL100" ca="1">INDEX(EL$13:EL99,$B100+1,1)</f>
        <v>999999</v>
      </c>
      <c r="EM100" s="535" cm="1">
        <f t="array" aca="1" ref="EM100" ca="1">INDEX(EM$13:EM99,$B100+1,1)</f>
        <v>999999</v>
      </c>
      <c r="EN100" s="535" cm="1">
        <f t="array" aca="1" ref="EN100" ca="1">INDEX(EN$13:EN99,$B100+1,1)</f>
        <v>999999</v>
      </c>
      <c r="EO100" s="535" cm="1">
        <f t="array" aca="1" ref="EO100" ca="1">INDEX(EO$13:EO99,$B100+1,1)</f>
        <v>999999</v>
      </c>
      <c r="EP100" s="535" cm="1">
        <f t="array" aca="1" ref="EP100" ca="1">INDEX(EP$13:EP99,$B100+1,1)</f>
        <v>999999</v>
      </c>
      <c r="EQ100" s="535" cm="1">
        <f t="array" aca="1" ref="EQ100" ca="1">INDEX(EQ$13:EQ99,$B100+1,1)</f>
        <v>999999</v>
      </c>
      <c r="ER100" s="535" cm="1">
        <f t="array" aca="1" ref="ER100" ca="1">INDEX(ER$13:ER99,$B100+1,1)</f>
        <v>999999</v>
      </c>
      <c r="ES100" s="535" cm="1">
        <f t="array" aca="1" ref="ES100" ca="1">INDEX(ES$13:ES99,$B100+1,1)</f>
        <v>999999</v>
      </c>
      <c r="ET100" s="535" cm="1">
        <f t="array" aca="1" ref="ET100" ca="1">INDEX(ET$13:ET99,$B100+1,1)</f>
        <v>999999</v>
      </c>
      <c r="EU100" s="535" cm="1">
        <f t="array" aca="1" ref="EU100" ca="1">INDEX(EU$13:EU99,$B100+1,1)</f>
        <v>999999</v>
      </c>
      <c r="EV100" s="535" cm="1">
        <f t="array" aca="1" ref="EV100" ca="1">INDEX(EV$13:EV99,$B100+1,1)</f>
        <v>999999</v>
      </c>
      <c r="EW100" s="777">
        <f t="shared" ca="1" si="430"/>
        <v>0</v>
      </c>
      <c r="EX100" s="777">
        <f t="shared" ca="1" si="430"/>
        <v>0</v>
      </c>
      <c r="EY100" s="777">
        <f t="shared" ca="1" si="430"/>
        <v>999999</v>
      </c>
      <c r="EZ100" s="795" t="str">
        <f t="shared" ca="1" si="527"/>
        <v>-</v>
      </c>
      <c r="FA100" s="795" t="str">
        <f t="shared" ca="1" si="431"/>
        <v>-</v>
      </c>
      <c r="FB100" s="796">
        <f t="shared" ca="1" si="432"/>
        <v>999999</v>
      </c>
      <c r="FC100" s="797" t="str">
        <f t="shared" ca="1" si="528"/>
        <v>-</v>
      </c>
      <c r="FD100" s="776">
        <f t="shared" ca="1" si="433"/>
        <v>999999</v>
      </c>
      <c r="FE100" s="774">
        <f t="shared" ca="1" si="529"/>
        <v>999999</v>
      </c>
      <c r="FF100" s="775">
        <f t="shared" ca="1" si="530"/>
        <v>999999</v>
      </c>
      <c r="FG100" s="545" cm="1">
        <f t="array" aca="1" ref="FG100" ca="1">INDEX(i.ELMated,$AB100+1,1)</f>
        <v>0.3</v>
      </c>
      <c r="FH100" s="625" cm="1">
        <f t="array" aca="1" ref="FH100" ca="1">INDEX(i.ELMatedEst,$AA100+1,$T100)</f>
        <v>0.3</v>
      </c>
      <c r="FI100" s="535" t="str" cm="1">
        <f t="array" aca="1" ref="FI100" ca="1">INDEX(FI$13:FI99,$B100+1,1)</f>
        <v>-</v>
      </c>
      <c r="FJ100" s="535" t="str" cm="1">
        <f t="array" aca="1" ref="FJ100" ca="1">INDEX(FJ$13:FJ99,$B100+1,1)</f>
        <v>-</v>
      </c>
      <c r="FK100" s="659">
        <f t="shared" ca="1" si="434"/>
        <v>0</v>
      </c>
      <c r="FL100" s="661">
        <f t="shared" ca="1" si="435"/>
        <v>5.0000000000000001E-3</v>
      </c>
      <c r="FM100" s="191">
        <f t="shared" ca="1" si="531"/>
        <v>0.95</v>
      </c>
      <c r="FN100" s="662">
        <f t="shared" ca="1" si="436"/>
        <v>8.3999999999999991E-2</v>
      </c>
      <c r="FO100" s="662">
        <f ca="1">INDEX(CHOOSE($N100,DataAutumn!i.EL_PropnSold,DataWinter!i.EL_PropnSold,DataSpring!i.EL_PropnSold),$AI100,$T100)*INDEX(i.ELMatedEst,$AB100+1,$T100)*i.dAdultRR_ELPropSold
+INDEX(i.dryman,($AJ100-1)*4+$AI100,FO$7)</f>
        <v>0</v>
      </c>
      <c r="FP100" s="662">
        <f ca="1">INDEX(CHOOSE($N100,DataAutumn!i.EL_PropnSold,DataWinter!i.EL_PropnSold,DataSpring!i.EL_PropnSold),$AI100,$T100)*INDEX(i.ELMatedEst,$AB100+1,$T100)*i.dAdultRR_ELPropSold
+INDEX(i.dryman,($AJ100-1)*4+$AI100,FP$7)</f>
        <v>3.125E-2</v>
      </c>
      <c r="FQ100" s="662">
        <f ca="1">INDEX(CHOOSE($N100,DataAutumn!i.EL_PropnSold,DataWinter!i.EL_PropnSold,DataSpring!i.EL_PropnSold),$AI100,$T100)*INDEX(i.ELMatedEst,$AB100+1,$T100)*i.dAdultRR_ELPropSold
+INDEX(i.dryman,($AJ100-1)*4+$AI100,FQ$7)</f>
        <v>3.125E-2</v>
      </c>
      <c r="FR100" s="662">
        <f ca="1">INDEX(CHOOSE($N100,DataAutumn!i.EL_PropnSold,DataWinter!i.EL_PropnSold,DataSpring!i.EL_PropnSold),$AI100,$T100)*INDEX(i.ELMatedEst,$AB100+1,$T100)*i.dAdultRR_ELPropSold
+INDEX(i.dryman,($AJ100-1)*4+$AI100,FR$7)</f>
        <v>3.125E-2</v>
      </c>
      <c r="FS100" s="663">
        <f ca="1">INDEX(CHOOSE($N100,DataAutumn!i.EL_PropnSold,DataWinter!i.EL_PropnSold,DataSpring!i.EL_PropnSold),$AI100,$T100)*INDEX(i.ELMatedEst,$AB100+1,$T100)*i.dAdultLSurv_ELPropSold</f>
        <v>0</v>
      </c>
      <c r="FT100" s="661" t="b">
        <f t="shared" ca="1" si="437"/>
        <v>0</v>
      </c>
      <c r="FU100" s="661" t="b">
        <f t="shared" ca="1" si="437"/>
        <v>0</v>
      </c>
      <c r="FV100" s="711" t="b">
        <f t="shared" ca="1" si="438"/>
        <v>1</v>
      </c>
      <c r="FW100" s="661" t="b">
        <f t="shared" ca="1" si="437"/>
        <v>0</v>
      </c>
      <c r="FX100" s="663">
        <f t="shared" ca="1" si="439"/>
        <v>1</v>
      </c>
      <c r="FY100" s="664">
        <f t="shared" ca="1" si="440"/>
        <v>0</v>
      </c>
      <c r="FZ100" s="665" t="b">
        <f t="shared" ca="1" si="441"/>
        <v>0</v>
      </c>
      <c r="GA100" s="660" t="b">
        <f t="shared" ca="1" si="442"/>
        <v>1</v>
      </c>
      <c r="GB100" s="411" t="b">
        <f t="shared" ca="1" si="442"/>
        <v>0</v>
      </c>
      <c r="GC100" s="411" t="b">
        <f t="shared" ca="1" si="442"/>
        <v>0</v>
      </c>
      <c r="GD100" s="87">
        <f t="shared" ca="1" si="443"/>
        <v>2</v>
      </c>
      <c r="GE100" s="87">
        <f t="shared" ca="1" si="443"/>
        <v>2</v>
      </c>
      <c r="GF100" s="411">
        <f t="shared" ca="1" si="444"/>
        <v>1</v>
      </c>
      <c r="GG100" s="411">
        <f t="shared" ca="1" si="445"/>
        <v>1</v>
      </c>
      <c r="GH100" s="411">
        <f t="shared" ca="1" si="445"/>
        <v>1</v>
      </c>
      <c r="GI100" s="411">
        <f t="shared" ca="1" si="446"/>
        <v>1</v>
      </c>
      <c r="GJ100" s="411">
        <f t="shared" ca="1" si="550"/>
        <v>0.35</v>
      </c>
      <c r="GK100" s="411" t="b">
        <f t="shared" ca="1" si="550"/>
        <v>1</v>
      </c>
      <c r="GL100" s="411" t="b">
        <f t="shared" ca="1" si="550"/>
        <v>0</v>
      </c>
      <c r="GM100" s="411" t="b">
        <f t="shared" ca="1" si="550"/>
        <v>0</v>
      </c>
      <c r="GN100" s="411" t="b">
        <f t="shared" ca="1" si="550"/>
        <v>0</v>
      </c>
      <c r="GO100" s="87">
        <f t="shared" ca="1" si="448"/>
        <v>1</v>
      </c>
      <c r="GP100" s="87">
        <f t="shared" ca="1" si="448"/>
        <v>1</v>
      </c>
      <c r="GQ100" s="87">
        <f t="shared" ca="1" si="448"/>
        <v>1</v>
      </c>
      <c r="GR100" s="87">
        <f t="shared" ca="1" si="448"/>
        <v>1</v>
      </c>
      <c r="GS100" s="87">
        <f t="shared" ca="1" si="448"/>
        <v>1</v>
      </c>
      <c r="GT100" s="87">
        <f t="shared" ca="1" si="448"/>
        <v>1</v>
      </c>
      <c r="GU100" s="87">
        <f t="shared" ca="1" si="448"/>
        <v>1</v>
      </c>
      <c r="GV100" s="87">
        <f t="shared" ca="1" si="448"/>
        <v>1</v>
      </c>
      <c r="GW100" s="411" cm="1">
        <f t="array" aca="1" ref="GW100" ca="1">INDEX(i.dse_type,1,$L100)</f>
        <v>0</v>
      </c>
      <c r="GX100" s="535" t="str" cm="1">
        <f t="array" aca="1" ref="GX100" ca="1">INDEX(GX$13:GX99,$B100+1,1)</f>
        <v>-</v>
      </c>
      <c r="GY100" s="535" t="str" cm="1">
        <f t="array" aca="1" ref="GY100" ca="1">INDEX(GY$13:GY99,$B100+1,1)</f>
        <v>-</v>
      </c>
      <c r="GZ100" s="535" t="str" cm="1">
        <f t="array" aca="1" ref="GZ100" ca="1">INDEX(GZ$13:GZ99,$B100+1,1)</f>
        <v>-</v>
      </c>
      <c r="HA100" s="18"/>
      <c r="HB100" s="535" t="str" cm="1">
        <f t="array" aca="1" ref="HB100" ca="1">INDEX(HB$13:HB99,$B100+1,1)</f>
        <v>-</v>
      </c>
      <c r="HC100" s="535" t="str" cm="1">
        <f t="array" aca="1" ref="HC100" ca="1">INDEX(HC$13:HC99,$B100+1,1)</f>
        <v>-</v>
      </c>
      <c r="HD100" s="535" cm="1">
        <f t="array" aca="1" ref="HD100" ca="1">INDEX(HD$13:HD99,$B100+1,1)</f>
        <v>0</v>
      </c>
      <c r="HE100" s="535" cm="1">
        <f t="array" aca="1" ref="HE100" ca="1">INDEX(HE$13:HE99,$B100+1,1)</f>
        <v>0</v>
      </c>
      <c r="HF100" s="535" cm="1">
        <f t="array" aca="1" ref="HF100" ca="1">INDEX(HF$13:HF99,$B100+1,1)</f>
        <v>0</v>
      </c>
      <c r="HG100" s="535" cm="1">
        <f t="array" aca="1" ref="HG100" ca="1">INDEX(HG$13:HG99,$B100+1,1)</f>
        <v>0</v>
      </c>
      <c r="HH100" s="535" cm="1">
        <f t="array" aca="1" ref="HH100" ca="1">INDEX(HH$13:HH99,$B100+1,1)</f>
        <v>0</v>
      </c>
      <c r="HI100" s="535" cm="1">
        <f t="array" aca="1" ref="HI100" ca="1">INDEX(HI$13:HI99,$B100+1,1)</f>
        <v>0</v>
      </c>
      <c r="HJ100" s="535" cm="1">
        <f t="array" aca="1" ref="HJ100" ca="1">INDEX(HJ$13:HJ99,$B100+1,1)</f>
        <v>0</v>
      </c>
      <c r="HK100" s="535" cm="1">
        <f t="array" aca="1" ref="HK100" ca="1">INDEX(HK$13:HK99,$B100+1,1)</f>
        <v>0</v>
      </c>
      <c r="HL100" s="535" cm="1">
        <f t="array" aca="1" ref="HL100" ca="1">INDEX(HL$13:HL99,$B100+1,1)</f>
        <v>0</v>
      </c>
      <c r="HM100" s="535" cm="1">
        <f t="array" aca="1" ref="HM100" ca="1">INDEX(HM$13:HM99,$B100+1,1)</f>
        <v>0</v>
      </c>
      <c r="HN100" s="535" cm="1">
        <f t="array" aca="1" ref="HN100" ca="1">INDEX(HN$13:HN99,$B100+1,1)</f>
        <v>0</v>
      </c>
      <c r="HO100" s="535" cm="1">
        <f t="array" aca="1" ref="HO100" ca="1">INDEX(HO$13:HO99,$B100+1,1)</f>
        <v>0</v>
      </c>
      <c r="HP100" s="535" cm="1">
        <f t="array" aca="1" ref="HP100" ca="1">INDEX(HP$13:HP99,$B100+1,1)</f>
        <v>0</v>
      </c>
      <c r="HQ100" s="535" cm="1">
        <f t="array" aca="1" ref="HQ100" ca="1">INDEX(HQ$13:HQ99,$B100+1,1)</f>
        <v>0</v>
      </c>
      <c r="HR100" s="535" cm="1">
        <f t="array" aca="1" ref="HR100" ca="1">INDEX(HR$13:HR99,$B100+1,1)</f>
        <v>0</v>
      </c>
      <c r="HS100" s="535" cm="1">
        <f t="array" aca="1" ref="HS100" ca="1">INDEX(HS$13:HS99,$B100+1,1)</f>
        <v>0</v>
      </c>
      <c r="HT100" s="535" cm="1">
        <f t="array" aca="1" ref="HT100" ca="1">INDEX(HT$13:HT99,$B100+1,1)</f>
        <v>0</v>
      </c>
      <c r="HU100" s="535" cm="1">
        <f t="array" aca="1" ref="HU100" ca="1">INDEX(HU$13:HU99,$B100+1,1)</f>
        <v>0</v>
      </c>
      <c r="HV100" s="535" cm="1">
        <f t="array" aca="1" ref="HV100" ca="1">INDEX(HV$13:HV99,$B100+1,1)</f>
        <v>0</v>
      </c>
      <c r="HW100" s="535" cm="1">
        <f t="array" aca="1" ref="HW100" ca="1">INDEX(HW$13:HW99,$B100+1,1)</f>
        <v>0</v>
      </c>
      <c r="HX100" s="535" cm="1">
        <f t="array" aca="1" ref="HX100" ca="1">INDEX(HX$13:HX99,$B100+1,1)</f>
        <v>0</v>
      </c>
      <c r="HY100" s="535" cm="1">
        <f t="array" aca="1" ref="HY100" ca="1">INDEX(HY$13:HY99,$B100+1,1)</f>
        <v>0</v>
      </c>
      <c r="HZ100" s="535" cm="1">
        <f t="array" aca="1" ref="HZ100" ca="1">INDEX(HZ$13:HZ99,$B100+1,1)</f>
        <v>0</v>
      </c>
      <c r="IA100" s="535" cm="1">
        <f t="array" aca="1" ref="IA100" ca="1">INDEX(IA$13:IA99,$B100+1,1)</f>
        <v>0</v>
      </c>
      <c r="IB100" s="535" cm="1">
        <f t="array" aca="1" ref="IB100" ca="1">INDEX(IB$13:IB99,$B100+1,1)</f>
        <v>0</v>
      </c>
      <c r="IC100" s="535" cm="1">
        <f t="array" aca="1" ref="IC100" ca="1">INDEX(IC$13:IC99,$B100+1,1)</f>
        <v>0</v>
      </c>
      <c r="ID100" s="535" cm="1">
        <f t="array" aca="1" ref="ID100" ca="1">INDEX(ID$13:ID99,$B100+1,1)</f>
        <v>0</v>
      </c>
      <c r="IE100" s="535" cm="1">
        <f t="array" aca="1" ref="IE100" ca="1">INDEX(IE$13:IE99,$B100+1,1)</f>
        <v>0</v>
      </c>
      <c r="IF100" s="535" cm="1">
        <f t="array" aca="1" ref="IF100" ca="1">INDEX(IF$13:IF99,$B100+1,1)</f>
        <v>0</v>
      </c>
      <c r="IG100" s="535" cm="1">
        <f t="array" aca="1" ref="IG100" ca="1">INDEX(IG$13:IG99,$B100+1,1)</f>
        <v>0</v>
      </c>
      <c r="IH100" s="535" cm="1">
        <f t="array" aca="1" ref="IH100" ca="1">INDEX(IH$13:IH99,$B100+1,1)</f>
        <v>0</v>
      </c>
      <c r="II100" s="535" cm="1">
        <f t="array" aca="1" ref="II100" ca="1">INDEX(II$13:II99,$B100+1,1)</f>
        <v>0</v>
      </c>
      <c r="IJ100" s="535" cm="1">
        <f t="array" aca="1" ref="IJ100" ca="1">INDEX(IJ$13:IJ99,$B100+1,1)</f>
        <v>0</v>
      </c>
      <c r="IK100" s="535" cm="1">
        <f t="array" aca="1" ref="IK100" ca="1">INDEX(IK$13:IK99,$B100+1,1)</f>
        <v>0</v>
      </c>
      <c r="IL100" s="535" cm="1">
        <f t="array" aca="1" ref="IL100" ca="1">INDEX(IL$13:IL99,$B100+1,1)</f>
        <v>0</v>
      </c>
      <c r="IM100" s="535" cm="1">
        <f t="array" aca="1" ref="IM100" ca="1">INDEX(IM$13:IM99,$B100+1,1)</f>
        <v>0</v>
      </c>
      <c r="IN100" s="535" cm="1">
        <f t="array" aca="1" ref="IN100" ca="1">INDEX(IN$13:IN99,$B100+1,1)</f>
        <v>0</v>
      </c>
      <c r="IO100" s="535" cm="1">
        <f t="array" aca="1" ref="IO100" ca="1">INDEX(IO$13:IO99,$B100+1,1)</f>
        <v>0</v>
      </c>
      <c r="IP100" s="535" cm="1">
        <f t="array" aca="1" ref="IP100" ca="1">INDEX(IP$13:IP99,$B100+1,1)</f>
        <v>0</v>
      </c>
      <c r="IQ100" s="535" cm="1">
        <f t="array" aca="1" ref="IQ100" ca="1">INDEX(IQ$13:IQ99,$B100+1,1)</f>
        <v>0</v>
      </c>
      <c r="IR100" s="535" cm="1">
        <f t="array" aca="1" ref="IR100" ca="1">INDEX(IR$13:IR99,$B100+1,1)</f>
        <v>0</v>
      </c>
      <c r="IS100" s="535" cm="1">
        <f t="array" aca="1" ref="IS100" ca="1">INDEX(IS$13:IS99,$B100+1,1)</f>
        <v>0</v>
      </c>
      <c r="IT100" s="535" cm="1">
        <f t="array" aca="1" ref="IT100" ca="1">INDEX(IT$13:IT99,$B100+1,1)</f>
        <v>0</v>
      </c>
      <c r="IU100" s="535" cm="1">
        <f t="array" aca="1" ref="IU100" ca="1">INDEX(IU$13:IU99,$B100+1,1)</f>
        <v>0</v>
      </c>
      <c r="IV100" s="535" cm="1">
        <f t="array" aca="1" ref="IV100" ca="1">INDEX(IV$13:IV99,$B100+1,1)</f>
        <v>0</v>
      </c>
      <c r="IW100" s="535" cm="1">
        <f t="array" aca="1" ref="IW100" ca="1">INDEX(IW$13:IW99,$B100+1,1)</f>
        <v>0</v>
      </c>
      <c r="IX100" s="535" cm="1">
        <f t="array" aca="1" ref="IX100" ca="1">INDEX(IX$13:IX99,$B100+1,1)</f>
        <v>0</v>
      </c>
      <c r="IY100" s="535" cm="1">
        <f t="array" aca="1" ref="IY100" ca="1">INDEX(IY$13:IY99,$B100+1,1)</f>
        <v>0</v>
      </c>
      <c r="IZ100" s="535" cm="1">
        <f t="array" aca="1" ref="IZ100" ca="1">INDEX(IZ$13:IZ99,$B100+1,1)</f>
        <v>0</v>
      </c>
      <c r="JA100" s="535" cm="1">
        <f t="array" aca="1" ref="JA100" ca="1">INDEX(JA$13:JA99,$B100+1,1)</f>
        <v>0</v>
      </c>
      <c r="JB100" s="535" cm="1">
        <f t="array" aca="1" ref="JB100" ca="1">INDEX(JB$13:JB99,$B100+1,1)</f>
        <v>0</v>
      </c>
      <c r="JC100" s="535" cm="1">
        <f t="array" aca="1" ref="JC100" ca="1">INDEX(JC$13:JC99,$B100+1,1)</f>
        <v>0</v>
      </c>
      <c r="JD100" s="535" cm="1">
        <f t="array" aca="1" ref="JD100" ca="1">INDEX(JD$13:JD99,$B100+1,1)</f>
        <v>0</v>
      </c>
      <c r="JE100" s="535" cm="1">
        <f t="array" aca="1" ref="JE100" ca="1">INDEX(JE$13:JE99,$B100+1,1)</f>
        <v>0</v>
      </c>
      <c r="JF100" s="18"/>
      <c r="JG100" s="535" t="str" cm="1">
        <f t="array" aca="1" ref="JG100" ca="1">INDEX(JG$13:JG99,$B100+1,1)</f>
        <v>-</v>
      </c>
      <c r="JH100" s="535" t="str" cm="1">
        <f t="array" aca="1" ref="JH100" ca="1">INDEX(JH$13:JH99,$B100+1,1)</f>
        <v>-</v>
      </c>
      <c r="JI100" s="535" t="str" cm="1">
        <f t="array" aca="1" ref="JI100" ca="1">INDEX(JI$13:JI99,$B100+1,1)</f>
        <v>-</v>
      </c>
      <c r="JJ100" s="411" t="str">
        <f t="shared" si="449"/>
        <v>-</v>
      </c>
      <c r="JK100" s="535" t="str" cm="1">
        <f t="array" aca="1" ref="JK100" ca="1">INDEX(JK$13:JK99,$B100+1,1)</f>
        <v>-</v>
      </c>
      <c r="JL100" s="535" cm="1">
        <f t="array" aca="1" ref="JL100" ca="1">INDEX(JL$13:JL99,$B100+1,1)</f>
        <v>1</v>
      </c>
      <c r="JM100" s="535" cm="1">
        <f t="array" aca="1" ref="JM100" ca="1">INDEX(JM$13:JM99,$B100+1,1)</f>
        <v>1</v>
      </c>
      <c r="JN100" s="535" t="str" cm="1">
        <f t="array" aca="1" ref="JN100" ca="1">INDEX(JN$13:JN99,$B100+1,1)</f>
        <v>-</v>
      </c>
      <c r="JO100" s="535" t="str" cm="1">
        <f t="array" aca="1" ref="JO100" ca="1">INDEX(JO$13:JO99,$B100+1,1)</f>
        <v>-</v>
      </c>
      <c r="JP100" s="535" t="str" cm="1">
        <f t="array" aca="1" ref="JP100" ca="1">INDEX(JP$13:JP99,$B100+1,1)</f>
        <v>-</v>
      </c>
      <c r="JQ100" s="535" t="str" cm="1">
        <f t="array" aca="1" ref="JQ100" ca="1">INDEX(JQ$13:JQ99,$B100+1,1)</f>
        <v>-</v>
      </c>
      <c r="JR100" s="535" t="str" cm="1">
        <f t="array" aca="1" ref="JR100" ca="1">INDEX(JR$13:JR99,$B100+1,1)</f>
        <v>-</v>
      </c>
      <c r="JS100" s="535" t="str" cm="1">
        <f t="array" aca="1" ref="JS100" ca="1">INDEX(JS$13:JS99,$B100+1,1)</f>
        <v>-</v>
      </c>
      <c r="JT100" s="535" t="str" cm="1">
        <f t="array" aca="1" ref="JT100" ca="1">INDEX(JT$13:JT99,$B100+1,1)</f>
        <v>-</v>
      </c>
      <c r="JU100" s="535" t="str" cm="1">
        <f t="array" aca="1" ref="JU100" ca="1">INDEX(JU$13:JU99,$B100+1,1)</f>
        <v>-</v>
      </c>
      <c r="JV100" s="535" t="str" cm="1">
        <f t="array" aca="1" ref="JV100" ca="1">INDEX(JV$13:JV99,$B100+1,1)</f>
        <v>-</v>
      </c>
      <c r="JW100" s="535" t="str" cm="1">
        <f t="array" aca="1" ref="JW100" ca="1">INDEX(JW$13:JW99,$B100+1,1)</f>
        <v>-</v>
      </c>
      <c r="JX100" s="535" t="str" cm="1">
        <f t="array" aca="1" ref="JX100" ca="1">INDEX(JX$13:JX99,$B100+1,1)</f>
        <v>-</v>
      </c>
      <c r="JY100" s="535" t="str" cm="1">
        <f t="array" aca="1" ref="JY100" ca="1">INDEX(JY$13:JY99,$B100+1,1)</f>
        <v>-</v>
      </c>
      <c r="JZ100" s="535" t="str" cm="1">
        <f t="array" aca="1" ref="JZ100" ca="1">INDEX(JZ$13:JZ99,$B100+1,1)</f>
        <v>-</v>
      </c>
      <c r="KA100" s="535" t="str" cm="1">
        <f t="array" aca="1" ref="KA100" ca="1">INDEX(KA$13:KA99,$B100+1,1)</f>
        <v>-</v>
      </c>
      <c r="KB100" s="535" t="str" cm="1">
        <f t="array" aca="1" ref="KB100" ca="1">INDEX(KB$13:KB99,$B100+1,1)</f>
        <v>-</v>
      </c>
      <c r="KC100" s="535" t="str" cm="1">
        <f t="array" aca="1" ref="KC100" ca="1">INDEX(KC$13:KC99,$B100+1,1)</f>
        <v>-</v>
      </c>
      <c r="KD100" s="535" t="str" cm="1">
        <f t="array" aca="1" ref="KD100" ca="1">INDEX(KD$13:KD99,$B100+1,1)</f>
        <v>-</v>
      </c>
      <c r="KE100" s="535" t="str" cm="1">
        <f t="array" aca="1" ref="KE100" ca="1">INDEX(KE$13:KE99,$B100+1,1)</f>
        <v>-</v>
      </c>
      <c r="KF100" s="535" t="str" cm="1">
        <f t="array" aca="1" ref="KF100" ca="1">INDEX(KF$13:KF99,$B100+1,1)</f>
        <v>-</v>
      </c>
      <c r="KG100" s="535" t="str" cm="1">
        <f t="array" aca="1" ref="KG100" ca="1">INDEX(KG$13:KG99,$B100+1,1)</f>
        <v>-</v>
      </c>
      <c r="KH100" s="535" t="str" cm="1">
        <f t="array" aca="1" ref="KH100" ca="1">INDEX(KH$13:KH99,$B100+1,1)</f>
        <v>-</v>
      </c>
      <c r="KI100" s="411">
        <f t="shared" si="450"/>
        <v>0</v>
      </c>
      <c r="KJ100" s="535" t="str" cm="1">
        <f t="array" aca="1" ref="KJ100" ca="1">INDEX(KJ$13:KJ99,$B100+1,1)</f>
        <v>-</v>
      </c>
      <c r="KK100" s="535" cm="1">
        <f t="array" aca="1" ref="KK100" ca="1">INDEX(KK$13:KK99,$B100+1,1)</f>
        <v>1</v>
      </c>
      <c r="KL100" s="535" cm="1">
        <f t="array" aca="1" ref="KL100" ca="1">INDEX(KL$13:KL99,$B100+1,1)</f>
        <v>0</v>
      </c>
      <c r="KM100" s="411">
        <f t="shared" si="451"/>
        <v>0</v>
      </c>
      <c r="KN100" s="535" cm="1">
        <f t="array" aca="1" ref="KN100" ca="1">INDEX(KN$13:KN99,$B100+1,1)</f>
        <v>0</v>
      </c>
      <c r="KO100" s="411">
        <f t="shared" si="551"/>
        <v>0</v>
      </c>
      <c r="KP100" s="411">
        <f t="shared" si="551"/>
        <v>0</v>
      </c>
      <c r="KQ100" s="411">
        <f t="shared" si="551"/>
        <v>0</v>
      </c>
      <c r="KR100" s="411">
        <f t="shared" si="551"/>
        <v>0</v>
      </c>
      <c r="KS100" s="411">
        <f t="shared" si="551"/>
        <v>1</v>
      </c>
      <c r="KT100" s="411">
        <f t="shared" si="551"/>
        <v>0</v>
      </c>
      <c r="KU100" s="535" cm="1">
        <f t="array" aca="1" ref="KU100" ca="1">INDEX(KU$13:KU99,$B100+1,1)</f>
        <v>0</v>
      </c>
      <c r="KV100" s="535" cm="1">
        <f t="array" aca="1" ref="KV100" ca="1">INDEX(KV$13:KV99,$B100+1,1)</f>
        <v>0</v>
      </c>
      <c r="KW100" s="535" cm="1">
        <f t="array" aca="1" ref="KW100" ca="1">INDEX(KW$13:KW99,$B100+1,1)</f>
        <v>0</v>
      </c>
      <c r="KX100" s="535" cm="1">
        <f t="array" aca="1" ref="KX100" ca="1">INDEX(KX$13:KX99,$B100+1,1)</f>
        <v>0</v>
      </c>
      <c r="KY100" s="18"/>
      <c r="KZ100" s="535" t="str" cm="1">
        <f t="array" aca="1" ref="KZ100" ca="1">INDEX(KZ$13:KZ99,$B100+1,1)</f>
        <v>-</v>
      </c>
      <c r="LA100" s="535" t="str" cm="1">
        <f t="array" aca="1" ref="LA100" ca="1">INDEX(LA$13:LA99,$B100+1,1)</f>
        <v>-</v>
      </c>
      <c r="LB100" s="535" t="str" cm="1">
        <f t="array" aca="1" ref="LB100" ca="1">INDEX(LB$13:LB99,$B100+1,1)</f>
        <v>-</v>
      </c>
      <c r="LC100" s="535" t="str" cm="1">
        <f t="array" aca="1" ref="LC100" ca="1">INDEX(LC$13:LC99,$B100+1,1)</f>
        <v>-</v>
      </c>
      <c r="LD100" s="535" t="str" cm="1">
        <f t="array" aca="1" ref="LD100" ca="1">INDEX(LD$13:LD99,$B100+1,1)</f>
        <v>-</v>
      </c>
      <c r="LE100" s="535" t="str" cm="1">
        <f t="array" aca="1" ref="LE100" ca="1">INDEX(LE$13:LE99,$B100+1,1)</f>
        <v>-</v>
      </c>
      <c r="LF100" s="535" t="str" cm="1">
        <f t="array" aca="1" ref="LF100" ca="1">INDEX(LF$13:LF99,$B100+1,1)</f>
        <v>-</v>
      </c>
      <c r="LG100" s="535" t="str" cm="1">
        <f t="array" aca="1" ref="LG100" ca="1">INDEX(LG$13:LG99,$B100+1,1)</f>
        <v>-</v>
      </c>
      <c r="LH100" s="535" t="str" cm="1">
        <f t="array" aca="1" ref="LH100" ca="1">INDEX(LH$13:LH99,$B100+1,1)</f>
        <v>-</v>
      </c>
      <c r="LI100" s="535" t="str" cm="1">
        <f t="array" aca="1" ref="LI100" ca="1">INDEX(LI$13:LI99,$B100+1,1)</f>
        <v>-</v>
      </c>
      <c r="LJ100" s="535" t="str" cm="1">
        <f t="array" aca="1" ref="LJ100" ca="1">INDEX(LJ$13:LJ99,$B100+1,1)</f>
        <v>-</v>
      </c>
      <c r="LK100" s="535" t="str" cm="1">
        <f t="array" aca="1" ref="LK100" ca="1">INDEX(LK$13:LK99,$B100+1,1)</f>
        <v>-</v>
      </c>
      <c r="LL100" s="535" t="str" cm="1">
        <f t="array" aca="1" ref="LL100" ca="1">INDEX(LL$13:LL99,$B100+1,1)</f>
        <v>-</v>
      </c>
      <c r="LM100" s="535" t="str" cm="1">
        <f t="array" aca="1" ref="LM100" ca="1">INDEX(LM$13:LM99,$B100+1,1)</f>
        <v>-</v>
      </c>
      <c r="LN100" s="535" t="str" cm="1">
        <f t="array" aca="1" ref="LN100" ca="1">INDEX(LN$13:LN99,$B100+1,1)</f>
        <v>-</v>
      </c>
      <c r="LO100" s="535" t="str" cm="1">
        <f t="array" aca="1" ref="LO100" ca="1">INDEX(LO$13:LO99,$B100+1,1)</f>
        <v>-</v>
      </c>
      <c r="LP100" s="535" cm="1">
        <f t="array" aca="1" ref="LP100" ca="1">INDEX(LP$13:LP99,$B100+1,1)</f>
        <v>0</v>
      </c>
      <c r="LQ100" s="535" cm="1">
        <f t="array" aca="1" ref="LQ100" ca="1">INDEX(LQ$13:LQ99,$B100+1,1)</f>
        <v>0</v>
      </c>
      <c r="LR100" s="545" cm="1">
        <f t="array" aca="1" ref="LR100" ca="1">IF(AND($N100=LR$10,$AU100&lt;&gt;0),INDEX(i.LTWFeedLevels,$AU100,12),0)</f>
        <v>0</v>
      </c>
      <c r="LS100" s="625" cm="1">
        <f t="array" aca="1" ref="LS100" ca="1">IF(AND($N100=LS$10,$AV100&lt;&gt;0),INDEX(i.LTWFeedLevels,$AV100,12),0)</f>
        <v>0</v>
      </c>
      <c r="LT100" s="457">
        <f t="shared" ca="1" si="532"/>
        <v>0</v>
      </c>
      <c r="LU100" s="457">
        <f t="shared" ca="1" si="453"/>
        <v>0</v>
      </c>
      <c r="LV100" s="457">
        <f t="shared" ca="1" si="454"/>
        <v>0</v>
      </c>
      <c r="LW100" s="545" cm="1">
        <f t="array" aca="1" ref="LW100" ca="1">IF(AND($N100=LW$10,$AU100&lt;&gt;0),INDEX(i.LTWFeedLevels,$AU100,12),0)</f>
        <v>0</v>
      </c>
      <c r="LX100" s="625" cm="1">
        <f t="array" aca="1" ref="LX100" ca="1">IF(AND($N100=LX$10,$AV100&lt;&gt;0),INDEX(i.LTWFeedLevels,$AV100,12),0)</f>
        <v>0</v>
      </c>
      <c r="LY100" s="457">
        <f t="shared" ca="1" si="455"/>
        <v>0</v>
      </c>
      <c r="LZ100" s="457">
        <f t="shared" ca="1" si="456"/>
        <v>0</v>
      </c>
      <c r="MA100" s="457">
        <f t="shared" ca="1" si="457"/>
        <v>0</v>
      </c>
      <c r="MB100" s="545" cm="1">
        <f t="array" aca="1" ref="MB100" ca="1">IF(AND($N100=MB$10,$AU100&lt;&gt;0),INDEX(i.LTWFeedLevels,$AU100,12),0)</f>
        <v>0</v>
      </c>
      <c r="MC100" s="625" cm="1">
        <f t="array" aca="1" ref="MC100" ca="1">IF(AND($N100=MC$10,$AV100&lt;&gt;0),INDEX(i.LTWFeedLevels,$AV100,12),0)</f>
        <v>0</v>
      </c>
      <c r="MD100" s="457">
        <f t="shared" ca="1" si="458"/>
        <v>0</v>
      </c>
      <c r="ME100" s="457">
        <f t="shared" ca="1" si="459"/>
        <v>0</v>
      </c>
      <c r="MF100" s="457">
        <f t="shared" ca="1" si="460"/>
        <v>0</v>
      </c>
      <c r="MG100" s="189">
        <f t="shared" ca="1" si="552"/>
        <v>0</v>
      </c>
      <c r="MH100" s="189">
        <f t="shared" ca="1" si="552"/>
        <v>0</v>
      </c>
      <c r="MI100" s="189">
        <f t="shared" ca="1" si="552"/>
        <v>0</v>
      </c>
      <c r="MJ100" s="189">
        <f t="shared" ca="1" si="552"/>
        <v>0</v>
      </c>
      <c r="MK100" s="189">
        <f t="shared" ca="1" si="552"/>
        <v>0</v>
      </c>
      <c r="ML100" s="189">
        <f t="shared" ca="1" si="552"/>
        <v>0</v>
      </c>
      <c r="MM100" s="189">
        <f t="shared" ca="1" si="552"/>
        <v>0</v>
      </c>
      <c r="MN100" s="189">
        <f t="shared" ca="1" si="552"/>
        <v>0</v>
      </c>
      <c r="MO100" s="189">
        <f t="shared" ca="1" si="552"/>
        <v>0</v>
      </c>
      <c r="MP100" s="189">
        <f t="shared" ca="1" si="552"/>
        <v>0</v>
      </c>
      <c r="MQ100" s="189">
        <f t="shared" ca="1" si="553"/>
        <v>0</v>
      </c>
      <c r="MR100" s="189">
        <f t="shared" ca="1" si="553"/>
        <v>0</v>
      </c>
      <c r="MS100" s="189">
        <f t="shared" ca="1" si="553"/>
        <v>0</v>
      </c>
      <c r="MT100" s="189">
        <f t="shared" ca="1" si="553"/>
        <v>0</v>
      </c>
      <c r="MU100" s="189">
        <f t="shared" ca="1" si="553"/>
        <v>0</v>
      </c>
      <c r="MV100" s="189">
        <f t="shared" ca="1" si="553"/>
        <v>0</v>
      </c>
      <c r="MW100" s="189">
        <f t="shared" ca="1" si="553"/>
        <v>0</v>
      </c>
      <c r="MX100" s="189">
        <f t="shared" ca="1" si="553"/>
        <v>0</v>
      </c>
      <c r="MY100" s="189">
        <f t="shared" ca="1" si="553"/>
        <v>0</v>
      </c>
      <c r="MZ100" s="189">
        <f t="shared" ca="1" si="553"/>
        <v>0</v>
      </c>
      <c r="NA100" s="189">
        <f t="shared" ca="1" si="554"/>
        <v>0</v>
      </c>
      <c r="NB100" s="189">
        <f t="shared" ca="1" si="554"/>
        <v>0</v>
      </c>
      <c r="NC100" s="189">
        <f t="shared" ca="1" si="554"/>
        <v>0</v>
      </c>
      <c r="ND100" s="189">
        <f t="shared" ca="1" si="554"/>
        <v>0</v>
      </c>
      <c r="NE100" s="189">
        <f t="shared" ca="1" si="554"/>
        <v>0</v>
      </c>
      <c r="NF100" s="189">
        <f t="shared" ca="1" si="554"/>
        <v>0</v>
      </c>
      <c r="NG100" s="189">
        <f t="shared" ca="1" si="554"/>
        <v>0</v>
      </c>
      <c r="NH100" s="189">
        <f t="shared" ca="1" si="554"/>
        <v>0</v>
      </c>
      <c r="NI100" s="189">
        <f t="shared" ca="1" si="554"/>
        <v>0</v>
      </c>
      <c r="NJ100" s="189">
        <f t="shared" ca="1" si="554"/>
        <v>0</v>
      </c>
      <c r="NK100" s="189">
        <f t="shared" ca="1" si="555"/>
        <v>0</v>
      </c>
      <c r="NL100" s="189">
        <f t="shared" ca="1" si="555"/>
        <v>0</v>
      </c>
      <c r="NM100" s="189">
        <f t="shared" ca="1" si="555"/>
        <v>0</v>
      </c>
      <c r="NN100" s="189">
        <f t="shared" ca="1" si="555"/>
        <v>0</v>
      </c>
      <c r="NO100" s="189">
        <f t="shared" ca="1" si="555"/>
        <v>0</v>
      </c>
      <c r="NP100" s="189">
        <f t="shared" ca="1" si="555"/>
        <v>0</v>
      </c>
      <c r="NQ100" s="189">
        <f t="shared" ca="1" si="555"/>
        <v>0</v>
      </c>
      <c r="NR100" s="189">
        <f t="shared" ca="1" si="555"/>
        <v>0</v>
      </c>
      <c r="NS100" s="189">
        <f t="shared" ca="1" si="555"/>
        <v>0</v>
      </c>
      <c r="NT100" s="189">
        <f t="shared" ca="1" si="555"/>
        <v>0</v>
      </c>
      <c r="NU100" s="189">
        <f t="shared" ca="1" si="556"/>
        <v>0</v>
      </c>
      <c r="NV100" s="189">
        <f t="shared" ca="1" si="556"/>
        <v>0</v>
      </c>
      <c r="NW100" s="189">
        <f t="shared" ca="1" si="556"/>
        <v>0</v>
      </c>
      <c r="NX100" s="189">
        <f t="shared" ca="1" si="556"/>
        <v>0</v>
      </c>
      <c r="NY100" s="189">
        <f t="shared" ca="1" si="556"/>
        <v>0</v>
      </c>
      <c r="NZ100" s="189">
        <f t="shared" ca="1" si="556"/>
        <v>0</v>
      </c>
      <c r="OA100" s="189">
        <f t="shared" ca="1" si="556"/>
        <v>0</v>
      </c>
      <c r="OB100" s="189">
        <f t="shared" ca="1" si="556"/>
        <v>0</v>
      </c>
      <c r="OC100" s="189">
        <f t="shared" ca="1" si="556"/>
        <v>0</v>
      </c>
      <c r="OD100" s="189">
        <f t="shared" ca="1" si="556"/>
        <v>0</v>
      </c>
      <c r="OE100" s="189">
        <f t="shared" ca="1" si="557"/>
        <v>0</v>
      </c>
      <c r="OF100" s="189">
        <f t="shared" ca="1" si="557"/>
        <v>0</v>
      </c>
      <c r="OG100" s="189">
        <f t="shared" ca="1" si="557"/>
        <v>0</v>
      </c>
      <c r="OH100" s="189">
        <f t="shared" ca="1" si="557"/>
        <v>0</v>
      </c>
      <c r="OI100" s="189">
        <f t="shared" ca="1" si="557"/>
        <v>0</v>
      </c>
      <c r="OJ100" s="189">
        <f t="shared" ca="1" si="557"/>
        <v>0</v>
      </c>
      <c r="OK100" s="189">
        <f t="shared" ca="1" si="557"/>
        <v>0</v>
      </c>
      <c r="OL100" s="189">
        <f t="shared" ca="1" si="557"/>
        <v>0</v>
      </c>
      <c r="OM100" s="189">
        <f t="shared" ca="1" si="557"/>
        <v>0</v>
      </c>
      <c r="ON100" s="189">
        <f t="shared" ca="1" si="557"/>
        <v>0</v>
      </c>
      <c r="OO100" s="189">
        <f t="shared" ca="1" si="558"/>
        <v>0</v>
      </c>
      <c r="OP100" s="189">
        <f t="shared" ca="1" si="558"/>
        <v>0</v>
      </c>
      <c r="OQ100" s="189">
        <f t="shared" ca="1" si="558"/>
        <v>0</v>
      </c>
      <c r="OR100" s="189">
        <f t="shared" ca="1" si="558"/>
        <v>0</v>
      </c>
      <c r="OS100" s="189">
        <f t="shared" ca="1" si="558"/>
        <v>0</v>
      </c>
      <c r="OT100" s="189">
        <f t="shared" ca="1" si="558"/>
        <v>0</v>
      </c>
      <c r="OU100" s="189">
        <f t="shared" ca="1" si="558"/>
        <v>0</v>
      </c>
      <c r="OV100" s="189">
        <f t="shared" ca="1" si="558"/>
        <v>0</v>
      </c>
      <c r="OW100" s="189">
        <f t="shared" ca="1" si="558"/>
        <v>0</v>
      </c>
      <c r="OX100" s="189">
        <f t="shared" ca="1" si="558"/>
        <v>0</v>
      </c>
      <c r="OY100" s="189">
        <f t="shared" ca="1" si="558"/>
        <v>0</v>
      </c>
      <c r="OZ100" s="189">
        <f t="shared" ca="1" si="558"/>
        <v>0</v>
      </c>
      <c r="PA100" s="556">
        <f t="shared" ca="1" si="559"/>
        <v>0</v>
      </c>
      <c r="PB100" s="556">
        <f t="shared" ca="1" si="559"/>
        <v>0</v>
      </c>
      <c r="PC100" s="556">
        <f t="shared" ca="1" si="559"/>
        <v>0</v>
      </c>
      <c r="PD100" s="556">
        <f t="shared" ca="1" si="559"/>
        <v>0</v>
      </c>
      <c r="PE100" s="556">
        <f t="shared" ca="1" si="559"/>
        <v>0</v>
      </c>
      <c r="PF100" s="556">
        <f t="shared" ca="1" si="559"/>
        <v>0</v>
      </c>
      <c r="PG100" s="556">
        <f t="shared" ca="1" si="559"/>
        <v>0</v>
      </c>
      <c r="PH100" s="556">
        <f t="shared" ca="1" si="559"/>
        <v>0</v>
      </c>
      <c r="PI100" s="556">
        <f t="shared" ca="1" si="559"/>
        <v>0</v>
      </c>
      <c r="PJ100" s="556">
        <f t="shared" ca="1" si="559"/>
        <v>0</v>
      </c>
      <c r="PK100" s="556">
        <f t="shared" ca="1" si="560"/>
        <v>0</v>
      </c>
      <c r="PL100" s="556">
        <f t="shared" ca="1" si="560"/>
        <v>0</v>
      </c>
      <c r="PM100" s="556">
        <f t="shared" ca="1" si="560"/>
        <v>0</v>
      </c>
      <c r="PN100" s="556">
        <f t="shared" ca="1" si="560"/>
        <v>0</v>
      </c>
      <c r="PO100" s="556">
        <f t="shared" ca="1" si="560"/>
        <v>0</v>
      </c>
      <c r="PP100" s="556">
        <f t="shared" ca="1" si="560"/>
        <v>0</v>
      </c>
      <c r="PQ100" s="556">
        <f t="shared" ca="1" si="560"/>
        <v>0</v>
      </c>
      <c r="PR100" s="556">
        <f t="shared" ca="1" si="560"/>
        <v>0</v>
      </c>
      <c r="PS100" s="556">
        <f t="shared" ca="1" si="560"/>
        <v>0</v>
      </c>
      <c r="PT100" s="556">
        <f t="shared" ca="1" si="560"/>
        <v>0</v>
      </c>
      <c r="PU100" s="556">
        <f t="shared" ca="1" si="561"/>
        <v>0</v>
      </c>
      <c r="PV100" s="556">
        <f t="shared" ca="1" si="561"/>
        <v>0</v>
      </c>
      <c r="PW100" s="556">
        <f t="shared" ca="1" si="561"/>
        <v>0</v>
      </c>
      <c r="PX100" s="556">
        <f t="shared" ca="1" si="561"/>
        <v>0</v>
      </c>
      <c r="PY100" s="556">
        <f t="shared" ca="1" si="561"/>
        <v>0</v>
      </c>
      <c r="PZ100" s="556">
        <f t="shared" ca="1" si="561"/>
        <v>0</v>
      </c>
      <c r="QA100" s="556">
        <f t="shared" ca="1" si="561"/>
        <v>0</v>
      </c>
      <c r="QB100" s="556">
        <f t="shared" ca="1" si="561"/>
        <v>0</v>
      </c>
      <c r="QC100" s="556">
        <f t="shared" ca="1" si="561"/>
        <v>0</v>
      </c>
      <c r="QD100" s="556">
        <f t="shared" ca="1" si="561"/>
        <v>0</v>
      </c>
      <c r="QE100" s="556">
        <f t="shared" ca="1" si="562"/>
        <v>0</v>
      </c>
      <c r="QF100" s="556">
        <f t="shared" ca="1" si="562"/>
        <v>0</v>
      </c>
      <c r="QG100" s="556">
        <f t="shared" ca="1" si="562"/>
        <v>0</v>
      </c>
      <c r="QH100" s="556">
        <f t="shared" ca="1" si="562"/>
        <v>0</v>
      </c>
      <c r="QI100" s="556">
        <f t="shared" ca="1" si="562"/>
        <v>0</v>
      </c>
      <c r="QJ100" s="556">
        <f t="shared" ca="1" si="562"/>
        <v>0</v>
      </c>
      <c r="QK100" s="556">
        <f t="shared" ca="1" si="562"/>
        <v>0</v>
      </c>
      <c r="QL100" s="556">
        <f t="shared" ca="1" si="562"/>
        <v>0</v>
      </c>
      <c r="QM100" s="556">
        <f t="shared" ca="1" si="562"/>
        <v>0</v>
      </c>
      <c r="QN100" s="556">
        <f t="shared" ca="1" si="562"/>
        <v>0</v>
      </c>
      <c r="QO100" s="556">
        <f t="shared" ca="1" si="563"/>
        <v>0</v>
      </c>
      <c r="QP100" s="556">
        <f t="shared" ca="1" si="563"/>
        <v>0</v>
      </c>
      <c r="QQ100" s="556">
        <f t="shared" ca="1" si="563"/>
        <v>0</v>
      </c>
      <c r="QR100" s="556">
        <f t="shared" ca="1" si="563"/>
        <v>0</v>
      </c>
      <c r="QS100" s="556">
        <f t="shared" ca="1" si="563"/>
        <v>0</v>
      </c>
      <c r="QT100" s="556">
        <f t="shared" ca="1" si="563"/>
        <v>0</v>
      </c>
      <c r="QU100" s="556">
        <f t="shared" ca="1" si="563"/>
        <v>0</v>
      </c>
      <c r="QV100" s="556">
        <f t="shared" ca="1" si="563"/>
        <v>0</v>
      </c>
      <c r="QW100" s="556">
        <f t="shared" ca="1" si="563"/>
        <v>0</v>
      </c>
      <c r="QX100" s="556">
        <f t="shared" ca="1" si="563"/>
        <v>0</v>
      </c>
      <c r="QY100" s="556">
        <f t="shared" ca="1" si="564"/>
        <v>0</v>
      </c>
      <c r="QZ100" s="556">
        <f t="shared" ca="1" si="564"/>
        <v>0</v>
      </c>
      <c r="RA100" s="556">
        <f t="shared" ca="1" si="564"/>
        <v>0</v>
      </c>
      <c r="RB100" s="556">
        <f t="shared" ca="1" si="564"/>
        <v>0</v>
      </c>
      <c r="RC100" s="556">
        <f t="shared" ca="1" si="564"/>
        <v>0</v>
      </c>
      <c r="RD100" s="556">
        <f t="shared" ca="1" si="564"/>
        <v>0</v>
      </c>
      <c r="RE100" s="556">
        <f t="shared" ca="1" si="564"/>
        <v>0</v>
      </c>
      <c r="RF100" s="556">
        <f t="shared" ca="1" si="564"/>
        <v>0</v>
      </c>
      <c r="RG100" s="556">
        <f t="shared" ca="1" si="564"/>
        <v>0</v>
      </c>
      <c r="RH100" s="556">
        <f t="shared" ca="1" si="564"/>
        <v>0</v>
      </c>
      <c r="RI100" s="556">
        <f t="shared" ca="1" si="565"/>
        <v>0</v>
      </c>
      <c r="RJ100" s="556">
        <f t="shared" ca="1" si="565"/>
        <v>0</v>
      </c>
      <c r="RK100" s="556">
        <f t="shared" ca="1" si="565"/>
        <v>0</v>
      </c>
      <c r="RL100" s="556">
        <f t="shared" ca="1" si="565"/>
        <v>0</v>
      </c>
      <c r="RM100" s="556">
        <f t="shared" ca="1" si="565"/>
        <v>0</v>
      </c>
      <c r="RN100" s="556">
        <f t="shared" ca="1" si="565"/>
        <v>0</v>
      </c>
      <c r="RO100" s="556">
        <f t="shared" ca="1" si="565"/>
        <v>0</v>
      </c>
      <c r="RP100" s="556">
        <f t="shared" ca="1" si="565"/>
        <v>0</v>
      </c>
      <c r="RQ100" s="556">
        <f t="shared" ca="1" si="565"/>
        <v>0</v>
      </c>
      <c r="RR100" s="556">
        <f t="shared" ca="1" si="565"/>
        <v>0</v>
      </c>
      <c r="RS100" s="556">
        <f t="shared" ca="1" si="566"/>
        <v>0</v>
      </c>
      <c r="RT100" s="556">
        <f t="shared" ca="1" si="566"/>
        <v>0</v>
      </c>
      <c r="RU100" s="556">
        <f t="shared" ca="1" si="566"/>
        <v>0</v>
      </c>
      <c r="RV100" s="556">
        <f t="shared" ca="1" si="566"/>
        <v>0</v>
      </c>
      <c r="RW100" s="556">
        <f t="shared" ca="1" si="566"/>
        <v>0</v>
      </c>
      <c r="RX100" s="556">
        <f t="shared" ca="1" si="566"/>
        <v>0</v>
      </c>
      <c r="RY100" s="556">
        <f t="shared" ca="1" si="566"/>
        <v>0</v>
      </c>
      <c r="RZ100" s="556">
        <f t="shared" ca="1" si="566"/>
        <v>0</v>
      </c>
      <c r="SA100" s="556">
        <f t="shared" ca="1" si="566"/>
        <v>0</v>
      </c>
      <c r="SB100" s="556">
        <f t="shared" ca="1" si="566"/>
        <v>0</v>
      </c>
      <c r="SC100" s="556">
        <f t="shared" ca="1" si="567"/>
        <v>0</v>
      </c>
      <c r="SD100" s="556">
        <f t="shared" ca="1" si="567"/>
        <v>0</v>
      </c>
      <c r="SE100" s="556">
        <f t="shared" ca="1" si="567"/>
        <v>0</v>
      </c>
      <c r="SF100" s="556">
        <f t="shared" ca="1" si="567"/>
        <v>0</v>
      </c>
      <c r="SG100" s="556">
        <f t="shared" ca="1" si="567"/>
        <v>0</v>
      </c>
      <c r="SH100" s="556">
        <f t="shared" ca="1" si="567"/>
        <v>0</v>
      </c>
      <c r="SI100" s="556">
        <f t="shared" ca="1" si="567"/>
        <v>0</v>
      </c>
      <c r="SJ100" s="556">
        <f t="shared" ca="1" si="567"/>
        <v>0</v>
      </c>
      <c r="SK100" s="556">
        <f t="shared" ca="1" si="567"/>
        <v>0</v>
      </c>
      <c r="SL100" s="556">
        <f t="shared" ca="1" si="567"/>
        <v>0</v>
      </c>
      <c r="SM100" s="556">
        <f t="shared" ca="1" si="568"/>
        <v>0</v>
      </c>
      <c r="SN100" s="556">
        <f t="shared" ca="1" si="568"/>
        <v>0</v>
      </c>
      <c r="SO100" s="556">
        <f t="shared" ca="1" si="568"/>
        <v>0</v>
      </c>
      <c r="SP100" s="556">
        <f t="shared" ca="1" si="568"/>
        <v>0</v>
      </c>
      <c r="SQ100" s="556">
        <f t="shared" ca="1" si="568"/>
        <v>0</v>
      </c>
      <c r="SR100" s="556">
        <f t="shared" ca="1" si="568"/>
        <v>0</v>
      </c>
      <c r="SS100" s="556">
        <f t="shared" ca="1" si="568"/>
        <v>0</v>
      </c>
      <c r="ST100" s="556">
        <f t="shared" ca="1" si="568"/>
        <v>0</v>
      </c>
      <c r="SU100" s="556">
        <f t="shared" ca="1" si="568"/>
        <v>0</v>
      </c>
      <c r="SV100" s="556">
        <f t="shared" ca="1" si="568"/>
        <v>0</v>
      </c>
      <c r="SW100" s="556">
        <f t="shared" ca="1" si="569"/>
        <v>0</v>
      </c>
      <c r="SX100" s="556">
        <f t="shared" ca="1" si="569"/>
        <v>0</v>
      </c>
      <c r="SY100" s="556">
        <f t="shared" ca="1" si="569"/>
        <v>0</v>
      </c>
      <c r="SZ100" s="556">
        <f t="shared" ca="1" si="569"/>
        <v>0</v>
      </c>
      <c r="TA100" s="556">
        <f t="shared" ca="1" si="569"/>
        <v>0</v>
      </c>
      <c r="TB100" s="556">
        <f t="shared" ca="1" si="569"/>
        <v>0</v>
      </c>
      <c r="TC100" s="556">
        <f t="shared" ca="1" si="569"/>
        <v>0</v>
      </c>
      <c r="TD100" s="556">
        <f t="shared" ca="1" si="569"/>
        <v>0</v>
      </c>
      <c r="TE100" s="556">
        <f t="shared" ca="1" si="569"/>
        <v>0</v>
      </c>
      <c r="TF100" s="556">
        <f t="shared" ca="1" si="569"/>
        <v>0</v>
      </c>
      <c r="TG100" s="556">
        <f t="shared" ca="1" si="570"/>
        <v>0</v>
      </c>
      <c r="TH100" s="556">
        <f t="shared" ca="1" si="570"/>
        <v>0</v>
      </c>
      <c r="TI100" s="556">
        <f t="shared" ca="1" si="570"/>
        <v>0</v>
      </c>
      <c r="TJ100" s="556">
        <f t="shared" ca="1" si="570"/>
        <v>0</v>
      </c>
      <c r="TK100" s="556">
        <f t="shared" ca="1" si="570"/>
        <v>0</v>
      </c>
      <c r="TL100" s="556">
        <f t="shared" ca="1" si="570"/>
        <v>0</v>
      </c>
      <c r="TM100" s="556">
        <f t="shared" ca="1" si="570"/>
        <v>0</v>
      </c>
      <c r="TN100" s="556">
        <f t="shared" ca="1" si="570"/>
        <v>0</v>
      </c>
      <c r="TO100" s="556">
        <f t="shared" ca="1" si="570"/>
        <v>0</v>
      </c>
      <c r="TP100" s="556">
        <f t="shared" ca="1" si="570"/>
        <v>0</v>
      </c>
      <c r="TQ100" s="556">
        <f t="shared" ca="1" si="571"/>
        <v>0</v>
      </c>
      <c r="TR100" s="556">
        <f t="shared" ca="1" si="571"/>
        <v>0</v>
      </c>
      <c r="TS100" s="556">
        <f t="shared" ca="1" si="571"/>
        <v>0</v>
      </c>
      <c r="TT100" s="556">
        <f t="shared" ca="1" si="571"/>
        <v>0</v>
      </c>
      <c r="TU100" s="556">
        <f t="shared" ca="1" si="571"/>
        <v>0</v>
      </c>
      <c r="TV100" s="556">
        <f t="shared" ca="1" si="571"/>
        <v>0</v>
      </c>
      <c r="TW100" s="556">
        <f t="shared" ca="1" si="571"/>
        <v>0</v>
      </c>
      <c r="TX100" s="556">
        <f t="shared" ca="1" si="571"/>
        <v>0</v>
      </c>
      <c r="TY100" s="556">
        <f t="shared" ca="1" si="571"/>
        <v>0</v>
      </c>
      <c r="TZ100" s="556">
        <f t="shared" ca="1" si="571"/>
        <v>0</v>
      </c>
      <c r="UA100" s="556">
        <f t="shared" ca="1" si="572"/>
        <v>0</v>
      </c>
      <c r="UB100" s="556">
        <f t="shared" ca="1" si="572"/>
        <v>0</v>
      </c>
      <c r="UC100" s="556">
        <f t="shared" ca="1" si="572"/>
        <v>0</v>
      </c>
      <c r="UD100" s="556">
        <f t="shared" ca="1" si="572"/>
        <v>0</v>
      </c>
      <c r="UE100" s="556">
        <f t="shared" ca="1" si="572"/>
        <v>0</v>
      </c>
      <c r="UF100" s="556">
        <f t="shared" ca="1" si="572"/>
        <v>0</v>
      </c>
      <c r="UG100" s="556">
        <f t="shared" ca="1" si="572"/>
        <v>0</v>
      </c>
      <c r="UH100" s="556">
        <f t="shared" ca="1" si="572"/>
        <v>0</v>
      </c>
      <c r="UI100" s="556">
        <f t="shared" ca="1" si="572"/>
        <v>0</v>
      </c>
      <c r="UJ100" s="556">
        <f t="shared" ca="1" si="572"/>
        <v>0</v>
      </c>
      <c r="UK100" s="556">
        <f t="shared" ca="1" si="573"/>
        <v>0</v>
      </c>
      <c r="UL100" s="556">
        <f t="shared" ca="1" si="573"/>
        <v>0</v>
      </c>
      <c r="UM100" s="556">
        <f t="shared" ca="1" si="573"/>
        <v>0</v>
      </c>
      <c r="UN100" s="556">
        <f t="shared" ca="1" si="573"/>
        <v>0</v>
      </c>
      <c r="UO100" s="556">
        <f t="shared" ca="1" si="573"/>
        <v>0</v>
      </c>
      <c r="UP100" s="556">
        <f t="shared" ca="1" si="573"/>
        <v>0</v>
      </c>
      <c r="UQ100" s="556">
        <f t="shared" ca="1" si="573"/>
        <v>0</v>
      </c>
      <c r="UR100" s="556">
        <f t="shared" ca="1" si="573"/>
        <v>0</v>
      </c>
      <c r="US100" s="556">
        <f t="shared" ca="1" si="573"/>
        <v>0</v>
      </c>
      <c r="UT100" s="556">
        <f t="shared" ca="1" si="573"/>
        <v>0</v>
      </c>
      <c r="UU100" s="556">
        <f t="shared" ca="1" si="574"/>
        <v>0</v>
      </c>
      <c r="UV100" s="556">
        <f t="shared" ca="1" si="574"/>
        <v>0</v>
      </c>
      <c r="UW100" s="556">
        <f t="shared" ca="1" si="574"/>
        <v>0</v>
      </c>
      <c r="UX100" s="556">
        <f t="shared" ca="1" si="574"/>
        <v>0</v>
      </c>
      <c r="UY100" s="556">
        <f t="shared" ca="1" si="574"/>
        <v>0</v>
      </c>
      <c r="UZ100" s="556">
        <f t="shared" ca="1" si="574"/>
        <v>0</v>
      </c>
      <c r="VA100" s="556">
        <f t="shared" ca="1" si="574"/>
        <v>0</v>
      </c>
      <c r="VB100" s="556">
        <f t="shared" ca="1" si="574"/>
        <v>0</v>
      </c>
      <c r="VC100" s="556">
        <f t="shared" ca="1" si="574"/>
        <v>0</v>
      </c>
      <c r="VD100" s="556">
        <f t="shared" ca="1" si="574"/>
        <v>0</v>
      </c>
      <c r="VE100" s="556">
        <f t="shared" ca="1" si="575"/>
        <v>0</v>
      </c>
      <c r="VF100" s="556">
        <f t="shared" ca="1" si="575"/>
        <v>0</v>
      </c>
      <c r="VG100" s="556">
        <f t="shared" ca="1" si="575"/>
        <v>0</v>
      </c>
      <c r="VH100" s="556">
        <f t="shared" ca="1" si="575"/>
        <v>0</v>
      </c>
      <c r="VI100" s="556">
        <f t="shared" ca="1" si="575"/>
        <v>0</v>
      </c>
      <c r="VJ100" s="556">
        <f t="shared" ca="1" si="575"/>
        <v>0</v>
      </c>
      <c r="VK100" s="556">
        <f t="shared" ca="1" si="575"/>
        <v>0</v>
      </c>
      <c r="VL100" s="556">
        <f t="shared" ca="1" si="575"/>
        <v>0</v>
      </c>
      <c r="VM100" s="556">
        <f t="shared" ca="1" si="575"/>
        <v>0</v>
      </c>
      <c r="VN100" s="556">
        <f t="shared" ca="1" si="575"/>
        <v>0</v>
      </c>
      <c r="VO100" s="556">
        <f t="shared" ca="1" si="576"/>
        <v>0</v>
      </c>
      <c r="VP100" s="556">
        <f t="shared" ca="1" si="576"/>
        <v>0</v>
      </c>
      <c r="VQ100" s="556">
        <f t="shared" ca="1" si="576"/>
        <v>0</v>
      </c>
      <c r="VR100" s="556">
        <f t="shared" ca="1" si="576"/>
        <v>0</v>
      </c>
      <c r="VS100" s="556">
        <f t="shared" ca="1" si="576"/>
        <v>0</v>
      </c>
      <c r="VT100" s="556">
        <f t="shared" ca="1" si="576"/>
        <v>0</v>
      </c>
      <c r="VU100" s="556">
        <f t="shared" ca="1" si="576"/>
        <v>0</v>
      </c>
      <c r="VV100" s="556">
        <f t="shared" ca="1" si="576"/>
        <v>0</v>
      </c>
      <c r="VW100" s="556">
        <f t="shared" ca="1" si="576"/>
        <v>0</v>
      </c>
      <c r="VX100" s="556">
        <f t="shared" ca="1" si="576"/>
        <v>0</v>
      </c>
      <c r="VY100" s="556">
        <f t="shared" ca="1" si="577"/>
        <v>0</v>
      </c>
      <c r="VZ100" s="556">
        <f t="shared" ca="1" si="577"/>
        <v>0</v>
      </c>
      <c r="WA100" s="556">
        <f t="shared" ca="1" si="577"/>
        <v>0</v>
      </c>
      <c r="WB100" s="556">
        <f t="shared" ca="1" si="577"/>
        <v>0</v>
      </c>
      <c r="WC100" s="556">
        <f t="shared" ca="1" si="577"/>
        <v>0</v>
      </c>
      <c r="WD100" s="556">
        <f t="shared" ca="1" si="577"/>
        <v>0</v>
      </c>
      <c r="WE100" s="556">
        <f t="shared" ca="1" si="577"/>
        <v>0</v>
      </c>
      <c r="WF100" s="556">
        <f t="shared" ca="1" si="577"/>
        <v>0</v>
      </c>
      <c r="WG100" s="556">
        <f t="shared" ca="1" si="577"/>
        <v>0</v>
      </c>
      <c r="WH100" s="556">
        <f t="shared" ca="1" si="577"/>
        <v>0</v>
      </c>
      <c r="WI100" s="556">
        <f t="shared" ca="1" si="578"/>
        <v>0</v>
      </c>
      <c r="WJ100" s="556">
        <f t="shared" ca="1" si="578"/>
        <v>0</v>
      </c>
      <c r="WK100" s="556">
        <f t="shared" ca="1" si="578"/>
        <v>0</v>
      </c>
      <c r="WL100" s="556">
        <f t="shared" ca="1" si="578"/>
        <v>0</v>
      </c>
      <c r="WM100" s="556">
        <f t="shared" ca="1" si="578"/>
        <v>0</v>
      </c>
      <c r="WN100" s="556">
        <f t="shared" ca="1" si="578"/>
        <v>0</v>
      </c>
      <c r="WO100" s="556">
        <f t="shared" ca="1" si="578"/>
        <v>0</v>
      </c>
      <c r="WP100" s="556">
        <f t="shared" ca="1" si="578"/>
        <v>0</v>
      </c>
      <c r="WQ100" s="556">
        <f t="shared" ca="1" si="578"/>
        <v>0</v>
      </c>
      <c r="WR100" s="556">
        <f t="shared" ca="1" si="578"/>
        <v>0</v>
      </c>
      <c r="WS100" s="556">
        <f t="shared" ca="1" si="579"/>
        <v>0</v>
      </c>
      <c r="WT100" s="556">
        <f t="shared" ca="1" si="579"/>
        <v>0</v>
      </c>
      <c r="WU100" s="556">
        <f t="shared" ca="1" si="579"/>
        <v>0</v>
      </c>
      <c r="WV100" s="556">
        <f t="shared" ca="1" si="579"/>
        <v>0</v>
      </c>
      <c r="WW100" s="556">
        <f t="shared" ca="1" si="579"/>
        <v>0</v>
      </c>
      <c r="WX100" s="556">
        <f t="shared" ca="1" si="579"/>
        <v>0</v>
      </c>
      <c r="WY100" s="556">
        <f t="shared" ca="1" si="579"/>
        <v>0</v>
      </c>
      <c r="WZ100" s="556">
        <f t="shared" ca="1" si="579"/>
        <v>0</v>
      </c>
      <c r="XA100" s="556">
        <f t="shared" ca="1" si="579"/>
        <v>0</v>
      </c>
      <c r="XB100" s="556">
        <f t="shared" ca="1" si="579"/>
        <v>0</v>
      </c>
      <c r="XC100" s="556">
        <f t="shared" ca="1" si="580"/>
        <v>0</v>
      </c>
      <c r="XD100" s="556">
        <f t="shared" ca="1" si="580"/>
        <v>0</v>
      </c>
      <c r="XE100" s="556">
        <f t="shared" ca="1" si="580"/>
        <v>0</v>
      </c>
      <c r="XF100" s="556">
        <f t="shared" ca="1" si="580"/>
        <v>0</v>
      </c>
      <c r="XG100" s="556">
        <f t="shared" ca="1" si="580"/>
        <v>0</v>
      </c>
      <c r="XH100" s="556">
        <f t="shared" ca="1" si="580"/>
        <v>0</v>
      </c>
      <c r="XI100" s="556">
        <f t="shared" ca="1" si="580"/>
        <v>0</v>
      </c>
      <c r="XJ100" s="556">
        <f t="shared" ca="1" si="580"/>
        <v>0</v>
      </c>
      <c r="XK100" s="556">
        <f t="shared" ca="1" si="580"/>
        <v>0</v>
      </c>
      <c r="XL100" s="556">
        <f t="shared" ca="1" si="580"/>
        <v>0</v>
      </c>
      <c r="XM100" s="556">
        <f t="shared" ca="1" si="581"/>
        <v>0</v>
      </c>
      <c r="XN100" s="556">
        <f t="shared" ca="1" si="581"/>
        <v>0</v>
      </c>
      <c r="XO100" s="556">
        <f t="shared" ca="1" si="581"/>
        <v>0</v>
      </c>
      <c r="XP100" s="556">
        <f t="shared" ca="1" si="581"/>
        <v>0</v>
      </c>
      <c r="XQ100" s="556">
        <f t="shared" ca="1" si="581"/>
        <v>0</v>
      </c>
      <c r="XR100" s="556">
        <f t="shared" ca="1" si="581"/>
        <v>0</v>
      </c>
      <c r="XS100" s="556">
        <f t="shared" ca="1" si="581"/>
        <v>0</v>
      </c>
      <c r="XT100" s="556">
        <f t="shared" ca="1" si="581"/>
        <v>0</v>
      </c>
      <c r="XU100" s="556">
        <f t="shared" ca="1" si="581"/>
        <v>0</v>
      </c>
      <c r="XV100" s="556">
        <f t="shared" ca="1" si="581"/>
        <v>0</v>
      </c>
      <c r="XW100" s="556">
        <f t="shared" ca="1" si="581"/>
        <v>0</v>
      </c>
      <c r="XX100" s="189">
        <f t="shared" ca="1" si="582"/>
        <v>0</v>
      </c>
      <c r="XY100" s="189">
        <f t="shared" ca="1" si="582"/>
        <v>0</v>
      </c>
      <c r="XZ100" s="189">
        <f t="shared" ca="1" si="582"/>
        <v>0</v>
      </c>
      <c r="YA100" s="189">
        <f t="shared" ca="1" si="582"/>
        <v>0</v>
      </c>
      <c r="YB100" s="189">
        <f t="shared" ca="1" si="582"/>
        <v>0</v>
      </c>
      <c r="YC100" s="230">
        <f t="shared" ca="1" si="492"/>
        <v>0</v>
      </c>
      <c r="YD100" s="189">
        <f t="shared" ca="1" si="583"/>
        <v>0</v>
      </c>
      <c r="YE100" s="189">
        <f t="shared" ca="1" si="583"/>
        <v>0</v>
      </c>
      <c r="YF100" s="189">
        <f t="shared" ca="1" si="583"/>
        <v>0</v>
      </c>
      <c r="YG100" s="189">
        <f t="shared" ca="1" si="583"/>
        <v>0</v>
      </c>
      <c r="YH100" s="189">
        <f t="shared" ca="1" si="583"/>
        <v>0</v>
      </c>
      <c r="YI100" s="230">
        <f t="shared" ca="1" si="494"/>
        <v>0</v>
      </c>
      <c r="YJ100" s="231">
        <f t="shared" ca="1" si="495"/>
        <v>0</v>
      </c>
      <c r="YK100" s="231">
        <f t="shared" ca="1" si="495"/>
        <v>0</v>
      </c>
      <c r="YL100" s="231">
        <f t="shared" ca="1" si="495"/>
        <v>0</v>
      </c>
      <c r="YM100" s="231">
        <f t="shared" ca="1" si="495"/>
        <v>0</v>
      </c>
      <c r="YN100" s="544">
        <f t="shared" ca="1" si="496"/>
        <v>0</v>
      </c>
      <c r="YO100" s="231">
        <f t="shared" ca="1" si="497"/>
        <v>0</v>
      </c>
      <c r="YP100" s="231">
        <f t="shared" ca="1" si="497"/>
        <v>0</v>
      </c>
      <c r="YQ100" s="231">
        <f t="shared" ca="1" si="497"/>
        <v>0</v>
      </c>
      <c r="YR100" s="231">
        <f t="shared" ca="1" si="497"/>
        <v>0</v>
      </c>
      <c r="YS100" s="544">
        <f t="shared" ca="1" si="584"/>
        <v>0</v>
      </c>
      <c r="YT100" s="544">
        <f t="shared" ca="1" si="584"/>
        <v>0</v>
      </c>
      <c r="YU100" s="544">
        <f t="shared" ca="1" si="584"/>
        <v>0</v>
      </c>
      <c r="YV100" s="544">
        <f t="shared" ca="1" si="584"/>
        <v>0</v>
      </c>
      <c r="YW100" s="544">
        <f t="shared" ca="1" si="584"/>
        <v>0</v>
      </c>
      <c r="YX100" s="544">
        <f t="shared" ca="1" si="584"/>
        <v>0</v>
      </c>
      <c r="YY100" s="544">
        <f t="shared" ca="1" si="584"/>
        <v>0</v>
      </c>
      <c r="YZ100" s="535" cm="1">
        <f t="array" aca="1" ref="YZ100" ca="1">INDEX(YZ$13:YZ99,$B100+1,1)</f>
        <v>0</v>
      </c>
      <c r="ZA100" s="411">
        <f t="shared" ca="1" si="499"/>
        <v>19</v>
      </c>
      <c r="ZB100" s="18"/>
      <c r="ZC100" s="535" cm="1">
        <f t="array" aca="1" ref="ZC100" ca="1">INDEX(ZC$13:ZC99,$B100+1,1)</f>
        <v>0</v>
      </c>
      <c r="ZD100" s="411">
        <f t="shared" si="500"/>
        <v>0</v>
      </c>
      <c r="ZE100" s="535" cm="1">
        <f t="array" aca="1" ref="ZE100" ca="1">INDEX(ZE$13:ZE99,$B100+1,1)</f>
        <v>0</v>
      </c>
      <c r="ZF100" s="535" t="str" cm="1">
        <f t="array" aca="1" ref="ZF100" ca="1">INDEX(ZF$13:ZF99,$B100+1,1)</f>
        <v>-</v>
      </c>
      <c r="ZG100" s="535" t="str" cm="1">
        <f t="array" aca="1" ref="ZG100" ca="1">INDEX(ZG$13:ZG99,$B100+1,1)</f>
        <v>-</v>
      </c>
      <c r="ZH100" s="535" t="str" cm="1">
        <f t="array" aca="1" ref="ZH100" ca="1">INDEX(ZH$13:ZH99,$B100+1,1)</f>
        <v>-</v>
      </c>
      <c r="ZI100" s="535" t="str" cm="1">
        <f t="array" aca="1" ref="ZI100" ca="1">INDEX(ZI$13:ZI99,$B100+1,1)</f>
        <v>-</v>
      </c>
      <c r="ZJ100" s="535" t="str" cm="1">
        <f t="array" aca="1" ref="ZJ100" ca="1">INDEX(ZJ$13:ZJ99,$B100+1,1)</f>
        <v>-</v>
      </c>
      <c r="ZK100" s="535" t="str" cm="1">
        <f t="array" aca="1" ref="ZK100" ca="1">INDEX(ZK$13:ZK99,$B100+1,1)</f>
        <v>-</v>
      </c>
      <c r="ZL100" s="535" t="str" cm="1">
        <f t="array" aca="1" ref="ZL100" ca="1">INDEX(ZL$13:ZL99,$B100+1,1)</f>
        <v>-</v>
      </c>
      <c r="ZM100" s="535" t="str" cm="1">
        <f t="array" aca="1" ref="ZM100" ca="1">INDEX(ZM$13:ZM99,$B100+1,1)</f>
        <v>-</v>
      </c>
      <c r="ZN100" s="535" t="str" cm="1">
        <f t="array" aca="1" ref="ZN100" ca="1">INDEX(ZN$13:ZN99,$B100+1,1)</f>
        <v>-</v>
      </c>
      <c r="ZO100" s="535" t="str" cm="1">
        <f t="array" aca="1" ref="ZO100" ca="1">INDEX(ZO$13:ZO99,$B100+1,1)</f>
        <v>-</v>
      </c>
      <c r="ZP100" s="535" t="str" cm="1">
        <f t="array" aca="1" ref="ZP100" ca="1">INDEX(ZP$13:ZP99,$B100+1,1)</f>
        <v>-</v>
      </c>
      <c r="ZQ100" s="535" t="str" cm="1">
        <f t="array" aca="1" ref="ZQ100" ca="1">INDEX(ZQ$13:ZQ99,$B100+1,1)</f>
        <v>-</v>
      </c>
      <c r="ZR100" s="535" t="str" cm="1">
        <f t="array" aca="1" ref="ZR100" ca="1">INDEX(ZR$13:ZR99,$B100+1,1)</f>
        <v>-</v>
      </c>
      <c r="ZS100" s="535" t="str" cm="1">
        <f t="array" aca="1" ref="ZS100" ca="1">INDEX(ZS$13:ZS99,$B100+1,1)</f>
        <v>-</v>
      </c>
      <c r="ZT100" s="535" t="str" cm="1">
        <f t="array" aca="1" ref="ZT100" ca="1">INDEX(ZT$13:ZT99,$B100+1,1)</f>
        <v>-</v>
      </c>
      <c r="ZU100" s="535" t="str" cm="1">
        <f t="array" aca="1" ref="ZU100" ca="1">INDEX(ZU$13:ZU99,$B100+1,1)</f>
        <v>-</v>
      </c>
      <c r="ZV100" s="535" t="str" cm="1">
        <f t="array" aca="1" ref="ZV100" ca="1">INDEX(ZV$13:ZV99,$B100+1,1)</f>
        <v>-</v>
      </c>
      <c r="ZW100" s="535" t="str" cm="1">
        <f t="array" aca="1" ref="ZW100" ca="1">INDEX(ZW$13:ZW99,$B100+1,1)</f>
        <v>-</v>
      </c>
      <c r="ZX100" s="18"/>
      <c r="ZY100" s="411" t="b">
        <f t="shared" ca="1" si="501"/>
        <v>0</v>
      </c>
      <c r="ZZ100" s="411" t="str">
        <f t="shared" ca="1" si="502"/>
        <v>-</v>
      </c>
      <c r="AAA100" s="535" t="str" cm="1">
        <f t="array" aca="1" ref="AAA100" ca="1">INDEX(AAA$13:AAA99,$B100+1,1)</f>
        <v>-</v>
      </c>
      <c r="AAB100" s="535" t="str" cm="1">
        <f t="array" aca="1" ref="AAB100" ca="1">INDEX(AAB$13:AAB99,$B100+1,1)</f>
        <v>-</v>
      </c>
      <c r="AAC100" s="535" t="str" cm="1">
        <f t="array" aca="1" ref="AAC100" ca="1">INDEX(AAC$13:AAC99,$B100+1,1)</f>
        <v>-</v>
      </c>
      <c r="AAD100" s="545" cm="1">
        <f t="array" aca="1" ref="AAD100" ca="1">INDEX(i.AgeJ,$AD100,1)</f>
        <v>0</v>
      </c>
      <c r="AAE100" s="535" t="str" cm="1">
        <f t="array" aca="1" ref="AAE100" ca="1">INDEX(AAE$13:AAE99,$B100+1,1)</f>
        <v>-</v>
      </c>
      <c r="AAF100" s="411" t="str">
        <f t="shared" si="503"/>
        <v>-</v>
      </c>
      <c r="AAG100" s="411" t="str">
        <f t="shared" si="503"/>
        <v>-</v>
      </c>
      <c r="AAH100" s="535" t="str" cm="1">
        <f t="array" aca="1" ref="AAH100" ca="1">INDEX(AAH$13:AAH99,$B100+1,1)</f>
        <v>-</v>
      </c>
      <c r="AAI100" s="535" t="str" cm="1">
        <f t="array" aca="1" ref="AAI100" ca="1">INDEX(AAI$13:AAI99,$B100+1,1)</f>
        <v>-</v>
      </c>
      <c r="AAJ100" s="535" t="str" cm="1">
        <f t="array" aca="1" ref="AAJ100" ca="1">INDEX(AAJ$13:AAJ99,$B100+1,1)</f>
        <v>-</v>
      </c>
      <c r="AAK100" s="535" t="str" cm="1">
        <f t="array" aca="1" ref="AAK100" ca="1">INDEX(AAK$13:AAK99,$B100+1,1)</f>
        <v>-</v>
      </c>
      <c r="AAL100" s="535" t="str" cm="1">
        <f t="array" aca="1" ref="AAL100" ca="1">INDEX(AAL$13:AAL99,$B100+1,1)</f>
        <v>-</v>
      </c>
      <c r="AAM100" s="535" t="b" cm="1">
        <f t="array" aca="1" ref="AAM100" ca="1">INDEX(AAM$13:AAM99,$B100+1,1)</f>
        <v>1</v>
      </c>
      <c r="AAN100" s="535" t="str" cm="1">
        <f t="array" aca="1" ref="AAN100" ca="1">INDEX(AAN$13:AAN99,$B100+1,1)</f>
        <v>-</v>
      </c>
      <c r="AAO100" s="535" cm="1">
        <f t="array" aca="1" ref="AAO100" ca="1">INDEX(AAO$13:AAO99,$B100+1,1)</f>
        <v>0</v>
      </c>
      <c r="AAP100" s="535" cm="1">
        <f t="array" aca="1" ref="AAP100" ca="1">INDEX(AAP$13:AAP99,$B100+1,1)</f>
        <v>0</v>
      </c>
      <c r="AAQ100" s="535" cm="1">
        <f t="array" aca="1" ref="AAQ100" ca="1">INDEX(AAQ$13:AAQ99,$B100+1,1)</f>
        <v>0</v>
      </c>
      <c r="AAR100" s="18"/>
      <c r="AAS100" s="411">
        <f t="shared" si="504"/>
        <v>50</v>
      </c>
      <c r="AAT100" s="411">
        <f t="shared" si="504"/>
        <v>50</v>
      </c>
      <c r="AAU100" s="411">
        <f t="shared" si="504"/>
        <v>50</v>
      </c>
      <c r="AAV100" s="411">
        <f t="shared" si="504"/>
        <v>50</v>
      </c>
      <c r="AAW100" s="535" cm="1">
        <f t="array" aca="1" ref="AAW100" ca="1">INDEX(AAW$13:AAW99,$B100+1,1)</f>
        <v>1</v>
      </c>
      <c r="AAX100" s="535" cm="1">
        <f t="array" aca="1" ref="AAX100" ca="1">INDEX(AAX$13:AAX99,$B100+1,1)</f>
        <v>1</v>
      </c>
      <c r="AAY100" s="535" cm="1">
        <f t="array" aca="1" ref="AAY100" ca="1">INDEX(AAY$13:AAY99,$B100+1,1)</f>
        <v>1</v>
      </c>
      <c r="AAZ100" s="535" cm="1">
        <f t="array" aca="1" ref="AAZ100" ca="1">INDEX(AAZ$13:AAZ99,$B100+1,1)</f>
        <v>1</v>
      </c>
      <c r="ABA100" s="535" t="str" cm="1">
        <f t="array" aca="1" ref="ABA100" ca="1">INDEX(ABA$13:ABA99,$B100+1,1)</f>
        <v>-</v>
      </c>
      <c r="ABB100" s="535" t="str" cm="1">
        <f t="array" aca="1" ref="ABB100" ca="1">INDEX(ABB$13:ABB99,$B100+1,1)</f>
        <v>-</v>
      </c>
      <c r="ABC100" s="535" t="str" cm="1">
        <f t="array" aca="1" ref="ABC100" ca="1">INDEX(ABC$13:ABC99,$B100+1,1)</f>
        <v>-</v>
      </c>
      <c r="ABD100" s="535" t="str" cm="1">
        <f t="array" aca="1" ref="ABD100" ca="1">INDEX(ABD$13:ABD99,$B100+1,1)</f>
        <v>-</v>
      </c>
      <c r="ABE100" s="535" t="str" cm="1">
        <f t="array" aca="1" ref="ABE100" ca="1">INDEX(ABE$13:ABE99,$B100+1,1)</f>
        <v>-</v>
      </c>
      <c r="ABF100" s="535" t="str" cm="1">
        <f t="array" aca="1" ref="ABF100" ca="1">INDEX(ABF$13:ABF99,$B100+1,1)</f>
        <v>-</v>
      </c>
      <c r="ABG100" s="535" t="str" cm="1">
        <f t="array" aca="1" ref="ABG100" ca="1">INDEX(ABG$13:ABG99,$B100+1,1)</f>
        <v>-</v>
      </c>
      <c r="ABH100" s="18"/>
      <c r="ABI100" s="535" t="str" cm="1">
        <f t="array" aca="1" ref="ABI100" ca="1">INDEX(ABI$13:ABI99,$B100+1,1)</f>
        <v>-</v>
      </c>
      <c r="ABJ100" s="411">
        <f t="shared" ca="1" si="505"/>
        <v>1</v>
      </c>
      <c r="ABK100" s="18"/>
      <c r="ABL100" s="664" t="str">
        <f t="shared" ca="1" si="506"/>
        <v>-</v>
      </c>
      <c r="ABM100" s="535" t="b" cm="1">
        <f t="array" aca="1" ref="ABM100" ca="1">INDEX(ABM$13:ABM99,$B100+1,1)</f>
        <v>0</v>
      </c>
      <c r="ABN100" s="535" t="b" cm="1">
        <f t="array" aca="1" ref="ABN100" ca="1">INDEX(ABN$13:ABN99,$B100+1,1)</f>
        <v>1</v>
      </c>
      <c r="ABO100" s="535" t="b" cm="1">
        <f t="array" aca="1" ref="ABO100" ca="1">INDEX(ABO$13:ABO99,$B100+1,1)</f>
        <v>1</v>
      </c>
      <c r="ABP100" s="411" t="b">
        <f t="shared" ca="1" si="533"/>
        <v>1</v>
      </c>
      <c r="ABQ100" s="535" t="b" cm="1">
        <f t="array" aca="1" ref="ABQ100" ca="1">INDEX(ABQ$13:ABQ99,$B100+1,1)</f>
        <v>0</v>
      </c>
      <c r="ABR100" s="535" cm="1">
        <f t="array" aca="1" ref="ABR100" ca="1">INDEX(ABR$13:ABR99,$B100+1,1)</f>
        <v>0</v>
      </c>
      <c r="ABS100" s="547" cm="1">
        <f t="array" aca="1" ref="ABS100" ca="1">IF(ABN100&lt;&gt;TRUE,"-",VALUE(IFERROR(VALUE($K100),0) &amp; _xlfn.SWITCH($CF100,"-",4,$CF100) &amp; $L100 &amp; $T100 &amp; "00" &amp; $N100 &amp; $AK100 &amp; $R100 &amp; _xlfn.SWITCH($AM100,3,1,$AM100) &amp; _xlfn.SWITCH($M100,4,0,$M100) &amp; $AD100 &amp; IF(MOD($H100-2,ABS$6)&gt;=ABS$7,"",TEXT(INT(MOD($H100-2,ABS$6)/2)+1,"00"))))</f>
        <v>14220012120107</v>
      </c>
      <c r="ABT100" s="657" cm="1">
        <f t="array" aca="1" ref="ABT100" ca="1">IF(ABO100&lt;&gt;TRUE,"-",VALUE(IFERROR(VALUE($K100),0) &amp; _xlfn.SWITCH($CF100,"-",4,$CF100) &amp; $L100 &amp; $T100 &amp; "00" &amp; $N100 &amp; $AK100 &amp; $R100 &amp; _xlfn.SWITCH($AM100,3,1,$AM100) &amp; _xlfn.SWITCH($M100,4,0,$M100) &amp; $AD100 &amp; IF(MOD($H100-1,ABT$6)&gt;=ABT$7,"",TEXT(INT(MOD($H100-1,ABT$6)/2)+1,"00"))))</f>
        <v>14220012120108</v>
      </c>
      <c r="ABU100" s="543">
        <f t="shared" ca="1" si="507"/>
        <v>652</v>
      </c>
      <c r="ABV100" s="543">
        <f t="shared" ca="1" si="507"/>
        <v>686</v>
      </c>
      <c r="ABW100" s="543">
        <f t="shared" ca="1" si="507"/>
        <v>721</v>
      </c>
      <c r="ABX100" s="459">
        <f t="shared" ca="1" si="508"/>
        <v>469</v>
      </c>
      <c r="ABY100" s="459">
        <f t="shared" ca="1" si="508"/>
        <v>504</v>
      </c>
      <c r="ABZ100" s="459">
        <f t="shared" ca="1" si="508"/>
        <v>539</v>
      </c>
      <c r="ACA100" s="459">
        <f t="shared" ca="1" si="509"/>
        <v>385</v>
      </c>
      <c r="ACB100" s="459">
        <f t="shared" ca="1" si="509"/>
        <v>420</v>
      </c>
      <c r="ACC100" s="459">
        <f t="shared" ca="1" si="509"/>
        <v>455</v>
      </c>
      <c r="ACD100" s="535" t="str" cm="1">
        <f t="array" aca="1" ref="ACD100" ca="1">INDEX(ACD$13:ACD99,$B100+1,1)</f>
        <v>-</v>
      </c>
      <c r="ACE100" s="22" t="b">
        <v>0</v>
      </c>
      <c r="ACF100" s="22" t="b">
        <v>0</v>
      </c>
      <c r="ACG100" s="22" t="b">
        <v>1</v>
      </c>
      <c r="ACH100" s="22" t="b">
        <v>0</v>
      </c>
      <c r="ACI100" s="22" t="b">
        <v>0</v>
      </c>
      <c r="ACJ100" s="535" t="str" cm="1">
        <f t="array" aca="1" ref="ACJ100" ca="1">INDEX(ACJ$13:ACJ99,$B100+1,1)</f>
        <v>-</v>
      </c>
      <c r="ACK100" s="535" t="str" cm="1">
        <f t="array" aca="1" ref="ACK100" ca="1">INDEX(ACK$13:ACK99,$B100+1,1)</f>
        <v>-</v>
      </c>
      <c r="ACL100" s="535" t="str" cm="1">
        <f t="array" aca="1" ref="ACL100" ca="1">INDEX(ACL$13:ACL99,$B100+1,1)</f>
        <v>-</v>
      </c>
      <c r="ACM100" s="535" t="str" cm="1">
        <f t="array" aca="1" ref="ACM100" ca="1">INDEX(ACM$13:ACM99,$B100+1,1)</f>
        <v>-</v>
      </c>
      <c r="ACN100" s="535" t="str" cm="1">
        <f t="array" aca="1" ref="ACN100" ca="1">INDEX(ACN$13:ACN99,$B100+1,1)</f>
        <v>-</v>
      </c>
      <c r="ACO100" s="535" t="str" cm="1">
        <f t="array" aca="1" ref="ACO100" ca="1">INDEX(ACO$13:ACO99,$B100+1,1)</f>
        <v>-</v>
      </c>
      <c r="ACP100" s="22">
        <v>3</v>
      </c>
      <c r="ACQ100" s="22">
        <v>3</v>
      </c>
      <c r="ACR100" s="22" cm="1">
        <f t="array" aca="1" ref="ACR100" ca="1">INDEX(ACR$13:ACR99,$B100+1,1)</f>
        <v>0</v>
      </c>
      <c r="ACS100" s="22">
        <v>1</v>
      </c>
      <c r="ACT100" s="22">
        <v>-1</v>
      </c>
      <c r="ACU100" s="535" t="str" cm="1">
        <f t="array" aca="1" ref="ACU100" ca="1">INDEX(ACU$13:ACU99,$B100+1,1)</f>
        <v>-</v>
      </c>
      <c r="ACV100" s="535" t="str" cm="1">
        <f t="array" aca="1" ref="ACV100" ca="1">INDEX(ACV$13:ACV99,$B100+1,1)</f>
        <v>-</v>
      </c>
      <c r="ACW100" s="535" t="str" cm="1">
        <f t="array" aca="1" ref="ACW100" ca="1">INDEX(ACW$13:ACW99,$B100+1,1)</f>
        <v>-</v>
      </c>
      <c r="ACX100" s="520">
        <f ca="1">ACR100</f>
        <v>0</v>
      </c>
      <c r="ACY100" s="520">
        <f t="shared" ref="ACY100" si="598">ACS100</f>
        <v>1</v>
      </c>
      <c r="ACZ100" s="520">
        <f t="shared" ref="ACZ100" si="599">ACT100</f>
        <v>-1</v>
      </c>
      <c r="ADA100" s="535" t="str" cm="1">
        <f t="array" aca="1" ref="ADA100" ca="1">INDEX(ADA$13:ADA99,$B100+1,1)</f>
        <v>-</v>
      </c>
      <c r="ADB100" s="535" cm="1">
        <f t="array" aca="1" ref="ADB100" ca="1">INDEX(ADB$13:ADB99,$B100+1,1)</f>
        <v>1</v>
      </c>
      <c r="ADC100" s="535" cm="1">
        <f t="array" aca="1" ref="ADC100" ca="1">INDEX(ADC$13:ADC99,$B100+1,1)</f>
        <v>1</v>
      </c>
      <c r="ADD100" s="661" t="str">
        <f t="shared" ca="1" si="510"/>
        <v>-</v>
      </c>
      <c r="ADE100" s="661" t="str">
        <f t="shared" ca="1" si="510"/>
        <v>-</v>
      </c>
      <c r="ADF100" s="661" t="str">
        <f t="shared" ca="1" si="510"/>
        <v>-</v>
      </c>
      <c r="ADG100" s="661" t="str">
        <f t="shared" ca="1" si="510"/>
        <v>-</v>
      </c>
      <c r="ADH100" s="662" t="str">
        <f t="shared" ca="1" si="511"/>
        <v>-</v>
      </c>
      <c r="ADI100" s="663" t="str">
        <f t="shared" ca="1" si="512"/>
        <v>-</v>
      </c>
      <c r="ADJ100" s="664" t="str">
        <f t="shared" ca="1" si="513"/>
        <v>-</v>
      </c>
      <c r="ADK100" s="711" t="str">
        <f t="shared" ca="1" si="514"/>
        <v>-</v>
      </c>
      <c r="ADL100" s="191" t="b">
        <f t="shared" si="537"/>
        <v>0</v>
      </c>
      <c r="ADM100" s="710" t="str">
        <f t="shared" ca="1" si="515"/>
        <v>-</v>
      </c>
      <c r="ADN100" s="712" t="str">
        <f t="shared" ca="1" si="516"/>
        <v>-</v>
      </c>
      <c r="ADO100" s="712" t="str">
        <f t="shared" ca="1" si="516"/>
        <v>-</v>
      </c>
      <c r="ADP100" s="665" t="str">
        <f t="shared" ca="1" si="517"/>
        <v>-</v>
      </c>
      <c r="ADQ100" s="18"/>
      <c r="ADR100" s="545" t="b">
        <f t="shared" ca="1" si="585"/>
        <v>1</v>
      </c>
      <c r="ADS100" s="545" t="str">
        <f t="shared" ca="1" si="585"/>
        <v>-</v>
      </c>
      <c r="ADT100" s="545" t="str">
        <f t="shared" ca="1" si="585"/>
        <v>-</v>
      </c>
      <c r="ADU100" s="545" t="str">
        <f t="shared" ca="1" si="585"/>
        <v>-</v>
      </c>
      <c r="ADV100" s="545" t="str">
        <f t="shared" ca="1" si="585"/>
        <v>-</v>
      </c>
      <c r="ADW100" s="545" t="str">
        <f t="shared" ca="1" si="585"/>
        <v>-</v>
      </c>
      <c r="ADX100" s="545" t="str">
        <f t="shared" ca="1" si="585"/>
        <v>-</v>
      </c>
      <c r="ADY100" s="545" t="str">
        <f t="shared" ca="1" si="585"/>
        <v>-</v>
      </c>
      <c r="ADZ100" s="545" t="str">
        <f t="shared" ca="1" si="585"/>
        <v>-</v>
      </c>
      <c r="AEA100" s="545" t="str">
        <f t="shared" ca="1" si="585"/>
        <v>-</v>
      </c>
      <c r="AEB100" s="545" t="str">
        <f t="shared" ca="1" si="586"/>
        <v>-</v>
      </c>
      <c r="AEC100" s="545" t="str">
        <f t="shared" ca="1" si="586"/>
        <v>-</v>
      </c>
      <c r="AED100" s="545" t="str">
        <f t="shared" ca="1" si="586"/>
        <v>-</v>
      </c>
      <c r="AEE100" s="545" t="str">
        <f t="shared" ca="1" si="586"/>
        <v>-</v>
      </c>
      <c r="AEF100" s="545" t="str">
        <f t="shared" ca="1" si="586"/>
        <v>-</v>
      </c>
      <c r="AEG100" s="545" t="str">
        <f t="shared" ca="1" si="586"/>
        <v>-</v>
      </c>
      <c r="AEH100" s="545" t="str">
        <f t="shared" ca="1" si="586"/>
        <v>-</v>
      </c>
      <c r="AEI100" s="545" t="str">
        <f t="shared" ca="1" si="586"/>
        <v>-</v>
      </c>
      <c r="AEJ100" s="545" t="b">
        <f t="shared" ca="1" si="586"/>
        <v>1</v>
      </c>
      <c r="AEK100" s="545" t="str">
        <f t="shared" ca="1" si="586"/>
        <v>-</v>
      </c>
      <c r="AEL100" s="545" t="str">
        <f t="shared" ca="1" si="587"/>
        <v>-</v>
      </c>
      <c r="AEM100" s="545" t="str">
        <f t="shared" ca="1" si="587"/>
        <v>-</v>
      </c>
      <c r="AEN100" s="545" t="str">
        <f t="shared" ca="1" si="587"/>
        <v>-</v>
      </c>
      <c r="AEO100" s="545" t="str">
        <f t="shared" ca="1" si="587"/>
        <v>-</v>
      </c>
      <c r="AEP100" s="545" t="str">
        <f t="shared" ca="1" si="587"/>
        <v>-</v>
      </c>
      <c r="AEQ100" s="545" t="str">
        <f t="shared" ca="1" si="587"/>
        <v>-</v>
      </c>
      <c r="AER100" s="545" t="str">
        <f t="shared" ca="1" si="587"/>
        <v>-</v>
      </c>
      <c r="AES100" s="545" t="str">
        <f t="shared" ca="1" si="587"/>
        <v>-</v>
      </c>
      <c r="AET100" s="545" t="str">
        <f t="shared" ca="1" si="587"/>
        <v>-</v>
      </c>
      <c r="AEU100" s="545" t="str">
        <f t="shared" ca="1" si="587"/>
        <v>-</v>
      </c>
      <c r="AEV100" s="545" t="str">
        <f t="shared" ca="1" si="588"/>
        <v>-</v>
      </c>
      <c r="AEW100" s="545" t="str">
        <f t="shared" ca="1" si="588"/>
        <v>-</v>
      </c>
      <c r="AEX100" s="545" t="str">
        <f t="shared" ca="1" si="588"/>
        <v>-</v>
      </c>
      <c r="AEY100" s="545" t="str">
        <f t="shared" ca="1" si="588"/>
        <v>-</v>
      </c>
      <c r="AEZ100" s="545" t="str">
        <f t="shared" ca="1" si="588"/>
        <v>-</v>
      </c>
      <c r="AFA100" s="545" t="str">
        <f t="shared" ca="1" si="588"/>
        <v>-</v>
      </c>
      <c r="AFB100" s="545" t="b">
        <f t="shared" ca="1" si="588"/>
        <v>1</v>
      </c>
      <c r="AFC100" s="545" t="str">
        <f t="shared" ca="1" si="588"/>
        <v>-</v>
      </c>
      <c r="AFD100" s="545" t="str">
        <f t="shared" ca="1" si="588"/>
        <v>-</v>
      </c>
      <c r="AFE100" s="545" t="str">
        <f t="shared" ca="1" si="588"/>
        <v>-</v>
      </c>
      <c r="AFF100" s="545" t="str">
        <f t="shared" ca="1" si="589"/>
        <v>-</v>
      </c>
      <c r="AFG100" s="545" t="str">
        <f t="shared" ca="1" si="589"/>
        <v>-</v>
      </c>
      <c r="AFH100" s="545" t="str">
        <f t="shared" ca="1" si="589"/>
        <v>-</v>
      </c>
      <c r="AFI100" s="545" t="str">
        <f t="shared" ca="1" si="589"/>
        <v>-</v>
      </c>
      <c r="AFJ100" s="545" t="str">
        <f t="shared" ca="1" si="589"/>
        <v>-</v>
      </c>
      <c r="AFK100" s="545" t="str">
        <f t="shared" ca="1" si="589"/>
        <v>-</v>
      </c>
      <c r="AFL100" s="545" t="str">
        <f t="shared" ca="1" si="589"/>
        <v>-</v>
      </c>
      <c r="AFM100" s="545" t="str">
        <f t="shared" ca="1" si="589"/>
        <v>-</v>
      </c>
      <c r="AFN100" s="545" t="str">
        <f t="shared" ca="1" si="589"/>
        <v>-</v>
      </c>
      <c r="AFO100" s="545" t="str">
        <f t="shared" ca="1" si="589"/>
        <v>-</v>
      </c>
      <c r="AFP100" s="545" t="str">
        <f t="shared" ca="1" si="590"/>
        <v>-</v>
      </c>
      <c r="AFQ100" s="545" t="str">
        <f t="shared" ca="1" si="590"/>
        <v>-</v>
      </c>
      <c r="AFR100" s="545" t="str">
        <f t="shared" ca="1" si="590"/>
        <v>-</v>
      </c>
      <c r="AFS100" s="545" t="str">
        <f t="shared" ca="1" si="590"/>
        <v>-</v>
      </c>
      <c r="AFT100" s="545" t="b">
        <f t="shared" ca="1" si="590"/>
        <v>1</v>
      </c>
      <c r="AFU100" s="545" t="str">
        <f t="shared" ca="1" si="590"/>
        <v>-</v>
      </c>
      <c r="AFV100" s="545" t="str">
        <f t="shared" ca="1" si="590"/>
        <v>-</v>
      </c>
      <c r="AFW100" s="545" t="str">
        <f t="shared" ca="1" si="590"/>
        <v>-</v>
      </c>
      <c r="AFX100" s="545" t="str">
        <f t="shared" ca="1" si="590"/>
        <v>-</v>
      </c>
      <c r="AFY100" s="545" t="str">
        <f t="shared" ca="1" si="590"/>
        <v>-</v>
      </c>
      <c r="AFZ100" s="545" t="str">
        <f t="shared" ca="1" si="591"/>
        <v>-</v>
      </c>
      <c r="AGA100" s="545" t="str">
        <f t="shared" ca="1" si="591"/>
        <v>-</v>
      </c>
      <c r="AGB100" s="545" t="str">
        <f t="shared" ca="1" si="591"/>
        <v>-</v>
      </c>
      <c r="AGC100" s="545" t="str">
        <f t="shared" ca="1" si="591"/>
        <v>-</v>
      </c>
      <c r="AGD100" s="545" t="str">
        <f t="shared" ca="1" si="591"/>
        <v>-</v>
      </c>
      <c r="AGE100" s="545" t="str">
        <f t="shared" ca="1" si="591"/>
        <v>-</v>
      </c>
      <c r="AGF100" s="545" t="str">
        <f t="shared" ca="1" si="591"/>
        <v>-</v>
      </c>
      <c r="AGG100" s="545" t="str">
        <f t="shared" ca="1" si="591"/>
        <v>-</v>
      </c>
      <c r="AGH100" s="545" t="str">
        <f t="shared" ca="1" si="591"/>
        <v>-</v>
      </c>
      <c r="AGI100" s="545" t="str">
        <f t="shared" ca="1" si="591"/>
        <v>-</v>
      </c>
      <c r="AGJ100" s="545" t="str">
        <f t="shared" ca="1" si="592"/>
        <v>-</v>
      </c>
      <c r="AGK100" s="545" t="str">
        <f t="shared" ca="1" si="592"/>
        <v>-</v>
      </c>
      <c r="AGL100" s="545" t="b">
        <f t="shared" ca="1" si="592"/>
        <v>1</v>
      </c>
      <c r="AGM100" s="545" t="str">
        <f t="shared" ca="1" si="592"/>
        <v>-</v>
      </c>
      <c r="AGN100" s="545" t="str">
        <f t="shared" ca="1" si="592"/>
        <v>-</v>
      </c>
      <c r="AGO100" s="545" t="str">
        <f t="shared" ca="1" si="592"/>
        <v>-</v>
      </c>
      <c r="AGP100" s="545" t="str">
        <f t="shared" ca="1" si="592"/>
        <v>-</v>
      </c>
      <c r="AGQ100" s="545" t="str">
        <f t="shared" ca="1" si="592"/>
        <v>-</v>
      </c>
      <c r="AGR100" s="545" t="str">
        <f t="shared" ca="1" si="592"/>
        <v>-</v>
      </c>
      <c r="AGS100" s="545" t="str">
        <f t="shared" ca="1" si="592"/>
        <v>-</v>
      </c>
      <c r="AGT100" s="545" t="str">
        <f t="shared" ca="1" si="593"/>
        <v>-</v>
      </c>
      <c r="AGU100" s="545" t="str">
        <f t="shared" ca="1" si="593"/>
        <v>-</v>
      </c>
      <c r="AGV100" s="545" t="str">
        <f t="shared" ca="1" si="593"/>
        <v>-</v>
      </c>
      <c r="AGW100" s="545" t="str">
        <f t="shared" ca="1" si="593"/>
        <v>-</v>
      </c>
      <c r="AGX100" s="545" t="str">
        <f t="shared" ca="1" si="593"/>
        <v>-</v>
      </c>
      <c r="AGY100" s="545" t="str">
        <f t="shared" ca="1" si="593"/>
        <v>-</v>
      </c>
      <c r="AGZ100" s="545" t="str">
        <f t="shared" ca="1" si="593"/>
        <v>-</v>
      </c>
      <c r="AHA100" s="545" t="str">
        <f t="shared" ca="1" si="593"/>
        <v>-</v>
      </c>
      <c r="AHB100" s="545" t="str">
        <f t="shared" ca="1" si="593"/>
        <v>-</v>
      </c>
      <c r="AHC100" s="545" t="str">
        <f t="shared" ca="1" si="593"/>
        <v>-</v>
      </c>
      <c r="AHD100" s="535" cm="1">
        <f t="array" aca="1" ref="AHD100" ca="1">INDEX(AHD$13:AHD99,$B100+1,1)</f>
        <v>0</v>
      </c>
      <c r="AHE100" s="483">
        <v>0</v>
      </c>
    </row>
    <row r="101" spans="1:889" outlineLevel="2">
      <c r="A101" s="18">
        <f t="shared" si="241"/>
        <v>88</v>
      </c>
      <c r="B101" s="652">
        <f t="shared" ca="1" si="538"/>
        <v>86</v>
      </c>
      <c r="C101" s="458">
        <f t="shared" si="404"/>
        <v>2000</v>
      </c>
      <c r="D101" s="119" t="str">
        <f t="shared" ca="1" si="405"/>
        <v>GSW</v>
      </c>
      <c r="E101" t="b">
        <v>1</v>
      </c>
      <c r="F101" t="b">
        <v>0</v>
      </c>
      <c r="G101" t="b">
        <f t="shared" si="406"/>
        <v>1</v>
      </c>
      <c r="H101" s="191">
        <f t="shared" ca="1" si="536"/>
        <v>16</v>
      </c>
      <c r="I101" s="535" cm="1">
        <f t="array" aca="1" ref="I101" ca="1">INDEX(I$13:I100,$B101+1,1)</f>
        <v>1</v>
      </c>
      <c r="J101" s="535" cm="1">
        <f t="array" aca="1" ref="J101" ca="1">INDEX(J$13:J100,$B101+1,1)</f>
        <v>0</v>
      </c>
      <c r="K101" s="535" cm="1">
        <f t="array" aca="1" ref="K101" ca="1">INDEX(K$13:K100,$B101+1,1)</f>
        <v>1</v>
      </c>
      <c r="L101" s="535" cm="1">
        <f t="array" aca="1" ref="L101" ca="1">INDEX(L$13:L100,$B101+1,1)</f>
        <v>2</v>
      </c>
      <c r="M101" s="535" cm="1">
        <f t="array" aca="1" ref="M101" ca="1">INDEX(M$13:M100,$B101+1,1)</f>
        <v>0</v>
      </c>
      <c r="N101" s="230">
        <f t="shared" ca="1" si="547"/>
        <v>1</v>
      </c>
      <c r="O101" s="230">
        <f t="shared" ca="1" si="547"/>
        <v>6</v>
      </c>
      <c r="P101" s="230">
        <f t="shared" ca="1" si="547"/>
        <v>1</v>
      </c>
      <c r="Q101" s="230">
        <f t="shared" ca="1" si="547"/>
        <v>1</v>
      </c>
      <c r="R101" s="230">
        <f t="shared" ca="1" si="547"/>
        <v>1</v>
      </c>
      <c r="S101" s="230">
        <f t="shared" ca="1" si="547"/>
        <v>1</v>
      </c>
      <c r="T101" s="411">
        <f t="shared" ca="1" si="408"/>
        <v>2</v>
      </c>
      <c r="U101" s="411">
        <f t="shared" ca="1" si="408"/>
        <v>5</v>
      </c>
      <c r="V101" s="411">
        <f t="shared" ca="1" si="409"/>
        <v>2</v>
      </c>
      <c r="W101" s="772" t="b">
        <f t="shared" ca="1" si="410"/>
        <v>1</v>
      </c>
      <c r="X101" s="772" t="b">
        <f t="shared" ca="1" si="410"/>
        <v>1</v>
      </c>
      <c r="Y101" s="772" t="b">
        <f t="shared" ca="1" si="410"/>
        <v>1</v>
      </c>
      <c r="Z101" s="791" t="b" cm="1">
        <f t="array" aca="1" ref="Z101" ca="1">INDEX(Z$13:Z100,$B101+1,1)</f>
        <v>0</v>
      </c>
      <c r="AA101" s="411">
        <f t="shared" ca="1" si="411"/>
        <v>1</v>
      </c>
      <c r="AB101" s="411">
        <f t="shared" ca="1" si="412"/>
        <v>1</v>
      </c>
      <c r="AC101" s="230">
        <f t="shared" ca="1" si="548"/>
        <v>1</v>
      </c>
      <c r="AD101" s="230">
        <f t="shared" ca="1" si="548"/>
        <v>1</v>
      </c>
      <c r="AE101" s="230">
        <f t="shared" ca="1" si="548"/>
        <v>0</v>
      </c>
      <c r="AF101" s="230">
        <f t="shared" ca="1" si="548"/>
        <v>0</v>
      </c>
      <c r="AG101" s="230">
        <f t="shared" ca="1" si="548"/>
        <v>0</v>
      </c>
      <c r="AH101" s="230">
        <f t="shared" ca="1" si="548"/>
        <v>0</v>
      </c>
      <c r="AI101" s="87">
        <f t="shared" ca="1" si="414"/>
        <v>2</v>
      </c>
      <c r="AJ101" s="87">
        <f ca="1">INDEX(CHOOSE($N101,DataAutumn!i.AdultDrys,DataWinter!i.AdultDrys,DataSpring!i.AdultDrys),1,$T101)</f>
        <v>1</v>
      </c>
      <c r="AK101" s="230">
        <f t="shared" ca="1" si="549"/>
        <v>2</v>
      </c>
      <c r="AL101" s="535" cm="1">
        <f t="array" aca="1" ref="AL101" ca="1">INDEX(AL$13:AL100,$B101+1,1)</f>
        <v>0</v>
      </c>
      <c r="AM101" s="535" cm="1">
        <f t="array" aca="1" ref="AM101" ca="1">INDEX(AM$13:AM100,$B101+1,1)</f>
        <v>2</v>
      </c>
      <c r="AN101" s="810"/>
      <c r="AO101" s="111"/>
      <c r="AP101" s="111"/>
      <c r="AQ101" s="111"/>
      <c r="AR101" s="111"/>
      <c r="AS101" s="111"/>
      <c r="AT101" s="111"/>
      <c r="AU101" s="111"/>
      <c r="AV101" s="111"/>
      <c r="AW101" s="111"/>
      <c r="AX101" s="111"/>
      <c r="AY101" s="111"/>
      <c r="AZ101" s="111"/>
      <c r="BA101" s="111"/>
      <c r="BB101" s="111"/>
      <c r="BC101" s="312" t="str">
        <f t="shared" ca="1" si="416"/>
        <v xml:space="preserve">FS_Opt_Tem 00016 SE GSW Past      CFS     TOLAut Scan2 GFS RR+01% GP100% WP100% MP100% (PT_F33N11L11)      </v>
      </c>
      <c r="BD101" s="8" t="str">
        <f ca="1">IF(COUNTIF($BC$13:$BC101,$BC101)=1,"-","Dup")</f>
        <v>-</v>
      </c>
      <c r="BE101" s="18"/>
      <c r="BF101" s="535" t="b" cm="1">
        <f t="array" aca="1" ref="BF101" ca="1">INDEX(BF$13:BF100,$B101+1,1)</f>
        <v>0</v>
      </c>
      <c r="BG101" s="535" t="b" cm="1">
        <f t="array" aca="1" ref="BG101" ca="1">INDEX(BG$13:BG100,$B101+1,1)</f>
        <v>0</v>
      </c>
      <c r="BH101" s="535" t="b" cm="1">
        <f t="array" aca="1" ref="BH101" ca="1">INDEX(BH$13:BH100,$B101+1,1)</f>
        <v>0</v>
      </c>
      <c r="BI101" s="535" t="b" cm="1">
        <f t="array" aca="1" ref="BI101" ca="1">INDEX(BI$13:BI100,$B101+1,1)</f>
        <v>0</v>
      </c>
      <c r="BJ101" s="535" t="b" cm="1">
        <f t="array" aca="1" ref="BJ101" ca="1">INDEX(BJ$13:BJ100,$B101+1,1)</f>
        <v>0</v>
      </c>
      <c r="BK101" s="535" t="b" cm="1">
        <f t="array" aca="1" ref="BK101" ca="1">INDEX(BK$13:BK100,$B101+1,1)</f>
        <v>0</v>
      </c>
      <c r="BL101" s="535" t="b" cm="1">
        <f t="array" aca="1" ref="BL101" ca="1">INDEX(BL$13:BL100,$B101+1,1)</f>
        <v>0</v>
      </c>
      <c r="BM101" s="535" t="b" cm="1">
        <f t="array" aca="1" ref="BM101" ca="1">INDEX(BM$13:BM100,$B101+1,1)</f>
        <v>0</v>
      </c>
      <c r="BN101" s="535" t="b" cm="1">
        <f t="array" aca="1" ref="BN101" ca="1">INDEX(BN$13:BN100,$B101+1,1)</f>
        <v>0</v>
      </c>
      <c r="BO101" s="18"/>
      <c r="BP101" s="411" t="b">
        <f t="shared" ca="1" si="417"/>
        <v>1</v>
      </c>
      <c r="BQ101" s="411" t="str">
        <f t="shared" ca="1" si="417"/>
        <v>-</v>
      </c>
      <c r="BR101" s="411" t="b">
        <f t="shared" ca="1" si="417"/>
        <v>0</v>
      </c>
      <c r="BS101" s="411" t="str">
        <f t="shared" ca="1" si="417"/>
        <v>-</v>
      </c>
      <c r="BT101" s="411" t="str">
        <f t="shared" ca="1" si="417"/>
        <v>-</v>
      </c>
      <c r="BU101" s="411" t="str">
        <f t="shared" ca="1" si="417"/>
        <v>-</v>
      </c>
      <c r="BV101" s="411" t="str">
        <f t="shared" ca="1" si="417"/>
        <v>-</v>
      </c>
      <c r="BW101" s="411" t="str">
        <f t="shared" ca="1" si="417"/>
        <v>-</v>
      </c>
      <c r="BX101" s="411" t="str">
        <f t="shared" ca="1" si="417"/>
        <v>-</v>
      </c>
      <c r="BY101" s="411" t="str">
        <f t="shared" ca="1" si="417"/>
        <v>-</v>
      </c>
      <c r="BZ101" s="411" t="str">
        <f t="shared" ca="1" si="417"/>
        <v>-</v>
      </c>
      <c r="CA101" s="411" t="str">
        <f t="shared" ca="1" si="417"/>
        <v>-</v>
      </c>
      <c r="CB101" s="411" t="b">
        <f t="shared" ca="1" si="417"/>
        <v>0</v>
      </c>
      <c r="CC101" s="87">
        <f t="shared" ca="1" si="417"/>
        <v>0</v>
      </c>
      <c r="CD101" s="535" t="str" cm="1">
        <f t="array" aca="1" ref="CD101" ca="1">INDEX(CD$13:CD100,$B101+1,1)</f>
        <v>-</v>
      </c>
      <c r="CE101" s="535" t="str" cm="1">
        <f t="array" aca="1" ref="CE101" ca="1">INDEX(CE$13:CE100,$B101+1,1)</f>
        <v>-</v>
      </c>
      <c r="CF101" s="535" t="str" cm="1">
        <f t="array" aca="1" ref="CF101" ca="1">INDEX(CF$13:CF100,$B101+1,1)</f>
        <v>-</v>
      </c>
      <c r="CG101" s="535" t="b" cm="1">
        <f t="array" aca="1" ref="CG101" ca="1">INDEX(CG$13:CG100,$B101+1,1)</f>
        <v>1</v>
      </c>
      <c r="CH101" s="535" t="str" cm="1">
        <f t="array" aca="1" ref="CH101" ca="1">INDEX(CH$13:CH100,$B101+1,1)</f>
        <v>-</v>
      </c>
      <c r="CI101" s="535" t="str" cm="1">
        <f t="array" aca="1" ref="CI101" ca="1">INDEX(CI$13:CI100,$B101+1,1)</f>
        <v>-</v>
      </c>
      <c r="CJ101" s="535" t="str" cm="1">
        <f t="array" aca="1" ref="CJ101" ca="1">INDEX(CJ$13:CJ100,$B101+1,1)</f>
        <v>-</v>
      </c>
      <c r="CK101" s="18"/>
      <c r="CL101" s="535" t="str" cm="1">
        <f t="array" aca="1" ref="CL101" ca="1">INDEX(CL$13:CL100,$B101+1,1)</f>
        <v>-</v>
      </c>
      <c r="CM101" s="535" t="str" cm="1">
        <f t="array" aca="1" ref="CM101" ca="1">INDEX(CM$13:CM100,$B101+1,1)</f>
        <v>-</v>
      </c>
      <c r="CN101" s="411" t="str">
        <f t="shared" ca="1" si="418"/>
        <v>-</v>
      </c>
      <c r="CO101" s="411">
        <f t="shared" ca="1" si="419"/>
        <v>1</v>
      </c>
      <c r="CP101" s="411">
        <f t="shared" ca="1" si="419"/>
        <v>1</v>
      </c>
      <c r="CQ101" s="535" t="str" cm="1">
        <f t="array" aca="1" ref="CQ101" ca="1">INDEX(CQ$13:CQ100,$B101+1,1)</f>
        <v>-</v>
      </c>
      <c r="CR101" s="535" t="str" cm="1">
        <f t="array" aca="1" ref="CR101" ca="1">INDEX(CR$13:CR100,$B101+1,1)</f>
        <v>-</v>
      </c>
      <c r="CS101" s="535" t="str" cm="1">
        <f t="array" aca="1" ref="CS101" ca="1">INDEX(CS$13:CS100,$B101+1,1)</f>
        <v>-</v>
      </c>
      <c r="CT101" s="535" t="str" cm="1">
        <f t="array" aca="1" ref="CT101" ca="1">INDEX(CT$13:CT100,$B101+1,1)</f>
        <v>-</v>
      </c>
      <c r="CU101" s="411" t="str">
        <f t="shared" ca="1" si="420"/>
        <v>-</v>
      </c>
      <c r="CV101" s="411">
        <f t="shared" ca="1" si="421"/>
        <v>1</v>
      </c>
      <c r="CW101" s="411">
        <f t="shared" ca="1" si="421"/>
        <v>1</v>
      </c>
      <c r="CX101" s="535" t="str" cm="1">
        <f t="array" aca="1" ref="CX101" ca="1">INDEX(CX$13:CX100,$B101+1,1)</f>
        <v>-</v>
      </c>
      <c r="CY101" s="535" t="str" cm="1">
        <f t="array" aca="1" ref="CY101" ca="1">INDEX(CY$13:CY100,$B101+1,1)</f>
        <v>-</v>
      </c>
      <c r="CZ101" s="411" t="str">
        <f t="shared" ca="1" si="422"/>
        <v>-</v>
      </c>
      <c r="DA101" s="411">
        <f t="shared" ca="1" si="423"/>
        <v>1</v>
      </c>
      <c r="DB101" s="535" t="str" cm="1">
        <f t="array" aca="1" ref="DB101" ca="1">INDEX(DB$13:DB100,$B101+1,1)</f>
        <v>-</v>
      </c>
      <c r="DC101" s="535" t="str" cm="1">
        <f t="array" aca="1" ref="DC101" ca="1">INDEX(DC$13:DC100,$B101+1,1)</f>
        <v>-</v>
      </c>
      <c r="DD101" s="411">
        <f t="shared" ca="1" si="424"/>
        <v>1</v>
      </c>
      <c r="DE101" s="535" t="str" cm="1">
        <f t="array" aca="1" ref="DE101" ca="1">INDEX(DE$13:DE100,$B101+1,1)</f>
        <v>-</v>
      </c>
      <c r="DF101" s="535" t="str" cm="1">
        <f t="array" aca="1" ref="DF101" ca="1">INDEX(DF$13:DF100,$B101+1,1)</f>
        <v>-</v>
      </c>
      <c r="DG101" s="411" t="str">
        <f t="shared" ca="1" si="425"/>
        <v>-</v>
      </c>
      <c r="DH101" s="411">
        <f t="shared" ca="1" si="426"/>
        <v>1</v>
      </c>
      <c r="DI101" s="411">
        <f t="shared" ca="1" si="426"/>
        <v>1</v>
      </c>
      <c r="DJ101" s="535" cm="1">
        <f t="array" aca="1" ref="DJ101" ca="1">INDEX(DJ$13:DJ100,$B101+1,1)</f>
        <v>720</v>
      </c>
      <c r="DK101" s="535" cm="1">
        <f t="array" aca="1" ref="DK101" ca="1">INDEX(DK$13:DK100,$B101+1,1)</f>
        <v>720</v>
      </c>
      <c r="DL101" s="18"/>
      <c r="DM101" s="535" t="str" cm="1">
        <f t="array" aca="1" ref="DM101" ca="1">INDEX(DM$13:DM100,$B101+1,1)</f>
        <v>-</v>
      </c>
      <c r="DN101" s="535" t="str" cm="1">
        <f t="array" aca="1" ref="DN101" ca="1">INDEX(DN$13:DN100,$B101+1,1)</f>
        <v>-</v>
      </c>
      <c r="DO101" s="535" t="str" cm="1">
        <f t="array" aca="1" ref="DO101" ca="1">INDEX(DO$13:DO100,$B101+1,1)</f>
        <v>-</v>
      </c>
      <c r="DP101" s="535" t="str" cm="1">
        <f t="array" aca="1" ref="DP101" ca="1">INDEX(DP$13:DP100,$B101+1,1)</f>
        <v>-</v>
      </c>
      <c r="DQ101" s="799" cm="1">
        <f t="array" aca="1" ref="DQ101" ca="1">VALUE(IFERROR(VALUE($K101),0) &amp; _xlfn.SWITCH($CF101,"-",4,$CF101) &amp; $L101 &amp; $T101 &amp; "00" &amp; $N101 &amp; $AK101 &amp; $R101 &amp; _xlfn.SWITCH($AM101,3,1,$AM101) &amp; _xlfn.SWITCH($M101,4,0,$M101) &amp; _xlfn.SWITCH($AD101,6,1,$AD101))</f>
        <v>142200121201</v>
      </c>
      <c r="DR101" s="535" cm="1">
        <f t="array" aca="1" ref="DR101" ca="1">INDEX(DR$13:DR100,$B101+1,1)</f>
        <v>1</v>
      </c>
      <c r="DS101" s="535" cm="1">
        <f t="array" aca="1" ref="DS101" ca="1">INDEX(DS$13:DS100,$B101+1,1)</f>
        <v>1</v>
      </c>
      <c r="DT101" s="411">
        <f t="shared" ca="1" si="427"/>
        <v>3</v>
      </c>
      <c r="DU101" s="411" t="str">
        <f t="shared" ca="1" si="427"/>
        <v>-</v>
      </c>
      <c r="DV101" s="411" t="str">
        <f t="shared" ca="1" si="427"/>
        <v>-</v>
      </c>
      <c r="DW101" s="411" t="str">
        <f t="shared" ca="1" si="427"/>
        <v>-</v>
      </c>
      <c r="DX101" s="411" t="str">
        <f t="shared" ca="1" si="427"/>
        <v>-</v>
      </c>
      <c r="DY101" s="411" t="str">
        <f t="shared" ca="1" si="427"/>
        <v>-</v>
      </c>
      <c r="DZ101" s="411" t="b">
        <f t="shared" ca="1" si="428"/>
        <v>0</v>
      </c>
      <c r="EA101" s="411" t="str">
        <f t="shared" ca="1" si="429"/>
        <v>-</v>
      </c>
      <c r="EB101" s="411" t="str">
        <f t="shared" ca="1" si="429"/>
        <v>-</v>
      </c>
      <c r="EC101" s="411" t="str">
        <f t="shared" ca="1" si="429"/>
        <v>-</v>
      </c>
      <c r="ED101" s="411" t="str">
        <f t="shared" ca="1" si="429"/>
        <v>-</v>
      </c>
      <c r="EE101" s="411">
        <f t="shared" ca="1" si="429"/>
        <v>500</v>
      </c>
      <c r="EF101" s="411">
        <f t="shared" ca="1" si="429"/>
        <v>500</v>
      </c>
      <c r="EG101" s="411" t="str">
        <f t="shared" ca="1" si="429"/>
        <v>-</v>
      </c>
      <c r="EH101" s="411" t="str">
        <f t="shared" ca="1" si="429"/>
        <v>-</v>
      </c>
      <c r="EI101" s="411" t="str">
        <f t="shared" ca="1" si="429"/>
        <v>-</v>
      </c>
      <c r="EJ101" s="535" cm="1">
        <f t="array" aca="1" ref="EJ101" ca="1">INDEX(EJ$13:EJ100,$B101+1,1)</f>
        <v>0</v>
      </c>
      <c r="EK101" s="535" cm="1">
        <f t="array" aca="1" ref="EK101" ca="1">INDEX(EK$13:EK100,$B101+1,1)</f>
        <v>999999</v>
      </c>
      <c r="EL101" s="535" cm="1">
        <f t="array" aca="1" ref="EL101" ca="1">INDEX(EL$13:EL100,$B101+1,1)</f>
        <v>999999</v>
      </c>
      <c r="EM101" s="535" cm="1">
        <f t="array" aca="1" ref="EM101" ca="1">INDEX(EM$13:EM100,$B101+1,1)</f>
        <v>999999</v>
      </c>
      <c r="EN101" s="535" cm="1">
        <f t="array" aca="1" ref="EN101" ca="1">INDEX(EN$13:EN100,$B101+1,1)</f>
        <v>999999</v>
      </c>
      <c r="EO101" s="535" cm="1">
        <f t="array" aca="1" ref="EO101" ca="1">INDEX(EO$13:EO100,$B101+1,1)</f>
        <v>999999</v>
      </c>
      <c r="EP101" s="535" cm="1">
        <f t="array" aca="1" ref="EP101" ca="1">INDEX(EP$13:EP100,$B101+1,1)</f>
        <v>999999</v>
      </c>
      <c r="EQ101" s="535" cm="1">
        <f t="array" aca="1" ref="EQ101" ca="1">INDEX(EQ$13:EQ100,$B101+1,1)</f>
        <v>999999</v>
      </c>
      <c r="ER101" s="535" cm="1">
        <f t="array" aca="1" ref="ER101" ca="1">INDEX(ER$13:ER100,$B101+1,1)</f>
        <v>999999</v>
      </c>
      <c r="ES101" s="535" cm="1">
        <f t="array" aca="1" ref="ES101" ca="1">INDEX(ES$13:ES100,$B101+1,1)</f>
        <v>999999</v>
      </c>
      <c r="ET101" s="535" cm="1">
        <f t="array" aca="1" ref="ET101" ca="1">INDEX(ET$13:ET100,$B101+1,1)</f>
        <v>999999</v>
      </c>
      <c r="EU101" s="535" cm="1">
        <f t="array" aca="1" ref="EU101" ca="1">INDEX(EU$13:EU100,$B101+1,1)</f>
        <v>999999</v>
      </c>
      <c r="EV101" s="535" cm="1">
        <f t="array" aca="1" ref="EV101" ca="1">INDEX(EV$13:EV100,$B101+1,1)</f>
        <v>999999</v>
      </c>
      <c r="EW101" s="777">
        <f t="shared" ca="1" si="430"/>
        <v>0</v>
      </c>
      <c r="EX101" s="777">
        <f t="shared" ca="1" si="430"/>
        <v>0</v>
      </c>
      <c r="EY101" s="777">
        <f t="shared" ca="1" si="430"/>
        <v>999999</v>
      </c>
      <c r="EZ101" s="795" t="str">
        <f t="shared" ca="1" si="527"/>
        <v>-</v>
      </c>
      <c r="FA101" s="795" t="str">
        <f t="shared" ca="1" si="431"/>
        <v>-</v>
      </c>
      <c r="FB101" s="796">
        <f t="shared" ca="1" si="432"/>
        <v>999999</v>
      </c>
      <c r="FC101" s="797" t="str">
        <f t="shared" ca="1" si="528"/>
        <v>-</v>
      </c>
      <c r="FD101" s="776">
        <f t="shared" ca="1" si="433"/>
        <v>999999</v>
      </c>
      <c r="FE101" s="774">
        <f t="shared" ca="1" si="529"/>
        <v>999999</v>
      </c>
      <c r="FF101" s="775">
        <f t="shared" ca="1" si="530"/>
        <v>999999</v>
      </c>
      <c r="FG101" s="545" cm="1">
        <f t="array" aca="1" ref="FG101" ca="1">INDEX(i.ELMated,$AB101+1,1)</f>
        <v>0.3</v>
      </c>
      <c r="FH101" s="625" cm="1">
        <f t="array" aca="1" ref="FH101" ca="1">INDEX(i.ELMatedEst,$AA101+1,$T101)</f>
        <v>0.3</v>
      </c>
      <c r="FI101" s="535" t="str" cm="1">
        <f t="array" aca="1" ref="FI101" ca="1">INDEX(FI$13:FI100,$B101+1,1)</f>
        <v>-</v>
      </c>
      <c r="FJ101" s="535" t="str" cm="1">
        <f t="array" aca="1" ref="FJ101" ca="1">INDEX(FJ$13:FJ100,$B101+1,1)</f>
        <v>-</v>
      </c>
      <c r="FK101" s="659">
        <f t="shared" ca="1" si="434"/>
        <v>0</v>
      </c>
      <c r="FL101" s="661">
        <f t="shared" ca="1" si="435"/>
        <v>5.0000000000000001E-3</v>
      </c>
      <c r="FM101" s="191">
        <f t="shared" ca="1" si="531"/>
        <v>0.95</v>
      </c>
      <c r="FN101" s="662">
        <f t="shared" ca="1" si="436"/>
        <v>8.3999999999999991E-2</v>
      </c>
      <c r="FO101" s="662">
        <f ca="1">INDEX(CHOOSE($N101,DataAutumn!i.EL_PropnSold,DataWinter!i.EL_PropnSold,DataSpring!i.EL_PropnSold),$AI101,$T101)*INDEX(i.ELMatedEst,$AB101+1,$T101)*i.dAdultRR_ELPropSold
+INDEX(i.dryman,($AJ101-1)*4+$AI101,FO$7)</f>
        <v>0</v>
      </c>
      <c r="FP101" s="662">
        <f ca="1">INDEX(CHOOSE($N101,DataAutumn!i.EL_PropnSold,DataWinter!i.EL_PropnSold,DataSpring!i.EL_PropnSold),$AI101,$T101)*INDEX(i.ELMatedEst,$AB101+1,$T101)*i.dAdultRR_ELPropSold
+INDEX(i.dryman,($AJ101-1)*4+$AI101,FP$7)</f>
        <v>3.125E-2</v>
      </c>
      <c r="FQ101" s="662">
        <f ca="1">INDEX(CHOOSE($N101,DataAutumn!i.EL_PropnSold,DataWinter!i.EL_PropnSold,DataSpring!i.EL_PropnSold),$AI101,$T101)*INDEX(i.ELMatedEst,$AB101+1,$T101)*i.dAdultRR_ELPropSold
+INDEX(i.dryman,($AJ101-1)*4+$AI101,FQ$7)</f>
        <v>3.125E-2</v>
      </c>
      <c r="FR101" s="662">
        <f ca="1">INDEX(CHOOSE($N101,DataAutumn!i.EL_PropnSold,DataWinter!i.EL_PropnSold,DataSpring!i.EL_PropnSold),$AI101,$T101)*INDEX(i.ELMatedEst,$AB101+1,$T101)*i.dAdultRR_ELPropSold
+INDEX(i.dryman,($AJ101-1)*4+$AI101,FR$7)</f>
        <v>3.125E-2</v>
      </c>
      <c r="FS101" s="663">
        <f ca="1">INDEX(CHOOSE($N101,DataAutumn!i.EL_PropnSold,DataWinter!i.EL_PropnSold,DataSpring!i.EL_PropnSold),$AI101,$T101)*INDEX(i.ELMatedEst,$AB101+1,$T101)*i.dAdultLSurv_ELPropSold</f>
        <v>0</v>
      </c>
      <c r="FT101" s="661" t="b">
        <f t="shared" ca="1" si="437"/>
        <v>0</v>
      </c>
      <c r="FU101" s="661" t="b">
        <f t="shared" ca="1" si="437"/>
        <v>0</v>
      </c>
      <c r="FV101" s="711" t="b">
        <f t="shared" ca="1" si="438"/>
        <v>1</v>
      </c>
      <c r="FW101" s="661" t="b">
        <f t="shared" ca="1" si="437"/>
        <v>0</v>
      </c>
      <c r="FX101" s="663">
        <f t="shared" ca="1" si="439"/>
        <v>1</v>
      </c>
      <c r="FY101" s="664">
        <f t="shared" ca="1" si="440"/>
        <v>0</v>
      </c>
      <c r="FZ101" s="665" t="b">
        <f t="shared" ca="1" si="441"/>
        <v>0</v>
      </c>
      <c r="GA101" s="660" t="b">
        <f t="shared" ca="1" si="442"/>
        <v>1</v>
      </c>
      <c r="GB101" s="411" t="b">
        <f t="shared" ca="1" si="442"/>
        <v>0</v>
      </c>
      <c r="GC101" s="411" t="b">
        <f t="shared" ca="1" si="442"/>
        <v>0</v>
      </c>
      <c r="GD101" s="87">
        <f t="shared" ca="1" si="443"/>
        <v>2</v>
      </c>
      <c r="GE101" s="87">
        <f t="shared" ca="1" si="443"/>
        <v>2</v>
      </c>
      <c r="GF101" s="411">
        <f t="shared" ca="1" si="444"/>
        <v>1</v>
      </c>
      <c r="GG101" s="411">
        <f t="shared" ca="1" si="445"/>
        <v>1</v>
      </c>
      <c r="GH101" s="411">
        <f t="shared" ca="1" si="445"/>
        <v>1</v>
      </c>
      <c r="GI101" s="411">
        <f t="shared" ca="1" si="446"/>
        <v>1</v>
      </c>
      <c r="GJ101" s="411">
        <f t="shared" ca="1" si="550"/>
        <v>0.35</v>
      </c>
      <c r="GK101" s="411" t="b">
        <f t="shared" ca="1" si="550"/>
        <v>1</v>
      </c>
      <c r="GL101" s="411" t="b">
        <f t="shared" ca="1" si="550"/>
        <v>0</v>
      </c>
      <c r="GM101" s="411" t="b">
        <f t="shared" ca="1" si="550"/>
        <v>0</v>
      </c>
      <c r="GN101" s="411" t="b">
        <f t="shared" ca="1" si="550"/>
        <v>0</v>
      </c>
      <c r="GO101" s="87">
        <f t="shared" ca="1" si="448"/>
        <v>1</v>
      </c>
      <c r="GP101" s="87">
        <f t="shared" ca="1" si="448"/>
        <v>1</v>
      </c>
      <c r="GQ101" s="87">
        <f t="shared" ca="1" si="448"/>
        <v>1</v>
      </c>
      <c r="GR101" s="87">
        <f t="shared" ca="1" si="448"/>
        <v>1</v>
      </c>
      <c r="GS101" s="87">
        <f t="shared" ca="1" si="448"/>
        <v>1</v>
      </c>
      <c r="GT101" s="87">
        <f t="shared" ca="1" si="448"/>
        <v>1</v>
      </c>
      <c r="GU101" s="87">
        <f t="shared" ca="1" si="448"/>
        <v>1</v>
      </c>
      <c r="GV101" s="87">
        <f t="shared" ca="1" si="448"/>
        <v>1</v>
      </c>
      <c r="GW101" s="411" cm="1">
        <f t="array" aca="1" ref="GW101" ca="1">INDEX(i.dse_type,1,$L101)</f>
        <v>0</v>
      </c>
      <c r="GX101" s="535" t="str" cm="1">
        <f t="array" aca="1" ref="GX101" ca="1">INDEX(GX$13:GX100,$B101+1,1)</f>
        <v>-</v>
      </c>
      <c r="GY101" s="535" t="str" cm="1">
        <f t="array" aca="1" ref="GY101" ca="1">INDEX(GY$13:GY100,$B101+1,1)</f>
        <v>-</v>
      </c>
      <c r="GZ101" s="535" t="str" cm="1">
        <f t="array" aca="1" ref="GZ101" ca="1">INDEX(GZ$13:GZ100,$B101+1,1)</f>
        <v>-</v>
      </c>
      <c r="HA101" s="18"/>
      <c r="HB101" s="535" t="str" cm="1">
        <f t="array" aca="1" ref="HB101" ca="1">INDEX(HB$13:HB100,$B101+1,1)</f>
        <v>-</v>
      </c>
      <c r="HC101" s="535" t="str" cm="1">
        <f t="array" aca="1" ref="HC101" ca="1">INDEX(HC$13:HC100,$B101+1,1)</f>
        <v>-</v>
      </c>
      <c r="HD101" s="535" cm="1">
        <f t="array" aca="1" ref="HD101" ca="1">INDEX(HD$13:HD100,$B101+1,1)</f>
        <v>0</v>
      </c>
      <c r="HE101" s="535" cm="1">
        <f t="array" aca="1" ref="HE101" ca="1">INDEX(HE$13:HE100,$B101+1,1)</f>
        <v>0</v>
      </c>
      <c r="HF101" s="535" cm="1">
        <f t="array" aca="1" ref="HF101" ca="1">INDEX(HF$13:HF100,$B101+1,1)</f>
        <v>0</v>
      </c>
      <c r="HG101" s="535" cm="1">
        <f t="array" aca="1" ref="HG101" ca="1">INDEX(HG$13:HG100,$B101+1,1)</f>
        <v>0</v>
      </c>
      <c r="HH101" s="535" cm="1">
        <f t="array" aca="1" ref="HH101" ca="1">INDEX(HH$13:HH100,$B101+1,1)</f>
        <v>0</v>
      </c>
      <c r="HI101" s="535" cm="1">
        <f t="array" aca="1" ref="HI101" ca="1">INDEX(HI$13:HI100,$B101+1,1)</f>
        <v>0</v>
      </c>
      <c r="HJ101" s="535" cm="1">
        <f t="array" aca="1" ref="HJ101" ca="1">INDEX(HJ$13:HJ100,$B101+1,1)</f>
        <v>0</v>
      </c>
      <c r="HK101" s="535" cm="1">
        <f t="array" aca="1" ref="HK101" ca="1">INDEX(HK$13:HK100,$B101+1,1)</f>
        <v>0</v>
      </c>
      <c r="HL101" s="535" cm="1">
        <f t="array" aca="1" ref="HL101" ca="1">INDEX(HL$13:HL100,$B101+1,1)</f>
        <v>0</v>
      </c>
      <c r="HM101" s="535" cm="1">
        <f t="array" aca="1" ref="HM101" ca="1">INDEX(HM$13:HM100,$B101+1,1)</f>
        <v>0</v>
      </c>
      <c r="HN101" s="535" cm="1">
        <f t="array" aca="1" ref="HN101" ca="1">INDEX(HN$13:HN100,$B101+1,1)</f>
        <v>0</v>
      </c>
      <c r="HO101" s="535" cm="1">
        <f t="array" aca="1" ref="HO101" ca="1">INDEX(HO$13:HO100,$B101+1,1)</f>
        <v>0</v>
      </c>
      <c r="HP101" s="535" cm="1">
        <f t="array" aca="1" ref="HP101" ca="1">INDEX(HP$13:HP100,$B101+1,1)</f>
        <v>0</v>
      </c>
      <c r="HQ101" s="535" cm="1">
        <f t="array" aca="1" ref="HQ101" ca="1">INDEX(HQ$13:HQ100,$B101+1,1)</f>
        <v>0</v>
      </c>
      <c r="HR101" s="535" cm="1">
        <f t="array" aca="1" ref="HR101" ca="1">INDEX(HR$13:HR100,$B101+1,1)</f>
        <v>0</v>
      </c>
      <c r="HS101" s="535" cm="1">
        <f t="array" aca="1" ref="HS101" ca="1">INDEX(HS$13:HS100,$B101+1,1)</f>
        <v>0</v>
      </c>
      <c r="HT101" s="535" cm="1">
        <f t="array" aca="1" ref="HT101" ca="1">INDEX(HT$13:HT100,$B101+1,1)</f>
        <v>0</v>
      </c>
      <c r="HU101" s="535" cm="1">
        <f t="array" aca="1" ref="HU101" ca="1">INDEX(HU$13:HU100,$B101+1,1)</f>
        <v>0</v>
      </c>
      <c r="HV101" s="535" cm="1">
        <f t="array" aca="1" ref="HV101" ca="1">INDEX(HV$13:HV100,$B101+1,1)</f>
        <v>0</v>
      </c>
      <c r="HW101" s="535" cm="1">
        <f t="array" aca="1" ref="HW101" ca="1">INDEX(HW$13:HW100,$B101+1,1)</f>
        <v>0</v>
      </c>
      <c r="HX101" s="535" cm="1">
        <f t="array" aca="1" ref="HX101" ca="1">INDEX(HX$13:HX100,$B101+1,1)</f>
        <v>0</v>
      </c>
      <c r="HY101" s="535" cm="1">
        <f t="array" aca="1" ref="HY101" ca="1">INDEX(HY$13:HY100,$B101+1,1)</f>
        <v>0</v>
      </c>
      <c r="HZ101" s="535" cm="1">
        <f t="array" aca="1" ref="HZ101" ca="1">INDEX(HZ$13:HZ100,$B101+1,1)</f>
        <v>0</v>
      </c>
      <c r="IA101" s="535" cm="1">
        <f t="array" aca="1" ref="IA101" ca="1">INDEX(IA$13:IA100,$B101+1,1)</f>
        <v>0</v>
      </c>
      <c r="IB101" s="535" cm="1">
        <f t="array" aca="1" ref="IB101" ca="1">INDEX(IB$13:IB100,$B101+1,1)</f>
        <v>0</v>
      </c>
      <c r="IC101" s="535" cm="1">
        <f t="array" aca="1" ref="IC101" ca="1">INDEX(IC$13:IC100,$B101+1,1)</f>
        <v>0</v>
      </c>
      <c r="ID101" s="535" cm="1">
        <f t="array" aca="1" ref="ID101" ca="1">INDEX(ID$13:ID100,$B101+1,1)</f>
        <v>0</v>
      </c>
      <c r="IE101" s="535" cm="1">
        <f t="array" aca="1" ref="IE101" ca="1">INDEX(IE$13:IE100,$B101+1,1)</f>
        <v>0</v>
      </c>
      <c r="IF101" s="535" cm="1">
        <f t="array" aca="1" ref="IF101" ca="1">INDEX(IF$13:IF100,$B101+1,1)</f>
        <v>0</v>
      </c>
      <c r="IG101" s="535" cm="1">
        <f t="array" aca="1" ref="IG101" ca="1">INDEX(IG$13:IG100,$B101+1,1)</f>
        <v>0</v>
      </c>
      <c r="IH101" s="535" cm="1">
        <f t="array" aca="1" ref="IH101" ca="1">INDEX(IH$13:IH100,$B101+1,1)</f>
        <v>0</v>
      </c>
      <c r="II101" s="535" cm="1">
        <f t="array" aca="1" ref="II101" ca="1">INDEX(II$13:II100,$B101+1,1)</f>
        <v>0</v>
      </c>
      <c r="IJ101" s="535" cm="1">
        <f t="array" aca="1" ref="IJ101" ca="1">INDEX(IJ$13:IJ100,$B101+1,1)</f>
        <v>0</v>
      </c>
      <c r="IK101" s="535" cm="1">
        <f t="array" aca="1" ref="IK101" ca="1">INDEX(IK$13:IK100,$B101+1,1)</f>
        <v>0</v>
      </c>
      <c r="IL101" s="535" cm="1">
        <f t="array" aca="1" ref="IL101" ca="1">INDEX(IL$13:IL100,$B101+1,1)</f>
        <v>0</v>
      </c>
      <c r="IM101" s="535" cm="1">
        <f t="array" aca="1" ref="IM101" ca="1">INDEX(IM$13:IM100,$B101+1,1)</f>
        <v>0</v>
      </c>
      <c r="IN101" s="535" cm="1">
        <f t="array" aca="1" ref="IN101" ca="1">INDEX(IN$13:IN100,$B101+1,1)</f>
        <v>0</v>
      </c>
      <c r="IO101" s="535" cm="1">
        <f t="array" aca="1" ref="IO101" ca="1">INDEX(IO$13:IO100,$B101+1,1)</f>
        <v>0</v>
      </c>
      <c r="IP101" s="535" cm="1">
        <f t="array" aca="1" ref="IP101" ca="1">INDEX(IP$13:IP100,$B101+1,1)</f>
        <v>0</v>
      </c>
      <c r="IQ101" s="535" cm="1">
        <f t="array" aca="1" ref="IQ101" ca="1">INDEX(IQ$13:IQ100,$B101+1,1)</f>
        <v>0</v>
      </c>
      <c r="IR101" s="535" cm="1">
        <f t="array" aca="1" ref="IR101" ca="1">INDEX(IR$13:IR100,$B101+1,1)</f>
        <v>0</v>
      </c>
      <c r="IS101" s="535" cm="1">
        <f t="array" aca="1" ref="IS101" ca="1">INDEX(IS$13:IS100,$B101+1,1)</f>
        <v>0</v>
      </c>
      <c r="IT101" s="535" cm="1">
        <f t="array" aca="1" ref="IT101" ca="1">INDEX(IT$13:IT100,$B101+1,1)</f>
        <v>0</v>
      </c>
      <c r="IU101" s="535" cm="1">
        <f t="array" aca="1" ref="IU101" ca="1">INDEX(IU$13:IU100,$B101+1,1)</f>
        <v>0</v>
      </c>
      <c r="IV101" s="535" cm="1">
        <f t="array" aca="1" ref="IV101" ca="1">INDEX(IV$13:IV100,$B101+1,1)</f>
        <v>0</v>
      </c>
      <c r="IW101" s="535" cm="1">
        <f t="array" aca="1" ref="IW101" ca="1">INDEX(IW$13:IW100,$B101+1,1)</f>
        <v>0</v>
      </c>
      <c r="IX101" s="535" cm="1">
        <f t="array" aca="1" ref="IX101" ca="1">INDEX(IX$13:IX100,$B101+1,1)</f>
        <v>0</v>
      </c>
      <c r="IY101" s="535" cm="1">
        <f t="array" aca="1" ref="IY101" ca="1">INDEX(IY$13:IY100,$B101+1,1)</f>
        <v>0</v>
      </c>
      <c r="IZ101" s="535" cm="1">
        <f t="array" aca="1" ref="IZ101" ca="1">INDEX(IZ$13:IZ100,$B101+1,1)</f>
        <v>0</v>
      </c>
      <c r="JA101" s="535" cm="1">
        <f t="array" aca="1" ref="JA101" ca="1">INDEX(JA$13:JA100,$B101+1,1)</f>
        <v>0</v>
      </c>
      <c r="JB101" s="535" cm="1">
        <f t="array" aca="1" ref="JB101" ca="1">INDEX(JB$13:JB100,$B101+1,1)</f>
        <v>0</v>
      </c>
      <c r="JC101" s="535" cm="1">
        <f t="array" aca="1" ref="JC101" ca="1">INDEX(JC$13:JC100,$B101+1,1)</f>
        <v>0</v>
      </c>
      <c r="JD101" s="535" cm="1">
        <f t="array" aca="1" ref="JD101" ca="1">INDEX(JD$13:JD100,$B101+1,1)</f>
        <v>0</v>
      </c>
      <c r="JE101" s="535" cm="1">
        <f t="array" aca="1" ref="JE101" ca="1">INDEX(JE$13:JE100,$B101+1,1)</f>
        <v>0</v>
      </c>
      <c r="JF101" s="18"/>
      <c r="JG101" s="535" t="str" cm="1">
        <f t="array" aca="1" ref="JG101" ca="1">INDEX(JG$13:JG100,$B101+1,1)</f>
        <v>-</v>
      </c>
      <c r="JH101" s="535" t="str" cm="1">
        <f t="array" aca="1" ref="JH101" ca="1">INDEX(JH$13:JH100,$B101+1,1)</f>
        <v>-</v>
      </c>
      <c r="JI101" s="535" t="str" cm="1">
        <f t="array" aca="1" ref="JI101" ca="1">INDEX(JI$13:JI100,$B101+1,1)</f>
        <v>-</v>
      </c>
      <c r="JJ101" s="411" t="str">
        <f t="shared" si="449"/>
        <v>-</v>
      </c>
      <c r="JK101" s="535" t="str" cm="1">
        <f t="array" aca="1" ref="JK101" ca="1">INDEX(JK$13:JK100,$B101+1,1)</f>
        <v>-</v>
      </c>
      <c r="JL101" s="535" cm="1">
        <f t="array" aca="1" ref="JL101" ca="1">INDEX(JL$13:JL100,$B101+1,1)</f>
        <v>1</v>
      </c>
      <c r="JM101" s="535" cm="1">
        <f t="array" aca="1" ref="JM101" ca="1">INDEX(JM$13:JM100,$B101+1,1)</f>
        <v>1</v>
      </c>
      <c r="JN101" s="535" t="str" cm="1">
        <f t="array" aca="1" ref="JN101" ca="1">INDEX(JN$13:JN100,$B101+1,1)</f>
        <v>-</v>
      </c>
      <c r="JO101" s="535" t="str" cm="1">
        <f t="array" aca="1" ref="JO101" ca="1">INDEX(JO$13:JO100,$B101+1,1)</f>
        <v>-</v>
      </c>
      <c r="JP101" s="535" t="str" cm="1">
        <f t="array" aca="1" ref="JP101" ca="1">INDEX(JP$13:JP100,$B101+1,1)</f>
        <v>-</v>
      </c>
      <c r="JQ101" s="535" t="str" cm="1">
        <f t="array" aca="1" ref="JQ101" ca="1">INDEX(JQ$13:JQ100,$B101+1,1)</f>
        <v>-</v>
      </c>
      <c r="JR101" s="535" t="str" cm="1">
        <f t="array" aca="1" ref="JR101" ca="1">INDEX(JR$13:JR100,$B101+1,1)</f>
        <v>-</v>
      </c>
      <c r="JS101" s="535" t="str" cm="1">
        <f t="array" aca="1" ref="JS101" ca="1">INDEX(JS$13:JS100,$B101+1,1)</f>
        <v>-</v>
      </c>
      <c r="JT101" s="535" t="str" cm="1">
        <f t="array" aca="1" ref="JT101" ca="1">INDEX(JT$13:JT100,$B101+1,1)</f>
        <v>-</v>
      </c>
      <c r="JU101" s="535" t="str" cm="1">
        <f t="array" aca="1" ref="JU101" ca="1">INDEX(JU$13:JU100,$B101+1,1)</f>
        <v>-</v>
      </c>
      <c r="JV101" s="535" t="str" cm="1">
        <f t="array" aca="1" ref="JV101" ca="1">INDEX(JV$13:JV100,$B101+1,1)</f>
        <v>-</v>
      </c>
      <c r="JW101" s="535" t="str" cm="1">
        <f t="array" aca="1" ref="JW101" ca="1">INDEX(JW$13:JW100,$B101+1,1)</f>
        <v>-</v>
      </c>
      <c r="JX101" s="535" t="str" cm="1">
        <f t="array" aca="1" ref="JX101" ca="1">INDEX(JX$13:JX100,$B101+1,1)</f>
        <v>-</v>
      </c>
      <c r="JY101" s="535" t="str" cm="1">
        <f t="array" aca="1" ref="JY101" ca="1">INDEX(JY$13:JY100,$B101+1,1)</f>
        <v>-</v>
      </c>
      <c r="JZ101" s="535" t="str" cm="1">
        <f t="array" aca="1" ref="JZ101" ca="1">INDEX(JZ$13:JZ100,$B101+1,1)</f>
        <v>-</v>
      </c>
      <c r="KA101" s="535" t="str" cm="1">
        <f t="array" aca="1" ref="KA101" ca="1">INDEX(KA$13:KA100,$B101+1,1)</f>
        <v>-</v>
      </c>
      <c r="KB101" s="535" t="str" cm="1">
        <f t="array" aca="1" ref="KB101" ca="1">INDEX(KB$13:KB100,$B101+1,1)</f>
        <v>-</v>
      </c>
      <c r="KC101" s="535" t="str" cm="1">
        <f t="array" aca="1" ref="KC101" ca="1">INDEX(KC$13:KC100,$B101+1,1)</f>
        <v>-</v>
      </c>
      <c r="KD101" s="535" t="str" cm="1">
        <f t="array" aca="1" ref="KD101" ca="1">INDEX(KD$13:KD100,$B101+1,1)</f>
        <v>-</v>
      </c>
      <c r="KE101" s="535" t="str" cm="1">
        <f t="array" aca="1" ref="KE101" ca="1">INDEX(KE$13:KE100,$B101+1,1)</f>
        <v>-</v>
      </c>
      <c r="KF101" s="535" t="str" cm="1">
        <f t="array" aca="1" ref="KF101" ca="1">INDEX(KF$13:KF100,$B101+1,1)</f>
        <v>-</v>
      </c>
      <c r="KG101" s="535" t="str" cm="1">
        <f t="array" aca="1" ref="KG101" ca="1">INDEX(KG$13:KG100,$B101+1,1)</f>
        <v>-</v>
      </c>
      <c r="KH101" s="535" t="str" cm="1">
        <f t="array" aca="1" ref="KH101" ca="1">INDEX(KH$13:KH100,$B101+1,1)</f>
        <v>-</v>
      </c>
      <c r="KI101" s="411">
        <f t="shared" si="450"/>
        <v>0</v>
      </c>
      <c r="KJ101" s="535" t="str" cm="1">
        <f t="array" aca="1" ref="KJ101" ca="1">INDEX(KJ$13:KJ100,$B101+1,1)</f>
        <v>-</v>
      </c>
      <c r="KK101" s="535" cm="1">
        <f t="array" aca="1" ref="KK101" ca="1">INDEX(KK$13:KK100,$B101+1,1)</f>
        <v>1</v>
      </c>
      <c r="KL101" s="535" cm="1">
        <f t="array" aca="1" ref="KL101" ca="1">INDEX(KL$13:KL100,$B101+1,1)</f>
        <v>0</v>
      </c>
      <c r="KM101" s="411">
        <f t="shared" si="451"/>
        <v>0</v>
      </c>
      <c r="KN101" s="535" cm="1">
        <f t="array" aca="1" ref="KN101" ca="1">INDEX(KN$13:KN100,$B101+1,1)</f>
        <v>0</v>
      </c>
      <c r="KO101" s="411">
        <f t="shared" si="551"/>
        <v>0</v>
      </c>
      <c r="KP101" s="411">
        <f t="shared" si="551"/>
        <v>0</v>
      </c>
      <c r="KQ101" s="411">
        <f t="shared" si="551"/>
        <v>0</v>
      </c>
      <c r="KR101" s="411">
        <f t="shared" si="551"/>
        <v>0</v>
      </c>
      <c r="KS101" s="411">
        <f t="shared" si="551"/>
        <v>1</v>
      </c>
      <c r="KT101" s="411">
        <f t="shared" si="551"/>
        <v>0</v>
      </c>
      <c r="KU101" s="535" cm="1">
        <f t="array" aca="1" ref="KU101" ca="1">INDEX(KU$13:KU100,$B101+1,1)</f>
        <v>0</v>
      </c>
      <c r="KV101" s="535" cm="1">
        <f t="array" aca="1" ref="KV101" ca="1">INDEX(KV$13:KV100,$B101+1,1)</f>
        <v>0</v>
      </c>
      <c r="KW101" s="535" cm="1">
        <f t="array" aca="1" ref="KW101" ca="1">INDEX(KW$13:KW100,$B101+1,1)</f>
        <v>0</v>
      </c>
      <c r="KX101" s="535" cm="1">
        <f t="array" aca="1" ref="KX101" ca="1">INDEX(KX$13:KX100,$B101+1,1)</f>
        <v>0</v>
      </c>
      <c r="KY101" s="18"/>
      <c r="KZ101" s="535" t="str" cm="1">
        <f t="array" aca="1" ref="KZ101" ca="1">INDEX(KZ$13:KZ100,$B101+1,1)</f>
        <v>-</v>
      </c>
      <c r="LA101" s="535" t="str" cm="1">
        <f t="array" aca="1" ref="LA101" ca="1">INDEX(LA$13:LA100,$B101+1,1)</f>
        <v>-</v>
      </c>
      <c r="LB101" s="535" t="str" cm="1">
        <f t="array" aca="1" ref="LB101" ca="1">INDEX(LB$13:LB100,$B101+1,1)</f>
        <v>-</v>
      </c>
      <c r="LC101" s="535" t="str" cm="1">
        <f t="array" aca="1" ref="LC101" ca="1">INDEX(LC$13:LC100,$B101+1,1)</f>
        <v>-</v>
      </c>
      <c r="LD101" s="535" t="str" cm="1">
        <f t="array" aca="1" ref="LD101" ca="1">INDEX(LD$13:LD100,$B101+1,1)</f>
        <v>-</v>
      </c>
      <c r="LE101" s="535" t="str" cm="1">
        <f t="array" aca="1" ref="LE101" ca="1">INDEX(LE$13:LE100,$B101+1,1)</f>
        <v>-</v>
      </c>
      <c r="LF101" s="535" t="str" cm="1">
        <f t="array" aca="1" ref="LF101" ca="1">INDEX(LF$13:LF100,$B101+1,1)</f>
        <v>-</v>
      </c>
      <c r="LG101" s="535" t="str" cm="1">
        <f t="array" aca="1" ref="LG101" ca="1">INDEX(LG$13:LG100,$B101+1,1)</f>
        <v>-</v>
      </c>
      <c r="LH101" s="535" t="str" cm="1">
        <f t="array" aca="1" ref="LH101" ca="1">INDEX(LH$13:LH100,$B101+1,1)</f>
        <v>-</v>
      </c>
      <c r="LI101" s="535" t="str" cm="1">
        <f t="array" aca="1" ref="LI101" ca="1">INDEX(LI$13:LI100,$B101+1,1)</f>
        <v>-</v>
      </c>
      <c r="LJ101" s="535" t="str" cm="1">
        <f t="array" aca="1" ref="LJ101" ca="1">INDEX(LJ$13:LJ100,$B101+1,1)</f>
        <v>-</v>
      </c>
      <c r="LK101" s="535" t="str" cm="1">
        <f t="array" aca="1" ref="LK101" ca="1">INDEX(LK$13:LK100,$B101+1,1)</f>
        <v>-</v>
      </c>
      <c r="LL101" s="535" t="str" cm="1">
        <f t="array" aca="1" ref="LL101" ca="1">INDEX(LL$13:LL100,$B101+1,1)</f>
        <v>-</v>
      </c>
      <c r="LM101" s="535" t="str" cm="1">
        <f t="array" aca="1" ref="LM101" ca="1">INDEX(LM$13:LM100,$B101+1,1)</f>
        <v>-</v>
      </c>
      <c r="LN101" s="535" t="str" cm="1">
        <f t="array" aca="1" ref="LN101" ca="1">INDEX(LN$13:LN100,$B101+1,1)</f>
        <v>-</v>
      </c>
      <c r="LO101" s="535" t="str" cm="1">
        <f t="array" aca="1" ref="LO101" ca="1">INDEX(LO$13:LO100,$B101+1,1)</f>
        <v>-</v>
      </c>
      <c r="LP101" s="535" cm="1">
        <f t="array" aca="1" ref="LP101" ca="1">INDEX(LP$13:LP100,$B101+1,1)</f>
        <v>0</v>
      </c>
      <c r="LQ101" s="535" cm="1">
        <f t="array" aca="1" ref="LQ101" ca="1">INDEX(LQ$13:LQ100,$B101+1,1)</f>
        <v>0</v>
      </c>
      <c r="LR101" s="545" cm="1">
        <f t="array" aca="1" ref="LR101" ca="1">IF(AND($N101=LR$10,$AU101&lt;&gt;0),INDEX(i.LTWFeedLevels,$AU101,12),0)</f>
        <v>0</v>
      </c>
      <c r="LS101" s="625" cm="1">
        <f t="array" aca="1" ref="LS101" ca="1">IF(AND($N101=LS$10,$AV101&lt;&gt;0),INDEX(i.LTWFeedLevels,$AV101,12),0)</f>
        <v>0</v>
      </c>
      <c r="LT101" s="457">
        <f t="shared" ca="1" si="532"/>
        <v>0</v>
      </c>
      <c r="LU101" s="457">
        <f t="shared" ca="1" si="453"/>
        <v>0</v>
      </c>
      <c r="LV101" s="457">
        <f t="shared" ca="1" si="454"/>
        <v>0</v>
      </c>
      <c r="LW101" s="545" cm="1">
        <f t="array" aca="1" ref="LW101" ca="1">IF(AND($N101=LW$10,$AU101&lt;&gt;0),INDEX(i.LTWFeedLevels,$AU101,12),0)</f>
        <v>0</v>
      </c>
      <c r="LX101" s="625" cm="1">
        <f t="array" aca="1" ref="LX101" ca="1">IF(AND($N101=LX$10,$AV101&lt;&gt;0),INDEX(i.LTWFeedLevels,$AV101,12),0)</f>
        <v>0</v>
      </c>
      <c r="LY101" s="457">
        <f t="shared" ca="1" si="455"/>
        <v>0</v>
      </c>
      <c r="LZ101" s="457">
        <f t="shared" ca="1" si="456"/>
        <v>0</v>
      </c>
      <c r="MA101" s="457">
        <f t="shared" ca="1" si="457"/>
        <v>0</v>
      </c>
      <c r="MB101" s="545" cm="1">
        <f t="array" aca="1" ref="MB101" ca="1">IF(AND($N101=MB$10,$AU101&lt;&gt;0),INDEX(i.LTWFeedLevels,$AU101,12),0)</f>
        <v>0</v>
      </c>
      <c r="MC101" s="625" cm="1">
        <f t="array" aca="1" ref="MC101" ca="1">IF(AND($N101=MC$10,$AV101&lt;&gt;0),INDEX(i.LTWFeedLevels,$AV101,12),0)</f>
        <v>0</v>
      </c>
      <c r="MD101" s="457">
        <f t="shared" ca="1" si="458"/>
        <v>0</v>
      </c>
      <c r="ME101" s="457">
        <f t="shared" ca="1" si="459"/>
        <v>0</v>
      </c>
      <c r="MF101" s="457">
        <f t="shared" ca="1" si="460"/>
        <v>0</v>
      </c>
      <c r="MG101" s="189">
        <f t="shared" ca="1" si="552"/>
        <v>0</v>
      </c>
      <c r="MH101" s="189">
        <f t="shared" ca="1" si="552"/>
        <v>0</v>
      </c>
      <c r="MI101" s="189">
        <f t="shared" ca="1" si="552"/>
        <v>0</v>
      </c>
      <c r="MJ101" s="189">
        <f t="shared" ca="1" si="552"/>
        <v>0</v>
      </c>
      <c r="MK101" s="189">
        <f t="shared" ca="1" si="552"/>
        <v>0</v>
      </c>
      <c r="ML101" s="189">
        <f t="shared" ca="1" si="552"/>
        <v>0</v>
      </c>
      <c r="MM101" s="189">
        <f t="shared" ca="1" si="552"/>
        <v>0</v>
      </c>
      <c r="MN101" s="189">
        <f t="shared" ca="1" si="552"/>
        <v>0</v>
      </c>
      <c r="MO101" s="189">
        <f t="shared" ca="1" si="552"/>
        <v>0</v>
      </c>
      <c r="MP101" s="189">
        <f t="shared" ca="1" si="552"/>
        <v>0</v>
      </c>
      <c r="MQ101" s="189">
        <f t="shared" ca="1" si="553"/>
        <v>0</v>
      </c>
      <c r="MR101" s="189">
        <f t="shared" ca="1" si="553"/>
        <v>0</v>
      </c>
      <c r="MS101" s="189">
        <f t="shared" ca="1" si="553"/>
        <v>0</v>
      </c>
      <c r="MT101" s="189">
        <f t="shared" ca="1" si="553"/>
        <v>0</v>
      </c>
      <c r="MU101" s="189">
        <f t="shared" ca="1" si="553"/>
        <v>0</v>
      </c>
      <c r="MV101" s="189">
        <f t="shared" ca="1" si="553"/>
        <v>0</v>
      </c>
      <c r="MW101" s="189">
        <f t="shared" ca="1" si="553"/>
        <v>0</v>
      </c>
      <c r="MX101" s="189">
        <f t="shared" ca="1" si="553"/>
        <v>0</v>
      </c>
      <c r="MY101" s="189">
        <f t="shared" ca="1" si="553"/>
        <v>0</v>
      </c>
      <c r="MZ101" s="189">
        <f t="shared" ca="1" si="553"/>
        <v>0</v>
      </c>
      <c r="NA101" s="189">
        <f t="shared" ca="1" si="554"/>
        <v>0</v>
      </c>
      <c r="NB101" s="189">
        <f t="shared" ca="1" si="554"/>
        <v>0</v>
      </c>
      <c r="NC101" s="189">
        <f t="shared" ca="1" si="554"/>
        <v>0</v>
      </c>
      <c r="ND101" s="189">
        <f t="shared" ca="1" si="554"/>
        <v>0</v>
      </c>
      <c r="NE101" s="189">
        <f t="shared" ca="1" si="554"/>
        <v>0</v>
      </c>
      <c r="NF101" s="189">
        <f t="shared" ca="1" si="554"/>
        <v>0</v>
      </c>
      <c r="NG101" s="189">
        <f t="shared" ca="1" si="554"/>
        <v>0</v>
      </c>
      <c r="NH101" s="189">
        <f t="shared" ca="1" si="554"/>
        <v>0</v>
      </c>
      <c r="NI101" s="189">
        <f t="shared" ca="1" si="554"/>
        <v>0</v>
      </c>
      <c r="NJ101" s="189">
        <f t="shared" ca="1" si="554"/>
        <v>0</v>
      </c>
      <c r="NK101" s="189">
        <f t="shared" ca="1" si="555"/>
        <v>0</v>
      </c>
      <c r="NL101" s="189">
        <f t="shared" ca="1" si="555"/>
        <v>0</v>
      </c>
      <c r="NM101" s="189">
        <f t="shared" ca="1" si="555"/>
        <v>0</v>
      </c>
      <c r="NN101" s="189">
        <f t="shared" ca="1" si="555"/>
        <v>0</v>
      </c>
      <c r="NO101" s="189">
        <f t="shared" ca="1" si="555"/>
        <v>0</v>
      </c>
      <c r="NP101" s="189">
        <f t="shared" ca="1" si="555"/>
        <v>0</v>
      </c>
      <c r="NQ101" s="189">
        <f t="shared" ca="1" si="555"/>
        <v>0</v>
      </c>
      <c r="NR101" s="189">
        <f t="shared" ca="1" si="555"/>
        <v>0</v>
      </c>
      <c r="NS101" s="189">
        <f t="shared" ca="1" si="555"/>
        <v>0</v>
      </c>
      <c r="NT101" s="189">
        <f t="shared" ca="1" si="555"/>
        <v>0</v>
      </c>
      <c r="NU101" s="189">
        <f t="shared" ca="1" si="556"/>
        <v>0</v>
      </c>
      <c r="NV101" s="189">
        <f t="shared" ca="1" si="556"/>
        <v>0</v>
      </c>
      <c r="NW101" s="189">
        <f t="shared" ca="1" si="556"/>
        <v>0</v>
      </c>
      <c r="NX101" s="189">
        <f t="shared" ca="1" si="556"/>
        <v>0</v>
      </c>
      <c r="NY101" s="189">
        <f t="shared" ca="1" si="556"/>
        <v>0</v>
      </c>
      <c r="NZ101" s="189">
        <f t="shared" ca="1" si="556"/>
        <v>0</v>
      </c>
      <c r="OA101" s="189">
        <f t="shared" ca="1" si="556"/>
        <v>0</v>
      </c>
      <c r="OB101" s="189">
        <f t="shared" ca="1" si="556"/>
        <v>0</v>
      </c>
      <c r="OC101" s="189">
        <f t="shared" ca="1" si="556"/>
        <v>0</v>
      </c>
      <c r="OD101" s="189">
        <f t="shared" ca="1" si="556"/>
        <v>0</v>
      </c>
      <c r="OE101" s="189">
        <f t="shared" ca="1" si="557"/>
        <v>0</v>
      </c>
      <c r="OF101" s="189">
        <f t="shared" ca="1" si="557"/>
        <v>0</v>
      </c>
      <c r="OG101" s="189">
        <f t="shared" ca="1" si="557"/>
        <v>0</v>
      </c>
      <c r="OH101" s="189">
        <f t="shared" ca="1" si="557"/>
        <v>0</v>
      </c>
      <c r="OI101" s="189">
        <f t="shared" ca="1" si="557"/>
        <v>0</v>
      </c>
      <c r="OJ101" s="189">
        <f t="shared" ca="1" si="557"/>
        <v>0</v>
      </c>
      <c r="OK101" s="189">
        <f t="shared" ca="1" si="557"/>
        <v>0</v>
      </c>
      <c r="OL101" s="189">
        <f t="shared" ca="1" si="557"/>
        <v>0</v>
      </c>
      <c r="OM101" s="189">
        <f t="shared" ca="1" si="557"/>
        <v>0</v>
      </c>
      <c r="ON101" s="189">
        <f t="shared" ca="1" si="557"/>
        <v>0</v>
      </c>
      <c r="OO101" s="189">
        <f t="shared" ca="1" si="558"/>
        <v>0</v>
      </c>
      <c r="OP101" s="189">
        <f t="shared" ca="1" si="558"/>
        <v>0</v>
      </c>
      <c r="OQ101" s="189">
        <f t="shared" ca="1" si="558"/>
        <v>0</v>
      </c>
      <c r="OR101" s="189">
        <f t="shared" ca="1" si="558"/>
        <v>0</v>
      </c>
      <c r="OS101" s="189">
        <f t="shared" ca="1" si="558"/>
        <v>0</v>
      </c>
      <c r="OT101" s="189">
        <f t="shared" ca="1" si="558"/>
        <v>0</v>
      </c>
      <c r="OU101" s="189">
        <f t="shared" ca="1" si="558"/>
        <v>0</v>
      </c>
      <c r="OV101" s="189">
        <f t="shared" ca="1" si="558"/>
        <v>0</v>
      </c>
      <c r="OW101" s="189">
        <f t="shared" ca="1" si="558"/>
        <v>0</v>
      </c>
      <c r="OX101" s="189">
        <f t="shared" ca="1" si="558"/>
        <v>0</v>
      </c>
      <c r="OY101" s="189">
        <f t="shared" ca="1" si="558"/>
        <v>0</v>
      </c>
      <c r="OZ101" s="189">
        <f t="shared" ca="1" si="558"/>
        <v>0</v>
      </c>
      <c r="PA101" s="556">
        <f t="shared" ca="1" si="559"/>
        <v>0</v>
      </c>
      <c r="PB101" s="556">
        <f t="shared" ca="1" si="559"/>
        <v>0</v>
      </c>
      <c r="PC101" s="556">
        <f t="shared" ca="1" si="559"/>
        <v>0</v>
      </c>
      <c r="PD101" s="556">
        <f t="shared" ca="1" si="559"/>
        <v>0</v>
      </c>
      <c r="PE101" s="556">
        <f t="shared" ca="1" si="559"/>
        <v>0</v>
      </c>
      <c r="PF101" s="556">
        <f t="shared" ca="1" si="559"/>
        <v>0</v>
      </c>
      <c r="PG101" s="556">
        <f t="shared" ca="1" si="559"/>
        <v>0</v>
      </c>
      <c r="PH101" s="556">
        <f t="shared" ca="1" si="559"/>
        <v>0</v>
      </c>
      <c r="PI101" s="556">
        <f t="shared" ca="1" si="559"/>
        <v>0</v>
      </c>
      <c r="PJ101" s="556">
        <f t="shared" ca="1" si="559"/>
        <v>0</v>
      </c>
      <c r="PK101" s="556">
        <f t="shared" ca="1" si="560"/>
        <v>0</v>
      </c>
      <c r="PL101" s="556">
        <f t="shared" ca="1" si="560"/>
        <v>0</v>
      </c>
      <c r="PM101" s="556">
        <f t="shared" ca="1" si="560"/>
        <v>0</v>
      </c>
      <c r="PN101" s="556">
        <f t="shared" ca="1" si="560"/>
        <v>0</v>
      </c>
      <c r="PO101" s="556">
        <f t="shared" ca="1" si="560"/>
        <v>0</v>
      </c>
      <c r="PP101" s="556">
        <f t="shared" ca="1" si="560"/>
        <v>0</v>
      </c>
      <c r="PQ101" s="556">
        <f t="shared" ca="1" si="560"/>
        <v>0</v>
      </c>
      <c r="PR101" s="556">
        <f t="shared" ca="1" si="560"/>
        <v>0</v>
      </c>
      <c r="PS101" s="556">
        <f t="shared" ca="1" si="560"/>
        <v>0</v>
      </c>
      <c r="PT101" s="556">
        <f t="shared" ca="1" si="560"/>
        <v>0</v>
      </c>
      <c r="PU101" s="556">
        <f t="shared" ca="1" si="561"/>
        <v>0</v>
      </c>
      <c r="PV101" s="556">
        <f t="shared" ca="1" si="561"/>
        <v>0</v>
      </c>
      <c r="PW101" s="556">
        <f t="shared" ca="1" si="561"/>
        <v>0</v>
      </c>
      <c r="PX101" s="556">
        <f t="shared" ca="1" si="561"/>
        <v>0</v>
      </c>
      <c r="PY101" s="556">
        <f t="shared" ca="1" si="561"/>
        <v>0</v>
      </c>
      <c r="PZ101" s="556">
        <f t="shared" ca="1" si="561"/>
        <v>0</v>
      </c>
      <c r="QA101" s="556">
        <f t="shared" ca="1" si="561"/>
        <v>0</v>
      </c>
      <c r="QB101" s="556">
        <f t="shared" ca="1" si="561"/>
        <v>0</v>
      </c>
      <c r="QC101" s="556">
        <f t="shared" ca="1" si="561"/>
        <v>0</v>
      </c>
      <c r="QD101" s="556">
        <f t="shared" ca="1" si="561"/>
        <v>0</v>
      </c>
      <c r="QE101" s="556">
        <f t="shared" ca="1" si="562"/>
        <v>0</v>
      </c>
      <c r="QF101" s="556">
        <f t="shared" ca="1" si="562"/>
        <v>0</v>
      </c>
      <c r="QG101" s="556">
        <f t="shared" ca="1" si="562"/>
        <v>0</v>
      </c>
      <c r="QH101" s="556">
        <f t="shared" ca="1" si="562"/>
        <v>0</v>
      </c>
      <c r="QI101" s="556">
        <f t="shared" ca="1" si="562"/>
        <v>0</v>
      </c>
      <c r="QJ101" s="556">
        <f t="shared" ca="1" si="562"/>
        <v>0</v>
      </c>
      <c r="QK101" s="556">
        <f t="shared" ca="1" si="562"/>
        <v>0</v>
      </c>
      <c r="QL101" s="556">
        <f t="shared" ca="1" si="562"/>
        <v>0</v>
      </c>
      <c r="QM101" s="556">
        <f t="shared" ca="1" si="562"/>
        <v>0</v>
      </c>
      <c r="QN101" s="556">
        <f t="shared" ca="1" si="562"/>
        <v>0</v>
      </c>
      <c r="QO101" s="556">
        <f t="shared" ca="1" si="563"/>
        <v>0</v>
      </c>
      <c r="QP101" s="556">
        <f t="shared" ca="1" si="563"/>
        <v>0</v>
      </c>
      <c r="QQ101" s="556">
        <f t="shared" ca="1" si="563"/>
        <v>0</v>
      </c>
      <c r="QR101" s="556">
        <f t="shared" ca="1" si="563"/>
        <v>0</v>
      </c>
      <c r="QS101" s="556">
        <f t="shared" ca="1" si="563"/>
        <v>0</v>
      </c>
      <c r="QT101" s="556">
        <f t="shared" ca="1" si="563"/>
        <v>0</v>
      </c>
      <c r="QU101" s="556">
        <f t="shared" ca="1" si="563"/>
        <v>0</v>
      </c>
      <c r="QV101" s="556">
        <f t="shared" ca="1" si="563"/>
        <v>0</v>
      </c>
      <c r="QW101" s="556">
        <f t="shared" ca="1" si="563"/>
        <v>0</v>
      </c>
      <c r="QX101" s="556">
        <f t="shared" ca="1" si="563"/>
        <v>0</v>
      </c>
      <c r="QY101" s="556">
        <f t="shared" ca="1" si="564"/>
        <v>0</v>
      </c>
      <c r="QZ101" s="556">
        <f t="shared" ca="1" si="564"/>
        <v>0</v>
      </c>
      <c r="RA101" s="556">
        <f t="shared" ca="1" si="564"/>
        <v>0</v>
      </c>
      <c r="RB101" s="556">
        <f t="shared" ca="1" si="564"/>
        <v>0</v>
      </c>
      <c r="RC101" s="556">
        <f t="shared" ca="1" si="564"/>
        <v>0</v>
      </c>
      <c r="RD101" s="556">
        <f t="shared" ca="1" si="564"/>
        <v>0</v>
      </c>
      <c r="RE101" s="556">
        <f t="shared" ca="1" si="564"/>
        <v>0</v>
      </c>
      <c r="RF101" s="556">
        <f t="shared" ca="1" si="564"/>
        <v>0</v>
      </c>
      <c r="RG101" s="556">
        <f t="shared" ca="1" si="564"/>
        <v>0</v>
      </c>
      <c r="RH101" s="556">
        <f t="shared" ca="1" si="564"/>
        <v>0</v>
      </c>
      <c r="RI101" s="556">
        <f t="shared" ca="1" si="565"/>
        <v>0</v>
      </c>
      <c r="RJ101" s="556">
        <f t="shared" ca="1" si="565"/>
        <v>0</v>
      </c>
      <c r="RK101" s="556">
        <f t="shared" ca="1" si="565"/>
        <v>0</v>
      </c>
      <c r="RL101" s="556">
        <f t="shared" ca="1" si="565"/>
        <v>0</v>
      </c>
      <c r="RM101" s="556">
        <f t="shared" ca="1" si="565"/>
        <v>0</v>
      </c>
      <c r="RN101" s="556">
        <f t="shared" ca="1" si="565"/>
        <v>0</v>
      </c>
      <c r="RO101" s="556">
        <f t="shared" ca="1" si="565"/>
        <v>0</v>
      </c>
      <c r="RP101" s="556">
        <f t="shared" ca="1" si="565"/>
        <v>0</v>
      </c>
      <c r="RQ101" s="556">
        <f t="shared" ca="1" si="565"/>
        <v>0</v>
      </c>
      <c r="RR101" s="556">
        <f t="shared" ca="1" si="565"/>
        <v>0</v>
      </c>
      <c r="RS101" s="556">
        <f t="shared" ca="1" si="566"/>
        <v>0</v>
      </c>
      <c r="RT101" s="556">
        <f t="shared" ca="1" si="566"/>
        <v>0</v>
      </c>
      <c r="RU101" s="556">
        <f t="shared" ca="1" si="566"/>
        <v>0</v>
      </c>
      <c r="RV101" s="556">
        <f t="shared" ca="1" si="566"/>
        <v>0</v>
      </c>
      <c r="RW101" s="556">
        <f t="shared" ca="1" si="566"/>
        <v>0</v>
      </c>
      <c r="RX101" s="556">
        <f t="shared" ca="1" si="566"/>
        <v>0</v>
      </c>
      <c r="RY101" s="556">
        <f t="shared" ca="1" si="566"/>
        <v>0</v>
      </c>
      <c r="RZ101" s="556">
        <f t="shared" ca="1" si="566"/>
        <v>0</v>
      </c>
      <c r="SA101" s="556">
        <f t="shared" ca="1" si="566"/>
        <v>0</v>
      </c>
      <c r="SB101" s="556">
        <f t="shared" ca="1" si="566"/>
        <v>0</v>
      </c>
      <c r="SC101" s="556">
        <f t="shared" ca="1" si="567"/>
        <v>0</v>
      </c>
      <c r="SD101" s="556">
        <f t="shared" ca="1" si="567"/>
        <v>0</v>
      </c>
      <c r="SE101" s="556">
        <f t="shared" ca="1" si="567"/>
        <v>0</v>
      </c>
      <c r="SF101" s="556">
        <f t="shared" ca="1" si="567"/>
        <v>0</v>
      </c>
      <c r="SG101" s="556">
        <f t="shared" ca="1" si="567"/>
        <v>0</v>
      </c>
      <c r="SH101" s="556">
        <f t="shared" ca="1" si="567"/>
        <v>0</v>
      </c>
      <c r="SI101" s="556">
        <f t="shared" ca="1" si="567"/>
        <v>0</v>
      </c>
      <c r="SJ101" s="556">
        <f t="shared" ca="1" si="567"/>
        <v>0</v>
      </c>
      <c r="SK101" s="556">
        <f t="shared" ca="1" si="567"/>
        <v>0</v>
      </c>
      <c r="SL101" s="556">
        <f t="shared" ca="1" si="567"/>
        <v>0</v>
      </c>
      <c r="SM101" s="556">
        <f t="shared" ca="1" si="568"/>
        <v>0</v>
      </c>
      <c r="SN101" s="556">
        <f t="shared" ca="1" si="568"/>
        <v>0</v>
      </c>
      <c r="SO101" s="556">
        <f t="shared" ca="1" si="568"/>
        <v>0</v>
      </c>
      <c r="SP101" s="556">
        <f t="shared" ca="1" si="568"/>
        <v>0</v>
      </c>
      <c r="SQ101" s="556">
        <f t="shared" ca="1" si="568"/>
        <v>0</v>
      </c>
      <c r="SR101" s="556">
        <f t="shared" ca="1" si="568"/>
        <v>0</v>
      </c>
      <c r="SS101" s="556">
        <f t="shared" ca="1" si="568"/>
        <v>0</v>
      </c>
      <c r="ST101" s="556">
        <f t="shared" ca="1" si="568"/>
        <v>0</v>
      </c>
      <c r="SU101" s="556">
        <f t="shared" ca="1" si="568"/>
        <v>0</v>
      </c>
      <c r="SV101" s="556">
        <f t="shared" ca="1" si="568"/>
        <v>0</v>
      </c>
      <c r="SW101" s="556">
        <f t="shared" ca="1" si="569"/>
        <v>0</v>
      </c>
      <c r="SX101" s="556">
        <f t="shared" ca="1" si="569"/>
        <v>0</v>
      </c>
      <c r="SY101" s="556">
        <f t="shared" ca="1" si="569"/>
        <v>0</v>
      </c>
      <c r="SZ101" s="556">
        <f t="shared" ca="1" si="569"/>
        <v>0</v>
      </c>
      <c r="TA101" s="556">
        <f t="shared" ca="1" si="569"/>
        <v>0</v>
      </c>
      <c r="TB101" s="556">
        <f t="shared" ca="1" si="569"/>
        <v>0</v>
      </c>
      <c r="TC101" s="556">
        <f t="shared" ca="1" si="569"/>
        <v>0</v>
      </c>
      <c r="TD101" s="556">
        <f t="shared" ca="1" si="569"/>
        <v>0</v>
      </c>
      <c r="TE101" s="556">
        <f t="shared" ca="1" si="569"/>
        <v>0</v>
      </c>
      <c r="TF101" s="556">
        <f t="shared" ca="1" si="569"/>
        <v>0</v>
      </c>
      <c r="TG101" s="556">
        <f t="shared" ca="1" si="570"/>
        <v>0</v>
      </c>
      <c r="TH101" s="556">
        <f t="shared" ca="1" si="570"/>
        <v>0</v>
      </c>
      <c r="TI101" s="556">
        <f t="shared" ca="1" si="570"/>
        <v>0</v>
      </c>
      <c r="TJ101" s="556">
        <f t="shared" ca="1" si="570"/>
        <v>0</v>
      </c>
      <c r="TK101" s="556">
        <f t="shared" ca="1" si="570"/>
        <v>0</v>
      </c>
      <c r="TL101" s="556">
        <f t="shared" ca="1" si="570"/>
        <v>0</v>
      </c>
      <c r="TM101" s="556">
        <f t="shared" ca="1" si="570"/>
        <v>0</v>
      </c>
      <c r="TN101" s="556">
        <f t="shared" ca="1" si="570"/>
        <v>0</v>
      </c>
      <c r="TO101" s="556">
        <f t="shared" ca="1" si="570"/>
        <v>0</v>
      </c>
      <c r="TP101" s="556">
        <f t="shared" ca="1" si="570"/>
        <v>0</v>
      </c>
      <c r="TQ101" s="556">
        <f t="shared" ca="1" si="571"/>
        <v>0</v>
      </c>
      <c r="TR101" s="556">
        <f t="shared" ca="1" si="571"/>
        <v>0</v>
      </c>
      <c r="TS101" s="556">
        <f t="shared" ca="1" si="571"/>
        <v>0</v>
      </c>
      <c r="TT101" s="556">
        <f t="shared" ca="1" si="571"/>
        <v>0</v>
      </c>
      <c r="TU101" s="556">
        <f t="shared" ca="1" si="571"/>
        <v>0</v>
      </c>
      <c r="TV101" s="556">
        <f t="shared" ca="1" si="571"/>
        <v>0</v>
      </c>
      <c r="TW101" s="556">
        <f t="shared" ca="1" si="571"/>
        <v>0</v>
      </c>
      <c r="TX101" s="556">
        <f t="shared" ca="1" si="571"/>
        <v>0</v>
      </c>
      <c r="TY101" s="556">
        <f t="shared" ca="1" si="571"/>
        <v>0</v>
      </c>
      <c r="TZ101" s="556">
        <f t="shared" ca="1" si="571"/>
        <v>0</v>
      </c>
      <c r="UA101" s="556">
        <f t="shared" ca="1" si="572"/>
        <v>0</v>
      </c>
      <c r="UB101" s="556">
        <f t="shared" ca="1" si="572"/>
        <v>0</v>
      </c>
      <c r="UC101" s="556">
        <f t="shared" ca="1" si="572"/>
        <v>0</v>
      </c>
      <c r="UD101" s="556">
        <f t="shared" ca="1" si="572"/>
        <v>0</v>
      </c>
      <c r="UE101" s="556">
        <f t="shared" ca="1" si="572"/>
        <v>0</v>
      </c>
      <c r="UF101" s="556">
        <f t="shared" ca="1" si="572"/>
        <v>0</v>
      </c>
      <c r="UG101" s="556">
        <f t="shared" ca="1" si="572"/>
        <v>0</v>
      </c>
      <c r="UH101" s="556">
        <f t="shared" ca="1" si="572"/>
        <v>0</v>
      </c>
      <c r="UI101" s="556">
        <f t="shared" ca="1" si="572"/>
        <v>0</v>
      </c>
      <c r="UJ101" s="556">
        <f t="shared" ca="1" si="572"/>
        <v>0</v>
      </c>
      <c r="UK101" s="556">
        <f t="shared" ca="1" si="573"/>
        <v>0</v>
      </c>
      <c r="UL101" s="556">
        <f t="shared" ca="1" si="573"/>
        <v>0</v>
      </c>
      <c r="UM101" s="556">
        <f t="shared" ca="1" si="573"/>
        <v>0</v>
      </c>
      <c r="UN101" s="556">
        <f t="shared" ca="1" si="573"/>
        <v>0</v>
      </c>
      <c r="UO101" s="556">
        <f t="shared" ca="1" si="573"/>
        <v>0</v>
      </c>
      <c r="UP101" s="556">
        <f t="shared" ca="1" si="573"/>
        <v>0</v>
      </c>
      <c r="UQ101" s="556">
        <f t="shared" ca="1" si="573"/>
        <v>0</v>
      </c>
      <c r="UR101" s="556">
        <f t="shared" ca="1" si="573"/>
        <v>0</v>
      </c>
      <c r="US101" s="556">
        <f t="shared" ca="1" si="573"/>
        <v>0</v>
      </c>
      <c r="UT101" s="556">
        <f t="shared" ca="1" si="573"/>
        <v>0</v>
      </c>
      <c r="UU101" s="556">
        <f t="shared" ca="1" si="574"/>
        <v>0</v>
      </c>
      <c r="UV101" s="556">
        <f t="shared" ca="1" si="574"/>
        <v>0</v>
      </c>
      <c r="UW101" s="556">
        <f t="shared" ca="1" si="574"/>
        <v>0</v>
      </c>
      <c r="UX101" s="556">
        <f t="shared" ca="1" si="574"/>
        <v>0</v>
      </c>
      <c r="UY101" s="556">
        <f t="shared" ca="1" si="574"/>
        <v>0</v>
      </c>
      <c r="UZ101" s="556">
        <f t="shared" ca="1" si="574"/>
        <v>0</v>
      </c>
      <c r="VA101" s="556">
        <f t="shared" ca="1" si="574"/>
        <v>0</v>
      </c>
      <c r="VB101" s="556">
        <f t="shared" ca="1" si="574"/>
        <v>0</v>
      </c>
      <c r="VC101" s="556">
        <f t="shared" ca="1" si="574"/>
        <v>0</v>
      </c>
      <c r="VD101" s="556">
        <f t="shared" ca="1" si="574"/>
        <v>0</v>
      </c>
      <c r="VE101" s="556">
        <f t="shared" ca="1" si="575"/>
        <v>0</v>
      </c>
      <c r="VF101" s="556">
        <f t="shared" ca="1" si="575"/>
        <v>0</v>
      </c>
      <c r="VG101" s="556">
        <f t="shared" ca="1" si="575"/>
        <v>0</v>
      </c>
      <c r="VH101" s="556">
        <f t="shared" ca="1" si="575"/>
        <v>0</v>
      </c>
      <c r="VI101" s="556">
        <f t="shared" ca="1" si="575"/>
        <v>0</v>
      </c>
      <c r="VJ101" s="556">
        <f t="shared" ca="1" si="575"/>
        <v>0</v>
      </c>
      <c r="VK101" s="556">
        <f t="shared" ca="1" si="575"/>
        <v>0</v>
      </c>
      <c r="VL101" s="556">
        <f t="shared" ca="1" si="575"/>
        <v>0</v>
      </c>
      <c r="VM101" s="556">
        <f t="shared" ca="1" si="575"/>
        <v>0</v>
      </c>
      <c r="VN101" s="556">
        <f t="shared" ca="1" si="575"/>
        <v>0</v>
      </c>
      <c r="VO101" s="556">
        <f t="shared" ca="1" si="576"/>
        <v>0</v>
      </c>
      <c r="VP101" s="556">
        <f t="shared" ca="1" si="576"/>
        <v>0</v>
      </c>
      <c r="VQ101" s="556">
        <f t="shared" ca="1" si="576"/>
        <v>0</v>
      </c>
      <c r="VR101" s="556">
        <f t="shared" ca="1" si="576"/>
        <v>0</v>
      </c>
      <c r="VS101" s="556">
        <f t="shared" ca="1" si="576"/>
        <v>0</v>
      </c>
      <c r="VT101" s="556">
        <f t="shared" ca="1" si="576"/>
        <v>0</v>
      </c>
      <c r="VU101" s="556">
        <f t="shared" ca="1" si="576"/>
        <v>0</v>
      </c>
      <c r="VV101" s="556">
        <f t="shared" ca="1" si="576"/>
        <v>0</v>
      </c>
      <c r="VW101" s="556">
        <f t="shared" ca="1" si="576"/>
        <v>0</v>
      </c>
      <c r="VX101" s="556">
        <f t="shared" ca="1" si="576"/>
        <v>0</v>
      </c>
      <c r="VY101" s="556">
        <f t="shared" ca="1" si="577"/>
        <v>0</v>
      </c>
      <c r="VZ101" s="556">
        <f t="shared" ca="1" si="577"/>
        <v>0</v>
      </c>
      <c r="WA101" s="556">
        <f t="shared" ca="1" si="577"/>
        <v>0</v>
      </c>
      <c r="WB101" s="556">
        <f t="shared" ca="1" si="577"/>
        <v>0</v>
      </c>
      <c r="WC101" s="556">
        <f t="shared" ca="1" si="577"/>
        <v>0</v>
      </c>
      <c r="WD101" s="556">
        <f t="shared" ca="1" si="577"/>
        <v>0</v>
      </c>
      <c r="WE101" s="556">
        <f t="shared" ca="1" si="577"/>
        <v>0</v>
      </c>
      <c r="WF101" s="556">
        <f t="shared" ca="1" si="577"/>
        <v>0</v>
      </c>
      <c r="WG101" s="556">
        <f t="shared" ca="1" si="577"/>
        <v>0</v>
      </c>
      <c r="WH101" s="556">
        <f t="shared" ca="1" si="577"/>
        <v>0</v>
      </c>
      <c r="WI101" s="556">
        <f t="shared" ca="1" si="578"/>
        <v>0</v>
      </c>
      <c r="WJ101" s="556">
        <f t="shared" ca="1" si="578"/>
        <v>0</v>
      </c>
      <c r="WK101" s="556">
        <f t="shared" ca="1" si="578"/>
        <v>0</v>
      </c>
      <c r="WL101" s="556">
        <f t="shared" ca="1" si="578"/>
        <v>0</v>
      </c>
      <c r="WM101" s="556">
        <f t="shared" ca="1" si="578"/>
        <v>0</v>
      </c>
      <c r="WN101" s="556">
        <f t="shared" ca="1" si="578"/>
        <v>0</v>
      </c>
      <c r="WO101" s="556">
        <f t="shared" ca="1" si="578"/>
        <v>0</v>
      </c>
      <c r="WP101" s="556">
        <f t="shared" ca="1" si="578"/>
        <v>0</v>
      </c>
      <c r="WQ101" s="556">
        <f t="shared" ca="1" si="578"/>
        <v>0</v>
      </c>
      <c r="WR101" s="556">
        <f t="shared" ca="1" si="578"/>
        <v>0</v>
      </c>
      <c r="WS101" s="556">
        <f t="shared" ca="1" si="579"/>
        <v>0</v>
      </c>
      <c r="WT101" s="556">
        <f t="shared" ca="1" si="579"/>
        <v>0</v>
      </c>
      <c r="WU101" s="556">
        <f t="shared" ca="1" si="579"/>
        <v>0</v>
      </c>
      <c r="WV101" s="556">
        <f t="shared" ca="1" si="579"/>
        <v>0</v>
      </c>
      <c r="WW101" s="556">
        <f t="shared" ca="1" si="579"/>
        <v>0</v>
      </c>
      <c r="WX101" s="556">
        <f t="shared" ca="1" si="579"/>
        <v>0</v>
      </c>
      <c r="WY101" s="556">
        <f t="shared" ca="1" si="579"/>
        <v>0</v>
      </c>
      <c r="WZ101" s="556">
        <f t="shared" ca="1" si="579"/>
        <v>0</v>
      </c>
      <c r="XA101" s="556">
        <f t="shared" ca="1" si="579"/>
        <v>0</v>
      </c>
      <c r="XB101" s="556">
        <f t="shared" ca="1" si="579"/>
        <v>0</v>
      </c>
      <c r="XC101" s="556">
        <f t="shared" ca="1" si="580"/>
        <v>0</v>
      </c>
      <c r="XD101" s="556">
        <f t="shared" ca="1" si="580"/>
        <v>0</v>
      </c>
      <c r="XE101" s="556">
        <f t="shared" ca="1" si="580"/>
        <v>0</v>
      </c>
      <c r="XF101" s="556">
        <f t="shared" ca="1" si="580"/>
        <v>0</v>
      </c>
      <c r="XG101" s="556">
        <f t="shared" ca="1" si="580"/>
        <v>0</v>
      </c>
      <c r="XH101" s="556">
        <f t="shared" ca="1" si="580"/>
        <v>0</v>
      </c>
      <c r="XI101" s="556">
        <f t="shared" ca="1" si="580"/>
        <v>0</v>
      </c>
      <c r="XJ101" s="556">
        <f t="shared" ca="1" si="580"/>
        <v>0</v>
      </c>
      <c r="XK101" s="556">
        <f t="shared" ca="1" si="580"/>
        <v>0</v>
      </c>
      <c r="XL101" s="556">
        <f t="shared" ca="1" si="580"/>
        <v>0</v>
      </c>
      <c r="XM101" s="556">
        <f t="shared" ca="1" si="581"/>
        <v>0</v>
      </c>
      <c r="XN101" s="556">
        <f t="shared" ca="1" si="581"/>
        <v>0</v>
      </c>
      <c r="XO101" s="556">
        <f t="shared" ca="1" si="581"/>
        <v>0</v>
      </c>
      <c r="XP101" s="556">
        <f t="shared" ca="1" si="581"/>
        <v>0</v>
      </c>
      <c r="XQ101" s="556">
        <f t="shared" ca="1" si="581"/>
        <v>0</v>
      </c>
      <c r="XR101" s="556">
        <f t="shared" ca="1" si="581"/>
        <v>0</v>
      </c>
      <c r="XS101" s="556">
        <f t="shared" ca="1" si="581"/>
        <v>0</v>
      </c>
      <c r="XT101" s="556">
        <f t="shared" ca="1" si="581"/>
        <v>0</v>
      </c>
      <c r="XU101" s="556">
        <f t="shared" ca="1" si="581"/>
        <v>0</v>
      </c>
      <c r="XV101" s="556">
        <f t="shared" ca="1" si="581"/>
        <v>0</v>
      </c>
      <c r="XW101" s="556">
        <f t="shared" ca="1" si="581"/>
        <v>0</v>
      </c>
      <c r="XX101" s="189">
        <f t="shared" ca="1" si="582"/>
        <v>0</v>
      </c>
      <c r="XY101" s="189">
        <f t="shared" ca="1" si="582"/>
        <v>0</v>
      </c>
      <c r="XZ101" s="189">
        <f t="shared" ca="1" si="582"/>
        <v>0</v>
      </c>
      <c r="YA101" s="189">
        <f t="shared" ca="1" si="582"/>
        <v>0</v>
      </c>
      <c r="YB101" s="189">
        <f t="shared" ca="1" si="582"/>
        <v>0</v>
      </c>
      <c r="YC101" s="230">
        <f t="shared" ca="1" si="492"/>
        <v>0</v>
      </c>
      <c r="YD101" s="189">
        <f t="shared" ca="1" si="583"/>
        <v>0</v>
      </c>
      <c r="YE101" s="189">
        <f t="shared" ca="1" si="583"/>
        <v>0</v>
      </c>
      <c r="YF101" s="189">
        <f t="shared" ca="1" si="583"/>
        <v>0</v>
      </c>
      <c r="YG101" s="189">
        <f t="shared" ca="1" si="583"/>
        <v>0</v>
      </c>
      <c r="YH101" s="189">
        <f t="shared" ca="1" si="583"/>
        <v>0</v>
      </c>
      <c r="YI101" s="230">
        <f t="shared" ca="1" si="494"/>
        <v>0</v>
      </c>
      <c r="YJ101" s="231">
        <f t="shared" ca="1" si="495"/>
        <v>0</v>
      </c>
      <c r="YK101" s="231">
        <f t="shared" ca="1" si="495"/>
        <v>0</v>
      </c>
      <c r="YL101" s="231">
        <f t="shared" ca="1" si="495"/>
        <v>0</v>
      </c>
      <c r="YM101" s="231">
        <f t="shared" ca="1" si="495"/>
        <v>0</v>
      </c>
      <c r="YN101" s="544">
        <f t="shared" ca="1" si="496"/>
        <v>0</v>
      </c>
      <c r="YO101" s="231">
        <f t="shared" ca="1" si="497"/>
        <v>0</v>
      </c>
      <c r="YP101" s="231">
        <f t="shared" ca="1" si="497"/>
        <v>0</v>
      </c>
      <c r="YQ101" s="231">
        <f t="shared" ca="1" si="497"/>
        <v>0</v>
      </c>
      <c r="YR101" s="231">
        <f t="shared" ca="1" si="497"/>
        <v>0</v>
      </c>
      <c r="YS101" s="544">
        <f t="shared" ca="1" si="584"/>
        <v>0</v>
      </c>
      <c r="YT101" s="544">
        <f t="shared" ca="1" si="584"/>
        <v>0</v>
      </c>
      <c r="YU101" s="544">
        <f t="shared" ca="1" si="584"/>
        <v>0</v>
      </c>
      <c r="YV101" s="544">
        <f t="shared" ca="1" si="584"/>
        <v>0</v>
      </c>
      <c r="YW101" s="544">
        <f t="shared" ca="1" si="584"/>
        <v>0</v>
      </c>
      <c r="YX101" s="544">
        <f t="shared" ca="1" si="584"/>
        <v>0</v>
      </c>
      <c r="YY101" s="544">
        <f t="shared" ca="1" si="584"/>
        <v>0</v>
      </c>
      <c r="YZ101" s="535" cm="1">
        <f t="array" aca="1" ref="YZ101" ca="1">INDEX(YZ$13:YZ100,$B101+1,1)</f>
        <v>0</v>
      </c>
      <c r="ZA101" s="411">
        <f t="shared" ca="1" si="499"/>
        <v>19</v>
      </c>
      <c r="ZB101" s="18"/>
      <c r="ZC101" s="535" cm="1">
        <f t="array" aca="1" ref="ZC101" ca="1">INDEX(ZC$13:ZC100,$B101+1,1)</f>
        <v>0</v>
      </c>
      <c r="ZD101" s="411">
        <f t="shared" si="500"/>
        <v>0</v>
      </c>
      <c r="ZE101" s="535" cm="1">
        <f t="array" aca="1" ref="ZE101" ca="1">INDEX(ZE$13:ZE100,$B101+1,1)</f>
        <v>0</v>
      </c>
      <c r="ZF101" s="535" t="str" cm="1">
        <f t="array" aca="1" ref="ZF101" ca="1">INDEX(ZF$13:ZF100,$B101+1,1)</f>
        <v>-</v>
      </c>
      <c r="ZG101" s="535" t="str" cm="1">
        <f t="array" aca="1" ref="ZG101" ca="1">INDEX(ZG$13:ZG100,$B101+1,1)</f>
        <v>-</v>
      </c>
      <c r="ZH101" s="535" t="str" cm="1">
        <f t="array" aca="1" ref="ZH101" ca="1">INDEX(ZH$13:ZH100,$B101+1,1)</f>
        <v>-</v>
      </c>
      <c r="ZI101" s="535" t="str" cm="1">
        <f t="array" aca="1" ref="ZI101" ca="1">INDEX(ZI$13:ZI100,$B101+1,1)</f>
        <v>-</v>
      </c>
      <c r="ZJ101" s="535" t="str" cm="1">
        <f t="array" aca="1" ref="ZJ101" ca="1">INDEX(ZJ$13:ZJ100,$B101+1,1)</f>
        <v>-</v>
      </c>
      <c r="ZK101" s="535" t="str" cm="1">
        <f t="array" aca="1" ref="ZK101" ca="1">INDEX(ZK$13:ZK100,$B101+1,1)</f>
        <v>-</v>
      </c>
      <c r="ZL101" s="535" t="str" cm="1">
        <f t="array" aca="1" ref="ZL101" ca="1">INDEX(ZL$13:ZL100,$B101+1,1)</f>
        <v>-</v>
      </c>
      <c r="ZM101" s="535" t="str" cm="1">
        <f t="array" aca="1" ref="ZM101" ca="1">INDEX(ZM$13:ZM100,$B101+1,1)</f>
        <v>-</v>
      </c>
      <c r="ZN101" s="535" t="str" cm="1">
        <f t="array" aca="1" ref="ZN101" ca="1">INDEX(ZN$13:ZN100,$B101+1,1)</f>
        <v>-</v>
      </c>
      <c r="ZO101" s="535" t="str" cm="1">
        <f t="array" aca="1" ref="ZO101" ca="1">INDEX(ZO$13:ZO100,$B101+1,1)</f>
        <v>-</v>
      </c>
      <c r="ZP101" s="535" t="str" cm="1">
        <f t="array" aca="1" ref="ZP101" ca="1">INDEX(ZP$13:ZP100,$B101+1,1)</f>
        <v>-</v>
      </c>
      <c r="ZQ101" s="535" t="str" cm="1">
        <f t="array" aca="1" ref="ZQ101" ca="1">INDEX(ZQ$13:ZQ100,$B101+1,1)</f>
        <v>-</v>
      </c>
      <c r="ZR101" s="535" t="str" cm="1">
        <f t="array" aca="1" ref="ZR101" ca="1">INDEX(ZR$13:ZR100,$B101+1,1)</f>
        <v>-</v>
      </c>
      <c r="ZS101" s="535" t="str" cm="1">
        <f t="array" aca="1" ref="ZS101" ca="1">INDEX(ZS$13:ZS100,$B101+1,1)</f>
        <v>-</v>
      </c>
      <c r="ZT101" s="535" t="str" cm="1">
        <f t="array" aca="1" ref="ZT101" ca="1">INDEX(ZT$13:ZT100,$B101+1,1)</f>
        <v>-</v>
      </c>
      <c r="ZU101" s="535" t="str" cm="1">
        <f t="array" aca="1" ref="ZU101" ca="1">INDEX(ZU$13:ZU100,$B101+1,1)</f>
        <v>-</v>
      </c>
      <c r="ZV101" s="535" t="str" cm="1">
        <f t="array" aca="1" ref="ZV101" ca="1">INDEX(ZV$13:ZV100,$B101+1,1)</f>
        <v>-</v>
      </c>
      <c r="ZW101" s="535" t="str" cm="1">
        <f t="array" aca="1" ref="ZW101" ca="1">INDEX(ZW$13:ZW100,$B101+1,1)</f>
        <v>-</v>
      </c>
      <c r="ZX101" s="18"/>
      <c r="ZY101" s="411" t="b">
        <f t="shared" ca="1" si="501"/>
        <v>0</v>
      </c>
      <c r="ZZ101" s="411" t="str">
        <f t="shared" ca="1" si="502"/>
        <v>-</v>
      </c>
      <c r="AAA101" s="535" t="str" cm="1">
        <f t="array" aca="1" ref="AAA101" ca="1">INDEX(AAA$13:AAA100,$B101+1,1)</f>
        <v>-</v>
      </c>
      <c r="AAB101" s="535" t="str" cm="1">
        <f t="array" aca="1" ref="AAB101" ca="1">INDEX(AAB$13:AAB100,$B101+1,1)</f>
        <v>-</v>
      </c>
      <c r="AAC101" s="535" t="str" cm="1">
        <f t="array" aca="1" ref="AAC101" ca="1">INDEX(AAC$13:AAC100,$B101+1,1)</f>
        <v>-</v>
      </c>
      <c r="AAD101" s="545" cm="1">
        <f t="array" aca="1" ref="AAD101" ca="1">INDEX(i.AgeJ,$AD101,1)</f>
        <v>0</v>
      </c>
      <c r="AAE101" s="535" t="str" cm="1">
        <f t="array" aca="1" ref="AAE101" ca="1">INDEX(AAE$13:AAE100,$B101+1,1)</f>
        <v>-</v>
      </c>
      <c r="AAF101" s="411" t="str">
        <f t="shared" si="503"/>
        <v>-</v>
      </c>
      <c r="AAG101" s="411" t="str">
        <f t="shared" si="503"/>
        <v>-</v>
      </c>
      <c r="AAH101" s="535" t="str" cm="1">
        <f t="array" aca="1" ref="AAH101" ca="1">INDEX(AAH$13:AAH100,$B101+1,1)</f>
        <v>-</v>
      </c>
      <c r="AAI101" s="535" t="str" cm="1">
        <f t="array" aca="1" ref="AAI101" ca="1">INDEX(AAI$13:AAI100,$B101+1,1)</f>
        <v>-</v>
      </c>
      <c r="AAJ101" s="535" t="str" cm="1">
        <f t="array" aca="1" ref="AAJ101" ca="1">INDEX(AAJ$13:AAJ100,$B101+1,1)</f>
        <v>-</v>
      </c>
      <c r="AAK101" s="535" t="str" cm="1">
        <f t="array" aca="1" ref="AAK101" ca="1">INDEX(AAK$13:AAK100,$B101+1,1)</f>
        <v>-</v>
      </c>
      <c r="AAL101" s="535" t="str" cm="1">
        <f t="array" aca="1" ref="AAL101" ca="1">INDEX(AAL$13:AAL100,$B101+1,1)</f>
        <v>-</v>
      </c>
      <c r="AAM101" s="535" t="b" cm="1">
        <f t="array" aca="1" ref="AAM101" ca="1">INDEX(AAM$13:AAM100,$B101+1,1)</f>
        <v>1</v>
      </c>
      <c r="AAN101" s="535" t="str" cm="1">
        <f t="array" aca="1" ref="AAN101" ca="1">INDEX(AAN$13:AAN100,$B101+1,1)</f>
        <v>-</v>
      </c>
      <c r="AAO101" s="535" cm="1">
        <f t="array" aca="1" ref="AAO101" ca="1">INDEX(AAO$13:AAO100,$B101+1,1)</f>
        <v>0</v>
      </c>
      <c r="AAP101" s="535" cm="1">
        <f t="array" aca="1" ref="AAP101" ca="1">INDEX(AAP$13:AAP100,$B101+1,1)</f>
        <v>0</v>
      </c>
      <c r="AAQ101" s="535" cm="1">
        <f t="array" aca="1" ref="AAQ101" ca="1">INDEX(AAQ$13:AAQ100,$B101+1,1)</f>
        <v>0</v>
      </c>
      <c r="AAR101" s="18"/>
      <c r="AAS101" s="411">
        <f t="shared" si="504"/>
        <v>50</v>
      </c>
      <c r="AAT101" s="411">
        <f t="shared" si="504"/>
        <v>50</v>
      </c>
      <c r="AAU101" s="411">
        <f t="shared" si="504"/>
        <v>50</v>
      </c>
      <c r="AAV101" s="411">
        <f t="shared" si="504"/>
        <v>50</v>
      </c>
      <c r="AAW101" s="535" cm="1">
        <f t="array" aca="1" ref="AAW101" ca="1">INDEX(AAW$13:AAW100,$B101+1,1)</f>
        <v>1</v>
      </c>
      <c r="AAX101" s="535" cm="1">
        <f t="array" aca="1" ref="AAX101" ca="1">INDEX(AAX$13:AAX100,$B101+1,1)</f>
        <v>1</v>
      </c>
      <c r="AAY101" s="535" cm="1">
        <f t="array" aca="1" ref="AAY101" ca="1">INDEX(AAY$13:AAY100,$B101+1,1)</f>
        <v>1</v>
      </c>
      <c r="AAZ101" s="535" cm="1">
        <f t="array" aca="1" ref="AAZ101" ca="1">INDEX(AAZ$13:AAZ100,$B101+1,1)</f>
        <v>1</v>
      </c>
      <c r="ABA101" s="535" t="str" cm="1">
        <f t="array" aca="1" ref="ABA101" ca="1">INDEX(ABA$13:ABA100,$B101+1,1)</f>
        <v>-</v>
      </c>
      <c r="ABB101" s="535" t="str" cm="1">
        <f t="array" aca="1" ref="ABB101" ca="1">INDEX(ABB$13:ABB100,$B101+1,1)</f>
        <v>-</v>
      </c>
      <c r="ABC101" s="535" t="str" cm="1">
        <f t="array" aca="1" ref="ABC101" ca="1">INDEX(ABC$13:ABC100,$B101+1,1)</f>
        <v>-</v>
      </c>
      <c r="ABD101" s="535" t="str" cm="1">
        <f t="array" aca="1" ref="ABD101" ca="1">INDEX(ABD$13:ABD100,$B101+1,1)</f>
        <v>-</v>
      </c>
      <c r="ABE101" s="535" t="str" cm="1">
        <f t="array" aca="1" ref="ABE101" ca="1">INDEX(ABE$13:ABE100,$B101+1,1)</f>
        <v>-</v>
      </c>
      <c r="ABF101" s="535" t="str" cm="1">
        <f t="array" aca="1" ref="ABF101" ca="1">INDEX(ABF$13:ABF100,$B101+1,1)</f>
        <v>-</v>
      </c>
      <c r="ABG101" s="535" t="str" cm="1">
        <f t="array" aca="1" ref="ABG101" ca="1">INDEX(ABG$13:ABG100,$B101+1,1)</f>
        <v>-</v>
      </c>
      <c r="ABH101" s="18"/>
      <c r="ABI101" s="535" t="str" cm="1">
        <f t="array" aca="1" ref="ABI101" ca="1">INDEX(ABI$13:ABI100,$B101+1,1)</f>
        <v>-</v>
      </c>
      <c r="ABJ101" s="411">
        <f t="shared" ca="1" si="505"/>
        <v>1</v>
      </c>
      <c r="ABK101" s="18"/>
      <c r="ABL101" s="664" t="str">
        <f t="shared" ca="1" si="506"/>
        <v>-</v>
      </c>
      <c r="ABM101" s="535" t="b" cm="1">
        <f t="array" aca="1" ref="ABM101" ca="1">INDEX(ABM$13:ABM100,$B101+1,1)</f>
        <v>0</v>
      </c>
      <c r="ABN101" s="535" t="b" cm="1">
        <f t="array" aca="1" ref="ABN101" ca="1">INDEX(ABN$13:ABN100,$B101+1,1)</f>
        <v>1</v>
      </c>
      <c r="ABO101" s="535" t="str" cm="1">
        <f t="array" aca="1" ref="ABO101" ca="1">INDEX(ABO$13:ABO100,$B101+1,1)</f>
        <v>-</v>
      </c>
      <c r="ABP101" s="411" t="b">
        <f t="shared" ca="1" si="533"/>
        <v>1</v>
      </c>
      <c r="ABQ101" s="535" t="b" cm="1">
        <f t="array" aca="1" ref="ABQ101" ca="1">INDEX(ABQ$13:ABQ100,$B101+1,1)</f>
        <v>0</v>
      </c>
      <c r="ABR101" s="535" cm="1">
        <f t="array" aca="1" ref="ABR101" ca="1">INDEX(ABR$13:ABR100,$B101+1,1)</f>
        <v>0</v>
      </c>
      <c r="ABS101" s="547" cm="1">
        <f t="array" aca="1" ref="ABS101" ca="1">IF(ABN101&lt;&gt;TRUE,"-",VALUE(IFERROR(VALUE($K101),0) &amp; _xlfn.SWITCH($CF101,"-",4,$CF101) &amp; $L101 &amp; $T101 &amp; "00" &amp; $N101 &amp; $AK101 &amp; $R101 &amp; _xlfn.SWITCH($AM101,3,1,$AM101) &amp; _xlfn.SWITCH($M101,4,0,$M101) &amp; $AD101 &amp; IF(MOD($H101-2,ABS$6)&gt;=ABS$7,"",TEXT(INT(MOD($H101-2,ABS$6)/2)+1,"00"))))</f>
        <v>14220012120108</v>
      </c>
      <c r="ABT101" s="657" t="str" cm="1">
        <f t="array" aca="1" ref="ABT101" ca="1">IF(ABO101&lt;&gt;TRUE,"-",VALUE(IFERROR(VALUE($K101),0) &amp; _xlfn.SWITCH($CF101,"-",4,$CF101) &amp; $L101 &amp; $T101 &amp; "00" &amp; $N101 &amp; $AK101 &amp; $R101 &amp; _xlfn.SWITCH($AM101,3,1,$AM101) &amp; _xlfn.SWITCH($M101,4,0,$M101) &amp; $AD101 &amp; IF(MOD($H101-1,ABT$6)&gt;=ABT$7,"",TEXT(INT(MOD($H101-1,ABT$6)/2)+1,"00"))))</f>
        <v>-</v>
      </c>
      <c r="ABU101" s="543">
        <f t="shared" ca="1" si="507"/>
        <v>652</v>
      </c>
      <c r="ABV101" s="543">
        <f t="shared" ca="1" si="507"/>
        <v>686</v>
      </c>
      <c r="ABW101" s="543">
        <f t="shared" ca="1" si="507"/>
        <v>721</v>
      </c>
      <c r="ABX101" s="459">
        <f t="shared" ca="1" si="508"/>
        <v>469</v>
      </c>
      <c r="ABY101" s="459">
        <f t="shared" ca="1" si="508"/>
        <v>504</v>
      </c>
      <c r="ABZ101" s="459">
        <f t="shared" ca="1" si="508"/>
        <v>539</v>
      </c>
      <c r="ACA101" s="459">
        <f t="shared" ca="1" si="509"/>
        <v>385</v>
      </c>
      <c r="ACB101" s="459">
        <f t="shared" ca="1" si="509"/>
        <v>420</v>
      </c>
      <c r="ACC101" s="459">
        <f t="shared" ca="1" si="509"/>
        <v>455</v>
      </c>
      <c r="ACD101" s="535" t="str" cm="1">
        <f t="array" aca="1" ref="ACD101" ca="1">INDEX(ACD$13:ACD100,$B101+1,1)</f>
        <v>-</v>
      </c>
      <c r="ACE101" s="535" t="str" cm="1">
        <f t="array" aca="1" ref="ACE101" ca="1">INDEX(ACE$13:ACE100,$B101+1,1)</f>
        <v>-</v>
      </c>
      <c r="ACF101" s="535" t="str" cm="1">
        <f t="array" aca="1" ref="ACF101" ca="1">INDEX(ACF$13:ACF100,$B101+1,1)</f>
        <v>-</v>
      </c>
      <c r="ACG101" s="535" t="str" cm="1">
        <f t="array" aca="1" ref="ACG101" ca="1">INDEX(ACG$13:ACG100,$B101+1,1)</f>
        <v>-</v>
      </c>
      <c r="ACH101" s="535" t="str" cm="1">
        <f t="array" aca="1" ref="ACH101" ca="1">INDEX(ACH$13:ACH100,$B101+1,1)</f>
        <v>-</v>
      </c>
      <c r="ACI101" s="535" t="str" cm="1">
        <f t="array" aca="1" ref="ACI101" ca="1">INDEX(ACI$13:ACI100,$B101+1,1)</f>
        <v>-</v>
      </c>
      <c r="ACJ101" s="535" t="str" cm="1">
        <f t="array" aca="1" ref="ACJ101" ca="1">INDEX(ACJ$13:ACJ100,$B101+1,1)</f>
        <v>-</v>
      </c>
      <c r="ACK101" s="535" t="str" cm="1">
        <f t="array" aca="1" ref="ACK101" ca="1">INDEX(ACK$13:ACK100,$B101+1,1)</f>
        <v>-</v>
      </c>
      <c r="ACL101" s="535" t="str" cm="1">
        <f t="array" aca="1" ref="ACL101" ca="1">INDEX(ACL$13:ACL100,$B101+1,1)</f>
        <v>-</v>
      </c>
      <c r="ACM101" s="535" t="str" cm="1">
        <f t="array" aca="1" ref="ACM101" ca="1">INDEX(ACM$13:ACM100,$B101+1,1)</f>
        <v>-</v>
      </c>
      <c r="ACN101" s="535" t="str" cm="1">
        <f t="array" aca="1" ref="ACN101" ca="1">INDEX(ACN$13:ACN100,$B101+1,1)</f>
        <v>-</v>
      </c>
      <c r="ACO101" s="535" t="str" cm="1">
        <f t="array" aca="1" ref="ACO101" ca="1">INDEX(ACO$13:ACO100,$B101+1,1)</f>
        <v>-</v>
      </c>
      <c r="ACP101" s="22">
        <v>1</v>
      </c>
      <c r="ACQ101" s="22">
        <v>1</v>
      </c>
      <c r="ACR101" s="535" cm="1">
        <f t="array" aca="1" ref="ACR101" ca="1">INDEX(ACR$13:ACR100,$B101+1,1)</f>
        <v>0</v>
      </c>
      <c r="ACS101" s="535" t="str" cm="1">
        <f t="array" aca="1" ref="ACS101" ca="1">INDEX(ACS$13:ACS100,$B101+1,1)</f>
        <v>-</v>
      </c>
      <c r="ACT101" s="535" t="str" cm="1">
        <f t="array" aca="1" ref="ACT101" ca="1">INDEX(ACT$13:ACT100,$B101+1,1)</f>
        <v>-</v>
      </c>
      <c r="ACU101" s="535" t="str" cm="1">
        <f t="array" aca="1" ref="ACU101" ca="1">INDEX(ACU$13:ACU100,$B101+1,1)</f>
        <v>-</v>
      </c>
      <c r="ACV101" s="535" t="str" cm="1">
        <f t="array" aca="1" ref="ACV101" ca="1">INDEX(ACV$13:ACV100,$B101+1,1)</f>
        <v>-</v>
      </c>
      <c r="ACW101" s="535" t="str" cm="1">
        <f t="array" aca="1" ref="ACW101" ca="1">INDEX(ACW$13:ACW100,$B101+1,1)</f>
        <v>-</v>
      </c>
      <c r="ACX101" s="535" cm="1">
        <f t="array" aca="1" ref="ACX101" ca="1">INDEX(ACX$13:ACX100,$B101+1,1)</f>
        <v>0</v>
      </c>
      <c r="ACY101" s="535" t="str" cm="1">
        <f t="array" aca="1" ref="ACY101" ca="1">INDEX(ACY$13:ACY100,$B101+1,1)</f>
        <v>-</v>
      </c>
      <c r="ACZ101" s="535" t="str" cm="1">
        <f t="array" aca="1" ref="ACZ101" ca="1">INDEX(ACZ$13:ACZ100,$B101+1,1)</f>
        <v>-</v>
      </c>
      <c r="ADA101" s="535" t="str" cm="1">
        <f t="array" aca="1" ref="ADA101" ca="1">INDEX(ADA$13:ADA100,$B101+1,1)</f>
        <v>-</v>
      </c>
      <c r="ADB101" s="535" cm="1">
        <f t="array" aca="1" ref="ADB101" ca="1">INDEX(ADB$13:ADB100,$B101+1,1)</f>
        <v>1</v>
      </c>
      <c r="ADC101" s="535" cm="1">
        <f t="array" aca="1" ref="ADC101" ca="1">INDEX(ADC$13:ADC100,$B101+1,1)</f>
        <v>1</v>
      </c>
      <c r="ADD101" s="661" t="str">
        <f t="shared" ca="1" si="510"/>
        <v>-</v>
      </c>
      <c r="ADE101" s="661" t="str">
        <f t="shared" ca="1" si="510"/>
        <v>-</v>
      </c>
      <c r="ADF101" s="661" t="str">
        <f t="shared" ca="1" si="510"/>
        <v>-</v>
      </c>
      <c r="ADG101" s="661" t="str">
        <f t="shared" ca="1" si="510"/>
        <v>-</v>
      </c>
      <c r="ADH101" s="662" t="str">
        <f t="shared" ca="1" si="511"/>
        <v>-</v>
      </c>
      <c r="ADI101" s="663" t="str">
        <f t="shared" ca="1" si="512"/>
        <v>-</v>
      </c>
      <c r="ADJ101" s="664" t="str">
        <f t="shared" ca="1" si="513"/>
        <v>-</v>
      </c>
      <c r="ADK101" s="711" t="str">
        <f t="shared" ca="1" si="514"/>
        <v>-</v>
      </c>
      <c r="ADL101" s="191" t="b">
        <f t="shared" si="537"/>
        <v>0</v>
      </c>
      <c r="ADM101" s="710" t="str">
        <f t="shared" ca="1" si="515"/>
        <v>-</v>
      </c>
      <c r="ADN101" s="712" t="str">
        <f t="shared" ca="1" si="516"/>
        <v>-</v>
      </c>
      <c r="ADO101" s="712" t="str">
        <f t="shared" ca="1" si="516"/>
        <v>-</v>
      </c>
      <c r="ADP101" s="665" t="str">
        <f t="shared" ca="1" si="517"/>
        <v>-</v>
      </c>
      <c r="ADQ101" s="18"/>
      <c r="ADR101" s="545" t="b">
        <f t="shared" ca="1" si="585"/>
        <v>1</v>
      </c>
      <c r="ADS101" s="545" t="str">
        <f t="shared" ca="1" si="585"/>
        <v>-</v>
      </c>
      <c r="ADT101" s="545" t="str">
        <f t="shared" ca="1" si="585"/>
        <v>-</v>
      </c>
      <c r="ADU101" s="545" t="str">
        <f t="shared" ca="1" si="585"/>
        <v>-</v>
      </c>
      <c r="ADV101" s="545" t="str">
        <f t="shared" ca="1" si="585"/>
        <v>-</v>
      </c>
      <c r="ADW101" s="545" t="str">
        <f t="shared" ca="1" si="585"/>
        <v>-</v>
      </c>
      <c r="ADX101" s="545" t="str">
        <f t="shared" ca="1" si="585"/>
        <v>-</v>
      </c>
      <c r="ADY101" s="545" t="str">
        <f t="shared" ca="1" si="585"/>
        <v>-</v>
      </c>
      <c r="ADZ101" s="545" t="str">
        <f t="shared" ca="1" si="585"/>
        <v>-</v>
      </c>
      <c r="AEA101" s="545" t="str">
        <f t="shared" ca="1" si="585"/>
        <v>-</v>
      </c>
      <c r="AEB101" s="545" t="str">
        <f t="shared" ca="1" si="586"/>
        <v>-</v>
      </c>
      <c r="AEC101" s="545" t="str">
        <f t="shared" ca="1" si="586"/>
        <v>-</v>
      </c>
      <c r="AED101" s="545" t="str">
        <f t="shared" ca="1" si="586"/>
        <v>-</v>
      </c>
      <c r="AEE101" s="545" t="str">
        <f t="shared" ca="1" si="586"/>
        <v>-</v>
      </c>
      <c r="AEF101" s="545" t="str">
        <f t="shared" ca="1" si="586"/>
        <v>-</v>
      </c>
      <c r="AEG101" s="545" t="str">
        <f t="shared" ca="1" si="586"/>
        <v>-</v>
      </c>
      <c r="AEH101" s="545" t="str">
        <f t="shared" ca="1" si="586"/>
        <v>-</v>
      </c>
      <c r="AEI101" s="545" t="str">
        <f t="shared" ca="1" si="586"/>
        <v>-</v>
      </c>
      <c r="AEJ101" s="545" t="b">
        <f t="shared" ca="1" si="586"/>
        <v>1</v>
      </c>
      <c r="AEK101" s="545" t="str">
        <f t="shared" ca="1" si="586"/>
        <v>-</v>
      </c>
      <c r="AEL101" s="545" t="str">
        <f t="shared" ca="1" si="587"/>
        <v>-</v>
      </c>
      <c r="AEM101" s="545" t="str">
        <f t="shared" ca="1" si="587"/>
        <v>-</v>
      </c>
      <c r="AEN101" s="545" t="str">
        <f t="shared" ca="1" si="587"/>
        <v>-</v>
      </c>
      <c r="AEO101" s="545" t="str">
        <f t="shared" ca="1" si="587"/>
        <v>-</v>
      </c>
      <c r="AEP101" s="545" t="str">
        <f t="shared" ca="1" si="587"/>
        <v>-</v>
      </c>
      <c r="AEQ101" s="545" t="str">
        <f t="shared" ca="1" si="587"/>
        <v>-</v>
      </c>
      <c r="AER101" s="545" t="str">
        <f t="shared" ca="1" si="587"/>
        <v>-</v>
      </c>
      <c r="AES101" s="545" t="str">
        <f t="shared" ca="1" si="587"/>
        <v>-</v>
      </c>
      <c r="AET101" s="545" t="str">
        <f t="shared" ca="1" si="587"/>
        <v>-</v>
      </c>
      <c r="AEU101" s="545" t="str">
        <f t="shared" ca="1" si="587"/>
        <v>-</v>
      </c>
      <c r="AEV101" s="545" t="str">
        <f t="shared" ca="1" si="588"/>
        <v>-</v>
      </c>
      <c r="AEW101" s="545" t="str">
        <f t="shared" ca="1" si="588"/>
        <v>-</v>
      </c>
      <c r="AEX101" s="545" t="str">
        <f t="shared" ca="1" si="588"/>
        <v>-</v>
      </c>
      <c r="AEY101" s="545" t="str">
        <f t="shared" ca="1" si="588"/>
        <v>-</v>
      </c>
      <c r="AEZ101" s="545" t="str">
        <f t="shared" ca="1" si="588"/>
        <v>-</v>
      </c>
      <c r="AFA101" s="545" t="str">
        <f t="shared" ca="1" si="588"/>
        <v>-</v>
      </c>
      <c r="AFB101" s="545" t="b">
        <f t="shared" ca="1" si="588"/>
        <v>1</v>
      </c>
      <c r="AFC101" s="545" t="str">
        <f t="shared" ca="1" si="588"/>
        <v>-</v>
      </c>
      <c r="AFD101" s="545" t="str">
        <f t="shared" ca="1" si="588"/>
        <v>-</v>
      </c>
      <c r="AFE101" s="545" t="str">
        <f t="shared" ca="1" si="588"/>
        <v>-</v>
      </c>
      <c r="AFF101" s="545" t="str">
        <f t="shared" ca="1" si="589"/>
        <v>-</v>
      </c>
      <c r="AFG101" s="545" t="str">
        <f t="shared" ca="1" si="589"/>
        <v>-</v>
      </c>
      <c r="AFH101" s="545" t="str">
        <f t="shared" ca="1" si="589"/>
        <v>-</v>
      </c>
      <c r="AFI101" s="545" t="str">
        <f t="shared" ca="1" si="589"/>
        <v>-</v>
      </c>
      <c r="AFJ101" s="545" t="str">
        <f t="shared" ca="1" si="589"/>
        <v>-</v>
      </c>
      <c r="AFK101" s="545" t="str">
        <f t="shared" ca="1" si="589"/>
        <v>-</v>
      </c>
      <c r="AFL101" s="545" t="str">
        <f t="shared" ca="1" si="589"/>
        <v>-</v>
      </c>
      <c r="AFM101" s="545" t="str">
        <f t="shared" ca="1" si="589"/>
        <v>-</v>
      </c>
      <c r="AFN101" s="545" t="str">
        <f t="shared" ca="1" si="589"/>
        <v>-</v>
      </c>
      <c r="AFO101" s="545" t="str">
        <f t="shared" ca="1" si="589"/>
        <v>-</v>
      </c>
      <c r="AFP101" s="545" t="str">
        <f t="shared" ca="1" si="590"/>
        <v>-</v>
      </c>
      <c r="AFQ101" s="545" t="str">
        <f t="shared" ca="1" si="590"/>
        <v>-</v>
      </c>
      <c r="AFR101" s="545" t="str">
        <f t="shared" ca="1" si="590"/>
        <v>-</v>
      </c>
      <c r="AFS101" s="545" t="str">
        <f t="shared" ca="1" si="590"/>
        <v>-</v>
      </c>
      <c r="AFT101" s="545" t="b">
        <f t="shared" ca="1" si="590"/>
        <v>1</v>
      </c>
      <c r="AFU101" s="545" t="str">
        <f t="shared" ca="1" si="590"/>
        <v>-</v>
      </c>
      <c r="AFV101" s="545" t="str">
        <f t="shared" ca="1" si="590"/>
        <v>-</v>
      </c>
      <c r="AFW101" s="545" t="str">
        <f t="shared" ca="1" si="590"/>
        <v>-</v>
      </c>
      <c r="AFX101" s="545" t="str">
        <f t="shared" ca="1" si="590"/>
        <v>-</v>
      </c>
      <c r="AFY101" s="545" t="str">
        <f t="shared" ca="1" si="590"/>
        <v>-</v>
      </c>
      <c r="AFZ101" s="545" t="str">
        <f t="shared" ca="1" si="591"/>
        <v>-</v>
      </c>
      <c r="AGA101" s="545" t="str">
        <f t="shared" ca="1" si="591"/>
        <v>-</v>
      </c>
      <c r="AGB101" s="545" t="str">
        <f t="shared" ca="1" si="591"/>
        <v>-</v>
      </c>
      <c r="AGC101" s="545" t="str">
        <f t="shared" ca="1" si="591"/>
        <v>-</v>
      </c>
      <c r="AGD101" s="545" t="str">
        <f t="shared" ca="1" si="591"/>
        <v>-</v>
      </c>
      <c r="AGE101" s="545" t="str">
        <f t="shared" ca="1" si="591"/>
        <v>-</v>
      </c>
      <c r="AGF101" s="545" t="str">
        <f t="shared" ca="1" si="591"/>
        <v>-</v>
      </c>
      <c r="AGG101" s="545" t="str">
        <f t="shared" ca="1" si="591"/>
        <v>-</v>
      </c>
      <c r="AGH101" s="545" t="str">
        <f t="shared" ca="1" si="591"/>
        <v>-</v>
      </c>
      <c r="AGI101" s="545" t="str">
        <f t="shared" ca="1" si="591"/>
        <v>-</v>
      </c>
      <c r="AGJ101" s="545" t="str">
        <f t="shared" ca="1" si="592"/>
        <v>-</v>
      </c>
      <c r="AGK101" s="545" t="str">
        <f t="shared" ca="1" si="592"/>
        <v>-</v>
      </c>
      <c r="AGL101" s="545" t="b">
        <f t="shared" ca="1" si="592"/>
        <v>1</v>
      </c>
      <c r="AGM101" s="545" t="str">
        <f t="shared" ca="1" si="592"/>
        <v>-</v>
      </c>
      <c r="AGN101" s="545" t="str">
        <f t="shared" ca="1" si="592"/>
        <v>-</v>
      </c>
      <c r="AGO101" s="545" t="str">
        <f t="shared" ca="1" si="592"/>
        <v>-</v>
      </c>
      <c r="AGP101" s="545" t="str">
        <f t="shared" ca="1" si="592"/>
        <v>-</v>
      </c>
      <c r="AGQ101" s="545" t="str">
        <f t="shared" ca="1" si="592"/>
        <v>-</v>
      </c>
      <c r="AGR101" s="545" t="str">
        <f t="shared" ca="1" si="592"/>
        <v>-</v>
      </c>
      <c r="AGS101" s="545" t="str">
        <f t="shared" ca="1" si="592"/>
        <v>-</v>
      </c>
      <c r="AGT101" s="545" t="str">
        <f t="shared" ca="1" si="593"/>
        <v>-</v>
      </c>
      <c r="AGU101" s="545" t="str">
        <f t="shared" ca="1" si="593"/>
        <v>-</v>
      </c>
      <c r="AGV101" s="545" t="str">
        <f t="shared" ca="1" si="593"/>
        <v>-</v>
      </c>
      <c r="AGW101" s="545" t="str">
        <f t="shared" ca="1" si="593"/>
        <v>-</v>
      </c>
      <c r="AGX101" s="545" t="str">
        <f t="shared" ca="1" si="593"/>
        <v>-</v>
      </c>
      <c r="AGY101" s="545" t="str">
        <f t="shared" ca="1" si="593"/>
        <v>-</v>
      </c>
      <c r="AGZ101" s="545" t="str">
        <f t="shared" ca="1" si="593"/>
        <v>-</v>
      </c>
      <c r="AHA101" s="545" t="str">
        <f t="shared" ca="1" si="593"/>
        <v>-</v>
      </c>
      <c r="AHB101" s="545" t="str">
        <f t="shared" ca="1" si="593"/>
        <v>-</v>
      </c>
      <c r="AHC101" s="545" t="str">
        <f t="shared" ca="1" si="593"/>
        <v>-</v>
      </c>
      <c r="AHD101" s="535" cm="1">
        <f t="array" aca="1" ref="AHD101" ca="1">INDEX(AHD$13:AHD100,$B101+1,1)</f>
        <v>0</v>
      </c>
      <c r="AHE101" s="483">
        <v>0</v>
      </c>
    </row>
    <row r="102" spans="1:889" outlineLevel="2">
      <c r="A102" s="18">
        <f t="shared" si="241"/>
        <v>89</v>
      </c>
      <c r="B102" s="652">
        <f t="shared" ca="1" si="538"/>
        <v>87</v>
      </c>
      <c r="C102" s="458">
        <f t="shared" si="404"/>
        <v>2000</v>
      </c>
      <c r="D102" s="119" t="str">
        <f t="shared" ca="1" si="405"/>
        <v>GSW</v>
      </c>
      <c r="E102" t="b">
        <v>1</v>
      </c>
      <c r="F102" t="b">
        <v>0</v>
      </c>
      <c r="G102" t="b">
        <f t="shared" si="406"/>
        <v>1</v>
      </c>
      <c r="H102" s="191">
        <f t="shared" ca="1" si="536"/>
        <v>17</v>
      </c>
      <c r="I102" s="535" cm="1">
        <f t="array" aca="1" ref="I102" ca="1">INDEX(I$13:I101,$B102+1,1)</f>
        <v>1</v>
      </c>
      <c r="J102" s="535" cm="1">
        <f t="array" aca="1" ref="J102" ca="1">INDEX(J$13:J101,$B102+1,1)</f>
        <v>0</v>
      </c>
      <c r="K102" s="535" cm="1">
        <f t="array" aca="1" ref="K102" ca="1">INDEX(K$13:K101,$B102+1,1)</f>
        <v>1</v>
      </c>
      <c r="L102" s="535" cm="1">
        <f t="array" aca="1" ref="L102" ca="1">INDEX(L$13:L101,$B102+1,1)</f>
        <v>2</v>
      </c>
      <c r="M102" s="535" cm="1">
        <f t="array" aca="1" ref="M102" ca="1">INDEX(M$13:M101,$B102+1,1)</f>
        <v>0</v>
      </c>
      <c r="N102" s="230">
        <f t="shared" ca="1" si="547"/>
        <v>1</v>
      </c>
      <c r="O102" s="230">
        <f t="shared" ca="1" si="547"/>
        <v>6</v>
      </c>
      <c r="P102" s="230">
        <f t="shared" ca="1" si="547"/>
        <v>1</v>
      </c>
      <c r="Q102" s="230">
        <f t="shared" ca="1" si="547"/>
        <v>1</v>
      </c>
      <c r="R102" s="230">
        <f t="shared" ca="1" si="547"/>
        <v>1</v>
      </c>
      <c r="S102" s="230">
        <f t="shared" ca="1" si="547"/>
        <v>1</v>
      </c>
      <c r="T102" s="411">
        <f t="shared" ca="1" si="408"/>
        <v>2</v>
      </c>
      <c r="U102" s="411">
        <f t="shared" ca="1" si="408"/>
        <v>5</v>
      </c>
      <c r="V102" s="411">
        <f t="shared" ca="1" si="409"/>
        <v>2</v>
      </c>
      <c r="W102" s="772" t="b">
        <f t="shared" ca="1" si="410"/>
        <v>1</v>
      </c>
      <c r="X102" s="772" t="b">
        <f t="shared" ca="1" si="410"/>
        <v>1</v>
      </c>
      <c r="Y102" s="772" t="b">
        <f t="shared" ca="1" si="410"/>
        <v>1</v>
      </c>
      <c r="Z102" s="791" t="b" cm="1">
        <f t="array" aca="1" ref="Z102" ca="1">INDEX(Z$13:Z101,$B102+1,1)</f>
        <v>0</v>
      </c>
      <c r="AA102" s="411">
        <f t="shared" ca="1" si="411"/>
        <v>1</v>
      </c>
      <c r="AB102" s="411">
        <f t="shared" ca="1" si="412"/>
        <v>1</v>
      </c>
      <c r="AC102" s="230">
        <f t="shared" ca="1" si="548"/>
        <v>1</v>
      </c>
      <c r="AD102" s="230">
        <f t="shared" ca="1" si="548"/>
        <v>1</v>
      </c>
      <c r="AE102" s="230">
        <f t="shared" ca="1" si="548"/>
        <v>0</v>
      </c>
      <c r="AF102" s="230">
        <f t="shared" ca="1" si="548"/>
        <v>0</v>
      </c>
      <c r="AG102" s="230">
        <f t="shared" ca="1" si="548"/>
        <v>0</v>
      </c>
      <c r="AH102" s="230">
        <f t="shared" ca="1" si="548"/>
        <v>0</v>
      </c>
      <c r="AI102" s="87">
        <f t="shared" ca="1" si="414"/>
        <v>2</v>
      </c>
      <c r="AJ102" s="87">
        <f ca="1">INDEX(CHOOSE($N102,DataAutumn!i.AdultDrys,DataWinter!i.AdultDrys,DataSpring!i.AdultDrys),1,$T102)</f>
        <v>1</v>
      </c>
      <c r="AK102" s="230">
        <f t="shared" ca="1" si="549"/>
        <v>2</v>
      </c>
      <c r="AL102" s="535" cm="1">
        <f t="array" aca="1" ref="AL102" ca="1">INDEX(AL$13:AL101,$B102+1,1)</f>
        <v>0</v>
      </c>
      <c r="AM102" s="535" cm="1">
        <f t="array" aca="1" ref="AM102" ca="1">INDEX(AM$13:AM101,$B102+1,1)</f>
        <v>2</v>
      </c>
      <c r="AN102" s="810"/>
      <c r="AO102" s="111"/>
      <c r="AP102" s="111"/>
      <c r="AQ102" s="111"/>
      <c r="AR102" s="111"/>
      <c r="AS102" s="111"/>
      <c r="AT102" s="111"/>
      <c r="AU102" s="111"/>
      <c r="AV102" s="111"/>
      <c r="AW102" s="111"/>
      <c r="AX102" s="111"/>
      <c r="AY102" s="111"/>
      <c r="AZ102" s="111"/>
      <c r="BA102" s="111"/>
      <c r="BB102" s="111"/>
      <c r="BC102" s="312" t="str">
        <f t="shared" ca="1" si="416"/>
        <v>FS_Opt_Tem 00017 SE GSW Past      CFS     TOLAut Scan2 GFS RR+01% GP100% WP100% MP100% (PT_F43N33L11) PregT NutS0.5</v>
      </c>
      <c r="BD102" s="8" t="str">
        <f ca="1">IF(COUNTIF($BC$13:$BC102,$BC102)=1,"-","Dup")</f>
        <v>-</v>
      </c>
      <c r="BE102" s="18"/>
      <c r="BF102" s="535" t="b" cm="1">
        <f t="array" aca="1" ref="BF102" ca="1">INDEX(BF$13:BF101,$B102+1,1)</f>
        <v>0</v>
      </c>
      <c r="BG102" s="535" t="b" cm="1">
        <f t="array" aca="1" ref="BG102" ca="1">INDEX(BG$13:BG101,$B102+1,1)</f>
        <v>0</v>
      </c>
      <c r="BH102" s="535" t="b" cm="1">
        <f t="array" aca="1" ref="BH102" ca="1">INDEX(BH$13:BH101,$B102+1,1)</f>
        <v>0</v>
      </c>
      <c r="BI102" s="535" t="b" cm="1">
        <f t="array" aca="1" ref="BI102" ca="1">INDEX(BI$13:BI101,$B102+1,1)</f>
        <v>0</v>
      </c>
      <c r="BJ102" s="535" t="b" cm="1">
        <f t="array" aca="1" ref="BJ102" ca="1">INDEX(BJ$13:BJ101,$B102+1,1)</f>
        <v>0</v>
      </c>
      <c r="BK102" s="535" t="b" cm="1">
        <f t="array" aca="1" ref="BK102" ca="1">INDEX(BK$13:BK101,$B102+1,1)</f>
        <v>0</v>
      </c>
      <c r="BL102" s="535" t="b" cm="1">
        <f t="array" aca="1" ref="BL102" ca="1">INDEX(BL$13:BL101,$B102+1,1)</f>
        <v>0</v>
      </c>
      <c r="BM102" s="535" t="b" cm="1">
        <f t="array" aca="1" ref="BM102" ca="1">INDEX(BM$13:BM101,$B102+1,1)</f>
        <v>0</v>
      </c>
      <c r="BN102" s="535" t="b" cm="1">
        <f t="array" aca="1" ref="BN102" ca="1">INDEX(BN$13:BN101,$B102+1,1)</f>
        <v>0</v>
      </c>
      <c r="BO102" s="18"/>
      <c r="BP102" s="411" t="b">
        <f t="shared" ca="1" si="417"/>
        <v>1</v>
      </c>
      <c r="BQ102" s="411" t="str">
        <f t="shared" ca="1" si="417"/>
        <v>-</v>
      </c>
      <c r="BR102" s="411" t="b">
        <f t="shared" ca="1" si="417"/>
        <v>0</v>
      </c>
      <c r="BS102" s="411" t="str">
        <f t="shared" ca="1" si="417"/>
        <v>-</v>
      </c>
      <c r="BT102" s="411" t="str">
        <f t="shared" ca="1" si="417"/>
        <v>-</v>
      </c>
      <c r="BU102" s="411" t="str">
        <f t="shared" ca="1" si="417"/>
        <v>-</v>
      </c>
      <c r="BV102" s="411" t="str">
        <f t="shared" ca="1" si="417"/>
        <v>-</v>
      </c>
      <c r="BW102" s="411" t="str">
        <f t="shared" ca="1" si="417"/>
        <v>-</v>
      </c>
      <c r="BX102" s="411" t="str">
        <f t="shared" ca="1" si="417"/>
        <v>-</v>
      </c>
      <c r="BY102" s="411" t="str">
        <f t="shared" ca="1" si="417"/>
        <v>-</v>
      </c>
      <c r="BZ102" s="411" t="str">
        <f t="shared" ca="1" si="417"/>
        <v>-</v>
      </c>
      <c r="CA102" s="411" t="str">
        <f t="shared" ca="1" si="417"/>
        <v>-</v>
      </c>
      <c r="CB102" s="411" t="b">
        <f t="shared" ca="1" si="417"/>
        <v>0</v>
      </c>
      <c r="CC102" s="87">
        <f t="shared" ca="1" si="417"/>
        <v>0</v>
      </c>
      <c r="CD102" s="535" t="str" cm="1">
        <f t="array" aca="1" ref="CD102" ca="1">INDEX(CD$13:CD101,$B102+1,1)</f>
        <v>-</v>
      </c>
      <c r="CE102" s="535" t="str" cm="1">
        <f t="array" aca="1" ref="CE102" ca="1">INDEX(CE$13:CE101,$B102+1,1)</f>
        <v>-</v>
      </c>
      <c r="CF102" s="535" t="str" cm="1">
        <f t="array" aca="1" ref="CF102" ca="1">INDEX(CF$13:CF101,$B102+1,1)</f>
        <v>-</v>
      </c>
      <c r="CG102" s="535" t="b" cm="1">
        <f t="array" aca="1" ref="CG102" ca="1">INDEX(CG$13:CG101,$B102+1,1)</f>
        <v>1</v>
      </c>
      <c r="CH102" s="535" t="str" cm="1">
        <f t="array" aca="1" ref="CH102" ca="1">INDEX(CH$13:CH101,$B102+1,1)</f>
        <v>-</v>
      </c>
      <c r="CI102" s="535" t="str" cm="1">
        <f t="array" aca="1" ref="CI102" ca="1">INDEX(CI$13:CI101,$B102+1,1)</f>
        <v>-</v>
      </c>
      <c r="CJ102" s="535" t="str" cm="1">
        <f t="array" aca="1" ref="CJ102" ca="1">INDEX(CJ$13:CJ101,$B102+1,1)</f>
        <v>-</v>
      </c>
      <c r="CK102" s="18"/>
      <c r="CL102" s="535" t="str" cm="1">
        <f t="array" aca="1" ref="CL102" ca="1">INDEX(CL$13:CL101,$B102+1,1)</f>
        <v>-</v>
      </c>
      <c r="CM102" s="535" t="str" cm="1">
        <f t="array" aca="1" ref="CM102" ca="1">INDEX(CM$13:CM101,$B102+1,1)</f>
        <v>-</v>
      </c>
      <c r="CN102" s="411" t="str">
        <f t="shared" ca="1" si="418"/>
        <v>-</v>
      </c>
      <c r="CO102" s="411">
        <f t="shared" ca="1" si="419"/>
        <v>1</v>
      </c>
      <c r="CP102" s="411">
        <f t="shared" ca="1" si="419"/>
        <v>1</v>
      </c>
      <c r="CQ102" s="535" t="str" cm="1">
        <f t="array" aca="1" ref="CQ102" ca="1">INDEX(CQ$13:CQ101,$B102+1,1)</f>
        <v>-</v>
      </c>
      <c r="CR102" s="535" t="str" cm="1">
        <f t="array" aca="1" ref="CR102" ca="1">INDEX(CR$13:CR101,$B102+1,1)</f>
        <v>-</v>
      </c>
      <c r="CS102" s="535" t="str" cm="1">
        <f t="array" aca="1" ref="CS102" ca="1">INDEX(CS$13:CS101,$B102+1,1)</f>
        <v>-</v>
      </c>
      <c r="CT102" s="535" t="str" cm="1">
        <f t="array" aca="1" ref="CT102" ca="1">INDEX(CT$13:CT101,$B102+1,1)</f>
        <v>-</v>
      </c>
      <c r="CU102" s="411" t="str">
        <f t="shared" ca="1" si="420"/>
        <v>-</v>
      </c>
      <c r="CV102" s="411">
        <f t="shared" ca="1" si="421"/>
        <v>1</v>
      </c>
      <c r="CW102" s="411">
        <f t="shared" ca="1" si="421"/>
        <v>1</v>
      </c>
      <c r="CX102" s="535" t="str" cm="1">
        <f t="array" aca="1" ref="CX102" ca="1">INDEX(CX$13:CX101,$B102+1,1)</f>
        <v>-</v>
      </c>
      <c r="CY102" s="535" t="str" cm="1">
        <f t="array" aca="1" ref="CY102" ca="1">INDEX(CY$13:CY101,$B102+1,1)</f>
        <v>-</v>
      </c>
      <c r="CZ102" s="411" t="str">
        <f t="shared" ca="1" si="422"/>
        <v>-</v>
      </c>
      <c r="DA102" s="411">
        <f t="shared" ca="1" si="423"/>
        <v>1</v>
      </c>
      <c r="DB102" s="535" t="str" cm="1">
        <f t="array" aca="1" ref="DB102" ca="1">INDEX(DB$13:DB101,$B102+1,1)</f>
        <v>-</v>
      </c>
      <c r="DC102" s="535" t="str" cm="1">
        <f t="array" aca="1" ref="DC102" ca="1">INDEX(DC$13:DC101,$B102+1,1)</f>
        <v>-</v>
      </c>
      <c r="DD102" s="411">
        <f t="shared" ca="1" si="424"/>
        <v>1</v>
      </c>
      <c r="DE102" s="535" t="str" cm="1">
        <f t="array" aca="1" ref="DE102" ca="1">INDEX(DE$13:DE101,$B102+1,1)</f>
        <v>-</v>
      </c>
      <c r="DF102" s="535" t="str" cm="1">
        <f t="array" aca="1" ref="DF102" ca="1">INDEX(DF$13:DF101,$B102+1,1)</f>
        <v>-</v>
      </c>
      <c r="DG102" s="411" t="str">
        <f t="shared" ca="1" si="425"/>
        <v>-</v>
      </c>
      <c r="DH102" s="411">
        <f t="shared" ca="1" si="426"/>
        <v>1</v>
      </c>
      <c r="DI102" s="411">
        <f t="shared" ca="1" si="426"/>
        <v>1</v>
      </c>
      <c r="DJ102" s="535" cm="1">
        <f t="array" aca="1" ref="DJ102" ca="1">INDEX(DJ$13:DJ101,$B102+1,1)</f>
        <v>720</v>
      </c>
      <c r="DK102" s="535" cm="1">
        <f t="array" aca="1" ref="DK102" ca="1">INDEX(DK$13:DK101,$B102+1,1)</f>
        <v>720</v>
      </c>
      <c r="DL102" s="18"/>
      <c r="DM102" s="535" t="str" cm="1">
        <f t="array" aca="1" ref="DM102" ca="1">INDEX(DM$13:DM101,$B102+1,1)</f>
        <v>-</v>
      </c>
      <c r="DN102" s="535" t="str" cm="1">
        <f t="array" aca="1" ref="DN102" ca="1">INDEX(DN$13:DN101,$B102+1,1)</f>
        <v>-</v>
      </c>
      <c r="DO102" s="535" t="str" cm="1">
        <f t="array" aca="1" ref="DO102" ca="1">INDEX(DO$13:DO101,$B102+1,1)</f>
        <v>-</v>
      </c>
      <c r="DP102" s="535" t="str" cm="1">
        <f t="array" aca="1" ref="DP102" ca="1">INDEX(DP$13:DP101,$B102+1,1)</f>
        <v>-</v>
      </c>
      <c r="DQ102" s="799" cm="1">
        <f t="array" aca="1" ref="DQ102" ca="1">VALUE(IFERROR(VALUE($K102),0) &amp; _xlfn.SWITCH($CF102,"-",4,$CF102) &amp; $L102 &amp; $T102 &amp; "00" &amp; $N102 &amp; $AK102 &amp; $R102 &amp; _xlfn.SWITCH($AM102,3,1,$AM102) &amp; _xlfn.SWITCH($M102,4,0,$M102) &amp; _xlfn.SWITCH($AD102,6,1,$AD102))</f>
        <v>142200121201</v>
      </c>
      <c r="DR102" s="535" cm="1">
        <f t="array" aca="1" ref="DR102" ca="1">INDEX(DR$13:DR101,$B102+1,1)</f>
        <v>1</v>
      </c>
      <c r="DS102" s="535" cm="1">
        <f t="array" aca="1" ref="DS102" ca="1">INDEX(DS$13:DS101,$B102+1,1)</f>
        <v>1</v>
      </c>
      <c r="DT102" s="411">
        <f t="shared" ca="1" si="427"/>
        <v>3</v>
      </c>
      <c r="DU102" s="411" t="str">
        <f t="shared" ca="1" si="427"/>
        <v>-</v>
      </c>
      <c r="DV102" s="411" t="str">
        <f t="shared" ca="1" si="427"/>
        <v>-</v>
      </c>
      <c r="DW102" s="411" t="str">
        <f t="shared" ca="1" si="427"/>
        <v>-</v>
      </c>
      <c r="DX102" s="411" t="str">
        <f t="shared" ca="1" si="427"/>
        <v>-</v>
      </c>
      <c r="DY102" s="411" t="str">
        <f t="shared" ca="1" si="427"/>
        <v>-</v>
      </c>
      <c r="DZ102" s="411" t="b">
        <f t="shared" ca="1" si="428"/>
        <v>0</v>
      </c>
      <c r="EA102" s="411" t="str">
        <f t="shared" ca="1" si="429"/>
        <v>-</v>
      </c>
      <c r="EB102" s="411" t="str">
        <f t="shared" ca="1" si="429"/>
        <v>-</v>
      </c>
      <c r="EC102" s="411" t="str">
        <f t="shared" ca="1" si="429"/>
        <v>-</v>
      </c>
      <c r="ED102" s="411" t="str">
        <f t="shared" ca="1" si="429"/>
        <v>-</v>
      </c>
      <c r="EE102" s="411">
        <f t="shared" ca="1" si="429"/>
        <v>500</v>
      </c>
      <c r="EF102" s="411">
        <f t="shared" ca="1" si="429"/>
        <v>500</v>
      </c>
      <c r="EG102" s="411" t="str">
        <f t="shared" ca="1" si="429"/>
        <v>-</v>
      </c>
      <c r="EH102" s="411" t="str">
        <f t="shared" ca="1" si="429"/>
        <v>-</v>
      </c>
      <c r="EI102" s="411" t="str">
        <f t="shared" ca="1" si="429"/>
        <v>-</v>
      </c>
      <c r="EJ102" s="535" cm="1">
        <f t="array" aca="1" ref="EJ102" ca="1">INDEX(EJ$13:EJ101,$B102+1,1)</f>
        <v>0</v>
      </c>
      <c r="EK102" s="535" cm="1">
        <f t="array" aca="1" ref="EK102" ca="1">INDEX(EK$13:EK101,$B102+1,1)</f>
        <v>999999</v>
      </c>
      <c r="EL102" s="535" cm="1">
        <f t="array" aca="1" ref="EL102" ca="1">INDEX(EL$13:EL101,$B102+1,1)</f>
        <v>999999</v>
      </c>
      <c r="EM102" s="535" cm="1">
        <f t="array" aca="1" ref="EM102" ca="1">INDEX(EM$13:EM101,$B102+1,1)</f>
        <v>999999</v>
      </c>
      <c r="EN102" s="535" cm="1">
        <f t="array" aca="1" ref="EN102" ca="1">INDEX(EN$13:EN101,$B102+1,1)</f>
        <v>999999</v>
      </c>
      <c r="EO102" s="535" cm="1">
        <f t="array" aca="1" ref="EO102" ca="1">INDEX(EO$13:EO101,$B102+1,1)</f>
        <v>999999</v>
      </c>
      <c r="EP102" s="535" cm="1">
        <f t="array" aca="1" ref="EP102" ca="1">INDEX(EP$13:EP101,$B102+1,1)</f>
        <v>999999</v>
      </c>
      <c r="EQ102" s="535" cm="1">
        <f t="array" aca="1" ref="EQ102" ca="1">INDEX(EQ$13:EQ101,$B102+1,1)</f>
        <v>999999</v>
      </c>
      <c r="ER102" s="535" cm="1">
        <f t="array" aca="1" ref="ER102" ca="1">INDEX(ER$13:ER101,$B102+1,1)</f>
        <v>999999</v>
      </c>
      <c r="ES102" s="535" cm="1">
        <f t="array" aca="1" ref="ES102" ca="1">INDEX(ES$13:ES101,$B102+1,1)</f>
        <v>999999</v>
      </c>
      <c r="ET102" s="535" cm="1">
        <f t="array" aca="1" ref="ET102" ca="1">INDEX(ET$13:ET101,$B102+1,1)</f>
        <v>999999</v>
      </c>
      <c r="EU102" s="535" cm="1">
        <f t="array" aca="1" ref="EU102" ca="1">INDEX(EU$13:EU101,$B102+1,1)</f>
        <v>999999</v>
      </c>
      <c r="EV102" s="535" cm="1">
        <f t="array" aca="1" ref="EV102" ca="1">INDEX(EV$13:EV101,$B102+1,1)</f>
        <v>999999</v>
      </c>
      <c r="EW102" s="777">
        <f t="shared" ca="1" si="430"/>
        <v>0</v>
      </c>
      <c r="EX102" s="777">
        <f t="shared" ca="1" si="430"/>
        <v>0</v>
      </c>
      <c r="EY102" s="777">
        <f t="shared" ca="1" si="430"/>
        <v>999999</v>
      </c>
      <c r="EZ102" s="795" t="str">
        <f t="shared" ref="EZ102:EZ108" ca="1" si="600">IF(OR($AI102=1,$AI102&gt;=EZ$6),999999,"-")</f>
        <v>-</v>
      </c>
      <c r="FA102" s="795" t="str">
        <f t="shared" ca="1" si="431"/>
        <v>-</v>
      </c>
      <c r="FB102" s="796">
        <f t="shared" ca="1" si="432"/>
        <v>999999</v>
      </c>
      <c r="FC102" s="797" t="str">
        <f t="shared" ca="1" si="528"/>
        <v>-</v>
      </c>
      <c r="FD102" s="776">
        <f t="shared" ca="1" si="433"/>
        <v>999999</v>
      </c>
      <c r="FE102" s="774">
        <f t="shared" ca="1" si="529"/>
        <v>999999</v>
      </c>
      <c r="FF102" s="775">
        <f t="shared" ca="1" si="530"/>
        <v>999999</v>
      </c>
      <c r="FG102" s="545" cm="1">
        <f t="array" aca="1" ref="FG102" ca="1">INDEX(i.ELMated,$AB102+1,1)</f>
        <v>0.3</v>
      </c>
      <c r="FH102" s="625" cm="1">
        <f t="array" aca="1" ref="FH102" ca="1">INDEX(i.ELMatedEst,$AA102+1,$T102)</f>
        <v>0.3</v>
      </c>
      <c r="FI102" s="535" t="str" cm="1">
        <f t="array" aca="1" ref="FI102" ca="1">INDEX(FI$13:FI101,$B102+1,1)</f>
        <v>-</v>
      </c>
      <c r="FJ102" s="535" t="str" cm="1">
        <f t="array" aca="1" ref="FJ102" ca="1">INDEX(FJ$13:FJ101,$B102+1,1)</f>
        <v>-</v>
      </c>
      <c r="FK102" s="659">
        <f t="shared" ca="1" si="434"/>
        <v>0</v>
      </c>
      <c r="FL102" s="661">
        <f t="shared" ca="1" si="435"/>
        <v>5.0000000000000001E-3</v>
      </c>
      <c r="FM102" s="191">
        <f t="shared" ca="1" si="531"/>
        <v>0.95</v>
      </c>
      <c r="FN102" s="662">
        <f t="shared" ca="1" si="436"/>
        <v>8.3999999999999991E-2</v>
      </c>
      <c r="FO102" s="662">
        <f ca="1">INDEX(CHOOSE($N102,DataAutumn!i.EL_PropnSold,DataWinter!i.EL_PropnSold,DataSpring!i.EL_PropnSold),$AI102,$T102)*INDEX(i.ELMatedEst,$AB102+1,$T102)*i.dAdultRR_ELPropSold
+INDEX(i.dryman,($AJ102-1)*4+$AI102,FO$7)</f>
        <v>0</v>
      </c>
      <c r="FP102" s="662">
        <f ca="1">INDEX(CHOOSE($N102,DataAutumn!i.EL_PropnSold,DataWinter!i.EL_PropnSold,DataSpring!i.EL_PropnSold),$AI102,$T102)*INDEX(i.ELMatedEst,$AB102+1,$T102)*i.dAdultRR_ELPropSold
+INDEX(i.dryman,($AJ102-1)*4+$AI102,FP$7)</f>
        <v>3.125E-2</v>
      </c>
      <c r="FQ102" s="662">
        <f ca="1">INDEX(CHOOSE($N102,DataAutumn!i.EL_PropnSold,DataWinter!i.EL_PropnSold,DataSpring!i.EL_PropnSold),$AI102,$T102)*INDEX(i.ELMatedEst,$AB102+1,$T102)*i.dAdultRR_ELPropSold
+INDEX(i.dryman,($AJ102-1)*4+$AI102,FQ$7)</f>
        <v>3.125E-2</v>
      </c>
      <c r="FR102" s="662">
        <f ca="1">INDEX(CHOOSE($N102,DataAutumn!i.EL_PropnSold,DataWinter!i.EL_PropnSold,DataSpring!i.EL_PropnSold),$AI102,$T102)*INDEX(i.ELMatedEst,$AB102+1,$T102)*i.dAdultRR_ELPropSold
+INDEX(i.dryman,($AJ102-1)*4+$AI102,FR$7)</f>
        <v>3.125E-2</v>
      </c>
      <c r="FS102" s="663">
        <f ca="1">INDEX(CHOOSE($N102,DataAutumn!i.EL_PropnSold,DataWinter!i.EL_PropnSold,DataSpring!i.EL_PropnSold),$AI102,$T102)*INDEX(i.ELMatedEst,$AB102+1,$T102)*i.dAdultLSurv_ELPropSold</f>
        <v>0</v>
      </c>
      <c r="FT102" s="661" t="b">
        <f t="shared" ca="1" si="437"/>
        <v>0</v>
      </c>
      <c r="FU102" s="661" t="b">
        <f t="shared" ca="1" si="437"/>
        <v>0</v>
      </c>
      <c r="FV102" s="711" t="b">
        <f t="shared" ca="1" si="438"/>
        <v>1</v>
      </c>
      <c r="FW102" s="661" t="b">
        <f t="shared" ca="1" si="437"/>
        <v>0</v>
      </c>
      <c r="FX102" s="663">
        <f t="shared" ca="1" si="439"/>
        <v>1</v>
      </c>
      <c r="FY102" s="664">
        <f t="shared" ca="1" si="440"/>
        <v>0</v>
      </c>
      <c r="FZ102" s="665" t="b">
        <f t="shared" ca="1" si="441"/>
        <v>0</v>
      </c>
      <c r="GA102" s="660" t="b">
        <f t="shared" ca="1" si="442"/>
        <v>1</v>
      </c>
      <c r="GB102" s="411" t="b">
        <f t="shared" ca="1" si="442"/>
        <v>0</v>
      </c>
      <c r="GC102" s="411" t="b">
        <f t="shared" ca="1" si="442"/>
        <v>0</v>
      </c>
      <c r="GD102" s="87">
        <f t="shared" ca="1" si="443"/>
        <v>2</v>
      </c>
      <c r="GE102" s="87">
        <f t="shared" ca="1" si="443"/>
        <v>2</v>
      </c>
      <c r="GF102" s="411">
        <f t="shared" ca="1" si="444"/>
        <v>1</v>
      </c>
      <c r="GG102" s="411">
        <f t="shared" ca="1" si="445"/>
        <v>1</v>
      </c>
      <c r="GH102" s="411">
        <f t="shared" ca="1" si="445"/>
        <v>1</v>
      </c>
      <c r="GI102" s="411">
        <f t="shared" ca="1" si="446"/>
        <v>1</v>
      </c>
      <c r="GJ102" s="411">
        <f t="shared" ca="1" si="550"/>
        <v>0.35</v>
      </c>
      <c r="GK102" s="411" t="b">
        <f t="shared" ca="1" si="550"/>
        <v>1</v>
      </c>
      <c r="GL102" s="411" t="b">
        <f t="shared" ca="1" si="550"/>
        <v>0</v>
      </c>
      <c r="GM102" s="411" t="b">
        <f t="shared" ca="1" si="550"/>
        <v>0</v>
      </c>
      <c r="GN102" s="411" t="b">
        <f t="shared" ca="1" si="550"/>
        <v>0</v>
      </c>
      <c r="GO102" s="87">
        <f t="shared" ca="1" si="448"/>
        <v>1</v>
      </c>
      <c r="GP102" s="87">
        <f t="shared" ca="1" si="448"/>
        <v>1</v>
      </c>
      <c r="GQ102" s="87">
        <f t="shared" ca="1" si="448"/>
        <v>1</v>
      </c>
      <c r="GR102" s="87">
        <f t="shared" ca="1" si="448"/>
        <v>1</v>
      </c>
      <c r="GS102" s="87">
        <f t="shared" ca="1" si="448"/>
        <v>1</v>
      </c>
      <c r="GT102" s="87">
        <f t="shared" ca="1" si="448"/>
        <v>1</v>
      </c>
      <c r="GU102" s="87">
        <f t="shared" ca="1" si="448"/>
        <v>1</v>
      </c>
      <c r="GV102" s="87">
        <f t="shared" ca="1" si="448"/>
        <v>1</v>
      </c>
      <c r="GW102" s="411" cm="1">
        <f t="array" aca="1" ref="GW102" ca="1">INDEX(i.dse_type,1,$L102)</f>
        <v>0</v>
      </c>
      <c r="GX102" s="535" t="str" cm="1">
        <f t="array" aca="1" ref="GX102" ca="1">INDEX(GX$13:GX101,$B102+1,1)</f>
        <v>-</v>
      </c>
      <c r="GY102" s="535" t="str" cm="1">
        <f t="array" aca="1" ref="GY102" ca="1">INDEX(GY$13:GY101,$B102+1,1)</f>
        <v>-</v>
      </c>
      <c r="GZ102" s="535" t="str" cm="1">
        <f t="array" aca="1" ref="GZ102" ca="1">INDEX(GZ$13:GZ101,$B102+1,1)</f>
        <v>-</v>
      </c>
      <c r="HA102" s="18"/>
      <c r="HB102" s="535" t="str" cm="1">
        <f t="array" aca="1" ref="HB102" ca="1">INDEX(HB$13:HB101,$B102+1,1)</f>
        <v>-</v>
      </c>
      <c r="HC102" s="535" t="str" cm="1">
        <f t="array" aca="1" ref="HC102" ca="1">INDEX(HC$13:HC101,$B102+1,1)</f>
        <v>-</v>
      </c>
      <c r="HD102" s="535" cm="1">
        <f t="array" aca="1" ref="HD102" ca="1">INDEX(HD$13:HD101,$B102+1,1)</f>
        <v>0</v>
      </c>
      <c r="HE102" s="535" cm="1">
        <f t="array" aca="1" ref="HE102" ca="1">INDEX(HE$13:HE101,$B102+1,1)</f>
        <v>0</v>
      </c>
      <c r="HF102" s="535" cm="1">
        <f t="array" aca="1" ref="HF102" ca="1">INDEX(HF$13:HF101,$B102+1,1)</f>
        <v>0</v>
      </c>
      <c r="HG102" s="535" cm="1">
        <f t="array" aca="1" ref="HG102" ca="1">INDEX(HG$13:HG101,$B102+1,1)</f>
        <v>0</v>
      </c>
      <c r="HH102" s="535" cm="1">
        <f t="array" aca="1" ref="HH102" ca="1">INDEX(HH$13:HH101,$B102+1,1)</f>
        <v>0</v>
      </c>
      <c r="HI102" s="535" cm="1">
        <f t="array" aca="1" ref="HI102" ca="1">INDEX(HI$13:HI101,$B102+1,1)</f>
        <v>0</v>
      </c>
      <c r="HJ102" s="535" cm="1">
        <f t="array" aca="1" ref="HJ102" ca="1">INDEX(HJ$13:HJ101,$B102+1,1)</f>
        <v>0</v>
      </c>
      <c r="HK102" s="535" cm="1">
        <f t="array" aca="1" ref="HK102" ca="1">INDEX(HK$13:HK101,$B102+1,1)</f>
        <v>0</v>
      </c>
      <c r="HL102" s="535" cm="1">
        <f t="array" aca="1" ref="HL102" ca="1">INDEX(HL$13:HL101,$B102+1,1)</f>
        <v>0</v>
      </c>
      <c r="HM102" s="535" cm="1">
        <f t="array" aca="1" ref="HM102" ca="1">INDEX(HM$13:HM101,$B102+1,1)</f>
        <v>0</v>
      </c>
      <c r="HN102" s="535" cm="1">
        <f t="array" aca="1" ref="HN102" ca="1">INDEX(HN$13:HN101,$B102+1,1)</f>
        <v>0</v>
      </c>
      <c r="HO102" s="535" cm="1">
        <f t="array" aca="1" ref="HO102" ca="1">INDEX(HO$13:HO101,$B102+1,1)</f>
        <v>0</v>
      </c>
      <c r="HP102" s="535" cm="1">
        <f t="array" aca="1" ref="HP102" ca="1">INDEX(HP$13:HP101,$B102+1,1)</f>
        <v>0</v>
      </c>
      <c r="HQ102" s="535" cm="1">
        <f t="array" aca="1" ref="HQ102" ca="1">INDEX(HQ$13:HQ101,$B102+1,1)</f>
        <v>0</v>
      </c>
      <c r="HR102" s="535" cm="1">
        <f t="array" aca="1" ref="HR102" ca="1">INDEX(HR$13:HR101,$B102+1,1)</f>
        <v>0</v>
      </c>
      <c r="HS102" s="535" cm="1">
        <f t="array" aca="1" ref="HS102" ca="1">INDEX(HS$13:HS101,$B102+1,1)</f>
        <v>0</v>
      </c>
      <c r="HT102" s="535" cm="1">
        <f t="array" aca="1" ref="HT102" ca="1">INDEX(HT$13:HT101,$B102+1,1)</f>
        <v>0</v>
      </c>
      <c r="HU102" s="535" cm="1">
        <f t="array" aca="1" ref="HU102" ca="1">INDEX(HU$13:HU101,$B102+1,1)</f>
        <v>0</v>
      </c>
      <c r="HV102" s="535" cm="1">
        <f t="array" aca="1" ref="HV102" ca="1">INDEX(HV$13:HV101,$B102+1,1)</f>
        <v>0</v>
      </c>
      <c r="HW102" s="535" cm="1">
        <f t="array" aca="1" ref="HW102" ca="1">INDEX(HW$13:HW101,$B102+1,1)</f>
        <v>0</v>
      </c>
      <c r="HX102" s="535" cm="1">
        <f t="array" aca="1" ref="HX102" ca="1">INDEX(HX$13:HX101,$B102+1,1)</f>
        <v>0</v>
      </c>
      <c r="HY102" s="535" cm="1">
        <f t="array" aca="1" ref="HY102" ca="1">INDEX(HY$13:HY101,$B102+1,1)</f>
        <v>0</v>
      </c>
      <c r="HZ102" s="535" cm="1">
        <f t="array" aca="1" ref="HZ102" ca="1">INDEX(HZ$13:HZ101,$B102+1,1)</f>
        <v>0</v>
      </c>
      <c r="IA102" s="535" cm="1">
        <f t="array" aca="1" ref="IA102" ca="1">INDEX(IA$13:IA101,$B102+1,1)</f>
        <v>0</v>
      </c>
      <c r="IB102" s="535" cm="1">
        <f t="array" aca="1" ref="IB102" ca="1">INDEX(IB$13:IB101,$B102+1,1)</f>
        <v>0</v>
      </c>
      <c r="IC102" s="535" cm="1">
        <f t="array" aca="1" ref="IC102" ca="1">INDEX(IC$13:IC101,$B102+1,1)</f>
        <v>0</v>
      </c>
      <c r="ID102" s="535" cm="1">
        <f t="array" aca="1" ref="ID102" ca="1">INDEX(ID$13:ID101,$B102+1,1)</f>
        <v>0</v>
      </c>
      <c r="IE102" s="535" cm="1">
        <f t="array" aca="1" ref="IE102" ca="1">INDEX(IE$13:IE101,$B102+1,1)</f>
        <v>0</v>
      </c>
      <c r="IF102" s="535" cm="1">
        <f t="array" aca="1" ref="IF102" ca="1">INDEX(IF$13:IF101,$B102+1,1)</f>
        <v>0</v>
      </c>
      <c r="IG102" s="535" cm="1">
        <f t="array" aca="1" ref="IG102" ca="1">INDEX(IG$13:IG101,$B102+1,1)</f>
        <v>0</v>
      </c>
      <c r="IH102" s="535" cm="1">
        <f t="array" aca="1" ref="IH102" ca="1">INDEX(IH$13:IH101,$B102+1,1)</f>
        <v>0</v>
      </c>
      <c r="II102" s="535" cm="1">
        <f t="array" aca="1" ref="II102" ca="1">INDEX(II$13:II101,$B102+1,1)</f>
        <v>0</v>
      </c>
      <c r="IJ102" s="535" cm="1">
        <f t="array" aca="1" ref="IJ102" ca="1">INDEX(IJ$13:IJ101,$B102+1,1)</f>
        <v>0</v>
      </c>
      <c r="IK102" s="535" cm="1">
        <f t="array" aca="1" ref="IK102" ca="1">INDEX(IK$13:IK101,$B102+1,1)</f>
        <v>0</v>
      </c>
      <c r="IL102" s="535" cm="1">
        <f t="array" aca="1" ref="IL102" ca="1">INDEX(IL$13:IL101,$B102+1,1)</f>
        <v>0</v>
      </c>
      <c r="IM102" s="535" cm="1">
        <f t="array" aca="1" ref="IM102" ca="1">INDEX(IM$13:IM101,$B102+1,1)</f>
        <v>0</v>
      </c>
      <c r="IN102" s="535" cm="1">
        <f t="array" aca="1" ref="IN102" ca="1">INDEX(IN$13:IN101,$B102+1,1)</f>
        <v>0</v>
      </c>
      <c r="IO102" s="535" cm="1">
        <f t="array" aca="1" ref="IO102" ca="1">INDEX(IO$13:IO101,$B102+1,1)</f>
        <v>0</v>
      </c>
      <c r="IP102" s="535" cm="1">
        <f t="array" aca="1" ref="IP102" ca="1">INDEX(IP$13:IP101,$B102+1,1)</f>
        <v>0</v>
      </c>
      <c r="IQ102" s="535" cm="1">
        <f t="array" aca="1" ref="IQ102" ca="1">INDEX(IQ$13:IQ101,$B102+1,1)</f>
        <v>0</v>
      </c>
      <c r="IR102" s="535" cm="1">
        <f t="array" aca="1" ref="IR102" ca="1">INDEX(IR$13:IR101,$B102+1,1)</f>
        <v>0</v>
      </c>
      <c r="IS102" s="535" cm="1">
        <f t="array" aca="1" ref="IS102" ca="1">INDEX(IS$13:IS101,$B102+1,1)</f>
        <v>0</v>
      </c>
      <c r="IT102" s="535" cm="1">
        <f t="array" aca="1" ref="IT102" ca="1">INDEX(IT$13:IT101,$B102+1,1)</f>
        <v>0</v>
      </c>
      <c r="IU102" s="535" cm="1">
        <f t="array" aca="1" ref="IU102" ca="1">INDEX(IU$13:IU101,$B102+1,1)</f>
        <v>0</v>
      </c>
      <c r="IV102" s="535" cm="1">
        <f t="array" aca="1" ref="IV102" ca="1">INDEX(IV$13:IV101,$B102+1,1)</f>
        <v>0</v>
      </c>
      <c r="IW102" s="535" cm="1">
        <f t="array" aca="1" ref="IW102" ca="1">INDEX(IW$13:IW101,$B102+1,1)</f>
        <v>0</v>
      </c>
      <c r="IX102" s="535" cm="1">
        <f t="array" aca="1" ref="IX102" ca="1">INDEX(IX$13:IX101,$B102+1,1)</f>
        <v>0</v>
      </c>
      <c r="IY102" s="535" cm="1">
        <f t="array" aca="1" ref="IY102" ca="1">INDEX(IY$13:IY101,$B102+1,1)</f>
        <v>0</v>
      </c>
      <c r="IZ102" s="535" cm="1">
        <f t="array" aca="1" ref="IZ102" ca="1">INDEX(IZ$13:IZ101,$B102+1,1)</f>
        <v>0</v>
      </c>
      <c r="JA102" s="535" cm="1">
        <f t="array" aca="1" ref="JA102" ca="1">INDEX(JA$13:JA101,$B102+1,1)</f>
        <v>0</v>
      </c>
      <c r="JB102" s="535" cm="1">
        <f t="array" aca="1" ref="JB102" ca="1">INDEX(JB$13:JB101,$B102+1,1)</f>
        <v>0</v>
      </c>
      <c r="JC102" s="535" cm="1">
        <f t="array" aca="1" ref="JC102" ca="1">INDEX(JC$13:JC101,$B102+1,1)</f>
        <v>0</v>
      </c>
      <c r="JD102" s="535" cm="1">
        <f t="array" aca="1" ref="JD102" ca="1">INDEX(JD$13:JD101,$B102+1,1)</f>
        <v>0</v>
      </c>
      <c r="JE102" s="535" cm="1">
        <f t="array" aca="1" ref="JE102" ca="1">INDEX(JE$13:JE101,$B102+1,1)</f>
        <v>0</v>
      </c>
      <c r="JF102" s="18"/>
      <c r="JG102" s="535" t="str" cm="1">
        <f t="array" aca="1" ref="JG102" ca="1">INDEX(JG$13:JG101,$B102+1,1)</f>
        <v>-</v>
      </c>
      <c r="JH102" s="535" t="str" cm="1">
        <f t="array" aca="1" ref="JH102" ca="1">INDEX(JH$13:JH101,$B102+1,1)</f>
        <v>-</v>
      </c>
      <c r="JI102" s="535" t="str" cm="1">
        <f t="array" aca="1" ref="JI102" ca="1">INDEX(JI$13:JI101,$B102+1,1)</f>
        <v>-</v>
      </c>
      <c r="JJ102" s="411" t="str">
        <f t="shared" si="449"/>
        <v>-</v>
      </c>
      <c r="JK102" s="535" t="str" cm="1">
        <f t="array" aca="1" ref="JK102" ca="1">INDEX(JK$13:JK101,$B102+1,1)</f>
        <v>-</v>
      </c>
      <c r="JL102" s="535" cm="1">
        <f t="array" aca="1" ref="JL102" ca="1">INDEX(JL$13:JL101,$B102+1,1)</f>
        <v>1</v>
      </c>
      <c r="JM102" s="535" cm="1">
        <f t="array" aca="1" ref="JM102" ca="1">INDEX(JM$13:JM101,$B102+1,1)</f>
        <v>1</v>
      </c>
      <c r="JN102" s="535" t="str" cm="1">
        <f t="array" aca="1" ref="JN102" ca="1">INDEX(JN$13:JN101,$B102+1,1)</f>
        <v>-</v>
      </c>
      <c r="JO102" s="535" t="str" cm="1">
        <f t="array" aca="1" ref="JO102" ca="1">INDEX(JO$13:JO101,$B102+1,1)</f>
        <v>-</v>
      </c>
      <c r="JP102" s="535" t="str" cm="1">
        <f t="array" aca="1" ref="JP102" ca="1">INDEX(JP$13:JP101,$B102+1,1)</f>
        <v>-</v>
      </c>
      <c r="JQ102" s="535" t="str" cm="1">
        <f t="array" aca="1" ref="JQ102" ca="1">INDEX(JQ$13:JQ101,$B102+1,1)</f>
        <v>-</v>
      </c>
      <c r="JR102" s="535" t="str" cm="1">
        <f t="array" aca="1" ref="JR102" ca="1">INDEX(JR$13:JR101,$B102+1,1)</f>
        <v>-</v>
      </c>
      <c r="JS102" s="535" t="str" cm="1">
        <f t="array" aca="1" ref="JS102" ca="1">INDEX(JS$13:JS101,$B102+1,1)</f>
        <v>-</v>
      </c>
      <c r="JT102" s="535" t="str" cm="1">
        <f t="array" aca="1" ref="JT102" ca="1">INDEX(JT$13:JT101,$B102+1,1)</f>
        <v>-</v>
      </c>
      <c r="JU102" s="535" t="str" cm="1">
        <f t="array" aca="1" ref="JU102" ca="1">INDEX(JU$13:JU101,$B102+1,1)</f>
        <v>-</v>
      </c>
      <c r="JV102" s="535" t="str" cm="1">
        <f t="array" aca="1" ref="JV102" ca="1">INDEX(JV$13:JV101,$B102+1,1)</f>
        <v>-</v>
      </c>
      <c r="JW102" s="535" t="str" cm="1">
        <f t="array" aca="1" ref="JW102" ca="1">INDEX(JW$13:JW101,$B102+1,1)</f>
        <v>-</v>
      </c>
      <c r="JX102" s="535" t="str" cm="1">
        <f t="array" aca="1" ref="JX102" ca="1">INDEX(JX$13:JX101,$B102+1,1)</f>
        <v>-</v>
      </c>
      <c r="JY102" s="535" t="str" cm="1">
        <f t="array" aca="1" ref="JY102" ca="1">INDEX(JY$13:JY101,$B102+1,1)</f>
        <v>-</v>
      </c>
      <c r="JZ102" s="535" t="str" cm="1">
        <f t="array" aca="1" ref="JZ102" ca="1">INDEX(JZ$13:JZ101,$B102+1,1)</f>
        <v>-</v>
      </c>
      <c r="KA102" s="535" t="str" cm="1">
        <f t="array" aca="1" ref="KA102" ca="1">INDEX(KA$13:KA101,$B102+1,1)</f>
        <v>-</v>
      </c>
      <c r="KB102" s="535" t="str" cm="1">
        <f t="array" aca="1" ref="KB102" ca="1">INDEX(KB$13:KB101,$B102+1,1)</f>
        <v>-</v>
      </c>
      <c r="KC102" s="535" t="str" cm="1">
        <f t="array" aca="1" ref="KC102" ca="1">INDEX(KC$13:KC101,$B102+1,1)</f>
        <v>-</v>
      </c>
      <c r="KD102" s="535" t="str" cm="1">
        <f t="array" aca="1" ref="KD102" ca="1">INDEX(KD$13:KD101,$B102+1,1)</f>
        <v>-</v>
      </c>
      <c r="KE102" s="535" t="str" cm="1">
        <f t="array" aca="1" ref="KE102" ca="1">INDEX(KE$13:KE101,$B102+1,1)</f>
        <v>-</v>
      </c>
      <c r="KF102" s="535" t="str" cm="1">
        <f t="array" aca="1" ref="KF102" ca="1">INDEX(KF$13:KF101,$B102+1,1)</f>
        <v>-</v>
      </c>
      <c r="KG102" s="535" t="str" cm="1">
        <f t="array" aca="1" ref="KG102" ca="1">INDEX(KG$13:KG101,$B102+1,1)</f>
        <v>-</v>
      </c>
      <c r="KH102" s="535" t="str" cm="1">
        <f t="array" aca="1" ref="KH102" ca="1">INDEX(KH$13:KH101,$B102+1,1)</f>
        <v>-</v>
      </c>
      <c r="KI102" s="411">
        <f t="shared" si="450"/>
        <v>0</v>
      </c>
      <c r="KJ102" s="535" t="str" cm="1">
        <f t="array" aca="1" ref="KJ102" ca="1">INDEX(KJ$13:KJ101,$B102+1,1)</f>
        <v>-</v>
      </c>
      <c r="KK102" s="535" cm="1">
        <f t="array" aca="1" ref="KK102" ca="1">INDEX(KK$13:KK101,$B102+1,1)</f>
        <v>1</v>
      </c>
      <c r="KL102" s="535" cm="1">
        <f t="array" aca="1" ref="KL102" ca="1">INDEX(KL$13:KL101,$B102+1,1)</f>
        <v>0</v>
      </c>
      <c r="KM102" s="411">
        <f t="shared" si="451"/>
        <v>0</v>
      </c>
      <c r="KN102" s="535" cm="1">
        <f t="array" aca="1" ref="KN102" ca="1">INDEX(KN$13:KN101,$B102+1,1)</f>
        <v>0</v>
      </c>
      <c r="KO102" s="411">
        <f t="shared" si="551"/>
        <v>0</v>
      </c>
      <c r="KP102" s="411">
        <f t="shared" si="551"/>
        <v>0</v>
      </c>
      <c r="KQ102" s="411">
        <f t="shared" si="551"/>
        <v>0</v>
      </c>
      <c r="KR102" s="411">
        <f t="shared" si="551"/>
        <v>0</v>
      </c>
      <c r="KS102" s="411">
        <f t="shared" si="551"/>
        <v>1</v>
      </c>
      <c r="KT102" s="411">
        <f t="shared" si="551"/>
        <v>0</v>
      </c>
      <c r="KU102" s="535" cm="1">
        <f t="array" aca="1" ref="KU102" ca="1">INDEX(KU$13:KU101,$B102+1,1)</f>
        <v>0</v>
      </c>
      <c r="KV102" s="535" cm="1">
        <f t="array" aca="1" ref="KV102" ca="1">INDEX(KV$13:KV101,$B102+1,1)</f>
        <v>0</v>
      </c>
      <c r="KW102" s="535" cm="1">
        <f t="array" aca="1" ref="KW102" ca="1">INDEX(KW$13:KW101,$B102+1,1)</f>
        <v>0</v>
      </c>
      <c r="KX102" s="535" cm="1">
        <f t="array" aca="1" ref="KX102" ca="1">INDEX(KX$13:KX101,$B102+1,1)</f>
        <v>0</v>
      </c>
      <c r="KY102" s="18"/>
      <c r="KZ102" s="535" t="str" cm="1">
        <f t="array" aca="1" ref="KZ102" ca="1">INDEX(KZ$13:KZ101,$B102+1,1)</f>
        <v>-</v>
      </c>
      <c r="LA102" s="535" t="str" cm="1">
        <f t="array" aca="1" ref="LA102" ca="1">INDEX(LA$13:LA101,$B102+1,1)</f>
        <v>-</v>
      </c>
      <c r="LB102" s="535" t="str" cm="1">
        <f t="array" aca="1" ref="LB102" ca="1">INDEX(LB$13:LB101,$B102+1,1)</f>
        <v>-</v>
      </c>
      <c r="LC102" s="535" t="str" cm="1">
        <f t="array" aca="1" ref="LC102" ca="1">INDEX(LC$13:LC101,$B102+1,1)</f>
        <v>-</v>
      </c>
      <c r="LD102" s="535" t="str" cm="1">
        <f t="array" aca="1" ref="LD102" ca="1">INDEX(LD$13:LD101,$B102+1,1)</f>
        <v>-</v>
      </c>
      <c r="LE102" s="535" t="str" cm="1">
        <f t="array" aca="1" ref="LE102" ca="1">INDEX(LE$13:LE101,$B102+1,1)</f>
        <v>-</v>
      </c>
      <c r="LF102" s="535" t="str" cm="1">
        <f t="array" aca="1" ref="LF102" ca="1">INDEX(LF$13:LF101,$B102+1,1)</f>
        <v>-</v>
      </c>
      <c r="LG102" s="535" t="str" cm="1">
        <f t="array" aca="1" ref="LG102" ca="1">INDEX(LG$13:LG101,$B102+1,1)</f>
        <v>-</v>
      </c>
      <c r="LH102" s="535" t="str" cm="1">
        <f t="array" aca="1" ref="LH102" ca="1">INDEX(LH$13:LH101,$B102+1,1)</f>
        <v>-</v>
      </c>
      <c r="LI102" s="535" t="str" cm="1">
        <f t="array" aca="1" ref="LI102" ca="1">INDEX(LI$13:LI101,$B102+1,1)</f>
        <v>-</v>
      </c>
      <c r="LJ102" s="535" t="str" cm="1">
        <f t="array" aca="1" ref="LJ102" ca="1">INDEX(LJ$13:LJ101,$B102+1,1)</f>
        <v>-</v>
      </c>
      <c r="LK102" s="535" t="str" cm="1">
        <f t="array" aca="1" ref="LK102" ca="1">INDEX(LK$13:LK101,$B102+1,1)</f>
        <v>-</v>
      </c>
      <c r="LL102" s="535" t="str" cm="1">
        <f t="array" aca="1" ref="LL102" ca="1">INDEX(LL$13:LL101,$B102+1,1)</f>
        <v>-</v>
      </c>
      <c r="LM102" s="535" t="str" cm="1">
        <f t="array" aca="1" ref="LM102" ca="1">INDEX(LM$13:LM101,$B102+1,1)</f>
        <v>-</v>
      </c>
      <c r="LN102" s="535" t="str" cm="1">
        <f t="array" aca="1" ref="LN102" ca="1">INDEX(LN$13:LN101,$B102+1,1)</f>
        <v>-</v>
      </c>
      <c r="LO102" s="535" t="str" cm="1">
        <f t="array" aca="1" ref="LO102" ca="1">INDEX(LO$13:LO101,$B102+1,1)</f>
        <v>-</v>
      </c>
      <c r="LP102" s="535" cm="1">
        <f t="array" aca="1" ref="LP102" ca="1">INDEX(LP$13:LP101,$B102+1,1)</f>
        <v>0</v>
      </c>
      <c r="LQ102" s="535" cm="1">
        <f t="array" aca="1" ref="LQ102" ca="1">INDEX(LQ$13:LQ101,$B102+1,1)</f>
        <v>0</v>
      </c>
      <c r="LR102" s="545" cm="1">
        <f t="array" aca="1" ref="LR102" ca="1">IF(AND($N102=LR$10,$AU102&lt;&gt;0),INDEX(i.LTWFeedLevels,$AU102,12),0)</f>
        <v>0</v>
      </c>
      <c r="LS102" s="625" cm="1">
        <f t="array" aca="1" ref="LS102" ca="1">IF(AND($N102=LS$10,$AV102&lt;&gt;0),INDEX(i.LTWFeedLevels,$AV102,12),0)</f>
        <v>0</v>
      </c>
      <c r="LT102" s="457">
        <f t="shared" ca="1" si="532"/>
        <v>0</v>
      </c>
      <c r="LU102" s="457">
        <f t="shared" ca="1" si="453"/>
        <v>0</v>
      </c>
      <c r="LV102" s="457">
        <f t="shared" ca="1" si="454"/>
        <v>0</v>
      </c>
      <c r="LW102" s="545" cm="1">
        <f t="array" aca="1" ref="LW102" ca="1">IF(AND($N102=LW$10,$AU102&lt;&gt;0),INDEX(i.LTWFeedLevels,$AU102,12),0)</f>
        <v>0</v>
      </c>
      <c r="LX102" s="625" cm="1">
        <f t="array" aca="1" ref="LX102" ca="1">IF(AND($N102=LX$10,$AV102&lt;&gt;0),INDEX(i.LTWFeedLevels,$AV102,12),0)</f>
        <v>0</v>
      </c>
      <c r="LY102" s="457">
        <f t="shared" ca="1" si="455"/>
        <v>0</v>
      </c>
      <c r="LZ102" s="457">
        <f t="shared" ca="1" si="456"/>
        <v>0</v>
      </c>
      <c r="MA102" s="457">
        <f t="shared" ca="1" si="457"/>
        <v>0</v>
      </c>
      <c r="MB102" s="545" cm="1">
        <f t="array" aca="1" ref="MB102" ca="1">IF(AND($N102=MB$10,$AU102&lt;&gt;0),INDEX(i.LTWFeedLevels,$AU102,12),0)</f>
        <v>0</v>
      </c>
      <c r="MC102" s="625" cm="1">
        <f t="array" aca="1" ref="MC102" ca="1">IF(AND($N102=MC$10,$AV102&lt;&gt;0),INDEX(i.LTWFeedLevels,$AV102,12),0)</f>
        <v>0</v>
      </c>
      <c r="MD102" s="457">
        <f t="shared" ca="1" si="458"/>
        <v>0</v>
      </c>
      <c r="ME102" s="457">
        <f t="shared" ca="1" si="459"/>
        <v>0</v>
      </c>
      <c r="MF102" s="457">
        <f t="shared" ca="1" si="460"/>
        <v>0</v>
      </c>
      <c r="MG102" s="189">
        <f t="shared" ca="1" si="552"/>
        <v>0</v>
      </c>
      <c r="MH102" s="189">
        <f t="shared" ca="1" si="552"/>
        <v>0</v>
      </c>
      <c r="MI102" s="189">
        <f t="shared" ca="1" si="552"/>
        <v>0</v>
      </c>
      <c r="MJ102" s="189">
        <f t="shared" ca="1" si="552"/>
        <v>0</v>
      </c>
      <c r="MK102" s="189">
        <f t="shared" ca="1" si="552"/>
        <v>0</v>
      </c>
      <c r="ML102" s="189">
        <f t="shared" ca="1" si="552"/>
        <v>0</v>
      </c>
      <c r="MM102" s="189">
        <f t="shared" ca="1" si="552"/>
        <v>0</v>
      </c>
      <c r="MN102" s="189">
        <f t="shared" ca="1" si="552"/>
        <v>0</v>
      </c>
      <c r="MO102" s="189">
        <f t="shared" ca="1" si="552"/>
        <v>0</v>
      </c>
      <c r="MP102" s="189">
        <f t="shared" ca="1" si="552"/>
        <v>0</v>
      </c>
      <c r="MQ102" s="189">
        <f t="shared" ca="1" si="553"/>
        <v>0</v>
      </c>
      <c r="MR102" s="189">
        <f t="shared" ca="1" si="553"/>
        <v>0</v>
      </c>
      <c r="MS102" s="189">
        <f t="shared" ca="1" si="553"/>
        <v>0</v>
      </c>
      <c r="MT102" s="189">
        <f t="shared" ca="1" si="553"/>
        <v>0</v>
      </c>
      <c r="MU102" s="189">
        <f t="shared" ca="1" si="553"/>
        <v>0</v>
      </c>
      <c r="MV102" s="189">
        <f t="shared" ca="1" si="553"/>
        <v>0</v>
      </c>
      <c r="MW102" s="189">
        <f t="shared" ca="1" si="553"/>
        <v>0</v>
      </c>
      <c r="MX102" s="189">
        <f t="shared" ca="1" si="553"/>
        <v>0</v>
      </c>
      <c r="MY102" s="189">
        <f t="shared" ca="1" si="553"/>
        <v>0</v>
      </c>
      <c r="MZ102" s="189">
        <f t="shared" ca="1" si="553"/>
        <v>0</v>
      </c>
      <c r="NA102" s="189">
        <f t="shared" ca="1" si="554"/>
        <v>0</v>
      </c>
      <c r="NB102" s="189">
        <f t="shared" ca="1" si="554"/>
        <v>0</v>
      </c>
      <c r="NC102" s="189">
        <f t="shared" ca="1" si="554"/>
        <v>0</v>
      </c>
      <c r="ND102" s="189">
        <f t="shared" ca="1" si="554"/>
        <v>0</v>
      </c>
      <c r="NE102" s="189">
        <f t="shared" ca="1" si="554"/>
        <v>0</v>
      </c>
      <c r="NF102" s="189">
        <f t="shared" ca="1" si="554"/>
        <v>0</v>
      </c>
      <c r="NG102" s="189">
        <f t="shared" ca="1" si="554"/>
        <v>0</v>
      </c>
      <c r="NH102" s="189">
        <f t="shared" ca="1" si="554"/>
        <v>0</v>
      </c>
      <c r="NI102" s="189">
        <f t="shared" ca="1" si="554"/>
        <v>0</v>
      </c>
      <c r="NJ102" s="189">
        <f t="shared" ca="1" si="554"/>
        <v>0</v>
      </c>
      <c r="NK102" s="189">
        <f t="shared" ca="1" si="555"/>
        <v>0</v>
      </c>
      <c r="NL102" s="189">
        <f t="shared" ca="1" si="555"/>
        <v>0</v>
      </c>
      <c r="NM102" s="189">
        <f t="shared" ca="1" si="555"/>
        <v>0</v>
      </c>
      <c r="NN102" s="189">
        <f t="shared" ca="1" si="555"/>
        <v>0</v>
      </c>
      <c r="NO102" s="189">
        <f t="shared" ca="1" si="555"/>
        <v>0</v>
      </c>
      <c r="NP102" s="189">
        <f t="shared" ca="1" si="555"/>
        <v>0</v>
      </c>
      <c r="NQ102" s="189">
        <f t="shared" ca="1" si="555"/>
        <v>0</v>
      </c>
      <c r="NR102" s="189">
        <f t="shared" ca="1" si="555"/>
        <v>0</v>
      </c>
      <c r="NS102" s="189">
        <f t="shared" ca="1" si="555"/>
        <v>0</v>
      </c>
      <c r="NT102" s="189">
        <f t="shared" ca="1" si="555"/>
        <v>0</v>
      </c>
      <c r="NU102" s="189">
        <f t="shared" ca="1" si="556"/>
        <v>0</v>
      </c>
      <c r="NV102" s="189">
        <f t="shared" ca="1" si="556"/>
        <v>0</v>
      </c>
      <c r="NW102" s="189">
        <f t="shared" ca="1" si="556"/>
        <v>0</v>
      </c>
      <c r="NX102" s="189">
        <f t="shared" ca="1" si="556"/>
        <v>0</v>
      </c>
      <c r="NY102" s="189">
        <f t="shared" ca="1" si="556"/>
        <v>0</v>
      </c>
      <c r="NZ102" s="189">
        <f t="shared" ca="1" si="556"/>
        <v>0</v>
      </c>
      <c r="OA102" s="189">
        <f t="shared" ca="1" si="556"/>
        <v>0</v>
      </c>
      <c r="OB102" s="189">
        <f t="shared" ca="1" si="556"/>
        <v>0</v>
      </c>
      <c r="OC102" s="189">
        <f t="shared" ca="1" si="556"/>
        <v>0</v>
      </c>
      <c r="OD102" s="189">
        <f t="shared" ca="1" si="556"/>
        <v>0</v>
      </c>
      <c r="OE102" s="189">
        <f t="shared" ca="1" si="557"/>
        <v>0</v>
      </c>
      <c r="OF102" s="189">
        <f t="shared" ca="1" si="557"/>
        <v>0</v>
      </c>
      <c r="OG102" s="189">
        <f t="shared" ca="1" si="557"/>
        <v>0</v>
      </c>
      <c r="OH102" s="189">
        <f t="shared" ca="1" si="557"/>
        <v>0</v>
      </c>
      <c r="OI102" s="189">
        <f t="shared" ca="1" si="557"/>
        <v>0</v>
      </c>
      <c r="OJ102" s="189">
        <f t="shared" ca="1" si="557"/>
        <v>0</v>
      </c>
      <c r="OK102" s="189">
        <f t="shared" ca="1" si="557"/>
        <v>0</v>
      </c>
      <c r="OL102" s="189">
        <f t="shared" ca="1" si="557"/>
        <v>0</v>
      </c>
      <c r="OM102" s="189">
        <f t="shared" ca="1" si="557"/>
        <v>0</v>
      </c>
      <c r="ON102" s="189">
        <f t="shared" ca="1" si="557"/>
        <v>0</v>
      </c>
      <c r="OO102" s="189">
        <f t="shared" ca="1" si="558"/>
        <v>0</v>
      </c>
      <c r="OP102" s="189">
        <f t="shared" ca="1" si="558"/>
        <v>0</v>
      </c>
      <c r="OQ102" s="189">
        <f t="shared" ca="1" si="558"/>
        <v>0</v>
      </c>
      <c r="OR102" s="189">
        <f t="shared" ca="1" si="558"/>
        <v>0</v>
      </c>
      <c r="OS102" s="189">
        <f t="shared" ca="1" si="558"/>
        <v>0</v>
      </c>
      <c r="OT102" s="189">
        <f t="shared" ca="1" si="558"/>
        <v>0</v>
      </c>
      <c r="OU102" s="189">
        <f t="shared" ca="1" si="558"/>
        <v>0</v>
      </c>
      <c r="OV102" s="189">
        <f t="shared" ca="1" si="558"/>
        <v>0</v>
      </c>
      <c r="OW102" s="189">
        <f t="shared" ca="1" si="558"/>
        <v>0</v>
      </c>
      <c r="OX102" s="189">
        <f t="shared" ca="1" si="558"/>
        <v>0</v>
      </c>
      <c r="OY102" s="189">
        <f t="shared" ca="1" si="558"/>
        <v>0</v>
      </c>
      <c r="OZ102" s="189">
        <f t="shared" ca="1" si="558"/>
        <v>0</v>
      </c>
      <c r="PA102" s="556">
        <f t="shared" ca="1" si="559"/>
        <v>0</v>
      </c>
      <c r="PB102" s="556">
        <f t="shared" ca="1" si="559"/>
        <v>0</v>
      </c>
      <c r="PC102" s="556">
        <f t="shared" ca="1" si="559"/>
        <v>0</v>
      </c>
      <c r="PD102" s="556">
        <f t="shared" ca="1" si="559"/>
        <v>0</v>
      </c>
      <c r="PE102" s="556">
        <f t="shared" ca="1" si="559"/>
        <v>0</v>
      </c>
      <c r="PF102" s="556">
        <f t="shared" ca="1" si="559"/>
        <v>0</v>
      </c>
      <c r="PG102" s="556">
        <f t="shared" ca="1" si="559"/>
        <v>0</v>
      </c>
      <c r="PH102" s="556">
        <f t="shared" ca="1" si="559"/>
        <v>0</v>
      </c>
      <c r="PI102" s="556">
        <f t="shared" ca="1" si="559"/>
        <v>0</v>
      </c>
      <c r="PJ102" s="556">
        <f t="shared" ca="1" si="559"/>
        <v>0</v>
      </c>
      <c r="PK102" s="556">
        <f t="shared" ca="1" si="560"/>
        <v>0</v>
      </c>
      <c r="PL102" s="556">
        <f t="shared" ca="1" si="560"/>
        <v>0</v>
      </c>
      <c r="PM102" s="556">
        <f t="shared" ca="1" si="560"/>
        <v>0</v>
      </c>
      <c r="PN102" s="556">
        <f t="shared" ca="1" si="560"/>
        <v>0</v>
      </c>
      <c r="PO102" s="556">
        <f t="shared" ca="1" si="560"/>
        <v>0</v>
      </c>
      <c r="PP102" s="556">
        <f t="shared" ca="1" si="560"/>
        <v>0</v>
      </c>
      <c r="PQ102" s="556">
        <f t="shared" ca="1" si="560"/>
        <v>0</v>
      </c>
      <c r="PR102" s="556">
        <f t="shared" ca="1" si="560"/>
        <v>0</v>
      </c>
      <c r="PS102" s="556">
        <f t="shared" ca="1" si="560"/>
        <v>0</v>
      </c>
      <c r="PT102" s="556">
        <f t="shared" ca="1" si="560"/>
        <v>0</v>
      </c>
      <c r="PU102" s="556">
        <f t="shared" ca="1" si="561"/>
        <v>0</v>
      </c>
      <c r="PV102" s="556">
        <f t="shared" ca="1" si="561"/>
        <v>0</v>
      </c>
      <c r="PW102" s="556">
        <f t="shared" ca="1" si="561"/>
        <v>0</v>
      </c>
      <c r="PX102" s="556">
        <f t="shared" ca="1" si="561"/>
        <v>0</v>
      </c>
      <c r="PY102" s="556">
        <f t="shared" ca="1" si="561"/>
        <v>0</v>
      </c>
      <c r="PZ102" s="556">
        <f t="shared" ca="1" si="561"/>
        <v>0</v>
      </c>
      <c r="QA102" s="556">
        <f t="shared" ca="1" si="561"/>
        <v>0</v>
      </c>
      <c r="QB102" s="556">
        <f t="shared" ca="1" si="561"/>
        <v>0</v>
      </c>
      <c r="QC102" s="556">
        <f t="shared" ca="1" si="561"/>
        <v>0</v>
      </c>
      <c r="QD102" s="556">
        <f t="shared" ca="1" si="561"/>
        <v>0</v>
      </c>
      <c r="QE102" s="556">
        <f t="shared" ca="1" si="562"/>
        <v>0</v>
      </c>
      <c r="QF102" s="556">
        <f t="shared" ca="1" si="562"/>
        <v>0</v>
      </c>
      <c r="QG102" s="556">
        <f t="shared" ca="1" si="562"/>
        <v>0</v>
      </c>
      <c r="QH102" s="556">
        <f t="shared" ca="1" si="562"/>
        <v>0</v>
      </c>
      <c r="QI102" s="556">
        <f t="shared" ca="1" si="562"/>
        <v>0</v>
      </c>
      <c r="QJ102" s="556">
        <f t="shared" ca="1" si="562"/>
        <v>0</v>
      </c>
      <c r="QK102" s="556">
        <f t="shared" ca="1" si="562"/>
        <v>0</v>
      </c>
      <c r="QL102" s="556">
        <f t="shared" ca="1" si="562"/>
        <v>0</v>
      </c>
      <c r="QM102" s="556">
        <f t="shared" ca="1" si="562"/>
        <v>0</v>
      </c>
      <c r="QN102" s="556">
        <f t="shared" ca="1" si="562"/>
        <v>0</v>
      </c>
      <c r="QO102" s="556">
        <f t="shared" ca="1" si="563"/>
        <v>0</v>
      </c>
      <c r="QP102" s="556">
        <f t="shared" ca="1" si="563"/>
        <v>0</v>
      </c>
      <c r="QQ102" s="556">
        <f t="shared" ca="1" si="563"/>
        <v>0</v>
      </c>
      <c r="QR102" s="556">
        <f t="shared" ca="1" si="563"/>
        <v>0</v>
      </c>
      <c r="QS102" s="556">
        <f t="shared" ca="1" si="563"/>
        <v>0</v>
      </c>
      <c r="QT102" s="556">
        <f t="shared" ca="1" si="563"/>
        <v>0</v>
      </c>
      <c r="QU102" s="556">
        <f t="shared" ca="1" si="563"/>
        <v>0</v>
      </c>
      <c r="QV102" s="556">
        <f t="shared" ca="1" si="563"/>
        <v>0</v>
      </c>
      <c r="QW102" s="556">
        <f t="shared" ca="1" si="563"/>
        <v>0</v>
      </c>
      <c r="QX102" s="556">
        <f t="shared" ca="1" si="563"/>
        <v>0</v>
      </c>
      <c r="QY102" s="556">
        <f t="shared" ca="1" si="564"/>
        <v>0</v>
      </c>
      <c r="QZ102" s="556">
        <f t="shared" ca="1" si="564"/>
        <v>0</v>
      </c>
      <c r="RA102" s="556">
        <f t="shared" ca="1" si="564"/>
        <v>0</v>
      </c>
      <c r="RB102" s="556">
        <f t="shared" ca="1" si="564"/>
        <v>0</v>
      </c>
      <c r="RC102" s="556">
        <f t="shared" ca="1" si="564"/>
        <v>0</v>
      </c>
      <c r="RD102" s="556">
        <f t="shared" ca="1" si="564"/>
        <v>0</v>
      </c>
      <c r="RE102" s="556">
        <f t="shared" ca="1" si="564"/>
        <v>0</v>
      </c>
      <c r="RF102" s="556">
        <f t="shared" ca="1" si="564"/>
        <v>0</v>
      </c>
      <c r="RG102" s="556">
        <f t="shared" ca="1" si="564"/>
        <v>0</v>
      </c>
      <c r="RH102" s="556">
        <f t="shared" ca="1" si="564"/>
        <v>0</v>
      </c>
      <c r="RI102" s="556">
        <f t="shared" ca="1" si="565"/>
        <v>0</v>
      </c>
      <c r="RJ102" s="556">
        <f t="shared" ca="1" si="565"/>
        <v>0</v>
      </c>
      <c r="RK102" s="556">
        <f t="shared" ca="1" si="565"/>
        <v>0</v>
      </c>
      <c r="RL102" s="556">
        <f t="shared" ca="1" si="565"/>
        <v>0</v>
      </c>
      <c r="RM102" s="556">
        <f t="shared" ca="1" si="565"/>
        <v>0</v>
      </c>
      <c r="RN102" s="556">
        <f t="shared" ca="1" si="565"/>
        <v>0</v>
      </c>
      <c r="RO102" s="556">
        <f t="shared" ca="1" si="565"/>
        <v>0</v>
      </c>
      <c r="RP102" s="556">
        <f t="shared" ca="1" si="565"/>
        <v>0</v>
      </c>
      <c r="RQ102" s="556">
        <f t="shared" ca="1" si="565"/>
        <v>0</v>
      </c>
      <c r="RR102" s="556">
        <f t="shared" ca="1" si="565"/>
        <v>0</v>
      </c>
      <c r="RS102" s="556">
        <f t="shared" ca="1" si="566"/>
        <v>0</v>
      </c>
      <c r="RT102" s="556">
        <f t="shared" ca="1" si="566"/>
        <v>0</v>
      </c>
      <c r="RU102" s="556">
        <f t="shared" ca="1" si="566"/>
        <v>0</v>
      </c>
      <c r="RV102" s="556">
        <f t="shared" ca="1" si="566"/>
        <v>0</v>
      </c>
      <c r="RW102" s="556">
        <f t="shared" ca="1" si="566"/>
        <v>0</v>
      </c>
      <c r="RX102" s="556">
        <f t="shared" ca="1" si="566"/>
        <v>0</v>
      </c>
      <c r="RY102" s="556">
        <f t="shared" ca="1" si="566"/>
        <v>0</v>
      </c>
      <c r="RZ102" s="556">
        <f t="shared" ca="1" si="566"/>
        <v>0</v>
      </c>
      <c r="SA102" s="556">
        <f t="shared" ca="1" si="566"/>
        <v>0</v>
      </c>
      <c r="SB102" s="556">
        <f t="shared" ca="1" si="566"/>
        <v>0</v>
      </c>
      <c r="SC102" s="556">
        <f t="shared" ca="1" si="567"/>
        <v>0</v>
      </c>
      <c r="SD102" s="556">
        <f t="shared" ca="1" si="567"/>
        <v>0</v>
      </c>
      <c r="SE102" s="556">
        <f t="shared" ca="1" si="567"/>
        <v>0</v>
      </c>
      <c r="SF102" s="556">
        <f t="shared" ca="1" si="567"/>
        <v>0</v>
      </c>
      <c r="SG102" s="556">
        <f t="shared" ca="1" si="567"/>
        <v>0</v>
      </c>
      <c r="SH102" s="556">
        <f t="shared" ca="1" si="567"/>
        <v>0</v>
      </c>
      <c r="SI102" s="556">
        <f t="shared" ca="1" si="567"/>
        <v>0</v>
      </c>
      <c r="SJ102" s="556">
        <f t="shared" ca="1" si="567"/>
        <v>0</v>
      </c>
      <c r="SK102" s="556">
        <f t="shared" ca="1" si="567"/>
        <v>0</v>
      </c>
      <c r="SL102" s="556">
        <f t="shared" ca="1" si="567"/>
        <v>0</v>
      </c>
      <c r="SM102" s="556">
        <f t="shared" ca="1" si="568"/>
        <v>0</v>
      </c>
      <c r="SN102" s="556">
        <f t="shared" ca="1" si="568"/>
        <v>0</v>
      </c>
      <c r="SO102" s="556">
        <f t="shared" ca="1" si="568"/>
        <v>0</v>
      </c>
      <c r="SP102" s="556">
        <f t="shared" ca="1" si="568"/>
        <v>0</v>
      </c>
      <c r="SQ102" s="556">
        <f t="shared" ca="1" si="568"/>
        <v>0</v>
      </c>
      <c r="SR102" s="556">
        <f t="shared" ca="1" si="568"/>
        <v>0</v>
      </c>
      <c r="SS102" s="556">
        <f t="shared" ca="1" si="568"/>
        <v>0</v>
      </c>
      <c r="ST102" s="556">
        <f t="shared" ca="1" si="568"/>
        <v>0</v>
      </c>
      <c r="SU102" s="556">
        <f t="shared" ca="1" si="568"/>
        <v>0</v>
      </c>
      <c r="SV102" s="556">
        <f t="shared" ca="1" si="568"/>
        <v>0</v>
      </c>
      <c r="SW102" s="556">
        <f t="shared" ca="1" si="569"/>
        <v>0</v>
      </c>
      <c r="SX102" s="556">
        <f t="shared" ca="1" si="569"/>
        <v>0</v>
      </c>
      <c r="SY102" s="556">
        <f t="shared" ca="1" si="569"/>
        <v>0</v>
      </c>
      <c r="SZ102" s="556">
        <f t="shared" ca="1" si="569"/>
        <v>0</v>
      </c>
      <c r="TA102" s="556">
        <f t="shared" ca="1" si="569"/>
        <v>0</v>
      </c>
      <c r="TB102" s="556">
        <f t="shared" ca="1" si="569"/>
        <v>0</v>
      </c>
      <c r="TC102" s="556">
        <f t="shared" ca="1" si="569"/>
        <v>0</v>
      </c>
      <c r="TD102" s="556">
        <f t="shared" ca="1" si="569"/>
        <v>0</v>
      </c>
      <c r="TE102" s="556">
        <f t="shared" ca="1" si="569"/>
        <v>0</v>
      </c>
      <c r="TF102" s="556">
        <f t="shared" ca="1" si="569"/>
        <v>0</v>
      </c>
      <c r="TG102" s="556">
        <f t="shared" ca="1" si="570"/>
        <v>0</v>
      </c>
      <c r="TH102" s="556">
        <f t="shared" ca="1" si="570"/>
        <v>0</v>
      </c>
      <c r="TI102" s="556">
        <f t="shared" ca="1" si="570"/>
        <v>0</v>
      </c>
      <c r="TJ102" s="556">
        <f t="shared" ca="1" si="570"/>
        <v>0</v>
      </c>
      <c r="TK102" s="556">
        <f t="shared" ca="1" si="570"/>
        <v>0</v>
      </c>
      <c r="TL102" s="556">
        <f t="shared" ca="1" si="570"/>
        <v>0</v>
      </c>
      <c r="TM102" s="556">
        <f t="shared" ca="1" si="570"/>
        <v>0</v>
      </c>
      <c r="TN102" s="556">
        <f t="shared" ca="1" si="570"/>
        <v>0</v>
      </c>
      <c r="TO102" s="556">
        <f t="shared" ca="1" si="570"/>
        <v>0</v>
      </c>
      <c r="TP102" s="556">
        <f t="shared" ca="1" si="570"/>
        <v>0</v>
      </c>
      <c r="TQ102" s="556">
        <f t="shared" ca="1" si="571"/>
        <v>0</v>
      </c>
      <c r="TR102" s="556">
        <f t="shared" ca="1" si="571"/>
        <v>0</v>
      </c>
      <c r="TS102" s="556">
        <f t="shared" ca="1" si="571"/>
        <v>0</v>
      </c>
      <c r="TT102" s="556">
        <f t="shared" ca="1" si="571"/>
        <v>0</v>
      </c>
      <c r="TU102" s="556">
        <f t="shared" ca="1" si="571"/>
        <v>0</v>
      </c>
      <c r="TV102" s="556">
        <f t="shared" ca="1" si="571"/>
        <v>0</v>
      </c>
      <c r="TW102" s="556">
        <f t="shared" ca="1" si="571"/>
        <v>0</v>
      </c>
      <c r="TX102" s="556">
        <f t="shared" ca="1" si="571"/>
        <v>0</v>
      </c>
      <c r="TY102" s="556">
        <f t="shared" ca="1" si="571"/>
        <v>0</v>
      </c>
      <c r="TZ102" s="556">
        <f t="shared" ca="1" si="571"/>
        <v>0</v>
      </c>
      <c r="UA102" s="556">
        <f t="shared" ca="1" si="572"/>
        <v>0</v>
      </c>
      <c r="UB102" s="556">
        <f t="shared" ca="1" si="572"/>
        <v>0</v>
      </c>
      <c r="UC102" s="556">
        <f t="shared" ca="1" si="572"/>
        <v>0</v>
      </c>
      <c r="UD102" s="556">
        <f t="shared" ca="1" si="572"/>
        <v>0</v>
      </c>
      <c r="UE102" s="556">
        <f t="shared" ca="1" si="572"/>
        <v>0</v>
      </c>
      <c r="UF102" s="556">
        <f t="shared" ca="1" si="572"/>
        <v>0</v>
      </c>
      <c r="UG102" s="556">
        <f t="shared" ca="1" si="572"/>
        <v>0</v>
      </c>
      <c r="UH102" s="556">
        <f t="shared" ca="1" si="572"/>
        <v>0</v>
      </c>
      <c r="UI102" s="556">
        <f t="shared" ca="1" si="572"/>
        <v>0</v>
      </c>
      <c r="UJ102" s="556">
        <f t="shared" ca="1" si="572"/>
        <v>0</v>
      </c>
      <c r="UK102" s="556">
        <f t="shared" ca="1" si="573"/>
        <v>0</v>
      </c>
      <c r="UL102" s="556">
        <f t="shared" ca="1" si="573"/>
        <v>0</v>
      </c>
      <c r="UM102" s="556">
        <f t="shared" ca="1" si="573"/>
        <v>0</v>
      </c>
      <c r="UN102" s="556">
        <f t="shared" ca="1" si="573"/>
        <v>0</v>
      </c>
      <c r="UO102" s="556">
        <f t="shared" ca="1" si="573"/>
        <v>0</v>
      </c>
      <c r="UP102" s="556">
        <f t="shared" ca="1" si="573"/>
        <v>0</v>
      </c>
      <c r="UQ102" s="556">
        <f t="shared" ca="1" si="573"/>
        <v>0</v>
      </c>
      <c r="UR102" s="556">
        <f t="shared" ca="1" si="573"/>
        <v>0</v>
      </c>
      <c r="US102" s="556">
        <f t="shared" ca="1" si="573"/>
        <v>0</v>
      </c>
      <c r="UT102" s="556">
        <f t="shared" ca="1" si="573"/>
        <v>0</v>
      </c>
      <c r="UU102" s="556">
        <f t="shared" ca="1" si="574"/>
        <v>0</v>
      </c>
      <c r="UV102" s="556">
        <f t="shared" ca="1" si="574"/>
        <v>0</v>
      </c>
      <c r="UW102" s="556">
        <f t="shared" ca="1" si="574"/>
        <v>0</v>
      </c>
      <c r="UX102" s="556">
        <f t="shared" ca="1" si="574"/>
        <v>0</v>
      </c>
      <c r="UY102" s="556">
        <f t="shared" ca="1" si="574"/>
        <v>0</v>
      </c>
      <c r="UZ102" s="556">
        <f t="shared" ca="1" si="574"/>
        <v>0</v>
      </c>
      <c r="VA102" s="556">
        <f t="shared" ca="1" si="574"/>
        <v>0</v>
      </c>
      <c r="VB102" s="556">
        <f t="shared" ca="1" si="574"/>
        <v>0</v>
      </c>
      <c r="VC102" s="556">
        <f t="shared" ca="1" si="574"/>
        <v>0</v>
      </c>
      <c r="VD102" s="556">
        <f t="shared" ca="1" si="574"/>
        <v>0</v>
      </c>
      <c r="VE102" s="556">
        <f t="shared" ca="1" si="575"/>
        <v>0</v>
      </c>
      <c r="VF102" s="556">
        <f t="shared" ca="1" si="575"/>
        <v>0</v>
      </c>
      <c r="VG102" s="556">
        <f t="shared" ca="1" si="575"/>
        <v>0</v>
      </c>
      <c r="VH102" s="556">
        <f t="shared" ca="1" si="575"/>
        <v>0</v>
      </c>
      <c r="VI102" s="556">
        <f t="shared" ca="1" si="575"/>
        <v>0</v>
      </c>
      <c r="VJ102" s="556">
        <f t="shared" ca="1" si="575"/>
        <v>0</v>
      </c>
      <c r="VK102" s="556">
        <f t="shared" ca="1" si="575"/>
        <v>0</v>
      </c>
      <c r="VL102" s="556">
        <f t="shared" ca="1" si="575"/>
        <v>0</v>
      </c>
      <c r="VM102" s="556">
        <f t="shared" ca="1" si="575"/>
        <v>0</v>
      </c>
      <c r="VN102" s="556">
        <f t="shared" ca="1" si="575"/>
        <v>0</v>
      </c>
      <c r="VO102" s="556">
        <f t="shared" ca="1" si="576"/>
        <v>0</v>
      </c>
      <c r="VP102" s="556">
        <f t="shared" ca="1" si="576"/>
        <v>0</v>
      </c>
      <c r="VQ102" s="556">
        <f t="shared" ca="1" si="576"/>
        <v>0</v>
      </c>
      <c r="VR102" s="556">
        <f t="shared" ca="1" si="576"/>
        <v>0</v>
      </c>
      <c r="VS102" s="556">
        <f t="shared" ca="1" si="576"/>
        <v>0</v>
      </c>
      <c r="VT102" s="556">
        <f t="shared" ca="1" si="576"/>
        <v>0</v>
      </c>
      <c r="VU102" s="556">
        <f t="shared" ca="1" si="576"/>
        <v>0</v>
      </c>
      <c r="VV102" s="556">
        <f t="shared" ca="1" si="576"/>
        <v>0</v>
      </c>
      <c r="VW102" s="556">
        <f t="shared" ca="1" si="576"/>
        <v>0</v>
      </c>
      <c r="VX102" s="556">
        <f t="shared" ca="1" si="576"/>
        <v>0</v>
      </c>
      <c r="VY102" s="556">
        <f t="shared" ca="1" si="577"/>
        <v>0</v>
      </c>
      <c r="VZ102" s="556">
        <f t="shared" ca="1" si="577"/>
        <v>0</v>
      </c>
      <c r="WA102" s="556">
        <f t="shared" ca="1" si="577"/>
        <v>0</v>
      </c>
      <c r="WB102" s="556">
        <f t="shared" ca="1" si="577"/>
        <v>0</v>
      </c>
      <c r="WC102" s="556">
        <f t="shared" ca="1" si="577"/>
        <v>0</v>
      </c>
      <c r="WD102" s="556">
        <f t="shared" ca="1" si="577"/>
        <v>0</v>
      </c>
      <c r="WE102" s="556">
        <f t="shared" ca="1" si="577"/>
        <v>0</v>
      </c>
      <c r="WF102" s="556">
        <f t="shared" ca="1" si="577"/>
        <v>0</v>
      </c>
      <c r="WG102" s="556">
        <f t="shared" ca="1" si="577"/>
        <v>0</v>
      </c>
      <c r="WH102" s="556">
        <f t="shared" ca="1" si="577"/>
        <v>0</v>
      </c>
      <c r="WI102" s="556">
        <f t="shared" ca="1" si="578"/>
        <v>0</v>
      </c>
      <c r="WJ102" s="556">
        <f t="shared" ca="1" si="578"/>
        <v>0</v>
      </c>
      <c r="WK102" s="556">
        <f t="shared" ca="1" si="578"/>
        <v>0</v>
      </c>
      <c r="WL102" s="556">
        <f t="shared" ca="1" si="578"/>
        <v>0</v>
      </c>
      <c r="WM102" s="556">
        <f t="shared" ca="1" si="578"/>
        <v>0</v>
      </c>
      <c r="WN102" s="556">
        <f t="shared" ca="1" si="578"/>
        <v>0</v>
      </c>
      <c r="WO102" s="556">
        <f t="shared" ca="1" si="578"/>
        <v>0</v>
      </c>
      <c r="WP102" s="556">
        <f t="shared" ca="1" si="578"/>
        <v>0</v>
      </c>
      <c r="WQ102" s="556">
        <f t="shared" ca="1" si="578"/>
        <v>0</v>
      </c>
      <c r="WR102" s="556">
        <f t="shared" ca="1" si="578"/>
        <v>0</v>
      </c>
      <c r="WS102" s="556">
        <f t="shared" ca="1" si="579"/>
        <v>0</v>
      </c>
      <c r="WT102" s="556">
        <f t="shared" ca="1" si="579"/>
        <v>0</v>
      </c>
      <c r="WU102" s="556">
        <f t="shared" ca="1" si="579"/>
        <v>0</v>
      </c>
      <c r="WV102" s="556">
        <f t="shared" ca="1" si="579"/>
        <v>0</v>
      </c>
      <c r="WW102" s="556">
        <f t="shared" ca="1" si="579"/>
        <v>0</v>
      </c>
      <c r="WX102" s="556">
        <f t="shared" ca="1" si="579"/>
        <v>0</v>
      </c>
      <c r="WY102" s="556">
        <f t="shared" ca="1" si="579"/>
        <v>0</v>
      </c>
      <c r="WZ102" s="556">
        <f t="shared" ca="1" si="579"/>
        <v>0</v>
      </c>
      <c r="XA102" s="556">
        <f t="shared" ca="1" si="579"/>
        <v>0</v>
      </c>
      <c r="XB102" s="556">
        <f t="shared" ca="1" si="579"/>
        <v>0</v>
      </c>
      <c r="XC102" s="556">
        <f t="shared" ca="1" si="580"/>
        <v>0</v>
      </c>
      <c r="XD102" s="556">
        <f t="shared" ca="1" si="580"/>
        <v>0</v>
      </c>
      <c r="XE102" s="556">
        <f t="shared" ca="1" si="580"/>
        <v>0</v>
      </c>
      <c r="XF102" s="556">
        <f t="shared" ca="1" si="580"/>
        <v>0</v>
      </c>
      <c r="XG102" s="556">
        <f t="shared" ca="1" si="580"/>
        <v>0</v>
      </c>
      <c r="XH102" s="556">
        <f t="shared" ca="1" si="580"/>
        <v>0</v>
      </c>
      <c r="XI102" s="556">
        <f t="shared" ca="1" si="580"/>
        <v>0</v>
      </c>
      <c r="XJ102" s="556">
        <f t="shared" ca="1" si="580"/>
        <v>0</v>
      </c>
      <c r="XK102" s="556">
        <f t="shared" ca="1" si="580"/>
        <v>0</v>
      </c>
      <c r="XL102" s="556">
        <f t="shared" ca="1" si="580"/>
        <v>0</v>
      </c>
      <c r="XM102" s="556">
        <f t="shared" ca="1" si="581"/>
        <v>0</v>
      </c>
      <c r="XN102" s="556">
        <f t="shared" ca="1" si="581"/>
        <v>0</v>
      </c>
      <c r="XO102" s="556">
        <f t="shared" ca="1" si="581"/>
        <v>0</v>
      </c>
      <c r="XP102" s="556">
        <f t="shared" ca="1" si="581"/>
        <v>0</v>
      </c>
      <c r="XQ102" s="556">
        <f t="shared" ca="1" si="581"/>
        <v>0</v>
      </c>
      <c r="XR102" s="556">
        <f t="shared" ca="1" si="581"/>
        <v>0</v>
      </c>
      <c r="XS102" s="556">
        <f t="shared" ca="1" si="581"/>
        <v>0</v>
      </c>
      <c r="XT102" s="556">
        <f t="shared" ca="1" si="581"/>
        <v>0</v>
      </c>
      <c r="XU102" s="556">
        <f t="shared" ca="1" si="581"/>
        <v>0</v>
      </c>
      <c r="XV102" s="556">
        <f t="shared" ca="1" si="581"/>
        <v>0</v>
      </c>
      <c r="XW102" s="556">
        <f t="shared" ca="1" si="581"/>
        <v>0</v>
      </c>
      <c r="XX102" s="189">
        <f t="shared" ca="1" si="582"/>
        <v>0</v>
      </c>
      <c r="XY102" s="189">
        <f t="shared" ca="1" si="582"/>
        <v>0</v>
      </c>
      <c r="XZ102" s="189">
        <f t="shared" ca="1" si="582"/>
        <v>0</v>
      </c>
      <c r="YA102" s="189">
        <f t="shared" ca="1" si="582"/>
        <v>0</v>
      </c>
      <c r="YB102" s="189">
        <f t="shared" ca="1" si="582"/>
        <v>0</v>
      </c>
      <c r="YC102" s="230">
        <f t="shared" ca="1" si="492"/>
        <v>0</v>
      </c>
      <c r="YD102" s="189">
        <f t="shared" ca="1" si="583"/>
        <v>0</v>
      </c>
      <c r="YE102" s="189">
        <f t="shared" ca="1" si="583"/>
        <v>0</v>
      </c>
      <c r="YF102" s="189">
        <f t="shared" ca="1" si="583"/>
        <v>0</v>
      </c>
      <c r="YG102" s="189">
        <f t="shared" ca="1" si="583"/>
        <v>0</v>
      </c>
      <c r="YH102" s="189">
        <f t="shared" ca="1" si="583"/>
        <v>0</v>
      </c>
      <c r="YI102" s="230">
        <f t="shared" ca="1" si="494"/>
        <v>0</v>
      </c>
      <c r="YJ102" s="231">
        <f t="shared" ca="1" si="495"/>
        <v>0</v>
      </c>
      <c r="YK102" s="231">
        <f t="shared" ca="1" si="495"/>
        <v>0</v>
      </c>
      <c r="YL102" s="231">
        <f t="shared" ca="1" si="495"/>
        <v>0</v>
      </c>
      <c r="YM102" s="231">
        <f t="shared" ca="1" si="495"/>
        <v>0</v>
      </c>
      <c r="YN102" s="544">
        <f t="shared" ca="1" si="496"/>
        <v>0</v>
      </c>
      <c r="YO102" s="231">
        <f t="shared" ca="1" si="497"/>
        <v>0</v>
      </c>
      <c r="YP102" s="231">
        <f t="shared" ca="1" si="497"/>
        <v>0</v>
      </c>
      <c r="YQ102" s="231">
        <f t="shared" ca="1" si="497"/>
        <v>0</v>
      </c>
      <c r="YR102" s="231">
        <f t="shared" ca="1" si="497"/>
        <v>0</v>
      </c>
      <c r="YS102" s="544">
        <f t="shared" ca="1" si="584"/>
        <v>0</v>
      </c>
      <c r="YT102" s="544">
        <f t="shared" ca="1" si="584"/>
        <v>0</v>
      </c>
      <c r="YU102" s="544">
        <f t="shared" ca="1" si="584"/>
        <v>0</v>
      </c>
      <c r="YV102" s="544">
        <f t="shared" ca="1" si="584"/>
        <v>0</v>
      </c>
      <c r="YW102" s="544">
        <f t="shared" ca="1" si="584"/>
        <v>0</v>
      </c>
      <c r="YX102" s="544">
        <f t="shared" ca="1" si="584"/>
        <v>0</v>
      </c>
      <c r="YY102" s="544">
        <f t="shared" ca="1" si="584"/>
        <v>0</v>
      </c>
      <c r="YZ102" s="535" cm="1">
        <f t="array" aca="1" ref="YZ102" ca="1">INDEX(YZ$13:YZ101,$B102+1,1)</f>
        <v>0</v>
      </c>
      <c r="ZA102" s="411">
        <f t="shared" ca="1" si="499"/>
        <v>19</v>
      </c>
      <c r="ZB102" s="18"/>
      <c r="ZC102" s="535" cm="1">
        <f t="array" aca="1" ref="ZC102" ca="1">INDEX(ZC$13:ZC101,$B102+1,1)</f>
        <v>0</v>
      </c>
      <c r="ZD102" s="411">
        <f t="shared" si="500"/>
        <v>0</v>
      </c>
      <c r="ZE102" s="535" cm="1">
        <f t="array" aca="1" ref="ZE102" ca="1">INDEX(ZE$13:ZE101,$B102+1,1)</f>
        <v>0</v>
      </c>
      <c r="ZF102" s="535" t="str" cm="1">
        <f t="array" aca="1" ref="ZF102" ca="1">INDEX(ZF$13:ZF101,$B102+1,1)</f>
        <v>-</v>
      </c>
      <c r="ZG102" s="535" t="str" cm="1">
        <f t="array" aca="1" ref="ZG102" ca="1">INDEX(ZG$13:ZG101,$B102+1,1)</f>
        <v>-</v>
      </c>
      <c r="ZH102" s="535" t="str" cm="1">
        <f t="array" aca="1" ref="ZH102" ca="1">INDEX(ZH$13:ZH101,$B102+1,1)</f>
        <v>-</v>
      </c>
      <c r="ZI102" s="535" t="str" cm="1">
        <f t="array" aca="1" ref="ZI102" ca="1">INDEX(ZI$13:ZI101,$B102+1,1)</f>
        <v>-</v>
      </c>
      <c r="ZJ102" s="535" t="str" cm="1">
        <f t="array" aca="1" ref="ZJ102" ca="1">INDEX(ZJ$13:ZJ101,$B102+1,1)</f>
        <v>-</v>
      </c>
      <c r="ZK102" s="535" t="str" cm="1">
        <f t="array" aca="1" ref="ZK102" ca="1">INDEX(ZK$13:ZK101,$B102+1,1)</f>
        <v>-</v>
      </c>
      <c r="ZL102" s="535" t="str" cm="1">
        <f t="array" aca="1" ref="ZL102" ca="1">INDEX(ZL$13:ZL101,$B102+1,1)</f>
        <v>-</v>
      </c>
      <c r="ZM102" s="535" t="str" cm="1">
        <f t="array" aca="1" ref="ZM102" ca="1">INDEX(ZM$13:ZM101,$B102+1,1)</f>
        <v>-</v>
      </c>
      <c r="ZN102" s="535" t="str" cm="1">
        <f t="array" aca="1" ref="ZN102" ca="1">INDEX(ZN$13:ZN101,$B102+1,1)</f>
        <v>-</v>
      </c>
      <c r="ZO102" s="535" t="str" cm="1">
        <f t="array" aca="1" ref="ZO102" ca="1">INDEX(ZO$13:ZO101,$B102+1,1)</f>
        <v>-</v>
      </c>
      <c r="ZP102" s="535" t="str" cm="1">
        <f t="array" aca="1" ref="ZP102" ca="1">INDEX(ZP$13:ZP101,$B102+1,1)</f>
        <v>-</v>
      </c>
      <c r="ZQ102" s="535" t="str" cm="1">
        <f t="array" aca="1" ref="ZQ102" ca="1">INDEX(ZQ$13:ZQ101,$B102+1,1)</f>
        <v>-</v>
      </c>
      <c r="ZR102" s="535" t="str" cm="1">
        <f t="array" aca="1" ref="ZR102" ca="1">INDEX(ZR$13:ZR101,$B102+1,1)</f>
        <v>-</v>
      </c>
      <c r="ZS102" s="535" t="str" cm="1">
        <f t="array" aca="1" ref="ZS102" ca="1">INDEX(ZS$13:ZS101,$B102+1,1)</f>
        <v>-</v>
      </c>
      <c r="ZT102" s="535" t="str" cm="1">
        <f t="array" aca="1" ref="ZT102" ca="1">INDEX(ZT$13:ZT101,$B102+1,1)</f>
        <v>-</v>
      </c>
      <c r="ZU102" s="535" t="str" cm="1">
        <f t="array" aca="1" ref="ZU102" ca="1">INDEX(ZU$13:ZU101,$B102+1,1)</f>
        <v>-</v>
      </c>
      <c r="ZV102" s="535" t="str" cm="1">
        <f t="array" aca="1" ref="ZV102" ca="1">INDEX(ZV$13:ZV101,$B102+1,1)</f>
        <v>-</v>
      </c>
      <c r="ZW102" s="535" t="str" cm="1">
        <f t="array" aca="1" ref="ZW102" ca="1">INDEX(ZW$13:ZW101,$B102+1,1)</f>
        <v>-</v>
      </c>
      <c r="ZX102" s="18"/>
      <c r="ZY102" s="411" t="b">
        <f t="shared" ca="1" si="501"/>
        <v>0</v>
      </c>
      <c r="ZZ102" s="411" t="str">
        <f t="shared" ca="1" si="502"/>
        <v>-</v>
      </c>
      <c r="AAA102" s="535" t="str" cm="1">
        <f t="array" aca="1" ref="AAA102" ca="1">INDEX(AAA$13:AAA101,$B102+1,1)</f>
        <v>-</v>
      </c>
      <c r="AAB102" s="535" t="str" cm="1">
        <f t="array" aca="1" ref="AAB102" ca="1">INDEX(AAB$13:AAB101,$B102+1,1)</f>
        <v>-</v>
      </c>
      <c r="AAC102" s="535" t="str" cm="1">
        <f t="array" aca="1" ref="AAC102" ca="1">INDEX(AAC$13:AAC101,$B102+1,1)</f>
        <v>-</v>
      </c>
      <c r="AAD102" s="545" cm="1">
        <f t="array" aca="1" ref="AAD102" ca="1">INDEX(i.AgeJ,$AD102,1)</f>
        <v>0</v>
      </c>
      <c r="AAE102" s="535" t="str" cm="1">
        <f t="array" aca="1" ref="AAE102" ca="1">INDEX(AAE$13:AAE101,$B102+1,1)</f>
        <v>-</v>
      </c>
      <c r="AAF102" s="411" t="str">
        <f t="shared" si="503"/>
        <v>-</v>
      </c>
      <c r="AAG102" s="411" t="str">
        <f t="shared" si="503"/>
        <v>-</v>
      </c>
      <c r="AAH102" s="535" t="str" cm="1">
        <f t="array" aca="1" ref="AAH102" ca="1">INDEX(AAH$13:AAH101,$B102+1,1)</f>
        <v>-</v>
      </c>
      <c r="AAI102" s="535" t="str" cm="1">
        <f t="array" aca="1" ref="AAI102" ca="1">INDEX(AAI$13:AAI101,$B102+1,1)</f>
        <v>-</v>
      </c>
      <c r="AAJ102" s="535" t="str" cm="1">
        <f t="array" aca="1" ref="AAJ102" ca="1">INDEX(AAJ$13:AAJ101,$B102+1,1)</f>
        <v>-</v>
      </c>
      <c r="AAK102" s="535" t="str" cm="1">
        <f t="array" aca="1" ref="AAK102" ca="1">INDEX(AAK$13:AAK101,$B102+1,1)</f>
        <v>-</v>
      </c>
      <c r="AAL102" s="535" t="str" cm="1">
        <f t="array" aca="1" ref="AAL102" ca="1">INDEX(AAL$13:AAL101,$B102+1,1)</f>
        <v>-</v>
      </c>
      <c r="AAM102" s="535" t="b" cm="1">
        <f t="array" aca="1" ref="AAM102" ca="1">INDEX(AAM$13:AAM101,$B102+1,1)</f>
        <v>1</v>
      </c>
      <c r="AAN102" s="535" t="str" cm="1">
        <f t="array" aca="1" ref="AAN102" ca="1">INDEX(AAN$13:AAN101,$B102+1,1)</f>
        <v>-</v>
      </c>
      <c r="AAO102" s="535" cm="1">
        <f t="array" aca="1" ref="AAO102" ca="1">INDEX(AAO$13:AAO101,$B102+1,1)</f>
        <v>0</v>
      </c>
      <c r="AAP102" s="535" cm="1">
        <f t="array" aca="1" ref="AAP102" ca="1">INDEX(AAP$13:AAP101,$B102+1,1)</f>
        <v>0</v>
      </c>
      <c r="AAQ102" s="535" cm="1">
        <f t="array" aca="1" ref="AAQ102" ca="1">INDEX(AAQ$13:AAQ101,$B102+1,1)</f>
        <v>0</v>
      </c>
      <c r="AAR102" s="18"/>
      <c r="AAS102" s="411">
        <f t="shared" si="504"/>
        <v>50</v>
      </c>
      <c r="AAT102" s="411">
        <f t="shared" si="504"/>
        <v>50</v>
      </c>
      <c r="AAU102" s="411">
        <f t="shared" si="504"/>
        <v>50</v>
      </c>
      <c r="AAV102" s="411">
        <f t="shared" si="504"/>
        <v>50</v>
      </c>
      <c r="AAW102" s="535" cm="1">
        <f t="array" aca="1" ref="AAW102" ca="1">INDEX(AAW$13:AAW101,$B102+1,1)</f>
        <v>1</v>
      </c>
      <c r="AAX102" s="535" cm="1">
        <f t="array" aca="1" ref="AAX102" ca="1">INDEX(AAX$13:AAX101,$B102+1,1)</f>
        <v>1</v>
      </c>
      <c r="AAY102" s="535" cm="1">
        <f t="array" aca="1" ref="AAY102" ca="1">INDEX(AAY$13:AAY101,$B102+1,1)</f>
        <v>1</v>
      </c>
      <c r="AAZ102" s="535" cm="1">
        <f t="array" aca="1" ref="AAZ102" ca="1">INDEX(AAZ$13:AAZ101,$B102+1,1)</f>
        <v>1</v>
      </c>
      <c r="ABA102" s="535" t="str" cm="1">
        <f t="array" aca="1" ref="ABA102" ca="1">INDEX(ABA$13:ABA101,$B102+1,1)</f>
        <v>-</v>
      </c>
      <c r="ABB102" s="535" t="str" cm="1">
        <f t="array" aca="1" ref="ABB102" ca="1">INDEX(ABB$13:ABB101,$B102+1,1)</f>
        <v>-</v>
      </c>
      <c r="ABC102" s="535" t="str" cm="1">
        <f t="array" aca="1" ref="ABC102" ca="1">INDEX(ABC$13:ABC101,$B102+1,1)</f>
        <v>-</v>
      </c>
      <c r="ABD102" s="535" t="str" cm="1">
        <f t="array" aca="1" ref="ABD102" ca="1">INDEX(ABD$13:ABD101,$B102+1,1)</f>
        <v>-</v>
      </c>
      <c r="ABE102" s="535" t="str" cm="1">
        <f t="array" aca="1" ref="ABE102" ca="1">INDEX(ABE$13:ABE101,$B102+1,1)</f>
        <v>-</v>
      </c>
      <c r="ABF102" s="535" t="str" cm="1">
        <f t="array" aca="1" ref="ABF102" ca="1">INDEX(ABF$13:ABF101,$B102+1,1)</f>
        <v>-</v>
      </c>
      <c r="ABG102" s="535" t="str" cm="1">
        <f t="array" aca="1" ref="ABG102" ca="1">INDEX(ABG$13:ABG101,$B102+1,1)</f>
        <v>-</v>
      </c>
      <c r="ABH102" s="18"/>
      <c r="ABI102" s="535" t="str" cm="1">
        <f t="array" aca="1" ref="ABI102" ca="1">INDEX(ABI$13:ABI101,$B102+1,1)</f>
        <v>-</v>
      </c>
      <c r="ABJ102" s="411">
        <f t="shared" ca="1" si="505"/>
        <v>1</v>
      </c>
      <c r="ABK102" s="18"/>
      <c r="ABL102" s="664" t="str">
        <f t="shared" ca="1" si="506"/>
        <v>-</v>
      </c>
      <c r="ABM102" s="535" t="b" cm="1">
        <f t="array" aca="1" ref="ABM102" ca="1">INDEX(ABM$13:ABM101,$B102+1,1)</f>
        <v>0</v>
      </c>
      <c r="ABN102" s="535" t="b" cm="1">
        <f t="array" aca="1" ref="ABN102" ca="1">INDEX(ABN$13:ABN101,$B102+1,1)</f>
        <v>1</v>
      </c>
      <c r="ABO102" s="535" t="b" cm="1">
        <f t="array" aca="1" ref="ABO102" ca="1">INDEX(ABO$13:ABO101,$B102+1,1)</f>
        <v>1</v>
      </c>
      <c r="ABP102" s="411" t="b">
        <f t="shared" ca="1" si="533"/>
        <v>1</v>
      </c>
      <c r="ABQ102" s="535" t="b" cm="1">
        <f t="array" aca="1" ref="ABQ102" ca="1">INDEX(ABQ$13:ABQ101,$B102+1,1)</f>
        <v>0</v>
      </c>
      <c r="ABR102" s="535" cm="1">
        <f t="array" aca="1" ref="ABR102" ca="1">INDEX(ABR$13:ABR101,$B102+1,1)</f>
        <v>0</v>
      </c>
      <c r="ABS102" s="547" cm="1">
        <f t="array" aca="1" ref="ABS102" ca="1">IF(ABN102&lt;&gt;TRUE,"-",VALUE(IFERROR(VALUE($K102),0) &amp; _xlfn.SWITCH($CF102,"-",4,$CF102) &amp; $L102 &amp; $T102 &amp; "00" &amp; $N102 &amp; $AK102 &amp; $R102 &amp; _xlfn.SWITCH($AM102,3,1,$AM102) &amp; _xlfn.SWITCH($M102,4,0,$M102) &amp; $AD102 &amp; IF(MOD($H102-2,ABS$6)&gt;=ABS$7,"",TEXT(INT(MOD($H102-2,ABS$6)/2)+1,"00"))))</f>
        <v>14220012120108</v>
      </c>
      <c r="ABT102" s="657" cm="1">
        <f t="array" aca="1" ref="ABT102" ca="1">IF(ABO102&lt;&gt;TRUE,"-",VALUE(IFERROR(VALUE($K102),0) &amp; _xlfn.SWITCH($CF102,"-",4,$CF102) &amp; $L102 &amp; $T102 &amp; "00" &amp; $N102 &amp; $AK102 &amp; $R102 &amp; _xlfn.SWITCH($AM102,3,1,$AM102) &amp; _xlfn.SWITCH($M102,4,0,$M102) &amp; $AD102 &amp; IF(MOD($H102-1,ABT$6)&gt;=ABT$7,"",TEXT(INT(MOD($H102-1,ABT$6)/2)+1,"00"))))</f>
        <v>14220012120109</v>
      </c>
      <c r="ABU102" s="543">
        <f t="shared" ca="1" si="507"/>
        <v>652</v>
      </c>
      <c r="ABV102" s="543">
        <f t="shared" ca="1" si="507"/>
        <v>686</v>
      </c>
      <c r="ABW102" s="543">
        <f t="shared" ca="1" si="507"/>
        <v>721</v>
      </c>
      <c r="ABX102" s="459">
        <f t="shared" ca="1" si="508"/>
        <v>469</v>
      </c>
      <c r="ABY102" s="459">
        <f t="shared" ca="1" si="508"/>
        <v>504</v>
      </c>
      <c r="ABZ102" s="459">
        <f t="shared" ca="1" si="508"/>
        <v>539</v>
      </c>
      <c r="ACA102" s="459">
        <f t="shared" ca="1" si="509"/>
        <v>385</v>
      </c>
      <c r="ACB102" s="459">
        <f t="shared" ca="1" si="509"/>
        <v>420</v>
      </c>
      <c r="ACC102" s="459">
        <f t="shared" ca="1" si="509"/>
        <v>455</v>
      </c>
      <c r="ACD102" s="535" t="str" cm="1">
        <f t="array" aca="1" ref="ACD102" ca="1">INDEX(ACD$13:ACD101,$B102+1,1)</f>
        <v>-</v>
      </c>
      <c r="ACE102" s="22" t="b">
        <v>0</v>
      </c>
      <c r="ACF102" s="22" t="b">
        <v>0</v>
      </c>
      <c r="ACG102" s="22" t="b">
        <v>0</v>
      </c>
      <c r="ACH102" s="22" t="b">
        <v>1</v>
      </c>
      <c r="ACI102" s="22" t="b">
        <v>0</v>
      </c>
      <c r="ACJ102" s="535" t="str" cm="1">
        <f t="array" aca="1" ref="ACJ102" ca="1">INDEX(ACJ$13:ACJ101,$B102+1,1)</f>
        <v>-</v>
      </c>
      <c r="ACK102" s="535" t="str" cm="1">
        <f t="array" aca="1" ref="ACK102" ca="1">INDEX(ACK$13:ACK101,$B102+1,1)</f>
        <v>-</v>
      </c>
      <c r="ACL102" s="535" t="str" cm="1">
        <f t="array" aca="1" ref="ACL102" ca="1">INDEX(ACL$13:ACL101,$B102+1,1)</f>
        <v>-</v>
      </c>
      <c r="ACM102" s="535" t="str" cm="1">
        <f t="array" aca="1" ref="ACM102" ca="1">INDEX(ACM$13:ACM101,$B102+1,1)</f>
        <v>-</v>
      </c>
      <c r="ACN102" s="535" t="str" cm="1">
        <f t="array" aca="1" ref="ACN102" ca="1">INDEX(ACN$13:ACN101,$B102+1,1)</f>
        <v>-</v>
      </c>
      <c r="ACO102" s="535" t="str" cm="1">
        <f t="array" aca="1" ref="ACO102" ca="1">INDEX(ACO$13:ACO101,$B102+1,1)</f>
        <v>-</v>
      </c>
      <c r="ACP102" s="22">
        <v>3</v>
      </c>
      <c r="ACQ102" s="22">
        <v>3</v>
      </c>
      <c r="ACR102" s="22" cm="1">
        <f t="array" aca="1" ref="ACR102" ca="1">INDEX(ACR$13:ACR101,$B102+1,1)</f>
        <v>0</v>
      </c>
      <c r="ACS102" s="22">
        <v>0.5</v>
      </c>
      <c r="ACT102" s="22">
        <v>-0.5</v>
      </c>
      <c r="ACU102" s="535" t="str" cm="1">
        <f t="array" aca="1" ref="ACU102" ca="1">INDEX(ACU$13:ACU101,$B102+1,1)</f>
        <v>-</v>
      </c>
      <c r="ACV102" s="535" t="str" cm="1">
        <f t="array" aca="1" ref="ACV102" ca="1">INDEX(ACV$13:ACV101,$B102+1,1)</f>
        <v>-</v>
      </c>
      <c r="ACW102" s="535" t="str" cm="1">
        <f t="array" aca="1" ref="ACW102" ca="1">INDEX(ACW$13:ACW101,$B102+1,1)</f>
        <v>-</v>
      </c>
      <c r="ACX102" s="520">
        <f ca="1">ACR102</f>
        <v>0</v>
      </c>
      <c r="ACY102" s="520">
        <f t="shared" ref="ACY102" si="601">ACS102</f>
        <v>0.5</v>
      </c>
      <c r="ACZ102" s="520">
        <f t="shared" ref="ACZ102" si="602">ACT102</f>
        <v>-0.5</v>
      </c>
      <c r="ADA102" s="535" t="str" cm="1">
        <f t="array" aca="1" ref="ADA102" ca="1">INDEX(ADA$13:ADA101,$B102+1,1)</f>
        <v>-</v>
      </c>
      <c r="ADB102" s="535" cm="1">
        <f t="array" aca="1" ref="ADB102" ca="1">INDEX(ADB$13:ADB101,$B102+1,1)</f>
        <v>1</v>
      </c>
      <c r="ADC102" s="535" cm="1">
        <f t="array" aca="1" ref="ADC102" ca="1">INDEX(ADC$13:ADC101,$B102+1,1)</f>
        <v>1</v>
      </c>
      <c r="ADD102" s="661" t="str">
        <f t="shared" ca="1" si="510"/>
        <v>-</v>
      </c>
      <c r="ADE102" s="661" t="str">
        <f t="shared" ca="1" si="510"/>
        <v>-</v>
      </c>
      <c r="ADF102" s="661" t="str">
        <f t="shared" ca="1" si="510"/>
        <v>-</v>
      </c>
      <c r="ADG102" s="661" t="str">
        <f t="shared" ca="1" si="510"/>
        <v>-</v>
      </c>
      <c r="ADH102" s="662" t="str">
        <f t="shared" ca="1" si="511"/>
        <v>-</v>
      </c>
      <c r="ADI102" s="663" t="str">
        <f t="shared" ca="1" si="512"/>
        <v>-</v>
      </c>
      <c r="ADJ102" s="664" t="str">
        <f t="shared" ca="1" si="513"/>
        <v>-</v>
      </c>
      <c r="ADK102" s="711" t="str">
        <f t="shared" ca="1" si="514"/>
        <v>-</v>
      </c>
      <c r="ADL102" s="191" t="b">
        <f t="shared" si="537"/>
        <v>0</v>
      </c>
      <c r="ADM102" s="710" t="str">
        <f t="shared" ca="1" si="515"/>
        <v>-</v>
      </c>
      <c r="ADN102" s="712" t="str">
        <f t="shared" ca="1" si="516"/>
        <v>-</v>
      </c>
      <c r="ADO102" s="712" t="str">
        <f t="shared" ca="1" si="516"/>
        <v>-</v>
      </c>
      <c r="ADP102" s="665" t="str">
        <f t="shared" ca="1" si="517"/>
        <v>-</v>
      </c>
      <c r="ADQ102" s="18"/>
      <c r="ADR102" s="545" t="b">
        <f t="shared" ca="1" si="585"/>
        <v>1</v>
      </c>
      <c r="ADS102" s="545" t="str">
        <f t="shared" ca="1" si="585"/>
        <v>-</v>
      </c>
      <c r="ADT102" s="545" t="str">
        <f t="shared" ca="1" si="585"/>
        <v>-</v>
      </c>
      <c r="ADU102" s="545" t="str">
        <f t="shared" ca="1" si="585"/>
        <v>-</v>
      </c>
      <c r="ADV102" s="545" t="str">
        <f t="shared" ca="1" si="585"/>
        <v>-</v>
      </c>
      <c r="ADW102" s="545" t="str">
        <f t="shared" ca="1" si="585"/>
        <v>-</v>
      </c>
      <c r="ADX102" s="545" t="str">
        <f t="shared" ca="1" si="585"/>
        <v>-</v>
      </c>
      <c r="ADY102" s="545" t="str">
        <f t="shared" ca="1" si="585"/>
        <v>-</v>
      </c>
      <c r="ADZ102" s="545" t="str">
        <f t="shared" ca="1" si="585"/>
        <v>-</v>
      </c>
      <c r="AEA102" s="545" t="str">
        <f t="shared" ca="1" si="585"/>
        <v>-</v>
      </c>
      <c r="AEB102" s="545" t="str">
        <f t="shared" ca="1" si="586"/>
        <v>-</v>
      </c>
      <c r="AEC102" s="545" t="str">
        <f t="shared" ca="1" si="586"/>
        <v>-</v>
      </c>
      <c r="AED102" s="545" t="str">
        <f t="shared" ca="1" si="586"/>
        <v>-</v>
      </c>
      <c r="AEE102" s="545" t="str">
        <f t="shared" ca="1" si="586"/>
        <v>-</v>
      </c>
      <c r="AEF102" s="545" t="str">
        <f t="shared" ca="1" si="586"/>
        <v>-</v>
      </c>
      <c r="AEG102" s="545" t="str">
        <f t="shared" ca="1" si="586"/>
        <v>-</v>
      </c>
      <c r="AEH102" s="545" t="str">
        <f t="shared" ca="1" si="586"/>
        <v>-</v>
      </c>
      <c r="AEI102" s="545" t="str">
        <f t="shared" ca="1" si="586"/>
        <v>-</v>
      </c>
      <c r="AEJ102" s="545" t="b">
        <f t="shared" ca="1" si="586"/>
        <v>1</v>
      </c>
      <c r="AEK102" s="545" t="str">
        <f t="shared" ca="1" si="586"/>
        <v>-</v>
      </c>
      <c r="AEL102" s="545" t="str">
        <f t="shared" ca="1" si="587"/>
        <v>-</v>
      </c>
      <c r="AEM102" s="545" t="str">
        <f t="shared" ca="1" si="587"/>
        <v>-</v>
      </c>
      <c r="AEN102" s="545" t="str">
        <f t="shared" ca="1" si="587"/>
        <v>-</v>
      </c>
      <c r="AEO102" s="545" t="str">
        <f t="shared" ca="1" si="587"/>
        <v>-</v>
      </c>
      <c r="AEP102" s="545" t="str">
        <f t="shared" ca="1" si="587"/>
        <v>-</v>
      </c>
      <c r="AEQ102" s="545" t="str">
        <f t="shared" ca="1" si="587"/>
        <v>-</v>
      </c>
      <c r="AER102" s="545" t="str">
        <f t="shared" ca="1" si="587"/>
        <v>-</v>
      </c>
      <c r="AES102" s="545" t="str">
        <f t="shared" ca="1" si="587"/>
        <v>-</v>
      </c>
      <c r="AET102" s="545" t="str">
        <f t="shared" ca="1" si="587"/>
        <v>-</v>
      </c>
      <c r="AEU102" s="545" t="str">
        <f t="shared" ca="1" si="587"/>
        <v>-</v>
      </c>
      <c r="AEV102" s="545" t="str">
        <f t="shared" ca="1" si="588"/>
        <v>-</v>
      </c>
      <c r="AEW102" s="545" t="str">
        <f t="shared" ca="1" si="588"/>
        <v>-</v>
      </c>
      <c r="AEX102" s="545" t="str">
        <f t="shared" ca="1" si="588"/>
        <v>-</v>
      </c>
      <c r="AEY102" s="545" t="str">
        <f t="shared" ca="1" si="588"/>
        <v>-</v>
      </c>
      <c r="AEZ102" s="545" t="str">
        <f t="shared" ca="1" si="588"/>
        <v>-</v>
      </c>
      <c r="AFA102" s="545" t="str">
        <f t="shared" ca="1" si="588"/>
        <v>-</v>
      </c>
      <c r="AFB102" s="545" t="b">
        <f t="shared" ca="1" si="588"/>
        <v>1</v>
      </c>
      <c r="AFC102" s="545" t="str">
        <f t="shared" ca="1" si="588"/>
        <v>-</v>
      </c>
      <c r="AFD102" s="545" t="str">
        <f t="shared" ca="1" si="588"/>
        <v>-</v>
      </c>
      <c r="AFE102" s="545" t="str">
        <f t="shared" ca="1" si="588"/>
        <v>-</v>
      </c>
      <c r="AFF102" s="545" t="str">
        <f t="shared" ca="1" si="589"/>
        <v>-</v>
      </c>
      <c r="AFG102" s="545" t="str">
        <f t="shared" ca="1" si="589"/>
        <v>-</v>
      </c>
      <c r="AFH102" s="545" t="str">
        <f t="shared" ca="1" si="589"/>
        <v>-</v>
      </c>
      <c r="AFI102" s="545" t="str">
        <f t="shared" ca="1" si="589"/>
        <v>-</v>
      </c>
      <c r="AFJ102" s="545" t="str">
        <f t="shared" ca="1" si="589"/>
        <v>-</v>
      </c>
      <c r="AFK102" s="545" t="str">
        <f t="shared" ca="1" si="589"/>
        <v>-</v>
      </c>
      <c r="AFL102" s="545" t="str">
        <f t="shared" ca="1" si="589"/>
        <v>-</v>
      </c>
      <c r="AFM102" s="545" t="str">
        <f t="shared" ca="1" si="589"/>
        <v>-</v>
      </c>
      <c r="AFN102" s="545" t="str">
        <f t="shared" ca="1" si="589"/>
        <v>-</v>
      </c>
      <c r="AFO102" s="545" t="str">
        <f t="shared" ca="1" si="589"/>
        <v>-</v>
      </c>
      <c r="AFP102" s="545" t="str">
        <f t="shared" ca="1" si="590"/>
        <v>-</v>
      </c>
      <c r="AFQ102" s="545" t="str">
        <f t="shared" ca="1" si="590"/>
        <v>-</v>
      </c>
      <c r="AFR102" s="545" t="str">
        <f t="shared" ca="1" si="590"/>
        <v>-</v>
      </c>
      <c r="AFS102" s="545" t="str">
        <f t="shared" ca="1" si="590"/>
        <v>-</v>
      </c>
      <c r="AFT102" s="545" t="b">
        <f t="shared" ca="1" si="590"/>
        <v>1</v>
      </c>
      <c r="AFU102" s="545" t="str">
        <f t="shared" ca="1" si="590"/>
        <v>-</v>
      </c>
      <c r="AFV102" s="545" t="str">
        <f t="shared" ca="1" si="590"/>
        <v>-</v>
      </c>
      <c r="AFW102" s="545" t="str">
        <f t="shared" ca="1" si="590"/>
        <v>-</v>
      </c>
      <c r="AFX102" s="545" t="str">
        <f t="shared" ca="1" si="590"/>
        <v>-</v>
      </c>
      <c r="AFY102" s="545" t="str">
        <f t="shared" ca="1" si="590"/>
        <v>-</v>
      </c>
      <c r="AFZ102" s="545" t="str">
        <f t="shared" ca="1" si="591"/>
        <v>-</v>
      </c>
      <c r="AGA102" s="545" t="str">
        <f t="shared" ca="1" si="591"/>
        <v>-</v>
      </c>
      <c r="AGB102" s="545" t="str">
        <f t="shared" ca="1" si="591"/>
        <v>-</v>
      </c>
      <c r="AGC102" s="545" t="str">
        <f t="shared" ca="1" si="591"/>
        <v>-</v>
      </c>
      <c r="AGD102" s="545" t="str">
        <f t="shared" ca="1" si="591"/>
        <v>-</v>
      </c>
      <c r="AGE102" s="545" t="str">
        <f t="shared" ca="1" si="591"/>
        <v>-</v>
      </c>
      <c r="AGF102" s="545" t="str">
        <f t="shared" ca="1" si="591"/>
        <v>-</v>
      </c>
      <c r="AGG102" s="545" t="str">
        <f t="shared" ca="1" si="591"/>
        <v>-</v>
      </c>
      <c r="AGH102" s="545" t="str">
        <f t="shared" ca="1" si="591"/>
        <v>-</v>
      </c>
      <c r="AGI102" s="545" t="str">
        <f t="shared" ca="1" si="591"/>
        <v>-</v>
      </c>
      <c r="AGJ102" s="545" t="str">
        <f t="shared" ca="1" si="592"/>
        <v>-</v>
      </c>
      <c r="AGK102" s="545" t="str">
        <f t="shared" ca="1" si="592"/>
        <v>-</v>
      </c>
      <c r="AGL102" s="545" t="b">
        <f t="shared" ca="1" si="592"/>
        <v>1</v>
      </c>
      <c r="AGM102" s="545" t="str">
        <f t="shared" ca="1" si="592"/>
        <v>-</v>
      </c>
      <c r="AGN102" s="545" t="str">
        <f t="shared" ca="1" si="592"/>
        <v>-</v>
      </c>
      <c r="AGO102" s="545" t="str">
        <f t="shared" ca="1" si="592"/>
        <v>-</v>
      </c>
      <c r="AGP102" s="545" t="str">
        <f t="shared" ca="1" si="592"/>
        <v>-</v>
      </c>
      <c r="AGQ102" s="545" t="str">
        <f t="shared" ca="1" si="592"/>
        <v>-</v>
      </c>
      <c r="AGR102" s="545" t="str">
        <f t="shared" ca="1" si="592"/>
        <v>-</v>
      </c>
      <c r="AGS102" s="545" t="str">
        <f t="shared" ca="1" si="592"/>
        <v>-</v>
      </c>
      <c r="AGT102" s="545" t="str">
        <f t="shared" ca="1" si="593"/>
        <v>-</v>
      </c>
      <c r="AGU102" s="545" t="str">
        <f t="shared" ca="1" si="593"/>
        <v>-</v>
      </c>
      <c r="AGV102" s="545" t="str">
        <f t="shared" ca="1" si="593"/>
        <v>-</v>
      </c>
      <c r="AGW102" s="545" t="str">
        <f t="shared" ca="1" si="593"/>
        <v>-</v>
      </c>
      <c r="AGX102" s="545" t="str">
        <f t="shared" ca="1" si="593"/>
        <v>-</v>
      </c>
      <c r="AGY102" s="545" t="str">
        <f t="shared" ca="1" si="593"/>
        <v>-</v>
      </c>
      <c r="AGZ102" s="545" t="str">
        <f t="shared" ca="1" si="593"/>
        <v>-</v>
      </c>
      <c r="AHA102" s="545" t="str">
        <f t="shared" ca="1" si="593"/>
        <v>-</v>
      </c>
      <c r="AHB102" s="545" t="str">
        <f t="shared" ca="1" si="593"/>
        <v>-</v>
      </c>
      <c r="AHC102" s="545" t="str">
        <f t="shared" ca="1" si="593"/>
        <v>-</v>
      </c>
      <c r="AHD102" s="535" cm="1">
        <f t="array" aca="1" ref="AHD102" ca="1">INDEX(AHD$13:AHD101,$B102+1,1)</f>
        <v>0</v>
      </c>
      <c r="AHE102" s="483">
        <v>0</v>
      </c>
    </row>
    <row r="103" spans="1:889" outlineLevel="2">
      <c r="A103" s="18">
        <f t="shared" si="241"/>
        <v>90</v>
      </c>
      <c r="B103" s="652">
        <f t="shared" ca="1" si="538"/>
        <v>88</v>
      </c>
      <c r="C103" s="458">
        <f t="shared" si="404"/>
        <v>2000</v>
      </c>
      <c r="D103" s="119" t="str">
        <f t="shared" ca="1" si="405"/>
        <v>GSW</v>
      </c>
      <c r="E103" t="b">
        <v>1</v>
      </c>
      <c r="F103" t="b">
        <v>0</v>
      </c>
      <c r="G103" t="b">
        <f t="shared" si="406"/>
        <v>1</v>
      </c>
      <c r="H103" s="191">
        <f t="shared" ca="1" si="536"/>
        <v>18</v>
      </c>
      <c r="I103" s="535" cm="1">
        <f t="array" aca="1" ref="I103" ca="1">INDEX(I$13:I102,$B103+1,1)</f>
        <v>1</v>
      </c>
      <c r="J103" s="535" cm="1">
        <f t="array" aca="1" ref="J103" ca="1">INDEX(J$13:J102,$B103+1,1)</f>
        <v>0</v>
      </c>
      <c r="K103" s="535" cm="1">
        <f t="array" aca="1" ref="K103" ca="1">INDEX(K$13:K102,$B103+1,1)</f>
        <v>1</v>
      </c>
      <c r="L103" s="535" cm="1">
        <f t="array" aca="1" ref="L103" ca="1">INDEX(L$13:L102,$B103+1,1)</f>
        <v>2</v>
      </c>
      <c r="M103" s="535" cm="1">
        <f t="array" aca="1" ref="M103" ca="1">INDEX(M$13:M102,$B103+1,1)</f>
        <v>0</v>
      </c>
      <c r="N103" s="230">
        <f t="shared" ca="1" si="547"/>
        <v>1</v>
      </c>
      <c r="O103" s="230">
        <f t="shared" ca="1" si="547"/>
        <v>6</v>
      </c>
      <c r="P103" s="230">
        <f t="shared" ca="1" si="547"/>
        <v>1</v>
      </c>
      <c r="Q103" s="230">
        <f t="shared" ca="1" si="547"/>
        <v>1</v>
      </c>
      <c r="R103" s="230">
        <f t="shared" ca="1" si="547"/>
        <v>1</v>
      </c>
      <c r="S103" s="230">
        <f t="shared" ca="1" si="547"/>
        <v>1</v>
      </c>
      <c r="T103" s="411">
        <f t="shared" ca="1" si="408"/>
        <v>2</v>
      </c>
      <c r="U103" s="411">
        <f t="shared" ca="1" si="408"/>
        <v>5</v>
      </c>
      <c r="V103" s="411">
        <f t="shared" ca="1" si="409"/>
        <v>2</v>
      </c>
      <c r="W103" s="772" t="b">
        <f t="shared" ca="1" si="410"/>
        <v>1</v>
      </c>
      <c r="X103" s="772" t="b">
        <f t="shared" ca="1" si="410"/>
        <v>1</v>
      </c>
      <c r="Y103" s="772" t="b">
        <f t="shared" ca="1" si="410"/>
        <v>1</v>
      </c>
      <c r="Z103" s="791" t="b" cm="1">
        <f t="array" aca="1" ref="Z103" ca="1">INDEX(Z$13:Z102,$B103+1,1)</f>
        <v>0</v>
      </c>
      <c r="AA103" s="411">
        <f t="shared" ca="1" si="411"/>
        <v>1</v>
      </c>
      <c r="AB103" s="411">
        <f t="shared" ca="1" si="412"/>
        <v>1</v>
      </c>
      <c r="AC103" s="230">
        <f t="shared" ca="1" si="548"/>
        <v>1</v>
      </c>
      <c r="AD103" s="230">
        <f t="shared" ca="1" si="548"/>
        <v>1</v>
      </c>
      <c r="AE103" s="230">
        <f t="shared" ca="1" si="548"/>
        <v>0</v>
      </c>
      <c r="AF103" s="230">
        <f t="shared" ca="1" si="548"/>
        <v>0</v>
      </c>
      <c r="AG103" s="230">
        <f t="shared" ca="1" si="548"/>
        <v>0</v>
      </c>
      <c r="AH103" s="230">
        <f t="shared" ca="1" si="548"/>
        <v>0</v>
      </c>
      <c r="AI103" s="87">
        <f t="shared" ca="1" si="414"/>
        <v>2</v>
      </c>
      <c r="AJ103" s="87">
        <f ca="1">INDEX(CHOOSE($N103,DataAutumn!i.AdultDrys,DataWinter!i.AdultDrys,DataSpring!i.AdultDrys),1,$T103)</f>
        <v>1</v>
      </c>
      <c r="AK103" s="230">
        <f t="shared" ca="1" si="549"/>
        <v>2</v>
      </c>
      <c r="AL103" s="535" cm="1">
        <f t="array" aca="1" ref="AL103" ca="1">INDEX(AL$13:AL102,$B103+1,1)</f>
        <v>0</v>
      </c>
      <c r="AM103" s="535" cm="1">
        <f t="array" aca="1" ref="AM103" ca="1">INDEX(AM$13:AM102,$B103+1,1)</f>
        <v>2</v>
      </c>
      <c r="AN103" s="810"/>
      <c r="AO103" s="111"/>
      <c r="AP103" s="111"/>
      <c r="AQ103" s="111"/>
      <c r="AR103" s="111"/>
      <c r="AS103" s="111"/>
      <c r="AT103" s="111"/>
      <c r="AU103" s="111"/>
      <c r="AV103" s="111"/>
      <c r="AW103" s="111"/>
      <c r="AX103" s="111"/>
      <c r="AY103" s="111"/>
      <c r="AZ103" s="111"/>
      <c r="BA103" s="111"/>
      <c r="BB103" s="111"/>
      <c r="BC103" s="312" t="str">
        <f t="shared" ca="1" si="416"/>
        <v xml:space="preserve">FS_Opt_Tem 00018 SE GSW Past      CFS     TOLAut Scan2 GFS RR+01% GP100% WP100% MP100% (PT_F33N11L11)      </v>
      </c>
      <c r="BD103" s="8" t="str">
        <f ca="1">IF(COUNTIF($BC$13:$BC103,$BC103)=1,"-","Dup")</f>
        <v>-</v>
      </c>
      <c r="BE103" s="18"/>
      <c r="BF103" s="535" t="b" cm="1">
        <f t="array" aca="1" ref="BF103" ca="1">INDEX(BF$13:BF102,$B103+1,1)</f>
        <v>0</v>
      </c>
      <c r="BG103" s="535" t="b" cm="1">
        <f t="array" aca="1" ref="BG103" ca="1">INDEX(BG$13:BG102,$B103+1,1)</f>
        <v>0</v>
      </c>
      <c r="BH103" s="535" t="b" cm="1">
        <f t="array" aca="1" ref="BH103" ca="1">INDEX(BH$13:BH102,$B103+1,1)</f>
        <v>0</v>
      </c>
      <c r="BI103" s="535" t="b" cm="1">
        <f t="array" aca="1" ref="BI103" ca="1">INDEX(BI$13:BI102,$B103+1,1)</f>
        <v>0</v>
      </c>
      <c r="BJ103" s="535" t="b" cm="1">
        <f t="array" aca="1" ref="BJ103" ca="1">INDEX(BJ$13:BJ102,$B103+1,1)</f>
        <v>0</v>
      </c>
      <c r="BK103" s="535" t="b" cm="1">
        <f t="array" aca="1" ref="BK103" ca="1">INDEX(BK$13:BK102,$B103+1,1)</f>
        <v>0</v>
      </c>
      <c r="BL103" s="535" t="b" cm="1">
        <f t="array" aca="1" ref="BL103" ca="1">INDEX(BL$13:BL102,$B103+1,1)</f>
        <v>0</v>
      </c>
      <c r="BM103" s="535" t="b" cm="1">
        <f t="array" aca="1" ref="BM103" ca="1">INDEX(BM$13:BM102,$B103+1,1)</f>
        <v>0</v>
      </c>
      <c r="BN103" s="535" t="b" cm="1">
        <f t="array" aca="1" ref="BN103" ca="1">INDEX(BN$13:BN102,$B103+1,1)</f>
        <v>0</v>
      </c>
      <c r="BO103" s="18"/>
      <c r="BP103" s="411" t="b">
        <f t="shared" ca="1" si="417"/>
        <v>1</v>
      </c>
      <c r="BQ103" s="411" t="str">
        <f t="shared" ca="1" si="417"/>
        <v>-</v>
      </c>
      <c r="BR103" s="411" t="b">
        <f t="shared" ca="1" si="417"/>
        <v>0</v>
      </c>
      <c r="BS103" s="411" t="str">
        <f t="shared" ref="BS103:CC103" ca="1" si="603">INDEX(i.model_structure,$I103,BS$6)</f>
        <v>-</v>
      </c>
      <c r="BT103" s="411" t="str">
        <f t="shared" ca="1" si="603"/>
        <v>-</v>
      </c>
      <c r="BU103" s="411" t="str">
        <f t="shared" ca="1" si="603"/>
        <v>-</v>
      </c>
      <c r="BV103" s="411" t="str">
        <f t="shared" ca="1" si="603"/>
        <v>-</v>
      </c>
      <c r="BW103" s="411" t="str">
        <f t="shared" ca="1" si="603"/>
        <v>-</v>
      </c>
      <c r="BX103" s="411" t="str">
        <f t="shared" ca="1" si="603"/>
        <v>-</v>
      </c>
      <c r="BY103" s="411" t="str">
        <f t="shared" ca="1" si="603"/>
        <v>-</v>
      </c>
      <c r="BZ103" s="411" t="str">
        <f t="shared" ca="1" si="603"/>
        <v>-</v>
      </c>
      <c r="CA103" s="411" t="str">
        <f t="shared" ca="1" si="603"/>
        <v>-</v>
      </c>
      <c r="CB103" s="411" t="b">
        <f t="shared" ca="1" si="603"/>
        <v>0</v>
      </c>
      <c r="CC103" s="87">
        <f t="shared" ca="1" si="603"/>
        <v>0</v>
      </c>
      <c r="CD103" s="535" t="str" cm="1">
        <f t="array" aca="1" ref="CD103" ca="1">INDEX(CD$13:CD102,$B103+1,1)</f>
        <v>-</v>
      </c>
      <c r="CE103" s="535" t="str" cm="1">
        <f t="array" aca="1" ref="CE103" ca="1">INDEX(CE$13:CE102,$B103+1,1)</f>
        <v>-</v>
      </c>
      <c r="CF103" s="535" t="str" cm="1">
        <f t="array" aca="1" ref="CF103" ca="1">INDEX(CF$13:CF102,$B103+1,1)</f>
        <v>-</v>
      </c>
      <c r="CG103" s="535" t="b" cm="1">
        <f t="array" aca="1" ref="CG103" ca="1">INDEX(CG$13:CG102,$B103+1,1)</f>
        <v>1</v>
      </c>
      <c r="CH103" s="535" t="str" cm="1">
        <f t="array" aca="1" ref="CH103" ca="1">INDEX(CH$13:CH102,$B103+1,1)</f>
        <v>-</v>
      </c>
      <c r="CI103" s="535" t="str" cm="1">
        <f t="array" aca="1" ref="CI103" ca="1">INDEX(CI$13:CI102,$B103+1,1)</f>
        <v>-</v>
      </c>
      <c r="CJ103" s="535" t="str" cm="1">
        <f t="array" aca="1" ref="CJ103" ca="1">INDEX(CJ$13:CJ102,$B103+1,1)</f>
        <v>-</v>
      </c>
      <c r="CK103" s="18"/>
      <c r="CL103" s="535" t="str" cm="1">
        <f t="array" aca="1" ref="CL103" ca="1">INDEX(CL$13:CL102,$B103+1,1)</f>
        <v>-</v>
      </c>
      <c r="CM103" s="535" t="str" cm="1">
        <f t="array" aca="1" ref="CM103" ca="1">INDEX(CM$13:CM102,$B103+1,1)</f>
        <v>-</v>
      </c>
      <c r="CN103" s="411" t="str">
        <f t="shared" ca="1" si="418"/>
        <v>-</v>
      </c>
      <c r="CO103" s="411">
        <f t="shared" ca="1" si="419"/>
        <v>1</v>
      </c>
      <c r="CP103" s="411">
        <f t="shared" ca="1" si="419"/>
        <v>1</v>
      </c>
      <c r="CQ103" s="535" t="str" cm="1">
        <f t="array" aca="1" ref="CQ103" ca="1">INDEX(CQ$13:CQ102,$B103+1,1)</f>
        <v>-</v>
      </c>
      <c r="CR103" s="535" t="str" cm="1">
        <f t="array" aca="1" ref="CR103" ca="1">INDEX(CR$13:CR102,$B103+1,1)</f>
        <v>-</v>
      </c>
      <c r="CS103" s="535" t="str" cm="1">
        <f t="array" aca="1" ref="CS103" ca="1">INDEX(CS$13:CS102,$B103+1,1)</f>
        <v>-</v>
      </c>
      <c r="CT103" s="535" t="str" cm="1">
        <f t="array" aca="1" ref="CT103" ca="1">INDEX(CT$13:CT102,$B103+1,1)</f>
        <v>-</v>
      </c>
      <c r="CU103" s="411" t="str">
        <f t="shared" ca="1" si="420"/>
        <v>-</v>
      </c>
      <c r="CV103" s="411">
        <f t="shared" ca="1" si="421"/>
        <v>1</v>
      </c>
      <c r="CW103" s="411">
        <f t="shared" ca="1" si="421"/>
        <v>1</v>
      </c>
      <c r="CX103" s="535" t="str" cm="1">
        <f t="array" aca="1" ref="CX103" ca="1">INDEX(CX$13:CX102,$B103+1,1)</f>
        <v>-</v>
      </c>
      <c r="CY103" s="535" t="str" cm="1">
        <f t="array" aca="1" ref="CY103" ca="1">INDEX(CY$13:CY102,$B103+1,1)</f>
        <v>-</v>
      </c>
      <c r="CZ103" s="411" t="str">
        <f t="shared" ca="1" si="422"/>
        <v>-</v>
      </c>
      <c r="DA103" s="411">
        <f t="shared" ca="1" si="423"/>
        <v>1</v>
      </c>
      <c r="DB103" s="535" t="str" cm="1">
        <f t="array" aca="1" ref="DB103" ca="1">INDEX(DB$13:DB102,$B103+1,1)</f>
        <v>-</v>
      </c>
      <c r="DC103" s="535" t="str" cm="1">
        <f t="array" aca="1" ref="DC103" ca="1">INDEX(DC$13:DC102,$B103+1,1)</f>
        <v>-</v>
      </c>
      <c r="DD103" s="411">
        <f t="shared" ca="1" si="424"/>
        <v>1</v>
      </c>
      <c r="DE103" s="535" t="str" cm="1">
        <f t="array" aca="1" ref="DE103" ca="1">INDEX(DE$13:DE102,$B103+1,1)</f>
        <v>-</v>
      </c>
      <c r="DF103" s="535" t="str" cm="1">
        <f t="array" aca="1" ref="DF103" ca="1">INDEX(DF$13:DF102,$B103+1,1)</f>
        <v>-</v>
      </c>
      <c r="DG103" s="411" t="str">
        <f t="shared" ca="1" si="425"/>
        <v>-</v>
      </c>
      <c r="DH103" s="411">
        <f t="shared" ca="1" si="426"/>
        <v>1</v>
      </c>
      <c r="DI103" s="411">
        <f t="shared" ca="1" si="426"/>
        <v>1</v>
      </c>
      <c r="DJ103" s="535" cm="1">
        <f t="array" aca="1" ref="DJ103" ca="1">INDEX(DJ$13:DJ102,$B103+1,1)</f>
        <v>720</v>
      </c>
      <c r="DK103" s="535" cm="1">
        <f t="array" aca="1" ref="DK103" ca="1">INDEX(DK$13:DK102,$B103+1,1)</f>
        <v>720</v>
      </c>
      <c r="DL103" s="18"/>
      <c r="DM103" s="535" t="str" cm="1">
        <f t="array" aca="1" ref="DM103" ca="1">INDEX(DM$13:DM102,$B103+1,1)</f>
        <v>-</v>
      </c>
      <c r="DN103" s="535" t="str" cm="1">
        <f t="array" aca="1" ref="DN103" ca="1">INDEX(DN$13:DN102,$B103+1,1)</f>
        <v>-</v>
      </c>
      <c r="DO103" s="535" t="str" cm="1">
        <f t="array" aca="1" ref="DO103" ca="1">INDEX(DO$13:DO102,$B103+1,1)</f>
        <v>-</v>
      </c>
      <c r="DP103" s="535" t="str" cm="1">
        <f t="array" aca="1" ref="DP103" ca="1">INDEX(DP$13:DP102,$B103+1,1)</f>
        <v>-</v>
      </c>
      <c r="DQ103" s="799" cm="1">
        <f t="array" aca="1" ref="DQ103" ca="1">VALUE(IFERROR(VALUE($K103),0) &amp; _xlfn.SWITCH($CF103,"-",4,$CF103) &amp; $L103 &amp; $T103 &amp; "00" &amp; $N103 &amp; $AK103 &amp; $R103 &amp; _xlfn.SWITCH($AM103,3,1,$AM103) &amp; _xlfn.SWITCH($M103,4,0,$M103) &amp; _xlfn.SWITCH($AD103,6,1,$AD103))</f>
        <v>142200121201</v>
      </c>
      <c r="DR103" s="535" cm="1">
        <f t="array" aca="1" ref="DR103" ca="1">INDEX(DR$13:DR102,$B103+1,1)</f>
        <v>1</v>
      </c>
      <c r="DS103" s="535" cm="1">
        <f t="array" aca="1" ref="DS103" ca="1">INDEX(DS$13:DS102,$B103+1,1)</f>
        <v>1</v>
      </c>
      <c r="DT103" s="411">
        <f t="shared" ca="1" si="427"/>
        <v>3</v>
      </c>
      <c r="DU103" s="411" t="str">
        <f t="shared" ca="1" si="427"/>
        <v>-</v>
      </c>
      <c r="DV103" s="411" t="str">
        <f t="shared" ca="1" si="427"/>
        <v>-</v>
      </c>
      <c r="DW103" s="411" t="str">
        <f t="shared" ca="1" si="427"/>
        <v>-</v>
      </c>
      <c r="DX103" s="411" t="str">
        <f t="shared" ca="1" si="427"/>
        <v>-</v>
      </c>
      <c r="DY103" s="411" t="str">
        <f t="shared" ca="1" si="427"/>
        <v>-</v>
      </c>
      <c r="DZ103" s="411" t="b">
        <f t="shared" ca="1" si="428"/>
        <v>0</v>
      </c>
      <c r="EA103" s="411" t="str">
        <f t="shared" ca="1" si="429"/>
        <v>-</v>
      </c>
      <c r="EB103" s="411" t="str">
        <f t="shared" ca="1" si="429"/>
        <v>-</v>
      </c>
      <c r="EC103" s="411" t="str">
        <f t="shared" ca="1" si="429"/>
        <v>-</v>
      </c>
      <c r="ED103" s="411" t="str">
        <f t="shared" ca="1" si="429"/>
        <v>-</v>
      </c>
      <c r="EE103" s="411">
        <f t="shared" ca="1" si="429"/>
        <v>500</v>
      </c>
      <c r="EF103" s="411">
        <f t="shared" ca="1" si="429"/>
        <v>500</v>
      </c>
      <c r="EG103" s="411" t="str">
        <f t="shared" ca="1" si="429"/>
        <v>-</v>
      </c>
      <c r="EH103" s="411" t="str">
        <f t="shared" ca="1" si="429"/>
        <v>-</v>
      </c>
      <c r="EI103" s="411" t="str">
        <f t="shared" ca="1" si="429"/>
        <v>-</v>
      </c>
      <c r="EJ103" s="535" cm="1">
        <f t="array" aca="1" ref="EJ103" ca="1">INDEX(EJ$13:EJ102,$B103+1,1)</f>
        <v>0</v>
      </c>
      <c r="EK103" s="535" cm="1">
        <f t="array" aca="1" ref="EK103" ca="1">INDEX(EK$13:EK102,$B103+1,1)</f>
        <v>999999</v>
      </c>
      <c r="EL103" s="535" cm="1">
        <f t="array" aca="1" ref="EL103" ca="1">INDEX(EL$13:EL102,$B103+1,1)</f>
        <v>999999</v>
      </c>
      <c r="EM103" s="535" cm="1">
        <f t="array" aca="1" ref="EM103" ca="1">INDEX(EM$13:EM102,$B103+1,1)</f>
        <v>999999</v>
      </c>
      <c r="EN103" s="535" cm="1">
        <f t="array" aca="1" ref="EN103" ca="1">INDEX(EN$13:EN102,$B103+1,1)</f>
        <v>999999</v>
      </c>
      <c r="EO103" s="535" cm="1">
        <f t="array" aca="1" ref="EO103" ca="1">INDEX(EO$13:EO102,$B103+1,1)</f>
        <v>999999</v>
      </c>
      <c r="EP103" s="535" cm="1">
        <f t="array" aca="1" ref="EP103" ca="1">INDEX(EP$13:EP102,$B103+1,1)</f>
        <v>999999</v>
      </c>
      <c r="EQ103" s="535" cm="1">
        <f t="array" aca="1" ref="EQ103" ca="1">INDEX(EQ$13:EQ102,$B103+1,1)</f>
        <v>999999</v>
      </c>
      <c r="ER103" s="535" cm="1">
        <f t="array" aca="1" ref="ER103" ca="1">INDEX(ER$13:ER102,$B103+1,1)</f>
        <v>999999</v>
      </c>
      <c r="ES103" s="535" cm="1">
        <f t="array" aca="1" ref="ES103" ca="1">INDEX(ES$13:ES102,$B103+1,1)</f>
        <v>999999</v>
      </c>
      <c r="ET103" s="535" cm="1">
        <f t="array" aca="1" ref="ET103" ca="1">INDEX(ET$13:ET102,$B103+1,1)</f>
        <v>999999</v>
      </c>
      <c r="EU103" s="535" cm="1">
        <f t="array" aca="1" ref="EU103" ca="1">INDEX(EU$13:EU102,$B103+1,1)</f>
        <v>999999</v>
      </c>
      <c r="EV103" s="535" cm="1">
        <f t="array" aca="1" ref="EV103" ca="1">INDEX(EV$13:EV102,$B103+1,1)</f>
        <v>999999</v>
      </c>
      <c r="EW103" s="777">
        <f t="shared" ca="1" si="430"/>
        <v>0</v>
      </c>
      <c r="EX103" s="777">
        <f t="shared" ca="1" si="430"/>
        <v>0</v>
      </c>
      <c r="EY103" s="777">
        <f t="shared" ca="1" si="430"/>
        <v>999999</v>
      </c>
      <c r="EZ103" s="795" t="str">
        <f t="shared" ca="1" si="600"/>
        <v>-</v>
      </c>
      <c r="FA103" s="795" t="str">
        <f t="shared" ca="1" si="431"/>
        <v>-</v>
      </c>
      <c r="FB103" s="796">
        <f t="shared" ca="1" si="432"/>
        <v>999999</v>
      </c>
      <c r="FC103" s="797" t="str">
        <f t="shared" ca="1" si="528"/>
        <v>-</v>
      </c>
      <c r="FD103" s="776">
        <f t="shared" ca="1" si="433"/>
        <v>999999</v>
      </c>
      <c r="FE103" s="774">
        <f t="shared" ca="1" si="529"/>
        <v>999999</v>
      </c>
      <c r="FF103" s="775">
        <f t="shared" ca="1" si="530"/>
        <v>999999</v>
      </c>
      <c r="FG103" s="545" cm="1">
        <f t="array" aca="1" ref="FG103" ca="1">INDEX(i.ELMated,$AB103+1,1)</f>
        <v>0.3</v>
      </c>
      <c r="FH103" s="625" cm="1">
        <f t="array" aca="1" ref="FH103" ca="1">INDEX(i.ELMatedEst,$AA103+1,$T103)</f>
        <v>0.3</v>
      </c>
      <c r="FI103" s="535" t="str" cm="1">
        <f t="array" aca="1" ref="FI103" ca="1">INDEX(FI$13:FI102,$B103+1,1)</f>
        <v>-</v>
      </c>
      <c r="FJ103" s="535" t="str" cm="1">
        <f t="array" aca="1" ref="FJ103" ca="1">INDEX(FJ$13:FJ102,$B103+1,1)</f>
        <v>-</v>
      </c>
      <c r="FK103" s="659">
        <f t="shared" ca="1" si="434"/>
        <v>0</v>
      </c>
      <c r="FL103" s="661">
        <f t="shared" ca="1" si="435"/>
        <v>5.0000000000000001E-3</v>
      </c>
      <c r="FM103" s="191">
        <f t="shared" ca="1" si="531"/>
        <v>0.95</v>
      </c>
      <c r="FN103" s="662">
        <f t="shared" ca="1" si="436"/>
        <v>8.3999999999999991E-2</v>
      </c>
      <c r="FO103" s="662">
        <f ca="1">INDEX(CHOOSE($N103,DataAutumn!i.EL_PropnSold,DataWinter!i.EL_PropnSold,DataSpring!i.EL_PropnSold),$AI103,$T103)*INDEX(i.ELMatedEst,$AB103+1,$T103)*i.dAdultRR_ELPropSold
+INDEX(i.dryman,($AJ103-1)*4+$AI103,FO$7)</f>
        <v>0</v>
      </c>
      <c r="FP103" s="662">
        <f ca="1">INDEX(CHOOSE($N103,DataAutumn!i.EL_PropnSold,DataWinter!i.EL_PropnSold,DataSpring!i.EL_PropnSold),$AI103,$T103)*INDEX(i.ELMatedEst,$AB103+1,$T103)*i.dAdultRR_ELPropSold
+INDEX(i.dryman,($AJ103-1)*4+$AI103,FP$7)</f>
        <v>3.125E-2</v>
      </c>
      <c r="FQ103" s="662">
        <f ca="1">INDEX(CHOOSE($N103,DataAutumn!i.EL_PropnSold,DataWinter!i.EL_PropnSold,DataSpring!i.EL_PropnSold),$AI103,$T103)*INDEX(i.ELMatedEst,$AB103+1,$T103)*i.dAdultRR_ELPropSold
+INDEX(i.dryman,($AJ103-1)*4+$AI103,FQ$7)</f>
        <v>3.125E-2</v>
      </c>
      <c r="FR103" s="662">
        <f ca="1">INDEX(CHOOSE($N103,DataAutumn!i.EL_PropnSold,DataWinter!i.EL_PropnSold,DataSpring!i.EL_PropnSold),$AI103,$T103)*INDEX(i.ELMatedEst,$AB103+1,$T103)*i.dAdultRR_ELPropSold
+INDEX(i.dryman,($AJ103-1)*4+$AI103,FR$7)</f>
        <v>3.125E-2</v>
      </c>
      <c r="FS103" s="663">
        <f ca="1">INDEX(CHOOSE($N103,DataAutumn!i.EL_PropnSold,DataWinter!i.EL_PropnSold,DataSpring!i.EL_PropnSold),$AI103,$T103)*INDEX(i.ELMatedEst,$AB103+1,$T103)*i.dAdultLSurv_ELPropSold</f>
        <v>0</v>
      </c>
      <c r="FT103" s="661" t="b">
        <f t="shared" ca="1" si="437"/>
        <v>0</v>
      </c>
      <c r="FU103" s="661" t="b">
        <f t="shared" ca="1" si="437"/>
        <v>0</v>
      </c>
      <c r="FV103" s="711" t="b">
        <f t="shared" ca="1" si="438"/>
        <v>1</v>
      </c>
      <c r="FW103" s="661" t="b">
        <f t="shared" ca="1" si="437"/>
        <v>0</v>
      </c>
      <c r="FX103" s="663">
        <f t="shared" ca="1" si="439"/>
        <v>1</v>
      </c>
      <c r="FY103" s="664">
        <f t="shared" ca="1" si="440"/>
        <v>0</v>
      </c>
      <c r="FZ103" s="665" t="b">
        <f t="shared" ca="1" si="441"/>
        <v>0</v>
      </c>
      <c r="GA103" s="660" t="b">
        <f t="shared" ca="1" si="442"/>
        <v>1</v>
      </c>
      <c r="GB103" s="411" t="b">
        <f t="shared" ca="1" si="442"/>
        <v>0</v>
      </c>
      <c r="GC103" s="411" t="b">
        <f t="shared" ca="1" si="442"/>
        <v>0</v>
      </c>
      <c r="GD103" s="87">
        <f t="shared" ca="1" si="443"/>
        <v>2</v>
      </c>
      <c r="GE103" s="87">
        <f t="shared" ca="1" si="443"/>
        <v>2</v>
      </c>
      <c r="GF103" s="411">
        <f t="shared" ca="1" si="444"/>
        <v>1</v>
      </c>
      <c r="GG103" s="411">
        <f t="shared" ca="1" si="445"/>
        <v>1</v>
      </c>
      <c r="GH103" s="411">
        <f t="shared" ca="1" si="445"/>
        <v>1</v>
      </c>
      <c r="GI103" s="411">
        <f t="shared" ca="1" si="446"/>
        <v>1</v>
      </c>
      <c r="GJ103" s="411">
        <f t="shared" ca="1" si="550"/>
        <v>0.35</v>
      </c>
      <c r="GK103" s="411" t="b">
        <f t="shared" ca="1" si="550"/>
        <v>1</v>
      </c>
      <c r="GL103" s="411" t="b">
        <f t="shared" ca="1" si="550"/>
        <v>0</v>
      </c>
      <c r="GM103" s="411" t="b">
        <f t="shared" ca="1" si="550"/>
        <v>0</v>
      </c>
      <c r="GN103" s="411" t="b">
        <f t="shared" ca="1" si="550"/>
        <v>0</v>
      </c>
      <c r="GO103" s="87">
        <f t="shared" ca="1" si="448"/>
        <v>1</v>
      </c>
      <c r="GP103" s="87">
        <f t="shared" ca="1" si="448"/>
        <v>1</v>
      </c>
      <c r="GQ103" s="87">
        <f t="shared" ca="1" si="448"/>
        <v>1</v>
      </c>
      <c r="GR103" s="87">
        <f t="shared" ca="1" si="448"/>
        <v>1</v>
      </c>
      <c r="GS103" s="87">
        <f t="shared" ca="1" si="448"/>
        <v>1</v>
      </c>
      <c r="GT103" s="87">
        <f t="shared" ca="1" si="448"/>
        <v>1</v>
      </c>
      <c r="GU103" s="87">
        <f t="shared" ca="1" si="448"/>
        <v>1</v>
      </c>
      <c r="GV103" s="87">
        <f t="shared" ca="1" si="448"/>
        <v>1</v>
      </c>
      <c r="GW103" s="411" cm="1">
        <f t="array" aca="1" ref="GW103" ca="1">INDEX(i.dse_type,1,$L103)</f>
        <v>0</v>
      </c>
      <c r="GX103" s="535" t="str" cm="1">
        <f t="array" aca="1" ref="GX103" ca="1">INDEX(GX$13:GX102,$B103+1,1)</f>
        <v>-</v>
      </c>
      <c r="GY103" s="535" t="str" cm="1">
        <f t="array" aca="1" ref="GY103" ca="1">INDEX(GY$13:GY102,$B103+1,1)</f>
        <v>-</v>
      </c>
      <c r="GZ103" s="535" t="str" cm="1">
        <f t="array" aca="1" ref="GZ103" ca="1">INDEX(GZ$13:GZ102,$B103+1,1)</f>
        <v>-</v>
      </c>
      <c r="HA103" s="18"/>
      <c r="HB103" s="535" t="str" cm="1">
        <f t="array" aca="1" ref="HB103" ca="1">INDEX(HB$13:HB102,$B103+1,1)</f>
        <v>-</v>
      </c>
      <c r="HC103" s="535" t="str" cm="1">
        <f t="array" aca="1" ref="HC103" ca="1">INDEX(HC$13:HC102,$B103+1,1)</f>
        <v>-</v>
      </c>
      <c r="HD103" s="535" cm="1">
        <f t="array" aca="1" ref="HD103" ca="1">INDEX(HD$13:HD102,$B103+1,1)</f>
        <v>0</v>
      </c>
      <c r="HE103" s="535" cm="1">
        <f t="array" aca="1" ref="HE103" ca="1">INDEX(HE$13:HE102,$B103+1,1)</f>
        <v>0</v>
      </c>
      <c r="HF103" s="535" cm="1">
        <f t="array" aca="1" ref="HF103" ca="1">INDEX(HF$13:HF102,$B103+1,1)</f>
        <v>0</v>
      </c>
      <c r="HG103" s="535" cm="1">
        <f t="array" aca="1" ref="HG103" ca="1">INDEX(HG$13:HG102,$B103+1,1)</f>
        <v>0</v>
      </c>
      <c r="HH103" s="535" cm="1">
        <f t="array" aca="1" ref="HH103" ca="1">INDEX(HH$13:HH102,$B103+1,1)</f>
        <v>0</v>
      </c>
      <c r="HI103" s="535" cm="1">
        <f t="array" aca="1" ref="HI103" ca="1">INDEX(HI$13:HI102,$B103+1,1)</f>
        <v>0</v>
      </c>
      <c r="HJ103" s="535" cm="1">
        <f t="array" aca="1" ref="HJ103" ca="1">INDEX(HJ$13:HJ102,$B103+1,1)</f>
        <v>0</v>
      </c>
      <c r="HK103" s="535" cm="1">
        <f t="array" aca="1" ref="HK103" ca="1">INDEX(HK$13:HK102,$B103+1,1)</f>
        <v>0</v>
      </c>
      <c r="HL103" s="535" cm="1">
        <f t="array" aca="1" ref="HL103" ca="1">INDEX(HL$13:HL102,$B103+1,1)</f>
        <v>0</v>
      </c>
      <c r="HM103" s="535" cm="1">
        <f t="array" aca="1" ref="HM103" ca="1">INDEX(HM$13:HM102,$B103+1,1)</f>
        <v>0</v>
      </c>
      <c r="HN103" s="535" cm="1">
        <f t="array" aca="1" ref="HN103" ca="1">INDEX(HN$13:HN102,$B103+1,1)</f>
        <v>0</v>
      </c>
      <c r="HO103" s="535" cm="1">
        <f t="array" aca="1" ref="HO103" ca="1">INDEX(HO$13:HO102,$B103+1,1)</f>
        <v>0</v>
      </c>
      <c r="HP103" s="535" cm="1">
        <f t="array" aca="1" ref="HP103" ca="1">INDEX(HP$13:HP102,$B103+1,1)</f>
        <v>0</v>
      </c>
      <c r="HQ103" s="535" cm="1">
        <f t="array" aca="1" ref="HQ103" ca="1">INDEX(HQ$13:HQ102,$B103+1,1)</f>
        <v>0</v>
      </c>
      <c r="HR103" s="535" cm="1">
        <f t="array" aca="1" ref="HR103" ca="1">INDEX(HR$13:HR102,$B103+1,1)</f>
        <v>0</v>
      </c>
      <c r="HS103" s="535" cm="1">
        <f t="array" aca="1" ref="HS103" ca="1">INDEX(HS$13:HS102,$B103+1,1)</f>
        <v>0</v>
      </c>
      <c r="HT103" s="535" cm="1">
        <f t="array" aca="1" ref="HT103" ca="1">INDEX(HT$13:HT102,$B103+1,1)</f>
        <v>0</v>
      </c>
      <c r="HU103" s="535" cm="1">
        <f t="array" aca="1" ref="HU103" ca="1">INDEX(HU$13:HU102,$B103+1,1)</f>
        <v>0</v>
      </c>
      <c r="HV103" s="535" cm="1">
        <f t="array" aca="1" ref="HV103" ca="1">INDEX(HV$13:HV102,$B103+1,1)</f>
        <v>0</v>
      </c>
      <c r="HW103" s="535" cm="1">
        <f t="array" aca="1" ref="HW103" ca="1">INDEX(HW$13:HW102,$B103+1,1)</f>
        <v>0</v>
      </c>
      <c r="HX103" s="535" cm="1">
        <f t="array" aca="1" ref="HX103" ca="1">INDEX(HX$13:HX102,$B103+1,1)</f>
        <v>0</v>
      </c>
      <c r="HY103" s="535" cm="1">
        <f t="array" aca="1" ref="HY103" ca="1">INDEX(HY$13:HY102,$B103+1,1)</f>
        <v>0</v>
      </c>
      <c r="HZ103" s="535" cm="1">
        <f t="array" aca="1" ref="HZ103" ca="1">INDEX(HZ$13:HZ102,$B103+1,1)</f>
        <v>0</v>
      </c>
      <c r="IA103" s="535" cm="1">
        <f t="array" aca="1" ref="IA103" ca="1">INDEX(IA$13:IA102,$B103+1,1)</f>
        <v>0</v>
      </c>
      <c r="IB103" s="535" cm="1">
        <f t="array" aca="1" ref="IB103" ca="1">INDEX(IB$13:IB102,$B103+1,1)</f>
        <v>0</v>
      </c>
      <c r="IC103" s="535" cm="1">
        <f t="array" aca="1" ref="IC103" ca="1">INDEX(IC$13:IC102,$B103+1,1)</f>
        <v>0</v>
      </c>
      <c r="ID103" s="535" cm="1">
        <f t="array" aca="1" ref="ID103" ca="1">INDEX(ID$13:ID102,$B103+1,1)</f>
        <v>0</v>
      </c>
      <c r="IE103" s="535" cm="1">
        <f t="array" aca="1" ref="IE103" ca="1">INDEX(IE$13:IE102,$B103+1,1)</f>
        <v>0</v>
      </c>
      <c r="IF103" s="535" cm="1">
        <f t="array" aca="1" ref="IF103" ca="1">INDEX(IF$13:IF102,$B103+1,1)</f>
        <v>0</v>
      </c>
      <c r="IG103" s="535" cm="1">
        <f t="array" aca="1" ref="IG103" ca="1">INDEX(IG$13:IG102,$B103+1,1)</f>
        <v>0</v>
      </c>
      <c r="IH103" s="535" cm="1">
        <f t="array" aca="1" ref="IH103" ca="1">INDEX(IH$13:IH102,$B103+1,1)</f>
        <v>0</v>
      </c>
      <c r="II103" s="535" cm="1">
        <f t="array" aca="1" ref="II103" ca="1">INDEX(II$13:II102,$B103+1,1)</f>
        <v>0</v>
      </c>
      <c r="IJ103" s="535" cm="1">
        <f t="array" aca="1" ref="IJ103" ca="1">INDEX(IJ$13:IJ102,$B103+1,1)</f>
        <v>0</v>
      </c>
      <c r="IK103" s="535" cm="1">
        <f t="array" aca="1" ref="IK103" ca="1">INDEX(IK$13:IK102,$B103+1,1)</f>
        <v>0</v>
      </c>
      <c r="IL103" s="535" cm="1">
        <f t="array" aca="1" ref="IL103" ca="1">INDEX(IL$13:IL102,$B103+1,1)</f>
        <v>0</v>
      </c>
      <c r="IM103" s="535" cm="1">
        <f t="array" aca="1" ref="IM103" ca="1">INDEX(IM$13:IM102,$B103+1,1)</f>
        <v>0</v>
      </c>
      <c r="IN103" s="535" cm="1">
        <f t="array" aca="1" ref="IN103" ca="1">INDEX(IN$13:IN102,$B103+1,1)</f>
        <v>0</v>
      </c>
      <c r="IO103" s="535" cm="1">
        <f t="array" aca="1" ref="IO103" ca="1">INDEX(IO$13:IO102,$B103+1,1)</f>
        <v>0</v>
      </c>
      <c r="IP103" s="535" cm="1">
        <f t="array" aca="1" ref="IP103" ca="1">INDEX(IP$13:IP102,$B103+1,1)</f>
        <v>0</v>
      </c>
      <c r="IQ103" s="535" cm="1">
        <f t="array" aca="1" ref="IQ103" ca="1">INDEX(IQ$13:IQ102,$B103+1,1)</f>
        <v>0</v>
      </c>
      <c r="IR103" s="535" cm="1">
        <f t="array" aca="1" ref="IR103" ca="1">INDEX(IR$13:IR102,$B103+1,1)</f>
        <v>0</v>
      </c>
      <c r="IS103" s="535" cm="1">
        <f t="array" aca="1" ref="IS103" ca="1">INDEX(IS$13:IS102,$B103+1,1)</f>
        <v>0</v>
      </c>
      <c r="IT103" s="535" cm="1">
        <f t="array" aca="1" ref="IT103" ca="1">INDEX(IT$13:IT102,$B103+1,1)</f>
        <v>0</v>
      </c>
      <c r="IU103" s="535" cm="1">
        <f t="array" aca="1" ref="IU103" ca="1">INDEX(IU$13:IU102,$B103+1,1)</f>
        <v>0</v>
      </c>
      <c r="IV103" s="535" cm="1">
        <f t="array" aca="1" ref="IV103" ca="1">INDEX(IV$13:IV102,$B103+1,1)</f>
        <v>0</v>
      </c>
      <c r="IW103" s="535" cm="1">
        <f t="array" aca="1" ref="IW103" ca="1">INDEX(IW$13:IW102,$B103+1,1)</f>
        <v>0</v>
      </c>
      <c r="IX103" s="535" cm="1">
        <f t="array" aca="1" ref="IX103" ca="1">INDEX(IX$13:IX102,$B103+1,1)</f>
        <v>0</v>
      </c>
      <c r="IY103" s="535" cm="1">
        <f t="array" aca="1" ref="IY103" ca="1">INDEX(IY$13:IY102,$B103+1,1)</f>
        <v>0</v>
      </c>
      <c r="IZ103" s="535" cm="1">
        <f t="array" aca="1" ref="IZ103" ca="1">INDEX(IZ$13:IZ102,$B103+1,1)</f>
        <v>0</v>
      </c>
      <c r="JA103" s="535" cm="1">
        <f t="array" aca="1" ref="JA103" ca="1">INDEX(JA$13:JA102,$B103+1,1)</f>
        <v>0</v>
      </c>
      <c r="JB103" s="535" cm="1">
        <f t="array" aca="1" ref="JB103" ca="1">INDEX(JB$13:JB102,$B103+1,1)</f>
        <v>0</v>
      </c>
      <c r="JC103" s="535" cm="1">
        <f t="array" aca="1" ref="JC103" ca="1">INDEX(JC$13:JC102,$B103+1,1)</f>
        <v>0</v>
      </c>
      <c r="JD103" s="535" cm="1">
        <f t="array" aca="1" ref="JD103" ca="1">INDEX(JD$13:JD102,$B103+1,1)</f>
        <v>0</v>
      </c>
      <c r="JE103" s="535" cm="1">
        <f t="array" aca="1" ref="JE103" ca="1">INDEX(JE$13:JE102,$B103+1,1)</f>
        <v>0</v>
      </c>
      <c r="JF103" s="18"/>
      <c r="JG103" s="535" t="str" cm="1">
        <f t="array" aca="1" ref="JG103" ca="1">INDEX(JG$13:JG102,$B103+1,1)</f>
        <v>-</v>
      </c>
      <c r="JH103" s="535" t="str" cm="1">
        <f t="array" aca="1" ref="JH103" ca="1">INDEX(JH$13:JH102,$B103+1,1)</f>
        <v>-</v>
      </c>
      <c r="JI103" s="535" t="str" cm="1">
        <f t="array" aca="1" ref="JI103" ca="1">INDEX(JI$13:JI102,$B103+1,1)</f>
        <v>-</v>
      </c>
      <c r="JJ103" s="411" t="str">
        <f t="shared" si="449"/>
        <v>-</v>
      </c>
      <c r="JK103" s="535" t="str" cm="1">
        <f t="array" aca="1" ref="JK103" ca="1">INDEX(JK$13:JK102,$B103+1,1)</f>
        <v>-</v>
      </c>
      <c r="JL103" s="535" cm="1">
        <f t="array" aca="1" ref="JL103" ca="1">INDEX(JL$13:JL102,$B103+1,1)</f>
        <v>1</v>
      </c>
      <c r="JM103" s="535" cm="1">
        <f t="array" aca="1" ref="JM103" ca="1">INDEX(JM$13:JM102,$B103+1,1)</f>
        <v>1</v>
      </c>
      <c r="JN103" s="535" t="str" cm="1">
        <f t="array" aca="1" ref="JN103" ca="1">INDEX(JN$13:JN102,$B103+1,1)</f>
        <v>-</v>
      </c>
      <c r="JO103" s="535" t="str" cm="1">
        <f t="array" aca="1" ref="JO103" ca="1">INDEX(JO$13:JO102,$B103+1,1)</f>
        <v>-</v>
      </c>
      <c r="JP103" s="535" t="str" cm="1">
        <f t="array" aca="1" ref="JP103" ca="1">INDEX(JP$13:JP102,$B103+1,1)</f>
        <v>-</v>
      </c>
      <c r="JQ103" s="535" t="str" cm="1">
        <f t="array" aca="1" ref="JQ103" ca="1">INDEX(JQ$13:JQ102,$B103+1,1)</f>
        <v>-</v>
      </c>
      <c r="JR103" s="535" t="str" cm="1">
        <f t="array" aca="1" ref="JR103" ca="1">INDEX(JR$13:JR102,$B103+1,1)</f>
        <v>-</v>
      </c>
      <c r="JS103" s="535" t="str" cm="1">
        <f t="array" aca="1" ref="JS103" ca="1">INDEX(JS$13:JS102,$B103+1,1)</f>
        <v>-</v>
      </c>
      <c r="JT103" s="535" t="str" cm="1">
        <f t="array" aca="1" ref="JT103" ca="1">INDEX(JT$13:JT102,$B103+1,1)</f>
        <v>-</v>
      </c>
      <c r="JU103" s="535" t="str" cm="1">
        <f t="array" aca="1" ref="JU103" ca="1">INDEX(JU$13:JU102,$B103+1,1)</f>
        <v>-</v>
      </c>
      <c r="JV103" s="535" t="str" cm="1">
        <f t="array" aca="1" ref="JV103" ca="1">INDEX(JV$13:JV102,$B103+1,1)</f>
        <v>-</v>
      </c>
      <c r="JW103" s="535" t="str" cm="1">
        <f t="array" aca="1" ref="JW103" ca="1">INDEX(JW$13:JW102,$B103+1,1)</f>
        <v>-</v>
      </c>
      <c r="JX103" s="535" t="str" cm="1">
        <f t="array" aca="1" ref="JX103" ca="1">INDEX(JX$13:JX102,$B103+1,1)</f>
        <v>-</v>
      </c>
      <c r="JY103" s="535" t="str" cm="1">
        <f t="array" aca="1" ref="JY103" ca="1">INDEX(JY$13:JY102,$B103+1,1)</f>
        <v>-</v>
      </c>
      <c r="JZ103" s="535" t="str" cm="1">
        <f t="array" aca="1" ref="JZ103" ca="1">INDEX(JZ$13:JZ102,$B103+1,1)</f>
        <v>-</v>
      </c>
      <c r="KA103" s="535" t="str" cm="1">
        <f t="array" aca="1" ref="KA103" ca="1">INDEX(KA$13:KA102,$B103+1,1)</f>
        <v>-</v>
      </c>
      <c r="KB103" s="535" t="str" cm="1">
        <f t="array" aca="1" ref="KB103" ca="1">INDEX(KB$13:KB102,$B103+1,1)</f>
        <v>-</v>
      </c>
      <c r="KC103" s="535" t="str" cm="1">
        <f t="array" aca="1" ref="KC103" ca="1">INDEX(KC$13:KC102,$B103+1,1)</f>
        <v>-</v>
      </c>
      <c r="KD103" s="535" t="str" cm="1">
        <f t="array" aca="1" ref="KD103" ca="1">INDEX(KD$13:KD102,$B103+1,1)</f>
        <v>-</v>
      </c>
      <c r="KE103" s="535" t="str" cm="1">
        <f t="array" aca="1" ref="KE103" ca="1">INDEX(KE$13:KE102,$B103+1,1)</f>
        <v>-</v>
      </c>
      <c r="KF103" s="535" t="str" cm="1">
        <f t="array" aca="1" ref="KF103" ca="1">INDEX(KF$13:KF102,$B103+1,1)</f>
        <v>-</v>
      </c>
      <c r="KG103" s="535" t="str" cm="1">
        <f t="array" aca="1" ref="KG103" ca="1">INDEX(KG$13:KG102,$B103+1,1)</f>
        <v>-</v>
      </c>
      <c r="KH103" s="535" t="str" cm="1">
        <f t="array" aca="1" ref="KH103" ca="1">INDEX(KH$13:KH102,$B103+1,1)</f>
        <v>-</v>
      </c>
      <c r="KI103" s="411">
        <f t="shared" si="450"/>
        <v>0</v>
      </c>
      <c r="KJ103" s="535" t="str" cm="1">
        <f t="array" aca="1" ref="KJ103" ca="1">INDEX(KJ$13:KJ102,$B103+1,1)</f>
        <v>-</v>
      </c>
      <c r="KK103" s="535" cm="1">
        <f t="array" aca="1" ref="KK103" ca="1">INDEX(KK$13:KK102,$B103+1,1)</f>
        <v>1</v>
      </c>
      <c r="KL103" s="535" cm="1">
        <f t="array" aca="1" ref="KL103" ca="1">INDEX(KL$13:KL102,$B103+1,1)</f>
        <v>0</v>
      </c>
      <c r="KM103" s="411">
        <f t="shared" si="451"/>
        <v>0</v>
      </c>
      <c r="KN103" s="535" cm="1">
        <f t="array" aca="1" ref="KN103" ca="1">INDEX(KN$13:KN102,$B103+1,1)</f>
        <v>0</v>
      </c>
      <c r="KO103" s="411">
        <f t="shared" si="551"/>
        <v>0</v>
      </c>
      <c r="KP103" s="411">
        <f t="shared" si="551"/>
        <v>0</v>
      </c>
      <c r="KQ103" s="411">
        <f t="shared" si="551"/>
        <v>0</v>
      </c>
      <c r="KR103" s="411">
        <f t="shared" si="551"/>
        <v>0</v>
      </c>
      <c r="KS103" s="411">
        <f t="shared" si="551"/>
        <v>1</v>
      </c>
      <c r="KT103" s="411">
        <f t="shared" si="551"/>
        <v>0</v>
      </c>
      <c r="KU103" s="535" cm="1">
        <f t="array" aca="1" ref="KU103" ca="1">INDEX(KU$13:KU102,$B103+1,1)</f>
        <v>0</v>
      </c>
      <c r="KV103" s="535" cm="1">
        <f t="array" aca="1" ref="KV103" ca="1">INDEX(KV$13:KV102,$B103+1,1)</f>
        <v>0</v>
      </c>
      <c r="KW103" s="535" cm="1">
        <f t="array" aca="1" ref="KW103" ca="1">INDEX(KW$13:KW102,$B103+1,1)</f>
        <v>0</v>
      </c>
      <c r="KX103" s="535" cm="1">
        <f t="array" aca="1" ref="KX103" ca="1">INDEX(KX$13:KX102,$B103+1,1)</f>
        <v>0</v>
      </c>
      <c r="KY103" s="18"/>
      <c r="KZ103" s="535" t="str" cm="1">
        <f t="array" aca="1" ref="KZ103" ca="1">INDEX(KZ$13:KZ102,$B103+1,1)</f>
        <v>-</v>
      </c>
      <c r="LA103" s="535" t="str" cm="1">
        <f t="array" aca="1" ref="LA103" ca="1">INDEX(LA$13:LA102,$B103+1,1)</f>
        <v>-</v>
      </c>
      <c r="LB103" s="535" t="str" cm="1">
        <f t="array" aca="1" ref="LB103" ca="1">INDEX(LB$13:LB102,$B103+1,1)</f>
        <v>-</v>
      </c>
      <c r="LC103" s="535" t="str" cm="1">
        <f t="array" aca="1" ref="LC103" ca="1">INDEX(LC$13:LC102,$B103+1,1)</f>
        <v>-</v>
      </c>
      <c r="LD103" s="535" t="str" cm="1">
        <f t="array" aca="1" ref="LD103" ca="1">INDEX(LD$13:LD102,$B103+1,1)</f>
        <v>-</v>
      </c>
      <c r="LE103" s="535" t="str" cm="1">
        <f t="array" aca="1" ref="LE103" ca="1">INDEX(LE$13:LE102,$B103+1,1)</f>
        <v>-</v>
      </c>
      <c r="LF103" s="535" t="str" cm="1">
        <f t="array" aca="1" ref="LF103" ca="1">INDEX(LF$13:LF102,$B103+1,1)</f>
        <v>-</v>
      </c>
      <c r="LG103" s="535" t="str" cm="1">
        <f t="array" aca="1" ref="LG103" ca="1">INDEX(LG$13:LG102,$B103+1,1)</f>
        <v>-</v>
      </c>
      <c r="LH103" s="535" t="str" cm="1">
        <f t="array" aca="1" ref="LH103" ca="1">INDEX(LH$13:LH102,$B103+1,1)</f>
        <v>-</v>
      </c>
      <c r="LI103" s="535" t="str" cm="1">
        <f t="array" aca="1" ref="LI103" ca="1">INDEX(LI$13:LI102,$B103+1,1)</f>
        <v>-</v>
      </c>
      <c r="LJ103" s="535" t="str" cm="1">
        <f t="array" aca="1" ref="LJ103" ca="1">INDEX(LJ$13:LJ102,$B103+1,1)</f>
        <v>-</v>
      </c>
      <c r="LK103" s="535" t="str" cm="1">
        <f t="array" aca="1" ref="LK103" ca="1">INDEX(LK$13:LK102,$B103+1,1)</f>
        <v>-</v>
      </c>
      <c r="LL103" s="535" t="str" cm="1">
        <f t="array" aca="1" ref="LL103" ca="1">INDEX(LL$13:LL102,$B103+1,1)</f>
        <v>-</v>
      </c>
      <c r="LM103" s="535" t="str" cm="1">
        <f t="array" aca="1" ref="LM103" ca="1">INDEX(LM$13:LM102,$B103+1,1)</f>
        <v>-</v>
      </c>
      <c r="LN103" s="535" t="str" cm="1">
        <f t="array" aca="1" ref="LN103" ca="1">INDEX(LN$13:LN102,$B103+1,1)</f>
        <v>-</v>
      </c>
      <c r="LO103" s="535" t="str" cm="1">
        <f t="array" aca="1" ref="LO103" ca="1">INDEX(LO$13:LO102,$B103+1,1)</f>
        <v>-</v>
      </c>
      <c r="LP103" s="535" cm="1">
        <f t="array" aca="1" ref="LP103" ca="1">INDEX(LP$13:LP102,$B103+1,1)</f>
        <v>0</v>
      </c>
      <c r="LQ103" s="535" cm="1">
        <f t="array" aca="1" ref="LQ103" ca="1">INDEX(LQ$13:LQ102,$B103+1,1)</f>
        <v>0</v>
      </c>
      <c r="LR103" s="545" cm="1">
        <f t="array" aca="1" ref="LR103" ca="1">IF(AND($N103=LR$10,$AU103&lt;&gt;0),INDEX(i.LTWFeedLevels,$AU103,12),0)</f>
        <v>0</v>
      </c>
      <c r="LS103" s="625" cm="1">
        <f t="array" aca="1" ref="LS103" ca="1">IF(AND($N103=LS$10,$AV103&lt;&gt;0),INDEX(i.LTWFeedLevels,$AV103,12),0)</f>
        <v>0</v>
      </c>
      <c r="LT103" s="457">
        <f t="shared" ca="1" si="532"/>
        <v>0</v>
      </c>
      <c r="LU103" s="457">
        <f t="shared" ca="1" si="453"/>
        <v>0</v>
      </c>
      <c r="LV103" s="457">
        <f t="shared" ca="1" si="454"/>
        <v>0</v>
      </c>
      <c r="LW103" s="545" cm="1">
        <f t="array" aca="1" ref="LW103" ca="1">IF(AND($N103=LW$10,$AU103&lt;&gt;0),INDEX(i.LTWFeedLevels,$AU103,12),0)</f>
        <v>0</v>
      </c>
      <c r="LX103" s="625" cm="1">
        <f t="array" aca="1" ref="LX103" ca="1">IF(AND($N103=LX$10,$AV103&lt;&gt;0),INDEX(i.LTWFeedLevels,$AV103,12),0)</f>
        <v>0</v>
      </c>
      <c r="LY103" s="457">
        <f t="shared" ca="1" si="455"/>
        <v>0</v>
      </c>
      <c r="LZ103" s="457">
        <f t="shared" ca="1" si="456"/>
        <v>0</v>
      </c>
      <c r="MA103" s="457">
        <f t="shared" ca="1" si="457"/>
        <v>0</v>
      </c>
      <c r="MB103" s="545" cm="1">
        <f t="array" aca="1" ref="MB103" ca="1">IF(AND($N103=MB$10,$AU103&lt;&gt;0),INDEX(i.LTWFeedLevels,$AU103,12),0)</f>
        <v>0</v>
      </c>
      <c r="MC103" s="625" cm="1">
        <f t="array" aca="1" ref="MC103" ca="1">IF(AND($N103=MC$10,$AV103&lt;&gt;0),INDEX(i.LTWFeedLevels,$AV103,12),0)</f>
        <v>0</v>
      </c>
      <c r="MD103" s="457">
        <f t="shared" ca="1" si="458"/>
        <v>0</v>
      </c>
      <c r="ME103" s="457">
        <f t="shared" ca="1" si="459"/>
        <v>0</v>
      </c>
      <c r="MF103" s="457">
        <f t="shared" ca="1" si="460"/>
        <v>0</v>
      </c>
      <c r="MG103" s="189">
        <f t="shared" ca="1" si="552"/>
        <v>0</v>
      </c>
      <c r="MH103" s="189">
        <f t="shared" ca="1" si="552"/>
        <v>0</v>
      </c>
      <c r="MI103" s="189">
        <f t="shared" ca="1" si="552"/>
        <v>0</v>
      </c>
      <c r="MJ103" s="189">
        <f t="shared" ca="1" si="552"/>
        <v>0</v>
      </c>
      <c r="MK103" s="189">
        <f t="shared" ca="1" si="552"/>
        <v>0</v>
      </c>
      <c r="ML103" s="189">
        <f t="shared" ca="1" si="552"/>
        <v>0</v>
      </c>
      <c r="MM103" s="189">
        <f t="shared" ca="1" si="552"/>
        <v>0</v>
      </c>
      <c r="MN103" s="189">
        <f t="shared" ca="1" si="552"/>
        <v>0</v>
      </c>
      <c r="MO103" s="189">
        <f t="shared" ca="1" si="552"/>
        <v>0</v>
      </c>
      <c r="MP103" s="189">
        <f t="shared" ca="1" si="552"/>
        <v>0</v>
      </c>
      <c r="MQ103" s="189">
        <f t="shared" ca="1" si="553"/>
        <v>0</v>
      </c>
      <c r="MR103" s="189">
        <f t="shared" ca="1" si="553"/>
        <v>0</v>
      </c>
      <c r="MS103" s="189">
        <f t="shared" ca="1" si="553"/>
        <v>0</v>
      </c>
      <c r="MT103" s="189">
        <f t="shared" ca="1" si="553"/>
        <v>0</v>
      </c>
      <c r="MU103" s="189">
        <f t="shared" ca="1" si="553"/>
        <v>0</v>
      </c>
      <c r="MV103" s="189">
        <f t="shared" ca="1" si="553"/>
        <v>0</v>
      </c>
      <c r="MW103" s="189">
        <f t="shared" ca="1" si="553"/>
        <v>0</v>
      </c>
      <c r="MX103" s="189">
        <f t="shared" ca="1" si="553"/>
        <v>0</v>
      </c>
      <c r="MY103" s="189">
        <f t="shared" ca="1" si="553"/>
        <v>0</v>
      </c>
      <c r="MZ103" s="189">
        <f t="shared" ca="1" si="553"/>
        <v>0</v>
      </c>
      <c r="NA103" s="189">
        <f t="shared" ca="1" si="554"/>
        <v>0</v>
      </c>
      <c r="NB103" s="189">
        <f t="shared" ca="1" si="554"/>
        <v>0</v>
      </c>
      <c r="NC103" s="189">
        <f t="shared" ca="1" si="554"/>
        <v>0</v>
      </c>
      <c r="ND103" s="189">
        <f t="shared" ca="1" si="554"/>
        <v>0</v>
      </c>
      <c r="NE103" s="189">
        <f t="shared" ca="1" si="554"/>
        <v>0</v>
      </c>
      <c r="NF103" s="189">
        <f t="shared" ca="1" si="554"/>
        <v>0</v>
      </c>
      <c r="NG103" s="189">
        <f t="shared" ca="1" si="554"/>
        <v>0</v>
      </c>
      <c r="NH103" s="189">
        <f t="shared" ca="1" si="554"/>
        <v>0</v>
      </c>
      <c r="NI103" s="189">
        <f t="shared" ca="1" si="554"/>
        <v>0</v>
      </c>
      <c r="NJ103" s="189">
        <f t="shared" ca="1" si="554"/>
        <v>0</v>
      </c>
      <c r="NK103" s="189">
        <f t="shared" ca="1" si="555"/>
        <v>0</v>
      </c>
      <c r="NL103" s="189">
        <f t="shared" ca="1" si="555"/>
        <v>0</v>
      </c>
      <c r="NM103" s="189">
        <f t="shared" ca="1" si="555"/>
        <v>0</v>
      </c>
      <c r="NN103" s="189">
        <f t="shared" ca="1" si="555"/>
        <v>0</v>
      </c>
      <c r="NO103" s="189">
        <f t="shared" ca="1" si="555"/>
        <v>0</v>
      </c>
      <c r="NP103" s="189">
        <f t="shared" ca="1" si="555"/>
        <v>0</v>
      </c>
      <c r="NQ103" s="189">
        <f t="shared" ca="1" si="555"/>
        <v>0</v>
      </c>
      <c r="NR103" s="189">
        <f t="shared" ca="1" si="555"/>
        <v>0</v>
      </c>
      <c r="NS103" s="189">
        <f t="shared" ca="1" si="555"/>
        <v>0</v>
      </c>
      <c r="NT103" s="189">
        <f t="shared" ca="1" si="555"/>
        <v>0</v>
      </c>
      <c r="NU103" s="189">
        <f t="shared" ca="1" si="556"/>
        <v>0</v>
      </c>
      <c r="NV103" s="189">
        <f t="shared" ca="1" si="556"/>
        <v>0</v>
      </c>
      <c r="NW103" s="189">
        <f t="shared" ca="1" si="556"/>
        <v>0</v>
      </c>
      <c r="NX103" s="189">
        <f t="shared" ca="1" si="556"/>
        <v>0</v>
      </c>
      <c r="NY103" s="189">
        <f t="shared" ca="1" si="556"/>
        <v>0</v>
      </c>
      <c r="NZ103" s="189">
        <f t="shared" ca="1" si="556"/>
        <v>0</v>
      </c>
      <c r="OA103" s="189">
        <f t="shared" ca="1" si="556"/>
        <v>0</v>
      </c>
      <c r="OB103" s="189">
        <f t="shared" ca="1" si="556"/>
        <v>0</v>
      </c>
      <c r="OC103" s="189">
        <f t="shared" ca="1" si="556"/>
        <v>0</v>
      </c>
      <c r="OD103" s="189">
        <f t="shared" ca="1" si="556"/>
        <v>0</v>
      </c>
      <c r="OE103" s="189">
        <f t="shared" ca="1" si="557"/>
        <v>0</v>
      </c>
      <c r="OF103" s="189">
        <f t="shared" ca="1" si="557"/>
        <v>0</v>
      </c>
      <c r="OG103" s="189">
        <f t="shared" ca="1" si="557"/>
        <v>0</v>
      </c>
      <c r="OH103" s="189">
        <f t="shared" ca="1" si="557"/>
        <v>0</v>
      </c>
      <c r="OI103" s="189">
        <f t="shared" ca="1" si="557"/>
        <v>0</v>
      </c>
      <c r="OJ103" s="189">
        <f t="shared" ca="1" si="557"/>
        <v>0</v>
      </c>
      <c r="OK103" s="189">
        <f t="shared" ca="1" si="557"/>
        <v>0</v>
      </c>
      <c r="OL103" s="189">
        <f t="shared" ca="1" si="557"/>
        <v>0</v>
      </c>
      <c r="OM103" s="189">
        <f t="shared" ca="1" si="557"/>
        <v>0</v>
      </c>
      <c r="ON103" s="189">
        <f t="shared" ca="1" si="557"/>
        <v>0</v>
      </c>
      <c r="OO103" s="189">
        <f t="shared" ca="1" si="558"/>
        <v>0</v>
      </c>
      <c r="OP103" s="189">
        <f t="shared" ca="1" si="558"/>
        <v>0</v>
      </c>
      <c r="OQ103" s="189">
        <f t="shared" ca="1" si="558"/>
        <v>0</v>
      </c>
      <c r="OR103" s="189">
        <f t="shared" ca="1" si="558"/>
        <v>0</v>
      </c>
      <c r="OS103" s="189">
        <f t="shared" ca="1" si="558"/>
        <v>0</v>
      </c>
      <c r="OT103" s="189">
        <f t="shared" ca="1" si="558"/>
        <v>0</v>
      </c>
      <c r="OU103" s="189">
        <f t="shared" ca="1" si="558"/>
        <v>0</v>
      </c>
      <c r="OV103" s="189">
        <f t="shared" ca="1" si="558"/>
        <v>0</v>
      </c>
      <c r="OW103" s="189">
        <f t="shared" ca="1" si="558"/>
        <v>0</v>
      </c>
      <c r="OX103" s="189">
        <f t="shared" ca="1" si="558"/>
        <v>0</v>
      </c>
      <c r="OY103" s="189">
        <f t="shared" ca="1" si="558"/>
        <v>0</v>
      </c>
      <c r="OZ103" s="189">
        <f t="shared" ca="1" si="558"/>
        <v>0</v>
      </c>
      <c r="PA103" s="556">
        <f t="shared" ca="1" si="559"/>
        <v>0</v>
      </c>
      <c r="PB103" s="556">
        <f t="shared" ca="1" si="559"/>
        <v>0</v>
      </c>
      <c r="PC103" s="556">
        <f t="shared" ca="1" si="559"/>
        <v>0</v>
      </c>
      <c r="PD103" s="556">
        <f t="shared" ca="1" si="559"/>
        <v>0</v>
      </c>
      <c r="PE103" s="556">
        <f t="shared" ca="1" si="559"/>
        <v>0</v>
      </c>
      <c r="PF103" s="556">
        <f t="shared" ca="1" si="559"/>
        <v>0</v>
      </c>
      <c r="PG103" s="556">
        <f t="shared" ca="1" si="559"/>
        <v>0</v>
      </c>
      <c r="PH103" s="556">
        <f t="shared" ca="1" si="559"/>
        <v>0</v>
      </c>
      <c r="PI103" s="556">
        <f t="shared" ca="1" si="559"/>
        <v>0</v>
      </c>
      <c r="PJ103" s="556">
        <f t="shared" ca="1" si="559"/>
        <v>0</v>
      </c>
      <c r="PK103" s="556">
        <f t="shared" ca="1" si="560"/>
        <v>0</v>
      </c>
      <c r="PL103" s="556">
        <f t="shared" ca="1" si="560"/>
        <v>0</v>
      </c>
      <c r="PM103" s="556">
        <f t="shared" ca="1" si="560"/>
        <v>0</v>
      </c>
      <c r="PN103" s="556">
        <f t="shared" ca="1" si="560"/>
        <v>0</v>
      </c>
      <c r="PO103" s="556">
        <f t="shared" ca="1" si="560"/>
        <v>0</v>
      </c>
      <c r="PP103" s="556">
        <f t="shared" ca="1" si="560"/>
        <v>0</v>
      </c>
      <c r="PQ103" s="556">
        <f t="shared" ca="1" si="560"/>
        <v>0</v>
      </c>
      <c r="PR103" s="556">
        <f t="shared" ca="1" si="560"/>
        <v>0</v>
      </c>
      <c r="PS103" s="556">
        <f t="shared" ca="1" si="560"/>
        <v>0</v>
      </c>
      <c r="PT103" s="556">
        <f t="shared" ca="1" si="560"/>
        <v>0</v>
      </c>
      <c r="PU103" s="556">
        <f t="shared" ca="1" si="561"/>
        <v>0</v>
      </c>
      <c r="PV103" s="556">
        <f t="shared" ca="1" si="561"/>
        <v>0</v>
      </c>
      <c r="PW103" s="556">
        <f t="shared" ca="1" si="561"/>
        <v>0</v>
      </c>
      <c r="PX103" s="556">
        <f t="shared" ca="1" si="561"/>
        <v>0</v>
      </c>
      <c r="PY103" s="556">
        <f t="shared" ca="1" si="561"/>
        <v>0</v>
      </c>
      <c r="PZ103" s="556">
        <f t="shared" ca="1" si="561"/>
        <v>0</v>
      </c>
      <c r="QA103" s="556">
        <f t="shared" ca="1" si="561"/>
        <v>0</v>
      </c>
      <c r="QB103" s="556">
        <f t="shared" ca="1" si="561"/>
        <v>0</v>
      </c>
      <c r="QC103" s="556">
        <f t="shared" ca="1" si="561"/>
        <v>0</v>
      </c>
      <c r="QD103" s="556">
        <f t="shared" ca="1" si="561"/>
        <v>0</v>
      </c>
      <c r="QE103" s="556">
        <f t="shared" ca="1" si="562"/>
        <v>0</v>
      </c>
      <c r="QF103" s="556">
        <f t="shared" ca="1" si="562"/>
        <v>0</v>
      </c>
      <c r="QG103" s="556">
        <f t="shared" ca="1" si="562"/>
        <v>0</v>
      </c>
      <c r="QH103" s="556">
        <f t="shared" ca="1" si="562"/>
        <v>0</v>
      </c>
      <c r="QI103" s="556">
        <f t="shared" ca="1" si="562"/>
        <v>0</v>
      </c>
      <c r="QJ103" s="556">
        <f t="shared" ca="1" si="562"/>
        <v>0</v>
      </c>
      <c r="QK103" s="556">
        <f t="shared" ca="1" si="562"/>
        <v>0</v>
      </c>
      <c r="QL103" s="556">
        <f t="shared" ca="1" si="562"/>
        <v>0</v>
      </c>
      <c r="QM103" s="556">
        <f t="shared" ca="1" si="562"/>
        <v>0</v>
      </c>
      <c r="QN103" s="556">
        <f t="shared" ca="1" si="562"/>
        <v>0</v>
      </c>
      <c r="QO103" s="556">
        <f t="shared" ca="1" si="563"/>
        <v>0</v>
      </c>
      <c r="QP103" s="556">
        <f t="shared" ca="1" si="563"/>
        <v>0</v>
      </c>
      <c r="QQ103" s="556">
        <f t="shared" ca="1" si="563"/>
        <v>0</v>
      </c>
      <c r="QR103" s="556">
        <f t="shared" ca="1" si="563"/>
        <v>0</v>
      </c>
      <c r="QS103" s="556">
        <f t="shared" ca="1" si="563"/>
        <v>0</v>
      </c>
      <c r="QT103" s="556">
        <f t="shared" ca="1" si="563"/>
        <v>0</v>
      </c>
      <c r="QU103" s="556">
        <f t="shared" ca="1" si="563"/>
        <v>0</v>
      </c>
      <c r="QV103" s="556">
        <f t="shared" ca="1" si="563"/>
        <v>0</v>
      </c>
      <c r="QW103" s="556">
        <f t="shared" ca="1" si="563"/>
        <v>0</v>
      </c>
      <c r="QX103" s="556">
        <f t="shared" ca="1" si="563"/>
        <v>0</v>
      </c>
      <c r="QY103" s="556">
        <f t="shared" ca="1" si="564"/>
        <v>0</v>
      </c>
      <c r="QZ103" s="556">
        <f t="shared" ca="1" si="564"/>
        <v>0</v>
      </c>
      <c r="RA103" s="556">
        <f t="shared" ca="1" si="564"/>
        <v>0</v>
      </c>
      <c r="RB103" s="556">
        <f t="shared" ca="1" si="564"/>
        <v>0</v>
      </c>
      <c r="RC103" s="556">
        <f t="shared" ca="1" si="564"/>
        <v>0</v>
      </c>
      <c r="RD103" s="556">
        <f t="shared" ca="1" si="564"/>
        <v>0</v>
      </c>
      <c r="RE103" s="556">
        <f t="shared" ca="1" si="564"/>
        <v>0</v>
      </c>
      <c r="RF103" s="556">
        <f t="shared" ca="1" si="564"/>
        <v>0</v>
      </c>
      <c r="RG103" s="556">
        <f t="shared" ca="1" si="564"/>
        <v>0</v>
      </c>
      <c r="RH103" s="556">
        <f t="shared" ca="1" si="564"/>
        <v>0</v>
      </c>
      <c r="RI103" s="556">
        <f t="shared" ca="1" si="565"/>
        <v>0</v>
      </c>
      <c r="RJ103" s="556">
        <f t="shared" ca="1" si="565"/>
        <v>0</v>
      </c>
      <c r="RK103" s="556">
        <f t="shared" ca="1" si="565"/>
        <v>0</v>
      </c>
      <c r="RL103" s="556">
        <f t="shared" ca="1" si="565"/>
        <v>0</v>
      </c>
      <c r="RM103" s="556">
        <f t="shared" ca="1" si="565"/>
        <v>0</v>
      </c>
      <c r="RN103" s="556">
        <f t="shared" ca="1" si="565"/>
        <v>0</v>
      </c>
      <c r="RO103" s="556">
        <f t="shared" ca="1" si="565"/>
        <v>0</v>
      </c>
      <c r="RP103" s="556">
        <f t="shared" ca="1" si="565"/>
        <v>0</v>
      </c>
      <c r="RQ103" s="556">
        <f t="shared" ca="1" si="565"/>
        <v>0</v>
      </c>
      <c r="RR103" s="556">
        <f t="shared" ca="1" si="565"/>
        <v>0</v>
      </c>
      <c r="RS103" s="556">
        <f t="shared" ca="1" si="566"/>
        <v>0</v>
      </c>
      <c r="RT103" s="556">
        <f t="shared" ca="1" si="566"/>
        <v>0</v>
      </c>
      <c r="RU103" s="556">
        <f t="shared" ca="1" si="566"/>
        <v>0</v>
      </c>
      <c r="RV103" s="556">
        <f t="shared" ca="1" si="566"/>
        <v>0</v>
      </c>
      <c r="RW103" s="556">
        <f t="shared" ca="1" si="566"/>
        <v>0</v>
      </c>
      <c r="RX103" s="556">
        <f t="shared" ca="1" si="566"/>
        <v>0</v>
      </c>
      <c r="RY103" s="556">
        <f t="shared" ca="1" si="566"/>
        <v>0</v>
      </c>
      <c r="RZ103" s="556">
        <f t="shared" ca="1" si="566"/>
        <v>0</v>
      </c>
      <c r="SA103" s="556">
        <f t="shared" ca="1" si="566"/>
        <v>0</v>
      </c>
      <c r="SB103" s="556">
        <f t="shared" ca="1" si="566"/>
        <v>0</v>
      </c>
      <c r="SC103" s="556">
        <f t="shared" ca="1" si="567"/>
        <v>0</v>
      </c>
      <c r="SD103" s="556">
        <f t="shared" ca="1" si="567"/>
        <v>0</v>
      </c>
      <c r="SE103" s="556">
        <f t="shared" ca="1" si="567"/>
        <v>0</v>
      </c>
      <c r="SF103" s="556">
        <f t="shared" ca="1" si="567"/>
        <v>0</v>
      </c>
      <c r="SG103" s="556">
        <f t="shared" ca="1" si="567"/>
        <v>0</v>
      </c>
      <c r="SH103" s="556">
        <f t="shared" ca="1" si="567"/>
        <v>0</v>
      </c>
      <c r="SI103" s="556">
        <f t="shared" ca="1" si="567"/>
        <v>0</v>
      </c>
      <c r="SJ103" s="556">
        <f t="shared" ca="1" si="567"/>
        <v>0</v>
      </c>
      <c r="SK103" s="556">
        <f t="shared" ca="1" si="567"/>
        <v>0</v>
      </c>
      <c r="SL103" s="556">
        <f t="shared" ca="1" si="567"/>
        <v>0</v>
      </c>
      <c r="SM103" s="556">
        <f t="shared" ca="1" si="568"/>
        <v>0</v>
      </c>
      <c r="SN103" s="556">
        <f t="shared" ca="1" si="568"/>
        <v>0</v>
      </c>
      <c r="SO103" s="556">
        <f t="shared" ca="1" si="568"/>
        <v>0</v>
      </c>
      <c r="SP103" s="556">
        <f t="shared" ca="1" si="568"/>
        <v>0</v>
      </c>
      <c r="SQ103" s="556">
        <f t="shared" ca="1" si="568"/>
        <v>0</v>
      </c>
      <c r="SR103" s="556">
        <f t="shared" ca="1" si="568"/>
        <v>0</v>
      </c>
      <c r="SS103" s="556">
        <f t="shared" ca="1" si="568"/>
        <v>0</v>
      </c>
      <c r="ST103" s="556">
        <f t="shared" ca="1" si="568"/>
        <v>0</v>
      </c>
      <c r="SU103" s="556">
        <f t="shared" ca="1" si="568"/>
        <v>0</v>
      </c>
      <c r="SV103" s="556">
        <f t="shared" ca="1" si="568"/>
        <v>0</v>
      </c>
      <c r="SW103" s="556">
        <f t="shared" ca="1" si="569"/>
        <v>0</v>
      </c>
      <c r="SX103" s="556">
        <f t="shared" ca="1" si="569"/>
        <v>0</v>
      </c>
      <c r="SY103" s="556">
        <f t="shared" ca="1" si="569"/>
        <v>0</v>
      </c>
      <c r="SZ103" s="556">
        <f t="shared" ca="1" si="569"/>
        <v>0</v>
      </c>
      <c r="TA103" s="556">
        <f t="shared" ca="1" si="569"/>
        <v>0</v>
      </c>
      <c r="TB103" s="556">
        <f t="shared" ca="1" si="569"/>
        <v>0</v>
      </c>
      <c r="TC103" s="556">
        <f t="shared" ca="1" si="569"/>
        <v>0</v>
      </c>
      <c r="TD103" s="556">
        <f t="shared" ca="1" si="569"/>
        <v>0</v>
      </c>
      <c r="TE103" s="556">
        <f t="shared" ca="1" si="569"/>
        <v>0</v>
      </c>
      <c r="TF103" s="556">
        <f t="shared" ca="1" si="569"/>
        <v>0</v>
      </c>
      <c r="TG103" s="556">
        <f t="shared" ca="1" si="570"/>
        <v>0</v>
      </c>
      <c r="TH103" s="556">
        <f t="shared" ca="1" si="570"/>
        <v>0</v>
      </c>
      <c r="TI103" s="556">
        <f t="shared" ca="1" si="570"/>
        <v>0</v>
      </c>
      <c r="TJ103" s="556">
        <f t="shared" ca="1" si="570"/>
        <v>0</v>
      </c>
      <c r="TK103" s="556">
        <f t="shared" ca="1" si="570"/>
        <v>0</v>
      </c>
      <c r="TL103" s="556">
        <f t="shared" ca="1" si="570"/>
        <v>0</v>
      </c>
      <c r="TM103" s="556">
        <f t="shared" ca="1" si="570"/>
        <v>0</v>
      </c>
      <c r="TN103" s="556">
        <f t="shared" ca="1" si="570"/>
        <v>0</v>
      </c>
      <c r="TO103" s="556">
        <f t="shared" ca="1" si="570"/>
        <v>0</v>
      </c>
      <c r="TP103" s="556">
        <f t="shared" ca="1" si="570"/>
        <v>0</v>
      </c>
      <c r="TQ103" s="556">
        <f t="shared" ca="1" si="571"/>
        <v>0</v>
      </c>
      <c r="TR103" s="556">
        <f t="shared" ca="1" si="571"/>
        <v>0</v>
      </c>
      <c r="TS103" s="556">
        <f t="shared" ca="1" si="571"/>
        <v>0</v>
      </c>
      <c r="TT103" s="556">
        <f t="shared" ca="1" si="571"/>
        <v>0</v>
      </c>
      <c r="TU103" s="556">
        <f t="shared" ca="1" si="571"/>
        <v>0</v>
      </c>
      <c r="TV103" s="556">
        <f t="shared" ca="1" si="571"/>
        <v>0</v>
      </c>
      <c r="TW103" s="556">
        <f t="shared" ca="1" si="571"/>
        <v>0</v>
      </c>
      <c r="TX103" s="556">
        <f t="shared" ca="1" si="571"/>
        <v>0</v>
      </c>
      <c r="TY103" s="556">
        <f t="shared" ca="1" si="571"/>
        <v>0</v>
      </c>
      <c r="TZ103" s="556">
        <f t="shared" ca="1" si="571"/>
        <v>0</v>
      </c>
      <c r="UA103" s="556">
        <f t="shared" ca="1" si="572"/>
        <v>0</v>
      </c>
      <c r="UB103" s="556">
        <f t="shared" ca="1" si="572"/>
        <v>0</v>
      </c>
      <c r="UC103" s="556">
        <f t="shared" ca="1" si="572"/>
        <v>0</v>
      </c>
      <c r="UD103" s="556">
        <f t="shared" ca="1" si="572"/>
        <v>0</v>
      </c>
      <c r="UE103" s="556">
        <f t="shared" ca="1" si="572"/>
        <v>0</v>
      </c>
      <c r="UF103" s="556">
        <f t="shared" ca="1" si="572"/>
        <v>0</v>
      </c>
      <c r="UG103" s="556">
        <f t="shared" ca="1" si="572"/>
        <v>0</v>
      </c>
      <c r="UH103" s="556">
        <f t="shared" ca="1" si="572"/>
        <v>0</v>
      </c>
      <c r="UI103" s="556">
        <f t="shared" ca="1" si="572"/>
        <v>0</v>
      </c>
      <c r="UJ103" s="556">
        <f t="shared" ca="1" si="572"/>
        <v>0</v>
      </c>
      <c r="UK103" s="556">
        <f t="shared" ca="1" si="573"/>
        <v>0</v>
      </c>
      <c r="UL103" s="556">
        <f t="shared" ca="1" si="573"/>
        <v>0</v>
      </c>
      <c r="UM103" s="556">
        <f t="shared" ca="1" si="573"/>
        <v>0</v>
      </c>
      <c r="UN103" s="556">
        <f t="shared" ca="1" si="573"/>
        <v>0</v>
      </c>
      <c r="UO103" s="556">
        <f t="shared" ca="1" si="573"/>
        <v>0</v>
      </c>
      <c r="UP103" s="556">
        <f t="shared" ca="1" si="573"/>
        <v>0</v>
      </c>
      <c r="UQ103" s="556">
        <f t="shared" ca="1" si="573"/>
        <v>0</v>
      </c>
      <c r="UR103" s="556">
        <f t="shared" ca="1" si="573"/>
        <v>0</v>
      </c>
      <c r="US103" s="556">
        <f t="shared" ca="1" si="573"/>
        <v>0</v>
      </c>
      <c r="UT103" s="556">
        <f t="shared" ca="1" si="573"/>
        <v>0</v>
      </c>
      <c r="UU103" s="556">
        <f t="shared" ca="1" si="574"/>
        <v>0</v>
      </c>
      <c r="UV103" s="556">
        <f t="shared" ca="1" si="574"/>
        <v>0</v>
      </c>
      <c r="UW103" s="556">
        <f t="shared" ca="1" si="574"/>
        <v>0</v>
      </c>
      <c r="UX103" s="556">
        <f t="shared" ca="1" si="574"/>
        <v>0</v>
      </c>
      <c r="UY103" s="556">
        <f t="shared" ca="1" si="574"/>
        <v>0</v>
      </c>
      <c r="UZ103" s="556">
        <f t="shared" ca="1" si="574"/>
        <v>0</v>
      </c>
      <c r="VA103" s="556">
        <f t="shared" ca="1" si="574"/>
        <v>0</v>
      </c>
      <c r="VB103" s="556">
        <f t="shared" ca="1" si="574"/>
        <v>0</v>
      </c>
      <c r="VC103" s="556">
        <f t="shared" ca="1" si="574"/>
        <v>0</v>
      </c>
      <c r="VD103" s="556">
        <f t="shared" ca="1" si="574"/>
        <v>0</v>
      </c>
      <c r="VE103" s="556">
        <f t="shared" ca="1" si="575"/>
        <v>0</v>
      </c>
      <c r="VF103" s="556">
        <f t="shared" ca="1" si="575"/>
        <v>0</v>
      </c>
      <c r="VG103" s="556">
        <f t="shared" ca="1" si="575"/>
        <v>0</v>
      </c>
      <c r="VH103" s="556">
        <f t="shared" ca="1" si="575"/>
        <v>0</v>
      </c>
      <c r="VI103" s="556">
        <f t="shared" ca="1" si="575"/>
        <v>0</v>
      </c>
      <c r="VJ103" s="556">
        <f t="shared" ca="1" si="575"/>
        <v>0</v>
      </c>
      <c r="VK103" s="556">
        <f t="shared" ca="1" si="575"/>
        <v>0</v>
      </c>
      <c r="VL103" s="556">
        <f t="shared" ca="1" si="575"/>
        <v>0</v>
      </c>
      <c r="VM103" s="556">
        <f t="shared" ca="1" si="575"/>
        <v>0</v>
      </c>
      <c r="VN103" s="556">
        <f t="shared" ca="1" si="575"/>
        <v>0</v>
      </c>
      <c r="VO103" s="556">
        <f t="shared" ca="1" si="576"/>
        <v>0</v>
      </c>
      <c r="VP103" s="556">
        <f t="shared" ca="1" si="576"/>
        <v>0</v>
      </c>
      <c r="VQ103" s="556">
        <f t="shared" ca="1" si="576"/>
        <v>0</v>
      </c>
      <c r="VR103" s="556">
        <f t="shared" ca="1" si="576"/>
        <v>0</v>
      </c>
      <c r="VS103" s="556">
        <f t="shared" ca="1" si="576"/>
        <v>0</v>
      </c>
      <c r="VT103" s="556">
        <f t="shared" ca="1" si="576"/>
        <v>0</v>
      </c>
      <c r="VU103" s="556">
        <f t="shared" ca="1" si="576"/>
        <v>0</v>
      </c>
      <c r="VV103" s="556">
        <f t="shared" ca="1" si="576"/>
        <v>0</v>
      </c>
      <c r="VW103" s="556">
        <f t="shared" ca="1" si="576"/>
        <v>0</v>
      </c>
      <c r="VX103" s="556">
        <f t="shared" ca="1" si="576"/>
        <v>0</v>
      </c>
      <c r="VY103" s="556">
        <f t="shared" ca="1" si="577"/>
        <v>0</v>
      </c>
      <c r="VZ103" s="556">
        <f t="shared" ca="1" si="577"/>
        <v>0</v>
      </c>
      <c r="WA103" s="556">
        <f t="shared" ca="1" si="577"/>
        <v>0</v>
      </c>
      <c r="WB103" s="556">
        <f t="shared" ca="1" si="577"/>
        <v>0</v>
      </c>
      <c r="WC103" s="556">
        <f t="shared" ca="1" si="577"/>
        <v>0</v>
      </c>
      <c r="WD103" s="556">
        <f t="shared" ca="1" si="577"/>
        <v>0</v>
      </c>
      <c r="WE103" s="556">
        <f t="shared" ca="1" si="577"/>
        <v>0</v>
      </c>
      <c r="WF103" s="556">
        <f t="shared" ca="1" si="577"/>
        <v>0</v>
      </c>
      <c r="WG103" s="556">
        <f t="shared" ca="1" si="577"/>
        <v>0</v>
      </c>
      <c r="WH103" s="556">
        <f t="shared" ca="1" si="577"/>
        <v>0</v>
      </c>
      <c r="WI103" s="556">
        <f t="shared" ca="1" si="578"/>
        <v>0</v>
      </c>
      <c r="WJ103" s="556">
        <f t="shared" ca="1" si="578"/>
        <v>0</v>
      </c>
      <c r="WK103" s="556">
        <f t="shared" ca="1" si="578"/>
        <v>0</v>
      </c>
      <c r="WL103" s="556">
        <f t="shared" ca="1" si="578"/>
        <v>0</v>
      </c>
      <c r="WM103" s="556">
        <f t="shared" ca="1" si="578"/>
        <v>0</v>
      </c>
      <c r="WN103" s="556">
        <f t="shared" ca="1" si="578"/>
        <v>0</v>
      </c>
      <c r="WO103" s="556">
        <f t="shared" ca="1" si="578"/>
        <v>0</v>
      </c>
      <c r="WP103" s="556">
        <f t="shared" ca="1" si="578"/>
        <v>0</v>
      </c>
      <c r="WQ103" s="556">
        <f t="shared" ca="1" si="578"/>
        <v>0</v>
      </c>
      <c r="WR103" s="556">
        <f t="shared" ca="1" si="578"/>
        <v>0</v>
      </c>
      <c r="WS103" s="556">
        <f t="shared" ca="1" si="579"/>
        <v>0</v>
      </c>
      <c r="WT103" s="556">
        <f t="shared" ca="1" si="579"/>
        <v>0</v>
      </c>
      <c r="WU103" s="556">
        <f t="shared" ca="1" si="579"/>
        <v>0</v>
      </c>
      <c r="WV103" s="556">
        <f t="shared" ca="1" si="579"/>
        <v>0</v>
      </c>
      <c r="WW103" s="556">
        <f t="shared" ca="1" si="579"/>
        <v>0</v>
      </c>
      <c r="WX103" s="556">
        <f t="shared" ca="1" si="579"/>
        <v>0</v>
      </c>
      <c r="WY103" s="556">
        <f t="shared" ca="1" si="579"/>
        <v>0</v>
      </c>
      <c r="WZ103" s="556">
        <f t="shared" ca="1" si="579"/>
        <v>0</v>
      </c>
      <c r="XA103" s="556">
        <f t="shared" ca="1" si="579"/>
        <v>0</v>
      </c>
      <c r="XB103" s="556">
        <f t="shared" ca="1" si="579"/>
        <v>0</v>
      </c>
      <c r="XC103" s="556">
        <f t="shared" ca="1" si="580"/>
        <v>0</v>
      </c>
      <c r="XD103" s="556">
        <f t="shared" ca="1" si="580"/>
        <v>0</v>
      </c>
      <c r="XE103" s="556">
        <f t="shared" ca="1" si="580"/>
        <v>0</v>
      </c>
      <c r="XF103" s="556">
        <f t="shared" ca="1" si="580"/>
        <v>0</v>
      </c>
      <c r="XG103" s="556">
        <f t="shared" ca="1" si="580"/>
        <v>0</v>
      </c>
      <c r="XH103" s="556">
        <f t="shared" ca="1" si="580"/>
        <v>0</v>
      </c>
      <c r="XI103" s="556">
        <f t="shared" ca="1" si="580"/>
        <v>0</v>
      </c>
      <c r="XJ103" s="556">
        <f t="shared" ca="1" si="580"/>
        <v>0</v>
      </c>
      <c r="XK103" s="556">
        <f t="shared" ca="1" si="580"/>
        <v>0</v>
      </c>
      <c r="XL103" s="556">
        <f t="shared" ca="1" si="580"/>
        <v>0</v>
      </c>
      <c r="XM103" s="556">
        <f t="shared" ca="1" si="581"/>
        <v>0</v>
      </c>
      <c r="XN103" s="556">
        <f t="shared" ca="1" si="581"/>
        <v>0</v>
      </c>
      <c r="XO103" s="556">
        <f t="shared" ca="1" si="581"/>
        <v>0</v>
      </c>
      <c r="XP103" s="556">
        <f t="shared" ca="1" si="581"/>
        <v>0</v>
      </c>
      <c r="XQ103" s="556">
        <f t="shared" ca="1" si="581"/>
        <v>0</v>
      </c>
      <c r="XR103" s="556">
        <f t="shared" ca="1" si="581"/>
        <v>0</v>
      </c>
      <c r="XS103" s="556">
        <f t="shared" ca="1" si="581"/>
        <v>0</v>
      </c>
      <c r="XT103" s="556">
        <f t="shared" ca="1" si="581"/>
        <v>0</v>
      </c>
      <c r="XU103" s="556">
        <f t="shared" ca="1" si="581"/>
        <v>0</v>
      </c>
      <c r="XV103" s="556">
        <f t="shared" ca="1" si="581"/>
        <v>0</v>
      </c>
      <c r="XW103" s="556">
        <f t="shared" ca="1" si="581"/>
        <v>0</v>
      </c>
      <c r="XX103" s="189">
        <f t="shared" ca="1" si="582"/>
        <v>0</v>
      </c>
      <c r="XY103" s="189">
        <f t="shared" ca="1" si="582"/>
        <v>0</v>
      </c>
      <c r="XZ103" s="189">
        <f t="shared" ca="1" si="582"/>
        <v>0</v>
      </c>
      <c r="YA103" s="189">
        <f t="shared" ca="1" si="582"/>
        <v>0</v>
      </c>
      <c r="YB103" s="189">
        <f t="shared" ca="1" si="582"/>
        <v>0</v>
      </c>
      <c r="YC103" s="230">
        <f t="shared" ca="1" si="492"/>
        <v>0</v>
      </c>
      <c r="YD103" s="189">
        <f t="shared" ca="1" si="583"/>
        <v>0</v>
      </c>
      <c r="YE103" s="189">
        <f t="shared" ca="1" si="583"/>
        <v>0</v>
      </c>
      <c r="YF103" s="189">
        <f t="shared" ca="1" si="583"/>
        <v>0</v>
      </c>
      <c r="YG103" s="189">
        <f t="shared" ca="1" si="583"/>
        <v>0</v>
      </c>
      <c r="YH103" s="189">
        <f t="shared" ca="1" si="583"/>
        <v>0</v>
      </c>
      <c r="YI103" s="230">
        <f t="shared" ca="1" si="494"/>
        <v>0</v>
      </c>
      <c r="YJ103" s="231">
        <f t="shared" ca="1" si="495"/>
        <v>0</v>
      </c>
      <c r="YK103" s="231">
        <f t="shared" ca="1" si="495"/>
        <v>0</v>
      </c>
      <c r="YL103" s="231">
        <f t="shared" ca="1" si="495"/>
        <v>0</v>
      </c>
      <c r="YM103" s="231">
        <f t="shared" ca="1" si="495"/>
        <v>0</v>
      </c>
      <c r="YN103" s="544">
        <f t="shared" ca="1" si="496"/>
        <v>0</v>
      </c>
      <c r="YO103" s="231">
        <f t="shared" ca="1" si="497"/>
        <v>0</v>
      </c>
      <c r="YP103" s="231">
        <f t="shared" ca="1" si="497"/>
        <v>0</v>
      </c>
      <c r="YQ103" s="231">
        <f t="shared" ca="1" si="497"/>
        <v>0</v>
      </c>
      <c r="YR103" s="231">
        <f t="shared" ca="1" si="497"/>
        <v>0</v>
      </c>
      <c r="YS103" s="544">
        <f t="shared" ca="1" si="584"/>
        <v>0</v>
      </c>
      <c r="YT103" s="544">
        <f t="shared" ca="1" si="584"/>
        <v>0</v>
      </c>
      <c r="YU103" s="544">
        <f t="shared" ca="1" si="584"/>
        <v>0</v>
      </c>
      <c r="YV103" s="544">
        <f t="shared" ca="1" si="584"/>
        <v>0</v>
      </c>
      <c r="YW103" s="544">
        <f t="shared" ca="1" si="584"/>
        <v>0</v>
      </c>
      <c r="YX103" s="544">
        <f t="shared" ca="1" si="584"/>
        <v>0</v>
      </c>
      <c r="YY103" s="544">
        <f t="shared" ca="1" si="584"/>
        <v>0</v>
      </c>
      <c r="YZ103" s="535" cm="1">
        <f t="array" aca="1" ref="YZ103" ca="1">INDEX(YZ$13:YZ102,$B103+1,1)</f>
        <v>0</v>
      </c>
      <c r="ZA103" s="411">
        <f t="shared" ca="1" si="499"/>
        <v>19</v>
      </c>
      <c r="ZB103" s="18"/>
      <c r="ZC103" s="535" cm="1">
        <f t="array" aca="1" ref="ZC103" ca="1">INDEX(ZC$13:ZC102,$B103+1,1)</f>
        <v>0</v>
      </c>
      <c r="ZD103" s="411">
        <f t="shared" si="500"/>
        <v>0</v>
      </c>
      <c r="ZE103" s="535" cm="1">
        <f t="array" aca="1" ref="ZE103" ca="1">INDEX(ZE$13:ZE102,$B103+1,1)</f>
        <v>0</v>
      </c>
      <c r="ZF103" s="535" t="str" cm="1">
        <f t="array" aca="1" ref="ZF103" ca="1">INDEX(ZF$13:ZF102,$B103+1,1)</f>
        <v>-</v>
      </c>
      <c r="ZG103" s="535" t="str" cm="1">
        <f t="array" aca="1" ref="ZG103" ca="1">INDEX(ZG$13:ZG102,$B103+1,1)</f>
        <v>-</v>
      </c>
      <c r="ZH103" s="535" t="str" cm="1">
        <f t="array" aca="1" ref="ZH103" ca="1">INDEX(ZH$13:ZH102,$B103+1,1)</f>
        <v>-</v>
      </c>
      <c r="ZI103" s="535" t="str" cm="1">
        <f t="array" aca="1" ref="ZI103" ca="1">INDEX(ZI$13:ZI102,$B103+1,1)</f>
        <v>-</v>
      </c>
      <c r="ZJ103" s="535" t="str" cm="1">
        <f t="array" aca="1" ref="ZJ103" ca="1">INDEX(ZJ$13:ZJ102,$B103+1,1)</f>
        <v>-</v>
      </c>
      <c r="ZK103" s="535" t="str" cm="1">
        <f t="array" aca="1" ref="ZK103" ca="1">INDEX(ZK$13:ZK102,$B103+1,1)</f>
        <v>-</v>
      </c>
      <c r="ZL103" s="535" t="str" cm="1">
        <f t="array" aca="1" ref="ZL103" ca="1">INDEX(ZL$13:ZL102,$B103+1,1)</f>
        <v>-</v>
      </c>
      <c r="ZM103" s="535" t="str" cm="1">
        <f t="array" aca="1" ref="ZM103" ca="1">INDEX(ZM$13:ZM102,$B103+1,1)</f>
        <v>-</v>
      </c>
      <c r="ZN103" s="535" t="str" cm="1">
        <f t="array" aca="1" ref="ZN103" ca="1">INDEX(ZN$13:ZN102,$B103+1,1)</f>
        <v>-</v>
      </c>
      <c r="ZO103" s="535" t="str" cm="1">
        <f t="array" aca="1" ref="ZO103" ca="1">INDEX(ZO$13:ZO102,$B103+1,1)</f>
        <v>-</v>
      </c>
      <c r="ZP103" s="535" t="str" cm="1">
        <f t="array" aca="1" ref="ZP103" ca="1">INDEX(ZP$13:ZP102,$B103+1,1)</f>
        <v>-</v>
      </c>
      <c r="ZQ103" s="535" t="str" cm="1">
        <f t="array" aca="1" ref="ZQ103" ca="1">INDEX(ZQ$13:ZQ102,$B103+1,1)</f>
        <v>-</v>
      </c>
      <c r="ZR103" s="535" t="str" cm="1">
        <f t="array" aca="1" ref="ZR103" ca="1">INDEX(ZR$13:ZR102,$B103+1,1)</f>
        <v>-</v>
      </c>
      <c r="ZS103" s="535" t="str" cm="1">
        <f t="array" aca="1" ref="ZS103" ca="1">INDEX(ZS$13:ZS102,$B103+1,1)</f>
        <v>-</v>
      </c>
      <c r="ZT103" s="535" t="str" cm="1">
        <f t="array" aca="1" ref="ZT103" ca="1">INDEX(ZT$13:ZT102,$B103+1,1)</f>
        <v>-</v>
      </c>
      <c r="ZU103" s="535" t="str" cm="1">
        <f t="array" aca="1" ref="ZU103" ca="1">INDEX(ZU$13:ZU102,$B103+1,1)</f>
        <v>-</v>
      </c>
      <c r="ZV103" s="535" t="str" cm="1">
        <f t="array" aca="1" ref="ZV103" ca="1">INDEX(ZV$13:ZV102,$B103+1,1)</f>
        <v>-</v>
      </c>
      <c r="ZW103" s="535" t="str" cm="1">
        <f t="array" aca="1" ref="ZW103" ca="1">INDEX(ZW$13:ZW102,$B103+1,1)</f>
        <v>-</v>
      </c>
      <c r="ZX103" s="18"/>
      <c r="ZY103" s="411" t="b">
        <f t="shared" ca="1" si="501"/>
        <v>0</v>
      </c>
      <c r="ZZ103" s="411" t="str">
        <f t="shared" ca="1" si="502"/>
        <v>-</v>
      </c>
      <c r="AAA103" s="535" t="str" cm="1">
        <f t="array" aca="1" ref="AAA103" ca="1">INDEX(AAA$13:AAA102,$B103+1,1)</f>
        <v>-</v>
      </c>
      <c r="AAB103" s="535" t="str" cm="1">
        <f t="array" aca="1" ref="AAB103" ca="1">INDEX(AAB$13:AAB102,$B103+1,1)</f>
        <v>-</v>
      </c>
      <c r="AAC103" s="535" t="str" cm="1">
        <f t="array" aca="1" ref="AAC103" ca="1">INDEX(AAC$13:AAC102,$B103+1,1)</f>
        <v>-</v>
      </c>
      <c r="AAD103" s="545" cm="1">
        <f t="array" aca="1" ref="AAD103" ca="1">INDEX(i.AgeJ,$AD103,1)</f>
        <v>0</v>
      </c>
      <c r="AAE103" s="535" t="str" cm="1">
        <f t="array" aca="1" ref="AAE103" ca="1">INDEX(AAE$13:AAE102,$B103+1,1)</f>
        <v>-</v>
      </c>
      <c r="AAF103" s="411" t="str">
        <f t="shared" si="503"/>
        <v>-</v>
      </c>
      <c r="AAG103" s="411" t="str">
        <f t="shared" si="503"/>
        <v>-</v>
      </c>
      <c r="AAH103" s="535" t="str" cm="1">
        <f t="array" aca="1" ref="AAH103" ca="1">INDEX(AAH$13:AAH102,$B103+1,1)</f>
        <v>-</v>
      </c>
      <c r="AAI103" s="535" t="str" cm="1">
        <f t="array" aca="1" ref="AAI103" ca="1">INDEX(AAI$13:AAI102,$B103+1,1)</f>
        <v>-</v>
      </c>
      <c r="AAJ103" s="535" t="str" cm="1">
        <f t="array" aca="1" ref="AAJ103" ca="1">INDEX(AAJ$13:AAJ102,$B103+1,1)</f>
        <v>-</v>
      </c>
      <c r="AAK103" s="535" t="str" cm="1">
        <f t="array" aca="1" ref="AAK103" ca="1">INDEX(AAK$13:AAK102,$B103+1,1)</f>
        <v>-</v>
      </c>
      <c r="AAL103" s="535" t="str" cm="1">
        <f t="array" aca="1" ref="AAL103" ca="1">INDEX(AAL$13:AAL102,$B103+1,1)</f>
        <v>-</v>
      </c>
      <c r="AAM103" s="535" t="b" cm="1">
        <f t="array" aca="1" ref="AAM103" ca="1">INDEX(AAM$13:AAM102,$B103+1,1)</f>
        <v>1</v>
      </c>
      <c r="AAN103" s="535" t="str" cm="1">
        <f t="array" aca="1" ref="AAN103" ca="1">INDEX(AAN$13:AAN102,$B103+1,1)</f>
        <v>-</v>
      </c>
      <c r="AAO103" s="535" cm="1">
        <f t="array" aca="1" ref="AAO103" ca="1">INDEX(AAO$13:AAO102,$B103+1,1)</f>
        <v>0</v>
      </c>
      <c r="AAP103" s="535" cm="1">
        <f t="array" aca="1" ref="AAP103" ca="1">INDEX(AAP$13:AAP102,$B103+1,1)</f>
        <v>0</v>
      </c>
      <c r="AAQ103" s="535" cm="1">
        <f t="array" aca="1" ref="AAQ103" ca="1">INDEX(AAQ$13:AAQ102,$B103+1,1)</f>
        <v>0</v>
      </c>
      <c r="AAR103" s="18"/>
      <c r="AAS103" s="411">
        <f t="shared" si="504"/>
        <v>50</v>
      </c>
      <c r="AAT103" s="411">
        <f t="shared" si="504"/>
        <v>50</v>
      </c>
      <c r="AAU103" s="411">
        <f t="shared" si="504"/>
        <v>50</v>
      </c>
      <c r="AAV103" s="411">
        <f t="shared" si="504"/>
        <v>50</v>
      </c>
      <c r="AAW103" s="535" cm="1">
        <f t="array" aca="1" ref="AAW103" ca="1">INDEX(AAW$13:AAW102,$B103+1,1)</f>
        <v>1</v>
      </c>
      <c r="AAX103" s="535" cm="1">
        <f t="array" aca="1" ref="AAX103" ca="1">INDEX(AAX$13:AAX102,$B103+1,1)</f>
        <v>1</v>
      </c>
      <c r="AAY103" s="535" cm="1">
        <f t="array" aca="1" ref="AAY103" ca="1">INDEX(AAY$13:AAY102,$B103+1,1)</f>
        <v>1</v>
      </c>
      <c r="AAZ103" s="535" cm="1">
        <f t="array" aca="1" ref="AAZ103" ca="1">INDEX(AAZ$13:AAZ102,$B103+1,1)</f>
        <v>1</v>
      </c>
      <c r="ABA103" s="535" t="str" cm="1">
        <f t="array" aca="1" ref="ABA103" ca="1">INDEX(ABA$13:ABA102,$B103+1,1)</f>
        <v>-</v>
      </c>
      <c r="ABB103" s="535" t="str" cm="1">
        <f t="array" aca="1" ref="ABB103" ca="1">INDEX(ABB$13:ABB102,$B103+1,1)</f>
        <v>-</v>
      </c>
      <c r="ABC103" s="535" t="str" cm="1">
        <f t="array" aca="1" ref="ABC103" ca="1">INDEX(ABC$13:ABC102,$B103+1,1)</f>
        <v>-</v>
      </c>
      <c r="ABD103" s="535" t="str" cm="1">
        <f t="array" aca="1" ref="ABD103" ca="1">INDEX(ABD$13:ABD102,$B103+1,1)</f>
        <v>-</v>
      </c>
      <c r="ABE103" s="535" t="str" cm="1">
        <f t="array" aca="1" ref="ABE103" ca="1">INDEX(ABE$13:ABE102,$B103+1,1)</f>
        <v>-</v>
      </c>
      <c r="ABF103" s="535" t="str" cm="1">
        <f t="array" aca="1" ref="ABF103" ca="1">INDEX(ABF$13:ABF102,$B103+1,1)</f>
        <v>-</v>
      </c>
      <c r="ABG103" s="535" t="str" cm="1">
        <f t="array" aca="1" ref="ABG103" ca="1">INDEX(ABG$13:ABG102,$B103+1,1)</f>
        <v>-</v>
      </c>
      <c r="ABH103" s="18"/>
      <c r="ABI103" s="535" t="str" cm="1">
        <f t="array" aca="1" ref="ABI103" ca="1">INDEX(ABI$13:ABI102,$B103+1,1)</f>
        <v>-</v>
      </c>
      <c r="ABJ103" s="411">
        <f t="shared" ca="1" si="505"/>
        <v>1</v>
      </c>
      <c r="ABK103" s="18"/>
      <c r="ABL103" s="664" t="str">
        <f t="shared" ca="1" si="506"/>
        <v>-</v>
      </c>
      <c r="ABM103" s="535" t="b" cm="1">
        <f t="array" aca="1" ref="ABM103" ca="1">INDEX(ABM$13:ABM102,$B103+1,1)</f>
        <v>0</v>
      </c>
      <c r="ABN103" s="535" t="b" cm="1">
        <f t="array" aca="1" ref="ABN103" ca="1">INDEX(ABN$13:ABN102,$B103+1,1)</f>
        <v>1</v>
      </c>
      <c r="ABO103" s="535" t="str" cm="1">
        <f t="array" aca="1" ref="ABO103" ca="1">INDEX(ABO$13:ABO102,$B103+1,1)</f>
        <v>-</v>
      </c>
      <c r="ABP103" s="411" t="b">
        <f t="shared" ca="1" si="533"/>
        <v>1</v>
      </c>
      <c r="ABQ103" s="535" t="b" cm="1">
        <f t="array" aca="1" ref="ABQ103" ca="1">INDEX(ABQ$13:ABQ102,$B103+1,1)</f>
        <v>0</v>
      </c>
      <c r="ABR103" s="535" cm="1">
        <f t="array" aca="1" ref="ABR103" ca="1">INDEX(ABR$13:ABR102,$B103+1,1)</f>
        <v>0</v>
      </c>
      <c r="ABS103" s="547" cm="1">
        <f t="array" aca="1" ref="ABS103" ca="1">IF(ABN103&lt;&gt;TRUE,"-",VALUE(IFERROR(VALUE($K103),0) &amp; _xlfn.SWITCH($CF103,"-",4,$CF103) &amp; $L103 &amp; $T103 &amp; "00" &amp; $N103 &amp; $AK103 &amp; $R103 &amp; _xlfn.SWITCH($AM103,3,1,$AM103) &amp; _xlfn.SWITCH($M103,4,0,$M103) &amp; $AD103 &amp; IF(MOD($H103-2,ABS$6)&gt;=ABS$7,"",TEXT(INT(MOD($H103-2,ABS$6)/2)+1,"00"))))</f>
        <v>14220012120109</v>
      </c>
      <c r="ABT103" s="657" t="str" cm="1">
        <f t="array" aca="1" ref="ABT103" ca="1">IF(ABO103&lt;&gt;TRUE,"-",VALUE(IFERROR(VALUE($K103),0) &amp; _xlfn.SWITCH($CF103,"-",4,$CF103) &amp; $L103 &amp; $T103 &amp; "00" &amp; $N103 &amp; $AK103 &amp; $R103 &amp; _xlfn.SWITCH($AM103,3,1,$AM103) &amp; _xlfn.SWITCH($M103,4,0,$M103) &amp; $AD103 &amp; IF(MOD($H103-1,ABT$6)&gt;=ABT$7,"",TEXT(INT(MOD($H103-1,ABT$6)/2)+1,"00"))))</f>
        <v>-</v>
      </c>
      <c r="ABU103" s="543">
        <f t="shared" ca="1" si="507"/>
        <v>652</v>
      </c>
      <c r="ABV103" s="543">
        <f t="shared" ca="1" si="507"/>
        <v>686</v>
      </c>
      <c r="ABW103" s="543">
        <f t="shared" ca="1" si="507"/>
        <v>721</v>
      </c>
      <c r="ABX103" s="459">
        <f t="shared" ca="1" si="508"/>
        <v>469</v>
      </c>
      <c r="ABY103" s="459">
        <f t="shared" ca="1" si="508"/>
        <v>504</v>
      </c>
      <c r="ABZ103" s="459">
        <f t="shared" ca="1" si="508"/>
        <v>539</v>
      </c>
      <c r="ACA103" s="459">
        <f t="shared" ca="1" si="509"/>
        <v>385</v>
      </c>
      <c r="ACB103" s="459">
        <f t="shared" ca="1" si="509"/>
        <v>420</v>
      </c>
      <c r="ACC103" s="459">
        <f t="shared" ca="1" si="509"/>
        <v>455</v>
      </c>
      <c r="ACD103" s="535" t="str" cm="1">
        <f t="array" aca="1" ref="ACD103" ca="1">INDEX(ACD$13:ACD102,$B103+1,1)</f>
        <v>-</v>
      </c>
      <c r="ACE103" s="535" t="str" cm="1">
        <f t="array" aca="1" ref="ACE103" ca="1">INDEX(ACE$13:ACE102,$B103+1,1)</f>
        <v>-</v>
      </c>
      <c r="ACF103" s="535" t="str" cm="1">
        <f t="array" aca="1" ref="ACF103" ca="1">INDEX(ACF$13:ACF102,$B103+1,1)</f>
        <v>-</v>
      </c>
      <c r="ACG103" s="535" t="str" cm="1">
        <f t="array" aca="1" ref="ACG103" ca="1">INDEX(ACG$13:ACG102,$B103+1,1)</f>
        <v>-</v>
      </c>
      <c r="ACH103" s="535" t="str" cm="1">
        <f t="array" aca="1" ref="ACH103" ca="1">INDEX(ACH$13:ACH102,$B103+1,1)</f>
        <v>-</v>
      </c>
      <c r="ACI103" s="535" t="str" cm="1">
        <f t="array" aca="1" ref="ACI103" ca="1">INDEX(ACI$13:ACI102,$B103+1,1)</f>
        <v>-</v>
      </c>
      <c r="ACJ103" s="535" t="str" cm="1">
        <f t="array" aca="1" ref="ACJ103" ca="1">INDEX(ACJ$13:ACJ102,$B103+1,1)</f>
        <v>-</v>
      </c>
      <c r="ACK103" s="535" t="str" cm="1">
        <f t="array" aca="1" ref="ACK103" ca="1">INDEX(ACK$13:ACK102,$B103+1,1)</f>
        <v>-</v>
      </c>
      <c r="ACL103" s="535" t="str" cm="1">
        <f t="array" aca="1" ref="ACL103" ca="1">INDEX(ACL$13:ACL102,$B103+1,1)</f>
        <v>-</v>
      </c>
      <c r="ACM103" s="535" t="str" cm="1">
        <f t="array" aca="1" ref="ACM103" ca="1">INDEX(ACM$13:ACM102,$B103+1,1)</f>
        <v>-</v>
      </c>
      <c r="ACN103" s="535" t="str" cm="1">
        <f t="array" aca="1" ref="ACN103" ca="1">INDEX(ACN$13:ACN102,$B103+1,1)</f>
        <v>-</v>
      </c>
      <c r="ACO103" s="535" t="str" cm="1">
        <f t="array" aca="1" ref="ACO103" ca="1">INDEX(ACO$13:ACO102,$B103+1,1)</f>
        <v>-</v>
      </c>
      <c r="ACP103" s="22">
        <v>1</v>
      </c>
      <c r="ACQ103" s="22">
        <v>1</v>
      </c>
      <c r="ACR103" s="535" cm="1">
        <f t="array" aca="1" ref="ACR103" ca="1">INDEX(ACR$13:ACR102,$B103+1,1)</f>
        <v>0</v>
      </c>
      <c r="ACS103" s="535" t="str" cm="1">
        <f t="array" aca="1" ref="ACS103" ca="1">INDEX(ACS$13:ACS102,$B103+1,1)</f>
        <v>-</v>
      </c>
      <c r="ACT103" s="535" t="str" cm="1">
        <f t="array" aca="1" ref="ACT103" ca="1">INDEX(ACT$13:ACT102,$B103+1,1)</f>
        <v>-</v>
      </c>
      <c r="ACU103" s="535" t="str" cm="1">
        <f t="array" aca="1" ref="ACU103" ca="1">INDEX(ACU$13:ACU102,$B103+1,1)</f>
        <v>-</v>
      </c>
      <c r="ACV103" s="535" t="str" cm="1">
        <f t="array" aca="1" ref="ACV103" ca="1">INDEX(ACV$13:ACV102,$B103+1,1)</f>
        <v>-</v>
      </c>
      <c r="ACW103" s="535" t="str" cm="1">
        <f t="array" aca="1" ref="ACW103" ca="1">INDEX(ACW$13:ACW102,$B103+1,1)</f>
        <v>-</v>
      </c>
      <c r="ACX103" s="535" cm="1">
        <f t="array" aca="1" ref="ACX103" ca="1">INDEX(ACX$13:ACX102,$B103+1,1)</f>
        <v>0</v>
      </c>
      <c r="ACY103" s="535" t="str" cm="1">
        <f t="array" aca="1" ref="ACY103" ca="1">INDEX(ACY$13:ACY102,$B103+1,1)</f>
        <v>-</v>
      </c>
      <c r="ACZ103" s="535" t="str" cm="1">
        <f t="array" aca="1" ref="ACZ103" ca="1">INDEX(ACZ$13:ACZ102,$B103+1,1)</f>
        <v>-</v>
      </c>
      <c r="ADA103" s="535" t="str" cm="1">
        <f t="array" aca="1" ref="ADA103" ca="1">INDEX(ADA$13:ADA102,$B103+1,1)</f>
        <v>-</v>
      </c>
      <c r="ADB103" s="535" cm="1">
        <f t="array" aca="1" ref="ADB103" ca="1">INDEX(ADB$13:ADB102,$B103+1,1)</f>
        <v>1</v>
      </c>
      <c r="ADC103" s="535" cm="1">
        <f t="array" aca="1" ref="ADC103" ca="1">INDEX(ADC$13:ADC102,$B103+1,1)</f>
        <v>1</v>
      </c>
      <c r="ADD103" s="661" t="str">
        <f t="shared" ca="1" si="510"/>
        <v>-</v>
      </c>
      <c r="ADE103" s="661" t="str">
        <f t="shared" ca="1" si="510"/>
        <v>-</v>
      </c>
      <c r="ADF103" s="661" t="str">
        <f t="shared" ca="1" si="510"/>
        <v>-</v>
      </c>
      <c r="ADG103" s="661" t="str">
        <f t="shared" ca="1" si="510"/>
        <v>-</v>
      </c>
      <c r="ADH103" s="662" t="str">
        <f t="shared" ca="1" si="511"/>
        <v>-</v>
      </c>
      <c r="ADI103" s="663" t="str">
        <f t="shared" ca="1" si="512"/>
        <v>-</v>
      </c>
      <c r="ADJ103" s="664" t="str">
        <f t="shared" ca="1" si="513"/>
        <v>-</v>
      </c>
      <c r="ADK103" s="711" t="str">
        <f t="shared" ca="1" si="514"/>
        <v>-</v>
      </c>
      <c r="ADL103" s="191" t="b">
        <f t="shared" si="537"/>
        <v>0</v>
      </c>
      <c r="ADM103" s="710" t="str">
        <f t="shared" ca="1" si="515"/>
        <v>-</v>
      </c>
      <c r="ADN103" s="712" t="str">
        <f t="shared" ca="1" si="516"/>
        <v>-</v>
      </c>
      <c r="ADO103" s="712" t="str">
        <f t="shared" ca="1" si="516"/>
        <v>-</v>
      </c>
      <c r="ADP103" s="665" t="str">
        <f t="shared" ca="1" si="517"/>
        <v>-</v>
      </c>
      <c r="ADQ103" s="18"/>
      <c r="ADR103" s="545" t="b">
        <f t="shared" ca="1" si="585"/>
        <v>1</v>
      </c>
      <c r="ADS103" s="545" t="str">
        <f t="shared" ca="1" si="585"/>
        <v>-</v>
      </c>
      <c r="ADT103" s="545" t="str">
        <f t="shared" ca="1" si="585"/>
        <v>-</v>
      </c>
      <c r="ADU103" s="545" t="str">
        <f t="shared" ca="1" si="585"/>
        <v>-</v>
      </c>
      <c r="ADV103" s="545" t="str">
        <f t="shared" ca="1" si="585"/>
        <v>-</v>
      </c>
      <c r="ADW103" s="545" t="str">
        <f t="shared" ca="1" si="585"/>
        <v>-</v>
      </c>
      <c r="ADX103" s="545" t="str">
        <f t="shared" ca="1" si="585"/>
        <v>-</v>
      </c>
      <c r="ADY103" s="545" t="str">
        <f t="shared" ca="1" si="585"/>
        <v>-</v>
      </c>
      <c r="ADZ103" s="545" t="str">
        <f t="shared" ca="1" si="585"/>
        <v>-</v>
      </c>
      <c r="AEA103" s="545" t="str">
        <f t="shared" ca="1" si="585"/>
        <v>-</v>
      </c>
      <c r="AEB103" s="545" t="str">
        <f t="shared" ca="1" si="586"/>
        <v>-</v>
      </c>
      <c r="AEC103" s="545" t="str">
        <f t="shared" ca="1" si="586"/>
        <v>-</v>
      </c>
      <c r="AED103" s="545" t="str">
        <f t="shared" ca="1" si="586"/>
        <v>-</v>
      </c>
      <c r="AEE103" s="545" t="str">
        <f t="shared" ca="1" si="586"/>
        <v>-</v>
      </c>
      <c r="AEF103" s="545" t="str">
        <f t="shared" ca="1" si="586"/>
        <v>-</v>
      </c>
      <c r="AEG103" s="545" t="str">
        <f t="shared" ca="1" si="586"/>
        <v>-</v>
      </c>
      <c r="AEH103" s="545" t="str">
        <f t="shared" ca="1" si="586"/>
        <v>-</v>
      </c>
      <c r="AEI103" s="545" t="str">
        <f t="shared" ca="1" si="586"/>
        <v>-</v>
      </c>
      <c r="AEJ103" s="545" t="b">
        <f t="shared" ca="1" si="586"/>
        <v>1</v>
      </c>
      <c r="AEK103" s="545" t="str">
        <f t="shared" ca="1" si="586"/>
        <v>-</v>
      </c>
      <c r="AEL103" s="545" t="str">
        <f t="shared" ca="1" si="587"/>
        <v>-</v>
      </c>
      <c r="AEM103" s="545" t="str">
        <f t="shared" ca="1" si="587"/>
        <v>-</v>
      </c>
      <c r="AEN103" s="545" t="str">
        <f t="shared" ca="1" si="587"/>
        <v>-</v>
      </c>
      <c r="AEO103" s="545" t="str">
        <f t="shared" ca="1" si="587"/>
        <v>-</v>
      </c>
      <c r="AEP103" s="545" t="str">
        <f t="shared" ca="1" si="587"/>
        <v>-</v>
      </c>
      <c r="AEQ103" s="545" t="str">
        <f t="shared" ca="1" si="587"/>
        <v>-</v>
      </c>
      <c r="AER103" s="545" t="str">
        <f t="shared" ca="1" si="587"/>
        <v>-</v>
      </c>
      <c r="AES103" s="545" t="str">
        <f t="shared" ca="1" si="587"/>
        <v>-</v>
      </c>
      <c r="AET103" s="545" t="str">
        <f t="shared" ca="1" si="587"/>
        <v>-</v>
      </c>
      <c r="AEU103" s="545" t="str">
        <f t="shared" ca="1" si="587"/>
        <v>-</v>
      </c>
      <c r="AEV103" s="545" t="str">
        <f t="shared" ca="1" si="588"/>
        <v>-</v>
      </c>
      <c r="AEW103" s="545" t="str">
        <f t="shared" ca="1" si="588"/>
        <v>-</v>
      </c>
      <c r="AEX103" s="545" t="str">
        <f t="shared" ca="1" si="588"/>
        <v>-</v>
      </c>
      <c r="AEY103" s="545" t="str">
        <f t="shared" ca="1" si="588"/>
        <v>-</v>
      </c>
      <c r="AEZ103" s="545" t="str">
        <f t="shared" ca="1" si="588"/>
        <v>-</v>
      </c>
      <c r="AFA103" s="545" t="str">
        <f t="shared" ca="1" si="588"/>
        <v>-</v>
      </c>
      <c r="AFB103" s="545" t="b">
        <f t="shared" ca="1" si="588"/>
        <v>1</v>
      </c>
      <c r="AFC103" s="545" t="str">
        <f t="shared" ca="1" si="588"/>
        <v>-</v>
      </c>
      <c r="AFD103" s="545" t="str">
        <f t="shared" ca="1" si="588"/>
        <v>-</v>
      </c>
      <c r="AFE103" s="545" t="str">
        <f t="shared" ca="1" si="588"/>
        <v>-</v>
      </c>
      <c r="AFF103" s="545" t="str">
        <f t="shared" ca="1" si="589"/>
        <v>-</v>
      </c>
      <c r="AFG103" s="545" t="str">
        <f t="shared" ca="1" si="589"/>
        <v>-</v>
      </c>
      <c r="AFH103" s="545" t="str">
        <f t="shared" ca="1" si="589"/>
        <v>-</v>
      </c>
      <c r="AFI103" s="545" t="str">
        <f t="shared" ca="1" si="589"/>
        <v>-</v>
      </c>
      <c r="AFJ103" s="545" t="str">
        <f t="shared" ca="1" si="589"/>
        <v>-</v>
      </c>
      <c r="AFK103" s="545" t="str">
        <f t="shared" ca="1" si="589"/>
        <v>-</v>
      </c>
      <c r="AFL103" s="545" t="str">
        <f t="shared" ca="1" si="589"/>
        <v>-</v>
      </c>
      <c r="AFM103" s="545" t="str">
        <f t="shared" ca="1" si="589"/>
        <v>-</v>
      </c>
      <c r="AFN103" s="545" t="str">
        <f t="shared" ca="1" si="589"/>
        <v>-</v>
      </c>
      <c r="AFO103" s="545" t="str">
        <f t="shared" ca="1" si="589"/>
        <v>-</v>
      </c>
      <c r="AFP103" s="545" t="str">
        <f t="shared" ca="1" si="590"/>
        <v>-</v>
      </c>
      <c r="AFQ103" s="545" t="str">
        <f t="shared" ca="1" si="590"/>
        <v>-</v>
      </c>
      <c r="AFR103" s="545" t="str">
        <f t="shared" ca="1" si="590"/>
        <v>-</v>
      </c>
      <c r="AFS103" s="545" t="str">
        <f t="shared" ca="1" si="590"/>
        <v>-</v>
      </c>
      <c r="AFT103" s="545" t="b">
        <f t="shared" ca="1" si="590"/>
        <v>1</v>
      </c>
      <c r="AFU103" s="545" t="str">
        <f t="shared" ca="1" si="590"/>
        <v>-</v>
      </c>
      <c r="AFV103" s="545" t="str">
        <f t="shared" ca="1" si="590"/>
        <v>-</v>
      </c>
      <c r="AFW103" s="545" t="str">
        <f t="shared" ca="1" si="590"/>
        <v>-</v>
      </c>
      <c r="AFX103" s="545" t="str">
        <f t="shared" ca="1" si="590"/>
        <v>-</v>
      </c>
      <c r="AFY103" s="545" t="str">
        <f t="shared" ca="1" si="590"/>
        <v>-</v>
      </c>
      <c r="AFZ103" s="545" t="str">
        <f t="shared" ca="1" si="591"/>
        <v>-</v>
      </c>
      <c r="AGA103" s="545" t="str">
        <f t="shared" ca="1" si="591"/>
        <v>-</v>
      </c>
      <c r="AGB103" s="545" t="str">
        <f t="shared" ca="1" si="591"/>
        <v>-</v>
      </c>
      <c r="AGC103" s="545" t="str">
        <f t="shared" ca="1" si="591"/>
        <v>-</v>
      </c>
      <c r="AGD103" s="545" t="str">
        <f t="shared" ca="1" si="591"/>
        <v>-</v>
      </c>
      <c r="AGE103" s="545" t="str">
        <f t="shared" ca="1" si="591"/>
        <v>-</v>
      </c>
      <c r="AGF103" s="545" t="str">
        <f t="shared" ca="1" si="591"/>
        <v>-</v>
      </c>
      <c r="AGG103" s="545" t="str">
        <f t="shared" ca="1" si="591"/>
        <v>-</v>
      </c>
      <c r="AGH103" s="545" t="str">
        <f t="shared" ca="1" si="591"/>
        <v>-</v>
      </c>
      <c r="AGI103" s="545" t="str">
        <f t="shared" ca="1" si="591"/>
        <v>-</v>
      </c>
      <c r="AGJ103" s="545" t="str">
        <f t="shared" ca="1" si="592"/>
        <v>-</v>
      </c>
      <c r="AGK103" s="545" t="str">
        <f t="shared" ca="1" si="592"/>
        <v>-</v>
      </c>
      <c r="AGL103" s="545" t="b">
        <f t="shared" ca="1" si="592"/>
        <v>1</v>
      </c>
      <c r="AGM103" s="545" t="str">
        <f t="shared" ca="1" si="592"/>
        <v>-</v>
      </c>
      <c r="AGN103" s="545" t="str">
        <f t="shared" ca="1" si="592"/>
        <v>-</v>
      </c>
      <c r="AGO103" s="545" t="str">
        <f t="shared" ca="1" si="592"/>
        <v>-</v>
      </c>
      <c r="AGP103" s="545" t="str">
        <f t="shared" ca="1" si="592"/>
        <v>-</v>
      </c>
      <c r="AGQ103" s="545" t="str">
        <f t="shared" ca="1" si="592"/>
        <v>-</v>
      </c>
      <c r="AGR103" s="545" t="str">
        <f t="shared" ca="1" si="592"/>
        <v>-</v>
      </c>
      <c r="AGS103" s="545" t="str">
        <f t="shared" ca="1" si="592"/>
        <v>-</v>
      </c>
      <c r="AGT103" s="545" t="str">
        <f t="shared" ca="1" si="593"/>
        <v>-</v>
      </c>
      <c r="AGU103" s="545" t="str">
        <f t="shared" ca="1" si="593"/>
        <v>-</v>
      </c>
      <c r="AGV103" s="545" t="str">
        <f t="shared" ca="1" si="593"/>
        <v>-</v>
      </c>
      <c r="AGW103" s="545" t="str">
        <f t="shared" ca="1" si="593"/>
        <v>-</v>
      </c>
      <c r="AGX103" s="545" t="str">
        <f t="shared" ca="1" si="593"/>
        <v>-</v>
      </c>
      <c r="AGY103" s="545" t="str">
        <f t="shared" ca="1" si="593"/>
        <v>-</v>
      </c>
      <c r="AGZ103" s="545" t="str">
        <f t="shared" ca="1" si="593"/>
        <v>-</v>
      </c>
      <c r="AHA103" s="545" t="str">
        <f t="shared" ca="1" si="593"/>
        <v>-</v>
      </c>
      <c r="AHB103" s="545" t="str">
        <f t="shared" ca="1" si="593"/>
        <v>-</v>
      </c>
      <c r="AHC103" s="545" t="str">
        <f t="shared" ca="1" si="593"/>
        <v>-</v>
      </c>
      <c r="AHD103" s="535" cm="1">
        <f t="array" aca="1" ref="AHD103" ca="1">INDEX(AHD$13:AHD102,$B103+1,1)</f>
        <v>0</v>
      </c>
      <c r="AHE103" s="483">
        <v>0</v>
      </c>
    </row>
    <row r="104" spans="1:889" outlineLevel="2">
      <c r="A104" s="18">
        <f t="shared" si="241"/>
        <v>91</v>
      </c>
      <c r="B104" s="652">
        <f t="shared" ca="1" si="538"/>
        <v>89</v>
      </c>
      <c r="C104" s="458">
        <f t="shared" si="404"/>
        <v>2000</v>
      </c>
      <c r="D104" s="119" t="str">
        <f t="shared" ca="1" si="405"/>
        <v>GSW</v>
      </c>
      <c r="E104" t="b">
        <v>1</v>
      </c>
      <c r="F104" t="b">
        <v>0</v>
      </c>
      <c r="G104" t="b">
        <f t="shared" si="406"/>
        <v>1</v>
      </c>
      <c r="H104" s="191">
        <f t="shared" ca="1" si="536"/>
        <v>19</v>
      </c>
      <c r="I104" s="535" cm="1">
        <f t="array" aca="1" ref="I104" ca="1">INDEX(I$13:I103,$B104+1,1)</f>
        <v>1</v>
      </c>
      <c r="J104" s="535" cm="1">
        <f t="array" aca="1" ref="J104" ca="1">INDEX(J$13:J103,$B104+1,1)</f>
        <v>0</v>
      </c>
      <c r="K104" s="535" cm="1">
        <f t="array" aca="1" ref="K104" ca="1">INDEX(K$13:K103,$B104+1,1)</f>
        <v>1</v>
      </c>
      <c r="L104" s="535" cm="1">
        <f t="array" aca="1" ref="L104" ca="1">INDEX(L$13:L103,$B104+1,1)</f>
        <v>2</v>
      </c>
      <c r="M104" s="535" cm="1">
        <f t="array" aca="1" ref="M104" ca="1">INDEX(M$13:M103,$B104+1,1)</f>
        <v>0</v>
      </c>
      <c r="N104" s="230">
        <f t="shared" ca="1" si="547"/>
        <v>1</v>
      </c>
      <c r="O104" s="230">
        <f t="shared" ca="1" si="547"/>
        <v>6</v>
      </c>
      <c r="P104" s="230">
        <f t="shared" ca="1" si="547"/>
        <v>1</v>
      </c>
      <c r="Q104" s="230">
        <f t="shared" ca="1" si="547"/>
        <v>1</v>
      </c>
      <c r="R104" s="230">
        <f t="shared" ca="1" si="547"/>
        <v>1</v>
      </c>
      <c r="S104" s="230">
        <f t="shared" ca="1" si="547"/>
        <v>1</v>
      </c>
      <c r="T104" s="411">
        <f t="shared" ca="1" si="408"/>
        <v>2</v>
      </c>
      <c r="U104" s="411">
        <f t="shared" ca="1" si="408"/>
        <v>5</v>
      </c>
      <c r="V104" s="411">
        <f t="shared" ca="1" si="409"/>
        <v>2</v>
      </c>
      <c r="W104" s="772" t="b">
        <f t="shared" ca="1" si="410"/>
        <v>1</v>
      </c>
      <c r="X104" s="772" t="b">
        <f t="shared" ca="1" si="410"/>
        <v>1</v>
      </c>
      <c r="Y104" s="772" t="b">
        <f t="shared" ca="1" si="410"/>
        <v>1</v>
      </c>
      <c r="Z104" s="791" t="b" cm="1">
        <f t="array" aca="1" ref="Z104" ca="1">INDEX(Z$13:Z103,$B104+1,1)</f>
        <v>0</v>
      </c>
      <c r="AA104" s="411">
        <f t="shared" ca="1" si="411"/>
        <v>1</v>
      </c>
      <c r="AB104" s="411">
        <f t="shared" ca="1" si="412"/>
        <v>1</v>
      </c>
      <c r="AC104" s="230">
        <f t="shared" ca="1" si="548"/>
        <v>1</v>
      </c>
      <c r="AD104" s="230">
        <f t="shared" ca="1" si="548"/>
        <v>1</v>
      </c>
      <c r="AE104" s="230">
        <f t="shared" ca="1" si="548"/>
        <v>0</v>
      </c>
      <c r="AF104" s="230">
        <f t="shared" ca="1" si="548"/>
        <v>0</v>
      </c>
      <c r="AG104" s="230">
        <f t="shared" ca="1" si="548"/>
        <v>0</v>
      </c>
      <c r="AH104" s="230">
        <f t="shared" ca="1" si="548"/>
        <v>0</v>
      </c>
      <c r="AI104" s="87">
        <f t="shared" ca="1" si="414"/>
        <v>2</v>
      </c>
      <c r="AJ104" s="87">
        <f ca="1">INDEX(CHOOSE($N104,DataAutumn!i.AdultDrys,DataWinter!i.AdultDrys,DataSpring!i.AdultDrys),1,$T104)</f>
        <v>1</v>
      </c>
      <c r="AK104" s="230">
        <f t="shared" ca="1" si="549"/>
        <v>2</v>
      </c>
      <c r="AL104" s="535" cm="1">
        <f t="array" aca="1" ref="AL104" ca="1">INDEX(AL$13:AL103,$B104+1,1)</f>
        <v>0</v>
      </c>
      <c r="AM104" s="535" cm="1">
        <f t="array" aca="1" ref="AM104" ca="1">INDEX(AM$13:AM103,$B104+1,1)</f>
        <v>2</v>
      </c>
      <c r="AN104" s="810"/>
      <c r="AO104" s="111"/>
      <c r="AP104" s="111"/>
      <c r="AQ104" s="111"/>
      <c r="AR104" s="111"/>
      <c r="AS104" s="111"/>
      <c r="AT104" s="111"/>
      <c r="AU104" s="111"/>
      <c r="AV104" s="111"/>
      <c r="AW104" s="111"/>
      <c r="AX104" s="111"/>
      <c r="AY104" s="111"/>
      <c r="AZ104" s="111"/>
      <c r="BA104" s="111"/>
      <c r="BB104" s="111"/>
      <c r="BC104" s="312" t="str">
        <f t="shared" ca="1" si="416"/>
        <v>FS_Opt_Tem 00019 SE GSW Past      CFS     TOLAut Scan2 GFS RR+01% GP100% WP100% MP100% (PT_F43N33L11) EJoin NutS0.5</v>
      </c>
      <c r="BD104" s="8" t="str">
        <f ca="1">IF(COUNTIF($BC$13:$BC104,$BC104)=1,"-","Dup")</f>
        <v>-</v>
      </c>
      <c r="BE104" s="18"/>
      <c r="BF104" s="535" t="b" cm="1">
        <f t="array" aca="1" ref="BF104" ca="1">INDEX(BF$13:BF103,$B104+1,1)</f>
        <v>0</v>
      </c>
      <c r="BG104" s="535" t="b" cm="1">
        <f t="array" aca="1" ref="BG104" ca="1">INDEX(BG$13:BG103,$B104+1,1)</f>
        <v>0</v>
      </c>
      <c r="BH104" s="535" t="b" cm="1">
        <f t="array" aca="1" ref="BH104" ca="1">INDEX(BH$13:BH103,$B104+1,1)</f>
        <v>0</v>
      </c>
      <c r="BI104" s="535" t="b" cm="1">
        <f t="array" aca="1" ref="BI104" ca="1">INDEX(BI$13:BI103,$B104+1,1)</f>
        <v>0</v>
      </c>
      <c r="BJ104" s="535" t="b" cm="1">
        <f t="array" aca="1" ref="BJ104" ca="1">INDEX(BJ$13:BJ103,$B104+1,1)</f>
        <v>0</v>
      </c>
      <c r="BK104" s="535" t="b" cm="1">
        <f t="array" aca="1" ref="BK104" ca="1">INDEX(BK$13:BK103,$B104+1,1)</f>
        <v>0</v>
      </c>
      <c r="BL104" s="535" t="b" cm="1">
        <f t="array" aca="1" ref="BL104" ca="1">INDEX(BL$13:BL103,$B104+1,1)</f>
        <v>0</v>
      </c>
      <c r="BM104" s="535" t="b" cm="1">
        <f t="array" aca="1" ref="BM104" ca="1">INDEX(BM$13:BM103,$B104+1,1)</f>
        <v>0</v>
      </c>
      <c r="BN104" s="535" t="b" cm="1">
        <f t="array" aca="1" ref="BN104" ca="1">INDEX(BN$13:BN103,$B104+1,1)</f>
        <v>0</v>
      </c>
      <c r="BO104" s="18"/>
      <c r="BP104" s="411" t="b">
        <f t="shared" ref="BP104:CC108" ca="1" si="604">INDEX(i.model_structure,$I104,BP$6)</f>
        <v>1</v>
      </c>
      <c r="BQ104" s="411" t="str">
        <f t="shared" ca="1" si="604"/>
        <v>-</v>
      </c>
      <c r="BR104" s="411" t="b">
        <f t="shared" ca="1" si="604"/>
        <v>0</v>
      </c>
      <c r="BS104" s="411" t="str">
        <f t="shared" ca="1" si="604"/>
        <v>-</v>
      </c>
      <c r="BT104" s="411" t="str">
        <f t="shared" ca="1" si="604"/>
        <v>-</v>
      </c>
      <c r="BU104" s="411" t="str">
        <f t="shared" ca="1" si="604"/>
        <v>-</v>
      </c>
      <c r="BV104" s="411" t="str">
        <f t="shared" ca="1" si="604"/>
        <v>-</v>
      </c>
      <c r="BW104" s="411" t="str">
        <f t="shared" ca="1" si="604"/>
        <v>-</v>
      </c>
      <c r="BX104" s="411" t="str">
        <f t="shared" ca="1" si="604"/>
        <v>-</v>
      </c>
      <c r="BY104" s="411" t="str">
        <f t="shared" ca="1" si="604"/>
        <v>-</v>
      </c>
      <c r="BZ104" s="411" t="str">
        <f t="shared" ca="1" si="604"/>
        <v>-</v>
      </c>
      <c r="CA104" s="411" t="str">
        <f t="shared" ca="1" si="604"/>
        <v>-</v>
      </c>
      <c r="CB104" s="411" t="b">
        <f t="shared" ca="1" si="604"/>
        <v>0</v>
      </c>
      <c r="CC104" s="87">
        <f t="shared" ca="1" si="604"/>
        <v>0</v>
      </c>
      <c r="CD104" s="535" t="str" cm="1">
        <f t="array" aca="1" ref="CD104" ca="1">INDEX(CD$13:CD103,$B104+1,1)</f>
        <v>-</v>
      </c>
      <c r="CE104" s="535" t="str" cm="1">
        <f t="array" aca="1" ref="CE104" ca="1">INDEX(CE$13:CE103,$B104+1,1)</f>
        <v>-</v>
      </c>
      <c r="CF104" s="535" t="str" cm="1">
        <f t="array" aca="1" ref="CF104" ca="1">INDEX(CF$13:CF103,$B104+1,1)</f>
        <v>-</v>
      </c>
      <c r="CG104" s="535" t="b" cm="1">
        <f t="array" aca="1" ref="CG104" ca="1">INDEX(CG$13:CG103,$B104+1,1)</f>
        <v>1</v>
      </c>
      <c r="CH104" s="535" t="str" cm="1">
        <f t="array" aca="1" ref="CH104" ca="1">INDEX(CH$13:CH103,$B104+1,1)</f>
        <v>-</v>
      </c>
      <c r="CI104" s="535" t="str" cm="1">
        <f t="array" aca="1" ref="CI104" ca="1">INDEX(CI$13:CI103,$B104+1,1)</f>
        <v>-</v>
      </c>
      <c r="CJ104" s="535" t="str" cm="1">
        <f t="array" aca="1" ref="CJ104" ca="1">INDEX(CJ$13:CJ103,$B104+1,1)</f>
        <v>-</v>
      </c>
      <c r="CK104" s="18"/>
      <c r="CL104" s="535" t="str" cm="1">
        <f t="array" aca="1" ref="CL104" ca="1">INDEX(CL$13:CL103,$B104+1,1)</f>
        <v>-</v>
      </c>
      <c r="CM104" s="535" t="str" cm="1">
        <f t="array" aca="1" ref="CM104" ca="1">INDEX(CM$13:CM103,$B104+1,1)</f>
        <v>-</v>
      </c>
      <c r="CN104" s="411" t="str">
        <f t="shared" ca="1" si="418"/>
        <v>-</v>
      </c>
      <c r="CO104" s="411">
        <f t="shared" ca="1" si="419"/>
        <v>1</v>
      </c>
      <c r="CP104" s="411">
        <f t="shared" ca="1" si="419"/>
        <v>1</v>
      </c>
      <c r="CQ104" s="535" t="str" cm="1">
        <f t="array" aca="1" ref="CQ104" ca="1">INDEX(CQ$13:CQ103,$B104+1,1)</f>
        <v>-</v>
      </c>
      <c r="CR104" s="535" t="str" cm="1">
        <f t="array" aca="1" ref="CR104" ca="1">INDEX(CR$13:CR103,$B104+1,1)</f>
        <v>-</v>
      </c>
      <c r="CS104" s="535" t="str" cm="1">
        <f t="array" aca="1" ref="CS104" ca="1">INDEX(CS$13:CS103,$B104+1,1)</f>
        <v>-</v>
      </c>
      <c r="CT104" s="535" t="str" cm="1">
        <f t="array" aca="1" ref="CT104" ca="1">INDEX(CT$13:CT103,$B104+1,1)</f>
        <v>-</v>
      </c>
      <c r="CU104" s="411" t="str">
        <f t="shared" ca="1" si="420"/>
        <v>-</v>
      </c>
      <c r="CV104" s="411">
        <f t="shared" ca="1" si="421"/>
        <v>1</v>
      </c>
      <c r="CW104" s="411">
        <f t="shared" ca="1" si="421"/>
        <v>1</v>
      </c>
      <c r="CX104" s="535" t="str" cm="1">
        <f t="array" aca="1" ref="CX104" ca="1">INDEX(CX$13:CX103,$B104+1,1)</f>
        <v>-</v>
      </c>
      <c r="CY104" s="535" t="str" cm="1">
        <f t="array" aca="1" ref="CY104" ca="1">INDEX(CY$13:CY103,$B104+1,1)</f>
        <v>-</v>
      </c>
      <c r="CZ104" s="411" t="str">
        <f t="shared" ca="1" si="422"/>
        <v>-</v>
      </c>
      <c r="DA104" s="411">
        <f t="shared" ca="1" si="423"/>
        <v>1</v>
      </c>
      <c r="DB104" s="535" t="str" cm="1">
        <f t="array" aca="1" ref="DB104" ca="1">INDEX(DB$13:DB103,$B104+1,1)</f>
        <v>-</v>
      </c>
      <c r="DC104" s="535" t="str" cm="1">
        <f t="array" aca="1" ref="DC104" ca="1">INDEX(DC$13:DC103,$B104+1,1)</f>
        <v>-</v>
      </c>
      <c r="DD104" s="411">
        <f t="shared" ca="1" si="424"/>
        <v>1</v>
      </c>
      <c r="DE104" s="535" t="str" cm="1">
        <f t="array" aca="1" ref="DE104" ca="1">INDEX(DE$13:DE103,$B104+1,1)</f>
        <v>-</v>
      </c>
      <c r="DF104" s="535" t="str" cm="1">
        <f t="array" aca="1" ref="DF104" ca="1">INDEX(DF$13:DF103,$B104+1,1)</f>
        <v>-</v>
      </c>
      <c r="DG104" s="411" t="str">
        <f t="shared" ca="1" si="425"/>
        <v>-</v>
      </c>
      <c r="DH104" s="411">
        <f t="shared" ca="1" si="426"/>
        <v>1</v>
      </c>
      <c r="DI104" s="411">
        <f t="shared" ca="1" si="426"/>
        <v>1</v>
      </c>
      <c r="DJ104" s="535" cm="1">
        <f t="array" aca="1" ref="DJ104" ca="1">INDEX(DJ$13:DJ103,$B104+1,1)</f>
        <v>720</v>
      </c>
      <c r="DK104" s="535" cm="1">
        <f t="array" aca="1" ref="DK104" ca="1">INDEX(DK$13:DK103,$B104+1,1)</f>
        <v>720</v>
      </c>
      <c r="DL104" s="18"/>
      <c r="DM104" s="535" t="str" cm="1">
        <f t="array" aca="1" ref="DM104" ca="1">INDEX(DM$13:DM103,$B104+1,1)</f>
        <v>-</v>
      </c>
      <c r="DN104" s="535" t="str" cm="1">
        <f t="array" aca="1" ref="DN104" ca="1">INDEX(DN$13:DN103,$B104+1,1)</f>
        <v>-</v>
      </c>
      <c r="DO104" s="535" t="str" cm="1">
        <f t="array" aca="1" ref="DO104" ca="1">INDEX(DO$13:DO103,$B104+1,1)</f>
        <v>-</v>
      </c>
      <c r="DP104" s="535" t="str" cm="1">
        <f t="array" aca="1" ref="DP104" ca="1">INDEX(DP$13:DP103,$B104+1,1)</f>
        <v>-</v>
      </c>
      <c r="DQ104" s="799" cm="1">
        <f t="array" aca="1" ref="DQ104" ca="1">VALUE(IFERROR(VALUE($K104),0) &amp; _xlfn.SWITCH($CF104,"-",4,$CF104) &amp; $L104 &amp; $T104 &amp; "00" &amp; $N104 &amp; $AK104 &amp; $R104 &amp; _xlfn.SWITCH($AM104,3,1,$AM104) &amp; _xlfn.SWITCH($M104,4,0,$M104) &amp; _xlfn.SWITCH($AD104,6,1,$AD104))</f>
        <v>142200121201</v>
      </c>
      <c r="DR104" s="535" cm="1">
        <f t="array" aca="1" ref="DR104" ca="1">INDEX(DR$13:DR103,$B104+1,1)</f>
        <v>1</v>
      </c>
      <c r="DS104" s="535" cm="1">
        <f t="array" aca="1" ref="DS104" ca="1">INDEX(DS$13:DS103,$B104+1,1)</f>
        <v>1</v>
      </c>
      <c r="DT104" s="411">
        <f t="shared" ca="1" si="427"/>
        <v>3</v>
      </c>
      <c r="DU104" s="411" t="str">
        <f t="shared" ca="1" si="427"/>
        <v>-</v>
      </c>
      <c r="DV104" s="411" t="str">
        <f t="shared" ca="1" si="427"/>
        <v>-</v>
      </c>
      <c r="DW104" s="411" t="str">
        <f t="shared" ca="1" si="427"/>
        <v>-</v>
      </c>
      <c r="DX104" s="411" t="str">
        <f t="shared" ca="1" si="427"/>
        <v>-</v>
      </c>
      <c r="DY104" s="411" t="str">
        <f t="shared" ca="1" si="427"/>
        <v>-</v>
      </c>
      <c r="DZ104" s="411" t="b">
        <f t="shared" ca="1" si="428"/>
        <v>0</v>
      </c>
      <c r="EA104" s="411" t="str">
        <f t="shared" ca="1" si="429"/>
        <v>-</v>
      </c>
      <c r="EB104" s="411" t="str">
        <f t="shared" ca="1" si="429"/>
        <v>-</v>
      </c>
      <c r="EC104" s="411" t="str">
        <f t="shared" ca="1" si="429"/>
        <v>-</v>
      </c>
      <c r="ED104" s="411" t="str">
        <f t="shared" ca="1" si="429"/>
        <v>-</v>
      </c>
      <c r="EE104" s="411">
        <f t="shared" ca="1" si="429"/>
        <v>500</v>
      </c>
      <c r="EF104" s="411">
        <f t="shared" ca="1" si="429"/>
        <v>500</v>
      </c>
      <c r="EG104" s="411" t="str">
        <f t="shared" ca="1" si="429"/>
        <v>-</v>
      </c>
      <c r="EH104" s="411" t="str">
        <f t="shared" ca="1" si="429"/>
        <v>-</v>
      </c>
      <c r="EI104" s="411" t="str">
        <f t="shared" ca="1" si="429"/>
        <v>-</v>
      </c>
      <c r="EJ104" s="535" cm="1">
        <f t="array" aca="1" ref="EJ104" ca="1">INDEX(EJ$13:EJ103,$B104+1,1)</f>
        <v>0</v>
      </c>
      <c r="EK104" s="535" cm="1">
        <f t="array" aca="1" ref="EK104" ca="1">INDEX(EK$13:EK103,$B104+1,1)</f>
        <v>999999</v>
      </c>
      <c r="EL104" s="535" cm="1">
        <f t="array" aca="1" ref="EL104" ca="1">INDEX(EL$13:EL103,$B104+1,1)</f>
        <v>999999</v>
      </c>
      <c r="EM104" s="535" cm="1">
        <f t="array" aca="1" ref="EM104" ca="1">INDEX(EM$13:EM103,$B104+1,1)</f>
        <v>999999</v>
      </c>
      <c r="EN104" s="535" cm="1">
        <f t="array" aca="1" ref="EN104" ca="1">INDEX(EN$13:EN103,$B104+1,1)</f>
        <v>999999</v>
      </c>
      <c r="EO104" s="535" cm="1">
        <f t="array" aca="1" ref="EO104" ca="1">INDEX(EO$13:EO103,$B104+1,1)</f>
        <v>999999</v>
      </c>
      <c r="EP104" s="535" cm="1">
        <f t="array" aca="1" ref="EP104" ca="1">INDEX(EP$13:EP103,$B104+1,1)</f>
        <v>999999</v>
      </c>
      <c r="EQ104" s="535" cm="1">
        <f t="array" aca="1" ref="EQ104" ca="1">INDEX(EQ$13:EQ103,$B104+1,1)</f>
        <v>999999</v>
      </c>
      <c r="ER104" s="535" cm="1">
        <f t="array" aca="1" ref="ER104" ca="1">INDEX(ER$13:ER103,$B104+1,1)</f>
        <v>999999</v>
      </c>
      <c r="ES104" s="535" cm="1">
        <f t="array" aca="1" ref="ES104" ca="1">INDEX(ES$13:ES103,$B104+1,1)</f>
        <v>999999</v>
      </c>
      <c r="ET104" s="535" cm="1">
        <f t="array" aca="1" ref="ET104" ca="1">INDEX(ET$13:ET103,$B104+1,1)</f>
        <v>999999</v>
      </c>
      <c r="EU104" s="535" cm="1">
        <f t="array" aca="1" ref="EU104" ca="1">INDEX(EU$13:EU103,$B104+1,1)</f>
        <v>999999</v>
      </c>
      <c r="EV104" s="535" cm="1">
        <f t="array" aca="1" ref="EV104" ca="1">INDEX(EV$13:EV103,$B104+1,1)</f>
        <v>999999</v>
      </c>
      <c r="EW104" s="777">
        <f t="shared" ca="1" si="430"/>
        <v>0</v>
      </c>
      <c r="EX104" s="777">
        <f t="shared" ca="1" si="430"/>
        <v>0</v>
      </c>
      <c r="EY104" s="777">
        <f t="shared" ca="1" si="430"/>
        <v>999999</v>
      </c>
      <c r="EZ104" s="795" t="str">
        <f t="shared" ca="1" si="600"/>
        <v>-</v>
      </c>
      <c r="FA104" s="795" t="str">
        <f t="shared" ca="1" si="431"/>
        <v>-</v>
      </c>
      <c r="FB104" s="796">
        <f t="shared" ca="1" si="432"/>
        <v>999999</v>
      </c>
      <c r="FC104" s="797" t="str">
        <f t="shared" ca="1" si="528"/>
        <v>-</v>
      </c>
      <c r="FD104" s="776">
        <f t="shared" ca="1" si="433"/>
        <v>999999</v>
      </c>
      <c r="FE104" s="774">
        <f t="shared" ca="1" si="529"/>
        <v>999999</v>
      </c>
      <c r="FF104" s="775">
        <f t="shared" ca="1" si="530"/>
        <v>999999</v>
      </c>
      <c r="FG104" s="545" cm="1">
        <f t="array" aca="1" ref="FG104" ca="1">INDEX(i.ELMated,$AB104+1,1)</f>
        <v>0.3</v>
      </c>
      <c r="FH104" s="625" cm="1">
        <f t="array" aca="1" ref="FH104" ca="1">INDEX(i.ELMatedEst,$AA104+1,$T104)</f>
        <v>0.3</v>
      </c>
      <c r="FI104" s="535" t="str" cm="1">
        <f t="array" aca="1" ref="FI104" ca="1">INDEX(FI$13:FI103,$B104+1,1)</f>
        <v>-</v>
      </c>
      <c r="FJ104" s="535" t="str" cm="1">
        <f t="array" aca="1" ref="FJ104" ca="1">INDEX(FJ$13:FJ103,$B104+1,1)</f>
        <v>-</v>
      </c>
      <c r="FK104" s="659">
        <f t="shared" ca="1" si="434"/>
        <v>0</v>
      </c>
      <c r="FL104" s="661">
        <f t="shared" ca="1" si="435"/>
        <v>5.0000000000000001E-3</v>
      </c>
      <c r="FM104" s="191">
        <f t="shared" ca="1" si="531"/>
        <v>0.95</v>
      </c>
      <c r="FN104" s="662">
        <f t="shared" ca="1" si="436"/>
        <v>8.3999999999999991E-2</v>
      </c>
      <c r="FO104" s="662">
        <f ca="1">INDEX(CHOOSE($N104,DataAutumn!i.EL_PropnSold,DataWinter!i.EL_PropnSold,DataSpring!i.EL_PropnSold),$AI104,$T104)*INDEX(i.ELMatedEst,$AB104+1,$T104)*i.dAdultRR_ELPropSold
+INDEX(i.dryman,($AJ104-1)*4+$AI104,FO$7)</f>
        <v>0</v>
      </c>
      <c r="FP104" s="662">
        <f ca="1">INDEX(CHOOSE($N104,DataAutumn!i.EL_PropnSold,DataWinter!i.EL_PropnSold,DataSpring!i.EL_PropnSold),$AI104,$T104)*INDEX(i.ELMatedEst,$AB104+1,$T104)*i.dAdultRR_ELPropSold
+INDEX(i.dryman,($AJ104-1)*4+$AI104,FP$7)</f>
        <v>3.125E-2</v>
      </c>
      <c r="FQ104" s="662">
        <f ca="1">INDEX(CHOOSE($N104,DataAutumn!i.EL_PropnSold,DataWinter!i.EL_PropnSold,DataSpring!i.EL_PropnSold),$AI104,$T104)*INDEX(i.ELMatedEst,$AB104+1,$T104)*i.dAdultRR_ELPropSold
+INDEX(i.dryman,($AJ104-1)*4+$AI104,FQ$7)</f>
        <v>3.125E-2</v>
      </c>
      <c r="FR104" s="662">
        <f ca="1">INDEX(CHOOSE($N104,DataAutumn!i.EL_PropnSold,DataWinter!i.EL_PropnSold,DataSpring!i.EL_PropnSold),$AI104,$T104)*INDEX(i.ELMatedEst,$AB104+1,$T104)*i.dAdultRR_ELPropSold
+INDEX(i.dryman,($AJ104-1)*4+$AI104,FR$7)</f>
        <v>3.125E-2</v>
      </c>
      <c r="FS104" s="663">
        <f ca="1">INDEX(CHOOSE($N104,DataAutumn!i.EL_PropnSold,DataWinter!i.EL_PropnSold,DataSpring!i.EL_PropnSold),$AI104,$T104)*INDEX(i.ELMatedEst,$AB104+1,$T104)*i.dAdultLSurv_ELPropSold</f>
        <v>0</v>
      </c>
      <c r="FT104" s="661" t="b">
        <f t="shared" ca="1" si="437"/>
        <v>0</v>
      </c>
      <c r="FU104" s="661" t="b">
        <f t="shared" ca="1" si="437"/>
        <v>0</v>
      </c>
      <c r="FV104" s="711" t="b">
        <f t="shared" ca="1" si="438"/>
        <v>1</v>
      </c>
      <c r="FW104" s="661" t="b">
        <f t="shared" ca="1" si="437"/>
        <v>0</v>
      </c>
      <c r="FX104" s="663">
        <f t="shared" ca="1" si="439"/>
        <v>1</v>
      </c>
      <c r="FY104" s="664">
        <f t="shared" ca="1" si="440"/>
        <v>0</v>
      </c>
      <c r="FZ104" s="665" t="b">
        <f t="shared" ca="1" si="441"/>
        <v>0</v>
      </c>
      <c r="GA104" s="660" t="b">
        <f t="shared" ca="1" si="442"/>
        <v>1</v>
      </c>
      <c r="GB104" s="411" t="b">
        <f t="shared" ca="1" si="442"/>
        <v>0</v>
      </c>
      <c r="GC104" s="411" t="b">
        <f t="shared" ca="1" si="442"/>
        <v>0</v>
      </c>
      <c r="GD104" s="87">
        <f t="shared" ca="1" si="443"/>
        <v>2</v>
      </c>
      <c r="GE104" s="87">
        <f t="shared" ca="1" si="443"/>
        <v>2</v>
      </c>
      <c r="GF104" s="411">
        <f t="shared" ca="1" si="444"/>
        <v>1</v>
      </c>
      <c r="GG104" s="411">
        <f t="shared" ca="1" si="445"/>
        <v>1</v>
      </c>
      <c r="GH104" s="411">
        <f t="shared" ca="1" si="445"/>
        <v>1</v>
      </c>
      <c r="GI104" s="411">
        <f t="shared" ca="1" si="446"/>
        <v>1</v>
      </c>
      <c r="GJ104" s="411">
        <f t="shared" ca="1" si="550"/>
        <v>0.35</v>
      </c>
      <c r="GK104" s="411" t="b">
        <f t="shared" ca="1" si="550"/>
        <v>1</v>
      </c>
      <c r="GL104" s="411" t="b">
        <f t="shared" ca="1" si="550"/>
        <v>0</v>
      </c>
      <c r="GM104" s="411" t="b">
        <f t="shared" ca="1" si="550"/>
        <v>0</v>
      </c>
      <c r="GN104" s="411" t="b">
        <f t="shared" ca="1" si="550"/>
        <v>0</v>
      </c>
      <c r="GO104" s="87">
        <f t="shared" ca="1" si="448"/>
        <v>1</v>
      </c>
      <c r="GP104" s="87">
        <f t="shared" ca="1" si="448"/>
        <v>1</v>
      </c>
      <c r="GQ104" s="87">
        <f t="shared" ca="1" si="448"/>
        <v>1</v>
      </c>
      <c r="GR104" s="87">
        <f t="shared" ca="1" si="448"/>
        <v>1</v>
      </c>
      <c r="GS104" s="87">
        <f t="shared" ca="1" si="448"/>
        <v>1</v>
      </c>
      <c r="GT104" s="87">
        <f t="shared" ca="1" si="448"/>
        <v>1</v>
      </c>
      <c r="GU104" s="87">
        <f t="shared" ca="1" si="448"/>
        <v>1</v>
      </c>
      <c r="GV104" s="87">
        <f t="shared" ca="1" si="448"/>
        <v>1</v>
      </c>
      <c r="GW104" s="411" cm="1">
        <f t="array" aca="1" ref="GW104" ca="1">INDEX(i.dse_type,1,$L104)</f>
        <v>0</v>
      </c>
      <c r="GX104" s="535" t="str" cm="1">
        <f t="array" aca="1" ref="GX104" ca="1">INDEX(GX$13:GX103,$B104+1,1)</f>
        <v>-</v>
      </c>
      <c r="GY104" s="535" t="str" cm="1">
        <f t="array" aca="1" ref="GY104" ca="1">INDEX(GY$13:GY103,$B104+1,1)</f>
        <v>-</v>
      </c>
      <c r="GZ104" s="535" t="str" cm="1">
        <f t="array" aca="1" ref="GZ104" ca="1">INDEX(GZ$13:GZ103,$B104+1,1)</f>
        <v>-</v>
      </c>
      <c r="HA104" s="18"/>
      <c r="HB104" s="535" t="str" cm="1">
        <f t="array" aca="1" ref="HB104" ca="1">INDEX(HB$13:HB103,$B104+1,1)</f>
        <v>-</v>
      </c>
      <c r="HC104" s="535" t="str" cm="1">
        <f t="array" aca="1" ref="HC104" ca="1">INDEX(HC$13:HC103,$B104+1,1)</f>
        <v>-</v>
      </c>
      <c r="HD104" s="535" cm="1">
        <f t="array" aca="1" ref="HD104" ca="1">INDEX(HD$13:HD103,$B104+1,1)</f>
        <v>0</v>
      </c>
      <c r="HE104" s="535" cm="1">
        <f t="array" aca="1" ref="HE104" ca="1">INDEX(HE$13:HE103,$B104+1,1)</f>
        <v>0</v>
      </c>
      <c r="HF104" s="535" cm="1">
        <f t="array" aca="1" ref="HF104" ca="1">INDEX(HF$13:HF103,$B104+1,1)</f>
        <v>0</v>
      </c>
      <c r="HG104" s="535" cm="1">
        <f t="array" aca="1" ref="HG104" ca="1">INDEX(HG$13:HG103,$B104+1,1)</f>
        <v>0</v>
      </c>
      <c r="HH104" s="535" cm="1">
        <f t="array" aca="1" ref="HH104" ca="1">INDEX(HH$13:HH103,$B104+1,1)</f>
        <v>0</v>
      </c>
      <c r="HI104" s="535" cm="1">
        <f t="array" aca="1" ref="HI104" ca="1">INDEX(HI$13:HI103,$B104+1,1)</f>
        <v>0</v>
      </c>
      <c r="HJ104" s="535" cm="1">
        <f t="array" aca="1" ref="HJ104" ca="1">INDEX(HJ$13:HJ103,$B104+1,1)</f>
        <v>0</v>
      </c>
      <c r="HK104" s="535" cm="1">
        <f t="array" aca="1" ref="HK104" ca="1">INDEX(HK$13:HK103,$B104+1,1)</f>
        <v>0</v>
      </c>
      <c r="HL104" s="535" cm="1">
        <f t="array" aca="1" ref="HL104" ca="1">INDEX(HL$13:HL103,$B104+1,1)</f>
        <v>0</v>
      </c>
      <c r="HM104" s="535" cm="1">
        <f t="array" aca="1" ref="HM104" ca="1">INDEX(HM$13:HM103,$B104+1,1)</f>
        <v>0</v>
      </c>
      <c r="HN104" s="535" cm="1">
        <f t="array" aca="1" ref="HN104" ca="1">INDEX(HN$13:HN103,$B104+1,1)</f>
        <v>0</v>
      </c>
      <c r="HO104" s="535" cm="1">
        <f t="array" aca="1" ref="HO104" ca="1">INDEX(HO$13:HO103,$B104+1,1)</f>
        <v>0</v>
      </c>
      <c r="HP104" s="535" cm="1">
        <f t="array" aca="1" ref="HP104" ca="1">INDEX(HP$13:HP103,$B104+1,1)</f>
        <v>0</v>
      </c>
      <c r="HQ104" s="535" cm="1">
        <f t="array" aca="1" ref="HQ104" ca="1">INDEX(HQ$13:HQ103,$B104+1,1)</f>
        <v>0</v>
      </c>
      <c r="HR104" s="535" cm="1">
        <f t="array" aca="1" ref="HR104" ca="1">INDEX(HR$13:HR103,$B104+1,1)</f>
        <v>0</v>
      </c>
      <c r="HS104" s="535" cm="1">
        <f t="array" aca="1" ref="HS104" ca="1">INDEX(HS$13:HS103,$B104+1,1)</f>
        <v>0</v>
      </c>
      <c r="HT104" s="535" cm="1">
        <f t="array" aca="1" ref="HT104" ca="1">INDEX(HT$13:HT103,$B104+1,1)</f>
        <v>0</v>
      </c>
      <c r="HU104" s="535" cm="1">
        <f t="array" aca="1" ref="HU104" ca="1">INDEX(HU$13:HU103,$B104+1,1)</f>
        <v>0</v>
      </c>
      <c r="HV104" s="535" cm="1">
        <f t="array" aca="1" ref="HV104" ca="1">INDEX(HV$13:HV103,$B104+1,1)</f>
        <v>0</v>
      </c>
      <c r="HW104" s="535" cm="1">
        <f t="array" aca="1" ref="HW104" ca="1">INDEX(HW$13:HW103,$B104+1,1)</f>
        <v>0</v>
      </c>
      <c r="HX104" s="535" cm="1">
        <f t="array" aca="1" ref="HX104" ca="1">INDEX(HX$13:HX103,$B104+1,1)</f>
        <v>0</v>
      </c>
      <c r="HY104" s="535" cm="1">
        <f t="array" aca="1" ref="HY104" ca="1">INDEX(HY$13:HY103,$B104+1,1)</f>
        <v>0</v>
      </c>
      <c r="HZ104" s="535" cm="1">
        <f t="array" aca="1" ref="HZ104" ca="1">INDEX(HZ$13:HZ103,$B104+1,1)</f>
        <v>0</v>
      </c>
      <c r="IA104" s="535" cm="1">
        <f t="array" aca="1" ref="IA104" ca="1">INDEX(IA$13:IA103,$B104+1,1)</f>
        <v>0</v>
      </c>
      <c r="IB104" s="535" cm="1">
        <f t="array" aca="1" ref="IB104" ca="1">INDEX(IB$13:IB103,$B104+1,1)</f>
        <v>0</v>
      </c>
      <c r="IC104" s="535" cm="1">
        <f t="array" aca="1" ref="IC104" ca="1">INDEX(IC$13:IC103,$B104+1,1)</f>
        <v>0</v>
      </c>
      <c r="ID104" s="535" cm="1">
        <f t="array" aca="1" ref="ID104" ca="1">INDEX(ID$13:ID103,$B104+1,1)</f>
        <v>0</v>
      </c>
      <c r="IE104" s="535" cm="1">
        <f t="array" aca="1" ref="IE104" ca="1">INDEX(IE$13:IE103,$B104+1,1)</f>
        <v>0</v>
      </c>
      <c r="IF104" s="535" cm="1">
        <f t="array" aca="1" ref="IF104" ca="1">INDEX(IF$13:IF103,$B104+1,1)</f>
        <v>0</v>
      </c>
      <c r="IG104" s="535" cm="1">
        <f t="array" aca="1" ref="IG104" ca="1">INDEX(IG$13:IG103,$B104+1,1)</f>
        <v>0</v>
      </c>
      <c r="IH104" s="535" cm="1">
        <f t="array" aca="1" ref="IH104" ca="1">INDEX(IH$13:IH103,$B104+1,1)</f>
        <v>0</v>
      </c>
      <c r="II104" s="535" cm="1">
        <f t="array" aca="1" ref="II104" ca="1">INDEX(II$13:II103,$B104+1,1)</f>
        <v>0</v>
      </c>
      <c r="IJ104" s="535" cm="1">
        <f t="array" aca="1" ref="IJ104" ca="1">INDEX(IJ$13:IJ103,$B104+1,1)</f>
        <v>0</v>
      </c>
      <c r="IK104" s="535" cm="1">
        <f t="array" aca="1" ref="IK104" ca="1">INDEX(IK$13:IK103,$B104+1,1)</f>
        <v>0</v>
      </c>
      <c r="IL104" s="535" cm="1">
        <f t="array" aca="1" ref="IL104" ca="1">INDEX(IL$13:IL103,$B104+1,1)</f>
        <v>0</v>
      </c>
      <c r="IM104" s="535" cm="1">
        <f t="array" aca="1" ref="IM104" ca="1">INDEX(IM$13:IM103,$B104+1,1)</f>
        <v>0</v>
      </c>
      <c r="IN104" s="535" cm="1">
        <f t="array" aca="1" ref="IN104" ca="1">INDEX(IN$13:IN103,$B104+1,1)</f>
        <v>0</v>
      </c>
      <c r="IO104" s="535" cm="1">
        <f t="array" aca="1" ref="IO104" ca="1">INDEX(IO$13:IO103,$B104+1,1)</f>
        <v>0</v>
      </c>
      <c r="IP104" s="535" cm="1">
        <f t="array" aca="1" ref="IP104" ca="1">INDEX(IP$13:IP103,$B104+1,1)</f>
        <v>0</v>
      </c>
      <c r="IQ104" s="535" cm="1">
        <f t="array" aca="1" ref="IQ104" ca="1">INDEX(IQ$13:IQ103,$B104+1,1)</f>
        <v>0</v>
      </c>
      <c r="IR104" s="535" cm="1">
        <f t="array" aca="1" ref="IR104" ca="1">INDEX(IR$13:IR103,$B104+1,1)</f>
        <v>0</v>
      </c>
      <c r="IS104" s="535" cm="1">
        <f t="array" aca="1" ref="IS104" ca="1">INDEX(IS$13:IS103,$B104+1,1)</f>
        <v>0</v>
      </c>
      <c r="IT104" s="535" cm="1">
        <f t="array" aca="1" ref="IT104" ca="1">INDEX(IT$13:IT103,$B104+1,1)</f>
        <v>0</v>
      </c>
      <c r="IU104" s="535" cm="1">
        <f t="array" aca="1" ref="IU104" ca="1">INDEX(IU$13:IU103,$B104+1,1)</f>
        <v>0</v>
      </c>
      <c r="IV104" s="535" cm="1">
        <f t="array" aca="1" ref="IV104" ca="1">INDEX(IV$13:IV103,$B104+1,1)</f>
        <v>0</v>
      </c>
      <c r="IW104" s="535" cm="1">
        <f t="array" aca="1" ref="IW104" ca="1">INDEX(IW$13:IW103,$B104+1,1)</f>
        <v>0</v>
      </c>
      <c r="IX104" s="535" cm="1">
        <f t="array" aca="1" ref="IX104" ca="1">INDEX(IX$13:IX103,$B104+1,1)</f>
        <v>0</v>
      </c>
      <c r="IY104" s="535" cm="1">
        <f t="array" aca="1" ref="IY104" ca="1">INDEX(IY$13:IY103,$B104+1,1)</f>
        <v>0</v>
      </c>
      <c r="IZ104" s="535" cm="1">
        <f t="array" aca="1" ref="IZ104" ca="1">INDEX(IZ$13:IZ103,$B104+1,1)</f>
        <v>0</v>
      </c>
      <c r="JA104" s="535" cm="1">
        <f t="array" aca="1" ref="JA104" ca="1">INDEX(JA$13:JA103,$B104+1,1)</f>
        <v>0</v>
      </c>
      <c r="JB104" s="535" cm="1">
        <f t="array" aca="1" ref="JB104" ca="1">INDEX(JB$13:JB103,$B104+1,1)</f>
        <v>0</v>
      </c>
      <c r="JC104" s="535" cm="1">
        <f t="array" aca="1" ref="JC104" ca="1">INDEX(JC$13:JC103,$B104+1,1)</f>
        <v>0</v>
      </c>
      <c r="JD104" s="535" cm="1">
        <f t="array" aca="1" ref="JD104" ca="1">INDEX(JD$13:JD103,$B104+1,1)</f>
        <v>0</v>
      </c>
      <c r="JE104" s="535" cm="1">
        <f t="array" aca="1" ref="JE104" ca="1">INDEX(JE$13:JE103,$B104+1,1)</f>
        <v>0</v>
      </c>
      <c r="JF104" s="18"/>
      <c r="JG104" s="535" t="str" cm="1">
        <f t="array" aca="1" ref="JG104" ca="1">INDEX(JG$13:JG103,$B104+1,1)</f>
        <v>-</v>
      </c>
      <c r="JH104" s="535" t="str" cm="1">
        <f t="array" aca="1" ref="JH104" ca="1">INDEX(JH$13:JH103,$B104+1,1)</f>
        <v>-</v>
      </c>
      <c r="JI104" s="535" t="str" cm="1">
        <f t="array" aca="1" ref="JI104" ca="1">INDEX(JI$13:JI103,$B104+1,1)</f>
        <v>-</v>
      </c>
      <c r="JJ104" s="411" t="str">
        <f t="shared" si="449"/>
        <v>-</v>
      </c>
      <c r="JK104" s="535" t="str" cm="1">
        <f t="array" aca="1" ref="JK104" ca="1">INDEX(JK$13:JK103,$B104+1,1)</f>
        <v>-</v>
      </c>
      <c r="JL104" s="535" cm="1">
        <f t="array" aca="1" ref="JL104" ca="1">INDEX(JL$13:JL103,$B104+1,1)</f>
        <v>1</v>
      </c>
      <c r="JM104" s="535" cm="1">
        <f t="array" aca="1" ref="JM104" ca="1">INDEX(JM$13:JM103,$B104+1,1)</f>
        <v>1</v>
      </c>
      <c r="JN104" s="535" t="str" cm="1">
        <f t="array" aca="1" ref="JN104" ca="1">INDEX(JN$13:JN103,$B104+1,1)</f>
        <v>-</v>
      </c>
      <c r="JO104" s="535" t="str" cm="1">
        <f t="array" aca="1" ref="JO104" ca="1">INDEX(JO$13:JO103,$B104+1,1)</f>
        <v>-</v>
      </c>
      <c r="JP104" s="535" t="str" cm="1">
        <f t="array" aca="1" ref="JP104" ca="1">INDEX(JP$13:JP103,$B104+1,1)</f>
        <v>-</v>
      </c>
      <c r="JQ104" s="535" t="str" cm="1">
        <f t="array" aca="1" ref="JQ104" ca="1">INDEX(JQ$13:JQ103,$B104+1,1)</f>
        <v>-</v>
      </c>
      <c r="JR104" s="535" t="str" cm="1">
        <f t="array" aca="1" ref="JR104" ca="1">INDEX(JR$13:JR103,$B104+1,1)</f>
        <v>-</v>
      </c>
      <c r="JS104" s="535" t="str" cm="1">
        <f t="array" aca="1" ref="JS104" ca="1">INDEX(JS$13:JS103,$B104+1,1)</f>
        <v>-</v>
      </c>
      <c r="JT104" s="535" t="str" cm="1">
        <f t="array" aca="1" ref="JT104" ca="1">INDEX(JT$13:JT103,$B104+1,1)</f>
        <v>-</v>
      </c>
      <c r="JU104" s="535" t="str" cm="1">
        <f t="array" aca="1" ref="JU104" ca="1">INDEX(JU$13:JU103,$B104+1,1)</f>
        <v>-</v>
      </c>
      <c r="JV104" s="535" t="str" cm="1">
        <f t="array" aca="1" ref="JV104" ca="1">INDEX(JV$13:JV103,$B104+1,1)</f>
        <v>-</v>
      </c>
      <c r="JW104" s="535" t="str" cm="1">
        <f t="array" aca="1" ref="JW104" ca="1">INDEX(JW$13:JW103,$B104+1,1)</f>
        <v>-</v>
      </c>
      <c r="JX104" s="535" t="str" cm="1">
        <f t="array" aca="1" ref="JX104" ca="1">INDEX(JX$13:JX103,$B104+1,1)</f>
        <v>-</v>
      </c>
      <c r="JY104" s="535" t="str" cm="1">
        <f t="array" aca="1" ref="JY104" ca="1">INDEX(JY$13:JY103,$B104+1,1)</f>
        <v>-</v>
      </c>
      <c r="JZ104" s="535" t="str" cm="1">
        <f t="array" aca="1" ref="JZ104" ca="1">INDEX(JZ$13:JZ103,$B104+1,1)</f>
        <v>-</v>
      </c>
      <c r="KA104" s="535" t="str" cm="1">
        <f t="array" aca="1" ref="KA104" ca="1">INDEX(KA$13:KA103,$B104+1,1)</f>
        <v>-</v>
      </c>
      <c r="KB104" s="535" t="str" cm="1">
        <f t="array" aca="1" ref="KB104" ca="1">INDEX(KB$13:KB103,$B104+1,1)</f>
        <v>-</v>
      </c>
      <c r="KC104" s="535" t="str" cm="1">
        <f t="array" aca="1" ref="KC104" ca="1">INDEX(KC$13:KC103,$B104+1,1)</f>
        <v>-</v>
      </c>
      <c r="KD104" s="535" t="str" cm="1">
        <f t="array" aca="1" ref="KD104" ca="1">INDEX(KD$13:KD103,$B104+1,1)</f>
        <v>-</v>
      </c>
      <c r="KE104" s="535" t="str" cm="1">
        <f t="array" aca="1" ref="KE104" ca="1">INDEX(KE$13:KE103,$B104+1,1)</f>
        <v>-</v>
      </c>
      <c r="KF104" s="535" t="str" cm="1">
        <f t="array" aca="1" ref="KF104" ca="1">INDEX(KF$13:KF103,$B104+1,1)</f>
        <v>-</v>
      </c>
      <c r="KG104" s="535" t="str" cm="1">
        <f t="array" aca="1" ref="KG104" ca="1">INDEX(KG$13:KG103,$B104+1,1)</f>
        <v>-</v>
      </c>
      <c r="KH104" s="535" t="str" cm="1">
        <f t="array" aca="1" ref="KH104" ca="1">INDEX(KH$13:KH103,$B104+1,1)</f>
        <v>-</v>
      </c>
      <c r="KI104" s="411">
        <f t="shared" si="450"/>
        <v>0</v>
      </c>
      <c r="KJ104" s="535" t="str" cm="1">
        <f t="array" aca="1" ref="KJ104" ca="1">INDEX(KJ$13:KJ103,$B104+1,1)</f>
        <v>-</v>
      </c>
      <c r="KK104" s="535" cm="1">
        <f t="array" aca="1" ref="KK104" ca="1">INDEX(KK$13:KK103,$B104+1,1)</f>
        <v>1</v>
      </c>
      <c r="KL104" s="535" cm="1">
        <f t="array" aca="1" ref="KL104" ca="1">INDEX(KL$13:KL103,$B104+1,1)</f>
        <v>0</v>
      </c>
      <c r="KM104" s="411">
        <f t="shared" si="451"/>
        <v>0</v>
      </c>
      <c r="KN104" s="535" cm="1">
        <f t="array" aca="1" ref="KN104" ca="1">INDEX(KN$13:KN103,$B104+1,1)</f>
        <v>0</v>
      </c>
      <c r="KO104" s="411">
        <f t="shared" si="551"/>
        <v>0</v>
      </c>
      <c r="KP104" s="411">
        <f t="shared" si="551"/>
        <v>0</v>
      </c>
      <c r="KQ104" s="411">
        <f t="shared" si="551"/>
        <v>0</v>
      </c>
      <c r="KR104" s="411">
        <f t="shared" si="551"/>
        <v>0</v>
      </c>
      <c r="KS104" s="411">
        <f t="shared" si="551"/>
        <v>1</v>
      </c>
      <c r="KT104" s="411">
        <f t="shared" si="551"/>
        <v>0</v>
      </c>
      <c r="KU104" s="535" cm="1">
        <f t="array" aca="1" ref="KU104" ca="1">INDEX(KU$13:KU103,$B104+1,1)</f>
        <v>0</v>
      </c>
      <c r="KV104" s="535" cm="1">
        <f t="array" aca="1" ref="KV104" ca="1">INDEX(KV$13:KV103,$B104+1,1)</f>
        <v>0</v>
      </c>
      <c r="KW104" s="535" cm="1">
        <f t="array" aca="1" ref="KW104" ca="1">INDEX(KW$13:KW103,$B104+1,1)</f>
        <v>0</v>
      </c>
      <c r="KX104" s="535" cm="1">
        <f t="array" aca="1" ref="KX104" ca="1">INDEX(KX$13:KX103,$B104+1,1)</f>
        <v>0</v>
      </c>
      <c r="KY104" s="18"/>
      <c r="KZ104" s="535" t="str" cm="1">
        <f t="array" aca="1" ref="KZ104" ca="1">INDEX(KZ$13:KZ103,$B104+1,1)</f>
        <v>-</v>
      </c>
      <c r="LA104" s="535" t="str" cm="1">
        <f t="array" aca="1" ref="LA104" ca="1">INDEX(LA$13:LA103,$B104+1,1)</f>
        <v>-</v>
      </c>
      <c r="LB104" s="535" t="str" cm="1">
        <f t="array" aca="1" ref="LB104" ca="1">INDEX(LB$13:LB103,$B104+1,1)</f>
        <v>-</v>
      </c>
      <c r="LC104" s="535" t="str" cm="1">
        <f t="array" aca="1" ref="LC104" ca="1">INDEX(LC$13:LC103,$B104+1,1)</f>
        <v>-</v>
      </c>
      <c r="LD104" s="535" t="str" cm="1">
        <f t="array" aca="1" ref="LD104" ca="1">INDEX(LD$13:LD103,$B104+1,1)</f>
        <v>-</v>
      </c>
      <c r="LE104" s="535" t="str" cm="1">
        <f t="array" aca="1" ref="LE104" ca="1">INDEX(LE$13:LE103,$B104+1,1)</f>
        <v>-</v>
      </c>
      <c r="LF104" s="535" t="str" cm="1">
        <f t="array" aca="1" ref="LF104" ca="1">INDEX(LF$13:LF103,$B104+1,1)</f>
        <v>-</v>
      </c>
      <c r="LG104" s="535" t="str" cm="1">
        <f t="array" aca="1" ref="LG104" ca="1">INDEX(LG$13:LG103,$B104+1,1)</f>
        <v>-</v>
      </c>
      <c r="LH104" s="535" t="str" cm="1">
        <f t="array" aca="1" ref="LH104" ca="1">INDEX(LH$13:LH103,$B104+1,1)</f>
        <v>-</v>
      </c>
      <c r="LI104" s="535" t="str" cm="1">
        <f t="array" aca="1" ref="LI104" ca="1">INDEX(LI$13:LI103,$B104+1,1)</f>
        <v>-</v>
      </c>
      <c r="LJ104" s="535" t="str" cm="1">
        <f t="array" aca="1" ref="LJ104" ca="1">INDEX(LJ$13:LJ103,$B104+1,1)</f>
        <v>-</v>
      </c>
      <c r="LK104" s="535" t="str" cm="1">
        <f t="array" aca="1" ref="LK104" ca="1">INDEX(LK$13:LK103,$B104+1,1)</f>
        <v>-</v>
      </c>
      <c r="LL104" s="535" t="str" cm="1">
        <f t="array" aca="1" ref="LL104" ca="1">INDEX(LL$13:LL103,$B104+1,1)</f>
        <v>-</v>
      </c>
      <c r="LM104" s="535" t="str" cm="1">
        <f t="array" aca="1" ref="LM104" ca="1">INDEX(LM$13:LM103,$B104+1,1)</f>
        <v>-</v>
      </c>
      <c r="LN104" s="535" t="str" cm="1">
        <f t="array" aca="1" ref="LN104" ca="1">INDEX(LN$13:LN103,$B104+1,1)</f>
        <v>-</v>
      </c>
      <c r="LO104" s="535" t="str" cm="1">
        <f t="array" aca="1" ref="LO104" ca="1">INDEX(LO$13:LO103,$B104+1,1)</f>
        <v>-</v>
      </c>
      <c r="LP104" s="535" cm="1">
        <f t="array" aca="1" ref="LP104" ca="1">INDEX(LP$13:LP103,$B104+1,1)</f>
        <v>0</v>
      </c>
      <c r="LQ104" s="535" cm="1">
        <f t="array" aca="1" ref="LQ104" ca="1">INDEX(LQ$13:LQ103,$B104+1,1)</f>
        <v>0</v>
      </c>
      <c r="LR104" s="545" cm="1">
        <f t="array" aca="1" ref="LR104" ca="1">IF(AND($N104=LR$10,$AU104&lt;&gt;0),INDEX(i.LTWFeedLevels,$AU104,12),0)</f>
        <v>0</v>
      </c>
      <c r="LS104" s="625" cm="1">
        <f t="array" aca="1" ref="LS104" ca="1">IF(AND($N104=LS$10,$AV104&lt;&gt;0),INDEX(i.LTWFeedLevels,$AV104,12),0)</f>
        <v>0</v>
      </c>
      <c r="LT104" s="457">
        <f t="shared" ca="1" si="532"/>
        <v>0</v>
      </c>
      <c r="LU104" s="457">
        <f t="shared" ca="1" si="453"/>
        <v>0</v>
      </c>
      <c r="LV104" s="457">
        <f t="shared" ca="1" si="454"/>
        <v>0</v>
      </c>
      <c r="LW104" s="545" cm="1">
        <f t="array" aca="1" ref="LW104" ca="1">IF(AND($N104=LW$10,$AU104&lt;&gt;0),INDEX(i.LTWFeedLevels,$AU104,12),0)</f>
        <v>0</v>
      </c>
      <c r="LX104" s="625" cm="1">
        <f t="array" aca="1" ref="LX104" ca="1">IF(AND($N104=LX$10,$AV104&lt;&gt;0),INDEX(i.LTWFeedLevels,$AV104,12),0)</f>
        <v>0</v>
      </c>
      <c r="LY104" s="457">
        <f t="shared" ca="1" si="455"/>
        <v>0</v>
      </c>
      <c r="LZ104" s="457">
        <f t="shared" ca="1" si="456"/>
        <v>0</v>
      </c>
      <c r="MA104" s="457">
        <f t="shared" ca="1" si="457"/>
        <v>0</v>
      </c>
      <c r="MB104" s="545" cm="1">
        <f t="array" aca="1" ref="MB104" ca="1">IF(AND($N104=MB$10,$AU104&lt;&gt;0),INDEX(i.LTWFeedLevels,$AU104,12),0)</f>
        <v>0</v>
      </c>
      <c r="MC104" s="625" cm="1">
        <f t="array" aca="1" ref="MC104" ca="1">IF(AND($N104=MC$10,$AV104&lt;&gt;0),INDEX(i.LTWFeedLevels,$AV104,12),0)</f>
        <v>0</v>
      </c>
      <c r="MD104" s="457">
        <f t="shared" ca="1" si="458"/>
        <v>0</v>
      </c>
      <c r="ME104" s="457">
        <f t="shared" ca="1" si="459"/>
        <v>0</v>
      </c>
      <c r="MF104" s="457">
        <f t="shared" ca="1" si="460"/>
        <v>0</v>
      </c>
      <c r="MG104" s="189">
        <f t="shared" ca="1" si="552"/>
        <v>0</v>
      </c>
      <c r="MH104" s="189">
        <f t="shared" ca="1" si="552"/>
        <v>0</v>
      </c>
      <c r="MI104" s="189">
        <f t="shared" ca="1" si="552"/>
        <v>0</v>
      </c>
      <c r="MJ104" s="189">
        <f t="shared" ca="1" si="552"/>
        <v>0</v>
      </c>
      <c r="MK104" s="189">
        <f t="shared" ca="1" si="552"/>
        <v>0</v>
      </c>
      <c r="ML104" s="189">
        <f t="shared" ca="1" si="552"/>
        <v>0</v>
      </c>
      <c r="MM104" s="189">
        <f t="shared" ca="1" si="552"/>
        <v>0</v>
      </c>
      <c r="MN104" s="189">
        <f t="shared" ca="1" si="552"/>
        <v>0</v>
      </c>
      <c r="MO104" s="189">
        <f t="shared" ca="1" si="552"/>
        <v>0</v>
      </c>
      <c r="MP104" s="189">
        <f t="shared" ca="1" si="552"/>
        <v>0</v>
      </c>
      <c r="MQ104" s="189">
        <f t="shared" ca="1" si="553"/>
        <v>0</v>
      </c>
      <c r="MR104" s="189">
        <f t="shared" ca="1" si="553"/>
        <v>0</v>
      </c>
      <c r="MS104" s="189">
        <f t="shared" ca="1" si="553"/>
        <v>0</v>
      </c>
      <c r="MT104" s="189">
        <f t="shared" ca="1" si="553"/>
        <v>0</v>
      </c>
      <c r="MU104" s="189">
        <f t="shared" ca="1" si="553"/>
        <v>0</v>
      </c>
      <c r="MV104" s="189">
        <f t="shared" ca="1" si="553"/>
        <v>0</v>
      </c>
      <c r="MW104" s="189">
        <f t="shared" ca="1" si="553"/>
        <v>0</v>
      </c>
      <c r="MX104" s="189">
        <f t="shared" ca="1" si="553"/>
        <v>0</v>
      </c>
      <c r="MY104" s="189">
        <f t="shared" ca="1" si="553"/>
        <v>0</v>
      </c>
      <c r="MZ104" s="189">
        <f t="shared" ca="1" si="553"/>
        <v>0</v>
      </c>
      <c r="NA104" s="189">
        <f t="shared" ca="1" si="554"/>
        <v>0</v>
      </c>
      <c r="NB104" s="189">
        <f t="shared" ca="1" si="554"/>
        <v>0</v>
      </c>
      <c r="NC104" s="189">
        <f t="shared" ca="1" si="554"/>
        <v>0</v>
      </c>
      <c r="ND104" s="189">
        <f t="shared" ca="1" si="554"/>
        <v>0</v>
      </c>
      <c r="NE104" s="189">
        <f t="shared" ca="1" si="554"/>
        <v>0</v>
      </c>
      <c r="NF104" s="189">
        <f t="shared" ca="1" si="554"/>
        <v>0</v>
      </c>
      <c r="NG104" s="189">
        <f t="shared" ca="1" si="554"/>
        <v>0</v>
      </c>
      <c r="NH104" s="189">
        <f t="shared" ca="1" si="554"/>
        <v>0</v>
      </c>
      <c r="NI104" s="189">
        <f t="shared" ca="1" si="554"/>
        <v>0</v>
      </c>
      <c r="NJ104" s="189">
        <f t="shared" ca="1" si="554"/>
        <v>0</v>
      </c>
      <c r="NK104" s="189">
        <f t="shared" ca="1" si="555"/>
        <v>0</v>
      </c>
      <c r="NL104" s="189">
        <f t="shared" ca="1" si="555"/>
        <v>0</v>
      </c>
      <c r="NM104" s="189">
        <f t="shared" ca="1" si="555"/>
        <v>0</v>
      </c>
      <c r="NN104" s="189">
        <f t="shared" ca="1" si="555"/>
        <v>0</v>
      </c>
      <c r="NO104" s="189">
        <f t="shared" ca="1" si="555"/>
        <v>0</v>
      </c>
      <c r="NP104" s="189">
        <f t="shared" ca="1" si="555"/>
        <v>0</v>
      </c>
      <c r="NQ104" s="189">
        <f t="shared" ca="1" si="555"/>
        <v>0</v>
      </c>
      <c r="NR104" s="189">
        <f t="shared" ca="1" si="555"/>
        <v>0</v>
      </c>
      <c r="NS104" s="189">
        <f t="shared" ca="1" si="555"/>
        <v>0</v>
      </c>
      <c r="NT104" s="189">
        <f t="shared" ca="1" si="555"/>
        <v>0</v>
      </c>
      <c r="NU104" s="189">
        <f t="shared" ca="1" si="556"/>
        <v>0</v>
      </c>
      <c r="NV104" s="189">
        <f t="shared" ca="1" si="556"/>
        <v>0</v>
      </c>
      <c r="NW104" s="189">
        <f t="shared" ca="1" si="556"/>
        <v>0</v>
      </c>
      <c r="NX104" s="189">
        <f t="shared" ca="1" si="556"/>
        <v>0</v>
      </c>
      <c r="NY104" s="189">
        <f t="shared" ca="1" si="556"/>
        <v>0</v>
      </c>
      <c r="NZ104" s="189">
        <f t="shared" ca="1" si="556"/>
        <v>0</v>
      </c>
      <c r="OA104" s="189">
        <f t="shared" ca="1" si="556"/>
        <v>0</v>
      </c>
      <c r="OB104" s="189">
        <f t="shared" ca="1" si="556"/>
        <v>0</v>
      </c>
      <c r="OC104" s="189">
        <f t="shared" ca="1" si="556"/>
        <v>0</v>
      </c>
      <c r="OD104" s="189">
        <f t="shared" ca="1" si="556"/>
        <v>0</v>
      </c>
      <c r="OE104" s="189">
        <f t="shared" ca="1" si="557"/>
        <v>0</v>
      </c>
      <c r="OF104" s="189">
        <f t="shared" ca="1" si="557"/>
        <v>0</v>
      </c>
      <c r="OG104" s="189">
        <f t="shared" ca="1" si="557"/>
        <v>0</v>
      </c>
      <c r="OH104" s="189">
        <f t="shared" ca="1" si="557"/>
        <v>0</v>
      </c>
      <c r="OI104" s="189">
        <f t="shared" ca="1" si="557"/>
        <v>0</v>
      </c>
      <c r="OJ104" s="189">
        <f t="shared" ca="1" si="557"/>
        <v>0</v>
      </c>
      <c r="OK104" s="189">
        <f t="shared" ca="1" si="557"/>
        <v>0</v>
      </c>
      <c r="OL104" s="189">
        <f t="shared" ca="1" si="557"/>
        <v>0</v>
      </c>
      <c r="OM104" s="189">
        <f t="shared" ca="1" si="557"/>
        <v>0</v>
      </c>
      <c r="ON104" s="189">
        <f t="shared" ca="1" si="557"/>
        <v>0</v>
      </c>
      <c r="OO104" s="189">
        <f t="shared" ca="1" si="558"/>
        <v>0</v>
      </c>
      <c r="OP104" s="189">
        <f t="shared" ca="1" si="558"/>
        <v>0</v>
      </c>
      <c r="OQ104" s="189">
        <f t="shared" ca="1" si="558"/>
        <v>0</v>
      </c>
      <c r="OR104" s="189">
        <f t="shared" ca="1" si="558"/>
        <v>0</v>
      </c>
      <c r="OS104" s="189">
        <f t="shared" ca="1" si="558"/>
        <v>0</v>
      </c>
      <c r="OT104" s="189">
        <f t="shared" ca="1" si="558"/>
        <v>0</v>
      </c>
      <c r="OU104" s="189">
        <f t="shared" ca="1" si="558"/>
        <v>0</v>
      </c>
      <c r="OV104" s="189">
        <f t="shared" ca="1" si="558"/>
        <v>0</v>
      </c>
      <c r="OW104" s="189">
        <f t="shared" ca="1" si="558"/>
        <v>0</v>
      </c>
      <c r="OX104" s="189">
        <f t="shared" ca="1" si="558"/>
        <v>0</v>
      </c>
      <c r="OY104" s="189">
        <f t="shared" ca="1" si="558"/>
        <v>0</v>
      </c>
      <c r="OZ104" s="189">
        <f t="shared" ca="1" si="558"/>
        <v>0</v>
      </c>
      <c r="PA104" s="556">
        <f t="shared" ca="1" si="559"/>
        <v>0</v>
      </c>
      <c r="PB104" s="556">
        <f t="shared" ca="1" si="559"/>
        <v>0</v>
      </c>
      <c r="PC104" s="556">
        <f t="shared" ca="1" si="559"/>
        <v>0</v>
      </c>
      <c r="PD104" s="556">
        <f t="shared" ca="1" si="559"/>
        <v>0</v>
      </c>
      <c r="PE104" s="556">
        <f t="shared" ca="1" si="559"/>
        <v>0</v>
      </c>
      <c r="PF104" s="556">
        <f t="shared" ca="1" si="559"/>
        <v>0</v>
      </c>
      <c r="PG104" s="556">
        <f t="shared" ca="1" si="559"/>
        <v>0</v>
      </c>
      <c r="PH104" s="556">
        <f t="shared" ca="1" si="559"/>
        <v>0</v>
      </c>
      <c r="PI104" s="556">
        <f t="shared" ca="1" si="559"/>
        <v>0</v>
      </c>
      <c r="PJ104" s="556">
        <f t="shared" ca="1" si="559"/>
        <v>0</v>
      </c>
      <c r="PK104" s="556">
        <f t="shared" ca="1" si="560"/>
        <v>0</v>
      </c>
      <c r="PL104" s="556">
        <f t="shared" ca="1" si="560"/>
        <v>0</v>
      </c>
      <c r="PM104" s="556">
        <f t="shared" ca="1" si="560"/>
        <v>0</v>
      </c>
      <c r="PN104" s="556">
        <f t="shared" ca="1" si="560"/>
        <v>0</v>
      </c>
      <c r="PO104" s="556">
        <f t="shared" ca="1" si="560"/>
        <v>0</v>
      </c>
      <c r="PP104" s="556">
        <f t="shared" ca="1" si="560"/>
        <v>0</v>
      </c>
      <c r="PQ104" s="556">
        <f t="shared" ca="1" si="560"/>
        <v>0</v>
      </c>
      <c r="PR104" s="556">
        <f t="shared" ca="1" si="560"/>
        <v>0</v>
      </c>
      <c r="PS104" s="556">
        <f t="shared" ca="1" si="560"/>
        <v>0</v>
      </c>
      <c r="PT104" s="556">
        <f t="shared" ca="1" si="560"/>
        <v>0</v>
      </c>
      <c r="PU104" s="556">
        <f t="shared" ca="1" si="561"/>
        <v>0</v>
      </c>
      <c r="PV104" s="556">
        <f t="shared" ca="1" si="561"/>
        <v>0</v>
      </c>
      <c r="PW104" s="556">
        <f t="shared" ca="1" si="561"/>
        <v>0</v>
      </c>
      <c r="PX104" s="556">
        <f t="shared" ca="1" si="561"/>
        <v>0</v>
      </c>
      <c r="PY104" s="556">
        <f t="shared" ca="1" si="561"/>
        <v>0</v>
      </c>
      <c r="PZ104" s="556">
        <f t="shared" ca="1" si="561"/>
        <v>0</v>
      </c>
      <c r="QA104" s="556">
        <f t="shared" ca="1" si="561"/>
        <v>0</v>
      </c>
      <c r="QB104" s="556">
        <f t="shared" ca="1" si="561"/>
        <v>0</v>
      </c>
      <c r="QC104" s="556">
        <f t="shared" ca="1" si="561"/>
        <v>0</v>
      </c>
      <c r="QD104" s="556">
        <f t="shared" ca="1" si="561"/>
        <v>0</v>
      </c>
      <c r="QE104" s="556">
        <f t="shared" ca="1" si="562"/>
        <v>0</v>
      </c>
      <c r="QF104" s="556">
        <f t="shared" ca="1" si="562"/>
        <v>0</v>
      </c>
      <c r="QG104" s="556">
        <f t="shared" ca="1" si="562"/>
        <v>0</v>
      </c>
      <c r="QH104" s="556">
        <f t="shared" ca="1" si="562"/>
        <v>0</v>
      </c>
      <c r="QI104" s="556">
        <f t="shared" ca="1" si="562"/>
        <v>0</v>
      </c>
      <c r="QJ104" s="556">
        <f t="shared" ca="1" si="562"/>
        <v>0</v>
      </c>
      <c r="QK104" s="556">
        <f t="shared" ca="1" si="562"/>
        <v>0</v>
      </c>
      <c r="QL104" s="556">
        <f t="shared" ca="1" si="562"/>
        <v>0</v>
      </c>
      <c r="QM104" s="556">
        <f t="shared" ca="1" si="562"/>
        <v>0</v>
      </c>
      <c r="QN104" s="556">
        <f t="shared" ca="1" si="562"/>
        <v>0</v>
      </c>
      <c r="QO104" s="556">
        <f t="shared" ca="1" si="563"/>
        <v>0</v>
      </c>
      <c r="QP104" s="556">
        <f t="shared" ca="1" si="563"/>
        <v>0</v>
      </c>
      <c r="QQ104" s="556">
        <f t="shared" ca="1" si="563"/>
        <v>0</v>
      </c>
      <c r="QR104" s="556">
        <f t="shared" ca="1" si="563"/>
        <v>0</v>
      </c>
      <c r="QS104" s="556">
        <f t="shared" ca="1" si="563"/>
        <v>0</v>
      </c>
      <c r="QT104" s="556">
        <f t="shared" ca="1" si="563"/>
        <v>0</v>
      </c>
      <c r="QU104" s="556">
        <f t="shared" ca="1" si="563"/>
        <v>0</v>
      </c>
      <c r="QV104" s="556">
        <f t="shared" ca="1" si="563"/>
        <v>0</v>
      </c>
      <c r="QW104" s="556">
        <f t="shared" ca="1" si="563"/>
        <v>0</v>
      </c>
      <c r="QX104" s="556">
        <f t="shared" ca="1" si="563"/>
        <v>0</v>
      </c>
      <c r="QY104" s="556">
        <f t="shared" ca="1" si="564"/>
        <v>0</v>
      </c>
      <c r="QZ104" s="556">
        <f t="shared" ca="1" si="564"/>
        <v>0</v>
      </c>
      <c r="RA104" s="556">
        <f t="shared" ca="1" si="564"/>
        <v>0</v>
      </c>
      <c r="RB104" s="556">
        <f t="shared" ca="1" si="564"/>
        <v>0</v>
      </c>
      <c r="RC104" s="556">
        <f t="shared" ca="1" si="564"/>
        <v>0</v>
      </c>
      <c r="RD104" s="556">
        <f t="shared" ca="1" si="564"/>
        <v>0</v>
      </c>
      <c r="RE104" s="556">
        <f t="shared" ca="1" si="564"/>
        <v>0</v>
      </c>
      <c r="RF104" s="556">
        <f t="shared" ca="1" si="564"/>
        <v>0</v>
      </c>
      <c r="RG104" s="556">
        <f t="shared" ca="1" si="564"/>
        <v>0</v>
      </c>
      <c r="RH104" s="556">
        <f t="shared" ca="1" si="564"/>
        <v>0</v>
      </c>
      <c r="RI104" s="556">
        <f t="shared" ca="1" si="565"/>
        <v>0</v>
      </c>
      <c r="RJ104" s="556">
        <f t="shared" ca="1" si="565"/>
        <v>0</v>
      </c>
      <c r="RK104" s="556">
        <f t="shared" ca="1" si="565"/>
        <v>0</v>
      </c>
      <c r="RL104" s="556">
        <f t="shared" ca="1" si="565"/>
        <v>0</v>
      </c>
      <c r="RM104" s="556">
        <f t="shared" ca="1" si="565"/>
        <v>0</v>
      </c>
      <c r="RN104" s="556">
        <f t="shared" ca="1" si="565"/>
        <v>0</v>
      </c>
      <c r="RO104" s="556">
        <f t="shared" ca="1" si="565"/>
        <v>0</v>
      </c>
      <c r="RP104" s="556">
        <f t="shared" ca="1" si="565"/>
        <v>0</v>
      </c>
      <c r="RQ104" s="556">
        <f t="shared" ca="1" si="565"/>
        <v>0</v>
      </c>
      <c r="RR104" s="556">
        <f t="shared" ca="1" si="565"/>
        <v>0</v>
      </c>
      <c r="RS104" s="556">
        <f t="shared" ca="1" si="566"/>
        <v>0</v>
      </c>
      <c r="RT104" s="556">
        <f t="shared" ca="1" si="566"/>
        <v>0</v>
      </c>
      <c r="RU104" s="556">
        <f t="shared" ca="1" si="566"/>
        <v>0</v>
      </c>
      <c r="RV104" s="556">
        <f t="shared" ca="1" si="566"/>
        <v>0</v>
      </c>
      <c r="RW104" s="556">
        <f t="shared" ca="1" si="566"/>
        <v>0</v>
      </c>
      <c r="RX104" s="556">
        <f t="shared" ca="1" si="566"/>
        <v>0</v>
      </c>
      <c r="RY104" s="556">
        <f t="shared" ca="1" si="566"/>
        <v>0</v>
      </c>
      <c r="RZ104" s="556">
        <f t="shared" ca="1" si="566"/>
        <v>0</v>
      </c>
      <c r="SA104" s="556">
        <f t="shared" ca="1" si="566"/>
        <v>0</v>
      </c>
      <c r="SB104" s="556">
        <f t="shared" ca="1" si="566"/>
        <v>0</v>
      </c>
      <c r="SC104" s="556">
        <f t="shared" ca="1" si="567"/>
        <v>0</v>
      </c>
      <c r="SD104" s="556">
        <f t="shared" ca="1" si="567"/>
        <v>0</v>
      </c>
      <c r="SE104" s="556">
        <f t="shared" ca="1" si="567"/>
        <v>0</v>
      </c>
      <c r="SF104" s="556">
        <f t="shared" ca="1" si="567"/>
        <v>0</v>
      </c>
      <c r="SG104" s="556">
        <f t="shared" ca="1" si="567"/>
        <v>0</v>
      </c>
      <c r="SH104" s="556">
        <f t="shared" ca="1" si="567"/>
        <v>0</v>
      </c>
      <c r="SI104" s="556">
        <f t="shared" ca="1" si="567"/>
        <v>0</v>
      </c>
      <c r="SJ104" s="556">
        <f t="shared" ca="1" si="567"/>
        <v>0</v>
      </c>
      <c r="SK104" s="556">
        <f t="shared" ca="1" si="567"/>
        <v>0</v>
      </c>
      <c r="SL104" s="556">
        <f t="shared" ca="1" si="567"/>
        <v>0</v>
      </c>
      <c r="SM104" s="556">
        <f t="shared" ca="1" si="568"/>
        <v>0</v>
      </c>
      <c r="SN104" s="556">
        <f t="shared" ca="1" si="568"/>
        <v>0</v>
      </c>
      <c r="SO104" s="556">
        <f t="shared" ca="1" si="568"/>
        <v>0</v>
      </c>
      <c r="SP104" s="556">
        <f t="shared" ca="1" si="568"/>
        <v>0</v>
      </c>
      <c r="SQ104" s="556">
        <f t="shared" ca="1" si="568"/>
        <v>0</v>
      </c>
      <c r="SR104" s="556">
        <f t="shared" ca="1" si="568"/>
        <v>0</v>
      </c>
      <c r="SS104" s="556">
        <f t="shared" ca="1" si="568"/>
        <v>0</v>
      </c>
      <c r="ST104" s="556">
        <f t="shared" ca="1" si="568"/>
        <v>0</v>
      </c>
      <c r="SU104" s="556">
        <f t="shared" ca="1" si="568"/>
        <v>0</v>
      </c>
      <c r="SV104" s="556">
        <f t="shared" ca="1" si="568"/>
        <v>0</v>
      </c>
      <c r="SW104" s="556">
        <f t="shared" ca="1" si="569"/>
        <v>0</v>
      </c>
      <c r="SX104" s="556">
        <f t="shared" ca="1" si="569"/>
        <v>0</v>
      </c>
      <c r="SY104" s="556">
        <f t="shared" ca="1" si="569"/>
        <v>0</v>
      </c>
      <c r="SZ104" s="556">
        <f t="shared" ca="1" si="569"/>
        <v>0</v>
      </c>
      <c r="TA104" s="556">
        <f t="shared" ca="1" si="569"/>
        <v>0</v>
      </c>
      <c r="TB104" s="556">
        <f t="shared" ca="1" si="569"/>
        <v>0</v>
      </c>
      <c r="TC104" s="556">
        <f t="shared" ca="1" si="569"/>
        <v>0</v>
      </c>
      <c r="TD104" s="556">
        <f t="shared" ca="1" si="569"/>
        <v>0</v>
      </c>
      <c r="TE104" s="556">
        <f t="shared" ca="1" si="569"/>
        <v>0</v>
      </c>
      <c r="TF104" s="556">
        <f t="shared" ca="1" si="569"/>
        <v>0</v>
      </c>
      <c r="TG104" s="556">
        <f t="shared" ca="1" si="570"/>
        <v>0</v>
      </c>
      <c r="TH104" s="556">
        <f t="shared" ca="1" si="570"/>
        <v>0</v>
      </c>
      <c r="TI104" s="556">
        <f t="shared" ca="1" si="570"/>
        <v>0</v>
      </c>
      <c r="TJ104" s="556">
        <f t="shared" ca="1" si="570"/>
        <v>0</v>
      </c>
      <c r="TK104" s="556">
        <f t="shared" ca="1" si="570"/>
        <v>0</v>
      </c>
      <c r="TL104" s="556">
        <f t="shared" ca="1" si="570"/>
        <v>0</v>
      </c>
      <c r="TM104" s="556">
        <f t="shared" ca="1" si="570"/>
        <v>0</v>
      </c>
      <c r="TN104" s="556">
        <f t="shared" ca="1" si="570"/>
        <v>0</v>
      </c>
      <c r="TO104" s="556">
        <f t="shared" ca="1" si="570"/>
        <v>0</v>
      </c>
      <c r="TP104" s="556">
        <f t="shared" ca="1" si="570"/>
        <v>0</v>
      </c>
      <c r="TQ104" s="556">
        <f t="shared" ca="1" si="571"/>
        <v>0</v>
      </c>
      <c r="TR104" s="556">
        <f t="shared" ca="1" si="571"/>
        <v>0</v>
      </c>
      <c r="TS104" s="556">
        <f t="shared" ca="1" si="571"/>
        <v>0</v>
      </c>
      <c r="TT104" s="556">
        <f t="shared" ca="1" si="571"/>
        <v>0</v>
      </c>
      <c r="TU104" s="556">
        <f t="shared" ca="1" si="571"/>
        <v>0</v>
      </c>
      <c r="TV104" s="556">
        <f t="shared" ca="1" si="571"/>
        <v>0</v>
      </c>
      <c r="TW104" s="556">
        <f t="shared" ca="1" si="571"/>
        <v>0</v>
      </c>
      <c r="TX104" s="556">
        <f t="shared" ca="1" si="571"/>
        <v>0</v>
      </c>
      <c r="TY104" s="556">
        <f t="shared" ca="1" si="571"/>
        <v>0</v>
      </c>
      <c r="TZ104" s="556">
        <f t="shared" ca="1" si="571"/>
        <v>0</v>
      </c>
      <c r="UA104" s="556">
        <f t="shared" ca="1" si="572"/>
        <v>0</v>
      </c>
      <c r="UB104" s="556">
        <f t="shared" ca="1" si="572"/>
        <v>0</v>
      </c>
      <c r="UC104" s="556">
        <f t="shared" ca="1" si="572"/>
        <v>0</v>
      </c>
      <c r="UD104" s="556">
        <f t="shared" ca="1" si="572"/>
        <v>0</v>
      </c>
      <c r="UE104" s="556">
        <f t="shared" ca="1" si="572"/>
        <v>0</v>
      </c>
      <c r="UF104" s="556">
        <f t="shared" ca="1" si="572"/>
        <v>0</v>
      </c>
      <c r="UG104" s="556">
        <f t="shared" ca="1" si="572"/>
        <v>0</v>
      </c>
      <c r="UH104" s="556">
        <f t="shared" ca="1" si="572"/>
        <v>0</v>
      </c>
      <c r="UI104" s="556">
        <f t="shared" ca="1" si="572"/>
        <v>0</v>
      </c>
      <c r="UJ104" s="556">
        <f t="shared" ca="1" si="572"/>
        <v>0</v>
      </c>
      <c r="UK104" s="556">
        <f t="shared" ca="1" si="573"/>
        <v>0</v>
      </c>
      <c r="UL104" s="556">
        <f t="shared" ca="1" si="573"/>
        <v>0</v>
      </c>
      <c r="UM104" s="556">
        <f t="shared" ca="1" si="573"/>
        <v>0</v>
      </c>
      <c r="UN104" s="556">
        <f t="shared" ca="1" si="573"/>
        <v>0</v>
      </c>
      <c r="UO104" s="556">
        <f t="shared" ca="1" si="573"/>
        <v>0</v>
      </c>
      <c r="UP104" s="556">
        <f t="shared" ca="1" si="573"/>
        <v>0</v>
      </c>
      <c r="UQ104" s="556">
        <f t="shared" ca="1" si="573"/>
        <v>0</v>
      </c>
      <c r="UR104" s="556">
        <f t="shared" ca="1" si="573"/>
        <v>0</v>
      </c>
      <c r="US104" s="556">
        <f t="shared" ca="1" si="573"/>
        <v>0</v>
      </c>
      <c r="UT104" s="556">
        <f t="shared" ca="1" si="573"/>
        <v>0</v>
      </c>
      <c r="UU104" s="556">
        <f t="shared" ca="1" si="574"/>
        <v>0</v>
      </c>
      <c r="UV104" s="556">
        <f t="shared" ca="1" si="574"/>
        <v>0</v>
      </c>
      <c r="UW104" s="556">
        <f t="shared" ca="1" si="574"/>
        <v>0</v>
      </c>
      <c r="UX104" s="556">
        <f t="shared" ca="1" si="574"/>
        <v>0</v>
      </c>
      <c r="UY104" s="556">
        <f t="shared" ca="1" si="574"/>
        <v>0</v>
      </c>
      <c r="UZ104" s="556">
        <f t="shared" ca="1" si="574"/>
        <v>0</v>
      </c>
      <c r="VA104" s="556">
        <f t="shared" ca="1" si="574"/>
        <v>0</v>
      </c>
      <c r="VB104" s="556">
        <f t="shared" ca="1" si="574"/>
        <v>0</v>
      </c>
      <c r="VC104" s="556">
        <f t="shared" ca="1" si="574"/>
        <v>0</v>
      </c>
      <c r="VD104" s="556">
        <f t="shared" ca="1" si="574"/>
        <v>0</v>
      </c>
      <c r="VE104" s="556">
        <f t="shared" ca="1" si="575"/>
        <v>0</v>
      </c>
      <c r="VF104" s="556">
        <f t="shared" ca="1" si="575"/>
        <v>0</v>
      </c>
      <c r="VG104" s="556">
        <f t="shared" ca="1" si="575"/>
        <v>0</v>
      </c>
      <c r="VH104" s="556">
        <f t="shared" ca="1" si="575"/>
        <v>0</v>
      </c>
      <c r="VI104" s="556">
        <f t="shared" ca="1" si="575"/>
        <v>0</v>
      </c>
      <c r="VJ104" s="556">
        <f t="shared" ca="1" si="575"/>
        <v>0</v>
      </c>
      <c r="VK104" s="556">
        <f t="shared" ca="1" si="575"/>
        <v>0</v>
      </c>
      <c r="VL104" s="556">
        <f t="shared" ca="1" si="575"/>
        <v>0</v>
      </c>
      <c r="VM104" s="556">
        <f t="shared" ca="1" si="575"/>
        <v>0</v>
      </c>
      <c r="VN104" s="556">
        <f t="shared" ca="1" si="575"/>
        <v>0</v>
      </c>
      <c r="VO104" s="556">
        <f t="shared" ca="1" si="576"/>
        <v>0</v>
      </c>
      <c r="VP104" s="556">
        <f t="shared" ca="1" si="576"/>
        <v>0</v>
      </c>
      <c r="VQ104" s="556">
        <f t="shared" ca="1" si="576"/>
        <v>0</v>
      </c>
      <c r="VR104" s="556">
        <f t="shared" ca="1" si="576"/>
        <v>0</v>
      </c>
      <c r="VS104" s="556">
        <f t="shared" ca="1" si="576"/>
        <v>0</v>
      </c>
      <c r="VT104" s="556">
        <f t="shared" ca="1" si="576"/>
        <v>0</v>
      </c>
      <c r="VU104" s="556">
        <f t="shared" ca="1" si="576"/>
        <v>0</v>
      </c>
      <c r="VV104" s="556">
        <f t="shared" ca="1" si="576"/>
        <v>0</v>
      </c>
      <c r="VW104" s="556">
        <f t="shared" ca="1" si="576"/>
        <v>0</v>
      </c>
      <c r="VX104" s="556">
        <f t="shared" ca="1" si="576"/>
        <v>0</v>
      </c>
      <c r="VY104" s="556">
        <f t="shared" ca="1" si="577"/>
        <v>0</v>
      </c>
      <c r="VZ104" s="556">
        <f t="shared" ca="1" si="577"/>
        <v>0</v>
      </c>
      <c r="WA104" s="556">
        <f t="shared" ca="1" si="577"/>
        <v>0</v>
      </c>
      <c r="WB104" s="556">
        <f t="shared" ca="1" si="577"/>
        <v>0</v>
      </c>
      <c r="WC104" s="556">
        <f t="shared" ca="1" si="577"/>
        <v>0</v>
      </c>
      <c r="WD104" s="556">
        <f t="shared" ca="1" si="577"/>
        <v>0</v>
      </c>
      <c r="WE104" s="556">
        <f t="shared" ca="1" si="577"/>
        <v>0</v>
      </c>
      <c r="WF104" s="556">
        <f t="shared" ca="1" si="577"/>
        <v>0</v>
      </c>
      <c r="WG104" s="556">
        <f t="shared" ca="1" si="577"/>
        <v>0</v>
      </c>
      <c r="WH104" s="556">
        <f t="shared" ca="1" si="577"/>
        <v>0</v>
      </c>
      <c r="WI104" s="556">
        <f t="shared" ca="1" si="578"/>
        <v>0</v>
      </c>
      <c r="WJ104" s="556">
        <f t="shared" ca="1" si="578"/>
        <v>0</v>
      </c>
      <c r="WK104" s="556">
        <f t="shared" ca="1" si="578"/>
        <v>0</v>
      </c>
      <c r="WL104" s="556">
        <f t="shared" ca="1" si="578"/>
        <v>0</v>
      </c>
      <c r="WM104" s="556">
        <f t="shared" ca="1" si="578"/>
        <v>0</v>
      </c>
      <c r="WN104" s="556">
        <f t="shared" ca="1" si="578"/>
        <v>0</v>
      </c>
      <c r="WO104" s="556">
        <f t="shared" ca="1" si="578"/>
        <v>0</v>
      </c>
      <c r="WP104" s="556">
        <f t="shared" ca="1" si="578"/>
        <v>0</v>
      </c>
      <c r="WQ104" s="556">
        <f t="shared" ca="1" si="578"/>
        <v>0</v>
      </c>
      <c r="WR104" s="556">
        <f t="shared" ca="1" si="578"/>
        <v>0</v>
      </c>
      <c r="WS104" s="556">
        <f t="shared" ca="1" si="579"/>
        <v>0</v>
      </c>
      <c r="WT104" s="556">
        <f t="shared" ca="1" si="579"/>
        <v>0</v>
      </c>
      <c r="WU104" s="556">
        <f t="shared" ca="1" si="579"/>
        <v>0</v>
      </c>
      <c r="WV104" s="556">
        <f t="shared" ca="1" si="579"/>
        <v>0</v>
      </c>
      <c r="WW104" s="556">
        <f t="shared" ca="1" si="579"/>
        <v>0</v>
      </c>
      <c r="WX104" s="556">
        <f t="shared" ca="1" si="579"/>
        <v>0</v>
      </c>
      <c r="WY104" s="556">
        <f t="shared" ca="1" si="579"/>
        <v>0</v>
      </c>
      <c r="WZ104" s="556">
        <f t="shared" ca="1" si="579"/>
        <v>0</v>
      </c>
      <c r="XA104" s="556">
        <f t="shared" ca="1" si="579"/>
        <v>0</v>
      </c>
      <c r="XB104" s="556">
        <f t="shared" ca="1" si="579"/>
        <v>0</v>
      </c>
      <c r="XC104" s="556">
        <f t="shared" ca="1" si="580"/>
        <v>0</v>
      </c>
      <c r="XD104" s="556">
        <f t="shared" ca="1" si="580"/>
        <v>0</v>
      </c>
      <c r="XE104" s="556">
        <f t="shared" ca="1" si="580"/>
        <v>0</v>
      </c>
      <c r="XF104" s="556">
        <f t="shared" ca="1" si="580"/>
        <v>0</v>
      </c>
      <c r="XG104" s="556">
        <f t="shared" ca="1" si="580"/>
        <v>0</v>
      </c>
      <c r="XH104" s="556">
        <f t="shared" ca="1" si="580"/>
        <v>0</v>
      </c>
      <c r="XI104" s="556">
        <f t="shared" ca="1" si="580"/>
        <v>0</v>
      </c>
      <c r="XJ104" s="556">
        <f t="shared" ca="1" si="580"/>
        <v>0</v>
      </c>
      <c r="XK104" s="556">
        <f t="shared" ca="1" si="580"/>
        <v>0</v>
      </c>
      <c r="XL104" s="556">
        <f t="shared" ca="1" si="580"/>
        <v>0</v>
      </c>
      <c r="XM104" s="556">
        <f t="shared" ca="1" si="581"/>
        <v>0</v>
      </c>
      <c r="XN104" s="556">
        <f t="shared" ca="1" si="581"/>
        <v>0</v>
      </c>
      <c r="XO104" s="556">
        <f t="shared" ca="1" si="581"/>
        <v>0</v>
      </c>
      <c r="XP104" s="556">
        <f t="shared" ca="1" si="581"/>
        <v>0</v>
      </c>
      <c r="XQ104" s="556">
        <f t="shared" ca="1" si="581"/>
        <v>0</v>
      </c>
      <c r="XR104" s="556">
        <f t="shared" ca="1" si="581"/>
        <v>0</v>
      </c>
      <c r="XS104" s="556">
        <f t="shared" ca="1" si="581"/>
        <v>0</v>
      </c>
      <c r="XT104" s="556">
        <f t="shared" ca="1" si="581"/>
        <v>0</v>
      </c>
      <c r="XU104" s="556">
        <f t="shared" ca="1" si="581"/>
        <v>0</v>
      </c>
      <c r="XV104" s="556">
        <f t="shared" ca="1" si="581"/>
        <v>0</v>
      </c>
      <c r="XW104" s="556">
        <f t="shared" ca="1" si="581"/>
        <v>0</v>
      </c>
      <c r="XX104" s="189">
        <f t="shared" ca="1" si="582"/>
        <v>0</v>
      </c>
      <c r="XY104" s="189">
        <f t="shared" ca="1" si="582"/>
        <v>0</v>
      </c>
      <c r="XZ104" s="189">
        <f t="shared" ca="1" si="582"/>
        <v>0</v>
      </c>
      <c r="YA104" s="189">
        <f t="shared" ca="1" si="582"/>
        <v>0</v>
      </c>
      <c r="YB104" s="189">
        <f t="shared" ca="1" si="582"/>
        <v>0</v>
      </c>
      <c r="YC104" s="230">
        <f t="shared" ca="1" si="492"/>
        <v>0</v>
      </c>
      <c r="YD104" s="189">
        <f t="shared" ca="1" si="583"/>
        <v>0</v>
      </c>
      <c r="YE104" s="189">
        <f t="shared" ca="1" si="583"/>
        <v>0</v>
      </c>
      <c r="YF104" s="189">
        <f t="shared" ca="1" si="583"/>
        <v>0</v>
      </c>
      <c r="YG104" s="189">
        <f t="shared" ca="1" si="583"/>
        <v>0</v>
      </c>
      <c r="YH104" s="189">
        <f t="shared" ca="1" si="583"/>
        <v>0</v>
      </c>
      <c r="YI104" s="230">
        <f t="shared" ca="1" si="494"/>
        <v>0</v>
      </c>
      <c r="YJ104" s="231">
        <f t="shared" ca="1" si="495"/>
        <v>0</v>
      </c>
      <c r="YK104" s="231">
        <f t="shared" ca="1" si="495"/>
        <v>0</v>
      </c>
      <c r="YL104" s="231">
        <f t="shared" ca="1" si="495"/>
        <v>0</v>
      </c>
      <c r="YM104" s="231">
        <f t="shared" ca="1" si="495"/>
        <v>0</v>
      </c>
      <c r="YN104" s="544">
        <f t="shared" ca="1" si="496"/>
        <v>0</v>
      </c>
      <c r="YO104" s="231">
        <f t="shared" ca="1" si="497"/>
        <v>0</v>
      </c>
      <c r="YP104" s="231">
        <f t="shared" ca="1" si="497"/>
        <v>0</v>
      </c>
      <c r="YQ104" s="231">
        <f t="shared" ca="1" si="497"/>
        <v>0</v>
      </c>
      <c r="YR104" s="231">
        <f t="shared" ca="1" si="497"/>
        <v>0</v>
      </c>
      <c r="YS104" s="544">
        <f t="shared" ca="1" si="584"/>
        <v>0</v>
      </c>
      <c r="YT104" s="544">
        <f t="shared" ca="1" si="584"/>
        <v>0</v>
      </c>
      <c r="YU104" s="544">
        <f t="shared" ca="1" si="584"/>
        <v>0</v>
      </c>
      <c r="YV104" s="544">
        <f t="shared" ca="1" si="584"/>
        <v>0</v>
      </c>
      <c r="YW104" s="544">
        <f t="shared" ca="1" si="584"/>
        <v>0</v>
      </c>
      <c r="YX104" s="544">
        <f t="shared" ca="1" si="584"/>
        <v>0</v>
      </c>
      <c r="YY104" s="544">
        <f t="shared" ca="1" si="584"/>
        <v>0</v>
      </c>
      <c r="YZ104" s="535" cm="1">
        <f t="array" aca="1" ref="YZ104" ca="1">INDEX(YZ$13:YZ103,$B104+1,1)</f>
        <v>0</v>
      </c>
      <c r="ZA104" s="411">
        <f t="shared" ca="1" si="499"/>
        <v>19</v>
      </c>
      <c r="ZB104" s="18"/>
      <c r="ZC104" s="535" cm="1">
        <f t="array" aca="1" ref="ZC104" ca="1">INDEX(ZC$13:ZC103,$B104+1,1)</f>
        <v>0</v>
      </c>
      <c r="ZD104" s="411">
        <f t="shared" si="500"/>
        <v>0</v>
      </c>
      <c r="ZE104" s="535" cm="1">
        <f t="array" aca="1" ref="ZE104" ca="1">INDEX(ZE$13:ZE103,$B104+1,1)</f>
        <v>0</v>
      </c>
      <c r="ZF104" s="535" t="str" cm="1">
        <f t="array" aca="1" ref="ZF104" ca="1">INDEX(ZF$13:ZF103,$B104+1,1)</f>
        <v>-</v>
      </c>
      <c r="ZG104" s="535" t="str" cm="1">
        <f t="array" aca="1" ref="ZG104" ca="1">INDEX(ZG$13:ZG103,$B104+1,1)</f>
        <v>-</v>
      </c>
      <c r="ZH104" s="535" t="str" cm="1">
        <f t="array" aca="1" ref="ZH104" ca="1">INDEX(ZH$13:ZH103,$B104+1,1)</f>
        <v>-</v>
      </c>
      <c r="ZI104" s="535" t="str" cm="1">
        <f t="array" aca="1" ref="ZI104" ca="1">INDEX(ZI$13:ZI103,$B104+1,1)</f>
        <v>-</v>
      </c>
      <c r="ZJ104" s="535" t="str" cm="1">
        <f t="array" aca="1" ref="ZJ104" ca="1">INDEX(ZJ$13:ZJ103,$B104+1,1)</f>
        <v>-</v>
      </c>
      <c r="ZK104" s="535" t="str" cm="1">
        <f t="array" aca="1" ref="ZK104" ca="1">INDEX(ZK$13:ZK103,$B104+1,1)</f>
        <v>-</v>
      </c>
      <c r="ZL104" s="535" t="str" cm="1">
        <f t="array" aca="1" ref="ZL104" ca="1">INDEX(ZL$13:ZL103,$B104+1,1)</f>
        <v>-</v>
      </c>
      <c r="ZM104" s="535" t="str" cm="1">
        <f t="array" aca="1" ref="ZM104" ca="1">INDEX(ZM$13:ZM103,$B104+1,1)</f>
        <v>-</v>
      </c>
      <c r="ZN104" s="535" t="str" cm="1">
        <f t="array" aca="1" ref="ZN104" ca="1">INDEX(ZN$13:ZN103,$B104+1,1)</f>
        <v>-</v>
      </c>
      <c r="ZO104" s="535" t="str" cm="1">
        <f t="array" aca="1" ref="ZO104" ca="1">INDEX(ZO$13:ZO103,$B104+1,1)</f>
        <v>-</v>
      </c>
      <c r="ZP104" s="535" t="str" cm="1">
        <f t="array" aca="1" ref="ZP104" ca="1">INDEX(ZP$13:ZP103,$B104+1,1)</f>
        <v>-</v>
      </c>
      <c r="ZQ104" s="535" t="str" cm="1">
        <f t="array" aca="1" ref="ZQ104" ca="1">INDEX(ZQ$13:ZQ103,$B104+1,1)</f>
        <v>-</v>
      </c>
      <c r="ZR104" s="535" t="str" cm="1">
        <f t="array" aca="1" ref="ZR104" ca="1">INDEX(ZR$13:ZR103,$B104+1,1)</f>
        <v>-</v>
      </c>
      <c r="ZS104" s="535" t="str" cm="1">
        <f t="array" aca="1" ref="ZS104" ca="1">INDEX(ZS$13:ZS103,$B104+1,1)</f>
        <v>-</v>
      </c>
      <c r="ZT104" s="535" t="str" cm="1">
        <f t="array" aca="1" ref="ZT104" ca="1">INDEX(ZT$13:ZT103,$B104+1,1)</f>
        <v>-</v>
      </c>
      <c r="ZU104" s="535" t="str" cm="1">
        <f t="array" aca="1" ref="ZU104" ca="1">INDEX(ZU$13:ZU103,$B104+1,1)</f>
        <v>-</v>
      </c>
      <c r="ZV104" s="535" t="str" cm="1">
        <f t="array" aca="1" ref="ZV104" ca="1">INDEX(ZV$13:ZV103,$B104+1,1)</f>
        <v>-</v>
      </c>
      <c r="ZW104" s="535" t="str" cm="1">
        <f t="array" aca="1" ref="ZW104" ca="1">INDEX(ZW$13:ZW103,$B104+1,1)</f>
        <v>-</v>
      </c>
      <c r="ZX104" s="18"/>
      <c r="ZY104" s="411" t="b">
        <f t="shared" ca="1" si="501"/>
        <v>0</v>
      </c>
      <c r="ZZ104" s="411" t="str">
        <f t="shared" ca="1" si="502"/>
        <v>-</v>
      </c>
      <c r="AAA104" s="535" t="str" cm="1">
        <f t="array" aca="1" ref="AAA104" ca="1">INDEX(AAA$13:AAA103,$B104+1,1)</f>
        <v>-</v>
      </c>
      <c r="AAB104" s="535" t="str" cm="1">
        <f t="array" aca="1" ref="AAB104" ca="1">INDEX(AAB$13:AAB103,$B104+1,1)</f>
        <v>-</v>
      </c>
      <c r="AAC104" s="535" t="str" cm="1">
        <f t="array" aca="1" ref="AAC104" ca="1">INDEX(AAC$13:AAC103,$B104+1,1)</f>
        <v>-</v>
      </c>
      <c r="AAD104" s="545" cm="1">
        <f t="array" aca="1" ref="AAD104" ca="1">INDEX(i.AgeJ,$AD104,1)</f>
        <v>0</v>
      </c>
      <c r="AAE104" s="535" t="str" cm="1">
        <f t="array" aca="1" ref="AAE104" ca="1">INDEX(AAE$13:AAE103,$B104+1,1)</f>
        <v>-</v>
      </c>
      <c r="AAF104" s="411" t="str">
        <f t="shared" si="503"/>
        <v>-</v>
      </c>
      <c r="AAG104" s="411" t="str">
        <f t="shared" si="503"/>
        <v>-</v>
      </c>
      <c r="AAH104" s="535" t="str" cm="1">
        <f t="array" aca="1" ref="AAH104" ca="1">INDEX(AAH$13:AAH103,$B104+1,1)</f>
        <v>-</v>
      </c>
      <c r="AAI104" s="535" t="str" cm="1">
        <f t="array" aca="1" ref="AAI104" ca="1">INDEX(AAI$13:AAI103,$B104+1,1)</f>
        <v>-</v>
      </c>
      <c r="AAJ104" s="535" t="str" cm="1">
        <f t="array" aca="1" ref="AAJ104" ca="1">INDEX(AAJ$13:AAJ103,$B104+1,1)</f>
        <v>-</v>
      </c>
      <c r="AAK104" s="535" t="str" cm="1">
        <f t="array" aca="1" ref="AAK104" ca="1">INDEX(AAK$13:AAK103,$B104+1,1)</f>
        <v>-</v>
      </c>
      <c r="AAL104" s="535" t="str" cm="1">
        <f t="array" aca="1" ref="AAL104" ca="1">INDEX(AAL$13:AAL103,$B104+1,1)</f>
        <v>-</v>
      </c>
      <c r="AAM104" s="535" t="b" cm="1">
        <f t="array" aca="1" ref="AAM104" ca="1">INDEX(AAM$13:AAM103,$B104+1,1)</f>
        <v>1</v>
      </c>
      <c r="AAN104" s="535" t="str" cm="1">
        <f t="array" aca="1" ref="AAN104" ca="1">INDEX(AAN$13:AAN103,$B104+1,1)</f>
        <v>-</v>
      </c>
      <c r="AAO104" s="535" cm="1">
        <f t="array" aca="1" ref="AAO104" ca="1">INDEX(AAO$13:AAO103,$B104+1,1)</f>
        <v>0</v>
      </c>
      <c r="AAP104" s="535" cm="1">
        <f t="array" aca="1" ref="AAP104" ca="1">INDEX(AAP$13:AAP103,$B104+1,1)</f>
        <v>0</v>
      </c>
      <c r="AAQ104" s="535" cm="1">
        <f t="array" aca="1" ref="AAQ104" ca="1">INDEX(AAQ$13:AAQ103,$B104+1,1)</f>
        <v>0</v>
      </c>
      <c r="AAR104" s="18"/>
      <c r="AAS104" s="411">
        <f t="shared" si="504"/>
        <v>50</v>
      </c>
      <c r="AAT104" s="411">
        <f t="shared" si="504"/>
        <v>50</v>
      </c>
      <c r="AAU104" s="411">
        <f t="shared" si="504"/>
        <v>50</v>
      </c>
      <c r="AAV104" s="411">
        <f t="shared" si="504"/>
        <v>50</v>
      </c>
      <c r="AAW104" s="535" cm="1">
        <f t="array" aca="1" ref="AAW104" ca="1">INDEX(AAW$13:AAW103,$B104+1,1)</f>
        <v>1</v>
      </c>
      <c r="AAX104" s="535" cm="1">
        <f t="array" aca="1" ref="AAX104" ca="1">INDEX(AAX$13:AAX103,$B104+1,1)</f>
        <v>1</v>
      </c>
      <c r="AAY104" s="535" cm="1">
        <f t="array" aca="1" ref="AAY104" ca="1">INDEX(AAY$13:AAY103,$B104+1,1)</f>
        <v>1</v>
      </c>
      <c r="AAZ104" s="535" cm="1">
        <f t="array" aca="1" ref="AAZ104" ca="1">INDEX(AAZ$13:AAZ103,$B104+1,1)</f>
        <v>1</v>
      </c>
      <c r="ABA104" s="535" t="str" cm="1">
        <f t="array" aca="1" ref="ABA104" ca="1">INDEX(ABA$13:ABA103,$B104+1,1)</f>
        <v>-</v>
      </c>
      <c r="ABB104" s="535" t="str" cm="1">
        <f t="array" aca="1" ref="ABB104" ca="1">INDEX(ABB$13:ABB103,$B104+1,1)</f>
        <v>-</v>
      </c>
      <c r="ABC104" s="535" t="str" cm="1">
        <f t="array" aca="1" ref="ABC104" ca="1">INDEX(ABC$13:ABC103,$B104+1,1)</f>
        <v>-</v>
      </c>
      <c r="ABD104" s="535" t="str" cm="1">
        <f t="array" aca="1" ref="ABD104" ca="1">INDEX(ABD$13:ABD103,$B104+1,1)</f>
        <v>-</v>
      </c>
      <c r="ABE104" s="535" t="str" cm="1">
        <f t="array" aca="1" ref="ABE104" ca="1">INDEX(ABE$13:ABE103,$B104+1,1)</f>
        <v>-</v>
      </c>
      <c r="ABF104" s="535" t="str" cm="1">
        <f t="array" aca="1" ref="ABF104" ca="1">INDEX(ABF$13:ABF103,$B104+1,1)</f>
        <v>-</v>
      </c>
      <c r="ABG104" s="535" t="str" cm="1">
        <f t="array" aca="1" ref="ABG104" ca="1">INDEX(ABG$13:ABG103,$B104+1,1)</f>
        <v>-</v>
      </c>
      <c r="ABH104" s="18"/>
      <c r="ABI104" s="535" t="str" cm="1">
        <f t="array" aca="1" ref="ABI104" ca="1">INDEX(ABI$13:ABI103,$B104+1,1)</f>
        <v>-</v>
      </c>
      <c r="ABJ104" s="411">
        <f t="shared" ca="1" si="505"/>
        <v>1</v>
      </c>
      <c r="ABK104" s="18"/>
      <c r="ABL104" s="664" t="str">
        <f t="shared" ca="1" si="506"/>
        <v>-</v>
      </c>
      <c r="ABM104" s="535" t="b" cm="1">
        <f t="array" aca="1" ref="ABM104" ca="1">INDEX(ABM$13:ABM103,$B104+1,1)</f>
        <v>0</v>
      </c>
      <c r="ABN104" s="535" t="b" cm="1">
        <f t="array" aca="1" ref="ABN104" ca="1">INDEX(ABN$13:ABN103,$B104+1,1)</f>
        <v>1</v>
      </c>
      <c r="ABO104" s="535" t="b" cm="1">
        <f t="array" aca="1" ref="ABO104" ca="1">INDEX(ABO$13:ABO103,$B104+1,1)</f>
        <v>1</v>
      </c>
      <c r="ABP104" s="411" t="b">
        <f t="shared" ca="1" si="533"/>
        <v>1</v>
      </c>
      <c r="ABQ104" s="535" t="b" cm="1">
        <f t="array" aca="1" ref="ABQ104" ca="1">INDEX(ABQ$13:ABQ103,$B104+1,1)</f>
        <v>0</v>
      </c>
      <c r="ABR104" s="535" cm="1">
        <f t="array" aca="1" ref="ABR104" ca="1">INDEX(ABR$13:ABR103,$B104+1,1)</f>
        <v>0</v>
      </c>
      <c r="ABS104" s="547" cm="1">
        <f t="array" aca="1" ref="ABS104" ca="1">IF(ABN104&lt;&gt;TRUE,"-",VALUE(IFERROR(VALUE($K104),0) &amp; _xlfn.SWITCH($CF104,"-",4,$CF104) &amp; $L104 &amp; $T104 &amp; "00" &amp; $N104 &amp; $AK104 &amp; $R104 &amp; _xlfn.SWITCH($AM104,3,1,$AM104) &amp; _xlfn.SWITCH($M104,4,0,$M104) &amp; $AD104 &amp; IF(MOD($H104-2,ABS$6)&gt;=ABS$7,"",TEXT(INT(MOD($H104-2,ABS$6)/2)+1,"00"))))</f>
        <v>14220012120109</v>
      </c>
      <c r="ABT104" s="657" cm="1">
        <f t="array" aca="1" ref="ABT104" ca="1">IF(ABO104&lt;&gt;TRUE,"-",VALUE(IFERROR(VALUE($K104),0) &amp; _xlfn.SWITCH($CF104,"-",4,$CF104) &amp; $L104 &amp; $T104 &amp; "00" &amp; $N104 &amp; $AK104 &amp; $R104 &amp; _xlfn.SWITCH($AM104,3,1,$AM104) &amp; _xlfn.SWITCH($M104,4,0,$M104) &amp; $AD104 &amp; IF(MOD($H104-1,ABT$6)&gt;=ABT$7,"",TEXT(INT(MOD($H104-1,ABT$6)/2)+1,"00"))))</f>
        <v>142200121201</v>
      </c>
      <c r="ABU104" s="543">
        <f t="shared" ca="1" si="507"/>
        <v>652</v>
      </c>
      <c r="ABV104" s="543">
        <f t="shared" ca="1" si="507"/>
        <v>686</v>
      </c>
      <c r="ABW104" s="543">
        <f t="shared" ca="1" si="507"/>
        <v>721</v>
      </c>
      <c r="ABX104" s="459">
        <f t="shared" ca="1" si="508"/>
        <v>469</v>
      </c>
      <c r="ABY104" s="459">
        <f t="shared" ca="1" si="508"/>
        <v>504</v>
      </c>
      <c r="ABZ104" s="459">
        <f t="shared" ca="1" si="508"/>
        <v>539</v>
      </c>
      <c r="ACA104" s="459">
        <f t="shared" ca="1" si="509"/>
        <v>385</v>
      </c>
      <c r="ACB104" s="459">
        <f t="shared" ca="1" si="509"/>
        <v>420</v>
      </c>
      <c r="ACC104" s="459">
        <f t="shared" ca="1" si="509"/>
        <v>455</v>
      </c>
      <c r="ACD104" s="535" t="str" cm="1">
        <f t="array" aca="1" ref="ACD104" ca="1">INDEX(ACD$13:ACD103,$B104+1,1)</f>
        <v>-</v>
      </c>
      <c r="ACE104" s="22" t="b">
        <v>0</v>
      </c>
      <c r="ACF104" s="22" t="b">
        <v>0</v>
      </c>
      <c r="ACG104" s="22" t="b">
        <v>0</v>
      </c>
      <c r="ACH104" s="22" t="b">
        <v>0</v>
      </c>
      <c r="ACI104" s="22" t="b">
        <v>1</v>
      </c>
      <c r="ACJ104" s="535" t="str" cm="1">
        <f t="array" aca="1" ref="ACJ104" ca="1">INDEX(ACJ$13:ACJ103,$B104+1,1)</f>
        <v>-</v>
      </c>
      <c r="ACK104" s="535" t="str" cm="1">
        <f t="array" aca="1" ref="ACK104" ca="1">INDEX(ACK$13:ACK103,$B104+1,1)</f>
        <v>-</v>
      </c>
      <c r="ACL104" s="535" t="str" cm="1">
        <f t="array" aca="1" ref="ACL104" ca="1">INDEX(ACL$13:ACL103,$B104+1,1)</f>
        <v>-</v>
      </c>
      <c r="ACM104" s="535" t="str" cm="1">
        <f t="array" aca="1" ref="ACM104" ca="1">INDEX(ACM$13:ACM103,$B104+1,1)</f>
        <v>-</v>
      </c>
      <c r="ACN104" s="535" t="str" cm="1">
        <f t="array" aca="1" ref="ACN104" ca="1">INDEX(ACN$13:ACN103,$B104+1,1)</f>
        <v>-</v>
      </c>
      <c r="ACO104" s="535" t="str" cm="1">
        <f t="array" aca="1" ref="ACO104" ca="1">INDEX(ACO$13:ACO103,$B104+1,1)</f>
        <v>-</v>
      </c>
      <c r="ACP104" s="22">
        <v>3</v>
      </c>
      <c r="ACQ104" s="22">
        <v>3</v>
      </c>
      <c r="ACR104" s="22" cm="1">
        <f t="array" aca="1" ref="ACR104" ca="1">INDEX(ACR$13:ACR103,$B104+1,1)</f>
        <v>0</v>
      </c>
      <c r="ACS104" s="22">
        <v>0.5</v>
      </c>
      <c r="ACT104" s="22">
        <v>-0.5</v>
      </c>
      <c r="ACU104" s="535" t="str" cm="1">
        <f t="array" aca="1" ref="ACU104" ca="1">INDEX(ACU$13:ACU103,$B104+1,1)</f>
        <v>-</v>
      </c>
      <c r="ACV104" s="535" t="str" cm="1">
        <f t="array" aca="1" ref="ACV104" ca="1">INDEX(ACV$13:ACV103,$B104+1,1)</f>
        <v>-</v>
      </c>
      <c r="ACW104" s="535" t="str" cm="1">
        <f t="array" aca="1" ref="ACW104" ca="1">INDEX(ACW$13:ACW103,$B104+1,1)</f>
        <v>-</v>
      </c>
      <c r="ACX104" s="520">
        <f ca="1">ACR104</f>
        <v>0</v>
      </c>
      <c r="ACY104" s="520">
        <f t="shared" ref="ACY104" si="605">ACS104</f>
        <v>0.5</v>
      </c>
      <c r="ACZ104" s="520">
        <f t="shared" ref="ACZ104" si="606">ACT104</f>
        <v>-0.5</v>
      </c>
      <c r="ADA104" s="535" t="str" cm="1">
        <f t="array" aca="1" ref="ADA104" ca="1">INDEX(ADA$13:ADA103,$B104+1,1)</f>
        <v>-</v>
      </c>
      <c r="ADB104" s="535" cm="1">
        <f t="array" aca="1" ref="ADB104" ca="1">INDEX(ADB$13:ADB103,$B104+1,1)</f>
        <v>1</v>
      </c>
      <c r="ADC104" s="535" cm="1">
        <f t="array" aca="1" ref="ADC104" ca="1">INDEX(ADC$13:ADC103,$B104+1,1)</f>
        <v>1</v>
      </c>
      <c r="ADD104" s="661" t="str">
        <f t="shared" ca="1" si="510"/>
        <v>-</v>
      </c>
      <c r="ADE104" s="661" t="str">
        <f t="shared" ca="1" si="510"/>
        <v>-</v>
      </c>
      <c r="ADF104" s="661" t="str">
        <f t="shared" ca="1" si="510"/>
        <v>-</v>
      </c>
      <c r="ADG104" s="661" t="str">
        <f t="shared" ca="1" si="510"/>
        <v>-</v>
      </c>
      <c r="ADH104" s="662" t="str">
        <f t="shared" ca="1" si="511"/>
        <v>-</v>
      </c>
      <c r="ADI104" s="663" t="str">
        <f t="shared" ca="1" si="512"/>
        <v>-</v>
      </c>
      <c r="ADJ104" s="664" t="str">
        <f t="shared" ca="1" si="513"/>
        <v>-</v>
      </c>
      <c r="ADK104" s="711" t="str">
        <f t="shared" ca="1" si="514"/>
        <v>-</v>
      </c>
      <c r="ADL104" s="191" t="b">
        <f t="shared" si="537"/>
        <v>0</v>
      </c>
      <c r="ADM104" s="710" t="str">
        <f t="shared" ca="1" si="515"/>
        <v>-</v>
      </c>
      <c r="ADN104" s="712" t="str">
        <f t="shared" ca="1" si="516"/>
        <v>-</v>
      </c>
      <c r="ADO104" s="712" t="str">
        <f t="shared" ca="1" si="516"/>
        <v>-</v>
      </c>
      <c r="ADP104" s="665" t="str">
        <f t="shared" ca="1" si="517"/>
        <v>-</v>
      </c>
      <c r="ADQ104" s="18"/>
      <c r="ADR104" s="545" t="b">
        <f t="shared" ca="1" si="585"/>
        <v>1</v>
      </c>
      <c r="ADS104" s="545" t="str">
        <f t="shared" ca="1" si="585"/>
        <v>-</v>
      </c>
      <c r="ADT104" s="545" t="str">
        <f t="shared" ca="1" si="585"/>
        <v>-</v>
      </c>
      <c r="ADU104" s="545" t="str">
        <f t="shared" ca="1" si="585"/>
        <v>-</v>
      </c>
      <c r="ADV104" s="545" t="str">
        <f t="shared" ca="1" si="585"/>
        <v>-</v>
      </c>
      <c r="ADW104" s="545" t="str">
        <f t="shared" ca="1" si="585"/>
        <v>-</v>
      </c>
      <c r="ADX104" s="545" t="str">
        <f t="shared" ca="1" si="585"/>
        <v>-</v>
      </c>
      <c r="ADY104" s="545" t="str">
        <f t="shared" ca="1" si="585"/>
        <v>-</v>
      </c>
      <c r="ADZ104" s="545" t="str">
        <f t="shared" ca="1" si="585"/>
        <v>-</v>
      </c>
      <c r="AEA104" s="545" t="str">
        <f t="shared" ca="1" si="585"/>
        <v>-</v>
      </c>
      <c r="AEB104" s="545" t="str">
        <f t="shared" ca="1" si="586"/>
        <v>-</v>
      </c>
      <c r="AEC104" s="545" t="str">
        <f t="shared" ca="1" si="586"/>
        <v>-</v>
      </c>
      <c r="AED104" s="545" t="str">
        <f t="shared" ca="1" si="586"/>
        <v>-</v>
      </c>
      <c r="AEE104" s="545" t="str">
        <f t="shared" ca="1" si="586"/>
        <v>-</v>
      </c>
      <c r="AEF104" s="545" t="str">
        <f t="shared" ca="1" si="586"/>
        <v>-</v>
      </c>
      <c r="AEG104" s="545" t="str">
        <f t="shared" ca="1" si="586"/>
        <v>-</v>
      </c>
      <c r="AEH104" s="545" t="str">
        <f t="shared" ca="1" si="586"/>
        <v>-</v>
      </c>
      <c r="AEI104" s="545" t="str">
        <f t="shared" ca="1" si="586"/>
        <v>-</v>
      </c>
      <c r="AEJ104" s="545" t="b">
        <f t="shared" ca="1" si="586"/>
        <v>1</v>
      </c>
      <c r="AEK104" s="545" t="str">
        <f t="shared" ca="1" si="586"/>
        <v>-</v>
      </c>
      <c r="AEL104" s="545" t="str">
        <f t="shared" ca="1" si="587"/>
        <v>-</v>
      </c>
      <c r="AEM104" s="545" t="str">
        <f t="shared" ca="1" si="587"/>
        <v>-</v>
      </c>
      <c r="AEN104" s="545" t="str">
        <f t="shared" ca="1" si="587"/>
        <v>-</v>
      </c>
      <c r="AEO104" s="545" t="str">
        <f t="shared" ca="1" si="587"/>
        <v>-</v>
      </c>
      <c r="AEP104" s="545" t="str">
        <f t="shared" ca="1" si="587"/>
        <v>-</v>
      </c>
      <c r="AEQ104" s="545" t="str">
        <f t="shared" ca="1" si="587"/>
        <v>-</v>
      </c>
      <c r="AER104" s="545" t="str">
        <f t="shared" ca="1" si="587"/>
        <v>-</v>
      </c>
      <c r="AES104" s="545" t="str">
        <f t="shared" ca="1" si="587"/>
        <v>-</v>
      </c>
      <c r="AET104" s="545" t="str">
        <f t="shared" ca="1" si="587"/>
        <v>-</v>
      </c>
      <c r="AEU104" s="545" t="str">
        <f t="shared" ca="1" si="587"/>
        <v>-</v>
      </c>
      <c r="AEV104" s="545" t="str">
        <f t="shared" ca="1" si="588"/>
        <v>-</v>
      </c>
      <c r="AEW104" s="545" t="str">
        <f t="shared" ca="1" si="588"/>
        <v>-</v>
      </c>
      <c r="AEX104" s="545" t="str">
        <f t="shared" ca="1" si="588"/>
        <v>-</v>
      </c>
      <c r="AEY104" s="545" t="str">
        <f t="shared" ca="1" si="588"/>
        <v>-</v>
      </c>
      <c r="AEZ104" s="545" t="str">
        <f t="shared" ca="1" si="588"/>
        <v>-</v>
      </c>
      <c r="AFA104" s="545" t="str">
        <f t="shared" ca="1" si="588"/>
        <v>-</v>
      </c>
      <c r="AFB104" s="545" t="b">
        <f t="shared" ca="1" si="588"/>
        <v>1</v>
      </c>
      <c r="AFC104" s="545" t="str">
        <f t="shared" ca="1" si="588"/>
        <v>-</v>
      </c>
      <c r="AFD104" s="545" t="str">
        <f t="shared" ca="1" si="588"/>
        <v>-</v>
      </c>
      <c r="AFE104" s="545" t="str">
        <f t="shared" ca="1" si="588"/>
        <v>-</v>
      </c>
      <c r="AFF104" s="545" t="str">
        <f t="shared" ca="1" si="589"/>
        <v>-</v>
      </c>
      <c r="AFG104" s="545" t="str">
        <f t="shared" ca="1" si="589"/>
        <v>-</v>
      </c>
      <c r="AFH104" s="545" t="str">
        <f t="shared" ca="1" si="589"/>
        <v>-</v>
      </c>
      <c r="AFI104" s="545" t="str">
        <f t="shared" ca="1" si="589"/>
        <v>-</v>
      </c>
      <c r="AFJ104" s="545" t="str">
        <f t="shared" ca="1" si="589"/>
        <v>-</v>
      </c>
      <c r="AFK104" s="545" t="str">
        <f t="shared" ca="1" si="589"/>
        <v>-</v>
      </c>
      <c r="AFL104" s="545" t="str">
        <f t="shared" ca="1" si="589"/>
        <v>-</v>
      </c>
      <c r="AFM104" s="545" t="str">
        <f t="shared" ca="1" si="589"/>
        <v>-</v>
      </c>
      <c r="AFN104" s="545" t="str">
        <f t="shared" ca="1" si="589"/>
        <v>-</v>
      </c>
      <c r="AFO104" s="545" t="str">
        <f t="shared" ca="1" si="589"/>
        <v>-</v>
      </c>
      <c r="AFP104" s="545" t="str">
        <f t="shared" ca="1" si="590"/>
        <v>-</v>
      </c>
      <c r="AFQ104" s="545" t="str">
        <f t="shared" ca="1" si="590"/>
        <v>-</v>
      </c>
      <c r="AFR104" s="545" t="str">
        <f t="shared" ca="1" si="590"/>
        <v>-</v>
      </c>
      <c r="AFS104" s="545" t="str">
        <f t="shared" ca="1" si="590"/>
        <v>-</v>
      </c>
      <c r="AFT104" s="545" t="b">
        <f t="shared" ca="1" si="590"/>
        <v>1</v>
      </c>
      <c r="AFU104" s="545" t="str">
        <f t="shared" ca="1" si="590"/>
        <v>-</v>
      </c>
      <c r="AFV104" s="545" t="str">
        <f t="shared" ca="1" si="590"/>
        <v>-</v>
      </c>
      <c r="AFW104" s="545" t="str">
        <f t="shared" ca="1" si="590"/>
        <v>-</v>
      </c>
      <c r="AFX104" s="545" t="str">
        <f t="shared" ca="1" si="590"/>
        <v>-</v>
      </c>
      <c r="AFY104" s="545" t="str">
        <f t="shared" ca="1" si="590"/>
        <v>-</v>
      </c>
      <c r="AFZ104" s="545" t="str">
        <f t="shared" ca="1" si="591"/>
        <v>-</v>
      </c>
      <c r="AGA104" s="545" t="str">
        <f t="shared" ca="1" si="591"/>
        <v>-</v>
      </c>
      <c r="AGB104" s="545" t="str">
        <f t="shared" ca="1" si="591"/>
        <v>-</v>
      </c>
      <c r="AGC104" s="545" t="str">
        <f t="shared" ca="1" si="591"/>
        <v>-</v>
      </c>
      <c r="AGD104" s="545" t="str">
        <f t="shared" ca="1" si="591"/>
        <v>-</v>
      </c>
      <c r="AGE104" s="545" t="str">
        <f t="shared" ca="1" si="591"/>
        <v>-</v>
      </c>
      <c r="AGF104" s="545" t="str">
        <f t="shared" ca="1" si="591"/>
        <v>-</v>
      </c>
      <c r="AGG104" s="545" t="str">
        <f t="shared" ca="1" si="591"/>
        <v>-</v>
      </c>
      <c r="AGH104" s="545" t="str">
        <f t="shared" ca="1" si="591"/>
        <v>-</v>
      </c>
      <c r="AGI104" s="545" t="str">
        <f t="shared" ca="1" si="591"/>
        <v>-</v>
      </c>
      <c r="AGJ104" s="545" t="str">
        <f t="shared" ca="1" si="592"/>
        <v>-</v>
      </c>
      <c r="AGK104" s="545" t="str">
        <f t="shared" ca="1" si="592"/>
        <v>-</v>
      </c>
      <c r="AGL104" s="545" t="b">
        <f t="shared" ca="1" si="592"/>
        <v>1</v>
      </c>
      <c r="AGM104" s="545" t="str">
        <f t="shared" ca="1" si="592"/>
        <v>-</v>
      </c>
      <c r="AGN104" s="545" t="str">
        <f t="shared" ca="1" si="592"/>
        <v>-</v>
      </c>
      <c r="AGO104" s="545" t="str">
        <f t="shared" ca="1" si="592"/>
        <v>-</v>
      </c>
      <c r="AGP104" s="545" t="str">
        <f t="shared" ca="1" si="592"/>
        <v>-</v>
      </c>
      <c r="AGQ104" s="545" t="str">
        <f t="shared" ca="1" si="592"/>
        <v>-</v>
      </c>
      <c r="AGR104" s="545" t="str">
        <f t="shared" ca="1" si="592"/>
        <v>-</v>
      </c>
      <c r="AGS104" s="545" t="str">
        <f t="shared" ca="1" si="592"/>
        <v>-</v>
      </c>
      <c r="AGT104" s="545" t="str">
        <f t="shared" ca="1" si="593"/>
        <v>-</v>
      </c>
      <c r="AGU104" s="545" t="str">
        <f t="shared" ca="1" si="593"/>
        <v>-</v>
      </c>
      <c r="AGV104" s="545" t="str">
        <f t="shared" ca="1" si="593"/>
        <v>-</v>
      </c>
      <c r="AGW104" s="545" t="str">
        <f t="shared" ca="1" si="593"/>
        <v>-</v>
      </c>
      <c r="AGX104" s="545" t="str">
        <f t="shared" ca="1" si="593"/>
        <v>-</v>
      </c>
      <c r="AGY104" s="545" t="str">
        <f t="shared" ca="1" si="593"/>
        <v>-</v>
      </c>
      <c r="AGZ104" s="545" t="str">
        <f t="shared" ca="1" si="593"/>
        <v>-</v>
      </c>
      <c r="AHA104" s="545" t="str">
        <f t="shared" ca="1" si="593"/>
        <v>-</v>
      </c>
      <c r="AHB104" s="545" t="str">
        <f t="shared" ca="1" si="593"/>
        <v>-</v>
      </c>
      <c r="AHC104" s="545" t="str">
        <f t="shared" ca="1" si="593"/>
        <v>-</v>
      </c>
      <c r="AHD104" s="535" cm="1">
        <f t="array" aca="1" ref="AHD104" ca="1">INDEX(AHD$13:AHD103,$B104+1,1)</f>
        <v>0</v>
      </c>
      <c r="AHE104" s="483">
        <v>0</v>
      </c>
    </row>
    <row r="105" spans="1:889" outlineLevel="2">
      <c r="A105" s="18">
        <f t="shared" si="241"/>
        <v>92</v>
      </c>
      <c r="B105" s="652">
        <f t="shared" ca="1" si="538"/>
        <v>90</v>
      </c>
      <c r="C105" s="458">
        <f t="shared" si="404"/>
        <v>2000</v>
      </c>
      <c r="D105" s="119" t="str">
        <f t="shared" ca="1" si="405"/>
        <v>GSW</v>
      </c>
      <c r="E105" t="b">
        <v>1</v>
      </c>
      <c r="F105" t="b">
        <v>0</v>
      </c>
      <c r="G105" t="b">
        <f t="shared" si="406"/>
        <v>1</v>
      </c>
      <c r="H105" s="191">
        <f t="shared" ca="1" si="536"/>
        <v>20</v>
      </c>
      <c r="I105" s="535" cm="1">
        <f t="array" aca="1" ref="I105" ca="1">INDEX(I$13:I104,$B105+1,1)</f>
        <v>1</v>
      </c>
      <c r="J105" s="535" cm="1">
        <f t="array" aca="1" ref="J105" ca="1">INDEX(J$13:J104,$B105+1,1)</f>
        <v>0</v>
      </c>
      <c r="K105" s="535" cm="1">
        <f t="array" aca="1" ref="K105" ca="1">INDEX(K$13:K104,$B105+1,1)</f>
        <v>1</v>
      </c>
      <c r="L105" s="535" cm="1">
        <f t="array" aca="1" ref="L105" ca="1">INDEX(L$13:L104,$B105+1,1)</f>
        <v>2</v>
      </c>
      <c r="M105" s="535" cm="1">
        <f t="array" aca="1" ref="M105" ca="1">INDEX(M$13:M104,$B105+1,1)</f>
        <v>0</v>
      </c>
      <c r="N105" s="230">
        <f t="shared" ca="1" si="547"/>
        <v>1</v>
      </c>
      <c r="O105" s="230">
        <f t="shared" ca="1" si="547"/>
        <v>6</v>
      </c>
      <c r="P105" s="230">
        <f t="shared" ca="1" si="547"/>
        <v>1</v>
      </c>
      <c r="Q105" s="230">
        <f t="shared" ca="1" si="547"/>
        <v>1</v>
      </c>
      <c r="R105" s="230">
        <f t="shared" ca="1" si="547"/>
        <v>1</v>
      </c>
      <c r="S105" s="230">
        <f t="shared" ca="1" si="547"/>
        <v>1</v>
      </c>
      <c r="T105" s="411">
        <f t="shared" ca="1" si="408"/>
        <v>2</v>
      </c>
      <c r="U105" s="411">
        <f t="shared" ca="1" si="408"/>
        <v>5</v>
      </c>
      <c r="V105" s="411">
        <f t="shared" ca="1" si="409"/>
        <v>2</v>
      </c>
      <c r="W105" s="772" t="b">
        <f t="shared" ca="1" si="410"/>
        <v>1</v>
      </c>
      <c r="X105" s="772" t="b">
        <f t="shared" ca="1" si="410"/>
        <v>1</v>
      </c>
      <c r="Y105" s="772" t="b">
        <f t="shared" ca="1" si="410"/>
        <v>1</v>
      </c>
      <c r="Z105" s="791" t="b" cm="1">
        <f t="array" aca="1" ref="Z105" ca="1">INDEX(Z$13:Z104,$B105+1,1)</f>
        <v>0</v>
      </c>
      <c r="AA105" s="411">
        <f t="shared" ca="1" si="411"/>
        <v>1</v>
      </c>
      <c r="AB105" s="411">
        <f t="shared" ca="1" si="412"/>
        <v>1</v>
      </c>
      <c r="AC105" s="230">
        <f t="shared" ca="1" si="548"/>
        <v>1</v>
      </c>
      <c r="AD105" s="230">
        <f t="shared" ca="1" si="548"/>
        <v>1</v>
      </c>
      <c r="AE105" s="230">
        <f t="shared" ca="1" si="548"/>
        <v>0</v>
      </c>
      <c r="AF105" s="230">
        <f t="shared" ca="1" si="548"/>
        <v>0</v>
      </c>
      <c r="AG105" s="230">
        <f t="shared" ca="1" si="548"/>
        <v>0</v>
      </c>
      <c r="AH105" s="230">
        <f t="shared" ca="1" si="548"/>
        <v>0</v>
      </c>
      <c r="AI105" s="87">
        <f t="shared" ca="1" si="414"/>
        <v>2</v>
      </c>
      <c r="AJ105" s="87">
        <f ca="1">INDEX(CHOOSE($N105,DataAutumn!i.AdultDrys,DataWinter!i.AdultDrys,DataSpring!i.AdultDrys),1,$T105)</f>
        <v>1</v>
      </c>
      <c r="AK105" s="230">
        <f t="shared" ca="1" si="549"/>
        <v>2</v>
      </c>
      <c r="AL105" s="535" cm="1">
        <f t="array" aca="1" ref="AL105" ca="1">INDEX(AL$13:AL104,$B105+1,1)</f>
        <v>0</v>
      </c>
      <c r="AM105" s="535" cm="1">
        <f t="array" aca="1" ref="AM105" ca="1">INDEX(AM$13:AM104,$B105+1,1)</f>
        <v>2</v>
      </c>
      <c r="AN105" s="810"/>
      <c r="AO105" s="111"/>
      <c r="AP105" s="111"/>
      <c r="AQ105" s="111"/>
      <c r="AR105" s="111"/>
      <c r="AS105" s="111"/>
      <c r="AT105" s="111"/>
      <c r="AU105" s="111"/>
      <c r="AV105" s="111"/>
      <c r="AW105" s="111"/>
      <c r="AX105" s="111"/>
      <c r="AY105" s="111"/>
      <c r="AZ105" s="111"/>
      <c r="BA105" s="111"/>
      <c r="BB105" s="111"/>
      <c r="BC105" s="312" t="str">
        <f t="shared" ca="1" si="416"/>
        <v xml:space="preserve">FS_Opt_Tem 00020 SE GSW Past      CFS     TOLAut Scan2 GFS RR+01% GP100% WP100% MP100% (PT_F33N11L11)      </v>
      </c>
      <c r="BD105" s="8" t="str">
        <f ca="1">IF(COUNTIF($BC$13:$BC105,$BC105)=1,"-","Dup")</f>
        <v>-</v>
      </c>
      <c r="BE105" s="18"/>
      <c r="BF105" s="535" t="b" cm="1">
        <f t="array" aca="1" ref="BF105" ca="1">INDEX(BF$13:BF104,$B105+1,1)</f>
        <v>0</v>
      </c>
      <c r="BG105" s="535" t="b" cm="1">
        <f t="array" aca="1" ref="BG105" ca="1">INDEX(BG$13:BG104,$B105+1,1)</f>
        <v>0</v>
      </c>
      <c r="BH105" s="535" t="b" cm="1">
        <f t="array" aca="1" ref="BH105" ca="1">INDEX(BH$13:BH104,$B105+1,1)</f>
        <v>0</v>
      </c>
      <c r="BI105" s="535" t="b" cm="1">
        <f t="array" aca="1" ref="BI105" ca="1">INDEX(BI$13:BI104,$B105+1,1)</f>
        <v>0</v>
      </c>
      <c r="BJ105" s="535" t="b" cm="1">
        <f t="array" aca="1" ref="BJ105" ca="1">INDEX(BJ$13:BJ104,$B105+1,1)</f>
        <v>0</v>
      </c>
      <c r="BK105" s="535" t="b" cm="1">
        <f t="array" aca="1" ref="BK105" ca="1">INDEX(BK$13:BK104,$B105+1,1)</f>
        <v>0</v>
      </c>
      <c r="BL105" s="535" t="b" cm="1">
        <f t="array" aca="1" ref="BL105" ca="1">INDEX(BL$13:BL104,$B105+1,1)</f>
        <v>0</v>
      </c>
      <c r="BM105" s="535" t="b" cm="1">
        <f t="array" aca="1" ref="BM105" ca="1">INDEX(BM$13:BM104,$B105+1,1)</f>
        <v>0</v>
      </c>
      <c r="BN105" s="535" t="b" cm="1">
        <f t="array" aca="1" ref="BN105" ca="1">INDEX(BN$13:BN104,$B105+1,1)</f>
        <v>0</v>
      </c>
      <c r="BO105" s="18"/>
      <c r="BP105" s="411" t="b">
        <f t="shared" ca="1" si="604"/>
        <v>1</v>
      </c>
      <c r="BQ105" s="411" t="str">
        <f t="shared" ca="1" si="604"/>
        <v>-</v>
      </c>
      <c r="BR105" s="411" t="b">
        <f t="shared" ca="1" si="604"/>
        <v>0</v>
      </c>
      <c r="BS105" s="411" t="str">
        <f t="shared" ca="1" si="604"/>
        <v>-</v>
      </c>
      <c r="BT105" s="411" t="str">
        <f t="shared" ca="1" si="604"/>
        <v>-</v>
      </c>
      <c r="BU105" s="411" t="str">
        <f t="shared" ca="1" si="604"/>
        <v>-</v>
      </c>
      <c r="BV105" s="411" t="str">
        <f t="shared" ca="1" si="604"/>
        <v>-</v>
      </c>
      <c r="BW105" s="411" t="str">
        <f t="shared" ca="1" si="604"/>
        <v>-</v>
      </c>
      <c r="BX105" s="411" t="str">
        <f t="shared" ca="1" si="604"/>
        <v>-</v>
      </c>
      <c r="BY105" s="411" t="str">
        <f t="shared" ca="1" si="604"/>
        <v>-</v>
      </c>
      <c r="BZ105" s="411" t="str">
        <f t="shared" ca="1" si="604"/>
        <v>-</v>
      </c>
      <c r="CA105" s="411" t="str">
        <f t="shared" ca="1" si="604"/>
        <v>-</v>
      </c>
      <c r="CB105" s="411" t="b">
        <f t="shared" ca="1" si="604"/>
        <v>0</v>
      </c>
      <c r="CC105" s="87">
        <f t="shared" ca="1" si="604"/>
        <v>0</v>
      </c>
      <c r="CD105" s="535" t="str" cm="1">
        <f t="array" aca="1" ref="CD105" ca="1">INDEX(CD$13:CD104,$B105+1,1)</f>
        <v>-</v>
      </c>
      <c r="CE105" s="535" t="str" cm="1">
        <f t="array" aca="1" ref="CE105" ca="1">INDEX(CE$13:CE104,$B105+1,1)</f>
        <v>-</v>
      </c>
      <c r="CF105" s="535" t="str" cm="1">
        <f t="array" aca="1" ref="CF105" ca="1">INDEX(CF$13:CF104,$B105+1,1)</f>
        <v>-</v>
      </c>
      <c r="CG105" s="535" t="b" cm="1">
        <f t="array" aca="1" ref="CG105" ca="1">INDEX(CG$13:CG104,$B105+1,1)</f>
        <v>1</v>
      </c>
      <c r="CH105" s="535" t="str" cm="1">
        <f t="array" aca="1" ref="CH105" ca="1">INDEX(CH$13:CH104,$B105+1,1)</f>
        <v>-</v>
      </c>
      <c r="CI105" s="535" t="str" cm="1">
        <f t="array" aca="1" ref="CI105" ca="1">INDEX(CI$13:CI104,$B105+1,1)</f>
        <v>-</v>
      </c>
      <c r="CJ105" s="535" t="str" cm="1">
        <f t="array" aca="1" ref="CJ105" ca="1">INDEX(CJ$13:CJ104,$B105+1,1)</f>
        <v>-</v>
      </c>
      <c r="CK105" s="18"/>
      <c r="CL105" s="535" t="str" cm="1">
        <f t="array" aca="1" ref="CL105" ca="1">INDEX(CL$13:CL104,$B105+1,1)</f>
        <v>-</v>
      </c>
      <c r="CM105" s="535" t="str" cm="1">
        <f t="array" aca="1" ref="CM105" ca="1">INDEX(CM$13:CM104,$B105+1,1)</f>
        <v>-</v>
      </c>
      <c r="CN105" s="411" t="str">
        <f t="shared" ca="1" si="418"/>
        <v>-</v>
      </c>
      <c r="CO105" s="411">
        <f t="shared" ca="1" si="419"/>
        <v>1</v>
      </c>
      <c r="CP105" s="411">
        <f t="shared" ca="1" si="419"/>
        <v>1</v>
      </c>
      <c r="CQ105" s="535" t="str" cm="1">
        <f t="array" aca="1" ref="CQ105" ca="1">INDEX(CQ$13:CQ104,$B105+1,1)</f>
        <v>-</v>
      </c>
      <c r="CR105" s="535" t="str" cm="1">
        <f t="array" aca="1" ref="CR105" ca="1">INDEX(CR$13:CR104,$B105+1,1)</f>
        <v>-</v>
      </c>
      <c r="CS105" s="535" t="str" cm="1">
        <f t="array" aca="1" ref="CS105" ca="1">INDEX(CS$13:CS104,$B105+1,1)</f>
        <v>-</v>
      </c>
      <c r="CT105" s="535" t="str" cm="1">
        <f t="array" aca="1" ref="CT105" ca="1">INDEX(CT$13:CT104,$B105+1,1)</f>
        <v>-</v>
      </c>
      <c r="CU105" s="411" t="str">
        <f t="shared" ca="1" si="420"/>
        <v>-</v>
      </c>
      <c r="CV105" s="411">
        <f t="shared" ca="1" si="421"/>
        <v>1</v>
      </c>
      <c r="CW105" s="411">
        <f t="shared" ca="1" si="421"/>
        <v>1</v>
      </c>
      <c r="CX105" s="535" t="str" cm="1">
        <f t="array" aca="1" ref="CX105" ca="1">INDEX(CX$13:CX104,$B105+1,1)</f>
        <v>-</v>
      </c>
      <c r="CY105" s="535" t="str" cm="1">
        <f t="array" aca="1" ref="CY105" ca="1">INDEX(CY$13:CY104,$B105+1,1)</f>
        <v>-</v>
      </c>
      <c r="CZ105" s="411" t="str">
        <f t="shared" ca="1" si="422"/>
        <v>-</v>
      </c>
      <c r="DA105" s="411">
        <f t="shared" ca="1" si="423"/>
        <v>1</v>
      </c>
      <c r="DB105" s="535" t="str" cm="1">
        <f t="array" aca="1" ref="DB105" ca="1">INDEX(DB$13:DB104,$B105+1,1)</f>
        <v>-</v>
      </c>
      <c r="DC105" s="535" t="str" cm="1">
        <f t="array" aca="1" ref="DC105" ca="1">INDEX(DC$13:DC104,$B105+1,1)</f>
        <v>-</v>
      </c>
      <c r="DD105" s="411">
        <f t="shared" ca="1" si="424"/>
        <v>1</v>
      </c>
      <c r="DE105" s="535" t="str" cm="1">
        <f t="array" aca="1" ref="DE105" ca="1">INDEX(DE$13:DE104,$B105+1,1)</f>
        <v>-</v>
      </c>
      <c r="DF105" s="535" t="str" cm="1">
        <f t="array" aca="1" ref="DF105" ca="1">INDEX(DF$13:DF104,$B105+1,1)</f>
        <v>-</v>
      </c>
      <c r="DG105" s="411" t="str">
        <f t="shared" ca="1" si="425"/>
        <v>-</v>
      </c>
      <c r="DH105" s="411">
        <f t="shared" ca="1" si="426"/>
        <v>1</v>
      </c>
      <c r="DI105" s="411">
        <f t="shared" ca="1" si="426"/>
        <v>1</v>
      </c>
      <c r="DJ105" s="535" cm="1">
        <f t="array" aca="1" ref="DJ105" ca="1">INDEX(DJ$13:DJ104,$B105+1,1)</f>
        <v>720</v>
      </c>
      <c r="DK105" s="535" cm="1">
        <f t="array" aca="1" ref="DK105" ca="1">INDEX(DK$13:DK104,$B105+1,1)</f>
        <v>720</v>
      </c>
      <c r="DL105" s="18"/>
      <c r="DM105" s="535" t="str" cm="1">
        <f t="array" aca="1" ref="DM105" ca="1">INDEX(DM$13:DM104,$B105+1,1)</f>
        <v>-</v>
      </c>
      <c r="DN105" s="535" t="str" cm="1">
        <f t="array" aca="1" ref="DN105" ca="1">INDEX(DN$13:DN104,$B105+1,1)</f>
        <v>-</v>
      </c>
      <c r="DO105" s="535" t="str" cm="1">
        <f t="array" aca="1" ref="DO105" ca="1">INDEX(DO$13:DO104,$B105+1,1)</f>
        <v>-</v>
      </c>
      <c r="DP105" s="535" t="str" cm="1">
        <f t="array" aca="1" ref="DP105" ca="1">INDEX(DP$13:DP104,$B105+1,1)</f>
        <v>-</v>
      </c>
      <c r="DQ105" s="799" cm="1">
        <f t="array" aca="1" ref="DQ105" ca="1">VALUE(IFERROR(VALUE($K105),0) &amp; _xlfn.SWITCH($CF105,"-",4,$CF105) &amp; $L105 &amp; $T105 &amp; "00" &amp; $N105 &amp; $AK105 &amp; $R105 &amp; _xlfn.SWITCH($AM105,3,1,$AM105) &amp; _xlfn.SWITCH($M105,4,0,$M105) &amp; _xlfn.SWITCH($AD105,6,1,$AD105))</f>
        <v>142200121201</v>
      </c>
      <c r="DR105" s="535" cm="1">
        <f t="array" aca="1" ref="DR105" ca="1">INDEX(DR$13:DR104,$B105+1,1)</f>
        <v>1</v>
      </c>
      <c r="DS105" s="535" cm="1">
        <f t="array" aca="1" ref="DS105" ca="1">INDEX(DS$13:DS104,$B105+1,1)</f>
        <v>1</v>
      </c>
      <c r="DT105" s="411">
        <f t="shared" ca="1" si="427"/>
        <v>3</v>
      </c>
      <c r="DU105" s="411" t="str">
        <f t="shared" ca="1" si="427"/>
        <v>-</v>
      </c>
      <c r="DV105" s="411" t="str">
        <f t="shared" ca="1" si="427"/>
        <v>-</v>
      </c>
      <c r="DW105" s="411" t="str">
        <f t="shared" ca="1" si="427"/>
        <v>-</v>
      </c>
      <c r="DX105" s="411" t="str">
        <f t="shared" ca="1" si="427"/>
        <v>-</v>
      </c>
      <c r="DY105" s="411" t="str">
        <f t="shared" ca="1" si="427"/>
        <v>-</v>
      </c>
      <c r="DZ105" s="411" t="b">
        <f t="shared" ca="1" si="428"/>
        <v>0</v>
      </c>
      <c r="EA105" s="411" t="str">
        <f t="shared" ca="1" si="429"/>
        <v>-</v>
      </c>
      <c r="EB105" s="411" t="str">
        <f t="shared" ca="1" si="429"/>
        <v>-</v>
      </c>
      <c r="EC105" s="411" t="str">
        <f t="shared" ca="1" si="429"/>
        <v>-</v>
      </c>
      <c r="ED105" s="411" t="str">
        <f t="shared" ca="1" si="429"/>
        <v>-</v>
      </c>
      <c r="EE105" s="411">
        <f t="shared" ca="1" si="429"/>
        <v>500</v>
      </c>
      <c r="EF105" s="411">
        <f t="shared" ca="1" si="429"/>
        <v>500</v>
      </c>
      <c r="EG105" s="411" t="str">
        <f t="shared" ca="1" si="429"/>
        <v>-</v>
      </c>
      <c r="EH105" s="411" t="str">
        <f t="shared" ca="1" si="429"/>
        <v>-</v>
      </c>
      <c r="EI105" s="411" t="str">
        <f t="shared" ca="1" si="429"/>
        <v>-</v>
      </c>
      <c r="EJ105" s="535" cm="1">
        <f t="array" aca="1" ref="EJ105" ca="1">INDEX(EJ$13:EJ104,$B105+1,1)</f>
        <v>0</v>
      </c>
      <c r="EK105" s="535" cm="1">
        <f t="array" aca="1" ref="EK105" ca="1">INDEX(EK$13:EK104,$B105+1,1)</f>
        <v>999999</v>
      </c>
      <c r="EL105" s="535" cm="1">
        <f t="array" aca="1" ref="EL105" ca="1">INDEX(EL$13:EL104,$B105+1,1)</f>
        <v>999999</v>
      </c>
      <c r="EM105" s="535" cm="1">
        <f t="array" aca="1" ref="EM105" ca="1">INDEX(EM$13:EM104,$B105+1,1)</f>
        <v>999999</v>
      </c>
      <c r="EN105" s="535" cm="1">
        <f t="array" aca="1" ref="EN105" ca="1">INDEX(EN$13:EN104,$B105+1,1)</f>
        <v>999999</v>
      </c>
      <c r="EO105" s="535" cm="1">
        <f t="array" aca="1" ref="EO105" ca="1">INDEX(EO$13:EO104,$B105+1,1)</f>
        <v>999999</v>
      </c>
      <c r="EP105" s="535" cm="1">
        <f t="array" aca="1" ref="EP105" ca="1">INDEX(EP$13:EP104,$B105+1,1)</f>
        <v>999999</v>
      </c>
      <c r="EQ105" s="535" cm="1">
        <f t="array" aca="1" ref="EQ105" ca="1">INDEX(EQ$13:EQ104,$B105+1,1)</f>
        <v>999999</v>
      </c>
      <c r="ER105" s="535" cm="1">
        <f t="array" aca="1" ref="ER105" ca="1">INDEX(ER$13:ER104,$B105+1,1)</f>
        <v>999999</v>
      </c>
      <c r="ES105" s="535" cm="1">
        <f t="array" aca="1" ref="ES105" ca="1">INDEX(ES$13:ES104,$B105+1,1)</f>
        <v>999999</v>
      </c>
      <c r="ET105" s="535" cm="1">
        <f t="array" aca="1" ref="ET105" ca="1">INDEX(ET$13:ET104,$B105+1,1)</f>
        <v>999999</v>
      </c>
      <c r="EU105" s="535" cm="1">
        <f t="array" aca="1" ref="EU105" ca="1">INDEX(EU$13:EU104,$B105+1,1)</f>
        <v>999999</v>
      </c>
      <c r="EV105" s="535" cm="1">
        <f t="array" aca="1" ref="EV105" ca="1">INDEX(EV$13:EV104,$B105+1,1)</f>
        <v>999999</v>
      </c>
      <c r="EW105" s="777">
        <f t="shared" ca="1" si="430"/>
        <v>0</v>
      </c>
      <c r="EX105" s="777">
        <f t="shared" ca="1" si="430"/>
        <v>0</v>
      </c>
      <c r="EY105" s="777">
        <f t="shared" ca="1" si="430"/>
        <v>999999</v>
      </c>
      <c r="EZ105" s="795" t="str">
        <f t="shared" ca="1" si="600"/>
        <v>-</v>
      </c>
      <c r="FA105" s="795" t="str">
        <f t="shared" ca="1" si="431"/>
        <v>-</v>
      </c>
      <c r="FB105" s="796">
        <f t="shared" ca="1" si="432"/>
        <v>999999</v>
      </c>
      <c r="FC105" s="797" t="str">
        <f t="shared" ca="1" si="528"/>
        <v>-</v>
      </c>
      <c r="FD105" s="776">
        <f t="shared" ca="1" si="433"/>
        <v>999999</v>
      </c>
      <c r="FE105" s="774">
        <f t="shared" ca="1" si="529"/>
        <v>999999</v>
      </c>
      <c r="FF105" s="775">
        <f t="shared" ca="1" si="530"/>
        <v>999999</v>
      </c>
      <c r="FG105" s="545" cm="1">
        <f t="array" aca="1" ref="FG105" ca="1">INDEX(i.ELMated,$AB105+1,1)</f>
        <v>0.3</v>
      </c>
      <c r="FH105" s="625" cm="1">
        <f t="array" aca="1" ref="FH105" ca="1">INDEX(i.ELMatedEst,$AA105+1,$T105)</f>
        <v>0.3</v>
      </c>
      <c r="FI105" s="535" t="str" cm="1">
        <f t="array" aca="1" ref="FI105" ca="1">INDEX(FI$13:FI104,$B105+1,1)</f>
        <v>-</v>
      </c>
      <c r="FJ105" s="535" t="str" cm="1">
        <f t="array" aca="1" ref="FJ105" ca="1">INDEX(FJ$13:FJ104,$B105+1,1)</f>
        <v>-</v>
      </c>
      <c r="FK105" s="659">
        <f t="shared" ca="1" si="434"/>
        <v>0</v>
      </c>
      <c r="FL105" s="661">
        <f t="shared" ca="1" si="435"/>
        <v>5.0000000000000001E-3</v>
      </c>
      <c r="FM105" s="191">
        <f t="shared" ca="1" si="531"/>
        <v>0.95</v>
      </c>
      <c r="FN105" s="662">
        <f t="shared" ca="1" si="436"/>
        <v>8.3999999999999991E-2</v>
      </c>
      <c r="FO105" s="662">
        <f ca="1">INDEX(CHOOSE($N105,DataAutumn!i.EL_PropnSold,DataWinter!i.EL_PropnSold,DataSpring!i.EL_PropnSold),$AI105,$T105)*INDEX(i.ELMatedEst,$AB105+1,$T105)*i.dAdultRR_ELPropSold
+INDEX(i.dryman,($AJ105-1)*4+$AI105,FO$7)</f>
        <v>0</v>
      </c>
      <c r="FP105" s="662">
        <f ca="1">INDEX(CHOOSE($N105,DataAutumn!i.EL_PropnSold,DataWinter!i.EL_PropnSold,DataSpring!i.EL_PropnSold),$AI105,$T105)*INDEX(i.ELMatedEst,$AB105+1,$T105)*i.dAdultRR_ELPropSold
+INDEX(i.dryman,($AJ105-1)*4+$AI105,FP$7)</f>
        <v>3.125E-2</v>
      </c>
      <c r="FQ105" s="662">
        <f ca="1">INDEX(CHOOSE($N105,DataAutumn!i.EL_PropnSold,DataWinter!i.EL_PropnSold,DataSpring!i.EL_PropnSold),$AI105,$T105)*INDEX(i.ELMatedEst,$AB105+1,$T105)*i.dAdultRR_ELPropSold
+INDEX(i.dryman,($AJ105-1)*4+$AI105,FQ$7)</f>
        <v>3.125E-2</v>
      </c>
      <c r="FR105" s="662">
        <f ca="1">INDEX(CHOOSE($N105,DataAutumn!i.EL_PropnSold,DataWinter!i.EL_PropnSold,DataSpring!i.EL_PropnSold),$AI105,$T105)*INDEX(i.ELMatedEst,$AB105+1,$T105)*i.dAdultRR_ELPropSold
+INDEX(i.dryman,($AJ105-1)*4+$AI105,FR$7)</f>
        <v>3.125E-2</v>
      </c>
      <c r="FS105" s="663">
        <f ca="1">INDEX(CHOOSE($N105,DataAutumn!i.EL_PropnSold,DataWinter!i.EL_PropnSold,DataSpring!i.EL_PropnSold),$AI105,$T105)*INDEX(i.ELMatedEst,$AB105+1,$T105)*i.dAdultLSurv_ELPropSold</f>
        <v>0</v>
      </c>
      <c r="FT105" s="661" t="b">
        <f t="shared" ca="1" si="437"/>
        <v>0</v>
      </c>
      <c r="FU105" s="661" t="b">
        <f t="shared" ca="1" si="437"/>
        <v>0</v>
      </c>
      <c r="FV105" s="711" t="b">
        <f t="shared" ca="1" si="438"/>
        <v>1</v>
      </c>
      <c r="FW105" s="661" t="b">
        <f t="shared" ca="1" si="437"/>
        <v>0</v>
      </c>
      <c r="FX105" s="663">
        <f t="shared" ca="1" si="439"/>
        <v>1</v>
      </c>
      <c r="FY105" s="664">
        <f t="shared" ca="1" si="440"/>
        <v>0</v>
      </c>
      <c r="FZ105" s="665" t="b">
        <f t="shared" ca="1" si="441"/>
        <v>0</v>
      </c>
      <c r="GA105" s="660" t="b">
        <f t="shared" ca="1" si="442"/>
        <v>1</v>
      </c>
      <c r="GB105" s="411" t="b">
        <f t="shared" ca="1" si="442"/>
        <v>0</v>
      </c>
      <c r="GC105" s="411" t="b">
        <f t="shared" ca="1" si="442"/>
        <v>0</v>
      </c>
      <c r="GD105" s="87">
        <f t="shared" ca="1" si="443"/>
        <v>2</v>
      </c>
      <c r="GE105" s="87">
        <f t="shared" ca="1" si="443"/>
        <v>2</v>
      </c>
      <c r="GF105" s="411">
        <f t="shared" ca="1" si="444"/>
        <v>1</v>
      </c>
      <c r="GG105" s="411">
        <f t="shared" ca="1" si="445"/>
        <v>1</v>
      </c>
      <c r="GH105" s="411">
        <f t="shared" ca="1" si="445"/>
        <v>1</v>
      </c>
      <c r="GI105" s="411">
        <f t="shared" ca="1" si="446"/>
        <v>1</v>
      </c>
      <c r="GJ105" s="411">
        <f t="shared" ca="1" si="550"/>
        <v>0.35</v>
      </c>
      <c r="GK105" s="411" t="b">
        <f t="shared" ca="1" si="550"/>
        <v>1</v>
      </c>
      <c r="GL105" s="411" t="b">
        <f t="shared" ca="1" si="550"/>
        <v>0</v>
      </c>
      <c r="GM105" s="411" t="b">
        <f t="shared" ca="1" si="550"/>
        <v>0</v>
      </c>
      <c r="GN105" s="411" t="b">
        <f t="shared" ca="1" si="550"/>
        <v>0</v>
      </c>
      <c r="GO105" s="87">
        <f t="shared" ca="1" si="448"/>
        <v>1</v>
      </c>
      <c r="GP105" s="87">
        <f t="shared" ca="1" si="448"/>
        <v>1</v>
      </c>
      <c r="GQ105" s="87">
        <f t="shared" ca="1" si="448"/>
        <v>1</v>
      </c>
      <c r="GR105" s="87">
        <f t="shared" ca="1" si="448"/>
        <v>1</v>
      </c>
      <c r="GS105" s="87">
        <f t="shared" ca="1" si="448"/>
        <v>1</v>
      </c>
      <c r="GT105" s="87">
        <f t="shared" ca="1" si="448"/>
        <v>1</v>
      </c>
      <c r="GU105" s="87">
        <f t="shared" ca="1" si="448"/>
        <v>1</v>
      </c>
      <c r="GV105" s="87">
        <f t="shared" ca="1" si="448"/>
        <v>1</v>
      </c>
      <c r="GW105" s="411" cm="1">
        <f t="array" aca="1" ref="GW105" ca="1">INDEX(i.dse_type,1,$L105)</f>
        <v>0</v>
      </c>
      <c r="GX105" s="535" t="str" cm="1">
        <f t="array" aca="1" ref="GX105" ca="1">INDEX(GX$13:GX104,$B105+1,1)</f>
        <v>-</v>
      </c>
      <c r="GY105" s="535" t="str" cm="1">
        <f t="array" aca="1" ref="GY105" ca="1">INDEX(GY$13:GY104,$B105+1,1)</f>
        <v>-</v>
      </c>
      <c r="GZ105" s="535" t="str" cm="1">
        <f t="array" aca="1" ref="GZ105" ca="1">INDEX(GZ$13:GZ104,$B105+1,1)</f>
        <v>-</v>
      </c>
      <c r="HA105" s="18"/>
      <c r="HB105" s="535" t="str" cm="1">
        <f t="array" aca="1" ref="HB105" ca="1">INDEX(HB$13:HB104,$B105+1,1)</f>
        <v>-</v>
      </c>
      <c r="HC105" s="535" t="str" cm="1">
        <f t="array" aca="1" ref="HC105" ca="1">INDEX(HC$13:HC104,$B105+1,1)</f>
        <v>-</v>
      </c>
      <c r="HD105" s="535" cm="1">
        <f t="array" aca="1" ref="HD105" ca="1">INDEX(HD$13:HD104,$B105+1,1)</f>
        <v>0</v>
      </c>
      <c r="HE105" s="535" cm="1">
        <f t="array" aca="1" ref="HE105" ca="1">INDEX(HE$13:HE104,$B105+1,1)</f>
        <v>0</v>
      </c>
      <c r="HF105" s="535" cm="1">
        <f t="array" aca="1" ref="HF105" ca="1">INDEX(HF$13:HF104,$B105+1,1)</f>
        <v>0</v>
      </c>
      <c r="HG105" s="535" cm="1">
        <f t="array" aca="1" ref="HG105" ca="1">INDEX(HG$13:HG104,$B105+1,1)</f>
        <v>0</v>
      </c>
      <c r="HH105" s="535" cm="1">
        <f t="array" aca="1" ref="HH105" ca="1">INDEX(HH$13:HH104,$B105+1,1)</f>
        <v>0</v>
      </c>
      <c r="HI105" s="535" cm="1">
        <f t="array" aca="1" ref="HI105" ca="1">INDEX(HI$13:HI104,$B105+1,1)</f>
        <v>0</v>
      </c>
      <c r="HJ105" s="535" cm="1">
        <f t="array" aca="1" ref="HJ105" ca="1">INDEX(HJ$13:HJ104,$B105+1,1)</f>
        <v>0</v>
      </c>
      <c r="HK105" s="535" cm="1">
        <f t="array" aca="1" ref="HK105" ca="1">INDEX(HK$13:HK104,$B105+1,1)</f>
        <v>0</v>
      </c>
      <c r="HL105" s="535" cm="1">
        <f t="array" aca="1" ref="HL105" ca="1">INDEX(HL$13:HL104,$B105+1,1)</f>
        <v>0</v>
      </c>
      <c r="HM105" s="535" cm="1">
        <f t="array" aca="1" ref="HM105" ca="1">INDEX(HM$13:HM104,$B105+1,1)</f>
        <v>0</v>
      </c>
      <c r="HN105" s="535" cm="1">
        <f t="array" aca="1" ref="HN105" ca="1">INDEX(HN$13:HN104,$B105+1,1)</f>
        <v>0</v>
      </c>
      <c r="HO105" s="535" cm="1">
        <f t="array" aca="1" ref="HO105" ca="1">INDEX(HO$13:HO104,$B105+1,1)</f>
        <v>0</v>
      </c>
      <c r="HP105" s="535" cm="1">
        <f t="array" aca="1" ref="HP105" ca="1">INDEX(HP$13:HP104,$B105+1,1)</f>
        <v>0</v>
      </c>
      <c r="HQ105" s="535" cm="1">
        <f t="array" aca="1" ref="HQ105" ca="1">INDEX(HQ$13:HQ104,$B105+1,1)</f>
        <v>0</v>
      </c>
      <c r="HR105" s="535" cm="1">
        <f t="array" aca="1" ref="HR105" ca="1">INDEX(HR$13:HR104,$B105+1,1)</f>
        <v>0</v>
      </c>
      <c r="HS105" s="535" cm="1">
        <f t="array" aca="1" ref="HS105" ca="1">INDEX(HS$13:HS104,$B105+1,1)</f>
        <v>0</v>
      </c>
      <c r="HT105" s="535" cm="1">
        <f t="array" aca="1" ref="HT105" ca="1">INDEX(HT$13:HT104,$B105+1,1)</f>
        <v>0</v>
      </c>
      <c r="HU105" s="535" cm="1">
        <f t="array" aca="1" ref="HU105" ca="1">INDEX(HU$13:HU104,$B105+1,1)</f>
        <v>0</v>
      </c>
      <c r="HV105" s="535" cm="1">
        <f t="array" aca="1" ref="HV105" ca="1">INDEX(HV$13:HV104,$B105+1,1)</f>
        <v>0</v>
      </c>
      <c r="HW105" s="535" cm="1">
        <f t="array" aca="1" ref="HW105" ca="1">INDEX(HW$13:HW104,$B105+1,1)</f>
        <v>0</v>
      </c>
      <c r="HX105" s="535" cm="1">
        <f t="array" aca="1" ref="HX105" ca="1">INDEX(HX$13:HX104,$B105+1,1)</f>
        <v>0</v>
      </c>
      <c r="HY105" s="535" cm="1">
        <f t="array" aca="1" ref="HY105" ca="1">INDEX(HY$13:HY104,$B105+1,1)</f>
        <v>0</v>
      </c>
      <c r="HZ105" s="535" cm="1">
        <f t="array" aca="1" ref="HZ105" ca="1">INDEX(HZ$13:HZ104,$B105+1,1)</f>
        <v>0</v>
      </c>
      <c r="IA105" s="535" cm="1">
        <f t="array" aca="1" ref="IA105" ca="1">INDEX(IA$13:IA104,$B105+1,1)</f>
        <v>0</v>
      </c>
      <c r="IB105" s="535" cm="1">
        <f t="array" aca="1" ref="IB105" ca="1">INDEX(IB$13:IB104,$B105+1,1)</f>
        <v>0</v>
      </c>
      <c r="IC105" s="535" cm="1">
        <f t="array" aca="1" ref="IC105" ca="1">INDEX(IC$13:IC104,$B105+1,1)</f>
        <v>0</v>
      </c>
      <c r="ID105" s="535" cm="1">
        <f t="array" aca="1" ref="ID105" ca="1">INDEX(ID$13:ID104,$B105+1,1)</f>
        <v>0</v>
      </c>
      <c r="IE105" s="535" cm="1">
        <f t="array" aca="1" ref="IE105" ca="1">INDEX(IE$13:IE104,$B105+1,1)</f>
        <v>0</v>
      </c>
      <c r="IF105" s="535" cm="1">
        <f t="array" aca="1" ref="IF105" ca="1">INDEX(IF$13:IF104,$B105+1,1)</f>
        <v>0</v>
      </c>
      <c r="IG105" s="535" cm="1">
        <f t="array" aca="1" ref="IG105" ca="1">INDEX(IG$13:IG104,$B105+1,1)</f>
        <v>0</v>
      </c>
      <c r="IH105" s="535" cm="1">
        <f t="array" aca="1" ref="IH105" ca="1">INDEX(IH$13:IH104,$B105+1,1)</f>
        <v>0</v>
      </c>
      <c r="II105" s="535" cm="1">
        <f t="array" aca="1" ref="II105" ca="1">INDEX(II$13:II104,$B105+1,1)</f>
        <v>0</v>
      </c>
      <c r="IJ105" s="535" cm="1">
        <f t="array" aca="1" ref="IJ105" ca="1">INDEX(IJ$13:IJ104,$B105+1,1)</f>
        <v>0</v>
      </c>
      <c r="IK105" s="535" cm="1">
        <f t="array" aca="1" ref="IK105" ca="1">INDEX(IK$13:IK104,$B105+1,1)</f>
        <v>0</v>
      </c>
      <c r="IL105" s="535" cm="1">
        <f t="array" aca="1" ref="IL105" ca="1">INDEX(IL$13:IL104,$B105+1,1)</f>
        <v>0</v>
      </c>
      <c r="IM105" s="535" cm="1">
        <f t="array" aca="1" ref="IM105" ca="1">INDEX(IM$13:IM104,$B105+1,1)</f>
        <v>0</v>
      </c>
      <c r="IN105" s="535" cm="1">
        <f t="array" aca="1" ref="IN105" ca="1">INDEX(IN$13:IN104,$B105+1,1)</f>
        <v>0</v>
      </c>
      <c r="IO105" s="535" cm="1">
        <f t="array" aca="1" ref="IO105" ca="1">INDEX(IO$13:IO104,$B105+1,1)</f>
        <v>0</v>
      </c>
      <c r="IP105" s="535" cm="1">
        <f t="array" aca="1" ref="IP105" ca="1">INDEX(IP$13:IP104,$B105+1,1)</f>
        <v>0</v>
      </c>
      <c r="IQ105" s="535" cm="1">
        <f t="array" aca="1" ref="IQ105" ca="1">INDEX(IQ$13:IQ104,$B105+1,1)</f>
        <v>0</v>
      </c>
      <c r="IR105" s="535" cm="1">
        <f t="array" aca="1" ref="IR105" ca="1">INDEX(IR$13:IR104,$B105+1,1)</f>
        <v>0</v>
      </c>
      <c r="IS105" s="535" cm="1">
        <f t="array" aca="1" ref="IS105" ca="1">INDEX(IS$13:IS104,$B105+1,1)</f>
        <v>0</v>
      </c>
      <c r="IT105" s="535" cm="1">
        <f t="array" aca="1" ref="IT105" ca="1">INDEX(IT$13:IT104,$B105+1,1)</f>
        <v>0</v>
      </c>
      <c r="IU105" s="535" cm="1">
        <f t="array" aca="1" ref="IU105" ca="1">INDEX(IU$13:IU104,$B105+1,1)</f>
        <v>0</v>
      </c>
      <c r="IV105" s="535" cm="1">
        <f t="array" aca="1" ref="IV105" ca="1">INDEX(IV$13:IV104,$B105+1,1)</f>
        <v>0</v>
      </c>
      <c r="IW105" s="535" cm="1">
        <f t="array" aca="1" ref="IW105" ca="1">INDEX(IW$13:IW104,$B105+1,1)</f>
        <v>0</v>
      </c>
      <c r="IX105" s="535" cm="1">
        <f t="array" aca="1" ref="IX105" ca="1">INDEX(IX$13:IX104,$B105+1,1)</f>
        <v>0</v>
      </c>
      <c r="IY105" s="535" cm="1">
        <f t="array" aca="1" ref="IY105" ca="1">INDEX(IY$13:IY104,$B105+1,1)</f>
        <v>0</v>
      </c>
      <c r="IZ105" s="535" cm="1">
        <f t="array" aca="1" ref="IZ105" ca="1">INDEX(IZ$13:IZ104,$B105+1,1)</f>
        <v>0</v>
      </c>
      <c r="JA105" s="535" cm="1">
        <f t="array" aca="1" ref="JA105" ca="1">INDEX(JA$13:JA104,$B105+1,1)</f>
        <v>0</v>
      </c>
      <c r="JB105" s="535" cm="1">
        <f t="array" aca="1" ref="JB105" ca="1">INDEX(JB$13:JB104,$B105+1,1)</f>
        <v>0</v>
      </c>
      <c r="JC105" s="535" cm="1">
        <f t="array" aca="1" ref="JC105" ca="1">INDEX(JC$13:JC104,$B105+1,1)</f>
        <v>0</v>
      </c>
      <c r="JD105" s="535" cm="1">
        <f t="array" aca="1" ref="JD105" ca="1">INDEX(JD$13:JD104,$B105+1,1)</f>
        <v>0</v>
      </c>
      <c r="JE105" s="535" cm="1">
        <f t="array" aca="1" ref="JE105" ca="1">INDEX(JE$13:JE104,$B105+1,1)</f>
        <v>0</v>
      </c>
      <c r="JF105" s="18"/>
      <c r="JG105" s="535" t="str" cm="1">
        <f t="array" aca="1" ref="JG105" ca="1">INDEX(JG$13:JG104,$B105+1,1)</f>
        <v>-</v>
      </c>
      <c r="JH105" s="535" t="str" cm="1">
        <f t="array" aca="1" ref="JH105" ca="1">INDEX(JH$13:JH104,$B105+1,1)</f>
        <v>-</v>
      </c>
      <c r="JI105" s="535" t="str" cm="1">
        <f t="array" aca="1" ref="JI105" ca="1">INDEX(JI$13:JI104,$B105+1,1)</f>
        <v>-</v>
      </c>
      <c r="JJ105" s="411" t="str">
        <f t="shared" si="449"/>
        <v>-</v>
      </c>
      <c r="JK105" s="535" t="str" cm="1">
        <f t="array" aca="1" ref="JK105" ca="1">INDEX(JK$13:JK104,$B105+1,1)</f>
        <v>-</v>
      </c>
      <c r="JL105" s="535" cm="1">
        <f t="array" aca="1" ref="JL105" ca="1">INDEX(JL$13:JL104,$B105+1,1)</f>
        <v>1</v>
      </c>
      <c r="JM105" s="535" cm="1">
        <f t="array" aca="1" ref="JM105" ca="1">INDEX(JM$13:JM104,$B105+1,1)</f>
        <v>1</v>
      </c>
      <c r="JN105" s="535" t="str" cm="1">
        <f t="array" aca="1" ref="JN105" ca="1">INDEX(JN$13:JN104,$B105+1,1)</f>
        <v>-</v>
      </c>
      <c r="JO105" s="535" t="str" cm="1">
        <f t="array" aca="1" ref="JO105" ca="1">INDEX(JO$13:JO104,$B105+1,1)</f>
        <v>-</v>
      </c>
      <c r="JP105" s="535" t="str" cm="1">
        <f t="array" aca="1" ref="JP105" ca="1">INDEX(JP$13:JP104,$B105+1,1)</f>
        <v>-</v>
      </c>
      <c r="JQ105" s="535" t="str" cm="1">
        <f t="array" aca="1" ref="JQ105" ca="1">INDEX(JQ$13:JQ104,$B105+1,1)</f>
        <v>-</v>
      </c>
      <c r="JR105" s="535" t="str" cm="1">
        <f t="array" aca="1" ref="JR105" ca="1">INDEX(JR$13:JR104,$B105+1,1)</f>
        <v>-</v>
      </c>
      <c r="JS105" s="535" t="str" cm="1">
        <f t="array" aca="1" ref="JS105" ca="1">INDEX(JS$13:JS104,$B105+1,1)</f>
        <v>-</v>
      </c>
      <c r="JT105" s="535" t="str" cm="1">
        <f t="array" aca="1" ref="JT105" ca="1">INDEX(JT$13:JT104,$B105+1,1)</f>
        <v>-</v>
      </c>
      <c r="JU105" s="535" t="str" cm="1">
        <f t="array" aca="1" ref="JU105" ca="1">INDEX(JU$13:JU104,$B105+1,1)</f>
        <v>-</v>
      </c>
      <c r="JV105" s="535" t="str" cm="1">
        <f t="array" aca="1" ref="JV105" ca="1">INDEX(JV$13:JV104,$B105+1,1)</f>
        <v>-</v>
      </c>
      <c r="JW105" s="535" t="str" cm="1">
        <f t="array" aca="1" ref="JW105" ca="1">INDEX(JW$13:JW104,$B105+1,1)</f>
        <v>-</v>
      </c>
      <c r="JX105" s="535" t="str" cm="1">
        <f t="array" aca="1" ref="JX105" ca="1">INDEX(JX$13:JX104,$B105+1,1)</f>
        <v>-</v>
      </c>
      <c r="JY105" s="535" t="str" cm="1">
        <f t="array" aca="1" ref="JY105" ca="1">INDEX(JY$13:JY104,$B105+1,1)</f>
        <v>-</v>
      </c>
      <c r="JZ105" s="535" t="str" cm="1">
        <f t="array" aca="1" ref="JZ105" ca="1">INDEX(JZ$13:JZ104,$B105+1,1)</f>
        <v>-</v>
      </c>
      <c r="KA105" s="535" t="str" cm="1">
        <f t="array" aca="1" ref="KA105" ca="1">INDEX(KA$13:KA104,$B105+1,1)</f>
        <v>-</v>
      </c>
      <c r="KB105" s="535" t="str" cm="1">
        <f t="array" aca="1" ref="KB105" ca="1">INDEX(KB$13:KB104,$B105+1,1)</f>
        <v>-</v>
      </c>
      <c r="KC105" s="535" t="str" cm="1">
        <f t="array" aca="1" ref="KC105" ca="1">INDEX(KC$13:KC104,$B105+1,1)</f>
        <v>-</v>
      </c>
      <c r="KD105" s="535" t="str" cm="1">
        <f t="array" aca="1" ref="KD105" ca="1">INDEX(KD$13:KD104,$B105+1,1)</f>
        <v>-</v>
      </c>
      <c r="KE105" s="535" t="str" cm="1">
        <f t="array" aca="1" ref="KE105" ca="1">INDEX(KE$13:KE104,$B105+1,1)</f>
        <v>-</v>
      </c>
      <c r="KF105" s="535" t="str" cm="1">
        <f t="array" aca="1" ref="KF105" ca="1">INDEX(KF$13:KF104,$B105+1,1)</f>
        <v>-</v>
      </c>
      <c r="KG105" s="535" t="str" cm="1">
        <f t="array" aca="1" ref="KG105" ca="1">INDEX(KG$13:KG104,$B105+1,1)</f>
        <v>-</v>
      </c>
      <c r="KH105" s="535" t="str" cm="1">
        <f t="array" aca="1" ref="KH105" ca="1">INDEX(KH$13:KH104,$B105+1,1)</f>
        <v>-</v>
      </c>
      <c r="KI105" s="411">
        <f t="shared" si="450"/>
        <v>0</v>
      </c>
      <c r="KJ105" s="535" t="str" cm="1">
        <f t="array" aca="1" ref="KJ105" ca="1">INDEX(KJ$13:KJ104,$B105+1,1)</f>
        <v>-</v>
      </c>
      <c r="KK105" s="535" cm="1">
        <f t="array" aca="1" ref="KK105" ca="1">INDEX(KK$13:KK104,$B105+1,1)</f>
        <v>1</v>
      </c>
      <c r="KL105" s="535" cm="1">
        <f t="array" aca="1" ref="KL105" ca="1">INDEX(KL$13:KL104,$B105+1,1)</f>
        <v>0</v>
      </c>
      <c r="KM105" s="411">
        <f t="shared" si="451"/>
        <v>0</v>
      </c>
      <c r="KN105" s="535" cm="1">
        <f t="array" aca="1" ref="KN105" ca="1">INDEX(KN$13:KN104,$B105+1,1)</f>
        <v>0</v>
      </c>
      <c r="KO105" s="411">
        <f t="shared" si="551"/>
        <v>0</v>
      </c>
      <c r="KP105" s="411">
        <f t="shared" si="551"/>
        <v>0</v>
      </c>
      <c r="KQ105" s="411">
        <f t="shared" si="551"/>
        <v>0</v>
      </c>
      <c r="KR105" s="411">
        <f t="shared" si="551"/>
        <v>0</v>
      </c>
      <c r="KS105" s="411">
        <f t="shared" si="551"/>
        <v>1</v>
      </c>
      <c r="KT105" s="411">
        <f t="shared" si="551"/>
        <v>0</v>
      </c>
      <c r="KU105" s="535" cm="1">
        <f t="array" aca="1" ref="KU105" ca="1">INDEX(KU$13:KU104,$B105+1,1)</f>
        <v>0</v>
      </c>
      <c r="KV105" s="535" cm="1">
        <f t="array" aca="1" ref="KV105" ca="1">INDEX(KV$13:KV104,$B105+1,1)</f>
        <v>0</v>
      </c>
      <c r="KW105" s="535" cm="1">
        <f t="array" aca="1" ref="KW105" ca="1">INDEX(KW$13:KW104,$B105+1,1)</f>
        <v>0</v>
      </c>
      <c r="KX105" s="535" cm="1">
        <f t="array" aca="1" ref="KX105" ca="1">INDEX(KX$13:KX104,$B105+1,1)</f>
        <v>0</v>
      </c>
      <c r="KY105" s="18"/>
      <c r="KZ105" s="535" t="str" cm="1">
        <f t="array" aca="1" ref="KZ105" ca="1">INDEX(KZ$13:KZ104,$B105+1,1)</f>
        <v>-</v>
      </c>
      <c r="LA105" s="535" t="str" cm="1">
        <f t="array" aca="1" ref="LA105" ca="1">INDEX(LA$13:LA104,$B105+1,1)</f>
        <v>-</v>
      </c>
      <c r="LB105" s="535" t="str" cm="1">
        <f t="array" aca="1" ref="LB105" ca="1">INDEX(LB$13:LB104,$B105+1,1)</f>
        <v>-</v>
      </c>
      <c r="LC105" s="535" t="str" cm="1">
        <f t="array" aca="1" ref="LC105" ca="1">INDEX(LC$13:LC104,$B105+1,1)</f>
        <v>-</v>
      </c>
      <c r="LD105" s="535" t="str" cm="1">
        <f t="array" aca="1" ref="LD105" ca="1">INDEX(LD$13:LD104,$B105+1,1)</f>
        <v>-</v>
      </c>
      <c r="LE105" s="535" t="str" cm="1">
        <f t="array" aca="1" ref="LE105" ca="1">INDEX(LE$13:LE104,$B105+1,1)</f>
        <v>-</v>
      </c>
      <c r="LF105" s="535" t="str" cm="1">
        <f t="array" aca="1" ref="LF105" ca="1">INDEX(LF$13:LF104,$B105+1,1)</f>
        <v>-</v>
      </c>
      <c r="LG105" s="535" t="str" cm="1">
        <f t="array" aca="1" ref="LG105" ca="1">INDEX(LG$13:LG104,$B105+1,1)</f>
        <v>-</v>
      </c>
      <c r="LH105" s="535" t="str" cm="1">
        <f t="array" aca="1" ref="LH105" ca="1">INDEX(LH$13:LH104,$B105+1,1)</f>
        <v>-</v>
      </c>
      <c r="LI105" s="535" t="str" cm="1">
        <f t="array" aca="1" ref="LI105" ca="1">INDEX(LI$13:LI104,$B105+1,1)</f>
        <v>-</v>
      </c>
      <c r="LJ105" s="535" t="str" cm="1">
        <f t="array" aca="1" ref="LJ105" ca="1">INDEX(LJ$13:LJ104,$B105+1,1)</f>
        <v>-</v>
      </c>
      <c r="LK105" s="535" t="str" cm="1">
        <f t="array" aca="1" ref="LK105" ca="1">INDEX(LK$13:LK104,$B105+1,1)</f>
        <v>-</v>
      </c>
      <c r="LL105" s="535" t="str" cm="1">
        <f t="array" aca="1" ref="LL105" ca="1">INDEX(LL$13:LL104,$B105+1,1)</f>
        <v>-</v>
      </c>
      <c r="LM105" s="535" t="str" cm="1">
        <f t="array" aca="1" ref="LM105" ca="1">INDEX(LM$13:LM104,$B105+1,1)</f>
        <v>-</v>
      </c>
      <c r="LN105" s="535" t="str" cm="1">
        <f t="array" aca="1" ref="LN105" ca="1">INDEX(LN$13:LN104,$B105+1,1)</f>
        <v>-</v>
      </c>
      <c r="LO105" s="535" t="str" cm="1">
        <f t="array" aca="1" ref="LO105" ca="1">INDEX(LO$13:LO104,$B105+1,1)</f>
        <v>-</v>
      </c>
      <c r="LP105" s="535" cm="1">
        <f t="array" aca="1" ref="LP105" ca="1">INDEX(LP$13:LP104,$B105+1,1)</f>
        <v>0</v>
      </c>
      <c r="LQ105" s="535" cm="1">
        <f t="array" aca="1" ref="LQ105" ca="1">INDEX(LQ$13:LQ104,$B105+1,1)</f>
        <v>0</v>
      </c>
      <c r="LR105" s="545" cm="1">
        <f t="array" aca="1" ref="LR105" ca="1">IF(AND($N105=LR$10,$AU105&lt;&gt;0),INDEX(i.LTWFeedLevels,$AU105,12),0)</f>
        <v>0</v>
      </c>
      <c r="LS105" s="625" cm="1">
        <f t="array" aca="1" ref="LS105" ca="1">IF(AND($N105=LS$10,$AV105&lt;&gt;0),INDEX(i.LTWFeedLevels,$AV105,12),0)</f>
        <v>0</v>
      </c>
      <c r="LT105" s="457">
        <f t="shared" ca="1" si="532"/>
        <v>0</v>
      </c>
      <c r="LU105" s="457">
        <f t="shared" ca="1" si="453"/>
        <v>0</v>
      </c>
      <c r="LV105" s="457">
        <f t="shared" ca="1" si="454"/>
        <v>0</v>
      </c>
      <c r="LW105" s="545" cm="1">
        <f t="array" aca="1" ref="LW105" ca="1">IF(AND($N105=LW$10,$AU105&lt;&gt;0),INDEX(i.LTWFeedLevels,$AU105,12),0)</f>
        <v>0</v>
      </c>
      <c r="LX105" s="625" cm="1">
        <f t="array" aca="1" ref="LX105" ca="1">IF(AND($N105=LX$10,$AV105&lt;&gt;0),INDEX(i.LTWFeedLevels,$AV105,12),0)</f>
        <v>0</v>
      </c>
      <c r="LY105" s="457">
        <f t="shared" ca="1" si="455"/>
        <v>0</v>
      </c>
      <c r="LZ105" s="457">
        <f t="shared" ca="1" si="456"/>
        <v>0</v>
      </c>
      <c r="MA105" s="457">
        <f t="shared" ca="1" si="457"/>
        <v>0</v>
      </c>
      <c r="MB105" s="545" cm="1">
        <f t="array" aca="1" ref="MB105" ca="1">IF(AND($N105=MB$10,$AU105&lt;&gt;0),INDEX(i.LTWFeedLevels,$AU105,12),0)</f>
        <v>0</v>
      </c>
      <c r="MC105" s="625" cm="1">
        <f t="array" aca="1" ref="MC105" ca="1">IF(AND($N105=MC$10,$AV105&lt;&gt;0),INDEX(i.LTWFeedLevels,$AV105,12),0)</f>
        <v>0</v>
      </c>
      <c r="MD105" s="457">
        <f t="shared" ca="1" si="458"/>
        <v>0</v>
      </c>
      <c r="ME105" s="457">
        <f t="shared" ca="1" si="459"/>
        <v>0</v>
      </c>
      <c r="MF105" s="457">
        <f t="shared" ca="1" si="460"/>
        <v>0</v>
      </c>
      <c r="MG105" s="189">
        <f t="shared" ca="1" si="552"/>
        <v>0</v>
      </c>
      <c r="MH105" s="189">
        <f t="shared" ca="1" si="552"/>
        <v>0</v>
      </c>
      <c r="MI105" s="189">
        <f t="shared" ca="1" si="552"/>
        <v>0</v>
      </c>
      <c r="MJ105" s="189">
        <f t="shared" ca="1" si="552"/>
        <v>0</v>
      </c>
      <c r="MK105" s="189">
        <f t="shared" ca="1" si="552"/>
        <v>0</v>
      </c>
      <c r="ML105" s="189">
        <f t="shared" ca="1" si="552"/>
        <v>0</v>
      </c>
      <c r="MM105" s="189">
        <f t="shared" ca="1" si="552"/>
        <v>0</v>
      </c>
      <c r="MN105" s="189">
        <f t="shared" ca="1" si="552"/>
        <v>0</v>
      </c>
      <c r="MO105" s="189">
        <f t="shared" ca="1" si="552"/>
        <v>0</v>
      </c>
      <c r="MP105" s="189">
        <f t="shared" ca="1" si="552"/>
        <v>0</v>
      </c>
      <c r="MQ105" s="189">
        <f t="shared" ca="1" si="553"/>
        <v>0</v>
      </c>
      <c r="MR105" s="189">
        <f t="shared" ca="1" si="553"/>
        <v>0</v>
      </c>
      <c r="MS105" s="189">
        <f t="shared" ca="1" si="553"/>
        <v>0</v>
      </c>
      <c r="MT105" s="189">
        <f t="shared" ca="1" si="553"/>
        <v>0</v>
      </c>
      <c r="MU105" s="189">
        <f t="shared" ca="1" si="553"/>
        <v>0</v>
      </c>
      <c r="MV105" s="189">
        <f t="shared" ca="1" si="553"/>
        <v>0</v>
      </c>
      <c r="MW105" s="189">
        <f t="shared" ca="1" si="553"/>
        <v>0</v>
      </c>
      <c r="MX105" s="189">
        <f t="shared" ca="1" si="553"/>
        <v>0</v>
      </c>
      <c r="MY105" s="189">
        <f t="shared" ca="1" si="553"/>
        <v>0</v>
      </c>
      <c r="MZ105" s="189">
        <f t="shared" ca="1" si="553"/>
        <v>0</v>
      </c>
      <c r="NA105" s="189">
        <f t="shared" ca="1" si="554"/>
        <v>0</v>
      </c>
      <c r="NB105" s="189">
        <f t="shared" ca="1" si="554"/>
        <v>0</v>
      </c>
      <c r="NC105" s="189">
        <f t="shared" ca="1" si="554"/>
        <v>0</v>
      </c>
      <c r="ND105" s="189">
        <f t="shared" ca="1" si="554"/>
        <v>0</v>
      </c>
      <c r="NE105" s="189">
        <f t="shared" ca="1" si="554"/>
        <v>0</v>
      </c>
      <c r="NF105" s="189">
        <f t="shared" ca="1" si="554"/>
        <v>0</v>
      </c>
      <c r="NG105" s="189">
        <f t="shared" ca="1" si="554"/>
        <v>0</v>
      </c>
      <c r="NH105" s="189">
        <f t="shared" ca="1" si="554"/>
        <v>0</v>
      </c>
      <c r="NI105" s="189">
        <f t="shared" ca="1" si="554"/>
        <v>0</v>
      </c>
      <c r="NJ105" s="189">
        <f t="shared" ca="1" si="554"/>
        <v>0</v>
      </c>
      <c r="NK105" s="189">
        <f t="shared" ca="1" si="555"/>
        <v>0</v>
      </c>
      <c r="NL105" s="189">
        <f t="shared" ca="1" si="555"/>
        <v>0</v>
      </c>
      <c r="NM105" s="189">
        <f t="shared" ca="1" si="555"/>
        <v>0</v>
      </c>
      <c r="NN105" s="189">
        <f t="shared" ca="1" si="555"/>
        <v>0</v>
      </c>
      <c r="NO105" s="189">
        <f t="shared" ca="1" si="555"/>
        <v>0</v>
      </c>
      <c r="NP105" s="189">
        <f t="shared" ca="1" si="555"/>
        <v>0</v>
      </c>
      <c r="NQ105" s="189">
        <f t="shared" ca="1" si="555"/>
        <v>0</v>
      </c>
      <c r="NR105" s="189">
        <f t="shared" ca="1" si="555"/>
        <v>0</v>
      </c>
      <c r="NS105" s="189">
        <f t="shared" ca="1" si="555"/>
        <v>0</v>
      </c>
      <c r="NT105" s="189">
        <f t="shared" ca="1" si="555"/>
        <v>0</v>
      </c>
      <c r="NU105" s="189">
        <f t="shared" ca="1" si="556"/>
        <v>0</v>
      </c>
      <c r="NV105" s="189">
        <f t="shared" ca="1" si="556"/>
        <v>0</v>
      </c>
      <c r="NW105" s="189">
        <f t="shared" ca="1" si="556"/>
        <v>0</v>
      </c>
      <c r="NX105" s="189">
        <f t="shared" ca="1" si="556"/>
        <v>0</v>
      </c>
      <c r="NY105" s="189">
        <f t="shared" ca="1" si="556"/>
        <v>0</v>
      </c>
      <c r="NZ105" s="189">
        <f t="shared" ca="1" si="556"/>
        <v>0</v>
      </c>
      <c r="OA105" s="189">
        <f t="shared" ca="1" si="556"/>
        <v>0</v>
      </c>
      <c r="OB105" s="189">
        <f t="shared" ca="1" si="556"/>
        <v>0</v>
      </c>
      <c r="OC105" s="189">
        <f t="shared" ca="1" si="556"/>
        <v>0</v>
      </c>
      <c r="OD105" s="189">
        <f t="shared" ca="1" si="556"/>
        <v>0</v>
      </c>
      <c r="OE105" s="189">
        <f t="shared" ca="1" si="557"/>
        <v>0</v>
      </c>
      <c r="OF105" s="189">
        <f t="shared" ca="1" si="557"/>
        <v>0</v>
      </c>
      <c r="OG105" s="189">
        <f t="shared" ca="1" si="557"/>
        <v>0</v>
      </c>
      <c r="OH105" s="189">
        <f t="shared" ca="1" si="557"/>
        <v>0</v>
      </c>
      <c r="OI105" s="189">
        <f t="shared" ca="1" si="557"/>
        <v>0</v>
      </c>
      <c r="OJ105" s="189">
        <f t="shared" ca="1" si="557"/>
        <v>0</v>
      </c>
      <c r="OK105" s="189">
        <f t="shared" ca="1" si="557"/>
        <v>0</v>
      </c>
      <c r="OL105" s="189">
        <f t="shared" ca="1" si="557"/>
        <v>0</v>
      </c>
      <c r="OM105" s="189">
        <f t="shared" ca="1" si="557"/>
        <v>0</v>
      </c>
      <c r="ON105" s="189">
        <f t="shared" ca="1" si="557"/>
        <v>0</v>
      </c>
      <c r="OO105" s="189">
        <f t="shared" ca="1" si="558"/>
        <v>0</v>
      </c>
      <c r="OP105" s="189">
        <f t="shared" ca="1" si="558"/>
        <v>0</v>
      </c>
      <c r="OQ105" s="189">
        <f t="shared" ca="1" si="558"/>
        <v>0</v>
      </c>
      <c r="OR105" s="189">
        <f t="shared" ca="1" si="558"/>
        <v>0</v>
      </c>
      <c r="OS105" s="189">
        <f t="shared" ca="1" si="558"/>
        <v>0</v>
      </c>
      <c r="OT105" s="189">
        <f t="shared" ca="1" si="558"/>
        <v>0</v>
      </c>
      <c r="OU105" s="189">
        <f t="shared" ca="1" si="558"/>
        <v>0</v>
      </c>
      <c r="OV105" s="189">
        <f t="shared" ca="1" si="558"/>
        <v>0</v>
      </c>
      <c r="OW105" s="189">
        <f t="shared" ca="1" si="558"/>
        <v>0</v>
      </c>
      <c r="OX105" s="189">
        <f t="shared" ca="1" si="558"/>
        <v>0</v>
      </c>
      <c r="OY105" s="189">
        <f t="shared" ca="1" si="558"/>
        <v>0</v>
      </c>
      <c r="OZ105" s="189">
        <f t="shared" ca="1" si="558"/>
        <v>0</v>
      </c>
      <c r="PA105" s="556">
        <f t="shared" ca="1" si="559"/>
        <v>0</v>
      </c>
      <c r="PB105" s="556">
        <f t="shared" ca="1" si="559"/>
        <v>0</v>
      </c>
      <c r="PC105" s="556">
        <f t="shared" ca="1" si="559"/>
        <v>0</v>
      </c>
      <c r="PD105" s="556">
        <f t="shared" ca="1" si="559"/>
        <v>0</v>
      </c>
      <c r="PE105" s="556">
        <f t="shared" ca="1" si="559"/>
        <v>0</v>
      </c>
      <c r="PF105" s="556">
        <f t="shared" ca="1" si="559"/>
        <v>0</v>
      </c>
      <c r="PG105" s="556">
        <f t="shared" ca="1" si="559"/>
        <v>0</v>
      </c>
      <c r="PH105" s="556">
        <f t="shared" ca="1" si="559"/>
        <v>0</v>
      </c>
      <c r="PI105" s="556">
        <f t="shared" ca="1" si="559"/>
        <v>0</v>
      </c>
      <c r="PJ105" s="556">
        <f t="shared" ca="1" si="559"/>
        <v>0</v>
      </c>
      <c r="PK105" s="556">
        <f t="shared" ca="1" si="560"/>
        <v>0</v>
      </c>
      <c r="PL105" s="556">
        <f t="shared" ca="1" si="560"/>
        <v>0</v>
      </c>
      <c r="PM105" s="556">
        <f t="shared" ca="1" si="560"/>
        <v>0</v>
      </c>
      <c r="PN105" s="556">
        <f t="shared" ca="1" si="560"/>
        <v>0</v>
      </c>
      <c r="PO105" s="556">
        <f t="shared" ca="1" si="560"/>
        <v>0</v>
      </c>
      <c r="PP105" s="556">
        <f t="shared" ca="1" si="560"/>
        <v>0</v>
      </c>
      <c r="PQ105" s="556">
        <f t="shared" ca="1" si="560"/>
        <v>0</v>
      </c>
      <c r="PR105" s="556">
        <f t="shared" ca="1" si="560"/>
        <v>0</v>
      </c>
      <c r="PS105" s="556">
        <f t="shared" ca="1" si="560"/>
        <v>0</v>
      </c>
      <c r="PT105" s="556">
        <f t="shared" ca="1" si="560"/>
        <v>0</v>
      </c>
      <c r="PU105" s="556">
        <f t="shared" ca="1" si="561"/>
        <v>0</v>
      </c>
      <c r="PV105" s="556">
        <f t="shared" ca="1" si="561"/>
        <v>0</v>
      </c>
      <c r="PW105" s="556">
        <f t="shared" ca="1" si="561"/>
        <v>0</v>
      </c>
      <c r="PX105" s="556">
        <f t="shared" ca="1" si="561"/>
        <v>0</v>
      </c>
      <c r="PY105" s="556">
        <f t="shared" ca="1" si="561"/>
        <v>0</v>
      </c>
      <c r="PZ105" s="556">
        <f t="shared" ca="1" si="561"/>
        <v>0</v>
      </c>
      <c r="QA105" s="556">
        <f t="shared" ca="1" si="561"/>
        <v>0</v>
      </c>
      <c r="QB105" s="556">
        <f t="shared" ca="1" si="561"/>
        <v>0</v>
      </c>
      <c r="QC105" s="556">
        <f t="shared" ca="1" si="561"/>
        <v>0</v>
      </c>
      <c r="QD105" s="556">
        <f t="shared" ca="1" si="561"/>
        <v>0</v>
      </c>
      <c r="QE105" s="556">
        <f t="shared" ca="1" si="562"/>
        <v>0</v>
      </c>
      <c r="QF105" s="556">
        <f t="shared" ca="1" si="562"/>
        <v>0</v>
      </c>
      <c r="QG105" s="556">
        <f t="shared" ca="1" si="562"/>
        <v>0</v>
      </c>
      <c r="QH105" s="556">
        <f t="shared" ca="1" si="562"/>
        <v>0</v>
      </c>
      <c r="QI105" s="556">
        <f t="shared" ca="1" si="562"/>
        <v>0</v>
      </c>
      <c r="QJ105" s="556">
        <f t="shared" ca="1" si="562"/>
        <v>0</v>
      </c>
      <c r="QK105" s="556">
        <f t="shared" ca="1" si="562"/>
        <v>0</v>
      </c>
      <c r="QL105" s="556">
        <f t="shared" ca="1" si="562"/>
        <v>0</v>
      </c>
      <c r="QM105" s="556">
        <f t="shared" ca="1" si="562"/>
        <v>0</v>
      </c>
      <c r="QN105" s="556">
        <f t="shared" ca="1" si="562"/>
        <v>0</v>
      </c>
      <c r="QO105" s="556">
        <f t="shared" ca="1" si="563"/>
        <v>0</v>
      </c>
      <c r="QP105" s="556">
        <f t="shared" ca="1" si="563"/>
        <v>0</v>
      </c>
      <c r="QQ105" s="556">
        <f t="shared" ca="1" si="563"/>
        <v>0</v>
      </c>
      <c r="QR105" s="556">
        <f t="shared" ca="1" si="563"/>
        <v>0</v>
      </c>
      <c r="QS105" s="556">
        <f t="shared" ca="1" si="563"/>
        <v>0</v>
      </c>
      <c r="QT105" s="556">
        <f t="shared" ca="1" si="563"/>
        <v>0</v>
      </c>
      <c r="QU105" s="556">
        <f t="shared" ca="1" si="563"/>
        <v>0</v>
      </c>
      <c r="QV105" s="556">
        <f t="shared" ca="1" si="563"/>
        <v>0</v>
      </c>
      <c r="QW105" s="556">
        <f t="shared" ca="1" si="563"/>
        <v>0</v>
      </c>
      <c r="QX105" s="556">
        <f t="shared" ca="1" si="563"/>
        <v>0</v>
      </c>
      <c r="QY105" s="556">
        <f t="shared" ca="1" si="564"/>
        <v>0</v>
      </c>
      <c r="QZ105" s="556">
        <f t="shared" ca="1" si="564"/>
        <v>0</v>
      </c>
      <c r="RA105" s="556">
        <f t="shared" ca="1" si="564"/>
        <v>0</v>
      </c>
      <c r="RB105" s="556">
        <f t="shared" ca="1" si="564"/>
        <v>0</v>
      </c>
      <c r="RC105" s="556">
        <f t="shared" ca="1" si="564"/>
        <v>0</v>
      </c>
      <c r="RD105" s="556">
        <f t="shared" ca="1" si="564"/>
        <v>0</v>
      </c>
      <c r="RE105" s="556">
        <f t="shared" ca="1" si="564"/>
        <v>0</v>
      </c>
      <c r="RF105" s="556">
        <f t="shared" ca="1" si="564"/>
        <v>0</v>
      </c>
      <c r="RG105" s="556">
        <f t="shared" ca="1" si="564"/>
        <v>0</v>
      </c>
      <c r="RH105" s="556">
        <f t="shared" ca="1" si="564"/>
        <v>0</v>
      </c>
      <c r="RI105" s="556">
        <f t="shared" ca="1" si="565"/>
        <v>0</v>
      </c>
      <c r="RJ105" s="556">
        <f t="shared" ca="1" si="565"/>
        <v>0</v>
      </c>
      <c r="RK105" s="556">
        <f t="shared" ca="1" si="565"/>
        <v>0</v>
      </c>
      <c r="RL105" s="556">
        <f t="shared" ca="1" si="565"/>
        <v>0</v>
      </c>
      <c r="RM105" s="556">
        <f t="shared" ca="1" si="565"/>
        <v>0</v>
      </c>
      <c r="RN105" s="556">
        <f t="shared" ca="1" si="565"/>
        <v>0</v>
      </c>
      <c r="RO105" s="556">
        <f t="shared" ca="1" si="565"/>
        <v>0</v>
      </c>
      <c r="RP105" s="556">
        <f t="shared" ca="1" si="565"/>
        <v>0</v>
      </c>
      <c r="RQ105" s="556">
        <f t="shared" ca="1" si="565"/>
        <v>0</v>
      </c>
      <c r="RR105" s="556">
        <f t="shared" ca="1" si="565"/>
        <v>0</v>
      </c>
      <c r="RS105" s="556">
        <f t="shared" ca="1" si="566"/>
        <v>0</v>
      </c>
      <c r="RT105" s="556">
        <f t="shared" ca="1" si="566"/>
        <v>0</v>
      </c>
      <c r="RU105" s="556">
        <f t="shared" ca="1" si="566"/>
        <v>0</v>
      </c>
      <c r="RV105" s="556">
        <f t="shared" ca="1" si="566"/>
        <v>0</v>
      </c>
      <c r="RW105" s="556">
        <f t="shared" ca="1" si="566"/>
        <v>0</v>
      </c>
      <c r="RX105" s="556">
        <f t="shared" ca="1" si="566"/>
        <v>0</v>
      </c>
      <c r="RY105" s="556">
        <f t="shared" ca="1" si="566"/>
        <v>0</v>
      </c>
      <c r="RZ105" s="556">
        <f t="shared" ca="1" si="566"/>
        <v>0</v>
      </c>
      <c r="SA105" s="556">
        <f t="shared" ca="1" si="566"/>
        <v>0</v>
      </c>
      <c r="SB105" s="556">
        <f t="shared" ca="1" si="566"/>
        <v>0</v>
      </c>
      <c r="SC105" s="556">
        <f t="shared" ca="1" si="567"/>
        <v>0</v>
      </c>
      <c r="SD105" s="556">
        <f t="shared" ca="1" si="567"/>
        <v>0</v>
      </c>
      <c r="SE105" s="556">
        <f t="shared" ca="1" si="567"/>
        <v>0</v>
      </c>
      <c r="SF105" s="556">
        <f t="shared" ca="1" si="567"/>
        <v>0</v>
      </c>
      <c r="SG105" s="556">
        <f t="shared" ca="1" si="567"/>
        <v>0</v>
      </c>
      <c r="SH105" s="556">
        <f t="shared" ca="1" si="567"/>
        <v>0</v>
      </c>
      <c r="SI105" s="556">
        <f t="shared" ca="1" si="567"/>
        <v>0</v>
      </c>
      <c r="SJ105" s="556">
        <f t="shared" ca="1" si="567"/>
        <v>0</v>
      </c>
      <c r="SK105" s="556">
        <f t="shared" ca="1" si="567"/>
        <v>0</v>
      </c>
      <c r="SL105" s="556">
        <f t="shared" ca="1" si="567"/>
        <v>0</v>
      </c>
      <c r="SM105" s="556">
        <f t="shared" ca="1" si="568"/>
        <v>0</v>
      </c>
      <c r="SN105" s="556">
        <f t="shared" ca="1" si="568"/>
        <v>0</v>
      </c>
      <c r="SO105" s="556">
        <f t="shared" ca="1" si="568"/>
        <v>0</v>
      </c>
      <c r="SP105" s="556">
        <f t="shared" ca="1" si="568"/>
        <v>0</v>
      </c>
      <c r="SQ105" s="556">
        <f t="shared" ca="1" si="568"/>
        <v>0</v>
      </c>
      <c r="SR105" s="556">
        <f t="shared" ca="1" si="568"/>
        <v>0</v>
      </c>
      <c r="SS105" s="556">
        <f t="shared" ca="1" si="568"/>
        <v>0</v>
      </c>
      <c r="ST105" s="556">
        <f t="shared" ca="1" si="568"/>
        <v>0</v>
      </c>
      <c r="SU105" s="556">
        <f t="shared" ca="1" si="568"/>
        <v>0</v>
      </c>
      <c r="SV105" s="556">
        <f t="shared" ca="1" si="568"/>
        <v>0</v>
      </c>
      <c r="SW105" s="556">
        <f t="shared" ca="1" si="569"/>
        <v>0</v>
      </c>
      <c r="SX105" s="556">
        <f t="shared" ca="1" si="569"/>
        <v>0</v>
      </c>
      <c r="SY105" s="556">
        <f t="shared" ca="1" si="569"/>
        <v>0</v>
      </c>
      <c r="SZ105" s="556">
        <f t="shared" ca="1" si="569"/>
        <v>0</v>
      </c>
      <c r="TA105" s="556">
        <f t="shared" ca="1" si="569"/>
        <v>0</v>
      </c>
      <c r="TB105" s="556">
        <f t="shared" ca="1" si="569"/>
        <v>0</v>
      </c>
      <c r="TC105" s="556">
        <f t="shared" ca="1" si="569"/>
        <v>0</v>
      </c>
      <c r="TD105" s="556">
        <f t="shared" ca="1" si="569"/>
        <v>0</v>
      </c>
      <c r="TE105" s="556">
        <f t="shared" ca="1" si="569"/>
        <v>0</v>
      </c>
      <c r="TF105" s="556">
        <f t="shared" ca="1" si="569"/>
        <v>0</v>
      </c>
      <c r="TG105" s="556">
        <f t="shared" ca="1" si="570"/>
        <v>0</v>
      </c>
      <c r="TH105" s="556">
        <f t="shared" ca="1" si="570"/>
        <v>0</v>
      </c>
      <c r="TI105" s="556">
        <f t="shared" ca="1" si="570"/>
        <v>0</v>
      </c>
      <c r="TJ105" s="556">
        <f t="shared" ca="1" si="570"/>
        <v>0</v>
      </c>
      <c r="TK105" s="556">
        <f t="shared" ca="1" si="570"/>
        <v>0</v>
      </c>
      <c r="TL105" s="556">
        <f t="shared" ca="1" si="570"/>
        <v>0</v>
      </c>
      <c r="TM105" s="556">
        <f t="shared" ca="1" si="570"/>
        <v>0</v>
      </c>
      <c r="TN105" s="556">
        <f t="shared" ca="1" si="570"/>
        <v>0</v>
      </c>
      <c r="TO105" s="556">
        <f t="shared" ca="1" si="570"/>
        <v>0</v>
      </c>
      <c r="TP105" s="556">
        <f t="shared" ca="1" si="570"/>
        <v>0</v>
      </c>
      <c r="TQ105" s="556">
        <f t="shared" ca="1" si="571"/>
        <v>0</v>
      </c>
      <c r="TR105" s="556">
        <f t="shared" ca="1" si="571"/>
        <v>0</v>
      </c>
      <c r="TS105" s="556">
        <f t="shared" ca="1" si="571"/>
        <v>0</v>
      </c>
      <c r="TT105" s="556">
        <f t="shared" ca="1" si="571"/>
        <v>0</v>
      </c>
      <c r="TU105" s="556">
        <f t="shared" ca="1" si="571"/>
        <v>0</v>
      </c>
      <c r="TV105" s="556">
        <f t="shared" ca="1" si="571"/>
        <v>0</v>
      </c>
      <c r="TW105" s="556">
        <f t="shared" ca="1" si="571"/>
        <v>0</v>
      </c>
      <c r="TX105" s="556">
        <f t="shared" ca="1" si="571"/>
        <v>0</v>
      </c>
      <c r="TY105" s="556">
        <f t="shared" ca="1" si="571"/>
        <v>0</v>
      </c>
      <c r="TZ105" s="556">
        <f t="shared" ca="1" si="571"/>
        <v>0</v>
      </c>
      <c r="UA105" s="556">
        <f t="shared" ca="1" si="572"/>
        <v>0</v>
      </c>
      <c r="UB105" s="556">
        <f t="shared" ca="1" si="572"/>
        <v>0</v>
      </c>
      <c r="UC105" s="556">
        <f t="shared" ca="1" si="572"/>
        <v>0</v>
      </c>
      <c r="UD105" s="556">
        <f t="shared" ca="1" si="572"/>
        <v>0</v>
      </c>
      <c r="UE105" s="556">
        <f t="shared" ca="1" si="572"/>
        <v>0</v>
      </c>
      <c r="UF105" s="556">
        <f t="shared" ca="1" si="572"/>
        <v>0</v>
      </c>
      <c r="UG105" s="556">
        <f t="shared" ca="1" si="572"/>
        <v>0</v>
      </c>
      <c r="UH105" s="556">
        <f t="shared" ca="1" si="572"/>
        <v>0</v>
      </c>
      <c r="UI105" s="556">
        <f t="shared" ca="1" si="572"/>
        <v>0</v>
      </c>
      <c r="UJ105" s="556">
        <f t="shared" ca="1" si="572"/>
        <v>0</v>
      </c>
      <c r="UK105" s="556">
        <f t="shared" ca="1" si="573"/>
        <v>0</v>
      </c>
      <c r="UL105" s="556">
        <f t="shared" ca="1" si="573"/>
        <v>0</v>
      </c>
      <c r="UM105" s="556">
        <f t="shared" ca="1" si="573"/>
        <v>0</v>
      </c>
      <c r="UN105" s="556">
        <f t="shared" ca="1" si="573"/>
        <v>0</v>
      </c>
      <c r="UO105" s="556">
        <f t="shared" ca="1" si="573"/>
        <v>0</v>
      </c>
      <c r="UP105" s="556">
        <f t="shared" ca="1" si="573"/>
        <v>0</v>
      </c>
      <c r="UQ105" s="556">
        <f t="shared" ca="1" si="573"/>
        <v>0</v>
      </c>
      <c r="UR105" s="556">
        <f t="shared" ca="1" si="573"/>
        <v>0</v>
      </c>
      <c r="US105" s="556">
        <f t="shared" ca="1" si="573"/>
        <v>0</v>
      </c>
      <c r="UT105" s="556">
        <f t="shared" ca="1" si="573"/>
        <v>0</v>
      </c>
      <c r="UU105" s="556">
        <f t="shared" ca="1" si="574"/>
        <v>0</v>
      </c>
      <c r="UV105" s="556">
        <f t="shared" ca="1" si="574"/>
        <v>0</v>
      </c>
      <c r="UW105" s="556">
        <f t="shared" ca="1" si="574"/>
        <v>0</v>
      </c>
      <c r="UX105" s="556">
        <f t="shared" ca="1" si="574"/>
        <v>0</v>
      </c>
      <c r="UY105" s="556">
        <f t="shared" ca="1" si="574"/>
        <v>0</v>
      </c>
      <c r="UZ105" s="556">
        <f t="shared" ca="1" si="574"/>
        <v>0</v>
      </c>
      <c r="VA105" s="556">
        <f t="shared" ca="1" si="574"/>
        <v>0</v>
      </c>
      <c r="VB105" s="556">
        <f t="shared" ca="1" si="574"/>
        <v>0</v>
      </c>
      <c r="VC105" s="556">
        <f t="shared" ca="1" si="574"/>
        <v>0</v>
      </c>
      <c r="VD105" s="556">
        <f t="shared" ca="1" si="574"/>
        <v>0</v>
      </c>
      <c r="VE105" s="556">
        <f t="shared" ca="1" si="575"/>
        <v>0</v>
      </c>
      <c r="VF105" s="556">
        <f t="shared" ca="1" si="575"/>
        <v>0</v>
      </c>
      <c r="VG105" s="556">
        <f t="shared" ca="1" si="575"/>
        <v>0</v>
      </c>
      <c r="VH105" s="556">
        <f t="shared" ca="1" si="575"/>
        <v>0</v>
      </c>
      <c r="VI105" s="556">
        <f t="shared" ca="1" si="575"/>
        <v>0</v>
      </c>
      <c r="VJ105" s="556">
        <f t="shared" ca="1" si="575"/>
        <v>0</v>
      </c>
      <c r="VK105" s="556">
        <f t="shared" ca="1" si="575"/>
        <v>0</v>
      </c>
      <c r="VL105" s="556">
        <f t="shared" ca="1" si="575"/>
        <v>0</v>
      </c>
      <c r="VM105" s="556">
        <f t="shared" ca="1" si="575"/>
        <v>0</v>
      </c>
      <c r="VN105" s="556">
        <f t="shared" ca="1" si="575"/>
        <v>0</v>
      </c>
      <c r="VO105" s="556">
        <f t="shared" ca="1" si="576"/>
        <v>0</v>
      </c>
      <c r="VP105" s="556">
        <f t="shared" ca="1" si="576"/>
        <v>0</v>
      </c>
      <c r="VQ105" s="556">
        <f t="shared" ca="1" si="576"/>
        <v>0</v>
      </c>
      <c r="VR105" s="556">
        <f t="shared" ca="1" si="576"/>
        <v>0</v>
      </c>
      <c r="VS105" s="556">
        <f t="shared" ca="1" si="576"/>
        <v>0</v>
      </c>
      <c r="VT105" s="556">
        <f t="shared" ca="1" si="576"/>
        <v>0</v>
      </c>
      <c r="VU105" s="556">
        <f t="shared" ca="1" si="576"/>
        <v>0</v>
      </c>
      <c r="VV105" s="556">
        <f t="shared" ca="1" si="576"/>
        <v>0</v>
      </c>
      <c r="VW105" s="556">
        <f t="shared" ca="1" si="576"/>
        <v>0</v>
      </c>
      <c r="VX105" s="556">
        <f t="shared" ca="1" si="576"/>
        <v>0</v>
      </c>
      <c r="VY105" s="556">
        <f t="shared" ca="1" si="577"/>
        <v>0</v>
      </c>
      <c r="VZ105" s="556">
        <f t="shared" ca="1" si="577"/>
        <v>0</v>
      </c>
      <c r="WA105" s="556">
        <f t="shared" ca="1" si="577"/>
        <v>0</v>
      </c>
      <c r="WB105" s="556">
        <f t="shared" ca="1" si="577"/>
        <v>0</v>
      </c>
      <c r="WC105" s="556">
        <f t="shared" ca="1" si="577"/>
        <v>0</v>
      </c>
      <c r="WD105" s="556">
        <f t="shared" ca="1" si="577"/>
        <v>0</v>
      </c>
      <c r="WE105" s="556">
        <f t="shared" ca="1" si="577"/>
        <v>0</v>
      </c>
      <c r="WF105" s="556">
        <f t="shared" ca="1" si="577"/>
        <v>0</v>
      </c>
      <c r="WG105" s="556">
        <f t="shared" ca="1" si="577"/>
        <v>0</v>
      </c>
      <c r="WH105" s="556">
        <f t="shared" ca="1" si="577"/>
        <v>0</v>
      </c>
      <c r="WI105" s="556">
        <f t="shared" ca="1" si="578"/>
        <v>0</v>
      </c>
      <c r="WJ105" s="556">
        <f t="shared" ca="1" si="578"/>
        <v>0</v>
      </c>
      <c r="WK105" s="556">
        <f t="shared" ca="1" si="578"/>
        <v>0</v>
      </c>
      <c r="WL105" s="556">
        <f t="shared" ca="1" si="578"/>
        <v>0</v>
      </c>
      <c r="WM105" s="556">
        <f t="shared" ca="1" si="578"/>
        <v>0</v>
      </c>
      <c r="WN105" s="556">
        <f t="shared" ca="1" si="578"/>
        <v>0</v>
      </c>
      <c r="WO105" s="556">
        <f t="shared" ca="1" si="578"/>
        <v>0</v>
      </c>
      <c r="WP105" s="556">
        <f t="shared" ca="1" si="578"/>
        <v>0</v>
      </c>
      <c r="WQ105" s="556">
        <f t="shared" ca="1" si="578"/>
        <v>0</v>
      </c>
      <c r="WR105" s="556">
        <f t="shared" ca="1" si="578"/>
        <v>0</v>
      </c>
      <c r="WS105" s="556">
        <f t="shared" ca="1" si="579"/>
        <v>0</v>
      </c>
      <c r="WT105" s="556">
        <f t="shared" ca="1" si="579"/>
        <v>0</v>
      </c>
      <c r="WU105" s="556">
        <f t="shared" ca="1" si="579"/>
        <v>0</v>
      </c>
      <c r="WV105" s="556">
        <f t="shared" ca="1" si="579"/>
        <v>0</v>
      </c>
      <c r="WW105" s="556">
        <f t="shared" ca="1" si="579"/>
        <v>0</v>
      </c>
      <c r="WX105" s="556">
        <f t="shared" ca="1" si="579"/>
        <v>0</v>
      </c>
      <c r="WY105" s="556">
        <f t="shared" ca="1" si="579"/>
        <v>0</v>
      </c>
      <c r="WZ105" s="556">
        <f t="shared" ca="1" si="579"/>
        <v>0</v>
      </c>
      <c r="XA105" s="556">
        <f t="shared" ca="1" si="579"/>
        <v>0</v>
      </c>
      <c r="XB105" s="556">
        <f t="shared" ca="1" si="579"/>
        <v>0</v>
      </c>
      <c r="XC105" s="556">
        <f t="shared" ca="1" si="580"/>
        <v>0</v>
      </c>
      <c r="XD105" s="556">
        <f t="shared" ca="1" si="580"/>
        <v>0</v>
      </c>
      <c r="XE105" s="556">
        <f t="shared" ca="1" si="580"/>
        <v>0</v>
      </c>
      <c r="XF105" s="556">
        <f t="shared" ca="1" si="580"/>
        <v>0</v>
      </c>
      <c r="XG105" s="556">
        <f t="shared" ca="1" si="580"/>
        <v>0</v>
      </c>
      <c r="XH105" s="556">
        <f t="shared" ca="1" si="580"/>
        <v>0</v>
      </c>
      <c r="XI105" s="556">
        <f t="shared" ca="1" si="580"/>
        <v>0</v>
      </c>
      <c r="XJ105" s="556">
        <f t="shared" ca="1" si="580"/>
        <v>0</v>
      </c>
      <c r="XK105" s="556">
        <f t="shared" ca="1" si="580"/>
        <v>0</v>
      </c>
      <c r="XL105" s="556">
        <f t="shared" ca="1" si="580"/>
        <v>0</v>
      </c>
      <c r="XM105" s="556">
        <f t="shared" ca="1" si="581"/>
        <v>0</v>
      </c>
      <c r="XN105" s="556">
        <f t="shared" ca="1" si="581"/>
        <v>0</v>
      </c>
      <c r="XO105" s="556">
        <f t="shared" ca="1" si="581"/>
        <v>0</v>
      </c>
      <c r="XP105" s="556">
        <f t="shared" ca="1" si="581"/>
        <v>0</v>
      </c>
      <c r="XQ105" s="556">
        <f t="shared" ca="1" si="581"/>
        <v>0</v>
      </c>
      <c r="XR105" s="556">
        <f t="shared" ca="1" si="581"/>
        <v>0</v>
      </c>
      <c r="XS105" s="556">
        <f t="shared" ca="1" si="581"/>
        <v>0</v>
      </c>
      <c r="XT105" s="556">
        <f t="shared" ca="1" si="581"/>
        <v>0</v>
      </c>
      <c r="XU105" s="556">
        <f t="shared" ca="1" si="581"/>
        <v>0</v>
      </c>
      <c r="XV105" s="556">
        <f t="shared" ca="1" si="581"/>
        <v>0</v>
      </c>
      <c r="XW105" s="556">
        <f t="shared" ca="1" si="581"/>
        <v>0</v>
      </c>
      <c r="XX105" s="189">
        <f t="shared" ca="1" si="582"/>
        <v>0</v>
      </c>
      <c r="XY105" s="189">
        <f t="shared" ca="1" si="582"/>
        <v>0</v>
      </c>
      <c r="XZ105" s="189">
        <f t="shared" ca="1" si="582"/>
        <v>0</v>
      </c>
      <c r="YA105" s="189">
        <f t="shared" ca="1" si="582"/>
        <v>0</v>
      </c>
      <c r="YB105" s="189">
        <f t="shared" ca="1" si="582"/>
        <v>0</v>
      </c>
      <c r="YC105" s="230">
        <f t="shared" ca="1" si="492"/>
        <v>0</v>
      </c>
      <c r="YD105" s="189">
        <f t="shared" ca="1" si="583"/>
        <v>0</v>
      </c>
      <c r="YE105" s="189">
        <f t="shared" ca="1" si="583"/>
        <v>0</v>
      </c>
      <c r="YF105" s="189">
        <f t="shared" ca="1" si="583"/>
        <v>0</v>
      </c>
      <c r="YG105" s="189">
        <f t="shared" ca="1" si="583"/>
        <v>0</v>
      </c>
      <c r="YH105" s="189">
        <f t="shared" ca="1" si="583"/>
        <v>0</v>
      </c>
      <c r="YI105" s="230">
        <f t="shared" ca="1" si="494"/>
        <v>0</v>
      </c>
      <c r="YJ105" s="231">
        <f t="shared" ca="1" si="495"/>
        <v>0</v>
      </c>
      <c r="YK105" s="231">
        <f t="shared" ca="1" si="495"/>
        <v>0</v>
      </c>
      <c r="YL105" s="231">
        <f t="shared" ca="1" si="495"/>
        <v>0</v>
      </c>
      <c r="YM105" s="231">
        <f t="shared" ca="1" si="495"/>
        <v>0</v>
      </c>
      <c r="YN105" s="544">
        <f t="shared" ca="1" si="496"/>
        <v>0</v>
      </c>
      <c r="YO105" s="231">
        <f t="shared" ca="1" si="497"/>
        <v>0</v>
      </c>
      <c r="YP105" s="231">
        <f t="shared" ca="1" si="497"/>
        <v>0</v>
      </c>
      <c r="YQ105" s="231">
        <f t="shared" ca="1" si="497"/>
        <v>0</v>
      </c>
      <c r="YR105" s="231">
        <f t="shared" ca="1" si="497"/>
        <v>0</v>
      </c>
      <c r="YS105" s="544">
        <f t="shared" ca="1" si="584"/>
        <v>0</v>
      </c>
      <c r="YT105" s="544">
        <f t="shared" ca="1" si="584"/>
        <v>0</v>
      </c>
      <c r="YU105" s="544">
        <f t="shared" ca="1" si="584"/>
        <v>0</v>
      </c>
      <c r="YV105" s="544">
        <f t="shared" ca="1" si="584"/>
        <v>0</v>
      </c>
      <c r="YW105" s="544">
        <f t="shared" ca="1" si="584"/>
        <v>0</v>
      </c>
      <c r="YX105" s="544">
        <f t="shared" ca="1" si="584"/>
        <v>0</v>
      </c>
      <c r="YY105" s="544">
        <f t="shared" ca="1" si="584"/>
        <v>0</v>
      </c>
      <c r="YZ105" s="535" cm="1">
        <f t="array" aca="1" ref="YZ105" ca="1">INDEX(YZ$13:YZ104,$B105+1,1)</f>
        <v>0</v>
      </c>
      <c r="ZA105" s="411">
        <f t="shared" ca="1" si="499"/>
        <v>19</v>
      </c>
      <c r="ZB105" s="18"/>
      <c r="ZC105" s="535" cm="1">
        <f t="array" aca="1" ref="ZC105" ca="1">INDEX(ZC$13:ZC104,$B105+1,1)</f>
        <v>0</v>
      </c>
      <c r="ZD105" s="411">
        <f t="shared" si="500"/>
        <v>0</v>
      </c>
      <c r="ZE105" s="535" cm="1">
        <f t="array" aca="1" ref="ZE105" ca="1">INDEX(ZE$13:ZE104,$B105+1,1)</f>
        <v>0</v>
      </c>
      <c r="ZF105" s="535" t="str" cm="1">
        <f t="array" aca="1" ref="ZF105" ca="1">INDEX(ZF$13:ZF104,$B105+1,1)</f>
        <v>-</v>
      </c>
      <c r="ZG105" s="535" t="str" cm="1">
        <f t="array" aca="1" ref="ZG105" ca="1">INDEX(ZG$13:ZG104,$B105+1,1)</f>
        <v>-</v>
      </c>
      <c r="ZH105" s="535" t="str" cm="1">
        <f t="array" aca="1" ref="ZH105" ca="1">INDEX(ZH$13:ZH104,$B105+1,1)</f>
        <v>-</v>
      </c>
      <c r="ZI105" s="535" t="str" cm="1">
        <f t="array" aca="1" ref="ZI105" ca="1">INDEX(ZI$13:ZI104,$B105+1,1)</f>
        <v>-</v>
      </c>
      <c r="ZJ105" s="535" t="str" cm="1">
        <f t="array" aca="1" ref="ZJ105" ca="1">INDEX(ZJ$13:ZJ104,$B105+1,1)</f>
        <v>-</v>
      </c>
      <c r="ZK105" s="535" t="str" cm="1">
        <f t="array" aca="1" ref="ZK105" ca="1">INDEX(ZK$13:ZK104,$B105+1,1)</f>
        <v>-</v>
      </c>
      <c r="ZL105" s="535" t="str" cm="1">
        <f t="array" aca="1" ref="ZL105" ca="1">INDEX(ZL$13:ZL104,$B105+1,1)</f>
        <v>-</v>
      </c>
      <c r="ZM105" s="535" t="str" cm="1">
        <f t="array" aca="1" ref="ZM105" ca="1">INDEX(ZM$13:ZM104,$B105+1,1)</f>
        <v>-</v>
      </c>
      <c r="ZN105" s="535" t="str" cm="1">
        <f t="array" aca="1" ref="ZN105" ca="1">INDEX(ZN$13:ZN104,$B105+1,1)</f>
        <v>-</v>
      </c>
      <c r="ZO105" s="535" t="str" cm="1">
        <f t="array" aca="1" ref="ZO105" ca="1">INDEX(ZO$13:ZO104,$B105+1,1)</f>
        <v>-</v>
      </c>
      <c r="ZP105" s="535" t="str" cm="1">
        <f t="array" aca="1" ref="ZP105" ca="1">INDEX(ZP$13:ZP104,$B105+1,1)</f>
        <v>-</v>
      </c>
      <c r="ZQ105" s="535" t="str" cm="1">
        <f t="array" aca="1" ref="ZQ105" ca="1">INDEX(ZQ$13:ZQ104,$B105+1,1)</f>
        <v>-</v>
      </c>
      <c r="ZR105" s="535" t="str" cm="1">
        <f t="array" aca="1" ref="ZR105" ca="1">INDEX(ZR$13:ZR104,$B105+1,1)</f>
        <v>-</v>
      </c>
      <c r="ZS105" s="535" t="str" cm="1">
        <f t="array" aca="1" ref="ZS105" ca="1">INDEX(ZS$13:ZS104,$B105+1,1)</f>
        <v>-</v>
      </c>
      <c r="ZT105" s="535" t="str" cm="1">
        <f t="array" aca="1" ref="ZT105" ca="1">INDEX(ZT$13:ZT104,$B105+1,1)</f>
        <v>-</v>
      </c>
      <c r="ZU105" s="535" t="str" cm="1">
        <f t="array" aca="1" ref="ZU105" ca="1">INDEX(ZU$13:ZU104,$B105+1,1)</f>
        <v>-</v>
      </c>
      <c r="ZV105" s="535" t="str" cm="1">
        <f t="array" aca="1" ref="ZV105" ca="1">INDEX(ZV$13:ZV104,$B105+1,1)</f>
        <v>-</v>
      </c>
      <c r="ZW105" s="535" t="str" cm="1">
        <f t="array" aca="1" ref="ZW105" ca="1">INDEX(ZW$13:ZW104,$B105+1,1)</f>
        <v>-</v>
      </c>
      <c r="ZX105" s="18"/>
      <c r="ZY105" s="411" t="b">
        <f t="shared" ca="1" si="501"/>
        <v>0</v>
      </c>
      <c r="ZZ105" s="411" t="str">
        <f t="shared" ca="1" si="502"/>
        <v>-</v>
      </c>
      <c r="AAA105" s="535" t="str" cm="1">
        <f t="array" aca="1" ref="AAA105" ca="1">INDEX(AAA$13:AAA104,$B105+1,1)</f>
        <v>-</v>
      </c>
      <c r="AAB105" s="535" t="str" cm="1">
        <f t="array" aca="1" ref="AAB105" ca="1">INDEX(AAB$13:AAB104,$B105+1,1)</f>
        <v>-</v>
      </c>
      <c r="AAC105" s="535" t="str" cm="1">
        <f t="array" aca="1" ref="AAC105" ca="1">INDEX(AAC$13:AAC104,$B105+1,1)</f>
        <v>-</v>
      </c>
      <c r="AAD105" s="545" cm="1">
        <f t="array" aca="1" ref="AAD105" ca="1">INDEX(i.AgeJ,$AD105,1)</f>
        <v>0</v>
      </c>
      <c r="AAE105" s="535" t="str" cm="1">
        <f t="array" aca="1" ref="AAE105" ca="1">INDEX(AAE$13:AAE104,$B105+1,1)</f>
        <v>-</v>
      </c>
      <c r="AAF105" s="411" t="str">
        <f t="shared" si="503"/>
        <v>-</v>
      </c>
      <c r="AAG105" s="411" t="str">
        <f t="shared" si="503"/>
        <v>-</v>
      </c>
      <c r="AAH105" s="535" t="str" cm="1">
        <f t="array" aca="1" ref="AAH105" ca="1">INDEX(AAH$13:AAH104,$B105+1,1)</f>
        <v>-</v>
      </c>
      <c r="AAI105" s="535" t="str" cm="1">
        <f t="array" aca="1" ref="AAI105" ca="1">INDEX(AAI$13:AAI104,$B105+1,1)</f>
        <v>-</v>
      </c>
      <c r="AAJ105" s="535" t="str" cm="1">
        <f t="array" aca="1" ref="AAJ105" ca="1">INDEX(AAJ$13:AAJ104,$B105+1,1)</f>
        <v>-</v>
      </c>
      <c r="AAK105" s="535" t="str" cm="1">
        <f t="array" aca="1" ref="AAK105" ca="1">INDEX(AAK$13:AAK104,$B105+1,1)</f>
        <v>-</v>
      </c>
      <c r="AAL105" s="535" t="str" cm="1">
        <f t="array" aca="1" ref="AAL105" ca="1">INDEX(AAL$13:AAL104,$B105+1,1)</f>
        <v>-</v>
      </c>
      <c r="AAM105" s="535" t="b" cm="1">
        <f t="array" aca="1" ref="AAM105" ca="1">INDEX(AAM$13:AAM104,$B105+1,1)</f>
        <v>1</v>
      </c>
      <c r="AAN105" s="535" t="str" cm="1">
        <f t="array" aca="1" ref="AAN105" ca="1">INDEX(AAN$13:AAN104,$B105+1,1)</f>
        <v>-</v>
      </c>
      <c r="AAO105" s="535" cm="1">
        <f t="array" aca="1" ref="AAO105" ca="1">INDEX(AAO$13:AAO104,$B105+1,1)</f>
        <v>0</v>
      </c>
      <c r="AAP105" s="535" cm="1">
        <f t="array" aca="1" ref="AAP105" ca="1">INDEX(AAP$13:AAP104,$B105+1,1)</f>
        <v>0</v>
      </c>
      <c r="AAQ105" s="535" cm="1">
        <f t="array" aca="1" ref="AAQ105" ca="1">INDEX(AAQ$13:AAQ104,$B105+1,1)</f>
        <v>0</v>
      </c>
      <c r="AAR105" s="18"/>
      <c r="AAS105" s="411">
        <f t="shared" si="504"/>
        <v>50</v>
      </c>
      <c r="AAT105" s="411">
        <f t="shared" si="504"/>
        <v>50</v>
      </c>
      <c r="AAU105" s="411">
        <f t="shared" si="504"/>
        <v>50</v>
      </c>
      <c r="AAV105" s="411">
        <f t="shared" si="504"/>
        <v>50</v>
      </c>
      <c r="AAW105" s="535" cm="1">
        <f t="array" aca="1" ref="AAW105" ca="1">INDEX(AAW$13:AAW104,$B105+1,1)</f>
        <v>1</v>
      </c>
      <c r="AAX105" s="535" cm="1">
        <f t="array" aca="1" ref="AAX105" ca="1">INDEX(AAX$13:AAX104,$B105+1,1)</f>
        <v>1</v>
      </c>
      <c r="AAY105" s="535" cm="1">
        <f t="array" aca="1" ref="AAY105" ca="1">INDEX(AAY$13:AAY104,$B105+1,1)</f>
        <v>1</v>
      </c>
      <c r="AAZ105" s="535" cm="1">
        <f t="array" aca="1" ref="AAZ105" ca="1">INDEX(AAZ$13:AAZ104,$B105+1,1)</f>
        <v>1</v>
      </c>
      <c r="ABA105" s="535" t="str" cm="1">
        <f t="array" aca="1" ref="ABA105" ca="1">INDEX(ABA$13:ABA104,$B105+1,1)</f>
        <v>-</v>
      </c>
      <c r="ABB105" s="535" t="str" cm="1">
        <f t="array" aca="1" ref="ABB105" ca="1">INDEX(ABB$13:ABB104,$B105+1,1)</f>
        <v>-</v>
      </c>
      <c r="ABC105" s="535" t="str" cm="1">
        <f t="array" aca="1" ref="ABC105" ca="1">INDEX(ABC$13:ABC104,$B105+1,1)</f>
        <v>-</v>
      </c>
      <c r="ABD105" s="535" t="str" cm="1">
        <f t="array" aca="1" ref="ABD105" ca="1">INDEX(ABD$13:ABD104,$B105+1,1)</f>
        <v>-</v>
      </c>
      <c r="ABE105" s="535" t="str" cm="1">
        <f t="array" aca="1" ref="ABE105" ca="1">INDEX(ABE$13:ABE104,$B105+1,1)</f>
        <v>-</v>
      </c>
      <c r="ABF105" s="535" t="str" cm="1">
        <f t="array" aca="1" ref="ABF105" ca="1">INDEX(ABF$13:ABF104,$B105+1,1)</f>
        <v>-</v>
      </c>
      <c r="ABG105" s="535" t="str" cm="1">
        <f t="array" aca="1" ref="ABG105" ca="1">INDEX(ABG$13:ABG104,$B105+1,1)</f>
        <v>-</v>
      </c>
      <c r="ABH105" s="18"/>
      <c r="ABI105" s="535" t="str" cm="1">
        <f t="array" aca="1" ref="ABI105" ca="1">INDEX(ABI$13:ABI104,$B105+1,1)</f>
        <v>-</v>
      </c>
      <c r="ABJ105" s="411">
        <f t="shared" ca="1" si="505"/>
        <v>1</v>
      </c>
      <c r="ABK105" s="18"/>
      <c r="ABL105" s="664" t="str">
        <f t="shared" ca="1" si="506"/>
        <v>-</v>
      </c>
      <c r="ABM105" s="535" t="b" cm="1">
        <f t="array" aca="1" ref="ABM105" ca="1">INDEX(ABM$13:ABM104,$B105+1,1)</f>
        <v>0</v>
      </c>
      <c r="ABN105" s="535" t="b" cm="1">
        <f t="array" aca="1" ref="ABN105" ca="1">INDEX(ABN$13:ABN104,$B105+1,1)</f>
        <v>1</v>
      </c>
      <c r="ABO105" s="22" t="b">
        <v>1</v>
      </c>
      <c r="ABP105" s="411" t="b">
        <f t="shared" ca="1" si="533"/>
        <v>1</v>
      </c>
      <c r="ABQ105" s="535" t="b" cm="1">
        <f t="array" aca="1" ref="ABQ105" ca="1">INDEX(ABQ$13:ABQ104,$B105+1,1)</f>
        <v>0</v>
      </c>
      <c r="ABR105" s="535" cm="1">
        <f t="array" aca="1" ref="ABR105" ca="1">INDEX(ABR$13:ABR104,$B105+1,1)</f>
        <v>0</v>
      </c>
      <c r="ABS105" s="547" cm="1">
        <f t="array" aca="1" ref="ABS105" ca="1">IF(ABN105&lt;&gt;TRUE,"-",VALUE(IFERROR(VALUE($K105),0) &amp; _xlfn.SWITCH($CF105,"-",4,$CF105) &amp; $L105 &amp; $T105 &amp; "00" &amp; $N105 &amp; $AK105 &amp; $R105 &amp; _xlfn.SWITCH($AM105,3,1,$AM105) &amp; _xlfn.SWITCH($M105,4,0,$M105) &amp; $AD105 &amp; IF(MOD($H105-2,ABS$6)&gt;=ABS$7,"",TEXT(INT(MOD($H105-2,ABS$6)/2)+1,"00"))))</f>
        <v>142200121201</v>
      </c>
      <c r="ABT105" s="657" cm="1">
        <f t="array" aca="1" ref="ABT105" ca="1">IF(ABO105&lt;&gt;TRUE,"-",VALUE(IFERROR(VALUE($K105),0) &amp; _xlfn.SWITCH($CF105,"-",4,$CF105) &amp; $L105 &amp; $T105 &amp; "00" &amp; $N105 &amp; $AK105 &amp; $R105 &amp; _xlfn.SWITCH($AM105,3,1,$AM105) &amp; _xlfn.SWITCH($M105,4,0,$M105) &amp; $AD105 &amp; IF(MOD($H105-1,ABT$6)&gt;=ABT$7,"",TEXT(INT(MOD($H105-1,ABT$6)/2)+1,"00"))))</f>
        <v>142200121201</v>
      </c>
      <c r="ABU105" s="543">
        <f t="shared" ca="1" si="507"/>
        <v>652</v>
      </c>
      <c r="ABV105" s="543">
        <f t="shared" ca="1" si="507"/>
        <v>686</v>
      </c>
      <c r="ABW105" s="543">
        <f t="shared" ca="1" si="507"/>
        <v>721</v>
      </c>
      <c r="ABX105" s="459">
        <f t="shared" ca="1" si="508"/>
        <v>469</v>
      </c>
      <c r="ABY105" s="459">
        <f t="shared" ca="1" si="508"/>
        <v>504</v>
      </c>
      <c r="ABZ105" s="459">
        <f t="shared" ca="1" si="508"/>
        <v>539</v>
      </c>
      <c r="ACA105" s="459">
        <f t="shared" ca="1" si="509"/>
        <v>385</v>
      </c>
      <c r="ACB105" s="459">
        <f t="shared" ca="1" si="509"/>
        <v>420</v>
      </c>
      <c r="ACC105" s="459">
        <f t="shared" ca="1" si="509"/>
        <v>455</v>
      </c>
      <c r="ACD105" s="535" t="str" cm="1">
        <f t="array" aca="1" ref="ACD105" ca="1">INDEX(ACD$13:ACD104,$B105+1,1)</f>
        <v>-</v>
      </c>
      <c r="ACE105" s="535" t="str" cm="1">
        <f t="array" aca="1" ref="ACE105" ca="1">INDEX(ACE$13:ACE104,$B105+1,1)</f>
        <v>-</v>
      </c>
      <c r="ACF105" s="535" t="str" cm="1">
        <f t="array" aca="1" ref="ACF105" ca="1">INDEX(ACF$13:ACF104,$B105+1,1)</f>
        <v>-</v>
      </c>
      <c r="ACG105" s="535" t="str" cm="1">
        <f t="array" aca="1" ref="ACG105" ca="1">INDEX(ACG$13:ACG104,$B105+1,1)</f>
        <v>-</v>
      </c>
      <c r="ACH105" s="535" t="str" cm="1">
        <f t="array" aca="1" ref="ACH105" ca="1">INDEX(ACH$13:ACH104,$B105+1,1)</f>
        <v>-</v>
      </c>
      <c r="ACI105" s="535" t="str" cm="1">
        <f t="array" aca="1" ref="ACI105" ca="1">INDEX(ACI$13:ACI104,$B105+1,1)</f>
        <v>-</v>
      </c>
      <c r="ACJ105" s="535" t="str" cm="1">
        <f t="array" aca="1" ref="ACJ105" ca="1">INDEX(ACJ$13:ACJ104,$B105+1,1)</f>
        <v>-</v>
      </c>
      <c r="ACK105" s="535" t="str" cm="1">
        <f t="array" aca="1" ref="ACK105" ca="1">INDEX(ACK$13:ACK104,$B105+1,1)</f>
        <v>-</v>
      </c>
      <c r="ACL105" s="535" t="str" cm="1">
        <f t="array" aca="1" ref="ACL105" ca="1">INDEX(ACL$13:ACL104,$B105+1,1)</f>
        <v>-</v>
      </c>
      <c r="ACM105" s="535" t="str" cm="1">
        <f t="array" aca="1" ref="ACM105" ca="1">INDEX(ACM$13:ACM104,$B105+1,1)</f>
        <v>-</v>
      </c>
      <c r="ACN105" s="535" t="str" cm="1">
        <f t="array" aca="1" ref="ACN105" ca="1">INDEX(ACN$13:ACN104,$B105+1,1)</f>
        <v>-</v>
      </c>
      <c r="ACO105" s="535" t="str" cm="1">
        <f t="array" aca="1" ref="ACO105" ca="1">INDEX(ACO$13:ACO104,$B105+1,1)</f>
        <v>-</v>
      </c>
      <c r="ACP105" s="22">
        <v>1</v>
      </c>
      <c r="ACQ105" s="22">
        <v>1</v>
      </c>
      <c r="ACR105" s="535" cm="1">
        <f t="array" aca="1" ref="ACR105" ca="1">INDEX(ACR$13:ACR104,$B105+1,1)</f>
        <v>0</v>
      </c>
      <c r="ACS105" s="535" t="str" cm="1">
        <f t="array" aca="1" ref="ACS105" ca="1">INDEX(ACS$13:ACS104,$B105+1,1)</f>
        <v>-</v>
      </c>
      <c r="ACT105" s="535" t="str" cm="1">
        <f t="array" aca="1" ref="ACT105" ca="1">INDEX(ACT$13:ACT104,$B105+1,1)</f>
        <v>-</v>
      </c>
      <c r="ACU105" s="535" t="str" cm="1">
        <f t="array" aca="1" ref="ACU105" ca="1">INDEX(ACU$13:ACU104,$B105+1,1)</f>
        <v>-</v>
      </c>
      <c r="ACV105" s="535" t="str" cm="1">
        <f t="array" aca="1" ref="ACV105" ca="1">INDEX(ACV$13:ACV104,$B105+1,1)</f>
        <v>-</v>
      </c>
      <c r="ACW105" s="535" t="str" cm="1">
        <f t="array" aca="1" ref="ACW105" ca="1">INDEX(ACW$13:ACW104,$B105+1,1)</f>
        <v>-</v>
      </c>
      <c r="ACX105" s="535" cm="1">
        <f t="array" aca="1" ref="ACX105" ca="1">INDEX(ACX$13:ACX104,$B105+1,1)</f>
        <v>0</v>
      </c>
      <c r="ACY105" s="535" t="str" cm="1">
        <f t="array" aca="1" ref="ACY105" ca="1">INDEX(ACY$13:ACY104,$B105+1,1)</f>
        <v>-</v>
      </c>
      <c r="ACZ105" s="535" t="str" cm="1">
        <f t="array" aca="1" ref="ACZ105" ca="1">INDEX(ACZ$13:ACZ104,$B105+1,1)</f>
        <v>-</v>
      </c>
      <c r="ADA105" s="535" t="str" cm="1">
        <f t="array" aca="1" ref="ADA105" ca="1">INDEX(ADA$13:ADA104,$B105+1,1)</f>
        <v>-</v>
      </c>
      <c r="ADB105" s="535" cm="1">
        <f t="array" aca="1" ref="ADB105" ca="1">INDEX(ADB$13:ADB104,$B105+1,1)</f>
        <v>1</v>
      </c>
      <c r="ADC105" s="535" cm="1">
        <f t="array" aca="1" ref="ADC105" ca="1">INDEX(ADC$13:ADC104,$B105+1,1)</f>
        <v>1</v>
      </c>
      <c r="ADD105" s="661" t="str">
        <f t="shared" ca="1" si="510"/>
        <v>-</v>
      </c>
      <c r="ADE105" s="661" t="str">
        <f t="shared" ca="1" si="510"/>
        <v>-</v>
      </c>
      <c r="ADF105" s="661" t="str">
        <f t="shared" ca="1" si="510"/>
        <v>-</v>
      </c>
      <c r="ADG105" s="661" t="str">
        <f t="shared" ca="1" si="510"/>
        <v>-</v>
      </c>
      <c r="ADH105" s="662" t="str">
        <f t="shared" ca="1" si="511"/>
        <v>-</v>
      </c>
      <c r="ADI105" s="663" t="str">
        <f t="shared" ca="1" si="512"/>
        <v>-</v>
      </c>
      <c r="ADJ105" s="664" t="str">
        <f t="shared" ca="1" si="513"/>
        <v>-</v>
      </c>
      <c r="ADK105" s="711" t="str">
        <f t="shared" ca="1" si="514"/>
        <v>-</v>
      </c>
      <c r="ADL105" s="191" t="b">
        <f t="shared" si="537"/>
        <v>0</v>
      </c>
      <c r="ADM105" s="710" t="str">
        <f t="shared" ca="1" si="515"/>
        <v>-</v>
      </c>
      <c r="ADN105" s="712" t="str">
        <f t="shared" ca="1" si="516"/>
        <v>-</v>
      </c>
      <c r="ADO105" s="712" t="str">
        <f t="shared" ca="1" si="516"/>
        <v>-</v>
      </c>
      <c r="ADP105" s="665" t="str">
        <f t="shared" ca="1" si="517"/>
        <v>-</v>
      </c>
      <c r="ADQ105" s="18"/>
      <c r="ADR105" s="545" t="b">
        <f t="shared" ca="1" si="585"/>
        <v>1</v>
      </c>
      <c r="ADS105" s="545" t="str">
        <f t="shared" ca="1" si="585"/>
        <v>-</v>
      </c>
      <c r="ADT105" s="545" t="str">
        <f t="shared" ca="1" si="585"/>
        <v>-</v>
      </c>
      <c r="ADU105" s="545" t="str">
        <f t="shared" ca="1" si="585"/>
        <v>-</v>
      </c>
      <c r="ADV105" s="545" t="str">
        <f t="shared" ca="1" si="585"/>
        <v>-</v>
      </c>
      <c r="ADW105" s="545" t="str">
        <f t="shared" ca="1" si="585"/>
        <v>-</v>
      </c>
      <c r="ADX105" s="545" t="str">
        <f t="shared" ca="1" si="585"/>
        <v>-</v>
      </c>
      <c r="ADY105" s="545" t="str">
        <f t="shared" ca="1" si="585"/>
        <v>-</v>
      </c>
      <c r="ADZ105" s="545" t="str">
        <f t="shared" ca="1" si="585"/>
        <v>-</v>
      </c>
      <c r="AEA105" s="545" t="str">
        <f t="shared" ca="1" si="585"/>
        <v>-</v>
      </c>
      <c r="AEB105" s="545" t="str">
        <f t="shared" ca="1" si="586"/>
        <v>-</v>
      </c>
      <c r="AEC105" s="545" t="str">
        <f t="shared" ca="1" si="586"/>
        <v>-</v>
      </c>
      <c r="AED105" s="545" t="str">
        <f t="shared" ca="1" si="586"/>
        <v>-</v>
      </c>
      <c r="AEE105" s="545" t="str">
        <f t="shared" ca="1" si="586"/>
        <v>-</v>
      </c>
      <c r="AEF105" s="545" t="str">
        <f t="shared" ca="1" si="586"/>
        <v>-</v>
      </c>
      <c r="AEG105" s="545" t="str">
        <f t="shared" ca="1" si="586"/>
        <v>-</v>
      </c>
      <c r="AEH105" s="545" t="str">
        <f t="shared" ca="1" si="586"/>
        <v>-</v>
      </c>
      <c r="AEI105" s="545" t="str">
        <f t="shared" ca="1" si="586"/>
        <v>-</v>
      </c>
      <c r="AEJ105" s="545" t="b">
        <f t="shared" ca="1" si="586"/>
        <v>1</v>
      </c>
      <c r="AEK105" s="545" t="str">
        <f t="shared" ca="1" si="586"/>
        <v>-</v>
      </c>
      <c r="AEL105" s="545" t="str">
        <f t="shared" ca="1" si="587"/>
        <v>-</v>
      </c>
      <c r="AEM105" s="545" t="str">
        <f t="shared" ca="1" si="587"/>
        <v>-</v>
      </c>
      <c r="AEN105" s="545" t="str">
        <f t="shared" ca="1" si="587"/>
        <v>-</v>
      </c>
      <c r="AEO105" s="545" t="str">
        <f t="shared" ca="1" si="587"/>
        <v>-</v>
      </c>
      <c r="AEP105" s="545" t="str">
        <f t="shared" ca="1" si="587"/>
        <v>-</v>
      </c>
      <c r="AEQ105" s="545" t="str">
        <f t="shared" ca="1" si="587"/>
        <v>-</v>
      </c>
      <c r="AER105" s="545" t="str">
        <f t="shared" ca="1" si="587"/>
        <v>-</v>
      </c>
      <c r="AES105" s="545" t="str">
        <f t="shared" ca="1" si="587"/>
        <v>-</v>
      </c>
      <c r="AET105" s="545" t="str">
        <f t="shared" ca="1" si="587"/>
        <v>-</v>
      </c>
      <c r="AEU105" s="545" t="str">
        <f t="shared" ca="1" si="587"/>
        <v>-</v>
      </c>
      <c r="AEV105" s="545" t="str">
        <f t="shared" ca="1" si="588"/>
        <v>-</v>
      </c>
      <c r="AEW105" s="545" t="str">
        <f t="shared" ca="1" si="588"/>
        <v>-</v>
      </c>
      <c r="AEX105" s="545" t="str">
        <f t="shared" ca="1" si="588"/>
        <v>-</v>
      </c>
      <c r="AEY105" s="545" t="str">
        <f t="shared" ca="1" si="588"/>
        <v>-</v>
      </c>
      <c r="AEZ105" s="545" t="str">
        <f t="shared" ca="1" si="588"/>
        <v>-</v>
      </c>
      <c r="AFA105" s="545" t="str">
        <f t="shared" ca="1" si="588"/>
        <v>-</v>
      </c>
      <c r="AFB105" s="545" t="b">
        <f t="shared" ca="1" si="588"/>
        <v>1</v>
      </c>
      <c r="AFC105" s="545" t="str">
        <f t="shared" ca="1" si="588"/>
        <v>-</v>
      </c>
      <c r="AFD105" s="545" t="str">
        <f t="shared" ca="1" si="588"/>
        <v>-</v>
      </c>
      <c r="AFE105" s="545" t="str">
        <f t="shared" ca="1" si="588"/>
        <v>-</v>
      </c>
      <c r="AFF105" s="545" t="str">
        <f t="shared" ca="1" si="589"/>
        <v>-</v>
      </c>
      <c r="AFG105" s="545" t="str">
        <f t="shared" ca="1" si="589"/>
        <v>-</v>
      </c>
      <c r="AFH105" s="545" t="str">
        <f t="shared" ca="1" si="589"/>
        <v>-</v>
      </c>
      <c r="AFI105" s="545" t="str">
        <f t="shared" ca="1" si="589"/>
        <v>-</v>
      </c>
      <c r="AFJ105" s="545" t="str">
        <f t="shared" ca="1" si="589"/>
        <v>-</v>
      </c>
      <c r="AFK105" s="545" t="str">
        <f t="shared" ca="1" si="589"/>
        <v>-</v>
      </c>
      <c r="AFL105" s="545" t="str">
        <f t="shared" ca="1" si="589"/>
        <v>-</v>
      </c>
      <c r="AFM105" s="545" t="str">
        <f t="shared" ca="1" si="589"/>
        <v>-</v>
      </c>
      <c r="AFN105" s="545" t="str">
        <f t="shared" ca="1" si="589"/>
        <v>-</v>
      </c>
      <c r="AFO105" s="545" t="str">
        <f t="shared" ca="1" si="589"/>
        <v>-</v>
      </c>
      <c r="AFP105" s="545" t="str">
        <f t="shared" ca="1" si="590"/>
        <v>-</v>
      </c>
      <c r="AFQ105" s="545" t="str">
        <f t="shared" ca="1" si="590"/>
        <v>-</v>
      </c>
      <c r="AFR105" s="545" t="str">
        <f t="shared" ca="1" si="590"/>
        <v>-</v>
      </c>
      <c r="AFS105" s="545" t="str">
        <f t="shared" ca="1" si="590"/>
        <v>-</v>
      </c>
      <c r="AFT105" s="545" t="b">
        <f t="shared" ca="1" si="590"/>
        <v>1</v>
      </c>
      <c r="AFU105" s="545" t="str">
        <f t="shared" ca="1" si="590"/>
        <v>-</v>
      </c>
      <c r="AFV105" s="545" t="str">
        <f t="shared" ca="1" si="590"/>
        <v>-</v>
      </c>
      <c r="AFW105" s="545" t="str">
        <f t="shared" ca="1" si="590"/>
        <v>-</v>
      </c>
      <c r="AFX105" s="545" t="str">
        <f t="shared" ca="1" si="590"/>
        <v>-</v>
      </c>
      <c r="AFY105" s="545" t="str">
        <f t="shared" ca="1" si="590"/>
        <v>-</v>
      </c>
      <c r="AFZ105" s="545" t="str">
        <f t="shared" ca="1" si="591"/>
        <v>-</v>
      </c>
      <c r="AGA105" s="545" t="str">
        <f t="shared" ca="1" si="591"/>
        <v>-</v>
      </c>
      <c r="AGB105" s="545" t="str">
        <f t="shared" ca="1" si="591"/>
        <v>-</v>
      </c>
      <c r="AGC105" s="545" t="str">
        <f t="shared" ca="1" si="591"/>
        <v>-</v>
      </c>
      <c r="AGD105" s="545" t="str">
        <f t="shared" ca="1" si="591"/>
        <v>-</v>
      </c>
      <c r="AGE105" s="545" t="str">
        <f t="shared" ca="1" si="591"/>
        <v>-</v>
      </c>
      <c r="AGF105" s="545" t="str">
        <f t="shared" ca="1" si="591"/>
        <v>-</v>
      </c>
      <c r="AGG105" s="545" t="str">
        <f t="shared" ca="1" si="591"/>
        <v>-</v>
      </c>
      <c r="AGH105" s="545" t="str">
        <f t="shared" ca="1" si="591"/>
        <v>-</v>
      </c>
      <c r="AGI105" s="545" t="str">
        <f t="shared" ca="1" si="591"/>
        <v>-</v>
      </c>
      <c r="AGJ105" s="545" t="str">
        <f t="shared" ca="1" si="592"/>
        <v>-</v>
      </c>
      <c r="AGK105" s="545" t="str">
        <f t="shared" ca="1" si="592"/>
        <v>-</v>
      </c>
      <c r="AGL105" s="545" t="b">
        <f t="shared" ca="1" si="592"/>
        <v>1</v>
      </c>
      <c r="AGM105" s="545" t="str">
        <f t="shared" ca="1" si="592"/>
        <v>-</v>
      </c>
      <c r="AGN105" s="545" t="str">
        <f t="shared" ca="1" si="592"/>
        <v>-</v>
      </c>
      <c r="AGO105" s="545" t="str">
        <f t="shared" ca="1" si="592"/>
        <v>-</v>
      </c>
      <c r="AGP105" s="545" t="str">
        <f t="shared" ca="1" si="592"/>
        <v>-</v>
      </c>
      <c r="AGQ105" s="545" t="str">
        <f t="shared" ca="1" si="592"/>
        <v>-</v>
      </c>
      <c r="AGR105" s="545" t="str">
        <f t="shared" ca="1" si="592"/>
        <v>-</v>
      </c>
      <c r="AGS105" s="545" t="str">
        <f t="shared" ca="1" si="592"/>
        <v>-</v>
      </c>
      <c r="AGT105" s="545" t="str">
        <f t="shared" ca="1" si="593"/>
        <v>-</v>
      </c>
      <c r="AGU105" s="545" t="str">
        <f t="shared" ca="1" si="593"/>
        <v>-</v>
      </c>
      <c r="AGV105" s="545" t="str">
        <f t="shared" ca="1" si="593"/>
        <v>-</v>
      </c>
      <c r="AGW105" s="545" t="str">
        <f t="shared" ca="1" si="593"/>
        <v>-</v>
      </c>
      <c r="AGX105" s="545" t="str">
        <f t="shared" ca="1" si="593"/>
        <v>-</v>
      </c>
      <c r="AGY105" s="545" t="str">
        <f t="shared" ca="1" si="593"/>
        <v>-</v>
      </c>
      <c r="AGZ105" s="545" t="str">
        <f t="shared" ca="1" si="593"/>
        <v>-</v>
      </c>
      <c r="AHA105" s="545" t="str">
        <f t="shared" ca="1" si="593"/>
        <v>-</v>
      </c>
      <c r="AHB105" s="545" t="str">
        <f t="shared" ca="1" si="593"/>
        <v>-</v>
      </c>
      <c r="AHC105" s="545" t="str">
        <f t="shared" ca="1" si="593"/>
        <v>-</v>
      </c>
      <c r="AHD105" s="535" cm="1">
        <f t="array" aca="1" ref="AHD105" ca="1">INDEX(AHD$13:AHD104,$B105+1,1)</f>
        <v>0</v>
      </c>
      <c r="AHE105" s="483">
        <v>0</v>
      </c>
    </row>
    <row r="106" spans="1:889" outlineLevel="2">
      <c r="A106" s="18">
        <f t="shared" si="241"/>
        <v>93</v>
      </c>
      <c r="B106" s="653">
        <f ca="1">OFFSET($A106,-$ABS$6,0)</f>
        <v>72</v>
      </c>
      <c r="C106" s="458">
        <f t="shared" si="404"/>
        <v>2000</v>
      </c>
      <c r="D106" s="119" t="str">
        <f t="shared" ca="1" si="405"/>
        <v>GSW</v>
      </c>
      <c r="E106" t="b">
        <v>1</v>
      </c>
      <c r="F106" t="b">
        <v>0</v>
      </c>
      <c r="G106" t="b">
        <f t="shared" si="406"/>
        <v>1</v>
      </c>
      <c r="H106" s="191">
        <f t="shared" ca="1" si="536"/>
        <v>21</v>
      </c>
      <c r="I106" s="535" cm="1">
        <f t="array" aca="1" ref="I106" ca="1">INDEX(I$13:I105,$B106+1,1)</f>
        <v>1</v>
      </c>
      <c r="J106" s="535" cm="1">
        <f t="array" aca="1" ref="J106" ca="1">INDEX(J$13:J105,$B106+1,1)</f>
        <v>0</v>
      </c>
      <c r="K106" s="535" cm="1">
        <f t="array" aca="1" ref="K106" ca="1">INDEX(K$13:K105,$B106+1,1)</f>
        <v>1</v>
      </c>
      <c r="L106" s="535" cm="1">
        <f t="array" aca="1" ref="L106" ca="1">INDEX(L$13:L105,$B106+1,1)</f>
        <v>2</v>
      </c>
      <c r="M106" s="535" cm="1">
        <f t="array" aca="1" ref="M106" ca="1">INDEX(M$13:M105,$B106+1,1)</f>
        <v>0</v>
      </c>
      <c r="N106" s="230">
        <f t="shared" ca="1" si="547"/>
        <v>1</v>
      </c>
      <c r="O106" s="230">
        <f t="shared" ca="1" si="547"/>
        <v>7</v>
      </c>
      <c r="P106" s="230">
        <f t="shared" ca="1" si="547"/>
        <v>1</v>
      </c>
      <c r="Q106" s="230">
        <f t="shared" ca="1" si="547"/>
        <v>1</v>
      </c>
      <c r="R106" s="230">
        <f t="shared" ca="1" si="547"/>
        <v>1</v>
      </c>
      <c r="S106" s="230">
        <f t="shared" ca="1" si="547"/>
        <v>1</v>
      </c>
      <c r="T106" s="411">
        <f t="shared" ca="1" si="408"/>
        <v>2</v>
      </c>
      <c r="U106" s="411">
        <f t="shared" ca="1" si="408"/>
        <v>6</v>
      </c>
      <c r="V106" s="411">
        <f t="shared" ca="1" si="409"/>
        <v>2</v>
      </c>
      <c r="W106" s="772" t="b">
        <f t="shared" ca="1" si="410"/>
        <v>1</v>
      </c>
      <c r="X106" s="772" t="b">
        <f t="shared" ca="1" si="410"/>
        <v>1</v>
      </c>
      <c r="Y106" s="772" t="b">
        <f t="shared" ca="1" si="410"/>
        <v>1</v>
      </c>
      <c r="Z106" s="791" t="b" cm="1">
        <f t="array" aca="1" ref="Z106" ca="1">INDEX(Z$13:Z105,$B106+1,1)</f>
        <v>0</v>
      </c>
      <c r="AA106" s="411">
        <f t="shared" ca="1" si="411"/>
        <v>1</v>
      </c>
      <c r="AB106" s="411">
        <f t="shared" ca="1" si="412"/>
        <v>1</v>
      </c>
      <c r="AC106" s="230">
        <f t="shared" ca="1" si="548"/>
        <v>1</v>
      </c>
      <c r="AD106" s="230">
        <f t="shared" ca="1" si="548"/>
        <v>1</v>
      </c>
      <c r="AE106" s="230">
        <f t="shared" ca="1" si="548"/>
        <v>0</v>
      </c>
      <c r="AF106" s="230">
        <f t="shared" ca="1" si="548"/>
        <v>0</v>
      </c>
      <c r="AG106" s="230">
        <f t="shared" ca="1" si="548"/>
        <v>0</v>
      </c>
      <c r="AH106" s="230">
        <f t="shared" ca="1" si="548"/>
        <v>0</v>
      </c>
      <c r="AI106" s="87">
        <f t="shared" ca="1" si="414"/>
        <v>2</v>
      </c>
      <c r="AJ106" s="87">
        <f ca="1">INDEX(CHOOSE($N106,DataAutumn!i.AdultDrys,DataWinter!i.AdultDrys,DataSpring!i.AdultDrys),1,$T106)</f>
        <v>1</v>
      </c>
      <c r="AK106" s="230">
        <f t="shared" ca="1" si="549"/>
        <v>2</v>
      </c>
      <c r="AL106" s="535" cm="1">
        <f t="array" aca="1" ref="AL106" ca="1">INDEX(AL$13:AL105,$B106+1,1)</f>
        <v>0</v>
      </c>
      <c r="AM106" s="535" cm="1">
        <f t="array" aca="1" ref="AM106" ca="1">INDEX(AM$13:AM105,$B106+1,1)</f>
        <v>2</v>
      </c>
      <c r="AN106" s="810"/>
      <c r="AO106" s="111"/>
      <c r="AP106" s="111"/>
      <c r="AQ106" s="111"/>
      <c r="AR106" s="111"/>
      <c r="AS106" s="111"/>
      <c r="AT106" s="111"/>
      <c r="AU106" s="111"/>
      <c r="AV106" s="111"/>
      <c r="AW106" s="111"/>
      <c r="AX106" s="111"/>
      <c r="AY106" s="111"/>
      <c r="AZ106" s="111"/>
      <c r="BA106" s="111"/>
      <c r="BB106" s="111"/>
      <c r="BC106" s="312" t="str">
        <f t="shared" ca="1" si="416"/>
        <v xml:space="preserve">FS_Opt_Tem 00021 SE GSW Past      GFS     TOLAut Scan2 GFS RR+01% GP100% WP100% MP100% (Et_F33N11L11)      </v>
      </c>
      <c r="BD106" s="8" t="str">
        <f ca="1">IF(COUNTIF($BC$13:$BC106,$BC106)=1,"-","Dup")</f>
        <v>-</v>
      </c>
      <c r="BE106" s="18"/>
      <c r="BF106" s="535" t="b" cm="1">
        <f t="array" aca="1" ref="BF106" ca="1">INDEX(BF$13:BF105,$B106+1,1)</f>
        <v>0</v>
      </c>
      <c r="BG106" s="535" t="b" cm="1">
        <f t="array" aca="1" ref="BG106" ca="1">INDEX(BG$13:BG105,$B106+1,1)</f>
        <v>0</v>
      </c>
      <c r="BH106" s="535" t="b" cm="1">
        <f t="array" aca="1" ref="BH106" ca="1">INDEX(BH$13:BH105,$B106+1,1)</f>
        <v>0</v>
      </c>
      <c r="BI106" s="535" t="b" cm="1">
        <f t="array" aca="1" ref="BI106" ca="1">INDEX(BI$13:BI105,$B106+1,1)</f>
        <v>0</v>
      </c>
      <c r="BJ106" s="535" t="b" cm="1">
        <f t="array" aca="1" ref="BJ106" ca="1">INDEX(BJ$13:BJ105,$B106+1,1)</f>
        <v>0</v>
      </c>
      <c r="BK106" s="535" t="b" cm="1">
        <f t="array" aca="1" ref="BK106" ca="1">INDEX(BK$13:BK105,$B106+1,1)</f>
        <v>0</v>
      </c>
      <c r="BL106" s="535" t="b" cm="1">
        <f t="array" aca="1" ref="BL106" ca="1">INDEX(BL$13:BL105,$B106+1,1)</f>
        <v>0</v>
      </c>
      <c r="BM106" s="535" t="b" cm="1">
        <f t="array" aca="1" ref="BM106" ca="1">INDEX(BM$13:BM105,$B106+1,1)</f>
        <v>0</v>
      </c>
      <c r="BN106" s="535" t="b" cm="1">
        <f t="array" aca="1" ref="BN106" ca="1">INDEX(BN$13:BN105,$B106+1,1)</f>
        <v>0</v>
      </c>
      <c r="BO106" s="18"/>
      <c r="BP106" s="411" t="b">
        <f t="shared" ca="1" si="604"/>
        <v>1</v>
      </c>
      <c r="BQ106" s="411" t="str">
        <f t="shared" ca="1" si="604"/>
        <v>-</v>
      </c>
      <c r="BR106" s="411" t="b">
        <f t="shared" ca="1" si="604"/>
        <v>0</v>
      </c>
      <c r="BS106" s="411" t="str">
        <f t="shared" ca="1" si="604"/>
        <v>-</v>
      </c>
      <c r="BT106" s="411" t="str">
        <f t="shared" ca="1" si="604"/>
        <v>-</v>
      </c>
      <c r="BU106" s="411" t="str">
        <f t="shared" ca="1" si="604"/>
        <v>-</v>
      </c>
      <c r="BV106" s="411" t="str">
        <f t="shared" ca="1" si="604"/>
        <v>-</v>
      </c>
      <c r="BW106" s="411" t="str">
        <f t="shared" ca="1" si="604"/>
        <v>-</v>
      </c>
      <c r="BX106" s="411" t="str">
        <f t="shared" ca="1" si="604"/>
        <v>-</v>
      </c>
      <c r="BY106" s="411" t="str">
        <f t="shared" ca="1" si="604"/>
        <v>-</v>
      </c>
      <c r="BZ106" s="411" t="str">
        <f t="shared" ca="1" si="604"/>
        <v>-</v>
      </c>
      <c r="CA106" s="411" t="str">
        <f t="shared" ca="1" si="604"/>
        <v>-</v>
      </c>
      <c r="CB106" s="411" t="b">
        <f t="shared" ca="1" si="604"/>
        <v>0</v>
      </c>
      <c r="CC106" s="87">
        <f t="shared" ca="1" si="604"/>
        <v>0</v>
      </c>
      <c r="CD106" s="535" t="str" cm="1">
        <f t="array" aca="1" ref="CD106" ca="1">INDEX(CD$13:CD105,$B106+1,1)</f>
        <v>-</v>
      </c>
      <c r="CE106" s="535" t="str" cm="1">
        <f t="array" aca="1" ref="CE106" ca="1">INDEX(CE$13:CE105,$B106+1,1)</f>
        <v>-</v>
      </c>
      <c r="CF106" s="535" t="str" cm="1">
        <f t="array" aca="1" ref="CF106" ca="1">INDEX(CF$13:CF105,$B106+1,1)</f>
        <v>-</v>
      </c>
      <c r="CG106" s="535" t="b" cm="1">
        <f t="array" aca="1" ref="CG106" ca="1">INDEX(CG$13:CG105,$B106+1,1)</f>
        <v>1</v>
      </c>
      <c r="CH106" s="535" t="str" cm="1">
        <f t="array" aca="1" ref="CH106" ca="1">INDEX(CH$13:CH105,$B106+1,1)</f>
        <v>-</v>
      </c>
      <c r="CI106" s="535" t="str" cm="1">
        <f t="array" aca="1" ref="CI106" ca="1">INDEX(CI$13:CI105,$B106+1,1)</f>
        <v>-</v>
      </c>
      <c r="CJ106" s="535" t="str" cm="1">
        <f t="array" aca="1" ref="CJ106" ca="1">INDEX(CJ$13:CJ105,$B106+1,1)</f>
        <v>-</v>
      </c>
      <c r="CK106" s="18"/>
      <c r="CL106" s="535" t="str" cm="1">
        <f t="array" aca="1" ref="CL106" ca="1">INDEX(CL$13:CL105,$B106+1,1)</f>
        <v>-</v>
      </c>
      <c r="CM106" s="535" t="str" cm="1">
        <f t="array" aca="1" ref="CM106" ca="1">INDEX(CM$13:CM105,$B106+1,1)</f>
        <v>-</v>
      </c>
      <c r="CN106" s="411" t="str">
        <f t="shared" ca="1" si="418"/>
        <v>-</v>
      </c>
      <c r="CO106" s="411">
        <f t="shared" ca="1" si="419"/>
        <v>1</v>
      </c>
      <c r="CP106" s="411">
        <f t="shared" ca="1" si="419"/>
        <v>1</v>
      </c>
      <c r="CQ106" s="535" t="str" cm="1">
        <f t="array" aca="1" ref="CQ106" ca="1">INDEX(CQ$13:CQ105,$B106+1,1)</f>
        <v>-</v>
      </c>
      <c r="CR106" s="535" t="str" cm="1">
        <f t="array" aca="1" ref="CR106" ca="1">INDEX(CR$13:CR105,$B106+1,1)</f>
        <v>-</v>
      </c>
      <c r="CS106" s="535" t="str" cm="1">
        <f t="array" aca="1" ref="CS106" ca="1">INDEX(CS$13:CS105,$B106+1,1)</f>
        <v>-</v>
      </c>
      <c r="CT106" s="535" t="str" cm="1">
        <f t="array" aca="1" ref="CT106" ca="1">INDEX(CT$13:CT105,$B106+1,1)</f>
        <v>-</v>
      </c>
      <c r="CU106" s="411" t="str">
        <f t="shared" ca="1" si="420"/>
        <v>-</v>
      </c>
      <c r="CV106" s="411">
        <f t="shared" ca="1" si="421"/>
        <v>1</v>
      </c>
      <c r="CW106" s="411">
        <f t="shared" ca="1" si="421"/>
        <v>1</v>
      </c>
      <c r="CX106" s="535" t="str" cm="1">
        <f t="array" aca="1" ref="CX106" ca="1">INDEX(CX$13:CX105,$B106+1,1)</f>
        <v>-</v>
      </c>
      <c r="CY106" s="535" t="str" cm="1">
        <f t="array" aca="1" ref="CY106" ca="1">INDEX(CY$13:CY105,$B106+1,1)</f>
        <v>-</v>
      </c>
      <c r="CZ106" s="411" t="str">
        <f t="shared" ca="1" si="422"/>
        <v>-</v>
      </c>
      <c r="DA106" s="411">
        <f t="shared" ca="1" si="423"/>
        <v>1</v>
      </c>
      <c r="DB106" s="535" t="str" cm="1">
        <f t="array" aca="1" ref="DB106" ca="1">INDEX(DB$13:DB105,$B106+1,1)</f>
        <v>-</v>
      </c>
      <c r="DC106" s="535" t="str" cm="1">
        <f t="array" aca="1" ref="DC106" ca="1">INDEX(DC$13:DC105,$B106+1,1)</f>
        <v>-</v>
      </c>
      <c r="DD106" s="411">
        <f t="shared" ca="1" si="424"/>
        <v>1</v>
      </c>
      <c r="DE106" s="535" t="str" cm="1">
        <f t="array" aca="1" ref="DE106" ca="1">INDEX(DE$13:DE105,$B106+1,1)</f>
        <v>-</v>
      </c>
      <c r="DF106" s="535" t="str" cm="1">
        <f t="array" aca="1" ref="DF106" ca="1">INDEX(DF$13:DF105,$B106+1,1)</f>
        <v>-</v>
      </c>
      <c r="DG106" s="411" t="str">
        <f t="shared" ca="1" si="425"/>
        <v>-</v>
      </c>
      <c r="DH106" s="411">
        <f t="shared" ca="1" si="426"/>
        <v>1</v>
      </c>
      <c r="DI106" s="411">
        <f t="shared" ca="1" si="426"/>
        <v>1</v>
      </c>
      <c r="DJ106" s="535" cm="1">
        <f t="array" aca="1" ref="DJ106" ca="1">INDEX(DJ$13:DJ105,$B106+1,1)</f>
        <v>720</v>
      </c>
      <c r="DK106" s="535" cm="1">
        <f t="array" aca="1" ref="DK106" ca="1">INDEX(DK$13:DK105,$B106+1,1)</f>
        <v>720</v>
      </c>
      <c r="DL106" s="18"/>
      <c r="DM106" s="535" t="str" cm="1">
        <f t="array" aca="1" ref="DM106" ca="1">INDEX(DM$13:DM105,$B106+1,1)</f>
        <v>-</v>
      </c>
      <c r="DN106" s="535" t="str" cm="1">
        <f t="array" aca="1" ref="DN106" ca="1">INDEX(DN$13:DN105,$B106+1,1)</f>
        <v>-</v>
      </c>
      <c r="DO106" s="535" t="str" cm="1">
        <f t="array" aca="1" ref="DO106" ca="1">INDEX(DO$13:DO105,$B106+1,1)</f>
        <v>-</v>
      </c>
      <c r="DP106" s="535" t="str" cm="1">
        <f t="array" aca="1" ref="DP106" ca="1">INDEX(DP$13:DP105,$B106+1,1)</f>
        <v>-</v>
      </c>
      <c r="DQ106" s="799" cm="1">
        <f t="array" aca="1" ref="DQ106" ca="1">VALUE(IFERROR(VALUE($K106),0) &amp; _xlfn.SWITCH($CF106,"-",4,$CF106) &amp; $L106 &amp; $T106 &amp; "00" &amp; $N106 &amp; $AK106 &amp; $R106 &amp; _xlfn.SWITCH($AM106,3,1,$AM106) &amp; _xlfn.SWITCH($M106,4,0,$M106) &amp; _xlfn.SWITCH($AD106,6,1,$AD106))</f>
        <v>142200121201</v>
      </c>
      <c r="DR106" s="535" cm="1">
        <f t="array" aca="1" ref="DR106" ca="1">INDEX(DR$13:DR105,$B106+1,1)</f>
        <v>1</v>
      </c>
      <c r="DS106" s="535" cm="1">
        <f t="array" aca="1" ref="DS106" ca="1">INDEX(DS$13:DS105,$B106+1,1)</f>
        <v>1</v>
      </c>
      <c r="DT106" s="411">
        <f t="shared" ca="1" si="427"/>
        <v>4</v>
      </c>
      <c r="DU106" s="411" t="str">
        <f t="shared" ca="1" si="427"/>
        <v>-</v>
      </c>
      <c r="DV106" s="411" t="str">
        <f t="shared" ca="1" si="427"/>
        <v>-</v>
      </c>
      <c r="DW106" s="411" t="str">
        <f t="shared" ca="1" si="427"/>
        <v>-</v>
      </c>
      <c r="DX106" s="411" t="str">
        <f t="shared" ca="1" si="427"/>
        <v>-</v>
      </c>
      <c r="DY106" s="411" t="str">
        <f t="shared" ca="1" si="427"/>
        <v>-</v>
      </c>
      <c r="DZ106" s="411" t="b">
        <f t="shared" ca="1" si="428"/>
        <v>0</v>
      </c>
      <c r="EA106" s="411" t="str">
        <f t="shared" ca="1" si="429"/>
        <v>-</v>
      </c>
      <c r="EB106" s="411" t="str">
        <f t="shared" ca="1" si="429"/>
        <v>-</v>
      </c>
      <c r="EC106" s="411" t="str">
        <f t="shared" ca="1" si="429"/>
        <v>-</v>
      </c>
      <c r="ED106" s="411" t="str">
        <f t="shared" ca="1" si="429"/>
        <v>-</v>
      </c>
      <c r="EE106" s="411">
        <f t="shared" ca="1" si="429"/>
        <v>500</v>
      </c>
      <c r="EF106" s="411">
        <f t="shared" ca="1" si="429"/>
        <v>500</v>
      </c>
      <c r="EG106" s="411" t="str">
        <f t="shared" ca="1" si="429"/>
        <v>-</v>
      </c>
      <c r="EH106" s="411" t="str">
        <f t="shared" ca="1" si="429"/>
        <v>-</v>
      </c>
      <c r="EI106" s="411" t="str">
        <f t="shared" ca="1" si="429"/>
        <v>-</v>
      </c>
      <c r="EJ106" s="535" cm="1">
        <f t="array" aca="1" ref="EJ106" ca="1">INDEX(EJ$13:EJ105,$B106+1,1)</f>
        <v>0</v>
      </c>
      <c r="EK106" s="535" cm="1">
        <f t="array" aca="1" ref="EK106" ca="1">INDEX(EK$13:EK105,$B106+1,1)</f>
        <v>999999</v>
      </c>
      <c r="EL106" s="535" cm="1">
        <f t="array" aca="1" ref="EL106" ca="1">INDEX(EL$13:EL105,$B106+1,1)</f>
        <v>999999</v>
      </c>
      <c r="EM106" s="535" cm="1">
        <f t="array" aca="1" ref="EM106" ca="1">INDEX(EM$13:EM105,$B106+1,1)</f>
        <v>999999</v>
      </c>
      <c r="EN106" s="535" cm="1">
        <f t="array" aca="1" ref="EN106" ca="1">INDEX(EN$13:EN105,$B106+1,1)</f>
        <v>999999</v>
      </c>
      <c r="EO106" s="535" cm="1">
        <f t="array" aca="1" ref="EO106" ca="1">INDEX(EO$13:EO105,$B106+1,1)</f>
        <v>999999</v>
      </c>
      <c r="EP106" s="535" cm="1">
        <f t="array" aca="1" ref="EP106" ca="1">INDEX(EP$13:EP105,$B106+1,1)</f>
        <v>999999</v>
      </c>
      <c r="EQ106" s="535" cm="1">
        <f t="array" aca="1" ref="EQ106" ca="1">INDEX(EQ$13:EQ105,$B106+1,1)</f>
        <v>999999</v>
      </c>
      <c r="ER106" s="535" cm="1">
        <f t="array" aca="1" ref="ER106" ca="1">INDEX(ER$13:ER105,$B106+1,1)</f>
        <v>999999</v>
      </c>
      <c r="ES106" s="535" cm="1">
        <f t="array" aca="1" ref="ES106" ca="1">INDEX(ES$13:ES105,$B106+1,1)</f>
        <v>999999</v>
      </c>
      <c r="ET106" s="535" cm="1">
        <f t="array" aca="1" ref="ET106" ca="1">INDEX(ET$13:ET105,$B106+1,1)</f>
        <v>999999</v>
      </c>
      <c r="EU106" s="535" cm="1">
        <f t="array" aca="1" ref="EU106" ca="1">INDEX(EU$13:EU105,$B106+1,1)</f>
        <v>999999</v>
      </c>
      <c r="EV106" s="535" cm="1">
        <f t="array" aca="1" ref="EV106" ca="1">INDEX(EV$13:EV105,$B106+1,1)</f>
        <v>999999</v>
      </c>
      <c r="EW106" s="777">
        <f t="shared" ca="1" si="430"/>
        <v>0</v>
      </c>
      <c r="EX106" s="777">
        <f t="shared" ca="1" si="430"/>
        <v>0</v>
      </c>
      <c r="EY106" s="777">
        <f t="shared" ca="1" si="430"/>
        <v>999999</v>
      </c>
      <c r="EZ106" s="795" t="str">
        <f t="shared" ca="1" si="600"/>
        <v>-</v>
      </c>
      <c r="FA106" s="795" t="str">
        <f t="shared" ca="1" si="431"/>
        <v>-</v>
      </c>
      <c r="FB106" s="796">
        <f t="shared" ca="1" si="432"/>
        <v>999999</v>
      </c>
      <c r="FC106" s="797" t="str">
        <f t="shared" ca="1" si="528"/>
        <v>-</v>
      </c>
      <c r="FD106" s="776">
        <f t="shared" ca="1" si="433"/>
        <v>999999</v>
      </c>
      <c r="FE106" s="774">
        <f t="shared" ca="1" si="529"/>
        <v>999999</v>
      </c>
      <c r="FF106" s="775">
        <f t="shared" ca="1" si="530"/>
        <v>999999</v>
      </c>
      <c r="FG106" s="545" cm="1">
        <f t="array" aca="1" ref="FG106" ca="1">INDEX(i.ELMated,$AB106+1,1)</f>
        <v>0.3</v>
      </c>
      <c r="FH106" s="625" cm="1">
        <f t="array" aca="1" ref="FH106" ca="1">INDEX(i.ELMatedEst,$AA106+1,$T106)</f>
        <v>0.3</v>
      </c>
      <c r="FI106" s="535" t="str" cm="1">
        <f t="array" aca="1" ref="FI106" ca="1">INDEX(FI$13:FI105,$B106+1,1)</f>
        <v>-</v>
      </c>
      <c r="FJ106" s="535" t="str" cm="1">
        <f t="array" aca="1" ref="FJ106" ca="1">INDEX(FJ$13:FJ105,$B106+1,1)</f>
        <v>-</v>
      </c>
      <c r="FK106" s="659">
        <f t="shared" ca="1" si="434"/>
        <v>0</v>
      </c>
      <c r="FL106" s="661">
        <f t="shared" ca="1" si="435"/>
        <v>5.0000000000000001E-3</v>
      </c>
      <c r="FM106" s="191">
        <f t="shared" ca="1" si="531"/>
        <v>0.95</v>
      </c>
      <c r="FN106" s="662">
        <f t="shared" ca="1" si="436"/>
        <v>8.3999999999999991E-2</v>
      </c>
      <c r="FO106" s="662">
        <f ca="1">INDEX(CHOOSE($N106,DataAutumn!i.EL_PropnSold,DataWinter!i.EL_PropnSold,DataSpring!i.EL_PropnSold),$AI106,$T106)*INDEX(i.ELMatedEst,$AB106+1,$T106)*i.dAdultRR_ELPropSold
+INDEX(i.dryman,($AJ106-1)*4+$AI106,FO$7)</f>
        <v>0</v>
      </c>
      <c r="FP106" s="662">
        <f ca="1">INDEX(CHOOSE($N106,DataAutumn!i.EL_PropnSold,DataWinter!i.EL_PropnSold,DataSpring!i.EL_PropnSold),$AI106,$T106)*INDEX(i.ELMatedEst,$AB106+1,$T106)*i.dAdultRR_ELPropSold
+INDEX(i.dryman,($AJ106-1)*4+$AI106,FP$7)</f>
        <v>3.125E-2</v>
      </c>
      <c r="FQ106" s="662">
        <f ca="1">INDEX(CHOOSE($N106,DataAutumn!i.EL_PropnSold,DataWinter!i.EL_PropnSold,DataSpring!i.EL_PropnSold),$AI106,$T106)*INDEX(i.ELMatedEst,$AB106+1,$T106)*i.dAdultRR_ELPropSold
+INDEX(i.dryman,($AJ106-1)*4+$AI106,FQ$7)</f>
        <v>3.125E-2</v>
      </c>
      <c r="FR106" s="662">
        <f ca="1">INDEX(CHOOSE($N106,DataAutumn!i.EL_PropnSold,DataWinter!i.EL_PropnSold,DataSpring!i.EL_PropnSold),$AI106,$T106)*INDEX(i.ELMatedEst,$AB106+1,$T106)*i.dAdultRR_ELPropSold
+INDEX(i.dryman,($AJ106-1)*4+$AI106,FR$7)</f>
        <v>3.125E-2</v>
      </c>
      <c r="FS106" s="663">
        <f ca="1">INDEX(CHOOSE($N106,DataAutumn!i.EL_PropnSold,DataWinter!i.EL_PropnSold,DataSpring!i.EL_PropnSold),$AI106,$T106)*INDEX(i.ELMatedEst,$AB106+1,$T106)*i.dAdultLSurv_ELPropSold</f>
        <v>0</v>
      </c>
      <c r="FT106" s="661" t="b">
        <f t="shared" ca="1" si="437"/>
        <v>0</v>
      </c>
      <c r="FU106" s="661" t="b">
        <f t="shared" ca="1" si="437"/>
        <v>0</v>
      </c>
      <c r="FV106" s="711" t="b">
        <f t="shared" ca="1" si="438"/>
        <v>1</v>
      </c>
      <c r="FW106" s="661" t="b">
        <f t="shared" ca="1" si="437"/>
        <v>0</v>
      </c>
      <c r="FX106" s="663">
        <f t="shared" ca="1" si="439"/>
        <v>1</v>
      </c>
      <c r="FY106" s="664">
        <f t="shared" ca="1" si="440"/>
        <v>0</v>
      </c>
      <c r="FZ106" s="665" t="b">
        <f t="shared" ca="1" si="441"/>
        <v>0</v>
      </c>
      <c r="GA106" s="660" t="b">
        <f t="shared" ca="1" si="442"/>
        <v>1</v>
      </c>
      <c r="GB106" s="411" t="b">
        <f t="shared" ca="1" si="442"/>
        <v>0</v>
      </c>
      <c r="GC106" s="411" t="b">
        <f t="shared" ca="1" si="442"/>
        <v>0</v>
      </c>
      <c r="GD106" s="87">
        <f t="shared" ca="1" si="443"/>
        <v>2</v>
      </c>
      <c r="GE106" s="87">
        <f t="shared" ca="1" si="443"/>
        <v>2</v>
      </c>
      <c r="GF106" s="411">
        <f t="shared" ca="1" si="444"/>
        <v>1</v>
      </c>
      <c r="GG106" s="411">
        <f t="shared" ca="1" si="445"/>
        <v>1</v>
      </c>
      <c r="GH106" s="411">
        <f t="shared" ca="1" si="445"/>
        <v>1</v>
      </c>
      <c r="GI106" s="411">
        <f t="shared" ca="1" si="446"/>
        <v>1</v>
      </c>
      <c r="GJ106" s="411">
        <f t="shared" ca="1" si="550"/>
        <v>0.35</v>
      </c>
      <c r="GK106" s="411" t="b">
        <f t="shared" ca="1" si="550"/>
        <v>1</v>
      </c>
      <c r="GL106" s="411" t="b">
        <f t="shared" ca="1" si="550"/>
        <v>0</v>
      </c>
      <c r="GM106" s="411" t="b">
        <f t="shared" ca="1" si="550"/>
        <v>0</v>
      </c>
      <c r="GN106" s="411" t="b">
        <f t="shared" ca="1" si="550"/>
        <v>0</v>
      </c>
      <c r="GO106" s="87">
        <f t="shared" ca="1" si="448"/>
        <v>1</v>
      </c>
      <c r="GP106" s="87">
        <f t="shared" ca="1" si="448"/>
        <v>1</v>
      </c>
      <c r="GQ106" s="87">
        <f t="shared" ca="1" si="448"/>
        <v>1</v>
      </c>
      <c r="GR106" s="87">
        <f t="shared" ca="1" si="448"/>
        <v>1</v>
      </c>
      <c r="GS106" s="87">
        <f t="shared" ca="1" si="448"/>
        <v>1</v>
      </c>
      <c r="GT106" s="87">
        <f t="shared" ca="1" si="448"/>
        <v>1</v>
      </c>
      <c r="GU106" s="87">
        <f t="shared" ca="1" si="448"/>
        <v>1</v>
      </c>
      <c r="GV106" s="87">
        <f t="shared" ca="1" si="448"/>
        <v>1</v>
      </c>
      <c r="GW106" s="411" cm="1">
        <f t="array" aca="1" ref="GW106" ca="1">INDEX(i.dse_type,1,$L106)</f>
        <v>0</v>
      </c>
      <c r="GX106" s="535" t="str" cm="1">
        <f t="array" aca="1" ref="GX106" ca="1">INDEX(GX$13:GX105,$B106+1,1)</f>
        <v>-</v>
      </c>
      <c r="GY106" s="535" t="str" cm="1">
        <f t="array" aca="1" ref="GY106" ca="1">INDEX(GY$13:GY105,$B106+1,1)</f>
        <v>-</v>
      </c>
      <c r="GZ106" s="535" t="str" cm="1">
        <f t="array" aca="1" ref="GZ106" ca="1">INDEX(GZ$13:GZ105,$B106+1,1)</f>
        <v>-</v>
      </c>
      <c r="HA106" s="18"/>
      <c r="HB106" s="535" t="str" cm="1">
        <f t="array" aca="1" ref="HB106" ca="1">INDEX(HB$13:HB105,$B106+1,1)</f>
        <v>-</v>
      </c>
      <c r="HC106" s="535" t="str" cm="1">
        <f t="array" aca="1" ref="HC106" ca="1">INDEX(HC$13:HC105,$B106+1,1)</f>
        <v>-</v>
      </c>
      <c r="HD106" s="535" cm="1">
        <f t="array" aca="1" ref="HD106" ca="1">INDEX(HD$13:HD105,$B106+1,1)</f>
        <v>0</v>
      </c>
      <c r="HE106" s="535" cm="1">
        <f t="array" aca="1" ref="HE106" ca="1">INDEX(HE$13:HE105,$B106+1,1)</f>
        <v>0</v>
      </c>
      <c r="HF106" s="535" cm="1">
        <f t="array" aca="1" ref="HF106" ca="1">INDEX(HF$13:HF105,$B106+1,1)</f>
        <v>0</v>
      </c>
      <c r="HG106" s="535" cm="1">
        <f t="array" aca="1" ref="HG106" ca="1">INDEX(HG$13:HG105,$B106+1,1)</f>
        <v>0</v>
      </c>
      <c r="HH106" s="535" cm="1">
        <f t="array" aca="1" ref="HH106" ca="1">INDEX(HH$13:HH105,$B106+1,1)</f>
        <v>0</v>
      </c>
      <c r="HI106" s="535" cm="1">
        <f t="array" aca="1" ref="HI106" ca="1">INDEX(HI$13:HI105,$B106+1,1)</f>
        <v>0</v>
      </c>
      <c r="HJ106" s="535" cm="1">
        <f t="array" aca="1" ref="HJ106" ca="1">INDEX(HJ$13:HJ105,$B106+1,1)</f>
        <v>0</v>
      </c>
      <c r="HK106" s="535" cm="1">
        <f t="array" aca="1" ref="HK106" ca="1">INDEX(HK$13:HK105,$B106+1,1)</f>
        <v>0</v>
      </c>
      <c r="HL106" s="535" cm="1">
        <f t="array" aca="1" ref="HL106" ca="1">INDEX(HL$13:HL105,$B106+1,1)</f>
        <v>0</v>
      </c>
      <c r="HM106" s="535" cm="1">
        <f t="array" aca="1" ref="HM106" ca="1">INDEX(HM$13:HM105,$B106+1,1)</f>
        <v>0</v>
      </c>
      <c r="HN106" s="535" cm="1">
        <f t="array" aca="1" ref="HN106" ca="1">INDEX(HN$13:HN105,$B106+1,1)</f>
        <v>0</v>
      </c>
      <c r="HO106" s="535" cm="1">
        <f t="array" aca="1" ref="HO106" ca="1">INDEX(HO$13:HO105,$B106+1,1)</f>
        <v>0</v>
      </c>
      <c r="HP106" s="535" cm="1">
        <f t="array" aca="1" ref="HP106" ca="1">INDEX(HP$13:HP105,$B106+1,1)</f>
        <v>0</v>
      </c>
      <c r="HQ106" s="535" cm="1">
        <f t="array" aca="1" ref="HQ106" ca="1">INDEX(HQ$13:HQ105,$B106+1,1)</f>
        <v>0</v>
      </c>
      <c r="HR106" s="535" cm="1">
        <f t="array" aca="1" ref="HR106" ca="1">INDEX(HR$13:HR105,$B106+1,1)</f>
        <v>0</v>
      </c>
      <c r="HS106" s="535" cm="1">
        <f t="array" aca="1" ref="HS106" ca="1">INDEX(HS$13:HS105,$B106+1,1)</f>
        <v>0</v>
      </c>
      <c r="HT106" s="535" cm="1">
        <f t="array" aca="1" ref="HT106" ca="1">INDEX(HT$13:HT105,$B106+1,1)</f>
        <v>0</v>
      </c>
      <c r="HU106" s="535" cm="1">
        <f t="array" aca="1" ref="HU106" ca="1">INDEX(HU$13:HU105,$B106+1,1)</f>
        <v>0</v>
      </c>
      <c r="HV106" s="535" cm="1">
        <f t="array" aca="1" ref="HV106" ca="1">INDEX(HV$13:HV105,$B106+1,1)</f>
        <v>0</v>
      </c>
      <c r="HW106" s="535" cm="1">
        <f t="array" aca="1" ref="HW106" ca="1">INDEX(HW$13:HW105,$B106+1,1)</f>
        <v>0</v>
      </c>
      <c r="HX106" s="535" cm="1">
        <f t="array" aca="1" ref="HX106" ca="1">INDEX(HX$13:HX105,$B106+1,1)</f>
        <v>0</v>
      </c>
      <c r="HY106" s="535" cm="1">
        <f t="array" aca="1" ref="HY106" ca="1">INDEX(HY$13:HY105,$B106+1,1)</f>
        <v>0</v>
      </c>
      <c r="HZ106" s="535" cm="1">
        <f t="array" aca="1" ref="HZ106" ca="1">INDEX(HZ$13:HZ105,$B106+1,1)</f>
        <v>0</v>
      </c>
      <c r="IA106" s="535" cm="1">
        <f t="array" aca="1" ref="IA106" ca="1">INDEX(IA$13:IA105,$B106+1,1)</f>
        <v>0</v>
      </c>
      <c r="IB106" s="535" cm="1">
        <f t="array" aca="1" ref="IB106" ca="1">INDEX(IB$13:IB105,$B106+1,1)</f>
        <v>0</v>
      </c>
      <c r="IC106" s="535" cm="1">
        <f t="array" aca="1" ref="IC106" ca="1">INDEX(IC$13:IC105,$B106+1,1)</f>
        <v>0</v>
      </c>
      <c r="ID106" s="535" cm="1">
        <f t="array" aca="1" ref="ID106" ca="1">INDEX(ID$13:ID105,$B106+1,1)</f>
        <v>0</v>
      </c>
      <c r="IE106" s="535" cm="1">
        <f t="array" aca="1" ref="IE106" ca="1">INDEX(IE$13:IE105,$B106+1,1)</f>
        <v>0</v>
      </c>
      <c r="IF106" s="535" cm="1">
        <f t="array" aca="1" ref="IF106" ca="1">INDEX(IF$13:IF105,$B106+1,1)</f>
        <v>0</v>
      </c>
      <c r="IG106" s="535" cm="1">
        <f t="array" aca="1" ref="IG106" ca="1">INDEX(IG$13:IG105,$B106+1,1)</f>
        <v>0</v>
      </c>
      <c r="IH106" s="535" cm="1">
        <f t="array" aca="1" ref="IH106" ca="1">INDEX(IH$13:IH105,$B106+1,1)</f>
        <v>0</v>
      </c>
      <c r="II106" s="535" cm="1">
        <f t="array" aca="1" ref="II106" ca="1">INDEX(II$13:II105,$B106+1,1)</f>
        <v>0</v>
      </c>
      <c r="IJ106" s="535" cm="1">
        <f t="array" aca="1" ref="IJ106" ca="1">INDEX(IJ$13:IJ105,$B106+1,1)</f>
        <v>0</v>
      </c>
      <c r="IK106" s="535" cm="1">
        <f t="array" aca="1" ref="IK106" ca="1">INDEX(IK$13:IK105,$B106+1,1)</f>
        <v>0</v>
      </c>
      <c r="IL106" s="535" cm="1">
        <f t="array" aca="1" ref="IL106" ca="1">INDEX(IL$13:IL105,$B106+1,1)</f>
        <v>0</v>
      </c>
      <c r="IM106" s="535" cm="1">
        <f t="array" aca="1" ref="IM106" ca="1">INDEX(IM$13:IM105,$B106+1,1)</f>
        <v>0</v>
      </c>
      <c r="IN106" s="535" cm="1">
        <f t="array" aca="1" ref="IN106" ca="1">INDEX(IN$13:IN105,$B106+1,1)</f>
        <v>0</v>
      </c>
      <c r="IO106" s="535" cm="1">
        <f t="array" aca="1" ref="IO106" ca="1">INDEX(IO$13:IO105,$B106+1,1)</f>
        <v>0</v>
      </c>
      <c r="IP106" s="535" cm="1">
        <f t="array" aca="1" ref="IP106" ca="1">INDEX(IP$13:IP105,$B106+1,1)</f>
        <v>0</v>
      </c>
      <c r="IQ106" s="535" cm="1">
        <f t="array" aca="1" ref="IQ106" ca="1">INDEX(IQ$13:IQ105,$B106+1,1)</f>
        <v>0</v>
      </c>
      <c r="IR106" s="535" cm="1">
        <f t="array" aca="1" ref="IR106" ca="1">INDEX(IR$13:IR105,$B106+1,1)</f>
        <v>0</v>
      </c>
      <c r="IS106" s="535" cm="1">
        <f t="array" aca="1" ref="IS106" ca="1">INDEX(IS$13:IS105,$B106+1,1)</f>
        <v>0</v>
      </c>
      <c r="IT106" s="535" cm="1">
        <f t="array" aca="1" ref="IT106" ca="1">INDEX(IT$13:IT105,$B106+1,1)</f>
        <v>0</v>
      </c>
      <c r="IU106" s="535" cm="1">
        <f t="array" aca="1" ref="IU106" ca="1">INDEX(IU$13:IU105,$B106+1,1)</f>
        <v>0</v>
      </c>
      <c r="IV106" s="535" cm="1">
        <f t="array" aca="1" ref="IV106" ca="1">INDEX(IV$13:IV105,$B106+1,1)</f>
        <v>0</v>
      </c>
      <c r="IW106" s="535" cm="1">
        <f t="array" aca="1" ref="IW106" ca="1">INDEX(IW$13:IW105,$B106+1,1)</f>
        <v>0</v>
      </c>
      <c r="IX106" s="535" cm="1">
        <f t="array" aca="1" ref="IX106" ca="1">INDEX(IX$13:IX105,$B106+1,1)</f>
        <v>0</v>
      </c>
      <c r="IY106" s="535" cm="1">
        <f t="array" aca="1" ref="IY106" ca="1">INDEX(IY$13:IY105,$B106+1,1)</f>
        <v>0</v>
      </c>
      <c r="IZ106" s="535" cm="1">
        <f t="array" aca="1" ref="IZ106" ca="1">INDEX(IZ$13:IZ105,$B106+1,1)</f>
        <v>0</v>
      </c>
      <c r="JA106" s="535" cm="1">
        <f t="array" aca="1" ref="JA106" ca="1">INDEX(JA$13:JA105,$B106+1,1)</f>
        <v>0</v>
      </c>
      <c r="JB106" s="535" cm="1">
        <f t="array" aca="1" ref="JB106" ca="1">INDEX(JB$13:JB105,$B106+1,1)</f>
        <v>0</v>
      </c>
      <c r="JC106" s="535" cm="1">
        <f t="array" aca="1" ref="JC106" ca="1">INDEX(JC$13:JC105,$B106+1,1)</f>
        <v>0</v>
      </c>
      <c r="JD106" s="535" cm="1">
        <f t="array" aca="1" ref="JD106" ca="1">INDEX(JD$13:JD105,$B106+1,1)</f>
        <v>0</v>
      </c>
      <c r="JE106" s="535" cm="1">
        <f t="array" aca="1" ref="JE106" ca="1">INDEX(JE$13:JE105,$B106+1,1)</f>
        <v>0</v>
      </c>
      <c r="JF106" s="18"/>
      <c r="JG106" s="535" t="str" cm="1">
        <f t="array" aca="1" ref="JG106" ca="1">INDEX(JG$13:JG105,$B106+1,1)</f>
        <v>-</v>
      </c>
      <c r="JH106" s="535" t="str" cm="1">
        <f t="array" aca="1" ref="JH106" ca="1">INDEX(JH$13:JH105,$B106+1,1)</f>
        <v>-</v>
      </c>
      <c r="JI106" s="535" t="str" cm="1">
        <f t="array" aca="1" ref="JI106" ca="1">INDEX(JI$13:JI105,$B106+1,1)</f>
        <v>-</v>
      </c>
      <c r="JJ106" s="411" t="str">
        <f t="shared" si="449"/>
        <v>-</v>
      </c>
      <c r="JK106" s="535" t="str" cm="1">
        <f t="array" aca="1" ref="JK106" ca="1">INDEX(JK$13:JK105,$B106+1,1)</f>
        <v>-</v>
      </c>
      <c r="JL106" s="535" cm="1">
        <f t="array" aca="1" ref="JL106" ca="1">INDEX(JL$13:JL105,$B106+1,1)</f>
        <v>1</v>
      </c>
      <c r="JM106" s="535" cm="1">
        <f t="array" aca="1" ref="JM106" ca="1">INDEX(JM$13:JM105,$B106+1,1)</f>
        <v>1</v>
      </c>
      <c r="JN106" s="535" t="str" cm="1">
        <f t="array" aca="1" ref="JN106" ca="1">INDEX(JN$13:JN105,$B106+1,1)</f>
        <v>-</v>
      </c>
      <c r="JO106" s="535" t="str" cm="1">
        <f t="array" aca="1" ref="JO106" ca="1">INDEX(JO$13:JO105,$B106+1,1)</f>
        <v>-</v>
      </c>
      <c r="JP106" s="535" t="str" cm="1">
        <f t="array" aca="1" ref="JP106" ca="1">INDEX(JP$13:JP105,$B106+1,1)</f>
        <v>-</v>
      </c>
      <c r="JQ106" s="535" t="str" cm="1">
        <f t="array" aca="1" ref="JQ106" ca="1">INDEX(JQ$13:JQ105,$B106+1,1)</f>
        <v>-</v>
      </c>
      <c r="JR106" s="535" t="str" cm="1">
        <f t="array" aca="1" ref="JR106" ca="1">INDEX(JR$13:JR105,$B106+1,1)</f>
        <v>-</v>
      </c>
      <c r="JS106" s="535" t="str" cm="1">
        <f t="array" aca="1" ref="JS106" ca="1">INDEX(JS$13:JS105,$B106+1,1)</f>
        <v>-</v>
      </c>
      <c r="JT106" s="535" t="str" cm="1">
        <f t="array" aca="1" ref="JT106" ca="1">INDEX(JT$13:JT105,$B106+1,1)</f>
        <v>-</v>
      </c>
      <c r="JU106" s="535" t="str" cm="1">
        <f t="array" aca="1" ref="JU106" ca="1">INDEX(JU$13:JU105,$B106+1,1)</f>
        <v>-</v>
      </c>
      <c r="JV106" s="535" t="str" cm="1">
        <f t="array" aca="1" ref="JV106" ca="1">INDEX(JV$13:JV105,$B106+1,1)</f>
        <v>-</v>
      </c>
      <c r="JW106" s="535" t="str" cm="1">
        <f t="array" aca="1" ref="JW106" ca="1">INDEX(JW$13:JW105,$B106+1,1)</f>
        <v>-</v>
      </c>
      <c r="JX106" s="535" t="str" cm="1">
        <f t="array" aca="1" ref="JX106" ca="1">INDEX(JX$13:JX105,$B106+1,1)</f>
        <v>-</v>
      </c>
      <c r="JY106" s="535" t="str" cm="1">
        <f t="array" aca="1" ref="JY106" ca="1">INDEX(JY$13:JY105,$B106+1,1)</f>
        <v>-</v>
      </c>
      <c r="JZ106" s="535" t="str" cm="1">
        <f t="array" aca="1" ref="JZ106" ca="1">INDEX(JZ$13:JZ105,$B106+1,1)</f>
        <v>-</v>
      </c>
      <c r="KA106" s="535" t="str" cm="1">
        <f t="array" aca="1" ref="KA106" ca="1">INDEX(KA$13:KA105,$B106+1,1)</f>
        <v>-</v>
      </c>
      <c r="KB106" s="535" t="str" cm="1">
        <f t="array" aca="1" ref="KB106" ca="1">INDEX(KB$13:KB105,$B106+1,1)</f>
        <v>-</v>
      </c>
      <c r="KC106" s="535" t="str" cm="1">
        <f t="array" aca="1" ref="KC106" ca="1">INDEX(KC$13:KC105,$B106+1,1)</f>
        <v>-</v>
      </c>
      <c r="KD106" s="535" t="str" cm="1">
        <f t="array" aca="1" ref="KD106" ca="1">INDEX(KD$13:KD105,$B106+1,1)</f>
        <v>-</v>
      </c>
      <c r="KE106" s="535" t="str" cm="1">
        <f t="array" aca="1" ref="KE106" ca="1">INDEX(KE$13:KE105,$B106+1,1)</f>
        <v>-</v>
      </c>
      <c r="KF106" s="535" t="str" cm="1">
        <f t="array" aca="1" ref="KF106" ca="1">INDEX(KF$13:KF105,$B106+1,1)</f>
        <v>-</v>
      </c>
      <c r="KG106" s="535" t="str" cm="1">
        <f t="array" aca="1" ref="KG106" ca="1">INDEX(KG$13:KG105,$B106+1,1)</f>
        <v>-</v>
      </c>
      <c r="KH106" s="535" t="str" cm="1">
        <f t="array" aca="1" ref="KH106" ca="1">INDEX(KH$13:KH105,$B106+1,1)</f>
        <v>-</v>
      </c>
      <c r="KI106" s="411">
        <f t="shared" si="450"/>
        <v>0</v>
      </c>
      <c r="KJ106" s="535" t="str" cm="1">
        <f t="array" aca="1" ref="KJ106" ca="1">INDEX(KJ$13:KJ105,$B106+1,1)</f>
        <v>-</v>
      </c>
      <c r="KK106" s="535" cm="1">
        <f t="array" aca="1" ref="KK106" ca="1">INDEX(KK$13:KK105,$B106+1,1)</f>
        <v>1</v>
      </c>
      <c r="KL106" s="535" cm="1">
        <f t="array" aca="1" ref="KL106" ca="1">INDEX(KL$13:KL105,$B106+1,1)</f>
        <v>0</v>
      </c>
      <c r="KM106" s="411">
        <f t="shared" si="451"/>
        <v>0</v>
      </c>
      <c r="KN106" s="535" cm="1">
        <f t="array" aca="1" ref="KN106" ca="1">INDEX(KN$13:KN105,$B106+1,1)</f>
        <v>0</v>
      </c>
      <c r="KO106" s="411">
        <f t="shared" si="551"/>
        <v>0</v>
      </c>
      <c r="KP106" s="411">
        <f t="shared" si="551"/>
        <v>0</v>
      </c>
      <c r="KQ106" s="411">
        <f t="shared" si="551"/>
        <v>0</v>
      </c>
      <c r="KR106" s="411">
        <f t="shared" si="551"/>
        <v>0</v>
      </c>
      <c r="KS106" s="411">
        <f t="shared" si="551"/>
        <v>1</v>
      </c>
      <c r="KT106" s="411">
        <f t="shared" si="551"/>
        <v>0</v>
      </c>
      <c r="KU106" s="535" cm="1">
        <f t="array" aca="1" ref="KU106" ca="1">INDEX(KU$13:KU105,$B106+1,1)</f>
        <v>0</v>
      </c>
      <c r="KV106" s="535" cm="1">
        <f t="array" aca="1" ref="KV106" ca="1">INDEX(KV$13:KV105,$B106+1,1)</f>
        <v>0</v>
      </c>
      <c r="KW106" s="535" cm="1">
        <f t="array" aca="1" ref="KW106" ca="1">INDEX(KW$13:KW105,$B106+1,1)</f>
        <v>0</v>
      </c>
      <c r="KX106" s="535" cm="1">
        <f t="array" aca="1" ref="KX106" ca="1">INDEX(KX$13:KX105,$B106+1,1)</f>
        <v>0</v>
      </c>
      <c r="KY106" s="18"/>
      <c r="KZ106" s="535" t="str" cm="1">
        <f t="array" aca="1" ref="KZ106" ca="1">INDEX(KZ$13:KZ105,$B106+1,1)</f>
        <v>-</v>
      </c>
      <c r="LA106" s="535" t="str" cm="1">
        <f t="array" aca="1" ref="LA106" ca="1">INDEX(LA$13:LA105,$B106+1,1)</f>
        <v>-</v>
      </c>
      <c r="LB106" s="535" t="str" cm="1">
        <f t="array" aca="1" ref="LB106" ca="1">INDEX(LB$13:LB105,$B106+1,1)</f>
        <v>-</v>
      </c>
      <c r="LC106" s="535" t="str" cm="1">
        <f t="array" aca="1" ref="LC106" ca="1">INDEX(LC$13:LC105,$B106+1,1)</f>
        <v>-</v>
      </c>
      <c r="LD106" s="535" t="str" cm="1">
        <f t="array" aca="1" ref="LD106" ca="1">INDEX(LD$13:LD105,$B106+1,1)</f>
        <v>-</v>
      </c>
      <c r="LE106" s="535" t="str" cm="1">
        <f t="array" aca="1" ref="LE106" ca="1">INDEX(LE$13:LE105,$B106+1,1)</f>
        <v>-</v>
      </c>
      <c r="LF106" s="535" t="str" cm="1">
        <f t="array" aca="1" ref="LF106" ca="1">INDEX(LF$13:LF105,$B106+1,1)</f>
        <v>-</v>
      </c>
      <c r="LG106" s="535" t="str" cm="1">
        <f t="array" aca="1" ref="LG106" ca="1">INDEX(LG$13:LG105,$B106+1,1)</f>
        <v>-</v>
      </c>
      <c r="LH106" s="535" t="str" cm="1">
        <f t="array" aca="1" ref="LH106" ca="1">INDEX(LH$13:LH105,$B106+1,1)</f>
        <v>-</v>
      </c>
      <c r="LI106" s="535" t="str" cm="1">
        <f t="array" aca="1" ref="LI106" ca="1">INDEX(LI$13:LI105,$B106+1,1)</f>
        <v>-</v>
      </c>
      <c r="LJ106" s="535" t="str" cm="1">
        <f t="array" aca="1" ref="LJ106" ca="1">INDEX(LJ$13:LJ105,$B106+1,1)</f>
        <v>-</v>
      </c>
      <c r="LK106" s="535" t="str" cm="1">
        <f t="array" aca="1" ref="LK106" ca="1">INDEX(LK$13:LK105,$B106+1,1)</f>
        <v>-</v>
      </c>
      <c r="LL106" s="535" t="str" cm="1">
        <f t="array" aca="1" ref="LL106" ca="1">INDEX(LL$13:LL105,$B106+1,1)</f>
        <v>-</v>
      </c>
      <c r="LM106" s="535" t="str" cm="1">
        <f t="array" aca="1" ref="LM106" ca="1">INDEX(LM$13:LM105,$B106+1,1)</f>
        <v>-</v>
      </c>
      <c r="LN106" s="535" t="str" cm="1">
        <f t="array" aca="1" ref="LN106" ca="1">INDEX(LN$13:LN105,$B106+1,1)</f>
        <v>-</v>
      </c>
      <c r="LO106" s="535" t="str" cm="1">
        <f t="array" aca="1" ref="LO106" ca="1">INDEX(LO$13:LO105,$B106+1,1)</f>
        <v>-</v>
      </c>
      <c r="LP106" s="535" cm="1">
        <f t="array" aca="1" ref="LP106" ca="1">INDEX(LP$13:LP105,$B106+1,1)</f>
        <v>0</v>
      </c>
      <c r="LQ106" s="535" cm="1">
        <f t="array" aca="1" ref="LQ106" ca="1">INDEX(LQ$13:LQ105,$B106+1,1)</f>
        <v>0</v>
      </c>
      <c r="LR106" s="545" cm="1">
        <f t="array" aca="1" ref="LR106" ca="1">IF(AND($N106=LR$10,$AU106&lt;&gt;0),INDEX(i.LTWFeedLevels,$AU106,12),0)</f>
        <v>0</v>
      </c>
      <c r="LS106" s="625" cm="1">
        <f t="array" aca="1" ref="LS106" ca="1">IF(AND($N106=LS$10,$AV106&lt;&gt;0),INDEX(i.LTWFeedLevels,$AV106,12),0)</f>
        <v>0</v>
      </c>
      <c r="LT106" s="457">
        <f t="shared" ca="1" si="532"/>
        <v>0</v>
      </c>
      <c r="LU106" s="457">
        <f t="shared" ca="1" si="453"/>
        <v>0</v>
      </c>
      <c r="LV106" s="457">
        <f t="shared" ca="1" si="454"/>
        <v>0</v>
      </c>
      <c r="LW106" s="545" cm="1">
        <f t="array" aca="1" ref="LW106" ca="1">IF(AND($N106=LW$10,$AU106&lt;&gt;0),INDEX(i.LTWFeedLevels,$AU106,12),0)</f>
        <v>0</v>
      </c>
      <c r="LX106" s="625" cm="1">
        <f t="array" aca="1" ref="LX106" ca="1">IF(AND($N106=LX$10,$AV106&lt;&gt;0),INDEX(i.LTWFeedLevels,$AV106,12),0)</f>
        <v>0</v>
      </c>
      <c r="LY106" s="457">
        <f t="shared" ca="1" si="455"/>
        <v>0</v>
      </c>
      <c r="LZ106" s="457">
        <f t="shared" ca="1" si="456"/>
        <v>0</v>
      </c>
      <c r="MA106" s="457">
        <f t="shared" ca="1" si="457"/>
        <v>0</v>
      </c>
      <c r="MB106" s="545" cm="1">
        <f t="array" aca="1" ref="MB106" ca="1">IF(AND($N106=MB$10,$AU106&lt;&gt;0),INDEX(i.LTWFeedLevels,$AU106,12),0)</f>
        <v>0</v>
      </c>
      <c r="MC106" s="625" cm="1">
        <f t="array" aca="1" ref="MC106" ca="1">IF(AND($N106=MC$10,$AV106&lt;&gt;0),INDEX(i.LTWFeedLevels,$AV106,12),0)</f>
        <v>0</v>
      </c>
      <c r="MD106" s="457">
        <f t="shared" ca="1" si="458"/>
        <v>0</v>
      </c>
      <c r="ME106" s="457">
        <f t="shared" ca="1" si="459"/>
        <v>0</v>
      </c>
      <c r="MF106" s="457">
        <f t="shared" ca="1" si="460"/>
        <v>0</v>
      </c>
      <c r="MG106" s="189">
        <f t="shared" ca="1" si="552"/>
        <v>0</v>
      </c>
      <c r="MH106" s="189">
        <f t="shared" ca="1" si="552"/>
        <v>0</v>
      </c>
      <c r="MI106" s="189">
        <f t="shared" ca="1" si="552"/>
        <v>0</v>
      </c>
      <c r="MJ106" s="189">
        <f t="shared" ca="1" si="552"/>
        <v>0</v>
      </c>
      <c r="MK106" s="189">
        <f t="shared" ca="1" si="552"/>
        <v>0</v>
      </c>
      <c r="ML106" s="189">
        <f t="shared" ca="1" si="552"/>
        <v>0</v>
      </c>
      <c r="MM106" s="189">
        <f t="shared" ca="1" si="552"/>
        <v>0</v>
      </c>
      <c r="MN106" s="189">
        <f t="shared" ca="1" si="552"/>
        <v>0</v>
      </c>
      <c r="MO106" s="189">
        <f t="shared" ca="1" si="552"/>
        <v>0</v>
      </c>
      <c r="MP106" s="189">
        <f t="shared" ca="1" si="552"/>
        <v>0</v>
      </c>
      <c r="MQ106" s="189">
        <f t="shared" ca="1" si="553"/>
        <v>0</v>
      </c>
      <c r="MR106" s="189">
        <f t="shared" ca="1" si="553"/>
        <v>0</v>
      </c>
      <c r="MS106" s="189">
        <f t="shared" ca="1" si="553"/>
        <v>0</v>
      </c>
      <c r="MT106" s="189">
        <f t="shared" ca="1" si="553"/>
        <v>0</v>
      </c>
      <c r="MU106" s="189">
        <f t="shared" ca="1" si="553"/>
        <v>0</v>
      </c>
      <c r="MV106" s="189">
        <f t="shared" ca="1" si="553"/>
        <v>0</v>
      </c>
      <c r="MW106" s="189">
        <f t="shared" ca="1" si="553"/>
        <v>0</v>
      </c>
      <c r="MX106" s="189">
        <f t="shared" ca="1" si="553"/>
        <v>0</v>
      </c>
      <c r="MY106" s="189">
        <f t="shared" ca="1" si="553"/>
        <v>0</v>
      </c>
      <c r="MZ106" s="189">
        <f t="shared" ca="1" si="553"/>
        <v>0</v>
      </c>
      <c r="NA106" s="189">
        <f t="shared" ca="1" si="554"/>
        <v>0</v>
      </c>
      <c r="NB106" s="189">
        <f t="shared" ca="1" si="554"/>
        <v>0</v>
      </c>
      <c r="NC106" s="189">
        <f t="shared" ca="1" si="554"/>
        <v>0</v>
      </c>
      <c r="ND106" s="189">
        <f t="shared" ca="1" si="554"/>
        <v>0</v>
      </c>
      <c r="NE106" s="189">
        <f t="shared" ca="1" si="554"/>
        <v>0</v>
      </c>
      <c r="NF106" s="189">
        <f t="shared" ca="1" si="554"/>
        <v>0</v>
      </c>
      <c r="NG106" s="189">
        <f t="shared" ca="1" si="554"/>
        <v>0</v>
      </c>
      <c r="NH106" s="189">
        <f t="shared" ca="1" si="554"/>
        <v>0</v>
      </c>
      <c r="NI106" s="189">
        <f t="shared" ca="1" si="554"/>
        <v>0</v>
      </c>
      <c r="NJ106" s="189">
        <f t="shared" ca="1" si="554"/>
        <v>0</v>
      </c>
      <c r="NK106" s="189">
        <f t="shared" ca="1" si="555"/>
        <v>0</v>
      </c>
      <c r="NL106" s="189">
        <f t="shared" ca="1" si="555"/>
        <v>0</v>
      </c>
      <c r="NM106" s="189">
        <f t="shared" ca="1" si="555"/>
        <v>0</v>
      </c>
      <c r="NN106" s="189">
        <f t="shared" ca="1" si="555"/>
        <v>0</v>
      </c>
      <c r="NO106" s="189">
        <f t="shared" ca="1" si="555"/>
        <v>0</v>
      </c>
      <c r="NP106" s="189">
        <f t="shared" ca="1" si="555"/>
        <v>0</v>
      </c>
      <c r="NQ106" s="189">
        <f t="shared" ca="1" si="555"/>
        <v>0</v>
      </c>
      <c r="NR106" s="189">
        <f t="shared" ca="1" si="555"/>
        <v>0</v>
      </c>
      <c r="NS106" s="189">
        <f t="shared" ca="1" si="555"/>
        <v>0</v>
      </c>
      <c r="NT106" s="189">
        <f t="shared" ca="1" si="555"/>
        <v>0</v>
      </c>
      <c r="NU106" s="189">
        <f t="shared" ca="1" si="556"/>
        <v>0</v>
      </c>
      <c r="NV106" s="189">
        <f t="shared" ca="1" si="556"/>
        <v>0</v>
      </c>
      <c r="NW106" s="189">
        <f t="shared" ca="1" si="556"/>
        <v>0</v>
      </c>
      <c r="NX106" s="189">
        <f t="shared" ca="1" si="556"/>
        <v>0</v>
      </c>
      <c r="NY106" s="189">
        <f t="shared" ca="1" si="556"/>
        <v>0</v>
      </c>
      <c r="NZ106" s="189">
        <f t="shared" ca="1" si="556"/>
        <v>0</v>
      </c>
      <c r="OA106" s="189">
        <f t="shared" ca="1" si="556"/>
        <v>0</v>
      </c>
      <c r="OB106" s="189">
        <f t="shared" ca="1" si="556"/>
        <v>0</v>
      </c>
      <c r="OC106" s="189">
        <f t="shared" ca="1" si="556"/>
        <v>0</v>
      </c>
      <c r="OD106" s="189">
        <f t="shared" ca="1" si="556"/>
        <v>0</v>
      </c>
      <c r="OE106" s="189">
        <f t="shared" ca="1" si="557"/>
        <v>0</v>
      </c>
      <c r="OF106" s="189">
        <f t="shared" ca="1" si="557"/>
        <v>0</v>
      </c>
      <c r="OG106" s="189">
        <f t="shared" ca="1" si="557"/>
        <v>0</v>
      </c>
      <c r="OH106" s="189">
        <f t="shared" ca="1" si="557"/>
        <v>0</v>
      </c>
      <c r="OI106" s="189">
        <f t="shared" ca="1" si="557"/>
        <v>0</v>
      </c>
      <c r="OJ106" s="189">
        <f t="shared" ca="1" si="557"/>
        <v>0</v>
      </c>
      <c r="OK106" s="189">
        <f t="shared" ca="1" si="557"/>
        <v>0</v>
      </c>
      <c r="OL106" s="189">
        <f t="shared" ca="1" si="557"/>
        <v>0</v>
      </c>
      <c r="OM106" s="189">
        <f t="shared" ca="1" si="557"/>
        <v>0</v>
      </c>
      <c r="ON106" s="189">
        <f t="shared" ca="1" si="557"/>
        <v>0</v>
      </c>
      <c r="OO106" s="189">
        <f t="shared" ca="1" si="558"/>
        <v>0</v>
      </c>
      <c r="OP106" s="189">
        <f t="shared" ca="1" si="558"/>
        <v>0</v>
      </c>
      <c r="OQ106" s="189">
        <f t="shared" ca="1" si="558"/>
        <v>0</v>
      </c>
      <c r="OR106" s="189">
        <f t="shared" ca="1" si="558"/>
        <v>0</v>
      </c>
      <c r="OS106" s="189">
        <f t="shared" ca="1" si="558"/>
        <v>0</v>
      </c>
      <c r="OT106" s="189">
        <f t="shared" ca="1" si="558"/>
        <v>0</v>
      </c>
      <c r="OU106" s="189">
        <f t="shared" ca="1" si="558"/>
        <v>0</v>
      </c>
      <c r="OV106" s="189">
        <f t="shared" ca="1" si="558"/>
        <v>0</v>
      </c>
      <c r="OW106" s="189">
        <f t="shared" ca="1" si="558"/>
        <v>0</v>
      </c>
      <c r="OX106" s="189">
        <f t="shared" ca="1" si="558"/>
        <v>0</v>
      </c>
      <c r="OY106" s="189">
        <f t="shared" ca="1" si="558"/>
        <v>0</v>
      </c>
      <c r="OZ106" s="189">
        <f t="shared" ca="1" si="558"/>
        <v>0</v>
      </c>
      <c r="PA106" s="556">
        <f t="shared" ca="1" si="559"/>
        <v>0</v>
      </c>
      <c r="PB106" s="556">
        <f t="shared" ca="1" si="559"/>
        <v>0</v>
      </c>
      <c r="PC106" s="556">
        <f t="shared" ca="1" si="559"/>
        <v>0</v>
      </c>
      <c r="PD106" s="556">
        <f t="shared" ca="1" si="559"/>
        <v>0</v>
      </c>
      <c r="PE106" s="556">
        <f t="shared" ca="1" si="559"/>
        <v>0</v>
      </c>
      <c r="PF106" s="556">
        <f t="shared" ca="1" si="559"/>
        <v>0</v>
      </c>
      <c r="PG106" s="556">
        <f t="shared" ca="1" si="559"/>
        <v>0</v>
      </c>
      <c r="PH106" s="556">
        <f t="shared" ca="1" si="559"/>
        <v>0</v>
      </c>
      <c r="PI106" s="556">
        <f t="shared" ca="1" si="559"/>
        <v>0</v>
      </c>
      <c r="PJ106" s="556">
        <f t="shared" ca="1" si="559"/>
        <v>0</v>
      </c>
      <c r="PK106" s="556">
        <f t="shared" ca="1" si="560"/>
        <v>0</v>
      </c>
      <c r="PL106" s="556">
        <f t="shared" ca="1" si="560"/>
        <v>0</v>
      </c>
      <c r="PM106" s="556">
        <f t="shared" ca="1" si="560"/>
        <v>0</v>
      </c>
      <c r="PN106" s="556">
        <f t="shared" ca="1" si="560"/>
        <v>0</v>
      </c>
      <c r="PO106" s="556">
        <f t="shared" ca="1" si="560"/>
        <v>0</v>
      </c>
      <c r="PP106" s="556">
        <f t="shared" ca="1" si="560"/>
        <v>0</v>
      </c>
      <c r="PQ106" s="556">
        <f t="shared" ca="1" si="560"/>
        <v>0</v>
      </c>
      <c r="PR106" s="556">
        <f t="shared" ca="1" si="560"/>
        <v>0</v>
      </c>
      <c r="PS106" s="556">
        <f t="shared" ca="1" si="560"/>
        <v>0</v>
      </c>
      <c r="PT106" s="556">
        <f t="shared" ca="1" si="560"/>
        <v>0</v>
      </c>
      <c r="PU106" s="556">
        <f t="shared" ca="1" si="561"/>
        <v>0</v>
      </c>
      <c r="PV106" s="556">
        <f t="shared" ca="1" si="561"/>
        <v>0</v>
      </c>
      <c r="PW106" s="556">
        <f t="shared" ca="1" si="561"/>
        <v>0</v>
      </c>
      <c r="PX106" s="556">
        <f t="shared" ca="1" si="561"/>
        <v>0</v>
      </c>
      <c r="PY106" s="556">
        <f t="shared" ca="1" si="561"/>
        <v>0</v>
      </c>
      <c r="PZ106" s="556">
        <f t="shared" ca="1" si="561"/>
        <v>0</v>
      </c>
      <c r="QA106" s="556">
        <f t="shared" ca="1" si="561"/>
        <v>0</v>
      </c>
      <c r="QB106" s="556">
        <f t="shared" ca="1" si="561"/>
        <v>0</v>
      </c>
      <c r="QC106" s="556">
        <f t="shared" ca="1" si="561"/>
        <v>0</v>
      </c>
      <c r="QD106" s="556">
        <f t="shared" ca="1" si="561"/>
        <v>0</v>
      </c>
      <c r="QE106" s="556">
        <f t="shared" ca="1" si="562"/>
        <v>0</v>
      </c>
      <c r="QF106" s="556">
        <f t="shared" ca="1" si="562"/>
        <v>0</v>
      </c>
      <c r="QG106" s="556">
        <f t="shared" ca="1" si="562"/>
        <v>0</v>
      </c>
      <c r="QH106" s="556">
        <f t="shared" ca="1" si="562"/>
        <v>0</v>
      </c>
      <c r="QI106" s="556">
        <f t="shared" ca="1" si="562"/>
        <v>0</v>
      </c>
      <c r="QJ106" s="556">
        <f t="shared" ca="1" si="562"/>
        <v>0</v>
      </c>
      <c r="QK106" s="556">
        <f t="shared" ca="1" si="562"/>
        <v>0</v>
      </c>
      <c r="QL106" s="556">
        <f t="shared" ca="1" si="562"/>
        <v>0</v>
      </c>
      <c r="QM106" s="556">
        <f t="shared" ca="1" si="562"/>
        <v>0</v>
      </c>
      <c r="QN106" s="556">
        <f t="shared" ca="1" si="562"/>
        <v>0</v>
      </c>
      <c r="QO106" s="556">
        <f t="shared" ca="1" si="563"/>
        <v>0</v>
      </c>
      <c r="QP106" s="556">
        <f t="shared" ca="1" si="563"/>
        <v>0</v>
      </c>
      <c r="QQ106" s="556">
        <f t="shared" ca="1" si="563"/>
        <v>0</v>
      </c>
      <c r="QR106" s="556">
        <f t="shared" ca="1" si="563"/>
        <v>0</v>
      </c>
      <c r="QS106" s="556">
        <f t="shared" ca="1" si="563"/>
        <v>0</v>
      </c>
      <c r="QT106" s="556">
        <f t="shared" ca="1" si="563"/>
        <v>0</v>
      </c>
      <c r="QU106" s="556">
        <f t="shared" ca="1" si="563"/>
        <v>0</v>
      </c>
      <c r="QV106" s="556">
        <f t="shared" ca="1" si="563"/>
        <v>0</v>
      </c>
      <c r="QW106" s="556">
        <f t="shared" ca="1" si="563"/>
        <v>0</v>
      </c>
      <c r="QX106" s="556">
        <f t="shared" ca="1" si="563"/>
        <v>0</v>
      </c>
      <c r="QY106" s="556">
        <f t="shared" ca="1" si="564"/>
        <v>0</v>
      </c>
      <c r="QZ106" s="556">
        <f t="shared" ca="1" si="564"/>
        <v>0</v>
      </c>
      <c r="RA106" s="556">
        <f t="shared" ca="1" si="564"/>
        <v>0</v>
      </c>
      <c r="RB106" s="556">
        <f t="shared" ca="1" si="564"/>
        <v>0</v>
      </c>
      <c r="RC106" s="556">
        <f t="shared" ca="1" si="564"/>
        <v>0</v>
      </c>
      <c r="RD106" s="556">
        <f t="shared" ca="1" si="564"/>
        <v>0</v>
      </c>
      <c r="RE106" s="556">
        <f t="shared" ca="1" si="564"/>
        <v>0</v>
      </c>
      <c r="RF106" s="556">
        <f t="shared" ca="1" si="564"/>
        <v>0</v>
      </c>
      <c r="RG106" s="556">
        <f t="shared" ca="1" si="564"/>
        <v>0</v>
      </c>
      <c r="RH106" s="556">
        <f t="shared" ca="1" si="564"/>
        <v>0</v>
      </c>
      <c r="RI106" s="556">
        <f t="shared" ca="1" si="565"/>
        <v>0</v>
      </c>
      <c r="RJ106" s="556">
        <f t="shared" ca="1" si="565"/>
        <v>0</v>
      </c>
      <c r="RK106" s="556">
        <f t="shared" ca="1" si="565"/>
        <v>0</v>
      </c>
      <c r="RL106" s="556">
        <f t="shared" ca="1" si="565"/>
        <v>0</v>
      </c>
      <c r="RM106" s="556">
        <f t="shared" ca="1" si="565"/>
        <v>0</v>
      </c>
      <c r="RN106" s="556">
        <f t="shared" ca="1" si="565"/>
        <v>0</v>
      </c>
      <c r="RO106" s="556">
        <f t="shared" ca="1" si="565"/>
        <v>0</v>
      </c>
      <c r="RP106" s="556">
        <f t="shared" ca="1" si="565"/>
        <v>0</v>
      </c>
      <c r="RQ106" s="556">
        <f t="shared" ca="1" si="565"/>
        <v>0</v>
      </c>
      <c r="RR106" s="556">
        <f t="shared" ca="1" si="565"/>
        <v>0</v>
      </c>
      <c r="RS106" s="556">
        <f t="shared" ca="1" si="566"/>
        <v>0</v>
      </c>
      <c r="RT106" s="556">
        <f t="shared" ca="1" si="566"/>
        <v>0</v>
      </c>
      <c r="RU106" s="556">
        <f t="shared" ca="1" si="566"/>
        <v>0</v>
      </c>
      <c r="RV106" s="556">
        <f t="shared" ca="1" si="566"/>
        <v>0</v>
      </c>
      <c r="RW106" s="556">
        <f t="shared" ca="1" si="566"/>
        <v>0</v>
      </c>
      <c r="RX106" s="556">
        <f t="shared" ca="1" si="566"/>
        <v>0</v>
      </c>
      <c r="RY106" s="556">
        <f t="shared" ca="1" si="566"/>
        <v>0</v>
      </c>
      <c r="RZ106" s="556">
        <f t="shared" ca="1" si="566"/>
        <v>0</v>
      </c>
      <c r="SA106" s="556">
        <f t="shared" ca="1" si="566"/>
        <v>0</v>
      </c>
      <c r="SB106" s="556">
        <f t="shared" ca="1" si="566"/>
        <v>0</v>
      </c>
      <c r="SC106" s="556">
        <f t="shared" ca="1" si="567"/>
        <v>0</v>
      </c>
      <c r="SD106" s="556">
        <f t="shared" ca="1" si="567"/>
        <v>0</v>
      </c>
      <c r="SE106" s="556">
        <f t="shared" ca="1" si="567"/>
        <v>0</v>
      </c>
      <c r="SF106" s="556">
        <f t="shared" ca="1" si="567"/>
        <v>0</v>
      </c>
      <c r="SG106" s="556">
        <f t="shared" ca="1" si="567"/>
        <v>0</v>
      </c>
      <c r="SH106" s="556">
        <f t="shared" ca="1" si="567"/>
        <v>0</v>
      </c>
      <c r="SI106" s="556">
        <f t="shared" ca="1" si="567"/>
        <v>0</v>
      </c>
      <c r="SJ106" s="556">
        <f t="shared" ca="1" si="567"/>
        <v>0</v>
      </c>
      <c r="SK106" s="556">
        <f t="shared" ca="1" si="567"/>
        <v>0</v>
      </c>
      <c r="SL106" s="556">
        <f t="shared" ca="1" si="567"/>
        <v>0</v>
      </c>
      <c r="SM106" s="556">
        <f t="shared" ca="1" si="568"/>
        <v>0</v>
      </c>
      <c r="SN106" s="556">
        <f t="shared" ca="1" si="568"/>
        <v>0</v>
      </c>
      <c r="SO106" s="556">
        <f t="shared" ca="1" si="568"/>
        <v>0</v>
      </c>
      <c r="SP106" s="556">
        <f t="shared" ca="1" si="568"/>
        <v>0</v>
      </c>
      <c r="SQ106" s="556">
        <f t="shared" ca="1" si="568"/>
        <v>0</v>
      </c>
      <c r="SR106" s="556">
        <f t="shared" ca="1" si="568"/>
        <v>0</v>
      </c>
      <c r="SS106" s="556">
        <f t="shared" ca="1" si="568"/>
        <v>0</v>
      </c>
      <c r="ST106" s="556">
        <f t="shared" ca="1" si="568"/>
        <v>0</v>
      </c>
      <c r="SU106" s="556">
        <f t="shared" ca="1" si="568"/>
        <v>0</v>
      </c>
      <c r="SV106" s="556">
        <f t="shared" ca="1" si="568"/>
        <v>0</v>
      </c>
      <c r="SW106" s="556">
        <f t="shared" ca="1" si="569"/>
        <v>0</v>
      </c>
      <c r="SX106" s="556">
        <f t="shared" ca="1" si="569"/>
        <v>0</v>
      </c>
      <c r="SY106" s="556">
        <f t="shared" ca="1" si="569"/>
        <v>0</v>
      </c>
      <c r="SZ106" s="556">
        <f t="shared" ca="1" si="569"/>
        <v>0</v>
      </c>
      <c r="TA106" s="556">
        <f t="shared" ca="1" si="569"/>
        <v>0</v>
      </c>
      <c r="TB106" s="556">
        <f t="shared" ca="1" si="569"/>
        <v>0</v>
      </c>
      <c r="TC106" s="556">
        <f t="shared" ca="1" si="569"/>
        <v>0</v>
      </c>
      <c r="TD106" s="556">
        <f t="shared" ca="1" si="569"/>
        <v>0</v>
      </c>
      <c r="TE106" s="556">
        <f t="shared" ca="1" si="569"/>
        <v>0</v>
      </c>
      <c r="TF106" s="556">
        <f t="shared" ca="1" si="569"/>
        <v>0</v>
      </c>
      <c r="TG106" s="556">
        <f t="shared" ca="1" si="570"/>
        <v>0</v>
      </c>
      <c r="TH106" s="556">
        <f t="shared" ca="1" si="570"/>
        <v>0</v>
      </c>
      <c r="TI106" s="556">
        <f t="shared" ca="1" si="570"/>
        <v>0</v>
      </c>
      <c r="TJ106" s="556">
        <f t="shared" ca="1" si="570"/>
        <v>0</v>
      </c>
      <c r="TK106" s="556">
        <f t="shared" ca="1" si="570"/>
        <v>0</v>
      </c>
      <c r="TL106" s="556">
        <f t="shared" ca="1" si="570"/>
        <v>0</v>
      </c>
      <c r="TM106" s="556">
        <f t="shared" ca="1" si="570"/>
        <v>0</v>
      </c>
      <c r="TN106" s="556">
        <f t="shared" ca="1" si="570"/>
        <v>0</v>
      </c>
      <c r="TO106" s="556">
        <f t="shared" ca="1" si="570"/>
        <v>0</v>
      </c>
      <c r="TP106" s="556">
        <f t="shared" ca="1" si="570"/>
        <v>0</v>
      </c>
      <c r="TQ106" s="556">
        <f t="shared" ca="1" si="571"/>
        <v>0</v>
      </c>
      <c r="TR106" s="556">
        <f t="shared" ca="1" si="571"/>
        <v>0</v>
      </c>
      <c r="TS106" s="556">
        <f t="shared" ca="1" si="571"/>
        <v>0</v>
      </c>
      <c r="TT106" s="556">
        <f t="shared" ca="1" si="571"/>
        <v>0</v>
      </c>
      <c r="TU106" s="556">
        <f t="shared" ca="1" si="571"/>
        <v>0</v>
      </c>
      <c r="TV106" s="556">
        <f t="shared" ca="1" si="571"/>
        <v>0</v>
      </c>
      <c r="TW106" s="556">
        <f t="shared" ca="1" si="571"/>
        <v>0</v>
      </c>
      <c r="TX106" s="556">
        <f t="shared" ca="1" si="571"/>
        <v>0</v>
      </c>
      <c r="TY106" s="556">
        <f t="shared" ca="1" si="571"/>
        <v>0</v>
      </c>
      <c r="TZ106" s="556">
        <f t="shared" ca="1" si="571"/>
        <v>0</v>
      </c>
      <c r="UA106" s="556">
        <f t="shared" ca="1" si="572"/>
        <v>0</v>
      </c>
      <c r="UB106" s="556">
        <f t="shared" ca="1" si="572"/>
        <v>0</v>
      </c>
      <c r="UC106" s="556">
        <f t="shared" ca="1" si="572"/>
        <v>0</v>
      </c>
      <c r="UD106" s="556">
        <f t="shared" ca="1" si="572"/>
        <v>0</v>
      </c>
      <c r="UE106" s="556">
        <f t="shared" ca="1" si="572"/>
        <v>0</v>
      </c>
      <c r="UF106" s="556">
        <f t="shared" ca="1" si="572"/>
        <v>0</v>
      </c>
      <c r="UG106" s="556">
        <f t="shared" ca="1" si="572"/>
        <v>0</v>
      </c>
      <c r="UH106" s="556">
        <f t="shared" ca="1" si="572"/>
        <v>0</v>
      </c>
      <c r="UI106" s="556">
        <f t="shared" ca="1" si="572"/>
        <v>0</v>
      </c>
      <c r="UJ106" s="556">
        <f t="shared" ca="1" si="572"/>
        <v>0</v>
      </c>
      <c r="UK106" s="556">
        <f t="shared" ca="1" si="573"/>
        <v>0</v>
      </c>
      <c r="UL106" s="556">
        <f t="shared" ca="1" si="573"/>
        <v>0</v>
      </c>
      <c r="UM106" s="556">
        <f t="shared" ca="1" si="573"/>
        <v>0</v>
      </c>
      <c r="UN106" s="556">
        <f t="shared" ca="1" si="573"/>
        <v>0</v>
      </c>
      <c r="UO106" s="556">
        <f t="shared" ca="1" si="573"/>
        <v>0</v>
      </c>
      <c r="UP106" s="556">
        <f t="shared" ca="1" si="573"/>
        <v>0</v>
      </c>
      <c r="UQ106" s="556">
        <f t="shared" ca="1" si="573"/>
        <v>0</v>
      </c>
      <c r="UR106" s="556">
        <f t="shared" ca="1" si="573"/>
        <v>0</v>
      </c>
      <c r="US106" s="556">
        <f t="shared" ca="1" si="573"/>
        <v>0</v>
      </c>
      <c r="UT106" s="556">
        <f t="shared" ca="1" si="573"/>
        <v>0</v>
      </c>
      <c r="UU106" s="556">
        <f t="shared" ca="1" si="574"/>
        <v>0</v>
      </c>
      <c r="UV106" s="556">
        <f t="shared" ca="1" si="574"/>
        <v>0</v>
      </c>
      <c r="UW106" s="556">
        <f t="shared" ca="1" si="574"/>
        <v>0</v>
      </c>
      <c r="UX106" s="556">
        <f t="shared" ca="1" si="574"/>
        <v>0</v>
      </c>
      <c r="UY106" s="556">
        <f t="shared" ca="1" si="574"/>
        <v>0</v>
      </c>
      <c r="UZ106" s="556">
        <f t="shared" ca="1" si="574"/>
        <v>0</v>
      </c>
      <c r="VA106" s="556">
        <f t="shared" ca="1" si="574"/>
        <v>0</v>
      </c>
      <c r="VB106" s="556">
        <f t="shared" ca="1" si="574"/>
        <v>0</v>
      </c>
      <c r="VC106" s="556">
        <f t="shared" ca="1" si="574"/>
        <v>0</v>
      </c>
      <c r="VD106" s="556">
        <f t="shared" ca="1" si="574"/>
        <v>0</v>
      </c>
      <c r="VE106" s="556">
        <f t="shared" ca="1" si="575"/>
        <v>0</v>
      </c>
      <c r="VF106" s="556">
        <f t="shared" ca="1" si="575"/>
        <v>0</v>
      </c>
      <c r="VG106" s="556">
        <f t="shared" ca="1" si="575"/>
        <v>0</v>
      </c>
      <c r="VH106" s="556">
        <f t="shared" ca="1" si="575"/>
        <v>0</v>
      </c>
      <c r="VI106" s="556">
        <f t="shared" ca="1" si="575"/>
        <v>0</v>
      </c>
      <c r="VJ106" s="556">
        <f t="shared" ca="1" si="575"/>
        <v>0</v>
      </c>
      <c r="VK106" s="556">
        <f t="shared" ca="1" si="575"/>
        <v>0</v>
      </c>
      <c r="VL106" s="556">
        <f t="shared" ca="1" si="575"/>
        <v>0</v>
      </c>
      <c r="VM106" s="556">
        <f t="shared" ca="1" si="575"/>
        <v>0</v>
      </c>
      <c r="VN106" s="556">
        <f t="shared" ca="1" si="575"/>
        <v>0</v>
      </c>
      <c r="VO106" s="556">
        <f t="shared" ca="1" si="576"/>
        <v>0</v>
      </c>
      <c r="VP106" s="556">
        <f t="shared" ca="1" si="576"/>
        <v>0</v>
      </c>
      <c r="VQ106" s="556">
        <f t="shared" ca="1" si="576"/>
        <v>0</v>
      </c>
      <c r="VR106" s="556">
        <f t="shared" ca="1" si="576"/>
        <v>0</v>
      </c>
      <c r="VS106" s="556">
        <f t="shared" ca="1" si="576"/>
        <v>0</v>
      </c>
      <c r="VT106" s="556">
        <f t="shared" ca="1" si="576"/>
        <v>0</v>
      </c>
      <c r="VU106" s="556">
        <f t="shared" ca="1" si="576"/>
        <v>0</v>
      </c>
      <c r="VV106" s="556">
        <f t="shared" ca="1" si="576"/>
        <v>0</v>
      </c>
      <c r="VW106" s="556">
        <f t="shared" ca="1" si="576"/>
        <v>0</v>
      </c>
      <c r="VX106" s="556">
        <f t="shared" ca="1" si="576"/>
        <v>0</v>
      </c>
      <c r="VY106" s="556">
        <f t="shared" ca="1" si="577"/>
        <v>0</v>
      </c>
      <c r="VZ106" s="556">
        <f t="shared" ca="1" si="577"/>
        <v>0</v>
      </c>
      <c r="WA106" s="556">
        <f t="shared" ca="1" si="577"/>
        <v>0</v>
      </c>
      <c r="WB106" s="556">
        <f t="shared" ca="1" si="577"/>
        <v>0</v>
      </c>
      <c r="WC106" s="556">
        <f t="shared" ca="1" si="577"/>
        <v>0</v>
      </c>
      <c r="WD106" s="556">
        <f t="shared" ca="1" si="577"/>
        <v>0</v>
      </c>
      <c r="WE106" s="556">
        <f t="shared" ca="1" si="577"/>
        <v>0</v>
      </c>
      <c r="WF106" s="556">
        <f t="shared" ca="1" si="577"/>
        <v>0</v>
      </c>
      <c r="WG106" s="556">
        <f t="shared" ca="1" si="577"/>
        <v>0</v>
      </c>
      <c r="WH106" s="556">
        <f t="shared" ca="1" si="577"/>
        <v>0</v>
      </c>
      <c r="WI106" s="556">
        <f t="shared" ca="1" si="578"/>
        <v>0</v>
      </c>
      <c r="WJ106" s="556">
        <f t="shared" ca="1" si="578"/>
        <v>0</v>
      </c>
      <c r="WK106" s="556">
        <f t="shared" ca="1" si="578"/>
        <v>0</v>
      </c>
      <c r="WL106" s="556">
        <f t="shared" ca="1" si="578"/>
        <v>0</v>
      </c>
      <c r="WM106" s="556">
        <f t="shared" ca="1" si="578"/>
        <v>0</v>
      </c>
      <c r="WN106" s="556">
        <f t="shared" ca="1" si="578"/>
        <v>0</v>
      </c>
      <c r="WO106" s="556">
        <f t="shared" ca="1" si="578"/>
        <v>0</v>
      </c>
      <c r="WP106" s="556">
        <f t="shared" ca="1" si="578"/>
        <v>0</v>
      </c>
      <c r="WQ106" s="556">
        <f t="shared" ca="1" si="578"/>
        <v>0</v>
      </c>
      <c r="WR106" s="556">
        <f t="shared" ca="1" si="578"/>
        <v>0</v>
      </c>
      <c r="WS106" s="556">
        <f t="shared" ca="1" si="579"/>
        <v>0</v>
      </c>
      <c r="WT106" s="556">
        <f t="shared" ca="1" si="579"/>
        <v>0</v>
      </c>
      <c r="WU106" s="556">
        <f t="shared" ca="1" si="579"/>
        <v>0</v>
      </c>
      <c r="WV106" s="556">
        <f t="shared" ca="1" si="579"/>
        <v>0</v>
      </c>
      <c r="WW106" s="556">
        <f t="shared" ca="1" si="579"/>
        <v>0</v>
      </c>
      <c r="WX106" s="556">
        <f t="shared" ca="1" si="579"/>
        <v>0</v>
      </c>
      <c r="WY106" s="556">
        <f t="shared" ca="1" si="579"/>
        <v>0</v>
      </c>
      <c r="WZ106" s="556">
        <f t="shared" ca="1" si="579"/>
        <v>0</v>
      </c>
      <c r="XA106" s="556">
        <f t="shared" ca="1" si="579"/>
        <v>0</v>
      </c>
      <c r="XB106" s="556">
        <f t="shared" ca="1" si="579"/>
        <v>0</v>
      </c>
      <c r="XC106" s="556">
        <f t="shared" ca="1" si="580"/>
        <v>0</v>
      </c>
      <c r="XD106" s="556">
        <f t="shared" ca="1" si="580"/>
        <v>0</v>
      </c>
      <c r="XE106" s="556">
        <f t="shared" ca="1" si="580"/>
        <v>0</v>
      </c>
      <c r="XF106" s="556">
        <f t="shared" ca="1" si="580"/>
        <v>0</v>
      </c>
      <c r="XG106" s="556">
        <f t="shared" ca="1" si="580"/>
        <v>0</v>
      </c>
      <c r="XH106" s="556">
        <f t="shared" ca="1" si="580"/>
        <v>0</v>
      </c>
      <c r="XI106" s="556">
        <f t="shared" ca="1" si="580"/>
        <v>0</v>
      </c>
      <c r="XJ106" s="556">
        <f t="shared" ca="1" si="580"/>
        <v>0</v>
      </c>
      <c r="XK106" s="556">
        <f t="shared" ca="1" si="580"/>
        <v>0</v>
      </c>
      <c r="XL106" s="556">
        <f t="shared" ca="1" si="580"/>
        <v>0</v>
      </c>
      <c r="XM106" s="556">
        <f t="shared" ca="1" si="581"/>
        <v>0</v>
      </c>
      <c r="XN106" s="556">
        <f t="shared" ca="1" si="581"/>
        <v>0</v>
      </c>
      <c r="XO106" s="556">
        <f t="shared" ca="1" si="581"/>
        <v>0</v>
      </c>
      <c r="XP106" s="556">
        <f t="shared" ca="1" si="581"/>
        <v>0</v>
      </c>
      <c r="XQ106" s="556">
        <f t="shared" ca="1" si="581"/>
        <v>0</v>
      </c>
      <c r="XR106" s="556">
        <f t="shared" ca="1" si="581"/>
        <v>0</v>
      </c>
      <c r="XS106" s="556">
        <f t="shared" ca="1" si="581"/>
        <v>0</v>
      </c>
      <c r="XT106" s="556">
        <f t="shared" ca="1" si="581"/>
        <v>0</v>
      </c>
      <c r="XU106" s="556">
        <f t="shared" ca="1" si="581"/>
        <v>0</v>
      </c>
      <c r="XV106" s="556">
        <f t="shared" ca="1" si="581"/>
        <v>0</v>
      </c>
      <c r="XW106" s="556">
        <f t="shared" ca="1" si="581"/>
        <v>0</v>
      </c>
      <c r="XX106" s="189">
        <f t="shared" ca="1" si="582"/>
        <v>0</v>
      </c>
      <c r="XY106" s="189">
        <f t="shared" ca="1" si="582"/>
        <v>0</v>
      </c>
      <c r="XZ106" s="189">
        <f t="shared" ca="1" si="582"/>
        <v>0</v>
      </c>
      <c r="YA106" s="189">
        <f t="shared" ca="1" si="582"/>
        <v>0</v>
      </c>
      <c r="YB106" s="189">
        <f t="shared" ca="1" si="582"/>
        <v>0</v>
      </c>
      <c r="YC106" s="230">
        <f t="shared" ca="1" si="492"/>
        <v>0</v>
      </c>
      <c r="YD106" s="189">
        <f t="shared" ca="1" si="583"/>
        <v>0</v>
      </c>
      <c r="YE106" s="189">
        <f t="shared" ca="1" si="583"/>
        <v>0</v>
      </c>
      <c r="YF106" s="189">
        <f t="shared" ca="1" si="583"/>
        <v>0</v>
      </c>
      <c r="YG106" s="189">
        <f t="shared" ca="1" si="583"/>
        <v>0</v>
      </c>
      <c r="YH106" s="189">
        <f t="shared" ca="1" si="583"/>
        <v>0</v>
      </c>
      <c r="YI106" s="230">
        <f t="shared" ca="1" si="494"/>
        <v>0</v>
      </c>
      <c r="YJ106" s="231">
        <f t="shared" ca="1" si="495"/>
        <v>0</v>
      </c>
      <c r="YK106" s="231">
        <f t="shared" ca="1" si="495"/>
        <v>0</v>
      </c>
      <c r="YL106" s="231">
        <f t="shared" ca="1" si="495"/>
        <v>0</v>
      </c>
      <c r="YM106" s="231">
        <f t="shared" ca="1" si="495"/>
        <v>0</v>
      </c>
      <c r="YN106" s="544">
        <f t="shared" ca="1" si="496"/>
        <v>0</v>
      </c>
      <c r="YO106" s="231">
        <f t="shared" ca="1" si="497"/>
        <v>0</v>
      </c>
      <c r="YP106" s="231">
        <f t="shared" ca="1" si="497"/>
        <v>0</v>
      </c>
      <c r="YQ106" s="231">
        <f t="shared" ca="1" si="497"/>
        <v>0</v>
      </c>
      <c r="YR106" s="231">
        <f t="shared" ca="1" si="497"/>
        <v>0</v>
      </c>
      <c r="YS106" s="544">
        <f t="shared" ca="1" si="584"/>
        <v>0</v>
      </c>
      <c r="YT106" s="544">
        <f t="shared" ca="1" si="584"/>
        <v>0</v>
      </c>
      <c r="YU106" s="544">
        <f t="shared" ca="1" si="584"/>
        <v>0</v>
      </c>
      <c r="YV106" s="544">
        <f t="shared" ca="1" si="584"/>
        <v>0</v>
      </c>
      <c r="YW106" s="544">
        <f t="shared" ca="1" si="584"/>
        <v>0</v>
      </c>
      <c r="YX106" s="544">
        <f t="shared" ca="1" si="584"/>
        <v>0</v>
      </c>
      <c r="YY106" s="544">
        <f t="shared" ca="1" si="584"/>
        <v>0</v>
      </c>
      <c r="YZ106" s="535" cm="1">
        <f t="array" aca="1" ref="YZ106" ca="1">INDEX(YZ$13:YZ105,$B106+1,1)</f>
        <v>0</v>
      </c>
      <c r="ZA106" s="411">
        <f t="shared" ca="1" si="499"/>
        <v>19</v>
      </c>
      <c r="ZB106" s="18"/>
      <c r="ZC106" s="535" cm="1">
        <f t="array" aca="1" ref="ZC106" ca="1">INDEX(ZC$13:ZC105,$B106+1,1)</f>
        <v>0</v>
      </c>
      <c r="ZD106" s="411">
        <f t="shared" si="500"/>
        <v>0</v>
      </c>
      <c r="ZE106" s="535" cm="1">
        <f t="array" aca="1" ref="ZE106" ca="1">INDEX(ZE$13:ZE105,$B106+1,1)</f>
        <v>0</v>
      </c>
      <c r="ZF106" s="535" t="str" cm="1">
        <f t="array" aca="1" ref="ZF106" ca="1">INDEX(ZF$13:ZF105,$B106+1,1)</f>
        <v>-</v>
      </c>
      <c r="ZG106" s="535" t="str" cm="1">
        <f t="array" aca="1" ref="ZG106" ca="1">INDEX(ZG$13:ZG105,$B106+1,1)</f>
        <v>-</v>
      </c>
      <c r="ZH106" s="535" t="str" cm="1">
        <f t="array" aca="1" ref="ZH106" ca="1">INDEX(ZH$13:ZH105,$B106+1,1)</f>
        <v>-</v>
      </c>
      <c r="ZI106" s="535" t="str" cm="1">
        <f t="array" aca="1" ref="ZI106" ca="1">INDEX(ZI$13:ZI105,$B106+1,1)</f>
        <v>-</v>
      </c>
      <c r="ZJ106" s="535" t="str" cm="1">
        <f t="array" aca="1" ref="ZJ106" ca="1">INDEX(ZJ$13:ZJ105,$B106+1,1)</f>
        <v>-</v>
      </c>
      <c r="ZK106" s="535" t="str" cm="1">
        <f t="array" aca="1" ref="ZK106" ca="1">INDEX(ZK$13:ZK105,$B106+1,1)</f>
        <v>-</v>
      </c>
      <c r="ZL106" s="535" t="str" cm="1">
        <f t="array" aca="1" ref="ZL106" ca="1">INDEX(ZL$13:ZL105,$B106+1,1)</f>
        <v>-</v>
      </c>
      <c r="ZM106" s="535" t="str" cm="1">
        <f t="array" aca="1" ref="ZM106" ca="1">INDEX(ZM$13:ZM105,$B106+1,1)</f>
        <v>-</v>
      </c>
      <c r="ZN106" s="535" t="str" cm="1">
        <f t="array" aca="1" ref="ZN106" ca="1">INDEX(ZN$13:ZN105,$B106+1,1)</f>
        <v>-</v>
      </c>
      <c r="ZO106" s="535" t="str" cm="1">
        <f t="array" aca="1" ref="ZO106" ca="1">INDEX(ZO$13:ZO105,$B106+1,1)</f>
        <v>-</v>
      </c>
      <c r="ZP106" s="535" t="str" cm="1">
        <f t="array" aca="1" ref="ZP106" ca="1">INDEX(ZP$13:ZP105,$B106+1,1)</f>
        <v>-</v>
      </c>
      <c r="ZQ106" s="535" t="str" cm="1">
        <f t="array" aca="1" ref="ZQ106" ca="1">INDEX(ZQ$13:ZQ105,$B106+1,1)</f>
        <v>-</v>
      </c>
      <c r="ZR106" s="535" t="str" cm="1">
        <f t="array" aca="1" ref="ZR106" ca="1">INDEX(ZR$13:ZR105,$B106+1,1)</f>
        <v>-</v>
      </c>
      <c r="ZS106" s="535" t="str" cm="1">
        <f t="array" aca="1" ref="ZS106" ca="1">INDEX(ZS$13:ZS105,$B106+1,1)</f>
        <v>-</v>
      </c>
      <c r="ZT106" s="535" t="str" cm="1">
        <f t="array" aca="1" ref="ZT106" ca="1">INDEX(ZT$13:ZT105,$B106+1,1)</f>
        <v>-</v>
      </c>
      <c r="ZU106" s="535" t="str" cm="1">
        <f t="array" aca="1" ref="ZU106" ca="1">INDEX(ZU$13:ZU105,$B106+1,1)</f>
        <v>-</v>
      </c>
      <c r="ZV106" s="535" t="str" cm="1">
        <f t="array" aca="1" ref="ZV106" ca="1">INDEX(ZV$13:ZV105,$B106+1,1)</f>
        <v>-</v>
      </c>
      <c r="ZW106" s="535" t="str" cm="1">
        <f t="array" aca="1" ref="ZW106" ca="1">INDEX(ZW$13:ZW105,$B106+1,1)</f>
        <v>-</v>
      </c>
      <c r="ZX106" s="18"/>
      <c r="ZY106" s="411" t="b">
        <f t="shared" ca="1" si="501"/>
        <v>0</v>
      </c>
      <c r="ZZ106" s="411" t="str">
        <f t="shared" ca="1" si="502"/>
        <v>-</v>
      </c>
      <c r="AAA106" s="535" t="str" cm="1">
        <f t="array" aca="1" ref="AAA106" ca="1">INDEX(AAA$13:AAA105,$B106+1,1)</f>
        <v>-</v>
      </c>
      <c r="AAB106" s="535" t="str" cm="1">
        <f t="array" aca="1" ref="AAB106" ca="1">INDEX(AAB$13:AAB105,$B106+1,1)</f>
        <v>-</v>
      </c>
      <c r="AAC106" s="535" t="str" cm="1">
        <f t="array" aca="1" ref="AAC106" ca="1">INDEX(AAC$13:AAC105,$B106+1,1)</f>
        <v>-</v>
      </c>
      <c r="AAD106" s="545" cm="1">
        <f t="array" aca="1" ref="AAD106" ca="1">INDEX(i.AgeJ,$AD106,1)</f>
        <v>0</v>
      </c>
      <c r="AAE106" s="535" t="str" cm="1">
        <f t="array" aca="1" ref="AAE106" ca="1">INDEX(AAE$13:AAE105,$B106+1,1)</f>
        <v>-</v>
      </c>
      <c r="AAF106" s="411" t="str">
        <f t="shared" si="503"/>
        <v>-</v>
      </c>
      <c r="AAG106" s="411" t="str">
        <f t="shared" si="503"/>
        <v>-</v>
      </c>
      <c r="AAH106" s="535" t="str" cm="1">
        <f t="array" aca="1" ref="AAH106" ca="1">INDEX(AAH$13:AAH105,$B106+1,1)</f>
        <v>-</v>
      </c>
      <c r="AAI106" s="535" t="str" cm="1">
        <f t="array" aca="1" ref="AAI106" ca="1">INDEX(AAI$13:AAI105,$B106+1,1)</f>
        <v>-</v>
      </c>
      <c r="AAJ106" s="535" t="str" cm="1">
        <f t="array" aca="1" ref="AAJ106" ca="1">INDEX(AAJ$13:AAJ105,$B106+1,1)</f>
        <v>-</v>
      </c>
      <c r="AAK106" s="535" t="str" cm="1">
        <f t="array" aca="1" ref="AAK106" ca="1">INDEX(AAK$13:AAK105,$B106+1,1)</f>
        <v>-</v>
      </c>
      <c r="AAL106" s="535" t="str" cm="1">
        <f t="array" aca="1" ref="AAL106" ca="1">INDEX(AAL$13:AAL105,$B106+1,1)</f>
        <v>-</v>
      </c>
      <c r="AAM106" s="535" t="b" cm="1">
        <f t="array" aca="1" ref="AAM106" ca="1">INDEX(AAM$13:AAM105,$B106+1,1)</f>
        <v>1</v>
      </c>
      <c r="AAN106" s="535" t="str" cm="1">
        <f t="array" aca="1" ref="AAN106" ca="1">INDEX(AAN$13:AAN105,$B106+1,1)</f>
        <v>-</v>
      </c>
      <c r="AAO106" s="535" cm="1">
        <f t="array" aca="1" ref="AAO106" ca="1">INDEX(AAO$13:AAO105,$B106+1,1)</f>
        <v>0</v>
      </c>
      <c r="AAP106" s="535" cm="1">
        <f t="array" aca="1" ref="AAP106" ca="1">INDEX(AAP$13:AAP105,$B106+1,1)</f>
        <v>0</v>
      </c>
      <c r="AAQ106" s="535" cm="1">
        <f t="array" aca="1" ref="AAQ106" ca="1">INDEX(AAQ$13:AAQ105,$B106+1,1)</f>
        <v>0</v>
      </c>
      <c r="AAR106" s="18"/>
      <c r="AAS106" s="411">
        <f t="shared" si="504"/>
        <v>50</v>
      </c>
      <c r="AAT106" s="411">
        <f t="shared" si="504"/>
        <v>50</v>
      </c>
      <c r="AAU106" s="411">
        <f t="shared" si="504"/>
        <v>50</v>
      </c>
      <c r="AAV106" s="411">
        <f t="shared" si="504"/>
        <v>50</v>
      </c>
      <c r="AAW106" s="535" cm="1">
        <f t="array" aca="1" ref="AAW106" ca="1">INDEX(AAW$13:AAW105,$B106+1,1)</f>
        <v>1</v>
      </c>
      <c r="AAX106" s="535" cm="1">
        <f t="array" aca="1" ref="AAX106" ca="1">INDEX(AAX$13:AAX105,$B106+1,1)</f>
        <v>1</v>
      </c>
      <c r="AAY106" s="535" cm="1">
        <f t="array" aca="1" ref="AAY106" ca="1">INDEX(AAY$13:AAY105,$B106+1,1)</f>
        <v>1</v>
      </c>
      <c r="AAZ106" s="535" cm="1">
        <f t="array" aca="1" ref="AAZ106" ca="1">INDEX(AAZ$13:AAZ105,$B106+1,1)</f>
        <v>1</v>
      </c>
      <c r="ABA106" s="535" t="str" cm="1">
        <f t="array" aca="1" ref="ABA106" ca="1">INDEX(ABA$13:ABA105,$B106+1,1)</f>
        <v>-</v>
      </c>
      <c r="ABB106" s="535" t="str" cm="1">
        <f t="array" aca="1" ref="ABB106" ca="1">INDEX(ABB$13:ABB105,$B106+1,1)</f>
        <v>-</v>
      </c>
      <c r="ABC106" s="535" t="str" cm="1">
        <f t="array" aca="1" ref="ABC106" ca="1">INDEX(ABC$13:ABC105,$B106+1,1)</f>
        <v>-</v>
      </c>
      <c r="ABD106" s="535" t="str" cm="1">
        <f t="array" aca="1" ref="ABD106" ca="1">INDEX(ABD$13:ABD105,$B106+1,1)</f>
        <v>-</v>
      </c>
      <c r="ABE106" s="535" t="str" cm="1">
        <f t="array" aca="1" ref="ABE106" ca="1">INDEX(ABE$13:ABE105,$B106+1,1)</f>
        <v>-</v>
      </c>
      <c r="ABF106" s="535" t="str" cm="1">
        <f t="array" aca="1" ref="ABF106" ca="1">INDEX(ABF$13:ABF105,$B106+1,1)</f>
        <v>-</v>
      </c>
      <c r="ABG106" s="535" t="str" cm="1">
        <f t="array" aca="1" ref="ABG106" ca="1">INDEX(ABG$13:ABG105,$B106+1,1)</f>
        <v>-</v>
      </c>
      <c r="ABH106" s="18"/>
      <c r="ABI106" s="535" t="str" cm="1">
        <f t="array" aca="1" ref="ABI106" ca="1">INDEX(ABI$13:ABI105,$B106+1,1)</f>
        <v>-</v>
      </c>
      <c r="ABJ106" s="411">
        <f t="shared" ca="1" si="505"/>
        <v>1</v>
      </c>
      <c r="ABK106" s="18"/>
      <c r="ABL106" s="535" t="str" cm="1">
        <f t="array" aca="1" ref="ABL106" ca="1">INDEX(ABL$13:ABL105,$B106+1,1)</f>
        <v>-</v>
      </c>
      <c r="ABM106" s="535" t="b" cm="1">
        <f t="array" aca="1" ref="ABM106" ca="1">INDEX(ABM$13:ABM105,$B106+1,1)</f>
        <v>0</v>
      </c>
      <c r="ABN106" s="535" t="b" cm="1">
        <f t="array" aca="1" ref="ABN106" ca="1">INDEX(ABN$13:ABN105,$B106+1,1)</f>
        <v>0</v>
      </c>
      <c r="ABO106" s="535" t="str" cm="1">
        <f t="array" aca="1" ref="ABO106" ca="1">INDEX(ABO$13:ABO105,$B106+1,1)</f>
        <v>-</v>
      </c>
      <c r="ABP106" s="535" t="b" cm="1">
        <f t="array" aca="1" ref="ABP106" ca="1">INDEX(ABP$13:ABP105,$B106+1,1)</f>
        <v>0</v>
      </c>
      <c r="ABQ106" s="535" t="b" cm="1">
        <f t="array" aca="1" ref="ABQ106" ca="1">INDEX(ABQ$13:ABQ105,$B106+1,1)</f>
        <v>1</v>
      </c>
      <c r="ABR106" s="535" t="str" cm="1">
        <f t="array" aca="1" ref="ABR106" ca="1">INDEX(ABR$13:ABR105,$B106+1,1)</f>
        <v>-</v>
      </c>
      <c r="ABS106" s="547" t="str" cm="1">
        <f t="array" aca="1" ref="ABS106" ca="1">IF(ABN106&lt;&gt;TRUE,"-",VALUE(IFERROR(VALUE($K106),0) &amp; _xlfn.SWITCH($CF106,"-",4,$CF106) &amp; $L106 &amp; $T106 &amp; "00" &amp; $N106 &amp; $AK106 &amp; $R106 &amp; _xlfn.SWITCH($AM106,3,1,$AM106) &amp; _xlfn.SWITCH($M106,4,0,$M106) &amp; $AD106 &amp; IF(MOD($H106-2,ABS$6)&gt;=ABS$7,"",TEXT(INT(MOD($H106-2,ABS$6)/2)+1,"00"))))</f>
        <v>-</v>
      </c>
      <c r="ABT106" s="657" t="str" cm="1">
        <f t="array" aca="1" ref="ABT106" ca="1">IF(ABO106&lt;&gt;TRUE,"-",VALUE(IFERROR(VALUE($K106),0) &amp; _xlfn.SWITCH($CF106,"-",4,$CF106) &amp; $L106 &amp; $T106 &amp; "00" &amp; $N106 &amp; $AK106 &amp; $R106 &amp; _xlfn.SWITCH($AM106,3,1,$AM106) &amp; _xlfn.SWITCH($M106,4,0,$M106) &amp; $AD106 &amp; IF(MOD($H106-1,ABT$6)&gt;=ABT$7,"",TEXT(INT(MOD($H106-1,ABT$6)/2)+1,"00"))))</f>
        <v>-</v>
      </c>
      <c r="ABU106" s="543">
        <f t="shared" ca="1" si="507"/>
        <v>652</v>
      </c>
      <c r="ABV106" s="543">
        <f t="shared" ca="1" si="507"/>
        <v>686</v>
      </c>
      <c r="ABW106" s="543">
        <f t="shared" ca="1" si="507"/>
        <v>721</v>
      </c>
      <c r="ABX106" s="459">
        <f t="shared" ca="1" si="508"/>
        <v>469</v>
      </c>
      <c r="ABY106" s="459">
        <f t="shared" ca="1" si="508"/>
        <v>504</v>
      </c>
      <c r="ABZ106" s="459">
        <f t="shared" ca="1" si="508"/>
        <v>539</v>
      </c>
      <c r="ACA106" s="459">
        <f t="shared" ca="1" si="509"/>
        <v>385</v>
      </c>
      <c r="ACB106" s="459">
        <f t="shared" ca="1" si="509"/>
        <v>420</v>
      </c>
      <c r="ACC106" s="459">
        <f t="shared" ca="1" si="509"/>
        <v>455</v>
      </c>
      <c r="ACD106" s="535" t="str" cm="1">
        <f t="array" aca="1" ref="ACD106" ca="1">INDEX(ACD$13:ACD105,$B106+1,1)</f>
        <v>-</v>
      </c>
      <c r="ACE106" s="535" t="str" cm="1">
        <f t="array" aca="1" ref="ACE106" ca="1">INDEX(ACE$13:ACE105,$B106+1,1)</f>
        <v>-</v>
      </c>
      <c r="ACF106" s="535" t="str" cm="1">
        <f t="array" aca="1" ref="ACF106" ca="1">INDEX(ACF$13:ACF105,$B106+1,1)</f>
        <v>-</v>
      </c>
      <c r="ACG106" s="535" t="str" cm="1">
        <f t="array" aca="1" ref="ACG106" ca="1">INDEX(ACG$13:ACG105,$B106+1,1)</f>
        <v>-</v>
      </c>
      <c r="ACH106" s="535" t="str" cm="1">
        <f t="array" aca="1" ref="ACH106" ca="1">INDEX(ACH$13:ACH105,$B106+1,1)</f>
        <v>-</v>
      </c>
      <c r="ACI106" s="535" t="str" cm="1">
        <f t="array" aca="1" ref="ACI106" ca="1">INDEX(ACI$13:ACI105,$B106+1,1)</f>
        <v>-</v>
      </c>
      <c r="ACJ106" s="535" t="str" cm="1">
        <f t="array" aca="1" ref="ACJ106" ca="1">INDEX(ACJ$13:ACJ105,$B106+1,1)</f>
        <v>-</v>
      </c>
      <c r="ACK106" s="535" t="str" cm="1">
        <f t="array" aca="1" ref="ACK106" ca="1">INDEX(ACK$13:ACK105,$B106+1,1)</f>
        <v>-</v>
      </c>
      <c r="ACL106" s="535" t="str" cm="1">
        <f t="array" aca="1" ref="ACL106" ca="1">INDEX(ACL$13:ACL105,$B106+1,1)</f>
        <v>-</v>
      </c>
      <c r="ACM106" s="535" t="str" cm="1">
        <f t="array" aca="1" ref="ACM106" ca="1">INDEX(ACM$13:ACM105,$B106+1,1)</f>
        <v>-</v>
      </c>
      <c r="ACN106" s="535" t="str" cm="1">
        <f t="array" aca="1" ref="ACN106" ca="1">INDEX(ACN$13:ACN105,$B106+1,1)</f>
        <v>-</v>
      </c>
      <c r="ACO106" s="535" t="str" cm="1">
        <f t="array" aca="1" ref="ACO106" ca="1">INDEX(ACO$13:ACO105,$B106+1,1)</f>
        <v>-</v>
      </c>
      <c r="ACP106" s="535" cm="1">
        <f t="array" aca="1" ref="ACP106" ca="1">INDEX(ACP$13:ACP105,$B106+1,1)</f>
        <v>1</v>
      </c>
      <c r="ACQ106" s="535" cm="1">
        <f t="array" aca="1" ref="ACQ106" ca="1">INDEX(ACQ$13:ACQ105,$B106+1,1)</f>
        <v>1</v>
      </c>
      <c r="ACR106" s="535" cm="1">
        <f t="array" aca="1" ref="ACR106" ca="1">INDEX(ACR$13:ACR105,$B106+1,1)</f>
        <v>0</v>
      </c>
      <c r="ACS106" s="535" t="str" cm="1">
        <f t="array" aca="1" ref="ACS106" ca="1">INDEX(ACS$13:ACS105,$B106+1,1)</f>
        <v>-</v>
      </c>
      <c r="ACT106" s="535" t="str" cm="1">
        <f t="array" aca="1" ref="ACT106" ca="1">INDEX(ACT$13:ACT105,$B106+1,1)</f>
        <v>-</v>
      </c>
      <c r="ACU106" s="535" t="str" cm="1">
        <f t="array" aca="1" ref="ACU106" ca="1">INDEX(ACU$13:ACU105,$B106+1,1)</f>
        <v>-</v>
      </c>
      <c r="ACV106" s="535" t="str" cm="1">
        <f t="array" aca="1" ref="ACV106" ca="1">INDEX(ACV$13:ACV105,$B106+1,1)</f>
        <v>-</v>
      </c>
      <c r="ACW106" s="535" t="str" cm="1">
        <f t="array" aca="1" ref="ACW106" ca="1">INDEX(ACW$13:ACW105,$B106+1,1)</f>
        <v>-</v>
      </c>
      <c r="ACX106" s="535" cm="1">
        <f t="array" aca="1" ref="ACX106" ca="1">INDEX(ACX$13:ACX105,$B106+1,1)</f>
        <v>0</v>
      </c>
      <c r="ACY106" s="535" t="str" cm="1">
        <f t="array" aca="1" ref="ACY106" ca="1">INDEX(ACY$13:ACY105,$B106+1,1)</f>
        <v>-</v>
      </c>
      <c r="ACZ106" s="535" t="str" cm="1">
        <f t="array" aca="1" ref="ACZ106" ca="1">INDEX(ACZ$13:ACZ105,$B106+1,1)</f>
        <v>-</v>
      </c>
      <c r="ADA106" s="535" t="str" cm="1">
        <f t="array" aca="1" ref="ADA106" ca="1">INDEX(ADA$13:ADA105,$B106+1,1)</f>
        <v>-</v>
      </c>
      <c r="ADB106" s="535" cm="1">
        <f t="array" aca="1" ref="ADB106" ca="1">INDEX(ADB$13:ADB105,$B106+1,1)</f>
        <v>1</v>
      </c>
      <c r="ADC106" s="535" cm="1">
        <f t="array" aca="1" ref="ADC106" ca="1">INDEX(ADC$13:ADC105,$B106+1,1)</f>
        <v>1</v>
      </c>
      <c r="ADD106" s="535" t="str" cm="1">
        <f t="array" aca="1" ref="ADD106" ca="1">INDEX(ADD$13:ADD105,$B106+1,1)</f>
        <v>-</v>
      </c>
      <c r="ADE106" s="535" t="str" cm="1">
        <f t="array" aca="1" ref="ADE106" ca="1">INDEX(ADE$13:ADE105,$B106+1,1)</f>
        <v>-</v>
      </c>
      <c r="ADF106" s="535" t="str" cm="1">
        <f t="array" aca="1" ref="ADF106" ca="1">INDEX(ADF$13:ADF105,$B106+1,1)</f>
        <v>-</v>
      </c>
      <c r="ADG106" s="535" t="str" cm="1">
        <f t="array" aca="1" ref="ADG106" ca="1">INDEX(ADG$13:ADG105,$B106+1,1)</f>
        <v>-</v>
      </c>
      <c r="ADH106" s="535" t="str" cm="1">
        <f t="array" aca="1" ref="ADH106" ca="1">INDEX(ADH$13:ADH105,$B106+1,1)</f>
        <v>-</v>
      </c>
      <c r="ADI106" s="535" t="str" cm="1">
        <f t="array" aca="1" ref="ADI106" ca="1">INDEX(ADI$13:ADI105,$B106+1,1)</f>
        <v>-</v>
      </c>
      <c r="ADJ106" s="535" t="str" cm="1">
        <f t="array" aca="1" ref="ADJ106" ca="1">INDEX(ADJ$13:ADJ105,$B106+1,1)</f>
        <v>-</v>
      </c>
      <c r="ADK106" s="535" t="str" cm="1">
        <f t="array" aca="1" ref="ADK106" ca="1">INDEX(ADK$13:ADK105,$B106+1,1)</f>
        <v>-</v>
      </c>
      <c r="ADL106" s="191" t="b">
        <f t="shared" si="537"/>
        <v>0</v>
      </c>
      <c r="ADM106" s="535" t="str" cm="1">
        <f t="array" aca="1" ref="ADM106" ca="1">INDEX(ADM$13:ADM105,$B106+1,1)</f>
        <v>-</v>
      </c>
      <c r="ADN106" s="535" t="str" cm="1">
        <f t="array" aca="1" ref="ADN106" ca="1">INDEX(ADN$13:ADN105,$B106+1,1)</f>
        <v>-</v>
      </c>
      <c r="ADO106" s="535" t="str" cm="1">
        <f t="array" aca="1" ref="ADO106" ca="1">INDEX(ADO$13:ADO105,$B106+1,1)</f>
        <v>-</v>
      </c>
      <c r="ADP106" s="535" t="str" cm="1">
        <f t="array" aca="1" ref="ADP106" ca="1">INDEX(ADP$13:ADP105,$B106+1,1)</f>
        <v>-</v>
      </c>
      <c r="ADQ106" s="18"/>
      <c r="ADR106" s="545" t="b">
        <f t="shared" ca="1" si="585"/>
        <v>1</v>
      </c>
      <c r="ADS106" s="545" t="str">
        <f t="shared" ca="1" si="585"/>
        <v>-</v>
      </c>
      <c r="ADT106" s="545" t="str">
        <f t="shared" ca="1" si="585"/>
        <v>-</v>
      </c>
      <c r="ADU106" s="545" t="str">
        <f t="shared" ca="1" si="585"/>
        <v>-</v>
      </c>
      <c r="ADV106" s="545" t="str">
        <f t="shared" ca="1" si="585"/>
        <v>-</v>
      </c>
      <c r="ADW106" s="545" t="str">
        <f t="shared" ca="1" si="585"/>
        <v>-</v>
      </c>
      <c r="ADX106" s="545" t="str">
        <f t="shared" ca="1" si="585"/>
        <v>-</v>
      </c>
      <c r="ADY106" s="545" t="str">
        <f t="shared" ca="1" si="585"/>
        <v>-</v>
      </c>
      <c r="ADZ106" s="545" t="str">
        <f t="shared" ca="1" si="585"/>
        <v>-</v>
      </c>
      <c r="AEA106" s="545" t="str">
        <f t="shared" ca="1" si="585"/>
        <v>-</v>
      </c>
      <c r="AEB106" s="545" t="str">
        <f t="shared" ca="1" si="586"/>
        <v>-</v>
      </c>
      <c r="AEC106" s="545" t="str">
        <f t="shared" ca="1" si="586"/>
        <v>-</v>
      </c>
      <c r="AED106" s="545" t="str">
        <f t="shared" ca="1" si="586"/>
        <v>-</v>
      </c>
      <c r="AEE106" s="545" t="str">
        <f t="shared" ca="1" si="586"/>
        <v>-</v>
      </c>
      <c r="AEF106" s="545" t="str">
        <f t="shared" ca="1" si="586"/>
        <v>-</v>
      </c>
      <c r="AEG106" s="545" t="str">
        <f t="shared" ca="1" si="586"/>
        <v>-</v>
      </c>
      <c r="AEH106" s="545" t="str">
        <f t="shared" ca="1" si="586"/>
        <v>-</v>
      </c>
      <c r="AEI106" s="545" t="str">
        <f t="shared" ca="1" si="586"/>
        <v>-</v>
      </c>
      <c r="AEJ106" s="545" t="b">
        <f t="shared" ca="1" si="586"/>
        <v>1</v>
      </c>
      <c r="AEK106" s="545" t="str">
        <f t="shared" ca="1" si="586"/>
        <v>-</v>
      </c>
      <c r="AEL106" s="545" t="str">
        <f t="shared" ca="1" si="587"/>
        <v>-</v>
      </c>
      <c r="AEM106" s="545" t="str">
        <f t="shared" ca="1" si="587"/>
        <v>-</v>
      </c>
      <c r="AEN106" s="545" t="str">
        <f t="shared" ca="1" si="587"/>
        <v>-</v>
      </c>
      <c r="AEO106" s="545" t="str">
        <f t="shared" ca="1" si="587"/>
        <v>-</v>
      </c>
      <c r="AEP106" s="545" t="str">
        <f t="shared" ca="1" si="587"/>
        <v>-</v>
      </c>
      <c r="AEQ106" s="545" t="str">
        <f t="shared" ca="1" si="587"/>
        <v>-</v>
      </c>
      <c r="AER106" s="545" t="str">
        <f t="shared" ca="1" si="587"/>
        <v>-</v>
      </c>
      <c r="AES106" s="545" t="str">
        <f t="shared" ca="1" si="587"/>
        <v>-</v>
      </c>
      <c r="AET106" s="545" t="str">
        <f t="shared" ca="1" si="587"/>
        <v>-</v>
      </c>
      <c r="AEU106" s="545" t="str">
        <f t="shared" ca="1" si="587"/>
        <v>-</v>
      </c>
      <c r="AEV106" s="545" t="str">
        <f t="shared" ca="1" si="588"/>
        <v>-</v>
      </c>
      <c r="AEW106" s="545" t="str">
        <f t="shared" ca="1" si="588"/>
        <v>-</v>
      </c>
      <c r="AEX106" s="545" t="str">
        <f t="shared" ca="1" si="588"/>
        <v>-</v>
      </c>
      <c r="AEY106" s="545" t="str">
        <f t="shared" ca="1" si="588"/>
        <v>-</v>
      </c>
      <c r="AEZ106" s="545" t="str">
        <f t="shared" ca="1" si="588"/>
        <v>-</v>
      </c>
      <c r="AFA106" s="545" t="str">
        <f t="shared" ca="1" si="588"/>
        <v>-</v>
      </c>
      <c r="AFB106" s="545" t="b">
        <f t="shared" ca="1" si="588"/>
        <v>1</v>
      </c>
      <c r="AFC106" s="545" t="str">
        <f t="shared" ca="1" si="588"/>
        <v>-</v>
      </c>
      <c r="AFD106" s="545" t="str">
        <f t="shared" ca="1" si="588"/>
        <v>-</v>
      </c>
      <c r="AFE106" s="545" t="str">
        <f t="shared" ca="1" si="588"/>
        <v>-</v>
      </c>
      <c r="AFF106" s="545" t="str">
        <f t="shared" ca="1" si="589"/>
        <v>-</v>
      </c>
      <c r="AFG106" s="545" t="str">
        <f t="shared" ca="1" si="589"/>
        <v>-</v>
      </c>
      <c r="AFH106" s="545" t="str">
        <f t="shared" ca="1" si="589"/>
        <v>-</v>
      </c>
      <c r="AFI106" s="545" t="str">
        <f t="shared" ca="1" si="589"/>
        <v>-</v>
      </c>
      <c r="AFJ106" s="545" t="str">
        <f t="shared" ca="1" si="589"/>
        <v>-</v>
      </c>
      <c r="AFK106" s="545" t="str">
        <f t="shared" ca="1" si="589"/>
        <v>-</v>
      </c>
      <c r="AFL106" s="545" t="str">
        <f t="shared" ca="1" si="589"/>
        <v>-</v>
      </c>
      <c r="AFM106" s="545" t="str">
        <f t="shared" ca="1" si="589"/>
        <v>-</v>
      </c>
      <c r="AFN106" s="545" t="str">
        <f t="shared" ca="1" si="589"/>
        <v>-</v>
      </c>
      <c r="AFO106" s="545" t="str">
        <f t="shared" ca="1" si="589"/>
        <v>-</v>
      </c>
      <c r="AFP106" s="545" t="str">
        <f t="shared" ca="1" si="590"/>
        <v>-</v>
      </c>
      <c r="AFQ106" s="545" t="str">
        <f t="shared" ca="1" si="590"/>
        <v>-</v>
      </c>
      <c r="AFR106" s="545" t="str">
        <f t="shared" ca="1" si="590"/>
        <v>-</v>
      </c>
      <c r="AFS106" s="545" t="str">
        <f t="shared" ca="1" si="590"/>
        <v>-</v>
      </c>
      <c r="AFT106" s="545" t="b">
        <f t="shared" ca="1" si="590"/>
        <v>1</v>
      </c>
      <c r="AFU106" s="545" t="str">
        <f t="shared" ca="1" si="590"/>
        <v>-</v>
      </c>
      <c r="AFV106" s="545" t="str">
        <f t="shared" ca="1" si="590"/>
        <v>-</v>
      </c>
      <c r="AFW106" s="545" t="str">
        <f t="shared" ca="1" si="590"/>
        <v>-</v>
      </c>
      <c r="AFX106" s="545" t="str">
        <f t="shared" ca="1" si="590"/>
        <v>-</v>
      </c>
      <c r="AFY106" s="545" t="str">
        <f t="shared" ca="1" si="590"/>
        <v>-</v>
      </c>
      <c r="AFZ106" s="545" t="str">
        <f t="shared" ca="1" si="591"/>
        <v>-</v>
      </c>
      <c r="AGA106" s="545" t="str">
        <f t="shared" ca="1" si="591"/>
        <v>-</v>
      </c>
      <c r="AGB106" s="545" t="str">
        <f t="shared" ca="1" si="591"/>
        <v>-</v>
      </c>
      <c r="AGC106" s="545" t="str">
        <f t="shared" ca="1" si="591"/>
        <v>-</v>
      </c>
      <c r="AGD106" s="545" t="str">
        <f t="shared" ca="1" si="591"/>
        <v>-</v>
      </c>
      <c r="AGE106" s="545" t="str">
        <f t="shared" ca="1" si="591"/>
        <v>-</v>
      </c>
      <c r="AGF106" s="545" t="str">
        <f t="shared" ca="1" si="591"/>
        <v>-</v>
      </c>
      <c r="AGG106" s="545" t="str">
        <f t="shared" ca="1" si="591"/>
        <v>-</v>
      </c>
      <c r="AGH106" s="545" t="str">
        <f t="shared" ca="1" si="591"/>
        <v>-</v>
      </c>
      <c r="AGI106" s="545" t="str">
        <f t="shared" ca="1" si="591"/>
        <v>-</v>
      </c>
      <c r="AGJ106" s="545" t="str">
        <f t="shared" ca="1" si="592"/>
        <v>-</v>
      </c>
      <c r="AGK106" s="545" t="str">
        <f t="shared" ca="1" si="592"/>
        <v>-</v>
      </c>
      <c r="AGL106" s="545" t="b">
        <f t="shared" ca="1" si="592"/>
        <v>1</v>
      </c>
      <c r="AGM106" s="545" t="str">
        <f t="shared" ca="1" si="592"/>
        <v>-</v>
      </c>
      <c r="AGN106" s="545" t="str">
        <f t="shared" ca="1" si="592"/>
        <v>-</v>
      </c>
      <c r="AGO106" s="545" t="str">
        <f t="shared" ca="1" si="592"/>
        <v>-</v>
      </c>
      <c r="AGP106" s="545" t="str">
        <f t="shared" ca="1" si="592"/>
        <v>-</v>
      </c>
      <c r="AGQ106" s="545" t="str">
        <f t="shared" ca="1" si="592"/>
        <v>-</v>
      </c>
      <c r="AGR106" s="545" t="str">
        <f t="shared" ca="1" si="592"/>
        <v>-</v>
      </c>
      <c r="AGS106" s="545" t="str">
        <f t="shared" ca="1" si="592"/>
        <v>-</v>
      </c>
      <c r="AGT106" s="545" t="str">
        <f t="shared" ca="1" si="593"/>
        <v>-</v>
      </c>
      <c r="AGU106" s="545" t="str">
        <f t="shared" ca="1" si="593"/>
        <v>-</v>
      </c>
      <c r="AGV106" s="545" t="str">
        <f t="shared" ca="1" si="593"/>
        <v>-</v>
      </c>
      <c r="AGW106" s="545" t="str">
        <f t="shared" ca="1" si="593"/>
        <v>-</v>
      </c>
      <c r="AGX106" s="545" t="str">
        <f t="shared" ca="1" si="593"/>
        <v>-</v>
      </c>
      <c r="AGY106" s="545" t="str">
        <f t="shared" ca="1" si="593"/>
        <v>-</v>
      </c>
      <c r="AGZ106" s="545" t="str">
        <f t="shared" ca="1" si="593"/>
        <v>-</v>
      </c>
      <c r="AHA106" s="545" t="str">
        <f t="shared" ca="1" si="593"/>
        <v>-</v>
      </c>
      <c r="AHB106" s="545" t="str">
        <f t="shared" ca="1" si="593"/>
        <v>-</v>
      </c>
      <c r="AHC106" s="545" t="str">
        <f t="shared" ca="1" si="593"/>
        <v>-</v>
      </c>
      <c r="AHD106" s="535" cm="1">
        <f t="array" aca="1" ref="AHD106" ca="1">INDEX(AHD$13:AHD105,$B106+1,1)</f>
        <v>0</v>
      </c>
      <c r="AHE106" s="483">
        <v>0</v>
      </c>
    </row>
    <row r="107" spans="1:889" outlineLevel="2">
      <c r="A107" s="18">
        <f t="shared" si="241"/>
        <v>94</v>
      </c>
      <c r="B107" s="653">
        <f t="shared" ref="B107:B108" ca="1" si="607">OFFSET($A107,-21,0)</f>
        <v>73</v>
      </c>
      <c r="C107" s="458">
        <f t="shared" si="404"/>
        <v>2000</v>
      </c>
      <c r="D107" s="119" t="str">
        <f t="shared" ca="1" si="405"/>
        <v>GSW</v>
      </c>
      <c r="E107" t="b">
        <v>1</v>
      </c>
      <c r="F107" t="b">
        <v>0</v>
      </c>
      <c r="G107" t="b">
        <f t="shared" si="406"/>
        <v>1</v>
      </c>
      <c r="H107" s="191">
        <f t="shared" ca="1" si="536"/>
        <v>22</v>
      </c>
      <c r="I107" s="535" cm="1">
        <f t="array" aca="1" ref="I107" ca="1">INDEX(I$13:I106,$B107+1,1)</f>
        <v>1</v>
      </c>
      <c r="J107" s="535" cm="1">
        <f t="array" aca="1" ref="J107" ca="1">INDEX(J$13:J106,$B107+1,1)</f>
        <v>0</v>
      </c>
      <c r="K107" s="535" cm="1">
        <f t="array" aca="1" ref="K107" ca="1">INDEX(K$13:K106,$B107+1,1)</f>
        <v>1</v>
      </c>
      <c r="L107" s="535" cm="1">
        <f t="array" aca="1" ref="L107" ca="1">INDEX(L$13:L106,$B107+1,1)</f>
        <v>2</v>
      </c>
      <c r="M107" s="535" cm="1">
        <f t="array" aca="1" ref="M107" ca="1">INDEX(M$13:M106,$B107+1,1)</f>
        <v>0</v>
      </c>
      <c r="N107" s="230">
        <f t="shared" ca="1" si="547"/>
        <v>1</v>
      </c>
      <c r="O107" s="230">
        <f t="shared" ca="1" si="547"/>
        <v>7</v>
      </c>
      <c r="P107" s="230">
        <f t="shared" ca="1" si="547"/>
        <v>1</v>
      </c>
      <c r="Q107" s="230">
        <f t="shared" ca="1" si="547"/>
        <v>1</v>
      </c>
      <c r="R107" s="230">
        <f t="shared" ca="1" si="547"/>
        <v>1</v>
      </c>
      <c r="S107" s="230">
        <f t="shared" ca="1" si="547"/>
        <v>1</v>
      </c>
      <c r="T107" s="411">
        <f t="shared" ca="1" si="408"/>
        <v>2</v>
      </c>
      <c r="U107" s="411">
        <f t="shared" ca="1" si="408"/>
        <v>6</v>
      </c>
      <c r="V107" s="411">
        <f t="shared" ca="1" si="409"/>
        <v>2</v>
      </c>
      <c r="W107" s="772" t="b">
        <f t="shared" ca="1" si="410"/>
        <v>1</v>
      </c>
      <c r="X107" s="772" t="b">
        <f t="shared" ca="1" si="410"/>
        <v>1</v>
      </c>
      <c r="Y107" s="772" t="b">
        <f t="shared" ca="1" si="410"/>
        <v>1</v>
      </c>
      <c r="Z107" s="791" t="b" cm="1">
        <f t="array" aca="1" ref="Z107" ca="1">INDEX(Z$13:Z106,$B107+1,1)</f>
        <v>0</v>
      </c>
      <c r="AA107" s="411">
        <f t="shared" ca="1" si="411"/>
        <v>1</v>
      </c>
      <c r="AB107" s="411">
        <f t="shared" ca="1" si="412"/>
        <v>1</v>
      </c>
      <c r="AC107" s="230">
        <f t="shared" ca="1" si="548"/>
        <v>1</v>
      </c>
      <c r="AD107" s="230">
        <f t="shared" ca="1" si="548"/>
        <v>1</v>
      </c>
      <c r="AE107" s="230">
        <f t="shared" ca="1" si="548"/>
        <v>0</v>
      </c>
      <c r="AF107" s="230">
        <f t="shared" ca="1" si="548"/>
        <v>0</v>
      </c>
      <c r="AG107" s="230">
        <f t="shared" ca="1" si="548"/>
        <v>0</v>
      </c>
      <c r="AH107" s="230">
        <f t="shared" ca="1" si="548"/>
        <v>0</v>
      </c>
      <c r="AI107" s="87">
        <f t="shared" ca="1" si="414"/>
        <v>2</v>
      </c>
      <c r="AJ107" s="87">
        <f ca="1">INDEX(CHOOSE($N107,DataAutumn!i.AdultDrys,DataWinter!i.AdultDrys,DataSpring!i.AdultDrys),1,$T107)</f>
        <v>1</v>
      </c>
      <c r="AK107" s="230">
        <f t="shared" ca="1" si="549"/>
        <v>2</v>
      </c>
      <c r="AL107" s="535" cm="1">
        <f t="array" aca="1" ref="AL107" ca="1">INDEX(AL$13:AL106,$B107+1,1)</f>
        <v>0</v>
      </c>
      <c r="AM107" s="535" cm="1">
        <f t="array" aca="1" ref="AM107" ca="1">INDEX(AM$13:AM106,$B107+1,1)</f>
        <v>2</v>
      </c>
      <c r="AN107" s="810"/>
      <c r="AO107" s="111"/>
      <c r="AP107" s="111"/>
      <c r="AQ107" s="111"/>
      <c r="AR107" s="111"/>
      <c r="AS107" s="111"/>
      <c r="AT107" s="111"/>
      <c r="AU107" s="111"/>
      <c r="AV107" s="111"/>
      <c r="AW107" s="111"/>
      <c r="AX107" s="111"/>
      <c r="AY107" s="111"/>
      <c r="AZ107" s="111"/>
      <c r="BA107" s="111"/>
      <c r="BB107" s="111"/>
      <c r="BC107" s="312" t="str">
        <f t="shared" ca="1" si="416"/>
        <v>FS_Opt_Tem 00022 SE GSW Past      GFS     TOLAut Scan2 GFS RR+01% GP100% WP100% MP100% (Et_F33N33L11)       NutS1.0 Forced</v>
      </c>
      <c r="BD107" s="8" t="str">
        <f ca="1">IF(COUNTIF($BC$13:$BC107,$BC107)=1,"-","Dup")</f>
        <v>-</v>
      </c>
      <c r="BE107" s="18"/>
      <c r="BF107" s="535" t="b" cm="1">
        <f t="array" aca="1" ref="BF107" ca="1">INDEX(BF$13:BF106,$B107+1,1)</f>
        <v>0</v>
      </c>
      <c r="BG107" s="535" t="b" cm="1">
        <f t="array" aca="1" ref="BG107" ca="1">INDEX(BG$13:BG106,$B107+1,1)</f>
        <v>0</v>
      </c>
      <c r="BH107" s="535" t="b" cm="1">
        <f t="array" aca="1" ref="BH107" ca="1">INDEX(BH$13:BH106,$B107+1,1)</f>
        <v>0</v>
      </c>
      <c r="BI107" s="535" t="b" cm="1">
        <f t="array" aca="1" ref="BI107" ca="1">INDEX(BI$13:BI106,$B107+1,1)</f>
        <v>0</v>
      </c>
      <c r="BJ107" s="535" t="b" cm="1">
        <f t="array" aca="1" ref="BJ107" ca="1">INDEX(BJ$13:BJ106,$B107+1,1)</f>
        <v>0</v>
      </c>
      <c r="BK107" s="535" t="b" cm="1">
        <f t="array" aca="1" ref="BK107" ca="1">INDEX(BK$13:BK106,$B107+1,1)</f>
        <v>0</v>
      </c>
      <c r="BL107" s="535" t="b" cm="1">
        <f t="array" aca="1" ref="BL107" ca="1">INDEX(BL$13:BL106,$B107+1,1)</f>
        <v>0</v>
      </c>
      <c r="BM107" s="535" t="b" cm="1">
        <f t="array" aca="1" ref="BM107" ca="1">INDEX(BM$13:BM106,$B107+1,1)</f>
        <v>0</v>
      </c>
      <c r="BN107" s="535" t="b" cm="1">
        <f t="array" aca="1" ref="BN107" ca="1">INDEX(BN$13:BN106,$B107+1,1)</f>
        <v>0</v>
      </c>
      <c r="BO107" s="18"/>
      <c r="BP107" s="411" t="b">
        <f t="shared" ca="1" si="604"/>
        <v>1</v>
      </c>
      <c r="BQ107" s="411" t="str">
        <f t="shared" ca="1" si="604"/>
        <v>-</v>
      </c>
      <c r="BR107" s="411" t="b">
        <f t="shared" ca="1" si="604"/>
        <v>0</v>
      </c>
      <c r="BS107" s="411" t="str">
        <f t="shared" ca="1" si="604"/>
        <v>-</v>
      </c>
      <c r="BT107" s="411" t="str">
        <f t="shared" ca="1" si="604"/>
        <v>-</v>
      </c>
      <c r="BU107" s="411" t="str">
        <f t="shared" ca="1" si="604"/>
        <v>-</v>
      </c>
      <c r="BV107" s="411" t="str">
        <f t="shared" ca="1" si="604"/>
        <v>-</v>
      </c>
      <c r="BW107" s="411" t="str">
        <f t="shared" ca="1" si="604"/>
        <v>-</v>
      </c>
      <c r="BX107" s="411" t="str">
        <f t="shared" ca="1" si="604"/>
        <v>-</v>
      </c>
      <c r="BY107" s="411" t="str">
        <f t="shared" ca="1" si="604"/>
        <v>-</v>
      </c>
      <c r="BZ107" s="411" t="str">
        <f t="shared" ca="1" si="604"/>
        <v>-</v>
      </c>
      <c r="CA107" s="411" t="str">
        <f t="shared" ca="1" si="604"/>
        <v>-</v>
      </c>
      <c r="CB107" s="411" t="b">
        <f t="shared" ca="1" si="604"/>
        <v>0</v>
      </c>
      <c r="CC107" s="87">
        <f t="shared" ca="1" si="604"/>
        <v>0</v>
      </c>
      <c r="CD107" s="535" t="str" cm="1">
        <f t="array" aca="1" ref="CD107" ca="1">INDEX(CD$13:CD106,$B107+1,1)</f>
        <v>-</v>
      </c>
      <c r="CE107" s="535" t="str" cm="1">
        <f t="array" aca="1" ref="CE107" ca="1">INDEX(CE$13:CE106,$B107+1,1)</f>
        <v>-</v>
      </c>
      <c r="CF107" s="535" t="str" cm="1">
        <f t="array" aca="1" ref="CF107" ca="1">INDEX(CF$13:CF106,$B107+1,1)</f>
        <v>-</v>
      </c>
      <c r="CG107" s="535" t="b" cm="1">
        <f t="array" aca="1" ref="CG107" ca="1">INDEX(CG$13:CG106,$B107+1,1)</f>
        <v>1</v>
      </c>
      <c r="CH107" s="535" t="str" cm="1">
        <f t="array" aca="1" ref="CH107" ca="1">INDEX(CH$13:CH106,$B107+1,1)</f>
        <v>-</v>
      </c>
      <c r="CI107" s="535" t="str" cm="1">
        <f t="array" aca="1" ref="CI107" ca="1">INDEX(CI$13:CI106,$B107+1,1)</f>
        <v>-</v>
      </c>
      <c r="CJ107" s="535" t="str" cm="1">
        <f t="array" aca="1" ref="CJ107" ca="1">INDEX(CJ$13:CJ106,$B107+1,1)</f>
        <v>-</v>
      </c>
      <c r="CK107" s="18"/>
      <c r="CL107" s="535" t="str" cm="1">
        <f t="array" aca="1" ref="CL107" ca="1">INDEX(CL$13:CL106,$B107+1,1)</f>
        <v>-</v>
      </c>
      <c r="CM107" s="535" t="str" cm="1">
        <f t="array" aca="1" ref="CM107" ca="1">INDEX(CM$13:CM106,$B107+1,1)</f>
        <v>-</v>
      </c>
      <c r="CN107" s="411" t="str">
        <f t="shared" ca="1" si="418"/>
        <v>-</v>
      </c>
      <c r="CO107" s="411">
        <f t="shared" ca="1" si="419"/>
        <v>1</v>
      </c>
      <c r="CP107" s="411">
        <f t="shared" ca="1" si="419"/>
        <v>1</v>
      </c>
      <c r="CQ107" s="535" t="str" cm="1">
        <f t="array" aca="1" ref="CQ107" ca="1">INDEX(CQ$13:CQ106,$B107+1,1)</f>
        <v>-</v>
      </c>
      <c r="CR107" s="535" t="str" cm="1">
        <f t="array" aca="1" ref="CR107" ca="1">INDEX(CR$13:CR106,$B107+1,1)</f>
        <v>-</v>
      </c>
      <c r="CS107" s="535" t="str" cm="1">
        <f t="array" aca="1" ref="CS107" ca="1">INDEX(CS$13:CS106,$B107+1,1)</f>
        <v>-</v>
      </c>
      <c r="CT107" s="535" t="str" cm="1">
        <f t="array" aca="1" ref="CT107" ca="1">INDEX(CT$13:CT106,$B107+1,1)</f>
        <v>-</v>
      </c>
      <c r="CU107" s="411" t="str">
        <f t="shared" ca="1" si="420"/>
        <v>-</v>
      </c>
      <c r="CV107" s="411">
        <f t="shared" ca="1" si="421"/>
        <v>1</v>
      </c>
      <c r="CW107" s="411">
        <f t="shared" ca="1" si="421"/>
        <v>1</v>
      </c>
      <c r="CX107" s="535" t="str" cm="1">
        <f t="array" aca="1" ref="CX107" ca="1">INDEX(CX$13:CX106,$B107+1,1)</f>
        <v>-</v>
      </c>
      <c r="CY107" s="535" t="str" cm="1">
        <f t="array" aca="1" ref="CY107" ca="1">INDEX(CY$13:CY106,$B107+1,1)</f>
        <v>-</v>
      </c>
      <c r="CZ107" s="411" t="str">
        <f t="shared" ca="1" si="422"/>
        <v>-</v>
      </c>
      <c r="DA107" s="411">
        <f t="shared" ca="1" si="423"/>
        <v>1</v>
      </c>
      <c r="DB107" s="535" t="str" cm="1">
        <f t="array" aca="1" ref="DB107" ca="1">INDEX(DB$13:DB106,$B107+1,1)</f>
        <v>-</v>
      </c>
      <c r="DC107" s="535" t="str" cm="1">
        <f t="array" aca="1" ref="DC107" ca="1">INDEX(DC$13:DC106,$B107+1,1)</f>
        <v>-</v>
      </c>
      <c r="DD107" s="411">
        <f t="shared" ca="1" si="424"/>
        <v>1</v>
      </c>
      <c r="DE107" s="535" t="str" cm="1">
        <f t="array" aca="1" ref="DE107" ca="1">INDEX(DE$13:DE106,$B107+1,1)</f>
        <v>-</v>
      </c>
      <c r="DF107" s="535" t="str" cm="1">
        <f t="array" aca="1" ref="DF107" ca="1">INDEX(DF$13:DF106,$B107+1,1)</f>
        <v>-</v>
      </c>
      <c r="DG107" s="411" t="str">
        <f t="shared" ca="1" si="425"/>
        <v>-</v>
      </c>
      <c r="DH107" s="411">
        <f t="shared" ca="1" si="426"/>
        <v>1</v>
      </c>
      <c r="DI107" s="411">
        <f t="shared" ca="1" si="426"/>
        <v>1</v>
      </c>
      <c r="DJ107" s="535" cm="1">
        <f t="array" aca="1" ref="DJ107" ca="1">INDEX(DJ$13:DJ106,$B107+1,1)</f>
        <v>720</v>
      </c>
      <c r="DK107" s="535" cm="1">
        <f t="array" aca="1" ref="DK107" ca="1">INDEX(DK$13:DK106,$B107+1,1)</f>
        <v>720</v>
      </c>
      <c r="DL107" s="18"/>
      <c r="DM107" s="535" t="str" cm="1">
        <f t="array" aca="1" ref="DM107" ca="1">INDEX(DM$13:DM106,$B107+1,1)</f>
        <v>-</v>
      </c>
      <c r="DN107" s="535" t="str" cm="1">
        <f t="array" aca="1" ref="DN107" ca="1">INDEX(DN$13:DN106,$B107+1,1)</f>
        <v>-</v>
      </c>
      <c r="DO107" s="535" t="str" cm="1">
        <f t="array" aca="1" ref="DO107" ca="1">INDEX(DO$13:DO106,$B107+1,1)</f>
        <v>-</v>
      </c>
      <c r="DP107" s="535" t="str" cm="1">
        <f t="array" aca="1" ref="DP107" ca="1">INDEX(DP$13:DP106,$B107+1,1)</f>
        <v>-</v>
      </c>
      <c r="DQ107" s="799" cm="1">
        <f t="array" aca="1" ref="DQ107" ca="1">VALUE(IFERROR(VALUE($K107),0) &amp; _xlfn.SWITCH($CF107,"-",4,$CF107) &amp; $L107 &amp; $T107 &amp; "00" &amp; $N107 &amp; $AK107 &amp; $R107 &amp; _xlfn.SWITCH($AM107,3,1,$AM107) &amp; _xlfn.SWITCH($M107,4,0,$M107) &amp; _xlfn.SWITCH($AD107,6,1,$AD107))</f>
        <v>142200121201</v>
      </c>
      <c r="DR107" s="535" cm="1">
        <f t="array" aca="1" ref="DR107" ca="1">INDEX(DR$13:DR106,$B107+1,1)</f>
        <v>1</v>
      </c>
      <c r="DS107" s="535" cm="1">
        <f t="array" aca="1" ref="DS107" ca="1">INDEX(DS$13:DS106,$B107+1,1)</f>
        <v>1</v>
      </c>
      <c r="DT107" s="411">
        <f t="shared" ca="1" si="427"/>
        <v>4</v>
      </c>
      <c r="DU107" s="411" t="str">
        <f t="shared" ca="1" si="427"/>
        <v>-</v>
      </c>
      <c r="DV107" s="411" t="str">
        <f t="shared" ca="1" si="427"/>
        <v>-</v>
      </c>
      <c r="DW107" s="411" t="str">
        <f t="shared" ca="1" si="427"/>
        <v>-</v>
      </c>
      <c r="DX107" s="411" t="str">
        <f t="shared" ca="1" si="427"/>
        <v>-</v>
      </c>
      <c r="DY107" s="411" t="str">
        <f t="shared" ca="1" si="427"/>
        <v>-</v>
      </c>
      <c r="DZ107" s="411" t="b">
        <f t="shared" ca="1" si="428"/>
        <v>0</v>
      </c>
      <c r="EA107" s="411" t="str">
        <f t="shared" ca="1" si="429"/>
        <v>-</v>
      </c>
      <c r="EB107" s="411" t="str">
        <f t="shared" ca="1" si="429"/>
        <v>-</v>
      </c>
      <c r="EC107" s="411" t="str">
        <f t="shared" ca="1" si="429"/>
        <v>-</v>
      </c>
      <c r="ED107" s="411" t="str">
        <f t="shared" ca="1" si="429"/>
        <v>-</v>
      </c>
      <c r="EE107" s="411">
        <f t="shared" ca="1" si="429"/>
        <v>500</v>
      </c>
      <c r="EF107" s="411">
        <f t="shared" ca="1" si="429"/>
        <v>500</v>
      </c>
      <c r="EG107" s="411" t="str">
        <f t="shared" ca="1" si="429"/>
        <v>-</v>
      </c>
      <c r="EH107" s="411" t="str">
        <f t="shared" ca="1" si="429"/>
        <v>-</v>
      </c>
      <c r="EI107" s="411" t="str">
        <f t="shared" ca="1" si="429"/>
        <v>-</v>
      </c>
      <c r="EJ107" s="535" cm="1">
        <f t="array" aca="1" ref="EJ107" ca="1">INDEX(EJ$13:EJ106,$B107+1,1)</f>
        <v>0</v>
      </c>
      <c r="EK107" s="535" cm="1">
        <f t="array" aca="1" ref="EK107" ca="1">INDEX(EK$13:EK106,$B107+1,1)</f>
        <v>999999</v>
      </c>
      <c r="EL107" s="535" cm="1">
        <f t="array" aca="1" ref="EL107" ca="1">INDEX(EL$13:EL106,$B107+1,1)</f>
        <v>999999</v>
      </c>
      <c r="EM107" s="535" cm="1">
        <f t="array" aca="1" ref="EM107" ca="1">INDEX(EM$13:EM106,$B107+1,1)</f>
        <v>999999</v>
      </c>
      <c r="EN107" s="535" cm="1">
        <f t="array" aca="1" ref="EN107" ca="1">INDEX(EN$13:EN106,$B107+1,1)</f>
        <v>999999</v>
      </c>
      <c r="EO107" s="535" cm="1">
        <f t="array" aca="1" ref="EO107" ca="1">INDEX(EO$13:EO106,$B107+1,1)</f>
        <v>999999</v>
      </c>
      <c r="EP107" s="535" cm="1">
        <f t="array" aca="1" ref="EP107" ca="1">INDEX(EP$13:EP106,$B107+1,1)</f>
        <v>999999</v>
      </c>
      <c r="EQ107" s="535" cm="1">
        <f t="array" aca="1" ref="EQ107" ca="1">INDEX(EQ$13:EQ106,$B107+1,1)</f>
        <v>999999</v>
      </c>
      <c r="ER107" s="535" cm="1">
        <f t="array" aca="1" ref="ER107" ca="1">INDEX(ER$13:ER106,$B107+1,1)</f>
        <v>999999</v>
      </c>
      <c r="ES107" s="535" cm="1">
        <f t="array" aca="1" ref="ES107" ca="1">INDEX(ES$13:ES106,$B107+1,1)</f>
        <v>999999</v>
      </c>
      <c r="ET107" s="535" cm="1">
        <f t="array" aca="1" ref="ET107" ca="1">INDEX(ET$13:ET106,$B107+1,1)</f>
        <v>999999</v>
      </c>
      <c r="EU107" s="535" cm="1">
        <f t="array" aca="1" ref="EU107" ca="1">INDEX(EU$13:EU106,$B107+1,1)</f>
        <v>999999</v>
      </c>
      <c r="EV107" s="535" cm="1">
        <f t="array" aca="1" ref="EV107" ca="1">INDEX(EV$13:EV106,$B107+1,1)</f>
        <v>999999</v>
      </c>
      <c r="EW107" s="777">
        <f t="shared" ca="1" si="430"/>
        <v>0</v>
      </c>
      <c r="EX107" s="777">
        <f t="shared" ca="1" si="430"/>
        <v>0</v>
      </c>
      <c r="EY107" s="777">
        <f t="shared" ca="1" si="430"/>
        <v>999999</v>
      </c>
      <c r="EZ107" s="795" t="str">
        <f t="shared" ca="1" si="600"/>
        <v>-</v>
      </c>
      <c r="FA107" s="795" t="str">
        <f t="shared" ca="1" si="431"/>
        <v>-</v>
      </c>
      <c r="FB107" s="796">
        <f t="shared" ca="1" si="432"/>
        <v>999999</v>
      </c>
      <c r="FC107" s="797" t="str">
        <f t="shared" ca="1" si="528"/>
        <v>-</v>
      </c>
      <c r="FD107" s="776">
        <f t="shared" ca="1" si="433"/>
        <v>999999</v>
      </c>
      <c r="FE107" s="774">
        <f t="shared" ca="1" si="529"/>
        <v>999999</v>
      </c>
      <c r="FF107" s="775">
        <f t="shared" ca="1" si="530"/>
        <v>999999</v>
      </c>
      <c r="FG107" s="545" cm="1">
        <f t="array" aca="1" ref="FG107" ca="1">INDEX(i.ELMated,$AB107+1,1)</f>
        <v>0.3</v>
      </c>
      <c r="FH107" s="625" cm="1">
        <f t="array" aca="1" ref="FH107" ca="1">INDEX(i.ELMatedEst,$AA107+1,$T107)</f>
        <v>0.3</v>
      </c>
      <c r="FI107" s="535" t="str" cm="1">
        <f t="array" aca="1" ref="FI107" ca="1">INDEX(FI$13:FI106,$B107+1,1)</f>
        <v>-</v>
      </c>
      <c r="FJ107" s="535" t="str" cm="1">
        <f t="array" aca="1" ref="FJ107" ca="1">INDEX(FJ$13:FJ106,$B107+1,1)</f>
        <v>-</v>
      </c>
      <c r="FK107" s="659">
        <f t="shared" ca="1" si="434"/>
        <v>0</v>
      </c>
      <c r="FL107" s="661">
        <f t="shared" ca="1" si="435"/>
        <v>5.0000000000000001E-3</v>
      </c>
      <c r="FM107" s="191">
        <f t="shared" ca="1" si="531"/>
        <v>0.95</v>
      </c>
      <c r="FN107" s="662">
        <f t="shared" ca="1" si="436"/>
        <v>8.3999999999999991E-2</v>
      </c>
      <c r="FO107" s="662">
        <f ca="1">INDEX(CHOOSE($N107,DataAutumn!i.EL_PropnSold,DataWinter!i.EL_PropnSold,DataSpring!i.EL_PropnSold),$AI107,$T107)*INDEX(i.ELMatedEst,$AB107+1,$T107)*i.dAdultRR_ELPropSold
+INDEX(i.dryman,($AJ107-1)*4+$AI107,FO$7)</f>
        <v>0</v>
      </c>
      <c r="FP107" s="662">
        <f ca="1">INDEX(CHOOSE($N107,DataAutumn!i.EL_PropnSold,DataWinter!i.EL_PropnSold,DataSpring!i.EL_PropnSold),$AI107,$T107)*INDEX(i.ELMatedEst,$AB107+1,$T107)*i.dAdultRR_ELPropSold
+INDEX(i.dryman,($AJ107-1)*4+$AI107,FP$7)</f>
        <v>3.125E-2</v>
      </c>
      <c r="FQ107" s="662">
        <f ca="1">INDEX(CHOOSE($N107,DataAutumn!i.EL_PropnSold,DataWinter!i.EL_PropnSold,DataSpring!i.EL_PropnSold),$AI107,$T107)*INDEX(i.ELMatedEst,$AB107+1,$T107)*i.dAdultRR_ELPropSold
+INDEX(i.dryman,($AJ107-1)*4+$AI107,FQ$7)</f>
        <v>3.125E-2</v>
      </c>
      <c r="FR107" s="662">
        <f ca="1">INDEX(CHOOSE($N107,DataAutumn!i.EL_PropnSold,DataWinter!i.EL_PropnSold,DataSpring!i.EL_PropnSold),$AI107,$T107)*INDEX(i.ELMatedEst,$AB107+1,$T107)*i.dAdultRR_ELPropSold
+INDEX(i.dryman,($AJ107-1)*4+$AI107,FR$7)</f>
        <v>3.125E-2</v>
      </c>
      <c r="FS107" s="663">
        <f ca="1">INDEX(CHOOSE($N107,DataAutumn!i.EL_PropnSold,DataWinter!i.EL_PropnSold,DataSpring!i.EL_PropnSold),$AI107,$T107)*INDEX(i.ELMatedEst,$AB107+1,$T107)*i.dAdultLSurv_ELPropSold</f>
        <v>0</v>
      </c>
      <c r="FT107" s="661" t="b">
        <f t="shared" ca="1" si="437"/>
        <v>0</v>
      </c>
      <c r="FU107" s="661" t="b">
        <f t="shared" ca="1" si="437"/>
        <v>0</v>
      </c>
      <c r="FV107" s="711" t="b">
        <f t="shared" ca="1" si="438"/>
        <v>1</v>
      </c>
      <c r="FW107" s="661" t="b">
        <f t="shared" ca="1" si="437"/>
        <v>0</v>
      </c>
      <c r="FX107" s="663">
        <f t="shared" ca="1" si="439"/>
        <v>1</v>
      </c>
      <c r="FY107" s="664">
        <f t="shared" ca="1" si="440"/>
        <v>0</v>
      </c>
      <c r="FZ107" s="665" t="b">
        <f t="shared" ca="1" si="441"/>
        <v>0</v>
      </c>
      <c r="GA107" s="660" t="b">
        <f t="shared" ca="1" si="442"/>
        <v>1</v>
      </c>
      <c r="GB107" s="411" t="b">
        <f t="shared" ca="1" si="442"/>
        <v>0</v>
      </c>
      <c r="GC107" s="411" t="b">
        <f t="shared" ca="1" si="442"/>
        <v>0</v>
      </c>
      <c r="GD107" s="87">
        <f t="shared" ca="1" si="443"/>
        <v>2</v>
      </c>
      <c r="GE107" s="87">
        <f t="shared" ca="1" si="443"/>
        <v>2</v>
      </c>
      <c r="GF107" s="411">
        <f t="shared" ca="1" si="444"/>
        <v>1</v>
      </c>
      <c r="GG107" s="411">
        <f t="shared" ca="1" si="445"/>
        <v>1</v>
      </c>
      <c r="GH107" s="411">
        <f t="shared" ca="1" si="445"/>
        <v>1</v>
      </c>
      <c r="GI107" s="411">
        <f t="shared" ca="1" si="446"/>
        <v>1</v>
      </c>
      <c r="GJ107" s="411">
        <f t="shared" ca="1" si="550"/>
        <v>0.35</v>
      </c>
      <c r="GK107" s="411" t="b">
        <f t="shared" ca="1" si="550"/>
        <v>1</v>
      </c>
      <c r="GL107" s="411" t="b">
        <f t="shared" ca="1" si="550"/>
        <v>0</v>
      </c>
      <c r="GM107" s="411" t="b">
        <f t="shared" ca="1" si="550"/>
        <v>0</v>
      </c>
      <c r="GN107" s="411" t="b">
        <f t="shared" ca="1" si="550"/>
        <v>0</v>
      </c>
      <c r="GO107" s="87">
        <f t="shared" ca="1" si="448"/>
        <v>1</v>
      </c>
      <c r="GP107" s="87">
        <f t="shared" ca="1" si="448"/>
        <v>1</v>
      </c>
      <c r="GQ107" s="87">
        <f t="shared" ca="1" si="448"/>
        <v>1</v>
      </c>
      <c r="GR107" s="87">
        <f t="shared" ca="1" si="448"/>
        <v>1</v>
      </c>
      <c r="GS107" s="87">
        <f t="shared" ca="1" si="448"/>
        <v>1</v>
      </c>
      <c r="GT107" s="87">
        <f t="shared" ca="1" si="448"/>
        <v>1</v>
      </c>
      <c r="GU107" s="87">
        <f t="shared" ca="1" si="448"/>
        <v>1</v>
      </c>
      <c r="GV107" s="87">
        <f t="shared" ca="1" si="448"/>
        <v>1</v>
      </c>
      <c r="GW107" s="411" cm="1">
        <f t="array" aca="1" ref="GW107" ca="1">INDEX(i.dse_type,1,$L107)</f>
        <v>0</v>
      </c>
      <c r="GX107" s="535" t="str" cm="1">
        <f t="array" aca="1" ref="GX107" ca="1">INDEX(GX$13:GX106,$B107+1,1)</f>
        <v>-</v>
      </c>
      <c r="GY107" s="535" t="str" cm="1">
        <f t="array" aca="1" ref="GY107" ca="1">INDEX(GY$13:GY106,$B107+1,1)</f>
        <v>-</v>
      </c>
      <c r="GZ107" s="535" t="str" cm="1">
        <f t="array" aca="1" ref="GZ107" ca="1">INDEX(GZ$13:GZ106,$B107+1,1)</f>
        <v>-</v>
      </c>
      <c r="HA107" s="18"/>
      <c r="HB107" s="535" t="str" cm="1">
        <f t="array" aca="1" ref="HB107" ca="1">INDEX(HB$13:HB106,$B107+1,1)</f>
        <v>-</v>
      </c>
      <c r="HC107" s="535" t="str" cm="1">
        <f t="array" aca="1" ref="HC107" ca="1">INDEX(HC$13:HC106,$B107+1,1)</f>
        <v>-</v>
      </c>
      <c r="HD107" s="535" cm="1">
        <f t="array" aca="1" ref="HD107" ca="1">INDEX(HD$13:HD106,$B107+1,1)</f>
        <v>0</v>
      </c>
      <c r="HE107" s="535" cm="1">
        <f t="array" aca="1" ref="HE107" ca="1">INDEX(HE$13:HE106,$B107+1,1)</f>
        <v>0</v>
      </c>
      <c r="HF107" s="535" cm="1">
        <f t="array" aca="1" ref="HF107" ca="1">INDEX(HF$13:HF106,$B107+1,1)</f>
        <v>0</v>
      </c>
      <c r="HG107" s="535" cm="1">
        <f t="array" aca="1" ref="HG107" ca="1">INDEX(HG$13:HG106,$B107+1,1)</f>
        <v>0</v>
      </c>
      <c r="HH107" s="535" cm="1">
        <f t="array" aca="1" ref="HH107" ca="1">INDEX(HH$13:HH106,$B107+1,1)</f>
        <v>0</v>
      </c>
      <c r="HI107" s="535" cm="1">
        <f t="array" aca="1" ref="HI107" ca="1">INDEX(HI$13:HI106,$B107+1,1)</f>
        <v>0</v>
      </c>
      <c r="HJ107" s="535" cm="1">
        <f t="array" aca="1" ref="HJ107" ca="1">INDEX(HJ$13:HJ106,$B107+1,1)</f>
        <v>0</v>
      </c>
      <c r="HK107" s="535" cm="1">
        <f t="array" aca="1" ref="HK107" ca="1">INDEX(HK$13:HK106,$B107+1,1)</f>
        <v>0</v>
      </c>
      <c r="HL107" s="535" cm="1">
        <f t="array" aca="1" ref="HL107" ca="1">INDEX(HL$13:HL106,$B107+1,1)</f>
        <v>0</v>
      </c>
      <c r="HM107" s="535" cm="1">
        <f t="array" aca="1" ref="HM107" ca="1">INDEX(HM$13:HM106,$B107+1,1)</f>
        <v>0</v>
      </c>
      <c r="HN107" s="535" cm="1">
        <f t="array" aca="1" ref="HN107" ca="1">INDEX(HN$13:HN106,$B107+1,1)</f>
        <v>0</v>
      </c>
      <c r="HO107" s="535" cm="1">
        <f t="array" aca="1" ref="HO107" ca="1">INDEX(HO$13:HO106,$B107+1,1)</f>
        <v>0</v>
      </c>
      <c r="HP107" s="535" cm="1">
        <f t="array" aca="1" ref="HP107" ca="1">INDEX(HP$13:HP106,$B107+1,1)</f>
        <v>0</v>
      </c>
      <c r="HQ107" s="535" cm="1">
        <f t="array" aca="1" ref="HQ107" ca="1">INDEX(HQ$13:HQ106,$B107+1,1)</f>
        <v>0</v>
      </c>
      <c r="HR107" s="535" cm="1">
        <f t="array" aca="1" ref="HR107" ca="1">INDEX(HR$13:HR106,$B107+1,1)</f>
        <v>0</v>
      </c>
      <c r="HS107" s="535" cm="1">
        <f t="array" aca="1" ref="HS107" ca="1">INDEX(HS$13:HS106,$B107+1,1)</f>
        <v>0</v>
      </c>
      <c r="HT107" s="535" cm="1">
        <f t="array" aca="1" ref="HT107" ca="1">INDEX(HT$13:HT106,$B107+1,1)</f>
        <v>0</v>
      </c>
      <c r="HU107" s="535" cm="1">
        <f t="array" aca="1" ref="HU107" ca="1">INDEX(HU$13:HU106,$B107+1,1)</f>
        <v>0</v>
      </c>
      <c r="HV107" s="535" cm="1">
        <f t="array" aca="1" ref="HV107" ca="1">INDEX(HV$13:HV106,$B107+1,1)</f>
        <v>0</v>
      </c>
      <c r="HW107" s="535" cm="1">
        <f t="array" aca="1" ref="HW107" ca="1">INDEX(HW$13:HW106,$B107+1,1)</f>
        <v>0</v>
      </c>
      <c r="HX107" s="535" cm="1">
        <f t="array" aca="1" ref="HX107" ca="1">INDEX(HX$13:HX106,$B107+1,1)</f>
        <v>0</v>
      </c>
      <c r="HY107" s="535" cm="1">
        <f t="array" aca="1" ref="HY107" ca="1">INDEX(HY$13:HY106,$B107+1,1)</f>
        <v>0</v>
      </c>
      <c r="HZ107" s="535" cm="1">
        <f t="array" aca="1" ref="HZ107" ca="1">INDEX(HZ$13:HZ106,$B107+1,1)</f>
        <v>0</v>
      </c>
      <c r="IA107" s="535" cm="1">
        <f t="array" aca="1" ref="IA107" ca="1">INDEX(IA$13:IA106,$B107+1,1)</f>
        <v>0</v>
      </c>
      <c r="IB107" s="535" cm="1">
        <f t="array" aca="1" ref="IB107" ca="1">INDEX(IB$13:IB106,$B107+1,1)</f>
        <v>0</v>
      </c>
      <c r="IC107" s="535" cm="1">
        <f t="array" aca="1" ref="IC107" ca="1">INDEX(IC$13:IC106,$B107+1,1)</f>
        <v>0</v>
      </c>
      <c r="ID107" s="535" cm="1">
        <f t="array" aca="1" ref="ID107" ca="1">INDEX(ID$13:ID106,$B107+1,1)</f>
        <v>0</v>
      </c>
      <c r="IE107" s="535" cm="1">
        <f t="array" aca="1" ref="IE107" ca="1">INDEX(IE$13:IE106,$B107+1,1)</f>
        <v>0</v>
      </c>
      <c r="IF107" s="535" cm="1">
        <f t="array" aca="1" ref="IF107" ca="1">INDEX(IF$13:IF106,$B107+1,1)</f>
        <v>0</v>
      </c>
      <c r="IG107" s="535" cm="1">
        <f t="array" aca="1" ref="IG107" ca="1">INDEX(IG$13:IG106,$B107+1,1)</f>
        <v>0</v>
      </c>
      <c r="IH107" s="535" cm="1">
        <f t="array" aca="1" ref="IH107" ca="1">INDEX(IH$13:IH106,$B107+1,1)</f>
        <v>0</v>
      </c>
      <c r="II107" s="535" cm="1">
        <f t="array" aca="1" ref="II107" ca="1">INDEX(II$13:II106,$B107+1,1)</f>
        <v>0</v>
      </c>
      <c r="IJ107" s="535" cm="1">
        <f t="array" aca="1" ref="IJ107" ca="1">INDEX(IJ$13:IJ106,$B107+1,1)</f>
        <v>0</v>
      </c>
      <c r="IK107" s="535" cm="1">
        <f t="array" aca="1" ref="IK107" ca="1">INDEX(IK$13:IK106,$B107+1,1)</f>
        <v>0</v>
      </c>
      <c r="IL107" s="535" cm="1">
        <f t="array" aca="1" ref="IL107" ca="1">INDEX(IL$13:IL106,$B107+1,1)</f>
        <v>0</v>
      </c>
      <c r="IM107" s="535" cm="1">
        <f t="array" aca="1" ref="IM107" ca="1">INDEX(IM$13:IM106,$B107+1,1)</f>
        <v>0</v>
      </c>
      <c r="IN107" s="535" cm="1">
        <f t="array" aca="1" ref="IN107" ca="1">INDEX(IN$13:IN106,$B107+1,1)</f>
        <v>0</v>
      </c>
      <c r="IO107" s="535" cm="1">
        <f t="array" aca="1" ref="IO107" ca="1">INDEX(IO$13:IO106,$B107+1,1)</f>
        <v>0</v>
      </c>
      <c r="IP107" s="535" cm="1">
        <f t="array" aca="1" ref="IP107" ca="1">INDEX(IP$13:IP106,$B107+1,1)</f>
        <v>0</v>
      </c>
      <c r="IQ107" s="535" cm="1">
        <f t="array" aca="1" ref="IQ107" ca="1">INDEX(IQ$13:IQ106,$B107+1,1)</f>
        <v>0</v>
      </c>
      <c r="IR107" s="535" cm="1">
        <f t="array" aca="1" ref="IR107" ca="1">INDEX(IR$13:IR106,$B107+1,1)</f>
        <v>0</v>
      </c>
      <c r="IS107" s="535" cm="1">
        <f t="array" aca="1" ref="IS107" ca="1">INDEX(IS$13:IS106,$B107+1,1)</f>
        <v>0</v>
      </c>
      <c r="IT107" s="535" cm="1">
        <f t="array" aca="1" ref="IT107" ca="1">INDEX(IT$13:IT106,$B107+1,1)</f>
        <v>0</v>
      </c>
      <c r="IU107" s="535" cm="1">
        <f t="array" aca="1" ref="IU107" ca="1">INDEX(IU$13:IU106,$B107+1,1)</f>
        <v>0</v>
      </c>
      <c r="IV107" s="535" cm="1">
        <f t="array" aca="1" ref="IV107" ca="1">INDEX(IV$13:IV106,$B107+1,1)</f>
        <v>0</v>
      </c>
      <c r="IW107" s="535" cm="1">
        <f t="array" aca="1" ref="IW107" ca="1">INDEX(IW$13:IW106,$B107+1,1)</f>
        <v>0</v>
      </c>
      <c r="IX107" s="535" cm="1">
        <f t="array" aca="1" ref="IX107" ca="1">INDEX(IX$13:IX106,$B107+1,1)</f>
        <v>0</v>
      </c>
      <c r="IY107" s="535" cm="1">
        <f t="array" aca="1" ref="IY107" ca="1">INDEX(IY$13:IY106,$B107+1,1)</f>
        <v>0</v>
      </c>
      <c r="IZ107" s="535" cm="1">
        <f t="array" aca="1" ref="IZ107" ca="1">INDEX(IZ$13:IZ106,$B107+1,1)</f>
        <v>0</v>
      </c>
      <c r="JA107" s="535" cm="1">
        <f t="array" aca="1" ref="JA107" ca="1">INDEX(JA$13:JA106,$B107+1,1)</f>
        <v>0</v>
      </c>
      <c r="JB107" s="535" cm="1">
        <f t="array" aca="1" ref="JB107" ca="1">INDEX(JB$13:JB106,$B107+1,1)</f>
        <v>0</v>
      </c>
      <c r="JC107" s="535" cm="1">
        <f t="array" aca="1" ref="JC107" ca="1">INDEX(JC$13:JC106,$B107+1,1)</f>
        <v>0</v>
      </c>
      <c r="JD107" s="535" cm="1">
        <f t="array" aca="1" ref="JD107" ca="1">INDEX(JD$13:JD106,$B107+1,1)</f>
        <v>0</v>
      </c>
      <c r="JE107" s="535" cm="1">
        <f t="array" aca="1" ref="JE107" ca="1">INDEX(JE$13:JE106,$B107+1,1)</f>
        <v>0</v>
      </c>
      <c r="JF107" s="18"/>
      <c r="JG107" s="535" t="str" cm="1">
        <f t="array" aca="1" ref="JG107" ca="1">INDEX(JG$13:JG106,$B107+1,1)</f>
        <v>-</v>
      </c>
      <c r="JH107" s="535" t="str" cm="1">
        <f t="array" aca="1" ref="JH107" ca="1">INDEX(JH$13:JH106,$B107+1,1)</f>
        <v>-</v>
      </c>
      <c r="JI107" s="535" t="str" cm="1">
        <f t="array" aca="1" ref="JI107" ca="1">INDEX(JI$13:JI106,$B107+1,1)</f>
        <v>-</v>
      </c>
      <c r="JJ107" s="411" t="str">
        <f t="shared" si="449"/>
        <v>-</v>
      </c>
      <c r="JK107" s="535" t="str" cm="1">
        <f t="array" aca="1" ref="JK107" ca="1">INDEX(JK$13:JK106,$B107+1,1)</f>
        <v>-</v>
      </c>
      <c r="JL107" s="535" cm="1">
        <f t="array" aca="1" ref="JL107" ca="1">INDEX(JL$13:JL106,$B107+1,1)</f>
        <v>1</v>
      </c>
      <c r="JM107" s="535" cm="1">
        <f t="array" aca="1" ref="JM107" ca="1">INDEX(JM$13:JM106,$B107+1,1)</f>
        <v>1</v>
      </c>
      <c r="JN107" s="535" t="str" cm="1">
        <f t="array" aca="1" ref="JN107" ca="1">INDEX(JN$13:JN106,$B107+1,1)</f>
        <v>-</v>
      </c>
      <c r="JO107" s="535" t="str" cm="1">
        <f t="array" aca="1" ref="JO107" ca="1">INDEX(JO$13:JO106,$B107+1,1)</f>
        <v>-</v>
      </c>
      <c r="JP107" s="535" t="str" cm="1">
        <f t="array" aca="1" ref="JP107" ca="1">INDEX(JP$13:JP106,$B107+1,1)</f>
        <v>-</v>
      </c>
      <c r="JQ107" s="535" t="str" cm="1">
        <f t="array" aca="1" ref="JQ107" ca="1">INDEX(JQ$13:JQ106,$B107+1,1)</f>
        <v>-</v>
      </c>
      <c r="JR107" s="535" t="str" cm="1">
        <f t="array" aca="1" ref="JR107" ca="1">INDEX(JR$13:JR106,$B107+1,1)</f>
        <v>-</v>
      </c>
      <c r="JS107" s="535" t="str" cm="1">
        <f t="array" aca="1" ref="JS107" ca="1">INDEX(JS$13:JS106,$B107+1,1)</f>
        <v>-</v>
      </c>
      <c r="JT107" s="535" t="str" cm="1">
        <f t="array" aca="1" ref="JT107" ca="1">INDEX(JT$13:JT106,$B107+1,1)</f>
        <v>-</v>
      </c>
      <c r="JU107" s="535" t="str" cm="1">
        <f t="array" aca="1" ref="JU107" ca="1">INDEX(JU$13:JU106,$B107+1,1)</f>
        <v>-</v>
      </c>
      <c r="JV107" s="535" t="str" cm="1">
        <f t="array" aca="1" ref="JV107" ca="1">INDEX(JV$13:JV106,$B107+1,1)</f>
        <v>-</v>
      </c>
      <c r="JW107" s="535" t="str" cm="1">
        <f t="array" aca="1" ref="JW107" ca="1">INDEX(JW$13:JW106,$B107+1,1)</f>
        <v>-</v>
      </c>
      <c r="JX107" s="535" t="str" cm="1">
        <f t="array" aca="1" ref="JX107" ca="1">INDEX(JX$13:JX106,$B107+1,1)</f>
        <v>-</v>
      </c>
      <c r="JY107" s="535" t="str" cm="1">
        <f t="array" aca="1" ref="JY107" ca="1">INDEX(JY$13:JY106,$B107+1,1)</f>
        <v>-</v>
      </c>
      <c r="JZ107" s="535" t="str" cm="1">
        <f t="array" aca="1" ref="JZ107" ca="1">INDEX(JZ$13:JZ106,$B107+1,1)</f>
        <v>-</v>
      </c>
      <c r="KA107" s="535" t="str" cm="1">
        <f t="array" aca="1" ref="KA107" ca="1">INDEX(KA$13:KA106,$B107+1,1)</f>
        <v>-</v>
      </c>
      <c r="KB107" s="535" t="str" cm="1">
        <f t="array" aca="1" ref="KB107" ca="1">INDEX(KB$13:KB106,$B107+1,1)</f>
        <v>-</v>
      </c>
      <c r="KC107" s="535" t="str" cm="1">
        <f t="array" aca="1" ref="KC107" ca="1">INDEX(KC$13:KC106,$B107+1,1)</f>
        <v>-</v>
      </c>
      <c r="KD107" s="535" t="str" cm="1">
        <f t="array" aca="1" ref="KD107" ca="1">INDEX(KD$13:KD106,$B107+1,1)</f>
        <v>-</v>
      </c>
      <c r="KE107" s="535" t="str" cm="1">
        <f t="array" aca="1" ref="KE107" ca="1">INDEX(KE$13:KE106,$B107+1,1)</f>
        <v>-</v>
      </c>
      <c r="KF107" s="535" t="str" cm="1">
        <f t="array" aca="1" ref="KF107" ca="1">INDEX(KF$13:KF106,$B107+1,1)</f>
        <v>-</v>
      </c>
      <c r="KG107" s="535" t="str" cm="1">
        <f t="array" aca="1" ref="KG107" ca="1">INDEX(KG$13:KG106,$B107+1,1)</f>
        <v>-</v>
      </c>
      <c r="KH107" s="535" t="str" cm="1">
        <f t="array" aca="1" ref="KH107" ca="1">INDEX(KH$13:KH106,$B107+1,1)</f>
        <v>-</v>
      </c>
      <c r="KI107" s="411">
        <f t="shared" si="450"/>
        <v>0</v>
      </c>
      <c r="KJ107" s="535" t="str" cm="1">
        <f t="array" aca="1" ref="KJ107" ca="1">INDEX(KJ$13:KJ106,$B107+1,1)</f>
        <v>-</v>
      </c>
      <c r="KK107" s="535" cm="1">
        <f t="array" aca="1" ref="KK107" ca="1">INDEX(KK$13:KK106,$B107+1,1)</f>
        <v>1</v>
      </c>
      <c r="KL107" s="535" cm="1">
        <f t="array" aca="1" ref="KL107" ca="1">INDEX(KL$13:KL106,$B107+1,1)</f>
        <v>0</v>
      </c>
      <c r="KM107" s="411">
        <f t="shared" si="451"/>
        <v>0</v>
      </c>
      <c r="KN107" s="535" cm="1">
        <f t="array" aca="1" ref="KN107" ca="1">INDEX(KN$13:KN106,$B107+1,1)</f>
        <v>0</v>
      </c>
      <c r="KO107" s="411">
        <f t="shared" si="551"/>
        <v>0</v>
      </c>
      <c r="KP107" s="411">
        <f t="shared" si="551"/>
        <v>0</v>
      </c>
      <c r="KQ107" s="411">
        <f t="shared" si="551"/>
        <v>0</v>
      </c>
      <c r="KR107" s="411">
        <f t="shared" si="551"/>
        <v>0</v>
      </c>
      <c r="KS107" s="411">
        <f t="shared" si="551"/>
        <v>1</v>
      </c>
      <c r="KT107" s="411">
        <f t="shared" si="551"/>
        <v>0</v>
      </c>
      <c r="KU107" s="535" cm="1">
        <f t="array" aca="1" ref="KU107" ca="1">INDEX(KU$13:KU106,$B107+1,1)</f>
        <v>0</v>
      </c>
      <c r="KV107" s="535" cm="1">
        <f t="array" aca="1" ref="KV107" ca="1">INDEX(KV$13:KV106,$B107+1,1)</f>
        <v>0</v>
      </c>
      <c r="KW107" s="535" cm="1">
        <f t="array" aca="1" ref="KW107" ca="1">INDEX(KW$13:KW106,$B107+1,1)</f>
        <v>0</v>
      </c>
      <c r="KX107" s="535" cm="1">
        <f t="array" aca="1" ref="KX107" ca="1">INDEX(KX$13:KX106,$B107+1,1)</f>
        <v>0</v>
      </c>
      <c r="KY107" s="18"/>
      <c r="KZ107" s="535" t="str" cm="1">
        <f t="array" aca="1" ref="KZ107" ca="1">INDEX(KZ$13:KZ106,$B107+1,1)</f>
        <v>-</v>
      </c>
      <c r="LA107" s="535" t="str" cm="1">
        <f t="array" aca="1" ref="LA107" ca="1">INDEX(LA$13:LA106,$B107+1,1)</f>
        <v>-</v>
      </c>
      <c r="LB107" s="535" t="str" cm="1">
        <f t="array" aca="1" ref="LB107" ca="1">INDEX(LB$13:LB106,$B107+1,1)</f>
        <v>-</v>
      </c>
      <c r="LC107" s="535" t="str" cm="1">
        <f t="array" aca="1" ref="LC107" ca="1">INDEX(LC$13:LC106,$B107+1,1)</f>
        <v>-</v>
      </c>
      <c r="LD107" s="535" t="str" cm="1">
        <f t="array" aca="1" ref="LD107" ca="1">INDEX(LD$13:LD106,$B107+1,1)</f>
        <v>-</v>
      </c>
      <c r="LE107" s="535" t="str" cm="1">
        <f t="array" aca="1" ref="LE107" ca="1">INDEX(LE$13:LE106,$B107+1,1)</f>
        <v>-</v>
      </c>
      <c r="LF107" s="535" t="str" cm="1">
        <f t="array" aca="1" ref="LF107" ca="1">INDEX(LF$13:LF106,$B107+1,1)</f>
        <v>-</v>
      </c>
      <c r="LG107" s="535" t="str" cm="1">
        <f t="array" aca="1" ref="LG107" ca="1">INDEX(LG$13:LG106,$B107+1,1)</f>
        <v>-</v>
      </c>
      <c r="LH107" s="535" t="str" cm="1">
        <f t="array" aca="1" ref="LH107" ca="1">INDEX(LH$13:LH106,$B107+1,1)</f>
        <v>-</v>
      </c>
      <c r="LI107" s="535" t="str" cm="1">
        <f t="array" aca="1" ref="LI107" ca="1">INDEX(LI$13:LI106,$B107+1,1)</f>
        <v>-</v>
      </c>
      <c r="LJ107" s="535" t="str" cm="1">
        <f t="array" aca="1" ref="LJ107" ca="1">INDEX(LJ$13:LJ106,$B107+1,1)</f>
        <v>-</v>
      </c>
      <c r="LK107" s="535" t="str" cm="1">
        <f t="array" aca="1" ref="LK107" ca="1">INDEX(LK$13:LK106,$B107+1,1)</f>
        <v>-</v>
      </c>
      <c r="LL107" s="535" t="str" cm="1">
        <f t="array" aca="1" ref="LL107" ca="1">INDEX(LL$13:LL106,$B107+1,1)</f>
        <v>-</v>
      </c>
      <c r="LM107" s="535" t="str" cm="1">
        <f t="array" aca="1" ref="LM107" ca="1">INDEX(LM$13:LM106,$B107+1,1)</f>
        <v>-</v>
      </c>
      <c r="LN107" s="535" t="str" cm="1">
        <f t="array" aca="1" ref="LN107" ca="1">INDEX(LN$13:LN106,$B107+1,1)</f>
        <v>-</v>
      </c>
      <c r="LO107" s="535" t="str" cm="1">
        <f t="array" aca="1" ref="LO107" ca="1">INDEX(LO$13:LO106,$B107+1,1)</f>
        <v>-</v>
      </c>
      <c r="LP107" s="535" cm="1">
        <f t="array" aca="1" ref="LP107" ca="1">INDEX(LP$13:LP106,$B107+1,1)</f>
        <v>0</v>
      </c>
      <c r="LQ107" s="535" cm="1">
        <f t="array" aca="1" ref="LQ107" ca="1">INDEX(LQ$13:LQ106,$B107+1,1)</f>
        <v>0</v>
      </c>
      <c r="LR107" s="545" cm="1">
        <f t="array" aca="1" ref="LR107" ca="1">IF(AND($N107=LR$10,$AU107&lt;&gt;0),INDEX(i.LTWFeedLevels,$AU107,12),0)</f>
        <v>0</v>
      </c>
      <c r="LS107" s="625" cm="1">
        <f t="array" aca="1" ref="LS107" ca="1">IF(AND($N107=LS$10,$AV107&lt;&gt;0),INDEX(i.LTWFeedLevels,$AV107,12),0)</f>
        <v>0</v>
      </c>
      <c r="LT107" s="457">
        <f t="shared" ca="1" si="532"/>
        <v>0</v>
      </c>
      <c r="LU107" s="457">
        <f t="shared" ca="1" si="453"/>
        <v>0</v>
      </c>
      <c r="LV107" s="457">
        <f t="shared" ca="1" si="454"/>
        <v>0</v>
      </c>
      <c r="LW107" s="545" cm="1">
        <f t="array" aca="1" ref="LW107" ca="1">IF(AND($N107=LW$10,$AU107&lt;&gt;0),INDEX(i.LTWFeedLevels,$AU107,12),0)</f>
        <v>0</v>
      </c>
      <c r="LX107" s="625" cm="1">
        <f t="array" aca="1" ref="LX107" ca="1">IF(AND($N107=LX$10,$AV107&lt;&gt;0),INDEX(i.LTWFeedLevels,$AV107,12),0)</f>
        <v>0</v>
      </c>
      <c r="LY107" s="457">
        <f t="shared" ca="1" si="455"/>
        <v>0</v>
      </c>
      <c r="LZ107" s="457">
        <f t="shared" ca="1" si="456"/>
        <v>0</v>
      </c>
      <c r="MA107" s="457">
        <f t="shared" ca="1" si="457"/>
        <v>0</v>
      </c>
      <c r="MB107" s="545" cm="1">
        <f t="array" aca="1" ref="MB107" ca="1">IF(AND($N107=MB$10,$AU107&lt;&gt;0),INDEX(i.LTWFeedLevels,$AU107,12),0)</f>
        <v>0</v>
      </c>
      <c r="MC107" s="625" cm="1">
        <f t="array" aca="1" ref="MC107" ca="1">IF(AND($N107=MC$10,$AV107&lt;&gt;0),INDEX(i.LTWFeedLevels,$AV107,12),0)</f>
        <v>0</v>
      </c>
      <c r="MD107" s="457">
        <f t="shared" ca="1" si="458"/>
        <v>0</v>
      </c>
      <c r="ME107" s="457">
        <f t="shared" ca="1" si="459"/>
        <v>0</v>
      </c>
      <c r="MF107" s="457">
        <f t="shared" ca="1" si="460"/>
        <v>0</v>
      </c>
      <c r="MG107" s="189">
        <f t="shared" ca="1" si="552"/>
        <v>0</v>
      </c>
      <c r="MH107" s="189">
        <f t="shared" ca="1" si="552"/>
        <v>0</v>
      </c>
      <c r="MI107" s="189">
        <f t="shared" ca="1" si="552"/>
        <v>0</v>
      </c>
      <c r="MJ107" s="189">
        <f t="shared" ca="1" si="552"/>
        <v>0</v>
      </c>
      <c r="MK107" s="189">
        <f t="shared" ca="1" si="552"/>
        <v>0</v>
      </c>
      <c r="ML107" s="189">
        <f t="shared" ca="1" si="552"/>
        <v>0</v>
      </c>
      <c r="MM107" s="189">
        <f t="shared" ca="1" si="552"/>
        <v>0</v>
      </c>
      <c r="MN107" s="189">
        <f t="shared" ca="1" si="552"/>
        <v>0</v>
      </c>
      <c r="MO107" s="189">
        <f t="shared" ca="1" si="552"/>
        <v>0</v>
      </c>
      <c r="MP107" s="189">
        <f t="shared" ca="1" si="552"/>
        <v>0</v>
      </c>
      <c r="MQ107" s="189">
        <f t="shared" ca="1" si="553"/>
        <v>0</v>
      </c>
      <c r="MR107" s="189">
        <f t="shared" ca="1" si="553"/>
        <v>0</v>
      </c>
      <c r="MS107" s="189">
        <f t="shared" ca="1" si="553"/>
        <v>0</v>
      </c>
      <c r="MT107" s="189">
        <f t="shared" ca="1" si="553"/>
        <v>0</v>
      </c>
      <c r="MU107" s="189">
        <f t="shared" ca="1" si="553"/>
        <v>0</v>
      </c>
      <c r="MV107" s="189">
        <f t="shared" ca="1" si="553"/>
        <v>0</v>
      </c>
      <c r="MW107" s="189">
        <f t="shared" ca="1" si="553"/>
        <v>0</v>
      </c>
      <c r="MX107" s="189">
        <f t="shared" ca="1" si="553"/>
        <v>0</v>
      </c>
      <c r="MY107" s="189">
        <f t="shared" ca="1" si="553"/>
        <v>0</v>
      </c>
      <c r="MZ107" s="189">
        <f t="shared" ca="1" si="553"/>
        <v>0</v>
      </c>
      <c r="NA107" s="189">
        <f t="shared" ca="1" si="554"/>
        <v>0</v>
      </c>
      <c r="NB107" s="189">
        <f t="shared" ca="1" si="554"/>
        <v>0</v>
      </c>
      <c r="NC107" s="189">
        <f t="shared" ca="1" si="554"/>
        <v>0</v>
      </c>
      <c r="ND107" s="189">
        <f t="shared" ca="1" si="554"/>
        <v>0</v>
      </c>
      <c r="NE107" s="189">
        <f t="shared" ca="1" si="554"/>
        <v>0</v>
      </c>
      <c r="NF107" s="189">
        <f t="shared" ca="1" si="554"/>
        <v>0</v>
      </c>
      <c r="NG107" s="189">
        <f t="shared" ca="1" si="554"/>
        <v>0</v>
      </c>
      <c r="NH107" s="189">
        <f t="shared" ca="1" si="554"/>
        <v>0</v>
      </c>
      <c r="NI107" s="189">
        <f t="shared" ca="1" si="554"/>
        <v>0</v>
      </c>
      <c r="NJ107" s="189">
        <f t="shared" ca="1" si="554"/>
        <v>0</v>
      </c>
      <c r="NK107" s="189">
        <f t="shared" ca="1" si="555"/>
        <v>0</v>
      </c>
      <c r="NL107" s="189">
        <f t="shared" ca="1" si="555"/>
        <v>0</v>
      </c>
      <c r="NM107" s="189">
        <f t="shared" ca="1" si="555"/>
        <v>0</v>
      </c>
      <c r="NN107" s="189">
        <f t="shared" ca="1" si="555"/>
        <v>0</v>
      </c>
      <c r="NO107" s="189">
        <f t="shared" ca="1" si="555"/>
        <v>0</v>
      </c>
      <c r="NP107" s="189">
        <f t="shared" ca="1" si="555"/>
        <v>0</v>
      </c>
      <c r="NQ107" s="189">
        <f t="shared" ca="1" si="555"/>
        <v>0</v>
      </c>
      <c r="NR107" s="189">
        <f t="shared" ca="1" si="555"/>
        <v>0</v>
      </c>
      <c r="NS107" s="189">
        <f t="shared" ca="1" si="555"/>
        <v>0</v>
      </c>
      <c r="NT107" s="189">
        <f t="shared" ca="1" si="555"/>
        <v>0</v>
      </c>
      <c r="NU107" s="189">
        <f t="shared" ca="1" si="556"/>
        <v>0</v>
      </c>
      <c r="NV107" s="189">
        <f t="shared" ca="1" si="556"/>
        <v>0</v>
      </c>
      <c r="NW107" s="189">
        <f t="shared" ca="1" si="556"/>
        <v>0</v>
      </c>
      <c r="NX107" s="189">
        <f t="shared" ca="1" si="556"/>
        <v>0</v>
      </c>
      <c r="NY107" s="189">
        <f t="shared" ca="1" si="556"/>
        <v>0</v>
      </c>
      <c r="NZ107" s="189">
        <f t="shared" ca="1" si="556"/>
        <v>0</v>
      </c>
      <c r="OA107" s="189">
        <f t="shared" ca="1" si="556"/>
        <v>0</v>
      </c>
      <c r="OB107" s="189">
        <f t="shared" ca="1" si="556"/>
        <v>0</v>
      </c>
      <c r="OC107" s="189">
        <f t="shared" ca="1" si="556"/>
        <v>0</v>
      </c>
      <c r="OD107" s="189">
        <f t="shared" ca="1" si="556"/>
        <v>0</v>
      </c>
      <c r="OE107" s="189">
        <f t="shared" ca="1" si="557"/>
        <v>0</v>
      </c>
      <c r="OF107" s="189">
        <f t="shared" ca="1" si="557"/>
        <v>0</v>
      </c>
      <c r="OG107" s="189">
        <f t="shared" ca="1" si="557"/>
        <v>0</v>
      </c>
      <c r="OH107" s="189">
        <f t="shared" ca="1" si="557"/>
        <v>0</v>
      </c>
      <c r="OI107" s="189">
        <f t="shared" ca="1" si="557"/>
        <v>0</v>
      </c>
      <c r="OJ107" s="189">
        <f t="shared" ca="1" si="557"/>
        <v>0</v>
      </c>
      <c r="OK107" s="189">
        <f t="shared" ca="1" si="557"/>
        <v>0</v>
      </c>
      <c r="OL107" s="189">
        <f t="shared" ca="1" si="557"/>
        <v>0</v>
      </c>
      <c r="OM107" s="189">
        <f t="shared" ca="1" si="557"/>
        <v>0</v>
      </c>
      <c r="ON107" s="189">
        <f t="shared" ca="1" si="557"/>
        <v>0</v>
      </c>
      <c r="OO107" s="189">
        <f t="shared" ca="1" si="558"/>
        <v>0</v>
      </c>
      <c r="OP107" s="189">
        <f t="shared" ca="1" si="558"/>
        <v>0</v>
      </c>
      <c r="OQ107" s="189">
        <f t="shared" ca="1" si="558"/>
        <v>0</v>
      </c>
      <c r="OR107" s="189">
        <f t="shared" ca="1" si="558"/>
        <v>0</v>
      </c>
      <c r="OS107" s="189">
        <f t="shared" ca="1" si="558"/>
        <v>0</v>
      </c>
      <c r="OT107" s="189">
        <f t="shared" ca="1" si="558"/>
        <v>0</v>
      </c>
      <c r="OU107" s="189">
        <f t="shared" ca="1" si="558"/>
        <v>0</v>
      </c>
      <c r="OV107" s="189">
        <f t="shared" ca="1" si="558"/>
        <v>0</v>
      </c>
      <c r="OW107" s="189">
        <f t="shared" ca="1" si="558"/>
        <v>0</v>
      </c>
      <c r="OX107" s="189">
        <f t="shared" ca="1" si="558"/>
        <v>0</v>
      </c>
      <c r="OY107" s="189">
        <f t="shared" ca="1" si="558"/>
        <v>0</v>
      </c>
      <c r="OZ107" s="189">
        <f t="shared" ca="1" si="558"/>
        <v>0</v>
      </c>
      <c r="PA107" s="556">
        <f t="shared" ca="1" si="559"/>
        <v>0</v>
      </c>
      <c r="PB107" s="556">
        <f t="shared" ca="1" si="559"/>
        <v>0</v>
      </c>
      <c r="PC107" s="556">
        <f t="shared" ca="1" si="559"/>
        <v>0</v>
      </c>
      <c r="PD107" s="556">
        <f t="shared" ca="1" si="559"/>
        <v>0</v>
      </c>
      <c r="PE107" s="556">
        <f t="shared" ca="1" si="559"/>
        <v>0</v>
      </c>
      <c r="PF107" s="556">
        <f t="shared" ca="1" si="559"/>
        <v>0</v>
      </c>
      <c r="PG107" s="556">
        <f t="shared" ca="1" si="559"/>
        <v>0</v>
      </c>
      <c r="PH107" s="556">
        <f t="shared" ca="1" si="559"/>
        <v>0</v>
      </c>
      <c r="PI107" s="556">
        <f t="shared" ca="1" si="559"/>
        <v>0</v>
      </c>
      <c r="PJ107" s="556">
        <f t="shared" ca="1" si="559"/>
        <v>0</v>
      </c>
      <c r="PK107" s="556">
        <f t="shared" ca="1" si="560"/>
        <v>0</v>
      </c>
      <c r="PL107" s="556">
        <f t="shared" ca="1" si="560"/>
        <v>0</v>
      </c>
      <c r="PM107" s="556">
        <f t="shared" ca="1" si="560"/>
        <v>0</v>
      </c>
      <c r="PN107" s="556">
        <f t="shared" ca="1" si="560"/>
        <v>0</v>
      </c>
      <c r="PO107" s="556">
        <f t="shared" ca="1" si="560"/>
        <v>0</v>
      </c>
      <c r="PP107" s="556">
        <f t="shared" ca="1" si="560"/>
        <v>0</v>
      </c>
      <c r="PQ107" s="556">
        <f t="shared" ca="1" si="560"/>
        <v>0</v>
      </c>
      <c r="PR107" s="556">
        <f t="shared" ca="1" si="560"/>
        <v>0</v>
      </c>
      <c r="PS107" s="556">
        <f t="shared" ca="1" si="560"/>
        <v>0</v>
      </c>
      <c r="PT107" s="556">
        <f t="shared" ca="1" si="560"/>
        <v>0</v>
      </c>
      <c r="PU107" s="556">
        <f t="shared" ca="1" si="561"/>
        <v>0</v>
      </c>
      <c r="PV107" s="556">
        <f t="shared" ca="1" si="561"/>
        <v>0</v>
      </c>
      <c r="PW107" s="556">
        <f t="shared" ca="1" si="561"/>
        <v>0</v>
      </c>
      <c r="PX107" s="556">
        <f t="shared" ca="1" si="561"/>
        <v>0</v>
      </c>
      <c r="PY107" s="556">
        <f t="shared" ca="1" si="561"/>
        <v>0</v>
      </c>
      <c r="PZ107" s="556">
        <f t="shared" ca="1" si="561"/>
        <v>0</v>
      </c>
      <c r="QA107" s="556">
        <f t="shared" ca="1" si="561"/>
        <v>0</v>
      </c>
      <c r="QB107" s="556">
        <f t="shared" ca="1" si="561"/>
        <v>0</v>
      </c>
      <c r="QC107" s="556">
        <f t="shared" ca="1" si="561"/>
        <v>0</v>
      </c>
      <c r="QD107" s="556">
        <f t="shared" ca="1" si="561"/>
        <v>0</v>
      </c>
      <c r="QE107" s="556">
        <f t="shared" ca="1" si="562"/>
        <v>0</v>
      </c>
      <c r="QF107" s="556">
        <f t="shared" ca="1" si="562"/>
        <v>0</v>
      </c>
      <c r="QG107" s="556">
        <f t="shared" ca="1" si="562"/>
        <v>0</v>
      </c>
      <c r="QH107" s="556">
        <f t="shared" ca="1" si="562"/>
        <v>0</v>
      </c>
      <c r="QI107" s="556">
        <f t="shared" ca="1" si="562"/>
        <v>0</v>
      </c>
      <c r="QJ107" s="556">
        <f t="shared" ca="1" si="562"/>
        <v>0</v>
      </c>
      <c r="QK107" s="556">
        <f t="shared" ca="1" si="562"/>
        <v>0</v>
      </c>
      <c r="QL107" s="556">
        <f t="shared" ca="1" si="562"/>
        <v>0</v>
      </c>
      <c r="QM107" s="556">
        <f t="shared" ca="1" si="562"/>
        <v>0</v>
      </c>
      <c r="QN107" s="556">
        <f t="shared" ca="1" si="562"/>
        <v>0</v>
      </c>
      <c r="QO107" s="556">
        <f t="shared" ca="1" si="563"/>
        <v>0</v>
      </c>
      <c r="QP107" s="556">
        <f t="shared" ca="1" si="563"/>
        <v>0</v>
      </c>
      <c r="QQ107" s="556">
        <f t="shared" ca="1" si="563"/>
        <v>0</v>
      </c>
      <c r="QR107" s="556">
        <f t="shared" ca="1" si="563"/>
        <v>0</v>
      </c>
      <c r="QS107" s="556">
        <f t="shared" ca="1" si="563"/>
        <v>0</v>
      </c>
      <c r="QT107" s="556">
        <f t="shared" ca="1" si="563"/>
        <v>0</v>
      </c>
      <c r="QU107" s="556">
        <f t="shared" ca="1" si="563"/>
        <v>0</v>
      </c>
      <c r="QV107" s="556">
        <f t="shared" ca="1" si="563"/>
        <v>0</v>
      </c>
      <c r="QW107" s="556">
        <f t="shared" ca="1" si="563"/>
        <v>0</v>
      </c>
      <c r="QX107" s="556">
        <f t="shared" ca="1" si="563"/>
        <v>0</v>
      </c>
      <c r="QY107" s="556">
        <f t="shared" ca="1" si="564"/>
        <v>0</v>
      </c>
      <c r="QZ107" s="556">
        <f t="shared" ca="1" si="564"/>
        <v>0</v>
      </c>
      <c r="RA107" s="556">
        <f t="shared" ca="1" si="564"/>
        <v>0</v>
      </c>
      <c r="RB107" s="556">
        <f t="shared" ca="1" si="564"/>
        <v>0</v>
      </c>
      <c r="RC107" s="556">
        <f t="shared" ca="1" si="564"/>
        <v>0</v>
      </c>
      <c r="RD107" s="556">
        <f t="shared" ca="1" si="564"/>
        <v>0</v>
      </c>
      <c r="RE107" s="556">
        <f t="shared" ca="1" si="564"/>
        <v>0</v>
      </c>
      <c r="RF107" s="556">
        <f t="shared" ca="1" si="564"/>
        <v>0</v>
      </c>
      <c r="RG107" s="556">
        <f t="shared" ca="1" si="564"/>
        <v>0</v>
      </c>
      <c r="RH107" s="556">
        <f t="shared" ca="1" si="564"/>
        <v>0</v>
      </c>
      <c r="RI107" s="556">
        <f t="shared" ca="1" si="565"/>
        <v>0</v>
      </c>
      <c r="RJ107" s="556">
        <f t="shared" ca="1" si="565"/>
        <v>0</v>
      </c>
      <c r="RK107" s="556">
        <f t="shared" ca="1" si="565"/>
        <v>0</v>
      </c>
      <c r="RL107" s="556">
        <f t="shared" ca="1" si="565"/>
        <v>0</v>
      </c>
      <c r="RM107" s="556">
        <f t="shared" ca="1" si="565"/>
        <v>0</v>
      </c>
      <c r="RN107" s="556">
        <f t="shared" ca="1" si="565"/>
        <v>0</v>
      </c>
      <c r="RO107" s="556">
        <f t="shared" ca="1" si="565"/>
        <v>0</v>
      </c>
      <c r="RP107" s="556">
        <f t="shared" ca="1" si="565"/>
        <v>0</v>
      </c>
      <c r="RQ107" s="556">
        <f t="shared" ca="1" si="565"/>
        <v>0</v>
      </c>
      <c r="RR107" s="556">
        <f t="shared" ca="1" si="565"/>
        <v>0</v>
      </c>
      <c r="RS107" s="556">
        <f t="shared" ca="1" si="566"/>
        <v>0</v>
      </c>
      <c r="RT107" s="556">
        <f t="shared" ca="1" si="566"/>
        <v>0</v>
      </c>
      <c r="RU107" s="556">
        <f t="shared" ca="1" si="566"/>
        <v>0</v>
      </c>
      <c r="RV107" s="556">
        <f t="shared" ca="1" si="566"/>
        <v>0</v>
      </c>
      <c r="RW107" s="556">
        <f t="shared" ca="1" si="566"/>
        <v>0</v>
      </c>
      <c r="RX107" s="556">
        <f t="shared" ca="1" si="566"/>
        <v>0</v>
      </c>
      <c r="RY107" s="556">
        <f t="shared" ca="1" si="566"/>
        <v>0</v>
      </c>
      <c r="RZ107" s="556">
        <f t="shared" ca="1" si="566"/>
        <v>0</v>
      </c>
      <c r="SA107" s="556">
        <f t="shared" ca="1" si="566"/>
        <v>0</v>
      </c>
      <c r="SB107" s="556">
        <f t="shared" ca="1" si="566"/>
        <v>0</v>
      </c>
      <c r="SC107" s="556">
        <f t="shared" ca="1" si="567"/>
        <v>0</v>
      </c>
      <c r="SD107" s="556">
        <f t="shared" ca="1" si="567"/>
        <v>0</v>
      </c>
      <c r="SE107" s="556">
        <f t="shared" ca="1" si="567"/>
        <v>0</v>
      </c>
      <c r="SF107" s="556">
        <f t="shared" ca="1" si="567"/>
        <v>0</v>
      </c>
      <c r="SG107" s="556">
        <f t="shared" ca="1" si="567"/>
        <v>0</v>
      </c>
      <c r="SH107" s="556">
        <f t="shared" ca="1" si="567"/>
        <v>0</v>
      </c>
      <c r="SI107" s="556">
        <f t="shared" ca="1" si="567"/>
        <v>0</v>
      </c>
      <c r="SJ107" s="556">
        <f t="shared" ca="1" si="567"/>
        <v>0</v>
      </c>
      <c r="SK107" s="556">
        <f t="shared" ca="1" si="567"/>
        <v>0</v>
      </c>
      <c r="SL107" s="556">
        <f t="shared" ca="1" si="567"/>
        <v>0</v>
      </c>
      <c r="SM107" s="556">
        <f t="shared" ca="1" si="568"/>
        <v>0</v>
      </c>
      <c r="SN107" s="556">
        <f t="shared" ca="1" si="568"/>
        <v>0</v>
      </c>
      <c r="SO107" s="556">
        <f t="shared" ca="1" si="568"/>
        <v>0</v>
      </c>
      <c r="SP107" s="556">
        <f t="shared" ca="1" si="568"/>
        <v>0</v>
      </c>
      <c r="SQ107" s="556">
        <f t="shared" ca="1" si="568"/>
        <v>0</v>
      </c>
      <c r="SR107" s="556">
        <f t="shared" ca="1" si="568"/>
        <v>0</v>
      </c>
      <c r="SS107" s="556">
        <f t="shared" ca="1" si="568"/>
        <v>0</v>
      </c>
      <c r="ST107" s="556">
        <f t="shared" ca="1" si="568"/>
        <v>0</v>
      </c>
      <c r="SU107" s="556">
        <f t="shared" ca="1" si="568"/>
        <v>0</v>
      </c>
      <c r="SV107" s="556">
        <f t="shared" ca="1" si="568"/>
        <v>0</v>
      </c>
      <c r="SW107" s="556">
        <f t="shared" ca="1" si="569"/>
        <v>0</v>
      </c>
      <c r="SX107" s="556">
        <f t="shared" ca="1" si="569"/>
        <v>0</v>
      </c>
      <c r="SY107" s="556">
        <f t="shared" ca="1" si="569"/>
        <v>0</v>
      </c>
      <c r="SZ107" s="556">
        <f t="shared" ca="1" si="569"/>
        <v>0</v>
      </c>
      <c r="TA107" s="556">
        <f t="shared" ca="1" si="569"/>
        <v>0</v>
      </c>
      <c r="TB107" s="556">
        <f t="shared" ca="1" si="569"/>
        <v>0</v>
      </c>
      <c r="TC107" s="556">
        <f t="shared" ca="1" si="569"/>
        <v>0</v>
      </c>
      <c r="TD107" s="556">
        <f t="shared" ca="1" si="569"/>
        <v>0</v>
      </c>
      <c r="TE107" s="556">
        <f t="shared" ca="1" si="569"/>
        <v>0</v>
      </c>
      <c r="TF107" s="556">
        <f t="shared" ca="1" si="569"/>
        <v>0</v>
      </c>
      <c r="TG107" s="556">
        <f t="shared" ca="1" si="570"/>
        <v>0</v>
      </c>
      <c r="TH107" s="556">
        <f t="shared" ca="1" si="570"/>
        <v>0</v>
      </c>
      <c r="TI107" s="556">
        <f t="shared" ca="1" si="570"/>
        <v>0</v>
      </c>
      <c r="TJ107" s="556">
        <f t="shared" ca="1" si="570"/>
        <v>0</v>
      </c>
      <c r="TK107" s="556">
        <f t="shared" ca="1" si="570"/>
        <v>0</v>
      </c>
      <c r="TL107" s="556">
        <f t="shared" ca="1" si="570"/>
        <v>0</v>
      </c>
      <c r="TM107" s="556">
        <f t="shared" ca="1" si="570"/>
        <v>0</v>
      </c>
      <c r="TN107" s="556">
        <f t="shared" ca="1" si="570"/>
        <v>0</v>
      </c>
      <c r="TO107" s="556">
        <f t="shared" ca="1" si="570"/>
        <v>0</v>
      </c>
      <c r="TP107" s="556">
        <f t="shared" ca="1" si="570"/>
        <v>0</v>
      </c>
      <c r="TQ107" s="556">
        <f t="shared" ca="1" si="571"/>
        <v>0</v>
      </c>
      <c r="TR107" s="556">
        <f t="shared" ca="1" si="571"/>
        <v>0</v>
      </c>
      <c r="TS107" s="556">
        <f t="shared" ca="1" si="571"/>
        <v>0</v>
      </c>
      <c r="TT107" s="556">
        <f t="shared" ca="1" si="571"/>
        <v>0</v>
      </c>
      <c r="TU107" s="556">
        <f t="shared" ca="1" si="571"/>
        <v>0</v>
      </c>
      <c r="TV107" s="556">
        <f t="shared" ca="1" si="571"/>
        <v>0</v>
      </c>
      <c r="TW107" s="556">
        <f t="shared" ca="1" si="571"/>
        <v>0</v>
      </c>
      <c r="TX107" s="556">
        <f t="shared" ca="1" si="571"/>
        <v>0</v>
      </c>
      <c r="TY107" s="556">
        <f t="shared" ca="1" si="571"/>
        <v>0</v>
      </c>
      <c r="TZ107" s="556">
        <f t="shared" ca="1" si="571"/>
        <v>0</v>
      </c>
      <c r="UA107" s="556">
        <f t="shared" ca="1" si="572"/>
        <v>0</v>
      </c>
      <c r="UB107" s="556">
        <f t="shared" ca="1" si="572"/>
        <v>0</v>
      </c>
      <c r="UC107" s="556">
        <f t="shared" ca="1" si="572"/>
        <v>0</v>
      </c>
      <c r="UD107" s="556">
        <f t="shared" ca="1" si="572"/>
        <v>0</v>
      </c>
      <c r="UE107" s="556">
        <f t="shared" ca="1" si="572"/>
        <v>0</v>
      </c>
      <c r="UF107" s="556">
        <f t="shared" ca="1" si="572"/>
        <v>0</v>
      </c>
      <c r="UG107" s="556">
        <f t="shared" ca="1" si="572"/>
        <v>0</v>
      </c>
      <c r="UH107" s="556">
        <f t="shared" ca="1" si="572"/>
        <v>0</v>
      </c>
      <c r="UI107" s="556">
        <f t="shared" ca="1" si="572"/>
        <v>0</v>
      </c>
      <c r="UJ107" s="556">
        <f t="shared" ca="1" si="572"/>
        <v>0</v>
      </c>
      <c r="UK107" s="556">
        <f t="shared" ca="1" si="573"/>
        <v>0</v>
      </c>
      <c r="UL107" s="556">
        <f t="shared" ca="1" si="573"/>
        <v>0</v>
      </c>
      <c r="UM107" s="556">
        <f t="shared" ca="1" si="573"/>
        <v>0</v>
      </c>
      <c r="UN107" s="556">
        <f t="shared" ca="1" si="573"/>
        <v>0</v>
      </c>
      <c r="UO107" s="556">
        <f t="shared" ca="1" si="573"/>
        <v>0</v>
      </c>
      <c r="UP107" s="556">
        <f t="shared" ca="1" si="573"/>
        <v>0</v>
      </c>
      <c r="UQ107" s="556">
        <f t="shared" ca="1" si="573"/>
        <v>0</v>
      </c>
      <c r="UR107" s="556">
        <f t="shared" ca="1" si="573"/>
        <v>0</v>
      </c>
      <c r="US107" s="556">
        <f t="shared" ca="1" si="573"/>
        <v>0</v>
      </c>
      <c r="UT107" s="556">
        <f t="shared" ca="1" si="573"/>
        <v>0</v>
      </c>
      <c r="UU107" s="556">
        <f t="shared" ca="1" si="574"/>
        <v>0</v>
      </c>
      <c r="UV107" s="556">
        <f t="shared" ca="1" si="574"/>
        <v>0</v>
      </c>
      <c r="UW107" s="556">
        <f t="shared" ca="1" si="574"/>
        <v>0</v>
      </c>
      <c r="UX107" s="556">
        <f t="shared" ca="1" si="574"/>
        <v>0</v>
      </c>
      <c r="UY107" s="556">
        <f t="shared" ca="1" si="574"/>
        <v>0</v>
      </c>
      <c r="UZ107" s="556">
        <f t="shared" ca="1" si="574"/>
        <v>0</v>
      </c>
      <c r="VA107" s="556">
        <f t="shared" ca="1" si="574"/>
        <v>0</v>
      </c>
      <c r="VB107" s="556">
        <f t="shared" ca="1" si="574"/>
        <v>0</v>
      </c>
      <c r="VC107" s="556">
        <f t="shared" ca="1" si="574"/>
        <v>0</v>
      </c>
      <c r="VD107" s="556">
        <f t="shared" ca="1" si="574"/>
        <v>0</v>
      </c>
      <c r="VE107" s="556">
        <f t="shared" ca="1" si="575"/>
        <v>0</v>
      </c>
      <c r="VF107" s="556">
        <f t="shared" ca="1" si="575"/>
        <v>0</v>
      </c>
      <c r="VG107" s="556">
        <f t="shared" ca="1" si="575"/>
        <v>0</v>
      </c>
      <c r="VH107" s="556">
        <f t="shared" ca="1" si="575"/>
        <v>0</v>
      </c>
      <c r="VI107" s="556">
        <f t="shared" ca="1" si="575"/>
        <v>0</v>
      </c>
      <c r="VJ107" s="556">
        <f t="shared" ca="1" si="575"/>
        <v>0</v>
      </c>
      <c r="VK107" s="556">
        <f t="shared" ca="1" si="575"/>
        <v>0</v>
      </c>
      <c r="VL107" s="556">
        <f t="shared" ca="1" si="575"/>
        <v>0</v>
      </c>
      <c r="VM107" s="556">
        <f t="shared" ca="1" si="575"/>
        <v>0</v>
      </c>
      <c r="VN107" s="556">
        <f t="shared" ca="1" si="575"/>
        <v>0</v>
      </c>
      <c r="VO107" s="556">
        <f t="shared" ca="1" si="576"/>
        <v>0</v>
      </c>
      <c r="VP107" s="556">
        <f t="shared" ca="1" si="576"/>
        <v>0</v>
      </c>
      <c r="VQ107" s="556">
        <f t="shared" ca="1" si="576"/>
        <v>0</v>
      </c>
      <c r="VR107" s="556">
        <f t="shared" ca="1" si="576"/>
        <v>0</v>
      </c>
      <c r="VS107" s="556">
        <f t="shared" ca="1" si="576"/>
        <v>0</v>
      </c>
      <c r="VT107" s="556">
        <f t="shared" ca="1" si="576"/>
        <v>0</v>
      </c>
      <c r="VU107" s="556">
        <f t="shared" ca="1" si="576"/>
        <v>0</v>
      </c>
      <c r="VV107" s="556">
        <f t="shared" ca="1" si="576"/>
        <v>0</v>
      </c>
      <c r="VW107" s="556">
        <f t="shared" ca="1" si="576"/>
        <v>0</v>
      </c>
      <c r="VX107" s="556">
        <f t="shared" ca="1" si="576"/>
        <v>0</v>
      </c>
      <c r="VY107" s="556">
        <f t="shared" ca="1" si="577"/>
        <v>0</v>
      </c>
      <c r="VZ107" s="556">
        <f t="shared" ca="1" si="577"/>
        <v>0</v>
      </c>
      <c r="WA107" s="556">
        <f t="shared" ca="1" si="577"/>
        <v>0</v>
      </c>
      <c r="WB107" s="556">
        <f t="shared" ca="1" si="577"/>
        <v>0</v>
      </c>
      <c r="WC107" s="556">
        <f t="shared" ca="1" si="577"/>
        <v>0</v>
      </c>
      <c r="WD107" s="556">
        <f t="shared" ca="1" si="577"/>
        <v>0</v>
      </c>
      <c r="WE107" s="556">
        <f t="shared" ca="1" si="577"/>
        <v>0</v>
      </c>
      <c r="WF107" s="556">
        <f t="shared" ca="1" si="577"/>
        <v>0</v>
      </c>
      <c r="WG107" s="556">
        <f t="shared" ca="1" si="577"/>
        <v>0</v>
      </c>
      <c r="WH107" s="556">
        <f t="shared" ca="1" si="577"/>
        <v>0</v>
      </c>
      <c r="WI107" s="556">
        <f t="shared" ca="1" si="578"/>
        <v>0</v>
      </c>
      <c r="WJ107" s="556">
        <f t="shared" ca="1" si="578"/>
        <v>0</v>
      </c>
      <c r="WK107" s="556">
        <f t="shared" ca="1" si="578"/>
        <v>0</v>
      </c>
      <c r="WL107" s="556">
        <f t="shared" ca="1" si="578"/>
        <v>0</v>
      </c>
      <c r="WM107" s="556">
        <f t="shared" ca="1" si="578"/>
        <v>0</v>
      </c>
      <c r="WN107" s="556">
        <f t="shared" ca="1" si="578"/>
        <v>0</v>
      </c>
      <c r="WO107" s="556">
        <f t="shared" ca="1" si="578"/>
        <v>0</v>
      </c>
      <c r="WP107" s="556">
        <f t="shared" ca="1" si="578"/>
        <v>0</v>
      </c>
      <c r="WQ107" s="556">
        <f t="shared" ca="1" si="578"/>
        <v>0</v>
      </c>
      <c r="WR107" s="556">
        <f t="shared" ca="1" si="578"/>
        <v>0</v>
      </c>
      <c r="WS107" s="556">
        <f t="shared" ca="1" si="579"/>
        <v>0</v>
      </c>
      <c r="WT107" s="556">
        <f t="shared" ca="1" si="579"/>
        <v>0</v>
      </c>
      <c r="WU107" s="556">
        <f t="shared" ca="1" si="579"/>
        <v>0</v>
      </c>
      <c r="WV107" s="556">
        <f t="shared" ca="1" si="579"/>
        <v>0</v>
      </c>
      <c r="WW107" s="556">
        <f t="shared" ca="1" si="579"/>
        <v>0</v>
      </c>
      <c r="WX107" s="556">
        <f t="shared" ca="1" si="579"/>
        <v>0</v>
      </c>
      <c r="WY107" s="556">
        <f t="shared" ca="1" si="579"/>
        <v>0</v>
      </c>
      <c r="WZ107" s="556">
        <f t="shared" ca="1" si="579"/>
        <v>0</v>
      </c>
      <c r="XA107" s="556">
        <f t="shared" ca="1" si="579"/>
        <v>0</v>
      </c>
      <c r="XB107" s="556">
        <f t="shared" ca="1" si="579"/>
        <v>0</v>
      </c>
      <c r="XC107" s="556">
        <f t="shared" ca="1" si="580"/>
        <v>0</v>
      </c>
      <c r="XD107" s="556">
        <f t="shared" ca="1" si="580"/>
        <v>0</v>
      </c>
      <c r="XE107" s="556">
        <f t="shared" ca="1" si="580"/>
        <v>0</v>
      </c>
      <c r="XF107" s="556">
        <f t="shared" ca="1" si="580"/>
        <v>0</v>
      </c>
      <c r="XG107" s="556">
        <f t="shared" ca="1" si="580"/>
        <v>0</v>
      </c>
      <c r="XH107" s="556">
        <f t="shared" ca="1" si="580"/>
        <v>0</v>
      </c>
      <c r="XI107" s="556">
        <f t="shared" ca="1" si="580"/>
        <v>0</v>
      </c>
      <c r="XJ107" s="556">
        <f t="shared" ca="1" si="580"/>
        <v>0</v>
      </c>
      <c r="XK107" s="556">
        <f t="shared" ca="1" si="580"/>
        <v>0</v>
      </c>
      <c r="XL107" s="556">
        <f t="shared" ca="1" si="580"/>
        <v>0</v>
      </c>
      <c r="XM107" s="556">
        <f t="shared" ca="1" si="581"/>
        <v>0</v>
      </c>
      <c r="XN107" s="556">
        <f t="shared" ca="1" si="581"/>
        <v>0</v>
      </c>
      <c r="XO107" s="556">
        <f t="shared" ca="1" si="581"/>
        <v>0</v>
      </c>
      <c r="XP107" s="556">
        <f t="shared" ca="1" si="581"/>
        <v>0</v>
      </c>
      <c r="XQ107" s="556">
        <f t="shared" ca="1" si="581"/>
        <v>0</v>
      </c>
      <c r="XR107" s="556">
        <f t="shared" ca="1" si="581"/>
        <v>0</v>
      </c>
      <c r="XS107" s="556">
        <f t="shared" ca="1" si="581"/>
        <v>0</v>
      </c>
      <c r="XT107" s="556">
        <f t="shared" ca="1" si="581"/>
        <v>0</v>
      </c>
      <c r="XU107" s="556">
        <f t="shared" ca="1" si="581"/>
        <v>0</v>
      </c>
      <c r="XV107" s="556">
        <f t="shared" ca="1" si="581"/>
        <v>0</v>
      </c>
      <c r="XW107" s="556">
        <f t="shared" ca="1" si="581"/>
        <v>0</v>
      </c>
      <c r="XX107" s="189">
        <f t="shared" ca="1" si="582"/>
        <v>0</v>
      </c>
      <c r="XY107" s="189">
        <f t="shared" ca="1" si="582"/>
        <v>0</v>
      </c>
      <c r="XZ107" s="189">
        <f t="shared" ca="1" si="582"/>
        <v>0</v>
      </c>
      <c r="YA107" s="189">
        <f t="shared" ca="1" si="582"/>
        <v>0</v>
      </c>
      <c r="YB107" s="189">
        <f t="shared" ca="1" si="582"/>
        <v>0</v>
      </c>
      <c r="YC107" s="230">
        <f t="shared" ca="1" si="492"/>
        <v>0</v>
      </c>
      <c r="YD107" s="189">
        <f t="shared" ca="1" si="583"/>
        <v>0</v>
      </c>
      <c r="YE107" s="189">
        <f t="shared" ca="1" si="583"/>
        <v>0</v>
      </c>
      <c r="YF107" s="189">
        <f t="shared" ca="1" si="583"/>
        <v>0</v>
      </c>
      <c r="YG107" s="189">
        <f t="shared" ca="1" si="583"/>
        <v>0</v>
      </c>
      <c r="YH107" s="189">
        <f t="shared" ca="1" si="583"/>
        <v>0</v>
      </c>
      <c r="YI107" s="230">
        <f t="shared" ca="1" si="494"/>
        <v>0</v>
      </c>
      <c r="YJ107" s="231">
        <f t="shared" ca="1" si="495"/>
        <v>0</v>
      </c>
      <c r="YK107" s="231">
        <f t="shared" ca="1" si="495"/>
        <v>0</v>
      </c>
      <c r="YL107" s="231">
        <f t="shared" ca="1" si="495"/>
        <v>0</v>
      </c>
      <c r="YM107" s="231">
        <f t="shared" ca="1" si="495"/>
        <v>0</v>
      </c>
      <c r="YN107" s="544">
        <f t="shared" ca="1" si="496"/>
        <v>0</v>
      </c>
      <c r="YO107" s="231">
        <f t="shared" ca="1" si="497"/>
        <v>0</v>
      </c>
      <c r="YP107" s="231">
        <f t="shared" ca="1" si="497"/>
        <v>0</v>
      </c>
      <c r="YQ107" s="231">
        <f t="shared" ca="1" si="497"/>
        <v>0</v>
      </c>
      <c r="YR107" s="231">
        <f t="shared" ca="1" si="497"/>
        <v>0</v>
      </c>
      <c r="YS107" s="544">
        <f t="shared" ca="1" si="584"/>
        <v>0</v>
      </c>
      <c r="YT107" s="544">
        <f t="shared" ca="1" si="584"/>
        <v>0</v>
      </c>
      <c r="YU107" s="544">
        <f t="shared" ca="1" si="584"/>
        <v>0</v>
      </c>
      <c r="YV107" s="544">
        <f t="shared" ca="1" si="584"/>
        <v>0</v>
      </c>
      <c r="YW107" s="544">
        <f t="shared" ca="1" si="584"/>
        <v>0</v>
      </c>
      <c r="YX107" s="544">
        <f t="shared" ca="1" si="584"/>
        <v>0</v>
      </c>
      <c r="YY107" s="544">
        <f t="shared" ca="1" si="584"/>
        <v>0</v>
      </c>
      <c r="YZ107" s="535" cm="1">
        <f t="array" aca="1" ref="YZ107" ca="1">INDEX(YZ$13:YZ106,$B107+1,1)</f>
        <v>0</v>
      </c>
      <c r="ZA107" s="411">
        <f t="shared" ca="1" si="499"/>
        <v>19</v>
      </c>
      <c r="ZB107" s="18"/>
      <c r="ZC107" s="535" cm="1">
        <f t="array" aca="1" ref="ZC107" ca="1">INDEX(ZC$13:ZC106,$B107+1,1)</f>
        <v>0</v>
      </c>
      <c r="ZD107" s="411">
        <f t="shared" si="500"/>
        <v>0</v>
      </c>
      <c r="ZE107" s="535" cm="1">
        <f t="array" aca="1" ref="ZE107" ca="1">INDEX(ZE$13:ZE106,$B107+1,1)</f>
        <v>0</v>
      </c>
      <c r="ZF107" s="535" t="str" cm="1">
        <f t="array" aca="1" ref="ZF107" ca="1">INDEX(ZF$13:ZF106,$B107+1,1)</f>
        <v>-</v>
      </c>
      <c r="ZG107" s="535" t="str" cm="1">
        <f t="array" aca="1" ref="ZG107" ca="1">INDEX(ZG$13:ZG106,$B107+1,1)</f>
        <v>-</v>
      </c>
      <c r="ZH107" s="535" t="str" cm="1">
        <f t="array" aca="1" ref="ZH107" ca="1">INDEX(ZH$13:ZH106,$B107+1,1)</f>
        <v>-</v>
      </c>
      <c r="ZI107" s="535" t="str" cm="1">
        <f t="array" aca="1" ref="ZI107" ca="1">INDEX(ZI$13:ZI106,$B107+1,1)</f>
        <v>-</v>
      </c>
      <c r="ZJ107" s="535" t="str" cm="1">
        <f t="array" aca="1" ref="ZJ107" ca="1">INDEX(ZJ$13:ZJ106,$B107+1,1)</f>
        <v>-</v>
      </c>
      <c r="ZK107" s="535" t="str" cm="1">
        <f t="array" aca="1" ref="ZK107" ca="1">INDEX(ZK$13:ZK106,$B107+1,1)</f>
        <v>-</v>
      </c>
      <c r="ZL107" s="535" t="str" cm="1">
        <f t="array" aca="1" ref="ZL107" ca="1">INDEX(ZL$13:ZL106,$B107+1,1)</f>
        <v>-</v>
      </c>
      <c r="ZM107" s="535" t="str" cm="1">
        <f t="array" aca="1" ref="ZM107" ca="1">INDEX(ZM$13:ZM106,$B107+1,1)</f>
        <v>-</v>
      </c>
      <c r="ZN107" s="535" t="str" cm="1">
        <f t="array" aca="1" ref="ZN107" ca="1">INDEX(ZN$13:ZN106,$B107+1,1)</f>
        <v>-</v>
      </c>
      <c r="ZO107" s="535" t="str" cm="1">
        <f t="array" aca="1" ref="ZO107" ca="1">INDEX(ZO$13:ZO106,$B107+1,1)</f>
        <v>-</v>
      </c>
      <c r="ZP107" s="535" t="str" cm="1">
        <f t="array" aca="1" ref="ZP107" ca="1">INDEX(ZP$13:ZP106,$B107+1,1)</f>
        <v>-</v>
      </c>
      <c r="ZQ107" s="535" t="str" cm="1">
        <f t="array" aca="1" ref="ZQ107" ca="1">INDEX(ZQ$13:ZQ106,$B107+1,1)</f>
        <v>-</v>
      </c>
      <c r="ZR107" s="535" t="str" cm="1">
        <f t="array" aca="1" ref="ZR107" ca="1">INDEX(ZR$13:ZR106,$B107+1,1)</f>
        <v>-</v>
      </c>
      <c r="ZS107" s="535" t="str" cm="1">
        <f t="array" aca="1" ref="ZS107" ca="1">INDEX(ZS$13:ZS106,$B107+1,1)</f>
        <v>-</v>
      </c>
      <c r="ZT107" s="535" t="str" cm="1">
        <f t="array" aca="1" ref="ZT107" ca="1">INDEX(ZT$13:ZT106,$B107+1,1)</f>
        <v>-</v>
      </c>
      <c r="ZU107" s="535" t="str" cm="1">
        <f t="array" aca="1" ref="ZU107" ca="1">INDEX(ZU$13:ZU106,$B107+1,1)</f>
        <v>-</v>
      </c>
      <c r="ZV107" s="535" t="str" cm="1">
        <f t="array" aca="1" ref="ZV107" ca="1">INDEX(ZV$13:ZV106,$B107+1,1)</f>
        <v>-</v>
      </c>
      <c r="ZW107" s="535" t="str" cm="1">
        <f t="array" aca="1" ref="ZW107" ca="1">INDEX(ZW$13:ZW106,$B107+1,1)</f>
        <v>-</v>
      </c>
      <c r="ZX107" s="18"/>
      <c r="ZY107" s="411" t="b">
        <f t="shared" ca="1" si="501"/>
        <v>0</v>
      </c>
      <c r="ZZ107" s="411" t="str">
        <f t="shared" ca="1" si="502"/>
        <v>-</v>
      </c>
      <c r="AAA107" s="535" t="str" cm="1">
        <f t="array" aca="1" ref="AAA107" ca="1">INDEX(AAA$13:AAA106,$B107+1,1)</f>
        <v>-</v>
      </c>
      <c r="AAB107" s="535" t="str" cm="1">
        <f t="array" aca="1" ref="AAB107" ca="1">INDEX(AAB$13:AAB106,$B107+1,1)</f>
        <v>-</v>
      </c>
      <c r="AAC107" s="535" t="str" cm="1">
        <f t="array" aca="1" ref="AAC107" ca="1">INDEX(AAC$13:AAC106,$B107+1,1)</f>
        <v>-</v>
      </c>
      <c r="AAD107" s="545" cm="1">
        <f t="array" aca="1" ref="AAD107" ca="1">INDEX(i.AgeJ,$AD107,1)</f>
        <v>0</v>
      </c>
      <c r="AAE107" s="535" t="str" cm="1">
        <f t="array" aca="1" ref="AAE107" ca="1">INDEX(AAE$13:AAE106,$B107+1,1)</f>
        <v>-</v>
      </c>
      <c r="AAF107" s="411" t="str">
        <f t="shared" si="503"/>
        <v>-</v>
      </c>
      <c r="AAG107" s="411" t="str">
        <f t="shared" si="503"/>
        <v>-</v>
      </c>
      <c r="AAH107" s="535" t="str" cm="1">
        <f t="array" aca="1" ref="AAH107" ca="1">INDEX(AAH$13:AAH106,$B107+1,1)</f>
        <v>-</v>
      </c>
      <c r="AAI107" s="535" t="str" cm="1">
        <f t="array" aca="1" ref="AAI107" ca="1">INDEX(AAI$13:AAI106,$B107+1,1)</f>
        <v>-</v>
      </c>
      <c r="AAJ107" s="535" t="str" cm="1">
        <f t="array" aca="1" ref="AAJ107" ca="1">INDEX(AAJ$13:AAJ106,$B107+1,1)</f>
        <v>-</v>
      </c>
      <c r="AAK107" s="535" t="str" cm="1">
        <f t="array" aca="1" ref="AAK107" ca="1">INDEX(AAK$13:AAK106,$B107+1,1)</f>
        <v>-</v>
      </c>
      <c r="AAL107" s="535" t="str" cm="1">
        <f t="array" aca="1" ref="AAL107" ca="1">INDEX(AAL$13:AAL106,$B107+1,1)</f>
        <v>-</v>
      </c>
      <c r="AAM107" s="535" t="b" cm="1">
        <f t="array" aca="1" ref="AAM107" ca="1">INDEX(AAM$13:AAM106,$B107+1,1)</f>
        <v>1</v>
      </c>
      <c r="AAN107" s="535" t="str" cm="1">
        <f t="array" aca="1" ref="AAN107" ca="1">INDEX(AAN$13:AAN106,$B107+1,1)</f>
        <v>-</v>
      </c>
      <c r="AAO107" s="535" cm="1">
        <f t="array" aca="1" ref="AAO107" ca="1">INDEX(AAO$13:AAO106,$B107+1,1)</f>
        <v>0</v>
      </c>
      <c r="AAP107" s="535" cm="1">
        <f t="array" aca="1" ref="AAP107" ca="1">INDEX(AAP$13:AAP106,$B107+1,1)</f>
        <v>0</v>
      </c>
      <c r="AAQ107" s="535" cm="1">
        <f t="array" aca="1" ref="AAQ107" ca="1">INDEX(AAQ$13:AAQ106,$B107+1,1)</f>
        <v>0</v>
      </c>
      <c r="AAR107" s="18"/>
      <c r="AAS107" s="411">
        <f t="shared" si="504"/>
        <v>50</v>
      </c>
      <c r="AAT107" s="411">
        <f t="shared" si="504"/>
        <v>50</v>
      </c>
      <c r="AAU107" s="411">
        <f t="shared" si="504"/>
        <v>50</v>
      </c>
      <c r="AAV107" s="411">
        <f t="shared" si="504"/>
        <v>50</v>
      </c>
      <c r="AAW107" s="535" cm="1">
        <f t="array" aca="1" ref="AAW107" ca="1">INDEX(AAW$13:AAW106,$B107+1,1)</f>
        <v>1</v>
      </c>
      <c r="AAX107" s="535" cm="1">
        <f t="array" aca="1" ref="AAX107" ca="1">INDEX(AAX$13:AAX106,$B107+1,1)</f>
        <v>1</v>
      </c>
      <c r="AAY107" s="535" cm="1">
        <f t="array" aca="1" ref="AAY107" ca="1">INDEX(AAY$13:AAY106,$B107+1,1)</f>
        <v>1</v>
      </c>
      <c r="AAZ107" s="535" cm="1">
        <f t="array" aca="1" ref="AAZ107" ca="1">INDEX(AAZ$13:AAZ106,$B107+1,1)</f>
        <v>1</v>
      </c>
      <c r="ABA107" s="535" t="str" cm="1">
        <f t="array" aca="1" ref="ABA107" ca="1">INDEX(ABA$13:ABA106,$B107+1,1)</f>
        <v>-</v>
      </c>
      <c r="ABB107" s="535" t="str" cm="1">
        <f t="array" aca="1" ref="ABB107" ca="1">INDEX(ABB$13:ABB106,$B107+1,1)</f>
        <v>-</v>
      </c>
      <c r="ABC107" s="535" t="str" cm="1">
        <f t="array" aca="1" ref="ABC107" ca="1">INDEX(ABC$13:ABC106,$B107+1,1)</f>
        <v>-</v>
      </c>
      <c r="ABD107" s="535" t="str" cm="1">
        <f t="array" aca="1" ref="ABD107" ca="1">INDEX(ABD$13:ABD106,$B107+1,1)</f>
        <v>-</v>
      </c>
      <c r="ABE107" s="535" t="str" cm="1">
        <f t="array" aca="1" ref="ABE107" ca="1">INDEX(ABE$13:ABE106,$B107+1,1)</f>
        <v>-</v>
      </c>
      <c r="ABF107" s="535" t="str" cm="1">
        <f t="array" aca="1" ref="ABF107" ca="1">INDEX(ABF$13:ABF106,$B107+1,1)</f>
        <v>-</v>
      </c>
      <c r="ABG107" s="535" t="str" cm="1">
        <f t="array" aca="1" ref="ABG107" ca="1">INDEX(ABG$13:ABG106,$B107+1,1)</f>
        <v>-</v>
      </c>
      <c r="ABH107" s="18"/>
      <c r="ABI107" s="535" t="str" cm="1">
        <f t="array" aca="1" ref="ABI107" ca="1">INDEX(ABI$13:ABI106,$B107+1,1)</f>
        <v>-</v>
      </c>
      <c r="ABJ107" s="411">
        <f t="shared" ca="1" si="505"/>
        <v>1</v>
      </c>
      <c r="ABK107" s="18"/>
      <c r="ABL107" s="535" t="b" cm="1">
        <f t="array" aca="1" ref="ABL107" ca="1">INDEX(ABL$13:ABL106,$B107+1,1)</f>
        <v>1</v>
      </c>
      <c r="ABM107" s="535" t="b" cm="1">
        <f t="array" aca="1" ref="ABM107" ca="1">INDEX(ABM$13:ABM106,$B107+1,1)</f>
        <v>0</v>
      </c>
      <c r="ABN107" s="535" t="b" cm="1">
        <f t="array" aca="1" ref="ABN107" ca="1">INDEX(ABN$13:ABN106,$B107+1,1)</f>
        <v>0</v>
      </c>
      <c r="ABO107" s="535" t="b" cm="1">
        <f t="array" aca="1" ref="ABO107" ca="1">INDEX(ABO$13:ABO106,$B107+1,1)</f>
        <v>1</v>
      </c>
      <c r="ABP107" s="535" t="b" cm="1">
        <f t="array" aca="1" ref="ABP107" ca="1">INDEX(ABP$13:ABP106,$B107+1,1)</f>
        <v>0</v>
      </c>
      <c r="ABQ107" s="535" t="b" cm="1">
        <f t="array" aca="1" ref="ABQ107" ca="1">INDEX(ABQ$13:ABQ106,$B107+1,1)</f>
        <v>1</v>
      </c>
      <c r="ABR107" s="535" t="str" cm="1">
        <f t="array" aca="1" ref="ABR107" ca="1">INDEX(ABR$13:ABR106,$B107+1,1)</f>
        <v>-</v>
      </c>
      <c r="ABS107" s="547" t="str" cm="1">
        <f t="array" aca="1" ref="ABS107" ca="1">IF(ABN107&lt;&gt;TRUE,"-",VALUE(IFERROR(VALUE($K107),0) &amp; _xlfn.SWITCH($CF107,"-",4,$CF107) &amp; $L107 &amp; $T107 &amp; "00" &amp; $N107 &amp; $AK107 &amp; $R107 &amp; _xlfn.SWITCH($AM107,3,1,$AM107) &amp; _xlfn.SWITCH($M107,4,0,$M107) &amp; $AD107 &amp; IF(MOD($H107-2,ABS$6)&gt;=ABS$7,"",TEXT(INT(MOD($H107-2,ABS$6)/2)+1,"00"))))</f>
        <v>-</v>
      </c>
      <c r="ABT107" s="657" cm="1">
        <f t="array" aca="1" ref="ABT107" ca="1">IF(ABO107&lt;&gt;TRUE,"-",VALUE(IFERROR(VALUE($K107),0) &amp; _xlfn.SWITCH($CF107,"-",4,$CF107) &amp; $L107 &amp; $T107 &amp; "00" &amp; $N107 &amp; $AK107 &amp; $R107 &amp; _xlfn.SWITCH($AM107,3,1,$AM107) &amp; _xlfn.SWITCH($M107,4,0,$M107) &amp; $AD107 &amp; IF(MOD($H107-1,ABT$6)&gt;=ABT$7,"",TEXT(INT(MOD($H107-1,ABT$6)/2)+1,"00"))))</f>
        <v>14220012120101</v>
      </c>
      <c r="ABU107" s="543">
        <f t="shared" ca="1" si="507"/>
        <v>652</v>
      </c>
      <c r="ABV107" s="543">
        <f t="shared" ca="1" si="507"/>
        <v>686</v>
      </c>
      <c r="ABW107" s="543">
        <f t="shared" ca="1" si="507"/>
        <v>721</v>
      </c>
      <c r="ABX107" s="459">
        <f t="shared" ca="1" si="508"/>
        <v>469</v>
      </c>
      <c r="ABY107" s="459">
        <f t="shared" ca="1" si="508"/>
        <v>504</v>
      </c>
      <c r="ABZ107" s="459">
        <f t="shared" ca="1" si="508"/>
        <v>539</v>
      </c>
      <c r="ACA107" s="459">
        <f t="shared" ca="1" si="509"/>
        <v>385</v>
      </c>
      <c r="ACB107" s="459">
        <f t="shared" ca="1" si="509"/>
        <v>420</v>
      </c>
      <c r="ACC107" s="459">
        <f t="shared" ca="1" si="509"/>
        <v>455</v>
      </c>
      <c r="ACD107" s="535" t="str" cm="1">
        <f t="array" aca="1" ref="ACD107" ca="1">INDEX(ACD$13:ACD106,$B107+1,1)</f>
        <v>-</v>
      </c>
      <c r="ACE107" s="535" t="str" cm="1">
        <f t="array" aca="1" ref="ACE107" ca="1">INDEX(ACE$13:ACE106,$B107+1,1)</f>
        <v>-</v>
      </c>
      <c r="ACF107" s="535" t="str" cm="1">
        <f t="array" aca="1" ref="ACF107" ca="1">INDEX(ACF$13:ACF106,$B107+1,1)</f>
        <v>-</v>
      </c>
      <c r="ACG107" s="535" t="str" cm="1">
        <f t="array" aca="1" ref="ACG107" ca="1">INDEX(ACG$13:ACG106,$B107+1,1)</f>
        <v>-</v>
      </c>
      <c r="ACH107" s="535" t="str" cm="1">
        <f t="array" aca="1" ref="ACH107" ca="1">INDEX(ACH$13:ACH106,$B107+1,1)</f>
        <v>-</v>
      </c>
      <c r="ACI107" s="535" t="str" cm="1">
        <f t="array" aca="1" ref="ACI107" ca="1">INDEX(ACI$13:ACI106,$B107+1,1)</f>
        <v>-</v>
      </c>
      <c r="ACJ107" s="535" t="str" cm="1">
        <f t="array" aca="1" ref="ACJ107" ca="1">INDEX(ACJ$13:ACJ106,$B107+1,1)</f>
        <v>-</v>
      </c>
      <c r="ACK107" s="535" t="str" cm="1">
        <f t="array" aca="1" ref="ACK107" ca="1">INDEX(ACK$13:ACK106,$B107+1,1)</f>
        <v>-</v>
      </c>
      <c r="ACL107" s="535" t="str" cm="1">
        <f t="array" aca="1" ref="ACL107" ca="1">INDEX(ACL$13:ACL106,$B107+1,1)</f>
        <v>-</v>
      </c>
      <c r="ACM107" s="535" t="str" cm="1">
        <f t="array" aca="1" ref="ACM107" ca="1">INDEX(ACM$13:ACM106,$B107+1,1)</f>
        <v>-</v>
      </c>
      <c r="ACN107" s="535" t="str" cm="1">
        <f t="array" aca="1" ref="ACN107" ca="1">INDEX(ACN$13:ACN106,$B107+1,1)</f>
        <v>-</v>
      </c>
      <c r="ACO107" s="535" t="str" cm="1">
        <f t="array" aca="1" ref="ACO107" ca="1">INDEX(ACO$13:ACO106,$B107+1,1)</f>
        <v>-</v>
      </c>
      <c r="ACP107" s="535" cm="1">
        <f t="array" aca="1" ref="ACP107" ca="1">INDEX(ACP$13:ACP106,$B107+1,1)</f>
        <v>3</v>
      </c>
      <c r="ACQ107" s="535" cm="1">
        <f t="array" aca="1" ref="ACQ107" ca="1">INDEX(ACQ$13:ACQ106,$B107+1,1)</f>
        <v>3</v>
      </c>
      <c r="ACR107" s="535" cm="1">
        <f t="array" aca="1" ref="ACR107" ca="1">INDEX(ACR$13:ACR106,$B107+1,1)</f>
        <v>0</v>
      </c>
      <c r="ACS107" s="535" cm="1">
        <f t="array" aca="1" ref="ACS107" ca="1">INDEX(ACS$13:ACS106,$B107+1,1)</f>
        <v>1</v>
      </c>
      <c r="ACT107" s="535" cm="1">
        <f t="array" aca="1" ref="ACT107" ca="1">INDEX(ACT$13:ACT106,$B107+1,1)</f>
        <v>-1</v>
      </c>
      <c r="ACU107" s="535" t="str" cm="1">
        <f t="array" aca="1" ref="ACU107" ca="1">INDEX(ACU$13:ACU106,$B107+1,1)</f>
        <v>-</v>
      </c>
      <c r="ACV107" s="535" t="str" cm="1">
        <f t="array" aca="1" ref="ACV107" ca="1">INDEX(ACV$13:ACV106,$B107+1,1)</f>
        <v>-</v>
      </c>
      <c r="ACW107" s="535" t="str" cm="1">
        <f t="array" aca="1" ref="ACW107" ca="1">INDEX(ACW$13:ACW106,$B107+1,1)</f>
        <v>-</v>
      </c>
      <c r="ACX107" s="535" cm="1">
        <f t="array" aca="1" ref="ACX107" ca="1">INDEX(ACX$13:ACX106,$B107+1,1)</f>
        <v>0</v>
      </c>
      <c r="ACY107" s="535" cm="1">
        <f t="array" aca="1" ref="ACY107" ca="1">INDEX(ACY$13:ACY106,$B107+1,1)</f>
        <v>1</v>
      </c>
      <c r="ACZ107" s="535" cm="1">
        <f t="array" aca="1" ref="ACZ107" ca="1">INDEX(ACZ$13:ACZ106,$B107+1,1)</f>
        <v>-1</v>
      </c>
      <c r="ADA107" s="535" t="str" cm="1">
        <f t="array" aca="1" ref="ADA107" ca="1">INDEX(ADA$13:ADA106,$B107+1,1)</f>
        <v>-</v>
      </c>
      <c r="ADB107" s="535" cm="1">
        <f t="array" aca="1" ref="ADB107" ca="1">INDEX(ADB$13:ADB106,$B107+1,1)</f>
        <v>1</v>
      </c>
      <c r="ADC107" s="535" cm="1">
        <f t="array" aca="1" ref="ADC107" ca="1">INDEX(ADC$13:ADC106,$B107+1,1)</f>
        <v>1</v>
      </c>
      <c r="ADD107" s="535" t="b" cm="1">
        <f t="array" aca="1" ref="ADD107" ca="1">INDEX(ADD$13:ADD106,$B107+1,1)</f>
        <v>0</v>
      </c>
      <c r="ADE107" s="535" t="b" cm="1">
        <f t="array" aca="1" ref="ADE107" ca="1">INDEX(ADE$13:ADE106,$B107+1,1)</f>
        <v>0</v>
      </c>
      <c r="ADF107" s="535" t="b" cm="1">
        <f t="array" aca="1" ref="ADF107" ca="1">INDEX(ADF$13:ADF106,$B107+1,1)</f>
        <v>0</v>
      </c>
      <c r="ADG107" s="535" t="b" cm="1">
        <f t="array" aca="1" ref="ADG107" ca="1">INDEX(ADG$13:ADG106,$B107+1,1)</f>
        <v>0</v>
      </c>
      <c r="ADH107" s="535" cm="1">
        <f t="array" aca="1" ref="ADH107" ca="1">INDEX(ADH$13:ADH106,$B107+1,1)</f>
        <v>0.9</v>
      </c>
      <c r="ADI107" s="535" cm="1">
        <f t="array" aca="1" ref="ADI107" ca="1">INDEX(ADI$13:ADI106,$B107+1,1)</f>
        <v>0.66</v>
      </c>
      <c r="ADJ107" s="535" t="b" cm="1">
        <f t="array" aca="1" ref="ADJ107" ca="1">INDEX(ADJ$13:ADJ106,$B107+1,1)</f>
        <v>1</v>
      </c>
      <c r="ADK107" s="535" cm="1">
        <f t="array" aca="1" ref="ADK107" ca="1">INDEX(ADK$13:ADK106,$B107+1,1)</f>
        <v>999</v>
      </c>
      <c r="ADL107" s="191" t="b">
        <f t="shared" si="537"/>
        <v>0</v>
      </c>
      <c r="ADM107" s="535" cm="1">
        <f t="array" aca="1" ref="ADM107" ca="1">INDEX(ADM$13:ADM106,$B107+1,1)</f>
        <v>0.5</v>
      </c>
      <c r="ADN107" s="535" cm="1">
        <f t="array" aca="1" ref="ADN107" ca="1">INDEX(ADN$13:ADN106,$B107+1,1)</f>
        <v>0</v>
      </c>
      <c r="ADO107" s="535" cm="1">
        <f t="array" aca="1" ref="ADO107" ca="1">INDEX(ADO$13:ADO106,$B107+1,1)</f>
        <v>0</v>
      </c>
      <c r="ADP107" s="535" cm="1">
        <f t="array" aca="1" ref="ADP107" ca="1">INDEX(ADP$13:ADP106,$B107+1,1)</f>
        <v>999999</v>
      </c>
      <c r="ADQ107" s="18"/>
      <c r="ADR107" s="545" t="b">
        <f t="shared" ca="1" si="585"/>
        <v>1</v>
      </c>
      <c r="ADS107" s="545" t="str">
        <f t="shared" ca="1" si="585"/>
        <v>-</v>
      </c>
      <c r="ADT107" s="545" t="str">
        <f t="shared" ca="1" si="585"/>
        <v>-</v>
      </c>
      <c r="ADU107" s="545" t="str">
        <f t="shared" ca="1" si="585"/>
        <v>-</v>
      </c>
      <c r="ADV107" s="545" t="str">
        <f t="shared" ca="1" si="585"/>
        <v>-</v>
      </c>
      <c r="ADW107" s="545" t="str">
        <f t="shared" ca="1" si="585"/>
        <v>-</v>
      </c>
      <c r="ADX107" s="545" t="str">
        <f t="shared" ca="1" si="585"/>
        <v>-</v>
      </c>
      <c r="ADY107" s="545" t="str">
        <f t="shared" ca="1" si="585"/>
        <v>-</v>
      </c>
      <c r="ADZ107" s="545" t="str">
        <f t="shared" ca="1" si="585"/>
        <v>-</v>
      </c>
      <c r="AEA107" s="545" t="str">
        <f t="shared" ca="1" si="585"/>
        <v>-</v>
      </c>
      <c r="AEB107" s="545" t="str">
        <f t="shared" ca="1" si="586"/>
        <v>-</v>
      </c>
      <c r="AEC107" s="545" t="str">
        <f t="shared" ca="1" si="586"/>
        <v>-</v>
      </c>
      <c r="AED107" s="545" t="str">
        <f t="shared" ca="1" si="586"/>
        <v>-</v>
      </c>
      <c r="AEE107" s="545" t="str">
        <f t="shared" ca="1" si="586"/>
        <v>-</v>
      </c>
      <c r="AEF107" s="545" t="str">
        <f t="shared" ca="1" si="586"/>
        <v>-</v>
      </c>
      <c r="AEG107" s="545" t="str">
        <f t="shared" ca="1" si="586"/>
        <v>-</v>
      </c>
      <c r="AEH107" s="545" t="str">
        <f t="shared" ca="1" si="586"/>
        <v>-</v>
      </c>
      <c r="AEI107" s="545" t="str">
        <f t="shared" ca="1" si="586"/>
        <v>-</v>
      </c>
      <c r="AEJ107" s="545" t="b">
        <f t="shared" ca="1" si="586"/>
        <v>1</v>
      </c>
      <c r="AEK107" s="545" t="str">
        <f t="shared" ca="1" si="586"/>
        <v>-</v>
      </c>
      <c r="AEL107" s="545" t="str">
        <f t="shared" ca="1" si="587"/>
        <v>-</v>
      </c>
      <c r="AEM107" s="545" t="str">
        <f t="shared" ca="1" si="587"/>
        <v>-</v>
      </c>
      <c r="AEN107" s="545" t="str">
        <f t="shared" ca="1" si="587"/>
        <v>-</v>
      </c>
      <c r="AEO107" s="545" t="str">
        <f t="shared" ca="1" si="587"/>
        <v>-</v>
      </c>
      <c r="AEP107" s="545" t="str">
        <f t="shared" ca="1" si="587"/>
        <v>-</v>
      </c>
      <c r="AEQ107" s="545" t="str">
        <f t="shared" ca="1" si="587"/>
        <v>-</v>
      </c>
      <c r="AER107" s="545" t="str">
        <f t="shared" ca="1" si="587"/>
        <v>-</v>
      </c>
      <c r="AES107" s="545" t="str">
        <f t="shared" ca="1" si="587"/>
        <v>-</v>
      </c>
      <c r="AET107" s="545" t="str">
        <f t="shared" ca="1" si="587"/>
        <v>-</v>
      </c>
      <c r="AEU107" s="545" t="str">
        <f t="shared" ca="1" si="587"/>
        <v>-</v>
      </c>
      <c r="AEV107" s="545" t="str">
        <f t="shared" ca="1" si="588"/>
        <v>-</v>
      </c>
      <c r="AEW107" s="545" t="str">
        <f t="shared" ca="1" si="588"/>
        <v>-</v>
      </c>
      <c r="AEX107" s="545" t="str">
        <f t="shared" ca="1" si="588"/>
        <v>-</v>
      </c>
      <c r="AEY107" s="545" t="str">
        <f t="shared" ca="1" si="588"/>
        <v>-</v>
      </c>
      <c r="AEZ107" s="545" t="str">
        <f t="shared" ca="1" si="588"/>
        <v>-</v>
      </c>
      <c r="AFA107" s="545" t="str">
        <f t="shared" ca="1" si="588"/>
        <v>-</v>
      </c>
      <c r="AFB107" s="545" t="b">
        <f t="shared" ca="1" si="588"/>
        <v>1</v>
      </c>
      <c r="AFC107" s="545" t="str">
        <f t="shared" ca="1" si="588"/>
        <v>-</v>
      </c>
      <c r="AFD107" s="545" t="str">
        <f t="shared" ca="1" si="588"/>
        <v>-</v>
      </c>
      <c r="AFE107" s="545" t="str">
        <f t="shared" ca="1" si="588"/>
        <v>-</v>
      </c>
      <c r="AFF107" s="545" t="str">
        <f t="shared" ca="1" si="589"/>
        <v>-</v>
      </c>
      <c r="AFG107" s="545" t="str">
        <f t="shared" ca="1" si="589"/>
        <v>-</v>
      </c>
      <c r="AFH107" s="545" t="str">
        <f t="shared" ca="1" si="589"/>
        <v>-</v>
      </c>
      <c r="AFI107" s="545" t="str">
        <f t="shared" ca="1" si="589"/>
        <v>-</v>
      </c>
      <c r="AFJ107" s="545" t="str">
        <f t="shared" ca="1" si="589"/>
        <v>-</v>
      </c>
      <c r="AFK107" s="545" t="str">
        <f t="shared" ca="1" si="589"/>
        <v>-</v>
      </c>
      <c r="AFL107" s="545" t="str">
        <f t="shared" ca="1" si="589"/>
        <v>-</v>
      </c>
      <c r="AFM107" s="545" t="str">
        <f t="shared" ca="1" si="589"/>
        <v>-</v>
      </c>
      <c r="AFN107" s="545" t="str">
        <f t="shared" ca="1" si="589"/>
        <v>-</v>
      </c>
      <c r="AFO107" s="545" t="str">
        <f t="shared" ca="1" si="589"/>
        <v>-</v>
      </c>
      <c r="AFP107" s="545" t="str">
        <f t="shared" ca="1" si="590"/>
        <v>-</v>
      </c>
      <c r="AFQ107" s="545" t="str">
        <f t="shared" ca="1" si="590"/>
        <v>-</v>
      </c>
      <c r="AFR107" s="545" t="str">
        <f t="shared" ca="1" si="590"/>
        <v>-</v>
      </c>
      <c r="AFS107" s="545" t="str">
        <f t="shared" ca="1" si="590"/>
        <v>-</v>
      </c>
      <c r="AFT107" s="545" t="b">
        <f t="shared" ca="1" si="590"/>
        <v>1</v>
      </c>
      <c r="AFU107" s="545" t="str">
        <f t="shared" ca="1" si="590"/>
        <v>-</v>
      </c>
      <c r="AFV107" s="545" t="str">
        <f t="shared" ca="1" si="590"/>
        <v>-</v>
      </c>
      <c r="AFW107" s="545" t="str">
        <f t="shared" ca="1" si="590"/>
        <v>-</v>
      </c>
      <c r="AFX107" s="545" t="str">
        <f t="shared" ca="1" si="590"/>
        <v>-</v>
      </c>
      <c r="AFY107" s="545" t="str">
        <f t="shared" ca="1" si="590"/>
        <v>-</v>
      </c>
      <c r="AFZ107" s="545" t="str">
        <f t="shared" ca="1" si="591"/>
        <v>-</v>
      </c>
      <c r="AGA107" s="545" t="str">
        <f t="shared" ca="1" si="591"/>
        <v>-</v>
      </c>
      <c r="AGB107" s="545" t="str">
        <f t="shared" ca="1" si="591"/>
        <v>-</v>
      </c>
      <c r="AGC107" s="545" t="str">
        <f t="shared" ca="1" si="591"/>
        <v>-</v>
      </c>
      <c r="AGD107" s="545" t="str">
        <f t="shared" ca="1" si="591"/>
        <v>-</v>
      </c>
      <c r="AGE107" s="545" t="str">
        <f t="shared" ca="1" si="591"/>
        <v>-</v>
      </c>
      <c r="AGF107" s="545" t="str">
        <f t="shared" ca="1" si="591"/>
        <v>-</v>
      </c>
      <c r="AGG107" s="545" t="str">
        <f t="shared" ca="1" si="591"/>
        <v>-</v>
      </c>
      <c r="AGH107" s="545" t="str">
        <f t="shared" ca="1" si="591"/>
        <v>-</v>
      </c>
      <c r="AGI107" s="545" t="str">
        <f t="shared" ca="1" si="591"/>
        <v>-</v>
      </c>
      <c r="AGJ107" s="545" t="str">
        <f t="shared" ca="1" si="592"/>
        <v>-</v>
      </c>
      <c r="AGK107" s="545" t="str">
        <f t="shared" ca="1" si="592"/>
        <v>-</v>
      </c>
      <c r="AGL107" s="545" t="b">
        <f t="shared" ca="1" si="592"/>
        <v>1</v>
      </c>
      <c r="AGM107" s="545" t="str">
        <f t="shared" ca="1" si="592"/>
        <v>-</v>
      </c>
      <c r="AGN107" s="545" t="str">
        <f t="shared" ca="1" si="592"/>
        <v>-</v>
      </c>
      <c r="AGO107" s="545" t="str">
        <f t="shared" ca="1" si="592"/>
        <v>-</v>
      </c>
      <c r="AGP107" s="545" t="str">
        <f t="shared" ca="1" si="592"/>
        <v>-</v>
      </c>
      <c r="AGQ107" s="545" t="str">
        <f t="shared" ca="1" si="592"/>
        <v>-</v>
      </c>
      <c r="AGR107" s="545" t="str">
        <f t="shared" ca="1" si="592"/>
        <v>-</v>
      </c>
      <c r="AGS107" s="545" t="str">
        <f t="shared" ca="1" si="592"/>
        <v>-</v>
      </c>
      <c r="AGT107" s="545" t="str">
        <f t="shared" ca="1" si="593"/>
        <v>-</v>
      </c>
      <c r="AGU107" s="545" t="str">
        <f t="shared" ca="1" si="593"/>
        <v>-</v>
      </c>
      <c r="AGV107" s="545" t="str">
        <f t="shared" ca="1" si="593"/>
        <v>-</v>
      </c>
      <c r="AGW107" s="545" t="str">
        <f t="shared" ca="1" si="593"/>
        <v>-</v>
      </c>
      <c r="AGX107" s="545" t="str">
        <f t="shared" ca="1" si="593"/>
        <v>-</v>
      </c>
      <c r="AGY107" s="545" t="str">
        <f t="shared" ca="1" si="593"/>
        <v>-</v>
      </c>
      <c r="AGZ107" s="545" t="str">
        <f t="shared" ca="1" si="593"/>
        <v>-</v>
      </c>
      <c r="AHA107" s="545" t="str">
        <f t="shared" ca="1" si="593"/>
        <v>-</v>
      </c>
      <c r="AHB107" s="545" t="str">
        <f t="shared" ca="1" si="593"/>
        <v>-</v>
      </c>
      <c r="AHC107" s="545" t="str">
        <f t="shared" ca="1" si="593"/>
        <v>-</v>
      </c>
      <c r="AHD107" s="535" cm="1">
        <f t="array" aca="1" ref="AHD107" ca="1">INDEX(AHD$13:AHD106,$B107+1,1)</f>
        <v>0</v>
      </c>
      <c r="AHE107" s="483">
        <v>0</v>
      </c>
    </row>
    <row r="108" spans="1:889" outlineLevel="2">
      <c r="A108" s="18">
        <f t="shared" si="241"/>
        <v>95</v>
      </c>
      <c r="B108" s="653">
        <f t="shared" ca="1" si="607"/>
        <v>74</v>
      </c>
      <c r="C108" s="458">
        <f t="shared" si="404"/>
        <v>2000</v>
      </c>
      <c r="D108" s="119" t="str">
        <f t="shared" ca="1" si="405"/>
        <v>GSW</v>
      </c>
      <c r="E108" t="b">
        <v>1</v>
      </c>
      <c r="F108" t="b">
        <v>0</v>
      </c>
      <c r="G108" t="b">
        <f t="shared" si="406"/>
        <v>1</v>
      </c>
      <c r="H108" s="191">
        <f t="shared" ca="1" si="536"/>
        <v>23</v>
      </c>
      <c r="I108" s="535" cm="1">
        <f t="array" aca="1" ref="I108" ca="1">INDEX(I$13:I107,$B108+1,1)</f>
        <v>1</v>
      </c>
      <c r="J108" s="535" cm="1">
        <f t="array" aca="1" ref="J108" ca="1">INDEX(J$13:J107,$B108+1,1)</f>
        <v>0</v>
      </c>
      <c r="K108" s="535" cm="1">
        <f t="array" aca="1" ref="K108" ca="1">INDEX(K$13:K107,$B108+1,1)</f>
        <v>1</v>
      </c>
      <c r="L108" s="535" cm="1">
        <f t="array" aca="1" ref="L108" ca="1">INDEX(L$13:L107,$B108+1,1)</f>
        <v>2</v>
      </c>
      <c r="M108" s="535" cm="1">
        <f t="array" aca="1" ref="M108" ca="1">INDEX(M$13:M107,$B108+1,1)</f>
        <v>0</v>
      </c>
      <c r="N108" s="230">
        <f t="shared" ca="1" si="547"/>
        <v>1</v>
      </c>
      <c r="O108" s="230">
        <f t="shared" ca="1" si="547"/>
        <v>7</v>
      </c>
      <c r="P108" s="230">
        <f t="shared" ca="1" si="547"/>
        <v>1</v>
      </c>
      <c r="Q108" s="230">
        <f t="shared" ca="1" si="547"/>
        <v>1</v>
      </c>
      <c r="R108" s="230">
        <f t="shared" ca="1" si="547"/>
        <v>1</v>
      </c>
      <c r="S108" s="230">
        <f t="shared" ca="1" si="547"/>
        <v>1</v>
      </c>
      <c r="T108" s="411">
        <f t="shared" ca="1" si="408"/>
        <v>2</v>
      </c>
      <c r="U108" s="411">
        <f t="shared" ca="1" si="408"/>
        <v>6</v>
      </c>
      <c r="V108" s="411">
        <f t="shared" ca="1" si="409"/>
        <v>2</v>
      </c>
      <c r="W108" s="772" t="b">
        <f t="shared" ca="1" si="410"/>
        <v>1</v>
      </c>
      <c r="X108" s="772" t="b">
        <f t="shared" ca="1" si="410"/>
        <v>1</v>
      </c>
      <c r="Y108" s="772" t="b">
        <f t="shared" ca="1" si="410"/>
        <v>1</v>
      </c>
      <c r="Z108" s="791" t="b" cm="1">
        <f t="array" aca="1" ref="Z108" ca="1">INDEX(Z$13:Z107,$B108+1,1)</f>
        <v>0</v>
      </c>
      <c r="AA108" s="411">
        <f t="shared" ca="1" si="411"/>
        <v>1</v>
      </c>
      <c r="AB108" s="411">
        <f t="shared" ca="1" si="412"/>
        <v>1</v>
      </c>
      <c r="AC108" s="230">
        <f t="shared" ca="1" si="548"/>
        <v>1</v>
      </c>
      <c r="AD108" s="230">
        <f t="shared" ca="1" si="548"/>
        <v>1</v>
      </c>
      <c r="AE108" s="230">
        <f t="shared" ca="1" si="548"/>
        <v>0</v>
      </c>
      <c r="AF108" s="230">
        <f t="shared" ca="1" si="548"/>
        <v>0</v>
      </c>
      <c r="AG108" s="230">
        <f t="shared" ca="1" si="548"/>
        <v>0</v>
      </c>
      <c r="AH108" s="230">
        <f t="shared" ca="1" si="548"/>
        <v>0</v>
      </c>
      <c r="AI108" s="87">
        <f t="shared" ca="1" si="414"/>
        <v>2</v>
      </c>
      <c r="AJ108" s="87">
        <f ca="1">INDEX(CHOOSE($N108,DataAutumn!i.AdultDrys,DataWinter!i.AdultDrys,DataSpring!i.AdultDrys),1,$T108)</f>
        <v>1</v>
      </c>
      <c r="AK108" s="230">
        <f t="shared" ca="1" si="549"/>
        <v>2</v>
      </c>
      <c r="AL108" s="535" cm="1">
        <f t="array" aca="1" ref="AL108" ca="1">INDEX(AL$13:AL107,$B108+1,1)</f>
        <v>0</v>
      </c>
      <c r="AM108" s="535" cm="1">
        <f t="array" aca="1" ref="AM108" ca="1">INDEX(AM$13:AM107,$B108+1,1)</f>
        <v>2</v>
      </c>
      <c r="AN108" s="810"/>
      <c r="AO108" s="111"/>
      <c r="AP108" s="111"/>
      <c r="AQ108" s="111"/>
      <c r="AR108" s="111"/>
      <c r="AS108" s="111"/>
      <c r="AT108" s="111"/>
      <c r="AU108" s="111"/>
      <c r="AV108" s="111"/>
      <c r="AW108" s="111"/>
      <c r="AX108" s="111"/>
      <c r="AY108" s="111"/>
      <c r="AZ108" s="111"/>
      <c r="BA108" s="111"/>
      <c r="BB108" s="111"/>
      <c r="BC108" s="312" t="str">
        <f t="shared" ca="1" si="416"/>
        <v xml:space="preserve">FS_Opt_Tem 00023 SE GSW Past      GFS     TOLAut Scan2 GFS RR+01% GP100% WP100% MP100% (PT_F33N11L11)      </v>
      </c>
      <c r="BD108" s="8" t="str">
        <f ca="1">IF(COUNTIF($BC$13:$BC108,$BC108)=1,"-","Dup")</f>
        <v>-</v>
      </c>
      <c r="BE108" s="18"/>
      <c r="BF108" s="535" t="b" cm="1">
        <f t="array" aca="1" ref="BF108" ca="1">INDEX(BF$13:BF107,$B108+1,1)</f>
        <v>0</v>
      </c>
      <c r="BG108" s="535" t="b" cm="1">
        <f t="array" aca="1" ref="BG108" ca="1">INDEX(BG$13:BG107,$B108+1,1)</f>
        <v>0</v>
      </c>
      <c r="BH108" s="535" t="b" cm="1">
        <f t="array" aca="1" ref="BH108" ca="1">INDEX(BH$13:BH107,$B108+1,1)</f>
        <v>0</v>
      </c>
      <c r="BI108" s="535" t="b" cm="1">
        <f t="array" aca="1" ref="BI108" ca="1">INDEX(BI$13:BI107,$B108+1,1)</f>
        <v>0</v>
      </c>
      <c r="BJ108" s="535" t="b" cm="1">
        <f t="array" aca="1" ref="BJ108" ca="1">INDEX(BJ$13:BJ107,$B108+1,1)</f>
        <v>0</v>
      </c>
      <c r="BK108" s="535" t="b" cm="1">
        <f t="array" aca="1" ref="BK108" ca="1">INDEX(BK$13:BK107,$B108+1,1)</f>
        <v>0</v>
      </c>
      <c r="BL108" s="535" t="b" cm="1">
        <f t="array" aca="1" ref="BL108" ca="1">INDEX(BL$13:BL107,$B108+1,1)</f>
        <v>0</v>
      </c>
      <c r="BM108" s="535" t="b" cm="1">
        <f t="array" aca="1" ref="BM108" ca="1">INDEX(BM$13:BM107,$B108+1,1)</f>
        <v>0</v>
      </c>
      <c r="BN108" s="535" t="b" cm="1">
        <f t="array" aca="1" ref="BN108" ca="1">INDEX(BN$13:BN107,$B108+1,1)</f>
        <v>0</v>
      </c>
      <c r="BO108" s="18"/>
      <c r="BP108" s="411" t="b">
        <f t="shared" ca="1" si="604"/>
        <v>1</v>
      </c>
      <c r="BQ108" s="411" t="str">
        <f t="shared" ca="1" si="604"/>
        <v>-</v>
      </c>
      <c r="BR108" s="411" t="b">
        <f t="shared" ca="1" si="604"/>
        <v>0</v>
      </c>
      <c r="BS108" s="411" t="str">
        <f t="shared" ca="1" si="604"/>
        <v>-</v>
      </c>
      <c r="BT108" s="411" t="str">
        <f t="shared" ca="1" si="604"/>
        <v>-</v>
      </c>
      <c r="BU108" s="411" t="str">
        <f t="shared" ca="1" si="604"/>
        <v>-</v>
      </c>
      <c r="BV108" s="411" t="str">
        <f t="shared" ca="1" si="604"/>
        <v>-</v>
      </c>
      <c r="BW108" s="411" t="str">
        <f t="shared" ca="1" si="604"/>
        <v>-</v>
      </c>
      <c r="BX108" s="411" t="str">
        <f t="shared" ca="1" si="604"/>
        <v>-</v>
      </c>
      <c r="BY108" s="411" t="str">
        <f t="shared" ca="1" si="604"/>
        <v>-</v>
      </c>
      <c r="BZ108" s="411" t="str">
        <f t="shared" ca="1" si="604"/>
        <v>-</v>
      </c>
      <c r="CA108" s="411" t="str">
        <f t="shared" ca="1" si="604"/>
        <v>-</v>
      </c>
      <c r="CB108" s="411" t="b">
        <f t="shared" ca="1" si="604"/>
        <v>0</v>
      </c>
      <c r="CC108" s="87">
        <f t="shared" ca="1" si="604"/>
        <v>0</v>
      </c>
      <c r="CD108" s="535" t="str" cm="1">
        <f t="array" aca="1" ref="CD108" ca="1">INDEX(CD$13:CD107,$B108+1,1)</f>
        <v>-</v>
      </c>
      <c r="CE108" s="535" t="str" cm="1">
        <f t="array" aca="1" ref="CE108" ca="1">INDEX(CE$13:CE107,$B108+1,1)</f>
        <v>-</v>
      </c>
      <c r="CF108" s="535" t="str" cm="1">
        <f t="array" aca="1" ref="CF108" ca="1">INDEX(CF$13:CF107,$B108+1,1)</f>
        <v>-</v>
      </c>
      <c r="CG108" s="535" t="b" cm="1">
        <f t="array" aca="1" ref="CG108" ca="1">INDEX(CG$13:CG107,$B108+1,1)</f>
        <v>1</v>
      </c>
      <c r="CH108" s="535" t="str" cm="1">
        <f t="array" aca="1" ref="CH108" ca="1">INDEX(CH$13:CH107,$B108+1,1)</f>
        <v>-</v>
      </c>
      <c r="CI108" s="535" t="str" cm="1">
        <f t="array" aca="1" ref="CI108" ca="1">INDEX(CI$13:CI107,$B108+1,1)</f>
        <v>-</v>
      </c>
      <c r="CJ108" s="535" t="str" cm="1">
        <f t="array" aca="1" ref="CJ108" ca="1">INDEX(CJ$13:CJ107,$B108+1,1)</f>
        <v>-</v>
      </c>
      <c r="CK108" s="18"/>
      <c r="CL108" s="535" t="str" cm="1">
        <f t="array" aca="1" ref="CL108" ca="1">INDEX(CL$13:CL107,$B108+1,1)</f>
        <v>-</v>
      </c>
      <c r="CM108" s="535" t="str" cm="1">
        <f t="array" aca="1" ref="CM108" ca="1">INDEX(CM$13:CM107,$B108+1,1)</f>
        <v>-</v>
      </c>
      <c r="CN108" s="411" t="str">
        <f t="shared" ca="1" si="418"/>
        <v>-</v>
      </c>
      <c r="CO108" s="411">
        <f t="shared" ca="1" si="419"/>
        <v>1</v>
      </c>
      <c r="CP108" s="411">
        <f t="shared" ca="1" si="419"/>
        <v>1</v>
      </c>
      <c r="CQ108" s="535" t="str" cm="1">
        <f t="array" aca="1" ref="CQ108" ca="1">INDEX(CQ$13:CQ107,$B108+1,1)</f>
        <v>-</v>
      </c>
      <c r="CR108" s="535" t="str" cm="1">
        <f t="array" aca="1" ref="CR108" ca="1">INDEX(CR$13:CR107,$B108+1,1)</f>
        <v>-</v>
      </c>
      <c r="CS108" s="535" t="str" cm="1">
        <f t="array" aca="1" ref="CS108" ca="1">INDEX(CS$13:CS107,$B108+1,1)</f>
        <v>-</v>
      </c>
      <c r="CT108" s="535" t="str" cm="1">
        <f t="array" aca="1" ref="CT108" ca="1">INDEX(CT$13:CT107,$B108+1,1)</f>
        <v>-</v>
      </c>
      <c r="CU108" s="411" t="str">
        <f t="shared" ca="1" si="420"/>
        <v>-</v>
      </c>
      <c r="CV108" s="411">
        <f t="shared" ca="1" si="421"/>
        <v>1</v>
      </c>
      <c r="CW108" s="411">
        <f t="shared" ca="1" si="421"/>
        <v>1</v>
      </c>
      <c r="CX108" s="535" t="str" cm="1">
        <f t="array" aca="1" ref="CX108" ca="1">INDEX(CX$13:CX107,$B108+1,1)</f>
        <v>-</v>
      </c>
      <c r="CY108" s="535" t="str" cm="1">
        <f t="array" aca="1" ref="CY108" ca="1">INDEX(CY$13:CY107,$B108+1,1)</f>
        <v>-</v>
      </c>
      <c r="CZ108" s="411" t="str">
        <f t="shared" ca="1" si="422"/>
        <v>-</v>
      </c>
      <c r="DA108" s="411">
        <f t="shared" ca="1" si="423"/>
        <v>1</v>
      </c>
      <c r="DB108" s="535" t="str" cm="1">
        <f t="array" aca="1" ref="DB108" ca="1">INDEX(DB$13:DB107,$B108+1,1)</f>
        <v>-</v>
      </c>
      <c r="DC108" s="535" t="str" cm="1">
        <f t="array" aca="1" ref="DC108" ca="1">INDEX(DC$13:DC107,$B108+1,1)</f>
        <v>-</v>
      </c>
      <c r="DD108" s="411">
        <f t="shared" ca="1" si="424"/>
        <v>1</v>
      </c>
      <c r="DE108" s="535" t="str" cm="1">
        <f t="array" aca="1" ref="DE108" ca="1">INDEX(DE$13:DE107,$B108+1,1)</f>
        <v>-</v>
      </c>
      <c r="DF108" s="535" t="str" cm="1">
        <f t="array" aca="1" ref="DF108" ca="1">INDEX(DF$13:DF107,$B108+1,1)</f>
        <v>-</v>
      </c>
      <c r="DG108" s="411" t="str">
        <f t="shared" ca="1" si="425"/>
        <v>-</v>
      </c>
      <c r="DH108" s="411">
        <f t="shared" ca="1" si="426"/>
        <v>1</v>
      </c>
      <c r="DI108" s="411">
        <f t="shared" ca="1" si="426"/>
        <v>1</v>
      </c>
      <c r="DJ108" s="535" cm="1">
        <f t="array" aca="1" ref="DJ108" ca="1">INDEX(DJ$13:DJ107,$B108+1,1)</f>
        <v>720</v>
      </c>
      <c r="DK108" s="535" cm="1">
        <f t="array" aca="1" ref="DK108" ca="1">INDEX(DK$13:DK107,$B108+1,1)</f>
        <v>720</v>
      </c>
      <c r="DL108" s="18"/>
      <c r="DM108" s="535" t="str" cm="1">
        <f t="array" aca="1" ref="DM108" ca="1">INDEX(DM$13:DM107,$B108+1,1)</f>
        <v>-</v>
      </c>
      <c r="DN108" s="535" t="str" cm="1">
        <f t="array" aca="1" ref="DN108" ca="1">INDEX(DN$13:DN107,$B108+1,1)</f>
        <v>-</v>
      </c>
      <c r="DO108" s="535" t="str" cm="1">
        <f t="array" aca="1" ref="DO108" ca="1">INDEX(DO$13:DO107,$B108+1,1)</f>
        <v>-</v>
      </c>
      <c r="DP108" s="535" t="str" cm="1">
        <f t="array" aca="1" ref="DP108" ca="1">INDEX(DP$13:DP107,$B108+1,1)</f>
        <v>-</v>
      </c>
      <c r="DQ108" s="799" cm="1">
        <f t="array" aca="1" ref="DQ108" ca="1">VALUE(IFERROR(VALUE($K108),0) &amp; _xlfn.SWITCH($CF108,"-",4,$CF108) &amp; $L108 &amp; $T108 &amp; "00" &amp; $N108 &amp; $AK108 &amp; $R108 &amp; _xlfn.SWITCH($AM108,3,1,$AM108) &amp; _xlfn.SWITCH($M108,4,0,$M108) &amp; _xlfn.SWITCH($AD108,6,1,$AD108))</f>
        <v>142200121201</v>
      </c>
      <c r="DR108" s="535" cm="1">
        <f t="array" aca="1" ref="DR108" ca="1">INDEX(DR$13:DR107,$B108+1,1)</f>
        <v>1</v>
      </c>
      <c r="DS108" s="535" cm="1">
        <f t="array" aca="1" ref="DS108" ca="1">INDEX(DS$13:DS107,$B108+1,1)</f>
        <v>1</v>
      </c>
      <c r="DT108" s="411">
        <f t="shared" ca="1" si="427"/>
        <v>4</v>
      </c>
      <c r="DU108" s="411" t="str">
        <f t="shared" ca="1" si="427"/>
        <v>-</v>
      </c>
      <c r="DV108" s="411" t="str">
        <f t="shared" ca="1" si="427"/>
        <v>-</v>
      </c>
      <c r="DW108" s="411" t="str">
        <f t="shared" ca="1" si="427"/>
        <v>-</v>
      </c>
      <c r="DX108" s="411" t="str">
        <f t="shared" ca="1" si="427"/>
        <v>-</v>
      </c>
      <c r="DY108" s="411" t="str">
        <f t="shared" ca="1" si="427"/>
        <v>-</v>
      </c>
      <c r="DZ108" s="411" t="b">
        <f t="shared" ca="1" si="428"/>
        <v>0</v>
      </c>
      <c r="EA108" s="411" t="str">
        <f t="shared" ca="1" si="429"/>
        <v>-</v>
      </c>
      <c r="EB108" s="411" t="str">
        <f t="shared" ca="1" si="429"/>
        <v>-</v>
      </c>
      <c r="EC108" s="411" t="str">
        <f t="shared" ca="1" si="429"/>
        <v>-</v>
      </c>
      <c r="ED108" s="411" t="str">
        <f t="shared" ca="1" si="429"/>
        <v>-</v>
      </c>
      <c r="EE108" s="411">
        <f t="shared" ca="1" si="429"/>
        <v>500</v>
      </c>
      <c r="EF108" s="411">
        <f t="shared" ca="1" si="429"/>
        <v>500</v>
      </c>
      <c r="EG108" s="411" t="str">
        <f t="shared" ca="1" si="429"/>
        <v>-</v>
      </c>
      <c r="EH108" s="411" t="str">
        <f t="shared" ca="1" si="429"/>
        <v>-</v>
      </c>
      <c r="EI108" s="411" t="str">
        <f t="shared" ca="1" si="429"/>
        <v>-</v>
      </c>
      <c r="EJ108" s="535" cm="1">
        <f t="array" aca="1" ref="EJ108" ca="1">INDEX(EJ$13:EJ107,$B108+1,1)</f>
        <v>0</v>
      </c>
      <c r="EK108" s="535" cm="1">
        <f t="array" aca="1" ref="EK108" ca="1">INDEX(EK$13:EK107,$B108+1,1)</f>
        <v>999999</v>
      </c>
      <c r="EL108" s="535" cm="1">
        <f t="array" aca="1" ref="EL108" ca="1">INDEX(EL$13:EL107,$B108+1,1)</f>
        <v>999999</v>
      </c>
      <c r="EM108" s="535" cm="1">
        <f t="array" aca="1" ref="EM108" ca="1">INDEX(EM$13:EM107,$B108+1,1)</f>
        <v>999999</v>
      </c>
      <c r="EN108" s="535" cm="1">
        <f t="array" aca="1" ref="EN108" ca="1">INDEX(EN$13:EN107,$B108+1,1)</f>
        <v>999999</v>
      </c>
      <c r="EO108" s="535" cm="1">
        <f t="array" aca="1" ref="EO108" ca="1">INDEX(EO$13:EO107,$B108+1,1)</f>
        <v>999999</v>
      </c>
      <c r="EP108" s="535" cm="1">
        <f t="array" aca="1" ref="EP108" ca="1">INDEX(EP$13:EP107,$B108+1,1)</f>
        <v>999999</v>
      </c>
      <c r="EQ108" s="535" cm="1">
        <f t="array" aca="1" ref="EQ108" ca="1">INDEX(EQ$13:EQ107,$B108+1,1)</f>
        <v>999999</v>
      </c>
      <c r="ER108" s="535" cm="1">
        <f t="array" aca="1" ref="ER108" ca="1">INDEX(ER$13:ER107,$B108+1,1)</f>
        <v>999999</v>
      </c>
      <c r="ES108" s="535" cm="1">
        <f t="array" aca="1" ref="ES108" ca="1">INDEX(ES$13:ES107,$B108+1,1)</f>
        <v>999999</v>
      </c>
      <c r="ET108" s="535" cm="1">
        <f t="array" aca="1" ref="ET108" ca="1">INDEX(ET$13:ET107,$B108+1,1)</f>
        <v>999999</v>
      </c>
      <c r="EU108" s="535" cm="1">
        <f t="array" aca="1" ref="EU108" ca="1">INDEX(EU$13:EU107,$B108+1,1)</f>
        <v>999999</v>
      </c>
      <c r="EV108" s="535" cm="1">
        <f t="array" aca="1" ref="EV108" ca="1">INDEX(EV$13:EV107,$B108+1,1)</f>
        <v>999999</v>
      </c>
      <c r="EW108" s="777">
        <f t="shared" ca="1" si="430"/>
        <v>0</v>
      </c>
      <c r="EX108" s="777">
        <f t="shared" ca="1" si="430"/>
        <v>0</v>
      </c>
      <c r="EY108" s="777">
        <f t="shared" ca="1" si="430"/>
        <v>999999</v>
      </c>
      <c r="EZ108" s="795" t="str">
        <f t="shared" ca="1" si="600"/>
        <v>-</v>
      </c>
      <c r="FA108" s="795" t="str">
        <f t="shared" ca="1" si="431"/>
        <v>-</v>
      </c>
      <c r="FB108" s="796">
        <f t="shared" ca="1" si="432"/>
        <v>999999</v>
      </c>
      <c r="FC108" s="797" t="str">
        <f t="shared" ca="1" si="528"/>
        <v>-</v>
      </c>
      <c r="FD108" s="776">
        <f t="shared" ca="1" si="433"/>
        <v>999999</v>
      </c>
      <c r="FE108" s="774">
        <f t="shared" ca="1" si="529"/>
        <v>999999</v>
      </c>
      <c r="FF108" s="775">
        <f t="shared" ca="1" si="530"/>
        <v>999999</v>
      </c>
      <c r="FG108" s="545" cm="1">
        <f t="array" aca="1" ref="FG108" ca="1">INDEX(i.ELMated,$AB108+1,1)</f>
        <v>0.3</v>
      </c>
      <c r="FH108" s="625" cm="1">
        <f t="array" aca="1" ref="FH108" ca="1">INDEX(i.ELMatedEst,$AA108+1,$T108)</f>
        <v>0.3</v>
      </c>
      <c r="FI108" s="535" t="str" cm="1">
        <f t="array" aca="1" ref="FI108" ca="1">INDEX(FI$13:FI107,$B108+1,1)</f>
        <v>-</v>
      </c>
      <c r="FJ108" s="535" t="str" cm="1">
        <f t="array" aca="1" ref="FJ108" ca="1">INDEX(FJ$13:FJ107,$B108+1,1)</f>
        <v>-</v>
      </c>
      <c r="FK108" s="659">
        <f t="shared" ca="1" si="434"/>
        <v>0</v>
      </c>
      <c r="FL108" s="661">
        <f t="shared" ca="1" si="435"/>
        <v>5.0000000000000001E-3</v>
      </c>
      <c r="FM108" s="191">
        <f t="shared" ca="1" si="531"/>
        <v>0.95</v>
      </c>
      <c r="FN108" s="662">
        <f t="shared" ca="1" si="436"/>
        <v>8.3999999999999991E-2</v>
      </c>
      <c r="FO108" s="662">
        <f ca="1">INDEX(CHOOSE($N108,DataAutumn!i.EL_PropnSold,DataWinter!i.EL_PropnSold,DataSpring!i.EL_PropnSold),$AI108,$T108)*INDEX(i.ELMatedEst,$AB108+1,$T108)*i.dAdultRR_ELPropSold
+INDEX(i.dryman,($AJ108-1)*4+$AI108,FO$7)</f>
        <v>0</v>
      </c>
      <c r="FP108" s="662">
        <f ca="1">INDEX(CHOOSE($N108,DataAutumn!i.EL_PropnSold,DataWinter!i.EL_PropnSold,DataSpring!i.EL_PropnSold),$AI108,$T108)*INDEX(i.ELMatedEst,$AB108+1,$T108)*i.dAdultRR_ELPropSold
+INDEX(i.dryman,($AJ108-1)*4+$AI108,FP$7)</f>
        <v>3.125E-2</v>
      </c>
      <c r="FQ108" s="662">
        <f ca="1">INDEX(CHOOSE($N108,DataAutumn!i.EL_PropnSold,DataWinter!i.EL_PropnSold,DataSpring!i.EL_PropnSold),$AI108,$T108)*INDEX(i.ELMatedEst,$AB108+1,$T108)*i.dAdultRR_ELPropSold
+INDEX(i.dryman,($AJ108-1)*4+$AI108,FQ$7)</f>
        <v>3.125E-2</v>
      </c>
      <c r="FR108" s="662">
        <f ca="1">INDEX(CHOOSE($N108,DataAutumn!i.EL_PropnSold,DataWinter!i.EL_PropnSold,DataSpring!i.EL_PropnSold),$AI108,$T108)*INDEX(i.ELMatedEst,$AB108+1,$T108)*i.dAdultRR_ELPropSold
+INDEX(i.dryman,($AJ108-1)*4+$AI108,FR$7)</f>
        <v>3.125E-2</v>
      </c>
      <c r="FS108" s="663">
        <f ca="1">INDEX(CHOOSE($N108,DataAutumn!i.EL_PropnSold,DataWinter!i.EL_PropnSold,DataSpring!i.EL_PropnSold),$AI108,$T108)*INDEX(i.ELMatedEst,$AB108+1,$T108)*i.dAdultLSurv_ELPropSold</f>
        <v>0</v>
      </c>
      <c r="FT108" s="661" t="b">
        <f t="shared" ca="1" si="437"/>
        <v>0</v>
      </c>
      <c r="FU108" s="661" t="b">
        <f t="shared" ca="1" si="437"/>
        <v>0</v>
      </c>
      <c r="FV108" s="711" t="b">
        <f t="shared" ca="1" si="438"/>
        <v>1</v>
      </c>
      <c r="FW108" s="661" t="b">
        <f t="shared" ca="1" si="437"/>
        <v>0</v>
      </c>
      <c r="FX108" s="663">
        <f t="shared" ca="1" si="439"/>
        <v>1</v>
      </c>
      <c r="FY108" s="664">
        <f t="shared" ca="1" si="440"/>
        <v>0</v>
      </c>
      <c r="FZ108" s="665" t="b">
        <f t="shared" ca="1" si="441"/>
        <v>0</v>
      </c>
      <c r="GA108" s="660" t="b">
        <f t="shared" ca="1" si="442"/>
        <v>1</v>
      </c>
      <c r="GB108" s="411" t="b">
        <f t="shared" ca="1" si="442"/>
        <v>0</v>
      </c>
      <c r="GC108" s="411" t="b">
        <f t="shared" ca="1" si="442"/>
        <v>0</v>
      </c>
      <c r="GD108" s="87">
        <f t="shared" ca="1" si="443"/>
        <v>2</v>
      </c>
      <c r="GE108" s="87">
        <f t="shared" ca="1" si="443"/>
        <v>2</v>
      </c>
      <c r="GF108" s="411">
        <f t="shared" ca="1" si="444"/>
        <v>1</v>
      </c>
      <c r="GG108" s="411">
        <f t="shared" ca="1" si="445"/>
        <v>1</v>
      </c>
      <c r="GH108" s="411">
        <f t="shared" ca="1" si="445"/>
        <v>1</v>
      </c>
      <c r="GI108" s="411">
        <f t="shared" ca="1" si="446"/>
        <v>1</v>
      </c>
      <c r="GJ108" s="411">
        <f t="shared" ca="1" si="550"/>
        <v>0.35</v>
      </c>
      <c r="GK108" s="411" t="b">
        <f t="shared" ca="1" si="550"/>
        <v>1</v>
      </c>
      <c r="GL108" s="411" t="b">
        <f t="shared" ca="1" si="550"/>
        <v>0</v>
      </c>
      <c r="GM108" s="411" t="b">
        <f t="shared" ca="1" si="550"/>
        <v>0</v>
      </c>
      <c r="GN108" s="411" t="b">
        <f t="shared" ca="1" si="550"/>
        <v>0</v>
      </c>
      <c r="GO108" s="87">
        <f t="shared" ca="1" si="448"/>
        <v>1</v>
      </c>
      <c r="GP108" s="87">
        <f t="shared" ca="1" si="448"/>
        <v>1</v>
      </c>
      <c r="GQ108" s="87">
        <f t="shared" ca="1" si="448"/>
        <v>1</v>
      </c>
      <c r="GR108" s="87">
        <f t="shared" ca="1" si="448"/>
        <v>1</v>
      </c>
      <c r="GS108" s="87">
        <f t="shared" ca="1" si="448"/>
        <v>1</v>
      </c>
      <c r="GT108" s="87">
        <f t="shared" ca="1" si="448"/>
        <v>1</v>
      </c>
      <c r="GU108" s="87">
        <f t="shared" ca="1" si="448"/>
        <v>1</v>
      </c>
      <c r="GV108" s="87">
        <f t="shared" ca="1" si="448"/>
        <v>1</v>
      </c>
      <c r="GW108" s="411" cm="1">
        <f t="array" aca="1" ref="GW108" ca="1">INDEX(i.dse_type,1,$L108)</f>
        <v>0</v>
      </c>
      <c r="GX108" s="535" t="str" cm="1">
        <f t="array" aca="1" ref="GX108" ca="1">INDEX(GX$13:GX107,$B108+1,1)</f>
        <v>-</v>
      </c>
      <c r="GY108" s="535" t="str" cm="1">
        <f t="array" aca="1" ref="GY108" ca="1">INDEX(GY$13:GY107,$B108+1,1)</f>
        <v>-</v>
      </c>
      <c r="GZ108" s="535" t="str" cm="1">
        <f t="array" aca="1" ref="GZ108" ca="1">INDEX(GZ$13:GZ107,$B108+1,1)</f>
        <v>-</v>
      </c>
      <c r="HA108" s="18"/>
      <c r="HB108" s="535" t="str" cm="1">
        <f t="array" aca="1" ref="HB108" ca="1">INDEX(HB$13:HB107,$B108+1,1)</f>
        <v>-</v>
      </c>
      <c r="HC108" s="535" t="str" cm="1">
        <f t="array" aca="1" ref="HC108" ca="1">INDEX(HC$13:HC107,$B108+1,1)</f>
        <v>-</v>
      </c>
      <c r="HD108" s="535" cm="1">
        <f t="array" aca="1" ref="HD108" ca="1">INDEX(HD$13:HD107,$B108+1,1)</f>
        <v>0</v>
      </c>
      <c r="HE108" s="535" cm="1">
        <f t="array" aca="1" ref="HE108" ca="1">INDEX(HE$13:HE107,$B108+1,1)</f>
        <v>0</v>
      </c>
      <c r="HF108" s="535" cm="1">
        <f t="array" aca="1" ref="HF108" ca="1">INDEX(HF$13:HF107,$B108+1,1)</f>
        <v>0</v>
      </c>
      <c r="HG108" s="535" cm="1">
        <f t="array" aca="1" ref="HG108" ca="1">INDEX(HG$13:HG107,$B108+1,1)</f>
        <v>0</v>
      </c>
      <c r="HH108" s="535" cm="1">
        <f t="array" aca="1" ref="HH108" ca="1">INDEX(HH$13:HH107,$B108+1,1)</f>
        <v>0</v>
      </c>
      <c r="HI108" s="535" cm="1">
        <f t="array" aca="1" ref="HI108" ca="1">INDEX(HI$13:HI107,$B108+1,1)</f>
        <v>0</v>
      </c>
      <c r="HJ108" s="535" cm="1">
        <f t="array" aca="1" ref="HJ108" ca="1">INDEX(HJ$13:HJ107,$B108+1,1)</f>
        <v>0</v>
      </c>
      <c r="HK108" s="535" cm="1">
        <f t="array" aca="1" ref="HK108" ca="1">INDEX(HK$13:HK107,$B108+1,1)</f>
        <v>0</v>
      </c>
      <c r="HL108" s="535" cm="1">
        <f t="array" aca="1" ref="HL108" ca="1">INDEX(HL$13:HL107,$B108+1,1)</f>
        <v>0</v>
      </c>
      <c r="HM108" s="535" cm="1">
        <f t="array" aca="1" ref="HM108" ca="1">INDEX(HM$13:HM107,$B108+1,1)</f>
        <v>0</v>
      </c>
      <c r="HN108" s="535" cm="1">
        <f t="array" aca="1" ref="HN108" ca="1">INDEX(HN$13:HN107,$B108+1,1)</f>
        <v>0</v>
      </c>
      <c r="HO108" s="535" cm="1">
        <f t="array" aca="1" ref="HO108" ca="1">INDEX(HO$13:HO107,$B108+1,1)</f>
        <v>0</v>
      </c>
      <c r="HP108" s="535" cm="1">
        <f t="array" aca="1" ref="HP108" ca="1">INDEX(HP$13:HP107,$B108+1,1)</f>
        <v>0</v>
      </c>
      <c r="HQ108" s="535" cm="1">
        <f t="array" aca="1" ref="HQ108" ca="1">INDEX(HQ$13:HQ107,$B108+1,1)</f>
        <v>0</v>
      </c>
      <c r="HR108" s="535" cm="1">
        <f t="array" aca="1" ref="HR108" ca="1">INDEX(HR$13:HR107,$B108+1,1)</f>
        <v>0</v>
      </c>
      <c r="HS108" s="535" cm="1">
        <f t="array" aca="1" ref="HS108" ca="1">INDEX(HS$13:HS107,$B108+1,1)</f>
        <v>0</v>
      </c>
      <c r="HT108" s="535" cm="1">
        <f t="array" aca="1" ref="HT108" ca="1">INDEX(HT$13:HT107,$B108+1,1)</f>
        <v>0</v>
      </c>
      <c r="HU108" s="535" cm="1">
        <f t="array" aca="1" ref="HU108" ca="1">INDEX(HU$13:HU107,$B108+1,1)</f>
        <v>0</v>
      </c>
      <c r="HV108" s="535" cm="1">
        <f t="array" aca="1" ref="HV108" ca="1">INDEX(HV$13:HV107,$B108+1,1)</f>
        <v>0</v>
      </c>
      <c r="HW108" s="535" cm="1">
        <f t="array" aca="1" ref="HW108" ca="1">INDEX(HW$13:HW107,$B108+1,1)</f>
        <v>0</v>
      </c>
      <c r="HX108" s="535" cm="1">
        <f t="array" aca="1" ref="HX108" ca="1">INDEX(HX$13:HX107,$B108+1,1)</f>
        <v>0</v>
      </c>
      <c r="HY108" s="535" cm="1">
        <f t="array" aca="1" ref="HY108" ca="1">INDEX(HY$13:HY107,$B108+1,1)</f>
        <v>0</v>
      </c>
      <c r="HZ108" s="535" cm="1">
        <f t="array" aca="1" ref="HZ108" ca="1">INDEX(HZ$13:HZ107,$B108+1,1)</f>
        <v>0</v>
      </c>
      <c r="IA108" s="535" cm="1">
        <f t="array" aca="1" ref="IA108" ca="1">INDEX(IA$13:IA107,$B108+1,1)</f>
        <v>0</v>
      </c>
      <c r="IB108" s="535" cm="1">
        <f t="array" aca="1" ref="IB108" ca="1">INDEX(IB$13:IB107,$B108+1,1)</f>
        <v>0</v>
      </c>
      <c r="IC108" s="535" cm="1">
        <f t="array" aca="1" ref="IC108" ca="1">INDEX(IC$13:IC107,$B108+1,1)</f>
        <v>0</v>
      </c>
      <c r="ID108" s="535" cm="1">
        <f t="array" aca="1" ref="ID108" ca="1">INDEX(ID$13:ID107,$B108+1,1)</f>
        <v>0</v>
      </c>
      <c r="IE108" s="535" cm="1">
        <f t="array" aca="1" ref="IE108" ca="1">INDEX(IE$13:IE107,$B108+1,1)</f>
        <v>0</v>
      </c>
      <c r="IF108" s="535" cm="1">
        <f t="array" aca="1" ref="IF108" ca="1">INDEX(IF$13:IF107,$B108+1,1)</f>
        <v>0</v>
      </c>
      <c r="IG108" s="535" cm="1">
        <f t="array" aca="1" ref="IG108" ca="1">INDEX(IG$13:IG107,$B108+1,1)</f>
        <v>0</v>
      </c>
      <c r="IH108" s="535" cm="1">
        <f t="array" aca="1" ref="IH108" ca="1">INDEX(IH$13:IH107,$B108+1,1)</f>
        <v>0</v>
      </c>
      <c r="II108" s="535" cm="1">
        <f t="array" aca="1" ref="II108" ca="1">INDEX(II$13:II107,$B108+1,1)</f>
        <v>0</v>
      </c>
      <c r="IJ108" s="535" cm="1">
        <f t="array" aca="1" ref="IJ108" ca="1">INDEX(IJ$13:IJ107,$B108+1,1)</f>
        <v>0</v>
      </c>
      <c r="IK108" s="535" cm="1">
        <f t="array" aca="1" ref="IK108" ca="1">INDEX(IK$13:IK107,$B108+1,1)</f>
        <v>0</v>
      </c>
      <c r="IL108" s="535" cm="1">
        <f t="array" aca="1" ref="IL108" ca="1">INDEX(IL$13:IL107,$B108+1,1)</f>
        <v>0</v>
      </c>
      <c r="IM108" s="535" cm="1">
        <f t="array" aca="1" ref="IM108" ca="1">INDEX(IM$13:IM107,$B108+1,1)</f>
        <v>0</v>
      </c>
      <c r="IN108" s="535" cm="1">
        <f t="array" aca="1" ref="IN108" ca="1">INDEX(IN$13:IN107,$B108+1,1)</f>
        <v>0</v>
      </c>
      <c r="IO108" s="535" cm="1">
        <f t="array" aca="1" ref="IO108" ca="1">INDEX(IO$13:IO107,$B108+1,1)</f>
        <v>0</v>
      </c>
      <c r="IP108" s="535" cm="1">
        <f t="array" aca="1" ref="IP108" ca="1">INDEX(IP$13:IP107,$B108+1,1)</f>
        <v>0</v>
      </c>
      <c r="IQ108" s="535" cm="1">
        <f t="array" aca="1" ref="IQ108" ca="1">INDEX(IQ$13:IQ107,$B108+1,1)</f>
        <v>0</v>
      </c>
      <c r="IR108" s="535" cm="1">
        <f t="array" aca="1" ref="IR108" ca="1">INDEX(IR$13:IR107,$B108+1,1)</f>
        <v>0</v>
      </c>
      <c r="IS108" s="535" cm="1">
        <f t="array" aca="1" ref="IS108" ca="1">INDEX(IS$13:IS107,$B108+1,1)</f>
        <v>0</v>
      </c>
      <c r="IT108" s="535" cm="1">
        <f t="array" aca="1" ref="IT108" ca="1">INDEX(IT$13:IT107,$B108+1,1)</f>
        <v>0</v>
      </c>
      <c r="IU108" s="535" cm="1">
        <f t="array" aca="1" ref="IU108" ca="1">INDEX(IU$13:IU107,$B108+1,1)</f>
        <v>0</v>
      </c>
      <c r="IV108" s="535" cm="1">
        <f t="array" aca="1" ref="IV108" ca="1">INDEX(IV$13:IV107,$B108+1,1)</f>
        <v>0</v>
      </c>
      <c r="IW108" s="535" cm="1">
        <f t="array" aca="1" ref="IW108" ca="1">INDEX(IW$13:IW107,$B108+1,1)</f>
        <v>0</v>
      </c>
      <c r="IX108" s="535" cm="1">
        <f t="array" aca="1" ref="IX108" ca="1">INDEX(IX$13:IX107,$B108+1,1)</f>
        <v>0</v>
      </c>
      <c r="IY108" s="535" cm="1">
        <f t="array" aca="1" ref="IY108" ca="1">INDEX(IY$13:IY107,$B108+1,1)</f>
        <v>0</v>
      </c>
      <c r="IZ108" s="535" cm="1">
        <f t="array" aca="1" ref="IZ108" ca="1">INDEX(IZ$13:IZ107,$B108+1,1)</f>
        <v>0</v>
      </c>
      <c r="JA108" s="535" cm="1">
        <f t="array" aca="1" ref="JA108" ca="1">INDEX(JA$13:JA107,$B108+1,1)</f>
        <v>0</v>
      </c>
      <c r="JB108" s="535" cm="1">
        <f t="array" aca="1" ref="JB108" ca="1">INDEX(JB$13:JB107,$B108+1,1)</f>
        <v>0</v>
      </c>
      <c r="JC108" s="535" cm="1">
        <f t="array" aca="1" ref="JC108" ca="1">INDEX(JC$13:JC107,$B108+1,1)</f>
        <v>0</v>
      </c>
      <c r="JD108" s="535" cm="1">
        <f t="array" aca="1" ref="JD108" ca="1">INDEX(JD$13:JD107,$B108+1,1)</f>
        <v>0</v>
      </c>
      <c r="JE108" s="535" cm="1">
        <f t="array" aca="1" ref="JE108" ca="1">INDEX(JE$13:JE107,$B108+1,1)</f>
        <v>0</v>
      </c>
      <c r="JF108" s="18"/>
      <c r="JG108" s="535" t="str" cm="1">
        <f t="array" aca="1" ref="JG108" ca="1">INDEX(JG$13:JG107,$B108+1,1)</f>
        <v>-</v>
      </c>
      <c r="JH108" s="535" t="str" cm="1">
        <f t="array" aca="1" ref="JH108" ca="1">INDEX(JH$13:JH107,$B108+1,1)</f>
        <v>-</v>
      </c>
      <c r="JI108" s="535" t="str" cm="1">
        <f t="array" aca="1" ref="JI108" ca="1">INDEX(JI$13:JI107,$B108+1,1)</f>
        <v>-</v>
      </c>
      <c r="JJ108" s="411" t="str">
        <f t="shared" si="449"/>
        <v>-</v>
      </c>
      <c r="JK108" s="535" t="str" cm="1">
        <f t="array" aca="1" ref="JK108" ca="1">INDEX(JK$13:JK107,$B108+1,1)</f>
        <v>-</v>
      </c>
      <c r="JL108" s="535" cm="1">
        <f t="array" aca="1" ref="JL108" ca="1">INDEX(JL$13:JL107,$B108+1,1)</f>
        <v>1</v>
      </c>
      <c r="JM108" s="535" cm="1">
        <f t="array" aca="1" ref="JM108" ca="1">INDEX(JM$13:JM107,$B108+1,1)</f>
        <v>1</v>
      </c>
      <c r="JN108" s="535" t="str" cm="1">
        <f t="array" aca="1" ref="JN108" ca="1">INDEX(JN$13:JN107,$B108+1,1)</f>
        <v>-</v>
      </c>
      <c r="JO108" s="535" t="str" cm="1">
        <f t="array" aca="1" ref="JO108" ca="1">INDEX(JO$13:JO107,$B108+1,1)</f>
        <v>-</v>
      </c>
      <c r="JP108" s="535" t="str" cm="1">
        <f t="array" aca="1" ref="JP108" ca="1">INDEX(JP$13:JP107,$B108+1,1)</f>
        <v>-</v>
      </c>
      <c r="JQ108" s="535" t="str" cm="1">
        <f t="array" aca="1" ref="JQ108" ca="1">INDEX(JQ$13:JQ107,$B108+1,1)</f>
        <v>-</v>
      </c>
      <c r="JR108" s="535" t="str" cm="1">
        <f t="array" aca="1" ref="JR108" ca="1">INDEX(JR$13:JR107,$B108+1,1)</f>
        <v>-</v>
      </c>
      <c r="JS108" s="535" t="str" cm="1">
        <f t="array" aca="1" ref="JS108" ca="1">INDEX(JS$13:JS107,$B108+1,1)</f>
        <v>-</v>
      </c>
      <c r="JT108" s="535" t="str" cm="1">
        <f t="array" aca="1" ref="JT108" ca="1">INDEX(JT$13:JT107,$B108+1,1)</f>
        <v>-</v>
      </c>
      <c r="JU108" s="535" t="str" cm="1">
        <f t="array" aca="1" ref="JU108" ca="1">INDEX(JU$13:JU107,$B108+1,1)</f>
        <v>-</v>
      </c>
      <c r="JV108" s="535" t="str" cm="1">
        <f t="array" aca="1" ref="JV108" ca="1">INDEX(JV$13:JV107,$B108+1,1)</f>
        <v>-</v>
      </c>
      <c r="JW108" s="535" t="str" cm="1">
        <f t="array" aca="1" ref="JW108" ca="1">INDEX(JW$13:JW107,$B108+1,1)</f>
        <v>-</v>
      </c>
      <c r="JX108" s="535" t="str" cm="1">
        <f t="array" aca="1" ref="JX108" ca="1">INDEX(JX$13:JX107,$B108+1,1)</f>
        <v>-</v>
      </c>
      <c r="JY108" s="535" t="str" cm="1">
        <f t="array" aca="1" ref="JY108" ca="1">INDEX(JY$13:JY107,$B108+1,1)</f>
        <v>-</v>
      </c>
      <c r="JZ108" s="535" t="str" cm="1">
        <f t="array" aca="1" ref="JZ108" ca="1">INDEX(JZ$13:JZ107,$B108+1,1)</f>
        <v>-</v>
      </c>
      <c r="KA108" s="535" t="str" cm="1">
        <f t="array" aca="1" ref="KA108" ca="1">INDEX(KA$13:KA107,$B108+1,1)</f>
        <v>-</v>
      </c>
      <c r="KB108" s="535" t="str" cm="1">
        <f t="array" aca="1" ref="KB108" ca="1">INDEX(KB$13:KB107,$B108+1,1)</f>
        <v>-</v>
      </c>
      <c r="KC108" s="535" t="str" cm="1">
        <f t="array" aca="1" ref="KC108" ca="1">INDEX(KC$13:KC107,$B108+1,1)</f>
        <v>-</v>
      </c>
      <c r="KD108" s="535" t="str" cm="1">
        <f t="array" aca="1" ref="KD108" ca="1">INDEX(KD$13:KD107,$B108+1,1)</f>
        <v>-</v>
      </c>
      <c r="KE108" s="535" t="str" cm="1">
        <f t="array" aca="1" ref="KE108" ca="1">INDEX(KE$13:KE107,$B108+1,1)</f>
        <v>-</v>
      </c>
      <c r="KF108" s="535" t="str" cm="1">
        <f t="array" aca="1" ref="KF108" ca="1">INDEX(KF$13:KF107,$B108+1,1)</f>
        <v>-</v>
      </c>
      <c r="KG108" s="535" t="str" cm="1">
        <f t="array" aca="1" ref="KG108" ca="1">INDEX(KG$13:KG107,$B108+1,1)</f>
        <v>-</v>
      </c>
      <c r="KH108" s="535" t="str" cm="1">
        <f t="array" aca="1" ref="KH108" ca="1">INDEX(KH$13:KH107,$B108+1,1)</f>
        <v>-</v>
      </c>
      <c r="KI108" s="411">
        <f t="shared" si="450"/>
        <v>0</v>
      </c>
      <c r="KJ108" s="535" t="str" cm="1">
        <f t="array" aca="1" ref="KJ108" ca="1">INDEX(KJ$13:KJ107,$B108+1,1)</f>
        <v>-</v>
      </c>
      <c r="KK108" s="535" cm="1">
        <f t="array" aca="1" ref="KK108" ca="1">INDEX(KK$13:KK107,$B108+1,1)</f>
        <v>1</v>
      </c>
      <c r="KL108" s="535" cm="1">
        <f t="array" aca="1" ref="KL108" ca="1">INDEX(KL$13:KL107,$B108+1,1)</f>
        <v>0</v>
      </c>
      <c r="KM108" s="411">
        <f t="shared" si="451"/>
        <v>0</v>
      </c>
      <c r="KN108" s="535" cm="1">
        <f t="array" aca="1" ref="KN108" ca="1">INDEX(KN$13:KN107,$B108+1,1)</f>
        <v>0</v>
      </c>
      <c r="KO108" s="411">
        <f t="shared" si="551"/>
        <v>0</v>
      </c>
      <c r="KP108" s="411">
        <f t="shared" si="551"/>
        <v>0</v>
      </c>
      <c r="KQ108" s="411">
        <f t="shared" si="551"/>
        <v>0</v>
      </c>
      <c r="KR108" s="411">
        <f t="shared" si="551"/>
        <v>0</v>
      </c>
      <c r="KS108" s="411">
        <f t="shared" si="551"/>
        <v>1</v>
      </c>
      <c r="KT108" s="411">
        <f t="shared" si="551"/>
        <v>0</v>
      </c>
      <c r="KU108" s="535" cm="1">
        <f t="array" aca="1" ref="KU108" ca="1">INDEX(KU$13:KU107,$B108+1,1)</f>
        <v>0</v>
      </c>
      <c r="KV108" s="535" cm="1">
        <f t="array" aca="1" ref="KV108" ca="1">INDEX(KV$13:KV107,$B108+1,1)</f>
        <v>0</v>
      </c>
      <c r="KW108" s="535" cm="1">
        <f t="array" aca="1" ref="KW108" ca="1">INDEX(KW$13:KW107,$B108+1,1)</f>
        <v>0</v>
      </c>
      <c r="KX108" s="535" cm="1">
        <f t="array" aca="1" ref="KX108" ca="1">INDEX(KX$13:KX107,$B108+1,1)</f>
        <v>0</v>
      </c>
      <c r="KY108" s="18"/>
      <c r="KZ108" s="535" t="str" cm="1">
        <f t="array" aca="1" ref="KZ108" ca="1">INDEX(KZ$13:KZ107,$B108+1,1)</f>
        <v>-</v>
      </c>
      <c r="LA108" s="535" t="str" cm="1">
        <f t="array" aca="1" ref="LA108" ca="1">INDEX(LA$13:LA107,$B108+1,1)</f>
        <v>-</v>
      </c>
      <c r="LB108" s="535" t="str" cm="1">
        <f t="array" aca="1" ref="LB108" ca="1">INDEX(LB$13:LB107,$B108+1,1)</f>
        <v>-</v>
      </c>
      <c r="LC108" s="535" t="str" cm="1">
        <f t="array" aca="1" ref="LC108" ca="1">INDEX(LC$13:LC107,$B108+1,1)</f>
        <v>-</v>
      </c>
      <c r="LD108" s="535" t="str" cm="1">
        <f t="array" aca="1" ref="LD108" ca="1">INDEX(LD$13:LD107,$B108+1,1)</f>
        <v>-</v>
      </c>
      <c r="LE108" s="535" t="str" cm="1">
        <f t="array" aca="1" ref="LE108" ca="1">INDEX(LE$13:LE107,$B108+1,1)</f>
        <v>-</v>
      </c>
      <c r="LF108" s="535" t="str" cm="1">
        <f t="array" aca="1" ref="LF108" ca="1">INDEX(LF$13:LF107,$B108+1,1)</f>
        <v>-</v>
      </c>
      <c r="LG108" s="535" t="str" cm="1">
        <f t="array" aca="1" ref="LG108" ca="1">INDEX(LG$13:LG107,$B108+1,1)</f>
        <v>-</v>
      </c>
      <c r="LH108" s="535" t="str" cm="1">
        <f t="array" aca="1" ref="LH108" ca="1">INDEX(LH$13:LH107,$B108+1,1)</f>
        <v>-</v>
      </c>
      <c r="LI108" s="535" t="str" cm="1">
        <f t="array" aca="1" ref="LI108" ca="1">INDEX(LI$13:LI107,$B108+1,1)</f>
        <v>-</v>
      </c>
      <c r="LJ108" s="535" t="str" cm="1">
        <f t="array" aca="1" ref="LJ108" ca="1">INDEX(LJ$13:LJ107,$B108+1,1)</f>
        <v>-</v>
      </c>
      <c r="LK108" s="535" t="str" cm="1">
        <f t="array" aca="1" ref="LK108" ca="1">INDEX(LK$13:LK107,$B108+1,1)</f>
        <v>-</v>
      </c>
      <c r="LL108" s="535" t="str" cm="1">
        <f t="array" aca="1" ref="LL108" ca="1">INDEX(LL$13:LL107,$B108+1,1)</f>
        <v>-</v>
      </c>
      <c r="LM108" s="535" t="str" cm="1">
        <f t="array" aca="1" ref="LM108" ca="1">INDEX(LM$13:LM107,$B108+1,1)</f>
        <v>-</v>
      </c>
      <c r="LN108" s="535" t="str" cm="1">
        <f t="array" aca="1" ref="LN108" ca="1">INDEX(LN$13:LN107,$B108+1,1)</f>
        <v>-</v>
      </c>
      <c r="LO108" s="535" t="str" cm="1">
        <f t="array" aca="1" ref="LO108" ca="1">INDEX(LO$13:LO107,$B108+1,1)</f>
        <v>-</v>
      </c>
      <c r="LP108" s="535" cm="1">
        <f t="array" aca="1" ref="LP108" ca="1">INDEX(LP$13:LP107,$B108+1,1)</f>
        <v>0</v>
      </c>
      <c r="LQ108" s="535" cm="1">
        <f t="array" aca="1" ref="LQ108" ca="1">INDEX(LQ$13:LQ107,$B108+1,1)</f>
        <v>0</v>
      </c>
      <c r="LR108" s="545" cm="1">
        <f t="array" aca="1" ref="LR108" ca="1">IF(AND($N108=LR$10,$AU108&lt;&gt;0),INDEX(i.LTWFeedLevels,$AU108,12),0)</f>
        <v>0</v>
      </c>
      <c r="LS108" s="625" cm="1">
        <f t="array" aca="1" ref="LS108" ca="1">IF(AND($N108=LS$10,$AV108&lt;&gt;0),INDEX(i.LTWFeedLevels,$AV108,12),0)</f>
        <v>0</v>
      </c>
      <c r="LT108" s="457">
        <f t="shared" ca="1" si="532"/>
        <v>0</v>
      </c>
      <c r="LU108" s="457">
        <f t="shared" ca="1" si="453"/>
        <v>0</v>
      </c>
      <c r="LV108" s="457">
        <f t="shared" ca="1" si="454"/>
        <v>0</v>
      </c>
      <c r="LW108" s="545" cm="1">
        <f t="array" aca="1" ref="LW108" ca="1">IF(AND($N108=LW$10,$AU108&lt;&gt;0),INDEX(i.LTWFeedLevels,$AU108,12),0)</f>
        <v>0</v>
      </c>
      <c r="LX108" s="625" cm="1">
        <f t="array" aca="1" ref="LX108" ca="1">IF(AND($N108=LX$10,$AV108&lt;&gt;0),INDEX(i.LTWFeedLevels,$AV108,12),0)</f>
        <v>0</v>
      </c>
      <c r="LY108" s="457">
        <f t="shared" ca="1" si="455"/>
        <v>0</v>
      </c>
      <c r="LZ108" s="457">
        <f t="shared" ca="1" si="456"/>
        <v>0</v>
      </c>
      <c r="MA108" s="457">
        <f t="shared" ca="1" si="457"/>
        <v>0</v>
      </c>
      <c r="MB108" s="545" cm="1">
        <f t="array" aca="1" ref="MB108" ca="1">IF(AND($N108=MB$10,$AU108&lt;&gt;0),INDEX(i.LTWFeedLevels,$AU108,12),0)</f>
        <v>0</v>
      </c>
      <c r="MC108" s="625" cm="1">
        <f t="array" aca="1" ref="MC108" ca="1">IF(AND($N108=MC$10,$AV108&lt;&gt;0),INDEX(i.LTWFeedLevels,$AV108,12),0)</f>
        <v>0</v>
      </c>
      <c r="MD108" s="457">
        <f t="shared" ca="1" si="458"/>
        <v>0</v>
      </c>
      <c r="ME108" s="457">
        <f t="shared" ca="1" si="459"/>
        <v>0</v>
      </c>
      <c r="MF108" s="457">
        <f t="shared" ca="1" si="460"/>
        <v>0</v>
      </c>
      <c r="MG108" s="189">
        <f t="shared" ca="1" si="552"/>
        <v>0</v>
      </c>
      <c r="MH108" s="189">
        <f t="shared" ca="1" si="552"/>
        <v>0</v>
      </c>
      <c r="MI108" s="189">
        <f t="shared" ca="1" si="552"/>
        <v>0</v>
      </c>
      <c r="MJ108" s="189">
        <f t="shared" ca="1" si="552"/>
        <v>0</v>
      </c>
      <c r="MK108" s="189">
        <f t="shared" ca="1" si="552"/>
        <v>0</v>
      </c>
      <c r="ML108" s="189">
        <f t="shared" ca="1" si="552"/>
        <v>0</v>
      </c>
      <c r="MM108" s="189">
        <f t="shared" ca="1" si="552"/>
        <v>0</v>
      </c>
      <c r="MN108" s="189">
        <f t="shared" ca="1" si="552"/>
        <v>0</v>
      </c>
      <c r="MO108" s="189">
        <f t="shared" ca="1" si="552"/>
        <v>0</v>
      </c>
      <c r="MP108" s="189">
        <f t="shared" ca="1" si="552"/>
        <v>0</v>
      </c>
      <c r="MQ108" s="189">
        <f t="shared" ca="1" si="553"/>
        <v>0</v>
      </c>
      <c r="MR108" s="189">
        <f t="shared" ca="1" si="553"/>
        <v>0</v>
      </c>
      <c r="MS108" s="189">
        <f t="shared" ca="1" si="553"/>
        <v>0</v>
      </c>
      <c r="MT108" s="189">
        <f t="shared" ca="1" si="553"/>
        <v>0</v>
      </c>
      <c r="MU108" s="189">
        <f t="shared" ca="1" si="553"/>
        <v>0</v>
      </c>
      <c r="MV108" s="189">
        <f t="shared" ca="1" si="553"/>
        <v>0</v>
      </c>
      <c r="MW108" s="189">
        <f t="shared" ca="1" si="553"/>
        <v>0</v>
      </c>
      <c r="MX108" s="189">
        <f t="shared" ca="1" si="553"/>
        <v>0</v>
      </c>
      <c r="MY108" s="189">
        <f t="shared" ca="1" si="553"/>
        <v>0</v>
      </c>
      <c r="MZ108" s="189">
        <f t="shared" ca="1" si="553"/>
        <v>0</v>
      </c>
      <c r="NA108" s="189">
        <f t="shared" ca="1" si="554"/>
        <v>0</v>
      </c>
      <c r="NB108" s="189">
        <f t="shared" ca="1" si="554"/>
        <v>0</v>
      </c>
      <c r="NC108" s="189">
        <f t="shared" ca="1" si="554"/>
        <v>0</v>
      </c>
      <c r="ND108" s="189">
        <f t="shared" ca="1" si="554"/>
        <v>0</v>
      </c>
      <c r="NE108" s="189">
        <f t="shared" ca="1" si="554"/>
        <v>0</v>
      </c>
      <c r="NF108" s="189">
        <f t="shared" ca="1" si="554"/>
        <v>0</v>
      </c>
      <c r="NG108" s="189">
        <f t="shared" ca="1" si="554"/>
        <v>0</v>
      </c>
      <c r="NH108" s="189">
        <f t="shared" ca="1" si="554"/>
        <v>0</v>
      </c>
      <c r="NI108" s="189">
        <f t="shared" ca="1" si="554"/>
        <v>0</v>
      </c>
      <c r="NJ108" s="189">
        <f t="shared" ca="1" si="554"/>
        <v>0</v>
      </c>
      <c r="NK108" s="189">
        <f t="shared" ca="1" si="555"/>
        <v>0</v>
      </c>
      <c r="NL108" s="189">
        <f t="shared" ca="1" si="555"/>
        <v>0</v>
      </c>
      <c r="NM108" s="189">
        <f t="shared" ca="1" si="555"/>
        <v>0</v>
      </c>
      <c r="NN108" s="189">
        <f t="shared" ca="1" si="555"/>
        <v>0</v>
      </c>
      <c r="NO108" s="189">
        <f t="shared" ca="1" si="555"/>
        <v>0</v>
      </c>
      <c r="NP108" s="189">
        <f t="shared" ca="1" si="555"/>
        <v>0</v>
      </c>
      <c r="NQ108" s="189">
        <f t="shared" ca="1" si="555"/>
        <v>0</v>
      </c>
      <c r="NR108" s="189">
        <f t="shared" ca="1" si="555"/>
        <v>0</v>
      </c>
      <c r="NS108" s="189">
        <f t="shared" ca="1" si="555"/>
        <v>0</v>
      </c>
      <c r="NT108" s="189">
        <f t="shared" ca="1" si="555"/>
        <v>0</v>
      </c>
      <c r="NU108" s="189">
        <f t="shared" ca="1" si="556"/>
        <v>0</v>
      </c>
      <c r="NV108" s="189">
        <f t="shared" ca="1" si="556"/>
        <v>0</v>
      </c>
      <c r="NW108" s="189">
        <f t="shared" ca="1" si="556"/>
        <v>0</v>
      </c>
      <c r="NX108" s="189">
        <f t="shared" ca="1" si="556"/>
        <v>0</v>
      </c>
      <c r="NY108" s="189">
        <f t="shared" ca="1" si="556"/>
        <v>0</v>
      </c>
      <c r="NZ108" s="189">
        <f t="shared" ca="1" si="556"/>
        <v>0</v>
      </c>
      <c r="OA108" s="189">
        <f t="shared" ca="1" si="556"/>
        <v>0</v>
      </c>
      <c r="OB108" s="189">
        <f t="shared" ca="1" si="556"/>
        <v>0</v>
      </c>
      <c r="OC108" s="189">
        <f t="shared" ca="1" si="556"/>
        <v>0</v>
      </c>
      <c r="OD108" s="189">
        <f t="shared" ca="1" si="556"/>
        <v>0</v>
      </c>
      <c r="OE108" s="189">
        <f t="shared" ca="1" si="557"/>
        <v>0</v>
      </c>
      <c r="OF108" s="189">
        <f t="shared" ca="1" si="557"/>
        <v>0</v>
      </c>
      <c r="OG108" s="189">
        <f t="shared" ca="1" si="557"/>
        <v>0</v>
      </c>
      <c r="OH108" s="189">
        <f t="shared" ca="1" si="557"/>
        <v>0</v>
      </c>
      <c r="OI108" s="189">
        <f t="shared" ca="1" si="557"/>
        <v>0</v>
      </c>
      <c r="OJ108" s="189">
        <f t="shared" ca="1" si="557"/>
        <v>0</v>
      </c>
      <c r="OK108" s="189">
        <f t="shared" ca="1" si="557"/>
        <v>0</v>
      </c>
      <c r="OL108" s="189">
        <f t="shared" ca="1" si="557"/>
        <v>0</v>
      </c>
      <c r="OM108" s="189">
        <f t="shared" ca="1" si="557"/>
        <v>0</v>
      </c>
      <c r="ON108" s="189">
        <f t="shared" ca="1" si="557"/>
        <v>0</v>
      </c>
      <c r="OO108" s="189">
        <f t="shared" ca="1" si="558"/>
        <v>0</v>
      </c>
      <c r="OP108" s="189">
        <f t="shared" ca="1" si="558"/>
        <v>0</v>
      </c>
      <c r="OQ108" s="189">
        <f t="shared" ca="1" si="558"/>
        <v>0</v>
      </c>
      <c r="OR108" s="189">
        <f t="shared" ca="1" si="558"/>
        <v>0</v>
      </c>
      <c r="OS108" s="189">
        <f t="shared" ca="1" si="558"/>
        <v>0</v>
      </c>
      <c r="OT108" s="189">
        <f t="shared" ca="1" si="558"/>
        <v>0</v>
      </c>
      <c r="OU108" s="189">
        <f t="shared" ca="1" si="558"/>
        <v>0</v>
      </c>
      <c r="OV108" s="189">
        <f t="shared" ca="1" si="558"/>
        <v>0</v>
      </c>
      <c r="OW108" s="189">
        <f t="shared" ca="1" si="558"/>
        <v>0</v>
      </c>
      <c r="OX108" s="189">
        <f t="shared" ca="1" si="558"/>
        <v>0</v>
      </c>
      <c r="OY108" s="189">
        <f t="shared" ca="1" si="558"/>
        <v>0</v>
      </c>
      <c r="OZ108" s="189">
        <f t="shared" ca="1" si="558"/>
        <v>0</v>
      </c>
      <c r="PA108" s="556">
        <f t="shared" ca="1" si="559"/>
        <v>0</v>
      </c>
      <c r="PB108" s="556">
        <f t="shared" ca="1" si="559"/>
        <v>0</v>
      </c>
      <c r="PC108" s="556">
        <f t="shared" ca="1" si="559"/>
        <v>0</v>
      </c>
      <c r="PD108" s="556">
        <f t="shared" ca="1" si="559"/>
        <v>0</v>
      </c>
      <c r="PE108" s="556">
        <f t="shared" ca="1" si="559"/>
        <v>0</v>
      </c>
      <c r="PF108" s="556">
        <f t="shared" ca="1" si="559"/>
        <v>0</v>
      </c>
      <c r="PG108" s="556">
        <f t="shared" ca="1" si="559"/>
        <v>0</v>
      </c>
      <c r="PH108" s="556">
        <f t="shared" ca="1" si="559"/>
        <v>0</v>
      </c>
      <c r="PI108" s="556">
        <f t="shared" ca="1" si="559"/>
        <v>0</v>
      </c>
      <c r="PJ108" s="556">
        <f t="shared" ca="1" si="559"/>
        <v>0</v>
      </c>
      <c r="PK108" s="556">
        <f t="shared" ca="1" si="560"/>
        <v>0</v>
      </c>
      <c r="PL108" s="556">
        <f t="shared" ca="1" si="560"/>
        <v>0</v>
      </c>
      <c r="PM108" s="556">
        <f t="shared" ca="1" si="560"/>
        <v>0</v>
      </c>
      <c r="PN108" s="556">
        <f t="shared" ca="1" si="560"/>
        <v>0</v>
      </c>
      <c r="PO108" s="556">
        <f t="shared" ca="1" si="560"/>
        <v>0</v>
      </c>
      <c r="PP108" s="556">
        <f t="shared" ca="1" si="560"/>
        <v>0</v>
      </c>
      <c r="PQ108" s="556">
        <f t="shared" ca="1" si="560"/>
        <v>0</v>
      </c>
      <c r="PR108" s="556">
        <f t="shared" ca="1" si="560"/>
        <v>0</v>
      </c>
      <c r="PS108" s="556">
        <f t="shared" ca="1" si="560"/>
        <v>0</v>
      </c>
      <c r="PT108" s="556">
        <f t="shared" ca="1" si="560"/>
        <v>0</v>
      </c>
      <c r="PU108" s="556">
        <f t="shared" ca="1" si="561"/>
        <v>0</v>
      </c>
      <c r="PV108" s="556">
        <f t="shared" ca="1" si="561"/>
        <v>0</v>
      </c>
      <c r="PW108" s="556">
        <f t="shared" ca="1" si="561"/>
        <v>0</v>
      </c>
      <c r="PX108" s="556">
        <f t="shared" ca="1" si="561"/>
        <v>0</v>
      </c>
      <c r="PY108" s="556">
        <f t="shared" ca="1" si="561"/>
        <v>0</v>
      </c>
      <c r="PZ108" s="556">
        <f t="shared" ca="1" si="561"/>
        <v>0</v>
      </c>
      <c r="QA108" s="556">
        <f t="shared" ca="1" si="561"/>
        <v>0</v>
      </c>
      <c r="QB108" s="556">
        <f t="shared" ca="1" si="561"/>
        <v>0</v>
      </c>
      <c r="QC108" s="556">
        <f t="shared" ca="1" si="561"/>
        <v>0</v>
      </c>
      <c r="QD108" s="556">
        <f t="shared" ca="1" si="561"/>
        <v>0</v>
      </c>
      <c r="QE108" s="556">
        <f t="shared" ca="1" si="562"/>
        <v>0</v>
      </c>
      <c r="QF108" s="556">
        <f t="shared" ca="1" si="562"/>
        <v>0</v>
      </c>
      <c r="QG108" s="556">
        <f t="shared" ca="1" si="562"/>
        <v>0</v>
      </c>
      <c r="QH108" s="556">
        <f t="shared" ca="1" si="562"/>
        <v>0</v>
      </c>
      <c r="QI108" s="556">
        <f t="shared" ca="1" si="562"/>
        <v>0</v>
      </c>
      <c r="QJ108" s="556">
        <f t="shared" ca="1" si="562"/>
        <v>0</v>
      </c>
      <c r="QK108" s="556">
        <f t="shared" ca="1" si="562"/>
        <v>0</v>
      </c>
      <c r="QL108" s="556">
        <f t="shared" ca="1" si="562"/>
        <v>0</v>
      </c>
      <c r="QM108" s="556">
        <f t="shared" ca="1" si="562"/>
        <v>0</v>
      </c>
      <c r="QN108" s="556">
        <f t="shared" ca="1" si="562"/>
        <v>0</v>
      </c>
      <c r="QO108" s="556">
        <f t="shared" ca="1" si="563"/>
        <v>0</v>
      </c>
      <c r="QP108" s="556">
        <f t="shared" ca="1" si="563"/>
        <v>0</v>
      </c>
      <c r="QQ108" s="556">
        <f t="shared" ca="1" si="563"/>
        <v>0</v>
      </c>
      <c r="QR108" s="556">
        <f t="shared" ca="1" si="563"/>
        <v>0</v>
      </c>
      <c r="QS108" s="556">
        <f t="shared" ca="1" si="563"/>
        <v>0</v>
      </c>
      <c r="QT108" s="556">
        <f t="shared" ca="1" si="563"/>
        <v>0</v>
      </c>
      <c r="QU108" s="556">
        <f t="shared" ca="1" si="563"/>
        <v>0</v>
      </c>
      <c r="QV108" s="556">
        <f t="shared" ca="1" si="563"/>
        <v>0</v>
      </c>
      <c r="QW108" s="556">
        <f t="shared" ca="1" si="563"/>
        <v>0</v>
      </c>
      <c r="QX108" s="556">
        <f t="shared" ca="1" si="563"/>
        <v>0</v>
      </c>
      <c r="QY108" s="556">
        <f t="shared" ca="1" si="564"/>
        <v>0</v>
      </c>
      <c r="QZ108" s="556">
        <f t="shared" ca="1" si="564"/>
        <v>0</v>
      </c>
      <c r="RA108" s="556">
        <f t="shared" ca="1" si="564"/>
        <v>0</v>
      </c>
      <c r="RB108" s="556">
        <f t="shared" ca="1" si="564"/>
        <v>0</v>
      </c>
      <c r="RC108" s="556">
        <f t="shared" ca="1" si="564"/>
        <v>0</v>
      </c>
      <c r="RD108" s="556">
        <f t="shared" ca="1" si="564"/>
        <v>0</v>
      </c>
      <c r="RE108" s="556">
        <f t="shared" ca="1" si="564"/>
        <v>0</v>
      </c>
      <c r="RF108" s="556">
        <f t="shared" ca="1" si="564"/>
        <v>0</v>
      </c>
      <c r="RG108" s="556">
        <f t="shared" ca="1" si="564"/>
        <v>0</v>
      </c>
      <c r="RH108" s="556">
        <f t="shared" ca="1" si="564"/>
        <v>0</v>
      </c>
      <c r="RI108" s="556">
        <f t="shared" ca="1" si="565"/>
        <v>0</v>
      </c>
      <c r="RJ108" s="556">
        <f t="shared" ca="1" si="565"/>
        <v>0</v>
      </c>
      <c r="RK108" s="556">
        <f t="shared" ca="1" si="565"/>
        <v>0</v>
      </c>
      <c r="RL108" s="556">
        <f t="shared" ca="1" si="565"/>
        <v>0</v>
      </c>
      <c r="RM108" s="556">
        <f t="shared" ca="1" si="565"/>
        <v>0</v>
      </c>
      <c r="RN108" s="556">
        <f t="shared" ca="1" si="565"/>
        <v>0</v>
      </c>
      <c r="RO108" s="556">
        <f t="shared" ca="1" si="565"/>
        <v>0</v>
      </c>
      <c r="RP108" s="556">
        <f t="shared" ca="1" si="565"/>
        <v>0</v>
      </c>
      <c r="RQ108" s="556">
        <f t="shared" ca="1" si="565"/>
        <v>0</v>
      </c>
      <c r="RR108" s="556">
        <f t="shared" ca="1" si="565"/>
        <v>0</v>
      </c>
      <c r="RS108" s="556">
        <f t="shared" ca="1" si="566"/>
        <v>0</v>
      </c>
      <c r="RT108" s="556">
        <f t="shared" ca="1" si="566"/>
        <v>0</v>
      </c>
      <c r="RU108" s="556">
        <f t="shared" ca="1" si="566"/>
        <v>0</v>
      </c>
      <c r="RV108" s="556">
        <f t="shared" ca="1" si="566"/>
        <v>0</v>
      </c>
      <c r="RW108" s="556">
        <f t="shared" ca="1" si="566"/>
        <v>0</v>
      </c>
      <c r="RX108" s="556">
        <f t="shared" ca="1" si="566"/>
        <v>0</v>
      </c>
      <c r="RY108" s="556">
        <f t="shared" ca="1" si="566"/>
        <v>0</v>
      </c>
      <c r="RZ108" s="556">
        <f t="shared" ca="1" si="566"/>
        <v>0</v>
      </c>
      <c r="SA108" s="556">
        <f t="shared" ca="1" si="566"/>
        <v>0</v>
      </c>
      <c r="SB108" s="556">
        <f t="shared" ca="1" si="566"/>
        <v>0</v>
      </c>
      <c r="SC108" s="556">
        <f t="shared" ca="1" si="567"/>
        <v>0</v>
      </c>
      <c r="SD108" s="556">
        <f t="shared" ca="1" si="567"/>
        <v>0</v>
      </c>
      <c r="SE108" s="556">
        <f t="shared" ca="1" si="567"/>
        <v>0</v>
      </c>
      <c r="SF108" s="556">
        <f t="shared" ca="1" si="567"/>
        <v>0</v>
      </c>
      <c r="SG108" s="556">
        <f t="shared" ca="1" si="567"/>
        <v>0</v>
      </c>
      <c r="SH108" s="556">
        <f t="shared" ca="1" si="567"/>
        <v>0</v>
      </c>
      <c r="SI108" s="556">
        <f t="shared" ca="1" si="567"/>
        <v>0</v>
      </c>
      <c r="SJ108" s="556">
        <f t="shared" ca="1" si="567"/>
        <v>0</v>
      </c>
      <c r="SK108" s="556">
        <f t="shared" ca="1" si="567"/>
        <v>0</v>
      </c>
      <c r="SL108" s="556">
        <f t="shared" ca="1" si="567"/>
        <v>0</v>
      </c>
      <c r="SM108" s="556">
        <f t="shared" ca="1" si="568"/>
        <v>0</v>
      </c>
      <c r="SN108" s="556">
        <f t="shared" ca="1" si="568"/>
        <v>0</v>
      </c>
      <c r="SO108" s="556">
        <f t="shared" ca="1" si="568"/>
        <v>0</v>
      </c>
      <c r="SP108" s="556">
        <f t="shared" ca="1" si="568"/>
        <v>0</v>
      </c>
      <c r="SQ108" s="556">
        <f t="shared" ca="1" si="568"/>
        <v>0</v>
      </c>
      <c r="SR108" s="556">
        <f t="shared" ca="1" si="568"/>
        <v>0</v>
      </c>
      <c r="SS108" s="556">
        <f t="shared" ca="1" si="568"/>
        <v>0</v>
      </c>
      <c r="ST108" s="556">
        <f t="shared" ca="1" si="568"/>
        <v>0</v>
      </c>
      <c r="SU108" s="556">
        <f t="shared" ca="1" si="568"/>
        <v>0</v>
      </c>
      <c r="SV108" s="556">
        <f t="shared" ca="1" si="568"/>
        <v>0</v>
      </c>
      <c r="SW108" s="556">
        <f t="shared" ca="1" si="569"/>
        <v>0</v>
      </c>
      <c r="SX108" s="556">
        <f t="shared" ca="1" si="569"/>
        <v>0</v>
      </c>
      <c r="SY108" s="556">
        <f t="shared" ca="1" si="569"/>
        <v>0</v>
      </c>
      <c r="SZ108" s="556">
        <f t="shared" ca="1" si="569"/>
        <v>0</v>
      </c>
      <c r="TA108" s="556">
        <f t="shared" ca="1" si="569"/>
        <v>0</v>
      </c>
      <c r="TB108" s="556">
        <f t="shared" ca="1" si="569"/>
        <v>0</v>
      </c>
      <c r="TC108" s="556">
        <f t="shared" ca="1" si="569"/>
        <v>0</v>
      </c>
      <c r="TD108" s="556">
        <f t="shared" ca="1" si="569"/>
        <v>0</v>
      </c>
      <c r="TE108" s="556">
        <f t="shared" ca="1" si="569"/>
        <v>0</v>
      </c>
      <c r="TF108" s="556">
        <f t="shared" ca="1" si="569"/>
        <v>0</v>
      </c>
      <c r="TG108" s="556">
        <f t="shared" ca="1" si="570"/>
        <v>0</v>
      </c>
      <c r="TH108" s="556">
        <f t="shared" ca="1" si="570"/>
        <v>0</v>
      </c>
      <c r="TI108" s="556">
        <f t="shared" ca="1" si="570"/>
        <v>0</v>
      </c>
      <c r="TJ108" s="556">
        <f t="shared" ca="1" si="570"/>
        <v>0</v>
      </c>
      <c r="TK108" s="556">
        <f t="shared" ca="1" si="570"/>
        <v>0</v>
      </c>
      <c r="TL108" s="556">
        <f t="shared" ca="1" si="570"/>
        <v>0</v>
      </c>
      <c r="TM108" s="556">
        <f t="shared" ca="1" si="570"/>
        <v>0</v>
      </c>
      <c r="TN108" s="556">
        <f t="shared" ca="1" si="570"/>
        <v>0</v>
      </c>
      <c r="TO108" s="556">
        <f t="shared" ca="1" si="570"/>
        <v>0</v>
      </c>
      <c r="TP108" s="556">
        <f t="shared" ca="1" si="570"/>
        <v>0</v>
      </c>
      <c r="TQ108" s="556">
        <f t="shared" ca="1" si="571"/>
        <v>0</v>
      </c>
      <c r="TR108" s="556">
        <f t="shared" ca="1" si="571"/>
        <v>0</v>
      </c>
      <c r="TS108" s="556">
        <f t="shared" ca="1" si="571"/>
        <v>0</v>
      </c>
      <c r="TT108" s="556">
        <f t="shared" ca="1" si="571"/>
        <v>0</v>
      </c>
      <c r="TU108" s="556">
        <f t="shared" ca="1" si="571"/>
        <v>0</v>
      </c>
      <c r="TV108" s="556">
        <f t="shared" ca="1" si="571"/>
        <v>0</v>
      </c>
      <c r="TW108" s="556">
        <f t="shared" ca="1" si="571"/>
        <v>0</v>
      </c>
      <c r="TX108" s="556">
        <f t="shared" ca="1" si="571"/>
        <v>0</v>
      </c>
      <c r="TY108" s="556">
        <f t="shared" ca="1" si="571"/>
        <v>0</v>
      </c>
      <c r="TZ108" s="556">
        <f t="shared" ca="1" si="571"/>
        <v>0</v>
      </c>
      <c r="UA108" s="556">
        <f t="shared" ca="1" si="572"/>
        <v>0</v>
      </c>
      <c r="UB108" s="556">
        <f t="shared" ca="1" si="572"/>
        <v>0</v>
      </c>
      <c r="UC108" s="556">
        <f t="shared" ca="1" si="572"/>
        <v>0</v>
      </c>
      <c r="UD108" s="556">
        <f t="shared" ca="1" si="572"/>
        <v>0</v>
      </c>
      <c r="UE108" s="556">
        <f t="shared" ca="1" si="572"/>
        <v>0</v>
      </c>
      <c r="UF108" s="556">
        <f t="shared" ca="1" si="572"/>
        <v>0</v>
      </c>
      <c r="UG108" s="556">
        <f t="shared" ca="1" si="572"/>
        <v>0</v>
      </c>
      <c r="UH108" s="556">
        <f t="shared" ca="1" si="572"/>
        <v>0</v>
      </c>
      <c r="UI108" s="556">
        <f t="shared" ca="1" si="572"/>
        <v>0</v>
      </c>
      <c r="UJ108" s="556">
        <f t="shared" ca="1" si="572"/>
        <v>0</v>
      </c>
      <c r="UK108" s="556">
        <f t="shared" ca="1" si="573"/>
        <v>0</v>
      </c>
      <c r="UL108" s="556">
        <f t="shared" ca="1" si="573"/>
        <v>0</v>
      </c>
      <c r="UM108" s="556">
        <f t="shared" ca="1" si="573"/>
        <v>0</v>
      </c>
      <c r="UN108" s="556">
        <f t="shared" ca="1" si="573"/>
        <v>0</v>
      </c>
      <c r="UO108" s="556">
        <f t="shared" ca="1" si="573"/>
        <v>0</v>
      </c>
      <c r="UP108" s="556">
        <f t="shared" ca="1" si="573"/>
        <v>0</v>
      </c>
      <c r="UQ108" s="556">
        <f t="shared" ca="1" si="573"/>
        <v>0</v>
      </c>
      <c r="UR108" s="556">
        <f t="shared" ca="1" si="573"/>
        <v>0</v>
      </c>
      <c r="US108" s="556">
        <f t="shared" ca="1" si="573"/>
        <v>0</v>
      </c>
      <c r="UT108" s="556">
        <f t="shared" ca="1" si="573"/>
        <v>0</v>
      </c>
      <c r="UU108" s="556">
        <f t="shared" ca="1" si="574"/>
        <v>0</v>
      </c>
      <c r="UV108" s="556">
        <f t="shared" ca="1" si="574"/>
        <v>0</v>
      </c>
      <c r="UW108" s="556">
        <f t="shared" ca="1" si="574"/>
        <v>0</v>
      </c>
      <c r="UX108" s="556">
        <f t="shared" ca="1" si="574"/>
        <v>0</v>
      </c>
      <c r="UY108" s="556">
        <f t="shared" ca="1" si="574"/>
        <v>0</v>
      </c>
      <c r="UZ108" s="556">
        <f t="shared" ca="1" si="574"/>
        <v>0</v>
      </c>
      <c r="VA108" s="556">
        <f t="shared" ca="1" si="574"/>
        <v>0</v>
      </c>
      <c r="VB108" s="556">
        <f t="shared" ca="1" si="574"/>
        <v>0</v>
      </c>
      <c r="VC108" s="556">
        <f t="shared" ca="1" si="574"/>
        <v>0</v>
      </c>
      <c r="VD108" s="556">
        <f t="shared" ca="1" si="574"/>
        <v>0</v>
      </c>
      <c r="VE108" s="556">
        <f t="shared" ca="1" si="575"/>
        <v>0</v>
      </c>
      <c r="VF108" s="556">
        <f t="shared" ca="1" si="575"/>
        <v>0</v>
      </c>
      <c r="VG108" s="556">
        <f t="shared" ca="1" si="575"/>
        <v>0</v>
      </c>
      <c r="VH108" s="556">
        <f t="shared" ca="1" si="575"/>
        <v>0</v>
      </c>
      <c r="VI108" s="556">
        <f t="shared" ca="1" si="575"/>
        <v>0</v>
      </c>
      <c r="VJ108" s="556">
        <f t="shared" ca="1" si="575"/>
        <v>0</v>
      </c>
      <c r="VK108" s="556">
        <f t="shared" ca="1" si="575"/>
        <v>0</v>
      </c>
      <c r="VL108" s="556">
        <f t="shared" ca="1" si="575"/>
        <v>0</v>
      </c>
      <c r="VM108" s="556">
        <f t="shared" ca="1" si="575"/>
        <v>0</v>
      </c>
      <c r="VN108" s="556">
        <f t="shared" ca="1" si="575"/>
        <v>0</v>
      </c>
      <c r="VO108" s="556">
        <f t="shared" ca="1" si="576"/>
        <v>0</v>
      </c>
      <c r="VP108" s="556">
        <f t="shared" ca="1" si="576"/>
        <v>0</v>
      </c>
      <c r="VQ108" s="556">
        <f t="shared" ca="1" si="576"/>
        <v>0</v>
      </c>
      <c r="VR108" s="556">
        <f t="shared" ca="1" si="576"/>
        <v>0</v>
      </c>
      <c r="VS108" s="556">
        <f t="shared" ca="1" si="576"/>
        <v>0</v>
      </c>
      <c r="VT108" s="556">
        <f t="shared" ca="1" si="576"/>
        <v>0</v>
      </c>
      <c r="VU108" s="556">
        <f t="shared" ca="1" si="576"/>
        <v>0</v>
      </c>
      <c r="VV108" s="556">
        <f t="shared" ca="1" si="576"/>
        <v>0</v>
      </c>
      <c r="VW108" s="556">
        <f t="shared" ca="1" si="576"/>
        <v>0</v>
      </c>
      <c r="VX108" s="556">
        <f t="shared" ca="1" si="576"/>
        <v>0</v>
      </c>
      <c r="VY108" s="556">
        <f t="shared" ca="1" si="577"/>
        <v>0</v>
      </c>
      <c r="VZ108" s="556">
        <f t="shared" ca="1" si="577"/>
        <v>0</v>
      </c>
      <c r="WA108" s="556">
        <f t="shared" ca="1" si="577"/>
        <v>0</v>
      </c>
      <c r="WB108" s="556">
        <f t="shared" ca="1" si="577"/>
        <v>0</v>
      </c>
      <c r="WC108" s="556">
        <f t="shared" ca="1" si="577"/>
        <v>0</v>
      </c>
      <c r="WD108" s="556">
        <f t="shared" ca="1" si="577"/>
        <v>0</v>
      </c>
      <c r="WE108" s="556">
        <f t="shared" ca="1" si="577"/>
        <v>0</v>
      </c>
      <c r="WF108" s="556">
        <f t="shared" ca="1" si="577"/>
        <v>0</v>
      </c>
      <c r="WG108" s="556">
        <f t="shared" ca="1" si="577"/>
        <v>0</v>
      </c>
      <c r="WH108" s="556">
        <f t="shared" ca="1" si="577"/>
        <v>0</v>
      </c>
      <c r="WI108" s="556">
        <f t="shared" ca="1" si="578"/>
        <v>0</v>
      </c>
      <c r="WJ108" s="556">
        <f t="shared" ca="1" si="578"/>
        <v>0</v>
      </c>
      <c r="WK108" s="556">
        <f t="shared" ca="1" si="578"/>
        <v>0</v>
      </c>
      <c r="WL108" s="556">
        <f t="shared" ca="1" si="578"/>
        <v>0</v>
      </c>
      <c r="WM108" s="556">
        <f t="shared" ca="1" si="578"/>
        <v>0</v>
      </c>
      <c r="WN108" s="556">
        <f t="shared" ca="1" si="578"/>
        <v>0</v>
      </c>
      <c r="WO108" s="556">
        <f t="shared" ca="1" si="578"/>
        <v>0</v>
      </c>
      <c r="WP108" s="556">
        <f t="shared" ca="1" si="578"/>
        <v>0</v>
      </c>
      <c r="WQ108" s="556">
        <f t="shared" ca="1" si="578"/>
        <v>0</v>
      </c>
      <c r="WR108" s="556">
        <f t="shared" ca="1" si="578"/>
        <v>0</v>
      </c>
      <c r="WS108" s="556">
        <f t="shared" ca="1" si="579"/>
        <v>0</v>
      </c>
      <c r="WT108" s="556">
        <f t="shared" ca="1" si="579"/>
        <v>0</v>
      </c>
      <c r="WU108" s="556">
        <f t="shared" ca="1" si="579"/>
        <v>0</v>
      </c>
      <c r="WV108" s="556">
        <f t="shared" ca="1" si="579"/>
        <v>0</v>
      </c>
      <c r="WW108" s="556">
        <f t="shared" ca="1" si="579"/>
        <v>0</v>
      </c>
      <c r="WX108" s="556">
        <f t="shared" ca="1" si="579"/>
        <v>0</v>
      </c>
      <c r="WY108" s="556">
        <f t="shared" ca="1" si="579"/>
        <v>0</v>
      </c>
      <c r="WZ108" s="556">
        <f t="shared" ca="1" si="579"/>
        <v>0</v>
      </c>
      <c r="XA108" s="556">
        <f t="shared" ca="1" si="579"/>
        <v>0</v>
      </c>
      <c r="XB108" s="556">
        <f t="shared" ca="1" si="579"/>
        <v>0</v>
      </c>
      <c r="XC108" s="556">
        <f t="shared" ca="1" si="580"/>
        <v>0</v>
      </c>
      <c r="XD108" s="556">
        <f t="shared" ca="1" si="580"/>
        <v>0</v>
      </c>
      <c r="XE108" s="556">
        <f t="shared" ca="1" si="580"/>
        <v>0</v>
      </c>
      <c r="XF108" s="556">
        <f t="shared" ca="1" si="580"/>
        <v>0</v>
      </c>
      <c r="XG108" s="556">
        <f t="shared" ca="1" si="580"/>
        <v>0</v>
      </c>
      <c r="XH108" s="556">
        <f t="shared" ca="1" si="580"/>
        <v>0</v>
      </c>
      <c r="XI108" s="556">
        <f t="shared" ca="1" si="580"/>
        <v>0</v>
      </c>
      <c r="XJ108" s="556">
        <f t="shared" ca="1" si="580"/>
        <v>0</v>
      </c>
      <c r="XK108" s="556">
        <f t="shared" ca="1" si="580"/>
        <v>0</v>
      </c>
      <c r="XL108" s="556">
        <f t="shared" ca="1" si="580"/>
        <v>0</v>
      </c>
      <c r="XM108" s="556">
        <f t="shared" ca="1" si="581"/>
        <v>0</v>
      </c>
      <c r="XN108" s="556">
        <f t="shared" ca="1" si="581"/>
        <v>0</v>
      </c>
      <c r="XO108" s="556">
        <f t="shared" ca="1" si="581"/>
        <v>0</v>
      </c>
      <c r="XP108" s="556">
        <f t="shared" ca="1" si="581"/>
        <v>0</v>
      </c>
      <c r="XQ108" s="556">
        <f t="shared" ca="1" si="581"/>
        <v>0</v>
      </c>
      <c r="XR108" s="556">
        <f t="shared" ca="1" si="581"/>
        <v>0</v>
      </c>
      <c r="XS108" s="556">
        <f t="shared" ca="1" si="581"/>
        <v>0</v>
      </c>
      <c r="XT108" s="556">
        <f t="shared" ca="1" si="581"/>
        <v>0</v>
      </c>
      <c r="XU108" s="556">
        <f t="shared" ca="1" si="581"/>
        <v>0</v>
      </c>
      <c r="XV108" s="556">
        <f t="shared" ca="1" si="581"/>
        <v>0</v>
      </c>
      <c r="XW108" s="556">
        <f t="shared" ca="1" si="581"/>
        <v>0</v>
      </c>
      <c r="XX108" s="189">
        <f t="shared" ca="1" si="582"/>
        <v>0</v>
      </c>
      <c r="XY108" s="189">
        <f t="shared" ca="1" si="582"/>
        <v>0</v>
      </c>
      <c r="XZ108" s="189">
        <f t="shared" ca="1" si="582"/>
        <v>0</v>
      </c>
      <c r="YA108" s="189">
        <f t="shared" ca="1" si="582"/>
        <v>0</v>
      </c>
      <c r="YB108" s="189">
        <f t="shared" ca="1" si="582"/>
        <v>0</v>
      </c>
      <c r="YC108" s="230">
        <f t="shared" ca="1" si="492"/>
        <v>0</v>
      </c>
      <c r="YD108" s="189">
        <f t="shared" ca="1" si="583"/>
        <v>0</v>
      </c>
      <c r="YE108" s="189">
        <f t="shared" ca="1" si="583"/>
        <v>0</v>
      </c>
      <c r="YF108" s="189">
        <f t="shared" ca="1" si="583"/>
        <v>0</v>
      </c>
      <c r="YG108" s="189">
        <f t="shared" ca="1" si="583"/>
        <v>0</v>
      </c>
      <c r="YH108" s="189">
        <f t="shared" ca="1" si="583"/>
        <v>0</v>
      </c>
      <c r="YI108" s="230">
        <f t="shared" ca="1" si="494"/>
        <v>0</v>
      </c>
      <c r="YJ108" s="231">
        <f t="shared" ca="1" si="495"/>
        <v>0</v>
      </c>
      <c r="YK108" s="231">
        <f t="shared" ca="1" si="495"/>
        <v>0</v>
      </c>
      <c r="YL108" s="231">
        <f t="shared" ca="1" si="495"/>
        <v>0</v>
      </c>
      <c r="YM108" s="231">
        <f t="shared" ca="1" si="495"/>
        <v>0</v>
      </c>
      <c r="YN108" s="544">
        <f t="shared" ca="1" si="496"/>
        <v>0</v>
      </c>
      <c r="YO108" s="231">
        <f t="shared" ca="1" si="497"/>
        <v>0</v>
      </c>
      <c r="YP108" s="231">
        <f t="shared" ca="1" si="497"/>
        <v>0</v>
      </c>
      <c r="YQ108" s="231">
        <f t="shared" ca="1" si="497"/>
        <v>0</v>
      </c>
      <c r="YR108" s="231">
        <f t="shared" ca="1" si="497"/>
        <v>0</v>
      </c>
      <c r="YS108" s="544">
        <f t="shared" ca="1" si="584"/>
        <v>0</v>
      </c>
      <c r="YT108" s="544">
        <f t="shared" ca="1" si="584"/>
        <v>0</v>
      </c>
      <c r="YU108" s="544">
        <f t="shared" ca="1" si="584"/>
        <v>0</v>
      </c>
      <c r="YV108" s="544">
        <f t="shared" ca="1" si="584"/>
        <v>0</v>
      </c>
      <c r="YW108" s="544">
        <f t="shared" ca="1" si="584"/>
        <v>0</v>
      </c>
      <c r="YX108" s="544">
        <f t="shared" ca="1" si="584"/>
        <v>0</v>
      </c>
      <c r="YY108" s="544">
        <f t="shared" ca="1" si="584"/>
        <v>0</v>
      </c>
      <c r="YZ108" s="535" cm="1">
        <f t="array" aca="1" ref="YZ108" ca="1">INDEX(YZ$13:YZ107,$B108+1,1)</f>
        <v>0</v>
      </c>
      <c r="ZA108" s="411">
        <f t="shared" ca="1" si="499"/>
        <v>19</v>
      </c>
      <c r="ZB108" s="18"/>
      <c r="ZC108" s="535" cm="1">
        <f t="array" aca="1" ref="ZC108" ca="1">INDEX(ZC$13:ZC107,$B108+1,1)</f>
        <v>0</v>
      </c>
      <c r="ZD108" s="411">
        <f t="shared" si="500"/>
        <v>0</v>
      </c>
      <c r="ZE108" s="535" cm="1">
        <f t="array" aca="1" ref="ZE108" ca="1">INDEX(ZE$13:ZE107,$B108+1,1)</f>
        <v>0</v>
      </c>
      <c r="ZF108" s="535" t="str" cm="1">
        <f t="array" aca="1" ref="ZF108" ca="1">INDEX(ZF$13:ZF107,$B108+1,1)</f>
        <v>-</v>
      </c>
      <c r="ZG108" s="535" t="str" cm="1">
        <f t="array" aca="1" ref="ZG108" ca="1">INDEX(ZG$13:ZG107,$B108+1,1)</f>
        <v>-</v>
      </c>
      <c r="ZH108" s="535" t="str" cm="1">
        <f t="array" aca="1" ref="ZH108" ca="1">INDEX(ZH$13:ZH107,$B108+1,1)</f>
        <v>-</v>
      </c>
      <c r="ZI108" s="535" t="str" cm="1">
        <f t="array" aca="1" ref="ZI108" ca="1">INDEX(ZI$13:ZI107,$B108+1,1)</f>
        <v>-</v>
      </c>
      <c r="ZJ108" s="535" t="str" cm="1">
        <f t="array" aca="1" ref="ZJ108" ca="1">INDEX(ZJ$13:ZJ107,$B108+1,1)</f>
        <v>-</v>
      </c>
      <c r="ZK108" s="535" t="str" cm="1">
        <f t="array" aca="1" ref="ZK108" ca="1">INDEX(ZK$13:ZK107,$B108+1,1)</f>
        <v>-</v>
      </c>
      <c r="ZL108" s="535" t="str" cm="1">
        <f t="array" aca="1" ref="ZL108" ca="1">INDEX(ZL$13:ZL107,$B108+1,1)</f>
        <v>-</v>
      </c>
      <c r="ZM108" s="535" t="str" cm="1">
        <f t="array" aca="1" ref="ZM108" ca="1">INDEX(ZM$13:ZM107,$B108+1,1)</f>
        <v>-</v>
      </c>
      <c r="ZN108" s="535" t="str" cm="1">
        <f t="array" aca="1" ref="ZN108" ca="1">INDEX(ZN$13:ZN107,$B108+1,1)</f>
        <v>-</v>
      </c>
      <c r="ZO108" s="535" t="str" cm="1">
        <f t="array" aca="1" ref="ZO108" ca="1">INDEX(ZO$13:ZO107,$B108+1,1)</f>
        <v>-</v>
      </c>
      <c r="ZP108" s="535" t="str" cm="1">
        <f t="array" aca="1" ref="ZP108" ca="1">INDEX(ZP$13:ZP107,$B108+1,1)</f>
        <v>-</v>
      </c>
      <c r="ZQ108" s="535" t="str" cm="1">
        <f t="array" aca="1" ref="ZQ108" ca="1">INDEX(ZQ$13:ZQ107,$B108+1,1)</f>
        <v>-</v>
      </c>
      <c r="ZR108" s="535" t="str" cm="1">
        <f t="array" aca="1" ref="ZR108" ca="1">INDEX(ZR$13:ZR107,$B108+1,1)</f>
        <v>-</v>
      </c>
      <c r="ZS108" s="535" t="str" cm="1">
        <f t="array" aca="1" ref="ZS108" ca="1">INDEX(ZS$13:ZS107,$B108+1,1)</f>
        <v>-</v>
      </c>
      <c r="ZT108" s="535" t="str" cm="1">
        <f t="array" aca="1" ref="ZT108" ca="1">INDEX(ZT$13:ZT107,$B108+1,1)</f>
        <v>-</v>
      </c>
      <c r="ZU108" s="535" t="str" cm="1">
        <f t="array" aca="1" ref="ZU108" ca="1">INDEX(ZU$13:ZU107,$B108+1,1)</f>
        <v>-</v>
      </c>
      <c r="ZV108" s="535" t="str" cm="1">
        <f t="array" aca="1" ref="ZV108" ca="1">INDEX(ZV$13:ZV107,$B108+1,1)</f>
        <v>-</v>
      </c>
      <c r="ZW108" s="535" t="str" cm="1">
        <f t="array" aca="1" ref="ZW108" ca="1">INDEX(ZW$13:ZW107,$B108+1,1)</f>
        <v>-</v>
      </c>
      <c r="ZX108" s="18"/>
      <c r="ZY108" s="411" t="b">
        <f t="shared" ca="1" si="501"/>
        <v>0</v>
      </c>
      <c r="ZZ108" s="411" t="str">
        <f t="shared" ca="1" si="502"/>
        <v>-</v>
      </c>
      <c r="AAA108" s="535" t="str" cm="1">
        <f t="array" aca="1" ref="AAA108" ca="1">INDEX(AAA$13:AAA107,$B108+1,1)</f>
        <v>-</v>
      </c>
      <c r="AAB108" s="535" t="str" cm="1">
        <f t="array" aca="1" ref="AAB108" ca="1">INDEX(AAB$13:AAB107,$B108+1,1)</f>
        <v>-</v>
      </c>
      <c r="AAC108" s="535" t="str" cm="1">
        <f t="array" aca="1" ref="AAC108" ca="1">INDEX(AAC$13:AAC107,$B108+1,1)</f>
        <v>-</v>
      </c>
      <c r="AAD108" s="545" cm="1">
        <f t="array" aca="1" ref="AAD108" ca="1">INDEX(i.AgeJ,$AD108,1)</f>
        <v>0</v>
      </c>
      <c r="AAE108" s="535" t="str" cm="1">
        <f t="array" aca="1" ref="AAE108" ca="1">INDEX(AAE$13:AAE107,$B108+1,1)</f>
        <v>-</v>
      </c>
      <c r="AAF108" s="411" t="str">
        <f t="shared" si="503"/>
        <v>-</v>
      </c>
      <c r="AAG108" s="411" t="str">
        <f t="shared" si="503"/>
        <v>-</v>
      </c>
      <c r="AAH108" s="535" t="str" cm="1">
        <f t="array" aca="1" ref="AAH108" ca="1">INDEX(AAH$13:AAH107,$B108+1,1)</f>
        <v>-</v>
      </c>
      <c r="AAI108" s="535" t="str" cm="1">
        <f t="array" aca="1" ref="AAI108" ca="1">INDEX(AAI$13:AAI107,$B108+1,1)</f>
        <v>-</v>
      </c>
      <c r="AAJ108" s="535" t="str" cm="1">
        <f t="array" aca="1" ref="AAJ108" ca="1">INDEX(AAJ$13:AAJ107,$B108+1,1)</f>
        <v>-</v>
      </c>
      <c r="AAK108" s="535" t="str" cm="1">
        <f t="array" aca="1" ref="AAK108" ca="1">INDEX(AAK$13:AAK107,$B108+1,1)</f>
        <v>-</v>
      </c>
      <c r="AAL108" s="535" t="str" cm="1">
        <f t="array" aca="1" ref="AAL108" ca="1">INDEX(AAL$13:AAL107,$B108+1,1)</f>
        <v>-</v>
      </c>
      <c r="AAM108" s="535" t="b" cm="1">
        <f t="array" aca="1" ref="AAM108" ca="1">INDEX(AAM$13:AAM107,$B108+1,1)</f>
        <v>1</v>
      </c>
      <c r="AAN108" s="535" t="str" cm="1">
        <f t="array" aca="1" ref="AAN108" ca="1">INDEX(AAN$13:AAN107,$B108+1,1)</f>
        <v>-</v>
      </c>
      <c r="AAO108" s="535" cm="1">
        <f t="array" aca="1" ref="AAO108" ca="1">INDEX(AAO$13:AAO107,$B108+1,1)</f>
        <v>0</v>
      </c>
      <c r="AAP108" s="535" cm="1">
        <f t="array" aca="1" ref="AAP108" ca="1">INDEX(AAP$13:AAP107,$B108+1,1)</f>
        <v>0</v>
      </c>
      <c r="AAQ108" s="535" cm="1">
        <f t="array" aca="1" ref="AAQ108" ca="1">INDEX(AAQ$13:AAQ107,$B108+1,1)</f>
        <v>0</v>
      </c>
      <c r="AAR108" s="18"/>
      <c r="AAS108" s="411">
        <f t="shared" si="504"/>
        <v>50</v>
      </c>
      <c r="AAT108" s="411">
        <f t="shared" si="504"/>
        <v>50</v>
      </c>
      <c r="AAU108" s="411">
        <f t="shared" si="504"/>
        <v>50</v>
      </c>
      <c r="AAV108" s="411">
        <f t="shared" si="504"/>
        <v>50</v>
      </c>
      <c r="AAW108" s="535" cm="1">
        <f t="array" aca="1" ref="AAW108" ca="1">INDEX(AAW$13:AAW107,$B108+1,1)</f>
        <v>1</v>
      </c>
      <c r="AAX108" s="535" cm="1">
        <f t="array" aca="1" ref="AAX108" ca="1">INDEX(AAX$13:AAX107,$B108+1,1)</f>
        <v>1</v>
      </c>
      <c r="AAY108" s="535" cm="1">
        <f t="array" aca="1" ref="AAY108" ca="1">INDEX(AAY$13:AAY107,$B108+1,1)</f>
        <v>1</v>
      </c>
      <c r="AAZ108" s="535" cm="1">
        <f t="array" aca="1" ref="AAZ108" ca="1">INDEX(AAZ$13:AAZ107,$B108+1,1)</f>
        <v>1</v>
      </c>
      <c r="ABA108" s="535" t="str" cm="1">
        <f t="array" aca="1" ref="ABA108" ca="1">INDEX(ABA$13:ABA107,$B108+1,1)</f>
        <v>-</v>
      </c>
      <c r="ABB108" s="535" t="str" cm="1">
        <f t="array" aca="1" ref="ABB108" ca="1">INDEX(ABB$13:ABB107,$B108+1,1)</f>
        <v>-</v>
      </c>
      <c r="ABC108" s="535" t="str" cm="1">
        <f t="array" aca="1" ref="ABC108" ca="1">INDEX(ABC$13:ABC107,$B108+1,1)</f>
        <v>-</v>
      </c>
      <c r="ABD108" s="535" t="str" cm="1">
        <f t="array" aca="1" ref="ABD108" ca="1">INDEX(ABD$13:ABD107,$B108+1,1)</f>
        <v>-</v>
      </c>
      <c r="ABE108" s="535" t="str" cm="1">
        <f t="array" aca="1" ref="ABE108" ca="1">INDEX(ABE$13:ABE107,$B108+1,1)</f>
        <v>-</v>
      </c>
      <c r="ABF108" s="535" t="str" cm="1">
        <f t="array" aca="1" ref="ABF108" ca="1">INDEX(ABF$13:ABF107,$B108+1,1)</f>
        <v>-</v>
      </c>
      <c r="ABG108" s="535" t="str" cm="1">
        <f t="array" aca="1" ref="ABG108" ca="1">INDEX(ABG$13:ABG107,$B108+1,1)</f>
        <v>-</v>
      </c>
      <c r="ABH108" s="18"/>
      <c r="ABI108" s="535" t="str" cm="1">
        <f t="array" aca="1" ref="ABI108" ca="1">INDEX(ABI$13:ABI107,$B108+1,1)</f>
        <v>-</v>
      </c>
      <c r="ABJ108" s="411">
        <f t="shared" ca="1" si="505"/>
        <v>1</v>
      </c>
      <c r="ABK108" s="18"/>
      <c r="ABL108" s="535" t="str" cm="1">
        <f t="array" aca="1" ref="ABL108" ca="1">INDEX(ABL$13:ABL107,$B108+1,1)</f>
        <v>-</v>
      </c>
      <c r="ABM108" s="535" t="b" cm="1">
        <f t="array" aca="1" ref="ABM108" ca="1">INDEX(ABM$13:ABM107,$B108+1,1)</f>
        <v>0</v>
      </c>
      <c r="ABN108" s="535" t="b" cm="1">
        <f t="array" aca="1" ref="ABN108" ca="1">INDEX(ABN$13:ABN107,$B108+1,1)</f>
        <v>1</v>
      </c>
      <c r="ABO108" s="535" t="str" cm="1">
        <f t="array" aca="1" ref="ABO108" ca="1">INDEX(ABO$13:ABO107,$B108+1,1)</f>
        <v>-</v>
      </c>
      <c r="ABP108" s="535" t="b" cm="1">
        <f t="array" aca="1" ref="ABP108" ca="1">INDEX(ABP$13:ABP107,$B108+1,1)</f>
        <v>1</v>
      </c>
      <c r="ABQ108" s="535" t="b" cm="1">
        <f t="array" aca="1" ref="ABQ108" ca="1">INDEX(ABQ$13:ABQ107,$B108+1,1)</f>
        <v>0</v>
      </c>
      <c r="ABR108" s="535" cm="1">
        <f t="array" aca="1" ref="ABR108" ca="1">INDEX(ABR$13:ABR107,$B108+1,1)</f>
        <v>0</v>
      </c>
      <c r="ABS108" s="547" cm="1">
        <f t="array" aca="1" ref="ABS108" ca="1">IF(ABN108&lt;&gt;TRUE,"-",VALUE(IFERROR(VALUE($K108),0) &amp; _xlfn.SWITCH($CF108,"-",4,$CF108) &amp; $L108 &amp; $T108 &amp; "00" &amp; $N108 &amp; $AK108 &amp; $R108 &amp; _xlfn.SWITCH($AM108,3,1,$AM108) &amp; _xlfn.SWITCH($M108,4,0,$M108) &amp; $AD108 &amp; IF(MOD($H108-2,ABS$6)&gt;=ABS$7,"",TEXT(INT(MOD($H108-2,ABS$6)/2)+1,"00"))))</f>
        <v>14220012120101</v>
      </c>
      <c r="ABT108" s="657" t="str" cm="1">
        <f t="array" aca="1" ref="ABT108" ca="1">IF(ABO108&lt;&gt;TRUE,"-",VALUE(IFERROR(VALUE($K108),0) &amp; _xlfn.SWITCH($CF108,"-",4,$CF108) &amp; $L108 &amp; $T108 &amp; "00" &amp; $N108 &amp; $AK108 &amp; $R108 &amp; _xlfn.SWITCH($AM108,3,1,$AM108) &amp; _xlfn.SWITCH($M108,4,0,$M108) &amp; $AD108 &amp; IF(MOD($H108-1,ABT$6)&gt;=ABT$7,"",TEXT(INT(MOD($H108-1,ABT$6)/2)+1,"00"))))</f>
        <v>-</v>
      </c>
      <c r="ABU108" s="543">
        <f t="shared" ca="1" si="507"/>
        <v>652</v>
      </c>
      <c r="ABV108" s="543">
        <f t="shared" ca="1" si="507"/>
        <v>686</v>
      </c>
      <c r="ABW108" s="543">
        <f t="shared" ca="1" si="507"/>
        <v>721</v>
      </c>
      <c r="ABX108" s="459">
        <f t="shared" ca="1" si="508"/>
        <v>469</v>
      </c>
      <c r="ABY108" s="459">
        <f t="shared" ca="1" si="508"/>
        <v>504</v>
      </c>
      <c r="ABZ108" s="459">
        <f t="shared" ca="1" si="508"/>
        <v>539</v>
      </c>
      <c r="ACA108" s="459">
        <f t="shared" ca="1" si="509"/>
        <v>385</v>
      </c>
      <c r="ACB108" s="459">
        <f t="shared" ca="1" si="509"/>
        <v>420</v>
      </c>
      <c r="ACC108" s="459">
        <f t="shared" ca="1" si="509"/>
        <v>455</v>
      </c>
      <c r="ACD108" s="535" t="str" cm="1">
        <f t="array" aca="1" ref="ACD108" ca="1">INDEX(ACD$13:ACD107,$B108+1,1)</f>
        <v>-</v>
      </c>
      <c r="ACE108" s="535" t="str" cm="1">
        <f t="array" aca="1" ref="ACE108" ca="1">INDEX(ACE$13:ACE107,$B108+1,1)</f>
        <v>-</v>
      </c>
      <c r="ACF108" s="535" t="str" cm="1">
        <f t="array" aca="1" ref="ACF108" ca="1">INDEX(ACF$13:ACF107,$B108+1,1)</f>
        <v>-</v>
      </c>
      <c r="ACG108" s="535" t="str" cm="1">
        <f t="array" aca="1" ref="ACG108" ca="1">INDEX(ACG$13:ACG107,$B108+1,1)</f>
        <v>-</v>
      </c>
      <c r="ACH108" s="535" t="str" cm="1">
        <f t="array" aca="1" ref="ACH108" ca="1">INDEX(ACH$13:ACH107,$B108+1,1)</f>
        <v>-</v>
      </c>
      <c r="ACI108" s="535" t="str" cm="1">
        <f t="array" aca="1" ref="ACI108" ca="1">INDEX(ACI$13:ACI107,$B108+1,1)</f>
        <v>-</v>
      </c>
      <c r="ACJ108" s="535" t="str" cm="1">
        <f t="array" aca="1" ref="ACJ108" ca="1">INDEX(ACJ$13:ACJ107,$B108+1,1)</f>
        <v>-</v>
      </c>
      <c r="ACK108" s="535" t="str" cm="1">
        <f t="array" aca="1" ref="ACK108" ca="1">INDEX(ACK$13:ACK107,$B108+1,1)</f>
        <v>-</v>
      </c>
      <c r="ACL108" s="535" t="str" cm="1">
        <f t="array" aca="1" ref="ACL108" ca="1">INDEX(ACL$13:ACL107,$B108+1,1)</f>
        <v>-</v>
      </c>
      <c r="ACM108" s="535" t="str" cm="1">
        <f t="array" aca="1" ref="ACM108" ca="1">INDEX(ACM$13:ACM107,$B108+1,1)</f>
        <v>-</v>
      </c>
      <c r="ACN108" s="535" t="str" cm="1">
        <f t="array" aca="1" ref="ACN108" ca="1">INDEX(ACN$13:ACN107,$B108+1,1)</f>
        <v>-</v>
      </c>
      <c r="ACO108" s="535" t="str" cm="1">
        <f t="array" aca="1" ref="ACO108" ca="1">INDEX(ACO$13:ACO107,$B108+1,1)</f>
        <v>-</v>
      </c>
      <c r="ACP108" s="535" cm="1">
        <f t="array" aca="1" ref="ACP108" ca="1">INDEX(ACP$13:ACP107,$B108+1,1)</f>
        <v>1</v>
      </c>
      <c r="ACQ108" s="535" cm="1">
        <f t="array" aca="1" ref="ACQ108" ca="1">INDEX(ACQ$13:ACQ107,$B108+1,1)</f>
        <v>1</v>
      </c>
      <c r="ACR108" s="535" cm="1">
        <f t="array" aca="1" ref="ACR108" ca="1">INDEX(ACR$13:ACR107,$B108+1,1)</f>
        <v>0</v>
      </c>
      <c r="ACS108" s="535" t="str" cm="1">
        <f t="array" aca="1" ref="ACS108" ca="1">INDEX(ACS$13:ACS107,$B108+1,1)</f>
        <v>-</v>
      </c>
      <c r="ACT108" s="535" t="str" cm="1">
        <f t="array" aca="1" ref="ACT108" ca="1">INDEX(ACT$13:ACT107,$B108+1,1)</f>
        <v>-</v>
      </c>
      <c r="ACU108" s="535" t="str" cm="1">
        <f t="array" aca="1" ref="ACU108" ca="1">INDEX(ACU$13:ACU107,$B108+1,1)</f>
        <v>-</v>
      </c>
      <c r="ACV108" s="535" t="str" cm="1">
        <f t="array" aca="1" ref="ACV108" ca="1">INDEX(ACV$13:ACV107,$B108+1,1)</f>
        <v>-</v>
      </c>
      <c r="ACW108" s="535" t="str" cm="1">
        <f t="array" aca="1" ref="ACW108" ca="1">INDEX(ACW$13:ACW107,$B108+1,1)</f>
        <v>-</v>
      </c>
      <c r="ACX108" s="535" cm="1">
        <f t="array" aca="1" ref="ACX108" ca="1">INDEX(ACX$13:ACX107,$B108+1,1)</f>
        <v>0</v>
      </c>
      <c r="ACY108" s="535" t="str" cm="1">
        <f t="array" aca="1" ref="ACY108" ca="1">INDEX(ACY$13:ACY107,$B108+1,1)</f>
        <v>-</v>
      </c>
      <c r="ACZ108" s="535" t="str" cm="1">
        <f t="array" aca="1" ref="ACZ108" ca="1">INDEX(ACZ$13:ACZ107,$B108+1,1)</f>
        <v>-</v>
      </c>
      <c r="ADA108" s="535" t="str" cm="1">
        <f t="array" aca="1" ref="ADA108" ca="1">INDEX(ADA$13:ADA107,$B108+1,1)</f>
        <v>-</v>
      </c>
      <c r="ADB108" s="535" cm="1">
        <f t="array" aca="1" ref="ADB108" ca="1">INDEX(ADB$13:ADB107,$B108+1,1)</f>
        <v>1</v>
      </c>
      <c r="ADC108" s="535" cm="1">
        <f t="array" aca="1" ref="ADC108" ca="1">INDEX(ADC$13:ADC107,$B108+1,1)</f>
        <v>1</v>
      </c>
      <c r="ADD108" s="535" t="str" cm="1">
        <f t="array" aca="1" ref="ADD108" ca="1">INDEX(ADD$13:ADD107,$B108+1,1)</f>
        <v>-</v>
      </c>
      <c r="ADE108" s="535" t="str" cm="1">
        <f t="array" aca="1" ref="ADE108" ca="1">INDEX(ADE$13:ADE107,$B108+1,1)</f>
        <v>-</v>
      </c>
      <c r="ADF108" s="535" t="str" cm="1">
        <f t="array" aca="1" ref="ADF108" ca="1">INDEX(ADF$13:ADF107,$B108+1,1)</f>
        <v>-</v>
      </c>
      <c r="ADG108" s="535" t="str" cm="1">
        <f t="array" aca="1" ref="ADG108" ca="1">INDEX(ADG$13:ADG107,$B108+1,1)</f>
        <v>-</v>
      </c>
      <c r="ADH108" s="535" t="str" cm="1">
        <f t="array" aca="1" ref="ADH108" ca="1">INDEX(ADH$13:ADH107,$B108+1,1)</f>
        <v>-</v>
      </c>
      <c r="ADI108" s="535" t="str" cm="1">
        <f t="array" aca="1" ref="ADI108" ca="1">INDEX(ADI$13:ADI107,$B108+1,1)</f>
        <v>-</v>
      </c>
      <c r="ADJ108" s="535" t="str" cm="1">
        <f t="array" aca="1" ref="ADJ108" ca="1">INDEX(ADJ$13:ADJ107,$B108+1,1)</f>
        <v>-</v>
      </c>
      <c r="ADK108" s="535" t="str" cm="1">
        <f t="array" aca="1" ref="ADK108" ca="1">INDEX(ADK$13:ADK107,$B108+1,1)</f>
        <v>-</v>
      </c>
      <c r="ADL108" s="191" t="b">
        <f t="shared" si="537"/>
        <v>0</v>
      </c>
      <c r="ADM108" s="535" t="str" cm="1">
        <f t="array" aca="1" ref="ADM108" ca="1">INDEX(ADM$13:ADM107,$B108+1,1)</f>
        <v>-</v>
      </c>
      <c r="ADN108" s="535" t="str" cm="1">
        <f t="array" aca="1" ref="ADN108" ca="1">INDEX(ADN$13:ADN107,$B108+1,1)</f>
        <v>-</v>
      </c>
      <c r="ADO108" s="535" t="str" cm="1">
        <f t="array" aca="1" ref="ADO108" ca="1">INDEX(ADO$13:ADO107,$B108+1,1)</f>
        <v>-</v>
      </c>
      <c r="ADP108" s="535" t="str" cm="1">
        <f t="array" aca="1" ref="ADP108" ca="1">INDEX(ADP$13:ADP107,$B108+1,1)</f>
        <v>-</v>
      </c>
      <c r="ADQ108" s="18"/>
      <c r="ADR108" s="545" t="b">
        <f t="shared" ca="1" si="585"/>
        <v>1</v>
      </c>
      <c r="ADS108" s="545" t="str">
        <f t="shared" ca="1" si="585"/>
        <v>-</v>
      </c>
      <c r="ADT108" s="545" t="str">
        <f t="shared" ca="1" si="585"/>
        <v>-</v>
      </c>
      <c r="ADU108" s="545" t="str">
        <f t="shared" ca="1" si="585"/>
        <v>-</v>
      </c>
      <c r="ADV108" s="545" t="str">
        <f t="shared" ca="1" si="585"/>
        <v>-</v>
      </c>
      <c r="ADW108" s="545" t="str">
        <f t="shared" ca="1" si="585"/>
        <v>-</v>
      </c>
      <c r="ADX108" s="545" t="str">
        <f t="shared" ca="1" si="585"/>
        <v>-</v>
      </c>
      <c r="ADY108" s="545" t="str">
        <f t="shared" ca="1" si="585"/>
        <v>-</v>
      </c>
      <c r="ADZ108" s="545" t="str">
        <f t="shared" ca="1" si="585"/>
        <v>-</v>
      </c>
      <c r="AEA108" s="545" t="str">
        <f t="shared" ca="1" si="585"/>
        <v>-</v>
      </c>
      <c r="AEB108" s="545" t="str">
        <f t="shared" ca="1" si="586"/>
        <v>-</v>
      </c>
      <c r="AEC108" s="545" t="str">
        <f t="shared" ca="1" si="586"/>
        <v>-</v>
      </c>
      <c r="AED108" s="545" t="str">
        <f t="shared" ca="1" si="586"/>
        <v>-</v>
      </c>
      <c r="AEE108" s="545" t="str">
        <f t="shared" ca="1" si="586"/>
        <v>-</v>
      </c>
      <c r="AEF108" s="545" t="str">
        <f t="shared" ca="1" si="586"/>
        <v>-</v>
      </c>
      <c r="AEG108" s="545" t="str">
        <f t="shared" ca="1" si="586"/>
        <v>-</v>
      </c>
      <c r="AEH108" s="545" t="str">
        <f t="shared" ca="1" si="586"/>
        <v>-</v>
      </c>
      <c r="AEI108" s="545" t="str">
        <f t="shared" ca="1" si="586"/>
        <v>-</v>
      </c>
      <c r="AEJ108" s="545" t="b">
        <f t="shared" ca="1" si="586"/>
        <v>1</v>
      </c>
      <c r="AEK108" s="545" t="str">
        <f t="shared" ca="1" si="586"/>
        <v>-</v>
      </c>
      <c r="AEL108" s="545" t="str">
        <f t="shared" ca="1" si="587"/>
        <v>-</v>
      </c>
      <c r="AEM108" s="545" t="str">
        <f t="shared" ca="1" si="587"/>
        <v>-</v>
      </c>
      <c r="AEN108" s="545" t="str">
        <f t="shared" ca="1" si="587"/>
        <v>-</v>
      </c>
      <c r="AEO108" s="545" t="str">
        <f t="shared" ca="1" si="587"/>
        <v>-</v>
      </c>
      <c r="AEP108" s="545" t="str">
        <f t="shared" ca="1" si="587"/>
        <v>-</v>
      </c>
      <c r="AEQ108" s="545" t="str">
        <f t="shared" ca="1" si="587"/>
        <v>-</v>
      </c>
      <c r="AER108" s="545" t="str">
        <f t="shared" ca="1" si="587"/>
        <v>-</v>
      </c>
      <c r="AES108" s="545" t="str">
        <f t="shared" ca="1" si="587"/>
        <v>-</v>
      </c>
      <c r="AET108" s="545" t="str">
        <f t="shared" ca="1" si="587"/>
        <v>-</v>
      </c>
      <c r="AEU108" s="545" t="str">
        <f t="shared" ca="1" si="587"/>
        <v>-</v>
      </c>
      <c r="AEV108" s="545" t="str">
        <f t="shared" ca="1" si="588"/>
        <v>-</v>
      </c>
      <c r="AEW108" s="545" t="str">
        <f t="shared" ca="1" si="588"/>
        <v>-</v>
      </c>
      <c r="AEX108" s="545" t="str">
        <f t="shared" ca="1" si="588"/>
        <v>-</v>
      </c>
      <c r="AEY108" s="545" t="str">
        <f t="shared" ca="1" si="588"/>
        <v>-</v>
      </c>
      <c r="AEZ108" s="545" t="str">
        <f t="shared" ca="1" si="588"/>
        <v>-</v>
      </c>
      <c r="AFA108" s="545" t="str">
        <f t="shared" ca="1" si="588"/>
        <v>-</v>
      </c>
      <c r="AFB108" s="545" t="b">
        <f t="shared" ca="1" si="588"/>
        <v>1</v>
      </c>
      <c r="AFC108" s="545" t="str">
        <f t="shared" ca="1" si="588"/>
        <v>-</v>
      </c>
      <c r="AFD108" s="545" t="str">
        <f t="shared" ca="1" si="588"/>
        <v>-</v>
      </c>
      <c r="AFE108" s="545" t="str">
        <f t="shared" ca="1" si="588"/>
        <v>-</v>
      </c>
      <c r="AFF108" s="545" t="str">
        <f t="shared" ca="1" si="589"/>
        <v>-</v>
      </c>
      <c r="AFG108" s="545" t="str">
        <f t="shared" ca="1" si="589"/>
        <v>-</v>
      </c>
      <c r="AFH108" s="545" t="str">
        <f t="shared" ca="1" si="589"/>
        <v>-</v>
      </c>
      <c r="AFI108" s="545" t="str">
        <f t="shared" ca="1" si="589"/>
        <v>-</v>
      </c>
      <c r="AFJ108" s="545" t="str">
        <f t="shared" ca="1" si="589"/>
        <v>-</v>
      </c>
      <c r="AFK108" s="545" t="str">
        <f t="shared" ca="1" si="589"/>
        <v>-</v>
      </c>
      <c r="AFL108" s="545" t="str">
        <f t="shared" ca="1" si="589"/>
        <v>-</v>
      </c>
      <c r="AFM108" s="545" t="str">
        <f t="shared" ca="1" si="589"/>
        <v>-</v>
      </c>
      <c r="AFN108" s="545" t="str">
        <f t="shared" ca="1" si="589"/>
        <v>-</v>
      </c>
      <c r="AFO108" s="545" t="str">
        <f t="shared" ca="1" si="589"/>
        <v>-</v>
      </c>
      <c r="AFP108" s="545" t="str">
        <f t="shared" ca="1" si="590"/>
        <v>-</v>
      </c>
      <c r="AFQ108" s="545" t="str">
        <f t="shared" ca="1" si="590"/>
        <v>-</v>
      </c>
      <c r="AFR108" s="545" t="str">
        <f t="shared" ca="1" si="590"/>
        <v>-</v>
      </c>
      <c r="AFS108" s="545" t="str">
        <f t="shared" ca="1" si="590"/>
        <v>-</v>
      </c>
      <c r="AFT108" s="545" t="b">
        <f t="shared" ca="1" si="590"/>
        <v>1</v>
      </c>
      <c r="AFU108" s="545" t="str">
        <f t="shared" ca="1" si="590"/>
        <v>-</v>
      </c>
      <c r="AFV108" s="545" t="str">
        <f t="shared" ca="1" si="590"/>
        <v>-</v>
      </c>
      <c r="AFW108" s="545" t="str">
        <f t="shared" ca="1" si="590"/>
        <v>-</v>
      </c>
      <c r="AFX108" s="545" t="str">
        <f t="shared" ca="1" si="590"/>
        <v>-</v>
      </c>
      <c r="AFY108" s="545" t="str">
        <f t="shared" ca="1" si="590"/>
        <v>-</v>
      </c>
      <c r="AFZ108" s="545" t="str">
        <f t="shared" ca="1" si="591"/>
        <v>-</v>
      </c>
      <c r="AGA108" s="545" t="str">
        <f t="shared" ca="1" si="591"/>
        <v>-</v>
      </c>
      <c r="AGB108" s="545" t="str">
        <f t="shared" ca="1" si="591"/>
        <v>-</v>
      </c>
      <c r="AGC108" s="545" t="str">
        <f t="shared" ca="1" si="591"/>
        <v>-</v>
      </c>
      <c r="AGD108" s="545" t="str">
        <f t="shared" ca="1" si="591"/>
        <v>-</v>
      </c>
      <c r="AGE108" s="545" t="str">
        <f t="shared" ca="1" si="591"/>
        <v>-</v>
      </c>
      <c r="AGF108" s="545" t="str">
        <f t="shared" ca="1" si="591"/>
        <v>-</v>
      </c>
      <c r="AGG108" s="545" t="str">
        <f t="shared" ca="1" si="591"/>
        <v>-</v>
      </c>
      <c r="AGH108" s="545" t="str">
        <f t="shared" ca="1" si="591"/>
        <v>-</v>
      </c>
      <c r="AGI108" s="545" t="str">
        <f t="shared" ca="1" si="591"/>
        <v>-</v>
      </c>
      <c r="AGJ108" s="545" t="str">
        <f t="shared" ca="1" si="592"/>
        <v>-</v>
      </c>
      <c r="AGK108" s="545" t="str">
        <f t="shared" ca="1" si="592"/>
        <v>-</v>
      </c>
      <c r="AGL108" s="545" t="b">
        <f t="shared" ca="1" si="592"/>
        <v>1</v>
      </c>
      <c r="AGM108" s="545" t="str">
        <f t="shared" ca="1" si="592"/>
        <v>-</v>
      </c>
      <c r="AGN108" s="545" t="str">
        <f t="shared" ca="1" si="592"/>
        <v>-</v>
      </c>
      <c r="AGO108" s="545" t="str">
        <f t="shared" ca="1" si="592"/>
        <v>-</v>
      </c>
      <c r="AGP108" s="545" t="str">
        <f t="shared" ca="1" si="592"/>
        <v>-</v>
      </c>
      <c r="AGQ108" s="545" t="str">
        <f t="shared" ca="1" si="592"/>
        <v>-</v>
      </c>
      <c r="AGR108" s="545" t="str">
        <f t="shared" ca="1" si="592"/>
        <v>-</v>
      </c>
      <c r="AGS108" s="545" t="str">
        <f t="shared" ca="1" si="592"/>
        <v>-</v>
      </c>
      <c r="AGT108" s="545" t="str">
        <f t="shared" ca="1" si="593"/>
        <v>-</v>
      </c>
      <c r="AGU108" s="545" t="str">
        <f t="shared" ca="1" si="593"/>
        <v>-</v>
      </c>
      <c r="AGV108" s="545" t="str">
        <f t="shared" ca="1" si="593"/>
        <v>-</v>
      </c>
      <c r="AGW108" s="545" t="str">
        <f t="shared" ca="1" si="593"/>
        <v>-</v>
      </c>
      <c r="AGX108" s="545" t="str">
        <f t="shared" ca="1" si="593"/>
        <v>-</v>
      </c>
      <c r="AGY108" s="545" t="str">
        <f t="shared" ca="1" si="593"/>
        <v>-</v>
      </c>
      <c r="AGZ108" s="545" t="str">
        <f t="shared" ca="1" si="593"/>
        <v>-</v>
      </c>
      <c r="AHA108" s="545" t="str">
        <f t="shared" ca="1" si="593"/>
        <v>-</v>
      </c>
      <c r="AHB108" s="545" t="str">
        <f t="shared" ca="1" si="593"/>
        <v>-</v>
      </c>
      <c r="AHC108" s="545" t="str">
        <f t="shared" ca="1" si="593"/>
        <v>-</v>
      </c>
      <c r="AHD108" s="535" cm="1">
        <f t="array" aca="1" ref="AHD108" ca="1">INDEX(AHD$13:AHD107,$B108+1,1)</f>
        <v>0</v>
      </c>
      <c r="AHE108" s="483">
        <v>0</v>
      </c>
    </row>
    <row r="109" spans="1:889" outlineLevel="2">
      <c r="A109" s="18">
        <f t="shared" si="241"/>
        <v>96</v>
      </c>
      <c r="B109" s="18"/>
      <c r="D109" s="12"/>
      <c r="E109" t="b">
        <v>0</v>
      </c>
      <c r="H109" s="111"/>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11"/>
      <c r="AF109" s="111"/>
      <c r="AG109" s="111"/>
      <c r="AH109" s="111"/>
      <c r="AI109" s="18"/>
      <c r="AJ109" s="18"/>
      <c r="AK109" s="18"/>
      <c r="AL109" s="18"/>
      <c r="AM109" s="18"/>
      <c r="AN109" s="810"/>
      <c r="AO109" s="111"/>
      <c r="AP109" s="111"/>
      <c r="AQ109" s="111"/>
      <c r="AR109" s="111"/>
      <c r="AS109" s="111"/>
      <c r="AT109" s="111"/>
      <c r="AU109" s="111"/>
      <c r="AV109" s="111"/>
      <c r="AW109" s="111"/>
      <c r="AX109" s="111"/>
      <c r="AY109" s="111"/>
      <c r="AZ109" s="111"/>
      <c r="BA109" s="111"/>
      <c r="BB109" s="111"/>
      <c r="BC109" s="202" t="str">
        <f>"blank "&amp;TEXT(ROW($A109),"0")</f>
        <v>blank 109</v>
      </c>
      <c r="BD109" s="8" t="str">
        <f ca="1">IF(COUNTIF($BC$13:$BC109,$BC109)=1,"-","Dup")</f>
        <v>-</v>
      </c>
      <c r="BE109" s="18"/>
      <c r="BF109" s="517"/>
      <c r="BG109" s="517"/>
      <c r="BH109" s="517"/>
      <c r="BI109" s="517"/>
      <c r="BJ109" s="517"/>
      <c r="BK109" s="517"/>
      <c r="BL109" s="517"/>
      <c r="BM109" s="517"/>
      <c r="BN109" s="517"/>
      <c r="BO109" s="18"/>
      <c r="BP109" s="517"/>
      <c r="BQ109" s="517"/>
      <c r="BR109" s="517"/>
      <c r="BS109" s="517"/>
      <c r="BT109" s="517"/>
      <c r="BU109" s="517"/>
      <c r="BV109" s="517"/>
      <c r="BW109" s="517"/>
      <c r="BX109" s="517"/>
      <c r="BY109" s="517"/>
      <c r="BZ109" s="517"/>
      <c r="CA109" s="517"/>
      <c r="CB109" s="517"/>
      <c r="CC109" s="517"/>
      <c r="CD109" s="517"/>
      <c r="CE109" s="517"/>
      <c r="CF109" s="517"/>
      <c r="CG109" s="517"/>
      <c r="CH109" s="517"/>
      <c r="CI109" s="517"/>
      <c r="CJ109" s="517"/>
      <c r="CK109" s="18"/>
      <c r="CL109" s="517"/>
      <c r="CM109" s="517"/>
      <c r="CN109" s="517"/>
      <c r="CO109" s="517"/>
      <c r="CP109" s="517"/>
      <c r="CQ109" s="517"/>
      <c r="CR109" s="517"/>
      <c r="CS109" s="517"/>
      <c r="CT109" s="517"/>
      <c r="CU109" s="517"/>
      <c r="CV109" s="517"/>
      <c r="CW109" s="517"/>
      <c r="CX109" s="517"/>
      <c r="CY109" s="517"/>
      <c r="CZ109" s="517"/>
      <c r="DA109" s="517"/>
      <c r="DB109" s="517"/>
      <c r="DC109" s="517"/>
      <c r="DD109" s="517"/>
      <c r="DE109" s="517"/>
      <c r="DF109" s="517"/>
      <c r="DG109" s="517"/>
      <c r="DH109" s="517"/>
      <c r="DI109" s="517"/>
      <c r="DJ109" s="517"/>
      <c r="DK109" s="517"/>
      <c r="DL109" s="18"/>
      <c r="DM109" s="517"/>
      <c r="DN109" s="517"/>
      <c r="DO109" s="517"/>
      <c r="DP109" s="517"/>
      <c r="DQ109" s="518"/>
      <c r="DR109" s="517"/>
      <c r="DS109" s="517"/>
      <c r="DT109" s="517"/>
      <c r="DU109" s="517"/>
      <c r="DV109" s="517"/>
      <c r="DW109" s="517"/>
      <c r="DX109" s="517"/>
      <c r="DY109" s="517"/>
      <c r="DZ109" s="517"/>
      <c r="EA109" s="517"/>
      <c r="EB109" s="517"/>
      <c r="EC109" s="517"/>
      <c r="ED109" s="517"/>
      <c r="EE109" s="517"/>
      <c r="EF109" s="517"/>
      <c r="EG109" s="517"/>
      <c r="EH109" s="517"/>
      <c r="EI109" s="517"/>
      <c r="EJ109" s="517"/>
      <c r="EK109" s="517"/>
      <c r="EL109" s="517"/>
      <c r="EM109" s="517"/>
      <c r="EN109" s="517"/>
      <c r="EO109" s="517"/>
      <c r="EP109" s="517"/>
      <c r="EQ109" s="517"/>
      <c r="ER109" s="517"/>
      <c r="ES109" s="517"/>
      <c r="ET109" s="517"/>
      <c r="EU109" s="517"/>
      <c r="EV109" s="517"/>
      <c r="EW109" s="517"/>
      <c r="EX109" s="517"/>
      <c r="EY109" s="517"/>
      <c r="EZ109" s="517"/>
      <c r="FA109" s="517"/>
      <c r="FB109" s="517"/>
      <c r="FC109" s="517"/>
      <c r="FD109" s="517"/>
      <c r="FE109" s="517"/>
      <c r="FF109" s="517"/>
      <c r="FG109" s="517"/>
      <c r="FH109" s="517"/>
      <c r="FI109" s="517"/>
      <c r="FJ109" s="517"/>
      <c r="FK109" s="517"/>
      <c r="FL109" s="517"/>
      <c r="FM109" s="517"/>
      <c r="FN109" s="517"/>
      <c r="FO109" s="517"/>
      <c r="FP109" s="517"/>
      <c r="FQ109" s="517"/>
      <c r="FR109" s="517"/>
      <c r="FS109" s="517"/>
      <c r="FT109" s="517"/>
      <c r="FU109" s="517"/>
      <c r="FV109" s="517"/>
      <c r="FW109" s="517"/>
      <c r="FX109" s="517"/>
      <c r="FY109" s="517"/>
      <c r="FZ109" s="517"/>
      <c r="GA109" s="517"/>
      <c r="GB109" s="517"/>
      <c r="GC109" s="517"/>
      <c r="GD109" s="517"/>
      <c r="GE109" s="517"/>
      <c r="GF109" s="517"/>
      <c r="GG109" s="517"/>
      <c r="GH109" s="517"/>
      <c r="GI109" s="517"/>
      <c r="GJ109" s="517"/>
      <c r="GK109" s="517"/>
      <c r="GL109" s="517"/>
      <c r="GM109" s="517"/>
      <c r="GN109" s="517"/>
      <c r="GO109" s="517"/>
      <c r="GP109" s="517"/>
      <c r="GQ109" s="517"/>
      <c r="GR109" s="517"/>
      <c r="GS109" s="517"/>
      <c r="GT109" s="517"/>
      <c r="GU109" s="517"/>
      <c r="GV109" s="517"/>
      <c r="GW109" s="517"/>
      <c r="GX109" s="517"/>
      <c r="GY109" s="517"/>
      <c r="GZ109" s="517"/>
      <c r="HA109" s="18"/>
      <c r="HB109" s="517"/>
      <c r="HC109" s="517"/>
      <c r="HD109" s="517"/>
      <c r="HE109" s="517"/>
      <c r="HF109" s="517"/>
      <c r="HG109" s="517"/>
      <c r="HH109" s="517"/>
      <c r="HI109" s="517"/>
      <c r="HJ109" s="517"/>
      <c r="HK109" s="517"/>
      <c r="HL109" s="517"/>
      <c r="HM109" s="517"/>
      <c r="HN109" s="517"/>
      <c r="HO109" s="517"/>
      <c r="HP109" s="517"/>
      <c r="HQ109" s="517"/>
      <c r="HR109" s="517"/>
      <c r="HS109" s="517"/>
      <c r="HT109" s="517"/>
      <c r="HU109" s="517"/>
      <c r="HV109" s="517"/>
      <c r="HW109" s="517"/>
      <c r="HX109" s="517"/>
      <c r="HY109" s="517"/>
      <c r="HZ109" s="517"/>
      <c r="IA109" s="517"/>
      <c r="IB109" s="517"/>
      <c r="IC109" s="517"/>
      <c r="ID109" s="517"/>
      <c r="IE109" s="517"/>
      <c r="IF109" s="517"/>
      <c r="IG109" s="517"/>
      <c r="IH109" s="517"/>
      <c r="II109" s="517"/>
      <c r="IJ109" s="517"/>
      <c r="IK109" s="517"/>
      <c r="IL109" s="517"/>
      <c r="IM109" s="517"/>
      <c r="IN109" s="517"/>
      <c r="IO109" s="517"/>
      <c r="IP109" s="517"/>
      <c r="IQ109" s="517"/>
      <c r="IR109" s="517"/>
      <c r="IS109" s="517"/>
      <c r="IT109" s="517"/>
      <c r="IU109" s="517"/>
      <c r="IV109" s="517"/>
      <c r="IW109" s="517"/>
      <c r="IX109" s="517"/>
      <c r="IY109" s="517"/>
      <c r="IZ109" s="517"/>
      <c r="JA109" s="517"/>
      <c r="JB109" s="517"/>
      <c r="JC109" s="517"/>
      <c r="JD109" s="517"/>
      <c r="JE109" s="517"/>
      <c r="JF109" s="18"/>
      <c r="JG109" s="517"/>
      <c r="JH109" s="517"/>
      <c r="JI109" s="517"/>
      <c r="JJ109" s="517"/>
      <c r="JK109" s="517"/>
      <c r="JL109" s="517"/>
      <c r="JM109" s="517"/>
      <c r="JN109" s="517"/>
      <c r="JO109" s="517"/>
      <c r="JP109" s="517"/>
      <c r="JQ109" s="517"/>
      <c r="JR109" s="517"/>
      <c r="JS109" s="517"/>
      <c r="JT109" s="517"/>
      <c r="JU109" s="517"/>
      <c r="JV109" s="517"/>
      <c r="JW109" s="517"/>
      <c r="JX109" s="517"/>
      <c r="JY109" s="517"/>
      <c r="JZ109" s="517"/>
      <c r="KA109" s="517"/>
      <c r="KB109" s="517"/>
      <c r="KC109" s="517"/>
      <c r="KD109" s="517"/>
      <c r="KE109" s="517"/>
      <c r="KF109" s="517"/>
      <c r="KG109" s="517"/>
      <c r="KH109" s="517"/>
      <c r="KI109" s="517"/>
      <c r="KJ109" s="517"/>
      <c r="KK109" s="517"/>
      <c r="KL109" s="517"/>
      <c r="KM109" s="517"/>
      <c r="KN109" s="517"/>
      <c r="KO109" s="517"/>
      <c r="KP109" s="517"/>
      <c r="KQ109" s="517"/>
      <c r="KR109" s="517"/>
      <c r="KS109" s="517"/>
      <c r="KT109" s="517"/>
      <c r="KU109" s="517"/>
      <c r="KV109" s="517"/>
      <c r="KW109" s="517"/>
      <c r="KX109" s="517"/>
      <c r="KY109" s="18"/>
      <c r="KZ109" s="517"/>
      <c r="LA109" s="517"/>
      <c r="LB109" s="517"/>
      <c r="LC109" s="517"/>
      <c r="LD109" s="517"/>
      <c r="LE109" s="517"/>
      <c r="LF109" s="517"/>
      <c r="LG109" s="517"/>
      <c r="LH109" s="517"/>
      <c r="LI109" s="517"/>
      <c r="LJ109" s="517"/>
      <c r="LK109" s="517"/>
      <c r="LL109" s="517"/>
      <c r="LM109" s="517"/>
      <c r="LN109" s="517"/>
      <c r="LO109" s="517"/>
      <c r="LP109" s="517"/>
      <c r="LQ109" s="517"/>
      <c r="LR109" s="517"/>
      <c r="LS109" s="517"/>
      <c r="LT109" s="517"/>
      <c r="LU109" s="517"/>
      <c r="LV109" s="517"/>
      <c r="LW109" s="517"/>
      <c r="LX109" s="517"/>
      <c r="LY109" s="517"/>
      <c r="LZ109" s="517"/>
      <c r="MA109" s="517"/>
      <c r="MB109" s="517"/>
      <c r="MC109" s="517"/>
      <c r="MD109" s="517"/>
      <c r="ME109" s="517"/>
      <c r="MF109" s="517"/>
      <c r="MG109" s="517"/>
      <c r="MH109" s="517"/>
      <c r="MI109" s="517"/>
      <c r="MJ109" s="517"/>
      <c r="MK109" s="517"/>
      <c r="ML109" s="517"/>
      <c r="MM109" s="517"/>
      <c r="MN109" s="517"/>
      <c r="MO109" s="517"/>
      <c r="MP109" s="517"/>
      <c r="MQ109" s="517"/>
      <c r="MR109" s="517"/>
      <c r="MS109" s="517"/>
      <c r="MT109" s="517"/>
      <c r="MU109" s="517"/>
      <c r="MV109" s="517"/>
      <c r="MW109" s="517"/>
      <c r="MX109" s="517"/>
      <c r="MY109" s="517"/>
      <c r="MZ109" s="517"/>
      <c r="NA109" s="517"/>
      <c r="NB109" s="517"/>
      <c r="NC109" s="517"/>
      <c r="ND109" s="517"/>
      <c r="NE109" s="517"/>
      <c r="NF109" s="517"/>
      <c r="NG109" s="517"/>
      <c r="NH109" s="517"/>
      <c r="NI109" s="517"/>
      <c r="NJ109" s="517"/>
      <c r="NK109" s="517"/>
      <c r="NL109" s="517"/>
      <c r="NM109" s="517"/>
      <c r="NN109" s="517"/>
      <c r="NO109" s="517"/>
      <c r="NP109" s="517"/>
      <c r="NQ109" s="517"/>
      <c r="NR109" s="517"/>
      <c r="NS109" s="517"/>
      <c r="NT109" s="517"/>
      <c r="NU109" s="517"/>
      <c r="NV109" s="517"/>
      <c r="NW109" s="517"/>
      <c r="NX109" s="517"/>
      <c r="NY109" s="517"/>
      <c r="NZ109" s="517"/>
      <c r="OA109" s="517"/>
      <c r="OB109" s="517"/>
      <c r="OC109" s="517"/>
      <c r="OD109" s="517"/>
      <c r="OE109" s="517"/>
      <c r="OF109" s="517"/>
      <c r="OG109" s="517"/>
      <c r="OH109" s="517"/>
      <c r="OI109" s="517"/>
      <c r="OJ109" s="517"/>
      <c r="OK109" s="517"/>
      <c r="OL109" s="517"/>
      <c r="OM109" s="517"/>
      <c r="ON109" s="517"/>
      <c r="OO109" s="517"/>
      <c r="OP109" s="517"/>
      <c r="OQ109" s="517"/>
      <c r="OR109" s="517"/>
      <c r="OS109" s="517"/>
      <c r="OT109" s="517"/>
      <c r="OU109" s="517"/>
      <c r="OV109" s="517"/>
      <c r="OW109" s="517"/>
      <c r="OX109" s="517"/>
      <c r="OY109" s="517"/>
      <c r="OZ109" s="517"/>
      <c r="PA109" s="517"/>
      <c r="PB109" s="517"/>
      <c r="PC109" s="517"/>
      <c r="PD109" s="517"/>
      <c r="PE109" s="517"/>
      <c r="PF109" s="517"/>
      <c r="PG109" s="517"/>
      <c r="PH109" s="517"/>
      <c r="PI109" s="517"/>
      <c r="PJ109" s="517"/>
      <c r="PK109" s="517"/>
      <c r="PL109" s="517"/>
      <c r="PM109" s="517"/>
      <c r="PN109" s="517"/>
      <c r="PO109" s="517"/>
      <c r="PP109" s="517"/>
      <c r="PQ109" s="517"/>
      <c r="PR109" s="517"/>
      <c r="PS109" s="517"/>
      <c r="PT109" s="517"/>
      <c r="PU109" s="517"/>
      <c r="PV109" s="517"/>
      <c r="PW109" s="517"/>
      <c r="PX109" s="517"/>
      <c r="PY109" s="517"/>
      <c r="PZ109" s="517"/>
      <c r="QA109" s="517"/>
      <c r="QB109" s="517"/>
      <c r="QC109" s="517"/>
      <c r="QD109" s="517"/>
      <c r="QE109" s="517"/>
      <c r="QF109" s="517"/>
      <c r="QG109" s="517"/>
      <c r="QH109" s="517"/>
      <c r="QI109" s="517"/>
      <c r="QJ109" s="517"/>
      <c r="QK109" s="517"/>
      <c r="QL109" s="517"/>
      <c r="QM109" s="517"/>
      <c r="QN109" s="517"/>
      <c r="QO109" s="517"/>
      <c r="QP109" s="517"/>
      <c r="QQ109" s="517"/>
      <c r="QR109" s="517"/>
      <c r="QS109" s="517"/>
      <c r="QT109" s="517"/>
      <c r="QU109" s="517"/>
      <c r="QV109" s="517"/>
      <c r="QW109" s="517"/>
      <c r="QX109" s="517"/>
      <c r="QY109" s="517"/>
      <c r="QZ109" s="517"/>
      <c r="RA109" s="517"/>
      <c r="RB109" s="517"/>
      <c r="RC109" s="517"/>
      <c r="RD109" s="517"/>
      <c r="RE109" s="517"/>
      <c r="RF109" s="517"/>
      <c r="RG109" s="517"/>
      <c r="RH109" s="517"/>
      <c r="RI109" s="517"/>
      <c r="RJ109" s="517"/>
      <c r="RK109" s="517"/>
      <c r="RL109" s="517"/>
      <c r="RM109" s="517"/>
      <c r="RN109" s="517"/>
      <c r="RO109" s="517"/>
      <c r="RP109" s="517"/>
      <c r="RQ109" s="517"/>
      <c r="RR109" s="517"/>
      <c r="RS109" s="517"/>
      <c r="RT109" s="517"/>
      <c r="RU109" s="517"/>
      <c r="RV109" s="517"/>
      <c r="RW109" s="517"/>
      <c r="RX109" s="517"/>
      <c r="RY109" s="517"/>
      <c r="RZ109" s="517"/>
      <c r="SA109" s="517"/>
      <c r="SB109" s="517"/>
      <c r="SC109" s="517"/>
      <c r="SD109" s="517"/>
      <c r="SE109" s="517"/>
      <c r="SF109" s="517"/>
      <c r="SG109" s="517"/>
      <c r="SH109" s="517"/>
      <c r="SI109" s="517"/>
      <c r="SJ109" s="517"/>
      <c r="SK109" s="517"/>
      <c r="SL109" s="517"/>
      <c r="SM109" s="517"/>
      <c r="SN109" s="517"/>
      <c r="SO109" s="517"/>
      <c r="SP109" s="517"/>
      <c r="SQ109" s="517"/>
      <c r="SR109" s="517"/>
      <c r="SS109" s="517"/>
      <c r="ST109" s="517"/>
      <c r="SU109" s="517"/>
      <c r="SV109" s="517"/>
      <c r="SW109" s="517"/>
      <c r="SX109" s="517"/>
      <c r="SY109" s="517"/>
      <c r="SZ109" s="517"/>
      <c r="TA109" s="517"/>
      <c r="TB109" s="517"/>
      <c r="TC109" s="517"/>
      <c r="TD109" s="517"/>
      <c r="TE109" s="517"/>
      <c r="TF109" s="517"/>
      <c r="TG109" s="517"/>
      <c r="TH109" s="517"/>
      <c r="TI109" s="517"/>
      <c r="TJ109" s="517"/>
      <c r="TK109" s="517"/>
      <c r="TL109" s="517"/>
      <c r="TM109" s="517"/>
      <c r="TN109" s="517"/>
      <c r="TO109" s="517"/>
      <c r="TP109" s="517"/>
      <c r="TQ109" s="517"/>
      <c r="TR109" s="517"/>
      <c r="TS109" s="517"/>
      <c r="TT109" s="517"/>
      <c r="TU109" s="517"/>
      <c r="TV109" s="517"/>
      <c r="TW109" s="517"/>
      <c r="TX109" s="517"/>
      <c r="TY109" s="517"/>
      <c r="TZ109" s="517"/>
      <c r="UA109" s="517"/>
      <c r="UB109" s="517"/>
      <c r="UC109" s="517"/>
      <c r="UD109" s="517"/>
      <c r="UE109" s="517"/>
      <c r="UF109" s="517"/>
      <c r="UG109" s="517"/>
      <c r="UH109" s="517"/>
      <c r="UI109" s="517"/>
      <c r="UJ109" s="517"/>
      <c r="UK109" s="517"/>
      <c r="UL109" s="517"/>
      <c r="UM109" s="517"/>
      <c r="UN109" s="517"/>
      <c r="UO109" s="517"/>
      <c r="UP109" s="517"/>
      <c r="UQ109" s="517"/>
      <c r="UR109" s="517"/>
      <c r="US109" s="517"/>
      <c r="UT109" s="517"/>
      <c r="UU109" s="517"/>
      <c r="UV109" s="517"/>
      <c r="UW109" s="517"/>
      <c r="UX109" s="517"/>
      <c r="UY109" s="517"/>
      <c r="UZ109" s="517"/>
      <c r="VA109" s="517"/>
      <c r="VB109" s="517"/>
      <c r="VC109" s="517"/>
      <c r="VD109" s="517"/>
      <c r="VE109" s="517"/>
      <c r="VF109" s="517"/>
      <c r="VG109" s="517"/>
      <c r="VH109" s="517"/>
      <c r="VI109" s="517"/>
      <c r="VJ109" s="517"/>
      <c r="VK109" s="517"/>
      <c r="VL109" s="517"/>
      <c r="VM109" s="517"/>
      <c r="VN109" s="517"/>
      <c r="VO109" s="517"/>
      <c r="VP109" s="517"/>
      <c r="VQ109" s="517"/>
      <c r="VR109" s="517"/>
      <c r="VS109" s="517"/>
      <c r="VT109" s="517"/>
      <c r="VU109" s="517"/>
      <c r="VV109" s="517"/>
      <c r="VW109" s="517"/>
      <c r="VX109" s="517"/>
      <c r="VY109" s="517"/>
      <c r="VZ109" s="517"/>
      <c r="WA109" s="517"/>
      <c r="WB109" s="517"/>
      <c r="WC109" s="517"/>
      <c r="WD109" s="517"/>
      <c r="WE109" s="517"/>
      <c r="WF109" s="517"/>
      <c r="WG109" s="517"/>
      <c r="WH109" s="517"/>
      <c r="WI109" s="517"/>
      <c r="WJ109" s="517"/>
      <c r="WK109" s="517"/>
      <c r="WL109" s="517"/>
      <c r="WM109" s="517"/>
      <c r="WN109" s="517"/>
      <c r="WO109" s="517"/>
      <c r="WP109" s="517"/>
      <c r="WQ109" s="517"/>
      <c r="WR109" s="517"/>
      <c r="WS109" s="517"/>
      <c r="WT109" s="517"/>
      <c r="WU109" s="517"/>
      <c r="WV109" s="517"/>
      <c r="WW109" s="517"/>
      <c r="WX109" s="517"/>
      <c r="WY109" s="517"/>
      <c r="WZ109" s="517"/>
      <c r="XA109" s="517"/>
      <c r="XB109" s="517"/>
      <c r="XC109" s="517"/>
      <c r="XD109" s="517"/>
      <c r="XE109" s="517"/>
      <c r="XF109" s="517"/>
      <c r="XG109" s="517"/>
      <c r="XH109" s="517"/>
      <c r="XI109" s="517"/>
      <c r="XJ109" s="517"/>
      <c r="XK109" s="517"/>
      <c r="XL109" s="517"/>
      <c r="XM109" s="517"/>
      <c r="XN109" s="517"/>
      <c r="XO109" s="517"/>
      <c r="XP109" s="517"/>
      <c r="XQ109" s="517"/>
      <c r="XR109" s="517"/>
      <c r="XS109" s="517"/>
      <c r="XT109" s="517"/>
      <c r="XU109" s="517"/>
      <c r="XV109" s="517"/>
      <c r="XW109" s="517"/>
      <c r="XX109" s="517"/>
      <c r="XY109" s="517"/>
      <c r="XZ109" s="517"/>
      <c r="YA109" s="517"/>
      <c r="YB109" s="517"/>
      <c r="YC109" s="517"/>
      <c r="YD109" s="517"/>
      <c r="YE109" s="517"/>
      <c r="YF109" s="517"/>
      <c r="YG109" s="517"/>
      <c r="YH109" s="517"/>
      <c r="YI109" s="517"/>
      <c r="YJ109" s="517"/>
      <c r="YK109" s="517"/>
      <c r="YL109" s="517"/>
      <c r="YM109" s="517"/>
      <c r="YN109" s="517"/>
      <c r="YO109" s="517"/>
      <c r="YP109" s="517"/>
      <c r="YQ109" s="517"/>
      <c r="YR109" s="517"/>
      <c r="YS109" s="517"/>
      <c r="YT109" s="517"/>
      <c r="YU109" s="517"/>
      <c r="YV109" s="517"/>
      <c r="YW109" s="517"/>
      <c r="YX109" s="517"/>
      <c r="YY109" s="517"/>
      <c r="YZ109" s="517"/>
      <c r="ZA109" s="517"/>
      <c r="ZB109" s="18"/>
      <c r="ZC109" s="517"/>
      <c r="ZD109" s="517"/>
      <c r="ZE109" s="517"/>
      <c r="ZF109" s="517"/>
      <c r="ZG109" s="517"/>
      <c r="ZH109" s="517"/>
      <c r="ZI109" s="517"/>
      <c r="ZJ109" s="517"/>
      <c r="ZK109" s="517"/>
      <c r="ZL109" s="517"/>
      <c r="ZM109" s="517"/>
      <c r="ZN109" s="517"/>
      <c r="ZO109" s="517"/>
      <c r="ZP109" s="517"/>
      <c r="ZQ109" s="517"/>
      <c r="ZR109" s="517"/>
      <c r="ZS109" s="517"/>
      <c r="ZT109" s="517"/>
      <c r="ZU109" s="517"/>
      <c r="ZV109" s="517"/>
      <c r="ZW109" s="517"/>
      <c r="ZX109" s="18"/>
      <c r="ZY109" s="517"/>
      <c r="ZZ109" s="517"/>
      <c r="AAA109" s="517"/>
      <c r="AAB109" s="517"/>
      <c r="AAC109" s="517"/>
      <c r="AAD109" s="517"/>
      <c r="AAE109" s="517"/>
      <c r="AAF109" s="517"/>
      <c r="AAG109" s="517"/>
      <c r="AAH109" s="517"/>
      <c r="AAI109" s="517"/>
      <c r="AAJ109" s="517"/>
      <c r="AAK109" s="517"/>
      <c r="AAL109" s="517"/>
      <c r="AAM109" s="517"/>
      <c r="AAN109" s="517"/>
      <c r="AAO109" s="517"/>
      <c r="AAP109" s="517"/>
      <c r="AAQ109" s="517"/>
      <c r="AAR109" s="18"/>
      <c r="AAS109" s="517"/>
      <c r="AAT109" s="517"/>
      <c r="AAU109" s="517"/>
      <c r="AAV109" s="517"/>
      <c r="AAW109" s="517"/>
      <c r="AAX109" s="517"/>
      <c r="AAY109" s="517"/>
      <c r="AAZ109" s="517"/>
      <c r="ABA109" s="517"/>
      <c r="ABB109" s="517"/>
      <c r="ABC109" s="517"/>
      <c r="ABD109" s="517"/>
      <c r="ABE109" s="517"/>
      <c r="ABF109" s="517"/>
      <c r="ABG109" s="517"/>
      <c r="ABH109" s="18"/>
      <c r="ABI109" s="517"/>
      <c r="ABJ109" s="517"/>
      <c r="ABK109" s="18"/>
      <c r="ABL109" s="517"/>
      <c r="ABM109" s="517"/>
      <c r="ABN109" s="517"/>
      <c r="ABO109" s="517"/>
      <c r="ABP109" s="517"/>
      <c r="ABQ109" s="517"/>
      <c r="ABR109" s="517"/>
      <c r="ABS109" s="518"/>
      <c r="ABT109" s="518"/>
      <c r="ABU109" s="517"/>
      <c r="ABV109" s="517"/>
      <c r="ABW109" s="517"/>
      <c r="ABX109" s="517"/>
      <c r="ABY109" s="517"/>
      <c r="ABZ109" s="517"/>
      <c r="ACA109" s="517"/>
      <c r="ACB109" s="517"/>
      <c r="ACC109" s="517"/>
      <c r="ACD109" s="517"/>
      <c r="ACE109" s="517"/>
      <c r="ACF109" s="517"/>
      <c r="ACG109" s="517"/>
      <c r="ACH109" s="517"/>
      <c r="ACI109" s="517"/>
      <c r="ACJ109" s="517"/>
      <c r="ACK109" s="517"/>
      <c r="ACL109" s="517"/>
      <c r="ACM109" s="517"/>
      <c r="ACN109" s="517"/>
      <c r="ACO109" s="517"/>
      <c r="ACP109" s="517"/>
      <c r="ACQ109" s="517"/>
      <c r="ACR109" s="517"/>
      <c r="ACS109" s="517"/>
      <c r="ACT109" s="517"/>
      <c r="ACU109" s="517"/>
      <c r="ACV109" s="517"/>
      <c r="ACW109" s="517"/>
      <c r="ACX109" s="517"/>
      <c r="ACY109" s="517"/>
      <c r="ACZ109" s="517"/>
      <c r="ADA109" s="517"/>
      <c r="ADB109" s="517"/>
      <c r="ADC109" s="517"/>
      <c r="ADD109" s="517"/>
      <c r="ADE109" s="517"/>
      <c r="ADF109" s="517"/>
      <c r="ADG109" s="517"/>
      <c r="ADH109" s="517"/>
      <c r="ADI109" s="517"/>
      <c r="ADJ109" s="517"/>
      <c r="ADK109" s="517"/>
      <c r="ADL109" s="517"/>
      <c r="ADM109" s="517"/>
      <c r="ADN109" s="517"/>
      <c r="ADO109" s="517"/>
      <c r="ADP109" s="517"/>
      <c r="ADQ109" s="18"/>
      <c r="ADR109" s="517"/>
      <c r="ADS109" s="517"/>
      <c r="ADT109" s="517"/>
      <c r="ADU109" s="517"/>
      <c r="ADV109" s="517"/>
      <c r="ADW109" s="517"/>
      <c r="ADX109" s="517"/>
      <c r="ADY109" s="517"/>
      <c r="ADZ109" s="517"/>
      <c r="AEA109" s="517"/>
      <c r="AEB109" s="517"/>
      <c r="AEC109" s="517"/>
      <c r="AED109" s="517"/>
      <c r="AEE109" s="517"/>
      <c r="AEF109" s="517"/>
      <c r="AEG109" s="517"/>
      <c r="AEH109" s="517"/>
      <c r="AEI109" s="517"/>
      <c r="AEJ109" s="517"/>
      <c r="AEK109" s="517"/>
      <c r="AEL109" s="517"/>
      <c r="AEM109" s="517"/>
      <c r="AEN109" s="517"/>
      <c r="AEO109" s="517"/>
      <c r="AEP109" s="517"/>
      <c r="AEQ109" s="517"/>
      <c r="AER109" s="517"/>
      <c r="AES109" s="517"/>
      <c r="AET109" s="517"/>
      <c r="AEU109" s="517"/>
      <c r="AEV109" s="517"/>
      <c r="AEW109" s="517"/>
      <c r="AEX109" s="517"/>
      <c r="AEY109" s="517"/>
      <c r="AEZ109" s="517"/>
      <c r="AFA109" s="517"/>
      <c r="AFB109" s="517"/>
      <c r="AFC109" s="517"/>
      <c r="AFD109" s="517"/>
      <c r="AFE109" s="517"/>
      <c r="AFF109" s="517"/>
      <c r="AFG109" s="517"/>
      <c r="AFH109" s="517"/>
      <c r="AFI109" s="517"/>
      <c r="AFJ109" s="517"/>
      <c r="AFK109" s="517"/>
      <c r="AFL109" s="517"/>
      <c r="AFM109" s="517"/>
      <c r="AFN109" s="517"/>
      <c r="AFO109" s="517"/>
      <c r="AFP109" s="517"/>
      <c r="AFQ109" s="517"/>
      <c r="AFR109" s="517"/>
      <c r="AFS109" s="517"/>
      <c r="AFT109" s="517"/>
      <c r="AFU109" s="517"/>
      <c r="AFV109" s="517"/>
      <c r="AFW109" s="517"/>
      <c r="AFX109" s="517"/>
      <c r="AFY109" s="517"/>
      <c r="AFZ109" s="517"/>
      <c r="AGA109" s="517"/>
      <c r="AGB109" s="517"/>
      <c r="AGC109" s="517"/>
      <c r="AGD109" s="517"/>
      <c r="AGE109" s="517"/>
      <c r="AGF109" s="517"/>
      <c r="AGG109" s="517"/>
      <c r="AGH109" s="517"/>
      <c r="AGI109" s="517"/>
      <c r="AGJ109" s="517"/>
      <c r="AGK109" s="517"/>
      <c r="AGL109" s="517"/>
      <c r="AGM109" s="517"/>
      <c r="AGN109" s="517"/>
      <c r="AGO109" s="517"/>
      <c r="AGP109" s="517"/>
      <c r="AGQ109" s="517"/>
      <c r="AGR109" s="517"/>
      <c r="AGS109" s="517"/>
      <c r="AGT109" s="517"/>
      <c r="AGU109" s="517"/>
      <c r="AGV109" s="517"/>
      <c r="AGW109" s="517"/>
      <c r="AGX109" s="517"/>
      <c r="AGY109" s="517"/>
      <c r="AGZ109" s="517"/>
      <c r="AHA109" s="517"/>
      <c r="AHB109" s="517"/>
      <c r="AHC109" s="517"/>
      <c r="AHD109" s="517"/>
      <c r="AHE109" s="483">
        <v>0</v>
      </c>
    </row>
    <row r="110" spans="1:889" outlineLevel="2">
      <c r="A110" s="18">
        <f t="shared" ref="A110" si="608">ROW(A110)-ROW($A$13)</f>
        <v>97</v>
      </c>
      <c r="B110" s="18"/>
      <c r="D110" s="12"/>
      <c r="E110" t="b">
        <v>0</v>
      </c>
      <c r="H110" s="111"/>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11"/>
      <c r="AF110" s="111"/>
      <c r="AG110" s="111"/>
      <c r="AH110" s="111"/>
      <c r="AI110" s="18"/>
      <c r="AJ110" s="18"/>
      <c r="AK110" s="18"/>
      <c r="AL110" s="18"/>
      <c r="AM110" s="18"/>
      <c r="AN110" s="810"/>
      <c r="AO110" s="111"/>
      <c r="AP110" s="111"/>
      <c r="AQ110" s="111"/>
      <c r="AR110" s="111"/>
      <c r="AS110" s="111"/>
      <c r="AT110" s="111"/>
      <c r="AU110" s="111"/>
      <c r="AV110" s="111"/>
      <c r="AW110" s="111"/>
      <c r="AX110" s="111"/>
      <c r="AY110" s="111"/>
      <c r="AZ110" s="111"/>
      <c r="BA110" s="111"/>
      <c r="BB110" s="111"/>
      <c r="BC110" s="202" t="str">
        <f>"blank "&amp;TEXT(ROW($A110),"0")</f>
        <v>blank 110</v>
      </c>
      <c r="BD110" s="8" t="str">
        <f ca="1">IF(COUNTIF($BC$13:$BC110,$BC110)=1,"-","Dup")</f>
        <v>-</v>
      </c>
      <c r="BE110" s="18"/>
      <c r="BF110" s="517"/>
      <c r="BG110" s="517"/>
      <c r="BH110" s="517"/>
      <c r="BI110" s="517"/>
      <c r="BJ110" s="517"/>
      <c r="BK110" s="517"/>
      <c r="BL110" s="517"/>
      <c r="BM110" s="517"/>
      <c r="BN110" s="517"/>
      <c r="BO110" s="18"/>
      <c r="BP110" s="517"/>
      <c r="BQ110" s="517"/>
      <c r="BR110" s="517"/>
      <c r="BS110" s="517"/>
      <c r="BT110" s="517"/>
      <c r="BU110" s="517"/>
      <c r="BV110" s="517"/>
      <c r="BW110" s="517"/>
      <c r="BX110" s="517"/>
      <c r="BY110" s="517"/>
      <c r="BZ110" s="517"/>
      <c r="CA110" s="517"/>
      <c r="CB110" s="517"/>
      <c r="CC110" s="517"/>
      <c r="CD110" s="517"/>
      <c r="CE110" s="517"/>
      <c r="CF110" s="517"/>
      <c r="CG110" s="517"/>
      <c r="CH110" s="517"/>
      <c r="CI110" s="517"/>
      <c r="CJ110" s="517"/>
      <c r="CK110" s="18"/>
      <c r="CL110" s="517"/>
      <c r="CM110" s="517"/>
      <c r="CN110" s="517"/>
      <c r="CO110" s="517"/>
      <c r="CP110" s="517"/>
      <c r="CQ110" s="517"/>
      <c r="CR110" s="517"/>
      <c r="CS110" s="517"/>
      <c r="CT110" s="517"/>
      <c r="CU110" s="517"/>
      <c r="CV110" s="517"/>
      <c r="CW110" s="517"/>
      <c r="CX110" s="517"/>
      <c r="CY110" s="517"/>
      <c r="CZ110" s="517"/>
      <c r="DA110" s="517"/>
      <c r="DB110" s="517"/>
      <c r="DC110" s="517"/>
      <c r="DD110" s="517"/>
      <c r="DE110" s="517"/>
      <c r="DF110" s="517"/>
      <c r="DG110" s="517"/>
      <c r="DH110" s="517"/>
      <c r="DI110" s="517"/>
      <c r="DJ110" s="517"/>
      <c r="DK110" s="517"/>
      <c r="DL110" s="18"/>
      <c r="DM110" s="517"/>
      <c r="DN110" s="517"/>
      <c r="DO110" s="517"/>
      <c r="DP110" s="517"/>
      <c r="DQ110" s="518"/>
      <c r="DR110" s="517"/>
      <c r="DS110" s="517"/>
      <c r="DT110" s="517"/>
      <c r="DU110" s="517"/>
      <c r="DV110" s="517"/>
      <c r="DW110" s="517"/>
      <c r="DX110" s="517"/>
      <c r="DY110" s="517"/>
      <c r="DZ110" s="517"/>
      <c r="EA110" s="517"/>
      <c r="EB110" s="517"/>
      <c r="EC110" s="517"/>
      <c r="ED110" s="517"/>
      <c r="EE110" s="517"/>
      <c r="EF110" s="517"/>
      <c r="EG110" s="517"/>
      <c r="EH110" s="517"/>
      <c r="EI110" s="517"/>
      <c r="EJ110" s="517"/>
      <c r="EK110" s="517"/>
      <c r="EL110" s="517"/>
      <c r="EM110" s="517"/>
      <c r="EN110" s="517"/>
      <c r="EO110" s="517"/>
      <c r="EP110" s="517"/>
      <c r="EQ110" s="517"/>
      <c r="ER110" s="517"/>
      <c r="ES110" s="517"/>
      <c r="ET110" s="517"/>
      <c r="EU110" s="517"/>
      <c r="EV110" s="517"/>
      <c r="EW110" s="517"/>
      <c r="EX110" s="517"/>
      <c r="EY110" s="517"/>
      <c r="EZ110" s="517"/>
      <c r="FA110" s="517"/>
      <c r="FB110" s="517"/>
      <c r="FC110" s="517"/>
      <c r="FD110" s="517"/>
      <c r="FE110" s="517"/>
      <c r="FF110" s="517"/>
      <c r="FG110" s="517"/>
      <c r="FH110" s="517"/>
      <c r="FI110" s="517"/>
      <c r="FJ110" s="517"/>
      <c r="FK110" s="517"/>
      <c r="FL110" s="517"/>
      <c r="FM110" s="517"/>
      <c r="FN110" s="517"/>
      <c r="FO110" s="517"/>
      <c r="FP110" s="517"/>
      <c r="FQ110" s="517"/>
      <c r="FR110" s="517"/>
      <c r="FS110" s="517"/>
      <c r="FT110" s="517"/>
      <c r="FU110" s="517"/>
      <c r="FV110" s="517"/>
      <c r="FW110" s="517"/>
      <c r="FX110" s="517"/>
      <c r="FY110" s="517"/>
      <c r="FZ110" s="517"/>
      <c r="GA110" s="517"/>
      <c r="GB110" s="517"/>
      <c r="GC110" s="517"/>
      <c r="GD110" s="517"/>
      <c r="GE110" s="517"/>
      <c r="GF110" s="517"/>
      <c r="GG110" s="517"/>
      <c r="GH110" s="517"/>
      <c r="GI110" s="517"/>
      <c r="GJ110" s="517"/>
      <c r="GK110" s="517"/>
      <c r="GL110" s="517"/>
      <c r="GM110" s="517"/>
      <c r="GN110" s="517"/>
      <c r="GO110" s="517"/>
      <c r="GP110" s="517"/>
      <c r="GQ110" s="517"/>
      <c r="GR110" s="517"/>
      <c r="GS110" s="517"/>
      <c r="GT110" s="517"/>
      <c r="GU110" s="517"/>
      <c r="GV110" s="517"/>
      <c r="GW110" s="517"/>
      <c r="GX110" s="517"/>
      <c r="GY110" s="517"/>
      <c r="GZ110" s="517"/>
      <c r="HA110" s="18"/>
      <c r="HB110" s="517"/>
      <c r="HC110" s="517"/>
      <c r="HD110" s="517"/>
      <c r="HE110" s="517"/>
      <c r="HF110" s="517"/>
      <c r="HG110" s="517"/>
      <c r="HH110" s="517"/>
      <c r="HI110" s="517"/>
      <c r="HJ110" s="517"/>
      <c r="HK110" s="517"/>
      <c r="HL110" s="517"/>
      <c r="HM110" s="517"/>
      <c r="HN110" s="517"/>
      <c r="HO110" s="517"/>
      <c r="HP110" s="517"/>
      <c r="HQ110" s="517"/>
      <c r="HR110" s="517"/>
      <c r="HS110" s="517"/>
      <c r="HT110" s="517"/>
      <c r="HU110" s="517"/>
      <c r="HV110" s="517"/>
      <c r="HW110" s="517"/>
      <c r="HX110" s="517"/>
      <c r="HY110" s="517"/>
      <c r="HZ110" s="517"/>
      <c r="IA110" s="517"/>
      <c r="IB110" s="517"/>
      <c r="IC110" s="517"/>
      <c r="ID110" s="517"/>
      <c r="IE110" s="517"/>
      <c r="IF110" s="517"/>
      <c r="IG110" s="517"/>
      <c r="IH110" s="517"/>
      <c r="II110" s="517"/>
      <c r="IJ110" s="517"/>
      <c r="IK110" s="517"/>
      <c r="IL110" s="517"/>
      <c r="IM110" s="517"/>
      <c r="IN110" s="517"/>
      <c r="IO110" s="517"/>
      <c r="IP110" s="517"/>
      <c r="IQ110" s="517"/>
      <c r="IR110" s="517"/>
      <c r="IS110" s="517"/>
      <c r="IT110" s="517"/>
      <c r="IU110" s="517"/>
      <c r="IV110" s="517"/>
      <c r="IW110" s="517"/>
      <c r="IX110" s="517"/>
      <c r="IY110" s="517"/>
      <c r="IZ110" s="517"/>
      <c r="JA110" s="517"/>
      <c r="JB110" s="517"/>
      <c r="JC110" s="517"/>
      <c r="JD110" s="517"/>
      <c r="JE110" s="517"/>
      <c r="JF110" s="18"/>
      <c r="JG110" s="517"/>
      <c r="JH110" s="517"/>
      <c r="JI110" s="517"/>
      <c r="JJ110" s="517"/>
      <c r="JK110" s="517"/>
      <c r="JL110" s="517"/>
      <c r="JM110" s="517"/>
      <c r="JN110" s="517"/>
      <c r="JO110" s="517"/>
      <c r="JP110" s="517"/>
      <c r="JQ110" s="517"/>
      <c r="JR110" s="517"/>
      <c r="JS110" s="517"/>
      <c r="JT110" s="517"/>
      <c r="JU110" s="517"/>
      <c r="JV110" s="517"/>
      <c r="JW110" s="517"/>
      <c r="JX110" s="517"/>
      <c r="JY110" s="517"/>
      <c r="JZ110" s="517"/>
      <c r="KA110" s="517"/>
      <c r="KB110" s="517"/>
      <c r="KC110" s="517"/>
      <c r="KD110" s="517"/>
      <c r="KE110" s="517"/>
      <c r="KF110" s="517"/>
      <c r="KG110" s="517"/>
      <c r="KH110" s="517"/>
      <c r="KI110" s="517"/>
      <c r="KJ110" s="517"/>
      <c r="KK110" s="517"/>
      <c r="KL110" s="517"/>
      <c r="KM110" s="517"/>
      <c r="KN110" s="517"/>
      <c r="KO110" s="517"/>
      <c r="KP110" s="517"/>
      <c r="KQ110" s="517"/>
      <c r="KR110" s="517"/>
      <c r="KS110" s="517"/>
      <c r="KT110" s="517"/>
      <c r="KU110" s="517"/>
      <c r="KV110" s="517"/>
      <c r="KW110" s="517"/>
      <c r="KX110" s="517"/>
      <c r="KY110" s="18"/>
      <c r="KZ110" s="517"/>
      <c r="LA110" s="517"/>
      <c r="LB110" s="517"/>
      <c r="LC110" s="517"/>
      <c r="LD110" s="517"/>
      <c r="LE110" s="517"/>
      <c r="LF110" s="517"/>
      <c r="LG110" s="517"/>
      <c r="LH110" s="517"/>
      <c r="LI110" s="517"/>
      <c r="LJ110" s="517"/>
      <c r="LK110" s="517"/>
      <c r="LL110" s="517"/>
      <c r="LM110" s="517"/>
      <c r="LN110" s="517"/>
      <c r="LO110" s="517"/>
      <c r="LP110" s="517"/>
      <c r="LQ110" s="517"/>
      <c r="LR110" s="517"/>
      <c r="LS110" s="517"/>
      <c r="LT110" s="517"/>
      <c r="LU110" s="517"/>
      <c r="LV110" s="517"/>
      <c r="LW110" s="517"/>
      <c r="LX110" s="517"/>
      <c r="LY110" s="517"/>
      <c r="LZ110" s="517"/>
      <c r="MA110" s="517"/>
      <c r="MB110" s="517"/>
      <c r="MC110" s="517"/>
      <c r="MD110" s="517"/>
      <c r="ME110" s="517"/>
      <c r="MF110" s="517"/>
      <c r="MG110" s="517"/>
      <c r="MH110" s="517"/>
      <c r="MI110" s="517"/>
      <c r="MJ110" s="517"/>
      <c r="MK110" s="517"/>
      <c r="ML110" s="517"/>
      <c r="MM110" s="517"/>
      <c r="MN110" s="517"/>
      <c r="MO110" s="517"/>
      <c r="MP110" s="517"/>
      <c r="MQ110" s="517"/>
      <c r="MR110" s="517"/>
      <c r="MS110" s="517"/>
      <c r="MT110" s="517"/>
      <c r="MU110" s="517"/>
      <c r="MV110" s="517"/>
      <c r="MW110" s="517"/>
      <c r="MX110" s="517"/>
      <c r="MY110" s="517"/>
      <c r="MZ110" s="517"/>
      <c r="NA110" s="517"/>
      <c r="NB110" s="517"/>
      <c r="NC110" s="517"/>
      <c r="ND110" s="517"/>
      <c r="NE110" s="517"/>
      <c r="NF110" s="517"/>
      <c r="NG110" s="517"/>
      <c r="NH110" s="517"/>
      <c r="NI110" s="517"/>
      <c r="NJ110" s="517"/>
      <c r="NK110" s="517"/>
      <c r="NL110" s="517"/>
      <c r="NM110" s="517"/>
      <c r="NN110" s="517"/>
      <c r="NO110" s="517"/>
      <c r="NP110" s="517"/>
      <c r="NQ110" s="517"/>
      <c r="NR110" s="517"/>
      <c r="NS110" s="517"/>
      <c r="NT110" s="517"/>
      <c r="NU110" s="517"/>
      <c r="NV110" s="517"/>
      <c r="NW110" s="517"/>
      <c r="NX110" s="517"/>
      <c r="NY110" s="517"/>
      <c r="NZ110" s="517"/>
      <c r="OA110" s="517"/>
      <c r="OB110" s="517"/>
      <c r="OC110" s="517"/>
      <c r="OD110" s="517"/>
      <c r="OE110" s="517"/>
      <c r="OF110" s="517"/>
      <c r="OG110" s="517"/>
      <c r="OH110" s="517"/>
      <c r="OI110" s="517"/>
      <c r="OJ110" s="517"/>
      <c r="OK110" s="517"/>
      <c r="OL110" s="517"/>
      <c r="OM110" s="517"/>
      <c r="ON110" s="517"/>
      <c r="OO110" s="517"/>
      <c r="OP110" s="517"/>
      <c r="OQ110" s="517"/>
      <c r="OR110" s="517"/>
      <c r="OS110" s="517"/>
      <c r="OT110" s="517"/>
      <c r="OU110" s="517"/>
      <c r="OV110" s="517"/>
      <c r="OW110" s="517"/>
      <c r="OX110" s="517"/>
      <c r="OY110" s="517"/>
      <c r="OZ110" s="517"/>
      <c r="PA110" s="517"/>
      <c r="PB110" s="517"/>
      <c r="PC110" s="517"/>
      <c r="PD110" s="517"/>
      <c r="PE110" s="517"/>
      <c r="PF110" s="517"/>
      <c r="PG110" s="517"/>
      <c r="PH110" s="517"/>
      <c r="PI110" s="517"/>
      <c r="PJ110" s="517"/>
      <c r="PK110" s="517"/>
      <c r="PL110" s="517"/>
      <c r="PM110" s="517"/>
      <c r="PN110" s="517"/>
      <c r="PO110" s="517"/>
      <c r="PP110" s="517"/>
      <c r="PQ110" s="517"/>
      <c r="PR110" s="517"/>
      <c r="PS110" s="517"/>
      <c r="PT110" s="517"/>
      <c r="PU110" s="517"/>
      <c r="PV110" s="517"/>
      <c r="PW110" s="517"/>
      <c r="PX110" s="517"/>
      <c r="PY110" s="517"/>
      <c r="PZ110" s="517"/>
      <c r="QA110" s="517"/>
      <c r="QB110" s="517"/>
      <c r="QC110" s="517"/>
      <c r="QD110" s="517"/>
      <c r="QE110" s="517"/>
      <c r="QF110" s="517"/>
      <c r="QG110" s="517"/>
      <c r="QH110" s="517"/>
      <c r="QI110" s="517"/>
      <c r="QJ110" s="517"/>
      <c r="QK110" s="517"/>
      <c r="QL110" s="517"/>
      <c r="QM110" s="517"/>
      <c r="QN110" s="517"/>
      <c r="QO110" s="517"/>
      <c r="QP110" s="517"/>
      <c r="QQ110" s="517"/>
      <c r="QR110" s="517"/>
      <c r="QS110" s="517"/>
      <c r="QT110" s="517"/>
      <c r="QU110" s="517"/>
      <c r="QV110" s="517"/>
      <c r="QW110" s="517"/>
      <c r="QX110" s="517"/>
      <c r="QY110" s="517"/>
      <c r="QZ110" s="517"/>
      <c r="RA110" s="517"/>
      <c r="RB110" s="517"/>
      <c r="RC110" s="517"/>
      <c r="RD110" s="517"/>
      <c r="RE110" s="517"/>
      <c r="RF110" s="517"/>
      <c r="RG110" s="517"/>
      <c r="RH110" s="517"/>
      <c r="RI110" s="517"/>
      <c r="RJ110" s="517"/>
      <c r="RK110" s="517"/>
      <c r="RL110" s="517"/>
      <c r="RM110" s="517"/>
      <c r="RN110" s="517"/>
      <c r="RO110" s="517"/>
      <c r="RP110" s="517"/>
      <c r="RQ110" s="517"/>
      <c r="RR110" s="517"/>
      <c r="RS110" s="517"/>
      <c r="RT110" s="517"/>
      <c r="RU110" s="517"/>
      <c r="RV110" s="517"/>
      <c r="RW110" s="517"/>
      <c r="RX110" s="517"/>
      <c r="RY110" s="517"/>
      <c r="RZ110" s="517"/>
      <c r="SA110" s="517"/>
      <c r="SB110" s="517"/>
      <c r="SC110" s="517"/>
      <c r="SD110" s="517"/>
      <c r="SE110" s="517"/>
      <c r="SF110" s="517"/>
      <c r="SG110" s="517"/>
      <c r="SH110" s="517"/>
      <c r="SI110" s="517"/>
      <c r="SJ110" s="517"/>
      <c r="SK110" s="517"/>
      <c r="SL110" s="517"/>
      <c r="SM110" s="517"/>
      <c r="SN110" s="517"/>
      <c r="SO110" s="517"/>
      <c r="SP110" s="517"/>
      <c r="SQ110" s="517"/>
      <c r="SR110" s="517"/>
      <c r="SS110" s="517"/>
      <c r="ST110" s="517"/>
      <c r="SU110" s="517"/>
      <c r="SV110" s="517"/>
      <c r="SW110" s="517"/>
      <c r="SX110" s="517"/>
      <c r="SY110" s="517"/>
      <c r="SZ110" s="517"/>
      <c r="TA110" s="517"/>
      <c r="TB110" s="517"/>
      <c r="TC110" s="517"/>
      <c r="TD110" s="517"/>
      <c r="TE110" s="517"/>
      <c r="TF110" s="517"/>
      <c r="TG110" s="517"/>
      <c r="TH110" s="517"/>
      <c r="TI110" s="517"/>
      <c r="TJ110" s="517"/>
      <c r="TK110" s="517"/>
      <c r="TL110" s="517"/>
      <c r="TM110" s="517"/>
      <c r="TN110" s="517"/>
      <c r="TO110" s="517"/>
      <c r="TP110" s="517"/>
      <c r="TQ110" s="517"/>
      <c r="TR110" s="517"/>
      <c r="TS110" s="517"/>
      <c r="TT110" s="517"/>
      <c r="TU110" s="517"/>
      <c r="TV110" s="517"/>
      <c r="TW110" s="517"/>
      <c r="TX110" s="517"/>
      <c r="TY110" s="517"/>
      <c r="TZ110" s="517"/>
      <c r="UA110" s="517"/>
      <c r="UB110" s="517"/>
      <c r="UC110" s="517"/>
      <c r="UD110" s="517"/>
      <c r="UE110" s="517"/>
      <c r="UF110" s="517"/>
      <c r="UG110" s="517"/>
      <c r="UH110" s="517"/>
      <c r="UI110" s="517"/>
      <c r="UJ110" s="517"/>
      <c r="UK110" s="517"/>
      <c r="UL110" s="517"/>
      <c r="UM110" s="517"/>
      <c r="UN110" s="517"/>
      <c r="UO110" s="517"/>
      <c r="UP110" s="517"/>
      <c r="UQ110" s="517"/>
      <c r="UR110" s="517"/>
      <c r="US110" s="517"/>
      <c r="UT110" s="517"/>
      <c r="UU110" s="517"/>
      <c r="UV110" s="517"/>
      <c r="UW110" s="517"/>
      <c r="UX110" s="517"/>
      <c r="UY110" s="517"/>
      <c r="UZ110" s="517"/>
      <c r="VA110" s="517"/>
      <c r="VB110" s="517"/>
      <c r="VC110" s="517"/>
      <c r="VD110" s="517"/>
      <c r="VE110" s="517"/>
      <c r="VF110" s="517"/>
      <c r="VG110" s="517"/>
      <c r="VH110" s="517"/>
      <c r="VI110" s="517"/>
      <c r="VJ110" s="517"/>
      <c r="VK110" s="517"/>
      <c r="VL110" s="517"/>
      <c r="VM110" s="517"/>
      <c r="VN110" s="517"/>
      <c r="VO110" s="517"/>
      <c r="VP110" s="517"/>
      <c r="VQ110" s="517"/>
      <c r="VR110" s="517"/>
      <c r="VS110" s="517"/>
      <c r="VT110" s="517"/>
      <c r="VU110" s="517"/>
      <c r="VV110" s="517"/>
      <c r="VW110" s="517"/>
      <c r="VX110" s="517"/>
      <c r="VY110" s="517"/>
      <c r="VZ110" s="517"/>
      <c r="WA110" s="517"/>
      <c r="WB110" s="517"/>
      <c r="WC110" s="517"/>
      <c r="WD110" s="517"/>
      <c r="WE110" s="517"/>
      <c r="WF110" s="517"/>
      <c r="WG110" s="517"/>
      <c r="WH110" s="517"/>
      <c r="WI110" s="517"/>
      <c r="WJ110" s="517"/>
      <c r="WK110" s="517"/>
      <c r="WL110" s="517"/>
      <c r="WM110" s="517"/>
      <c r="WN110" s="517"/>
      <c r="WO110" s="517"/>
      <c r="WP110" s="517"/>
      <c r="WQ110" s="517"/>
      <c r="WR110" s="517"/>
      <c r="WS110" s="517"/>
      <c r="WT110" s="517"/>
      <c r="WU110" s="517"/>
      <c r="WV110" s="517"/>
      <c r="WW110" s="517"/>
      <c r="WX110" s="517"/>
      <c r="WY110" s="517"/>
      <c r="WZ110" s="517"/>
      <c r="XA110" s="517"/>
      <c r="XB110" s="517"/>
      <c r="XC110" s="517"/>
      <c r="XD110" s="517"/>
      <c r="XE110" s="517"/>
      <c r="XF110" s="517"/>
      <c r="XG110" s="517"/>
      <c r="XH110" s="517"/>
      <c r="XI110" s="517"/>
      <c r="XJ110" s="517"/>
      <c r="XK110" s="517"/>
      <c r="XL110" s="517"/>
      <c r="XM110" s="517"/>
      <c r="XN110" s="517"/>
      <c r="XO110" s="517"/>
      <c r="XP110" s="517"/>
      <c r="XQ110" s="517"/>
      <c r="XR110" s="517"/>
      <c r="XS110" s="517"/>
      <c r="XT110" s="517"/>
      <c r="XU110" s="517"/>
      <c r="XV110" s="517"/>
      <c r="XW110" s="517"/>
      <c r="XX110" s="517"/>
      <c r="XY110" s="517"/>
      <c r="XZ110" s="517"/>
      <c r="YA110" s="517"/>
      <c r="YB110" s="517"/>
      <c r="YC110" s="517"/>
      <c r="YD110" s="517"/>
      <c r="YE110" s="517"/>
      <c r="YF110" s="517"/>
      <c r="YG110" s="517"/>
      <c r="YH110" s="517"/>
      <c r="YI110" s="517"/>
      <c r="YJ110" s="517"/>
      <c r="YK110" s="517"/>
      <c r="YL110" s="517"/>
      <c r="YM110" s="517"/>
      <c r="YN110" s="517"/>
      <c r="YO110" s="517"/>
      <c r="YP110" s="517"/>
      <c r="YQ110" s="517"/>
      <c r="YR110" s="517"/>
      <c r="YS110" s="517"/>
      <c r="YT110" s="517"/>
      <c r="YU110" s="517"/>
      <c r="YV110" s="517"/>
      <c r="YW110" s="517"/>
      <c r="YX110" s="517"/>
      <c r="YY110" s="517"/>
      <c r="YZ110" s="517"/>
      <c r="ZA110" s="517"/>
      <c r="ZB110" s="18"/>
      <c r="ZC110" s="517"/>
      <c r="ZD110" s="517"/>
      <c r="ZE110" s="517"/>
      <c r="ZF110" s="517"/>
      <c r="ZG110" s="517"/>
      <c r="ZH110" s="517"/>
      <c r="ZI110" s="517"/>
      <c r="ZJ110" s="517"/>
      <c r="ZK110" s="517"/>
      <c r="ZL110" s="517"/>
      <c r="ZM110" s="517"/>
      <c r="ZN110" s="517"/>
      <c r="ZO110" s="517"/>
      <c r="ZP110" s="517"/>
      <c r="ZQ110" s="517"/>
      <c r="ZR110" s="517"/>
      <c r="ZS110" s="517"/>
      <c r="ZT110" s="517"/>
      <c r="ZU110" s="517"/>
      <c r="ZV110" s="517"/>
      <c r="ZW110" s="517"/>
      <c r="ZX110" s="18"/>
      <c r="ZY110" s="517"/>
      <c r="ZZ110" s="517"/>
      <c r="AAA110" s="517"/>
      <c r="AAB110" s="517"/>
      <c r="AAC110" s="517"/>
      <c r="AAD110" s="517"/>
      <c r="AAE110" s="517"/>
      <c r="AAF110" s="517"/>
      <c r="AAG110" s="517"/>
      <c r="AAH110" s="517"/>
      <c r="AAI110" s="517"/>
      <c r="AAJ110" s="517"/>
      <c r="AAK110" s="517"/>
      <c r="AAL110" s="517"/>
      <c r="AAM110" s="517"/>
      <c r="AAN110" s="517"/>
      <c r="AAO110" s="517"/>
      <c r="AAP110" s="517"/>
      <c r="AAQ110" s="517"/>
      <c r="AAR110" s="18"/>
      <c r="AAS110" s="517"/>
      <c r="AAT110" s="517"/>
      <c r="AAU110" s="517"/>
      <c r="AAV110" s="517"/>
      <c r="AAW110" s="517"/>
      <c r="AAX110" s="517"/>
      <c r="AAY110" s="517"/>
      <c r="AAZ110" s="517"/>
      <c r="ABA110" s="517"/>
      <c r="ABB110" s="517"/>
      <c r="ABC110" s="517"/>
      <c r="ABD110" s="517"/>
      <c r="ABE110" s="517"/>
      <c r="ABF110" s="517"/>
      <c r="ABG110" s="517"/>
      <c r="ABH110" s="18"/>
      <c r="ABI110" s="517"/>
      <c r="ABJ110" s="517"/>
      <c r="ABK110" s="18"/>
      <c r="ABL110" s="517"/>
      <c r="ABM110" s="517"/>
      <c r="ABN110" s="517"/>
      <c r="ABO110" s="517"/>
      <c r="ABP110" s="517"/>
      <c r="ABQ110" s="517"/>
      <c r="ABR110" s="517"/>
      <c r="ABS110" s="518"/>
      <c r="ABT110" s="518"/>
      <c r="ABU110" s="517"/>
      <c r="ABV110" s="517"/>
      <c r="ABW110" s="517"/>
      <c r="ABX110" s="517"/>
      <c r="ABY110" s="517"/>
      <c r="ABZ110" s="517"/>
      <c r="ACA110" s="517"/>
      <c r="ACB110" s="517"/>
      <c r="ACC110" s="517"/>
      <c r="ACD110" s="517"/>
      <c r="ACE110" s="517"/>
      <c r="ACF110" s="517"/>
      <c r="ACG110" s="517"/>
      <c r="ACH110" s="517"/>
      <c r="ACI110" s="517"/>
      <c r="ACJ110" s="517"/>
      <c r="ACK110" s="517"/>
      <c r="ACL110" s="517"/>
      <c r="ACM110" s="517"/>
      <c r="ACN110" s="517"/>
      <c r="ACO110" s="517"/>
      <c r="ACP110" s="517"/>
      <c r="ACQ110" s="517"/>
      <c r="ACR110" s="517"/>
      <c r="ACS110" s="517"/>
      <c r="ACT110" s="517"/>
      <c r="ACU110" s="517"/>
      <c r="ACV110" s="517"/>
      <c r="ACW110" s="517"/>
      <c r="ACX110" s="517"/>
      <c r="ACY110" s="517"/>
      <c r="ACZ110" s="517"/>
      <c r="ADA110" s="517"/>
      <c r="ADB110" s="517"/>
      <c r="ADC110" s="517"/>
      <c r="ADD110" s="517"/>
      <c r="ADE110" s="517"/>
      <c r="ADF110" s="517"/>
      <c r="ADG110" s="517"/>
      <c r="ADH110" s="517"/>
      <c r="ADI110" s="517"/>
      <c r="ADJ110" s="517"/>
      <c r="ADK110" s="517"/>
      <c r="ADL110" s="517"/>
      <c r="ADM110" s="517"/>
      <c r="ADN110" s="517"/>
      <c r="ADO110" s="517"/>
      <c r="ADP110" s="517"/>
      <c r="ADQ110" s="18"/>
      <c r="ADR110" s="517"/>
      <c r="ADS110" s="517"/>
      <c r="ADT110" s="517"/>
      <c r="ADU110" s="517"/>
      <c r="ADV110" s="517"/>
      <c r="ADW110" s="517"/>
      <c r="ADX110" s="517"/>
      <c r="ADY110" s="517"/>
      <c r="ADZ110" s="517"/>
      <c r="AEA110" s="517"/>
      <c r="AEB110" s="517"/>
      <c r="AEC110" s="517"/>
      <c r="AED110" s="517"/>
      <c r="AEE110" s="517"/>
      <c r="AEF110" s="517"/>
      <c r="AEG110" s="517"/>
      <c r="AEH110" s="517"/>
      <c r="AEI110" s="517"/>
      <c r="AEJ110" s="517"/>
      <c r="AEK110" s="517"/>
      <c r="AEL110" s="517"/>
      <c r="AEM110" s="517"/>
      <c r="AEN110" s="517"/>
      <c r="AEO110" s="517"/>
      <c r="AEP110" s="517"/>
      <c r="AEQ110" s="517"/>
      <c r="AER110" s="517"/>
      <c r="AES110" s="517"/>
      <c r="AET110" s="517"/>
      <c r="AEU110" s="517"/>
      <c r="AEV110" s="517"/>
      <c r="AEW110" s="517"/>
      <c r="AEX110" s="517"/>
      <c r="AEY110" s="517"/>
      <c r="AEZ110" s="517"/>
      <c r="AFA110" s="517"/>
      <c r="AFB110" s="517"/>
      <c r="AFC110" s="517"/>
      <c r="AFD110" s="517"/>
      <c r="AFE110" s="517"/>
      <c r="AFF110" s="517"/>
      <c r="AFG110" s="517"/>
      <c r="AFH110" s="517"/>
      <c r="AFI110" s="517"/>
      <c r="AFJ110" s="517"/>
      <c r="AFK110" s="517"/>
      <c r="AFL110" s="517"/>
      <c r="AFM110" s="517"/>
      <c r="AFN110" s="517"/>
      <c r="AFO110" s="517"/>
      <c r="AFP110" s="517"/>
      <c r="AFQ110" s="517"/>
      <c r="AFR110" s="517"/>
      <c r="AFS110" s="517"/>
      <c r="AFT110" s="517"/>
      <c r="AFU110" s="517"/>
      <c r="AFV110" s="517"/>
      <c r="AFW110" s="517"/>
      <c r="AFX110" s="517"/>
      <c r="AFY110" s="517"/>
      <c r="AFZ110" s="517"/>
      <c r="AGA110" s="517"/>
      <c r="AGB110" s="517"/>
      <c r="AGC110" s="517"/>
      <c r="AGD110" s="517"/>
      <c r="AGE110" s="517"/>
      <c r="AGF110" s="517"/>
      <c r="AGG110" s="517"/>
      <c r="AGH110" s="517"/>
      <c r="AGI110" s="517"/>
      <c r="AGJ110" s="517"/>
      <c r="AGK110" s="517"/>
      <c r="AGL110" s="517"/>
      <c r="AGM110" s="517"/>
      <c r="AGN110" s="517"/>
      <c r="AGO110" s="517"/>
      <c r="AGP110" s="517"/>
      <c r="AGQ110" s="517"/>
      <c r="AGR110" s="517"/>
      <c r="AGS110" s="517"/>
      <c r="AGT110" s="517"/>
      <c r="AGU110" s="517"/>
      <c r="AGV110" s="517"/>
      <c r="AGW110" s="517"/>
      <c r="AGX110" s="517"/>
      <c r="AGY110" s="517"/>
      <c r="AGZ110" s="517"/>
      <c r="AHA110" s="517"/>
      <c r="AHB110" s="517"/>
      <c r="AHC110" s="517"/>
      <c r="AHD110" s="517"/>
      <c r="AHE110" s="483">
        <v>0</v>
      </c>
    </row>
    <row r="111" spans="1:889">
      <c r="A111" s="18">
        <f t="shared" ref="A111:A115" si="609">ROW(A111)-ROW($A$13)</f>
        <v>98</v>
      </c>
      <c r="B111" s="18"/>
      <c r="C111" s="11">
        <v>110000</v>
      </c>
      <c r="D111" s="444"/>
      <c r="E111" t="b">
        <v>0</v>
      </c>
      <c r="H111" s="25"/>
      <c r="I111" s="111"/>
      <c r="J111" s="111"/>
      <c r="K111" s="111"/>
      <c r="L111" s="111"/>
      <c r="M111" s="111"/>
      <c r="AN111" s="813"/>
      <c r="BC111" s="22" t="s">
        <v>3246</v>
      </c>
      <c r="BD111" s="8"/>
      <c r="BE111" s="18" t="s">
        <v>2593</v>
      </c>
      <c r="BF111" s="525"/>
      <c r="BG111" s="525"/>
      <c r="BH111" s="525"/>
      <c r="BI111" s="525"/>
      <c r="BJ111" s="525"/>
      <c r="BK111" s="525"/>
      <c r="BL111" s="525"/>
      <c r="BM111" s="525"/>
      <c r="BN111" s="525"/>
      <c r="BO111" s="18" t="s">
        <v>2593</v>
      </c>
      <c r="BP111" s="525"/>
      <c r="BQ111" s="525"/>
      <c r="BR111" s="525"/>
      <c r="BS111" s="525"/>
      <c r="BT111" s="525"/>
      <c r="BU111" s="525"/>
      <c r="BV111" s="525"/>
      <c r="BW111" s="525"/>
      <c r="BX111" s="525"/>
      <c r="BY111" s="525"/>
      <c r="BZ111" s="525"/>
      <c r="CA111" s="525"/>
      <c r="CB111" s="525"/>
      <c r="CC111" s="525"/>
      <c r="CD111" s="525"/>
      <c r="CE111" s="525"/>
      <c r="CF111" s="525"/>
      <c r="CG111" s="525"/>
      <c r="CH111" s="525"/>
      <c r="CI111" s="525"/>
      <c r="CJ111" s="525"/>
      <c r="CK111" s="18" t="s">
        <v>2593</v>
      </c>
      <c r="CL111" s="525"/>
      <c r="CM111" s="525"/>
      <c r="CN111" s="525"/>
      <c r="CO111" s="525"/>
      <c r="CP111" s="525"/>
      <c r="CQ111" s="525"/>
      <c r="CR111" s="525"/>
      <c r="CS111" s="525"/>
      <c r="CT111" s="525"/>
      <c r="CU111" s="525"/>
      <c r="CV111" s="525"/>
      <c r="CW111" s="525"/>
      <c r="CX111" s="525"/>
      <c r="CY111" s="525"/>
      <c r="CZ111" s="525"/>
      <c r="DA111" s="525"/>
      <c r="DB111" s="525"/>
      <c r="DC111" s="525"/>
      <c r="DD111" s="525"/>
      <c r="DE111" s="525"/>
      <c r="DF111" s="525"/>
      <c r="DG111" s="525"/>
      <c r="DH111" s="525"/>
      <c r="DI111" s="525"/>
      <c r="DJ111" s="525"/>
      <c r="DK111" s="525"/>
      <c r="DL111" s="18" t="s">
        <v>2593</v>
      </c>
      <c r="DM111" s="525"/>
      <c r="DN111" s="525"/>
      <c r="DO111" s="525"/>
      <c r="DP111" s="525"/>
      <c r="DQ111" s="542"/>
      <c r="DR111" s="525"/>
      <c r="DS111" s="525"/>
      <c r="DT111" s="525"/>
      <c r="DU111" s="525"/>
      <c r="DV111" s="525"/>
      <c r="DW111" s="525"/>
      <c r="DX111" s="525"/>
      <c r="DY111" s="525"/>
      <c r="DZ111" s="525"/>
      <c r="EA111" s="525"/>
      <c r="EB111" s="525"/>
      <c r="EC111" s="525"/>
      <c r="ED111" s="525"/>
      <c r="EE111" s="525"/>
      <c r="EF111" s="525"/>
      <c r="EG111" s="525"/>
      <c r="EH111" s="525"/>
      <c r="EI111" s="525"/>
      <c r="EJ111" s="525"/>
      <c r="EK111" s="525"/>
      <c r="EL111" s="525"/>
      <c r="EM111" s="525"/>
      <c r="EN111" s="525"/>
      <c r="EO111" s="525"/>
      <c r="EP111" s="525"/>
      <c r="EQ111" s="525"/>
      <c r="ER111" s="525"/>
      <c r="ES111" s="525"/>
      <c r="ET111" s="525"/>
      <c r="EU111" s="525"/>
      <c r="EV111" s="525"/>
      <c r="EW111" s="525"/>
      <c r="EX111" s="525"/>
      <c r="EY111" s="525"/>
      <c r="EZ111" s="525"/>
      <c r="FA111" s="525"/>
      <c r="FB111" s="525"/>
      <c r="FC111" s="525"/>
      <c r="FD111" s="525"/>
      <c r="FE111" s="525"/>
      <c r="FF111" s="525"/>
      <c r="FG111" s="525"/>
      <c r="FH111" s="525"/>
      <c r="FI111" s="525"/>
      <c r="FJ111" s="525"/>
      <c r="FK111" s="525"/>
      <c r="FL111" s="525"/>
      <c r="FM111" s="525"/>
      <c r="FN111" s="525"/>
      <c r="FO111" s="525"/>
      <c r="FP111" s="525"/>
      <c r="FQ111" s="525"/>
      <c r="FR111" s="525"/>
      <c r="FS111" s="525"/>
      <c r="FT111" s="525"/>
      <c r="FU111" s="525"/>
      <c r="FV111" s="525"/>
      <c r="FW111" s="525"/>
      <c r="FX111" s="525"/>
      <c r="FY111" s="525"/>
      <c r="FZ111" s="525"/>
      <c r="GA111" s="525"/>
      <c r="GB111" s="525"/>
      <c r="GC111" s="525"/>
      <c r="GD111" s="525"/>
      <c r="GE111" s="525"/>
      <c r="GF111" s="525"/>
      <c r="GG111" s="525"/>
      <c r="GH111" s="525"/>
      <c r="GI111" s="525"/>
      <c r="GJ111" s="525"/>
      <c r="GK111" s="525"/>
      <c r="GL111" s="525"/>
      <c r="GM111" s="525"/>
      <c r="GN111" s="525"/>
      <c r="GO111" s="525"/>
      <c r="GP111" s="525"/>
      <c r="GQ111" s="525"/>
      <c r="GR111" s="525"/>
      <c r="GS111" s="525"/>
      <c r="GT111" s="525"/>
      <c r="GU111" s="525"/>
      <c r="GV111" s="525"/>
      <c r="GW111" s="525"/>
      <c r="GX111" s="525"/>
      <c r="GY111" s="525"/>
      <c r="GZ111" s="525"/>
      <c r="HA111" s="18" t="s">
        <v>2593</v>
      </c>
      <c r="HB111" s="525"/>
      <c r="HC111" s="525"/>
      <c r="HD111" s="525"/>
      <c r="HE111" s="525"/>
      <c r="HF111" s="525"/>
      <c r="HG111" s="525"/>
      <c r="HH111" s="525"/>
      <c r="HI111" s="525"/>
      <c r="HJ111" s="525"/>
      <c r="HK111" s="525"/>
      <c r="HL111" s="525"/>
      <c r="HM111" s="525"/>
      <c r="HN111" s="525"/>
      <c r="HO111" s="525"/>
      <c r="HP111" s="525"/>
      <c r="HQ111" s="525"/>
      <c r="HR111" s="525"/>
      <c r="HS111" s="525"/>
      <c r="HT111" s="525"/>
      <c r="HU111" s="525"/>
      <c r="HV111" s="525"/>
      <c r="HW111" s="525"/>
      <c r="HX111" s="525"/>
      <c r="HY111" s="525"/>
      <c r="HZ111" s="525"/>
      <c r="IA111" s="525"/>
      <c r="IB111" s="525"/>
      <c r="IC111" s="525"/>
      <c r="ID111" s="525"/>
      <c r="IE111" s="525"/>
      <c r="IF111" s="525"/>
      <c r="IG111" s="525"/>
      <c r="IH111" s="525"/>
      <c r="II111" s="525"/>
      <c r="IJ111" s="525"/>
      <c r="IK111" s="525"/>
      <c r="IL111" s="525"/>
      <c r="IM111" s="525"/>
      <c r="IN111" s="525"/>
      <c r="IO111" s="525"/>
      <c r="IP111" s="525"/>
      <c r="IQ111" s="525"/>
      <c r="IR111" s="525"/>
      <c r="IS111" s="525"/>
      <c r="IT111" s="525"/>
      <c r="IU111" s="525"/>
      <c r="IV111" s="525"/>
      <c r="IW111" s="525"/>
      <c r="IX111" s="525"/>
      <c r="IY111" s="525"/>
      <c r="IZ111" s="525"/>
      <c r="JA111" s="525"/>
      <c r="JB111" s="525"/>
      <c r="JC111" s="525"/>
      <c r="JD111" s="525"/>
      <c r="JE111" s="525"/>
      <c r="JF111" s="18" t="s">
        <v>2593</v>
      </c>
      <c r="JG111" s="525"/>
      <c r="JH111" s="525"/>
      <c r="JI111" s="525"/>
      <c r="JJ111" s="525"/>
      <c r="JK111" s="525"/>
      <c r="JL111" s="525"/>
      <c r="JM111" s="525"/>
      <c r="JN111" s="525"/>
      <c r="JO111" s="525"/>
      <c r="JP111" s="525"/>
      <c r="JQ111" s="525"/>
      <c r="JR111" s="525"/>
      <c r="JS111" s="525"/>
      <c r="JT111" s="525"/>
      <c r="JU111" s="525"/>
      <c r="JV111" s="525"/>
      <c r="JW111" s="525"/>
      <c r="JX111" s="525"/>
      <c r="JY111" s="525"/>
      <c r="JZ111" s="525"/>
      <c r="KA111" s="525"/>
      <c r="KB111" s="525"/>
      <c r="KC111" s="525"/>
      <c r="KD111" s="525"/>
      <c r="KE111" s="525"/>
      <c r="KF111" s="525"/>
      <c r="KG111" s="525"/>
      <c r="KH111" s="525"/>
      <c r="KI111" s="525"/>
      <c r="KJ111" s="525"/>
      <c r="KK111" s="525"/>
      <c r="KL111" s="525"/>
      <c r="KM111" s="525"/>
      <c r="KN111" s="525"/>
      <c r="KO111" s="525"/>
      <c r="KP111" s="525"/>
      <c r="KQ111" s="525"/>
      <c r="KR111" s="525"/>
      <c r="KS111" s="525"/>
      <c r="KT111" s="525"/>
      <c r="KU111" s="525"/>
      <c r="KV111" s="525"/>
      <c r="KW111" s="525"/>
      <c r="KX111" s="525"/>
      <c r="KY111" s="18" t="s">
        <v>2593</v>
      </c>
      <c r="KZ111" s="525"/>
      <c r="LA111" s="525"/>
      <c r="LB111" s="525"/>
      <c r="LC111" s="525"/>
      <c r="LD111" s="525"/>
      <c r="LE111" s="525"/>
      <c r="LF111" s="525"/>
      <c r="LG111" s="525"/>
      <c r="LH111" s="525"/>
      <c r="LI111" s="525"/>
      <c r="LJ111" s="525"/>
      <c r="LK111" s="525"/>
      <c r="LL111" s="525"/>
      <c r="LM111" s="525"/>
      <c r="LN111" s="525"/>
      <c r="LO111" s="525"/>
      <c r="LP111" s="525"/>
      <c r="LQ111" s="525"/>
      <c r="LR111" s="525"/>
      <c r="LS111" s="525"/>
      <c r="LT111" s="525"/>
      <c r="LU111" s="525"/>
      <c r="LV111" s="525"/>
      <c r="LW111" s="525"/>
      <c r="LX111" s="525"/>
      <c r="LY111" s="525"/>
      <c r="LZ111" s="525"/>
      <c r="MA111" s="525"/>
      <c r="MB111" s="525"/>
      <c r="MC111" s="525"/>
      <c r="MD111" s="525"/>
      <c r="ME111" s="525"/>
      <c r="MF111" s="525"/>
      <c r="MG111" s="525"/>
      <c r="MH111" s="525"/>
      <c r="MI111" s="525"/>
      <c r="MJ111" s="525"/>
      <c r="MK111" s="525"/>
      <c r="ML111" s="525"/>
      <c r="MM111" s="525"/>
      <c r="MN111" s="525"/>
      <c r="MO111" s="525"/>
      <c r="MP111" s="525"/>
      <c r="MQ111" s="525"/>
      <c r="MR111" s="525"/>
      <c r="MS111" s="525"/>
      <c r="MT111" s="525"/>
      <c r="MU111" s="525"/>
      <c r="MV111" s="525"/>
      <c r="MW111" s="525"/>
      <c r="MX111" s="525"/>
      <c r="MY111" s="525"/>
      <c r="MZ111" s="525"/>
      <c r="NA111" s="525"/>
      <c r="NB111" s="525"/>
      <c r="NC111" s="525"/>
      <c r="ND111" s="525"/>
      <c r="NE111" s="525"/>
      <c r="NF111" s="525"/>
      <c r="NG111" s="525"/>
      <c r="NH111" s="525"/>
      <c r="NI111" s="525"/>
      <c r="NJ111" s="525"/>
      <c r="NK111" s="525"/>
      <c r="NL111" s="525"/>
      <c r="NM111" s="525"/>
      <c r="NN111" s="525"/>
      <c r="NO111" s="525"/>
      <c r="NP111" s="525"/>
      <c r="NQ111" s="525"/>
      <c r="NR111" s="525"/>
      <c r="NS111" s="525"/>
      <c r="NT111" s="525"/>
      <c r="NU111" s="525"/>
      <c r="NV111" s="525"/>
      <c r="NW111" s="525"/>
      <c r="NX111" s="525"/>
      <c r="NY111" s="525"/>
      <c r="NZ111" s="525"/>
      <c r="OA111" s="525"/>
      <c r="OB111" s="525"/>
      <c r="OC111" s="525"/>
      <c r="OD111" s="525"/>
      <c r="OE111" s="525"/>
      <c r="OF111" s="525"/>
      <c r="OG111" s="525"/>
      <c r="OH111" s="525"/>
      <c r="OI111" s="525"/>
      <c r="OJ111" s="525"/>
      <c r="OK111" s="525"/>
      <c r="OL111" s="525"/>
      <c r="OM111" s="525"/>
      <c r="ON111" s="525"/>
      <c r="OO111" s="525"/>
      <c r="OP111" s="525"/>
      <c r="OQ111" s="525"/>
      <c r="OR111" s="525"/>
      <c r="OS111" s="525"/>
      <c r="OT111" s="525"/>
      <c r="OU111" s="525"/>
      <c r="OV111" s="525"/>
      <c r="OW111" s="525"/>
      <c r="OX111" s="525"/>
      <c r="OY111" s="525"/>
      <c r="OZ111" s="525"/>
      <c r="PA111" s="525"/>
      <c r="PB111" s="525"/>
      <c r="PC111" s="525"/>
      <c r="PD111" s="525"/>
      <c r="PE111" s="525"/>
      <c r="PF111" s="525"/>
      <c r="PG111" s="525"/>
      <c r="PH111" s="525"/>
      <c r="PI111" s="525"/>
      <c r="PJ111" s="525"/>
      <c r="PK111" s="525"/>
      <c r="PL111" s="525"/>
      <c r="PM111" s="525"/>
      <c r="PN111" s="525"/>
      <c r="PO111" s="525"/>
      <c r="PP111" s="525"/>
      <c r="PQ111" s="525"/>
      <c r="PR111" s="525"/>
      <c r="PS111" s="525"/>
      <c r="PT111" s="525"/>
      <c r="PU111" s="525"/>
      <c r="PV111" s="525"/>
      <c r="PW111" s="525"/>
      <c r="PX111" s="525"/>
      <c r="PY111" s="525"/>
      <c r="PZ111" s="525"/>
      <c r="QA111" s="525"/>
      <c r="QB111" s="525"/>
      <c r="QC111" s="525"/>
      <c r="QD111" s="525"/>
      <c r="QE111" s="525"/>
      <c r="QF111" s="525"/>
      <c r="QG111" s="525"/>
      <c r="QH111" s="525"/>
      <c r="QI111" s="525"/>
      <c r="QJ111" s="525"/>
      <c r="QK111" s="525"/>
      <c r="QL111" s="525"/>
      <c r="QM111" s="525"/>
      <c r="QN111" s="525"/>
      <c r="QO111" s="525"/>
      <c r="QP111" s="525"/>
      <c r="QQ111" s="525"/>
      <c r="QR111" s="525"/>
      <c r="QS111" s="525"/>
      <c r="QT111" s="525"/>
      <c r="QU111" s="525"/>
      <c r="QV111" s="525"/>
      <c r="QW111" s="525"/>
      <c r="QX111" s="525"/>
      <c r="QY111" s="525"/>
      <c r="QZ111" s="525"/>
      <c r="RA111" s="525"/>
      <c r="RB111" s="525"/>
      <c r="RC111" s="525"/>
      <c r="RD111" s="525"/>
      <c r="RE111" s="525"/>
      <c r="RF111" s="525"/>
      <c r="RG111" s="525"/>
      <c r="RH111" s="525"/>
      <c r="RI111" s="525"/>
      <c r="RJ111" s="525"/>
      <c r="RK111" s="525"/>
      <c r="RL111" s="525"/>
      <c r="RM111" s="525"/>
      <c r="RN111" s="525"/>
      <c r="RO111" s="525"/>
      <c r="RP111" s="525"/>
      <c r="RQ111" s="525"/>
      <c r="RR111" s="525"/>
      <c r="RS111" s="525"/>
      <c r="RT111" s="525"/>
      <c r="RU111" s="525"/>
      <c r="RV111" s="525"/>
      <c r="RW111" s="525"/>
      <c r="RX111" s="525"/>
      <c r="RY111" s="525"/>
      <c r="RZ111" s="525"/>
      <c r="SA111" s="525"/>
      <c r="SB111" s="525"/>
      <c r="SC111" s="525"/>
      <c r="SD111" s="525"/>
      <c r="SE111" s="525"/>
      <c r="SF111" s="525"/>
      <c r="SG111" s="525"/>
      <c r="SH111" s="525"/>
      <c r="SI111" s="525"/>
      <c r="SJ111" s="525"/>
      <c r="SK111" s="525"/>
      <c r="SL111" s="525"/>
      <c r="SM111" s="525"/>
      <c r="SN111" s="525"/>
      <c r="SO111" s="525"/>
      <c r="SP111" s="525"/>
      <c r="SQ111" s="525"/>
      <c r="SR111" s="525"/>
      <c r="SS111" s="525"/>
      <c r="ST111" s="525"/>
      <c r="SU111" s="525"/>
      <c r="SV111" s="525"/>
      <c r="SW111" s="525"/>
      <c r="SX111" s="525"/>
      <c r="SY111" s="525"/>
      <c r="SZ111" s="525"/>
      <c r="TA111" s="525"/>
      <c r="TB111" s="525"/>
      <c r="TC111" s="525"/>
      <c r="TD111" s="525"/>
      <c r="TE111" s="525"/>
      <c r="TF111" s="525"/>
      <c r="TG111" s="525"/>
      <c r="TH111" s="525"/>
      <c r="TI111" s="525"/>
      <c r="TJ111" s="525"/>
      <c r="TK111" s="525"/>
      <c r="TL111" s="525"/>
      <c r="TM111" s="525"/>
      <c r="TN111" s="525"/>
      <c r="TO111" s="525"/>
      <c r="TP111" s="525"/>
      <c r="TQ111" s="525"/>
      <c r="TR111" s="525"/>
      <c r="TS111" s="525"/>
      <c r="TT111" s="525"/>
      <c r="TU111" s="525"/>
      <c r="TV111" s="525"/>
      <c r="TW111" s="525"/>
      <c r="TX111" s="525"/>
      <c r="TY111" s="525"/>
      <c r="TZ111" s="525"/>
      <c r="UA111" s="525"/>
      <c r="UB111" s="525"/>
      <c r="UC111" s="525"/>
      <c r="UD111" s="525"/>
      <c r="UE111" s="525"/>
      <c r="UF111" s="525"/>
      <c r="UG111" s="525"/>
      <c r="UH111" s="525"/>
      <c r="UI111" s="525"/>
      <c r="UJ111" s="525"/>
      <c r="UK111" s="525"/>
      <c r="UL111" s="525"/>
      <c r="UM111" s="525"/>
      <c r="UN111" s="525"/>
      <c r="UO111" s="525"/>
      <c r="UP111" s="525"/>
      <c r="UQ111" s="525"/>
      <c r="UR111" s="525"/>
      <c r="US111" s="525"/>
      <c r="UT111" s="525"/>
      <c r="UU111" s="525"/>
      <c r="UV111" s="525"/>
      <c r="UW111" s="525"/>
      <c r="UX111" s="525"/>
      <c r="UY111" s="525"/>
      <c r="UZ111" s="525"/>
      <c r="VA111" s="525"/>
      <c r="VB111" s="525"/>
      <c r="VC111" s="525"/>
      <c r="VD111" s="525"/>
      <c r="VE111" s="525"/>
      <c r="VF111" s="525"/>
      <c r="VG111" s="525"/>
      <c r="VH111" s="525"/>
      <c r="VI111" s="525"/>
      <c r="VJ111" s="525"/>
      <c r="VK111" s="525"/>
      <c r="VL111" s="525"/>
      <c r="VM111" s="525"/>
      <c r="VN111" s="525"/>
      <c r="VO111" s="525"/>
      <c r="VP111" s="525"/>
      <c r="VQ111" s="525"/>
      <c r="VR111" s="525"/>
      <c r="VS111" s="525"/>
      <c r="VT111" s="525"/>
      <c r="VU111" s="525"/>
      <c r="VV111" s="525"/>
      <c r="VW111" s="525"/>
      <c r="VX111" s="525"/>
      <c r="VY111" s="525"/>
      <c r="VZ111" s="525"/>
      <c r="WA111" s="525"/>
      <c r="WB111" s="525"/>
      <c r="WC111" s="525"/>
      <c r="WD111" s="525"/>
      <c r="WE111" s="525"/>
      <c r="WF111" s="525"/>
      <c r="WG111" s="525"/>
      <c r="WH111" s="525"/>
      <c r="WI111" s="525"/>
      <c r="WJ111" s="525"/>
      <c r="WK111" s="525"/>
      <c r="WL111" s="525"/>
      <c r="WM111" s="525"/>
      <c r="WN111" s="525"/>
      <c r="WO111" s="525"/>
      <c r="WP111" s="525"/>
      <c r="WQ111" s="525"/>
      <c r="WR111" s="525"/>
      <c r="WS111" s="525"/>
      <c r="WT111" s="525"/>
      <c r="WU111" s="525"/>
      <c r="WV111" s="525"/>
      <c r="WW111" s="525"/>
      <c r="WX111" s="525"/>
      <c r="WY111" s="525"/>
      <c r="WZ111" s="525"/>
      <c r="XA111" s="525"/>
      <c r="XB111" s="525"/>
      <c r="XC111" s="525"/>
      <c r="XD111" s="525"/>
      <c r="XE111" s="525"/>
      <c r="XF111" s="525"/>
      <c r="XG111" s="525"/>
      <c r="XH111" s="525"/>
      <c r="XI111" s="525"/>
      <c r="XJ111" s="525"/>
      <c r="XK111" s="525"/>
      <c r="XL111" s="525"/>
      <c r="XM111" s="525"/>
      <c r="XN111" s="525"/>
      <c r="XO111" s="525"/>
      <c r="XP111" s="525"/>
      <c r="XQ111" s="525"/>
      <c r="XR111" s="525"/>
      <c r="XS111" s="525"/>
      <c r="XT111" s="525"/>
      <c r="XU111" s="525"/>
      <c r="XV111" s="525"/>
      <c r="XW111" s="525"/>
      <c r="XX111" s="525"/>
      <c r="XY111" s="525"/>
      <c r="XZ111" s="525"/>
      <c r="YA111" s="525"/>
      <c r="YB111" s="525"/>
      <c r="YC111" s="525"/>
      <c r="YD111" s="525"/>
      <c r="YE111" s="525"/>
      <c r="YF111" s="525"/>
      <c r="YG111" s="525"/>
      <c r="YH111" s="525"/>
      <c r="YI111" s="525"/>
      <c r="YJ111" s="525"/>
      <c r="YK111" s="525"/>
      <c r="YL111" s="525"/>
      <c r="YM111" s="525"/>
      <c r="YN111" s="525"/>
      <c r="YO111" s="525"/>
      <c r="YP111" s="525"/>
      <c r="YQ111" s="525"/>
      <c r="YR111" s="525"/>
      <c r="YS111" s="525"/>
      <c r="YT111" s="525"/>
      <c r="YU111" s="525"/>
      <c r="YV111" s="525"/>
      <c r="YW111" s="525"/>
      <c r="YX111" s="525"/>
      <c r="YY111" s="525"/>
      <c r="YZ111" s="525"/>
      <c r="ZA111" s="525"/>
      <c r="ZB111" s="18" t="s">
        <v>2593</v>
      </c>
      <c r="ZC111" s="525"/>
      <c r="ZD111" s="525"/>
      <c r="ZE111" s="525"/>
      <c r="ZF111" s="525"/>
      <c r="ZG111" s="525"/>
      <c r="ZH111" s="525"/>
      <c r="ZI111" s="525"/>
      <c r="ZJ111" s="525"/>
      <c r="ZK111" s="525"/>
      <c r="ZL111" s="525"/>
      <c r="ZM111" s="525"/>
      <c r="ZN111" s="525"/>
      <c r="ZO111" s="525"/>
      <c r="ZP111" s="525"/>
      <c r="ZQ111" s="525"/>
      <c r="ZR111" s="525"/>
      <c r="ZS111" s="525"/>
      <c r="ZT111" s="525"/>
      <c r="ZU111" s="525"/>
      <c r="ZV111" s="525"/>
      <c r="ZW111" s="525"/>
      <c r="ZX111" s="18" t="s">
        <v>2593</v>
      </c>
      <c r="ZY111" s="525"/>
      <c r="ZZ111" s="525"/>
      <c r="AAA111" s="525"/>
      <c r="AAB111" s="525"/>
      <c r="AAC111" s="525"/>
      <c r="AAD111" s="525"/>
      <c r="AAE111" s="525"/>
      <c r="AAF111" s="525"/>
      <c r="AAG111" s="525"/>
      <c r="AAH111" s="525"/>
      <c r="AAI111" s="525"/>
      <c r="AAJ111" s="525"/>
      <c r="AAK111" s="525"/>
      <c r="AAL111" s="525"/>
      <c r="AAM111" s="525"/>
      <c r="AAN111" s="525"/>
      <c r="AAO111" s="525"/>
      <c r="AAP111" s="525"/>
      <c r="AAQ111" s="525"/>
      <c r="AAR111" s="18" t="s">
        <v>2593</v>
      </c>
      <c r="AAS111" s="525"/>
      <c r="AAT111" s="525"/>
      <c r="AAU111" s="525"/>
      <c r="AAV111" s="525"/>
      <c r="AAW111" s="525"/>
      <c r="AAX111" s="525"/>
      <c r="AAY111" s="525"/>
      <c r="AAZ111" s="525"/>
      <c r="ABA111" s="525"/>
      <c r="ABB111" s="525"/>
      <c r="ABC111" s="525"/>
      <c r="ABD111" s="525"/>
      <c r="ABE111" s="525"/>
      <c r="ABF111" s="525"/>
      <c r="ABG111" s="525"/>
      <c r="ABH111" s="18" t="s">
        <v>2593</v>
      </c>
      <c r="ABI111" s="525"/>
      <c r="ABJ111" s="525"/>
      <c r="ABK111" s="18" t="s">
        <v>2593</v>
      </c>
      <c r="ABL111" s="525"/>
      <c r="ABM111" s="525"/>
      <c r="ABN111" s="525"/>
      <c r="ABO111" s="525"/>
      <c r="ABP111" s="525"/>
      <c r="ABQ111" s="525"/>
      <c r="ABR111" s="525"/>
      <c r="ABS111" s="542"/>
      <c r="ABT111" s="542"/>
      <c r="ABU111" s="525"/>
      <c r="ABV111" s="525"/>
      <c r="ABW111" s="525"/>
      <c r="ABX111" s="525"/>
      <c r="ABY111" s="525"/>
      <c r="ABZ111" s="525"/>
      <c r="ACA111" s="525"/>
      <c r="ACB111" s="525"/>
      <c r="ACC111" s="525"/>
      <c r="ACD111" s="525"/>
      <c r="ACE111" s="525"/>
      <c r="ACF111" s="525"/>
      <c r="ACG111" s="525"/>
      <c r="ACH111" s="525"/>
      <c r="ACI111" s="525"/>
      <c r="ACJ111" s="525"/>
      <c r="ACK111" s="525"/>
      <c r="ACL111" s="525"/>
      <c r="ACM111" s="525"/>
      <c r="ACN111" s="525"/>
      <c r="ACO111" s="525"/>
      <c r="ACP111" s="525"/>
      <c r="ACQ111" s="525"/>
      <c r="ACR111" s="525"/>
      <c r="ACS111" s="525"/>
      <c r="ACT111" s="525"/>
      <c r="ACU111" s="525"/>
      <c r="ACV111" s="525"/>
      <c r="ACW111" s="525"/>
      <c r="ACX111" s="525"/>
      <c r="ACY111" s="525"/>
      <c r="ACZ111" s="525"/>
      <c r="ADA111" s="525"/>
      <c r="ADB111" s="525"/>
      <c r="ADC111" s="525"/>
      <c r="ADD111" s="525"/>
      <c r="ADE111" s="525"/>
      <c r="ADF111" s="525"/>
      <c r="ADG111" s="525"/>
      <c r="ADH111" s="525"/>
      <c r="ADI111" s="525"/>
      <c r="ADJ111" s="525"/>
      <c r="ADK111" s="525"/>
      <c r="ADL111" s="525"/>
      <c r="ADM111" s="525"/>
      <c r="ADN111" s="525"/>
      <c r="ADO111" s="525"/>
      <c r="ADP111" s="525"/>
      <c r="ADQ111" s="18" t="s">
        <v>2593</v>
      </c>
      <c r="ADR111" s="525"/>
      <c r="ADS111" s="525"/>
      <c r="ADT111" s="525"/>
      <c r="ADU111" s="525"/>
      <c r="ADV111" s="525"/>
      <c r="ADW111" s="525"/>
      <c r="ADX111" s="525"/>
      <c r="ADY111" s="525"/>
      <c r="ADZ111" s="525"/>
      <c r="AEA111" s="525"/>
      <c r="AEB111" s="525"/>
      <c r="AEC111" s="525"/>
      <c r="AED111" s="525"/>
      <c r="AEE111" s="525"/>
      <c r="AEF111" s="525"/>
      <c r="AEG111" s="525"/>
      <c r="AEH111" s="525"/>
      <c r="AEI111" s="525"/>
      <c r="AEJ111" s="525"/>
      <c r="AEK111" s="525"/>
      <c r="AEL111" s="525"/>
      <c r="AEM111" s="525"/>
      <c r="AEN111" s="525"/>
      <c r="AEO111" s="525"/>
      <c r="AEP111" s="525"/>
      <c r="AEQ111" s="525"/>
      <c r="AER111" s="525"/>
      <c r="AES111" s="525"/>
      <c r="AET111" s="525"/>
      <c r="AEU111" s="525"/>
      <c r="AEV111" s="525"/>
      <c r="AEW111" s="525"/>
      <c r="AEX111" s="525"/>
      <c r="AEY111" s="525"/>
      <c r="AEZ111" s="525"/>
      <c r="AFA111" s="525"/>
      <c r="AFB111" s="525"/>
      <c r="AFC111" s="525"/>
      <c r="AFD111" s="525"/>
      <c r="AFE111" s="525"/>
      <c r="AFF111" s="525"/>
      <c r="AFG111" s="525"/>
      <c r="AFH111" s="525"/>
      <c r="AFI111" s="525"/>
      <c r="AFJ111" s="525"/>
      <c r="AFK111" s="525"/>
      <c r="AFL111" s="525"/>
      <c r="AFM111" s="525"/>
      <c r="AFN111" s="525"/>
      <c r="AFO111" s="525"/>
      <c r="AFP111" s="525"/>
      <c r="AFQ111" s="525"/>
      <c r="AFR111" s="525"/>
      <c r="AFS111" s="525"/>
      <c r="AFT111" s="525"/>
      <c r="AFU111" s="525"/>
      <c r="AFV111" s="525"/>
      <c r="AFW111" s="525"/>
      <c r="AFX111" s="525"/>
      <c r="AFY111" s="525"/>
      <c r="AFZ111" s="525"/>
      <c r="AGA111" s="525"/>
      <c r="AGB111" s="525"/>
      <c r="AGC111" s="525"/>
      <c r="AGD111" s="525"/>
      <c r="AGE111" s="525"/>
      <c r="AGF111" s="525"/>
      <c r="AGG111" s="525"/>
      <c r="AGH111" s="525"/>
      <c r="AGI111" s="525"/>
      <c r="AGJ111" s="525"/>
      <c r="AGK111" s="525"/>
      <c r="AGL111" s="525"/>
      <c r="AGM111" s="525"/>
      <c r="AGN111" s="525"/>
      <c r="AGO111" s="525"/>
      <c r="AGP111" s="525"/>
      <c r="AGQ111" s="525"/>
      <c r="AGR111" s="525"/>
      <c r="AGS111" s="525"/>
      <c r="AGT111" s="525"/>
      <c r="AGU111" s="525"/>
      <c r="AGV111" s="525"/>
      <c r="AGW111" s="525"/>
      <c r="AGX111" s="525"/>
      <c r="AGY111" s="525"/>
      <c r="AGZ111" s="525"/>
      <c r="AHA111" s="525"/>
      <c r="AHB111" s="525"/>
      <c r="AHC111" s="525"/>
      <c r="AHD111" s="525"/>
      <c r="AHE111" s="483">
        <v>0</v>
      </c>
    </row>
    <row r="112" spans="1:889" ht="6.75" customHeight="1" outlineLevel="2">
      <c r="A112" s="18">
        <f t="shared" si="609"/>
        <v>99</v>
      </c>
      <c r="B112" s="18"/>
      <c r="C112" s="12"/>
      <c r="D112" s="12"/>
      <c r="E112" t="b">
        <v>0</v>
      </c>
      <c r="G112" s="25"/>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810"/>
      <c r="AO112" s="110"/>
      <c r="AP112" s="110"/>
      <c r="AQ112" s="110"/>
      <c r="AR112" s="110"/>
      <c r="AS112" s="110"/>
      <c r="AT112" s="110"/>
      <c r="AU112" s="110"/>
      <c r="AV112" s="110"/>
      <c r="AW112" s="110"/>
      <c r="AX112" s="110"/>
      <c r="AY112" s="110"/>
      <c r="AZ112" s="110"/>
      <c r="BA112" s="110"/>
      <c r="BB112" s="110"/>
      <c r="BC112" s="363" t="str">
        <f>BC111</f>
        <v>EV Trt Cal: Trait calibration</v>
      </c>
      <c r="BD112" s="8"/>
      <c r="BE112" s="510"/>
      <c r="BF112" s="510"/>
      <c r="BG112" s="510"/>
      <c r="BH112" s="510"/>
      <c r="BI112" s="510"/>
      <c r="BJ112" s="510"/>
      <c r="BK112" s="510"/>
      <c r="BL112" s="510"/>
      <c r="BM112" s="510"/>
      <c r="BN112" s="510"/>
      <c r="BO112" s="510"/>
      <c r="BP112" s="510"/>
      <c r="BQ112" s="510"/>
      <c r="BR112" s="510"/>
      <c r="BS112" s="510"/>
      <c r="BT112" s="510"/>
      <c r="BU112" s="510"/>
      <c r="BV112" s="510"/>
      <c r="BW112" s="510"/>
      <c r="BX112" s="510"/>
      <c r="BY112" s="510"/>
      <c r="BZ112" s="510"/>
      <c r="CA112" s="510"/>
      <c r="CB112" s="510"/>
      <c r="CC112" s="510"/>
      <c r="CD112" s="510"/>
      <c r="CE112" s="510"/>
      <c r="CF112" s="510"/>
      <c r="CG112" s="510"/>
      <c r="CH112" s="510"/>
      <c r="CI112" s="510"/>
      <c r="CJ112" s="510"/>
      <c r="CK112" s="510"/>
      <c r="CL112" s="510"/>
      <c r="CM112" s="510"/>
      <c r="CN112" s="510"/>
      <c r="CO112" s="510"/>
      <c r="CP112" s="510"/>
      <c r="CQ112" s="510"/>
      <c r="CR112" s="510"/>
      <c r="CS112" s="510"/>
      <c r="CT112" s="510"/>
      <c r="CU112" s="510"/>
      <c r="CV112" s="510"/>
      <c r="CW112" s="510"/>
      <c r="CX112" s="510"/>
      <c r="CY112" s="510"/>
      <c r="CZ112" s="510"/>
      <c r="DA112" s="510"/>
      <c r="DB112" s="510"/>
      <c r="DC112" s="510"/>
      <c r="DD112" s="510"/>
      <c r="DE112" s="510"/>
      <c r="DF112" s="510"/>
      <c r="DG112" s="510"/>
      <c r="DH112" s="510"/>
      <c r="DI112" s="510"/>
      <c r="DJ112" s="510"/>
      <c r="DK112" s="510"/>
      <c r="DL112" s="510"/>
      <c r="DM112" s="510"/>
      <c r="DN112" s="510"/>
      <c r="DO112" s="510"/>
      <c r="DP112" s="510"/>
      <c r="DQ112" s="510"/>
      <c r="DR112" s="510"/>
      <c r="DS112" s="510"/>
      <c r="DT112" s="510"/>
      <c r="DU112" s="510"/>
      <c r="DV112" s="510"/>
      <c r="DW112" s="510"/>
      <c r="DX112" s="510"/>
      <c r="DY112" s="510"/>
      <c r="DZ112" s="510"/>
      <c r="EA112" s="510"/>
      <c r="EB112" s="510"/>
      <c r="EC112" s="510"/>
      <c r="ED112" s="510"/>
      <c r="EE112" s="510"/>
      <c r="EF112" s="510"/>
      <c r="EG112" s="510"/>
      <c r="EH112" s="510"/>
      <c r="EI112" s="510"/>
      <c r="EJ112" s="510"/>
      <c r="EK112" s="510"/>
      <c r="EL112" s="510"/>
      <c r="EM112" s="510"/>
      <c r="EN112" s="510"/>
      <c r="EO112" s="510"/>
      <c r="EP112" s="510"/>
      <c r="EQ112" s="510"/>
      <c r="ER112" s="510"/>
      <c r="ES112" s="510"/>
      <c r="ET112" s="510"/>
      <c r="EU112" s="510"/>
      <c r="EV112" s="510"/>
      <c r="EW112" s="510"/>
      <c r="EX112" s="510"/>
      <c r="EY112" s="510"/>
      <c r="EZ112" s="510"/>
      <c r="FA112" s="510"/>
      <c r="FB112" s="510"/>
      <c r="FC112" s="510"/>
      <c r="FD112" s="510"/>
      <c r="FE112" s="510"/>
      <c r="FF112" s="510"/>
      <c r="FG112" s="510"/>
      <c r="FH112" s="510"/>
      <c r="FI112" s="510"/>
      <c r="FJ112" s="510"/>
      <c r="FK112" s="510"/>
      <c r="FL112" s="510"/>
      <c r="FM112" s="510"/>
      <c r="FN112" s="510"/>
      <c r="FO112" s="510"/>
      <c r="FP112" s="510"/>
      <c r="FQ112" s="510"/>
      <c r="FR112" s="510"/>
      <c r="FS112" s="510"/>
      <c r="FT112" s="510"/>
      <c r="FU112" s="510"/>
      <c r="FV112" s="510"/>
      <c r="FW112" s="510"/>
      <c r="FX112" s="510"/>
      <c r="FY112" s="510"/>
      <c r="FZ112" s="510"/>
      <c r="GA112" s="510"/>
      <c r="GB112" s="510"/>
      <c r="GC112" s="510"/>
      <c r="GD112" s="510"/>
      <c r="GE112" s="510"/>
      <c r="GF112" s="510"/>
      <c r="GG112" s="510"/>
      <c r="GH112" s="510"/>
      <c r="GI112" s="510"/>
      <c r="GJ112" s="510"/>
      <c r="GK112" s="510"/>
      <c r="GL112" s="510"/>
      <c r="GM112" s="510"/>
      <c r="GN112" s="510"/>
      <c r="GO112" s="510"/>
      <c r="GP112" s="510"/>
      <c r="GQ112" s="510"/>
      <c r="GR112" s="510"/>
      <c r="GS112" s="510"/>
      <c r="GT112" s="510"/>
      <c r="GU112" s="510"/>
      <c r="GV112" s="510"/>
      <c r="GW112" s="510"/>
      <c r="GX112" s="510"/>
      <c r="GY112" s="510"/>
      <c r="GZ112" s="510"/>
      <c r="HA112" s="510"/>
      <c r="HB112" s="510"/>
      <c r="HC112" s="510"/>
      <c r="HD112" s="510"/>
      <c r="HE112" s="510"/>
      <c r="HF112" s="510"/>
      <c r="HG112" s="510"/>
      <c r="HH112" s="510"/>
      <c r="HI112" s="510"/>
      <c r="HJ112" s="510"/>
      <c r="HK112" s="510"/>
      <c r="HL112" s="510"/>
      <c r="HM112" s="510"/>
      <c r="HN112" s="510"/>
      <c r="HO112" s="510"/>
      <c r="HP112" s="510"/>
      <c r="HQ112" s="510"/>
      <c r="HR112" s="510"/>
      <c r="HS112" s="510"/>
      <c r="HT112" s="510"/>
      <c r="HU112" s="510"/>
      <c r="HV112" s="510"/>
      <c r="HW112" s="510"/>
      <c r="HX112" s="510"/>
      <c r="HY112" s="510"/>
      <c r="HZ112" s="510"/>
      <c r="IA112" s="510"/>
      <c r="IB112" s="510"/>
      <c r="IC112" s="510"/>
      <c r="ID112" s="510"/>
      <c r="IE112" s="510"/>
      <c r="IF112" s="510"/>
      <c r="IG112" s="510"/>
      <c r="IH112" s="510"/>
      <c r="II112" s="510"/>
      <c r="IJ112" s="510"/>
      <c r="IK112" s="510"/>
      <c r="IL112" s="510"/>
      <c r="IM112" s="510"/>
      <c r="IN112" s="510"/>
      <c r="IO112" s="510"/>
      <c r="IP112" s="510"/>
      <c r="IQ112" s="510"/>
      <c r="IR112" s="510"/>
      <c r="IS112" s="510"/>
      <c r="IT112" s="510"/>
      <c r="IU112" s="510"/>
      <c r="IV112" s="510"/>
      <c r="IW112" s="510"/>
      <c r="IX112" s="510"/>
      <c r="IY112" s="510"/>
      <c r="IZ112" s="510"/>
      <c r="JA112" s="510"/>
      <c r="JB112" s="510"/>
      <c r="JC112" s="510"/>
      <c r="JD112" s="510"/>
      <c r="JE112" s="510"/>
      <c r="JF112" s="510"/>
      <c r="JG112" s="510"/>
      <c r="JH112" s="510"/>
      <c r="JI112" s="510"/>
      <c r="JJ112" s="510"/>
      <c r="JK112" s="510"/>
      <c r="JL112" s="510"/>
      <c r="JM112" s="510"/>
      <c r="JN112" s="510"/>
      <c r="JO112" s="510"/>
      <c r="JP112" s="510"/>
      <c r="JQ112" s="510"/>
      <c r="JR112" s="510"/>
      <c r="JS112" s="510"/>
      <c r="JT112" s="510"/>
      <c r="JU112" s="510"/>
      <c r="JV112" s="510"/>
      <c r="JW112" s="510"/>
      <c r="JX112" s="510"/>
      <c r="JY112" s="510"/>
      <c r="JZ112" s="510"/>
      <c r="KA112" s="510"/>
      <c r="KB112" s="510"/>
      <c r="KC112" s="510"/>
      <c r="KD112" s="510"/>
      <c r="KE112" s="510"/>
      <c r="KF112" s="510"/>
      <c r="KG112" s="510"/>
      <c r="KH112" s="510"/>
      <c r="KI112" s="510"/>
      <c r="KJ112" s="510"/>
      <c r="KK112" s="510"/>
      <c r="KL112" s="510"/>
      <c r="KM112" s="510"/>
      <c r="KN112" s="510"/>
      <c r="KO112" s="510"/>
      <c r="KP112" s="510"/>
      <c r="KQ112" s="510"/>
      <c r="KR112" s="510"/>
      <c r="KS112" s="510"/>
      <c r="KT112" s="510"/>
      <c r="KU112" s="510"/>
      <c r="KV112" s="510"/>
      <c r="KW112" s="510"/>
      <c r="KX112" s="510"/>
      <c r="KY112" s="510"/>
      <c r="KZ112" s="510"/>
      <c r="LA112" s="510"/>
      <c r="LB112" s="510"/>
      <c r="LC112" s="510"/>
      <c r="LD112" s="510"/>
      <c r="LE112" s="510"/>
      <c r="LF112" s="510"/>
      <c r="LG112" s="510"/>
      <c r="LH112" s="510"/>
      <c r="LI112" s="510"/>
      <c r="LJ112" s="510"/>
      <c r="LK112" s="510"/>
      <c r="LL112" s="510"/>
      <c r="LM112" s="510"/>
      <c r="LN112" s="510"/>
      <c r="LO112" s="510"/>
      <c r="LP112" s="510"/>
      <c r="LQ112" s="510"/>
      <c r="LR112" s="510"/>
      <c r="LS112" s="510"/>
      <c r="LT112" s="510"/>
      <c r="LU112" s="510"/>
      <c r="LV112" s="510"/>
      <c r="LW112" s="510"/>
      <c r="LX112" s="510"/>
      <c r="LY112" s="510"/>
      <c r="LZ112" s="510"/>
      <c r="MA112" s="510"/>
      <c r="MB112" s="510"/>
      <c r="MC112" s="510"/>
      <c r="MD112" s="510"/>
      <c r="ME112" s="510"/>
      <c r="MF112" s="510"/>
      <c r="MG112" s="510"/>
      <c r="MH112" s="510"/>
      <c r="MI112" s="510"/>
      <c r="MJ112" s="510"/>
      <c r="MK112" s="510"/>
      <c r="ML112" s="510"/>
      <c r="MM112" s="510"/>
      <c r="MN112" s="510"/>
      <c r="MO112" s="510"/>
      <c r="MP112" s="510"/>
      <c r="MQ112" s="510"/>
      <c r="MR112" s="510"/>
      <c r="MS112" s="510"/>
      <c r="MT112" s="510"/>
      <c r="MU112" s="510"/>
      <c r="MV112" s="510"/>
      <c r="MW112" s="510"/>
      <c r="MX112" s="510"/>
      <c r="MY112" s="510"/>
      <c r="MZ112" s="510"/>
      <c r="NA112" s="510"/>
      <c r="NB112" s="510"/>
      <c r="NC112" s="510"/>
      <c r="ND112" s="510"/>
      <c r="NE112" s="510"/>
      <c r="NF112" s="510"/>
      <c r="NG112" s="510"/>
      <c r="NH112" s="510"/>
      <c r="NI112" s="510"/>
      <c r="NJ112" s="510"/>
      <c r="NK112" s="510"/>
      <c r="NL112" s="510"/>
      <c r="NM112" s="510"/>
      <c r="NN112" s="510"/>
      <c r="NO112" s="510"/>
      <c r="NP112" s="510"/>
      <c r="NQ112" s="510"/>
      <c r="NR112" s="510"/>
      <c r="NS112" s="510"/>
      <c r="NT112" s="510"/>
      <c r="NU112" s="510"/>
      <c r="NV112" s="510"/>
      <c r="NW112" s="510"/>
      <c r="NX112" s="510"/>
      <c r="NY112" s="510"/>
      <c r="NZ112" s="510"/>
      <c r="OA112" s="510"/>
      <c r="OB112" s="510"/>
      <c r="OC112" s="510"/>
      <c r="OD112" s="510"/>
      <c r="OE112" s="510"/>
      <c r="OF112" s="510"/>
      <c r="OG112" s="510"/>
      <c r="OH112" s="510"/>
      <c r="OI112" s="510"/>
      <c r="OJ112" s="510"/>
      <c r="OK112" s="510"/>
      <c r="OL112" s="510"/>
      <c r="OM112" s="510"/>
      <c r="ON112" s="510"/>
      <c r="OO112" s="510"/>
      <c r="OP112" s="510"/>
      <c r="OQ112" s="510"/>
      <c r="OR112" s="510"/>
      <c r="OS112" s="510"/>
      <c r="OT112" s="510"/>
      <c r="OU112" s="510"/>
      <c r="OV112" s="510"/>
      <c r="OW112" s="510"/>
      <c r="OX112" s="510"/>
      <c r="OY112" s="510"/>
      <c r="OZ112" s="510"/>
      <c r="PA112" s="510"/>
      <c r="PB112" s="510"/>
      <c r="PC112" s="510"/>
      <c r="PD112" s="510"/>
      <c r="PE112" s="510"/>
      <c r="PF112" s="510"/>
      <c r="PG112" s="510"/>
      <c r="PH112" s="510"/>
      <c r="PI112" s="510"/>
      <c r="PJ112" s="510"/>
      <c r="PK112" s="510"/>
      <c r="PL112" s="510"/>
      <c r="PM112" s="510"/>
      <c r="PN112" s="510"/>
      <c r="PO112" s="510"/>
      <c r="PP112" s="510"/>
      <c r="PQ112" s="510"/>
      <c r="PR112" s="510"/>
      <c r="PS112" s="510"/>
      <c r="PT112" s="510"/>
      <c r="PU112" s="510"/>
      <c r="PV112" s="510"/>
      <c r="PW112" s="510"/>
      <c r="PX112" s="510"/>
      <c r="PY112" s="510"/>
      <c r="PZ112" s="510"/>
      <c r="QA112" s="510"/>
      <c r="QB112" s="510"/>
      <c r="QC112" s="510"/>
      <c r="QD112" s="510"/>
      <c r="QE112" s="510"/>
      <c r="QF112" s="510"/>
      <c r="QG112" s="510"/>
      <c r="QH112" s="510"/>
      <c r="QI112" s="510"/>
      <c r="QJ112" s="510"/>
      <c r="QK112" s="510"/>
      <c r="QL112" s="510"/>
      <c r="QM112" s="510"/>
      <c r="QN112" s="510"/>
      <c r="QO112" s="510"/>
      <c r="QP112" s="510"/>
      <c r="QQ112" s="510"/>
      <c r="QR112" s="510"/>
      <c r="QS112" s="510"/>
      <c r="QT112" s="510"/>
      <c r="QU112" s="510"/>
      <c r="QV112" s="510"/>
      <c r="QW112" s="510"/>
      <c r="QX112" s="510"/>
      <c r="QY112" s="510"/>
      <c r="QZ112" s="510"/>
      <c r="RA112" s="510"/>
      <c r="RB112" s="510"/>
      <c r="RC112" s="510"/>
      <c r="RD112" s="510"/>
      <c r="RE112" s="510"/>
      <c r="RF112" s="510"/>
      <c r="RG112" s="510"/>
      <c r="RH112" s="510"/>
      <c r="RI112" s="510"/>
      <c r="RJ112" s="510"/>
      <c r="RK112" s="510"/>
      <c r="RL112" s="510"/>
      <c r="RM112" s="510"/>
      <c r="RN112" s="510"/>
      <c r="RO112" s="510"/>
      <c r="RP112" s="510"/>
      <c r="RQ112" s="510"/>
      <c r="RR112" s="510"/>
      <c r="RS112" s="510"/>
      <c r="RT112" s="510"/>
      <c r="RU112" s="510"/>
      <c r="RV112" s="510"/>
      <c r="RW112" s="510"/>
      <c r="RX112" s="510"/>
      <c r="RY112" s="510"/>
      <c r="RZ112" s="510"/>
      <c r="SA112" s="510"/>
      <c r="SB112" s="510"/>
      <c r="SC112" s="510"/>
      <c r="SD112" s="510"/>
      <c r="SE112" s="510"/>
      <c r="SF112" s="510"/>
      <c r="SG112" s="510"/>
      <c r="SH112" s="510"/>
      <c r="SI112" s="510"/>
      <c r="SJ112" s="510"/>
      <c r="SK112" s="510"/>
      <c r="SL112" s="510"/>
      <c r="SM112" s="510"/>
      <c r="SN112" s="510"/>
      <c r="SO112" s="510"/>
      <c r="SP112" s="510"/>
      <c r="SQ112" s="510"/>
      <c r="SR112" s="510"/>
      <c r="SS112" s="510"/>
      <c r="ST112" s="510"/>
      <c r="SU112" s="510"/>
      <c r="SV112" s="510"/>
      <c r="SW112" s="510"/>
      <c r="SX112" s="510"/>
      <c r="SY112" s="510"/>
      <c r="SZ112" s="510"/>
      <c r="TA112" s="510"/>
      <c r="TB112" s="510"/>
      <c r="TC112" s="510"/>
      <c r="TD112" s="510"/>
      <c r="TE112" s="510"/>
      <c r="TF112" s="510"/>
      <c r="TG112" s="510"/>
      <c r="TH112" s="510"/>
      <c r="TI112" s="510"/>
      <c r="TJ112" s="510"/>
      <c r="TK112" s="510"/>
      <c r="TL112" s="510"/>
      <c r="TM112" s="510"/>
      <c r="TN112" s="510"/>
      <c r="TO112" s="510"/>
      <c r="TP112" s="510"/>
      <c r="TQ112" s="510"/>
      <c r="TR112" s="510"/>
      <c r="TS112" s="510"/>
      <c r="TT112" s="510"/>
      <c r="TU112" s="510"/>
      <c r="TV112" s="510"/>
      <c r="TW112" s="510"/>
      <c r="TX112" s="510"/>
      <c r="TY112" s="510"/>
      <c r="TZ112" s="510"/>
      <c r="UA112" s="510"/>
      <c r="UB112" s="510"/>
      <c r="UC112" s="510"/>
      <c r="UD112" s="510"/>
      <c r="UE112" s="510"/>
      <c r="UF112" s="510"/>
      <c r="UG112" s="510"/>
      <c r="UH112" s="510"/>
      <c r="UI112" s="510"/>
      <c r="UJ112" s="510"/>
      <c r="UK112" s="510"/>
      <c r="UL112" s="510"/>
      <c r="UM112" s="510"/>
      <c r="UN112" s="510"/>
      <c r="UO112" s="510"/>
      <c r="UP112" s="510"/>
      <c r="UQ112" s="510"/>
      <c r="UR112" s="510"/>
      <c r="US112" s="510"/>
      <c r="UT112" s="510"/>
      <c r="UU112" s="510"/>
      <c r="UV112" s="510"/>
      <c r="UW112" s="510"/>
      <c r="UX112" s="510"/>
      <c r="UY112" s="510"/>
      <c r="UZ112" s="510"/>
      <c r="VA112" s="510"/>
      <c r="VB112" s="510"/>
      <c r="VC112" s="510"/>
      <c r="VD112" s="510"/>
      <c r="VE112" s="510"/>
      <c r="VF112" s="510"/>
      <c r="VG112" s="510"/>
      <c r="VH112" s="510"/>
      <c r="VI112" s="510"/>
      <c r="VJ112" s="510"/>
      <c r="VK112" s="510"/>
      <c r="VL112" s="510"/>
      <c r="VM112" s="510"/>
      <c r="VN112" s="510"/>
      <c r="VO112" s="510"/>
      <c r="VP112" s="510"/>
      <c r="VQ112" s="510"/>
      <c r="VR112" s="510"/>
      <c r="VS112" s="510"/>
      <c r="VT112" s="510"/>
      <c r="VU112" s="510"/>
      <c r="VV112" s="510"/>
      <c r="VW112" s="510"/>
      <c r="VX112" s="510"/>
      <c r="VY112" s="510"/>
      <c r="VZ112" s="510"/>
      <c r="WA112" s="510"/>
      <c r="WB112" s="510"/>
      <c r="WC112" s="510"/>
      <c r="WD112" s="510"/>
      <c r="WE112" s="510"/>
      <c r="WF112" s="510"/>
      <c r="WG112" s="510"/>
      <c r="WH112" s="510"/>
      <c r="WI112" s="510"/>
      <c r="WJ112" s="510"/>
      <c r="WK112" s="510"/>
      <c r="WL112" s="510"/>
      <c r="WM112" s="510"/>
      <c r="WN112" s="510"/>
      <c r="WO112" s="510"/>
      <c r="WP112" s="510"/>
      <c r="WQ112" s="510"/>
      <c r="WR112" s="510"/>
      <c r="WS112" s="510"/>
      <c r="WT112" s="510"/>
      <c r="WU112" s="510"/>
      <c r="WV112" s="510"/>
      <c r="WW112" s="510"/>
      <c r="WX112" s="510"/>
      <c r="WY112" s="510"/>
      <c r="WZ112" s="510"/>
      <c r="XA112" s="510"/>
      <c r="XB112" s="510"/>
      <c r="XC112" s="510"/>
      <c r="XD112" s="510"/>
      <c r="XE112" s="510"/>
      <c r="XF112" s="510"/>
      <c r="XG112" s="510"/>
      <c r="XH112" s="510"/>
      <c r="XI112" s="510"/>
      <c r="XJ112" s="510"/>
      <c r="XK112" s="510"/>
      <c r="XL112" s="510"/>
      <c r="XM112" s="510"/>
      <c r="XN112" s="510"/>
      <c r="XO112" s="510"/>
      <c r="XP112" s="510"/>
      <c r="XQ112" s="510"/>
      <c r="XR112" s="510"/>
      <c r="XS112" s="510"/>
      <c r="XT112" s="510"/>
      <c r="XU112" s="510"/>
      <c r="XV112" s="510"/>
      <c r="XW112" s="510"/>
      <c r="XX112" s="510"/>
      <c r="XY112" s="510"/>
      <c r="XZ112" s="510"/>
      <c r="YA112" s="510"/>
      <c r="YB112" s="510"/>
      <c r="YC112" s="510"/>
      <c r="YD112" s="510"/>
      <c r="YE112" s="510"/>
      <c r="YF112" s="510"/>
      <c r="YG112" s="510"/>
      <c r="YH112" s="510"/>
      <c r="YI112" s="510"/>
      <c r="YJ112" s="510"/>
      <c r="YK112" s="510"/>
      <c r="YL112" s="510"/>
      <c r="YM112" s="510"/>
      <c r="YN112" s="510"/>
      <c r="YO112" s="510"/>
      <c r="YP112" s="510"/>
      <c r="YQ112" s="510"/>
      <c r="YR112" s="510"/>
      <c r="YS112" s="510"/>
      <c r="YT112" s="510"/>
      <c r="YU112" s="510"/>
      <c r="YV112" s="510"/>
      <c r="YW112" s="510"/>
      <c r="YX112" s="510"/>
      <c r="YY112" s="510"/>
      <c r="YZ112" s="510"/>
      <c r="ZA112" s="510"/>
      <c r="ZB112" s="510"/>
      <c r="ZC112" s="510"/>
      <c r="ZD112" s="510"/>
      <c r="ZE112" s="510"/>
      <c r="ZF112" s="510"/>
      <c r="ZG112" s="510"/>
      <c r="ZH112" s="510"/>
      <c r="ZI112" s="510"/>
      <c r="ZJ112" s="510"/>
      <c r="ZK112" s="510"/>
      <c r="ZL112" s="510"/>
      <c r="ZM112" s="510"/>
      <c r="ZN112" s="510"/>
      <c r="ZO112" s="510"/>
      <c r="ZP112" s="510"/>
      <c r="ZQ112" s="510"/>
      <c r="ZR112" s="510"/>
      <c r="ZS112" s="510"/>
      <c r="ZT112" s="510"/>
      <c r="ZU112" s="510"/>
      <c r="ZV112" s="510"/>
      <c r="ZW112" s="510"/>
      <c r="ZX112" s="510"/>
      <c r="ZY112" s="510"/>
      <c r="ZZ112" s="510"/>
      <c r="AAA112" s="510"/>
      <c r="AAB112" s="510"/>
      <c r="AAC112" s="510"/>
      <c r="AAD112" s="510"/>
      <c r="AAE112" s="510"/>
      <c r="AAF112" s="510"/>
      <c r="AAG112" s="510"/>
      <c r="AAH112" s="510"/>
      <c r="AAI112" s="510"/>
      <c r="AAJ112" s="510"/>
      <c r="AAK112" s="510"/>
      <c r="AAL112" s="510"/>
      <c r="AAM112" s="510"/>
      <c r="AAN112" s="510"/>
      <c r="AAO112" s="510"/>
      <c r="AAP112" s="510"/>
      <c r="AAQ112" s="510"/>
      <c r="AAR112" s="510"/>
      <c r="AAS112" s="510"/>
      <c r="AAT112" s="510"/>
      <c r="AAU112" s="510"/>
      <c r="AAV112" s="510"/>
      <c r="AAW112" s="510"/>
      <c r="AAX112" s="510"/>
      <c r="AAY112" s="510"/>
      <c r="AAZ112" s="510"/>
      <c r="ABA112" s="510"/>
      <c r="ABB112" s="510"/>
      <c r="ABC112" s="510"/>
      <c r="ABD112" s="510"/>
      <c r="ABE112" s="510"/>
      <c r="ABF112" s="510"/>
      <c r="ABG112" s="510"/>
      <c r="ABH112" s="510"/>
      <c r="ABI112" s="510"/>
      <c r="ABJ112" s="510"/>
      <c r="ABK112" s="510"/>
      <c r="ABL112" s="510"/>
      <c r="ABM112" s="510"/>
      <c r="ABN112" s="510"/>
      <c r="ABO112" s="510"/>
      <c r="ABP112" s="510"/>
      <c r="ABQ112" s="510"/>
      <c r="ABR112" s="510"/>
      <c r="ABS112" s="510"/>
      <c r="ABT112" s="510"/>
      <c r="ABU112" s="510"/>
      <c r="ABV112" s="510"/>
      <c r="ABW112" s="510"/>
      <c r="ABX112" s="510"/>
      <c r="ABY112" s="510"/>
      <c r="ABZ112" s="510"/>
      <c r="ACA112" s="510"/>
      <c r="ACB112" s="510"/>
      <c r="ACC112" s="510"/>
      <c r="ACD112" s="510"/>
      <c r="ACE112" s="510"/>
      <c r="ACF112" s="510"/>
      <c r="ACG112" s="510"/>
      <c r="ACH112" s="510"/>
      <c r="ACI112" s="510"/>
      <c r="ACJ112" s="510"/>
      <c r="ACK112" s="510"/>
      <c r="ACL112" s="510"/>
      <c r="ACM112" s="510"/>
      <c r="ACN112" s="510"/>
      <c r="ACO112" s="510"/>
      <c r="ACP112" s="510"/>
      <c r="ACQ112" s="510"/>
      <c r="ACR112" s="510"/>
      <c r="ACS112" s="510"/>
      <c r="ACT112" s="510"/>
      <c r="ACU112" s="510"/>
      <c r="ACV112" s="510"/>
      <c r="ACW112" s="510"/>
      <c r="ACX112" s="510"/>
      <c r="ACY112" s="510"/>
      <c r="ACZ112" s="510"/>
      <c r="ADA112" s="510"/>
      <c r="ADB112" s="510"/>
      <c r="ADC112" s="510"/>
      <c r="ADD112" s="510"/>
      <c r="ADE112" s="510"/>
      <c r="ADF112" s="510"/>
      <c r="ADG112" s="510"/>
      <c r="ADH112" s="510"/>
      <c r="ADI112" s="510"/>
      <c r="ADJ112" s="510"/>
      <c r="ADK112" s="510"/>
      <c r="ADL112" s="510"/>
      <c r="ADM112" s="510"/>
      <c r="ADN112" s="510"/>
      <c r="ADO112" s="510"/>
      <c r="ADP112" s="510"/>
      <c r="ADQ112" s="510"/>
      <c r="ADR112" s="510"/>
      <c r="ADS112" s="510"/>
      <c r="ADT112" s="510"/>
      <c r="ADU112" s="510"/>
      <c r="ADV112" s="510"/>
      <c r="ADW112" s="510"/>
      <c r="ADX112" s="510"/>
      <c r="ADY112" s="510"/>
      <c r="ADZ112" s="510"/>
      <c r="AEA112" s="510"/>
      <c r="AEB112" s="510"/>
      <c r="AEC112" s="510"/>
      <c r="AED112" s="510"/>
      <c r="AEE112" s="510"/>
      <c r="AEF112" s="510"/>
      <c r="AEG112" s="510"/>
      <c r="AEH112" s="510"/>
      <c r="AEI112" s="510"/>
      <c r="AEJ112" s="510"/>
      <c r="AEK112" s="510"/>
      <c r="AEL112" s="510"/>
      <c r="AEM112" s="510"/>
      <c r="AEN112" s="510"/>
      <c r="AEO112" s="510"/>
      <c r="AEP112" s="510"/>
      <c r="AEQ112" s="510"/>
      <c r="AER112" s="510"/>
      <c r="AES112" s="510"/>
      <c r="AET112" s="510"/>
      <c r="AEU112" s="510"/>
      <c r="AEV112" s="510"/>
      <c r="AEW112" s="510"/>
      <c r="AEX112" s="510"/>
      <c r="AEY112" s="510"/>
      <c r="AEZ112" s="510"/>
      <c r="AFA112" s="510"/>
      <c r="AFB112" s="510"/>
      <c r="AFC112" s="510"/>
      <c r="AFD112" s="510"/>
      <c r="AFE112" s="510"/>
      <c r="AFF112" s="510"/>
      <c r="AFG112" s="510"/>
      <c r="AFH112" s="510"/>
      <c r="AFI112" s="510"/>
      <c r="AFJ112" s="510"/>
      <c r="AFK112" s="510"/>
      <c r="AFL112" s="510"/>
      <c r="AFM112" s="510"/>
      <c r="AFN112" s="510"/>
      <c r="AFO112" s="510"/>
      <c r="AFP112" s="510"/>
      <c r="AFQ112" s="510"/>
      <c r="AFR112" s="510"/>
      <c r="AFS112" s="510"/>
      <c r="AFT112" s="510"/>
      <c r="AFU112" s="510"/>
      <c r="AFV112" s="510"/>
      <c r="AFW112" s="510"/>
      <c r="AFX112" s="510"/>
      <c r="AFY112" s="510"/>
      <c r="AFZ112" s="510"/>
      <c r="AGA112" s="510"/>
      <c r="AGB112" s="510"/>
      <c r="AGC112" s="510"/>
      <c r="AGD112" s="510"/>
      <c r="AGE112" s="510"/>
      <c r="AGF112" s="510"/>
      <c r="AGG112" s="510"/>
      <c r="AGH112" s="510"/>
      <c r="AGI112" s="510"/>
      <c r="AGJ112" s="510"/>
      <c r="AGK112" s="510"/>
      <c r="AGL112" s="510"/>
      <c r="AGM112" s="510"/>
      <c r="AGN112" s="510"/>
      <c r="AGO112" s="510"/>
      <c r="AGP112" s="510"/>
      <c r="AGQ112" s="510"/>
      <c r="AGR112" s="510"/>
      <c r="AGS112" s="510"/>
      <c r="AGT112" s="510"/>
      <c r="AGU112" s="510"/>
      <c r="AGV112" s="510"/>
      <c r="AGW112" s="510"/>
      <c r="AGX112" s="510"/>
      <c r="AGY112" s="510"/>
      <c r="AGZ112" s="510"/>
      <c r="AHA112" s="510"/>
      <c r="AHB112" s="510"/>
      <c r="AHC112" s="510"/>
      <c r="AHD112" s="510"/>
      <c r="AHE112" s="483">
        <v>0</v>
      </c>
    </row>
    <row r="113" spans="1:889" outlineLevel="1">
      <c r="A113" s="18">
        <f t="shared" si="609"/>
        <v>100</v>
      </c>
      <c r="B113" s="22">
        <f>$A$15</f>
        <v>2</v>
      </c>
      <c r="C113" s="458">
        <f>C$111 + IF(ExptNo&lt;&gt;"",$K113*1000,0) + IF(ExptNo&gt;=1,$L113*100,0) + IF(ExptNo&gt;=2,$T113*10,0) + IF(ExptNo&gt;=3,$N113*1,0)</f>
        <v>110000</v>
      </c>
      <c r="D113" s="119" t="str">
        <f>INDEX(i.Region_Desc,1,$L113)</f>
        <v>GSW</v>
      </c>
      <c r="E113" t="b">
        <v>1</v>
      </c>
      <c r="F113" t="b">
        <v>0</v>
      </c>
      <c r="G113" t="b">
        <f t="shared" ref="G113" si="610">E113</f>
        <v>1</v>
      </c>
      <c r="H113" s="22">
        <v>0</v>
      </c>
      <c r="I113" s="535" cm="1">
        <f t="array" ref="I113">INDEX(I$13:I112,$B113+1,1)</f>
        <v>1</v>
      </c>
      <c r="J113" s="535" cm="1">
        <f t="array" ref="J113">INDEX(J$13:J112,$B113+1,1)</f>
        <v>0</v>
      </c>
      <c r="K113" s="22">
        <v>0</v>
      </c>
      <c r="L113" s="535" cm="1">
        <f t="array" ref="L113">INDEX(L$13:L112,$B113+1,1)</f>
        <v>2</v>
      </c>
      <c r="M113" s="535" cm="1">
        <f t="array" ref="M113">INDEX(M$13:M112,$B113+1,1)</f>
        <v>0</v>
      </c>
      <c r="N113" s="22">
        <v>3</v>
      </c>
      <c r="O113" s="22">
        <v>6</v>
      </c>
      <c r="P113" s="22">
        <v>1</v>
      </c>
      <c r="Q113" s="535" cm="1">
        <f t="array" ref="Q113">INDEX(Q$13:Q112,$B113+1,1)</f>
        <v>1</v>
      </c>
      <c r="R113" s="535" cm="1">
        <f t="array" ref="R113">INDEX(R$13:R112,$B113+1,1)</f>
        <v>1</v>
      </c>
      <c r="S113" s="535" cm="1">
        <f t="array" ref="S113">INDEX(S$13:S112,$B113+1,1)</f>
        <v>1</v>
      </c>
      <c r="T113" s="411">
        <f t="shared" ref="T113:V114" si="611">INDEX(i.Breed,$O113,T$6)</f>
        <v>2</v>
      </c>
      <c r="U113" s="411">
        <f t="shared" si="611"/>
        <v>5</v>
      </c>
      <c r="V113" s="411">
        <f t="shared" si="611"/>
        <v>2</v>
      </c>
      <c r="W113" s="565" t="b">
        <v>0</v>
      </c>
      <c r="X113" s="772" t="b">
        <f>OR(INDEX(i.Breed,$O113,X$6)=0,INDEX(i.Breed,$O113,X$6)=X$7)</f>
        <v>1</v>
      </c>
      <c r="Y113" s="772" t="b">
        <f>OR(INDEX(i.Breed,$O113,Y$6)=0,INDEX(i.Breed,$O113,Y$6)=Y$7)</f>
        <v>1</v>
      </c>
      <c r="Z113" s="791" t="b" cm="1">
        <f t="array" ref="Z113">INDEX(Z$13:Z112,$B113+1,1)</f>
        <v>0</v>
      </c>
      <c r="AA113" s="411">
        <f>IF(AND($Z113,$AD113=6),0,$AB113)</f>
        <v>6</v>
      </c>
      <c r="AB113" s="411">
        <f>IF($AD113=6,6,$AC113)</f>
        <v>6</v>
      </c>
      <c r="AC113" s="535" cm="1">
        <f t="array" ref="AC113">INDEX(AC$13:AC112,$B113+1,1)</f>
        <v>0</v>
      </c>
      <c r="AD113" s="535" cm="1">
        <f t="array" ref="AD113">INDEX(AD$13:AD112,$B113+1,1)</f>
        <v>6</v>
      </c>
      <c r="AE113" s="535" cm="1">
        <f t="array" ref="AE113">INDEX(AE$13:AE112,$B113+1,1)</f>
        <v>0</v>
      </c>
      <c r="AF113" s="535" cm="1">
        <f t="array" ref="AF113">INDEX(AF$13:AF112,$B113+1,1)</f>
        <v>0</v>
      </c>
      <c r="AG113" s="535" cm="1">
        <f t="array" ref="AG113">INDEX(AG$13:AG112,$B113+1,1)</f>
        <v>0</v>
      </c>
      <c r="AH113" s="535" cm="1">
        <f t="array" ref="AH113">INDEX(AH$13:AH112,$B113+1,1)</f>
        <v>0</v>
      </c>
      <c r="AI113" s="22">
        <v>2</v>
      </c>
      <c r="AJ113" s="22">
        <v>2</v>
      </c>
      <c r="AK113" s="22">
        <v>2</v>
      </c>
      <c r="AL113" s="535" cm="1">
        <f t="array" ref="AL113">INDEX(AL$13:AL112,$B113+1,1)</f>
        <v>0</v>
      </c>
      <c r="AM113" s="535" cm="1">
        <f t="array" ref="AM113">INDEX(AM$13:AM112,$B113+1,1)</f>
        <v>2</v>
      </c>
      <c r="AN113" s="807" t="b">
        <v>1</v>
      </c>
      <c r="AO113" s="22">
        <v>0</v>
      </c>
      <c r="AP113" s="535" t="str" cm="1">
        <f t="array" ref="AP113">INDEX(AP$13:AP112,$B113+1,1)</f>
        <v/>
      </c>
      <c r="AQ113" s="535" cm="1">
        <f t="array" ref="AQ113">INDEX(AQ$13:AQ112,$B113+1,1)</f>
        <v>1</v>
      </c>
      <c r="AR113" s="535" cm="1">
        <f t="array" ref="AR113">INDEX(AR$13:AR112,$B113+1,1)</f>
        <v>1</v>
      </c>
      <c r="AS113" s="111"/>
      <c r="AT113" s="111"/>
      <c r="AU113" s="535" cm="1">
        <f t="array" ref="AU113">INDEX(AU$13:AU112,$B113+1,1)</f>
        <v>0</v>
      </c>
      <c r="AV113" s="535" cm="1">
        <f t="array" ref="AV113">INDEX(AV$13:AV112,$B113+1,1)</f>
        <v>0</v>
      </c>
      <c r="AW113" s="111"/>
      <c r="AX113" s="111"/>
      <c r="AY113" s="111"/>
      <c r="AZ113" s="111"/>
      <c r="BA113" s="111"/>
      <c r="BB113" s="111"/>
      <c r="BC113" s="312" t="str">
        <f>LEFT(BC112,10)     &amp;    TEXT($H113," 00000 ")        &amp;      INDEX(i.ModelStructure,$I113,1)    &amp;" "&amp; LEFT(IF($AO113=0,"",INDEX(i.saa_p11_Desc,$AO113,1))&amp;"    ",4)     &amp;" "
&amp; $D113                &amp;    " Past" &amp; TEXT($ZZ113,"??0%;;??0%;    ") &amp; CHOOSE($DT113+1," Fine","  MWM","  SFM","  CFS","  GFS"," Meat"," Wool","  Mat "," 1stC"," Term"," Shed","     ")&amp;IF($DZ113=TRUE,"&amp;BBT","    ")              &amp;      " TOL"&amp;INDEX(i.TOL_Desc,1,$N113)
&amp; " Scan"&amp;$AK113       &amp;    CHOOSE($K113+1," CFS"," GFS"," NFS")
&amp;    " GP"&amp;TEXT($GI113,"?00%")    &amp;    " WP"&amp;TEXT($GF113*$AAX113*$AAZ113,"?00%")       &amp;     " MP"&amp;TEXT($GG113*$AAW113*$AAY113,"?00%")
&amp; " FlkSt_"&amp;CHOOSE($V113+1,"Opt","Lmb","Hgt")&amp;"_"     &amp;    IF($W113,"4","-")&amp;IF($X113,"5","-")&amp;IF($Y113,"6","-")
&amp; " ("&amp;IF(OR($ABN113,AND($ABN113="-",$DM113)),"P","E")   &amp;IF(OR($ABP113,AND($ABP113="-",$DN113)),"T","t")        &amp;     "_F"&amp;IF($ACM113&lt;&gt;FALSE,3,0)+COUNTIF($ACE113:$ACI113,TRUE)+COUNTIF($BX113:$BY113,"&gt;0")&amp;IF($ACK113&lt;&gt;FALSE,3,0)+COUNTIF($BX113:$BY113,"&gt;0")&amp;"N"&amp;IF($ACP113&lt;&gt;"-",$ACP113,IF($HB113&lt;&gt;"-",$HB113,$DR113))&amp;IF($ACQ113&lt;&gt;"-",$ACQ113,IF($HC113&lt;&gt;"-",$HC113,$DS113))&amp;"L"&amp;$ADB113&amp;$ADC113&amp;")"</f>
        <v>EV Trt Cal 00000 SE      GSW Past      CFS     TOLSpr Scan2 CFS GP100% WP100% MP100% FlkSt_Hgt_-56 (Et_F33N11L11)</v>
      </c>
      <c r="BD113" s="8" t="str">
        <f ca="1">IF(COUNTIF($BC$13:$BC113,$BC113)=1,"-","Dup")</f>
        <v>-</v>
      </c>
      <c r="BE113" s="18"/>
      <c r="BF113" s="22" t="b">
        <v>1</v>
      </c>
      <c r="BG113" s="22" t="b">
        <v>1</v>
      </c>
      <c r="BH113" s="22" t="b">
        <v>1</v>
      </c>
      <c r="BI113" s="22" t="b">
        <v>1</v>
      </c>
      <c r="BJ113" s="22" t="b">
        <v>1</v>
      </c>
      <c r="BK113" s="22" t="b">
        <v>1</v>
      </c>
      <c r="BL113" s="22" t="b">
        <v>1</v>
      </c>
      <c r="BM113" s="22" t="b">
        <v>1</v>
      </c>
      <c r="BN113" s="22" t="b">
        <v>1</v>
      </c>
      <c r="BO113" s="18"/>
      <c r="BP113" s="411" t="b">
        <f t="shared" ref="BP113:CC114" si="612">INDEX(i.model_structure,$I113,BP$6)</f>
        <v>1</v>
      </c>
      <c r="BQ113" s="411" t="str">
        <f t="shared" si="612"/>
        <v>-</v>
      </c>
      <c r="BR113" s="411" t="b">
        <f t="shared" si="612"/>
        <v>0</v>
      </c>
      <c r="BS113" s="411" t="str">
        <f t="shared" si="612"/>
        <v>-</v>
      </c>
      <c r="BT113" s="411" t="str">
        <f t="shared" si="612"/>
        <v>-</v>
      </c>
      <c r="BU113" s="411" t="str">
        <f t="shared" si="612"/>
        <v>-</v>
      </c>
      <c r="BV113" s="411" t="str">
        <f t="shared" si="612"/>
        <v>-</v>
      </c>
      <c r="BW113" s="411" t="str">
        <f t="shared" si="612"/>
        <v>-</v>
      </c>
      <c r="BX113" s="411" t="str">
        <f t="shared" si="612"/>
        <v>-</v>
      </c>
      <c r="BY113" s="411" t="str">
        <f t="shared" si="612"/>
        <v>-</v>
      </c>
      <c r="BZ113" s="411" t="str">
        <f t="shared" si="612"/>
        <v>-</v>
      </c>
      <c r="CA113" s="411" t="str">
        <f t="shared" si="612"/>
        <v>-</v>
      </c>
      <c r="CB113" s="411" t="b">
        <f t="shared" si="612"/>
        <v>0</v>
      </c>
      <c r="CC113" s="87">
        <f t="shared" si="612"/>
        <v>0</v>
      </c>
      <c r="CD113" s="535" t="str" cm="1">
        <f t="array" ref="CD113">INDEX(CD$13:CD112,$B113+1,1)</f>
        <v>-</v>
      </c>
      <c r="CE113" s="535" t="str" cm="1">
        <f t="array" ref="CE113">INDEX(CE$13:CE112,$B113+1,1)</f>
        <v>-</v>
      </c>
      <c r="CF113" s="22" t="s">
        <v>30</v>
      </c>
      <c r="CG113" s="535" t="b" cm="1">
        <f t="array" ref="CG113">INDEX(CG$13:CG112,$B113+1,1)</f>
        <v>1</v>
      </c>
      <c r="CH113" s="22" t="b">
        <v>0</v>
      </c>
      <c r="CI113" s="22">
        <v>0.1</v>
      </c>
      <c r="CJ113" s="22">
        <v>0.1</v>
      </c>
      <c r="CK113" s="18"/>
      <c r="CL113" s="535" t="str" cm="1">
        <f t="array" ref="CL113">INDEX(CL$13:CL112,$B113+1,1)</f>
        <v>-</v>
      </c>
      <c r="CM113" s="535" t="str" cm="1">
        <f t="array" ref="CM113">INDEX(CM$13:CM112,$B113+1,1)</f>
        <v>-</v>
      </c>
      <c r="CN113" s="411" t="str">
        <f ca="1">IF($T113&lt;&gt;4,OFFSET(CN$13,$B113,0),1)</f>
        <v>-</v>
      </c>
      <c r="CO113" s="411">
        <f>$K113</f>
        <v>0</v>
      </c>
      <c r="CP113" s="411">
        <f>$K113</f>
        <v>0</v>
      </c>
      <c r="CQ113" s="535" t="str" cm="1">
        <f t="array" ref="CQ113">INDEX(CQ$13:CQ112,$B113+1,1)</f>
        <v>-</v>
      </c>
      <c r="CR113" s="535" t="str" cm="1">
        <f t="array" ref="CR113">INDEX(CR$13:CR112,$B113+1,1)</f>
        <v>-</v>
      </c>
      <c r="CS113" s="535" t="str" cm="1">
        <f t="array" ref="CS113">INDEX(CS$13:CS112,$B113+1,1)</f>
        <v>-</v>
      </c>
      <c r="CT113" s="535" t="str" cm="1">
        <f t="array" ref="CT113">INDEX(CT$13:CT112,$B113+1,1)</f>
        <v>-</v>
      </c>
      <c r="CU113" s="411" t="str">
        <f ca="1">IF($T113&lt;&gt;4,OFFSET(CU$13,$B113,0),1)</f>
        <v>-</v>
      </c>
      <c r="CV113" s="411">
        <f>$K113</f>
        <v>0</v>
      </c>
      <c r="CW113" s="411">
        <f>$K113</f>
        <v>0</v>
      </c>
      <c r="CX113" s="535" t="str" cm="1">
        <f t="array" ref="CX113">INDEX(CX$13:CX112,$B113+1,1)</f>
        <v>-</v>
      </c>
      <c r="CY113" s="535" t="str" cm="1">
        <f t="array" ref="CY113">INDEX(CY$13:CY112,$B113+1,1)</f>
        <v>-</v>
      </c>
      <c r="CZ113" s="411" t="str">
        <f ca="1">IF($T113&lt;&gt;4,OFFSET(CZ$13,$B113,0),1)</f>
        <v>-</v>
      </c>
      <c r="DA113" s="411">
        <f>$K113</f>
        <v>0</v>
      </c>
      <c r="DB113" s="535" t="str" cm="1">
        <f t="array" ref="DB113">INDEX(DB$13:DB112,$B113+1,1)</f>
        <v>-</v>
      </c>
      <c r="DC113" s="535" t="str" cm="1">
        <f t="array" ref="DC113">INDEX(DC$13:DC112,$B113+1,1)</f>
        <v>-</v>
      </c>
      <c r="DD113" s="411">
        <f>$K113</f>
        <v>0</v>
      </c>
      <c r="DE113" s="535" t="str" cm="1">
        <f t="array" ref="DE113">INDEX(DE$13:DE112,$B113+1,1)</f>
        <v>-</v>
      </c>
      <c r="DF113" s="535" t="str" cm="1">
        <f t="array" ref="DF113">INDEX(DF$13:DF112,$B113+1,1)</f>
        <v>-</v>
      </c>
      <c r="DG113" s="411" t="str">
        <f ca="1">IF($T113&lt;&gt;4,OFFSET(DG$13,$B113,0),1)</f>
        <v>-</v>
      </c>
      <c r="DH113" s="411">
        <f>$K113</f>
        <v>0</v>
      </c>
      <c r="DI113" s="411">
        <f>$K113</f>
        <v>0</v>
      </c>
      <c r="DJ113" s="535" cm="1">
        <f t="array" ref="DJ113">INDEX(DJ$13:DJ112,$B113+1,1)</f>
        <v>720</v>
      </c>
      <c r="DK113" s="535" cm="1">
        <f t="array" ref="DK113">INDEX(DK$13:DK112,$B113+1,1)</f>
        <v>720</v>
      </c>
      <c r="DL113" s="18"/>
      <c r="DM113" s="22" t="b">
        <v>0</v>
      </c>
      <c r="DN113" s="22" t="b">
        <v>0</v>
      </c>
      <c r="DO113" s="535" t="b" cm="1">
        <f t="array" ref="DO113">INDEX(DO$13:DO112,$B113+1,1)</f>
        <v>1</v>
      </c>
      <c r="DP113" s="87" t="str">
        <f>IF($DM113=TRUE,0,"-")</f>
        <v>-</v>
      </c>
      <c r="DQ113" s="799" cm="1">
        <f t="array" ref="DQ113">VALUE(IFERROR(VALUE($K113),0) &amp; _xlfn.SWITCH($CF113,"-",4,$CF113) &amp; $L113 &amp; $T113 &amp; "00" &amp; $N113 &amp; $AK113 &amp; $R113 &amp; _xlfn.SWITCH($AM113,3,1,$AM113) &amp; _xlfn.SWITCH($M113,4,0,$M113) &amp; _xlfn.SWITCH($AD113,6,1,$AD113))</f>
        <v>42200321201</v>
      </c>
      <c r="DR113" s="535" cm="1">
        <f t="array" ref="DR113">INDEX(DR$13:DR112,$B113+1,1)</f>
        <v>1</v>
      </c>
      <c r="DS113" s="535" cm="1">
        <f t="array" ref="DS113">INDEX(DS$13:DS112,$B113+1,1)</f>
        <v>1</v>
      </c>
      <c r="DT113" s="411">
        <f t="shared" ref="DT113:DY114" si="613">INDEX(i.Genotype,$U113,DT$6)</f>
        <v>3</v>
      </c>
      <c r="DU113" s="411" t="str">
        <f t="shared" si="613"/>
        <v>-</v>
      </c>
      <c r="DV113" s="411" t="str">
        <f t="shared" si="613"/>
        <v>-</v>
      </c>
      <c r="DW113" s="411" t="str">
        <f t="shared" si="613"/>
        <v>-</v>
      </c>
      <c r="DX113" s="411" t="str">
        <f t="shared" si="613"/>
        <v>-</v>
      </c>
      <c r="DY113" s="411" t="str">
        <f t="shared" si="613"/>
        <v>-</v>
      </c>
      <c r="DZ113" s="411" t="b">
        <f>INDEX(i.Breed,$T113,DZ$6)</f>
        <v>0</v>
      </c>
      <c r="EA113" s="411" t="str">
        <f t="shared" ref="EA113:EI114" si="614">INDEX(i.Breed,$O113,EA$6)</f>
        <v>-</v>
      </c>
      <c r="EB113" s="411" t="str">
        <f t="shared" si="614"/>
        <v>-</v>
      </c>
      <c r="EC113" s="411" t="str">
        <f t="shared" si="614"/>
        <v>-</v>
      </c>
      <c r="ED113" s="411" t="str">
        <f t="shared" si="614"/>
        <v>-</v>
      </c>
      <c r="EE113" s="411">
        <f t="shared" si="614"/>
        <v>500</v>
      </c>
      <c r="EF113" s="411">
        <f t="shared" si="614"/>
        <v>500</v>
      </c>
      <c r="EG113" s="411" t="str">
        <f t="shared" si="614"/>
        <v>-</v>
      </c>
      <c r="EH113" s="411" t="str">
        <f t="shared" si="614"/>
        <v>-</v>
      </c>
      <c r="EI113" s="411" t="str">
        <f t="shared" si="614"/>
        <v>-</v>
      </c>
      <c r="EJ113" s="535" cm="1">
        <f t="array" ref="EJ113">INDEX(EJ$13:EJ112,$B113+1,1)</f>
        <v>0</v>
      </c>
      <c r="EK113" s="535" cm="1">
        <f t="array" ref="EK113">INDEX(EK$13:EK112,$B113+1,1)</f>
        <v>999999</v>
      </c>
      <c r="EL113" s="535" cm="1">
        <f t="array" ref="EL113">INDEX(EL$13:EL112,$B113+1,1)</f>
        <v>999999</v>
      </c>
      <c r="EM113" s="535" cm="1">
        <f t="array" ref="EM113">INDEX(EM$13:EM112,$B113+1,1)</f>
        <v>999999</v>
      </c>
      <c r="EN113" s="535" cm="1">
        <f t="array" ref="EN113">INDEX(EN$13:EN112,$B113+1,1)</f>
        <v>999999</v>
      </c>
      <c r="EO113" s="535" cm="1">
        <f t="array" ref="EO113">INDEX(EO$13:EO112,$B113+1,1)</f>
        <v>999999</v>
      </c>
      <c r="EP113" s="535" cm="1">
        <f t="array" ref="EP113">INDEX(EP$13:EP112,$B113+1,1)</f>
        <v>999999</v>
      </c>
      <c r="EQ113" s="535" cm="1">
        <f t="array" ref="EQ113">INDEX(EQ$13:EQ112,$B113+1,1)</f>
        <v>999999</v>
      </c>
      <c r="ER113" s="535" cm="1">
        <f t="array" ref="ER113">INDEX(ER$13:ER112,$B113+1,1)</f>
        <v>999999</v>
      </c>
      <c r="ES113" s="535" cm="1">
        <f t="array" ref="ES113">INDEX(ES$13:ES112,$B113+1,1)</f>
        <v>999999</v>
      </c>
      <c r="ET113" s="535" cm="1">
        <f t="array" ref="ET113">INDEX(ET$13:ET112,$B113+1,1)</f>
        <v>999999</v>
      </c>
      <c r="EU113" s="535" cm="1">
        <f t="array" ref="EU113">INDEX(EU$13:EU112,$B113+1,1)</f>
        <v>999999</v>
      </c>
      <c r="EV113" s="535" cm="1">
        <f t="array" ref="EV113">INDEX(EV$13:EV112,$B113+1,1)</f>
        <v>999999</v>
      </c>
      <c r="EW113" s="777">
        <f t="shared" ref="EW113:EY114" si="615">IF(OR($V113=0,$V113=EW$6),999999,0)</f>
        <v>0</v>
      </c>
      <c r="EX113" s="777">
        <f t="shared" si="615"/>
        <v>0</v>
      </c>
      <c r="EY113" s="777">
        <f t="shared" si="615"/>
        <v>999999</v>
      </c>
      <c r="EZ113" s="795" t="str">
        <f>IF(OR($AI113=1,$AI113&gt;=EZ$6),999999,"-")</f>
        <v>-</v>
      </c>
      <c r="FA113" s="795" t="str">
        <f>IF(OR($AI113=1,$AI113&gt;=FA$6),999999,"-")</f>
        <v>-</v>
      </c>
      <c r="FB113" s="796" t="str">
        <f>IF(OR($AB113=6,$GD113&lt;2),FB$13,INDEX(i.dryman,($AJ113-1)*4+$AI113,FB$6))</f>
        <v>-</v>
      </c>
      <c r="FC113" s="797" t="str">
        <f>IF(FB113=0,999999,"-")</f>
        <v>-</v>
      </c>
      <c r="FD113" s="776">
        <f>IF($W113,999999,0)</f>
        <v>0</v>
      </c>
      <c r="FE113" s="774">
        <f>IF($X113,999999,0)</f>
        <v>999999</v>
      </c>
      <c r="FF113" s="775">
        <f>IF($Y113,999999,0)</f>
        <v>999999</v>
      </c>
      <c r="FG113" s="722" cm="1">
        <f t="array" ref="FG113">INDEX(i.ELMated,$AB113+1,1)</f>
        <v>0</v>
      </c>
      <c r="FH113" s="723" cm="1">
        <f t="array" ref="FH113">INDEX(i.ELMatedEst,$AA113+1,$T113)</f>
        <v>0</v>
      </c>
      <c r="FI113" s="535" t="str" cm="1">
        <f t="array" ref="FI113">INDEX(FI$13:FI112,$B113+1,1)</f>
        <v>-</v>
      </c>
      <c r="FJ113" s="535" t="str" cm="1">
        <f t="array" ref="FJ113">INDEX(FJ$13:FJ112,$B113+1,1)</f>
        <v>-</v>
      </c>
      <c r="FK113" s="659">
        <f>IF($P113=0,FK$13,INDEX(i.RR_scenario,$P113,$T113))</f>
        <v>0</v>
      </c>
      <c r="FL113" s="661">
        <f>INDEX(i.dryman,($AJ113-1)*4+$AI113,FL$6)</f>
        <v>0</v>
      </c>
      <c r="FM113" s="22">
        <v>0.95</v>
      </c>
      <c r="FN113" s="662">
        <f>(1-INDEX(i.ELMatedEst,$AB113+1,$T113))*i.dELRR_ELPropNotMated</f>
        <v>0.12</v>
      </c>
      <c r="FO113" s="662">
        <f>INDEX(CHOOSE($N113,DataAutumn!i.EL_PropnSold,DataWinter!i.EL_PropnSold,DataSpring!i.EL_PropnSold),$AI113,$T113)*INDEX(i.ELMatedEst,$AB113+1,$T113)*i.dAdultRR_ELPropSold
+INDEX(i.dryman,($AJ113-1)*4+$AI113,FO$7)</f>
        <v>0</v>
      </c>
      <c r="FP113" s="662">
        <f>INDEX(CHOOSE($N113,DataAutumn!i.EL_PropnSold,DataWinter!i.EL_PropnSold,DataSpring!i.EL_PropnSold),$AI113,$T113)*INDEX(i.ELMatedEst,$AB113+1,$T113)*i.dAdultRR_ELPropSold
+INDEX(i.dryman,($AJ113-1)*4+$AI113,FP$7)</f>
        <v>0</v>
      </c>
      <c r="FQ113" s="662">
        <f>INDEX(CHOOSE($N113,DataAutumn!i.EL_PropnSold,DataWinter!i.EL_PropnSold,DataSpring!i.EL_PropnSold),$AI113,$T113)*INDEX(i.ELMatedEst,$AB113+1,$T113)*i.dAdultRR_ELPropSold
+INDEX(i.dryman,($AJ113-1)*4+$AI113,FQ$7)</f>
        <v>0</v>
      </c>
      <c r="FR113" s="662">
        <f>INDEX(CHOOSE($N113,DataAutumn!i.EL_PropnSold,DataWinter!i.EL_PropnSold,DataSpring!i.EL_PropnSold),$AI113,$T113)*INDEX(i.ELMatedEst,$AB113+1,$T113)*i.dAdultRR_ELPropSold
+INDEX(i.dryman,($AJ113-1)*4+$AI113,FR$7)</f>
        <v>0</v>
      </c>
      <c r="FS113" s="663">
        <f>INDEX(CHOOSE($N113,DataAutumn!i.EL_PropnSold,DataWinter!i.EL_PropnSold,DataSpring!i.EL_PropnSold),$AI113,$T113)*INDEX(i.ELMatedEst,$AB113+1,$T113)*i.dAdultLSurv_ELPropSold</f>
        <v>0</v>
      </c>
      <c r="FT113" s="661" t="b">
        <f>INDEX(i.dryman,($AJ113-1)*4+$AI113,FT$6)</f>
        <v>0</v>
      </c>
      <c r="FU113" s="661" t="b">
        <f>INDEX(i.dryman,($AJ113-1)*4+$AI113,FU$6)</f>
        <v>0</v>
      </c>
      <c r="FV113" s="711" t="b">
        <f>IF($V113=1,FALSE,INDEX(i.dryman,($AJ113-1)*4+$AI113,FV$6))</f>
        <v>1</v>
      </c>
      <c r="FW113" s="661" t="b">
        <f>INDEX(i.dryman,($AJ113-1)*4+$AI113,FW$6)</f>
        <v>1</v>
      </c>
      <c r="FX113" s="663">
        <f>INDEX(i.dryman,($AJ113-1)*4+$AI113,FX$6+$T113-1)</f>
        <v>1</v>
      </c>
      <c r="FY113" s="664">
        <f>INDEX(i.dryman,($AJ113-1)*4+$AI113,FY$6+IF($T113=5,2,$T113)-1)</f>
        <v>1</v>
      </c>
      <c r="FZ113" s="665" t="b">
        <f>AND(INDEX(i.dryman,($AJ113-1)*4+$AI113,FZ$6),($GE113&gt;0))</f>
        <v>0</v>
      </c>
      <c r="GA113" s="660" t="b">
        <f t="shared" ref="GA113:GC114" si="616">($N113=GA$10)</f>
        <v>0</v>
      </c>
      <c r="GB113" s="411" t="b">
        <f t="shared" si="616"/>
        <v>0</v>
      </c>
      <c r="GC113" s="411" t="b">
        <f t="shared" si="616"/>
        <v>1</v>
      </c>
      <c r="GD113" s="87">
        <f>$AK113</f>
        <v>2</v>
      </c>
      <c r="GE113" s="87">
        <f>$AK113</f>
        <v>2</v>
      </c>
      <c r="GF113" s="411">
        <f>INDEX(i.WoolPrices,$Q113,GF$6)</f>
        <v>1</v>
      </c>
      <c r="GG113" s="411">
        <f>INDEX(i.MeatPrices,$R113,GG$6)</f>
        <v>1</v>
      </c>
      <c r="GH113" s="411">
        <f>INDEX(i.MeatPrices,$R113,GH$6)</f>
        <v>1</v>
      </c>
      <c r="GI113" s="411">
        <f>INDEX(i.GrainPrices,$S113,GI$6)</f>
        <v>1</v>
      </c>
      <c r="GJ113" s="411">
        <f t="shared" ref="GJ113:GN114" si="617">INDEX(IF($T113&lt;4,i.ProdnCal_Mer,i.ProdnCal_Mat),$N113,($L113-1)*10+GJ$6)</f>
        <v>0.35</v>
      </c>
      <c r="GK113" s="411" t="b">
        <f t="shared" si="617"/>
        <v>1</v>
      </c>
      <c r="GL113" s="411" t="b">
        <f t="shared" si="617"/>
        <v>0</v>
      </c>
      <c r="GM113" s="411" t="b">
        <f t="shared" si="617"/>
        <v>0</v>
      </c>
      <c r="GN113" s="411" t="b">
        <f t="shared" si="617"/>
        <v>0</v>
      </c>
      <c r="GO113" s="87">
        <f t="shared" ref="GO113:GV114" si="618">INDEX(i.PGRscalar,1,($L113-1)*10+GO$6)</f>
        <v>1</v>
      </c>
      <c r="GP113" s="87">
        <f t="shared" si="618"/>
        <v>1</v>
      </c>
      <c r="GQ113" s="87">
        <f t="shared" si="618"/>
        <v>1</v>
      </c>
      <c r="GR113" s="87">
        <f t="shared" si="618"/>
        <v>1</v>
      </c>
      <c r="GS113" s="87">
        <f t="shared" si="618"/>
        <v>1</v>
      </c>
      <c r="GT113" s="87">
        <f t="shared" si="618"/>
        <v>1</v>
      </c>
      <c r="GU113" s="87">
        <f t="shared" si="618"/>
        <v>1</v>
      </c>
      <c r="GV113" s="87">
        <f t="shared" si="618"/>
        <v>1</v>
      </c>
      <c r="GW113" s="411" cm="1">
        <f t="array" ref="GW113">INDEX(i.dse_type,1,$L113)</f>
        <v>0</v>
      </c>
      <c r="GX113" s="535" t="str" cm="1">
        <f t="array" ref="GX113">INDEX(GX$13:GX112,$B113+1,1)</f>
        <v>-</v>
      </c>
      <c r="GY113" s="535" t="str" cm="1">
        <f t="array" ref="GY113">INDEX(GY$13:GY112,$B113+1,1)</f>
        <v>-</v>
      </c>
      <c r="GZ113" s="535" t="str" cm="1">
        <f t="array" ref="GZ113">INDEX(GZ$13:GZ112,$B113+1,1)</f>
        <v>-</v>
      </c>
      <c r="HA113" s="18"/>
      <c r="HB113" s="816" cm="1">
        <f t="array" ref="HB113">IF($AN113=TRUE,1,INDEX(HB$13:HB112,$B113+1,1))</f>
        <v>1</v>
      </c>
      <c r="HC113" s="816">
        <f t="shared" ref="HC113:HC114" si="619">IF($AN113=TRUE,1,"-")</f>
        <v>1</v>
      </c>
      <c r="HD113" s="806" cm="1">
        <f t="array" ref="HD113">IF($AO113=0,INDEX(HD$13:HD112,$B113+1,1),INDEX(i.saa_p11,$AO113,HD$6))</f>
        <v>0</v>
      </c>
      <c r="HE113" s="806" cm="1">
        <f t="array" ref="HE113">IF($AO113=0,INDEX(HE$13:HE112,$B113+1,1),INDEX(i.saa_p11,$AO113,HE$6))</f>
        <v>0</v>
      </c>
      <c r="HF113" s="806" cm="1">
        <f t="array" ref="HF113">IF($AO113=0,INDEX(HF$13:HF112,$B113+1,1),INDEX(i.saa_p11,$AO113,HF$6))</f>
        <v>0</v>
      </c>
      <c r="HG113" s="806" cm="1">
        <f t="array" ref="HG113">IF($AO113=0,INDEX(HG$13:HG112,$B113+1,1),INDEX(i.saa_p11,$AO113,HG$6))</f>
        <v>0</v>
      </c>
      <c r="HH113" s="806" cm="1">
        <f t="array" ref="HH113">IF($AO113=0,INDEX(HH$13:HH112,$B113+1,1),INDEX(i.saa_p11,$AO113,HH$6))</f>
        <v>0</v>
      </c>
      <c r="HI113" s="806" cm="1">
        <f t="array" ref="HI113">IF($AO113=0,INDEX(HI$13:HI112,$B113+1,1),INDEX(i.saa_p11,$AO113,HI$6))</f>
        <v>0</v>
      </c>
      <c r="HJ113" s="806" cm="1">
        <f t="array" ref="HJ113">IF($AO113=0,INDEX(HJ$13:HJ112,$B113+1,1),INDEX(i.saa_p11,$AO113,HJ$6))</f>
        <v>0</v>
      </c>
      <c r="HK113" s="806" cm="1">
        <f t="array" ref="HK113">IF($AO113=0,INDEX(HK$13:HK112,$B113+1,1),INDEX(i.saa_p11,$AO113,HK$6))</f>
        <v>0</v>
      </c>
      <c r="HL113" s="806" cm="1">
        <f t="array" ref="HL113">IF($AO113=0,INDEX(HL$13:HL112,$B113+1,1),INDEX(i.saa_p11,$AO113,HL$6))</f>
        <v>0</v>
      </c>
      <c r="HM113" s="806" cm="1">
        <f t="array" ref="HM113">IF($AO113=0,INDEX(HM$13:HM112,$B113+1,1),INDEX(i.saa_p11,$AO113,HM$6))</f>
        <v>0</v>
      </c>
      <c r="HN113" s="806" cm="1">
        <f t="array" ref="HN113">IF($AO113=0,INDEX(HN$13:HN112,$B113+1,1),INDEX(i.saa_p11,$AO113,HN$6))</f>
        <v>0</v>
      </c>
      <c r="HO113" s="806" cm="1">
        <f t="array" ref="HO113">IF($AO113=0,INDEX(HO$13:HO112,$B113+1,1),INDEX(i.saa_p11,$AO113,HO$6))</f>
        <v>0</v>
      </c>
      <c r="HP113" s="806" cm="1">
        <f t="array" ref="HP113">IF($AO113=0,INDEX(HP$13:HP112,$B113+1,1),INDEX(i.saa_p11,$AO113,HP$6))</f>
        <v>0</v>
      </c>
      <c r="HQ113" s="806" cm="1">
        <f t="array" ref="HQ113">IF($AO113=0,INDEX(HQ$13:HQ112,$B113+1,1),INDEX(i.saa_p11,$AO113,HQ$6))</f>
        <v>0</v>
      </c>
      <c r="HR113" s="806" cm="1">
        <f t="array" ref="HR113">IF($AO113=0,INDEX(HR$13:HR112,$B113+1,1),INDEX(i.saa_p11,$AO113,HR$6))</f>
        <v>0</v>
      </c>
      <c r="HS113" s="806" cm="1">
        <f t="array" ref="HS113">IF($AO113=0,INDEX(HS$13:HS112,$B113+1,1),INDEX(i.saa_p11,$AO113,HS$6))</f>
        <v>0</v>
      </c>
      <c r="HT113" s="806" cm="1">
        <f t="array" ref="HT113">IF($AO113=0,INDEX(HT$13:HT112,$B113+1,1),INDEX(i.saa_p11,$AO113,HT$6))</f>
        <v>0</v>
      </c>
      <c r="HU113" s="806" cm="1">
        <f t="array" ref="HU113">IF($AO113=0,INDEX(HU$13:HU112,$B113+1,1),INDEX(i.saa_p11,$AO113,HU$6))</f>
        <v>0</v>
      </c>
      <c r="HV113" s="806" cm="1">
        <f t="array" ref="HV113">IF($AO113=0,INDEX(HV$13:HV112,$B113+1,1),INDEX(i.saa_p11,$AO113,HV$6))</f>
        <v>0</v>
      </c>
      <c r="HW113" s="806" cm="1">
        <f t="array" ref="HW113">IF($AO113=0,INDEX(HW$13:HW112,$B113+1,1),INDEX(i.saa_p11,$AO113,HW$6))</f>
        <v>0</v>
      </c>
      <c r="HX113" s="806" cm="1">
        <f t="array" ref="HX113">IF($AO113=0,INDEX(HX$13:HX112,$B113+1,1),INDEX(i.saa_p11,$AO113,HX$6))</f>
        <v>0</v>
      </c>
      <c r="HY113" s="806" cm="1">
        <f t="array" ref="HY113">IF($AO113=0,INDEX(HY$13:HY112,$B113+1,1),INDEX(i.saa_p11,$AO113,HY$6))</f>
        <v>0</v>
      </c>
      <c r="HZ113" s="806" cm="1">
        <f t="array" ref="HZ113">IF($AO113=0,INDEX(HZ$13:HZ112,$B113+1,1),INDEX(i.saa_p11,$AO113,HZ$6))</f>
        <v>0</v>
      </c>
      <c r="IA113" s="806" cm="1">
        <f t="array" ref="IA113">IF($AO113=0,INDEX(IA$13:IA112,$B113+1,1),INDEX(i.saa_p11,$AO113,IA$6))</f>
        <v>0</v>
      </c>
      <c r="IB113" s="806" cm="1">
        <f t="array" ref="IB113">IF($AO113=0,INDEX(IB$13:IB112,$B113+1,1),INDEX(i.saa_p11,$AO113,IB$6))</f>
        <v>0</v>
      </c>
      <c r="IC113" s="806" cm="1">
        <f t="array" ref="IC113">IF($AO113=0,INDEX(IC$13:IC112,$B113+1,1),INDEX(i.saa_p11,$AO113,IC$6))</f>
        <v>0</v>
      </c>
      <c r="ID113" s="806" cm="1">
        <f t="array" ref="ID113">IF($AO113=0,INDEX(ID$13:ID112,$B113+1,1),INDEX(i.saa_p11,$AO113,ID$6))</f>
        <v>0</v>
      </c>
      <c r="IE113" s="806" cm="1">
        <f t="array" ref="IE113">IF($AO113=0,INDEX(IE$13:IE112,$B113+1,1),INDEX(i.saa_p11,$AO113,IE$6))</f>
        <v>0</v>
      </c>
      <c r="IF113" s="806" cm="1">
        <f t="array" ref="IF113">IF($AO113=0,INDEX(IF$13:IF112,$B113+1,1),INDEX(i.saa_p11,$AO113,IF$6))</f>
        <v>0</v>
      </c>
      <c r="IG113" s="806" cm="1">
        <f t="array" ref="IG113">IF($AO113=0,INDEX(IG$13:IG112,$B113+1,1),INDEX(i.saa_p11,$AO113,IG$6))</f>
        <v>0</v>
      </c>
      <c r="IH113" s="806" cm="1">
        <f t="array" ref="IH113">IF($AO113=0,INDEX(IH$13:IH112,$B113+1,1),INDEX(i.saa_p11,$AO113,IH$6))</f>
        <v>0</v>
      </c>
      <c r="II113" s="806" cm="1">
        <f t="array" ref="II113">IF($AO113=0,INDEX(II$13:II112,$B113+1,1),INDEX(i.saa_p11,$AO113,II$6))</f>
        <v>0</v>
      </c>
      <c r="IJ113" s="806" cm="1">
        <f t="array" ref="IJ113">IF($AO113=0,INDEX(IJ$13:IJ112,$B113+1,1),INDEX(i.saa_p11,$AO113,IJ$6))</f>
        <v>0</v>
      </c>
      <c r="IK113" s="806" cm="1">
        <f t="array" ref="IK113">IF($AO113=0,INDEX(IK$13:IK112,$B113+1,1),INDEX(i.saa_p11,$AO113,IK$6))</f>
        <v>0</v>
      </c>
      <c r="IL113" s="806" cm="1">
        <f t="array" ref="IL113">IF($AO113=0,INDEX(IL$13:IL112,$B113+1,1),INDEX(i.saa_p11,$AO113,IL$6))</f>
        <v>0</v>
      </c>
      <c r="IM113" s="806" cm="1">
        <f t="array" ref="IM113">IF($AO113=0,INDEX(IM$13:IM112,$B113+1,1),INDEX(i.saa_p11,$AO113,IM$6))</f>
        <v>0</v>
      </c>
      <c r="IN113" s="806" cm="1">
        <f t="array" ref="IN113">IF($AO113=0,INDEX(IN$13:IN112,$B113+1,1),INDEX(i.saa_p11,$AO113,IN$6))</f>
        <v>0</v>
      </c>
      <c r="IO113" s="806" cm="1">
        <f t="array" ref="IO113">IF($AO113=0,INDEX(IO$13:IO112,$B113+1,1),INDEX(i.saa_p11,$AO113,IO$6))</f>
        <v>0</v>
      </c>
      <c r="IP113" s="806" cm="1">
        <f t="array" ref="IP113">IF($AO113=0,INDEX(IP$13:IP112,$B113+1,1),INDEX(i.saa_p11,$AO113,IP$6))</f>
        <v>0</v>
      </c>
      <c r="IQ113" s="806" cm="1">
        <f t="array" ref="IQ113">IF($AO113=0,INDEX(IQ$13:IQ112,$B113+1,1),INDEX(i.saa_p11,$AO113,IQ$6))</f>
        <v>0</v>
      </c>
      <c r="IR113" s="806" cm="1">
        <f t="array" ref="IR113">IF($AO113=0,INDEX(IR$13:IR112,$B113+1,1),INDEX(i.saa_p11,$AO113,IR$6))</f>
        <v>0</v>
      </c>
      <c r="IS113" s="806" cm="1">
        <f t="array" ref="IS113">IF($AO113=0,INDEX(IS$13:IS112,$B113+1,1),INDEX(i.saa_p11,$AO113,IS$6))</f>
        <v>0</v>
      </c>
      <c r="IT113" s="806" cm="1">
        <f t="array" ref="IT113">IF($AO113=0,INDEX(IT$13:IT112,$B113+1,1),INDEX(i.saa_p11,$AO113,IT$6))</f>
        <v>0</v>
      </c>
      <c r="IU113" s="806" cm="1">
        <f t="array" ref="IU113">IF($AO113=0,INDEX(IU$13:IU112,$B113+1,1),INDEX(i.saa_p11,$AO113,IU$6))</f>
        <v>0</v>
      </c>
      <c r="IV113" s="806" cm="1">
        <f t="array" ref="IV113">IF($AO113=0,INDEX(IV$13:IV112,$B113+1,1),INDEX(i.saa_p11,$AO113,IV$6))</f>
        <v>0</v>
      </c>
      <c r="IW113" s="806" cm="1">
        <f t="array" ref="IW113">IF($AO113=0,INDEX(IW$13:IW112,$B113+1,1),INDEX(i.saa_p11,$AO113,IW$6))</f>
        <v>0</v>
      </c>
      <c r="IX113" s="806" cm="1">
        <f t="array" ref="IX113">IF($AO113=0,INDEX(IX$13:IX112,$B113+1,1),INDEX(i.saa_p11,$AO113,IX$6))</f>
        <v>0</v>
      </c>
      <c r="IY113" s="806" cm="1">
        <f t="array" ref="IY113">IF($AO113=0,INDEX(IY$13:IY112,$B113+1,1),INDEX(i.saa_p11,$AO113,IY$6))</f>
        <v>0</v>
      </c>
      <c r="IZ113" s="806" cm="1">
        <f t="array" ref="IZ113">IF($AO113=0,INDEX(IZ$13:IZ112,$B113+1,1),INDEX(i.saa_p11,$AO113,IZ$6))</f>
        <v>0</v>
      </c>
      <c r="JA113" s="806" cm="1">
        <f t="array" ref="JA113">IF($AO113=0,INDEX(JA$13:JA112,$B113+1,1),INDEX(i.saa_p11,$AO113,JA$6))</f>
        <v>0</v>
      </c>
      <c r="JB113" s="806" cm="1">
        <f t="array" ref="JB113">IF($AO113=0,INDEX(JB$13:JB112,$B113+1,1),INDEX(i.saa_p11,$AO113,JB$6))</f>
        <v>0</v>
      </c>
      <c r="JC113" s="806" cm="1">
        <f t="array" ref="JC113">IF($AO113=0,INDEX(JC$13:JC112,$B113+1,1),INDEX(i.saa_p11,$AO113,JC$6))</f>
        <v>0</v>
      </c>
      <c r="JD113" s="806" cm="1">
        <f t="array" ref="JD113">IF($AO113=0,INDEX(JD$13:JD112,$B113+1,1),INDEX(i.saa_p11,$AO113,JD$6))</f>
        <v>0</v>
      </c>
      <c r="JE113" s="806" cm="1">
        <f t="array" ref="JE113">IF($AO113=0,INDEX(JE$13:JE112,$B113+1,1),INDEX(i.saa_p11,$AO113,JE$6))</f>
        <v>0</v>
      </c>
      <c r="JF113" s="18"/>
      <c r="JG113" s="535" t="str" cm="1">
        <f t="array" ref="JG113">INDEX(JG$13:JG112,$B113+1,1)</f>
        <v>-</v>
      </c>
      <c r="JH113" s="535" t="str" cm="1">
        <f t="array" ref="JH113">INDEX(JH$13:JH112,$B113+1,1)</f>
        <v>-</v>
      </c>
      <c r="JI113" s="535" t="str" cm="1">
        <f t="array" ref="JI113">INDEX(JI$13:JI112,$B113+1,1)</f>
        <v>-</v>
      </c>
      <c r="JJ113" s="535" t="str" cm="1">
        <f t="array" ref="JJ113">INDEX(JJ$13:JJ112,$B113+1,1)</f>
        <v>-</v>
      </c>
      <c r="JK113" s="535" t="str" cm="1">
        <f t="array" ref="JK113">INDEX(JK$13:JK112,$B113+1,1)</f>
        <v>-</v>
      </c>
      <c r="JL113" s="535" cm="1">
        <f t="array" ref="JL113">INDEX(JL$13:JL112,$B113+1,1)</f>
        <v>1</v>
      </c>
      <c r="JM113" s="535" cm="1">
        <f t="array" ref="JM113">INDEX(JM$13:JM112,$B113+1,1)</f>
        <v>1</v>
      </c>
      <c r="JN113" s="535" t="str" cm="1">
        <f t="array" ref="JN113">INDEX(JN$13:JN112,$B113+1,1)</f>
        <v>-</v>
      </c>
      <c r="JO113" s="535" t="str" cm="1">
        <f t="array" ref="JO113">INDEX(JO$13:JO112,$B113+1,1)</f>
        <v>-</v>
      </c>
      <c r="JP113" s="535" t="str" cm="1">
        <f t="array" ref="JP113">INDEX(JP$13:JP112,$B113+1,1)</f>
        <v>-</v>
      </c>
      <c r="JQ113" s="535" t="str" cm="1">
        <f t="array" ref="JQ113">INDEX(JQ$13:JQ112,$B113+1,1)</f>
        <v>-</v>
      </c>
      <c r="JR113" s="535" t="str" cm="1">
        <f t="array" ref="JR113">INDEX(JR$13:JR112,$B113+1,1)</f>
        <v>-</v>
      </c>
      <c r="JS113" s="535" t="str" cm="1">
        <f t="array" ref="JS113">INDEX(JS$13:JS112,$B113+1,1)</f>
        <v>-</v>
      </c>
      <c r="JT113" s="535" t="str" cm="1">
        <f t="array" ref="JT113">INDEX(JT$13:JT112,$B113+1,1)</f>
        <v>-</v>
      </c>
      <c r="JU113" s="535" t="str" cm="1">
        <f t="array" ref="JU113">INDEX(JU$13:JU112,$B113+1,1)</f>
        <v>-</v>
      </c>
      <c r="JV113" s="535" t="str" cm="1">
        <f t="array" ref="JV113">INDEX(JV$13:JV112,$B113+1,1)</f>
        <v>-</v>
      </c>
      <c r="JW113" s="535" t="str" cm="1">
        <f t="array" ref="JW113">INDEX(JW$13:JW112,$B113+1,1)</f>
        <v>-</v>
      </c>
      <c r="JX113" s="535" t="str" cm="1">
        <f t="array" ref="JX113">INDEX(JX$13:JX112,$B113+1,1)</f>
        <v>-</v>
      </c>
      <c r="JY113" s="535" t="str" cm="1">
        <f t="array" ref="JY113">INDEX(JY$13:JY112,$B113+1,1)</f>
        <v>-</v>
      </c>
      <c r="JZ113" s="535" t="str" cm="1">
        <f t="array" ref="JZ113">INDEX(JZ$13:JZ112,$B113+1,1)</f>
        <v>-</v>
      </c>
      <c r="KA113" s="535" t="str" cm="1">
        <f t="array" ref="KA113">INDEX(KA$13:KA112,$B113+1,1)</f>
        <v>-</v>
      </c>
      <c r="KB113" s="535" t="str" cm="1">
        <f t="array" ref="KB113">INDEX(KB$13:KB112,$B113+1,1)</f>
        <v>-</v>
      </c>
      <c r="KC113" s="535" t="str" cm="1">
        <f t="array" ref="KC113">INDEX(KC$13:KC112,$B113+1,1)</f>
        <v>-</v>
      </c>
      <c r="KD113" s="535" t="str" cm="1">
        <f t="array" ref="KD113">INDEX(KD$13:KD112,$B113+1,1)</f>
        <v>-</v>
      </c>
      <c r="KE113" s="535" t="str" cm="1">
        <f t="array" ref="KE113">INDEX(KE$13:KE112,$B113+1,1)</f>
        <v>-</v>
      </c>
      <c r="KF113" s="535" t="str" cm="1">
        <f t="array" ref="KF113">INDEX(KF$13:KF112,$B113+1,1)</f>
        <v>-</v>
      </c>
      <c r="KG113" s="535" t="str" cm="1">
        <f t="array" ref="KG113">INDEX(KG$13:KG112,$B113+1,1)</f>
        <v>-</v>
      </c>
      <c r="KH113" s="535" t="str" cm="1">
        <f t="array" ref="KH113">INDEX(KH$13:KH112,$B113+1,1)</f>
        <v>-</v>
      </c>
      <c r="KI113" s="535" cm="1">
        <f t="array" ref="KI113">INDEX(KI$13:KI112,$B113+1,1)</f>
        <v>0</v>
      </c>
      <c r="KJ113" s="535" t="str" cm="1">
        <f t="array" ref="KJ113">INDEX(KJ$13:KJ112,$B113+1,1)</f>
        <v>-</v>
      </c>
      <c r="KK113" s="535" cm="1">
        <f t="array" ref="KK113">INDEX(KK$13:KK112,$B113+1,1)</f>
        <v>1</v>
      </c>
      <c r="KL113" s="722">
        <f t="shared" ref="KL113:KQ114" si="620">IF(OR($AP113="",$AP113="-",$AP113&lt;&gt;KL$6),KL$13,INDEX(i.REV_Traits,$AR113+1,KL$7+1))</f>
        <v>0</v>
      </c>
      <c r="KM113" s="722">
        <f t="shared" si="620"/>
        <v>0</v>
      </c>
      <c r="KN113" s="722">
        <f t="shared" si="620"/>
        <v>0</v>
      </c>
      <c r="KO113" s="722">
        <f t="shared" si="620"/>
        <v>0</v>
      </c>
      <c r="KP113" s="722">
        <f t="shared" si="620"/>
        <v>0</v>
      </c>
      <c r="KQ113" s="722">
        <f t="shared" si="620"/>
        <v>0</v>
      </c>
      <c r="KR113" s="535" cm="1">
        <f t="array" ref="KR113">INDEX(KR$13:KR112,$B113+1,1)</f>
        <v>0</v>
      </c>
      <c r="KS113" s="722">
        <f t="shared" ref="KS113:KV114" si="621">IF(OR($AP113="",$AP113="-",$AP113&lt;&gt;KS$6),KS$13,INDEX(i.REV_Traits,$AR113+1,KS$7+1))</f>
        <v>1</v>
      </c>
      <c r="KT113" s="722">
        <f t="shared" si="621"/>
        <v>0</v>
      </c>
      <c r="KU113" s="722">
        <f t="shared" si="621"/>
        <v>0</v>
      </c>
      <c r="KV113" s="722">
        <f t="shared" si="621"/>
        <v>0</v>
      </c>
      <c r="KW113" s="535" cm="1">
        <f t="array" ref="KW113">INDEX(KW$13:KW112,$B113+1,1)</f>
        <v>0</v>
      </c>
      <c r="KX113" s="722">
        <f>IF(OR($AP113="",$AP113="-",$AP113&lt;&gt;KX$6),KX$13,INDEX(i.REV_Traits,$AR113+1,KX$7+1))</f>
        <v>0</v>
      </c>
      <c r="KY113" s="18"/>
      <c r="KZ113" s="535" t="str" cm="1">
        <f t="array" ref="KZ113">INDEX(KZ$13:KZ112,$B113+1,1)</f>
        <v>-</v>
      </c>
      <c r="LA113" s="535" t="str" cm="1">
        <f t="array" ref="LA113">INDEX(LA$13:LA112,$B113+1,1)</f>
        <v>-</v>
      </c>
      <c r="LB113" s="535" t="str" cm="1">
        <f t="array" ref="LB113">INDEX(LB$13:LB112,$B113+1,1)</f>
        <v>-</v>
      </c>
      <c r="LC113" s="535" t="str" cm="1">
        <f t="array" ref="LC113">INDEX(LC$13:LC112,$B113+1,1)</f>
        <v>-</v>
      </c>
      <c r="LD113" s="535" t="str" cm="1">
        <f t="array" ref="LD113">INDEX(LD$13:LD112,$B113+1,1)</f>
        <v>-</v>
      </c>
      <c r="LE113" s="535" t="str" cm="1">
        <f t="array" ref="LE113">INDEX(LE$13:LE112,$B113+1,1)</f>
        <v>-</v>
      </c>
      <c r="LF113" s="535" t="str" cm="1">
        <f t="array" ref="LF113">INDEX(LF$13:LF112,$B113+1,1)</f>
        <v>-</v>
      </c>
      <c r="LG113" s="535" t="str" cm="1">
        <f t="array" ref="LG113">INDEX(LG$13:LG112,$B113+1,1)</f>
        <v>-</v>
      </c>
      <c r="LH113" s="535" t="str" cm="1">
        <f t="array" ref="LH113">INDEX(LH$13:LH112,$B113+1,1)</f>
        <v>-</v>
      </c>
      <c r="LI113" s="535" t="str" cm="1">
        <f t="array" ref="LI113">INDEX(LI$13:LI112,$B113+1,1)</f>
        <v>-</v>
      </c>
      <c r="LJ113" s="535" t="str" cm="1">
        <f t="array" ref="LJ113">INDEX(LJ$13:LJ112,$B113+1,1)</f>
        <v>-</v>
      </c>
      <c r="LK113" s="535" t="str" cm="1">
        <f t="array" ref="LK113">INDEX(LK$13:LK112,$B113+1,1)</f>
        <v>-</v>
      </c>
      <c r="LL113" s="535" t="str" cm="1">
        <f t="array" ref="LL113">INDEX(LL$13:LL112,$B113+1,1)</f>
        <v>-</v>
      </c>
      <c r="LM113" s="535" t="str" cm="1">
        <f t="array" ref="LM113">INDEX(LM$13:LM112,$B113+1,1)</f>
        <v>-</v>
      </c>
      <c r="LN113" s="535" t="str" cm="1">
        <f t="array" ref="LN113">INDEX(LN$13:LN112,$B113+1,1)</f>
        <v>-</v>
      </c>
      <c r="LO113" s="535" t="str" cm="1">
        <f t="array" ref="LO113">INDEX(LO$13:LO112,$B113+1,1)</f>
        <v>-</v>
      </c>
      <c r="LP113" s="535" cm="1">
        <f t="array" ref="LP113">INDEX(LP$13:LP112,$B113+1,1)</f>
        <v>0</v>
      </c>
      <c r="LQ113" s="535" cm="1">
        <f t="array" ref="LQ113">INDEX(LQ$13:LQ112,$B113+1,1)</f>
        <v>0</v>
      </c>
      <c r="LR113" s="545" cm="1">
        <f t="array" ref="LR113">IF(AND($N113=LR$10,$AU113&lt;&gt;0),INDEX(i.LTWFeedLevels,$AU113,12),0)</f>
        <v>0</v>
      </c>
      <c r="LS113" s="625" cm="1">
        <f t="array" ref="LS113">IF(AND($N113=LS$10,$AV113&lt;&gt;0),INDEX(i.LTWFeedLevels,$AV113,12),0)</f>
        <v>0</v>
      </c>
      <c r="LT113" s="457">
        <f>LS113</f>
        <v>0</v>
      </c>
      <c r="LU113" s="457">
        <f t="shared" ref="LU113" si="622">LT113</f>
        <v>0</v>
      </c>
      <c r="LV113" s="457">
        <f t="shared" ref="LV113" si="623">LU113</f>
        <v>0</v>
      </c>
      <c r="LW113" s="545" cm="1">
        <f t="array" ref="LW113">IF(AND($N113=LW$10,$AU113&lt;&gt;0),INDEX(i.LTWFeedLevels,$AU113,12),0)</f>
        <v>0</v>
      </c>
      <c r="LX113" s="625" cm="1">
        <f t="array" ref="LX113">IF(AND($N113=LX$10,$AV113&lt;&gt;0),INDEX(i.LTWFeedLevels,$AV113,12),0)</f>
        <v>0</v>
      </c>
      <c r="LY113" s="457">
        <f t="shared" ref="LY113" si="624">LX113</f>
        <v>0</v>
      </c>
      <c r="LZ113" s="457">
        <f t="shared" ref="LZ113" si="625">LY113</f>
        <v>0</v>
      </c>
      <c r="MA113" s="457">
        <f t="shared" ref="MA113" si="626">LZ113</f>
        <v>0</v>
      </c>
      <c r="MB113" s="545" cm="1">
        <f t="array" ref="MB113">IF(AND($N113=MB$10,$AU113&lt;&gt;0),INDEX(i.LTWFeedLevels,$AU113,12),0)</f>
        <v>0</v>
      </c>
      <c r="MC113" s="625" cm="1">
        <f t="array" ref="MC113">IF(AND($N113=MC$10,$AV113&lt;&gt;0),INDEX(i.LTWFeedLevels,$AV113,12),0)</f>
        <v>0</v>
      </c>
      <c r="MD113" s="457">
        <f t="shared" ref="MD113" si="627">MC113</f>
        <v>0</v>
      </c>
      <c r="ME113" s="457">
        <f t="shared" ref="ME113" si="628">MD113</f>
        <v>0</v>
      </c>
      <c r="MF113" s="457">
        <f t="shared" ref="MF113" si="629">ME113</f>
        <v>0</v>
      </c>
      <c r="MG113" s="189">
        <f t="shared" ref="MG113:MP114" si="630">IF(AND($N113=MG$10,$AD113=MG$12),INDEX(i.FS_Strategy,INDEX($AE113:$AH113,1,MG$7)+1,MG$6),0)</f>
        <v>0</v>
      </c>
      <c r="MH113" s="189">
        <f t="shared" si="630"/>
        <v>0</v>
      </c>
      <c r="MI113" s="189">
        <f t="shared" si="630"/>
        <v>0</v>
      </c>
      <c r="MJ113" s="189">
        <f t="shared" si="630"/>
        <v>0</v>
      </c>
      <c r="MK113" s="189">
        <f t="shared" si="630"/>
        <v>0</v>
      </c>
      <c r="ML113" s="189">
        <f t="shared" si="630"/>
        <v>0</v>
      </c>
      <c r="MM113" s="189">
        <f t="shared" si="630"/>
        <v>0</v>
      </c>
      <c r="MN113" s="189">
        <f t="shared" si="630"/>
        <v>0</v>
      </c>
      <c r="MO113" s="189">
        <f t="shared" si="630"/>
        <v>0</v>
      </c>
      <c r="MP113" s="189">
        <f t="shared" si="630"/>
        <v>0</v>
      </c>
      <c r="MQ113" s="189">
        <f t="shared" ref="MQ113:MZ114" si="631">IF(AND($N113=MQ$10,$AD113=MQ$12),INDEX(i.FS_Strategy,INDEX($AE113:$AH113,1,MQ$7)+1,MQ$6),0)</f>
        <v>0</v>
      </c>
      <c r="MR113" s="189">
        <f t="shared" si="631"/>
        <v>0</v>
      </c>
      <c r="MS113" s="189">
        <f t="shared" si="631"/>
        <v>0</v>
      </c>
      <c r="MT113" s="189">
        <f t="shared" si="631"/>
        <v>0</v>
      </c>
      <c r="MU113" s="189">
        <f t="shared" si="631"/>
        <v>0</v>
      </c>
      <c r="MV113" s="189">
        <f t="shared" si="631"/>
        <v>0</v>
      </c>
      <c r="MW113" s="189">
        <f t="shared" si="631"/>
        <v>0</v>
      </c>
      <c r="MX113" s="189">
        <f t="shared" si="631"/>
        <v>0</v>
      </c>
      <c r="MY113" s="189">
        <f t="shared" si="631"/>
        <v>0</v>
      </c>
      <c r="MZ113" s="189">
        <f t="shared" si="631"/>
        <v>0</v>
      </c>
      <c r="NA113" s="189">
        <f t="shared" ref="NA113:NJ114" si="632">IF(AND($N113=NA$10,$AD113=NA$12),INDEX(i.FS_Strategy,INDEX($AE113:$AH113,1,NA$7)+1,NA$6),0)</f>
        <v>0</v>
      </c>
      <c r="NB113" s="189">
        <f t="shared" si="632"/>
        <v>0</v>
      </c>
      <c r="NC113" s="189">
        <f t="shared" si="632"/>
        <v>0</v>
      </c>
      <c r="ND113" s="189">
        <f t="shared" si="632"/>
        <v>0</v>
      </c>
      <c r="NE113" s="189">
        <f t="shared" si="632"/>
        <v>0</v>
      </c>
      <c r="NF113" s="189">
        <f t="shared" si="632"/>
        <v>0</v>
      </c>
      <c r="NG113" s="189">
        <f t="shared" si="632"/>
        <v>0</v>
      </c>
      <c r="NH113" s="189">
        <f t="shared" si="632"/>
        <v>0</v>
      </c>
      <c r="NI113" s="189">
        <f t="shared" si="632"/>
        <v>0</v>
      </c>
      <c r="NJ113" s="189">
        <f t="shared" si="632"/>
        <v>0</v>
      </c>
      <c r="NK113" s="189">
        <f t="shared" ref="NK113:NT114" si="633">IF(AND($N113=NK$10,$AD113=NK$12),INDEX(i.FS_Strategy,INDEX($AE113:$AH113,1,NK$7)+1,NK$6),0)</f>
        <v>0</v>
      </c>
      <c r="NL113" s="189">
        <f t="shared" si="633"/>
        <v>0</v>
      </c>
      <c r="NM113" s="189">
        <f t="shared" si="633"/>
        <v>0</v>
      </c>
      <c r="NN113" s="189">
        <f t="shared" si="633"/>
        <v>0</v>
      </c>
      <c r="NO113" s="189">
        <f t="shared" si="633"/>
        <v>0</v>
      </c>
      <c r="NP113" s="189">
        <f t="shared" si="633"/>
        <v>0</v>
      </c>
      <c r="NQ113" s="189">
        <f t="shared" si="633"/>
        <v>0</v>
      </c>
      <c r="NR113" s="189">
        <f t="shared" si="633"/>
        <v>0</v>
      </c>
      <c r="NS113" s="189">
        <f t="shared" si="633"/>
        <v>0</v>
      </c>
      <c r="NT113" s="189">
        <f t="shared" si="633"/>
        <v>0</v>
      </c>
      <c r="NU113" s="189">
        <f t="shared" ref="NU113:OD114" si="634">IF(AND($N113=NU$10,$AD113=NU$12),INDEX(i.FS_Strategy,INDEX($AE113:$AH113,1,NU$7)+1,NU$6),0)</f>
        <v>0</v>
      </c>
      <c r="NV113" s="189">
        <f t="shared" si="634"/>
        <v>0</v>
      </c>
      <c r="NW113" s="189">
        <f t="shared" si="634"/>
        <v>0</v>
      </c>
      <c r="NX113" s="189">
        <f t="shared" si="634"/>
        <v>0</v>
      </c>
      <c r="NY113" s="189">
        <f t="shared" si="634"/>
        <v>0</v>
      </c>
      <c r="NZ113" s="189">
        <f t="shared" si="634"/>
        <v>0</v>
      </c>
      <c r="OA113" s="189">
        <f t="shared" si="634"/>
        <v>0</v>
      </c>
      <c r="OB113" s="189">
        <f t="shared" si="634"/>
        <v>0</v>
      </c>
      <c r="OC113" s="189">
        <f t="shared" si="634"/>
        <v>0</v>
      </c>
      <c r="OD113" s="189">
        <f t="shared" si="634"/>
        <v>0</v>
      </c>
      <c r="OE113" s="189">
        <f t="shared" ref="OE113:ON114" si="635">IF(AND($N113=OE$10,$AD113=OE$12),INDEX(i.FS_Strategy,INDEX($AE113:$AH113,1,OE$7)+1,OE$6),0)</f>
        <v>0</v>
      </c>
      <c r="OF113" s="189">
        <f t="shared" si="635"/>
        <v>0</v>
      </c>
      <c r="OG113" s="189">
        <f t="shared" si="635"/>
        <v>0</v>
      </c>
      <c r="OH113" s="189">
        <f t="shared" si="635"/>
        <v>0</v>
      </c>
      <c r="OI113" s="189">
        <f t="shared" si="635"/>
        <v>0</v>
      </c>
      <c r="OJ113" s="189">
        <f t="shared" si="635"/>
        <v>0</v>
      </c>
      <c r="OK113" s="189">
        <f t="shared" si="635"/>
        <v>0</v>
      </c>
      <c r="OL113" s="189">
        <f t="shared" si="635"/>
        <v>0</v>
      </c>
      <c r="OM113" s="189">
        <f t="shared" si="635"/>
        <v>0</v>
      </c>
      <c r="ON113" s="189">
        <f t="shared" si="635"/>
        <v>0</v>
      </c>
      <c r="OO113" s="189">
        <f t="shared" ref="OO113:OZ114" si="636">IF(AND($N113=OO$10,$AD113=OO$12),INDEX(i.FS_Strategy,INDEX($AE113:$AH113,1,OO$7)+1,OO$6),0)</f>
        <v>0</v>
      </c>
      <c r="OP113" s="189">
        <f t="shared" si="636"/>
        <v>0</v>
      </c>
      <c r="OQ113" s="189">
        <f t="shared" si="636"/>
        <v>0</v>
      </c>
      <c r="OR113" s="189">
        <f t="shared" si="636"/>
        <v>0</v>
      </c>
      <c r="OS113" s="189">
        <f t="shared" si="636"/>
        <v>0</v>
      </c>
      <c r="OT113" s="189">
        <f t="shared" si="636"/>
        <v>0</v>
      </c>
      <c r="OU113" s="189">
        <f t="shared" si="636"/>
        <v>0</v>
      </c>
      <c r="OV113" s="189">
        <f t="shared" si="636"/>
        <v>0</v>
      </c>
      <c r="OW113" s="189">
        <f t="shared" si="636"/>
        <v>0</v>
      </c>
      <c r="OX113" s="189">
        <f t="shared" si="636"/>
        <v>0</v>
      </c>
      <c r="OY113" s="189">
        <f t="shared" si="636"/>
        <v>0</v>
      </c>
      <c r="OZ113" s="189">
        <f t="shared" si="636"/>
        <v>0</v>
      </c>
      <c r="PA113" s="556">
        <f t="shared" ref="PA113:PJ114" si="637">IF(AND($N113=PA$10,INDEX($AT113:$AV113,1,PA$7)&lt;&gt;0,OR(PA$7&lt;&gt;1,$AD113=PA$12)),INDEX(i.LTWFeedLevels,INDEX($AT113:$AV113,1,PA$7),MOD(PA$6-1,7)+1),0)</f>
        <v>0</v>
      </c>
      <c r="PB113" s="556">
        <f t="shared" si="637"/>
        <v>0</v>
      </c>
      <c r="PC113" s="556">
        <f t="shared" si="637"/>
        <v>0</v>
      </c>
      <c r="PD113" s="556">
        <f t="shared" si="637"/>
        <v>0</v>
      </c>
      <c r="PE113" s="556">
        <f t="shared" si="637"/>
        <v>0</v>
      </c>
      <c r="PF113" s="556">
        <f t="shared" si="637"/>
        <v>0</v>
      </c>
      <c r="PG113" s="556">
        <f t="shared" si="637"/>
        <v>0</v>
      </c>
      <c r="PH113" s="556">
        <f t="shared" si="637"/>
        <v>0</v>
      </c>
      <c r="PI113" s="556">
        <f t="shared" si="637"/>
        <v>0</v>
      </c>
      <c r="PJ113" s="556">
        <f t="shared" si="637"/>
        <v>0</v>
      </c>
      <c r="PK113" s="556">
        <f t="shared" ref="PK113:PT114" si="638">IF(AND($N113=PK$10,INDEX($AT113:$AV113,1,PK$7)&lt;&gt;0,OR(PK$7&lt;&gt;1,$AD113=PK$12)),INDEX(i.LTWFeedLevels,INDEX($AT113:$AV113,1,PK$7),MOD(PK$6-1,7)+1),0)</f>
        <v>0</v>
      </c>
      <c r="PL113" s="556">
        <f t="shared" si="638"/>
        <v>0</v>
      </c>
      <c r="PM113" s="556">
        <f t="shared" si="638"/>
        <v>0</v>
      </c>
      <c r="PN113" s="556">
        <f t="shared" si="638"/>
        <v>0</v>
      </c>
      <c r="PO113" s="556">
        <f t="shared" si="638"/>
        <v>0</v>
      </c>
      <c r="PP113" s="556">
        <f t="shared" si="638"/>
        <v>0</v>
      </c>
      <c r="PQ113" s="556">
        <f t="shared" si="638"/>
        <v>0</v>
      </c>
      <c r="PR113" s="556">
        <f t="shared" si="638"/>
        <v>0</v>
      </c>
      <c r="PS113" s="556">
        <f t="shared" si="638"/>
        <v>0</v>
      </c>
      <c r="PT113" s="556">
        <f t="shared" si="638"/>
        <v>0</v>
      </c>
      <c r="PU113" s="556">
        <f t="shared" ref="PU113:QD114" si="639">IF(AND($N113=PU$10,INDEX($AT113:$AV113,1,PU$7)&lt;&gt;0,OR(PU$7&lt;&gt;1,$AD113=PU$12)),INDEX(i.LTWFeedLevels,INDEX($AT113:$AV113,1,PU$7),MOD(PU$6-1,7)+1),0)</f>
        <v>0</v>
      </c>
      <c r="PV113" s="556">
        <f t="shared" si="639"/>
        <v>0</v>
      </c>
      <c r="PW113" s="556">
        <f t="shared" si="639"/>
        <v>0</v>
      </c>
      <c r="PX113" s="556">
        <f t="shared" si="639"/>
        <v>0</v>
      </c>
      <c r="PY113" s="556">
        <f t="shared" si="639"/>
        <v>0</v>
      </c>
      <c r="PZ113" s="556">
        <f t="shared" si="639"/>
        <v>0</v>
      </c>
      <c r="QA113" s="556">
        <f t="shared" si="639"/>
        <v>0</v>
      </c>
      <c r="QB113" s="556">
        <f t="shared" si="639"/>
        <v>0</v>
      </c>
      <c r="QC113" s="556">
        <f t="shared" si="639"/>
        <v>0</v>
      </c>
      <c r="QD113" s="556">
        <f t="shared" si="639"/>
        <v>0</v>
      </c>
      <c r="QE113" s="556">
        <f t="shared" ref="QE113:QN114" si="640">IF(AND($N113=QE$10,INDEX($AT113:$AV113,1,QE$7)&lt;&gt;0,OR(QE$7&lt;&gt;1,$AD113=QE$12)),INDEX(i.LTWFeedLevels,INDEX($AT113:$AV113,1,QE$7),MOD(QE$6-1,7)+1),0)</f>
        <v>0</v>
      </c>
      <c r="QF113" s="556">
        <f t="shared" si="640"/>
        <v>0</v>
      </c>
      <c r="QG113" s="556">
        <f t="shared" si="640"/>
        <v>0</v>
      </c>
      <c r="QH113" s="556">
        <f t="shared" si="640"/>
        <v>0</v>
      </c>
      <c r="QI113" s="556">
        <f t="shared" si="640"/>
        <v>0</v>
      </c>
      <c r="QJ113" s="556">
        <f t="shared" si="640"/>
        <v>0</v>
      </c>
      <c r="QK113" s="556">
        <f t="shared" si="640"/>
        <v>0</v>
      </c>
      <c r="QL113" s="556">
        <f t="shared" si="640"/>
        <v>0</v>
      </c>
      <c r="QM113" s="556">
        <f t="shared" si="640"/>
        <v>0</v>
      </c>
      <c r="QN113" s="556">
        <f t="shared" si="640"/>
        <v>0</v>
      </c>
      <c r="QO113" s="556">
        <f t="shared" ref="QO113:QX114" si="641">IF(AND($N113=QO$10,INDEX($AT113:$AV113,1,QO$7)&lt;&gt;0,OR(QO$7&lt;&gt;1,$AD113=QO$12)),INDEX(i.LTWFeedLevels,INDEX($AT113:$AV113,1,QO$7),MOD(QO$6-1,7)+1),0)</f>
        <v>0</v>
      </c>
      <c r="QP113" s="556">
        <f t="shared" si="641"/>
        <v>0</v>
      </c>
      <c r="QQ113" s="556">
        <f t="shared" si="641"/>
        <v>0</v>
      </c>
      <c r="QR113" s="556">
        <f t="shared" si="641"/>
        <v>0</v>
      </c>
      <c r="QS113" s="556">
        <f t="shared" si="641"/>
        <v>0</v>
      </c>
      <c r="QT113" s="556">
        <f t="shared" si="641"/>
        <v>0</v>
      </c>
      <c r="QU113" s="556">
        <f t="shared" si="641"/>
        <v>0</v>
      </c>
      <c r="QV113" s="556">
        <f t="shared" si="641"/>
        <v>0</v>
      </c>
      <c r="QW113" s="556">
        <f t="shared" si="641"/>
        <v>0</v>
      </c>
      <c r="QX113" s="556">
        <f t="shared" si="641"/>
        <v>0</v>
      </c>
      <c r="QY113" s="556">
        <f t="shared" ref="QY113:RH114" si="642">IF(AND($N113=QY$10,INDEX($AT113:$AV113,1,QY$7)&lt;&gt;0,OR(QY$7&lt;&gt;1,$AD113=QY$12)),INDEX(i.LTWFeedLevels,INDEX($AT113:$AV113,1,QY$7),MOD(QY$6-1,7)+1),0)</f>
        <v>0</v>
      </c>
      <c r="QZ113" s="556">
        <f t="shared" si="642"/>
        <v>0</v>
      </c>
      <c r="RA113" s="556">
        <f t="shared" si="642"/>
        <v>0</v>
      </c>
      <c r="RB113" s="556">
        <f t="shared" si="642"/>
        <v>0</v>
      </c>
      <c r="RC113" s="556">
        <f t="shared" si="642"/>
        <v>0</v>
      </c>
      <c r="RD113" s="556">
        <f t="shared" si="642"/>
        <v>0</v>
      </c>
      <c r="RE113" s="556">
        <f t="shared" si="642"/>
        <v>0</v>
      </c>
      <c r="RF113" s="556">
        <f t="shared" si="642"/>
        <v>0</v>
      </c>
      <c r="RG113" s="556">
        <f t="shared" si="642"/>
        <v>0</v>
      </c>
      <c r="RH113" s="556">
        <f t="shared" si="642"/>
        <v>0</v>
      </c>
      <c r="RI113" s="556">
        <f t="shared" ref="RI113:RR114" si="643">IF(AND($N113=RI$10,INDEX($AT113:$AV113,1,RI$7)&lt;&gt;0,OR(RI$7&lt;&gt;1,$AD113=RI$12)),INDEX(i.LTWFeedLevels,INDEX($AT113:$AV113,1,RI$7),MOD(RI$6-1,7)+1),0)</f>
        <v>0</v>
      </c>
      <c r="RJ113" s="556">
        <f t="shared" si="643"/>
        <v>0</v>
      </c>
      <c r="RK113" s="556">
        <f t="shared" si="643"/>
        <v>0</v>
      </c>
      <c r="RL113" s="556">
        <f t="shared" si="643"/>
        <v>0</v>
      </c>
      <c r="RM113" s="556">
        <f t="shared" si="643"/>
        <v>0</v>
      </c>
      <c r="RN113" s="556">
        <f t="shared" si="643"/>
        <v>0</v>
      </c>
      <c r="RO113" s="556">
        <f t="shared" si="643"/>
        <v>0</v>
      </c>
      <c r="RP113" s="556">
        <f t="shared" si="643"/>
        <v>0</v>
      </c>
      <c r="RQ113" s="556">
        <f t="shared" si="643"/>
        <v>0</v>
      </c>
      <c r="RR113" s="556">
        <f t="shared" si="643"/>
        <v>0</v>
      </c>
      <c r="RS113" s="556">
        <f t="shared" ref="RS113:SB114" si="644">IF(AND($N113=RS$10,INDEX($AT113:$AV113,1,RS$7)&lt;&gt;0,OR(RS$7&lt;&gt;1,$AD113=RS$12)),INDEX(i.LTWFeedLevels,INDEX($AT113:$AV113,1,RS$7),MOD(RS$6-1,7)+1),0)</f>
        <v>0</v>
      </c>
      <c r="RT113" s="556">
        <f t="shared" si="644"/>
        <v>0</v>
      </c>
      <c r="RU113" s="556">
        <f t="shared" si="644"/>
        <v>0</v>
      </c>
      <c r="RV113" s="556">
        <f t="shared" si="644"/>
        <v>0</v>
      </c>
      <c r="RW113" s="556">
        <f t="shared" si="644"/>
        <v>0</v>
      </c>
      <c r="RX113" s="556">
        <f t="shared" si="644"/>
        <v>0</v>
      </c>
      <c r="RY113" s="556">
        <f t="shared" si="644"/>
        <v>0</v>
      </c>
      <c r="RZ113" s="556">
        <f t="shared" si="644"/>
        <v>0</v>
      </c>
      <c r="SA113" s="556">
        <f t="shared" si="644"/>
        <v>0</v>
      </c>
      <c r="SB113" s="556">
        <f t="shared" si="644"/>
        <v>0</v>
      </c>
      <c r="SC113" s="556">
        <f t="shared" ref="SC113:SL114" si="645">IF(AND($N113=SC$10,INDEX($AT113:$AV113,1,SC$7)&lt;&gt;0,OR(SC$7&lt;&gt;1,$AD113=SC$12)),INDEX(i.LTWFeedLevels,INDEX($AT113:$AV113,1,SC$7),MOD(SC$6-1,7)+1),0)</f>
        <v>0</v>
      </c>
      <c r="SD113" s="556">
        <f t="shared" si="645"/>
        <v>0</v>
      </c>
      <c r="SE113" s="556">
        <f t="shared" si="645"/>
        <v>0</v>
      </c>
      <c r="SF113" s="556">
        <f t="shared" si="645"/>
        <v>0</v>
      </c>
      <c r="SG113" s="556">
        <f t="shared" si="645"/>
        <v>0</v>
      </c>
      <c r="SH113" s="556">
        <f t="shared" si="645"/>
        <v>0</v>
      </c>
      <c r="SI113" s="556">
        <f t="shared" si="645"/>
        <v>0</v>
      </c>
      <c r="SJ113" s="556">
        <f t="shared" si="645"/>
        <v>0</v>
      </c>
      <c r="SK113" s="556">
        <f t="shared" si="645"/>
        <v>0</v>
      </c>
      <c r="SL113" s="556">
        <f t="shared" si="645"/>
        <v>0</v>
      </c>
      <c r="SM113" s="556">
        <f t="shared" ref="SM113:SV114" si="646">IF(AND($N113=SM$10,INDEX($AT113:$AV113,1,SM$7)&lt;&gt;0,OR(SM$7&lt;&gt;1,$AD113=SM$12)),INDEX(i.LTWFeedLevels,INDEX($AT113:$AV113,1,SM$7),MOD(SM$6-1,7)+1),0)</f>
        <v>0</v>
      </c>
      <c r="SN113" s="556">
        <f t="shared" si="646"/>
        <v>0</v>
      </c>
      <c r="SO113" s="556">
        <f t="shared" si="646"/>
        <v>0</v>
      </c>
      <c r="SP113" s="556">
        <f t="shared" si="646"/>
        <v>0</v>
      </c>
      <c r="SQ113" s="556">
        <f t="shared" si="646"/>
        <v>0</v>
      </c>
      <c r="SR113" s="556">
        <f t="shared" si="646"/>
        <v>0</v>
      </c>
      <c r="SS113" s="556">
        <f t="shared" si="646"/>
        <v>0</v>
      </c>
      <c r="ST113" s="556">
        <f t="shared" si="646"/>
        <v>0</v>
      </c>
      <c r="SU113" s="556">
        <f t="shared" si="646"/>
        <v>0</v>
      </c>
      <c r="SV113" s="556">
        <f t="shared" si="646"/>
        <v>0</v>
      </c>
      <c r="SW113" s="556">
        <f t="shared" ref="SW113:TF114" si="647">IF(AND($N113=SW$10,INDEX($AT113:$AV113,1,SW$7)&lt;&gt;0,OR(SW$7&lt;&gt;1,$AD113=SW$12)),INDEX(i.LTWFeedLevels,INDEX($AT113:$AV113,1,SW$7),MOD(SW$6-1,7)+1),0)</f>
        <v>0</v>
      </c>
      <c r="SX113" s="556">
        <f t="shared" si="647"/>
        <v>0</v>
      </c>
      <c r="SY113" s="556">
        <f t="shared" si="647"/>
        <v>0</v>
      </c>
      <c r="SZ113" s="556">
        <f t="shared" si="647"/>
        <v>0</v>
      </c>
      <c r="TA113" s="556">
        <f t="shared" si="647"/>
        <v>0</v>
      </c>
      <c r="TB113" s="556">
        <f t="shared" si="647"/>
        <v>0</v>
      </c>
      <c r="TC113" s="556">
        <f t="shared" si="647"/>
        <v>0</v>
      </c>
      <c r="TD113" s="556">
        <f t="shared" si="647"/>
        <v>0</v>
      </c>
      <c r="TE113" s="556">
        <f t="shared" si="647"/>
        <v>0</v>
      </c>
      <c r="TF113" s="556">
        <f t="shared" si="647"/>
        <v>0</v>
      </c>
      <c r="TG113" s="556">
        <f t="shared" ref="TG113:TP114" si="648">IF(AND($N113=TG$10,INDEX($AT113:$AV113,1,TG$7)&lt;&gt;0,OR(TG$7&lt;&gt;1,$AD113=TG$12)),INDEX(i.LTWFeedLevels,INDEX($AT113:$AV113,1,TG$7),MOD(TG$6-1,7)+1),0)</f>
        <v>0</v>
      </c>
      <c r="TH113" s="556">
        <f t="shared" si="648"/>
        <v>0</v>
      </c>
      <c r="TI113" s="556">
        <f t="shared" si="648"/>
        <v>0</v>
      </c>
      <c r="TJ113" s="556">
        <f t="shared" si="648"/>
        <v>0</v>
      </c>
      <c r="TK113" s="556">
        <f t="shared" si="648"/>
        <v>0</v>
      </c>
      <c r="TL113" s="556">
        <f t="shared" si="648"/>
        <v>0</v>
      </c>
      <c r="TM113" s="556">
        <f t="shared" si="648"/>
        <v>0</v>
      </c>
      <c r="TN113" s="556">
        <f t="shared" si="648"/>
        <v>0</v>
      </c>
      <c r="TO113" s="556">
        <f t="shared" si="648"/>
        <v>0</v>
      </c>
      <c r="TP113" s="556">
        <f t="shared" si="648"/>
        <v>0</v>
      </c>
      <c r="TQ113" s="556">
        <f t="shared" ref="TQ113:TZ114" si="649">IF(AND($N113=TQ$10,INDEX($AT113:$AV113,1,TQ$7)&lt;&gt;0,OR(TQ$7&lt;&gt;1,$AD113=TQ$12)),INDEX(i.LTWFeedLevels,INDEX($AT113:$AV113,1,TQ$7),MOD(TQ$6-1,7)+1),0)</f>
        <v>0</v>
      </c>
      <c r="TR113" s="556">
        <f t="shared" si="649"/>
        <v>0</v>
      </c>
      <c r="TS113" s="556">
        <f t="shared" si="649"/>
        <v>0</v>
      </c>
      <c r="TT113" s="556">
        <f t="shared" si="649"/>
        <v>0</v>
      </c>
      <c r="TU113" s="556">
        <f t="shared" si="649"/>
        <v>0</v>
      </c>
      <c r="TV113" s="556">
        <f t="shared" si="649"/>
        <v>0</v>
      </c>
      <c r="TW113" s="556">
        <f t="shared" si="649"/>
        <v>0</v>
      </c>
      <c r="TX113" s="556">
        <f t="shared" si="649"/>
        <v>0</v>
      </c>
      <c r="TY113" s="556">
        <f t="shared" si="649"/>
        <v>0</v>
      </c>
      <c r="TZ113" s="556">
        <f t="shared" si="649"/>
        <v>0</v>
      </c>
      <c r="UA113" s="556">
        <f t="shared" ref="UA113:UJ114" si="650">IF(AND($N113=UA$10,INDEX($AT113:$AV113,1,UA$7)&lt;&gt;0,OR(UA$7&lt;&gt;1,$AD113=UA$12)),INDEX(i.LTWFeedLevels,INDEX($AT113:$AV113,1,UA$7),MOD(UA$6-1,7)+1),0)</f>
        <v>0</v>
      </c>
      <c r="UB113" s="556">
        <f t="shared" si="650"/>
        <v>0</v>
      </c>
      <c r="UC113" s="556">
        <f t="shared" si="650"/>
        <v>0</v>
      </c>
      <c r="UD113" s="556">
        <f t="shared" si="650"/>
        <v>0</v>
      </c>
      <c r="UE113" s="556">
        <f t="shared" si="650"/>
        <v>0</v>
      </c>
      <c r="UF113" s="556">
        <f t="shared" si="650"/>
        <v>0</v>
      </c>
      <c r="UG113" s="556">
        <f t="shared" si="650"/>
        <v>0</v>
      </c>
      <c r="UH113" s="556">
        <f t="shared" si="650"/>
        <v>0</v>
      </c>
      <c r="UI113" s="556">
        <f t="shared" si="650"/>
        <v>0</v>
      </c>
      <c r="UJ113" s="556">
        <f t="shared" si="650"/>
        <v>0</v>
      </c>
      <c r="UK113" s="556">
        <f t="shared" ref="UK113:UT114" si="651">IF(AND($N113=UK$10,INDEX($AT113:$AV113,1,UK$7)&lt;&gt;0,OR(UK$7&lt;&gt;1,$AD113=UK$12)),INDEX(i.LTWFeedLevels,INDEX($AT113:$AV113,1,UK$7),MOD(UK$6-1,7)+1),0)</f>
        <v>0</v>
      </c>
      <c r="UL113" s="556">
        <f t="shared" si="651"/>
        <v>0</v>
      </c>
      <c r="UM113" s="556">
        <f t="shared" si="651"/>
        <v>0</v>
      </c>
      <c r="UN113" s="556">
        <f t="shared" si="651"/>
        <v>0</v>
      </c>
      <c r="UO113" s="556">
        <f t="shared" si="651"/>
        <v>0</v>
      </c>
      <c r="UP113" s="556">
        <f t="shared" si="651"/>
        <v>0</v>
      </c>
      <c r="UQ113" s="556">
        <f t="shared" si="651"/>
        <v>0</v>
      </c>
      <c r="UR113" s="556">
        <f t="shared" si="651"/>
        <v>0</v>
      </c>
      <c r="US113" s="556">
        <f t="shared" si="651"/>
        <v>0</v>
      </c>
      <c r="UT113" s="556">
        <f t="shared" si="651"/>
        <v>0</v>
      </c>
      <c r="UU113" s="556">
        <f t="shared" ref="UU113:VD114" si="652">IF(AND($N113=UU$10,INDEX($AT113:$AV113,1,UU$7)&lt;&gt;0,OR(UU$7&lt;&gt;1,$AD113=UU$12)),INDEX(i.LTWFeedLevels,INDEX($AT113:$AV113,1,UU$7),MOD(UU$6-1,7)+1),0)</f>
        <v>0</v>
      </c>
      <c r="UV113" s="556">
        <f t="shared" si="652"/>
        <v>0</v>
      </c>
      <c r="UW113" s="556">
        <f t="shared" si="652"/>
        <v>0</v>
      </c>
      <c r="UX113" s="556">
        <f t="shared" si="652"/>
        <v>0</v>
      </c>
      <c r="UY113" s="556">
        <f t="shared" si="652"/>
        <v>0</v>
      </c>
      <c r="UZ113" s="556">
        <f t="shared" si="652"/>
        <v>0</v>
      </c>
      <c r="VA113" s="556">
        <f t="shared" si="652"/>
        <v>0</v>
      </c>
      <c r="VB113" s="556">
        <f t="shared" si="652"/>
        <v>0</v>
      </c>
      <c r="VC113" s="556">
        <f t="shared" si="652"/>
        <v>0</v>
      </c>
      <c r="VD113" s="556">
        <f t="shared" si="652"/>
        <v>0</v>
      </c>
      <c r="VE113" s="556">
        <f t="shared" ref="VE113:VN114" si="653">IF(AND($N113=VE$10,INDEX($AT113:$AV113,1,VE$7)&lt;&gt;0,OR(VE$7&lt;&gt;1,$AD113=VE$12)),INDEX(i.LTWFeedLevels,INDEX($AT113:$AV113,1,VE$7),MOD(VE$6-1,7)+1),0)</f>
        <v>0</v>
      </c>
      <c r="VF113" s="556">
        <f t="shared" si="653"/>
        <v>0</v>
      </c>
      <c r="VG113" s="556">
        <f t="shared" si="653"/>
        <v>0</v>
      </c>
      <c r="VH113" s="556">
        <f t="shared" si="653"/>
        <v>0</v>
      </c>
      <c r="VI113" s="556">
        <f t="shared" si="653"/>
        <v>0</v>
      </c>
      <c r="VJ113" s="556">
        <f t="shared" si="653"/>
        <v>0</v>
      </c>
      <c r="VK113" s="556">
        <f t="shared" si="653"/>
        <v>0</v>
      </c>
      <c r="VL113" s="556">
        <f t="shared" si="653"/>
        <v>0</v>
      </c>
      <c r="VM113" s="556">
        <f t="shared" si="653"/>
        <v>0</v>
      </c>
      <c r="VN113" s="556">
        <f t="shared" si="653"/>
        <v>0</v>
      </c>
      <c r="VO113" s="556">
        <f t="shared" ref="VO113:VX114" si="654">IF(AND($N113=VO$10,INDEX($AT113:$AV113,1,VO$7)&lt;&gt;0,OR(VO$7&lt;&gt;1,$AD113=VO$12)),INDEX(i.LTWFeedLevels,INDEX($AT113:$AV113,1,VO$7),MOD(VO$6-1,7)+1),0)</f>
        <v>0</v>
      </c>
      <c r="VP113" s="556">
        <f t="shared" si="654"/>
        <v>0</v>
      </c>
      <c r="VQ113" s="556">
        <f t="shared" si="654"/>
        <v>0</v>
      </c>
      <c r="VR113" s="556">
        <f t="shared" si="654"/>
        <v>0</v>
      </c>
      <c r="VS113" s="556">
        <f t="shared" si="654"/>
        <v>0</v>
      </c>
      <c r="VT113" s="556">
        <f t="shared" si="654"/>
        <v>0</v>
      </c>
      <c r="VU113" s="556">
        <f t="shared" si="654"/>
        <v>0</v>
      </c>
      <c r="VV113" s="556">
        <f t="shared" si="654"/>
        <v>0</v>
      </c>
      <c r="VW113" s="556">
        <f t="shared" si="654"/>
        <v>0</v>
      </c>
      <c r="VX113" s="556">
        <f t="shared" si="654"/>
        <v>0</v>
      </c>
      <c r="VY113" s="556">
        <f t="shared" ref="VY113:WH114" si="655">IF(AND($N113=VY$10,INDEX($AT113:$AV113,1,VY$7)&lt;&gt;0,OR(VY$7&lt;&gt;1,$AD113=VY$12)),INDEX(i.LTWFeedLevels,INDEX($AT113:$AV113,1,VY$7),MOD(VY$6-1,7)+1),0)</f>
        <v>0</v>
      </c>
      <c r="VZ113" s="556">
        <f t="shared" si="655"/>
        <v>0</v>
      </c>
      <c r="WA113" s="556">
        <f t="shared" si="655"/>
        <v>0</v>
      </c>
      <c r="WB113" s="556">
        <f t="shared" si="655"/>
        <v>0</v>
      </c>
      <c r="WC113" s="556">
        <f t="shared" si="655"/>
        <v>0</v>
      </c>
      <c r="WD113" s="556">
        <f t="shared" si="655"/>
        <v>0</v>
      </c>
      <c r="WE113" s="556">
        <f t="shared" si="655"/>
        <v>0</v>
      </c>
      <c r="WF113" s="556">
        <f t="shared" si="655"/>
        <v>0</v>
      </c>
      <c r="WG113" s="556">
        <f t="shared" si="655"/>
        <v>0</v>
      </c>
      <c r="WH113" s="556">
        <f t="shared" si="655"/>
        <v>0</v>
      </c>
      <c r="WI113" s="556">
        <f t="shared" ref="WI113:WR114" si="656">IF(AND($N113=WI$10,INDEX($AT113:$AV113,1,WI$7)&lt;&gt;0,OR(WI$7&lt;&gt;1,$AD113=WI$12)),INDEX(i.LTWFeedLevels,INDEX($AT113:$AV113,1,WI$7),MOD(WI$6-1,7)+1),0)</f>
        <v>0</v>
      </c>
      <c r="WJ113" s="556">
        <f t="shared" si="656"/>
        <v>0</v>
      </c>
      <c r="WK113" s="556">
        <f t="shared" si="656"/>
        <v>0</v>
      </c>
      <c r="WL113" s="556">
        <f t="shared" si="656"/>
        <v>0</v>
      </c>
      <c r="WM113" s="556">
        <f t="shared" si="656"/>
        <v>0</v>
      </c>
      <c r="WN113" s="556">
        <f t="shared" si="656"/>
        <v>0</v>
      </c>
      <c r="WO113" s="556">
        <f t="shared" si="656"/>
        <v>0</v>
      </c>
      <c r="WP113" s="556">
        <f t="shared" si="656"/>
        <v>0</v>
      </c>
      <c r="WQ113" s="556">
        <f t="shared" si="656"/>
        <v>0</v>
      </c>
      <c r="WR113" s="556">
        <f t="shared" si="656"/>
        <v>0</v>
      </c>
      <c r="WS113" s="556">
        <f t="shared" ref="WS113:XB114" si="657">IF(AND($N113=WS$10,INDEX($AT113:$AV113,1,WS$7)&lt;&gt;0,OR(WS$7&lt;&gt;1,$AD113=WS$12)),INDEX(i.LTWFeedLevels,INDEX($AT113:$AV113,1,WS$7),MOD(WS$6-1,7)+1),0)</f>
        <v>0</v>
      </c>
      <c r="WT113" s="556">
        <f t="shared" si="657"/>
        <v>0</v>
      </c>
      <c r="WU113" s="556">
        <f t="shared" si="657"/>
        <v>0</v>
      </c>
      <c r="WV113" s="556">
        <f t="shared" si="657"/>
        <v>0</v>
      </c>
      <c r="WW113" s="556">
        <f t="shared" si="657"/>
        <v>0</v>
      </c>
      <c r="WX113" s="556">
        <f t="shared" si="657"/>
        <v>0</v>
      </c>
      <c r="WY113" s="556">
        <f t="shared" si="657"/>
        <v>0</v>
      </c>
      <c r="WZ113" s="556">
        <f t="shared" si="657"/>
        <v>0</v>
      </c>
      <c r="XA113" s="556">
        <f t="shared" si="657"/>
        <v>0</v>
      </c>
      <c r="XB113" s="556">
        <f t="shared" si="657"/>
        <v>0</v>
      </c>
      <c r="XC113" s="556">
        <f t="shared" ref="XC113:XL114" si="658">IF(AND($N113=XC$10,INDEX($AT113:$AV113,1,XC$7)&lt;&gt;0,OR(XC$7&lt;&gt;1,$AD113=XC$12)),INDEX(i.LTWFeedLevels,INDEX($AT113:$AV113,1,XC$7),MOD(XC$6-1,7)+1),0)</f>
        <v>0</v>
      </c>
      <c r="XD113" s="556">
        <f t="shared" si="658"/>
        <v>0</v>
      </c>
      <c r="XE113" s="556">
        <f t="shared" si="658"/>
        <v>0</v>
      </c>
      <c r="XF113" s="556">
        <f t="shared" si="658"/>
        <v>0</v>
      </c>
      <c r="XG113" s="556">
        <f t="shared" si="658"/>
        <v>0</v>
      </c>
      <c r="XH113" s="556">
        <f t="shared" si="658"/>
        <v>0</v>
      </c>
      <c r="XI113" s="556">
        <f t="shared" si="658"/>
        <v>0</v>
      </c>
      <c r="XJ113" s="556">
        <f t="shared" si="658"/>
        <v>0</v>
      </c>
      <c r="XK113" s="556">
        <f t="shared" si="658"/>
        <v>0</v>
      </c>
      <c r="XL113" s="556">
        <f t="shared" si="658"/>
        <v>0</v>
      </c>
      <c r="XM113" s="556">
        <f t="shared" ref="XM113:XW114" si="659">IF(AND($N113=XM$10,INDEX($AT113:$AV113,1,XM$7)&lt;&gt;0,OR(XM$7&lt;&gt;1,$AD113=XM$12)),INDEX(i.LTWFeedLevels,INDEX($AT113:$AV113,1,XM$7),MOD(XM$6-1,7)+1),0)</f>
        <v>0</v>
      </c>
      <c r="XN113" s="556">
        <f t="shared" si="659"/>
        <v>0</v>
      </c>
      <c r="XO113" s="556">
        <f t="shared" si="659"/>
        <v>0</v>
      </c>
      <c r="XP113" s="556">
        <f t="shared" si="659"/>
        <v>0</v>
      </c>
      <c r="XQ113" s="556">
        <f t="shared" si="659"/>
        <v>0</v>
      </c>
      <c r="XR113" s="556">
        <f t="shared" si="659"/>
        <v>0</v>
      </c>
      <c r="XS113" s="556">
        <f t="shared" si="659"/>
        <v>0</v>
      </c>
      <c r="XT113" s="556">
        <f t="shared" si="659"/>
        <v>0</v>
      </c>
      <c r="XU113" s="556">
        <f t="shared" si="659"/>
        <v>0</v>
      </c>
      <c r="XV113" s="556">
        <f t="shared" si="659"/>
        <v>0</v>
      </c>
      <c r="XW113" s="556">
        <f t="shared" si="659"/>
        <v>0</v>
      </c>
      <c r="XX113" s="189">
        <f t="shared" ref="XX113:YB114" si="660">IF(AND($L113=XX$8,$N113=XX$10,$AW113=XX$7,OR($AK113=XX$11,XX$11=1),$AD113=XX$12),INDEX(i.FS_Strategy,$AX113+1,$AW113),0)</f>
        <v>0</v>
      </c>
      <c r="XY113" s="189">
        <f t="shared" ca="1" si="660"/>
        <v>0</v>
      </c>
      <c r="XZ113" s="189">
        <f t="shared" ca="1" si="660"/>
        <v>0</v>
      </c>
      <c r="YA113" s="189">
        <f t="shared" ca="1" si="660"/>
        <v>0</v>
      </c>
      <c r="YB113" s="189">
        <f t="shared" ca="1" si="660"/>
        <v>0</v>
      </c>
      <c r="YC113" s="230">
        <f ca="1">IF(AND($L113=YC$8,$N113=YC$10,$AW113=YC$7,OR($AK113=YC$11,YC$11=1),$AD113=YC$12),INDEX(i.FS_Strategy,$AY113+1,$AW113),0)</f>
        <v>0</v>
      </c>
      <c r="YD113" s="189">
        <f t="shared" ref="YD113:YH114" ca="1" si="661">IF(AND($L113=YD$8,$N113=YD$10,$AW113=YD$7,OR($AK113=YD$11,YD$11=1),$AD113=YD$12),INDEX(i.FS_Strategy,$AX113+1,$AW113),0)</f>
        <v>0</v>
      </c>
      <c r="YE113" s="189">
        <f t="shared" ca="1" si="661"/>
        <v>0</v>
      </c>
      <c r="YF113" s="189">
        <f t="shared" ca="1" si="661"/>
        <v>0</v>
      </c>
      <c r="YG113" s="189">
        <f t="shared" ca="1" si="661"/>
        <v>0</v>
      </c>
      <c r="YH113" s="189">
        <f t="shared" ca="1" si="661"/>
        <v>0</v>
      </c>
      <c r="YI113" s="230">
        <f ca="1">IF(AND($L113=YI$8,$N113=YI$10,$AW113=YI$7,OR($AK113=YI$11,YI$11=1),$AD113=YI$12),INDEX(i.FS_Strategy,$AY113+1,$AW113),0)</f>
        <v>0</v>
      </c>
      <c r="YJ113" s="231">
        <f t="shared" ref="YJ113:YM114" ca="1" si="662">IF(AND($L113=YJ$8,$N113=YJ$10,$AW113=YJ$7,OR($AK113=YJ$11,YJ$11=1)),INDEX(i.FS_Strategy,$AY113+1,$AW113),0)</f>
        <v>0</v>
      </c>
      <c r="YK113" s="231">
        <f t="shared" ca="1" si="662"/>
        <v>0</v>
      </c>
      <c r="YL113" s="231">
        <f t="shared" ca="1" si="662"/>
        <v>0</v>
      </c>
      <c r="YM113" s="231">
        <f t="shared" ca="1" si="662"/>
        <v>0</v>
      </c>
      <c r="YN113" s="544">
        <f ca="1">IF(AND($L113=YN$8,$N113=YN$10,$AW113=YN$7,OR($AK113=YN$11,YN$11=1)),INDEX(i.FS_Strategy,$AZ113+1,$AW113),0)</f>
        <v>0</v>
      </c>
      <c r="YO113" s="231">
        <f t="shared" ref="YO113:YR114" ca="1" si="663">IF(AND($L113=YO$8,$N113=YO$10,$AW113=YO$7,OR($AK113=YO$11,YO$11=1)),INDEX(i.FS_Strategy,$AY113+1,$AW113),0)</f>
        <v>0</v>
      </c>
      <c r="YP113" s="231">
        <f t="shared" ca="1" si="663"/>
        <v>0</v>
      </c>
      <c r="YQ113" s="231">
        <f t="shared" ca="1" si="663"/>
        <v>0</v>
      </c>
      <c r="YR113" s="231">
        <f t="shared" ca="1" si="663"/>
        <v>0</v>
      </c>
      <c r="YS113" s="544">
        <f t="shared" ref="YS113:YY114" ca="1" si="664">IF(AND($L113=YS$8,$N113=YS$10,$AW113=YS$7,OR($AK113=YS$11,YS$11=1)),INDEX(i.FS_Strategy,$AZ113+1,$AW113),0)</f>
        <v>0</v>
      </c>
      <c r="YT113" s="544">
        <f t="shared" ca="1" si="664"/>
        <v>0</v>
      </c>
      <c r="YU113" s="544">
        <f t="shared" ca="1" si="664"/>
        <v>0</v>
      </c>
      <c r="YV113" s="544">
        <f t="shared" ca="1" si="664"/>
        <v>0</v>
      </c>
      <c r="YW113" s="544">
        <f t="shared" ca="1" si="664"/>
        <v>0</v>
      </c>
      <c r="YX113" s="544">
        <f t="shared" ca="1" si="664"/>
        <v>0</v>
      </c>
      <c r="YY113" s="544">
        <f t="shared" ca="1" si="664"/>
        <v>0</v>
      </c>
      <c r="YZ113" s="535" cm="1">
        <f t="array" ref="YZ113">INDEX(YZ$13:YZ112,$B113+1,1)</f>
        <v>0</v>
      </c>
      <c r="ZA113" s="411">
        <f>INDEX(i.TOL,$N113,ZA$6)</f>
        <v>67</v>
      </c>
      <c r="ZB113" s="18"/>
      <c r="ZC113" s="535" cm="1">
        <f t="array" ref="ZC113">INDEX(ZC$13:ZC112,$B113+1,1)</f>
        <v>0</v>
      </c>
      <c r="ZD113" s="411">
        <f>INDEX(i.Triplets_mortality,$AS113+1,ZD$6)</f>
        <v>0</v>
      </c>
      <c r="ZE113" s="535" cm="1">
        <f t="array" ref="ZE113">INDEX(ZE$13:ZE112,$B113+1,1)</f>
        <v>0</v>
      </c>
      <c r="ZF113" s="535" t="str" cm="1">
        <f t="array" ref="ZF113">INDEX(ZF$13:ZF112,$B113+1,1)</f>
        <v>-</v>
      </c>
      <c r="ZG113" s="535" t="str" cm="1">
        <f t="array" ref="ZG113">INDEX(ZG$13:ZG112,$B113+1,1)</f>
        <v>-</v>
      </c>
      <c r="ZH113" s="535" t="str" cm="1">
        <f t="array" ref="ZH113">INDEX(ZH$13:ZH112,$B113+1,1)</f>
        <v>-</v>
      </c>
      <c r="ZI113" s="535" t="str" cm="1">
        <f t="array" ref="ZI113">INDEX(ZI$13:ZI112,$B113+1,1)</f>
        <v>-</v>
      </c>
      <c r="ZJ113" s="535" t="str" cm="1">
        <f t="array" ref="ZJ113">INDEX(ZJ$13:ZJ112,$B113+1,1)</f>
        <v>-</v>
      </c>
      <c r="ZK113" s="535" t="str" cm="1">
        <f t="array" ref="ZK113">INDEX(ZK$13:ZK112,$B113+1,1)</f>
        <v>-</v>
      </c>
      <c r="ZL113" s="535" t="str" cm="1">
        <f t="array" ref="ZL113">INDEX(ZL$13:ZL112,$B113+1,1)</f>
        <v>-</v>
      </c>
      <c r="ZM113" s="535" t="str" cm="1">
        <f t="array" ref="ZM113">INDEX(ZM$13:ZM112,$B113+1,1)</f>
        <v>-</v>
      </c>
      <c r="ZN113" s="535" t="str" cm="1">
        <f t="array" ref="ZN113">INDEX(ZN$13:ZN112,$B113+1,1)</f>
        <v>-</v>
      </c>
      <c r="ZO113" s="535" t="str" cm="1">
        <f t="array" ref="ZO113">INDEX(ZO$13:ZO112,$B113+1,1)</f>
        <v>-</v>
      </c>
      <c r="ZP113" s="535" t="str" cm="1">
        <f t="array" ref="ZP113">INDEX(ZP$13:ZP112,$B113+1,1)</f>
        <v>-</v>
      </c>
      <c r="ZQ113" s="535" t="str" cm="1">
        <f t="array" ref="ZQ113">INDEX(ZQ$13:ZQ112,$B113+1,1)</f>
        <v>-</v>
      </c>
      <c r="ZR113" s="535" t="str" cm="1">
        <f t="array" ref="ZR113">INDEX(ZR$13:ZR112,$B113+1,1)</f>
        <v>-</v>
      </c>
      <c r="ZS113" s="535" t="str" cm="1">
        <f t="array" ref="ZS113">INDEX(ZS$13:ZS112,$B113+1,1)</f>
        <v>-</v>
      </c>
      <c r="ZT113" s="535" t="str" cm="1">
        <f t="array" ref="ZT113">INDEX(ZT$13:ZT112,$B113+1,1)</f>
        <v>-</v>
      </c>
      <c r="ZU113" s="535" t="str" cm="1">
        <f t="array" ref="ZU113">INDEX(ZU$13:ZU112,$B113+1,1)</f>
        <v>-</v>
      </c>
      <c r="ZV113" s="535" t="str" cm="1">
        <f t="array" ref="ZV113">INDEX(ZV$13:ZV112,$B113+1,1)</f>
        <v>-</v>
      </c>
      <c r="ZW113" s="535" t="str" cm="1">
        <f t="array" ref="ZW113">INDEX(ZW$13:ZW112,$B113+1,1)</f>
        <v>-</v>
      </c>
      <c r="ZX113" s="18"/>
      <c r="ZY113" s="411" t="b">
        <f ca="1">IF($AM113&lt;&gt;0,INDEX(i.cropgraze_inc,$AM113,ZY$6),OFFSET(ZY$13,$B113,0))</f>
        <v>0</v>
      </c>
      <c r="ZZ113" s="411" t="str">
        <f>INDEX(i.PastArea,$M113+1,ZZ$6)</f>
        <v>-</v>
      </c>
      <c r="AAA113" s="535" t="str" cm="1">
        <f t="array" ref="AAA113">INDEX(AAA$13:AAA112,$B113+1,1)</f>
        <v>-</v>
      </c>
      <c r="AAB113" s="535" t="str" cm="1">
        <f t="array" ref="AAB113">INDEX(AAB$13:AAB112,$B113+1,1)</f>
        <v>-</v>
      </c>
      <c r="AAC113" s="535" t="str" cm="1">
        <f t="array" ref="AAC113">INDEX(AAC$13:AAC112,$B113+1,1)</f>
        <v>-</v>
      </c>
      <c r="AAD113" s="545" cm="1">
        <f t="array" ref="AAD113">INDEX(i.AgeJ,$AD113,1)</f>
        <v>0</v>
      </c>
      <c r="AAE113" s="535" t="str" cm="1">
        <f t="array" ref="AAE113">INDEX(AAE$13:AAE112,$B113+1,1)</f>
        <v>-</v>
      </c>
      <c r="AAF113" s="411" t="str">
        <f>IF(OR(OR($AP113="",$AP113="-"),$AP113&lt;&gt;AAF$6),AAF$13,INDEX(i.MLP_PvP,$AR113,AAF$7))</f>
        <v>-</v>
      </c>
      <c r="AAG113" s="411" t="str">
        <f>IF(OR(OR($AP113="",$AP113="-"),$AP113&lt;&gt;AAG$6),AAG$13,INDEX(i.MLP_PvP,$AR113,AAG$7))</f>
        <v>-</v>
      </c>
      <c r="AAH113" s="535" t="str" cm="1">
        <f t="array" ref="AAH113">INDEX(AAH$13:AAH112,$B113+1,1)</f>
        <v>-</v>
      </c>
      <c r="AAI113" s="535" t="str" cm="1">
        <f t="array" ref="AAI113">INDEX(AAI$13:AAI112,$B113+1,1)</f>
        <v>-</v>
      </c>
      <c r="AAJ113" s="535" t="str" cm="1">
        <f t="array" ref="AAJ113">INDEX(AAJ$13:AAJ112,$B113+1,1)</f>
        <v>-</v>
      </c>
      <c r="AAK113" s="535" t="str" cm="1">
        <f t="array" ref="AAK113">INDEX(AAK$13:AAK112,$B113+1,1)</f>
        <v>-</v>
      </c>
      <c r="AAL113" s="535" t="str" cm="1">
        <f t="array" ref="AAL113">INDEX(AAL$13:AAL112,$B113+1,1)</f>
        <v>-</v>
      </c>
      <c r="AAM113" s="535" t="b" cm="1">
        <f t="array" ref="AAM113">INDEX(AAM$13:AAM112,$B113+1,1)</f>
        <v>1</v>
      </c>
      <c r="AAN113" s="535" t="str" cm="1">
        <f t="array" ref="AAN113">INDEX(AAN$13:AAN112,$B113+1,1)</f>
        <v>-</v>
      </c>
      <c r="AAO113" s="535" cm="1">
        <f t="array" ref="AAO113">INDEX(AAO$13:AAO112,$B113+1,1)</f>
        <v>0</v>
      </c>
      <c r="AAP113" s="535" cm="1">
        <f t="array" ref="AAP113">INDEX(AAP$13:AAP112,$B113+1,1)</f>
        <v>0</v>
      </c>
      <c r="AAQ113" s="535" cm="1">
        <f t="array" ref="AAQ113">INDEX(AAQ$13:AAQ112,$B113+1,1)</f>
        <v>0</v>
      </c>
      <c r="AAR113" s="18"/>
      <c r="AAS113" s="411">
        <f t="shared" ref="AAS113:AAV114" si="665">INDEX(i.std_prices,1,AAS$6)</f>
        <v>50</v>
      </c>
      <c r="AAT113" s="411">
        <f t="shared" si="665"/>
        <v>50</v>
      </c>
      <c r="AAU113" s="411">
        <f t="shared" si="665"/>
        <v>50</v>
      </c>
      <c r="AAV113" s="411">
        <f t="shared" si="665"/>
        <v>50</v>
      </c>
      <c r="AAW113" s="535" cm="1">
        <f t="array" ref="AAW113">INDEX(AAW$13:AAW112,$B113+1,1)</f>
        <v>1</v>
      </c>
      <c r="AAX113" s="535" cm="1">
        <f t="array" ref="AAX113">INDEX(AAX$13:AAX112,$B113+1,1)</f>
        <v>1</v>
      </c>
      <c r="AAY113" s="535" cm="1">
        <f t="array" ref="AAY113">INDEX(AAY$13:AAY112,$B113+1,1)</f>
        <v>1</v>
      </c>
      <c r="AAZ113" s="535" cm="1">
        <f t="array" ref="AAZ113">INDEX(AAZ$13:AAZ112,$B113+1,1)</f>
        <v>1</v>
      </c>
      <c r="ABA113" s="535" t="str" cm="1">
        <f t="array" ref="ABA113">INDEX(ABA$13:ABA112,$B113+1,1)</f>
        <v>-</v>
      </c>
      <c r="ABB113" s="535" t="str" cm="1">
        <f t="array" ref="ABB113">INDEX(ABB$13:ABB112,$B113+1,1)</f>
        <v>-</v>
      </c>
      <c r="ABC113" s="535" t="str" cm="1">
        <f t="array" ref="ABC113">INDEX(ABC$13:ABC112,$B113+1,1)</f>
        <v>-</v>
      </c>
      <c r="ABD113" s="535" t="str" cm="1">
        <f t="array" ref="ABD113">INDEX(ABD$13:ABD112,$B113+1,1)</f>
        <v>-</v>
      </c>
      <c r="ABE113" s="535" t="str" cm="1">
        <f t="array" ref="ABE113">INDEX(ABE$13:ABE112,$B113+1,1)</f>
        <v>-</v>
      </c>
      <c r="ABF113" s="535" t="str" cm="1">
        <f t="array" ref="ABF113">INDEX(ABF$13:ABF112,$B113+1,1)</f>
        <v>-</v>
      </c>
      <c r="ABG113" s="535" t="str" cm="1">
        <f t="array" ref="ABG113">INDEX(ABG$13:ABG112,$B113+1,1)</f>
        <v>-</v>
      </c>
      <c r="ABH113" s="18"/>
      <c r="ABI113" s="535" t="str" cm="1">
        <f t="array" ref="ABI113">INDEX(ABI$13:ABI112,$B113+1,1)</f>
        <v>-</v>
      </c>
      <c r="ABJ113" s="411">
        <f>INDEX(i.conservation,$AL113+1,($L113-1)*3+$N113)</f>
        <v>1</v>
      </c>
      <c r="ABK113" s="18"/>
      <c r="ABL113" s="535" t="str" cm="1">
        <f t="array" ref="ABL113">INDEX(ABL$13:ABL112,$B113+1,1)</f>
        <v>-</v>
      </c>
      <c r="ABM113" s="535" t="str" cm="1">
        <f t="array" ref="ABM113">INDEX(ABM$13:ABM112,$B113+1,1)</f>
        <v>-</v>
      </c>
      <c r="ABN113" s="535" t="str" cm="1">
        <f t="array" ref="ABN113">INDEX(ABN$13:ABN112,$B113+1,1)</f>
        <v>-</v>
      </c>
      <c r="ABO113" s="535" t="str" cm="1">
        <f t="array" ref="ABO113">INDEX(ABO$13:ABO112,$B113+1,1)</f>
        <v>-</v>
      </c>
      <c r="ABP113" s="535" t="str" cm="1">
        <f t="array" ref="ABP113">INDEX(ABP$13:ABP112,$B113+1,1)</f>
        <v>-</v>
      </c>
      <c r="ABQ113" s="535" t="str" cm="1">
        <f t="array" ref="ABQ113">INDEX(ABQ$13:ABQ112,$B113+1,1)</f>
        <v>-</v>
      </c>
      <c r="ABR113" s="535" t="str" cm="1">
        <f t="array" ref="ABR113">INDEX(ABR$13:ABR112,$B113+1,1)</f>
        <v>-</v>
      </c>
      <c r="ABS113" s="535" t="str" cm="1">
        <f t="array" ref="ABS113">INDEX(ABS$13:ABS112,$B113+1,1)</f>
        <v>-</v>
      </c>
      <c r="ABT113" s="535" t="str" cm="1">
        <f t="array" ref="ABT113">INDEX(ABT$13:ABT112,$B113+1,1)</f>
        <v>-</v>
      </c>
      <c r="ABU113" s="543">
        <f t="shared" ref="ABU113:ABW114" si="666">INDEX(i.UserPeriod0,$AD113,ABU$6)</f>
        <v>652</v>
      </c>
      <c r="ABV113" s="543">
        <f t="shared" si="666"/>
        <v>686</v>
      </c>
      <c r="ABW113" s="543">
        <f t="shared" si="666"/>
        <v>721</v>
      </c>
      <c r="ABX113" s="459">
        <f t="shared" ref="ABX113:ABZ114" si="667">7*(INDEX(i.late_preg,1,ABX$6+($AD113-1)*3)-3)</f>
        <v>469</v>
      </c>
      <c r="ABY113" s="459">
        <f t="shared" si="667"/>
        <v>504</v>
      </c>
      <c r="ABZ113" s="459">
        <f t="shared" si="667"/>
        <v>539</v>
      </c>
      <c r="ACA113" s="459">
        <f t="shared" ref="ACA113:ACC114" si="668">7*INDEX(i.end_joining,1,ACA$6+($AD113-1)*3)</f>
        <v>385</v>
      </c>
      <c r="ACB113" s="459">
        <f t="shared" si="668"/>
        <v>420</v>
      </c>
      <c r="ACC113" s="459">
        <f t="shared" si="668"/>
        <v>455</v>
      </c>
      <c r="ACD113" s="535" t="str" cm="1">
        <f t="array" ref="ACD113">INDEX(ACD$13:ACD112,$B113+1,1)</f>
        <v>-</v>
      </c>
      <c r="ACE113" s="535" t="str" cm="1">
        <f t="array" ref="ACE113">INDEX(ACE$13:ACE112,$B113+1,1)</f>
        <v>-</v>
      </c>
      <c r="ACF113" s="535" t="str" cm="1">
        <f t="array" ref="ACF113">INDEX(ACF$13:ACF112,$B113+1,1)</f>
        <v>-</v>
      </c>
      <c r="ACG113" s="535" t="str" cm="1">
        <f t="array" ref="ACG113">INDEX(ACG$13:ACG112,$B113+1,1)</f>
        <v>-</v>
      </c>
      <c r="ACH113" s="535" t="str" cm="1">
        <f t="array" ref="ACH113">INDEX(ACH$13:ACH112,$B113+1,1)</f>
        <v>-</v>
      </c>
      <c r="ACI113" s="535" t="str" cm="1">
        <f t="array" ref="ACI113">INDEX(ACI$13:ACI112,$B113+1,1)</f>
        <v>-</v>
      </c>
      <c r="ACJ113" s="535" t="str" cm="1">
        <f t="array" ref="ACJ113">INDEX(ACJ$13:ACJ112,$B113+1,1)</f>
        <v>-</v>
      </c>
      <c r="ACK113" s="535" t="str" cm="1">
        <f t="array" ref="ACK113">INDEX(ACK$13:ACK112,$B113+1,1)</f>
        <v>-</v>
      </c>
      <c r="ACL113" s="535" t="str" cm="1">
        <f t="array" ref="ACL113">INDEX(ACL$13:ACL112,$B113+1,1)</f>
        <v>-</v>
      </c>
      <c r="ACM113" s="535" t="str" cm="1">
        <f t="array" ref="ACM113">INDEX(ACM$13:ACM112,$B113+1,1)</f>
        <v>-</v>
      </c>
      <c r="ACN113" s="535" t="str" cm="1">
        <f t="array" ref="ACN113">INDEX(ACN$13:ACN112,$B113+1,1)</f>
        <v>-</v>
      </c>
      <c r="ACO113" s="535" t="str" cm="1">
        <f t="array" ref="ACO113">INDEX(ACO$13:ACO112,$B113+1,1)</f>
        <v>-</v>
      </c>
      <c r="ACP113" s="535" t="str" cm="1">
        <f t="array" ref="ACP113">INDEX(ACP$13:ACP112,$B113+1,1)</f>
        <v>-</v>
      </c>
      <c r="ACQ113" s="535" t="str" cm="1">
        <f t="array" ref="ACQ113">INDEX(ACQ$13:ACQ112,$B113+1,1)</f>
        <v>-</v>
      </c>
      <c r="ACR113" s="535" cm="1">
        <f t="array" ref="ACR113">INDEX(ACR$13:ACR112,$B113+1,1)</f>
        <v>0</v>
      </c>
      <c r="ACS113" s="535" t="str" cm="1">
        <f t="array" ref="ACS113">INDEX(ACS$13:ACS112,$B113+1,1)</f>
        <v>-</v>
      </c>
      <c r="ACT113" s="535" t="str" cm="1">
        <f t="array" ref="ACT113">INDEX(ACT$13:ACT112,$B113+1,1)</f>
        <v>-</v>
      </c>
      <c r="ACU113" s="535" t="str" cm="1">
        <f t="array" ref="ACU113">INDEX(ACU$13:ACU112,$B113+1,1)</f>
        <v>-</v>
      </c>
      <c r="ACV113" s="535" t="str" cm="1">
        <f t="array" ref="ACV113">INDEX(ACV$13:ACV112,$B113+1,1)</f>
        <v>-</v>
      </c>
      <c r="ACW113" s="535" t="str" cm="1">
        <f t="array" ref="ACW113">INDEX(ACW$13:ACW112,$B113+1,1)</f>
        <v>-</v>
      </c>
      <c r="ACX113" s="535" cm="1">
        <f t="array" ref="ACX113">INDEX(ACX$13:ACX112,$B113+1,1)</f>
        <v>0</v>
      </c>
      <c r="ACY113" s="535" t="str" cm="1">
        <f t="array" ref="ACY113">INDEX(ACY$13:ACY112,$B113+1,1)</f>
        <v>-</v>
      </c>
      <c r="ACZ113" s="535" t="str" cm="1">
        <f t="array" ref="ACZ113">INDEX(ACZ$13:ACZ112,$B113+1,1)</f>
        <v>-</v>
      </c>
      <c r="ADA113" s="535" t="str" cm="1">
        <f t="array" ref="ADA113">INDEX(ADA$13:ADA112,$B113+1,1)</f>
        <v>-</v>
      </c>
      <c r="ADB113" s="535" cm="1">
        <f t="array" ref="ADB113">INDEX(ADB$13:ADB112,$B113+1,1)</f>
        <v>1</v>
      </c>
      <c r="ADC113" s="535" cm="1">
        <f t="array" ref="ADC113">INDEX(ADC$13:ADC112,$B113+1,1)</f>
        <v>1</v>
      </c>
      <c r="ADD113" s="535" t="str" cm="1">
        <f t="array" ref="ADD113">INDEX(ADD$13:ADD112,$B113+1,1)</f>
        <v>-</v>
      </c>
      <c r="ADE113" s="535" t="str" cm="1">
        <f t="array" ref="ADE113">INDEX(ADE$13:ADE112,$B113+1,1)</f>
        <v>-</v>
      </c>
      <c r="ADF113" s="535" t="str" cm="1">
        <f t="array" ref="ADF113">INDEX(ADF$13:ADF112,$B113+1,1)</f>
        <v>-</v>
      </c>
      <c r="ADG113" s="535" t="str" cm="1">
        <f t="array" ref="ADG113">INDEX(ADG$13:ADG112,$B113+1,1)</f>
        <v>-</v>
      </c>
      <c r="ADH113" s="535" t="str" cm="1">
        <f t="array" ref="ADH113">INDEX(ADH$13:ADH112,$B113+1,1)</f>
        <v>-</v>
      </c>
      <c r="ADI113" s="535" t="str" cm="1">
        <f t="array" ref="ADI113">INDEX(ADI$13:ADI112,$B113+1,1)</f>
        <v>-</v>
      </c>
      <c r="ADJ113" s="535" t="str" cm="1">
        <f t="array" ref="ADJ113">INDEX(ADJ$13:ADJ112,$B113+1,1)</f>
        <v>-</v>
      </c>
      <c r="ADK113" s="535" t="str" cm="1">
        <f t="array" ref="ADK113">INDEX(ADK$13:ADK112,$B113+1,1)</f>
        <v>-</v>
      </c>
      <c r="ADL113" s="535" t="str" cm="1">
        <f t="array" ref="ADL113">INDEX(ADL$13:ADL112,$B113+1,1)</f>
        <v>-</v>
      </c>
      <c r="ADM113" s="535" t="str" cm="1">
        <f t="array" ref="ADM113">INDEX(ADM$13:ADM112,$B113+1,1)</f>
        <v>-</v>
      </c>
      <c r="ADN113" s="535" t="str" cm="1">
        <f t="array" ref="ADN113">INDEX(ADN$13:ADN112,$B113+1,1)</f>
        <v>-</v>
      </c>
      <c r="ADO113" s="535" t="str" cm="1">
        <f t="array" ref="ADO113">INDEX(ADO$13:ADO112,$B113+1,1)</f>
        <v>-</v>
      </c>
      <c r="ADP113" s="535" t="str" cm="1">
        <f t="array" ref="ADP113">INDEX(ADP$13:ADP112,$B113+1,1)</f>
        <v>-</v>
      </c>
      <c r="ADQ113" s="18"/>
      <c r="ADR113" s="545" t="str">
        <f t="shared" ref="ADR113:AEA114" si="669">IF(AND($N113=ADR$10, $AD113=ADR$12),TRUE,"-")</f>
        <v>-</v>
      </c>
      <c r="ADS113" s="545" t="str">
        <f t="shared" si="669"/>
        <v>-</v>
      </c>
      <c r="ADT113" s="545" t="str">
        <f t="shared" si="669"/>
        <v>-</v>
      </c>
      <c r="ADU113" s="545" t="str">
        <f t="shared" si="669"/>
        <v>-</v>
      </c>
      <c r="ADV113" s="545" t="str">
        <f t="shared" si="669"/>
        <v>-</v>
      </c>
      <c r="ADW113" s="545" t="str">
        <f t="shared" si="669"/>
        <v>-</v>
      </c>
      <c r="ADX113" s="545" t="str">
        <f t="shared" si="669"/>
        <v>-</v>
      </c>
      <c r="ADY113" s="545" t="str">
        <f t="shared" si="669"/>
        <v>-</v>
      </c>
      <c r="ADZ113" s="545" t="str">
        <f t="shared" si="669"/>
        <v>-</v>
      </c>
      <c r="AEA113" s="545" t="str">
        <f t="shared" si="669"/>
        <v>-</v>
      </c>
      <c r="AEB113" s="545" t="str">
        <f t="shared" ref="AEB113:AEK114" si="670">IF(AND($N113=AEB$10, $AD113=AEB$12),TRUE,"-")</f>
        <v>-</v>
      </c>
      <c r="AEC113" s="545" t="str">
        <f t="shared" si="670"/>
        <v>-</v>
      </c>
      <c r="AED113" s="545" t="str">
        <f t="shared" si="670"/>
        <v>-</v>
      </c>
      <c r="AEE113" s="545" t="str">
        <f t="shared" si="670"/>
        <v>-</v>
      </c>
      <c r="AEF113" s="545" t="str">
        <f t="shared" si="670"/>
        <v>-</v>
      </c>
      <c r="AEG113" s="545" t="str">
        <f t="shared" si="670"/>
        <v>-</v>
      </c>
      <c r="AEH113" s="545" t="str">
        <f t="shared" si="670"/>
        <v>-</v>
      </c>
      <c r="AEI113" s="545" t="b">
        <f t="shared" si="670"/>
        <v>1</v>
      </c>
      <c r="AEJ113" s="545" t="str">
        <f t="shared" si="670"/>
        <v>-</v>
      </c>
      <c r="AEK113" s="545" t="str">
        <f t="shared" si="670"/>
        <v>-</v>
      </c>
      <c r="AEL113" s="545" t="str">
        <f t="shared" ref="AEL113:AEU114" si="671">IF(AND($N113=AEL$10, $AD113=AEL$12),TRUE,"-")</f>
        <v>-</v>
      </c>
      <c r="AEM113" s="545" t="str">
        <f t="shared" si="671"/>
        <v>-</v>
      </c>
      <c r="AEN113" s="545" t="str">
        <f t="shared" si="671"/>
        <v>-</v>
      </c>
      <c r="AEO113" s="545" t="str">
        <f t="shared" si="671"/>
        <v>-</v>
      </c>
      <c r="AEP113" s="545" t="str">
        <f t="shared" si="671"/>
        <v>-</v>
      </c>
      <c r="AEQ113" s="545" t="str">
        <f t="shared" si="671"/>
        <v>-</v>
      </c>
      <c r="AER113" s="545" t="str">
        <f t="shared" si="671"/>
        <v>-</v>
      </c>
      <c r="AES113" s="545" t="str">
        <f t="shared" si="671"/>
        <v>-</v>
      </c>
      <c r="AET113" s="545" t="str">
        <f t="shared" si="671"/>
        <v>-</v>
      </c>
      <c r="AEU113" s="545" t="str">
        <f t="shared" si="671"/>
        <v>-</v>
      </c>
      <c r="AEV113" s="545" t="str">
        <f t="shared" ref="AEV113:AFE114" si="672">IF(AND($N113=AEV$10, $AD113=AEV$12),TRUE,"-")</f>
        <v>-</v>
      </c>
      <c r="AEW113" s="545" t="str">
        <f t="shared" si="672"/>
        <v>-</v>
      </c>
      <c r="AEX113" s="545" t="str">
        <f t="shared" si="672"/>
        <v>-</v>
      </c>
      <c r="AEY113" s="545" t="str">
        <f t="shared" si="672"/>
        <v>-</v>
      </c>
      <c r="AEZ113" s="545" t="str">
        <f t="shared" si="672"/>
        <v>-</v>
      </c>
      <c r="AFA113" s="545" t="b">
        <f t="shared" si="672"/>
        <v>1</v>
      </c>
      <c r="AFB113" s="545" t="str">
        <f t="shared" si="672"/>
        <v>-</v>
      </c>
      <c r="AFC113" s="545" t="str">
        <f t="shared" si="672"/>
        <v>-</v>
      </c>
      <c r="AFD113" s="545" t="str">
        <f t="shared" si="672"/>
        <v>-</v>
      </c>
      <c r="AFE113" s="545" t="str">
        <f t="shared" si="672"/>
        <v>-</v>
      </c>
      <c r="AFF113" s="545" t="str">
        <f t="shared" ref="AFF113:AFO114" si="673">IF(AND($N113=AFF$10, $AD113=AFF$12),TRUE,"-")</f>
        <v>-</v>
      </c>
      <c r="AFG113" s="545" t="str">
        <f t="shared" si="673"/>
        <v>-</v>
      </c>
      <c r="AFH113" s="545" t="str">
        <f t="shared" si="673"/>
        <v>-</v>
      </c>
      <c r="AFI113" s="545" t="str">
        <f t="shared" si="673"/>
        <v>-</v>
      </c>
      <c r="AFJ113" s="545" t="str">
        <f t="shared" si="673"/>
        <v>-</v>
      </c>
      <c r="AFK113" s="545" t="str">
        <f t="shared" si="673"/>
        <v>-</v>
      </c>
      <c r="AFL113" s="545" t="str">
        <f t="shared" si="673"/>
        <v>-</v>
      </c>
      <c r="AFM113" s="545" t="str">
        <f t="shared" si="673"/>
        <v>-</v>
      </c>
      <c r="AFN113" s="545" t="str">
        <f t="shared" si="673"/>
        <v>-</v>
      </c>
      <c r="AFO113" s="545" t="str">
        <f t="shared" si="673"/>
        <v>-</v>
      </c>
      <c r="AFP113" s="545" t="str">
        <f t="shared" ref="AFP113:AFY114" si="674">IF(AND($N113=AFP$10, $AD113=AFP$12),TRUE,"-")</f>
        <v>-</v>
      </c>
      <c r="AFQ113" s="545" t="str">
        <f t="shared" si="674"/>
        <v>-</v>
      </c>
      <c r="AFR113" s="545" t="str">
        <f t="shared" si="674"/>
        <v>-</v>
      </c>
      <c r="AFS113" s="545" t="b">
        <f t="shared" si="674"/>
        <v>1</v>
      </c>
      <c r="AFT113" s="545" t="str">
        <f t="shared" si="674"/>
        <v>-</v>
      </c>
      <c r="AFU113" s="545" t="str">
        <f t="shared" si="674"/>
        <v>-</v>
      </c>
      <c r="AFV113" s="545" t="str">
        <f t="shared" si="674"/>
        <v>-</v>
      </c>
      <c r="AFW113" s="545" t="str">
        <f t="shared" si="674"/>
        <v>-</v>
      </c>
      <c r="AFX113" s="545" t="str">
        <f t="shared" si="674"/>
        <v>-</v>
      </c>
      <c r="AFY113" s="545" t="str">
        <f t="shared" si="674"/>
        <v>-</v>
      </c>
      <c r="AFZ113" s="545" t="str">
        <f t="shared" ref="AFZ113:AGI114" si="675">IF(AND($N113=AFZ$10, $AD113=AFZ$12),TRUE,"-")</f>
        <v>-</v>
      </c>
      <c r="AGA113" s="545" t="str">
        <f t="shared" si="675"/>
        <v>-</v>
      </c>
      <c r="AGB113" s="545" t="str">
        <f t="shared" si="675"/>
        <v>-</v>
      </c>
      <c r="AGC113" s="545" t="str">
        <f t="shared" si="675"/>
        <v>-</v>
      </c>
      <c r="AGD113" s="545" t="str">
        <f t="shared" si="675"/>
        <v>-</v>
      </c>
      <c r="AGE113" s="545" t="str">
        <f t="shared" si="675"/>
        <v>-</v>
      </c>
      <c r="AGF113" s="545" t="str">
        <f t="shared" si="675"/>
        <v>-</v>
      </c>
      <c r="AGG113" s="545" t="str">
        <f t="shared" si="675"/>
        <v>-</v>
      </c>
      <c r="AGH113" s="545" t="str">
        <f t="shared" si="675"/>
        <v>-</v>
      </c>
      <c r="AGI113" s="545" t="str">
        <f t="shared" si="675"/>
        <v>-</v>
      </c>
      <c r="AGJ113" s="545" t="str">
        <f t="shared" ref="AGJ113:AGS114" si="676">IF(AND($N113=AGJ$10, $AD113=AGJ$12),TRUE,"-")</f>
        <v>-</v>
      </c>
      <c r="AGK113" s="545" t="b">
        <f t="shared" si="676"/>
        <v>1</v>
      </c>
      <c r="AGL113" s="545" t="str">
        <f t="shared" si="676"/>
        <v>-</v>
      </c>
      <c r="AGM113" s="545" t="str">
        <f t="shared" si="676"/>
        <v>-</v>
      </c>
      <c r="AGN113" s="545" t="str">
        <f t="shared" si="676"/>
        <v>-</v>
      </c>
      <c r="AGO113" s="545" t="str">
        <f t="shared" si="676"/>
        <v>-</v>
      </c>
      <c r="AGP113" s="545" t="str">
        <f t="shared" si="676"/>
        <v>-</v>
      </c>
      <c r="AGQ113" s="545" t="str">
        <f t="shared" si="676"/>
        <v>-</v>
      </c>
      <c r="AGR113" s="545" t="str">
        <f t="shared" si="676"/>
        <v>-</v>
      </c>
      <c r="AGS113" s="545" t="str">
        <f t="shared" si="676"/>
        <v>-</v>
      </c>
      <c r="AGT113" s="545" t="str">
        <f t="shared" ref="AGT113:AHC114" si="677">IF(AND($N113=AGT$10, $AD113=AGT$12),TRUE,"-")</f>
        <v>-</v>
      </c>
      <c r="AGU113" s="545" t="str">
        <f t="shared" si="677"/>
        <v>-</v>
      </c>
      <c r="AGV113" s="545" t="str">
        <f t="shared" si="677"/>
        <v>-</v>
      </c>
      <c r="AGW113" s="545" t="str">
        <f t="shared" si="677"/>
        <v>-</v>
      </c>
      <c r="AGX113" s="545" t="str">
        <f t="shared" si="677"/>
        <v>-</v>
      </c>
      <c r="AGY113" s="545" t="str">
        <f t="shared" si="677"/>
        <v>-</v>
      </c>
      <c r="AGZ113" s="545" t="str">
        <f t="shared" si="677"/>
        <v>-</v>
      </c>
      <c r="AHA113" s="545" t="str">
        <f t="shared" si="677"/>
        <v>-</v>
      </c>
      <c r="AHB113" s="545" t="str">
        <f t="shared" si="677"/>
        <v>-</v>
      </c>
      <c r="AHC113" s="545" t="b">
        <f t="shared" si="677"/>
        <v>1</v>
      </c>
      <c r="AHD113" s="535" cm="1">
        <f t="array" ref="AHD113">INDEX(AHD$13:AHD112,$B113+1,1)</f>
        <v>0</v>
      </c>
      <c r="AHE113" s="483">
        <v>0</v>
      </c>
    </row>
    <row r="114" spans="1:889" outlineLevel="1">
      <c r="A114" s="18">
        <f t="shared" si="609"/>
        <v>101</v>
      </c>
      <c r="B114" s="22">
        <f>$A$15</f>
        <v>2</v>
      </c>
      <c r="C114" s="458">
        <f>C$111 + IF(ExptNo&lt;&gt;"",$K114*1000,0) + IF(ExptNo&gt;=1,$L114*100,0) + IF(ExptNo&gt;=2,$T114*10,0) + IF(ExptNo&gt;=3,$N114*1,0)</f>
        <v>111000</v>
      </c>
      <c r="D114" s="119" t="str">
        <f>INDEX(i.Region_Desc,1,$L114)</f>
        <v>GSW</v>
      </c>
      <c r="E114" t="b">
        <v>1</v>
      </c>
      <c r="F114" t="b">
        <v>0</v>
      </c>
      <c r="G114" t="b">
        <f t="shared" ref="G114" si="678">E114</f>
        <v>1</v>
      </c>
      <c r="H114" s="191">
        <f ca="1">OFFSET(H114,-1,0)+1</f>
        <v>1</v>
      </c>
      <c r="I114" s="535" cm="1">
        <f t="array" ref="I114">INDEX(I$13:I113,$B114+1,1)</f>
        <v>1</v>
      </c>
      <c r="J114" s="535" cm="1">
        <f t="array" ref="J114">INDEX(J$13:J113,$B114+1,1)</f>
        <v>0</v>
      </c>
      <c r="K114" s="22">
        <v>1</v>
      </c>
      <c r="L114" s="535" cm="1">
        <f t="array" ref="L114">INDEX(L$13:L113,$B114+1,1)</f>
        <v>2</v>
      </c>
      <c r="M114" s="535" cm="1">
        <f t="array" ref="M114">INDEX(M$13:M113,$B114+1,1)</f>
        <v>0</v>
      </c>
      <c r="N114" s="191">
        <f ca="1">OFFSET(N114,-1,0)</f>
        <v>3</v>
      </c>
      <c r="O114" s="22">
        <v>7</v>
      </c>
      <c r="P114" s="191">
        <f ca="1">OFFSET(P114,-1,0)</f>
        <v>1</v>
      </c>
      <c r="Q114" s="535" cm="1">
        <f t="array" ref="Q114">INDEX(Q$13:Q113,$B114+1,1)</f>
        <v>1</v>
      </c>
      <c r="R114" s="535" cm="1">
        <f t="array" ref="R114">INDEX(R$13:R113,$B114+1,1)</f>
        <v>1</v>
      </c>
      <c r="S114" s="535" cm="1">
        <f t="array" ref="S114">INDEX(S$13:S113,$B114+1,1)</f>
        <v>1</v>
      </c>
      <c r="T114" s="411">
        <f t="shared" si="611"/>
        <v>2</v>
      </c>
      <c r="U114" s="411">
        <f t="shared" si="611"/>
        <v>6</v>
      </c>
      <c r="V114" s="411">
        <f t="shared" si="611"/>
        <v>2</v>
      </c>
      <c r="W114" s="773" t="b">
        <f ca="1">OFFSET(W114,-1,0)</f>
        <v>0</v>
      </c>
      <c r="X114" s="772" t="b">
        <f>OR(INDEX(i.Breed,$O114,X$6)=0,INDEX(i.Breed,$O114,X$6)=X$7)</f>
        <v>1</v>
      </c>
      <c r="Y114" s="772" t="b">
        <f>OR(INDEX(i.Breed,$O114,Y$6)=0,INDEX(i.Breed,$O114,Y$6)=Y$7)</f>
        <v>1</v>
      </c>
      <c r="Z114" s="791" t="b" cm="1">
        <f t="array" ref="Z114">INDEX(Z$13:Z113,$B114+1,1)</f>
        <v>0</v>
      </c>
      <c r="AA114" s="411">
        <f>IF(AND($Z114,$AD114=6),0,$AB114)</f>
        <v>6</v>
      </c>
      <c r="AB114" s="411">
        <f>IF($AD114=6,6,$AC114)</f>
        <v>6</v>
      </c>
      <c r="AC114" s="535" cm="1">
        <f t="array" ref="AC114">INDEX(AC$13:AC113,$B114+1,1)</f>
        <v>0</v>
      </c>
      <c r="AD114" s="535" cm="1">
        <f t="array" ref="AD114">INDEX(AD$13:AD113,$B114+1,1)</f>
        <v>6</v>
      </c>
      <c r="AE114" s="535" cm="1">
        <f t="array" ref="AE114">INDEX(AE$13:AE113,$B114+1,1)</f>
        <v>0</v>
      </c>
      <c r="AF114" s="535" cm="1">
        <f t="array" ref="AF114">INDEX(AF$13:AF113,$B114+1,1)</f>
        <v>0</v>
      </c>
      <c r="AG114" s="535" cm="1">
        <f t="array" ref="AG114">INDEX(AG$13:AG113,$B114+1,1)</f>
        <v>0</v>
      </c>
      <c r="AH114" s="535" cm="1">
        <f t="array" ref="AH114">INDEX(AH$13:AH113,$B114+1,1)</f>
        <v>0</v>
      </c>
      <c r="AI114" s="191">
        <f t="shared" ref="AI114:AK114" ca="1" si="679">OFFSET(AI114,-1,0)</f>
        <v>2</v>
      </c>
      <c r="AJ114" s="191">
        <f t="shared" ca="1" si="679"/>
        <v>2</v>
      </c>
      <c r="AK114" s="191">
        <f t="shared" ca="1" si="679"/>
        <v>2</v>
      </c>
      <c r="AL114" s="535" cm="1">
        <f t="array" ref="AL114">INDEX(AL$13:AL113,$B114+1,1)</f>
        <v>0</v>
      </c>
      <c r="AM114" s="535" cm="1">
        <f t="array" ref="AM114">INDEX(AM$13:AM113,$B114+1,1)</f>
        <v>2</v>
      </c>
      <c r="AN114" s="814" t="b">
        <f t="shared" ref="AN114:AO114" ca="1" si="680">OFFSET(AN114,-1,0)</f>
        <v>1</v>
      </c>
      <c r="AO114" s="191">
        <f t="shared" ca="1" si="680"/>
        <v>0</v>
      </c>
      <c r="AP114" s="535" t="str" cm="1">
        <f t="array" ref="AP114">INDEX(AP$13:AP113,$B114+1,1)</f>
        <v/>
      </c>
      <c r="AQ114" s="535" cm="1">
        <f t="array" ref="AQ114">INDEX(AQ$13:AQ113,$B114+1,1)</f>
        <v>1</v>
      </c>
      <c r="AR114" s="535" cm="1">
        <f t="array" ref="AR114">INDEX(AR$13:AR113,$B114+1,1)</f>
        <v>1</v>
      </c>
      <c r="AS114" s="111"/>
      <c r="AT114" s="111"/>
      <c r="AU114" s="535" cm="1">
        <f t="array" ref="AU114">INDEX(AU$13:AU113,$B114+1,1)</f>
        <v>0</v>
      </c>
      <c r="AV114" s="535" cm="1">
        <f t="array" ref="AV114">INDEX(AV$13:AV113,$B114+1,1)</f>
        <v>0</v>
      </c>
      <c r="AW114" s="111"/>
      <c r="AX114" s="111"/>
      <c r="AY114" s="111"/>
      <c r="AZ114" s="111"/>
      <c r="BA114" s="111"/>
      <c r="BB114" s="111"/>
      <c r="BC114" s="312" t="str">
        <f ca="1">LEFT(BC113,10)     &amp;    TEXT($H114," 00000 ")        &amp;      INDEX(i.ModelStructure,$I114,1)    &amp;" "&amp; LEFT(IF($AO114=0,"",INDEX(i.saa_p11_Desc,$AO114,1))&amp;"    ",4)     &amp;" "
&amp; $D114                &amp;    " Past" &amp; TEXT($ZZ114,"??0%;;??0%;    ") &amp; CHOOSE($DT114+1," Fine","  MWM","  SFM","  CFS","  GFS"," Meat"," Wool","  Mat "," 1stC"," Term"," Shed","     ")&amp;IF($DZ114=TRUE,"&amp;BBT","    ")              &amp;      " TOL"&amp;INDEX(i.TOL_Desc,1,$N114)
&amp; " Scan"&amp;$AK114       &amp;    CHOOSE($K114+1," CFS"," GFS"," NFS")
&amp;    " GP"&amp;TEXT($GI114,"?00%")    &amp;    " WP"&amp;TEXT($GF114*$AAX114*$AAZ114,"?00%")       &amp;     " MP"&amp;TEXT($GG114*$AAW114*$AAY114,"?00%")
&amp; " FlkSt_"&amp;CHOOSE($V114+1,"Opt","Lmb","Hgt")&amp;"_"     &amp;    IF($W114,"4","-")&amp;IF($X114,"5","-")&amp;IF($Y114,"6","-")
&amp; " ("&amp;IF(OR($ABN114,AND($ABN114="-",$DM114)),"P","E")   &amp;IF(OR($ABP114,AND($ABP114="-",$DN114)),"T","t")        &amp;     "_F"&amp;IF($ACM114&lt;&gt;FALSE,3,0)+COUNTIF($ACE114:$ACI114,TRUE)+COUNTIF($BX114:$BY114,"&gt;0")&amp;IF($ACK114&lt;&gt;FALSE,3,0)+COUNTIF($BX114:$BY114,"&gt;0")&amp;"N"&amp;IF($ACP114&lt;&gt;"-",$ACP114,IF($HB114&lt;&gt;"-",$HB114,$DR114))&amp;IF($ACQ114&lt;&gt;"-",$ACQ114,IF($HC114&lt;&gt;"-",$HC114,$DS114))&amp;"L"&amp;$ADB114&amp;$ADC114&amp;")"</f>
        <v>EV Trt Cal 00001 SE      GSW Past      GFS     TOLSpr Scan2 GFS GP100% WP100% MP100% FlkSt_Hgt_-56 (Et_F33N11L11)</v>
      </c>
      <c r="BD114" s="8" t="str">
        <f ca="1">IF(COUNTIF($BC$13:$BC114,$BC114)=1,"-","Dup")</f>
        <v>-</v>
      </c>
      <c r="BE114" s="18"/>
      <c r="BF114" s="22" t="b">
        <v>1</v>
      </c>
      <c r="BG114" s="22" t="b">
        <v>1</v>
      </c>
      <c r="BH114" s="22" t="b">
        <v>1</v>
      </c>
      <c r="BI114" s="22" t="b">
        <v>1</v>
      </c>
      <c r="BJ114" s="22" t="b">
        <v>1</v>
      </c>
      <c r="BK114" s="22" t="b">
        <v>1</v>
      </c>
      <c r="BL114" s="22" t="b">
        <v>1</v>
      </c>
      <c r="BM114" s="22" t="b">
        <v>1</v>
      </c>
      <c r="BN114" s="22" t="b">
        <v>1</v>
      </c>
      <c r="BO114" s="18"/>
      <c r="BP114" s="411" t="b">
        <f t="shared" si="612"/>
        <v>1</v>
      </c>
      <c r="BQ114" s="411" t="str">
        <f t="shared" si="612"/>
        <v>-</v>
      </c>
      <c r="BR114" s="411" t="b">
        <f t="shared" si="612"/>
        <v>0</v>
      </c>
      <c r="BS114" s="411" t="str">
        <f t="shared" si="612"/>
        <v>-</v>
      </c>
      <c r="BT114" s="411" t="str">
        <f t="shared" si="612"/>
        <v>-</v>
      </c>
      <c r="BU114" s="411" t="str">
        <f t="shared" si="612"/>
        <v>-</v>
      </c>
      <c r="BV114" s="411" t="str">
        <f t="shared" si="612"/>
        <v>-</v>
      </c>
      <c r="BW114" s="411" t="str">
        <f t="shared" si="612"/>
        <v>-</v>
      </c>
      <c r="BX114" s="411" t="str">
        <f t="shared" si="612"/>
        <v>-</v>
      </c>
      <c r="BY114" s="411" t="str">
        <f t="shared" si="612"/>
        <v>-</v>
      </c>
      <c r="BZ114" s="411" t="str">
        <f t="shared" si="612"/>
        <v>-</v>
      </c>
      <c r="CA114" s="411" t="str">
        <f t="shared" si="612"/>
        <v>-</v>
      </c>
      <c r="CB114" s="411" t="b">
        <f t="shared" si="612"/>
        <v>0</v>
      </c>
      <c r="CC114" s="87">
        <f t="shared" si="612"/>
        <v>0</v>
      </c>
      <c r="CD114" s="535" t="str" cm="1">
        <f t="array" ref="CD114">INDEX(CD$13:CD113,$B114+1,1)</f>
        <v>-</v>
      </c>
      <c r="CE114" s="535" t="str" cm="1">
        <f t="array" ref="CE114">INDEX(CE$13:CE113,$B114+1,1)</f>
        <v>-</v>
      </c>
      <c r="CF114" s="22" t="s">
        <v>30</v>
      </c>
      <c r="CG114" s="535" t="b" cm="1">
        <f t="array" ref="CG114">INDEX(CG$13:CG113,$B114+1,1)</f>
        <v>1</v>
      </c>
      <c r="CH114" s="191" t="b">
        <f>CH113</f>
        <v>0</v>
      </c>
      <c r="CI114" s="191">
        <f t="shared" ref="CI114:CJ114" si="681">CI113</f>
        <v>0.1</v>
      </c>
      <c r="CJ114" s="191">
        <f t="shared" si="681"/>
        <v>0.1</v>
      </c>
      <c r="CK114" s="18"/>
      <c r="CL114" s="535" t="str" cm="1">
        <f t="array" ref="CL114">INDEX(CL$13:CL113,$B114+1,1)</f>
        <v>-</v>
      </c>
      <c r="CM114" s="535" t="str" cm="1">
        <f t="array" ref="CM114">INDEX(CM$13:CM113,$B114+1,1)</f>
        <v>-</v>
      </c>
      <c r="CN114" s="411" t="str">
        <f ca="1">IF($T114&lt;&gt;4,OFFSET(CN$13,$B114,0),1)</f>
        <v>-</v>
      </c>
      <c r="CO114" s="411">
        <f>$K114</f>
        <v>1</v>
      </c>
      <c r="CP114" s="411">
        <f>$K114</f>
        <v>1</v>
      </c>
      <c r="CQ114" s="535" t="str" cm="1">
        <f t="array" ref="CQ114">INDEX(CQ$13:CQ113,$B114+1,1)</f>
        <v>-</v>
      </c>
      <c r="CR114" s="535" t="str" cm="1">
        <f t="array" ref="CR114">INDEX(CR$13:CR113,$B114+1,1)</f>
        <v>-</v>
      </c>
      <c r="CS114" s="535" t="str" cm="1">
        <f t="array" ref="CS114">INDEX(CS$13:CS113,$B114+1,1)</f>
        <v>-</v>
      </c>
      <c r="CT114" s="535" t="str" cm="1">
        <f t="array" ref="CT114">INDEX(CT$13:CT113,$B114+1,1)</f>
        <v>-</v>
      </c>
      <c r="CU114" s="411" t="str">
        <f ca="1">IF($T114&lt;&gt;4,OFFSET(CU$13,$B114,0),1)</f>
        <v>-</v>
      </c>
      <c r="CV114" s="411">
        <f>$K114</f>
        <v>1</v>
      </c>
      <c r="CW114" s="411">
        <f>$K114</f>
        <v>1</v>
      </c>
      <c r="CX114" s="535" t="str" cm="1">
        <f t="array" ref="CX114">INDEX(CX$13:CX113,$B114+1,1)</f>
        <v>-</v>
      </c>
      <c r="CY114" s="535" t="str" cm="1">
        <f t="array" ref="CY114">INDEX(CY$13:CY113,$B114+1,1)</f>
        <v>-</v>
      </c>
      <c r="CZ114" s="411" t="str">
        <f ca="1">IF($T114&lt;&gt;4,OFFSET(CZ$13,$B114,0),1)</f>
        <v>-</v>
      </c>
      <c r="DA114" s="411">
        <f>$K114</f>
        <v>1</v>
      </c>
      <c r="DB114" s="535" t="str" cm="1">
        <f t="array" ref="DB114">INDEX(DB$13:DB113,$B114+1,1)</f>
        <v>-</v>
      </c>
      <c r="DC114" s="535" t="str" cm="1">
        <f t="array" ref="DC114">INDEX(DC$13:DC113,$B114+1,1)</f>
        <v>-</v>
      </c>
      <c r="DD114" s="411">
        <f>$K114</f>
        <v>1</v>
      </c>
      <c r="DE114" s="535" t="str" cm="1">
        <f t="array" ref="DE114">INDEX(DE$13:DE113,$B114+1,1)</f>
        <v>-</v>
      </c>
      <c r="DF114" s="535" t="str" cm="1">
        <f t="array" ref="DF114">INDEX(DF$13:DF113,$B114+1,1)</f>
        <v>-</v>
      </c>
      <c r="DG114" s="411" t="str">
        <f ca="1">IF($T114&lt;&gt;4,OFFSET(DG$13,$B114,0),1)</f>
        <v>-</v>
      </c>
      <c r="DH114" s="411">
        <f>$K114</f>
        <v>1</v>
      </c>
      <c r="DI114" s="411">
        <f>$K114</f>
        <v>1</v>
      </c>
      <c r="DJ114" s="535" cm="1">
        <f t="array" ref="DJ114">INDEX(DJ$13:DJ113,$B114+1,1)</f>
        <v>720</v>
      </c>
      <c r="DK114" s="535" cm="1">
        <f t="array" ref="DK114">INDEX(DK$13:DK113,$B114+1,1)</f>
        <v>720</v>
      </c>
      <c r="DL114" s="18"/>
      <c r="DM114" s="22" t="b">
        <v>0</v>
      </c>
      <c r="DN114" s="22" t="b">
        <v>0</v>
      </c>
      <c r="DO114" s="535" t="b" cm="1">
        <f t="array" ref="DO114">INDEX(DO$13:DO113,$B114+1,1)</f>
        <v>1</v>
      </c>
      <c r="DP114" s="87" t="str">
        <f>IF($DM114=TRUE,0,"-")</f>
        <v>-</v>
      </c>
      <c r="DQ114" s="799" cm="1">
        <f t="array" aca="1" ref="DQ114" ca="1">VALUE(IFERROR(VALUE($K114),0) &amp; _xlfn.SWITCH($CF114,"-",4,$CF114) &amp; $L114 &amp; $T114 &amp; "00" &amp; $N114 &amp; $AK114 &amp; $R114 &amp; _xlfn.SWITCH($AM114,3,1,$AM114) &amp; _xlfn.SWITCH($M114,4,0,$M114) &amp; _xlfn.SWITCH($AD114,6,1,$AD114))</f>
        <v>142200321201</v>
      </c>
      <c r="DR114" s="535" cm="1">
        <f t="array" ref="DR114">INDEX(DR$13:DR113,$B114+1,1)</f>
        <v>1</v>
      </c>
      <c r="DS114" s="535" cm="1">
        <f t="array" ref="DS114">INDEX(DS$13:DS113,$B114+1,1)</f>
        <v>1</v>
      </c>
      <c r="DT114" s="411">
        <f t="shared" si="613"/>
        <v>4</v>
      </c>
      <c r="DU114" s="411" t="str">
        <f t="shared" si="613"/>
        <v>-</v>
      </c>
      <c r="DV114" s="411" t="str">
        <f t="shared" si="613"/>
        <v>-</v>
      </c>
      <c r="DW114" s="411" t="str">
        <f t="shared" si="613"/>
        <v>-</v>
      </c>
      <c r="DX114" s="411" t="str">
        <f t="shared" si="613"/>
        <v>-</v>
      </c>
      <c r="DY114" s="411" t="str">
        <f t="shared" si="613"/>
        <v>-</v>
      </c>
      <c r="DZ114" s="411" t="b">
        <f>INDEX(i.Breed,$T114,DZ$6)</f>
        <v>0</v>
      </c>
      <c r="EA114" s="411" t="str">
        <f t="shared" si="614"/>
        <v>-</v>
      </c>
      <c r="EB114" s="411" t="str">
        <f t="shared" si="614"/>
        <v>-</v>
      </c>
      <c r="EC114" s="411" t="str">
        <f t="shared" si="614"/>
        <v>-</v>
      </c>
      <c r="ED114" s="411" t="str">
        <f t="shared" si="614"/>
        <v>-</v>
      </c>
      <c r="EE114" s="411">
        <f t="shared" si="614"/>
        <v>500</v>
      </c>
      <c r="EF114" s="411">
        <f t="shared" si="614"/>
        <v>500</v>
      </c>
      <c r="EG114" s="411" t="str">
        <f t="shared" si="614"/>
        <v>-</v>
      </c>
      <c r="EH114" s="411" t="str">
        <f t="shared" si="614"/>
        <v>-</v>
      </c>
      <c r="EI114" s="411" t="str">
        <f t="shared" si="614"/>
        <v>-</v>
      </c>
      <c r="EJ114" s="535" cm="1">
        <f t="array" ref="EJ114">INDEX(EJ$13:EJ113,$B114+1,1)</f>
        <v>0</v>
      </c>
      <c r="EK114" s="535" cm="1">
        <f t="array" ref="EK114">INDEX(EK$13:EK113,$B114+1,1)</f>
        <v>999999</v>
      </c>
      <c r="EL114" s="535" cm="1">
        <f t="array" ref="EL114">INDEX(EL$13:EL113,$B114+1,1)</f>
        <v>999999</v>
      </c>
      <c r="EM114" s="535" cm="1">
        <f t="array" ref="EM114">INDEX(EM$13:EM113,$B114+1,1)</f>
        <v>999999</v>
      </c>
      <c r="EN114" s="535" cm="1">
        <f t="array" ref="EN114">INDEX(EN$13:EN113,$B114+1,1)</f>
        <v>999999</v>
      </c>
      <c r="EO114" s="535" cm="1">
        <f t="array" ref="EO114">INDEX(EO$13:EO113,$B114+1,1)</f>
        <v>999999</v>
      </c>
      <c r="EP114" s="535" cm="1">
        <f t="array" ref="EP114">INDEX(EP$13:EP113,$B114+1,1)</f>
        <v>999999</v>
      </c>
      <c r="EQ114" s="535" cm="1">
        <f t="array" ref="EQ114">INDEX(EQ$13:EQ113,$B114+1,1)</f>
        <v>999999</v>
      </c>
      <c r="ER114" s="535" cm="1">
        <f t="array" ref="ER114">INDEX(ER$13:ER113,$B114+1,1)</f>
        <v>999999</v>
      </c>
      <c r="ES114" s="535" cm="1">
        <f t="array" ref="ES114">INDEX(ES$13:ES113,$B114+1,1)</f>
        <v>999999</v>
      </c>
      <c r="ET114" s="535" cm="1">
        <f t="array" ref="ET114">INDEX(ET$13:ET113,$B114+1,1)</f>
        <v>999999</v>
      </c>
      <c r="EU114" s="535" cm="1">
        <f t="array" ref="EU114">INDEX(EU$13:EU113,$B114+1,1)</f>
        <v>999999</v>
      </c>
      <c r="EV114" s="535" cm="1">
        <f t="array" ref="EV114">INDEX(EV$13:EV113,$B114+1,1)</f>
        <v>999999</v>
      </c>
      <c r="EW114" s="777">
        <f t="shared" si="615"/>
        <v>0</v>
      </c>
      <c r="EX114" s="777">
        <f t="shared" si="615"/>
        <v>0</v>
      </c>
      <c r="EY114" s="777">
        <f t="shared" si="615"/>
        <v>999999</v>
      </c>
      <c r="EZ114" s="795" t="str">
        <f ca="1">IF(OR($AI114=1,$AI114&gt;=EZ$6),999999,"-")</f>
        <v>-</v>
      </c>
      <c r="FA114" s="795" t="str">
        <f ca="1">IF(OR($AI114=1,$AI114&gt;=FA$6),999999,"-")</f>
        <v>-</v>
      </c>
      <c r="FB114" s="796" t="str">
        <f ca="1">IF(OR($AB114=6,$GD114&lt;2),FB$13,INDEX(i.dryman,($AJ114-1)*4+$AI114,FB$6))</f>
        <v>-</v>
      </c>
      <c r="FC114" s="797" t="str">
        <f ca="1">IF(FB114=0,999999,"-")</f>
        <v>-</v>
      </c>
      <c r="FD114" s="776">
        <f ca="1">IF($W114,999999,0)</f>
        <v>0</v>
      </c>
      <c r="FE114" s="774">
        <f>IF($X114,999999,0)</f>
        <v>999999</v>
      </c>
      <c r="FF114" s="775">
        <f>IF($Y114,999999,0)</f>
        <v>999999</v>
      </c>
      <c r="FG114" s="722" cm="1">
        <f t="array" ref="FG114">INDEX(i.ELMated,$AB114+1,1)</f>
        <v>0</v>
      </c>
      <c r="FH114" s="723" cm="1">
        <f t="array" ref="FH114">INDEX(i.ELMatedEst,$AA114+1,$T114)</f>
        <v>0</v>
      </c>
      <c r="FI114" s="535" t="str" cm="1">
        <f t="array" ref="FI114">INDEX(FI$13:FI113,$B114+1,1)</f>
        <v>-</v>
      </c>
      <c r="FJ114" s="535" t="str" cm="1">
        <f t="array" ref="FJ114">INDEX(FJ$13:FJ113,$B114+1,1)</f>
        <v>-</v>
      </c>
      <c r="FK114" s="659">
        <f ca="1">IF($P114=0,FK$13,INDEX(i.RR_scenario,$P114,$T114))</f>
        <v>0</v>
      </c>
      <c r="FL114" s="661">
        <f ca="1">INDEX(i.dryman,($AJ114-1)*4+$AI114,FL$6)</f>
        <v>0</v>
      </c>
      <c r="FM114" s="22">
        <v>0.95</v>
      </c>
      <c r="FN114" s="662">
        <f>(1-INDEX(i.ELMatedEst,$AB114+1,$T114))*i.dELRR_ELPropNotMated</f>
        <v>0.12</v>
      </c>
      <c r="FO114" s="662">
        <f ca="1">INDEX(CHOOSE($N114,DataAutumn!i.EL_PropnSold,DataWinter!i.EL_PropnSold,DataSpring!i.EL_PropnSold),$AI114,$T114)*INDEX(i.ELMatedEst,$AB114+1,$T114)*i.dAdultRR_ELPropSold
+INDEX(i.dryman,($AJ114-1)*4+$AI114,FO$7)</f>
        <v>0</v>
      </c>
      <c r="FP114" s="662">
        <f ca="1">INDEX(CHOOSE($N114,DataAutumn!i.EL_PropnSold,DataWinter!i.EL_PropnSold,DataSpring!i.EL_PropnSold),$AI114,$T114)*INDEX(i.ELMatedEst,$AB114+1,$T114)*i.dAdultRR_ELPropSold
+INDEX(i.dryman,($AJ114-1)*4+$AI114,FP$7)</f>
        <v>0</v>
      </c>
      <c r="FQ114" s="662">
        <f ca="1">INDEX(CHOOSE($N114,DataAutumn!i.EL_PropnSold,DataWinter!i.EL_PropnSold,DataSpring!i.EL_PropnSold),$AI114,$T114)*INDEX(i.ELMatedEst,$AB114+1,$T114)*i.dAdultRR_ELPropSold
+INDEX(i.dryman,($AJ114-1)*4+$AI114,FQ$7)</f>
        <v>0</v>
      </c>
      <c r="FR114" s="662">
        <f ca="1">INDEX(CHOOSE($N114,DataAutumn!i.EL_PropnSold,DataWinter!i.EL_PropnSold,DataSpring!i.EL_PropnSold),$AI114,$T114)*INDEX(i.ELMatedEst,$AB114+1,$T114)*i.dAdultRR_ELPropSold
+INDEX(i.dryman,($AJ114-1)*4+$AI114,FR$7)</f>
        <v>0</v>
      </c>
      <c r="FS114" s="663">
        <f ca="1">INDEX(CHOOSE($N114,DataAutumn!i.EL_PropnSold,DataWinter!i.EL_PropnSold,DataSpring!i.EL_PropnSold),$AI114,$T114)*INDEX(i.ELMatedEst,$AB114+1,$T114)*i.dAdultLSurv_ELPropSold</f>
        <v>0</v>
      </c>
      <c r="FT114" s="661" t="b">
        <f ca="1">INDEX(i.dryman,($AJ114-1)*4+$AI114,FT$6)</f>
        <v>0</v>
      </c>
      <c r="FU114" s="661" t="b">
        <f ca="1">INDEX(i.dryman,($AJ114-1)*4+$AI114,FU$6)</f>
        <v>0</v>
      </c>
      <c r="FV114" s="711" t="b">
        <f ca="1">IF($V114=1,FALSE,INDEX(i.dryman,($AJ114-1)*4+$AI114,FV$6))</f>
        <v>1</v>
      </c>
      <c r="FW114" s="661" t="b">
        <f ca="1">INDEX(i.dryman,($AJ114-1)*4+$AI114,FW$6)</f>
        <v>1</v>
      </c>
      <c r="FX114" s="663">
        <f ca="1">INDEX(i.dryman,($AJ114-1)*4+$AI114,FX$6+$T114-1)</f>
        <v>1</v>
      </c>
      <c r="FY114" s="664">
        <f ca="1">INDEX(i.dryman,($AJ114-1)*4+$AI114,FY$6+IF($T114=5,2,$T114)-1)</f>
        <v>1</v>
      </c>
      <c r="FZ114" s="665" t="b">
        <f ca="1">AND(INDEX(i.dryman,($AJ114-1)*4+$AI114,FZ$6),($GE114&gt;0))</f>
        <v>0</v>
      </c>
      <c r="GA114" s="660" t="b">
        <f t="shared" ca="1" si="616"/>
        <v>0</v>
      </c>
      <c r="GB114" s="411" t="b">
        <f t="shared" ca="1" si="616"/>
        <v>0</v>
      </c>
      <c r="GC114" s="411" t="b">
        <f t="shared" ca="1" si="616"/>
        <v>1</v>
      </c>
      <c r="GD114" s="87">
        <f ca="1">$AK114</f>
        <v>2</v>
      </c>
      <c r="GE114" s="87">
        <f ca="1">$AK114</f>
        <v>2</v>
      </c>
      <c r="GF114" s="411">
        <f>INDEX(i.WoolPrices,$Q114,GF$6)</f>
        <v>1</v>
      </c>
      <c r="GG114" s="411">
        <f>INDEX(i.MeatPrices,$R114,GG$6)</f>
        <v>1</v>
      </c>
      <c r="GH114" s="411">
        <f>INDEX(i.MeatPrices,$R114,GH$6)</f>
        <v>1</v>
      </c>
      <c r="GI114" s="411">
        <f>INDEX(i.GrainPrices,$S114,GI$6)</f>
        <v>1</v>
      </c>
      <c r="GJ114" s="411">
        <f t="shared" ca="1" si="617"/>
        <v>0.35</v>
      </c>
      <c r="GK114" s="411" t="b">
        <f t="shared" ca="1" si="617"/>
        <v>1</v>
      </c>
      <c r="GL114" s="411" t="b">
        <f t="shared" ca="1" si="617"/>
        <v>0</v>
      </c>
      <c r="GM114" s="411" t="b">
        <f t="shared" ca="1" si="617"/>
        <v>0</v>
      </c>
      <c r="GN114" s="411" t="b">
        <f t="shared" ca="1" si="617"/>
        <v>0</v>
      </c>
      <c r="GO114" s="87">
        <f t="shared" si="618"/>
        <v>1</v>
      </c>
      <c r="GP114" s="87">
        <f t="shared" si="618"/>
        <v>1</v>
      </c>
      <c r="GQ114" s="87">
        <f t="shared" si="618"/>
        <v>1</v>
      </c>
      <c r="GR114" s="87">
        <f t="shared" si="618"/>
        <v>1</v>
      </c>
      <c r="GS114" s="87">
        <f t="shared" si="618"/>
        <v>1</v>
      </c>
      <c r="GT114" s="87">
        <f t="shared" si="618"/>
        <v>1</v>
      </c>
      <c r="GU114" s="87">
        <f t="shared" si="618"/>
        <v>1</v>
      </c>
      <c r="GV114" s="87">
        <f t="shared" si="618"/>
        <v>1</v>
      </c>
      <c r="GW114" s="411" cm="1">
        <f t="array" ref="GW114">INDEX(i.dse_type,1,$L114)</f>
        <v>0</v>
      </c>
      <c r="GX114" s="535" t="str" cm="1">
        <f t="array" ref="GX114">INDEX(GX$13:GX113,$B114+1,1)</f>
        <v>-</v>
      </c>
      <c r="GY114" s="535" t="str" cm="1">
        <f t="array" ref="GY114">INDEX(GY$13:GY113,$B114+1,1)</f>
        <v>-</v>
      </c>
      <c r="GZ114" s="535" t="str" cm="1">
        <f t="array" ref="GZ114">INDEX(GZ$13:GZ113,$B114+1,1)</f>
        <v>-</v>
      </c>
      <c r="HA114" s="18"/>
      <c r="HB114" s="816" cm="1">
        <f t="array" aca="1" ref="HB114" ca="1">IF($AN114=TRUE,1,INDEX(HB$13:HB113,$B114+1,1))</f>
        <v>1</v>
      </c>
      <c r="HC114" s="816">
        <f t="shared" ca="1" si="619"/>
        <v>1</v>
      </c>
      <c r="HD114" s="806" cm="1">
        <f t="array" aca="1" ref="HD114" ca="1">IF($AO114=0,INDEX(HD$13:HD113,$B114+1,1),INDEX(i.saa_p11,$AO114,HD$6))</f>
        <v>0</v>
      </c>
      <c r="HE114" s="806" cm="1">
        <f t="array" aca="1" ref="HE114" ca="1">IF($AO114=0,INDEX(HE$13:HE113,$B114+1,1),INDEX(i.saa_p11,$AO114,HE$6))</f>
        <v>0</v>
      </c>
      <c r="HF114" s="806" cm="1">
        <f t="array" aca="1" ref="HF114" ca="1">IF($AO114=0,INDEX(HF$13:HF113,$B114+1,1),INDEX(i.saa_p11,$AO114,HF$6))</f>
        <v>0</v>
      </c>
      <c r="HG114" s="806" cm="1">
        <f t="array" aca="1" ref="HG114" ca="1">IF($AO114=0,INDEX(HG$13:HG113,$B114+1,1),INDEX(i.saa_p11,$AO114,HG$6))</f>
        <v>0</v>
      </c>
      <c r="HH114" s="806" cm="1">
        <f t="array" aca="1" ref="HH114" ca="1">IF($AO114=0,INDEX(HH$13:HH113,$B114+1,1),INDEX(i.saa_p11,$AO114,HH$6))</f>
        <v>0</v>
      </c>
      <c r="HI114" s="806" cm="1">
        <f t="array" aca="1" ref="HI114" ca="1">IF($AO114=0,INDEX(HI$13:HI113,$B114+1,1),INDEX(i.saa_p11,$AO114,HI$6))</f>
        <v>0</v>
      </c>
      <c r="HJ114" s="806" cm="1">
        <f t="array" aca="1" ref="HJ114" ca="1">IF($AO114=0,INDEX(HJ$13:HJ113,$B114+1,1),INDEX(i.saa_p11,$AO114,HJ$6))</f>
        <v>0</v>
      </c>
      <c r="HK114" s="806" cm="1">
        <f t="array" aca="1" ref="HK114" ca="1">IF($AO114=0,INDEX(HK$13:HK113,$B114+1,1),INDEX(i.saa_p11,$AO114,HK$6))</f>
        <v>0</v>
      </c>
      <c r="HL114" s="806" cm="1">
        <f t="array" aca="1" ref="HL114" ca="1">IF($AO114=0,INDEX(HL$13:HL113,$B114+1,1),INDEX(i.saa_p11,$AO114,HL$6))</f>
        <v>0</v>
      </c>
      <c r="HM114" s="806" cm="1">
        <f t="array" aca="1" ref="HM114" ca="1">IF($AO114=0,INDEX(HM$13:HM113,$B114+1,1),INDEX(i.saa_p11,$AO114,HM$6))</f>
        <v>0</v>
      </c>
      <c r="HN114" s="806" cm="1">
        <f t="array" aca="1" ref="HN114" ca="1">IF($AO114=0,INDEX(HN$13:HN113,$B114+1,1),INDEX(i.saa_p11,$AO114,HN$6))</f>
        <v>0</v>
      </c>
      <c r="HO114" s="806" cm="1">
        <f t="array" aca="1" ref="HO114" ca="1">IF($AO114=0,INDEX(HO$13:HO113,$B114+1,1),INDEX(i.saa_p11,$AO114,HO$6))</f>
        <v>0</v>
      </c>
      <c r="HP114" s="806" cm="1">
        <f t="array" aca="1" ref="HP114" ca="1">IF($AO114=0,INDEX(HP$13:HP113,$B114+1,1),INDEX(i.saa_p11,$AO114,HP$6))</f>
        <v>0</v>
      </c>
      <c r="HQ114" s="806" cm="1">
        <f t="array" aca="1" ref="HQ114" ca="1">IF($AO114=0,INDEX(HQ$13:HQ113,$B114+1,1),INDEX(i.saa_p11,$AO114,HQ$6))</f>
        <v>0</v>
      </c>
      <c r="HR114" s="806" cm="1">
        <f t="array" aca="1" ref="HR114" ca="1">IF($AO114=0,INDEX(HR$13:HR113,$B114+1,1),INDEX(i.saa_p11,$AO114,HR$6))</f>
        <v>0</v>
      </c>
      <c r="HS114" s="806" cm="1">
        <f t="array" aca="1" ref="HS114" ca="1">IF($AO114=0,INDEX(HS$13:HS113,$B114+1,1),INDEX(i.saa_p11,$AO114,HS$6))</f>
        <v>0</v>
      </c>
      <c r="HT114" s="806" cm="1">
        <f t="array" aca="1" ref="HT114" ca="1">IF($AO114=0,INDEX(HT$13:HT113,$B114+1,1),INDEX(i.saa_p11,$AO114,HT$6))</f>
        <v>0</v>
      </c>
      <c r="HU114" s="806" cm="1">
        <f t="array" aca="1" ref="HU114" ca="1">IF($AO114=0,INDEX(HU$13:HU113,$B114+1,1),INDEX(i.saa_p11,$AO114,HU$6))</f>
        <v>0</v>
      </c>
      <c r="HV114" s="806" cm="1">
        <f t="array" aca="1" ref="HV114" ca="1">IF($AO114=0,INDEX(HV$13:HV113,$B114+1,1),INDEX(i.saa_p11,$AO114,HV$6))</f>
        <v>0</v>
      </c>
      <c r="HW114" s="806" cm="1">
        <f t="array" aca="1" ref="HW114" ca="1">IF($AO114=0,INDEX(HW$13:HW113,$B114+1,1),INDEX(i.saa_p11,$AO114,HW$6))</f>
        <v>0</v>
      </c>
      <c r="HX114" s="806" cm="1">
        <f t="array" aca="1" ref="HX114" ca="1">IF($AO114=0,INDEX(HX$13:HX113,$B114+1,1),INDEX(i.saa_p11,$AO114,HX$6))</f>
        <v>0</v>
      </c>
      <c r="HY114" s="806" cm="1">
        <f t="array" aca="1" ref="HY114" ca="1">IF($AO114=0,INDEX(HY$13:HY113,$B114+1,1),INDEX(i.saa_p11,$AO114,HY$6))</f>
        <v>0</v>
      </c>
      <c r="HZ114" s="806" cm="1">
        <f t="array" aca="1" ref="HZ114" ca="1">IF($AO114=0,INDEX(HZ$13:HZ113,$B114+1,1),INDEX(i.saa_p11,$AO114,HZ$6))</f>
        <v>0</v>
      </c>
      <c r="IA114" s="806" cm="1">
        <f t="array" aca="1" ref="IA114" ca="1">IF($AO114=0,INDEX(IA$13:IA113,$B114+1,1),INDEX(i.saa_p11,$AO114,IA$6))</f>
        <v>0</v>
      </c>
      <c r="IB114" s="806" cm="1">
        <f t="array" aca="1" ref="IB114" ca="1">IF($AO114=0,INDEX(IB$13:IB113,$B114+1,1),INDEX(i.saa_p11,$AO114,IB$6))</f>
        <v>0</v>
      </c>
      <c r="IC114" s="806" cm="1">
        <f t="array" aca="1" ref="IC114" ca="1">IF($AO114=0,INDEX(IC$13:IC113,$B114+1,1),INDEX(i.saa_p11,$AO114,IC$6))</f>
        <v>0</v>
      </c>
      <c r="ID114" s="806" cm="1">
        <f t="array" aca="1" ref="ID114" ca="1">IF($AO114=0,INDEX(ID$13:ID113,$B114+1,1),INDEX(i.saa_p11,$AO114,ID$6))</f>
        <v>0</v>
      </c>
      <c r="IE114" s="806" cm="1">
        <f t="array" aca="1" ref="IE114" ca="1">IF($AO114=0,INDEX(IE$13:IE113,$B114+1,1),INDEX(i.saa_p11,$AO114,IE$6))</f>
        <v>0</v>
      </c>
      <c r="IF114" s="806" cm="1">
        <f t="array" aca="1" ref="IF114" ca="1">IF($AO114=0,INDEX(IF$13:IF113,$B114+1,1),INDEX(i.saa_p11,$AO114,IF$6))</f>
        <v>0</v>
      </c>
      <c r="IG114" s="806" cm="1">
        <f t="array" aca="1" ref="IG114" ca="1">IF($AO114=0,INDEX(IG$13:IG113,$B114+1,1),INDEX(i.saa_p11,$AO114,IG$6))</f>
        <v>0</v>
      </c>
      <c r="IH114" s="806" cm="1">
        <f t="array" aca="1" ref="IH114" ca="1">IF($AO114=0,INDEX(IH$13:IH113,$B114+1,1),INDEX(i.saa_p11,$AO114,IH$6))</f>
        <v>0</v>
      </c>
      <c r="II114" s="806" cm="1">
        <f t="array" aca="1" ref="II114" ca="1">IF($AO114=0,INDEX(II$13:II113,$B114+1,1),INDEX(i.saa_p11,$AO114,II$6))</f>
        <v>0</v>
      </c>
      <c r="IJ114" s="806" cm="1">
        <f t="array" aca="1" ref="IJ114" ca="1">IF($AO114=0,INDEX(IJ$13:IJ113,$B114+1,1),INDEX(i.saa_p11,$AO114,IJ$6))</f>
        <v>0</v>
      </c>
      <c r="IK114" s="806" cm="1">
        <f t="array" aca="1" ref="IK114" ca="1">IF($AO114=0,INDEX(IK$13:IK113,$B114+1,1),INDEX(i.saa_p11,$AO114,IK$6))</f>
        <v>0</v>
      </c>
      <c r="IL114" s="806" cm="1">
        <f t="array" aca="1" ref="IL114" ca="1">IF($AO114=0,INDEX(IL$13:IL113,$B114+1,1),INDEX(i.saa_p11,$AO114,IL$6))</f>
        <v>0</v>
      </c>
      <c r="IM114" s="806" cm="1">
        <f t="array" aca="1" ref="IM114" ca="1">IF($AO114=0,INDEX(IM$13:IM113,$B114+1,1),INDEX(i.saa_p11,$AO114,IM$6))</f>
        <v>0</v>
      </c>
      <c r="IN114" s="806" cm="1">
        <f t="array" aca="1" ref="IN114" ca="1">IF($AO114=0,INDEX(IN$13:IN113,$B114+1,1),INDEX(i.saa_p11,$AO114,IN$6))</f>
        <v>0</v>
      </c>
      <c r="IO114" s="806" cm="1">
        <f t="array" aca="1" ref="IO114" ca="1">IF($AO114=0,INDEX(IO$13:IO113,$B114+1,1),INDEX(i.saa_p11,$AO114,IO$6))</f>
        <v>0</v>
      </c>
      <c r="IP114" s="806" cm="1">
        <f t="array" aca="1" ref="IP114" ca="1">IF($AO114=0,INDEX(IP$13:IP113,$B114+1,1),INDEX(i.saa_p11,$AO114,IP$6))</f>
        <v>0</v>
      </c>
      <c r="IQ114" s="806" cm="1">
        <f t="array" aca="1" ref="IQ114" ca="1">IF($AO114=0,INDEX(IQ$13:IQ113,$B114+1,1),INDEX(i.saa_p11,$AO114,IQ$6))</f>
        <v>0</v>
      </c>
      <c r="IR114" s="806" cm="1">
        <f t="array" aca="1" ref="IR114" ca="1">IF($AO114=0,INDEX(IR$13:IR113,$B114+1,1),INDEX(i.saa_p11,$AO114,IR$6))</f>
        <v>0</v>
      </c>
      <c r="IS114" s="806" cm="1">
        <f t="array" aca="1" ref="IS114" ca="1">IF($AO114=0,INDEX(IS$13:IS113,$B114+1,1),INDEX(i.saa_p11,$AO114,IS$6))</f>
        <v>0</v>
      </c>
      <c r="IT114" s="806" cm="1">
        <f t="array" aca="1" ref="IT114" ca="1">IF($AO114=0,INDEX(IT$13:IT113,$B114+1,1),INDEX(i.saa_p11,$AO114,IT$6))</f>
        <v>0</v>
      </c>
      <c r="IU114" s="806" cm="1">
        <f t="array" aca="1" ref="IU114" ca="1">IF($AO114=0,INDEX(IU$13:IU113,$B114+1,1),INDEX(i.saa_p11,$AO114,IU$6))</f>
        <v>0</v>
      </c>
      <c r="IV114" s="806" cm="1">
        <f t="array" aca="1" ref="IV114" ca="1">IF($AO114=0,INDEX(IV$13:IV113,$B114+1,1),INDEX(i.saa_p11,$AO114,IV$6))</f>
        <v>0</v>
      </c>
      <c r="IW114" s="806" cm="1">
        <f t="array" aca="1" ref="IW114" ca="1">IF($AO114=0,INDEX(IW$13:IW113,$B114+1,1),INDEX(i.saa_p11,$AO114,IW$6))</f>
        <v>0</v>
      </c>
      <c r="IX114" s="806" cm="1">
        <f t="array" aca="1" ref="IX114" ca="1">IF($AO114=0,INDEX(IX$13:IX113,$B114+1,1),INDEX(i.saa_p11,$AO114,IX$6))</f>
        <v>0</v>
      </c>
      <c r="IY114" s="806" cm="1">
        <f t="array" aca="1" ref="IY114" ca="1">IF($AO114=0,INDEX(IY$13:IY113,$B114+1,1),INDEX(i.saa_p11,$AO114,IY$6))</f>
        <v>0</v>
      </c>
      <c r="IZ114" s="806" cm="1">
        <f t="array" aca="1" ref="IZ114" ca="1">IF($AO114=0,INDEX(IZ$13:IZ113,$B114+1,1),INDEX(i.saa_p11,$AO114,IZ$6))</f>
        <v>0</v>
      </c>
      <c r="JA114" s="806" cm="1">
        <f t="array" aca="1" ref="JA114" ca="1">IF($AO114=0,INDEX(JA$13:JA113,$B114+1,1),INDEX(i.saa_p11,$AO114,JA$6))</f>
        <v>0</v>
      </c>
      <c r="JB114" s="806" cm="1">
        <f t="array" aca="1" ref="JB114" ca="1">IF($AO114=0,INDEX(JB$13:JB113,$B114+1,1),INDEX(i.saa_p11,$AO114,JB$6))</f>
        <v>0</v>
      </c>
      <c r="JC114" s="806" cm="1">
        <f t="array" aca="1" ref="JC114" ca="1">IF($AO114=0,INDEX(JC$13:JC113,$B114+1,1),INDEX(i.saa_p11,$AO114,JC$6))</f>
        <v>0</v>
      </c>
      <c r="JD114" s="806" cm="1">
        <f t="array" aca="1" ref="JD114" ca="1">IF($AO114=0,INDEX(JD$13:JD113,$B114+1,1),INDEX(i.saa_p11,$AO114,JD$6))</f>
        <v>0</v>
      </c>
      <c r="JE114" s="806" cm="1">
        <f t="array" aca="1" ref="JE114" ca="1">IF($AO114=0,INDEX(JE$13:JE113,$B114+1,1),INDEX(i.saa_p11,$AO114,JE$6))</f>
        <v>0</v>
      </c>
      <c r="JF114" s="18"/>
      <c r="JG114" s="535" t="str" cm="1">
        <f t="array" ref="JG114">INDEX(JG$13:JG113,$B114+1,1)</f>
        <v>-</v>
      </c>
      <c r="JH114" s="535" t="str" cm="1">
        <f t="array" ref="JH114">INDEX(JH$13:JH113,$B114+1,1)</f>
        <v>-</v>
      </c>
      <c r="JI114" s="535" t="str" cm="1">
        <f t="array" ref="JI114">INDEX(JI$13:JI113,$B114+1,1)</f>
        <v>-</v>
      </c>
      <c r="JJ114" s="535" t="str" cm="1">
        <f t="array" ref="JJ114">INDEX(JJ$13:JJ113,$B114+1,1)</f>
        <v>-</v>
      </c>
      <c r="JK114" s="535" t="str" cm="1">
        <f t="array" ref="JK114">INDEX(JK$13:JK113,$B114+1,1)</f>
        <v>-</v>
      </c>
      <c r="JL114" s="535" cm="1">
        <f t="array" ref="JL114">INDEX(JL$13:JL113,$B114+1,1)</f>
        <v>1</v>
      </c>
      <c r="JM114" s="535" cm="1">
        <f t="array" ref="JM114">INDEX(JM$13:JM113,$B114+1,1)</f>
        <v>1</v>
      </c>
      <c r="JN114" s="535" t="str" cm="1">
        <f t="array" ref="JN114">INDEX(JN$13:JN113,$B114+1,1)</f>
        <v>-</v>
      </c>
      <c r="JO114" s="535" t="str" cm="1">
        <f t="array" ref="JO114">INDEX(JO$13:JO113,$B114+1,1)</f>
        <v>-</v>
      </c>
      <c r="JP114" s="535" t="str" cm="1">
        <f t="array" ref="JP114">INDEX(JP$13:JP113,$B114+1,1)</f>
        <v>-</v>
      </c>
      <c r="JQ114" s="535" t="str" cm="1">
        <f t="array" ref="JQ114">INDEX(JQ$13:JQ113,$B114+1,1)</f>
        <v>-</v>
      </c>
      <c r="JR114" s="535" t="str" cm="1">
        <f t="array" ref="JR114">INDEX(JR$13:JR113,$B114+1,1)</f>
        <v>-</v>
      </c>
      <c r="JS114" s="535" t="str" cm="1">
        <f t="array" ref="JS114">INDEX(JS$13:JS113,$B114+1,1)</f>
        <v>-</v>
      </c>
      <c r="JT114" s="535" t="str" cm="1">
        <f t="array" ref="JT114">INDEX(JT$13:JT113,$B114+1,1)</f>
        <v>-</v>
      </c>
      <c r="JU114" s="535" t="str" cm="1">
        <f t="array" ref="JU114">INDEX(JU$13:JU113,$B114+1,1)</f>
        <v>-</v>
      </c>
      <c r="JV114" s="535" t="str" cm="1">
        <f t="array" ref="JV114">INDEX(JV$13:JV113,$B114+1,1)</f>
        <v>-</v>
      </c>
      <c r="JW114" s="535" t="str" cm="1">
        <f t="array" ref="JW114">INDEX(JW$13:JW113,$B114+1,1)</f>
        <v>-</v>
      </c>
      <c r="JX114" s="535" t="str" cm="1">
        <f t="array" ref="JX114">INDEX(JX$13:JX113,$B114+1,1)</f>
        <v>-</v>
      </c>
      <c r="JY114" s="535" t="str" cm="1">
        <f t="array" ref="JY114">INDEX(JY$13:JY113,$B114+1,1)</f>
        <v>-</v>
      </c>
      <c r="JZ114" s="535" t="str" cm="1">
        <f t="array" ref="JZ114">INDEX(JZ$13:JZ113,$B114+1,1)</f>
        <v>-</v>
      </c>
      <c r="KA114" s="535" t="str" cm="1">
        <f t="array" ref="KA114">INDEX(KA$13:KA113,$B114+1,1)</f>
        <v>-</v>
      </c>
      <c r="KB114" s="535" t="str" cm="1">
        <f t="array" ref="KB114">INDEX(KB$13:KB113,$B114+1,1)</f>
        <v>-</v>
      </c>
      <c r="KC114" s="535" t="str" cm="1">
        <f t="array" ref="KC114">INDEX(KC$13:KC113,$B114+1,1)</f>
        <v>-</v>
      </c>
      <c r="KD114" s="535" t="str" cm="1">
        <f t="array" ref="KD114">INDEX(KD$13:KD113,$B114+1,1)</f>
        <v>-</v>
      </c>
      <c r="KE114" s="535" t="str" cm="1">
        <f t="array" ref="KE114">INDEX(KE$13:KE113,$B114+1,1)</f>
        <v>-</v>
      </c>
      <c r="KF114" s="535" t="str" cm="1">
        <f t="array" ref="KF114">INDEX(KF$13:KF113,$B114+1,1)</f>
        <v>-</v>
      </c>
      <c r="KG114" s="535" t="str" cm="1">
        <f t="array" ref="KG114">INDEX(KG$13:KG113,$B114+1,1)</f>
        <v>-</v>
      </c>
      <c r="KH114" s="535" t="str" cm="1">
        <f t="array" ref="KH114">INDEX(KH$13:KH113,$B114+1,1)</f>
        <v>-</v>
      </c>
      <c r="KI114" s="535" cm="1">
        <f t="array" ref="KI114">INDEX(KI$13:KI113,$B114+1,1)</f>
        <v>0</v>
      </c>
      <c r="KJ114" s="535" t="str" cm="1">
        <f t="array" ref="KJ114">INDEX(KJ$13:KJ113,$B114+1,1)</f>
        <v>-</v>
      </c>
      <c r="KK114" s="535" cm="1">
        <f t="array" ref="KK114">INDEX(KK$13:KK113,$B114+1,1)</f>
        <v>1</v>
      </c>
      <c r="KL114" s="722">
        <f t="shared" si="620"/>
        <v>0</v>
      </c>
      <c r="KM114" s="722">
        <f t="shared" si="620"/>
        <v>0</v>
      </c>
      <c r="KN114" s="722">
        <f t="shared" si="620"/>
        <v>0</v>
      </c>
      <c r="KO114" s="722">
        <f t="shared" si="620"/>
        <v>0</v>
      </c>
      <c r="KP114" s="722">
        <f t="shared" si="620"/>
        <v>0</v>
      </c>
      <c r="KQ114" s="722">
        <f t="shared" si="620"/>
        <v>0</v>
      </c>
      <c r="KR114" s="535" cm="1">
        <f t="array" ref="KR114">INDEX(KR$13:KR113,$B114+1,1)</f>
        <v>0</v>
      </c>
      <c r="KS114" s="722">
        <f t="shared" si="621"/>
        <v>1</v>
      </c>
      <c r="KT114" s="722">
        <f t="shared" si="621"/>
        <v>0</v>
      </c>
      <c r="KU114" s="722">
        <f t="shared" si="621"/>
        <v>0</v>
      </c>
      <c r="KV114" s="722">
        <f t="shared" si="621"/>
        <v>0</v>
      </c>
      <c r="KW114" s="535" cm="1">
        <f t="array" ref="KW114">INDEX(KW$13:KW113,$B114+1,1)</f>
        <v>0</v>
      </c>
      <c r="KX114" s="722">
        <f>IF(OR($AP114="",$AP114="-",$AP114&lt;&gt;KX$6),KX$13,INDEX(i.REV_Traits,$AR114+1,KX$7+1))</f>
        <v>0</v>
      </c>
      <c r="KY114" s="18"/>
      <c r="KZ114" s="535" t="str" cm="1">
        <f t="array" ref="KZ114">INDEX(KZ$13:KZ113,$B114+1,1)</f>
        <v>-</v>
      </c>
      <c r="LA114" s="535" t="str" cm="1">
        <f t="array" ref="LA114">INDEX(LA$13:LA113,$B114+1,1)</f>
        <v>-</v>
      </c>
      <c r="LB114" s="535" t="str" cm="1">
        <f t="array" ref="LB114">INDEX(LB$13:LB113,$B114+1,1)</f>
        <v>-</v>
      </c>
      <c r="LC114" s="535" t="str" cm="1">
        <f t="array" ref="LC114">INDEX(LC$13:LC113,$B114+1,1)</f>
        <v>-</v>
      </c>
      <c r="LD114" s="535" t="str" cm="1">
        <f t="array" ref="LD114">INDEX(LD$13:LD113,$B114+1,1)</f>
        <v>-</v>
      </c>
      <c r="LE114" s="535" t="str" cm="1">
        <f t="array" ref="LE114">INDEX(LE$13:LE113,$B114+1,1)</f>
        <v>-</v>
      </c>
      <c r="LF114" s="535" t="str" cm="1">
        <f t="array" ref="LF114">INDEX(LF$13:LF113,$B114+1,1)</f>
        <v>-</v>
      </c>
      <c r="LG114" s="535" t="str" cm="1">
        <f t="array" ref="LG114">INDEX(LG$13:LG113,$B114+1,1)</f>
        <v>-</v>
      </c>
      <c r="LH114" s="535" t="str" cm="1">
        <f t="array" ref="LH114">INDEX(LH$13:LH113,$B114+1,1)</f>
        <v>-</v>
      </c>
      <c r="LI114" s="535" t="str" cm="1">
        <f t="array" ref="LI114">INDEX(LI$13:LI113,$B114+1,1)</f>
        <v>-</v>
      </c>
      <c r="LJ114" s="535" t="str" cm="1">
        <f t="array" ref="LJ114">INDEX(LJ$13:LJ113,$B114+1,1)</f>
        <v>-</v>
      </c>
      <c r="LK114" s="535" t="str" cm="1">
        <f t="array" ref="LK114">INDEX(LK$13:LK113,$B114+1,1)</f>
        <v>-</v>
      </c>
      <c r="LL114" s="535" t="str" cm="1">
        <f t="array" ref="LL114">INDEX(LL$13:LL113,$B114+1,1)</f>
        <v>-</v>
      </c>
      <c r="LM114" s="535" t="str" cm="1">
        <f t="array" ref="LM114">INDEX(LM$13:LM113,$B114+1,1)</f>
        <v>-</v>
      </c>
      <c r="LN114" s="535" t="str" cm="1">
        <f t="array" ref="LN114">INDEX(LN$13:LN113,$B114+1,1)</f>
        <v>-</v>
      </c>
      <c r="LO114" s="535" t="str" cm="1">
        <f t="array" ref="LO114">INDEX(LO$13:LO113,$B114+1,1)</f>
        <v>-</v>
      </c>
      <c r="LP114" s="535" cm="1">
        <f t="array" ref="LP114">INDEX(LP$13:LP113,$B114+1,1)</f>
        <v>0</v>
      </c>
      <c r="LQ114" s="535" cm="1">
        <f t="array" ref="LQ114">INDEX(LQ$13:LQ113,$B114+1,1)</f>
        <v>0</v>
      </c>
      <c r="LR114" s="545" cm="1">
        <f t="array" aca="1" ref="LR114" ca="1">IF(AND($N114=LR$10,$AU114&lt;&gt;0),INDEX(i.LTWFeedLevels,$AU114,12),0)</f>
        <v>0</v>
      </c>
      <c r="LS114" s="625" cm="1">
        <f t="array" aca="1" ref="LS114" ca="1">IF(AND($N114=LS$10,$AV114&lt;&gt;0),INDEX(i.LTWFeedLevels,$AV114,12),0)</f>
        <v>0</v>
      </c>
      <c r="LT114" s="457">
        <f ca="1">LS114</f>
        <v>0</v>
      </c>
      <c r="LU114" s="457">
        <f t="shared" ref="LU114" ca="1" si="682">LT114</f>
        <v>0</v>
      </c>
      <c r="LV114" s="457">
        <f t="shared" ref="LV114" ca="1" si="683">LU114</f>
        <v>0</v>
      </c>
      <c r="LW114" s="545" cm="1">
        <f t="array" aca="1" ref="LW114" ca="1">IF(AND($N114=LW$10,$AU114&lt;&gt;0),INDEX(i.LTWFeedLevels,$AU114,12),0)</f>
        <v>0</v>
      </c>
      <c r="LX114" s="625" cm="1">
        <f t="array" aca="1" ref="LX114" ca="1">IF(AND($N114=LX$10,$AV114&lt;&gt;0),INDEX(i.LTWFeedLevels,$AV114,12),0)</f>
        <v>0</v>
      </c>
      <c r="LY114" s="457">
        <f t="shared" ref="LY114" ca="1" si="684">LX114</f>
        <v>0</v>
      </c>
      <c r="LZ114" s="457">
        <f t="shared" ref="LZ114" ca="1" si="685">LY114</f>
        <v>0</v>
      </c>
      <c r="MA114" s="457">
        <f t="shared" ref="MA114" ca="1" si="686">LZ114</f>
        <v>0</v>
      </c>
      <c r="MB114" s="545" cm="1">
        <f t="array" aca="1" ref="MB114" ca="1">IF(AND($N114=MB$10,$AU114&lt;&gt;0),INDEX(i.LTWFeedLevels,$AU114,12),0)</f>
        <v>0</v>
      </c>
      <c r="MC114" s="625" cm="1">
        <f t="array" aca="1" ref="MC114" ca="1">IF(AND($N114=MC$10,$AV114&lt;&gt;0),INDEX(i.LTWFeedLevels,$AV114,12),0)</f>
        <v>0</v>
      </c>
      <c r="MD114" s="457">
        <f t="shared" ref="MD114" ca="1" si="687">MC114</f>
        <v>0</v>
      </c>
      <c r="ME114" s="457">
        <f t="shared" ref="ME114" ca="1" si="688">MD114</f>
        <v>0</v>
      </c>
      <c r="MF114" s="457">
        <f t="shared" ref="MF114" ca="1" si="689">ME114</f>
        <v>0</v>
      </c>
      <c r="MG114" s="189">
        <f t="shared" ca="1" si="630"/>
        <v>0</v>
      </c>
      <c r="MH114" s="189">
        <f t="shared" ca="1" si="630"/>
        <v>0</v>
      </c>
      <c r="MI114" s="189">
        <f t="shared" ca="1" si="630"/>
        <v>0</v>
      </c>
      <c r="MJ114" s="189">
        <f t="shared" ca="1" si="630"/>
        <v>0</v>
      </c>
      <c r="MK114" s="189">
        <f t="shared" ca="1" si="630"/>
        <v>0</v>
      </c>
      <c r="ML114" s="189">
        <f t="shared" ca="1" si="630"/>
        <v>0</v>
      </c>
      <c r="MM114" s="189">
        <f t="shared" ca="1" si="630"/>
        <v>0</v>
      </c>
      <c r="MN114" s="189">
        <f t="shared" ca="1" si="630"/>
        <v>0</v>
      </c>
      <c r="MO114" s="189">
        <f t="shared" ca="1" si="630"/>
        <v>0</v>
      </c>
      <c r="MP114" s="189">
        <f t="shared" ca="1" si="630"/>
        <v>0</v>
      </c>
      <c r="MQ114" s="189">
        <f t="shared" ca="1" si="631"/>
        <v>0</v>
      </c>
      <c r="MR114" s="189">
        <f t="shared" ca="1" si="631"/>
        <v>0</v>
      </c>
      <c r="MS114" s="189">
        <f t="shared" ca="1" si="631"/>
        <v>0</v>
      </c>
      <c r="MT114" s="189">
        <f t="shared" ca="1" si="631"/>
        <v>0</v>
      </c>
      <c r="MU114" s="189">
        <f t="shared" ca="1" si="631"/>
        <v>0</v>
      </c>
      <c r="MV114" s="189">
        <f t="shared" ca="1" si="631"/>
        <v>0</v>
      </c>
      <c r="MW114" s="189">
        <f t="shared" ca="1" si="631"/>
        <v>0</v>
      </c>
      <c r="MX114" s="189">
        <f t="shared" ca="1" si="631"/>
        <v>0</v>
      </c>
      <c r="MY114" s="189">
        <f t="shared" ca="1" si="631"/>
        <v>0</v>
      </c>
      <c r="MZ114" s="189">
        <f t="shared" ca="1" si="631"/>
        <v>0</v>
      </c>
      <c r="NA114" s="189">
        <f t="shared" ca="1" si="632"/>
        <v>0</v>
      </c>
      <c r="NB114" s="189">
        <f t="shared" ca="1" si="632"/>
        <v>0</v>
      </c>
      <c r="NC114" s="189">
        <f t="shared" ca="1" si="632"/>
        <v>0</v>
      </c>
      <c r="ND114" s="189">
        <f t="shared" ca="1" si="632"/>
        <v>0</v>
      </c>
      <c r="NE114" s="189">
        <f t="shared" ca="1" si="632"/>
        <v>0</v>
      </c>
      <c r="NF114" s="189">
        <f t="shared" ca="1" si="632"/>
        <v>0</v>
      </c>
      <c r="NG114" s="189">
        <f t="shared" ca="1" si="632"/>
        <v>0</v>
      </c>
      <c r="NH114" s="189">
        <f t="shared" ca="1" si="632"/>
        <v>0</v>
      </c>
      <c r="NI114" s="189">
        <f t="shared" ca="1" si="632"/>
        <v>0</v>
      </c>
      <c r="NJ114" s="189">
        <f t="shared" ca="1" si="632"/>
        <v>0</v>
      </c>
      <c r="NK114" s="189">
        <f t="shared" ca="1" si="633"/>
        <v>0</v>
      </c>
      <c r="NL114" s="189">
        <f t="shared" ca="1" si="633"/>
        <v>0</v>
      </c>
      <c r="NM114" s="189">
        <f t="shared" ca="1" si="633"/>
        <v>0</v>
      </c>
      <c r="NN114" s="189">
        <f t="shared" ca="1" si="633"/>
        <v>0</v>
      </c>
      <c r="NO114" s="189">
        <f t="shared" ca="1" si="633"/>
        <v>0</v>
      </c>
      <c r="NP114" s="189">
        <f t="shared" ca="1" si="633"/>
        <v>0</v>
      </c>
      <c r="NQ114" s="189">
        <f t="shared" ca="1" si="633"/>
        <v>0</v>
      </c>
      <c r="NR114" s="189">
        <f t="shared" ca="1" si="633"/>
        <v>0</v>
      </c>
      <c r="NS114" s="189">
        <f t="shared" ca="1" si="633"/>
        <v>0</v>
      </c>
      <c r="NT114" s="189">
        <f t="shared" ca="1" si="633"/>
        <v>0</v>
      </c>
      <c r="NU114" s="189">
        <f t="shared" ca="1" si="634"/>
        <v>0</v>
      </c>
      <c r="NV114" s="189">
        <f t="shared" ca="1" si="634"/>
        <v>0</v>
      </c>
      <c r="NW114" s="189">
        <f t="shared" ca="1" si="634"/>
        <v>0</v>
      </c>
      <c r="NX114" s="189">
        <f t="shared" ca="1" si="634"/>
        <v>0</v>
      </c>
      <c r="NY114" s="189">
        <f t="shared" ca="1" si="634"/>
        <v>0</v>
      </c>
      <c r="NZ114" s="189">
        <f t="shared" ca="1" si="634"/>
        <v>0</v>
      </c>
      <c r="OA114" s="189">
        <f t="shared" ca="1" si="634"/>
        <v>0</v>
      </c>
      <c r="OB114" s="189">
        <f t="shared" ca="1" si="634"/>
        <v>0</v>
      </c>
      <c r="OC114" s="189">
        <f t="shared" ca="1" si="634"/>
        <v>0</v>
      </c>
      <c r="OD114" s="189">
        <f t="shared" ca="1" si="634"/>
        <v>0</v>
      </c>
      <c r="OE114" s="189">
        <f t="shared" ca="1" si="635"/>
        <v>0</v>
      </c>
      <c r="OF114" s="189">
        <f t="shared" ca="1" si="635"/>
        <v>0</v>
      </c>
      <c r="OG114" s="189">
        <f t="shared" ca="1" si="635"/>
        <v>0</v>
      </c>
      <c r="OH114" s="189">
        <f t="shared" ca="1" si="635"/>
        <v>0</v>
      </c>
      <c r="OI114" s="189">
        <f t="shared" ca="1" si="635"/>
        <v>0</v>
      </c>
      <c r="OJ114" s="189">
        <f t="shared" ca="1" si="635"/>
        <v>0</v>
      </c>
      <c r="OK114" s="189">
        <f t="shared" ca="1" si="635"/>
        <v>0</v>
      </c>
      <c r="OL114" s="189">
        <f t="shared" ca="1" si="635"/>
        <v>0</v>
      </c>
      <c r="OM114" s="189">
        <f t="shared" ca="1" si="635"/>
        <v>0</v>
      </c>
      <c r="ON114" s="189">
        <f t="shared" ca="1" si="635"/>
        <v>0</v>
      </c>
      <c r="OO114" s="189">
        <f t="shared" ca="1" si="636"/>
        <v>0</v>
      </c>
      <c r="OP114" s="189">
        <f t="shared" ca="1" si="636"/>
        <v>0</v>
      </c>
      <c r="OQ114" s="189">
        <f t="shared" ca="1" si="636"/>
        <v>0</v>
      </c>
      <c r="OR114" s="189">
        <f t="shared" ca="1" si="636"/>
        <v>0</v>
      </c>
      <c r="OS114" s="189">
        <f t="shared" ca="1" si="636"/>
        <v>0</v>
      </c>
      <c r="OT114" s="189">
        <f t="shared" ca="1" si="636"/>
        <v>0</v>
      </c>
      <c r="OU114" s="189">
        <f t="shared" ca="1" si="636"/>
        <v>0</v>
      </c>
      <c r="OV114" s="189">
        <f t="shared" ca="1" si="636"/>
        <v>0</v>
      </c>
      <c r="OW114" s="189">
        <f t="shared" ca="1" si="636"/>
        <v>0</v>
      </c>
      <c r="OX114" s="189">
        <f t="shared" ca="1" si="636"/>
        <v>0</v>
      </c>
      <c r="OY114" s="189">
        <f t="shared" ca="1" si="636"/>
        <v>0</v>
      </c>
      <c r="OZ114" s="189">
        <f t="shared" ca="1" si="636"/>
        <v>0</v>
      </c>
      <c r="PA114" s="556">
        <f t="shared" ca="1" si="637"/>
        <v>0</v>
      </c>
      <c r="PB114" s="556">
        <f t="shared" ca="1" si="637"/>
        <v>0</v>
      </c>
      <c r="PC114" s="556">
        <f t="shared" ca="1" si="637"/>
        <v>0</v>
      </c>
      <c r="PD114" s="556">
        <f t="shared" ca="1" si="637"/>
        <v>0</v>
      </c>
      <c r="PE114" s="556">
        <f t="shared" ca="1" si="637"/>
        <v>0</v>
      </c>
      <c r="PF114" s="556">
        <f t="shared" ca="1" si="637"/>
        <v>0</v>
      </c>
      <c r="PG114" s="556">
        <f t="shared" ca="1" si="637"/>
        <v>0</v>
      </c>
      <c r="PH114" s="556">
        <f t="shared" ca="1" si="637"/>
        <v>0</v>
      </c>
      <c r="PI114" s="556">
        <f t="shared" ca="1" si="637"/>
        <v>0</v>
      </c>
      <c r="PJ114" s="556">
        <f t="shared" ca="1" si="637"/>
        <v>0</v>
      </c>
      <c r="PK114" s="556">
        <f t="shared" ca="1" si="638"/>
        <v>0</v>
      </c>
      <c r="PL114" s="556">
        <f t="shared" ca="1" si="638"/>
        <v>0</v>
      </c>
      <c r="PM114" s="556">
        <f t="shared" ca="1" si="638"/>
        <v>0</v>
      </c>
      <c r="PN114" s="556">
        <f t="shared" ca="1" si="638"/>
        <v>0</v>
      </c>
      <c r="PO114" s="556">
        <f t="shared" ca="1" si="638"/>
        <v>0</v>
      </c>
      <c r="PP114" s="556">
        <f t="shared" ca="1" si="638"/>
        <v>0</v>
      </c>
      <c r="PQ114" s="556">
        <f t="shared" ca="1" si="638"/>
        <v>0</v>
      </c>
      <c r="PR114" s="556">
        <f t="shared" ca="1" si="638"/>
        <v>0</v>
      </c>
      <c r="PS114" s="556">
        <f t="shared" ca="1" si="638"/>
        <v>0</v>
      </c>
      <c r="PT114" s="556">
        <f t="shared" ca="1" si="638"/>
        <v>0</v>
      </c>
      <c r="PU114" s="556">
        <f t="shared" ca="1" si="639"/>
        <v>0</v>
      </c>
      <c r="PV114" s="556">
        <f t="shared" ca="1" si="639"/>
        <v>0</v>
      </c>
      <c r="PW114" s="556">
        <f t="shared" ca="1" si="639"/>
        <v>0</v>
      </c>
      <c r="PX114" s="556">
        <f t="shared" ca="1" si="639"/>
        <v>0</v>
      </c>
      <c r="PY114" s="556">
        <f t="shared" ca="1" si="639"/>
        <v>0</v>
      </c>
      <c r="PZ114" s="556">
        <f t="shared" ca="1" si="639"/>
        <v>0</v>
      </c>
      <c r="QA114" s="556">
        <f t="shared" ca="1" si="639"/>
        <v>0</v>
      </c>
      <c r="QB114" s="556">
        <f t="shared" ca="1" si="639"/>
        <v>0</v>
      </c>
      <c r="QC114" s="556">
        <f t="shared" ca="1" si="639"/>
        <v>0</v>
      </c>
      <c r="QD114" s="556">
        <f t="shared" ca="1" si="639"/>
        <v>0</v>
      </c>
      <c r="QE114" s="556">
        <f t="shared" ca="1" si="640"/>
        <v>0</v>
      </c>
      <c r="QF114" s="556">
        <f t="shared" ca="1" si="640"/>
        <v>0</v>
      </c>
      <c r="QG114" s="556">
        <f t="shared" ca="1" si="640"/>
        <v>0</v>
      </c>
      <c r="QH114" s="556">
        <f t="shared" ca="1" si="640"/>
        <v>0</v>
      </c>
      <c r="QI114" s="556">
        <f t="shared" ca="1" si="640"/>
        <v>0</v>
      </c>
      <c r="QJ114" s="556">
        <f t="shared" ca="1" si="640"/>
        <v>0</v>
      </c>
      <c r="QK114" s="556">
        <f t="shared" ca="1" si="640"/>
        <v>0</v>
      </c>
      <c r="QL114" s="556">
        <f t="shared" ca="1" si="640"/>
        <v>0</v>
      </c>
      <c r="QM114" s="556">
        <f t="shared" ca="1" si="640"/>
        <v>0</v>
      </c>
      <c r="QN114" s="556">
        <f t="shared" ca="1" si="640"/>
        <v>0</v>
      </c>
      <c r="QO114" s="556">
        <f t="shared" ca="1" si="641"/>
        <v>0</v>
      </c>
      <c r="QP114" s="556">
        <f t="shared" ca="1" si="641"/>
        <v>0</v>
      </c>
      <c r="QQ114" s="556">
        <f t="shared" ca="1" si="641"/>
        <v>0</v>
      </c>
      <c r="QR114" s="556">
        <f t="shared" ca="1" si="641"/>
        <v>0</v>
      </c>
      <c r="QS114" s="556">
        <f t="shared" ca="1" si="641"/>
        <v>0</v>
      </c>
      <c r="QT114" s="556">
        <f t="shared" ca="1" si="641"/>
        <v>0</v>
      </c>
      <c r="QU114" s="556">
        <f t="shared" ca="1" si="641"/>
        <v>0</v>
      </c>
      <c r="QV114" s="556">
        <f t="shared" ca="1" si="641"/>
        <v>0</v>
      </c>
      <c r="QW114" s="556">
        <f t="shared" ca="1" si="641"/>
        <v>0</v>
      </c>
      <c r="QX114" s="556">
        <f t="shared" ca="1" si="641"/>
        <v>0</v>
      </c>
      <c r="QY114" s="556">
        <f t="shared" ca="1" si="642"/>
        <v>0</v>
      </c>
      <c r="QZ114" s="556">
        <f t="shared" ca="1" si="642"/>
        <v>0</v>
      </c>
      <c r="RA114" s="556">
        <f t="shared" ca="1" si="642"/>
        <v>0</v>
      </c>
      <c r="RB114" s="556">
        <f t="shared" ca="1" si="642"/>
        <v>0</v>
      </c>
      <c r="RC114" s="556">
        <f t="shared" ca="1" si="642"/>
        <v>0</v>
      </c>
      <c r="RD114" s="556">
        <f t="shared" ca="1" si="642"/>
        <v>0</v>
      </c>
      <c r="RE114" s="556">
        <f t="shared" ca="1" si="642"/>
        <v>0</v>
      </c>
      <c r="RF114" s="556">
        <f t="shared" ca="1" si="642"/>
        <v>0</v>
      </c>
      <c r="RG114" s="556">
        <f t="shared" ca="1" si="642"/>
        <v>0</v>
      </c>
      <c r="RH114" s="556">
        <f t="shared" ca="1" si="642"/>
        <v>0</v>
      </c>
      <c r="RI114" s="556">
        <f t="shared" ca="1" si="643"/>
        <v>0</v>
      </c>
      <c r="RJ114" s="556">
        <f t="shared" ca="1" si="643"/>
        <v>0</v>
      </c>
      <c r="RK114" s="556">
        <f t="shared" ca="1" si="643"/>
        <v>0</v>
      </c>
      <c r="RL114" s="556">
        <f t="shared" ca="1" si="643"/>
        <v>0</v>
      </c>
      <c r="RM114" s="556">
        <f t="shared" ca="1" si="643"/>
        <v>0</v>
      </c>
      <c r="RN114" s="556">
        <f t="shared" ca="1" si="643"/>
        <v>0</v>
      </c>
      <c r="RO114" s="556">
        <f t="shared" ca="1" si="643"/>
        <v>0</v>
      </c>
      <c r="RP114" s="556">
        <f t="shared" ca="1" si="643"/>
        <v>0</v>
      </c>
      <c r="RQ114" s="556">
        <f t="shared" ca="1" si="643"/>
        <v>0</v>
      </c>
      <c r="RR114" s="556">
        <f t="shared" ca="1" si="643"/>
        <v>0</v>
      </c>
      <c r="RS114" s="556">
        <f t="shared" ca="1" si="644"/>
        <v>0</v>
      </c>
      <c r="RT114" s="556">
        <f t="shared" ca="1" si="644"/>
        <v>0</v>
      </c>
      <c r="RU114" s="556">
        <f t="shared" ca="1" si="644"/>
        <v>0</v>
      </c>
      <c r="RV114" s="556">
        <f t="shared" ca="1" si="644"/>
        <v>0</v>
      </c>
      <c r="RW114" s="556">
        <f t="shared" ca="1" si="644"/>
        <v>0</v>
      </c>
      <c r="RX114" s="556">
        <f t="shared" ca="1" si="644"/>
        <v>0</v>
      </c>
      <c r="RY114" s="556">
        <f t="shared" ca="1" si="644"/>
        <v>0</v>
      </c>
      <c r="RZ114" s="556">
        <f t="shared" ca="1" si="644"/>
        <v>0</v>
      </c>
      <c r="SA114" s="556">
        <f t="shared" ca="1" si="644"/>
        <v>0</v>
      </c>
      <c r="SB114" s="556">
        <f t="shared" ca="1" si="644"/>
        <v>0</v>
      </c>
      <c r="SC114" s="556">
        <f t="shared" ca="1" si="645"/>
        <v>0</v>
      </c>
      <c r="SD114" s="556">
        <f t="shared" ca="1" si="645"/>
        <v>0</v>
      </c>
      <c r="SE114" s="556">
        <f t="shared" ca="1" si="645"/>
        <v>0</v>
      </c>
      <c r="SF114" s="556">
        <f t="shared" ca="1" si="645"/>
        <v>0</v>
      </c>
      <c r="SG114" s="556">
        <f t="shared" ca="1" si="645"/>
        <v>0</v>
      </c>
      <c r="SH114" s="556">
        <f t="shared" ca="1" si="645"/>
        <v>0</v>
      </c>
      <c r="SI114" s="556">
        <f t="shared" ca="1" si="645"/>
        <v>0</v>
      </c>
      <c r="SJ114" s="556">
        <f t="shared" ca="1" si="645"/>
        <v>0</v>
      </c>
      <c r="SK114" s="556">
        <f t="shared" ca="1" si="645"/>
        <v>0</v>
      </c>
      <c r="SL114" s="556">
        <f t="shared" ca="1" si="645"/>
        <v>0</v>
      </c>
      <c r="SM114" s="556">
        <f t="shared" ca="1" si="646"/>
        <v>0</v>
      </c>
      <c r="SN114" s="556">
        <f t="shared" ca="1" si="646"/>
        <v>0</v>
      </c>
      <c r="SO114" s="556">
        <f t="shared" ca="1" si="646"/>
        <v>0</v>
      </c>
      <c r="SP114" s="556">
        <f t="shared" ca="1" si="646"/>
        <v>0</v>
      </c>
      <c r="SQ114" s="556">
        <f t="shared" ca="1" si="646"/>
        <v>0</v>
      </c>
      <c r="SR114" s="556">
        <f t="shared" ca="1" si="646"/>
        <v>0</v>
      </c>
      <c r="SS114" s="556">
        <f t="shared" ca="1" si="646"/>
        <v>0</v>
      </c>
      <c r="ST114" s="556">
        <f t="shared" ca="1" si="646"/>
        <v>0</v>
      </c>
      <c r="SU114" s="556">
        <f t="shared" ca="1" si="646"/>
        <v>0</v>
      </c>
      <c r="SV114" s="556">
        <f t="shared" ca="1" si="646"/>
        <v>0</v>
      </c>
      <c r="SW114" s="556">
        <f t="shared" ca="1" si="647"/>
        <v>0</v>
      </c>
      <c r="SX114" s="556">
        <f t="shared" ca="1" si="647"/>
        <v>0</v>
      </c>
      <c r="SY114" s="556">
        <f t="shared" ca="1" si="647"/>
        <v>0</v>
      </c>
      <c r="SZ114" s="556">
        <f t="shared" ca="1" si="647"/>
        <v>0</v>
      </c>
      <c r="TA114" s="556">
        <f t="shared" ca="1" si="647"/>
        <v>0</v>
      </c>
      <c r="TB114" s="556">
        <f t="shared" ca="1" si="647"/>
        <v>0</v>
      </c>
      <c r="TC114" s="556">
        <f t="shared" ca="1" si="647"/>
        <v>0</v>
      </c>
      <c r="TD114" s="556">
        <f t="shared" ca="1" si="647"/>
        <v>0</v>
      </c>
      <c r="TE114" s="556">
        <f t="shared" ca="1" si="647"/>
        <v>0</v>
      </c>
      <c r="TF114" s="556">
        <f t="shared" ca="1" si="647"/>
        <v>0</v>
      </c>
      <c r="TG114" s="556">
        <f t="shared" ca="1" si="648"/>
        <v>0</v>
      </c>
      <c r="TH114" s="556">
        <f t="shared" ca="1" si="648"/>
        <v>0</v>
      </c>
      <c r="TI114" s="556">
        <f t="shared" ca="1" si="648"/>
        <v>0</v>
      </c>
      <c r="TJ114" s="556">
        <f t="shared" ca="1" si="648"/>
        <v>0</v>
      </c>
      <c r="TK114" s="556">
        <f t="shared" ca="1" si="648"/>
        <v>0</v>
      </c>
      <c r="TL114" s="556">
        <f t="shared" ca="1" si="648"/>
        <v>0</v>
      </c>
      <c r="TM114" s="556">
        <f t="shared" ca="1" si="648"/>
        <v>0</v>
      </c>
      <c r="TN114" s="556">
        <f t="shared" ca="1" si="648"/>
        <v>0</v>
      </c>
      <c r="TO114" s="556">
        <f t="shared" ca="1" si="648"/>
        <v>0</v>
      </c>
      <c r="TP114" s="556">
        <f t="shared" ca="1" si="648"/>
        <v>0</v>
      </c>
      <c r="TQ114" s="556">
        <f t="shared" ca="1" si="649"/>
        <v>0</v>
      </c>
      <c r="TR114" s="556">
        <f t="shared" ca="1" si="649"/>
        <v>0</v>
      </c>
      <c r="TS114" s="556">
        <f t="shared" ca="1" si="649"/>
        <v>0</v>
      </c>
      <c r="TT114" s="556">
        <f t="shared" ca="1" si="649"/>
        <v>0</v>
      </c>
      <c r="TU114" s="556">
        <f t="shared" ca="1" si="649"/>
        <v>0</v>
      </c>
      <c r="TV114" s="556">
        <f t="shared" ca="1" si="649"/>
        <v>0</v>
      </c>
      <c r="TW114" s="556">
        <f t="shared" ca="1" si="649"/>
        <v>0</v>
      </c>
      <c r="TX114" s="556">
        <f t="shared" ca="1" si="649"/>
        <v>0</v>
      </c>
      <c r="TY114" s="556">
        <f t="shared" ca="1" si="649"/>
        <v>0</v>
      </c>
      <c r="TZ114" s="556">
        <f t="shared" ca="1" si="649"/>
        <v>0</v>
      </c>
      <c r="UA114" s="556">
        <f t="shared" ca="1" si="650"/>
        <v>0</v>
      </c>
      <c r="UB114" s="556">
        <f t="shared" ca="1" si="650"/>
        <v>0</v>
      </c>
      <c r="UC114" s="556">
        <f t="shared" ca="1" si="650"/>
        <v>0</v>
      </c>
      <c r="UD114" s="556">
        <f t="shared" ca="1" si="650"/>
        <v>0</v>
      </c>
      <c r="UE114" s="556">
        <f t="shared" ca="1" si="650"/>
        <v>0</v>
      </c>
      <c r="UF114" s="556">
        <f t="shared" ca="1" si="650"/>
        <v>0</v>
      </c>
      <c r="UG114" s="556">
        <f t="shared" ca="1" si="650"/>
        <v>0</v>
      </c>
      <c r="UH114" s="556">
        <f t="shared" ca="1" si="650"/>
        <v>0</v>
      </c>
      <c r="UI114" s="556">
        <f t="shared" ca="1" si="650"/>
        <v>0</v>
      </c>
      <c r="UJ114" s="556">
        <f t="shared" ca="1" si="650"/>
        <v>0</v>
      </c>
      <c r="UK114" s="556">
        <f t="shared" ca="1" si="651"/>
        <v>0</v>
      </c>
      <c r="UL114" s="556">
        <f t="shared" ca="1" si="651"/>
        <v>0</v>
      </c>
      <c r="UM114" s="556">
        <f t="shared" ca="1" si="651"/>
        <v>0</v>
      </c>
      <c r="UN114" s="556">
        <f t="shared" ca="1" si="651"/>
        <v>0</v>
      </c>
      <c r="UO114" s="556">
        <f t="shared" ca="1" si="651"/>
        <v>0</v>
      </c>
      <c r="UP114" s="556">
        <f t="shared" ca="1" si="651"/>
        <v>0</v>
      </c>
      <c r="UQ114" s="556">
        <f t="shared" ca="1" si="651"/>
        <v>0</v>
      </c>
      <c r="UR114" s="556">
        <f t="shared" ca="1" si="651"/>
        <v>0</v>
      </c>
      <c r="US114" s="556">
        <f t="shared" ca="1" si="651"/>
        <v>0</v>
      </c>
      <c r="UT114" s="556">
        <f t="shared" ca="1" si="651"/>
        <v>0</v>
      </c>
      <c r="UU114" s="556">
        <f t="shared" ca="1" si="652"/>
        <v>0</v>
      </c>
      <c r="UV114" s="556">
        <f t="shared" ca="1" si="652"/>
        <v>0</v>
      </c>
      <c r="UW114" s="556">
        <f t="shared" ca="1" si="652"/>
        <v>0</v>
      </c>
      <c r="UX114" s="556">
        <f t="shared" ca="1" si="652"/>
        <v>0</v>
      </c>
      <c r="UY114" s="556">
        <f t="shared" ca="1" si="652"/>
        <v>0</v>
      </c>
      <c r="UZ114" s="556">
        <f t="shared" ca="1" si="652"/>
        <v>0</v>
      </c>
      <c r="VA114" s="556">
        <f t="shared" ca="1" si="652"/>
        <v>0</v>
      </c>
      <c r="VB114" s="556">
        <f t="shared" ca="1" si="652"/>
        <v>0</v>
      </c>
      <c r="VC114" s="556">
        <f t="shared" ca="1" si="652"/>
        <v>0</v>
      </c>
      <c r="VD114" s="556">
        <f t="shared" ca="1" si="652"/>
        <v>0</v>
      </c>
      <c r="VE114" s="556">
        <f t="shared" ca="1" si="653"/>
        <v>0</v>
      </c>
      <c r="VF114" s="556">
        <f t="shared" ca="1" si="653"/>
        <v>0</v>
      </c>
      <c r="VG114" s="556">
        <f t="shared" ca="1" si="653"/>
        <v>0</v>
      </c>
      <c r="VH114" s="556">
        <f t="shared" ca="1" si="653"/>
        <v>0</v>
      </c>
      <c r="VI114" s="556">
        <f t="shared" ca="1" si="653"/>
        <v>0</v>
      </c>
      <c r="VJ114" s="556">
        <f t="shared" ca="1" si="653"/>
        <v>0</v>
      </c>
      <c r="VK114" s="556">
        <f t="shared" ca="1" si="653"/>
        <v>0</v>
      </c>
      <c r="VL114" s="556">
        <f t="shared" ca="1" si="653"/>
        <v>0</v>
      </c>
      <c r="VM114" s="556">
        <f t="shared" ca="1" si="653"/>
        <v>0</v>
      </c>
      <c r="VN114" s="556">
        <f t="shared" ca="1" si="653"/>
        <v>0</v>
      </c>
      <c r="VO114" s="556">
        <f t="shared" ca="1" si="654"/>
        <v>0</v>
      </c>
      <c r="VP114" s="556">
        <f t="shared" ca="1" si="654"/>
        <v>0</v>
      </c>
      <c r="VQ114" s="556">
        <f t="shared" ca="1" si="654"/>
        <v>0</v>
      </c>
      <c r="VR114" s="556">
        <f t="shared" ca="1" si="654"/>
        <v>0</v>
      </c>
      <c r="VS114" s="556">
        <f t="shared" ca="1" si="654"/>
        <v>0</v>
      </c>
      <c r="VT114" s="556">
        <f t="shared" ca="1" si="654"/>
        <v>0</v>
      </c>
      <c r="VU114" s="556">
        <f t="shared" ca="1" si="654"/>
        <v>0</v>
      </c>
      <c r="VV114" s="556">
        <f t="shared" ca="1" si="654"/>
        <v>0</v>
      </c>
      <c r="VW114" s="556">
        <f t="shared" ca="1" si="654"/>
        <v>0</v>
      </c>
      <c r="VX114" s="556">
        <f t="shared" ca="1" si="654"/>
        <v>0</v>
      </c>
      <c r="VY114" s="556">
        <f t="shared" ca="1" si="655"/>
        <v>0</v>
      </c>
      <c r="VZ114" s="556">
        <f t="shared" ca="1" si="655"/>
        <v>0</v>
      </c>
      <c r="WA114" s="556">
        <f t="shared" ca="1" si="655"/>
        <v>0</v>
      </c>
      <c r="WB114" s="556">
        <f t="shared" ca="1" si="655"/>
        <v>0</v>
      </c>
      <c r="WC114" s="556">
        <f t="shared" ca="1" si="655"/>
        <v>0</v>
      </c>
      <c r="WD114" s="556">
        <f t="shared" ca="1" si="655"/>
        <v>0</v>
      </c>
      <c r="WE114" s="556">
        <f t="shared" ca="1" si="655"/>
        <v>0</v>
      </c>
      <c r="WF114" s="556">
        <f t="shared" ca="1" si="655"/>
        <v>0</v>
      </c>
      <c r="WG114" s="556">
        <f t="shared" ca="1" si="655"/>
        <v>0</v>
      </c>
      <c r="WH114" s="556">
        <f t="shared" ca="1" si="655"/>
        <v>0</v>
      </c>
      <c r="WI114" s="556">
        <f t="shared" ca="1" si="656"/>
        <v>0</v>
      </c>
      <c r="WJ114" s="556">
        <f t="shared" ca="1" si="656"/>
        <v>0</v>
      </c>
      <c r="WK114" s="556">
        <f t="shared" ca="1" si="656"/>
        <v>0</v>
      </c>
      <c r="WL114" s="556">
        <f t="shared" ca="1" si="656"/>
        <v>0</v>
      </c>
      <c r="WM114" s="556">
        <f t="shared" ca="1" si="656"/>
        <v>0</v>
      </c>
      <c r="WN114" s="556">
        <f t="shared" ca="1" si="656"/>
        <v>0</v>
      </c>
      <c r="WO114" s="556">
        <f t="shared" ca="1" si="656"/>
        <v>0</v>
      </c>
      <c r="WP114" s="556">
        <f t="shared" ca="1" si="656"/>
        <v>0</v>
      </c>
      <c r="WQ114" s="556">
        <f t="shared" ca="1" si="656"/>
        <v>0</v>
      </c>
      <c r="WR114" s="556">
        <f t="shared" ca="1" si="656"/>
        <v>0</v>
      </c>
      <c r="WS114" s="556">
        <f t="shared" ca="1" si="657"/>
        <v>0</v>
      </c>
      <c r="WT114" s="556">
        <f t="shared" ca="1" si="657"/>
        <v>0</v>
      </c>
      <c r="WU114" s="556">
        <f t="shared" ca="1" si="657"/>
        <v>0</v>
      </c>
      <c r="WV114" s="556">
        <f t="shared" ca="1" si="657"/>
        <v>0</v>
      </c>
      <c r="WW114" s="556">
        <f t="shared" ca="1" si="657"/>
        <v>0</v>
      </c>
      <c r="WX114" s="556">
        <f t="shared" ca="1" si="657"/>
        <v>0</v>
      </c>
      <c r="WY114" s="556">
        <f t="shared" ca="1" si="657"/>
        <v>0</v>
      </c>
      <c r="WZ114" s="556">
        <f t="shared" ca="1" si="657"/>
        <v>0</v>
      </c>
      <c r="XA114" s="556">
        <f t="shared" ca="1" si="657"/>
        <v>0</v>
      </c>
      <c r="XB114" s="556">
        <f t="shared" ca="1" si="657"/>
        <v>0</v>
      </c>
      <c r="XC114" s="556">
        <f t="shared" ca="1" si="658"/>
        <v>0</v>
      </c>
      <c r="XD114" s="556">
        <f t="shared" ca="1" si="658"/>
        <v>0</v>
      </c>
      <c r="XE114" s="556">
        <f t="shared" ca="1" si="658"/>
        <v>0</v>
      </c>
      <c r="XF114" s="556">
        <f t="shared" ca="1" si="658"/>
        <v>0</v>
      </c>
      <c r="XG114" s="556">
        <f t="shared" ca="1" si="658"/>
        <v>0</v>
      </c>
      <c r="XH114" s="556">
        <f t="shared" ca="1" si="658"/>
        <v>0</v>
      </c>
      <c r="XI114" s="556">
        <f t="shared" ca="1" si="658"/>
        <v>0</v>
      </c>
      <c r="XJ114" s="556">
        <f t="shared" ca="1" si="658"/>
        <v>0</v>
      </c>
      <c r="XK114" s="556">
        <f t="shared" ca="1" si="658"/>
        <v>0</v>
      </c>
      <c r="XL114" s="556">
        <f t="shared" ca="1" si="658"/>
        <v>0</v>
      </c>
      <c r="XM114" s="556">
        <f t="shared" ca="1" si="659"/>
        <v>0</v>
      </c>
      <c r="XN114" s="556">
        <f t="shared" ca="1" si="659"/>
        <v>0</v>
      </c>
      <c r="XO114" s="556">
        <f t="shared" ca="1" si="659"/>
        <v>0</v>
      </c>
      <c r="XP114" s="556">
        <f t="shared" ca="1" si="659"/>
        <v>0</v>
      </c>
      <c r="XQ114" s="556">
        <f t="shared" ca="1" si="659"/>
        <v>0</v>
      </c>
      <c r="XR114" s="556">
        <f t="shared" ca="1" si="659"/>
        <v>0</v>
      </c>
      <c r="XS114" s="556">
        <f t="shared" ca="1" si="659"/>
        <v>0</v>
      </c>
      <c r="XT114" s="556">
        <f t="shared" ca="1" si="659"/>
        <v>0</v>
      </c>
      <c r="XU114" s="556">
        <f t="shared" ca="1" si="659"/>
        <v>0</v>
      </c>
      <c r="XV114" s="556">
        <f t="shared" ca="1" si="659"/>
        <v>0</v>
      </c>
      <c r="XW114" s="556">
        <f t="shared" ca="1" si="659"/>
        <v>0</v>
      </c>
      <c r="XX114" s="189">
        <f t="shared" ca="1" si="660"/>
        <v>0</v>
      </c>
      <c r="XY114" s="189">
        <f t="shared" ca="1" si="660"/>
        <v>0</v>
      </c>
      <c r="XZ114" s="189">
        <f t="shared" ca="1" si="660"/>
        <v>0</v>
      </c>
      <c r="YA114" s="189">
        <f t="shared" ca="1" si="660"/>
        <v>0</v>
      </c>
      <c r="YB114" s="189">
        <f t="shared" ca="1" si="660"/>
        <v>0</v>
      </c>
      <c r="YC114" s="230">
        <f ca="1">IF(AND($L114=YC$8,$N114=YC$10,$AW114=YC$7,OR($AK114=YC$11,YC$11=1),$AD114=YC$12),INDEX(i.FS_Strategy,$AY114+1,$AW114),0)</f>
        <v>0</v>
      </c>
      <c r="YD114" s="189">
        <f t="shared" ca="1" si="661"/>
        <v>0</v>
      </c>
      <c r="YE114" s="189">
        <f t="shared" ca="1" si="661"/>
        <v>0</v>
      </c>
      <c r="YF114" s="189">
        <f t="shared" ca="1" si="661"/>
        <v>0</v>
      </c>
      <c r="YG114" s="189">
        <f t="shared" ca="1" si="661"/>
        <v>0</v>
      </c>
      <c r="YH114" s="189">
        <f t="shared" ca="1" si="661"/>
        <v>0</v>
      </c>
      <c r="YI114" s="230">
        <f ca="1">IF(AND($L114=YI$8,$N114=YI$10,$AW114=YI$7,OR($AK114=YI$11,YI$11=1),$AD114=YI$12),INDEX(i.FS_Strategy,$AY114+1,$AW114),0)</f>
        <v>0</v>
      </c>
      <c r="YJ114" s="231">
        <f t="shared" ca="1" si="662"/>
        <v>0</v>
      </c>
      <c r="YK114" s="231">
        <f t="shared" ca="1" si="662"/>
        <v>0</v>
      </c>
      <c r="YL114" s="231">
        <f t="shared" ca="1" si="662"/>
        <v>0</v>
      </c>
      <c r="YM114" s="231">
        <f t="shared" ca="1" si="662"/>
        <v>0</v>
      </c>
      <c r="YN114" s="544">
        <f ca="1">IF(AND($L114=YN$8,$N114=YN$10,$AW114=YN$7,OR($AK114=YN$11,YN$11=1)),INDEX(i.FS_Strategy,$AZ114+1,$AW114),0)</f>
        <v>0</v>
      </c>
      <c r="YO114" s="231">
        <f t="shared" ca="1" si="663"/>
        <v>0</v>
      </c>
      <c r="YP114" s="231">
        <f t="shared" ca="1" si="663"/>
        <v>0</v>
      </c>
      <c r="YQ114" s="231">
        <f t="shared" ca="1" si="663"/>
        <v>0</v>
      </c>
      <c r="YR114" s="231">
        <f t="shared" ca="1" si="663"/>
        <v>0</v>
      </c>
      <c r="YS114" s="544">
        <f t="shared" ca="1" si="664"/>
        <v>0</v>
      </c>
      <c r="YT114" s="544">
        <f t="shared" ca="1" si="664"/>
        <v>0</v>
      </c>
      <c r="YU114" s="544">
        <f t="shared" ca="1" si="664"/>
        <v>0</v>
      </c>
      <c r="YV114" s="544">
        <f t="shared" ca="1" si="664"/>
        <v>0</v>
      </c>
      <c r="YW114" s="544">
        <f t="shared" ca="1" si="664"/>
        <v>0</v>
      </c>
      <c r="YX114" s="544">
        <f t="shared" ca="1" si="664"/>
        <v>0</v>
      </c>
      <c r="YY114" s="544">
        <f t="shared" ca="1" si="664"/>
        <v>0</v>
      </c>
      <c r="YZ114" s="535" cm="1">
        <f t="array" ref="YZ114">INDEX(YZ$13:YZ113,$B114+1,1)</f>
        <v>0</v>
      </c>
      <c r="ZA114" s="411">
        <f ca="1">INDEX(i.TOL,$N114,ZA$6)</f>
        <v>67</v>
      </c>
      <c r="ZB114" s="18"/>
      <c r="ZC114" s="535" cm="1">
        <f t="array" ref="ZC114">INDEX(ZC$13:ZC113,$B114+1,1)</f>
        <v>0</v>
      </c>
      <c r="ZD114" s="411">
        <f>INDEX(i.Triplets_mortality,$AS114+1,ZD$6)</f>
        <v>0</v>
      </c>
      <c r="ZE114" s="535" cm="1">
        <f t="array" ref="ZE114">INDEX(ZE$13:ZE113,$B114+1,1)</f>
        <v>0</v>
      </c>
      <c r="ZF114" s="535" t="str" cm="1">
        <f t="array" ref="ZF114">INDEX(ZF$13:ZF113,$B114+1,1)</f>
        <v>-</v>
      </c>
      <c r="ZG114" s="535" t="str" cm="1">
        <f t="array" ref="ZG114">INDEX(ZG$13:ZG113,$B114+1,1)</f>
        <v>-</v>
      </c>
      <c r="ZH114" s="535" t="str" cm="1">
        <f t="array" ref="ZH114">INDEX(ZH$13:ZH113,$B114+1,1)</f>
        <v>-</v>
      </c>
      <c r="ZI114" s="535" t="str" cm="1">
        <f t="array" ref="ZI114">INDEX(ZI$13:ZI113,$B114+1,1)</f>
        <v>-</v>
      </c>
      <c r="ZJ114" s="535" t="str" cm="1">
        <f t="array" ref="ZJ114">INDEX(ZJ$13:ZJ113,$B114+1,1)</f>
        <v>-</v>
      </c>
      <c r="ZK114" s="535" t="str" cm="1">
        <f t="array" ref="ZK114">INDEX(ZK$13:ZK113,$B114+1,1)</f>
        <v>-</v>
      </c>
      <c r="ZL114" s="535" t="str" cm="1">
        <f t="array" ref="ZL114">INDEX(ZL$13:ZL113,$B114+1,1)</f>
        <v>-</v>
      </c>
      <c r="ZM114" s="535" t="str" cm="1">
        <f t="array" ref="ZM114">INDEX(ZM$13:ZM113,$B114+1,1)</f>
        <v>-</v>
      </c>
      <c r="ZN114" s="535" t="str" cm="1">
        <f t="array" ref="ZN114">INDEX(ZN$13:ZN113,$B114+1,1)</f>
        <v>-</v>
      </c>
      <c r="ZO114" s="535" t="str" cm="1">
        <f t="array" ref="ZO114">INDEX(ZO$13:ZO113,$B114+1,1)</f>
        <v>-</v>
      </c>
      <c r="ZP114" s="535" t="str" cm="1">
        <f t="array" ref="ZP114">INDEX(ZP$13:ZP113,$B114+1,1)</f>
        <v>-</v>
      </c>
      <c r="ZQ114" s="535" t="str" cm="1">
        <f t="array" ref="ZQ114">INDEX(ZQ$13:ZQ113,$B114+1,1)</f>
        <v>-</v>
      </c>
      <c r="ZR114" s="535" t="str" cm="1">
        <f t="array" ref="ZR114">INDEX(ZR$13:ZR113,$B114+1,1)</f>
        <v>-</v>
      </c>
      <c r="ZS114" s="535" t="str" cm="1">
        <f t="array" ref="ZS114">INDEX(ZS$13:ZS113,$B114+1,1)</f>
        <v>-</v>
      </c>
      <c r="ZT114" s="535" t="str" cm="1">
        <f t="array" ref="ZT114">INDEX(ZT$13:ZT113,$B114+1,1)</f>
        <v>-</v>
      </c>
      <c r="ZU114" s="535" t="str" cm="1">
        <f t="array" ref="ZU114">INDEX(ZU$13:ZU113,$B114+1,1)</f>
        <v>-</v>
      </c>
      <c r="ZV114" s="535" t="str" cm="1">
        <f t="array" ref="ZV114">INDEX(ZV$13:ZV113,$B114+1,1)</f>
        <v>-</v>
      </c>
      <c r="ZW114" s="535" t="str" cm="1">
        <f t="array" ref="ZW114">INDEX(ZW$13:ZW113,$B114+1,1)</f>
        <v>-</v>
      </c>
      <c r="ZX114" s="18"/>
      <c r="ZY114" s="411" t="b">
        <f ca="1">IF($AM114&lt;&gt;0,INDEX(i.cropgraze_inc,$AM114,ZY$6),OFFSET(ZY$13,$B114,0))</f>
        <v>0</v>
      </c>
      <c r="ZZ114" s="411" t="str">
        <f>INDEX(i.PastArea,$M114+1,ZZ$6)</f>
        <v>-</v>
      </c>
      <c r="AAA114" s="535" t="str" cm="1">
        <f t="array" ref="AAA114">INDEX(AAA$13:AAA113,$B114+1,1)</f>
        <v>-</v>
      </c>
      <c r="AAB114" s="535" t="str" cm="1">
        <f t="array" ref="AAB114">INDEX(AAB$13:AAB113,$B114+1,1)</f>
        <v>-</v>
      </c>
      <c r="AAC114" s="535" t="str" cm="1">
        <f t="array" ref="AAC114">INDEX(AAC$13:AAC113,$B114+1,1)</f>
        <v>-</v>
      </c>
      <c r="AAD114" s="545" cm="1">
        <f t="array" ref="AAD114">INDEX(i.AgeJ,$AD114,1)</f>
        <v>0</v>
      </c>
      <c r="AAE114" s="535" t="str" cm="1">
        <f t="array" ref="AAE114">INDEX(AAE$13:AAE113,$B114+1,1)</f>
        <v>-</v>
      </c>
      <c r="AAF114" s="411" t="str">
        <f>IF(OR(OR($AP114="",$AP114="-"),$AP114&lt;&gt;AAF$6),AAF$13,INDEX(i.MLP_PvP,$AR114,AAF$7))</f>
        <v>-</v>
      </c>
      <c r="AAG114" s="411" t="str">
        <f>IF(OR(OR($AP114="",$AP114="-"),$AP114&lt;&gt;AAG$6),AAG$13,INDEX(i.MLP_PvP,$AR114,AAG$7))</f>
        <v>-</v>
      </c>
      <c r="AAH114" s="535" t="str" cm="1">
        <f t="array" ref="AAH114">INDEX(AAH$13:AAH113,$B114+1,1)</f>
        <v>-</v>
      </c>
      <c r="AAI114" s="535" t="str" cm="1">
        <f t="array" ref="AAI114">INDEX(AAI$13:AAI113,$B114+1,1)</f>
        <v>-</v>
      </c>
      <c r="AAJ114" s="535" t="str" cm="1">
        <f t="array" ref="AAJ114">INDEX(AAJ$13:AAJ113,$B114+1,1)</f>
        <v>-</v>
      </c>
      <c r="AAK114" s="535" t="str" cm="1">
        <f t="array" ref="AAK114">INDEX(AAK$13:AAK113,$B114+1,1)</f>
        <v>-</v>
      </c>
      <c r="AAL114" s="535" t="str" cm="1">
        <f t="array" ref="AAL114">INDEX(AAL$13:AAL113,$B114+1,1)</f>
        <v>-</v>
      </c>
      <c r="AAM114" s="535" t="b" cm="1">
        <f t="array" ref="AAM114">INDEX(AAM$13:AAM113,$B114+1,1)</f>
        <v>1</v>
      </c>
      <c r="AAN114" s="535" t="str" cm="1">
        <f t="array" ref="AAN114">INDEX(AAN$13:AAN113,$B114+1,1)</f>
        <v>-</v>
      </c>
      <c r="AAO114" s="535" cm="1">
        <f t="array" ref="AAO114">INDEX(AAO$13:AAO113,$B114+1,1)</f>
        <v>0</v>
      </c>
      <c r="AAP114" s="535" cm="1">
        <f t="array" ref="AAP114">INDEX(AAP$13:AAP113,$B114+1,1)</f>
        <v>0</v>
      </c>
      <c r="AAQ114" s="535" cm="1">
        <f t="array" ref="AAQ114">INDEX(AAQ$13:AAQ113,$B114+1,1)</f>
        <v>0</v>
      </c>
      <c r="AAR114" s="18"/>
      <c r="AAS114" s="411">
        <f t="shared" si="665"/>
        <v>50</v>
      </c>
      <c r="AAT114" s="411">
        <f t="shared" si="665"/>
        <v>50</v>
      </c>
      <c r="AAU114" s="411">
        <f t="shared" si="665"/>
        <v>50</v>
      </c>
      <c r="AAV114" s="411">
        <f t="shared" si="665"/>
        <v>50</v>
      </c>
      <c r="AAW114" s="535" cm="1">
        <f t="array" ref="AAW114">INDEX(AAW$13:AAW113,$B114+1,1)</f>
        <v>1</v>
      </c>
      <c r="AAX114" s="535" cm="1">
        <f t="array" ref="AAX114">INDEX(AAX$13:AAX113,$B114+1,1)</f>
        <v>1</v>
      </c>
      <c r="AAY114" s="535" cm="1">
        <f t="array" ref="AAY114">INDEX(AAY$13:AAY113,$B114+1,1)</f>
        <v>1</v>
      </c>
      <c r="AAZ114" s="535" cm="1">
        <f t="array" ref="AAZ114">INDEX(AAZ$13:AAZ113,$B114+1,1)</f>
        <v>1</v>
      </c>
      <c r="ABA114" s="535" t="str" cm="1">
        <f t="array" ref="ABA114">INDEX(ABA$13:ABA113,$B114+1,1)</f>
        <v>-</v>
      </c>
      <c r="ABB114" s="535" t="str" cm="1">
        <f t="array" ref="ABB114">INDEX(ABB$13:ABB113,$B114+1,1)</f>
        <v>-</v>
      </c>
      <c r="ABC114" s="535" t="str" cm="1">
        <f t="array" ref="ABC114">INDEX(ABC$13:ABC113,$B114+1,1)</f>
        <v>-</v>
      </c>
      <c r="ABD114" s="535" t="str" cm="1">
        <f t="array" ref="ABD114">INDEX(ABD$13:ABD113,$B114+1,1)</f>
        <v>-</v>
      </c>
      <c r="ABE114" s="535" t="str" cm="1">
        <f t="array" ref="ABE114">INDEX(ABE$13:ABE113,$B114+1,1)</f>
        <v>-</v>
      </c>
      <c r="ABF114" s="535" t="str" cm="1">
        <f t="array" ref="ABF114">INDEX(ABF$13:ABF113,$B114+1,1)</f>
        <v>-</v>
      </c>
      <c r="ABG114" s="535" t="str" cm="1">
        <f t="array" ref="ABG114">INDEX(ABG$13:ABG113,$B114+1,1)</f>
        <v>-</v>
      </c>
      <c r="ABH114" s="18"/>
      <c r="ABI114" s="535" t="str" cm="1">
        <f t="array" ref="ABI114">INDEX(ABI$13:ABI113,$B114+1,1)</f>
        <v>-</v>
      </c>
      <c r="ABJ114" s="411">
        <f ca="1">INDEX(i.conservation,$AL114+1,($L114-1)*3+$N114)</f>
        <v>1</v>
      </c>
      <c r="ABK114" s="18"/>
      <c r="ABL114" s="535" t="str" cm="1">
        <f t="array" ref="ABL114">INDEX(ABL$13:ABL113,$B114+1,1)</f>
        <v>-</v>
      </c>
      <c r="ABM114" s="535" t="str" cm="1">
        <f t="array" ref="ABM114">INDEX(ABM$13:ABM113,$B114+1,1)</f>
        <v>-</v>
      </c>
      <c r="ABN114" s="535" t="str" cm="1">
        <f t="array" ref="ABN114">INDEX(ABN$13:ABN113,$B114+1,1)</f>
        <v>-</v>
      </c>
      <c r="ABO114" s="535" t="str" cm="1">
        <f t="array" ref="ABO114">INDEX(ABO$13:ABO113,$B114+1,1)</f>
        <v>-</v>
      </c>
      <c r="ABP114" s="535" t="str" cm="1">
        <f t="array" ref="ABP114">INDEX(ABP$13:ABP113,$B114+1,1)</f>
        <v>-</v>
      </c>
      <c r="ABQ114" s="535" t="str" cm="1">
        <f t="array" ref="ABQ114">INDEX(ABQ$13:ABQ113,$B114+1,1)</f>
        <v>-</v>
      </c>
      <c r="ABR114" s="535" t="str" cm="1">
        <f t="array" ref="ABR114">INDEX(ABR$13:ABR113,$B114+1,1)</f>
        <v>-</v>
      </c>
      <c r="ABS114" s="535" t="str" cm="1">
        <f t="array" ref="ABS114">INDEX(ABS$13:ABS113,$B114+1,1)</f>
        <v>-</v>
      </c>
      <c r="ABT114" s="535" t="str" cm="1">
        <f t="array" ref="ABT114">INDEX(ABT$13:ABT113,$B114+1,1)</f>
        <v>-</v>
      </c>
      <c r="ABU114" s="543">
        <f t="shared" si="666"/>
        <v>652</v>
      </c>
      <c r="ABV114" s="543">
        <f t="shared" si="666"/>
        <v>686</v>
      </c>
      <c r="ABW114" s="543">
        <f t="shared" si="666"/>
        <v>721</v>
      </c>
      <c r="ABX114" s="459">
        <f t="shared" si="667"/>
        <v>469</v>
      </c>
      <c r="ABY114" s="459">
        <f t="shared" si="667"/>
        <v>504</v>
      </c>
      <c r="ABZ114" s="459">
        <f t="shared" si="667"/>
        <v>539</v>
      </c>
      <c r="ACA114" s="459">
        <f t="shared" si="668"/>
        <v>385</v>
      </c>
      <c r="ACB114" s="459">
        <f t="shared" si="668"/>
        <v>420</v>
      </c>
      <c r="ACC114" s="459">
        <f t="shared" si="668"/>
        <v>455</v>
      </c>
      <c r="ACD114" s="535" t="str" cm="1">
        <f t="array" ref="ACD114">INDEX(ACD$13:ACD113,$B114+1,1)</f>
        <v>-</v>
      </c>
      <c r="ACE114" s="535" t="str" cm="1">
        <f t="array" ref="ACE114">INDEX(ACE$13:ACE113,$B114+1,1)</f>
        <v>-</v>
      </c>
      <c r="ACF114" s="535" t="str" cm="1">
        <f t="array" ref="ACF114">INDEX(ACF$13:ACF113,$B114+1,1)</f>
        <v>-</v>
      </c>
      <c r="ACG114" s="535" t="str" cm="1">
        <f t="array" ref="ACG114">INDEX(ACG$13:ACG113,$B114+1,1)</f>
        <v>-</v>
      </c>
      <c r="ACH114" s="535" t="str" cm="1">
        <f t="array" ref="ACH114">INDEX(ACH$13:ACH113,$B114+1,1)</f>
        <v>-</v>
      </c>
      <c r="ACI114" s="535" t="str" cm="1">
        <f t="array" ref="ACI114">INDEX(ACI$13:ACI113,$B114+1,1)</f>
        <v>-</v>
      </c>
      <c r="ACJ114" s="535" t="str" cm="1">
        <f t="array" ref="ACJ114">INDEX(ACJ$13:ACJ113,$B114+1,1)</f>
        <v>-</v>
      </c>
      <c r="ACK114" s="535" t="str" cm="1">
        <f t="array" ref="ACK114">INDEX(ACK$13:ACK113,$B114+1,1)</f>
        <v>-</v>
      </c>
      <c r="ACL114" s="535" t="str" cm="1">
        <f t="array" ref="ACL114">INDEX(ACL$13:ACL113,$B114+1,1)</f>
        <v>-</v>
      </c>
      <c r="ACM114" s="535" t="str" cm="1">
        <f t="array" ref="ACM114">INDEX(ACM$13:ACM113,$B114+1,1)</f>
        <v>-</v>
      </c>
      <c r="ACN114" s="535" t="str" cm="1">
        <f t="array" ref="ACN114">INDEX(ACN$13:ACN113,$B114+1,1)</f>
        <v>-</v>
      </c>
      <c r="ACO114" s="535" t="str" cm="1">
        <f t="array" ref="ACO114">INDEX(ACO$13:ACO113,$B114+1,1)</f>
        <v>-</v>
      </c>
      <c r="ACP114" s="535" t="str" cm="1">
        <f t="array" ref="ACP114">INDEX(ACP$13:ACP113,$B114+1,1)</f>
        <v>-</v>
      </c>
      <c r="ACQ114" s="535" t="str" cm="1">
        <f t="array" ref="ACQ114">INDEX(ACQ$13:ACQ113,$B114+1,1)</f>
        <v>-</v>
      </c>
      <c r="ACR114" s="535" cm="1">
        <f t="array" ref="ACR114">INDEX(ACR$13:ACR113,$B114+1,1)</f>
        <v>0</v>
      </c>
      <c r="ACS114" s="535" t="str" cm="1">
        <f t="array" ref="ACS114">INDEX(ACS$13:ACS113,$B114+1,1)</f>
        <v>-</v>
      </c>
      <c r="ACT114" s="535" t="str" cm="1">
        <f t="array" ref="ACT114">INDEX(ACT$13:ACT113,$B114+1,1)</f>
        <v>-</v>
      </c>
      <c r="ACU114" s="535" t="str" cm="1">
        <f t="array" ref="ACU114">INDEX(ACU$13:ACU113,$B114+1,1)</f>
        <v>-</v>
      </c>
      <c r="ACV114" s="535" t="str" cm="1">
        <f t="array" ref="ACV114">INDEX(ACV$13:ACV113,$B114+1,1)</f>
        <v>-</v>
      </c>
      <c r="ACW114" s="535" t="str" cm="1">
        <f t="array" ref="ACW114">INDEX(ACW$13:ACW113,$B114+1,1)</f>
        <v>-</v>
      </c>
      <c r="ACX114" s="535" cm="1">
        <f t="array" ref="ACX114">INDEX(ACX$13:ACX113,$B114+1,1)</f>
        <v>0</v>
      </c>
      <c r="ACY114" s="535" t="str" cm="1">
        <f t="array" ref="ACY114">INDEX(ACY$13:ACY113,$B114+1,1)</f>
        <v>-</v>
      </c>
      <c r="ACZ114" s="535" t="str" cm="1">
        <f t="array" ref="ACZ114">INDEX(ACZ$13:ACZ113,$B114+1,1)</f>
        <v>-</v>
      </c>
      <c r="ADA114" s="535" t="str" cm="1">
        <f t="array" ref="ADA114">INDEX(ADA$13:ADA113,$B114+1,1)</f>
        <v>-</v>
      </c>
      <c r="ADB114" s="535" cm="1">
        <f t="array" ref="ADB114">INDEX(ADB$13:ADB113,$B114+1,1)</f>
        <v>1</v>
      </c>
      <c r="ADC114" s="535" cm="1">
        <f t="array" ref="ADC114">INDEX(ADC$13:ADC113,$B114+1,1)</f>
        <v>1</v>
      </c>
      <c r="ADD114" s="535" t="str" cm="1">
        <f t="array" ref="ADD114">INDEX(ADD$13:ADD113,$B114+1,1)</f>
        <v>-</v>
      </c>
      <c r="ADE114" s="535" t="str" cm="1">
        <f t="array" ref="ADE114">INDEX(ADE$13:ADE113,$B114+1,1)</f>
        <v>-</v>
      </c>
      <c r="ADF114" s="535" t="str" cm="1">
        <f t="array" ref="ADF114">INDEX(ADF$13:ADF113,$B114+1,1)</f>
        <v>-</v>
      </c>
      <c r="ADG114" s="535" t="str" cm="1">
        <f t="array" ref="ADG114">INDEX(ADG$13:ADG113,$B114+1,1)</f>
        <v>-</v>
      </c>
      <c r="ADH114" s="535" t="str" cm="1">
        <f t="array" ref="ADH114">INDEX(ADH$13:ADH113,$B114+1,1)</f>
        <v>-</v>
      </c>
      <c r="ADI114" s="535" t="str" cm="1">
        <f t="array" ref="ADI114">INDEX(ADI$13:ADI113,$B114+1,1)</f>
        <v>-</v>
      </c>
      <c r="ADJ114" s="535" t="str" cm="1">
        <f t="array" ref="ADJ114">INDEX(ADJ$13:ADJ113,$B114+1,1)</f>
        <v>-</v>
      </c>
      <c r="ADK114" s="535" t="str" cm="1">
        <f t="array" ref="ADK114">INDEX(ADK$13:ADK113,$B114+1,1)</f>
        <v>-</v>
      </c>
      <c r="ADL114" s="535" t="str" cm="1">
        <f t="array" ref="ADL114">INDEX(ADL$13:ADL113,$B114+1,1)</f>
        <v>-</v>
      </c>
      <c r="ADM114" s="535" t="str" cm="1">
        <f t="array" ref="ADM114">INDEX(ADM$13:ADM113,$B114+1,1)</f>
        <v>-</v>
      </c>
      <c r="ADN114" s="535" t="str" cm="1">
        <f t="array" ref="ADN114">INDEX(ADN$13:ADN113,$B114+1,1)</f>
        <v>-</v>
      </c>
      <c r="ADO114" s="535" t="str" cm="1">
        <f t="array" ref="ADO114">INDEX(ADO$13:ADO113,$B114+1,1)</f>
        <v>-</v>
      </c>
      <c r="ADP114" s="535" t="str" cm="1">
        <f t="array" ref="ADP114">INDEX(ADP$13:ADP113,$B114+1,1)</f>
        <v>-</v>
      </c>
      <c r="ADQ114" s="18"/>
      <c r="ADR114" s="545" t="str">
        <f t="shared" ca="1" si="669"/>
        <v>-</v>
      </c>
      <c r="ADS114" s="545" t="str">
        <f t="shared" ca="1" si="669"/>
        <v>-</v>
      </c>
      <c r="ADT114" s="545" t="str">
        <f t="shared" ca="1" si="669"/>
        <v>-</v>
      </c>
      <c r="ADU114" s="545" t="str">
        <f t="shared" ca="1" si="669"/>
        <v>-</v>
      </c>
      <c r="ADV114" s="545" t="str">
        <f t="shared" ca="1" si="669"/>
        <v>-</v>
      </c>
      <c r="ADW114" s="545" t="str">
        <f t="shared" ca="1" si="669"/>
        <v>-</v>
      </c>
      <c r="ADX114" s="545" t="str">
        <f t="shared" ca="1" si="669"/>
        <v>-</v>
      </c>
      <c r="ADY114" s="545" t="str">
        <f t="shared" ca="1" si="669"/>
        <v>-</v>
      </c>
      <c r="ADZ114" s="545" t="str">
        <f t="shared" ca="1" si="669"/>
        <v>-</v>
      </c>
      <c r="AEA114" s="545" t="str">
        <f t="shared" ca="1" si="669"/>
        <v>-</v>
      </c>
      <c r="AEB114" s="545" t="str">
        <f t="shared" ca="1" si="670"/>
        <v>-</v>
      </c>
      <c r="AEC114" s="545" t="str">
        <f t="shared" ca="1" si="670"/>
        <v>-</v>
      </c>
      <c r="AED114" s="545" t="str">
        <f t="shared" ca="1" si="670"/>
        <v>-</v>
      </c>
      <c r="AEE114" s="545" t="str">
        <f t="shared" ca="1" si="670"/>
        <v>-</v>
      </c>
      <c r="AEF114" s="545" t="str">
        <f t="shared" ca="1" si="670"/>
        <v>-</v>
      </c>
      <c r="AEG114" s="545" t="str">
        <f t="shared" ca="1" si="670"/>
        <v>-</v>
      </c>
      <c r="AEH114" s="545" t="str">
        <f t="shared" ca="1" si="670"/>
        <v>-</v>
      </c>
      <c r="AEI114" s="545" t="b">
        <f t="shared" ca="1" si="670"/>
        <v>1</v>
      </c>
      <c r="AEJ114" s="545" t="str">
        <f t="shared" ca="1" si="670"/>
        <v>-</v>
      </c>
      <c r="AEK114" s="545" t="str">
        <f t="shared" ca="1" si="670"/>
        <v>-</v>
      </c>
      <c r="AEL114" s="545" t="str">
        <f t="shared" ca="1" si="671"/>
        <v>-</v>
      </c>
      <c r="AEM114" s="545" t="str">
        <f t="shared" ca="1" si="671"/>
        <v>-</v>
      </c>
      <c r="AEN114" s="545" t="str">
        <f t="shared" ca="1" si="671"/>
        <v>-</v>
      </c>
      <c r="AEO114" s="545" t="str">
        <f t="shared" ca="1" si="671"/>
        <v>-</v>
      </c>
      <c r="AEP114" s="545" t="str">
        <f t="shared" ca="1" si="671"/>
        <v>-</v>
      </c>
      <c r="AEQ114" s="545" t="str">
        <f t="shared" ca="1" si="671"/>
        <v>-</v>
      </c>
      <c r="AER114" s="545" t="str">
        <f t="shared" ca="1" si="671"/>
        <v>-</v>
      </c>
      <c r="AES114" s="545" t="str">
        <f t="shared" ca="1" si="671"/>
        <v>-</v>
      </c>
      <c r="AET114" s="545" t="str">
        <f t="shared" ca="1" si="671"/>
        <v>-</v>
      </c>
      <c r="AEU114" s="545" t="str">
        <f t="shared" ca="1" si="671"/>
        <v>-</v>
      </c>
      <c r="AEV114" s="545" t="str">
        <f t="shared" ca="1" si="672"/>
        <v>-</v>
      </c>
      <c r="AEW114" s="545" t="str">
        <f t="shared" ca="1" si="672"/>
        <v>-</v>
      </c>
      <c r="AEX114" s="545" t="str">
        <f t="shared" ca="1" si="672"/>
        <v>-</v>
      </c>
      <c r="AEY114" s="545" t="str">
        <f t="shared" ca="1" si="672"/>
        <v>-</v>
      </c>
      <c r="AEZ114" s="545" t="str">
        <f t="shared" ca="1" si="672"/>
        <v>-</v>
      </c>
      <c r="AFA114" s="545" t="b">
        <f t="shared" ca="1" si="672"/>
        <v>1</v>
      </c>
      <c r="AFB114" s="545" t="str">
        <f t="shared" ca="1" si="672"/>
        <v>-</v>
      </c>
      <c r="AFC114" s="545" t="str">
        <f t="shared" ca="1" si="672"/>
        <v>-</v>
      </c>
      <c r="AFD114" s="545" t="str">
        <f t="shared" ca="1" si="672"/>
        <v>-</v>
      </c>
      <c r="AFE114" s="545" t="str">
        <f t="shared" ca="1" si="672"/>
        <v>-</v>
      </c>
      <c r="AFF114" s="545" t="str">
        <f t="shared" ca="1" si="673"/>
        <v>-</v>
      </c>
      <c r="AFG114" s="545" t="str">
        <f t="shared" ca="1" si="673"/>
        <v>-</v>
      </c>
      <c r="AFH114" s="545" t="str">
        <f t="shared" ca="1" si="673"/>
        <v>-</v>
      </c>
      <c r="AFI114" s="545" t="str">
        <f t="shared" ca="1" si="673"/>
        <v>-</v>
      </c>
      <c r="AFJ114" s="545" t="str">
        <f t="shared" ca="1" si="673"/>
        <v>-</v>
      </c>
      <c r="AFK114" s="545" t="str">
        <f t="shared" ca="1" si="673"/>
        <v>-</v>
      </c>
      <c r="AFL114" s="545" t="str">
        <f t="shared" ca="1" si="673"/>
        <v>-</v>
      </c>
      <c r="AFM114" s="545" t="str">
        <f t="shared" ca="1" si="673"/>
        <v>-</v>
      </c>
      <c r="AFN114" s="545" t="str">
        <f t="shared" ca="1" si="673"/>
        <v>-</v>
      </c>
      <c r="AFO114" s="545" t="str">
        <f t="shared" ca="1" si="673"/>
        <v>-</v>
      </c>
      <c r="AFP114" s="545" t="str">
        <f t="shared" ca="1" si="674"/>
        <v>-</v>
      </c>
      <c r="AFQ114" s="545" t="str">
        <f t="shared" ca="1" si="674"/>
        <v>-</v>
      </c>
      <c r="AFR114" s="545" t="str">
        <f t="shared" ca="1" si="674"/>
        <v>-</v>
      </c>
      <c r="AFS114" s="545" t="b">
        <f t="shared" ca="1" si="674"/>
        <v>1</v>
      </c>
      <c r="AFT114" s="545" t="str">
        <f t="shared" ca="1" si="674"/>
        <v>-</v>
      </c>
      <c r="AFU114" s="545" t="str">
        <f t="shared" ca="1" si="674"/>
        <v>-</v>
      </c>
      <c r="AFV114" s="545" t="str">
        <f t="shared" ca="1" si="674"/>
        <v>-</v>
      </c>
      <c r="AFW114" s="545" t="str">
        <f t="shared" ca="1" si="674"/>
        <v>-</v>
      </c>
      <c r="AFX114" s="545" t="str">
        <f t="shared" ca="1" si="674"/>
        <v>-</v>
      </c>
      <c r="AFY114" s="545" t="str">
        <f t="shared" ca="1" si="674"/>
        <v>-</v>
      </c>
      <c r="AFZ114" s="545" t="str">
        <f t="shared" ca="1" si="675"/>
        <v>-</v>
      </c>
      <c r="AGA114" s="545" t="str">
        <f t="shared" ca="1" si="675"/>
        <v>-</v>
      </c>
      <c r="AGB114" s="545" t="str">
        <f t="shared" ca="1" si="675"/>
        <v>-</v>
      </c>
      <c r="AGC114" s="545" t="str">
        <f t="shared" ca="1" si="675"/>
        <v>-</v>
      </c>
      <c r="AGD114" s="545" t="str">
        <f t="shared" ca="1" si="675"/>
        <v>-</v>
      </c>
      <c r="AGE114" s="545" t="str">
        <f t="shared" ca="1" si="675"/>
        <v>-</v>
      </c>
      <c r="AGF114" s="545" t="str">
        <f t="shared" ca="1" si="675"/>
        <v>-</v>
      </c>
      <c r="AGG114" s="545" t="str">
        <f t="shared" ca="1" si="675"/>
        <v>-</v>
      </c>
      <c r="AGH114" s="545" t="str">
        <f t="shared" ca="1" si="675"/>
        <v>-</v>
      </c>
      <c r="AGI114" s="545" t="str">
        <f t="shared" ca="1" si="675"/>
        <v>-</v>
      </c>
      <c r="AGJ114" s="545" t="str">
        <f t="shared" ca="1" si="676"/>
        <v>-</v>
      </c>
      <c r="AGK114" s="545" t="b">
        <f t="shared" ca="1" si="676"/>
        <v>1</v>
      </c>
      <c r="AGL114" s="545" t="str">
        <f t="shared" ca="1" si="676"/>
        <v>-</v>
      </c>
      <c r="AGM114" s="545" t="str">
        <f t="shared" ca="1" si="676"/>
        <v>-</v>
      </c>
      <c r="AGN114" s="545" t="str">
        <f t="shared" ca="1" si="676"/>
        <v>-</v>
      </c>
      <c r="AGO114" s="545" t="str">
        <f t="shared" ca="1" si="676"/>
        <v>-</v>
      </c>
      <c r="AGP114" s="545" t="str">
        <f t="shared" ca="1" si="676"/>
        <v>-</v>
      </c>
      <c r="AGQ114" s="545" t="str">
        <f t="shared" ca="1" si="676"/>
        <v>-</v>
      </c>
      <c r="AGR114" s="545" t="str">
        <f t="shared" ca="1" si="676"/>
        <v>-</v>
      </c>
      <c r="AGS114" s="545" t="str">
        <f t="shared" ca="1" si="676"/>
        <v>-</v>
      </c>
      <c r="AGT114" s="545" t="str">
        <f t="shared" ca="1" si="677"/>
        <v>-</v>
      </c>
      <c r="AGU114" s="545" t="str">
        <f t="shared" ca="1" si="677"/>
        <v>-</v>
      </c>
      <c r="AGV114" s="545" t="str">
        <f t="shared" ca="1" si="677"/>
        <v>-</v>
      </c>
      <c r="AGW114" s="545" t="str">
        <f t="shared" ca="1" si="677"/>
        <v>-</v>
      </c>
      <c r="AGX114" s="545" t="str">
        <f t="shared" ca="1" si="677"/>
        <v>-</v>
      </c>
      <c r="AGY114" s="545" t="str">
        <f t="shared" ca="1" si="677"/>
        <v>-</v>
      </c>
      <c r="AGZ114" s="545" t="str">
        <f t="shared" ca="1" si="677"/>
        <v>-</v>
      </c>
      <c r="AHA114" s="545" t="str">
        <f t="shared" ca="1" si="677"/>
        <v>-</v>
      </c>
      <c r="AHB114" s="545" t="str">
        <f t="shared" ca="1" si="677"/>
        <v>-</v>
      </c>
      <c r="AHC114" s="545" t="b">
        <f t="shared" ca="1" si="677"/>
        <v>1</v>
      </c>
      <c r="AHD114" s="535" cm="1">
        <f t="array" ref="AHD114">INDEX(AHD$13:AHD113,$B114+1,1)</f>
        <v>0</v>
      </c>
      <c r="AHE114" s="483">
        <v>0</v>
      </c>
    </row>
    <row r="115" spans="1:889" outlineLevel="2">
      <c r="A115" s="18">
        <f t="shared" si="609"/>
        <v>102</v>
      </c>
      <c r="B115" s="18"/>
      <c r="D115" s="12"/>
      <c r="E115" t="b">
        <v>0</v>
      </c>
      <c r="H115" s="111"/>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11"/>
      <c r="AF115" s="111"/>
      <c r="AG115" s="111"/>
      <c r="AH115" s="111"/>
      <c r="AI115" s="18"/>
      <c r="AJ115" s="18"/>
      <c r="AK115" s="18"/>
      <c r="AL115" s="18"/>
      <c r="AM115" s="18"/>
      <c r="AN115" s="810"/>
      <c r="AO115" s="18"/>
      <c r="AP115" s="18"/>
      <c r="AQ115" s="18"/>
      <c r="AR115" s="18"/>
      <c r="AS115" s="111"/>
      <c r="AT115" s="111"/>
      <c r="AU115" s="111"/>
      <c r="AV115" s="111"/>
      <c r="AW115" s="111"/>
      <c r="AX115" s="111"/>
      <c r="AY115" s="111"/>
      <c r="AZ115" s="111"/>
      <c r="BA115" s="111"/>
      <c r="BB115" s="111"/>
      <c r="BC115" s="202" t="str">
        <f>"blank "&amp;TEXT(ROW($A115),"0")</f>
        <v>blank 115</v>
      </c>
      <c r="BD115" s="8" t="str">
        <f ca="1">IF(COUNTIF($BC$13:$BC115,$BC115)=1,"-","Dup")</f>
        <v>-</v>
      </c>
      <c r="BE115" s="18"/>
      <c r="BF115" s="517"/>
      <c r="BG115" s="517"/>
      <c r="BH115" s="517"/>
      <c r="BI115" s="517"/>
      <c r="BJ115" s="517"/>
      <c r="BK115" s="517"/>
      <c r="BL115" s="517"/>
      <c r="BM115" s="517"/>
      <c r="BN115" s="517"/>
      <c r="BO115" s="18"/>
      <c r="BP115" s="517"/>
      <c r="BQ115" s="517"/>
      <c r="BR115" s="517"/>
      <c r="BS115" s="517"/>
      <c r="BT115" s="517"/>
      <c r="BU115" s="517"/>
      <c r="BV115" s="517"/>
      <c r="BW115" s="517"/>
      <c r="BX115" s="517"/>
      <c r="BY115" s="517"/>
      <c r="BZ115" s="517"/>
      <c r="CA115" s="517"/>
      <c r="CB115" s="517"/>
      <c r="CC115" s="517"/>
      <c r="CD115" s="517"/>
      <c r="CE115" s="517"/>
      <c r="CF115" s="517"/>
      <c r="CG115" s="517"/>
      <c r="CH115" s="517"/>
      <c r="CI115" s="517"/>
      <c r="CJ115" s="517"/>
      <c r="CK115" s="18"/>
      <c r="CL115" s="517"/>
      <c r="CM115" s="517"/>
      <c r="CN115" s="517"/>
      <c r="CO115" s="517"/>
      <c r="CP115" s="517"/>
      <c r="CQ115" s="517"/>
      <c r="CR115" s="517"/>
      <c r="CS115" s="517"/>
      <c r="CT115" s="517"/>
      <c r="CU115" s="517"/>
      <c r="CV115" s="517"/>
      <c r="CW115" s="517"/>
      <c r="CX115" s="517"/>
      <c r="CY115" s="517"/>
      <c r="CZ115" s="517"/>
      <c r="DA115" s="517"/>
      <c r="DB115" s="517"/>
      <c r="DC115" s="517"/>
      <c r="DD115" s="517"/>
      <c r="DE115" s="517"/>
      <c r="DF115" s="517"/>
      <c r="DG115" s="517"/>
      <c r="DH115" s="517"/>
      <c r="DI115" s="517"/>
      <c r="DJ115" s="517"/>
      <c r="DK115" s="517"/>
      <c r="DL115" s="18"/>
      <c r="DM115" s="517"/>
      <c r="DN115" s="517"/>
      <c r="DO115" s="517"/>
      <c r="DP115" s="517"/>
      <c r="DQ115" s="518"/>
      <c r="DR115" s="517"/>
      <c r="DS115" s="517"/>
      <c r="DT115" s="517"/>
      <c r="DU115" s="517"/>
      <c r="DV115" s="517"/>
      <c r="DW115" s="517"/>
      <c r="DX115" s="517"/>
      <c r="DY115" s="517"/>
      <c r="DZ115" s="517"/>
      <c r="EA115" s="517"/>
      <c r="EB115" s="517"/>
      <c r="EC115" s="517"/>
      <c r="ED115" s="517"/>
      <c r="EE115" s="517"/>
      <c r="EF115" s="517"/>
      <c r="EG115" s="517"/>
      <c r="EH115" s="517"/>
      <c r="EI115" s="517"/>
      <c r="EJ115" s="517"/>
      <c r="EK115" s="517"/>
      <c r="EL115" s="517"/>
      <c r="EM115" s="517"/>
      <c r="EN115" s="517"/>
      <c r="EO115" s="517"/>
      <c r="EP115" s="517"/>
      <c r="EQ115" s="517"/>
      <c r="ER115" s="517"/>
      <c r="ES115" s="517"/>
      <c r="ET115" s="517"/>
      <c r="EU115" s="517"/>
      <c r="EV115" s="517"/>
      <c r="EW115" s="517"/>
      <c r="EX115" s="517"/>
      <c r="EY115" s="517"/>
      <c r="EZ115" s="517"/>
      <c r="FA115" s="517"/>
      <c r="FB115" s="517"/>
      <c r="FC115" s="517"/>
      <c r="FD115" s="517"/>
      <c r="FE115" s="517"/>
      <c r="FF115" s="517"/>
      <c r="FG115" s="517"/>
      <c r="FH115" s="517"/>
      <c r="FI115" s="517"/>
      <c r="FJ115" s="517"/>
      <c r="FK115" s="517"/>
      <c r="FL115" s="517"/>
      <c r="FM115" s="517"/>
      <c r="FN115" s="517"/>
      <c r="FO115" s="517"/>
      <c r="FP115" s="517"/>
      <c r="FQ115" s="517"/>
      <c r="FR115" s="517"/>
      <c r="FS115" s="517"/>
      <c r="FT115" s="517"/>
      <c r="FU115" s="517"/>
      <c r="FV115" s="517"/>
      <c r="FW115" s="517"/>
      <c r="FX115" s="517"/>
      <c r="FY115" s="517"/>
      <c r="FZ115" s="517"/>
      <c r="GA115" s="517"/>
      <c r="GB115" s="517"/>
      <c r="GC115" s="517"/>
      <c r="GD115" s="517"/>
      <c r="GE115" s="517"/>
      <c r="GF115" s="517"/>
      <c r="GG115" s="517"/>
      <c r="GH115" s="517"/>
      <c r="GI115" s="517"/>
      <c r="GJ115" s="517"/>
      <c r="GK115" s="517"/>
      <c r="GL115" s="517"/>
      <c r="GM115" s="517"/>
      <c r="GN115" s="517"/>
      <c r="GO115" s="517"/>
      <c r="GP115" s="517"/>
      <c r="GQ115" s="517"/>
      <c r="GR115" s="517"/>
      <c r="GS115" s="517"/>
      <c r="GT115" s="517"/>
      <c r="GU115" s="517"/>
      <c r="GV115" s="517"/>
      <c r="GW115" s="517"/>
      <c r="GX115" s="517"/>
      <c r="GY115" s="517"/>
      <c r="GZ115" s="517"/>
      <c r="HA115" s="18"/>
      <c r="HB115" s="517"/>
      <c r="HC115" s="517"/>
      <c r="HD115" s="517"/>
      <c r="HE115" s="517"/>
      <c r="HF115" s="517"/>
      <c r="HG115" s="517"/>
      <c r="HH115" s="517"/>
      <c r="HI115" s="517"/>
      <c r="HJ115" s="517"/>
      <c r="HK115" s="517"/>
      <c r="HL115" s="517"/>
      <c r="HM115" s="517"/>
      <c r="HN115" s="517"/>
      <c r="HO115" s="517"/>
      <c r="HP115" s="517"/>
      <c r="HQ115" s="517"/>
      <c r="HR115" s="517"/>
      <c r="HS115" s="517"/>
      <c r="HT115" s="517"/>
      <c r="HU115" s="517"/>
      <c r="HV115" s="517"/>
      <c r="HW115" s="517"/>
      <c r="HX115" s="517"/>
      <c r="HY115" s="517"/>
      <c r="HZ115" s="517"/>
      <c r="IA115" s="517"/>
      <c r="IB115" s="517"/>
      <c r="IC115" s="517"/>
      <c r="ID115" s="517"/>
      <c r="IE115" s="517"/>
      <c r="IF115" s="517"/>
      <c r="IG115" s="517"/>
      <c r="IH115" s="517"/>
      <c r="II115" s="517"/>
      <c r="IJ115" s="517"/>
      <c r="IK115" s="517"/>
      <c r="IL115" s="517"/>
      <c r="IM115" s="517"/>
      <c r="IN115" s="517"/>
      <c r="IO115" s="517"/>
      <c r="IP115" s="517"/>
      <c r="IQ115" s="517"/>
      <c r="IR115" s="517"/>
      <c r="IS115" s="517"/>
      <c r="IT115" s="517"/>
      <c r="IU115" s="517"/>
      <c r="IV115" s="517"/>
      <c r="IW115" s="517"/>
      <c r="IX115" s="517"/>
      <c r="IY115" s="517"/>
      <c r="IZ115" s="517"/>
      <c r="JA115" s="517"/>
      <c r="JB115" s="517"/>
      <c r="JC115" s="517"/>
      <c r="JD115" s="517"/>
      <c r="JE115" s="517"/>
      <c r="JF115" s="18"/>
      <c r="JG115" s="517"/>
      <c r="JH115" s="517"/>
      <c r="JI115" s="517"/>
      <c r="JJ115" s="517"/>
      <c r="JK115" s="517"/>
      <c r="JL115" s="517"/>
      <c r="JM115" s="517"/>
      <c r="JN115" s="517"/>
      <c r="JO115" s="517"/>
      <c r="JP115" s="517"/>
      <c r="JQ115" s="517"/>
      <c r="JR115" s="517"/>
      <c r="JS115" s="517"/>
      <c r="JT115" s="517"/>
      <c r="JU115" s="517"/>
      <c r="JV115" s="517"/>
      <c r="JW115" s="517"/>
      <c r="JX115" s="517"/>
      <c r="JY115" s="517"/>
      <c r="JZ115" s="517"/>
      <c r="KA115" s="517"/>
      <c r="KB115" s="517"/>
      <c r="KC115" s="517"/>
      <c r="KD115" s="517"/>
      <c r="KE115" s="517"/>
      <c r="KF115" s="517"/>
      <c r="KG115" s="517"/>
      <c r="KH115" s="517"/>
      <c r="KI115" s="517"/>
      <c r="KJ115" s="517"/>
      <c r="KK115" s="517"/>
      <c r="KL115" s="517"/>
      <c r="KM115" s="517"/>
      <c r="KN115" s="517"/>
      <c r="KO115" s="517"/>
      <c r="KP115" s="517"/>
      <c r="KQ115" s="517"/>
      <c r="KR115" s="517"/>
      <c r="KS115" s="517"/>
      <c r="KT115" s="517"/>
      <c r="KU115" s="517"/>
      <c r="KV115" s="517"/>
      <c r="KW115" s="517"/>
      <c r="KX115" s="517"/>
      <c r="KY115" s="18"/>
      <c r="KZ115" s="517"/>
      <c r="LA115" s="517"/>
      <c r="LB115" s="517"/>
      <c r="LC115" s="517"/>
      <c r="LD115" s="517"/>
      <c r="LE115" s="517"/>
      <c r="LF115" s="517"/>
      <c r="LG115" s="517"/>
      <c r="LH115" s="517"/>
      <c r="LI115" s="517"/>
      <c r="LJ115" s="517"/>
      <c r="LK115" s="517"/>
      <c r="LL115" s="517"/>
      <c r="LM115" s="517"/>
      <c r="LN115" s="517"/>
      <c r="LO115" s="517"/>
      <c r="LP115" s="517"/>
      <c r="LQ115" s="517"/>
      <c r="LR115" s="517"/>
      <c r="LS115" s="517"/>
      <c r="LT115" s="517"/>
      <c r="LU115" s="517"/>
      <c r="LV115" s="517"/>
      <c r="LW115" s="517"/>
      <c r="LX115" s="517"/>
      <c r="LY115" s="517"/>
      <c r="LZ115" s="517"/>
      <c r="MA115" s="517"/>
      <c r="MB115" s="517"/>
      <c r="MC115" s="517"/>
      <c r="MD115" s="517"/>
      <c r="ME115" s="517"/>
      <c r="MF115" s="517"/>
      <c r="MG115" s="517"/>
      <c r="MH115" s="517"/>
      <c r="MI115" s="517"/>
      <c r="MJ115" s="517"/>
      <c r="MK115" s="517"/>
      <c r="ML115" s="517"/>
      <c r="MM115" s="517"/>
      <c r="MN115" s="517"/>
      <c r="MO115" s="517"/>
      <c r="MP115" s="517"/>
      <c r="MQ115" s="517"/>
      <c r="MR115" s="517"/>
      <c r="MS115" s="517"/>
      <c r="MT115" s="517"/>
      <c r="MU115" s="517"/>
      <c r="MV115" s="517"/>
      <c r="MW115" s="517"/>
      <c r="MX115" s="517"/>
      <c r="MY115" s="517"/>
      <c r="MZ115" s="517"/>
      <c r="NA115" s="517"/>
      <c r="NB115" s="517"/>
      <c r="NC115" s="517"/>
      <c r="ND115" s="517"/>
      <c r="NE115" s="517"/>
      <c r="NF115" s="517"/>
      <c r="NG115" s="517"/>
      <c r="NH115" s="517"/>
      <c r="NI115" s="517"/>
      <c r="NJ115" s="517"/>
      <c r="NK115" s="517"/>
      <c r="NL115" s="517"/>
      <c r="NM115" s="517"/>
      <c r="NN115" s="517"/>
      <c r="NO115" s="517"/>
      <c r="NP115" s="517"/>
      <c r="NQ115" s="517"/>
      <c r="NR115" s="517"/>
      <c r="NS115" s="517"/>
      <c r="NT115" s="517"/>
      <c r="NU115" s="517"/>
      <c r="NV115" s="517"/>
      <c r="NW115" s="517"/>
      <c r="NX115" s="517"/>
      <c r="NY115" s="517"/>
      <c r="NZ115" s="517"/>
      <c r="OA115" s="517"/>
      <c r="OB115" s="517"/>
      <c r="OC115" s="517"/>
      <c r="OD115" s="517"/>
      <c r="OE115" s="517"/>
      <c r="OF115" s="517"/>
      <c r="OG115" s="517"/>
      <c r="OH115" s="517"/>
      <c r="OI115" s="517"/>
      <c r="OJ115" s="517"/>
      <c r="OK115" s="517"/>
      <c r="OL115" s="517"/>
      <c r="OM115" s="517"/>
      <c r="ON115" s="517"/>
      <c r="OO115" s="517"/>
      <c r="OP115" s="517"/>
      <c r="OQ115" s="517"/>
      <c r="OR115" s="517"/>
      <c r="OS115" s="517"/>
      <c r="OT115" s="517"/>
      <c r="OU115" s="517"/>
      <c r="OV115" s="517"/>
      <c r="OW115" s="517"/>
      <c r="OX115" s="517"/>
      <c r="OY115" s="517"/>
      <c r="OZ115" s="517"/>
      <c r="PA115" s="517"/>
      <c r="PB115" s="517"/>
      <c r="PC115" s="517"/>
      <c r="PD115" s="517"/>
      <c r="PE115" s="517"/>
      <c r="PF115" s="517"/>
      <c r="PG115" s="517"/>
      <c r="PH115" s="517"/>
      <c r="PI115" s="517"/>
      <c r="PJ115" s="517"/>
      <c r="PK115" s="517"/>
      <c r="PL115" s="517"/>
      <c r="PM115" s="517"/>
      <c r="PN115" s="517"/>
      <c r="PO115" s="517"/>
      <c r="PP115" s="517"/>
      <c r="PQ115" s="517"/>
      <c r="PR115" s="517"/>
      <c r="PS115" s="517"/>
      <c r="PT115" s="517"/>
      <c r="PU115" s="517"/>
      <c r="PV115" s="517"/>
      <c r="PW115" s="517"/>
      <c r="PX115" s="517"/>
      <c r="PY115" s="517"/>
      <c r="PZ115" s="517"/>
      <c r="QA115" s="517"/>
      <c r="QB115" s="517"/>
      <c r="QC115" s="517"/>
      <c r="QD115" s="517"/>
      <c r="QE115" s="517"/>
      <c r="QF115" s="517"/>
      <c r="QG115" s="517"/>
      <c r="QH115" s="517"/>
      <c r="QI115" s="517"/>
      <c r="QJ115" s="517"/>
      <c r="QK115" s="517"/>
      <c r="QL115" s="517"/>
      <c r="QM115" s="517"/>
      <c r="QN115" s="517"/>
      <c r="QO115" s="517"/>
      <c r="QP115" s="517"/>
      <c r="QQ115" s="517"/>
      <c r="QR115" s="517"/>
      <c r="QS115" s="517"/>
      <c r="QT115" s="517"/>
      <c r="QU115" s="517"/>
      <c r="QV115" s="517"/>
      <c r="QW115" s="517"/>
      <c r="QX115" s="517"/>
      <c r="QY115" s="517"/>
      <c r="QZ115" s="517"/>
      <c r="RA115" s="517"/>
      <c r="RB115" s="517"/>
      <c r="RC115" s="517"/>
      <c r="RD115" s="517"/>
      <c r="RE115" s="517"/>
      <c r="RF115" s="517"/>
      <c r="RG115" s="517"/>
      <c r="RH115" s="517"/>
      <c r="RI115" s="517"/>
      <c r="RJ115" s="517"/>
      <c r="RK115" s="517"/>
      <c r="RL115" s="517"/>
      <c r="RM115" s="517"/>
      <c r="RN115" s="517"/>
      <c r="RO115" s="517"/>
      <c r="RP115" s="517"/>
      <c r="RQ115" s="517"/>
      <c r="RR115" s="517"/>
      <c r="RS115" s="517"/>
      <c r="RT115" s="517"/>
      <c r="RU115" s="517"/>
      <c r="RV115" s="517"/>
      <c r="RW115" s="517"/>
      <c r="RX115" s="517"/>
      <c r="RY115" s="517"/>
      <c r="RZ115" s="517"/>
      <c r="SA115" s="517"/>
      <c r="SB115" s="517"/>
      <c r="SC115" s="517"/>
      <c r="SD115" s="517"/>
      <c r="SE115" s="517"/>
      <c r="SF115" s="517"/>
      <c r="SG115" s="517"/>
      <c r="SH115" s="517"/>
      <c r="SI115" s="517"/>
      <c r="SJ115" s="517"/>
      <c r="SK115" s="517"/>
      <c r="SL115" s="517"/>
      <c r="SM115" s="517"/>
      <c r="SN115" s="517"/>
      <c r="SO115" s="517"/>
      <c r="SP115" s="517"/>
      <c r="SQ115" s="517"/>
      <c r="SR115" s="517"/>
      <c r="SS115" s="517"/>
      <c r="ST115" s="517"/>
      <c r="SU115" s="517"/>
      <c r="SV115" s="517"/>
      <c r="SW115" s="517"/>
      <c r="SX115" s="517"/>
      <c r="SY115" s="517"/>
      <c r="SZ115" s="517"/>
      <c r="TA115" s="517"/>
      <c r="TB115" s="517"/>
      <c r="TC115" s="517"/>
      <c r="TD115" s="517"/>
      <c r="TE115" s="517"/>
      <c r="TF115" s="517"/>
      <c r="TG115" s="517"/>
      <c r="TH115" s="517"/>
      <c r="TI115" s="517"/>
      <c r="TJ115" s="517"/>
      <c r="TK115" s="517"/>
      <c r="TL115" s="517"/>
      <c r="TM115" s="517"/>
      <c r="TN115" s="517"/>
      <c r="TO115" s="517"/>
      <c r="TP115" s="517"/>
      <c r="TQ115" s="517"/>
      <c r="TR115" s="517"/>
      <c r="TS115" s="517"/>
      <c r="TT115" s="517"/>
      <c r="TU115" s="517"/>
      <c r="TV115" s="517"/>
      <c r="TW115" s="517"/>
      <c r="TX115" s="517"/>
      <c r="TY115" s="517"/>
      <c r="TZ115" s="517"/>
      <c r="UA115" s="517"/>
      <c r="UB115" s="517"/>
      <c r="UC115" s="517"/>
      <c r="UD115" s="517"/>
      <c r="UE115" s="517"/>
      <c r="UF115" s="517"/>
      <c r="UG115" s="517"/>
      <c r="UH115" s="517"/>
      <c r="UI115" s="517"/>
      <c r="UJ115" s="517"/>
      <c r="UK115" s="517"/>
      <c r="UL115" s="517"/>
      <c r="UM115" s="517"/>
      <c r="UN115" s="517"/>
      <c r="UO115" s="517"/>
      <c r="UP115" s="517"/>
      <c r="UQ115" s="517"/>
      <c r="UR115" s="517"/>
      <c r="US115" s="517"/>
      <c r="UT115" s="517"/>
      <c r="UU115" s="517"/>
      <c r="UV115" s="517"/>
      <c r="UW115" s="517"/>
      <c r="UX115" s="517"/>
      <c r="UY115" s="517"/>
      <c r="UZ115" s="517"/>
      <c r="VA115" s="517"/>
      <c r="VB115" s="517"/>
      <c r="VC115" s="517"/>
      <c r="VD115" s="517"/>
      <c r="VE115" s="517"/>
      <c r="VF115" s="517"/>
      <c r="VG115" s="517"/>
      <c r="VH115" s="517"/>
      <c r="VI115" s="517"/>
      <c r="VJ115" s="517"/>
      <c r="VK115" s="517"/>
      <c r="VL115" s="517"/>
      <c r="VM115" s="517"/>
      <c r="VN115" s="517"/>
      <c r="VO115" s="517"/>
      <c r="VP115" s="517"/>
      <c r="VQ115" s="517"/>
      <c r="VR115" s="517"/>
      <c r="VS115" s="517"/>
      <c r="VT115" s="517"/>
      <c r="VU115" s="517"/>
      <c r="VV115" s="517"/>
      <c r="VW115" s="517"/>
      <c r="VX115" s="517"/>
      <c r="VY115" s="517"/>
      <c r="VZ115" s="517"/>
      <c r="WA115" s="517"/>
      <c r="WB115" s="517"/>
      <c r="WC115" s="517"/>
      <c r="WD115" s="517"/>
      <c r="WE115" s="517"/>
      <c r="WF115" s="517"/>
      <c r="WG115" s="517"/>
      <c r="WH115" s="517"/>
      <c r="WI115" s="517"/>
      <c r="WJ115" s="517"/>
      <c r="WK115" s="517"/>
      <c r="WL115" s="517"/>
      <c r="WM115" s="517"/>
      <c r="WN115" s="517"/>
      <c r="WO115" s="517"/>
      <c r="WP115" s="517"/>
      <c r="WQ115" s="517"/>
      <c r="WR115" s="517"/>
      <c r="WS115" s="517"/>
      <c r="WT115" s="517"/>
      <c r="WU115" s="517"/>
      <c r="WV115" s="517"/>
      <c r="WW115" s="517"/>
      <c r="WX115" s="517"/>
      <c r="WY115" s="517"/>
      <c r="WZ115" s="517"/>
      <c r="XA115" s="517"/>
      <c r="XB115" s="517"/>
      <c r="XC115" s="517"/>
      <c r="XD115" s="517"/>
      <c r="XE115" s="517"/>
      <c r="XF115" s="517"/>
      <c r="XG115" s="517"/>
      <c r="XH115" s="517"/>
      <c r="XI115" s="517"/>
      <c r="XJ115" s="517"/>
      <c r="XK115" s="517"/>
      <c r="XL115" s="517"/>
      <c r="XM115" s="517"/>
      <c r="XN115" s="517"/>
      <c r="XO115" s="517"/>
      <c r="XP115" s="517"/>
      <c r="XQ115" s="517"/>
      <c r="XR115" s="517"/>
      <c r="XS115" s="517"/>
      <c r="XT115" s="517"/>
      <c r="XU115" s="517"/>
      <c r="XV115" s="517"/>
      <c r="XW115" s="517"/>
      <c r="XX115" s="517"/>
      <c r="XY115" s="517"/>
      <c r="XZ115" s="517"/>
      <c r="YA115" s="517"/>
      <c r="YB115" s="517"/>
      <c r="YC115" s="517"/>
      <c r="YD115" s="517"/>
      <c r="YE115" s="517"/>
      <c r="YF115" s="517"/>
      <c r="YG115" s="517"/>
      <c r="YH115" s="517"/>
      <c r="YI115" s="517"/>
      <c r="YJ115" s="517"/>
      <c r="YK115" s="517"/>
      <c r="YL115" s="517"/>
      <c r="YM115" s="517"/>
      <c r="YN115" s="517"/>
      <c r="YO115" s="517"/>
      <c r="YP115" s="517"/>
      <c r="YQ115" s="517"/>
      <c r="YR115" s="517"/>
      <c r="YS115" s="517"/>
      <c r="YT115" s="517"/>
      <c r="YU115" s="517"/>
      <c r="YV115" s="517"/>
      <c r="YW115" s="517"/>
      <c r="YX115" s="517"/>
      <c r="YY115" s="517"/>
      <c r="YZ115" s="517"/>
      <c r="ZA115" s="517"/>
      <c r="ZB115" s="18"/>
      <c r="ZC115" s="517"/>
      <c r="ZD115" s="517"/>
      <c r="ZE115" s="517"/>
      <c r="ZF115" s="517"/>
      <c r="ZG115" s="517"/>
      <c r="ZH115" s="517"/>
      <c r="ZI115" s="517"/>
      <c r="ZJ115" s="517"/>
      <c r="ZK115" s="517"/>
      <c r="ZL115" s="517"/>
      <c r="ZM115" s="517"/>
      <c r="ZN115" s="517"/>
      <c r="ZO115" s="517"/>
      <c r="ZP115" s="517"/>
      <c r="ZQ115" s="517"/>
      <c r="ZR115" s="517"/>
      <c r="ZS115" s="517"/>
      <c r="ZT115" s="517"/>
      <c r="ZU115" s="517"/>
      <c r="ZV115" s="517"/>
      <c r="ZW115" s="517"/>
      <c r="ZX115" s="18"/>
      <c r="ZY115" s="517"/>
      <c r="ZZ115" s="517"/>
      <c r="AAA115" s="517"/>
      <c r="AAB115" s="517"/>
      <c r="AAC115" s="517"/>
      <c r="AAD115" s="517"/>
      <c r="AAE115" s="517"/>
      <c r="AAF115" s="517"/>
      <c r="AAG115" s="517"/>
      <c r="AAH115" s="517"/>
      <c r="AAI115" s="517"/>
      <c r="AAJ115" s="517"/>
      <c r="AAK115" s="517"/>
      <c r="AAL115" s="517"/>
      <c r="AAM115" s="517"/>
      <c r="AAN115" s="517"/>
      <c r="AAO115" s="517"/>
      <c r="AAP115" s="517"/>
      <c r="AAQ115" s="517"/>
      <c r="AAR115" s="18"/>
      <c r="AAS115" s="517"/>
      <c r="AAT115" s="517"/>
      <c r="AAU115" s="517"/>
      <c r="AAV115" s="517"/>
      <c r="AAW115" s="517"/>
      <c r="AAX115" s="517"/>
      <c r="AAY115" s="517"/>
      <c r="AAZ115" s="517"/>
      <c r="ABA115" s="517"/>
      <c r="ABB115" s="517"/>
      <c r="ABC115" s="517"/>
      <c r="ABD115" s="517"/>
      <c r="ABE115" s="517"/>
      <c r="ABF115" s="517"/>
      <c r="ABG115" s="517"/>
      <c r="ABH115" s="18"/>
      <c r="ABI115" s="517"/>
      <c r="ABJ115" s="517"/>
      <c r="ABK115" s="18"/>
      <c r="ABL115" s="517"/>
      <c r="ABM115" s="517"/>
      <c r="ABN115" s="517"/>
      <c r="ABO115" s="517"/>
      <c r="ABP115" s="517"/>
      <c r="ABQ115" s="517"/>
      <c r="ABR115" s="517"/>
      <c r="ABS115" s="518"/>
      <c r="ABT115" s="518"/>
      <c r="ABU115" s="517"/>
      <c r="ABV115" s="517"/>
      <c r="ABW115" s="517"/>
      <c r="ABX115" s="517"/>
      <c r="ABY115" s="517"/>
      <c r="ABZ115" s="517"/>
      <c r="ACA115" s="517"/>
      <c r="ACB115" s="517"/>
      <c r="ACC115" s="517"/>
      <c r="ACD115" s="517"/>
      <c r="ACE115" s="517"/>
      <c r="ACF115" s="517"/>
      <c r="ACG115" s="517"/>
      <c r="ACH115" s="517"/>
      <c r="ACI115" s="517"/>
      <c r="ACJ115" s="517"/>
      <c r="ACK115" s="517"/>
      <c r="ACL115" s="517"/>
      <c r="ACM115" s="517"/>
      <c r="ACN115" s="517"/>
      <c r="ACO115" s="517"/>
      <c r="ACP115" s="517"/>
      <c r="ACQ115" s="517"/>
      <c r="ACR115" s="517"/>
      <c r="ACS115" s="517"/>
      <c r="ACT115" s="517"/>
      <c r="ACU115" s="517"/>
      <c r="ACV115" s="517"/>
      <c r="ACW115" s="517"/>
      <c r="ACX115" s="517"/>
      <c r="ACY115" s="517"/>
      <c r="ACZ115" s="517"/>
      <c r="ADA115" s="517"/>
      <c r="ADB115" s="517"/>
      <c r="ADC115" s="517"/>
      <c r="ADD115" s="517"/>
      <c r="ADE115" s="517"/>
      <c r="ADF115" s="517"/>
      <c r="ADG115" s="517"/>
      <c r="ADH115" s="517"/>
      <c r="ADI115" s="517"/>
      <c r="ADJ115" s="517"/>
      <c r="ADK115" s="517"/>
      <c r="ADL115" s="517"/>
      <c r="ADM115" s="517"/>
      <c r="ADN115" s="517"/>
      <c r="ADO115" s="517"/>
      <c r="ADP115" s="517"/>
      <c r="ADQ115" s="18"/>
      <c r="ADR115" s="517"/>
      <c r="ADS115" s="517"/>
      <c r="ADT115" s="517"/>
      <c r="ADU115" s="517"/>
      <c r="ADV115" s="517"/>
      <c r="ADW115" s="517"/>
      <c r="ADX115" s="517"/>
      <c r="ADY115" s="517"/>
      <c r="ADZ115" s="517"/>
      <c r="AEA115" s="517"/>
      <c r="AEB115" s="517"/>
      <c r="AEC115" s="517"/>
      <c r="AED115" s="517"/>
      <c r="AEE115" s="517"/>
      <c r="AEF115" s="517"/>
      <c r="AEG115" s="517"/>
      <c r="AEH115" s="517"/>
      <c r="AEI115" s="517"/>
      <c r="AEJ115" s="517"/>
      <c r="AEK115" s="517"/>
      <c r="AEL115" s="517"/>
      <c r="AEM115" s="517"/>
      <c r="AEN115" s="517"/>
      <c r="AEO115" s="517"/>
      <c r="AEP115" s="517"/>
      <c r="AEQ115" s="517"/>
      <c r="AER115" s="517"/>
      <c r="AES115" s="517"/>
      <c r="AET115" s="517"/>
      <c r="AEU115" s="517"/>
      <c r="AEV115" s="517"/>
      <c r="AEW115" s="517"/>
      <c r="AEX115" s="517"/>
      <c r="AEY115" s="517"/>
      <c r="AEZ115" s="517"/>
      <c r="AFA115" s="517"/>
      <c r="AFB115" s="517"/>
      <c r="AFC115" s="517"/>
      <c r="AFD115" s="517"/>
      <c r="AFE115" s="517"/>
      <c r="AFF115" s="517"/>
      <c r="AFG115" s="517"/>
      <c r="AFH115" s="517"/>
      <c r="AFI115" s="517"/>
      <c r="AFJ115" s="517"/>
      <c r="AFK115" s="517"/>
      <c r="AFL115" s="517"/>
      <c r="AFM115" s="517"/>
      <c r="AFN115" s="517"/>
      <c r="AFO115" s="517"/>
      <c r="AFP115" s="517"/>
      <c r="AFQ115" s="517"/>
      <c r="AFR115" s="517"/>
      <c r="AFS115" s="517"/>
      <c r="AFT115" s="517"/>
      <c r="AFU115" s="517"/>
      <c r="AFV115" s="517"/>
      <c r="AFW115" s="517"/>
      <c r="AFX115" s="517"/>
      <c r="AFY115" s="517"/>
      <c r="AFZ115" s="517"/>
      <c r="AGA115" s="517"/>
      <c r="AGB115" s="517"/>
      <c r="AGC115" s="517"/>
      <c r="AGD115" s="517"/>
      <c r="AGE115" s="517"/>
      <c r="AGF115" s="517"/>
      <c r="AGG115" s="517"/>
      <c r="AGH115" s="517"/>
      <c r="AGI115" s="517"/>
      <c r="AGJ115" s="517"/>
      <c r="AGK115" s="517"/>
      <c r="AGL115" s="517"/>
      <c r="AGM115" s="517"/>
      <c r="AGN115" s="517"/>
      <c r="AGO115" s="517"/>
      <c r="AGP115" s="517"/>
      <c r="AGQ115" s="517"/>
      <c r="AGR115" s="517"/>
      <c r="AGS115" s="517"/>
      <c r="AGT115" s="517"/>
      <c r="AGU115" s="517"/>
      <c r="AGV115" s="517"/>
      <c r="AGW115" s="517"/>
      <c r="AGX115" s="517"/>
      <c r="AGY115" s="517"/>
      <c r="AGZ115" s="517"/>
      <c r="AHA115" s="517"/>
      <c r="AHB115" s="517"/>
      <c r="AHC115" s="517"/>
      <c r="AHD115" s="517"/>
      <c r="AHE115" s="483">
        <v>0</v>
      </c>
    </row>
    <row r="116" spans="1:889" collapsed="1">
      <c r="A116" s="18">
        <f t="shared" ref="A116:A117" si="690">ROW(A116)-ROW($A$13)</f>
        <v>103</v>
      </c>
      <c r="B116" s="18"/>
      <c r="D116" s="12"/>
      <c r="E116" t="b">
        <v>0</v>
      </c>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11"/>
      <c r="AF116" s="111"/>
      <c r="AG116" s="111"/>
      <c r="AH116" s="111"/>
      <c r="AI116" s="18"/>
      <c r="AJ116" s="18"/>
      <c r="AK116" s="18"/>
      <c r="AL116" s="18"/>
      <c r="AM116" s="18"/>
      <c r="AN116" s="810"/>
      <c r="AO116" s="111"/>
      <c r="AP116" s="111"/>
      <c r="AQ116" s="111"/>
      <c r="AR116" s="111"/>
      <c r="AS116" s="111"/>
      <c r="AT116" s="111"/>
      <c r="AU116" s="111"/>
      <c r="AV116" s="111"/>
      <c r="AW116" s="111"/>
      <c r="AX116" s="111"/>
      <c r="AY116" s="111"/>
      <c r="AZ116" s="111"/>
      <c r="BA116" s="18"/>
      <c r="BB116" s="18"/>
      <c r="BC116" s="466" t="s">
        <v>724</v>
      </c>
      <c r="BD116" s="8" t="str">
        <f ca="1">IF(COUNTIF($BC$13:$BC116,$BC116)=1,"-","Dup")</f>
        <v>-</v>
      </c>
      <c r="BE116" s="18"/>
      <c r="BF116" s="517"/>
      <c r="BG116" s="517"/>
      <c r="BH116" s="517"/>
      <c r="BI116" s="517"/>
      <c r="BJ116" s="517"/>
      <c r="BK116" s="517"/>
      <c r="BL116" s="517"/>
      <c r="BM116" s="517"/>
      <c r="BN116" s="517"/>
      <c r="BO116" s="18"/>
      <c r="BP116" s="517"/>
      <c r="BQ116" s="517"/>
      <c r="BR116" s="517"/>
      <c r="BS116" s="517"/>
      <c r="BT116" s="517"/>
      <c r="BU116" s="517"/>
      <c r="BV116" s="517"/>
      <c r="BW116" s="517"/>
      <c r="BX116" s="517"/>
      <c r="BY116" s="517"/>
      <c r="BZ116" s="517"/>
      <c r="CA116" s="517"/>
      <c r="CB116" s="517"/>
      <c r="CC116" s="517"/>
      <c r="CD116" s="517"/>
      <c r="CE116" s="517"/>
      <c r="CF116" s="517"/>
      <c r="CG116" s="517"/>
      <c r="CH116" s="517"/>
      <c r="CI116" s="517"/>
      <c r="CJ116" s="517"/>
      <c r="CK116" s="18"/>
      <c r="CL116" s="517"/>
      <c r="CM116" s="517"/>
      <c r="CN116" s="517"/>
      <c r="CO116" s="517"/>
      <c r="CP116" s="517"/>
      <c r="CQ116" s="517"/>
      <c r="CR116" s="517"/>
      <c r="CS116" s="517"/>
      <c r="CT116" s="517"/>
      <c r="CU116" s="517"/>
      <c r="CV116" s="517"/>
      <c r="CW116" s="517"/>
      <c r="CX116" s="517"/>
      <c r="CY116" s="517"/>
      <c r="CZ116" s="517"/>
      <c r="DA116" s="517"/>
      <c r="DB116" s="517"/>
      <c r="DC116" s="517"/>
      <c r="DD116" s="517"/>
      <c r="DE116" s="517"/>
      <c r="DF116" s="517"/>
      <c r="DG116" s="517"/>
      <c r="DH116" s="517"/>
      <c r="DI116" s="517"/>
      <c r="DJ116" s="517"/>
      <c r="DK116" s="517"/>
      <c r="DL116" s="18"/>
      <c r="DM116" s="517"/>
      <c r="DN116" s="517"/>
      <c r="DO116" s="517"/>
      <c r="DP116" s="519"/>
      <c r="DQ116" s="518"/>
      <c r="DR116" s="517"/>
      <c r="DS116" s="517"/>
      <c r="DT116" s="517"/>
      <c r="DU116" s="517"/>
      <c r="DV116" s="517"/>
      <c r="DW116" s="517"/>
      <c r="DX116" s="517"/>
      <c r="DY116" s="517"/>
      <c r="DZ116" s="517"/>
      <c r="EA116" s="517"/>
      <c r="EB116" s="517"/>
      <c r="EC116" s="517"/>
      <c r="ED116" s="517"/>
      <c r="EE116" s="517"/>
      <c r="EF116" s="517"/>
      <c r="EG116" s="517"/>
      <c r="EH116" s="517"/>
      <c r="EI116" s="517"/>
      <c r="EJ116" s="517"/>
      <c r="EK116" s="517"/>
      <c r="EL116" s="517"/>
      <c r="EM116" s="517"/>
      <c r="EN116" s="517"/>
      <c r="EO116" s="517"/>
      <c r="EP116" s="517"/>
      <c r="EQ116" s="517"/>
      <c r="ER116" s="517"/>
      <c r="ES116" s="517"/>
      <c r="ET116" s="517"/>
      <c r="EU116" s="517"/>
      <c r="EV116" s="517"/>
      <c r="EW116" s="517"/>
      <c r="EX116" s="517"/>
      <c r="EY116" s="517"/>
      <c r="EZ116" s="517"/>
      <c r="FA116" s="517"/>
      <c r="FB116" s="517"/>
      <c r="FC116" s="517"/>
      <c r="FD116" s="517"/>
      <c r="FE116" s="517"/>
      <c r="FF116" s="517"/>
      <c r="FG116" s="517"/>
      <c r="FH116" s="517"/>
      <c r="FI116" s="517"/>
      <c r="FJ116" s="517"/>
      <c r="FK116" s="517"/>
      <c r="FL116" s="517"/>
      <c r="FM116" s="517"/>
      <c r="FN116" s="517"/>
      <c r="FO116" s="517"/>
      <c r="FP116" s="517"/>
      <c r="FQ116" s="517"/>
      <c r="FR116" s="517"/>
      <c r="FS116" s="517"/>
      <c r="FT116" s="517"/>
      <c r="FU116" s="517"/>
      <c r="FV116" s="517"/>
      <c r="FW116" s="517"/>
      <c r="FX116" s="517"/>
      <c r="FY116" s="517"/>
      <c r="FZ116" s="517"/>
      <c r="GA116" s="517"/>
      <c r="GB116" s="517"/>
      <c r="GC116" s="517"/>
      <c r="GD116" s="517"/>
      <c r="GE116" s="517"/>
      <c r="GF116" s="517"/>
      <c r="GG116" s="517"/>
      <c r="GH116" s="517"/>
      <c r="GI116" s="517"/>
      <c r="GJ116" s="517"/>
      <c r="GK116" s="517"/>
      <c r="GL116" s="517"/>
      <c r="GM116" s="517"/>
      <c r="GN116" s="517"/>
      <c r="GO116" s="517"/>
      <c r="GP116" s="517"/>
      <c r="GQ116" s="517"/>
      <c r="GR116" s="517"/>
      <c r="GS116" s="517"/>
      <c r="GT116" s="517"/>
      <c r="GU116" s="517"/>
      <c r="GV116" s="517"/>
      <c r="GW116" s="517"/>
      <c r="GX116" s="517"/>
      <c r="GY116" s="517"/>
      <c r="GZ116" s="517"/>
      <c r="HA116" s="18"/>
      <c r="HB116" s="517"/>
      <c r="HC116" s="517"/>
      <c r="HD116" s="517"/>
      <c r="HE116" s="517"/>
      <c r="HF116" s="517"/>
      <c r="HG116" s="517"/>
      <c r="HH116" s="517"/>
      <c r="HI116" s="517"/>
      <c r="HJ116" s="517"/>
      <c r="HK116" s="517"/>
      <c r="HL116" s="517"/>
      <c r="HM116" s="517"/>
      <c r="HN116" s="517"/>
      <c r="HO116" s="517"/>
      <c r="HP116" s="517"/>
      <c r="HQ116" s="517"/>
      <c r="HR116" s="517"/>
      <c r="HS116" s="517"/>
      <c r="HT116" s="517"/>
      <c r="HU116" s="517"/>
      <c r="HV116" s="517"/>
      <c r="HW116" s="517"/>
      <c r="HX116" s="517"/>
      <c r="HY116" s="517"/>
      <c r="HZ116" s="517"/>
      <c r="IA116" s="517"/>
      <c r="IB116" s="517"/>
      <c r="IC116" s="517"/>
      <c r="ID116" s="517"/>
      <c r="IE116" s="517"/>
      <c r="IF116" s="517"/>
      <c r="IG116" s="517"/>
      <c r="IH116" s="517"/>
      <c r="II116" s="517"/>
      <c r="IJ116" s="517"/>
      <c r="IK116" s="517"/>
      <c r="IL116" s="517"/>
      <c r="IM116" s="517"/>
      <c r="IN116" s="517"/>
      <c r="IO116" s="517"/>
      <c r="IP116" s="517"/>
      <c r="IQ116" s="517"/>
      <c r="IR116" s="517"/>
      <c r="IS116" s="517"/>
      <c r="IT116" s="517"/>
      <c r="IU116" s="517"/>
      <c r="IV116" s="517"/>
      <c r="IW116" s="517"/>
      <c r="IX116" s="517"/>
      <c r="IY116" s="517"/>
      <c r="IZ116" s="517"/>
      <c r="JA116" s="517"/>
      <c r="JB116" s="517"/>
      <c r="JC116" s="517"/>
      <c r="JD116" s="517"/>
      <c r="JE116" s="517"/>
      <c r="JF116" s="18"/>
      <c r="JG116" s="517"/>
      <c r="JH116" s="517"/>
      <c r="JI116" s="517"/>
      <c r="JJ116" s="517"/>
      <c r="JK116" s="517"/>
      <c r="JL116" s="517"/>
      <c r="JM116" s="517"/>
      <c r="JN116" s="517"/>
      <c r="JO116" s="517"/>
      <c r="JP116" s="517"/>
      <c r="JQ116" s="517"/>
      <c r="JR116" s="517"/>
      <c r="JS116" s="517"/>
      <c r="JT116" s="517"/>
      <c r="JU116" s="517"/>
      <c r="JV116" s="517"/>
      <c r="JW116" s="517"/>
      <c r="JX116" s="517"/>
      <c r="JY116" s="517"/>
      <c r="JZ116" s="517"/>
      <c r="KA116" s="517"/>
      <c r="KB116" s="517"/>
      <c r="KC116" s="517"/>
      <c r="KD116" s="517"/>
      <c r="KE116" s="517"/>
      <c r="KF116" s="517"/>
      <c r="KG116" s="517"/>
      <c r="KH116" s="517"/>
      <c r="KI116" s="517"/>
      <c r="KJ116" s="517"/>
      <c r="KK116" s="517"/>
      <c r="KL116" s="517"/>
      <c r="KM116" s="517"/>
      <c r="KN116" s="517"/>
      <c r="KO116" s="517"/>
      <c r="KP116" s="517"/>
      <c r="KQ116" s="517"/>
      <c r="KR116" s="517"/>
      <c r="KS116" s="517"/>
      <c r="KT116" s="517"/>
      <c r="KU116" s="517"/>
      <c r="KV116" s="517"/>
      <c r="KW116" s="517"/>
      <c r="KX116" s="517"/>
      <c r="KY116" s="18"/>
      <c r="KZ116" s="517"/>
      <c r="LA116" s="517"/>
      <c r="LB116" s="517"/>
      <c r="LC116" s="517"/>
      <c r="LD116" s="517"/>
      <c r="LE116" s="517"/>
      <c r="LF116" s="517"/>
      <c r="LG116" s="517"/>
      <c r="LH116" s="517"/>
      <c r="LI116" s="517"/>
      <c r="LJ116" s="517"/>
      <c r="LK116" s="517"/>
      <c r="LL116" s="517"/>
      <c r="LM116" s="517"/>
      <c r="LN116" s="517"/>
      <c r="LO116" s="517"/>
      <c r="LP116" s="517"/>
      <c r="LQ116" s="519"/>
      <c r="LR116" s="517"/>
      <c r="LS116" s="517"/>
      <c r="LT116" s="517"/>
      <c r="LU116" s="517"/>
      <c r="LV116" s="517"/>
      <c r="LW116" s="517"/>
      <c r="LX116" s="517"/>
      <c r="LY116" s="517"/>
      <c r="LZ116" s="517"/>
      <c r="MA116" s="517"/>
      <c r="MB116" s="517"/>
      <c r="MC116" s="517"/>
      <c r="MD116" s="517"/>
      <c r="ME116" s="517"/>
      <c r="MF116" s="517"/>
      <c r="MG116" s="517"/>
      <c r="MH116" s="517"/>
      <c r="MI116" s="517"/>
      <c r="MJ116" s="517"/>
      <c r="MK116" s="517"/>
      <c r="ML116" s="517"/>
      <c r="MM116" s="517"/>
      <c r="MN116" s="517"/>
      <c r="MO116" s="517"/>
      <c r="MP116" s="517"/>
      <c r="MQ116" s="517"/>
      <c r="MR116" s="517"/>
      <c r="MS116" s="517"/>
      <c r="MT116" s="517"/>
      <c r="MU116" s="517"/>
      <c r="MV116" s="517"/>
      <c r="MW116" s="517"/>
      <c r="MX116" s="517"/>
      <c r="MY116" s="517"/>
      <c r="MZ116" s="517"/>
      <c r="NA116" s="517"/>
      <c r="NB116" s="517"/>
      <c r="NC116" s="517"/>
      <c r="ND116" s="517"/>
      <c r="NE116" s="517"/>
      <c r="NF116" s="517"/>
      <c r="NG116" s="517"/>
      <c r="NH116" s="517"/>
      <c r="NI116" s="517"/>
      <c r="NJ116" s="517"/>
      <c r="NK116" s="517"/>
      <c r="NL116" s="517"/>
      <c r="NM116" s="517"/>
      <c r="NN116" s="517"/>
      <c r="NO116" s="517"/>
      <c r="NP116" s="517"/>
      <c r="NQ116" s="517"/>
      <c r="NR116" s="517"/>
      <c r="NS116" s="517"/>
      <c r="NT116" s="517"/>
      <c r="NU116" s="517"/>
      <c r="NV116" s="517"/>
      <c r="NW116" s="517"/>
      <c r="NX116" s="517"/>
      <c r="NY116" s="517"/>
      <c r="NZ116" s="517"/>
      <c r="OA116" s="517"/>
      <c r="OB116" s="517"/>
      <c r="OC116" s="517"/>
      <c r="OD116" s="517"/>
      <c r="OE116" s="517"/>
      <c r="OF116" s="517"/>
      <c r="OG116" s="517"/>
      <c r="OH116" s="517"/>
      <c r="OI116" s="517"/>
      <c r="OJ116" s="517"/>
      <c r="OK116" s="517"/>
      <c r="OL116" s="517"/>
      <c r="OM116" s="517"/>
      <c r="ON116" s="517"/>
      <c r="OO116" s="517"/>
      <c r="OP116" s="517"/>
      <c r="OQ116" s="517"/>
      <c r="OR116" s="517"/>
      <c r="OS116" s="517"/>
      <c r="OT116" s="517"/>
      <c r="OU116" s="517"/>
      <c r="OV116" s="517"/>
      <c r="OW116" s="517"/>
      <c r="OX116" s="517"/>
      <c r="OY116" s="517"/>
      <c r="OZ116" s="517"/>
      <c r="PA116" s="517"/>
      <c r="PB116" s="517"/>
      <c r="PC116" s="517"/>
      <c r="PD116" s="517"/>
      <c r="PE116" s="517"/>
      <c r="PF116" s="517"/>
      <c r="PG116" s="517"/>
      <c r="PH116" s="517"/>
      <c r="PI116" s="517"/>
      <c r="PJ116" s="517"/>
      <c r="PK116" s="517"/>
      <c r="PL116" s="517"/>
      <c r="PM116" s="517"/>
      <c r="PN116" s="517"/>
      <c r="PO116" s="517"/>
      <c r="PP116" s="517"/>
      <c r="PQ116" s="517"/>
      <c r="PR116" s="517"/>
      <c r="PS116" s="517"/>
      <c r="PT116" s="517"/>
      <c r="PU116" s="517"/>
      <c r="PV116" s="517"/>
      <c r="PW116" s="517"/>
      <c r="PX116" s="517"/>
      <c r="PY116" s="517"/>
      <c r="PZ116" s="517"/>
      <c r="QA116" s="517"/>
      <c r="QB116" s="517"/>
      <c r="QC116" s="517"/>
      <c r="QD116" s="517"/>
      <c r="QE116" s="517"/>
      <c r="QF116" s="517"/>
      <c r="QG116" s="517"/>
      <c r="QH116" s="517"/>
      <c r="QI116" s="517"/>
      <c r="QJ116" s="517"/>
      <c r="QK116" s="517"/>
      <c r="QL116" s="517"/>
      <c r="QM116" s="517"/>
      <c r="QN116" s="517"/>
      <c r="QO116" s="517"/>
      <c r="QP116" s="517"/>
      <c r="QQ116" s="517"/>
      <c r="QR116" s="517"/>
      <c r="QS116" s="517"/>
      <c r="QT116" s="517"/>
      <c r="QU116" s="517"/>
      <c r="QV116" s="517"/>
      <c r="QW116" s="517"/>
      <c r="QX116" s="517"/>
      <c r="QY116" s="517"/>
      <c r="QZ116" s="517"/>
      <c r="RA116" s="517"/>
      <c r="RB116" s="517"/>
      <c r="RC116" s="517"/>
      <c r="RD116" s="517"/>
      <c r="RE116" s="517"/>
      <c r="RF116" s="517"/>
      <c r="RG116" s="517"/>
      <c r="RH116" s="517"/>
      <c r="RI116" s="517"/>
      <c r="RJ116" s="517"/>
      <c r="RK116" s="517"/>
      <c r="RL116" s="517"/>
      <c r="RM116" s="517"/>
      <c r="RN116" s="517"/>
      <c r="RO116" s="517"/>
      <c r="RP116" s="517"/>
      <c r="RQ116" s="517"/>
      <c r="RR116" s="517"/>
      <c r="RS116" s="517"/>
      <c r="RT116" s="517"/>
      <c r="RU116" s="517"/>
      <c r="RV116" s="517"/>
      <c r="RW116" s="517"/>
      <c r="RX116" s="517"/>
      <c r="RY116" s="517"/>
      <c r="RZ116" s="517"/>
      <c r="SA116" s="517"/>
      <c r="SB116" s="517"/>
      <c r="SC116" s="517"/>
      <c r="SD116" s="517"/>
      <c r="SE116" s="517"/>
      <c r="SF116" s="517"/>
      <c r="SG116" s="517"/>
      <c r="SH116" s="517"/>
      <c r="SI116" s="517"/>
      <c r="SJ116" s="517"/>
      <c r="SK116" s="517"/>
      <c r="SL116" s="517"/>
      <c r="SM116" s="517"/>
      <c r="SN116" s="517"/>
      <c r="SO116" s="517"/>
      <c r="SP116" s="517"/>
      <c r="SQ116" s="517"/>
      <c r="SR116" s="517"/>
      <c r="SS116" s="517"/>
      <c r="ST116" s="517"/>
      <c r="SU116" s="517"/>
      <c r="SV116" s="517"/>
      <c r="SW116" s="517"/>
      <c r="SX116" s="517"/>
      <c r="SY116" s="517"/>
      <c r="SZ116" s="517"/>
      <c r="TA116" s="517"/>
      <c r="TB116" s="517"/>
      <c r="TC116" s="517"/>
      <c r="TD116" s="517"/>
      <c r="TE116" s="517"/>
      <c r="TF116" s="517"/>
      <c r="TG116" s="517"/>
      <c r="TH116" s="517"/>
      <c r="TI116" s="517"/>
      <c r="TJ116" s="517"/>
      <c r="TK116" s="517"/>
      <c r="TL116" s="517"/>
      <c r="TM116" s="517"/>
      <c r="TN116" s="517"/>
      <c r="TO116" s="517"/>
      <c r="TP116" s="517"/>
      <c r="TQ116" s="517"/>
      <c r="TR116" s="517"/>
      <c r="TS116" s="517"/>
      <c r="TT116" s="517"/>
      <c r="TU116" s="517"/>
      <c r="TV116" s="517"/>
      <c r="TW116" s="517"/>
      <c r="TX116" s="517"/>
      <c r="TY116" s="517"/>
      <c r="TZ116" s="517"/>
      <c r="UA116" s="517"/>
      <c r="UB116" s="517"/>
      <c r="UC116" s="517"/>
      <c r="UD116" s="517"/>
      <c r="UE116" s="517"/>
      <c r="UF116" s="517"/>
      <c r="UG116" s="517"/>
      <c r="UH116" s="517"/>
      <c r="UI116" s="517"/>
      <c r="UJ116" s="517"/>
      <c r="UK116" s="517"/>
      <c r="UL116" s="517"/>
      <c r="UM116" s="517"/>
      <c r="UN116" s="517"/>
      <c r="UO116" s="517"/>
      <c r="UP116" s="517"/>
      <c r="UQ116" s="517"/>
      <c r="UR116" s="517"/>
      <c r="US116" s="517"/>
      <c r="UT116" s="517"/>
      <c r="UU116" s="517"/>
      <c r="UV116" s="517"/>
      <c r="UW116" s="517"/>
      <c r="UX116" s="517"/>
      <c r="UY116" s="517"/>
      <c r="UZ116" s="517"/>
      <c r="VA116" s="517"/>
      <c r="VB116" s="517"/>
      <c r="VC116" s="517"/>
      <c r="VD116" s="517"/>
      <c r="VE116" s="517"/>
      <c r="VF116" s="517"/>
      <c r="VG116" s="517"/>
      <c r="VH116" s="517"/>
      <c r="VI116" s="517"/>
      <c r="VJ116" s="517"/>
      <c r="VK116" s="517"/>
      <c r="VL116" s="517"/>
      <c r="VM116" s="517"/>
      <c r="VN116" s="517"/>
      <c r="VO116" s="517"/>
      <c r="VP116" s="517"/>
      <c r="VQ116" s="517"/>
      <c r="VR116" s="517"/>
      <c r="VS116" s="517"/>
      <c r="VT116" s="517"/>
      <c r="VU116" s="517"/>
      <c r="VV116" s="517"/>
      <c r="VW116" s="517"/>
      <c r="VX116" s="517"/>
      <c r="VY116" s="517"/>
      <c r="VZ116" s="517"/>
      <c r="WA116" s="517"/>
      <c r="WB116" s="517"/>
      <c r="WC116" s="517"/>
      <c r="WD116" s="517"/>
      <c r="WE116" s="517"/>
      <c r="WF116" s="517"/>
      <c r="WG116" s="517"/>
      <c r="WH116" s="517"/>
      <c r="WI116" s="517"/>
      <c r="WJ116" s="517"/>
      <c r="WK116" s="517"/>
      <c r="WL116" s="517"/>
      <c r="WM116" s="517"/>
      <c r="WN116" s="517"/>
      <c r="WO116" s="517"/>
      <c r="WP116" s="517"/>
      <c r="WQ116" s="517"/>
      <c r="WR116" s="517"/>
      <c r="WS116" s="517"/>
      <c r="WT116" s="517"/>
      <c r="WU116" s="517"/>
      <c r="WV116" s="517"/>
      <c r="WW116" s="517"/>
      <c r="WX116" s="517"/>
      <c r="WY116" s="517"/>
      <c r="WZ116" s="517"/>
      <c r="XA116" s="517"/>
      <c r="XB116" s="517"/>
      <c r="XC116" s="517"/>
      <c r="XD116" s="517"/>
      <c r="XE116" s="517"/>
      <c r="XF116" s="517"/>
      <c r="XG116" s="517"/>
      <c r="XH116" s="517"/>
      <c r="XI116" s="517"/>
      <c r="XJ116" s="517"/>
      <c r="XK116" s="517"/>
      <c r="XL116" s="517"/>
      <c r="XM116" s="517"/>
      <c r="XN116" s="517"/>
      <c r="XO116" s="517"/>
      <c r="XP116" s="517"/>
      <c r="XQ116" s="517"/>
      <c r="XR116" s="517"/>
      <c r="XS116" s="517"/>
      <c r="XT116" s="517"/>
      <c r="XU116" s="517"/>
      <c r="XV116" s="517"/>
      <c r="XW116" s="517"/>
      <c r="XX116" s="517"/>
      <c r="XY116" s="517"/>
      <c r="XZ116" s="517"/>
      <c r="YA116" s="517"/>
      <c r="YB116" s="517"/>
      <c r="YC116" s="517"/>
      <c r="YD116" s="517"/>
      <c r="YE116" s="517"/>
      <c r="YF116" s="517"/>
      <c r="YG116" s="517"/>
      <c r="YH116" s="517"/>
      <c r="YI116" s="517"/>
      <c r="YJ116" s="517"/>
      <c r="YK116" s="517"/>
      <c r="YL116" s="517"/>
      <c r="YM116" s="517"/>
      <c r="YN116" s="517"/>
      <c r="YO116" s="517"/>
      <c r="YP116" s="517"/>
      <c r="YQ116" s="517"/>
      <c r="YR116" s="517"/>
      <c r="YS116" s="517"/>
      <c r="YT116" s="517"/>
      <c r="YU116" s="517"/>
      <c r="YV116" s="517"/>
      <c r="YW116" s="517"/>
      <c r="YX116" s="517"/>
      <c r="YY116" s="517"/>
      <c r="YZ116" s="517"/>
      <c r="ZA116" s="517"/>
      <c r="ZB116" s="18"/>
      <c r="ZC116" s="517"/>
      <c r="ZD116" s="517"/>
      <c r="ZE116" s="517"/>
      <c r="ZF116" s="517"/>
      <c r="ZG116" s="517"/>
      <c r="ZH116" s="517"/>
      <c r="ZI116" s="517"/>
      <c r="ZJ116" s="517"/>
      <c r="ZK116" s="517"/>
      <c r="ZL116" s="517"/>
      <c r="ZM116" s="517"/>
      <c r="ZN116" s="517"/>
      <c r="ZO116" s="517"/>
      <c r="ZP116" s="517"/>
      <c r="ZQ116" s="517"/>
      <c r="ZR116" s="517"/>
      <c r="ZS116" s="517"/>
      <c r="ZT116" s="517"/>
      <c r="ZU116" s="517"/>
      <c r="ZV116" s="517"/>
      <c r="ZW116" s="517"/>
      <c r="ZX116" s="18"/>
      <c r="ZY116" s="517"/>
      <c r="ZZ116" s="517"/>
      <c r="AAA116" s="517"/>
      <c r="AAB116" s="517"/>
      <c r="AAC116" s="517"/>
      <c r="AAD116" s="517"/>
      <c r="AAE116" s="517"/>
      <c r="AAF116" s="517"/>
      <c r="AAG116" s="517"/>
      <c r="AAH116" s="517"/>
      <c r="AAI116" s="517"/>
      <c r="AAJ116" s="517"/>
      <c r="AAK116" s="517"/>
      <c r="AAL116" s="517"/>
      <c r="AAM116" s="517"/>
      <c r="AAN116" s="517"/>
      <c r="AAO116" s="517"/>
      <c r="AAP116" s="517"/>
      <c r="AAQ116" s="517"/>
      <c r="AAR116" s="18"/>
      <c r="AAS116" s="517"/>
      <c r="AAT116" s="517"/>
      <c r="AAU116" s="517"/>
      <c r="AAV116" s="517"/>
      <c r="AAW116" s="517"/>
      <c r="AAX116" s="517"/>
      <c r="AAY116" s="517"/>
      <c r="AAZ116" s="517"/>
      <c r="ABA116" s="517"/>
      <c r="ABB116" s="517"/>
      <c r="ABC116" s="517"/>
      <c r="ABD116" s="517"/>
      <c r="ABE116" s="517"/>
      <c r="ABF116" s="517"/>
      <c r="ABG116" s="517"/>
      <c r="ABH116" s="18"/>
      <c r="ABI116" s="517"/>
      <c r="ABJ116" s="517"/>
      <c r="ABK116" s="18"/>
      <c r="ABL116" s="517"/>
      <c r="ABM116" s="517"/>
      <c r="ABN116" s="517"/>
      <c r="ABO116" s="517"/>
      <c r="ABP116" s="517"/>
      <c r="ABQ116" s="517"/>
      <c r="ABR116" s="519"/>
      <c r="ABS116" s="518"/>
      <c r="ABT116" s="518"/>
      <c r="ABU116" s="517"/>
      <c r="ABV116" s="517"/>
      <c r="ABW116" s="517"/>
      <c r="ABX116" s="517"/>
      <c r="ABY116" s="517"/>
      <c r="ABZ116" s="517"/>
      <c r="ACA116" s="517"/>
      <c r="ACB116" s="517"/>
      <c r="ACC116" s="517"/>
      <c r="ACD116" s="517"/>
      <c r="ACE116" s="517"/>
      <c r="ACF116" s="517"/>
      <c r="ACG116" s="517"/>
      <c r="ACH116" s="517"/>
      <c r="ACI116" s="517"/>
      <c r="ACJ116" s="517"/>
      <c r="ACK116" s="517"/>
      <c r="ACL116" s="517"/>
      <c r="ACM116" s="517"/>
      <c r="ACN116" s="517"/>
      <c r="ACO116" s="517"/>
      <c r="ACP116" s="517"/>
      <c r="ACQ116" s="517"/>
      <c r="ACR116" s="517"/>
      <c r="ACS116" s="517"/>
      <c r="ACT116" s="517"/>
      <c r="ACU116" s="517"/>
      <c r="ACV116" s="517"/>
      <c r="ACW116" s="517"/>
      <c r="ACX116" s="517"/>
      <c r="ACY116" s="517"/>
      <c r="ACZ116" s="517"/>
      <c r="ADA116" s="517"/>
      <c r="ADB116" s="517"/>
      <c r="ADC116" s="517"/>
      <c r="ADD116" s="517"/>
      <c r="ADE116" s="517"/>
      <c r="ADF116" s="517"/>
      <c r="ADG116" s="517"/>
      <c r="ADH116" s="517"/>
      <c r="ADI116" s="517"/>
      <c r="ADJ116" s="517"/>
      <c r="ADK116" s="517"/>
      <c r="ADL116" s="517"/>
      <c r="ADM116" s="517"/>
      <c r="ADN116" s="517"/>
      <c r="ADO116" s="517"/>
      <c r="ADP116" s="517"/>
      <c r="ADQ116" s="18"/>
      <c r="ADR116" s="517"/>
      <c r="ADS116" s="517"/>
      <c r="ADT116" s="517"/>
      <c r="ADU116" s="517"/>
      <c r="ADV116" s="517"/>
      <c r="ADW116" s="517"/>
      <c r="ADX116" s="517"/>
      <c r="ADY116" s="517"/>
      <c r="ADZ116" s="517"/>
      <c r="AEA116" s="517"/>
      <c r="AEB116" s="517"/>
      <c r="AEC116" s="517"/>
      <c r="AED116" s="517"/>
      <c r="AEE116" s="517"/>
      <c r="AEF116" s="517"/>
      <c r="AEG116" s="517"/>
      <c r="AEH116" s="517"/>
      <c r="AEI116" s="517"/>
      <c r="AEJ116" s="517"/>
      <c r="AEK116" s="517"/>
      <c r="AEL116" s="517"/>
      <c r="AEM116" s="517"/>
      <c r="AEN116" s="517"/>
      <c r="AEO116" s="517"/>
      <c r="AEP116" s="517"/>
      <c r="AEQ116" s="517"/>
      <c r="AER116" s="517"/>
      <c r="AES116" s="517"/>
      <c r="AET116" s="517"/>
      <c r="AEU116" s="517"/>
      <c r="AEV116" s="517"/>
      <c r="AEW116" s="517"/>
      <c r="AEX116" s="517"/>
      <c r="AEY116" s="517"/>
      <c r="AEZ116" s="517"/>
      <c r="AFA116" s="517"/>
      <c r="AFB116" s="517"/>
      <c r="AFC116" s="517"/>
      <c r="AFD116" s="517"/>
      <c r="AFE116" s="517"/>
      <c r="AFF116" s="517"/>
      <c r="AFG116" s="517"/>
      <c r="AFH116" s="517"/>
      <c r="AFI116" s="517"/>
      <c r="AFJ116" s="517"/>
      <c r="AFK116" s="517"/>
      <c r="AFL116" s="517"/>
      <c r="AFM116" s="517"/>
      <c r="AFN116" s="517"/>
      <c r="AFO116" s="517"/>
      <c r="AFP116" s="517"/>
      <c r="AFQ116" s="517"/>
      <c r="AFR116" s="517"/>
      <c r="AFS116" s="517"/>
      <c r="AFT116" s="517"/>
      <c r="AFU116" s="517"/>
      <c r="AFV116" s="517"/>
      <c r="AFW116" s="517"/>
      <c r="AFX116" s="517"/>
      <c r="AFY116" s="517"/>
      <c r="AFZ116" s="517"/>
      <c r="AGA116" s="517"/>
      <c r="AGB116" s="517"/>
      <c r="AGC116" s="517"/>
      <c r="AGD116" s="517"/>
      <c r="AGE116" s="517"/>
      <c r="AGF116" s="517"/>
      <c r="AGG116" s="517"/>
      <c r="AGH116" s="517"/>
      <c r="AGI116" s="517"/>
      <c r="AGJ116" s="517"/>
      <c r="AGK116" s="517"/>
      <c r="AGL116" s="517"/>
      <c r="AGM116" s="517"/>
      <c r="AGN116" s="517"/>
      <c r="AGO116" s="517"/>
      <c r="AGP116" s="517"/>
      <c r="AGQ116" s="517"/>
      <c r="AGR116" s="517"/>
      <c r="AGS116" s="517"/>
      <c r="AGT116" s="517"/>
      <c r="AGU116" s="517"/>
      <c r="AGV116" s="517"/>
      <c r="AGW116" s="517"/>
      <c r="AGX116" s="517"/>
      <c r="AGY116" s="517"/>
      <c r="AGZ116" s="517"/>
      <c r="AHA116" s="517"/>
      <c r="AHB116" s="517"/>
      <c r="AHC116" s="517"/>
      <c r="AHD116" s="517"/>
      <c r="AHE116" s="483">
        <v>0</v>
      </c>
    </row>
    <row r="117" spans="1:889" ht="6.75" customHeight="1">
      <c r="A117" s="18">
        <f t="shared" si="690"/>
        <v>104</v>
      </c>
      <c r="B117" s="7">
        <f t="shared" ref="B117:G117" si="691">B$13</f>
        <v>0</v>
      </c>
      <c r="C117" s="7">
        <f t="shared" si="691"/>
        <v>0</v>
      </c>
      <c r="D117" s="7" t="str">
        <f t="shared" si="691"/>
        <v>GSW</v>
      </c>
      <c r="E117" s="7" t="b">
        <f t="shared" si="691"/>
        <v>0</v>
      </c>
      <c r="F117" s="7" t="b">
        <f t="shared" si="691"/>
        <v>0</v>
      </c>
      <c r="G117" s="7" t="b">
        <f t="shared" si="691"/>
        <v>0</v>
      </c>
      <c r="H117" s="19" t="b">
        <v>0</v>
      </c>
      <c r="I117" s="19" t="b">
        <v>0</v>
      </c>
      <c r="J117" s="19" t="b">
        <v>0</v>
      </c>
      <c r="K117" s="19" t="b">
        <v>0</v>
      </c>
      <c r="L117" s="19" t="b">
        <v>0</v>
      </c>
      <c r="M117" s="19" t="b">
        <v>0</v>
      </c>
      <c r="N117" s="19" t="b">
        <v>0</v>
      </c>
      <c r="O117" s="19" t="b">
        <v>0</v>
      </c>
      <c r="P117" s="19" t="b">
        <v>0</v>
      </c>
      <c r="Q117" s="19" t="b">
        <v>0</v>
      </c>
      <c r="R117" s="19" t="b">
        <v>0</v>
      </c>
      <c r="S117" s="19" t="b">
        <v>0</v>
      </c>
      <c r="T117" s="19" t="b">
        <v>0</v>
      </c>
      <c r="U117" s="19" t="b">
        <v>0</v>
      </c>
      <c r="V117" s="19" t="b">
        <v>0</v>
      </c>
      <c r="W117" s="19" t="b">
        <v>0</v>
      </c>
      <c r="X117" s="19" t="b">
        <v>0</v>
      </c>
      <c r="Y117" s="19" t="b">
        <v>0</v>
      </c>
      <c r="Z117" s="19" t="b">
        <v>0</v>
      </c>
      <c r="AA117" s="19" t="b">
        <v>0</v>
      </c>
      <c r="AB117" s="19" t="b">
        <v>0</v>
      </c>
      <c r="AC117" s="19" t="b">
        <v>0</v>
      </c>
      <c r="AD117" s="19" t="b">
        <v>0</v>
      </c>
      <c r="AE117" s="237" t="b">
        <v>0</v>
      </c>
      <c r="AF117" s="237" t="b">
        <v>0</v>
      </c>
      <c r="AG117" s="237" t="b">
        <v>0</v>
      </c>
      <c r="AH117" s="237" t="b">
        <v>0</v>
      </c>
      <c r="AI117" s="19" t="b">
        <v>0</v>
      </c>
      <c r="AJ117" s="19" t="b">
        <v>0</v>
      </c>
      <c r="AK117" s="19" t="b">
        <v>0</v>
      </c>
      <c r="AL117" s="19" t="b">
        <v>0</v>
      </c>
      <c r="AM117" s="19" t="b">
        <v>0</v>
      </c>
      <c r="AN117" s="815" t="b">
        <v>0</v>
      </c>
      <c r="AO117" s="19" t="b">
        <v>0</v>
      </c>
      <c r="AP117" s="19" t="b">
        <v>0</v>
      </c>
      <c r="AQ117" s="19" t="b">
        <v>0</v>
      </c>
      <c r="AR117" s="19" t="b">
        <v>0</v>
      </c>
      <c r="AS117" s="237" t="b">
        <v>0</v>
      </c>
      <c r="AT117" s="237" t="b">
        <v>0</v>
      </c>
      <c r="AU117" s="237" t="b">
        <v>0</v>
      </c>
      <c r="AV117" s="237" t="b">
        <v>0</v>
      </c>
      <c r="AW117" s="237" t="b">
        <v>0</v>
      </c>
      <c r="AX117" s="237" t="b">
        <v>0</v>
      </c>
      <c r="AY117" s="237" t="b">
        <v>0</v>
      </c>
      <c r="AZ117" s="237" t="b">
        <v>0</v>
      </c>
      <c r="BA117" s="19" t="b">
        <v>0</v>
      </c>
      <c r="BB117" s="19" t="b">
        <v>0</v>
      </c>
      <c r="BC117" s="203" t="s">
        <v>23</v>
      </c>
      <c r="BD117" s="9" t="str">
        <f ca="1">IF(COUNTIF($BC$13:$BC117,$BC117)=1,"-","Dup")</f>
        <v>-</v>
      </c>
      <c r="BE117" s="614">
        <f t="shared" ref="BE117:DT117" si="692">BE$13</f>
        <v>0</v>
      </c>
      <c r="BF117" s="548" t="str">
        <f t="shared" si="692"/>
        <v>-</v>
      </c>
      <c r="BG117" s="548" t="str">
        <f t="shared" si="692"/>
        <v>-</v>
      </c>
      <c r="BH117" s="548" t="str">
        <f t="shared" si="692"/>
        <v>-</v>
      </c>
      <c r="BI117" s="548" t="str">
        <f t="shared" si="692"/>
        <v>-</v>
      </c>
      <c r="BJ117" s="548" t="str">
        <f t="shared" si="692"/>
        <v>-</v>
      </c>
      <c r="BK117" s="548" t="str">
        <f t="shared" si="692"/>
        <v>-</v>
      </c>
      <c r="BL117" s="548" t="str">
        <f t="shared" si="692"/>
        <v>-</v>
      </c>
      <c r="BM117" s="548" t="str">
        <f t="shared" si="692"/>
        <v>-</v>
      </c>
      <c r="BN117" s="548" t="str">
        <f t="shared" si="692"/>
        <v>-</v>
      </c>
      <c r="BO117" s="614">
        <f t="shared" si="692"/>
        <v>0</v>
      </c>
      <c r="BP117" s="548" t="str">
        <f t="shared" si="692"/>
        <v>-</v>
      </c>
      <c r="BQ117" s="548" t="str">
        <f t="shared" si="692"/>
        <v>-</v>
      </c>
      <c r="BR117" s="548" t="str">
        <f t="shared" si="692"/>
        <v>-</v>
      </c>
      <c r="BS117" s="548" t="str">
        <f t="shared" si="692"/>
        <v>-</v>
      </c>
      <c r="BT117" s="548" t="str">
        <f t="shared" si="692"/>
        <v>-</v>
      </c>
      <c r="BU117" s="548" t="str">
        <f t="shared" si="692"/>
        <v>-</v>
      </c>
      <c r="BV117" s="548" t="str">
        <f t="shared" si="692"/>
        <v>-</v>
      </c>
      <c r="BW117" s="548" t="str">
        <f t="shared" si="692"/>
        <v>-</v>
      </c>
      <c r="BX117" s="548" t="str">
        <f t="shared" si="692"/>
        <v>-</v>
      </c>
      <c r="BY117" s="548" t="str">
        <f t="shared" si="692"/>
        <v>-</v>
      </c>
      <c r="BZ117" s="548" t="str">
        <f t="shared" si="692"/>
        <v>-</v>
      </c>
      <c r="CA117" s="548" t="str">
        <f t="shared" si="692"/>
        <v>-</v>
      </c>
      <c r="CB117" s="548" t="str">
        <f t="shared" si="692"/>
        <v>-</v>
      </c>
      <c r="CC117" s="548" t="str">
        <f t="shared" si="692"/>
        <v>-</v>
      </c>
      <c r="CD117" s="548" t="str">
        <f t="shared" si="692"/>
        <v>-</v>
      </c>
      <c r="CE117" s="548" t="str">
        <f t="shared" si="692"/>
        <v>-</v>
      </c>
      <c r="CF117" s="548" t="str">
        <f t="shared" si="692"/>
        <v>-</v>
      </c>
      <c r="CG117" s="548" t="str">
        <f t="shared" si="692"/>
        <v>-</v>
      </c>
      <c r="CH117" s="548" t="str">
        <f t="shared" si="692"/>
        <v>-</v>
      </c>
      <c r="CI117" s="548" t="str">
        <f t="shared" si="692"/>
        <v>-</v>
      </c>
      <c r="CJ117" s="548" t="str">
        <f t="shared" si="692"/>
        <v>-</v>
      </c>
      <c r="CK117" s="614">
        <f t="shared" si="692"/>
        <v>0</v>
      </c>
      <c r="CL117" s="548" t="str">
        <f t="shared" si="692"/>
        <v>-</v>
      </c>
      <c r="CM117" s="548" t="str">
        <f t="shared" si="692"/>
        <v>-</v>
      </c>
      <c r="CN117" s="548" t="str">
        <f t="shared" si="692"/>
        <v>-</v>
      </c>
      <c r="CO117" s="548" t="str">
        <f t="shared" si="692"/>
        <v>-</v>
      </c>
      <c r="CP117" s="548" t="str">
        <f t="shared" si="692"/>
        <v>-</v>
      </c>
      <c r="CQ117" s="548" t="str">
        <f t="shared" si="692"/>
        <v>-</v>
      </c>
      <c r="CR117" s="548" t="str">
        <f t="shared" si="692"/>
        <v>-</v>
      </c>
      <c r="CS117" s="548" t="str">
        <f t="shared" si="692"/>
        <v>-</v>
      </c>
      <c r="CT117" s="548" t="str">
        <f t="shared" si="692"/>
        <v>-</v>
      </c>
      <c r="CU117" s="548" t="str">
        <f t="shared" si="692"/>
        <v>-</v>
      </c>
      <c r="CV117" s="548" t="str">
        <f t="shared" si="692"/>
        <v>-</v>
      </c>
      <c r="CW117" s="548" t="str">
        <f t="shared" si="692"/>
        <v>-</v>
      </c>
      <c r="CX117" s="548" t="str">
        <f t="shared" si="692"/>
        <v>-</v>
      </c>
      <c r="CY117" s="548" t="str">
        <f t="shared" si="692"/>
        <v>-</v>
      </c>
      <c r="CZ117" s="548" t="str">
        <f t="shared" si="692"/>
        <v>-</v>
      </c>
      <c r="DA117" s="548" t="str">
        <f t="shared" si="692"/>
        <v>-</v>
      </c>
      <c r="DB117" s="548" t="str">
        <f t="shared" si="692"/>
        <v>-</v>
      </c>
      <c r="DC117" s="548" t="str">
        <f t="shared" si="692"/>
        <v>-</v>
      </c>
      <c r="DD117" s="548" t="str">
        <f t="shared" si="692"/>
        <v>-</v>
      </c>
      <c r="DE117" s="548" t="str">
        <f t="shared" si="692"/>
        <v>-</v>
      </c>
      <c r="DF117" s="548" t="str">
        <f t="shared" si="692"/>
        <v>-</v>
      </c>
      <c r="DG117" s="548" t="str">
        <f t="shared" si="692"/>
        <v>-</v>
      </c>
      <c r="DH117" s="548" t="str">
        <f t="shared" si="692"/>
        <v>-</v>
      </c>
      <c r="DI117" s="548" t="str">
        <f t="shared" si="692"/>
        <v>-</v>
      </c>
      <c r="DJ117" s="548">
        <f t="shared" si="692"/>
        <v>0</v>
      </c>
      <c r="DK117" s="548">
        <f t="shared" si="692"/>
        <v>0</v>
      </c>
      <c r="DL117" s="614">
        <f t="shared" si="692"/>
        <v>0</v>
      </c>
      <c r="DM117" s="548" t="str">
        <f t="shared" si="692"/>
        <v>-</v>
      </c>
      <c r="DN117" s="548" t="str">
        <f>DN$13</f>
        <v>-</v>
      </c>
      <c r="DO117" s="548" t="str">
        <f t="shared" si="692"/>
        <v>-</v>
      </c>
      <c r="DP117" s="548" t="str">
        <f t="shared" si="692"/>
        <v>-</v>
      </c>
      <c r="DQ117" s="549" t="str">
        <f>DQ$13</f>
        <v>-</v>
      </c>
      <c r="DR117" s="548" t="str">
        <f t="shared" si="692"/>
        <v>-</v>
      </c>
      <c r="DS117" s="548" t="str">
        <f t="shared" si="692"/>
        <v>-</v>
      </c>
      <c r="DT117" s="548" t="str">
        <f t="shared" si="692"/>
        <v>-</v>
      </c>
      <c r="DU117" s="548" t="str">
        <f t="shared" ref="DU117:JR117" si="693">DU$13</f>
        <v>-</v>
      </c>
      <c r="DV117" s="548" t="str">
        <f t="shared" si="693"/>
        <v>-</v>
      </c>
      <c r="DW117" s="548" t="str">
        <f t="shared" si="693"/>
        <v>-</v>
      </c>
      <c r="DX117" s="548" t="str">
        <f t="shared" si="693"/>
        <v>-</v>
      </c>
      <c r="DY117" s="548" t="str">
        <f t="shared" si="693"/>
        <v>-</v>
      </c>
      <c r="DZ117" s="548" t="str">
        <f t="shared" si="693"/>
        <v>-</v>
      </c>
      <c r="EA117" s="548" t="str">
        <f t="shared" si="693"/>
        <v>-</v>
      </c>
      <c r="EB117" s="548" t="str">
        <f t="shared" si="693"/>
        <v>-</v>
      </c>
      <c r="EC117" s="548" t="str">
        <f t="shared" si="693"/>
        <v>-</v>
      </c>
      <c r="ED117" s="548" t="str">
        <f t="shared" si="693"/>
        <v>-</v>
      </c>
      <c r="EE117" s="548" t="str">
        <f t="shared" si="693"/>
        <v>-</v>
      </c>
      <c r="EF117" s="548" t="str">
        <f t="shared" si="693"/>
        <v>-</v>
      </c>
      <c r="EG117" s="548" t="str">
        <f t="shared" si="693"/>
        <v>-</v>
      </c>
      <c r="EH117" s="548" t="str">
        <f t="shared" si="693"/>
        <v>-</v>
      </c>
      <c r="EI117" s="548" t="str">
        <f t="shared" si="693"/>
        <v>-</v>
      </c>
      <c r="EJ117" s="548" t="str">
        <f t="shared" ref="EJ117:FF117" si="694">EJ$13</f>
        <v>-</v>
      </c>
      <c r="EK117" s="548" t="str">
        <f t="shared" si="694"/>
        <v>-</v>
      </c>
      <c r="EL117" s="548" t="str">
        <f t="shared" si="694"/>
        <v>-</v>
      </c>
      <c r="EM117" s="548" t="str">
        <f t="shared" si="694"/>
        <v>-</v>
      </c>
      <c r="EN117" s="548" t="str">
        <f t="shared" si="694"/>
        <v>-</v>
      </c>
      <c r="EO117" s="548" t="str">
        <f t="shared" si="694"/>
        <v>-</v>
      </c>
      <c r="EP117" s="548" t="str">
        <f t="shared" si="694"/>
        <v>-</v>
      </c>
      <c r="EQ117" s="548" t="str">
        <f t="shared" si="694"/>
        <v>-</v>
      </c>
      <c r="ER117" s="548" t="str">
        <f t="shared" si="694"/>
        <v>-</v>
      </c>
      <c r="ES117" s="548" t="str">
        <f t="shared" si="694"/>
        <v>-</v>
      </c>
      <c r="ET117" s="548" t="str">
        <f t="shared" si="694"/>
        <v>-</v>
      </c>
      <c r="EU117" s="548" t="str">
        <f t="shared" si="694"/>
        <v>-</v>
      </c>
      <c r="EV117" s="548" t="str">
        <f t="shared" si="694"/>
        <v>-</v>
      </c>
      <c r="EW117" s="548" t="str">
        <f t="shared" si="694"/>
        <v>-</v>
      </c>
      <c r="EX117" s="548" t="str">
        <f t="shared" si="694"/>
        <v>-</v>
      </c>
      <c r="EY117" s="548" t="str">
        <f t="shared" si="694"/>
        <v>-</v>
      </c>
      <c r="EZ117" s="548" t="str">
        <f>EZ$13</f>
        <v>-</v>
      </c>
      <c r="FA117" s="548" t="str">
        <f>FA$13</f>
        <v>-</v>
      </c>
      <c r="FB117" s="548" t="str">
        <f>FB$13</f>
        <v>-</v>
      </c>
      <c r="FC117" s="548" t="str">
        <f>FC$13</f>
        <v>-</v>
      </c>
      <c r="FD117" s="548" t="str">
        <f t="shared" si="694"/>
        <v>-</v>
      </c>
      <c r="FE117" s="548" t="str">
        <f t="shared" si="694"/>
        <v>-</v>
      </c>
      <c r="FF117" s="548" t="str">
        <f t="shared" si="694"/>
        <v>-</v>
      </c>
      <c r="FG117" s="548" t="str">
        <f>FG$13</f>
        <v>-</v>
      </c>
      <c r="FH117" s="548" t="str">
        <f>FH$13</f>
        <v>-</v>
      </c>
      <c r="FI117" s="548" t="str">
        <f>FI$13</f>
        <v>-</v>
      </c>
      <c r="FJ117" s="548" t="str">
        <f>FJ$13</f>
        <v>-</v>
      </c>
      <c r="FK117" s="548">
        <f t="shared" si="693"/>
        <v>0</v>
      </c>
      <c r="FL117" s="548">
        <f t="shared" si="693"/>
        <v>0</v>
      </c>
      <c r="FM117" s="548">
        <f t="shared" si="693"/>
        <v>1</v>
      </c>
      <c r="FN117" s="548">
        <f t="shared" si="693"/>
        <v>0</v>
      </c>
      <c r="FO117" s="548">
        <f t="shared" si="693"/>
        <v>0</v>
      </c>
      <c r="FP117" s="548">
        <f t="shared" si="693"/>
        <v>0</v>
      </c>
      <c r="FQ117" s="548">
        <f t="shared" si="693"/>
        <v>0</v>
      </c>
      <c r="FR117" s="548">
        <f t="shared" si="693"/>
        <v>0</v>
      </c>
      <c r="FS117" s="548">
        <f t="shared" si="693"/>
        <v>0</v>
      </c>
      <c r="FT117" s="548" t="str">
        <f t="shared" si="693"/>
        <v>-</v>
      </c>
      <c r="FU117" s="548" t="str">
        <f t="shared" si="693"/>
        <v>-</v>
      </c>
      <c r="FV117" s="548" t="str">
        <f t="shared" si="693"/>
        <v>-</v>
      </c>
      <c r="FW117" s="548" t="str">
        <f t="shared" si="693"/>
        <v>-</v>
      </c>
      <c r="FX117" s="548" t="str">
        <f t="shared" si="693"/>
        <v>-</v>
      </c>
      <c r="FY117" s="548" t="str">
        <f t="shared" si="693"/>
        <v>-</v>
      </c>
      <c r="FZ117" s="548" t="str">
        <f t="shared" si="693"/>
        <v>-</v>
      </c>
      <c r="GA117" s="548" t="str">
        <f t="shared" si="693"/>
        <v>-</v>
      </c>
      <c r="GB117" s="548" t="str">
        <f t="shared" si="693"/>
        <v>-</v>
      </c>
      <c r="GC117" s="548" t="str">
        <f t="shared" si="693"/>
        <v>-</v>
      </c>
      <c r="GD117" s="548" t="str">
        <f t="shared" si="693"/>
        <v>-</v>
      </c>
      <c r="GE117" s="548" t="str">
        <f t="shared" si="693"/>
        <v>-</v>
      </c>
      <c r="GF117" s="548">
        <f t="shared" si="693"/>
        <v>1</v>
      </c>
      <c r="GG117" s="548">
        <f t="shared" si="693"/>
        <v>1</v>
      </c>
      <c r="GH117" s="548">
        <f t="shared" si="693"/>
        <v>1</v>
      </c>
      <c r="GI117" s="548">
        <f t="shared" si="693"/>
        <v>1</v>
      </c>
      <c r="GJ117" s="548" t="str">
        <f t="shared" si="693"/>
        <v>-</v>
      </c>
      <c r="GK117" s="548" t="str">
        <f t="shared" si="693"/>
        <v>-</v>
      </c>
      <c r="GL117" s="548" t="str">
        <f t="shared" si="693"/>
        <v>-</v>
      </c>
      <c r="GM117" s="548" t="str">
        <f t="shared" si="693"/>
        <v>-</v>
      </c>
      <c r="GN117" s="548" t="str">
        <f t="shared" si="693"/>
        <v>-</v>
      </c>
      <c r="GO117" s="548">
        <f t="shared" si="693"/>
        <v>1</v>
      </c>
      <c r="GP117" s="548">
        <f t="shared" si="693"/>
        <v>1</v>
      </c>
      <c r="GQ117" s="548">
        <f t="shared" si="693"/>
        <v>1</v>
      </c>
      <c r="GR117" s="548">
        <f t="shared" si="693"/>
        <v>1</v>
      </c>
      <c r="GS117" s="548">
        <f t="shared" si="693"/>
        <v>1</v>
      </c>
      <c r="GT117" s="548">
        <f t="shared" si="693"/>
        <v>1</v>
      </c>
      <c r="GU117" s="548">
        <f t="shared" si="693"/>
        <v>1</v>
      </c>
      <c r="GV117" s="548">
        <f t="shared" si="693"/>
        <v>1</v>
      </c>
      <c r="GW117" s="548" t="str">
        <f>GW$13</f>
        <v>-</v>
      </c>
      <c r="GX117" s="548" t="str">
        <f>GX$13</f>
        <v>-</v>
      </c>
      <c r="GY117" s="548" t="str">
        <f t="shared" si="693"/>
        <v>-</v>
      </c>
      <c r="GZ117" s="548" t="str">
        <f t="shared" si="693"/>
        <v>-</v>
      </c>
      <c r="HA117" s="614">
        <f t="shared" si="693"/>
        <v>0</v>
      </c>
      <c r="HB117" s="548" t="str">
        <f t="shared" si="693"/>
        <v>-</v>
      </c>
      <c r="HC117" s="548" t="str">
        <f t="shared" si="693"/>
        <v>-</v>
      </c>
      <c r="HD117" s="548">
        <f t="shared" si="693"/>
        <v>0</v>
      </c>
      <c r="HE117" s="548">
        <f t="shared" si="693"/>
        <v>0</v>
      </c>
      <c r="HF117" s="548">
        <f t="shared" si="693"/>
        <v>0</v>
      </c>
      <c r="HG117" s="548">
        <f t="shared" si="693"/>
        <v>0</v>
      </c>
      <c r="HH117" s="548">
        <f t="shared" si="693"/>
        <v>0</v>
      </c>
      <c r="HI117" s="548">
        <f t="shared" si="693"/>
        <v>0</v>
      </c>
      <c r="HJ117" s="548">
        <f t="shared" si="693"/>
        <v>0</v>
      </c>
      <c r="HK117" s="548">
        <f t="shared" si="693"/>
        <v>0</v>
      </c>
      <c r="HL117" s="548">
        <f t="shared" si="693"/>
        <v>0</v>
      </c>
      <c r="HM117" s="548">
        <f t="shared" si="693"/>
        <v>0</v>
      </c>
      <c r="HN117" s="548">
        <f t="shared" si="693"/>
        <v>0</v>
      </c>
      <c r="HO117" s="548">
        <f t="shared" si="693"/>
        <v>0</v>
      </c>
      <c r="HP117" s="548">
        <f t="shared" si="693"/>
        <v>0</v>
      </c>
      <c r="HQ117" s="548">
        <f t="shared" si="693"/>
        <v>0</v>
      </c>
      <c r="HR117" s="548">
        <f t="shared" si="693"/>
        <v>0</v>
      </c>
      <c r="HS117" s="548">
        <f t="shared" si="693"/>
        <v>0</v>
      </c>
      <c r="HT117" s="548">
        <f t="shared" si="693"/>
        <v>0</v>
      </c>
      <c r="HU117" s="548">
        <f t="shared" si="693"/>
        <v>0</v>
      </c>
      <c r="HV117" s="548">
        <f t="shared" si="693"/>
        <v>0</v>
      </c>
      <c r="HW117" s="548">
        <f t="shared" si="693"/>
        <v>0</v>
      </c>
      <c r="HX117" s="548">
        <f t="shared" si="693"/>
        <v>0</v>
      </c>
      <c r="HY117" s="548">
        <f t="shared" si="693"/>
        <v>0</v>
      </c>
      <c r="HZ117" s="548">
        <f t="shared" si="693"/>
        <v>0</v>
      </c>
      <c r="IA117" s="548">
        <f t="shared" si="693"/>
        <v>0</v>
      </c>
      <c r="IB117" s="548">
        <f t="shared" si="693"/>
        <v>0</v>
      </c>
      <c r="IC117" s="548">
        <f t="shared" si="693"/>
        <v>0</v>
      </c>
      <c r="ID117" s="548">
        <f t="shared" si="693"/>
        <v>0</v>
      </c>
      <c r="IE117" s="548">
        <f t="shared" si="693"/>
        <v>0</v>
      </c>
      <c r="IF117" s="548">
        <f t="shared" si="693"/>
        <v>0</v>
      </c>
      <c r="IG117" s="548">
        <f t="shared" si="693"/>
        <v>0</v>
      </c>
      <c r="IH117" s="548">
        <f t="shared" si="693"/>
        <v>0</v>
      </c>
      <c r="II117" s="548">
        <f t="shared" si="693"/>
        <v>0</v>
      </c>
      <c r="IJ117" s="548">
        <f t="shared" si="693"/>
        <v>0</v>
      </c>
      <c r="IK117" s="548">
        <f t="shared" si="693"/>
        <v>0</v>
      </c>
      <c r="IL117" s="548">
        <f t="shared" si="693"/>
        <v>0</v>
      </c>
      <c r="IM117" s="548">
        <f t="shared" si="693"/>
        <v>0</v>
      </c>
      <c r="IN117" s="548">
        <f t="shared" si="693"/>
        <v>0</v>
      </c>
      <c r="IO117" s="548">
        <f t="shared" si="693"/>
        <v>0</v>
      </c>
      <c r="IP117" s="548">
        <f t="shared" si="693"/>
        <v>0</v>
      </c>
      <c r="IQ117" s="548">
        <f t="shared" si="693"/>
        <v>0</v>
      </c>
      <c r="IR117" s="548">
        <f t="shared" si="693"/>
        <v>0</v>
      </c>
      <c r="IS117" s="548">
        <f t="shared" si="693"/>
        <v>0</v>
      </c>
      <c r="IT117" s="548">
        <f t="shared" si="693"/>
        <v>0</v>
      </c>
      <c r="IU117" s="548">
        <f t="shared" si="693"/>
        <v>0</v>
      </c>
      <c r="IV117" s="548">
        <f t="shared" si="693"/>
        <v>0</v>
      </c>
      <c r="IW117" s="548">
        <f t="shared" si="693"/>
        <v>0</v>
      </c>
      <c r="IX117" s="548">
        <f t="shared" si="693"/>
        <v>0</v>
      </c>
      <c r="IY117" s="548">
        <f t="shared" si="693"/>
        <v>0</v>
      </c>
      <c r="IZ117" s="548">
        <f t="shared" si="693"/>
        <v>0</v>
      </c>
      <c r="JA117" s="548">
        <f t="shared" si="693"/>
        <v>0</v>
      </c>
      <c r="JB117" s="548">
        <f t="shared" si="693"/>
        <v>0</v>
      </c>
      <c r="JC117" s="548">
        <f t="shared" si="693"/>
        <v>0</v>
      </c>
      <c r="JD117" s="548">
        <f t="shared" si="693"/>
        <v>0</v>
      </c>
      <c r="JE117" s="548">
        <f t="shared" si="693"/>
        <v>0</v>
      </c>
      <c r="JF117" s="614">
        <f t="shared" si="693"/>
        <v>0</v>
      </c>
      <c r="JG117" s="548" t="str">
        <f t="shared" si="693"/>
        <v>-</v>
      </c>
      <c r="JH117" s="548" t="str">
        <f t="shared" si="693"/>
        <v>-</v>
      </c>
      <c r="JI117" s="548" t="str">
        <f t="shared" si="693"/>
        <v>-</v>
      </c>
      <c r="JJ117" s="548" t="str">
        <f t="shared" si="693"/>
        <v>-</v>
      </c>
      <c r="JK117" s="548" t="str">
        <f t="shared" si="693"/>
        <v>-</v>
      </c>
      <c r="JL117" s="548">
        <f t="shared" si="693"/>
        <v>1</v>
      </c>
      <c r="JM117" s="548">
        <f t="shared" si="693"/>
        <v>1</v>
      </c>
      <c r="JN117" s="548" t="str">
        <f t="shared" si="693"/>
        <v>-</v>
      </c>
      <c r="JO117" s="548" t="str">
        <f t="shared" si="693"/>
        <v>-</v>
      </c>
      <c r="JP117" s="548" t="str">
        <f t="shared" si="693"/>
        <v>-</v>
      </c>
      <c r="JQ117" s="548" t="str">
        <f t="shared" si="693"/>
        <v>-</v>
      </c>
      <c r="JR117" s="548" t="str">
        <f t="shared" si="693"/>
        <v>-</v>
      </c>
      <c r="JS117" s="548" t="str">
        <f t="shared" ref="JS117:LA117" si="695">JS$13</f>
        <v>-</v>
      </c>
      <c r="JT117" s="548" t="str">
        <f t="shared" si="695"/>
        <v>-</v>
      </c>
      <c r="JU117" s="548" t="str">
        <f t="shared" si="695"/>
        <v>-</v>
      </c>
      <c r="JV117" s="548" t="str">
        <f t="shared" si="695"/>
        <v>-</v>
      </c>
      <c r="JW117" s="548" t="str">
        <f t="shared" si="695"/>
        <v>-</v>
      </c>
      <c r="JX117" s="548" t="str">
        <f t="shared" si="695"/>
        <v>-</v>
      </c>
      <c r="JY117" s="548" t="str">
        <f t="shared" si="695"/>
        <v>-</v>
      </c>
      <c r="JZ117" s="548" t="str">
        <f t="shared" si="695"/>
        <v>-</v>
      </c>
      <c r="KA117" s="548" t="str">
        <f t="shared" si="695"/>
        <v>-</v>
      </c>
      <c r="KB117" s="548" t="str">
        <f t="shared" si="695"/>
        <v>-</v>
      </c>
      <c r="KC117" s="548" t="str">
        <f t="shared" si="695"/>
        <v>-</v>
      </c>
      <c r="KD117" s="548" t="str">
        <f t="shared" si="695"/>
        <v>-</v>
      </c>
      <c r="KE117" s="548" t="str">
        <f t="shared" si="695"/>
        <v>-</v>
      </c>
      <c r="KF117" s="548" t="str">
        <f t="shared" si="695"/>
        <v>-</v>
      </c>
      <c r="KG117" s="548" t="str">
        <f t="shared" si="695"/>
        <v>-</v>
      </c>
      <c r="KH117" s="548" t="str">
        <f t="shared" si="695"/>
        <v>-</v>
      </c>
      <c r="KI117" s="548">
        <f t="shared" si="695"/>
        <v>0</v>
      </c>
      <c r="KJ117" s="548" t="str">
        <f t="shared" si="695"/>
        <v>-</v>
      </c>
      <c r="KK117" s="548">
        <f t="shared" si="695"/>
        <v>1</v>
      </c>
      <c r="KL117" s="548">
        <f t="shared" si="695"/>
        <v>0</v>
      </c>
      <c r="KM117" s="548">
        <f t="shared" si="695"/>
        <v>0</v>
      </c>
      <c r="KN117" s="548">
        <f t="shared" si="695"/>
        <v>0</v>
      </c>
      <c r="KO117" s="548">
        <f t="shared" si="695"/>
        <v>0</v>
      </c>
      <c r="KP117" s="548">
        <f t="shared" si="695"/>
        <v>0</v>
      </c>
      <c r="KQ117" s="548">
        <f t="shared" si="695"/>
        <v>0</v>
      </c>
      <c r="KR117" s="548">
        <f t="shared" si="695"/>
        <v>0</v>
      </c>
      <c r="KS117" s="548">
        <f t="shared" si="695"/>
        <v>1</v>
      </c>
      <c r="KT117" s="548">
        <f t="shared" si="695"/>
        <v>0</v>
      </c>
      <c r="KU117" s="548">
        <f t="shared" si="695"/>
        <v>0</v>
      </c>
      <c r="KV117" s="548">
        <f t="shared" si="695"/>
        <v>0</v>
      </c>
      <c r="KW117" s="548">
        <f t="shared" si="695"/>
        <v>0</v>
      </c>
      <c r="KX117" s="548">
        <f t="shared" si="695"/>
        <v>0</v>
      </c>
      <c r="KY117" s="614">
        <f t="shared" si="695"/>
        <v>0</v>
      </c>
      <c r="KZ117" s="548" t="str">
        <f t="shared" si="695"/>
        <v>-</v>
      </c>
      <c r="LA117" s="548" t="str">
        <f t="shared" si="695"/>
        <v>-</v>
      </c>
      <c r="LB117" s="548" t="str">
        <f t="shared" ref="LB117:ZT117" si="696">LB$13</f>
        <v>-</v>
      </c>
      <c r="LC117" s="548" t="str">
        <f t="shared" si="696"/>
        <v>-</v>
      </c>
      <c r="LD117" s="548" t="str">
        <f t="shared" si="696"/>
        <v>-</v>
      </c>
      <c r="LE117" s="548" t="str">
        <f t="shared" si="696"/>
        <v>-</v>
      </c>
      <c r="LF117" s="548" t="str">
        <f t="shared" si="696"/>
        <v>-</v>
      </c>
      <c r="LG117" s="548" t="str">
        <f t="shared" si="696"/>
        <v>-</v>
      </c>
      <c r="LH117" s="548" t="str">
        <f t="shared" si="696"/>
        <v>-</v>
      </c>
      <c r="LI117" s="548" t="str">
        <f t="shared" si="696"/>
        <v>-</v>
      </c>
      <c r="LJ117" s="548" t="str">
        <f t="shared" si="696"/>
        <v>-</v>
      </c>
      <c r="LK117" s="548" t="str">
        <f t="shared" si="696"/>
        <v>-</v>
      </c>
      <c r="LL117" s="548" t="str">
        <f t="shared" si="696"/>
        <v>-</v>
      </c>
      <c r="LM117" s="548" t="str">
        <f t="shared" si="696"/>
        <v>-</v>
      </c>
      <c r="LN117" s="548" t="str">
        <f t="shared" si="696"/>
        <v>-</v>
      </c>
      <c r="LO117" s="548" t="str">
        <f t="shared" si="696"/>
        <v>-</v>
      </c>
      <c r="LP117" s="548">
        <f t="shared" si="696"/>
        <v>0</v>
      </c>
      <c r="LQ117" s="548">
        <f>LQ$13</f>
        <v>0</v>
      </c>
      <c r="LR117" s="19" t="b">
        <v>0</v>
      </c>
      <c r="LS117" s="19" t="b">
        <v>0</v>
      </c>
      <c r="LT117" s="19" t="b">
        <v>0</v>
      </c>
      <c r="LU117" s="19" t="b">
        <v>0</v>
      </c>
      <c r="LV117" s="19" t="b">
        <v>0</v>
      </c>
      <c r="LW117" s="19" t="b">
        <v>0</v>
      </c>
      <c r="LX117" s="19" t="b">
        <v>0</v>
      </c>
      <c r="LY117" s="19" t="b">
        <v>0</v>
      </c>
      <c r="LZ117" s="19" t="b">
        <v>0</v>
      </c>
      <c r="MA117" s="19" t="b">
        <v>0</v>
      </c>
      <c r="MB117" s="19" t="b">
        <v>0</v>
      </c>
      <c r="MC117" s="19" t="b">
        <v>0</v>
      </c>
      <c r="MD117" s="19" t="b">
        <v>0</v>
      </c>
      <c r="ME117" s="19" t="b">
        <v>0</v>
      </c>
      <c r="MF117" s="19" t="b">
        <v>0</v>
      </c>
      <c r="MG117" s="19" t="b">
        <v>0</v>
      </c>
      <c r="MH117" s="548">
        <f t="shared" si="696"/>
        <v>0</v>
      </c>
      <c r="MI117" s="548">
        <f t="shared" si="696"/>
        <v>0</v>
      </c>
      <c r="MJ117" s="548">
        <f t="shared" si="696"/>
        <v>0</v>
      </c>
      <c r="MK117" s="548">
        <f t="shared" si="696"/>
        <v>0</v>
      </c>
      <c r="ML117" s="548">
        <f t="shared" si="696"/>
        <v>0</v>
      </c>
      <c r="MM117" s="548">
        <f t="shared" si="696"/>
        <v>0</v>
      </c>
      <c r="MN117" s="548">
        <f t="shared" si="696"/>
        <v>0</v>
      </c>
      <c r="MO117" s="548">
        <f t="shared" si="696"/>
        <v>0</v>
      </c>
      <c r="MP117" s="548">
        <f t="shared" si="696"/>
        <v>0</v>
      </c>
      <c r="MQ117" s="548">
        <f t="shared" si="696"/>
        <v>0</v>
      </c>
      <c r="MR117" s="548">
        <f t="shared" si="696"/>
        <v>0</v>
      </c>
      <c r="MS117" s="548">
        <f t="shared" si="696"/>
        <v>0</v>
      </c>
      <c r="MT117" s="548">
        <f t="shared" si="696"/>
        <v>0</v>
      </c>
      <c r="MU117" s="548">
        <f t="shared" si="696"/>
        <v>0</v>
      </c>
      <c r="MV117" s="548">
        <f t="shared" si="696"/>
        <v>0</v>
      </c>
      <c r="MW117" s="548">
        <f t="shared" si="696"/>
        <v>0</v>
      </c>
      <c r="MX117" s="548">
        <f t="shared" si="696"/>
        <v>0</v>
      </c>
      <c r="MY117" s="548">
        <f t="shared" si="696"/>
        <v>0</v>
      </c>
      <c r="MZ117" s="548">
        <f t="shared" si="696"/>
        <v>0</v>
      </c>
      <c r="NA117" s="548">
        <f t="shared" si="696"/>
        <v>0</v>
      </c>
      <c r="NB117" s="548">
        <f t="shared" si="696"/>
        <v>0</v>
      </c>
      <c r="NC117" s="548">
        <f t="shared" si="696"/>
        <v>0</v>
      </c>
      <c r="ND117" s="548">
        <f t="shared" si="696"/>
        <v>0</v>
      </c>
      <c r="NE117" s="548">
        <f t="shared" si="696"/>
        <v>0</v>
      </c>
      <c r="NF117" s="548">
        <f t="shared" si="696"/>
        <v>0</v>
      </c>
      <c r="NG117" s="548">
        <f t="shared" si="696"/>
        <v>0</v>
      </c>
      <c r="NH117" s="548">
        <f t="shared" si="696"/>
        <v>0</v>
      </c>
      <c r="NI117" s="548">
        <f t="shared" si="696"/>
        <v>0</v>
      </c>
      <c r="NJ117" s="548">
        <f t="shared" si="696"/>
        <v>0</v>
      </c>
      <c r="NK117" s="548">
        <f t="shared" si="696"/>
        <v>0</v>
      </c>
      <c r="NL117" s="548">
        <f t="shared" si="696"/>
        <v>0</v>
      </c>
      <c r="NM117" s="548">
        <f t="shared" si="696"/>
        <v>0</v>
      </c>
      <c r="NN117" s="548">
        <f t="shared" si="696"/>
        <v>0</v>
      </c>
      <c r="NO117" s="548">
        <f t="shared" si="696"/>
        <v>0</v>
      </c>
      <c r="NP117" s="548">
        <f t="shared" si="696"/>
        <v>0</v>
      </c>
      <c r="NQ117" s="548">
        <f t="shared" si="696"/>
        <v>0</v>
      </c>
      <c r="NR117" s="548">
        <f t="shared" si="696"/>
        <v>0</v>
      </c>
      <c r="NS117" s="548">
        <f t="shared" si="696"/>
        <v>0</v>
      </c>
      <c r="NT117" s="548">
        <f t="shared" si="696"/>
        <v>0</v>
      </c>
      <c r="NU117" s="548">
        <f t="shared" si="696"/>
        <v>0</v>
      </c>
      <c r="NV117" s="548">
        <f t="shared" si="696"/>
        <v>0</v>
      </c>
      <c r="NW117" s="548">
        <f t="shared" si="696"/>
        <v>0</v>
      </c>
      <c r="NX117" s="548">
        <f t="shared" si="696"/>
        <v>0</v>
      </c>
      <c r="NY117" s="548">
        <f t="shared" si="696"/>
        <v>0</v>
      </c>
      <c r="NZ117" s="548">
        <f t="shared" si="696"/>
        <v>0</v>
      </c>
      <c r="OA117" s="548">
        <f t="shared" si="696"/>
        <v>0</v>
      </c>
      <c r="OB117" s="548">
        <f t="shared" si="696"/>
        <v>0</v>
      </c>
      <c r="OC117" s="548">
        <f t="shared" si="696"/>
        <v>0</v>
      </c>
      <c r="OD117" s="548">
        <f t="shared" si="696"/>
        <v>0</v>
      </c>
      <c r="OE117" s="548">
        <f t="shared" si="696"/>
        <v>0</v>
      </c>
      <c r="OF117" s="548">
        <f t="shared" si="696"/>
        <v>0</v>
      </c>
      <c r="OG117" s="548">
        <f t="shared" si="696"/>
        <v>0</v>
      </c>
      <c r="OH117" s="548">
        <f t="shared" si="696"/>
        <v>0</v>
      </c>
      <c r="OI117" s="548">
        <f t="shared" si="696"/>
        <v>0</v>
      </c>
      <c r="OJ117" s="548">
        <f t="shared" si="696"/>
        <v>0</v>
      </c>
      <c r="OK117" s="548">
        <f t="shared" si="696"/>
        <v>0</v>
      </c>
      <c r="OL117" s="548">
        <f t="shared" si="696"/>
        <v>0</v>
      </c>
      <c r="OM117" s="548">
        <f t="shared" si="696"/>
        <v>0</v>
      </c>
      <c r="ON117" s="548">
        <f t="shared" si="696"/>
        <v>0</v>
      </c>
      <c r="OO117" s="548">
        <f t="shared" si="696"/>
        <v>0</v>
      </c>
      <c r="OP117" s="548">
        <f t="shared" si="696"/>
        <v>0</v>
      </c>
      <c r="OQ117" s="548">
        <f t="shared" si="696"/>
        <v>0</v>
      </c>
      <c r="OR117" s="548">
        <f t="shared" si="696"/>
        <v>0</v>
      </c>
      <c r="OS117" s="548">
        <f t="shared" si="696"/>
        <v>0</v>
      </c>
      <c r="OT117" s="548">
        <f t="shared" si="696"/>
        <v>0</v>
      </c>
      <c r="OU117" s="548">
        <f t="shared" si="696"/>
        <v>0</v>
      </c>
      <c r="OV117" s="548">
        <f t="shared" si="696"/>
        <v>0</v>
      </c>
      <c r="OW117" s="548">
        <f t="shared" si="696"/>
        <v>0</v>
      </c>
      <c r="OX117" s="548">
        <f t="shared" si="696"/>
        <v>0</v>
      </c>
      <c r="OY117" s="548">
        <f t="shared" si="696"/>
        <v>0</v>
      </c>
      <c r="OZ117" s="548">
        <f t="shared" si="696"/>
        <v>0</v>
      </c>
      <c r="PA117" s="548">
        <f t="shared" si="696"/>
        <v>0</v>
      </c>
      <c r="PB117" s="548">
        <f t="shared" si="696"/>
        <v>0</v>
      </c>
      <c r="PC117" s="548">
        <f t="shared" si="696"/>
        <v>0</v>
      </c>
      <c r="PD117" s="548">
        <f t="shared" si="696"/>
        <v>0</v>
      </c>
      <c r="PE117" s="548">
        <f t="shared" si="696"/>
        <v>0</v>
      </c>
      <c r="PF117" s="548">
        <f t="shared" si="696"/>
        <v>0</v>
      </c>
      <c r="PG117" s="548">
        <f t="shared" si="696"/>
        <v>0</v>
      </c>
      <c r="PH117" s="548">
        <f t="shared" si="696"/>
        <v>0</v>
      </c>
      <c r="PI117" s="548">
        <f t="shared" si="696"/>
        <v>0</v>
      </c>
      <c r="PJ117" s="548">
        <f t="shared" si="696"/>
        <v>0</v>
      </c>
      <c r="PK117" s="548">
        <f t="shared" si="696"/>
        <v>0</v>
      </c>
      <c r="PL117" s="548">
        <f t="shared" si="696"/>
        <v>0</v>
      </c>
      <c r="PM117" s="548">
        <f t="shared" si="696"/>
        <v>0</v>
      </c>
      <c r="PN117" s="548">
        <f t="shared" si="696"/>
        <v>0</v>
      </c>
      <c r="PO117" s="548">
        <f t="shared" si="696"/>
        <v>0</v>
      </c>
      <c r="PP117" s="548">
        <f t="shared" si="696"/>
        <v>0</v>
      </c>
      <c r="PQ117" s="548">
        <f t="shared" si="696"/>
        <v>0</v>
      </c>
      <c r="PR117" s="548">
        <f t="shared" si="696"/>
        <v>0</v>
      </c>
      <c r="PS117" s="548">
        <f t="shared" si="696"/>
        <v>0</v>
      </c>
      <c r="PT117" s="548">
        <f t="shared" si="696"/>
        <v>0</v>
      </c>
      <c r="PU117" s="548">
        <f t="shared" si="696"/>
        <v>0</v>
      </c>
      <c r="PV117" s="548">
        <f t="shared" si="696"/>
        <v>0</v>
      </c>
      <c r="PW117" s="548">
        <f t="shared" si="696"/>
        <v>0</v>
      </c>
      <c r="PX117" s="548">
        <f t="shared" si="696"/>
        <v>0</v>
      </c>
      <c r="PY117" s="548">
        <f t="shared" si="696"/>
        <v>0</v>
      </c>
      <c r="PZ117" s="548">
        <f t="shared" si="696"/>
        <v>0</v>
      </c>
      <c r="QA117" s="548">
        <f t="shared" si="696"/>
        <v>0</v>
      </c>
      <c r="QB117" s="548">
        <f t="shared" si="696"/>
        <v>0</v>
      </c>
      <c r="QC117" s="548">
        <f t="shared" si="696"/>
        <v>0</v>
      </c>
      <c r="QD117" s="548">
        <f t="shared" si="696"/>
        <v>0</v>
      </c>
      <c r="QE117" s="548">
        <f t="shared" si="696"/>
        <v>0</v>
      </c>
      <c r="QF117" s="548">
        <f t="shared" si="696"/>
        <v>0</v>
      </c>
      <c r="QG117" s="548">
        <f t="shared" si="696"/>
        <v>0</v>
      </c>
      <c r="QH117" s="548">
        <f t="shared" si="696"/>
        <v>0</v>
      </c>
      <c r="QI117" s="548">
        <f t="shared" si="696"/>
        <v>0</v>
      </c>
      <c r="QJ117" s="548">
        <f t="shared" si="696"/>
        <v>0</v>
      </c>
      <c r="QK117" s="548">
        <f t="shared" si="696"/>
        <v>0</v>
      </c>
      <c r="QL117" s="548">
        <f t="shared" si="696"/>
        <v>0</v>
      </c>
      <c r="QM117" s="548">
        <f t="shared" si="696"/>
        <v>0</v>
      </c>
      <c r="QN117" s="548">
        <f t="shared" si="696"/>
        <v>0</v>
      </c>
      <c r="QO117" s="548">
        <f t="shared" si="696"/>
        <v>0</v>
      </c>
      <c r="QP117" s="548">
        <f t="shared" si="696"/>
        <v>0</v>
      </c>
      <c r="QQ117" s="548">
        <f t="shared" si="696"/>
        <v>0</v>
      </c>
      <c r="QR117" s="548">
        <f t="shared" si="696"/>
        <v>0</v>
      </c>
      <c r="QS117" s="548">
        <f t="shared" si="696"/>
        <v>0</v>
      </c>
      <c r="QT117" s="548">
        <f t="shared" si="696"/>
        <v>0</v>
      </c>
      <c r="QU117" s="548">
        <f t="shared" si="696"/>
        <v>0</v>
      </c>
      <c r="QV117" s="548">
        <f t="shared" si="696"/>
        <v>0</v>
      </c>
      <c r="QW117" s="548">
        <f t="shared" si="696"/>
        <v>0</v>
      </c>
      <c r="QX117" s="548">
        <f t="shared" si="696"/>
        <v>0</v>
      </c>
      <c r="QY117" s="548">
        <f t="shared" si="696"/>
        <v>0</v>
      </c>
      <c r="QZ117" s="548">
        <f t="shared" si="696"/>
        <v>0</v>
      </c>
      <c r="RA117" s="548">
        <f t="shared" si="696"/>
        <v>0</v>
      </c>
      <c r="RB117" s="548">
        <f t="shared" si="696"/>
        <v>0</v>
      </c>
      <c r="RC117" s="548">
        <f t="shared" si="696"/>
        <v>0</v>
      </c>
      <c r="RD117" s="548">
        <f t="shared" si="696"/>
        <v>0</v>
      </c>
      <c r="RE117" s="548">
        <f t="shared" si="696"/>
        <v>0</v>
      </c>
      <c r="RF117" s="548">
        <f t="shared" si="696"/>
        <v>0</v>
      </c>
      <c r="RG117" s="548">
        <f t="shared" si="696"/>
        <v>0</v>
      </c>
      <c r="RH117" s="548">
        <f t="shared" si="696"/>
        <v>0</v>
      </c>
      <c r="RI117" s="548">
        <f t="shared" si="696"/>
        <v>0</v>
      </c>
      <c r="RJ117" s="548">
        <f t="shared" si="696"/>
        <v>0</v>
      </c>
      <c r="RK117" s="548">
        <f t="shared" si="696"/>
        <v>0</v>
      </c>
      <c r="RL117" s="548">
        <f t="shared" si="696"/>
        <v>0</v>
      </c>
      <c r="RM117" s="548">
        <f t="shared" si="696"/>
        <v>0</v>
      </c>
      <c r="RN117" s="548">
        <f t="shared" si="696"/>
        <v>0</v>
      </c>
      <c r="RO117" s="548">
        <f t="shared" si="696"/>
        <v>0</v>
      </c>
      <c r="RP117" s="548">
        <f t="shared" si="696"/>
        <v>0</v>
      </c>
      <c r="RQ117" s="548">
        <f t="shared" si="696"/>
        <v>0</v>
      </c>
      <c r="RR117" s="548">
        <f t="shared" si="696"/>
        <v>0</v>
      </c>
      <c r="RS117" s="548">
        <f t="shared" si="696"/>
        <v>0</v>
      </c>
      <c r="RT117" s="548">
        <f t="shared" si="696"/>
        <v>0</v>
      </c>
      <c r="RU117" s="548">
        <f t="shared" si="696"/>
        <v>0</v>
      </c>
      <c r="RV117" s="548">
        <f t="shared" si="696"/>
        <v>0</v>
      </c>
      <c r="RW117" s="548">
        <f t="shared" si="696"/>
        <v>0</v>
      </c>
      <c r="RX117" s="548">
        <f t="shared" si="696"/>
        <v>0</v>
      </c>
      <c r="RY117" s="548">
        <f t="shared" si="696"/>
        <v>0</v>
      </c>
      <c r="RZ117" s="548">
        <f t="shared" si="696"/>
        <v>0</v>
      </c>
      <c r="SA117" s="548">
        <f t="shared" si="696"/>
        <v>0</v>
      </c>
      <c r="SB117" s="548">
        <f t="shared" si="696"/>
        <v>0</v>
      </c>
      <c r="SC117" s="548">
        <f t="shared" si="696"/>
        <v>0</v>
      </c>
      <c r="SD117" s="548">
        <f t="shared" si="696"/>
        <v>0</v>
      </c>
      <c r="SE117" s="548">
        <f t="shared" si="696"/>
        <v>0</v>
      </c>
      <c r="SF117" s="548">
        <f t="shared" si="696"/>
        <v>0</v>
      </c>
      <c r="SG117" s="548">
        <f t="shared" si="696"/>
        <v>0</v>
      </c>
      <c r="SH117" s="548">
        <f t="shared" ref="SH117:US117" si="697">SH$13</f>
        <v>0</v>
      </c>
      <c r="SI117" s="548">
        <f t="shared" si="697"/>
        <v>0</v>
      </c>
      <c r="SJ117" s="548">
        <f t="shared" si="697"/>
        <v>0</v>
      </c>
      <c r="SK117" s="548">
        <f t="shared" si="697"/>
        <v>0</v>
      </c>
      <c r="SL117" s="548">
        <f t="shared" si="697"/>
        <v>0</v>
      </c>
      <c r="SM117" s="548">
        <f t="shared" si="697"/>
        <v>0</v>
      </c>
      <c r="SN117" s="548">
        <f t="shared" si="697"/>
        <v>0</v>
      </c>
      <c r="SO117" s="548">
        <f t="shared" si="697"/>
        <v>0</v>
      </c>
      <c r="SP117" s="548">
        <f t="shared" si="697"/>
        <v>0</v>
      </c>
      <c r="SQ117" s="548">
        <f t="shared" si="697"/>
        <v>0</v>
      </c>
      <c r="SR117" s="548">
        <f t="shared" si="697"/>
        <v>0</v>
      </c>
      <c r="SS117" s="548">
        <f t="shared" si="697"/>
        <v>0</v>
      </c>
      <c r="ST117" s="548">
        <f t="shared" si="697"/>
        <v>0</v>
      </c>
      <c r="SU117" s="548">
        <f t="shared" si="697"/>
        <v>0</v>
      </c>
      <c r="SV117" s="548">
        <f t="shared" si="697"/>
        <v>0</v>
      </c>
      <c r="SW117" s="548">
        <f t="shared" si="697"/>
        <v>0</v>
      </c>
      <c r="SX117" s="548">
        <f t="shared" si="697"/>
        <v>0</v>
      </c>
      <c r="SY117" s="548">
        <f t="shared" si="697"/>
        <v>0</v>
      </c>
      <c r="SZ117" s="548">
        <f t="shared" si="697"/>
        <v>0</v>
      </c>
      <c r="TA117" s="548">
        <f t="shared" si="697"/>
        <v>0</v>
      </c>
      <c r="TB117" s="548">
        <f t="shared" si="697"/>
        <v>0</v>
      </c>
      <c r="TC117" s="548">
        <f t="shared" si="697"/>
        <v>0</v>
      </c>
      <c r="TD117" s="548">
        <f t="shared" si="697"/>
        <v>0</v>
      </c>
      <c r="TE117" s="548">
        <f t="shared" si="697"/>
        <v>0</v>
      </c>
      <c r="TF117" s="548">
        <f t="shared" si="697"/>
        <v>0</v>
      </c>
      <c r="TG117" s="548">
        <f t="shared" si="697"/>
        <v>0</v>
      </c>
      <c r="TH117" s="548">
        <f t="shared" si="697"/>
        <v>0</v>
      </c>
      <c r="TI117" s="548">
        <f t="shared" si="697"/>
        <v>0</v>
      </c>
      <c r="TJ117" s="548">
        <f t="shared" si="697"/>
        <v>0</v>
      </c>
      <c r="TK117" s="548">
        <f t="shared" si="697"/>
        <v>0</v>
      </c>
      <c r="TL117" s="548">
        <f t="shared" si="697"/>
        <v>0</v>
      </c>
      <c r="TM117" s="548">
        <f t="shared" si="697"/>
        <v>0</v>
      </c>
      <c r="TN117" s="548">
        <f t="shared" si="697"/>
        <v>0</v>
      </c>
      <c r="TO117" s="548">
        <f t="shared" si="697"/>
        <v>0</v>
      </c>
      <c r="TP117" s="548">
        <f t="shared" si="697"/>
        <v>0</v>
      </c>
      <c r="TQ117" s="548">
        <f t="shared" si="697"/>
        <v>0</v>
      </c>
      <c r="TR117" s="548">
        <f t="shared" si="697"/>
        <v>0</v>
      </c>
      <c r="TS117" s="548">
        <f t="shared" si="697"/>
        <v>0</v>
      </c>
      <c r="TT117" s="548">
        <f t="shared" si="697"/>
        <v>0</v>
      </c>
      <c r="TU117" s="548">
        <f t="shared" si="697"/>
        <v>0</v>
      </c>
      <c r="TV117" s="548">
        <f t="shared" si="697"/>
        <v>0</v>
      </c>
      <c r="TW117" s="548">
        <f t="shared" si="697"/>
        <v>0</v>
      </c>
      <c r="TX117" s="548">
        <f t="shared" si="697"/>
        <v>0</v>
      </c>
      <c r="TY117" s="548">
        <f t="shared" si="697"/>
        <v>0</v>
      </c>
      <c r="TZ117" s="548">
        <f t="shared" si="697"/>
        <v>0</v>
      </c>
      <c r="UA117" s="548">
        <f t="shared" si="697"/>
        <v>0</v>
      </c>
      <c r="UB117" s="548">
        <f t="shared" si="697"/>
        <v>0</v>
      </c>
      <c r="UC117" s="548">
        <f t="shared" si="697"/>
        <v>0</v>
      </c>
      <c r="UD117" s="548">
        <f t="shared" si="697"/>
        <v>0</v>
      </c>
      <c r="UE117" s="548">
        <f t="shared" si="697"/>
        <v>0</v>
      </c>
      <c r="UF117" s="548">
        <f t="shared" si="697"/>
        <v>0</v>
      </c>
      <c r="UG117" s="548">
        <f t="shared" si="697"/>
        <v>0</v>
      </c>
      <c r="UH117" s="548">
        <f t="shared" si="697"/>
        <v>0</v>
      </c>
      <c r="UI117" s="548">
        <f t="shared" si="697"/>
        <v>0</v>
      </c>
      <c r="UJ117" s="548">
        <f t="shared" si="697"/>
        <v>0</v>
      </c>
      <c r="UK117" s="548">
        <f t="shared" si="697"/>
        <v>0</v>
      </c>
      <c r="UL117" s="548">
        <f t="shared" si="697"/>
        <v>0</v>
      </c>
      <c r="UM117" s="548">
        <f t="shared" si="697"/>
        <v>0</v>
      </c>
      <c r="UN117" s="548">
        <f t="shared" si="697"/>
        <v>0</v>
      </c>
      <c r="UO117" s="548">
        <f t="shared" si="697"/>
        <v>0</v>
      </c>
      <c r="UP117" s="548">
        <f t="shared" si="697"/>
        <v>0</v>
      </c>
      <c r="UQ117" s="548">
        <f t="shared" si="697"/>
        <v>0</v>
      </c>
      <c r="UR117" s="548">
        <f t="shared" si="697"/>
        <v>0</v>
      </c>
      <c r="US117" s="548">
        <f t="shared" si="697"/>
        <v>0</v>
      </c>
      <c r="UT117" s="548">
        <f t="shared" ref="UT117:XE117" si="698">UT$13</f>
        <v>0</v>
      </c>
      <c r="UU117" s="548">
        <f t="shared" si="698"/>
        <v>0</v>
      </c>
      <c r="UV117" s="548">
        <f t="shared" si="698"/>
        <v>0</v>
      </c>
      <c r="UW117" s="548">
        <f t="shared" si="698"/>
        <v>0</v>
      </c>
      <c r="UX117" s="548">
        <f t="shared" si="698"/>
        <v>0</v>
      </c>
      <c r="UY117" s="548">
        <f t="shared" si="698"/>
        <v>0</v>
      </c>
      <c r="UZ117" s="548">
        <f t="shared" si="698"/>
        <v>0</v>
      </c>
      <c r="VA117" s="548">
        <f t="shared" si="698"/>
        <v>0</v>
      </c>
      <c r="VB117" s="548">
        <f t="shared" si="698"/>
        <v>0</v>
      </c>
      <c r="VC117" s="548">
        <f t="shared" si="698"/>
        <v>0</v>
      </c>
      <c r="VD117" s="548">
        <f t="shared" si="698"/>
        <v>0</v>
      </c>
      <c r="VE117" s="548">
        <f t="shared" si="698"/>
        <v>0</v>
      </c>
      <c r="VF117" s="548">
        <f t="shared" si="698"/>
        <v>0</v>
      </c>
      <c r="VG117" s="548">
        <f t="shared" si="698"/>
        <v>0</v>
      </c>
      <c r="VH117" s="548">
        <f t="shared" si="698"/>
        <v>0</v>
      </c>
      <c r="VI117" s="548">
        <f t="shared" si="698"/>
        <v>0</v>
      </c>
      <c r="VJ117" s="548">
        <f t="shared" si="698"/>
        <v>0</v>
      </c>
      <c r="VK117" s="548">
        <f t="shared" si="698"/>
        <v>0</v>
      </c>
      <c r="VL117" s="548">
        <f t="shared" si="698"/>
        <v>0</v>
      </c>
      <c r="VM117" s="548">
        <f t="shared" si="698"/>
        <v>0</v>
      </c>
      <c r="VN117" s="548">
        <f t="shared" si="698"/>
        <v>0</v>
      </c>
      <c r="VO117" s="548">
        <f t="shared" si="698"/>
        <v>0</v>
      </c>
      <c r="VP117" s="548">
        <f t="shared" si="698"/>
        <v>0</v>
      </c>
      <c r="VQ117" s="548">
        <f t="shared" si="698"/>
        <v>0</v>
      </c>
      <c r="VR117" s="548">
        <f t="shared" si="698"/>
        <v>0</v>
      </c>
      <c r="VS117" s="548">
        <f t="shared" si="698"/>
        <v>0</v>
      </c>
      <c r="VT117" s="548">
        <f t="shared" si="698"/>
        <v>0</v>
      </c>
      <c r="VU117" s="548">
        <f t="shared" si="698"/>
        <v>0</v>
      </c>
      <c r="VV117" s="548">
        <f t="shared" si="698"/>
        <v>0</v>
      </c>
      <c r="VW117" s="548">
        <f t="shared" si="698"/>
        <v>0</v>
      </c>
      <c r="VX117" s="548">
        <f t="shared" si="698"/>
        <v>0</v>
      </c>
      <c r="VY117" s="548">
        <f t="shared" si="698"/>
        <v>0</v>
      </c>
      <c r="VZ117" s="548">
        <f t="shared" si="698"/>
        <v>0</v>
      </c>
      <c r="WA117" s="548">
        <f t="shared" si="698"/>
        <v>0</v>
      </c>
      <c r="WB117" s="548">
        <f t="shared" si="698"/>
        <v>0</v>
      </c>
      <c r="WC117" s="548">
        <f t="shared" si="698"/>
        <v>0</v>
      </c>
      <c r="WD117" s="548">
        <f t="shared" si="698"/>
        <v>0</v>
      </c>
      <c r="WE117" s="548">
        <f t="shared" si="698"/>
        <v>0</v>
      </c>
      <c r="WF117" s="548">
        <f t="shared" si="698"/>
        <v>0</v>
      </c>
      <c r="WG117" s="548">
        <f t="shared" si="698"/>
        <v>0</v>
      </c>
      <c r="WH117" s="548">
        <f t="shared" si="698"/>
        <v>0</v>
      </c>
      <c r="WI117" s="548">
        <f t="shared" si="698"/>
        <v>0</v>
      </c>
      <c r="WJ117" s="548">
        <f t="shared" si="698"/>
        <v>0</v>
      </c>
      <c r="WK117" s="548">
        <f t="shared" si="698"/>
        <v>0</v>
      </c>
      <c r="WL117" s="548">
        <f t="shared" si="698"/>
        <v>0</v>
      </c>
      <c r="WM117" s="548">
        <f t="shared" si="698"/>
        <v>0</v>
      </c>
      <c r="WN117" s="548">
        <f t="shared" si="698"/>
        <v>0</v>
      </c>
      <c r="WO117" s="548">
        <f t="shared" si="698"/>
        <v>0</v>
      </c>
      <c r="WP117" s="548">
        <f t="shared" si="698"/>
        <v>0</v>
      </c>
      <c r="WQ117" s="548">
        <f t="shared" si="698"/>
        <v>0</v>
      </c>
      <c r="WR117" s="548">
        <f t="shared" si="698"/>
        <v>0</v>
      </c>
      <c r="WS117" s="548">
        <f t="shared" si="698"/>
        <v>0</v>
      </c>
      <c r="WT117" s="548">
        <f t="shared" si="698"/>
        <v>0</v>
      </c>
      <c r="WU117" s="548">
        <f t="shared" si="698"/>
        <v>0</v>
      </c>
      <c r="WV117" s="548">
        <f t="shared" si="698"/>
        <v>0</v>
      </c>
      <c r="WW117" s="548">
        <f t="shared" si="698"/>
        <v>0</v>
      </c>
      <c r="WX117" s="548">
        <f t="shared" si="698"/>
        <v>0</v>
      </c>
      <c r="WY117" s="548">
        <f t="shared" si="698"/>
        <v>0</v>
      </c>
      <c r="WZ117" s="548">
        <f t="shared" si="698"/>
        <v>0</v>
      </c>
      <c r="XA117" s="548">
        <f t="shared" si="698"/>
        <v>0</v>
      </c>
      <c r="XB117" s="548">
        <f t="shared" si="698"/>
        <v>0</v>
      </c>
      <c r="XC117" s="548">
        <f t="shared" si="698"/>
        <v>0</v>
      </c>
      <c r="XD117" s="548">
        <f t="shared" si="698"/>
        <v>0</v>
      </c>
      <c r="XE117" s="548">
        <f t="shared" si="698"/>
        <v>0</v>
      </c>
      <c r="XF117" s="548">
        <f t="shared" ref="XF117:XW117" si="699">XF$13</f>
        <v>0</v>
      </c>
      <c r="XG117" s="548">
        <f t="shared" si="699"/>
        <v>0</v>
      </c>
      <c r="XH117" s="548">
        <f t="shared" si="699"/>
        <v>0</v>
      </c>
      <c r="XI117" s="548">
        <f t="shared" si="699"/>
        <v>0</v>
      </c>
      <c r="XJ117" s="548">
        <f t="shared" si="699"/>
        <v>0</v>
      </c>
      <c r="XK117" s="548">
        <f t="shared" si="699"/>
        <v>0</v>
      </c>
      <c r="XL117" s="548">
        <f t="shared" si="699"/>
        <v>0</v>
      </c>
      <c r="XM117" s="548">
        <f t="shared" si="699"/>
        <v>0</v>
      </c>
      <c r="XN117" s="548">
        <f t="shared" si="699"/>
        <v>0</v>
      </c>
      <c r="XO117" s="548">
        <f t="shared" si="699"/>
        <v>0</v>
      </c>
      <c r="XP117" s="548">
        <f t="shared" si="699"/>
        <v>0</v>
      </c>
      <c r="XQ117" s="548">
        <f t="shared" si="699"/>
        <v>0</v>
      </c>
      <c r="XR117" s="548">
        <f t="shared" si="699"/>
        <v>0</v>
      </c>
      <c r="XS117" s="548">
        <f t="shared" si="699"/>
        <v>0</v>
      </c>
      <c r="XT117" s="548">
        <f t="shared" si="699"/>
        <v>0</v>
      </c>
      <c r="XU117" s="548">
        <f t="shared" si="699"/>
        <v>0</v>
      </c>
      <c r="XV117" s="548">
        <f t="shared" si="699"/>
        <v>0</v>
      </c>
      <c r="XW117" s="548">
        <f t="shared" si="699"/>
        <v>0</v>
      </c>
      <c r="XX117" s="548">
        <f t="shared" si="696"/>
        <v>0</v>
      </c>
      <c r="XY117" s="548">
        <f t="shared" si="696"/>
        <v>0</v>
      </c>
      <c r="XZ117" s="548">
        <f t="shared" si="696"/>
        <v>0</v>
      </c>
      <c r="YA117" s="548">
        <f t="shared" si="696"/>
        <v>0</v>
      </c>
      <c r="YB117" s="548">
        <f t="shared" si="696"/>
        <v>0</v>
      </c>
      <c r="YC117" s="548">
        <f t="shared" si="696"/>
        <v>0</v>
      </c>
      <c r="YD117" s="548">
        <f t="shared" si="696"/>
        <v>0</v>
      </c>
      <c r="YE117" s="548">
        <f t="shared" si="696"/>
        <v>0</v>
      </c>
      <c r="YF117" s="548">
        <f t="shared" si="696"/>
        <v>0</v>
      </c>
      <c r="YG117" s="548">
        <f t="shared" si="696"/>
        <v>0</v>
      </c>
      <c r="YH117" s="548">
        <f t="shared" si="696"/>
        <v>0</v>
      </c>
      <c r="YI117" s="548">
        <f t="shared" si="696"/>
        <v>0</v>
      </c>
      <c r="YJ117" s="548">
        <f t="shared" si="696"/>
        <v>0</v>
      </c>
      <c r="YK117" s="548">
        <f t="shared" si="696"/>
        <v>0</v>
      </c>
      <c r="YL117" s="548">
        <f t="shared" si="696"/>
        <v>0</v>
      </c>
      <c r="YM117" s="548">
        <f t="shared" si="696"/>
        <v>0</v>
      </c>
      <c r="YN117" s="548">
        <f t="shared" si="696"/>
        <v>0</v>
      </c>
      <c r="YO117" s="548">
        <f t="shared" si="696"/>
        <v>0</v>
      </c>
      <c r="YP117" s="548">
        <f t="shared" si="696"/>
        <v>0</v>
      </c>
      <c r="YQ117" s="548">
        <f t="shared" si="696"/>
        <v>0</v>
      </c>
      <c r="YR117" s="548">
        <f t="shared" si="696"/>
        <v>0</v>
      </c>
      <c r="YS117" s="548">
        <f t="shared" si="696"/>
        <v>0</v>
      </c>
      <c r="YT117" s="548">
        <f t="shared" si="696"/>
        <v>0</v>
      </c>
      <c r="YU117" s="548">
        <f t="shared" si="696"/>
        <v>0</v>
      </c>
      <c r="YV117" s="548">
        <f t="shared" si="696"/>
        <v>0</v>
      </c>
      <c r="YW117" s="548">
        <f t="shared" si="696"/>
        <v>0</v>
      </c>
      <c r="YX117" s="548">
        <f t="shared" si="696"/>
        <v>0</v>
      </c>
      <c r="YY117" s="548">
        <f t="shared" si="696"/>
        <v>0</v>
      </c>
      <c r="YZ117" s="548">
        <f t="shared" si="696"/>
        <v>0</v>
      </c>
      <c r="ZA117" s="548" t="str">
        <f t="shared" si="696"/>
        <v>-</v>
      </c>
      <c r="ZB117" s="614">
        <f t="shared" si="696"/>
        <v>0</v>
      </c>
      <c r="ZC117" s="548">
        <f t="shared" si="696"/>
        <v>0</v>
      </c>
      <c r="ZD117" s="548">
        <f t="shared" si="696"/>
        <v>0</v>
      </c>
      <c r="ZE117" s="548">
        <f t="shared" si="696"/>
        <v>0</v>
      </c>
      <c r="ZF117" s="548" t="str">
        <f t="shared" si="696"/>
        <v>-</v>
      </c>
      <c r="ZG117" s="548" t="str">
        <f t="shared" si="696"/>
        <v>-</v>
      </c>
      <c r="ZH117" s="548" t="str">
        <f t="shared" si="696"/>
        <v>-</v>
      </c>
      <c r="ZI117" s="548" t="str">
        <f t="shared" si="696"/>
        <v>-</v>
      </c>
      <c r="ZJ117" s="548" t="str">
        <f t="shared" si="696"/>
        <v>-</v>
      </c>
      <c r="ZK117" s="548" t="str">
        <f t="shared" si="696"/>
        <v>-</v>
      </c>
      <c r="ZL117" s="548" t="str">
        <f t="shared" si="696"/>
        <v>-</v>
      </c>
      <c r="ZM117" s="548" t="str">
        <f t="shared" si="696"/>
        <v>-</v>
      </c>
      <c r="ZN117" s="548" t="str">
        <f t="shared" si="696"/>
        <v>-</v>
      </c>
      <c r="ZO117" s="548" t="str">
        <f t="shared" si="696"/>
        <v>-</v>
      </c>
      <c r="ZP117" s="548" t="str">
        <f t="shared" si="696"/>
        <v>-</v>
      </c>
      <c r="ZQ117" s="548" t="str">
        <f t="shared" si="696"/>
        <v>-</v>
      </c>
      <c r="ZR117" s="548" t="str">
        <f t="shared" si="696"/>
        <v>-</v>
      </c>
      <c r="ZS117" s="548" t="str">
        <f t="shared" si="696"/>
        <v>-</v>
      </c>
      <c r="ZT117" s="548" t="str">
        <f t="shared" si="696"/>
        <v>-</v>
      </c>
      <c r="ZU117" s="548" t="str">
        <f t="shared" ref="ZU117:AHD117" si="700">ZU$13</f>
        <v>-</v>
      </c>
      <c r="ZV117" s="548" t="str">
        <f t="shared" si="700"/>
        <v>-</v>
      </c>
      <c r="ZW117" s="548" t="str">
        <f t="shared" si="700"/>
        <v>-</v>
      </c>
      <c r="ZX117" s="614">
        <f t="shared" si="700"/>
        <v>0</v>
      </c>
      <c r="ZY117" s="548" t="str">
        <f t="shared" si="700"/>
        <v>-</v>
      </c>
      <c r="ZZ117" s="548" t="str">
        <f t="shared" si="700"/>
        <v>-</v>
      </c>
      <c r="AAA117" s="548" t="str">
        <f t="shared" si="700"/>
        <v>-</v>
      </c>
      <c r="AAB117" s="548" t="str">
        <f t="shared" si="700"/>
        <v>-</v>
      </c>
      <c r="AAC117" s="548" t="str">
        <f t="shared" si="700"/>
        <v>-</v>
      </c>
      <c r="AAD117" s="548">
        <f t="shared" si="700"/>
        <v>0</v>
      </c>
      <c r="AAE117" s="548" t="str">
        <f t="shared" si="700"/>
        <v>-</v>
      </c>
      <c r="AAF117" s="548" t="str">
        <f t="shared" si="700"/>
        <v>-</v>
      </c>
      <c r="AAG117" s="548" t="str">
        <f t="shared" si="700"/>
        <v>-</v>
      </c>
      <c r="AAH117" s="548" t="str">
        <f>AAH$13</f>
        <v>-</v>
      </c>
      <c r="AAI117" s="548" t="str">
        <f>AAI$13</f>
        <v>-</v>
      </c>
      <c r="AAJ117" s="548" t="str">
        <f>AAJ$13</f>
        <v>-</v>
      </c>
      <c r="AAK117" s="548" t="str">
        <f>AAK$13</f>
        <v>-</v>
      </c>
      <c r="AAL117" s="548" t="str">
        <f>AAL$13</f>
        <v>-</v>
      </c>
      <c r="AAM117" s="548" t="str">
        <f t="shared" si="700"/>
        <v>-</v>
      </c>
      <c r="AAN117" s="548" t="str">
        <f t="shared" si="700"/>
        <v>-</v>
      </c>
      <c r="AAO117" s="548" t="str">
        <f t="shared" si="700"/>
        <v>-</v>
      </c>
      <c r="AAP117" s="548" t="str">
        <f t="shared" si="700"/>
        <v>-</v>
      </c>
      <c r="AAQ117" s="548" t="str">
        <f t="shared" si="700"/>
        <v>-</v>
      </c>
      <c r="AAR117" s="614">
        <f t="shared" si="700"/>
        <v>0</v>
      </c>
      <c r="AAS117" s="548" t="str">
        <f t="shared" si="700"/>
        <v>-</v>
      </c>
      <c r="AAT117" s="548" t="str">
        <f t="shared" si="700"/>
        <v>-</v>
      </c>
      <c r="AAU117" s="548" t="str">
        <f t="shared" si="700"/>
        <v>-</v>
      </c>
      <c r="AAV117" s="548" t="str">
        <f t="shared" si="700"/>
        <v>-</v>
      </c>
      <c r="AAW117" s="548">
        <f t="shared" si="700"/>
        <v>1</v>
      </c>
      <c r="AAX117" s="548">
        <f t="shared" si="700"/>
        <v>1</v>
      </c>
      <c r="AAY117" s="548">
        <f t="shared" si="700"/>
        <v>1</v>
      </c>
      <c r="AAZ117" s="548">
        <f t="shared" si="700"/>
        <v>1</v>
      </c>
      <c r="ABA117" s="548" t="str">
        <f t="shared" si="700"/>
        <v>-</v>
      </c>
      <c r="ABB117" s="548" t="str">
        <f t="shared" si="700"/>
        <v>-</v>
      </c>
      <c r="ABC117" s="548" t="str">
        <f t="shared" si="700"/>
        <v>-</v>
      </c>
      <c r="ABD117" s="548" t="str">
        <f t="shared" si="700"/>
        <v>-</v>
      </c>
      <c r="ABE117" s="548" t="str">
        <f t="shared" si="700"/>
        <v>-</v>
      </c>
      <c r="ABF117" s="548" t="str">
        <f t="shared" si="700"/>
        <v>-</v>
      </c>
      <c r="ABG117" s="548" t="str">
        <f t="shared" si="700"/>
        <v>-</v>
      </c>
      <c r="ABH117" s="614">
        <f t="shared" si="700"/>
        <v>0</v>
      </c>
      <c r="ABI117" s="548" t="str">
        <f t="shared" si="700"/>
        <v>-</v>
      </c>
      <c r="ABJ117" s="548">
        <f t="shared" si="700"/>
        <v>1</v>
      </c>
      <c r="ABK117" s="614">
        <f t="shared" ref="ABK117:ADJ117" si="701">ABK$13</f>
        <v>0</v>
      </c>
      <c r="ABL117" s="548" t="str">
        <f>ABL$13</f>
        <v>-</v>
      </c>
      <c r="ABM117" s="548" t="str">
        <f>ABM$13</f>
        <v>-</v>
      </c>
      <c r="ABN117" s="548" t="str">
        <f t="shared" si="701"/>
        <v>-</v>
      </c>
      <c r="ABO117" s="548" t="str">
        <f t="shared" si="701"/>
        <v>-</v>
      </c>
      <c r="ABP117" s="548" t="str">
        <f t="shared" si="701"/>
        <v>-</v>
      </c>
      <c r="ABQ117" s="548" t="str">
        <f t="shared" si="701"/>
        <v>-</v>
      </c>
      <c r="ABR117" s="548" t="str">
        <f t="shared" si="701"/>
        <v>-</v>
      </c>
      <c r="ABS117" s="549" t="str">
        <f t="shared" si="701"/>
        <v>-</v>
      </c>
      <c r="ABT117" s="549" t="str">
        <f t="shared" si="701"/>
        <v>-</v>
      </c>
      <c r="ABU117" s="548" t="str">
        <f t="shared" si="701"/>
        <v>-</v>
      </c>
      <c r="ABV117" s="548" t="str">
        <f t="shared" si="701"/>
        <v>-</v>
      </c>
      <c r="ABW117" s="548" t="str">
        <f t="shared" si="701"/>
        <v>-</v>
      </c>
      <c r="ABX117" s="548" t="str">
        <f t="shared" si="701"/>
        <v>-</v>
      </c>
      <c r="ABY117" s="548" t="str">
        <f t="shared" si="701"/>
        <v>-</v>
      </c>
      <c r="ABZ117" s="548" t="str">
        <f t="shared" si="701"/>
        <v>-</v>
      </c>
      <c r="ACA117" s="548" t="str">
        <f t="shared" si="701"/>
        <v>-</v>
      </c>
      <c r="ACB117" s="548" t="str">
        <f t="shared" si="701"/>
        <v>-</v>
      </c>
      <c r="ACC117" s="548" t="str">
        <f t="shared" si="701"/>
        <v>-</v>
      </c>
      <c r="ACD117" s="548" t="str">
        <f t="shared" si="701"/>
        <v>-</v>
      </c>
      <c r="ACE117" s="548" t="str">
        <f t="shared" si="701"/>
        <v>-</v>
      </c>
      <c r="ACF117" s="548" t="str">
        <f t="shared" si="701"/>
        <v>-</v>
      </c>
      <c r="ACG117" s="548" t="str">
        <f t="shared" si="701"/>
        <v>-</v>
      </c>
      <c r="ACH117" s="548" t="str">
        <f t="shared" si="701"/>
        <v>-</v>
      </c>
      <c r="ACI117" s="548" t="str">
        <f t="shared" si="701"/>
        <v>-</v>
      </c>
      <c r="ACJ117" s="548" t="str">
        <f t="shared" si="701"/>
        <v>-</v>
      </c>
      <c r="ACK117" s="548" t="str">
        <f t="shared" si="701"/>
        <v>-</v>
      </c>
      <c r="ACL117" s="548" t="str">
        <f t="shared" si="701"/>
        <v>-</v>
      </c>
      <c r="ACM117" s="548" t="str">
        <f t="shared" si="701"/>
        <v>-</v>
      </c>
      <c r="ACN117" s="548" t="str">
        <f t="shared" si="701"/>
        <v>-</v>
      </c>
      <c r="ACO117" s="548" t="str">
        <f t="shared" si="701"/>
        <v>-</v>
      </c>
      <c r="ACP117" s="548" t="str">
        <f t="shared" si="701"/>
        <v>-</v>
      </c>
      <c r="ACQ117" s="548" t="str">
        <f t="shared" si="701"/>
        <v>-</v>
      </c>
      <c r="ACR117" s="548" t="str">
        <f t="shared" si="701"/>
        <v>-</v>
      </c>
      <c r="ACS117" s="548" t="str">
        <f t="shared" si="701"/>
        <v>-</v>
      </c>
      <c r="ACT117" s="548" t="str">
        <f t="shared" si="701"/>
        <v>-</v>
      </c>
      <c r="ACU117" s="548" t="str">
        <f t="shared" si="701"/>
        <v>-</v>
      </c>
      <c r="ACV117" s="548" t="str">
        <f t="shared" si="701"/>
        <v>-</v>
      </c>
      <c r="ACW117" s="548" t="str">
        <f t="shared" si="701"/>
        <v>-</v>
      </c>
      <c r="ACX117" s="548" t="str">
        <f t="shared" si="701"/>
        <v>-</v>
      </c>
      <c r="ACY117" s="548" t="str">
        <f t="shared" si="701"/>
        <v>-</v>
      </c>
      <c r="ACZ117" s="548" t="str">
        <f t="shared" si="701"/>
        <v>-</v>
      </c>
      <c r="ADA117" s="548" t="str">
        <f t="shared" si="701"/>
        <v>-</v>
      </c>
      <c r="ADB117" s="548">
        <f t="shared" si="701"/>
        <v>1</v>
      </c>
      <c r="ADC117" s="548">
        <f t="shared" si="701"/>
        <v>1</v>
      </c>
      <c r="ADD117" s="548" t="str">
        <f t="shared" si="701"/>
        <v>-</v>
      </c>
      <c r="ADE117" s="548" t="str">
        <f t="shared" si="701"/>
        <v>-</v>
      </c>
      <c r="ADF117" s="548" t="str">
        <f t="shared" si="701"/>
        <v>-</v>
      </c>
      <c r="ADG117" s="548" t="str">
        <f t="shared" si="701"/>
        <v>-</v>
      </c>
      <c r="ADH117" s="548" t="str">
        <f t="shared" si="701"/>
        <v>-</v>
      </c>
      <c r="ADI117" s="548" t="str">
        <f t="shared" si="701"/>
        <v>-</v>
      </c>
      <c r="ADJ117" s="548" t="str">
        <f t="shared" si="701"/>
        <v>-</v>
      </c>
      <c r="ADK117" s="548" t="str">
        <f t="shared" ref="ADK117:ADO117" si="702">ADK$13</f>
        <v>-</v>
      </c>
      <c r="ADL117" s="548" t="str">
        <f>ADL$13</f>
        <v>-</v>
      </c>
      <c r="ADM117" s="548" t="str">
        <f t="shared" si="702"/>
        <v>-</v>
      </c>
      <c r="ADN117" s="548" t="str">
        <f t="shared" si="702"/>
        <v>-</v>
      </c>
      <c r="ADO117" s="548" t="str">
        <f t="shared" si="702"/>
        <v>-</v>
      </c>
      <c r="ADP117" s="548" t="str">
        <f>ADP$13</f>
        <v>-</v>
      </c>
      <c r="ADQ117" s="614">
        <f t="shared" si="700"/>
        <v>0</v>
      </c>
      <c r="ADR117" s="548" t="str">
        <f t="shared" si="700"/>
        <v>-</v>
      </c>
      <c r="ADS117" s="548" t="str">
        <f t="shared" si="700"/>
        <v>-</v>
      </c>
      <c r="ADT117" s="548" t="str">
        <f t="shared" si="700"/>
        <v>-</v>
      </c>
      <c r="ADU117" s="548" t="str">
        <f t="shared" si="700"/>
        <v>-</v>
      </c>
      <c r="ADV117" s="548" t="str">
        <f t="shared" si="700"/>
        <v>-</v>
      </c>
      <c r="ADW117" s="548" t="str">
        <f t="shared" si="700"/>
        <v>-</v>
      </c>
      <c r="ADX117" s="548" t="str">
        <f t="shared" si="700"/>
        <v>-</v>
      </c>
      <c r="ADY117" s="548" t="str">
        <f t="shared" si="700"/>
        <v>-</v>
      </c>
      <c r="ADZ117" s="548" t="str">
        <f t="shared" si="700"/>
        <v>-</v>
      </c>
      <c r="AEA117" s="548" t="str">
        <f t="shared" si="700"/>
        <v>-</v>
      </c>
      <c r="AEB117" s="548" t="str">
        <f t="shared" si="700"/>
        <v>-</v>
      </c>
      <c r="AEC117" s="548" t="str">
        <f t="shared" si="700"/>
        <v>-</v>
      </c>
      <c r="AED117" s="548" t="str">
        <f t="shared" si="700"/>
        <v>-</v>
      </c>
      <c r="AEE117" s="548" t="str">
        <f t="shared" si="700"/>
        <v>-</v>
      </c>
      <c r="AEF117" s="548" t="str">
        <f t="shared" si="700"/>
        <v>-</v>
      </c>
      <c r="AEG117" s="548" t="str">
        <f t="shared" si="700"/>
        <v>-</v>
      </c>
      <c r="AEH117" s="548" t="str">
        <f t="shared" si="700"/>
        <v>-</v>
      </c>
      <c r="AEI117" s="548" t="str">
        <f t="shared" si="700"/>
        <v>-</v>
      </c>
      <c r="AEJ117" s="548" t="str">
        <f t="shared" si="700"/>
        <v>-</v>
      </c>
      <c r="AEK117" s="548" t="str">
        <f t="shared" si="700"/>
        <v>-</v>
      </c>
      <c r="AEL117" s="548" t="str">
        <f t="shared" si="700"/>
        <v>-</v>
      </c>
      <c r="AEM117" s="548" t="str">
        <f t="shared" si="700"/>
        <v>-</v>
      </c>
      <c r="AEN117" s="548" t="str">
        <f t="shared" si="700"/>
        <v>-</v>
      </c>
      <c r="AEO117" s="548" t="str">
        <f t="shared" si="700"/>
        <v>-</v>
      </c>
      <c r="AEP117" s="548" t="str">
        <f t="shared" si="700"/>
        <v>-</v>
      </c>
      <c r="AEQ117" s="548" t="str">
        <f t="shared" si="700"/>
        <v>-</v>
      </c>
      <c r="AER117" s="548" t="str">
        <f t="shared" si="700"/>
        <v>-</v>
      </c>
      <c r="AES117" s="548" t="str">
        <f t="shared" si="700"/>
        <v>-</v>
      </c>
      <c r="AET117" s="548" t="str">
        <f t="shared" si="700"/>
        <v>-</v>
      </c>
      <c r="AEU117" s="548" t="str">
        <f t="shared" si="700"/>
        <v>-</v>
      </c>
      <c r="AEV117" s="548" t="str">
        <f t="shared" si="700"/>
        <v>-</v>
      </c>
      <c r="AEW117" s="548" t="str">
        <f t="shared" si="700"/>
        <v>-</v>
      </c>
      <c r="AEX117" s="548" t="str">
        <f t="shared" si="700"/>
        <v>-</v>
      </c>
      <c r="AEY117" s="548" t="str">
        <f t="shared" si="700"/>
        <v>-</v>
      </c>
      <c r="AEZ117" s="548" t="str">
        <f t="shared" si="700"/>
        <v>-</v>
      </c>
      <c r="AFA117" s="548" t="str">
        <f t="shared" si="700"/>
        <v>-</v>
      </c>
      <c r="AFB117" s="548" t="str">
        <f t="shared" si="700"/>
        <v>-</v>
      </c>
      <c r="AFC117" s="548" t="str">
        <f t="shared" si="700"/>
        <v>-</v>
      </c>
      <c r="AFD117" s="548" t="str">
        <f t="shared" si="700"/>
        <v>-</v>
      </c>
      <c r="AFE117" s="548" t="str">
        <f t="shared" si="700"/>
        <v>-</v>
      </c>
      <c r="AFF117" s="548" t="str">
        <f t="shared" si="700"/>
        <v>-</v>
      </c>
      <c r="AFG117" s="548" t="str">
        <f t="shared" si="700"/>
        <v>-</v>
      </c>
      <c r="AFH117" s="548" t="str">
        <f t="shared" si="700"/>
        <v>-</v>
      </c>
      <c r="AFI117" s="548" t="str">
        <f t="shared" si="700"/>
        <v>-</v>
      </c>
      <c r="AFJ117" s="548" t="str">
        <f t="shared" si="700"/>
        <v>-</v>
      </c>
      <c r="AFK117" s="548" t="str">
        <f t="shared" si="700"/>
        <v>-</v>
      </c>
      <c r="AFL117" s="548" t="str">
        <f t="shared" si="700"/>
        <v>-</v>
      </c>
      <c r="AFM117" s="548" t="str">
        <f t="shared" si="700"/>
        <v>-</v>
      </c>
      <c r="AFN117" s="548" t="str">
        <f t="shared" si="700"/>
        <v>-</v>
      </c>
      <c r="AFO117" s="548" t="str">
        <f t="shared" si="700"/>
        <v>-</v>
      </c>
      <c r="AFP117" s="548" t="str">
        <f t="shared" si="700"/>
        <v>-</v>
      </c>
      <c r="AFQ117" s="548" t="str">
        <f t="shared" si="700"/>
        <v>-</v>
      </c>
      <c r="AFR117" s="548" t="str">
        <f t="shared" si="700"/>
        <v>-</v>
      </c>
      <c r="AFS117" s="548" t="str">
        <f t="shared" si="700"/>
        <v>-</v>
      </c>
      <c r="AFT117" s="548" t="str">
        <f t="shared" si="700"/>
        <v>-</v>
      </c>
      <c r="AFU117" s="548" t="str">
        <f t="shared" si="700"/>
        <v>-</v>
      </c>
      <c r="AFV117" s="548" t="str">
        <f t="shared" si="700"/>
        <v>-</v>
      </c>
      <c r="AFW117" s="548" t="str">
        <f t="shared" si="700"/>
        <v>-</v>
      </c>
      <c r="AFX117" s="548" t="str">
        <f t="shared" si="700"/>
        <v>-</v>
      </c>
      <c r="AFY117" s="548" t="str">
        <f t="shared" si="700"/>
        <v>-</v>
      </c>
      <c r="AFZ117" s="548" t="str">
        <f t="shared" si="700"/>
        <v>-</v>
      </c>
      <c r="AGA117" s="548" t="str">
        <f t="shared" si="700"/>
        <v>-</v>
      </c>
      <c r="AGB117" s="548" t="str">
        <f t="shared" si="700"/>
        <v>-</v>
      </c>
      <c r="AGC117" s="548" t="str">
        <f t="shared" si="700"/>
        <v>-</v>
      </c>
      <c r="AGD117" s="548" t="str">
        <f t="shared" si="700"/>
        <v>-</v>
      </c>
      <c r="AGE117" s="548" t="str">
        <f t="shared" si="700"/>
        <v>-</v>
      </c>
      <c r="AGF117" s="548" t="str">
        <f t="shared" si="700"/>
        <v>-</v>
      </c>
      <c r="AGG117" s="548" t="str">
        <f t="shared" si="700"/>
        <v>-</v>
      </c>
      <c r="AGH117" s="548" t="str">
        <f t="shared" si="700"/>
        <v>-</v>
      </c>
      <c r="AGI117" s="548" t="str">
        <f t="shared" si="700"/>
        <v>-</v>
      </c>
      <c r="AGJ117" s="548" t="str">
        <f t="shared" si="700"/>
        <v>-</v>
      </c>
      <c r="AGK117" s="548" t="str">
        <f t="shared" si="700"/>
        <v>-</v>
      </c>
      <c r="AGL117" s="548" t="str">
        <f t="shared" si="700"/>
        <v>-</v>
      </c>
      <c r="AGM117" s="548" t="str">
        <f t="shared" si="700"/>
        <v>-</v>
      </c>
      <c r="AGN117" s="548" t="str">
        <f t="shared" si="700"/>
        <v>-</v>
      </c>
      <c r="AGO117" s="548" t="str">
        <f t="shared" si="700"/>
        <v>-</v>
      </c>
      <c r="AGP117" s="548" t="str">
        <f t="shared" si="700"/>
        <v>-</v>
      </c>
      <c r="AGQ117" s="548" t="str">
        <f t="shared" si="700"/>
        <v>-</v>
      </c>
      <c r="AGR117" s="548" t="str">
        <f t="shared" si="700"/>
        <v>-</v>
      </c>
      <c r="AGS117" s="548" t="str">
        <f t="shared" si="700"/>
        <v>-</v>
      </c>
      <c r="AGT117" s="548" t="str">
        <f t="shared" si="700"/>
        <v>-</v>
      </c>
      <c r="AGU117" s="548" t="str">
        <f t="shared" si="700"/>
        <v>-</v>
      </c>
      <c r="AGV117" s="548" t="str">
        <f t="shared" si="700"/>
        <v>-</v>
      </c>
      <c r="AGW117" s="548" t="str">
        <f t="shared" si="700"/>
        <v>-</v>
      </c>
      <c r="AGX117" s="548" t="str">
        <f t="shared" si="700"/>
        <v>-</v>
      </c>
      <c r="AGY117" s="548" t="str">
        <f t="shared" si="700"/>
        <v>-</v>
      </c>
      <c r="AGZ117" s="548" t="str">
        <f t="shared" si="700"/>
        <v>-</v>
      </c>
      <c r="AHA117" s="548" t="str">
        <f t="shared" si="700"/>
        <v>-</v>
      </c>
      <c r="AHB117" s="548" t="str">
        <f t="shared" si="700"/>
        <v>-</v>
      </c>
      <c r="AHC117" s="548" t="str">
        <f t="shared" si="700"/>
        <v>-</v>
      </c>
      <c r="AHD117" s="548">
        <f t="shared" si="700"/>
        <v>0</v>
      </c>
      <c r="AHE117" s="19">
        <v>0</v>
      </c>
    </row>
    <row r="729" spans="3:3">
      <c r="C729" t="s">
        <v>3152</v>
      </c>
    </row>
  </sheetData>
  <autoFilter ref="A13:AHE117" xr:uid="{7915A7EB-445E-4E8E-983C-F21CAA7EBF41}"/>
  <phoneticPr fontId="5" type="noConversion"/>
  <conditionalFormatting sqref="A1:CJ1">
    <cfRule type="cellIs" dxfId="32" priority="1" stopIfTrue="1" operator="equal">
      <formula>"sam"</formula>
    </cfRule>
    <cfRule type="cellIs" dxfId="31" priority="2" stopIfTrue="1" operator="equal">
      <formula>"sap"</formula>
    </cfRule>
    <cfRule type="cellIs" dxfId="30" priority="3" stopIfTrue="1" operator="equal">
      <formula>"saa"</formula>
    </cfRule>
    <cfRule type="cellIs" dxfId="29" priority="4" stopIfTrue="1" operator="equal">
      <formula>"sar"</formula>
    </cfRule>
    <cfRule type="cellIs" dxfId="28" priority="5" stopIfTrue="1" operator="equal">
      <formula>"sat"</formula>
    </cfRule>
    <cfRule type="cellIs" dxfId="27" priority="6" stopIfTrue="1" operator="equal">
      <formula>"sav"</formula>
    </cfRule>
  </conditionalFormatting>
  <conditionalFormatting sqref="E1:G1048576 G78:H83">
    <cfRule type="cellIs" dxfId="26" priority="487" stopIfTrue="1" operator="equal">
      <formula>TRUE</formula>
    </cfRule>
  </conditionalFormatting>
  <conditionalFormatting sqref="H58:H63">
    <cfRule type="cellIs" dxfId="25" priority="34" stopIfTrue="1" operator="equal">
      <formula>TRUE</formula>
    </cfRule>
  </conditionalFormatting>
  <conditionalFormatting sqref="H111">
    <cfRule type="cellIs" dxfId="24" priority="19" stopIfTrue="1" operator="equal">
      <formula>TRUE</formula>
    </cfRule>
  </conditionalFormatting>
  <conditionalFormatting sqref="N111:BB111">
    <cfRule type="cellIs" dxfId="23" priority="17" stopIfTrue="1" operator="equal">
      <formula>TRUE</formula>
    </cfRule>
  </conditionalFormatting>
  <conditionalFormatting sqref="CK1:XFD1">
    <cfRule type="cellIs" dxfId="22" priority="50" stopIfTrue="1" operator="equal">
      <formula>"sam"</formula>
    </cfRule>
    <cfRule type="cellIs" dxfId="21" priority="51" stopIfTrue="1" operator="equal">
      <formula>"sap"</formula>
    </cfRule>
    <cfRule type="cellIs" dxfId="20" priority="52" stopIfTrue="1" operator="equal">
      <formula>"saa"</formula>
    </cfRule>
    <cfRule type="cellIs" dxfId="19" priority="53" stopIfTrue="1" operator="equal">
      <formula>"sar"</formula>
    </cfRule>
    <cfRule type="cellIs" dxfId="18" priority="54" stopIfTrue="1" operator="equal">
      <formula>"sat"</formula>
    </cfRule>
    <cfRule type="cellIs" dxfId="17" priority="55" stopIfTrue="1" operator="equal">
      <formula>"sav"</formula>
    </cfRule>
  </conditionalFormatting>
  <conditionalFormatting sqref="ACE1:ACM1048576">
    <cfRule type="cellIs" dxfId="16" priority="35" operator="equal">
      <formula>FALSE</formula>
    </cfRule>
    <cfRule type="cellIs" dxfId="15" priority="38" operator="equal">
      <formula>TRUE</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C2D2-3F1B-4735-BAB2-C6257B1D4323}">
  <sheetPr codeName="Sheet2"/>
  <dimension ref="A1:D1496"/>
  <sheetViews>
    <sheetView workbookViewId="0">
      <pane ySplit="1" topLeftCell="A1462" activePane="bottomLeft" state="frozen"/>
      <selection pane="bottomLeft" activeCell="C1490" sqref="C1490"/>
    </sheetView>
    <sheetView tabSelected="1" workbookViewId="1">
      <pane ySplit="2" topLeftCell="A1463" activePane="bottomLeft" state="frozen"/>
      <selection pane="bottomLeft" activeCell="C1492" sqref="C1492"/>
    </sheetView>
  </sheetViews>
  <sheetFormatPr defaultRowHeight="15"/>
  <cols>
    <col min="1" max="1" width="20.5703125" customWidth="1"/>
    <col min="2" max="2" width="9.5703125" customWidth="1"/>
    <col min="3" max="3" width="145.140625" customWidth="1"/>
  </cols>
  <sheetData>
    <row r="1" spans="1:3" ht="16.5" customHeight="1">
      <c r="A1" s="478" t="s">
        <v>75</v>
      </c>
      <c r="B1" s="478" t="s">
        <v>2831</v>
      </c>
      <c r="C1" s="470" t="s">
        <v>1023</v>
      </c>
    </row>
    <row r="2" spans="1:3" ht="32.25" customHeight="1">
      <c r="A2" s="478"/>
      <c r="B2" s="805" t="s">
        <v>3241</v>
      </c>
      <c r="C2" s="470" t="s">
        <v>3300</v>
      </c>
    </row>
    <row r="3" spans="1:3">
      <c r="A3" s="502"/>
      <c r="B3" s="502"/>
      <c r="C3" s="470" t="s">
        <v>62</v>
      </c>
    </row>
    <row r="4" spans="1:3">
      <c r="A4" s="502"/>
      <c r="B4" s="502"/>
      <c r="C4" s="470"/>
    </row>
    <row r="5" spans="1:3">
      <c r="A5" s="502"/>
      <c r="B5" s="502"/>
      <c r="C5" s="470" t="s">
        <v>67</v>
      </c>
    </row>
    <row r="6" spans="1:3">
      <c r="A6" s="502"/>
      <c r="B6" s="502"/>
      <c r="C6" s="470"/>
    </row>
    <row r="7" spans="1:3">
      <c r="A7" s="502"/>
      <c r="B7" s="502"/>
      <c r="C7" s="470" t="s">
        <v>68</v>
      </c>
    </row>
    <row r="8" spans="1:3">
      <c r="A8" s="502"/>
      <c r="B8" s="502"/>
      <c r="C8" s="470" t="s">
        <v>73</v>
      </c>
    </row>
    <row r="9" spans="1:3">
      <c r="A9" s="502"/>
      <c r="B9" s="502"/>
      <c r="C9" s="470" t="s">
        <v>71</v>
      </c>
    </row>
    <row r="10" spans="1:3">
      <c r="A10" s="502"/>
      <c r="B10" s="502"/>
      <c r="C10" s="470" t="s">
        <v>72</v>
      </c>
    </row>
    <row r="11" spans="1:3">
      <c r="A11" s="503"/>
      <c r="B11" s="503"/>
      <c r="C11" s="470" t="s">
        <v>74</v>
      </c>
    </row>
    <row r="12" spans="1:3">
      <c r="A12" s="503"/>
      <c r="B12" s="503"/>
      <c r="C12" s="470" t="s">
        <v>76</v>
      </c>
    </row>
    <row r="13" spans="1:3">
      <c r="A13" s="503"/>
      <c r="B13" s="503"/>
      <c r="C13" s="470" t="s">
        <v>77</v>
      </c>
    </row>
    <row r="14" spans="1:3">
      <c r="A14" s="503"/>
      <c r="B14" s="503"/>
      <c r="C14" s="470" t="s">
        <v>78</v>
      </c>
    </row>
    <row r="15" spans="1:3">
      <c r="A15" s="503"/>
      <c r="B15" s="503"/>
      <c r="C15" s="470" t="s">
        <v>79</v>
      </c>
    </row>
    <row r="16" spans="1:3">
      <c r="A16" s="503"/>
      <c r="B16" s="503"/>
      <c r="C16" s="470" t="s">
        <v>80</v>
      </c>
    </row>
    <row r="17" spans="1:3">
      <c r="A17" s="503"/>
      <c r="B17" s="503"/>
      <c r="C17" s="470" t="s">
        <v>81</v>
      </c>
    </row>
    <row r="18" spans="1:3">
      <c r="A18" s="503"/>
      <c r="B18" s="503"/>
      <c r="C18" s="470" t="s">
        <v>82</v>
      </c>
    </row>
    <row r="19" spans="1:3">
      <c r="A19" s="503"/>
      <c r="B19" s="503"/>
      <c r="C19" s="470" t="s">
        <v>83</v>
      </c>
    </row>
    <row r="20" spans="1:3">
      <c r="A20" s="503"/>
      <c r="B20" s="503"/>
      <c r="C20" s="470" t="s">
        <v>84</v>
      </c>
    </row>
    <row r="21" spans="1:3">
      <c r="A21" s="503"/>
      <c r="B21" s="503"/>
      <c r="C21" s="470" t="s">
        <v>89</v>
      </c>
    </row>
    <row r="22" spans="1:3">
      <c r="A22" s="503"/>
      <c r="B22" s="503"/>
      <c r="C22" s="471" t="s">
        <v>85</v>
      </c>
    </row>
    <row r="23" spans="1:3">
      <c r="A23" s="503"/>
      <c r="B23" s="503"/>
      <c r="C23" s="470" t="s">
        <v>87</v>
      </c>
    </row>
    <row r="24" spans="1:3">
      <c r="A24" s="503"/>
      <c r="B24" s="503"/>
      <c r="C24" s="470" t="s">
        <v>88</v>
      </c>
    </row>
    <row r="25" spans="1:3">
      <c r="A25" s="503"/>
      <c r="B25" s="503"/>
      <c r="C25" s="470" t="s">
        <v>90</v>
      </c>
    </row>
    <row r="26" spans="1:3">
      <c r="A26" s="503"/>
      <c r="B26" s="503"/>
      <c r="C26" s="470" t="s">
        <v>91</v>
      </c>
    </row>
    <row r="27" spans="1:3">
      <c r="A27" s="503"/>
      <c r="B27" s="503"/>
      <c r="C27" s="470" t="s">
        <v>92</v>
      </c>
    </row>
    <row r="28" spans="1:3" ht="30">
      <c r="A28" s="503"/>
      <c r="B28" s="503"/>
      <c r="C28" s="470" t="s">
        <v>94</v>
      </c>
    </row>
    <row r="29" spans="1:3">
      <c r="A29" s="503"/>
      <c r="B29" s="503"/>
      <c r="C29" s="470" t="s">
        <v>93</v>
      </c>
    </row>
    <row r="30" spans="1:3">
      <c r="A30" s="503"/>
      <c r="B30" s="503"/>
      <c r="C30" s="470" t="s">
        <v>96</v>
      </c>
    </row>
    <row r="31" spans="1:3">
      <c r="A31" s="503"/>
      <c r="B31" s="503"/>
      <c r="C31" s="470" t="s">
        <v>95</v>
      </c>
    </row>
    <row r="32" spans="1:3">
      <c r="A32" s="503"/>
      <c r="B32" s="503"/>
      <c r="C32" s="470" t="s">
        <v>97</v>
      </c>
    </row>
    <row r="33" spans="1:3">
      <c r="A33" s="503"/>
      <c r="B33" s="503"/>
      <c r="C33" s="470" t="s">
        <v>98</v>
      </c>
    </row>
    <row r="34" spans="1:3">
      <c r="A34" s="503"/>
      <c r="B34" s="503"/>
      <c r="C34" s="470" t="s">
        <v>99</v>
      </c>
    </row>
    <row r="35" spans="1:3">
      <c r="A35" s="503"/>
      <c r="B35" s="503"/>
      <c r="C35" s="470" t="s">
        <v>100</v>
      </c>
    </row>
    <row r="36" spans="1:3">
      <c r="A36" s="503"/>
      <c r="B36" s="503"/>
      <c r="C36" s="470" t="s">
        <v>102</v>
      </c>
    </row>
    <row r="37" spans="1:3" ht="30">
      <c r="A37" s="502"/>
      <c r="B37" s="502"/>
      <c r="C37" s="470" t="s">
        <v>103</v>
      </c>
    </row>
    <row r="38" spans="1:3">
      <c r="A38" s="503"/>
      <c r="B38" s="503"/>
      <c r="C38" s="470" t="s">
        <v>104</v>
      </c>
    </row>
    <row r="39" spans="1:3">
      <c r="A39" s="503"/>
      <c r="B39" s="503"/>
      <c r="C39" s="470" t="s">
        <v>105</v>
      </c>
    </row>
    <row r="40" spans="1:3">
      <c r="A40" s="503"/>
      <c r="B40" s="503"/>
      <c r="C40" s="470" t="s">
        <v>111</v>
      </c>
    </row>
    <row r="41" spans="1:3">
      <c r="A41" s="503"/>
      <c r="B41" s="503"/>
      <c r="C41" s="470" t="s">
        <v>106</v>
      </c>
    </row>
    <row r="42" spans="1:3">
      <c r="A42" s="503"/>
      <c r="B42" s="503"/>
      <c r="C42" s="470" t="s">
        <v>110</v>
      </c>
    </row>
    <row r="43" spans="1:3">
      <c r="A43" s="503"/>
      <c r="B43" s="503"/>
      <c r="C43" s="470" t="s">
        <v>107</v>
      </c>
    </row>
    <row r="44" spans="1:3">
      <c r="A44" s="503"/>
      <c r="B44" s="503"/>
      <c r="C44" s="470" t="s">
        <v>109</v>
      </c>
    </row>
    <row r="45" spans="1:3">
      <c r="A45" s="503"/>
      <c r="B45" s="503"/>
      <c r="C45" s="470" t="s">
        <v>112</v>
      </c>
    </row>
    <row r="46" spans="1:3">
      <c r="A46" s="503"/>
      <c r="B46" s="503"/>
      <c r="C46" s="470" t="s">
        <v>113</v>
      </c>
    </row>
    <row r="47" spans="1:3">
      <c r="A47" s="503"/>
      <c r="B47" s="503"/>
      <c r="C47" s="470" t="s">
        <v>114</v>
      </c>
    </row>
    <row r="48" spans="1:3">
      <c r="A48" s="503"/>
      <c r="B48" s="503"/>
      <c r="C48" s="470" t="s">
        <v>115</v>
      </c>
    </row>
    <row r="49" spans="1:3">
      <c r="A49" s="503"/>
      <c r="B49" s="503"/>
      <c r="C49" s="470" t="s">
        <v>116</v>
      </c>
    </row>
    <row r="50" spans="1:3">
      <c r="A50" s="503"/>
      <c r="B50" s="503"/>
      <c r="C50" s="470" t="s">
        <v>117</v>
      </c>
    </row>
    <row r="51" spans="1:3">
      <c r="A51" s="503"/>
      <c r="B51" s="503"/>
      <c r="C51" s="470" t="s">
        <v>118</v>
      </c>
    </row>
    <row r="52" spans="1:3">
      <c r="A52" s="503"/>
      <c r="B52" s="503"/>
      <c r="C52" s="472" t="s">
        <v>119</v>
      </c>
    </row>
    <row r="53" spans="1:3">
      <c r="A53" s="503"/>
      <c r="B53" s="503"/>
      <c r="C53" s="470" t="s">
        <v>120</v>
      </c>
    </row>
    <row r="54" spans="1:3">
      <c r="A54" s="503"/>
      <c r="B54" s="503"/>
      <c r="C54" s="470" t="s">
        <v>121</v>
      </c>
    </row>
    <row r="55" spans="1:3">
      <c r="A55" s="503"/>
      <c r="B55" s="503"/>
      <c r="C55" s="470" t="s">
        <v>122</v>
      </c>
    </row>
    <row r="56" spans="1:3">
      <c r="A56" s="503"/>
      <c r="B56" s="503"/>
      <c r="C56" s="470" t="s">
        <v>123</v>
      </c>
    </row>
    <row r="57" spans="1:3" ht="30">
      <c r="A57" s="503"/>
      <c r="B57" s="503"/>
      <c r="C57" s="473" t="s">
        <v>124</v>
      </c>
    </row>
    <row r="58" spans="1:3">
      <c r="A58" s="503"/>
      <c r="B58" s="503"/>
      <c r="C58" s="473" t="s">
        <v>127</v>
      </c>
    </row>
    <row r="59" spans="1:3">
      <c r="A59" s="503"/>
      <c r="B59" s="503"/>
      <c r="C59" s="470" t="s">
        <v>128</v>
      </c>
    </row>
    <row r="60" spans="1:3">
      <c r="A60" s="503"/>
      <c r="B60" s="503"/>
      <c r="C60" s="470" t="s">
        <v>129</v>
      </c>
    </row>
    <row r="61" spans="1:3">
      <c r="A61" s="503"/>
      <c r="B61" s="503"/>
      <c r="C61" s="470" t="s">
        <v>130</v>
      </c>
    </row>
    <row r="62" spans="1:3">
      <c r="A62" s="503"/>
      <c r="B62" s="503"/>
      <c r="C62" s="470" t="s">
        <v>131</v>
      </c>
    </row>
    <row r="63" spans="1:3">
      <c r="A63" s="503"/>
      <c r="B63" s="503"/>
      <c r="C63" s="470" t="s">
        <v>132</v>
      </c>
    </row>
    <row r="64" spans="1:3">
      <c r="A64" s="503"/>
      <c r="B64" s="503"/>
      <c r="C64" s="470" t="s">
        <v>133</v>
      </c>
    </row>
    <row r="65" spans="1:3">
      <c r="A65" s="503"/>
      <c r="B65" s="503"/>
      <c r="C65" s="470" t="s">
        <v>134</v>
      </c>
    </row>
    <row r="66" spans="1:3">
      <c r="A66" s="503"/>
      <c r="B66" s="503"/>
      <c r="C66" s="472" t="s">
        <v>135</v>
      </c>
    </row>
    <row r="67" spans="1:3">
      <c r="A67" s="503">
        <v>44295.333333333336</v>
      </c>
      <c r="B67" s="503"/>
      <c r="C67" s="473" t="s">
        <v>136</v>
      </c>
    </row>
    <row r="68" spans="1:3">
      <c r="A68" s="503"/>
      <c r="B68" s="503"/>
      <c r="C68" s="470" t="s">
        <v>137</v>
      </c>
    </row>
    <row r="69" spans="1:3">
      <c r="A69" s="503"/>
      <c r="B69" s="503"/>
      <c r="C69" s="470" t="s">
        <v>138</v>
      </c>
    </row>
    <row r="70" spans="1:3">
      <c r="A70" s="503"/>
      <c r="B70" s="503"/>
      <c r="C70" s="470" t="s">
        <v>139</v>
      </c>
    </row>
    <row r="71" spans="1:3">
      <c r="A71" s="503">
        <v>44295.45416666667</v>
      </c>
      <c r="B71" s="503"/>
      <c r="C71" s="473" t="s">
        <v>136</v>
      </c>
    </row>
    <row r="72" spans="1:3">
      <c r="A72" s="503"/>
      <c r="B72" s="503"/>
      <c r="C72" s="473" t="s">
        <v>140</v>
      </c>
    </row>
    <row r="73" spans="1:3">
      <c r="A73" s="503"/>
      <c r="B73" s="503"/>
      <c r="C73" s="470" t="s">
        <v>141</v>
      </c>
    </row>
    <row r="74" spans="1:3">
      <c r="A74" s="503"/>
      <c r="B74" s="503"/>
      <c r="C74" s="470" t="s">
        <v>142</v>
      </c>
    </row>
    <row r="75" spans="1:3">
      <c r="A75" s="503"/>
      <c r="B75" s="503"/>
      <c r="C75" s="473" t="s">
        <v>143</v>
      </c>
    </row>
    <row r="76" spans="1:3">
      <c r="A76" s="503">
        <v>44297.355856249997</v>
      </c>
      <c r="B76" s="503"/>
      <c r="C76" s="470" t="s">
        <v>144</v>
      </c>
    </row>
    <row r="77" spans="1:3">
      <c r="A77" s="503"/>
      <c r="B77" s="503"/>
      <c r="C77" s="470" t="s">
        <v>145</v>
      </c>
    </row>
    <row r="78" spans="1:3">
      <c r="A78" s="503"/>
      <c r="B78" s="503"/>
      <c r="C78" s="470" t="s">
        <v>146</v>
      </c>
    </row>
    <row r="79" spans="1:3">
      <c r="A79" s="503"/>
      <c r="B79" s="503"/>
      <c r="C79" s="470" t="s">
        <v>148</v>
      </c>
    </row>
    <row r="80" spans="1:3">
      <c r="A80" s="503"/>
      <c r="B80" s="503"/>
      <c r="C80" s="470" t="s">
        <v>147</v>
      </c>
    </row>
    <row r="81" spans="1:3">
      <c r="A81" s="503"/>
      <c r="B81" s="503"/>
      <c r="C81" s="470" t="s">
        <v>149</v>
      </c>
    </row>
    <row r="82" spans="1:3">
      <c r="A82" s="503">
        <v>44297.8298399306</v>
      </c>
      <c r="B82" s="503"/>
      <c r="C82" s="470" t="s">
        <v>150</v>
      </c>
    </row>
    <row r="83" spans="1:3">
      <c r="A83" s="503"/>
      <c r="B83" s="503"/>
      <c r="C83" s="470" t="s">
        <v>151</v>
      </c>
    </row>
    <row r="84" spans="1:3">
      <c r="A84" s="503"/>
      <c r="B84" s="503"/>
      <c r="C84" s="470" t="s">
        <v>152</v>
      </c>
    </row>
    <row r="85" spans="1:3" ht="30">
      <c r="A85" s="503"/>
      <c r="B85" s="503"/>
      <c r="C85" s="470" t="s">
        <v>153</v>
      </c>
    </row>
    <row r="86" spans="1:3">
      <c r="A86" s="503"/>
      <c r="B86" s="503"/>
      <c r="C86" s="470" t="s">
        <v>154</v>
      </c>
    </row>
    <row r="87" spans="1:3">
      <c r="A87" s="503"/>
      <c r="B87" s="503"/>
      <c r="C87" s="470" t="s">
        <v>155</v>
      </c>
    </row>
    <row r="88" spans="1:3">
      <c r="A88" s="503"/>
      <c r="B88" s="503"/>
      <c r="C88" s="470" t="s">
        <v>156</v>
      </c>
    </row>
    <row r="89" spans="1:3">
      <c r="A89" s="503"/>
      <c r="B89" s="503"/>
      <c r="C89" s="470" t="s">
        <v>157</v>
      </c>
    </row>
    <row r="90" spans="1:3">
      <c r="A90" s="503"/>
      <c r="B90" s="503"/>
      <c r="C90" s="470" t="s">
        <v>158</v>
      </c>
    </row>
    <row r="91" spans="1:3">
      <c r="A91" s="503">
        <v>44299.579150810197</v>
      </c>
      <c r="B91" s="503"/>
      <c r="C91" s="470" t="s">
        <v>160</v>
      </c>
    </row>
    <row r="92" spans="1:3">
      <c r="A92" s="503"/>
      <c r="B92" s="503"/>
      <c r="C92" s="470" t="s">
        <v>161</v>
      </c>
    </row>
    <row r="93" spans="1:3">
      <c r="A93" s="503">
        <v>44299.694020486102</v>
      </c>
      <c r="B93" s="503"/>
      <c r="C93" s="470" t="s">
        <v>162</v>
      </c>
    </row>
    <row r="94" spans="1:3">
      <c r="A94" s="503"/>
      <c r="B94" s="503"/>
      <c r="C94" s="470" t="s">
        <v>163</v>
      </c>
    </row>
    <row r="95" spans="1:3">
      <c r="A95" s="503"/>
      <c r="B95" s="503"/>
      <c r="C95" s="470" t="s">
        <v>164</v>
      </c>
    </row>
    <row r="96" spans="1:3">
      <c r="A96" s="503"/>
      <c r="B96" s="503"/>
      <c r="C96" s="470" t="s">
        <v>165</v>
      </c>
    </row>
    <row r="97" spans="1:3">
      <c r="A97" s="503"/>
      <c r="B97" s="503"/>
      <c r="C97" s="470" t="s">
        <v>166</v>
      </c>
    </row>
    <row r="98" spans="1:3">
      <c r="A98" s="503">
        <v>44300.588789467598</v>
      </c>
      <c r="B98" s="503"/>
      <c r="C98" s="470" t="s">
        <v>167</v>
      </c>
    </row>
    <row r="99" spans="1:3">
      <c r="A99" s="503"/>
      <c r="B99" s="503"/>
      <c r="C99" s="470" t="s">
        <v>169</v>
      </c>
    </row>
    <row r="100" spans="1:3">
      <c r="A100" s="503"/>
      <c r="B100" s="503"/>
      <c r="C100" s="470" t="s">
        <v>170</v>
      </c>
    </row>
    <row r="101" spans="1:3">
      <c r="A101" s="503"/>
      <c r="B101" s="503"/>
      <c r="C101" s="470" t="s">
        <v>168</v>
      </c>
    </row>
    <row r="102" spans="1:3" ht="30">
      <c r="A102" s="503"/>
      <c r="B102" s="503"/>
      <c r="C102" s="470" t="s">
        <v>171</v>
      </c>
    </row>
    <row r="103" spans="1:3">
      <c r="A103" s="503"/>
      <c r="B103" s="503"/>
      <c r="C103" s="470" t="s">
        <v>172</v>
      </c>
    </row>
    <row r="104" spans="1:3">
      <c r="A104" s="503"/>
      <c r="B104" s="503"/>
      <c r="C104" s="470" t="s">
        <v>173</v>
      </c>
    </row>
    <row r="105" spans="1:3">
      <c r="A105" s="503"/>
      <c r="B105" s="503"/>
      <c r="C105" s="470" t="s">
        <v>175</v>
      </c>
    </row>
    <row r="106" spans="1:3">
      <c r="A106" s="503">
        <v>44302.4714969907</v>
      </c>
      <c r="B106" s="503"/>
      <c r="C106" s="470" t="s">
        <v>176</v>
      </c>
    </row>
    <row r="107" spans="1:3">
      <c r="A107" s="503"/>
      <c r="B107" s="503"/>
      <c r="C107" s="470" t="s">
        <v>177</v>
      </c>
    </row>
    <row r="108" spans="1:3">
      <c r="A108" s="503"/>
      <c r="B108" s="503"/>
      <c r="C108" s="470" t="s">
        <v>178</v>
      </c>
    </row>
    <row r="109" spans="1:3">
      <c r="A109" s="503"/>
      <c r="B109" s="503"/>
      <c r="C109" s="470" t="s">
        <v>179</v>
      </c>
    </row>
    <row r="110" spans="1:3">
      <c r="A110" s="503"/>
      <c r="B110" s="503"/>
      <c r="C110" s="470" t="s">
        <v>181</v>
      </c>
    </row>
    <row r="111" spans="1:3">
      <c r="A111" s="503"/>
      <c r="B111" s="503"/>
      <c r="C111" s="470" t="s">
        <v>182</v>
      </c>
    </row>
    <row r="112" spans="1:3">
      <c r="A112" s="503">
        <v>44303</v>
      </c>
      <c r="B112" s="503"/>
      <c r="C112" s="470" t="s">
        <v>183</v>
      </c>
    </row>
    <row r="113" spans="1:3">
      <c r="A113" s="503"/>
      <c r="B113" s="503"/>
      <c r="C113" s="470" t="s">
        <v>185</v>
      </c>
    </row>
    <row r="114" spans="1:3">
      <c r="A114" s="503"/>
      <c r="B114" s="503"/>
      <c r="C114" s="470" t="s">
        <v>186</v>
      </c>
    </row>
    <row r="115" spans="1:3">
      <c r="A115" s="503">
        <v>44304.534314583303</v>
      </c>
      <c r="B115" s="503"/>
      <c r="C115" s="470" t="s">
        <v>187</v>
      </c>
    </row>
    <row r="116" spans="1:3">
      <c r="A116" s="503"/>
      <c r="B116" s="503"/>
      <c r="C116" s="470" t="s">
        <v>190</v>
      </c>
    </row>
    <row r="117" spans="1:3">
      <c r="A117" s="503"/>
      <c r="B117" s="503"/>
      <c r="C117" s="470" t="s">
        <v>191</v>
      </c>
    </row>
    <row r="118" spans="1:3">
      <c r="A118" s="503"/>
      <c r="B118" s="503"/>
      <c r="C118" s="470" t="s">
        <v>192</v>
      </c>
    </row>
    <row r="119" spans="1:3">
      <c r="A119" s="503"/>
      <c r="B119" s="503"/>
      <c r="C119" s="470" t="s">
        <v>193</v>
      </c>
    </row>
    <row r="120" spans="1:3">
      <c r="A120" s="503"/>
      <c r="B120" s="503"/>
      <c r="C120" s="470" t="s">
        <v>194</v>
      </c>
    </row>
    <row r="121" spans="1:3">
      <c r="A121" s="503">
        <v>44305.451966898101</v>
      </c>
      <c r="B121" s="503"/>
      <c r="C121" s="470" t="s">
        <v>195</v>
      </c>
    </row>
    <row r="122" spans="1:3">
      <c r="A122" s="503"/>
      <c r="B122" s="503"/>
      <c r="C122" s="470" t="s">
        <v>196</v>
      </c>
    </row>
    <row r="123" spans="1:3">
      <c r="A123" s="503"/>
      <c r="B123" s="503"/>
      <c r="C123" s="470" t="s">
        <v>202</v>
      </c>
    </row>
    <row r="124" spans="1:3">
      <c r="A124" s="503"/>
      <c r="B124" s="503"/>
      <c r="C124" s="470" t="s">
        <v>200</v>
      </c>
    </row>
    <row r="125" spans="1:3">
      <c r="A125" s="503"/>
      <c r="B125" s="503"/>
      <c r="C125" s="470" t="s">
        <v>201</v>
      </c>
    </row>
    <row r="126" spans="1:3">
      <c r="A126" s="503"/>
      <c r="B126" s="503"/>
      <c r="C126" s="470" t="s">
        <v>203</v>
      </c>
    </row>
    <row r="127" spans="1:3">
      <c r="A127" s="503"/>
      <c r="B127" s="503"/>
      <c r="C127" s="470" t="s">
        <v>204</v>
      </c>
    </row>
    <row r="128" spans="1:3">
      <c r="A128" s="503"/>
      <c r="B128" s="503"/>
      <c r="C128" s="470" t="s">
        <v>205</v>
      </c>
    </row>
    <row r="129" spans="1:3">
      <c r="A129" s="503"/>
      <c r="B129" s="503"/>
      <c r="C129" s="470" t="s">
        <v>206</v>
      </c>
    </row>
    <row r="130" spans="1:3">
      <c r="A130" s="503"/>
      <c r="B130" s="503"/>
      <c r="C130" s="470" t="s">
        <v>207</v>
      </c>
    </row>
    <row r="131" spans="1:3">
      <c r="A131" s="503">
        <v>44306.324938425903</v>
      </c>
      <c r="B131" s="503"/>
      <c r="C131" s="470" t="s">
        <v>208</v>
      </c>
    </row>
    <row r="132" spans="1:3">
      <c r="A132" s="503"/>
      <c r="B132" s="503"/>
      <c r="C132" s="470" t="s">
        <v>209</v>
      </c>
    </row>
    <row r="133" spans="1:3">
      <c r="A133" s="503"/>
      <c r="B133" s="503"/>
      <c r="C133" s="470" t="s">
        <v>210</v>
      </c>
    </row>
    <row r="134" spans="1:3">
      <c r="A134" s="503"/>
      <c r="B134" s="503"/>
      <c r="C134" s="470" t="s">
        <v>211</v>
      </c>
    </row>
    <row r="135" spans="1:3">
      <c r="A135" s="503"/>
      <c r="B135" s="503"/>
      <c r="C135" s="470" t="s">
        <v>212</v>
      </c>
    </row>
    <row r="136" spans="1:3">
      <c r="A136" s="503"/>
      <c r="B136" s="503"/>
      <c r="C136" s="470" t="s">
        <v>213</v>
      </c>
    </row>
    <row r="137" spans="1:3">
      <c r="A137" s="503"/>
      <c r="B137" s="503"/>
      <c r="C137" s="470" t="s">
        <v>214</v>
      </c>
    </row>
    <row r="138" spans="1:3">
      <c r="A138" s="503"/>
      <c r="B138" s="503"/>
      <c r="C138" s="470" t="s">
        <v>215</v>
      </c>
    </row>
    <row r="139" spans="1:3">
      <c r="A139" s="503"/>
      <c r="B139" s="503"/>
      <c r="C139" s="470" t="s">
        <v>216</v>
      </c>
    </row>
    <row r="140" spans="1:3">
      <c r="A140" s="503">
        <v>44307.766821643498</v>
      </c>
      <c r="B140" s="503"/>
      <c r="C140" s="470" t="s">
        <v>217</v>
      </c>
    </row>
    <row r="141" spans="1:3">
      <c r="A141" s="503">
        <v>44307.8445818287</v>
      </c>
      <c r="B141" s="503"/>
      <c r="C141" s="470" t="s">
        <v>218</v>
      </c>
    </row>
    <row r="142" spans="1:3">
      <c r="A142" s="503">
        <v>44308.488527314803</v>
      </c>
      <c r="B142" s="503"/>
      <c r="C142" s="470" t="s">
        <v>219</v>
      </c>
    </row>
    <row r="143" spans="1:3">
      <c r="A143" s="503"/>
      <c r="B143" s="503"/>
      <c r="C143" s="470" t="s">
        <v>220</v>
      </c>
    </row>
    <row r="144" spans="1:3">
      <c r="A144" s="503"/>
      <c r="B144" s="503"/>
      <c r="C144" s="470" t="s">
        <v>228</v>
      </c>
    </row>
    <row r="145" spans="1:3">
      <c r="A145" s="503">
        <v>44314.278955902802</v>
      </c>
      <c r="B145" s="503"/>
      <c r="C145" s="470" t="s">
        <v>229</v>
      </c>
    </row>
    <row r="146" spans="1:3">
      <c r="A146" s="503"/>
      <c r="B146" s="503"/>
      <c r="C146" s="470" t="s">
        <v>231</v>
      </c>
    </row>
    <row r="147" spans="1:3">
      <c r="A147" s="503"/>
      <c r="B147" s="503"/>
      <c r="C147" s="470" t="s">
        <v>233</v>
      </c>
    </row>
    <row r="148" spans="1:3">
      <c r="A148" s="503">
        <v>44315.688820486102</v>
      </c>
      <c r="B148" s="503"/>
      <c r="C148" s="470" t="s">
        <v>238</v>
      </c>
    </row>
    <row r="149" spans="1:3">
      <c r="A149" s="503"/>
      <c r="B149" s="503"/>
      <c r="C149" s="470" t="s">
        <v>235</v>
      </c>
    </row>
    <row r="150" spans="1:3">
      <c r="A150" s="503"/>
      <c r="B150" s="503"/>
      <c r="C150" s="470" t="s">
        <v>236</v>
      </c>
    </row>
    <row r="151" spans="1:3" ht="30">
      <c r="A151" s="503"/>
      <c r="B151" s="503"/>
      <c r="C151" s="470" t="s">
        <v>237</v>
      </c>
    </row>
    <row r="152" spans="1:3">
      <c r="A152" s="503"/>
      <c r="B152" s="503"/>
      <c r="C152" s="470" t="s">
        <v>239</v>
      </c>
    </row>
    <row r="153" spans="1:3">
      <c r="A153" s="503">
        <v>44315.8158616898</v>
      </c>
      <c r="B153" s="503"/>
      <c r="C153" s="470" t="s">
        <v>240</v>
      </c>
    </row>
    <row r="154" spans="1:3">
      <c r="A154" s="503"/>
      <c r="B154" s="503"/>
      <c r="C154" s="470" t="s">
        <v>241</v>
      </c>
    </row>
    <row r="155" spans="1:3">
      <c r="A155" s="503"/>
      <c r="B155" s="503"/>
      <c r="C155" s="470" t="s">
        <v>242</v>
      </c>
    </row>
    <row r="156" spans="1:3">
      <c r="A156" s="503"/>
      <c r="B156" s="503"/>
      <c r="C156" s="470" t="s">
        <v>243</v>
      </c>
    </row>
    <row r="157" spans="1:3">
      <c r="A157" s="503"/>
      <c r="B157" s="503"/>
      <c r="C157" s="470" t="s">
        <v>244</v>
      </c>
    </row>
    <row r="158" spans="1:3">
      <c r="A158" s="503"/>
      <c r="B158" s="503"/>
      <c r="C158" s="470" t="s">
        <v>245</v>
      </c>
    </row>
    <row r="159" spans="1:3">
      <c r="A159" s="503">
        <v>44316.651822337997</v>
      </c>
      <c r="B159" s="503"/>
      <c r="C159" s="470" t="s">
        <v>246</v>
      </c>
    </row>
    <row r="160" spans="1:3">
      <c r="A160" s="503"/>
      <c r="B160" s="503"/>
      <c r="C160" s="470" t="s">
        <v>248</v>
      </c>
    </row>
    <row r="161" spans="1:3">
      <c r="A161" s="503"/>
      <c r="B161" s="503"/>
      <c r="C161" s="470" t="s">
        <v>247</v>
      </c>
    </row>
    <row r="162" spans="1:3" ht="30">
      <c r="A162" s="503"/>
      <c r="B162" s="503"/>
      <c r="C162" s="470" t="s">
        <v>249</v>
      </c>
    </row>
    <row r="163" spans="1:3">
      <c r="A163" s="503"/>
      <c r="B163" s="503"/>
      <c r="C163" s="470" t="s">
        <v>250</v>
      </c>
    </row>
    <row r="164" spans="1:3">
      <c r="A164" s="503"/>
      <c r="B164" s="503"/>
      <c r="C164" s="470" t="s">
        <v>251</v>
      </c>
    </row>
    <row r="165" spans="1:3">
      <c r="A165" s="503"/>
      <c r="B165" s="503"/>
      <c r="C165" s="470" t="s">
        <v>252</v>
      </c>
    </row>
    <row r="166" spans="1:3">
      <c r="A166" s="503"/>
      <c r="B166" s="503"/>
      <c r="C166" s="470" t="s">
        <v>254</v>
      </c>
    </row>
    <row r="167" spans="1:3">
      <c r="A167" s="503"/>
      <c r="B167" s="503"/>
      <c r="C167" s="470" t="s">
        <v>255</v>
      </c>
    </row>
    <row r="168" spans="1:3">
      <c r="A168" s="503">
        <v>44318.795286805602</v>
      </c>
      <c r="B168" s="503"/>
      <c r="C168" s="470" t="s">
        <v>266</v>
      </c>
    </row>
    <row r="169" spans="1:3">
      <c r="A169" s="503"/>
      <c r="B169" s="503"/>
      <c r="C169" s="470" t="s">
        <v>265</v>
      </c>
    </row>
    <row r="170" spans="1:3">
      <c r="A170" s="503">
        <v>44319.416666666664</v>
      </c>
      <c r="B170" s="503"/>
      <c r="C170" s="470" t="s">
        <v>267</v>
      </c>
    </row>
    <row r="171" spans="1:3">
      <c r="A171" s="503"/>
      <c r="B171" s="503"/>
      <c r="C171" s="470" t="s">
        <v>269</v>
      </c>
    </row>
    <row r="172" spans="1:3">
      <c r="A172" s="503">
        <v>44320.589794328705</v>
      </c>
      <c r="B172" s="503"/>
      <c r="C172" s="470" t="s">
        <v>270</v>
      </c>
    </row>
    <row r="173" spans="1:3">
      <c r="A173" s="503"/>
      <c r="B173" s="503"/>
      <c r="C173" s="470" t="s">
        <v>275</v>
      </c>
    </row>
    <row r="174" spans="1:3">
      <c r="A174" s="503">
        <v>44321</v>
      </c>
      <c r="B174" s="503"/>
      <c r="C174" s="470" t="s">
        <v>276</v>
      </c>
    </row>
    <row r="175" spans="1:3">
      <c r="A175" s="503"/>
      <c r="B175" s="503"/>
      <c r="C175" s="470" t="s">
        <v>277</v>
      </c>
    </row>
    <row r="176" spans="1:3">
      <c r="A176" s="503"/>
      <c r="B176" s="503"/>
      <c r="C176" s="470" t="s">
        <v>278</v>
      </c>
    </row>
    <row r="177" spans="1:3">
      <c r="A177" s="503"/>
      <c r="B177" s="503"/>
      <c r="C177" s="470" t="s">
        <v>279</v>
      </c>
    </row>
    <row r="178" spans="1:3">
      <c r="A178" s="503"/>
      <c r="B178" s="503"/>
      <c r="C178" s="470" t="s">
        <v>280</v>
      </c>
    </row>
    <row r="179" spans="1:3">
      <c r="A179" s="503"/>
      <c r="B179" s="503"/>
      <c r="C179" s="470" t="s">
        <v>281</v>
      </c>
    </row>
    <row r="180" spans="1:3">
      <c r="A180" s="503"/>
      <c r="B180" s="503"/>
      <c r="C180" s="470" t="s">
        <v>284</v>
      </c>
    </row>
    <row r="181" spans="1:3">
      <c r="A181" s="503"/>
      <c r="B181" s="503"/>
      <c r="C181" s="470" t="s">
        <v>285</v>
      </c>
    </row>
    <row r="182" spans="1:3">
      <c r="A182" s="503"/>
      <c r="B182" s="503"/>
      <c r="C182" s="470" t="s">
        <v>287</v>
      </c>
    </row>
    <row r="183" spans="1:3">
      <c r="A183" s="503"/>
      <c r="B183" s="503"/>
      <c r="C183" s="470" t="s">
        <v>288</v>
      </c>
    </row>
    <row r="184" spans="1:3">
      <c r="A184" s="503">
        <v>44322.355669791701</v>
      </c>
      <c r="B184" s="503"/>
      <c r="C184" s="470" t="s">
        <v>289</v>
      </c>
    </row>
    <row r="185" spans="1:3">
      <c r="A185" s="503"/>
      <c r="B185" s="503"/>
      <c r="C185" s="470" t="s">
        <v>291</v>
      </c>
    </row>
    <row r="186" spans="1:3">
      <c r="A186" s="503"/>
      <c r="B186" s="503"/>
      <c r="C186" s="470" t="s">
        <v>292</v>
      </c>
    </row>
    <row r="187" spans="1:3">
      <c r="A187" s="503"/>
      <c r="B187" s="503"/>
      <c r="C187" s="470" t="s">
        <v>293</v>
      </c>
    </row>
    <row r="188" spans="1:3">
      <c r="A188" s="503"/>
      <c r="B188" s="503"/>
      <c r="C188" s="470" t="s">
        <v>294</v>
      </c>
    </row>
    <row r="189" spans="1:3">
      <c r="A189" s="503">
        <v>44323.920671874999</v>
      </c>
      <c r="B189" s="503"/>
      <c r="C189" s="470" t="s">
        <v>296</v>
      </c>
    </row>
    <row r="190" spans="1:3">
      <c r="A190" s="503"/>
      <c r="B190" s="503"/>
      <c r="C190" s="470" t="s">
        <v>297</v>
      </c>
    </row>
    <row r="191" spans="1:3">
      <c r="A191" s="503"/>
      <c r="B191" s="503"/>
      <c r="C191" s="470" t="s">
        <v>298</v>
      </c>
    </row>
    <row r="192" spans="1:3">
      <c r="A192" s="503"/>
      <c r="B192" s="503"/>
      <c r="C192" s="470" t="s">
        <v>299</v>
      </c>
    </row>
    <row r="193" spans="1:3">
      <c r="A193" s="503"/>
      <c r="B193" s="503"/>
      <c r="C193" s="470" t="s">
        <v>300</v>
      </c>
    </row>
    <row r="194" spans="1:3">
      <c r="A194" s="503"/>
      <c r="B194" s="503"/>
      <c r="C194" s="470" t="s">
        <v>301</v>
      </c>
    </row>
    <row r="195" spans="1:3">
      <c r="A195" s="503"/>
      <c r="B195" s="503"/>
      <c r="C195" s="470" t="s">
        <v>302</v>
      </c>
    </row>
    <row r="196" spans="1:3">
      <c r="A196" s="503"/>
      <c r="B196" s="503"/>
      <c r="C196" s="470" t="s">
        <v>303</v>
      </c>
    </row>
    <row r="197" spans="1:3">
      <c r="A197" s="503"/>
      <c r="B197" s="503"/>
      <c r="C197" s="470" t="s">
        <v>304</v>
      </c>
    </row>
    <row r="198" spans="1:3">
      <c r="A198" s="503"/>
      <c r="B198" s="503"/>
      <c r="C198" s="470" t="s">
        <v>305</v>
      </c>
    </row>
    <row r="199" spans="1:3">
      <c r="A199" s="503">
        <v>44325.499741435196</v>
      </c>
      <c r="B199" s="503"/>
      <c r="C199" s="470" t="s">
        <v>306</v>
      </c>
    </row>
    <row r="200" spans="1:3">
      <c r="A200" s="503"/>
      <c r="B200" s="503"/>
      <c r="C200" s="470" t="s">
        <v>307</v>
      </c>
    </row>
    <row r="201" spans="1:3">
      <c r="A201" s="503"/>
      <c r="B201" s="503"/>
      <c r="C201" s="470" t="s">
        <v>308</v>
      </c>
    </row>
    <row r="202" spans="1:3">
      <c r="A202" s="503"/>
      <c r="B202" s="503"/>
      <c r="C202" s="470" t="s">
        <v>309</v>
      </c>
    </row>
    <row r="203" spans="1:3">
      <c r="A203" s="503"/>
      <c r="B203" s="503"/>
      <c r="C203" s="470" t="s">
        <v>310</v>
      </c>
    </row>
    <row r="204" spans="1:3">
      <c r="A204" s="503"/>
      <c r="B204" s="503"/>
      <c r="C204" s="470" t="s">
        <v>311</v>
      </c>
    </row>
    <row r="205" spans="1:3">
      <c r="A205" s="503"/>
      <c r="B205" s="503"/>
      <c r="C205" s="470" t="s">
        <v>312</v>
      </c>
    </row>
    <row r="206" spans="1:3">
      <c r="A206" s="503"/>
      <c r="B206" s="503"/>
      <c r="C206" s="470" t="s">
        <v>313</v>
      </c>
    </row>
    <row r="207" spans="1:3">
      <c r="A207" s="503"/>
      <c r="B207" s="503"/>
      <c r="C207" s="470" t="s">
        <v>314</v>
      </c>
    </row>
    <row r="208" spans="1:3">
      <c r="A208" s="503"/>
      <c r="B208" s="503"/>
      <c r="C208" s="470" t="s">
        <v>315</v>
      </c>
    </row>
    <row r="209" spans="1:3">
      <c r="A209" s="503"/>
      <c r="B209" s="503"/>
      <c r="C209" s="470" t="s">
        <v>316</v>
      </c>
    </row>
    <row r="210" spans="1:3">
      <c r="A210" s="503">
        <v>44326.575224768501</v>
      </c>
      <c r="B210" s="503"/>
      <c r="C210" s="470" t="s">
        <v>317</v>
      </c>
    </row>
    <row r="211" spans="1:3">
      <c r="A211" s="503"/>
      <c r="B211" s="503"/>
      <c r="C211" s="470" t="s">
        <v>318</v>
      </c>
    </row>
    <row r="212" spans="1:3">
      <c r="A212" s="503"/>
      <c r="B212" s="503"/>
      <c r="C212" s="470" t="s">
        <v>319</v>
      </c>
    </row>
    <row r="213" spans="1:3">
      <c r="A213" s="503"/>
      <c r="B213" s="503"/>
      <c r="C213" s="470" t="s">
        <v>320</v>
      </c>
    </row>
    <row r="214" spans="1:3">
      <c r="A214" s="503"/>
      <c r="B214" s="503"/>
      <c r="C214" s="470" t="s">
        <v>323</v>
      </c>
    </row>
    <row r="215" spans="1:3">
      <c r="A215" s="503">
        <v>44328.702704976902</v>
      </c>
      <c r="B215" s="503"/>
      <c r="C215" s="470" t="s">
        <v>324</v>
      </c>
    </row>
    <row r="216" spans="1:3">
      <c r="A216" s="503"/>
      <c r="B216" s="503"/>
      <c r="C216" s="470" t="s">
        <v>325</v>
      </c>
    </row>
    <row r="217" spans="1:3">
      <c r="A217" s="503"/>
      <c r="B217" s="503"/>
      <c r="C217" s="470" t="s">
        <v>326</v>
      </c>
    </row>
    <row r="218" spans="1:3">
      <c r="A218" s="503"/>
      <c r="B218" s="503"/>
      <c r="C218" s="470" t="s">
        <v>328</v>
      </c>
    </row>
    <row r="219" spans="1:3">
      <c r="A219" s="503"/>
      <c r="B219" s="503"/>
      <c r="C219" s="470" t="s">
        <v>329</v>
      </c>
    </row>
    <row r="220" spans="1:3">
      <c r="A220" s="503"/>
      <c r="B220" s="503"/>
      <c r="C220" s="470" t="s">
        <v>327</v>
      </c>
    </row>
    <row r="221" spans="1:3">
      <c r="A221" s="503"/>
      <c r="B221" s="503"/>
      <c r="C221" s="470" t="s">
        <v>331</v>
      </c>
    </row>
    <row r="222" spans="1:3">
      <c r="A222" s="503"/>
      <c r="B222" s="503"/>
      <c r="C222" s="470" t="s">
        <v>330</v>
      </c>
    </row>
    <row r="223" spans="1:3">
      <c r="A223" s="503"/>
      <c r="B223" s="503"/>
      <c r="C223" s="470" t="s">
        <v>332</v>
      </c>
    </row>
    <row r="224" spans="1:3">
      <c r="A224" s="503"/>
      <c r="B224" s="503"/>
      <c r="C224" s="470" t="s">
        <v>333</v>
      </c>
    </row>
    <row r="225" spans="1:3">
      <c r="A225" s="503">
        <v>44333.425679861102</v>
      </c>
      <c r="B225" s="503"/>
      <c r="C225" s="470" t="s">
        <v>334</v>
      </c>
    </row>
    <row r="226" spans="1:3">
      <c r="A226" s="503"/>
      <c r="B226" s="503"/>
      <c r="C226" s="470" t="s">
        <v>335</v>
      </c>
    </row>
    <row r="227" spans="1:3">
      <c r="A227" s="503"/>
      <c r="B227" s="503"/>
      <c r="C227" s="470" t="s">
        <v>339</v>
      </c>
    </row>
    <row r="228" spans="1:3">
      <c r="A228" s="503"/>
      <c r="B228" s="503"/>
      <c r="C228" s="470" t="s">
        <v>340</v>
      </c>
    </row>
    <row r="229" spans="1:3">
      <c r="A229" s="503"/>
      <c r="B229" s="503"/>
      <c r="C229" s="470" t="s">
        <v>341</v>
      </c>
    </row>
    <row r="230" spans="1:3">
      <c r="A230" s="503"/>
      <c r="B230" s="503"/>
      <c r="C230" s="470" t="s">
        <v>342</v>
      </c>
    </row>
    <row r="231" spans="1:3">
      <c r="A231" s="503"/>
      <c r="B231" s="503"/>
      <c r="C231" s="470" t="s">
        <v>344</v>
      </c>
    </row>
    <row r="232" spans="1:3">
      <c r="A232" s="503"/>
      <c r="B232" s="503"/>
      <c r="C232" s="470" t="s">
        <v>345</v>
      </c>
    </row>
    <row r="233" spans="1:3">
      <c r="A233" s="503">
        <v>44336</v>
      </c>
      <c r="B233" s="503"/>
      <c r="C233" s="470" t="s">
        <v>348</v>
      </c>
    </row>
    <row r="234" spans="1:3">
      <c r="A234" s="503"/>
      <c r="B234" s="503"/>
      <c r="C234" s="470" t="s">
        <v>349</v>
      </c>
    </row>
    <row r="235" spans="1:3">
      <c r="A235" s="503"/>
      <c r="B235" s="503"/>
      <c r="C235" s="470" t="s">
        <v>351</v>
      </c>
    </row>
    <row r="236" spans="1:3">
      <c r="A236" s="503"/>
      <c r="B236" s="503"/>
      <c r="C236" s="470" t="s">
        <v>352</v>
      </c>
    </row>
    <row r="237" spans="1:3">
      <c r="A237" s="503"/>
      <c r="B237" s="503"/>
      <c r="C237" s="470" t="s">
        <v>355</v>
      </c>
    </row>
    <row r="238" spans="1:3">
      <c r="A238" s="503"/>
      <c r="B238" s="503"/>
      <c r="C238" s="470" t="s">
        <v>357</v>
      </c>
    </row>
    <row r="239" spans="1:3">
      <c r="A239" s="503"/>
      <c r="B239" s="503"/>
      <c r="C239" s="470" t="s">
        <v>364</v>
      </c>
    </row>
    <row r="240" spans="1:3">
      <c r="A240" s="503"/>
      <c r="B240" s="503"/>
      <c r="C240" s="470" t="s">
        <v>363</v>
      </c>
    </row>
    <row r="241" spans="1:3">
      <c r="A241" s="503"/>
      <c r="B241" s="503"/>
      <c r="C241" s="470" t="s">
        <v>365</v>
      </c>
    </row>
    <row r="242" spans="1:3">
      <c r="A242" s="503"/>
      <c r="B242" s="503"/>
      <c r="C242" s="470" t="s">
        <v>369</v>
      </c>
    </row>
    <row r="243" spans="1:3">
      <c r="A243" s="503"/>
      <c r="B243" s="503"/>
      <c r="C243" s="470" t="s">
        <v>370</v>
      </c>
    </row>
    <row r="244" spans="1:3">
      <c r="A244" s="503"/>
      <c r="B244" s="503"/>
      <c r="C244" s="470" t="s">
        <v>371</v>
      </c>
    </row>
    <row r="245" spans="1:3">
      <c r="A245" s="503"/>
      <c r="B245" s="503"/>
      <c r="C245" s="470" t="s">
        <v>373</v>
      </c>
    </row>
    <row r="246" spans="1:3">
      <c r="A246" s="503">
        <v>44338.757544444401</v>
      </c>
      <c r="B246" s="503"/>
      <c r="C246" s="470" t="s">
        <v>372</v>
      </c>
    </row>
    <row r="247" spans="1:3">
      <c r="A247" s="503"/>
      <c r="B247" s="503"/>
      <c r="C247" s="470" t="s">
        <v>374</v>
      </c>
    </row>
    <row r="248" spans="1:3">
      <c r="A248" s="503">
        <v>44340.377351157404</v>
      </c>
      <c r="B248" s="503"/>
      <c r="C248" s="470" t="s">
        <v>375</v>
      </c>
    </row>
    <row r="249" spans="1:3">
      <c r="A249" s="503"/>
      <c r="B249" s="503"/>
      <c r="C249" s="470" t="s">
        <v>376</v>
      </c>
    </row>
    <row r="250" spans="1:3">
      <c r="A250" s="503"/>
      <c r="B250" s="503"/>
      <c r="C250" s="470" t="s">
        <v>379</v>
      </c>
    </row>
    <row r="251" spans="1:3">
      <c r="A251" s="503"/>
      <c r="B251" s="503"/>
      <c r="C251" s="470" t="s">
        <v>380</v>
      </c>
    </row>
    <row r="252" spans="1:3">
      <c r="A252" s="503"/>
      <c r="B252" s="503"/>
      <c r="C252" s="470" t="s">
        <v>381</v>
      </c>
    </row>
    <row r="253" spans="1:3">
      <c r="A253" s="503"/>
      <c r="B253" s="503"/>
      <c r="C253" s="470" t="s">
        <v>1668</v>
      </c>
    </row>
    <row r="254" spans="1:3">
      <c r="A254" s="503"/>
      <c r="B254" s="503"/>
      <c r="C254" s="470" t="s">
        <v>383</v>
      </c>
    </row>
    <row r="255" spans="1:3">
      <c r="A255" s="502"/>
      <c r="B255" s="502"/>
      <c r="C255" s="470" t="s">
        <v>384</v>
      </c>
    </row>
    <row r="256" spans="1:3">
      <c r="A256" s="503">
        <v>44341.368147569403</v>
      </c>
      <c r="B256" s="503"/>
      <c r="C256" s="470" t="s">
        <v>386</v>
      </c>
    </row>
    <row r="257" spans="1:3">
      <c r="A257" s="503"/>
      <c r="B257" s="503"/>
      <c r="C257" s="470" t="s">
        <v>388</v>
      </c>
    </row>
    <row r="258" spans="1:3">
      <c r="A258" s="503"/>
      <c r="B258" s="503"/>
      <c r="C258" s="470" t="s">
        <v>391</v>
      </c>
    </row>
    <row r="259" spans="1:3">
      <c r="A259" s="503"/>
      <c r="B259" s="503"/>
      <c r="C259" s="470" t="s">
        <v>394</v>
      </c>
    </row>
    <row r="260" spans="1:3">
      <c r="A260" s="503"/>
      <c r="B260" s="503"/>
      <c r="C260" s="470" t="s">
        <v>395</v>
      </c>
    </row>
    <row r="261" spans="1:3">
      <c r="A261" s="503"/>
      <c r="B261" s="503"/>
      <c r="C261" s="470" t="s">
        <v>396</v>
      </c>
    </row>
    <row r="262" spans="1:3">
      <c r="A262" s="503"/>
      <c r="B262" s="503"/>
      <c r="C262" s="470" t="s">
        <v>397</v>
      </c>
    </row>
    <row r="263" spans="1:3">
      <c r="A263" s="503"/>
      <c r="B263" s="503"/>
      <c r="C263" s="470" t="s">
        <v>398</v>
      </c>
    </row>
    <row r="264" spans="1:3">
      <c r="A264" s="503"/>
      <c r="B264" s="503"/>
      <c r="C264" s="470" t="s">
        <v>400</v>
      </c>
    </row>
    <row r="265" spans="1:3">
      <c r="A265" s="503"/>
      <c r="B265" s="503"/>
      <c r="C265" s="470" t="s">
        <v>402</v>
      </c>
    </row>
    <row r="266" spans="1:3">
      <c r="A266" s="503"/>
      <c r="B266" s="503"/>
      <c r="C266" s="470" t="s">
        <v>1688</v>
      </c>
    </row>
    <row r="267" spans="1:3">
      <c r="A267" s="503"/>
      <c r="B267" s="503"/>
      <c r="C267" s="470" t="s">
        <v>403</v>
      </c>
    </row>
    <row r="268" spans="1:3">
      <c r="A268" s="503">
        <v>44343.596566666703</v>
      </c>
      <c r="B268" s="503"/>
      <c r="C268" s="470" t="s">
        <v>404</v>
      </c>
    </row>
    <row r="269" spans="1:3">
      <c r="A269" s="503"/>
      <c r="B269" s="503"/>
      <c r="C269" s="470" t="s">
        <v>405</v>
      </c>
    </row>
    <row r="270" spans="1:3">
      <c r="A270" s="503"/>
      <c r="B270" s="503"/>
      <c r="C270" s="470" t="s">
        <v>406</v>
      </c>
    </row>
    <row r="271" spans="1:3">
      <c r="A271" s="503"/>
      <c r="B271" s="503"/>
      <c r="C271" s="470" t="s">
        <v>447</v>
      </c>
    </row>
    <row r="272" spans="1:3">
      <c r="A272" s="503"/>
      <c r="B272" s="503"/>
      <c r="C272" s="470" t="s">
        <v>448</v>
      </c>
    </row>
    <row r="273" spans="1:3">
      <c r="A273" s="503"/>
      <c r="B273" s="503"/>
      <c r="C273" s="470" t="s">
        <v>449</v>
      </c>
    </row>
    <row r="274" spans="1:3">
      <c r="A274" s="503"/>
      <c r="B274" s="503"/>
      <c r="C274" s="470" t="s">
        <v>450</v>
      </c>
    </row>
    <row r="275" spans="1:3">
      <c r="A275" s="503"/>
      <c r="B275" s="503"/>
      <c r="C275" s="470" t="s">
        <v>451</v>
      </c>
    </row>
    <row r="276" spans="1:3" ht="30">
      <c r="A276" s="503"/>
      <c r="B276" s="503"/>
      <c r="C276" s="470" t="s">
        <v>453</v>
      </c>
    </row>
    <row r="277" spans="1:3">
      <c r="A277" s="503">
        <v>44352.575020601798</v>
      </c>
      <c r="B277" s="503"/>
      <c r="C277" s="470" t="s">
        <v>455</v>
      </c>
    </row>
    <row r="278" spans="1:3">
      <c r="A278" s="503"/>
      <c r="B278" s="503"/>
      <c r="C278" s="470" t="s">
        <v>454</v>
      </c>
    </row>
    <row r="279" spans="1:3">
      <c r="A279" s="503"/>
      <c r="B279" s="503"/>
      <c r="C279" s="470" t="s">
        <v>456</v>
      </c>
    </row>
    <row r="280" spans="1:3">
      <c r="A280" s="503">
        <v>44353.419314120401</v>
      </c>
      <c r="B280" s="503"/>
      <c r="C280" s="470" t="s">
        <v>457</v>
      </c>
    </row>
    <row r="281" spans="1:3">
      <c r="A281" s="503"/>
      <c r="B281" s="503"/>
      <c r="C281" s="470" t="s">
        <v>463</v>
      </c>
    </row>
    <row r="282" spans="1:3">
      <c r="A282" s="503"/>
      <c r="B282" s="503"/>
      <c r="C282" s="470" t="s">
        <v>458</v>
      </c>
    </row>
    <row r="283" spans="1:3">
      <c r="A283" s="503"/>
      <c r="B283" s="503"/>
      <c r="C283" s="470" t="s">
        <v>459</v>
      </c>
    </row>
    <row r="284" spans="1:3">
      <c r="A284" s="503"/>
      <c r="B284" s="503"/>
      <c r="C284" s="470" t="s">
        <v>460</v>
      </c>
    </row>
    <row r="285" spans="1:3">
      <c r="A285" s="503"/>
      <c r="B285" s="503"/>
      <c r="C285" s="470" t="s">
        <v>462</v>
      </c>
    </row>
    <row r="286" spans="1:3">
      <c r="A286" s="503"/>
      <c r="B286" s="503"/>
      <c r="C286" s="470" t="s">
        <v>464</v>
      </c>
    </row>
    <row r="287" spans="1:3">
      <c r="A287" s="503"/>
      <c r="B287" s="503"/>
      <c r="C287" s="470" t="s">
        <v>465</v>
      </c>
    </row>
    <row r="288" spans="1:3">
      <c r="A288" s="503"/>
      <c r="B288" s="503"/>
      <c r="C288" s="470" t="s">
        <v>466</v>
      </c>
    </row>
    <row r="289" spans="1:3">
      <c r="A289" s="503"/>
      <c r="B289" s="503"/>
      <c r="C289" s="470" t="s">
        <v>467</v>
      </c>
    </row>
    <row r="290" spans="1:3">
      <c r="A290" s="503"/>
      <c r="B290" s="503"/>
      <c r="C290" s="470" t="s">
        <v>468</v>
      </c>
    </row>
    <row r="291" spans="1:3" ht="30">
      <c r="A291" s="503"/>
      <c r="B291" s="503"/>
      <c r="C291" s="470" t="s">
        <v>469</v>
      </c>
    </row>
    <row r="292" spans="1:3">
      <c r="A292" s="503"/>
      <c r="B292" s="503"/>
      <c r="C292" s="470" t="s">
        <v>470</v>
      </c>
    </row>
    <row r="293" spans="1:3">
      <c r="A293" s="503"/>
      <c r="B293" s="503"/>
      <c r="C293" s="470" t="s">
        <v>471</v>
      </c>
    </row>
    <row r="294" spans="1:3">
      <c r="A294" s="503"/>
      <c r="B294" s="503"/>
      <c r="C294" s="470" t="s">
        <v>472</v>
      </c>
    </row>
    <row r="295" spans="1:3">
      <c r="A295" s="503"/>
      <c r="B295" s="503"/>
      <c r="C295" s="470" t="s">
        <v>474</v>
      </c>
    </row>
    <row r="296" spans="1:3">
      <c r="A296" s="503"/>
      <c r="B296" s="503"/>
      <c r="C296" s="470" t="s">
        <v>473</v>
      </c>
    </row>
    <row r="297" spans="1:3">
      <c r="A297" s="503"/>
      <c r="B297" s="503"/>
      <c r="C297" s="470" t="s">
        <v>476</v>
      </c>
    </row>
    <row r="298" spans="1:3">
      <c r="A298" s="503"/>
      <c r="B298" s="503"/>
      <c r="C298" s="470" t="s">
        <v>477</v>
      </c>
    </row>
    <row r="299" spans="1:3">
      <c r="A299" s="503"/>
      <c r="B299" s="503"/>
      <c r="C299" s="470" t="s">
        <v>481</v>
      </c>
    </row>
    <row r="300" spans="1:3">
      <c r="A300" s="503"/>
      <c r="B300" s="503"/>
      <c r="C300" s="470" t="s">
        <v>482</v>
      </c>
    </row>
    <row r="301" spans="1:3">
      <c r="A301" s="503">
        <v>44356.777344212998</v>
      </c>
      <c r="B301" s="503"/>
      <c r="C301" s="470" t="s">
        <v>483</v>
      </c>
    </row>
    <row r="302" spans="1:3">
      <c r="A302" s="503"/>
      <c r="B302" s="503"/>
      <c r="C302" s="470" t="s">
        <v>484</v>
      </c>
    </row>
    <row r="303" spans="1:3">
      <c r="A303" s="503"/>
      <c r="B303" s="503"/>
      <c r="C303" s="470" t="s">
        <v>485</v>
      </c>
    </row>
    <row r="304" spans="1:3">
      <c r="A304" s="503"/>
      <c r="B304" s="503"/>
      <c r="C304" s="470" t="s">
        <v>486</v>
      </c>
    </row>
    <row r="305" spans="1:3" ht="30">
      <c r="A305" s="503"/>
      <c r="B305" s="503"/>
      <c r="C305" s="470" t="s">
        <v>487</v>
      </c>
    </row>
    <row r="306" spans="1:3">
      <c r="A306" s="503"/>
      <c r="B306" s="503"/>
      <c r="C306" s="470" t="s">
        <v>488</v>
      </c>
    </row>
    <row r="307" spans="1:3">
      <c r="A307" s="503"/>
      <c r="B307" s="503"/>
      <c r="C307" s="470" t="s">
        <v>489</v>
      </c>
    </row>
    <row r="308" spans="1:3">
      <c r="A308" s="503"/>
      <c r="B308" s="503"/>
      <c r="C308" s="470" t="s">
        <v>490</v>
      </c>
    </row>
    <row r="309" spans="1:3">
      <c r="A309" s="503"/>
      <c r="B309" s="503"/>
      <c r="C309" s="470" t="s">
        <v>491</v>
      </c>
    </row>
    <row r="310" spans="1:3">
      <c r="A310" s="503"/>
      <c r="B310" s="503"/>
      <c r="C310" s="470" t="s">
        <v>494</v>
      </c>
    </row>
    <row r="311" spans="1:3">
      <c r="A311" s="503">
        <v>44357.347470833301</v>
      </c>
      <c r="B311" s="503"/>
      <c r="C311" s="470" t="s">
        <v>495</v>
      </c>
    </row>
    <row r="312" spans="1:3">
      <c r="A312" s="503"/>
      <c r="B312" s="503"/>
      <c r="C312" s="470" t="s">
        <v>498</v>
      </c>
    </row>
    <row r="313" spans="1:3">
      <c r="A313" s="503"/>
      <c r="B313" s="503"/>
      <c r="C313" s="470" t="s">
        <v>499</v>
      </c>
    </row>
    <row r="314" spans="1:3">
      <c r="A314" s="503"/>
      <c r="B314" s="503"/>
      <c r="C314" s="470" t="s">
        <v>501</v>
      </c>
    </row>
    <row r="315" spans="1:3">
      <c r="A315" s="503"/>
      <c r="B315" s="503"/>
      <c r="C315" s="470" t="s">
        <v>502</v>
      </c>
    </row>
    <row r="316" spans="1:3">
      <c r="A316" s="503"/>
      <c r="B316" s="503"/>
      <c r="C316" s="470" t="s">
        <v>503</v>
      </c>
    </row>
    <row r="317" spans="1:3">
      <c r="A317" s="503"/>
      <c r="B317" s="503"/>
      <c r="C317" s="470" t="s">
        <v>504</v>
      </c>
    </row>
    <row r="318" spans="1:3">
      <c r="A318" s="503"/>
      <c r="B318" s="503"/>
      <c r="C318" s="470" t="s">
        <v>505</v>
      </c>
    </row>
    <row r="319" spans="1:3">
      <c r="A319" s="503"/>
      <c r="B319" s="503"/>
      <c r="C319" s="470" t="s">
        <v>506</v>
      </c>
    </row>
    <row r="320" spans="1:3">
      <c r="A320" s="503"/>
      <c r="B320" s="503"/>
      <c r="C320" s="470" t="s">
        <v>507</v>
      </c>
    </row>
    <row r="321" spans="1:3">
      <c r="A321" s="503"/>
      <c r="B321" s="503"/>
      <c r="C321" s="470" t="s">
        <v>508</v>
      </c>
    </row>
    <row r="322" spans="1:3">
      <c r="A322" s="503"/>
      <c r="B322" s="503"/>
      <c r="C322" s="470" t="s">
        <v>509</v>
      </c>
    </row>
    <row r="323" spans="1:3">
      <c r="A323" s="503"/>
      <c r="B323" s="503"/>
      <c r="C323" s="470" t="s">
        <v>510</v>
      </c>
    </row>
    <row r="324" spans="1:3">
      <c r="A324" s="503">
        <v>44359.798668518502</v>
      </c>
      <c r="B324" s="503"/>
      <c r="C324" s="470" t="s">
        <v>511</v>
      </c>
    </row>
    <row r="325" spans="1:3">
      <c r="A325" s="503"/>
      <c r="B325" s="503"/>
      <c r="C325" s="470" t="s">
        <v>512</v>
      </c>
    </row>
    <row r="326" spans="1:3">
      <c r="A326" s="503">
        <v>44360.301544444403</v>
      </c>
      <c r="B326" s="503"/>
      <c r="C326" s="470" t="s">
        <v>513</v>
      </c>
    </row>
    <row r="327" spans="1:3">
      <c r="A327" s="503"/>
      <c r="B327" s="503"/>
      <c r="C327" s="470" t="s">
        <v>514</v>
      </c>
    </row>
    <row r="328" spans="1:3">
      <c r="A328" s="503"/>
      <c r="B328" s="503"/>
      <c r="C328" s="470" t="s">
        <v>515</v>
      </c>
    </row>
    <row r="329" spans="1:3">
      <c r="A329" s="503"/>
      <c r="B329" s="503"/>
      <c r="C329" s="470" t="s">
        <v>516</v>
      </c>
    </row>
    <row r="330" spans="1:3">
      <c r="A330" s="503"/>
      <c r="B330" s="503"/>
      <c r="C330" s="470" t="s">
        <v>517</v>
      </c>
    </row>
    <row r="331" spans="1:3">
      <c r="A331" s="503"/>
      <c r="B331" s="503"/>
      <c r="C331" s="470" t="s">
        <v>518</v>
      </c>
    </row>
    <row r="332" spans="1:3">
      <c r="A332" s="503"/>
      <c r="B332" s="503"/>
      <c r="C332" s="470" t="s">
        <v>519</v>
      </c>
    </row>
    <row r="333" spans="1:3" ht="30">
      <c r="A333" s="503"/>
      <c r="B333" s="503"/>
      <c r="C333" s="470" t="s">
        <v>524</v>
      </c>
    </row>
    <row r="334" spans="1:3">
      <c r="A334" s="503"/>
      <c r="B334" s="503"/>
      <c r="C334" s="470" t="s">
        <v>520</v>
      </c>
    </row>
    <row r="335" spans="1:3" ht="30">
      <c r="A335" s="503"/>
      <c r="B335" s="503"/>
      <c r="C335" s="470" t="s">
        <v>521</v>
      </c>
    </row>
    <row r="336" spans="1:3">
      <c r="A336" s="503"/>
      <c r="B336" s="503"/>
      <c r="C336" s="470" t="s">
        <v>522</v>
      </c>
    </row>
    <row r="337" spans="1:3">
      <c r="A337" s="503"/>
      <c r="B337" s="503"/>
      <c r="C337" s="470" t="s">
        <v>528</v>
      </c>
    </row>
    <row r="338" spans="1:3">
      <c r="A338" s="503">
        <v>44360.751121412002</v>
      </c>
      <c r="B338" s="503"/>
      <c r="C338" s="470" t="s">
        <v>523</v>
      </c>
    </row>
    <row r="339" spans="1:3">
      <c r="A339" s="503"/>
      <c r="B339" s="503"/>
      <c r="C339" s="470" t="s">
        <v>525</v>
      </c>
    </row>
    <row r="340" spans="1:3">
      <c r="A340" s="503"/>
      <c r="B340" s="503"/>
      <c r="C340" s="470" t="s">
        <v>526</v>
      </c>
    </row>
    <row r="341" spans="1:3">
      <c r="A341" s="503"/>
      <c r="B341" s="503"/>
      <c r="C341" s="470" t="s">
        <v>527</v>
      </c>
    </row>
    <row r="342" spans="1:3">
      <c r="A342" s="503"/>
      <c r="B342" s="503"/>
      <c r="C342" s="470" t="s">
        <v>534</v>
      </c>
    </row>
    <row r="343" spans="1:3" ht="30">
      <c r="A343" s="503"/>
      <c r="B343" s="503"/>
      <c r="C343" s="470" t="s">
        <v>529</v>
      </c>
    </row>
    <row r="344" spans="1:3" ht="30">
      <c r="A344" s="503"/>
      <c r="B344" s="503"/>
      <c r="C344" s="470" t="s">
        <v>536</v>
      </c>
    </row>
    <row r="345" spans="1:3">
      <c r="A345" s="503"/>
      <c r="B345" s="503"/>
      <c r="C345" s="470" t="s">
        <v>531</v>
      </c>
    </row>
    <row r="346" spans="1:3" ht="30">
      <c r="A346" s="503"/>
      <c r="B346" s="503"/>
      <c r="C346" s="470" t="s">
        <v>533</v>
      </c>
    </row>
    <row r="347" spans="1:3">
      <c r="A347" s="503"/>
      <c r="B347" s="503"/>
      <c r="C347" s="470" t="s">
        <v>535</v>
      </c>
    </row>
    <row r="348" spans="1:3">
      <c r="A348" s="503"/>
      <c r="B348" s="503"/>
      <c r="C348" s="470" t="s">
        <v>537</v>
      </c>
    </row>
    <row r="349" spans="1:3">
      <c r="A349" s="503"/>
      <c r="B349" s="503"/>
      <c r="C349" s="470" t="s">
        <v>538</v>
      </c>
    </row>
    <row r="350" spans="1:3" ht="30">
      <c r="A350" s="503"/>
      <c r="B350" s="503"/>
      <c r="C350" s="470" t="s">
        <v>539</v>
      </c>
    </row>
    <row r="351" spans="1:3">
      <c r="A351" s="503"/>
      <c r="B351" s="503"/>
      <c r="C351" s="470" t="s">
        <v>540</v>
      </c>
    </row>
    <row r="352" spans="1:3">
      <c r="A352" s="503"/>
      <c r="B352" s="503"/>
      <c r="C352" s="470" t="s">
        <v>541</v>
      </c>
    </row>
    <row r="353" spans="1:3">
      <c r="A353" s="503"/>
      <c r="B353" s="503"/>
      <c r="C353" s="470" t="s">
        <v>542</v>
      </c>
    </row>
    <row r="354" spans="1:3">
      <c r="A354" s="503">
        <v>44362.670448611098</v>
      </c>
      <c r="B354" s="503"/>
      <c r="C354" s="470" t="s">
        <v>543</v>
      </c>
    </row>
    <row r="355" spans="1:3">
      <c r="A355" s="503"/>
      <c r="B355" s="503"/>
      <c r="C355" s="470" t="s">
        <v>544</v>
      </c>
    </row>
    <row r="356" spans="1:3">
      <c r="A356" s="503"/>
      <c r="B356" s="503"/>
      <c r="C356" s="470" t="s">
        <v>545</v>
      </c>
    </row>
    <row r="357" spans="1:3">
      <c r="A357" s="503"/>
      <c r="B357" s="503"/>
      <c r="C357" s="470" t="s">
        <v>547</v>
      </c>
    </row>
    <row r="358" spans="1:3">
      <c r="A358" s="503"/>
      <c r="B358" s="503"/>
      <c r="C358" s="470" t="s">
        <v>548</v>
      </c>
    </row>
    <row r="359" spans="1:3">
      <c r="A359" s="503"/>
      <c r="B359" s="503"/>
      <c r="C359" s="470" t="s">
        <v>550</v>
      </c>
    </row>
    <row r="360" spans="1:3">
      <c r="A360" s="503"/>
      <c r="B360" s="503"/>
      <c r="C360" s="470" t="s">
        <v>551</v>
      </c>
    </row>
    <row r="361" spans="1:3">
      <c r="A361" s="503"/>
      <c r="B361" s="503"/>
      <c r="C361" s="470" t="s">
        <v>552</v>
      </c>
    </row>
    <row r="362" spans="1:3">
      <c r="A362" s="503"/>
      <c r="B362" s="503"/>
      <c r="C362" s="470" t="s">
        <v>553</v>
      </c>
    </row>
    <row r="363" spans="1:3">
      <c r="A363" s="503"/>
      <c r="B363" s="503"/>
      <c r="C363" s="470" t="s">
        <v>562</v>
      </c>
    </row>
    <row r="364" spans="1:3">
      <c r="A364" s="503"/>
      <c r="B364" s="503"/>
      <c r="C364" s="470" t="s">
        <v>554</v>
      </c>
    </row>
    <row r="365" spans="1:3">
      <c r="A365" s="503"/>
      <c r="B365" s="503"/>
      <c r="C365" s="470" t="s">
        <v>555</v>
      </c>
    </row>
    <row r="366" spans="1:3">
      <c r="A366" s="503"/>
      <c r="B366" s="503"/>
      <c r="C366" s="470" t="s">
        <v>556</v>
      </c>
    </row>
    <row r="367" spans="1:3">
      <c r="A367" s="503"/>
      <c r="B367" s="503"/>
      <c r="C367" s="470" t="s">
        <v>557</v>
      </c>
    </row>
    <row r="368" spans="1:3">
      <c r="A368" s="503">
        <v>44363.678779398098</v>
      </c>
      <c r="B368" s="503"/>
      <c r="C368" s="470" t="s">
        <v>558</v>
      </c>
    </row>
    <row r="369" spans="1:3">
      <c r="A369" s="503"/>
      <c r="B369" s="503"/>
      <c r="C369" s="470" t="s">
        <v>559</v>
      </c>
    </row>
    <row r="370" spans="1:3">
      <c r="A370" s="503"/>
      <c r="B370" s="503"/>
      <c r="C370" s="470" t="s">
        <v>560</v>
      </c>
    </row>
    <row r="371" spans="1:3">
      <c r="A371" s="503">
        <v>44364.255856481483</v>
      </c>
      <c r="B371" s="503"/>
      <c r="C371" s="470" t="s">
        <v>561</v>
      </c>
    </row>
    <row r="372" spans="1:3">
      <c r="A372" s="503"/>
      <c r="B372" s="503"/>
      <c r="C372" s="470" t="s">
        <v>563</v>
      </c>
    </row>
    <row r="373" spans="1:3">
      <c r="A373" s="503"/>
      <c r="B373" s="503"/>
      <c r="C373" s="470" t="s">
        <v>564</v>
      </c>
    </row>
    <row r="374" spans="1:3">
      <c r="A374" s="503"/>
      <c r="B374" s="503"/>
      <c r="C374" s="470" t="s">
        <v>565</v>
      </c>
    </row>
    <row r="375" spans="1:3">
      <c r="A375" s="503"/>
      <c r="B375" s="503"/>
      <c r="C375" s="470" t="s">
        <v>566</v>
      </c>
    </row>
    <row r="376" spans="1:3">
      <c r="A376" s="503"/>
      <c r="B376" s="503"/>
      <c r="C376" s="470" t="s">
        <v>567</v>
      </c>
    </row>
    <row r="377" spans="1:3">
      <c r="A377" s="503"/>
      <c r="B377" s="503"/>
      <c r="C377" s="470" t="s">
        <v>568</v>
      </c>
    </row>
    <row r="378" spans="1:3">
      <c r="A378" s="503"/>
      <c r="B378" s="503"/>
      <c r="C378" s="470" t="s">
        <v>569</v>
      </c>
    </row>
    <row r="379" spans="1:3">
      <c r="A379" s="503"/>
      <c r="B379" s="503"/>
      <c r="C379" s="470" t="s">
        <v>572</v>
      </c>
    </row>
    <row r="380" spans="1:3">
      <c r="A380" s="503">
        <v>44364.571406713003</v>
      </c>
      <c r="B380" s="503"/>
      <c r="C380" s="470" t="s">
        <v>570</v>
      </c>
    </row>
    <row r="381" spans="1:3">
      <c r="A381" s="503"/>
      <c r="B381" s="503"/>
      <c r="C381" s="470" t="s">
        <v>573</v>
      </c>
    </row>
    <row r="382" spans="1:3">
      <c r="A382" s="503"/>
      <c r="B382" s="503"/>
      <c r="C382" s="470" t="s">
        <v>574</v>
      </c>
    </row>
    <row r="383" spans="1:3">
      <c r="A383" s="503"/>
      <c r="B383" s="503"/>
      <c r="C383" s="470" t="s">
        <v>576</v>
      </c>
    </row>
    <row r="384" spans="1:3">
      <c r="A384" s="503"/>
      <c r="B384" s="503"/>
      <c r="C384" s="470" t="s">
        <v>577</v>
      </c>
    </row>
    <row r="385" spans="1:3">
      <c r="A385" s="503">
        <v>44365.652302546303</v>
      </c>
      <c r="B385" s="503"/>
      <c r="C385" s="470" t="s">
        <v>579</v>
      </c>
    </row>
    <row r="386" spans="1:3">
      <c r="A386" s="503"/>
      <c r="B386" s="503"/>
      <c r="C386" s="470" t="s">
        <v>582</v>
      </c>
    </row>
    <row r="387" spans="1:3">
      <c r="A387" s="503"/>
      <c r="B387" s="503"/>
      <c r="C387" s="470" t="s">
        <v>583</v>
      </c>
    </row>
    <row r="388" spans="1:3">
      <c r="A388" s="503"/>
      <c r="B388" s="503"/>
      <c r="C388" s="470" t="s">
        <v>584</v>
      </c>
    </row>
    <row r="389" spans="1:3">
      <c r="A389" s="503"/>
      <c r="B389" s="503"/>
      <c r="C389" s="470" t="s">
        <v>585</v>
      </c>
    </row>
    <row r="390" spans="1:3">
      <c r="A390" s="503"/>
      <c r="B390" s="503"/>
      <c r="C390" s="470" t="s">
        <v>586</v>
      </c>
    </row>
    <row r="391" spans="1:3" ht="30">
      <c r="A391" s="503">
        <v>44366.343164699101</v>
      </c>
      <c r="B391" s="503"/>
      <c r="C391" s="470" t="s">
        <v>587</v>
      </c>
    </row>
    <row r="392" spans="1:3">
      <c r="A392" s="503"/>
      <c r="B392" s="503"/>
      <c r="C392" s="470" t="s">
        <v>588</v>
      </c>
    </row>
    <row r="393" spans="1:3">
      <c r="A393" s="503"/>
      <c r="B393" s="503"/>
      <c r="C393" s="470" t="s">
        <v>589</v>
      </c>
    </row>
    <row r="394" spans="1:3">
      <c r="A394" s="503"/>
      <c r="B394" s="503"/>
      <c r="C394" s="470" t="s">
        <v>590</v>
      </c>
    </row>
    <row r="395" spans="1:3">
      <c r="A395" s="503"/>
      <c r="B395" s="503"/>
      <c r="C395" s="470" t="s">
        <v>596</v>
      </c>
    </row>
    <row r="396" spans="1:3" ht="30">
      <c r="A396" s="503"/>
      <c r="B396" s="503"/>
      <c r="C396" s="470" t="s">
        <v>597</v>
      </c>
    </row>
    <row r="397" spans="1:3">
      <c r="A397" s="503"/>
      <c r="B397" s="503"/>
      <c r="C397" s="470" t="s">
        <v>598</v>
      </c>
    </row>
    <row r="398" spans="1:3">
      <c r="A398" s="503"/>
      <c r="B398" s="503"/>
      <c r="C398" s="470" t="s">
        <v>599</v>
      </c>
    </row>
    <row r="399" spans="1:3">
      <c r="A399" s="503"/>
      <c r="B399" s="503"/>
      <c r="C399" s="470" t="s">
        <v>600</v>
      </c>
    </row>
    <row r="400" spans="1:3" ht="30">
      <c r="A400" s="503"/>
      <c r="B400" s="503"/>
      <c r="C400" s="470" t="s">
        <v>601</v>
      </c>
    </row>
    <row r="401" spans="1:3">
      <c r="A401" s="503"/>
      <c r="B401" s="503"/>
      <c r="C401" s="470" t="s">
        <v>602</v>
      </c>
    </row>
    <row r="402" spans="1:3">
      <c r="A402" s="503"/>
      <c r="B402" s="503"/>
      <c r="C402" s="470" t="s">
        <v>605</v>
      </c>
    </row>
    <row r="403" spans="1:3">
      <c r="A403" s="503"/>
      <c r="B403" s="503"/>
      <c r="C403" s="470" t="s">
        <v>606</v>
      </c>
    </row>
    <row r="404" spans="1:3">
      <c r="A404" s="504">
        <v>44368.569395023202</v>
      </c>
      <c r="B404" s="504"/>
      <c r="C404" s="470" t="s">
        <v>603</v>
      </c>
    </row>
    <row r="405" spans="1:3">
      <c r="A405" s="504"/>
      <c r="B405" s="504"/>
      <c r="C405" s="470" t="s">
        <v>604</v>
      </c>
    </row>
    <row r="406" spans="1:3" ht="30">
      <c r="A406" s="504">
        <v>44370.624910532402</v>
      </c>
      <c r="B406" s="504"/>
      <c r="C406" s="470" t="s">
        <v>607</v>
      </c>
    </row>
    <row r="407" spans="1:3">
      <c r="A407" s="504"/>
      <c r="B407" s="504"/>
      <c r="C407" s="470" t="s">
        <v>610</v>
      </c>
    </row>
    <row r="408" spans="1:3">
      <c r="A408" s="504"/>
      <c r="B408" s="504"/>
      <c r="C408" s="470" t="s">
        <v>611</v>
      </c>
    </row>
    <row r="409" spans="1:3">
      <c r="A409" s="504">
        <v>44377.714576967599</v>
      </c>
      <c r="B409" s="504"/>
      <c r="C409" s="470" t="s">
        <v>612</v>
      </c>
    </row>
    <row r="410" spans="1:3">
      <c r="A410" s="504"/>
      <c r="B410" s="504"/>
      <c r="C410" s="470" t="s">
        <v>613</v>
      </c>
    </row>
    <row r="411" spans="1:3">
      <c r="A411" s="504"/>
      <c r="B411" s="504"/>
      <c r="C411" s="470" t="s">
        <v>615</v>
      </c>
    </row>
    <row r="412" spans="1:3">
      <c r="A412" s="504"/>
      <c r="B412" s="504"/>
      <c r="C412" s="470" t="s">
        <v>616</v>
      </c>
    </row>
    <row r="413" spans="1:3">
      <c r="A413" s="504">
        <v>44378.460482060204</v>
      </c>
      <c r="B413" s="504"/>
      <c r="C413" s="470" t="s">
        <v>622</v>
      </c>
    </row>
    <row r="414" spans="1:3">
      <c r="A414" s="504"/>
      <c r="B414" s="504"/>
      <c r="C414" s="470" t="s">
        <v>623</v>
      </c>
    </row>
    <row r="415" spans="1:3">
      <c r="A415" s="504"/>
      <c r="B415" s="504"/>
      <c r="C415" s="470" t="s">
        <v>624</v>
      </c>
    </row>
    <row r="416" spans="1:3">
      <c r="A416" s="504"/>
      <c r="B416" s="504"/>
      <c r="C416" s="470" t="s">
        <v>628</v>
      </c>
    </row>
    <row r="417" spans="1:3">
      <c r="A417" s="504"/>
      <c r="B417" s="504"/>
      <c r="C417" s="470" t="s">
        <v>629</v>
      </c>
    </row>
    <row r="418" spans="1:3">
      <c r="A418" s="504"/>
      <c r="B418" s="504"/>
      <c r="C418" s="470" t="s">
        <v>638</v>
      </c>
    </row>
    <row r="419" spans="1:3">
      <c r="A419" s="504"/>
      <c r="B419" s="504"/>
      <c r="C419" s="470" t="s">
        <v>639</v>
      </c>
    </row>
    <row r="420" spans="1:3">
      <c r="A420" s="504">
        <v>44379.903977661997</v>
      </c>
      <c r="B420" s="504"/>
      <c r="C420" s="470" t="s">
        <v>640</v>
      </c>
    </row>
    <row r="421" spans="1:3">
      <c r="A421" s="504"/>
      <c r="B421" s="504"/>
      <c r="C421" s="470" t="s">
        <v>641</v>
      </c>
    </row>
    <row r="422" spans="1:3">
      <c r="A422" s="504"/>
      <c r="B422" s="504"/>
      <c r="C422" s="470" t="s">
        <v>642</v>
      </c>
    </row>
    <row r="423" spans="1:3">
      <c r="A423" s="504"/>
      <c r="B423" s="504"/>
      <c r="C423" s="470" t="s">
        <v>643</v>
      </c>
    </row>
    <row r="424" spans="1:3">
      <c r="A424" s="504"/>
      <c r="B424" s="504"/>
      <c r="C424" s="470" t="s">
        <v>644</v>
      </c>
    </row>
    <row r="425" spans="1:3">
      <c r="A425" s="504"/>
      <c r="B425" s="504"/>
      <c r="C425" s="470" t="s">
        <v>646</v>
      </c>
    </row>
    <row r="426" spans="1:3">
      <c r="A426" s="504"/>
      <c r="B426" s="504"/>
      <c r="C426" s="470" t="s">
        <v>645</v>
      </c>
    </row>
    <row r="427" spans="1:3">
      <c r="A427" s="504">
        <v>44381.743217592499</v>
      </c>
      <c r="B427" s="504"/>
      <c r="C427" s="470" t="s">
        <v>650</v>
      </c>
    </row>
    <row r="428" spans="1:3">
      <c r="A428" s="504"/>
      <c r="B428" s="504"/>
      <c r="C428" s="470" t="s">
        <v>647</v>
      </c>
    </row>
    <row r="429" spans="1:3">
      <c r="A429" s="504"/>
      <c r="B429" s="504"/>
      <c r="C429" s="470" t="s">
        <v>648</v>
      </c>
    </row>
    <row r="430" spans="1:3">
      <c r="A430" s="504">
        <v>44382.434702199098</v>
      </c>
      <c r="B430" s="504"/>
      <c r="C430" s="470" t="s">
        <v>649</v>
      </c>
    </row>
    <row r="431" spans="1:3">
      <c r="A431" s="504"/>
      <c r="B431" s="504"/>
      <c r="C431" s="470" t="s">
        <v>651</v>
      </c>
    </row>
    <row r="432" spans="1:3">
      <c r="A432" s="504"/>
      <c r="B432" s="504"/>
      <c r="C432" s="470" t="s">
        <v>652</v>
      </c>
    </row>
    <row r="433" spans="1:3">
      <c r="A433" s="504"/>
      <c r="B433" s="504"/>
      <c r="C433" s="470" t="s">
        <v>653</v>
      </c>
    </row>
    <row r="434" spans="1:3">
      <c r="A434" s="504"/>
      <c r="B434" s="504"/>
      <c r="C434" s="470" t="s">
        <v>654</v>
      </c>
    </row>
    <row r="435" spans="1:3">
      <c r="A435" s="504">
        <v>44389.828451736103</v>
      </c>
      <c r="B435" s="504"/>
      <c r="C435" s="470" t="s">
        <v>655</v>
      </c>
    </row>
    <row r="436" spans="1:3">
      <c r="A436" s="504"/>
      <c r="B436" s="504"/>
      <c r="C436" s="470" t="s">
        <v>657</v>
      </c>
    </row>
    <row r="437" spans="1:3" ht="30">
      <c r="A437" s="504">
        <v>44390.399459953704</v>
      </c>
      <c r="B437" s="504"/>
      <c r="C437" s="470" t="s">
        <v>662</v>
      </c>
    </row>
    <row r="438" spans="1:3">
      <c r="A438" s="504"/>
      <c r="B438" s="504"/>
      <c r="C438" s="470" t="s">
        <v>658</v>
      </c>
    </row>
    <row r="439" spans="1:3">
      <c r="A439" s="504"/>
      <c r="B439" s="504"/>
      <c r="C439" s="470" t="s">
        <v>659</v>
      </c>
    </row>
    <row r="440" spans="1:3">
      <c r="A440" s="504"/>
      <c r="B440" s="504"/>
      <c r="C440" s="470" t="s">
        <v>661</v>
      </c>
    </row>
    <row r="441" spans="1:3">
      <c r="A441" s="504"/>
      <c r="B441" s="504"/>
      <c r="C441" s="470" t="s">
        <v>660</v>
      </c>
    </row>
    <row r="442" spans="1:3">
      <c r="A442" s="504">
        <v>44391.441843865701</v>
      </c>
      <c r="B442" s="504"/>
      <c r="C442" s="470" t="s">
        <v>663</v>
      </c>
    </row>
    <row r="443" spans="1:3">
      <c r="A443" s="504"/>
      <c r="B443" s="504"/>
      <c r="C443" s="470" t="s">
        <v>666</v>
      </c>
    </row>
    <row r="444" spans="1:3">
      <c r="A444" s="504"/>
      <c r="B444" s="504"/>
      <c r="C444" s="470" t="s">
        <v>667</v>
      </c>
    </row>
    <row r="445" spans="1:3">
      <c r="A445" s="504">
        <v>44392.6351945602</v>
      </c>
      <c r="B445" s="504"/>
      <c r="C445" s="470" t="s">
        <v>668</v>
      </c>
    </row>
    <row r="446" spans="1:3">
      <c r="A446" s="504"/>
      <c r="B446" s="504"/>
      <c r="C446" s="470" t="s">
        <v>669</v>
      </c>
    </row>
    <row r="447" spans="1:3">
      <c r="A447" s="504"/>
      <c r="B447" s="504"/>
      <c r="C447" s="470" t="s">
        <v>670</v>
      </c>
    </row>
    <row r="448" spans="1:3">
      <c r="A448" s="504"/>
      <c r="B448" s="504"/>
      <c r="C448" s="470" t="s">
        <v>671</v>
      </c>
    </row>
    <row r="449" spans="1:3">
      <c r="A449" s="504"/>
      <c r="B449" s="504"/>
      <c r="C449" s="470" t="s">
        <v>672</v>
      </c>
    </row>
    <row r="450" spans="1:3">
      <c r="A450" s="504"/>
      <c r="B450" s="504"/>
      <c r="C450" s="470" t="s">
        <v>673</v>
      </c>
    </row>
    <row r="451" spans="1:3">
      <c r="A451" s="504">
        <v>44393.596008449102</v>
      </c>
      <c r="B451" s="504"/>
      <c r="C451" s="470" t="s">
        <v>676</v>
      </c>
    </row>
    <row r="452" spans="1:3" ht="30">
      <c r="A452" s="504"/>
      <c r="B452" s="504"/>
      <c r="C452" s="470" t="s">
        <v>677</v>
      </c>
    </row>
    <row r="453" spans="1:3">
      <c r="A453" s="504"/>
      <c r="B453" s="504"/>
      <c r="C453" s="470" t="s">
        <v>678</v>
      </c>
    </row>
    <row r="454" spans="1:3">
      <c r="A454" s="504">
        <v>44394.344260300903</v>
      </c>
      <c r="B454" s="504"/>
      <c r="C454" s="470" t="s">
        <v>679</v>
      </c>
    </row>
    <row r="455" spans="1:3">
      <c r="A455" s="504"/>
      <c r="B455" s="504"/>
      <c r="C455" s="470" t="s">
        <v>680</v>
      </c>
    </row>
    <row r="456" spans="1:3">
      <c r="A456" s="504"/>
      <c r="B456" s="504"/>
      <c r="C456" s="470" t="s">
        <v>681</v>
      </c>
    </row>
    <row r="457" spans="1:3">
      <c r="A457" s="504"/>
      <c r="B457" s="504"/>
      <c r="C457" s="470" t="s">
        <v>682</v>
      </c>
    </row>
    <row r="458" spans="1:3">
      <c r="A458" s="504"/>
      <c r="B458" s="504"/>
      <c r="C458" s="470" t="s">
        <v>683</v>
      </c>
    </row>
    <row r="459" spans="1:3">
      <c r="A459" s="504"/>
      <c r="B459" s="504"/>
      <c r="C459" s="470" t="s">
        <v>684</v>
      </c>
    </row>
    <row r="460" spans="1:3">
      <c r="A460" s="504">
        <v>44396.432169791697</v>
      </c>
      <c r="B460" s="504"/>
      <c r="C460" s="470" t="s">
        <v>685</v>
      </c>
    </row>
    <row r="461" spans="1:3">
      <c r="A461" s="504"/>
      <c r="B461" s="504"/>
      <c r="C461" s="470" t="s">
        <v>686</v>
      </c>
    </row>
    <row r="462" spans="1:3">
      <c r="A462" s="504"/>
      <c r="B462" s="504"/>
      <c r="C462" s="470" t="s">
        <v>687</v>
      </c>
    </row>
    <row r="463" spans="1:3">
      <c r="A463" s="504"/>
      <c r="B463" s="504"/>
      <c r="C463" s="470" t="s">
        <v>688</v>
      </c>
    </row>
    <row r="464" spans="1:3">
      <c r="A464" s="504"/>
      <c r="B464" s="504"/>
      <c r="C464" s="470" t="s">
        <v>691</v>
      </c>
    </row>
    <row r="465" spans="1:3">
      <c r="A465" s="504"/>
      <c r="B465" s="504"/>
      <c r="C465" s="470" t="s">
        <v>692</v>
      </c>
    </row>
    <row r="466" spans="1:3">
      <c r="A466" s="504"/>
      <c r="B466" s="504"/>
      <c r="C466" s="470" t="s">
        <v>693</v>
      </c>
    </row>
    <row r="467" spans="1:3">
      <c r="A467" s="504"/>
      <c r="B467" s="504"/>
      <c r="C467" s="470" t="s">
        <v>694</v>
      </c>
    </row>
    <row r="468" spans="1:3">
      <c r="A468" s="504">
        <v>44397.760985416702</v>
      </c>
      <c r="B468" s="504"/>
      <c r="C468" s="470" t="s">
        <v>695</v>
      </c>
    </row>
    <row r="469" spans="1:3">
      <c r="A469" s="504"/>
      <c r="B469" s="504"/>
      <c r="C469" s="470" t="s">
        <v>696</v>
      </c>
    </row>
    <row r="470" spans="1:3">
      <c r="A470" s="504"/>
      <c r="B470" s="504"/>
      <c r="C470" s="470" t="s">
        <v>698</v>
      </c>
    </row>
    <row r="471" spans="1:3">
      <c r="A471" s="504"/>
      <c r="B471" s="504"/>
      <c r="C471" s="470" t="s">
        <v>699</v>
      </c>
    </row>
    <row r="472" spans="1:3">
      <c r="A472" s="504"/>
      <c r="B472" s="504"/>
      <c r="C472" s="470" t="s">
        <v>701</v>
      </c>
    </row>
    <row r="473" spans="1:3">
      <c r="A473" s="504"/>
      <c r="B473" s="504"/>
      <c r="C473" s="470" t="s">
        <v>700</v>
      </c>
    </row>
    <row r="474" spans="1:3">
      <c r="A474" s="504"/>
      <c r="B474" s="504"/>
      <c r="C474" s="470" t="s">
        <v>702</v>
      </c>
    </row>
    <row r="475" spans="1:3">
      <c r="A475" s="504"/>
      <c r="B475" s="504"/>
      <c r="C475" s="470" t="s">
        <v>1669</v>
      </c>
    </row>
    <row r="476" spans="1:3">
      <c r="A476" s="504"/>
      <c r="B476" s="504"/>
      <c r="C476" s="470" t="s">
        <v>703</v>
      </c>
    </row>
    <row r="477" spans="1:3">
      <c r="A477" s="504"/>
      <c r="B477" s="504"/>
      <c r="C477" s="470" t="s">
        <v>704</v>
      </c>
    </row>
    <row r="478" spans="1:3">
      <c r="A478" s="504"/>
      <c r="B478" s="504"/>
      <c r="C478" s="470" t="s">
        <v>705</v>
      </c>
    </row>
    <row r="479" spans="1:3">
      <c r="A479" s="504"/>
      <c r="B479" s="504"/>
      <c r="C479" s="470" t="s">
        <v>706</v>
      </c>
    </row>
    <row r="480" spans="1:3">
      <c r="A480" s="504"/>
      <c r="B480" s="504"/>
      <c r="C480" s="470" t="s">
        <v>707</v>
      </c>
    </row>
    <row r="481" spans="1:3" ht="30">
      <c r="A481" s="504"/>
      <c r="B481" s="504"/>
      <c r="C481" s="470" t="s">
        <v>708</v>
      </c>
    </row>
    <row r="482" spans="1:3">
      <c r="A482" s="504"/>
      <c r="B482" s="504"/>
      <c r="C482" s="470" t="s">
        <v>709</v>
      </c>
    </row>
    <row r="483" spans="1:3">
      <c r="A483" s="504"/>
      <c r="B483" s="504"/>
      <c r="C483" s="470" t="s">
        <v>710</v>
      </c>
    </row>
    <row r="484" spans="1:3">
      <c r="A484" s="504">
        <v>44400.683648495396</v>
      </c>
      <c r="B484" s="504"/>
      <c r="C484" s="470" t="s">
        <v>711</v>
      </c>
    </row>
    <row r="485" spans="1:3">
      <c r="A485" s="504"/>
      <c r="B485" s="504"/>
      <c r="C485" s="470" t="s">
        <v>712</v>
      </c>
    </row>
    <row r="486" spans="1:3">
      <c r="A486" s="504"/>
      <c r="B486" s="504"/>
      <c r="C486" s="470" t="s">
        <v>713</v>
      </c>
    </row>
    <row r="487" spans="1:3">
      <c r="A487" s="504">
        <v>44402.489091782401</v>
      </c>
      <c r="B487" s="504"/>
      <c r="C487" s="470" t="s">
        <v>715</v>
      </c>
    </row>
    <row r="488" spans="1:3">
      <c r="A488" s="504"/>
      <c r="B488" s="504"/>
      <c r="C488" s="470" t="s">
        <v>717</v>
      </c>
    </row>
    <row r="489" spans="1:3">
      <c r="A489" s="504"/>
      <c r="B489" s="504"/>
      <c r="C489" s="470" t="s">
        <v>719</v>
      </c>
    </row>
    <row r="490" spans="1:3">
      <c r="A490" s="504"/>
      <c r="B490" s="504"/>
      <c r="C490" s="470" t="s">
        <v>720</v>
      </c>
    </row>
    <row r="491" spans="1:3">
      <c r="A491" s="504">
        <v>44403.537572337998</v>
      </c>
      <c r="B491" s="504"/>
      <c r="C491" s="470" t="s">
        <v>721</v>
      </c>
    </row>
    <row r="492" spans="1:3">
      <c r="A492" s="504"/>
      <c r="B492" s="504"/>
      <c r="C492" s="470" t="s">
        <v>722</v>
      </c>
    </row>
    <row r="493" spans="1:3">
      <c r="A493" s="504"/>
      <c r="B493" s="504"/>
      <c r="C493" s="470" t="s">
        <v>1670</v>
      </c>
    </row>
    <row r="494" spans="1:3">
      <c r="A494" s="504"/>
      <c r="B494" s="504"/>
      <c r="C494" s="470" t="s">
        <v>1671</v>
      </c>
    </row>
    <row r="495" spans="1:3">
      <c r="A495" s="504"/>
      <c r="B495" s="504"/>
      <c r="C495" s="470" t="s">
        <v>1672</v>
      </c>
    </row>
    <row r="496" spans="1:3">
      <c r="A496" s="504"/>
      <c r="B496" s="504"/>
      <c r="C496" s="470" t="s">
        <v>723</v>
      </c>
    </row>
    <row r="497" spans="1:3">
      <c r="A497" s="504"/>
      <c r="B497" s="504"/>
      <c r="C497" s="470" t="s">
        <v>725</v>
      </c>
    </row>
    <row r="498" spans="1:3">
      <c r="A498" s="504">
        <v>44406.638095601898</v>
      </c>
      <c r="B498" s="504"/>
      <c r="C498" s="470" t="s">
        <v>726</v>
      </c>
    </row>
    <row r="499" spans="1:3">
      <c r="A499" s="504"/>
      <c r="B499" s="504"/>
      <c r="C499" s="470" t="s">
        <v>727</v>
      </c>
    </row>
    <row r="500" spans="1:3">
      <c r="A500" s="504"/>
      <c r="B500" s="504"/>
      <c r="C500" s="470" t="s">
        <v>728</v>
      </c>
    </row>
    <row r="501" spans="1:3">
      <c r="A501" s="504"/>
      <c r="B501" s="504"/>
      <c r="C501" s="470" t="s">
        <v>1689</v>
      </c>
    </row>
    <row r="502" spans="1:3">
      <c r="A502" s="504"/>
      <c r="B502" s="504"/>
      <c r="C502" s="470" t="s">
        <v>729</v>
      </c>
    </row>
    <row r="503" spans="1:3">
      <c r="A503" s="504">
        <v>44408.754447337997</v>
      </c>
      <c r="B503" s="504"/>
      <c r="C503" s="470" t="s">
        <v>730</v>
      </c>
    </row>
    <row r="504" spans="1:3">
      <c r="A504" s="504"/>
      <c r="B504" s="504"/>
      <c r="C504" s="470" t="s">
        <v>731</v>
      </c>
    </row>
    <row r="505" spans="1:3">
      <c r="A505" s="504"/>
      <c r="B505" s="504"/>
      <c r="C505" s="470" t="s">
        <v>732</v>
      </c>
    </row>
    <row r="506" spans="1:3">
      <c r="A506" s="504"/>
      <c r="B506" s="504"/>
      <c r="C506" s="470" t="s">
        <v>733</v>
      </c>
    </row>
    <row r="507" spans="1:3">
      <c r="A507" s="504"/>
      <c r="B507" s="504"/>
      <c r="C507" s="470" t="s">
        <v>1690</v>
      </c>
    </row>
    <row r="508" spans="1:3">
      <c r="A508" s="504"/>
      <c r="B508" s="504"/>
      <c r="C508" s="470" t="s">
        <v>1691</v>
      </c>
    </row>
    <row r="509" spans="1:3">
      <c r="A509" s="504"/>
      <c r="B509" s="504"/>
      <c r="C509" s="470" t="s">
        <v>734</v>
      </c>
    </row>
    <row r="510" spans="1:3">
      <c r="A510" s="504">
        <v>44411.598780671302</v>
      </c>
      <c r="B510" s="504"/>
      <c r="C510" s="470" t="s">
        <v>735</v>
      </c>
    </row>
    <row r="511" spans="1:3">
      <c r="A511" s="504"/>
      <c r="B511" s="504"/>
      <c r="C511" s="470" t="s">
        <v>736</v>
      </c>
    </row>
    <row r="512" spans="1:3">
      <c r="A512" s="504"/>
      <c r="B512" s="504"/>
      <c r="C512" s="470" t="s">
        <v>737</v>
      </c>
    </row>
    <row r="513" spans="1:3">
      <c r="A513" s="504">
        <v>44412.306777199097</v>
      </c>
      <c r="B513" s="504"/>
      <c r="C513" s="470" t="s">
        <v>739</v>
      </c>
    </row>
    <row r="514" spans="1:3">
      <c r="A514" s="504"/>
      <c r="B514" s="504"/>
      <c r="C514" s="470" t="s">
        <v>740</v>
      </c>
    </row>
    <row r="515" spans="1:3">
      <c r="A515" s="504"/>
      <c r="B515" s="504"/>
      <c r="C515" s="470" t="s">
        <v>741</v>
      </c>
    </row>
    <row r="516" spans="1:3">
      <c r="A516" s="504">
        <v>44414.485728240703</v>
      </c>
      <c r="B516" s="504"/>
      <c r="C516" s="470" t="s">
        <v>742</v>
      </c>
    </row>
    <row r="517" spans="1:3">
      <c r="A517" s="504"/>
      <c r="B517" s="504"/>
      <c r="C517" s="470" t="s">
        <v>751</v>
      </c>
    </row>
    <row r="518" spans="1:3">
      <c r="A518" s="504"/>
      <c r="B518" s="504"/>
      <c r="C518" s="470" t="s">
        <v>743</v>
      </c>
    </row>
    <row r="519" spans="1:3">
      <c r="A519" s="504"/>
      <c r="B519" s="504"/>
      <c r="C519" s="470" t="s">
        <v>744</v>
      </c>
    </row>
    <row r="520" spans="1:3">
      <c r="A520" s="504"/>
      <c r="B520" s="504"/>
      <c r="C520" s="470" t="s">
        <v>746</v>
      </c>
    </row>
    <row r="521" spans="1:3">
      <c r="A521" s="504"/>
      <c r="B521" s="504"/>
      <c r="C521" s="470" t="s">
        <v>747</v>
      </c>
    </row>
    <row r="522" spans="1:3">
      <c r="A522" s="504"/>
      <c r="B522" s="504"/>
      <c r="C522" s="470" t="s">
        <v>748</v>
      </c>
    </row>
    <row r="523" spans="1:3">
      <c r="A523" s="504">
        <v>44415.399330208304</v>
      </c>
      <c r="B523" s="504"/>
      <c r="C523" s="470" t="s">
        <v>752</v>
      </c>
    </row>
    <row r="524" spans="1:3">
      <c r="A524" s="504"/>
      <c r="B524" s="504"/>
      <c r="C524" s="470" t="s">
        <v>753</v>
      </c>
    </row>
    <row r="525" spans="1:3">
      <c r="A525" s="504"/>
      <c r="B525" s="504"/>
      <c r="C525" s="470" t="s">
        <v>754</v>
      </c>
    </row>
    <row r="526" spans="1:3">
      <c r="A526" s="504"/>
      <c r="B526" s="504"/>
      <c r="C526" s="470" t="s">
        <v>755</v>
      </c>
    </row>
    <row r="527" spans="1:3">
      <c r="A527" s="504"/>
      <c r="B527" s="504"/>
      <c r="C527" s="470" t="s">
        <v>756</v>
      </c>
    </row>
    <row r="528" spans="1:3">
      <c r="A528" s="504"/>
      <c r="B528" s="504"/>
      <c r="C528" s="470" t="s">
        <v>757</v>
      </c>
    </row>
    <row r="529" spans="1:3">
      <c r="A529" s="504"/>
      <c r="B529" s="504"/>
      <c r="C529" s="470" t="s">
        <v>758</v>
      </c>
    </row>
    <row r="530" spans="1:3">
      <c r="A530" s="504"/>
      <c r="B530" s="504"/>
      <c r="C530" s="470" t="s">
        <v>760</v>
      </c>
    </row>
    <row r="531" spans="1:3">
      <c r="A531" s="504"/>
      <c r="B531" s="504"/>
      <c r="C531" s="470" t="s">
        <v>761</v>
      </c>
    </row>
    <row r="532" spans="1:3">
      <c r="A532" s="504"/>
      <c r="B532" s="504"/>
      <c r="C532" s="470" t="s">
        <v>762</v>
      </c>
    </row>
    <row r="533" spans="1:3">
      <c r="A533" s="504"/>
      <c r="B533" s="504"/>
      <c r="C533" s="470" t="s">
        <v>763</v>
      </c>
    </row>
    <row r="534" spans="1:3">
      <c r="A534" s="504">
        <v>44417.196603588003</v>
      </c>
      <c r="B534" s="504"/>
      <c r="C534" s="470" t="s">
        <v>764</v>
      </c>
    </row>
    <row r="535" spans="1:3">
      <c r="A535" s="504"/>
      <c r="B535" s="504"/>
      <c r="C535" s="470" t="s">
        <v>765</v>
      </c>
    </row>
    <row r="536" spans="1:3">
      <c r="A536" s="504"/>
      <c r="B536" s="504"/>
      <c r="C536" s="470" t="s">
        <v>766</v>
      </c>
    </row>
    <row r="537" spans="1:3" ht="30">
      <c r="A537" s="504"/>
      <c r="B537" s="504"/>
      <c r="C537" s="470" t="s">
        <v>767</v>
      </c>
    </row>
    <row r="538" spans="1:3">
      <c r="A538" s="504"/>
      <c r="B538" s="504"/>
      <c r="C538" s="470" t="s">
        <v>768</v>
      </c>
    </row>
    <row r="539" spans="1:3">
      <c r="A539" s="504"/>
      <c r="B539" s="504"/>
      <c r="C539" s="470" t="s">
        <v>772</v>
      </c>
    </row>
    <row r="540" spans="1:3">
      <c r="A540" s="504">
        <v>44578.832814120397</v>
      </c>
      <c r="B540" s="504"/>
      <c r="C540" s="470" t="s">
        <v>779</v>
      </c>
    </row>
    <row r="541" spans="1:3">
      <c r="A541" s="504">
        <v>44585.5426770833</v>
      </c>
      <c r="B541" s="504"/>
      <c r="C541" s="470" t="s">
        <v>819</v>
      </c>
    </row>
    <row r="542" spans="1:3">
      <c r="A542" s="504">
        <v>44586.280075000002</v>
      </c>
      <c r="B542" s="504"/>
      <c r="C542" s="470" t="s">
        <v>823</v>
      </c>
    </row>
    <row r="543" spans="1:3">
      <c r="A543" s="504">
        <v>44586.656645023097</v>
      </c>
      <c r="B543" s="504"/>
      <c r="C543" s="470" t="s">
        <v>826</v>
      </c>
    </row>
    <row r="544" spans="1:3" ht="30">
      <c r="A544" s="504">
        <v>44587.275448726898</v>
      </c>
      <c r="B544" s="504"/>
      <c r="C544" s="470" t="s">
        <v>844</v>
      </c>
    </row>
    <row r="545" spans="1:3">
      <c r="A545" s="504">
        <v>44587.795490625002</v>
      </c>
      <c r="B545" s="504"/>
      <c r="C545" s="470" t="s">
        <v>846</v>
      </c>
    </row>
    <row r="546" spans="1:3">
      <c r="A546" s="504"/>
      <c r="B546" s="504"/>
      <c r="C546" s="470" t="s">
        <v>847</v>
      </c>
    </row>
    <row r="547" spans="1:3">
      <c r="A547" s="504">
        <v>44588.788017708299</v>
      </c>
      <c r="B547" s="504"/>
      <c r="C547" s="470" t="s">
        <v>873</v>
      </c>
    </row>
    <row r="548" spans="1:3">
      <c r="A548" s="504"/>
      <c r="B548" s="504"/>
      <c r="C548" s="470" t="s">
        <v>883</v>
      </c>
    </row>
    <row r="549" spans="1:3">
      <c r="A549" s="504"/>
      <c r="B549" s="504"/>
      <c r="C549" s="470" t="s">
        <v>882</v>
      </c>
    </row>
    <row r="550" spans="1:3">
      <c r="A550" s="504"/>
      <c r="B550" s="504"/>
      <c r="C550" s="470" t="s">
        <v>1692</v>
      </c>
    </row>
    <row r="551" spans="1:3">
      <c r="A551" s="504"/>
      <c r="B551" s="504"/>
      <c r="C551" s="470" t="s">
        <v>906</v>
      </c>
    </row>
    <row r="552" spans="1:3">
      <c r="A552" s="504"/>
      <c r="B552" s="504"/>
      <c r="C552" s="470" t="s">
        <v>907</v>
      </c>
    </row>
    <row r="553" spans="1:3">
      <c r="A553" s="504"/>
      <c r="B553" s="504"/>
      <c r="C553" s="470" t="s">
        <v>908</v>
      </c>
    </row>
    <row r="554" spans="1:3" ht="30">
      <c r="A554" s="504"/>
      <c r="B554" s="504"/>
      <c r="C554" s="470" t="s">
        <v>909</v>
      </c>
    </row>
    <row r="555" spans="1:3">
      <c r="A555" s="504"/>
      <c r="B555" s="504"/>
      <c r="C555" s="470" t="s">
        <v>910</v>
      </c>
    </row>
    <row r="556" spans="1:3">
      <c r="A556" s="504"/>
      <c r="B556" s="504"/>
      <c r="C556" s="470" t="s">
        <v>911</v>
      </c>
    </row>
    <row r="557" spans="1:3">
      <c r="A557" s="504"/>
      <c r="B557" s="504"/>
      <c r="C557" s="470" t="s">
        <v>914</v>
      </c>
    </row>
    <row r="558" spans="1:3">
      <c r="A558" s="504"/>
      <c r="B558" s="504"/>
      <c r="C558" s="470" t="s">
        <v>921</v>
      </c>
    </row>
    <row r="559" spans="1:3">
      <c r="A559" s="504"/>
      <c r="B559" s="504"/>
      <c r="C559" s="725" t="s">
        <v>922</v>
      </c>
    </row>
    <row r="560" spans="1:3">
      <c r="A560" s="504"/>
      <c r="B560" s="504"/>
      <c r="C560" s="470" t="s">
        <v>923</v>
      </c>
    </row>
    <row r="561" spans="1:3">
      <c r="A561" s="504"/>
      <c r="B561" s="504"/>
      <c r="C561" s="470" t="s">
        <v>931</v>
      </c>
    </row>
    <row r="562" spans="1:3">
      <c r="A562" s="504"/>
      <c r="B562" s="504"/>
      <c r="C562" s="470" t="s">
        <v>932</v>
      </c>
    </row>
    <row r="563" spans="1:3">
      <c r="A563" s="504"/>
      <c r="B563" s="504"/>
      <c r="C563" s="470" t="s">
        <v>933</v>
      </c>
    </row>
    <row r="564" spans="1:3">
      <c r="A564" s="504"/>
      <c r="B564" s="504"/>
      <c r="C564" s="470" t="s">
        <v>934</v>
      </c>
    </row>
    <row r="565" spans="1:3">
      <c r="A565" s="504"/>
      <c r="B565" s="504"/>
      <c r="C565" s="470" t="s">
        <v>935</v>
      </c>
    </row>
    <row r="566" spans="1:3">
      <c r="A566" s="504"/>
      <c r="B566" s="504"/>
      <c r="C566" s="470" t="s">
        <v>936</v>
      </c>
    </row>
    <row r="567" spans="1:3">
      <c r="A567" s="504">
        <v>44597.555416666597</v>
      </c>
      <c r="B567" s="504"/>
      <c r="C567" s="470" t="s">
        <v>939</v>
      </c>
    </row>
    <row r="568" spans="1:3">
      <c r="A568" s="504">
        <v>44602.7170197917</v>
      </c>
      <c r="B568" s="504"/>
      <c r="C568" s="470" t="s">
        <v>940</v>
      </c>
    </row>
    <row r="569" spans="1:3">
      <c r="A569" s="504"/>
      <c r="B569" s="504"/>
      <c r="C569" s="470" t="s">
        <v>941</v>
      </c>
    </row>
    <row r="570" spans="1:3">
      <c r="A570" s="504"/>
      <c r="B570" s="504"/>
      <c r="C570" s="470" t="s">
        <v>942</v>
      </c>
    </row>
    <row r="571" spans="1:3">
      <c r="A571" s="504"/>
      <c r="B571" s="504"/>
      <c r="C571" s="470" t="s">
        <v>943</v>
      </c>
    </row>
    <row r="572" spans="1:3">
      <c r="A572" s="504"/>
      <c r="B572" s="504"/>
      <c r="C572" s="470" t="s">
        <v>945</v>
      </c>
    </row>
    <row r="573" spans="1:3">
      <c r="A573" s="504"/>
      <c r="B573" s="504"/>
      <c r="C573" s="470" t="s">
        <v>946</v>
      </c>
    </row>
    <row r="574" spans="1:3">
      <c r="A574" s="504">
        <v>44614.404053935199</v>
      </c>
      <c r="B574" s="504"/>
      <c r="C574" s="470" t="s">
        <v>947</v>
      </c>
    </row>
    <row r="575" spans="1:3">
      <c r="A575" s="504"/>
      <c r="B575" s="504"/>
      <c r="C575" s="470" t="s">
        <v>948</v>
      </c>
    </row>
    <row r="576" spans="1:3">
      <c r="A576" s="504"/>
      <c r="B576" s="504"/>
      <c r="C576" s="470" t="s">
        <v>950</v>
      </c>
    </row>
    <row r="577" spans="1:3">
      <c r="A577" s="504"/>
      <c r="B577" s="504"/>
      <c r="C577" s="470" t="s">
        <v>951</v>
      </c>
    </row>
    <row r="578" spans="1:3">
      <c r="A578" s="504"/>
      <c r="B578" s="504"/>
      <c r="C578" s="470" t="s">
        <v>952</v>
      </c>
    </row>
    <row r="579" spans="1:3">
      <c r="A579" s="504"/>
      <c r="B579" s="504"/>
      <c r="C579" s="470" t="s">
        <v>954</v>
      </c>
    </row>
    <row r="580" spans="1:3">
      <c r="A580" s="504">
        <v>44615.590889930601</v>
      </c>
      <c r="B580" s="504"/>
      <c r="C580" s="470" t="s">
        <v>955</v>
      </c>
    </row>
    <row r="581" spans="1:3">
      <c r="A581" s="504">
        <v>44616.283217592601</v>
      </c>
      <c r="B581" s="504"/>
      <c r="C581" s="470" t="s">
        <v>957</v>
      </c>
    </row>
    <row r="582" spans="1:3">
      <c r="A582" s="504"/>
      <c r="B582" s="504"/>
      <c r="C582" s="470" t="s">
        <v>958</v>
      </c>
    </row>
    <row r="583" spans="1:3">
      <c r="A583" s="504"/>
      <c r="B583" s="504"/>
      <c r="C583" s="470" t="s">
        <v>959</v>
      </c>
    </row>
    <row r="584" spans="1:3" ht="30">
      <c r="A584" s="504"/>
      <c r="B584" s="504"/>
      <c r="C584" s="470" t="s">
        <v>960</v>
      </c>
    </row>
    <row r="585" spans="1:3">
      <c r="A585" s="504">
        <v>44618.651001041697</v>
      </c>
      <c r="B585" s="504"/>
      <c r="C585" s="470" t="s">
        <v>961</v>
      </c>
    </row>
    <row r="586" spans="1:3">
      <c r="A586" s="504"/>
      <c r="B586" s="504"/>
      <c r="C586" s="470" t="s">
        <v>962</v>
      </c>
    </row>
    <row r="587" spans="1:3">
      <c r="A587" s="504">
        <v>44619.920509606498</v>
      </c>
      <c r="B587" s="504"/>
      <c r="C587" s="470" t="s">
        <v>963</v>
      </c>
    </row>
    <row r="588" spans="1:3">
      <c r="A588" s="504"/>
      <c r="B588" s="504"/>
      <c r="C588" s="470" t="s">
        <v>964</v>
      </c>
    </row>
    <row r="589" spans="1:3">
      <c r="A589" s="504"/>
      <c r="B589" s="504"/>
      <c r="C589" s="470" t="s">
        <v>965</v>
      </c>
    </row>
    <row r="590" spans="1:3">
      <c r="A590" s="504"/>
      <c r="B590" s="504"/>
      <c r="C590" s="470" t="s">
        <v>966</v>
      </c>
    </row>
    <row r="591" spans="1:3">
      <c r="A591" s="504"/>
      <c r="B591" s="504"/>
      <c r="C591" s="470" t="s">
        <v>967</v>
      </c>
    </row>
    <row r="592" spans="1:3" ht="30">
      <c r="A592" s="504"/>
      <c r="B592" s="504"/>
      <c r="C592" s="470" t="s">
        <v>968</v>
      </c>
    </row>
    <row r="593" spans="1:3">
      <c r="A593" s="504"/>
      <c r="B593" s="504"/>
      <c r="C593" s="470" t="s">
        <v>969</v>
      </c>
    </row>
    <row r="594" spans="1:3">
      <c r="A594" s="504"/>
      <c r="B594" s="504"/>
      <c r="C594" s="470" t="s">
        <v>970</v>
      </c>
    </row>
    <row r="595" spans="1:3">
      <c r="A595" s="504"/>
      <c r="B595" s="504"/>
      <c r="C595" s="470" t="s">
        <v>971</v>
      </c>
    </row>
    <row r="596" spans="1:3">
      <c r="A596" s="504"/>
      <c r="B596" s="504"/>
      <c r="C596" s="470" t="s">
        <v>972</v>
      </c>
    </row>
    <row r="597" spans="1:3">
      <c r="A597" s="504"/>
      <c r="B597" s="504"/>
      <c r="C597" s="470" t="s">
        <v>973</v>
      </c>
    </row>
    <row r="598" spans="1:3">
      <c r="A598" s="504"/>
      <c r="B598" s="504"/>
      <c r="C598" s="470" t="s">
        <v>974</v>
      </c>
    </row>
    <row r="599" spans="1:3">
      <c r="A599" s="504"/>
      <c r="B599" s="504"/>
      <c r="C599" s="470" t="s">
        <v>976</v>
      </c>
    </row>
    <row r="600" spans="1:3" ht="30">
      <c r="A600" s="504"/>
      <c r="B600" s="504"/>
      <c r="C600" s="470" t="s">
        <v>977</v>
      </c>
    </row>
    <row r="601" spans="1:3">
      <c r="A601" s="504">
        <v>44630.964798379602</v>
      </c>
      <c r="B601" s="504"/>
      <c r="C601" s="470" t="s">
        <v>978</v>
      </c>
    </row>
    <row r="602" spans="1:3">
      <c r="A602" s="504">
        <v>44633.425590161998</v>
      </c>
      <c r="B602" s="504"/>
      <c r="C602" s="470" t="s">
        <v>981</v>
      </c>
    </row>
    <row r="603" spans="1:3">
      <c r="A603" s="504"/>
      <c r="B603" s="504"/>
      <c r="C603" s="470" t="s">
        <v>979</v>
      </c>
    </row>
    <row r="604" spans="1:3">
      <c r="A604" s="504"/>
      <c r="B604" s="504"/>
      <c r="C604" s="470" t="s">
        <v>980</v>
      </c>
    </row>
    <row r="605" spans="1:3">
      <c r="A605" s="504"/>
      <c r="B605" s="504"/>
      <c r="C605" s="470" t="s">
        <v>982</v>
      </c>
    </row>
    <row r="606" spans="1:3">
      <c r="A606" s="504"/>
      <c r="B606" s="504"/>
      <c r="C606" s="470" t="s">
        <v>985</v>
      </c>
    </row>
    <row r="607" spans="1:3">
      <c r="A607" s="504"/>
      <c r="B607" s="504"/>
      <c r="C607" s="470" t="s">
        <v>988</v>
      </c>
    </row>
    <row r="608" spans="1:3" ht="30">
      <c r="A608" s="504">
        <v>44637.781481134298</v>
      </c>
      <c r="B608" s="504"/>
      <c r="C608" s="470" t="s">
        <v>992</v>
      </c>
    </row>
    <row r="609" spans="1:3">
      <c r="A609" s="504">
        <v>44638.499925578697</v>
      </c>
      <c r="B609" s="504"/>
      <c r="C609" s="470" t="s">
        <v>1008</v>
      </c>
    </row>
    <row r="610" spans="1:3">
      <c r="A610" s="504"/>
      <c r="B610" s="504"/>
      <c r="C610" s="470" t="s">
        <v>1009</v>
      </c>
    </row>
    <row r="611" spans="1:3">
      <c r="A611" s="504"/>
      <c r="B611" s="504"/>
      <c r="C611" s="470" t="s">
        <v>1010</v>
      </c>
    </row>
    <row r="612" spans="1:3">
      <c r="A612" s="504"/>
      <c r="B612" s="504"/>
      <c r="C612" s="470" t="s">
        <v>1016</v>
      </c>
    </row>
    <row r="613" spans="1:3">
      <c r="A613" s="504"/>
      <c r="B613" s="504"/>
      <c r="C613" s="470" t="s">
        <v>1013</v>
      </c>
    </row>
    <row r="614" spans="1:3">
      <c r="A614" s="504"/>
      <c r="B614" s="504"/>
      <c r="C614" s="470" t="s">
        <v>1014</v>
      </c>
    </row>
    <row r="615" spans="1:3">
      <c r="A615" s="504"/>
      <c r="B615" s="504"/>
      <c r="C615" s="470" t="s">
        <v>1015</v>
      </c>
    </row>
    <row r="616" spans="1:3">
      <c r="A616" s="504"/>
      <c r="B616" s="504"/>
      <c r="C616" s="470" t="s">
        <v>1883</v>
      </c>
    </row>
    <row r="617" spans="1:3">
      <c r="A617" s="504"/>
      <c r="B617" s="504"/>
      <c r="C617" s="470" t="s">
        <v>1017</v>
      </c>
    </row>
    <row r="618" spans="1:3">
      <c r="A618" s="504"/>
      <c r="B618" s="504"/>
      <c r="C618" s="470" t="s">
        <v>1018</v>
      </c>
    </row>
    <row r="619" spans="1:3">
      <c r="A619" s="504"/>
      <c r="B619" s="504"/>
      <c r="C619" s="470" t="s">
        <v>1021</v>
      </c>
    </row>
    <row r="620" spans="1:3">
      <c r="A620" s="504"/>
      <c r="B620" s="504"/>
      <c r="C620" s="470" t="s">
        <v>1022</v>
      </c>
    </row>
    <row r="621" spans="1:3">
      <c r="A621" s="504">
        <v>44645.404101620399</v>
      </c>
      <c r="B621" s="504"/>
      <c r="C621" s="470" t="s">
        <v>1031</v>
      </c>
    </row>
    <row r="622" spans="1:3" ht="30">
      <c r="A622" s="504"/>
      <c r="B622" s="504"/>
      <c r="C622" s="470" t="s">
        <v>1035</v>
      </c>
    </row>
    <row r="623" spans="1:3">
      <c r="A623" s="504"/>
      <c r="B623" s="504"/>
      <c r="C623" s="470" t="s">
        <v>1036</v>
      </c>
    </row>
    <row r="624" spans="1:3" ht="30">
      <c r="A624" s="504"/>
      <c r="B624" s="504"/>
      <c r="C624" s="470" t="s">
        <v>1037</v>
      </c>
    </row>
    <row r="625" spans="1:3">
      <c r="A625" s="504">
        <v>44646.453155555602</v>
      </c>
      <c r="B625" s="504"/>
      <c r="C625" s="470" t="s">
        <v>1044</v>
      </c>
    </row>
    <row r="626" spans="1:3">
      <c r="A626" s="504"/>
      <c r="B626" s="504"/>
      <c r="C626" s="470" t="s">
        <v>1052</v>
      </c>
    </row>
    <row r="627" spans="1:3">
      <c r="A627" s="504">
        <v>44647.337539699103</v>
      </c>
      <c r="B627" s="504"/>
      <c r="C627" s="470" t="s">
        <v>1053</v>
      </c>
    </row>
    <row r="628" spans="1:3">
      <c r="A628" s="504"/>
      <c r="B628" s="504"/>
      <c r="C628" s="470" t="s">
        <v>1054</v>
      </c>
    </row>
    <row r="629" spans="1:3">
      <c r="A629" s="504"/>
      <c r="B629" s="504"/>
      <c r="C629" s="470" t="s">
        <v>1055</v>
      </c>
    </row>
    <row r="630" spans="1:3">
      <c r="A630" s="504"/>
      <c r="B630" s="504"/>
      <c r="C630" s="470" t="s">
        <v>1056</v>
      </c>
    </row>
    <row r="631" spans="1:3">
      <c r="A631" s="504"/>
      <c r="B631" s="504"/>
      <c r="C631" s="470" t="s">
        <v>1065</v>
      </c>
    </row>
    <row r="632" spans="1:3">
      <c r="A632" s="504"/>
      <c r="B632" s="504"/>
      <c r="C632" s="470" t="s">
        <v>1066</v>
      </c>
    </row>
    <row r="633" spans="1:3">
      <c r="A633" s="504"/>
      <c r="B633" s="504"/>
      <c r="C633" s="470" t="s">
        <v>1069</v>
      </c>
    </row>
    <row r="634" spans="1:3">
      <c r="A634" s="504"/>
      <c r="B634" s="504"/>
      <c r="C634" s="470" t="s">
        <v>1070</v>
      </c>
    </row>
    <row r="635" spans="1:3">
      <c r="A635" s="504"/>
      <c r="B635" s="504"/>
      <c r="C635" s="470" t="s">
        <v>1071</v>
      </c>
    </row>
    <row r="636" spans="1:3">
      <c r="A636" s="504"/>
      <c r="B636" s="504"/>
      <c r="C636" s="470" t="s">
        <v>1072</v>
      </c>
    </row>
    <row r="637" spans="1:3">
      <c r="A637" s="504"/>
      <c r="B637" s="504"/>
      <c r="C637" s="470" t="s">
        <v>1073</v>
      </c>
    </row>
    <row r="638" spans="1:3">
      <c r="A638" s="504">
        <v>44648.420485648101</v>
      </c>
      <c r="B638" s="504"/>
      <c r="C638" s="470" t="s">
        <v>1074</v>
      </c>
    </row>
    <row r="639" spans="1:3">
      <c r="A639" s="504"/>
      <c r="B639" s="504"/>
      <c r="C639" s="470" t="s">
        <v>1075</v>
      </c>
    </row>
    <row r="640" spans="1:3">
      <c r="A640" s="504"/>
      <c r="B640" s="504"/>
      <c r="C640" s="470" t="s">
        <v>1077</v>
      </c>
    </row>
    <row r="641" spans="1:3">
      <c r="A641" s="504"/>
      <c r="B641" s="504"/>
      <c r="C641" s="470" t="s">
        <v>1078</v>
      </c>
    </row>
    <row r="642" spans="1:3">
      <c r="A642" s="504"/>
      <c r="B642" s="504"/>
      <c r="C642" s="470" t="s">
        <v>1085</v>
      </c>
    </row>
    <row r="643" spans="1:3">
      <c r="A643" s="504">
        <v>44651.913386689797</v>
      </c>
      <c r="B643" s="504"/>
      <c r="C643" s="470" t="s">
        <v>1084</v>
      </c>
    </row>
    <row r="644" spans="1:3">
      <c r="A644" s="504"/>
      <c r="B644" s="504"/>
      <c r="C644" s="470" t="s">
        <v>1086</v>
      </c>
    </row>
    <row r="645" spans="1:3" ht="30">
      <c r="A645" s="504"/>
      <c r="B645" s="504"/>
      <c r="C645" s="470" t="s">
        <v>1087</v>
      </c>
    </row>
    <row r="646" spans="1:3">
      <c r="A646" s="504">
        <v>44655.703434490701</v>
      </c>
      <c r="B646" s="504"/>
      <c r="C646" s="470" t="s">
        <v>1088</v>
      </c>
    </row>
    <row r="647" spans="1:3">
      <c r="A647" s="504">
        <v>44666.621734375003</v>
      </c>
      <c r="B647" s="504"/>
      <c r="C647" s="470" t="s">
        <v>1090</v>
      </c>
    </row>
    <row r="648" spans="1:3">
      <c r="A648" s="504">
        <v>44682.384163773102</v>
      </c>
      <c r="B648" s="504"/>
      <c r="C648" s="470" t="s">
        <v>1099</v>
      </c>
    </row>
    <row r="649" spans="1:3">
      <c r="A649" s="504">
        <v>44683.867431828701</v>
      </c>
      <c r="B649" s="504"/>
      <c r="C649" s="470" t="s">
        <v>1103</v>
      </c>
    </row>
    <row r="650" spans="1:3">
      <c r="A650" s="504">
        <v>44686.339017129598</v>
      </c>
      <c r="B650" s="504"/>
      <c r="C650" s="470" t="s">
        <v>1105</v>
      </c>
    </row>
    <row r="651" spans="1:3">
      <c r="A651" s="504"/>
      <c r="B651" s="504"/>
      <c r="C651" s="470" t="s">
        <v>1106</v>
      </c>
    </row>
    <row r="652" spans="1:3">
      <c r="A652" s="504"/>
      <c r="B652" s="504"/>
      <c r="C652" s="470" t="s">
        <v>1116</v>
      </c>
    </row>
    <row r="653" spans="1:3">
      <c r="A653" s="504">
        <v>44688.530631944399</v>
      </c>
      <c r="B653" s="504"/>
      <c r="C653" s="470" t="s">
        <v>1118</v>
      </c>
    </row>
    <row r="654" spans="1:3">
      <c r="A654" s="504"/>
      <c r="B654" s="504"/>
      <c r="C654" s="470" t="s">
        <v>1124</v>
      </c>
    </row>
    <row r="655" spans="1:3">
      <c r="A655" s="504"/>
      <c r="B655" s="504"/>
      <c r="C655" s="470" t="s">
        <v>1125</v>
      </c>
    </row>
    <row r="656" spans="1:3">
      <c r="A656" s="504">
        <v>44695.293307175903</v>
      </c>
      <c r="B656" s="504"/>
      <c r="C656" s="470" t="s">
        <v>1127</v>
      </c>
    </row>
    <row r="657" spans="1:3">
      <c r="A657" s="504"/>
      <c r="B657" s="504"/>
      <c r="C657" s="470" t="s">
        <v>1128</v>
      </c>
    </row>
    <row r="658" spans="1:3">
      <c r="A658" s="504"/>
      <c r="B658" s="504"/>
      <c r="C658" s="470" t="s">
        <v>1133</v>
      </c>
    </row>
    <row r="659" spans="1:3">
      <c r="A659" s="504"/>
      <c r="B659" s="504"/>
      <c r="C659" s="470" t="s">
        <v>1134</v>
      </c>
    </row>
    <row r="660" spans="1:3">
      <c r="A660" s="504"/>
      <c r="B660" s="504"/>
      <c r="C660" s="470" t="s">
        <v>1135</v>
      </c>
    </row>
    <row r="661" spans="1:3">
      <c r="A661" s="504"/>
      <c r="B661" s="504"/>
      <c r="C661" s="470" t="s">
        <v>1137</v>
      </c>
    </row>
    <row r="662" spans="1:3">
      <c r="A662" s="504"/>
      <c r="B662" s="504"/>
      <c r="C662" s="470" t="s">
        <v>1140</v>
      </c>
    </row>
    <row r="663" spans="1:3">
      <c r="A663" s="504"/>
      <c r="B663" s="504"/>
      <c r="C663" s="470" t="s">
        <v>1141</v>
      </c>
    </row>
    <row r="664" spans="1:3">
      <c r="A664" s="504"/>
      <c r="B664" s="504"/>
      <c r="C664" s="470" t="s">
        <v>1142</v>
      </c>
    </row>
    <row r="665" spans="1:3">
      <c r="A665" s="504"/>
      <c r="B665" s="504"/>
      <c r="C665" s="470" t="s">
        <v>1143</v>
      </c>
    </row>
    <row r="666" spans="1:3">
      <c r="A666" s="504"/>
      <c r="B666" s="504"/>
      <c r="C666" s="470" t="s">
        <v>1146</v>
      </c>
    </row>
    <row r="667" spans="1:3">
      <c r="A667" s="504"/>
      <c r="B667" s="504"/>
      <c r="C667" s="470" t="s">
        <v>1148</v>
      </c>
    </row>
    <row r="668" spans="1:3">
      <c r="A668" s="504"/>
      <c r="B668" s="504"/>
      <c r="C668" s="470" t="s">
        <v>1673</v>
      </c>
    </row>
    <row r="669" spans="1:3">
      <c r="A669" s="504"/>
      <c r="B669" s="504"/>
      <c r="C669" s="470" t="s">
        <v>1153</v>
      </c>
    </row>
    <row r="670" spans="1:3">
      <c r="A670" s="504"/>
      <c r="B670" s="504"/>
      <c r="C670" s="470" t="s">
        <v>1154</v>
      </c>
    </row>
    <row r="671" spans="1:3">
      <c r="A671" s="504"/>
      <c r="B671" s="504"/>
      <c r="C671" s="470" t="s">
        <v>1156</v>
      </c>
    </row>
    <row r="672" spans="1:3">
      <c r="A672" s="504"/>
      <c r="B672" s="504"/>
      <c r="C672" s="470" t="s">
        <v>1674</v>
      </c>
    </row>
    <row r="673" spans="1:3">
      <c r="A673" s="504"/>
      <c r="B673" s="504"/>
      <c r="C673" s="470" t="s">
        <v>1165</v>
      </c>
    </row>
    <row r="674" spans="1:3">
      <c r="A674" s="504"/>
      <c r="B674" s="504"/>
      <c r="C674" s="470" t="s">
        <v>1166</v>
      </c>
    </row>
    <row r="675" spans="1:3">
      <c r="A675" s="504"/>
      <c r="B675" s="504"/>
      <c r="C675" s="470" t="s">
        <v>1169</v>
      </c>
    </row>
    <row r="676" spans="1:3">
      <c r="A676" s="504"/>
      <c r="B676" s="504"/>
      <c r="C676" s="470" t="s">
        <v>1170</v>
      </c>
    </row>
    <row r="677" spans="1:3">
      <c r="A677" s="504"/>
      <c r="B677" s="504"/>
      <c r="C677" s="470" t="s">
        <v>1693</v>
      </c>
    </row>
    <row r="678" spans="1:3">
      <c r="A678" s="504"/>
      <c r="B678" s="504"/>
      <c r="C678" s="470" t="s">
        <v>1694</v>
      </c>
    </row>
    <row r="679" spans="1:3">
      <c r="A679" s="504"/>
      <c r="B679" s="504"/>
      <c r="C679" s="470" t="s">
        <v>1695</v>
      </c>
    </row>
    <row r="680" spans="1:3">
      <c r="A680" s="504"/>
      <c r="B680" s="504"/>
      <c r="C680" s="470" t="s">
        <v>1172</v>
      </c>
    </row>
    <row r="681" spans="1:3">
      <c r="A681" s="504"/>
      <c r="B681" s="504"/>
      <c r="C681" s="470" t="s">
        <v>1696</v>
      </c>
    </row>
    <row r="682" spans="1:3">
      <c r="A682" s="504">
        <v>44702.3631739583</v>
      </c>
      <c r="B682" s="504"/>
      <c r="C682" s="470" t="s">
        <v>1171</v>
      </c>
    </row>
    <row r="683" spans="1:3">
      <c r="A683" s="504"/>
      <c r="B683" s="504"/>
      <c r="C683" s="470" t="s">
        <v>1173</v>
      </c>
    </row>
    <row r="684" spans="1:3">
      <c r="A684" s="504"/>
      <c r="B684" s="504"/>
      <c r="C684" s="470" t="s">
        <v>1697</v>
      </c>
    </row>
    <row r="685" spans="1:3">
      <c r="A685" s="504"/>
      <c r="B685" s="504"/>
      <c r="C685" s="470" t="s">
        <v>1174</v>
      </c>
    </row>
    <row r="686" spans="1:3">
      <c r="A686" s="504"/>
      <c r="B686" s="504"/>
      <c r="C686" s="470" t="s">
        <v>1175</v>
      </c>
    </row>
    <row r="687" spans="1:3">
      <c r="A687" s="504"/>
      <c r="B687" s="504"/>
      <c r="C687" s="470" t="s">
        <v>1176</v>
      </c>
    </row>
    <row r="688" spans="1:3">
      <c r="A688" s="504"/>
      <c r="B688" s="504"/>
      <c r="C688" s="470" t="s">
        <v>1177</v>
      </c>
    </row>
    <row r="689" spans="1:3">
      <c r="A689" s="504"/>
      <c r="B689" s="504"/>
      <c r="C689" s="470" t="s">
        <v>1178</v>
      </c>
    </row>
    <row r="690" spans="1:3">
      <c r="A690" s="504"/>
      <c r="B690" s="504"/>
      <c r="C690" s="470" t="s">
        <v>1179</v>
      </c>
    </row>
    <row r="691" spans="1:3">
      <c r="A691" s="504">
        <v>44703.266848958301</v>
      </c>
      <c r="B691" s="504"/>
      <c r="C691" s="470" t="s">
        <v>1181</v>
      </c>
    </row>
    <row r="692" spans="1:3">
      <c r="A692" s="504">
        <v>44703.624582291697</v>
      </c>
      <c r="B692" s="504"/>
      <c r="C692" s="470" t="s">
        <v>1183</v>
      </c>
    </row>
    <row r="693" spans="1:3">
      <c r="A693" s="504"/>
      <c r="B693" s="504"/>
      <c r="C693" s="470" t="s">
        <v>1184</v>
      </c>
    </row>
    <row r="694" spans="1:3">
      <c r="A694" s="504"/>
      <c r="B694" s="504"/>
      <c r="C694" s="470" t="s">
        <v>1186</v>
      </c>
    </row>
    <row r="695" spans="1:3">
      <c r="A695" s="504">
        <v>44718.459594213004</v>
      </c>
      <c r="B695" s="504"/>
      <c r="C695" s="470" t="s">
        <v>1675</v>
      </c>
    </row>
    <row r="696" spans="1:3">
      <c r="A696" s="504"/>
      <c r="B696" s="504"/>
      <c r="C696" s="470" t="s">
        <v>1187</v>
      </c>
    </row>
    <row r="697" spans="1:3">
      <c r="A697" s="504"/>
      <c r="B697" s="504"/>
      <c r="C697" s="470" t="s">
        <v>1188</v>
      </c>
    </row>
    <row r="698" spans="1:3">
      <c r="A698" s="504"/>
      <c r="B698" s="504"/>
      <c r="C698" s="470" t="s">
        <v>1189</v>
      </c>
    </row>
    <row r="699" spans="1:3">
      <c r="A699" s="504"/>
      <c r="B699" s="504"/>
      <c r="C699" s="470" t="s">
        <v>1190</v>
      </c>
    </row>
    <row r="700" spans="1:3">
      <c r="A700" s="504"/>
      <c r="B700" s="504"/>
      <c r="C700" s="470" t="s">
        <v>1191</v>
      </c>
    </row>
    <row r="701" spans="1:3" ht="30">
      <c r="A701" s="504"/>
      <c r="B701" s="504"/>
      <c r="C701" s="470" t="s">
        <v>1192</v>
      </c>
    </row>
    <row r="702" spans="1:3">
      <c r="A702" s="504"/>
      <c r="B702" s="504"/>
      <c r="C702" s="470" t="s">
        <v>1201</v>
      </c>
    </row>
    <row r="703" spans="1:3">
      <c r="A703" s="504"/>
      <c r="B703" s="504"/>
      <c r="C703" s="470" t="s">
        <v>1206</v>
      </c>
    </row>
    <row r="704" spans="1:3">
      <c r="A704" s="504">
        <v>44722.264768055597</v>
      </c>
      <c r="B704" s="504"/>
      <c r="C704" s="470" t="s">
        <v>1209</v>
      </c>
    </row>
    <row r="705" spans="1:3">
      <c r="A705" s="504"/>
      <c r="B705" s="504"/>
      <c r="C705" s="470" t="s">
        <v>1210</v>
      </c>
    </row>
    <row r="706" spans="1:3">
      <c r="A706" s="504">
        <v>44723.265874421297</v>
      </c>
      <c r="B706" s="504"/>
      <c r="C706" s="470" t="s">
        <v>1211</v>
      </c>
    </row>
    <row r="707" spans="1:3">
      <c r="A707" s="504"/>
      <c r="B707" s="504"/>
      <c r="C707" s="470" t="s">
        <v>1218</v>
      </c>
    </row>
    <row r="708" spans="1:3">
      <c r="A708" s="504"/>
      <c r="B708" s="504"/>
      <c r="C708" s="470" t="s">
        <v>1219</v>
      </c>
    </row>
    <row r="709" spans="1:3">
      <c r="A709" s="504"/>
      <c r="B709" s="504"/>
      <c r="C709" s="470" t="s">
        <v>1221</v>
      </c>
    </row>
    <row r="710" spans="1:3">
      <c r="A710" s="504"/>
      <c r="B710" s="504"/>
      <c r="C710" s="470" t="s">
        <v>1222</v>
      </c>
    </row>
    <row r="711" spans="1:3">
      <c r="A711" s="504"/>
      <c r="B711" s="504"/>
      <c r="C711" s="470" t="s">
        <v>1223</v>
      </c>
    </row>
    <row r="712" spans="1:3">
      <c r="A712" s="504"/>
      <c r="B712" s="504"/>
      <c r="C712" s="470" t="s">
        <v>1224</v>
      </c>
    </row>
    <row r="713" spans="1:3">
      <c r="A713" s="504"/>
      <c r="B713" s="504"/>
      <c r="C713" s="470" t="s">
        <v>1225</v>
      </c>
    </row>
    <row r="714" spans="1:3">
      <c r="A714" s="504"/>
      <c r="B714" s="504"/>
      <c r="C714" s="470" t="s">
        <v>1226</v>
      </c>
    </row>
    <row r="715" spans="1:3">
      <c r="A715" s="504"/>
      <c r="B715" s="504"/>
      <c r="C715" s="470" t="s">
        <v>1227</v>
      </c>
    </row>
    <row r="716" spans="1:3">
      <c r="A716" s="504"/>
      <c r="B716" s="504"/>
      <c r="C716" s="470" t="s">
        <v>1229</v>
      </c>
    </row>
    <row r="717" spans="1:3">
      <c r="A717" s="504"/>
      <c r="B717" s="504"/>
      <c r="C717" s="470" t="s">
        <v>1230</v>
      </c>
    </row>
    <row r="718" spans="1:3">
      <c r="A718" s="504"/>
      <c r="B718" s="504"/>
      <c r="C718" s="470" t="s">
        <v>1231</v>
      </c>
    </row>
    <row r="719" spans="1:3">
      <c r="A719" s="504"/>
      <c r="B719" s="504"/>
      <c r="C719" s="470" t="s">
        <v>1234</v>
      </c>
    </row>
    <row r="720" spans="1:3">
      <c r="A720" s="504"/>
      <c r="B720" s="504"/>
      <c r="C720" s="470" t="s">
        <v>1238</v>
      </c>
    </row>
    <row r="721" spans="1:3">
      <c r="A721" s="504">
        <v>44734.428667013897</v>
      </c>
      <c r="B721" s="504"/>
      <c r="C721" s="470" t="s">
        <v>1239</v>
      </c>
    </row>
    <row r="722" spans="1:3">
      <c r="A722" s="504"/>
      <c r="B722" s="504"/>
      <c r="C722" s="470" t="s">
        <v>1240</v>
      </c>
    </row>
    <row r="723" spans="1:3">
      <c r="A723" s="504"/>
      <c r="B723" s="504"/>
      <c r="C723" s="470" t="s">
        <v>1241</v>
      </c>
    </row>
    <row r="724" spans="1:3">
      <c r="A724" s="504"/>
      <c r="B724" s="504"/>
      <c r="C724" s="470" t="s">
        <v>1243</v>
      </c>
    </row>
    <row r="725" spans="1:3">
      <c r="A725" s="504"/>
      <c r="B725" s="504"/>
      <c r="C725" s="470" t="s">
        <v>1244</v>
      </c>
    </row>
    <row r="726" spans="1:3">
      <c r="A726" s="504"/>
      <c r="B726" s="504"/>
      <c r="C726" s="470" t="s">
        <v>1245</v>
      </c>
    </row>
    <row r="727" spans="1:3">
      <c r="A727" s="504"/>
      <c r="B727" s="504"/>
      <c r="C727" s="470" t="s">
        <v>1246</v>
      </c>
    </row>
    <row r="728" spans="1:3">
      <c r="A728" s="504"/>
      <c r="B728" s="504"/>
      <c r="C728" s="470" t="s">
        <v>1247</v>
      </c>
    </row>
    <row r="729" spans="1:3">
      <c r="A729" s="504"/>
      <c r="B729" s="504"/>
      <c r="C729" s="470" t="s">
        <v>1250</v>
      </c>
    </row>
    <row r="730" spans="1:3">
      <c r="A730" s="504"/>
      <c r="B730" s="504"/>
      <c r="C730" s="470" t="s">
        <v>1251</v>
      </c>
    </row>
    <row r="731" spans="1:3">
      <c r="A731" s="504"/>
      <c r="B731" s="504"/>
      <c r="C731" s="470" t="s">
        <v>1252</v>
      </c>
    </row>
    <row r="732" spans="1:3" ht="30">
      <c r="A732" s="504"/>
      <c r="B732" s="504"/>
      <c r="C732" s="470" t="s">
        <v>1281</v>
      </c>
    </row>
    <row r="733" spans="1:3">
      <c r="A733" s="504"/>
      <c r="B733" s="504"/>
      <c r="C733" s="470" t="s">
        <v>1282</v>
      </c>
    </row>
    <row r="734" spans="1:3">
      <c r="A734" s="504"/>
      <c r="B734" s="504"/>
      <c r="C734" s="470" t="s">
        <v>1283</v>
      </c>
    </row>
    <row r="735" spans="1:3">
      <c r="A735" s="504"/>
      <c r="B735" s="504"/>
      <c r="C735" s="470" t="s">
        <v>1284</v>
      </c>
    </row>
    <row r="736" spans="1:3">
      <c r="A736" s="504"/>
      <c r="B736" s="504"/>
      <c r="C736" s="470" t="s">
        <v>1285</v>
      </c>
    </row>
    <row r="737" spans="1:3">
      <c r="A737" s="504"/>
      <c r="B737" s="504"/>
      <c r="C737" s="470" t="s">
        <v>1286</v>
      </c>
    </row>
    <row r="738" spans="1:3">
      <c r="A738" s="504"/>
      <c r="B738" s="504"/>
      <c r="C738" s="470" t="s">
        <v>1301</v>
      </c>
    </row>
    <row r="739" spans="1:3">
      <c r="A739" s="504"/>
      <c r="B739" s="504"/>
      <c r="C739" s="470" t="s">
        <v>1287</v>
      </c>
    </row>
    <row r="740" spans="1:3">
      <c r="A740" s="504"/>
      <c r="B740" s="504"/>
      <c r="C740" s="470" t="s">
        <v>1288</v>
      </c>
    </row>
    <row r="741" spans="1:3">
      <c r="A741" s="504"/>
      <c r="B741" s="504"/>
      <c r="C741" s="470" t="s">
        <v>1293</v>
      </c>
    </row>
    <row r="742" spans="1:3">
      <c r="A742" s="504" t="s">
        <v>831</v>
      </c>
      <c r="B742" s="504"/>
      <c r="C742" s="470" t="s">
        <v>1299</v>
      </c>
    </row>
    <row r="743" spans="1:3">
      <c r="A743" s="504">
        <v>44767.223640393502</v>
      </c>
      <c r="B743" s="504"/>
      <c r="C743" s="470" t="s">
        <v>1300</v>
      </c>
    </row>
    <row r="744" spans="1:3">
      <c r="A744" s="504"/>
      <c r="B744" s="504"/>
      <c r="C744" s="470" t="s">
        <v>1302</v>
      </c>
    </row>
    <row r="745" spans="1:3">
      <c r="A745" s="504">
        <v>44770.517847453702</v>
      </c>
      <c r="B745" s="504"/>
      <c r="C745" s="470" t="s">
        <v>1303</v>
      </c>
    </row>
    <row r="746" spans="1:3">
      <c r="A746" s="504"/>
      <c r="B746" s="504"/>
      <c r="C746" s="470" t="s">
        <v>1304</v>
      </c>
    </row>
    <row r="747" spans="1:3">
      <c r="A747" s="504"/>
      <c r="B747" s="504"/>
      <c r="C747" s="470" t="s">
        <v>1305</v>
      </c>
    </row>
    <row r="748" spans="1:3">
      <c r="A748" s="504">
        <v>44823.350017129596</v>
      </c>
      <c r="B748" s="504"/>
      <c r="C748" s="470" t="s">
        <v>1307</v>
      </c>
    </row>
    <row r="749" spans="1:3">
      <c r="A749" s="504"/>
      <c r="B749" s="504"/>
      <c r="C749" s="470" t="s">
        <v>1308</v>
      </c>
    </row>
    <row r="750" spans="1:3">
      <c r="A750" s="504"/>
      <c r="B750" s="504"/>
      <c r="C750" s="470" t="s">
        <v>1382</v>
      </c>
    </row>
    <row r="751" spans="1:3">
      <c r="A751" s="504"/>
      <c r="B751" s="504"/>
      <c r="C751" s="470" t="s">
        <v>1383</v>
      </c>
    </row>
    <row r="752" spans="1:3">
      <c r="A752" s="504"/>
      <c r="B752" s="504"/>
      <c r="C752" s="470" t="s">
        <v>1350</v>
      </c>
    </row>
    <row r="753" spans="1:3">
      <c r="A753" s="504"/>
      <c r="B753" s="504"/>
      <c r="C753" s="470" t="s">
        <v>1374</v>
      </c>
    </row>
    <row r="754" spans="1:3">
      <c r="A754" s="504">
        <v>44831.614648842602</v>
      </c>
      <c r="B754" s="504"/>
      <c r="C754" s="470" t="s">
        <v>1376</v>
      </c>
    </row>
    <row r="755" spans="1:3">
      <c r="A755" s="504"/>
      <c r="B755" s="504"/>
      <c r="C755" s="470" t="s">
        <v>1381</v>
      </c>
    </row>
    <row r="756" spans="1:3">
      <c r="A756" s="504"/>
      <c r="B756" s="504"/>
      <c r="C756" s="470" t="s">
        <v>1380</v>
      </c>
    </row>
    <row r="757" spans="1:3">
      <c r="A757" s="504"/>
      <c r="B757" s="504"/>
      <c r="C757" s="470" t="s">
        <v>1384</v>
      </c>
    </row>
    <row r="758" spans="1:3">
      <c r="A758" s="504"/>
      <c r="B758" s="504"/>
      <c r="C758" s="470" t="s">
        <v>1385</v>
      </c>
    </row>
    <row r="759" spans="1:3">
      <c r="A759" s="504"/>
      <c r="B759" s="504"/>
      <c r="C759" s="470" t="s">
        <v>1386</v>
      </c>
    </row>
    <row r="760" spans="1:3">
      <c r="A760" s="504"/>
      <c r="B760" s="504"/>
      <c r="C760" s="470" t="s">
        <v>1387</v>
      </c>
    </row>
    <row r="761" spans="1:3">
      <c r="A761" s="504">
        <v>44833.2881142361</v>
      </c>
      <c r="B761" s="504"/>
      <c r="C761" s="470" t="s">
        <v>1390</v>
      </c>
    </row>
    <row r="762" spans="1:3">
      <c r="A762" s="504"/>
      <c r="B762" s="504"/>
      <c r="C762" s="470" t="s">
        <v>1399</v>
      </c>
    </row>
    <row r="763" spans="1:3">
      <c r="A763" s="504"/>
      <c r="B763" s="504"/>
      <c r="C763" s="470" t="s">
        <v>1400</v>
      </c>
    </row>
    <row r="764" spans="1:3">
      <c r="A764" s="504"/>
      <c r="B764" s="504"/>
      <c r="C764" s="470" t="s">
        <v>1401</v>
      </c>
    </row>
    <row r="765" spans="1:3">
      <c r="A765" s="504"/>
      <c r="B765" s="504"/>
      <c r="C765" s="470" t="s">
        <v>1402</v>
      </c>
    </row>
    <row r="766" spans="1:3">
      <c r="A766" s="504">
        <v>44834.928558796302</v>
      </c>
      <c r="B766" s="504"/>
      <c r="C766" s="470" t="s">
        <v>1403</v>
      </c>
    </row>
    <row r="767" spans="1:3">
      <c r="A767" s="504"/>
      <c r="B767" s="504"/>
      <c r="C767" s="470" t="s">
        <v>1404</v>
      </c>
    </row>
    <row r="768" spans="1:3">
      <c r="A768" s="504"/>
      <c r="B768" s="504"/>
      <c r="C768" s="470" t="s">
        <v>1405</v>
      </c>
    </row>
    <row r="769" spans="1:3">
      <c r="A769" s="504"/>
      <c r="B769" s="504"/>
      <c r="C769" s="470" t="s">
        <v>1406</v>
      </c>
    </row>
    <row r="770" spans="1:3">
      <c r="A770" s="504">
        <v>44836.551035995399</v>
      </c>
      <c r="B770" s="504"/>
      <c r="C770" s="470" t="s">
        <v>1407</v>
      </c>
    </row>
    <row r="771" spans="1:3">
      <c r="A771" s="504">
        <v>44838.535451504598</v>
      </c>
      <c r="B771" s="504"/>
      <c r="C771" s="470" t="s">
        <v>1408</v>
      </c>
    </row>
    <row r="772" spans="1:3">
      <c r="A772" s="504"/>
      <c r="B772" s="504"/>
      <c r="C772" s="470" t="s">
        <v>1409</v>
      </c>
    </row>
    <row r="773" spans="1:3">
      <c r="A773" s="504"/>
      <c r="B773" s="504"/>
      <c r="C773" s="470" t="s">
        <v>1676</v>
      </c>
    </row>
    <row r="774" spans="1:3">
      <c r="A774" s="504"/>
      <c r="B774" s="504"/>
      <c r="C774" s="470" t="s">
        <v>1415</v>
      </c>
    </row>
    <row r="775" spans="1:3">
      <c r="A775" s="504"/>
      <c r="B775" s="504"/>
      <c r="C775" s="470" t="s">
        <v>1677</v>
      </c>
    </row>
    <row r="776" spans="1:3">
      <c r="A776" s="504"/>
      <c r="B776" s="504"/>
      <c r="C776" s="470" t="s">
        <v>1417</v>
      </c>
    </row>
    <row r="777" spans="1:3">
      <c r="A777" s="504"/>
      <c r="B777" s="504"/>
      <c r="C777" s="470" t="s">
        <v>1418</v>
      </c>
    </row>
    <row r="778" spans="1:3">
      <c r="A778" s="504"/>
      <c r="B778" s="504"/>
      <c r="C778" s="470" t="s">
        <v>1419</v>
      </c>
    </row>
    <row r="779" spans="1:3">
      <c r="A779" s="504"/>
      <c r="B779" s="504"/>
      <c r="C779" s="470" t="s">
        <v>1420</v>
      </c>
    </row>
    <row r="780" spans="1:3">
      <c r="A780" s="504">
        <v>44840.297718634298</v>
      </c>
      <c r="B780" s="504"/>
      <c r="C780" s="470" t="s">
        <v>1421</v>
      </c>
    </row>
    <row r="781" spans="1:3">
      <c r="A781" s="504"/>
      <c r="B781" s="504"/>
      <c r="C781" s="470" t="s">
        <v>1422</v>
      </c>
    </row>
    <row r="782" spans="1:3">
      <c r="A782" s="504"/>
      <c r="B782" s="504"/>
      <c r="C782" s="470" t="s">
        <v>1678</v>
      </c>
    </row>
    <row r="783" spans="1:3">
      <c r="A783" s="504">
        <v>44841.721172800899</v>
      </c>
      <c r="B783" s="504"/>
      <c r="C783" s="470" t="s">
        <v>1698</v>
      </c>
    </row>
    <row r="784" spans="1:3">
      <c r="A784" s="504"/>
      <c r="B784" s="504"/>
      <c r="C784" s="470" t="s">
        <v>1423</v>
      </c>
    </row>
    <row r="785" spans="1:3">
      <c r="A785" s="504"/>
      <c r="B785" s="504"/>
      <c r="C785" s="470" t="s">
        <v>1679</v>
      </c>
    </row>
    <row r="786" spans="1:3">
      <c r="A786" s="504"/>
      <c r="B786" s="504"/>
      <c r="C786" s="470" t="s">
        <v>1699</v>
      </c>
    </row>
    <row r="787" spans="1:3">
      <c r="A787" s="504">
        <v>44844.5121202546</v>
      </c>
      <c r="B787" s="504"/>
      <c r="C787" s="470" t="s">
        <v>1424</v>
      </c>
    </row>
    <row r="788" spans="1:3">
      <c r="A788" s="504"/>
      <c r="B788" s="504"/>
      <c r="C788" s="470" t="s">
        <v>1425</v>
      </c>
    </row>
    <row r="789" spans="1:3">
      <c r="A789" s="504"/>
      <c r="B789" s="504"/>
      <c r="C789" s="470" t="s">
        <v>1427</v>
      </c>
    </row>
    <row r="790" spans="1:3">
      <c r="A790" s="504">
        <v>44844.813755092597</v>
      </c>
      <c r="B790" s="504"/>
      <c r="C790" s="470" t="s">
        <v>1428</v>
      </c>
    </row>
    <row r="791" spans="1:3">
      <c r="A791" s="504">
        <v>44874.625613541699</v>
      </c>
      <c r="B791" s="504"/>
      <c r="C791" s="470" t="s">
        <v>1680</v>
      </c>
    </row>
    <row r="792" spans="1:3">
      <c r="A792" s="504">
        <v>44886.6467738426</v>
      </c>
      <c r="B792" s="504"/>
      <c r="C792" s="470" t="s">
        <v>1434</v>
      </c>
    </row>
    <row r="793" spans="1:3">
      <c r="A793" s="504">
        <v>44888.808182870373</v>
      </c>
      <c r="B793" s="504"/>
      <c r="C793" s="470" t="s">
        <v>1442</v>
      </c>
    </row>
    <row r="794" spans="1:3">
      <c r="A794" s="504"/>
      <c r="B794" s="504"/>
      <c r="C794" s="470" t="s">
        <v>1443</v>
      </c>
    </row>
    <row r="795" spans="1:3">
      <c r="A795" s="504">
        <v>44891.8080976852</v>
      </c>
      <c r="B795" s="504"/>
      <c r="C795" s="470" t="s">
        <v>1451</v>
      </c>
    </row>
    <row r="796" spans="1:3">
      <c r="A796" s="504"/>
      <c r="B796" s="504"/>
      <c r="C796" s="470" t="s">
        <v>1452</v>
      </c>
    </row>
    <row r="797" spans="1:3">
      <c r="A797" s="504"/>
      <c r="B797" s="504"/>
      <c r="C797" s="470" t="s">
        <v>1453</v>
      </c>
    </row>
    <row r="798" spans="1:3">
      <c r="A798" s="504">
        <v>44999.702546990702</v>
      </c>
      <c r="B798" s="504"/>
      <c r="C798" s="470" t="s">
        <v>1457</v>
      </c>
    </row>
    <row r="799" spans="1:3">
      <c r="A799" s="504">
        <v>45010.453414236101</v>
      </c>
      <c r="B799" s="504"/>
      <c r="C799" s="470" t="s">
        <v>1460</v>
      </c>
    </row>
    <row r="800" spans="1:3">
      <c r="A800" s="504">
        <v>45069.737421180602</v>
      </c>
      <c r="B800" s="504"/>
      <c r="C800" s="470" t="s">
        <v>1463</v>
      </c>
    </row>
    <row r="801" spans="1:3">
      <c r="A801" s="504">
        <v>45071.392263078698</v>
      </c>
      <c r="B801" s="504"/>
      <c r="C801" s="470" t="s">
        <v>1482</v>
      </c>
    </row>
    <row r="802" spans="1:3">
      <c r="A802" s="504"/>
      <c r="B802" s="504"/>
      <c r="C802" s="470" t="s">
        <v>1505</v>
      </c>
    </row>
    <row r="803" spans="1:3">
      <c r="A803" s="504"/>
      <c r="B803" s="504"/>
      <c r="C803" s="470" t="s">
        <v>1529</v>
      </c>
    </row>
    <row r="804" spans="1:3">
      <c r="A804" s="504">
        <v>45072.921801273202</v>
      </c>
      <c r="B804" s="504"/>
      <c r="C804" s="470" t="s">
        <v>1528</v>
      </c>
    </row>
    <row r="805" spans="1:3">
      <c r="A805" s="504">
        <v>45073.275755208299</v>
      </c>
      <c r="B805" s="504"/>
      <c r="C805" s="470" t="s">
        <v>1530</v>
      </c>
    </row>
    <row r="806" spans="1:3">
      <c r="A806" s="504"/>
      <c r="B806" s="504"/>
      <c r="C806" s="470" t="s">
        <v>1532</v>
      </c>
    </row>
    <row r="807" spans="1:3">
      <c r="A807" s="504"/>
      <c r="B807" s="504"/>
      <c r="C807" s="470" t="s">
        <v>1538</v>
      </c>
    </row>
    <row r="808" spans="1:3">
      <c r="A808" s="504"/>
      <c r="B808" s="504"/>
      <c r="C808" s="470" t="s">
        <v>1552</v>
      </c>
    </row>
    <row r="809" spans="1:3">
      <c r="A809" s="504"/>
      <c r="B809" s="504"/>
      <c r="C809" s="470" t="s">
        <v>1555</v>
      </c>
    </row>
    <row r="810" spans="1:3">
      <c r="A810" s="504"/>
      <c r="B810" s="504"/>
      <c r="C810" s="470" t="s">
        <v>1557</v>
      </c>
    </row>
    <row r="811" spans="1:3">
      <c r="A811" s="504"/>
      <c r="B811" s="504"/>
      <c r="C811" s="470" t="s">
        <v>1558</v>
      </c>
    </row>
    <row r="812" spans="1:3" ht="30">
      <c r="A812" s="504">
        <v>45078.791273379597</v>
      </c>
      <c r="B812" s="504"/>
      <c r="C812" s="470" t="s">
        <v>1598</v>
      </c>
    </row>
    <row r="813" spans="1:3">
      <c r="A813" s="504"/>
      <c r="B813" s="504"/>
      <c r="C813" s="470" t="s">
        <v>1597</v>
      </c>
    </row>
    <row r="814" spans="1:3">
      <c r="A814" s="504"/>
      <c r="B814" s="504"/>
      <c r="C814" s="470" t="s">
        <v>1681</v>
      </c>
    </row>
    <row r="815" spans="1:3">
      <c r="A815" s="504"/>
      <c r="B815" s="504"/>
      <c r="C815" s="470" t="s">
        <v>1682</v>
      </c>
    </row>
    <row r="816" spans="1:3">
      <c r="A816" s="504">
        <v>45080.517026273097</v>
      </c>
      <c r="B816" s="504"/>
      <c r="C816" s="470" t="s">
        <v>1600</v>
      </c>
    </row>
    <row r="817" spans="1:3">
      <c r="A817" s="504"/>
      <c r="B817" s="504"/>
      <c r="C817" s="470" t="s">
        <v>1601</v>
      </c>
    </row>
    <row r="818" spans="1:3">
      <c r="A818" s="504"/>
      <c r="B818" s="504"/>
      <c r="C818" s="470" t="s">
        <v>1602</v>
      </c>
    </row>
    <row r="819" spans="1:3">
      <c r="A819" s="504"/>
      <c r="B819" s="504"/>
      <c r="C819" s="470" t="s">
        <v>1603</v>
      </c>
    </row>
    <row r="820" spans="1:3">
      <c r="A820" s="504">
        <v>45081.396817245397</v>
      </c>
      <c r="B820" s="504"/>
      <c r="C820" s="470" t="s">
        <v>1604</v>
      </c>
    </row>
    <row r="821" spans="1:3">
      <c r="A821" s="504"/>
      <c r="B821" s="504"/>
      <c r="C821" s="470" t="s">
        <v>1606</v>
      </c>
    </row>
    <row r="822" spans="1:3">
      <c r="A822" s="504"/>
      <c r="B822" s="504"/>
      <c r="C822" s="470" t="s">
        <v>1607</v>
      </c>
    </row>
    <row r="823" spans="1:3">
      <c r="A823" s="504"/>
      <c r="B823" s="504"/>
      <c r="C823" s="470" t="s">
        <v>1608</v>
      </c>
    </row>
    <row r="824" spans="1:3">
      <c r="A824" s="504">
        <v>45082.499787615699</v>
      </c>
      <c r="B824" s="504"/>
      <c r="C824" s="470" t="s">
        <v>1609</v>
      </c>
    </row>
    <row r="825" spans="1:3">
      <c r="A825" s="504">
        <v>45083.433228819398</v>
      </c>
      <c r="B825" s="504"/>
      <c r="C825" s="470" t="s">
        <v>1610</v>
      </c>
    </row>
    <row r="826" spans="1:3">
      <c r="A826" s="504"/>
      <c r="B826" s="504"/>
      <c r="C826" s="470" t="s">
        <v>1611</v>
      </c>
    </row>
    <row r="827" spans="1:3">
      <c r="A827" s="504"/>
      <c r="B827" s="504"/>
      <c r="C827" s="470" t="s">
        <v>1616</v>
      </c>
    </row>
    <row r="828" spans="1:3">
      <c r="A828" s="504"/>
      <c r="B828" s="504"/>
      <c r="C828" s="470" t="s">
        <v>1612</v>
      </c>
    </row>
    <row r="829" spans="1:3">
      <c r="A829" s="504"/>
      <c r="B829" s="504"/>
      <c r="C829" s="470" t="s">
        <v>1683</v>
      </c>
    </row>
    <row r="830" spans="1:3">
      <c r="A830" s="504">
        <v>45084.4831037037</v>
      </c>
      <c r="B830" s="504"/>
      <c r="C830" s="470" t="s">
        <v>1613</v>
      </c>
    </row>
    <row r="831" spans="1:3">
      <c r="A831" s="504"/>
      <c r="B831" s="504"/>
      <c r="C831" s="470" t="s">
        <v>1684</v>
      </c>
    </row>
    <row r="832" spans="1:3">
      <c r="A832" s="504">
        <v>45086.311297222201</v>
      </c>
      <c r="B832" s="504"/>
      <c r="C832" s="470" t="s">
        <v>1614</v>
      </c>
    </row>
    <row r="833" spans="1:3">
      <c r="A833" s="504"/>
      <c r="B833" s="504"/>
      <c r="C833" s="470" t="s">
        <v>1615</v>
      </c>
    </row>
    <row r="834" spans="1:3" ht="30">
      <c r="A834" s="504">
        <v>45087.385850810198</v>
      </c>
      <c r="B834" s="504"/>
      <c r="C834" s="470" t="s">
        <v>1619</v>
      </c>
    </row>
    <row r="835" spans="1:3" ht="30">
      <c r="A835" s="504"/>
      <c r="B835" s="504"/>
      <c r="C835" s="470" t="s">
        <v>1617</v>
      </c>
    </row>
    <row r="836" spans="1:3">
      <c r="A836" s="504"/>
      <c r="B836" s="504"/>
      <c r="C836" s="474" t="s">
        <v>1661</v>
      </c>
    </row>
    <row r="837" spans="1:3">
      <c r="A837" s="504"/>
      <c r="B837" s="504"/>
      <c r="C837" s="470" t="s">
        <v>1632</v>
      </c>
    </row>
    <row r="838" spans="1:3">
      <c r="A838" s="504">
        <v>45088.334774189803</v>
      </c>
      <c r="B838" s="504"/>
      <c r="C838" s="470" t="s">
        <v>1621</v>
      </c>
    </row>
    <row r="839" spans="1:3">
      <c r="A839" s="504"/>
      <c r="B839" s="504"/>
      <c r="C839" s="470" t="s">
        <v>1618</v>
      </c>
    </row>
    <row r="840" spans="1:3">
      <c r="A840" s="504"/>
      <c r="B840" s="504"/>
      <c r="C840" s="470" t="s">
        <v>1622</v>
      </c>
    </row>
    <row r="841" spans="1:3">
      <c r="A841" s="504">
        <v>45090.898362731503</v>
      </c>
      <c r="B841" s="504"/>
      <c r="C841" s="470" t="s">
        <v>1620</v>
      </c>
    </row>
    <row r="842" spans="1:3">
      <c r="A842" s="504"/>
      <c r="B842" s="504"/>
      <c r="C842" s="470" t="s">
        <v>1623</v>
      </c>
    </row>
    <row r="843" spans="1:3">
      <c r="A843" s="504">
        <v>45091.306663888899</v>
      </c>
      <c r="B843" s="504"/>
      <c r="C843" s="470" t="s">
        <v>1624</v>
      </c>
    </row>
    <row r="844" spans="1:3">
      <c r="A844" s="504"/>
      <c r="B844" s="504"/>
      <c r="C844" s="470" t="s">
        <v>1626</v>
      </c>
    </row>
    <row r="845" spans="1:3">
      <c r="A845" s="504"/>
      <c r="B845" s="504"/>
      <c r="C845" s="470" t="s">
        <v>1627</v>
      </c>
    </row>
    <row r="846" spans="1:3">
      <c r="A846" s="504">
        <v>45092.881522569398</v>
      </c>
      <c r="B846" s="504"/>
      <c r="C846" s="470" t="s">
        <v>1628</v>
      </c>
    </row>
    <row r="847" spans="1:3">
      <c r="A847" s="504">
        <v>45098.464364699103</v>
      </c>
      <c r="B847" s="504"/>
      <c r="C847" s="470" t="s">
        <v>1630</v>
      </c>
    </row>
    <row r="848" spans="1:3" ht="30">
      <c r="A848" s="504">
        <v>45099.812611805603</v>
      </c>
      <c r="B848" s="504"/>
      <c r="C848" s="470" t="s">
        <v>1629</v>
      </c>
    </row>
    <row r="849" spans="1:3">
      <c r="A849" s="504"/>
      <c r="B849" s="504"/>
      <c r="C849" s="470" t="s">
        <v>1631</v>
      </c>
    </row>
    <row r="850" spans="1:3" ht="30">
      <c r="A850" s="504"/>
      <c r="B850" s="504"/>
      <c r="C850" s="470" t="s">
        <v>1685</v>
      </c>
    </row>
    <row r="851" spans="1:3">
      <c r="A851" s="504">
        <v>45100.342025231497</v>
      </c>
      <c r="B851" s="504"/>
      <c r="C851" s="470" t="s">
        <v>1633</v>
      </c>
    </row>
    <row r="852" spans="1:3">
      <c r="A852" s="504">
        <v>45114.622334953703</v>
      </c>
      <c r="B852" s="504"/>
      <c r="C852" s="470" t="s">
        <v>1634</v>
      </c>
    </row>
    <row r="853" spans="1:3">
      <c r="A853" s="504">
        <v>45120.589590625001</v>
      </c>
      <c r="B853" s="504"/>
      <c r="C853" s="470" t="s">
        <v>1643</v>
      </c>
    </row>
    <row r="854" spans="1:3" ht="45">
      <c r="A854" s="504">
        <v>45120.803916782403</v>
      </c>
      <c r="B854" s="504"/>
      <c r="C854" s="470" t="s">
        <v>1660</v>
      </c>
    </row>
    <row r="855" spans="1:3">
      <c r="A855" s="504"/>
      <c r="B855" s="504"/>
      <c r="C855" s="470" t="s">
        <v>1649</v>
      </c>
    </row>
    <row r="856" spans="1:3">
      <c r="A856" s="504"/>
      <c r="B856" s="504"/>
      <c r="C856" s="470" t="s">
        <v>1654</v>
      </c>
    </row>
    <row r="857" spans="1:3">
      <c r="A857" s="504"/>
      <c r="B857" s="504"/>
      <c r="C857" s="470" t="s">
        <v>1655</v>
      </c>
    </row>
    <row r="858" spans="1:3">
      <c r="A858" s="504">
        <v>45123.317289120401</v>
      </c>
      <c r="B858" s="504"/>
      <c r="C858" s="470" t="s">
        <v>1659</v>
      </c>
    </row>
    <row r="859" spans="1:3">
      <c r="A859" s="504"/>
      <c r="B859" s="504"/>
      <c r="C859" s="470" t="s">
        <v>1658</v>
      </c>
    </row>
    <row r="860" spans="1:3" ht="45">
      <c r="A860" s="504">
        <v>45123.712809837998</v>
      </c>
      <c r="B860" s="504"/>
      <c r="C860" s="470" t="s">
        <v>1657</v>
      </c>
    </row>
    <row r="861" spans="1:3">
      <c r="A861" s="504"/>
      <c r="B861" s="504"/>
      <c r="C861" s="470" t="s">
        <v>1656</v>
      </c>
    </row>
    <row r="862" spans="1:3">
      <c r="A862" s="504">
        <v>45124.569358101799</v>
      </c>
      <c r="B862" s="504"/>
      <c r="C862" s="5" t="s">
        <v>1662</v>
      </c>
    </row>
    <row r="863" spans="1:3">
      <c r="A863" s="504">
        <v>45126.7630130787</v>
      </c>
      <c r="B863" s="504"/>
      <c r="C863" s="5" t="s">
        <v>1663</v>
      </c>
    </row>
    <row r="864" spans="1:3">
      <c r="A864" s="504"/>
      <c r="B864" s="504"/>
      <c r="C864" s="5" t="s">
        <v>1664</v>
      </c>
    </row>
    <row r="865" spans="1:3">
      <c r="A865" s="504"/>
      <c r="B865" s="504"/>
      <c r="C865" s="5" t="s">
        <v>1665</v>
      </c>
    </row>
    <row r="866" spans="1:3">
      <c r="A866" s="504"/>
      <c r="B866" s="504"/>
      <c r="C866" s="5" t="s">
        <v>1666</v>
      </c>
    </row>
    <row r="867" spans="1:3">
      <c r="A867" s="504"/>
      <c r="B867" s="504"/>
      <c r="C867" s="5" t="s">
        <v>1667</v>
      </c>
    </row>
    <row r="868" spans="1:3">
      <c r="A868" s="504"/>
      <c r="B868" s="504"/>
      <c r="C868" s="5" t="s">
        <v>1700</v>
      </c>
    </row>
    <row r="869" spans="1:3">
      <c r="A869" s="504">
        <v>45130.319001273201</v>
      </c>
      <c r="B869" s="504"/>
      <c r="C869" s="5" t="s">
        <v>1701</v>
      </c>
    </row>
    <row r="870" spans="1:3">
      <c r="A870" s="504"/>
      <c r="B870" s="504"/>
      <c r="C870" s="5" t="s">
        <v>1702</v>
      </c>
    </row>
    <row r="871" spans="1:3">
      <c r="A871" s="504"/>
      <c r="B871" s="504"/>
      <c r="C871" s="5" t="s">
        <v>1703</v>
      </c>
    </row>
    <row r="872" spans="1:3">
      <c r="A872" s="504"/>
      <c r="B872" s="504"/>
      <c r="C872" s="5" t="s">
        <v>1704</v>
      </c>
    </row>
    <row r="873" spans="1:3">
      <c r="A873" s="504"/>
      <c r="B873" s="504"/>
      <c r="C873" s="5" t="s">
        <v>1705</v>
      </c>
    </row>
    <row r="874" spans="1:3">
      <c r="A874" s="504">
        <v>45137.506537731497</v>
      </c>
      <c r="B874" s="504"/>
      <c r="C874" s="5" t="s">
        <v>1706</v>
      </c>
    </row>
    <row r="875" spans="1:3">
      <c r="A875" s="504"/>
      <c r="B875" s="504"/>
      <c r="C875" s="5" t="s">
        <v>1707</v>
      </c>
    </row>
    <row r="876" spans="1:3">
      <c r="A876" s="504"/>
      <c r="B876" s="504"/>
      <c r="C876" s="5" t="s">
        <v>1708</v>
      </c>
    </row>
    <row r="877" spans="1:3">
      <c r="A877" s="504">
        <v>45153.715753703698</v>
      </c>
      <c r="B877" s="504"/>
      <c r="C877" s="5" t="s">
        <v>1710</v>
      </c>
    </row>
    <row r="878" spans="1:3">
      <c r="A878" s="504">
        <v>45157.397011226902</v>
      </c>
      <c r="B878" s="504"/>
      <c r="C878" s="5" t="s">
        <v>1711</v>
      </c>
    </row>
    <row r="879" spans="1:3">
      <c r="A879" s="504"/>
      <c r="B879" s="504"/>
      <c r="C879" s="5" t="s">
        <v>1712</v>
      </c>
    </row>
    <row r="880" spans="1:3">
      <c r="A880" s="504"/>
      <c r="B880" s="504"/>
      <c r="C880" s="5" t="s">
        <v>1719</v>
      </c>
    </row>
    <row r="881" spans="1:3">
      <c r="A881" s="504">
        <v>45158.304701273097</v>
      </c>
      <c r="B881" s="504"/>
      <c r="C881" s="5" t="s">
        <v>1720</v>
      </c>
    </row>
    <row r="882" spans="1:3">
      <c r="A882" s="504"/>
      <c r="B882" s="504"/>
      <c r="C882" s="5" t="s">
        <v>1721</v>
      </c>
    </row>
    <row r="883" spans="1:3">
      <c r="A883" s="504"/>
      <c r="B883" s="504"/>
      <c r="C883" s="5" t="s">
        <v>1722</v>
      </c>
    </row>
    <row r="884" spans="1:3">
      <c r="A884" s="504">
        <v>45185.569915046297</v>
      </c>
      <c r="B884" s="504"/>
      <c r="C884" s="5" t="s">
        <v>1723</v>
      </c>
    </row>
    <row r="885" spans="1:3">
      <c r="A885" s="504">
        <v>45213.910311458298</v>
      </c>
      <c r="B885" s="504"/>
      <c r="C885" s="5" t="s">
        <v>1728</v>
      </c>
    </row>
    <row r="886" spans="1:3">
      <c r="A886" s="504"/>
      <c r="B886" s="504"/>
      <c r="C886" s="5" t="s">
        <v>1733</v>
      </c>
    </row>
    <row r="887" spans="1:3">
      <c r="A887" s="504"/>
      <c r="B887" s="504"/>
      <c r="C887" s="5" t="s">
        <v>1734</v>
      </c>
    </row>
    <row r="888" spans="1:3">
      <c r="A888" s="504"/>
      <c r="B888" s="504"/>
      <c r="C888" s="5" t="s">
        <v>1735</v>
      </c>
    </row>
    <row r="889" spans="1:3">
      <c r="A889" s="504">
        <v>45253.620074074097</v>
      </c>
      <c r="B889" s="504"/>
      <c r="C889" s="5" t="s">
        <v>1742</v>
      </c>
    </row>
    <row r="890" spans="1:3">
      <c r="A890" s="504">
        <v>45264.3189704861</v>
      </c>
      <c r="B890" s="504"/>
      <c r="C890" s="5" t="s">
        <v>1744</v>
      </c>
    </row>
    <row r="891" spans="1:3" ht="30">
      <c r="A891" s="504">
        <v>45265.578445717598</v>
      </c>
      <c r="B891" s="504"/>
      <c r="C891" s="5" t="s">
        <v>1747</v>
      </c>
    </row>
    <row r="892" spans="1:3">
      <c r="A892" s="504">
        <v>45266.352876851903</v>
      </c>
      <c r="B892" s="504"/>
      <c r="C892" s="5" t="s">
        <v>1748</v>
      </c>
    </row>
    <row r="893" spans="1:3">
      <c r="A893" s="504">
        <v>45266.488732523103</v>
      </c>
      <c r="B893" s="504"/>
      <c r="C893" s="5" t="s">
        <v>1749</v>
      </c>
    </row>
    <row r="894" spans="1:3">
      <c r="A894" s="504"/>
      <c r="B894" s="504"/>
      <c r="C894" s="5" t="s">
        <v>1760</v>
      </c>
    </row>
    <row r="895" spans="1:3">
      <c r="A895" s="504"/>
      <c r="B895" s="504"/>
      <c r="C895" s="5" t="s">
        <v>1761</v>
      </c>
    </row>
    <row r="896" spans="1:3">
      <c r="A896" s="504">
        <v>45273.717767824099</v>
      </c>
      <c r="B896" s="504"/>
      <c r="C896" s="5" t="s">
        <v>1766</v>
      </c>
    </row>
    <row r="897" spans="1:3">
      <c r="A897" s="504">
        <v>45283.379961342602</v>
      </c>
      <c r="B897" s="504"/>
      <c r="C897" s="5" t="s">
        <v>1782</v>
      </c>
    </row>
    <row r="898" spans="1:3">
      <c r="A898" s="504">
        <v>45297.403612499998</v>
      </c>
      <c r="B898" s="504"/>
      <c r="C898" s="5" t="s">
        <v>1781</v>
      </c>
    </row>
    <row r="899" spans="1:3">
      <c r="A899" s="504">
        <v>45313.706506828697</v>
      </c>
      <c r="B899" s="504"/>
      <c r="C899" s="5" t="s">
        <v>1784</v>
      </c>
    </row>
    <row r="900" spans="1:3">
      <c r="A900" s="504">
        <v>45317.703878703702</v>
      </c>
      <c r="B900" s="504"/>
      <c r="C900" s="5" t="s">
        <v>1800</v>
      </c>
    </row>
    <row r="901" spans="1:3">
      <c r="A901" s="504"/>
      <c r="B901" s="504"/>
      <c r="C901" s="5" t="s">
        <v>1801</v>
      </c>
    </row>
    <row r="902" spans="1:3">
      <c r="A902" s="504">
        <v>45318.663704050901</v>
      </c>
      <c r="B902" s="504"/>
      <c r="C902" s="5" t="s">
        <v>1803</v>
      </c>
    </row>
    <row r="903" spans="1:3">
      <c r="A903" s="504"/>
      <c r="B903" s="504"/>
      <c r="C903" s="5" t="s">
        <v>1812</v>
      </c>
    </row>
    <row r="904" spans="1:3">
      <c r="A904" s="504"/>
      <c r="B904" s="504"/>
      <c r="C904" s="5" t="s">
        <v>1813</v>
      </c>
    </row>
    <row r="905" spans="1:3">
      <c r="A905" s="504"/>
      <c r="B905" s="504"/>
      <c r="C905" s="5" t="s">
        <v>1814</v>
      </c>
    </row>
    <row r="906" spans="1:3">
      <c r="A906" s="504"/>
      <c r="B906" s="504"/>
      <c r="C906" s="5" t="s">
        <v>1815</v>
      </c>
    </row>
    <row r="907" spans="1:3">
      <c r="A907" s="504">
        <v>45319.426361689802</v>
      </c>
      <c r="B907" s="504"/>
      <c r="C907" s="5" t="s">
        <v>1816</v>
      </c>
    </row>
    <row r="908" spans="1:3">
      <c r="A908" s="504"/>
      <c r="B908" s="504"/>
      <c r="C908" s="5" t="s">
        <v>1817</v>
      </c>
    </row>
    <row r="909" spans="1:3">
      <c r="A909" s="504"/>
      <c r="B909" s="504"/>
      <c r="C909" s="5" t="s">
        <v>1826</v>
      </c>
    </row>
    <row r="910" spans="1:3">
      <c r="A910" s="504"/>
      <c r="B910" s="504"/>
      <c r="C910" s="5" t="s">
        <v>1827</v>
      </c>
    </row>
    <row r="911" spans="1:3">
      <c r="A911" s="504"/>
      <c r="B911" s="504"/>
      <c r="C911" s="5" t="s">
        <v>1828</v>
      </c>
    </row>
    <row r="912" spans="1:3">
      <c r="A912" s="504">
        <v>45319.806912963002</v>
      </c>
      <c r="B912" s="504"/>
      <c r="C912" s="5" t="s">
        <v>1846</v>
      </c>
    </row>
    <row r="913" spans="1:3">
      <c r="A913" s="504"/>
      <c r="B913" s="504"/>
      <c r="C913" s="5" t="s">
        <v>1849</v>
      </c>
    </row>
    <row r="914" spans="1:3">
      <c r="A914" s="504">
        <v>45320.291666666664</v>
      </c>
      <c r="B914" s="504"/>
      <c r="C914" s="5" t="s">
        <v>1852</v>
      </c>
    </row>
    <row r="915" spans="1:3">
      <c r="A915" s="504"/>
      <c r="B915" s="504"/>
      <c r="C915" s="5" t="s">
        <v>1853</v>
      </c>
    </row>
    <row r="916" spans="1:3">
      <c r="A916" s="504"/>
      <c r="B916" s="504"/>
      <c r="C916" s="5" t="s">
        <v>1854</v>
      </c>
    </row>
    <row r="917" spans="1:3">
      <c r="A917" s="504">
        <v>45320.638317939804</v>
      </c>
      <c r="B917" s="504"/>
      <c r="C917" s="5" t="s">
        <v>1855</v>
      </c>
    </row>
    <row r="918" spans="1:3">
      <c r="A918" s="504">
        <v>45320.954778356499</v>
      </c>
      <c r="B918" s="504"/>
      <c r="C918" s="5" t="s">
        <v>1856</v>
      </c>
    </row>
    <row r="919" spans="1:3">
      <c r="A919" s="504">
        <v>45337.651777314801</v>
      </c>
      <c r="B919" s="504"/>
      <c r="C919" s="5" t="s">
        <v>1857</v>
      </c>
    </row>
    <row r="920" spans="1:3">
      <c r="A920" s="504">
        <v>45379.832560648101</v>
      </c>
      <c r="B920" s="504"/>
      <c r="C920" s="5" t="s">
        <v>1860</v>
      </c>
    </row>
    <row r="921" spans="1:3">
      <c r="A921" s="504"/>
      <c r="B921" s="504"/>
      <c r="C921" s="5" t="s">
        <v>1861</v>
      </c>
    </row>
    <row r="922" spans="1:3">
      <c r="A922" s="504">
        <v>45381.502915393503</v>
      </c>
      <c r="B922" s="504"/>
      <c r="C922" s="5" t="s">
        <v>1863</v>
      </c>
    </row>
    <row r="923" spans="1:3">
      <c r="A923" s="504">
        <v>45390.838856713002</v>
      </c>
      <c r="B923" s="504"/>
      <c r="C923" s="5" t="s">
        <v>1864</v>
      </c>
    </row>
    <row r="924" spans="1:3">
      <c r="A924" s="504">
        <v>45463.0682226852</v>
      </c>
      <c r="B924" s="504"/>
      <c r="C924" s="5" t="s">
        <v>1866</v>
      </c>
    </row>
    <row r="925" spans="1:3">
      <c r="A925" s="504">
        <v>45463.917756828698</v>
      </c>
      <c r="B925" s="504"/>
      <c r="C925" s="5" t="s">
        <v>1867</v>
      </c>
    </row>
    <row r="926" spans="1:3">
      <c r="A926" s="504"/>
      <c r="B926" s="504"/>
      <c r="C926" s="5" t="s">
        <v>1869</v>
      </c>
    </row>
    <row r="927" spans="1:3">
      <c r="A927" s="504">
        <v>45466.339132523099</v>
      </c>
      <c r="B927" s="504"/>
      <c r="C927" s="5" t="s">
        <v>1873</v>
      </c>
    </row>
    <row r="928" spans="1:3">
      <c r="A928" s="504"/>
      <c r="B928" s="504"/>
      <c r="C928" s="5" t="s">
        <v>1878</v>
      </c>
    </row>
    <row r="929" spans="1:3">
      <c r="A929" s="504">
        <v>45466.597851851897</v>
      </c>
      <c r="B929" s="504"/>
      <c r="C929" s="5" t="s">
        <v>1880</v>
      </c>
    </row>
    <row r="930" spans="1:3">
      <c r="A930" s="504">
        <v>45488.584180787002</v>
      </c>
      <c r="B930" s="504"/>
      <c r="C930" s="5" t="s">
        <v>1881</v>
      </c>
    </row>
    <row r="931" spans="1:3">
      <c r="A931" s="504"/>
      <c r="B931" s="504"/>
      <c r="C931" s="5" t="s">
        <v>1884</v>
      </c>
    </row>
    <row r="932" spans="1:3">
      <c r="A932" s="504"/>
      <c r="B932" s="504"/>
      <c r="C932" s="5" t="s">
        <v>1885</v>
      </c>
    </row>
    <row r="933" spans="1:3">
      <c r="A933" s="504"/>
      <c r="B933" s="504"/>
      <c r="C933" s="5" t="s">
        <v>1888</v>
      </c>
    </row>
    <row r="934" spans="1:3">
      <c r="A934" s="504"/>
      <c r="B934" s="504"/>
      <c r="C934" s="5" t="s">
        <v>1894</v>
      </c>
    </row>
    <row r="935" spans="1:3">
      <c r="A935" s="504"/>
      <c r="B935" s="504"/>
      <c r="C935" s="5" t="s">
        <v>1890</v>
      </c>
    </row>
    <row r="936" spans="1:3">
      <c r="A936" s="504"/>
      <c r="B936" s="504"/>
      <c r="C936" s="5" t="s">
        <v>1891</v>
      </c>
    </row>
    <row r="937" spans="1:3">
      <c r="A937" s="504">
        <v>45489.210221180598</v>
      </c>
      <c r="B937" s="504"/>
      <c r="C937" s="5" t="s">
        <v>1892</v>
      </c>
    </row>
    <row r="938" spans="1:3">
      <c r="A938" s="504"/>
      <c r="B938" s="504"/>
      <c r="C938" s="5" t="s">
        <v>1893</v>
      </c>
    </row>
    <row r="939" spans="1:3">
      <c r="A939" s="504">
        <v>45489.449960416699</v>
      </c>
      <c r="B939" s="504"/>
      <c r="C939" s="5" t="s">
        <v>1895</v>
      </c>
    </row>
    <row r="940" spans="1:3">
      <c r="A940" s="504"/>
      <c r="B940" s="504"/>
      <c r="C940" s="5" t="s">
        <v>1896</v>
      </c>
    </row>
    <row r="941" spans="1:3">
      <c r="A941" s="504"/>
      <c r="B941" s="504"/>
      <c r="C941" s="5" t="s">
        <v>1897</v>
      </c>
    </row>
    <row r="942" spans="1:3">
      <c r="A942" s="504">
        <v>45489.738919675903</v>
      </c>
      <c r="B942" s="504"/>
      <c r="C942" s="5" t="s">
        <v>1900</v>
      </c>
    </row>
    <row r="943" spans="1:3">
      <c r="A943" s="504"/>
      <c r="B943" s="504"/>
      <c r="C943" s="5" t="s">
        <v>1903</v>
      </c>
    </row>
    <row r="944" spans="1:3">
      <c r="A944" s="504"/>
      <c r="B944" s="504"/>
      <c r="C944" s="5" t="s">
        <v>1904</v>
      </c>
    </row>
    <row r="945" spans="1:3">
      <c r="A945" s="504">
        <v>45489.856513078703</v>
      </c>
      <c r="B945" s="504"/>
      <c r="C945" s="5" t="s">
        <v>1905</v>
      </c>
    </row>
    <row r="946" spans="1:3">
      <c r="A946" s="504">
        <v>45490.749045949102</v>
      </c>
      <c r="B946" s="504"/>
      <c r="C946" s="5" t="s">
        <v>1906</v>
      </c>
    </row>
    <row r="947" spans="1:3">
      <c r="A947" s="504">
        <v>45491.4079724537</v>
      </c>
      <c r="B947" s="504"/>
      <c r="C947" s="5" t="s">
        <v>1907</v>
      </c>
    </row>
    <row r="948" spans="1:3">
      <c r="A948" s="504"/>
      <c r="B948" s="504"/>
      <c r="C948" s="5" t="s">
        <v>1908</v>
      </c>
    </row>
    <row r="949" spans="1:3">
      <c r="A949" s="504">
        <v>45491.6594611111</v>
      </c>
      <c r="B949" s="504"/>
      <c r="C949" s="5" t="s">
        <v>1909</v>
      </c>
    </row>
    <row r="950" spans="1:3">
      <c r="A950" s="504"/>
      <c r="B950" s="504"/>
      <c r="C950" s="5" t="s">
        <v>1910</v>
      </c>
    </row>
    <row r="951" spans="1:3">
      <c r="A951" s="504">
        <v>45491.856288888899</v>
      </c>
      <c r="B951" s="504"/>
      <c r="C951" s="5" t="s">
        <v>1911</v>
      </c>
    </row>
    <row r="952" spans="1:3">
      <c r="A952" s="504">
        <v>45492.674406481499</v>
      </c>
      <c r="B952" s="504"/>
      <c r="C952" s="5" t="s">
        <v>1912</v>
      </c>
    </row>
    <row r="953" spans="1:3">
      <c r="A953" s="504">
        <v>45493.390959837998</v>
      </c>
      <c r="B953" s="504"/>
      <c r="C953" s="5" t="s">
        <v>1913</v>
      </c>
    </row>
    <row r="954" spans="1:3">
      <c r="A954" s="504"/>
      <c r="B954" s="504"/>
      <c r="C954" s="5" t="s">
        <v>1915</v>
      </c>
    </row>
    <row r="955" spans="1:3">
      <c r="A955" s="504">
        <v>45494.515925231499</v>
      </c>
      <c r="B955" s="504"/>
      <c r="C955" s="5" t="s">
        <v>1917</v>
      </c>
    </row>
    <row r="956" spans="1:3" ht="30">
      <c r="A956" s="504"/>
      <c r="B956" s="504"/>
      <c r="C956" s="5" t="s">
        <v>1919</v>
      </c>
    </row>
    <row r="957" spans="1:3">
      <c r="A957" s="504">
        <v>45494.667448379601</v>
      </c>
      <c r="B957" s="504"/>
      <c r="C957" s="5" t="s">
        <v>1920</v>
      </c>
    </row>
    <row r="958" spans="1:3">
      <c r="A958" s="504">
        <v>45495.355080555601</v>
      </c>
      <c r="B958" s="504"/>
      <c r="C958" s="5" t="s">
        <v>1933</v>
      </c>
    </row>
    <row r="959" spans="1:3">
      <c r="A959" s="504">
        <v>45495.592078819398</v>
      </c>
      <c r="B959" s="504"/>
      <c r="C959" s="5" t="s">
        <v>1939</v>
      </c>
    </row>
    <row r="960" spans="1:3">
      <c r="A960" s="504"/>
      <c r="B960" s="504"/>
      <c r="C960" s="5" t="s">
        <v>1940</v>
      </c>
    </row>
    <row r="961" spans="1:3">
      <c r="A961" s="504"/>
      <c r="B961" s="504"/>
      <c r="C961" s="5" t="s">
        <v>1941</v>
      </c>
    </row>
    <row r="962" spans="1:3">
      <c r="A962" s="504">
        <v>45496.332308449098</v>
      </c>
      <c r="B962" s="504"/>
      <c r="C962" s="5" t="s">
        <v>1942</v>
      </c>
    </row>
    <row r="963" spans="1:3">
      <c r="A963" s="504">
        <v>45496.384820138897</v>
      </c>
      <c r="B963" s="504"/>
      <c r="C963" s="5" t="s">
        <v>1944</v>
      </c>
    </row>
    <row r="964" spans="1:3">
      <c r="A964" s="504"/>
      <c r="B964" s="504"/>
      <c r="C964" s="5" t="s">
        <v>1945</v>
      </c>
    </row>
    <row r="965" spans="1:3">
      <c r="A965" s="504"/>
      <c r="B965" s="504"/>
      <c r="C965" s="5" t="s">
        <v>1950</v>
      </c>
    </row>
    <row r="966" spans="1:3" ht="30">
      <c r="A966" s="504"/>
      <c r="B966" s="504"/>
      <c r="C966" s="5" t="s">
        <v>1954</v>
      </c>
    </row>
    <row r="967" spans="1:3">
      <c r="A967" s="504"/>
      <c r="B967" s="504"/>
      <c r="C967" s="5" t="s">
        <v>1951</v>
      </c>
    </row>
    <row r="968" spans="1:3">
      <c r="A968" s="504">
        <v>45497.474987963004</v>
      </c>
      <c r="B968" s="504"/>
      <c r="C968" s="5" t="s">
        <v>1953</v>
      </c>
    </row>
    <row r="969" spans="1:3">
      <c r="A969" s="504"/>
      <c r="B969" s="504"/>
      <c r="C969" s="5" t="s">
        <v>1955</v>
      </c>
    </row>
    <row r="970" spans="1:3">
      <c r="A970" s="504">
        <v>45497.753208912</v>
      </c>
      <c r="B970" s="504"/>
      <c r="C970" s="5" t="s">
        <v>1956</v>
      </c>
    </row>
    <row r="971" spans="1:3">
      <c r="A971" s="504">
        <v>45497.905034374999</v>
      </c>
      <c r="B971" s="504"/>
      <c r="C971" s="5" t="s">
        <v>1957</v>
      </c>
    </row>
    <row r="972" spans="1:3">
      <c r="A972" s="504">
        <v>45497.969297222196</v>
      </c>
      <c r="B972" s="504"/>
      <c r="C972" s="5" t="s">
        <v>1958</v>
      </c>
    </row>
    <row r="973" spans="1:3" ht="30">
      <c r="A973" s="504"/>
      <c r="B973" s="504"/>
      <c r="C973" s="5" t="s">
        <v>1959</v>
      </c>
    </row>
    <row r="974" spans="1:3">
      <c r="A974" s="504"/>
      <c r="B974" s="504"/>
      <c r="C974" s="5" t="s">
        <v>1961</v>
      </c>
    </row>
    <row r="975" spans="1:3">
      <c r="A975" s="504">
        <v>45500.773074305602</v>
      </c>
      <c r="B975" s="504"/>
      <c r="C975" s="5" t="s">
        <v>1962</v>
      </c>
    </row>
    <row r="976" spans="1:3">
      <c r="A976" s="504"/>
      <c r="B976" s="504"/>
      <c r="C976" s="5" t="s">
        <v>1963</v>
      </c>
    </row>
    <row r="977" spans="1:3">
      <c r="A977" s="504"/>
      <c r="B977" s="504"/>
      <c r="C977" s="5" t="s">
        <v>1968</v>
      </c>
    </row>
    <row r="978" spans="1:3">
      <c r="A978" s="504">
        <v>45501.970010648103</v>
      </c>
      <c r="B978" s="504"/>
      <c r="C978" s="5" t="s">
        <v>1969</v>
      </c>
    </row>
    <row r="979" spans="1:3">
      <c r="A979" s="504"/>
      <c r="B979" s="504"/>
      <c r="C979" s="5" t="s">
        <v>1970</v>
      </c>
    </row>
    <row r="980" spans="1:3">
      <c r="A980" s="504"/>
      <c r="B980" s="504"/>
      <c r="C980" s="5" t="s">
        <v>1975</v>
      </c>
    </row>
    <row r="981" spans="1:3">
      <c r="A981" s="504">
        <v>45531.531611111102</v>
      </c>
      <c r="B981" s="504"/>
      <c r="C981" s="5" t="s">
        <v>1976</v>
      </c>
    </row>
    <row r="982" spans="1:3">
      <c r="A982" s="504">
        <v>45532.391343981501</v>
      </c>
      <c r="B982" s="504"/>
      <c r="C982" s="5" t="s">
        <v>1977</v>
      </c>
    </row>
    <row r="983" spans="1:3">
      <c r="A983" s="504">
        <v>45533.409179976901</v>
      </c>
      <c r="B983" s="504"/>
      <c r="C983" s="5" t="s">
        <v>1978</v>
      </c>
    </row>
    <row r="984" spans="1:3">
      <c r="A984" s="504"/>
      <c r="B984" s="504"/>
      <c r="C984" s="5" t="s">
        <v>1979</v>
      </c>
    </row>
    <row r="985" spans="1:3">
      <c r="A985" s="504">
        <v>45538.415086805602</v>
      </c>
      <c r="B985" s="504"/>
      <c r="C985" s="5" t="s">
        <v>1990</v>
      </c>
    </row>
    <row r="986" spans="1:3">
      <c r="A986" s="504">
        <v>45539.5387064815</v>
      </c>
      <c r="B986" s="504"/>
      <c r="C986" s="5" t="s">
        <v>1996</v>
      </c>
    </row>
    <row r="987" spans="1:3">
      <c r="A987" s="504">
        <v>45539.723457754597</v>
      </c>
      <c r="B987" s="504"/>
      <c r="C987" s="5" t="s">
        <v>1997</v>
      </c>
    </row>
    <row r="988" spans="1:3">
      <c r="A988" s="504">
        <v>45540.566375115697</v>
      </c>
      <c r="B988" s="504"/>
      <c r="C988" s="5" t="s">
        <v>2011</v>
      </c>
    </row>
    <row r="989" spans="1:3">
      <c r="A989" s="504">
        <v>45541.364851851897</v>
      </c>
      <c r="B989" s="504"/>
      <c r="C989" s="5" t="s">
        <v>2012</v>
      </c>
    </row>
    <row r="990" spans="1:3">
      <c r="A990" s="504">
        <v>45542.478519444398</v>
      </c>
      <c r="B990" s="504"/>
      <c r="C990" s="5" t="s">
        <v>2016</v>
      </c>
    </row>
    <row r="991" spans="1:3">
      <c r="A991" s="504">
        <v>45555.3408164352</v>
      </c>
      <c r="B991" s="504"/>
      <c r="C991" s="5" t="s">
        <v>2019</v>
      </c>
    </row>
    <row r="992" spans="1:3">
      <c r="A992" s="504">
        <v>45556.348085879603</v>
      </c>
      <c r="B992" s="504"/>
      <c r="C992" s="5" t="s">
        <v>2020</v>
      </c>
    </row>
    <row r="993" spans="1:3" ht="30">
      <c r="A993" s="504">
        <v>45557.326923148103</v>
      </c>
      <c r="B993" s="504"/>
      <c r="C993" s="5" t="s">
        <v>2021</v>
      </c>
    </row>
    <row r="994" spans="1:3">
      <c r="A994" s="504"/>
      <c r="B994" s="504"/>
      <c r="C994" s="5" t="s">
        <v>2022</v>
      </c>
    </row>
    <row r="995" spans="1:3">
      <c r="A995" s="504"/>
      <c r="B995" s="504"/>
      <c r="C995" s="5" t="s">
        <v>2024</v>
      </c>
    </row>
    <row r="996" spans="1:3">
      <c r="A996" s="504">
        <v>45559.285466435198</v>
      </c>
      <c r="B996" s="504"/>
      <c r="C996" s="5" t="s">
        <v>2025</v>
      </c>
    </row>
    <row r="997" spans="1:3">
      <c r="A997" s="504">
        <v>45559.431185300899</v>
      </c>
      <c r="B997" s="504"/>
      <c r="C997" s="5" t="s">
        <v>2026</v>
      </c>
    </row>
    <row r="998" spans="1:3">
      <c r="A998" s="504"/>
      <c r="B998" s="504"/>
      <c r="C998" s="5" t="s">
        <v>2027</v>
      </c>
    </row>
    <row r="999" spans="1:3">
      <c r="A999" s="504"/>
      <c r="B999" s="504"/>
      <c r="C999" s="5" t="s">
        <v>2029</v>
      </c>
    </row>
    <row r="1000" spans="1:3" ht="30">
      <c r="A1000" s="504">
        <v>45560.410681713001</v>
      </c>
      <c r="B1000" s="504"/>
      <c r="C1000" s="5" t="s">
        <v>2028</v>
      </c>
    </row>
    <row r="1001" spans="1:3">
      <c r="A1001" s="504">
        <v>45560.911641898201</v>
      </c>
      <c r="B1001" s="504"/>
      <c r="C1001" s="5" t="s">
        <v>2030</v>
      </c>
    </row>
    <row r="1002" spans="1:3">
      <c r="A1002" s="504">
        <v>45561.606188194397</v>
      </c>
      <c r="B1002" s="504"/>
      <c r="C1002" s="5" t="s">
        <v>2031</v>
      </c>
    </row>
    <row r="1003" spans="1:3">
      <c r="A1003" s="504"/>
      <c r="B1003" s="504"/>
      <c r="C1003" s="5" t="s">
        <v>2034</v>
      </c>
    </row>
    <row r="1004" spans="1:3">
      <c r="A1004" s="504"/>
      <c r="B1004" s="504"/>
      <c r="C1004" s="5" t="s">
        <v>2039</v>
      </c>
    </row>
    <row r="1005" spans="1:3">
      <c r="A1005" s="504"/>
      <c r="B1005" s="504"/>
      <c r="C1005" s="5" t="s">
        <v>2043</v>
      </c>
    </row>
    <row r="1006" spans="1:3" ht="30">
      <c r="A1006" s="504">
        <v>45562.319136921302</v>
      </c>
      <c r="B1006" s="504"/>
      <c r="C1006" s="5" t="s">
        <v>2044</v>
      </c>
    </row>
    <row r="1007" spans="1:3">
      <c r="A1007" s="504"/>
      <c r="B1007" s="504"/>
      <c r="C1007" s="5" t="s">
        <v>2045</v>
      </c>
    </row>
    <row r="1008" spans="1:3">
      <c r="A1008" s="504">
        <v>45562.600915162002</v>
      </c>
      <c r="B1008" s="504"/>
      <c r="C1008" s="5" t="s">
        <v>2046</v>
      </c>
    </row>
    <row r="1009" spans="1:3" ht="30">
      <c r="A1009" s="504"/>
      <c r="B1009" s="504"/>
      <c r="C1009" s="5" t="s">
        <v>2049</v>
      </c>
    </row>
    <row r="1010" spans="1:3">
      <c r="A1010" s="504"/>
      <c r="B1010" s="504"/>
      <c r="C1010" s="5" t="s">
        <v>2050</v>
      </c>
    </row>
    <row r="1011" spans="1:3">
      <c r="A1011" s="504">
        <v>45565.362319560198</v>
      </c>
      <c r="B1011" s="504"/>
      <c r="C1011" s="5" t="s">
        <v>2051</v>
      </c>
    </row>
    <row r="1012" spans="1:3">
      <c r="A1012" s="504"/>
      <c r="B1012" s="504"/>
      <c r="C1012" s="5" t="s">
        <v>2052</v>
      </c>
    </row>
    <row r="1013" spans="1:3">
      <c r="A1013" s="504">
        <v>45566.216275694402</v>
      </c>
      <c r="B1013" s="504"/>
      <c r="C1013" s="5" t="s">
        <v>2054</v>
      </c>
    </row>
    <row r="1014" spans="1:3">
      <c r="A1014" s="504"/>
      <c r="B1014" s="504"/>
      <c r="C1014" s="5" t="s">
        <v>2055</v>
      </c>
    </row>
    <row r="1015" spans="1:3">
      <c r="A1015" s="504"/>
      <c r="B1015" s="504"/>
      <c r="C1015" s="5" t="s">
        <v>2056</v>
      </c>
    </row>
    <row r="1016" spans="1:3">
      <c r="A1016" s="504">
        <v>45578.429404513903</v>
      </c>
      <c r="B1016" s="504"/>
      <c r="C1016" s="5" t="s">
        <v>2058</v>
      </c>
    </row>
    <row r="1017" spans="1:3">
      <c r="A1017" s="504"/>
      <c r="B1017" s="504"/>
      <c r="C1017" s="5" t="s">
        <v>2062</v>
      </c>
    </row>
    <row r="1018" spans="1:3">
      <c r="A1018" s="504">
        <v>45591.9016283565</v>
      </c>
      <c r="B1018" s="504"/>
      <c r="C1018" s="5" t="s">
        <v>2071</v>
      </c>
    </row>
    <row r="1019" spans="1:3">
      <c r="A1019" s="504">
        <v>45592.427384259303</v>
      </c>
      <c r="B1019" s="504"/>
      <c r="C1019" s="5" t="s">
        <v>2073</v>
      </c>
    </row>
    <row r="1020" spans="1:3">
      <c r="A1020" s="504">
        <v>45614.536808448996</v>
      </c>
      <c r="B1020" s="504"/>
      <c r="C1020" s="5" t="s">
        <v>2090</v>
      </c>
    </row>
    <row r="1021" spans="1:3">
      <c r="A1021" s="504"/>
      <c r="B1021" s="504"/>
      <c r="C1021" s="5" t="s">
        <v>2095</v>
      </c>
    </row>
    <row r="1022" spans="1:3">
      <c r="A1022" s="504">
        <v>45625.513327662004</v>
      </c>
      <c r="B1022" s="504" t="s">
        <v>2100</v>
      </c>
      <c r="C1022" s="5" t="s">
        <v>2101</v>
      </c>
    </row>
    <row r="1023" spans="1:3">
      <c r="A1023" s="504"/>
      <c r="B1023" s="504" t="s">
        <v>2100</v>
      </c>
      <c r="C1023" s="5" t="s">
        <v>2102</v>
      </c>
    </row>
    <row r="1024" spans="1:3">
      <c r="A1024" s="504"/>
      <c r="B1024" s="504" t="s">
        <v>2100</v>
      </c>
      <c r="C1024" s="5" t="s">
        <v>2103</v>
      </c>
    </row>
    <row r="1025" spans="1:3" ht="30">
      <c r="A1025" s="504">
        <v>45629.744010300899</v>
      </c>
      <c r="B1025" s="504" t="s">
        <v>2100</v>
      </c>
      <c r="C1025" s="5" t="s">
        <v>2104</v>
      </c>
    </row>
    <row r="1026" spans="1:3" ht="30">
      <c r="A1026" s="504">
        <v>45629.833218749998</v>
      </c>
      <c r="B1026" s="504" t="s">
        <v>2100</v>
      </c>
      <c r="C1026" s="5" t="s">
        <v>2108</v>
      </c>
    </row>
    <row r="1027" spans="1:3">
      <c r="A1027" s="504">
        <v>45629.917926504597</v>
      </c>
      <c r="B1027" s="504" t="s">
        <v>2100</v>
      </c>
      <c r="C1027" s="5" t="s">
        <v>2109</v>
      </c>
    </row>
    <row r="1028" spans="1:3">
      <c r="A1028" s="504"/>
      <c r="B1028" s="504" t="s">
        <v>2100</v>
      </c>
      <c r="C1028" s="5" t="s">
        <v>2112</v>
      </c>
    </row>
    <row r="1029" spans="1:3">
      <c r="A1029" s="504"/>
      <c r="B1029" s="504" t="s">
        <v>2100</v>
      </c>
      <c r="C1029" s="5" t="s">
        <v>2113</v>
      </c>
    </row>
    <row r="1030" spans="1:3">
      <c r="A1030" s="504">
        <v>45633.308731481498</v>
      </c>
      <c r="B1030" s="504" t="s">
        <v>2100</v>
      </c>
      <c r="C1030" s="5" t="s">
        <v>2115</v>
      </c>
    </row>
    <row r="1031" spans="1:3">
      <c r="A1031" s="504">
        <v>45634.459183911997</v>
      </c>
      <c r="B1031" s="504" t="s">
        <v>2100</v>
      </c>
      <c r="C1031" s="5" t="s">
        <v>2116</v>
      </c>
    </row>
    <row r="1032" spans="1:3">
      <c r="A1032" s="504"/>
      <c r="B1032" s="504" t="s">
        <v>2100</v>
      </c>
      <c r="C1032" s="5" t="s">
        <v>2117</v>
      </c>
    </row>
    <row r="1033" spans="1:3">
      <c r="A1033" s="504"/>
      <c r="B1033" s="504" t="s">
        <v>2100</v>
      </c>
      <c r="C1033" s="5" t="s">
        <v>2118</v>
      </c>
    </row>
    <row r="1034" spans="1:3">
      <c r="A1034" s="504"/>
      <c r="B1034" s="504" t="s">
        <v>2100</v>
      </c>
      <c r="C1034" s="5" t="s">
        <v>2119</v>
      </c>
    </row>
    <row r="1035" spans="1:3">
      <c r="A1035" s="504"/>
      <c r="B1035" s="504" t="s">
        <v>2100</v>
      </c>
      <c r="C1035" s="5" t="s">
        <v>2120</v>
      </c>
    </row>
    <row r="1036" spans="1:3">
      <c r="A1036" s="504">
        <v>45634.5462655093</v>
      </c>
      <c r="B1036" s="504" t="s">
        <v>2100</v>
      </c>
      <c r="C1036" s="5" t="s">
        <v>2121</v>
      </c>
    </row>
    <row r="1037" spans="1:3">
      <c r="A1037" s="504"/>
      <c r="B1037" s="504" t="s">
        <v>2100</v>
      </c>
      <c r="C1037" s="5" t="s">
        <v>2122</v>
      </c>
    </row>
    <row r="1038" spans="1:3">
      <c r="A1038" s="504"/>
      <c r="B1038" s="504" t="s">
        <v>2100</v>
      </c>
      <c r="C1038" s="5" t="s">
        <v>2123</v>
      </c>
    </row>
    <row r="1039" spans="1:3">
      <c r="A1039" s="504">
        <v>45635.671010648097</v>
      </c>
      <c r="B1039" s="504" t="s">
        <v>2100</v>
      </c>
      <c r="C1039" s="5" t="s">
        <v>2124</v>
      </c>
    </row>
    <row r="1040" spans="1:3">
      <c r="A1040" s="504">
        <v>45635.924288888898</v>
      </c>
      <c r="B1040" s="504" t="s">
        <v>2100</v>
      </c>
      <c r="C1040" s="5" t="s">
        <v>2126</v>
      </c>
    </row>
    <row r="1041" spans="1:3">
      <c r="A1041" s="504">
        <v>45636.303021874999</v>
      </c>
      <c r="B1041" s="504" t="s">
        <v>2100</v>
      </c>
      <c r="C1041" s="5" t="s">
        <v>2127</v>
      </c>
    </row>
    <row r="1042" spans="1:3">
      <c r="A1042" s="504">
        <v>45636.536924768501</v>
      </c>
      <c r="B1042" s="504" t="s">
        <v>2100</v>
      </c>
      <c r="C1042" s="5" t="s">
        <v>2128</v>
      </c>
    </row>
    <row r="1043" spans="1:3">
      <c r="A1043" s="504">
        <v>45636.795527546303</v>
      </c>
      <c r="B1043" s="504" t="s">
        <v>2100</v>
      </c>
      <c r="C1043" s="5" t="s">
        <v>2130</v>
      </c>
    </row>
    <row r="1044" spans="1:3">
      <c r="A1044" s="504">
        <v>45636.881108333298</v>
      </c>
      <c r="B1044" s="504" t="s">
        <v>2100</v>
      </c>
      <c r="C1044" s="5" t="s">
        <v>2129</v>
      </c>
    </row>
    <row r="1045" spans="1:3">
      <c r="A1045" s="504">
        <v>45636.912638888898</v>
      </c>
      <c r="B1045" s="504" t="s">
        <v>2100</v>
      </c>
      <c r="C1045" s="5" t="s">
        <v>2132</v>
      </c>
    </row>
    <row r="1046" spans="1:3">
      <c r="A1046" s="504">
        <v>45636.931540393503</v>
      </c>
      <c r="B1046" s="504" t="s">
        <v>2100</v>
      </c>
      <c r="C1046" s="5" t="s">
        <v>2133</v>
      </c>
    </row>
    <row r="1047" spans="1:3">
      <c r="A1047" s="504">
        <v>45637.390722685202</v>
      </c>
      <c r="B1047" s="504" t="s">
        <v>2100</v>
      </c>
      <c r="C1047" s="5" t="s">
        <v>2134</v>
      </c>
    </row>
    <row r="1048" spans="1:3">
      <c r="A1048" s="504">
        <v>45637.472989467598</v>
      </c>
      <c r="B1048" s="504" t="s">
        <v>2100</v>
      </c>
      <c r="C1048" s="5" t="s">
        <v>2138</v>
      </c>
    </row>
    <row r="1049" spans="1:3">
      <c r="A1049" s="504">
        <v>45637.827690740698</v>
      </c>
      <c r="B1049" s="504" t="s">
        <v>2100</v>
      </c>
      <c r="C1049" s="5" t="s">
        <v>2139</v>
      </c>
    </row>
    <row r="1050" spans="1:3">
      <c r="A1050" s="504">
        <v>45638.3794375</v>
      </c>
      <c r="B1050" s="504" t="s">
        <v>2100</v>
      </c>
      <c r="C1050" s="5" t="s">
        <v>2140</v>
      </c>
    </row>
    <row r="1051" spans="1:3">
      <c r="A1051" s="504">
        <v>45638.413743981502</v>
      </c>
      <c r="B1051" s="504" t="s">
        <v>2100</v>
      </c>
      <c r="C1051" s="5" t="s">
        <v>2141</v>
      </c>
    </row>
    <row r="1052" spans="1:3">
      <c r="A1052" s="504">
        <v>45638.524425347197</v>
      </c>
      <c r="B1052" s="504" t="s">
        <v>2100</v>
      </c>
      <c r="C1052" s="5" t="s">
        <v>2142</v>
      </c>
    </row>
    <row r="1053" spans="1:3">
      <c r="A1053" s="504"/>
      <c r="B1053" s="504" t="s">
        <v>2100</v>
      </c>
      <c r="C1053" s="5" t="s">
        <v>2143</v>
      </c>
    </row>
    <row r="1054" spans="1:3">
      <c r="A1054" s="504">
        <v>45639.432666435197</v>
      </c>
      <c r="B1054" s="504" t="s">
        <v>2100</v>
      </c>
      <c r="C1054" s="5" t="s">
        <v>2144</v>
      </c>
    </row>
    <row r="1055" spans="1:3">
      <c r="A1055" s="504">
        <v>45645.871356481497</v>
      </c>
      <c r="B1055" s="504" t="s">
        <v>2100</v>
      </c>
      <c r="C1055" s="5" t="s">
        <v>2148</v>
      </c>
    </row>
    <row r="1056" spans="1:3" ht="30">
      <c r="A1056" s="504"/>
      <c r="B1056" s="504"/>
      <c r="C1056" s="5" t="s">
        <v>2150</v>
      </c>
    </row>
    <row r="1057" spans="1:3">
      <c r="A1057" s="504"/>
      <c r="B1057" s="504"/>
      <c r="C1057" s="5" t="s">
        <v>2149</v>
      </c>
    </row>
    <row r="1058" spans="1:3">
      <c r="A1058" s="504"/>
      <c r="B1058" s="504"/>
      <c r="C1058" s="5" t="s">
        <v>2151</v>
      </c>
    </row>
    <row r="1059" spans="1:3">
      <c r="A1059" s="504"/>
      <c r="B1059" s="504"/>
      <c r="C1059" s="5" t="s">
        <v>2153</v>
      </c>
    </row>
    <row r="1060" spans="1:3">
      <c r="A1060" s="504">
        <v>45645.910699537002</v>
      </c>
      <c r="B1060" s="504" t="s">
        <v>2100</v>
      </c>
      <c r="C1060" s="5" t="s">
        <v>2154</v>
      </c>
    </row>
    <row r="1061" spans="1:3">
      <c r="A1061" s="504">
        <v>45646.314477199099</v>
      </c>
      <c r="B1061" s="504" t="s">
        <v>2100</v>
      </c>
      <c r="C1061" s="5" t="s">
        <v>2155</v>
      </c>
    </row>
    <row r="1062" spans="1:3">
      <c r="A1062" s="504">
        <v>45648.596787731498</v>
      </c>
      <c r="B1062" s="504" t="s">
        <v>2100</v>
      </c>
      <c r="C1062" s="5" t="s">
        <v>2156</v>
      </c>
    </row>
    <row r="1063" spans="1:3">
      <c r="A1063" s="504">
        <v>45648.598062268502</v>
      </c>
      <c r="B1063" s="504" t="s">
        <v>2100</v>
      </c>
      <c r="C1063" s="5" t="s">
        <v>2157</v>
      </c>
    </row>
    <row r="1064" spans="1:3">
      <c r="A1064" s="504">
        <v>45648.624691782403</v>
      </c>
      <c r="B1064" s="504" t="s">
        <v>2100</v>
      </c>
      <c r="C1064" s="5" t="s">
        <v>2158</v>
      </c>
    </row>
    <row r="1065" spans="1:3">
      <c r="A1065" s="504"/>
      <c r="B1065" s="504" t="s">
        <v>2100</v>
      </c>
      <c r="C1065" s="5" t="s">
        <v>2159</v>
      </c>
    </row>
    <row r="1066" spans="1:3">
      <c r="A1066" s="504">
        <v>45648.6372064815</v>
      </c>
      <c r="B1066" s="504" t="s">
        <v>2100</v>
      </c>
      <c r="C1066" s="5" t="s">
        <v>2160</v>
      </c>
    </row>
    <row r="1067" spans="1:3">
      <c r="A1067" s="504">
        <v>45648.652284490701</v>
      </c>
      <c r="B1067" s="504" t="s">
        <v>2100</v>
      </c>
      <c r="C1067" s="5" t="s">
        <v>2161</v>
      </c>
    </row>
    <row r="1068" spans="1:3">
      <c r="A1068" s="504">
        <v>45648.742012962997</v>
      </c>
      <c r="B1068" s="504" t="s">
        <v>2100</v>
      </c>
      <c r="C1068" s="5" t="s">
        <v>2162</v>
      </c>
    </row>
    <row r="1069" spans="1:3">
      <c r="A1069" s="504">
        <v>45648.778078240699</v>
      </c>
      <c r="B1069" s="504" t="s">
        <v>2100</v>
      </c>
      <c r="C1069" s="5" t="s">
        <v>2182</v>
      </c>
    </row>
    <row r="1070" spans="1:3">
      <c r="A1070" s="504">
        <v>45649.291173842597</v>
      </c>
      <c r="B1070" s="504" t="s">
        <v>2100</v>
      </c>
      <c r="C1070" s="5" t="s">
        <v>2163</v>
      </c>
    </row>
    <row r="1071" spans="1:3">
      <c r="A1071" s="504">
        <v>45649.390999768497</v>
      </c>
      <c r="B1071" s="504" t="s">
        <v>2100</v>
      </c>
      <c r="C1071" s="5" t="s">
        <v>2164</v>
      </c>
    </row>
    <row r="1072" spans="1:3">
      <c r="A1072" s="504">
        <v>45650.291666666664</v>
      </c>
      <c r="B1072" s="504" t="s">
        <v>2100</v>
      </c>
      <c r="C1072" s="5" t="s">
        <v>2166</v>
      </c>
    </row>
    <row r="1073" spans="1:3">
      <c r="A1073" s="504">
        <v>45650.419016898202</v>
      </c>
      <c r="B1073" s="504" t="s">
        <v>2100</v>
      </c>
      <c r="C1073" s="5" t="s">
        <v>2167</v>
      </c>
    </row>
    <row r="1074" spans="1:3">
      <c r="A1074" s="504">
        <v>45652.308400347203</v>
      </c>
      <c r="B1074" s="504" t="s">
        <v>2100</v>
      </c>
      <c r="C1074" s="5" t="s">
        <v>2174</v>
      </c>
    </row>
    <row r="1075" spans="1:3">
      <c r="A1075" s="504"/>
      <c r="B1075" s="504" t="s">
        <v>2100</v>
      </c>
      <c r="C1075" s="5" t="s">
        <v>2175</v>
      </c>
    </row>
    <row r="1076" spans="1:3">
      <c r="A1076" s="504">
        <v>45653.263021527797</v>
      </c>
      <c r="B1076" s="504" t="s">
        <v>2100</v>
      </c>
      <c r="C1076" s="5" t="s">
        <v>2176</v>
      </c>
    </row>
    <row r="1077" spans="1:3">
      <c r="A1077" s="504">
        <v>45654.824534838001</v>
      </c>
      <c r="B1077" s="504" t="s">
        <v>2100</v>
      </c>
      <c r="C1077" s="5" t="s">
        <v>2177</v>
      </c>
    </row>
    <row r="1078" spans="1:3">
      <c r="A1078" s="504"/>
      <c r="B1078" s="504"/>
      <c r="C1078" s="5" t="s">
        <v>2178</v>
      </c>
    </row>
    <row r="1079" spans="1:3">
      <c r="A1079" s="504"/>
      <c r="B1079" s="504" t="s">
        <v>2190</v>
      </c>
      <c r="C1079" s="5" t="s">
        <v>2179</v>
      </c>
    </row>
    <row r="1080" spans="1:3">
      <c r="A1080" s="504">
        <v>45655.264167476897</v>
      </c>
      <c r="B1080" s="504" t="s">
        <v>2100</v>
      </c>
      <c r="C1080" s="5" t="s">
        <v>2180</v>
      </c>
    </row>
    <row r="1081" spans="1:3">
      <c r="A1081" s="504"/>
      <c r="B1081" s="504"/>
      <c r="C1081" s="5" t="s">
        <v>2181</v>
      </c>
    </row>
    <row r="1082" spans="1:3">
      <c r="A1082" s="504"/>
      <c r="B1082" s="504"/>
      <c r="C1082" s="5" t="s">
        <v>2183</v>
      </c>
    </row>
    <row r="1083" spans="1:3" ht="30">
      <c r="A1083" s="504"/>
      <c r="B1083" s="504"/>
      <c r="C1083" s="5" t="s">
        <v>2184</v>
      </c>
    </row>
    <row r="1084" spans="1:3">
      <c r="A1084" s="504"/>
      <c r="B1084" s="504"/>
      <c r="C1084" s="5" t="s">
        <v>2185</v>
      </c>
    </row>
    <row r="1085" spans="1:3">
      <c r="A1085" s="504"/>
      <c r="B1085" s="504"/>
      <c r="C1085" s="5" t="s">
        <v>2186</v>
      </c>
    </row>
    <row r="1086" spans="1:3">
      <c r="A1086" s="504"/>
      <c r="B1086" s="504" t="s">
        <v>2189</v>
      </c>
      <c r="C1086" s="5" t="s">
        <v>2188</v>
      </c>
    </row>
    <row r="1087" spans="1:3">
      <c r="A1087" s="504">
        <v>45655.871625115702</v>
      </c>
      <c r="B1087" s="504" t="s">
        <v>2100</v>
      </c>
      <c r="C1087" s="5" t="s">
        <v>2187</v>
      </c>
    </row>
    <row r="1088" spans="1:3">
      <c r="A1088" s="504"/>
      <c r="B1088" s="504"/>
      <c r="C1088" s="5" t="s">
        <v>2191</v>
      </c>
    </row>
    <row r="1089" spans="1:3">
      <c r="A1089" s="504"/>
      <c r="B1089" s="504"/>
      <c r="C1089" s="5" t="s">
        <v>2192</v>
      </c>
    </row>
    <row r="1090" spans="1:3">
      <c r="A1090" s="504">
        <v>45658.705596180604</v>
      </c>
      <c r="B1090" s="504" t="s">
        <v>2100</v>
      </c>
      <c r="C1090" s="5" t="s">
        <v>2194</v>
      </c>
    </row>
    <row r="1091" spans="1:3">
      <c r="A1091" s="504"/>
      <c r="B1091" s="504"/>
      <c r="C1091" s="5" t="s">
        <v>2193</v>
      </c>
    </row>
    <row r="1092" spans="1:3">
      <c r="A1092" s="504"/>
      <c r="B1092" s="504"/>
      <c r="C1092" s="5" t="s">
        <v>2195</v>
      </c>
    </row>
    <row r="1093" spans="1:3">
      <c r="A1093" s="504"/>
      <c r="B1093" s="504"/>
      <c r="C1093" s="5" t="s">
        <v>2196</v>
      </c>
    </row>
    <row r="1094" spans="1:3">
      <c r="A1094" s="504"/>
      <c r="B1094" s="504"/>
      <c r="C1094" s="5" t="s">
        <v>2198</v>
      </c>
    </row>
    <row r="1095" spans="1:3">
      <c r="A1095" s="504"/>
      <c r="B1095" s="504"/>
      <c r="C1095" s="5" t="s">
        <v>2199</v>
      </c>
    </row>
    <row r="1096" spans="1:3">
      <c r="A1096" s="504">
        <v>45659.738869212997</v>
      </c>
      <c r="B1096" s="504" t="s">
        <v>2100</v>
      </c>
      <c r="C1096" s="5" t="s">
        <v>2209</v>
      </c>
    </row>
    <row r="1097" spans="1:3">
      <c r="A1097" s="504"/>
      <c r="B1097" s="504"/>
      <c r="C1097" s="5" t="s">
        <v>2210</v>
      </c>
    </row>
    <row r="1098" spans="1:3">
      <c r="A1098" s="504"/>
      <c r="B1098" s="504"/>
      <c r="C1098" s="5" t="s">
        <v>2211</v>
      </c>
    </row>
    <row r="1099" spans="1:3">
      <c r="A1099" s="504">
        <v>45660.3787024306</v>
      </c>
      <c r="B1099" s="504" t="s">
        <v>2213</v>
      </c>
      <c r="C1099" s="5" t="s">
        <v>2212</v>
      </c>
    </row>
    <row r="1100" spans="1:3" ht="30">
      <c r="A1100" s="504"/>
      <c r="B1100" s="504"/>
      <c r="C1100" s="5" t="s">
        <v>2215</v>
      </c>
    </row>
    <row r="1101" spans="1:3">
      <c r="A1101" s="504">
        <v>45660.564256481499</v>
      </c>
      <c r="B1101" s="504" t="s">
        <v>2217</v>
      </c>
      <c r="C1101" s="5" t="s">
        <v>2218</v>
      </c>
    </row>
    <row r="1102" spans="1:3">
      <c r="A1102" s="504"/>
      <c r="B1102" s="504"/>
      <c r="C1102" s="5" t="s">
        <v>2219</v>
      </c>
    </row>
    <row r="1103" spans="1:3">
      <c r="A1103" s="504"/>
      <c r="B1103" s="504"/>
      <c r="C1103" s="5" t="s">
        <v>2220</v>
      </c>
    </row>
    <row r="1104" spans="1:3">
      <c r="A1104" s="504"/>
      <c r="B1104" s="504"/>
      <c r="C1104" s="5" t="s">
        <v>2222</v>
      </c>
    </row>
    <row r="1105" spans="1:3">
      <c r="A1105" s="504"/>
      <c r="B1105" s="504"/>
      <c r="C1105" s="5" t="s">
        <v>2223</v>
      </c>
    </row>
    <row r="1106" spans="1:3">
      <c r="A1106" s="504">
        <v>45662.258538310198</v>
      </c>
      <c r="B1106" s="504" t="s">
        <v>2100</v>
      </c>
      <c r="C1106" s="5" t="s">
        <v>2224</v>
      </c>
    </row>
    <row r="1107" spans="1:3">
      <c r="A1107" s="504">
        <v>45663.387887615703</v>
      </c>
      <c r="B1107" s="504" t="s">
        <v>2100</v>
      </c>
      <c r="C1107" s="5" t="s">
        <v>2226</v>
      </c>
    </row>
    <row r="1108" spans="1:3" ht="30">
      <c r="A1108" s="504"/>
      <c r="B1108" s="504"/>
      <c r="C1108" s="5" t="s">
        <v>2231</v>
      </c>
    </row>
    <row r="1109" spans="1:3">
      <c r="A1109" s="504"/>
      <c r="B1109" s="504"/>
      <c r="C1109" s="5" t="s">
        <v>2233</v>
      </c>
    </row>
    <row r="1110" spans="1:3">
      <c r="A1110" s="504">
        <v>45663.534920138904</v>
      </c>
      <c r="B1110" s="504"/>
      <c r="C1110" s="5" t="s">
        <v>2235</v>
      </c>
    </row>
    <row r="1111" spans="1:3">
      <c r="A1111" s="504">
        <v>45683.559664351902</v>
      </c>
      <c r="B1111" s="504" t="s">
        <v>2100</v>
      </c>
      <c r="C1111" s="5" t="s">
        <v>2236</v>
      </c>
    </row>
    <row r="1112" spans="1:3">
      <c r="A1112" s="504">
        <v>45684.596400810202</v>
      </c>
      <c r="B1112" s="504" t="s">
        <v>2100</v>
      </c>
      <c r="C1112" s="5" t="s">
        <v>2276</v>
      </c>
    </row>
    <row r="1113" spans="1:3">
      <c r="A1113" s="504"/>
      <c r="B1113" s="504"/>
      <c r="C1113" s="5" t="s">
        <v>2278</v>
      </c>
    </row>
    <row r="1114" spans="1:3">
      <c r="A1114" s="504"/>
      <c r="B1114" s="504"/>
      <c r="C1114" s="5" t="s">
        <v>2279</v>
      </c>
    </row>
    <row r="1115" spans="1:3">
      <c r="A1115" s="504"/>
      <c r="B1115" s="504"/>
      <c r="C1115" s="5" t="s">
        <v>2280</v>
      </c>
    </row>
    <row r="1116" spans="1:3">
      <c r="A1116" s="504">
        <v>45773</v>
      </c>
      <c r="B1116" s="504" t="s">
        <v>2282</v>
      </c>
      <c r="C1116" s="5" t="s">
        <v>2283</v>
      </c>
    </row>
    <row r="1117" spans="1:3">
      <c r="A1117" s="504">
        <v>45787.178144444399</v>
      </c>
      <c r="B1117" s="504" t="s">
        <v>2100</v>
      </c>
      <c r="C1117" s="5" t="s">
        <v>2284</v>
      </c>
    </row>
    <row r="1118" spans="1:3">
      <c r="A1118" s="504">
        <v>45789.691676273098</v>
      </c>
      <c r="B1118" s="504" t="s">
        <v>2100</v>
      </c>
      <c r="C1118" s="5" t="s">
        <v>2288</v>
      </c>
    </row>
    <row r="1119" spans="1:3">
      <c r="A1119" s="504"/>
      <c r="B1119" s="504" t="s">
        <v>2100</v>
      </c>
      <c r="C1119" s="5" t="s">
        <v>2295</v>
      </c>
    </row>
    <row r="1120" spans="1:3">
      <c r="A1120" s="504"/>
      <c r="B1120" s="504" t="s">
        <v>2100</v>
      </c>
      <c r="C1120" s="5" t="s">
        <v>2297</v>
      </c>
    </row>
    <row r="1121" spans="1:3" ht="30">
      <c r="A1121" s="504"/>
      <c r="B1121" s="504" t="s">
        <v>2100</v>
      </c>
      <c r="C1121" s="5" t="s">
        <v>2298</v>
      </c>
    </row>
    <row r="1122" spans="1:3">
      <c r="A1122" s="504">
        <v>45789.852995486101</v>
      </c>
      <c r="B1122" s="504" t="s">
        <v>2100</v>
      </c>
      <c r="C1122" s="5" t="s">
        <v>2299</v>
      </c>
    </row>
    <row r="1123" spans="1:3">
      <c r="A1123" s="504"/>
      <c r="B1123" s="504" t="s">
        <v>2100</v>
      </c>
      <c r="C1123" s="5" t="s">
        <v>2300</v>
      </c>
    </row>
    <row r="1124" spans="1:3">
      <c r="A1124" s="504"/>
      <c r="B1124" s="504" t="s">
        <v>2100</v>
      </c>
      <c r="C1124" s="5" t="s">
        <v>2301</v>
      </c>
    </row>
    <row r="1125" spans="1:3">
      <c r="A1125" s="504">
        <v>45789.919242013901</v>
      </c>
      <c r="B1125" s="504" t="s">
        <v>2100</v>
      </c>
      <c r="C1125" s="5" t="s">
        <v>2302</v>
      </c>
    </row>
    <row r="1126" spans="1:3">
      <c r="A1126" s="504">
        <v>45792.809226041703</v>
      </c>
      <c r="B1126" s="504" t="s">
        <v>2100</v>
      </c>
      <c r="C1126" s="5" t="s">
        <v>2303</v>
      </c>
    </row>
    <row r="1127" spans="1:3">
      <c r="A1127" s="504">
        <v>45794.575975694403</v>
      </c>
      <c r="B1127" s="504" t="s">
        <v>2100</v>
      </c>
      <c r="C1127" s="5" t="s">
        <v>2305</v>
      </c>
    </row>
    <row r="1128" spans="1:3">
      <c r="A1128" s="504"/>
      <c r="B1128" s="504" t="s">
        <v>2100</v>
      </c>
      <c r="C1128" s="5" t="s">
        <v>2306</v>
      </c>
    </row>
    <row r="1129" spans="1:3" ht="30">
      <c r="A1129" s="504">
        <v>45794.942553703702</v>
      </c>
      <c r="B1129" s="504" t="s">
        <v>2100</v>
      </c>
      <c r="C1129" s="5" t="s">
        <v>2307</v>
      </c>
    </row>
    <row r="1130" spans="1:3">
      <c r="A1130" s="504">
        <v>45795.3973722222</v>
      </c>
      <c r="B1130" s="504" t="s">
        <v>2100</v>
      </c>
      <c r="C1130" s="5" t="s">
        <v>2308</v>
      </c>
    </row>
    <row r="1131" spans="1:3">
      <c r="A1131" s="504"/>
      <c r="B1131" s="504" t="s">
        <v>2100</v>
      </c>
      <c r="C1131" s="5" t="s">
        <v>2309</v>
      </c>
    </row>
    <row r="1132" spans="1:3">
      <c r="A1132" s="504"/>
      <c r="B1132" s="504" t="s">
        <v>2100</v>
      </c>
      <c r="C1132" s="5" t="s">
        <v>2310</v>
      </c>
    </row>
    <row r="1133" spans="1:3">
      <c r="A1133" s="504">
        <v>45797.715923726799</v>
      </c>
      <c r="B1133" s="504" t="s">
        <v>2100</v>
      </c>
      <c r="C1133" s="5" t="s">
        <v>2311</v>
      </c>
    </row>
    <row r="1134" spans="1:3">
      <c r="A1134" s="504">
        <v>45801.465394791703</v>
      </c>
      <c r="B1134" s="504" t="s">
        <v>2100</v>
      </c>
      <c r="C1134" s="5" t="s">
        <v>2323</v>
      </c>
    </row>
    <row r="1135" spans="1:3">
      <c r="A1135" s="504">
        <v>45802.5395341435</v>
      </c>
      <c r="B1135" s="504" t="s">
        <v>2100</v>
      </c>
      <c r="C1135" s="5" t="s">
        <v>2322</v>
      </c>
    </row>
    <row r="1136" spans="1:3" ht="30">
      <c r="A1136" s="504"/>
      <c r="B1136" s="504" t="s">
        <v>2100</v>
      </c>
      <c r="C1136" s="5" t="s">
        <v>2319</v>
      </c>
    </row>
    <row r="1137" spans="1:3">
      <c r="A1137" s="504"/>
      <c r="B1137" s="504" t="s">
        <v>2100</v>
      </c>
      <c r="C1137" s="5" t="s">
        <v>2321</v>
      </c>
    </row>
    <row r="1138" spans="1:3">
      <c r="A1138" s="504">
        <v>45804.655643749997</v>
      </c>
      <c r="B1138" s="504" t="s">
        <v>2100</v>
      </c>
      <c r="C1138" s="5" t="s">
        <v>2382</v>
      </c>
    </row>
    <row r="1139" spans="1:3">
      <c r="A1139" s="504"/>
      <c r="B1139" s="504" t="s">
        <v>2100</v>
      </c>
      <c r="C1139" s="5" t="s">
        <v>2385</v>
      </c>
    </row>
    <row r="1140" spans="1:3">
      <c r="A1140" s="504">
        <v>45804.666666666664</v>
      </c>
      <c r="B1140" s="504" t="s">
        <v>2100</v>
      </c>
      <c r="C1140" s="5" t="s">
        <v>2387</v>
      </c>
    </row>
    <row r="1141" spans="1:3">
      <c r="A1141" s="504">
        <v>45804.9537039352</v>
      </c>
      <c r="B1141" s="504" t="s">
        <v>2100</v>
      </c>
      <c r="C1141" s="5" t="s">
        <v>2391</v>
      </c>
    </row>
    <row r="1142" spans="1:3">
      <c r="A1142" s="504">
        <v>45805.519265509298</v>
      </c>
      <c r="B1142" s="504" t="s">
        <v>2282</v>
      </c>
      <c r="C1142" s="5" t="s">
        <v>2390</v>
      </c>
    </row>
    <row r="1143" spans="1:3">
      <c r="A1143" s="504">
        <v>45805.531839930598</v>
      </c>
      <c r="B1143" s="504" t="s">
        <v>2100</v>
      </c>
      <c r="C1143" s="5" t="s">
        <v>2392</v>
      </c>
    </row>
    <row r="1144" spans="1:3">
      <c r="A1144" s="504">
        <v>45805.540182060198</v>
      </c>
      <c r="B1144" s="504" t="s">
        <v>2100</v>
      </c>
      <c r="C1144" s="5" t="s">
        <v>2396</v>
      </c>
    </row>
    <row r="1145" spans="1:3">
      <c r="A1145" s="504"/>
      <c r="B1145" s="504" t="s">
        <v>2100</v>
      </c>
      <c r="C1145" s="5" t="s">
        <v>2397</v>
      </c>
    </row>
    <row r="1146" spans="1:3">
      <c r="A1146" s="504">
        <v>45806.519264467599</v>
      </c>
      <c r="B1146" s="504" t="s">
        <v>2100</v>
      </c>
      <c r="C1146" s="5" t="s">
        <v>2398</v>
      </c>
    </row>
    <row r="1147" spans="1:3">
      <c r="A1147" s="504">
        <v>45806.678239699097</v>
      </c>
      <c r="B1147" s="504" t="s">
        <v>2100</v>
      </c>
      <c r="C1147" s="5" t="s">
        <v>2399</v>
      </c>
    </row>
    <row r="1148" spans="1:3">
      <c r="A1148" s="504">
        <v>45807.710749074096</v>
      </c>
      <c r="B1148" s="504" t="s">
        <v>2100</v>
      </c>
      <c r="C1148" s="5" t="s">
        <v>2400</v>
      </c>
    </row>
    <row r="1149" spans="1:3">
      <c r="A1149" s="504">
        <v>45807.931797106503</v>
      </c>
      <c r="B1149" s="504" t="s">
        <v>2403</v>
      </c>
      <c r="C1149" s="5" t="s">
        <v>2401</v>
      </c>
    </row>
    <row r="1150" spans="1:3">
      <c r="A1150" s="504"/>
      <c r="B1150" s="504"/>
      <c r="C1150" s="5" t="s">
        <v>2409</v>
      </c>
    </row>
    <row r="1151" spans="1:3">
      <c r="A1151" s="504">
        <v>45808.433820023201</v>
      </c>
      <c r="B1151" s="504" t="s">
        <v>2100</v>
      </c>
      <c r="C1151" s="5" t="s">
        <v>2408</v>
      </c>
    </row>
    <row r="1152" spans="1:3">
      <c r="A1152" s="504">
        <v>45808.604352314796</v>
      </c>
      <c r="B1152" s="504" t="s">
        <v>2419</v>
      </c>
      <c r="C1152" s="5" t="s">
        <v>2418</v>
      </c>
    </row>
    <row r="1153" spans="1:3">
      <c r="A1153" s="504">
        <v>45809.425250347202</v>
      </c>
      <c r="B1153" s="504" t="s">
        <v>2100</v>
      </c>
      <c r="C1153" s="5" t="s">
        <v>2421</v>
      </c>
    </row>
    <row r="1154" spans="1:3">
      <c r="A1154" s="504"/>
      <c r="B1154" s="504"/>
      <c r="C1154" s="5" t="s">
        <v>2422</v>
      </c>
    </row>
    <row r="1155" spans="1:3">
      <c r="A1155" s="504"/>
      <c r="B1155" s="504"/>
      <c r="C1155" s="5" t="s">
        <v>2423</v>
      </c>
    </row>
    <row r="1156" spans="1:3">
      <c r="A1156" s="504"/>
      <c r="B1156" s="504"/>
      <c r="C1156" s="5" t="s">
        <v>2424</v>
      </c>
    </row>
    <row r="1157" spans="1:3">
      <c r="A1157" s="504"/>
      <c r="B1157" s="504"/>
      <c r="C1157" s="5" t="s">
        <v>2425</v>
      </c>
    </row>
    <row r="1158" spans="1:3">
      <c r="A1158" s="504">
        <v>45809.914882175901</v>
      </c>
      <c r="B1158" s="504" t="s">
        <v>2100</v>
      </c>
      <c r="C1158" s="5" t="s">
        <v>2426</v>
      </c>
    </row>
    <row r="1159" spans="1:3">
      <c r="A1159" s="504">
        <v>45811.570595023099</v>
      </c>
      <c r="B1159" s="504" t="s">
        <v>2100</v>
      </c>
      <c r="C1159" s="5" t="s">
        <v>2427</v>
      </c>
    </row>
    <row r="1160" spans="1:3">
      <c r="A1160" s="504"/>
      <c r="B1160" s="504"/>
      <c r="C1160" s="5" t="s">
        <v>2429</v>
      </c>
    </row>
    <row r="1161" spans="1:3">
      <c r="A1161" s="504">
        <v>45811.858673958297</v>
      </c>
      <c r="B1161" s="504" t="s">
        <v>2100</v>
      </c>
      <c r="C1161" s="5" t="s">
        <v>2432</v>
      </c>
    </row>
    <row r="1162" spans="1:3">
      <c r="A1162" s="504"/>
      <c r="B1162" s="504"/>
      <c r="C1162" s="5" t="s">
        <v>2433</v>
      </c>
    </row>
    <row r="1163" spans="1:3">
      <c r="A1163" s="504">
        <v>45812.278617708303</v>
      </c>
      <c r="B1163" s="504" t="s">
        <v>2100</v>
      </c>
      <c r="C1163" s="5" t="s">
        <v>2568</v>
      </c>
    </row>
    <row r="1164" spans="1:3">
      <c r="A1164" s="504">
        <v>45812.582071527802</v>
      </c>
      <c r="B1164" s="504" t="s">
        <v>2100</v>
      </c>
      <c r="C1164" s="5" t="s">
        <v>2569</v>
      </c>
    </row>
    <row r="1165" spans="1:3">
      <c r="A1165" s="504"/>
      <c r="B1165" s="504"/>
      <c r="C1165" s="5" t="s">
        <v>2570</v>
      </c>
    </row>
    <row r="1166" spans="1:3">
      <c r="A1166" s="504">
        <v>45814.617238310202</v>
      </c>
      <c r="B1166" s="504" t="s">
        <v>2100</v>
      </c>
      <c r="C1166" s="5" t="s">
        <v>2571</v>
      </c>
    </row>
    <row r="1167" spans="1:3">
      <c r="A1167" s="504">
        <v>45816.116508333303</v>
      </c>
      <c r="B1167" s="504" t="s">
        <v>2572</v>
      </c>
      <c r="C1167" s="5" t="s">
        <v>2573</v>
      </c>
    </row>
    <row r="1168" spans="1:3">
      <c r="A1168" s="504"/>
      <c r="B1168" s="504" t="s">
        <v>2100</v>
      </c>
      <c r="C1168" s="5" t="s">
        <v>2574</v>
      </c>
    </row>
    <row r="1169" spans="1:3">
      <c r="A1169" s="504">
        <v>45816.618965624999</v>
      </c>
      <c r="B1169" s="504" t="s">
        <v>2100</v>
      </c>
      <c r="C1169" s="5" t="s">
        <v>2575</v>
      </c>
    </row>
    <row r="1170" spans="1:3">
      <c r="A1170" s="504"/>
      <c r="B1170" s="504" t="s">
        <v>2100</v>
      </c>
      <c r="C1170" s="5" t="s">
        <v>2576</v>
      </c>
    </row>
    <row r="1171" spans="1:3">
      <c r="A1171" s="504">
        <v>45816.702788194401</v>
      </c>
      <c r="B1171" s="504" t="s">
        <v>2100</v>
      </c>
      <c r="C1171" s="5" t="s">
        <v>2821</v>
      </c>
    </row>
    <row r="1172" spans="1:3">
      <c r="A1172" s="504">
        <v>45817.182753125002</v>
      </c>
      <c r="B1172" s="504" t="s">
        <v>2100</v>
      </c>
      <c r="C1172" s="5" t="s">
        <v>2577</v>
      </c>
    </row>
    <row r="1173" spans="1:3">
      <c r="A1173" s="504"/>
      <c r="B1173" s="504"/>
      <c r="C1173" s="5" t="s">
        <v>2578</v>
      </c>
    </row>
    <row r="1174" spans="1:3">
      <c r="A1174" s="504">
        <v>45841.681341666699</v>
      </c>
      <c r="B1174" s="504" t="s">
        <v>2585</v>
      </c>
      <c r="C1174" s="5" t="s">
        <v>2581</v>
      </c>
    </row>
    <row r="1175" spans="1:3">
      <c r="A1175" s="504">
        <v>45842.404391319396</v>
      </c>
      <c r="B1175" s="504" t="s">
        <v>2100</v>
      </c>
      <c r="C1175" s="5" t="s">
        <v>2582</v>
      </c>
    </row>
    <row r="1176" spans="1:3">
      <c r="A1176" s="504">
        <v>45842.535838657401</v>
      </c>
      <c r="B1176" s="504" t="s">
        <v>2100</v>
      </c>
      <c r="C1176" s="5" t="s">
        <v>2583</v>
      </c>
    </row>
    <row r="1177" spans="1:3">
      <c r="A1177" s="504"/>
      <c r="B1177" s="504" t="s">
        <v>2100</v>
      </c>
      <c r="C1177" s="5" t="s">
        <v>2584</v>
      </c>
    </row>
    <row r="1178" spans="1:3">
      <c r="A1178" s="504">
        <v>45842.540417939803</v>
      </c>
      <c r="B1178" s="504" t="s">
        <v>2586</v>
      </c>
      <c r="C1178" s="5" t="s">
        <v>2587</v>
      </c>
    </row>
    <row r="1179" spans="1:3">
      <c r="A1179" s="504"/>
      <c r="B1179" s="504"/>
      <c r="C1179" s="5" t="s">
        <v>2822</v>
      </c>
    </row>
    <row r="1180" spans="1:3">
      <c r="A1180" s="504">
        <v>45843.576953588003</v>
      </c>
      <c r="B1180" s="504" t="s">
        <v>2100</v>
      </c>
      <c r="C1180" s="5" t="s">
        <v>2588</v>
      </c>
    </row>
    <row r="1181" spans="1:3">
      <c r="A1181" s="504">
        <v>45843.701652314798</v>
      </c>
      <c r="B1181" s="504"/>
      <c r="C1181" s="5" t="s">
        <v>2592</v>
      </c>
    </row>
    <row r="1182" spans="1:3">
      <c r="A1182" s="504">
        <v>45844.400379398103</v>
      </c>
      <c r="B1182" s="504" t="s">
        <v>2100</v>
      </c>
      <c r="C1182" s="5" t="s">
        <v>2595</v>
      </c>
    </row>
    <row r="1183" spans="1:3">
      <c r="A1183" s="504">
        <v>45844.850860069397</v>
      </c>
      <c r="B1183" s="504" t="s">
        <v>2100</v>
      </c>
      <c r="C1183" s="718" t="s">
        <v>2601</v>
      </c>
    </row>
    <row r="1184" spans="1:3">
      <c r="A1184" s="504"/>
      <c r="B1184" s="504"/>
      <c r="C1184" s="718" t="s">
        <v>2603</v>
      </c>
    </row>
    <row r="1185" spans="1:3">
      <c r="A1185" s="504"/>
      <c r="B1185" s="504"/>
      <c r="C1185" s="5" t="s">
        <v>2605</v>
      </c>
    </row>
    <row r="1186" spans="1:3">
      <c r="A1186" s="504">
        <v>45845.336069791701</v>
      </c>
      <c r="B1186" s="504" t="s">
        <v>2100</v>
      </c>
      <c r="C1186" s="5" t="s">
        <v>2607</v>
      </c>
    </row>
    <row r="1187" spans="1:3">
      <c r="A1187" s="504">
        <v>45845.612484490703</v>
      </c>
      <c r="B1187" s="504" t="s">
        <v>2100</v>
      </c>
      <c r="C1187" s="5" t="s">
        <v>2608</v>
      </c>
    </row>
    <row r="1188" spans="1:3">
      <c r="A1188" s="504">
        <v>45846.762133333301</v>
      </c>
      <c r="B1188" s="504" t="s">
        <v>2100</v>
      </c>
      <c r="C1188" s="5" t="s">
        <v>2610</v>
      </c>
    </row>
    <row r="1189" spans="1:3">
      <c r="A1189" s="504">
        <v>45846.762133333301</v>
      </c>
      <c r="B1189" s="504" t="s">
        <v>2611</v>
      </c>
      <c r="C1189" s="5" t="s">
        <v>2609</v>
      </c>
    </row>
    <row r="1190" spans="1:3">
      <c r="A1190" s="504"/>
      <c r="B1190" s="504" t="s">
        <v>2100</v>
      </c>
      <c r="C1190" s="5" t="s">
        <v>2612</v>
      </c>
    </row>
    <row r="1191" spans="1:3">
      <c r="A1191" s="504">
        <v>45848.622212384304</v>
      </c>
      <c r="B1191" s="504" t="s">
        <v>2100</v>
      </c>
      <c r="C1191" s="5" t="s">
        <v>2613</v>
      </c>
    </row>
    <row r="1192" spans="1:3">
      <c r="A1192" s="504">
        <v>45848.763081712998</v>
      </c>
      <c r="B1192" s="504" t="s">
        <v>2100</v>
      </c>
      <c r="C1192" s="5" t="s">
        <v>2614</v>
      </c>
    </row>
    <row r="1193" spans="1:3">
      <c r="A1193" s="504"/>
      <c r="B1193" s="504"/>
      <c r="C1193" s="5" t="s">
        <v>2617</v>
      </c>
    </row>
    <row r="1194" spans="1:3">
      <c r="A1194" s="504"/>
      <c r="B1194" s="504"/>
      <c r="C1194" s="718" t="s">
        <v>2616</v>
      </c>
    </row>
    <row r="1195" spans="1:3">
      <c r="A1195" s="504"/>
      <c r="B1195" s="504"/>
      <c r="C1195" s="718" t="s">
        <v>2618</v>
      </c>
    </row>
    <row r="1196" spans="1:3">
      <c r="A1196" s="504">
        <v>45849.011637268501</v>
      </c>
      <c r="B1196" s="504" t="s">
        <v>2100</v>
      </c>
      <c r="C1196" s="5" t="s">
        <v>2619</v>
      </c>
    </row>
    <row r="1197" spans="1:3">
      <c r="A1197" s="504">
        <v>45849.286799884299</v>
      </c>
      <c r="B1197" s="504" t="s">
        <v>2100</v>
      </c>
      <c r="C1197" s="5" t="s">
        <v>2620</v>
      </c>
    </row>
    <row r="1198" spans="1:3" ht="30">
      <c r="A1198" s="504"/>
      <c r="B1198" s="504"/>
      <c r="C1198" s="5" t="s">
        <v>2622</v>
      </c>
    </row>
    <row r="1199" spans="1:3">
      <c r="A1199" s="504">
        <v>45850.8576642361</v>
      </c>
      <c r="B1199" s="504" t="s">
        <v>2100</v>
      </c>
      <c r="C1199" s="5" t="s">
        <v>2623</v>
      </c>
    </row>
    <row r="1200" spans="1:3" ht="30">
      <c r="A1200" s="504">
        <v>45850.912160532404</v>
      </c>
      <c r="B1200" s="504" t="s">
        <v>2626</v>
      </c>
      <c r="C1200" s="718" t="s">
        <v>2624</v>
      </c>
    </row>
    <row r="1201" spans="1:3">
      <c r="A1201" s="504">
        <v>45851.4191355324</v>
      </c>
      <c r="B1201" s="504"/>
      <c r="C1201" s="5" t="s">
        <v>2625</v>
      </c>
    </row>
    <row r="1202" spans="1:3">
      <c r="A1202" s="504">
        <v>45851.429272453701</v>
      </c>
      <c r="B1202" s="504"/>
      <c r="C1202" s="5" t="s">
        <v>2627</v>
      </c>
    </row>
    <row r="1203" spans="1:3" ht="30">
      <c r="A1203" s="504"/>
      <c r="B1203" s="504"/>
      <c r="C1203" s="5" t="s">
        <v>2628</v>
      </c>
    </row>
    <row r="1204" spans="1:3">
      <c r="A1204" s="504">
        <v>45922.914018171301</v>
      </c>
      <c r="B1204" s="504" t="s">
        <v>2100</v>
      </c>
      <c r="C1204" s="718" t="s">
        <v>2629</v>
      </c>
    </row>
    <row r="1205" spans="1:3">
      <c r="A1205" s="504">
        <v>45930.890290972202</v>
      </c>
      <c r="B1205" s="504" t="s">
        <v>2100</v>
      </c>
      <c r="C1205" s="5" t="s">
        <v>2630</v>
      </c>
    </row>
    <row r="1206" spans="1:3">
      <c r="A1206" s="504">
        <v>45944.631748148102</v>
      </c>
      <c r="B1206" s="504" t="s">
        <v>2100</v>
      </c>
      <c r="C1206" s="718" t="s">
        <v>2645</v>
      </c>
    </row>
    <row r="1207" spans="1:3">
      <c r="A1207" s="504"/>
      <c r="B1207" s="504" t="s">
        <v>2100</v>
      </c>
      <c r="C1207" s="718" t="s">
        <v>2646</v>
      </c>
    </row>
    <row r="1208" spans="1:3">
      <c r="A1208" s="504"/>
      <c r="B1208" s="504" t="s">
        <v>2100</v>
      </c>
      <c r="C1208" s="5" t="s">
        <v>2649</v>
      </c>
    </row>
    <row r="1209" spans="1:3">
      <c r="A1209" s="504">
        <v>45946.448006134298</v>
      </c>
      <c r="B1209" s="504" t="s">
        <v>2100</v>
      </c>
      <c r="C1209" s="5" t="s">
        <v>2650</v>
      </c>
    </row>
    <row r="1210" spans="1:3">
      <c r="A1210" s="504">
        <v>45947.463321643503</v>
      </c>
      <c r="B1210" s="504" t="s">
        <v>2100</v>
      </c>
      <c r="C1210" s="5" t="s">
        <v>2656</v>
      </c>
    </row>
    <row r="1211" spans="1:3">
      <c r="A1211" s="504"/>
      <c r="B1211" s="504" t="s">
        <v>2100</v>
      </c>
      <c r="C1211" s="5" t="s">
        <v>2657</v>
      </c>
    </row>
    <row r="1212" spans="1:3">
      <c r="A1212" s="504"/>
      <c r="B1212" s="504" t="s">
        <v>2100</v>
      </c>
      <c r="C1212" s="5" t="s">
        <v>2658</v>
      </c>
    </row>
    <row r="1213" spans="1:3">
      <c r="A1213" s="504">
        <v>45947.676378472199</v>
      </c>
      <c r="B1213" s="504" t="s">
        <v>2100</v>
      </c>
      <c r="C1213" s="718" t="s">
        <v>2659</v>
      </c>
    </row>
    <row r="1214" spans="1:3">
      <c r="A1214" s="504"/>
      <c r="B1214" s="504"/>
      <c r="C1214" s="5" t="s">
        <v>2661</v>
      </c>
    </row>
    <row r="1215" spans="1:3">
      <c r="A1215" s="504">
        <v>45948.321565277802</v>
      </c>
      <c r="B1215" s="504" t="s">
        <v>2663</v>
      </c>
      <c r="C1215" s="5" t="s">
        <v>2662</v>
      </c>
    </row>
    <row r="1216" spans="1:3">
      <c r="A1216" s="504"/>
      <c r="B1216" s="504"/>
      <c r="C1216" s="5" t="s">
        <v>2667</v>
      </c>
    </row>
    <row r="1217" spans="1:3">
      <c r="A1217" s="504"/>
      <c r="B1217" s="504"/>
      <c r="C1217" s="5" t="s">
        <v>2668</v>
      </c>
    </row>
    <row r="1218" spans="1:3">
      <c r="A1218" s="504"/>
      <c r="B1218" s="504"/>
      <c r="C1218" s="5" t="s">
        <v>2669</v>
      </c>
    </row>
    <row r="1219" spans="1:3">
      <c r="A1219" s="504">
        <v>45948.634798726896</v>
      </c>
      <c r="B1219" s="504" t="s">
        <v>2100</v>
      </c>
      <c r="C1219" s="5" t="s">
        <v>2671</v>
      </c>
    </row>
    <row r="1220" spans="1:3">
      <c r="A1220" s="504">
        <v>45949.159027546302</v>
      </c>
      <c r="B1220" s="504" t="s">
        <v>2100</v>
      </c>
      <c r="C1220" s="5" t="s">
        <v>2678</v>
      </c>
    </row>
    <row r="1221" spans="1:3">
      <c r="A1221" s="504"/>
      <c r="B1221" s="504" t="s">
        <v>2100</v>
      </c>
      <c r="C1221" s="5" t="s">
        <v>2679</v>
      </c>
    </row>
    <row r="1222" spans="1:3">
      <c r="A1222" s="504"/>
      <c r="B1222" s="504" t="s">
        <v>2100</v>
      </c>
      <c r="C1222" s="5" t="s">
        <v>2680</v>
      </c>
    </row>
    <row r="1223" spans="1:3">
      <c r="A1223" s="504"/>
      <c r="B1223" s="504" t="s">
        <v>2100</v>
      </c>
      <c r="C1223" s="5" t="s">
        <v>2681</v>
      </c>
    </row>
    <row r="1224" spans="1:3">
      <c r="A1224" s="504"/>
      <c r="B1224" s="504" t="s">
        <v>2100</v>
      </c>
      <c r="C1224" s="5" t="s">
        <v>2682</v>
      </c>
    </row>
    <row r="1225" spans="1:3">
      <c r="A1225" s="504">
        <v>45949.453519791699</v>
      </c>
      <c r="B1225" s="504" t="s">
        <v>2100</v>
      </c>
      <c r="C1225" s="5" t="s">
        <v>2739</v>
      </c>
    </row>
    <row r="1226" spans="1:3">
      <c r="A1226" s="504"/>
      <c r="B1226" s="504" t="s">
        <v>2100</v>
      </c>
      <c r="C1226" s="5" t="s">
        <v>2683</v>
      </c>
    </row>
    <row r="1227" spans="1:3">
      <c r="A1227" s="504"/>
      <c r="B1227" s="504" t="s">
        <v>2100</v>
      </c>
      <c r="C1227" s="5" t="s">
        <v>2686</v>
      </c>
    </row>
    <row r="1228" spans="1:3">
      <c r="A1228" s="504">
        <v>45949.643459606501</v>
      </c>
      <c r="B1228" s="504" t="s">
        <v>2100</v>
      </c>
      <c r="C1228" s="5" t="s">
        <v>2692</v>
      </c>
    </row>
    <row r="1229" spans="1:3">
      <c r="A1229" s="504"/>
      <c r="B1229" s="504"/>
      <c r="C1229" s="5" t="s">
        <v>2706</v>
      </c>
    </row>
    <row r="1230" spans="1:3">
      <c r="A1230" s="504"/>
      <c r="B1230" s="504"/>
      <c r="C1230" s="5" t="s">
        <v>2708</v>
      </c>
    </row>
    <row r="1231" spans="1:3">
      <c r="A1231" s="504">
        <v>45949.695299421299</v>
      </c>
      <c r="B1231" s="504" t="s">
        <v>2100</v>
      </c>
      <c r="C1231" s="5" t="s">
        <v>2709</v>
      </c>
    </row>
    <row r="1232" spans="1:3">
      <c r="A1232" s="504"/>
      <c r="B1232" s="504"/>
      <c r="C1232" s="5" t="s">
        <v>2710</v>
      </c>
    </row>
    <row r="1233" spans="1:3">
      <c r="A1233" s="504"/>
      <c r="B1233" s="504"/>
      <c r="C1233" s="5" t="s">
        <v>2713</v>
      </c>
    </row>
    <row r="1234" spans="1:3">
      <c r="A1234" s="504">
        <v>45950.4075302083</v>
      </c>
      <c r="B1234" s="504" t="s">
        <v>2100</v>
      </c>
      <c r="C1234" s="5" t="s">
        <v>2714</v>
      </c>
    </row>
    <row r="1235" spans="1:3">
      <c r="A1235" s="504"/>
      <c r="B1235" s="504"/>
      <c r="C1235" s="5" t="s">
        <v>2717</v>
      </c>
    </row>
    <row r="1236" spans="1:3">
      <c r="A1236" s="504">
        <v>45950.656827662002</v>
      </c>
      <c r="B1236" s="504" t="s">
        <v>2100</v>
      </c>
      <c r="C1236" s="5" t="s">
        <v>2718</v>
      </c>
    </row>
    <row r="1237" spans="1:3" ht="30">
      <c r="A1237" s="504"/>
      <c r="B1237" s="504"/>
      <c r="C1237" s="5" t="s">
        <v>2719</v>
      </c>
    </row>
    <row r="1238" spans="1:3">
      <c r="A1238" s="504">
        <v>45951.333514814803</v>
      </c>
      <c r="B1238" s="504" t="s">
        <v>2100</v>
      </c>
      <c r="C1238" s="5" t="s">
        <v>2720</v>
      </c>
    </row>
    <row r="1239" spans="1:3">
      <c r="A1239" s="504"/>
      <c r="B1239" s="504"/>
      <c r="C1239" s="5" t="s">
        <v>2721</v>
      </c>
    </row>
    <row r="1240" spans="1:3" ht="30">
      <c r="A1240" s="504">
        <v>45951.42424375</v>
      </c>
      <c r="B1240" s="504" t="s">
        <v>2100</v>
      </c>
      <c r="C1240" s="5" t="s">
        <v>2722</v>
      </c>
    </row>
    <row r="1241" spans="1:3">
      <c r="A1241" s="504"/>
      <c r="B1241" s="504"/>
      <c r="C1241" s="5" t="s">
        <v>2723</v>
      </c>
    </row>
    <row r="1242" spans="1:3">
      <c r="A1242" s="504"/>
      <c r="B1242" s="504"/>
      <c r="C1242" s="5" t="s">
        <v>2724</v>
      </c>
    </row>
    <row r="1243" spans="1:3">
      <c r="A1243" s="504">
        <v>45951.588997222199</v>
      </c>
      <c r="B1243" s="504" t="s">
        <v>2100</v>
      </c>
      <c r="C1243" s="718" t="s">
        <v>2725</v>
      </c>
    </row>
    <row r="1244" spans="1:3" ht="45">
      <c r="A1244" s="504"/>
      <c r="B1244" s="504"/>
      <c r="C1244" s="718" t="s">
        <v>2726</v>
      </c>
    </row>
    <row r="1245" spans="1:3" ht="30">
      <c r="A1245" s="504"/>
      <c r="B1245" s="504"/>
      <c r="C1245" s="5" t="s">
        <v>2730</v>
      </c>
    </row>
    <row r="1246" spans="1:3">
      <c r="A1246" s="504"/>
      <c r="B1246" s="504"/>
      <c r="C1246" s="5" t="s">
        <v>2733</v>
      </c>
    </row>
    <row r="1247" spans="1:3">
      <c r="A1247" s="504">
        <v>45963.722535532397</v>
      </c>
      <c r="B1247" s="504" t="s">
        <v>2734</v>
      </c>
      <c r="C1247" s="5" t="s">
        <v>2735</v>
      </c>
    </row>
    <row r="1248" spans="1:3" ht="30">
      <c r="A1248" s="504"/>
      <c r="B1248" s="504"/>
      <c r="C1248" s="5" t="s">
        <v>2911</v>
      </c>
    </row>
    <row r="1249" spans="1:3">
      <c r="A1249" s="504">
        <v>45964.711529629603</v>
      </c>
      <c r="B1249" s="504" t="s">
        <v>2100</v>
      </c>
      <c r="C1249" s="5" t="s">
        <v>2740</v>
      </c>
    </row>
    <row r="1250" spans="1:3">
      <c r="A1250" s="504"/>
      <c r="B1250" s="504"/>
      <c r="C1250" s="5" t="s">
        <v>2741</v>
      </c>
    </row>
    <row r="1251" spans="1:3">
      <c r="A1251" s="504">
        <v>45964.876619791699</v>
      </c>
      <c r="B1251" s="504"/>
      <c r="C1251" s="5" t="s">
        <v>2742</v>
      </c>
    </row>
    <row r="1252" spans="1:3">
      <c r="A1252" s="504"/>
      <c r="B1252" s="504"/>
      <c r="C1252" s="5" t="s">
        <v>2743</v>
      </c>
    </row>
    <row r="1253" spans="1:3">
      <c r="A1253" s="504"/>
      <c r="B1253" s="504"/>
      <c r="C1253" s="5" t="s">
        <v>2744</v>
      </c>
    </row>
    <row r="1254" spans="1:3">
      <c r="A1254" s="504">
        <v>45978.605771643503</v>
      </c>
      <c r="B1254" s="504" t="s">
        <v>2100</v>
      </c>
      <c r="C1254" s="5" t="s">
        <v>2746</v>
      </c>
    </row>
    <row r="1255" spans="1:3">
      <c r="A1255" s="504"/>
      <c r="B1255" s="504"/>
      <c r="C1255" s="5" t="s">
        <v>2745</v>
      </c>
    </row>
    <row r="1256" spans="1:3">
      <c r="A1256" s="504"/>
      <c r="B1256" s="504"/>
      <c r="C1256" s="5" t="s">
        <v>2747</v>
      </c>
    </row>
    <row r="1257" spans="1:3">
      <c r="A1257" s="504">
        <v>45978.665612615703</v>
      </c>
      <c r="B1257" s="504"/>
      <c r="C1257" s="5" t="s">
        <v>2823</v>
      </c>
    </row>
    <row r="1258" spans="1:3">
      <c r="A1258" s="504"/>
      <c r="B1258" s="504"/>
      <c r="C1258" s="5" t="s">
        <v>2754</v>
      </c>
    </row>
    <row r="1259" spans="1:3">
      <c r="A1259" s="504"/>
      <c r="B1259" s="504"/>
      <c r="C1259" s="5" t="s">
        <v>2755</v>
      </c>
    </row>
    <row r="1260" spans="1:3">
      <c r="A1260" s="504"/>
      <c r="B1260" s="504"/>
      <c r="C1260" s="5" t="s">
        <v>2756</v>
      </c>
    </row>
    <row r="1261" spans="1:3">
      <c r="A1261" s="504"/>
      <c r="B1261" s="504"/>
      <c r="C1261" s="5" t="s">
        <v>2757</v>
      </c>
    </row>
    <row r="1262" spans="1:3">
      <c r="A1262" s="504"/>
      <c r="B1262" s="504"/>
      <c r="C1262" s="5" t="s">
        <v>2758</v>
      </c>
    </row>
    <row r="1263" spans="1:3">
      <c r="A1263" s="504"/>
      <c r="B1263" s="504"/>
      <c r="C1263" s="5" t="s">
        <v>2759</v>
      </c>
    </row>
    <row r="1264" spans="1:3">
      <c r="A1264" s="504"/>
      <c r="B1264" s="504"/>
      <c r="C1264" s="5" t="s">
        <v>2760</v>
      </c>
    </row>
    <row r="1265" spans="1:3" ht="30">
      <c r="A1265" s="504">
        <v>45981.766028240701</v>
      </c>
      <c r="B1265" s="504" t="s">
        <v>2100</v>
      </c>
      <c r="C1265" s="5" t="s">
        <v>2766</v>
      </c>
    </row>
    <row r="1266" spans="1:3">
      <c r="A1266" s="504">
        <v>45981.884510648102</v>
      </c>
      <c r="B1266" s="504"/>
      <c r="C1266" s="718" t="s">
        <v>2824</v>
      </c>
    </row>
    <row r="1267" spans="1:3" ht="30">
      <c r="A1267" s="504">
        <v>45982.6256019676</v>
      </c>
      <c r="B1267" s="504" t="s">
        <v>2767</v>
      </c>
      <c r="C1267" s="5" t="s">
        <v>2777</v>
      </c>
    </row>
    <row r="1268" spans="1:3">
      <c r="A1268" s="504"/>
      <c r="B1268" s="504"/>
      <c r="C1268" s="5" t="s">
        <v>2768</v>
      </c>
    </row>
    <row r="1269" spans="1:3">
      <c r="A1269" s="504"/>
      <c r="B1269" s="504"/>
      <c r="C1269" s="718" t="s">
        <v>2787</v>
      </c>
    </row>
    <row r="1270" spans="1:3">
      <c r="A1270" s="504"/>
      <c r="B1270" s="504"/>
      <c r="C1270" s="718" t="s">
        <v>2788</v>
      </c>
    </row>
    <row r="1271" spans="1:3" ht="30">
      <c r="A1271" s="504"/>
      <c r="B1271" s="504"/>
      <c r="C1271" s="5" t="s">
        <v>2791</v>
      </c>
    </row>
    <row r="1272" spans="1:3">
      <c r="A1272" s="504">
        <v>45982.880866782398</v>
      </c>
      <c r="B1272" s="504" t="s">
        <v>2100</v>
      </c>
      <c r="C1272" s="5" t="s">
        <v>2789</v>
      </c>
    </row>
    <row r="1273" spans="1:3">
      <c r="A1273" s="504">
        <v>45985.6394947917</v>
      </c>
      <c r="B1273" s="504"/>
      <c r="C1273" s="718" t="s">
        <v>2790</v>
      </c>
    </row>
    <row r="1274" spans="1:3">
      <c r="A1274" s="504">
        <v>45985.737756481503</v>
      </c>
      <c r="B1274" s="504"/>
      <c r="C1274" s="5" t="s">
        <v>2793</v>
      </c>
    </row>
    <row r="1275" spans="1:3">
      <c r="A1275" s="504"/>
      <c r="B1275" s="504"/>
      <c r="C1275" s="5" t="s">
        <v>2792</v>
      </c>
    </row>
    <row r="1276" spans="1:3" ht="30">
      <c r="A1276" s="504"/>
      <c r="B1276" s="504"/>
      <c r="C1276" s="5" t="s">
        <v>2794</v>
      </c>
    </row>
    <row r="1277" spans="1:3">
      <c r="A1277" s="504"/>
      <c r="B1277" s="504"/>
      <c r="C1277" s="5" t="s">
        <v>2795</v>
      </c>
    </row>
    <row r="1278" spans="1:3">
      <c r="A1278" s="504"/>
      <c r="B1278" s="504"/>
      <c r="C1278" s="5" t="s">
        <v>2828</v>
      </c>
    </row>
    <row r="1279" spans="1:3" ht="30">
      <c r="A1279" s="504">
        <v>45986.749603124998</v>
      </c>
      <c r="B1279" s="504"/>
      <c r="C1279" s="5" t="s">
        <v>2796</v>
      </c>
    </row>
    <row r="1280" spans="1:3">
      <c r="A1280" s="504"/>
      <c r="B1280" s="504"/>
      <c r="C1280" s="5" t="s">
        <v>2797</v>
      </c>
    </row>
    <row r="1281" spans="1:3">
      <c r="A1281" s="504">
        <v>45986.862259143498</v>
      </c>
      <c r="B1281" s="504"/>
      <c r="C1281" s="718" t="s">
        <v>2801</v>
      </c>
    </row>
    <row r="1282" spans="1:3">
      <c r="A1282" s="504"/>
      <c r="B1282" s="504"/>
      <c r="C1282" s="718" t="s">
        <v>2818</v>
      </c>
    </row>
    <row r="1283" spans="1:3" ht="30">
      <c r="A1283" s="504">
        <v>45988.815174421303</v>
      </c>
      <c r="B1283" s="504" t="s">
        <v>2100</v>
      </c>
      <c r="C1283" s="5" t="s">
        <v>2812</v>
      </c>
    </row>
    <row r="1284" spans="1:3">
      <c r="A1284" s="504"/>
      <c r="B1284" s="504"/>
      <c r="C1284" s="5" t="s">
        <v>2813</v>
      </c>
    </row>
    <row r="1285" spans="1:3" ht="45">
      <c r="A1285" s="504"/>
      <c r="B1285" s="504"/>
      <c r="C1285" s="5" t="s">
        <v>2815</v>
      </c>
    </row>
    <row r="1286" spans="1:3">
      <c r="A1286" s="504">
        <v>45989.234995370403</v>
      </c>
      <c r="B1286" s="504"/>
      <c r="C1286" s="5" t="s">
        <v>2816</v>
      </c>
    </row>
    <row r="1287" spans="1:3">
      <c r="A1287" s="504">
        <v>45990.763487152799</v>
      </c>
      <c r="B1287" s="504" t="s">
        <v>2817</v>
      </c>
      <c r="C1287" s="718" t="s">
        <v>2819</v>
      </c>
    </row>
    <row r="1288" spans="1:3">
      <c r="A1288" s="504"/>
      <c r="B1288" s="504" t="s">
        <v>2100</v>
      </c>
      <c r="C1288" s="5" t="s">
        <v>2829</v>
      </c>
    </row>
    <row r="1289" spans="1:3">
      <c r="A1289" s="504">
        <v>45991.293182291702</v>
      </c>
      <c r="B1289" s="504" t="s">
        <v>2100</v>
      </c>
      <c r="C1289" s="5" t="s">
        <v>2820</v>
      </c>
    </row>
    <row r="1290" spans="1:3" ht="30">
      <c r="A1290" s="504"/>
      <c r="B1290" s="504"/>
      <c r="C1290" s="718" t="s">
        <v>2826</v>
      </c>
    </row>
    <row r="1291" spans="1:3">
      <c r="A1291" s="504"/>
      <c r="B1291" s="504"/>
      <c r="C1291" s="724" t="s">
        <v>2827</v>
      </c>
    </row>
    <row r="1292" spans="1:3">
      <c r="A1292" s="504">
        <v>45992.642850463002</v>
      </c>
      <c r="B1292" s="504"/>
      <c r="C1292" s="5" t="s">
        <v>2830</v>
      </c>
    </row>
    <row r="1293" spans="1:3">
      <c r="A1293" s="504">
        <v>45996.730485300897</v>
      </c>
      <c r="B1293" s="504"/>
      <c r="C1293" s="5" t="s">
        <v>2832</v>
      </c>
    </row>
    <row r="1294" spans="1:3" ht="30">
      <c r="A1294" s="504"/>
      <c r="B1294" s="504"/>
      <c r="C1294" s="5" t="s">
        <v>2833</v>
      </c>
    </row>
    <row r="1295" spans="1:3" ht="30">
      <c r="A1295" s="504">
        <v>45996.772206134301</v>
      </c>
      <c r="B1295" s="504"/>
      <c r="C1295" s="718" t="s">
        <v>2835</v>
      </c>
    </row>
    <row r="1296" spans="1:3">
      <c r="A1296" s="504">
        <v>45996.897197685197</v>
      </c>
      <c r="B1296" s="504"/>
      <c r="C1296" s="5" t="s">
        <v>2837</v>
      </c>
    </row>
    <row r="1297" spans="1:3">
      <c r="A1297" s="504"/>
      <c r="B1297" s="504"/>
      <c r="C1297" s="5" t="s">
        <v>2840</v>
      </c>
    </row>
    <row r="1298" spans="1:3" ht="45">
      <c r="A1298" s="504"/>
      <c r="B1298" s="504"/>
      <c r="C1298" s="5" t="s">
        <v>2871</v>
      </c>
    </row>
    <row r="1299" spans="1:3">
      <c r="A1299" s="504"/>
      <c r="B1299" s="504"/>
      <c r="C1299" s="5" t="s">
        <v>2872</v>
      </c>
    </row>
    <row r="1300" spans="1:3">
      <c r="A1300" s="504">
        <v>45997.891071527803</v>
      </c>
      <c r="B1300" s="504"/>
      <c r="C1300" s="5" t="s">
        <v>2891</v>
      </c>
    </row>
    <row r="1301" spans="1:3">
      <c r="A1301" s="504">
        <v>45997.946284027799</v>
      </c>
      <c r="B1301" s="504"/>
      <c r="C1301" s="5" t="s">
        <v>2873</v>
      </c>
    </row>
    <row r="1302" spans="1:3">
      <c r="A1302" s="504">
        <v>45998.4236467593</v>
      </c>
      <c r="B1302" s="504"/>
      <c r="C1302" s="5" t="s">
        <v>2870</v>
      </c>
    </row>
    <row r="1303" spans="1:3">
      <c r="A1303" s="504">
        <v>45999.264289120401</v>
      </c>
      <c r="B1303" s="504"/>
      <c r="C1303" s="5" t="s">
        <v>2879</v>
      </c>
    </row>
    <row r="1304" spans="1:3">
      <c r="A1304" s="504">
        <v>45999.577393518499</v>
      </c>
      <c r="B1304" s="504"/>
      <c r="C1304" s="5" t="s">
        <v>2878</v>
      </c>
    </row>
    <row r="1305" spans="1:3">
      <c r="A1305" s="504"/>
      <c r="B1305" s="504"/>
      <c r="C1305" s="5" t="s">
        <v>2877</v>
      </c>
    </row>
    <row r="1306" spans="1:3">
      <c r="A1306" s="504">
        <v>45999.632473495403</v>
      </c>
      <c r="B1306" s="504"/>
      <c r="C1306" s="5" t="s">
        <v>2880</v>
      </c>
    </row>
    <row r="1307" spans="1:3" ht="45">
      <c r="A1307" s="504">
        <v>45999.8946715278</v>
      </c>
      <c r="B1307" s="504"/>
      <c r="C1307" s="718" t="s">
        <v>2883</v>
      </c>
    </row>
    <row r="1308" spans="1:3" ht="30">
      <c r="A1308" s="504">
        <v>46000.292757291703</v>
      </c>
      <c r="B1308" s="504"/>
      <c r="C1308" s="5" t="s">
        <v>2884</v>
      </c>
    </row>
    <row r="1309" spans="1:3">
      <c r="A1309" s="504"/>
      <c r="B1309" s="504"/>
      <c r="C1309" s="726" t="s">
        <v>2912</v>
      </c>
    </row>
    <row r="1310" spans="1:3">
      <c r="A1310" s="504"/>
      <c r="B1310" s="504"/>
      <c r="C1310" s="5" t="s">
        <v>2887</v>
      </c>
    </row>
    <row r="1311" spans="1:3">
      <c r="A1311" s="504"/>
      <c r="B1311" s="504"/>
      <c r="C1311" s="5" t="s">
        <v>2890</v>
      </c>
    </row>
    <row r="1312" spans="1:3">
      <c r="A1312" s="504">
        <v>46000.385569213002</v>
      </c>
      <c r="B1312" s="504"/>
      <c r="C1312" s="5" t="s">
        <v>2907</v>
      </c>
    </row>
    <row r="1313" spans="1:3">
      <c r="A1313" s="504"/>
      <c r="B1313" s="504"/>
      <c r="C1313" s="724" t="s">
        <v>2913</v>
      </c>
    </row>
    <row r="1314" spans="1:3">
      <c r="A1314" s="504"/>
      <c r="B1314" s="504"/>
      <c r="C1314" s="5" t="s">
        <v>2914</v>
      </c>
    </row>
    <row r="1315" spans="1:3">
      <c r="A1315" s="504"/>
      <c r="B1315" s="504"/>
      <c r="C1315" s="5" t="s">
        <v>2915</v>
      </c>
    </row>
    <row r="1316" spans="1:3">
      <c r="A1316" s="504"/>
      <c r="B1316" s="504"/>
      <c r="C1316" s="5" t="s">
        <v>2916</v>
      </c>
    </row>
    <row r="1317" spans="1:3">
      <c r="A1317" s="504"/>
      <c r="B1317" s="504"/>
      <c r="C1317" s="5" t="s">
        <v>2917</v>
      </c>
    </row>
    <row r="1318" spans="1:3">
      <c r="A1318" s="504"/>
      <c r="B1318" s="504"/>
      <c r="C1318" s="5" t="s">
        <v>2919</v>
      </c>
    </row>
    <row r="1319" spans="1:3">
      <c r="A1319" s="504"/>
      <c r="B1319" s="504"/>
      <c r="C1319" s="718" t="s">
        <v>2920</v>
      </c>
    </row>
    <row r="1320" spans="1:3">
      <c r="A1320" s="504"/>
      <c r="B1320" s="504"/>
      <c r="C1320" s="5" t="s">
        <v>2921</v>
      </c>
    </row>
    <row r="1321" spans="1:3" ht="30">
      <c r="A1321" s="504">
        <v>46002.772725810202</v>
      </c>
      <c r="B1321" s="504"/>
      <c r="C1321" s="5" t="s">
        <v>2923</v>
      </c>
    </row>
    <row r="1322" spans="1:3">
      <c r="A1322" s="504">
        <v>46006.689396990703</v>
      </c>
      <c r="B1322" s="504"/>
      <c r="C1322" s="5" t="s">
        <v>2929</v>
      </c>
    </row>
    <row r="1323" spans="1:3">
      <c r="A1323" s="504"/>
      <c r="B1323" s="504"/>
      <c r="C1323" s="5" t="s">
        <v>2930</v>
      </c>
    </row>
    <row r="1324" spans="1:3" ht="30">
      <c r="A1324" s="504"/>
      <c r="B1324" s="504"/>
      <c r="C1324" s="5" t="s">
        <v>2937</v>
      </c>
    </row>
    <row r="1325" spans="1:3" ht="30">
      <c r="A1325" s="504"/>
      <c r="B1325" s="504"/>
      <c r="C1325" s="5" t="s">
        <v>2944</v>
      </c>
    </row>
    <row r="1326" spans="1:3" ht="30">
      <c r="A1326" s="504"/>
      <c r="B1326" s="504"/>
      <c r="C1326" s="5" t="s">
        <v>2943</v>
      </c>
    </row>
    <row r="1327" spans="1:3" ht="45">
      <c r="A1327" s="504">
        <v>46007.303609953698</v>
      </c>
      <c r="B1327" s="504" t="s">
        <v>2947</v>
      </c>
      <c r="C1327" s="718" t="s">
        <v>2948</v>
      </c>
    </row>
    <row r="1328" spans="1:3">
      <c r="A1328" s="504"/>
      <c r="B1328" s="504"/>
      <c r="C1328" s="5" t="s">
        <v>2960</v>
      </c>
    </row>
    <row r="1329" spans="1:3">
      <c r="A1329" s="504"/>
      <c r="B1329" s="504"/>
      <c r="C1329" s="5" t="s">
        <v>2962</v>
      </c>
    </row>
    <row r="1330" spans="1:3">
      <c r="A1330" s="504"/>
      <c r="B1330" s="504"/>
      <c r="C1330" s="5" t="s">
        <v>2964</v>
      </c>
    </row>
    <row r="1331" spans="1:3">
      <c r="A1331" s="504"/>
      <c r="B1331" s="504"/>
      <c r="C1331" s="5" t="s">
        <v>2965</v>
      </c>
    </row>
    <row r="1332" spans="1:3">
      <c r="A1332" s="504"/>
      <c r="B1332" s="504"/>
      <c r="C1332" s="5" t="s">
        <v>2966</v>
      </c>
    </row>
    <row r="1333" spans="1:3">
      <c r="A1333" s="504">
        <v>46008.293585300897</v>
      </c>
      <c r="B1333" s="504" t="s">
        <v>2100</v>
      </c>
      <c r="C1333" s="5" t="s">
        <v>2967</v>
      </c>
    </row>
    <row r="1334" spans="1:3">
      <c r="A1334" s="504"/>
      <c r="B1334" s="504"/>
      <c r="C1334" s="5" t="s">
        <v>3110</v>
      </c>
    </row>
    <row r="1335" spans="1:3">
      <c r="A1335" s="504"/>
      <c r="B1335" s="504"/>
      <c r="C1335" s="5" t="s">
        <v>2968</v>
      </c>
    </row>
    <row r="1336" spans="1:3">
      <c r="A1336" s="504">
        <v>46008.561119444399</v>
      </c>
      <c r="B1336" s="504"/>
      <c r="C1336" s="5" t="s">
        <v>2970</v>
      </c>
    </row>
    <row r="1337" spans="1:3">
      <c r="A1337" s="504"/>
      <c r="B1337" s="504"/>
      <c r="C1337" s="5" t="s">
        <v>2969</v>
      </c>
    </row>
    <row r="1338" spans="1:3">
      <c r="A1338" s="504"/>
      <c r="B1338" s="504"/>
      <c r="C1338" s="5" t="s">
        <v>2971</v>
      </c>
    </row>
    <row r="1339" spans="1:3" ht="30">
      <c r="A1339" s="504"/>
      <c r="B1339" s="504"/>
      <c r="C1339" s="5" t="s">
        <v>2972</v>
      </c>
    </row>
    <row r="1340" spans="1:3">
      <c r="A1340" s="504">
        <v>46008.647853356502</v>
      </c>
      <c r="B1340" s="504"/>
      <c r="C1340" s="5" t="s">
        <v>2973</v>
      </c>
    </row>
    <row r="1341" spans="1:3">
      <c r="A1341" s="504">
        <v>46011.312310416703</v>
      </c>
      <c r="B1341" s="504"/>
      <c r="C1341" s="5" t="s">
        <v>2977</v>
      </c>
    </row>
    <row r="1342" spans="1:3">
      <c r="A1342" s="504"/>
      <c r="B1342" s="504"/>
      <c r="C1342" s="5" t="s">
        <v>2979</v>
      </c>
    </row>
    <row r="1343" spans="1:3">
      <c r="A1343" s="504"/>
      <c r="B1343" s="504"/>
      <c r="C1343" s="5" t="s">
        <v>2980</v>
      </c>
    </row>
    <row r="1344" spans="1:3">
      <c r="A1344" s="504"/>
      <c r="B1344" s="504"/>
      <c r="C1344" s="5" t="s">
        <v>2987</v>
      </c>
    </row>
    <row r="1345" spans="1:3">
      <c r="A1345" s="504"/>
      <c r="B1345" s="504"/>
      <c r="C1345" s="5" t="s">
        <v>2988</v>
      </c>
    </row>
    <row r="1346" spans="1:3">
      <c r="A1346" s="504">
        <v>46011.769999536999</v>
      </c>
      <c r="B1346" s="504"/>
      <c r="C1346" s="5" t="s">
        <v>2991</v>
      </c>
    </row>
    <row r="1347" spans="1:3">
      <c r="A1347" s="504"/>
      <c r="B1347" s="504"/>
      <c r="C1347" s="724" t="s">
        <v>2990</v>
      </c>
    </row>
    <row r="1348" spans="1:3">
      <c r="A1348" s="504"/>
      <c r="B1348" s="504"/>
      <c r="C1348" s="5" t="s">
        <v>2992</v>
      </c>
    </row>
    <row r="1349" spans="1:3">
      <c r="A1349" s="504"/>
      <c r="B1349" s="504"/>
      <c r="C1349" s="5" t="s">
        <v>2995</v>
      </c>
    </row>
    <row r="1350" spans="1:3">
      <c r="A1350" s="504">
        <v>46012.279021643502</v>
      </c>
      <c r="B1350" s="504"/>
      <c r="C1350" s="5" t="s">
        <v>2994</v>
      </c>
    </row>
    <row r="1351" spans="1:3">
      <c r="A1351" s="504"/>
      <c r="B1351" s="504"/>
      <c r="C1351" s="5" t="s">
        <v>3001</v>
      </c>
    </row>
    <row r="1352" spans="1:3">
      <c r="A1352" s="504"/>
      <c r="B1352" s="504"/>
      <c r="C1352" s="5" t="s">
        <v>2997</v>
      </c>
    </row>
    <row r="1353" spans="1:3">
      <c r="A1353" s="504">
        <v>46012.551195023101</v>
      </c>
      <c r="B1353" s="504"/>
      <c r="C1353" s="5" t="s">
        <v>3000</v>
      </c>
    </row>
    <row r="1354" spans="1:3">
      <c r="A1354" s="504"/>
      <c r="B1354" s="504"/>
      <c r="C1354" s="5" t="s">
        <v>3002</v>
      </c>
    </row>
    <row r="1355" spans="1:3">
      <c r="A1355" s="504"/>
      <c r="B1355" s="504"/>
      <c r="C1355" s="5" t="s">
        <v>3004</v>
      </c>
    </row>
    <row r="1356" spans="1:3">
      <c r="A1356" s="504"/>
      <c r="B1356" s="504"/>
      <c r="C1356" s="5" t="s">
        <v>3005</v>
      </c>
    </row>
    <row r="1357" spans="1:3">
      <c r="A1357" s="504"/>
      <c r="B1357" s="504"/>
      <c r="C1357" s="5" t="s">
        <v>3006</v>
      </c>
    </row>
    <row r="1358" spans="1:3">
      <c r="A1358" s="504"/>
      <c r="B1358" s="504"/>
      <c r="C1358" s="5" t="s">
        <v>3009</v>
      </c>
    </row>
    <row r="1359" spans="1:3">
      <c r="A1359" s="504"/>
      <c r="B1359" s="504"/>
      <c r="C1359" s="5" t="s">
        <v>3007</v>
      </c>
    </row>
    <row r="1360" spans="1:3">
      <c r="A1360" s="504"/>
      <c r="B1360" s="504"/>
      <c r="C1360" s="5" t="s">
        <v>3008</v>
      </c>
    </row>
    <row r="1361" spans="1:3" ht="30">
      <c r="A1361" s="504"/>
      <c r="B1361" s="504"/>
      <c r="C1361" s="5" t="s">
        <v>3010</v>
      </c>
    </row>
    <row r="1362" spans="1:3">
      <c r="A1362" s="504">
        <v>46013.328465972198</v>
      </c>
      <c r="B1362" s="504"/>
      <c r="C1362" s="5" t="s">
        <v>3011</v>
      </c>
    </row>
    <row r="1363" spans="1:3">
      <c r="A1363" s="504">
        <v>46025.480770254602</v>
      </c>
      <c r="B1363" s="504"/>
      <c r="C1363" s="5" t="s">
        <v>3012</v>
      </c>
    </row>
    <row r="1364" spans="1:3">
      <c r="A1364" s="504"/>
      <c r="B1364" s="504"/>
      <c r="C1364" s="5" t="s">
        <v>3015</v>
      </c>
    </row>
    <row r="1365" spans="1:3">
      <c r="A1365" s="504"/>
      <c r="B1365" s="504"/>
      <c r="C1365" s="5" t="s">
        <v>3016</v>
      </c>
    </row>
    <row r="1366" spans="1:3">
      <c r="A1366" s="504"/>
      <c r="B1366" s="504"/>
      <c r="C1366" s="5" t="s">
        <v>3023</v>
      </c>
    </row>
    <row r="1367" spans="1:3">
      <c r="A1367" s="504">
        <v>46025.554768518501</v>
      </c>
      <c r="B1367" s="504"/>
      <c r="C1367" s="5" t="s">
        <v>3024</v>
      </c>
    </row>
    <row r="1368" spans="1:3">
      <c r="A1368" s="504"/>
      <c r="B1368" s="504"/>
      <c r="C1368" s="5" t="s">
        <v>3026</v>
      </c>
    </row>
    <row r="1369" spans="1:3">
      <c r="A1369" s="504"/>
      <c r="B1369" s="504"/>
      <c r="C1369" s="5" t="s">
        <v>3027</v>
      </c>
    </row>
    <row r="1370" spans="1:3" ht="30">
      <c r="A1370" s="504">
        <v>46026.471107638899</v>
      </c>
      <c r="B1370" s="504"/>
      <c r="C1370" s="5" t="s">
        <v>3029</v>
      </c>
    </row>
    <row r="1371" spans="1:3">
      <c r="A1371" s="504">
        <v>46026.544951388903</v>
      </c>
      <c r="B1371" s="504"/>
      <c r="C1371" s="5" t="s">
        <v>3030</v>
      </c>
    </row>
    <row r="1372" spans="1:3">
      <c r="A1372" s="504"/>
      <c r="B1372" s="504"/>
      <c r="C1372" s="5" t="s">
        <v>3031</v>
      </c>
    </row>
    <row r="1373" spans="1:3">
      <c r="A1373" s="504">
        <v>46027.335217824097</v>
      </c>
      <c r="B1373" s="504"/>
      <c r="C1373" s="5" t="s">
        <v>3036</v>
      </c>
    </row>
    <row r="1374" spans="1:3">
      <c r="A1374" s="504"/>
      <c r="B1374" s="504"/>
      <c r="C1374" s="5" t="s">
        <v>3035</v>
      </c>
    </row>
    <row r="1375" spans="1:3">
      <c r="A1375" s="504"/>
      <c r="B1375" s="504"/>
      <c r="C1375" s="5" t="s">
        <v>3038</v>
      </c>
    </row>
    <row r="1376" spans="1:3" ht="30">
      <c r="A1376" s="504"/>
      <c r="B1376" s="504"/>
      <c r="C1376" s="5" t="s">
        <v>3041</v>
      </c>
    </row>
    <row r="1377" spans="1:3">
      <c r="A1377" s="504">
        <v>46028.247683101901</v>
      </c>
      <c r="B1377" s="504"/>
      <c r="C1377" s="5" t="s">
        <v>3042</v>
      </c>
    </row>
    <row r="1378" spans="1:3">
      <c r="A1378" s="504"/>
      <c r="B1378" s="504"/>
      <c r="C1378" s="5" t="s">
        <v>3043</v>
      </c>
    </row>
    <row r="1379" spans="1:3">
      <c r="A1379" s="504"/>
      <c r="B1379" s="504"/>
      <c r="C1379" s="5" t="s">
        <v>3044</v>
      </c>
    </row>
    <row r="1380" spans="1:3">
      <c r="A1380" s="504"/>
      <c r="B1380" s="504"/>
      <c r="C1380" s="5" t="s">
        <v>3045</v>
      </c>
    </row>
    <row r="1381" spans="1:3">
      <c r="A1381" s="504"/>
      <c r="B1381" s="504"/>
      <c r="C1381" s="5" t="s">
        <v>3046</v>
      </c>
    </row>
    <row r="1382" spans="1:3">
      <c r="A1382" s="504">
        <v>46028.732446875001</v>
      </c>
      <c r="B1382" s="504"/>
      <c r="C1382" s="5" t="s">
        <v>3047</v>
      </c>
    </row>
    <row r="1383" spans="1:3" ht="30">
      <c r="A1383" s="504">
        <v>46029.308038425901</v>
      </c>
      <c r="B1383" s="504"/>
      <c r="C1383" s="5" t="s">
        <v>3048</v>
      </c>
    </row>
    <row r="1384" spans="1:3">
      <c r="A1384" s="504"/>
      <c r="B1384" s="504"/>
      <c r="C1384" s="5" t="s">
        <v>3049</v>
      </c>
    </row>
    <row r="1385" spans="1:3">
      <c r="A1385" s="504"/>
      <c r="B1385" s="504"/>
      <c r="C1385" s="5" t="s">
        <v>3050</v>
      </c>
    </row>
    <row r="1386" spans="1:3">
      <c r="A1386" s="504">
        <v>46029.540172106499</v>
      </c>
      <c r="B1386" s="504" t="s">
        <v>3052</v>
      </c>
      <c r="C1386" s="5" t="s">
        <v>3051</v>
      </c>
    </row>
    <row r="1387" spans="1:3">
      <c r="A1387" s="504"/>
      <c r="B1387" s="504"/>
      <c r="C1387" s="5" t="s">
        <v>3053</v>
      </c>
    </row>
    <row r="1388" spans="1:3">
      <c r="A1388" s="504"/>
      <c r="B1388" s="504"/>
      <c r="C1388" s="5" t="s">
        <v>3054</v>
      </c>
    </row>
    <row r="1389" spans="1:3" ht="30">
      <c r="A1389" s="504">
        <v>46030.691520370397</v>
      </c>
      <c r="B1389" s="504"/>
      <c r="C1389" s="5" t="s">
        <v>3056</v>
      </c>
    </row>
    <row r="1390" spans="1:3">
      <c r="A1390" s="504">
        <v>46031.319909259299</v>
      </c>
      <c r="B1390" s="504"/>
      <c r="C1390" s="5" t="s">
        <v>3055</v>
      </c>
    </row>
    <row r="1391" spans="1:3">
      <c r="A1391" s="504"/>
      <c r="B1391" s="504"/>
      <c r="C1391" s="5" t="s">
        <v>3057</v>
      </c>
    </row>
    <row r="1392" spans="1:3">
      <c r="A1392" s="504">
        <v>46032.472988310197</v>
      </c>
      <c r="B1392" s="504"/>
      <c r="C1392" s="5" t="s">
        <v>3059</v>
      </c>
    </row>
    <row r="1393" spans="1:3">
      <c r="A1393" s="504"/>
      <c r="B1393" s="504"/>
      <c r="C1393" s="5" t="s">
        <v>3061</v>
      </c>
    </row>
    <row r="1394" spans="1:3">
      <c r="A1394" s="504"/>
      <c r="B1394" s="504"/>
      <c r="C1394" s="5" t="s">
        <v>3062</v>
      </c>
    </row>
    <row r="1395" spans="1:3">
      <c r="A1395" s="504"/>
      <c r="B1395" s="504"/>
      <c r="C1395" s="5" t="s">
        <v>3064</v>
      </c>
    </row>
    <row r="1396" spans="1:3">
      <c r="A1396" s="504"/>
      <c r="B1396" s="504"/>
      <c r="C1396" s="5" t="s">
        <v>3065</v>
      </c>
    </row>
    <row r="1397" spans="1:3">
      <c r="A1397" s="504">
        <v>46033.264490740701</v>
      </c>
      <c r="B1397" s="504"/>
      <c r="C1397" s="5" t="s">
        <v>3066</v>
      </c>
    </row>
    <row r="1398" spans="1:3">
      <c r="A1398" s="504"/>
      <c r="B1398" s="504"/>
      <c r="C1398" s="5" t="s">
        <v>3067</v>
      </c>
    </row>
    <row r="1399" spans="1:3">
      <c r="A1399" s="504">
        <v>46033.562727083299</v>
      </c>
      <c r="B1399" s="504" t="s">
        <v>3068</v>
      </c>
      <c r="C1399" s="5" t="s">
        <v>3069</v>
      </c>
    </row>
    <row r="1400" spans="1:3" ht="30">
      <c r="A1400" s="504"/>
      <c r="B1400" s="504"/>
      <c r="C1400" s="5" t="s">
        <v>3070</v>
      </c>
    </row>
    <row r="1401" spans="1:3">
      <c r="A1401" s="504">
        <v>46033.731632523202</v>
      </c>
      <c r="B1401" s="504"/>
      <c r="C1401" s="5" t="s">
        <v>3071</v>
      </c>
    </row>
    <row r="1402" spans="1:3">
      <c r="A1402" s="504"/>
      <c r="B1402" s="504"/>
      <c r="C1402" s="5" t="s">
        <v>3074</v>
      </c>
    </row>
    <row r="1403" spans="1:3">
      <c r="A1403" s="504"/>
      <c r="B1403" s="504"/>
      <c r="C1403" s="5" t="s">
        <v>3075</v>
      </c>
    </row>
    <row r="1404" spans="1:3">
      <c r="A1404" s="504"/>
      <c r="B1404" s="504"/>
      <c r="C1404" s="5" t="s">
        <v>3073</v>
      </c>
    </row>
    <row r="1405" spans="1:3">
      <c r="A1405" s="504"/>
      <c r="B1405" s="504"/>
      <c r="C1405" s="5" t="s">
        <v>3072</v>
      </c>
    </row>
    <row r="1406" spans="1:3">
      <c r="A1406" s="504">
        <v>46035.285102546302</v>
      </c>
      <c r="B1406" s="504" t="s">
        <v>3077</v>
      </c>
      <c r="C1406" s="5" t="s">
        <v>3078</v>
      </c>
    </row>
    <row r="1407" spans="1:3" ht="60">
      <c r="A1407" s="504">
        <v>46036.245727083297</v>
      </c>
      <c r="B1407" s="504" t="s">
        <v>3079</v>
      </c>
      <c r="C1407" s="5" t="s">
        <v>3084</v>
      </c>
    </row>
    <row r="1408" spans="1:3">
      <c r="A1408" s="504"/>
      <c r="B1408" s="504"/>
      <c r="C1408" s="5" t="s">
        <v>3083</v>
      </c>
    </row>
    <row r="1409" spans="1:3">
      <c r="A1409" s="504">
        <v>46036.547005671302</v>
      </c>
      <c r="B1409" s="504"/>
      <c r="C1409" s="5" t="s">
        <v>3085</v>
      </c>
    </row>
    <row r="1410" spans="1:3">
      <c r="A1410" s="504"/>
      <c r="B1410" s="504"/>
      <c r="C1410" s="5" t="s">
        <v>3086</v>
      </c>
    </row>
    <row r="1411" spans="1:3" ht="30">
      <c r="A1411" s="504">
        <v>46038.367946296297</v>
      </c>
      <c r="B1411" s="504"/>
      <c r="C1411" s="5" t="s">
        <v>3087</v>
      </c>
    </row>
    <row r="1412" spans="1:3">
      <c r="A1412" s="504">
        <v>46040.253010185203</v>
      </c>
      <c r="B1412" s="504"/>
      <c r="C1412" s="5" t="s">
        <v>3088</v>
      </c>
    </row>
    <row r="1413" spans="1:3">
      <c r="A1413" s="504"/>
      <c r="B1413" s="504"/>
      <c r="C1413" s="5" t="s">
        <v>3089</v>
      </c>
    </row>
    <row r="1414" spans="1:3">
      <c r="A1414" s="504">
        <v>46049.310631365697</v>
      </c>
      <c r="B1414" s="504"/>
      <c r="C1414" s="5" t="s">
        <v>3090</v>
      </c>
    </row>
    <row r="1415" spans="1:3">
      <c r="A1415" s="504"/>
      <c r="B1415" s="504"/>
      <c r="C1415" s="5" t="s">
        <v>3091</v>
      </c>
    </row>
    <row r="1416" spans="1:3" ht="30">
      <c r="A1416" s="504">
        <v>46050.280782638903</v>
      </c>
      <c r="B1416" s="504" t="s">
        <v>3102</v>
      </c>
      <c r="C1416" s="5" t="s">
        <v>3103</v>
      </c>
    </row>
    <row r="1417" spans="1:3">
      <c r="A1417" s="504"/>
      <c r="B1417" s="504"/>
      <c r="C1417" s="5" t="s">
        <v>3104</v>
      </c>
    </row>
    <row r="1418" spans="1:3">
      <c r="A1418" s="504"/>
      <c r="B1418" s="504"/>
      <c r="C1418" s="5" t="s">
        <v>3108</v>
      </c>
    </row>
    <row r="1419" spans="1:3">
      <c r="A1419" s="504"/>
      <c r="B1419" s="504"/>
      <c r="C1419" s="5" t="s">
        <v>3109</v>
      </c>
    </row>
    <row r="1420" spans="1:3">
      <c r="A1420" s="504">
        <v>46051.709663078698</v>
      </c>
      <c r="B1420" s="504" t="s">
        <v>2100</v>
      </c>
      <c r="C1420" s="5" t="s">
        <v>3112</v>
      </c>
    </row>
    <row r="1421" spans="1:3">
      <c r="A1421" s="504"/>
      <c r="B1421" s="504"/>
      <c r="C1421" s="5" t="s">
        <v>3111</v>
      </c>
    </row>
    <row r="1422" spans="1:3">
      <c r="A1422" s="504">
        <v>46054.765352083297</v>
      </c>
      <c r="B1422" s="504" t="s">
        <v>3113</v>
      </c>
      <c r="C1422" s="5" t="s">
        <v>3114</v>
      </c>
    </row>
    <row r="1423" spans="1:3">
      <c r="A1423" s="504">
        <v>46055.649715856503</v>
      </c>
      <c r="B1423" s="504"/>
      <c r="C1423" s="5" t="s">
        <v>3115</v>
      </c>
    </row>
    <row r="1424" spans="1:3" ht="30">
      <c r="A1424" s="504">
        <v>46055.741416319397</v>
      </c>
      <c r="B1424" s="504" t="s">
        <v>3116</v>
      </c>
      <c r="C1424" s="5" t="s">
        <v>3117</v>
      </c>
    </row>
    <row r="1425" spans="1:3">
      <c r="A1425" s="504"/>
      <c r="B1425" s="504"/>
      <c r="C1425" s="5" t="s">
        <v>3120</v>
      </c>
    </row>
    <row r="1426" spans="1:3">
      <c r="A1426" s="504"/>
      <c r="B1426" s="504"/>
      <c r="C1426" s="718" t="s">
        <v>3123</v>
      </c>
    </row>
    <row r="1427" spans="1:3">
      <c r="A1427" s="504">
        <v>46057.454120601898</v>
      </c>
      <c r="B1427" s="504"/>
      <c r="C1427" s="5" t="s">
        <v>3124</v>
      </c>
    </row>
    <row r="1428" spans="1:3">
      <c r="A1428" s="504"/>
      <c r="B1428" s="504"/>
      <c r="C1428" s="5" t="s">
        <v>3121</v>
      </c>
    </row>
    <row r="1429" spans="1:3">
      <c r="A1429" s="504">
        <v>46057.520382407398</v>
      </c>
      <c r="B1429" s="504"/>
      <c r="C1429" s="5" t="s">
        <v>3125</v>
      </c>
    </row>
    <row r="1430" spans="1:3">
      <c r="A1430" s="504"/>
      <c r="B1430" s="504"/>
      <c r="C1430" s="5" t="s">
        <v>3126</v>
      </c>
    </row>
    <row r="1431" spans="1:3">
      <c r="A1431" s="504"/>
      <c r="B1431" s="504"/>
      <c r="C1431" s="5" t="s">
        <v>3127</v>
      </c>
    </row>
    <row r="1432" spans="1:3">
      <c r="A1432" s="504"/>
      <c r="B1432" s="504"/>
      <c r="C1432" s="5" t="s">
        <v>3128</v>
      </c>
    </row>
    <row r="1433" spans="1:3">
      <c r="A1433" s="504">
        <v>46058.404757407399</v>
      </c>
      <c r="B1433" s="504"/>
      <c r="C1433" s="5" t="s">
        <v>3129</v>
      </c>
    </row>
    <row r="1434" spans="1:3">
      <c r="A1434" s="504"/>
      <c r="B1434" s="504"/>
      <c r="C1434" s="5" t="s">
        <v>3131</v>
      </c>
    </row>
    <row r="1435" spans="1:3" ht="30">
      <c r="A1435" s="504"/>
      <c r="B1435" s="504"/>
      <c r="C1435" s="5" t="s">
        <v>3130</v>
      </c>
    </row>
    <row r="1436" spans="1:3">
      <c r="A1436" s="504">
        <v>46059.465406713003</v>
      </c>
      <c r="B1436" s="504" t="s">
        <v>3132</v>
      </c>
      <c r="C1436" s="718" t="s">
        <v>3133</v>
      </c>
    </row>
    <row r="1437" spans="1:3">
      <c r="A1437" s="504"/>
      <c r="B1437" s="504"/>
      <c r="C1437" s="5" t="s">
        <v>3135</v>
      </c>
    </row>
    <row r="1438" spans="1:3" ht="30">
      <c r="A1438" s="504">
        <v>46061.451429050903</v>
      </c>
      <c r="B1438" s="504"/>
      <c r="C1438" s="5" t="s">
        <v>3145</v>
      </c>
    </row>
    <row r="1439" spans="1:3" ht="30">
      <c r="A1439" s="504"/>
      <c r="B1439" s="504"/>
      <c r="C1439" s="5" t="s">
        <v>3136</v>
      </c>
    </row>
    <row r="1440" spans="1:3" ht="30">
      <c r="A1440" s="504"/>
      <c r="B1440" s="504"/>
      <c r="C1440" s="5" t="s">
        <v>3137</v>
      </c>
    </row>
    <row r="1441" spans="1:3">
      <c r="A1441" s="504"/>
      <c r="B1441" s="504" t="s">
        <v>3167</v>
      </c>
      <c r="C1441" s="5" t="s">
        <v>3142</v>
      </c>
    </row>
    <row r="1442" spans="1:3">
      <c r="A1442" s="504"/>
      <c r="B1442" s="504"/>
      <c r="C1442" s="5" t="s">
        <v>3143</v>
      </c>
    </row>
    <row r="1443" spans="1:3">
      <c r="A1443" s="504">
        <v>46069.224159490703</v>
      </c>
      <c r="B1443" s="504"/>
      <c r="C1443" s="5" t="s">
        <v>3144</v>
      </c>
    </row>
    <row r="1444" spans="1:3">
      <c r="A1444" s="504">
        <v>46076.2981663194</v>
      </c>
      <c r="B1444" s="504"/>
      <c r="C1444" s="5" t="s">
        <v>3146</v>
      </c>
    </row>
    <row r="1445" spans="1:3">
      <c r="A1445" s="504"/>
      <c r="B1445" s="504"/>
      <c r="C1445" s="5" t="s">
        <v>3149</v>
      </c>
    </row>
    <row r="1446" spans="1:3">
      <c r="A1446" s="504"/>
      <c r="B1446" s="504"/>
      <c r="C1446" s="5" t="s">
        <v>3150</v>
      </c>
    </row>
    <row r="1447" spans="1:3" ht="30">
      <c r="A1447" s="504"/>
      <c r="B1447" s="504"/>
      <c r="C1447" s="5" t="s">
        <v>3151</v>
      </c>
    </row>
    <row r="1448" spans="1:3">
      <c r="A1448" s="504"/>
      <c r="B1448" s="504"/>
      <c r="C1448" s="5" t="s">
        <v>3152</v>
      </c>
    </row>
    <row r="1449" spans="1:3">
      <c r="A1449" s="504"/>
      <c r="B1449" s="504"/>
      <c r="C1449" s="5" t="s">
        <v>3157</v>
      </c>
    </row>
    <row r="1450" spans="1:3">
      <c r="A1450" s="504"/>
      <c r="B1450" s="504"/>
      <c r="C1450" s="5" t="s">
        <v>3156</v>
      </c>
    </row>
    <row r="1451" spans="1:3">
      <c r="A1451" s="504"/>
      <c r="B1451" s="504" t="s">
        <v>3166</v>
      </c>
      <c r="C1451" s="5" t="s">
        <v>3158</v>
      </c>
    </row>
    <row r="1452" spans="1:3">
      <c r="A1452" s="504"/>
      <c r="B1452" s="504"/>
      <c r="C1452" s="5" t="s">
        <v>3159</v>
      </c>
    </row>
    <row r="1453" spans="1:3">
      <c r="A1453" s="504"/>
      <c r="B1453" s="504"/>
      <c r="C1453" s="5" t="s">
        <v>3162</v>
      </c>
    </row>
    <row r="1454" spans="1:3">
      <c r="A1454" s="504"/>
      <c r="B1454" s="504"/>
      <c r="C1454" s="5" t="s">
        <v>3163</v>
      </c>
    </row>
    <row r="1455" spans="1:3">
      <c r="A1455" s="504"/>
      <c r="B1455" s="504"/>
      <c r="C1455" s="5" t="s">
        <v>3165</v>
      </c>
    </row>
    <row r="1456" spans="1:3">
      <c r="A1456" s="504"/>
      <c r="B1456" s="504"/>
      <c r="C1456" s="5" t="s">
        <v>3168</v>
      </c>
    </row>
    <row r="1457" spans="1:3">
      <c r="A1457" s="504">
        <v>46079.302390046301</v>
      </c>
      <c r="B1457" s="504"/>
      <c r="C1457" s="5" t="s">
        <v>3169</v>
      </c>
    </row>
    <row r="1458" spans="1:3">
      <c r="A1458" s="504"/>
      <c r="B1458" s="504"/>
      <c r="C1458" s="718" t="s">
        <v>3171</v>
      </c>
    </row>
    <row r="1459" spans="1:3">
      <c r="A1459" s="504"/>
      <c r="B1459" s="504"/>
      <c r="C1459" s="5" t="s">
        <v>3172</v>
      </c>
    </row>
    <row r="1460" spans="1:3">
      <c r="A1460" s="504"/>
      <c r="B1460" s="504"/>
      <c r="C1460" s="5" t="s">
        <v>3173</v>
      </c>
    </row>
    <row r="1461" spans="1:3">
      <c r="A1461" s="504">
        <v>46084.756220486102</v>
      </c>
      <c r="B1461" s="504"/>
      <c r="C1461" s="5" t="s">
        <v>3174</v>
      </c>
    </row>
    <row r="1462" spans="1:3">
      <c r="A1462" s="504">
        <v>46085.304799768499</v>
      </c>
      <c r="B1462" s="504"/>
      <c r="C1462" s="5" t="s">
        <v>3175</v>
      </c>
    </row>
    <row r="1463" spans="1:3">
      <c r="A1463" s="504">
        <v>46171.492686226899</v>
      </c>
      <c r="B1463" s="504" t="s">
        <v>3182</v>
      </c>
      <c r="C1463" s="5" t="s">
        <v>3183</v>
      </c>
    </row>
    <row r="1464" spans="1:3">
      <c r="A1464" s="504"/>
      <c r="B1464" s="504"/>
      <c r="C1464" s="718" t="s">
        <v>3184</v>
      </c>
    </row>
    <row r="1465" spans="1:3">
      <c r="A1465" s="504">
        <v>46175.294644560199</v>
      </c>
      <c r="B1465" s="504"/>
      <c r="C1465" s="802" t="s">
        <v>3186</v>
      </c>
    </row>
    <row r="1466" spans="1:3">
      <c r="A1466" s="504"/>
      <c r="B1466" s="504"/>
      <c r="C1466" s="5" t="s">
        <v>3190</v>
      </c>
    </row>
    <row r="1467" spans="1:3">
      <c r="A1467" s="504">
        <v>46184.655939583303</v>
      </c>
      <c r="B1467" s="504"/>
      <c r="C1467" s="5" t="s">
        <v>3191</v>
      </c>
    </row>
    <row r="1468" spans="1:3">
      <c r="A1468" s="504">
        <v>46206.501596990704</v>
      </c>
      <c r="B1468" s="504" t="s">
        <v>2100</v>
      </c>
      <c r="C1468" s="5" t="s">
        <v>3195</v>
      </c>
    </row>
    <row r="1469" spans="1:3">
      <c r="A1469" s="504">
        <v>46213.359994444399</v>
      </c>
      <c r="B1469" s="504" t="s">
        <v>2100</v>
      </c>
      <c r="C1469" s="5" t="s">
        <v>3193</v>
      </c>
    </row>
    <row r="1470" spans="1:3">
      <c r="A1470" s="504"/>
      <c r="B1470" s="504" t="s">
        <v>2100</v>
      </c>
      <c r="C1470" s="5" t="s">
        <v>3197</v>
      </c>
    </row>
    <row r="1471" spans="1:3">
      <c r="A1471" s="504">
        <v>46214.2594447917</v>
      </c>
      <c r="B1471" s="504" t="s">
        <v>2100</v>
      </c>
      <c r="C1471" s="5" t="s">
        <v>3199</v>
      </c>
    </row>
    <row r="1472" spans="1:3" ht="30">
      <c r="A1472" s="504"/>
      <c r="B1472" s="504"/>
      <c r="C1472" s="5" t="s">
        <v>3202</v>
      </c>
    </row>
    <row r="1473" spans="1:3">
      <c r="A1473" s="504">
        <v>46215.6281520833</v>
      </c>
      <c r="B1473" s="504" t="s">
        <v>2100</v>
      </c>
      <c r="C1473" s="5" t="s">
        <v>3205</v>
      </c>
    </row>
    <row r="1474" spans="1:3">
      <c r="A1474" s="504">
        <v>46217.607579050898</v>
      </c>
      <c r="B1474" s="504"/>
      <c r="C1474" s="5" t="s">
        <v>3208</v>
      </c>
    </row>
    <row r="1475" spans="1:3">
      <c r="A1475" s="504"/>
      <c r="B1475" s="504"/>
      <c r="C1475" s="5" t="s">
        <v>3218</v>
      </c>
    </row>
    <row r="1476" spans="1:3">
      <c r="A1476" s="504">
        <v>46218.432196875001</v>
      </c>
      <c r="B1476" s="504"/>
      <c r="C1476" s="5" t="s">
        <v>3217</v>
      </c>
    </row>
    <row r="1477" spans="1:3">
      <c r="A1477" s="504">
        <v>46235.528429050901</v>
      </c>
      <c r="B1477" s="504" t="s">
        <v>3224</v>
      </c>
      <c r="C1477" s="5" t="s">
        <v>3233</v>
      </c>
    </row>
    <row r="1478" spans="1:3">
      <c r="A1478" s="504"/>
      <c r="B1478" s="504"/>
      <c r="C1478" s="5" t="s">
        <v>3228</v>
      </c>
    </row>
    <row r="1479" spans="1:3">
      <c r="A1479" s="504"/>
      <c r="B1479" s="504"/>
      <c r="C1479" s="5" t="s">
        <v>3235</v>
      </c>
    </row>
    <row r="1480" spans="1:3">
      <c r="A1480" s="504">
        <v>46237.4252927083</v>
      </c>
      <c r="B1480" s="504" t="s">
        <v>2100</v>
      </c>
      <c r="C1480" s="5" t="s">
        <v>3240</v>
      </c>
    </row>
    <row r="1481" spans="1:3">
      <c r="A1481" s="504">
        <v>46252.342842129598</v>
      </c>
      <c r="B1481" s="504" t="s">
        <v>2100</v>
      </c>
      <c r="C1481" s="5" t="s">
        <v>3247</v>
      </c>
    </row>
    <row r="1482" spans="1:3">
      <c r="A1482" s="504">
        <v>46255.290946064801</v>
      </c>
      <c r="B1482" s="504" t="s">
        <v>3299</v>
      </c>
      <c r="C1482" s="5" t="s">
        <v>3298</v>
      </c>
    </row>
    <row r="1483" spans="1:3">
      <c r="A1483" s="504"/>
      <c r="B1483" s="504"/>
      <c r="C1483" s="5" t="s">
        <v>3303</v>
      </c>
    </row>
    <row r="1484" spans="1:3">
      <c r="A1484" s="504">
        <v>46256.233030324103</v>
      </c>
      <c r="B1484" s="504"/>
      <c r="C1484" s="5" t="s">
        <v>3302</v>
      </c>
    </row>
    <row r="1485" spans="1:3">
      <c r="A1485" s="504"/>
      <c r="B1485" s="504"/>
      <c r="C1485" s="5" t="s">
        <v>3317</v>
      </c>
    </row>
    <row r="1486" spans="1:3">
      <c r="A1486" s="504"/>
      <c r="B1486" s="504"/>
      <c r="C1486" s="5" t="s">
        <v>3318</v>
      </c>
    </row>
    <row r="1487" spans="1:3">
      <c r="A1487" s="504"/>
      <c r="B1487" s="504"/>
      <c r="C1487" s="5" t="s">
        <v>3319</v>
      </c>
    </row>
    <row r="1488" spans="1:3" ht="30">
      <c r="A1488" s="504">
        <v>46284.503088078702</v>
      </c>
      <c r="B1488" s="504" t="s">
        <v>3348</v>
      </c>
      <c r="C1488" s="5" t="s">
        <v>3344</v>
      </c>
    </row>
    <row r="1489" spans="1:4">
      <c r="A1489" s="504"/>
      <c r="B1489" s="504"/>
      <c r="C1489" s="5" t="s">
        <v>3358</v>
      </c>
    </row>
    <row r="1490" spans="1:4">
      <c r="A1490" s="504"/>
      <c r="B1490" s="504"/>
      <c r="C1490" s="5" t="s">
        <v>3360</v>
      </c>
    </row>
    <row r="1491" spans="1:4">
      <c r="A1491" s="504">
        <v>46291.391407638897</v>
      </c>
      <c r="B1491" s="504"/>
      <c r="C1491" s="5" t="s">
        <v>3363</v>
      </c>
    </row>
    <row r="1492" spans="1:4">
      <c r="A1492" s="504"/>
      <c r="B1492" s="504"/>
      <c r="C1492" s="5" t="s">
        <v>3365</v>
      </c>
    </row>
    <row r="1493" spans="1:4">
      <c r="A1493" s="504"/>
      <c r="B1493" s="504"/>
      <c r="C1493" s="5"/>
    </row>
    <row r="1494" spans="1:4" ht="8.25" customHeight="1">
      <c r="A1494" s="505"/>
      <c r="B1494" s="505"/>
      <c r="C1494" s="468"/>
      <c r="D1494" s="469"/>
    </row>
    <row r="1495" spans="1:4">
      <c r="A1495" s="52"/>
      <c r="B1495" s="52"/>
    </row>
    <row r="1496" spans="1:4">
      <c r="A1496" s="52"/>
      <c r="B1496" s="52"/>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25BE-1933-467E-8AF1-E38A3981FFC8}">
  <sheetPr codeName="Sheet4">
    <outlinePr summaryBelow="0" summaryRight="0"/>
  </sheetPr>
  <dimension ref="A1:GJ1951"/>
  <sheetViews>
    <sheetView topLeftCell="A1570" zoomScaleNormal="100" workbookViewId="0">
      <pane xSplit="3" ySplit="4" topLeftCell="D1574" activePane="bottomRight" state="frozen"/>
      <selection activeCell="A1570" sqref="A1570"/>
      <selection pane="topRight" activeCell="D1570" sqref="D1570"/>
      <selection pane="bottomLeft" activeCell="A1574" sqref="A1574"/>
      <selection pane="bottomRight" activeCell="C186" sqref="C186:H195"/>
    </sheetView>
    <sheetView topLeftCell="A1568" zoomScale="85" zoomScaleNormal="85" workbookViewId="1">
      <selection activeCell="D1574" sqref="D1574:BE1868"/>
    </sheetView>
  </sheetViews>
  <sheetFormatPr defaultRowHeight="15" outlineLevelRow="2"/>
  <cols>
    <col min="1" max="1" width="11.28515625" customWidth="1"/>
    <col min="2" max="2" width="43.28515625" customWidth="1"/>
    <col min="3" max="3" width="7.7109375" customWidth="1"/>
    <col min="4" max="4" width="7.85546875" customWidth="1"/>
    <col min="5" max="5" width="7.5703125" customWidth="1"/>
    <col min="6" max="6" width="6.28515625" customWidth="1"/>
    <col min="7" max="9" width="7.28515625" customWidth="1"/>
    <col min="10" max="10" width="7.42578125" customWidth="1"/>
    <col min="11" max="12" width="7.140625" customWidth="1"/>
    <col min="13" max="13" width="6.85546875" customWidth="1"/>
    <col min="14" max="19" width="6.28515625" customWidth="1"/>
    <col min="20" max="28" width="7" customWidth="1"/>
    <col min="29" max="29" width="6.28515625" customWidth="1"/>
    <col min="30" max="30" width="7.140625" customWidth="1"/>
    <col min="31" max="46" width="6.28515625" customWidth="1"/>
    <col min="47" max="47" width="7.7109375" customWidth="1"/>
    <col min="48" max="52" width="6.28515625" customWidth="1"/>
    <col min="53" max="53" width="8.85546875" customWidth="1"/>
    <col min="54" max="54" width="6.28515625" customWidth="1"/>
    <col min="55" max="55" width="7.28515625" customWidth="1"/>
    <col min="56" max="124" width="6.28515625" customWidth="1"/>
    <col min="125" max="275" width="6.5703125" customWidth="1"/>
  </cols>
  <sheetData>
    <row r="1" spans="1:46">
      <c r="B1" t="s">
        <v>358</v>
      </c>
      <c r="H1" t="s">
        <v>575</v>
      </c>
      <c r="I1" s="26"/>
      <c r="W1" t="s">
        <v>1520</v>
      </c>
    </row>
    <row r="2" spans="1:46">
      <c r="B2" t="s">
        <v>714</v>
      </c>
    </row>
    <row r="3" spans="1:46">
      <c r="B3" t="s">
        <v>360</v>
      </c>
      <c r="V3" t="s">
        <v>1352</v>
      </c>
      <c r="W3" s="11" t="s">
        <v>881</v>
      </c>
      <c r="X3" s="11" t="s">
        <v>1652</v>
      </c>
      <c r="Y3" s="11" t="s">
        <v>1653</v>
      </c>
      <c r="Z3" s="11" t="s">
        <v>2085</v>
      </c>
      <c r="AA3" s="11" t="s">
        <v>1943</v>
      </c>
    </row>
    <row r="4" spans="1:46">
      <c r="A4" t="s">
        <v>532</v>
      </c>
      <c r="B4" t="s">
        <v>902</v>
      </c>
      <c r="C4" s="190">
        <v>3</v>
      </c>
      <c r="D4" s="54" t="str">
        <f>(INDEX(i.TOL_Desc,1,d.TOL)&amp;" ")</f>
        <v xml:space="preserve">Spr </v>
      </c>
      <c r="E4" s="126" t="s">
        <v>956</v>
      </c>
      <c r="V4" t="s">
        <v>532</v>
      </c>
      <c r="W4" s="11" t="s">
        <v>895</v>
      </c>
      <c r="X4" s="11" t="s">
        <v>896</v>
      </c>
      <c r="Y4" s="11" t="s">
        <v>897</v>
      </c>
      <c r="Z4" s="110"/>
      <c r="AA4" s="110"/>
      <c r="AB4" s="110"/>
    </row>
    <row r="5" spans="1:46" collapsed="1">
      <c r="A5" s="14" t="s">
        <v>1309</v>
      </c>
      <c r="L5" s="27"/>
      <c r="M5" s="27"/>
      <c r="N5" s="27"/>
      <c r="O5" s="27"/>
      <c r="P5" s="27"/>
      <c r="Q5" s="27"/>
      <c r="R5" s="110"/>
      <c r="S5" s="110"/>
      <c r="T5" s="110"/>
      <c r="U5" s="110"/>
      <c r="AC5" s="110"/>
      <c r="AD5" s="110"/>
      <c r="AE5" s="110"/>
      <c r="AF5" s="110"/>
      <c r="AG5" s="110"/>
      <c r="AH5" s="110"/>
      <c r="AI5" s="110"/>
      <c r="AJ5" s="110"/>
      <c r="AK5" s="110"/>
      <c r="AL5" s="110"/>
      <c r="AM5" s="110"/>
      <c r="AN5" s="110"/>
      <c r="AO5" s="110"/>
      <c r="AP5" s="110"/>
    </row>
    <row r="6" spans="1:46" ht="102" hidden="1" customHeight="1" outlineLevel="1">
      <c r="C6" s="104" t="s">
        <v>21</v>
      </c>
      <c r="D6" s="104" t="s">
        <v>1107</v>
      </c>
      <c r="E6" s="104" t="s">
        <v>2063</v>
      </c>
      <c r="F6" s="104" t="s">
        <v>2065</v>
      </c>
      <c r="G6" s="104" t="s">
        <v>2066</v>
      </c>
      <c r="H6" s="104" t="s">
        <v>2067</v>
      </c>
      <c r="I6" s="104" t="s">
        <v>1313</v>
      </c>
      <c r="J6" s="104" t="s">
        <v>1314</v>
      </c>
      <c r="K6" s="104" t="s">
        <v>2068</v>
      </c>
      <c r="L6" s="104" t="s">
        <v>2068</v>
      </c>
      <c r="M6" s="104" t="s">
        <v>2069</v>
      </c>
      <c r="N6" s="104" t="s">
        <v>2070</v>
      </c>
      <c r="O6" s="104" t="s">
        <v>656</v>
      </c>
      <c r="P6" s="104" t="s">
        <v>759</v>
      </c>
      <c r="Q6" s="27"/>
      <c r="R6" s="27"/>
      <c r="S6" s="27"/>
      <c r="T6" s="27"/>
      <c r="U6" s="27"/>
      <c r="V6" s="110"/>
      <c r="Y6" s="110"/>
      <c r="Z6" s="110"/>
      <c r="AA6" s="110"/>
      <c r="AB6" s="110"/>
      <c r="AC6" s="110"/>
      <c r="AD6" s="110"/>
      <c r="AE6" s="110"/>
      <c r="AF6" s="110"/>
      <c r="AG6" s="110"/>
      <c r="AH6" s="110"/>
      <c r="AI6" s="110"/>
      <c r="AJ6" s="110"/>
      <c r="AK6" s="110"/>
      <c r="AL6" s="110"/>
      <c r="AM6" s="110"/>
      <c r="AN6" s="110"/>
      <c r="AO6" s="110"/>
      <c r="AP6" s="110"/>
      <c r="AQ6" s="110"/>
      <c r="AR6" s="110"/>
      <c r="AS6" s="110"/>
      <c r="AT6" s="110"/>
    </row>
    <row r="7" spans="1:46" hidden="1" outlineLevel="1">
      <c r="A7">
        <v>1</v>
      </c>
      <c r="B7" t="s">
        <v>1315</v>
      </c>
      <c r="C7" s="28" t="b">
        <v>1</v>
      </c>
      <c r="D7" s="28" t="s">
        <v>30</v>
      </c>
      <c r="E7" s="28" t="b">
        <v>0</v>
      </c>
      <c r="F7" s="28" t="s">
        <v>30</v>
      </c>
      <c r="G7" s="28" t="s">
        <v>30</v>
      </c>
      <c r="H7" s="28" t="s">
        <v>30</v>
      </c>
      <c r="I7" s="28" t="s">
        <v>30</v>
      </c>
      <c r="J7" s="28" t="s">
        <v>30</v>
      </c>
      <c r="K7" s="28" t="s">
        <v>30</v>
      </c>
      <c r="L7" s="28" t="s">
        <v>30</v>
      </c>
      <c r="M7" s="28" t="s">
        <v>30</v>
      </c>
      <c r="N7" s="28" t="s">
        <v>30</v>
      </c>
      <c r="O7" s="28" t="b">
        <v>0</v>
      </c>
      <c r="P7" s="28">
        <v>0</v>
      </c>
      <c r="Q7" s="27"/>
      <c r="R7" s="27"/>
      <c r="S7" s="27"/>
      <c r="T7" s="27"/>
      <c r="U7" s="27"/>
      <c r="V7" s="110"/>
      <c r="Y7" s="110"/>
      <c r="Z7" s="110"/>
      <c r="AA7" s="110"/>
      <c r="AB7" s="110"/>
      <c r="AC7" s="110"/>
      <c r="AD7" s="110"/>
      <c r="AE7" s="110"/>
      <c r="AF7" s="110"/>
      <c r="AG7" s="110"/>
      <c r="AH7" s="110"/>
      <c r="AI7" s="110"/>
      <c r="AJ7" s="110"/>
      <c r="AK7" s="110"/>
      <c r="AL7" s="110"/>
      <c r="AM7" s="110"/>
      <c r="AN7" s="110"/>
      <c r="AO7" s="110"/>
      <c r="AP7" s="110"/>
      <c r="AQ7" s="110"/>
      <c r="AR7" s="110"/>
      <c r="AS7" s="110"/>
      <c r="AT7" s="110"/>
    </row>
    <row r="8" spans="1:46" hidden="1" outlineLevel="1">
      <c r="A8">
        <v>2</v>
      </c>
      <c r="B8" t="s">
        <v>2072</v>
      </c>
      <c r="C8" s="28" t="b">
        <v>0</v>
      </c>
      <c r="D8" s="28" t="s">
        <v>30</v>
      </c>
      <c r="E8" s="28" t="b">
        <v>0</v>
      </c>
      <c r="F8" s="28" t="s">
        <v>30</v>
      </c>
      <c r="G8" s="28" t="s">
        <v>30</v>
      </c>
      <c r="H8" s="28" t="s">
        <v>30</v>
      </c>
      <c r="I8" s="28" t="b">
        <v>0</v>
      </c>
      <c r="J8" s="28" t="b">
        <v>1</v>
      </c>
      <c r="K8" s="28" t="s">
        <v>30</v>
      </c>
      <c r="L8" s="28" t="s">
        <v>30</v>
      </c>
      <c r="M8" s="28" t="s">
        <v>30</v>
      </c>
      <c r="N8" s="28" t="s">
        <v>30</v>
      </c>
      <c r="O8" s="28" t="b">
        <v>1</v>
      </c>
      <c r="P8" s="28">
        <v>0</v>
      </c>
      <c r="Q8" s="27"/>
      <c r="R8" s="27"/>
      <c r="S8" s="27"/>
      <c r="T8" s="27"/>
      <c r="U8" s="27"/>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row>
    <row r="9" spans="1:46" hidden="1" outlineLevel="1">
      <c r="A9">
        <v>3</v>
      </c>
      <c r="B9" t="s">
        <v>1316</v>
      </c>
      <c r="C9" s="28" t="b">
        <v>0</v>
      </c>
      <c r="D9" s="28">
        <v>2</v>
      </c>
      <c r="E9" s="28" t="b">
        <v>0</v>
      </c>
      <c r="F9" s="28" t="s">
        <v>30</v>
      </c>
      <c r="G9" s="28" t="s">
        <v>30</v>
      </c>
      <c r="H9" s="28" t="s">
        <v>30</v>
      </c>
      <c r="I9" s="28" t="b">
        <v>0</v>
      </c>
      <c r="J9" s="28" t="b">
        <v>1</v>
      </c>
      <c r="K9" s="28" t="s">
        <v>30</v>
      </c>
      <c r="L9" s="28" t="s">
        <v>30</v>
      </c>
      <c r="M9" s="28" t="s">
        <v>30</v>
      </c>
      <c r="N9" s="28" t="s">
        <v>30</v>
      </c>
      <c r="O9" s="28" t="b">
        <v>1</v>
      </c>
      <c r="P9" s="28">
        <v>0</v>
      </c>
      <c r="Q9" s="27"/>
      <c r="R9" s="27"/>
      <c r="S9" s="27"/>
      <c r="T9" s="27"/>
      <c r="U9" s="27"/>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row>
    <row r="10" spans="1:46" hidden="1" outlineLevel="1">
      <c r="A10">
        <v>4</v>
      </c>
      <c r="B10" t="s">
        <v>2064</v>
      </c>
      <c r="C10" s="28" t="b">
        <v>0</v>
      </c>
      <c r="D10" s="28">
        <v>7</v>
      </c>
      <c r="E10" s="28" t="b">
        <v>1</v>
      </c>
      <c r="F10" s="28" t="s">
        <v>30</v>
      </c>
      <c r="G10" s="28">
        <v>100</v>
      </c>
      <c r="H10" s="28" t="b">
        <v>0</v>
      </c>
      <c r="I10" s="28" t="s">
        <v>30</v>
      </c>
      <c r="J10" s="28" t="s">
        <v>30</v>
      </c>
      <c r="K10" s="28">
        <v>105</v>
      </c>
      <c r="L10" s="28">
        <v>287</v>
      </c>
      <c r="M10" s="28" t="b">
        <v>1</v>
      </c>
      <c r="N10" s="28" t="b">
        <v>1</v>
      </c>
      <c r="O10" s="28" t="b">
        <v>1</v>
      </c>
      <c r="P10" s="28">
        <v>0</v>
      </c>
      <c r="Q10" s="27"/>
      <c r="R10" s="27"/>
      <c r="S10" s="27"/>
      <c r="T10" s="27"/>
      <c r="U10" s="27"/>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row>
    <row r="11" spans="1:46" collapsed="1"/>
    <row r="12" spans="1:46" collapsed="1">
      <c r="A12" s="14" t="s">
        <v>1317</v>
      </c>
    </row>
    <row r="13" spans="1:46" ht="79.5" hidden="1" outlineLevel="1">
      <c r="C13" s="477" t="s">
        <v>759</v>
      </c>
      <c r="D13" s="104" t="s">
        <v>1318</v>
      </c>
      <c r="E13" s="104" t="s">
        <v>1319</v>
      </c>
      <c r="F13" s="104" t="s">
        <v>1320</v>
      </c>
      <c r="G13" s="104" t="s">
        <v>1321</v>
      </c>
      <c r="H13" s="104" t="s">
        <v>1322</v>
      </c>
      <c r="I13" s="104" t="s">
        <v>1323</v>
      </c>
      <c r="J13" s="104" t="s">
        <v>1136</v>
      </c>
      <c r="K13" s="104" t="s">
        <v>1324</v>
      </c>
      <c r="L13" s="104" t="s">
        <v>1325</v>
      </c>
    </row>
    <row r="14" spans="1:46" hidden="1" outlineLevel="1">
      <c r="A14">
        <v>1</v>
      </c>
      <c r="B14" t="s">
        <v>1327</v>
      </c>
      <c r="C14" s="476">
        <v>0</v>
      </c>
      <c r="D14" s="28" t="s">
        <v>30</v>
      </c>
      <c r="E14" s="406">
        <v>1</v>
      </c>
      <c r="F14" s="407">
        <v>4.4999999999999998E-2</v>
      </c>
      <c r="G14" s="407">
        <v>4.4999999999999998E-2</v>
      </c>
      <c r="H14" s="334" t="s">
        <v>30</v>
      </c>
      <c r="I14" s="334" t="s">
        <v>30</v>
      </c>
      <c r="J14" s="334" t="s">
        <v>30</v>
      </c>
      <c r="K14" s="334">
        <v>1</v>
      </c>
      <c r="L14" s="334">
        <v>1</v>
      </c>
    </row>
    <row r="15" spans="1:46" hidden="1" outlineLevel="1">
      <c r="A15">
        <v>2</v>
      </c>
      <c r="B15" t="s">
        <v>1328</v>
      </c>
      <c r="C15" s="476">
        <v>0.25</v>
      </c>
      <c r="D15" s="28">
        <v>500000</v>
      </c>
      <c r="E15" s="406">
        <v>2</v>
      </c>
      <c r="F15" s="407">
        <v>0.03</v>
      </c>
      <c r="G15" s="407">
        <v>0.03</v>
      </c>
      <c r="H15" s="334">
        <v>0</v>
      </c>
      <c r="I15" s="334">
        <v>2</v>
      </c>
      <c r="J15" s="334" t="b">
        <v>0</v>
      </c>
      <c r="K15" s="334">
        <v>0.85</v>
      </c>
      <c r="L15" s="334">
        <v>0.85</v>
      </c>
    </row>
    <row r="16" spans="1:46" hidden="1" outlineLevel="1">
      <c r="A16">
        <v>3</v>
      </c>
      <c r="B16" t="s">
        <v>1329</v>
      </c>
      <c r="C16" s="476">
        <v>0.75</v>
      </c>
      <c r="D16" s="408">
        <v>1500000</v>
      </c>
      <c r="E16" s="406">
        <v>1</v>
      </c>
      <c r="F16" s="407">
        <v>6.7500000000000004E-2</v>
      </c>
      <c r="G16" s="407">
        <v>6.7500000000000004E-2</v>
      </c>
      <c r="H16" s="334">
        <v>99</v>
      </c>
      <c r="I16" s="334" t="s">
        <v>30</v>
      </c>
      <c r="J16" s="334" t="b">
        <v>1</v>
      </c>
      <c r="K16" s="334">
        <v>1.1499999999999999</v>
      </c>
      <c r="L16" s="334">
        <v>1.1499999999999999</v>
      </c>
    </row>
    <row r="17" spans="1:82" hidden="1" outlineLevel="1">
      <c r="A17">
        <v>4</v>
      </c>
      <c r="B17" t="s">
        <v>1330</v>
      </c>
      <c r="C17" s="476">
        <v>0.5</v>
      </c>
      <c r="D17" s="28">
        <v>1000000</v>
      </c>
    </row>
    <row r="18" spans="1:82" hidden="1" outlineLevel="1"/>
    <row r="20" spans="1:82" collapsed="1">
      <c r="A20" s="14" t="s">
        <v>1331</v>
      </c>
    </row>
    <row r="21" spans="1:82" ht="67.5" hidden="1" outlineLevel="1">
      <c r="C21" s="104" t="s">
        <v>1121</v>
      </c>
      <c r="D21" s="104" t="s">
        <v>1120</v>
      </c>
      <c r="E21" s="104" t="s">
        <v>1332</v>
      </c>
      <c r="F21" s="104" t="s">
        <v>1333</v>
      </c>
      <c r="G21" s="104" t="s">
        <v>1334</v>
      </c>
      <c r="H21" s="104"/>
      <c r="I21" s="104"/>
    </row>
    <row r="22" spans="1:82" hidden="1" outlineLevel="1">
      <c r="A22">
        <v>1</v>
      </c>
      <c r="B22" s="406" t="s">
        <v>1335</v>
      </c>
      <c r="C22" s="406" t="b">
        <v>0</v>
      </c>
      <c r="D22" s="406" t="b">
        <v>0</v>
      </c>
      <c r="E22" s="406" t="s">
        <v>30</v>
      </c>
      <c r="F22" s="406" t="s">
        <v>30</v>
      </c>
      <c r="G22" s="406" t="s">
        <v>30</v>
      </c>
    </row>
    <row r="23" spans="1:82" hidden="1" outlineLevel="1">
      <c r="A23">
        <v>2</v>
      </c>
      <c r="B23" s="406" t="s">
        <v>1336</v>
      </c>
      <c r="C23" s="406" t="b">
        <v>1</v>
      </c>
      <c r="D23" s="406" t="b">
        <v>1</v>
      </c>
      <c r="E23" s="406">
        <v>1</v>
      </c>
      <c r="F23" s="406">
        <v>3.0000000000000001E-6</v>
      </c>
      <c r="G23" s="406" t="s">
        <v>30</v>
      </c>
    </row>
    <row r="24" spans="1:82" hidden="1" outlineLevel="1">
      <c r="A24">
        <v>3</v>
      </c>
      <c r="B24" s="406" t="s">
        <v>1337</v>
      </c>
      <c r="C24" s="406" t="b">
        <v>1</v>
      </c>
      <c r="D24" s="406" t="b">
        <v>1</v>
      </c>
      <c r="E24" s="406">
        <v>1</v>
      </c>
      <c r="F24" s="406">
        <v>5.0000000000000004E-6</v>
      </c>
      <c r="G24" s="406" t="s">
        <v>30</v>
      </c>
    </row>
    <row r="25" spans="1:82" hidden="1" outlineLevel="1">
      <c r="A25">
        <v>4</v>
      </c>
      <c r="B25" s="406" t="s">
        <v>1338</v>
      </c>
      <c r="C25" s="406" t="b">
        <v>1</v>
      </c>
      <c r="D25" s="406" t="b">
        <v>1</v>
      </c>
      <c r="E25" s="406">
        <v>2</v>
      </c>
      <c r="F25" s="406" t="s">
        <v>30</v>
      </c>
      <c r="G25" s="406">
        <v>0.3</v>
      </c>
    </row>
    <row r="26" spans="1:82" hidden="1" outlineLevel="1">
      <c r="A26">
        <v>5</v>
      </c>
      <c r="B26" s="406" t="s">
        <v>1339</v>
      </c>
      <c r="C26" s="406" t="b">
        <v>1</v>
      </c>
      <c r="D26" s="406" t="b">
        <v>1</v>
      </c>
      <c r="E26" s="406">
        <v>2</v>
      </c>
      <c r="F26" s="406" t="s">
        <v>30</v>
      </c>
      <c r="G26" s="406">
        <v>0.7</v>
      </c>
    </row>
    <row r="28" spans="1:82">
      <c r="A28" s="484" t="s">
        <v>1051</v>
      </c>
    </row>
    <row r="29" spans="1:82">
      <c r="B29" s="29" t="s">
        <v>1686</v>
      </c>
      <c r="C29" s="310">
        <v>2</v>
      </c>
      <c r="D29" s="54" t="str">
        <f>INDEX(i.Region_Desc,1,d.Region)</f>
        <v>GSW</v>
      </c>
      <c r="E29" s="54" t="s">
        <v>2615</v>
      </c>
      <c r="F29" s="54"/>
      <c r="G29" s="54"/>
      <c r="H29" s="54"/>
      <c r="I29" s="54"/>
      <c r="J29" s="54"/>
      <c r="K29" s="54"/>
      <c r="L29" s="54"/>
      <c r="M29" s="54"/>
      <c r="N29" s="54"/>
      <c r="O29" s="54"/>
      <c r="P29" s="54"/>
      <c r="Q29" s="54"/>
      <c r="R29" s="54"/>
      <c r="S29" s="54"/>
      <c r="T29" s="54"/>
      <c r="U29" s="54"/>
      <c r="V29" s="54"/>
      <c r="Y29" s="54"/>
      <c r="Z29" s="54"/>
      <c r="AA29" s="54"/>
      <c r="AB29" s="54"/>
      <c r="AC29" s="54"/>
      <c r="AD29" s="54"/>
      <c r="AE29" s="54"/>
      <c r="AF29" s="54"/>
      <c r="AG29" s="54"/>
      <c r="AH29" s="54"/>
      <c r="AI29" s="54"/>
      <c r="AJ29" s="54"/>
      <c r="AK29" s="54"/>
      <c r="AL29" s="54"/>
      <c r="AM29" s="54"/>
      <c r="AN29" s="54"/>
      <c r="AO29" s="54"/>
      <c r="AP29" s="54"/>
      <c r="AZ29" s="25" t="s">
        <v>1396</v>
      </c>
      <c r="BA29" s="235">
        <v>43466</v>
      </c>
      <c r="BU29" s="54"/>
    </row>
    <row r="30" spans="1:82">
      <c r="B30" s="29"/>
      <c r="C30" s="26" t="s">
        <v>1180</v>
      </c>
      <c r="D30" s="54"/>
      <c r="E30" s="54"/>
      <c r="F30" s="54"/>
      <c r="G30" s="54"/>
      <c r="H30" s="54"/>
      <c r="I30" s="54"/>
      <c r="J30" s="54"/>
      <c r="K30" s="54"/>
      <c r="L30" s="54"/>
      <c r="M30" s="54"/>
      <c r="N30" s="54"/>
      <c r="O30" s="54"/>
      <c r="P30" s="54"/>
      <c r="Q30" s="54"/>
      <c r="R30" s="54"/>
      <c r="S30" s="54"/>
      <c r="T30" s="54"/>
      <c r="U30" s="54"/>
      <c r="V30" s="54"/>
      <c r="Y30" s="54"/>
      <c r="Z30" s="54"/>
      <c r="AA30" s="54"/>
      <c r="AB30" s="54"/>
      <c r="AC30" s="54"/>
      <c r="AD30" s="54"/>
      <c r="AE30" s="54"/>
      <c r="AF30" s="54"/>
      <c r="AG30" s="54"/>
      <c r="AH30" s="54"/>
      <c r="AI30" s="54"/>
      <c r="AJ30" s="54"/>
      <c r="AK30" s="54"/>
      <c r="AL30" s="54"/>
      <c r="AM30" s="435" t="s">
        <v>1397</v>
      </c>
      <c r="AN30" s="54"/>
      <c r="AO30" s="54"/>
      <c r="AP30" s="54"/>
      <c r="BA30" s="22">
        <v>7</v>
      </c>
      <c r="BO30" t="s">
        <v>1395</v>
      </c>
      <c r="CD30" s="54"/>
    </row>
    <row r="31" spans="1:82" ht="17.25" outlineLevel="1" collapsed="1">
      <c r="B31" t="s">
        <v>894</v>
      </c>
      <c r="C31">
        <v>1</v>
      </c>
      <c r="D31">
        <v>2</v>
      </c>
      <c r="E31">
        <v>3</v>
      </c>
      <c r="F31">
        <v>1</v>
      </c>
      <c r="G31">
        <v>2</v>
      </c>
      <c r="H31">
        <v>3</v>
      </c>
      <c r="I31">
        <v>1</v>
      </c>
      <c r="J31">
        <v>2</v>
      </c>
      <c r="K31">
        <v>3</v>
      </c>
      <c r="L31">
        <v>1</v>
      </c>
      <c r="M31">
        <v>2</v>
      </c>
      <c r="N31">
        <v>3</v>
      </c>
      <c r="O31">
        <v>1</v>
      </c>
      <c r="P31">
        <v>2</v>
      </c>
      <c r="Q31">
        <v>3</v>
      </c>
      <c r="R31">
        <v>1</v>
      </c>
      <c r="S31">
        <v>2</v>
      </c>
      <c r="T31">
        <v>3</v>
      </c>
      <c r="U31" s="103" t="s">
        <v>2670</v>
      </c>
      <c r="V31" s="103"/>
      <c r="W31" s="103"/>
      <c r="X31" s="103"/>
      <c r="Y31" s="103"/>
      <c r="Z31" s="103"/>
      <c r="AA31" s="103"/>
      <c r="AB31" s="103"/>
      <c r="AC31" s="103"/>
      <c r="AD31" s="103"/>
      <c r="AE31" s="103"/>
      <c r="AF31" s="103"/>
      <c r="AG31" s="103"/>
      <c r="AH31" s="103"/>
      <c r="AI31" s="103"/>
      <c r="AJ31" s="103"/>
      <c r="AK31" s="103"/>
      <c r="AL31" s="103"/>
      <c r="AM31" s="122" t="s">
        <v>881</v>
      </c>
      <c r="AN31" s="122"/>
      <c r="AO31" s="122"/>
      <c r="AP31" s="122" t="s">
        <v>1652</v>
      </c>
      <c r="AQ31" s="122"/>
      <c r="AR31" s="122"/>
      <c r="AS31" s="122" t="s">
        <v>1653</v>
      </c>
      <c r="AT31" s="122"/>
      <c r="AU31" s="122"/>
      <c r="AV31" s="122" t="s">
        <v>2085</v>
      </c>
      <c r="AW31" s="122"/>
      <c r="AX31" s="122"/>
      <c r="AZ31" t="s">
        <v>1046</v>
      </c>
      <c r="BA31" s="122" t="s">
        <v>881</v>
      </c>
      <c r="BB31" s="122"/>
      <c r="BC31" s="122"/>
      <c r="BD31" s="122" t="s">
        <v>1652</v>
      </c>
      <c r="BE31" s="122"/>
      <c r="BF31" s="122"/>
      <c r="BG31" s="122" t="s">
        <v>1653</v>
      </c>
      <c r="BH31" s="122"/>
      <c r="BI31" s="122"/>
      <c r="BJ31" s="122" t="s">
        <v>2085</v>
      </c>
      <c r="BK31" s="122"/>
      <c r="BL31" s="122"/>
      <c r="BO31" s="122" t="s">
        <v>881</v>
      </c>
      <c r="BP31" s="122"/>
      <c r="BQ31" s="122"/>
      <c r="BR31" s="122" t="s">
        <v>1652</v>
      </c>
      <c r="BS31" s="122"/>
      <c r="BT31" s="122"/>
      <c r="BU31" s="122" t="s">
        <v>1653</v>
      </c>
      <c r="BV31" s="122"/>
      <c r="BW31" s="122"/>
      <c r="BX31" s="122" t="s">
        <v>2085</v>
      </c>
      <c r="BY31" s="122"/>
      <c r="BZ31" s="122"/>
    </row>
    <row r="32" spans="1:82" outlineLevel="1" collapsed="1">
      <c r="C32" s="18" t="s">
        <v>895</v>
      </c>
      <c r="D32" s="18" t="s">
        <v>896</v>
      </c>
      <c r="E32" s="18" t="s">
        <v>897</v>
      </c>
      <c r="F32" s="18" t="s">
        <v>895</v>
      </c>
      <c r="G32" s="18" t="s">
        <v>896</v>
      </c>
      <c r="H32" s="18" t="s">
        <v>897</v>
      </c>
      <c r="I32" s="18" t="s">
        <v>895</v>
      </c>
      <c r="J32" s="18" t="s">
        <v>896</v>
      </c>
      <c r="K32" s="18" t="s">
        <v>897</v>
      </c>
      <c r="L32" s="18" t="s">
        <v>895</v>
      </c>
      <c r="M32" s="18" t="s">
        <v>896</v>
      </c>
      <c r="N32" s="18" t="s">
        <v>897</v>
      </c>
      <c r="O32" s="18" t="s">
        <v>895</v>
      </c>
      <c r="P32" s="18" t="s">
        <v>896</v>
      </c>
      <c r="Q32" s="18" t="s">
        <v>897</v>
      </c>
      <c r="R32" s="18" t="s">
        <v>895</v>
      </c>
      <c r="S32" s="18" t="s">
        <v>896</v>
      </c>
      <c r="T32" s="18" t="s">
        <v>897</v>
      </c>
      <c r="U32" s="18" t="s">
        <v>895</v>
      </c>
      <c r="V32" s="18" t="s">
        <v>896</v>
      </c>
      <c r="W32" s="18" t="s">
        <v>897</v>
      </c>
      <c r="X32" s="18" t="s">
        <v>895</v>
      </c>
      <c r="Y32" s="18" t="s">
        <v>896</v>
      </c>
      <c r="Z32" s="18" t="s">
        <v>897</v>
      </c>
      <c r="AA32" s="18" t="s">
        <v>895</v>
      </c>
      <c r="AB32" s="18" t="s">
        <v>896</v>
      </c>
      <c r="AC32" s="18" t="s">
        <v>897</v>
      </c>
      <c r="AD32" s="18" t="s">
        <v>895</v>
      </c>
      <c r="AE32" s="18" t="s">
        <v>896</v>
      </c>
      <c r="AF32" s="18" t="s">
        <v>897</v>
      </c>
      <c r="AG32" s="18" t="s">
        <v>895</v>
      </c>
      <c r="AH32" s="18" t="s">
        <v>896</v>
      </c>
      <c r="AI32" s="18" t="s">
        <v>897</v>
      </c>
      <c r="AJ32" s="18" t="s">
        <v>895</v>
      </c>
      <c r="AK32" s="18" t="s">
        <v>896</v>
      </c>
      <c r="AL32" s="18" t="s">
        <v>897</v>
      </c>
      <c r="AM32" s="18" t="s">
        <v>895</v>
      </c>
      <c r="AN32" s="18" t="s">
        <v>896</v>
      </c>
      <c r="AO32" s="18" t="s">
        <v>897</v>
      </c>
      <c r="AP32" s="18" t="s">
        <v>895</v>
      </c>
      <c r="AQ32" s="18" t="s">
        <v>896</v>
      </c>
      <c r="AR32" s="18" t="s">
        <v>897</v>
      </c>
      <c r="AS32" s="18" t="s">
        <v>895</v>
      </c>
      <c r="AT32" s="18" t="s">
        <v>896</v>
      </c>
      <c r="AU32" s="18" t="s">
        <v>897</v>
      </c>
      <c r="AV32" s="18" t="s">
        <v>895</v>
      </c>
      <c r="AW32" s="18" t="s">
        <v>896</v>
      </c>
      <c r="AX32" s="18" t="s">
        <v>897</v>
      </c>
      <c r="AZ32" t="s">
        <v>1047</v>
      </c>
      <c r="BA32" s="18" t="s">
        <v>895</v>
      </c>
      <c r="BB32" s="18" t="s">
        <v>896</v>
      </c>
      <c r="BC32" s="18" t="s">
        <v>897</v>
      </c>
      <c r="BD32" s="18" t="s">
        <v>895</v>
      </c>
      <c r="BE32" s="18" t="s">
        <v>896</v>
      </c>
      <c r="BF32" s="18" t="s">
        <v>897</v>
      </c>
      <c r="BG32" s="18" t="s">
        <v>895</v>
      </c>
      <c r="BH32" s="18" t="s">
        <v>896</v>
      </c>
      <c r="BI32" s="18" t="s">
        <v>897</v>
      </c>
      <c r="BJ32" s="18" t="s">
        <v>895</v>
      </c>
      <c r="BK32" s="18" t="s">
        <v>896</v>
      </c>
      <c r="BL32" s="18" t="s">
        <v>897</v>
      </c>
      <c r="BO32" s="18" t="s">
        <v>895</v>
      </c>
      <c r="BP32" s="18" t="s">
        <v>896</v>
      </c>
      <c r="BQ32" s="18" t="s">
        <v>897</v>
      </c>
      <c r="BR32" s="18" t="s">
        <v>895</v>
      </c>
      <c r="BS32" s="18" t="s">
        <v>896</v>
      </c>
      <c r="BT32" s="18" t="s">
        <v>897</v>
      </c>
      <c r="BU32" s="18" t="s">
        <v>895</v>
      </c>
      <c r="BV32" s="18" t="s">
        <v>896</v>
      </c>
      <c r="BW32" s="18" t="s">
        <v>897</v>
      </c>
      <c r="BX32" s="18" t="s">
        <v>895</v>
      </c>
      <c r="BY32" s="18" t="s">
        <v>896</v>
      </c>
      <c r="BZ32" s="18" t="s">
        <v>897</v>
      </c>
    </row>
    <row r="33" spans="1:78" outlineLevel="1">
      <c r="B33" t="s">
        <v>1050</v>
      </c>
      <c r="C33" s="18">
        <v>1</v>
      </c>
      <c r="D33" s="18">
        <v>1</v>
      </c>
      <c r="E33" s="18">
        <v>1</v>
      </c>
      <c r="F33" s="18">
        <v>2</v>
      </c>
      <c r="G33" s="18">
        <v>2</v>
      </c>
      <c r="H33" s="18">
        <v>2</v>
      </c>
      <c r="I33" s="18">
        <v>3</v>
      </c>
      <c r="J33" s="18">
        <v>3</v>
      </c>
      <c r="K33" s="18">
        <v>3</v>
      </c>
      <c r="L33" s="18">
        <v>4</v>
      </c>
      <c r="M33" s="18">
        <v>4</v>
      </c>
      <c r="N33" s="18">
        <v>4</v>
      </c>
      <c r="O33" s="18">
        <v>5</v>
      </c>
      <c r="P33" s="18">
        <v>5</v>
      </c>
      <c r="Q33" s="18">
        <v>5</v>
      </c>
      <c r="R33" s="18">
        <v>6</v>
      </c>
      <c r="S33" s="18">
        <v>6</v>
      </c>
      <c r="T33" s="18">
        <v>6</v>
      </c>
      <c r="U33" s="18"/>
      <c r="V33" s="18"/>
      <c r="W33" s="18"/>
      <c r="X33" s="18"/>
      <c r="Y33" s="18"/>
      <c r="Z33" s="18"/>
      <c r="AA33" s="18"/>
      <c r="AB33" s="18"/>
      <c r="AC33" s="18"/>
      <c r="AD33" s="18"/>
      <c r="AE33" s="18"/>
      <c r="AF33" s="18"/>
      <c r="AG33" s="18"/>
      <c r="AH33" s="18"/>
      <c r="AI33" s="18"/>
      <c r="AJ33" s="18"/>
      <c r="AK33" s="18"/>
      <c r="AL33" s="18"/>
      <c r="AM33" s="235">
        <v>43952</v>
      </c>
      <c r="AN33" s="235">
        <v>44007</v>
      </c>
      <c r="AO33" s="235">
        <v>44050</v>
      </c>
      <c r="AP33" s="235">
        <v>43966</v>
      </c>
      <c r="AQ33" s="235">
        <v>44000</v>
      </c>
      <c r="AR33" s="235">
        <v>44035</v>
      </c>
      <c r="AS33" s="235">
        <v>43952</v>
      </c>
      <c r="AT33" s="235">
        <v>43986</v>
      </c>
      <c r="AU33" s="235">
        <v>44021</v>
      </c>
      <c r="AV33" s="235">
        <v>43952</v>
      </c>
      <c r="AW33" s="235">
        <v>43986</v>
      </c>
      <c r="AX33" s="235">
        <v>44021</v>
      </c>
      <c r="BA33" s="236">
        <f>AM33</f>
        <v>43952</v>
      </c>
      <c r="BB33" s="236">
        <f t="shared" ref="BB33:BL33" si="0">AN33</f>
        <v>44007</v>
      </c>
      <c r="BC33" s="236">
        <f t="shared" si="0"/>
        <v>44050</v>
      </c>
      <c r="BD33" s="236">
        <f t="shared" si="0"/>
        <v>43966</v>
      </c>
      <c r="BE33" s="236">
        <f t="shared" si="0"/>
        <v>44000</v>
      </c>
      <c r="BF33" s="236">
        <f t="shared" si="0"/>
        <v>44035</v>
      </c>
      <c r="BG33" s="236">
        <f t="shared" si="0"/>
        <v>43952</v>
      </c>
      <c r="BH33" s="236">
        <f t="shared" si="0"/>
        <v>43986</v>
      </c>
      <c r="BI33" s="236">
        <f t="shared" si="0"/>
        <v>44021</v>
      </c>
      <c r="BJ33" s="236">
        <f t="shared" si="0"/>
        <v>43952</v>
      </c>
      <c r="BK33" s="236">
        <f t="shared" si="0"/>
        <v>43986</v>
      </c>
      <c r="BL33" s="236">
        <f t="shared" si="0"/>
        <v>44021</v>
      </c>
      <c r="BO33" s="235">
        <v>43952</v>
      </c>
      <c r="BP33" s="235">
        <v>44007</v>
      </c>
      <c r="BQ33" s="235">
        <v>44050</v>
      </c>
      <c r="BR33" s="235">
        <v>43966</v>
      </c>
      <c r="BS33" s="235">
        <v>44000</v>
      </c>
      <c r="BT33" s="235">
        <v>44035</v>
      </c>
      <c r="BU33" s="235">
        <v>43952</v>
      </c>
      <c r="BV33" s="235">
        <v>43986</v>
      </c>
      <c r="BW33" s="235">
        <v>44021</v>
      </c>
      <c r="BX33" s="235">
        <v>43952</v>
      </c>
      <c r="BY33" s="235">
        <v>43986</v>
      </c>
      <c r="BZ33" s="235">
        <v>44021</v>
      </c>
    </row>
    <row r="34" spans="1:78" outlineLevel="1" collapsed="1">
      <c r="A34">
        <v>1</v>
      </c>
      <c r="B34" s="25" t="s">
        <v>892</v>
      </c>
      <c r="C34" s="130">
        <f t="shared" ref="C34:T34" si="1">INDEX($AM34:$AX34,1,C$31+(d.Region-1)*3)</f>
        <v>33</v>
      </c>
      <c r="D34" s="130">
        <f t="shared" si="1"/>
        <v>38</v>
      </c>
      <c r="E34" s="130">
        <f t="shared" si="1"/>
        <v>43</v>
      </c>
      <c r="F34" s="130">
        <f t="shared" si="1"/>
        <v>33</v>
      </c>
      <c r="G34" s="130">
        <f t="shared" si="1"/>
        <v>38</v>
      </c>
      <c r="H34" s="130">
        <f t="shared" si="1"/>
        <v>43</v>
      </c>
      <c r="I34" s="130">
        <f t="shared" si="1"/>
        <v>33</v>
      </c>
      <c r="J34" s="130">
        <f t="shared" si="1"/>
        <v>38</v>
      </c>
      <c r="K34" s="130">
        <f t="shared" si="1"/>
        <v>43</v>
      </c>
      <c r="L34" s="130">
        <f t="shared" si="1"/>
        <v>33</v>
      </c>
      <c r="M34" s="130">
        <f t="shared" si="1"/>
        <v>38</v>
      </c>
      <c r="N34" s="130">
        <f t="shared" si="1"/>
        <v>43</v>
      </c>
      <c r="O34" s="130">
        <f t="shared" si="1"/>
        <v>33</v>
      </c>
      <c r="P34" s="130">
        <f t="shared" si="1"/>
        <v>38</v>
      </c>
      <c r="Q34" s="130">
        <f t="shared" si="1"/>
        <v>43</v>
      </c>
      <c r="R34" s="130">
        <f t="shared" si="1"/>
        <v>33</v>
      </c>
      <c r="S34" s="130">
        <f t="shared" si="1"/>
        <v>38</v>
      </c>
      <c r="T34" s="130">
        <f t="shared" si="1"/>
        <v>43</v>
      </c>
      <c r="U34" s="110" t="str">
        <f t="shared" ref="U34:AD42" si="2">C34&amp;":"&amp;C34+1</f>
        <v>33:34</v>
      </c>
      <c r="V34" s="110" t="str">
        <f t="shared" si="2"/>
        <v>38:39</v>
      </c>
      <c r="W34" s="110" t="str">
        <f t="shared" si="2"/>
        <v>43:44</v>
      </c>
      <c r="X34" s="110" t="str">
        <f t="shared" si="2"/>
        <v>33:34</v>
      </c>
      <c r="Y34" s="110" t="str">
        <f t="shared" si="2"/>
        <v>38:39</v>
      </c>
      <c r="Z34" s="110" t="str">
        <f t="shared" si="2"/>
        <v>43:44</v>
      </c>
      <c r="AA34" s="110" t="str">
        <f t="shared" si="2"/>
        <v>33:34</v>
      </c>
      <c r="AB34" s="110" t="str">
        <f t="shared" si="2"/>
        <v>38:39</v>
      </c>
      <c r="AC34" s="110" t="str">
        <f t="shared" si="2"/>
        <v>43:44</v>
      </c>
      <c r="AD34" s="110" t="str">
        <f t="shared" si="2"/>
        <v>33:34</v>
      </c>
      <c r="AE34" s="110" t="str">
        <f t="shared" ref="AE34:AL41" si="3">M34&amp;":"&amp;M34+1</f>
        <v>38:39</v>
      </c>
      <c r="AF34" s="110" t="str">
        <f t="shared" si="3"/>
        <v>43:44</v>
      </c>
      <c r="AG34" s="110" t="str">
        <f t="shared" si="3"/>
        <v>33:34</v>
      </c>
      <c r="AH34" s="110" t="str">
        <f t="shared" si="3"/>
        <v>38:39</v>
      </c>
      <c r="AI34" s="110" t="str">
        <f t="shared" si="3"/>
        <v>43:44</v>
      </c>
      <c r="AJ34" s="110" t="str">
        <f t="shared" si="3"/>
        <v>33:34</v>
      </c>
      <c r="AK34" s="110" t="str">
        <f t="shared" si="3"/>
        <v>38:39</v>
      </c>
      <c r="AL34" s="110" t="str">
        <f t="shared" si="3"/>
        <v>43:44</v>
      </c>
      <c r="AM34" s="436">
        <f t="shared" ref="AM34" si="4">BA34</f>
        <v>31</v>
      </c>
      <c r="AN34" s="436">
        <f t="shared" ref="AN34" si="5">BB34</f>
        <v>39</v>
      </c>
      <c r="AO34" s="436">
        <f t="shared" ref="AO34" si="6">BC34</f>
        <v>45</v>
      </c>
      <c r="AP34" s="436">
        <f t="shared" ref="AP34" si="7">BD34</f>
        <v>33</v>
      </c>
      <c r="AQ34" s="436">
        <f t="shared" ref="AQ34" si="8">BE34</f>
        <v>38</v>
      </c>
      <c r="AR34" s="436">
        <f t="shared" ref="AR34" si="9">BF34</f>
        <v>43</v>
      </c>
      <c r="AS34" s="436">
        <f t="shared" ref="AS34" si="10">BG34</f>
        <v>31</v>
      </c>
      <c r="AT34" s="436">
        <f t="shared" ref="AT34" si="11">BH34</f>
        <v>36</v>
      </c>
      <c r="AU34" s="436">
        <f t="shared" ref="AU34" si="12">BI34</f>
        <v>41</v>
      </c>
      <c r="AV34" s="436">
        <f t="shared" ref="AV34" si="13">BJ34</f>
        <v>31</v>
      </c>
      <c r="AW34" s="436">
        <f t="shared" ref="AW34" si="14">BK34</f>
        <v>36</v>
      </c>
      <c r="AX34" s="436">
        <f t="shared" ref="AX34" si="15">BL34</f>
        <v>41</v>
      </c>
      <c r="AZ34">
        <f>AZ40-365</f>
        <v>-274</v>
      </c>
      <c r="BA34">
        <f t="shared" ref="BA34:BL43" si="16">ROUNDUP((BA$33+$AZ34-$BA$29)/$BA$30,0)</f>
        <v>31</v>
      </c>
      <c r="BB34">
        <f t="shared" si="16"/>
        <v>39</v>
      </c>
      <c r="BC34">
        <f t="shared" si="16"/>
        <v>45</v>
      </c>
      <c r="BD34">
        <f t="shared" si="16"/>
        <v>33</v>
      </c>
      <c r="BE34">
        <f t="shared" si="16"/>
        <v>38</v>
      </c>
      <c r="BF34">
        <f t="shared" si="16"/>
        <v>43</v>
      </c>
      <c r="BG34">
        <f t="shared" si="16"/>
        <v>31</v>
      </c>
      <c r="BH34">
        <f t="shared" si="16"/>
        <v>36</v>
      </c>
      <c r="BI34">
        <f t="shared" si="16"/>
        <v>41</v>
      </c>
      <c r="BJ34">
        <f t="shared" si="16"/>
        <v>31</v>
      </c>
      <c r="BK34">
        <f t="shared" si="16"/>
        <v>36</v>
      </c>
      <c r="BL34">
        <f t="shared" si="16"/>
        <v>41</v>
      </c>
      <c r="BO34" s="22">
        <v>31</v>
      </c>
      <c r="BP34" s="22">
        <v>39</v>
      </c>
      <c r="BQ34" s="22">
        <v>45</v>
      </c>
      <c r="BR34" s="22">
        <v>33</v>
      </c>
      <c r="BS34" s="22">
        <v>38</v>
      </c>
      <c r="BT34" s="22">
        <v>43</v>
      </c>
      <c r="BU34" s="22">
        <v>31</v>
      </c>
      <c r="BV34" s="22">
        <v>36</v>
      </c>
      <c r="BW34" s="22">
        <v>41</v>
      </c>
      <c r="BX34" s="22">
        <v>31</v>
      </c>
      <c r="BY34" s="22">
        <v>36</v>
      </c>
      <c r="BZ34" s="22">
        <v>41</v>
      </c>
    </row>
    <row r="35" spans="1:78" outlineLevel="1" collapsed="1">
      <c r="A35">
        <f t="shared" ref="A35:A44" ca="1" si="17">OFFSET(A35,-1,0)+1</f>
        <v>2</v>
      </c>
      <c r="B35" s="25" t="s">
        <v>3093</v>
      </c>
      <c r="C35" s="130">
        <f t="shared" ref="C35:L40" si="18">INDEX($AM35:$AX35,1,C$31+(d.Region-1)*3)+INDEX(i.AgeJ,C$33,1)/7</f>
        <v>50</v>
      </c>
      <c r="D35" s="130">
        <f t="shared" si="18"/>
        <v>55</v>
      </c>
      <c r="E35" s="130">
        <f t="shared" si="18"/>
        <v>60</v>
      </c>
      <c r="F35" s="130">
        <f t="shared" si="18"/>
        <v>52</v>
      </c>
      <c r="G35" s="130">
        <f t="shared" si="18"/>
        <v>57</v>
      </c>
      <c r="H35" s="130">
        <f t="shared" si="18"/>
        <v>62</v>
      </c>
      <c r="I35" s="130">
        <f t="shared" si="18"/>
        <v>55</v>
      </c>
      <c r="J35" s="130">
        <f t="shared" si="18"/>
        <v>60</v>
      </c>
      <c r="K35" s="130">
        <f t="shared" si="18"/>
        <v>65</v>
      </c>
      <c r="L35" s="130">
        <f t="shared" si="18"/>
        <v>57</v>
      </c>
      <c r="M35" s="130">
        <f t="shared" ref="M35:T40" si="19">INDEX($AM35:$AX35,1,M$31+(d.Region-1)*3)+INDEX(i.AgeJ,M$33,1)/7</f>
        <v>62</v>
      </c>
      <c r="N35" s="130">
        <f t="shared" si="19"/>
        <v>67</v>
      </c>
      <c r="O35" s="130">
        <f t="shared" si="19"/>
        <v>59</v>
      </c>
      <c r="P35" s="130">
        <f t="shared" si="19"/>
        <v>64</v>
      </c>
      <c r="Q35" s="130">
        <f t="shared" si="19"/>
        <v>69</v>
      </c>
      <c r="R35" s="130">
        <f t="shared" si="19"/>
        <v>50</v>
      </c>
      <c r="S35" s="130">
        <f t="shared" si="19"/>
        <v>55</v>
      </c>
      <c r="T35" s="130">
        <f t="shared" si="19"/>
        <v>60</v>
      </c>
      <c r="U35" s="110" t="str">
        <f t="shared" si="2"/>
        <v>50:51</v>
      </c>
      <c r="V35" s="110" t="str">
        <f t="shared" si="2"/>
        <v>55:56</v>
      </c>
      <c r="W35" s="110" t="str">
        <f t="shared" si="2"/>
        <v>60:61</v>
      </c>
      <c r="X35" s="110" t="str">
        <f t="shared" si="2"/>
        <v>52:53</v>
      </c>
      <c r="Y35" s="110" t="str">
        <f t="shared" si="2"/>
        <v>57:58</v>
      </c>
      <c r="Z35" s="110" t="str">
        <f t="shared" si="2"/>
        <v>62:63</v>
      </c>
      <c r="AA35" s="110" t="str">
        <f t="shared" si="2"/>
        <v>55:56</v>
      </c>
      <c r="AB35" s="110" t="str">
        <f t="shared" si="2"/>
        <v>60:61</v>
      </c>
      <c r="AC35" s="110" t="str">
        <f t="shared" si="2"/>
        <v>65:66</v>
      </c>
      <c r="AD35" s="110" t="str">
        <f t="shared" si="2"/>
        <v>57:58</v>
      </c>
      <c r="AE35" s="110" t="str">
        <f t="shared" si="3"/>
        <v>62:63</v>
      </c>
      <c r="AF35" s="110" t="str">
        <f t="shared" si="3"/>
        <v>67:68</v>
      </c>
      <c r="AG35" s="110" t="str">
        <f t="shared" si="3"/>
        <v>59:60</v>
      </c>
      <c r="AH35" s="110" t="str">
        <f t="shared" si="3"/>
        <v>64:65</v>
      </c>
      <c r="AI35" s="110" t="str">
        <f t="shared" si="3"/>
        <v>69:70</v>
      </c>
      <c r="AJ35" s="110" t="str">
        <f t="shared" si="3"/>
        <v>50:51</v>
      </c>
      <c r="AK35" s="110" t="str">
        <f t="shared" si="3"/>
        <v>55:56</v>
      </c>
      <c r="AL35" s="110" t="str">
        <f t="shared" si="3"/>
        <v>60:61</v>
      </c>
      <c r="AM35" s="436">
        <f t="shared" ref="AM35:AM66" si="20">BA35</f>
        <v>48</v>
      </c>
      <c r="AN35" s="436">
        <f t="shared" ref="AN35:AN66" si="21">BB35</f>
        <v>56</v>
      </c>
      <c r="AO35" s="436">
        <f t="shared" ref="AO35:AO66" si="22">BC35</f>
        <v>62</v>
      </c>
      <c r="AP35" s="436">
        <f t="shared" ref="AP35:AP66" si="23">BD35</f>
        <v>50</v>
      </c>
      <c r="AQ35" s="436">
        <f t="shared" ref="AQ35:AQ66" si="24">BE35</f>
        <v>55</v>
      </c>
      <c r="AR35" s="436">
        <f t="shared" ref="AR35:AR66" si="25">BF35</f>
        <v>60</v>
      </c>
      <c r="AS35" s="436">
        <f t="shared" ref="AS35:AS66" si="26">BG35</f>
        <v>48</v>
      </c>
      <c r="AT35" s="436">
        <f t="shared" ref="AT35:AT66" si="27">BH35</f>
        <v>53</v>
      </c>
      <c r="AU35" s="436">
        <f t="shared" ref="AU35:AU66" si="28">BI35</f>
        <v>58</v>
      </c>
      <c r="AV35" s="436">
        <f t="shared" ref="AV35:AV66" si="29">BJ35</f>
        <v>48</v>
      </c>
      <c r="AW35" s="436">
        <f t="shared" ref="AW35:AW66" si="30">BK35</f>
        <v>53</v>
      </c>
      <c r="AX35" s="436">
        <f t="shared" ref="AX35:AX66" si="31">BL35</f>
        <v>58</v>
      </c>
      <c r="AZ35">
        <f>AZ39-150</f>
        <v>-150</v>
      </c>
      <c r="BA35">
        <f t="shared" si="16"/>
        <v>48</v>
      </c>
      <c r="BB35">
        <f t="shared" si="16"/>
        <v>56</v>
      </c>
      <c r="BC35">
        <f t="shared" si="16"/>
        <v>62</v>
      </c>
      <c r="BD35">
        <f t="shared" si="16"/>
        <v>50</v>
      </c>
      <c r="BE35">
        <f t="shared" si="16"/>
        <v>55</v>
      </c>
      <c r="BF35">
        <f t="shared" si="16"/>
        <v>60</v>
      </c>
      <c r="BG35">
        <f t="shared" si="16"/>
        <v>48</v>
      </c>
      <c r="BH35">
        <f t="shared" si="16"/>
        <v>53</v>
      </c>
      <c r="BI35">
        <f t="shared" si="16"/>
        <v>58</v>
      </c>
      <c r="BJ35">
        <f t="shared" si="16"/>
        <v>48</v>
      </c>
      <c r="BK35">
        <f t="shared" si="16"/>
        <v>53</v>
      </c>
      <c r="BL35">
        <f t="shared" si="16"/>
        <v>58</v>
      </c>
      <c r="BO35" s="22">
        <v>47</v>
      </c>
      <c r="BP35" s="22">
        <v>55</v>
      </c>
      <c r="BQ35" s="22">
        <v>61</v>
      </c>
      <c r="BR35" s="22">
        <v>49</v>
      </c>
      <c r="BS35" s="22">
        <v>54</v>
      </c>
      <c r="BT35" s="22">
        <v>59</v>
      </c>
      <c r="BU35" s="22">
        <v>47</v>
      </c>
      <c r="BV35" s="22">
        <v>52</v>
      </c>
      <c r="BW35" s="22">
        <v>57</v>
      </c>
      <c r="BX35" s="22">
        <v>47</v>
      </c>
      <c r="BY35" s="22">
        <v>52</v>
      </c>
      <c r="BZ35" s="22">
        <v>57</v>
      </c>
    </row>
    <row r="36" spans="1:78" outlineLevel="1" collapsed="1">
      <c r="A36">
        <f t="shared" ca="1" si="17"/>
        <v>3</v>
      </c>
      <c r="B36" s="25" t="s">
        <v>3094</v>
      </c>
      <c r="C36" s="130">
        <f t="shared" si="18"/>
        <v>55</v>
      </c>
      <c r="D36" s="130">
        <f t="shared" si="18"/>
        <v>60</v>
      </c>
      <c r="E36" s="130">
        <f t="shared" si="18"/>
        <v>65</v>
      </c>
      <c r="F36" s="130">
        <f t="shared" si="18"/>
        <v>57</v>
      </c>
      <c r="G36" s="130">
        <f t="shared" si="18"/>
        <v>62</v>
      </c>
      <c r="H36" s="130">
        <f t="shared" si="18"/>
        <v>67</v>
      </c>
      <c r="I36" s="130">
        <f t="shared" si="18"/>
        <v>60</v>
      </c>
      <c r="J36" s="130">
        <f t="shared" si="18"/>
        <v>65</v>
      </c>
      <c r="K36" s="130">
        <f t="shared" si="18"/>
        <v>70</v>
      </c>
      <c r="L36" s="130">
        <f t="shared" si="18"/>
        <v>62</v>
      </c>
      <c r="M36" s="130">
        <f t="shared" si="19"/>
        <v>67</v>
      </c>
      <c r="N36" s="130">
        <f t="shared" si="19"/>
        <v>72</v>
      </c>
      <c r="O36" s="130">
        <f t="shared" si="19"/>
        <v>64</v>
      </c>
      <c r="P36" s="130">
        <f t="shared" si="19"/>
        <v>69</v>
      </c>
      <c r="Q36" s="130">
        <f t="shared" si="19"/>
        <v>74</v>
      </c>
      <c r="R36" s="130">
        <f t="shared" si="19"/>
        <v>55</v>
      </c>
      <c r="S36" s="130">
        <f t="shared" si="19"/>
        <v>60</v>
      </c>
      <c r="T36" s="130">
        <f t="shared" si="19"/>
        <v>65</v>
      </c>
      <c r="U36" s="110" t="str">
        <f t="shared" si="2"/>
        <v>55:56</v>
      </c>
      <c r="V36" s="110" t="str">
        <f t="shared" si="2"/>
        <v>60:61</v>
      </c>
      <c r="W36" s="110" t="str">
        <f t="shared" si="2"/>
        <v>65:66</v>
      </c>
      <c r="X36" s="110" t="str">
        <f t="shared" si="2"/>
        <v>57:58</v>
      </c>
      <c r="Y36" s="110" t="str">
        <f t="shared" si="2"/>
        <v>62:63</v>
      </c>
      <c r="Z36" s="110" t="str">
        <f t="shared" si="2"/>
        <v>67:68</v>
      </c>
      <c r="AA36" s="110" t="str">
        <f t="shared" si="2"/>
        <v>60:61</v>
      </c>
      <c r="AB36" s="110" t="str">
        <f t="shared" si="2"/>
        <v>65:66</v>
      </c>
      <c r="AC36" s="110" t="str">
        <f t="shared" si="2"/>
        <v>70:71</v>
      </c>
      <c r="AD36" s="110" t="str">
        <f t="shared" si="2"/>
        <v>62:63</v>
      </c>
      <c r="AE36" s="110" t="str">
        <f t="shared" si="3"/>
        <v>67:68</v>
      </c>
      <c r="AF36" s="110" t="str">
        <f t="shared" si="3"/>
        <v>72:73</v>
      </c>
      <c r="AG36" s="110" t="str">
        <f t="shared" si="3"/>
        <v>64:65</v>
      </c>
      <c r="AH36" s="110" t="str">
        <f t="shared" si="3"/>
        <v>69:70</v>
      </c>
      <c r="AI36" s="110" t="str">
        <f t="shared" si="3"/>
        <v>74:75</v>
      </c>
      <c r="AJ36" s="110" t="str">
        <f t="shared" si="3"/>
        <v>55:56</v>
      </c>
      <c r="AK36" s="110" t="str">
        <f t="shared" si="3"/>
        <v>60:61</v>
      </c>
      <c r="AL36" s="110" t="str">
        <f t="shared" si="3"/>
        <v>65:66</v>
      </c>
      <c r="AM36" s="436">
        <f t="shared" si="20"/>
        <v>53</v>
      </c>
      <c r="AN36" s="436">
        <f t="shared" si="21"/>
        <v>61</v>
      </c>
      <c r="AO36" s="436">
        <f t="shared" si="22"/>
        <v>67</v>
      </c>
      <c r="AP36" s="436">
        <f t="shared" si="23"/>
        <v>55</v>
      </c>
      <c r="AQ36" s="436">
        <f t="shared" si="24"/>
        <v>60</v>
      </c>
      <c r="AR36" s="436">
        <f t="shared" si="25"/>
        <v>65</v>
      </c>
      <c r="AS36" s="436">
        <f t="shared" si="26"/>
        <v>53</v>
      </c>
      <c r="AT36" s="436">
        <f t="shared" si="27"/>
        <v>58</v>
      </c>
      <c r="AU36" s="436">
        <f t="shared" si="28"/>
        <v>63</v>
      </c>
      <c r="AV36" s="436">
        <f t="shared" si="29"/>
        <v>53</v>
      </c>
      <c r="AW36" s="436">
        <f t="shared" si="30"/>
        <v>58</v>
      </c>
      <c r="AX36" s="436">
        <f t="shared" si="31"/>
        <v>63</v>
      </c>
      <c r="AZ36">
        <f>AZ35+35</f>
        <v>-115</v>
      </c>
      <c r="BA36">
        <f t="shared" si="16"/>
        <v>53</v>
      </c>
      <c r="BB36">
        <f t="shared" si="16"/>
        <v>61</v>
      </c>
      <c r="BC36">
        <f t="shared" si="16"/>
        <v>67</v>
      </c>
      <c r="BD36">
        <f t="shared" si="16"/>
        <v>55</v>
      </c>
      <c r="BE36">
        <f t="shared" si="16"/>
        <v>60</v>
      </c>
      <c r="BF36">
        <f t="shared" si="16"/>
        <v>65</v>
      </c>
      <c r="BG36">
        <f t="shared" si="16"/>
        <v>53</v>
      </c>
      <c r="BH36">
        <f t="shared" si="16"/>
        <v>58</v>
      </c>
      <c r="BI36">
        <f t="shared" si="16"/>
        <v>63</v>
      </c>
      <c r="BJ36">
        <f t="shared" si="16"/>
        <v>53</v>
      </c>
      <c r="BK36">
        <f t="shared" si="16"/>
        <v>58</v>
      </c>
      <c r="BL36">
        <f t="shared" si="16"/>
        <v>63</v>
      </c>
      <c r="BO36" s="22">
        <v>53</v>
      </c>
      <c r="BP36" s="22">
        <v>61</v>
      </c>
      <c r="BQ36" s="22">
        <v>67</v>
      </c>
      <c r="BR36" s="22">
        <f>BR35+5+1</f>
        <v>55</v>
      </c>
      <c r="BS36" s="22">
        <f>BS35+5+1</f>
        <v>60</v>
      </c>
      <c r="BT36" s="22">
        <f>BT35+5+1</f>
        <v>65</v>
      </c>
      <c r="BU36" s="22">
        <v>53</v>
      </c>
      <c r="BV36" s="22">
        <v>58</v>
      </c>
      <c r="BW36" s="22">
        <v>63</v>
      </c>
      <c r="BX36" s="22">
        <v>53</v>
      </c>
      <c r="BY36" s="22">
        <v>58</v>
      </c>
      <c r="BZ36" s="22">
        <v>63</v>
      </c>
    </row>
    <row r="37" spans="1:78" outlineLevel="1">
      <c r="A37">
        <f t="shared" ca="1" si="17"/>
        <v>4</v>
      </c>
      <c r="B37" s="25" t="s">
        <v>1045</v>
      </c>
      <c r="C37" s="130">
        <f t="shared" si="18"/>
        <v>63</v>
      </c>
      <c r="D37" s="130">
        <f t="shared" si="18"/>
        <v>68</v>
      </c>
      <c r="E37" s="130">
        <f t="shared" si="18"/>
        <v>73</v>
      </c>
      <c r="F37" s="130">
        <f t="shared" si="18"/>
        <v>65</v>
      </c>
      <c r="G37" s="130">
        <f t="shared" si="18"/>
        <v>70</v>
      </c>
      <c r="H37" s="130">
        <f t="shared" si="18"/>
        <v>75</v>
      </c>
      <c r="I37" s="130">
        <f t="shared" si="18"/>
        <v>68</v>
      </c>
      <c r="J37" s="130">
        <f t="shared" si="18"/>
        <v>73</v>
      </c>
      <c r="K37" s="130">
        <f t="shared" si="18"/>
        <v>78</v>
      </c>
      <c r="L37" s="130">
        <f t="shared" si="18"/>
        <v>70</v>
      </c>
      <c r="M37" s="130">
        <f t="shared" si="19"/>
        <v>75</v>
      </c>
      <c r="N37" s="130">
        <f t="shared" si="19"/>
        <v>80</v>
      </c>
      <c r="O37" s="130">
        <f t="shared" si="19"/>
        <v>72</v>
      </c>
      <c r="P37" s="130">
        <f t="shared" si="19"/>
        <v>77</v>
      </c>
      <c r="Q37" s="130">
        <f t="shared" si="19"/>
        <v>82</v>
      </c>
      <c r="R37" s="130">
        <f t="shared" si="19"/>
        <v>63</v>
      </c>
      <c r="S37" s="130">
        <f t="shared" si="19"/>
        <v>68</v>
      </c>
      <c r="T37" s="130">
        <f t="shared" si="19"/>
        <v>73</v>
      </c>
      <c r="U37" s="110" t="str">
        <f t="shared" si="2"/>
        <v>63:64</v>
      </c>
      <c r="V37" s="110" t="str">
        <f t="shared" si="2"/>
        <v>68:69</v>
      </c>
      <c r="W37" s="110" t="str">
        <f t="shared" si="2"/>
        <v>73:74</v>
      </c>
      <c r="X37" s="110" t="str">
        <f t="shared" si="2"/>
        <v>65:66</v>
      </c>
      <c r="Y37" s="110" t="str">
        <f t="shared" si="2"/>
        <v>70:71</v>
      </c>
      <c r="Z37" s="110" t="str">
        <f t="shared" si="2"/>
        <v>75:76</v>
      </c>
      <c r="AA37" s="110" t="str">
        <f t="shared" si="2"/>
        <v>68:69</v>
      </c>
      <c r="AB37" s="110" t="str">
        <f t="shared" si="2"/>
        <v>73:74</v>
      </c>
      <c r="AC37" s="110" t="str">
        <f t="shared" si="2"/>
        <v>78:79</v>
      </c>
      <c r="AD37" s="110" t="str">
        <f t="shared" si="2"/>
        <v>70:71</v>
      </c>
      <c r="AE37" s="110" t="str">
        <f t="shared" si="3"/>
        <v>75:76</v>
      </c>
      <c r="AF37" s="110" t="str">
        <f t="shared" si="3"/>
        <v>80:81</v>
      </c>
      <c r="AG37" s="110" t="str">
        <f t="shared" si="3"/>
        <v>72:73</v>
      </c>
      <c r="AH37" s="110" t="str">
        <f t="shared" si="3"/>
        <v>77:78</v>
      </c>
      <c r="AI37" s="110" t="str">
        <f t="shared" si="3"/>
        <v>82:83</v>
      </c>
      <c r="AJ37" s="110" t="str">
        <f t="shared" si="3"/>
        <v>63:64</v>
      </c>
      <c r="AK37" s="110" t="str">
        <f t="shared" si="3"/>
        <v>68:69</v>
      </c>
      <c r="AL37" s="110" t="str">
        <f t="shared" si="3"/>
        <v>73:74</v>
      </c>
      <c r="AM37" s="436">
        <f t="shared" si="20"/>
        <v>61</v>
      </c>
      <c r="AN37" s="436">
        <f t="shared" si="21"/>
        <v>69</v>
      </c>
      <c r="AO37" s="436">
        <f t="shared" si="22"/>
        <v>75</v>
      </c>
      <c r="AP37" s="436">
        <f t="shared" si="23"/>
        <v>63</v>
      </c>
      <c r="AQ37" s="436">
        <f t="shared" si="24"/>
        <v>68</v>
      </c>
      <c r="AR37" s="436">
        <f t="shared" si="25"/>
        <v>73</v>
      </c>
      <c r="AS37" s="436">
        <f t="shared" si="26"/>
        <v>61</v>
      </c>
      <c r="AT37" s="436">
        <f t="shared" si="27"/>
        <v>66</v>
      </c>
      <c r="AU37" s="436">
        <f t="shared" si="28"/>
        <v>71</v>
      </c>
      <c r="AV37" s="436">
        <f t="shared" si="29"/>
        <v>61</v>
      </c>
      <c r="AW37" s="436">
        <f t="shared" si="30"/>
        <v>66</v>
      </c>
      <c r="AX37" s="436">
        <f t="shared" si="31"/>
        <v>71</v>
      </c>
      <c r="AZ37">
        <f>AZ35+90</f>
        <v>-60</v>
      </c>
      <c r="BA37">
        <f t="shared" si="16"/>
        <v>61</v>
      </c>
      <c r="BB37">
        <f t="shared" si="16"/>
        <v>69</v>
      </c>
      <c r="BC37">
        <f t="shared" si="16"/>
        <v>75</v>
      </c>
      <c r="BD37">
        <f t="shared" si="16"/>
        <v>63</v>
      </c>
      <c r="BE37">
        <f t="shared" si="16"/>
        <v>68</v>
      </c>
      <c r="BF37">
        <f t="shared" si="16"/>
        <v>73</v>
      </c>
      <c r="BG37">
        <f t="shared" si="16"/>
        <v>61</v>
      </c>
      <c r="BH37">
        <f t="shared" si="16"/>
        <v>66</v>
      </c>
      <c r="BI37">
        <f t="shared" si="16"/>
        <v>71</v>
      </c>
      <c r="BJ37">
        <f t="shared" si="16"/>
        <v>61</v>
      </c>
      <c r="BK37">
        <f t="shared" si="16"/>
        <v>66</v>
      </c>
      <c r="BL37">
        <f t="shared" si="16"/>
        <v>71</v>
      </c>
      <c r="BO37" s="22">
        <v>58</v>
      </c>
      <c r="BP37" s="22">
        <v>66</v>
      </c>
      <c r="BQ37" s="22">
        <v>72</v>
      </c>
      <c r="BR37" s="22">
        <v>62</v>
      </c>
      <c r="BS37" s="22">
        <v>67</v>
      </c>
      <c r="BT37" s="22">
        <v>72</v>
      </c>
      <c r="BU37" s="22">
        <v>58</v>
      </c>
      <c r="BV37" s="22">
        <v>63</v>
      </c>
      <c r="BW37" s="22">
        <v>68</v>
      </c>
      <c r="BX37" s="22">
        <v>58</v>
      </c>
      <c r="BY37" s="22">
        <v>63</v>
      </c>
      <c r="BZ37" s="22">
        <v>68</v>
      </c>
    </row>
    <row r="38" spans="1:78" outlineLevel="1">
      <c r="A38">
        <f t="shared" ca="1" si="17"/>
        <v>5</v>
      </c>
      <c r="B38" s="25" t="s">
        <v>1539</v>
      </c>
      <c r="C38" s="130">
        <f t="shared" si="18"/>
        <v>70</v>
      </c>
      <c r="D38" s="130">
        <f t="shared" si="18"/>
        <v>75</v>
      </c>
      <c r="E38" s="130">
        <f t="shared" si="18"/>
        <v>80</v>
      </c>
      <c r="F38" s="130">
        <f t="shared" si="18"/>
        <v>72</v>
      </c>
      <c r="G38" s="130">
        <f t="shared" si="18"/>
        <v>77</v>
      </c>
      <c r="H38" s="130">
        <f t="shared" si="18"/>
        <v>82</v>
      </c>
      <c r="I38" s="130">
        <f t="shared" si="18"/>
        <v>75</v>
      </c>
      <c r="J38" s="130">
        <f t="shared" si="18"/>
        <v>80</v>
      </c>
      <c r="K38" s="130">
        <f t="shared" si="18"/>
        <v>85</v>
      </c>
      <c r="L38" s="130">
        <f t="shared" si="18"/>
        <v>77</v>
      </c>
      <c r="M38" s="130">
        <f t="shared" si="19"/>
        <v>82</v>
      </c>
      <c r="N38" s="130">
        <f t="shared" si="19"/>
        <v>87</v>
      </c>
      <c r="O38" s="130">
        <f t="shared" si="19"/>
        <v>79</v>
      </c>
      <c r="P38" s="130">
        <f t="shared" si="19"/>
        <v>84</v>
      </c>
      <c r="Q38" s="130">
        <f t="shared" si="19"/>
        <v>89</v>
      </c>
      <c r="R38" s="130">
        <f t="shared" si="19"/>
        <v>70</v>
      </c>
      <c r="S38" s="130">
        <f t="shared" si="19"/>
        <v>75</v>
      </c>
      <c r="T38" s="130">
        <f t="shared" si="19"/>
        <v>80</v>
      </c>
      <c r="U38" s="110" t="str">
        <f t="shared" ref="U38:AF38" si="32">C38&amp;":"&amp;C38+1</f>
        <v>70:71</v>
      </c>
      <c r="V38" s="110" t="str">
        <f t="shared" si="32"/>
        <v>75:76</v>
      </c>
      <c r="W38" s="110" t="str">
        <f t="shared" si="32"/>
        <v>80:81</v>
      </c>
      <c r="X38" s="110" t="str">
        <f t="shared" si="32"/>
        <v>72:73</v>
      </c>
      <c r="Y38" s="110" t="str">
        <f t="shared" si="32"/>
        <v>77:78</v>
      </c>
      <c r="Z38" s="110" t="str">
        <f t="shared" si="32"/>
        <v>82:83</v>
      </c>
      <c r="AA38" s="110" t="str">
        <f t="shared" si="32"/>
        <v>75:76</v>
      </c>
      <c r="AB38" s="110" t="str">
        <f t="shared" si="32"/>
        <v>80:81</v>
      </c>
      <c r="AC38" s="110" t="str">
        <f t="shared" si="32"/>
        <v>85:86</v>
      </c>
      <c r="AD38" s="110" t="str">
        <f t="shared" si="32"/>
        <v>77:78</v>
      </c>
      <c r="AE38" s="110" t="str">
        <f t="shared" si="32"/>
        <v>82:83</v>
      </c>
      <c r="AF38" s="110" t="str">
        <f t="shared" si="32"/>
        <v>87:88</v>
      </c>
      <c r="AG38" s="110" t="str">
        <f t="shared" ref="AG38:AL38" si="33">O38&amp;":"&amp;O38+1</f>
        <v>79:80</v>
      </c>
      <c r="AH38" s="110" t="str">
        <f t="shared" si="33"/>
        <v>84:85</v>
      </c>
      <c r="AI38" s="110" t="str">
        <f t="shared" si="33"/>
        <v>89:90</v>
      </c>
      <c r="AJ38" s="110" t="str">
        <f t="shared" si="33"/>
        <v>70:71</v>
      </c>
      <c r="AK38" s="110" t="str">
        <f t="shared" si="33"/>
        <v>75:76</v>
      </c>
      <c r="AL38" s="110" t="str">
        <f t="shared" si="33"/>
        <v>80:81</v>
      </c>
      <c r="AM38" s="436">
        <f t="shared" si="20"/>
        <v>68</v>
      </c>
      <c r="AN38" s="436">
        <f t="shared" si="21"/>
        <v>76</v>
      </c>
      <c r="AO38" s="436">
        <f t="shared" si="22"/>
        <v>82</v>
      </c>
      <c r="AP38" s="436">
        <f t="shared" si="23"/>
        <v>70</v>
      </c>
      <c r="AQ38" s="436">
        <f t="shared" si="24"/>
        <v>75</v>
      </c>
      <c r="AR38" s="436">
        <f t="shared" si="25"/>
        <v>80</v>
      </c>
      <c r="AS38" s="436">
        <f t="shared" si="26"/>
        <v>68</v>
      </c>
      <c r="AT38" s="436">
        <f t="shared" si="27"/>
        <v>73</v>
      </c>
      <c r="AU38" s="436">
        <f t="shared" si="28"/>
        <v>78</v>
      </c>
      <c r="AV38" s="436">
        <f t="shared" si="29"/>
        <v>68</v>
      </c>
      <c r="AW38" s="436">
        <f t="shared" si="30"/>
        <v>73</v>
      </c>
      <c r="AX38" s="436">
        <f t="shared" si="31"/>
        <v>78</v>
      </c>
      <c r="AZ38">
        <f>AZ39-14</f>
        <v>-14</v>
      </c>
      <c r="BA38">
        <f t="shared" si="16"/>
        <v>68</v>
      </c>
      <c r="BB38">
        <f t="shared" si="16"/>
        <v>76</v>
      </c>
      <c r="BC38">
        <f t="shared" si="16"/>
        <v>82</v>
      </c>
      <c r="BD38">
        <f t="shared" si="16"/>
        <v>70</v>
      </c>
      <c r="BE38">
        <f t="shared" si="16"/>
        <v>75</v>
      </c>
      <c r="BF38">
        <f t="shared" si="16"/>
        <v>80</v>
      </c>
      <c r="BG38">
        <f t="shared" si="16"/>
        <v>68</v>
      </c>
      <c r="BH38">
        <f t="shared" si="16"/>
        <v>73</v>
      </c>
      <c r="BI38">
        <f t="shared" si="16"/>
        <v>78</v>
      </c>
      <c r="BJ38">
        <f t="shared" si="16"/>
        <v>68</v>
      </c>
      <c r="BK38">
        <f t="shared" si="16"/>
        <v>73</v>
      </c>
      <c r="BL38">
        <f t="shared" si="16"/>
        <v>78</v>
      </c>
      <c r="BO38" s="22"/>
      <c r="BP38" s="22"/>
      <c r="BQ38" s="22"/>
      <c r="BR38" s="22"/>
      <c r="BS38" s="22"/>
      <c r="BT38" s="22"/>
      <c r="BU38" s="22"/>
      <c r="BV38" s="22"/>
      <c r="BW38" s="22"/>
      <c r="BX38" s="22"/>
      <c r="BY38" s="22"/>
      <c r="BZ38" s="22"/>
    </row>
    <row r="39" spans="1:78" outlineLevel="1" collapsed="1">
      <c r="A39">
        <f t="shared" ca="1" si="17"/>
        <v>6</v>
      </c>
      <c r="B39" s="25" t="s">
        <v>3095</v>
      </c>
      <c r="C39" s="130">
        <f t="shared" si="18"/>
        <v>72</v>
      </c>
      <c r="D39" s="130">
        <f t="shared" si="18"/>
        <v>77</v>
      </c>
      <c r="E39" s="130">
        <f t="shared" si="18"/>
        <v>82</v>
      </c>
      <c r="F39" s="130">
        <f t="shared" si="18"/>
        <v>74</v>
      </c>
      <c r="G39" s="130">
        <f t="shared" si="18"/>
        <v>79</v>
      </c>
      <c r="H39" s="130">
        <f t="shared" si="18"/>
        <v>84</v>
      </c>
      <c r="I39" s="130">
        <f t="shared" si="18"/>
        <v>77</v>
      </c>
      <c r="J39" s="130">
        <f t="shared" si="18"/>
        <v>82</v>
      </c>
      <c r="K39" s="130">
        <f t="shared" si="18"/>
        <v>87</v>
      </c>
      <c r="L39" s="130">
        <f t="shared" si="18"/>
        <v>79</v>
      </c>
      <c r="M39" s="130">
        <f t="shared" si="19"/>
        <v>84</v>
      </c>
      <c r="N39" s="130">
        <f t="shared" si="19"/>
        <v>89</v>
      </c>
      <c r="O39" s="130">
        <f t="shared" si="19"/>
        <v>81</v>
      </c>
      <c r="P39" s="130">
        <f t="shared" si="19"/>
        <v>86</v>
      </c>
      <c r="Q39" s="130">
        <f t="shared" si="19"/>
        <v>91</v>
      </c>
      <c r="R39" s="130">
        <f t="shared" si="19"/>
        <v>72</v>
      </c>
      <c r="S39" s="130">
        <f t="shared" si="19"/>
        <v>77</v>
      </c>
      <c r="T39" s="130">
        <f t="shared" si="19"/>
        <v>82</v>
      </c>
      <c r="U39" s="110" t="str">
        <f t="shared" si="2"/>
        <v>72:73</v>
      </c>
      <c r="V39" s="110" t="str">
        <f t="shared" si="2"/>
        <v>77:78</v>
      </c>
      <c r="W39" s="110" t="str">
        <f t="shared" si="2"/>
        <v>82:83</v>
      </c>
      <c r="X39" s="110" t="str">
        <f t="shared" si="2"/>
        <v>74:75</v>
      </c>
      <c r="Y39" s="110" t="str">
        <f t="shared" si="2"/>
        <v>79:80</v>
      </c>
      <c r="Z39" s="110" t="str">
        <f t="shared" si="2"/>
        <v>84:85</v>
      </c>
      <c r="AA39" s="110" t="str">
        <f t="shared" si="2"/>
        <v>77:78</v>
      </c>
      <c r="AB39" s="110" t="str">
        <f t="shared" si="2"/>
        <v>82:83</v>
      </c>
      <c r="AC39" s="110" t="str">
        <f t="shared" si="2"/>
        <v>87:88</v>
      </c>
      <c r="AD39" s="110" t="str">
        <f t="shared" si="2"/>
        <v>79:80</v>
      </c>
      <c r="AE39" s="110" t="str">
        <f t="shared" si="3"/>
        <v>84:85</v>
      </c>
      <c r="AF39" s="110" t="str">
        <f t="shared" si="3"/>
        <v>89:90</v>
      </c>
      <c r="AG39" s="110" t="str">
        <f t="shared" si="3"/>
        <v>81:82</v>
      </c>
      <c r="AH39" s="110" t="str">
        <f t="shared" si="3"/>
        <v>86:87</v>
      </c>
      <c r="AI39" s="110" t="str">
        <f t="shared" si="3"/>
        <v>91:92</v>
      </c>
      <c r="AJ39" s="110" t="str">
        <f t="shared" si="3"/>
        <v>72:73</v>
      </c>
      <c r="AK39" s="110" t="str">
        <f t="shared" si="3"/>
        <v>77:78</v>
      </c>
      <c r="AL39" s="110" t="str">
        <f t="shared" si="3"/>
        <v>82:83</v>
      </c>
      <c r="AM39" s="436">
        <f t="shared" si="20"/>
        <v>70</v>
      </c>
      <c r="AN39" s="436">
        <f t="shared" si="21"/>
        <v>78</v>
      </c>
      <c r="AO39" s="436">
        <f t="shared" si="22"/>
        <v>84</v>
      </c>
      <c r="AP39" s="436">
        <f t="shared" si="23"/>
        <v>72</v>
      </c>
      <c r="AQ39" s="436">
        <f t="shared" si="24"/>
        <v>77</v>
      </c>
      <c r="AR39" s="436">
        <f t="shared" si="25"/>
        <v>82</v>
      </c>
      <c r="AS39" s="436">
        <f t="shared" si="26"/>
        <v>70</v>
      </c>
      <c r="AT39" s="436">
        <f t="shared" si="27"/>
        <v>75</v>
      </c>
      <c r="AU39" s="436">
        <f t="shared" si="28"/>
        <v>80</v>
      </c>
      <c r="AV39" s="436">
        <f t="shared" si="29"/>
        <v>70</v>
      </c>
      <c r="AW39" s="436">
        <f t="shared" si="30"/>
        <v>75</v>
      </c>
      <c r="AX39" s="436">
        <f t="shared" si="31"/>
        <v>80</v>
      </c>
      <c r="AZ39">
        <v>0</v>
      </c>
      <c r="BA39">
        <f t="shared" si="16"/>
        <v>70</v>
      </c>
      <c r="BB39">
        <f t="shared" si="16"/>
        <v>78</v>
      </c>
      <c r="BC39">
        <f t="shared" si="16"/>
        <v>84</v>
      </c>
      <c r="BD39">
        <f t="shared" si="16"/>
        <v>72</v>
      </c>
      <c r="BE39">
        <f t="shared" si="16"/>
        <v>77</v>
      </c>
      <c r="BF39">
        <f t="shared" si="16"/>
        <v>82</v>
      </c>
      <c r="BG39">
        <f t="shared" si="16"/>
        <v>70</v>
      </c>
      <c r="BH39">
        <f t="shared" si="16"/>
        <v>75</v>
      </c>
      <c r="BI39">
        <f t="shared" si="16"/>
        <v>80</v>
      </c>
      <c r="BJ39">
        <f t="shared" si="16"/>
        <v>70</v>
      </c>
      <c r="BK39">
        <f t="shared" si="16"/>
        <v>75</v>
      </c>
      <c r="BL39">
        <f t="shared" si="16"/>
        <v>80</v>
      </c>
      <c r="BO39" s="22">
        <v>74</v>
      </c>
      <c r="BP39" s="22">
        <v>82</v>
      </c>
      <c r="BQ39" s="22">
        <v>88</v>
      </c>
      <c r="BR39" s="22">
        <v>76</v>
      </c>
      <c r="BS39" s="22">
        <v>81</v>
      </c>
      <c r="BT39" s="22">
        <v>86</v>
      </c>
      <c r="BU39" s="22">
        <v>74</v>
      </c>
      <c r="BV39" s="22">
        <v>79</v>
      </c>
      <c r="BW39" s="22">
        <v>84</v>
      </c>
      <c r="BX39" s="22">
        <v>74</v>
      </c>
      <c r="BY39" s="22">
        <v>79</v>
      </c>
      <c r="BZ39" s="22">
        <v>84</v>
      </c>
    </row>
    <row r="40" spans="1:78" outlineLevel="1" collapsed="1">
      <c r="A40">
        <f t="shared" ca="1" si="17"/>
        <v>7</v>
      </c>
      <c r="B40" s="25" t="s">
        <v>893</v>
      </c>
      <c r="C40" s="130">
        <f t="shared" si="18"/>
        <v>85</v>
      </c>
      <c r="D40" s="130">
        <f t="shared" si="18"/>
        <v>90</v>
      </c>
      <c r="E40" s="130">
        <f t="shared" si="18"/>
        <v>95</v>
      </c>
      <c r="F40" s="130">
        <f t="shared" si="18"/>
        <v>87</v>
      </c>
      <c r="G40" s="130">
        <f t="shared" si="18"/>
        <v>92</v>
      </c>
      <c r="H40" s="130">
        <f t="shared" si="18"/>
        <v>97</v>
      </c>
      <c r="I40" s="130">
        <f t="shared" si="18"/>
        <v>90</v>
      </c>
      <c r="J40" s="130">
        <f t="shared" si="18"/>
        <v>95</v>
      </c>
      <c r="K40" s="130">
        <f t="shared" si="18"/>
        <v>100</v>
      </c>
      <c r="L40" s="130">
        <f t="shared" si="18"/>
        <v>92</v>
      </c>
      <c r="M40" s="130">
        <f t="shared" si="19"/>
        <v>97</v>
      </c>
      <c r="N40" s="130">
        <f t="shared" si="19"/>
        <v>102</v>
      </c>
      <c r="O40" s="130">
        <f t="shared" si="19"/>
        <v>94</v>
      </c>
      <c r="P40" s="130">
        <f t="shared" si="19"/>
        <v>99</v>
      </c>
      <c r="Q40" s="130">
        <f t="shared" si="19"/>
        <v>104</v>
      </c>
      <c r="R40" s="130">
        <f t="shared" si="19"/>
        <v>85</v>
      </c>
      <c r="S40" s="130">
        <f t="shared" si="19"/>
        <v>90</v>
      </c>
      <c r="T40" s="130">
        <f t="shared" si="19"/>
        <v>95</v>
      </c>
      <c r="U40" s="110" t="str">
        <f t="shared" si="2"/>
        <v>85:86</v>
      </c>
      <c r="V40" s="110" t="str">
        <f t="shared" si="2"/>
        <v>90:91</v>
      </c>
      <c r="W40" s="110" t="str">
        <f t="shared" si="2"/>
        <v>95:96</v>
      </c>
      <c r="X40" s="110" t="str">
        <f t="shared" si="2"/>
        <v>87:88</v>
      </c>
      <c r="Y40" s="110" t="str">
        <f t="shared" si="2"/>
        <v>92:93</v>
      </c>
      <c r="Z40" s="110" t="str">
        <f t="shared" si="2"/>
        <v>97:98</v>
      </c>
      <c r="AA40" s="110" t="str">
        <f t="shared" si="2"/>
        <v>90:91</v>
      </c>
      <c r="AB40" s="110" t="str">
        <f t="shared" si="2"/>
        <v>95:96</v>
      </c>
      <c r="AC40" s="110" t="str">
        <f t="shared" si="2"/>
        <v>100:101</v>
      </c>
      <c r="AD40" s="110" t="str">
        <f t="shared" si="2"/>
        <v>92:93</v>
      </c>
      <c r="AE40" s="110" t="str">
        <f t="shared" si="3"/>
        <v>97:98</v>
      </c>
      <c r="AF40" s="110" t="str">
        <f t="shared" si="3"/>
        <v>102:103</v>
      </c>
      <c r="AG40" s="110" t="str">
        <f t="shared" si="3"/>
        <v>94:95</v>
      </c>
      <c r="AH40" s="110" t="str">
        <f t="shared" si="3"/>
        <v>99:100</v>
      </c>
      <c r="AI40" s="110" t="str">
        <f t="shared" si="3"/>
        <v>104:105</v>
      </c>
      <c r="AJ40" s="110" t="str">
        <f t="shared" si="3"/>
        <v>85:86</v>
      </c>
      <c r="AK40" s="110" t="str">
        <f t="shared" si="3"/>
        <v>90:91</v>
      </c>
      <c r="AL40" s="110" t="str">
        <f t="shared" si="3"/>
        <v>95:96</v>
      </c>
      <c r="AM40" s="436">
        <f t="shared" si="20"/>
        <v>83</v>
      </c>
      <c r="AN40" s="436">
        <f t="shared" si="21"/>
        <v>91</v>
      </c>
      <c r="AO40" s="436">
        <f t="shared" si="22"/>
        <v>97</v>
      </c>
      <c r="AP40" s="436">
        <f t="shared" si="23"/>
        <v>85</v>
      </c>
      <c r="AQ40" s="436">
        <f t="shared" si="24"/>
        <v>90</v>
      </c>
      <c r="AR40" s="436">
        <f t="shared" si="25"/>
        <v>95</v>
      </c>
      <c r="AS40" s="436">
        <f t="shared" si="26"/>
        <v>83</v>
      </c>
      <c r="AT40" s="436">
        <f t="shared" si="27"/>
        <v>88</v>
      </c>
      <c r="AU40" s="436">
        <f t="shared" si="28"/>
        <v>93</v>
      </c>
      <c r="AV40" s="436">
        <f t="shared" si="29"/>
        <v>83</v>
      </c>
      <c r="AW40" s="436">
        <f t="shared" si="30"/>
        <v>88</v>
      </c>
      <c r="AX40" s="436">
        <f t="shared" si="31"/>
        <v>93</v>
      </c>
      <c r="AZ40">
        <f>AZ39+91</f>
        <v>91</v>
      </c>
      <c r="BA40">
        <f t="shared" si="16"/>
        <v>83</v>
      </c>
      <c r="BB40">
        <f t="shared" si="16"/>
        <v>91</v>
      </c>
      <c r="BC40">
        <f t="shared" si="16"/>
        <v>97</v>
      </c>
      <c r="BD40">
        <f t="shared" si="16"/>
        <v>85</v>
      </c>
      <c r="BE40">
        <f t="shared" si="16"/>
        <v>90</v>
      </c>
      <c r="BF40">
        <f t="shared" si="16"/>
        <v>95</v>
      </c>
      <c r="BG40">
        <f t="shared" si="16"/>
        <v>83</v>
      </c>
      <c r="BH40">
        <f t="shared" si="16"/>
        <v>88</v>
      </c>
      <c r="BI40">
        <f t="shared" si="16"/>
        <v>93</v>
      </c>
      <c r="BJ40">
        <f t="shared" si="16"/>
        <v>83</v>
      </c>
      <c r="BK40">
        <f t="shared" si="16"/>
        <v>88</v>
      </c>
      <c r="BL40">
        <f t="shared" si="16"/>
        <v>93</v>
      </c>
      <c r="BO40" s="22">
        <v>83</v>
      </c>
      <c r="BP40" s="22">
        <v>91</v>
      </c>
      <c r="BQ40" s="22">
        <v>97</v>
      </c>
      <c r="BR40" s="22">
        <v>85</v>
      </c>
      <c r="BS40" s="22">
        <v>90</v>
      </c>
      <c r="BT40" s="22">
        <v>95</v>
      </c>
      <c r="BU40" s="22">
        <v>83</v>
      </c>
      <c r="BV40" s="22">
        <v>88</v>
      </c>
      <c r="BW40" s="22">
        <v>93</v>
      </c>
      <c r="BX40" s="22">
        <v>83</v>
      </c>
      <c r="BY40" s="22">
        <v>88</v>
      </c>
      <c r="BZ40" s="22">
        <v>93</v>
      </c>
    </row>
    <row r="41" spans="1:78" outlineLevel="1" collapsed="1">
      <c r="A41">
        <f t="shared" ca="1" si="17"/>
        <v>8</v>
      </c>
      <c r="B41" s="25" t="s">
        <v>3096</v>
      </c>
      <c r="C41" s="131">
        <f t="shared" ref="C41:T41" si="34">INDEX($AM41:$AX41,1,C$31+(d.Region-1)*3)</f>
        <v>102</v>
      </c>
      <c r="D41" s="131">
        <f t="shared" si="34"/>
        <v>107</v>
      </c>
      <c r="E41" s="131">
        <f t="shared" si="34"/>
        <v>112</v>
      </c>
      <c r="F41" s="131">
        <f t="shared" si="34"/>
        <v>102</v>
      </c>
      <c r="G41" s="131">
        <f t="shared" si="34"/>
        <v>107</v>
      </c>
      <c r="H41" s="131">
        <f t="shared" si="34"/>
        <v>112</v>
      </c>
      <c r="I41" s="131">
        <f t="shared" si="34"/>
        <v>102</v>
      </c>
      <c r="J41" s="131">
        <f t="shared" si="34"/>
        <v>107</v>
      </c>
      <c r="K41" s="131">
        <f t="shared" si="34"/>
        <v>112</v>
      </c>
      <c r="L41" s="131">
        <f t="shared" si="34"/>
        <v>102</v>
      </c>
      <c r="M41" s="131">
        <f t="shared" si="34"/>
        <v>107</v>
      </c>
      <c r="N41" s="131">
        <f t="shared" si="34"/>
        <v>112</v>
      </c>
      <c r="O41" s="131">
        <f t="shared" si="34"/>
        <v>102</v>
      </c>
      <c r="P41" s="131">
        <f t="shared" si="34"/>
        <v>107</v>
      </c>
      <c r="Q41" s="131">
        <f t="shared" si="34"/>
        <v>112</v>
      </c>
      <c r="R41" s="131">
        <f t="shared" si="34"/>
        <v>102</v>
      </c>
      <c r="S41" s="131">
        <f t="shared" si="34"/>
        <v>107</v>
      </c>
      <c r="T41" s="131">
        <f t="shared" si="34"/>
        <v>112</v>
      </c>
      <c r="U41" s="110" t="str">
        <f t="shared" si="2"/>
        <v>102:103</v>
      </c>
      <c r="V41" s="110" t="str">
        <f t="shared" si="2"/>
        <v>107:108</v>
      </c>
      <c r="W41" s="110" t="str">
        <f t="shared" si="2"/>
        <v>112:113</v>
      </c>
      <c r="X41" s="110" t="str">
        <f t="shared" si="2"/>
        <v>102:103</v>
      </c>
      <c r="Y41" s="110" t="str">
        <f t="shared" si="2"/>
        <v>107:108</v>
      </c>
      <c r="Z41" s="110" t="str">
        <f t="shared" si="2"/>
        <v>112:113</v>
      </c>
      <c r="AA41" s="110" t="str">
        <f t="shared" si="2"/>
        <v>102:103</v>
      </c>
      <c r="AB41" s="110" t="str">
        <f t="shared" si="2"/>
        <v>107:108</v>
      </c>
      <c r="AC41" s="110" t="str">
        <f t="shared" si="2"/>
        <v>112:113</v>
      </c>
      <c r="AD41" s="110" t="str">
        <f t="shared" si="2"/>
        <v>102:103</v>
      </c>
      <c r="AE41" s="110" t="str">
        <f t="shared" si="3"/>
        <v>107:108</v>
      </c>
      <c r="AF41" s="110" t="str">
        <f t="shared" si="3"/>
        <v>112:113</v>
      </c>
      <c r="AG41" s="110" t="str">
        <f t="shared" si="3"/>
        <v>102:103</v>
      </c>
      <c r="AH41" s="110" t="str">
        <f t="shared" si="3"/>
        <v>107:108</v>
      </c>
      <c r="AI41" s="110" t="str">
        <f t="shared" si="3"/>
        <v>112:113</v>
      </c>
      <c r="AJ41" s="110" t="str">
        <f t="shared" si="3"/>
        <v>102:103</v>
      </c>
      <c r="AK41" s="110" t="str">
        <f t="shared" si="3"/>
        <v>107:108</v>
      </c>
      <c r="AL41" s="110" t="str">
        <f t="shared" si="3"/>
        <v>112:113</v>
      </c>
      <c r="AM41" s="436">
        <f t="shared" si="20"/>
        <v>100</v>
      </c>
      <c r="AN41" s="436">
        <f t="shared" si="21"/>
        <v>108</v>
      </c>
      <c r="AO41" s="436">
        <f t="shared" si="22"/>
        <v>114</v>
      </c>
      <c r="AP41" s="436">
        <f t="shared" si="23"/>
        <v>102</v>
      </c>
      <c r="AQ41" s="436">
        <f t="shared" si="24"/>
        <v>107</v>
      </c>
      <c r="AR41" s="436">
        <f t="shared" si="25"/>
        <v>112</v>
      </c>
      <c r="AS41" s="436">
        <f t="shared" si="26"/>
        <v>100</v>
      </c>
      <c r="AT41" s="436">
        <f t="shared" si="27"/>
        <v>105</v>
      </c>
      <c r="AU41" s="436">
        <f t="shared" si="28"/>
        <v>110</v>
      </c>
      <c r="AV41" s="436">
        <f t="shared" si="29"/>
        <v>100</v>
      </c>
      <c r="AW41" s="436">
        <f t="shared" si="30"/>
        <v>105</v>
      </c>
      <c r="AX41" s="436">
        <f t="shared" si="31"/>
        <v>110</v>
      </c>
      <c r="AZ41">
        <f>AZ35+364</f>
        <v>214</v>
      </c>
      <c r="BA41">
        <f t="shared" si="16"/>
        <v>100</v>
      </c>
      <c r="BB41">
        <f t="shared" si="16"/>
        <v>108</v>
      </c>
      <c r="BC41">
        <f t="shared" si="16"/>
        <v>114</v>
      </c>
      <c r="BD41">
        <f t="shared" si="16"/>
        <v>102</v>
      </c>
      <c r="BE41">
        <f t="shared" si="16"/>
        <v>107</v>
      </c>
      <c r="BF41">
        <f t="shared" si="16"/>
        <v>112</v>
      </c>
      <c r="BG41">
        <f t="shared" si="16"/>
        <v>100</v>
      </c>
      <c r="BH41">
        <f t="shared" si="16"/>
        <v>105</v>
      </c>
      <c r="BI41">
        <f t="shared" si="16"/>
        <v>110</v>
      </c>
      <c r="BJ41">
        <f t="shared" si="16"/>
        <v>100</v>
      </c>
      <c r="BK41">
        <f t="shared" si="16"/>
        <v>105</v>
      </c>
      <c r="BL41">
        <f t="shared" si="16"/>
        <v>110</v>
      </c>
      <c r="BO41" s="22">
        <v>99</v>
      </c>
      <c r="BP41" s="22">
        <v>107</v>
      </c>
      <c r="BQ41" s="22">
        <v>113</v>
      </c>
      <c r="BR41" s="22">
        <v>101</v>
      </c>
      <c r="BS41" s="22">
        <v>106</v>
      </c>
      <c r="BT41" s="22">
        <v>111</v>
      </c>
      <c r="BU41" s="22">
        <v>99</v>
      </c>
      <c r="BV41" s="22">
        <v>104</v>
      </c>
      <c r="BW41" s="22">
        <v>109</v>
      </c>
      <c r="BX41" s="22">
        <v>99</v>
      </c>
      <c r="BY41" s="22">
        <v>104</v>
      </c>
      <c r="BZ41" s="22">
        <v>109</v>
      </c>
    </row>
    <row r="42" spans="1:78" outlineLevel="1">
      <c r="A42">
        <f t="shared" ca="1" si="17"/>
        <v>9</v>
      </c>
      <c r="B42" s="25" t="s">
        <v>1004</v>
      </c>
      <c r="C42" s="130">
        <f t="shared" ref="C42:E45" si="35">INDEX($AM42:$AX42,1,C$31+(d.Region-1)*3)+INDEX(i.AgeJ,C$33,1)/7</f>
        <v>115</v>
      </c>
      <c r="D42" s="130">
        <f t="shared" si="35"/>
        <v>120</v>
      </c>
      <c r="E42" s="130">
        <f t="shared" si="35"/>
        <v>125</v>
      </c>
      <c r="F42" s="130"/>
      <c r="G42" s="130"/>
      <c r="H42" s="130"/>
      <c r="I42" s="130"/>
      <c r="J42" s="130"/>
      <c r="K42" s="130"/>
      <c r="L42" s="130"/>
      <c r="M42" s="130"/>
      <c r="N42" s="130"/>
      <c r="O42" s="130"/>
      <c r="P42" s="130"/>
      <c r="Q42" s="130"/>
      <c r="R42" s="130"/>
      <c r="S42" s="130"/>
      <c r="T42" s="130"/>
      <c r="U42" s="110" t="str">
        <f t="shared" si="2"/>
        <v>115:116</v>
      </c>
      <c r="V42" s="110" t="str">
        <f t="shared" si="2"/>
        <v>120:121</v>
      </c>
      <c r="W42" s="110" t="str">
        <f t="shared" si="2"/>
        <v>125:126</v>
      </c>
      <c r="X42" s="110"/>
      <c r="Y42" s="110"/>
      <c r="Z42" s="110"/>
      <c r="AA42" s="110"/>
      <c r="AB42" s="110"/>
      <c r="AC42" s="110"/>
      <c r="AD42" s="110"/>
      <c r="AE42" s="110"/>
      <c r="AF42" s="110"/>
      <c r="AG42" s="110"/>
      <c r="AH42" s="110"/>
      <c r="AI42" s="110"/>
      <c r="AJ42" s="110"/>
      <c r="AK42" s="110"/>
      <c r="AL42" s="110"/>
      <c r="AM42" s="436">
        <f t="shared" si="20"/>
        <v>113</v>
      </c>
      <c r="AN42" s="436">
        <f t="shared" si="21"/>
        <v>121</v>
      </c>
      <c r="AO42" s="436">
        <f t="shared" si="22"/>
        <v>127</v>
      </c>
      <c r="AP42" s="436">
        <f t="shared" si="23"/>
        <v>115</v>
      </c>
      <c r="AQ42" s="436">
        <f t="shared" si="24"/>
        <v>120</v>
      </c>
      <c r="AR42" s="436">
        <f t="shared" si="25"/>
        <v>125</v>
      </c>
      <c r="AS42" s="436">
        <f t="shared" si="26"/>
        <v>113</v>
      </c>
      <c r="AT42" s="436">
        <f t="shared" si="27"/>
        <v>118</v>
      </c>
      <c r="AU42" s="436">
        <f t="shared" si="28"/>
        <v>123</v>
      </c>
      <c r="AV42" s="436">
        <f t="shared" si="29"/>
        <v>113</v>
      </c>
      <c r="AW42" s="436">
        <f t="shared" si="30"/>
        <v>118</v>
      </c>
      <c r="AX42" s="436">
        <f t="shared" si="31"/>
        <v>123</v>
      </c>
      <c r="AZ42">
        <f>AZ41+90</f>
        <v>304</v>
      </c>
      <c r="BA42">
        <f t="shared" si="16"/>
        <v>113</v>
      </c>
      <c r="BB42">
        <f t="shared" si="16"/>
        <v>121</v>
      </c>
      <c r="BC42">
        <f t="shared" si="16"/>
        <v>127</v>
      </c>
      <c r="BD42">
        <f t="shared" si="16"/>
        <v>115</v>
      </c>
      <c r="BE42">
        <f t="shared" si="16"/>
        <v>120</v>
      </c>
      <c r="BF42">
        <f t="shared" si="16"/>
        <v>125</v>
      </c>
      <c r="BG42">
        <f t="shared" si="16"/>
        <v>113</v>
      </c>
      <c r="BH42">
        <f t="shared" si="16"/>
        <v>118</v>
      </c>
      <c r="BI42">
        <f t="shared" si="16"/>
        <v>123</v>
      </c>
      <c r="BJ42">
        <f t="shared" si="16"/>
        <v>113</v>
      </c>
      <c r="BK42">
        <f t="shared" si="16"/>
        <v>118</v>
      </c>
      <c r="BL42">
        <f t="shared" si="16"/>
        <v>123</v>
      </c>
      <c r="BO42" s="22"/>
      <c r="BP42" s="22"/>
      <c r="BQ42" s="22"/>
      <c r="BR42" s="22"/>
      <c r="BS42" s="22"/>
      <c r="BT42" s="22"/>
      <c r="BU42" s="22"/>
      <c r="BV42" s="22"/>
      <c r="BW42" s="22"/>
      <c r="BX42" s="22"/>
      <c r="BY42" s="22"/>
      <c r="BZ42" s="22"/>
    </row>
    <row r="43" spans="1:78" outlineLevel="1">
      <c r="A43">
        <f t="shared" ca="1" si="17"/>
        <v>10</v>
      </c>
      <c r="B43" s="25" t="s">
        <v>1539</v>
      </c>
      <c r="C43" s="130">
        <f t="shared" si="35"/>
        <v>122</v>
      </c>
      <c r="D43" s="130">
        <f t="shared" si="35"/>
        <v>127</v>
      </c>
      <c r="E43" s="130">
        <f t="shared" si="35"/>
        <v>132</v>
      </c>
      <c r="F43" s="130"/>
      <c r="G43" s="130"/>
      <c r="H43" s="130"/>
      <c r="I43" s="130"/>
      <c r="J43" s="130"/>
      <c r="K43" s="130"/>
      <c r="L43" s="130"/>
      <c r="M43" s="130"/>
      <c r="N43" s="130"/>
      <c r="O43" s="130"/>
      <c r="P43" s="130"/>
      <c r="Q43" s="130"/>
      <c r="R43" s="130"/>
      <c r="S43" s="130"/>
      <c r="T43" s="130"/>
      <c r="U43" s="110" t="str">
        <f t="shared" ref="U43:W47" si="36">C43&amp;":"&amp;C43+1</f>
        <v>122:123</v>
      </c>
      <c r="V43" s="110" t="str">
        <f t="shared" si="36"/>
        <v>127:128</v>
      </c>
      <c r="W43" s="110" t="str">
        <f t="shared" si="36"/>
        <v>132:133</v>
      </c>
      <c r="X43" s="110"/>
      <c r="Y43" s="110"/>
      <c r="Z43" s="110"/>
      <c r="AA43" s="110"/>
      <c r="AB43" s="110"/>
      <c r="AC43" s="110"/>
      <c r="AD43" s="110"/>
      <c r="AE43" s="110"/>
      <c r="AF43" s="110"/>
      <c r="AG43" s="110"/>
      <c r="AH43" s="110"/>
      <c r="AI43" s="110"/>
      <c r="AJ43" s="110"/>
      <c r="AK43" s="110"/>
      <c r="AL43" s="110"/>
      <c r="AM43" s="436">
        <f t="shared" si="20"/>
        <v>120</v>
      </c>
      <c r="AN43" s="436">
        <f t="shared" si="21"/>
        <v>128</v>
      </c>
      <c r="AO43" s="436">
        <f t="shared" si="22"/>
        <v>134</v>
      </c>
      <c r="AP43" s="436">
        <f t="shared" si="23"/>
        <v>122</v>
      </c>
      <c r="AQ43" s="436">
        <f t="shared" si="24"/>
        <v>127</v>
      </c>
      <c r="AR43" s="436">
        <f t="shared" si="25"/>
        <v>132</v>
      </c>
      <c r="AS43" s="436">
        <f t="shared" si="26"/>
        <v>120</v>
      </c>
      <c r="AT43" s="436">
        <f t="shared" si="27"/>
        <v>125</v>
      </c>
      <c r="AU43" s="436">
        <f t="shared" si="28"/>
        <v>130</v>
      </c>
      <c r="AV43" s="436">
        <f t="shared" si="29"/>
        <v>120</v>
      </c>
      <c r="AW43" s="436">
        <f t="shared" si="30"/>
        <v>125</v>
      </c>
      <c r="AX43" s="436">
        <f t="shared" si="31"/>
        <v>130</v>
      </c>
      <c r="AZ43">
        <f>AZ44-14</f>
        <v>350</v>
      </c>
      <c r="BA43">
        <f t="shared" si="16"/>
        <v>120</v>
      </c>
      <c r="BB43">
        <f t="shared" si="16"/>
        <v>128</v>
      </c>
      <c r="BC43">
        <f t="shared" si="16"/>
        <v>134</v>
      </c>
      <c r="BD43">
        <f t="shared" si="16"/>
        <v>122</v>
      </c>
      <c r="BE43">
        <f t="shared" si="16"/>
        <v>127</v>
      </c>
      <c r="BF43">
        <f t="shared" si="16"/>
        <v>132</v>
      </c>
      <c r="BG43">
        <f t="shared" si="16"/>
        <v>120</v>
      </c>
      <c r="BH43">
        <f t="shared" si="16"/>
        <v>125</v>
      </c>
      <c r="BI43">
        <f t="shared" si="16"/>
        <v>130</v>
      </c>
      <c r="BJ43">
        <f t="shared" si="16"/>
        <v>120</v>
      </c>
      <c r="BK43">
        <f t="shared" si="16"/>
        <v>125</v>
      </c>
      <c r="BL43">
        <f t="shared" si="16"/>
        <v>130</v>
      </c>
      <c r="BO43" s="22">
        <v>58</v>
      </c>
      <c r="BP43" s="22">
        <v>66</v>
      </c>
      <c r="BQ43" s="22">
        <v>72</v>
      </c>
      <c r="BR43" s="22">
        <v>62</v>
      </c>
      <c r="BS43" s="22">
        <v>67</v>
      </c>
      <c r="BT43" s="22">
        <v>72</v>
      </c>
      <c r="BU43" s="22">
        <v>58</v>
      </c>
      <c r="BV43" s="22">
        <v>63</v>
      </c>
      <c r="BW43" s="22">
        <v>68</v>
      </c>
      <c r="BX43" s="22">
        <v>58</v>
      </c>
      <c r="BY43" s="22">
        <v>63</v>
      </c>
      <c r="BZ43" s="22">
        <v>68</v>
      </c>
    </row>
    <row r="44" spans="1:78" outlineLevel="1" collapsed="1">
      <c r="A44">
        <f t="shared" ca="1" si="17"/>
        <v>11</v>
      </c>
      <c r="B44" s="25" t="s">
        <v>1540</v>
      </c>
      <c r="C44" s="130">
        <f t="shared" si="35"/>
        <v>124</v>
      </c>
      <c r="D44" s="130">
        <f t="shared" si="35"/>
        <v>129</v>
      </c>
      <c r="E44" s="130">
        <f t="shared" si="35"/>
        <v>134</v>
      </c>
      <c r="F44" s="130"/>
      <c r="G44" s="130"/>
      <c r="H44" s="130"/>
      <c r="I44" s="130"/>
      <c r="J44" s="130"/>
      <c r="K44" s="130"/>
      <c r="L44" s="130"/>
      <c r="M44" s="130"/>
      <c r="N44" s="130"/>
      <c r="O44" s="130"/>
      <c r="P44" s="130"/>
      <c r="Q44" s="130"/>
      <c r="R44" s="130"/>
      <c r="S44" s="130"/>
      <c r="T44" s="130"/>
      <c r="U44" s="110" t="str">
        <f t="shared" si="36"/>
        <v>124:125</v>
      </c>
      <c r="V44" s="110" t="str">
        <f t="shared" si="36"/>
        <v>129:130</v>
      </c>
      <c r="W44" s="110" t="str">
        <f t="shared" si="36"/>
        <v>134:135</v>
      </c>
      <c r="X44" s="110"/>
      <c r="Y44" s="110"/>
      <c r="Z44" s="110"/>
      <c r="AA44" s="110"/>
      <c r="AB44" s="110"/>
      <c r="AC44" s="110"/>
      <c r="AD44" s="110"/>
      <c r="AE44" s="110"/>
      <c r="AF44" s="110"/>
      <c r="AG44" s="110"/>
      <c r="AH44" s="110"/>
      <c r="AI44" s="110"/>
      <c r="AJ44" s="110"/>
      <c r="AK44" s="110"/>
      <c r="AL44" s="110"/>
      <c r="AM44" s="436">
        <f t="shared" si="20"/>
        <v>122</v>
      </c>
      <c r="AN44" s="436">
        <f t="shared" si="21"/>
        <v>130</v>
      </c>
      <c r="AO44" s="436">
        <f t="shared" si="22"/>
        <v>136</v>
      </c>
      <c r="AP44" s="436">
        <f t="shared" si="23"/>
        <v>124</v>
      </c>
      <c r="AQ44" s="436">
        <f t="shared" si="24"/>
        <v>129</v>
      </c>
      <c r="AR44" s="436">
        <f t="shared" si="25"/>
        <v>134</v>
      </c>
      <c r="AS44" s="436">
        <f t="shared" si="26"/>
        <v>122</v>
      </c>
      <c r="AT44" s="436">
        <f t="shared" si="27"/>
        <v>127</v>
      </c>
      <c r="AU44" s="436">
        <f t="shared" si="28"/>
        <v>132</v>
      </c>
      <c r="AV44" s="436">
        <f t="shared" si="29"/>
        <v>122</v>
      </c>
      <c r="AW44" s="436">
        <f t="shared" si="30"/>
        <v>127</v>
      </c>
      <c r="AX44" s="436">
        <f t="shared" si="31"/>
        <v>132</v>
      </c>
      <c r="AZ44">
        <f>AZ39+364</f>
        <v>364</v>
      </c>
      <c r="BA44">
        <f t="shared" ref="BA44:BL53" si="37">ROUNDUP((BA$33+$AZ44-$BA$29)/$BA$30,0)</f>
        <v>122</v>
      </c>
      <c r="BB44">
        <f t="shared" si="37"/>
        <v>130</v>
      </c>
      <c r="BC44">
        <f t="shared" si="37"/>
        <v>136</v>
      </c>
      <c r="BD44">
        <f t="shared" si="37"/>
        <v>124</v>
      </c>
      <c r="BE44">
        <f t="shared" si="37"/>
        <v>129</v>
      </c>
      <c r="BF44">
        <f t="shared" si="37"/>
        <v>134</v>
      </c>
      <c r="BG44">
        <f t="shared" si="37"/>
        <v>122</v>
      </c>
      <c r="BH44">
        <f t="shared" si="37"/>
        <v>127</v>
      </c>
      <c r="BI44">
        <f t="shared" si="37"/>
        <v>132</v>
      </c>
      <c r="BJ44">
        <f t="shared" si="37"/>
        <v>122</v>
      </c>
      <c r="BK44">
        <f t="shared" si="37"/>
        <v>127</v>
      </c>
      <c r="BL44">
        <f t="shared" si="37"/>
        <v>132</v>
      </c>
      <c r="BO44" s="22">
        <v>74</v>
      </c>
      <c r="BP44" s="22">
        <v>82</v>
      </c>
      <c r="BQ44" s="22">
        <v>88</v>
      </c>
      <c r="BR44" s="22">
        <v>76</v>
      </c>
      <c r="BS44" s="22">
        <v>81</v>
      </c>
      <c r="BT44" s="22">
        <v>86</v>
      </c>
      <c r="BU44" s="22">
        <v>74</v>
      </c>
      <c r="BV44" s="22">
        <v>79</v>
      </c>
      <c r="BW44" s="22">
        <v>84</v>
      </c>
      <c r="BX44" s="22">
        <v>74</v>
      </c>
      <c r="BY44" s="22">
        <v>79</v>
      </c>
      <c r="BZ44" s="22">
        <v>84</v>
      </c>
    </row>
    <row r="45" spans="1:78" outlineLevel="1" collapsed="1">
      <c r="A45">
        <f t="shared" ref="A45:A66" ca="1" si="38">OFFSET(A45,-1,0)+1</f>
        <v>12</v>
      </c>
      <c r="B45" s="25" t="s">
        <v>1541</v>
      </c>
      <c r="C45" s="130">
        <f t="shared" si="35"/>
        <v>137</v>
      </c>
      <c r="D45" s="130">
        <f t="shared" si="35"/>
        <v>142</v>
      </c>
      <c r="E45" s="130">
        <f t="shared" si="35"/>
        <v>147</v>
      </c>
      <c r="F45" s="130"/>
      <c r="G45" s="130"/>
      <c r="H45" s="130"/>
      <c r="I45" s="130"/>
      <c r="J45" s="130"/>
      <c r="K45" s="130"/>
      <c r="L45" s="130"/>
      <c r="M45" s="130"/>
      <c r="N45" s="130"/>
      <c r="O45" s="130"/>
      <c r="P45" s="130"/>
      <c r="Q45" s="130"/>
      <c r="R45" s="130"/>
      <c r="S45" s="130"/>
      <c r="T45" s="130"/>
      <c r="U45" s="110" t="str">
        <f t="shared" si="36"/>
        <v>137:138</v>
      </c>
      <c r="V45" s="110" t="str">
        <f t="shared" si="36"/>
        <v>142:143</v>
      </c>
      <c r="W45" s="110" t="str">
        <f t="shared" si="36"/>
        <v>147:148</v>
      </c>
      <c r="X45" s="110"/>
      <c r="Y45" s="110"/>
      <c r="Z45" s="110"/>
      <c r="AA45" s="110"/>
      <c r="AB45" s="110"/>
      <c r="AC45" s="110"/>
      <c r="AD45" s="110"/>
      <c r="AE45" s="110"/>
      <c r="AF45" s="110"/>
      <c r="AG45" s="110"/>
      <c r="AH45" s="110"/>
      <c r="AI45" s="110"/>
      <c r="AJ45" s="110"/>
      <c r="AK45" s="110"/>
      <c r="AL45" s="110"/>
      <c r="AM45" s="436">
        <f t="shared" si="20"/>
        <v>135</v>
      </c>
      <c r="AN45" s="436">
        <f t="shared" si="21"/>
        <v>143</v>
      </c>
      <c r="AO45" s="436">
        <f t="shared" si="22"/>
        <v>149</v>
      </c>
      <c r="AP45" s="436">
        <f t="shared" si="23"/>
        <v>137</v>
      </c>
      <c r="AQ45" s="436">
        <f t="shared" si="24"/>
        <v>142</v>
      </c>
      <c r="AR45" s="436">
        <f t="shared" si="25"/>
        <v>147</v>
      </c>
      <c r="AS45" s="436">
        <f t="shared" si="26"/>
        <v>135</v>
      </c>
      <c r="AT45" s="436">
        <f t="shared" si="27"/>
        <v>140</v>
      </c>
      <c r="AU45" s="436">
        <f t="shared" si="28"/>
        <v>145</v>
      </c>
      <c r="AV45" s="436">
        <f t="shared" si="29"/>
        <v>135</v>
      </c>
      <c r="AW45" s="436">
        <f t="shared" si="30"/>
        <v>140</v>
      </c>
      <c r="AX45" s="436">
        <f t="shared" si="31"/>
        <v>145</v>
      </c>
      <c r="AZ45">
        <f>AZ40+364</f>
        <v>455</v>
      </c>
      <c r="BA45">
        <f t="shared" si="37"/>
        <v>135</v>
      </c>
      <c r="BB45">
        <f t="shared" si="37"/>
        <v>143</v>
      </c>
      <c r="BC45">
        <f t="shared" si="37"/>
        <v>149</v>
      </c>
      <c r="BD45">
        <f t="shared" si="37"/>
        <v>137</v>
      </c>
      <c r="BE45">
        <f t="shared" si="37"/>
        <v>142</v>
      </c>
      <c r="BF45">
        <f t="shared" si="37"/>
        <v>147</v>
      </c>
      <c r="BG45">
        <f t="shared" si="37"/>
        <v>135</v>
      </c>
      <c r="BH45">
        <f t="shared" si="37"/>
        <v>140</v>
      </c>
      <c r="BI45">
        <f t="shared" si="37"/>
        <v>145</v>
      </c>
      <c r="BJ45">
        <f t="shared" si="37"/>
        <v>135</v>
      </c>
      <c r="BK45">
        <f t="shared" si="37"/>
        <v>140</v>
      </c>
      <c r="BL45">
        <f t="shared" si="37"/>
        <v>145</v>
      </c>
      <c r="BO45" s="22">
        <v>83</v>
      </c>
      <c r="BP45" s="22">
        <v>91</v>
      </c>
      <c r="BQ45" s="22">
        <v>97</v>
      </c>
      <c r="BR45" s="22">
        <v>85</v>
      </c>
      <c r="BS45" s="22">
        <v>90</v>
      </c>
      <c r="BT45" s="22">
        <v>95</v>
      </c>
      <c r="BU45" s="22">
        <v>83</v>
      </c>
      <c r="BV45" s="22">
        <v>88</v>
      </c>
      <c r="BW45" s="22">
        <v>93</v>
      </c>
      <c r="BX45" s="22">
        <v>83</v>
      </c>
      <c r="BY45" s="22">
        <v>88</v>
      </c>
      <c r="BZ45" s="22">
        <v>93</v>
      </c>
    </row>
    <row r="46" spans="1:78" outlineLevel="1" collapsed="1">
      <c r="A46">
        <f t="shared" ca="1" si="38"/>
        <v>13</v>
      </c>
      <c r="B46" s="25" t="s">
        <v>3097</v>
      </c>
      <c r="C46" s="131">
        <f>INDEX($AM46:$AX46,1,C$31+(d.Region-1)*3)</f>
        <v>154</v>
      </c>
      <c r="D46" s="131">
        <f>INDEX($AM46:$AX46,1,D$31+(d.Region-1)*3)</f>
        <v>159</v>
      </c>
      <c r="E46" s="131">
        <f>INDEX($AM46:$AX46,1,E$31+(d.Region-1)*3)</f>
        <v>164</v>
      </c>
      <c r="F46" s="131"/>
      <c r="G46" s="131"/>
      <c r="H46" s="131"/>
      <c r="I46" s="131"/>
      <c r="J46" s="131"/>
      <c r="K46" s="131"/>
      <c r="L46" s="131"/>
      <c r="M46" s="131"/>
      <c r="N46" s="131"/>
      <c r="O46" s="131"/>
      <c r="P46" s="131"/>
      <c r="Q46" s="131"/>
      <c r="R46" s="131"/>
      <c r="S46" s="131"/>
      <c r="T46" s="131"/>
      <c r="U46" s="110" t="str">
        <f t="shared" si="36"/>
        <v>154:155</v>
      </c>
      <c r="V46" s="110" t="str">
        <f t="shared" si="36"/>
        <v>159:160</v>
      </c>
      <c r="W46" s="110" t="str">
        <f t="shared" si="36"/>
        <v>164:165</v>
      </c>
      <c r="X46" s="110"/>
      <c r="Y46" s="110"/>
      <c r="Z46" s="110"/>
      <c r="AA46" s="110"/>
      <c r="AB46" s="110"/>
      <c r="AC46" s="110"/>
      <c r="AD46" s="110"/>
      <c r="AE46" s="110"/>
      <c r="AF46" s="110"/>
      <c r="AG46" s="110"/>
      <c r="AH46" s="110"/>
      <c r="AI46" s="110"/>
      <c r="AJ46" s="110"/>
      <c r="AK46" s="110"/>
      <c r="AL46" s="110"/>
      <c r="AM46" s="436">
        <f t="shared" si="20"/>
        <v>152</v>
      </c>
      <c r="AN46" s="436">
        <f t="shared" si="21"/>
        <v>160</v>
      </c>
      <c r="AO46" s="436">
        <f t="shared" si="22"/>
        <v>166</v>
      </c>
      <c r="AP46" s="436">
        <f t="shared" si="23"/>
        <v>154</v>
      </c>
      <c r="AQ46" s="436">
        <f t="shared" si="24"/>
        <v>159</v>
      </c>
      <c r="AR46" s="436">
        <f t="shared" si="25"/>
        <v>164</v>
      </c>
      <c r="AS46" s="436">
        <f t="shared" si="26"/>
        <v>152</v>
      </c>
      <c r="AT46" s="436">
        <f t="shared" si="27"/>
        <v>157</v>
      </c>
      <c r="AU46" s="436">
        <f t="shared" si="28"/>
        <v>162</v>
      </c>
      <c r="AV46" s="436">
        <f t="shared" si="29"/>
        <v>152</v>
      </c>
      <c r="AW46" s="436">
        <f t="shared" si="30"/>
        <v>157</v>
      </c>
      <c r="AX46" s="436">
        <f t="shared" si="31"/>
        <v>162</v>
      </c>
      <c r="AZ46">
        <f>AZ41+364</f>
        <v>578</v>
      </c>
      <c r="BA46">
        <f t="shared" si="37"/>
        <v>152</v>
      </c>
      <c r="BB46">
        <f t="shared" si="37"/>
        <v>160</v>
      </c>
      <c r="BC46">
        <f t="shared" si="37"/>
        <v>166</v>
      </c>
      <c r="BD46">
        <f t="shared" si="37"/>
        <v>154</v>
      </c>
      <c r="BE46">
        <f t="shared" si="37"/>
        <v>159</v>
      </c>
      <c r="BF46">
        <f t="shared" si="37"/>
        <v>164</v>
      </c>
      <c r="BG46">
        <f t="shared" si="37"/>
        <v>152</v>
      </c>
      <c r="BH46">
        <f t="shared" si="37"/>
        <v>157</v>
      </c>
      <c r="BI46">
        <f t="shared" si="37"/>
        <v>162</v>
      </c>
      <c r="BJ46">
        <f t="shared" si="37"/>
        <v>152</v>
      </c>
      <c r="BK46">
        <f t="shared" si="37"/>
        <v>157</v>
      </c>
      <c r="BL46">
        <f t="shared" si="37"/>
        <v>162</v>
      </c>
      <c r="BO46" s="22">
        <v>99</v>
      </c>
      <c r="BP46" s="22">
        <v>107</v>
      </c>
      <c r="BQ46" s="22">
        <v>113</v>
      </c>
      <c r="BR46" s="22">
        <v>101</v>
      </c>
      <c r="BS46" s="22">
        <v>106</v>
      </c>
      <c r="BT46" s="22">
        <v>111</v>
      </c>
      <c r="BU46" s="22">
        <v>99</v>
      </c>
      <c r="BV46" s="22">
        <v>104</v>
      </c>
      <c r="BW46" s="22">
        <v>109</v>
      </c>
      <c r="BX46" s="22">
        <v>99</v>
      </c>
      <c r="BY46" s="22">
        <v>104</v>
      </c>
      <c r="BZ46" s="22">
        <v>109</v>
      </c>
    </row>
    <row r="47" spans="1:78" outlineLevel="1">
      <c r="A47">
        <f t="shared" ca="1" si="38"/>
        <v>14</v>
      </c>
      <c r="B47" s="25" t="s">
        <v>1004</v>
      </c>
      <c r="C47" s="130">
        <f t="shared" ref="C47:E50" si="39">INDEX($AM47:$AX47,1,C$31+(d.Region-1)*3)+INDEX(i.AgeJ,C$33,1)/7</f>
        <v>167</v>
      </c>
      <c r="D47" s="130">
        <f t="shared" si="39"/>
        <v>172</v>
      </c>
      <c r="E47" s="130">
        <f t="shared" si="39"/>
        <v>177</v>
      </c>
      <c r="F47" s="130"/>
      <c r="G47" s="130"/>
      <c r="H47" s="130"/>
      <c r="I47" s="130"/>
      <c r="J47" s="130"/>
      <c r="K47" s="130"/>
      <c r="L47" s="130"/>
      <c r="M47" s="130"/>
      <c r="N47" s="130"/>
      <c r="O47" s="130"/>
      <c r="P47" s="130"/>
      <c r="Q47" s="130"/>
      <c r="R47" s="130"/>
      <c r="S47" s="130"/>
      <c r="T47" s="130"/>
      <c r="U47" s="110" t="str">
        <f t="shared" si="36"/>
        <v>167:168</v>
      </c>
      <c r="V47" s="110" t="str">
        <f t="shared" si="36"/>
        <v>172:173</v>
      </c>
      <c r="W47" s="110" t="str">
        <f t="shared" si="36"/>
        <v>177:178</v>
      </c>
      <c r="X47" s="110"/>
      <c r="Y47" s="110"/>
      <c r="Z47" s="110"/>
      <c r="AA47" s="110"/>
      <c r="AB47" s="110"/>
      <c r="AC47" s="110"/>
      <c r="AD47" s="110"/>
      <c r="AE47" s="110"/>
      <c r="AF47" s="110"/>
      <c r="AG47" s="110"/>
      <c r="AH47" s="110"/>
      <c r="AI47" s="110"/>
      <c r="AJ47" s="110"/>
      <c r="AK47" s="110"/>
      <c r="AL47" s="110"/>
      <c r="AM47" s="436">
        <f t="shared" si="20"/>
        <v>165</v>
      </c>
      <c r="AN47" s="436">
        <f t="shared" si="21"/>
        <v>173</v>
      </c>
      <c r="AO47" s="436">
        <f t="shared" si="22"/>
        <v>179</v>
      </c>
      <c r="AP47" s="436">
        <f t="shared" si="23"/>
        <v>167</v>
      </c>
      <c r="AQ47" s="436">
        <f t="shared" si="24"/>
        <v>172</v>
      </c>
      <c r="AR47" s="436">
        <f t="shared" si="25"/>
        <v>177</v>
      </c>
      <c r="AS47" s="436">
        <f t="shared" si="26"/>
        <v>165</v>
      </c>
      <c r="AT47" s="436">
        <f t="shared" si="27"/>
        <v>170</v>
      </c>
      <c r="AU47" s="436">
        <f t="shared" si="28"/>
        <v>175</v>
      </c>
      <c r="AV47" s="436">
        <f t="shared" si="29"/>
        <v>165</v>
      </c>
      <c r="AW47" s="436">
        <f t="shared" si="30"/>
        <v>170</v>
      </c>
      <c r="AX47" s="436">
        <f t="shared" si="31"/>
        <v>175</v>
      </c>
      <c r="AZ47">
        <f>AZ46+90</f>
        <v>668</v>
      </c>
      <c r="BA47">
        <f t="shared" si="37"/>
        <v>165</v>
      </c>
      <c r="BB47">
        <f t="shared" si="37"/>
        <v>173</v>
      </c>
      <c r="BC47">
        <f t="shared" si="37"/>
        <v>179</v>
      </c>
      <c r="BD47">
        <f t="shared" si="37"/>
        <v>167</v>
      </c>
      <c r="BE47">
        <f t="shared" si="37"/>
        <v>172</v>
      </c>
      <c r="BF47">
        <f t="shared" si="37"/>
        <v>177</v>
      </c>
      <c r="BG47">
        <f t="shared" si="37"/>
        <v>165</v>
      </c>
      <c r="BH47">
        <f t="shared" si="37"/>
        <v>170</v>
      </c>
      <c r="BI47">
        <f t="shared" si="37"/>
        <v>175</v>
      </c>
      <c r="BJ47">
        <f t="shared" si="37"/>
        <v>165</v>
      </c>
      <c r="BK47">
        <f t="shared" si="37"/>
        <v>170</v>
      </c>
      <c r="BL47">
        <f t="shared" si="37"/>
        <v>175</v>
      </c>
      <c r="BO47" s="22"/>
      <c r="BP47" s="22"/>
      <c r="BQ47" s="22"/>
      <c r="BR47" s="22"/>
      <c r="BS47" s="22"/>
      <c r="BT47" s="22"/>
      <c r="BU47" s="22"/>
      <c r="BV47" s="22"/>
      <c r="BW47" s="22"/>
      <c r="BX47" s="22"/>
      <c r="BY47" s="22"/>
      <c r="BZ47" s="22"/>
    </row>
    <row r="48" spans="1:78" outlineLevel="1">
      <c r="A48">
        <f t="shared" ca="1" si="38"/>
        <v>15</v>
      </c>
      <c r="B48" s="25" t="s">
        <v>1539</v>
      </c>
      <c r="C48" s="130">
        <f t="shared" si="39"/>
        <v>174</v>
      </c>
      <c r="D48" s="130">
        <f t="shared" si="39"/>
        <v>179</v>
      </c>
      <c r="E48" s="130">
        <f t="shared" si="39"/>
        <v>184</v>
      </c>
      <c r="F48" s="130"/>
      <c r="G48" s="130"/>
      <c r="H48" s="130"/>
      <c r="I48" s="130"/>
      <c r="J48" s="130"/>
      <c r="K48" s="130"/>
      <c r="L48" s="130"/>
      <c r="M48" s="130"/>
      <c r="N48" s="130"/>
      <c r="O48" s="130"/>
      <c r="P48" s="130"/>
      <c r="Q48" s="130"/>
      <c r="R48" s="130"/>
      <c r="S48" s="130"/>
      <c r="T48" s="130"/>
      <c r="U48" s="110" t="str">
        <f t="shared" ref="U48:U66" si="40">C48&amp;":"&amp;C48+1</f>
        <v>174:175</v>
      </c>
      <c r="V48" s="110" t="str">
        <f t="shared" ref="V48:V66" si="41">D48&amp;":"&amp;D48+1</f>
        <v>179:180</v>
      </c>
      <c r="W48" s="110" t="str">
        <f t="shared" ref="W48:W66" si="42">E48&amp;":"&amp;E48+1</f>
        <v>184:185</v>
      </c>
      <c r="X48" s="110"/>
      <c r="Y48" s="110"/>
      <c r="Z48" s="110"/>
      <c r="AA48" s="110"/>
      <c r="AB48" s="110"/>
      <c r="AC48" s="110"/>
      <c r="AD48" s="110"/>
      <c r="AE48" s="110"/>
      <c r="AF48" s="110"/>
      <c r="AG48" s="110"/>
      <c r="AH48" s="110"/>
      <c r="AI48" s="110"/>
      <c r="AJ48" s="110"/>
      <c r="AK48" s="110"/>
      <c r="AL48" s="110"/>
      <c r="AM48" s="436">
        <f t="shared" si="20"/>
        <v>172</v>
      </c>
      <c r="AN48" s="436">
        <f t="shared" si="21"/>
        <v>180</v>
      </c>
      <c r="AO48" s="436">
        <f t="shared" si="22"/>
        <v>186</v>
      </c>
      <c r="AP48" s="436">
        <f t="shared" si="23"/>
        <v>174</v>
      </c>
      <c r="AQ48" s="436">
        <f t="shared" si="24"/>
        <v>179</v>
      </c>
      <c r="AR48" s="436">
        <f t="shared" si="25"/>
        <v>184</v>
      </c>
      <c r="AS48" s="436">
        <f t="shared" si="26"/>
        <v>172</v>
      </c>
      <c r="AT48" s="436">
        <f t="shared" si="27"/>
        <v>177</v>
      </c>
      <c r="AU48" s="436">
        <f t="shared" si="28"/>
        <v>182</v>
      </c>
      <c r="AV48" s="436">
        <f t="shared" si="29"/>
        <v>172</v>
      </c>
      <c r="AW48" s="436">
        <f t="shared" si="30"/>
        <v>177</v>
      </c>
      <c r="AX48" s="436">
        <f t="shared" si="31"/>
        <v>182</v>
      </c>
      <c r="AZ48">
        <f>AZ49-14</f>
        <v>714</v>
      </c>
      <c r="BA48">
        <f t="shared" si="37"/>
        <v>172</v>
      </c>
      <c r="BB48">
        <f t="shared" si="37"/>
        <v>180</v>
      </c>
      <c r="BC48">
        <f t="shared" si="37"/>
        <v>186</v>
      </c>
      <c r="BD48">
        <f t="shared" si="37"/>
        <v>174</v>
      </c>
      <c r="BE48">
        <f t="shared" si="37"/>
        <v>179</v>
      </c>
      <c r="BF48">
        <f t="shared" si="37"/>
        <v>184</v>
      </c>
      <c r="BG48">
        <f t="shared" si="37"/>
        <v>172</v>
      </c>
      <c r="BH48">
        <f t="shared" si="37"/>
        <v>177</v>
      </c>
      <c r="BI48">
        <f t="shared" si="37"/>
        <v>182</v>
      </c>
      <c r="BJ48">
        <f t="shared" si="37"/>
        <v>172</v>
      </c>
      <c r="BK48">
        <f t="shared" si="37"/>
        <v>177</v>
      </c>
      <c r="BL48">
        <f t="shared" si="37"/>
        <v>182</v>
      </c>
      <c r="BO48" s="22">
        <v>58</v>
      </c>
      <c r="BP48" s="22">
        <v>66</v>
      </c>
      <c r="BQ48" s="22">
        <v>72</v>
      </c>
      <c r="BR48" s="22">
        <v>62</v>
      </c>
      <c r="BS48" s="22">
        <v>67</v>
      </c>
      <c r="BT48" s="22">
        <v>72</v>
      </c>
      <c r="BU48" s="22">
        <v>58</v>
      </c>
      <c r="BV48" s="22">
        <v>63</v>
      </c>
      <c r="BW48" s="22">
        <v>68</v>
      </c>
      <c r="BX48" s="22">
        <v>58</v>
      </c>
      <c r="BY48" s="22">
        <v>63</v>
      </c>
      <c r="BZ48" s="22">
        <v>68</v>
      </c>
    </row>
    <row r="49" spans="1:78" outlineLevel="1" collapsed="1">
      <c r="A49">
        <f t="shared" ca="1" si="38"/>
        <v>16</v>
      </c>
      <c r="B49" s="25" t="s">
        <v>1542</v>
      </c>
      <c r="C49" s="130">
        <f t="shared" si="39"/>
        <v>176</v>
      </c>
      <c r="D49" s="130">
        <f t="shared" si="39"/>
        <v>181</v>
      </c>
      <c r="E49" s="130">
        <f t="shared" si="39"/>
        <v>186</v>
      </c>
      <c r="F49" s="130"/>
      <c r="G49" s="130"/>
      <c r="H49" s="130"/>
      <c r="I49" s="130"/>
      <c r="J49" s="130"/>
      <c r="K49" s="130"/>
      <c r="L49" s="130"/>
      <c r="M49" s="130"/>
      <c r="N49" s="130"/>
      <c r="O49" s="130"/>
      <c r="P49" s="130"/>
      <c r="Q49" s="130"/>
      <c r="R49" s="130"/>
      <c r="S49" s="130"/>
      <c r="T49" s="130"/>
      <c r="U49" s="110" t="str">
        <f t="shared" si="40"/>
        <v>176:177</v>
      </c>
      <c r="V49" s="110" t="str">
        <f t="shared" si="41"/>
        <v>181:182</v>
      </c>
      <c r="W49" s="110" t="str">
        <f t="shared" si="42"/>
        <v>186:187</v>
      </c>
      <c r="X49" s="110"/>
      <c r="Y49" s="110"/>
      <c r="Z49" s="110"/>
      <c r="AA49" s="110"/>
      <c r="AB49" s="110"/>
      <c r="AC49" s="110"/>
      <c r="AD49" s="110"/>
      <c r="AE49" s="110"/>
      <c r="AF49" s="110"/>
      <c r="AG49" s="110"/>
      <c r="AH49" s="110"/>
      <c r="AI49" s="110"/>
      <c r="AJ49" s="110"/>
      <c r="AK49" s="110"/>
      <c r="AL49" s="110"/>
      <c r="AM49" s="436">
        <f t="shared" si="20"/>
        <v>174</v>
      </c>
      <c r="AN49" s="436">
        <f t="shared" si="21"/>
        <v>182</v>
      </c>
      <c r="AO49" s="436">
        <f t="shared" si="22"/>
        <v>188</v>
      </c>
      <c r="AP49" s="436">
        <f t="shared" si="23"/>
        <v>176</v>
      </c>
      <c r="AQ49" s="436">
        <f t="shared" si="24"/>
        <v>181</v>
      </c>
      <c r="AR49" s="436">
        <f t="shared" si="25"/>
        <v>186</v>
      </c>
      <c r="AS49" s="436">
        <f t="shared" si="26"/>
        <v>174</v>
      </c>
      <c r="AT49" s="436">
        <f t="shared" si="27"/>
        <v>179</v>
      </c>
      <c r="AU49" s="436">
        <f t="shared" si="28"/>
        <v>184</v>
      </c>
      <c r="AV49" s="436">
        <f t="shared" si="29"/>
        <v>174</v>
      </c>
      <c r="AW49" s="436">
        <f t="shared" si="30"/>
        <v>179</v>
      </c>
      <c r="AX49" s="436">
        <f t="shared" si="31"/>
        <v>184</v>
      </c>
      <c r="AZ49">
        <f>AZ44+364</f>
        <v>728</v>
      </c>
      <c r="BA49">
        <f t="shared" si="37"/>
        <v>174</v>
      </c>
      <c r="BB49">
        <f t="shared" si="37"/>
        <v>182</v>
      </c>
      <c r="BC49">
        <f t="shared" si="37"/>
        <v>188</v>
      </c>
      <c r="BD49">
        <f t="shared" si="37"/>
        <v>176</v>
      </c>
      <c r="BE49">
        <f t="shared" si="37"/>
        <v>181</v>
      </c>
      <c r="BF49">
        <f t="shared" si="37"/>
        <v>186</v>
      </c>
      <c r="BG49">
        <f t="shared" si="37"/>
        <v>174</v>
      </c>
      <c r="BH49">
        <f t="shared" si="37"/>
        <v>179</v>
      </c>
      <c r="BI49">
        <f t="shared" si="37"/>
        <v>184</v>
      </c>
      <c r="BJ49">
        <f t="shared" si="37"/>
        <v>174</v>
      </c>
      <c r="BK49">
        <f t="shared" si="37"/>
        <v>179</v>
      </c>
      <c r="BL49">
        <f t="shared" si="37"/>
        <v>184</v>
      </c>
      <c r="BO49" s="22">
        <v>74</v>
      </c>
      <c r="BP49" s="22">
        <v>82</v>
      </c>
      <c r="BQ49" s="22">
        <v>88</v>
      </c>
      <c r="BR49" s="22">
        <v>76</v>
      </c>
      <c r="BS49" s="22">
        <v>81</v>
      </c>
      <c r="BT49" s="22">
        <v>86</v>
      </c>
      <c r="BU49" s="22">
        <v>74</v>
      </c>
      <c r="BV49" s="22">
        <v>79</v>
      </c>
      <c r="BW49" s="22">
        <v>84</v>
      </c>
      <c r="BX49" s="22">
        <v>74</v>
      </c>
      <c r="BY49" s="22">
        <v>79</v>
      </c>
      <c r="BZ49" s="22">
        <v>84</v>
      </c>
    </row>
    <row r="50" spans="1:78" outlineLevel="1" collapsed="1">
      <c r="A50">
        <f t="shared" ca="1" si="38"/>
        <v>17</v>
      </c>
      <c r="B50" s="25" t="s">
        <v>1541</v>
      </c>
      <c r="C50" s="130">
        <f t="shared" si="39"/>
        <v>189</v>
      </c>
      <c r="D50" s="130">
        <f t="shared" si="39"/>
        <v>194</v>
      </c>
      <c r="E50" s="130">
        <f t="shared" si="39"/>
        <v>199</v>
      </c>
      <c r="F50" s="130"/>
      <c r="G50" s="130"/>
      <c r="H50" s="130"/>
      <c r="I50" s="130"/>
      <c r="J50" s="130"/>
      <c r="K50" s="130"/>
      <c r="L50" s="130"/>
      <c r="M50" s="130"/>
      <c r="N50" s="130"/>
      <c r="O50" s="130"/>
      <c r="P50" s="130"/>
      <c r="Q50" s="130"/>
      <c r="R50" s="130"/>
      <c r="S50" s="130"/>
      <c r="T50" s="130"/>
      <c r="U50" s="110" t="str">
        <f t="shared" si="40"/>
        <v>189:190</v>
      </c>
      <c r="V50" s="110" t="str">
        <f t="shared" si="41"/>
        <v>194:195</v>
      </c>
      <c r="W50" s="110" t="str">
        <f t="shared" si="42"/>
        <v>199:200</v>
      </c>
      <c r="X50" s="110"/>
      <c r="Y50" s="110"/>
      <c r="Z50" s="110"/>
      <c r="AA50" s="110"/>
      <c r="AB50" s="110"/>
      <c r="AC50" s="110"/>
      <c r="AD50" s="110"/>
      <c r="AE50" s="110"/>
      <c r="AF50" s="110"/>
      <c r="AG50" s="110"/>
      <c r="AH50" s="110"/>
      <c r="AI50" s="110"/>
      <c r="AJ50" s="110"/>
      <c r="AK50" s="110"/>
      <c r="AL50" s="110"/>
      <c r="AM50" s="436">
        <f t="shared" si="20"/>
        <v>187</v>
      </c>
      <c r="AN50" s="436">
        <f t="shared" si="21"/>
        <v>195</v>
      </c>
      <c r="AO50" s="436">
        <f t="shared" si="22"/>
        <v>201</v>
      </c>
      <c r="AP50" s="436">
        <f t="shared" si="23"/>
        <v>189</v>
      </c>
      <c r="AQ50" s="436">
        <f t="shared" si="24"/>
        <v>194</v>
      </c>
      <c r="AR50" s="436">
        <f t="shared" si="25"/>
        <v>199</v>
      </c>
      <c r="AS50" s="436">
        <f t="shared" si="26"/>
        <v>187</v>
      </c>
      <c r="AT50" s="436">
        <f t="shared" si="27"/>
        <v>192</v>
      </c>
      <c r="AU50" s="436">
        <f t="shared" si="28"/>
        <v>197</v>
      </c>
      <c r="AV50" s="436">
        <f t="shared" si="29"/>
        <v>187</v>
      </c>
      <c r="AW50" s="436">
        <f t="shared" si="30"/>
        <v>192</v>
      </c>
      <c r="AX50" s="436">
        <f t="shared" si="31"/>
        <v>197</v>
      </c>
      <c r="AZ50">
        <f>AZ45+364</f>
        <v>819</v>
      </c>
      <c r="BA50">
        <f t="shared" si="37"/>
        <v>187</v>
      </c>
      <c r="BB50">
        <f t="shared" si="37"/>
        <v>195</v>
      </c>
      <c r="BC50">
        <f t="shared" si="37"/>
        <v>201</v>
      </c>
      <c r="BD50">
        <f t="shared" si="37"/>
        <v>189</v>
      </c>
      <c r="BE50">
        <f t="shared" si="37"/>
        <v>194</v>
      </c>
      <c r="BF50">
        <f t="shared" si="37"/>
        <v>199</v>
      </c>
      <c r="BG50">
        <f t="shared" si="37"/>
        <v>187</v>
      </c>
      <c r="BH50">
        <f t="shared" si="37"/>
        <v>192</v>
      </c>
      <c r="BI50">
        <f t="shared" si="37"/>
        <v>197</v>
      </c>
      <c r="BJ50">
        <f t="shared" si="37"/>
        <v>187</v>
      </c>
      <c r="BK50">
        <f t="shared" si="37"/>
        <v>192</v>
      </c>
      <c r="BL50">
        <f t="shared" si="37"/>
        <v>197</v>
      </c>
      <c r="BO50" s="22">
        <v>83</v>
      </c>
      <c r="BP50" s="22">
        <v>91</v>
      </c>
      <c r="BQ50" s="22">
        <v>97</v>
      </c>
      <c r="BR50" s="22">
        <v>85</v>
      </c>
      <c r="BS50" s="22">
        <v>90</v>
      </c>
      <c r="BT50" s="22">
        <v>95</v>
      </c>
      <c r="BU50" s="22">
        <v>83</v>
      </c>
      <c r="BV50" s="22">
        <v>88</v>
      </c>
      <c r="BW50" s="22">
        <v>93</v>
      </c>
      <c r="BX50" s="22">
        <v>83</v>
      </c>
      <c r="BY50" s="22">
        <v>88</v>
      </c>
      <c r="BZ50" s="22">
        <v>93</v>
      </c>
    </row>
    <row r="51" spans="1:78" outlineLevel="1" collapsed="1">
      <c r="A51">
        <f t="shared" ca="1" si="38"/>
        <v>18</v>
      </c>
      <c r="B51" s="25" t="s">
        <v>3098</v>
      </c>
      <c r="C51" s="131">
        <f>INDEX($AM51:$AX51,1,C$31+(d.Region-1)*3)</f>
        <v>206</v>
      </c>
      <c r="D51" s="131">
        <f>INDEX($AM51:$AX51,1,D$31+(d.Region-1)*3)</f>
        <v>211</v>
      </c>
      <c r="E51" s="131">
        <f>INDEX($AM51:$AX51,1,E$31+(d.Region-1)*3)</f>
        <v>216</v>
      </c>
      <c r="F51" s="131"/>
      <c r="G51" s="131"/>
      <c r="H51" s="131"/>
      <c r="I51" s="131"/>
      <c r="J51" s="131"/>
      <c r="K51" s="131"/>
      <c r="L51" s="131"/>
      <c r="M51" s="131"/>
      <c r="N51" s="131"/>
      <c r="O51" s="131"/>
      <c r="P51" s="131"/>
      <c r="Q51" s="131"/>
      <c r="R51" s="131"/>
      <c r="S51" s="131"/>
      <c r="T51" s="131"/>
      <c r="U51" s="110" t="str">
        <f t="shared" si="40"/>
        <v>206:207</v>
      </c>
      <c r="V51" s="110" t="str">
        <f t="shared" si="41"/>
        <v>211:212</v>
      </c>
      <c r="W51" s="110" t="str">
        <f t="shared" si="42"/>
        <v>216:217</v>
      </c>
      <c r="X51" s="110"/>
      <c r="Y51" s="110"/>
      <c r="Z51" s="110"/>
      <c r="AA51" s="110"/>
      <c r="AB51" s="110"/>
      <c r="AC51" s="110"/>
      <c r="AD51" s="110"/>
      <c r="AE51" s="110"/>
      <c r="AF51" s="110"/>
      <c r="AG51" s="110"/>
      <c r="AH51" s="110"/>
      <c r="AI51" s="110"/>
      <c r="AJ51" s="110"/>
      <c r="AK51" s="110"/>
      <c r="AL51" s="110"/>
      <c r="AM51" s="436">
        <f t="shared" si="20"/>
        <v>204</v>
      </c>
      <c r="AN51" s="436">
        <f t="shared" si="21"/>
        <v>212</v>
      </c>
      <c r="AO51" s="436">
        <f t="shared" si="22"/>
        <v>218</v>
      </c>
      <c r="AP51" s="436">
        <f t="shared" si="23"/>
        <v>206</v>
      </c>
      <c r="AQ51" s="436">
        <f t="shared" si="24"/>
        <v>211</v>
      </c>
      <c r="AR51" s="436">
        <f t="shared" si="25"/>
        <v>216</v>
      </c>
      <c r="AS51" s="436">
        <f t="shared" si="26"/>
        <v>204</v>
      </c>
      <c r="AT51" s="436">
        <f t="shared" si="27"/>
        <v>209</v>
      </c>
      <c r="AU51" s="436">
        <f t="shared" si="28"/>
        <v>214</v>
      </c>
      <c r="AV51" s="436">
        <f t="shared" si="29"/>
        <v>204</v>
      </c>
      <c r="AW51" s="436">
        <f t="shared" si="30"/>
        <v>209</v>
      </c>
      <c r="AX51" s="436">
        <f t="shared" si="31"/>
        <v>214</v>
      </c>
      <c r="AZ51">
        <f>AZ46+364</f>
        <v>942</v>
      </c>
      <c r="BA51">
        <f t="shared" si="37"/>
        <v>204</v>
      </c>
      <c r="BB51">
        <f t="shared" si="37"/>
        <v>212</v>
      </c>
      <c r="BC51">
        <f t="shared" si="37"/>
        <v>218</v>
      </c>
      <c r="BD51">
        <f t="shared" si="37"/>
        <v>206</v>
      </c>
      <c r="BE51">
        <f t="shared" si="37"/>
        <v>211</v>
      </c>
      <c r="BF51">
        <f t="shared" si="37"/>
        <v>216</v>
      </c>
      <c r="BG51">
        <f t="shared" si="37"/>
        <v>204</v>
      </c>
      <c r="BH51">
        <f t="shared" si="37"/>
        <v>209</v>
      </c>
      <c r="BI51">
        <f t="shared" si="37"/>
        <v>214</v>
      </c>
      <c r="BJ51">
        <f t="shared" si="37"/>
        <v>204</v>
      </c>
      <c r="BK51">
        <f t="shared" si="37"/>
        <v>209</v>
      </c>
      <c r="BL51">
        <f t="shared" si="37"/>
        <v>214</v>
      </c>
      <c r="BO51" s="22">
        <v>99</v>
      </c>
      <c r="BP51" s="22">
        <v>107</v>
      </c>
      <c r="BQ51" s="22">
        <v>113</v>
      </c>
      <c r="BR51" s="22">
        <v>101</v>
      </c>
      <c r="BS51" s="22">
        <v>106</v>
      </c>
      <c r="BT51" s="22">
        <v>111</v>
      </c>
      <c r="BU51" s="22">
        <v>99</v>
      </c>
      <c r="BV51" s="22">
        <v>104</v>
      </c>
      <c r="BW51" s="22">
        <v>109</v>
      </c>
      <c r="BX51" s="22">
        <v>99</v>
      </c>
      <c r="BY51" s="22">
        <v>104</v>
      </c>
      <c r="BZ51" s="22">
        <v>109</v>
      </c>
    </row>
    <row r="52" spans="1:78" outlineLevel="1">
      <c r="A52">
        <f t="shared" ca="1" si="38"/>
        <v>19</v>
      </c>
      <c r="B52" s="25" t="s">
        <v>1004</v>
      </c>
      <c r="C52" s="130">
        <f t="shared" ref="C52:E55" si="43">INDEX($AM52:$AX52,1,C$31+(d.Region-1)*3)+INDEX(i.AgeJ,C$33,1)/7</f>
        <v>219</v>
      </c>
      <c r="D52" s="130">
        <f t="shared" si="43"/>
        <v>224</v>
      </c>
      <c r="E52" s="130">
        <f t="shared" si="43"/>
        <v>229</v>
      </c>
      <c r="F52" s="130"/>
      <c r="G52" s="130"/>
      <c r="H52" s="130"/>
      <c r="I52" s="130"/>
      <c r="J52" s="130"/>
      <c r="K52" s="130"/>
      <c r="L52" s="130"/>
      <c r="M52" s="130"/>
      <c r="N52" s="130"/>
      <c r="O52" s="130"/>
      <c r="P52" s="130"/>
      <c r="Q52" s="130"/>
      <c r="R52" s="130"/>
      <c r="S52" s="130"/>
      <c r="T52" s="130"/>
      <c r="U52" s="110" t="str">
        <f>C52&amp;":"&amp;C52+1</f>
        <v>219:220</v>
      </c>
      <c r="V52" s="110" t="str">
        <f>D52&amp;":"&amp;D52+1</f>
        <v>224:225</v>
      </c>
      <c r="W52" s="110" t="str">
        <f>E52&amp;":"&amp;E52+1</f>
        <v>229:230</v>
      </c>
      <c r="X52" s="110"/>
      <c r="Y52" s="110"/>
      <c r="Z52" s="110"/>
      <c r="AA52" s="110"/>
      <c r="AB52" s="110"/>
      <c r="AC52" s="110"/>
      <c r="AD52" s="110"/>
      <c r="AE52" s="110"/>
      <c r="AF52" s="110"/>
      <c r="AG52" s="110"/>
      <c r="AH52" s="110"/>
      <c r="AI52" s="110"/>
      <c r="AJ52" s="110"/>
      <c r="AK52" s="110"/>
      <c r="AL52" s="110"/>
      <c r="AM52" s="436">
        <f t="shared" si="20"/>
        <v>217</v>
      </c>
      <c r="AN52" s="436">
        <f t="shared" si="21"/>
        <v>225</v>
      </c>
      <c r="AO52" s="436">
        <f t="shared" si="22"/>
        <v>231</v>
      </c>
      <c r="AP52" s="436">
        <f t="shared" si="23"/>
        <v>219</v>
      </c>
      <c r="AQ52" s="436">
        <f t="shared" si="24"/>
        <v>224</v>
      </c>
      <c r="AR52" s="436">
        <f t="shared" si="25"/>
        <v>229</v>
      </c>
      <c r="AS52" s="436">
        <f t="shared" si="26"/>
        <v>217</v>
      </c>
      <c r="AT52" s="436">
        <f t="shared" si="27"/>
        <v>222</v>
      </c>
      <c r="AU52" s="436">
        <f t="shared" si="28"/>
        <v>227</v>
      </c>
      <c r="AV52" s="436">
        <f t="shared" si="29"/>
        <v>217</v>
      </c>
      <c r="AW52" s="436">
        <f t="shared" si="30"/>
        <v>222</v>
      </c>
      <c r="AX52" s="436">
        <f t="shared" si="31"/>
        <v>227</v>
      </c>
      <c r="AZ52">
        <f>AZ51+90</f>
        <v>1032</v>
      </c>
      <c r="BA52">
        <f t="shared" si="37"/>
        <v>217</v>
      </c>
      <c r="BB52">
        <f t="shared" si="37"/>
        <v>225</v>
      </c>
      <c r="BC52">
        <f t="shared" si="37"/>
        <v>231</v>
      </c>
      <c r="BD52">
        <f t="shared" si="37"/>
        <v>219</v>
      </c>
      <c r="BE52">
        <f t="shared" si="37"/>
        <v>224</v>
      </c>
      <c r="BF52">
        <f t="shared" si="37"/>
        <v>229</v>
      </c>
      <c r="BG52">
        <f t="shared" si="37"/>
        <v>217</v>
      </c>
      <c r="BH52">
        <f t="shared" si="37"/>
        <v>222</v>
      </c>
      <c r="BI52">
        <f t="shared" si="37"/>
        <v>227</v>
      </c>
      <c r="BJ52">
        <f t="shared" si="37"/>
        <v>217</v>
      </c>
      <c r="BK52">
        <f t="shared" si="37"/>
        <v>222</v>
      </c>
      <c r="BL52">
        <f t="shared" si="37"/>
        <v>227</v>
      </c>
      <c r="BO52" s="22"/>
      <c r="BP52" s="22"/>
      <c r="BQ52" s="22"/>
      <c r="BR52" s="22"/>
      <c r="BS52" s="22"/>
      <c r="BT52" s="22"/>
      <c r="BU52" s="22"/>
      <c r="BV52" s="22"/>
      <c r="BW52" s="22"/>
      <c r="BX52" s="22"/>
      <c r="BY52" s="22"/>
      <c r="BZ52" s="22"/>
    </row>
    <row r="53" spans="1:78" outlineLevel="1">
      <c r="A53">
        <f t="shared" ca="1" si="38"/>
        <v>20</v>
      </c>
      <c r="B53" s="25" t="s">
        <v>1539</v>
      </c>
      <c r="C53" s="130">
        <f t="shared" si="43"/>
        <v>226</v>
      </c>
      <c r="D53" s="130">
        <f t="shared" si="43"/>
        <v>231</v>
      </c>
      <c r="E53" s="130">
        <f t="shared" si="43"/>
        <v>236</v>
      </c>
      <c r="F53" s="130"/>
      <c r="G53" s="130"/>
      <c r="H53" s="130"/>
      <c r="I53" s="130"/>
      <c r="J53" s="130"/>
      <c r="K53" s="130"/>
      <c r="L53" s="130"/>
      <c r="M53" s="130"/>
      <c r="N53" s="130"/>
      <c r="O53" s="130"/>
      <c r="P53" s="130"/>
      <c r="Q53" s="130"/>
      <c r="R53" s="130"/>
      <c r="S53" s="130"/>
      <c r="T53" s="130"/>
      <c r="U53" s="110" t="str">
        <f t="shared" si="40"/>
        <v>226:227</v>
      </c>
      <c r="V53" s="110" t="str">
        <f t="shared" si="41"/>
        <v>231:232</v>
      </c>
      <c r="W53" s="110" t="str">
        <f t="shared" si="42"/>
        <v>236:237</v>
      </c>
      <c r="X53" s="110"/>
      <c r="Y53" s="110"/>
      <c r="Z53" s="110"/>
      <c r="AA53" s="110"/>
      <c r="AB53" s="110"/>
      <c r="AC53" s="110"/>
      <c r="AD53" s="110"/>
      <c r="AE53" s="110"/>
      <c r="AF53" s="110"/>
      <c r="AG53" s="110"/>
      <c r="AH53" s="110"/>
      <c r="AI53" s="110"/>
      <c r="AJ53" s="110"/>
      <c r="AK53" s="110"/>
      <c r="AL53" s="110"/>
      <c r="AM53" s="436">
        <f t="shared" si="20"/>
        <v>224</v>
      </c>
      <c r="AN53" s="436">
        <f t="shared" si="21"/>
        <v>232</v>
      </c>
      <c r="AO53" s="436">
        <f t="shared" si="22"/>
        <v>238</v>
      </c>
      <c r="AP53" s="436">
        <f t="shared" si="23"/>
        <v>226</v>
      </c>
      <c r="AQ53" s="436">
        <f t="shared" si="24"/>
        <v>231</v>
      </c>
      <c r="AR53" s="436">
        <f t="shared" si="25"/>
        <v>236</v>
      </c>
      <c r="AS53" s="436">
        <f t="shared" si="26"/>
        <v>224</v>
      </c>
      <c r="AT53" s="436">
        <f t="shared" si="27"/>
        <v>229</v>
      </c>
      <c r="AU53" s="436">
        <f t="shared" si="28"/>
        <v>234</v>
      </c>
      <c r="AV53" s="436">
        <f t="shared" si="29"/>
        <v>224</v>
      </c>
      <c r="AW53" s="436">
        <f t="shared" si="30"/>
        <v>229</v>
      </c>
      <c r="AX53" s="436">
        <f t="shared" si="31"/>
        <v>234</v>
      </c>
      <c r="AZ53">
        <f>AZ54-14</f>
        <v>1078</v>
      </c>
      <c r="BA53">
        <f t="shared" si="37"/>
        <v>224</v>
      </c>
      <c r="BB53">
        <f t="shared" si="37"/>
        <v>232</v>
      </c>
      <c r="BC53">
        <f t="shared" si="37"/>
        <v>238</v>
      </c>
      <c r="BD53">
        <f t="shared" si="37"/>
        <v>226</v>
      </c>
      <c r="BE53">
        <f t="shared" si="37"/>
        <v>231</v>
      </c>
      <c r="BF53">
        <f t="shared" si="37"/>
        <v>236</v>
      </c>
      <c r="BG53">
        <f t="shared" si="37"/>
        <v>224</v>
      </c>
      <c r="BH53">
        <f t="shared" si="37"/>
        <v>229</v>
      </c>
      <c r="BI53">
        <f t="shared" si="37"/>
        <v>234</v>
      </c>
      <c r="BJ53">
        <f t="shared" si="37"/>
        <v>224</v>
      </c>
      <c r="BK53">
        <f t="shared" si="37"/>
        <v>229</v>
      </c>
      <c r="BL53">
        <f t="shared" si="37"/>
        <v>234</v>
      </c>
      <c r="BO53" s="22">
        <v>58</v>
      </c>
      <c r="BP53" s="22">
        <v>66</v>
      </c>
      <c r="BQ53" s="22">
        <v>72</v>
      </c>
      <c r="BR53" s="22">
        <v>62</v>
      </c>
      <c r="BS53" s="22">
        <v>67</v>
      </c>
      <c r="BT53" s="22">
        <v>72</v>
      </c>
      <c r="BU53" s="22">
        <v>58</v>
      </c>
      <c r="BV53" s="22">
        <v>63</v>
      </c>
      <c r="BW53" s="22">
        <v>68</v>
      </c>
      <c r="BX53" s="22">
        <v>58</v>
      </c>
      <c r="BY53" s="22">
        <v>63</v>
      </c>
      <c r="BZ53" s="22">
        <v>68</v>
      </c>
    </row>
    <row r="54" spans="1:78" outlineLevel="1" collapsed="1">
      <c r="A54">
        <f t="shared" ca="1" si="38"/>
        <v>21</v>
      </c>
      <c r="B54" s="25" t="s">
        <v>1543</v>
      </c>
      <c r="C54" s="130">
        <f t="shared" si="43"/>
        <v>228</v>
      </c>
      <c r="D54" s="130">
        <f t="shared" si="43"/>
        <v>233</v>
      </c>
      <c r="E54" s="130">
        <f t="shared" si="43"/>
        <v>238</v>
      </c>
      <c r="F54" s="130"/>
      <c r="G54" s="130"/>
      <c r="H54" s="130"/>
      <c r="I54" s="130"/>
      <c r="J54" s="130"/>
      <c r="K54" s="130"/>
      <c r="L54" s="130"/>
      <c r="M54" s="130"/>
      <c r="N54" s="130"/>
      <c r="O54" s="130"/>
      <c r="P54" s="130"/>
      <c r="Q54" s="130"/>
      <c r="R54" s="130"/>
      <c r="S54" s="130"/>
      <c r="T54" s="130"/>
      <c r="U54" s="110" t="str">
        <f t="shared" si="40"/>
        <v>228:229</v>
      </c>
      <c r="V54" s="110" t="str">
        <f t="shared" si="41"/>
        <v>233:234</v>
      </c>
      <c r="W54" s="110" t="str">
        <f t="shared" si="42"/>
        <v>238:239</v>
      </c>
      <c r="X54" s="110"/>
      <c r="Y54" s="110"/>
      <c r="Z54" s="110"/>
      <c r="AA54" s="110"/>
      <c r="AB54" s="110"/>
      <c r="AC54" s="110"/>
      <c r="AD54" s="110"/>
      <c r="AE54" s="110"/>
      <c r="AF54" s="110"/>
      <c r="AG54" s="110"/>
      <c r="AH54" s="110"/>
      <c r="AI54" s="110"/>
      <c r="AJ54" s="110"/>
      <c r="AK54" s="110"/>
      <c r="AL54" s="110"/>
      <c r="AM54" s="436">
        <f t="shared" si="20"/>
        <v>226</v>
      </c>
      <c r="AN54" s="436">
        <f t="shared" si="21"/>
        <v>234</v>
      </c>
      <c r="AO54" s="436">
        <f t="shared" si="22"/>
        <v>240</v>
      </c>
      <c r="AP54" s="436">
        <f t="shared" si="23"/>
        <v>228</v>
      </c>
      <c r="AQ54" s="436">
        <f t="shared" si="24"/>
        <v>233</v>
      </c>
      <c r="AR54" s="436">
        <f t="shared" si="25"/>
        <v>238</v>
      </c>
      <c r="AS54" s="436">
        <f t="shared" si="26"/>
        <v>226</v>
      </c>
      <c r="AT54" s="436">
        <f t="shared" si="27"/>
        <v>231</v>
      </c>
      <c r="AU54" s="436">
        <f t="shared" si="28"/>
        <v>236</v>
      </c>
      <c r="AV54" s="436">
        <f t="shared" si="29"/>
        <v>226</v>
      </c>
      <c r="AW54" s="436">
        <f t="shared" si="30"/>
        <v>231</v>
      </c>
      <c r="AX54" s="436">
        <f t="shared" si="31"/>
        <v>236</v>
      </c>
      <c r="AZ54">
        <f>AZ49+364</f>
        <v>1092</v>
      </c>
      <c r="BA54">
        <f t="shared" ref="BA54:BL66" si="44">ROUNDUP((BA$33+$AZ54-$BA$29)/$BA$30,0)</f>
        <v>226</v>
      </c>
      <c r="BB54">
        <f t="shared" si="44"/>
        <v>234</v>
      </c>
      <c r="BC54">
        <f t="shared" si="44"/>
        <v>240</v>
      </c>
      <c r="BD54">
        <f t="shared" si="44"/>
        <v>228</v>
      </c>
      <c r="BE54">
        <f t="shared" si="44"/>
        <v>233</v>
      </c>
      <c r="BF54">
        <f t="shared" si="44"/>
        <v>238</v>
      </c>
      <c r="BG54">
        <f t="shared" si="44"/>
        <v>226</v>
      </c>
      <c r="BH54">
        <f t="shared" si="44"/>
        <v>231</v>
      </c>
      <c r="BI54">
        <f t="shared" si="44"/>
        <v>236</v>
      </c>
      <c r="BJ54">
        <f t="shared" si="44"/>
        <v>226</v>
      </c>
      <c r="BK54">
        <f t="shared" si="44"/>
        <v>231</v>
      </c>
      <c r="BL54">
        <f t="shared" si="44"/>
        <v>236</v>
      </c>
      <c r="BO54" s="22">
        <v>74</v>
      </c>
      <c r="BP54" s="22">
        <v>82</v>
      </c>
      <c r="BQ54" s="22">
        <v>88</v>
      </c>
      <c r="BR54" s="22">
        <v>76</v>
      </c>
      <c r="BS54" s="22">
        <v>81</v>
      </c>
      <c r="BT54" s="22">
        <v>86</v>
      </c>
      <c r="BU54" s="22">
        <v>74</v>
      </c>
      <c r="BV54" s="22">
        <v>79</v>
      </c>
      <c r="BW54" s="22">
        <v>84</v>
      </c>
      <c r="BX54" s="22">
        <v>74</v>
      </c>
      <c r="BY54" s="22">
        <v>79</v>
      </c>
      <c r="BZ54" s="22">
        <v>84</v>
      </c>
    </row>
    <row r="55" spans="1:78" outlineLevel="1" collapsed="1">
      <c r="A55">
        <f t="shared" ca="1" si="38"/>
        <v>22</v>
      </c>
      <c r="B55" s="25" t="s">
        <v>1541</v>
      </c>
      <c r="C55" s="130">
        <f t="shared" si="43"/>
        <v>241</v>
      </c>
      <c r="D55" s="130">
        <f t="shared" si="43"/>
        <v>246</v>
      </c>
      <c r="E55" s="130">
        <f t="shared" si="43"/>
        <v>251</v>
      </c>
      <c r="F55" s="130"/>
      <c r="G55" s="130"/>
      <c r="H55" s="130"/>
      <c r="I55" s="130"/>
      <c r="J55" s="130"/>
      <c r="K55" s="130"/>
      <c r="L55" s="130"/>
      <c r="M55" s="130"/>
      <c r="N55" s="130"/>
      <c r="O55" s="130"/>
      <c r="P55" s="130"/>
      <c r="Q55" s="130"/>
      <c r="R55" s="130"/>
      <c r="S55" s="130"/>
      <c r="T55" s="130"/>
      <c r="U55" s="110" t="str">
        <f t="shared" si="40"/>
        <v>241:242</v>
      </c>
      <c r="V55" s="110" t="str">
        <f t="shared" si="41"/>
        <v>246:247</v>
      </c>
      <c r="W55" s="110" t="str">
        <f t="shared" si="42"/>
        <v>251:252</v>
      </c>
      <c r="X55" s="110"/>
      <c r="Y55" s="110"/>
      <c r="Z55" s="110"/>
      <c r="AA55" s="110"/>
      <c r="AB55" s="110"/>
      <c r="AC55" s="110"/>
      <c r="AD55" s="110"/>
      <c r="AE55" s="110"/>
      <c r="AF55" s="110"/>
      <c r="AG55" s="110"/>
      <c r="AH55" s="110"/>
      <c r="AI55" s="110"/>
      <c r="AJ55" s="110"/>
      <c r="AK55" s="110"/>
      <c r="AL55" s="110"/>
      <c r="AM55" s="436">
        <f t="shared" si="20"/>
        <v>239</v>
      </c>
      <c r="AN55" s="436">
        <f t="shared" si="21"/>
        <v>247</v>
      </c>
      <c r="AO55" s="436">
        <f t="shared" si="22"/>
        <v>253</v>
      </c>
      <c r="AP55" s="436">
        <f t="shared" si="23"/>
        <v>241</v>
      </c>
      <c r="AQ55" s="436">
        <f t="shared" si="24"/>
        <v>246</v>
      </c>
      <c r="AR55" s="436">
        <f t="shared" si="25"/>
        <v>251</v>
      </c>
      <c r="AS55" s="436">
        <f t="shared" si="26"/>
        <v>239</v>
      </c>
      <c r="AT55" s="436">
        <f t="shared" si="27"/>
        <v>244</v>
      </c>
      <c r="AU55" s="436">
        <f t="shared" si="28"/>
        <v>249</v>
      </c>
      <c r="AV55" s="436">
        <f t="shared" si="29"/>
        <v>239</v>
      </c>
      <c r="AW55" s="436">
        <f t="shared" si="30"/>
        <v>244</v>
      </c>
      <c r="AX55" s="436">
        <f t="shared" si="31"/>
        <v>249</v>
      </c>
      <c r="AZ55">
        <f>AZ50+364</f>
        <v>1183</v>
      </c>
      <c r="BA55">
        <f t="shared" si="44"/>
        <v>239</v>
      </c>
      <c r="BB55">
        <f t="shared" si="44"/>
        <v>247</v>
      </c>
      <c r="BC55">
        <f t="shared" si="44"/>
        <v>253</v>
      </c>
      <c r="BD55">
        <f t="shared" si="44"/>
        <v>241</v>
      </c>
      <c r="BE55">
        <f t="shared" si="44"/>
        <v>246</v>
      </c>
      <c r="BF55">
        <f t="shared" si="44"/>
        <v>251</v>
      </c>
      <c r="BG55">
        <f t="shared" si="44"/>
        <v>239</v>
      </c>
      <c r="BH55">
        <f t="shared" si="44"/>
        <v>244</v>
      </c>
      <c r="BI55">
        <f t="shared" si="44"/>
        <v>249</v>
      </c>
      <c r="BJ55">
        <f t="shared" si="44"/>
        <v>239</v>
      </c>
      <c r="BK55">
        <f t="shared" si="44"/>
        <v>244</v>
      </c>
      <c r="BL55">
        <f t="shared" si="44"/>
        <v>249</v>
      </c>
      <c r="BO55" s="22">
        <v>83</v>
      </c>
      <c r="BP55" s="22">
        <v>91</v>
      </c>
      <c r="BQ55" s="22">
        <v>97</v>
      </c>
      <c r="BR55" s="22">
        <v>85</v>
      </c>
      <c r="BS55" s="22">
        <v>90</v>
      </c>
      <c r="BT55" s="22">
        <v>95</v>
      </c>
      <c r="BU55" s="22">
        <v>83</v>
      </c>
      <c r="BV55" s="22">
        <v>88</v>
      </c>
      <c r="BW55" s="22">
        <v>93</v>
      </c>
      <c r="BX55" s="22">
        <v>83</v>
      </c>
      <c r="BY55" s="22">
        <v>88</v>
      </c>
      <c r="BZ55" s="22">
        <v>93</v>
      </c>
    </row>
    <row r="56" spans="1:78" outlineLevel="1" collapsed="1">
      <c r="A56">
        <f t="shared" ca="1" si="38"/>
        <v>23</v>
      </c>
      <c r="B56" s="25" t="s">
        <v>3099</v>
      </c>
      <c r="C56" s="131">
        <f>INDEX($AM56:$AX56,1,C$31+(d.Region-1)*3)</f>
        <v>258</v>
      </c>
      <c r="D56" s="131">
        <f>INDEX($AM56:$AX56,1,D$31+(d.Region-1)*3)</f>
        <v>263</v>
      </c>
      <c r="E56" s="131">
        <f>INDEX($AM56:$AX56,1,E$31+(d.Region-1)*3)</f>
        <v>268</v>
      </c>
      <c r="F56" s="131"/>
      <c r="G56" s="131"/>
      <c r="H56" s="131"/>
      <c r="I56" s="131"/>
      <c r="J56" s="131"/>
      <c r="K56" s="131"/>
      <c r="L56" s="131"/>
      <c r="M56" s="131"/>
      <c r="N56" s="131"/>
      <c r="O56" s="131"/>
      <c r="P56" s="131"/>
      <c r="Q56" s="131"/>
      <c r="R56" s="131"/>
      <c r="S56" s="131"/>
      <c r="T56" s="131"/>
      <c r="U56" s="110" t="str">
        <f t="shared" si="40"/>
        <v>258:259</v>
      </c>
      <c r="V56" s="110" t="str">
        <f t="shared" si="41"/>
        <v>263:264</v>
      </c>
      <c r="W56" s="110" t="str">
        <f t="shared" si="42"/>
        <v>268:269</v>
      </c>
      <c r="X56" s="110"/>
      <c r="Y56" s="110"/>
      <c r="Z56" s="110"/>
      <c r="AA56" s="110"/>
      <c r="AB56" s="110"/>
      <c r="AC56" s="110"/>
      <c r="AD56" s="110"/>
      <c r="AE56" s="110"/>
      <c r="AF56" s="110"/>
      <c r="AG56" s="110"/>
      <c r="AH56" s="110"/>
      <c r="AI56" s="110"/>
      <c r="AJ56" s="110"/>
      <c r="AK56" s="110"/>
      <c r="AL56" s="110"/>
      <c r="AM56" s="436">
        <f t="shared" si="20"/>
        <v>256</v>
      </c>
      <c r="AN56" s="436">
        <f t="shared" si="21"/>
        <v>264</v>
      </c>
      <c r="AO56" s="436">
        <f t="shared" si="22"/>
        <v>270</v>
      </c>
      <c r="AP56" s="436">
        <f t="shared" si="23"/>
        <v>258</v>
      </c>
      <c r="AQ56" s="436">
        <f t="shared" si="24"/>
        <v>263</v>
      </c>
      <c r="AR56" s="436">
        <f t="shared" si="25"/>
        <v>268</v>
      </c>
      <c r="AS56" s="436">
        <f t="shared" si="26"/>
        <v>256</v>
      </c>
      <c r="AT56" s="436">
        <f t="shared" si="27"/>
        <v>261</v>
      </c>
      <c r="AU56" s="436">
        <f t="shared" si="28"/>
        <v>266</v>
      </c>
      <c r="AV56" s="436">
        <f t="shared" si="29"/>
        <v>256</v>
      </c>
      <c r="AW56" s="436">
        <f t="shared" si="30"/>
        <v>261</v>
      </c>
      <c r="AX56" s="436">
        <f t="shared" si="31"/>
        <v>266</v>
      </c>
      <c r="AZ56">
        <f>AZ51+364</f>
        <v>1306</v>
      </c>
      <c r="BA56">
        <f t="shared" si="44"/>
        <v>256</v>
      </c>
      <c r="BB56">
        <f t="shared" si="44"/>
        <v>264</v>
      </c>
      <c r="BC56">
        <f t="shared" si="44"/>
        <v>270</v>
      </c>
      <c r="BD56">
        <f t="shared" si="44"/>
        <v>258</v>
      </c>
      <c r="BE56">
        <f t="shared" si="44"/>
        <v>263</v>
      </c>
      <c r="BF56">
        <f t="shared" si="44"/>
        <v>268</v>
      </c>
      <c r="BG56">
        <f t="shared" si="44"/>
        <v>256</v>
      </c>
      <c r="BH56">
        <f t="shared" si="44"/>
        <v>261</v>
      </c>
      <c r="BI56">
        <f t="shared" si="44"/>
        <v>266</v>
      </c>
      <c r="BJ56">
        <f t="shared" si="44"/>
        <v>256</v>
      </c>
      <c r="BK56">
        <f t="shared" si="44"/>
        <v>261</v>
      </c>
      <c r="BL56">
        <f t="shared" si="44"/>
        <v>266</v>
      </c>
      <c r="BO56" s="22">
        <v>99</v>
      </c>
      <c r="BP56" s="22">
        <v>107</v>
      </c>
      <c r="BQ56" s="22">
        <v>113</v>
      </c>
      <c r="BR56" s="22">
        <v>101</v>
      </c>
      <c r="BS56" s="22">
        <v>106</v>
      </c>
      <c r="BT56" s="22">
        <v>111</v>
      </c>
      <c r="BU56" s="22">
        <v>99</v>
      </c>
      <c r="BV56" s="22">
        <v>104</v>
      </c>
      <c r="BW56" s="22">
        <v>109</v>
      </c>
      <c r="BX56" s="22">
        <v>99</v>
      </c>
      <c r="BY56" s="22">
        <v>104</v>
      </c>
      <c r="BZ56" s="22">
        <v>109</v>
      </c>
    </row>
    <row r="57" spans="1:78" outlineLevel="1">
      <c r="A57">
        <f t="shared" ca="1" si="38"/>
        <v>24</v>
      </c>
      <c r="B57" s="25" t="s">
        <v>1004</v>
      </c>
      <c r="C57" s="130">
        <f t="shared" ref="C57:E60" si="45">INDEX($AM57:$AX57,1,C$31+(d.Region-1)*3)+INDEX(i.AgeJ,C$33,1)/7</f>
        <v>271</v>
      </c>
      <c r="D57" s="130">
        <f t="shared" si="45"/>
        <v>276</v>
      </c>
      <c r="E57" s="130">
        <f t="shared" si="45"/>
        <v>281</v>
      </c>
      <c r="F57" s="130"/>
      <c r="G57" s="130"/>
      <c r="H57" s="130"/>
      <c r="I57" s="130"/>
      <c r="J57" s="130"/>
      <c r="K57" s="130"/>
      <c r="L57" s="130"/>
      <c r="M57" s="130"/>
      <c r="N57" s="130"/>
      <c r="O57" s="130"/>
      <c r="P57" s="130"/>
      <c r="Q57" s="130"/>
      <c r="R57" s="130"/>
      <c r="S57" s="130"/>
      <c r="T57" s="130"/>
      <c r="U57" s="110" t="str">
        <f>C57&amp;":"&amp;C57+1</f>
        <v>271:272</v>
      </c>
      <c r="V57" s="110" t="str">
        <f>D57&amp;":"&amp;D57+1</f>
        <v>276:277</v>
      </c>
      <c r="W57" s="110" t="str">
        <f>E57&amp;":"&amp;E57+1</f>
        <v>281:282</v>
      </c>
      <c r="X57" s="110"/>
      <c r="Y57" s="110"/>
      <c r="Z57" s="110"/>
      <c r="AA57" s="110"/>
      <c r="AB57" s="110"/>
      <c r="AC57" s="110"/>
      <c r="AD57" s="110"/>
      <c r="AE57" s="110"/>
      <c r="AF57" s="110"/>
      <c r="AG57" s="110"/>
      <c r="AH57" s="110"/>
      <c r="AI57" s="110"/>
      <c r="AJ57" s="110"/>
      <c r="AK57" s="110"/>
      <c r="AL57" s="110"/>
      <c r="AM57" s="436">
        <f t="shared" si="20"/>
        <v>269</v>
      </c>
      <c r="AN57" s="436">
        <f t="shared" si="21"/>
        <v>277</v>
      </c>
      <c r="AO57" s="436">
        <f t="shared" si="22"/>
        <v>283</v>
      </c>
      <c r="AP57" s="436">
        <f t="shared" si="23"/>
        <v>271</v>
      </c>
      <c r="AQ57" s="436">
        <f t="shared" si="24"/>
        <v>276</v>
      </c>
      <c r="AR57" s="436">
        <f t="shared" si="25"/>
        <v>281</v>
      </c>
      <c r="AS57" s="436">
        <f t="shared" si="26"/>
        <v>269</v>
      </c>
      <c r="AT57" s="436">
        <f t="shared" si="27"/>
        <v>274</v>
      </c>
      <c r="AU57" s="436">
        <f t="shared" si="28"/>
        <v>279</v>
      </c>
      <c r="AV57" s="436">
        <f t="shared" si="29"/>
        <v>269</v>
      </c>
      <c r="AW57" s="436">
        <f t="shared" si="30"/>
        <v>274</v>
      </c>
      <c r="AX57" s="436">
        <f t="shared" si="31"/>
        <v>279</v>
      </c>
      <c r="AZ57">
        <f>AZ56+90</f>
        <v>1396</v>
      </c>
      <c r="BA57">
        <f t="shared" si="44"/>
        <v>269</v>
      </c>
      <c r="BB57">
        <f t="shared" si="44"/>
        <v>277</v>
      </c>
      <c r="BC57">
        <f t="shared" si="44"/>
        <v>283</v>
      </c>
      <c r="BD57">
        <f t="shared" si="44"/>
        <v>271</v>
      </c>
      <c r="BE57">
        <f t="shared" si="44"/>
        <v>276</v>
      </c>
      <c r="BF57">
        <f t="shared" si="44"/>
        <v>281</v>
      </c>
      <c r="BG57">
        <f t="shared" si="44"/>
        <v>269</v>
      </c>
      <c r="BH57">
        <f t="shared" si="44"/>
        <v>274</v>
      </c>
      <c r="BI57">
        <f t="shared" si="44"/>
        <v>279</v>
      </c>
      <c r="BJ57">
        <f t="shared" si="44"/>
        <v>269</v>
      </c>
      <c r="BK57">
        <f t="shared" si="44"/>
        <v>274</v>
      </c>
      <c r="BL57">
        <f t="shared" si="44"/>
        <v>279</v>
      </c>
      <c r="BO57" s="22"/>
      <c r="BP57" s="22"/>
      <c r="BQ57" s="22"/>
      <c r="BR57" s="22"/>
      <c r="BS57" s="22"/>
      <c r="BT57" s="22"/>
      <c r="BU57" s="22"/>
      <c r="BV57" s="22"/>
      <c r="BW57" s="22"/>
      <c r="BX57" s="22"/>
      <c r="BY57" s="22"/>
      <c r="BZ57" s="22"/>
    </row>
    <row r="58" spans="1:78" outlineLevel="1">
      <c r="A58">
        <f t="shared" ca="1" si="38"/>
        <v>25</v>
      </c>
      <c r="B58" s="25" t="s">
        <v>1539</v>
      </c>
      <c r="C58" s="130">
        <f t="shared" si="45"/>
        <v>278</v>
      </c>
      <c r="D58" s="130">
        <f t="shared" si="45"/>
        <v>283</v>
      </c>
      <c r="E58" s="130">
        <f t="shared" si="45"/>
        <v>288</v>
      </c>
      <c r="F58" s="130"/>
      <c r="G58" s="130"/>
      <c r="H58" s="130"/>
      <c r="I58" s="130"/>
      <c r="J58" s="130"/>
      <c r="K58" s="130"/>
      <c r="L58" s="130"/>
      <c r="M58" s="130"/>
      <c r="N58" s="130"/>
      <c r="O58" s="130"/>
      <c r="P58" s="130"/>
      <c r="Q58" s="130"/>
      <c r="R58" s="130"/>
      <c r="S58" s="130"/>
      <c r="T58" s="130"/>
      <c r="U58" s="110" t="str">
        <f t="shared" si="40"/>
        <v>278:279</v>
      </c>
      <c r="V58" s="110" t="str">
        <f t="shared" si="41"/>
        <v>283:284</v>
      </c>
      <c r="W58" s="110" t="str">
        <f t="shared" si="42"/>
        <v>288:289</v>
      </c>
      <c r="X58" s="110"/>
      <c r="Y58" s="110"/>
      <c r="Z58" s="110"/>
      <c r="AA58" s="110"/>
      <c r="AB58" s="110"/>
      <c r="AC58" s="110"/>
      <c r="AD58" s="110"/>
      <c r="AE58" s="110"/>
      <c r="AF58" s="110"/>
      <c r="AG58" s="110"/>
      <c r="AH58" s="110"/>
      <c r="AI58" s="110"/>
      <c r="AJ58" s="110"/>
      <c r="AK58" s="110"/>
      <c r="AL58" s="110"/>
      <c r="AM58" s="436">
        <f t="shared" si="20"/>
        <v>276</v>
      </c>
      <c r="AN58" s="436">
        <f t="shared" si="21"/>
        <v>284</v>
      </c>
      <c r="AO58" s="436">
        <f t="shared" si="22"/>
        <v>290</v>
      </c>
      <c r="AP58" s="436">
        <f t="shared" si="23"/>
        <v>278</v>
      </c>
      <c r="AQ58" s="436">
        <f t="shared" si="24"/>
        <v>283</v>
      </c>
      <c r="AR58" s="436">
        <f t="shared" si="25"/>
        <v>288</v>
      </c>
      <c r="AS58" s="436">
        <f t="shared" si="26"/>
        <v>276</v>
      </c>
      <c r="AT58" s="436">
        <f t="shared" si="27"/>
        <v>281</v>
      </c>
      <c r="AU58" s="436">
        <f t="shared" si="28"/>
        <v>286</v>
      </c>
      <c r="AV58" s="436">
        <f t="shared" si="29"/>
        <v>276</v>
      </c>
      <c r="AW58" s="436">
        <f t="shared" si="30"/>
        <v>281</v>
      </c>
      <c r="AX58" s="436">
        <f t="shared" si="31"/>
        <v>286</v>
      </c>
      <c r="AZ58">
        <f>AZ59-14</f>
        <v>1442</v>
      </c>
      <c r="BA58">
        <f t="shared" si="44"/>
        <v>276</v>
      </c>
      <c r="BB58">
        <f t="shared" si="44"/>
        <v>284</v>
      </c>
      <c r="BC58">
        <f t="shared" si="44"/>
        <v>290</v>
      </c>
      <c r="BD58">
        <f t="shared" si="44"/>
        <v>278</v>
      </c>
      <c r="BE58">
        <f t="shared" si="44"/>
        <v>283</v>
      </c>
      <c r="BF58">
        <f t="shared" si="44"/>
        <v>288</v>
      </c>
      <c r="BG58">
        <f t="shared" si="44"/>
        <v>276</v>
      </c>
      <c r="BH58">
        <f t="shared" si="44"/>
        <v>281</v>
      </c>
      <c r="BI58">
        <f t="shared" si="44"/>
        <v>286</v>
      </c>
      <c r="BJ58">
        <f t="shared" si="44"/>
        <v>276</v>
      </c>
      <c r="BK58">
        <f t="shared" si="44"/>
        <v>281</v>
      </c>
      <c r="BL58">
        <f t="shared" si="44"/>
        <v>286</v>
      </c>
      <c r="BO58" s="22">
        <v>58</v>
      </c>
      <c r="BP58" s="22">
        <v>66</v>
      </c>
      <c r="BQ58" s="22">
        <v>72</v>
      </c>
      <c r="BR58" s="22">
        <v>62</v>
      </c>
      <c r="BS58" s="22">
        <v>67</v>
      </c>
      <c r="BT58" s="22">
        <v>72</v>
      </c>
      <c r="BU58" s="22">
        <v>58</v>
      </c>
      <c r="BV58" s="22">
        <v>63</v>
      </c>
      <c r="BW58" s="22">
        <v>68</v>
      </c>
      <c r="BX58" s="22">
        <v>58</v>
      </c>
      <c r="BY58" s="22">
        <v>63</v>
      </c>
      <c r="BZ58" s="22">
        <v>68</v>
      </c>
    </row>
    <row r="59" spans="1:78" outlineLevel="1" collapsed="1">
      <c r="A59">
        <f t="shared" ca="1" si="38"/>
        <v>26</v>
      </c>
      <c r="B59" s="25" t="s">
        <v>1544</v>
      </c>
      <c r="C59" s="130">
        <f t="shared" si="45"/>
        <v>280</v>
      </c>
      <c r="D59" s="130">
        <f t="shared" si="45"/>
        <v>285</v>
      </c>
      <c r="E59" s="130">
        <f t="shared" si="45"/>
        <v>290</v>
      </c>
      <c r="F59" s="130"/>
      <c r="G59" s="130"/>
      <c r="H59" s="130"/>
      <c r="I59" s="130"/>
      <c r="J59" s="130"/>
      <c r="K59" s="130"/>
      <c r="L59" s="130"/>
      <c r="M59" s="130"/>
      <c r="N59" s="130"/>
      <c r="O59" s="130"/>
      <c r="P59" s="130"/>
      <c r="Q59" s="130"/>
      <c r="R59" s="130"/>
      <c r="S59" s="130"/>
      <c r="T59" s="130"/>
      <c r="U59" s="110" t="str">
        <f t="shared" si="40"/>
        <v>280:281</v>
      </c>
      <c r="V59" s="110" t="str">
        <f t="shared" si="41"/>
        <v>285:286</v>
      </c>
      <c r="W59" s="110" t="str">
        <f t="shared" si="42"/>
        <v>290:291</v>
      </c>
      <c r="X59" s="110"/>
      <c r="Y59" s="110"/>
      <c r="Z59" s="110"/>
      <c r="AA59" s="110"/>
      <c r="AB59" s="110"/>
      <c r="AC59" s="110"/>
      <c r="AD59" s="110"/>
      <c r="AE59" s="110"/>
      <c r="AF59" s="110"/>
      <c r="AG59" s="110"/>
      <c r="AH59" s="110"/>
      <c r="AI59" s="110"/>
      <c r="AJ59" s="110"/>
      <c r="AK59" s="110"/>
      <c r="AL59" s="110"/>
      <c r="AM59" s="436">
        <f t="shared" si="20"/>
        <v>278</v>
      </c>
      <c r="AN59" s="436">
        <f t="shared" si="21"/>
        <v>286</v>
      </c>
      <c r="AO59" s="436">
        <f t="shared" si="22"/>
        <v>292</v>
      </c>
      <c r="AP59" s="436">
        <f t="shared" si="23"/>
        <v>280</v>
      </c>
      <c r="AQ59" s="436">
        <f t="shared" si="24"/>
        <v>285</v>
      </c>
      <c r="AR59" s="436">
        <f t="shared" si="25"/>
        <v>290</v>
      </c>
      <c r="AS59" s="436">
        <f t="shared" si="26"/>
        <v>278</v>
      </c>
      <c r="AT59" s="436">
        <f t="shared" si="27"/>
        <v>283</v>
      </c>
      <c r="AU59" s="436">
        <f t="shared" si="28"/>
        <v>288</v>
      </c>
      <c r="AV59" s="436">
        <f t="shared" si="29"/>
        <v>278</v>
      </c>
      <c r="AW59" s="436">
        <f t="shared" si="30"/>
        <v>283</v>
      </c>
      <c r="AX59" s="436">
        <f t="shared" si="31"/>
        <v>288</v>
      </c>
      <c r="AZ59">
        <f>AZ54+364</f>
        <v>1456</v>
      </c>
      <c r="BA59">
        <f t="shared" si="44"/>
        <v>278</v>
      </c>
      <c r="BB59">
        <f t="shared" si="44"/>
        <v>286</v>
      </c>
      <c r="BC59">
        <f t="shared" si="44"/>
        <v>292</v>
      </c>
      <c r="BD59">
        <f t="shared" si="44"/>
        <v>280</v>
      </c>
      <c r="BE59">
        <f t="shared" si="44"/>
        <v>285</v>
      </c>
      <c r="BF59">
        <f t="shared" si="44"/>
        <v>290</v>
      </c>
      <c r="BG59">
        <f t="shared" si="44"/>
        <v>278</v>
      </c>
      <c r="BH59">
        <f t="shared" si="44"/>
        <v>283</v>
      </c>
      <c r="BI59">
        <f t="shared" si="44"/>
        <v>288</v>
      </c>
      <c r="BJ59">
        <f t="shared" si="44"/>
        <v>278</v>
      </c>
      <c r="BK59">
        <f t="shared" si="44"/>
        <v>283</v>
      </c>
      <c r="BL59">
        <f t="shared" si="44"/>
        <v>288</v>
      </c>
      <c r="BO59" s="22">
        <v>74</v>
      </c>
      <c r="BP59" s="22">
        <v>82</v>
      </c>
      <c r="BQ59" s="22">
        <v>88</v>
      </c>
      <c r="BR59" s="22">
        <v>76</v>
      </c>
      <c r="BS59" s="22">
        <v>81</v>
      </c>
      <c r="BT59" s="22">
        <v>86</v>
      </c>
      <c r="BU59" s="22">
        <v>74</v>
      </c>
      <c r="BV59" s="22">
        <v>79</v>
      </c>
      <c r="BW59" s="22">
        <v>84</v>
      </c>
      <c r="BX59" s="22">
        <v>74</v>
      </c>
      <c r="BY59" s="22">
        <v>79</v>
      </c>
      <c r="BZ59" s="22">
        <v>84</v>
      </c>
    </row>
    <row r="60" spans="1:78" outlineLevel="1" collapsed="1">
      <c r="A60">
        <f t="shared" ca="1" si="38"/>
        <v>27</v>
      </c>
      <c r="B60" s="25" t="s">
        <v>1541</v>
      </c>
      <c r="C60" s="130">
        <f t="shared" si="45"/>
        <v>293</v>
      </c>
      <c r="D60" s="130">
        <f t="shared" si="45"/>
        <v>298</v>
      </c>
      <c r="E60" s="130">
        <f t="shared" si="45"/>
        <v>303</v>
      </c>
      <c r="F60" s="130"/>
      <c r="G60" s="130"/>
      <c r="H60" s="130"/>
      <c r="I60" s="130"/>
      <c r="J60" s="130"/>
      <c r="K60" s="130"/>
      <c r="L60" s="130"/>
      <c r="M60" s="130"/>
      <c r="N60" s="130"/>
      <c r="O60" s="130"/>
      <c r="P60" s="130"/>
      <c r="Q60" s="130"/>
      <c r="R60" s="130"/>
      <c r="S60" s="130"/>
      <c r="T60" s="130"/>
      <c r="U60" s="110" t="str">
        <f t="shared" si="40"/>
        <v>293:294</v>
      </c>
      <c r="V60" s="110" t="str">
        <f t="shared" si="41"/>
        <v>298:299</v>
      </c>
      <c r="W60" s="110" t="str">
        <f t="shared" si="42"/>
        <v>303:304</v>
      </c>
      <c r="X60" s="110"/>
      <c r="Y60" s="110"/>
      <c r="Z60" s="110"/>
      <c r="AA60" s="110"/>
      <c r="AB60" s="110"/>
      <c r="AC60" s="110"/>
      <c r="AD60" s="110"/>
      <c r="AE60" s="110"/>
      <c r="AF60" s="110"/>
      <c r="AG60" s="110"/>
      <c r="AH60" s="110"/>
      <c r="AI60" s="110"/>
      <c r="AJ60" s="110"/>
      <c r="AK60" s="110"/>
      <c r="AL60" s="110"/>
      <c r="AM60" s="436">
        <f t="shared" si="20"/>
        <v>291</v>
      </c>
      <c r="AN60" s="436">
        <f t="shared" si="21"/>
        <v>299</v>
      </c>
      <c r="AO60" s="436">
        <f t="shared" si="22"/>
        <v>305</v>
      </c>
      <c r="AP60" s="436">
        <f t="shared" si="23"/>
        <v>293</v>
      </c>
      <c r="AQ60" s="436">
        <f t="shared" si="24"/>
        <v>298</v>
      </c>
      <c r="AR60" s="436">
        <f t="shared" si="25"/>
        <v>303</v>
      </c>
      <c r="AS60" s="436">
        <f t="shared" si="26"/>
        <v>291</v>
      </c>
      <c r="AT60" s="436">
        <f t="shared" si="27"/>
        <v>296</v>
      </c>
      <c r="AU60" s="436">
        <f t="shared" si="28"/>
        <v>301</v>
      </c>
      <c r="AV60" s="436">
        <f t="shared" si="29"/>
        <v>291</v>
      </c>
      <c r="AW60" s="436">
        <f t="shared" si="30"/>
        <v>296</v>
      </c>
      <c r="AX60" s="436">
        <f t="shared" si="31"/>
        <v>301</v>
      </c>
      <c r="AZ60">
        <f>AZ55+364</f>
        <v>1547</v>
      </c>
      <c r="BA60">
        <f t="shared" si="44"/>
        <v>291</v>
      </c>
      <c r="BB60">
        <f t="shared" si="44"/>
        <v>299</v>
      </c>
      <c r="BC60">
        <f t="shared" si="44"/>
        <v>305</v>
      </c>
      <c r="BD60">
        <f t="shared" si="44"/>
        <v>293</v>
      </c>
      <c r="BE60">
        <f t="shared" si="44"/>
        <v>298</v>
      </c>
      <c r="BF60">
        <f t="shared" si="44"/>
        <v>303</v>
      </c>
      <c r="BG60">
        <f t="shared" si="44"/>
        <v>291</v>
      </c>
      <c r="BH60">
        <f t="shared" si="44"/>
        <v>296</v>
      </c>
      <c r="BI60">
        <f t="shared" si="44"/>
        <v>301</v>
      </c>
      <c r="BJ60">
        <f t="shared" si="44"/>
        <v>291</v>
      </c>
      <c r="BK60">
        <f t="shared" si="44"/>
        <v>296</v>
      </c>
      <c r="BL60">
        <f t="shared" si="44"/>
        <v>301</v>
      </c>
      <c r="BO60" s="22">
        <v>83</v>
      </c>
      <c r="BP60" s="22">
        <v>91</v>
      </c>
      <c r="BQ60" s="22">
        <v>97</v>
      </c>
      <c r="BR60" s="22">
        <v>85</v>
      </c>
      <c r="BS60" s="22">
        <v>90</v>
      </c>
      <c r="BT60" s="22">
        <v>95</v>
      </c>
      <c r="BU60" s="22">
        <v>83</v>
      </c>
      <c r="BV60" s="22">
        <v>88</v>
      </c>
      <c r="BW60" s="22">
        <v>93</v>
      </c>
      <c r="BX60" s="22">
        <v>83</v>
      </c>
      <c r="BY60" s="22">
        <v>88</v>
      </c>
      <c r="BZ60" s="22">
        <v>93</v>
      </c>
    </row>
    <row r="61" spans="1:78" outlineLevel="1" collapsed="1">
      <c r="A61">
        <f t="shared" ca="1" si="38"/>
        <v>28</v>
      </c>
      <c r="B61" s="25" t="s">
        <v>3100</v>
      </c>
      <c r="C61" s="131">
        <f>INDEX($AM61:$AX61,1,C$31+(d.Region-1)*3)</f>
        <v>310</v>
      </c>
      <c r="D61" s="131">
        <f>INDEX($AM61:$AX61,1,D$31+(d.Region-1)*3)</f>
        <v>315</v>
      </c>
      <c r="E61" s="131">
        <f>INDEX($AM61:$AX61,1,E$31+(d.Region-1)*3)</f>
        <v>320</v>
      </c>
      <c r="F61" s="131"/>
      <c r="G61" s="131"/>
      <c r="H61" s="131"/>
      <c r="I61" s="131"/>
      <c r="J61" s="131"/>
      <c r="K61" s="131"/>
      <c r="L61" s="131"/>
      <c r="M61" s="131"/>
      <c r="N61" s="131"/>
      <c r="O61" s="131"/>
      <c r="P61" s="131"/>
      <c r="Q61" s="131"/>
      <c r="R61" s="131"/>
      <c r="S61" s="131"/>
      <c r="T61" s="131"/>
      <c r="U61" s="110" t="str">
        <f t="shared" si="40"/>
        <v>310:311</v>
      </c>
      <c r="V61" s="110" t="str">
        <f t="shared" si="41"/>
        <v>315:316</v>
      </c>
      <c r="W61" s="110" t="str">
        <f t="shared" si="42"/>
        <v>320:321</v>
      </c>
      <c r="X61" s="110"/>
      <c r="Y61" s="110"/>
      <c r="Z61" s="110"/>
      <c r="AA61" s="110"/>
      <c r="AB61" s="110"/>
      <c r="AC61" s="110"/>
      <c r="AD61" s="110"/>
      <c r="AE61" s="110"/>
      <c r="AF61" s="110"/>
      <c r="AG61" s="110"/>
      <c r="AH61" s="110"/>
      <c r="AI61" s="110"/>
      <c r="AJ61" s="110"/>
      <c r="AK61" s="110"/>
      <c r="AL61" s="110"/>
      <c r="AM61" s="436">
        <f t="shared" si="20"/>
        <v>308</v>
      </c>
      <c r="AN61" s="436">
        <f t="shared" si="21"/>
        <v>316</v>
      </c>
      <c r="AO61" s="436">
        <f t="shared" si="22"/>
        <v>322</v>
      </c>
      <c r="AP61" s="436">
        <f t="shared" si="23"/>
        <v>310</v>
      </c>
      <c r="AQ61" s="436">
        <f t="shared" si="24"/>
        <v>315</v>
      </c>
      <c r="AR61" s="436">
        <f t="shared" si="25"/>
        <v>320</v>
      </c>
      <c r="AS61" s="436">
        <f t="shared" si="26"/>
        <v>308</v>
      </c>
      <c r="AT61" s="436">
        <f t="shared" si="27"/>
        <v>313</v>
      </c>
      <c r="AU61" s="436">
        <f t="shared" si="28"/>
        <v>318</v>
      </c>
      <c r="AV61" s="436">
        <f t="shared" si="29"/>
        <v>308</v>
      </c>
      <c r="AW61" s="436">
        <f t="shared" si="30"/>
        <v>313</v>
      </c>
      <c r="AX61" s="436">
        <f t="shared" si="31"/>
        <v>318</v>
      </c>
      <c r="AZ61">
        <f>AZ56+364</f>
        <v>1670</v>
      </c>
      <c r="BA61">
        <f t="shared" si="44"/>
        <v>308</v>
      </c>
      <c r="BB61">
        <f t="shared" si="44"/>
        <v>316</v>
      </c>
      <c r="BC61">
        <f t="shared" si="44"/>
        <v>322</v>
      </c>
      <c r="BD61">
        <f t="shared" si="44"/>
        <v>310</v>
      </c>
      <c r="BE61">
        <f t="shared" si="44"/>
        <v>315</v>
      </c>
      <c r="BF61">
        <f t="shared" si="44"/>
        <v>320</v>
      </c>
      <c r="BG61">
        <f t="shared" si="44"/>
        <v>308</v>
      </c>
      <c r="BH61">
        <f t="shared" si="44"/>
        <v>313</v>
      </c>
      <c r="BI61">
        <f t="shared" si="44"/>
        <v>318</v>
      </c>
      <c r="BJ61">
        <f t="shared" si="44"/>
        <v>308</v>
      </c>
      <c r="BK61">
        <f t="shared" si="44"/>
        <v>313</v>
      </c>
      <c r="BL61">
        <f t="shared" si="44"/>
        <v>318</v>
      </c>
      <c r="BO61" s="22">
        <v>99</v>
      </c>
      <c r="BP61" s="22">
        <v>107</v>
      </c>
      <c r="BQ61" s="22">
        <v>113</v>
      </c>
      <c r="BR61" s="22">
        <v>101</v>
      </c>
      <c r="BS61" s="22">
        <v>106</v>
      </c>
      <c r="BT61" s="22">
        <v>111</v>
      </c>
      <c r="BU61" s="22">
        <v>99</v>
      </c>
      <c r="BV61" s="22">
        <v>104</v>
      </c>
      <c r="BW61" s="22">
        <v>109</v>
      </c>
      <c r="BX61" s="22">
        <v>99</v>
      </c>
      <c r="BY61" s="22">
        <v>104</v>
      </c>
      <c r="BZ61" s="22">
        <v>109</v>
      </c>
    </row>
    <row r="62" spans="1:78" outlineLevel="1">
      <c r="A62">
        <f t="shared" ca="1" si="38"/>
        <v>29</v>
      </c>
      <c r="B62" s="25" t="s">
        <v>1004</v>
      </c>
      <c r="C62" s="130">
        <f t="shared" ref="C62:E65" si="46">INDEX($AM62:$AX62,1,C$31+(d.Region-1)*3)+INDEX(i.AgeJ,C$33,1)/7</f>
        <v>323</v>
      </c>
      <c r="D62" s="130">
        <f t="shared" si="46"/>
        <v>328</v>
      </c>
      <c r="E62" s="130">
        <f t="shared" si="46"/>
        <v>333</v>
      </c>
      <c r="F62" s="130"/>
      <c r="G62" s="130"/>
      <c r="H62" s="130"/>
      <c r="I62" s="130"/>
      <c r="J62" s="130"/>
      <c r="K62" s="130"/>
      <c r="L62" s="130"/>
      <c r="M62" s="130"/>
      <c r="N62" s="130"/>
      <c r="O62" s="130"/>
      <c r="P62" s="130"/>
      <c r="Q62" s="130"/>
      <c r="R62" s="130"/>
      <c r="S62" s="130"/>
      <c r="T62" s="130"/>
      <c r="U62" s="110" t="str">
        <f>C62&amp;":"&amp;C62+1</f>
        <v>323:324</v>
      </c>
      <c r="V62" s="110" t="str">
        <f>D62&amp;":"&amp;D62+1</f>
        <v>328:329</v>
      </c>
      <c r="W62" s="110" t="str">
        <f>E62&amp;":"&amp;E62+1</f>
        <v>333:334</v>
      </c>
      <c r="X62" s="110"/>
      <c r="Y62" s="110"/>
      <c r="Z62" s="110"/>
      <c r="AA62" s="110"/>
      <c r="AB62" s="110"/>
      <c r="AC62" s="110"/>
      <c r="AD62" s="110"/>
      <c r="AE62" s="110"/>
      <c r="AF62" s="110"/>
      <c r="AG62" s="110"/>
      <c r="AH62" s="110"/>
      <c r="AI62" s="110"/>
      <c r="AJ62" s="110"/>
      <c r="AK62" s="110"/>
      <c r="AL62" s="110"/>
      <c r="AM62" s="436">
        <f t="shared" si="20"/>
        <v>321</v>
      </c>
      <c r="AN62" s="436">
        <f t="shared" si="21"/>
        <v>329</v>
      </c>
      <c r="AO62" s="436">
        <f t="shared" si="22"/>
        <v>335</v>
      </c>
      <c r="AP62" s="436">
        <f t="shared" si="23"/>
        <v>323</v>
      </c>
      <c r="AQ62" s="436">
        <f t="shared" si="24"/>
        <v>328</v>
      </c>
      <c r="AR62" s="436">
        <f t="shared" si="25"/>
        <v>333</v>
      </c>
      <c r="AS62" s="436">
        <f t="shared" si="26"/>
        <v>321</v>
      </c>
      <c r="AT62" s="436">
        <f t="shared" si="27"/>
        <v>326</v>
      </c>
      <c r="AU62" s="436">
        <f t="shared" si="28"/>
        <v>331</v>
      </c>
      <c r="AV62" s="436">
        <f t="shared" si="29"/>
        <v>321</v>
      </c>
      <c r="AW62" s="436">
        <f t="shared" si="30"/>
        <v>326</v>
      </c>
      <c r="AX62" s="436">
        <f t="shared" si="31"/>
        <v>331</v>
      </c>
      <c r="AZ62">
        <f>AZ61+90</f>
        <v>1760</v>
      </c>
      <c r="BA62">
        <f t="shared" si="44"/>
        <v>321</v>
      </c>
      <c r="BB62">
        <f t="shared" si="44"/>
        <v>329</v>
      </c>
      <c r="BC62">
        <f t="shared" si="44"/>
        <v>335</v>
      </c>
      <c r="BD62">
        <f t="shared" si="44"/>
        <v>323</v>
      </c>
      <c r="BE62">
        <f t="shared" si="44"/>
        <v>328</v>
      </c>
      <c r="BF62">
        <f t="shared" si="44"/>
        <v>333</v>
      </c>
      <c r="BG62">
        <f t="shared" si="44"/>
        <v>321</v>
      </c>
      <c r="BH62">
        <f t="shared" si="44"/>
        <v>326</v>
      </c>
      <c r="BI62">
        <f t="shared" si="44"/>
        <v>331</v>
      </c>
      <c r="BJ62">
        <f t="shared" si="44"/>
        <v>321</v>
      </c>
      <c r="BK62">
        <f t="shared" si="44"/>
        <v>326</v>
      </c>
      <c r="BL62">
        <f t="shared" si="44"/>
        <v>331</v>
      </c>
      <c r="BO62" s="22"/>
      <c r="BP62" s="22"/>
      <c r="BQ62" s="22"/>
      <c r="BR62" s="22"/>
      <c r="BS62" s="22"/>
      <c r="BT62" s="22"/>
      <c r="BU62" s="22"/>
      <c r="BV62" s="22"/>
      <c r="BW62" s="22"/>
      <c r="BX62" s="22"/>
      <c r="BY62" s="22"/>
      <c r="BZ62" s="22"/>
    </row>
    <row r="63" spans="1:78" outlineLevel="1">
      <c r="A63">
        <f t="shared" ca="1" si="38"/>
        <v>30</v>
      </c>
      <c r="B63" s="25" t="s">
        <v>1539</v>
      </c>
      <c r="C63" s="130">
        <f t="shared" si="46"/>
        <v>330</v>
      </c>
      <c r="D63" s="130">
        <f t="shared" si="46"/>
        <v>335</v>
      </c>
      <c r="E63" s="130">
        <f t="shared" si="46"/>
        <v>340</v>
      </c>
      <c r="F63" s="130"/>
      <c r="G63" s="130"/>
      <c r="H63" s="130"/>
      <c r="I63" s="130"/>
      <c r="J63" s="130"/>
      <c r="K63" s="130"/>
      <c r="L63" s="130"/>
      <c r="M63" s="130"/>
      <c r="N63" s="130"/>
      <c r="O63" s="130"/>
      <c r="P63" s="130"/>
      <c r="Q63" s="130"/>
      <c r="R63" s="130"/>
      <c r="S63" s="130"/>
      <c r="T63" s="130"/>
      <c r="U63" s="110" t="str">
        <f t="shared" si="40"/>
        <v>330:331</v>
      </c>
      <c r="V63" s="110" t="str">
        <f t="shared" si="41"/>
        <v>335:336</v>
      </c>
      <c r="W63" s="110" t="str">
        <f t="shared" si="42"/>
        <v>340:341</v>
      </c>
      <c r="X63" s="110"/>
      <c r="Y63" s="110"/>
      <c r="Z63" s="110"/>
      <c r="AA63" s="110"/>
      <c r="AB63" s="110"/>
      <c r="AC63" s="110"/>
      <c r="AD63" s="110"/>
      <c r="AE63" s="110"/>
      <c r="AF63" s="110"/>
      <c r="AG63" s="110"/>
      <c r="AH63" s="110"/>
      <c r="AI63" s="110"/>
      <c r="AJ63" s="110"/>
      <c r="AK63" s="110"/>
      <c r="AL63" s="110"/>
      <c r="AM63" s="436">
        <f t="shared" si="20"/>
        <v>328</v>
      </c>
      <c r="AN63" s="436">
        <f t="shared" si="21"/>
        <v>336</v>
      </c>
      <c r="AO63" s="436">
        <f t="shared" si="22"/>
        <v>342</v>
      </c>
      <c r="AP63" s="436">
        <f t="shared" si="23"/>
        <v>330</v>
      </c>
      <c r="AQ63" s="436">
        <f t="shared" si="24"/>
        <v>335</v>
      </c>
      <c r="AR63" s="436">
        <f t="shared" si="25"/>
        <v>340</v>
      </c>
      <c r="AS63" s="436">
        <f t="shared" si="26"/>
        <v>328</v>
      </c>
      <c r="AT63" s="436">
        <f t="shared" si="27"/>
        <v>333</v>
      </c>
      <c r="AU63" s="436">
        <f t="shared" si="28"/>
        <v>338</v>
      </c>
      <c r="AV63" s="436">
        <f t="shared" si="29"/>
        <v>328</v>
      </c>
      <c r="AW63" s="436">
        <f t="shared" si="30"/>
        <v>333</v>
      </c>
      <c r="AX63" s="436">
        <f t="shared" si="31"/>
        <v>338</v>
      </c>
      <c r="AZ63">
        <f>AZ64-14</f>
        <v>1806</v>
      </c>
      <c r="BA63">
        <f t="shared" si="44"/>
        <v>328</v>
      </c>
      <c r="BB63">
        <f t="shared" si="44"/>
        <v>336</v>
      </c>
      <c r="BC63">
        <f t="shared" si="44"/>
        <v>342</v>
      </c>
      <c r="BD63">
        <f t="shared" si="44"/>
        <v>330</v>
      </c>
      <c r="BE63">
        <f t="shared" si="44"/>
        <v>335</v>
      </c>
      <c r="BF63">
        <f t="shared" si="44"/>
        <v>340</v>
      </c>
      <c r="BG63">
        <f t="shared" si="44"/>
        <v>328</v>
      </c>
      <c r="BH63">
        <f t="shared" si="44"/>
        <v>333</v>
      </c>
      <c r="BI63">
        <f t="shared" si="44"/>
        <v>338</v>
      </c>
      <c r="BJ63">
        <f t="shared" si="44"/>
        <v>328</v>
      </c>
      <c r="BK63">
        <f t="shared" si="44"/>
        <v>333</v>
      </c>
      <c r="BL63">
        <f t="shared" si="44"/>
        <v>338</v>
      </c>
      <c r="BO63" s="22">
        <v>58</v>
      </c>
      <c r="BP63" s="22">
        <v>66</v>
      </c>
      <c r="BQ63" s="22">
        <v>72</v>
      </c>
      <c r="BR63" s="22">
        <v>62</v>
      </c>
      <c r="BS63" s="22">
        <v>67</v>
      </c>
      <c r="BT63" s="22">
        <v>72</v>
      </c>
      <c r="BU63" s="22">
        <v>58</v>
      </c>
      <c r="BV63" s="22">
        <v>63</v>
      </c>
      <c r="BW63" s="22">
        <v>68</v>
      </c>
      <c r="BX63" s="22">
        <v>58</v>
      </c>
      <c r="BY63" s="22">
        <v>63</v>
      </c>
      <c r="BZ63" s="22">
        <v>68</v>
      </c>
    </row>
    <row r="64" spans="1:78" outlineLevel="1" collapsed="1">
      <c r="A64">
        <f t="shared" ca="1" si="38"/>
        <v>31</v>
      </c>
      <c r="B64" s="25" t="s">
        <v>1545</v>
      </c>
      <c r="C64" s="130">
        <f t="shared" si="46"/>
        <v>332</v>
      </c>
      <c r="D64" s="130">
        <f t="shared" si="46"/>
        <v>337</v>
      </c>
      <c r="E64" s="130">
        <f t="shared" si="46"/>
        <v>342</v>
      </c>
      <c r="F64" s="130"/>
      <c r="G64" s="130"/>
      <c r="H64" s="130"/>
      <c r="I64" s="130"/>
      <c r="J64" s="130"/>
      <c r="K64" s="130"/>
      <c r="L64" s="130"/>
      <c r="M64" s="130"/>
      <c r="N64" s="130"/>
      <c r="O64" s="130"/>
      <c r="P64" s="130"/>
      <c r="Q64" s="130"/>
      <c r="R64" s="130"/>
      <c r="S64" s="130"/>
      <c r="T64" s="130"/>
      <c r="U64" s="110" t="str">
        <f t="shared" si="40"/>
        <v>332:333</v>
      </c>
      <c r="V64" s="110" t="str">
        <f t="shared" si="41"/>
        <v>337:338</v>
      </c>
      <c r="W64" s="110" t="str">
        <f t="shared" si="42"/>
        <v>342:343</v>
      </c>
      <c r="X64" s="110"/>
      <c r="Y64" s="110"/>
      <c r="Z64" s="110"/>
      <c r="AA64" s="110"/>
      <c r="AB64" s="110"/>
      <c r="AC64" s="110"/>
      <c r="AD64" s="110"/>
      <c r="AE64" s="110"/>
      <c r="AF64" s="110"/>
      <c r="AG64" s="110"/>
      <c r="AH64" s="110"/>
      <c r="AI64" s="110"/>
      <c r="AJ64" s="110"/>
      <c r="AK64" s="110"/>
      <c r="AL64" s="110"/>
      <c r="AM64" s="436">
        <f t="shared" si="20"/>
        <v>330</v>
      </c>
      <c r="AN64" s="436">
        <f t="shared" si="21"/>
        <v>338</v>
      </c>
      <c r="AO64" s="436">
        <f t="shared" si="22"/>
        <v>344</v>
      </c>
      <c r="AP64" s="436">
        <f t="shared" si="23"/>
        <v>332</v>
      </c>
      <c r="AQ64" s="436">
        <f t="shared" si="24"/>
        <v>337</v>
      </c>
      <c r="AR64" s="436">
        <f t="shared" si="25"/>
        <v>342</v>
      </c>
      <c r="AS64" s="436">
        <f t="shared" si="26"/>
        <v>330</v>
      </c>
      <c r="AT64" s="436">
        <f t="shared" si="27"/>
        <v>335</v>
      </c>
      <c r="AU64" s="436">
        <f t="shared" si="28"/>
        <v>340</v>
      </c>
      <c r="AV64" s="436">
        <f t="shared" si="29"/>
        <v>330</v>
      </c>
      <c r="AW64" s="436">
        <f t="shared" si="30"/>
        <v>335</v>
      </c>
      <c r="AX64" s="436">
        <f t="shared" si="31"/>
        <v>340</v>
      </c>
      <c r="AZ64">
        <f>AZ59+364</f>
        <v>1820</v>
      </c>
      <c r="BA64">
        <f t="shared" si="44"/>
        <v>330</v>
      </c>
      <c r="BB64">
        <f t="shared" si="44"/>
        <v>338</v>
      </c>
      <c r="BC64">
        <f t="shared" si="44"/>
        <v>344</v>
      </c>
      <c r="BD64">
        <f t="shared" si="44"/>
        <v>332</v>
      </c>
      <c r="BE64">
        <f t="shared" si="44"/>
        <v>337</v>
      </c>
      <c r="BF64">
        <f t="shared" si="44"/>
        <v>342</v>
      </c>
      <c r="BG64">
        <f t="shared" si="44"/>
        <v>330</v>
      </c>
      <c r="BH64">
        <f t="shared" si="44"/>
        <v>335</v>
      </c>
      <c r="BI64">
        <f t="shared" si="44"/>
        <v>340</v>
      </c>
      <c r="BJ64">
        <f t="shared" si="44"/>
        <v>330</v>
      </c>
      <c r="BK64">
        <f t="shared" si="44"/>
        <v>335</v>
      </c>
      <c r="BL64">
        <f t="shared" si="44"/>
        <v>340</v>
      </c>
      <c r="BO64" s="22">
        <v>74</v>
      </c>
      <c r="BP64" s="22">
        <v>82</v>
      </c>
      <c r="BQ64" s="22">
        <v>88</v>
      </c>
      <c r="BR64" s="22">
        <v>76</v>
      </c>
      <c r="BS64" s="22">
        <v>81</v>
      </c>
      <c r="BT64" s="22">
        <v>86</v>
      </c>
      <c r="BU64" s="22">
        <v>74</v>
      </c>
      <c r="BV64" s="22">
        <v>79</v>
      </c>
      <c r="BW64" s="22">
        <v>84</v>
      </c>
      <c r="BX64" s="22">
        <v>74</v>
      </c>
      <c r="BY64" s="22">
        <v>79</v>
      </c>
      <c r="BZ64" s="22">
        <v>84</v>
      </c>
    </row>
    <row r="65" spans="1:78" outlineLevel="1" collapsed="1">
      <c r="A65">
        <f t="shared" ca="1" si="38"/>
        <v>32</v>
      </c>
      <c r="B65" s="25" t="s">
        <v>1541</v>
      </c>
      <c r="C65" s="130">
        <f t="shared" si="46"/>
        <v>345</v>
      </c>
      <c r="D65" s="130">
        <f t="shared" si="46"/>
        <v>350</v>
      </c>
      <c r="E65" s="130">
        <f t="shared" si="46"/>
        <v>355</v>
      </c>
      <c r="F65" s="130"/>
      <c r="G65" s="130"/>
      <c r="H65" s="130"/>
      <c r="I65" s="130"/>
      <c r="J65" s="130"/>
      <c r="K65" s="130"/>
      <c r="L65" s="130"/>
      <c r="M65" s="130"/>
      <c r="N65" s="130"/>
      <c r="O65" s="130"/>
      <c r="P65" s="130"/>
      <c r="Q65" s="130"/>
      <c r="R65" s="130"/>
      <c r="S65" s="130"/>
      <c r="T65" s="130"/>
      <c r="U65" s="110" t="str">
        <f t="shared" si="40"/>
        <v>345:346</v>
      </c>
      <c r="V65" s="110" t="str">
        <f t="shared" si="41"/>
        <v>350:351</v>
      </c>
      <c r="W65" s="110" t="str">
        <f t="shared" si="42"/>
        <v>355:356</v>
      </c>
      <c r="X65" s="110"/>
      <c r="Y65" s="110"/>
      <c r="Z65" s="110"/>
      <c r="AA65" s="110"/>
      <c r="AB65" s="110"/>
      <c r="AC65" s="110"/>
      <c r="AD65" s="110"/>
      <c r="AE65" s="110"/>
      <c r="AF65" s="110"/>
      <c r="AG65" s="110"/>
      <c r="AH65" s="110"/>
      <c r="AI65" s="110"/>
      <c r="AJ65" s="110"/>
      <c r="AK65" s="110"/>
      <c r="AL65" s="110"/>
      <c r="AM65" s="436">
        <f t="shared" si="20"/>
        <v>343</v>
      </c>
      <c r="AN65" s="436">
        <f t="shared" si="21"/>
        <v>351</v>
      </c>
      <c r="AO65" s="436">
        <f t="shared" si="22"/>
        <v>357</v>
      </c>
      <c r="AP65" s="436">
        <f t="shared" si="23"/>
        <v>345</v>
      </c>
      <c r="AQ65" s="436">
        <f t="shared" si="24"/>
        <v>350</v>
      </c>
      <c r="AR65" s="436">
        <f t="shared" si="25"/>
        <v>355</v>
      </c>
      <c r="AS65" s="436">
        <f t="shared" si="26"/>
        <v>343</v>
      </c>
      <c r="AT65" s="436">
        <f t="shared" si="27"/>
        <v>348</v>
      </c>
      <c r="AU65" s="436">
        <f t="shared" si="28"/>
        <v>353</v>
      </c>
      <c r="AV65" s="436">
        <f t="shared" si="29"/>
        <v>343</v>
      </c>
      <c r="AW65" s="436">
        <f t="shared" si="30"/>
        <v>348</v>
      </c>
      <c r="AX65" s="436">
        <f t="shared" si="31"/>
        <v>353</v>
      </c>
      <c r="AZ65">
        <f>AZ60+364</f>
        <v>1911</v>
      </c>
      <c r="BA65">
        <f t="shared" si="44"/>
        <v>343</v>
      </c>
      <c r="BB65">
        <f t="shared" si="44"/>
        <v>351</v>
      </c>
      <c r="BC65">
        <f t="shared" si="44"/>
        <v>357</v>
      </c>
      <c r="BD65">
        <f t="shared" si="44"/>
        <v>345</v>
      </c>
      <c r="BE65">
        <f t="shared" si="44"/>
        <v>350</v>
      </c>
      <c r="BF65">
        <f t="shared" si="44"/>
        <v>355</v>
      </c>
      <c r="BG65">
        <f t="shared" si="44"/>
        <v>343</v>
      </c>
      <c r="BH65">
        <f t="shared" si="44"/>
        <v>348</v>
      </c>
      <c r="BI65">
        <f t="shared" si="44"/>
        <v>353</v>
      </c>
      <c r="BJ65">
        <f t="shared" si="44"/>
        <v>343</v>
      </c>
      <c r="BK65">
        <f t="shared" si="44"/>
        <v>348</v>
      </c>
      <c r="BL65">
        <f t="shared" si="44"/>
        <v>353</v>
      </c>
      <c r="BO65" s="22">
        <v>83</v>
      </c>
      <c r="BP65" s="22">
        <v>91</v>
      </c>
      <c r="BQ65" s="22">
        <v>97</v>
      </c>
      <c r="BR65" s="22">
        <v>85</v>
      </c>
      <c r="BS65" s="22">
        <v>90</v>
      </c>
      <c r="BT65" s="22">
        <v>95</v>
      </c>
      <c r="BU65" s="22">
        <v>83</v>
      </c>
      <c r="BV65" s="22">
        <v>88</v>
      </c>
      <c r="BW65" s="22">
        <v>93</v>
      </c>
      <c r="BX65" s="22">
        <v>83</v>
      </c>
      <c r="BY65" s="22">
        <v>88</v>
      </c>
      <c r="BZ65" s="22">
        <v>93</v>
      </c>
    </row>
    <row r="66" spans="1:78" outlineLevel="1" collapsed="1">
      <c r="A66">
        <f t="shared" ca="1" si="38"/>
        <v>33</v>
      </c>
      <c r="B66" s="25" t="s">
        <v>3101</v>
      </c>
      <c r="C66" s="131">
        <f>INDEX($AM66:$AX66,1,C$31+(d.Region-1)*3)</f>
        <v>362</v>
      </c>
      <c r="D66" s="131">
        <f>INDEX($AM66:$AX66,1,D$31+(d.Region-1)*3)</f>
        <v>367</v>
      </c>
      <c r="E66" s="131">
        <f>INDEX($AM66:$AX66,1,E$31+(d.Region-1)*3)</f>
        <v>372</v>
      </c>
      <c r="F66" s="131"/>
      <c r="G66" s="131"/>
      <c r="H66" s="131"/>
      <c r="I66" s="131"/>
      <c r="J66" s="131"/>
      <c r="K66" s="131"/>
      <c r="L66" s="131"/>
      <c r="M66" s="131"/>
      <c r="N66" s="131"/>
      <c r="O66" s="131"/>
      <c r="P66" s="131"/>
      <c r="Q66" s="131"/>
      <c r="R66" s="131"/>
      <c r="S66" s="131"/>
      <c r="T66" s="131"/>
      <c r="U66" s="110" t="str">
        <f t="shared" si="40"/>
        <v>362:363</v>
      </c>
      <c r="V66" s="110" t="str">
        <f t="shared" si="41"/>
        <v>367:368</v>
      </c>
      <c r="W66" s="110" t="str">
        <f t="shared" si="42"/>
        <v>372:373</v>
      </c>
      <c r="X66" s="110"/>
      <c r="Y66" s="110"/>
      <c r="Z66" s="110"/>
      <c r="AA66" s="110"/>
      <c r="AB66" s="110"/>
      <c r="AC66" s="110"/>
      <c r="AD66" s="110"/>
      <c r="AE66" s="110"/>
      <c r="AF66" s="110"/>
      <c r="AG66" s="110"/>
      <c r="AH66" s="110"/>
      <c r="AI66" s="110"/>
      <c r="AJ66" s="110"/>
      <c r="AK66" s="110"/>
      <c r="AL66" s="110"/>
      <c r="AM66" s="436">
        <f t="shared" si="20"/>
        <v>360</v>
      </c>
      <c r="AN66" s="436">
        <f t="shared" si="21"/>
        <v>368</v>
      </c>
      <c r="AO66" s="436">
        <f t="shared" si="22"/>
        <v>374</v>
      </c>
      <c r="AP66" s="436">
        <f t="shared" si="23"/>
        <v>362</v>
      </c>
      <c r="AQ66" s="436">
        <f t="shared" si="24"/>
        <v>367</v>
      </c>
      <c r="AR66" s="436">
        <f t="shared" si="25"/>
        <v>372</v>
      </c>
      <c r="AS66" s="436">
        <f t="shared" si="26"/>
        <v>360</v>
      </c>
      <c r="AT66" s="436">
        <f t="shared" si="27"/>
        <v>365</v>
      </c>
      <c r="AU66" s="436">
        <f t="shared" si="28"/>
        <v>370</v>
      </c>
      <c r="AV66" s="436">
        <f t="shared" si="29"/>
        <v>360</v>
      </c>
      <c r="AW66" s="436">
        <f t="shared" si="30"/>
        <v>365</v>
      </c>
      <c r="AX66" s="436">
        <f t="shared" si="31"/>
        <v>370</v>
      </c>
      <c r="AZ66">
        <f>AZ61+364</f>
        <v>2034</v>
      </c>
      <c r="BA66">
        <f t="shared" si="44"/>
        <v>360</v>
      </c>
      <c r="BB66">
        <f t="shared" si="44"/>
        <v>368</v>
      </c>
      <c r="BC66">
        <f t="shared" si="44"/>
        <v>374</v>
      </c>
      <c r="BD66">
        <f t="shared" si="44"/>
        <v>362</v>
      </c>
      <c r="BE66">
        <f t="shared" si="44"/>
        <v>367</v>
      </c>
      <c r="BF66">
        <f t="shared" si="44"/>
        <v>372</v>
      </c>
      <c r="BG66">
        <f t="shared" si="44"/>
        <v>360</v>
      </c>
      <c r="BH66">
        <f t="shared" si="44"/>
        <v>365</v>
      </c>
      <c r="BI66">
        <f t="shared" si="44"/>
        <v>370</v>
      </c>
      <c r="BJ66">
        <f t="shared" si="44"/>
        <v>360</v>
      </c>
      <c r="BK66">
        <f t="shared" si="44"/>
        <v>365</v>
      </c>
      <c r="BL66">
        <f t="shared" si="44"/>
        <v>370</v>
      </c>
      <c r="BO66" s="22">
        <v>99</v>
      </c>
      <c r="BP66" s="22">
        <v>107</v>
      </c>
      <c r="BQ66" s="22">
        <v>113</v>
      </c>
      <c r="BR66" s="22">
        <v>101</v>
      </c>
      <c r="BS66" s="22">
        <v>106</v>
      </c>
      <c r="BT66" s="22">
        <v>111</v>
      </c>
      <c r="BU66" s="22">
        <v>99</v>
      </c>
      <c r="BV66" s="22">
        <v>104</v>
      </c>
      <c r="BW66" s="22">
        <v>109</v>
      </c>
      <c r="BX66" s="22">
        <v>99</v>
      </c>
      <c r="BY66" s="22">
        <v>104</v>
      </c>
      <c r="BZ66" s="22">
        <v>109</v>
      </c>
    </row>
    <row r="67" spans="1:78" outlineLevel="1">
      <c r="A67" s="218"/>
      <c r="B67" s="218"/>
      <c r="C67" s="247" t="s">
        <v>532</v>
      </c>
      <c r="D67" s="248"/>
      <c r="E67" s="249"/>
      <c r="F67" s="247" t="s">
        <v>1034</v>
      </c>
      <c r="G67" s="247"/>
      <c r="H67" s="27"/>
      <c r="I67" s="27"/>
      <c r="J67" s="27"/>
      <c r="K67" s="27"/>
      <c r="L67" s="27"/>
      <c r="M67" s="27"/>
      <c r="N67" s="27"/>
      <c r="O67" s="27"/>
      <c r="P67" s="27"/>
      <c r="Q67" s="27"/>
      <c r="R67" s="27"/>
      <c r="S67" s="27"/>
      <c r="T67" s="27"/>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row>
    <row r="68" spans="1:78" outlineLevel="1">
      <c r="A68" s="205"/>
      <c r="B68" s="205" t="s">
        <v>1057</v>
      </c>
      <c r="C68" s="211">
        <v>2</v>
      </c>
      <c r="D68" s="211">
        <v>24</v>
      </c>
      <c r="F68" s="204">
        <f>i.TOLoffset_r1*6</f>
        <v>12</v>
      </c>
      <c r="G68" s="204">
        <f>i.TOLoffset_r2*6</f>
        <v>144</v>
      </c>
      <c r="H68" s="27"/>
      <c r="I68" s="27"/>
      <c r="J68" s="27"/>
      <c r="K68" s="27"/>
      <c r="L68" s="27"/>
      <c r="M68" s="27"/>
      <c r="N68" s="27"/>
      <c r="O68" s="27"/>
      <c r="P68" s="27"/>
      <c r="Q68" s="27"/>
      <c r="R68" s="27"/>
      <c r="S68" s="27"/>
      <c r="T68" s="27"/>
      <c r="U68" s="110"/>
      <c r="V68" s="110"/>
      <c r="W68" s="110"/>
      <c r="X68" s="110"/>
      <c r="Y68" s="110"/>
      <c r="Z68" s="110"/>
      <c r="AA68" s="110"/>
      <c r="AB68" s="110"/>
      <c r="AC68" s="110"/>
      <c r="AD68" s="110"/>
      <c r="AE68" s="110"/>
      <c r="AF68" s="110"/>
      <c r="AG68" s="110"/>
      <c r="AH68" s="110"/>
      <c r="AI68" s="110"/>
      <c r="AJ68" s="110"/>
      <c r="AK68" s="110"/>
      <c r="AL68" s="110"/>
      <c r="AM68" s="110"/>
      <c r="AN68" s="110">
        <f>AN33-AM33</f>
        <v>55</v>
      </c>
      <c r="AO68" s="110">
        <f>AO33-AM33</f>
        <v>98</v>
      </c>
      <c r="AP68" s="110"/>
      <c r="AQ68" s="110">
        <f>AQ33-AP33</f>
        <v>34</v>
      </c>
      <c r="AR68" s="110">
        <f>AR33-AP33</f>
        <v>69</v>
      </c>
      <c r="AS68" s="110"/>
      <c r="AT68" s="110">
        <f>AT33-AS33</f>
        <v>34</v>
      </c>
      <c r="AU68" s="110">
        <f>AU33-AS33</f>
        <v>69</v>
      </c>
      <c r="AV68" s="110"/>
      <c r="AW68" s="110">
        <f>AW33-AV33</f>
        <v>34</v>
      </c>
      <c r="AX68" s="110">
        <f>AX33-AV33</f>
        <v>69</v>
      </c>
      <c r="AY68" s="110"/>
    </row>
    <row r="69" spans="1:78">
      <c r="A69" s="205"/>
      <c r="B69" s="205"/>
      <c r="C69" s="27"/>
      <c r="D69" s="27"/>
      <c r="E69" s="27"/>
      <c r="F69" s="27"/>
      <c r="G69" s="27"/>
      <c r="H69" s="27"/>
      <c r="I69" s="27"/>
      <c r="J69" s="27"/>
      <c r="K69" s="27"/>
      <c r="L69" s="27"/>
      <c r="M69" s="27"/>
      <c r="N69" s="27"/>
      <c r="O69" s="27"/>
      <c r="P69" s="27"/>
      <c r="Q69" s="27"/>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row>
    <row r="70" spans="1:78">
      <c r="A70" s="484" t="s">
        <v>891</v>
      </c>
    </row>
    <row r="71" spans="1:78" ht="16.5" outlineLevel="1">
      <c r="B71" s="53" t="s">
        <v>631</v>
      </c>
      <c r="C71" s="501" t="s">
        <v>1965</v>
      </c>
      <c r="D71" s="56"/>
      <c r="E71" s="56"/>
      <c r="F71" s="56"/>
      <c r="G71" s="56"/>
      <c r="H71" s="56"/>
      <c r="I71" s="56"/>
      <c r="J71" s="56"/>
      <c r="K71" s="56"/>
      <c r="L71" s="56"/>
      <c r="M71" s="55" t="s">
        <v>591</v>
      </c>
      <c r="N71" s="55"/>
      <c r="O71" s="55"/>
      <c r="P71" s="55"/>
      <c r="Q71" s="55"/>
      <c r="R71" s="55"/>
      <c r="S71" s="55"/>
      <c r="T71" s="55"/>
      <c r="U71" s="55"/>
      <c r="V71" s="55"/>
      <c r="W71" s="55" t="s">
        <v>592</v>
      </c>
      <c r="X71" s="55"/>
      <c r="Y71" s="55"/>
      <c r="Z71" s="55"/>
      <c r="AA71" s="55"/>
      <c r="AB71" s="55"/>
      <c r="AC71" s="55"/>
      <c r="AD71" s="55"/>
      <c r="AE71" s="55"/>
      <c r="AF71" s="55"/>
      <c r="AG71" s="55" t="s">
        <v>630</v>
      </c>
      <c r="AH71" s="55"/>
      <c r="AI71" s="55"/>
      <c r="AJ71" s="55"/>
      <c r="AK71" s="55"/>
      <c r="AL71" s="55"/>
      <c r="AM71" s="55"/>
      <c r="AN71" s="55"/>
      <c r="AO71" s="55"/>
      <c r="AP71" s="55"/>
      <c r="AQ71" s="55" t="s">
        <v>2086</v>
      </c>
      <c r="AR71" s="55"/>
      <c r="AS71" s="55"/>
      <c r="AT71" s="55"/>
      <c r="AU71" s="55"/>
      <c r="AV71" s="55"/>
      <c r="AW71" s="55"/>
      <c r="AX71" s="55"/>
      <c r="AY71" s="55"/>
      <c r="AZ71" s="55"/>
      <c r="BA71" s="55" t="s">
        <v>1967</v>
      </c>
      <c r="BB71" s="55"/>
      <c r="BC71" s="55"/>
      <c r="BD71" s="55"/>
      <c r="BE71" s="55"/>
      <c r="BF71" s="55"/>
      <c r="BG71" s="55"/>
      <c r="BH71" s="55"/>
      <c r="BI71" s="55"/>
      <c r="BJ71" s="55"/>
    </row>
    <row r="72" spans="1:78" ht="36" outlineLevel="1">
      <c r="B72" s="53"/>
      <c r="C72" s="56" t="s">
        <v>632</v>
      </c>
      <c r="D72" s="56" t="s">
        <v>633</v>
      </c>
      <c r="E72" s="56" t="s">
        <v>634</v>
      </c>
      <c r="F72" s="56" t="s">
        <v>749</v>
      </c>
      <c r="G72" s="56" t="s">
        <v>750</v>
      </c>
      <c r="H72" s="56" t="s">
        <v>635</v>
      </c>
      <c r="I72" s="56" t="s">
        <v>636</v>
      </c>
      <c r="J72" s="56" t="s">
        <v>637</v>
      </c>
      <c r="K72" s="56" t="s">
        <v>1964</v>
      </c>
      <c r="L72" s="56"/>
      <c r="M72" s="56" t="s">
        <v>632</v>
      </c>
      <c r="N72" s="56" t="s">
        <v>633</v>
      </c>
      <c r="O72" s="56" t="s">
        <v>634</v>
      </c>
      <c r="P72" s="56" t="s">
        <v>749</v>
      </c>
      <c r="Q72" s="56" t="s">
        <v>2171</v>
      </c>
      <c r="R72" s="56" t="s">
        <v>2170</v>
      </c>
      <c r="S72" s="56" t="s">
        <v>2172</v>
      </c>
      <c r="T72" s="56" t="s">
        <v>2173</v>
      </c>
      <c r="U72" s="56" t="s">
        <v>1964</v>
      </c>
      <c r="V72" s="56" t="s">
        <v>2594</v>
      </c>
      <c r="W72" s="56" t="s">
        <v>632</v>
      </c>
      <c r="X72" s="56" t="s">
        <v>633</v>
      </c>
      <c r="Y72" s="56" t="s">
        <v>634</v>
      </c>
      <c r="Z72" s="56" t="s">
        <v>749</v>
      </c>
      <c r="AA72" s="56" t="s">
        <v>2171</v>
      </c>
      <c r="AB72" s="56" t="s">
        <v>2170</v>
      </c>
      <c r="AC72" s="56" t="s">
        <v>2172</v>
      </c>
      <c r="AD72" s="56" t="s">
        <v>2173</v>
      </c>
      <c r="AE72" s="56" t="s">
        <v>1964</v>
      </c>
      <c r="AF72" s="56" t="s">
        <v>2594</v>
      </c>
      <c r="AG72" s="56" t="s">
        <v>632</v>
      </c>
      <c r="AH72" s="56" t="s">
        <v>633</v>
      </c>
      <c r="AI72" s="56" t="s">
        <v>634</v>
      </c>
      <c r="AJ72" s="56" t="s">
        <v>749</v>
      </c>
      <c r="AK72" s="56" t="s">
        <v>2171</v>
      </c>
      <c r="AL72" s="56" t="s">
        <v>2170</v>
      </c>
      <c r="AM72" s="56" t="s">
        <v>2172</v>
      </c>
      <c r="AN72" s="56" t="s">
        <v>2173</v>
      </c>
      <c r="AO72" s="56" t="s">
        <v>1964</v>
      </c>
      <c r="AP72" s="56" t="s">
        <v>2594</v>
      </c>
      <c r="AQ72" s="56" t="s">
        <v>632</v>
      </c>
      <c r="AR72" s="56" t="s">
        <v>633</v>
      </c>
      <c r="AS72" s="56" t="s">
        <v>634</v>
      </c>
      <c r="AT72" s="56" t="s">
        <v>749</v>
      </c>
      <c r="AU72" s="56" t="s">
        <v>2171</v>
      </c>
      <c r="AV72" s="56" t="s">
        <v>2170</v>
      </c>
      <c r="AW72" s="56" t="s">
        <v>2172</v>
      </c>
      <c r="AX72" s="56" t="s">
        <v>2173</v>
      </c>
      <c r="AY72" s="56" t="s">
        <v>1964</v>
      </c>
      <c r="AZ72" s="56" t="s">
        <v>2594</v>
      </c>
      <c r="BA72" s="56" t="s">
        <v>632</v>
      </c>
      <c r="BB72" s="56" t="s">
        <v>633</v>
      </c>
      <c r="BC72" s="56" t="s">
        <v>634</v>
      </c>
      <c r="BD72" s="56" t="s">
        <v>749</v>
      </c>
      <c r="BE72" s="56" t="s">
        <v>2171</v>
      </c>
      <c r="BF72" s="56" t="s">
        <v>2170</v>
      </c>
      <c r="BG72" s="56" t="s">
        <v>2172</v>
      </c>
      <c r="BH72" s="56" t="s">
        <v>2173</v>
      </c>
      <c r="BI72" s="56" t="s">
        <v>1964</v>
      </c>
      <c r="BJ72" s="56" t="s">
        <v>2594</v>
      </c>
    </row>
    <row r="73" spans="1:78" outlineLevel="1">
      <c r="B73" s="44" t="s">
        <v>689</v>
      </c>
      <c r="C73" s="496">
        <f t="shared" ref="C73:K78" si="47">CHOOSE(d.Region,M73,W73,AG73,AQ73,BA73)</f>
        <v>0</v>
      </c>
      <c r="D73" s="496">
        <f t="shared" si="47"/>
        <v>0</v>
      </c>
      <c r="E73" s="496">
        <f t="shared" si="47"/>
        <v>0</v>
      </c>
      <c r="F73" s="496">
        <f t="shared" si="47"/>
        <v>0</v>
      </c>
      <c r="G73" s="496" t="b">
        <f t="shared" si="47"/>
        <v>1</v>
      </c>
      <c r="H73" s="496" t="b">
        <f t="shared" si="47"/>
        <v>0</v>
      </c>
      <c r="I73" s="496" t="b">
        <f t="shared" si="47"/>
        <v>0</v>
      </c>
      <c r="J73" s="496" t="b">
        <f t="shared" si="47"/>
        <v>0</v>
      </c>
      <c r="K73" s="496">
        <f t="shared" si="47"/>
        <v>0.35</v>
      </c>
      <c r="L73" s="496"/>
      <c r="M73" s="57"/>
      <c r="N73" s="57"/>
      <c r="O73" s="57"/>
      <c r="P73" s="57"/>
      <c r="Q73" s="57" t="b">
        <v>1</v>
      </c>
      <c r="R73" s="57" t="b">
        <v>1</v>
      </c>
      <c r="S73" s="57" t="b">
        <v>0</v>
      </c>
      <c r="T73" s="58" t="b">
        <v>0</v>
      </c>
      <c r="U73" s="491" t="s">
        <v>30</v>
      </c>
      <c r="V73" s="491" t="s">
        <v>30</v>
      </c>
      <c r="W73" s="57"/>
      <c r="X73" s="57"/>
      <c r="Y73" s="57"/>
      <c r="Z73" s="57"/>
      <c r="AA73" s="57" t="b">
        <v>1</v>
      </c>
      <c r="AB73" s="57" t="b">
        <v>0</v>
      </c>
      <c r="AC73" s="57" t="b">
        <v>0</v>
      </c>
      <c r="AD73" s="58" t="b">
        <v>0</v>
      </c>
      <c r="AE73" s="491">
        <v>0.35</v>
      </c>
      <c r="AF73" s="491" t="s">
        <v>30</v>
      </c>
      <c r="AG73" s="57"/>
      <c r="AH73" s="57"/>
      <c r="AI73" s="57"/>
      <c r="AJ73" s="57"/>
      <c r="AK73" s="57" t="b">
        <v>1</v>
      </c>
      <c r="AL73" s="57" t="b">
        <v>1</v>
      </c>
      <c r="AM73" s="57" t="b">
        <v>0</v>
      </c>
      <c r="AN73" s="58" t="b">
        <v>0</v>
      </c>
      <c r="AO73" s="491" t="s">
        <v>30</v>
      </c>
      <c r="AP73" s="491" t="s">
        <v>30</v>
      </c>
      <c r="AQ73" s="57"/>
      <c r="AR73" s="57"/>
      <c r="AS73" s="57"/>
      <c r="AT73" s="57"/>
      <c r="AU73" s="57" t="b">
        <v>1</v>
      </c>
      <c r="AV73" s="57" t="b">
        <v>0</v>
      </c>
      <c r="AW73" s="57" t="b">
        <v>0</v>
      </c>
      <c r="AX73" s="58" t="b">
        <v>0</v>
      </c>
      <c r="AY73" s="491">
        <v>0.2</v>
      </c>
      <c r="AZ73" s="491" t="s">
        <v>30</v>
      </c>
      <c r="BA73" s="57"/>
      <c r="BB73" s="57"/>
      <c r="BC73" s="57"/>
      <c r="BD73" s="57"/>
      <c r="BE73" s="57" t="b">
        <v>1</v>
      </c>
      <c r="BF73" s="57" t="b">
        <v>0</v>
      </c>
      <c r="BG73" s="57" t="b">
        <v>0</v>
      </c>
      <c r="BH73" s="58" t="b">
        <v>0</v>
      </c>
      <c r="BI73" s="491">
        <v>0.5</v>
      </c>
      <c r="BJ73" s="491" t="s">
        <v>30</v>
      </c>
    </row>
    <row r="74" spans="1:78" outlineLevel="1">
      <c r="B74" s="45" t="s">
        <v>530</v>
      </c>
      <c r="C74" s="497">
        <f t="shared" si="47"/>
        <v>0</v>
      </c>
      <c r="D74" s="497">
        <f t="shared" si="47"/>
        <v>0</v>
      </c>
      <c r="E74" s="497">
        <f t="shared" si="47"/>
        <v>0</v>
      </c>
      <c r="F74" s="497">
        <f t="shared" si="47"/>
        <v>0</v>
      </c>
      <c r="G74" s="497" t="b">
        <f t="shared" si="47"/>
        <v>1</v>
      </c>
      <c r="H74" s="497" t="b">
        <f t="shared" si="47"/>
        <v>0</v>
      </c>
      <c r="I74" s="497" t="b">
        <f t="shared" si="47"/>
        <v>0</v>
      </c>
      <c r="J74" s="497" t="b">
        <f t="shared" si="47"/>
        <v>0</v>
      </c>
      <c r="K74" s="497">
        <f t="shared" si="47"/>
        <v>0.35</v>
      </c>
      <c r="L74" s="497"/>
      <c r="M74" s="75"/>
      <c r="N74" s="75"/>
      <c r="O74" s="75"/>
      <c r="P74" s="75"/>
      <c r="Q74" s="75" t="b">
        <v>1</v>
      </c>
      <c r="R74" s="75" t="b">
        <v>1</v>
      </c>
      <c r="S74" s="75" t="b">
        <v>0</v>
      </c>
      <c r="T74" s="76" t="b">
        <v>0</v>
      </c>
      <c r="U74" s="492" t="s">
        <v>30</v>
      </c>
      <c r="V74" s="492" t="s">
        <v>30</v>
      </c>
      <c r="W74" s="75"/>
      <c r="X74" s="75"/>
      <c r="Y74" s="75"/>
      <c r="Z74" s="75"/>
      <c r="AA74" s="75" t="b">
        <v>1</v>
      </c>
      <c r="AB74" s="75" t="b">
        <v>0</v>
      </c>
      <c r="AC74" s="75" t="b">
        <v>0</v>
      </c>
      <c r="AD74" s="76" t="b">
        <v>0</v>
      </c>
      <c r="AE74" s="492">
        <v>0.35</v>
      </c>
      <c r="AF74" s="492" t="s">
        <v>30</v>
      </c>
      <c r="AG74" s="75"/>
      <c r="AH74" s="75"/>
      <c r="AI74" s="75"/>
      <c r="AJ74" s="75"/>
      <c r="AK74" s="75" t="b">
        <v>1</v>
      </c>
      <c r="AL74" s="75" t="b">
        <v>1</v>
      </c>
      <c r="AM74" s="75" t="b">
        <v>0</v>
      </c>
      <c r="AN74" s="76" t="b">
        <v>0</v>
      </c>
      <c r="AO74" s="492" t="s">
        <v>30</v>
      </c>
      <c r="AP74" s="492" t="s">
        <v>30</v>
      </c>
      <c r="AQ74" s="75"/>
      <c r="AR74" s="75"/>
      <c r="AS74" s="75"/>
      <c r="AT74" s="75"/>
      <c r="AU74" s="75" t="b">
        <v>1</v>
      </c>
      <c r="AV74" s="75" t="b">
        <v>0</v>
      </c>
      <c r="AW74" s="75" t="b">
        <v>0</v>
      </c>
      <c r="AX74" s="76" t="b">
        <v>0</v>
      </c>
      <c r="AY74" s="492">
        <v>0.2</v>
      </c>
      <c r="AZ74" s="492" t="s">
        <v>30</v>
      </c>
      <c r="BA74" s="75"/>
      <c r="BB74" s="75"/>
      <c r="BC74" s="75"/>
      <c r="BD74" s="75"/>
      <c r="BE74" s="75" t="b">
        <v>1</v>
      </c>
      <c r="BF74" s="75" t="b">
        <v>0</v>
      </c>
      <c r="BG74" s="75" t="b">
        <v>0</v>
      </c>
      <c r="BH74" s="76" t="b">
        <v>0</v>
      </c>
      <c r="BI74" s="492">
        <v>0.5</v>
      </c>
      <c r="BJ74" s="492" t="s">
        <v>30</v>
      </c>
    </row>
    <row r="75" spans="1:78" outlineLevel="1">
      <c r="B75" s="46" t="s">
        <v>382</v>
      </c>
      <c r="C75" s="498">
        <f t="shared" si="47"/>
        <v>0</v>
      </c>
      <c r="D75" s="498">
        <f t="shared" si="47"/>
        <v>0</v>
      </c>
      <c r="E75" s="498">
        <f t="shared" si="47"/>
        <v>0</v>
      </c>
      <c r="F75" s="498">
        <f t="shared" si="47"/>
        <v>0</v>
      </c>
      <c r="G75" s="498" t="b">
        <f t="shared" si="47"/>
        <v>1</v>
      </c>
      <c r="H75" s="498" t="b">
        <f t="shared" si="47"/>
        <v>0</v>
      </c>
      <c r="I75" s="498" t="b">
        <f t="shared" si="47"/>
        <v>0</v>
      </c>
      <c r="J75" s="498" t="b">
        <f t="shared" si="47"/>
        <v>0</v>
      </c>
      <c r="K75" s="498">
        <f t="shared" si="47"/>
        <v>0.35</v>
      </c>
      <c r="L75" s="498"/>
      <c r="M75" s="78"/>
      <c r="N75" s="78"/>
      <c r="O75" s="78"/>
      <c r="P75" s="78"/>
      <c r="Q75" s="78" t="b">
        <v>1</v>
      </c>
      <c r="R75" s="78" t="b">
        <v>1</v>
      </c>
      <c r="S75" s="78" t="b">
        <v>0</v>
      </c>
      <c r="T75" s="79" t="b">
        <v>0</v>
      </c>
      <c r="U75" s="493" t="s">
        <v>30</v>
      </c>
      <c r="V75" s="493" t="s">
        <v>30</v>
      </c>
      <c r="W75" s="78"/>
      <c r="X75" s="78"/>
      <c r="Y75" s="78"/>
      <c r="Z75" s="78"/>
      <c r="AA75" s="78" t="b">
        <v>1</v>
      </c>
      <c r="AB75" s="78" t="b">
        <v>0</v>
      </c>
      <c r="AC75" s="78" t="b">
        <v>0</v>
      </c>
      <c r="AD75" s="79" t="b">
        <v>0</v>
      </c>
      <c r="AE75" s="493">
        <v>0.35</v>
      </c>
      <c r="AF75" s="493" t="s">
        <v>30</v>
      </c>
      <c r="AG75" s="78"/>
      <c r="AH75" s="78"/>
      <c r="AI75" s="78"/>
      <c r="AJ75" s="78"/>
      <c r="AK75" s="78" t="b">
        <v>1</v>
      </c>
      <c r="AL75" s="78" t="b">
        <v>1</v>
      </c>
      <c r="AM75" s="78" t="b">
        <v>0</v>
      </c>
      <c r="AN75" s="79" t="b">
        <v>0</v>
      </c>
      <c r="AO75" s="493" t="s">
        <v>30</v>
      </c>
      <c r="AP75" s="493" t="s">
        <v>30</v>
      </c>
      <c r="AQ75" s="78"/>
      <c r="AR75" s="78"/>
      <c r="AS75" s="78"/>
      <c r="AT75" s="78"/>
      <c r="AU75" s="78" t="b">
        <v>1</v>
      </c>
      <c r="AV75" s="78" t="b">
        <v>0</v>
      </c>
      <c r="AW75" s="78" t="b">
        <v>0</v>
      </c>
      <c r="AX75" s="79" t="b">
        <v>0</v>
      </c>
      <c r="AY75" s="493">
        <v>0.2</v>
      </c>
      <c r="AZ75" s="493" t="s">
        <v>30</v>
      </c>
      <c r="BA75" s="78"/>
      <c r="BB75" s="78"/>
      <c r="BC75" s="78"/>
      <c r="BD75" s="78"/>
      <c r="BE75" s="78" t="b">
        <v>1</v>
      </c>
      <c r="BF75" s="78" t="b">
        <v>0</v>
      </c>
      <c r="BG75" s="78" t="b">
        <v>0</v>
      </c>
      <c r="BH75" s="79" t="b">
        <v>0</v>
      </c>
      <c r="BI75" s="493">
        <v>0.5</v>
      </c>
      <c r="BJ75" s="493" t="s">
        <v>30</v>
      </c>
    </row>
    <row r="76" spans="1:78" outlineLevel="1">
      <c r="B76" s="44" t="s">
        <v>690</v>
      </c>
      <c r="C76" s="499">
        <f t="shared" si="47"/>
        <v>0</v>
      </c>
      <c r="D76" s="499">
        <f t="shared" si="47"/>
        <v>0</v>
      </c>
      <c r="E76" s="499">
        <f t="shared" si="47"/>
        <v>0</v>
      </c>
      <c r="F76" s="499">
        <f t="shared" si="47"/>
        <v>0</v>
      </c>
      <c r="G76" s="499" t="b">
        <f t="shared" si="47"/>
        <v>1</v>
      </c>
      <c r="H76" s="499" t="b">
        <f t="shared" si="47"/>
        <v>0</v>
      </c>
      <c r="I76" s="499" t="b">
        <f t="shared" si="47"/>
        <v>0</v>
      </c>
      <c r="J76" s="499" t="b">
        <f t="shared" si="47"/>
        <v>0</v>
      </c>
      <c r="K76" s="499">
        <f t="shared" si="47"/>
        <v>0.35</v>
      </c>
      <c r="L76" s="499"/>
      <c r="M76" s="81"/>
      <c r="N76" s="81"/>
      <c r="O76" s="81"/>
      <c r="P76" s="81"/>
      <c r="Q76" s="81" t="b">
        <v>1</v>
      </c>
      <c r="R76" s="81" t="b">
        <v>1</v>
      </c>
      <c r="S76" s="81" t="b">
        <v>0</v>
      </c>
      <c r="T76" s="82" t="b">
        <v>0</v>
      </c>
      <c r="U76" s="494" t="s">
        <v>30</v>
      </c>
      <c r="V76" s="494" t="s">
        <v>30</v>
      </c>
      <c r="W76" s="81"/>
      <c r="X76" s="81"/>
      <c r="Y76" s="81"/>
      <c r="Z76" s="81"/>
      <c r="AA76" s="81" t="b">
        <v>1</v>
      </c>
      <c r="AB76" s="81" t="b">
        <v>0</v>
      </c>
      <c r="AC76" s="81" t="b">
        <v>0</v>
      </c>
      <c r="AD76" s="82" t="b">
        <v>0</v>
      </c>
      <c r="AE76" s="494">
        <v>0.35</v>
      </c>
      <c r="AF76" s="494" t="s">
        <v>30</v>
      </c>
      <c r="AG76" s="81"/>
      <c r="AH76" s="81"/>
      <c r="AI76" s="81"/>
      <c r="AJ76" s="81"/>
      <c r="AK76" s="81" t="b">
        <v>1</v>
      </c>
      <c r="AL76" s="81" t="b">
        <v>1</v>
      </c>
      <c r="AM76" s="81" t="b">
        <v>0</v>
      </c>
      <c r="AN76" s="82" t="b">
        <v>0</v>
      </c>
      <c r="AO76" s="494" t="s">
        <v>30</v>
      </c>
      <c r="AP76" s="494" t="s">
        <v>30</v>
      </c>
      <c r="AQ76" s="81"/>
      <c r="AR76" s="81"/>
      <c r="AS76" s="81"/>
      <c r="AT76" s="81"/>
      <c r="AU76" s="81" t="b">
        <v>1</v>
      </c>
      <c r="AV76" s="81" t="b">
        <v>0</v>
      </c>
      <c r="AW76" s="81" t="b">
        <v>0</v>
      </c>
      <c r="AX76" s="82" t="b">
        <v>0</v>
      </c>
      <c r="AY76" s="494">
        <v>0.2</v>
      </c>
      <c r="AZ76" s="494" t="s">
        <v>30</v>
      </c>
      <c r="BA76" s="81"/>
      <c r="BB76" s="81"/>
      <c r="BC76" s="81"/>
      <c r="BD76" s="81"/>
      <c r="BE76" s="81" t="b">
        <v>1</v>
      </c>
      <c r="BF76" s="81" t="b">
        <v>0</v>
      </c>
      <c r="BG76" s="81" t="b">
        <v>0</v>
      </c>
      <c r="BH76" s="82" t="b">
        <v>0</v>
      </c>
      <c r="BI76" s="494">
        <v>0.5</v>
      </c>
      <c r="BJ76" s="494" t="s">
        <v>30</v>
      </c>
    </row>
    <row r="77" spans="1:78" outlineLevel="1">
      <c r="B77" s="45" t="s">
        <v>530</v>
      </c>
      <c r="C77" s="497">
        <f t="shared" si="47"/>
        <v>0</v>
      </c>
      <c r="D77" s="497">
        <f t="shared" si="47"/>
        <v>0</v>
      </c>
      <c r="E77" s="497">
        <f t="shared" si="47"/>
        <v>0</v>
      </c>
      <c r="F77" s="497">
        <f t="shared" si="47"/>
        <v>0</v>
      </c>
      <c r="G77" s="497" t="b">
        <f t="shared" si="47"/>
        <v>1</v>
      </c>
      <c r="H77" s="497" t="b">
        <f t="shared" si="47"/>
        <v>0</v>
      </c>
      <c r="I77" s="497" t="b">
        <f t="shared" si="47"/>
        <v>0</v>
      </c>
      <c r="J77" s="497" t="b">
        <f t="shared" si="47"/>
        <v>0</v>
      </c>
      <c r="K77" s="497">
        <f t="shared" si="47"/>
        <v>0.35</v>
      </c>
      <c r="L77" s="497"/>
      <c r="M77" s="75"/>
      <c r="N77" s="75"/>
      <c r="O77" s="75"/>
      <c r="P77" s="75"/>
      <c r="Q77" s="75" t="b">
        <v>1</v>
      </c>
      <c r="R77" s="75" t="b">
        <v>1</v>
      </c>
      <c r="S77" s="75" t="b">
        <v>0</v>
      </c>
      <c r="T77" s="76" t="b">
        <v>0</v>
      </c>
      <c r="U77" s="492" t="s">
        <v>30</v>
      </c>
      <c r="V77" s="492" t="s">
        <v>30</v>
      </c>
      <c r="W77" s="75"/>
      <c r="X77" s="75"/>
      <c r="Y77" s="75"/>
      <c r="Z77" s="75"/>
      <c r="AA77" s="75" t="b">
        <v>1</v>
      </c>
      <c r="AB77" s="75" t="b">
        <v>0</v>
      </c>
      <c r="AC77" s="75" t="b">
        <v>0</v>
      </c>
      <c r="AD77" s="76" t="b">
        <v>0</v>
      </c>
      <c r="AE77" s="492">
        <v>0.35</v>
      </c>
      <c r="AF77" s="492" t="s">
        <v>30</v>
      </c>
      <c r="AG77" s="75"/>
      <c r="AH77" s="75"/>
      <c r="AI77" s="75"/>
      <c r="AJ77" s="75"/>
      <c r="AK77" s="75" t="b">
        <v>1</v>
      </c>
      <c r="AL77" s="75" t="b">
        <v>1</v>
      </c>
      <c r="AM77" s="75" t="b">
        <v>0</v>
      </c>
      <c r="AN77" s="76" t="b">
        <v>0</v>
      </c>
      <c r="AO77" s="492" t="s">
        <v>30</v>
      </c>
      <c r="AP77" s="492" t="s">
        <v>30</v>
      </c>
      <c r="AQ77" s="75"/>
      <c r="AR77" s="75"/>
      <c r="AS77" s="75"/>
      <c r="AT77" s="75"/>
      <c r="AU77" s="75" t="b">
        <v>1</v>
      </c>
      <c r="AV77" s="75" t="b">
        <v>0</v>
      </c>
      <c r="AW77" s="75" t="b">
        <v>0</v>
      </c>
      <c r="AX77" s="76" t="b">
        <v>0</v>
      </c>
      <c r="AY77" s="492">
        <v>0.2</v>
      </c>
      <c r="AZ77" s="492" t="s">
        <v>30</v>
      </c>
      <c r="BA77" s="75"/>
      <c r="BB77" s="75"/>
      <c r="BC77" s="75"/>
      <c r="BD77" s="75"/>
      <c r="BE77" s="75" t="b">
        <v>1</v>
      </c>
      <c r="BF77" s="75" t="b">
        <v>0</v>
      </c>
      <c r="BG77" s="75" t="b">
        <v>0</v>
      </c>
      <c r="BH77" s="76" t="b">
        <v>0</v>
      </c>
      <c r="BI77" s="492">
        <v>0.5</v>
      </c>
      <c r="BJ77" s="492" t="s">
        <v>30</v>
      </c>
    </row>
    <row r="78" spans="1:78" outlineLevel="1">
      <c r="B78" s="46" t="s">
        <v>382</v>
      </c>
      <c r="C78" s="500">
        <f t="shared" si="47"/>
        <v>0</v>
      </c>
      <c r="D78" s="500">
        <f t="shared" si="47"/>
        <v>0</v>
      </c>
      <c r="E78" s="500">
        <f t="shared" si="47"/>
        <v>0</v>
      </c>
      <c r="F78" s="500">
        <f t="shared" si="47"/>
        <v>0</v>
      </c>
      <c r="G78" s="500" t="b">
        <f t="shared" si="47"/>
        <v>1</v>
      </c>
      <c r="H78" s="500" t="b">
        <f t="shared" si="47"/>
        <v>0</v>
      </c>
      <c r="I78" s="500" t="b">
        <f t="shared" si="47"/>
        <v>0</v>
      </c>
      <c r="J78" s="500" t="b">
        <f t="shared" si="47"/>
        <v>0</v>
      </c>
      <c r="K78" s="500">
        <f t="shared" si="47"/>
        <v>0.35</v>
      </c>
      <c r="L78" s="500"/>
      <c r="M78" s="59"/>
      <c r="N78" s="59"/>
      <c r="O78" s="59"/>
      <c r="P78" s="59"/>
      <c r="Q78" s="59" t="b">
        <v>1</v>
      </c>
      <c r="R78" s="59" t="b">
        <v>1</v>
      </c>
      <c r="S78" s="59" t="b">
        <v>0</v>
      </c>
      <c r="T78" s="60" t="b">
        <v>0</v>
      </c>
      <c r="U78" s="495" t="s">
        <v>30</v>
      </c>
      <c r="V78" s="495" t="s">
        <v>30</v>
      </c>
      <c r="W78" s="59"/>
      <c r="X78" s="59"/>
      <c r="Y78" s="59"/>
      <c r="Z78" s="59"/>
      <c r="AA78" s="59" t="b">
        <v>1</v>
      </c>
      <c r="AB78" s="59" t="b">
        <v>0</v>
      </c>
      <c r="AC78" s="59" t="b">
        <v>0</v>
      </c>
      <c r="AD78" s="60" t="b">
        <v>0</v>
      </c>
      <c r="AE78" s="495">
        <v>0.35</v>
      </c>
      <c r="AF78" s="495" t="s">
        <v>30</v>
      </c>
      <c r="AG78" s="59"/>
      <c r="AH78" s="59"/>
      <c r="AI78" s="59"/>
      <c r="AJ78" s="78"/>
      <c r="AK78" s="59" t="b">
        <v>1</v>
      </c>
      <c r="AL78" s="59" t="b">
        <v>1</v>
      </c>
      <c r="AM78" s="59" t="b">
        <v>0</v>
      </c>
      <c r="AN78" s="60" t="b">
        <v>0</v>
      </c>
      <c r="AO78" s="495" t="s">
        <v>30</v>
      </c>
      <c r="AP78" s="495" t="s">
        <v>30</v>
      </c>
      <c r="AQ78" s="59"/>
      <c r="AR78" s="59"/>
      <c r="AS78" s="59"/>
      <c r="AT78" s="78"/>
      <c r="AU78" s="59" t="b">
        <v>1</v>
      </c>
      <c r="AV78" s="59" t="b">
        <v>0</v>
      </c>
      <c r="AW78" s="59" t="b">
        <v>0</v>
      </c>
      <c r="AX78" s="60" t="b">
        <v>0</v>
      </c>
      <c r="AY78" s="495">
        <v>0.2</v>
      </c>
      <c r="AZ78" s="495" t="s">
        <v>30</v>
      </c>
      <c r="BA78" s="59"/>
      <c r="BB78" s="59"/>
      <c r="BC78" s="59"/>
      <c r="BD78" s="59"/>
      <c r="BE78" s="59" t="b">
        <v>1</v>
      </c>
      <c r="BF78" s="59" t="b">
        <v>0</v>
      </c>
      <c r="BG78" s="59" t="b">
        <v>0</v>
      </c>
      <c r="BH78" s="60" t="b">
        <v>0</v>
      </c>
      <c r="BI78" s="495">
        <v>0.5</v>
      </c>
      <c r="BJ78" s="495" t="s">
        <v>30</v>
      </c>
    </row>
    <row r="79" spans="1:78" outlineLevel="1" collapsed="1"/>
    <row r="80" spans="1:78" outlineLevel="1">
      <c r="B80" t="s">
        <v>1164</v>
      </c>
      <c r="C80" s="18">
        <v>0</v>
      </c>
      <c r="D80" s="18">
        <v>1</v>
      </c>
      <c r="E80" s="18">
        <v>2</v>
      </c>
      <c r="F80" s="18">
        <v>3</v>
      </c>
      <c r="G80" s="18">
        <v>4</v>
      </c>
      <c r="H80" s="18">
        <v>5</v>
      </c>
      <c r="I80" s="18">
        <v>6</v>
      </c>
      <c r="J80" s="18"/>
      <c r="M80" s="18">
        <v>0</v>
      </c>
      <c r="N80" s="18">
        <v>1</v>
      </c>
      <c r="O80" s="18">
        <v>2</v>
      </c>
      <c r="P80" s="18">
        <v>3</v>
      </c>
      <c r="Q80" s="18">
        <v>4</v>
      </c>
      <c r="R80" s="18">
        <v>5</v>
      </c>
      <c r="S80" s="18">
        <v>6</v>
      </c>
    </row>
    <row r="81" spans="1:60" outlineLevel="1">
      <c r="C81" s="18" t="s">
        <v>1157</v>
      </c>
      <c r="D81" s="18" t="s">
        <v>1158</v>
      </c>
      <c r="E81" s="18" t="s">
        <v>1159</v>
      </c>
      <c r="F81" s="18" t="s">
        <v>1160</v>
      </c>
      <c r="G81" s="18" t="s">
        <v>1161</v>
      </c>
      <c r="H81" s="18" t="s">
        <v>1162</v>
      </c>
      <c r="I81" s="18" t="s">
        <v>1163</v>
      </c>
      <c r="J81" t="s">
        <v>1168</v>
      </c>
      <c r="M81" s="18" t="s">
        <v>1157</v>
      </c>
      <c r="N81" s="18" t="s">
        <v>1158</v>
      </c>
      <c r="O81" s="18" t="s">
        <v>1159</v>
      </c>
      <c r="P81" s="18" t="s">
        <v>1160</v>
      </c>
      <c r="Q81" s="18" t="s">
        <v>1161</v>
      </c>
      <c r="R81" s="18" t="s">
        <v>1162</v>
      </c>
      <c r="S81" s="18" t="s">
        <v>1163</v>
      </c>
      <c r="T81" t="s">
        <v>1167</v>
      </c>
      <c r="W81" s="18" t="s">
        <v>1157</v>
      </c>
      <c r="X81" s="18" t="s">
        <v>1158</v>
      </c>
      <c r="Y81" s="18" t="s">
        <v>1159</v>
      </c>
      <c r="Z81" s="18" t="s">
        <v>1160</v>
      </c>
      <c r="AA81" s="18" t="s">
        <v>1161</v>
      </c>
      <c r="AB81" s="18" t="s">
        <v>1162</v>
      </c>
      <c r="AC81" s="18" t="s">
        <v>1163</v>
      </c>
      <c r="AD81" t="s">
        <v>1167</v>
      </c>
      <c r="AG81" s="18" t="s">
        <v>1157</v>
      </c>
      <c r="AH81" s="18" t="s">
        <v>1158</v>
      </c>
      <c r="AI81" s="18" t="s">
        <v>1159</v>
      </c>
      <c r="AJ81" s="18" t="s">
        <v>1160</v>
      </c>
      <c r="AK81" s="18" t="s">
        <v>1161</v>
      </c>
      <c r="AL81" s="18" t="s">
        <v>1162</v>
      </c>
      <c r="AM81" s="18" t="s">
        <v>1163</v>
      </c>
      <c r="AN81" t="s">
        <v>1167</v>
      </c>
      <c r="AQ81" s="18" t="s">
        <v>1157</v>
      </c>
      <c r="AR81" s="18" t="s">
        <v>1158</v>
      </c>
      <c r="AS81" s="18" t="s">
        <v>1159</v>
      </c>
      <c r="AT81" s="18" t="s">
        <v>1160</v>
      </c>
      <c r="AU81" s="18" t="s">
        <v>1161</v>
      </c>
      <c r="AV81" s="18" t="s">
        <v>1162</v>
      </c>
      <c r="AW81" s="18" t="s">
        <v>1163</v>
      </c>
      <c r="AX81" t="s">
        <v>1167</v>
      </c>
      <c r="BA81" s="18" t="s">
        <v>1157</v>
      </c>
      <c r="BB81" s="18" t="s">
        <v>1158</v>
      </c>
      <c r="BC81" s="18" t="s">
        <v>1159</v>
      </c>
      <c r="BD81" s="18" t="s">
        <v>1160</v>
      </c>
      <c r="BE81" s="18" t="s">
        <v>1161</v>
      </c>
      <c r="BF81" s="18" t="s">
        <v>1162</v>
      </c>
      <c r="BG81" s="18" t="s">
        <v>1163</v>
      </c>
      <c r="BH81" t="s">
        <v>1167</v>
      </c>
    </row>
    <row r="82" spans="1:60" outlineLevel="1">
      <c r="C82" s="74">
        <f t="shared" ref="C82:J82" si="48">CHOOSE(d.Region,M82,W82,AG82,AQ82,BA82)</f>
        <v>1</v>
      </c>
      <c r="D82" s="74">
        <f t="shared" si="48"/>
        <v>1</v>
      </c>
      <c r="E82" s="74">
        <f t="shared" si="48"/>
        <v>1</v>
      </c>
      <c r="F82" s="74">
        <f t="shared" si="48"/>
        <v>1</v>
      </c>
      <c r="G82" s="74">
        <f t="shared" si="48"/>
        <v>1</v>
      </c>
      <c r="H82" s="74">
        <f t="shared" si="48"/>
        <v>1</v>
      </c>
      <c r="I82" s="74">
        <f t="shared" si="48"/>
        <v>1</v>
      </c>
      <c r="J82" s="74">
        <f t="shared" si="48"/>
        <v>1</v>
      </c>
      <c r="M82" s="11">
        <v>1</v>
      </c>
      <c r="N82" s="11">
        <v>1</v>
      </c>
      <c r="O82" s="11">
        <v>1</v>
      </c>
      <c r="P82" s="11">
        <v>1</v>
      </c>
      <c r="Q82" s="11">
        <v>1</v>
      </c>
      <c r="R82" s="11">
        <v>1</v>
      </c>
      <c r="S82" s="11">
        <v>1</v>
      </c>
      <c r="T82" s="11">
        <v>1</v>
      </c>
      <c r="W82" s="11">
        <v>1</v>
      </c>
      <c r="X82" s="11">
        <v>1</v>
      </c>
      <c r="Y82" s="11">
        <v>1</v>
      </c>
      <c r="Z82" s="11">
        <v>1</v>
      </c>
      <c r="AA82" s="11">
        <v>1</v>
      </c>
      <c r="AB82" s="11">
        <v>1</v>
      </c>
      <c r="AC82" s="11">
        <f>(1+1)/2</f>
        <v>1</v>
      </c>
      <c r="AD82" s="11">
        <v>1</v>
      </c>
      <c r="AG82" s="11">
        <v>1</v>
      </c>
      <c r="AH82" s="11">
        <v>1</v>
      </c>
      <c r="AI82" s="11">
        <v>1</v>
      </c>
      <c r="AJ82" s="11">
        <v>1</v>
      </c>
      <c r="AK82" s="11">
        <v>1</v>
      </c>
      <c r="AL82" s="11">
        <v>1</v>
      </c>
      <c r="AM82" s="11">
        <f>(1+1)/2</f>
        <v>1</v>
      </c>
      <c r="AN82" s="11">
        <f>(1+1)/2</f>
        <v>1</v>
      </c>
      <c r="AQ82" s="11">
        <v>1</v>
      </c>
      <c r="AR82" s="11">
        <v>1</v>
      </c>
      <c r="AS82" s="11">
        <v>1</v>
      </c>
      <c r="AT82" s="11">
        <v>1</v>
      </c>
      <c r="AU82" s="11">
        <v>1</v>
      </c>
      <c r="AV82" s="11">
        <v>1</v>
      </c>
      <c r="AW82" s="11">
        <f>(1+1)/2</f>
        <v>1</v>
      </c>
      <c r="AX82" s="11">
        <f>(1+1)/2</f>
        <v>1</v>
      </c>
      <c r="BA82" s="11">
        <v>1</v>
      </c>
      <c r="BB82" s="11">
        <v>1</v>
      </c>
      <c r="BC82" s="11">
        <v>1</v>
      </c>
      <c r="BD82" s="11">
        <v>1</v>
      </c>
      <c r="BE82" s="11">
        <v>1</v>
      </c>
      <c r="BF82" s="11">
        <v>1</v>
      </c>
      <c r="BG82" s="11">
        <f>(1+1)/2</f>
        <v>1</v>
      </c>
      <c r="BH82" s="11">
        <v>1</v>
      </c>
    </row>
    <row r="83" spans="1:60" outlineLevel="1">
      <c r="W83" s="11">
        <f>(0.5+1)/2</f>
        <v>0.75</v>
      </c>
      <c r="X83" s="11">
        <v>0.75</v>
      </c>
      <c r="Y83" s="11">
        <v>0.8</v>
      </c>
      <c r="Z83" s="11">
        <v>0.82499999999999996</v>
      </c>
      <c r="AA83" s="11">
        <v>0.875</v>
      </c>
      <c r="AB83" s="11">
        <v>0.9</v>
      </c>
      <c r="AC83" s="11">
        <f>(1+1)/2</f>
        <v>1</v>
      </c>
      <c r="AD83" s="11">
        <f>(0.75+1)/2</f>
        <v>0.875</v>
      </c>
      <c r="AG83" s="11">
        <v>0.5</v>
      </c>
      <c r="AH83" s="11">
        <v>0.6</v>
      </c>
      <c r="AI83" s="11">
        <v>0.65</v>
      </c>
      <c r="AJ83" s="11">
        <v>0.75</v>
      </c>
      <c r="AK83" s="11">
        <v>0.8</v>
      </c>
      <c r="AL83" s="11">
        <v>1</v>
      </c>
      <c r="AM83" s="11">
        <v>1</v>
      </c>
      <c r="AN83" s="11">
        <v>0.75</v>
      </c>
      <c r="AQ83" s="11">
        <v>0.5</v>
      </c>
      <c r="AR83" s="11">
        <v>0.6</v>
      </c>
      <c r="AS83" s="11">
        <v>0.65</v>
      </c>
      <c r="AT83" s="11">
        <v>0.75</v>
      </c>
      <c r="AU83" s="11">
        <v>0.8</v>
      </c>
      <c r="AV83" s="11">
        <v>1</v>
      </c>
      <c r="AW83" s="11">
        <v>1</v>
      </c>
      <c r="AX83" s="11">
        <v>0.75</v>
      </c>
      <c r="BA83" s="11">
        <f>(0.5+1)/2</f>
        <v>0.75</v>
      </c>
      <c r="BB83" s="11">
        <v>0.75</v>
      </c>
      <c r="BC83" s="11">
        <v>0.8</v>
      </c>
      <c r="BD83" s="11">
        <v>0.82499999999999996</v>
      </c>
      <c r="BE83" s="11">
        <v>0.875</v>
      </c>
      <c r="BF83" s="11">
        <v>0.9</v>
      </c>
      <c r="BG83" s="11">
        <f>(1+1)/2</f>
        <v>1</v>
      </c>
      <c r="BH83" s="11">
        <f>(0.75+1)/2</f>
        <v>0.875</v>
      </c>
    </row>
    <row r="84" spans="1:60" outlineLevel="1">
      <c r="B84" t="s">
        <v>1278</v>
      </c>
      <c r="E84" t="s">
        <v>881</v>
      </c>
      <c r="F84" t="s">
        <v>1652</v>
      </c>
      <c r="G84" t="s">
        <v>1653</v>
      </c>
      <c r="H84" t="s">
        <v>2085</v>
      </c>
      <c r="W84" t="s">
        <v>1536</v>
      </c>
      <c r="BA84" t="s">
        <v>1536</v>
      </c>
    </row>
    <row r="85" spans="1:60" outlineLevel="1">
      <c r="B85" s="25" t="s">
        <v>1279</v>
      </c>
      <c r="C85">
        <f>INDEX(E85:H85,1,d.Region)</f>
        <v>3</v>
      </c>
      <c r="E85" s="11">
        <v>3</v>
      </c>
      <c r="F85" s="11">
        <v>3</v>
      </c>
      <c r="G85" s="11">
        <v>3</v>
      </c>
      <c r="H85" s="11">
        <v>3</v>
      </c>
      <c r="I85" t="s">
        <v>1280</v>
      </c>
    </row>
    <row r="87" spans="1:60">
      <c r="B87" t="s">
        <v>3187</v>
      </c>
      <c r="E87" t="s">
        <v>881</v>
      </c>
      <c r="F87" t="s">
        <v>1652</v>
      </c>
      <c r="G87" t="s">
        <v>1653</v>
      </c>
      <c r="H87" t="s">
        <v>2085</v>
      </c>
    </row>
    <row r="88" spans="1:60">
      <c r="B88" s="25" t="s">
        <v>3188</v>
      </c>
      <c r="C88">
        <f>INDEX(E88:H88,1,d.Region)</f>
        <v>0</v>
      </c>
      <c r="E88" s="11">
        <v>1</v>
      </c>
      <c r="F88" s="11">
        <v>0</v>
      </c>
      <c r="G88" s="11">
        <v>0</v>
      </c>
      <c r="H88" s="11">
        <v>0</v>
      </c>
      <c r="I88" t="s">
        <v>3189</v>
      </c>
    </row>
    <row r="90" spans="1:60">
      <c r="A90" s="14" t="s">
        <v>2809</v>
      </c>
    </row>
    <row r="91" spans="1:60" outlineLevel="1">
      <c r="D91" s="103" t="s">
        <v>1352</v>
      </c>
      <c r="E91" s="103"/>
      <c r="F91" s="103"/>
      <c r="G91" s="103"/>
      <c r="H91" s="103"/>
    </row>
    <row r="92" spans="1:60" outlineLevel="1">
      <c r="D92" t="s">
        <v>881</v>
      </c>
      <c r="E92" t="s">
        <v>1652</v>
      </c>
      <c r="F92" t="s">
        <v>1653</v>
      </c>
      <c r="G92" t="s">
        <v>2085</v>
      </c>
      <c r="H92" t="s">
        <v>1943</v>
      </c>
    </row>
    <row r="93" spans="1:60" outlineLevel="1">
      <c r="B93" t="s">
        <v>2803</v>
      </c>
      <c r="C93">
        <v>0</v>
      </c>
      <c r="D93" s="798" t="s">
        <v>30</v>
      </c>
      <c r="E93" s="798" t="s">
        <v>30</v>
      </c>
      <c r="F93" s="798" t="s">
        <v>30</v>
      </c>
      <c r="G93" s="798" t="s">
        <v>30</v>
      </c>
      <c r="H93" s="798" t="s">
        <v>30</v>
      </c>
    </row>
    <row r="94" spans="1:60" outlineLevel="1">
      <c r="B94" t="s">
        <v>2808</v>
      </c>
      <c r="C94">
        <v>1</v>
      </c>
      <c r="D94" s="541">
        <v>1</v>
      </c>
      <c r="E94" s="541">
        <v>1</v>
      </c>
      <c r="F94" s="541">
        <v>0.5</v>
      </c>
      <c r="G94" s="541">
        <v>0.5</v>
      </c>
      <c r="H94" s="541">
        <v>1</v>
      </c>
    </row>
    <row r="95" spans="1:60" outlineLevel="1">
      <c r="C95">
        <v>2</v>
      </c>
      <c r="D95" s="541">
        <v>1</v>
      </c>
      <c r="E95" s="541">
        <v>0.75</v>
      </c>
      <c r="F95" s="541">
        <v>0.4</v>
      </c>
      <c r="G95" s="541">
        <v>0.35</v>
      </c>
      <c r="H95" s="541">
        <v>0.8</v>
      </c>
    </row>
    <row r="96" spans="1:60" outlineLevel="1">
      <c r="C96">
        <v>3</v>
      </c>
      <c r="D96" s="541">
        <v>1</v>
      </c>
      <c r="E96" s="541">
        <v>0.5</v>
      </c>
      <c r="F96" s="541">
        <v>0.30000000000000004</v>
      </c>
      <c r="G96" s="541">
        <v>0.25</v>
      </c>
      <c r="H96" s="541">
        <v>0.65</v>
      </c>
    </row>
    <row r="97" spans="1:32" outlineLevel="1">
      <c r="B97" t="s">
        <v>2805</v>
      </c>
      <c r="C97">
        <v>4</v>
      </c>
      <c r="D97" s="541">
        <v>1</v>
      </c>
      <c r="E97" s="541">
        <v>0.35</v>
      </c>
      <c r="F97" s="541">
        <v>0.25</v>
      </c>
      <c r="G97" s="541">
        <v>0.2</v>
      </c>
      <c r="H97" s="541">
        <v>0.5</v>
      </c>
    </row>
    <row r="98" spans="1:32" outlineLevel="1">
      <c r="C98">
        <v>5</v>
      </c>
      <c r="D98" s="541">
        <v>1</v>
      </c>
      <c r="E98" s="541">
        <v>0.25</v>
      </c>
      <c r="F98" s="541">
        <v>0.19999999999999996</v>
      </c>
      <c r="G98" s="541">
        <v>0.15</v>
      </c>
      <c r="H98" s="541">
        <v>0.30000000000000004</v>
      </c>
    </row>
    <row r="99" spans="1:32" outlineLevel="1">
      <c r="C99">
        <v>6</v>
      </c>
      <c r="D99" s="541">
        <v>1</v>
      </c>
      <c r="E99" s="541">
        <v>0.15000000000000002</v>
      </c>
      <c r="F99" s="541">
        <v>9.9999999999999978E-2</v>
      </c>
      <c r="G99" s="541">
        <v>9.9999999999999978E-2</v>
      </c>
      <c r="H99" s="541">
        <v>0.15000000000000002</v>
      </c>
    </row>
    <row r="100" spans="1:32" outlineLevel="1">
      <c r="B100" t="s">
        <v>2807</v>
      </c>
      <c r="C100">
        <v>7</v>
      </c>
      <c r="D100" s="541">
        <v>1</v>
      </c>
      <c r="E100" s="541">
        <v>0.05</v>
      </c>
      <c r="F100" s="541">
        <v>0</v>
      </c>
      <c r="G100" s="541">
        <v>0</v>
      </c>
      <c r="H100" s="541">
        <v>0.05</v>
      </c>
    </row>
    <row r="101" spans="1:32" outlineLevel="1"/>
    <row r="103" spans="1:32">
      <c r="A103" s="14" t="s">
        <v>1775</v>
      </c>
      <c r="L103" t="s">
        <v>2774</v>
      </c>
    </row>
    <row r="104" spans="1:32" ht="124.5" customHeight="1" outlineLevel="1">
      <c r="B104" s="18" t="s">
        <v>1212</v>
      </c>
      <c r="C104" s="187" t="s">
        <v>2773</v>
      </c>
      <c r="D104" s="23" t="s">
        <v>674</v>
      </c>
      <c r="E104" s="23" t="s">
        <v>3039</v>
      </c>
      <c r="F104" s="23" t="s">
        <v>776</v>
      </c>
      <c r="G104" s="23" t="s">
        <v>674</v>
      </c>
      <c r="H104" s="23" t="s">
        <v>776</v>
      </c>
      <c r="I104" s="23" t="s">
        <v>346</v>
      </c>
      <c r="J104" s="23" t="s">
        <v>347</v>
      </c>
      <c r="K104" s="23" t="s">
        <v>378</v>
      </c>
      <c r="L104" s="23" t="s">
        <v>361</v>
      </c>
      <c r="M104" s="23" t="s">
        <v>389</v>
      </c>
      <c r="N104" s="23" t="s">
        <v>389</v>
      </c>
      <c r="O104" s="23" t="s">
        <v>389</v>
      </c>
      <c r="P104" s="23" t="s">
        <v>389</v>
      </c>
      <c r="Q104" s="759" t="s">
        <v>2925</v>
      </c>
      <c r="R104" s="759"/>
      <c r="S104" s="759"/>
      <c r="T104" s="759"/>
      <c r="U104" s="759" t="s">
        <v>2926</v>
      </c>
      <c r="V104" s="759"/>
      <c r="W104" s="759"/>
      <c r="X104" s="759"/>
    </row>
    <row r="105" spans="1:32" outlineLevel="1">
      <c r="D105" s="103" t="s">
        <v>1215</v>
      </c>
      <c r="E105" s="103"/>
      <c r="F105" s="103"/>
      <c r="G105" s="103" t="s">
        <v>1216</v>
      </c>
      <c r="H105" s="103"/>
      <c r="I105" s="314" t="s">
        <v>1093</v>
      </c>
      <c r="J105" s="103"/>
      <c r="K105" s="103"/>
      <c r="L105" s="103" t="s">
        <v>2834</v>
      </c>
      <c r="M105" s="103"/>
      <c r="N105" s="103"/>
      <c r="O105" s="103"/>
      <c r="P105" s="103"/>
      <c r="Q105" s="129" t="s">
        <v>2711</v>
      </c>
      <c r="R105" s="129"/>
      <c r="S105" s="129"/>
      <c r="T105" s="129"/>
      <c r="U105" s="129" t="s">
        <v>2712</v>
      </c>
      <c r="V105" s="129"/>
      <c r="W105" s="129"/>
      <c r="X105" s="129"/>
      <c r="Y105" s="129" t="s">
        <v>1553</v>
      </c>
      <c r="Z105" s="129"/>
      <c r="AA105" s="129"/>
      <c r="AB105" s="129"/>
      <c r="AC105" s="129" t="s">
        <v>1553</v>
      </c>
      <c r="AD105" s="129"/>
      <c r="AE105" s="129"/>
      <c r="AF105" s="129"/>
    </row>
    <row r="106" spans="1:32" outlineLevel="1">
      <c r="B106" s="14"/>
      <c r="D106" s="110" t="s">
        <v>2927</v>
      </c>
      <c r="E106" s="110" t="s">
        <v>2927</v>
      </c>
      <c r="F106" s="110" t="s">
        <v>2927</v>
      </c>
      <c r="G106" s="110" t="s">
        <v>2928</v>
      </c>
      <c r="H106" s="110" t="s">
        <v>2928</v>
      </c>
      <c r="I106" s="27"/>
      <c r="J106" s="27"/>
      <c r="K106" s="27"/>
      <c r="L106" s="128" t="s">
        <v>480</v>
      </c>
      <c r="M106" s="42" t="s">
        <v>986</v>
      </c>
      <c r="N106" s="42" t="s">
        <v>593</v>
      </c>
      <c r="O106" s="42" t="s">
        <v>594</v>
      </c>
      <c r="P106" s="42" t="s">
        <v>595</v>
      </c>
      <c r="Q106" s="127">
        <v>1</v>
      </c>
      <c r="R106" s="127">
        <v>2</v>
      </c>
      <c r="S106" s="127">
        <v>3</v>
      </c>
      <c r="T106" s="127">
        <v>4</v>
      </c>
      <c r="U106" s="42" t="s">
        <v>877</v>
      </c>
      <c r="V106" s="42" t="s">
        <v>878</v>
      </c>
      <c r="W106" s="42" t="s">
        <v>879</v>
      </c>
      <c r="X106" s="42" t="s">
        <v>903</v>
      </c>
      <c r="Y106" s="42" t="s">
        <v>877</v>
      </c>
      <c r="Z106" s="42" t="s">
        <v>878</v>
      </c>
      <c r="AA106" s="42" t="s">
        <v>879</v>
      </c>
      <c r="AB106" s="42" t="s">
        <v>903</v>
      </c>
      <c r="AC106" s="42" t="s">
        <v>877</v>
      </c>
      <c r="AD106" s="42" t="s">
        <v>878</v>
      </c>
      <c r="AE106" s="42" t="s">
        <v>879</v>
      </c>
      <c r="AF106" s="42" t="s">
        <v>903</v>
      </c>
    </row>
    <row r="107" spans="1:32" outlineLevel="1">
      <c r="A107" s="18">
        <v>1</v>
      </c>
      <c r="B107" s="39" t="s">
        <v>2769</v>
      </c>
      <c r="C107" s="666">
        <f>0.5*C115</f>
        <v>3.125E-2</v>
      </c>
      <c r="D107" s="731" t="b">
        <v>0</v>
      </c>
      <c r="E107" s="732">
        <v>999999</v>
      </c>
      <c r="F107" s="733" t="b">
        <v>0</v>
      </c>
      <c r="G107" s="733" t="b">
        <v>0</v>
      </c>
      <c r="H107" s="733" t="b">
        <v>0</v>
      </c>
      <c r="I107" s="733" t="b">
        <v>0</v>
      </c>
      <c r="J107" s="733" t="s">
        <v>30</v>
      </c>
      <c r="K107" s="734" t="s">
        <v>30</v>
      </c>
      <c r="L107" s="735">
        <v>5.0000000000000001E-3</v>
      </c>
      <c r="M107" s="736">
        <f>0%</f>
        <v>0</v>
      </c>
      <c r="N107" s="737">
        <f t="shared" ref="N107:P110" si="49">$C107</f>
        <v>3.125E-2</v>
      </c>
      <c r="O107" s="737">
        <f t="shared" si="49"/>
        <v>3.125E-2</v>
      </c>
      <c r="P107" s="737">
        <f t="shared" si="49"/>
        <v>3.125E-2</v>
      </c>
      <c r="Q107" s="734">
        <v>1</v>
      </c>
      <c r="R107" s="734">
        <v>1</v>
      </c>
      <c r="S107" s="734">
        <v>1</v>
      </c>
      <c r="T107" s="734">
        <v>0</v>
      </c>
      <c r="U107" s="734">
        <v>0</v>
      </c>
      <c r="V107" s="734">
        <v>0</v>
      </c>
      <c r="W107" s="734">
        <v>0</v>
      </c>
      <c r="X107" s="738">
        <v>0</v>
      </c>
    </row>
    <row r="108" spans="1:32" outlineLevel="1">
      <c r="A108" s="18">
        <v>2</v>
      </c>
      <c r="B108" s="40" t="s">
        <v>2197</v>
      </c>
      <c r="C108" s="667">
        <f t="shared" ref="C108:C110" si="50">0.5*C116</f>
        <v>3.125E-2</v>
      </c>
      <c r="D108" s="739" t="b">
        <v>0</v>
      </c>
      <c r="E108" s="740">
        <v>999999</v>
      </c>
      <c r="F108" s="740" t="b">
        <v>1</v>
      </c>
      <c r="G108" s="740" t="b">
        <v>0</v>
      </c>
      <c r="H108" s="740" t="b">
        <v>0</v>
      </c>
      <c r="I108" s="740" t="b">
        <v>0</v>
      </c>
      <c r="J108" s="740" t="s">
        <v>30</v>
      </c>
      <c r="K108" s="33" t="s">
        <v>30</v>
      </c>
      <c r="L108" s="321">
        <v>5.0000000000000001E-3</v>
      </c>
      <c r="M108" s="741">
        <f>0%</f>
        <v>0</v>
      </c>
      <c r="N108" s="742">
        <f t="shared" si="49"/>
        <v>3.125E-2</v>
      </c>
      <c r="O108" s="742">
        <f t="shared" si="49"/>
        <v>3.125E-2</v>
      </c>
      <c r="P108" s="742">
        <f t="shared" si="49"/>
        <v>3.125E-2</v>
      </c>
      <c r="Q108" s="743">
        <v>1</v>
      </c>
      <c r="R108" s="743">
        <v>1</v>
      </c>
      <c r="S108" s="743">
        <v>1</v>
      </c>
      <c r="T108" s="743">
        <v>1</v>
      </c>
      <c r="U108" s="743">
        <v>0</v>
      </c>
      <c r="V108" s="743">
        <v>0</v>
      </c>
      <c r="W108" s="743">
        <v>0</v>
      </c>
      <c r="X108" s="744">
        <v>0</v>
      </c>
    </row>
    <row r="109" spans="1:32" outlineLevel="1">
      <c r="A109" s="18">
        <v>3</v>
      </c>
      <c r="B109" s="40" t="s">
        <v>2771</v>
      </c>
      <c r="C109" s="667">
        <f t="shared" si="50"/>
        <v>3.125E-2</v>
      </c>
      <c r="D109" s="739" t="b">
        <v>1</v>
      </c>
      <c r="E109" s="740">
        <v>999999</v>
      </c>
      <c r="F109" s="740" t="b">
        <v>0</v>
      </c>
      <c r="G109" s="740" t="b">
        <v>0</v>
      </c>
      <c r="H109" s="740" t="b">
        <v>0</v>
      </c>
      <c r="I109" s="740" t="b">
        <v>0</v>
      </c>
      <c r="J109" s="740" t="s">
        <v>30</v>
      </c>
      <c r="K109" s="33" t="s">
        <v>30</v>
      </c>
      <c r="L109" s="30">
        <v>5.0000000000000001E-3</v>
      </c>
      <c r="M109" s="741">
        <f>0%</f>
        <v>0</v>
      </c>
      <c r="N109" s="742">
        <f t="shared" si="49"/>
        <v>3.125E-2</v>
      </c>
      <c r="O109" s="742">
        <f t="shared" si="49"/>
        <v>3.125E-2</v>
      </c>
      <c r="P109" s="742">
        <f t="shared" si="49"/>
        <v>3.125E-2</v>
      </c>
      <c r="Q109" s="743">
        <v>0</v>
      </c>
      <c r="R109" s="743">
        <v>0</v>
      </c>
      <c r="S109" s="743">
        <v>0</v>
      </c>
      <c r="T109" s="743">
        <v>0</v>
      </c>
      <c r="U109" s="743">
        <v>0</v>
      </c>
      <c r="V109" s="743">
        <v>0</v>
      </c>
      <c r="W109" s="743">
        <v>0</v>
      </c>
      <c r="X109" s="744">
        <v>0</v>
      </c>
    </row>
    <row r="110" spans="1:32" outlineLevel="1">
      <c r="A110" s="18">
        <v>4</v>
      </c>
      <c r="B110" s="41" t="s">
        <v>2772</v>
      </c>
      <c r="C110" s="668">
        <f t="shared" si="50"/>
        <v>3.125E-2</v>
      </c>
      <c r="D110" s="760" t="b">
        <v>1</v>
      </c>
      <c r="E110" s="315">
        <v>0</v>
      </c>
      <c r="F110" s="315" t="b">
        <v>0</v>
      </c>
      <c r="G110" s="315" t="b">
        <v>0</v>
      </c>
      <c r="H110" s="315" t="b">
        <v>0</v>
      </c>
      <c r="I110" s="767" t="b">
        <v>0</v>
      </c>
      <c r="J110" s="745" t="s">
        <v>30</v>
      </c>
      <c r="K110" s="316" t="s">
        <v>30</v>
      </c>
      <c r="L110" s="329">
        <v>5.0000000000000001E-3</v>
      </c>
      <c r="M110" s="672">
        <f>0%</f>
        <v>0</v>
      </c>
      <c r="N110" s="742">
        <f t="shared" si="49"/>
        <v>3.125E-2</v>
      </c>
      <c r="O110" s="742">
        <f t="shared" si="49"/>
        <v>3.125E-2</v>
      </c>
      <c r="P110" s="742">
        <f t="shared" si="49"/>
        <v>3.125E-2</v>
      </c>
      <c r="Q110" s="763">
        <v>0</v>
      </c>
      <c r="R110" s="763">
        <v>0</v>
      </c>
      <c r="S110" s="763">
        <v>0</v>
      </c>
      <c r="T110" s="763">
        <v>0</v>
      </c>
      <c r="U110" s="743">
        <v>0</v>
      </c>
      <c r="V110" s="743">
        <v>0</v>
      </c>
      <c r="W110" s="743">
        <v>0</v>
      </c>
      <c r="X110" s="744">
        <v>0</v>
      </c>
    </row>
    <row r="111" spans="1:32" outlineLevel="1">
      <c r="A111" s="18">
        <v>5</v>
      </c>
      <c r="B111" s="40" t="s">
        <v>2770</v>
      </c>
      <c r="C111" s="667"/>
      <c r="D111" s="746" t="b">
        <f t="shared" ref="D111:F114" si="51">D107</f>
        <v>0</v>
      </c>
      <c r="E111" s="35">
        <f t="shared" ref="E111" si="52">E107</f>
        <v>999999</v>
      </c>
      <c r="F111" s="35" t="b">
        <f t="shared" si="51"/>
        <v>0</v>
      </c>
      <c r="G111" s="31" t="b">
        <v>0</v>
      </c>
      <c r="H111" s="31" t="b">
        <v>1</v>
      </c>
      <c r="I111" s="31" t="b">
        <v>0</v>
      </c>
      <c r="J111" s="36" t="str">
        <f>J107</f>
        <v>-</v>
      </c>
      <c r="K111" s="32" t="s">
        <v>30</v>
      </c>
      <c r="L111" s="321">
        <v>0</v>
      </c>
      <c r="M111" s="671">
        <f>0%</f>
        <v>0</v>
      </c>
      <c r="N111" s="671">
        <f>0%</f>
        <v>0</v>
      </c>
      <c r="O111" s="671">
        <f>0%</f>
        <v>0</v>
      </c>
      <c r="P111" s="671">
        <f>0%</f>
        <v>0</v>
      </c>
      <c r="Q111" s="322">
        <f t="shared" ref="Q111:T114" si="53">Q107</f>
        <v>1</v>
      </c>
      <c r="R111" s="322">
        <f t="shared" si="53"/>
        <v>1</v>
      </c>
      <c r="S111" s="322">
        <f t="shared" si="53"/>
        <v>1</v>
      </c>
      <c r="T111" s="322">
        <f t="shared" si="53"/>
        <v>0</v>
      </c>
      <c r="U111" s="32">
        <v>1</v>
      </c>
      <c r="V111" s="32">
        <v>1</v>
      </c>
      <c r="W111" s="32">
        <v>1</v>
      </c>
      <c r="X111" s="747">
        <v>1</v>
      </c>
    </row>
    <row r="112" spans="1:32" outlineLevel="1">
      <c r="A112" s="18">
        <v>6</v>
      </c>
      <c r="B112" s="40" t="s">
        <v>2749</v>
      </c>
      <c r="C112" s="667"/>
      <c r="D112" s="748" t="b">
        <f t="shared" si="51"/>
        <v>0</v>
      </c>
      <c r="E112" s="37">
        <f t="shared" ref="E112" si="54">E108</f>
        <v>999999</v>
      </c>
      <c r="F112" s="37" t="b">
        <f t="shared" si="51"/>
        <v>1</v>
      </c>
      <c r="G112" s="740" t="b">
        <v>0</v>
      </c>
      <c r="H112" s="740" t="b">
        <v>1</v>
      </c>
      <c r="I112" s="740" t="b">
        <v>0</v>
      </c>
      <c r="J112" s="38" t="str">
        <f>J108</f>
        <v>-</v>
      </c>
      <c r="K112" s="33" t="s">
        <v>30</v>
      </c>
      <c r="L112" s="749">
        <v>0</v>
      </c>
      <c r="M112" s="741">
        <f>0%</f>
        <v>0</v>
      </c>
      <c r="N112" s="741">
        <f>0%</f>
        <v>0</v>
      </c>
      <c r="O112" s="741">
        <f>0%</f>
        <v>0</v>
      </c>
      <c r="P112" s="741">
        <f>0%</f>
        <v>0</v>
      </c>
      <c r="Q112" s="319">
        <f t="shared" si="53"/>
        <v>1</v>
      </c>
      <c r="R112" s="319">
        <f t="shared" si="53"/>
        <v>1</v>
      </c>
      <c r="S112" s="319">
        <f t="shared" si="53"/>
        <v>1</v>
      </c>
      <c r="T112" s="319">
        <f t="shared" si="53"/>
        <v>1</v>
      </c>
      <c r="U112" s="743">
        <v>1</v>
      </c>
      <c r="V112" s="743">
        <v>1</v>
      </c>
      <c r="W112" s="743">
        <v>1</v>
      </c>
      <c r="X112" s="744">
        <v>1</v>
      </c>
    </row>
    <row r="113" spans="1:36" outlineLevel="1">
      <c r="A113" s="18">
        <v>7</v>
      </c>
      <c r="B113" s="40" t="s">
        <v>2763</v>
      </c>
      <c r="C113" s="667"/>
      <c r="D113" s="748" t="b">
        <f t="shared" si="51"/>
        <v>1</v>
      </c>
      <c r="E113" s="37">
        <f t="shared" ref="E113" si="55">E109</f>
        <v>999999</v>
      </c>
      <c r="F113" s="37" t="b">
        <f t="shared" si="51"/>
        <v>0</v>
      </c>
      <c r="G113" s="740" t="b">
        <v>0</v>
      </c>
      <c r="H113" s="740" t="b">
        <v>1</v>
      </c>
      <c r="I113" s="740" t="b">
        <v>0</v>
      </c>
      <c r="J113" s="38" t="str">
        <f>J109</f>
        <v>-</v>
      </c>
      <c r="K113" s="33" t="s">
        <v>30</v>
      </c>
      <c r="L113" s="30">
        <v>0</v>
      </c>
      <c r="M113" s="741">
        <f>0%</f>
        <v>0</v>
      </c>
      <c r="N113" s="741">
        <f>0%</f>
        <v>0</v>
      </c>
      <c r="O113" s="741">
        <f>0%</f>
        <v>0</v>
      </c>
      <c r="P113" s="741">
        <f>0%</f>
        <v>0</v>
      </c>
      <c r="Q113" s="319">
        <f t="shared" si="53"/>
        <v>0</v>
      </c>
      <c r="R113" s="319">
        <f t="shared" si="53"/>
        <v>0</v>
      </c>
      <c r="S113" s="319">
        <f t="shared" si="53"/>
        <v>0</v>
      </c>
      <c r="T113" s="319">
        <f t="shared" si="53"/>
        <v>0</v>
      </c>
      <c r="U113" s="743">
        <v>1</v>
      </c>
      <c r="V113" s="743">
        <v>1</v>
      </c>
      <c r="W113" s="743">
        <v>1</v>
      </c>
      <c r="X113" s="744">
        <v>1</v>
      </c>
    </row>
    <row r="114" spans="1:36" outlineLevel="1">
      <c r="A114" s="18">
        <v>8</v>
      </c>
      <c r="B114" s="41" t="s">
        <v>2748</v>
      </c>
      <c r="C114" s="668"/>
      <c r="D114" s="761" t="b">
        <f t="shared" si="51"/>
        <v>1</v>
      </c>
      <c r="E114" s="317">
        <f t="shared" ref="E114" si="56">E110</f>
        <v>0</v>
      </c>
      <c r="F114" s="317" t="b">
        <f t="shared" si="51"/>
        <v>0</v>
      </c>
      <c r="G114" s="315" t="b">
        <v>0</v>
      </c>
      <c r="H114" s="767" t="b">
        <v>1</v>
      </c>
      <c r="I114" s="767" t="b">
        <v>0</v>
      </c>
      <c r="J114" s="318" t="str">
        <f>J110</f>
        <v>-</v>
      </c>
      <c r="K114" s="34" t="s">
        <v>30</v>
      </c>
      <c r="L114" s="323">
        <v>0</v>
      </c>
      <c r="M114" s="672">
        <f>0%</f>
        <v>0</v>
      </c>
      <c r="N114" s="672">
        <f>0%</f>
        <v>0</v>
      </c>
      <c r="O114" s="672">
        <f>0%</f>
        <v>0</v>
      </c>
      <c r="P114" s="672">
        <f>0%</f>
        <v>0</v>
      </c>
      <c r="Q114" s="324">
        <f t="shared" si="53"/>
        <v>0</v>
      </c>
      <c r="R114" s="324">
        <f t="shared" si="53"/>
        <v>0</v>
      </c>
      <c r="S114" s="324">
        <f t="shared" si="53"/>
        <v>0</v>
      </c>
      <c r="T114" s="324">
        <f t="shared" si="53"/>
        <v>0</v>
      </c>
      <c r="U114" s="743">
        <v>1</v>
      </c>
      <c r="V114" s="743">
        <v>1</v>
      </c>
      <c r="W114" s="743">
        <v>1</v>
      </c>
      <c r="X114" s="744">
        <v>1</v>
      </c>
    </row>
    <row r="115" spans="1:36" outlineLevel="1">
      <c r="A115" s="18">
        <v>9</v>
      </c>
      <c r="B115" s="40" t="s">
        <v>1213</v>
      </c>
      <c r="C115" s="667">
        <v>6.25E-2</v>
      </c>
      <c r="D115" s="748" t="b">
        <f t="shared" ref="D115:F118" si="57">D111</f>
        <v>0</v>
      </c>
      <c r="E115" s="37">
        <f t="shared" ref="E115" si="58">E111</f>
        <v>999999</v>
      </c>
      <c r="F115" s="37" t="b">
        <f t="shared" si="57"/>
        <v>0</v>
      </c>
      <c r="G115" s="31" t="b">
        <v>1</v>
      </c>
      <c r="H115" s="31" t="b">
        <v>0</v>
      </c>
      <c r="I115" s="31" t="b">
        <v>0</v>
      </c>
      <c r="J115" s="38" t="str">
        <f t="shared" ref="J115:J122" si="59">J111</f>
        <v>-</v>
      </c>
      <c r="K115" s="32" t="s">
        <v>30</v>
      </c>
      <c r="L115" s="325">
        <v>1.2500000000000001E-2</v>
      </c>
      <c r="M115" s="671">
        <f>0%</f>
        <v>0</v>
      </c>
      <c r="N115" s="674">
        <f t="shared" ref="N115:P118" si="60">$C115</f>
        <v>6.25E-2</v>
      </c>
      <c r="O115" s="674">
        <f t="shared" si="60"/>
        <v>6.25E-2</v>
      </c>
      <c r="P115" s="674">
        <f t="shared" si="60"/>
        <v>6.25E-2</v>
      </c>
      <c r="Q115" s="322">
        <f t="shared" ref="Q115:T118" si="61">Q111</f>
        <v>1</v>
      </c>
      <c r="R115" s="322">
        <f t="shared" si="61"/>
        <v>1</v>
      </c>
      <c r="S115" s="322">
        <f t="shared" si="61"/>
        <v>1</v>
      </c>
      <c r="T115" s="322">
        <f t="shared" si="61"/>
        <v>0</v>
      </c>
      <c r="U115" s="32">
        <v>0</v>
      </c>
      <c r="V115" s="32">
        <v>0</v>
      </c>
      <c r="W115" s="32">
        <v>0</v>
      </c>
      <c r="X115" s="747">
        <v>0</v>
      </c>
    </row>
    <row r="116" spans="1:36" outlineLevel="1">
      <c r="A116" s="18">
        <v>10</v>
      </c>
      <c r="B116" s="40" t="s">
        <v>1214</v>
      </c>
      <c r="C116" s="667">
        <v>6.25E-2</v>
      </c>
      <c r="D116" s="748" t="b">
        <f t="shared" si="57"/>
        <v>0</v>
      </c>
      <c r="E116" s="37">
        <f t="shared" ref="E116" si="62">E112</f>
        <v>999999</v>
      </c>
      <c r="F116" s="37" t="b">
        <f t="shared" si="57"/>
        <v>1</v>
      </c>
      <c r="G116" s="740" t="b">
        <v>1</v>
      </c>
      <c r="H116" s="740" t="b">
        <v>0</v>
      </c>
      <c r="I116" s="740" t="b">
        <v>0</v>
      </c>
      <c r="J116" s="38" t="str">
        <f t="shared" si="59"/>
        <v>-</v>
      </c>
      <c r="K116" s="33" t="s">
        <v>30</v>
      </c>
      <c r="L116" s="30">
        <v>1.2500000000000001E-2</v>
      </c>
      <c r="M116" s="741">
        <f>0%</f>
        <v>0</v>
      </c>
      <c r="N116" s="742">
        <f t="shared" si="60"/>
        <v>6.25E-2</v>
      </c>
      <c r="O116" s="742">
        <f t="shared" si="60"/>
        <v>6.25E-2</v>
      </c>
      <c r="P116" s="742">
        <f t="shared" si="60"/>
        <v>6.25E-2</v>
      </c>
      <c r="Q116" s="319">
        <f t="shared" si="61"/>
        <v>1</v>
      </c>
      <c r="R116" s="319">
        <f t="shared" si="61"/>
        <v>1</v>
      </c>
      <c r="S116" s="319">
        <f t="shared" si="61"/>
        <v>1</v>
      </c>
      <c r="T116" s="319">
        <f t="shared" si="61"/>
        <v>1</v>
      </c>
      <c r="U116" s="743">
        <v>0</v>
      </c>
      <c r="V116" s="743">
        <v>0</v>
      </c>
      <c r="W116" s="743">
        <v>0</v>
      </c>
      <c r="X116" s="744">
        <v>0</v>
      </c>
    </row>
    <row r="117" spans="1:36" outlineLevel="1">
      <c r="A117" s="18">
        <v>11</v>
      </c>
      <c r="B117" s="40" t="s">
        <v>2764</v>
      </c>
      <c r="C117" s="667">
        <v>6.25E-2</v>
      </c>
      <c r="D117" s="748" t="b">
        <f t="shared" si="57"/>
        <v>1</v>
      </c>
      <c r="E117" s="37">
        <f t="shared" ref="E117" si="63">E113</f>
        <v>999999</v>
      </c>
      <c r="F117" s="37" t="b">
        <f>F113</f>
        <v>0</v>
      </c>
      <c r="G117" s="740" t="b">
        <v>1</v>
      </c>
      <c r="H117" s="740" t="b">
        <v>0</v>
      </c>
      <c r="I117" s="740" t="b">
        <v>0</v>
      </c>
      <c r="J117" s="38" t="str">
        <f t="shared" si="59"/>
        <v>-</v>
      </c>
      <c r="K117" s="33" t="s">
        <v>30</v>
      </c>
      <c r="L117" s="30">
        <v>1.2500000000000001E-2</v>
      </c>
      <c r="M117" s="741">
        <f>0%</f>
        <v>0</v>
      </c>
      <c r="N117" s="675">
        <f t="shared" si="60"/>
        <v>6.25E-2</v>
      </c>
      <c r="O117" s="675">
        <f t="shared" si="60"/>
        <v>6.25E-2</v>
      </c>
      <c r="P117" s="675">
        <f t="shared" si="60"/>
        <v>6.25E-2</v>
      </c>
      <c r="Q117" s="319">
        <f t="shared" si="61"/>
        <v>0</v>
      </c>
      <c r="R117" s="319">
        <f t="shared" si="61"/>
        <v>0</v>
      </c>
      <c r="S117" s="319">
        <f t="shared" si="61"/>
        <v>0</v>
      </c>
      <c r="T117" s="319">
        <f t="shared" si="61"/>
        <v>0</v>
      </c>
      <c r="U117" s="743">
        <v>0</v>
      </c>
      <c r="V117" s="743">
        <v>0</v>
      </c>
      <c r="W117" s="743">
        <v>0</v>
      </c>
      <c r="X117" s="744">
        <v>0</v>
      </c>
    </row>
    <row r="118" spans="1:36" outlineLevel="1">
      <c r="A118" s="18">
        <v>12</v>
      </c>
      <c r="B118" s="41" t="s">
        <v>2750</v>
      </c>
      <c r="C118" s="668">
        <v>6.25E-2</v>
      </c>
      <c r="D118" s="761" t="b">
        <f t="shared" si="57"/>
        <v>1</v>
      </c>
      <c r="E118" s="317">
        <f t="shared" ref="E118" si="64">E114</f>
        <v>0</v>
      </c>
      <c r="F118" s="317" t="b">
        <f>F114</f>
        <v>0</v>
      </c>
      <c r="G118" s="767" t="b">
        <v>1</v>
      </c>
      <c r="H118" s="767" t="b">
        <v>0</v>
      </c>
      <c r="I118" s="767" t="b">
        <v>0</v>
      </c>
      <c r="J118" s="318" t="str">
        <f t="shared" si="59"/>
        <v>-</v>
      </c>
      <c r="K118" s="34" t="s">
        <v>30</v>
      </c>
      <c r="L118" s="326">
        <v>1.2500000000000001E-2</v>
      </c>
      <c r="M118" s="672">
        <f>0%</f>
        <v>0</v>
      </c>
      <c r="N118" s="676">
        <f t="shared" si="60"/>
        <v>6.25E-2</v>
      </c>
      <c r="O118" s="676">
        <f t="shared" si="60"/>
        <v>6.25E-2</v>
      </c>
      <c r="P118" s="676">
        <f t="shared" si="60"/>
        <v>6.25E-2</v>
      </c>
      <c r="Q118" s="327">
        <f>Q114</f>
        <v>0</v>
      </c>
      <c r="R118" s="327">
        <f t="shared" si="61"/>
        <v>0</v>
      </c>
      <c r="S118" s="327">
        <f t="shared" si="61"/>
        <v>0</v>
      </c>
      <c r="T118" s="327">
        <f t="shared" si="61"/>
        <v>0</v>
      </c>
      <c r="U118" s="763">
        <v>0</v>
      </c>
      <c r="V118" s="763">
        <v>0</v>
      </c>
      <c r="W118" s="763">
        <v>0</v>
      </c>
      <c r="X118" s="764">
        <v>0</v>
      </c>
    </row>
    <row r="119" spans="1:36" outlineLevel="1">
      <c r="A119" s="18">
        <v>13</v>
      </c>
      <c r="B119" s="40" t="s">
        <v>2753</v>
      </c>
      <c r="C119" s="667">
        <v>0.05</v>
      </c>
      <c r="D119" s="748" t="b">
        <f t="shared" ref="D119:F122" si="65">D115</f>
        <v>0</v>
      </c>
      <c r="E119" s="37">
        <f t="shared" ref="E119" si="66">E115</f>
        <v>999999</v>
      </c>
      <c r="F119" s="37" t="b">
        <f t="shared" si="65"/>
        <v>0</v>
      </c>
      <c r="G119" s="31" t="b">
        <v>0</v>
      </c>
      <c r="H119" s="31" t="b">
        <v>0</v>
      </c>
      <c r="I119" s="31" t="b">
        <v>1</v>
      </c>
      <c r="J119" s="38" t="str">
        <f t="shared" si="59"/>
        <v>-</v>
      </c>
      <c r="K119" s="32" t="s">
        <v>30</v>
      </c>
      <c r="L119" s="325">
        <v>0.01</v>
      </c>
      <c r="M119" s="671">
        <f>0%</f>
        <v>0</v>
      </c>
      <c r="N119" s="671">
        <f>0%</f>
        <v>0</v>
      </c>
      <c r="O119" s="674">
        <f t="shared" ref="O119:P122" si="67">$C119</f>
        <v>0.05</v>
      </c>
      <c r="P119" s="674">
        <f t="shared" si="67"/>
        <v>0.05</v>
      </c>
      <c r="Q119" s="322">
        <f>Q115</f>
        <v>1</v>
      </c>
      <c r="R119" s="322">
        <f t="shared" ref="R119:T122" si="68">R115</f>
        <v>1</v>
      </c>
      <c r="S119" s="322">
        <f t="shared" si="68"/>
        <v>1</v>
      </c>
      <c r="T119" s="322">
        <f t="shared" si="68"/>
        <v>0</v>
      </c>
      <c r="U119" s="328">
        <v>0.66</v>
      </c>
      <c r="V119" s="328">
        <v>0.66</v>
      </c>
      <c r="W119" s="328">
        <v>0.66</v>
      </c>
      <c r="X119" s="750">
        <v>0.66</v>
      </c>
    </row>
    <row r="120" spans="1:36" outlineLevel="1">
      <c r="A120" s="18">
        <v>14</v>
      </c>
      <c r="B120" s="40" t="s">
        <v>2752</v>
      </c>
      <c r="C120" s="667">
        <v>0.05</v>
      </c>
      <c r="D120" s="748" t="b">
        <f t="shared" si="65"/>
        <v>0</v>
      </c>
      <c r="E120" s="37">
        <f t="shared" ref="E120" si="69">E116</f>
        <v>999999</v>
      </c>
      <c r="F120" s="37" t="b">
        <f t="shared" si="65"/>
        <v>1</v>
      </c>
      <c r="G120" s="740" t="b">
        <v>0</v>
      </c>
      <c r="H120" s="740" t="b">
        <v>0</v>
      </c>
      <c r="I120" s="740" t="b">
        <v>1</v>
      </c>
      <c r="J120" s="38" t="str">
        <f t="shared" si="59"/>
        <v>-</v>
      </c>
      <c r="K120" s="33" t="s">
        <v>30</v>
      </c>
      <c r="L120" s="30">
        <v>0.01</v>
      </c>
      <c r="M120" s="741">
        <f>0%</f>
        <v>0</v>
      </c>
      <c r="N120" s="741">
        <f>0%</f>
        <v>0</v>
      </c>
      <c r="O120" s="674">
        <f t="shared" si="67"/>
        <v>0.05</v>
      </c>
      <c r="P120" s="674">
        <f t="shared" si="67"/>
        <v>0.05</v>
      </c>
      <c r="Q120" s="319">
        <f>Q116</f>
        <v>1</v>
      </c>
      <c r="R120" s="319">
        <f t="shared" si="68"/>
        <v>1</v>
      </c>
      <c r="S120" s="319">
        <f t="shared" si="68"/>
        <v>1</v>
      </c>
      <c r="T120" s="319">
        <f t="shared" si="68"/>
        <v>1</v>
      </c>
      <c r="U120" s="743">
        <v>0.66</v>
      </c>
      <c r="V120" s="743">
        <v>0.66</v>
      </c>
      <c r="W120" s="743">
        <v>0.66</v>
      </c>
      <c r="X120" s="744">
        <v>0.66</v>
      </c>
    </row>
    <row r="121" spans="1:36" outlineLevel="1">
      <c r="A121" s="18">
        <v>15</v>
      </c>
      <c r="B121" s="40" t="s">
        <v>2765</v>
      </c>
      <c r="C121" s="667">
        <v>0.05</v>
      </c>
      <c r="D121" s="748" t="b">
        <f t="shared" si="65"/>
        <v>1</v>
      </c>
      <c r="E121" s="37">
        <f t="shared" ref="E121" si="70">E117</f>
        <v>999999</v>
      </c>
      <c r="F121" s="37" t="b">
        <f t="shared" si="65"/>
        <v>0</v>
      </c>
      <c r="G121" s="740" t="b">
        <v>0</v>
      </c>
      <c r="H121" s="740" t="b">
        <v>0</v>
      </c>
      <c r="I121" s="740" t="b">
        <v>1</v>
      </c>
      <c r="J121" s="38" t="str">
        <f t="shared" si="59"/>
        <v>-</v>
      </c>
      <c r="K121" s="33" t="s">
        <v>30</v>
      </c>
      <c r="L121" s="30">
        <v>0.01</v>
      </c>
      <c r="M121" s="741">
        <f>0%</f>
        <v>0</v>
      </c>
      <c r="N121" s="741">
        <f>0%</f>
        <v>0</v>
      </c>
      <c r="O121" s="674">
        <f t="shared" si="67"/>
        <v>0.05</v>
      </c>
      <c r="P121" s="674">
        <f t="shared" si="67"/>
        <v>0.05</v>
      </c>
      <c r="Q121" s="319">
        <f>Q117</f>
        <v>0</v>
      </c>
      <c r="R121" s="319">
        <f t="shared" si="68"/>
        <v>0</v>
      </c>
      <c r="S121" s="319">
        <f t="shared" si="68"/>
        <v>0</v>
      </c>
      <c r="T121" s="319">
        <f t="shared" si="68"/>
        <v>0</v>
      </c>
      <c r="U121" s="743">
        <v>0.66</v>
      </c>
      <c r="V121" s="743">
        <v>0.66</v>
      </c>
      <c r="W121" s="743">
        <v>0.66</v>
      </c>
      <c r="X121" s="744">
        <v>0.66</v>
      </c>
    </row>
    <row r="122" spans="1:36" outlineLevel="1">
      <c r="A122" s="18">
        <v>16</v>
      </c>
      <c r="B122" s="41" t="s">
        <v>2751</v>
      </c>
      <c r="C122" s="668">
        <v>0.05</v>
      </c>
      <c r="D122" s="762" t="b">
        <f t="shared" si="65"/>
        <v>1</v>
      </c>
      <c r="E122" s="751">
        <f t="shared" ref="E122" si="71">E118</f>
        <v>0</v>
      </c>
      <c r="F122" s="751" t="b">
        <f t="shared" si="65"/>
        <v>0</v>
      </c>
      <c r="G122" s="752" t="b">
        <v>0</v>
      </c>
      <c r="H122" s="768" t="b">
        <v>0</v>
      </c>
      <c r="I122" s="768" t="b">
        <v>1</v>
      </c>
      <c r="J122" s="753" t="str">
        <f t="shared" si="59"/>
        <v>-</v>
      </c>
      <c r="K122" s="754" t="s">
        <v>30</v>
      </c>
      <c r="L122" s="755">
        <v>0.01</v>
      </c>
      <c r="M122" s="756">
        <f>0%</f>
        <v>0</v>
      </c>
      <c r="N122" s="756">
        <f>0%</f>
        <v>0</v>
      </c>
      <c r="O122" s="757">
        <f t="shared" si="67"/>
        <v>0.05</v>
      </c>
      <c r="P122" s="757">
        <f t="shared" si="67"/>
        <v>0.05</v>
      </c>
      <c r="Q122" s="758">
        <f>Q118</f>
        <v>0</v>
      </c>
      <c r="R122" s="758">
        <f t="shared" si="68"/>
        <v>0</v>
      </c>
      <c r="S122" s="758">
        <f t="shared" si="68"/>
        <v>0</v>
      </c>
      <c r="T122" s="758">
        <f t="shared" si="68"/>
        <v>0</v>
      </c>
      <c r="U122" s="765">
        <v>0.66</v>
      </c>
      <c r="V122" s="765">
        <v>0.66</v>
      </c>
      <c r="W122" s="765">
        <v>0.66</v>
      </c>
      <c r="X122" s="766">
        <v>0.66</v>
      </c>
    </row>
    <row r="123" spans="1:36" outlineLevel="1">
      <c r="L123" t="s">
        <v>2938</v>
      </c>
    </row>
    <row r="124" spans="1:36" ht="17.25" outlineLevel="1">
      <c r="Q124" s="103" t="s">
        <v>912</v>
      </c>
      <c r="R124" s="103"/>
      <c r="S124" s="103"/>
      <c r="T124" s="103"/>
      <c r="U124" s="122" t="s">
        <v>881</v>
      </c>
      <c r="V124" s="122"/>
      <c r="W124" s="122"/>
      <c r="X124" s="122"/>
      <c r="Y124" s="122" t="s">
        <v>1652</v>
      </c>
      <c r="Z124" s="122"/>
      <c r="AA124" s="122"/>
      <c r="AB124" s="122"/>
      <c r="AC124" s="122" t="s">
        <v>1653</v>
      </c>
      <c r="AD124" s="122"/>
      <c r="AE124" s="122"/>
      <c r="AF124" s="122"/>
      <c r="AG124" s="122" t="s">
        <v>2085</v>
      </c>
      <c r="AH124" s="122"/>
      <c r="AI124" s="122"/>
      <c r="AJ124" s="122"/>
    </row>
    <row r="125" spans="1:36" outlineLevel="1">
      <c r="A125" s="484" t="s">
        <v>2782</v>
      </c>
      <c r="B125" s="313"/>
      <c r="C125" s="313"/>
      <c r="D125" s="157"/>
      <c r="E125" s="157" t="s">
        <v>1635</v>
      </c>
      <c r="Q125" s="147">
        <f>INDEX($U$125:$AJ$125,1,(d.Region-1)*4+Q$106)</f>
        <v>0</v>
      </c>
      <c r="R125" s="147">
        <f>INDEX($U$125:$AJ$125,1,(d.Region-1)*4+R$106)</f>
        <v>0</v>
      </c>
      <c r="S125" s="147">
        <f>INDEX($U$125:$AJ$125,1,(d.Region-1)*4+S$106)</f>
        <v>0</v>
      </c>
      <c r="T125" s="147">
        <f>INDEX($U$125:$AJ$125,1,(d.Region-1)*4+T$106)</f>
        <v>0</v>
      </c>
      <c r="U125" s="153">
        <v>0</v>
      </c>
      <c r="V125" s="153">
        <v>0</v>
      </c>
      <c r="W125" s="153">
        <v>0</v>
      </c>
      <c r="X125" s="153">
        <v>0</v>
      </c>
      <c r="Y125" s="153">
        <v>0</v>
      </c>
      <c r="Z125" s="153">
        <v>0</v>
      </c>
      <c r="AA125" s="153">
        <v>0</v>
      </c>
      <c r="AB125" s="153">
        <v>0</v>
      </c>
      <c r="AC125" s="153">
        <v>0</v>
      </c>
      <c r="AD125" s="153">
        <v>0</v>
      </c>
      <c r="AE125" s="153">
        <v>0</v>
      </c>
      <c r="AF125" s="153">
        <v>0</v>
      </c>
      <c r="AG125" s="153">
        <v>0</v>
      </c>
      <c r="AH125" s="153">
        <v>0</v>
      </c>
      <c r="AI125" s="153">
        <v>0</v>
      </c>
      <c r="AJ125" s="153">
        <v>0</v>
      </c>
    </row>
    <row r="126" spans="1:36">
      <c r="Z126" t="s">
        <v>904</v>
      </c>
      <c r="AA126" t="s">
        <v>2989</v>
      </c>
    </row>
    <row r="127" spans="1:36">
      <c r="A127" s="484" t="s">
        <v>3153</v>
      </c>
    </row>
    <row r="128" spans="1:36" outlineLevel="1">
      <c r="A128" s="14"/>
      <c r="B128" s="346" t="s">
        <v>2784</v>
      </c>
      <c r="C128" s="334">
        <v>0.14799999999999999</v>
      </c>
      <c r="D128" s="27" t="s">
        <v>3118</v>
      </c>
    </row>
    <row r="129" spans="1:33" outlineLevel="1">
      <c r="A129" s="14"/>
      <c r="B129" s="346" t="s">
        <v>3155</v>
      </c>
      <c r="C129" s="334">
        <v>-3.2000000000000001E-2</v>
      </c>
    </row>
    <row r="130" spans="1:33" outlineLevel="1">
      <c r="A130" s="14"/>
      <c r="B130" s="346" t="s">
        <v>3119</v>
      </c>
      <c r="C130" s="334">
        <v>0.12</v>
      </c>
    </row>
    <row r="131" spans="1:33" outlineLevel="1">
      <c r="A131" s="14"/>
      <c r="B131" s="346"/>
      <c r="C131" s="334"/>
    </row>
    <row r="132" spans="1:33" outlineLevel="1">
      <c r="B132" s="147"/>
      <c r="C132" s="147"/>
      <c r="D132" s="196">
        <v>1</v>
      </c>
      <c r="E132" s="196">
        <v>2</v>
      </c>
      <c r="F132" s="196">
        <v>3</v>
      </c>
      <c r="G132" s="196">
        <v>4</v>
      </c>
      <c r="H132" s="196">
        <v>5</v>
      </c>
      <c r="I132" s="152" t="s">
        <v>881</v>
      </c>
      <c r="J132" s="152"/>
      <c r="K132" s="152"/>
      <c r="L132" s="152"/>
      <c r="M132" s="152"/>
      <c r="N132" s="152" t="s">
        <v>1652</v>
      </c>
      <c r="O132" s="152"/>
      <c r="P132" s="152"/>
      <c r="Q132" s="152"/>
      <c r="R132" s="152"/>
      <c r="S132" s="152" t="s">
        <v>1653</v>
      </c>
      <c r="T132" s="152"/>
      <c r="U132" s="152"/>
      <c r="V132" s="152"/>
      <c r="W132" s="152"/>
      <c r="X132" s="152" t="s">
        <v>2085</v>
      </c>
      <c r="Y132" s="152"/>
      <c r="Z132" s="152"/>
      <c r="AA132" s="152"/>
      <c r="AB132" s="152"/>
      <c r="AC132" s="152" t="s">
        <v>1943</v>
      </c>
      <c r="AD132" s="152"/>
      <c r="AE132" s="152"/>
      <c r="AF132" s="152"/>
      <c r="AG132" s="152"/>
    </row>
    <row r="133" spans="1:33" ht="84" outlineLevel="1">
      <c r="B133" s="147" t="s">
        <v>2776</v>
      </c>
      <c r="C133" s="701"/>
      <c r="D133" s="696" t="s">
        <v>2798</v>
      </c>
      <c r="E133" s="696" t="s">
        <v>2799</v>
      </c>
      <c r="F133" s="696" t="s">
        <v>2800</v>
      </c>
      <c r="G133" s="696" t="s">
        <v>809</v>
      </c>
      <c r="H133" s="696" t="s">
        <v>2314</v>
      </c>
      <c r="I133" s="696" t="s">
        <v>2798</v>
      </c>
      <c r="J133" s="696" t="s">
        <v>2799</v>
      </c>
      <c r="K133" s="696" t="s">
        <v>2800</v>
      </c>
      <c r="L133" s="696" t="s">
        <v>809</v>
      </c>
      <c r="M133" s="696" t="s">
        <v>2314</v>
      </c>
      <c r="N133" s="696" t="s">
        <v>2798</v>
      </c>
      <c r="O133" s="696" t="s">
        <v>2799</v>
      </c>
      <c r="P133" s="696" t="s">
        <v>2800</v>
      </c>
      <c r="Q133" s="696" t="s">
        <v>809</v>
      </c>
      <c r="R133" s="696" t="s">
        <v>2314</v>
      </c>
      <c r="S133" s="696" t="s">
        <v>2798</v>
      </c>
      <c r="T133" s="696" t="s">
        <v>2799</v>
      </c>
      <c r="U133" s="696" t="s">
        <v>2800</v>
      </c>
      <c r="V133" s="696" t="s">
        <v>809</v>
      </c>
      <c r="W133" s="696" t="s">
        <v>2314</v>
      </c>
      <c r="X133" s="696" t="s">
        <v>2798</v>
      </c>
      <c r="Y133" s="696" t="s">
        <v>2799</v>
      </c>
      <c r="Z133" s="696" t="s">
        <v>2800</v>
      </c>
      <c r="AA133" s="696" t="s">
        <v>809</v>
      </c>
      <c r="AB133" s="696" t="s">
        <v>2314</v>
      </c>
      <c r="AC133" s="696" t="s">
        <v>2798</v>
      </c>
      <c r="AD133" s="696" t="s">
        <v>2799</v>
      </c>
      <c r="AE133" s="696" t="s">
        <v>2800</v>
      </c>
      <c r="AF133" s="696" t="s">
        <v>809</v>
      </c>
      <c r="AG133" s="696" t="s">
        <v>2314</v>
      </c>
    </row>
    <row r="134" spans="1:33" outlineLevel="1">
      <c r="B134" s="296" t="s">
        <v>2778</v>
      </c>
      <c r="C134" s="296"/>
      <c r="D134" s="684" cm="1">
        <f t="array" ref="D134">INDEX($I134:$AG134,1,(d.Region-1)*5+D$132)</f>
        <v>0.15</v>
      </c>
      <c r="E134" s="684" cm="1">
        <f t="array" ref="E134">INDEX($I134:$AG134,1,(d.Region-1)*5+E$132)</f>
        <v>0.125</v>
      </c>
      <c r="F134" s="684" cm="1">
        <f t="array" ref="F134">INDEX($I134:$AG134,1,(d.Region-1)*5+F$132)</f>
        <v>0</v>
      </c>
      <c r="G134" s="684" cm="1">
        <f t="array" ref="G134">INDEX($I134:$AG134,1,(d.Region-1)*5+G$132)</f>
        <v>0.1</v>
      </c>
      <c r="H134" s="684" cm="1">
        <f t="array" ref="H134">INDEX($I134:$AG134,1,(d.Region-1)*5+H$132)</f>
        <v>0</v>
      </c>
      <c r="I134" s="697">
        <f t="shared" ref="I134:M134" si="72">I136/2</f>
        <v>0.15</v>
      </c>
      <c r="J134" s="697">
        <f t="shared" si="72"/>
        <v>0.125</v>
      </c>
      <c r="K134" s="697">
        <f t="shared" si="72"/>
        <v>0</v>
      </c>
      <c r="L134" s="697">
        <f t="shared" si="72"/>
        <v>0.1</v>
      </c>
      <c r="M134" s="697">
        <f t="shared" si="72"/>
        <v>0</v>
      </c>
      <c r="N134" s="697">
        <f>N136/2</f>
        <v>0.15</v>
      </c>
      <c r="O134" s="697">
        <f t="shared" ref="O134:AG134" si="73">O136/2</f>
        <v>0.125</v>
      </c>
      <c r="P134" s="697">
        <f t="shared" si="73"/>
        <v>0</v>
      </c>
      <c r="Q134" s="697">
        <f t="shared" si="73"/>
        <v>0.1</v>
      </c>
      <c r="R134" s="697">
        <f t="shared" si="73"/>
        <v>0</v>
      </c>
      <c r="S134" s="697">
        <f t="shared" si="73"/>
        <v>0.15</v>
      </c>
      <c r="T134" s="697">
        <f t="shared" si="73"/>
        <v>0.125</v>
      </c>
      <c r="U134" s="697">
        <f t="shared" si="73"/>
        <v>0</v>
      </c>
      <c r="V134" s="697">
        <f t="shared" si="73"/>
        <v>0.1</v>
      </c>
      <c r="W134" s="697">
        <f t="shared" si="73"/>
        <v>0</v>
      </c>
      <c r="X134" s="697">
        <f t="shared" si="73"/>
        <v>0.15</v>
      </c>
      <c r="Y134" s="697">
        <f t="shared" si="73"/>
        <v>0.125</v>
      </c>
      <c r="Z134" s="697">
        <f t="shared" si="73"/>
        <v>0</v>
      </c>
      <c r="AA134" s="697">
        <f t="shared" si="73"/>
        <v>0.1</v>
      </c>
      <c r="AB134" s="697">
        <f t="shared" si="73"/>
        <v>0</v>
      </c>
      <c r="AC134" s="697">
        <f t="shared" si="73"/>
        <v>0.15</v>
      </c>
      <c r="AD134" s="697">
        <f t="shared" si="73"/>
        <v>0.125</v>
      </c>
      <c r="AE134" s="697">
        <f t="shared" si="73"/>
        <v>0</v>
      </c>
      <c r="AF134" s="697">
        <f t="shared" si="73"/>
        <v>0.1</v>
      </c>
      <c r="AG134" s="697">
        <f t="shared" si="73"/>
        <v>0</v>
      </c>
    </row>
    <row r="135" spans="1:33" outlineLevel="1">
      <c r="B135" s="147" t="s">
        <v>2779</v>
      </c>
      <c r="C135" s="147"/>
      <c r="D135" s="685" cm="1">
        <f t="array" ref="D135">INDEX($I135:$AG135,1,(d.Region-1)*5+D$132)</f>
        <v>0</v>
      </c>
      <c r="E135" s="685" cm="1">
        <f t="array" ref="E135">INDEX($I135:$AG135,1,(d.Region-1)*5+E$132)</f>
        <v>0</v>
      </c>
      <c r="F135" s="685" cm="1">
        <f t="array" ref="F135">INDEX($I135:$AG135,1,(d.Region-1)*5+F$132)</f>
        <v>0</v>
      </c>
      <c r="G135" s="685" cm="1">
        <f t="array" ref="G135">INDEX($I135:$AG135,1,(d.Region-1)*5+G$132)</f>
        <v>0</v>
      </c>
      <c r="H135" s="685" cm="1">
        <f t="array" ref="H135">INDEX($I135:$AG135,1,(d.Region-1)*5+H$132)</f>
        <v>0</v>
      </c>
      <c r="I135" s="700"/>
      <c r="J135" s="700"/>
      <c r="K135" s="700"/>
      <c r="L135" s="700"/>
      <c r="M135" s="700"/>
      <c r="N135" s="700"/>
      <c r="O135" s="700"/>
      <c r="P135" s="700"/>
      <c r="Q135" s="700"/>
      <c r="R135" s="700"/>
      <c r="S135" s="700"/>
      <c r="T135" s="700"/>
      <c r="U135" s="700"/>
      <c r="V135" s="700"/>
      <c r="W135" s="700"/>
      <c r="X135" s="700"/>
      <c r="Y135" s="700"/>
      <c r="Z135" s="700"/>
      <c r="AA135" s="700"/>
      <c r="AB135" s="700"/>
      <c r="AC135" s="700"/>
      <c r="AD135" s="700"/>
      <c r="AE135" s="700"/>
      <c r="AF135" s="700"/>
      <c r="AG135" s="700"/>
    </row>
    <row r="136" spans="1:33" outlineLevel="1">
      <c r="B136" s="147" t="s">
        <v>2780</v>
      </c>
      <c r="C136" s="147"/>
      <c r="D136" s="685" cm="1">
        <f t="array" ref="D136">INDEX($I136:$AG136,1,(d.Region-1)*5+D$132)</f>
        <v>0.3</v>
      </c>
      <c r="E136" s="685" cm="1">
        <f t="array" ref="E136">INDEX($I136:$AG136,1,(d.Region-1)*5+E$132)</f>
        <v>0.25</v>
      </c>
      <c r="F136" s="685" cm="1">
        <f t="array" ref="F136">INDEX($I136:$AG136,1,(d.Region-1)*5+F$132)</f>
        <v>0</v>
      </c>
      <c r="G136" s="685" cm="1">
        <f t="array" ref="G136">INDEX($I136:$AG136,1,(d.Region-1)*5+G$132)</f>
        <v>0.2</v>
      </c>
      <c r="H136" s="685" cm="1">
        <f t="array" ref="H136">INDEX($I136:$AG136,1,(d.Region-1)*5+H$132)</f>
        <v>0</v>
      </c>
      <c r="I136" s="700">
        <v>0.3</v>
      </c>
      <c r="J136" s="700">
        <v>0.25</v>
      </c>
      <c r="K136" s="700"/>
      <c r="L136" s="700">
        <v>0.2</v>
      </c>
      <c r="M136" s="700"/>
      <c r="N136" s="700">
        <v>0.3</v>
      </c>
      <c r="O136" s="700">
        <v>0.25</v>
      </c>
      <c r="P136" s="700"/>
      <c r="Q136" s="700">
        <v>0.2</v>
      </c>
      <c r="R136" s="700"/>
      <c r="S136" s="700">
        <v>0.3</v>
      </c>
      <c r="T136" s="700">
        <v>0.25</v>
      </c>
      <c r="U136" s="700"/>
      <c r="V136" s="700">
        <v>0.2</v>
      </c>
      <c r="W136" s="700"/>
      <c r="X136" s="700">
        <v>0.3</v>
      </c>
      <c r="Y136" s="700">
        <v>0.25</v>
      </c>
      <c r="Z136" s="700"/>
      <c r="AA136" s="700">
        <v>0.2</v>
      </c>
      <c r="AB136" s="700"/>
      <c r="AC136" s="700">
        <v>0.3</v>
      </c>
      <c r="AD136" s="700">
        <v>0.25</v>
      </c>
      <c r="AE136" s="700"/>
      <c r="AF136" s="700">
        <v>0.2</v>
      </c>
      <c r="AG136" s="700"/>
    </row>
    <row r="137" spans="1:33" outlineLevel="1">
      <c r="B137" s="301" t="s">
        <v>2781</v>
      </c>
      <c r="C137" s="301"/>
      <c r="D137" s="686" cm="1">
        <f t="array" ref="D137">INDEX($I137:$AG137,1,(d.Region-1)*5+D$132)</f>
        <v>0.5</v>
      </c>
      <c r="E137" s="686" cm="1">
        <f t="array" ref="E137">INDEX($I137:$AG137,1,(d.Region-1)*5+E$132)</f>
        <v>0.45</v>
      </c>
      <c r="F137" s="686" cm="1">
        <f t="array" ref="F137">INDEX($I137:$AG137,1,(d.Region-1)*5+F$132)</f>
        <v>0</v>
      </c>
      <c r="G137" s="686" cm="1">
        <f t="array" ref="G137">INDEX($I137:$AG137,1,(d.Region-1)*5+G$132)</f>
        <v>0.4</v>
      </c>
      <c r="H137" s="686" cm="1">
        <f t="array" ref="H137">INDEX($I137:$AG137,1,(d.Region-1)*5+H$132)</f>
        <v>0</v>
      </c>
      <c r="I137" s="698">
        <v>0.5</v>
      </c>
      <c r="J137" s="698">
        <v>0.45</v>
      </c>
      <c r="K137" s="698"/>
      <c r="L137" s="698">
        <v>0.4</v>
      </c>
      <c r="M137" s="698"/>
      <c r="N137" s="698">
        <v>0.5</v>
      </c>
      <c r="O137" s="698">
        <v>0.45</v>
      </c>
      <c r="P137" s="698"/>
      <c r="Q137" s="698">
        <v>0.4</v>
      </c>
      <c r="R137" s="698"/>
      <c r="S137" s="698">
        <v>0.5</v>
      </c>
      <c r="T137" s="698">
        <v>0.45</v>
      </c>
      <c r="U137" s="698"/>
      <c r="V137" s="698">
        <v>0.4</v>
      </c>
      <c r="W137" s="698"/>
      <c r="X137" s="698">
        <v>0.5</v>
      </c>
      <c r="Y137" s="698">
        <v>0.45</v>
      </c>
      <c r="Z137" s="698"/>
      <c r="AA137" s="698">
        <v>0.4</v>
      </c>
      <c r="AB137" s="698"/>
      <c r="AC137" s="698">
        <v>0.5</v>
      </c>
      <c r="AD137" s="698">
        <v>0.45</v>
      </c>
      <c r="AE137" s="698"/>
      <c r="AF137" s="698">
        <v>0.4</v>
      </c>
      <c r="AG137" s="698"/>
    </row>
    <row r="138" spans="1:33" outlineLevel="1">
      <c r="A138" t="s">
        <v>697</v>
      </c>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row>
    <row r="140" spans="1:33">
      <c r="A140" s="14" t="s">
        <v>915</v>
      </c>
    </row>
    <row r="141" spans="1:33" ht="81" customHeight="1" outlineLevel="1">
      <c r="C141" s="23" t="s">
        <v>69</v>
      </c>
      <c r="D141" s="23" t="s">
        <v>108</v>
      </c>
      <c r="E141" s="23" t="s">
        <v>70</v>
      </c>
      <c r="F141" s="23" t="s">
        <v>350</v>
      </c>
      <c r="G141" s="23"/>
      <c r="H141" s="23" t="s">
        <v>788</v>
      </c>
      <c r="I141" s="23" t="s">
        <v>2096</v>
      </c>
      <c r="J141" s="23" t="s">
        <v>2097</v>
      </c>
      <c r="L141" s="23" t="s">
        <v>790</v>
      </c>
      <c r="M141" s="23" t="s">
        <v>1349</v>
      </c>
      <c r="O141">
        <v>6.5</v>
      </c>
    </row>
    <row r="142" spans="1:33" outlineLevel="1">
      <c r="A142">
        <v>1</v>
      </c>
      <c r="B142" t="s">
        <v>359</v>
      </c>
      <c r="C142" s="28">
        <v>50</v>
      </c>
      <c r="D142" s="28">
        <v>50</v>
      </c>
      <c r="E142" s="28">
        <v>50</v>
      </c>
      <c r="F142" s="28">
        <v>50</v>
      </c>
      <c r="H142" s="97">
        <v>1</v>
      </c>
      <c r="I142" s="97">
        <v>1</v>
      </c>
      <c r="J142" s="97">
        <f>I142</f>
        <v>1</v>
      </c>
      <c r="L142" s="97">
        <v>1</v>
      </c>
      <c r="M142" s="97"/>
      <c r="O142">
        <f>$O$141*$I142</f>
        <v>6.5</v>
      </c>
    </row>
    <row r="143" spans="1:33" outlineLevel="1">
      <c r="A143">
        <v>2</v>
      </c>
      <c r="B143" t="s">
        <v>802</v>
      </c>
      <c r="H143" s="97">
        <v>0.75</v>
      </c>
      <c r="I143" s="97">
        <v>0.8</v>
      </c>
      <c r="J143" s="97">
        <f t="shared" ref="J143:J145" si="74">I143</f>
        <v>0.8</v>
      </c>
      <c r="L143" s="97">
        <v>0.65</v>
      </c>
      <c r="M143" s="97"/>
      <c r="O143">
        <f>$O$141*$I143</f>
        <v>5.2</v>
      </c>
    </row>
    <row r="144" spans="1:33" outlineLevel="1">
      <c r="A144">
        <v>3</v>
      </c>
      <c r="B144" t="s">
        <v>803</v>
      </c>
      <c r="H144" s="97">
        <v>1.25</v>
      </c>
      <c r="I144" s="97">
        <v>1.4</v>
      </c>
      <c r="J144" s="97">
        <f t="shared" si="74"/>
        <v>1.4</v>
      </c>
      <c r="L144" s="97">
        <v>1.35</v>
      </c>
      <c r="M144" s="97"/>
      <c r="O144">
        <f>$O$141*$I144</f>
        <v>9.1</v>
      </c>
    </row>
    <row r="145" spans="1:15" outlineLevel="1">
      <c r="A145">
        <v>4</v>
      </c>
      <c r="B145" t="s">
        <v>804</v>
      </c>
      <c r="H145" s="97">
        <v>1.5</v>
      </c>
      <c r="I145" s="97">
        <v>1.8</v>
      </c>
      <c r="J145" s="97">
        <f t="shared" si="74"/>
        <v>1.8</v>
      </c>
      <c r="L145" s="97">
        <v>1.7</v>
      </c>
      <c r="M145" s="97"/>
      <c r="O145">
        <f>$O$141*$I145</f>
        <v>11.700000000000001</v>
      </c>
    </row>
    <row r="146" spans="1:15" outlineLevel="1"/>
    <row r="147" spans="1:15" collapsed="1"/>
    <row r="148" spans="1:15">
      <c r="A148" s="14" t="s">
        <v>916</v>
      </c>
      <c r="B148" s="14"/>
      <c r="C148" t="s">
        <v>864</v>
      </c>
    </row>
    <row r="150" spans="1:15" ht="50.25" outlineLevel="1">
      <c r="C150" s="187" t="s">
        <v>944</v>
      </c>
      <c r="D150" s="23" t="s">
        <v>901</v>
      </c>
      <c r="E150" s="187" t="s">
        <v>1378</v>
      </c>
      <c r="F150" s="187" t="s">
        <v>1379</v>
      </c>
      <c r="G150" s="187" t="s">
        <v>1379</v>
      </c>
      <c r="H150" s="187" t="s">
        <v>1379</v>
      </c>
      <c r="I150" s="187" t="s">
        <v>1379</v>
      </c>
    </row>
    <row r="151" spans="1:15" outlineLevel="1">
      <c r="C151" s="187"/>
      <c r="D151" s="23"/>
      <c r="E151" s="187"/>
      <c r="F151" s="461" t="s">
        <v>2685</v>
      </c>
      <c r="G151" s="461" t="s">
        <v>1571</v>
      </c>
      <c r="H151" s="461" t="s">
        <v>1572</v>
      </c>
      <c r="I151" s="461" t="s">
        <v>1573</v>
      </c>
    </row>
    <row r="152" spans="1:15" outlineLevel="1">
      <c r="A152">
        <v>1</v>
      </c>
      <c r="B152" t="s">
        <v>792</v>
      </c>
      <c r="C152" s="213" t="s">
        <v>895</v>
      </c>
      <c r="D152" s="94">
        <v>19</v>
      </c>
      <c r="E152" s="424" t="str">
        <f>TEXT($D152,"0")&amp;":"&amp;TEXT($D152+1,"0")</f>
        <v>19:20</v>
      </c>
      <c r="F152" s="427" t="str">
        <f>TEXT($D152-18,"0")&amp;":"&amp;TEXT($D152-17,"0")</f>
        <v>1:2</v>
      </c>
      <c r="G152" s="427" t="str">
        <f>TEXT($D152-16,"0")&amp;":"&amp;TEXT($D152-15,"0")</f>
        <v>3:4</v>
      </c>
      <c r="H152" s="427" t="str">
        <f>TEXT($D152-13,"0")&amp;":"&amp;TEXT($D152-12,"0")</f>
        <v>6:7</v>
      </c>
      <c r="I152" s="421" t="str">
        <f>TEXT($D152-9,"0")&amp;":"&amp;TEXT($D152-8,"0")</f>
        <v>10:11</v>
      </c>
    </row>
    <row r="153" spans="1:15" outlineLevel="1">
      <c r="A153">
        <v>2</v>
      </c>
      <c r="B153" t="s">
        <v>793</v>
      </c>
      <c r="C153" s="213" t="s">
        <v>896</v>
      </c>
      <c r="D153" s="233">
        <f>D152+i.TOLoffset_r2</f>
        <v>43</v>
      </c>
      <c r="E153" s="425" t="str">
        <f>TEXT($D153,"0")&amp;":"&amp;TEXT($D153+1,"0")</f>
        <v>43:44</v>
      </c>
      <c r="F153" s="420" t="str">
        <f t="shared" ref="F153:F154" si="75">TEXT($D153-18,"0")&amp;":"&amp;TEXT($D153-17,"0")</f>
        <v>25:26</v>
      </c>
      <c r="G153" s="420" t="str">
        <f>TEXT($D153-16,"0")&amp;":"&amp;TEXT($D153-15,"0")</f>
        <v>27:28</v>
      </c>
      <c r="H153" s="420" t="str">
        <f>TEXT($D153-13,"0")&amp;":"&amp;TEXT($D153-12,"0")</f>
        <v>30:31</v>
      </c>
      <c r="I153" s="422" t="str">
        <f>TEXT($D153-9,"0")&amp;":"&amp;TEXT($D153-8,"0")</f>
        <v>34:35</v>
      </c>
    </row>
    <row r="154" spans="1:15" outlineLevel="1">
      <c r="A154">
        <v>3</v>
      </c>
      <c r="B154" t="s">
        <v>382</v>
      </c>
      <c r="C154" s="213" t="s">
        <v>897</v>
      </c>
      <c r="D154" s="234">
        <f>D153+i.TOLoffset_r2</f>
        <v>67</v>
      </c>
      <c r="E154" s="426" t="str">
        <f>TEXT($D154,"0")&amp;":"&amp;TEXT($D154+1,"0")</f>
        <v>67:68</v>
      </c>
      <c r="F154" s="428" t="str">
        <f t="shared" si="75"/>
        <v>49:50</v>
      </c>
      <c r="G154" s="428" t="str">
        <f>TEXT($D154-16,"0")&amp;":"&amp;TEXT($D154-15,"0")</f>
        <v>51:52</v>
      </c>
      <c r="H154" s="428" t="str">
        <f>TEXT($D154-13,"0")&amp;":"&amp;TEXT($D154-12,"0")</f>
        <v>54:55</v>
      </c>
      <c r="I154" s="423" t="str">
        <f>TEXT($D154-9,"0")&amp;":"&amp;TEXT($D154-8,"0")</f>
        <v>58:59</v>
      </c>
    </row>
    <row r="156" spans="1:15">
      <c r="A156" s="14" t="s">
        <v>1533</v>
      </c>
      <c r="B156" s="14"/>
      <c r="C156" t="s">
        <v>864</v>
      </c>
    </row>
    <row r="157" spans="1:15" outlineLevel="1">
      <c r="C157" t="s">
        <v>2727</v>
      </c>
      <c r="D157" t="s">
        <v>2728</v>
      </c>
      <c r="E157" t="s">
        <v>1534</v>
      </c>
      <c r="F157" t="s">
        <v>1517</v>
      </c>
      <c r="G157" t="s">
        <v>1872</v>
      </c>
    </row>
    <row r="158" spans="1:15" ht="90" outlineLevel="1">
      <c r="C158" s="23" t="s">
        <v>1565</v>
      </c>
      <c r="E158" s="23"/>
      <c r="F158" s="23"/>
    </row>
    <row r="159" spans="1:15" outlineLevel="1">
      <c r="A159">
        <v>1</v>
      </c>
      <c r="B159" t="s">
        <v>794</v>
      </c>
      <c r="C159" s="88">
        <v>0</v>
      </c>
      <c r="D159" s="88">
        <v>0</v>
      </c>
      <c r="E159" s="88">
        <v>0</v>
      </c>
      <c r="F159" s="88">
        <v>0</v>
      </c>
      <c r="G159" s="88">
        <v>0</v>
      </c>
    </row>
    <row r="160" spans="1:15" outlineLevel="1">
      <c r="A160">
        <v>2</v>
      </c>
      <c r="B160" t="s">
        <v>795</v>
      </c>
      <c r="C160" s="88">
        <v>-0.2</v>
      </c>
      <c r="D160" s="88">
        <v>-0.2</v>
      </c>
      <c r="E160" s="88">
        <v>-0.2</v>
      </c>
      <c r="F160" s="88">
        <v>-0.2</v>
      </c>
      <c r="G160" s="88">
        <v>-0.2</v>
      </c>
    </row>
    <row r="161" spans="1:192" outlineLevel="1">
      <c r="A161">
        <v>3</v>
      </c>
      <c r="B161" t="s">
        <v>1567</v>
      </c>
      <c r="C161" s="88">
        <v>0.15</v>
      </c>
      <c r="D161" s="88">
        <v>0.15</v>
      </c>
      <c r="E161" s="88">
        <v>0.15</v>
      </c>
      <c r="F161" s="88">
        <v>0.15</v>
      </c>
      <c r="G161" s="88">
        <v>0.15</v>
      </c>
    </row>
    <row r="162" spans="1:192" outlineLevel="1">
      <c r="A162">
        <v>4</v>
      </c>
      <c r="B162" t="s">
        <v>796</v>
      </c>
      <c r="C162" s="88">
        <v>0.3</v>
      </c>
      <c r="D162" s="88">
        <v>0.3</v>
      </c>
      <c r="E162" s="88">
        <v>0.3</v>
      </c>
      <c r="F162" s="88">
        <v>0.3</v>
      </c>
      <c r="G162" s="88">
        <v>0.3</v>
      </c>
    </row>
    <row r="163" spans="1:192" outlineLevel="1">
      <c r="A163">
        <v>5</v>
      </c>
      <c r="B163" t="s">
        <v>1568</v>
      </c>
      <c r="C163" s="88">
        <v>0.5</v>
      </c>
      <c r="D163" s="88">
        <v>0.5</v>
      </c>
      <c r="E163" s="88">
        <v>0.5</v>
      </c>
      <c r="F163" s="88">
        <v>0.5</v>
      </c>
      <c r="G163" s="88">
        <v>0.5</v>
      </c>
    </row>
    <row r="164" spans="1:192" outlineLevel="1"/>
    <row r="165" spans="1:192">
      <c r="BX165" t="s">
        <v>1079</v>
      </c>
      <c r="CE165" t="s">
        <v>1079</v>
      </c>
    </row>
    <row r="166" spans="1:192" ht="17.25">
      <c r="A166" s="195" t="s">
        <v>2313</v>
      </c>
      <c r="X166" s="14" t="str">
        <f>"Grazing Intensity (BBB) for TOL:"&amp;D.TOLDesc</f>
        <v xml:space="preserve">Grazing Intensity (BBB) for TOL:Spr </v>
      </c>
      <c r="AS166" s="14" t="str">
        <f>"GI (BBT) for TOL:"&amp;D.TOLDesc</f>
        <v xml:space="preserve">GI (BBT) for TOL:Spr </v>
      </c>
      <c r="BO166" s="143" t="str">
        <f>"No longer used. GI - SW Victoria BBB for TOL:"&amp;D.TOLDesc</f>
        <v xml:space="preserve">No longer used. GI - SW Victoria BBB for TOL:Spr </v>
      </c>
      <c r="BP166" s="122"/>
      <c r="BQ166" s="122"/>
      <c r="BR166" s="122"/>
      <c r="BS166" s="122"/>
      <c r="BT166" s="122"/>
      <c r="BU166" s="122"/>
      <c r="BV166" s="122"/>
      <c r="BW166" s="122"/>
      <c r="BX166" s="122"/>
      <c r="BY166" s="122"/>
      <c r="BZ166" s="122"/>
      <c r="CA166" s="122"/>
      <c r="CB166" s="144"/>
      <c r="CC166" s="122"/>
      <c r="CD166" s="122"/>
      <c r="CE166" s="122"/>
      <c r="CF166" s="122"/>
      <c r="CG166" s="122"/>
      <c r="CH166" s="122"/>
      <c r="CI166" s="144"/>
      <c r="CJ166" s="145" t="str">
        <f>"No longer used. GI - SW Victoria BBT for TOL:"&amp;D.TOLDesc</f>
        <v xml:space="preserve">No longer used. GI - SW Victoria BBT for TOL:Spr </v>
      </c>
      <c r="CK166" s="122"/>
      <c r="CL166" s="122"/>
      <c r="CM166" s="122"/>
      <c r="CN166" s="122"/>
      <c r="CO166" s="122"/>
      <c r="CP166" s="122"/>
      <c r="CQ166" s="122"/>
      <c r="CR166" s="122"/>
      <c r="CS166" s="122"/>
      <c r="CT166" s="122"/>
      <c r="CU166" s="122"/>
      <c r="CV166" s="122"/>
      <c r="CW166" s="146"/>
      <c r="CX166" s="122"/>
      <c r="CY166" s="122"/>
      <c r="CZ166" s="122"/>
      <c r="DA166" s="122"/>
      <c r="DB166" s="122"/>
      <c r="DC166" s="122"/>
      <c r="DD166" s="146"/>
      <c r="DE166" s="143" t="str">
        <f>"No longer used. GI - Great Southern BBB for TOL:"&amp;D.TOLDesc</f>
        <v xml:space="preserve">No longer used. GI - Great Southern BBB for TOL:Spr </v>
      </c>
      <c r="DF166" s="122"/>
      <c r="DG166" s="122"/>
      <c r="DH166" s="122"/>
      <c r="DI166" s="122"/>
      <c r="DJ166" s="122"/>
      <c r="DK166" s="122"/>
      <c r="DL166" s="122"/>
      <c r="DM166" s="122"/>
      <c r="DN166" s="122"/>
      <c r="DO166" s="122"/>
      <c r="DP166" s="122"/>
      <c r="DQ166" s="122"/>
      <c r="DR166" s="144"/>
      <c r="DS166" s="122"/>
      <c r="DT166" s="122"/>
      <c r="DU166" s="122"/>
      <c r="DV166" s="122"/>
      <c r="DW166" s="122"/>
      <c r="DX166" s="122"/>
      <c r="DY166" s="144"/>
      <c r="DZ166" s="145" t="str">
        <f>"No longer used. GI - Great Southern BBT for TOL:"&amp;D.TOLDesc</f>
        <v xml:space="preserve">No longer used. GI - Great Southern BBT for TOL:Spr </v>
      </c>
      <c r="EA166" s="122"/>
      <c r="EB166" s="122"/>
      <c r="EC166" s="122"/>
      <c r="ED166" s="122"/>
      <c r="EE166" s="122"/>
      <c r="EF166" s="122"/>
      <c r="EG166" s="122"/>
      <c r="EH166" s="122"/>
      <c r="EI166" s="122"/>
      <c r="EJ166" s="122"/>
      <c r="EK166" s="122"/>
      <c r="EL166" s="122"/>
      <c r="EM166" s="146"/>
      <c r="EN166" s="122"/>
      <c r="EO166" s="122"/>
      <c r="EP166" s="122"/>
      <c r="EQ166" s="122"/>
      <c r="ER166" s="122"/>
      <c r="ES166" s="122"/>
      <c r="ET166" s="146"/>
      <c r="EU166" s="143" t="str">
        <f>"No longer used. GI - Central Wheatbelt BBB for TOL:"&amp;D.TOLDesc</f>
        <v xml:space="preserve">No longer used. GI - Central Wheatbelt BBB for TOL:Spr </v>
      </c>
      <c r="EV166" s="122"/>
      <c r="EW166" s="122"/>
      <c r="EX166" s="122"/>
      <c r="EY166" s="122"/>
      <c r="EZ166" s="122"/>
      <c r="FA166" s="122"/>
      <c r="FB166" s="122"/>
      <c r="FC166" s="122"/>
      <c r="FD166" s="122"/>
      <c r="FE166" s="122"/>
      <c r="FF166" s="122"/>
      <c r="FG166" s="122"/>
      <c r="FH166" s="144"/>
      <c r="FI166" s="122"/>
      <c r="FJ166" s="122"/>
      <c r="FK166" s="122"/>
      <c r="FL166" s="122"/>
      <c r="FM166" s="122"/>
      <c r="FN166" s="122"/>
      <c r="FO166" s="144"/>
      <c r="FP166" s="143" t="str">
        <f>"No longer used. GI - Central Wheatbelt BBT for TOL:"&amp;D.TOLDesc</f>
        <v xml:space="preserve">No longer used. GI - Central Wheatbelt BBT for TOL:Spr </v>
      </c>
      <c r="FQ166" s="122"/>
      <c r="FR166" s="122"/>
      <c r="FS166" s="122"/>
      <c r="FT166" s="122"/>
      <c r="FU166" s="122"/>
      <c r="FV166" s="122"/>
      <c r="FW166" s="122"/>
      <c r="FX166" s="122"/>
      <c r="FY166" s="122"/>
      <c r="FZ166" s="122"/>
      <c r="GA166" s="122"/>
      <c r="GB166" s="122"/>
      <c r="GC166" s="146"/>
      <c r="GD166" s="122"/>
      <c r="GE166" s="122"/>
      <c r="GF166" s="122"/>
      <c r="GG166" s="122"/>
      <c r="GH166" s="122"/>
      <c r="GI166" s="122"/>
      <c r="GJ166" s="146"/>
    </row>
    <row r="167" spans="1:192" ht="137.25" outlineLevel="1">
      <c r="C167" s="23" t="s">
        <v>1553</v>
      </c>
      <c r="D167" s="23" t="s">
        <v>2665</v>
      </c>
      <c r="E167" s="23" t="s">
        <v>807</v>
      </c>
      <c r="F167" s="148" t="s">
        <v>273</v>
      </c>
      <c r="G167" s="148" t="s">
        <v>274</v>
      </c>
      <c r="H167" s="148" t="s">
        <v>925</v>
      </c>
      <c r="I167" s="148" t="s">
        <v>920</v>
      </c>
      <c r="J167" s="148" t="s">
        <v>926</v>
      </c>
      <c r="K167" s="148" t="s">
        <v>924</v>
      </c>
      <c r="L167" s="23" t="s">
        <v>805</v>
      </c>
      <c r="M167" s="23" t="s">
        <v>984</v>
      </c>
      <c r="N167" s="23" t="s">
        <v>2881</v>
      </c>
      <c r="O167" s="23" t="s">
        <v>2814</v>
      </c>
      <c r="P167" s="23" t="s">
        <v>1514</v>
      </c>
      <c r="Q167" s="23" t="s">
        <v>2106</v>
      </c>
      <c r="R167" s="23" t="s">
        <v>2107</v>
      </c>
      <c r="S167" s="23" t="s">
        <v>2110</v>
      </c>
      <c r="T167" s="23" t="s">
        <v>2111</v>
      </c>
      <c r="X167" s="23" t="s">
        <v>834</v>
      </c>
      <c r="Y167" s="23" t="s">
        <v>835</v>
      </c>
      <c r="Z167" s="23" t="s">
        <v>836</v>
      </c>
      <c r="AA167" s="23" t="s">
        <v>837</v>
      </c>
      <c r="AB167" s="23" t="s">
        <v>838</v>
      </c>
      <c r="AC167" s="23" t="s">
        <v>839</v>
      </c>
      <c r="AD167" s="23" t="s">
        <v>840</v>
      </c>
      <c r="AE167" s="23" t="s">
        <v>834</v>
      </c>
      <c r="AF167" s="23" t="s">
        <v>835</v>
      </c>
      <c r="AG167" s="23" t="s">
        <v>836</v>
      </c>
      <c r="AH167" s="23" t="s">
        <v>837</v>
      </c>
      <c r="AI167" s="23" t="s">
        <v>838</v>
      </c>
      <c r="AJ167" s="23" t="s">
        <v>839</v>
      </c>
      <c r="AK167" s="23" t="s">
        <v>840</v>
      </c>
      <c r="AL167" s="23" t="s">
        <v>834</v>
      </c>
      <c r="AM167" s="23" t="s">
        <v>835</v>
      </c>
      <c r="AN167" s="23" t="s">
        <v>836</v>
      </c>
      <c r="AO167" s="23" t="s">
        <v>837</v>
      </c>
      <c r="AP167" s="23" t="s">
        <v>838</v>
      </c>
      <c r="AQ167" s="23" t="s">
        <v>839</v>
      </c>
      <c r="AR167" s="23" t="s">
        <v>840</v>
      </c>
      <c r="AS167" s="23" t="s">
        <v>834</v>
      </c>
      <c r="AT167" s="23" t="s">
        <v>835</v>
      </c>
      <c r="AU167" s="23" t="s">
        <v>836</v>
      </c>
      <c r="AV167" s="23" t="s">
        <v>837</v>
      </c>
      <c r="AW167" s="23" t="s">
        <v>838</v>
      </c>
      <c r="AX167" s="23" t="s">
        <v>839</v>
      </c>
      <c r="AY167" s="23" t="s">
        <v>840</v>
      </c>
      <c r="AZ167" s="23" t="s">
        <v>834</v>
      </c>
      <c r="BA167" s="23" t="s">
        <v>835</v>
      </c>
      <c r="BB167" s="23" t="s">
        <v>836</v>
      </c>
      <c r="BC167" s="23" t="s">
        <v>837</v>
      </c>
      <c r="BD167" s="23" t="s">
        <v>838</v>
      </c>
      <c r="BE167" s="23" t="s">
        <v>839</v>
      </c>
      <c r="BF167" s="23" t="s">
        <v>840</v>
      </c>
      <c r="BG167" s="23" t="s">
        <v>834</v>
      </c>
      <c r="BH167" s="23" t="s">
        <v>835</v>
      </c>
      <c r="BI167" s="23" t="s">
        <v>836</v>
      </c>
      <c r="BJ167" s="23" t="s">
        <v>837</v>
      </c>
      <c r="BK167" s="23" t="s">
        <v>838</v>
      </c>
      <c r="BL167" s="23" t="s">
        <v>839</v>
      </c>
      <c r="BM167" s="23" t="s">
        <v>840</v>
      </c>
      <c r="BO167" s="132" t="s">
        <v>834</v>
      </c>
      <c r="BP167" s="23" t="s">
        <v>835</v>
      </c>
      <c r="BQ167" s="23" t="s">
        <v>836</v>
      </c>
      <c r="BR167" s="23" t="s">
        <v>837</v>
      </c>
      <c r="BS167" s="23" t="s">
        <v>838</v>
      </c>
      <c r="BT167" s="23" t="s">
        <v>839</v>
      </c>
      <c r="BU167" s="140" t="s">
        <v>840</v>
      </c>
      <c r="BV167" s="23" t="s">
        <v>834</v>
      </c>
      <c r="BW167" s="23" t="s">
        <v>835</v>
      </c>
      <c r="BX167" s="23" t="s">
        <v>836</v>
      </c>
      <c r="BY167" s="23" t="s">
        <v>837</v>
      </c>
      <c r="BZ167" s="23" t="s">
        <v>838</v>
      </c>
      <c r="CA167" s="23" t="s">
        <v>839</v>
      </c>
      <c r="CB167" s="140" t="s">
        <v>840</v>
      </c>
      <c r="CC167" s="23" t="s">
        <v>834</v>
      </c>
      <c r="CD167" s="23" t="s">
        <v>835</v>
      </c>
      <c r="CE167" s="23" t="s">
        <v>836</v>
      </c>
      <c r="CF167" s="23" t="s">
        <v>837</v>
      </c>
      <c r="CG167" s="23" t="s">
        <v>838</v>
      </c>
      <c r="CH167" s="23" t="s">
        <v>839</v>
      </c>
      <c r="CI167" s="136" t="s">
        <v>840</v>
      </c>
      <c r="CJ167" s="132" t="s">
        <v>834</v>
      </c>
      <c r="CK167" s="23" t="s">
        <v>835</v>
      </c>
      <c r="CL167" s="23" t="s">
        <v>836</v>
      </c>
      <c r="CM167" s="23" t="s">
        <v>837</v>
      </c>
      <c r="CN167" s="23" t="s">
        <v>838</v>
      </c>
      <c r="CO167" s="23" t="s">
        <v>839</v>
      </c>
      <c r="CP167" s="140" t="s">
        <v>840</v>
      </c>
      <c r="CQ167" s="23" t="s">
        <v>834</v>
      </c>
      <c r="CR167" s="23" t="s">
        <v>835</v>
      </c>
      <c r="CS167" s="23" t="s">
        <v>836</v>
      </c>
      <c r="CT167" s="23" t="s">
        <v>837</v>
      </c>
      <c r="CU167" s="23" t="s">
        <v>838</v>
      </c>
      <c r="CV167" s="23" t="s">
        <v>839</v>
      </c>
      <c r="CW167" s="140" t="s">
        <v>840</v>
      </c>
      <c r="CX167" s="23" t="s">
        <v>834</v>
      </c>
      <c r="CY167" s="23" t="s">
        <v>835</v>
      </c>
      <c r="CZ167" s="23" t="s">
        <v>836</v>
      </c>
      <c r="DA167" s="23" t="s">
        <v>837</v>
      </c>
      <c r="DB167" s="23" t="s">
        <v>838</v>
      </c>
      <c r="DC167" s="23" t="s">
        <v>839</v>
      </c>
      <c r="DD167" s="136" t="s">
        <v>840</v>
      </c>
      <c r="DE167" s="132" t="s">
        <v>834</v>
      </c>
      <c r="DF167" s="23" t="s">
        <v>835</v>
      </c>
      <c r="DG167" s="23" t="s">
        <v>836</v>
      </c>
      <c r="DH167" s="23" t="s">
        <v>837</v>
      </c>
      <c r="DI167" s="23" t="s">
        <v>838</v>
      </c>
      <c r="DJ167" s="23" t="s">
        <v>839</v>
      </c>
      <c r="DK167" s="140" t="s">
        <v>840</v>
      </c>
      <c r="DL167" s="23" t="s">
        <v>834</v>
      </c>
      <c r="DM167" s="23" t="s">
        <v>835</v>
      </c>
      <c r="DN167" s="23" t="s">
        <v>836</v>
      </c>
      <c r="DO167" s="23" t="s">
        <v>837</v>
      </c>
      <c r="DP167" s="23" t="s">
        <v>838</v>
      </c>
      <c r="DQ167" s="23" t="s">
        <v>839</v>
      </c>
      <c r="DR167" s="140" t="s">
        <v>840</v>
      </c>
      <c r="DS167" s="23" t="s">
        <v>834</v>
      </c>
      <c r="DT167" s="23" t="s">
        <v>835</v>
      </c>
      <c r="DU167" s="23" t="s">
        <v>836</v>
      </c>
      <c r="DV167" s="23" t="s">
        <v>837</v>
      </c>
      <c r="DW167" s="23" t="s">
        <v>838</v>
      </c>
      <c r="DX167" s="23" t="s">
        <v>839</v>
      </c>
      <c r="DY167" s="136" t="s">
        <v>840</v>
      </c>
      <c r="DZ167" s="132" t="s">
        <v>834</v>
      </c>
      <c r="EA167" s="23" t="s">
        <v>835</v>
      </c>
      <c r="EB167" s="23" t="s">
        <v>836</v>
      </c>
      <c r="EC167" s="23" t="s">
        <v>837</v>
      </c>
      <c r="ED167" s="23" t="s">
        <v>838</v>
      </c>
      <c r="EE167" s="23" t="s">
        <v>839</v>
      </c>
      <c r="EF167" s="140" t="s">
        <v>840</v>
      </c>
      <c r="EG167" s="23" t="s">
        <v>834</v>
      </c>
      <c r="EH167" s="23" t="s">
        <v>835</v>
      </c>
      <c r="EI167" s="23" t="s">
        <v>836</v>
      </c>
      <c r="EJ167" s="23" t="s">
        <v>837</v>
      </c>
      <c r="EK167" s="23" t="s">
        <v>838</v>
      </c>
      <c r="EL167" s="23" t="s">
        <v>839</v>
      </c>
      <c r="EM167" s="140" t="s">
        <v>840</v>
      </c>
      <c r="EN167" s="23" t="s">
        <v>834</v>
      </c>
      <c r="EO167" s="23" t="s">
        <v>835</v>
      </c>
      <c r="EP167" s="23" t="s">
        <v>836</v>
      </c>
      <c r="EQ167" s="23" t="s">
        <v>837</v>
      </c>
      <c r="ER167" s="23" t="s">
        <v>838</v>
      </c>
      <c r="ES167" s="23" t="s">
        <v>839</v>
      </c>
      <c r="ET167" s="136" t="s">
        <v>840</v>
      </c>
      <c r="EU167" s="132" t="s">
        <v>834</v>
      </c>
      <c r="EV167" s="23" t="s">
        <v>835</v>
      </c>
      <c r="EW167" s="23" t="s">
        <v>836</v>
      </c>
      <c r="EX167" s="23" t="s">
        <v>837</v>
      </c>
      <c r="EY167" s="23" t="s">
        <v>838</v>
      </c>
      <c r="EZ167" s="23" t="s">
        <v>839</v>
      </c>
      <c r="FA167" s="140" t="s">
        <v>840</v>
      </c>
      <c r="FB167" s="23" t="s">
        <v>834</v>
      </c>
      <c r="FC167" s="23" t="s">
        <v>835</v>
      </c>
      <c r="FD167" s="23" t="s">
        <v>836</v>
      </c>
      <c r="FE167" s="23" t="s">
        <v>837</v>
      </c>
      <c r="FF167" s="23" t="s">
        <v>838</v>
      </c>
      <c r="FG167" s="23" t="s">
        <v>839</v>
      </c>
      <c r="FH167" s="140" t="s">
        <v>840</v>
      </c>
      <c r="FI167" s="23" t="s">
        <v>834</v>
      </c>
      <c r="FJ167" s="23" t="s">
        <v>835</v>
      </c>
      <c r="FK167" s="23" t="s">
        <v>836</v>
      </c>
      <c r="FL167" s="23" t="s">
        <v>837</v>
      </c>
      <c r="FM167" s="23" t="s">
        <v>838</v>
      </c>
      <c r="FN167" s="23" t="s">
        <v>839</v>
      </c>
      <c r="FO167" s="136" t="s">
        <v>840</v>
      </c>
      <c r="FP167" s="132" t="s">
        <v>834</v>
      </c>
      <c r="FQ167" s="23" t="s">
        <v>835</v>
      </c>
      <c r="FR167" s="23" t="s">
        <v>836</v>
      </c>
      <c r="FS167" s="23" t="s">
        <v>837</v>
      </c>
      <c r="FT167" s="23" t="s">
        <v>838</v>
      </c>
      <c r="FU167" s="23" t="s">
        <v>839</v>
      </c>
      <c r="FV167" s="140" t="s">
        <v>840</v>
      </c>
      <c r="FW167" s="23" t="s">
        <v>834</v>
      </c>
      <c r="FX167" s="23" t="s">
        <v>835</v>
      </c>
      <c r="FY167" s="23" t="s">
        <v>836</v>
      </c>
      <c r="FZ167" s="23" t="s">
        <v>837</v>
      </c>
      <c r="GA167" s="23" t="s">
        <v>838</v>
      </c>
      <c r="GB167" s="23" t="s">
        <v>839</v>
      </c>
      <c r="GC167" s="140" t="s">
        <v>840</v>
      </c>
      <c r="GD167" s="23" t="s">
        <v>834</v>
      </c>
      <c r="GE167" s="23" t="s">
        <v>835</v>
      </c>
      <c r="GF167" s="23" t="s">
        <v>836</v>
      </c>
      <c r="GG167" s="23" t="s">
        <v>837</v>
      </c>
      <c r="GH167" s="23" t="s">
        <v>838</v>
      </c>
      <c r="GI167" s="23" t="s">
        <v>839</v>
      </c>
      <c r="GJ167" s="136" t="s">
        <v>840</v>
      </c>
    </row>
    <row r="168" spans="1:192" ht="30" outlineLevel="1">
      <c r="C168" s="100"/>
      <c r="D168" s="291" t="s">
        <v>3225</v>
      </c>
      <c r="E168" s="291"/>
      <c r="F168" s="205" t="s">
        <v>2924</v>
      </c>
      <c r="G168" s="205"/>
      <c r="H168" s="205"/>
      <c r="I168" s="205"/>
      <c r="J168" s="205"/>
      <c r="K168" s="205"/>
      <c r="L168" s="101"/>
      <c r="M168" s="101"/>
      <c r="N168" s="721">
        <v>0.9</v>
      </c>
      <c r="O168" s="103"/>
      <c r="P168" s="103"/>
      <c r="Q168" s="100"/>
      <c r="R168" s="100"/>
      <c r="X168" s="105" t="s">
        <v>1080</v>
      </c>
      <c r="Y168" s="106"/>
      <c r="Z168" s="106"/>
      <c r="AA168" s="106"/>
      <c r="AB168" s="106"/>
      <c r="AC168" s="106"/>
      <c r="AD168" s="106"/>
      <c r="AE168" s="105" t="s">
        <v>1081</v>
      </c>
      <c r="AF168" s="106"/>
      <c r="AG168" s="106"/>
      <c r="AH168" s="106"/>
      <c r="AI168" s="106"/>
      <c r="AJ168" s="106"/>
      <c r="AK168" s="106"/>
      <c r="AL168" s="105" t="s">
        <v>1082</v>
      </c>
      <c r="AM168" s="106"/>
      <c r="AN168" s="106"/>
      <c r="AO168" s="106"/>
      <c r="AP168" s="106"/>
      <c r="AQ168" s="106"/>
      <c r="AR168" s="106"/>
      <c r="AS168" s="105" t="s">
        <v>1080</v>
      </c>
      <c r="AT168" s="106"/>
      <c r="AU168" s="106"/>
      <c r="AV168" s="106"/>
      <c r="AW168" s="106"/>
      <c r="AX168" s="106"/>
      <c r="AY168" s="106"/>
      <c r="AZ168" s="105" t="s">
        <v>1081</v>
      </c>
      <c r="BA168" s="106"/>
      <c r="BB168" s="106"/>
      <c r="BC168" s="106"/>
      <c r="BD168" s="106"/>
      <c r="BE168" s="106"/>
      <c r="BF168" s="106"/>
      <c r="BG168" s="105" t="s">
        <v>1082</v>
      </c>
      <c r="BH168" s="106"/>
      <c r="BI168" s="106"/>
      <c r="BJ168" s="106"/>
      <c r="BK168" s="106"/>
      <c r="BL168" s="106"/>
      <c r="BM168" s="106"/>
      <c r="BO168" s="133" t="s">
        <v>1080</v>
      </c>
      <c r="BP168" s="106"/>
      <c r="BQ168" s="106"/>
      <c r="BR168" s="106"/>
      <c r="BS168" s="106"/>
      <c r="BT168" s="106"/>
      <c r="BU168" s="141"/>
      <c r="BV168" s="105" t="s">
        <v>1081</v>
      </c>
      <c r="BW168" s="106"/>
      <c r="BX168" s="106"/>
      <c r="BY168" s="106"/>
      <c r="BZ168" s="106"/>
      <c r="CA168" s="106"/>
      <c r="CB168" s="141"/>
      <c r="CC168" s="105" t="s">
        <v>1082</v>
      </c>
      <c r="CD168" s="106"/>
      <c r="CE168" s="106"/>
      <c r="CF168" s="106"/>
      <c r="CG168" s="106"/>
      <c r="CH168" s="106"/>
      <c r="CI168" s="137"/>
      <c r="CJ168" s="133" t="s">
        <v>1080</v>
      </c>
      <c r="CK168" s="106"/>
      <c r="CL168" s="106"/>
      <c r="CM168" s="106"/>
      <c r="CN168" s="106"/>
      <c r="CO168" s="106"/>
      <c r="CP168" s="141"/>
      <c r="CQ168" s="105" t="s">
        <v>1081</v>
      </c>
      <c r="CR168" s="106"/>
      <c r="CS168" s="106"/>
      <c r="CT168" s="106"/>
      <c r="CU168" s="106"/>
      <c r="CV168" s="106"/>
      <c r="CW168" s="141"/>
      <c r="CX168" s="105" t="s">
        <v>1082</v>
      </c>
      <c r="CY168" s="106"/>
      <c r="CZ168" s="106"/>
      <c r="DA168" s="106"/>
      <c r="DB168" s="106"/>
      <c r="DC168" s="106"/>
      <c r="DD168" s="137"/>
      <c r="DE168" s="133" t="s">
        <v>1080</v>
      </c>
      <c r="DF168" s="106"/>
      <c r="DG168" s="106"/>
      <c r="DH168" s="106"/>
      <c r="DI168" s="106"/>
      <c r="DJ168" s="106"/>
      <c r="DK168" s="141"/>
      <c r="DL168" s="105" t="s">
        <v>1081</v>
      </c>
      <c r="DM168" s="106"/>
      <c r="DN168" s="106"/>
      <c r="DO168" s="106"/>
      <c r="DP168" s="106"/>
      <c r="DQ168" s="106"/>
      <c r="DR168" s="141"/>
      <c r="DS168" s="105" t="s">
        <v>1082</v>
      </c>
      <c r="DT168" s="106"/>
      <c r="DU168" s="106"/>
      <c r="DV168" s="106"/>
      <c r="DW168" s="106"/>
      <c r="DX168" s="106"/>
      <c r="DY168" s="137"/>
      <c r="DZ168" s="133" t="s">
        <v>1080</v>
      </c>
      <c r="EA168" s="106"/>
      <c r="EB168" s="106"/>
      <c r="EC168" s="106"/>
      <c r="ED168" s="106"/>
      <c r="EE168" s="106"/>
      <c r="EF168" s="141"/>
      <c r="EG168" s="105" t="s">
        <v>1081</v>
      </c>
      <c r="EH168" s="106"/>
      <c r="EI168" s="106"/>
      <c r="EJ168" s="106"/>
      <c r="EK168" s="106"/>
      <c r="EL168" s="106"/>
      <c r="EM168" s="141"/>
      <c r="EN168" s="105" t="s">
        <v>1082</v>
      </c>
      <c r="EO168" s="106"/>
      <c r="EP168" s="106"/>
      <c r="EQ168" s="106"/>
      <c r="ER168" s="106"/>
      <c r="ES168" s="106"/>
      <c r="ET168" s="137"/>
      <c r="EU168" s="133" t="s">
        <v>1080</v>
      </c>
      <c r="EV168" s="106"/>
      <c r="EW168" s="106"/>
      <c r="EX168" s="106"/>
      <c r="EY168" s="106"/>
      <c r="EZ168" s="106"/>
      <c r="FA168" s="141"/>
      <c r="FB168" s="105" t="s">
        <v>1081</v>
      </c>
      <c r="FC168" s="106"/>
      <c r="FD168" s="106"/>
      <c r="FE168" s="106"/>
      <c r="FF168" s="106"/>
      <c r="FG168" s="106"/>
      <c r="FH168" s="141"/>
      <c r="FI168" s="105" t="s">
        <v>1082</v>
      </c>
      <c r="FJ168" s="106"/>
      <c r="FK168" s="106"/>
      <c r="FL168" s="106"/>
      <c r="FM168" s="106"/>
      <c r="FN168" s="106"/>
      <c r="FO168" s="137"/>
      <c r="FP168" s="133" t="s">
        <v>1080</v>
      </c>
      <c r="FQ168" s="106"/>
      <c r="FR168" s="106"/>
      <c r="FS168" s="106"/>
      <c r="FT168" s="106"/>
      <c r="FU168" s="106"/>
      <c r="FV168" s="141"/>
      <c r="FW168" s="105" t="s">
        <v>1081</v>
      </c>
      <c r="FX168" s="106"/>
      <c r="FY168" s="106"/>
      <c r="FZ168" s="106"/>
      <c r="GA168" s="106"/>
      <c r="GB168" s="106"/>
      <c r="GC168" s="141"/>
      <c r="GD168" s="105" t="s">
        <v>1082</v>
      </c>
      <c r="GE168" s="106"/>
      <c r="GF168" s="106"/>
      <c r="GG168" s="106"/>
      <c r="GH168" s="106"/>
      <c r="GI168" s="106"/>
      <c r="GJ168" s="137"/>
    </row>
    <row r="169" spans="1:192" outlineLevel="1">
      <c r="C169" s="62">
        <v>1</v>
      </c>
      <c r="D169" s="769">
        <v>2</v>
      </c>
      <c r="E169" s="769">
        <v>3</v>
      </c>
      <c r="F169" s="769">
        <v>4</v>
      </c>
      <c r="G169" s="769">
        <v>5</v>
      </c>
      <c r="H169" s="769">
        <v>6</v>
      </c>
      <c r="I169" s="769">
        <v>7</v>
      </c>
      <c r="J169" s="769">
        <v>8</v>
      </c>
      <c r="K169" s="769">
        <v>9</v>
      </c>
      <c r="L169" s="62">
        <v>10</v>
      </c>
      <c r="M169" s="62">
        <v>11</v>
      </c>
      <c r="N169" s="62">
        <v>12</v>
      </c>
      <c r="O169" s="110">
        <v>13</v>
      </c>
      <c r="P169" s="110">
        <v>14</v>
      </c>
      <c r="Q169" s="62">
        <v>15</v>
      </c>
      <c r="R169" s="62">
        <v>16</v>
      </c>
      <c r="S169" s="110">
        <v>17</v>
      </c>
      <c r="T169" s="110">
        <v>18</v>
      </c>
      <c r="X169" s="105"/>
      <c r="Y169" s="106"/>
      <c r="Z169" s="106"/>
      <c r="AA169" s="106"/>
      <c r="AB169" s="106"/>
      <c r="AC169" s="106"/>
      <c r="AD169" s="106"/>
      <c r="AE169" s="105"/>
      <c r="AF169" s="106"/>
      <c r="AG169" s="106"/>
      <c r="AH169" s="106"/>
      <c r="AI169" s="106"/>
      <c r="AJ169" s="106"/>
      <c r="AK169" s="106"/>
      <c r="AL169" s="105"/>
      <c r="AM169" s="106"/>
      <c r="AN169" s="106"/>
      <c r="AO169" s="106"/>
      <c r="AP169" s="106"/>
      <c r="AQ169" s="106"/>
      <c r="AR169" s="106"/>
      <c r="AS169" s="105"/>
      <c r="AT169" s="106"/>
      <c r="AU169" s="106"/>
      <c r="AV169" s="106"/>
      <c r="AW169" s="106"/>
      <c r="AX169" s="106"/>
      <c r="AY169" s="106"/>
      <c r="AZ169" s="105"/>
      <c r="BA169" s="106"/>
      <c r="BB169" s="106"/>
      <c r="BC169" s="106"/>
      <c r="BD169" s="106"/>
      <c r="BE169" s="106"/>
      <c r="BF169" s="106"/>
      <c r="BG169" s="105"/>
      <c r="BH169" s="106"/>
      <c r="BI169" s="106"/>
      <c r="BJ169" s="106"/>
      <c r="BK169" s="106"/>
      <c r="BL169" s="106"/>
      <c r="BM169" s="106"/>
      <c r="BO169" s="133"/>
      <c r="BP169" s="106"/>
      <c r="BQ169" s="106"/>
      <c r="BR169" s="106"/>
      <c r="BS169" s="106"/>
      <c r="BT169" s="106"/>
      <c r="BU169" s="141"/>
      <c r="BV169" s="105"/>
      <c r="BW169" s="106"/>
      <c r="BX169" s="106"/>
      <c r="BY169" s="106"/>
      <c r="BZ169" s="106"/>
      <c r="CA169" s="106"/>
      <c r="CB169" s="141"/>
      <c r="CC169" s="105"/>
      <c r="CD169" s="106"/>
      <c r="CE169" s="106"/>
      <c r="CF169" s="106"/>
      <c r="CG169" s="106"/>
      <c r="CH169" s="106"/>
      <c r="CI169" s="137"/>
      <c r="CJ169" s="133"/>
      <c r="CK169" s="106"/>
      <c r="CL169" s="106"/>
      <c r="CM169" s="106"/>
      <c r="CN169" s="106"/>
      <c r="CO169" s="106"/>
      <c r="CP169" s="141"/>
      <c r="CQ169" s="105"/>
      <c r="CR169" s="106"/>
      <c r="CS169" s="106"/>
      <c r="CT169" s="106"/>
      <c r="CU169" s="106"/>
      <c r="CV169" s="106"/>
      <c r="CW169" s="141"/>
      <c r="CX169" s="105"/>
      <c r="CY169" s="106"/>
      <c r="CZ169" s="106"/>
      <c r="DA169" s="106"/>
      <c r="DB169" s="106"/>
      <c r="DC169" s="106"/>
      <c r="DD169" s="137"/>
      <c r="DE169" s="133"/>
      <c r="DF169" s="106"/>
      <c r="DG169" s="106"/>
      <c r="DH169" s="106"/>
      <c r="DI169" s="106"/>
      <c r="DJ169" s="106"/>
      <c r="DK169" s="141"/>
      <c r="DL169" s="105"/>
      <c r="DM169" s="106"/>
      <c r="DN169" s="106"/>
      <c r="DO169" s="106"/>
      <c r="DP169" s="106"/>
      <c r="DQ169" s="106"/>
      <c r="DR169" s="141"/>
      <c r="DS169" s="105"/>
      <c r="DT169" s="106"/>
      <c r="DU169" s="106"/>
      <c r="DV169" s="106"/>
      <c r="DW169" s="106"/>
      <c r="DX169" s="106"/>
      <c r="DY169" s="137"/>
      <c r="DZ169" s="133"/>
      <c r="EA169" s="106"/>
      <c r="EB169" s="106"/>
      <c r="EC169" s="106"/>
      <c r="ED169" s="106"/>
      <c r="EE169" s="106"/>
      <c r="EF169" s="141"/>
      <c r="EG169" s="105"/>
      <c r="EH169" s="106"/>
      <c r="EI169" s="106"/>
      <c r="EJ169" s="106"/>
      <c r="EK169" s="106"/>
      <c r="EL169" s="106"/>
      <c r="EM169" s="141"/>
      <c r="EN169" s="105"/>
      <c r="EO169" s="106"/>
      <c r="EP169" s="106"/>
      <c r="EQ169" s="106"/>
      <c r="ER169" s="106"/>
      <c r="ES169" s="106"/>
      <c r="ET169" s="137"/>
      <c r="EU169" s="133"/>
      <c r="EV169" s="106"/>
      <c r="EW169" s="106"/>
      <c r="EX169" s="106"/>
      <c r="EY169" s="106"/>
      <c r="EZ169" s="106"/>
      <c r="FA169" s="141"/>
      <c r="FB169" s="105"/>
      <c r="FC169" s="106"/>
      <c r="FD169" s="106"/>
      <c r="FE169" s="106"/>
      <c r="FF169" s="106"/>
      <c r="FG169" s="106"/>
      <c r="FH169" s="141"/>
      <c r="FI169" s="105"/>
      <c r="FJ169" s="106"/>
      <c r="FK169" s="106"/>
      <c r="FL169" s="106"/>
      <c r="FM169" s="106"/>
      <c r="FN169" s="106"/>
      <c r="FO169" s="137"/>
      <c r="FP169" s="133"/>
      <c r="FQ169" s="106"/>
      <c r="FR169" s="106"/>
      <c r="FS169" s="106"/>
      <c r="FT169" s="106"/>
      <c r="FU169" s="106"/>
      <c r="FV169" s="141"/>
      <c r="FW169" s="105"/>
      <c r="FX169" s="106"/>
      <c r="FY169" s="106"/>
      <c r="FZ169" s="106"/>
      <c r="GA169" s="106"/>
      <c r="GB169" s="106"/>
      <c r="GC169" s="141"/>
      <c r="GD169" s="105"/>
      <c r="GE169" s="106"/>
      <c r="GF169" s="106"/>
      <c r="GG169" s="106"/>
      <c r="GH169" s="106"/>
      <c r="GI169" s="106"/>
      <c r="GJ169" s="137"/>
    </row>
    <row r="170" spans="1:192" outlineLevel="1">
      <c r="A170">
        <v>1</v>
      </c>
      <c r="B170" t="s">
        <v>2798</v>
      </c>
      <c r="C170">
        <v>1</v>
      </c>
      <c r="D170">
        <v>1</v>
      </c>
      <c r="E170" s="11" t="b">
        <v>0</v>
      </c>
      <c r="F170" s="154" t="s">
        <v>30</v>
      </c>
      <c r="G170" s="154" t="s">
        <v>30</v>
      </c>
      <c r="H170" s="153" t="s">
        <v>30</v>
      </c>
      <c r="I170" s="153" t="s">
        <v>30</v>
      </c>
      <c r="J170" s="153" t="s">
        <v>30</v>
      </c>
      <c r="K170" s="153" t="s">
        <v>30</v>
      </c>
      <c r="L170" s="119">
        <f>CHOOSE($O170+1,"-",0,500)</f>
        <v>500</v>
      </c>
      <c r="M170" s="209" t="s">
        <v>30</v>
      </c>
      <c r="N170" s="119" t="str">
        <f>CHOOSE($P170+1,"-","-","-","-","-",0,N$168)</f>
        <v>-</v>
      </c>
      <c r="O170" s="11">
        <v>2</v>
      </c>
      <c r="P170" s="11">
        <v>0</v>
      </c>
      <c r="U170" t="s">
        <v>2727</v>
      </c>
      <c r="X170" s="116">
        <v>1</v>
      </c>
      <c r="Y170" s="116">
        <f t="shared" ref="Y170:AD170" si="76">X170+3</f>
        <v>4</v>
      </c>
      <c r="Z170" s="116">
        <f t="shared" si="76"/>
        <v>7</v>
      </c>
      <c r="AA170" s="116">
        <f t="shared" si="76"/>
        <v>10</v>
      </c>
      <c r="AB170" s="116">
        <f t="shared" si="76"/>
        <v>13</v>
      </c>
      <c r="AC170" s="116">
        <f t="shared" si="76"/>
        <v>16</v>
      </c>
      <c r="AD170" s="116">
        <f t="shared" si="76"/>
        <v>19</v>
      </c>
      <c r="AE170" s="113" t="s">
        <v>827</v>
      </c>
      <c r="AF170" s="113" t="s">
        <v>828</v>
      </c>
      <c r="AG170" s="113" t="s">
        <v>829</v>
      </c>
      <c r="AH170" s="113" t="s">
        <v>830</v>
      </c>
      <c r="AI170" s="113" t="s">
        <v>831</v>
      </c>
      <c r="AJ170" s="113" t="s">
        <v>832</v>
      </c>
      <c r="AK170" s="113" t="s">
        <v>833</v>
      </c>
      <c r="AL170" s="113" t="s">
        <v>827</v>
      </c>
      <c r="AM170" s="113" t="s">
        <v>828</v>
      </c>
      <c r="AN170" s="113" t="s">
        <v>829</v>
      </c>
      <c r="AO170" s="113" t="s">
        <v>830</v>
      </c>
      <c r="AP170" s="113" t="s">
        <v>831</v>
      </c>
      <c r="AQ170" s="113" t="s">
        <v>832</v>
      </c>
      <c r="AR170" s="113" t="s">
        <v>833</v>
      </c>
      <c r="AS170" s="116">
        <v>1</v>
      </c>
      <c r="AT170" s="116">
        <f t="shared" ref="AT170:AY170" si="77">AS170+3</f>
        <v>4</v>
      </c>
      <c r="AU170" s="116">
        <f t="shared" si="77"/>
        <v>7</v>
      </c>
      <c r="AV170" s="116">
        <f t="shared" si="77"/>
        <v>10</v>
      </c>
      <c r="AW170" s="116">
        <f t="shared" si="77"/>
        <v>13</v>
      </c>
      <c r="AX170" s="116">
        <f t="shared" si="77"/>
        <v>16</v>
      </c>
      <c r="AY170" s="116">
        <f t="shared" si="77"/>
        <v>19</v>
      </c>
      <c r="AZ170" s="113" t="s">
        <v>827</v>
      </c>
      <c r="BA170" s="113" t="s">
        <v>828</v>
      </c>
      <c r="BB170" s="113" t="s">
        <v>829</v>
      </c>
      <c r="BC170" s="113" t="s">
        <v>830</v>
      </c>
      <c r="BD170" s="113" t="s">
        <v>831</v>
      </c>
      <c r="BE170" s="113" t="s">
        <v>832</v>
      </c>
      <c r="BF170" s="113" t="s">
        <v>833</v>
      </c>
      <c r="BG170" s="113" t="s">
        <v>827</v>
      </c>
      <c r="BH170" s="113" t="s">
        <v>828</v>
      </c>
      <c r="BI170" s="113" t="s">
        <v>829</v>
      </c>
      <c r="BJ170" s="113" t="s">
        <v>830</v>
      </c>
      <c r="BK170" s="113" t="s">
        <v>831</v>
      </c>
      <c r="BL170" s="113" t="s">
        <v>832</v>
      </c>
      <c r="BM170" s="113" t="s">
        <v>833</v>
      </c>
      <c r="BO170" s="134">
        <v>1</v>
      </c>
      <c r="BP170" s="135">
        <v>4</v>
      </c>
      <c r="BQ170" s="135">
        <v>7</v>
      </c>
      <c r="BR170" s="135">
        <v>10</v>
      </c>
      <c r="BS170" s="135">
        <v>13</v>
      </c>
      <c r="BT170" s="135">
        <v>16</v>
      </c>
      <c r="BU170" s="142">
        <v>19</v>
      </c>
      <c r="BV170" s="135" t="s">
        <v>827</v>
      </c>
      <c r="BW170" s="135" t="s">
        <v>828</v>
      </c>
      <c r="BX170" s="135" t="s">
        <v>829</v>
      </c>
      <c r="BY170" s="135" t="s">
        <v>830</v>
      </c>
      <c r="BZ170" s="135" t="s">
        <v>831</v>
      </c>
      <c r="CA170" s="135" t="s">
        <v>832</v>
      </c>
      <c r="CB170" s="142" t="s">
        <v>833</v>
      </c>
      <c r="CC170" s="135" t="s">
        <v>827</v>
      </c>
      <c r="CD170" s="135" t="s">
        <v>828</v>
      </c>
      <c r="CE170" s="135" t="s">
        <v>829</v>
      </c>
      <c r="CF170" s="135" t="s">
        <v>830</v>
      </c>
      <c r="CG170" s="135" t="s">
        <v>831</v>
      </c>
      <c r="CH170" s="135" t="s">
        <v>832</v>
      </c>
      <c r="CI170" s="138" t="s">
        <v>833</v>
      </c>
      <c r="CJ170" s="134">
        <v>1</v>
      </c>
      <c r="CK170" s="135">
        <v>4</v>
      </c>
      <c r="CL170" s="135">
        <v>7</v>
      </c>
      <c r="CM170" s="135">
        <v>10</v>
      </c>
      <c r="CN170" s="135">
        <v>13</v>
      </c>
      <c r="CO170" s="135">
        <v>16</v>
      </c>
      <c r="CP170" s="142">
        <v>19</v>
      </c>
      <c r="CQ170" s="135" t="s">
        <v>827</v>
      </c>
      <c r="CR170" s="135" t="s">
        <v>828</v>
      </c>
      <c r="CS170" s="135" t="s">
        <v>829</v>
      </c>
      <c r="CT170" s="135" t="s">
        <v>830</v>
      </c>
      <c r="CU170" s="135" t="s">
        <v>831</v>
      </c>
      <c r="CV170" s="135" t="s">
        <v>832</v>
      </c>
      <c r="CW170" s="142" t="s">
        <v>833</v>
      </c>
      <c r="CX170" s="135" t="s">
        <v>827</v>
      </c>
      <c r="CY170" s="135" t="s">
        <v>828</v>
      </c>
      <c r="CZ170" s="135" t="s">
        <v>829</v>
      </c>
      <c r="DA170" s="135" t="s">
        <v>830</v>
      </c>
      <c r="DB170" s="135" t="s">
        <v>831</v>
      </c>
      <c r="DC170" s="135" t="s">
        <v>832</v>
      </c>
      <c r="DD170" s="138" t="s">
        <v>833</v>
      </c>
      <c r="DE170" s="134">
        <v>1</v>
      </c>
      <c r="DF170" s="135">
        <v>4</v>
      </c>
      <c r="DG170" s="135">
        <v>7</v>
      </c>
      <c r="DH170" s="135">
        <v>10</v>
      </c>
      <c r="DI170" s="135">
        <v>13</v>
      </c>
      <c r="DJ170" s="135">
        <v>16</v>
      </c>
      <c r="DK170" s="142">
        <v>19</v>
      </c>
      <c r="DL170" s="135" t="s">
        <v>827</v>
      </c>
      <c r="DM170" s="135" t="s">
        <v>828</v>
      </c>
      <c r="DN170" s="135" t="s">
        <v>829</v>
      </c>
      <c r="DO170" s="135" t="s">
        <v>830</v>
      </c>
      <c r="DP170" s="135" t="s">
        <v>831</v>
      </c>
      <c r="DQ170" s="135" t="s">
        <v>832</v>
      </c>
      <c r="DR170" s="142" t="s">
        <v>833</v>
      </c>
      <c r="DS170" s="135" t="s">
        <v>827</v>
      </c>
      <c r="DT170" s="135" t="s">
        <v>828</v>
      </c>
      <c r="DU170" s="135" t="s">
        <v>829</v>
      </c>
      <c r="DV170" s="135" t="s">
        <v>830</v>
      </c>
      <c r="DW170" s="135" t="s">
        <v>831</v>
      </c>
      <c r="DX170" s="135" t="s">
        <v>832</v>
      </c>
      <c r="DY170" s="138" t="s">
        <v>833</v>
      </c>
      <c r="DZ170" s="134">
        <v>1</v>
      </c>
      <c r="EA170" s="135">
        <v>4</v>
      </c>
      <c r="EB170" s="135">
        <v>7</v>
      </c>
      <c r="EC170" s="135">
        <v>10</v>
      </c>
      <c r="ED170" s="135">
        <v>13</v>
      </c>
      <c r="EE170" s="135">
        <v>16</v>
      </c>
      <c r="EF170" s="142">
        <v>19</v>
      </c>
      <c r="EG170" s="135" t="s">
        <v>827</v>
      </c>
      <c r="EH170" s="135" t="s">
        <v>828</v>
      </c>
      <c r="EI170" s="135" t="s">
        <v>829</v>
      </c>
      <c r="EJ170" s="135" t="s">
        <v>830</v>
      </c>
      <c r="EK170" s="135" t="s">
        <v>831</v>
      </c>
      <c r="EL170" s="135" t="s">
        <v>832</v>
      </c>
      <c r="EM170" s="142" t="s">
        <v>833</v>
      </c>
      <c r="EN170" s="135" t="s">
        <v>827</v>
      </c>
      <c r="EO170" s="135" t="s">
        <v>828</v>
      </c>
      <c r="EP170" s="135" t="s">
        <v>829</v>
      </c>
      <c r="EQ170" s="135" t="s">
        <v>830</v>
      </c>
      <c r="ER170" s="135" t="s">
        <v>831</v>
      </c>
      <c r="ES170" s="135" t="s">
        <v>832</v>
      </c>
      <c r="ET170" s="138" t="s">
        <v>833</v>
      </c>
      <c r="EU170" s="134">
        <v>1</v>
      </c>
      <c r="EV170" s="135">
        <v>4</v>
      </c>
      <c r="EW170" s="135">
        <v>7</v>
      </c>
      <c r="EX170" s="135">
        <v>10</v>
      </c>
      <c r="EY170" s="135">
        <v>13</v>
      </c>
      <c r="EZ170" s="135">
        <v>16</v>
      </c>
      <c r="FA170" s="142">
        <v>19</v>
      </c>
      <c r="FB170" s="135" t="s">
        <v>827</v>
      </c>
      <c r="FC170" s="135" t="s">
        <v>828</v>
      </c>
      <c r="FD170" s="135" t="s">
        <v>829</v>
      </c>
      <c r="FE170" s="135" t="s">
        <v>830</v>
      </c>
      <c r="FF170" s="135" t="s">
        <v>831</v>
      </c>
      <c r="FG170" s="135" t="s">
        <v>832</v>
      </c>
      <c r="FH170" s="142" t="s">
        <v>833</v>
      </c>
      <c r="FI170" s="135" t="s">
        <v>827</v>
      </c>
      <c r="FJ170" s="135" t="s">
        <v>828</v>
      </c>
      <c r="FK170" s="135" t="s">
        <v>829</v>
      </c>
      <c r="FL170" s="135" t="s">
        <v>830</v>
      </c>
      <c r="FM170" s="135" t="s">
        <v>831</v>
      </c>
      <c r="FN170" s="135" t="s">
        <v>832</v>
      </c>
      <c r="FO170" s="138" t="s">
        <v>833</v>
      </c>
      <c r="FP170" s="134">
        <v>1</v>
      </c>
      <c r="FQ170" s="135">
        <v>4</v>
      </c>
      <c r="FR170" s="135">
        <v>7</v>
      </c>
      <c r="FS170" s="135">
        <v>10</v>
      </c>
      <c r="FT170" s="135">
        <v>13</v>
      </c>
      <c r="FU170" s="135">
        <v>16</v>
      </c>
      <c r="FV170" s="142">
        <v>19</v>
      </c>
      <c r="FW170" s="135" t="s">
        <v>827</v>
      </c>
      <c r="FX170" s="135" t="s">
        <v>828</v>
      </c>
      <c r="FY170" s="135" t="s">
        <v>829</v>
      </c>
      <c r="FZ170" s="135" t="s">
        <v>830</v>
      </c>
      <c r="GA170" s="135" t="s">
        <v>831</v>
      </c>
      <c r="GB170" s="135" t="s">
        <v>832</v>
      </c>
      <c r="GC170" s="142" t="s">
        <v>833</v>
      </c>
      <c r="GD170" s="135" t="s">
        <v>827</v>
      </c>
      <c r="GE170" s="135" t="s">
        <v>828</v>
      </c>
      <c r="GF170" s="135" t="s">
        <v>829</v>
      </c>
      <c r="GG170" s="135" t="s">
        <v>830</v>
      </c>
      <c r="GH170" s="135" t="s">
        <v>831</v>
      </c>
      <c r="GI170" s="135" t="s">
        <v>832</v>
      </c>
      <c r="GJ170" s="138" t="s">
        <v>833</v>
      </c>
    </row>
    <row r="171" spans="1:192" outlineLevel="1">
      <c r="A171">
        <v>2</v>
      </c>
      <c r="B171" t="s">
        <v>2799</v>
      </c>
      <c r="C171">
        <v>2</v>
      </c>
      <c r="D171">
        <v>2</v>
      </c>
      <c r="E171" s="11" t="b">
        <v>0</v>
      </c>
      <c r="F171" s="154" t="s">
        <v>30</v>
      </c>
      <c r="G171" s="154" t="s">
        <v>30</v>
      </c>
      <c r="H171" s="153" t="s">
        <v>30</v>
      </c>
      <c r="I171" s="153" t="s">
        <v>30</v>
      </c>
      <c r="J171" s="153" t="s">
        <v>30</v>
      </c>
      <c r="K171" s="153" t="s">
        <v>30</v>
      </c>
      <c r="L171" s="119">
        <f t="shared" ref="L171:L180" si="78">CHOOSE($O171+1,"-",0,500)</f>
        <v>500</v>
      </c>
      <c r="M171" s="209" t="s">
        <v>30</v>
      </c>
      <c r="N171" s="717" t="s">
        <v>30</v>
      </c>
      <c r="O171" s="11">
        <v>2</v>
      </c>
      <c r="P171" s="11">
        <v>0</v>
      </c>
      <c r="U171" t="s">
        <v>2728</v>
      </c>
      <c r="W171" s="25" t="s">
        <v>841</v>
      </c>
      <c r="X171" s="117" t="s">
        <v>8</v>
      </c>
      <c r="Y171" s="115" t="str">
        <f t="shared" ref="Y171:AD171" si="79">X171</f>
        <v>2:3</v>
      </c>
      <c r="Z171" s="115" t="str">
        <f t="shared" si="79"/>
        <v>2:3</v>
      </c>
      <c r="AA171" s="115" t="str">
        <f t="shared" si="79"/>
        <v>2:3</v>
      </c>
      <c r="AB171" s="115" t="str">
        <f t="shared" si="79"/>
        <v>2:3</v>
      </c>
      <c r="AC171" s="115" t="str">
        <f t="shared" si="79"/>
        <v>2:3</v>
      </c>
      <c r="AD171" s="115" t="str">
        <f t="shared" si="79"/>
        <v>2:3</v>
      </c>
      <c r="AS171" s="115" t="str">
        <f t="shared" ref="AS171:AY172" si="80">X171</f>
        <v>2:3</v>
      </c>
      <c r="AT171" s="115" t="str">
        <f t="shared" si="80"/>
        <v>2:3</v>
      </c>
      <c r="AU171" s="115" t="str">
        <f t="shared" si="80"/>
        <v>2:3</v>
      </c>
      <c r="AV171" s="115" t="str">
        <f t="shared" si="80"/>
        <v>2:3</v>
      </c>
      <c r="AW171" s="115" t="str">
        <f t="shared" si="80"/>
        <v>2:3</v>
      </c>
      <c r="AX171" s="115" t="str">
        <f t="shared" si="80"/>
        <v>2:3</v>
      </c>
      <c r="AY171" s="115" t="str">
        <f t="shared" si="80"/>
        <v>2:3</v>
      </c>
      <c r="BO171" s="90"/>
      <c r="BU171" s="139"/>
      <c r="CB171" s="139"/>
      <c r="CI171" s="91"/>
      <c r="CJ171" s="90"/>
      <c r="CP171" s="139"/>
      <c r="CW171" s="139"/>
      <c r="DD171" s="91"/>
      <c r="DE171" s="90"/>
      <c r="DK171" s="139"/>
      <c r="DR171" s="139"/>
      <c r="DY171" s="91"/>
      <c r="DZ171" s="90"/>
      <c r="EF171" s="139"/>
      <c r="EM171" s="139"/>
      <c r="ET171" s="91"/>
      <c r="EU171" s="90"/>
      <c r="FA171" s="139"/>
      <c r="FH171" s="139"/>
      <c r="FO171" s="91"/>
      <c r="FP171" s="90"/>
      <c r="FV171" s="139"/>
      <c r="GC171" s="139"/>
      <c r="GJ171" s="91"/>
    </row>
    <row r="172" spans="1:192" outlineLevel="1">
      <c r="A172">
        <v>3</v>
      </c>
      <c r="B172" t="s">
        <v>2800</v>
      </c>
      <c r="C172">
        <v>3</v>
      </c>
      <c r="D172">
        <v>2</v>
      </c>
      <c r="E172" s="11" t="b">
        <v>1</v>
      </c>
      <c r="F172" s="154" t="s">
        <v>30</v>
      </c>
      <c r="G172" s="154" t="s">
        <v>30</v>
      </c>
      <c r="H172" s="153" t="s">
        <v>30</v>
      </c>
      <c r="I172" s="153" t="s">
        <v>30</v>
      </c>
      <c r="J172" s="153" t="s">
        <v>30</v>
      </c>
      <c r="K172" s="153" t="s">
        <v>30</v>
      </c>
      <c r="L172" s="119">
        <f t="shared" si="78"/>
        <v>500</v>
      </c>
      <c r="M172" s="209" t="s">
        <v>30</v>
      </c>
      <c r="N172" s="717" t="s">
        <v>30</v>
      </c>
      <c r="O172" s="11">
        <v>2</v>
      </c>
      <c r="P172" s="11">
        <v>0</v>
      </c>
      <c r="U172" t="s">
        <v>2168</v>
      </c>
      <c r="W172" s="25" t="s">
        <v>824</v>
      </c>
      <c r="X172" s="117" t="str">
        <f>X170&amp;":"&amp;X170+1</f>
        <v>1:2</v>
      </c>
      <c r="Y172" s="114" t="str">
        <f t="shared" ref="Y172:AD172" si="81">Y170&amp;":"&amp;Y170+1</f>
        <v>4:5</v>
      </c>
      <c r="Z172" s="114" t="str">
        <f t="shared" si="81"/>
        <v>7:8</v>
      </c>
      <c r="AA172" s="114" t="str">
        <f t="shared" si="81"/>
        <v>10:11</v>
      </c>
      <c r="AB172" s="114" t="str">
        <f t="shared" si="81"/>
        <v>13:14</v>
      </c>
      <c r="AC172" s="114" t="str">
        <f t="shared" si="81"/>
        <v>16:17</v>
      </c>
      <c r="AD172" s="114" t="str">
        <f t="shared" si="81"/>
        <v>19:20</v>
      </c>
      <c r="AS172" s="115" t="str">
        <f t="shared" si="80"/>
        <v>1:2</v>
      </c>
      <c r="AT172" s="115" t="str">
        <f t="shared" si="80"/>
        <v>4:5</v>
      </c>
      <c r="AU172" s="115" t="str">
        <f t="shared" si="80"/>
        <v>7:8</v>
      </c>
      <c r="AV172" s="115" t="str">
        <f t="shared" si="80"/>
        <v>10:11</v>
      </c>
      <c r="AW172" s="115" t="str">
        <f t="shared" si="80"/>
        <v>13:14</v>
      </c>
      <c r="AX172" s="115" t="str">
        <f t="shared" si="80"/>
        <v>16:17</v>
      </c>
      <c r="AY172" s="115" t="str">
        <f t="shared" si="80"/>
        <v>19:20</v>
      </c>
      <c r="BO172" s="90"/>
      <c r="BU172" s="139"/>
      <c r="CB172" s="139"/>
      <c r="CI172" s="91"/>
      <c r="CJ172" s="90"/>
      <c r="CP172" s="139"/>
      <c r="CW172" s="139"/>
      <c r="DD172" s="91"/>
      <c r="DE172" s="90"/>
      <c r="DK172" s="139"/>
      <c r="DR172" s="139"/>
      <c r="DY172" s="91"/>
      <c r="DZ172" s="90"/>
      <c r="EF172" s="139"/>
      <c r="EM172" s="139"/>
      <c r="ET172" s="91"/>
      <c r="EU172" s="90"/>
      <c r="FA172" s="139"/>
      <c r="FH172" s="139"/>
      <c r="FO172" s="91"/>
      <c r="FP172" s="90"/>
      <c r="FV172" s="139"/>
      <c r="GC172" s="139"/>
      <c r="GJ172" s="91"/>
    </row>
    <row r="173" spans="1:192" outlineLevel="1">
      <c r="A173">
        <v>4</v>
      </c>
      <c r="B173" t="s">
        <v>809</v>
      </c>
      <c r="C173">
        <v>4</v>
      </c>
      <c r="D173">
        <v>3</v>
      </c>
      <c r="E173" s="11" t="b">
        <v>0</v>
      </c>
      <c r="F173" s="154" t="s">
        <v>30</v>
      </c>
      <c r="G173" s="154" t="s">
        <v>30</v>
      </c>
      <c r="H173" s="153" t="s">
        <v>30</v>
      </c>
      <c r="I173" s="153" t="s">
        <v>30</v>
      </c>
      <c r="J173" s="153" t="s">
        <v>30</v>
      </c>
      <c r="K173" s="153" t="s">
        <v>30</v>
      </c>
      <c r="L173" s="119" t="str">
        <f t="shared" si="78"/>
        <v>-</v>
      </c>
      <c r="M173" s="209" t="s">
        <v>30</v>
      </c>
      <c r="N173" s="717" t="s">
        <v>30</v>
      </c>
      <c r="O173" s="11">
        <v>0</v>
      </c>
      <c r="P173" s="11">
        <v>0</v>
      </c>
      <c r="U173" t="s">
        <v>2169</v>
      </c>
      <c r="W173" s="25" t="s">
        <v>842</v>
      </c>
      <c r="X173" s="118" t="s">
        <v>6</v>
      </c>
      <c r="Y173" s="115" t="str">
        <f t="shared" ref="Y173:AD174" si="82">X173</f>
        <v>0:1</v>
      </c>
      <c r="Z173" s="115" t="str">
        <f t="shared" si="82"/>
        <v>0:1</v>
      </c>
      <c r="AA173" s="115" t="str">
        <f t="shared" si="82"/>
        <v>0:1</v>
      </c>
      <c r="AB173" s="115" t="str">
        <f t="shared" si="82"/>
        <v>0:1</v>
      </c>
      <c r="AC173" s="115" t="str">
        <f t="shared" si="82"/>
        <v>0:1</v>
      </c>
      <c r="AD173" s="115" t="str">
        <f t="shared" si="82"/>
        <v>0:1</v>
      </c>
      <c r="AS173" s="118" t="s">
        <v>159</v>
      </c>
      <c r="AT173" s="115" t="str">
        <f t="shared" ref="AT173:AY173" si="83">AS173</f>
        <v>3:4</v>
      </c>
      <c r="AU173" s="115" t="str">
        <f t="shared" si="83"/>
        <v>3:4</v>
      </c>
      <c r="AV173" s="115" t="str">
        <f t="shared" si="83"/>
        <v>3:4</v>
      </c>
      <c r="AW173" s="115" t="str">
        <f t="shared" si="83"/>
        <v>3:4</v>
      </c>
      <c r="AX173" s="115" t="str">
        <f t="shared" si="83"/>
        <v>3:4</v>
      </c>
      <c r="AY173" s="115" t="str">
        <f t="shared" si="83"/>
        <v>3:4</v>
      </c>
      <c r="BO173" s="90"/>
      <c r="BU173" s="139"/>
      <c r="CB173" s="139"/>
      <c r="CI173" s="91"/>
      <c r="CJ173" s="90"/>
      <c r="CP173" s="139"/>
      <c r="CW173" s="139"/>
      <c r="DD173" s="91"/>
      <c r="DE173" s="90"/>
      <c r="DK173" s="139"/>
      <c r="DR173" s="139"/>
      <c r="DY173" s="91"/>
      <c r="DZ173" s="90"/>
      <c r="EF173" s="139"/>
      <c r="EM173" s="139"/>
      <c r="ET173" s="91"/>
      <c r="EU173" s="90"/>
      <c r="FA173" s="139"/>
      <c r="FH173" s="139"/>
      <c r="FO173" s="91"/>
      <c r="FP173" s="90"/>
      <c r="FV173" s="139"/>
      <c r="GC173" s="139"/>
      <c r="GJ173" s="91"/>
    </row>
    <row r="174" spans="1:192" outlineLevel="1">
      <c r="A174">
        <v>5</v>
      </c>
      <c r="B174" t="s">
        <v>2314</v>
      </c>
      <c r="C174">
        <v>5</v>
      </c>
      <c r="D174">
        <v>4</v>
      </c>
      <c r="E174" s="47" t="b">
        <v>0</v>
      </c>
      <c r="F174" s="727" t="s">
        <v>30</v>
      </c>
      <c r="G174" s="727" t="s">
        <v>30</v>
      </c>
      <c r="H174" s="728" t="s">
        <v>30</v>
      </c>
      <c r="I174" s="728" t="s">
        <v>30</v>
      </c>
      <c r="J174" s="728" t="s">
        <v>30</v>
      </c>
      <c r="K174" s="728" t="s">
        <v>30</v>
      </c>
      <c r="L174" s="119" t="str">
        <f t="shared" si="78"/>
        <v>-</v>
      </c>
      <c r="M174" s="616" t="s">
        <v>30</v>
      </c>
      <c r="N174" s="717" t="s">
        <v>30</v>
      </c>
      <c r="O174" s="47">
        <v>0</v>
      </c>
      <c r="P174" s="47">
        <v>0</v>
      </c>
      <c r="U174" t="s">
        <v>2316</v>
      </c>
      <c r="W174" s="25" t="s">
        <v>841</v>
      </c>
      <c r="X174" s="117" t="s">
        <v>8</v>
      </c>
      <c r="Y174" s="115" t="str">
        <f t="shared" si="82"/>
        <v>2:3</v>
      </c>
      <c r="Z174" s="115" t="str">
        <f t="shared" si="82"/>
        <v>2:3</v>
      </c>
      <c r="AA174" s="115" t="str">
        <f t="shared" si="82"/>
        <v>2:3</v>
      </c>
      <c r="AB174" s="115" t="str">
        <f t="shared" si="82"/>
        <v>2:3</v>
      </c>
      <c r="AC174" s="115" t="str">
        <f t="shared" si="82"/>
        <v>2:3</v>
      </c>
      <c r="AD174" s="115" t="str">
        <f t="shared" si="82"/>
        <v>2:3</v>
      </c>
      <c r="AS174" s="115" t="str">
        <f t="shared" ref="AS174:AY174" si="84">X174</f>
        <v>2:3</v>
      </c>
      <c r="AT174" s="115" t="str">
        <f t="shared" si="84"/>
        <v>2:3</v>
      </c>
      <c r="AU174" s="115" t="str">
        <f t="shared" si="84"/>
        <v>2:3</v>
      </c>
      <c r="AV174" s="115" t="str">
        <f t="shared" si="84"/>
        <v>2:3</v>
      </c>
      <c r="AW174" s="115" t="str">
        <f t="shared" si="84"/>
        <v>2:3</v>
      </c>
      <c r="AX174" s="115" t="str">
        <f t="shared" si="84"/>
        <v>2:3</v>
      </c>
      <c r="AY174" s="115" t="str">
        <f t="shared" si="84"/>
        <v>2:3</v>
      </c>
      <c r="BO174" s="90"/>
      <c r="BU174" s="139"/>
      <c r="CB174" s="139"/>
      <c r="CI174" s="91"/>
      <c r="CJ174" s="90"/>
      <c r="CP174" s="139"/>
      <c r="CW174" s="139"/>
      <c r="DD174" s="91"/>
      <c r="DE174" s="90"/>
      <c r="DK174" s="139"/>
      <c r="DR174" s="139"/>
      <c r="DY174" s="91"/>
      <c r="DZ174" s="90"/>
      <c r="EF174" s="139"/>
      <c r="EM174" s="139"/>
      <c r="ET174" s="91"/>
      <c r="EU174" s="90"/>
      <c r="FA174" s="139"/>
      <c r="FH174" s="139"/>
      <c r="FO174" s="91"/>
      <c r="FP174" s="90"/>
      <c r="FV174" s="139"/>
      <c r="GC174" s="139"/>
      <c r="GJ174" s="91"/>
    </row>
    <row r="175" spans="1:192" outlineLevel="1">
      <c r="A175" s="89">
        <f>A174+1</f>
        <v>6</v>
      </c>
      <c r="B175" s="89" t="s">
        <v>3242</v>
      </c>
      <c r="C175" s="89">
        <v>2</v>
      </c>
      <c r="D175" s="89">
        <v>5</v>
      </c>
      <c r="E175" s="21" t="b">
        <v>0</v>
      </c>
      <c r="F175" s="729" t="s">
        <v>30</v>
      </c>
      <c r="G175" s="729" t="s">
        <v>30</v>
      </c>
      <c r="H175" s="730" t="s">
        <v>30</v>
      </c>
      <c r="I175" s="730" t="s">
        <v>30</v>
      </c>
      <c r="J175" s="730" t="s">
        <v>30</v>
      </c>
      <c r="K175" s="730" t="s">
        <v>30</v>
      </c>
      <c r="L175" s="119">
        <f t="shared" si="78"/>
        <v>500</v>
      </c>
      <c r="M175" s="617" t="s">
        <v>30</v>
      </c>
      <c r="N175" s="717" t="s">
        <v>30</v>
      </c>
      <c r="O175" s="21">
        <v>2</v>
      </c>
      <c r="P175" s="21">
        <v>0</v>
      </c>
      <c r="Q175" s="89"/>
      <c r="R175" s="89"/>
      <c r="S175" s="89"/>
      <c r="T175" s="89"/>
      <c r="U175" s="89" t="s">
        <v>2728</v>
      </c>
      <c r="W175" s="25"/>
      <c r="X175" s="117"/>
      <c r="Y175" s="115"/>
      <c r="Z175" s="115"/>
      <c r="AA175" s="115"/>
      <c r="AB175" s="115"/>
      <c r="AC175" s="115"/>
      <c r="AD175" s="115"/>
      <c r="AS175" s="115"/>
      <c r="AT175" s="115"/>
      <c r="AU175" s="115"/>
      <c r="AV175" s="115"/>
      <c r="AW175" s="115"/>
      <c r="AX175" s="115"/>
      <c r="AY175" s="115"/>
      <c r="BO175" s="90"/>
      <c r="BU175" s="139"/>
      <c r="CB175" s="139"/>
      <c r="CI175" s="91"/>
      <c r="CJ175" s="90"/>
      <c r="CP175" s="139"/>
      <c r="CW175" s="139"/>
      <c r="DD175" s="91"/>
      <c r="DE175" s="90"/>
      <c r="DK175" s="139"/>
      <c r="DR175" s="139"/>
      <c r="DY175" s="91"/>
      <c r="DZ175" s="90"/>
      <c r="EF175" s="139"/>
      <c r="EM175" s="139"/>
      <c r="ET175" s="91"/>
      <c r="EU175" s="90"/>
      <c r="FA175" s="139"/>
      <c r="FH175" s="139"/>
      <c r="FO175" s="91"/>
      <c r="FP175" s="90"/>
      <c r="FV175" s="139"/>
      <c r="GC175" s="139"/>
      <c r="GJ175" s="91"/>
    </row>
    <row r="176" spans="1:192" outlineLevel="1">
      <c r="A176">
        <f t="shared" ref="A176:A180" si="85">A175+1</f>
        <v>7</v>
      </c>
      <c r="B176" t="s">
        <v>3243</v>
      </c>
      <c r="C176">
        <v>2</v>
      </c>
      <c r="D176">
        <v>6</v>
      </c>
      <c r="E176" s="11" t="b">
        <v>0</v>
      </c>
      <c r="F176" s="154" t="s">
        <v>30</v>
      </c>
      <c r="G176" s="154" t="s">
        <v>30</v>
      </c>
      <c r="H176" s="153" t="s">
        <v>30</v>
      </c>
      <c r="I176" s="153" t="s">
        <v>30</v>
      </c>
      <c r="J176" s="153" t="s">
        <v>30</v>
      </c>
      <c r="K176" s="153" t="s">
        <v>30</v>
      </c>
      <c r="L176" s="119">
        <f t="shared" si="78"/>
        <v>500</v>
      </c>
      <c r="M176" s="209" t="s">
        <v>30</v>
      </c>
      <c r="N176" s="717" t="s">
        <v>30</v>
      </c>
      <c r="O176" s="11">
        <v>2</v>
      </c>
      <c r="P176" s="11">
        <v>0</v>
      </c>
      <c r="U176" t="s">
        <v>2728</v>
      </c>
      <c r="W176" s="25"/>
      <c r="X176" s="117"/>
      <c r="Y176" s="115"/>
      <c r="Z176" s="115"/>
      <c r="AA176" s="115"/>
      <c r="AB176" s="115"/>
      <c r="AC176" s="115"/>
      <c r="AD176" s="115"/>
      <c r="AS176" s="115"/>
      <c r="AT176" s="115"/>
      <c r="AU176" s="115"/>
      <c r="AV176" s="115"/>
      <c r="AW176" s="115"/>
      <c r="AX176" s="115"/>
      <c r="AY176" s="115"/>
      <c r="BO176" s="90"/>
      <c r="BU176" s="139"/>
      <c r="CB176" s="139"/>
      <c r="CI176" s="91"/>
      <c r="CJ176" s="90"/>
      <c r="CP176" s="139"/>
      <c r="CW176" s="139"/>
      <c r="DD176" s="91"/>
      <c r="DE176" s="90"/>
      <c r="DK176" s="139"/>
      <c r="DR176" s="139"/>
      <c r="DY176" s="91"/>
      <c r="DZ176" s="90"/>
      <c r="EF176" s="139"/>
      <c r="EM176" s="139"/>
      <c r="ET176" s="91"/>
      <c r="EU176" s="90"/>
      <c r="FA176" s="139"/>
      <c r="FH176" s="139"/>
      <c r="FO176" s="91"/>
      <c r="FP176" s="90"/>
      <c r="FV176" s="139"/>
      <c r="GC176" s="139"/>
      <c r="GJ176" s="91"/>
    </row>
    <row r="177" spans="1:192" outlineLevel="1">
      <c r="A177">
        <f t="shared" si="85"/>
        <v>8</v>
      </c>
      <c r="B177" t="s">
        <v>3244</v>
      </c>
      <c r="C177">
        <v>2</v>
      </c>
      <c r="D177">
        <v>5</v>
      </c>
      <c r="E177" s="11" t="b">
        <v>0</v>
      </c>
      <c r="F177" s="154" t="s">
        <v>30</v>
      </c>
      <c r="G177" s="154" t="s">
        <v>30</v>
      </c>
      <c r="H177" s="153" t="s">
        <v>30</v>
      </c>
      <c r="I177" s="153" t="s">
        <v>30</v>
      </c>
      <c r="J177" s="153" t="s">
        <v>30</v>
      </c>
      <c r="K177" s="153" t="s">
        <v>30</v>
      </c>
      <c r="L177" s="119">
        <f t="shared" si="78"/>
        <v>500</v>
      </c>
      <c r="M177" s="209" t="s">
        <v>30</v>
      </c>
      <c r="N177" s="717" t="s">
        <v>30</v>
      </c>
      <c r="O177" s="11">
        <v>2</v>
      </c>
      <c r="P177" s="11">
        <v>0</v>
      </c>
      <c r="U177" t="s">
        <v>2728</v>
      </c>
      <c r="W177" s="25"/>
      <c r="X177" s="117"/>
      <c r="Y177" s="115"/>
      <c r="Z177" s="115"/>
      <c r="AA177" s="115"/>
      <c r="AB177" s="115"/>
      <c r="AC177" s="115"/>
      <c r="AD177" s="115"/>
      <c r="AS177" s="115"/>
      <c r="AT177" s="115"/>
      <c r="AU177" s="115"/>
      <c r="AV177" s="115"/>
      <c r="AW177" s="115"/>
      <c r="AX177" s="115"/>
      <c r="AY177" s="115"/>
      <c r="BO177" s="90"/>
      <c r="BU177" s="139"/>
      <c r="CB177" s="139"/>
      <c r="CI177" s="91"/>
      <c r="CJ177" s="90"/>
      <c r="CP177" s="139"/>
      <c r="CW177" s="139"/>
      <c r="DD177" s="91"/>
      <c r="DE177" s="90"/>
      <c r="DK177" s="139"/>
      <c r="DR177" s="139"/>
      <c r="DY177" s="91"/>
      <c r="DZ177" s="90"/>
      <c r="EF177" s="139"/>
      <c r="EM177" s="139"/>
      <c r="ET177" s="91"/>
      <c r="EU177" s="90"/>
      <c r="FA177" s="139"/>
      <c r="FH177" s="139"/>
      <c r="FO177" s="91"/>
      <c r="FP177" s="90"/>
      <c r="FV177" s="139"/>
      <c r="GC177" s="139"/>
      <c r="GJ177" s="91"/>
    </row>
    <row r="178" spans="1:192" outlineLevel="1">
      <c r="A178">
        <f t="shared" si="85"/>
        <v>9</v>
      </c>
      <c r="B178" t="s">
        <v>3245</v>
      </c>
      <c r="C178">
        <v>2</v>
      </c>
      <c r="D178">
        <v>6</v>
      </c>
      <c r="E178" s="11" t="b">
        <v>0</v>
      </c>
      <c r="F178" s="154" t="s">
        <v>30</v>
      </c>
      <c r="G178" s="154" t="s">
        <v>30</v>
      </c>
      <c r="H178" s="153" t="s">
        <v>30</v>
      </c>
      <c r="I178" s="153" t="s">
        <v>30</v>
      </c>
      <c r="J178" s="153" t="s">
        <v>30</v>
      </c>
      <c r="K178" s="153" t="s">
        <v>30</v>
      </c>
      <c r="L178" s="119">
        <f t="shared" si="78"/>
        <v>500</v>
      </c>
      <c r="M178" s="209" t="s">
        <v>30</v>
      </c>
      <c r="N178" s="717" t="s">
        <v>30</v>
      </c>
      <c r="O178" s="11">
        <v>2</v>
      </c>
      <c r="P178" s="11">
        <v>0</v>
      </c>
      <c r="U178" t="s">
        <v>2728</v>
      </c>
      <c r="W178" s="25"/>
      <c r="X178" s="117"/>
      <c r="Y178" s="115"/>
      <c r="Z178" s="115"/>
      <c r="AA178" s="115"/>
      <c r="AB178" s="115"/>
      <c r="AC178" s="115"/>
      <c r="AD178" s="115"/>
      <c r="AS178" s="115"/>
      <c r="AT178" s="115"/>
      <c r="AU178" s="115"/>
      <c r="AV178" s="115"/>
      <c r="AW178" s="115"/>
      <c r="AX178" s="115"/>
      <c r="AY178" s="115"/>
      <c r="BO178" s="90"/>
      <c r="BU178" s="139"/>
      <c r="CB178" s="139"/>
      <c r="CI178" s="91"/>
      <c r="CJ178" s="90"/>
      <c r="CP178" s="139"/>
      <c r="CW178" s="139"/>
      <c r="DD178" s="91"/>
      <c r="DE178" s="90"/>
      <c r="DK178" s="139"/>
      <c r="DR178" s="139"/>
      <c r="DY178" s="91"/>
      <c r="DZ178" s="90"/>
      <c r="EF178" s="139"/>
      <c r="EM178" s="139"/>
      <c r="ET178" s="91"/>
      <c r="EU178" s="90"/>
      <c r="FA178" s="139"/>
      <c r="FH178" s="139"/>
      <c r="FO178" s="91"/>
      <c r="FP178" s="90"/>
      <c r="FV178" s="139"/>
      <c r="GC178" s="139"/>
      <c r="GJ178" s="91"/>
    </row>
    <row r="179" spans="1:192" outlineLevel="1">
      <c r="A179">
        <f t="shared" si="85"/>
        <v>10</v>
      </c>
      <c r="B179" t="s">
        <v>2799</v>
      </c>
      <c r="C179">
        <v>2</v>
      </c>
      <c r="D179">
        <v>5</v>
      </c>
      <c r="E179" s="11" t="b">
        <v>0</v>
      </c>
      <c r="F179" s="154" t="s">
        <v>30</v>
      </c>
      <c r="G179" s="154" t="s">
        <v>30</v>
      </c>
      <c r="H179" s="153" t="s">
        <v>30</v>
      </c>
      <c r="I179" s="153" t="s">
        <v>30</v>
      </c>
      <c r="J179" s="153" t="s">
        <v>30</v>
      </c>
      <c r="K179" s="153" t="s">
        <v>30</v>
      </c>
      <c r="L179" s="119">
        <f t="shared" si="78"/>
        <v>500</v>
      </c>
      <c r="M179" s="209" t="s">
        <v>30</v>
      </c>
      <c r="N179" s="717" t="s">
        <v>30</v>
      </c>
      <c r="O179" s="11">
        <v>2</v>
      </c>
      <c r="P179" s="11">
        <v>0</v>
      </c>
      <c r="U179" t="s">
        <v>2728</v>
      </c>
      <c r="W179" s="25"/>
      <c r="X179" s="117"/>
      <c r="Y179" s="115"/>
      <c r="Z179" s="115"/>
      <c r="AA179" s="115"/>
      <c r="AB179" s="115"/>
      <c r="AC179" s="115"/>
      <c r="AD179" s="115"/>
      <c r="AS179" s="115"/>
      <c r="AT179" s="115"/>
      <c r="AU179" s="115"/>
      <c r="AV179" s="115"/>
      <c r="AW179" s="115"/>
      <c r="AX179" s="115"/>
      <c r="AY179" s="115"/>
      <c r="BO179" s="90"/>
      <c r="BU179" s="139"/>
      <c r="CB179" s="139"/>
      <c r="CI179" s="91"/>
      <c r="CJ179" s="90"/>
      <c r="CP179" s="139"/>
      <c r="CW179" s="139"/>
      <c r="DD179" s="91"/>
      <c r="DE179" s="90"/>
      <c r="DK179" s="139"/>
      <c r="DR179" s="139"/>
      <c r="DY179" s="91"/>
      <c r="DZ179" s="90"/>
      <c r="EF179" s="139"/>
      <c r="EM179" s="139"/>
      <c r="ET179" s="91"/>
      <c r="EU179" s="90"/>
      <c r="FA179" s="139"/>
      <c r="FH179" s="139"/>
      <c r="FO179" s="91"/>
      <c r="FP179" s="90"/>
      <c r="FV179" s="139"/>
      <c r="GC179" s="139"/>
      <c r="GJ179" s="91"/>
    </row>
    <row r="180" spans="1:192" outlineLevel="1">
      <c r="A180">
        <f t="shared" si="85"/>
        <v>11</v>
      </c>
      <c r="B180" t="s">
        <v>2799</v>
      </c>
      <c r="C180">
        <v>2</v>
      </c>
      <c r="D180">
        <v>6</v>
      </c>
      <c r="E180" s="11" t="b">
        <v>0</v>
      </c>
      <c r="F180" s="154" t="s">
        <v>30</v>
      </c>
      <c r="G180" s="154" t="s">
        <v>30</v>
      </c>
      <c r="H180" s="153" t="s">
        <v>30</v>
      </c>
      <c r="I180" s="153" t="s">
        <v>30</v>
      </c>
      <c r="J180" s="153" t="s">
        <v>30</v>
      </c>
      <c r="K180" s="153" t="s">
        <v>30</v>
      </c>
      <c r="L180" s="119">
        <f t="shared" si="78"/>
        <v>500</v>
      </c>
      <c r="M180" s="209" t="s">
        <v>30</v>
      </c>
      <c r="N180" s="717" t="s">
        <v>30</v>
      </c>
      <c r="O180" s="11">
        <v>2</v>
      </c>
      <c r="P180" s="11">
        <v>0</v>
      </c>
      <c r="U180" t="s">
        <v>2728</v>
      </c>
      <c r="W180" s="25"/>
      <c r="X180" s="117"/>
      <c r="Y180" s="115"/>
      <c r="Z180" s="115"/>
      <c r="AA180" s="115"/>
      <c r="AB180" s="115"/>
      <c r="AC180" s="115"/>
      <c r="AD180" s="115"/>
      <c r="AS180" s="115"/>
      <c r="AT180" s="115"/>
      <c r="AU180" s="115"/>
      <c r="AV180" s="115"/>
      <c r="AW180" s="115"/>
      <c r="AX180" s="115"/>
      <c r="AY180" s="115"/>
      <c r="BO180" s="90"/>
      <c r="BU180" s="139"/>
      <c r="CB180" s="139"/>
      <c r="CI180" s="91"/>
      <c r="CJ180" s="90"/>
      <c r="CP180" s="139"/>
      <c r="CW180" s="139"/>
      <c r="DD180" s="91"/>
      <c r="DE180" s="90"/>
      <c r="DK180" s="139"/>
      <c r="DR180" s="139"/>
      <c r="DY180" s="91"/>
      <c r="DZ180" s="90"/>
      <c r="EF180" s="139"/>
      <c r="EM180" s="139"/>
      <c r="ET180" s="91"/>
      <c r="EU180" s="90"/>
      <c r="FA180" s="139"/>
      <c r="FH180" s="139"/>
      <c r="FO180" s="91"/>
      <c r="FP180" s="90"/>
      <c r="FV180" s="139"/>
      <c r="GC180" s="139"/>
      <c r="GJ180" s="91"/>
    </row>
    <row r="181" spans="1:192" ht="9.75" customHeight="1" outlineLevel="1">
      <c r="E181" s="11"/>
      <c r="F181" s="154"/>
      <c r="G181" s="154"/>
      <c r="H181" s="153"/>
      <c r="I181" s="153"/>
      <c r="J181" s="153"/>
      <c r="K181" s="153"/>
      <c r="L181" s="119"/>
      <c r="M181" s="209"/>
      <c r="N181" s="717"/>
      <c r="O181" s="11"/>
      <c r="P181" s="11"/>
      <c r="W181" s="25"/>
      <c r="X181" s="117"/>
      <c r="Y181" s="115"/>
      <c r="Z181" s="115"/>
      <c r="AA181" s="115"/>
      <c r="AB181" s="115"/>
      <c r="AC181" s="115"/>
      <c r="AD181" s="115"/>
      <c r="AS181" s="115"/>
      <c r="AT181" s="115"/>
      <c r="AU181" s="115"/>
      <c r="AV181" s="115"/>
      <c r="AW181" s="115"/>
      <c r="AX181" s="115"/>
      <c r="AY181" s="115"/>
      <c r="BO181" s="90"/>
      <c r="BU181" s="139"/>
      <c r="CB181" s="139"/>
      <c r="CI181" s="91"/>
      <c r="CJ181" s="90"/>
      <c r="CP181" s="139"/>
      <c r="CW181" s="139"/>
      <c r="DD181" s="91"/>
      <c r="DE181" s="90"/>
      <c r="DK181" s="139"/>
      <c r="DR181" s="139"/>
      <c r="DY181" s="91"/>
      <c r="DZ181" s="90"/>
      <c r="EF181" s="139"/>
      <c r="EM181" s="139"/>
      <c r="ET181" s="91"/>
      <c r="EU181" s="90"/>
      <c r="FA181" s="139"/>
      <c r="FH181" s="139"/>
      <c r="FO181" s="91"/>
      <c r="FP181" s="90"/>
      <c r="FV181" s="139"/>
      <c r="GC181" s="139"/>
      <c r="GJ181" s="91"/>
    </row>
    <row r="183" spans="1:192">
      <c r="A183" s="195" t="s">
        <v>2315</v>
      </c>
    </row>
    <row r="184" spans="1:192" ht="105.75" customHeight="1" outlineLevel="1">
      <c r="C184" s="187" t="s">
        <v>3359</v>
      </c>
      <c r="D184" s="23" t="s">
        <v>1138</v>
      </c>
      <c r="E184" s="23" t="s">
        <v>2106</v>
      </c>
      <c r="F184" s="23" t="s">
        <v>2107</v>
      </c>
      <c r="G184" s="23" t="s">
        <v>2998</v>
      </c>
      <c r="H184" s="23" t="s">
        <v>2999</v>
      </c>
    </row>
    <row r="185" spans="1:192" outlineLevel="1">
      <c r="C185" s="291"/>
      <c r="D185" s="100"/>
      <c r="E185" s="100"/>
      <c r="F185" s="100"/>
    </row>
    <row r="186" spans="1:192" outlineLevel="1">
      <c r="A186">
        <v>1</v>
      </c>
      <c r="B186" t="s">
        <v>2798</v>
      </c>
      <c r="C186" s="11">
        <v>2</v>
      </c>
      <c r="D186" s="11" t="s">
        <v>30</v>
      </c>
      <c r="E186" s="11" t="s">
        <v>30</v>
      </c>
      <c r="F186" s="11" t="s">
        <v>30</v>
      </c>
      <c r="G186" s="11" t="s">
        <v>30</v>
      </c>
      <c r="H186" s="11" t="s">
        <v>30</v>
      </c>
    </row>
    <row r="187" spans="1:192" outlineLevel="1">
      <c r="A187">
        <v>2</v>
      </c>
      <c r="B187" t="s">
        <v>2799</v>
      </c>
      <c r="C187" s="11">
        <v>4</v>
      </c>
      <c r="D187" s="11" t="s">
        <v>30</v>
      </c>
      <c r="E187" s="11" t="s">
        <v>30</v>
      </c>
      <c r="F187" s="11" t="s">
        <v>30</v>
      </c>
      <c r="G187" s="11" t="s">
        <v>30</v>
      </c>
      <c r="H187" s="11" t="s">
        <v>30</v>
      </c>
    </row>
    <row r="188" spans="1:192" outlineLevel="1">
      <c r="A188">
        <v>3</v>
      </c>
      <c r="B188" t="s">
        <v>809</v>
      </c>
      <c r="C188" s="11">
        <v>7</v>
      </c>
      <c r="D188" s="11" t="s">
        <v>30</v>
      </c>
      <c r="E188" s="11" t="s">
        <v>30</v>
      </c>
      <c r="F188" s="11" t="s">
        <v>30</v>
      </c>
      <c r="G188" s="11" t="s">
        <v>30</v>
      </c>
      <c r="H188" s="11" t="s">
        <v>30</v>
      </c>
    </row>
    <row r="189" spans="1:192" outlineLevel="1">
      <c r="A189">
        <v>4</v>
      </c>
      <c r="B189" t="s">
        <v>2314</v>
      </c>
      <c r="C189" s="11">
        <v>10</v>
      </c>
      <c r="D189" s="11" t="s">
        <v>30</v>
      </c>
      <c r="E189" s="11" t="s">
        <v>30</v>
      </c>
      <c r="F189" s="11" t="s">
        <v>30</v>
      </c>
      <c r="G189" s="11" t="s">
        <v>30</v>
      </c>
      <c r="H189" s="11" t="s">
        <v>30</v>
      </c>
    </row>
    <row r="190" spans="1:192" outlineLevel="1">
      <c r="A190">
        <v>5</v>
      </c>
      <c r="B190" t="s">
        <v>2383</v>
      </c>
      <c r="C190" s="11">
        <v>3</v>
      </c>
      <c r="D190" s="11" t="s">
        <v>30</v>
      </c>
      <c r="E190" s="11" t="s">
        <v>30</v>
      </c>
      <c r="F190" s="11" t="s">
        <v>30</v>
      </c>
      <c r="G190" s="11" t="s">
        <v>30</v>
      </c>
      <c r="H190" s="11" t="s">
        <v>30</v>
      </c>
    </row>
    <row r="191" spans="1:192" outlineLevel="1">
      <c r="A191">
        <v>6</v>
      </c>
      <c r="B191" t="s">
        <v>2384</v>
      </c>
      <c r="C191" s="11">
        <v>4</v>
      </c>
      <c r="D191" s="11" t="s">
        <v>30</v>
      </c>
      <c r="E191" s="11" t="s">
        <v>30</v>
      </c>
      <c r="F191" s="11" t="s">
        <v>30</v>
      </c>
      <c r="G191" s="11" t="s">
        <v>30</v>
      </c>
      <c r="H191" s="11" t="s">
        <v>30</v>
      </c>
    </row>
    <row r="192" spans="1:192" outlineLevel="1">
      <c r="A192">
        <v>7</v>
      </c>
      <c r="B192" t="s">
        <v>3226</v>
      </c>
      <c r="C192" s="11">
        <v>5</v>
      </c>
      <c r="D192" s="11" t="s">
        <v>30</v>
      </c>
      <c r="E192" s="11" t="s">
        <v>30</v>
      </c>
      <c r="F192" s="11" t="s">
        <v>30</v>
      </c>
      <c r="G192" s="11" t="s">
        <v>30</v>
      </c>
      <c r="H192" s="11" t="s">
        <v>30</v>
      </c>
    </row>
    <row r="193" spans="1:27" outlineLevel="1">
      <c r="A193">
        <v>8</v>
      </c>
      <c r="B193" t="s">
        <v>3227</v>
      </c>
      <c r="C193" s="11">
        <v>6</v>
      </c>
      <c r="D193" s="11" t="s">
        <v>30</v>
      </c>
      <c r="E193" s="11" t="s">
        <v>30</v>
      </c>
      <c r="F193" s="11" t="s">
        <v>30</v>
      </c>
      <c r="G193" s="11" t="s">
        <v>30</v>
      </c>
      <c r="H193" s="11" t="s">
        <v>30</v>
      </c>
    </row>
    <row r="194" spans="1:27" outlineLevel="1">
      <c r="A194">
        <v>9</v>
      </c>
      <c r="B194" t="s">
        <v>2386</v>
      </c>
      <c r="C194" s="11" t="s">
        <v>30</v>
      </c>
      <c r="D194" s="11" t="s">
        <v>30</v>
      </c>
      <c r="E194" s="11" t="s">
        <v>30</v>
      </c>
      <c r="F194" s="11" t="s">
        <v>30</v>
      </c>
      <c r="G194" s="11" t="s">
        <v>30</v>
      </c>
      <c r="H194" s="11" t="s">
        <v>30</v>
      </c>
    </row>
    <row r="195" spans="1:27" outlineLevel="1">
      <c r="A195">
        <v>10</v>
      </c>
      <c r="B195" t="s">
        <v>2386</v>
      </c>
      <c r="C195" s="11" t="s">
        <v>30</v>
      </c>
      <c r="D195" s="11" t="s">
        <v>30</v>
      </c>
      <c r="E195" s="11" t="s">
        <v>30</v>
      </c>
      <c r="F195" s="11" t="s">
        <v>30</v>
      </c>
      <c r="G195" s="11" t="s">
        <v>30</v>
      </c>
      <c r="H195" s="11" t="s">
        <v>30</v>
      </c>
    </row>
    <row r="197" spans="1:27">
      <c r="A197" s="14" t="s">
        <v>2694</v>
      </c>
    </row>
    <row r="198" spans="1:27" ht="17.25" outlineLevel="1">
      <c r="H198" s="122" t="s">
        <v>881</v>
      </c>
      <c r="I198" s="122"/>
      <c r="J198" s="122"/>
      <c r="K198" s="122"/>
      <c r="L198" s="122" t="s">
        <v>1652</v>
      </c>
      <c r="M198" s="122"/>
      <c r="N198" s="122"/>
      <c r="O198" s="122"/>
      <c r="P198" s="122" t="s">
        <v>1653</v>
      </c>
      <c r="Q198" s="122"/>
      <c r="R198" s="122"/>
      <c r="S198" s="122"/>
      <c r="T198" s="122" t="s">
        <v>2085</v>
      </c>
      <c r="U198" s="122"/>
      <c r="V198" s="122"/>
      <c r="W198" s="122"/>
      <c r="X198" s="122" t="s">
        <v>1943</v>
      </c>
      <c r="Y198" s="122"/>
      <c r="Z198" s="122"/>
      <c r="AA198" s="122"/>
    </row>
    <row r="199" spans="1:27" ht="103.5" customHeight="1" outlineLevel="1">
      <c r="C199" s="23" t="s">
        <v>2701</v>
      </c>
      <c r="D199" s="23" t="s">
        <v>2702</v>
      </c>
      <c r="E199" s="23" t="s">
        <v>2702</v>
      </c>
      <c r="F199" s="23" t="s">
        <v>2702</v>
      </c>
      <c r="G199" s="23" t="s">
        <v>2702</v>
      </c>
      <c r="H199" s="24" t="s">
        <v>2703</v>
      </c>
      <c r="I199" s="24" t="s">
        <v>2704</v>
      </c>
      <c r="J199" s="24" t="s">
        <v>2705</v>
      </c>
      <c r="K199" s="24" t="s">
        <v>809</v>
      </c>
      <c r="L199" s="24" t="s">
        <v>2703</v>
      </c>
      <c r="M199" s="24" t="s">
        <v>2704</v>
      </c>
      <c r="N199" s="24" t="s">
        <v>2705</v>
      </c>
      <c r="O199" s="24" t="s">
        <v>809</v>
      </c>
      <c r="P199" s="24" t="s">
        <v>2703</v>
      </c>
      <c r="Q199" s="24" t="s">
        <v>2704</v>
      </c>
      <c r="R199" s="24" t="s">
        <v>2705</v>
      </c>
      <c r="S199" s="24" t="s">
        <v>809</v>
      </c>
      <c r="T199" s="24" t="s">
        <v>2703</v>
      </c>
      <c r="U199" s="24" t="s">
        <v>2704</v>
      </c>
      <c r="V199" s="24" t="s">
        <v>2705</v>
      </c>
      <c r="W199" s="24" t="s">
        <v>809</v>
      </c>
      <c r="X199" s="24" t="s">
        <v>2703</v>
      </c>
      <c r="Y199" s="24" t="s">
        <v>2704</v>
      </c>
      <c r="Z199" s="24" t="s">
        <v>2705</v>
      </c>
      <c r="AA199" s="24" t="s">
        <v>809</v>
      </c>
    </row>
    <row r="200" spans="1:27" outlineLevel="1">
      <c r="B200" s="25" t="s">
        <v>1553</v>
      </c>
      <c r="C200" t="s">
        <v>886</v>
      </c>
      <c r="D200" s="632">
        <v>0</v>
      </c>
      <c r="E200" s="633">
        <v>1</v>
      </c>
      <c r="F200" s="633">
        <v>2</v>
      </c>
      <c r="G200" s="633">
        <v>3</v>
      </c>
    </row>
    <row r="201" spans="1:27" outlineLevel="1">
      <c r="A201">
        <v>0</v>
      </c>
      <c r="B201" t="s">
        <v>2695</v>
      </c>
      <c r="C201" s="634" t="s">
        <v>30</v>
      </c>
      <c r="D201" s="130">
        <f>INDEX($H201:$AA201,1,1+(d.Region-1)*4+D$200)</f>
        <v>0.2</v>
      </c>
      <c r="E201" s="130">
        <f>INDEX($H201:$AA201,1,1+(d.Region-1)*4+E$200)</f>
        <v>0.5</v>
      </c>
      <c r="F201" s="130">
        <f>INDEX($H201:$AA201,1,1+(d.Region-1)*4+F$200)</f>
        <v>0.5</v>
      </c>
      <c r="G201" s="130">
        <f>INDEX($H201:$AA201,1,1+(d.Region-1)*4+G$200)</f>
        <v>0.7</v>
      </c>
      <c r="H201" s="635">
        <v>0.2</v>
      </c>
      <c r="I201" s="635">
        <v>0.5</v>
      </c>
      <c r="J201" s="635">
        <v>0.5</v>
      </c>
      <c r="K201" s="635">
        <v>0.7</v>
      </c>
      <c r="L201" s="635">
        <v>0.2</v>
      </c>
      <c r="M201" s="635">
        <v>0.5</v>
      </c>
      <c r="N201" s="635">
        <v>0.5</v>
      </c>
      <c r="O201" s="635">
        <v>0.7</v>
      </c>
      <c r="P201" s="635">
        <v>0.2</v>
      </c>
      <c r="Q201" s="635">
        <v>0.5</v>
      </c>
      <c r="R201" s="635">
        <v>0.7</v>
      </c>
      <c r="S201" s="635">
        <v>0.8</v>
      </c>
      <c r="T201" s="635">
        <v>0.2</v>
      </c>
      <c r="U201" s="635">
        <v>0.5</v>
      </c>
      <c r="V201" s="635">
        <v>0.5</v>
      </c>
      <c r="W201" s="635">
        <v>0.7</v>
      </c>
      <c r="X201" s="635">
        <v>0.2</v>
      </c>
      <c r="Y201" s="635">
        <v>0.5</v>
      </c>
      <c r="Z201" s="635">
        <v>0.5</v>
      </c>
      <c r="AA201" s="635">
        <v>0.7</v>
      </c>
    </row>
    <row r="202" spans="1:27" outlineLevel="1">
      <c r="A202">
        <v>1</v>
      </c>
      <c r="B202" s="631" t="s">
        <v>2697</v>
      </c>
      <c r="C202" s="634">
        <v>0.3</v>
      </c>
      <c r="D202" s="27">
        <f>$C202</f>
        <v>0.3</v>
      </c>
      <c r="E202" s="27">
        <f t="shared" ref="E202:G207" si="86">$C202</f>
        <v>0.3</v>
      </c>
      <c r="F202" s="27">
        <f t="shared" si="86"/>
        <v>0.3</v>
      </c>
      <c r="G202" s="27">
        <f t="shared" si="86"/>
        <v>0.3</v>
      </c>
    </row>
    <row r="203" spans="1:27" outlineLevel="1">
      <c r="A203">
        <v>2</v>
      </c>
      <c r="B203" t="s">
        <v>2698</v>
      </c>
      <c r="C203" s="634">
        <v>0.5</v>
      </c>
      <c r="D203" s="27">
        <f t="shared" ref="D203:D207" si="87">$C203</f>
        <v>0.5</v>
      </c>
      <c r="E203" s="27">
        <f t="shared" si="86"/>
        <v>0.5</v>
      </c>
      <c r="F203" s="27">
        <f t="shared" si="86"/>
        <v>0.5</v>
      </c>
      <c r="G203" s="27">
        <f t="shared" si="86"/>
        <v>0.5</v>
      </c>
    </row>
    <row r="204" spans="1:27" outlineLevel="1">
      <c r="A204">
        <v>3</v>
      </c>
      <c r="B204" t="s">
        <v>2996</v>
      </c>
      <c r="C204" s="634">
        <v>0.75</v>
      </c>
      <c r="D204" s="27">
        <f t="shared" si="87"/>
        <v>0.75</v>
      </c>
      <c r="E204" s="27">
        <f t="shared" si="86"/>
        <v>0.75</v>
      </c>
      <c r="F204" s="27">
        <f t="shared" si="86"/>
        <v>0.75</v>
      </c>
      <c r="G204" s="27">
        <f t="shared" si="86"/>
        <v>0.75</v>
      </c>
    </row>
    <row r="205" spans="1:27" outlineLevel="1">
      <c r="A205">
        <v>4</v>
      </c>
      <c r="B205" t="s">
        <v>2699</v>
      </c>
      <c r="C205" s="634">
        <v>0.9</v>
      </c>
      <c r="D205" s="27">
        <f t="shared" si="87"/>
        <v>0.9</v>
      </c>
      <c r="E205" s="27">
        <f t="shared" si="86"/>
        <v>0.9</v>
      </c>
      <c r="F205" s="27">
        <f t="shared" si="86"/>
        <v>0.9</v>
      </c>
      <c r="G205" s="27">
        <f t="shared" si="86"/>
        <v>0.9</v>
      </c>
    </row>
    <row r="206" spans="1:27" outlineLevel="1">
      <c r="A206">
        <v>5</v>
      </c>
      <c r="B206" t="s">
        <v>2700</v>
      </c>
      <c r="C206" s="634">
        <v>0.97</v>
      </c>
      <c r="D206" s="27">
        <f t="shared" si="87"/>
        <v>0.97</v>
      </c>
      <c r="E206" s="27">
        <f t="shared" si="86"/>
        <v>0.97</v>
      </c>
      <c r="F206" s="27">
        <f t="shared" si="86"/>
        <v>0.97</v>
      </c>
      <c r="G206" s="27">
        <f t="shared" si="86"/>
        <v>0.97</v>
      </c>
    </row>
    <row r="207" spans="1:27" outlineLevel="1">
      <c r="A207">
        <v>6</v>
      </c>
      <c r="B207" t="s">
        <v>2696</v>
      </c>
      <c r="C207" s="634">
        <v>0</v>
      </c>
      <c r="D207" s="27">
        <f t="shared" si="87"/>
        <v>0</v>
      </c>
      <c r="E207" s="27">
        <f t="shared" si="86"/>
        <v>0</v>
      </c>
      <c r="F207" s="27">
        <f t="shared" si="86"/>
        <v>0</v>
      </c>
      <c r="G207" s="27">
        <f t="shared" si="86"/>
        <v>0</v>
      </c>
    </row>
    <row r="209" spans="1:23">
      <c r="A209" s="484" t="s">
        <v>918</v>
      </c>
    </row>
    <row r="210" spans="1:23" outlineLevel="1">
      <c r="D210" t="s">
        <v>881</v>
      </c>
      <c r="E210" t="s">
        <v>1652</v>
      </c>
      <c r="F210" t="s">
        <v>1653</v>
      </c>
      <c r="G210" t="s">
        <v>2085</v>
      </c>
      <c r="H210" t="s">
        <v>1943</v>
      </c>
      <c r="J210" t="s">
        <v>1029</v>
      </c>
    </row>
    <row r="211" spans="1:23" ht="67.5" outlineLevel="1">
      <c r="C211" s="104" t="s">
        <v>875</v>
      </c>
      <c r="J211" s="104" t="s">
        <v>1030</v>
      </c>
      <c r="K211" s="104" t="s">
        <v>917</v>
      </c>
    </row>
    <row r="212" spans="1:23" outlineLevel="1">
      <c r="A212">
        <v>1</v>
      </c>
      <c r="B212" t="s">
        <v>1026</v>
      </c>
      <c r="C212" s="307">
        <f t="shared" ref="C212:C217" si="88">INDEX($D212:$H212,1,d.Region)</f>
        <v>0</v>
      </c>
      <c r="D212" s="306">
        <v>0</v>
      </c>
      <c r="E212" s="11">
        <v>0</v>
      </c>
      <c r="F212" s="11">
        <v>0</v>
      </c>
      <c r="G212" s="11">
        <v>0</v>
      </c>
      <c r="H212" s="11">
        <v>0</v>
      </c>
      <c r="J212" s="303">
        <f t="shared" ref="J212:J217" si="89">ROUND(7*30.4+$C212,0)</f>
        <v>213</v>
      </c>
      <c r="K212" s="184">
        <f t="shared" ref="K212:K217" si="90">7+$C212/30.5</f>
        <v>7</v>
      </c>
    </row>
    <row r="213" spans="1:23" outlineLevel="1">
      <c r="A213">
        <v>2</v>
      </c>
      <c r="B213" t="s">
        <v>1028</v>
      </c>
      <c r="C213" s="308">
        <f t="shared" si="88"/>
        <v>14</v>
      </c>
      <c r="D213" s="306">
        <v>14</v>
      </c>
      <c r="E213" s="11">
        <v>14</v>
      </c>
      <c r="F213" s="11">
        <v>14</v>
      </c>
      <c r="G213" s="11">
        <v>14</v>
      </c>
      <c r="H213" s="11">
        <v>14</v>
      </c>
      <c r="J213" s="304">
        <f t="shared" si="89"/>
        <v>227</v>
      </c>
      <c r="K213" s="184">
        <f t="shared" si="90"/>
        <v>7.4590163934426226</v>
      </c>
    </row>
    <row r="214" spans="1:23" outlineLevel="1">
      <c r="A214">
        <v>3</v>
      </c>
      <c r="B214" t="s">
        <v>1027</v>
      </c>
      <c r="C214" s="308">
        <f t="shared" si="88"/>
        <v>35</v>
      </c>
      <c r="D214" s="306">
        <v>35</v>
      </c>
      <c r="E214" s="11">
        <v>35</v>
      </c>
      <c r="F214" s="11">
        <v>35</v>
      </c>
      <c r="G214" s="11">
        <v>35</v>
      </c>
      <c r="H214" s="11">
        <v>35</v>
      </c>
      <c r="J214" s="304">
        <f t="shared" si="89"/>
        <v>248</v>
      </c>
      <c r="K214" s="184">
        <f t="shared" si="90"/>
        <v>8.1475409836065573</v>
      </c>
    </row>
    <row r="215" spans="1:23" outlineLevel="1">
      <c r="A215">
        <v>4</v>
      </c>
      <c r="B215" t="s">
        <v>880</v>
      </c>
      <c r="C215" s="308">
        <f t="shared" si="88"/>
        <v>49</v>
      </c>
      <c r="D215" s="306">
        <v>49</v>
      </c>
      <c r="E215" s="11">
        <v>49</v>
      </c>
      <c r="F215" s="11">
        <v>49</v>
      </c>
      <c r="G215" s="11">
        <v>49</v>
      </c>
      <c r="H215" s="11">
        <v>49</v>
      </c>
      <c r="J215" s="304">
        <f t="shared" si="89"/>
        <v>262</v>
      </c>
      <c r="K215" s="184">
        <f t="shared" si="90"/>
        <v>8.6065573770491799</v>
      </c>
    </row>
    <row r="216" spans="1:23" outlineLevel="1">
      <c r="A216">
        <v>5</v>
      </c>
      <c r="B216" t="s">
        <v>900</v>
      </c>
      <c r="C216" s="308">
        <f t="shared" si="88"/>
        <v>63</v>
      </c>
      <c r="D216" s="306">
        <v>63</v>
      </c>
      <c r="E216" s="11">
        <v>63</v>
      </c>
      <c r="F216" s="11">
        <v>56</v>
      </c>
      <c r="G216" s="11">
        <v>56</v>
      </c>
      <c r="H216" s="11">
        <v>63</v>
      </c>
      <c r="J216" s="304">
        <f t="shared" si="89"/>
        <v>276</v>
      </c>
      <c r="K216" s="184">
        <f t="shared" si="90"/>
        <v>9.0655737704918025</v>
      </c>
    </row>
    <row r="217" spans="1:23" outlineLevel="1">
      <c r="A217">
        <v>6</v>
      </c>
      <c r="B217" t="s">
        <v>1373</v>
      </c>
      <c r="C217" s="309">
        <f t="shared" si="88"/>
        <v>0</v>
      </c>
      <c r="D217" s="119">
        <f>D212</f>
        <v>0</v>
      </c>
      <c r="E217" s="119">
        <f>E212</f>
        <v>0</v>
      </c>
      <c r="F217" s="119">
        <f>F212</f>
        <v>0</v>
      </c>
      <c r="G217" s="119">
        <f>G212</f>
        <v>0</v>
      </c>
      <c r="H217" s="119">
        <f>H212</f>
        <v>0</v>
      </c>
      <c r="J217" s="305">
        <f t="shared" si="89"/>
        <v>213</v>
      </c>
      <c r="K217" s="184">
        <f t="shared" si="90"/>
        <v>7</v>
      </c>
    </row>
    <row r="218" spans="1:23" outlineLevel="1"/>
    <row r="220" spans="1:23">
      <c r="A220" s="484" t="s">
        <v>1149</v>
      </c>
    </row>
    <row r="221" spans="1:23" outlineLevel="1">
      <c r="C221" s="147">
        <v>1</v>
      </c>
      <c r="D221" s="147">
        <v>2</v>
      </c>
      <c r="E221" s="147">
        <v>3</v>
      </c>
      <c r="F221" s="103" t="s">
        <v>881</v>
      </c>
      <c r="G221" s="103"/>
      <c r="H221" s="103"/>
      <c r="I221" s="103" t="s">
        <v>1652</v>
      </c>
      <c r="J221" s="103"/>
      <c r="K221" s="103"/>
      <c r="L221" s="103" t="s">
        <v>1653</v>
      </c>
      <c r="M221" s="103"/>
      <c r="N221" s="103"/>
      <c r="O221" s="103" t="s">
        <v>2085</v>
      </c>
      <c r="P221" s="103"/>
      <c r="Q221" s="103"/>
      <c r="R221" s="103" t="s">
        <v>1943</v>
      </c>
      <c r="S221" s="103"/>
      <c r="T221" s="103"/>
    </row>
    <row r="222" spans="1:23" outlineLevel="1">
      <c r="C222" s="155" t="s">
        <v>895</v>
      </c>
      <c r="D222" s="155" t="s">
        <v>896</v>
      </c>
      <c r="E222" s="155" t="s">
        <v>897</v>
      </c>
      <c r="F222" s="18" t="s">
        <v>895</v>
      </c>
      <c r="G222" s="18" t="s">
        <v>896</v>
      </c>
      <c r="H222" s="18" t="s">
        <v>897</v>
      </c>
      <c r="I222" s="18" t="s">
        <v>895</v>
      </c>
      <c r="J222" s="18" t="s">
        <v>896</v>
      </c>
      <c r="K222" s="18" t="s">
        <v>897</v>
      </c>
      <c r="L222" s="18" t="s">
        <v>895</v>
      </c>
      <c r="M222" s="18" t="s">
        <v>896</v>
      </c>
      <c r="N222" s="18" t="s">
        <v>897</v>
      </c>
      <c r="O222" s="18" t="s">
        <v>895</v>
      </c>
      <c r="P222" s="18" t="s">
        <v>896</v>
      </c>
      <c r="Q222" s="18" t="s">
        <v>897</v>
      </c>
      <c r="R222" s="18" t="s">
        <v>895</v>
      </c>
      <c r="S222" s="18" t="s">
        <v>896</v>
      </c>
      <c r="T222" s="18" t="s">
        <v>897</v>
      </c>
    </row>
    <row r="223" spans="1:23" ht="62.25" customHeight="1" outlineLevel="1">
      <c r="C223" s="696" t="s">
        <v>2825</v>
      </c>
      <c r="D223" s="696" t="s">
        <v>2825</v>
      </c>
      <c r="E223" s="696" t="s">
        <v>2825</v>
      </c>
      <c r="F223" s="187" t="s">
        <v>2825</v>
      </c>
      <c r="G223" s="187" t="s">
        <v>2825</v>
      </c>
      <c r="H223" s="187" t="s">
        <v>2825</v>
      </c>
      <c r="I223" s="187" t="s">
        <v>2825</v>
      </c>
      <c r="J223" s="187" t="s">
        <v>2825</v>
      </c>
      <c r="K223" s="187" t="s">
        <v>2825</v>
      </c>
      <c r="L223" s="187" t="s">
        <v>2825</v>
      </c>
      <c r="M223" s="187" t="s">
        <v>2825</v>
      </c>
      <c r="N223" s="187" t="s">
        <v>2825</v>
      </c>
      <c r="O223" s="187" t="s">
        <v>2825</v>
      </c>
      <c r="P223" s="187" t="s">
        <v>2825</v>
      </c>
      <c r="Q223" s="187" t="s">
        <v>2825</v>
      </c>
      <c r="R223" s="187" t="s">
        <v>2825</v>
      </c>
      <c r="S223" s="187" t="s">
        <v>2825</v>
      </c>
      <c r="T223" s="187" t="s">
        <v>2825</v>
      </c>
    </row>
    <row r="224" spans="1:23" outlineLevel="1">
      <c r="A224">
        <v>1</v>
      </c>
      <c r="B224" t="s">
        <v>359</v>
      </c>
      <c r="C224" s="196">
        <f t="shared" ref="C224:E226" si="91">INDEX($F224:$T224,$221:$221+(d.Region-1)*3)</f>
        <v>1</v>
      </c>
      <c r="D224" s="196">
        <f t="shared" si="91"/>
        <v>1</v>
      </c>
      <c r="E224" s="196">
        <f t="shared" si="91"/>
        <v>1</v>
      </c>
      <c r="F224" s="97">
        <v>1.5</v>
      </c>
      <c r="G224" s="97">
        <v>1.5</v>
      </c>
      <c r="H224" s="97">
        <v>1.5</v>
      </c>
      <c r="I224" s="97">
        <v>1</v>
      </c>
      <c r="J224" s="97">
        <v>1</v>
      </c>
      <c r="K224" s="97">
        <v>1</v>
      </c>
      <c r="L224" s="97">
        <v>1</v>
      </c>
      <c r="M224" s="97">
        <v>1</v>
      </c>
      <c r="N224" s="97">
        <v>1</v>
      </c>
      <c r="O224" s="97">
        <v>1</v>
      </c>
      <c r="P224" s="97">
        <v>1</v>
      </c>
      <c r="Q224" s="97">
        <v>1</v>
      </c>
      <c r="R224" s="97">
        <v>1</v>
      </c>
      <c r="S224" s="97">
        <v>1</v>
      </c>
      <c r="T224" s="97">
        <v>1</v>
      </c>
      <c r="W224" t="s">
        <v>1960</v>
      </c>
    </row>
    <row r="225" spans="1:192" outlineLevel="1">
      <c r="A225">
        <v>2</v>
      </c>
      <c r="B225" t="s">
        <v>1150</v>
      </c>
      <c r="C225" s="196">
        <f t="shared" si="91"/>
        <v>0.75</v>
      </c>
      <c r="D225" s="196">
        <f t="shared" si="91"/>
        <v>0.75</v>
      </c>
      <c r="E225" s="196">
        <f t="shared" si="91"/>
        <v>0.75</v>
      </c>
      <c r="F225" s="97">
        <v>1</v>
      </c>
      <c r="G225" s="97">
        <v>1</v>
      </c>
      <c r="H225" s="97">
        <v>1</v>
      </c>
      <c r="I225" s="97">
        <v>0.75</v>
      </c>
      <c r="J225" s="97">
        <v>0.75</v>
      </c>
      <c r="K225" s="97">
        <v>0.75</v>
      </c>
      <c r="L225" s="97">
        <v>0.75</v>
      </c>
      <c r="M225" s="97">
        <v>0.75</v>
      </c>
      <c r="N225" s="97">
        <v>0.75</v>
      </c>
      <c r="O225" s="97">
        <v>0.75</v>
      </c>
      <c r="P225" s="97">
        <v>0.75</v>
      </c>
      <c r="Q225" s="97">
        <v>0.75</v>
      </c>
      <c r="R225" s="97">
        <v>0.75</v>
      </c>
      <c r="S225" s="97">
        <v>0.75</v>
      </c>
      <c r="T225" s="97">
        <v>0.75</v>
      </c>
    </row>
    <row r="226" spans="1:192" outlineLevel="1">
      <c r="A226">
        <v>3</v>
      </c>
      <c r="B226" t="s">
        <v>1151</v>
      </c>
      <c r="C226" s="196">
        <f t="shared" si="91"/>
        <v>1.5</v>
      </c>
      <c r="D226" s="196">
        <f t="shared" si="91"/>
        <v>1.5</v>
      </c>
      <c r="E226" s="196">
        <f t="shared" si="91"/>
        <v>1.5</v>
      </c>
      <c r="F226" s="97">
        <v>2</v>
      </c>
      <c r="G226" s="97">
        <v>2</v>
      </c>
      <c r="H226" s="97">
        <v>2</v>
      </c>
      <c r="I226" s="97">
        <v>1.5</v>
      </c>
      <c r="J226" s="97">
        <v>1.5</v>
      </c>
      <c r="K226" s="97">
        <v>1.5</v>
      </c>
      <c r="L226" s="97">
        <v>1.5</v>
      </c>
      <c r="M226" s="97">
        <v>1.5</v>
      </c>
      <c r="N226" s="97">
        <v>1.5</v>
      </c>
      <c r="O226" s="97">
        <v>1.5</v>
      </c>
      <c r="P226" s="97">
        <v>1.5</v>
      </c>
      <c r="Q226" s="97">
        <v>1.5</v>
      </c>
      <c r="R226" s="97">
        <v>1.5</v>
      </c>
      <c r="S226" s="97">
        <v>1.5</v>
      </c>
      <c r="T226" s="97">
        <v>1.5</v>
      </c>
    </row>
    <row r="227" spans="1:192" outlineLevel="1"/>
    <row r="229" spans="1:192">
      <c r="A229" s="484" t="s">
        <v>1375</v>
      </c>
    </row>
    <row r="230" spans="1:192" outlineLevel="1">
      <c r="C230" s="18" t="s">
        <v>895</v>
      </c>
      <c r="D230" s="18" t="s">
        <v>896</v>
      </c>
      <c r="E230" s="18" t="s">
        <v>897</v>
      </c>
      <c r="F230" s="367" t="s">
        <v>881</v>
      </c>
      <c r="G230" s="103"/>
      <c r="H230" s="368"/>
      <c r="I230" s="367" t="s">
        <v>1652</v>
      </c>
      <c r="J230" s="103"/>
      <c r="K230" s="368"/>
      <c r="L230" s="367" t="s">
        <v>1653</v>
      </c>
      <c r="M230" s="103"/>
      <c r="N230" s="368"/>
      <c r="O230" s="367" t="s">
        <v>2085</v>
      </c>
      <c r="P230" s="103"/>
      <c r="Q230" s="368"/>
      <c r="R230" s="367" t="s">
        <v>1943</v>
      </c>
      <c r="S230" s="103"/>
      <c r="T230" s="368"/>
    </row>
    <row r="231" spans="1:192" outlineLevel="1">
      <c r="C231" s="22">
        <f>288+364</f>
        <v>652</v>
      </c>
      <c r="D231" s="363">
        <f>322+364</f>
        <v>686</v>
      </c>
      <c r="E231" s="366">
        <f>357+364</f>
        <v>721</v>
      </c>
      <c r="F231" s="369" t="s">
        <v>895</v>
      </c>
      <c r="G231" s="18" t="s">
        <v>896</v>
      </c>
      <c r="H231" s="370" t="s">
        <v>897</v>
      </c>
      <c r="I231" s="369" t="s">
        <v>895</v>
      </c>
      <c r="J231" s="18" t="s">
        <v>896</v>
      </c>
      <c r="K231" s="370" t="s">
        <v>897</v>
      </c>
      <c r="L231" s="369" t="s">
        <v>895</v>
      </c>
      <c r="M231" s="18" t="s">
        <v>896</v>
      </c>
      <c r="N231" s="370" t="s">
        <v>897</v>
      </c>
      <c r="O231" s="369" t="s">
        <v>895</v>
      </c>
      <c r="P231" s="18" t="s">
        <v>896</v>
      </c>
      <c r="Q231" s="370" t="s">
        <v>897</v>
      </c>
      <c r="R231" s="369" t="s">
        <v>895</v>
      </c>
      <c r="S231" s="18" t="s">
        <v>896</v>
      </c>
      <c r="T231" s="370" t="s">
        <v>897</v>
      </c>
    </row>
    <row r="232" spans="1:192" outlineLevel="1">
      <c r="A232">
        <v>1</v>
      </c>
      <c r="B232" t="s">
        <v>1026</v>
      </c>
      <c r="C232" s="430">
        <f t="shared" ref="C232:E237" si="92">INT(C$231+CHOOSE(d.Region,F232,I232,L232,O232,R232))</f>
        <v>652</v>
      </c>
      <c r="D232" s="431">
        <f t="shared" si="92"/>
        <v>686</v>
      </c>
      <c r="E232" s="431">
        <f t="shared" si="92"/>
        <v>721</v>
      </c>
      <c r="F232" s="371">
        <f t="shared" ref="F232:H236" si="93">$D212/2</f>
        <v>0</v>
      </c>
      <c r="G232" s="372">
        <f t="shared" si="93"/>
        <v>0</v>
      </c>
      <c r="H232" s="373">
        <f t="shared" si="93"/>
        <v>0</v>
      </c>
      <c r="I232" s="371">
        <f t="shared" ref="I232:K236" si="94">$E212/2</f>
        <v>0</v>
      </c>
      <c r="J232" s="372">
        <f t="shared" si="94"/>
        <v>0</v>
      </c>
      <c r="K232" s="373">
        <f t="shared" si="94"/>
        <v>0</v>
      </c>
      <c r="L232" s="371">
        <f t="shared" ref="L232:N236" si="95">$F212/2</f>
        <v>0</v>
      </c>
      <c r="M232" s="372">
        <f t="shared" si="95"/>
        <v>0</v>
      </c>
      <c r="N232" s="373">
        <f t="shared" si="95"/>
        <v>0</v>
      </c>
      <c r="O232" s="371">
        <f t="shared" ref="O232:T232" si="96">$F212/2</f>
        <v>0</v>
      </c>
      <c r="P232" s="372">
        <f t="shared" si="96"/>
        <v>0</v>
      </c>
      <c r="Q232" s="373">
        <f t="shared" si="96"/>
        <v>0</v>
      </c>
      <c r="R232" s="371">
        <f t="shared" si="96"/>
        <v>0</v>
      </c>
      <c r="S232" s="372">
        <f t="shared" si="96"/>
        <v>0</v>
      </c>
      <c r="T232" s="373">
        <f t="shared" si="96"/>
        <v>0</v>
      </c>
    </row>
    <row r="233" spans="1:192" outlineLevel="1">
      <c r="A233">
        <v>2</v>
      </c>
      <c r="B233" t="s">
        <v>1028</v>
      </c>
      <c r="C233" s="432">
        <f t="shared" si="92"/>
        <v>659</v>
      </c>
      <c r="D233" s="110">
        <f t="shared" si="92"/>
        <v>693</v>
      </c>
      <c r="E233" s="110">
        <f t="shared" si="92"/>
        <v>728</v>
      </c>
      <c r="F233" s="371">
        <f t="shared" si="93"/>
        <v>7</v>
      </c>
      <c r="G233" s="372">
        <f t="shared" si="93"/>
        <v>7</v>
      </c>
      <c r="H233" s="373">
        <f t="shared" si="93"/>
        <v>7</v>
      </c>
      <c r="I233" s="371">
        <f t="shared" si="94"/>
        <v>7</v>
      </c>
      <c r="J233" s="372">
        <f t="shared" si="94"/>
        <v>7</v>
      </c>
      <c r="K233" s="373">
        <f t="shared" si="94"/>
        <v>7</v>
      </c>
      <c r="L233" s="371">
        <f t="shared" si="95"/>
        <v>7</v>
      </c>
      <c r="M233" s="372">
        <f t="shared" si="95"/>
        <v>7</v>
      </c>
      <c r="N233" s="373">
        <f t="shared" si="95"/>
        <v>7</v>
      </c>
      <c r="O233" s="371">
        <f t="shared" ref="O233:T233" si="97">$F213/2</f>
        <v>7</v>
      </c>
      <c r="P233" s="372">
        <f t="shared" si="97"/>
        <v>7</v>
      </c>
      <c r="Q233" s="373">
        <f t="shared" si="97"/>
        <v>7</v>
      </c>
      <c r="R233" s="371">
        <f t="shared" si="97"/>
        <v>7</v>
      </c>
      <c r="S233" s="372">
        <f t="shared" si="97"/>
        <v>7</v>
      </c>
      <c r="T233" s="373">
        <f t="shared" si="97"/>
        <v>7</v>
      </c>
    </row>
    <row r="234" spans="1:192" outlineLevel="1">
      <c r="A234">
        <v>3</v>
      </c>
      <c r="B234" t="s">
        <v>1027</v>
      </c>
      <c r="C234" s="432">
        <f t="shared" si="92"/>
        <v>669</v>
      </c>
      <c r="D234" s="110">
        <f t="shared" si="92"/>
        <v>703</v>
      </c>
      <c r="E234" s="110">
        <f t="shared" si="92"/>
        <v>738</v>
      </c>
      <c r="F234" s="371">
        <f t="shared" si="93"/>
        <v>17.5</v>
      </c>
      <c r="G234" s="372">
        <f t="shared" si="93"/>
        <v>17.5</v>
      </c>
      <c r="H234" s="373">
        <f t="shared" si="93"/>
        <v>17.5</v>
      </c>
      <c r="I234" s="371">
        <f t="shared" si="94"/>
        <v>17.5</v>
      </c>
      <c r="J234" s="372">
        <f t="shared" si="94"/>
        <v>17.5</v>
      </c>
      <c r="K234" s="373">
        <f t="shared" si="94"/>
        <v>17.5</v>
      </c>
      <c r="L234" s="371">
        <f t="shared" si="95"/>
        <v>17.5</v>
      </c>
      <c r="M234" s="372">
        <f t="shared" si="95"/>
        <v>17.5</v>
      </c>
      <c r="N234" s="373">
        <f t="shared" si="95"/>
        <v>17.5</v>
      </c>
      <c r="O234" s="371">
        <f t="shared" ref="O234:T235" si="98">$F214/2</f>
        <v>17.5</v>
      </c>
      <c r="P234" s="372">
        <f t="shared" si="98"/>
        <v>17.5</v>
      </c>
      <c r="Q234" s="373">
        <f t="shared" si="98"/>
        <v>17.5</v>
      </c>
      <c r="R234" s="371">
        <f t="shared" si="98"/>
        <v>17.5</v>
      </c>
      <c r="S234" s="372">
        <f t="shared" si="98"/>
        <v>17.5</v>
      </c>
      <c r="T234" s="373">
        <f t="shared" si="98"/>
        <v>17.5</v>
      </c>
    </row>
    <row r="235" spans="1:192" outlineLevel="1">
      <c r="A235">
        <v>4</v>
      </c>
      <c r="B235" t="s">
        <v>880</v>
      </c>
      <c r="C235" s="432">
        <f t="shared" si="92"/>
        <v>676</v>
      </c>
      <c r="D235" s="110">
        <f t="shared" si="92"/>
        <v>710</v>
      </c>
      <c r="E235" s="110">
        <f t="shared" si="92"/>
        <v>745</v>
      </c>
      <c r="F235" s="371">
        <f t="shared" si="93"/>
        <v>24.5</v>
      </c>
      <c r="G235" s="372">
        <f t="shared" si="93"/>
        <v>24.5</v>
      </c>
      <c r="H235" s="373">
        <f t="shared" si="93"/>
        <v>24.5</v>
      </c>
      <c r="I235" s="371">
        <f t="shared" si="94"/>
        <v>24.5</v>
      </c>
      <c r="J235" s="372">
        <f t="shared" si="94"/>
        <v>24.5</v>
      </c>
      <c r="K235" s="373">
        <f t="shared" si="94"/>
        <v>24.5</v>
      </c>
      <c r="L235" s="371">
        <f t="shared" si="95"/>
        <v>24.5</v>
      </c>
      <c r="M235" s="372">
        <f t="shared" si="95"/>
        <v>24.5</v>
      </c>
      <c r="N235" s="373">
        <f t="shared" si="95"/>
        <v>24.5</v>
      </c>
      <c r="O235" s="371">
        <f t="shared" si="98"/>
        <v>24.5</v>
      </c>
      <c r="P235" s="372">
        <f t="shared" si="98"/>
        <v>24.5</v>
      </c>
      <c r="Q235" s="373">
        <f t="shared" si="98"/>
        <v>24.5</v>
      </c>
      <c r="R235" s="371">
        <f t="shared" si="98"/>
        <v>24.5</v>
      </c>
      <c r="S235" s="372">
        <f t="shared" si="98"/>
        <v>24.5</v>
      </c>
      <c r="T235" s="373">
        <f t="shared" si="98"/>
        <v>24.5</v>
      </c>
    </row>
    <row r="236" spans="1:192" outlineLevel="1">
      <c r="A236">
        <v>5</v>
      </c>
      <c r="B236" t="s">
        <v>900</v>
      </c>
      <c r="C236" s="432">
        <f t="shared" si="92"/>
        <v>683</v>
      </c>
      <c r="D236" s="110">
        <f t="shared" si="92"/>
        <v>717</v>
      </c>
      <c r="E236" s="110">
        <f t="shared" si="92"/>
        <v>752</v>
      </c>
      <c r="F236" s="371">
        <f t="shared" si="93"/>
        <v>31.5</v>
      </c>
      <c r="G236" s="372">
        <f t="shared" si="93"/>
        <v>31.5</v>
      </c>
      <c r="H236" s="373">
        <f t="shared" si="93"/>
        <v>31.5</v>
      </c>
      <c r="I236" s="371">
        <f t="shared" si="94"/>
        <v>31.5</v>
      </c>
      <c r="J236" s="372">
        <f t="shared" si="94"/>
        <v>31.5</v>
      </c>
      <c r="K236" s="373">
        <f t="shared" si="94"/>
        <v>31.5</v>
      </c>
      <c r="L236" s="371">
        <f t="shared" si="95"/>
        <v>28</v>
      </c>
      <c r="M236" s="372">
        <f t="shared" si="95"/>
        <v>28</v>
      </c>
      <c r="N236" s="373">
        <f t="shared" si="95"/>
        <v>28</v>
      </c>
      <c r="O236" s="371">
        <f t="shared" ref="O236:T236" si="99">$F216/2</f>
        <v>28</v>
      </c>
      <c r="P236" s="372">
        <f t="shared" si="99"/>
        <v>28</v>
      </c>
      <c r="Q236" s="373">
        <f t="shared" si="99"/>
        <v>28</v>
      </c>
      <c r="R236" s="371">
        <f t="shared" si="99"/>
        <v>28</v>
      </c>
      <c r="S236" s="372">
        <f t="shared" si="99"/>
        <v>28</v>
      </c>
      <c r="T236" s="373">
        <f t="shared" si="99"/>
        <v>28</v>
      </c>
    </row>
    <row r="237" spans="1:192" outlineLevel="1">
      <c r="A237">
        <v>6</v>
      </c>
      <c r="B237" t="s">
        <v>1373</v>
      </c>
      <c r="C237" s="433">
        <f t="shared" si="92"/>
        <v>652</v>
      </c>
      <c r="D237" s="434">
        <f t="shared" si="92"/>
        <v>686</v>
      </c>
      <c r="E237" s="434">
        <f t="shared" si="92"/>
        <v>721</v>
      </c>
      <c r="F237" s="412">
        <f>F232</f>
        <v>0</v>
      </c>
      <c r="G237" s="412">
        <f t="shared" ref="G237:N237" si="100">G232</f>
        <v>0</v>
      </c>
      <c r="H237" s="412">
        <f t="shared" si="100"/>
        <v>0</v>
      </c>
      <c r="I237" s="412">
        <f t="shared" si="100"/>
        <v>0</v>
      </c>
      <c r="J237" s="412">
        <f t="shared" si="100"/>
        <v>0</v>
      </c>
      <c r="K237" s="412">
        <f t="shared" si="100"/>
        <v>0</v>
      </c>
      <c r="L237" s="412">
        <f t="shared" si="100"/>
        <v>0</v>
      </c>
      <c r="M237" s="412">
        <f t="shared" si="100"/>
        <v>0</v>
      </c>
      <c r="N237" s="412">
        <f t="shared" si="100"/>
        <v>0</v>
      </c>
      <c r="O237" s="412">
        <f t="shared" ref="O237:T237" si="101">O232</f>
        <v>0</v>
      </c>
      <c r="P237" s="412">
        <f t="shared" si="101"/>
        <v>0</v>
      </c>
      <c r="Q237" s="412">
        <f t="shared" si="101"/>
        <v>0</v>
      </c>
      <c r="R237" s="412">
        <f t="shared" si="101"/>
        <v>0</v>
      </c>
      <c r="S237" s="412">
        <f t="shared" si="101"/>
        <v>0</v>
      </c>
      <c r="T237" s="412">
        <f t="shared" si="101"/>
        <v>0</v>
      </c>
    </row>
    <row r="238" spans="1:192" outlineLevel="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c r="BP238" s="92"/>
      <c r="BQ238" s="92"/>
      <c r="BR238" s="92"/>
      <c r="BS238" s="92"/>
      <c r="BT238" s="92"/>
      <c r="BU238" s="92"/>
      <c r="BV238" s="92"/>
      <c r="BW238" s="92"/>
      <c r="BX238" s="92"/>
      <c r="BY238" s="92"/>
      <c r="BZ238" s="92"/>
      <c r="CA238" s="92"/>
      <c r="CB238" s="92"/>
      <c r="CC238" s="92"/>
      <c r="CD238" s="92"/>
      <c r="CE238" s="92"/>
      <c r="CF238" s="92"/>
      <c r="CG238" s="92"/>
      <c r="CH238" s="92"/>
      <c r="CI238" s="92"/>
      <c r="CJ238" s="92"/>
      <c r="CK238" s="92"/>
      <c r="CL238" s="92"/>
      <c r="CM238" s="92"/>
      <c r="CN238" s="92"/>
      <c r="CO238" s="92"/>
      <c r="CP238" s="92"/>
      <c r="CQ238" s="92"/>
      <c r="CR238" s="92"/>
      <c r="CS238" s="92"/>
      <c r="CT238" s="92"/>
      <c r="CU238" s="92"/>
      <c r="CV238" s="92"/>
      <c r="CW238" s="92"/>
      <c r="CX238" s="92"/>
      <c r="CY238" s="92"/>
      <c r="CZ238" s="92"/>
      <c r="DA238" s="92"/>
      <c r="DB238" s="92"/>
      <c r="DC238" s="92"/>
      <c r="DD238" s="92"/>
      <c r="DE238" s="92"/>
      <c r="DF238" s="92"/>
      <c r="DG238" s="92"/>
      <c r="DH238" s="92"/>
      <c r="DI238" s="92"/>
      <c r="DJ238" s="92"/>
      <c r="DK238" s="92"/>
      <c r="DL238" s="92"/>
      <c r="DM238" s="92"/>
      <c r="DN238" s="92"/>
      <c r="DO238" s="92"/>
      <c r="DP238" s="92"/>
      <c r="DQ238" s="92"/>
      <c r="DR238" s="92"/>
      <c r="DS238" s="92"/>
      <c r="DT238" s="92"/>
      <c r="DU238" s="92"/>
      <c r="DV238" s="92"/>
      <c r="DW238" s="92"/>
      <c r="DX238" s="92"/>
      <c r="DY238" s="92"/>
      <c r="DZ238" s="92"/>
      <c r="EA238" s="92"/>
      <c r="EB238" s="92"/>
      <c r="EC238" s="92"/>
      <c r="ED238" s="92"/>
      <c r="EE238" s="92"/>
      <c r="EF238" s="92"/>
      <c r="EG238" s="92"/>
      <c r="EH238" s="92"/>
      <c r="EI238" s="92"/>
      <c r="EJ238" s="92"/>
      <c r="EK238" s="92"/>
      <c r="EL238" s="92"/>
      <c r="EM238" s="92"/>
      <c r="EN238" s="92"/>
      <c r="EO238" s="92"/>
      <c r="EP238" s="92"/>
      <c r="EQ238" s="92"/>
      <c r="ER238" s="92"/>
      <c r="ES238" s="92"/>
      <c r="ET238" s="92"/>
      <c r="EU238" s="92"/>
      <c r="EV238" s="92"/>
      <c r="EW238" s="92"/>
      <c r="EX238" s="92"/>
      <c r="EY238" s="92"/>
      <c r="EZ238" s="92"/>
      <c r="FA238" s="92"/>
      <c r="FB238" s="92"/>
      <c r="FC238" s="92"/>
      <c r="FD238" s="92"/>
      <c r="FE238" s="92"/>
      <c r="FF238" s="92"/>
      <c r="FG238" s="92"/>
      <c r="FH238" s="92"/>
      <c r="FI238" s="92"/>
      <c r="FJ238" s="92"/>
      <c r="FK238" s="92"/>
      <c r="FL238" s="92"/>
      <c r="FM238" s="92"/>
      <c r="FN238" s="92"/>
      <c r="FO238" s="92"/>
      <c r="FP238" s="92"/>
      <c r="FQ238" s="92"/>
      <c r="FR238" s="92"/>
      <c r="FS238" s="92"/>
      <c r="FT238" s="92"/>
      <c r="FU238" s="92"/>
      <c r="FV238" s="92"/>
      <c r="FW238" s="92"/>
      <c r="FX238" s="92"/>
      <c r="FY238" s="92"/>
      <c r="FZ238" s="92"/>
      <c r="GA238" s="92"/>
      <c r="GB238" s="92"/>
      <c r="GC238" s="92"/>
      <c r="GD238" s="92"/>
      <c r="GE238" s="92"/>
      <c r="GF238" s="92"/>
      <c r="GG238" s="92"/>
      <c r="GH238" s="92"/>
      <c r="GI238" s="92"/>
      <c r="GJ238" s="92"/>
    </row>
    <row r="239" spans="1:192">
      <c r="A239" s="560" t="s">
        <v>2216</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89"/>
      <c r="EQ239" s="89"/>
      <c r="ER239" s="89"/>
      <c r="ES239" s="89"/>
      <c r="ET239" s="89"/>
      <c r="EU239" s="89"/>
      <c r="EV239" s="89"/>
      <c r="EW239" s="89"/>
      <c r="EX239" s="89"/>
      <c r="EY239" s="89"/>
      <c r="EZ239" s="89"/>
      <c r="FA239" s="89"/>
      <c r="FB239" s="89"/>
      <c r="FC239" s="89"/>
      <c r="FD239" s="89"/>
      <c r="FE239" s="89"/>
      <c r="FF239" s="89"/>
      <c r="FG239" s="89"/>
      <c r="FH239" s="89"/>
      <c r="FI239" s="89"/>
      <c r="FJ239" s="89"/>
      <c r="FK239" s="89"/>
      <c r="FL239" s="89"/>
      <c r="FM239" s="89"/>
      <c r="FN239" s="89"/>
      <c r="FO239" s="89"/>
      <c r="FP239" s="89"/>
      <c r="FQ239" s="89"/>
      <c r="FR239" s="89"/>
      <c r="FS239" s="89"/>
      <c r="FT239" s="89"/>
      <c r="FU239" s="89"/>
      <c r="FV239" s="89"/>
      <c r="FW239" s="89"/>
      <c r="FX239" s="89"/>
      <c r="FY239" s="89"/>
      <c r="FZ239" s="89"/>
      <c r="GA239" s="89"/>
      <c r="GB239" s="89"/>
      <c r="GC239" s="89"/>
      <c r="GD239" s="89"/>
      <c r="GE239" s="89"/>
      <c r="GF239" s="89"/>
      <c r="GG239" s="89"/>
      <c r="GH239" s="89"/>
      <c r="GI239" s="89"/>
      <c r="GJ239" s="89"/>
    </row>
    <row r="241" spans="1:122">
      <c r="A241" s="484" t="s">
        <v>849</v>
      </c>
    </row>
    <row r="242" spans="1:122" outlineLevel="1">
      <c r="A242" s="14"/>
      <c r="C242" s="27">
        <v>1</v>
      </c>
      <c r="D242" s="27">
        <v>2</v>
      </c>
      <c r="E242" s="27">
        <v>3</v>
      </c>
      <c r="F242" s="27">
        <v>4</v>
      </c>
      <c r="G242" s="27">
        <v>5</v>
      </c>
      <c r="H242" s="27">
        <v>6</v>
      </c>
      <c r="I242" s="27">
        <v>7</v>
      </c>
      <c r="J242" s="27">
        <v>8</v>
      </c>
      <c r="K242" s="27">
        <v>9</v>
      </c>
      <c r="L242" s="27">
        <v>10</v>
      </c>
      <c r="M242" s="27">
        <v>11</v>
      </c>
      <c r="N242" s="27">
        <v>12</v>
      </c>
      <c r="O242" s="27">
        <v>13</v>
      </c>
      <c r="P242" s="27">
        <v>14</v>
      </c>
      <c r="Q242" s="27">
        <v>15</v>
      </c>
      <c r="R242" s="27">
        <v>1</v>
      </c>
      <c r="S242" s="27">
        <v>2</v>
      </c>
      <c r="T242" s="27">
        <v>3</v>
      </c>
      <c r="U242" s="27">
        <v>4</v>
      </c>
      <c r="V242" s="27">
        <v>5</v>
      </c>
      <c r="W242" s="27">
        <v>6</v>
      </c>
      <c r="X242" s="27">
        <v>7</v>
      </c>
      <c r="Y242" s="27">
        <v>8</v>
      </c>
      <c r="Z242" s="27">
        <v>9</v>
      </c>
      <c r="AA242" s="27">
        <v>10</v>
      </c>
      <c r="AB242" s="27">
        <v>11</v>
      </c>
      <c r="AC242" s="27">
        <v>12</v>
      </c>
      <c r="AD242" s="27">
        <v>13</v>
      </c>
      <c r="AE242" s="27">
        <v>14</v>
      </c>
      <c r="AF242" s="27">
        <v>15</v>
      </c>
      <c r="AG242" s="27">
        <v>1</v>
      </c>
      <c r="AH242" s="27">
        <v>2</v>
      </c>
      <c r="AI242" s="27">
        <v>3</v>
      </c>
      <c r="AJ242" s="27">
        <v>4</v>
      </c>
      <c r="AK242" s="27">
        <v>5</v>
      </c>
      <c r="AL242" s="27">
        <v>6</v>
      </c>
      <c r="AM242" s="27">
        <v>7</v>
      </c>
      <c r="AN242" s="27">
        <v>8</v>
      </c>
      <c r="AO242" s="27">
        <v>9</v>
      </c>
      <c r="AP242" s="27">
        <v>10</v>
      </c>
      <c r="AQ242" s="27">
        <v>11</v>
      </c>
      <c r="AR242" s="27">
        <v>12</v>
      </c>
      <c r="AS242" s="27">
        <v>13</v>
      </c>
      <c r="AT242" s="27">
        <v>14</v>
      </c>
      <c r="AU242" s="27">
        <v>15</v>
      </c>
      <c r="AV242" s="27">
        <v>1</v>
      </c>
      <c r="AW242" s="27">
        <v>2</v>
      </c>
      <c r="AX242" s="27">
        <v>3</v>
      </c>
      <c r="AY242" s="27">
        <v>4</v>
      </c>
      <c r="AZ242" s="27">
        <v>5</v>
      </c>
      <c r="BA242" s="27">
        <v>6</v>
      </c>
      <c r="BB242" s="27">
        <v>7</v>
      </c>
      <c r="BC242" s="27">
        <v>8</v>
      </c>
      <c r="BD242" s="27">
        <v>9</v>
      </c>
      <c r="BE242" s="27">
        <v>10</v>
      </c>
      <c r="BF242" s="27">
        <v>11</v>
      </c>
      <c r="BG242" s="27">
        <v>12</v>
      </c>
      <c r="BH242" s="27">
        <v>13</v>
      </c>
      <c r="BI242" s="27">
        <v>14</v>
      </c>
      <c r="BJ242" s="27">
        <v>15</v>
      </c>
      <c r="BK242" s="27">
        <v>1</v>
      </c>
      <c r="BL242" s="27">
        <v>2</v>
      </c>
      <c r="BM242" s="27">
        <v>3</v>
      </c>
      <c r="BN242" s="27">
        <v>4</v>
      </c>
      <c r="BO242" s="27">
        <v>5</v>
      </c>
      <c r="BP242" s="27">
        <v>6</v>
      </c>
      <c r="BQ242" s="27">
        <v>7</v>
      </c>
      <c r="BR242" s="27">
        <v>8</v>
      </c>
      <c r="BS242" s="27">
        <v>9</v>
      </c>
      <c r="BT242" s="27">
        <v>10</v>
      </c>
      <c r="BU242" s="27">
        <v>11</v>
      </c>
      <c r="BV242" s="27">
        <v>12</v>
      </c>
      <c r="BW242" s="27">
        <v>13</v>
      </c>
      <c r="BX242" s="27">
        <v>14</v>
      </c>
      <c r="BY242" s="27">
        <v>15</v>
      </c>
      <c r="BZ242" s="27">
        <v>1</v>
      </c>
      <c r="CA242" s="27">
        <v>2</v>
      </c>
      <c r="CB242" s="27">
        <v>3</v>
      </c>
      <c r="CC242" s="27">
        <v>4</v>
      </c>
      <c r="CD242" s="27">
        <v>5</v>
      </c>
      <c r="CE242" s="27">
        <v>6</v>
      </c>
      <c r="CF242" s="27">
        <v>7</v>
      </c>
      <c r="CG242" s="27">
        <v>8</v>
      </c>
      <c r="CH242" s="27">
        <v>9</v>
      </c>
      <c r="CI242" s="27">
        <v>10</v>
      </c>
      <c r="CJ242" s="27">
        <v>11</v>
      </c>
      <c r="CK242" s="27">
        <v>12</v>
      </c>
      <c r="CL242" s="27">
        <v>13</v>
      </c>
      <c r="CM242" s="27">
        <v>14</v>
      </c>
      <c r="CN242" s="27">
        <v>15</v>
      </c>
      <c r="CO242" s="27">
        <v>1</v>
      </c>
      <c r="CP242" s="27">
        <v>2</v>
      </c>
      <c r="CQ242" s="27">
        <v>3</v>
      </c>
      <c r="CR242" s="27">
        <v>4</v>
      </c>
      <c r="CS242" s="27">
        <v>5</v>
      </c>
      <c r="CT242" s="27">
        <v>6</v>
      </c>
      <c r="CU242" s="27">
        <v>7</v>
      </c>
      <c r="CV242" s="27">
        <v>8</v>
      </c>
      <c r="CW242" s="27">
        <v>9</v>
      </c>
      <c r="CX242" s="27">
        <v>10</v>
      </c>
      <c r="CY242" s="27">
        <v>11</v>
      </c>
      <c r="CZ242" s="27">
        <v>12</v>
      </c>
      <c r="DA242" s="27">
        <v>13</v>
      </c>
      <c r="DB242" s="27">
        <v>14</v>
      </c>
      <c r="DC242" s="27">
        <v>15</v>
      </c>
      <c r="DD242" s="27">
        <v>1</v>
      </c>
      <c r="DE242" s="27">
        <v>2</v>
      </c>
      <c r="DF242" s="27">
        <v>3</v>
      </c>
      <c r="DG242" s="27">
        <v>4</v>
      </c>
      <c r="DH242" s="27">
        <v>5</v>
      </c>
      <c r="DI242" s="27">
        <v>6</v>
      </c>
      <c r="DJ242" s="27">
        <v>7</v>
      </c>
      <c r="DK242" s="27">
        <v>8</v>
      </c>
      <c r="DL242" s="27">
        <v>9</v>
      </c>
      <c r="DM242" s="27">
        <v>10</v>
      </c>
      <c r="DN242" s="27">
        <v>11</v>
      </c>
      <c r="DO242" s="27">
        <v>12</v>
      </c>
      <c r="DP242" s="27">
        <v>13</v>
      </c>
      <c r="DQ242" s="27">
        <v>14</v>
      </c>
      <c r="DR242" s="27">
        <v>15</v>
      </c>
    </row>
    <row r="243" spans="1:122" ht="42.75" customHeight="1" outlineLevel="1">
      <c r="A243">
        <f>COUNTA($B$252:$B$256)</f>
        <v>5</v>
      </c>
      <c r="B243" t="s">
        <v>850</v>
      </c>
      <c r="C243" s="120">
        <v>0</v>
      </c>
      <c r="D243" s="120">
        <f>C243</f>
        <v>0</v>
      </c>
      <c r="E243" s="120">
        <f t="shared" ref="E243:BP243" si="102">D243</f>
        <v>0</v>
      </c>
      <c r="F243" s="120">
        <f t="shared" si="102"/>
        <v>0</v>
      </c>
      <c r="G243" s="120">
        <f t="shared" si="102"/>
        <v>0</v>
      </c>
      <c r="H243" s="120">
        <f t="shared" si="102"/>
        <v>0</v>
      </c>
      <c r="I243" s="120">
        <f t="shared" si="102"/>
        <v>0</v>
      </c>
      <c r="J243" s="120">
        <f t="shared" si="102"/>
        <v>0</v>
      </c>
      <c r="K243" s="120">
        <f t="shared" si="102"/>
        <v>0</v>
      </c>
      <c r="L243" s="120">
        <f t="shared" si="102"/>
        <v>0</v>
      </c>
      <c r="M243" s="120">
        <f t="shared" si="102"/>
        <v>0</v>
      </c>
      <c r="N243" s="120">
        <f t="shared" si="102"/>
        <v>0</v>
      </c>
      <c r="O243" s="120">
        <f t="shared" si="102"/>
        <v>0</v>
      </c>
      <c r="P243" s="120">
        <f t="shared" si="102"/>
        <v>0</v>
      </c>
      <c r="Q243" s="120">
        <f t="shared" si="102"/>
        <v>0</v>
      </c>
      <c r="R243" s="120">
        <v>1</v>
      </c>
      <c r="S243" s="120">
        <f>R243</f>
        <v>1</v>
      </c>
      <c r="T243" s="120">
        <f t="shared" si="102"/>
        <v>1</v>
      </c>
      <c r="U243" s="120">
        <f t="shared" si="102"/>
        <v>1</v>
      </c>
      <c r="V243" s="120">
        <f t="shared" si="102"/>
        <v>1</v>
      </c>
      <c r="W243" s="120">
        <f t="shared" si="102"/>
        <v>1</v>
      </c>
      <c r="X243" s="120">
        <f t="shared" si="102"/>
        <v>1</v>
      </c>
      <c r="Y243" s="120">
        <f t="shared" si="102"/>
        <v>1</v>
      </c>
      <c r="Z243" s="120">
        <f t="shared" si="102"/>
        <v>1</v>
      </c>
      <c r="AA243" s="120">
        <f t="shared" si="102"/>
        <v>1</v>
      </c>
      <c r="AB243" s="120">
        <f t="shared" si="102"/>
        <v>1</v>
      </c>
      <c r="AC243" s="120">
        <f t="shared" si="102"/>
        <v>1</v>
      </c>
      <c r="AD243" s="120">
        <f t="shared" si="102"/>
        <v>1</v>
      </c>
      <c r="AE243" s="120">
        <f t="shared" si="102"/>
        <v>1</v>
      </c>
      <c r="AF243" s="120">
        <f t="shared" si="102"/>
        <v>1</v>
      </c>
      <c r="AG243" s="120">
        <v>2</v>
      </c>
      <c r="AH243" s="120">
        <f>AG243</f>
        <v>2</v>
      </c>
      <c r="AI243" s="120">
        <f t="shared" si="102"/>
        <v>2</v>
      </c>
      <c r="AJ243" s="120">
        <f t="shared" si="102"/>
        <v>2</v>
      </c>
      <c r="AK243" s="120">
        <f t="shared" si="102"/>
        <v>2</v>
      </c>
      <c r="AL243" s="120">
        <f t="shared" si="102"/>
        <v>2</v>
      </c>
      <c r="AM243" s="120">
        <f t="shared" si="102"/>
        <v>2</v>
      </c>
      <c r="AN243" s="120">
        <f t="shared" si="102"/>
        <v>2</v>
      </c>
      <c r="AO243" s="120">
        <f t="shared" si="102"/>
        <v>2</v>
      </c>
      <c r="AP243" s="120">
        <f t="shared" si="102"/>
        <v>2</v>
      </c>
      <c r="AQ243" s="120">
        <f t="shared" si="102"/>
        <v>2</v>
      </c>
      <c r="AR243" s="120">
        <f t="shared" si="102"/>
        <v>2</v>
      </c>
      <c r="AS243" s="120">
        <f t="shared" si="102"/>
        <v>2</v>
      </c>
      <c r="AT243" s="120">
        <f t="shared" si="102"/>
        <v>2</v>
      </c>
      <c r="AU243" s="120">
        <f t="shared" si="102"/>
        <v>2</v>
      </c>
      <c r="AV243" s="120">
        <v>3</v>
      </c>
      <c r="AW243" s="120">
        <f>AV243</f>
        <v>3</v>
      </c>
      <c r="AX243" s="120">
        <f t="shared" si="102"/>
        <v>3</v>
      </c>
      <c r="AY243" s="120">
        <f t="shared" si="102"/>
        <v>3</v>
      </c>
      <c r="AZ243" s="120">
        <f t="shared" si="102"/>
        <v>3</v>
      </c>
      <c r="BA243" s="120">
        <f t="shared" si="102"/>
        <v>3</v>
      </c>
      <c r="BB243" s="120">
        <f t="shared" si="102"/>
        <v>3</v>
      </c>
      <c r="BC243" s="120">
        <f t="shared" si="102"/>
        <v>3</v>
      </c>
      <c r="BD243" s="120">
        <f t="shared" si="102"/>
        <v>3</v>
      </c>
      <c r="BE243" s="120">
        <f t="shared" si="102"/>
        <v>3</v>
      </c>
      <c r="BF243" s="120">
        <f t="shared" si="102"/>
        <v>3</v>
      </c>
      <c r="BG243" s="120">
        <f t="shared" si="102"/>
        <v>3</v>
      </c>
      <c r="BH243" s="120">
        <f t="shared" si="102"/>
        <v>3</v>
      </c>
      <c r="BI243" s="120">
        <f t="shared" si="102"/>
        <v>3</v>
      </c>
      <c r="BJ243" s="120">
        <f t="shared" si="102"/>
        <v>3</v>
      </c>
      <c r="BK243" s="120">
        <v>4</v>
      </c>
      <c r="BL243" s="120">
        <f>BK243</f>
        <v>4</v>
      </c>
      <c r="BM243" s="120">
        <f t="shared" si="102"/>
        <v>4</v>
      </c>
      <c r="BN243" s="120">
        <f t="shared" si="102"/>
        <v>4</v>
      </c>
      <c r="BO243" s="120">
        <f t="shared" si="102"/>
        <v>4</v>
      </c>
      <c r="BP243" s="120">
        <f t="shared" si="102"/>
        <v>4</v>
      </c>
      <c r="BQ243" s="120">
        <f t="shared" ref="BQ243:BY243" si="103">BP243</f>
        <v>4</v>
      </c>
      <c r="BR243" s="120">
        <f t="shared" si="103"/>
        <v>4</v>
      </c>
      <c r="BS243" s="120">
        <f t="shared" si="103"/>
        <v>4</v>
      </c>
      <c r="BT243" s="120">
        <f t="shared" si="103"/>
        <v>4</v>
      </c>
      <c r="BU243" s="120">
        <f t="shared" si="103"/>
        <v>4</v>
      </c>
      <c r="BV243" s="120">
        <f t="shared" si="103"/>
        <v>4</v>
      </c>
      <c r="BW243" s="120">
        <f t="shared" si="103"/>
        <v>4</v>
      </c>
      <c r="BX243" s="120">
        <f t="shared" si="103"/>
        <v>4</v>
      </c>
      <c r="BY243" s="120">
        <f t="shared" si="103"/>
        <v>4</v>
      </c>
      <c r="BZ243" s="120">
        <v>5</v>
      </c>
      <c r="CA243" s="120">
        <f>BZ243</f>
        <v>5</v>
      </c>
      <c r="CB243" s="120">
        <f t="shared" ref="CB243:CN243" si="104">CA243</f>
        <v>5</v>
      </c>
      <c r="CC243" s="120">
        <f t="shared" si="104"/>
        <v>5</v>
      </c>
      <c r="CD243" s="120">
        <f t="shared" si="104"/>
        <v>5</v>
      </c>
      <c r="CE243" s="120">
        <f t="shared" si="104"/>
        <v>5</v>
      </c>
      <c r="CF243" s="120">
        <f t="shared" si="104"/>
        <v>5</v>
      </c>
      <c r="CG243" s="120">
        <f t="shared" si="104"/>
        <v>5</v>
      </c>
      <c r="CH243" s="120">
        <f t="shared" si="104"/>
        <v>5</v>
      </c>
      <c r="CI243" s="120">
        <f t="shared" si="104"/>
        <v>5</v>
      </c>
      <c r="CJ243" s="120">
        <f t="shared" si="104"/>
        <v>5</v>
      </c>
      <c r="CK243" s="120">
        <f t="shared" si="104"/>
        <v>5</v>
      </c>
      <c r="CL243" s="120">
        <f t="shared" si="104"/>
        <v>5</v>
      </c>
      <c r="CM243" s="120">
        <f t="shared" si="104"/>
        <v>5</v>
      </c>
      <c r="CN243" s="120">
        <f t="shared" si="104"/>
        <v>5</v>
      </c>
      <c r="CO243" s="120">
        <v>6</v>
      </c>
      <c r="CP243" s="120">
        <f>CO243</f>
        <v>6</v>
      </c>
      <c r="CQ243" s="120">
        <f t="shared" ref="CQ243:DC243" si="105">CP243</f>
        <v>6</v>
      </c>
      <c r="CR243" s="120">
        <f t="shared" si="105"/>
        <v>6</v>
      </c>
      <c r="CS243" s="120">
        <f t="shared" si="105"/>
        <v>6</v>
      </c>
      <c r="CT243" s="120">
        <f t="shared" si="105"/>
        <v>6</v>
      </c>
      <c r="CU243" s="120">
        <f t="shared" si="105"/>
        <v>6</v>
      </c>
      <c r="CV243" s="120">
        <f t="shared" si="105"/>
        <v>6</v>
      </c>
      <c r="CW243" s="120">
        <f t="shared" si="105"/>
        <v>6</v>
      </c>
      <c r="CX243" s="120">
        <f t="shared" si="105"/>
        <v>6</v>
      </c>
      <c r="CY243" s="120">
        <f t="shared" si="105"/>
        <v>6</v>
      </c>
      <c r="CZ243" s="120">
        <f t="shared" si="105"/>
        <v>6</v>
      </c>
      <c r="DA243" s="120">
        <f t="shared" si="105"/>
        <v>6</v>
      </c>
      <c r="DB243" s="120">
        <f t="shared" si="105"/>
        <v>6</v>
      </c>
      <c r="DC243" s="120">
        <f t="shared" si="105"/>
        <v>6</v>
      </c>
      <c r="DD243" s="120">
        <v>7</v>
      </c>
      <c r="DE243" s="120">
        <f>DD243</f>
        <v>7</v>
      </c>
      <c r="DF243" s="120">
        <f t="shared" ref="DF243:DR243" si="106">DE243</f>
        <v>7</v>
      </c>
      <c r="DG243" s="120">
        <f t="shared" si="106"/>
        <v>7</v>
      </c>
      <c r="DH243" s="120">
        <f t="shared" si="106"/>
        <v>7</v>
      </c>
      <c r="DI243" s="120">
        <f t="shared" si="106"/>
        <v>7</v>
      </c>
      <c r="DJ243" s="120">
        <f t="shared" si="106"/>
        <v>7</v>
      </c>
      <c r="DK243" s="120">
        <f t="shared" si="106"/>
        <v>7</v>
      </c>
      <c r="DL243" s="120">
        <f t="shared" si="106"/>
        <v>7</v>
      </c>
      <c r="DM243" s="120">
        <f t="shared" si="106"/>
        <v>7</v>
      </c>
      <c r="DN243" s="120">
        <f t="shared" si="106"/>
        <v>7</v>
      </c>
      <c r="DO243" s="120">
        <f t="shared" si="106"/>
        <v>7</v>
      </c>
      <c r="DP243" s="120">
        <f t="shared" si="106"/>
        <v>7</v>
      </c>
      <c r="DQ243" s="120">
        <f t="shared" si="106"/>
        <v>7</v>
      </c>
      <c r="DR243" s="120">
        <f t="shared" si="106"/>
        <v>7</v>
      </c>
    </row>
    <row r="244" spans="1:122" outlineLevel="1">
      <c r="A244">
        <v>1</v>
      </c>
      <c r="B244" t="s">
        <v>938</v>
      </c>
      <c r="C244" s="123" t="str">
        <f t="shared" ref="C244:AH244" si="107">IFERROR(INDEX(LMU_Data,(C$243*$A$243)+$A244,(d.Region-1)*15+C$242)-1,"-")</f>
        <v>-</v>
      </c>
      <c r="D244" s="123" t="str">
        <f t="shared" si="107"/>
        <v>-</v>
      </c>
      <c r="E244" s="123" t="str">
        <f t="shared" si="107"/>
        <v>-</v>
      </c>
      <c r="F244" s="123" t="str">
        <f t="shared" si="107"/>
        <v>-</v>
      </c>
      <c r="G244" s="123" t="str">
        <f t="shared" si="107"/>
        <v>-</v>
      </c>
      <c r="H244" s="123" t="str">
        <f t="shared" si="107"/>
        <v>-</v>
      </c>
      <c r="I244" s="123" t="str">
        <f t="shared" si="107"/>
        <v>-</v>
      </c>
      <c r="J244" s="123" t="str">
        <f t="shared" si="107"/>
        <v>-</v>
      </c>
      <c r="K244" s="123" t="str">
        <f t="shared" si="107"/>
        <v>-</v>
      </c>
      <c r="L244" s="123" t="str">
        <f t="shared" si="107"/>
        <v>-</v>
      </c>
      <c r="M244" s="123" t="str">
        <f t="shared" si="107"/>
        <v>-</v>
      </c>
      <c r="N244" s="123" t="str">
        <f t="shared" si="107"/>
        <v>-</v>
      </c>
      <c r="O244" s="123" t="str">
        <f t="shared" si="107"/>
        <v>-</v>
      </c>
      <c r="P244" s="123" t="str">
        <f t="shared" si="107"/>
        <v>-</v>
      </c>
      <c r="Q244" s="123" t="str">
        <f t="shared" si="107"/>
        <v>-</v>
      </c>
      <c r="R244" s="123" t="str">
        <f t="shared" si="107"/>
        <v>-</v>
      </c>
      <c r="S244" s="123" t="str">
        <f t="shared" si="107"/>
        <v>-</v>
      </c>
      <c r="T244" s="123" t="str">
        <f t="shared" si="107"/>
        <v>-</v>
      </c>
      <c r="U244" s="123" t="str">
        <f t="shared" si="107"/>
        <v>-</v>
      </c>
      <c r="V244" s="123" t="str">
        <f t="shared" si="107"/>
        <v>-</v>
      </c>
      <c r="W244" s="123" t="str">
        <f t="shared" si="107"/>
        <v>-</v>
      </c>
      <c r="X244" s="123" t="str">
        <f t="shared" si="107"/>
        <v>-</v>
      </c>
      <c r="Y244" s="123" t="str">
        <f t="shared" si="107"/>
        <v>-</v>
      </c>
      <c r="Z244" s="123" t="str">
        <f t="shared" si="107"/>
        <v>-</v>
      </c>
      <c r="AA244" s="123" t="str">
        <f t="shared" si="107"/>
        <v>-</v>
      </c>
      <c r="AB244" s="123" t="str">
        <f t="shared" si="107"/>
        <v>-</v>
      </c>
      <c r="AC244" s="123" t="str">
        <f t="shared" si="107"/>
        <v>-</v>
      </c>
      <c r="AD244" s="123" t="str">
        <f t="shared" si="107"/>
        <v>-</v>
      </c>
      <c r="AE244" s="123" t="str">
        <f t="shared" si="107"/>
        <v>-</v>
      </c>
      <c r="AF244" s="123" t="str">
        <f t="shared" si="107"/>
        <v>-</v>
      </c>
      <c r="AG244" s="123">
        <f t="shared" si="107"/>
        <v>0</v>
      </c>
      <c r="AH244" s="123">
        <f t="shared" si="107"/>
        <v>13</v>
      </c>
      <c r="AI244" s="123">
        <f t="shared" ref="AI244:BN244" si="108">IFERROR(INDEX(LMU_Data,(AI$243*$A$243)+$A244,(d.Region-1)*15+AI$242)-1,"-")</f>
        <v>14</v>
      </c>
      <c r="AJ244" s="123">
        <f t="shared" si="108"/>
        <v>27</v>
      </c>
      <c r="AK244" s="123">
        <f t="shared" si="108"/>
        <v>33</v>
      </c>
      <c r="AL244" s="123">
        <f t="shared" si="108"/>
        <v>15</v>
      </c>
      <c r="AM244" s="123">
        <f t="shared" si="108"/>
        <v>26</v>
      </c>
      <c r="AN244" s="123">
        <f t="shared" si="108"/>
        <v>32</v>
      </c>
      <c r="AO244" s="123">
        <f t="shared" si="108"/>
        <v>16</v>
      </c>
      <c r="AP244" s="123">
        <f t="shared" si="108"/>
        <v>25</v>
      </c>
      <c r="AQ244" s="123">
        <f t="shared" si="108"/>
        <v>30</v>
      </c>
      <c r="AR244" s="123">
        <f t="shared" si="108"/>
        <v>3</v>
      </c>
      <c r="AS244" s="123">
        <f t="shared" si="108"/>
        <v>4</v>
      </c>
      <c r="AT244" s="123">
        <f t="shared" si="108"/>
        <v>6</v>
      </c>
      <c r="AU244" s="123">
        <f t="shared" si="108"/>
        <v>31</v>
      </c>
      <c r="AV244" s="123">
        <f t="shared" si="108"/>
        <v>22</v>
      </c>
      <c r="AW244" s="123">
        <f t="shared" si="108"/>
        <v>23</v>
      </c>
      <c r="AX244" s="123">
        <f t="shared" si="108"/>
        <v>24</v>
      </c>
      <c r="AY244" s="123">
        <f t="shared" si="108"/>
        <v>25</v>
      </c>
      <c r="AZ244" s="123">
        <f t="shared" si="108"/>
        <v>26</v>
      </c>
      <c r="BA244" s="123">
        <f t="shared" si="108"/>
        <v>27</v>
      </c>
      <c r="BB244" s="123">
        <f t="shared" si="108"/>
        <v>28</v>
      </c>
      <c r="BC244" s="123">
        <f t="shared" si="108"/>
        <v>29</v>
      </c>
      <c r="BD244" s="123">
        <f t="shared" si="108"/>
        <v>11</v>
      </c>
      <c r="BE244" s="123">
        <f t="shared" si="108"/>
        <v>12</v>
      </c>
      <c r="BF244" s="123">
        <f t="shared" si="108"/>
        <v>10</v>
      </c>
      <c r="BG244" s="123">
        <f t="shared" si="108"/>
        <v>0</v>
      </c>
      <c r="BH244" s="123">
        <f t="shared" si="108"/>
        <v>27</v>
      </c>
      <c r="BI244" s="123">
        <f t="shared" si="108"/>
        <v>33</v>
      </c>
      <c r="BJ244" s="123">
        <f t="shared" si="108"/>
        <v>26</v>
      </c>
      <c r="BK244" s="123">
        <f t="shared" si="108"/>
        <v>22</v>
      </c>
      <c r="BL244" s="123">
        <f t="shared" si="108"/>
        <v>23</v>
      </c>
      <c r="BM244" s="123">
        <f t="shared" si="108"/>
        <v>24</v>
      </c>
      <c r="BN244" s="123">
        <f t="shared" si="108"/>
        <v>25</v>
      </c>
      <c r="BO244" s="123">
        <f t="shared" ref="BO244:CT244" si="109">IFERROR(INDEX(LMU_Data,(BO$243*$A$243)+$A244,(d.Region-1)*15+BO$242)-1,"-")</f>
        <v>26</v>
      </c>
      <c r="BP244" s="123">
        <f t="shared" si="109"/>
        <v>27</v>
      </c>
      <c r="BQ244" s="123">
        <f t="shared" si="109"/>
        <v>28</v>
      </c>
      <c r="BR244" s="123">
        <f t="shared" si="109"/>
        <v>29</v>
      </c>
      <c r="BS244" s="123">
        <f t="shared" si="109"/>
        <v>11</v>
      </c>
      <c r="BT244" s="123">
        <f t="shared" si="109"/>
        <v>12</v>
      </c>
      <c r="BU244" s="123">
        <f t="shared" si="109"/>
        <v>26</v>
      </c>
      <c r="BV244" s="123">
        <f t="shared" si="109"/>
        <v>16</v>
      </c>
      <c r="BW244" s="123">
        <f t="shared" si="109"/>
        <v>25</v>
      </c>
      <c r="BX244" s="123">
        <f t="shared" si="109"/>
        <v>30</v>
      </c>
      <c r="BY244" s="123">
        <f t="shared" si="109"/>
        <v>3</v>
      </c>
      <c r="BZ244" s="123" t="str">
        <f t="shared" si="109"/>
        <v>-</v>
      </c>
      <c r="CA244" s="123" t="str">
        <f t="shared" si="109"/>
        <v>-</v>
      </c>
      <c r="CB244" s="123" t="str">
        <f t="shared" si="109"/>
        <v>-</v>
      </c>
      <c r="CC244" s="123" t="str">
        <f t="shared" si="109"/>
        <v>-</v>
      </c>
      <c r="CD244" s="123" t="str">
        <f t="shared" si="109"/>
        <v>-</v>
      </c>
      <c r="CE244" s="123" t="str">
        <f t="shared" si="109"/>
        <v>-</v>
      </c>
      <c r="CF244" s="123" t="str">
        <f t="shared" si="109"/>
        <v>-</v>
      </c>
      <c r="CG244" s="123" t="str">
        <f t="shared" si="109"/>
        <v>-</v>
      </c>
      <c r="CH244" s="123" t="str">
        <f t="shared" si="109"/>
        <v>-</v>
      </c>
      <c r="CI244" s="123" t="str">
        <f t="shared" si="109"/>
        <v>-</v>
      </c>
      <c r="CJ244" s="123" t="str">
        <f t="shared" si="109"/>
        <v>-</v>
      </c>
      <c r="CK244" s="123" t="str">
        <f t="shared" si="109"/>
        <v>-</v>
      </c>
      <c r="CL244" s="123" t="str">
        <f t="shared" si="109"/>
        <v>-</v>
      </c>
      <c r="CM244" s="123" t="str">
        <f t="shared" si="109"/>
        <v>-</v>
      </c>
      <c r="CN244" s="123" t="str">
        <f t="shared" si="109"/>
        <v>-</v>
      </c>
      <c r="CO244" s="123" t="str">
        <f t="shared" si="109"/>
        <v>-</v>
      </c>
      <c r="CP244" s="123" t="str">
        <f t="shared" si="109"/>
        <v>-</v>
      </c>
      <c r="CQ244" s="123" t="str">
        <f t="shared" si="109"/>
        <v>-</v>
      </c>
      <c r="CR244" s="123" t="str">
        <f t="shared" si="109"/>
        <v>-</v>
      </c>
      <c r="CS244" s="123" t="str">
        <f t="shared" si="109"/>
        <v>-</v>
      </c>
      <c r="CT244" s="123" t="str">
        <f t="shared" si="109"/>
        <v>-</v>
      </c>
      <c r="CU244" s="123" t="str">
        <f t="shared" ref="CU244:DR244" si="110">IFERROR(INDEX(LMU_Data,(CU$243*$A$243)+$A244,(d.Region-1)*15+CU$242)-1,"-")</f>
        <v>-</v>
      </c>
      <c r="CV244" s="123" t="str">
        <f t="shared" si="110"/>
        <v>-</v>
      </c>
      <c r="CW244" s="123" t="str">
        <f t="shared" si="110"/>
        <v>-</v>
      </c>
      <c r="CX244" s="123" t="str">
        <f t="shared" si="110"/>
        <v>-</v>
      </c>
      <c r="CY244" s="123" t="str">
        <f t="shared" si="110"/>
        <v>-</v>
      </c>
      <c r="CZ244" s="123" t="str">
        <f t="shared" si="110"/>
        <v>-</v>
      </c>
      <c r="DA244" s="123" t="str">
        <f t="shared" si="110"/>
        <v>-</v>
      </c>
      <c r="DB244" s="123" t="str">
        <f t="shared" si="110"/>
        <v>-</v>
      </c>
      <c r="DC244" s="123" t="str">
        <f t="shared" si="110"/>
        <v>-</v>
      </c>
      <c r="DD244" s="123" t="str">
        <f t="shared" si="110"/>
        <v>-</v>
      </c>
      <c r="DE244" s="123" t="str">
        <f t="shared" si="110"/>
        <v>-</v>
      </c>
      <c r="DF244" s="123" t="str">
        <f t="shared" si="110"/>
        <v>-</v>
      </c>
      <c r="DG244" s="123" t="str">
        <f t="shared" si="110"/>
        <v>-</v>
      </c>
      <c r="DH244" s="123" t="str">
        <f t="shared" si="110"/>
        <v>-</v>
      </c>
      <c r="DI244" s="123" t="str">
        <f t="shared" si="110"/>
        <v>-</v>
      </c>
      <c r="DJ244" s="123" t="str">
        <f t="shared" si="110"/>
        <v>-</v>
      </c>
      <c r="DK244" s="123" t="str">
        <f t="shared" si="110"/>
        <v>-</v>
      </c>
      <c r="DL244" s="123" t="str">
        <f t="shared" si="110"/>
        <v>-</v>
      </c>
      <c r="DM244" s="123" t="str">
        <f t="shared" si="110"/>
        <v>-</v>
      </c>
      <c r="DN244" s="123" t="str">
        <f t="shared" si="110"/>
        <v>-</v>
      </c>
      <c r="DO244" s="123" t="str">
        <f t="shared" si="110"/>
        <v>-</v>
      </c>
      <c r="DP244" s="123" t="str">
        <f t="shared" si="110"/>
        <v>-</v>
      </c>
      <c r="DQ244" s="123" t="str">
        <f t="shared" si="110"/>
        <v>-</v>
      </c>
      <c r="DR244" s="123" t="str">
        <f t="shared" si="110"/>
        <v>-</v>
      </c>
    </row>
    <row r="245" spans="1:122" outlineLevel="1">
      <c r="B245" t="s">
        <v>852</v>
      </c>
      <c r="C245" s="99" t="str">
        <f>IF(C$244="-",":",TEXT(C$244,"0")&amp;":"&amp;TEXT(C$244+1,"0"))&amp;","&amp;TEXT(C$243,"0")&amp;":"&amp;TEXT(C$243+1,"0")</f>
        <v>:,0:1</v>
      </c>
      <c r="D245" s="99" t="str">
        <f t="shared" ref="D245:BO245" si="111">IF(D$244="-",":",TEXT(D$244,"0")&amp;":"&amp;TEXT(D$244+1,"0"))&amp;","&amp;TEXT(D$243,"0")&amp;":"&amp;TEXT(D$243+1,"0")</f>
        <v>:,0:1</v>
      </c>
      <c r="E245" s="99" t="str">
        <f t="shared" si="111"/>
        <v>:,0:1</v>
      </c>
      <c r="F245" s="99" t="str">
        <f t="shared" si="111"/>
        <v>:,0:1</v>
      </c>
      <c r="G245" s="99" t="str">
        <f t="shared" si="111"/>
        <v>:,0:1</v>
      </c>
      <c r="H245" s="99" t="str">
        <f t="shared" si="111"/>
        <v>:,0:1</v>
      </c>
      <c r="I245" s="99" t="str">
        <f t="shared" si="111"/>
        <v>:,0:1</v>
      </c>
      <c r="J245" s="99" t="str">
        <f t="shared" si="111"/>
        <v>:,0:1</v>
      </c>
      <c r="K245" s="99" t="str">
        <f t="shared" si="111"/>
        <v>:,0:1</v>
      </c>
      <c r="L245" s="99" t="str">
        <f t="shared" si="111"/>
        <v>:,0:1</v>
      </c>
      <c r="M245" s="99" t="str">
        <f t="shared" si="111"/>
        <v>:,0:1</v>
      </c>
      <c r="N245" s="99" t="str">
        <f t="shared" si="111"/>
        <v>:,0:1</v>
      </c>
      <c r="O245" s="99" t="str">
        <f t="shared" si="111"/>
        <v>:,0:1</v>
      </c>
      <c r="P245" s="99" t="str">
        <f t="shared" si="111"/>
        <v>:,0:1</v>
      </c>
      <c r="Q245" s="99" t="str">
        <f t="shared" si="111"/>
        <v>:,0:1</v>
      </c>
      <c r="R245" s="99" t="str">
        <f t="shared" si="111"/>
        <v>:,1:2</v>
      </c>
      <c r="S245" s="99" t="str">
        <f t="shared" si="111"/>
        <v>:,1:2</v>
      </c>
      <c r="T245" s="99" t="str">
        <f t="shared" si="111"/>
        <v>:,1:2</v>
      </c>
      <c r="U245" s="99" t="str">
        <f t="shared" si="111"/>
        <v>:,1:2</v>
      </c>
      <c r="V245" s="99" t="str">
        <f t="shared" si="111"/>
        <v>:,1:2</v>
      </c>
      <c r="W245" s="99" t="str">
        <f t="shared" si="111"/>
        <v>:,1:2</v>
      </c>
      <c r="X245" s="99" t="str">
        <f t="shared" si="111"/>
        <v>:,1:2</v>
      </c>
      <c r="Y245" s="99" t="str">
        <f t="shared" si="111"/>
        <v>:,1:2</v>
      </c>
      <c r="Z245" s="99" t="str">
        <f t="shared" si="111"/>
        <v>:,1:2</v>
      </c>
      <c r="AA245" s="99" t="str">
        <f t="shared" si="111"/>
        <v>:,1:2</v>
      </c>
      <c r="AB245" s="99" t="str">
        <f t="shared" si="111"/>
        <v>:,1:2</v>
      </c>
      <c r="AC245" s="99" t="str">
        <f t="shared" si="111"/>
        <v>:,1:2</v>
      </c>
      <c r="AD245" s="99" t="str">
        <f t="shared" si="111"/>
        <v>:,1:2</v>
      </c>
      <c r="AE245" s="99" t="str">
        <f t="shared" si="111"/>
        <v>:,1:2</v>
      </c>
      <c r="AF245" s="99" t="str">
        <f t="shared" si="111"/>
        <v>:,1:2</v>
      </c>
      <c r="AG245" s="99" t="str">
        <f t="shared" si="111"/>
        <v>0:1,2:3</v>
      </c>
      <c r="AH245" s="99" t="str">
        <f t="shared" si="111"/>
        <v>13:14,2:3</v>
      </c>
      <c r="AI245" s="99" t="str">
        <f t="shared" si="111"/>
        <v>14:15,2:3</v>
      </c>
      <c r="AJ245" s="99" t="str">
        <f t="shared" si="111"/>
        <v>27:28,2:3</v>
      </c>
      <c r="AK245" s="99" t="str">
        <f t="shared" si="111"/>
        <v>33:34,2:3</v>
      </c>
      <c r="AL245" s="99" t="str">
        <f t="shared" si="111"/>
        <v>15:16,2:3</v>
      </c>
      <c r="AM245" s="99" t="str">
        <f t="shared" si="111"/>
        <v>26:27,2:3</v>
      </c>
      <c r="AN245" s="99" t="str">
        <f t="shared" si="111"/>
        <v>32:33,2:3</v>
      </c>
      <c r="AO245" s="99" t="str">
        <f t="shared" si="111"/>
        <v>16:17,2:3</v>
      </c>
      <c r="AP245" s="99" t="str">
        <f t="shared" si="111"/>
        <v>25:26,2:3</v>
      </c>
      <c r="AQ245" s="99" t="str">
        <f t="shared" si="111"/>
        <v>30:31,2:3</v>
      </c>
      <c r="AR245" s="99" t="str">
        <f t="shared" si="111"/>
        <v>3:4,2:3</v>
      </c>
      <c r="AS245" s="99" t="str">
        <f t="shared" si="111"/>
        <v>4:5,2:3</v>
      </c>
      <c r="AT245" s="99" t="str">
        <f t="shared" si="111"/>
        <v>6:7,2:3</v>
      </c>
      <c r="AU245" s="99" t="str">
        <f t="shared" si="111"/>
        <v>31:32,2:3</v>
      </c>
      <c r="AV245" s="99" t="str">
        <f t="shared" si="111"/>
        <v>22:23,3:4</v>
      </c>
      <c r="AW245" s="99" t="str">
        <f t="shared" si="111"/>
        <v>23:24,3:4</v>
      </c>
      <c r="AX245" s="99" t="str">
        <f t="shared" si="111"/>
        <v>24:25,3:4</v>
      </c>
      <c r="AY245" s="99" t="str">
        <f t="shared" si="111"/>
        <v>25:26,3:4</v>
      </c>
      <c r="AZ245" s="99" t="str">
        <f t="shared" si="111"/>
        <v>26:27,3:4</v>
      </c>
      <c r="BA245" s="99" t="str">
        <f t="shared" si="111"/>
        <v>27:28,3:4</v>
      </c>
      <c r="BB245" s="99" t="str">
        <f t="shared" si="111"/>
        <v>28:29,3:4</v>
      </c>
      <c r="BC245" s="99" t="str">
        <f t="shared" si="111"/>
        <v>29:30,3:4</v>
      </c>
      <c r="BD245" s="99" t="str">
        <f t="shared" si="111"/>
        <v>11:12,3:4</v>
      </c>
      <c r="BE245" s="99" t="str">
        <f t="shared" si="111"/>
        <v>12:13,3:4</v>
      </c>
      <c r="BF245" s="99" t="str">
        <f t="shared" si="111"/>
        <v>10:11,3:4</v>
      </c>
      <c r="BG245" s="99" t="str">
        <f t="shared" si="111"/>
        <v>0:1,3:4</v>
      </c>
      <c r="BH245" s="99" t="str">
        <f t="shared" si="111"/>
        <v>27:28,3:4</v>
      </c>
      <c r="BI245" s="99" t="str">
        <f t="shared" si="111"/>
        <v>33:34,3:4</v>
      </c>
      <c r="BJ245" s="99" t="str">
        <f t="shared" si="111"/>
        <v>26:27,3:4</v>
      </c>
      <c r="BK245" s="99" t="str">
        <f t="shared" si="111"/>
        <v>22:23,4:5</v>
      </c>
      <c r="BL245" s="99" t="str">
        <f t="shared" si="111"/>
        <v>23:24,4:5</v>
      </c>
      <c r="BM245" s="99" t="str">
        <f t="shared" si="111"/>
        <v>24:25,4:5</v>
      </c>
      <c r="BN245" s="99" t="str">
        <f t="shared" si="111"/>
        <v>25:26,4:5</v>
      </c>
      <c r="BO245" s="99" t="str">
        <f t="shared" si="111"/>
        <v>26:27,4:5</v>
      </c>
      <c r="BP245" s="99" t="str">
        <f t="shared" ref="BP245:DR245" si="112">IF(BP$244="-",":",TEXT(BP$244,"0")&amp;":"&amp;TEXT(BP$244+1,"0"))&amp;","&amp;TEXT(BP$243,"0")&amp;":"&amp;TEXT(BP$243+1,"0")</f>
        <v>27:28,4:5</v>
      </c>
      <c r="BQ245" s="99" t="str">
        <f t="shared" si="112"/>
        <v>28:29,4:5</v>
      </c>
      <c r="BR245" s="99" t="str">
        <f t="shared" si="112"/>
        <v>29:30,4:5</v>
      </c>
      <c r="BS245" s="99" t="str">
        <f t="shared" si="112"/>
        <v>11:12,4:5</v>
      </c>
      <c r="BT245" s="99" t="str">
        <f t="shared" si="112"/>
        <v>12:13,4:5</v>
      </c>
      <c r="BU245" s="99" t="str">
        <f t="shared" si="112"/>
        <v>26:27,4:5</v>
      </c>
      <c r="BV245" s="99" t="str">
        <f t="shared" si="112"/>
        <v>16:17,4:5</v>
      </c>
      <c r="BW245" s="99" t="str">
        <f t="shared" si="112"/>
        <v>25:26,4:5</v>
      </c>
      <c r="BX245" s="99" t="str">
        <f t="shared" si="112"/>
        <v>30:31,4:5</v>
      </c>
      <c r="BY245" s="99" t="str">
        <f t="shared" si="112"/>
        <v>3:4,4:5</v>
      </c>
      <c r="BZ245" s="99" t="str">
        <f t="shared" si="112"/>
        <v>:,5:6</v>
      </c>
      <c r="CA245" s="99" t="str">
        <f t="shared" si="112"/>
        <v>:,5:6</v>
      </c>
      <c r="CB245" s="99" t="str">
        <f t="shared" si="112"/>
        <v>:,5:6</v>
      </c>
      <c r="CC245" s="99" t="str">
        <f t="shared" si="112"/>
        <v>:,5:6</v>
      </c>
      <c r="CD245" s="99" t="str">
        <f t="shared" si="112"/>
        <v>:,5:6</v>
      </c>
      <c r="CE245" s="99" t="str">
        <f t="shared" si="112"/>
        <v>:,5:6</v>
      </c>
      <c r="CF245" s="99" t="str">
        <f t="shared" si="112"/>
        <v>:,5:6</v>
      </c>
      <c r="CG245" s="99" t="str">
        <f t="shared" si="112"/>
        <v>:,5:6</v>
      </c>
      <c r="CH245" s="99" t="str">
        <f t="shared" si="112"/>
        <v>:,5:6</v>
      </c>
      <c r="CI245" s="99" t="str">
        <f t="shared" si="112"/>
        <v>:,5:6</v>
      </c>
      <c r="CJ245" s="99" t="str">
        <f t="shared" si="112"/>
        <v>:,5:6</v>
      </c>
      <c r="CK245" s="99" t="str">
        <f t="shared" si="112"/>
        <v>:,5:6</v>
      </c>
      <c r="CL245" s="99" t="str">
        <f t="shared" si="112"/>
        <v>:,5:6</v>
      </c>
      <c r="CM245" s="99" t="str">
        <f t="shared" si="112"/>
        <v>:,5:6</v>
      </c>
      <c r="CN245" s="99" t="str">
        <f t="shared" si="112"/>
        <v>:,5:6</v>
      </c>
      <c r="CO245" s="99" t="str">
        <f t="shared" si="112"/>
        <v>:,6:7</v>
      </c>
      <c r="CP245" s="99" t="str">
        <f t="shared" si="112"/>
        <v>:,6:7</v>
      </c>
      <c r="CQ245" s="99" t="str">
        <f t="shared" si="112"/>
        <v>:,6:7</v>
      </c>
      <c r="CR245" s="99" t="str">
        <f t="shared" si="112"/>
        <v>:,6:7</v>
      </c>
      <c r="CS245" s="99" t="str">
        <f t="shared" si="112"/>
        <v>:,6:7</v>
      </c>
      <c r="CT245" s="99" t="str">
        <f t="shared" si="112"/>
        <v>:,6:7</v>
      </c>
      <c r="CU245" s="99" t="str">
        <f t="shared" si="112"/>
        <v>:,6:7</v>
      </c>
      <c r="CV245" s="99" t="str">
        <f t="shared" si="112"/>
        <v>:,6:7</v>
      </c>
      <c r="CW245" s="99" t="str">
        <f t="shared" si="112"/>
        <v>:,6:7</v>
      </c>
      <c r="CX245" s="99" t="str">
        <f t="shared" si="112"/>
        <v>:,6:7</v>
      </c>
      <c r="CY245" s="99" t="str">
        <f t="shared" si="112"/>
        <v>:,6:7</v>
      </c>
      <c r="CZ245" s="99" t="str">
        <f t="shared" si="112"/>
        <v>:,6:7</v>
      </c>
      <c r="DA245" s="99" t="str">
        <f t="shared" si="112"/>
        <v>:,6:7</v>
      </c>
      <c r="DB245" s="99" t="str">
        <f t="shared" si="112"/>
        <v>:,6:7</v>
      </c>
      <c r="DC245" s="99" t="str">
        <f t="shared" si="112"/>
        <v>:,6:7</v>
      </c>
      <c r="DD245" s="99" t="str">
        <f t="shared" si="112"/>
        <v>:,7:8</v>
      </c>
      <c r="DE245" s="99" t="str">
        <f t="shared" si="112"/>
        <v>:,7:8</v>
      </c>
      <c r="DF245" s="99" t="str">
        <f t="shared" si="112"/>
        <v>:,7:8</v>
      </c>
      <c r="DG245" s="99" t="str">
        <f t="shared" si="112"/>
        <v>:,7:8</v>
      </c>
      <c r="DH245" s="99" t="str">
        <f t="shared" si="112"/>
        <v>:,7:8</v>
      </c>
      <c r="DI245" s="99" t="str">
        <f t="shared" si="112"/>
        <v>:,7:8</v>
      </c>
      <c r="DJ245" s="99" t="str">
        <f t="shared" si="112"/>
        <v>:,7:8</v>
      </c>
      <c r="DK245" s="99" t="str">
        <f t="shared" si="112"/>
        <v>:,7:8</v>
      </c>
      <c r="DL245" s="99" t="str">
        <f t="shared" si="112"/>
        <v>:,7:8</v>
      </c>
      <c r="DM245" s="99" t="str">
        <f t="shared" si="112"/>
        <v>:,7:8</v>
      </c>
      <c r="DN245" s="99" t="str">
        <f t="shared" si="112"/>
        <v>:,7:8</v>
      </c>
      <c r="DO245" s="99" t="str">
        <f t="shared" si="112"/>
        <v>:,7:8</v>
      </c>
      <c r="DP245" s="99" t="str">
        <f t="shared" si="112"/>
        <v>:,7:8</v>
      </c>
      <c r="DQ245" s="99" t="str">
        <f t="shared" si="112"/>
        <v>:,7:8</v>
      </c>
      <c r="DR245" s="99" t="str">
        <f t="shared" si="112"/>
        <v>:,7:8</v>
      </c>
    </row>
    <row r="246" spans="1:122" outlineLevel="1">
      <c r="A246">
        <v>2</v>
      </c>
      <c r="B246" t="s">
        <v>854</v>
      </c>
      <c r="C246" s="123" t="str">
        <f t="shared" ref="C246:L249" si="113">IFERROR(MAX(0,INDEX(LMU_Data,(C$243*$A$243)+$A246,(d.Region-1)*15+C$242)-0.01),"-")</f>
        <v>-</v>
      </c>
      <c r="D246" s="123" t="str">
        <f t="shared" si="113"/>
        <v>-</v>
      </c>
      <c r="E246" s="123" t="str">
        <f t="shared" si="113"/>
        <v>-</v>
      </c>
      <c r="F246" s="123" t="str">
        <f t="shared" si="113"/>
        <v>-</v>
      </c>
      <c r="G246" s="123" t="str">
        <f t="shared" si="113"/>
        <v>-</v>
      </c>
      <c r="H246" s="123" t="str">
        <f t="shared" si="113"/>
        <v>-</v>
      </c>
      <c r="I246" s="123" t="str">
        <f t="shared" si="113"/>
        <v>-</v>
      </c>
      <c r="J246" s="123" t="str">
        <f t="shared" si="113"/>
        <v>-</v>
      </c>
      <c r="K246" s="123" t="str">
        <f t="shared" si="113"/>
        <v>-</v>
      </c>
      <c r="L246" s="123" t="str">
        <f t="shared" si="113"/>
        <v>-</v>
      </c>
      <c r="M246" s="123" t="str">
        <f t="shared" ref="M246:V249" si="114">IFERROR(MAX(0,INDEX(LMU_Data,(M$243*$A$243)+$A246,(d.Region-1)*15+M$242)-0.01),"-")</f>
        <v>-</v>
      </c>
      <c r="N246" s="123" t="str">
        <f t="shared" si="114"/>
        <v>-</v>
      </c>
      <c r="O246" s="123" t="str">
        <f t="shared" si="114"/>
        <v>-</v>
      </c>
      <c r="P246" s="123" t="str">
        <f t="shared" si="114"/>
        <v>-</v>
      </c>
      <c r="Q246" s="123" t="str">
        <f t="shared" si="114"/>
        <v>-</v>
      </c>
      <c r="R246" s="123" t="str">
        <f t="shared" si="114"/>
        <v>-</v>
      </c>
      <c r="S246" s="123" t="str">
        <f t="shared" si="114"/>
        <v>-</v>
      </c>
      <c r="T246" s="123" t="str">
        <f t="shared" si="114"/>
        <v>-</v>
      </c>
      <c r="U246" s="123" t="str">
        <f t="shared" si="114"/>
        <v>-</v>
      </c>
      <c r="V246" s="123" t="str">
        <f t="shared" si="114"/>
        <v>-</v>
      </c>
      <c r="W246" s="123" t="str">
        <f t="shared" ref="W246:AF249" si="115">IFERROR(MAX(0,INDEX(LMU_Data,(W$243*$A$243)+$A246,(d.Region-1)*15+W$242)-0.01),"-")</f>
        <v>-</v>
      </c>
      <c r="X246" s="123" t="str">
        <f t="shared" si="115"/>
        <v>-</v>
      </c>
      <c r="Y246" s="123" t="str">
        <f t="shared" si="115"/>
        <v>-</v>
      </c>
      <c r="Z246" s="123" t="str">
        <f t="shared" si="115"/>
        <v>-</v>
      </c>
      <c r="AA246" s="123" t="str">
        <f t="shared" si="115"/>
        <v>-</v>
      </c>
      <c r="AB246" s="123" t="str">
        <f t="shared" si="115"/>
        <v>-</v>
      </c>
      <c r="AC246" s="123" t="str">
        <f t="shared" si="115"/>
        <v>-</v>
      </c>
      <c r="AD246" s="123" t="str">
        <f t="shared" si="115"/>
        <v>-</v>
      </c>
      <c r="AE246" s="123" t="str">
        <f t="shared" si="115"/>
        <v>-</v>
      </c>
      <c r="AF246" s="123" t="str">
        <f t="shared" si="115"/>
        <v>-</v>
      </c>
      <c r="AG246" s="123">
        <f t="shared" ref="AG246:AP249" si="116">IFERROR(MAX(0,INDEX(LMU_Data,(AG$243*$A$243)+$A246,(d.Region-1)*15+AG$242)-0.01),"-")</f>
        <v>149.99</v>
      </c>
      <c r="AH246" s="123" t="str">
        <f t="shared" si="116"/>
        <v>-</v>
      </c>
      <c r="AI246" s="123" t="str">
        <f t="shared" si="116"/>
        <v>-</v>
      </c>
      <c r="AJ246" s="123" t="str">
        <f t="shared" si="116"/>
        <v>-</v>
      </c>
      <c r="AK246" s="123" t="str">
        <f t="shared" si="116"/>
        <v>-</v>
      </c>
      <c r="AL246" s="123" t="str">
        <f t="shared" si="116"/>
        <v>-</v>
      </c>
      <c r="AM246" s="123" t="str">
        <f t="shared" si="116"/>
        <v>-</v>
      </c>
      <c r="AN246" s="123" t="str">
        <f t="shared" si="116"/>
        <v>-</v>
      </c>
      <c r="AO246" s="123" t="str">
        <f t="shared" si="116"/>
        <v>-</v>
      </c>
      <c r="AP246" s="123" t="str">
        <f t="shared" si="116"/>
        <v>-</v>
      </c>
      <c r="AQ246" s="123" t="str">
        <f t="shared" ref="AQ246:AZ249" si="117">IFERROR(MAX(0,INDEX(LMU_Data,(AQ$243*$A$243)+$A246,(d.Region-1)*15+AQ$242)-0.01),"-")</f>
        <v>-</v>
      </c>
      <c r="AR246" s="123" t="str">
        <f t="shared" si="117"/>
        <v>-</v>
      </c>
      <c r="AS246" s="123" t="str">
        <f t="shared" si="117"/>
        <v>-</v>
      </c>
      <c r="AT246" s="123" t="str">
        <f t="shared" si="117"/>
        <v>-</v>
      </c>
      <c r="AU246" s="123" t="str">
        <f t="shared" si="117"/>
        <v>-</v>
      </c>
      <c r="AV246" s="123">
        <f t="shared" si="117"/>
        <v>153.74</v>
      </c>
      <c r="AW246" s="123">
        <f t="shared" si="117"/>
        <v>153.74</v>
      </c>
      <c r="AX246" s="123">
        <f t="shared" si="117"/>
        <v>153.74</v>
      </c>
      <c r="AY246" s="123">
        <f t="shared" si="117"/>
        <v>153.74</v>
      </c>
      <c r="AZ246" s="123">
        <f t="shared" si="117"/>
        <v>153.74</v>
      </c>
      <c r="BA246" s="123">
        <f t="shared" ref="BA246:BJ249" si="118">IFERROR(MAX(0,INDEX(LMU_Data,(BA$243*$A$243)+$A246,(d.Region-1)*15+BA$242)-0.01),"-")</f>
        <v>153.74</v>
      </c>
      <c r="BB246" s="123">
        <f t="shared" si="118"/>
        <v>153.74</v>
      </c>
      <c r="BC246" s="123">
        <f t="shared" si="118"/>
        <v>153.74</v>
      </c>
      <c r="BD246" s="123" t="str">
        <f t="shared" si="118"/>
        <v>-</v>
      </c>
      <c r="BE246" s="123" t="str">
        <f t="shared" si="118"/>
        <v>-</v>
      </c>
      <c r="BF246" s="123" t="str">
        <f t="shared" si="118"/>
        <v>-</v>
      </c>
      <c r="BG246" s="123" t="str">
        <f t="shared" si="118"/>
        <v>-</v>
      </c>
      <c r="BH246" s="123" t="str">
        <f t="shared" si="118"/>
        <v>-</v>
      </c>
      <c r="BI246" s="123" t="str">
        <f t="shared" si="118"/>
        <v>-</v>
      </c>
      <c r="BJ246" s="123" t="str">
        <f t="shared" si="118"/>
        <v>-</v>
      </c>
      <c r="BK246" s="123">
        <f t="shared" ref="BK246:BT249" si="119">IFERROR(MAX(0,INDEX(LMU_Data,(BK$243*$A$243)+$A246,(d.Region-1)*15+BK$242)-0.01),"-")</f>
        <v>93.74</v>
      </c>
      <c r="BL246" s="123">
        <f t="shared" si="119"/>
        <v>93.74</v>
      </c>
      <c r="BM246" s="123">
        <f t="shared" si="119"/>
        <v>93.74</v>
      </c>
      <c r="BN246" s="123">
        <f t="shared" si="119"/>
        <v>93.74</v>
      </c>
      <c r="BO246" s="123">
        <f t="shared" si="119"/>
        <v>93.74</v>
      </c>
      <c r="BP246" s="123">
        <f t="shared" si="119"/>
        <v>93.74</v>
      </c>
      <c r="BQ246" s="123">
        <f t="shared" si="119"/>
        <v>93.74</v>
      </c>
      <c r="BR246" s="123">
        <f t="shared" si="119"/>
        <v>93.74</v>
      </c>
      <c r="BS246" s="123" t="str">
        <f t="shared" si="119"/>
        <v>-</v>
      </c>
      <c r="BT246" s="123" t="str">
        <f t="shared" si="119"/>
        <v>-</v>
      </c>
      <c r="BU246" s="123" t="str">
        <f t="shared" ref="BU246:CD249" si="120">IFERROR(MAX(0,INDEX(LMU_Data,(BU$243*$A$243)+$A246,(d.Region-1)*15+BU$242)-0.01),"-")</f>
        <v>-</v>
      </c>
      <c r="BV246" s="123" t="str">
        <f t="shared" si="120"/>
        <v>-</v>
      </c>
      <c r="BW246" s="123" t="str">
        <f t="shared" si="120"/>
        <v>-</v>
      </c>
      <c r="BX246" s="123" t="str">
        <f t="shared" si="120"/>
        <v>-</v>
      </c>
      <c r="BY246" s="123" t="str">
        <f t="shared" si="120"/>
        <v>-</v>
      </c>
      <c r="BZ246" s="123" t="str">
        <f t="shared" si="120"/>
        <v>-</v>
      </c>
      <c r="CA246" s="123" t="str">
        <f t="shared" si="120"/>
        <v>-</v>
      </c>
      <c r="CB246" s="123" t="str">
        <f t="shared" si="120"/>
        <v>-</v>
      </c>
      <c r="CC246" s="123" t="str">
        <f t="shared" si="120"/>
        <v>-</v>
      </c>
      <c r="CD246" s="123" t="str">
        <f t="shared" si="120"/>
        <v>-</v>
      </c>
      <c r="CE246" s="123" t="str">
        <f t="shared" ref="CE246:CN249" si="121">IFERROR(MAX(0,INDEX(LMU_Data,(CE$243*$A$243)+$A246,(d.Region-1)*15+CE$242)-0.01),"-")</f>
        <v>-</v>
      </c>
      <c r="CF246" s="123" t="str">
        <f t="shared" si="121"/>
        <v>-</v>
      </c>
      <c r="CG246" s="123" t="str">
        <f t="shared" si="121"/>
        <v>-</v>
      </c>
      <c r="CH246" s="123" t="str">
        <f t="shared" si="121"/>
        <v>-</v>
      </c>
      <c r="CI246" s="123" t="str">
        <f t="shared" si="121"/>
        <v>-</v>
      </c>
      <c r="CJ246" s="123" t="str">
        <f t="shared" si="121"/>
        <v>-</v>
      </c>
      <c r="CK246" s="123" t="str">
        <f t="shared" si="121"/>
        <v>-</v>
      </c>
      <c r="CL246" s="123" t="str">
        <f t="shared" si="121"/>
        <v>-</v>
      </c>
      <c r="CM246" s="123" t="str">
        <f t="shared" si="121"/>
        <v>-</v>
      </c>
      <c r="CN246" s="123" t="str">
        <f t="shared" si="121"/>
        <v>-</v>
      </c>
      <c r="CO246" s="123" t="str">
        <f t="shared" ref="CO246:CX249" si="122">IFERROR(MAX(0,INDEX(LMU_Data,(CO$243*$A$243)+$A246,(d.Region-1)*15+CO$242)-0.01),"-")</f>
        <v>-</v>
      </c>
      <c r="CP246" s="123" t="str">
        <f t="shared" si="122"/>
        <v>-</v>
      </c>
      <c r="CQ246" s="123" t="str">
        <f t="shared" si="122"/>
        <v>-</v>
      </c>
      <c r="CR246" s="123" t="str">
        <f t="shared" si="122"/>
        <v>-</v>
      </c>
      <c r="CS246" s="123" t="str">
        <f t="shared" si="122"/>
        <v>-</v>
      </c>
      <c r="CT246" s="123" t="str">
        <f t="shared" si="122"/>
        <v>-</v>
      </c>
      <c r="CU246" s="123" t="str">
        <f t="shared" si="122"/>
        <v>-</v>
      </c>
      <c r="CV246" s="123" t="str">
        <f t="shared" si="122"/>
        <v>-</v>
      </c>
      <c r="CW246" s="123" t="str">
        <f t="shared" si="122"/>
        <v>-</v>
      </c>
      <c r="CX246" s="123" t="str">
        <f t="shared" si="122"/>
        <v>-</v>
      </c>
      <c r="CY246" s="123" t="str">
        <f t="shared" ref="CY246:DH249" si="123">IFERROR(MAX(0,INDEX(LMU_Data,(CY$243*$A$243)+$A246,(d.Region-1)*15+CY$242)-0.01),"-")</f>
        <v>-</v>
      </c>
      <c r="CZ246" s="123" t="str">
        <f t="shared" si="123"/>
        <v>-</v>
      </c>
      <c r="DA246" s="123" t="str">
        <f t="shared" si="123"/>
        <v>-</v>
      </c>
      <c r="DB246" s="123" t="str">
        <f t="shared" si="123"/>
        <v>-</v>
      </c>
      <c r="DC246" s="123" t="str">
        <f t="shared" si="123"/>
        <v>-</v>
      </c>
      <c r="DD246" s="123" t="str">
        <f t="shared" si="123"/>
        <v>-</v>
      </c>
      <c r="DE246" s="123" t="str">
        <f t="shared" si="123"/>
        <v>-</v>
      </c>
      <c r="DF246" s="123" t="str">
        <f t="shared" si="123"/>
        <v>-</v>
      </c>
      <c r="DG246" s="123" t="str">
        <f t="shared" si="123"/>
        <v>-</v>
      </c>
      <c r="DH246" s="123" t="str">
        <f t="shared" si="123"/>
        <v>-</v>
      </c>
      <c r="DI246" s="123" t="str">
        <f t="shared" ref="DI246:DR249" si="124">IFERROR(MAX(0,INDEX(LMU_Data,(DI$243*$A$243)+$A246,(d.Region-1)*15+DI$242)-0.01),"-")</f>
        <v>-</v>
      </c>
      <c r="DJ246" s="123" t="str">
        <f t="shared" si="124"/>
        <v>-</v>
      </c>
      <c r="DK246" s="123" t="str">
        <f t="shared" si="124"/>
        <v>-</v>
      </c>
      <c r="DL246" s="123" t="str">
        <f t="shared" si="124"/>
        <v>-</v>
      </c>
      <c r="DM246" s="123" t="str">
        <f t="shared" si="124"/>
        <v>-</v>
      </c>
      <c r="DN246" s="123" t="str">
        <f t="shared" si="124"/>
        <v>-</v>
      </c>
      <c r="DO246" s="123" t="str">
        <f t="shared" si="124"/>
        <v>-</v>
      </c>
      <c r="DP246" s="123" t="str">
        <f t="shared" si="124"/>
        <v>-</v>
      </c>
      <c r="DQ246" s="123" t="str">
        <f t="shared" si="124"/>
        <v>-</v>
      </c>
      <c r="DR246" s="123" t="str">
        <f t="shared" si="124"/>
        <v>-</v>
      </c>
    </row>
    <row r="247" spans="1:122" outlineLevel="1">
      <c r="A247">
        <v>3</v>
      </c>
      <c r="B247" t="s">
        <v>855</v>
      </c>
      <c r="C247" s="123" t="str">
        <f t="shared" si="113"/>
        <v>-</v>
      </c>
      <c r="D247" s="123" t="str">
        <f t="shared" si="113"/>
        <v>-</v>
      </c>
      <c r="E247" s="123" t="str">
        <f t="shared" si="113"/>
        <v>-</v>
      </c>
      <c r="F247" s="123" t="str">
        <f t="shared" si="113"/>
        <v>-</v>
      </c>
      <c r="G247" s="123" t="str">
        <f t="shared" si="113"/>
        <v>-</v>
      </c>
      <c r="H247" s="123" t="str">
        <f t="shared" si="113"/>
        <v>-</v>
      </c>
      <c r="I247" s="123" t="str">
        <f t="shared" si="113"/>
        <v>-</v>
      </c>
      <c r="J247" s="123" t="str">
        <f t="shared" si="113"/>
        <v>-</v>
      </c>
      <c r="K247" s="123" t="str">
        <f t="shared" si="113"/>
        <v>-</v>
      </c>
      <c r="L247" s="123" t="str">
        <f t="shared" si="113"/>
        <v>-</v>
      </c>
      <c r="M247" s="123" t="str">
        <f t="shared" si="114"/>
        <v>-</v>
      </c>
      <c r="N247" s="123" t="str">
        <f t="shared" si="114"/>
        <v>-</v>
      </c>
      <c r="O247" s="123" t="str">
        <f t="shared" si="114"/>
        <v>-</v>
      </c>
      <c r="P247" s="123" t="str">
        <f t="shared" si="114"/>
        <v>-</v>
      </c>
      <c r="Q247" s="123" t="str">
        <f t="shared" si="114"/>
        <v>-</v>
      </c>
      <c r="R247" s="123" t="str">
        <f t="shared" si="114"/>
        <v>-</v>
      </c>
      <c r="S247" s="123" t="str">
        <f t="shared" si="114"/>
        <v>-</v>
      </c>
      <c r="T247" s="123" t="str">
        <f t="shared" si="114"/>
        <v>-</v>
      </c>
      <c r="U247" s="123" t="str">
        <f t="shared" si="114"/>
        <v>-</v>
      </c>
      <c r="V247" s="123" t="str">
        <f t="shared" si="114"/>
        <v>-</v>
      </c>
      <c r="W247" s="123" t="str">
        <f t="shared" si="115"/>
        <v>-</v>
      </c>
      <c r="X247" s="123" t="str">
        <f t="shared" si="115"/>
        <v>-</v>
      </c>
      <c r="Y247" s="123" t="str">
        <f t="shared" si="115"/>
        <v>-</v>
      </c>
      <c r="Z247" s="123" t="str">
        <f t="shared" si="115"/>
        <v>-</v>
      </c>
      <c r="AA247" s="123" t="str">
        <f t="shared" si="115"/>
        <v>-</v>
      </c>
      <c r="AB247" s="123" t="str">
        <f t="shared" si="115"/>
        <v>-</v>
      </c>
      <c r="AC247" s="123" t="str">
        <f t="shared" si="115"/>
        <v>-</v>
      </c>
      <c r="AD247" s="123" t="str">
        <f t="shared" si="115"/>
        <v>-</v>
      </c>
      <c r="AE247" s="123" t="str">
        <f t="shared" si="115"/>
        <v>-</v>
      </c>
      <c r="AF247" s="123" t="str">
        <f t="shared" si="115"/>
        <v>-</v>
      </c>
      <c r="AG247" s="123">
        <f t="shared" si="116"/>
        <v>149.99</v>
      </c>
      <c r="AH247" s="123" t="str">
        <f t="shared" si="116"/>
        <v>-</v>
      </c>
      <c r="AI247" s="123" t="str">
        <f t="shared" si="116"/>
        <v>-</v>
      </c>
      <c r="AJ247" s="123" t="str">
        <f t="shared" si="116"/>
        <v>-</v>
      </c>
      <c r="AK247" s="123" t="str">
        <f t="shared" si="116"/>
        <v>-</v>
      </c>
      <c r="AL247" s="123" t="str">
        <f t="shared" si="116"/>
        <v>-</v>
      </c>
      <c r="AM247" s="123" t="str">
        <f t="shared" si="116"/>
        <v>-</v>
      </c>
      <c r="AN247" s="123" t="str">
        <f t="shared" si="116"/>
        <v>-</v>
      </c>
      <c r="AO247" s="123" t="str">
        <f t="shared" si="116"/>
        <v>-</v>
      </c>
      <c r="AP247" s="123" t="str">
        <f t="shared" si="116"/>
        <v>-</v>
      </c>
      <c r="AQ247" s="123" t="str">
        <f t="shared" si="117"/>
        <v>-</v>
      </c>
      <c r="AR247" s="123" t="str">
        <f t="shared" si="117"/>
        <v>-</v>
      </c>
      <c r="AS247" s="123" t="str">
        <f t="shared" si="117"/>
        <v>-</v>
      </c>
      <c r="AT247" s="123" t="str">
        <f t="shared" si="117"/>
        <v>-</v>
      </c>
      <c r="AU247" s="123" t="str">
        <f t="shared" si="117"/>
        <v>-</v>
      </c>
      <c r="AV247" s="123">
        <f t="shared" si="117"/>
        <v>153.74</v>
      </c>
      <c r="AW247" s="123">
        <f t="shared" si="117"/>
        <v>153.74</v>
      </c>
      <c r="AX247" s="123">
        <f t="shared" si="117"/>
        <v>153.74</v>
      </c>
      <c r="AY247" s="123">
        <f t="shared" si="117"/>
        <v>153.74</v>
      </c>
      <c r="AZ247" s="123">
        <f t="shared" si="117"/>
        <v>153.74</v>
      </c>
      <c r="BA247" s="123">
        <f t="shared" si="118"/>
        <v>153.74</v>
      </c>
      <c r="BB247" s="123">
        <f t="shared" si="118"/>
        <v>153.74</v>
      </c>
      <c r="BC247" s="123">
        <f t="shared" si="118"/>
        <v>153.74</v>
      </c>
      <c r="BD247" s="123" t="str">
        <f t="shared" si="118"/>
        <v>-</v>
      </c>
      <c r="BE247" s="123" t="str">
        <f t="shared" si="118"/>
        <v>-</v>
      </c>
      <c r="BF247" s="123" t="str">
        <f t="shared" si="118"/>
        <v>-</v>
      </c>
      <c r="BG247" s="123" t="str">
        <f t="shared" si="118"/>
        <v>-</v>
      </c>
      <c r="BH247" s="123" t="str">
        <f t="shared" si="118"/>
        <v>-</v>
      </c>
      <c r="BI247" s="123" t="str">
        <f t="shared" si="118"/>
        <v>-</v>
      </c>
      <c r="BJ247" s="123" t="str">
        <f t="shared" si="118"/>
        <v>-</v>
      </c>
      <c r="BK247" s="123">
        <f t="shared" si="119"/>
        <v>93.74</v>
      </c>
      <c r="BL247" s="123">
        <f t="shared" si="119"/>
        <v>93.74</v>
      </c>
      <c r="BM247" s="123">
        <f t="shared" si="119"/>
        <v>93.74</v>
      </c>
      <c r="BN247" s="123">
        <f t="shared" si="119"/>
        <v>93.74</v>
      </c>
      <c r="BO247" s="123">
        <f t="shared" si="119"/>
        <v>93.74</v>
      </c>
      <c r="BP247" s="123">
        <f t="shared" si="119"/>
        <v>93.74</v>
      </c>
      <c r="BQ247" s="123">
        <f t="shared" si="119"/>
        <v>93.74</v>
      </c>
      <c r="BR247" s="123">
        <f t="shared" si="119"/>
        <v>93.74</v>
      </c>
      <c r="BS247" s="123" t="str">
        <f t="shared" si="119"/>
        <v>-</v>
      </c>
      <c r="BT247" s="123" t="str">
        <f t="shared" si="119"/>
        <v>-</v>
      </c>
      <c r="BU247" s="123" t="str">
        <f t="shared" si="120"/>
        <v>-</v>
      </c>
      <c r="BV247" s="123" t="str">
        <f t="shared" si="120"/>
        <v>-</v>
      </c>
      <c r="BW247" s="123" t="str">
        <f t="shared" si="120"/>
        <v>-</v>
      </c>
      <c r="BX247" s="123" t="str">
        <f t="shared" si="120"/>
        <v>-</v>
      </c>
      <c r="BY247" s="123" t="str">
        <f t="shared" si="120"/>
        <v>-</v>
      </c>
      <c r="BZ247" s="123" t="str">
        <f t="shared" si="120"/>
        <v>-</v>
      </c>
      <c r="CA247" s="123" t="str">
        <f t="shared" si="120"/>
        <v>-</v>
      </c>
      <c r="CB247" s="123" t="str">
        <f t="shared" si="120"/>
        <v>-</v>
      </c>
      <c r="CC247" s="123" t="str">
        <f t="shared" si="120"/>
        <v>-</v>
      </c>
      <c r="CD247" s="123" t="str">
        <f t="shared" si="120"/>
        <v>-</v>
      </c>
      <c r="CE247" s="123" t="str">
        <f t="shared" si="121"/>
        <v>-</v>
      </c>
      <c r="CF247" s="123" t="str">
        <f t="shared" si="121"/>
        <v>-</v>
      </c>
      <c r="CG247" s="123" t="str">
        <f t="shared" si="121"/>
        <v>-</v>
      </c>
      <c r="CH247" s="123" t="str">
        <f t="shared" si="121"/>
        <v>-</v>
      </c>
      <c r="CI247" s="123" t="str">
        <f t="shared" si="121"/>
        <v>-</v>
      </c>
      <c r="CJ247" s="123" t="str">
        <f t="shared" si="121"/>
        <v>-</v>
      </c>
      <c r="CK247" s="123" t="str">
        <f t="shared" si="121"/>
        <v>-</v>
      </c>
      <c r="CL247" s="123" t="str">
        <f t="shared" si="121"/>
        <v>-</v>
      </c>
      <c r="CM247" s="123" t="str">
        <f t="shared" si="121"/>
        <v>-</v>
      </c>
      <c r="CN247" s="123" t="str">
        <f t="shared" si="121"/>
        <v>-</v>
      </c>
      <c r="CO247" s="123" t="str">
        <f t="shared" si="122"/>
        <v>-</v>
      </c>
      <c r="CP247" s="123" t="str">
        <f t="shared" si="122"/>
        <v>-</v>
      </c>
      <c r="CQ247" s="123" t="str">
        <f t="shared" si="122"/>
        <v>-</v>
      </c>
      <c r="CR247" s="123" t="str">
        <f t="shared" si="122"/>
        <v>-</v>
      </c>
      <c r="CS247" s="123" t="str">
        <f t="shared" si="122"/>
        <v>-</v>
      </c>
      <c r="CT247" s="123" t="str">
        <f t="shared" si="122"/>
        <v>-</v>
      </c>
      <c r="CU247" s="123" t="str">
        <f t="shared" si="122"/>
        <v>-</v>
      </c>
      <c r="CV247" s="123" t="str">
        <f t="shared" si="122"/>
        <v>-</v>
      </c>
      <c r="CW247" s="123" t="str">
        <f t="shared" si="122"/>
        <v>-</v>
      </c>
      <c r="CX247" s="123" t="str">
        <f t="shared" si="122"/>
        <v>-</v>
      </c>
      <c r="CY247" s="123" t="str">
        <f t="shared" si="123"/>
        <v>-</v>
      </c>
      <c r="CZ247" s="123" t="str">
        <f t="shared" si="123"/>
        <v>-</v>
      </c>
      <c r="DA247" s="123" t="str">
        <f t="shared" si="123"/>
        <v>-</v>
      </c>
      <c r="DB247" s="123" t="str">
        <f t="shared" si="123"/>
        <v>-</v>
      </c>
      <c r="DC247" s="123" t="str">
        <f t="shared" si="123"/>
        <v>-</v>
      </c>
      <c r="DD247" s="123" t="str">
        <f t="shared" si="123"/>
        <v>-</v>
      </c>
      <c r="DE247" s="123" t="str">
        <f t="shared" si="123"/>
        <v>-</v>
      </c>
      <c r="DF247" s="123" t="str">
        <f t="shared" si="123"/>
        <v>-</v>
      </c>
      <c r="DG247" s="123" t="str">
        <f t="shared" si="123"/>
        <v>-</v>
      </c>
      <c r="DH247" s="123" t="str">
        <f t="shared" si="123"/>
        <v>-</v>
      </c>
      <c r="DI247" s="123" t="str">
        <f t="shared" si="124"/>
        <v>-</v>
      </c>
      <c r="DJ247" s="123" t="str">
        <f t="shared" si="124"/>
        <v>-</v>
      </c>
      <c r="DK247" s="123" t="str">
        <f t="shared" si="124"/>
        <v>-</v>
      </c>
      <c r="DL247" s="123" t="str">
        <f t="shared" si="124"/>
        <v>-</v>
      </c>
      <c r="DM247" s="123" t="str">
        <f t="shared" si="124"/>
        <v>-</v>
      </c>
      <c r="DN247" s="123" t="str">
        <f t="shared" si="124"/>
        <v>-</v>
      </c>
      <c r="DO247" s="123" t="str">
        <f t="shared" si="124"/>
        <v>-</v>
      </c>
      <c r="DP247" s="123" t="str">
        <f t="shared" si="124"/>
        <v>-</v>
      </c>
      <c r="DQ247" s="123" t="str">
        <f t="shared" si="124"/>
        <v>-</v>
      </c>
      <c r="DR247" s="123" t="str">
        <f t="shared" si="124"/>
        <v>-</v>
      </c>
    </row>
    <row r="248" spans="1:122" outlineLevel="1">
      <c r="A248">
        <v>4</v>
      </c>
      <c r="B248" t="s">
        <v>856</v>
      </c>
      <c r="C248" s="123" t="str">
        <f t="shared" si="113"/>
        <v>-</v>
      </c>
      <c r="D248" s="123" t="str">
        <f t="shared" si="113"/>
        <v>-</v>
      </c>
      <c r="E248" s="123" t="str">
        <f t="shared" si="113"/>
        <v>-</v>
      </c>
      <c r="F248" s="123" t="str">
        <f t="shared" si="113"/>
        <v>-</v>
      </c>
      <c r="G248" s="123" t="str">
        <f t="shared" si="113"/>
        <v>-</v>
      </c>
      <c r="H248" s="123" t="str">
        <f t="shared" si="113"/>
        <v>-</v>
      </c>
      <c r="I248" s="123" t="str">
        <f t="shared" si="113"/>
        <v>-</v>
      </c>
      <c r="J248" s="123" t="str">
        <f t="shared" si="113"/>
        <v>-</v>
      </c>
      <c r="K248" s="123" t="str">
        <f t="shared" si="113"/>
        <v>-</v>
      </c>
      <c r="L248" s="123" t="str">
        <f t="shared" si="113"/>
        <v>-</v>
      </c>
      <c r="M248" s="123" t="str">
        <f t="shared" si="114"/>
        <v>-</v>
      </c>
      <c r="N248" s="123" t="str">
        <f t="shared" si="114"/>
        <v>-</v>
      </c>
      <c r="O248" s="123" t="str">
        <f t="shared" si="114"/>
        <v>-</v>
      </c>
      <c r="P248" s="123" t="str">
        <f t="shared" si="114"/>
        <v>-</v>
      </c>
      <c r="Q248" s="123" t="str">
        <f t="shared" si="114"/>
        <v>-</v>
      </c>
      <c r="R248" s="123" t="str">
        <f t="shared" si="114"/>
        <v>-</v>
      </c>
      <c r="S248" s="123" t="str">
        <f t="shared" si="114"/>
        <v>-</v>
      </c>
      <c r="T248" s="123" t="str">
        <f t="shared" si="114"/>
        <v>-</v>
      </c>
      <c r="U248" s="123" t="str">
        <f t="shared" si="114"/>
        <v>-</v>
      </c>
      <c r="V248" s="123" t="str">
        <f t="shared" si="114"/>
        <v>-</v>
      </c>
      <c r="W248" s="123" t="str">
        <f t="shared" si="115"/>
        <v>-</v>
      </c>
      <c r="X248" s="123" t="str">
        <f t="shared" si="115"/>
        <v>-</v>
      </c>
      <c r="Y248" s="123" t="str">
        <f t="shared" si="115"/>
        <v>-</v>
      </c>
      <c r="Z248" s="123" t="str">
        <f t="shared" si="115"/>
        <v>-</v>
      </c>
      <c r="AA248" s="123" t="str">
        <f t="shared" si="115"/>
        <v>-</v>
      </c>
      <c r="AB248" s="123" t="str">
        <f t="shared" si="115"/>
        <v>-</v>
      </c>
      <c r="AC248" s="123" t="str">
        <f t="shared" si="115"/>
        <v>-</v>
      </c>
      <c r="AD248" s="123" t="str">
        <f t="shared" si="115"/>
        <v>-</v>
      </c>
      <c r="AE248" s="123" t="str">
        <f t="shared" si="115"/>
        <v>-</v>
      </c>
      <c r="AF248" s="123" t="str">
        <f t="shared" si="115"/>
        <v>-</v>
      </c>
      <c r="AG248" s="123">
        <f t="shared" si="116"/>
        <v>149.99</v>
      </c>
      <c r="AH248" s="123" t="str">
        <f t="shared" si="116"/>
        <v>-</v>
      </c>
      <c r="AI248" s="123" t="str">
        <f t="shared" si="116"/>
        <v>-</v>
      </c>
      <c r="AJ248" s="123" t="str">
        <f t="shared" si="116"/>
        <v>-</v>
      </c>
      <c r="AK248" s="123" t="str">
        <f t="shared" si="116"/>
        <v>-</v>
      </c>
      <c r="AL248" s="123" t="str">
        <f t="shared" si="116"/>
        <v>-</v>
      </c>
      <c r="AM248" s="123" t="str">
        <f t="shared" si="116"/>
        <v>-</v>
      </c>
      <c r="AN248" s="123" t="str">
        <f t="shared" si="116"/>
        <v>-</v>
      </c>
      <c r="AO248" s="123" t="str">
        <f t="shared" si="116"/>
        <v>-</v>
      </c>
      <c r="AP248" s="123" t="str">
        <f t="shared" si="116"/>
        <v>-</v>
      </c>
      <c r="AQ248" s="123" t="str">
        <f t="shared" si="117"/>
        <v>-</v>
      </c>
      <c r="AR248" s="123" t="str">
        <f t="shared" si="117"/>
        <v>-</v>
      </c>
      <c r="AS248" s="123" t="str">
        <f t="shared" si="117"/>
        <v>-</v>
      </c>
      <c r="AT248" s="123" t="str">
        <f t="shared" si="117"/>
        <v>-</v>
      </c>
      <c r="AU248" s="123" t="str">
        <f t="shared" si="117"/>
        <v>-</v>
      </c>
      <c r="AV248" s="123">
        <f t="shared" si="117"/>
        <v>153.74</v>
      </c>
      <c r="AW248" s="123">
        <f t="shared" si="117"/>
        <v>153.74</v>
      </c>
      <c r="AX248" s="123">
        <f t="shared" si="117"/>
        <v>153.74</v>
      </c>
      <c r="AY248" s="123">
        <f t="shared" si="117"/>
        <v>153.74</v>
      </c>
      <c r="AZ248" s="123">
        <f t="shared" si="117"/>
        <v>153.74</v>
      </c>
      <c r="BA248" s="123">
        <f t="shared" si="118"/>
        <v>153.74</v>
      </c>
      <c r="BB248" s="123">
        <f t="shared" si="118"/>
        <v>153.74</v>
      </c>
      <c r="BC248" s="123">
        <f t="shared" si="118"/>
        <v>153.74</v>
      </c>
      <c r="BD248" s="123" t="str">
        <f t="shared" si="118"/>
        <v>-</v>
      </c>
      <c r="BE248" s="123" t="str">
        <f t="shared" si="118"/>
        <v>-</v>
      </c>
      <c r="BF248" s="123" t="str">
        <f t="shared" si="118"/>
        <v>-</v>
      </c>
      <c r="BG248" s="123" t="str">
        <f t="shared" si="118"/>
        <v>-</v>
      </c>
      <c r="BH248" s="123" t="str">
        <f t="shared" si="118"/>
        <v>-</v>
      </c>
      <c r="BI248" s="123" t="str">
        <f t="shared" si="118"/>
        <v>-</v>
      </c>
      <c r="BJ248" s="123" t="str">
        <f t="shared" si="118"/>
        <v>-</v>
      </c>
      <c r="BK248" s="123">
        <f t="shared" si="119"/>
        <v>93.74</v>
      </c>
      <c r="BL248" s="123">
        <f t="shared" si="119"/>
        <v>93.74</v>
      </c>
      <c r="BM248" s="123">
        <f t="shared" si="119"/>
        <v>93.74</v>
      </c>
      <c r="BN248" s="123">
        <f t="shared" si="119"/>
        <v>93.74</v>
      </c>
      <c r="BO248" s="123">
        <f t="shared" si="119"/>
        <v>93.74</v>
      </c>
      <c r="BP248" s="123">
        <f t="shared" si="119"/>
        <v>93.74</v>
      </c>
      <c r="BQ248" s="123">
        <f t="shared" si="119"/>
        <v>93.74</v>
      </c>
      <c r="BR248" s="123">
        <f t="shared" si="119"/>
        <v>93.74</v>
      </c>
      <c r="BS248" s="123" t="str">
        <f t="shared" si="119"/>
        <v>-</v>
      </c>
      <c r="BT248" s="123" t="str">
        <f t="shared" si="119"/>
        <v>-</v>
      </c>
      <c r="BU248" s="123" t="str">
        <f t="shared" si="120"/>
        <v>-</v>
      </c>
      <c r="BV248" s="123" t="str">
        <f t="shared" si="120"/>
        <v>-</v>
      </c>
      <c r="BW248" s="123" t="str">
        <f t="shared" si="120"/>
        <v>-</v>
      </c>
      <c r="BX248" s="123" t="str">
        <f t="shared" si="120"/>
        <v>-</v>
      </c>
      <c r="BY248" s="123" t="str">
        <f t="shared" si="120"/>
        <v>-</v>
      </c>
      <c r="BZ248" s="123" t="str">
        <f t="shared" si="120"/>
        <v>-</v>
      </c>
      <c r="CA248" s="123" t="str">
        <f t="shared" si="120"/>
        <v>-</v>
      </c>
      <c r="CB248" s="123" t="str">
        <f t="shared" si="120"/>
        <v>-</v>
      </c>
      <c r="CC248" s="123" t="str">
        <f t="shared" si="120"/>
        <v>-</v>
      </c>
      <c r="CD248" s="123" t="str">
        <f t="shared" si="120"/>
        <v>-</v>
      </c>
      <c r="CE248" s="123" t="str">
        <f t="shared" si="121"/>
        <v>-</v>
      </c>
      <c r="CF248" s="123" t="str">
        <f t="shared" si="121"/>
        <v>-</v>
      </c>
      <c r="CG248" s="123" t="str">
        <f t="shared" si="121"/>
        <v>-</v>
      </c>
      <c r="CH248" s="123" t="str">
        <f t="shared" si="121"/>
        <v>-</v>
      </c>
      <c r="CI248" s="123" t="str">
        <f t="shared" si="121"/>
        <v>-</v>
      </c>
      <c r="CJ248" s="123" t="str">
        <f t="shared" si="121"/>
        <v>-</v>
      </c>
      <c r="CK248" s="123" t="str">
        <f t="shared" si="121"/>
        <v>-</v>
      </c>
      <c r="CL248" s="123" t="str">
        <f t="shared" si="121"/>
        <v>-</v>
      </c>
      <c r="CM248" s="123" t="str">
        <f t="shared" si="121"/>
        <v>-</v>
      </c>
      <c r="CN248" s="123" t="str">
        <f t="shared" si="121"/>
        <v>-</v>
      </c>
      <c r="CO248" s="123" t="str">
        <f t="shared" si="122"/>
        <v>-</v>
      </c>
      <c r="CP248" s="123" t="str">
        <f t="shared" si="122"/>
        <v>-</v>
      </c>
      <c r="CQ248" s="123" t="str">
        <f t="shared" si="122"/>
        <v>-</v>
      </c>
      <c r="CR248" s="123" t="str">
        <f t="shared" si="122"/>
        <v>-</v>
      </c>
      <c r="CS248" s="123" t="str">
        <f t="shared" si="122"/>
        <v>-</v>
      </c>
      <c r="CT248" s="123" t="str">
        <f t="shared" si="122"/>
        <v>-</v>
      </c>
      <c r="CU248" s="123" t="str">
        <f t="shared" si="122"/>
        <v>-</v>
      </c>
      <c r="CV248" s="123" t="str">
        <f t="shared" si="122"/>
        <v>-</v>
      </c>
      <c r="CW248" s="123" t="str">
        <f t="shared" si="122"/>
        <v>-</v>
      </c>
      <c r="CX248" s="123" t="str">
        <f t="shared" si="122"/>
        <v>-</v>
      </c>
      <c r="CY248" s="123" t="str">
        <f t="shared" si="123"/>
        <v>-</v>
      </c>
      <c r="CZ248" s="123" t="str">
        <f t="shared" si="123"/>
        <v>-</v>
      </c>
      <c r="DA248" s="123" t="str">
        <f t="shared" si="123"/>
        <v>-</v>
      </c>
      <c r="DB248" s="123" t="str">
        <f t="shared" si="123"/>
        <v>-</v>
      </c>
      <c r="DC248" s="123" t="str">
        <f t="shared" si="123"/>
        <v>-</v>
      </c>
      <c r="DD248" s="123" t="str">
        <f t="shared" si="123"/>
        <v>-</v>
      </c>
      <c r="DE248" s="123" t="str">
        <f t="shared" si="123"/>
        <v>-</v>
      </c>
      <c r="DF248" s="123" t="str">
        <f t="shared" si="123"/>
        <v>-</v>
      </c>
      <c r="DG248" s="123" t="str">
        <f t="shared" si="123"/>
        <v>-</v>
      </c>
      <c r="DH248" s="123" t="str">
        <f t="shared" si="123"/>
        <v>-</v>
      </c>
      <c r="DI248" s="123" t="str">
        <f t="shared" si="124"/>
        <v>-</v>
      </c>
      <c r="DJ248" s="123" t="str">
        <f t="shared" si="124"/>
        <v>-</v>
      </c>
      <c r="DK248" s="123" t="str">
        <f t="shared" si="124"/>
        <v>-</v>
      </c>
      <c r="DL248" s="123" t="str">
        <f t="shared" si="124"/>
        <v>-</v>
      </c>
      <c r="DM248" s="123" t="str">
        <f t="shared" si="124"/>
        <v>-</v>
      </c>
      <c r="DN248" s="123" t="str">
        <f t="shared" si="124"/>
        <v>-</v>
      </c>
      <c r="DO248" s="123" t="str">
        <f t="shared" si="124"/>
        <v>-</v>
      </c>
      <c r="DP248" s="123" t="str">
        <f t="shared" si="124"/>
        <v>-</v>
      </c>
      <c r="DQ248" s="123" t="str">
        <f t="shared" si="124"/>
        <v>-</v>
      </c>
      <c r="DR248" s="123" t="str">
        <f t="shared" si="124"/>
        <v>-</v>
      </c>
    </row>
    <row r="249" spans="1:122" outlineLevel="1">
      <c r="A249">
        <v>5</v>
      </c>
      <c r="B249" t="s">
        <v>857</v>
      </c>
      <c r="C249" s="123" t="str">
        <f t="shared" si="113"/>
        <v>-</v>
      </c>
      <c r="D249" s="123" t="str">
        <f t="shared" si="113"/>
        <v>-</v>
      </c>
      <c r="E249" s="123" t="str">
        <f t="shared" si="113"/>
        <v>-</v>
      </c>
      <c r="F249" s="123" t="str">
        <f t="shared" si="113"/>
        <v>-</v>
      </c>
      <c r="G249" s="123" t="str">
        <f t="shared" si="113"/>
        <v>-</v>
      </c>
      <c r="H249" s="123" t="str">
        <f t="shared" si="113"/>
        <v>-</v>
      </c>
      <c r="I249" s="123" t="str">
        <f t="shared" si="113"/>
        <v>-</v>
      </c>
      <c r="J249" s="123" t="str">
        <f t="shared" si="113"/>
        <v>-</v>
      </c>
      <c r="K249" s="123" t="str">
        <f t="shared" si="113"/>
        <v>-</v>
      </c>
      <c r="L249" s="123" t="str">
        <f t="shared" si="113"/>
        <v>-</v>
      </c>
      <c r="M249" s="123" t="str">
        <f t="shared" si="114"/>
        <v>-</v>
      </c>
      <c r="N249" s="123" t="str">
        <f t="shared" si="114"/>
        <v>-</v>
      </c>
      <c r="O249" s="123" t="str">
        <f t="shared" si="114"/>
        <v>-</v>
      </c>
      <c r="P249" s="123" t="str">
        <f t="shared" si="114"/>
        <v>-</v>
      </c>
      <c r="Q249" s="123" t="str">
        <f t="shared" si="114"/>
        <v>-</v>
      </c>
      <c r="R249" s="123" t="str">
        <f t="shared" si="114"/>
        <v>-</v>
      </c>
      <c r="S249" s="123" t="str">
        <f t="shared" si="114"/>
        <v>-</v>
      </c>
      <c r="T249" s="123" t="str">
        <f t="shared" si="114"/>
        <v>-</v>
      </c>
      <c r="U249" s="123" t="str">
        <f t="shared" si="114"/>
        <v>-</v>
      </c>
      <c r="V249" s="123" t="str">
        <f t="shared" si="114"/>
        <v>-</v>
      </c>
      <c r="W249" s="123" t="str">
        <f t="shared" si="115"/>
        <v>-</v>
      </c>
      <c r="X249" s="123" t="str">
        <f t="shared" si="115"/>
        <v>-</v>
      </c>
      <c r="Y249" s="123" t="str">
        <f t="shared" si="115"/>
        <v>-</v>
      </c>
      <c r="Z249" s="123" t="str">
        <f t="shared" si="115"/>
        <v>-</v>
      </c>
      <c r="AA249" s="123" t="str">
        <f t="shared" si="115"/>
        <v>-</v>
      </c>
      <c r="AB249" s="123" t="str">
        <f t="shared" si="115"/>
        <v>-</v>
      </c>
      <c r="AC249" s="123" t="str">
        <f t="shared" si="115"/>
        <v>-</v>
      </c>
      <c r="AD249" s="123" t="str">
        <f t="shared" si="115"/>
        <v>-</v>
      </c>
      <c r="AE249" s="123" t="str">
        <f t="shared" si="115"/>
        <v>-</v>
      </c>
      <c r="AF249" s="123" t="str">
        <f t="shared" si="115"/>
        <v>-</v>
      </c>
      <c r="AG249" s="123">
        <f t="shared" si="116"/>
        <v>149.99</v>
      </c>
      <c r="AH249" s="123" t="str">
        <f t="shared" si="116"/>
        <v>-</v>
      </c>
      <c r="AI249" s="123" t="str">
        <f t="shared" si="116"/>
        <v>-</v>
      </c>
      <c r="AJ249" s="123" t="str">
        <f t="shared" si="116"/>
        <v>-</v>
      </c>
      <c r="AK249" s="123" t="str">
        <f t="shared" si="116"/>
        <v>-</v>
      </c>
      <c r="AL249" s="123" t="str">
        <f t="shared" si="116"/>
        <v>-</v>
      </c>
      <c r="AM249" s="123" t="str">
        <f t="shared" si="116"/>
        <v>-</v>
      </c>
      <c r="AN249" s="123" t="str">
        <f t="shared" si="116"/>
        <v>-</v>
      </c>
      <c r="AO249" s="123" t="str">
        <f t="shared" si="116"/>
        <v>-</v>
      </c>
      <c r="AP249" s="123" t="str">
        <f t="shared" si="116"/>
        <v>-</v>
      </c>
      <c r="AQ249" s="123" t="str">
        <f t="shared" si="117"/>
        <v>-</v>
      </c>
      <c r="AR249" s="123" t="str">
        <f t="shared" si="117"/>
        <v>-</v>
      </c>
      <c r="AS249" s="123" t="str">
        <f t="shared" si="117"/>
        <v>-</v>
      </c>
      <c r="AT249" s="123" t="str">
        <f t="shared" si="117"/>
        <v>-</v>
      </c>
      <c r="AU249" s="123" t="str">
        <f t="shared" si="117"/>
        <v>-</v>
      </c>
      <c r="AV249" s="123">
        <f t="shared" si="117"/>
        <v>153.74</v>
      </c>
      <c r="AW249" s="123">
        <f t="shared" si="117"/>
        <v>153.74</v>
      </c>
      <c r="AX249" s="123">
        <f t="shared" si="117"/>
        <v>153.74</v>
      </c>
      <c r="AY249" s="123">
        <f t="shared" si="117"/>
        <v>153.74</v>
      </c>
      <c r="AZ249" s="123">
        <f t="shared" si="117"/>
        <v>153.74</v>
      </c>
      <c r="BA249" s="123">
        <f t="shared" si="118"/>
        <v>153.74</v>
      </c>
      <c r="BB249" s="123">
        <f t="shared" si="118"/>
        <v>153.74</v>
      </c>
      <c r="BC249" s="123">
        <f t="shared" si="118"/>
        <v>153.74</v>
      </c>
      <c r="BD249" s="123" t="str">
        <f t="shared" si="118"/>
        <v>-</v>
      </c>
      <c r="BE249" s="123" t="str">
        <f t="shared" si="118"/>
        <v>-</v>
      </c>
      <c r="BF249" s="123" t="str">
        <f t="shared" si="118"/>
        <v>-</v>
      </c>
      <c r="BG249" s="123" t="str">
        <f t="shared" si="118"/>
        <v>-</v>
      </c>
      <c r="BH249" s="123" t="str">
        <f t="shared" si="118"/>
        <v>-</v>
      </c>
      <c r="BI249" s="123" t="str">
        <f t="shared" si="118"/>
        <v>-</v>
      </c>
      <c r="BJ249" s="123" t="str">
        <f t="shared" si="118"/>
        <v>-</v>
      </c>
      <c r="BK249" s="123">
        <f t="shared" si="119"/>
        <v>93.74</v>
      </c>
      <c r="BL249" s="123">
        <f t="shared" si="119"/>
        <v>93.74</v>
      </c>
      <c r="BM249" s="123">
        <f t="shared" si="119"/>
        <v>93.74</v>
      </c>
      <c r="BN249" s="123">
        <f t="shared" si="119"/>
        <v>93.74</v>
      </c>
      <c r="BO249" s="123">
        <f t="shared" si="119"/>
        <v>93.74</v>
      </c>
      <c r="BP249" s="123">
        <f t="shared" si="119"/>
        <v>93.74</v>
      </c>
      <c r="BQ249" s="123">
        <f t="shared" si="119"/>
        <v>93.74</v>
      </c>
      <c r="BR249" s="123">
        <f t="shared" si="119"/>
        <v>93.74</v>
      </c>
      <c r="BS249" s="123" t="str">
        <f t="shared" si="119"/>
        <v>-</v>
      </c>
      <c r="BT249" s="123" t="str">
        <f t="shared" si="119"/>
        <v>-</v>
      </c>
      <c r="BU249" s="123" t="str">
        <f t="shared" si="120"/>
        <v>-</v>
      </c>
      <c r="BV249" s="123" t="str">
        <f t="shared" si="120"/>
        <v>-</v>
      </c>
      <c r="BW249" s="123" t="str">
        <f t="shared" si="120"/>
        <v>-</v>
      </c>
      <c r="BX249" s="123" t="str">
        <f t="shared" si="120"/>
        <v>-</v>
      </c>
      <c r="BY249" s="123" t="str">
        <f t="shared" si="120"/>
        <v>-</v>
      </c>
      <c r="BZ249" s="123" t="str">
        <f t="shared" si="120"/>
        <v>-</v>
      </c>
      <c r="CA249" s="123" t="str">
        <f t="shared" si="120"/>
        <v>-</v>
      </c>
      <c r="CB249" s="123" t="str">
        <f t="shared" si="120"/>
        <v>-</v>
      </c>
      <c r="CC249" s="123" t="str">
        <f t="shared" si="120"/>
        <v>-</v>
      </c>
      <c r="CD249" s="123" t="str">
        <f t="shared" si="120"/>
        <v>-</v>
      </c>
      <c r="CE249" s="123" t="str">
        <f t="shared" si="121"/>
        <v>-</v>
      </c>
      <c r="CF249" s="123" t="str">
        <f t="shared" si="121"/>
        <v>-</v>
      </c>
      <c r="CG249" s="123" t="str">
        <f t="shared" si="121"/>
        <v>-</v>
      </c>
      <c r="CH249" s="123" t="str">
        <f t="shared" si="121"/>
        <v>-</v>
      </c>
      <c r="CI249" s="123" t="str">
        <f t="shared" si="121"/>
        <v>-</v>
      </c>
      <c r="CJ249" s="123" t="str">
        <f t="shared" si="121"/>
        <v>-</v>
      </c>
      <c r="CK249" s="123" t="str">
        <f t="shared" si="121"/>
        <v>-</v>
      </c>
      <c r="CL249" s="123" t="str">
        <f t="shared" si="121"/>
        <v>-</v>
      </c>
      <c r="CM249" s="123" t="str">
        <f t="shared" si="121"/>
        <v>-</v>
      </c>
      <c r="CN249" s="123" t="str">
        <f t="shared" si="121"/>
        <v>-</v>
      </c>
      <c r="CO249" s="123" t="str">
        <f t="shared" si="122"/>
        <v>-</v>
      </c>
      <c r="CP249" s="123" t="str">
        <f t="shared" si="122"/>
        <v>-</v>
      </c>
      <c r="CQ249" s="123" t="str">
        <f t="shared" si="122"/>
        <v>-</v>
      </c>
      <c r="CR249" s="123" t="str">
        <f t="shared" si="122"/>
        <v>-</v>
      </c>
      <c r="CS249" s="123" t="str">
        <f t="shared" si="122"/>
        <v>-</v>
      </c>
      <c r="CT249" s="123" t="str">
        <f t="shared" si="122"/>
        <v>-</v>
      </c>
      <c r="CU249" s="123" t="str">
        <f t="shared" si="122"/>
        <v>-</v>
      </c>
      <c r="CV249" s="123" t="str">
        <f t="shared" si="122"/>
        <v>-</v>
      </c>
      <c r="CW249" s="123" t="str">
        <f t="shared" si="122"/>
        <v>-</v>
      </c>
      <c r="CX249" s="123" t="str">
        <f t="shared" si="122"/>
        <v>-</v>
      </c>
      <c r="CY249" s="123" t="str">
        <f t="shared" si="123"/>
        <v>-</v>
      </c>
      <c r="CZ249" s="123" t="str">
        <f t="shared" si="123"/>
        <v>-</v>
      </c>
      <c r="DA249" s="123" t="str">
        <f t="shared" si="123"/>
        <v>-</v>
      </c>
      <c r="DB249" s="123" t="str">
        <f t="shared" si="123"/>
        <v>-</v>
      </c>
      <c r="DC249" s="123" t="str">
        <f t="shared" si="123"/>
        <v>-</v>
      </c>
      <c r="DD249" s="123" t="str">
        <f t="shared" si="123"/>
        <v>-</v>
      </c>
      <c r="DE249" s="123" t="str">
        <f t="shared" si="123"/>
        <v>-</v>
      </c>
      <c r="DF249" s="123" t="str">
        <f t="shared" si="123"/>
        <v>-</v>
      </c>
      <c r="DG249" s="123" t="str">
        <f t="shared" si="123"/>
        <v>-</v>
      </c>
      <c r="DH249" s="123" t="str">
        <f t="shared" si="123"/>
        <v>-</v>
      </c>
      <c r="DI249" s="123" t="str">
        <f t="shared" si="124"/>
        <v>-</v>
      </c>
      <c r="DJ249" s="123" t="str">
        <f t="shared" si="124"/>
        <v>-</v>
      </c>
      <c r="DK249" s="123" t="str">
        <f t="shared" si="124"/>
        <v>-</v>
      </c>
      <c r="DL249" s="123" t="str">
        <f t="shared" si="124"/>
        <v>-</v>
      </c>
      <c r="DM249" s="123" t="str">
        <f t="shared" si="124"/>
        <v>-</v>
      </c>
      <c r="DN249" s="123" t="str">
        <f t="shared" si="124"/>
        <v>-</v>
      </c>
      <c r="DO249" s="123" t="str">
        <f t="shared" si="124"/>
        <v>-</v>
      </c>
      <c r="DP249" s="123" t="str">
        <f t="shared" si="124"/>
        <v>-</v>
      </c>
      <c r="DQ249" s="123" t="str">
        <f t="shared" si="124"/>
        <v>-</v>
      </c>
      <c r="DR249" s="123" t="str">
        <f t="shared" si="124"/>
        <v>-</v>
      </c>
    </row>
    <row r="250" spans="1:122" outlineLevel="1"/>
    <row r="251" spans="1:122" ht="17.25" outlineLevel="1">
      <c r="B251" s="14" t="s">
        <v>858</v>
      </c>
      <c r="C251" s="121" t="s">
        <v>591</v>
      </c>
      <c r="D251" s="121"/>
      <c r="E251" s="121"/>
      <c r="F251" s="121"/>
      <c r="G251" s="121"/>
      <c r="H251" s="121"/>
      <c r="I251" s="121"/>
      <c r="J251" s="121"/>
      <c r="K251" s="121"/>
      <c r="L251" s="121"/>
      <c r="M251" s="121"/>
      <c r="N251" s="121"/>
      <c r="O251" s="121"/>
      <c r="P251" s="121"/>
      <c r="Q251" s="121"/>
      <c r="R251" s="121" t="s">
        <v>592</v>
      </c>
      <c r="S251" s="121"/>
      <c r="T251" s="121"/>
      <c r="U251" s="121"/>
      <c r="V251" s="121"/>
      <c r="W251" s="121"/>
      <c r="X251" s="121"/>
      <c r="Y251" s="121"/>
      <c r="Z251" s="121"/>
      <c r="AA251" s="121"/>
      <c r="AB251" s="121"/>
      <c r="AC251" s="121"/>
      <c r="AD251" s="121"/>
      <c r="AE251" s="121"/>
      <c r="AF251" s="121"/>
      <c r="AG251" s="121" t="s">
        <v>1687</v>
      </c>
      <c r="AH251" s="122"/>
      <c r="AI251" s="122"/>
      <c r="AJ251" s="122"/>
      <c r="AK251" s="122"/>
      <c r="AL251" s="122"/>
      <c r="AM251" s="122"/>
      <c r="AN251" s="122"/>
      <c r="AO251" s="122"/>
      <c r="AP251" s="122"/>
      <c r="AQ251" s="122"/>
      <c r="AR251" s="122"/>
      <c r="AS251" s="122"/>
      <c r="AT251" s="122"/>
      <c r="AU251" s="122"/>
      <c r="AV251" s="121" t="s">
        <v>2430</v>
      </c>
      <c r="AW251" s="122"/>
      <c r="AX251" s="122"/>
      <c r="AY251" s="122"/>
      <c r="AZ251" s="122"/>
      <c r="BA251" s="122"/>
      <c r="BB251" s="122"/>
      <c r="BC251" s="122"/>
      <c r="BD251" s="122"/>
      <c r="BE251" s="122"/>
      <c r="BF251" s="122"/>
      <c r="BG251" s="122"/>
      <c r="BH251" s="122"/>
      <c r="BI251" s="122"/>
      <c r="BJ251" s="122"/>
      <c r="BK251" s="121" t="s">
        <v>2431</v>
      </c>
      <c r="BL251" s="121"/>
      <c r="BM251" s="121"/>
      <c r="BN251" s="121"/>
      <c r="BO251" s="121"/>
      <c r="BP251" s="121"/>
      <c r="BQ251" s="121"/>
      <c r="BR251" s="121"/>
      <c r="BS251" s="121"/>
      <c r="BT251" s="121"/>
      <c r="BU251" s="121"/>
      <c r="BV251" s="121"/>
      <c r="BW251" s="121"/>
      <c r="BX251" s="121"/>
      <c r="BY251" s="121"/>
    </row>
    <row r="252" spans="1:122" outlineLevel="1">
      <c r="B252" s="25" t="s">
        <v>937</v>
      </c>
      <c r="C252" s="28" t="s">
        <v>30</v>
      </c>
      <c r="D252" s="28" t="s">
        <v>30</v>
      </c>
      <c r="E252" s="28" t="s">
        <v>30</v>
      </c>
      <c r="F252" s="28" t="s">
        <v>30</v>
      </c>
      <c r="G252" s="28" t="s">
        <v>30</v>
      </c>
      <c r="H252" s="28" t="s">
        <v>30</v>
      </c>
      <c r="I252" s="28" t="s">
        <v>30</v>
      </c>
      <c r="J252" s="28" t="s">
        <v>30</v>
      </c>
      <c r="K252" s="28" t="s">
        <v>30</v>
      </c>
      <c r="L252" s="28" t="s">
        <v>30</v>
      </c>
      <c r="M252" s="28" t="s">
        <v>30</v>
      </c>
      <c r="N252" s="28" t="s">
        <v>30</v>
      </c>
      <c r="O252" s="28" t="s">
        <v>30</v>
      </c>
      <c r="P252" s="28" t="s">
        <v>30</v>
      </c>
      <c r="Q252" s="28" t="s">
        <v>30</v>
      </c>
      <c r="R252" s="28" t="s">
        <v>30</v>
      </c>
      <c r="S252" s="28" t="s">
        <v>30</v>
      </c>
      <c r="T252" s="28" t="s">
        <v>30</v>
      </c>
      <c r="U252" s="28" t="s">
        <v>30</v>
      </c>
      <c r="V252" s="28" t="s">
        <v>30</v>
      </c>
      <c r="W252" s="28" t="s">
        <v>30</v>
      </c>
      <c r="X252" s="28" t="s">
        <v>30</v>
      </c>
      <c r="Y252" s="28" t="s">
        <v>30</v>
      </c>
      <c r="Z252" s="28" t="s">
        <v>30</v>
      </c>
      <c r="AA252" s="28" t="s">
        <v>30</v>
      </c>
      <c r="AB252" s="28" t="s">
        <v>30</v>
      </c>
      <c r="AC252" s="28" t="s">
        <v>30</v>
      </c>
      <c r="AD252" s="28" t="s">
        <v>30</v>
      </c>
      <c r="AE252" s="28" t="s">
        <v>30</v>
      </c>
      <c r="AF252" s="28" t="s">
        <v>30</v>
      </c>
      <c r="AG252" s="28">
        <v>1</v>
      </c>
      <c r="AH252" s="28" t="s">
        <v>30</v>
      </c>
      <c r="AI252" s="28" t="s">
        <v>30</v>
      </c>
      <c r="AJ252" s="28" t="s">
        <v>30</v>
      </c>
      <c r="AK252" s="28" t="s">
        <v>30</v>
      </c>
      <c r="AL252" s="28" t="s">
        <v>30</v>
      </c>
      <c r="AM252" s="28" t="s">
        <v>30</v>
      </c>
      <c r="AN252" s="28" t="s">
        <v>30</v>
      </c>
      <c r="AO252" s="28" t="s">
        <v>30</v>
      </c>
      <c r="AP252" s="28" t="s">
        <v>30</v>
      </c>
      <c r="AQ252" s="28" t="s">
        <v>30</v>
      </c>
      <c r="AR252" s="28" t="s">
        <v>30</v>
      </c>
      <c r="AS252" s="28" t="s">
        <v>30</v>
      </c>
      <c r="AT252" s="28" t="s">
        <v>30</v>
      </c>
      <c r="AU252" s="28" t="s">
        <v>30</v>
      </c>
      <c r="AV252" s="28">
        <v>1</v>
      </c>
      <c r="AW252" s="28" t="s">
        <v>30</v>
      </c>
      <c r="AX252" s="28" t="s">
        <v>30</v>
      </c>
      <c r="AY252" s="28" t="s">
        <v>30</v>
      </c>
      <c r="AZ252" s="28" t="s">
        <v>30</v>
      </c>
      <c r="BA252" s="28" t="s">
        <v>30</v>
      </c>
      <c r="BB252" s="28" t="s">
        <v>30</v>
      </c>
      <c r="BC252" s="28" t="s">
        <v>30</v>
      </c>
      <c r="BD252" s="28" t="s">
        <v>30</v>
      </c>
      <c r="BE252" s="28" t="s">
        <v>30</v>
      </c>
      <c r="BF252" s="28" t="s">
        <v>30</v>
      </c>
      <c r="BG252" s="28" t="s">
        <v>30</v>
      </c>
      <c r="BH252" s="28" t="s">
        <v>30</v>
      </c>
      <c r="BI252" s="28" t="s">
        <v>30</v>
      </c>
      <c r="BJ252" s="28" t="s">
        <v>30</v>
      </c>
      <c r="BK252" s="28" t="s">
        <v>30</v>
      </c>
      <c r="BL252" s="28" t="s">
        <v>30</v>
      </c>
      <c r="BM252" s="28" t="s">
        <v>30</v>
      </c>
      <c r="BN252" s="28" t="s">
        <v>30</v>
      </c>
      <c r="BO252" s="28" t="s">
        <v>30</v>
      </c>
      <c r="BP252" s="28" t="s">
        <v>30</v>
      </c>
      <c r="BQ252" s="28" t="s">
        <v>30</v>
      </c>
      <c r="BR252" s="28" t="s">
        <v>30</v>
      </c>
      <c r="BS252" s="28" t="s">
        <v>30</v>
      </c>
      <c r="BT252" s="28" t="s">
        <v>30</v>
      </c>
      <c r="BU252" s="28" t="s">
        <v>30</v>
      </c>
      <c r="BV252" s="28" t="s">
        <v>30</v>
      </c>
      <c r="BW252" s="28" t="s">
        <v>30</v>
      </c>
      <c r="BX252" s="28" t="s">
        <v>30</v>
      </c>
      <c r="BY252" s="28" t="s">
        <v>30</v>
      </c>
    </row>
    <row r="253" spans="1:122" outlineLevel="1">
      <c r="B253" s="25" t="s">
        <v>860</v>
      </c>
      <c r="C253" s="28" t="s">
        <v>30</v>
      </c>
      <c r="D253" s="28" t="s">
        <v>30</v>
      </c>
      <c r="E253" s="28" t="s">
        <v>30</v>
      </c>
      <c r="F253" s="28" t="s">
        <v>30</v>
      </c>
      <c r="G253" s="28" t="s">
        <v>30</v>
      </c>
      <c r="H253" s="28" t="s">
        <v>30</v>
      </c>
      <c r="I253" s="28" t="s">
        <v>30</v>
      </c>
      <c r="J253" s="28" t="s">
        <v>30</v>
      </c>
      <c r="K253" s="28" t="s">
        <v>30</v>
      </c>
      <c r="L253" s="28" t="s">
        <v>30</v>
      </c>
      <c r="M253" s="28" t="s">
        <v>30</v>
      </c>
      <c r="N253" s="28" t="s">
        <v>30</v>
      </c>
      <c r="O253" s="28" t="s">
        <v>30</v>
      </c>
      <c r="P253" s="28" t="s">
        <v>30</v>
      </c>
      <c r="Q253" s="28" t="s">
        <v>30</v>
      </c>
      <c r="R253" s="28" t="s">
        <v>30</v>
      </c>
      <c r="S253" s="28" t="s">
        <v>30</v>
      </c>
      <c r="T253" s="28" t="s">
        <v>30</v>
      </c>
      <c r="U253" s="28" t="s">
        <v>30</v>
      </c>
      <c r="V253" s="28" t="s">
        <v>30</v>
      </c>
      <c r="W253" s="28" t="s">
        <v>30</v>
      </c>
      <c r="X253" s="28" t="s">
        <v>30</v>
      </c>
      <c r="Y253" s="28" t="s">
        <v>30</v>
      </c>
      <c r="Z253" s="28" t="s">
        <v>30</v>
      </c>
      <c r="AA253" s="28" t="s">
        <v>30</v>
      </c>
      <c r="AB253" s="28" t="s">
        <v>30</v>
      </c>
      <c r="AC253" s="28" t="s">
        <v>30</v>
      </c>
      <c r="AD253" s="28" t="s">
        <v>30</v>
      </c>
      <c r="AE253" s="28" t="s">
        <v>30</v>
      </c>
      <c r="AF253" s="28" t="s">
        <v>30</v>
      </c>
      <c r="AG253" s="28">
        <v>220</v>
      </c>
      <c r="AH253" s="28" t="s">
        <v>30</v>
      </c>
      <c r="AI253" s="28" t="s">
        <v>30</v>
      </c>
      <c r="AJ253" s="28" t="s">
        <v>30</v>
      </c>
      <c r="AK253" s="28" t="s">
        <v>30</v>
      </c>
      <c r="AL253" s="28" t="s">
        <v>30</v>
      </c>
      <c r="AM253" s="28" t="s">
        <v>30</v>
      </c>
      <c r="AN253" s="28" t="s">
        <v>30</v>
      </c>
      <c r="AO253" s="28" t="s">
        <v>30</v>
      </c>
      <c r="AP253" s="28" t="s">
        <v>30</v>
      </c>
      <c r="AQ253" s="28" t="s">
        <v>30</v>
      </c>
      <c r="AR253" s="28" t="s">
        <v>30</v>
      </c>
      <c r="AS253" s="28" t="s">
        <v>30</v>
      </c>
      <c r="AT253" s="28" t="s">
        <v>30</v>
      </c>
      <c r="AU253" s="28" t="s">
        <v>30</v>
      </c>
      <c r="AV253" s="28">
        <v>220</v>
      </c>
      <c r="AW253" s="28" t="s">
        <v>30</v>
      </c>
      <c r="AX253" s="28" t="s">
        <v>30</v>
      </c>
      <c r="AY253" s="28" t="s">
        <v>30</v>
      </c>
      <c r="AZ253" s="28" t="s">
        <v>30</v>
      </c>
      <c r="BA253" s="28" t="s">
        <v>30</v>
      </c>
      <c r="BB253" s="28" t="s">
        <v>30</v>
      </c>
      <c r="BC253" s="28" t="s">
        <v>30</v>
      </c>
      <c r="BD253" s="28" t="s">
        <v>30</v>
      </c>
      <c r="BE253" s="28" t="s">
        <v>30</v>
      </c>
      <c r="BF253" s="28" t="s">
        <v>30</v>
      </c>
      <c r="BG253" s="28" t="s">
        <v>30</v>
      </c>
      <c r="BH253" s="28" t="s">
        <v>30</v>
      </c>
      <c r="BI253" s="28" t="s">
        <v>30</v>
      </c>
      <c r="BJ253" s="28" t="s">
        <v>30</v>
      </c>
      <c r="BK253" s="28" t="s">
        <v>30</v>
      </c>
      <c r="BL253" s="28" t="s">
        <v>30</v>
      </c>
      <c r="BM253" s="28" t="s">
        <v>30</v>
      </c>
      <c r="BN253" s="28" t="s">
        <v>30</v>
      </c>
      <c r="BO253" s="28" t="s">
        <v>30</v>
      </c>
      <c r="BP253" s="28" t="s">
        <v>30</v>
      </c>
      <c r="BQ253" s="28" t="s">
        <v>30</v>
      </c>
      <c r="BR253" s="28" t="s">
        <v>30</v>
      </c>
      <c r="BS253" s="28" t="s">
        <v>30</v>
      </c>
      <c r="BT253" s="28" t="s">
        <v>30</v>
      </c>
      <c r="BU253" s="28" t="s">
        <v>30</v>
      </c>
      <c r="BV253" s="28" t="s">
        <v>30</v>
      </c>
      <c r="BW253" s="28" t="s">
        <v>30</v>
      </c>
      <c r="BX253" s="28" t="s">
        <v>30</v>
      </c>
      <c r="BY253" s="28" t="s">
        <v>30</v>
      </c>
    </row>
    <row r="254" spans="1:122" outlineLevel="1">
      <c r="B254" s="25" t="s">
        <v>861</v>
      </c>
      <c r="C254" s="27" t="str">
        <f t="shared" ref="C254:P256" si="125">C253</f>
        <v>-</v>
      </c>
      <c r="D254" s="27" t="str">
        <f t="shared" si="125"/>
        <v>-</v>
      </c>
      <c r="E254" s="27" t="str">
        <f t="shared" si="125"/>
        <v>-</v>
      </c>
      <c r="F254" s="27" t="str">
        <f t="shared" si="125"/>
        <v>-</v>
      </c>
      <c r="G254" s="27" t="str">
        <f t="shared" si="125"/>
        <v>-</v>
      </c>
      <c r="H254" s="27" t="str">
        <f t="shared" si="125"/>
        <v>-</v>
      </c>
      <c r="I254" s="27" t="str">
        <f t="shared" si="125"/>
        <v>-</v>
      </c>
      <c r="J254" s="27" t="str">
        <f t="shared" si="125"/>
        <v>-</v>
      </c>
      <c r="K254" s="27" t="str">
        <f t="shared" si="125"/>
        <v>-</v>
      </c>
      <c r="L254" s="27" t="str">
        <f t="shared" si="125"/>
        <v>-</v>
      </c>
      <c r="M254" s="27" t="str">
        <f t="shared" si="125"/>
        <v>-</v>
      </c>
      <c r="N254" s="27" t="str">
        <f t="shared" si="125"/>
        <v>-</v>
      </c>
      <c r="O254" s="27" t="str">
        <f t="shared" si="125"/>
        <v>-</v>
      </c>
      <c r="P254" s="27" t="str">
        <f t="shared" si="125"/>
        <v>-</v>
      </c>
      <c r="Q254" s="27" t="str">
        <f t="shared" ref="Q254:AF256" si="126">Q253</f>
        <v>-</v>
      </c>
      <c r="R254" s="27" t="str">
        <f t="shared" si="126"/>
        <v>-</v>
      </c>
      <c r="S254" s="27" t="str">
        <f t="shared" si="126"/>
        <v>-</v>
      </c>
      <c r="T254" s="27" t="str">
        <f t="shared" si="126"/>
        <v>-</v>
      </c>
      <c r="U254" s="27" t="str">
        <f t="shared" si="126"/>
        <v>-</v>
      </c>
      <c r="V254" s="27" t="str">
        <f t="shared" si="126"/>
        <v>-</v>
      </c>
      <c r="W254" s="27" t="str">
        <f t="shared" si="126"/>
        <v>-</v>
      </c>
      <c r="X254" s="27" t="str">
        <f t="shared" si="126"/>
        <v>-</v>
      </c>
      <c r="Y254" s="27" t="str">
        <f t="shared" si="126"/>
        <v>-</v>
      </c>
      <c r="Z254" s="27" t="str">
        <f t="shared" si="126"/>
        <v>-</v>
      </c>
      <c r="AA254" s="27" t="str">
        <f t="shared" si="126"/>
        <v>-</v>
      </c>
      <c r="AB254" s="27" t="str">
        <f t="shared" si="126"/>
        <v>-</v>
      </c>
      <c r="AC254" s="27" t="str">
        <f t="shared" si="126"/>
        <v>-</v>
      </c>
      <c r="AD254" s="27" t="str">
        <f t="shared" si="126"/>
        <v>-</v>
      </c>
      <c r="AE254" s="27" t="str">
        <f t="shared" si="126"/>
        <v>-</v>
      </c>
      <c r="AF254" s="27" t="str">
        <f t="shared" si="126"/>
        <v>-</v>
      </c>
      <c r="AG254" s="27">
        <f t="shared" ref="AG254:AU256" si="127">AG253</f>
        <v>220</v>
      </c>
      <c r="AH254" s="27" t="str">
        <f t="shared" si="127"/>
        <v>-</v>
      </c>
      <c r="AI254" s="27" t="str">
        <f t="shared" si="127"/>
        <v>-</v>
      </c>
      <c r="AJ254" s="27" t="str">
        <f t="shared" si="127"/>
        <v>-</v>
      </c>
      <c r="AK254" s="27" t="str">
        <f t="shared" si="127"/>
        <v>-</v>
      </c>
      <c r="AL254" s="27" t="str">
        <f t="shared" si="127"/>
        <v>-</v>
      </c>
      <c r="AM254" s="27" t="str">
        <f t="shared" si="127"/>
        <v>-</v>
      </c>
      <c r="AN254" s="27" t="str">
        <f t="shared" si="127"/>
        <v>-</v>
      </c>
      <c r="AO254" s="27" t="str">
        <f t="shared" si="127"/>
        <v>-</v>
      </c>
      <c r="AP254" s="27" t="str">
        <f t="shared" si="127"/>
        <v>-</v>
      </c>
      <c r="AQ254" s="27" t="str">
        <f t="shared" si="127"/>
        <v>-</v>
      </c>
      <c r="AR254" s="27" t="str">
        <f t="shared" si="127"/>
        <v>-</v>
      </c>
      <c r="AS254" s="27" t="str">
        <f t="shared" si="127"/>
        <v>-</v>
      </c>
      <c r="AT254" s="27" t="str">
        <f t="shared" si="127"/>
        <v>-</v>
      </c>
      <c r="AU254" s="27" t="str">
        <f t="shared" si="127"/>
        <v>-</v>
      </c>
      <c r="AV254" s="27">
        <f t="shared" ref="AV254:BY254" si="128">AV253</f>
        <v>220</v>
      </c>
      <c r="AW254" s="27" t="str">
        <f t="shared" si="128"/>
        <v>-</v>
      </c>
      <c r="AX254" s="27" t="str">
        <f t="shared" si="128"/>
        <v>-</v>
      </c>
      <c r="AY254" s="27" t="str">
        <f t="shared" si="128"/>
        <v>-</v>
      </c>
      <c r="AZ254" s="27" t="str">
        <f t="shared" si="128"/>
        <v>-</v>
      </c>
      <c r="BA254" s="27" t="str">
        <f t="shared" si="128"/>
        <v>-</v>
      </c>
      <c r="BB254" s="27" t="str">
        <f t="shared" si="128"/>
        <v>-</v>
      </c>
      <c r="BC254" s="27" t="str">
        <f t="shared" si="128"/>
        <v>-</v>
      </c>
      <c r="BD254" s="27" t="str">
        <f t="shared" si="128"/>
        <v>-</v>
      </c>
      <c r="BE254" s="27" t="str">
        <f t="shared" si="128"/>
        <v>-</v>
      </c>
      <c r="BF254" s="27" t="str">
        <f t="shared" si="128"/>
        <v>-</v>
      </c>
      <c r="BG254" s="27" t="str">
        <f t="shared" si="128"/>
        <v>-</v>
      </c>
      <c r="BH254" s="27" t="str">
        <f t="shared" si="128"/>
        <v>-</v>
      </c>
      <c r="BI254" s="27" t="str">
        <f t="shared" si="128"/>
        <v>-</v>
      </c>
      <c r="BJ254" s="27" t="str">
        <f t="shared" si="128"/>
        <v>-</v>
      </c>
      <c r="BK254" s="27" t="str">
        <f t="shared" si="128"/>
        <v>-</v>
      </c>
      <c r="BL254" s="27" t="str">
        <f t="shared" si="128"/>
        <v>-</v>
      </c>
      <c r="BM254" s="27" t="str">
        <f t="shared" si="128"/>
        <v>-</v>
      </c>
      <c r="BN254" s="27" t="str">
        <f t="shared" si="128"/>
        <v>-</v>
      </c>
      <c r="BO254" s="27" t="str">
        <f t="shared" si="128"/>
        <v>-</v>
      </c>
      <c r="BP254" s="27" t="str">
        <f t="shared" si="128"/>
        <v>-</v>
      </c>
      <c r="BQ254" s="27" t="str">
        <f t="shared" si="128"/>
        <v>-</v>
      </c>
      <c r="BR254" s="27" t="str">
        <f t="shared" si="128"/>
        <v>-</v>
      </c>
      <c r="BS254" s="27" t="str">
        <f t="shared" si="128"/>
        <v>-</v>
      </c>
      <c r="BT254" s="27" t="str">
        <f t="shared" si="128"/>
        <v>-</v>
      </c>
      <c r="BU254" s="27" t="str">
        <f t="shared" si="128"/>
        <v>-</v>
      </c>
      <c r="BV254" s="27" t="str">
        <f t="shared" si="128"/>
        <v>-</v>
      </c>
      <c r="BW254" s="27" t="str">
        <f t="shared" si="128"/>
        <v>-</v>
      </c>
      <c r="BX254" s="27" t="str">
        <f t="shared" si="128"/>
        <v>-</v>
      </c>
      <c r="BY254" s="27" t="str">
        <f t="shared" si="128"/>
        <v>-</v>
      </c>
    </row>
    <row r="255" spans="1:122" outlineLevel="1">
      <c r="B255" s="25" t="s">
        <v>862</v>
      </c>
      <c r="C255" s="27" t="str">
        <f t="shared" si="125"/>
        <v>-</v>
      </c>
      <c r="D255" s="27" t="str">
        <f t="shared" si="125"/>
        <v>-</v>
      </c>
      <c r="E255" s="27" t="str">
        <f t="shared" si="125"/>
        <v>-</v>
      </c>
      <c r="F255" s="27" t="str">
        <f t="shared" si="125"/>
        <v>-</v>
      </c>
      <c r="G255" s="27" t="str">
        <f t="shared" si="125"/>
        <v>-</v>
      </c>
      <c r="H255" s="27" t="str">
        <f t="shared" si="125"/>
        <v>-</v>
      </c>
      <c r="I255" s="27" t="str">
        <f t="shared" si="125"/>
        <v>-</v>
      </c>
      <c r="J255" s="27" t="str">
        <f t="shared" si="125"/>
        <v>-</v>
      </c>
      <c r="K255" s="27" t="str">
        <f t="shared" si="125"/>
        <v>-</v>
      </c>
      <c r="L255" s="27" t="str">
        <f t="shared" si="125"/>
        <v>-</v>
      </c>
      <c r="M255" s="27" t="str">
        <f t="shared" si="125"/>
        <v>-</v>
      </c>
      <c r="N255" s="27" t="str">
        <f t="shared" si="125"/>
        <v>-</v>
      </c>
      <c r="O255" s="27" t="str">
        <f t="shared" si="125"/>
        <v>-</v>
      </c>
      <c r="P255" s="27" t="str">
        <f t="shared" si="125"/>
        <v>-</v>
      </c>
      <c r="Q255" s="27" t="str">
        <f t="shared" si="126"/>
        <v>-</v>
      </c>
      <c r="R255" s="27" t="str">
        <f t="shared" si="126"/>
        <v>-</v>
      </c>
      <c r="S255" s="27" t="str">
        <f t="shared" si="126"/>
        <v>-</v>
      </c>
      <c r="T255" s="27" t="str">
        <f t="shared" si="126"/>
        <v>-</v>
      </c>
      <c r="U255" s="27" t="str">
        <f t="shared" si="126"/>
        <v>-</v>
      </c>
      <c r="V255" s="27" t="str">
        <f t="shared" si="126"/>
        <v>-</v>
      </c>
      <c r="W255" s="27" t="str">
        <f t="shared" si="126"/>
        <v>-</v>
      </c>
      <c r="X255" s="27" t="str">
        <f t="shared" si="126"/>
        <v>-</v>
      </c>
      <c r="Y255" s="27" t="str">
        <f t="shared" si="126"/>
        <v>-</v>
      </c>
      <c r="Z255" s="27" t="str">
        <f t="shared" si="126"/>
        <v>-</v>
      </c>
      <c r="AA255" s="27" t="str">
        <f t="shared" si="126"/>
        <v>-</v>
      </c>
      <c r="AB255" s="27" t="str">
        <f t="shared" si="126"/>
        <v>-</v>
      </c>
      <c r="AC255" s="27" t="str">
        <f t="shared" si="126"/>
        <v>-</v>
      </c>
      <c r="AD255" s="27" t="str">
        <f t="shared" si="126"/>
        <v>-</v>
      </c>
      <c r="AE255" s="27" t="str">
        <f t="shared" si="126"/>
        <v>-</v>
      </c>
      <c r="AF255" s="27" t="str">
        <f t="shared" si="126"/>
        <v>-</v>
      </c>
      <c r="AG255" s="27">
        <f t="shared" si="127"/>
        <v>220</v>
      </c>
      <c r="AH255" s="27" t="str">
        <f t="shared" si="127"/>
        <v>-</v>
      </c>
      <c r="AI255" s="27" t="str">
        <f t="shared" si="127"/>
        <v>-</v>
      </c>
      <c r="AJ255" s="27" t="str">
        <f t="shared" si="127"/>
        <v>-</v>
      </c>
      <c r="AK255" s="27" t="str">
        <f t="shared" si="127"/>
        <v>-</v>
      </c>
      <c r="AL255" s="27" t="str">
        <f t="shared" si="127"/>
        <v>-</v>
      </c>
      <c r="AM255" s="27" t="str">
        <f t="shared" si="127"/>
        <v>-</v>
      </c>
      <c r="AN255" s="27" t="str">
        <f t="shared" si="127"/>
        <v>-</v>
      </c>
      <c r="AO255" s="27" t="str">
        <f t="shared" si="127"/>
        <v>-</v>
      </c>
      <c r="AP255" s="27" t="str">
        <f t="shared" si="127"/>
        <v>-</v>
      </c>
      <c r="AQ255" s="27" t="str">
        <f t="shared" si="127"/>
        <v>-</v>
      </c>
      <c r="AR255" s="27" t="str">
        <f t="shared" si="127"/>
        <v>-</v>
      </c>
      <c r="AS255" s="27" t="str">
        <f t="shared" si="127"/>
        <v>-</v>
      </c>
      <c r="AT255" s="27" t="str">
        <f t="shared" si="127"/>
        <v>-</v>
      </c>
      <c r="AU255" s="27" t="str">
        <f t="shared" si="127"/>
        <v>-</v>
      </c>
      <c r="AV255" s="27">
        <f t="shared" ref="AV255:BY255" si="129">AV254</f>
        <v>220</v>
      </c>
      <c r="AW255" s="27" t="str">
        <f t="shared" si="129"/>
        <v>-</v>
      </c>
      <c r="AX255" s="27" t="str">
        <f t="shared" si="129"/>
        <v>-</v>
      </c>
      <c r="AY255" s="27" t="str">
        <f t="shared" si="129"/>
        <v>-</v>
      </c>
      <c r="AZ255" s="27" t="str">
        <f t="shared" si="129"/>
        <v>-</v>
      </c>
      <c r="BA255" s="27" t="str">
        <f t="shared" si="129"/>
        <v>-</v>
      </c>
      <c r="BB255" s="27" t="str">
        <f t="shared" si="129"/>
        <v>-</v>
      </c>
      <c r="BC255" s="27" t="str">
        <f t="shared" si="129"/>
        <v>-</v>
      </c>
      <c r="BD255" s="27" t="str">
        <f t="shared" si="129"/>
        <v>-</v>
      </c>
      <c r="BE255" s="27" t="str">
        <f t="shared" si="129"/>
        <v>-</v>
      </c>
      <c r="BF255" s="27" t="str">
        <f t="shared" si="129"/>
        <v>-</v>
      </c>
      <c r="BG255" s="27" t="str">
        <f t="shared" si="129"/>
        <v>-</v>
      </c>
      <c r="BH255" s="27" t="str">
        <f t="shared" si="129"/>
        <v>-</v>
      </c>
      <c r="BI255" s="27" t="str">
        <f t="shared" si="129"/>
        <v>-</v>
      </c>
      <c r="BJ255" s="27" t="str">
        <f t="shared" si="129"/>
        <v>-</v>
      </c>
      <c r="BK255" s="27" t="str">
        <f t="shared" si="129"/>
        <v>-</v>
      </c>
      <c r="BL255" s="27" t="str">
        <f t="shared" si="129"/>
        <v>-</v>
      </c>
      <c r="BM255" s="27" t="str">
        <f t="shared" si="129"/>
        <v>-</v>
      </c>
      <c r="BN255" s="27" t="str">
        <f t="shared" si="129"/>
        <v>-</v>
      </c>
      <c r="BO255" s="27" t="str">
        <f t="shared" si="129"/>
        <v>-</v>
      </c>
      <c r="BP255" s="27" t="str">
        <f t="shared" si="129"/>
        <v>-</v>
      </c>
      <c r="BQ255" s="27" t="str">
        <f t="shared" si="129"/>
        <v>-</v>
      </c>
      <c r="BR255" s="27" t="str">
        <f t="shared" si="129"/>
        <v>-</v>
      </c>
      <c r="BS255" s="27" t="str">
        <f t="shared" si="129"/>
        <v>-</v>
      </c>
      <c r="BT255" s="27" t="str">
        <f t="shared" si="129"/>
        <v>-</v>
      </c>
      <c r="BU255" s="27" t="str">
        <f t="shared" si="129"/>
        <v>-</v>
      </c>
      <c r="BV255" s="27" t="str">
        <f t="shared" si="129"/>
        <v>-</v>
      </c>
      <c r="BW255" s="27" t="str">
        <f t="shared" si="129"/>
        <v>-</v>
      </c>
      <c r="BX255" s="27" t="str">
        <f t="shared" si="129"/>
        <v>-</v>
      </c>
      <c r="BY255" s="27" t="str">
        <f t="shared" si="129"/>
        <v>-</v>
      </c>
    </row>
    <row r="256" spans="1:122" outlineLevel="1">
      <c r="B256" s="25" t="s">
        <v>863</v>
      </c>
      <c r="C256" s="27" t="str">
        <f t="shared" si="125"/>
        <v>-</v>
      </c>
      <c r="D256" s="27" t="str">
        <f t="shared" si="125"/>
        <v>-</v>
      </c>
      <c r="E256" s="27" t="str">
        <f t="shared" si="125"/>
        <v>-</v>
      </c>
      <c r="F256" s="27" t="str">
        <f t="shared" si="125"/>
        <v>-</v>
      </c>
      <c r="G256" s="27" t="str">
        <f t="shared" si="125"/>
        <v>-</v>
      </c>
      <c r="H256" s="27" t="str">
        <f t="shared" si="125"/>
        <v>-</v>
      </c>
      <c r="I256" s="27" t="str">
        <f t="shared" si="125"/>
        <v>-</v>
      </c>
      <c r="J256" s="27" t="str">
        <f t="shared" si="125"/>
        <v>-</v>
      </c>
      <c r="K256" s="27" t="str">
        <f t="shared" si="125"/>
        <v>-</v>
      </c>
      <c r="L256" s="27" t="str">
        <f t="shared" si="125"/>
        <v>-</v>
      </c>
      <c r="M256" s="27" t="str">
        <f t="shared" si="125"/>
        <v>-</v>
      </c>
      <c r="N256" s="27" t="str">
        <f t="shared" si="125"/>
        <v>-</v>
      </c>
      <c r="O256" s="27" t="str">
        <f t="shared" si="125"/>
        <v>-</v>
      </c>
      <c r="P256" s="27" t="str">
        <f t="shared" si="125"/>
        <v>-</v>
      </c>
      <c r="Q256" s="27" t="str">
        <f t="shared" si="126"/>
        <v>-</v>
      </c>
      <c r="R256" s="27" t="str">
        <f t="shared" si="126"/>
        <v>-</v>
      </c>
      <c r="S256" s="27" t="str">
        <f t="shared" si="126"/>
        <v>-</v>
      </c>
      <c r="T256" s="27" t="str">
        <f t="shared" si="126"/>
        <v>-</v>
      </c>
      <c r="U256" s="27" t="str">
        <f t="shared" si="126"/>
        <v>-</v>
      </c>
      <c r="V256" s="27" t="str">
        <f t="shared" si="126"/>
        <v>-</v>
      </c>
      <c r="W256" s="27" t="str">
        <f t="shared" si="126"/>
        <v>-</v>
      </c>
      <c r="X256" s="27" t="str">
        <f t="shared" si="126"/>
        <v>-</v>
      </c>
      <c r="Y256" s="27" t="str">
        <f t="shared" si="126"/>
        <v>-</v>
      </c>
      <c r="Z256" s="27" t="str">
        <f t="shared" si="126"/>
        <v>-</v>
      </c>
      <c r="AA256" s="27" t="str">
        <f t="shared" si="126"/>
        <v>-</v>
      </c>
      <c r="AB256" s="27" t="str">
        <f t="shared" si="126"/>
        <v>-</v>
      </c>
      <c r="AC256" s="27" t="str">
        <f t="shared" si="126"/>
        <v>-</v>
      </c>
      <c r="AD256" s="27" t="str">
        <f t="shared" si="126"/>
        <v>-</v>
      </c>
      <c r="AE256" s="27" t="str">
        <f t="shared" si="126"/>
        <v>-</v>
      </c>
      <c r="AF256" s="27" t="str">
        <f t="shared" si="126"/>
        <v>-</v>
      </c>
      <c r="AG256" s="27">
        <f t="shared" si="127"/>
        <v>220</v>
      </c>
      <c r="AH256" s="27" t="str">
        <f t="shared" si="127"/>
        <v>-</v>
      </c>
      <c r="AI256" s="27" t="str">
        <f t="shared" si="127"/>
        <v>-</v>
      </c>
      <c r="AJ256" s="27" t="str">
        <f t="shared" si="127"/>
        <v>-</v>
      </c>
      <c r="AK256" s="27" t="str">
        <f t="shared" si="127"/>
        <v>-</v>
      </c>
      <c r="AL256" s="27" t="str">
        <f t="shared" si="127"/>
        <v>-</v>
      </c>
      <c r="AM256" s="27" t="str">
        <f t="shared" si="127"/>
        <v>-</v>
      </c>
      <c r="AN256" s="27" t="str">
        <f t="shared" si="127"/>
        <v>-</v>
      </c>
      <c r="AO256" s="27" t="str">
        <f t="shared" si="127"/>
        <v>-</v>
      </c>
      <c r="AP256" s="27" t="str">
        <f t="shared" si="127"/>
        <v>-</v>
      </c>
      <c r="AQ256" s="27" t="str">
        <f t="shared" si="127"/>
        <v>-</v>
      </c>
      <c r="AR256" s="27" t="str">
        <f t="shared" si="127"/>
        <v>-</v>
      </c>
      <c r="AS256" s="27" t="str">
        <f t="shared" si="127"/>
        <v>-</v>
      </c>
      <c r="AT256" s="27" t="str">
        <f t="shared" si="127"/>
        <v>-</v>
      </c>
      <c r="AU256" s="27" t="str">
        <f t="shared" si="127"/>
        <v>-</v>
      </c>
      <c r="AV256" s="27">
        <f t="shared" ref="AV256:BY256" si="130">AV255</f>
        <v>220</v>
      </c>
      <c r="AW256" s="27" t="str">
        <f t="shared" si="130"/>
        <v>-</v>
      </c>
      <c r="AX256" s="27" t="str">
        <f t="shared" si="130"/>
        <v>-</v>
      </c>
      <c r="AY256" s="27" t="str">
        <f t="shared" si="130"/>
        <v>-</v>
      </c>
      <c r="AZ256" s="27" t="str">
        <f t="shared" si="130"/>
        <v>-</v>
      </c>
      <c r="BA256" s="27" t="str">
        <f t="shared" si="130"/>
        <v>-</v>
      </c>
      <c r="BB256" s="27" t="str">
        <f t="shared" si="130"/>
        <v>-</v>
      </c>
      <c r="BC256" s="27" t="str">
        <f t="shared" si="130"/>
        <v>-</v>
      </c>
      <c r="BD256" s="27" t="str">
        <f t="shared" si="130"/>
        <v>-</v>
      </c>
      <c r="BE256" s="27" t="str">
        <f t="shared" si="130"/>
        <v>-</v>
      </c>
      <c r="BF256" s="27" t="str">
        <f t="shared" si="130"/>
        <v>-</v>
      </c>
      <c r="BG256" s="27" t="str">
        <f t="shared" si="130"/>
        <v>-</v>
      </c>
      <c r="BH256" s="27" t="str">
        <f t="shared" si="130"/>
        <v>-</v>
      </c>
      <c r="BI256" s="27" t="str">
        <f t="shared" si="130"/>
        <v>-</v>
      </c>
      <c r="BJ256" s="27" t="str">
        <f t="shared" si="130"/>
        <v>-</v>
      </c>
      <c r="BK256" s="27" t="str">
        <f t="shared" si="130"/>
        <v>-</v>
      </c>
      <c r="BL256" s="27" t="str">
        <f t="shared" si="130"/>
        <v>-</v>
      </c>
      <c r="BM256" s="27" t="str">
        <f t="shared" si="130"/>
        <v>-</v>
      </c>
      <c r="BN256" s="27" t="str">
        <f t="shared" si="130"/>
        <v>-</v>
      </c>
      <c r="BO256" s="27" t="str">
        <f t="shared" si="130"/>
        <v>-</v>
      </c>
      <c r="BP256" s="27" t="str">
        <f t="shared" si="130"/>
        <v>-</v>
      </c>
      <c r="BQ256" s="27" t="str">
        <f t="shared" si="130"/>
        <v>-</v>
      </c>
      <c r="BR256" s="27" t="str">
        <f t="shared" si="130"/>
        <v>-</v>
      </c>
      <c r="BS256" s="27" t="str">
        <f t="shared" si="130"/>
        <v>-</v>
      </c>
      <c r="BT256" s="27" t="str">
        <f t="shared" si="130"/>
        <v>-</v>
      </c>
      <c r="BU256" s="27" t="str">
        <f t="shared" si="130"/>
        <v>-</v>
      </c>
      <c r="BV256" s="27" t="str">
        <f t="shared" si="130"/>
        <v>-</v>
      </c>
      <c r="BW256" s="27" t="str">
        <f t="shared" si="130"/>
        <v>-</v>
      </c>
      <c r="BX256" s="27" t="str">
        <f t="shared" si="130"/>
        <v>-</v>
      </c>
      <c r="BY256" s="27" t="str">
        <f t="shared" si="130"/>
        <v>-</v>
      </c>
    </row>
    <row r="257" spans="2:77" outlineLevel="1">
      <c r="B257" s="25" t="s">
        <v>937</v>
      </c>
      <c r="C257" s="28" t="s">
        <v>30</v>
      </c>
      <c r="D257" s="28" t="s">
        <v>30</v>
      </c>
      <c r="E257" s="28" t="s">
        <v>30</v>
      </c>
      <c r="F257" s="28" t="s">
        <v>30</v>
      </c>
      <c r="G257" s="28" t="s">
        <v>30</v>
      </c>
      <c r="H257" s="28" t="s">
        <v>30</v>
      </c>
      <c r="I257" s="28" t="s">
        <v>30</v>
      </c>
      <c r="J257" s="28" t="s">
        <v>30</v>
      </c>
      <c r="K257" s="28" t="s">
        <v>30</v>
      </c>
      <c r="L257" s="28" t="s">
        <v>30</v>
      </c>
      <c r="M257" s="28" t="s">
        <v>30</v>
      </c>
      <c r="N257" s="28" t="s">
        <v>30</v>
      </c>
      <c r="O257" s="28" t="s">
        <v>30</v>
      </c>
      <c r="P257" s="28" t="s">
        <v>30</v>
      </c>
      <c r="Q257" s="28" t="s">
        <v>30</v>
      </c>
      <c r="R257" s="28" t="s">
        <v>30</v>
      </c>
      <c r="S257" s="28" t="s">
        <v>30</v>
      </c>
      <c r="T257" s="28" t="s">
        <v>30</v>
      </c>
      <c r="U257" s="28" t="s">
        <v>30</v>
      </c>
      <c r="V257" s="28" t="s">
        <v>30</v>
      </c>
      <c r="W257" s="28" t="s">
        <v>30</v>
      </c>
      <c r="X257" s="28" t="s">
        <v>30</v>
      </c>
      <c r="Y257" s="28" t="s">
        <v>30</v>
      </c>
      <c r="Z257" s="28" t="s">
        <v>30</v>
      </c>
      <c r="AA257" s="28" t="s">
        <v>30</v>
      </c>
      <c r="AB257" s="28" t="s">
        <v>30</v>
      </c>
      <c r="AC257" s="28" t="s">
        <v>30</v>
      </c>
      <c r="AD257" s="28" t="s">
        <v>30</v>
      </c>
      <c r="AE257" s="28" t="s">
        <v>30</v>
      </c>
      <c r="AF257" s="28" t="s">
        <v>30</v>
      </c>
      <c r="AG257" s="28">
        <v>31</v>
      </c>
      <c r="AH257" s="28">
        <v>32</v>
      </c>
      <c r="AI257" s="28">
        <v>33</v>
      </c>
      <c r="AJ257" s="28">
        <v>34</v>
      </c>
      <c r="AK257" s="28" t="s">
        <v>30</v>
      </c>
      <c r="AL257" s="28" t="s">
        <v>30</v>
      </c>
      <c r="AM257" s="28" t="s">
        <v>30</v>
      </c>
      <c r="AN257" s="28" t="s">
        <v>30</v>
      </c>
      <c r="AO257" s="28" t="s">
        <v>30</v>
      </c>
      <c r="AP257" s="28" t="s">
        <v>30</v>
      </c>
      <c r="AQ257" s="28" t="s">
        <v>30</v>
      </c>
      <c r="AR257" s="28" t="s">
        <v>30</v>
      </c>
      <c r="AS257" s="28" t="s">
        <v>30</v>
      </c>
      <c r="AT257" s="28" t="s">
        <v>30</v>
      </c>
      <c r="AU257" s="28" t="s">
        <v>30</v>
      </c>
      <c r="AV257" s="28">
        <v>31</v>
      </c>
      <c r="AW257" s="28">
        <v>32</v>
      </c>
      <c r="AX257" s="28">
        <v>33</v>
      </c>
      <c r="AY257" s="28">
        <v>34</v>
      </c>
      <c r="AZ257" s="28" t="s">
        <v>30</v>
      </c>
      <c r="BA257" s="28" t="s">
        <v>30</v>
      </c>
      <c r="BB257" s="28" t="s">
        <v>30</v>
      </c>
      <c r="BC257" s="28" t="s">
        <v>30</v>
      </c>
      <c r="BD257" s="28" t="s">
        <v>30</v>
      </c>
      <c r="BE257" s="28" t="s">
        <v>30</v>
      </c>
      <c r="BF257" s="28" t="s">
        <v>30</v>
      </c>
      <c r="BG257" s="28" t="s">
        <v>30</v>
      </c>
      <c r="BH257" s="28" t="s">
        <v>30</v>
      </c>
      <c r="BI257" s="28" t="s">
        <v>30</v>
      </c>
      <c r="BJ257" s="28" t="s">
        <v>30</v>
      </c>
      <c r="BK257" s="28" t="s">
        <v>30</v>
      </c>
      <c r="BL257" s="28" t="s">
        <v>30</v>
      </c>
      <c r="BM257" s="28" t="s">
        <v>30</v>
      </c>
      <c r="BN257" s="28" t="s">
        <v>30</v>
      </c>
      <c r="BO257" s="28" t="s">
        <v>30</v>
      </c>
      <c r="BP257" s="28" t="s">
        <v>30</v>
      </c>
      <c r="BQ257" s="28" t="s">
        <v>30</v>
      </c>
      <c r="BR257" s="28" t="s">
        <v>30</v>
      </c>
      <c r="BS257" s="28" t="s">
        <v>30</v>
      </c>
      <c r="BT257" s="28" t="s">
        <v>30</v>
      </c>
      <c r="BU257" s="28" t="s">
        <v>30</v>
      </c>
      <c r="BV257" s="28" t="s">
        <v>30</v>
      </c>
      <c r="BW257" s="28" t="s">
        <v>30</v>
      </c>
      <c r="BX257" s="28" t="s">
        <v>30</v>
      </c>
      <c r="BY257" s="28" t="s">
        <v>30</v>
      </c>
    </row>
    <row r="258" spans="2:77" outlineLevel="1">
      <c r="B258" s="25" t="s">
        <v>866</v>
      </c>
      <c r="C258" s="28" t="s">
        <v>30</v>
      </c>
      <c r="D258" s="28" t="s">
        <v>30</v>
      </c>
      <c r="E258" s="28" t="s">
        <v>30</v>
      </c>
      <c r="F258" s="28" t="s">
        <v>30</v>
      </c>
      <c r="G258" s="28" t="s">
        <v>30</v>
      </c>
      <c r="H258" s="28" t="s">
        <v>30</v>
      </c>
      <c r="I258" s="28" t="s">
        <v>30</v>
      </c>
      <c r="J258" s="28" t="s">
        <v>30</v>
      </c>
      <c r="K258" s="28" t="s">
        <v>30</v>
      </c>
      <c r="L258" s="28" t="s">
        <v>30</v>
      </c>
      <c r="M258" s="28" t="s">
        <v>30</v>
      </c>
      <c r="N258" s="28" t="s">
        <v>30</v>
      </c>
      <c r="O258" s="28" t="s">
        <v>30</v>
      </c>
      <c r="P258" s="28" t="s">
        <v>30</v>
      </c>
      <c r="Q258" s="28" t="s">
        <v>30</v>
      </c>
      <c r="R258" s="28" t="s">
        <v>30</v>
      </c>
      <c r="S258" s="28" t="s">
        <v>30</v>
      </c>
      <c r="T258" s="28" t="s">
        <v>30</v>
      </c>
      <c r="U258" s="28" t="s">
        <v>30</v>
      </c>
      <c r="V258" s="28" t="s">
        <v>30</v>
      </c>
      <c r="W258" s="28" t="s">
        <v>30</v>
      </c>
      <c r="X258" s="28" t="s">
        <v>30</v>
      </c>
      <c r="Y258" s="28" t="s">
        <v>30</v>
      </c>
      <c r="Z258" s="28" t="s">
        <v>30</v>
      </c>
      <c r="AA258" s="28" t="s">
        <v>30</v>
      </c>
      <c r="AB258" s="28" t="s">
        <v>30</v>
      </c>
      <c r="AC258" s="28" t="s">
        <v>30</v>
      </c>
      <c r="AD258" s="28" t="s">
        <v>30</v>
      </c>
      <c r="AE258" s="28" t="s">
        <v>30</v>
      </c>
      <c r="AF258" s="28" t="s">
        <v>30</v>
      </c>
      <c r="AG258" s="28">
        <f>340/4</f>
        <v>85</v>
      </c>
      <c r="AH258" s="28">
        <f>340/4</f>
        <v>85</v>
      </c>
      <c r="AI258" s="28">
        <f>340/4</f>
        <v>85</v>
      </c>
      <c r="AJ258" s="28">
        <f>340/4</f>
        <v>85</v>
      </c>
      <c r="AK258" s="28" t="s">
        <v>30</v>
      </c>
      <c r="AL258" s="28" t="s">
        <v>30</v>
      </c>
      <c r="AM258" s="28" t="s">
        <v>30</v>
      </c>
      <c r="AN258" s="28" t="s">
        <v>30</v>
      </c>
      <c r="AO258" s="28" t="s">
        <v>30</v>
      </c>
      <c r="AP258" s="28" t="s">
        <v>30</v>
      </c>
      <c r="AQ258" s="28" t="s">
        <v>30</v>
      </c>
      <c r="AR258" s="28" t="s">
        <v>30</v>
      </c>
      <c r="AS258" s="28" t="s">
        <v>30</v>
      </c>
      <c r="AT258" s="28" t="s">
        <v>30</v>
      </c>
      <c r="AU258" s="28" t="s">
        <v>30</v>
      </c>
      <c r="AV258" s="28">
        <f>340/4</f>
        <v>85</v>
      </c>
      <c r="AW258" s="28">
        <f>340/4</f>
        <v>85</v>
      </c>
      <c r="AX258" s="28">
        <f>340/4</f>
        <v>85</v>
      </c>
      <c r="AY258" s="28">
        <f>340/4</f>
        <v>85</v>
      </c>
      <c r="AZ258" s="28" t="s">
        <v>30</v>
      </c>
      <c r="BA258" s="28" t="s">
        <v>30</v>
      </c>
      <c r="BB258" s="28" t="s">
        <v>30</v>
      </c>
      <c r="BC258" s="28" t="s">
        <v>30</v>
      </c>
      <c r="BD258" s="28" t="s">
        <v>30</v>
      </c>
      <c r="BE258" s="28" t="s">
        <v>30</v>
      </c>
      <c r="BF258" s="28" t="s">
        <v>30</v>
      </c>
      <c r="BG258" s="28" t="s">
        <v>30</v>
      </c>
      <c r="BH258" s="28" t="s">
        <v>30</v>
      </c>
      <c r="BI258" s="28" t="s">
        <v>30</v>
      </c>
      <c r="BJ258" s="28" t="s">
        <v>30</v>
      </c>
      <c r="BK258" s="28" t="s">
        <v>30</v>
      </c>
      <c r="BL258" s="28" t="s">
        <v>30</v>
      </c>
      <c r="BM258" s="28" t="s">
        <v>30</v>
      </c>
      <c r="BN258" s="28" t="s">
        <v>30</v>
      </c>
      <c r="BO258" s="28" t="s">
        <v>30</v>
      </c>
      <c r="BP258" s="28" t="s">
        <v>30</v>
      </c>
      <c r="BQ258" s="28" t="s">
        <v>30</v>
      </c>
      <c r="BR258" s="28" t="s">
        <v>30</v>
      </c>
      <c r="BS258" s="28" t="s">
        <v>30</v>
      </c>
      <c r="BT258" s="28" t="s">
        <v>30</v>
      </c>
      <c r="BU258" s="28" t="s">
        <v>30</v>
      </c>
      <c r="BV258" s="28" t="s">
        <v>30</v>
      </c>
      <c r="BW258" s="28" t="s">
        <v>30</v>
      </c>
      <c r="BX258" s="28" t="s">
        <v>30</v>
      </c>
      <c r="BY258" s="28" t="s">
        <v>30</v>
      </c>
    </row>
    <row r="259" spans="2:77" outlineLevel="1">
      <c r="B259" s="25" t="s">
        <v>861</v>
      </c>
      <c r="C259" s="27" t="str">
        <f t="shared" ref="C259:P261" si="131">C258</f>
        <v>-</v>
      </c>
      <c r="D259" s="27" t="str">
        <f t="shared" si="131"/>
        <v>-</v>
      </c>
      <c r="E259" s="27" t="str">
        <f t="shared" si="131"/>
        <v>-</v>
      </c>
      <c r="F259" s="27" t="str">
        <f t="shared" si="131"/>
        <v>-</v>
      </c>
      <c r="G259" s="27" t="str">
        <f t="shared" si="131"/>
        <v>-</v>
      </c>
      <c r="H259" s="27" t="str">
        <f t="shared" si="131"/>
        <v>-</v>
      </c>
      <c r="I259" s="27" t="str">
        <f t="shared" si="131"/>
        <v>-</v>
      </c>
      <c r="J259" s="27" t="str">
        <f t="shared" si="131"/>
        <v>-</v>
      </c>
      <c r="K259" s="27" t="str">
        <f t="shared" si="131"/>
        <v>-</v>
      </c>
      <c r="L259" s="27" t="str">
        <f t="shared" si="131"/>
        <v>-</v>
      </c>
      <c r="M259" s="27" t="str">
        <f t="shared" si="131"/>
        <v>-</v>
      </c>
      <c r="N259" s="27" t="str">
        <f t="shared" si="131"/>
        <v>-</v>
      </c>
      <c r="O259" s="27" t="str">
        <f t="shared" si="131"/>
        <v>-</v>
      </c>
      <c r="P259" s="27" t="str">
        <f t="shared" si="131"/>
        <v>-</v>
      </c>
      <c r="Q259" s="27" t="str">
        <f t="shared" ref="Q259:AF261" si="132">Q258</f>
        <v>-</v>
      </c>
      <c r="R259" s="27" t="str">
        <f t="shared" si="132"/>
        <v>-</v>
      </c>
      <c r="S259" s="27" t="str">
        <f t="shared" si="132"/>
        <v>-</v>
      </c>
      <c r="T259" s="27" t="str">
        <f t="shared" si="132"/>
        <v>-</v>
      </c>
      <c r="U259" s="27" t="str">
        <f t="shared" si="132"/>
        <v>-</v>
      </c>
      <c r="V259" s="27" t="str">
        <f t="shared" si="132"/>
        <v>-</v>
      </c>
      <c r="W259" s="27" t="str">
        <f t="shared" si="132"/>
        <v>-</v>
      </c>
      <c r="X259" s="27" t="str">
        <f t="shared" si="132"/>
        <v>-</v>
      </c>
      <c r="Y259" s="27" t="str">
        <f t="shared" si="132"/>
        <v>-</v>
      </c>
      <c r="Z259" s="27" t="str">
        <f t="shared" si="132"/>
        <v>-</v>
      </c>
      <c r="AA259" s="27" t="str">
        <f t="shared" si="132"/>
        <v>-</v>
      </c>
      <c r="AB259" s="27" t="str">
        <f t="shared" si="132"/>
        <v>-</v>
      </c>
      <c r="AC259" s="27" t="str">
        <f t="shared" si="132"/>
        <v>-</v>
      </c>
      <c r="AD259" s="27" t="str">
        <f t="shared" si="132"/>
        <v>-</v>
      </c>
      <c r="AE259" s="27" t="str">
        <f t="shared" si="132"/>
        <v>-</v>
      </c>
      <c r="AF259" s="27" t="str">
        <f t="shared" si="132"/>
        <v>-</v>
      </c>
      <c r="AG259" s="27">
        <f t="shared" ref="AG259:AU261" si="133">AG258</f>
        <v>85</v>
      </c>
      <c r="AH259" s="27">
        <f t="shared" si="133"/>
        <v>85</v>
      </c>
      <c r="AI259" s="27">
        <f t="shared" si="133"/>
        <v>85</v>
      </c>
      <c r="AJ259" s="27">
        <f t="shared" si="133"/>
        <v>85</v>
      </c>
      <c r="AK259" s="27" t="str">
        <f t="shared" si="133"/>
        <v>-</v>
      </c>
      <c r="AL259" s="27" t="str">
        <f t="shared" si="133"/>
        <v>-</v>
      </c>
      <c r="AM259" s="27" t="str">
        <f t="shared" si="133"/>
        <v>-</v>
      </c>
      <c r="AN259" s="27" t="str">
        <f t="shared" si="133"/>
        <v>-</v>
      </c>
      <c r="AO259" s="27" t="str">
        <f t="shared" si="133"/>
        <v>-</v>
      </c>
      <c r="AP259" s="27" t="str">
        <f t="shared" si="133"/>
        <v>-</v>
      </c>
      <c r="AQ259" s="27" t="str">
        <f t="shared" si="133"/>
        <v>-</v>
      </c>
      <c r="AR259" s="27" t="str">
        <f t="shared" si="133"/>
        <v>-</v>
      </c>
      <c r="AS259" s="27" t="str">
        <f t="shared" si="133"/>
        <v>-</v>
      </c>
      <c r="AT259" s="27" t="str">
        <f t="shared" si="133"/>
        <v>-</v>
      </c>
      <c r="AU259" s="27" t="str">
        <f t="shared" si="133"/>
        <v>-</v>
      </c>
      <c r="AV259" s="27">
        <f t="shared" ref="AV259:BY259" si="134">AV258</f>
        <v>85</v>
      </c>
      <c r="AW259" s="27">
        <f t="shared" si="134"/>
        <v>85</v>
      </c>
      <c r="AX259" s="27">
        <f t="shared" si="134"/>
        <v>85</v>
      </c>
      <c r="AY259" s="27">
        <f t="shared" si="134"/>
        <v>85</v>
      </c>
      <c r="AZ259" s="27" t="str">
        <f t="shared" si="134"/>
        <v>-</v>
      </c>
      <c r="BA259" s="27" t="str">
        <f t="shared" si="134"/>
        <v>-</v>
      </c>
      <c r="BB259" s="27" t="str">
        <f t="shared" si="134"/>
        <v>-</v>
      </c>
      <c r="BC259" s="27" t="str">
        <f t="shared" si="134"/>
        <v>-</v>
      </c>
      <c r="BD259" s="27" t="str">
        <f t="shared" si="134"/>
        <v>-</v>
      </c>
      <c r="BE259" s="27" t="str">
        <f t="shared" si="134"/>
        <v>-</v>
      </c>
      <c r="BF259" s="27" t="str">
        <f t="shared" si="134"/>
        <v>-</v>
      </c>
      <c r="BG259" s="27" t="str">
        <f t="shared" si="134"/>
        <v>-</v>
      </c>
      <c r="BH259" s="27" t="str">
        <f t="shared" si="134"/>
        <v>-</v>
      </c>
      <c r="BI259" s="27" t="str">
        <f t="shared" si="134"/>
        <v>-</v>
      </c>
      <c r="BJ259" s="27" t="str">
        <f t="shared" si="134"/>
        <v>-</v>
      </c>
      <c r="BK259" s="27" t="str">
        <f t="shared" si="134"/>
        <v>-</v>
      </c>
      <c r="BL259" s="27" t="str">
        <f t="shared" si="134"/>
        <v>-</v>
      </c>
      <c r="BM259" s="27" t="str">
        <f t="shared" si="134"/>
        <v>-</v>
      </c>
      <c r="BN259" s="27" t="str">
        <f t="shared" si="134"/>
        <v>-</v>
      </c>
      <c r="BO259" s="27" t="str">
        <f t="shared" si="134"/>
        <v>-</v>
      </c>
      <c r="BP259" s="27" t="str">
        <f t="shared" si="134"/>
        <v>-</v>
      </c>
      <c r="BQ259" s="27" t="str">
        <f t="shared" si="134"/>
        <v>-</v>
      </c>
      <c r="BR259" s="27" t="str">
        <f t="shared" si="134"/>
        <v>-</v>
      </c>
      <c r="BS259" s="27" t="str">
        <f t="shared" si="134"/>
        <v>-</v>
      </c>
      <c r="BT259" s="27" t="str">
        <f t="shared" si="134"/>
        <v>-</v>
      </c>
      <c r="BU259" s="27" t="str">
        <f t="shared" si="134"/>
        <v>-</v>
      </c>
      <c r="BV259" s="27" t="str">
        <f t="shared" si="134"/>
        <v>-</v>
      </c>
      <c r="BW259" s="27" t="str">
        <f t="shared" si="134"/>
        <v>-</v>
      </c>
      <c r="BX259" s="27" t="str">
        <f t="shared" si="134"/>
        <v>-</v>
      </c>
      <c r="BY259" s="27" t="str">
        <f t="shared" si="134"/>
        <v>-</v>
      </c>
    </row>
    <row r="260" spans="2:77" outlineLevel="1">
      <c r="B260" s="25" t="s">
        <v>862</v>
      </c>
      <c r="C260" s="27" t="str">
        <f t="shared" si="131"/>
        <v>-</v>
      </c>
      <c r="D260" s="27" t="str">
        <f t="shared" si="131"/>
        <v>-</v>
      </c>
      <c r="E260" s="27" t="str">
        <f t="shared" si="131"/>
        <v>-</v>
      </c>
      <c r="F260" s="27" t="str">
        <f t="shared" si="131"/>
        <v>-</v>
      </c>
      <c r="G260" s="27" t="str">
        <f t="shared" si="131"/>
        <v>-</v>
      </c>
      <c r="H260" s="27" t="str">
        <f t="shared" si="131"/>
        <v>-</v>
      </c>
      <c r="I260" s="27" t="str">
        <f t="shared" si="131"/>
        <v>-</v>
      </c>
      <c r="J260" s="27" t="str">
        <f t="shared" si="131"/>
        <v>-</v>
      </c>
      <c r="K260" s="27" t="str">
        <f t="shared" si="131"/>
        <v>-</v>
      </c>
      <c r="L260" s="27" t="str">
        <f t="shared" si="131"/>
        <v>-</v>
      </c>
      <c r="M260" s="27" t="str">
        <f t="shared" si="131"/>
        <v>-</v>
      </c>
      <c r="N260" s="27" t="str">
        <f t="shared" si="131"/>
        <v>-</v>
      </c>
      <c r="O260" s="27" t="str">
        <f t="shared" si="131"/>
        <v>-</v>
      </c>
      <c r="P260" s="27" t="str">
        <f t="shared" si="131"/>
        <v>-</v>
      </c>
      <c r="Q260" s="27" t="str">
        <f t="shared" si="132"/>
        <v>-</v>
      </c>
      <c r="R260" s="27" t="str">
        <f t="shared" si="132"/>
        <v>-</v>
      </c>
      <c r="S260" s="27" t="str">
        <f t="shared" si="132"/>
        <v>-</v>
      </c>
      <c r="T260" s="27" t="str">
        <f t="shared" si="132"/>
        <v>-</v>
      </c>
      <c r="U260" s="27" t="str">
        <f t="shared" si="132"/>
        <v>-</v>
      </c>
      <c r="V260" s="27" t="str">
        <f t="shared" si="132"/>
        <v>-</v>
      </c>
      <c r="W260" s="27" t="str">
        <f t="shared" si="132"/>
        <v>-</v>
      </c>
      <c r="X260" s="27" t="str">
        <f t="shared" si="132"/>
        <v>-</v>
      </c>
      <c r="Y260" s="27" t="str">
        <f t="shared" si="132"/>
        <v>-</v>
      </c>
      <c r="Z260" s="27" t="str">
        <f t="shared" si="132"/>
        <v>-</v>
      </c>
      <c r="AA260" s="27" t="str">
        <f t="shared" si="132"/>
        <v>-</v>
      </c>
      <c r="AB260" s="27" t="str">
        <f t="shared" si="132"/>
        <v>-</v>
      </c>
      <c r="AC260" s="27" t="str">
        <f t="shared" si="132"/>
        <v>-</v>
      </c>
      <c r="AD260" s="27" t="str">
        <f t="shared" si="132"/>
        <v>-</v>
      </c>
      <c r="AE260" s="27" t="str">
        <f t="shared" si="132"/>
        <v>-</v>
      </c>
      <c r="AF260" s="27" t="str">
        <f t="shared" si="132"/>
        <v>-</v>
      </c>
      <c r="AG260" s="27">
        <f t="shared" si="133"/>
        <v>85</v>
      </c>
      <c r="AH260" s="27">
        <f t="shared" si="133"/>
        <v>85</v>
      </c>
      <c r="AI260" s="27">
        <f t="shared" si="133"/>
        <v>85</v>
      </c>
      <c r="AJ260" s="27">
        <f t="shared" si="133"/>
        <v>85</v>
      </c>
      <c r="AK260" s="27" t="str">
        <f t="shared" si="133"/>
        <v>-</v>
      </c>
      <c r="AL260" s="27" t="str">
        <f t="shared" si="133"/>
        <v>-</v>
      </c>
      <c r="AM260" s="27" t="str">
        <f t="shared" si="133"/>
        <v>-</v>
      </c>
      <c r="AN260" s="27" t="str">
        <f t="shared" si="133"/>
        <v>-</v>
      </c>
      <c r="AO260" s="27" t="str">
        <f t="shared" si="133"/>
        <v>-</v>
      </c>
      <c r="AP260" s="27" t="str">
        <f t="shared" si="133"/>
        <v>-</v>
      </c>
      <c r="AQ260" s="27" t="str">
        <f t="shared" si="133"/>
        <v>-</v>
      </c>
      <c r="AR260" s="27" t="str">
        <f t="shared" si="133"/>
        <v>-</v>
      </c>
      <c r="AS260" s="27" t="str">
        <f t="shared" si="133"/>
        <v>-</v>
      </c>
      <c r="AT260" s="27" t="str">
        <f t="shared" si="133"/>
        <v>-</v>
      </c>
      <c r="AU260" s="27" t="str">
        <f t="shared" si="133"/>
        <v>-</v>
      </c>
      <c r="AV260" s="27">
        <f t="shared" ref="AV260:BY260" si="135">AV259</f>
        <v>85</v>
      </c>
      <c r="AW260" s="27">
        <f t="shared" si="135"/>
        <v>85</v>
      </c>
      <c r="AX260" s="27">
        <f t="shared" si="135"/>
        <v>85</v>
      </c>
      <c r="AY260" s="27">
        <f t="shared" si="135"/>
        <v>85</v>
      </c>
      <c r="AZ260" s="27" t="str">
        <f t="shared" si="135"/>
        <v>-</v>
      </c>
      <c r="BA260" s="27" t="str">
        <f t="shared" si="135"/>
        <v>-</v>
      </c>
      <c r="BB260" s="27" t="str">
        <f t="shared" si="135"/>
        <v>-</v>
      </c>
      <c r="BC260" s="27" t="str">
        <f t="shared" si="135"/>
        <v>-</v>
      </c>
      <c r="BD260" s="27" t="str">
        <f t="shared" si="135"/>
        <v>-</v>
      </c>
      <c r="BE260" s="27" t="str">
        <f t="shared" si="135"/>
        <v>-</v>
      </c>
      <c r="BF260" s="27" t="str">
        <f t="shared" si="135"/>
        <v>-</v>
      </c>
      <c r="BG260" s="27" t="str">
        <f t="shared" si="135"/>
        <v>-</v>
      </c>
      <c r="BH260" s="27" t="str">
        <f t="shared" si="135"/>
        <v>-</v>
      </c>
      <c r="BI260" s="27" t="str">
        <f t="shared" si="135"/>
        <v>-</v>
      </c>
      <c r="BJ260" s="27" t="str">
        <f t="shared" si="135"/>
        <v>-</v>
      </c>
      <c r="BK260" s="27" t="str">
        <f t="shared" si="135"/>
        <v>-</v>
      </c>
      <c r="BL260" s="27" t="str">
        <f t="shared" si="135"/>
        <v>-</v>
      </c>
      <c r="BM260" s="27" t="str">
        <f t="shared" si="135"/>
        <v>-</v>
      </c>
      <c r="BN260" s="27" t="str">
        <f t="shared" si="135"/>
        <v>-</v>
      </c>
      <c r="BO260" s="27" t="str">
        <f t="shared" si="135"/>
        <v>-</v>
      </c>
      <c r="BP260" s="27" t="str">
        <f t="shared" si="135"/>
        <v>-</v>
      </c>
      <c r="BQ260" s="27" t="str">
        <f t="shared" si="135"/>
        <v>-</v>
      </c>
      <c r="BR260" s="27" t="str">
        <f t="shared" si="135"/>
        <v>-</v>
      </c>
      <c r="BS260" s="27" t="str">
        <f t="shared" si="135"/>
        <v>-</v>
      </c>
      <c r="BT260" s="27" t="str">
        <f t="shared" si="135"/>
        <v>-</v>
      </c>
      <c r="BU260" s="27" t="str">
        <f t="shared" si="135"/>
        <v>-</v>
      </c>
      <c r="BV260" s="27" t="str">
        <f t="shared" si="135"/>
        <v>-</v>
      </c>
      <c r="BW260" s="27" t="str">
        <f t="shared" si="135"/>
        <v>-</v>
      </c>
      <c r="BX260" s="27" t="str">
        <f t="shared" si="135"/>
        <v>-</v>
      </c>
      <c r="BY260" s="27" t="str">
        <f t="shared" si="135"/>
        <v>-</v>
      </c>
    </row>
    <row r="261" spans="2:77" outlineLevel="1">
      <c r="B261" s="25" t="s">
        <v>863</v>
      </c>
      <c r="C261" s="27" t="str">
        <f t="shared" si="131"/>
        <v>-</v>
      </c>
      <c r="D261" s="27" t="str">
        <f t="shared" si="131"/>
        <v>-</v>
      </c>
      <c r="E261" s="27" t="str">
        <f t="shared" si="131"/>
        <v>-</v>
      </c>
      <c r="F261" s="27" t="str">
        <f t="shared" si="131"/>
        <v>-</v>
      </c>
      <c r="G261" s="27" t="str">
        <f t="shared" si="131"/>
        <v>-</v>
      </c>
      <c r="H261" s="27" t="str">
        <f t="shared" si="131"/>
        <v>-</v>
      </c>
      <c r="I261" s="27" t="str">
        <f t="shared" si="131"/>
        <v>-</v>
      </c>
      <c r="J261" s="27" t="str">
        <f t="shared" si="131"/>
        <v>-</v>
      </c>
      <c r="K261" s="27" t="str">
        <f t="shared" si="131"/>
        <v>-</v>
      </c>
      <c r="L261" s="27" t="str">
        <f t="shared" si="131"/>
        <v>-</v>
      </c>
      <c r="M261" s="27" t="str">
        <f t="shared" si="131"/>
        <v>-</v>
      </c>
      <c r="N261" s="27" t="str">
        <f t="shared" si="131"/>
        <v>-</v>
      </c>
      <c r="O261" s="27" t="str">
        <f t="shared" si="131"/>
        <v>-</v>
      </c>
      <c r="P261" s="27" t="str">
        <f t="shared" si="131"/>
        <v>-</v>
      </c>
      <c r="Q261" s="27" t="str">
        <f t="shared" si="132"/>
        <v>-</v>
      </c>
      <c r="R261" s="27" t="str">
        <f t="shared" si="132"/>
        <v>-</v>
      </c>
      <c r="S261" s="27" t="str">
        <f t="shared" si="132"/>
        <v>-</v>
      </c>
      <c r="T261" s="27" t="str">
        <f t="shared" si="132"/>
        <v>-</v>
      </c>
      <c r="U261" s="27" t="str">
        <f t="shared" si="132"/>
        <v>-</v>
      </c>
      <c r="V261" s="27" t="str">
        <f t="shared" si="132"/>
        <v>-</v>
      </c>
      <c r="W261" s="27" t="str">
        <f t="shared" si="132"/>
        <v>-</v>
      </c>
      <c r="X261" s="27" t="str">
        <f t="shared" si="132"/>
        <v>-</v>
      </c>
      <c r="Y261" s="27" t="str">
        <f t="shared" si="132"/>
        <v>-</v>
      </c>
      <c r="Z261" s="27" t="str">
        <f t="shared" si="132"/>
        <v>-</v>
      </c>
      <c r="AA261" s="27" t="str">
        <f t="shared" si="132"/>
        <v>-</v>
      </c>
      <c r="AB261" s="27" t="str">
        <f t="shared" si="132"/>
        <v>-</v>
      </c>
      <c r="AC261" s="27" t="str">
        <f t="shared" si="132"/>
        <v>-</v>
      </c>
      <c r="AD261" s="27" t="str">
        <f t="shared" si="132"/>
        <v>-</v>
      </c>
      <c r="AE261" s="27" t="str">
        <f t="shared" si="132"/>
        <v>-</v>
      </c>
      <c r="AF261" s="27" t="str">
        <f t="shared" si="132"/>
        <v>-</v>
      </c>
      <c r="AG261" s="27">
        <f t="shared" si="133"/>
        <v>85</v>
      </c>
      <c r="AH261" s="27">
        <f t="shared" si="133"/>
        <v>85</v>
      </c>
      <c r="AI261" s="27">
        <f t="shared" si="133"/>
        <v>85</v>
      </c>
      <c r="AJ261" s="27">
        <f t="shared" si="133"/>
        <v>85</v>
      </c>
      <c r="AK261" s="27" t="str">
        <f t="shared" si="133"/>
        <v>-</v>
      </c>
      <c r="AL261" s="27" t="str">
        <f t="shared" si="133"/>
        <v>-</v>
      </c>
      <c r="AM261" s="27" t="str">
        <f t="shared" si="133"/>
        <v>-</v>
      </c>
      <c r="AN261" s="27" t="str">
        <f t="shared" si="133"/>
        <v>-</v>
      </c>
      <c r="AO261" s="27" t="str">
        <f t="shared" si="133"/>
        <v>-</v>
      </c>
      <c r="AP261" s="27" t="str">
        <f t="shared" si="133"/>
        <v>-</v>
      </c>
      <c r="AQ261" s="27" t="str">
        <f t="shared" si="133"/>
        <v>-</v>
      </c>
      <c r="AR261" s="27" t="str">
        <f t="shared" si="133"/>
        <v>-</v>
      </c>
      <c r="AS261" s="27" t="str">
        <f t="shared" si="133"/>
        <v>-</v>
      </c>
      <c r="AT261" s="27" t="str">
        <f t="shared" si="133"/>
        <v>-</v>
      </c>
      <c r="AU261" s="27" t="str">
        <f t="shared" si="133"/>
        <v>-</v>
      </c>
      <c r="AV261" s="27">
        <f t="shared" ref="AV261:BY261" si="136">AV260</f>
        <v>85</v>
      </c>
      <c r="AW261" s="27">
        <f t="shared" si="136"/>
        <v>85</v>
      </c>
      <c r="AX261" s="27">
        <f t="shared" si="136"/>
        <v>85</v>
      </c>
      <c r="AY261" s="27">
        <f t="shared" si="136"/>
        <v>85</v>
      </c>
      <c r="AZ261" s="27" t="str">
        <f t="shared" si="136"/>
        <v>-</v>
      </c>
      <c r="BA261" s="27" t="str">
        <f t="shared" si="136"/>
        <v>-</v>
      </c>
      <c r="BB261" s="27" t="str">
        <f t="shared" si="136"/>
        <v>-</v>
      </c>
      <c r="BC261" s="27" t="str">
        <f t="shared" si="136"/>
        <v>-</v>
      </c>
      <c r="BD261" s="27" t="str">
        <f t="shared" si="136"/>
        <v>-</v>
      </c>
      <c r="BE261" s="27" t="str">
        <f t="shared" si="136"/>
        <v>-</v>
      </c>
      <c r="BF261" s="27" t="str">
        <f t="shared" si="136"/>
        <v>-</v>
      </c>
      <c r="BG261" s="27" t="str">
        <f t="shared" si="136"/>
        <v>-</v>
      </c>
      <c r="BH261" s="27" t="str">
        <f t="shared" si="136"/>
        <v>-</v>
      </c>
      <c r="BI261" s="27" t="str">
        <f t="shared" si="136"/>
        <v>-</v>
      </c>
      <c r="BJ261" s="27" t="str">
        <f t="shared" si="136"/>
        <v>-</v>
      </c>
      <c r="BK261" s="27" t="str">
        <f t="shared" si="136"/>
        <v>-</v>
      </c>
      <c r="BL261" s="27" t="str">
        <f t="shared" si="136"/>
        <v>-</v>
      </c>
      <c r="BM261" s="27" t="str">
        <f t="shared" si="136"/>
        <v>-</v>
      </c>
      <c r="BN261" s="27" t="str">
        <f t="shared" si="136"/>
        <v>-</v>
      </c>
      <c r="BO261" s="27" t="str">
        <f t="shared" si="136"/>
        <v>-</v>
      </c>
      <c r="BP261" s="27" t="str">
        <f t="shared" si="136"/>
        <v>-</v>
      </c>
      <c r="BQ261" s="27" t="str">
        <f t="shared" si="136"/>
        <v>-</v>
      </c>
      <c r="BR261" s="27" t="str">
        <f t="shared" si="136"/>
        <v>-</v>
      </c>
      <c r="BS261" s="27" t="str">
        <f t="shared" si="136"/>
        <v>-</v>
      </c>
      <c r="BT261" s="27" t="str">
        <f t="shared" si="136"/>
        <v>-</v>
      </c>
      <c r="BU261" s="27" t="str">
        <f t="shared" si="136"/>
        <v>-</v>
      </c>
      <c r="BV261" s="27" t="str">
        <f t="shared" si="136"/>
        <v>-</v>
      </c>
      <c r="BW261" s="27" t="str">
        <f t="shared" si="136"/>
        <v>-</v>
      </c>
      <c r="BX261" s="27" t="str">
        <f t="shared" si="136"/>
        <v>-</v>
      </c>
      <c r="BY261" s="27" t="str">
        <f t="shared" si="136"/>
        <v>-</v>
      </c>
    </row>
    <row r="262" spans="2:77" outlineLevel="1">
      <c r="B262" s="25" t="s">
        <v>937</v>
      </c>
      <c r="C262" s="28" t="s">
        <v>30</v>
      </c>
      <c r="D262" s="28" t="s">
        <v>30</v>
      </c>
      <c r="E262" s="28" t="s">
        <v>30</v>
      </c>
      <c r="F262" s="28" t="s">
        <v>30</v>
      </c>
      <c r="G262" s="28" t="s">
        <v>30</v>
      </c>
      <c r="H262" s="28" t="s">
        <v>30</v>
      </c>
      <c r="I262" s="28" t="s">
        <v>30</v>
      </c>
      <c r="J262" s="28" t="s">
        <v>30</v>
      </c>
      <c r="K262" s="28" t="s">
        <v>30</v>
      </c>
      <c r="L262" s="28" t="s">
        <v>30</v>
      </c>
      <c r="M262" s="28" t="s">
        <v>30</v>
      </c>
      <c r="N262" s="28" t="s">
        <v>30</v>
      </c>
      <c r="O262" s="28" t="s">
        <v>30</v>
      </c>
      <c r="P262" s="28" t="s">
        <v>30</v>
      </c>
      <c r="Q262" s="28" t="s">
        <v>30</v>
      </c>
      <c r="R262" s="28">
        <v>1</v>
      </c>
      <c r="S262" s="28">
        <v>14</v>
      </c>
      <c r="T262" s="28">
        <v>15</v>
      </c>
      <c r="U262" s="28">
        <v>28</v>
      </c>
      <c r="V262" s="28">
        <v>34</v>
      </c>
      <c r="W262" s="28">
        <v>16</v>
      </c>
      <c r="X262" s="28">
        <v>27</v>
      </c>
      <c r="Y262" s="28">
        <v>33</v>
      </c>
      <c r="Z262" s="28">
        <v>17</v>
      </c>
      <c r="AA262" s="28">
        <v>26</v>
      </c>
      <c r="AB262" s="28">
        <v>31</v>
      </c>
      <c r="AC262" s="28">
        <v>4</v>
      </c>
      <c r="AD262" s="28">
        <v>5</v>
      </c>
      <c r="AE262" s="28">
        <v>7</v>
      </c>
      <c r="AF262" s="28">
        <v>32</v>
      </c>
      <c r="AG262" s="28">
        <v>31</v>
      </c>
      <c r="AH262" s="28">
        <v>32</v>
      </c>
      <c r="AI262" s="28">
        <v>33</v>
      </c>
      <c r="AJ262" s="28">
        <v>34</v>
      </c>
      <c r="AK262" s="28" t="s">
        <v>30</v>
      </c>
      <c r="AL262" s="28" t="s">
        <v>30</v>
      </c>
      <c r="AM262" s="28" t="s">
        <v>30</v>
      </c>
      <c r="AN262" s="28" t="s">
        <v>30</v>
      </c>
      <c r="AO262" s="28" t="s">
        <v>30</v>
      </c>
      <c r="AP262" s="28" t="s">
        <v>30</v>
      </c>
      <c r="AQ262" s="28" t="s">
        <v>30</v>
      </c>
      <c r="AR262" s="28" t="s">
        <v>30</v>
      </c>
      <c r="AS262" s="28" t="s">
        <v>30</v>
      </c>
      <c r="AT262" s="28" t="s">
        <v>30</v>
      </c>
      <c r="AU262" s="28" t="s">
        <v>30</v>
      </c>
      <c r="AV262" s="28">
        <v>31</v>
      </c>
      <c r="AW262" s="28">
        <v>32</v>
      </c>
      <c r="AX262" s="28">
        <v>33</v>
      </c>
      <c r="AY262" s="28">
        <v>34</v>
      </c>
      <c r="AZ262" s="28" t="s">
        <v>30</v>
      </c>
      <c r="BA262" s="28" t="s">
        <v>30</v>
      </c>
      <c r="BB262" s="28" t="s">
        <v>30</v>
      </c>
      <c r="BC262" s="28" t="s">
        <v>30</v>
      </c>
      <c r="BD262" s="28" t="s">
        <v>30</v>
      </c>
      <c r="BE262" s="28" t="s">
        <v>30</v>
      </c>
      <c r="BF262" s="28" t="s">
        <v>30</v>
      </c>
      <c r="BG262" s="28" t="s">
        <v>30</v>
      </c>
      <c r="BH262" s="28" t="s">
        <v>30</v>
      </c>
      <c r="BI262" s="28" t="s">
        <v>30</v>
      </c>
      <c r="BJ262" s="28" t="s">
        <v>30</v>
      </c>
      <c r="BK262" s="28">
        <v>1</v>
      </c>
      <c r="BL262" s="28">
        <v>14</v>
      </c>
      <c r="BM262" s="28">
        <v>15</v>
      </c>
      <c r="BN262" s="28">
        <v>28</v>
      </c>
      <c r="BO262" s="28">
        <v>34</v>
      </c>
      <c r="BP262" s="28">
        <v>16</v>
      </c>
      <c r="BQ262" s="28">
        <v>27</v>
      </c>
      <c r="BR262" s="28">
        <v>33</v>
      </c>
      <c r="BS262" s="28">
        <v>17</v>
      </c>
      <c r="BT262" s="28">
        <v>26</v>
      </c>
      <c r="BU262" s="28">
        <v>31</v>
      </c>
      <c r="BV262" s="28">
        <v>4</v>
      </c>
      <c r="BW262" s="28">
        <v>5</v>
      </c>
      <c r="BX262" s="28">
        <v>7</v>
      </c>
      <c r="BY262" s="28">
        <v>32</v>
      </c>
    </row>
    <row r="263" spans="2:77" outlineLevel="1">
      <c r="B263" s="25" t="s">
        <v>867</v>
      </c>
      <c r="C263" s="28" t="s">
        <v>30</v>
      </c>
      <c r="D263" s="28" t="s">
        <v>30</v>
      </c>
      <c r="E263" s="28" t="s">
        <v>30</v>
      </c>
      <c r="F263" s="28" t="s">
        <v>30</v>
      </c>
      <c r="G263" s="28" t="s">
        <v>30</v>
      </c>
      <c r="H263" s="28" t="s">
        <v>30</v>
      </c>
      <c r="I263" s="28" t="s">
        <v>30</v>
      </c>
      <c r="J263" s="28" t="s">
        <v>30</v>
      </c>
      <c r="K263" s="28" t="s">
        <v>30</v>
      </c>
      <c r="L263" s="28" t="s">
        <v>30</v>
      </c>
      <c r="M263" s="28" t="s">
        <v>30</v>
      </c>
      <c r="N263" s="28" t="s">
        <v>30</v>
      </c>
      <c r="O263" s="28" t="s">
        <v>30</v>
      </c>
      <c r="P263" s="28" t="s">
        <v>30</v>
      </c>
      <c r="Q263" s="28" t="s">
        <v>30</v>
      </c>
      <c r="R263" s="28">
        <v>150</v>
      </c>
      <c r="S263" s="28" t="s">
        <v>30</v>
      </c>
      <c r="T263" s="28" t="s">
        <v>30</v>
      </c>
      <c r="U263" s="28" t="s">
        <v>30</v>
      </c>
      <c r="V263" s="28" t="s">
        <v>30</v>
      </c>
      <c r="W263" s="28" t="s">
        <v>30</v>
      </c>
      <c r="X263" s="28" t="s">
        <v>30</v>
      </c>
      <c r="Y263" s="28" t="s">
        <v>30</v>
      </c>
      <c r="Z263" s="28" t="s">
        <v>30</v>
      </c>
      <c r="AA263" s="28" t="s">
        <v>30</v>
      </c>
      <c r="AB263" s="28" t="s">
        <v>30</v>
      </c>
      <c r="AC263" s="28" t="s">
        <v>30</v>
      </c>
      <c r="AD263" s="28" t="s">
        <v>30</v>
      </c>
      <c r="AE263" s="28" t="s">
        <v>30</v>
      </c>
      <c r="AF263" s="28" t="s">
        <v>30</v>
      </c>
      <c r="AG263" s="28">
        <v>140</v>
      </c>
      <c r="AH263" s="28">
        <v>140</v>
      </c>
      <c r="AI263" s="28">
        <v>140</v>
      </c>
      <c r="AJ263" s="28">
        <v>140</v>
      </c>
      <c r="AK263" s="28" t="s">
        <v>30</v>
      </c>
      <c r="AL263" s="28" t="s">
        <v>30</v>
      </c>
      <c r="AM263" s="28" t="s">
        <v>30</v>
      </c>
      <c r="AN263" s="28" t="s">
        <v>30</v>
      </c>
      <c r="AO263" s="28" t="s">
        <v>30</v>
      </c>
      <c r="AP263" s="28" t="s">
        <v>30</v>
      </c>
      <c r="AQ263" s="28" t="s">
        <v>30</v>
      </c>
      <c r="AR263" s="28" t="s">
        <v>30</v>
      </c>
      <c r="AS263" s="28" t="s">
        <v>30</v>
      </c>
      <c r="AT263" s="28" t="s">
        <v>30</v>
      </c>
      <c r="AU263" s="28" t="s">
        <v>30</v>
      </c>
      <c r="AV263" s="28">
        <v>140</v>
      </c>
      <c r="AW263" s="28">
        <v>140</v>
      </c>
      <c r="AX263" s="28">
        <v>140</v>
      </c>
      <c r="AY263" s="28">
        <v>140</v>
      </c>
      <c r="AZ263" s="28" t="s">
        <v>30</v>
      </c>
      <c r="BA263" s="28" t="s">
        <v>30</v>
      </c>
      <c r="BB263" s="28" t="s">
        <v>30</v>
      </c>
      <c r="BC263" s="28" t="s">
        <v>30</v>
      </c>
      <c r="BD263" s="28" t="s">
        <v>30</v>
      </c>
      <c r="BE263" s="28" t="s">
        <v>30</v>
      </c>
      <c r="BF263" s="28" t="s">
        <v>30</v>
      </c>
      <c r="BG263" s="28" t="s">
        <v>30</v>
      </c>
      <c r="BH263" s="28" t="s">
        <v>30</v>
      </c>
      <c r="BI263" s="28" t="s">
        <v>30</v>
      </c>
      <c r="BJ263" s="28" t="s">
        <v>30</v>
      </c>
      <c r="BK263" s="28">
        <v>150</v>
      </c>
      <c r="BL263" s="28" t="s">
        <v>30</v>
      </c>
      <c r="BM263" s="28" t="s">
        <v>30</v>
      </c>
      <c r="BN263" s="28" t="s">
        <v>30</v>
      </c>
      <c r="BO263" s="28" t="s">
        <v>30</v>
      </c>
      <c r="BP263" s="28" t="s">
        <v>30</v>
      </c>
      <c r="BQ263" s="28" t="s">
        <v>30</v>
      </c>
      <c r="BR263" s="28" t="s">
        <v>30</v>
      </c>
      <c r="BS263" s="28" t="s">
        <v>30</v>
      </c>
      <c r="BT263" s="28" t="s">
        <v>30</v>
      </c>
      <c r="BU263" s="28" t="s">
        <v>30</v>
      </c>
      <c r="BV263" s="28" t="s">
        <v>30</v>
      </c>
      <c r="BW263" s="28" t="s">
        <v>30</v>
      </c>
      <c r="BX263" s="28" t="s">
        <v>30</v>
      </c>
      <c r="BY263" s="28" t="s">
        <v>30</v>
      </c>
    </row>
    <row r="264" spans="2:77" outlineLevel="1">
      <c r="B264" s="25" t="s">
        <v>861</v>
      </c>
      <c r="C264" s="27" t="str">
        <f t="shared" ref="C264:Q266" si="137">C263</f>
        <v>-</v>
      </c>
      <c r="D264" s="27" t="str">
        <f t="shared" si="137"/>
        <v>-</v>
      </c>
      <c r="E264" s="27" t="str">
        <f t="shared" si="137"/>
        <v>-</v>
      </c>
      <c r="F264" s="27" t="str">
        <f t="shared" si="137"/>
        <v>-</v>
      </c>
      <c r="G264" s="27" t="str">
        <f t="shared" si="137"/>
        <v>-</v>
      </c>
      <c r="H264" s="27" t="str">
        <f t="shared" si="137"/>
        <v>-</v>
      </c>
      <c r="I264" s="27" t="str">
        <f t="shared" si="137"/>
        <v>-</v>
      </c>
      <c r="J264" s="27" t="str">
        <f t="shared" si="137"/>
        <v>-</v>
      </c>
      <c r="K264" s="27" t="str">
        <f t="shared" si="137"/>
        <v>-</v>
      </c>
      <c r="L264" s="27" t="str">
        <f t="shared" si="137"/>
        <v>-</v>
      </c>
      <c r="M264" s="27" t="str">
        <f t="shared" si="137"/>
        <v>-</v>
      </c>
      <c r="N264" s="27" t="str">
        <f t="shared" si="137"/>
        <v>-</v>
      </c>
      <c r="O264" s="27" t="str">
        <f t="shared" si="137"/>
        <v>-</v>
      </c>
      <c r="P264" s="27" t="str">
        <f t="shared" si="137"/>
        <v>-</v>
      </c>
      <c r="Q264" s="27" t="str">
        <f t="shared" si="137"/>
        <v>-</v>
      </c>
      <c r="R264" s="28">
        <v>150</v>
      </c>
      <c r="S264" s="28" t="s">
        <v>30</v>
      </c>
      <c r="T264" s="28" t="s">
        <v>30</v>
      </c>
      <c r="U264" s="28" t="s">
        <v>30</v>
      </c>
      <c r="V264" s="28" t="s">
        <v>30</v>
      </c>
      <c r="W264" s="28" t="s">
        <v>30</v>
      </c>
      <c r="X264" s="28" t="s">
        <v>30</v>
      </c>
      <c r="Y264" s="28" t="s">
        <v>30</v>
      </c>
      <c r="Z264" s="28" t="s">
        <v>30</v>
      </c>
      <c r="AA264" s="28" t="s">
        <v>30</v>
      </c>
      <c r="AB264" s="28" t="s">
        <v>30</v>
      </c>
      <c r="AC264" s="28" t="s">
        <v>30</v>
      </c>
      <c r="AD264" s="28" t="s">
        <v>30</v>
      </c>
      <c r="AE264" s="28" t="s">
        <v>30</v>
      </c>
      <c r="AF264" s="28" t="s">
        <v>30</v>
      </c>
      <c r="AG264" s="27">
        <f t="shared" ref="AG264:AU266" si="138">AG263</f>
        <v>140</v>
      </c>
      <c r="AH264" s="27">
        <f t="shared" si="138"/>
        <v>140</v>
      </c>
      <c r="AI264" s="27">
        <f t="shared" si="138"/>
        <v>140</v>
      </c>
      <c r="AJ264" s="27">
        <f t="shared" si="138"/>
        <v>140</v>
      </c>
      <c r="AK264" s="27" t="str">
        <f t="shared" si="138"/>
        <v>-</v>
      </c>
      <c r="AL264" s="27" t="str">
        <f t="shared" si="138"/>
        <v>-</v>
      </c>
      <c r="AM264" s="27" t="str">
        <f t="shared" si="138"/>
        <v>-</v>
      </c>
      <c r="AN264" s="27" t="str">
        <f t="shared" si="138"/>
        <v>-</v>
      </c>
      <c r="AO264" s="27" t="str">
        <f t="shared" si="138"/>
        <v>-</v>
      </c>
      <c r="AP264" s="27" t="str">
        <f t="shared" si="138"/>
        <v>-</v>
      </c>
      <c r="AQ264" s="27" t="str">
        <f t="shared" si="138"/>
        <v>-</v>
      </c>
      <c r="AR264" s="27" t="str">
        <f t="shared" si="138"/>
        <v>-</v>
      </c>
      <c r="AS264" s="27" t="str">
        <f t="shared" si="138"/>
        <v>-</v>
      </c>
      <c r="AT264" s="27" t="str">
        <f t="shared" si="138"/>
        <v>-</v>
      </c>
      <c r="AU264" s="27" t="str">
        <f t="shared" si="138"/>
        <v>-</v>
      </c>
      <c r="AV264" s="27">
        <f t="shared" ref="AV264:BJ264" si="139">AV263</f>
        <v>140</v>
      </c>
      <c r="AW264" s="27">
        <f t="shared" si="139"/>
        <v>140</v>
      </c>
      <c r="AX264" s="27">
        <f t="shared" si="139"/>
        <v>140</v>
      </c>
      <c r="AY264" s="27">
        <f t="shared" si="139"/>
        <v>140</v>
      </c>
      <c r="AZ264" s="27" t="str">
        <f t="shared" si="139"/>
        <v>-</v>
      </c>
      <c r="BA264" s="27" t="str">
        <f t="shared" si="139"/>
        <v>-</v>
      </c>
      <c r="BB264" s="27" t="str">
        <f t="shared" si="139"/>
        <v>-</v>
      </c>
      <c r="BC264" s="27" t="str">
        <f t="shared" si="139"/>
        <v>-</v>
      </c>
      <c r="BD264" s="27" t="str">
        <f t="shared" si="139"/>
        <v>-</v>
      </c>
      <c r="BE264" s="27" t="str">
        <f t="shared" si="139"/>
        <v>-</v>
      </c>
      <c r="BF264" s="27" t="str">
        <f t="shared" si="139"/>
        <v>-</v>
      </c>
      <c r="BG264" s="27" t="str">
        <f t="shared" si="139"/>
        <v>-</v>
      </c>
      <c r="BH264" s="27" t="str">
        <f t="shared" si="139"/>
        <v>-</v>
      </c>
      <c r="BI264" s="27" t="str">
        <f t="shared" si="139"/>
        <v>-</v>
      </c>
      <c r="BJ264" s="27" t="str">
        <f t="shared" si="139"/>
        <v>-</v>
      </c>
      <c r="BK264" s="28">
        <v>150</v>
      </c>
      <c r="BL264" s="28" t="s">
        <v>30</v>
      </c>
      <c r="BM264" s="28" t="s">
        <v>30</v>
      </c>
      <c r="BN264" s="28" t="s">
        <v>30</v>
      </c>
      <c r="BO264" s="28" t="s">
        <v>30</v>
      </c>
      <c r="BP264" s="28" t="s">
        <v>30</v>
      </c>
      <c r="BQ264" s="28" t="s">
        <v>30</v>
      </c>
      <c r="BR264" s="28" t="s">
        <v>30</v>
      </c>
      <c r="BS264" s="28" t="s">
        <v>30</v>
      </c>
      <c r="BT264" s="28" t="s">
        <v>30</v>
      </c>
      <c r="BU264" s="28" t="s">
        <v>30</v>
      </c>
      <c r="BV264" s="28" t="s">
        <v>30</v>
      </c>
      <c r="BW264" s="28" t="s">
        <v>30</v>
      </c>
      <c r="BX264" s="28" t="s">
        <v>30</v>
      </c>
      <c r="BY264" s="28" t="s">
        <v>30</v>
      </c>
    </row>
    <row r="265" spans="2:77" outlineLevel="1">
      <c r="B265" s="25" t="s">
        <v>862</v>
      </c>
      <c r="C265" s="27" t="str">
        <f t="shared" si="137"/>
        <v>-</v>
      </c>
      <c r="D265" s="27" t="str">
        <f t="shared" si="137"/>
        <v>-</v>
      </c>
      <c r="E265" s="27" t="str">
        <f t="shared" si="137"/>
        <v>-</v>
      </c>
      <c r="F265" s="27" t="str">
        <f t="shared" si="137"/>
        <v>-</v>
      </c>
      <c r="G265" s="27" t="str">
        <f t="shared" si="137"/>
        <v>-</v>
      </c>
      <c r="H265" s="27" t="str">
        <f t="shared" si="137"/>
        <v>-</v>
      </c>
      <c r="I265" s="27" t="str">
        <f t="shared" si="137"/>
        <v>-</v>
      </c>
      <c r="J265" s="27" t="str">
        <f t="shared" si="137"/>
        <v>-</v>
      </c>
      <c r="K265" s="27" t="str">
        <f t="shared" si="137"/>
        <v>-</v>
      </c>
      <c r="L265" s="27" t="str">
        <f t="shared" si="137"/>
        <v>-</v>
      </c>
      <c r="M265" s="27" t="str">
        <f t="shared" si="137"/>
        <v>-</v>
      </c>
      <c r="N265" s="27" t="str">
        <f t="shared" si="137"/>
        <v>-</v>
      </c>
      <c r="O265" s="27" t="str">
        <f t="shared" si="137"/>
        <v>-</v>
      </c>
      <c r="P265" s="27" t="str">
        <f t="shared" si="137"/>
        <v>-</v>
      </c>
      <c r="Q265" s="27" t="str">
        <f t="shared" si="137"/>
        <v>-</v>
      </c>
      <c r="R265" s="28">
        <v>150</v>
      </c>
      <c r="S265" s="28" t="s">
        <v>30</v>
      </c>
      <c r="T265" s="28" t="s">
        <v>30</v>
      </c>
      <c r="U265" s="28" t="s">
        <v>30</v>
      </c>
      <c r="V265" s="28" t="s">
        <v>30</v>
      </c>
      <c r="W265" s="28" t="s">
        <v>30</v>
      </c>
      <c r="X265" s="28" t="s">
        <v>30</v>
      </c>
      <c r="Y265" s="28" t="s">
        <v>30</v>
      </c>
      <c r="Z265" s="28" t="s">
        <v>30</v>
      </c>
      <c r="AA265" s="28" t="s">
        <v>30</v>
      </c>
      <c r="AB265" s="28" t="s">
        <v>30</v>
      </c>
      <c r="AC265" s="28" t="s">
        <v>30</v>
      </c>
      <c r="AD265" s="28" t="s">
        <v>30</v>
      </c>
      <c r="AE265" s="28" t="s">
        <v>30</v>
      </c>
      <c r="AF265" s="28" t="s">
        <v>30</v>
      </c>
      <c r="AG265" s="27">
        <f t="shared" si="138"/>
        <v>140</v>
      </c>
      <c r="AH265" s="27">
        <f t="shared" si="138"/>
        <v>140</v>
      </c>
      <c r="AI265" s="27">
        <f t="shared" si="138"/>
        <v>140</v>
      </c>
      <c r="AJ265" s="27">
        <f t="shared" si="138"/>
        <v>140</v>
      </c>
      <c r="AK265" s="27" t="str">
        <f t="shared" si="138"/>
        <v>-</v>
      </c>
      <c r="AL265" s="27" t="str">
        <f t="shared" si="138"/>
        <v>-</v>
      </c>
      <c r="AM265" s="27" t="str">
        <f t="shared" si="138"/>
        <v>-</v>
      </c>
      <c r="AN265" s="27" t="str">
        <f t="shared" si="138"/>
        <v>-</v>
      </c>
      <c r="AO265" s="27" t="str">
        <f t="shared" si="138"/>
        <v>-</v>
      </c>
      <c r="AP265" s="27" t="str">
        <f t="shared" si="138"/>
        <v>-</v>
      </c>
      <c r="AQ265" s="27" t="str">
        <f t="shared" si="138"/>
        <v>-</v>
      </c>
      <c r="AR265" s="27" t="str">
        <f t="shared" si="138"/>
        <v>-</v>
      </c>
      <c r="AS265" s="27" t="str">
        <f t="shared" si="138"/>
        <v>-</v>
      </c>
      <c r="AT265" s="27" t="str">
        <f t="shared" si="138"/>
        <v>-</v>
      </c>
      <c r="AU265" s="27" t="str">
        <f t="shared" si="138"/>
        <v>-</v>
      </c>
      <c r="AV265" s="27">
        <f t="shared" ref="AV265:BJ265" si="140">AV264</f>
        <v>140</v>
      </c>
      <c r="AW265" s="27">
        <f t="shared" si="140"/>
        <v>140</v>
      </c>
      <c r="AX265" s="27">
        <f t="shared" si="140"/>
        <v>140</v>
      </c>
      <c r="AY265" s="27">
        <f t="shared" si="140"/>
        <v>140</v>
      </c>
      <c r="AZ265" s="27" t="str">
        <f t="shared" si="140"/>
        <v>-</v>
      </c>
      <c r="BA265" s="27" t="str">
        <f t="shared" si="140"/>
        <v>-</v>
      </c>
      <c r="BB265" s="27" t="str">
        <f t="shared" si="140"/>
        <v>-</v>
      </c>
      <c r="BC265" s="27" t="str">
        <f t="shared" si="140"/>
        <v>-</v>
      </c>
      <c r="BD265" s="27" t="str">
        <f t="shared" si="140"/>
        <v>-</v>
      </c>
      <c r="BE265" s="27" t="str">
        <f t="shared" si="140"/>
        <v>-</v>
      </c>
      <c r="BF265" s="27" t="str">
        <f t="shared" si="140"/>
        <v>-</v>
      </c>
      <c r="BG265" s="27" t="str">
        <f t="shared" si="140"/>
        <v>-</v>
      </c>
      <c r="BH265" s="27" t="str">
        <f t="shared" si="140"/>
        <v>-</v>
      </c>
      <c r="BI265" s="27" t="str">
        <f t="shared" si="140"/>
        <v>-</v>
      </c>
      <c r="BJ265" s="27" t="str">
        <f t="shared" si="140"/>
        <v>-</v>
      </c>
      <c r="BK265" s="28">
        <v>150</v>
      </c>
      <c r="BL265" s="28" t="s">
        <v>30</v>
      </c>
      <c r="BM265" s="28" t="s">
        <v>30</v>
      </c>
      <c r="BN265" s="28" t="s">
        <v>30</v>
      </c>
      <c r="BO265" s="28" t="s">
        <v>30</v>
      </c>
      <c r="BP265" s="28" t="s">
        <v>30</v>
      </c>
      <c r="BQ265" s="28" t="s">
        <v>30</v>
      </c>
      <c r="BR265" s="28" t="s">
        <v>30</v>
      </c>
      <c r="BS265" s="28" t="s">
        <v>30</v>
      </c>
      <c r="BT265" s="28" t="s">
        <v>30</v>
      </c>
      <c r="BU265" s="28" t="s">
        <v>30</v>
      </c>
      <c r="BV265" s="28" t="s">
        <v>30</v>
      </c>
      <c r="BW265" s="28" t="s">
        <v>30</v>
      </c>
      <c r="BX265" s="28" t="s">
        <v>30</v>
      </c>
      <c r="BY265" s="28" t="s">
        <v>30</v>
      </c>
    </row>
    <row r="266" spans="2:77" outlineLevel="1">
      <c r="B266" s="25" t="s">
        <v>863</v>
      </c>
      <c r="C266" s="27" t="str">
        <f t="shared" si="137"/>
        <v>-</v>
      </c>
      <c r="D266" s="27" t="str">
        <f t="shared" si="137"/>
        <v>-</v>
      </c>
      <c r="E266" s="27" t="str">
        <f t="shared" si="137"/>
        <v>-</v>
      </c>
      <c r="F266" s="27" t="str">
        <f t="shared" si="137"/>
        <v>-</v>
      </c>
      <c r="G266" s="27" t="str">
        <f t="shared" si="137"/>
        <v>-</v>
      </c>
      <c r="H266" s="27" t="str">
        <f t="shared" si="137"/>
        <v>-</v>
      </c>
      <c r="I266" s="27" t="str">
        <f t="shared" si="137"/>
        <v>-</v>
      </c>
      <c r="J266" s="27" t="str">
        <f t="shared" si="137"/>
        <v>-</v>
      </c>
      <c r="K266" s="27" t="str">
        <f t="shared" si="137"/>
        <v>-</v>
      </c>
      <c r="L266" s="27" t="str">
        <f t="shared" si="137"/>
        <v>-</v>
      </c>
      <c r="M266" s="27" t="str">
        <f t="shared" si="137"/>
        <v>-</v>
      </c>
      <c r="N266" s="27" t="str">
        <f t="shared" si="137"/>
        <v>-</v>
      </c>
      <c r="O266" s="27" t="str">
        <f t="shared" si="137"/>
        <v>-</v>
      </c>
      <c r="P266" s="27" t="str">
        <f t="shared" si="137"/>
        <v>-</v>
      </c>
      <c r="Q266" s="27" t="str">
        <f t="shared" si="137"/>
        <v>-</v>
      </c>
      <c r="R266" s="28">
        <v>150</v>
      </c>
      <c r="S266" s="28" t="s">
        <v>30</v>
      </c>
      <c r="T266" s="28" t="s">
        <v>30</v>
      </c>
      <c r="U266" s="28" t="s">
        <v>30</v>
      </c>
      <c r="V266" s="28" t="s">
        <v>30</v>
      </c>
      <c r="W266" s="28" t="s">
        <v>30</v>
      </c>
      <c r="X266" s="28" t="s">
        <v>30</v>
      </c>
      <c r="Y266" s="28" t="s">
        <v>30</v>
      </c>
      <c r="Z266" s="28" t="s">
        <v>30</v>
      </c>
      <c r="AA266" s="28" t="s">
        <v>30</v>
      </c>
      <c r="AB266" s="28" t="s">
        <v>30</v>
      </c>
      <c r="AC266" s="28" t="s">
        <v>30</v>
      </c>
      <c r="AD266" s="28" t="s">
        <v>30</v>
      </c>
      <c r="AE266" s="28" t="s">
        <v>30</v>
      </c>
      <c r="AF266" s="28" t="s">
        <v>30</v>
      </c>
      <c r="AG266" s="27">
        <f t="shared" si="138"/>
        <v>140</v>
      </c>
      <c r="AH266" s="27">
        <f t="shared" si="138"/>
        <v>140</v>
      </c>
      <c r="AI266" s="27">
        <f t="shared" si="138"/>
        <v>140</v>
      </c>
      <c r="AJ266" s="27">
        <f t="shared" si="138"/>
        <v>140</v>
      </c>
      <c r="AK266" s="27" t="str">
        <f t="shared" si="138"/>
        <v>-</v>
      </c>
      <c r="AL266" s="27" t="str">
        <f t="shared" si="138"/>
        <v>-</v>
      </c>
      <c r="AM266" s="27" t="str">
        <f t="shared" si="138"/>
        <v>-</v>
      </c>
      <c r="AN266" s="27" t="str">
        <f t="shared" si="138"/>
        <v>-</v>
      </c>
      <c r="AO266" s="27" t="str">
        <f t="shared" si="138"/>
        <v>-</v>
      </c>
      <c r="AP266" s="27" t="str">
        <f t="shared" si="138"/>
        <v>-</v>
      </c>
      <c r="AQ266" s="27" t="str">
        <f t="shared" si="138"/>
        <v>-</v>
      </c>
      <c r="AR266" s="27" t="str">
        <f t="shared" si="138"/>
        <v>-</v>
      </c>
      <c r="AS266" s="27" t="str">
        <f t="shared" si="138"/>
        <v>-</v>
      </c>
      <c r="AT266" s="27" t="str">
        <f t="shared" si="138"/>
        <v>-</v>
      </c>
      <c r="AU266" s="27" t="str">
        <f t="shared" si="138"/>
        <v>-</v>
      </c>
      <c r="AV266" s="27">
        <f t="shared" ref="AV266:BJ266" si="141">AV265</f>
        <v>140</v>
      </c>
      <c r="AW266" s="27">
        <f t="shared" si="141"/>
        <v>140</v>
      </c>
      <c r="AX266" s="27">
        <f t="shared" si="141"/>
        <v>140</v>
      </c>
      <c r="AY266" s="27">
        <f t="shared" si="141"/>
        <v>140</v>
      </c>
      <c r="AZ266" s="27" t="str">
        <f t="shared" si="141"/>
        <v>-</v>
      </c>
      <c r="BA266" s="27" t="str">
        <f t="shared" si="141"/>
        <v>-</v>
      </c>
      <c r="BB266" s="27" t="str">
        <f t="shared" si="141"/>
        <v>-</v>
      </c>
      <c r="BC266" s="27" t="str">
        <f t="shared" si="141"/>
        <v>-</v>
      </c>
      <c r="BD266" s="27" t="str">
        <f t="shared" si="141"/>
        <v>-</v>
      </c>
      <c r="BE266" s="27" t="str">
        <f t="shared" si="141"/>
        <v>-</v>
      </c>
      <c r="BF266" s="27" t="str">
        <f t="shared" si="141"/>
        <v>-</v>
      </c>
      <c r="BG266" s="27" t="str">
        <f t="shared" si="141"/>
        <v>-</v>
      </c>
      <c r="BH266" s="27" t="str">
        <f t="shared" si="141"/>
        <v>-</v>
      </c>
      <c r="BI266" s="27" t="str">
        <f t="shared" si="141"/>
        <v>-</v>
      </c>
      <c r="BJ266" s="27" t="str">
        <f t="shared" si="141"/>
        <v>-</v>
      </c>
      <c r="BK266" s="28">
        <v>150</v>
      </c>
      <c r="BL266" s="28" t="s">
        <v>30</v>
      </c>
      <c r="BM266" s="28" t="s">
        <v>30</v>
      </c>
      <c r="BN266" s="28" t="s">
        <v>30</v>
      </c>
      <c r="BO266" s="28" t="s">
        <v>30</v>
      </c>
      <c r="BP266" s="28" t="s">
        <v>30</v>
      </c>
      <c r="BQ266" s="28" t="s">
        <v>30</v>
      </c>
      <c r="BR266" s="28" t="s">
        <v>30</v>
      </c>
      <c r="BS266" s="28" t="s">
        <v>30</v>
      </c>
      <c r="BT266" s="28" t="s">
        <v>30</v>
      </c>
      <c r="BU266" s="28" t="s">
        <v>30</v>
      </c>
      <c r="BV266" s="28" t="s">
        <v>30</v>
      </c>
      <c r="BW266" s="28" t="s">
        <v>30</v>
      </c>
      <c r="BX266" s="28" t="s">
        <v>30</v>
      </c>
      <c r="BY266" s="28" t="s">
        <v>30</v>
      </c>
    </row>
    <row r="267" spans="2:77" outlineLevel="1">
      <c r="B267" s="25" t="s">
        <v>937</v>
      </c>
      <c r="C267" s="28" t="s">
        <v>30</v>
      </c>
      <c r="D267" s="28" t="s">
        <v>30</v>
      </c>
      <c r="E267" s="28" t="s">
        <v>30</v>
      </c>
      <c r="F267" s="28" t="s">
        <v>30</v>
      </c>
      <c r="G267" s="28" t="s">
        <v>30</v>
      </c>
      <c r="H267" s="28" t="s">
        <v>30</v>
      </c>
      <c r="I267" s="28" t="s">
        <v>30</v>
      </c>
      <c r="J267" s="28" t="s">
        <v>30</v>
      </c>
      <c r="K267" s="28" t="s">
        <v>30</v>
      </c>
      <c r="L267" s="28" t="s">
        <v>30</v>
      </c>
      <c r="M267" s="28" t="s">
        <v>30</v>
      </c>
      <c r="N267" s="28" t="s">
        <v>30</v>
      </c>
      <c r="O267" s="28" t="s">
        <v>30</v>
      </c>
      <c r="P267" s="28" t="s">
        <v>30</v>
      </c>
      <c r="Q267" s="28" t="s">
        <v>30</v>
      </c>
      <c r="R267" s="28">
        <v>23</v>
      </c>
      <c r="S267" s="28">
        <v>24</v>
      </c>
      <c r="T267" s="28">
        <v>25</v>
      </c>
      <c r="U267" s="28">
        <v>26</v>
      </c>
      <c r="V267" s="28">
        <v>27</v>
      </c>
      <c r="W267" s="28">
        <v>28</v>
      </c>
      <c r="X267" s="28">
        <v>29</v>
      </c>
      <c r="Y267" s="28">
        <v>30</v>
      </c>
      <c r="Z267" s="28">
        <v>12</v>
      </c>
      <c r="AA267" s="28">
        <v>13</v>
      </c>
      <c r="AB267" s="28">
        <v>11</v>
      </c>
      <c r="AC267" s="28">
        <v>1</v>
      </c>
      <c r="AD267" s="28">
        <v>28</v>
      </c>
      <c r="AE267" s="28">
        <v>34</v>
      </c>
      <c r="AF267" s="28">
        <v>27</v>
      </c>
      <c r="AG267" s="28">
        <v>31</v>
      </c>
      <c r="AH267" s="28">
        <v>32</v>
      </c>
      <c r="AI267" s="28">
        <v>33</v>
      </c>
      <c r="AJ267" s="28">
        <v>34</v>
      </c>
      <c r="AK267" s="28" t="s">
        <v>30</v>
      </c>
      <c r="AL267" s="28" t="s">
        <v>30</v>
      </c>
      <c r="AM267" s="28" t="s">
        <v>30</v>
      </c>
      <c r="AN267" s="28" t="s">
        <v>30</v>
      </c>
      <c r="AO267" s="28" t="s">
        <v>30</v>
      </c>
      <c r="AP267" s="28" t="s">
        <v>30</v>
      </c>
      <c r="AQ267" s="28" t="s">
        <v>30</v>
      </c>
      <c r="AR267" s="28" t="s">
        <v>30</v>
      </c>
      <c r="AS267" s="28" t="s">
        <v>30</v>
      </c>
      <c r="AT267" s="28" t="s">
        <v>30</v>
      </c>
      <c r="AU267" s="28" t="s">
        <v>30</v>
      </c>
      <c r="AV267" s="28">
        <v>31</v>
      </c>
      <c r="AW267" s="28">
        <v>32</v>
      </c>
      <c r="AX267" s="28">
        <v>33</v>
      </c>
      <c r="AY267" s="28">
        <v>34</v>
      </c>
      <c r="AZ267" s="28" t="s">
        <v>30</v>
      </c>
      <c r="BA267" s="28" t="s">
        <v>30</v>
      </c>
      <c r="BB267" s="28" t="s">
        <v>30</v>
      </c>
      <c r="BC267" s="28" t="s">
        <v>30</v>
      </c>
      <c r="BD267" s="28" t="s">
        <v>30</v>
      </c>
      <c r="BE267" s="28" t="s">
        <v>30</v>
      </c>
      <c r="BF267" s="28" t="s">
        <v>30</v>
      </c>
      <c r="BG267" s="28" t="s">
        <v>30</v>
      </c>
      <c r="BH267" s="28" t="s">
        <v>30</v>
      </c>
      <c r="BI267" s="28" t="s">
        <v>30</v>
      </c>
      <c r="BJ267" s="28" t="s">
        <v>30</v>
      </c>
      <c r="BK267" s="28">
        <v>23</v>
      </c>
      <c r="BL267" s="28">
        <v>24</v>
      </c>
      <c r="BM267" s="28">
        <v>25</v>
      </c>
      <c r="BN267" s="28">
        <v>26</v>
      </c>
      <c r="BO267" s="28">
        <v>27</v>
      </c>
      <c r="BP267" s="28">
        <v>28</v>
      </c>
      <c r="BQ267" s="28">
        <v>29</v>
      </c>
      <c r="BR267" s="28">
        <v>30</v>
      </c>
      <c r="BS267" s="28">
        <v>12</v>
      </c>
      <c r="BT267" s="28">
        <v>13</v>
      </c>
      <c r="BU267" s="28">
        <v>11</v>
      </c>
      <c r="BV267" s="28">
        <v>1</v>
      </c>
      <c r="BW267" s="28">
        <v>28</v>
      </c>
      <c r="BX267" s="28">
        <v>34</v>
      </c>
      <c r="BY267" s="28">
        <v>27</v>
      </c>
    </row>
    <row r="268" spans="2:77" outlineLevel="1">
      <c r="B268" s="25" t="s">
        <v>868</v>
      </c>
      <c r="C268" s="28" t="s">
        <v>30</v>
      </c>
      <c r="D268" s="28" t="s">
        <v>30</v>
      </c>
      <c r="E268" s="28" t="s">
        <v>30</v>
      </c>
      <c r="F268" s="28" t="s">
        <v>30</v>
      </c>
      <c r="G268" s="28" t="s">
        <v>30</v>
      </c>
      <c r="H268" s="28" t="s">
        <v>30</v>
      </c>
      <c r="I268" s="28" t="s">
        <v>30</v>
      </c>
      <c r="J268" s="28" t="s">
        <v>30</v>
      </c>
      <c r="K268" s="28" t="s">
        <v>30</v>
      </c>
      <c r="L268" s="28" t="s">
        <v>30</v>
      </c>
      <c r="M268" s="28" t="s">
        <v>30</v>
      </c>
      <c r="N268" s="28" t="s">
        <v>30</v>
      </c>
      <c r="O268" s="28" t="s">
        <v>30</v>
      </c>
      <c r="P268" s="28" t="s">
        <v>30</v>
      </c>
      <c r="Q268" s="28" t="s">
        <v>30</v>
      </c>
      <c r="R268" s="28">
        <v>153.75</v>
      </c>
      <c r="S268" s="28">
        <v>153.75</v>
      </c>
      <c r="T268" s="28">
        <v>153.75</v>
      </c>
      <c r="U268" s="28">
        <v>153.75</v>
      </c>
      <c r="V268" s="28">
        <v>153.75</v>
      </c>
      <c r="W268" s="28">
        <v>153.75</v>
      </c>
      <c r="X268" s="28">
        <v>153.75</v>
      </c>
      <c r="Y268" s="28">
        <v>153.75</v>
      </c>
      <c r="Z268" s="28" t="s">
        <v>30</v>
      </c>
      <c r="AA268" s="28" t="s">
        <v>30</v>
      </c>
      <c r="AB268" s="28" t="s">
        <v>30</v>
      </c>
      <c r="AC268" s="28" t="s">
        <v>30</v>
      </c>
      <c r="AD268" s="28" t="s">
        <v>30</v>
      </c>
      <c r="AE268" s="28" t="s">
        <v>30</v>
      </c>
      <c r="AF268" s="28" t="s">
        <v>30</v>
      </c>
      <c r="AG268" s="28">
        <v>85</v>
      </c>
      <c r="AH268" s="28">
        <v>85</v>
      </c>
      <c r="AI268" s="28">
        <v>85</v>
      </c>
      <c r="AJ268" s="28">
        <v>85</v>
      </c>
      <c r="AK268" s="28" t="s">
        <v>30</v>
      </c>
      <c r="AL268" s="28" t="s">
        <v>30</v>
      </c>
      <c r="AM268" s="28" t="s">
        <v>30</v>
      </c>
      <c r="AN268" s="28" t="s">
        <v>30</v>
      </c>
      <c r="AO268" s="28" t="s">
        <v>30</v>
      </c>
      <c r="AP268" s="28" t="s">
        <v>30</v>
      </c>
      <c r="AQ268" s="28" t="s">
        <v>30</v>
      </c>
      <c r="AR268" s="28" t="s">
        <v>30</v>
      </c>
      <c r="AS268" s="28" t="s">
        <v>30</v>
      </c>
      <c r="AT268" s="28" t="s">
        <v>30</v>
      </c>
      <c r="AU268" s="28" t="s">
        <v>30</v>
      </c>
      <c r="AV268" s="28">
        <v>85</v>
      </c>
      <c r="AW268" s="28">
        <v>85</v>
      </c>
      <c r="AX268" s="28">
        <v>85</v>
      </c>
      <c r="AY268" s="28">
        <v>85</v>
      </c>
      <c r="AZ268" s="28" t="s">
        <v>30</v>
      </c>
      <c r="BA268" s="28" t="s">
        <v>30</v>
      </c>
      <c r="BB268" s="28" t="s">
        <v>30</v>
      </c>
      <c r="BC268" s="28" t="s">
        <v>30</v>
      </c>
      <c r="BD268" s="28" t="s">
        <v>30</v>
      </c>
      <c r="BE268" s="28" t="s">
        <v>30</v>
      </c>
      <c r="BF268" s="28" t="s">
        <v>30</v>
      </c>
      <c r="BG268" s="28" t="s">
        <v>30</v>
      </c>
      <c r="BH268" s="28" t="s">
        <v>30</v>
      </c>
      <c r="BI268" s="28" t="s">
        <v>30</v>
      </c>
      <c r="BJ268" s="28" t="s">
        <v>30</v>
      </c>
      <c r="BK268" s="28">
        <v>153.75</v>
      </c>
      <c r="BL268" s="28">
        <v>153.75</v>
      </c>
      <c r="BM268" s="28">
        <v>153.75</v>
      </c>
      <c r="BN268" s="28">
        <v>153.75</v>
      </c>
      <c r="BO268" s="28">
        <v>153.75</v>
      </c>
      <c r="BP268" s="28">
        <v>153.75</v>
      </c>
      <c r="BQ268" s="28">
        <v>153.75</v>
      </c>
      <c r="BR268" s="28">
        <v>153.75</v>
      </c>
      <c r="BS268" s="28" t="s">
        <v>30</v>
      </c>
      <c r="BT268" s="28" t="s">
        <v>30</v>
      </c>
      <c r="BU268" s="28" t="s">
        <v>30</v>
      </c>
      <c r="BV268" s="28" t="s">
        <v>30</v>
      </c>
      <c r="BW268" s="28" t="s">
        <v>30</v>
      </c>
      <c r="BX268" s="28" t="s">
        <v>30</v>
      </c>
      <c r="BY268" s="28" t="s">
        <v>30</v>
      </c>
    </row>
    <row r="269" spans="2:77" outlineLevel="1">
      <c r="B269" s="25" t="s">
        <v>861</v>
      </c>
      <c r="C269" s="27" t="str">
        <f t="shared" ref="C269:Q271" si="142">C268</f>
        <v>-</v>
      </c>
      <c r="D269" s="27" t="str">
        <f t="shared" si="142"/>
        <v>-</v>
      </c>
      <c r="E269" s="27" t="str">
        <f t="shared" si="142"/>
        <v>-</v>
      </c>
      <c r="F269" s="27" t="str">
        <f t="shared" si="142"/>
        <v>-</v>
      </c>
      <c r="G269" s="27" t="str">
        <f t="shared" si="142"/>
        <v>-</v>
      </c>
      <c r="H269" s="27" t="str">
        <f t="shared" si="142"/>
        <v>-</v>
      </c>
      <c r="I269" s="27" t="str">
        <f t="shared" si="142"/>
        <v>-</v>
      </c>
      <c r="J269" s="27" t="str">
        <f t="shared" si="142"/>
        <v>-</v>
      </c>
      <c r="K269" s="27" t="str">
        <f t="shared" si="142"/>
        <v>-</v>
      </c>
      <c r="L269" s="27" t="str">
        <f t="shared" si="142"/>
        <v>-</v>
      </c>
      <c r="M269" s="27" t="str">
        <f t="shared" si="142"/>
        <v>-</v>
      </c>
      <c r="N269" s="27" t="str">
        <f t="shared" si="142"/>
        <v>-</v>
      </c>
      <c r="O269" s="27" t="str">
        <f t="shared" si="142"/>
        <v>-</v>
      </c>
      <c r="P269" s="27" t="str">
        <f t="shared" si="142"/>
        <v>-</v>
      </c>
      <c r="Q269" s="27" t="str">
        <f t="shared" si="142"/>
        <v>-</v>
      </c>
      <c r="R269" s="28">
        <v>153.75</v>
      </c>
      <c r="S269" s="28">
        <v>153.75</v>
      </c>
      <c r="T269" s="28">
        <v>153.75</v>
      </c>
      <c r="U269" s="28">
        <v>153.75</v>
      </c>
      <c r="V269" s="28">
        <v>153.75</v>
      </c>
      <c r="W269" s="28">
        <v>153.75</v>
      </c>
      <c r="X269" s="28">
        <v>153.75</v>
      </c>
      <c r="Y269" s="28">
        <v>153.75</v>
      </c>
      <c r="Z269" s="28" t="s">
        <v>30</v>
      </c>
      <c r="AA269" s="28" t="s">
        <v>30</v>
      </c>
      <c r="AB269" s="28" t="s">
        <v>30</v>
      </c>
      <c r="AC269" s="28" t="s">
        <v>30</v>
      </c>
      <c r="AD269" s="28" t="s">
        <v>30</v>
      </c>
      <c r="AE269" s="28" t="s">
        <v>30</v>
      </c>
      <c r="AF269" s="28" t="s">
        <v>30</v>
      </c>
      <c r="AG269" s="27">
        <f t="shared" ref="AG269:AU271" si="143">AG268</f>
        <v>85</v>
      </c>
      <c r="AH269" s="27">
        <f t="shared" si="143"/>
        <v>85</v>
      </c>
      <c r="AI269" s="27">
        <f t="shared" si="143"/>
        <v>85</v>
      </c>
      <c r="AJ269" s="27">
        <f t="shared" si="143"/>
        <v>85</v>
      </c>
      <c r="AK269" s="27" t="str">
        <f t="shared" si="143"/>
        <v>-</v>
      </c>
      <c r="AL269" s="27" t="str">
        <f t="shared" si="143"/>
        <v>-</v>
      </c>
      <c r="AM269" s="27" t="str">
        <f t="shared" si="143"/>
        <v>-</v>
      </c>
      <c r="AN269" s="27" t="str">
        <f t="shared" si="143"/>
        <v>-</v>
      </c>
      <c r="AO269" s="27" t="str">
        <f t="shared" si="143"/>
        <v>-</v>
      </c>
      <c r="AP269" s="27" t="str">
        <f t="shared" si="143"/>
        <v>-</v>
      </c>
      <c r="AQ269" s="27" t="str">
        <f t="shared" si="143"/>
        <v>-</v>
      </c>
      <c r="AR269" s="27" t="str">
        <f t="shared" si="143"/>
        <v>-</v>
      </c>
      <c r="AS269" s="27" t="str">
        <f t="shared" si="143"/>
        <v>-</v>
      </c>
      <c r="AT269" s="27" t="str">
        <f t="shared" si="143"/>
        <v>-</v>
      </c>
      <c r="AU269" s="27" t="str">
        <f t="shared" si="143"/>
        <v>-</v>
      </c>
      <c r="AV269" s="27">
        <f t="shared" ref="AV269:BJ269" si="144">AV268</f>
        <v>85</v>
      </c>
      <c r="AW269" s="27">
        <f t="shared" si="144"/>
        <v>85</v>
      </c>
      <c r="AX269" s="27">
        <f t="shared" si="144"/>
        <v>85</v>
      </c>
      <c r="AY269" s="27">
        <f t="shared" si="144"/>
        <v>85</v>
      </c>
      <c r="AZ269" s="27" t="str">
        <f t="shared" si="144"/>
        <v>-</v>
      </c>
      <c r="BA269" s="27" t="str">
        <f t="shared" si="144"/>
        <v>-</v>
      </c>
      <c r="BB269" s="27" t="str">
        <f t="shared" si="144"/>
        <v>-</v>
      </c>
      <c r="BC269" s="27" t="str">
        <f t="shared" si="144"/>
        <v>-</v>
      </c>
      <c r="BD269" s="27" t="str">
        <f t="shared" si="144"/>
        <v>-</v>
      </c>
      <c r="BE269" s="27" t="str">
        <f t="shared" si="144"/>
        <v>-</v>
      </c>
      <c r="BF269" s="27" t="str">
        <f t="shared" si="144"/>
        <v>-</v>
      </c>
      <c r="BG269" s="27" t="str">
        <f t="shared" si="144"/>
        <v>-</v>
      </c>
      <c r="BH269" s="27" t="str">
        <f t="shared" si="144"/>
        <v>-</v>
      </c>
      <c r="BI269" s="27" t="str">
        <f t="shared" si="144"/>
        <v>-</v>
      </c>
      <c r="BJ269" s="27" t="str">
        <f t="shared" si="144"/>
        <v>-</v>
      </c>
      <c r="BK269" s="28">
        <v>153.75</v>
      </c>
      <c r="BL269" s="28">
        <v>153.75</v>
      </c>
      <c r="BM269" s="28">
        <v>153.75</v>
      </c>
      <c r="BN269" s="28">
        <v>153.75</v>
      </c>
      <c r="BO269" s="28">
        <v>153.75</v>
      </c>
      <c r="BP269" s="28">
        <v>153.75</v>
      </c>
      <c r="BQ269" s="28">
        <v>153.75</v>
      </c>
      <c r="BR269" s="28">
        <v>153.75</v>
      </c>
      <c r="BS269" s="28" t="s">
        <v>30</v>
      </c>
      <c r="BT269" s="28" t="s">
        <v>30</v>
      </c>
      <c r="BU269" s="28" t="s">
        <v>30</v>
      </c>
      <c r="BV269" s="28" t="s">
        <v>30</v>
      </c>
      <c r="BW269" s="28" t="s">
        <v>30</v>
      </c>
      <c r="BX269" s="28" t="s">
        <v>30</v>
      </c>
      <c r="BY269" s="28" t="s">
        <v>30</v>
      </c>
    </row>
    <row r="270" spans="2:77" outlineLevel="1">
      <c r="B270" s="25" t="s">
        <v>862</v>
      </c>
      <c r="C270" s="27" t="str">
        <f t="shared" si="142"/>
        <v>-</v>
      </c>
      <c r="D270" s="27" t="str">
        <f t="shared" si="142"/>
        <v>-</v>
      </c>
      <c r="E270" s="27" t="str">
        <f t="shared" si="142"/>
        <v>-</v>
      </c>
      <c r="F270" s="27" t="str">
        <f t="shared" si="142"/>
        <v>-</v>
      </c>
      <c r="G270" s="27" t="str">
        <f t="shared" si="142"/>
        <v>-</v>
      </c>
      <c r="H270" s="27" t="str">
        <f t="shared" si="142"/>
        <v>-</v>
      </c>
      <c r="I270" s="27" t="str">
        <f t="shared" si="142"/>
        <v>-</v>
      </c>
      <c r="J270" s="27" t="str">
        <f t="shared" si="142"/>
        <v>-</v>
      </c>
      <c r="K270" s="27" t="str">
        <f t="shared" si="142"/>
        <v>-</v>
      </c>
      <c r="L270" s="27" t="str">
        <f t="shared" si="142"/>
        <v>-</v>
      </c>
      <c r="M270" s="27" t="str">
        <f t="shared" si="142"/>
        <v>-</v>
      </c>
      <c r="N270" s="27" t="str">
        <f t="shared" si="142"/>
        <v>-</v>
      </c>
      <c r="O270" s="27" t="str">
        <f t="shared" si="142"/>
        <v>-</v>
      </c>
      <c r="P270" s="27" t="str">
        <f t="shared" si="142"/>
        <v>-</v>
      </c>
      <c r="Q270" s="27" t="str">
        <f t="shared" si="142"/>
        <v>-</v>
      </c>
      <c r="R270" s="28">
        <v>153.75</v>
      </c>
      <c r="S270" s="28">
        <v>153.75</v>
      </c>
      <c r="T270" s="28">
        <v>153.75</v>
      </c>
      <c r="U270" s="28">
        <v>153.75</v>
      </c>
      <c r="V270" s="28">
        <v>153.75</v>
      </c>
      <c r="W270" s="28">
        <v>153.75</v>
      </c>
      <c r="X270" s="28">
        <v>153.75</v>
      </c>
      <c r="Y270" s="28">
        <v>153.75</v>
      </c>
      <c r="Z270" s="28" t="s">
        <v>30</v>
      </c>
      <c r="AA270" s="28" t="s">
        <v>30</v>
      </c>
      <c r="AB270" s="28" t="s">
        <v>30</v>
      </c>
      <c r="AC270" s="28" t="s">
        <v>30</v>
      </c>
      <c r="AD270" s="28" t="s">
        <v>30</v>
      </c>
      <c r="AE270" s="28" t="s">
        <v>30</v>
      </c>
      <c r="AF270" s="28" t="s">
        <v>30</v>
      </c>
      <c r="AG270" s="27">
        <f t="shared" si="143"/>
        <v>85</v>
      </c>
      <c r="AH270" s="27">
        <f t="shared" si="143"/>
        <v>85</v>
      </c>
      <c r="AI270" s="27">
        <f t="shared" si="143"/>
        <v>85</v>
      </c>
      <c r="AJ270" s="27">
        <f t="shared" si="143"/>
        <v>85</v>
      </c>
      <c r="AK270" s="27" t="str">
        <f t="shared" si="143"/>
        <v>-</v>
      </c>
      <c r="AL270" s="27" t="str">
        <f t="shared" si="143"/>
        <v>-</v>
      </c>
      <c r="AM270" s="27" t="str">
        <f t="shared" si="143"/>
        <v>-</v>
      </c>
      <c r="AN270" s="27" t="str">
        <f t="shared" si="143"/>
        <v>-</v>
      </c>
      <c r="AO270" s="27" t="str">
        <f t="shared" si="143"/>
        <v>-</v>
      </c>
      <c r="AP270" s="27" t="str">
        <f t="shared" si="143"/>
        <v>-</v>
      </c>
      <c r="AQ270" s="27" t="str">
        <f t="shared" si="143"/>
        <v>-</v>
      </c>
      <c r="AR270" s="27" t="str">
        <f t="shared" si="143"/>
        <v>-</v>
      </c>
      <c r="AS270" s="27" t="str">
        <f t="shared" si="143"/>
        <v>-</v>
      </c>
      <c r="AT270" s="27" t="str">
        <f t="shared" si="143"/>
        <v>-</v>
      </c>
      <c r="AU270" s="27" t="str">
        <f t="shared" si="143"/>
        <v>-</v>
      </c>
      <c r="AV270" s="27">
        <f t="shared" ref="AV270:BJ270" si="145">AV269</f>
        <v>85</v>
      </c>
      <c r="AW270" s="27">
        <f t="shared" si="145"/>
        <v>85</v>
      </c>
      <c r="AX270" s="27">
        <f t="shared" si="145"/>
        <v>85</v>
      </c>
      <c r="AY270" s="27">
        <f t="shared" si="145"/>
        <v>85</v>
      </c>
      <c r="AZ270" s="27" t="str">
        <f t="shared" si="145"/>
        <v>-</v>
      </c>
      <c r="BA270" s="27" t="str">
        <f t="shared" si="145"/>
        <v>-</v>
      </c>
      <c r="BB270" s="27" t="str">
        <f t="shared" si="145"/>
        <v>-</v>
      </c>
      <c r="BC270" s="27" t="str">
        <f t="shared" si="145"/>
        <v>-</v>
      </c>
      <c r="BD270" s="27" t="str">
        <f t="shared" si="145"/>
        <v>-</v>
      </c>
      <c r="BE270" s="27" t="str">
        <f t="shared" si="145"/>
        <v>-</v>
      </c>
      <c r="BF270" s="27" t="str">
        <f t="shared" si="145"/>
        <v>-</v>
      </c>
      <c r="BG270" s="27" t="str">
        <f t="shared" si="145"/>
        <v>-</v>
      </c>
      <c r="BH270" s="27" t="str">
        <f t="shared" si="145"/>
        <v>-</v>
      </c>
      <c r="BI270" s="27" t="str">
        <f t="shared" si="145"/>
        <v>-</v>
      </c>
      <c r="BJ270" s="27" t="str">
        <f t="shared" si="145"/>
        <v>-</v>
      </c>
      <c r="BK270" s="28">
        <v>153.75</v>
      </c>
      <c r="BL270" s="28">
        <v>153.75</v>
      </c>
      <c r="BM270" s="28">
        <v>153.75</v>
      </c>
      <c r="BN270" s="28">
        <v>153.75</v>
      </c>
      <c r="BO270" s="28">
        <v>153.75</v>
      </c>
      <c r="BP270" s="28">
        <v>153.75</v>
      </c>
      <c r="BQ270" s="28">
        <v>153.75</v>
      </c>
      <c r="BR270" s="28">
        <v>153.75</v>
      </c>
      <c r="BS270" s="28" t="s">
        <v>30</v>
      </c>
      <c r="BT270" s="28" t="s">
        <v>30</v>
      </c>
      <c r="BU270" s="28" t="s">
        <v>30</v>
      </c>
      <c r="BV270" s="28" t="s">
        <v>30</v>
      </c>
      <c r="BW270" s="28" t="s">
        <v>30</v>
      </c>
      <c r="BX270" s="28" t="s">
        <v>30</v>
      </c>
      <c r="BY270" s="28" t="s">
        <v>30</v>
      </c>
    </row>
    <row r="271" spans="2:77" outlineLevel="1">
      <c r="B271" s="25" t="s">
        <v>863</v>
      </c>
      <c r="C271" s="27" t="str">
        <f t="shared" si="142"/>
        <v>-</v>
      </c>
      <c r="D271" s="27" t="str">
        <f t="shared" si="142"/>
        <v>-</v>
      </c>
      <c r="E271" s="27" t="str">
        <f t="shared" si="142"/>
        <v>-</v>
      </c>
      <c r="F271" s="27" t="str">
        <f t="shared" si="142"/>
        <v>-</v>
      </c>
      <c r="G271" s="27" t="str">
        <f t="shared" si="142"/>
        <v>-</v>
      </c>
      <c r="H271" s="27" t="str">
        <f t="shared" si="142"/>
        <v>-</v>
      </c>
      <c r="I271" s="27" t="str">
        <f t="shared" si="142"/>
        <v>-</v>
      </c>
      <c r="J271" s="27" t="str">
        <f t="shared" si="142"/>
        <v>-</v>
      </c>
      <c r="K271" s="27" t="str">
        <f t="shared" si="142"/>
        <v>-</v>
      </c>
      <c r="L271" s="27" t="str">
        <f t="shared" si="142"/>
        <v>-</v>
      </c>
      <c r="M271" s="27" t="str">
        <f t="shared" si="142"/>
        <v>-</v>
      </c>
      <c r="N271" s="27" t="str">
        <f t="shared" si="142"/>
        <v>-</v>
      </c>
      <c r="O271" s="27" t="str">
        <f t="shared" si="142"/>
        <v>-</v>
      </c>
      <c r="P271" s="27" t="str">
        <f t="shared" si="142"/>
        <v>-</v>
      </c>
      <c r="Q271" s="27" t="str">
        <f t="shared" si="142"/>
        <v>-</v>
      </c>
      <c r="R271" s="28">
        <v>153.75</v>
      </c>
      <c r="S271" s="28">
        <v>153.75</v>
      </c>
      <c r="T271" s="28">
        <v>153.75</v>
      </c>
      <c r="U271" s="28">
        <v>153.75</v>
      </c>
      <c r="V271" s="28">
        <v>153.75</v>
      </c>
      <c r="W271" s="28">
        <v>153.75</v>
      </c>
      <c r="X271" s="28">
        <v>153.75</v>
      </c>
      <c r="Y271" s="28">
        <v>153.75</v>
      </c>
      <c r="Z271" s="28" t="s">
        <v>30</v>
      </c>
      <c r="AA271" s="28" t="s">
        <v>30</v>
      </c>
      <c r="AB271" s="28" t="s">
        <v>30</v>
      </c>
      <c r="AC271" s="28" t="s">
        <v>30</v>
      </c>
      <c r="AD271" s="28" t="s">
        <v>30</v>
      </c>
      <c r="AE271" s="28" t="s">
        <v>30</v>
      </c>
      <c r="AF271" s="28" t="s">
        <v>30</v>
      </c>
      <c r="AG271" s="27">
        <f t="shared" si="143"/>
        <v>85</v>
      </c>
      <c r="AH271" s="27">
        <f t="shared" si="143"/>
        <v>85</v>
      </c>
      <c r="AI271" s="27">
        <f t="shared" si="143"/>
        <v>85</v>
      </c>
      <c r="AJ271" s="27">
        <f t="shared" si="143"/>
        <v>85</v>
      </c>
      <c r="AK271" s="27" t="str">
        <f t="shared" si="143"/>
        <v>-</v>
      </c>
      <c r="AL271" s="27" t="str">
        <f t="shared" si="143"/>
        <v>-</v>
      </c>
      <c r="AM271" s="27" t="str">
        <f t="shared" si="143"/>
        <v>-</v>
      </c>
      <c r="AN271" s="27" t="str">
        <f t="shared" si="143"/>
        <v>-</v>
      </c>
      <c r="AO271" s="27" t="str">
        <f t="shared" si="143"/>
        <v>-</v>
      </c>
      <c r="AP271" s="27" t="str">
        <f t="shared" si="143"/>
        <v>-</v>
      </c>
      <c r="AQ271" s="27" t="str">
        <f t="shared" si="143"/>
        <v>-</v>
      </c>
      <c r="AR271" s="27" t="str">
        <f t="shared" si="143"/>
        <v>-</v>
      </c>
      <c r="AS271" s="27" t="str">
        <f t="shared" si="143"/>
        <v>-</v>
      </c>
      <c r="AT271" s="27" t="str">
        <f t="shared" si="143"/>
        <v>-</v>
      </c>
      <c r="AU271" s="27" t="str">
        <f t="shared" si="143"/>
        <v>-</v>
      </c>
      <c r="AV271" s="27">
        <f t="shared" ref="AV271:BJ271" si="146">AV270</f>
        <v>85</v>
      </c>
      <c r="AW271" s="27">
        <f t="shared" si="146"/>
        <v>85</v>
      </c>
      <c r="AX271" s="27">
        <f t="shared" si="146"/>
        <v>85</v>
      </c>
      <c r="AY271" s="27">
        <f t="shared" si="146"/>
        <v>85</v>
      </c>
      <c r="AZ271" s="27" t="str">
        <f t="shared" si="146"/>
        <v>-</v>
      </c>
      <c r="BA271" s="27" t="str">
        <f t="shared" si="146"/>
        <v>-</v>
      </c>
      <c r="BB271" s="27" t="str">
        <f t="shared" si="146"/>
        <v>-</v>
      </c>
      <c r="BC271" s="27" t="str">
        <f t="shared" si="146"/>
        <v>-</v>
      </c>
      <c r="BD271" s="27" t="str">
        <f t="shared" si="146"/>
        <v>-</v>
      </c>
      <c r="BE271" s="27" t="str">
        <f t="shared" si="146"/>
        <v>-</v>
      </c>
      <c r="BF271" s="27" t="str">
        <f t="shared" si="146"/>
        <v>-</v>
      </c>
      <c r="BG271" s="27" t="str">
        <f t="shared" si="146"/>
        <v>-</v>
      </c>
      <c r="BH271" s="27" t="str">
        <f t="shared" si="146"/>
        <v>-</v>
      </c>
      <c r="BI271" s="27" t="str">
        <f t="shared" si="146"/>
        <v>-</v>
      </c>
      <c r="BJ271" s="27" t="str">
        <f t="shared" si="146"/>
        <v>-</v>
      </c>
      <c r="BK271" s="28">
        <v>153.75</v>
      </c>
      <c r="BL271" s="28">
        <v>153.75</v>
      </c>
      <c r="BM271" s="28">
        <v>153.75</v>
      </c>
      <c r="BN271" s="28">
        <v>153.75</v>
      </c>
      <c r="BO271" s="28">
        <v>153.75</v>
      </c>
      <c r="BP271" s="28">
        <v>153.75</v>
      </c>
      <c r="BQ271" s="28">
        <v>153.75</v>
      </c>
      <c r="BR271" s="28">
        <v>153.75</v>
      </c>
      <c r="BS271" s="28" t="s">
        <v>30</v>
      </c>
      <c r="BT271" s="28" t="s">
        <v>30</v>
      </c>
      <c r="BU271" s="28" t="s">
        <v>30</v>
      </c>
      <c r="BV271" s="28" t="s">
        <v>30</v>
      </c>
      <c r="BW271" s="28" t="s">
        <v>30</v>
      </c>
      <c r="BX271" s="28" t="s">
        <v>30</v>
      </c>
      <c r="BY271" s="28" t="s">
        <v>30</v>
      </c>
    </row>
    <row r="272" spans="2:77" outlineLevel="1">
      <c r="B272" s="25" t="s">
        <v>937</v>
      </c>
      <c r="C272" s="28" t="s">
        <v>30</v>
      </c>
      <c r="D272" s="28" t="s">
        <v>30</v>
      </c>
      <c r="E272" s="28" t="s">
        <v>30</v>
      </c>
      <c r="F272" s="28" t="s">
        <v>30</v>
      </c>
      <c r="G272" s="28" t="s">
        <v>30</v>
      </c>
      <c r="H272" s="28" t="s">
        <v>30</v>
      </c>
      <c r="I272" s="28" t="s">
        <v>30</v>
      </c>
      <c r="J272" s="28" t="s">
        <v>30</v>
      </c>
      <c r="K272" s="28" t="s">
        <v>30</v>
      </c>
      <c r="L272" s="28" t="s">
        <v>30</v>
      </c>
      <c r="M272" s="28" t="s">
        <v>30</v>
      </c>
      <c r="N272" s="28" t="s">
        <v>30</v>
      </c>
      <c r="O272" s="28" t="s">
        <v>30</v>
      </c>
      <c r="P272" s="28" t="s">
        <v>30</v>
      </c>
      <c r="Q272" s="28" t="s">
        <v>30</v>
      </c>
      <c r="R272" s="28">
        <v>23</v>
      </c>
      <c r="S272" s="28">
        <v>24</v>
      </c>
      <c r="T272" s="28">
        <v>25</v>
      </c>
      <c r="U272" s="28">
        <v>26</v>
      </c>
      <c r="V272" s="28">
        <v>27</v>
      </c>
      <c r="W272" s="28">
        <v>28</v>
      </c>
      <c r="X272" s="28">
        <v>29</v>
      </c>
      <c r="Y272" s="28">
        <v>30</v>
      </c>
      <c r="Z272" s="28">
        <v>12</v>
      </c>
      <c r="AA272" s="28">
        <v>13</v>
      </c>
      <c r="AB272" s="28">
        <v>27</v>
      </c>
      <c r="AC272" s="28">
        <v>17</v>
      </c>
      <c r="AD272" s="28">
        <v>26</v>
      </c>
      <c r="AE272" s="28">
        <v>31</v>
      </c>
      <c r="AF272" s="28">
        <v>4</v>
      </c>
      <c r="AG272" s="28">
        <v>31</v>
      </c>
      <c r="AH272" s="28">
        <v>32</v>
      </c>
      <c r="AI272" s="28">
        <v>33</v>
      </c>
      <c r="AJ272" s="28">
        <v>34</v>
      </c>
      <c r="AK272" s="28" t="s">
        <v>30</v>
      </c>
      <c r="AL272" s="28" t="s">
        <v>30</v>
      </c>
      <c r="AM272" s="28" t="s">
        <v>30</v>
      </c>
      <c r="AN272" s="28" t="s">
        <v>30</v>
      </c>
      <c r="AO272" s="28" t="s">
        <v>30</v>
      </c>
      <c r="AP272" s="28" t="s">
        <v>30</v>
      </c>
      <c r="AQ272" s="28" t="s">
        <v>30</v>
      </c>
      <c r="AR272" s="28" t="s">
        <v>30</v>
      </c>
      <c r="AS272" s="28" t="s">
        <v>30</v>
      </c>
      <c r="AT272" s="28" t="s">
        <v>30</v>
      </c>
      <c r="AU272" s="28" t="s">
        <v>30</v>
      </c>
      <c r="AV272" s="28">
        <v>31</v>
      </c>
      <c r="AW272" s="28">
        <v>32</v>
      </c>
      <c r="AX272" s="28">
        <v>33</v>
      </c>
      <c r="AY272" s="28">
        <v>34</v>
      </c>
      <c r="AZ272" s="28" t="s">
        <v>30</v>
      </c>
      <c r="BA272" s="28" t="s">
        <v>30</v>
      </c>
      <c r="BB272" s="28" t="s">
        <v>30</v>
      </c>
      <c r="BC272" s="28" t="s">
        <v>30</v>
      </c>
      <c r="BD272" s="28" t="s">
        <v>30</v>
      </c>
      <c r="BE272" s="28" t="s">
        <v>30</v>
      </c>
      <c r="BF272" s="28" t="s">
        <v>30</v>
      </c>
      <c r="BG272" s="28" t="s">
        <v>30</v>
      </c>
      <c r="BH272" s="28" t="s">
        <v>30</v>
      </c>
      <c r="BI272" s="28" t="s">
        <v>30</v>
      </c>
      <c r="BJ272" s="28" t="s">
        <v>30</v>
      </c>
      <c r="BK272" s="28">
        <v>23</v>
      </c>
      <c r="BL272" s="28">
        <v>24</v>
      </c>
      <c r="BM272" s="28">
        <v>25</v>
      </c>
      <c r="BN272" s="28">
        <v>26</v>
      </c>
      <c r="BO272" s="28">
        <v>27</v>
      </c>
      <c r="BP272" s="28">
        <v>28</v>
      </c>
      <c r="BQ272" s="28">
        <v>29</v>
      </c>
      <c r="BR272" s="28">
        <v>30</v>
      </c>
      <c r="BS272" s="28">
        <v>12</v>
      </c>
      <c r="BT272" s="28">
        <v>13</v>
      </c>
      <c r="BU272" s="28">
        <v>27</v>
      </c>
      <c r="BV272" s="28">
        <v>17</v>
      </c>
      <c r="BW272" s="28">
        <v>26</v>
      </c>
      <c r="BX272" s="28">
        <v>31</v>
      </c>
      <c r="BY272" s="28">
        <v>4</v>
      </c>
    </row>
    <row r="273" spans="2:77" outlineLevel="1">
      <c r="B273" s="25" t="s">
        <v>869</v>
      </c>
      <c r="C273" s="28" t="s">
        <v>30</v>
      </c>
      <c r="D273" s="28" t="s">
        <v>30</v>
      </c>
      <c r="E273" s="28" t="s">
        <v>30</v>
      </c>
      <c r="F273" s="28" t="s">
        <v>30</v>
      </c>
      <c r="G273" s="28" t="s">
        <v>30</v>
      </c>
      <c r="H273" s="28" t="s">
        <v>30</v>
      </c>
      <c r="I273" s="28" t="s">
        <v>30</v>
      </c>
      <c r="J273" s="28" t="s">
        <v>30</v>
      </c>
      <c r="K273" s="28" t="s">
        <v>30</v>
      </c>
      <c r="L273" s="28" t="s">
        <v>30</v>
      </c>
      <c r="M273" s="28" t="s">
        <v>30</v>
      </c>
      <c r="N273" s="28" t="s">
        <v>30</v>
      </c>
      <c r="O273" s="28" t="s">
        <v>30</v>
      </c>
      <c r="P273" s="28" t="s">
        <v>30</v>
      </c>
      <c r="Q273" s="28" t="s">
        <v>30</v>
      </c>
      <c r="R273" s="28">
        <v>93.75</v>
      </c>
      <c r="S273" s="28">
        <v>93.75</v>
      </c>
      <c r="T273" s="28">
        <v>93.75</v>
      </c>
      <c r="U273" s="28">
        <v>93.75</v>
      </c>
      <c r="V273" s="28">
        <v>93.75</v>
      </c>
      <c r="W273" s="28">
        <v>93.75</v>
      </c>
      <c r="X273" s="28">
        <v>93.75</v>
      </c>
      <c r="Y273" s="28">
        <v>93.75</v>
      </c>
      <c r="Z273" s="28" t="s">
        <v>30</v>
      </c>
      <c r="AA273" s="28" t="s">
        <v>30</v>
      </c>
      <c r="AB273" s="28" t="s">
        <v>30</v>
      </c>
      <c r="AC273" s="28" t="s">
        <v>30</v>
      </c>
      <c r="AD273" s="28" t="s">
        <v>30</v>
      </c>
      <c r="AE273" s="28" t="s">
        <v>30</v>
      </c>
      <c r="AF273" s="28" t="s">
        <v>30</v>
      </c>
      <c r="AG273" s="28">
        <v>80</v>
      </c>
      <c r="AH273" s="28">
        <v>80</v>
      </c>
      <c r="AI273" s="28">
        <v>80</v>
      </c>
      <c r="AJ273" s="28">
        <v>80</v>
      </c>
      <c r="AK273" s="28" t="s">
        <v>30</v>
      </c>
      <c r="AL273" s="28" t="s">
        <v>30</v>
      </c>
      <c r="AM273" s="28" t="s">
        <v>30</v>
      </c>
      <c r="AN273" s="28" t="s">
        <v>30</v>
      </c>
      <c r="AO273" s="28" t="s">
        <v>30</v>
      </c>
      <c r="AP273" s="28" t="s">
        <v>30</v>
      </c>
      <c r="AQ273" s="28" t="s">
        <v>30</v>
      </c>
      <c r="AR273" s="28" t="s">
        <v>30</v>
      </c>
      <c r="AS273" s="28" t="s">
        <v>30</v>
      </c>
      <c r="AT273" s="28" t="s">
        <v>30</v>
      </c>
      <c r="AU273" s="28" t="s">
        <v>30</v>
      </c>
      <c r="AV273" s="28">
        <v>80</v>
      </c>
      <c r="AW273" s="28">
        <v>80</v>
      </c>
      <c r="AX273" s="28">
        <v>80</v>
      </c>
      <c r="AY273" s="28">
        <v>80</v>
      </c>
      <c r="AZ273" s="28" t="s">
        <v>30</v>
      </c>
      <c r="BA273" s="28" t="s">
        <v>30</v>
      </c>
      <c r="BB273" s="28" t="s">
        <v>30</v>
      </c>
      <c r="BC273" s="28" t="s">
        <v>30</v>
      </c>
      <c r="BD273" s="28" t="s">
        <v>30</v>
      </c>
      <c r="BE273" s="28" t="s">
        <v>30</v>
      </c>
      <c r="BF273" s="28" t="s">
        <v>30</v>
      </c>
      <c r="BG273" s="28" t="s">
        <v>30</v>
      </c>
      <c r="BH273" s="28" t="s">
        <v>30</v>
      </c>
      <c r="BI273" s="28" t="s">
        <v>30</v>
      </c>
      <c r="BJ273" s="28" t="s">
        <v>30</v>
      </c>
      <c r="BK273" s="28">
        <v>93.75</v>
      </c>
      <c r="BL273" s="28">
        <v>93.75</v>
      </c>
      <c r="BM273" s="28">
        <v>93.75</v>
      </c>
      <c r="BN273" s="28">
        <v>93.75</v>
      </c>
      <c r="BO273" s="28">
        <v>93.75</v>
      </c>
      <c r="BP273" s="28">
        <v>93.75</v>
      </c>
      <c r="BQ273" s="28">
        <v>93.75</v>
      </c>
      <c r="BR273" s="28">
        <v>93.75</v>
      </c>
      <c r="BS273" s="28" t="s">
        <v>30</v>
      </c>
      <c r="BT273" s="28" t="s">
        <v>30</v>
      </c>
      <c r="BU273" s="28" t="s">
        <v>30</v>
      </c>
      <c r="BV273" s="28" t="s">
        <v>30</v>
      </c>
      <c r="BW273" s="28" t="s">
        <v>30</v>
      </c>
      <c r="BX273" s="28" t="s">
        <v>30</v>
      </c>
      <c r="BY273" s="28" t="s">
        <v>30</v>
      </c>
    </row>
    <row r="274" spans="2:77" outlineLevel="1">
      <c r="B274" s="25" t="s">
        <v>861</v>
      </c>
      <c r="C274" s="27" t="str">
        <f t="shared" ref="C274:Q276" si="147">C273</f>
        <v>-</v>
      </c>
      <c r="D274" s="27" t="str">
        <f t="shared" si="147"/>
        <v>-</v>
      </c>
      <c r="E274" s="27" t="str">
        <f t="shared" si="147"/>
        <v>-</v>
      </c>
      <c r="F274" s="27" t="str">
        <f t="shared" si="147"/>
        <v>-</v>
      </c>
      <c r="G274" s="27" t="str">
        <f t="shared" si="147"/>
        <v>-</v>
      </c>
      <c r="H274" s="27" t="str">
        <f t="shared" si="147"/>
        <v>-</v>
      </c>
      <c r="I274" s="27" t="str">
        <f t="shared" si="147"/>
        <v>-</v>
      </c>
      <c r="J274" s="27" t="str">
        <f t="shared" si="147"/>
        <v>-</v>
      </c>
      <c r="K274" s="27" t="str">
        <f t="shared" si="147"/>
        <v>-</v>
      </c>
      <c r="L274" s="27" t="str">
        <f t="shared" si="147"/>
        <v>-</v>
      </c>
      <c r="M274" s="27" t="str">
        <f t="shared" si="147"/>
        <v>-</v>
      </c>
      <c r="N274" s="27" t="str">
        <f t="shared" si="147"/>
        <v>-</v>
      </c>
      <c r="O274" s="27" t="str">
        <f t="shared" si="147"/>
        <v>-</v>
      </c>
      <c r="P274" s="27" t="str">
        <f t="shared" si="147"/>
        <v>-</v>
      </c>
      <c r="Q274" s="27" t="str">
        <f t="shared" si="147"/>
        <v>-</v>
      </c>
      <c r="R274" s="28">
        <v>93.75</v>
      </c>
      <c r="S274" s="28">
        <v>93.75</v>
      </c>
      <c r="T274" s="28">
        <v>93.75</v>
      </c>
      <c r="U274" s="28">
        <v>93.75</v>
      </c>
      <c r="V274" s="28">
        <v>93.75</v>
      </c>
      <c r="W274" s="28">
        <v>93.75</v>
      </c>
      <c r="X274" s="28">
        <v>93.75</v>
      </c>
      <c r="Y274" s="28">
        <v>93.75</v>
      </c>
      <c r="Z274" s="28" t="s">
        <v>30</v>
      </c>
      <c r="AA274" s="28" t="s">
        <v>30</v>
      </c>
      <c r="AB274" s="28" t="s">
        <v>30</v>
      </c>
      <c r="AC274" s="28" t="s">
        <v>30</v>
      </c>
      <c r="AD274" s="28" t="s">
        <v>30</v>
      </c>
      <c r="AE274" s="28" t="s">
        <v>30</v>
      </c>
      <c r="AF274" s="28" t="s">
        <v>30</v>
      </c>
      <c r="AG274" s="27">
        <f t="shared" ref="AG274:AU276" si="148">AG273</f>
        <v>80</v>
      </c>
      <c r="AH274" s="27">
        <f t="shared" si="148"/>
        <v>80</v>
      </c>
      <c r="AI274" s="27">
        <f t="shared" si="148"/>
        <v>80</v>
      </c>
      <c r="AJ274" s="27">
        <f t="shared" si="148"/>
        <v>80</v>
      </c>
      <c r="AK274" s="27" t="str">
        <f t="shared" si="148"/>
        <v>-</v>
      </c>
      <c r="AL274" s="27" t="str">
        <f t="shared" si="148"/>
        <v>-</v>
      </c>
      <c r="AM274" s="27" t="str">
        <f t="shared" si="148"/>
        <v>-</v>
      </c>
      <c r="AN274" s="27" t="str">
        <f t="shared" si="148"/>
        <v>-</v>
      </c>
      <c r="AO274" s="27" t="str">
        <f t="shared" si="148"/>
        <v>-</v>
      </c>
      <c r="AP274" s="27" t="str">
        <f t="shared" si="148"/>
        <v>-</v>
      </c>
      <c r="AQ274" s="27" t="str">
        <f t="shared" si="148"/>
        <v>-</v>
      </c>
      <c r="AR274" s="27" t="str">
        <f t="shared" si="148"/>
        <v>-</v>
      </c>
      <c r="AS274" s="27" t="str">
        <f t="shared" si="148"/>
        <v>-</v>
      </c>
      <c r="AT274" s="27" t="str">
        <f t="shared" si="148"/>
        <v>-</v>
      </c>
      <c r="AU274" s="27" t="str">
        <f t="shared" si="148"/>
        <v>-</v>
      </c>
      <c r="AV274" s="27">
        <f t="shared" ref="AV274:BJ274" si="149">AV273</f>
        <v>80</v>
      </c>
      <c r="AW274" s="27">
        <f t="shared" si="149"/>
        <v>80</v>
      </c>
      <c r="AX274" s="27">
        <f t="shared" si="149"/>
        <v>80</v>
      </c>
      <c r="AY274" s="27">
        <f t="shared" si="149"/>
        <v>80</v>
      </c>
      <c r="AZ274" s="27" t="str">
        <f t="shared" si="149"/>
        <v>-</v>
      </c>
      <c r="BA274" s="27" t="str">
        <f t="shared" si="149"/>
        <v>-</v>
      </c>
      <c r="BB274" s="27" t="str">
        <f t="shared" si="149"/>
        <v>-</v>
      </c>
      <c r="BC274" s="27" t="str">
        <f t="shared" si="149"/>
        <v>-</v>
      </c>
      <c r="BD274" s="27" t="str">
        <f t="shared" si="149"/>
        <v>-</v>
      </c>
      <c r="BE274" s="27" t="str">
        <f t="shared" si="149"/>
        <v>-</v>
      </c>
      <c r="BF274" s="27" t="str">
        <f t="shared" si="149"/>
        <v>-</v>
      </c>
      <c r="BG274" s="27" t="str">
        <f t="shared" si="149"/>
        <v>-</v>
      </c>
      <c r="BH274" s="27" t="str">
        <f t="shared" si="149"/>
        <v>-</v>
      </c>
      <c r="BI274" s="27" t="str">
        <f t="shared" si="149"/>
        <v>-</v>
      </c>
      <c r="BJ274" s="27" t="str">
        <f t="shared" si="149"/>
        <v>-</v>
      </c>
      <c r="BK274" s="28">
        <v>93.75</v>
      </c>
      <c r="BL274" s="28">
        <v>93.75</v>
      </c>
      <c r="BM274" s="28">
        <v>93.75</v>
      </c>
      <c r="BN274" s="28">
        <v>93.75</v>
      </c>
      <c r="BO274" s="28">
        <v>93.75</v>
      </c>
      <c r="BP274" s="28">
        <v>93.75</v>
      </c>
      <c r="BQ274" s="28">
        <v>93.75</v>
      </c>
      <c r="BR274" s="28">
        <v>93.75</v>
      </c>
      <c r="BS274" s="28" t="s">
        <v>30</v>
      </c>
      <c r="BT274" s="28" t="s">
        <v>30</v>
      </c>
      <c r="BU274" s="28" t="s">
        <v>30</v>
      </c>
      <c r="BV274" s="28" t="s">
        <v>30</v>
      </c>
      <c r="BW274" s="28" t="s">
        <v>30</v>
      </c>
      <c r="BX274" s="28" t="s">
        <v>30</v>
      </c>
      <c r="BY274" s="28" t="s">
        <v>30</v>
      </c>
    </row>
    <row r="275" spans="2:77" outlineLevel="1">
      <c r="B275" s="25" t="s">
        <v>862</v>
      </c>
      <c r="C275" s="27" t="str">
        <f t="shared" si="147"/>
        <v>-</v>
      </c>
      <c r="D275" s="27" t="str">
        <f t="shared" si="147"/>
        <v>-</v>
      </c>
      <c r="E275" s="27" t="str">
        <f t="shared" si="147"/>
        <v>-</v>
      </c>
      <c r="F275" s="27" t="str">
        <f t="shared" si="147"/>
        <v>-</v>
      </c>
      <c r="G275" s="27" t="str">
        <f t="shared" si="147"/>
        <v>-</v>
      </c>
      <c r="H275" s="27" t="str">
        <f t="shared" si="147"/>
        <v>-</v>
      </c>
      <c r="I275" s="27" t="str">
        <f t="shared" si="147"/>
        <v>-</v>
      </c>
      <c r="J275" s="27" t="str">
        <f t="shared" si="147"/>
        <v>-</v>
      </c>
      <c r="K275" s="27" t="str">
        <f t="shared" si="147"/>
        <v>-</v>
      </c>
      <c r="L275" s="27" t="str">
        <f t="shared" si="147"/>
        <v>-</v>
      </c>
      <c r="M275" s="27" t="str">
        <f t="shared" si="147"/>
        <v>-</v>
      </c>
      <c r="N275" s="27" t="str">
        <f t="shared" si="147"/>
        <v>-</v>
      </c>
      <c r="O275" s="27" t="str">
        <f t="shared" si="147"/>
        <v>-</v>
      </c>
      <c r="P275" s="27" t="str">
        <f t="shared" si="147"/>
        <v>-</v>
      </c>
      <c r="Q275" s="27" t="str">
        <f t="shared" si="147"/>
        <v>-</v>
      </c>
      <c r="R275" s="28">
        <v>93.75</v>
      </c>
      <c r="S275" s="28">
        <v>93.75</v>
      </c>
      <c r="T275" s="28">
        <v>93.75</v>
      </c>
      <c r="U275" s="28">
        <v>93.75</v>
      </c>
      <c r="V275" s="28">
        <v>93.75</v>
      </c>
      <c r="W275" s="28">
        <v>93.75</v>
      </c>
      <c r="X275" s="28">
        <v>93.75</v>
      </c>
      <c r="Y275" s="28">
        <v>93.75</v>
      </c>
      <c r="Z275" s="28" t="s">
        <v>30</v>
      </c>
      <c r="AA275" s="28" t="s">
        <v>30</v>
      </c>
      <c r="AB275" s="28" t="s">
        <v>30</v>
      </c>
      <c r="AC275" s="28" t="s">
        <v>30</v>
      </c>
      <c r="AD275" s="28" t="s">
        <v>30</v>
      </c>
      <c r="AE275" s="28" t="s">
        <v>30</v>
      </c>
      <c r="AF275" s="28" t="s">
        <v>30</v>
      </c>
      <c r="AG275" s="27">
        <f t="shared" si="148"/>
        <v>80</v>
      </c>
      <c r="AH275" s="27">
        <f t="shared" si="148"/>
        <v>80</v>
      </c>
      <c r="AI275" s="27">
        <f t="shared" si="148"/>
        <v>80</v>
      </c>
      <c r="AJ275" s="27">
        <f t="shared" si="148"/>
        <v>80</v>
      </c>
      <c r="AK275" s="27" t="str">
        <f t="shared" si="148"/>
        <v>-</v>
      </c>
      <c r="AL275" s="27" t="str">
        <f t="shared" si="148"/>
        <v>-</v>
      </c>
      <c r="AM275" s="27" t="str">
        <f t="shared" si="148"/>
        <v>-</v>
      </c>
      <c r="AN275" s="27" t="str">
        <f t="shared" si="148"/>
        <v>-</v>
      </c>
      <c r="AO275" s="27" t="str">
        <f t="shared" si="148"/>
        <v>-</v>
      </c>
      <c r="AP275" s="27" t="str">
        <f t="shared" si="148"/>
        <v>-</v>
      </c>
      <c r="AQ275" s="27" t="str">
        <f t="shared" si="148"/>
        <v>-</v>
      </c>
      <c r="AR275" s="27" t="str">
        <f t="shared" si="148"/>
        <v>-</v>
      </c>
      <c r="AS275" s="27" t="str">
        <f t="shared" si="148"/>
        <v>-</v>
      </c>
      <c r="AT275" s="27" t="str">
        <f t="shared" si="148"/>
        <v>-</v>
      </c>
      <c r="AU275" s="27" t="str">
        <f t="shared" si="148"/>
        <v>-</v>
      </c>
      <c r="AV275" s="27">
        <f t="shared" ref="AV275:BJ275" si="150">AV274</f>
        <v>80</v>
      </c>
      <c r="AW275" s="27">
        <f t="shared" si="150"/>
        <v>80</v>
      </c>
      <c r="AX275" s="27">
        <f t="shared" si="150"/>
        <v>80</v>
      </c>
      <c r="AY275" s="27">
        <f t="shared" si="150"/>
        <v>80</v>
      </c>
      <c r="AZ275" s="27" t="str">
        <f t="shared" si="150"/>
        <v>-</v>
      </c>
      <c r="BA275" s="27" t="str">
        <f t="shared" si="150"/>
        <v>-</v>
      </c>
      <c r="BB275" s="27" t="str">
        <f t="shared" si="150"/>
        <v>-</v>
      </c>
      <c r="BC275" s="27" t="str">
        <f t="shared" si="150"/>
        <v>-</v>
      </c>
      <c r="BD275" s="27" t="str">
        <f t="shared" si="150"/>
        <v>-</v>
      </c>
      <c r="BE275" s="27" t="str">
        <f t="shared" si="150"/>
        <v>-</v>
      </c>
      <c r="BF275" s="27" t="str">
        <f t="shared" si="150"/>
        <v>-</v>
      </c>
      <c r="BG275" s="27" t="str">
        <f t="shared" si="150"/>
        <v>-</v>
      </c>
      <c r="BH275" s="27" t="str">
        <f t="shared" si="150"/>
        <v>-</v>
      </c>
      <c r="BI275" s="27" t="str">
        <f t="shared" si="150"/>
        <v>-</v>
      </c>
      <c r="BJ275" s="27" t="str">
        <f t="shared" si="150"/>
        <v>-</v>
      </c>
      <c r="BK275" s="28">
        <v>93.75</v>
      </c>
      <c r="BL275" s="28">
        <v>93.75</v>
      </c>
      <c r="BM275" s="28">
        <v>93.75</v>
      </c>
      <c r="BN275" s="28">
        <v>93.75</v>
      </c>
      <c r="BO275" s="28">
        <v>93.75</v>
      </c>
      <c r="BP275" s="28">
        <v>93.75</v>
      </c>
      <c r="BQ275" s="28">
        <v>93.75</v>
      </c>
      <c r="BR275" s="28">
        <v>93.75</v>
      </c>
      <c r="BS275" s="28" t="s">
        <v>30</v>
      </c>
      <c r="BT275" s="28" t="s">
        <v>30</v>
      </c>
      <c r="BU275" s="28" t="s">
        <v>30</v>
      </c>
      <c r="BV275" s="28" t="s">
        <v>30</v>
      </c>
      <c r="BW275" s="28" t="s">
        <v>30</v>
      </c>
      <c r="BX275" s="28" t="s">
        <v>30</v>
      </c>
      <c r="BY275" s="28" t="s">
        <v>30</v>
      </c>
    </row>
    <row r="276" spans="2:77" outlineLevel="1">
      <c r="B276" s="25" t="s">
        <v>863</v>
      </c>
      <c r="C276" s="27" t="str">
        <f t="shared" si="147"/>
        <v>-</v>
      </c>
      <c r="D276" s="27" t="str">
        <f t="shared" si="147"/>
        <v>-</v>
      </c>
      <c r="E276" s="27" t="str">
        <f t="shared" si="147"/>
        <v>-</v>
      </c>
      <c r="F276" s="27" t="str">
        <f t="shared" si="147"/>
        <v>-</v>
      </c>
      <c r="G276" s="27" t="str">
        <f t="shared" si="147"/>
        <v>-</v>
      </c>
      <c r="H276" s="27" t="str">
        <f t="shared" si="147"/>
        <v>-</v>
      </c>
      <c r="I276" s="27" t="str">
        <f t="shared" si="147"/>
        <v>-</v>
      </c>
      <c r="J276" s="27" t="str">
        <f t="shared" si="147"/>
        <v>-</v>
      </c>
      <c r="K276" s="27" t="str">
        <f t="shared" si="147"/>
        <v>-</v>
      </c>
      <c r="L276" s="27" t="str">
        <f t="shared" si="147"/>
        <v>-</v>
      </c>
      <c r="M276" s="27" t="str">
        <f t="shared" si="147"/>
        <v>-</v>
      </c>
      <c r="N276" s="27" t="str">
        <f t="shared" si="147"/>
        <v>-</v>
      </c>
      <c r="O276" s="27" t="str">
        <f t="shared" si="147"/>
        <v>-</v>
      </c>
      <c r="P276" s="27" t="str">
        <f t="shared" si="147"/>
        <v>-</v>
      </c>
      <c r="Q276" s="27" t="str">
        <f t="shared" si="147"/>
        <v>-</v>
      </c>
      <c r="R276" s="28">
        <v>93.75</v>
      </c>
      <c r="S276" s="28">
        <v>93.75</v>
      </c>
      <c r="T276" s="28">
        <v>93.75</v>
      </c>
      <c r="U276" s="28">
        <v>93.75</v>
      </c>
      <c r="V276" s="28">
        <v>93.75</v>
      </c>
      <c r="W276" s="28">
        <v>93.75</v>
      </c>
      <c r="X276" s="28">
        <v>93.75</v>
      </c>
      <c r="Y276" s="28">
        <v>93.75</v>
      </c>
      <c r="Z276" s="28" t="s">
        <v>30</v>
      </c>
      <c r="AA276" s="28" t="s">
        <v>30</v>
      </c>
      <c r="AB276" s="28" t="s">
        <v>30</v>
      </c>
      <c r="AC276" s="28" t="s">
        <v>30</v>
      </c>
      <c r="AD276" s="28" t="s">
        <v>30</v>
      </c>
      <c r="AE276" s="28" t="s">
        <v>30</v>
      </c>
      <c r="AF276" s="28" t="s">
        <v>30</v>
      </c>
      <c r="AG276" s="27">
        <f t="shared" si="148"/>
        <v>80</v>
      </c>
      <c r="AH276" s="27">
        <f t="shared" si="148"/>
        <v>80</v>
      </c>
      <c r="AI276" s="27">
        <f t="shared" si="148"/>
        <v>80</v>
      </c>
      <c r="AJ276" s="27">
        <f t="shared" si="148"/>
        <v>80</v>
      </c>
      <c r="AK276" s="27" t="str">
        <f t="shared" si="148"/>
        <v>-</v>
      </c>
      <c r="AL276" s="27" t="str">
        <f t="shared" si="148"/>
        <v>-</v>
      </c>
      <c r="AM276" s="27" t="str">
        <f t="shared" si="148"/>
        <v>-</v>
      </c>
      <c r="AN276" s="27" t="str">
        <f t="shared" si="148"/>
        <v>-</v>
      </c>
      <c r="AO276" s="27" t="str">
        <f t="shared" si="148"/>
        <v>-</v>
      </c>
      <c r="AP276" s="27" t="str">
        <f t="shared" si="148"/>
        <v>-</v>
      </c>
      <c r="AQ276" s="27" t="str">
        <f t="shared" si="148"/>
        <v>-</v>
      </c>
      <c r="AR276" s="27" t="str">
        <f t="shared" si="148"/>
        <v>-</v>
      </c>
      <c r="AS276" s="27" t="str">
        <f t="shared" si="148"/>
        <v>-</v>
      </c>
      <c r="AT276" s="27" t="str">
        <f t="shared" si="148"/>
        <v>-</v>
      </c>
      <c r="AU276" s="27" t="str">
        <f t="shared" si="148"/>
        <v>-</v>
      </c>
      <c r="AV276" s="27">
        <f t="shared" ref="AV276:BJ276" si="151">AV275</f>
        <v>80</v>
      </c>
      <c r="AW276" s="27">
        <f t="shared" si="151"/>
        <v>80</v>
      </c>
      <c r="AX276" s="27">
        <f t="shared" si="151"/>
        <v>80</v>
      </c>
      <c r="AY276" s="27">
        <f t="shared" si="151"/>
        <v>80</v>
      </c>
      <c r="AZ276" s="27" t="str">
        <f t="shared" si="151"/>
        <v>-</v>
      </c>
      <c r="BA276" s="27" t="str">
        <f t="shared" si="151"/>
        <v>-</v>
      </c>
      <c r="BB276" s="27" t="str">
        <f t="shared" si="151"/>
        <v>-</v>
      </c>
      <c r="BC276" s="27" t="str">
        <f t="shared" si="151"/>
        <v>-</v>
      </c>
      <c r="BD276" s="27" t="str">
        <f t="shared" si="151"/>
        <v>-</v>
      </c>
      <c r="BE276" s="27" t="str">
        <f t="shared" si="151"/>
        <v>-</v>
      </c>
      <c r="BF276" s="27" t="str">
        <f t="shared" si="151"/>
        <v>-</v>
      </c>
      <c r="BG276" s="27" t="str">
        <f t="shared" si="151"/>
        <v>-</v>
      </c>
      <c r="BH276" s="27" t="str">
        <f t="shared" si="151"/>
        <v>-</v>
      </c>
      <c r="BI276" s="27" t="str">
        <f t="shared" si="151"/>
        <v>-</v>
      </c>
      <c r="BJ276" s="27" t="str">
        <f t="shared" si="151"/>
        <v>-</v>
      </c>
      <c r="BK276" s="28">
        <v>93.75</v>
      </c>
      <c r="BL276" s="28">
        <v>93.75</v>
      </c>
      <c r="BM276" s="28">
        <v>93.75</v>
      </c>
      <c r="BN276" s="28">
        <v>93.75</v>
      </c>
      <c r="BO276" s="28">
        <v>93.75</v>
      </c>
      <c r="BP276" s="28">
        <v>93.75</v>
      </c>
      <c r="BQ276" s="28">
        <v>93.75</v>
      </c>
      <c r="BR276" s="28">
        <v>93.75</v>
      </c>
      <c r="BS276" s="28" t="s">
        <v>30</v>
      </c>
      <c r="BT276" s="28" t="s">
        <v>30</v>
      </c>
      <c r="BU276" s="28" t="s">
        <v>30</v>
      </c>
      <c r="BV276" s="28" t="s">
        <v>30</v>
      </c>
      <c r="BW276" s="28" t="s">
        <v>30</v>
      </c>
      <c r="BX276" s="28" t="s">
        <v>30</v>
      </c>
      <c r="BY276" s="28" t="s">
        <v>30</v>
      </c>
    </row>
    <row r="277" spans="2:77" outlineLevel="1">
      <c r="B277" s="25" t="s">
        <v>937</v>
      </c>
      <c r="C277" s="28" t="s">
        <v>30</v>
      </c>
      <c r="D277" s="28" t="s">
        <v>30</v>
      </c>
      <c r="E277" s="28" t="s">
        <v>30</v>
      </c>
      <c r="F277" s="28" t="s">
        <v>30</v>
      </c>
      <c r="G277" s="28" t="s">
        <v>30</v>
      </c>
      <c r="H277" s="28" t="s">
        <v>30</v>
      </c>
      <c r="I277" s="28" t="s">
        <v>30</v>
      </c>
      <c r="J277" s="28" t="s">
        <v>30</v>
      </c>
      <c r="K277" s="28" t="s">
        <v>30</v>
      </c>
      <c r="L277" s="28" t="s">
        <v>30</v>
      </c>
      <c r="M277" s="28" t="s">
        <v>30</v>
      </c>
      <c r="N277" s="28" t="s">
        <v>30</v>
      </c>
      <c r="O277" s="28" t="s">
        <v>30</v>
      </c>
      <c r="P277" s="28" t="s">
        <v>30</v>
      </c>
      <c r="Q277" s="28" t="s">
        <v>30</v>
      </c>
      <c r="R277" s="28" t="s">
        <v>30</v>
      </c>
      <c r="S277" s="28" t="s">
        <v>30</v>
      </c>
      <c r="T277" s="28" t="s">
        <v>30</v>
      </c>
      <c r="U277" s="28" t="s">
        <v>30</v>
      </c>
      <c r="V277" s="28" t="s">
        <v>30</v>
      </c>
      <c r="W277" s="28" t="s">
        <v>30</v>
      </c>
      <c r="X277" s="28" t="s">
        <v>30</v>
      </c>
      <c r="Y277" s="28" t="s">
        <v>30</v>
      </c>
      <c r="Z277" s="28" t="s">
        <v>30</v>
      </c>
      <c r="AA277" s="28" t="s">
        <v>30</v>
      </c>
      <c r="AB277" s="28" t="s">
        <v>30</v>
      </c>
      <c r="AC277" s="28" t="s">
        <v>30</v>
      </c>
      <c r="AD277" s="28" t="s">
        <v>30</v>
      </c>
      <c r="AE277" s="28" t="s">
        <v>30</v>
      </c>
      <c r="AF277" s="28" t="s">
        <v>30</v>
      </c>
      <c r="AG277" s="28">
        <v>1</v>
      </c>
      <c r="AH277" s="28" t="s">
        <v>30</v>
      </c>
      <c r="AI277" s="28" t="s">
        <v>30</v>
      </c>
      <c r="AJ277" s="28" t="s">
        <v>30</v>
      </c>
      <c r="AK277" s="28" t="s">
        <v>30</v>
      </c>
      <c r="AL277" s="28" t="s">
        <v>30</v>
      </c>
      <c r="AM277" s="28" t="s">
        <v>30</v>
      </c>
      <c r="AN277" s="28" t="s">
        <v>30</v>
      </c>
      <c r="AO277" s="28" t="s">
        <v>30</v>
      </c>
      <c r="AP277" s="28" t="s">
        <v>30</v>
      </c>
      <c r="AQ277" s="28" t="s">
        <v>30</v>
      </c>
      <c r="AR277" s="28" t="s">
        <v>30</v>
      </c>
      <c r="AS277" s="28" t="s">
        <v>30</v>
      </c>
      <c r="AT277" s="28" t="s">
        <v>30</v>
      </c>
      <c r="AU277" s="28" t="s">
        <v>30</v>
      </c>
      <c r="AV277" s="28">
        <v>1</v>
      </c>
      <c r="AW277" s="28" t="s">
        <v>30</v>
      </c>
      <c r="AX277" s="28" t="s">
        <v>30</v>
      </c>
      <c r="AY277" s="28" t="s">
        <v>30</v>
      </c>
      <c r="AZ277" s="28" t="s">
        <v>30</v>
      </c>
      <c r="BA277" s="28" t="s">
        <v>30</v>
      </c>
      <c r="BB277" s="28" t="s">
        <v>30</v>
      </c>
      <c r="BC277" s="28" t="s">
        <v>30</v>
      </c>
      <c r="BD277" s="28" t="s">
        <v>30</v>
      </c>
      <c r="BE277" s="28" t="s">
        <v>30</v>
      </c>
      <c r="BF277" s="28" t="s">
        <v>30</v>
      </c>
      <c r="BG277" s="28" t="s">
        <v>30</v>
      </c>
      <c r="BH277" s="28" t="s">
        <v>30</v>
      </c>
      <c r="BI277" s="28" t="s">
        <v>30</v>
      </c>
      <c r="BJ277" s="28" t="s">
        <v>30</v>
      </c>
      <c r="BK277" s="28" t="s">
        <v>30</v>
      </c>
      <c r="BL277" s="28" t="s">
        <v>30</v>
      </c>
      <c r="BM277" s="28" t="s">
        <v>30</v>
      </c>
      <c r="BN277" s="28" t="s">
        <v>30</v>
      </c>
      <c r="BO277" s="28" t="s">
        <v>30</v>
      </c>
      <c r="BP277" s="28" t="s">
        <v>30</v>
      </c>
      <c r="BQ277" s="28" t="s">
        <v>30</v>
      </c>
      <c r="BR277" s="28" t="s">
        <v>30</v>
      </c>
      <c r="BS277" s="28" t="s">
        <v>30</v>
      </c>
      <c r="BT277" s="28" t="s">
        <v>30</v>
      </c>
      <c r="BU277" s="28" t="s">
        <v>30</v>
      </c>
      <c r="BV277" s="28" t="s">
        <v>30</v>
      </c>
      <c r="BW277" s="28" t="s">
        <v>30</v>
      </c>
      <c r="BX277" s="28" t="s">
        <v>30</v>
      </c>
      <c r="BY277" s="28" t="s">
        <v>30</v>
      </c>
    </row>
    <row r="278" spans="2:77" outlineLevel="1">
      <c r="B278" s="25" t="s">
        <v>870</v>
      </c>
      <c r="C278" s="28" t="s">
        <v>30</v>
      </c>
      <c r="D278" s="28" t="s">
        <v>30</v>
      </c>
      <c r="E278" s="28" t="s">
        <v>30</v>
      </c>
      <c r="F278" s="28" t="s">
        <v>30</v>
      </c>
      <c r="G278" s="28" t="s">
        <v>30</v>
      </c>
      <c r="H278" s="28" t="s">
        <v>30</v>
      </c>
      <c r="I278" s="28" t="s">
        <v>30</v>
      </c>
      <c r="J278" s="28" t="s">
        <v>30</v>
      </c>
      <c r="K278" s="28" t="s">
        <v>30</v>
      </c>
      <c r="L278" s="28" t="s">
        <v>30</v>
      </c>
      <c r="M278" s="28" t="s">
        <v>30</v>
      </c>
      <c r="N278" s="28" t="s">
        <v>30</v>
      </c>
      <c r="O278" s="28" t="s">
        <v>30</v>
      </c>
      <c r="P278" s="28" t="s">
        <v>30</v>
      </c>
      <c r="Q278" s="28" t="s">
        <v>30</v>
      </c>
      <c r="R278" s="28" t="s">
        <v>30</v>
      </c>
      <c r="S278" s="28" t="s">
        <v>30</v>
      </c>
      <c r="T278" s="28" t="s">
        <v>30</v>
      </c>
      <c r="U278" s="28" t="s">
        <v>30</v>
      </c>
      <c r="V278" s="28" t="s">
        <v>30</v>
      </c>
      <c r="W278" s="28" t="s">
        <v>30</v>
      </c>
      <c r="X278" s="28" t="s">
        <v>30</v>
      </c>
      <c r="Y278" s="28" t="s">
        <v>30</v>
      </c>
      <c r="Z278" s="28" t="s">
        <v>30</v>
      </c>
      <c r="AA278" s="28" t="s">
        <v>30</v>
      </c>
      <c r="AB278" s="28" t="s">
        <v>30</v>
      </c>
      <c r="AC278" s="28" t="s">
        <v>30</v>
      </c>
      <c r="AD278" s="28" t="s">
        <v>30</v>
      </c>
      <c r="AE278" s="28" t="s">
        <v>30</v>
      </c>
      <c r="AF278" s="28" t="s">
        <v>30</v>
      </c>
      <c r="AG278" s="28">
        <v>320</v>
      </c>
      <c r="AH278" s="28" t="s">
        <v>30</v>
      </c>
      <c r="AI278" s="28" t="s">
        <v>30</v>
      </c>
      <c r="AJ278" s="28" t="s">
        <v>30</v>
      </c>
      <c r="AK278" s="28" t="s">
        <v>30</v>
      </c>
      <c r="AL278" s="28" t="s">
        <v>30</v>
      </c>
      <c r="AM278" s="28" t="s">
        <v>30</v>
      </c>
      <c r="AN278" s="28" t="s">
        <v>30</v>
      </c>
      <c r="AO278" s="28" t="s">
        <v>30</v>
      </c>
      <c r="AP278" s="28" t="s">
        <v>30</v>
      </c>
      <c r="AQ278" s="28" t="s">
        <v>30</v>
      </c>
      <c r="AR278" s="28" t="s">
        <v>30</v>
      </c>
      <c r="AS278" s="28" t="s">
        <v>30</v>
      </c>
      <c r="AT278" s="28" t="s">
        <v>30</v>
      </c>
      <c r="AU278" s="28" t="s">
        <v>30</v>
      </c>
      <c r="AV278" s="28">
        <v>320</v>
      </c>
      <c r="AW278" s="28" t="s">
        <v>30</v>
      </c>
      <c r="AX278" s="28" t="s">
        <v>30</v>
      </c>
      <c r="AY278" s="28" t="s">
        <v>30</v>
      </c>
      <c r="AZ278" s="28" t="s">
        <v>30</v>
      </c>
      <c r="BA278" s="28" t="s">
        <v>30</v>
      </c>
      <c r="BB278" s="28" t="s">
        <v>30</v>
      </c>
      <c r="BC278" s="28" t="s">
        <v>30</v>
      </c>
      <c r="BD278" s="28" t="s">
        <v>30</v>
      </c>
      <c r="BE278" s="28" t="s">
        <v>30</v>
      </c>
      <c r="BF278" s="28" t="s">
        <v>30</v>
      </c>
      <c r="BG278" s="28" t="s">
        <v>30</v>
      </c>
      <c r="BH278" s="28" t="s">
        <v>30</v>
      </c>
      <c r="BI278" s="28" t="s">
        <v>30</v>
      </c>
      <c r="BJ278" s="28" t="s">
        <v>30</v>
      </c>
      <c r="BK278" s="28" t="s">
        <v>30</v>
      </c>
      <c r="BL278" s="28" t="s">
        <v>30</v>
      </c>
      <c r="BM278" s="28" t="s">
        <v>30</v>
      </c>
      <c r="BN278" s="28" t="s">
        <v>30</v>
      </c>
      <c r="BO278" s="28" t="s">
        <v>30</v>
      </c>
      <c r="BP278" s="28" t="s">
        <v>30</v>
      </c>
      <c r="BQ278" s="28" t="s">
        <v>30</v>
      </c>
      <c r="BR278" s="28" t="s">
        <v>30</v>
      </c>
      <c r="BS278" s="28" t="s">
        <v>30</v>
      </c>
      <c r="BT278" s="28" t="s">
        <v>30</v>
      </c>
      <c r="BU278" s="28" t="s">
        <v>30</v>
      </c>
      <c r="BV278" s="28" t="s">
        <v>30</v>
      </c>
      <c r="BW278" s="28" t="s">
        <v>30</v>
      </c>
      <c r="BX278" s="28" t="s">
        <v>30</v>
      </c>
      <c r="BY278" s="28" t="s">
        <v>30</v>
      </c>
    </row>
    <row r="279" spans="2:77" outlineLevel="1">
      <c r="B279" s="25" t="s">
        <v>861</v>
      </c>
      <c r="C279" s="27" t="str">
        <f t="shared" ref="C279:L281" si="152">C278</f>
        <v>-</v>
      </c>
      <c r="D279" s="27" t="str">
        <f t="shared" si="152"/>
        <v>-</v>
      </c>
      <c r="E279" s="27" t="str">
        <f t="shared" si="152"/>
        <v>-</v>
      </c>
      <c r="F279" s="27" t="str">
        <f t="shared" si="152"/>
        <v>-</v>
      </c>
      <c r="G279" s="27" t="str">
        <f t="shared" si="152"/>
        <v>-</v>
      </c>
      <c r="H279" s="27" t="str">
        <f t="shared" si="152"/>
        <v>-</v>
      </c>
      <c r="I279" s="27" t="str">
        <f t="shared" si="152"/>
        <v>-</v>
      </c>
      <c r="J279" s="27" t="str">
        <f t="shared" si="152"/>
        <v>-</v>
      </c>
      <c r="K279" s="27" t="str">
        <f t="shared" si="152"/>
        <v>-</v>
      </c>
      <c r="L279" s="27" t="str">
        <f t="shared" si="152"/>
        <v>-</v>
      </c>
      <c r="M279" s="27" t="str">
        <f t="shared" ref="M279:V281" si="153">M278</f>
        <v>-</v>
      </c>
      <c r="N279" s="27" t="str">
        <f t="shared" si="153"/>
        <v>-</v>
      </c>
      <c r="O279" s="27" t="str">
        <f t="shared" si="153"/>
        <v>-</v>
      </c>
      <c r="P279" s="27" t="str">
        <f t="shared" si="153"/>
        <v>-</v>
      </c>
      <c r="Q279" s="27" t="str">
        <f t="shared" si="153"/>
        <v>-</v>
      </c>
      <c r="R279" s="27" t="str">
        <f t="shared" si="153"/>
        <v>-</v>
      </c>
      <c r="S279" s="27" t="str">
        <f t="shared" si="153"/>
        <v>-</v>
      </c>
      <c r="T279" s="27" t="str">
        <f t="shared" si="153"/>
        <v>-</v>
      </c>
      <c r="U279" s="27" t="str">
        <f t="shared" si="153"/>
        <v>-</v>
      </c>
      <c r="V279" s="27" t="str">
        <f t="shared" si="153"/>
        <v>-</v>
      </c>
      <c r="W279" s="27" t="str">
        <f t="shared" ref="W279:AF281" si="154">W278</f>
        <v>-</v>
      </c>
      <c r="X279" s="27" t="str">
        <f t="shared" si="154"/>
        <v>-</v>
      </c>
      <c r="Y279" s="27" t="str">
        <f t="shared" si="154"/>
        <v>-</v>
      </c>
      <c r="Z279" s="27" t="str">
        <f t="shared" si="154"/>
        <v>-</v>
      </c>
      <c r="AA279" s="27" t="str">
        <f t="shared" si="154"/>
        <v>-</v>
      </c>
      <c r="AB279" s="27" t="str">
        <f t="shared" si="154"/>
        <v>-</v>
      </c>
      <c r="AC279" s="27" t="str">
        <f t="shared" si="154"/>
        <v>-</v>
      </c>
      <c r="AD279" s="27" t="str">
        <f t="shared" si="154"/>
        <v>-</v>
      </c>
      <c r="AE279" s="27" t="str">
        <f t="shared" si="154"/>
        <v>-</v>
      </c>
      <c r="AF279" s="27" t="str">
        <f t="shared" si="154"/>
        <v>-</v>
      </c>
      <c r="AG279" s="27">
        <f t="shared" ref="AG279:AP281" si="155">AG278</f>
        <v>320</v>
      </c>
      <c r="AH279" s="27" t="str">
        <f t="shared" si="155"/>
        <v>-</v>
      </c>
      <c r="AI279" s="27" t="str">
        <f t="shared" si="155"/>
        <v>-</v>
      </c>
      <c r="AJ279" s="27" t="str">
        <f t="shared" si="155"/>
        <v>-</v>
      </c>
      <c r="AK279" s="27" t="str">
        <f t="shared" si="155"/>
        <v>-</v>
      </c>
      <c r="AL279" s="27" t="str">
        <f t="shared" si="155"/>
        <v>-</v>
      </c>
      <c r="AM279" s="27" t="str">
        <f t="shared" si="155"/>
        <v>-</v>
      </c>
      <c r="AN279" s="27" t="str">
        <f t="shared" si="155"/>
        <v>-</v>
      </c>
      <c r="AO279" s="27" t="str">
        <f t="shared" si="155"/>
        <v>-</v>
      </c>
      <c r="AP279" s="27" t="str">
        <f t="shared" si="155"/>
        <v>-</v>
      </c>
      <c r="AQ279" s="27" t="str">
        <f t="shared" ref="AQ279:BE281" si="156">AQ278</f>
        <v>-</v>
      </c>
      <c r="AR279" s="27" t="str">
        <f t="shared" si="156"/>
        <v>-</v>
      </c>
      <c r="AS279" s="27" t="str">
        <f t="shared" si="156"/>
        <v>-</v>
      </c>
      <c r="AT279" s="27" t="str">
        <f t="shared" si="156"/>
        <v>-</v>
      </c>
      <c r="AU279" s="27" t="str">
        <f t="shared" si="156"/>
        <v>-</v>
      </c>
      <c r="AV279" s="27">
        <f t="shared" si="156"/>
        <v>320</v>
      </c>
      <c r="AW279" s="27" t="str">
        <f t="shared" si="156"/>
        <v>-</v>
      </c>
      <c r="AX279" s="27" t="str">
        <f t="shared" si="156"/>
        <v>-</v>
      </c>
      <c r="AY279" s="27" t="str">
        <f t="shared" si="156"/>
        <v>-</v>
      </c>
      <c r="AZ279" s="27" t="str">
        <f t="shared" si="156"/>
        <v>-</v>
      </c>
      <c r="BA279" s="27" t="str">
        <f t="shared" si="156"/>
        <v>-</v>
      </c>
      <c r="BB279" s="27" t="str">
        <f t="shared" si="156"/>
        <v>-</v>
      </c>
      <c r="BC279" s="27" t="str">
        <f t="shared" si="156"/>
        <v>-</v>
      </c>
      <c r="BD279" s="27" t="str">
        <f t="shared" si="156"/>
        <v>-</v>
      </c>
      <c r="BE279" s="27" t="str">
        <f t="shared" si="156"/>
        <v>-</v>
      </c>
      <c r="BF279" s="27" t="str">
        <f t="shared" ref="BF279:BY279" si="157">BF278</f>
        <v>-</v>
      </c>
      <c r="BG279" s="27" t="str">
        <f t="shared" si="157"/>
        <v>-</v>
      </c>
      <c r="BH279" s="27" t="str">
        <f t="shared" si="157"/>
        <v>-</v>
      </c>
      <c r="BI279" s="27" t="str">
        <f t="shared" si="157"/>
        <v>-</v>
      </c>
      <c r="BJ279" s="27" t="str">
        <f t="shared" si="157"/>
        <v>-</v>
      </c>
      <c r="BK279" s="27" t="str">
        <f t="shared" si="157"/>
        <v>-</v>
      </c>
      <c r="BL279" s="27" t="str">
        <f t="shared" si="157"/>
        <v>-</v>
      </c>
      <c r="BM279" s="27" t="str">
        <f t="shared" si="157"/>
        <v>-</v>
      </c>
      <c r="BN279" s="27" t="str">
        <f t="shared" si="157"/>
        <v>-</v>
      </c>
      <c r="BO279" s="27" t="str">
        <f t="shared" si="157"/>
        <v>-</v>
      </c>
      <c r="BP279" s="27" t="str">
        <f t="shared" si="157"/>
        <v>-</v>
      </c>
      <c r="BQ279" s="27" t="str">
        <f t="shared" si="157"/>
        <v>-</v>
      </c>
      <c r="BR279" s="27" t="str">
        <f t="shared" si="157"/>
        <v>-</v>
      </c>
      <c r="BS279" s="27" t="str">
        <f t="shared" si="157"/>
        <v>-</v>
      </c>
      <c r="BT279" s="27" t="str">
        <f t="shared" si="157"/>
        <v>-</v>
      </c>
      <c r="BU279" s="27" t="str">
        <f t="shared" si="157"/>
        <v>-</v>
      </c>
      <c r="BV279" s="27" t="str">
        <f t="shared" si="157"/>
        <v>-</v>
      </c>
      <c r="BW279" s="27" t="str">
        <f t="shared" si="157"/>
        <v>-</v>
      </c>
      <c r="BX279" s="27" t="str">
        <f t="shared" si="157"/>
        <v>-</v>
      </c>
      <c r="BY279" s="27" t="str">
        <f t="shared" si="157"/>
        <v>-</v>
      </c>
    </row>
    <row r="280" spans="2:77" outlineLevel="1">
      <c r="B280" s="25" t="s">
        <v>862</v>
      </c>
      <c r="C280" s="27" t="str">
        <f t="shared" si="152"/>
        <v>-</v>
      </c>
      <c r="D280" s="27" t="str">
        <f t="shared" si="152"/>
        <v>-</v>
      </c>
      <c r="E280" s="27" t="str">
        <f t="shared" si="152"/>
        <v>-</v>
      </c>
      <c r="F280" s="27" t="str">
        <f t="shared" si="152"/>
        <v>-</v>
      </c>
      <c r="G280" s="27" t="str">
        <f t="shared" si="152"/>
        <v>-</v>
      </c>
      <c r="H280" s="27" t="str">
        <f t="shared" si="152"/>
        <v>-</v>
      </c>
      <c r="I280" s="27" t="str">
        <f t="shared" si="152"/>
        <v>-</v>
      </c>
      <c r="J280" s="27" t="str">
        <f t="shared" si="152"/>
        <v>-</v>
      </c>
      <c r="K280" s="27" t="str">
        <f t="shared" si="152"/>
        <v>-</v>
      </c>
      <c r="L280" s="27" t="str">
        <f t="shared" si="152"/>
        <v>-</v>
      </c>
      <c r="M280" s="27" t="str">
        <f t="shared" si="153"/>
        <v>-</v>
      </c>
      <c r="N280" s="27" t="str">
        <f t="shared" si="153"/>
        <v>-</v>
      </c>
      <c r="O280" s="27" t="str">
        <f t="shared" si="153"/>
        <v>-</v>
      </c>
      <c r="P280" s="27" t="str">
        <f t="shared" si="153"/>
        <v>-</v>
      </c>
      <c r="Q280" s="27" t="str">
        <f t="shared" si="153"/>
        <v>-</v>
      </c>
      <c r="R280" s="27" t="str">
        <f t="shared" si="153"/>
        <v>-</v>
      </c>
      <c r="S280" s="27" t="str">
        <f t="shared" si="153"/>
        <v>-</v>
      </c>
      <c r="T280" s="27" t="str">
        <f t="shared" si="153"/>
        <v>-</v>
      </c>
      <c r="U280" s="27" t="str">
        <f t="shared" si="153"/>
        <v>-</v>
      </c>
      <c r="V280" s="27" t="str">
        <f t="shared" si="153"/>
        <v>-</v>
      </c>
      <c r="W280" s="27" t="str">
        <f t="shared" si="154"/>
        <v>-</v>
      </c>
      <c r="X280" s="27" t="str">
        <f t="shared" si="154"/>
        <v>-</v>
      </c>
      <c r="Y280" s="27" t="str">
        <f t="shared" si="154"/>
        <v>-</v>
      </c>
      <c r="Z280" s="27" t="str">
        <f t="shared" si="154"/>
        <v>-</v>
      </c>
      <c r="AA280" s="27" t="str">
        <f t="shared" si="154"/>
        <v>-</v>
      </c>
      <c r="AB280" s="27" t="str">
        <f t="shared" si="154"/>
        <v>-</v>
      </c>
      <c r="AC280" s="27" t="str">
        <f t="shared" si="154"/>
        <v>-</v>
      </c>
      <c r="AD280" s="27" t="str">
        <f t="shared" si="154"/>
        <v>-</v>
      </c>
      <c r="AE280" s="27" t="str">
        <f t="shared" si="154"/>
        <v>-</v>
      </c>
      <c r="AF280" s="27" t="str">
        <f t="shared" si="154"/>
        <v>-</v>
      </c>
      <c r="AG280" s="27">
        <f t="shared" si="155"/>
        <v>320</v>
      </c>
      <c r="AH280" s="27" t="str">
        <f t="shared" si="155"/>
        <v>-</v>
      </c>
      <c r="AI280" s="27" t="str">
        <f t="shared" si="155"/>
        <v>-</v>
      </c>
      <c r="AJ280" s="27" t="str">
        <f t="shared" si="155"/>
        <v>-</v>
      </c>
      <c r="AK280" s="27" t="str">
        <f t="shared" si="155"/>
        <v>-</v>
      </c>
      <c r="AL280" s="27" t="str">
        <f t="shared" si="155"/>
        <v>-</v>
      </c>
      <c r="AM280" s="27" t="str">
        <f t="shared" si="155"/>
        <v>-</v>
      </c>
      <c r="AN280" s="27" t="str">
        <f t="shared" si="155"/>
        <v>-</v>
      </c>
      <c r="AO280" s="27" t="str">
        <f t="shared" si="155"/>
        <v>-</v>
      </c>
      <c r="AP280" s="27" t="str">
        <f t="shared" si="155"/>
        <v>-</v>
      </c>
      <c r="AQ280" s="27" t="str">
        <f t="shared" si="156"/>
        <v>-</v>
      </c>
      <c r="AR280" s="27" t="str">
        <f t="shared" si="156"/>
        <v>-</v>
      </c>
      <c r="AS280" s="27" t="str">
        <f t="shared" si="156"/>
        <v>-</v>
      </c>
      <c r="AT280" s="27" t="str">
        <f t="shared" si="156"/>
        <v>-</v>
      </c>
      <c r="AU280" s="27" t="str">
        <f t="shared" si="156"/>
        <v>-</v>
      </c>
      <c r="AV280" s="27">
        <f t="shared" si="156"/>
        <v>320</v>
      </c>
      <c r="AW280" s="27" t="str">
        <f t="shared" si="156"/>
        <v>-</v>
      </c>
      <c r="AX280" s="27" t="str">
        <f t="shared" si="156"/>
        <v>-</v>
      </c>
      <c r="AY280" s="27" t="str">
        <f t="shared" si="156"/>
        <v>-</v>
      </c>
      <c r="AZ280" s="27" t="str">
        <f t="shared" si="156"/>
        <v>-</v>
      </c>
      <c r="BA280" s="27" t="str">
        <f t="shared" si="156"/>
        <v>-</v>
      </c>
      <c r="BB280" s="27" t="str">
        <f t="shared" si="156"/>
        <v>-</v>
      </c>
      <c r="BC280" s="27" t="str">
        <f t="shared" si="156"/>
        <v>-</v>
      </c>
      <c r="BD280" s="27" t="str">
        <f t="shared" si="156"/>
        <v>-</v>
      </c>
      <c r="BE280" s="27" t="str">
        <f t="shared" si="156"/>
        <v>-</v>
      </c>
      <c r="BF280" s="27" t="str">
        <f t="shared" ref="BF280:BY280" si="158">BF279</f>
        <v>-</v>
      </c>
      <c r="BG280" s="27" t="str">
        <f t="shared" si="158"/>
        <v>-</v>
      </c>
      <c r="BH280" s="27" t="str">
        <f t="shared" si="158"/>
        <v>-</v>
      </c>
      <c r="BI280" s="27" t="str">
        <f t="shared" si="158"/>
        <v>-</v>
      </c>
      <c r="BJ280" s="27" t="str">
        <f t="shared" si="158"/>
        <v>-</v>
      </c>
      <c r="BK280" s="27" t="str">
        <f t="shared" si="158"/>
        <v>-</v>
      </c>
      <c r="BL280" s="27" t="str">
        <f t="shared" si="158"/>
        <v>-</v>
      </c>
      <c r="BM280" s="27" t="str">
        <f t="shared" si="158"/>
        <v>-</v>
      </c>
      <c r="BN280" s="27" t="str">
        <f t="shared" si="158"/>
        <v>-</v>
      </c>
      <c r="BO280" s="27" t="str">
        <f t="shared" si="158"/>
        <v>-</v>
      </c>
      <c r="BP280" s="27" t="str">
        <f t="shared" si="158"/>
        <v>-</v>
      </c>
      <c r="BQ280" s="27" t="str">
        <f t="shared" si="158"/>
        <v>-</v>
      </c>
      <c r="BR280" s="27" t="str">
        <f t="shared" si="158"/>
        <v>-</v>
      </c>
      <c r="BS280" s="27" t="str">
        <f t="shared" si="158"/>
        <v>-</v>
      </c>
      <c r="BT280" s="27" t="str">
        <f t="shared" si="158"/>
        <v>-</v>
      </c>
      <c r="BU280" s="27" t="str">
        <f t="shared" si="158"/>
        <v>-</v>
      </c>
      <c r="BV280" s="27" t="str">
        <f t="shared" si="158"/>
        <v>-</v>
      </c>
      <c r="BW280" s="27" t="str">
        <f t="shared" si="158"/>
        <v>-</v>
      </c>
      <c r="BX280" s="27" t="str">
        <f t="shared" si="158"/>
        <v>-</v>
      </c>
      <c r="BY280" s="27" t="str">
        <f t="shared" si="158"/>
        <v>-</v>
      </c>
    </row>
    <row r="281" spans="2:77" outlineLevel="1">
      <c r="B281" s="25" t="s">
        <v>863</v>
      </c>
      <c r="C281" s="27" t="str">
        <f t="shared" si="152"/>
        <v>-</v>
      </c>
      <c r="D281" s="27" t="str">
        <f t="shared" si="152"/>
        <v>-</v>
      </c>
      <c r="E281" s="27" t="str">
        <f t="shared" si="152"/>
        <v>-</v>
      </c>
      <c r="F281" s="27" t="str">
        <f t="shared" si="152"/>
        <v>-</v>
      </c>
      <c r="G281" s="27" t="str">
        <f t="shared" si="152"/>
        <v>-</v>
      </c>
      <c r="H281" s="27" t="str">
        <f t="shared" si="152"/>
        <v>-</v>
      </c>
      <c r="I281" s="27" t="str">
        <f t="shared" si="152"/>
        <v>-</v>
      </c>
      <c r="J281" s="27" t="str">
        <f t="shared" si="152"/>
        <v>-</v>
      </c>
      <c r="K281" s="27" t="str">
        <f t="shared" si="152"/>
        <v>-</v>
      </c>
      <c r="L281" s="27" t="str">
        <f t="shared" si="152"/>
        <v>-</v>
      </c>
      <c r="M281" s="27" t="str">
        <f t="shared" si="153"/>
        <v>-</v>
      </c>
      <c r="N281" s="27" t="str">
        <f t="shared" si="153"/>
        <v>-</v>
      </c>
      <c r="O281" s="27" t="str">
        <f t="shared" si="153"/>
        <v>-</v>
      </c>
      <c r="P281" s="27" t="str">
        <f t="shared" si="153"/>
        <v>-</v>
      </c>
      <c r="Q281" s="27" t="str">
        <f t="shared" si="153"/>
        <v>-</v>
      </c>
      <c r="R281" s="27" t="str">
        <f t="shared" si="153"/>
        <v>-</v>
      </c>
      <c r="S281" s="27" t="str">
        <f t="shared" si="153"/>
        <v>-</v>
      </c>
      <c r="T281" s="27" t="str">
        <f t="shared" si="153"/>
        <v>-</v>
      </c>
      <c r="U281" s="27" t="str">
        <f t="shared" si="153"/>
        <v>-</v>
      </c>
      <c r="V281" s="27" t="str">
        <f t="shared" si="153"/>
        <v>-</v>
      </c>
      <c r="W281" s="27" t="str">
        <f t="shared" si="154"/>
        <v>-</v>
      </c>
      <c r="X281" s="27" t="str">
        <f t="shared" si="154"/>
        <v>-</v>
      </c>
      <c r="Y281" s="27" t="str">
        <f t="shared" si="154"/>
        <v>-</v>
      </c>
      <c r="Z281" s="27" t="str">
        <f t="shared" si="154"/>
        <v>-</v>
      </c>
      <c r="AA281" s="27" t="str">
        <f t="shared" si="154"/>
        <v>-</v>
      </c>
      <c r="AB281" s="27" t="str">
        <f t="shared" si="154"/>
        <v>-</v>
      </c>
      <c r="AC281" s="27" t="str">
        <f t="shared" si="154"/>
        <v>-</v>
      </c>
      <c r="AD281" s="27" t="str">
        <f t="shared" si="154"/>
        <v>-</v>
      </c>
      <c r="AE281" s="27" t="str">
        <f t="shared" si="154"/>
        <v>-</v>
      </c>
      <c r="AF281" s="27" t="str">
        <f t="shared" si="154"/>
        <v>-</v>
      </c>
      <c r="AG281" s="27">
        <f t="shared" si="155"/>
        <v>320</v>
      </c>
      <c r="AH281" s="27" t="str">
        <f t="shared" si="155"/>
        <v>-</v>
      </c>
      <c r="AI281" s="27" t="str">
        <f t="shared" si="155"/>
        <v>-</v>
      </c>
      <c r="AJ281" s="27" t="str">
        <f t="shared" si="155"/>
        <v>-</v>
      </c>
      <c r="AK281" s="27" t="str">
        <f t="shared" si="155"/>
        <v>-</v>
      </c>
      <c r="AL281" s="27" t="str">
        <f t="shared" si="155"/>
        <v>-</v>
      </c>
      <c r="AM281" s="27" t="str">
        <f t="shared" si="155"/>
        <v>-</v>
      </c>
      <c r="AN281" s="27" t="str">
        <f t="shared" si="155"/>
        <v>-</v>
      </c>
      <c r="AO281" s="27" t="str">
        <f t="shared" si="155"/>
        <v>-</v>
      </c>
      <c r="AP281" s="27" t="str">
        <f t="shared" si="155"/>
        <v>-</v>
      </c>
      <c r="AQ281" s="27" t="str">
        <f t="shared" si="156"/>
        <v>-</v>
      </c>
      <c r="AR281" s="27" t="str">
        <f t="shared" si="156"/>
        <v>-</v>
      </c>
      <c r="AS281" s="27" t="str">
        <f t="shared" si="156"/>
        <v>-</v>
      </c>
      <c r="AT281" s="27" t="str">
        <f t="shared" si="156"/>
        <v>-</v>
      </c>
      <c r="AU281" s="27" t="str">
        <f t="shared" si="156"/>
        <v>-</v>
      </c>
      <c r="AV281" s="27">
        <f t="shared" si="156"/>
        <v>320</v>
      </c>
      <c r="AW281" s="27" t="str">
        <f t="shared" si="156"/>
        <v>-</v>
      </c>
      <c r="AX281" s="27" t="str">
        <f t="shared" si="156"/>
        <v>-</v>
      </c>
      <c r="AY281" s="27" t="str">
        <f t="shared" si="156"/>
        <v>-</v>
      </c>
      <c r="AZ281" s="27" t="str">
        <f t="shared" si="156"/>
        <v>-</v>
      </c>
      <c r="BA281" s="27" t="str">
        <f t="shared" si="156"/>
        <v>-</v>
      </c>
      <c r="BB281" s="27" t="str">
        <f t="shared" si="156"/>
        <v>-</v>
      </c>
      <c r="BC281" s="27" t="str">
        <f t="shared" si="156"/>
        <v>-</v>
      </c>
      <c r="BD281" s="27" t="str">
        <f t="shared" si="156"/>
        <v>-</v>
      </c>
      <c r="BE281" s="27" t="str">
        <f t="shared" si="156"/>
        <v>-</v>
      </c>
      <c r="BF281" s="27" t="str">
        <f t="shared" ref="BF281:BY281" si="159">BF280</f>
        <v>-</v>
      </c>
      <c r="BG281" s="27" t="str">
        <f t="shared" si="159"/>
        <v>-</v>
      </c>
      <c r="BH281" s="27" t="str">
        <f t="shared" si="159"/>
        <v>-</v>
      </c>
      <c r="BI281" s="27" t="str">
        <f t="shared" si="159"/>
        <v>-</v>
      </c>
      <c r="BJ281" s="27" t="str">
        <f t="shared" si="159"/>
        <v>-</v>
      </c>
      <c r="BK281" s="27" t="str">
        <f t="shared" si="159"/>
        <v>-</v>
      </c>
      <c r="BL281" s="27" t="str">
        <f t="shared" si="159"/>
        <v>-</v>
      </c>
      <c r="BM281" s="27" t="str">
        <f t="shared" si="159"/>
        <v>-</v>
      </c>
      <c r="BN281" s="27" t="str">
        <f t="shared" si="159"/>
        <v>-</v>
      </c>
      <c r="BO281" s="27" t="str">
        <f t="shared" si="159"/>
        <v>-</v>
      </c>
      <c r="BP281" s="27" t="str">
        <f t="shared" si="159"/>
        <v>-</v>
      </c>
      <c r="BQ281" s="27" t="str">
        <f t="shared" si="159"/>
        <v>-</v>
      </c>
      <c r="BR281" s="27" t="str">
        <f t="shared" si="159"/>
        <v>-</v>
      </c>
      <c r="BS281" s="27" t="str">
        <f t="shared" si="159"/>
        <v>-</v>
      </c>
      <c r="BT281" s="27" t="str">
        <f t="shared" si="159"/>
        <v>-</v>
      </c>
      <c r="BU281" s="27" t="str">
        <f t="shared" si="159"/>
        <v>-</v>
      </c>
      <c r="BV281" s="27" t="str">
        <f t="shared" si="159"/>
        <v>-</v>
      </c>
      <c r="BW281" s="27" t="str">
        <f t="shared" si="159"/>
        <v>-</v>
      </c>
      <c r="BX281" s="27" t="str">
        <f t="shared" si="159"/>
        <v>-</v>
      </c>
      <c r="BY281" s="27" t="str">
        <f t="shared" si="159"/>
        <v>-</v>
      </c>
    </row>
    <row r="282" spans="2:77" outlineLevel="1">
      <c r="B282" s="25" t="s">
        <v>937</v>
      </c>
      <c r="C282" s="28" t="s">
        <v>30</v>
      </c>
      <c r="D282" s="28" t="s">
        <v>30</v>
      </c>
      <c r="E282" s="28" t="s">
        <v>30</v>
      </c>
      <c r="F282" s="28" t="s">
        <v>30</v>
      </c>
      <c r="G282" s="28" t="s">
        <v>30</v>
      </c>
      <c r="H282" s="28" t="s">
        <v>30</v>
      </c>
      <c r="I282" s="28" t="s">
        <v>30</v>
      </c>
      <c r="J282" s="28" t="s">
        <v>30</v>
      </c>
      <c r="K282" s="28" t="s">
        <v>30</v>
      </c>
      <c r="L282" s="28" t="s">
        <v>30</v>
      </c>
      <c r="M282" s="28" t="s">
        <v>30</v>
      </c>
      <c r="N282" s="28" t="s">
        <v>30</v>
      </c>
      <c r="O282" s="28" t="s">
        <v>30</v>
      </c>
      <c r="P282" s="28" t="s">
        <v>30</v>
      </c>
      <c r="Q282" s="28" t="s">
        <v>30</v>
      </c>
      <c r="R282" s="28" t="s">
        <v>30</v>
      </c>
      <c r="S282" s="28" t="s">
        <v>30</v>
      </c>
      <c r="T282" s="28" t="s">
        <v>30</v>
      </c>
      <c r="U282" s="28" t="s">
        <v>30</v>
      </c>
      <c r="V282" s="28" t="s">
        <v>30</v>
      </c>
      <c r="W282" s="28" t="s">
        <v>30</v>
      </c>
      <c r="X282" s="28" t="s">
        <v>30</v>
      </c>
      <c r="Y282" s="28" t="s">
        <v>30</v>
      </c>
      <c r="Z282" s="28" t="s">
        <v>30</v>
      </c>
      <c r="AA282" s="28" t="s">
        <v>30</v>
      </c>
      <c r="AB282" s="28" t="s">
        <v>30</v>
      </c>
      <c r="AC282" s="28" t="s">
        <v>30</v>
      </c>
      <c r="AD282" s="28" t="s">
        <v>30</v>
      </c>
      <c r="AE282" s="28" t="s">
        <v>30</v>
      </c>
      <c r="AF282" s="28" t="s">
        <v>30</v>
      </c>
      <c r="AG282" s="28">
        <v>35</v>
      </c>
      <c r="AH282" s="28">
        <v>36</v>
      </c>
      <c r="AI282" s="28">
        <v>37</v>
      </c>
      <c r="AJ282" s="28">
        <v>38</v>
      </c>
      <c r="AK282" s="28" t="s">
        <v>30</v>
      </c>
      <c r="AL282" s="28" t="s">
        <v>30</v>
      </c>
      <c r="AM282" s="28" t="s">
        <v>30</v>
      </c>
      <c r="AN282" s="28" t="s">
        <v>30</v>
      </c>
      <c r="AO282" s="28" t="s">
        <v>30</v>
      </c>
      <c r="AP282" s="28" t="s">
        <v>30</v>
      </c>
      <c r="AQ282" s="28" t="s">
        <v>30</v>
      </c>
      <c r="AR282" s="28" t="s">
        <v>30</v>
      </c>
      <c r="AS282" s="28" t="s">
        <v>30</v>
      </c>
      <c r="AT282" s="28" t="s">
        <v>30</v>
      </c>
      <c r="AU282" s="28" t="s">
        <v>30</v>
      </c>
      <c r="AV282" s="28">
        <v>35</v>
      </c>
      <c r="AW282" s="28">
        <v>36</v>
      </c>
      <c r="AX282" s="28">
        <v>37</v>
      </c>
      <c r="AY282" s="28">
        <v>38</v>
      </c>
      <c r="AZ282" s="28" t="s">
        <v>30</v>
      </c>
      <c r="BA282" s="28" t="s">
        <v>30</v>
      </c>
      <c r="BB282" s="28" t="s">
        <v>30</v>
      </c>
      <c r="BC282" s="28" t="s">
        <v>30</v>
      </c>
      <c r="BD282" s="28" t="s">
        <v>30</v>
      </c>
      <c r="BE282" s="28" t="s">
        <v>30</v>
      </c>
      <c r="BF282" s="28" t="s">
        <v>30</v>
      </c>
      <c r="BG282" s="28" t="s">
        <v>30</v>
      </c>
      <c r="BH282" s="28" t="s">
        <v>30</v>
      </c>
      <c r="BI282" s="28" t="s">
        <v>30</v>
      </c>
      <c r="BJ282" s="28" t="s">
        <v>30</v>
      </c>
      <c r="BK282" s="28" t="s">
        <v>30</v>
      </c>
      <c r="BL282" s="28" t="s">
        <v>30</v>
      </c>
      <c r="BM282" s="28" t="s">
        <v>30</v>
      </c>
      <c r="BN282" s="28" t="s">
        <v>30</v>
      </c>
      <c r="BO282" s="28" t="s">
        <v>30</v>
      </c>
      <c r="BP282" s="28" t="s">
        <v>30</v>
      </c>
      <c r="BQ282" s="28" t="s">
        <v>30</v>
      </c>
      <c r="BR282" s="28" t="s">
        <v>30</v>
      </c>
      <c r="BS282" s="28" t="s">
        <v>30</v>
      </c>
      <c r="BT282" s="28" t="s">
        <v>30</v>
      </c>
      <c r="BU282" s="28" t="s">
        <v>30</v>
      </c>
      <c r="BV282" s="28" t="s">
        <v>30</v>
      </c>
      <c r="BW282" s="28" t="s">
        <v>30</v>
      </c>
      <c r="BX282" s="28" t="s">
        <v>30</v>
      </c>
      <c r="BY282" s="28" t="s">
        <v>30</v>
      </c>
    </row>
    <row r="283" spans="2:77" outlineLevel="1">
      <c r="B283" s="25" t="s">
        <v>871</v>
      </c>
      <c r="C283" s="28" t="s">
        <v>30</v>
      </c>
      <c r="D283" s="28" t="s">
        <v>30</v>
      </c>
      <c r="E283" s="28" t="s">
        <v>30</v>
      </c>
      <c r="F283" s="28" t="s">
        <v>30</v>
      </c>
      <c r="G283" s="28" t="s">
        <v>30</v>
      </c>
      <c r="H283" s="28" t="s">
        <v>30</v>
      </c>
      <c r="I283" s="28" t="s">
        <v>30</v>
      </c>
      <c r="J283" s="28" t="s">
        <v>30</v>
      </c>
      <c r="K283" s="28" t="s">
        <v>30</v>
      </c>
      <c r="L283" s="28" t="s">
        <v>30</v>
      </c>
      <c r="M283" s="28" t="s">
        <v>30</v>
      </c>
      <c r="N283" s="28" t="s">
        <v>30</v>
      </c>
      <c r="O283" s="28" t="s">
        <v>30</v>
      </c>
      <c r="P283" s="28" t="s">
        <v>30</v>
      </c>
      <c r="Q283" s="28" t="s">
        <v>30</v>
      </c>
      <c r="R283" s="28" t="s">
        <v>30</v>
      </c>
      <c r="S283" s="28" t="s">
        <v>30</v>
      </c>
      <c r="T283" s="28" t="s">
        <v>30</v>
      </c>
      <c r="U283" s="28" t="s">
        <v>30</v>
      </c>
      <c r="V283" s="28" t="s">
        <v>30</v>
      </c>
      <c r="W283" s="28" t="s">
        <v>30</v>
      </c>
      <c r="X283" s="28" t="s">
        <v>30</v>
      </c>
      <c r="Y283" s="28" t="s">
        <v>30</v>
      </c>
      <c r="Z283" s="28" t="s">
        <v>30</v>
      </c>
      <c r="AA283" s="28" t="s">
        <v>30</v>
      </c>
      <c r="AB283" s="28" t="s">
        <v>30</v>
      </c>
      <c r="AC283" s="28" t="s">
        <v>30</v>
      </c>
      <c r="AD283" s="28" t="s">
        <v>30</v>
      </c>
      <c r="AE283" s="28" t="s">
        <v>30</v>
      </c>
      <c r="AF283" s="28" t="s">
        <v>30</v>
      </c>
      <c r="AG283" s="28">
        <v>120</v>
      </c>
      <c r="AH283" s="28">
        <v>120</v>
      </c>
      <c r="AI283" s="28">
        <v>120</v>
      </c>
      <c r="AJ283" s="28">
        <v>120</v>
      </c>
      <c r="AK283" s="28" t="s">
        <v>30</v>
      </c>
      <c r="AL283" s="28" t="s">
        <v>30</v>
      </c>
      <c r="AM283" s="28" t="s">
        <v>30</v>
      </c>
      <c r="AN283" s="28" t="s">
        <v>30</v>
      </c>
      <c r="AO283" s="28" t="s">
        <v>30</v>
      </c>
      <c r="AP283" s="28" t="s">
        <v>30</v>
      </c>
      <c r="AQ283" s="28" t="s">
        <v>30</v>
      </c>
      <c r="AR283" s="28" t="s">
        <v>30</v>
      </c>
      <c r="AS283" s="28" t="s">
        <v>30</v>
      </c>
      <c r="AT283" s="28" t="s">
        <v>30</v>
      </c>
      <c r="AU283" s="28" t="s">
        <v>30</v>
      </c>
      <c r="AV283" s="28">
        <v>120</v>
      </c>
      <c r="AW283" s="28">
        <v>120</v>
      </c>
      <c r="AX283" s="28">
        <v>120</v>
      </c>
      <c r="AY283" s="28">
        <v>120</v>
      </c>
      <c r="AZ283" s="28" t="s">
        <v>30</v>
      </c>
      <c r="BA283" s="28" t="s">
        <v>30</v>
      </c>
      <c r="BB283" s="28" t="s">
        <v>30</v>
      </c>
      <c r="BC283" s="28" t="s">
        <v>30</v>
      </c>
      <c r="BD283" s="28" t="s">
        <v>30</v>
      </c>
      <c r="BE283" s="28" t="s">
        <v>30</v>
      </c>
      <c r="BF283" s="28" t="s">
        <v>30</v>
      </c>
      <c r="BG283" s="28" t="s">
        <v>30</v>
      </c>
      <c r="BH283" s="28" t="s">
        <v>30</v>
      </c>
      <c r="BI283" s="28" t="s">
        <v>30</v>
      </c>
      <c r="BJ283" s="28" t="s">
        <v>30</v>
      </c>
      <c r="BK283" s="28" t="s">
        <v>30</v>
      </c>
      <c r="BL283" s="28" t="s">
        <v>30</v>
      </c>
      <c r="BM283" s="28" t="s">
        <v>30</v>
      </c>
      <c r="BN283" s="28" t="s">
        <v>30</v>
      </c>
      <c r="BO283" s="28" t="s">
        <v>30</v>
      </c>
      <c r="BP283" s="28" t="s">
        <v>30</v>
      </c>
      <c r="BQ283" s="28" t="s">
        <v>30</v>
      </c>
      <c r="BR283" s="28" t="s">
        <v>30</v>
      </c>
      <c r="BS283" s="28" t="s">
        <v>30</v>
      </c>
      <c r="BT283" s="28" t="s">
        <v>30</v>
      </c>
      <c r="BU283" s="28" t="s">
        <v>30</v>
      </c>
      <c r="BV283" s="28" t="s">
        <v>30</v>
      </c>
      <c r="BW283" s="28" t="s">
        <v>30</v>
      </c>
      <c r="BX283" s="28" t="s">
        <v>30</v>
      </c>
      <c r="BY283" s="28" t="s">
        <v>30</v>
      </c>
    </row>
    <row r="284" spans="2:77" outlineLevel="1">
      <c r="B284" s="25" t="s">
        <v>861</v>
      </c>
      <c r="C284" s="27" t="str">
        <f t="shared" ref="C284:L286" si="160">C283</f>
        <v>-</v>
      </c>
      <c r="D284" s="27" t="str">
        <f t="shared" si="160"/>
        <v>-</v>
      </c>
      <c r="E284" s="27" t="str">
        <f t="shared" si="160"/>
        <v>-</v>
      </c>
      <c r="F284" s="27" t="str">
        <f t="shared" si="160"/>
        <v>-</v>
      </c>
      <c r="G284" s="27" t="str">
        <f t="shared" si="160"/>
        <v>-</v>
      </c>
      <c r="H284" s="27" t="str">
        <f t="shared" si="160"/>
        <v>-</v>
      </c>
      <c r="I284" s="27" t="str">
        <f t="shared" si="160"/>
        <v>-</v>
      </c>
      <c r="J284" s="27" t="str">
        <f t="shared" si="160"/>
        <v>-</v>
      </c>
      <c r="K284" s="27" t="str">
        <f t="shared" si="160"/>
        <v>-</v>
      </c>
      <c r="L284" s="27" t="str">
        <f t="shared" si="160"/>
        <v>-</v>
      </c>
      <c r="M284" s="27" t="str">
        <f t="shared" ref="M284:V286" si="161">M283</f>
        <v>-</v>
      </c>
      <c r="N284" s="27" t="str">
        <f t="shared" si="161"/>
        <v>-</v>
      </c>
      <c r="O284" s="27" t="str">
        <f t="shared" si="161"/>
        <v>-</v>
      </c>
      <c r="P284" s="27" t="str">
        <f t="shared" si="161"/>
        <v>-</v>
      </c>
      <c r="Q284" s="27" t="str">
        <f t="shared" si="161"/>
        <v>-</v>
      </c>
      <c r="R284" s="27" t="str">
        <f t="shared" si="161"/>
        <v>-</v>
      </c>
      <c r="S284" s="27" t="str">
        <f t="shared" si="161"/>
        <v>-</v>
      </c>
      <c r="T284" s="27" t="str">
        <f t="shared" si="161"/>
        <v>-</v>
      </c>
      <c r="U284" s="27" t="str">
        <f t="shared" si="161"/>
        <v>-</v>
      </c>
      <c r="V284" s="27" t="str">
        <f t="shared" si="161"/>
        <v>-</v>
      </c>
      <c r="W284" s="27" t="str">
        <f t="shared" ref="W284:AF286" si="162">W283</f>
        <v>-</v>
      </c>
      <c r="X284" s="27" t="str">
        <f t="shared" si="162"/>
        <v>-</v>
      </c>
      <c r="Y284" s="27" t="str">
        <f t="shared" si="162"/>
        <v>-</v>
      </c>
      <c r="Z284" s="27" t="str">
        <f t="shared" si="162"/>
        <v>-</v>
      </c>
      <c r="AA284" s="27" t="str">
        <f t="shared" si="162"/>
        <v>-</v>
      </c>
      <c r="AB284" s="27" t="str">
        <f t="shared" si="162"/>
        <v>-</v>
      </c>
      <c r="AC284" s="27" t="str">
        <f t="shared" si="162"/>
        <v>-</v>
      </c>
      <c r="AD284" s="27" t="str">
        <f t="shared" si="162"/>
        <v>-</v>
      </c>
      <c r="AE284" s="27" t="str">
        <f t="shared" si="162"/>
        <v>-</v>
      </c>
      <c r="AF284" s="27" t="str">
        <f t="shared" si="162"/>
        <v>-</v>
      </c>
      <c r="AG284" s="27">
        <f t="shared" ref="AG284:AP286" si="163">AG283</f>
        <v>120</v>
      </c>
      <c r="AH284" s="27">
        <f t="shared" si="163"/>
        <v>120</v>
      </c>
      <c r="AI284" s="27">
        <f t="shared" si="163"/>
        <v>120</v>
      </c>
      <c r="AJ284" s="27">
        <f t="shared" si="163"/>
        <v>120</v>
      </c>
      <c r="AK284" s="27" t="str">
        <f t="shared" si="163"/>
        <v>-</v>
      </c>
      <c r="AL284" s="27" t="str">
        <f t="shared" si="163"/>
        <v>-</v>
      </c>
      <c r="AM284" s="27" t="str">
        <f t="shared" si="163"/>
        <v>-</v>
      </c>
      <c r="AN284" s="27" t="str">
        <f t="shared" si="163"/>
        <v>-</v>
      </c>
      <c r="AO284" s="27" t="str">
        <f t="shared" si="163"/>
        <v>-</v>
      </c>
      <c r="AP284" s="27" t="str">
        <f t="shared" si="163"/>
        <v>-</v>
      </c>
      <c r="AQ284" s="27" t="str">
        <f t="shared" ref="AQ284:BE286" si="164">AQ283</f>
        <v>-</v>
      </c>
      <c r="AR284" s="27" t="str">
        <f t="shared" si="164"/>
        <v>-</v>
      </c>
      <c r="AS284" s="27" t="str">
        <f t="shared" si="164"/>
        <v>-</v>
      </c>
      <c r="AT284" s="27" t="str">
        <f t="shared" si="164"/>
        <v>-</v>
      </c>
      <c r="AU284" s="27" t="str">
        <f t="shared" si="164"/>
        <v>-</v>
      </c>
      <c r="AV284" s="27">
        <f t="shared" si="164"/>
        <v>120</v>
      </c>
      <c r="AW284" s="27">
        <f t="shared" si="164"/>
        <v>120</v>
      </c>
      <c r="AX284" s="27">
        <f t="shared" si="164"/>
        <v>120</v>
      </c>
      <c r="AY284" s="27">
        <f t="shared" si="164"/>
        <v>120</v>
      </c>
      <c r="AZ284" s="27" t="str">
        <f t="shared" si="164"/>
        <v>-</v>
      </c>
      <c r="BA284" s="27" t="str">
        <f t="shared" si="164"/>
        <v>-</v>
      </c>
      <c r="BB284" s="27" t="str">
        <f t="shared" si="164"/>
        <v>-</v>
      </c>
      <c r="BC284" s="27" t="str">
        <f t="shared" si="164"/>
        <v>-</v>
      </c>
      <c r="BD284" s="27" t="str">
        <f t="shared" si="164"/>
        <v>-</v>
      </c>
      <c r="BE284" s="27" t="str">
        <f t="shared" si="164"/>
        <v>-</v>
      </c>
      <c r="BF284" s="27" t="str">
        <f t="shared" ref="BF284:BY284" si="165">BF283</f>
        <v>-</v>
      </c>
      <c r="BG284" s="27" t="str">
        <f t="shared" si="165"/>
        <v>-</v>
      </c>
      <c r="BH284" s="27" t="str">
        <f t="shared" si="165"/>
        <v>-</v>
      </c>
      <c r="BI284" s="27" t="str">
        <f t="shared" si="165"/>
        <v>-</v>
      </c>
      <c r="BJ284" s="27" t="str">
        <f t="shared" si="165"/>
        <v>-</v>
      </c>
      <c r="BK284" s="27" t="str">
        <f t="shared" si="165"/>
        <v>-</v>
      </c>
      <c r="BL284" s="27" t="str">
        <f t="shared" si="165"/>
        <v>-</v>
      </c>
      <c r="BM284" s="27" t="str">
        <f t="shared" si="165"/>
        <v>-</v>
      </c>
      <c r="BN284" s="27" t="str">
        <f t="shared" si="165"/>
        <v>-</v>
      </c>
      <c r="BO284" s="27" t="str">
        <f t="shared" si="165"/>
        <v>-</v>
      </c>
      <c r="BP284" s="27" t="str">
        <f t="shared" si="165"/>
        <v>-</v>
      </c>
      <c r="BQ284" s="27" t="str">
        <f t="shared" si="165"/>
        <v>-</v>
      </c>
      <c r="BR284" s="27" t="str">
        <f t="shared" si="165"/>
        <v>-</v>
      </c>
      <c r="BS284" s="27" t="str">
        <f t="shared" si="165"/>
        <v>-</v>
      </c>
      <c r="BT284" s="27" t="str">
        <f t="shared" si="165"/>
        <v>-</v>
      </c>
      <c r="BU284" s="27" t="str">
        <f t="shared" si="165"/>
        <v>-</v>
      </c>
      <c r="BV284" s="27" t="str">
        <f t="shared" si="165"/>
        <v>-</v>
      </c>
      <c r="BW284" s="27" t="str">
        <f t="shared" si="165"/>
        <v>-</v>
      </c>
      <c r="BX284" s="27" t="str">
        <f t="shared" si="165"/>
        <v>-</v>
      </c>
      <c r="BY284" s="27" t="str">
        <f t="shared" si="165"/>
        <v>-</v>
      </c>
    </row>
    <row r="285" spans="2:77" outlineLevel="1">
      <c r="B285" s="25" t="s">
        <v>862</v>
      </c>
      <c r="C285" s="27" t="str">
        <f t="shared" si="160"/>
        <v>-</v>
      </c>
      <c r="D285" s="27" t="str">
        <f t="shared" si="160"/>
        <v>-</v>
      </c>
      <c r="E285" s="27" t="str">
        <f t="shared" si="160"/>
        <v>-</v>
      </c>
      <c r="F285" s="27" t="str">
        <f t="shared" si="160"/>
        <v>-</v>
      </c>
      <c r="G285" s="27" t="str">
        <f t="shared" si="160"/>
        <v>-</v>
      </c>
      <c r="H285" s="27" t="str">
        <f t="shared" si="160"/>
        <v>-</v>
      </c>
      <c r="I285" s="27" t="str">
        <f t="shared" si="160"/>
        <v>-</v>
      </c>
      <c r="J285" s="27" t="str">
        <f t="shared" si="160"/>
        <v>-</v>
      </c>
      <c r="K285" s="27" t="str">
        <f t="shared" si="160"/>
        <v>-</v>
      </c>
      <c r="L285" s="27" t="str">
        <f t="shared" si="160"/>
        <v>-</v>
      </c>
      <c r="M285" s="27" t="str">
        <f t="shared" si="161"/>
        <v>-</v>
      </c>
      <c r="N285" s="27" t="str">
        <f t="shared" si="161"/>
        <v>-</v>
      </c>
      <c r="O285" s="27" t="str">
        <f t="shared" si="161"/>
        <v>-</v>
      </c>
      <c r="P285" s="27" t="str">
        <f t="shared" si="161"/>
        <v>-</v>
      </c>
      <c r="Q285" s="27" t="str">
        <f t="shared" si="161"/>
        <v>-</v>
      </c>
      <c r="R285" s="27" t="str">
        <f t="shared" si="161"/>
        <v>-</v>
      </c>
      <c r="S285" s="27" t="str">
        <f t="shared" si="161"/>
        <v>-</v>
      </c>
      <c r="T285" s="27" t="str">
        <f t="shared" si="161"/>
        <v>-</v>
      </c>
      <c r="U285" s="27" t="str">
        <f t="shared" si="161"/>
        <v>-</v>
      </c>
      <c r="V285" s="27" t="str">
        <f t="shared" si="161"/>
        <v>-</v>
      </c>
      <c r="W285" s="27" t="str">
        <f t="shared" si="162"/>
        <v>-</v>
      </c>
      <c r="X285" s="27" t="str">
        <f t="shared" si="162"/>
        <v>-</v>
      </c>
      <c r="Y285" s="27" t="str">
        <f t="shared" si="162"/>
        <v>-</v>
      </c>
      <c r="Z285" s="27" t="str">
        <f t="shared" si="162"/>
        <v>-</v>
      </c>
      <c r="AA285" s="27" t="str">
        <f t="shared" si="162"/>
        <v>-</v>
      </c>
      <c r="AB285" s="27" t="str">
        <f t="shared" si="162"/>
        <v>-</v>
      </c>
      <c r="AC285" s="27" t="str">
        <f t="shared" si="162"/>
        <v>-</v>
      </c>
      <c r="AD285" s="27" t="str">
        <f t="shared" si="162"/>
        <v>-</v>
      </c>
      <c r="AE285" s="27" t="str">
        <f t="shared" si="162"/>
        <v>-</v>
      </c>
      <c r="AF285" s="27" t="str">
        <f t="shared" si="162"/>
        <v>-</v>
      </c>
      <c r="AG285" s="27">
        <f t="shared" si="163"/>
        <v>120</v>
      </c>
      <c r="AH285" s="27">
        <f t="shared" si="163"/>
        <v>120</v>
      </c>
      <c r="AI285" s="27">
        <f t="shared" si="163"/>
        <v>120</v>
      </c>
      <c r="AJ285" s="27">
        <f t="shared" si="163"/>
        <v>120</v>
      </c>
      <c r="AK285" s="27" t="str">
        <f t="shared" si="163"/>
        <v>-</v>
      </c>
      <c r="AL285" s="27" t="str">
        <f t="shared" si="163"/>
        <v>-</v>
      </c>
      <c r="AM285" s="27" t="str">
        <f t="shared" si="163"/>
        <v>-</v>
      </c>
      <c r="AN285" s="27" t="str">
        <f t="shared" si="163"/>
        <v>-</v>
      </c>
      <c r="AO285" s="27" t="str">
        <f t="shared" si="163"/>
        <v>-</v>
      </c>
      <c r="AP285" s="27" t="str">
        <f t="shared" si="163"/>
        <v>-</v>
      </c>
      <c r="AQ285" s="27" t="str">
        <f t="shared" si="164"/>
        <v>-</v>
      </c>
      <c r="AR285" s="27" t="str">
        <f t="shared" si="164"/>
        <v>-</v>
      </c>
      <c r="AS285" s="27" t="str">
        <f t="shared" si="164"/>
        <v>-</v>
      </c>
      <c r="AT285" s="27" t="str">
        <f t="shared" si="164"/>
        <v>-</v>
      </c>
      <c r="AU285" s="27" t="str">
        <f t="shared" si="164"/>
        <v>-</v>
      </c>
      <c r="AV285" s="27">
        <f t="shared" si="164"/>
        <v>120</v>
      </c>
      <c r="AW285" s="27">
        <f t="shared" si="164"/>
        <v>120</v>
      </c>
      <c r="AX285" s="27">
        <f t="shared" si="164"/>
        <v>120</v>
      </c>
      <c r="AY285" s="27">
        <f t="shared" si="164"/>
        <v>120</v>
      </c>
      <c r="AZ285" s="27" t="str">
        <f t="shared" si="164"/>
        <v>-</v>
      </c>
      <c r="BA285" s="27" t="str">
        <f t="shared" si="164"/>
        <v>-</v>
      </c>
      <c r="BB285" s="27" t="str">
        <f t="shared" si="164"/>
        <v>-</v>
      </c>
      <c r="BC285" s="27" t="str">
        <f t="shared" si="164"/>
        <v>-</v>
      </c>
      <c r="BD285" s="27" t="str">
        <f t="shared" si="164"/>
        <v>-</v>
      </c>
      <c r="BE285" s="27" t="str">
        <f t="shared" si="164"/>
        <v>-</v>
      </c>
      <c r="BF285" s="27" t="str">
        <f t="shared" ref="BF285:BY285" si="166">BF284</f>
        <v>-</v>
      </c>
      <c r="BG285" s="27" t="str">
        <f t="shared" si="166"/>
        <v>-</v>
      </c>
      <c r="BH285" s="27" t="str">
        <f t="shared" si="166"/>
        <v>-</v>
      </c>
      <c r="BI285" s="27" t="str">
        <f t="shared" si="166"/>
        <v>-</v>
      </c>
      <c r="BJ285" s="27" t="str">
        <f t="shared" si="166"/>
        <v>-</v>
      </c>
      <c r="BK285" s="27" t="str">
        <f t="shared" si="166"/>
        <v>-</v>
      </c>
      <c r="BL285" s="27" t="str">
        <f t="shared" si="166"/>
        <v>-</v>
      </c>
      <c r="BM285" s="27" t="str">
        <f t="shared" si="166"/>
        <v>-</v>
      </c>
      <c r="BN285" s="27" t="str">
        <f t="shared" si="166"/>
        <v>-</v>
      </c>
      <c r="BO285" s="27" t="str">
        <f t="shared" si="166"/>
        <v>-</v>
      </c>
      <c r="BP285" s="27" t="str">
        <f t="shared" si="166"/>
        <v>-</v>
      </c>
      <c r="BQ285" s="27" t="str">
        <f t="shared" si="166"/>
        <v>-</v>
      </c>
      <c r="BR285" s="27" t="str">
        <f t="shared" si="166"/>
        <v>-</v>
      </c>
      <c r="BS285" s="27" t="str">
        <f t="shared" si="166"/>
        <v>-</v>
      </c>
      <c r="BT285" s="27" t="str">
        <f t="shared" si="166"/>
        <v>-</v>
      </c>
      <c r="BU285" s="27" t="str">
        <f t="shared" si="166"/>
        <v>-</v>
      </c>
      <c r="BV285" s="27" t="str">
        <f t="shared" si="166"/>
        <v>-</v>
      </c>
      <c r="BW285" s="27" t="str">
        <f t="shared" si="166"/>
        <v>-</v>
      </c>
      <c r="BX285" s="27" t="str">
        <f t="shared" si="166"/>
        <v>-</v>
      </c>
      <c r="BY285" s="27" t="str">
        <f t="shared" si="166"/>
        <v>-</v>
      </c>
    </row>
    <row r="286" spans="2:77" outlineLevel="1">
      <c r="B286" s="25" t="s">
        <v>863</v>
      </c>
      <c r="C286" s="27" t="str">
        <f t="shared" si="160"/>
        <v>-</v>
      </c>
      <c r="D286" s="27" t="str">
        <f t="shared" si="160"/>
        <v>-</v>
      </c>
      <c r="E286" s="27" t="str">
        <f t="shared" si="160"/>
        <v>-</v>
      </c>
      <c r="F286" s="27" t="str">
        <f t="shared" si="160"/>
        <v>-</v>
      </c>
      <c r="G286" s="27" t="str">
        <f t="shared" si="160"/>
        <v>-</v>
      </c>
      <c r="H286" s="27" t="str">
        <f t="shared" si="160"/>
        <v>-</v>
      </c>
      <c r="I286" s="27" t="str">
        <f t="shared" si="160"/>
        <v>-</v>
      </c>
      <c r="J286" s="27" t="str">
        <f t="shared" si="160"/>
        <v>-</v>
      </c>
      <c r="K286" s="27" t="str">
        <f t="shared" si="160"/>
        <v>-</v>
      </c>
      <c r="L286" s="27" t="str">
        <f t="shared" si="160"/>
        <v>-</v>
      </c>
      <c r="M286" s="27" t="str">
        <f t="shared" si="161"/>
        <v>-</v>
      </c>
      <c r="N286" s="27" t="str">
        <f t="shared" si="161"/>
        <v>-</v>
      </c>
      <c r="O286" s="27" t="str">
        <f t="shared" si="161"/>
        <v>-</v>
      </c>
      <c r="P286" s="27" t="str">
        <f t="shared" si="161"/>
        <v>-</v>
      </c>
      <c r="Q286" s="27" t="str">
        <f t="shared" si="161"/>
        <v>-</v>
      </c>
      <c r="R286" s="27" t="str">
        <f t="shared" si="161"/>
        <v>-</v>
      </c>
      <c r="S286" s="27" t="str">
        <f t="shared" si="161"/>
        <v>-</v>
      </c>
      <c r="T286" s="27" t="str">
        <f t="shared" si="161"/>
        <v>-</v>
      </c>
      <c r="U286" s="27" t="str">
        <f t="shared" si="161"/>
        <v>-</v>
      </c>
      <c r="V286" s="27" t="str">
        <f t="shared" si="161"/>
        <v>-</v>
      </c>
      <c r="W286" s="27" t="str">
        <f t="shared" si="162"/>
        <v>-</v>
      </c>
      <c r="X286" s="27" t="str">
        <f t="shared" si="162"/>
        <v>-</v>
      </c>
      <c r="Y286" s="27" t="str">
        <f t="shared" si="162"/>
        <v>-</v>
      </c>
      <c r="Z286" s="27" t="str">
        <f t="shared" si="162"/>
        <v>-</v>
      </c>
      <c r="AA286" s="27" t="str">
        <f t="shared" si="162"/>
        <v>-</v>
      </c>
      <c r="AB286" s="27" t="str">
        <f t="shared" si="162"/>
        <v>-</v>
      </c>
      <c r="AC286" s="27" t="str">
        <f t="shared" si="162"/>
        <v>-</v>
      </c>
      <c r="AD286" s="27" t="str">
        <f t="shared" si="162"/>
        <v>-</v>
      </c>
      <c r="AE286" s="27" t="str">
        <f t="shared" si="162"/>
        <v>-</v>
      </c>
      <c r="AF286" s="27" t="str">
        <f t="shared" si="162"/>
        <v>-</v>
      </c>
      <c r="AG286" s="27">
        <f t="shared" si="163"/>
        <v>120</v>
      </c>
      <c r="AH286" s="27">
        <f t="shared" si="163"/>
        <v>120</v>
      </c>
      <c r="AI286" s="27">
        <f t="shared" si="163"/>
        <v>120</v>
      </c>
      <c r="AJ286" s="27">
        <f t="shared" si="163"/>
        <v>120</v>
      </c>
      <c r="AK286" s="27" t="str">
        <f t="shared" si="163"/>
        <v>-</v>
      </c>
      <c r="AL286" s="27" t="str">
        <f t="shared" si="163"/>
        <v>-</v>
      </c>
      <c r="AM286" s="27" t="str">
        <f t="shared" si="163"/>
        <v>-</v>
      </c>
      <c r="AN286" s="27" t="str">
        <f t="shared" si="163"/>
        <v>-</v>
      </c>
      <c r="AO286" s="27" t="str">
        <f t="shared" si="163"/>
        <v>-</v>
      </c>
      <c r="AP286" s="27" t="str">
        <f t="shared" si="163"/>
        <v>-</v>
      </c>
      <c r="AQ286" s="27" t="str">
        <f t="shared" si="164"/>
        <v>-</v>
      </c>
      <c r="AR286" s="27" t="str">
        <f t="shared" si="164"/>
        <v>-</v>
      </c>
      <c r="AS286" s="27" t="str">
        <f t="shared" si="164"/>
        <v>-</v>
      </c>
      <c r="AT286" s="27" t="str">
        <f t="shared" si="164"/>
        <v>-</v>
      </c>
      <c r="AU286" s="27" t="str">
        <f t="shared" si="164"/>
        <v>-</v>
      </c>
      <c r="AV286" s="27">
        <f t="shared" si="164"/>
        <v>120</v>
      </c>
      <c r="AW286" s="27">
        <f t="shared" si="164"/>
        <v>120</v>
      </c>
      <c r="AX286" s="27">
        <f t="shared" si="164"/>
        <v>120</v>
      </c>
      <c r="AY286" s="27">
        <f t="shared" si="164"/>
        <v>120</v>
      </c>
      <c r="AZ286" s="27" t="str">
        <f t="shared" si="164"/>
        <v>-</v>
      </c>
      <c r="BA286" s="27" t="str">
        <f t="shared" si="164"/>
        <v>-</v>
      </c>
      <c r="BB286" s="27" t="str">
        <f t="shared" si="164"/>
        <v>-</v>
      </c>
      <c r="BC286" s="27" t="str">
        <f t="shared" si="164"/>
        <v>-</v>
      </c>
      <c r="BD286" s="27" t="str">
        <f t="shared" si="164"/>
        <v>-</v>
      </c>
      <c r="BE286" s="27" t="str">
        <f t="shared" si="164"/>
        <v>-</v>
      </c>
      <c r="BF286" s="27" t="str">
        <f t="shared" ref="BF286:BY286" si="167">BF285</f>
        <v>-</v>
      </c>
      <c r="BG286" s="27" t="str">
        <f t="shared" si="167"/>
        <v>-</v>
      </c>
      <c r="BH286" s="27" t="str">
        <f t="shared" si="167"/>
        <v>-</v>
      </c>
      <c r="BI286" s="27" t="str">
        <f t="shared" si="167"/>
        <v>-</v>
      </c>
      <c r="BJ286" s="27" t="str">
        <f t="shared" si="167"/>
        <v>-</v>
      </c>
      <c r="BK286" s="27" t="str">
        <f t="shared" si="167"/>
        <v>-</v>
      </c>
      <c r="BL286" s="27" t="str">
        <f t="shared" si="167"/>
        <v>-</v>
      </c>
      <c r="BM286" s="27" t="str">
        <f t="shared" si="167"/>
        <v>-</v>
      </c>
      <c r="BN286" s="27" t="str">
        <f t="shared" si="167"/>
        <v>-</v>
      </c>
      <c r="BO286" s="27" t="str">
        <f t="shared" si="167"/>
        <v>-</v>
      </c>
      <c r="BP286" s="27" t="str">
        <f t="shared" si="167"/>
        <v>-</v>
      </c>
      <c r="BQ286" s="27" t="str">
        <f t="shared" si="167"/>
        <v>-</v>
      </c>
      <c r="BR286" s="27" t="str">
        <f t="shared" si="167"/>
        <v>-</v>
      </c>
      <c r="BS286" s="27" t="str">
        <f t="shared" si="167"/>
        <v>-</v>
      </c>
      <c r="BT286" s="27" t="str">
        <f t="shared" si="167"/>
        <v>-</v>
      </c>
      <c r="BU286" s="27" t="str">
        <f t="shared" si="167"/>
        <v>-</v>
      </c>
      <c r="BV286" s="27" t="str">
        <f t="shared" si="167"/>
        <v>-</v>
      </c>
      <c r="BW286" s="27" t="str">
        <f t="shared" si="167"/>
        <v>-</v>
      </c>
      <c r="BX286" s="27" t="str">
        <f t="shared" si="167"/>
        <v>-</v>
      </c>
      <c r="BY286" s="27" t="str">
        <f t="shared" si="167"/>
        <v>-</v>
      </c>
    </row>
    <row r="287" spans="2:77" outlineLevel="1">
      <c r="B287" s="25" t="s">
        <v>937</v>
      </c>
      <c r="C287" s="28" t="s">
        <v>30</v>
      </c>
      <c r="D287" s="28" t="s">
        <v>30</v>
      </c>
      <c r="E287" s="28" t="s">
        <v>30</v>
      </c>
      <c r="F287" s="28" t="s">
        <v>30</v>
      </c>
      <c r="G287" s="28" t="s">
        <v>30</v>
      </c>
      <c r="H287" s="28" t="s">
        <v>30</v>
      </c>
      <c r="I287" s="28" t="s">
        <v>30</v>
      </c>
      <c r="J287" s="28" t="s">
        <v>30</v>
      </c>
      <c r="K287" s="28" t="s">
        <v>30</v>
      </c>
      <c r="L287" s="28" t="s">
        <v>30</v>
      </c>
      <c r="M287" s="28" t="s">
        <v>30</v>
      </c>
      <c r="N287" s="28" t="s">
        <v>30</v>
      </c>
      <c r="O287" s="28" t="s">
        <v>30</v>
      </c>
      <c r="P287" s="28" t="s">
        <v>30</v>
      </c>
      <c r="Q287" s="28" t="s">
        <v>30</v>
      </c>
      <c r="R287" s="28" t="s">
        <v>30</v>
      </c>
      <c r="S287" s="28" t="s">
        <v>30</v>
      </c>
      <c r="T287" s="28" t="s">
        <v>30</v>
      </c>
      <c r="U287" s="28" t="s">
        <v>30</v>
      </c>
      <c r="V287" s="28" t="s">
        <v>30</v>
      </c>
      <c r="W287" s="28" t="s">
        <v>30</v>
      </c>
      <c r="X287" s="28" t="s">
        <v>30</v>
      </c>
      <c r="Y287" s="28" t="s">
        <v>30</v>
      </c>
      <c r="Z287" s="28" t="s">
        <v>30</v>
      </c>
      <c r="AA287" s="28" t="s">
        <v>30</v>
      </c>
      <c r="AB287" s="28" t="s">
        <v>30</v>
      </c>
      <c r="AC287" s="28" t="s">
        <v>30</v>
      </c>
      <c r="AD287" s="28" t="s">
        <v>30</v>
      </c>
      <c r="AE287" s="28" t="s">
        <v>30</v>
      </c>
      <c r="AF287" s="28" t="s">
        <v>30</v>
      </c>
      <c r="AG287" s="28">
        <v>31</v>
      </c>
      <c r="AH287" s="28">
        <v>32</v>
      </c>
      <c r="AI287" s="28">
        <v>33</v>
      </c>
      <c r="AJ287" s="28">
        <v>34</v>
      </c>
      <c r="AK287" s="28" t="s">
        <v>30</v>
      </c>
      <c r="AL287" s="28" t="s">
        <v>30</v>
      </c>
      <c r="AM287" s="28" t="s">
        <v>30</v>
      </c>
      <c r="AN287" s="28" t="s">
        <v>30</v>
      </c>
      <c r="AO287" s="28" t="s">
        <v>30</v>
      </c>
      <c r="AP287" s="28" t="s">
        <v>30</v>
      </c>
      <c r="AQ287" s="28" t="s">
        <v>30</v>
      </c>
      <c r="AR287" s="28" t="s">
        <v>30</v>
      </c>
      <c r="AS287" s="28" t="s">
        <v>30</v>
      </c>
      <c r="AT287" s="28" t="s">
        <v>30</v>
      </c>
      <c r="AU287" s="28" t="s">
        <v>30</v>
      </c>
      <c r="AV287" s="28">
        <v>31</v>
      </c>
      <c r="AW287" s="28">
        <v>32</v>
      </c>
      <c r="AX287" s="28">
        <v>33</v>
      </c>
      <c r="AY287" s="28">
        <v>34</v>
      </c>
      <c r="AZ287" s="28" t="s">
        <v>30</v>
      </c>
      <c r="BA287" s="28" t="s">
        <v>30</v>
      </c>
      <c r="BB287" s="28" t="s">
        <v>30</v>
      </c>
      <c r="BC287" s="28" t="s">
        <v>30</v>
      </c>
      <c r="BD287" s="28" t="s">
        <v>30</v>
      </c>
      <c r="BE287" s="28" t="s">
        <v>30</v>
      </c>
      <c r="BF287" s="28" t="s">
        <v>30</v>
      </c>
      <c r="BG287" s="28" t="s">
        <v>30</v>
      </c>
      <c r="BH287" s="28" t="s">
        <v>30</v>
      </c>
      <c r="BI287" s="28" t="s">
        <v>30</v>
      </c>
      <c r="BJ287" s="28" t="s">
        <v>30</v>
      </c>
      <c r="BK287" s="28" t="s">
        <v>30</v>
      </c>
      <c r="BL287" s="28" t="s">
        <v>30</v>
      </c>
      <c r="BM287" s="28" t="s">
        <v>30</v>
      </c>
      <c r="BN287" s="28" t="s">
        <v>30</v>
      </c>
      <c r="BO287" s="28" t="s">
        <v>30</v>
      </c>
      <c r="BP287" s="28" t="s">
        <v>30</v>
      </c>
      <c r="BQ287" s="28" t="s">
        <v>30</v>
      </c>
      <c r="BR287" s="28" t="s">
        <v>30</v>
      </c>
      <c r="BS287" s="28" t="s">
        <v>30</v>
      </c>
      <c r="BT287" s="28" t="s">
        <v>30</v>
      </c>
      <c r="BU287" s="28" t="s">
        <v>30</v>
      </c>
      <c r="BV287" s="28" t="s">
        <v>30</v>
      </c>
      <c r="BW287" s="28" t="s">
        <v>30</v>
      </c>
      <c r="BX287" s="28" t="s">
        <v>30</v>
      </c>
      <c r="BY287" s="28" t="s">
        <v>30</v>
      </c>
    </row>
    <row r="288" spans="2:77" outlineLevel="1">
      <c r="B288" s="25" t="s">
        <v>872</v>
      </c>
      <c r="C288" s="28" t="s">
        <v>30</v>
      </c>
      <c r="D288" s="28" t="s">
        <v>30</v>
      </c>
      <c r="E288" s="28" t="s">
        <v>30</v>
      </c>
      <c r="F288" s="28" t="s">
        <v>30</v>
      </c>
      <c r="G288" s="28" t="s">
        <v>30</v>
      </c>
      <c r="H288" s="28" t="s">
        <v>30</v>
      </c>
      <c r="I288" s="28" t="s">
        <v>30</v>
      </c>
      <c r="J288" s="28" t="s">
        <v>30</v>
      </c>
      <c r="K288" s="28" t="s">
        <v>30</v>
      </c>
      <c r="L288" s="28" t="s">
        <v>30</v>
      </c>
      <c r="M288" s="28" t="s">
        <v>30</v>
      </c>
      <c r="N288" s="28" t="s">
        <v>30</v>
      </c>
      <c r="O288" s="28" t="s">
        <v>30</v>
      </c>
      <c r="P288" s="28" t="s">
        <v>30</v>
      </c>
      <c r="Q288" s="28" t="s">
        <v>30</v>
      </c>
      <c r="R288" s="28" t="s">
        <v>30</v>
      </c>
      <c r="S288" s="28" t="s">
        <v>30</v>
      </c>
      <c r="T288" s="28" t="s">
        <v>30</v>
      </c>
      <c r="U288" s="28" t="s">
        <v>30</v>
      </c>
      <c r="V288" s="28" t="s">
        <v>30</v>
      </c>
      <c r="W288" s="28" t="s">
        <v>30</v>
      </c>
      <c r="X288" s="28" t="s">
        <v>30</v>
      </c>
      <c r="Y288" s="28" t="s">
        <v>30</v>
      </c>
      <c r="Z288" s="28" t="s">
        <v>30</v>
      </c>
      <c r="AA288" s="28" t="s">
        <v>30</v>
      </c>
      <c r="AB288" s="28" t="s">
        <v>30</v>
      </c>
      <c r="AC288" s="28" t="s">
        <v>30</v>
      </c>
      <c r="AD288" s="28" t="s">
        <v>30</v>
      </c>
      <c r="AE288" s="28" t="s">
        <v>30</v>
      </c>
      <c r="AF288" s="28" t="s">
        <v>30</v>
      </c>
      <c r="AG288" s="28">
        <v>155</v>
      </c>
      <c r="AH288" s="28">
        <v>155</v>
      </c>
      <c r="AI288" s="28">
        <v>155</v>
      </c>
      <c r="AJ288" s="28">
        <v>155</v>
      </c>
      <c r="AK288" s="28" t="s">
        <v>30</v>
      </c>
      <c r="AL288" s="28" t="s">
        <v>30</v>
      </c>
      <c r="AM288" s="28" t="s">
        <v>30</v>
      </c>
      <c r="AN288" s="28" t="s">
        <v>30</v>
      </c>
      <c r="AO288" s="28" t="s">
        <v>30</v>
      </c>
      <c r="AP288" s="28" t="s">
        <v>30</v>
      </c>
      <c r="AQ288" s="28" t="s">
        <v>30</v>
      </c>
      <c r="AR288" s="28" t="s">
        <v>30</v>
      </c>
      <c r="AS288" s="28" t="s">
        <v>30</v>
      </c>
      <c r="AT288" s="28" t="s">
        <v>30</v>
      </c>
      <c r="AU288" s="28" t="s">
        <v>30</v>
      </c>
      <c r="AV288" s="28">
        <v>155</v>
      </c>
      <c r="AW288" s="28">
        <v>155</v>
      </c>
      <c r="AX288" s="28">
        <v>155</v>
      </c>
      <c r="AY288" s="28">
        <v>155</v>
      </c>
      <c r="AZ288" s="28" t="s">
        <v>30</v>
      </c>
      <c r="BA288" s="28" t="s">
        <v>30</v>
      </c>
      <c r="BB288" s="28" t="s">
        <v>30</v>
      </c>
      <c r="BC288" s="28" t="s">
        <v>30</v>
      </c>
      <c r="BD288" s="28" t="s">
        <v>30</v>
      </c>
      <c r="BE288" s="28" t="s">
        <v>30</v>
      </c>
      <c r="BF288" s="28" t="s">
        <v>30</v>
      </c>
      <c r="BG288" s="28" t="s">
        <v>30</v>
      </c>
      <c r="BH288" s="28" t="s">
        <v>30</v>
      </c>
      <c r="BI288" s="28" t="s">
        <v>30</v>
      </c>
      <c r="BJ288" s="28" t="s">
        <v>30</v>
      </c>
      <c r="BK288" s="28" t="s">
        <v>30</v>
      </c>
      <c r="BL288" s="28" t="s">
        <v>30</v>
      </c>
      <c r="BM288" s="28" t="s">
        <v>30</v>
      </c>
      <c r="BN288" s="28" t="s">
        <v>30</v>
      </c>
      <c r="BO288" s="28" t="s">
        <v>30</v>
      </c>
      <c r="BP288" s="28" t="s">
        <v>30</v>
      </c>
      <c r="BQ288" s="28" t="s">
        <v>30</v>
      </c>
      <c r="BR288" s="28" t="s">
        <v>30</v>
      </c>
      <c r="BS288" s="28" t="s">
        <v>30</v>
      </c>
      <c r="BT288" s="28" t="s">
        <v>30</v>
      </c>
      <c r="BU288" s="28" t="s">
        <v>30</v>
      </c>
      <c r="BV288" s="28" t="s">
        <v>30</v>
      </c>
      <c r="BW288" s="28" t="s">
        <v>30</v>
      </c>
      <c r="BX288" s="28" t="s">
        <v>30</v>
      </c>
      <c r="BY288" s="28" t="s">
        <v>30</v>
      </c>
    </row>
    <row r="289" spans="1:77" outlineLevel="1">
      <c r="B289" s="25" t="s">
        <v>861</v>
      </c>
      <c r="C289" s="27" t="str">
        <f t="shared" ref="C289:L291" si="168">C288</f>
        <v>-</v>
      </c>
      <c r="D289" s="27" t="str">
        <f t="shared" si="168"/>
        <v>-</v>
      </c>
      <c r="E289" s="27" t="str">
        <f t="shared" si="168"/>
        <v>-</v>
      </c>
      <c r="F289" s="27" t="str">
        <f t="shared" si="168"/>
        <v>-</v>
      </c>
      <c r="G289" s="27" t="str">
        <f t="shared" si="168"/>
        <v>-</v>
      </c>
      <c r="H289" s="27" t="str">
        <f t="shared" si="168"/>
        <v>-</v>
      </c>
      <c r="I289" s="27" t="str">
        <f t="shared" si="168"/>
        <v>-</v>
      </c>
      <c r="J289" s="27" t="str">
        <f t="shared" si="168"/>
        <v>-</v>
      </c>
      <c r="K289" s="27" t="str">
        <f t="shared" si="168"/>
        <v>-</v>
      </c>
      <c r="L289" s="27" t="str">
        <f t="shared" si="168"/>
        <v>-</v>
      </c>
      <c r="M289" s="27" t="str">
        <f t="shared" ref="M289:V291" si="169">M288</f>
        <v>-</v>
      </c>
      <c r="N289" s="27" t="str">
        <f t="shared" si="169"/>
        <v>-</v>
      </c>
      <c r="O289" s="27" t="str">
        <f t="shared" si="169"/>
        <v>-</v>
      </c>
      <c r="P289" s="27" t="str">
        <f t="shared" si="169"/>
        <v>-</v>
      </c>
      <c r="Q289" s="27" t="str">
        <f t="shared" si="169"/>
        <v>-</v>
      </c>
      <c r="R289" s="27" t="str">
        <f t="shared" si="169"/>
        <v>-</v>
      </c>
      <c r="S289" s="27" t="str">
        <f t="shared" si="169"/>
        <v>-</v>
      </c>
      <c r="T289" s="27" t="str">
        <f t="shared" si="169"/>
        <v>-</v>
      </c>
      <c r="U289" s="27" t="str">
        <f t="shared" si="169"/>
        <v>-</v>
      </c>
      <c r="V289" s="27" t="str">
        <f t="shared" si="169"/>
        <v>-</v>
      </c>
      <c r="W289" s="27" t="str">
        <f t="shared" ref="W289:AF291" si="170">W288</f>
        <v>-</v>
      </c>
      <c r="X289" s="27" t="str">
        <f t="shared" si="170"/>
        <v>-</v>
      </c>
      <c r="Y289" s="27" t="str">
        <f t="shared" si="170"/>
        <v>-</v>
      </c>
      <c r="Z289" s="27" t="str">
        <f t="shared" si="170"/>
        <v>-</v>
      </c>
      <c r="AA289" s="27" t="str">
        <f t="shared" si="170"/>
        <v>-</v>
      </c>
      <c r="AB289" s="27" t="str">
        <f t="shared" si="170"/>
        <v>-</v>
      </c>
      <c r="AC289" s="27" t="str">
        <f t="shared" si="170"/>
        <v>-</v>
      </c>
      <c r="AD289" s="27" t="str">
        <f t="shared" si="170"/>
        <v>-</v>
      </c>
      <c r="AE289" s="27" t="str">
        <f t="shared" si="170"/>
        <v>-</v>
      </c>
      <c r="AF289" s="27" t="str">
        <f t="shared" si="170"/>
        <v>-</v>
      </c>
      <c r="AG289" s="27">
        <f t="shared" ref="AG289:AP291" si="171">AG288</f>
        <v>155</v>
      </c>
      <c r="AH289" s="27">
        <f t="shared" si="171"/>
        <v>155</v>
      </c>
      <c r="AI289" s="27">
        <f t="shared" si="171"/>
        <v>155</v>
      </c>
      <c r="AJ289" s="27">
        <f t="shared" si="171"/>
        <v>155</v>
      </c>
      <c r="AK289" s="27" t="str">
        <f t="shared" si="171"/>
        <v>-</v>
      </c>
      <c r="AL289" s="27" t="str">
        <f t="shared" si="171"/>
        <v>-</v>
      </c>
      <c r="AM289" s="27" t="str">
        <f t="shared" si="171"/>
        <v>-</v>
      </c>
      <c r="AN289" s="27" t="str">
        <f t="shared" si="171"/>
        <v>-</v>
      </c>
      <c r="AO289" s="27" t="str">
        <f t="shared" si="171"/>
        <v>-</v>
      </c>
      <c r="AP289" s="27" t="str">
        <f t="shared" si="171"/>
        <v>-</v>
      </c>
      <c r="AQ289" s="27" t="str">
        <f t="shared" ref="AQ289:BE291" si="172">AQ288</f>
        <v>-</v>
      </c>
      <c r="AR289" s="27" t="str">
        <f t="shared" si="172"/>
        <v>-</v>
      </c>
      <c r="AS289" s="27" t="str">
        <f t="shared" si="172"/>
        <v>-</v>
      </c>
      <c r="AT289" s="27" t="str">
        <f t="shared" si="172"/>
        <v>-</v>
      </c>
      <c r="AU289" s="27" t="str">
        <f t="shared" si="172"/>
        <v>-</v>
      </c>
      <c r="AV289" s="27">
        <f t="shared" si="172"/>
        <v>155</v>
      </c>
      <c r="AW289" s="27">
        <f t="shared" si="172"/>
        <v>155</v>
      </c>
      <c r="AX289" s="27">
        <f t="shared" si="172"/>
        <v>155</v>
      </c>
      <c r="AY289" s="27">
        <f t="shared" si="172"/>
        <v>155</v>
      </c>
      <c r="AZ289" s="27" t="str">
        <f t="shared" si="172"/>
        <v>-</v>
      </c>
      <c r="BA289" s="27" t="str">
        <f t="shared" si="172"/>
        <v>-</v>
      </c>
      <c r="BB289" s="27" t="str">
        <f t="shared" si="172"/>
        <v>-</v>
      </c>
      <c r="BC289" s="27" t="str">
        <f t="shared" si="172"/>
        <v>-</v>
      </c>
      <c r="BD289" s="27" t="str">
        <f t="shared" si="172"/>
        <v>-</v>
      </c>
      <c r="BE289" s="27" t="str">
        <f t="shared" si="172"/>
        <v>-</v>
      </c>
      <c r="BF289" s="27" t="str">
        <f t="shared" ref="BF289:BY289" si="173">BF288</f>
        <v>-</v>
      </c>
      <c r="BG289" s="27" t="str">
        <f t="shared" si="173"/>
        <v>-</v>
      </c>
      <c r="BH289" s="27" t="str">
        <f t="shared" si="173"/>
        <v>-</v>
      </c>
      <c r="BI289" s="27" t="str">
        <f t="shared" si="173"/>
        <v>-</v>
      </c>
      <c r="BJ289" s="27" t="str">
        <f t="shared" si="173"/>
        <v>-</v>
      </c>
      <c r="BK289" s="27" t="str">
        <f t="shared" si="173"/>
        <v>-</v>
      </c>
      <c r="BL289" s="27" t="str">
        <f t="shared" si="173"/>
        <v>-</v>
      </c>
      <c r="BM289" s="27" t="str">
        <f t="shared" si="173"/>
        <v>-</v>
      </c>
      <c r="BN289" s="27" t="str">
        <f t="shared" si="173"/>
        <v>-</v>
      </c>
      <c r="BO289" s="27" t="str">
        <f t="shared" si="173"/>
        <v>-</v>
      </c>
      <c r="BP289" s="27" t="str">
        <f t="shared" si="173"/>
        <v>-</v>
      </c>
      <c r="BQ289" s="27" t="str">
        <f t="shared" si="173"/>
        <v>-</v>
      </c>
      <c r="BR289" s="27" t="str">
        <f t="shared" si="173"/>
        <v>-</v>
      </c>
      <c r="BS289" s="27" t="str">
        <f t="shared" si="173"/>
        <v>-</v>
      </c>
      <c r="BT289" s="27" t="str">
        <f t="shared" si="173"/>
        <v>-</v>
      </c>
      <c r="BU289" s="27" t="str">
        <f t="shared" si="173"/>
        <v>-</v>
      </c>
      <c r="BV289" s="27" t="str">
        <f t="shared" si="173"/>
        <v>-</v>
      </c>
      <c r="BW289" s="27" t="str">
        <f t="shared" si="173"/>
        <v>-</v>
      </c>
      <c r="BX289" s="27" t="str">
        <f t="shared" si="173"/>
        <v>-</v>
      </c>
      <c r="BY289" s="27" t="str">
        <f t="shared" si="173"/>
        <v>-</v>
      </c>
    </row>
    <row r="290" spans="1:77" outlineLevel="1">
      <c r="B290" s="25" t="s">
        <v>862</v>
      </c>
      <c r="C290" s="27" t="str">
        <f t="shared" si="168"/>
        <v>-</v>
      </c>
      <c r="D290" s="27" t="str">
        <f t="shared" si="168"/>
        <v>-</v>
      </c>
      <c r="E290" s="27" t="str">
        <f t="shared" si="168"/>
        <v>-</v>
      </c>
      <c r="F290" s="27" t="str">
        <f t="shared" si="168"/>
        <v>-</v>
      </c>
      <c r="G290" s="27" t="str">
        <f t="shared" si="168"/>
        <v>-</v>
      </c>
      <c r="H290" s="27" t="str">
        <f t="shared" si="168"/>
        <v>-</v>
      </c>
      <c r="I290" s="27" t="str">
        <f t="shared" si="168"/>
        <v>-</v>
      </c>
      <c r="J290" s="27" t="str">
        <f t="shared" si="168"/>
        <v>-</v>
      </c>
      <c r="K290" s="27" t="str">
        <f t="shared" si="168"/>
        <v>-</v>
      </c>
      <c r="L290" s="27" t="str">
        <f t="shared" si="168"/>
        <v>-</v>
      </c>
      <c r="M290" s="27" t="str">
        <f t="shared" si="169"/>
        <v>-</v>
      </c>
      <c r="N290" s="27" t="str">
        <f t="shared" si="169"/>
        <v>-</v>
      </c>
      <c r="O290" s="27" t="str">
        <f t="shared" si="169"/>
        <v>-</v>
      </c>
      <c r="P290" s="27" t="str">
        <f t="shared" si="169"/>
        <v>-</v>
      </c>
      <c r="Q290" s="27" t="str">
        <f t="shared" si="169"/>
        <v>-</v>
      </c>
      <c r="R290" s="27" t="str">
        <f t="shared" si="169"/>
        <v>-</v>
      </c>
      <c r="S290" s="27" t="str">
        <f t="shared" si="169"/>
        <v>-</v>
      </c>
      <c r="T290" s="27" t="str">
        <f t="shared" si="169"/>
        <v>-</v>
      </c>
      <c r="U290" s="27" t="str">
        <f t="shared" si="169"/>
        <v>-</v>
      </c>
      <c r="V290" s="27" t="str">
        <f t="shared" si="169"/>
        <v>-</v>
      </c>
      <c r="W290" s="27" t="str">
        <f t="shared" si="170"/>
        <v>-</v>
      </c>
      <c r="X290" s="27" t="str">
        <f t="shared" si="170"/>
        <v>-</v>
      </c>
      <c r="Y290" s="27" t="str">
        <f t="shared" si="170"/>
        <v>-</v>
      </c>
      <c r="Z290" s="27" t="str">
        <f t="shared" si="170"/>
        <v>-</v>
      </c>
      <c r="AA290" s="27" t="str">
        <f t="shared" si="170"/>
        <v>-</v>
      </c>
      <c r="AB290" s="27" t="str">
        <f t="shared" si="170"/>
        <v>-</v>
      </c>
      <c r="AC290" s="27" t="str">
        <f t="shared" si="170"/>
        <v>-</v>
      </c>
      <c r="AD290" s="27" t="str">
        <f t="shared" si="170"/>
        <v>-</v>
      </c>
      <c r="AE290" s="27" t="str">
        <f t="shared" si="170"/>
        <v>-</v>
      </c>
      <c r="AF290" s="27" t="str">
        <f t="shared" si="170"/>
        <v>-</v>
      </c>
      <c r="AG290" s="27">
        <f t="shared" si="171"/>
        <v>155</v>
      </c>
      <c r="AH290" s="27">
        <f t="shared" si="171"/>
        <v>155</v>
      </c>
      <c r="AI290" s="27">
        <f t="shared" si="171"/>
        <v>155</v>
      </c>
      <c r="AJ290" s="27">
        <f t="shared" si="171"/>
        <v>155</v>
      </c>
      <c r="AK290" s="27" t="str">
        <f t="shared" si="171"/>
        <v>-</v>
      </c>
      <c r="AL290" s="27" t="str">
        <f t="shared" si="171"/>
        <v>-</v>
      </c>
      <c r="AM290" s="27" t="str">
        <f t="shared" si="171"/>
        <v>-</v>
      </c>
      <c r="AN290" s="27" t="str">
        <f t="shared" si="171"/>
        <v>-</v>
      </c>
      <c r="AO290" s="27" t="str">
        <f t="shared" si="171"/>
        <v>-</v>
      </c>
      <c r="AP290" s="27" t="str">
        <f t="shared" si="171"/>
        <v>-</v>
      </c>
      <c r="AQ290" s="27" t="str">
        <f t="shared" si="172"/>
        <v>-</v>
      </c>
      <c r="AR290" s="27" t="str">
        <f t="shared" si="172"/>
        <v>-</v>
      </c>
      <c r="AS290" s="27" t="str">
        <f t="shared" si="172"/>
        <v>-</v>
      </c>
      <c r="AT290" s="27" t="str">
        <f t="shared" si="172"/>
        <v>-</v>
      </c>
      <c r="AU290" s="27" t="str">
        <f t="shared" si="172"/>
        <v>-</v>
      </c>
      <c r="AV290" s="27">
        <f t="shared" si="172"/>
        <v>155</v>
      </c>
      <c r="AW290" s="27">
        <f t="shared" si="172"/>
        <v>155</v>
      </c>
      <c r="AX290" s="27">
        <f t="shared" si="172"/>
        <v>155</v>
      </c>
      <c r="AY290" s="27">
        <f t="shared" si="172"/>
        <v>155</v>
      </c>
      <c r="AZ290" s="27" t="str">
        <f t="shared" si="172"/>
        <v>-</v>
      </c>
      <c r="BA290" s="27" t="str">
        <f t="shared" si="172"/>
        <v>-</v>
      </c>
      <c r="BB290" s="27" t="str">
        <f t="shared" si="172"/>
        <v>-</v>
      </c>
      <c r="BC290" s="27" t="str">
        <f t="shared" si="172"/>
        <v>-</v>
      </c>
      <c r="BD290" s="27" t="str">
        <f t="shared" si="172"/>
        <v>-</v>
      </c>
      <c r="BE290" s="27" t="str">
        <f t="shared" si="172"/>
        <v>-</v>
      </c>
      <c r="BF290" s="27" t="str">
        <f t="shared" ref="BF290:BY290" si="174">BF289</f>
        <v>-</v>
      </c>
      <c r="BG290" s="27" t="str">
        <f t="shared" si="174"/>
        <v>-</v>
      </c>
      <c r="BH290" s="27" t="str">
        <f t="shared" si="174"/>
        <v>-</v>
      </c>
      <c r="BI290" s="27" t="str">
        <f t="shared" si="174"/>
        <v>-</v>
      </c>
      <c r="BJ290" s="27" t="str">
        <f t="shared" si="174"/>
        <v>-</v>
      </c>
      <c r="BK290" s="27" t="str">
        <f t="shared" si="174"/>
        <v>-</v>
      </c>
      <c r="BL290" s="27" t="str">
        <f t="shared" si="174"/>
        <v>-</v>
      </c>
      <c r="BM290" s="27" t="str">
        <f t="shared" si="174"/>
        <v>-</v>
      </c>
      <c r="BN290" s="27" t="str">
        <f t="shared" si="174"/>
        <v>-</v>
      </c>
      <c r="BO290" s="27" t="str">
        <f t="shared" si="174"/>
        <v>-</v>
      </c>
      <c r="BP290" s="27" t="str">
        <f t="shared" si="174"/>
        <v>-</v>
      </c>
      <c r="BQ290" s="27" t="str">
        <f t="shared" si="174"/>
        <v>-</v>
      </c>
      <c r="BR290" s="27" t="str">
        <f t="shared" si="174"/>
        <v>-</v>
      </c>
      <c r="BS290" s="27" t="str">
        <f t="shared" si="174"/>
        <v>-</v>
      </c>
      <c r="BT290" s="27" t="str">
        <f t="shared" si="174"/>
        <v>-</v>
      </c>
      <c r="BU290" s="27" t="str">
        <f t="shared" si="174"/>
        <v>-</v>
      </c>
      <c r="BV290" s="27" t="str">
        <f t="shared" si="174"/>
        <v>-</v>
      </c>
      <c r="BW290" s="27" t="str">
        <f t="shared" si="174"/>
        <v>-</v>
      </c>
      <c r="BX290" s="27" t="str">
        <f t="shared" si="174"/>
        <v>-</v>
      </c>
      <c r="BY290" s="27" t="str">
        <f t="shared" si="174"/>
        <v>-</v>
      </c>
    </row>
    <row r="291" spans="1:77" outlineLevel="1">
      <c r="B291" s="25" t="s">
        <v>863</v>
      </c>
      <c r="C291" s="27" t="str">
        <f t="shared" si="168"/>
        <v>-</v>
      </c>
      <c r="D291" s="27" t="str">
        <f t="shared" si="168"/>
        <v>-</v>
      </c>
      <c r="E291" s="27" t="str">
        <f t="shared" si="168"/>
        <v>-</v>
      </c>
      <c r="F291" s="27" t="str">
        <f t="shared" si="168"/>
        <v>-</v>
      </c>
      <c r="G291" s="27" t="str">
        <f t="shared" si="168"/>
        <v>-</v>
      </c>
      <c r="H291" s="27" t="str">
        <f t="shared" si="168"/>
        <v>-</v>
      </c>
      <c r="I291" s="27" t="str">
        <f t="shared" si="168"/>
        <v>-</v>
      </c>
      <c r="J291" s="27" t="str">
        <f t="shared" si="168"/>
        <v>-</v>
      </c>
      <c r="K291" s="27" t="str">
        <f t="shared" si="168"/>
        <v>-</v>
      </c>
      <c r="L291" s="27" t="str">
        <f t="shared" si="168"/>
        <v>-</v>
      </c>
      <c r="M291" s="27" t="str">
        <f t="shared" si="169"/>
        <v>-</v>
      </c>
      <c r="N291" s="27" t="str">
        <f t="shared" si="169"/>
        <v>-</v>
      </c>
      <c r="O291" s="27" t="str">
        <f t="shared" si="169"/>
        <v>-</v>
      </c>
      <c r="P291" s="27" t="str">
        <f t="shared" si="169"/>
        <v>-</v>
      </c>
      <c r="Q291" s="27" t="str">
        <f t="shared" si="169"/>
        <v>-</v>
      </c>
      <c r="R291" s="27" t="str">
        <f t="shared" si="169"/>
        <v>-</v>
      </c>
      <c r="S291" s="27" t="str">
        <f t="shared" si="169"/>
        <v>-</v>
      </c>
      <c r="T291" s="27" t="str">
        <f t="shared" si="169"/>
        <v>-</v>
      </c>
      <c r="U291" s="27" t="str">
        <f t="shared" si="169"/>
        <v>-</v>
      </c>
      <c r="V291" s="27" t="str">
        <f t="shared" si="169"/>
        <v>-</v>
      </c>
      <c r="W291" s="27" t="str">
        <f t="shared" si="170"/>
        <v>-</v>
      </c>
      <c r="X291" s="27" t="str">
        <f t="shared" si="170"/>
        <v>-</v>
      </c>
      <c r="Y291" s="27" t="str">
        <f t="shared" si="170"/>
        <v>-</v>
      </c>
      <c r="Z291" s="27" t="str">
        <f t="shared" si="170"/>
        <v>-</v>
      </c>
      <c r="AA291" s="27" t="str">
        <f t="shared" si="170"/>
        <v>-</v>
      </c>
      <c r="AB291" s="27" t="str">
        <f t="shared" si="170"/>
        <v>-</v>
      </c>
      <c r="AC291" s="27" t="str">
        <f t="shared" si="170"/>
        <v>-</v>
      </c>
      <c r="AD291" s="27" t="str">
        <f t="shared" si="170"/>
        <v>-</v>
      </c>
      <c r="AE291" s="27" t="str">
        <f t="shared" si="170"/>
        <v>-</v>
      </c>
      <c r="AF291" s="27" t="str">
        <f t="shared" si="170"/>
        <v>-</v>
      </c>
      <c r="AG291" s="27">
        <f t="shared" si="171"/>
        <v>155</v>
      </c>
      <c r="AH291" s="27">
        <f t="shared" si="171"/>
        <v>155</v>
      </c>
      <c r="AI291" s="27">
        <f t="shared" si="171"/>
        <v>155</v>
      </c>
      <c r="AJ291" s="27">
        <f t="shared" si="171"/>
        <v>155</v>
      </c>
      <c r="AK291" s="27" t="str">
        <f t="shared" si="171"/>
        <v>-</v>
      </c>
      <c r="AL291" s="27" t="str">
        <f t="shared" si="171"/>
        <v>-</v>
      </c>
      <c r="AM291" s="27" t="str">
        <f t="shared" si="171"/>
        <v>-</v>
      </c>
      <c r="AN291" s="27" t="str">
        <f t="shared" si="171"/>
        <v>-</v>
      </c>
      <c r="AO291" s="27" t="str">
        <f t="shared" si="171"/>
        <v>-</v>
      </c>
      <c r="AP291" s="27" t="str">
        <f t="shared" si="171"/>
        <v>-</v>
      </c>
      <c r="AQ291" s="27" t="str">
        <f t="shared" si="172"/>
        <v>-</v>
      </c>
      <c r="AR291" s="27" t="str">
        <f t="shared" si="172"/>
        <v>-</v>
      </c>
      <c r="AS291" s="27" t="str">
        <f t="shared" si="172"/>
        <v>-</v>
      </c>
      <c r="AT291" s="27" t="str">
        <f t="shared" si="172"/>
        <v>-</v>
      </c>
      <c r="AU291" s="27" t="str">
        <f t="shared" si="172"/>
        <v>-</v>
      </c>
      <c r="AV291" s="27">
        <f t="shared" si="172"/>
        <v>155</v>
      </c>
      <c r="AW291" s="27">
        <f t="shared" si="172"/>
        <v>155</v>
      </c>
      <c r="AX291" s="27">
        <f t="shared" si="172"/>
        <v>155</v>
      </c>
      <c r="AY291" s="27">
        <f t="shared" si="172"/>
        <v>155</v>
      </c>
      <c r="AZ291" s="27" t="str">
        <f t="shared" si="172"/>
        <v>-</v>
      </c>
      <c r="BA291" s="27" t="str">
        <f t="shared" si="172"/>
        <v>-</v>
      </c>
      <c r="BB291" s="27" t="str">
        <f t="shared" si="172"/>
        <v>-</v>
      </c>
      <c r="BC291" s="27" t="str">
        <f t="shared" si="172"/>
        <v>-</v>
      </c>
      <c r="BD291" s="27" t="str">
        <f t="shared" si="172"/>
        <v>-</v>
      </c>
      <c r="BE291" s="27" t="str">
        <f t="shared" si="172"/>
        <v>-</v>
      </c>
      <c r="BF291" s="27" t="str">
        <f t="shared" ref="BF291:BY291" si="175">BF290</f>
        <v>-</v>
      </c>
      <c r="BG291" s="27" t="str">
        <f t="shared" si="175"/>
        <v>-</v>
      </c>
      <c r="BH291" s="27" t="str">
        <f t="shared" si="175"/>
        <v>-</v>
      </c>
      <c r="BI291" s="27" t="str">
        <f t="shared" si="175"/>
        <v>-</v>
      </c>
      <c r="BJ291" s="27" t="str">
        <f t="shared" si="175"/>
        <v>-</v>
      </c>
      <c r="BK291" s="27" t="str">
        <f t="shared" si="175"/>
        <v>-</v>
      </c>
      <c r="BL291" s="27" t="str">
        <f t="shared" si="175"/>
        <v>-</v>
      </c>
      <c r="BM291" s="27" t="str">
        <f t="shared" si="175"/>
        <v>-</v>
      </c>
      <c r="BN291" s="27" t="str">
        <f t="shared" si="175"/>
        <v>-</v>
      </c>
      <c r="BO291" s="27" t="str">
        <f t="shared" si="175"/>
        <v>-</v>
      </c>
      <c r="BP291" s="27" t="str">
        <f t="shared" si="175"/>
        <v>-</v>
      </c>
      <c r="BQ291" s="27" t="str">
        <f t="shared" si="175"/>
        <v>-</v>
      </c>
      <c r="BR291" s="27" t="str">
        <f t="shared" si="175"/>
        <v>-</v>
      </c>
      <c r="BS291" s="27" t="str">
        <f t="shared" si="175"/>
        <v>-</v>
      </c>
      <c r="BT291" s="27" t="str">
        <f t="shared" si="175"/>
        <v>-</v>
      </c>
      <c r="BU291" s="27" t="str">
        <f t="shared" si="175"/>
        <v>-</v>
      </c>
      <c r="BV291" s="27" t="str">
        <f t="shared" si="175"/>
        <v>-</v>
      </c>
      <c r="BW291" s="27" t="str">
        <f t="shared" si="175"/>
        <v>-</v>
      </c>
      <c r="BX291" s="27" t="str">
        <f t="shared" si="175"/>
        <v>-</v>
      </c>
      <c r="BY291" s="27" t="str">
        <f t="shared" si="175"/>
        <v>-</v>
      </c>
    </row>
    <row r="292" spans="1:77" outlineLevel="1"/>
    <row r="294" spans="1:77">
      <c r="A294" s="14" t="s">
        <v>1774</v>
      </c>
    </row>
    <row r="295" spans="1:77" outlineLevel="1">
      <c r="B295" t="s">
        <v>1182</v>
      </c>
      <c r="C295">
        <v>1</v>
      </c>
      <c r="D295">
        <f>C295</f>
        <v>1</v>
      </c>
      <c r="E295">
        <f>D295</f>
        <v>1</v>
      </c>
      <c r="F295">
        <f>D295</f>
        <v>1</v>
      </c>
      <c r="G295">
        <f>F295</f>
        <v>1</v>
      </c>
      <c r="H295">
        <v>1</v>
      </c>
      <c r="I295">
        <f>C295+1</f>
        <v>2</v>
      </c>
      <c r="J295">
        <f>I295</f>
        <v>2</v>
      </c>
      <c r="K295">
        <f>J295</f>
        <v>2</v>
      </c>
      <c r="L295">
        <f>J295</f>
        <v>2</v>
      </c>
      <c r="M295">
        <f>L295</f>
        <v>2</v>
      </c>
      <c r="N295">
        <v>2</v>
      </c>
      <c r="O295">
        <f>I295+1</f>
        <v>3</v>
      </c>
      <c r="P295">
        <f>O295</f>
        <v>3</v>
      </c>
      <c r="Q295">
        <f>P295</f>
        <v>3</v>
      </c>
      <c r="R295">
        <f>P295</f>
        <v>3</v>
      </c>
      <c r="S295">
        <f>R295</f>
        <v>3</v>
      </c>
      <c r="T295">
        <v>3</v>
      </c>
      <c r="U295">
        <f>O295+1</f>
        <v>4</v>
      </c>
      <c r="V295">
        <f>U295</f>
        <v>4</v>
      </c>
      <c r="W295">
        <f>V295</f>
        <v>4</v>
      </c>
      <c r="X295">
        <f>V295</f>
        <v>4</v>
      </c>
      <c r="Y295">
        <f>X295</f>
        <v>4</v>
      </c>
      <c r="Z295">
        <v>4</v>
      </c>
      <c r="AA295">
        <f>U295+1</f>
        <v>5</v>
      </c>
      <c r="AB295">
        <f>AA295</f>
        <v>5</v>
      </c>
      <c r="AC295">
        <f>AB295</f>
        <v>5</v>
      </c>
      <c r="AD295">
        <f>AB295</f>
        <v>5</v>
      </c>
      <c r="AE295">
        <f>AD295</f>
        <v>5</v>
      </c>
      <c r="AF295">
        <v>5</v>
      </c>
      <c r="AG295">
        <f>AA295+1</f>
        <v>6</v>
      </c>
      <c r="AH295">
        <f>AG295</f>
        <v>6</v>
      </c>
      <c r="AI295">
        <f>AH295</f>
        <v>6</v>
      </c>
      <c r="AJ295">
        <f>AH295</f>
        <v>6</v>
      </c>
      <c r="AK295">
        <f>AJ295</f>
        <v>6</v>
      </c>
      <c r="AL295">
        <v>6</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row>
    <row r="296" spans="1:77" outlineLevel="1">
      <c r="B296" t="s">
        <v>1574</v>
      </c>
      <c r="C296" t="s">
        <v>1575</v>
      </c>
      <c r="D296" t="s">
        <v>1576</v>
      </c>
      <c r="E296" t="s">
        <v>1577</v>
      </c>
      <c r="F296" t="s">
        <v>1004</v>
      </c>
      <c r="G296" t="s">
        <v>1578</v>
      </c>
      <c r="H296" t="s">
        <v>1583</v>
      </c>
      <c r="I296" t="s">
        <v>1575</v>
      </c>
      <c r="J296" t="s">
        <v>1576</v>
      </c>
      <c r="K296" t="s">
        <v>1577</v>
      </c>
      <c r="L296" t="s">
        <v>1004</v>
      </c>
      <c r="M296" t="s">
        <v>1578</v>
      </c>
      <c r="N296" t="s">
        <v>1583</v>
      </c>
      <c r="O296" t="s">
        <v>1575</v>
      </c>
      <c r="P296" t="s">
        <v>1576</v>
      </c>
      <c r="Q296" t="s">
        <v>1577</v>
      </c>
      <c r="R296" t="s">
        <v>1004</v>
      </c>
      <c r="S296" t="s">
        <v>1578</v>
      </c>
      <c r="T296" t="s">
        <v>1583</v>
      </c>
      <c r="U296" t="s">
        <v>1575</v>
      </c>
      <c r="V296" t="s">
        <v>1576</v>
      </c>
      <c r="W296" t="s">
        <v>1577</v>
      </c>
      <c r="X296" t="s">
        <v>1004</v>
      </c>
      <c r="Y296" t="s">
        <v>1578</v>
      </c>
      <c r="Z296" t="s">
        <v>1583</v>
      </c>
      <c r="AA296" t="s">
        <v>1575</v>
      </c>
      <c r="AB296" t="s">
        <v>1576</v>
      </c>
      <c r="AC296" t="s">
        <v>1577</v>
      </c>
      <c r="AD296" t="s">
        <v>1004</v>
      </c>
      <c r="AE296" t="s">
        <v>1578</v>
      </c>
      <c r="AF296" t="s">
        <v>1583</v>
      </c>
      <c r="AG296" t="s">
        <v>1575</v>
      </c>
      <c r="AH296" t="s">
        <v>1576</v>
      </c>
      <c r="AI296" t="s">
        <v>1577</v>
      </c>
      <c r="AJ296" t="s">
        <v>1004</v>
      </c>
      <c r="AK296" t="s">
        <v>1578</v>
      </c>
      <c r="AL296" t="s">
        <v>1583</v>
      </c>
      <c r="AM296" t="s">
        <v>1584</v>
      </c>
      <c r="AN296" t="s">
        <v>1004</v>
      </c>
      <c r="AO296" t="s">
        <v>880</v>
      </c>
      <c r="AP296" t="s">
        <v>1585</v>
      </c>
      <c r="AQ296" t="s">
        <v>1575</v>
      </c>
      <c r="AR296" t="s">
        <v>1588</v>
      </c>
      <c r="AS296" t="s">
        <v>1004</v>
      </c>
      <c r="AT296" t="s">
        <v>880</v>
      </c>
      <c r="AU296" t="s">
        <v>1589</v>
      </c>
      <c r="AV296" t="s">
        <v>1575</v>
      </c>
      <c r="AW296" t="s">
        <v>1590</v>
      </c>
      <c r="AX296" t="s">
        <v>1004</v>
      </c>
      <c r="AY296" t="s">
        <v>880</v>
      </c>
      <c r="AZ296" t="s">
        <v>1591</v>
      </c>
      <c r="BA296" t="s">
        <v>1575</v>
      </c>
      <c r="BB296" t="s">
        <v>1592</v>
      </c>
      <c r="BC296" t="s">
        <v>1004</v>
      </c>
      <c r="BD296" t="s">
        <v>880</v>
      </c>
      <c r="BE296" t="s">
        <v>1593</v>
      </c>
      <c r="BF296" t="s">
        <v>1575</v>
      </c>
      <c r="BG296" t="s">
        <v>1594</v>
      </c>
      <c r="BH296" t="s">
        <v>1004</v>
      </c>
      <c r="BI296" t="s">
        <v>880</v>
      </c>
      <c r="BJ296" t="s">
        <v>1595</v>
      </c>
      <c r="BK296" t="s">
        <v>1575</v>
      </c>
    </row>
    <row r="297" spans="1:77" outlineLevel="1">
      <c r="B297" t="s">
        <v>1579</v>
      </c>
      <c r="C297" t="s">
        <v>888</v>
      </c>
      <c r="D297" t="s">
        <v>889</v>
      </c>
      <c r="E297" t="s">
        <v>997</v>
      </c>
      <c r="F297" t="s">
        <v>1580</v>
      </c>
      <c r="G297" t="s">
        <v>1581</v>
      </c>
      <c r="H297" t="s">
        <v>1582</v>
      </c>
      <c r="I297" t="s">
        <v>888</v>
      </c>
      <c r="J297" t="s">
        <v>1576</v>
      </c>
      <c r="K297" t="s">
        <v>890</v>
      </c>
      <c r="L297" t="s">
        <v>1580</v>
      </c>
      <c r="M297" t="s">
        <v>1581</v>
      </c>
      <c r="N297" t="s">
        <v>1582</v>
      </c>
      <c r="O297" t="s">
        <v>888</v>
      </c>
      <c r="P297" t="s">
        <v>1576</v>
      </c>
      <c r="Q297" t="s">
        <v>890</v>
      </c>
      <c r="R297" t="s">
        <v>1580</v>
      </c>
      <c r="S297" t="s">
        <v>1581</v>
      </c>
      <c r="T297" t="s">
        <v>1582</v>
      </c>
      <c r="U297" t="s">
        <v>888</v>
      </c>
      <c r="V297" t="s">
        <v>1576</v>
      </c>
      <c r="W297" t="s">
        <v>890</v>
      </c>
      <c r="X297" t="s">
        <v>1580</v>
      </c>
      <c r="Y297" t="s">
        <v>1581</v>
      </c>
      <c r="Z297" t="s">
        <v>1582</v>
      </c>
      <c r="AA297" t="s">
        <v>888</v>
      </c>
      <c r="AB297" t="s">
        <v>1576</v>
      </c>
      <c r="AC297" t="s">
        <v>890</v>
      </c>
      <c r="AD297" t="s">
        <v>1580</v>
      </c>
      <c r="AE297" t="s">
        <v>1581</v>
      </c>
      <c r="AF297" t="s">
        <v>1582</v>
      </c>
      <c r="AG297" t="s">
        <v>888</v>
      </c>
      <c r="AH297" t="s">
        <v>1576</v>
      </c>
      <c r="AI297" t="s">
        <v>890</v>
      </c>
      <c r="AJ297" t="s">
        <v>1580</v>
      </c>
      <c r="AK297" t="s">
        <v>1581</v>
      </c>
      <c r="AL297" t="s">
        <v>1582</v>
      </c>
      <c r="AM297" t="s">
        <v>1028</v>
      </c>
      <c r="AN297" t="s">
        <v>1586</v>
      </c>
      <c r="AO297" t="s">
        <v>1587</v>
      </c>
      <c r="AP297" t="s">
        <v>1581</v>
      </c>
      <c r="AQ297" t="s">
        <v>888</v>
      </c>
      <c r="AR297" t="s">
        <v>1028</v>
      </c>
      <c r="AS297" t="s">
        <v>1586</v>
      </c>
      <c r="AT297" t="s">
        <v>1587</v>
      </c>
      <c r="AU297" t="s">
        <v>1581</v>
      </c>
      <c r="AV297" t="s">
        <v>888</v>
      </c>
      <c r="AW297" t="s">
        <v>1028</v>
      </c>
      <c r="AX297" t="s">
        <v>1586</v>
      </c>
      <c r="AY297" t="s">
        <v>1587</v>
      </c>
      <c r="AZ297" t="s">
        <v>1581</v>
      </c>
      <c r="BA297" t="s">
        <v>888</v>
      </c>
      <c r="BB297" t="s">
        <v>1028</v>
      </c>
      <c r="BC297" t="s">
        <v>1586</v>
      </c>
      <c r="BD297" t="s">
        <v>1587</v>
      </c>
      <c r="BE297" t="s">
        <v>1581</v>
      </c>
      <c r="BF297" t="s">
        <v>888</v>
      </c>
      <c r="BG297" t="s">
        <v>1028</v>
      </c>
      <c r="BH297" t="s">
        <v>1586</v>
      </c>
      <c r="BI297" t="s">
        <v>1587</v>
      </c>
      <c r="BJ297" t="s">
        <v>1581</v>
      </c>
      <c r="BK297" t="s">
        <v>888</v>
      </c>
    </row>
    <row r="298" spans="1:77" outlineLevel="1">
      <c r="B298" t="s">
        <v>1048</v>
      </c>
      <c r="C298" s="147">
        <v>1</v>
      </c>
      <c r="D298" s="147">
        <v>2</v>
      </c>
      <c r="E298" s="147">
        <v>3</v>
      </c>
      <c r="F298" s="147">
        <v>5</v>
      </c>
      <c r="G298" s="147">
        <v>6</v>
      </c>
      <c r="H298" s="147">
        <v>7</v>
      </c>
      <c r="I298" s="147">
        <f>C298</f>
        <v>1</v>
      </c>
      <c r="J298" s="147">
        <f t="shared" ref="J298:AK298" si="176">D298</f>
        <v>2</v>
      </c>
      <c r="K298" s="147">
        <f t="shared" si="176"/>
        <v>3</v>
      </c>
      <c r="L298" s="147">
        <f t="shared" si="176"/>
        <v>5</v>
      </c>
      <c r="M298" s="147">
        <f t="shared" si="176"/>
        <v>6</v>
      </c>
      <c r="N298" s="147">
        <f>H298</f>
        <v>7</v>
      </c>
      <c r="O298" s="147">
        <f t="shared" si="176"/>
        <v>1</v>
      </c>
      <c r="P298" s="147">
        <f t="shared" si="176"/>
        <v>2</v>
      </c>
      <c r="Q298" s="147">
        <f t="shared" si="176"/>
        <v>3</v>
      </c>
      <c r="R298" s="147">
        <f t="shared" si="176"/>
        <v>5</v>
      </c>
      <c r="S298" s="147">
        <f t="shared" si="176"/>
        <v>6</v>
      </c>
      <c r="T298" s="147">
        <f>N298</f>
        <v>7</v>
      </c>
      <c r="U298" s="147">
        <f t="shared" si="176"/>
        <v>1</v>
      </c>
      <c r="V298" s="147">
        <f t="shared" si="176"/>
        <v>2</v>
      </c>
      <c r="W298" s="147">
        <f t="shared" si="176"/>
        <v>3</v>
      </c>
      <c r="X298" s="147">
        <f t="shared" si="176"/>
        <v>5</v>
      </c>
      <c r="Y298" s="147">
        <f t="shared" si="176"/>
        <v>6</v>
      </c>
      <c r="Z298" s="147">
        <f>T298</f>
        <v>7</v>
      </c>
      <c r="AA298" s="147">
        <f t="shared" si="176"/>
        <v>1</v>
      </c>
      <c r="AB298" s="147">
        <f t="shared" si="176"/>
        <v>2</v>
      </c>
      <c r="AC298" s="147">
        <f t="shared" si="176"/>
        <v>3</v>
      </c>
      <c r="AD298" s="147">
        <f t="shared" si="176"/>
        <v>5</v>
      </c>
      <c r="AE298" s="147">
        <f t="shared" si="176"/>
        <v>6</v>
      </c>
      <c r="AF298" s="147">
        <f>Z298</f>
        <v>7</v>
      </c>
      <c r="AG298" s="147">
        <f t="shared" si="176"/>
        <v>1</v>
      </c>
      <c r="AH298" s="147">
        <f t="shared" si="176"/>
        <v>2</v>
      </c>
      <c r="AI298" s="147">
        <f t="shared" si="176"/>
        <v>3</v>
      </c>
      <c r="AJ298" s="147">
        <f t="shared" si="176"/>
        <v>5</v>
      </c>
      <c r="AK298" s="147">
        <f t="shared" si="176"/>
        <v>6</v>
      </c>
      <c r="AL298" s="147">
        <f>AF298</f>
        <v>7</v>
      </c>
      <c r="AM298" s="147">
        <v>8</v>
      </c>
      <c r="AN298" s="147">
        <f t="shared" ref="AN298:AV298" si="177">AM298+1</f>
        <v>9</v>
      </c>
      <c r="AO298" s="147">
        <f t="shared" si="177"/>
        <v>10</v>
      </c>
      <c r="AP298" s="147">
        <f t="shared" si="177"/>
        <v>11</v>
      </c>
      <c r="AQ298" s="147">
        <f t="shared" si="177"/>
        <v>12</v>
      </c>
      <c r="AR298" s="147">
        <f t="shared" si="177"/>
        <v>13</v>
      </c>
      <c r="AS298" s="147">
        <f t="shared" si="177"/>
        <v>14</v>
      </c>
      <c r="AT298" s="147">
        <f t="shared" si="177"/>
        <v>15</v>
      </c>
      <c r="AU298" s="147">
        <f t="shared" si="177"/>
        <v>16</v>
      </c>
      <c r="AV298" s="147">
        <f t="shared" si="177"/>
        <v>17</v>
      </c>
      <c r="AW298" s="147">
        <f t="shared" ref="AW298:BK298" si="178">AV298+1</f>
        <v>18</v>
      </c>
      <c r="AX298" s="147">
        <f t="shared" si="178"/>
        <v>19</v>
      </c>
      <c r="AY298" s="147">
        <f t="shared" si="178"/>
        <v>20</v>
      </c>
      <c r="AZ298" s="147">
        <f t="shared" si="178"/>
        <v>21</v>
      </c>
      <c r="BA298" s="147">
        <f t="shared" si="178"/>
        <v>22</v>
      </c>
      <c r="BB298" s="147">
        <f t="shared" si="178"/>
        <v>23</v>
      </c>
      <c r="BC298" s="147">
        <f t="shared" si="178"/>
        <v>24</v>
      </c>
      <c r="BD298" s="147">
        <f t="shared" si="178"/>
        <v>25</v>
      </c>
      <c r="BE298" s="147">
        <f t="shared" si="178"/>
        <v>26</v>
      </c>
      <c r="BF298" s="147">
        <f t="shared" si="178"/>
        <v>27</v>
      </c>
      <c r="BG298" s="147">
        <f t="shared" si="178"/>
        <v>28</v>
      </c>
      <c r="BH298" s="147">
        <f t="shared" si="178"/>
        <v>29</v>
      </c>
      <c r="BI298" s="147">
        <f t="shared" si="178"/>
        <v>30</v>
      </c>
      <c r="BJ298" s="147">
        <f t="shared" si="178"/>
        <v>31</v>
      </c>
      <c r="BK298" s="147">
        <f t="shared" si="178"/>
        <v>32</v>
      </c>
    </row>
    <row r="299" spans="1:77" outlineLevel="1">
      <c r="B299" t="s">
        <v>899</v>
      </c>
      <c r="C299" s="165">
        <f t="shared" ref="C299:H299" si="179">INDEX(i.Periods,C$298,1+d.TOL+(C$295-1)*3)</f>
        <v>43</v>
      </c>
      <c r="D299" s="165">
        <f t="shared" si="179"/>
        <v>60</v>
      </c>
      <c r="E299" s="165">
        <f t="shared" si="179"/>
        <v>65</v>
      </c>
      <c r="F299" s="165">
        <f t="shared" si="179"/>
        <v>80</v>
      </c>
      <c r="G299" s="165">
        <f t="shared" si="179"/>
        <v>82</v>
      </c>
      <c r="H299" s="165">
        <f t="shared" si="179"/>
        <v>95</v>
      </c>
      <c r="I299" s="165">
        <f t="shared" ref="I299:AK299" si="180">INDEX(i.Periods,I$298,1+d.TOL+(I$295-1)*3)</f>
        <v>43</v>
      </c>
      <c r="J299" s="165">
        <f t="shared" si="180"/>
        <v>62</v>
      </c>
      <c r="K299" s="165">
        <f t="shared" si="180"/>
        <v>67</v>
      </c>
      <c r="L299" s="165">
        <f t="shared" si="180"/>
        <v>82</v>
      </c>
      <c r="M299" s="165">
        <f t="shared" si="180"/>
        <v>84</v>
      </c>
      <c r="N299" s="165">
        <f t="shared" si="180"/>
        <v>97</v>
      </c>
      <c r="O299" s="165">
        <f t="shared" si="180"/>
        <v>43</v>
      </c>
      <c r="P299" s="165">
        <f t="shared" si="180"/>
        <v>65</v>
      </c>
      <c r="Q299" s="165">
        <f t="shared" si="180"/>
        <v>70</v>
      </c>
      <c r="R299" s="165">
        <f t="shared" si="180"/>
        <v>85</v>
      </c>
      <c r="S299" s="165">
        <f t="shared" si="180"/>
        <v>87</v>
      </c>
      <c r="T299" s="165">
        <f t="shared" si="180"/>
        <v>100</v>
      </c>
      <c r="U299" s="165">
        <f t="shared" si="180"/>
        <v>43</v>
      </c>
      <c r="V299" s="165">
        <f t="shared" si="180"/>
        <v>67</v>
      </c>
      <c r="W299" s="165">
        <f t="shared" si="180"/>
        <v>72</v>
      </c>
      <c r="X299" s="165">
        <f t="shared" si="180"/>
        <v>87</v>
      </c>
      <c r="Y299" s="165">
        <f t="shared" si="180"/>
        <v>89</v>
      </c>
      <c r="Z299" s="165">
        <f t="shared" si="180"/>
        <v>102</v>
      </c>
      <c r="AA299" s="165">
        <f t="shared" si="180"/>
        <v>43</v>
      </c>
      <c r="AB299" s="165">
        <f t="shared" si="180"/>
        <v>69</v>
      </c>
      <c r="AC299" s="165">
        <f t="shared" si="180"/>
        <v>74</v>
      </c>
      <c r="AD299" s="165">
        <f t="shared" si="180"/>
        <v>89</v>
      </c>
      <c r="AE299" s="165">
        <f t="shared" si="180"/>
        <v>91</v>
      </c>
      <c r="AF299" s="165">
        <f t="shared" si="180"/>
        <v>104</v>
      </c>
      <c r="AG299" s="165">
        <f t="shared" si="180"/>
        <v>43</v>
      </c>
      <c r="AH299" s="165">
        <f t="shared" si="180"/>
        <v>60</v>
      </c>
      <c r="AI299" s="165">
        <f t="shared" si="180"/>
        <v>65</v>
      </c>
      <c r="AJ299" s="165">
        <f t="shared" si="180"/>
        <v>80</v>
      </c>
      <c r="AK299" s="165">
        <f t="shared" si="180"/>
        <v>82</v>
      </c>
      <c r="AL299" s="165">
        <f t="shared" ref="AL299:AQ299" si="181">INDEX(i.Periods,AL$298,1+d.TOL+(AL$295-1)*3)</f>
        <v>95</v>
      </c>
      <c r="AM299" s="165">
        <f t="shared" si="181"/>
        <v>112</v>
      </c>
      <c r="AN299" s="165">
        <f t="shared" si="181"/>
        <v>125</v>
      </c>
      <c r="AO299" s="165">
        <f t="shared" si="181"/>
        <v>132</v>
      </c>
      <c r="AP299" s="165">
        <f t="shared" si="181"/>
        <v>134</v>
      </c>
      <c r="AQ299" s="165">
        <f t="shared" si="181"/>
        <v>147</v>
      </c>
      <c r="AR299" s="165">
        <f t="shared" ref="AR299:BK299" si="182">INDEX(i.Periods,AR$298,1+d.TOL+(AR$295-1)*3)</f>
        <v>164</v>
      </c>
      <c r="AS299" s="165">
        <f t="shared" si="182"/>
        <v>177</v>
      </c>
      <c r="AT299" s="165">
        <f t="shared" si="182"/>
        <v>184</v>
      </c>
      <c r="AU299" s="165">
        <f t="shared" si="182"/>
        <v>186</v>
      </c>
      <c r="AV299" s="165">
        <f t="shared" si="182"/>
        <v>199</v>
      </c>
      <c r="AW299" s="165">
        <f t="shared" si="182"/>
        <v>216</v>
      </c>
      <c r="AX299" s="165">
        <f t="shared" si="182"/>
        <v>229</v>
      </c>
      <c r="AY299" s="165">
        <f t="shared" si="182"/>
        <v>236</v>
      </c>
      <c r="AZ299" s="165">
        <f t="shared" si="182"/>
        <v>238</v>
      </c>
      <c r="BA299" s="165">
        <f t="shared" si="182"/>
        <v>251</v>
      </c>
      <c r="BB299" s="165">
        <f t="shared" si="182"/>
        <v>268</v>
      </c>
      <c r="BC299" s="165">
        <f t="shared" si="182"/>
        <v>281</v>
      </c>
      <c r="BD299" s="165">
        <f t="shared" si="182"/>
        <v>288</v>
      </c>
      <c r="BE299" s="165">
        <f t="shared" si="182"/>
        <v>290</v>
      </c>
      <c r="BF299" s="165">
        <f t="shared" si="182"/>
        <v>303</v>
      </c>
      <c r="BG299" s="165">
        <f t="shared" si="182"/>
        <v>320</v>
      </c>
      <c r="BH299" s="165">
        <f t="shared" si="182"/>
        <v>333</v>
      </c>
      <c r="BI299" s="165">
        <f t="shared" si="182"/>
        <v>340</v>
      </c>
      <c r="BJ299" s="165">
        <f t="shared" si="182"/>
        <v>342</v>
      </c>
      <c r="BK299" s="165">
        <f t="shared" si="182"/>
        <v>355</v>
      </c>
    </row>
    <row r="300" spans="1:77" outlineLevel="1" collapsed="1">
      <c r="B300" t="s">
        <v>3092</v>
      </c>
      <c r="C300" s="462">
        <f t="shared" ref="C300:H300" si="183">INDEX(i.Periods,C$298+1,1+d.TOL+(C$295-1)*3)</f>
        <v>60</v>
      </c>
      <c r="D300" s="462">
        <f t="shared" si="183"/>
        <v>65</v>
      </c>
      <c r="E300" s="462">
        <f t="shared" si="183"/>
        <v>73</v>
      </c>
      <c r="F300" s="462">
        <f t="shared" si="183"/>
        <v>82</v>
      </c>
      <c r="G300" s="462">
        <f t="shared" si="183"/>
        <v>95</v>
      </c>
      <c r="H300" s="462">
        <f t="shared" si="183"/>
        <v>112</v>
      </c>
      <c r="I300" s="462">
        <f t="shared" ref="I300:AK300" si="184">INDEX(i.Periods,I$298+1,1+d.TOL+(I$295-1)*3)</f>
        <v>62</v>
      </c>
      <c r="J300" s="462">
        <f t="shared" si="184"/>
        <v>67</v>
      </c>
      <c r="K300" s="462">
        <f t="shared" si="184"/>
        <v>75</v>
      </c>
      <c r="L300" s="462">
        <f t="shared" si="184"/>
        <v>84</v>
      </c>
      <c r="M300" s="462">
        <f t="shared" si="184"/>
        <v>97</v>
      </c>
      <c r="N300" s="462">
        <f t="shared" si="184"/>
        <v>112</v>
      </c>
      <c r="O300" s="462">
        <f t="shared" si="184"/>
        <v>65</v>
      </c>
      <c r="P300" s="462">
        <f t="shared" si="184"/>
        <v>70</v>
      </c>
      <c r="Q300" s="462">
        <f t="shared" si="184"/>
        <v>78</v>
      </c>
      <c r="R300" s="462">
        <f t="shared" si="184"/>
        <v>87</v>
      </c>
      <c r="S300" s="462">
        <f t="shared" si="184"/>
        <v>100</v>
      </c>
      <c r="T300" s="462">
        <f t="shared" si="184"/>
        <v>112</v>
      </c>
      <c r="U300" s="462">
        <f t="shared" si="184"/>
        <v>67</v>
      </c>
      <c r="V300" s="462">
        <f t="shared" si="184"/>
        <v>72</v>
      </c>
      <c r="W300" s="462">
        <f t="shared" si="184"/>
        <v>80</v>
      </c>
      <c r="X300" s="462">
        <f t="shared" si="184"/>
        <v>89</v>
      </c>
      <c r="Y300" s="462">
        <f t="shared" si="184"/>
        <v>102</v>
      </c>
      <c r="Z300" s="462">
        <f t="shared" si="184"/>
        <v>112</v>
      </c>
      <c r="AA300" s="462">
        <f t="shared" si="184"/>
        <v>69</v>
      </c>
      <c r="AB300" s="462">
        <f t="shared" si="184"/>
        <v>74</v>
      </c>
      <c r="AC300" s="462">
        <f t="shared" si="184"/>
        <v>82</v>
      </c>
      <c r="AD300" s="462">
        <f t="shared" si="184"/>
        <v>91</v>
      </c>
      <c r="AE300" s="462">
        <f t="shared" si="184"/>
        <v>104</v>
      </c>
      <c r="AF300" s="462">
        <f t="shared" si="184"/>
        <v>112</v>
      </c>
      <c r="AG300" s="462">
        <f t="shared" si="184"/>
        <v>60</v>
      </c>
      <c r="AH300" s="462">
        <f t="shared" si="184"/>
        <v>65</v>
      </c>
      <c r="AI300" s="462">
        <f t="shared" si="184"/>
        <v>73</v>
      </c>
      <c r="AJ300" s="462">
        <f t="shared" si="184"/>
        <v>82</v>
      </c>
      <c r="AK300" s="462">
        <f t="shared" si="184"/>
        <v>95</v>
      </c>
      <c r="AL300" s="462">
        <f t="shared" ref="AL300:AQ300" si="185">INDEX(i.Periods,AL$298+1,1+d.TOL+(AL$295-1)*3)</f>
        <v>112</v>
      </c>
      <c r="AM300" s="462">
        <f t="shared" si="185"/>
        <v>125</v>
      </c>
      <c r="AN300" s="462">
        <f t="shared" si="185"/>
        <v>132</v>
      </c>
      <c r="AO300" s="462">
        <f t="shared" si="185"/>
        <v>134</v>
      </c>
      <c r="AP300" s="462">
        <f t="shared" si="185"/>
        <v>147</v>
      </c>
      <c r="AQ300" s="462">
        <f t="shared" si="185"/>
        <v>164</v>
      </c>
      <c r="AR300" s="462">
        <f t="shared" ref="AR300:BK300" si="186">INDEX(i.Periods,AR$298+1,1+d.TOL+(AR$295-1)*3)</f>
        <v>177</v>
      </c>
      <c r="AS300" s="462">
        <f t="shared" si="186"/>
        <v>184</v>
      </c>
      <c r="AT300" s="462">
        <f t="shared" si="186"/>
        <v>186</v>
      </c>
      <c r="AU300" s="462">
        <f t="shared" si="186"/>
        <v>199</v>
      </c>
      <c r="AV300" s="462">
        <f t="shared" si="186"/>
        <v>216</v>
      </c>
      <c r="AW300" s="462">
        <f t="shared" si="186"/>
        <v>229</v>
      </c>
      <c r="AX300" s="462">
        <f t="shared" si="186"/>
        <v>236</v>
      </c>
      <c r="AY300" s="462">
        <f t="shared" si="186"/>
        <v>238</v>
      </c>
      <c r="AZ300" s="462">
        <f t="shared" si="186"/>
        <v>251</v>
      </c>
      <c r="BA300" s="462">
        <f t="shared" si="186"/>
        <v>268</v>
      </c>
      <c r="BB300" s="462">
        <f t="shared" si="186"/>
        <v>281</v>
      </c>
      <c r="BC300" s="462">
        <f t="shared" si="186"/>
        <v>288</v>
      </c>
      <c r="BD300" s="462">
        <f t="shared" si="186"/>
        <v>290</v>
      </c>
      <c r="BE300" s="462">
        <f t="shared" si="186"/>
        <v>303</v>
      </c>
      <c r="BF300" s="462">
        <f t="shared" si="186"/>
        <v>320</v>
      </c>
      <c r="BG300" s="462">
        <f t="shared" si="186"/>
        <v>333</v>
      </c>
      <c r="BH300" s="462">
        <f t="shared" si="186"/>
        <v>340</v>
      </c>
      <c r="BI300" s="462">
        <f t="shared" si="186"/>
        <v>342</v>
      </c>
      <c r="BJ300" s="462">
        <f t="shared" si="186"/>
        <v>355</v>
      </c>
      <c r="BK300" s="462">
        <f t="shared" si="186"/>
        <v>372</v>
      </c>
    </row>
    <row r="301" spans="1:77" ht="77.25" hidden="1" customHeight="1" outlineLevel="2">
      <c r="A301">
        <v>1</v>
      </c>
      <c r="B301" t="s">
        <v>1570</v>
      </c>
      <c r="C301" s="429" t="str">
        <f t="shared" ref="C301:Q311" si="187">INDEX(i.TOL_indices,d.TOL,$A301)&amp;", "&amp;TEXT(C$299,"0")&amp;":"&amp;TEXT(C$300,"0")</f>
        <v>67:68, 43:60</v>
      </c>
      <c r="D301" s="429" t="str">
        <f t="shared" si="187"/>
        <v>67:68, 60:65</v>
      </c>
      <c r="E301" s="429" t="str">
        <f t="shared" si="187"/>
        <v>67:68, 65:73</v>
      </c>
      <c r="F301" s="429" t="str">
        <f t="shared" si="187"/>
        <v>67:68, 80:82</v>
      </c>
      <c r="G301" s="429" t="str">
        <f t="shared" si="187"/>
        <v>67:68, 82:95</v>
      </c>
      <c r="H301" s="429" t="str">
        <f t="shared" si="187"/>
        <v>67:68, 95:112</v>
      </c>
      <c r="I301" s="429" t="str">
        <f t="shared" si="187"/>
        <v>67:68, 43:62</v>
      </c>
      <c r="J301" s="429" t="str">
        <f t="shared" si="187"/>
        <v>67:68, 62:67</v>
      </c>
      <c r="K301" s="429" t="str">
        <f t="shared" si="187"/>
        <v>67:68, 67:75</v>
      </c>
      <c r="L301" s="429" t="str">
        <f t="shared" si="187"/>
        <v>67:68, 82:84</v>
      </c>
      <c r="M301" s="429" t="str">
        <f t="shared" si="187"/>
        <v>67:68, 84:97</v>
      </c>
      <c r="N301" s="429" t="str">
        <f t="shared" si="187"/>
        <v>67:68, 97:112</v>
      </c>
      <c r="O301" s="429" t="str">
        <f t="shared" si="187"/>
        <v>67:68, 43:65</v>
      </c>
      <c r="P301" s="429" t="str">
        <f t="shared" si="187"/>
        <v>67:68, 65:70</v>
      </c>
      <c r="Q301" s="429" t="str">
        <f t="shared" si="187"/>
        <v>67:68, 70:78</v>
      </c>
      <c r="R301" s="429" t="str">
        <f t="shared" ref="R301:AT311" si="188">INDEX(i.TOL_indices,d.TOL,$A301)&amp;", "&amp;TEXT(R$299,"0")&amp;":"&amp;TEXT(R$300,"0")</f>
        <v>67:68, 85:87</v>
      </c>
      <c r="S301" s="429" t="str">
        <f t="shared" si="188"/>
        <v>67:68, 87:100</v>
      </c>
      <c r="T301" s="429" t="str">
        <f t="shared" si="188"/>
        <v>67:68, 100:112</v>
      </c>
      <c r="U301" s="429" t="str">
        <f t="shared" si="188"/>
        <v>67:68, 43:67</v>
      </c>
      <c r="V301" s="429" t="str">
        <f t="shared" si="188"/>
        <v>67:68, 67:72</v>
      </c>
      <c r="W301" s="429" t="str">
        <f t="shared" si="188"/>
        <v>67:68, 72:80</v>
      </c>
      <c r="X301" s="429" t="str">
        <f t="shared" si="188"/>
        <v>67:68, 87:89</v>
      </c>
      <c r="Y301" s="429" t="str">
        <f t="shared" si="188"/>
        <v>67:68, 89:102</v>
      </c>
      <c r="Z301" s="429" t="str">
        <f t="shared" si="188"/>
        <v>67:68, 102:112</v>
      </c>
      <c r="AA301" s="429" t="str">
        <f t="shared" si="188"/>
        <v>67:68, 43:69</v>
      </c>
      <c r="AB301" s="429" t="str">
        <f t="shared" si="188"/>
        <v>67:68, 69:74</v>
      </c>
      <c r="AC301" s="429" t="str">
        <f t="shared" si="188"/>
        <v>67:68, 74:82</v>
      </c>
      <c r="AD301" s="429" t="str">
        <f t="shared" si="188"/>
        <v>67:68, 89:91</v>
      </c>
      <c r="AE301" s="429" t="str">
        <f t="shared" si="188"/>
        <v>67:68, 91:104</v>
      </c>
      <c r="AF301" s="429" t="str">
        <f t="shared" si="188"/>
        <v>67:68, 104:112</v>
      </c>
      <c r="AG301" s="429" t="str">
        <f t="shared" si="188"/>
        <v>67:68, 43:60</v>
      </c>
      <c r="AH301" s="429" t="str">
        <f t="shared" si="188"/>
        <v>67:68, 60:65</v>
      </c>
      <c r="AI301" s="429" t="str">
        <f t="shared" si="188"/>
        <v>67:68, 65:73</v>
      </c>
      <c r="AJ301" s="429" t="str">
        <f t="shared" si="188"/>
        <v>67:68, 80:82</v>
      </c>
      <c r="AK301" s="429" t="str">
        <f t="shared" si="188"/>
        <v>67:68, 82:95</v>
      </c>
      <c r="AL301" s="429" t="str">
        <f t="shared" si="188"/>
        <v>67:68, 95:112</v>
      </c>
      <c r="AM301" s="429" t="str">
        <f t="shared" si="188"/>
        <v>67:68, 112:125</v>
      </c>
      <c r="AN301" s="429" t="str">
        <f t="shared" si="188"/>
        <v>67:68, 125:132</v>
      </c>
      <c r="AO301" s="429" t="str">
        <f t="shared" si="188"/>
        <v>67:68, 132:134</v>
      </c>
      <c r="AP301" s="429" t="str">
        <f t="shared" si="188"/>
        <v>67:68, 134:147</v>
      </c>
      <c r="AQ301" s="429" t="str">
        <f t="shared" ref="AM301:AQ311" si="189">INDEX(i.TOL_indices,d.TOL,$A301)&amp;", "&amp;TEXT(AQ$299,"0")&amp;":"&amp;TEXT(AQ$300,"0")</f>
        <v>67:68, 147:164</v>
      </c>
      <c r="AR301" s="429" t="str">
        <f t="shared" si="188"/>
        <v>67:68, 164:177</v>
      </c>
      <c r="AS301" s="429" t="str">
        <f t="shared" si="188"/>
        <v>67:68, 177:184</v>
      </c>
      <c r="AT301" s="429" t="str">
        <f t="shared" si="188"/>
        <v>67:68, 184:186</v>
      </c>
      <c r="AU301" s="429" t="str">
        <f t="shared" ref="AR301:BK311" si="190">INDEX(i.TOL_indices,d.TOL,$A301)&amp;", "&amp;TEXT(AU$299,"0")&amp;":"&amp;TEXT(AU$300,"0")</f>
        <v>67:68, 186:199</v>
      </c>
      <c r="AV301" s="429" t="str">
        <f t="shared" si="190"/>
        <v>67:68, 199:216</v>
      </c>
      <c r="AW301" s="429" t="str">
        <f t="shared" si="190"/>
        <v>67:68, 216:229</v>
      </c>
      <c r="AX301" s="429" t="str">
        <f t="shared" si="190"/>
        <v>67:68, 229:236</v>
      </c>
      <c r="AY301" s="429" t="str">
        <f t="shared" si="190"/>
        <v>67:68, 236:238</v>
      </c>
      <c r="AZ301" s="429" t="str">
        <f t="shared" si="190"/>
        <v>67:68, 238:251</v>
      </c>
      <c r="BA301" s="429" t="str">
        <f t="shared" si="190"/>
        <v>67:68, 251:268</v>
      </c>
      <c r="BB301" s="429" t="str">
        <f t="shared" si="190"/>
        <v>67:68, 268:281</v>
      </c>
      <c r="BC301" s="429" t="str">
        <f t="shared" si="190"/>
        <v>67:68, 281:288</v>
      </c>
      <c r="BD301" s="429" t="str">
        <f t="shared" si="190"/>
        <v>67:68, 288:290</v>
      </c>
      <c r="BE301" s="429" t="str">
        <f t="shared" si="190"/>
        <v>67:68, 290:303</v>
      </c>
      <c r="BF301" s="429" t="str">
        <f t="shared" si="190"/>
        <v>67:68, 303:320</v>
      </c>
      <c r="BG301" s="429" t="str">
        <f t="shared" si="190"/>
        <v>67:68, 320:333</v>
      </c>
      <c r="BH301" s="429" t="str">
        <f t="shared" si="190"/>
        <v>67:68, 333:340</v>
      </c>
      <c r="BI301" s="429" t="str">
        <f t="shared" si="190"/>
        <v>67:68, 340:342</v>
      </c>
      <c r="BJ301" s="429" t="str">
        <f t="shared" si="190"/>
        <v>67:68, 342:355</v>
      </c>
      <c r="BK301" s="429" t="str">
        <f t="shared" si="190"/>
        <v>67:68, 355:372</v>
      </c>
      <c r="BM301" s="126" t="s">
        <v>975</v>
      </c>
    </row>
    <row r="302" spans="1:77" ht="77.25" hidden="1" customHeight="1" outlineLevel="2">
      <c r="A302">
        <v>2</v>
      </c>
      <c r="B302" t="s">
        <v>2684</v>
      </c>
      <c r="C302" s="429"/>
      <c r="D302" s="429"/>
      <c r="E302" s="429"/>
      <c r="F302" s="429"/>
      <c r="G302" s="429"/>
      <c r="H302" s="429"/>
      <c r="I302" s="429"/>
      <c r="J302" s="429"/>
      <c r="K302" s="429"/>
      <c r="L302" s="429"/>
      <c r="M302" s="429"/>
      <c r="N302" s="429"/>
      <c r="O302" s="429"/>
      <c r="P302" s="429"/>
      <c r="Q302" s="429"/>
      <c r="R302" s="429"/>
      <c r="S302" s="429"/>
      <c r="T302" s="429"/>
      <c r="U302" s="429"/>
      <c r="V302" s="429"/>
      <c r="W302" s="429"/>
      <c r="X302" s="429"/>
      <c r="Y302" s="429"/>
      <c r="Z302" s="429"/>
      <c r="AA302" s="429"/>
      <c r="AB302" s="429"/>
      <c r="AC302" s="429"/>
      <c r="AD302" s="429"/>
      <c r="AE302" s="429"/>
      <c r="AF302" s="429"/>
      <c r="AG302" s="429"/>
      <c r="AH302" s="429"/>
      <c r="AI302" s="429"/>
      <c r="AJ302" s="429"/>
      <c r="AK302" s="429"/>
      <c r="AL302" s="429"/>
      <c r="AM302" s="429"/>
      <c r="AN302" s="429"/>
      <c r="AO302" s="429"/>
      <c r="AP302" s="429"/>
      <c r="AQ302" s="429"/>
      <c r="AR302" s="429"/>
      <c r="AS302" s="429"/>
      <c r="AT302" s="429"/>
      <c r="AU302" s="429"/>
      <c r="AV302" s="429"/>
      <c r="AW302" s="429"/>
      <c r="AX302" s="429"/>
      <c r="AY302" s="429"/>
      <c r="AZ302" s="429"/>
      <c r="BA302" s="429"/>
      <c r="BB302" s="429"/>
      <c r="BC302" s="429"/>
      <c r="BD302" s="429"/>
      <c r="BE302" s="429"/>
      <c r="BF302" s="429"/>
      <c r="BG302" s="429"/>
      <c r="BH302" s="429"/>
      <c r="BI302" s="429"/>
      <c r="BJ302" s="429"/>
      <c r="BK302" s="429"/>
      <c r="BM302" s="126"/>
    </row>
    <row r="303" spans="1:77" ht="77.25" hidden="1" customHeight="1" outlineLevel="2">
      <c r="A303">
        <v>3</v>
      </c>
      <c r="B303" t="s">
        <v>2200</v>
      </c>
      <c r="C303" s="429" t="str">
        <f t="shared" si="187"/>
        <v>51:52, 43:60</v>
      </c>
      <c r="D303" s="429" t="str">
        <f t="shared" si="187"/>
        <v>51:52, 60:65</v>
      </c>
      <c r="E303" s="429" t="str">
        <f t="shared" si="187"/>
        <v>51:52, 65:73</v>
      </c>
      <c r="F303" s="429" t="str">
        <f t="shared" si="187"/>
        <v>51:52, 80:82</v>
      </c>
      <c r="G303" s="429" t="str">
        <f t="shared" si="187"/>
        <v>51:52, 82:95</v>
      </c>
      <c r="H303" s="429" t="str">
        <f t="shared" si="187"/>
        <v>51:52, 95:112</v>
      </c>
      <c r="I303" s="429" t="str">
        <f t="shared" si="187"/>
        <v>51:52, 43:62</v>
      </c>
      <c r="J303" s="429" t="str">
        <f t="shared" si="187"/>
        <v>51:52, 62:67</v>
      </c>
      <c r="K303" s="429" t="str">
        <f t="shared" si="187"/>
        <v>51:52, 67:75</v>
      </c>
      <c r="L303" s="429" t="str">
        <f t="shared" si="187"/>
        <v>51:52, 82:84</v>
      </c>
      <c r="M303" s="429" t="str">
        <f t="shared" si="187"/>
        <v>51:52, 84:97</v>
      </c>
      <c r="N303" s="429" t="str">
        <f t="shared" si="187"/>
        <v>51:52, 97:112</v>
      </c>
      <c r="O303" s="429" t="str">
        <f t="shared" si="187"/>
        <v>51:52, 43:65</v>
      </c>
      <c r="P303" s="429" t="str">
        <f t="shared" si="187"/>
        <v>51:52, 65:70</v>
      </c>
      <c r="Q303" s="429" t="str">
        <f t="shared" si="187"/>
        <v>51:52, 70:78</v>
      </c>
      <c r="R303" s="429" t="str">
        <f t="shared" si="188"/>
        <v>51:52, 85:87</v>
      </c>
      <c r="S303" s="429" t="str">
        <f t="shared" si="188"/>
        <v>51:52, 87:100</v>
      </c>
      <c r="T303" s="429" t="str">
        <f t="shared" si="188"/>
        <v>51:52, 100:112</v>
      </c>
      <c r="U303" s="429" t="str">
        <f t="shared" si="188"/>
        <v>51:52, 43:67</v>
      </c>
      <c r="V303" s="429" t="str">
        <f t="shared" si="188"/>
        <v>51:52, 67:72</v>
      </c>
      <c r="W303" s="429" t="str">
        <f t="shared" si="188"/>
        <v>51:52, 72:80</v>
      </c>
      <c r="X303" s="429" t="str">
        <f t="shared" si="188"/>
        <v>51:52, 87:89</v>
      </c>
      <c r="Y303" s="429" t="str">
        <f t="shared" si="188"/>
        <v>51:52, 89:102</v>
      </c>
      <c r="Z303" s="429" t="str">
        <f t="shared" si="188"/>
        <v>51:52, 102:112</v>
      </c>
      <c r="AA303" s="429" t="str">
        <f t="shared" si="188"/>
        <v>51:52, 43:69</v>
      </c>
      <c r="AB303" s="429" t="str">
        <f t="shared" si="188"/>
        <v>51:52, 69:74</v>
      </c>
      <c r="AC303" s="429" t="str">
        <f t="shared" si="188"/>
        <v>51:52, 74:82</v>
      </c>
      <c r="AD303" s="429" t="str">
        <f t="shared" si="188"/>
        <v>51:52, 89:91</v>
      </c>
      <c r="AE303" s="429" t="str">
        <f t="shared" si="188"/>
        <v>51:52, 91:104</v>
      </c>
      <c r="AF303" s="429" t="str">
        <f t="shared" si="188"/>
        <v>51:52, 104:112</v>
      </c>
      <c r="AG303" s="429" t="str">
        <f t="shared" si="188"/>
        <v>51:52, 43:60</v>
      </c>
      <c r="AH303" s="429" t="str">
        <f t="shared" si="188"/>
        <v>51:52, 60:65</v>
      </c>
      <c r="AI303" s="429" t="str">
        <f t="shared" si="188"/>
        <v>51:52, 65:73</v>
      </c>
      <c r="AJ303" s="429" t="str">
        <f t="shared" si="188"/>
        <v>51:52, 80:82</v>
      </c>
      <c r="AK303" s="429" t="str">
        <f t="shared" si="188"/>
        <v>51:52, 82:95</v>
      </c>
      <c r="AL303" s="429" t="str">
        <f t="shared" si="188"/>
        <v>51:52, 95:112</v>
      </c>
      <c r="AM303" s="429" t="str">
        <f t="shared" si="189"/>
        <v>51:52, 112:125</v>
      </c>
      <c r="AN303" s="429" t="str">
        <f t="shared" si="189"/>
        <v>51:52, 125:132</v>
      </c>
      <c r="AO303" s="429" t="str">
        <f t="shared" si="189"/>
        <v>51:52, 132:134</v>
      </c>
      <c r="AP303" s="429" t="str">
        <f t="shared" si="189"/>
        <v>51:52, 134:147</v>
      </c>
      <c r="AQ303" s="429" t="str">
        <f t="shared" si="189"/>
        <v>51:52, 147:164</v>
      </c>
      <c r="AR303" s="429" t="str">
        <f t="shared" si="190"/>
        <v>51:52, 164:177</v>
      </c>
      <c r="AS303" s="429" t="str">
        <f t="shared" si="190"/>
        <v>51:52, 177:184</v>
      </c>
      <c r="AT303" s="429" t="str">
        <f t="shared" si="190"/>
        <v>51:52, 184:186</v>
      </c>
      <c r="AU303" s="429" t="str">
        <f t="shared" si="190"/>
        <v>51:52, 186:199</v>
      </c>
      <c r="AV303" s="429" t="str">
        <f t="shared" si="190"/>
        <v>51:52, 199:216</v>
      </c>
      <c r="AW303" s="429" t="str">
        <f t="shared" si="190"/>
        <v>51:52, 216:229</v>
      </c>
      <c r="AX303" s="429" t="str">
        <f t="shared" si="190"/>
        <v>51:52, 229:236</v>
      </c>
      <c r="AY303" s="429" t="str">
        <f t="shared" si="190"/>
        <v>51:52, 236:238</v>
      </c>
      <c r="AZ303" s="429" t="str">
        <f t="shared" si="190"/>
        <v>51:52, 238:251</v>
      </c>
      <c r="BA303" s="429" t="str">
        <f t="shared" si="190"/>
        <v>51:52, 251:268</v>
      </c>
      <c r="BB303" s="429" t="str">
        <f t="shared" si="190"/>
        <v>51:52, 268:281</v>
      </c>
      <c r="BC303" s="429" t="str">
        <f t="shared" si="190"/>
        <v>51:52, 281:288</v>
      </c>
      <c r="BD303" s="429" t="str">
        <f t="shared" si="190"/>
        <v>51:52, 288:290</v>
      </c>
      <c r="BE303" s="429" t="str">
        <f t="shared" si="190"/>
        <v>51:52, 290:303</v>
      </c>
      <c r="BF303" s="429" t="str">
        <f t="shared" si="190"/>
        <v>51:52, 303:320</v>
      </c>
      <c r="BG303" s="429" t="str">
        <f t="shared" si="190"/>
        <v>51:52, 320:333</v>
      </c>
      <c r="BH303" s="429" t="str">
        <f t="shared" si="190"/>
        <v>51:52, 333:340</v>
      </c>
      <c r="BI303" s="429" t="str">
        <f t="shared" si="190"/>
        <v>51:52, 340:342</v>
      </c>
      <c r="BJ303" s="429" t="str">
        <f t="shared" si="190"/>
        <v>51:52, 342:355</v>
      </c>
      <c r="BK303" s="429" t="str">
        <f t="shared" si="190"/>
        <v>51:52, 355:372</v>
      </c>
    </row>
    <row r="304" spans="1:77" ht="77.25" hidden="1" customHeight="1" outlineLevel="2">
      <c r="A304">
        <v>4</v>
      </c>
      <c r="B304" s="147" t="s">
        <v>2201</v>
      </c>
      <c r="C304" s="559" t="str">
        <f t="shared" si="187"/>
        <v>54:55, 43:60</v>
      </c>
      <c r="D304" s="559" t="str">
        <f t="shared" si="187"/>
        <v>54:55, 60:65</v>
      </c>
      <c r="E304" s="559" t="str">
        <f t="shared" si="187"/>
        <v>54:55, 65:73</v>
      </c>
      <c r="F304" s="559" t="str">
        <f t="shared" si="187"/>
        <v>54:55, 80:82</v>
      </c>
      <c r="G304" s="559" t="str">
        <f t="shared" si="187"/>
        <v>54:55, 82:95</v>
      </c>
      <c r="H304" s="559" t="str">
        <f t="shared" si="187"/>
        <v>54:55, 95:112</v>
      </c>
      <c r="I304" s="559" t="str">
        <f t="shared" si="187"/>
        <v>54:55, 43:62</v>
      </c>
      <c r="J304" s="559" t="str">
        <f t="shared" si="187"/>
        <v>54:55, 62:67</v>
      </c>
      <c r="K304" s="559" t="str">
        <f t="shared" si="187"/>
        <v>54:55, 67:75</v>
      </c>
      <c r="L304" s="559" t="str">
        <f t="shared" si="187"/>
        <v>54:55, 82:84</v>
      </c>
      <c r="M304" s="559" t="str">
        <f t="shared" si="187"/>
        <v>54:55, 84:97</v>
      </c>
      <c r="N304" s="559" t="str">
        <f t="shared" si="187"/>
        <v>54:55, 97:112</v>
      </c>
      <c r="O304" s="559" t="str">
        <f t="shared" si="187"/>
        <v>54:55, 43:65</v>
      </c>
      <c r="P304" s="559" t="str">
        <f t="shared" si="187"/>
        <v>54:55, 65:70</v>
      </c>
      <c r="Q304" s="559" t="str">
        <f t="shared" si="187"/>
        <v>54:55, 70:78</v>
      </c>
      <c r="R304" s="559" t="str">
        <f t="shared" si="188"/>
        <v>54:55, 85:87</v>
      </c>
      <c r="S304" s="559" t="str">
        <f t="shared" si="188"/>
        <v>54:55, 87:100</v>
      </c>
      <c r="T304" s="559" t="str">
        <f t="shared" si="188"/>
        <v>54:55, 100:112</v>
      </c>
      <c r="U304" s="559" t="str">
        <f t="shared" si="188"/>
        <v>54:55, 43:67</v>
      </c>
      <c r="V304" s="559" t="str">
        <f t="shared" si="188"/>
        <v>54:55, 67:72</v>
      </c>
      <c r="W304" s="559" t="str">
        <f t="shared" si="188"/>
        <v>54:55, 72:80</v>
      </c>
      <c r="X304" s="559" t="str">
        <f t="shared" si="188"/>
        <v>54:55, 87:89</v>
      </c>
      <c r="Y304" s="559" t="str">
        <f t="shared" si="188"/>
        <v>54:55, 89:102</v>
      </c>
      <c r="Z304" s="559" t="str">
        <f t="shared" si="188"/>
        <v>54:55, 102:112</v>
      </c>
      <c r="AA304" s="559" t="str">
        <f t="shared" si="188"/>
        <v>54:55, 43:69</v>
      </c>
      <c r="AB304" s="559" t="str">
        <f t="shared" si="188"/>
        <v>54:55, 69:74</v>
      </c>
      <c r="AC304" s="559" t="str">
        <f t="shared" si="188"/>
        <v>54:55, 74:82</v>
      </c>
      <c r="AD304" s="559" t="str">
        <f t="shared" si="188"/>
        <v>54:55, 89:91</v>
      </c>
      <c r="AE304" s="559" t="str">
        <f t="shared" si="188"/>
        <v>54:55, 91:104</v>
      </c>
      <c r="AF304" s="559" t="str">
        <f t="shared" si="188"/>
        <v>54:55, 104:112</v>
      </c>
      <c r="AG304" s="559" t="str">
        <f t="shared" si="188"/>
        <v>54:55, 43:60</v>
      </c>
      <c r="AH304" s="559" t="str">
        <f t="shared" si="188"/>
        <v>54:55, 60:65</v>
      </c>
      <c r="AI304" s="559" t="str">
        <f t="shared" si="188"/>
        <v>54:55, 65:73</v>
      </c>
      <c r="AJ304" s="559" t="str">
        <f t="shared" si="188"/>
        <v>54:55, 80:82</v>
      </c>
      <c r="AK304" s="559" t="str">
        <f t="shared" si="188"/>
        <v>54:55, 82:95</v>
      </c>
      <c r="AL304" s="559" t="str">
        <f t="shared" si="188"/>
        <v>54:55, 95:112</v>
      </c>
      <c r="AM304" s="559" t="str">
        <f t="shared" si="189"/>
        <v>54:55, 112:125</v>
      </c>
      <c r="AN304" s="559" t="str">
        <f t="shared" si="189"/>
        <v>54:55, 125:132</v>
      </c>
      <c r="AO304" s="559" t="str">
        <f t="shared" si="189"/>
        <v>54:55, 132:134</v>
      </c>
      <c r="AP304" s="559" t="str">
        <f t="shared" si="189"/>
        <v>54:55, 134:147</v>
      </c>
      <c r="AQ304" s="559" t="str">
        <f t="shared" si="189"/>
        <v>54:55, 147:164</v>
      </c>
      <c r="AR304" s="559" t="str">
        <f t="shared" si="190"/>
        <v>54:55, 164:177</v>
      </c>
      <c r="AS304" s="559" t="str">
        <f t="shared" si="190"/>
        <v>54:55, 177:184</v>
      </c>
      <c r="AT304" s="559" t="str">
        <f t="shared" si="190"/>
        <v>54:55, 184:186</v>
      </c>
      <c r="AU304" s="559" t="str">
        <f t="shared" si="190"/>
        <v>54:55, 186:199</v>
      </c>
      <c r="AV304" s="559" t="str">
        <f t="shared" si="190"/>
        <v>54:55, 199:216</v>
      </c>
      <c r="AW304" s="559" t="str">
        <f t="shared" si="190"/>
        <v>54:55, 216:229</v>
      </c>
      <c r="AX304" s="559" t="str">
        <f t="shared" si="190"/>
        <v>54:55, 229:236</v>
      </c>
      <c r="AY304" s="559" t="str">
        <f t="shared" si="190"/>
        <v>54:55, 236:238</v>
      </c>
      <c r="AZ304" s="559" t="str">
        <f t="shared" si="190"/>
        <v>54:55, 238:251</v>
      </c>
      <c r="BA304" s="559" t="str">
        <f t="shared" si="190"/>
        <v>54:55, 251:268</v>
      </c>
      <c r="BB304" s="559" t="str">
        <f t="shared" si="190"/>
        <v>54:55, 268:281</v>
      </c>
      <c r="BC304" s="559" t="str">
        <f t="shared" si="190"/>
        <v>54:55, 281:288</v>
      </c>
      <c r="BD304" s="559" t="str">
        <f t="shared" si="190"/>
        <v>54:55, 288:290</v>
      </c>
      <c r="BE304" s="559" t="str">
        <f t="shared" si="190"/>
        <v>54:55, 290:303</v>
      </c>
      <c r="BF304" s="559" t="str">
        <f t="shared" si="190"/>
        <v>54:55, 303:320</v>
      </c>
      <c r="BG304" s="559" t="str">
        <f t="shared" si="190"/>
        <v>54:55, 320:333</v>
      </c>
      <c r="BH304" s="559" t="str">
        <f t="shared" si="190"/>
        <v>54:55, 333:340</v>
      </c>
      <c r="BI304" s="559" t="str">
        <f t="shared" si="190"/>
        <v>54:55, 340:342</v>
      </c>
      <c r="BJ304" s="559" t="str">
        <f t="shared" si="190"/>
        <v>54:55, 342:355</v>
      </c>
      <c r="BK304" s="559" t="str">
        <f t="shared" si="190"/>
        <v>54:55, 355:372</v>
      </c>
    </row>
    <row r="305" spans="1:63" ht="77.25" hidden="1" customHeight="1" outlineLevel="2">
      <c r="A305">
        <v>4</v>
      </c>
      <c r="B305" s="147" t="s">
        <v>2202</v>
      </c>
      <c r="C305" s="559" t="str">
        <f t="shared" si="187"/>
        <v>54:55, 43:60</v>
      </c>
      <c r="D305" s="559" t="str">
        <f t="shared" si="187"/>
        <v>54:55, 60:65</v>
      </c>
      <c r="E305" s="559" t="str">
        <f t="shared" si="187"/>
        <v>54:55, 65:73</v>
      </c>
      <c r="F305" s="559" t="str">
        <f t="shared" si="187"/>
        <v>54:55, 80:82</v>
      </c>
      <c r="G305" s="559" t="str">
        <f t="shared" si="187"/>
        <v>54:55, 82:95</v>
      </c>
      <c r="H305" s="559" t="str">
        <f t="shared" si="187"/>
        <v>54:55, 95:112</v>
      </c>
      <c r="I305" s="559" t="str">
        <f t="shared" si="187"/>
        <v>54:55, 43:62</v>
      </c>
      <c r="J305" s="559" t="str">
        <f t="shared" si="187"/>
        <v>54:55, 62:67</v>
      </c>
      <c r="K305" s="559" t="str">
        <f t="shared" si="187"/>
        <v>54:55, 67:75</v>
      </c>
      <c r="L305" s="559" t="str">
        <f t="shared" si="187"/>
        <v>54:55, 82:84</v>
      </c>
      <c r="M305" s="559" t="str">
        <f t="shared" si="187"/>
        <v>54:55, 84:97</v>
      </c>
      <c r="N305" s="559" t="str">
        <f t="shared" si="187"/>
        <v>54:55, 97:112</v>
      </c>
      <c r="O305" s="559" t="str">
        <f t="shared" si="187"/>
        <v>54:55, 43:65</v>
      </c>
      <c r="P305" s="559" t="str">
        <f t="shared" si="187"/>
        <v>54:55, 65:70</v>
      </c>
      <c r="Q305" s="559" t="str">
        <f t="shared" si="187"/>
        <v>54:55, 70:78</v>
      </c>
      <c r="R305" s="559" t="str">
        <f t="shared" si="188"/>
        <v>54:55, 85:87</v>
      </c>
      <c r="S305" s="559" t="str">
        <f t="shared" si="188"/>
        <v>54:55, 87:100</v>
      </c>
      <c r="T305" s="559" t="str">
        <f t="shared" si="188"/>
        <v>54:55, 100:112</v>
      </c>
      <c r="U305" s="559" t="str">
        <f t="shared" si="188"/>
        <v>54:55, 43:67</v>
      </c>
      <c r="V305" s="559" t="str">
        <f t="shared" si="188"/>
        <v>54:55, 67:72</v>
      </c>
      <c r="W305" s="559" t="str">
        <f t="shared" si="188"/>
        <v>54:55, 72:80</v>
      </c>
      <c r="X305" s="559" t="str">
        <f t="shared" si="188"/>
        <v>54:55, 87:89</v>
      </c>
      <c r="Y305" s="559" t="str">
        <f t="shared" si="188"/>
        <v>54:55, 89:102</v>
      </c>
      <c r="Z305" s="559" t="str">
        <f t="shared" si="188"/>
        <v>54:55, 102:112</v>
      </c>
      <c r="AA305" s="559" t="str">
        <f t="shared" si="188"/>
        <v>54:55, 43:69</v>
      </c>
      <c r="AB305" s="559" t="str">
        <f t="shared" si="188"/>
        <v>54:55, 69:74</v>
      </c>
      <c r="AC305" s="559" t="str">
        <f t="shared" si="188"/>
        <v>54:55, 74:82</v>
      </c>
      <c r="AD305" s="559" t="str">
        <f t="shared" si="188"/>
        <v>54:55, 89:91</v>
      </c>
      <c r="AE305" s="559" t="str">
        <f t="shared" si="188"/>
        <v>54:55, 91:104</v>
      </c>
      <c r="AF305" s="559" t="str">
        <f t="shared" si="188"/>
        <v>54:55, 104:112</v>
      </c>
      <c r="AG305" s="559" t="str">
        <f t="shared" si="188"/>
        <v>54:55, 43:60</v>
      </c>
      <c r="AH305" s="559" t="str">
        <f t="shared" si="188"/>
        <v>54:55, 60:65</v>
      </c>
      <c r="AI305" s="559" t="str">
        <f t="shared" si="188"/>
        <v>54:55, 65:73</v>
      </c>
      <c r="AJ305" s="559" t="str">
        <f t="shared" si="188"/>
        <v>54:55, 80:82</v>
      </c>
      <c r="AK305" s="559" t="str">
        <f t="shared" si="188"/>
        <v>54:55, 82:95</v>
      </c>
      <c r="AL305" s="559" t="str">
        <f t="shared" si="188"/>
        <v>54:55, 95:112</v>
      </c>
      <c r="AM305" s="559" t="str">
        <f t="shared" si="189"/>
        <v>54:55, 112:125</v>
      </c>
      <c r="AN305" s="559" t="str">
        <f t="shared" si="189"/>
        <v>54:55, 125:132</v>
      </c>
      <c r="AO305" s="559" t="str">
        <f t="shared" si="189"/>
        <v>54:55, 132:134</v>
      </c>
      <c r="AP305" s="559" t="str">
        <f t="shared" si="189"/>
        <v>54:55, 134:147</v>
      </c>
      <c r="AQ305" s="559" t="str">
        <f t="shared" si="189"/>
        <v>54:55, 147:164</v>
      </c>
      <c r="AR305" s="559" t="str">
        <f t="shared" si="190"/>
        <v>54:55, 164:177</v>
      </c>
      <c r="AS305" s="559" t="str">
        <f t="shared" si="190"/>
        <v>54:55, 177:184</v>
      </c>
      <c r="AT305" s="559" t="str">
        <f t="shared" si="190"/>
        <v>54:55, 184:186</v>
      </c>
      <c r="AU305" s="559" t="str">
        <f t="shared" si="190"/>
        <v>54:55, 186:199</v>
      </c>
      <c r="AV305" s="559" t="str">
        <f t="shared" si="190"/>
        <v>54:55, 199:216</v>
      </c>
      <c r="AW305" s="559" t="str">
        <f t="shared" si="190"/>
        <v>54:55, 216:229</v>
      </c>
      <c r="AX305" s="559" t="str">
        <f t="shared" si="190"/>
        <v>54:55, 229:236</v>
      </c>
      <c r="AY305" s="559" t="str">
        <f t="shared" si="190"/>
        <v>54:55, 236:238</v>
      </c>
      <c r="AZ305" s="559" t="str">
        <f t="shared" si="190"/>
        <v>54:55, 238:251</v>
      </c>
      <c r="BA305" s="559" t="str">
        <f t="shared" si="190"/>
        <v>54:55, 251:268</v>
      </c>
      <c r="BB305" s="559" t="str">
        <f t="shared" si="190"/>
        <v>54:55, 268:281</v>
      </c>
      <c r="BC305" s="559" t="str">
        <f t="shared" si="190"/>
        <v>54:55, 281:288</v>
      </c>
      <c r="BD305" s="559" t="str">
        <f t="shared" si="190"/>
        <v>54:55, 288:290</v>
      </c>
      <c r="BE305" s="559" t="str">
        <f t="shared" si="190"/>
        <v>54:55, 290:303</v>
      </c>
      <c r="BF305" s="559" t="str">
        <f t="shared" si="190"/>
        <v>54:55, 303:320</v>
      </c>
      <c r="BG305" s="559" t="str">
        <f t="shared" si="190"/>
        <v>54:55, 320:333</v>
      </c>
      <c r="BH305" s="559" t="str">
        <f t="shared" si="190"/>
        <v>54:55, 333:340</v>
      </c>
      <c r="BI305" s="559" t="str">
        <f t="shared" si="190"/>
        <v>54:55, 340:342</v>
      </c>
      <c r="BJ305" s="559" t="str">
        <f t="shared" si="190"/>
        <v>54:55, 342:355</v>
      </c>
      <c r="BK305" s="559" t="str">
        <f t="shared" si="190"/>
        <v>54:55, 355:372</v>
      </c>
    </row>
    <row r="306" spans="1:63" ht="77.25" hidden="1" customHeight="1" outlineLevel="2">
      <c r="A306">
        <v>4</v>
      </c>
      <c r="B306" t="s">
        <v>2203</v>
      </c>
      <c r="C306" s="429" t="str">
        <f t="shared" si="187"/>
        <v>54:55, 43:60</v>
      </c>
      <c r="D306" s="429" t="str">
        <f t="shared" si="187"/>
        <v>54:55, 60:65</v>
      </c>
      <c r="E306" s="429" t="str">
        <f t="shared" si="187"/>
        <v>54:55, 65:73</v>
      </c>
      <c r="F306" s="429" t="str">
        <f t="shared" si="187"/>
        <v>54:55, 80:82</v>
      </c>
      <c r="G306" s="429" t="str">
        <f t="shared" si="187"/>
        <v>54:55, 82:95</v>
      </c>
      <c r="H306" s="429" t="str">
        <f t="shared" si="187"/>
        <v>54:55, 95:112</v>
      </c>
      <c r="I306" s="429" t="str">
        <f t="shared" si="187"/>
        <v>54:55, 43:62</v>
      </c>
      <c r="J306" s="429" t="str">
        <f t="shared" si="187"/>
        <v>54:55, 62:67</v>
      </c>
      <c r="K306" s="429" t="str">
        <f t="shared" si="187"/>
        <v>54:55, 67:75</v>
      </c>
      <c r="L306" s="429" t="str">
        <f t="shared" si="187"/>
        <v>54:55, 82:84</v>
      </c>
      <c r="M306" s="429" t="str">
        <f t="shared" si="187"/>
        <v>54:55, 84:97</v>
      </c>
      <c r="N306" s="429" t="str">
        <f t="shared" si="187"/>
        <v>54:55, 97:112</v>
      </c>
      <c r="O306" s="429" t="str">
        <f t="shared" si="187"/>
        <v>54:55, 43:65</v>
      </c>
      <c r="P306" s="429" t="str">
        <f t="shared" si="187"/>
        <v>54:55, 65:70</v>
      </c>
      <c r="Q306" s="429" t="str">
        <f t="shared" si="187"/>
        <v>54:55, 70:78</v>
      </c>
      <c r="R306" s="429" t="str">
        <f t="shared" si="188"/>
        <v>54:55, 85:87</v>
      </c>
      <c r="S306" s="429" t="str">
        <f t="shared" si="188"/>
        <v>54:55, 87:100</v>
      </c>
      <c r="T306" s="429" t="str">
        <f t="shared" si="188"/>
        <v>54:55, 100:112</v>
      </c>
      <c r="U306" s="429" t="str">
        <f t="shared" si="188"/>
        <v>54:55, 43:67</v>
      </c>
      <c r="V306" s="429" t="str">
        <f t="shared" si="188"/>
        <v>54:55, 67:72</v>
      </c>
      <c r="W306" s="429" t="str">
        <f t="shared" si="188"/>
        <v>54:55, 72:80</v>
      </c>
      <c r="X306" s="429" t="str">
        <f t="shared" si="188"/>
        <v>54:55, 87:89</v>
      </c>
      <c r="Y306" s="429" t="str">
        <f t="shared" si="188"/>
        <v>54:55, 89:102</v>
      </c>
      <c r="Z306" s="429" t="str">
        <f t="shared" si="188"/>
        <v>54:55, 102:112</v>
      </c>
      <c r="AA306" s="429" t="str">
        <f t="shared" si="188"/>
        <v>54:55, 43:69</v>
      </c>
      <c r="AB306" s="429" t="str">
        <f t="shared" si="188"/>
        <v>54:55, 69:74</v>
      </c>
      <c r="AC306" s="429" t="str">
        <f t="shared" si="188"/>
        <v>54:55, 74:82</v>
      </c>
      <c r="AD306" s="429" t="str">
        <f t="shared" si="188"/>
        <v>54:55, 89:91</v>
      </c>
      <c r="AE306" s="429" t="str">
        <f t="shared" si="188"/>
        <v>54:55, 91:104</v>
      </c>
      <c r="AF306" s="429" t="str">
        <f t="shared" si="188"/>
        <v>54:55, 104:112</v>
      </c>
      <c r="AG306" s="429" t="str">
        <f t="shared" si="188"/>
        <v>54:55, 43:60</v>
      </c>
      <c r="AH306" s="429" t="str">
        <f t="shared" si="188"/>
        <v>54:55, 60:65</v>
      </c>
      <c r="AI306" s="429" t="str">
        <f t="shared" si="188"/>
        <v>54:55, 65:73</v>
      </c>
      <c r="AJ306" s="429" t="str">
        <f t="shared" si="188"/>
        <v>54:55, 80:82</v>
      </c>
      <c r="AK306" s="429" t="str">
        <f t="shared" si="188"/>
        <v>54:55, 82:95</v>
      </c>
      <c r="AL306" s="429" t="str">
        <f t="shared" si="188"/>
        <v>54:55, 95:112</v>
      </c>
      <c r="AM306" s="429" t="str">
        <f t="shared" si="189"/>
        <v>54:55, 112:125</v>
      </c>
      <c r="AN306" s="429" t="str">
        <f t="shared" si="189"/>
        <v>54:55, 125:132</v>
      </c>
      <c r="AO306" s="429" t="str">
        <f t="shared" si="189"/>
        <v>54:55, 132:134</v>
      </c>
      <c r="AP306" s="429" t="str">
        <f t="shared" si="189"/>
        <v>54:55, 134:147</v>
      </c>
      <c r="AQ306" s="429" t="str">
        <f t="shared" si="189"/>
        <v>54:55, 147:164</v>
      </c>
      <c r="AR306" s="429" t="str">
        <f t="shared" si="190"/>
        <v>54:55, 164:177</v>
      </c>
      <c r="AS306" s="429" t="str">
        <f t="shared" si="190"/>
        <v>54:55, 177:184</v>
      </c>
      <c r="AT306" s="429" t="str">
        <f t="shared" si="190"/>
        <v>54:55, 184:186</v>
      </c>
      <c r="AU306" s="429" t="str">
        <f t="shared" si="190"/>
        <v>54:55, 186:199</v>
      </c>
      <c r="AV306" s="429" t="str">
        <f t="shared" si="190"/>
        <v>54:55, 199:216</v>
      </c>
      <c r="AW306" s="429" t="str">
        <f t="shared" si="190"/>
        <v>54:55, 216:229</v>
      </c>
      <c r="AX306" s="429" t="str">
        <f t="shared" si="190"/>
        <v>54:55, 229:236</v>
      </c>
      <c r="AY306" s="429" t="str">
        <f t="shared" si="190"/>
        <v>54:55, 236:238</v>
      </c>
      <c r="AZ306" s="429" t="str">
        <f t="shared" si="190"/>
        <v>54:55, 238:251</v>
      </c>
      <c r="BA306" s="429" t="str">
        <f t="shared" si="190"/>
        <v>54:55, 251:268</v>
      </c>
      <c r="BB306" s="429" t="str">
        <f t="shared" si="190"/>
        <v>54:55, 268:281</v>
      </c>
      <c r="BC306" s="429" t="str">
        <f t="shared" si="190"/>
        <v>54:55, 281:288</v>
      </c>
      <c r="BD306" s="429" t="str">
        <f t="shared" si="190"/>
        <v>54:55, 288:290</v>
      </c>
      <c r="BE306" s="429" t="str">
        <f t="shared" si="190"/>
        <v>54:55, 290:303</v>
      </c>
      <c r="BF306" s="429" t="str">
        <f t="shared" si="190"/>
        <v>54:55, 303:320</v>
      </c>
      <c r="BG306" s="429" t="str">
        <f t="shared" si="190"/>
        <v>54:55, 320:333</v>
      </c>
      <c r="BH306" s="429" t="str">
        <f t="shared" si="190"/>
        <v>54:55, 333:340</v>
      </c>
      <c r="BI306" s="429" t="str">
        <f t="shared" si="190"/>
        <v>54:55, 340:342</v>
      </c>
      <c r="BJ306" s="429" t="str">
        <f t="shared" si="190"/>
        <v>54:55, 342:355</v>
      </c>
      <c r="BK306" s="429" t="str">
        <f t="shared" si="190"/>
        <v>54:55, 355:372</v>
      </c>
    </row>
    <row r="307" spans="1:63" ht="77.25" hidden="1" customHeight="1" outlineLevel="2">
      <c r="A307">
        <v>4</v>
      </c>
      <c r="B307" t="s">
        <v>2204</v>
      </c>
      <c r="C307" s="429" t="str">
        <f t="shared" si="187"/>
        <v>54:55, 43:60</v>
      </c>
      <c r="D307" s="429" t="str">
        <f t="shared" si="187"/>
        <v>54:55, 60:65</v>
      </c>
      <c r="E307" s="429" t="str">
        <f t="shared" si="187"/>
        <v>54:55, 65:73</v>
      </c>
      <c r="F307" s="429" t="str">
        <f t="shared" si="187"/>
        <v>54:55, 80:82</v>
      </c>
      <c r="G307" s="429" t="str">
        <f t="shared" si="187"/>
        <v>54:55, 82:95</v>
      </c>
      <c r="H307" s="429" t="str">
        <f t="shared" si="187"/>
        <v>54:55, 95:112</v>
      </c>
      <c r="I307" s="429" t="str">
        <f t="shared" si="187"/>
        <v>54:55, 43:62</v>
      </c>
      <c r="J307" s="429" t="str">
        <f t="shared" si="187"/>
        <v>54:55, 62:67</v>
      </c>
      <c r="K307" s="429" t="str">
        <f t="shared" si="187"/>
        <v>54:55, 67:75</v>
      </c>
      <c r="L307" s="429" t="str">
        <f t="shared" si="187"/>
        <v>54:55, 82:84</v>
      </c>
      <c r="M307" s="429" t="str">
        <f t="shared" si="187"/>
        <v>54:55, 84:97</v>
      </c>
      <c r="N307" s="429" t="str">
        <f t="shared" si="187"/>
        <v>54:55, 97:112</v>
      </c>
      <c r="O307" s="429" t="str">
        <f t="shared" si="187"/>
        <v>54:55, 43:65</v>
      </c>
      <c r="P307" s="429" t="str">
        <f t="shared" si="187"/>
        <v>54:55, 65:70</v>
      </c>
      <c r="Q307" s="429" t="str">
        <f t="shared" si="187"/>
        <v>54:55, 70:78</v>
      </c>
      <c r="R307" s="429" t="str">
        <f t="shared" si="188"/>
        <v>54:55, 85:87</v>
      </c>
      <c r="S307" s="429" t="str">
        <f t="shared" si="188"/>
        <v>54:55, 87:100</v>
      </c>
      <c r="T307" s="429" t="str">
        <f t="shared" si="188"/>
        <v>54:55, 100:112</v>
      </c>
      <c r="U307" s="429" t="str">
        <f t="shared" si="188"/>
        <v>54:55, 43:67</v>
      </c>
      <c r="V307" s="429" t="str">
        <f t="shared" si="188"/>
        <v>54:55, 67:72</v>
      </c>
      <c r="W307" s="429" t="str">
        <f t="shared" si="188"/>
        <v>54:55, 72:80</v>
      </c>
      <c r="X307" s="429" t="str">
        <f t="shared" si="188"/>
        <v>54:55, 87:89</v>
      </c>
      <c r="Y307" s="429" t="str">
        <f t="shared" si="188"/>
        <v>54:55, 89:102</v>
      </c>
      <c r="Z307" s="429" t="str">
        <f t="shared" si="188"/>
        <v>54:55, 102:112</v>
      </c>
      <c r="AA307" s="429" t="str">
        <f t="shared" si="188"/>
        <v>54:55, 43:69</v>
      </c>
      <c r="AB307" s="429" t="str">
        <f t="shared" si="188"/>
        <v>54:55, 69:74</v>
      </c>
      <c r="AC307" s="429" t="str">
        <f t="shared" si="188"/>
        <v>54:55, 74:82</v>
      </c>
      <c r="AD307" s="429" t="str">
        <f t="shared" si="188"/>
        <v>54:55, 89:91</v>
      </c>
      <c r="AE307" s="429" t="str">
        <f t="shared" si="188"/>
        <v>54:55, 91:104</v>
      </c>
      <c r="AF307" s="429" t="str">
        <f t="shared" si="188"/>
        <v>54:55, 104:112</v>
      </c>
      <c r="AG307" s="429" t="str">
        <f t="shared" si="188"/>
        <v>54:55, 43:60</v>
      </c>
      <c r="AH307" s="429" t="str">
        <f t="shared" si="188"/>
        <v>54:55, 60:65</v>
      </c>
      <c r="AI307" s="429" t="str">
        <f t="shared" si="188"/>
        <v>54:55, 65:73</v>
      </c>
      <c r="AJ307" s="429" t="str">
        <f t="shared" si="188"/>
        <v>54:55, 80:82</v>
      </c>
      <c r="AK307" s="429" t="str">
        <f t="shared" si="188"/>
        <v>54:55, 82:95</v>
      </c>
      <c r="AL307" s="429" t="str">
        <f t="shared" si="188"/>
        <v>54:55, 95:112</v>
      </c>
      <c r="AM307" s="429" t="str">
        <f t="shared" si="189"/>
        <v>54:55, 112:125</v>
      </c>
      <c r="AN307" s="429" t="str">
        <f t="shared" si="189"/>
        <v>54:55, 125:132</v>
      </c>
      <c r="AO307" s="429" t="str">
        <f t="shared" si="189"/>
        <v>54:55, 132:134</v>
      </c>
      <c r="AP307" s="429" t="str">
        <f t="shared" si="189"/>
        <v>54:55, 134:147</v>
      </c>
      <c r="AQ307" s="429" t="str">
        <f t="shared" si="189"/>
        <v>54:55, 147:164</v>
      </c>
      <c r="AR307" s="429" t="str">
        <f t="shared" si="190"/>
        <v>54:55, 164:177</v>
      </c>
      <c r="AS307" s="429" t="str">
        <f t="shared" si="190"/>
        <v>54:55, 177:184</v>
      </c>
      <c r="AT307" s="429" t="str">
        <f t="shared" si="190"/>
        <v>54:55, 184:186</v>
      </c>
      <c r="AU307" s="429" t="str">
        <f t="shared" si="190"/>
        <v>54:55, 186:199</v>
      </c>
      <c r="AV307" s="429" t="str">
        <f t="shared" si="190"/>
        <v>54:55, 199:216</v>
      </c>
      <c r="AW307" s="429" t="str">
        <f t="shared" si="190"/>
        <v>54:55, 216:229</v>
      </c>
      <c r="AX307" s="429" t="str">
        <f t="shared" si="190"/>
        <v>54:55, 229:236</v>
      </c>
      <c r="AY307" s="429" t="str">
        <f t="shared" si="190"/>
        <v>54:55, 236:238</v>
      </c>
      <c r="AZ307" s="429" t="str">
        <f t="shared" si="190"/>
        <v>54:55, 238:251</v>
      </c>
      <c r="BA307" s="429" t="str">
        <f t="shared" si="190"/>
        <v>54:55, 251:268</v>
      </c>
      <c r="BB307" s="429" t="str">
        <f t="shared" si="190"/>
        <v>54:55, 268:281</v>
      </c>
      <c r="BC307" s="429" t="str">
        <f t="shared" si="190"/>
        <v>54:55, 281:288</v>
      </c>
      <c r="BD307" s="429" t="str">
        <f t="shared" si="190"/>
        <v>54:55, 288:290</v>
      </c>
      <c r="BE307" s="429" t="str">
        <f t="shared" si="190"/>
        <v>54:55, 290:303</v>
      </c>
      <c r="BF307" s="429" t="str">
        <f t="shared" si="190"/>
        <v>54:55, 303:320</v>
      </c>
      <c r="BG307" s="429" t="str">
        <f t="shared" si="190"/>
        <v>54:55, 320:333</v>
      </c>
      <c r="BH307" s="429" t="str">
        <f t="shared" si="190"/>
        <v>54:55, 333:340</v>
      </c>
      <c r="BI307" s="429" t="str">
        <f t="shared" si="190"/>
        <v>54:55, 340:342</v>
      </c>
      <c r="BJ307" s="429" t="str">
        <f t="shared" si="190"/>
        <v>54:55, 342:355</v>
      </c>
      <c r="BK307" s="429" t="str">
        <f t="shared" si="190"/>
        <v>54:55, 355:372</v>
      </c>
    </row>
    <row r="308" spans="1:63" ht="77.25" hidden="1" customHeight="1" outlineLevel="2">
      <c r="A308">
        <v>4</v>
      </c>
      <c r="B308" s="147" t="s">
        <v>2205</v>
      </c>
      <c r="C308" s="559" t="str">
        <f t="shared" si="187"/>
        <v>54:55, 43:60</v>
      </c>
      <c r="D308" s="559" t="str">
        <f t="shared" si="187"/>
        <v>54:55, 60:65</v>
      </c>
      <c r="E308" s="559" t="str">
        <f t="shared" si="187"/>
        <v>54:55, 65:73</v>
      </c>
      <c r="F308" s="559" t="str">
        <f t="shared" si="187"/>
        <v>54:55, 80:82</v>
      </c>
      <c r="G308" s="559" t="str">
        <f t="shared" si="187"/>
        <v>54:55, 82:95</v>
      </c>
      <c r="H308" s="559" t="str">
        <f t="shared" si="187"/>
        <v>54:55, 95:112</v>
      </c>
      <c r="I308" s="559" t="str">
        <f t="shared" si="187"/>
        <v>54:55, 43:62</v>
      </c>
      <c r="J308" s="559" t="str">
        <f t="shared" si="187"/>
        <v>54:55, 62:67</v>
      </c>
      <c r="K308" s="559" t="str">
        <f t="shared" si="187"/>
        <v>54:55, 67:75</v>
      </c>
      <c r="L308" s="559" t="str">
        <f t="shared" si="187"/>
        <v>54:55, 82:84</v>
      </c>
      <c r="M308" s="559" t="str">
        <f t="shared" si="187"/>
        <v>54:55, 84:97</v>
      </c>
      <c r="N308" s="559" t="str">
        <f t="shared" si="187"/>
        <v>54:55, 97:112</v>
      </c>
      <c r="O308" s="559" t="str">
        <f t="shared" si="187"/>
        <v>54:55, 43:65</v>
      </c>
      <c r="P308" s="559" t="str">
        <f t="shared" si="187"/>
        <v>54:55, 65:70</v>
      </c>
      <c r="Q308" s="559" t="str">
        <f t="shared" si="187"/>
        <v>54:55, 70:78</v>
      </c>
      <c r="R308" s="559" t="str">
        <f t="shared" si="188"/>
        <v>54:55, 85:87</v>
      </c>
      <c r="S308" s="559" t="str">
        <f t="shared" si="188"/>
        <v>54:55, 87:100</v>
      </c>
      <c r="T308" s="559" t="str">
        <f t="shared" si="188"/>
        <v>54:55, 100:112</v>
      </c>
      <c r="U308" s="559" t="str">
        <f t="shared" si="188"/>
        <v>54:55, 43:67</v>
      </c>
      <c r="V308" s="559" t="str">
        <f t="shared" si="188"/>
        <v>54:55, 67:72</v>
      </c>
      <c r="W308" s="559" t="str">
        <f t="shared" si="188"/>
        <v>54:55, 72:80</v>
      </c>
      <c r="X308" s="559" t="str">
        <f t="shared" si="188"/>
        <v>54:55, 87:89</v>
      </c>
      <c r="Y308" s="559" t="str">
        <f t="shared" si="188"/>
        <v>54:55, 89:102</v>
      </c>
      <c r="Z308" s="559" t="str">
        <f t="shared" si="188"/>
        <v>54:55, 102:112</v>
      </c>
      <c r="AA308" s="559" t="str">
        <f t="shared" si="188"/>
        <v>54:55, 43:69</v>
      </c>
      <c r="AB308" s="559" t="str">
        <f t="shared" si="188"/>
        <v>54:55, 69:74</v>
      </c>
      <c r="AC308" s="559" t="str">
        <f t="shared" si="188"/>
        <v>54:55, 74:82</v>
      </c>
      <c r="AD308" s="559" t="str">
        <f t="shared" si="188"/>
        <v>54:55, 89:91</v>
      </c>
      <c r="AE308" s="559" t="str">
        <f t="shared" si="188"/>
        <v>54:55, 91:104</v>
      </c>
      <c r="AF308" s="559" t="str">
        <f t="shared" si="188"/>
        <v>54:55, 104:112</v>
      </c>
      <c r="AG308" s="559" t="str">
        <f t="shared" si="188"/>
        <v>54:55, 43:60</v>
      </c>
      <c r="AH308" s="559" t="str">
        <f t="shared" si="188"/>
        <v>54:55, 60:65</v>
      </c>
      <c r="AI308" s="559" t="str">
        <f t="shared" si="188"/>
        <v>54:55, 65:73</v>
      </c>
      <c r="AJ308" s="559" t="str">
        <f t="shared" si="188"/>
        <v>54:55, 80:82</v>
      </c>
      <c r="AK308" s="559" t="str">
        <f t="shared" si="188"/>
        <v>54:55, 82:95</v>
      </c>
      <c r="AL308" s="559" t="str">
        <f t="shared" si="188"/>
        <v>54:55, 95:112</v>
      </c>
      <c r="AM308" s="559" t="str">
        <f t="shared" si="189"/>
        <v>54:55, 112:125</v>
      </c>
      <c r="AN308" s="559" t="str">
        <f t="shared" si="189"/>
        <v>54:55, 125:132</v>
      </c>
      <c r="AO308" s="559" t="str">
        <f t="shared" si="189"/>
        <v>54:55, 132:134</v>
      </c>
      <c r="AP308" s="559" t="str">
        <f t="shared" si="189"/>
        <v>54:55, 134:147</v>
      </c>
      <c r="AQ308" s="559" t="str">
        <f t="shared" si="189"/>
        <v>54:55, 147:164</v>
      </c>
      <c r="AR308" s="559" t="str">
        <f t="shared" si="190"/>
        <v>54:55, 164:177</v>
      </c>
      <c r="AS308" s="559" t="str">
        <f t="shared" si="190"/>
        <v>54:55, 177:184</v>
      </c>
      <c r="AT308" s="559" t="str">
        <f t="shared" si="190"/>
        <v>54:55, 184:186</v>
      </c>
      <c r="AU308" s="559" t="str">
        <f t="shared" si="190"/>
        <v>54:55, 186:199</v>
      </c>
      <c r="AV308" s="559" t="str">
        <f t="shared" si="190"/>
        <v>54:55, 199:216</v>
      </c>
      <c r="AW308" s="559" t="str">
        <f t="shared" si="190"/>
        <v>54:55, 216:229</v>
      </c>
      <c r="AX308" s="559" t="str">
        <f t="shared" si="190"/>
        <v>54:55, 229:236</v>
      </c>
      <c r="AY308" s="559" t="str">
        <f t="shared" si="190"/>
        <v>54:55, 236:238</v>
      </c>
      <c r="AZ308" s="559" t="str">
        <f t="shared" si="190"/>
        <v>54:55, 238:251</v>
      </c>
      <c r="BA308" s="559" t="str">
        <f t="shared" si="190"/>
        <v>54:55, 251:268</v>
      </c>
      <c r="BB308" s="559" t="str">
        <f t="shared" si="190"/>
        <v>54:55, 268:281</v>
      </c>
      <c r="BC308" s="559" t="str">
        <f t="shared" si="190"/>
        <v>54:55, 281:288</v>
      </c>
      <c r="BD308" s="559" t="str">
        <f t="shared" si="190"/>
        <v>54:55, 288:290</v>
      </c>
      <c r="BE308" s="559" t="str">
        <f t="shared" si="190"/>
        <v>54:55, 290:303</v>
      </c>
      <c r="BF308" s="559" t="str">
        <f t="shared" si="190"/>
        <v>54:55, 303:320</v>
      </c>
      <c r="BG308" s="559" t="str">
        <f t="shared" si="190"/>
        <v>54:55, 320:333</v>
      </c>
      <c r="BH308" s="559" t="str">
        <f t="shared" si="190"/>
        <v>54:55, 333:340</v>
      </c>
      <c r="BI308" s="559" t="str">
        <f t="shared" si="190"/>
        <v>54:55, 340:342</v>
      </c>
      <c r="BJ308" s="559" t="str">
        <f t="shared" si="190"/>
        <v>54:55, 342:355</v>
      </c>
      <c r="BK308" s="559" t="str">
        <f t="shared" si="190"/>
        <v>54:55, 355:372</v>
      </c>
    </row>
    <row r="309" spans="1:63" ht="77.25" hidden="1" customHeight="1" outlineLevel="2">
      <c r="A309">
        <v>4</v>
      </c>
      <c r="B309" t="s">
        <v>2206</v>
      </c>
      <c r="C309" s="429" t="str">
        <f t="shared" si="187"/>
        <v>54:55, 43:60</v>
      </c>
      <c r="D309" s="429" t="str">
        <f t="shared" si="187"/>
        <v>54:55, 60:65</v>
      </c>
      <c r="E309" s="429" t="str">
        <f t="shared" si="187"/>
        <v>54:55, 65:73</v>
      </c>
      <c r="F309" s="429" t="str">
        <f t="shared" si="187"/>
        <v>54:55, 80:82</v>
      </c>
      <c r="G309" s="429" t="str">
        <f t="shared" si="187"/>
        <v>54:55, 82:95</v>
      </c>
      <c r="H309" s="429" t="str">
        <f t="shared" si="187"/>
        <v>54:55, 95:112</v>
      </c>
      <c r="I309" s="429" t="str">
        <f t="shared" si="187"/>
        <v>54:55, 43:62</v>
      </c>
      <c r="J309" s="429" t="str">
        <f t="shared" si="187"/>
        <v>54:55, 62:67</v>
      </c>
      <c r="K309" s="429" t="str">
        <f t="shared" si="187"/>
        <v>54:55, 67:75</v>
      </c>
      <c r="L309" s="429" t="str">
        <f t="shared" si="187"/>
        <v>54:55, 82:84</v>
      </c>
      <c r="M309" s="429" t="str">
        <f t="shared" si="187"/>
        <v>54:55, 84:97</v>
      </c>
      <c r="N309" s="429" t="str">
        <f t="shared" si="187"/>
        <v>54:55, 97:112</v>
      </c>
      <c r="O309" s="429" t="str">
        <f t="shared" si="187"/>
        <v>54:55, 43:65</v>
      </c>
      <c r="P309" s="429" t="str">
        <f t="shared" si="187"/>
        <v>54:55, 65:70</v>
      </c>
      <c r="Q309" s="429" t="str">
        <f t="shared" si="187"/>
        <v>54:55, 70:78</v>
      </c>
      <c r="R309" s="429" t="str">
        <f t="shared" si="188"/>
        <v>54:55, 85:87</v>
      </c>
      <c r="S309" s="429" t="str">
        <f t="shared" si="188"/>
        <v>54:55, 87:100</v>
      </c>
      <c r="T309" s="429" t="str">
        <f t="shared" si="188"/>
        <v>54:55, 100:112</v>
      </c>
      <c r="U309" s="429" t="str">
        <f t="shared" si="188"/>
        <v>54:55, 43:67</v>
      </c>
      <c r="V309" s="429" t="str">
        <f t="shared" si="188"/>
        <v>54:55, 67:72</v>
      </c>
      <c r="W309" s="429" t="str">
        <f t="shared" si="188"/>
        <v>54:55, 72:80</v>
      </c>
      <c r="X309" s="429" t="str">
        <f t="shared" si="188"/>
        <v>54:55, 87:89</v>
      </c>
      <c r="Y309" s="429" t="str">
        <f t="shared" si="188"/>
        <v>54:55, 89:102</v>
      </c>
      <c r="Z309" s="429" t="str">
        <f t="shared" si="188"/>
        <v>54:55, 102:112</v>
      </c>
      <c r="AA309" s="429" t="str">
        <f t="shared" si="188"/>
        <v>54:55, 43:69</v>
      </c>
      <c r="AB309" s="429" t="str">
        <f t="shared" si="188"/>
        <v>54:55, 69:74</v>
      </c>
      <c r="AC309" s="429" t="str">
        <f t="shared" si="188"/>
        <v>54:55, 74:82</v>
      </c>
      <c r="AD309" s="429" t="str">
        <f t="shared" si="188"/>
        <v>54:55, 89:91</v>
      </c>
      <c r="AE309" s="429" t="str">
        <f t="shared" si="188"/>
        <v>54:55, 91:104</v>
      </c>
      <c r="AF309" s="429" t="str">
        <f t="shared" si="188"/>
        <v>54:55, 104:112</v>
      </c>
      <c r="AG309" s="429" t="str">
        <f t="shared" si="188"/>
        <v>54:55, 43:60</v>
      </c>
      <c r="AH309" s="429" t="str">
        <f t="shared" si="188"/>
        <v>54:55, 60:65</v>
      </c>
      <c r="AI309" s="429" t="str">
        <f t="shared" si="188"/>
        <v>54:55, 65:73</v>
      </c>
      <c r="AJ309" s="429" t="str">
        <f t="shared" si="188"/>
        <v>54:55, 80:82</v>
      </c>
      <c r="AK309" s="429" t="str">
        <f t="shared" si="188"/>
        <v>54:55, 82:95</v>
      </c>
      <c r="AL309" s="429" t="str">
        <f t="shared" si="188"/>
        <v>54:55, 95:112</v>
      </c>
      <c r="AM309" s="429" t="str">
        <f t="shared" si="189"/>
        <v>54:55, 112:125</v>
      </c>
      <c r="AN309" s="429" t="str">
        <f t="shared" si="189"/>
        <v>54:55, 125:132</v>
      </c>
      <c r="AO309" s="429" t="str">
        <f t="shared" si="189"/>
        <v>54:55, 132:134</v>
      </c>
      <c r="AP309" s="429" t="str">
        <f t="shared" si="189"/>
        <v>54:55, 134:147</v>
      </c>
      <c r="AQ309" s="429" t="str">
        <f t="shared" si="189"/>
        <v>54:55, 147:164</v>
      </c>
      <c r="AR309" s="429" t="str">
        <f t="shared" si="190"/>
        <v>54:55, 164:177</v>
      </c>
      <c r="AS309" s="429" t="str">
        <f t="shared" si="190"/>
        <v>54:55, 177:184</v>
      </c>
      <c r="AT309" s="429" t="str">
        <f t="shared" si="190"/>
        <v>54:55, 184:186</v>
      </c>
      <c r="AU309" s="429" t="str">
        <f t="shared" si="190"/>
        <v>54:55, 186:199</v>
      </c>
      <c r="AV309" s="429" t="str">
        <f t="shared" si="190"/>
        <v>54:55, 199:216</v>
      </c>
      <c r="AW309" s="429" t="str">
        <f t="shared" si="190"/>
        <v>54:55, 216:229</v>
      </c>
      <c r="AX309" s="429" t="str">
        <f t="shared" si="190"/>
        <v>54:55, 229:236</v>
      </c>
      <c r="AY309" s="429" t="str">
        <f t="shared" si="190"/>
        <v>54:55, 236:238</v>
      </c>
      <c r="AZ309" s="429" t="str">
        <f t="shared" si="190"/>
        <v>54:55, 238:251</v>
      </c>
      <c r="BA309" s="429" t="str">
        <f t="shared" si="190"/>
        <v>54:55, 251:268</v>
      </c>
      <c r="BB309" s="429" t="str">
        <f t="shared" si="190"/>
        <v>54:55, 268:281</v>
      </c>
      <c r="BC309" s="429" t="str">
        <f t="shared" si="190"/>
        <v>54:55, 281:288</v>
      </c>
      <c r="BD309" s="429" t="str">
        <f t="shared" si="190"/>
        <v>54:55, 288:290</v>
      </c>
      <c r="BE309" s="429" t="str">
        <f t="shared" si="190"/>
        <v>54:55, 290:303</v>
      </c>
      <c r="BF309" s="429" t="str">
        <f t="shared" si="190"/>
        <v>54:55, 303:320</v>
      </c>
      <c r="BG309" s="429" t="str">
        <f t="shared" si="190"/>
        <v>54:55, 320:333</v>
      </c>
      <c r="BH309" s="429" t="str">
        <f t="shared" si="190"/>
        <v>54:55, 333:340</v>
      </c>
      <c r="BI309" s="429" t="str">
        <f t="shared" si="190"/>
        <v>54:55, 340:342</v>
      </c>
      <c r="BJ309" s="429" t="str">
        <f t="shared" si="190"/>
        <v>54:55, 342:355</v>
      </c>
      <c r="BK309" s="429" t="str">
        <f t="shared" si="190"/>
        <v>54:55, 355:372</v>
      </c>
    </row>
    <row r="310" spans="1:63" ht="77.25" hidden="1" customHeight="1" outlineLevel="2">
      <c r="A310">
        <v>4</v>
      </c>
      <c r="B310" t="s">
        <v>2208</v>
      </c>
      <c r="C310" s="429" t="str">
        <f t="shared" si="187"/>
        <v>54:55, 43:60</v>
      </c>
      <c r="D310" s="429" t="str">
        <f t="shared" si="187"/>
        <v>54:55, 60:65</v>
      </c>
      <c r="E310" s="429" t="str">
        <f t="shared" si="187"/>
        <v>54:55, 65:73</v>
      </c>
      <c r="F310" s="429" t="str">
        <f t="shared" si="187"/>
        <v>54:55, 80:82</v>
      </c>
      <c r="G310" s="429" t="str">
        <f t="shared" si="187"/>
        <v>54:55, 82:95</v>
      </c>
      <c r="H310" s="429" t="str">
        <f t="shared" si="187"/>
        <v>54:55, 95:112</v>
      </c>
      <c r="I310" s="429" t="str">
        <f t="shared" si="187"/>
        <v>54:55, 43:62</v>
      </c>
      <c r="J310" s="429" t="str">
        <f t="shared" si="187"/>
        <v>54:55, 62:67</v>
      </c>
      <c r="K310" s="429" t="str">
        <f t="shared" si="187"/>
        <v>54:55, 67:75</v>
      </c>
      <c r="L310" s="429" t="str">
        <f t="shared" si="187"/>
        <v>54:55, 82:84</v>
      </c>
      <c r="M310" s="429" t="str">
        <f t="shared" si="187"/>
        <v>54:55, 84:97</v>
      </c>
      <c r="N310" s="429" t="str">
        <f t="shared" si="187"/>
        <v>54:55, 97:112</v>
      </c>
      <c r="O310" s="429" t="str">
        <f t="shared" si="187"/>
        <v>54:55, 43:65</v>
      </c>
      <c r="P310" s="429" t="str">
        <f t="shared" si="187"/>
        <v>54:55, 65:70</v>
      </c>
      <c r="Q310" s="429" t="str">
        <f t="shared" si="187"/>
        <v>54:55, 70:78</v>
      </c>
      <c r="R310" s="429" t="str">
        <f t="shared" si="188"/>
        <v>54:55, 85:87</v>
      </c>
      <c r="S310" s="429" t="str">
        <f t="shared" si="188"/>
        <v>54:55, 87:100</v>
      </c>
      <c r="T310" s="429" t="str">
        <f t="shared" si="188"/>
        <v>54:55, 100:112</v>
      </c>
      <c r="U310" s="429" t="str">
        <f t="shared" si="188"/>
        <v>54:55, 43:67</v>
      </c>
      <c r="V310" s="429" t="str">
        <f t="shared" si="188"/>
        <v>54:55, 67:72</v>
      </c>
      <c r="W310" s="429" t="str">
        <f t="shared" si="188"/>
        <v>54:55, 72:80</v>
      </c>
      <c r="X310" s="429" t="str">
        <f t="shared" si="188"/>
        <v>54:55, 87:89</v>
      </c>
      <c r="Y310" s="429" t="str">
        <f t="shared" si="188"/>
        <v>54:55, 89:102</v>
      </c>
      <c r="Z310" s="429" t="str">
        <f t="shared" si="188"/>
        <v>54:55, 102:112</v>
      </c>
      <c r="AA310" s="429" t="str">
        <f t="shared" si="188"/>
        <v>54:55, 43:69</v>
      </c>
      <c r="AB310" s="429" t="str">
        <f t="shared" si="188"/>
        <v>54:55, 69:74</v>
      </c>
      <c r="AC310" s="429" t="str">
        <f t="shared" si="188"/>
        <v>54:55, 74:82</v>
      </c>
      <c r="AD310" s="429" t="str">
        <f t="shared" si="188"/>
        <v>54:55, 89:91</v>
      </c>
      <c r="AE310" s="429" t="str">
        <f t="shared" si="188"/>
        <v>54:55, 91:104</v>
      </c>
      <c r="AF310" s="429" t="str">
        <f t="shared" si="188"/>
        <v>54:55, 104:112</v>
      </c>
      <c r="AG310" s="429" t="str">
        <f t="shared" si="188"/>
        <v>54:55, 43:60</v>
      </c>
      <c r="AH310" s="429" t="str">
        <f t="shared" si="188"/>
        <v>54:55, 60:65</v>
      </c>
      <c r="AI310" s="429" t="str">
        <f t="shared" si="188"/>
        <v>54:55, 65:73</v>
      </c>
      <c r="AJ310" s="429" t="str">
        <f t="shared" si="188"/>
        <v>54:55, 80:82</v>
      </c>
      <c r="AK310" s="429" t="str">
        <f t="shared" si="188"/>
        <v>54:55, 82:95</v>
      </c>
      <c r="AL310" s="429" t="str">
        <f t="shared" si="188"/>
        <v>54:55, 95:112</v>
      </c>
      <c r="AM310" s="429" t="str">
        <f t="shared" si="189"/>
        <v>54:55, 112:125</v>
      </c>
      <c r="AN310" s="429" t="str">
        <f t="shared" si="189"/>
        <v>54:55, 125:132</v>
      </c>
      <c r="AO310" s="429" t="str">
        <f t="shared" si="189"/>
        <v>54:55, 132:134</v>
      </c>
      <c r="AP310" s="429" t="str">
        <f t="shared" si="189"/>
        <v>54:55, 134:147</v>
      </c>
      <c r="AQ310" s="429" t="str">
        <f t="shared" si="189"/>
        <v>54:55, 147:164</v>
      </c>
      <c r="AR310" s="429" t="str">
        <f t="shared" si="190"/>
        <v>54:55, 164:177</v>
      </c>
      <c r="AS310" s="429" t="str">
        <f t="shared" si="190"/>
        <v>54:55, 177:184</v>
      </c>
      <c r="AT310" s="429" t="str">
        <f t="shared" si="190"/>
        <v>54:55, 184:186</v>
      </c>
      <c r="AU310" s="429" t="str">
        <f t="shared" si="190"/>
        <v>54:55, 186:199</v>
      </c>
      <c r="AV310" s="429" t="str">
        <f t="shared" si="190"/>
        <v>54:55, 199:216</v>
      </c>
      <c r="AW310" s="429" t="str">
        <f t="shared" si="190"/>
        <v>54:55, 216:229</v>
      </c>
      <c r="AX310" s="429" t="str">
        <f t="shared" si="190"/>
        <v>54:55, 229:236</v>
      </c>
      <c r="AY310" s="429" t="str">
        <f t="shared" si="190"/>
        <v>54:55, 236:238</v>
      </c>
      <c r="AZ310" s="429" t="str">
        <f t="shared" si="190"/>
        <v>54:55, 238:251</v>
      </c>
      <c r="BA310" s="429" t="str">
        <f t="shared" si="190"/>
        <v>54:55, 251:268</v>
      </c>
      <c r="BB310" s="429" t="str">
        <f t="shared" si="190"/>
        <v>54:55, 268:281</v>
      </c>
      <c r="BC310" s="429" t="str">
        <f t="shared" si="190"/>
        <v>54:55, 281:288</v>
      </c>
      <c r="BD310" s="429" t="str">
        <f t="shared" si="190"/>
        <v>54:55, 288:290</v>
      </c>
      <c r="BE310" s="429" t="str">
        <f t="shared" si="190"/>
        <v>54:55, 290:303</v>
      </c>
      <c r="BF310" s="429" t="str">
        <f t="shared" si="190"/>
        <v>54:55, 303:320</v>
      </c>
      <c r="BG310" s="429" t="str">
        <f t="shared" si="190"/>
        <v>54:55, 320:333</v>
      </c>
      <c r="BH310" s="429" t="str">
        <f t="shared" si="190"/>
        <v>54:55, 333:340</v>
      </c>
      <c r="BI310" s="429" t="str">
        <f t="shared" si="190"/>
        <v>54:55, 340:342</v>
      </c>
      <c r="BJ310" s="429" t="str">
        <f t="shared" si="190"/>
        <v>54:55, 342:355</v>
      </c>
      <c r="BK310" s="429" t="str">
        <f t="shared" si="190"/>
        <v>54:55, 355:372</v>
      </c>
    </row>
    <row r="311" spans="1:63" ht="77.25" hidden="1" customHeight="1" outlineLevel="2">
      <c r="A311">
        <v>4</v>
      </c>
      <c r="B311" t="s">
        <v>2207</v>
      </c>
      <c r="C311" s="429" t="str">
        <f t="shared" si="187"/>
        <v>54:55, 43:60</v>
      </c>
      <c r="D311" s="429" t="str">
        <f t="shared" si="187"/>
        <v>54:55, 60:65</v>
      </c>
      <c r="E311" s="429" t="str">
        <f t="shared" si="187"/>
        <v>54:55, 65:73</v>
      </c>
      <c r="F311" s="429" t="str">
        <f t="shared" si="187"/>
        <v>54:55, 80:82</v>
      </c>
      <c r="G311" s="429" t="str">
        <f t="shared" si="187"/>
        <v>54:55, 82:95</v>
      </c>
      <c r="H311" s="429" t="str">
        <f t="shared" si="187"/>
        <v>54:55, 95:112</v>
      </c>
      <c r="I311" s="429" t="str">
        <f t="shared" si="187"/>
        <v>54:55, 43:62</v>
      </c>
      <c r="J311" s="429" t="str">
        <f t="shared" si="187"/>
        <v>54:55, 62:67</v>
      </c>
      <c r="K311" s="429" t="str">
        <f t="shared" si="187"/>
        <v>54:55, 67:75</v>
      </c>
      <c r="L311" s="429" t="str">
        <f t="shared" si="187"/>
        <v>54:55, 82:84</v>
      </c>
      <c r="M311" s="429" t="str">
        <f t="shared" si="187"/>
        <v>54:55, 84:97</v>
      </c>
      <c r="N311" s="429" t="str">
        <f t="shared" si="187"/>
        <v>54:55, 97:112</v>
      </c>
      <c r="O311" s="429" t="str">
        <f t="shared" si="187"/>
        <v>54:55, 43:65</v>
      </c>
      <c r="P311" s="429" t="str">
        <f t="shared" si="187"/>
        <v>54:55, 65:70</v>
      </c>
      <c r="Q311" s="429" t="str">
        <f t="shared" si="187"/>
        <v>54:55, 70:78</v>
      </c>
      <c r="R311" s="429" t="str">
        <f t="shared" si="188"/>
        <v>54:55, 85:87</v>
      </c>
      <c r="S311" s="429" t="str">
        <f t="shared" si="188"/>
        <v>54:55, 87:100</v>
      </c>
      <c r="T311" s="429" t="str">
        <f t="shared" si="188"/>
        <v>54:55, 100:112</v>
      </c>
      <c r="U311" s="429" t="str">
        <f t="shared" si="188"/>
        <v>54:55, 43:67</v>
      </c>
      <c r="V311" s="429" t="str">
        <f t="shared" si="188"/>
        <v>54:55, 67:72</v>
      </c>
      <c r="W311" s="429" t="str">
        <f t="shared" si="188"/>
        <v>54:55, 72:80</v>
      </c>
      <c r="X311" s="429" t="str">
        <f t="shared" si="188"/>
        <v>54:55, 87:89</v>
      </c>
      <c r="Y311" s="429" t="str">
        <f t="shared" si="188"/>
        <v>54:55, 89:102</v>
      </c>
      <c r="Z311" s="429" t="str">
        <f t="shared" si="188"/>
        <v>54:55, 102:112</v>
      </c>
      <c r="AA311" s="429" t="str">
        <f t="shared" si="188"/>
        <v>54:55, 43:69</v>
      </c>
      <c r="AB311" s="429" t="str">
        <f t="shared" si="188"/>
        <v>54:55, 69:74</v>
      </c>
      <c r="AC311" s="429" t="str">
        <f t="shared" si="188"/>
        <v>54:55, 74:82</v>
      </c>
      <c r="AD311" s="429" t="str">
        <f t="shared" si="188"/>
        <v>54:55, 89:91</v>
      </c>
      <c r="AE311" s="429" t="str">
        <f t="shared" si="188"/>
        <v>54:55, 91:104</v>
      </c>
      <c r="AF311" s="429" t="str">
        <f t="shared" si="188"/>
        <v>54:55, 104:112</v>
      </c>
      <c r="AG311" s="429" t="str">
        <f t="shared" si="188"/>
        <v>54:55, 43:60</v>
      </c>
      <c r="AH311" s="429" t="str">
        <f t="shared" si="188"/>
        <v>54:55, 60:65</v>
      </c>
      <c r="AI311" s="429" t="str">
        <f t="shared" si="188"/>
        <v>54:55, 65:73</v>
      </c>
      <c r="AJ311" s="429" t="str">
        <f t="shared" si="188"/>
        <v>54:55, 80:82</v>
      </c>
      <c r="AK311" s="429" t="str">
        <f t="shared" si="188"/>
        <v>54:55, 82:95</v>
      </c>
      <c r="AL311" s="429" t="str">
        <f t="shared" si="188"/>
        <v>54:55, 95:112</v>
      </c>
      <c r="AM311" s="429" t="str">
        <f t="shared" si="189"/>
        <v>54:55, 112:125</v>
      </c>
      <c r="AN311" s="429" t="str">
        <f t="shared" si="189"/>
        <v>54:55, 125:132</v>
      </c>
      <c r="AO311" s="429" t="str">
        <f t="shared" si="189"/>
        <v>54:55, 132:134</v>
      </c>
      <c r="AP311" s="429" t="str">
        <f t="shared" si="189"/>
        <v>54:55, 134:147</v>
      </c>
      <c r="AQ311" s="429" t="str">
        <f t="shared" si="189"/>
        <v>54:55, 147:164</v>
      </c>
      <c r="AR311" s="429" t="str">
        <f t="shared" si="190"/>
        <v>54:55, 164:177</v>
      </c>
      <c r="AS311" s="429" t="str">
        <f t="shared" si="190"/>
        <v>54:55, 177:184</v>
      </c>
      <c r="AT311" s="429" t="str">
        <f t="shared" si="190"/>
        <v>54:55, 184:186</v>
      </c>
      <c r="AU311" s="429" t="str">
        <f t="shared" si="190"/>
        <v>54:55, 186:199</v>
      </c>
      <c r="AV311" s="429" t="str">
        <f t="shared" si="190"/>
        <v>54:55, 199:216</v>
      </c>
      <c r="AW311" s="429" t="str">
        <f t="shared" si="190"/>
        <v>54:55, 216:229</v>
      </c>
      <c r="AX311" s="429" t="str">
        <f t="shared" si="190"/>
        <v>54:55, 229:236</v>
      </c>
      <c r="AY311" s="429" t="str">
        <f t="shared" si="190"/>
        <v>54:55, 236:238</v>
      </c>
      <c r="AZ311" s="429" t="str">
        <f t="shared" si="190"/>
        <v>54:55, 238:251</v>
      </c>
      <c r="BA311" s="429" t="str">
        <f t="shared" si="190"/>
        <v>54:55, 251:268</v>
      </c>
      <c r="BB311" s="429" t="str">
        <f t="shared" si="190"/>
        <v>54:55, 268:281</v>
      </c>
      <c r="BC311" s="429" t="str">
        <f t="shared" si="190"/>
        <v>54:55, 281:288</v>
      </c>
      <c r="BD311" s="429" t="str">
        <f t="shared" si="190"/>
        <v>54:55, 288:290</v>
      </c>
      <c r="BE311" s="429" t="str">
        <f t="shared" si="190"/>
        <v>54:55, 290:303</v>
      </c>
      <c r="BF311" s="429" t="str">
        <f t="shared" si="190"/>
        <v>54:55, 303:320</v>
      </c>
      <c r="BG311" s="429" t="str">
        <f t="shared" si="190"/>
        <v>54:55, 320:333</v>
      </c>
      <c r="BH311" s="429" t="str">
        <f t="shared" si="190"/>
        <v>54:55, 333:340</v>
      </c>
      <c r="BI311" s="429" t="str">
        <f t="shared" si="190"/>
        <v>54:55, 340:342</v>
      </c>
      <c r="BJ311" s="429" t="str">
        <f t="shared" si="190"/>
        <v>54:55, 342:355</v>
      </c>
      <c r="BK311" s="429" t="str">
        <f t="shared" si="190"/>
        <v>54:55, 355:372</v>
      </c>
    </row>
    <row r="312" spans="1:63" outlineLevel="1">
      <c r="B312" t="s">
        <v>1049</v>
      </c>
    </row>
    <row r="313" spans="1:63" outlineLevel="1">
      <c r="A313">
        <v>0</v>
      </c>
      <c r="B313" s="18" t="s">
        <v>1377</v>
      </c>
      <c r="C313" s="702">
        <v>0</v>
      </c>
      <c r="D313" s="479">
        <v>0</v>
      </c>
      <c r="E313" s="707">
        <v>0</v>
      </c>
      <c r="F313" s="306">
        <v>0</v>
      </c>
      <c r="G313" s="705">
        <v>0</v>
      </c>
      <c r="H313" s="707">
        <v>0</v>
      </c>
      <c r="I313" s="102">
        <f t="shared" ref="I313:R320" si="191">C313</f>
        <v>0</v>
      </c>
      <c r="J313" s="102">
        <f t="shared" si="191"/>
        <v>0</v>
      </c>
      <c r="K313" s="102">
        <f t="shared" si="191"/>
        <v>0</v>
      </c>
      <c r="L313" s="102">
        <f t="shared" si="191"/>
        <v>0</v>
      </c>
      <c r="M313" s="102">
        <f t="shared" si="191"/>
        <v>0</v>
      </c>
      <c r="N313" s="102">
        <f t="shared" si="191"/>
        <v>0</v>
      </c>
      <c r="O313" s="102">
        <f t="shared" si="191"/>
        <v>0</v>
      </c>
      <c r="P313" s="102">
        <f t="shared" si="191"/>
        <v>0</v>
      </c>
      <c r="Q313" s="102">
        <f t="shared" si="191"/>
        <v>0</v>
      </c>
      <c r="R313" s="102">
        <f t="shared" si="191"/>
        <v>0</v>
      </c>
      <c r="S313" s="102">
        <f t="shared" ref="S313:AB320" si="192">M313</f>
        <v>0</v>
      </c>
      <c r="T313" s="102">
        <f t="shared" si="192"/>
        <v>0</v>
      </c>
      <c r="U313" s="102">
        <f t="shared" si="192"/>
        <v>0</v>
      </c>
      <c r="V313" s="102">
        <f t="shared" si="192"/>
        <v>0</v>
      </c>
      <c r="W313" s="102">
        <f t="shared" si="192"/>
        <v>0</v>
      </c>
      <c r="X313" s="102">
        <f t="shared" si="192"/>
        <v>0</v>
      </c>
      <c r="Y313" s="102">
        <f t="shared" si="192"/>
        <v>0</v>
      </c>
      <c r="Z313" s="102">
        <f t="shared" si="192"/>
        <v>0</v>
      </c>
      <c r="AA313" s="102">
        <f t="shared" si="192"/>
        <v>0</v>
      </c>
      <c r="AB313" s="102">
        <f t="shared" si="192"/>
        <v>0</v>
      </c>
      <c r="AC313" s="102">
        <f t="shared" ref="AC313:AL320" si="193">W313</f>
        <v>0</v>
      </c>
      <c r="AD313" s="102">
        <f t="shared" si="193"/>
        <v>0</v>
      </c>
      <c r="AE313" s="102">
        <f t="shared" si="193"/>
        <v>0</v>
      </c>
      <c r="AF313" s="102">
        <f t="shared" si="193"/>
        <v>0</v>
      </c>
      <c r="AG313" s="102">
        <f t="shared" si="193"/>
        <v>0</v>
      </c>
      <c r="AH313" s="102">
        <f t="shared" si="193"/>
        <v>0</v>
      </c>
      <c r="AI313" s="102">
        <f t="shared" si="193"/>
        <v>0</v>
      </c>
      <c r="AJ313" s="102">
        <f t="shared" si="193"/>
        <v>0</v>
      </c>
      <c r="AK313" s="102">
        <f t="shared" si="193"/>
        <v>0</v>
      </c>
      <c r="AL313" s="102">
        <f t="shared" si="193"/>
        <v>0</v>
      </c>
      <c r="AM313" s="458">
        <f>AI313</f>
        <v>0</v>
      </c>
      <c r="AN313" s="458">
        <f>AJ313</f>
        <v>0</v>
      </c>
      <c r="AO313" s="594">
        <f>AN313</f>
        <v>0</v>
      </c>
      <c r="AP313" s="626">
        <f>AK313</f>
        <v>0</v>
      </c>
      <c r="AQ313" s="626">
        <f>AL313</f>
        <v>0</v>
      </c>
      <c r="AR313" s="626">
        <f>AM313</f>
        <v>0</v>
      </c>
      <c r="AS313" s="626">
        <f t="shared" ref="AS313:AS320" si="194">AN313</f>
        <v>0</v>
      </c>
      <c r="AT313" s="626">
        <f t="shared" ref="AT313:AT320" si="195">AO313</f>
        <v>0</v>
      </c>
      <c r="AU313" s="626">
        <f t="shared" ref="AU313:AU320" si="196">AP313</f>
        <v>0</v>
      </c>
      <c r="AV313" s="626">
        <f t="shared" ref="AV313:AV320" si="197">AQ313</f>
        <v>0</v>
      </c>
      <c r="AW313" s="626">
        <f t="shared" ref="AW313:AW320" si="198">AR313</f>
        <v>0</v>
      </c>
      <c r="AX313" s="626">
        <f t="shared" ref="AX313:AX320" si="199">AS313</f>
        <v>0</v>
      </c>
      <c r="AY313" s="626">
        <f t="shared" ref="AY313:AY320" si="200">AT313</f>
        <v>0</v>
      </c>
      <c r="AZ313" s="626">
        <f t="shared" ref="AZ313:AZ320" si="201">AU313</f>
        <v>0</v>
      </c>
      <c r="BA313" s="626">
        <f t="shared" ref="BA313:BA320" si="202">AV313</f>
        <v>0</v>
      </c>
      <c r="BB313" s="626">
        <f t="shared" ref="BB313:BB320" si="203">AW313</f>
        <v>0</v>
      </c>
      <c r="BC313" s="626">
        <f t="shared" ref="BC313:BC320" si="204">AX313</f>
        <v>0</v>
      </c>
      <c r="BD313" s="626">
        <f t="shared" ref="BD313:BD320" si="205">AY313</f>
        <v>0</v>
      </c>
      <c r="BE313" s="626">
        <f t="shared" ref="BE313:BE320" si="206">AZ313</f>
        <v>0</v>
      </c>
      <c r="BF313" s="626">
        <f t="shared" ref="BF313:BF320" si="207">BA313</f>
        <v>0</v>
      </c>
      <c r="BG313" s="626">
        <f t="shared" ref="BG313:BG320" si="208">BB313</f>
        <v>0</v>
      </c>
      <c r="BH313" s="626">
        <f t="shared" ref="BH313:BH320" si="209">BC313</f>
        <v>0</v>
      </c>
      <c r="BI313" s="626">
        <f t="shared" ref="BI313:BI320" si="210">BD313</f>
        <v>0</v>
      </c>
      <c r="BJ313" s="626">
        <f t="shared" ref="BJ313:BJ320" si="211">BE313</f>
        <v>0</v>
      </c>
      <c r="BK313" s="626">
        <f t="shared" ref="BK313:BK320" si="212">BF313</f>
        <v>0</v>
      </c>
    </row>
    <row r="314" spans="1:63" outlineLevel="1">
      <c r="A314">
        <v>1</v>
      </c>
      <c r="C314" s="703">
        <v>-1</v>
      </c>
      <c r="D314" s="705">
        <v>-2</v>
      </c>
      <c r="E314" s="708">
        <v>-1.5</v>
      </c>
      <c r="F314" s="306">
        <v>-0.75</v>
      </c>
      <c r="G314" s="705">
        <v>-0.75</v>
      </c>
      <c r="H314" s="708">
        <v>-2</v>
      </c>
      <c r="I314" s="102">
        <f t="shared" si="191"/>
        <v>-1</v>
      </c>
      <c r="J314" s="102">
        <f t="shared" si="191"/>
        <v>-2</v>
      </c>
      <c r="K314" s="102">
        <f t="shared" si="191"/>
        <v>-1.5</v>
      </c>
      <c r="L314" s="102">
        <f t="shared" si="191"/>
        <v>-0.75</v>
      </c>
      <c r="M314" s="102">
        <f t="shared" si="191"/>
        <v>-0.75</v>
      </c>
      <c r="N314" s="102">
        <f t="shared" si="191"/>
        <v>-2</v>
      </c>
      <c r="O314" s="102">
        <f t="shared" si="191"/>
        <v>-1</v>
      </c>
      <c r="P314" s="102">
        <f t="shared" si="191"/>
        <v>-2</v>
      </c>
      <c r="Q314" s="102">
        <f t="shared" si="191"/>
        <v>-1.5</v>
      </c>
      <c r="R314" s="102">
        <f t="shared" si="191"/>
        <v>-0.75</v>
      </c>
      <c r="S314" s="102">
        <f t="shared" si="192"/>
        <v>-0.75</v>
      </c>
      <c r="T314" s="102">
        <f t="shared" si="192"/>
        <v>-2</v>
      </c>
      <c r="U314" s="102">
        <f t="shared" si="192"/>
        <v>-1</v>
      </c>
      <c r="V314" s="102">
        <f t="shared" si="192"/>
        <v>-2</v>
      </c>
      <c r="W314" s="102">
        <f t="shared" si="192"/>
        <v>-1.5</v>
      </c>
      <c r="X314" s="102">
        <f t="shared" si="192"/>
        <v>-0.75</v>
      </c>
      <c r="Y314" s="102">
        <f t="shared" si="192"/>
        <v>-0.75</v>
      </c>
      <c r="Z314" s="102">
        <f t="shared" si="192"/>
        <v>-2</v>
      </c>
      <c r="AA314" s="102">
        <f t="shared" si="192"/>
        <v>-1</v>
      </c>
      <c r="AB314" s="102">
        <f t="shared" si="192"/>
        <v>-2</v>
      </c>
      <c r="AC314" s="102">
        <f t="shared" si="193"/>
        <v>-1.5</v>
      </c>
      <c r="AD314" s="102">
        <f t="shared" si="193"/>
        <v>-0.75</v>
      </c>
      <c r="AE314" s="102">
        <f t="shared" si="193"/>
        <v>-0.75</v>
      </c>
      <c r="AF314" s="102">
        <f t="shared" si="193"/>
        <v>-2</v>
      </c>
      <c r="AG314" s="102">
        <f t="shared" si="193"/>
        <v>-1</v>
      </c>
      <c r="AH314" s="102">
        <f t="shared" si="193"/>
        <v>-2</v>
      </c>
      <c r="AI314" s="102">
        <f t="shared" si="193"/>
        <v>-1.5</v>
      </c>
      <c r="AJ314" s="102">
        <f t="shared" si="193"/>
        <v>-0.75</v>
      </c>
      <c r="AK314" s="102">
        <f t="shared" si="193"/>
        <v>-0.75</v>
      </c>
      <c r="AL314" s="102">
        <f t="shared" si="193"/>
        <v>-2</v>
      </c>
      <c r="AM314" s="458">
        <f t="shared" ref="AM314:AN320" si="213">AI314</f>
        <v>-1.5</v>
      </c>
      <c r="AN314" s="458">
        <f t="shared" si="213"/>
        <v>-0.75</v>
      </c>
      <c r="AO314" s="594">
        <f t="shared" ref="AO314:AO320" si="214">AN314</f>
        <v>-0.75</v>
      </c>
      <c r="AP314" s="626">
        <f t="shared" ref="AP314:AR320" si="215">AK314</f>
        <v>-0.75</v>
      </c>
      <c r="AQ314" s="626">
        <f t="shared" si="215"/>
        <v>-2</v>
      </c>
      <c r="AR314" s="626">
        <f t="shared" si="215"/>
        <v>-1.5</v>
      </c>
      <c r="AS314" s="626">
        <f t="shared" si="194"/>
        <v>-0.75</v>
      </c>
      <c r="AT314" s="626">
        <f t="shared" si="195"/>
        <v>-0.75</v>
      </c>
      <c r="AU314" s="626">
        <f t="shared" si="196"/>
        <v>-0.75</v>
      </c>
      <c r="AV314" s="626">
        <f t="shared" si="197"/>
        <v>-2</v>
      </c>
      <c r="AW314" s="626">
        <f t="shared" si="198"/>
        <v>-1.5</v>
      </c>
      <c r="AX314" s="626">
        <f t="shared" si="199"/>
        <v>-0.75</v>
      </c>
      <c r="AY314" s="626">
        <f t="shared" si="200"/>
        <v>-0.75</v>
      </c>
      <c r="AZ314" s="626">
        <f t="shared" si="201"/>
        <v>-0.75</v>
      </c>
      <c r="BA314" s="626">
        <f t="shared" si="202"/>
        <v>-2</v>
      </c>
      <c r="BB314" s="626">
        <f t="shared" si="203"/>
        <v>-1.5</v>
      </c>
      <c r="BC314" s="626">
        <f t="shared" si="204"/>
        <v>-0.75</v>
      </c>
      <c r="BD314" s="626">
        <f t="shared" si="205"/>
        <v>-0.75</v>
      </c>
      <c r="BE314" s="626">
        <f t="shared" si="206"/>
        <v>-0.75</v>
      </c>
      <c r="BF314" s="626">
        <f t="shared" si="207"/>
        <v>-2</v>
      </c>
      <c r="BG314" s="626">
        <f t="shared" si="208"/>
        <v>-1.5</v>
      </c>
      <c r="BH314" s="626">
        <f t="shared" si="209"/>
        <v>-0.75</v>
      </c>
      <c r="BI314" s="626">
        <f t="shared" si="210"/>
        <v>-0.75</v>
      </c>
      <c r="BJ314" s="626">
        <f t="shared" si="211"/>
        <v>-0.75</v>
      </c>
      <c r="BK314" s="626">
        <f t="shared" si="212"/>
        <v>-2</v>
      </c>
    </row>
    <row r="315" spans="1:63" outlineLevel="1">
      <c r="A315">
        <v>2</v>
      </c>
      <c r="C315" s="703">
        <v>-3</v>
      </c>
      <c r="D315" s="705">
        <v>-4</v>
      </c>
      <c r="E315" s="708">
        <v>2</v>
      </c>
      <c r="F315" s="306">
        <v>-1.25</v>
      </c>
      <c r="G315" s="705">
        <v>-1.25</v>
      </c>
      <c r="H315" s="708">
        <v>-4</v>
      </c>
      <c r="I315" s="102">
        <f t="shared" si="191"/>
        <v>-3</v>
      </c>
      <c r="J315" s="102">
        <f t="shared" si="191"/>
        <v>-4</v>
      </c>
      <c r="K315" s="102">
        <f t="shared" si="191"/>
        <v>2</v>
      </c>
      <c r="L315" s="102">
        <f t="shared" si="191"/>
        <v>-1.25</v>
      </c>
      <c r="M315" s="102">
        <f t="shared" si="191"/>
        <v>-1.25</v>
      </c>
      <c r="N315" s="102">
        <f t="shared" si="191"/>
        <v>-4</v>
      </c>
      <c r="O315" s="102">
        <f t="shared" si="191"/>
        <v>-3</v>
      </c>
      <c r="P315" s="102">
        <f t="shared" si="191"/>
        <v>-4</v>
      </c>
      <c r="Q315" s="102">
        <f t="shared" si="191"/>
        <v>2</v>
      </c>
      <c r="R315" s="102">
        <f t="shared" si="191"/>
        <v>-1.25</v>
      </c>
      <c r="S315" s="102">
        <f t="shared" si="192"/>
        <v>-1.25</v>
      </c>
      <c r="T315" s="102">
        <f t="shared" si="192"/>
        <v>-4</v>
      </c>
      <c r="U315" s="102">
        <f t="shared" si="192"/>
        <v>-3</v>
      </c>
      <c r="V315" s="102">
        <f t="shared" si="192"/>
        <v>-4</v>
      </c>
      <c r="W315" s="102">
        <f t="shared" si="192"/>
        <v>2</v>
      </c>
      <c r="X315" s="102">
        <f t="shared" si="192"/>
        <v>-1.25</v>
      </c>
      <c r="Y315" s="102">
        <f t="shared" si="192"/>
        <v>-1.25</v>
      </c>
      <c r="Z315" s="102">
        <f t="shared" si="192"/>
        <v>-4</v>
      </c>
      <c r="AA315" s="102">
        <f t="shared" si="192"/>
        <v>-3</v>
      </c>
      <c r="AB315" s="102">
        <f t="shared" si="192"/>
        <v>-4</v>
      </c>
      <c r="AC315" s="102">
        <f t="shared" si="193"/>
        <v>2</v>
      </c>
      <c r="AD315" s="102">
        <f t="shared" si="193"/>
        <v>-1.25</v>
      </c>
      <c r="AE315" s="102">
        <f t="shared" si="193"/>
        <v>-1.25</v>
      </c>
      <c r="AF315" s="102">
        <f t="shared" si="193"/>
        <v>-4</v>
      </c>
      <c r="AG315" s="102">
        <f t="shared" si="193"/>
        <v>-3</v>
      </c>
      <c r="AH315" s="102">
        <f t="shared" si="193"/>
        <v>-4</v>
      </c>
      <c r="AI315" s="102">
        <f t="shared" si="193"/>
        <v>2</v>
      </c>
      <c r="AJ315" s="102">
        <f t="shared" si="193"/>
        <v>-1.25</v>
      </c>
      <c r="AK315" s="102">
        <f t="shared" si="193"/>
        <v>-1.25</v>
      </c>
      <c r="AL315" s="102">
        <f t="shared" si="193"/>
        <v>-4</v>
      </c>
      <c r="AM315" s="458">
        <f t="shared" si="213"/>
        <v>2</v>
      </c>
      <c r="AN315" s="458">
        <f t="shared" si="213"/>
        <v>-1.25</v>
      </c>
      <c r="AO315" s="594">
        <f t="shared" si="214"/>
        <v>-1.25</v>
      </c>
      <c r="AP315" s="626">
        <f t="shared" si="215"/>
        <v>-1.25</v>
      </c>
      <c r="AQ315" s="626">
        <f t="shared" si="215"/>
        <v>-4</v>
      </c>
      <c r="AR315" s="626">
        <f t="shared" si="215"/>
        <v>2</v>
      </c>
      <c r="AS315" s="626">
        <f t="shared" si="194"/>
        <v>-1.25</v>
      </c>
      <c r="AT315" s="626">
        <f t="shared" si="195"/>
        <v>-1.25</v>
      </c>
      <c r="AU315" s="626">
        <f t="shared" si="196"/>
        <v>-1.25</v>
      </c>
      <c r="AV315" s="626">
        <f t="shared" si="197"/>
        <v>-4</v>
      </c>
      <c r="AW315" s="626">
        <f t="shared" si="198"/>
        <v>2</v>
      </c>
      <c r="AX315" s="626">
        <f t="shared" si="199"/>
        <v>-1.25</v>
      </c>
      <c r="AY315" s="626">
        <f t="shared" si="200"/>
        <v>-1.25</v>
      </c>
      <c r="AZ315" s="626">
        <f t="shared" si="201"/>
        <v>-1.25</v>
      </c>
      <c r="BA315" s="626">
        <f t="shared" si="202"/>
        <v>-4</v>
      </c>
      <c r="BB315" s="626">
        <f t="shared" si="203"/>
        <v>2</v>
      </c>
      <c r="BC315" s="626">
        <f t="shared" si="204"/>
        <v>-1.25</v>
      </c>
      <c r="BD315" s="626">
        <f t="shared" si="205"/>
        <v>-1.25</v>
      </c>
      <c r="BE315" s="626">
        <f t="shared" si="206"/>
        <v>-1.25</v>
      </c>
      <c r="BF315" s="626">
        <f t="shared" si="207"/>
        <v>-4</v>
      </c>
      <c r="BG315" s="626">
        <f t="shared" si="208"/>
        <v>2</v>
      </c>
      <c r="BH315" s="626">
        <f t="shared" si="209"/>
        <v>-1.25</v>
      </c>
      <c r="BI315" s="626">
        <f t="shared" si="210"/>
        <v>-1.25</v>
      </c>
      <c r="BJ315" s="626">
        <f t="shared" si="211"/>
        <v>-1.25</v>
      </c>
      <c r="BK315" s="626">
        <f t="shared" si="212"/>
        <v>-4</v>
      </c>
    </row>
    <row r="316" spans="1:63" outlineLevel="1">
      <c r="A316">
        <v>3</v>
      </c>
      <c r="C316" s="703">
        <v>-5</v>
      </c>
      <c r="D316" s="705">
        <v>2</v>
      </c>
      <c r="E316" s="709">
        <v>5</v>
      </c>
      <c r="F316" s="306">
        <v>0.75</v>
      </c>
      <c r="G316" s="705">
        <v>0.75</v>
      </c>
      <c r="H316" s="709">
        <v>3</v>
      </c>
      <c r="I316" s="102">
        <f t="shared" si="191"/>
        <v>-5</v>
      </c>
      <c r="J316" s="102">
        <f t="shared" si="191"/>
        <v>2</v>
      </c>
      <c r="K316" s="102">
        <f t="shared" si="191"/>
        <v>5</v>
      </c>
      <c r="L316" s="102">
        <f t="shared" si="191"/>
        <v>0.75</v>
      </c>
      <c r="M316" s="102">
        <f t="shared" si="191"/>
        <v>0.75</v>
      </c>
      <c r="N316" s="102">
        <f t="shared" si="191"/>
        <v>3</v>
      </c>
      <c r="O316" s="102">
        <f t="shared" si="191"/>
        <v>-5</v>
      </c>
      <c r="P316" s="102">
        <f t="shared" si="191"/>
        <v>2</v>
      </c>
      <c r="Q316" s="102">
        <f t="shared" si="191"/>
        <v>5</v>
      </c>
      <c r="R316" s="102">
        <f t="shared" si="191"/>
        <v>0.75</v>
      </c>
      <c r="S316" s="102">
        <f t="shared" si="192"/>
        <v>0.75</v>
      </c>
      <c r="T316" s="102">
        <f t="shared" si="192"/>
        <v>3</v>
      </c>
      <c r="U316" s="102">
        <f t="shared" si="192"/>
        <v>-5</v>
      </c>
      <c r="V316" s="102">
        <f t="shared" si="192"/>
        <v>2</v>
      </c>
      <c r="W316" s="102">
        <f t="shared" si="192"/>
        <v>5</v>
      </c>
      <c r="X316" s="102">
        <f t="shared" si="192"/>
        <v>0.75</v>
      </c>
      <c r="Y316" s="102">
        <f t="shared" si="192"/>
        <v>0.75</v>
      </c>
      <c r="Z316" s="102">
        <f t="shared" si="192"/>
        <v>3</v>
      </c>
      <c r="AA316" s="102">
        <f t="shared" si="192"/>
        <v>-5</v>
      </c>
      <c r="AB316" s="102">
        <f t="shared" si="192"/>
        <v>2</v>
      </c>
      <c r="AC316" s="102">
        <f t="shared" si="193"/>
        <v>5</v>
      </c>
      <c r="AD316" s="102">
        <f t="shared" si="193"/>
        <v>0.75</v>
      </c>
      <c r="AE316" s="102">
        <f t="shared" si="193"/>
        <v>0.75</v>
      </c>
      <c r="AF316" s="102">
        <f t="shared" si="193"/>
        <v>3</v>
      </c>
      <c r="AG316" s="102">
        <f t="shared" si="193"/>
        <v>-5</v>
      </c>
      <c r="AH316" s="102">
        <f t="shared" si="193"/>
        <v>2</v>
      </c>
      <c r="AI316" s="102">
        <f t="shared" si="193"/>
        <v>5</v>
      </c>
      <c r="AJ316" s="102">
        <f t="shared" si="193"/>
        <v>0.75</v>
      </c>
      <c r="AK316" s="102">
        <f t="shared" si="193"/>
        <v>0.75</v>
      </c>
      <c r="AL316" s="102">
        <f t="shared" si="193"/>
        <v>3</v>
      </c>
      <c r="AM316" s="458">
        <f t="shared" si="213"/>
        <v>5</v>
      </c>
      <c r="AN316" s="458">
        <f t="shared" si="213"/>
        <v>0.75</v>
      </c>
      <c r="AO316" s="594">
        <f t="shared" si="214"/>
        <v>0.75</v>
      </c>
      <c r="AP316" s="626">
        <f t="shared" si="215"/>
        <v>0.75</v>
      </c>
      <c r="AQ316" s="626">
        <f t="shared" si="215"/>
        <v>3</v>
      </c>
      <c r="AR316" s="626">
        <f t="shared" si="215"/>
        <v>5</v>
      </c>
      <c r="AS316" s="626">
        <f t="shared" si="194"/>
        <v>0.75</v>
      </c>
      <c r="AT316" s="626">
        <f t="shared" si="195"/>
        <v>0.75</v>
      </c>
      <c r="AU316" s="626">
        <f t="shared" si="196"/>
        <v>0.75</v>
      </c>
      <c r="AV316" s="626">
        <f t="shared" si="197"/>
        <v>3</v>
      </c>
      <c r="AW316" s="626">
        <f t="shared" si="198"/>
        <v>5</v>
      </c>
      <c r="AX316" s="626">
        <f t="shared" si="199"/>
        <v>0.75</v>
      </c>
      <c r="AY316" s="626">
        <f t="shared" si="200"/>
        <v>0.75</v>
      </c>
      <c r="AZ316" s="626">
        <f t="shared" si="201"/>
        <v>0.75</v>
      </c>
      <c r="BA316" s="626">
        <f t="shared" si="202"/>
        <v>3</v>
      </c>
      <c r="BB316" s="626">
        <f t="shared" si="203"/>
        <v>5</v>
      </c>
      <c r="BC316" s="626">
        <f t="shared" si="204"/>
        <v>0.75</v>
      </c>
      <c r="BD316" s="626">
        <f t="shared" si="205"/>
        <v>0.75</v>
      </c>
      <c r="BE316" s="626">
        <f t="shared" si="206"/>
        <v>0.75</v>
      </c>
      <c r="BF316" s="626">
        <f t="shared" si="207"/>
        <v>3</v>
      </c>
      <c r="BG316" s="626">
        <f t="shared" si="208"/>
        <v>5</v>
      </c>
      <c r="BH316" s="626">
        <f t="shared" si="209"/>
        <v>0.75</v>
      </c>
      <c r="BI316" s="626">
        <f t="shared" si="210"/>
        <v>0.75</v>
      </c>
      <c r="BJ316" s="626">
        <f t="shared" si="211"/>
        <v>0.75</v>
      </c>
      <c r="BK316" s="626">
        <f t="shared" si="212"/>
        <v>3</v>
      </c>
    </row>
    <row r="317" spans="1:63" outlineLevel="1">
      <c r="A317">
        <v>4</v>
      </c>
      <c r="C317" s="703">
        <v>2</v>
      </c>
      <c r="D317" s="68">
        <v>4</v>
      </c>
      <c r="E317" s="706">
        <v>1.5</v>
      </c>
      <c r="F317" s="11">
        <v>1.5</v>
      </c>
      <c r="G317" s="11">
        <v>1.5</v>
      </c>
      <c r="H317" s="61">
        <v>5</v>
      </c>
      <c r="I317" s="102">
        <f t="shared" si="191"/>
        <v>2</v>
      </c>
      <c r="J317" s="102">
        <f t="shared" si="191"/>
        <v>4</v>
      </c>
      <c r="K317" s="102">
        <f t="shared" si="191"/>
        <v>1.5</v>
      </c>
      <c r="L317" s="102">
        <f t="shared" si="191"/>
        <v>1.5</v>
      </c>
      <c r="M317" s="102">
        <f t="shared" si="191"/>
        <v>1.5</v>
      </c>
      <c r="N317" s="102">
        <f t="shared" si="191"/>
        <v>5</v>
      </c>
      <c r="O317" s="102">
        <f t="shared" si="191"/>
        <v>2</v>
      </c>
      <c r="P317" s="102">
        <f t="shared" si="191"/>
        <v>4</v>
      </c>
      <c r="Q317" s="102">
        <f t="shared" si="191"/>
        <v>1.5</v>
      </c>
      <c r="R317" s="102">
        <f t="shared" si="191"/>
        <v>1.5</v>
      </c>
      <c r="S317" s="102">
        <f t="shared" si="192"/>
        <v>1.5</v>
      </c>
      <c r="T317" s="102">
        <f t="shared" si="192"/>
        <v>5</v>
      </c>
      <c r="U317" s="102">
        <f t="shared" si="192"/>
        <v>2</v>
      </c>
      <c r="V317" s="102">
        <f t="shared" si="192"/>
        <v>4</v>
      </c>
      <c r="W317" s="102">
        <f t="shared" si="192"/>
        <v>1.5</v>
      </c>
      <c r="X317" s="102">
        <f t="shared" si="192"/>
        <v>1.5</v>
      </c>
      <c r="Y317" s="102">
        <f t="shared" si="192"/>
        <v>1.5</v>
      </c>
      <c r="Z317" s="102">
        <f t="shared" si="192"/>
        <v>5</v>
      </c>
      <c r="AA317" s="102">
        <f t="shared" si="192"/>
        <v>2</v>
      </c>
      <c r="AB317" s="102">
        <f t="shared" si="192"/>
        <v>4</v>
      </c>
      <c r="AC317" s="102">
        <f t="shared" si="193"/>
        <v>1.5</v>
      </c>
      <c r="AD317" s="102">
        <f t="shared" si="193"/>
        <v>1.5</v>
      </c>
      <c r="AE317" s="102">
        <f t="shared" si="193"/>
        <v>1.5</v>
      </c>
      <c r="AF317" s="102">
        <f t="shared" si="193"/>
        <v>5</v>
      </c>
      <c r="AG317" s="102">
        <f t="shared" si="193"/>
        <v>2</v>
      </c>
      <c r="AH317" s="102">
        <f t="shared" si="193"/>
        <v>4</v>
      </c>
      <c r="AI317" s="102">
        <f t="shared" si="193"/>
        <v>1.5</v>
      </c>
      <c r="AJ317" s="102">
        <f t="shared" si="193"/>
        <v>1.5</v>
      </c>
      <c r="AK317" s="102">
        <f t="shared" si="193"/>
        <v>1.5</v>
      </c>
      <c r="AL317" s="102">
        <f t="shared" si="193"/>
        <v>5</v>
      </c>
      <c r="AM317" s="458">
        <f t="shared" si="213"/>
        <v>1.5</v>
      </c>
      <c r="AN317" s="458">
        <f t="shared" si="213"/>
        <v>1.5</v>
      </c>
      <c r="AO317" s="594">
        <f t="shared" si="214"/>
        <v>1.5</v>
      </c>
      <c r="AP317" s="626">
        <f t="shared" si="215"/>
        <v>1.5</v>
      </c>
      <c r="AQ317" s="626">
        <f t="shared" si="215"/>
        <v>5</v>
      </c>
      <c r="AR317" s="626">
        <f t="shared" si="215"/>
        <v>1.5</v>
      </c>
      <c r="AS317" s="626">
        <f t="shared" si="194"/>
        <v>1.5</v>
      </c>
      <c r="AT317" s="626">
        <f t="shared" si="195"/>
        <v>1.5</v>
      </c>
      <c r="AU317" s="626">
        <f t="shared" si="196"/>
        <v>1.5</v>
      </c>
      <c r="AV317" s="626">
        <f t="shared" si="197"/>
        <v>5</v>
      </c>
      <c r="AW317" s="626">
        <f t="shared" si="198"/>
        <v>1.5</v>
      </c>
      <c r="AX317" s="626">
        <f t="shared" si="199"/>
        <v>1.5</v>
      </c>
      <c r="AY317" s="626">
        <f t="shared" si="200"/>
        <v>1.5</v>
      </c>
      <c r="AZ317" s="626">
        <f t="shared" si="201"/>
        <v>1.5</v>
      </c>
      <c r="BA317" s="626">
        <f t="shared" si="202"/>
        <v>5</v>
      </c>
      <c r="BB317" s="626">
        <f t="shared" si="203"/>
        <v>1.5</v>
      </c>
      <c r="BC317" s="626">
        <f t="shared" si="204"/>
        <v>1.5</v>
      </c>
      <c r="BD317" s="626">
        <f t="shared" si="205"/>
        <v>1.5</v>
      </c>
      <c r="BE317" s="626">
        <f t="shared" si="206"/>
        <v>1.5</v>
      </c>
      <c r="BF317" s="626">
        <f t="shared" si="207"/>
        <v>5</v>
      </c>
      <c r="BG317" s="626">
        <f t="shared" si="208"/>
        <v>1.5</v>
      </c>
      <c r="BH317" s="626">
        <f t="shared" si="209"/>
        <v>1.5</v>
      </c>
      <c r="BI317" s="626">
        <f t="shared" si="210"/>
        <v>1.5</v>
      </c>
      <c r="BJ317" s="626">
        <f t="shared" si="211"/>
        <v>1.5</v>
      </c>
      <c r="BK317" s="626">
        <f t="shared" si="212"/>
        <v>5</v>
      </c>
    </row>
    <row r="318" spans="1:63" outlineLevel="1">
      <c r="A318">
        <v>5</v>
      </c>
      <c r="C318" s="704">
        <v>4</v>
      </c>
      <c r="D318" s="71">
        <v>6</v>
      </c>
      <c r="E318" s="306">
        <v>3</v>
      </c>
      <c r="F318" s="11">
        <v>3</v>
      </c>
      <c r="G318" s="11">
        <v>3</v>
      </c>
      <c r="H318" s="11">
        <v>6</v>
      </c>
      <c r="I318" s="102">
        <f t="shared" ref="I318:I319" si="216">C318</f>
        <v>4</v>
      </c>
      <c r="J318" s="102">
        <f t="shared" ref="J318:J319" si="217">D318</f>
        <v>6</v>
      </c>
      <c r="K318" s="102">
        <f t="shared" ref="K318:K319" si="218">E318</f>
        <v>3</v>
      </c>
      <c r="L318" s="102">
        <f t="shared" ref="L318:L319" si="219">F318</f>
        <v>3</v>
      </c>
      <c r="M318" s="102">
        <f t="shared" ref="M318:M319" si="220">G318</f>
        <v>3</v>
      </c>
      <c r="N318" s="102">
        <f t="shared" ref="N318:N319" si="221">H318</f>
        <v>6</v>
      </c>
      <c r="O318" s="102">
        <f t="shared" ref="O318:O319" si="222">I318</f>
        <v>4</v>
      </c>
      <c r="P318" s="102">
        <f t="shared" ref="P318:P319" si="223">J318</f>
        <v>6</v>
      </c>
      <c r="Q318" s="102">
        <f t="shared" ref="Q318:Q319" si="224">K318</f>
        <v>3</v>
      </c>
      <c r="R318" s="102">
        <f t="shared" ref="R318:R319" si="225">L318</f>
        <v>3</v>
      </c>
      <c r="S318" s="102">
        <f t="shared" ref="S318:S319" si="226">M318</f>
        <v>3</v>
      </c>
      <c r="T318" s="102">
        <f t="shared" ref="T318:T319" si="227">N318</f>
        <v>6</v>
      </c>
      <c r="U318" s="102">
        <f t="shared" ref="U318:U319" si="228">O318</f>
        <v>4</v>
      </c>
      <c r="V318" s="102">
        <f t="shared" ref="V318:V319" si="229">P318</f>
        <v>6</v>
      </c>
      <c r="W318" s="102">
        <f t="shared" ref="W318:W319" si="230">Q318</f>
        <v>3</v>
      </c>
      <c r="X318" s="102">
        <f t="shared" ref="X318:X319" si="231">R318</f>
        <v>3</v>
      </c>
      <c r="Y318" s="102">
        <f t="shared" ref="Y318:Y319" si="232">S318</f>
        <v>3</v>
      </c>
      <c r="Z318" s="102">
        <f t="shared" ref="Z318:Z319" si="233">T318</f>
        <v>6</v>
      </c>
      <c r="AA318" s="102">
        <f t="shared" ref="AA318:AA319" si="234">U318</f>
        <v>4</v>
      </c>
      <c r="AB318" s="102">
        <f t="shared" ref="AB318:AB319" si="235">V318</f>
        <v>6</v>
      </c>
      <c r="AC318" s="102">
        <f t="shared" ref="AC318:AC319" si="236">W318</f>
        <v>3</v>
      </c>
      <c r="AD318" s="102">
        <f t="shared" ref="AD318:AD319" si="237">X318</f>
        <v>3</v>
      </c>
      <c r="AE318" s="102">
        <f t="shared" ref="AE318:AE319" si="238">Y318</f>
        <v>3</v>
      </c>
      <c r="AF318" s="102">
        <f t="shared" ref="AF318:AF319" si="239">Z318</f>
        <v>6</v>
      </c>
      <c r="AG318" s="102">
        <f t="shared" ref="AG318:AG319" si="240">AA318</f>
        <v>4</v>
      </c>
      <c r="AH318" s="102">
        <f t="shared" ref="AH318:AH319" si="241">AB318</f>
        <v>6</v>
      </c>
      <c r="AI318" s="102">
        <f t="shared" ref="AI318:AI319" si="242">AC318</f>
        <v>3</v>
      </c>
      <c r="AJ318" s="102">
        <f t="shared" ref="AJ318:AJ319" si="243">AD318</f>
        <v>3</v>
      </c>
      <c r="AK318" s="102">
        <f t="shared" ref="AK318:AK319" si="244">AE318</f>
        <v>3</v>
      </c>
      <c r="AL318" s="102">
        <f t="shared" ref="AL318:AL319" si="245">AF318</f>
        <v>6</v>
      </c>
      <c r="AM318" s="458">
        <f t="shared" si="213"/>
        <v>3</v>
      </c>
      <c r="AN318" s="458">
        <f t="shared" si="213"/>
        <v>3</v>
      </c>
      <c r="AO318" s="594">
        <f t="shared" si="214"/>
        <v>3</v>
      </c>
      <c r="AP318" s="626">
        <f t="shared" si="215"/>
        <v>3</v>
      </c>
      <c r="AQ318" s="626">
        <f t="shared" si="215"/>
        <v>6</v>
      </c>
      <c r="AR318" s="626">
        <f t="shared" si="215"/>
        <v>3</v>
      </c>
      <c r="AS318" s="626">
        <f t="shared" si="194"/>
        <v>3</v>
      </c>
      <c r="AT318" s="626">
        <f t="shared" si="195"/>
        <v>3</v>
      </c>
      <c r="AU318" s="626">
        <f t="shared" si="196"/>
        <v>3</v>
      </c>
      <c r="AV318" s="626">
        <f t="shared" si="197"/>
        <v>6</v>
      </c>
      <c r="AW318" s="626">
        <f t="shared" si="198"/>
        <v>3</v>
      </c>
      <c r="AX318" s="626">
        <f t="shared" si="199"/>
        <v>3</v>
      </c>
      <c r="AY318" s="626">
        <f t="shared" si="200"/>
        <v>3</v>
      </c>
      <c r="AZ318" s="626">
        <f t="shared" si="201"/>
        <v>3</v>
      </c>
      <c r="BA318" s="626">
        <f t="shared" si="202"/>
        <v>6</v>
      </c>
      <c r="BB318" s="626">
        <f t="shared" si="203"/>
        <v>3</v>
      </c>
      <c r="BC318" s="626">
        <f t="shared" si="204"/>
        <v>3</v>
      </c>
      <c r="BD318" s="626">
        <f t="shared" si="205"/>
        <v>3</v>
      </c>
      <c r="BE318" s="626">
        <f t="shared" si="206"/>
        <v>3</v>
      </c>
      <c r="BF318" s="626">
        <f t="shared" si="207"/>
        <v>6</v>
      </c>
      <c r="BG318" s="626">
        <f t="shared" si="208"/>
        <v>3</v>
      </c>
      <c r="BH318" s="626">
        <f t="shared" si="209"/>
        <v>3</v>
      </c>
      <c r="BI318" s="626">
        <f t="shared" si="210"/>
        <v>3</v>
      </c>
      <c r="BJ318" s="626">
        <f t="shared" si="211"/>
        <v>3</v>
      </c>
      <c r="BK318" s="626">
        <f t="shared" si="212"/>
        <v>6</v>
      </c>
    </row>
    <row r="319" spans="1:63" outlineLevel="1">
      <c r="A319">
        <v>6</v>
      </c>
      <c r="C319" s="61">
        <v>8</v>
      </c>
      <c r="D319" s="61">
        <f t="shared" ref="D319:D320" si="246">C319/2</f>
        <v>4</v>
      </c>
      <c r="E319" s="11"/>
      <c r="F319" s="11"/>
      <c r="G319" s="11"/>
      <c r="H319" s="11">
        <v>7</v>
      </c>
      <c r="I319" s="102">
        <f t="shared" si="216"/>
        <v>8</v>
      </c>
      <c r="J319" s="102">
        <f t="shared" si="217"/>
        <v>4</v>
      </c>
      <c r="K319" s="102">
        <f t="shared" si="218"/>
        <v>0</v>
      </c>
      <c r="L319" s="102">
        <f t="shared" si="219"/>
        <v>0</v>
      </c>
      <c r="M319" s="102">
        <f t="shared" si="220"/>
        <v>0</v>
      </c>
      <c r="N319" s="102">
        <f t="shared" si="221"/>
        <v>7</v>
      </c>
      <c r="O319" s="102">
        <f t="shared" si="222"/>
        <v>8</v>
      </c>
      <c r="P319" s="102">
        <f t="shared" si="223"/>
        <v>4</v>
      </c>
      <c r="Q319" s="102">
        <f t="shared" si="224"/>
        <v>0</v>
      </c>
      <c r="R319" s="102">
        <f t="shared" si="225"/>
        <v>0</v>
      </c>
      <c r="S319" s="102">
        <f t="shared" si="226"/>
        <v>0</v>
      </c>
      <c r="T319" s="102">
        <f t="shared" si="227"/>
        <v>7</v>
      </c>
      <c r="U319" s="102">
        <f t="shared" si="228"/>
        <v>8</v>
      </c>
      <c r="V319" s="102">
        <f t="shared" si="229"/>
        <v>4</v>
      </c>
      <c r="W319" s="102">
        <f t="shared" si="230"/>
        <v>0</v>
      </c>
      <c r="X319" s="102">
        <f t="shared" si="231"/>
        <v>0</v>
      </c>
      <c r="Y319" s="102">
        <f t="shared" si="232"/>
        <v>0</v>
      </c>
      <c r="Z319" s="102">
        <f t="shared" si="233"/>
        <v>7</v>
      </c>
      <c r="AA319" s="102">
        <f t="shared" si="234"/>
        <v>8</v>
      </c>
      <c r="AB319" s="102">
        <f t="shared" si="235"/>
        <v>4</v>
      </c>
      <c r="AC319" s="102">
        <f t="shared" si="236"/>
        <v>0</v>
      </c>
      <c r="AD319" s="102">
        <f t="shared" si="237"/>
        <v>0</v>
      </c>
      <c r="AE319" s="102">
        <f t="shared" si="238"/>
        <v>0</v>
      </c>
      <c r="AF319" s="102">
        <f t="shared" si="239"/>
        <v>7</v>
      </c>
      <c r="AG319" s="102">
        <f t="shared" si="240"/>
        <v>8</v>
      </c>
      <c r="AH319" s="102">
        <f t="shared" si="241"/>
        <v>4</v>
      </c>
      <c r="AI319" s="102">
        <f t="shared" si="242"/>
        <v>0</v>
      </c>
      <c r="AJ319" s="102">
        <f t="shared" si="243"/>
        <v>0</v>
      </c>
      <c r="AK319" s="102">
        <f t="shared" si="244"/>
        <v>0</v>
      </c>
      <c r="AL319" s="102">
        <f t="shared" si="245"/>
        <v>7</v>
      </c>
      <c r="AM319" s="458">
        <f t="shared" si="213"/>
        <v>0</v>
      </c>
      <c r="AN319" s="458">
        <f t="shared" si="213"/>
        <v>0</v>
      </c>
      <c r="AO319" s="594">
        <f t="shared" si="214"/>
        <v>0</v>
      </c>
      <c r="AP319" s="626">
        <f t="shared" si="215"/>
        <v>0</v>
      </c>
      <c r="AQ319" s="626">
        <f t="shared" si="215"/>
        <v>7</v>
      </c>
      <c r="AR319" s="626">
        <f t="shared" si="215"/>
        <v>0</v>
      </c>
      <c r="AS319" s="626">
        <f t="shared" si="194"/>
        <v>0</v>
      </c>
      <c r="AT319" s="626">
        <f t="shared" si="195"/>
        <v>0</v>
      </c>
      <c r="AU319" s="626">
        <f t="shared" si="196"/>
        <v>0</v>
      </c>
      <c r="AV319" s="626">
        <f t="shared" si="197"/>
        <v>7</v>
      </c>
      <c r="AW319" s="626">
        <f t="shared" si="198"/>
        <v>0</v>
      </c>
      <c r="AX319" s="626">
        <f t="shared" si="199"/>
        <v>0</v>
      </c>
      <c r="AY319" s="626">
        <f t="shared" si="200"/>
        <v>0</v>
      </c>
      <c r="AZ319" s="626">
        <f t="shared" si="201"/>
        <v>0</v>
      </c>
      <c r="BA319" s="626">
        <f t="shared" si="202"/>
        <v>7</v>
      </c>
      <c r="BB319" s="626">
        <f t="shared" si="203"/>
        <v>0</v>
      </c>
      <c r="BC319" s="626">
        <f t="shared" si="204"/>
        <v>0</v>
      </c>
      <c r="BD319" s="626">
        <f t="shared" si="205"/>
        <v>0</v>
      </c>
      <c r="BE319" s="626">
        <f t="shared" si="206"/>
        <v>0</v>
      </c>
      <c r="BF319" s="626">
        <f t="shared" si="207"/>
        <v>7</v>
      </c>
      <c r="BG319" s="626">
        <f t="shared" si="208"/>
        <v>0</v>
      </c>
      <c r="BH319" s="626">
        <f t="shared" si="209"/>
        <v>0</v>
      </c>
      <c r="BI319" s="626">
        <f t="shared" si="210"/>
        <v>0</v>
      </c>
      <c r="BJ319" s="626">
        <f t="shared" si="211"/>
        <v>0</v>
      </c>
      <c r="BK319" s="626">
        <f t="shared" si="212"/>
        <v>7</v>
      </c>
    </row>
    <row r="320" spans="1:63" outlineLevel="1">
      <c r="A320">
        <v>7</v>
      </c>
      <c r="C320" s="11">
        <v>10</v>
      </c>
      <c r="D320" s="11">
        <f t="shared" si="246"/>
        <v>5</v>
      </c>
      <c r="E320" s="11"/>
      <c r="F320" s="11"/>
      <c r="G320" s="11"/>
      <c r="H320" s="11">
        <v>8</v>
      </c>
      <c r="I320" s="102">
        <f t="shared" si="191"/>
        <v>10</v>
      </c>
      <c r="J320" s="102">
        <f t="shared" si="191"/>
        <v>5</v>
      </c>
      <c r="K320" s="102">
        <f t="shared" si="191"/>
        <v>0</v>
      </c>
      <c r="L320" s="102">
        <f t="shared" si="191"/>
        <v>0</v>
      </c>
      <c r="M320" s="102">
        <f t="shared" si="191"/>
        <v>0</v>
      </c>
      <c r="N320" s="102">
        <f t="shared" si="191"/>
        <v>8</v>
      </c>
      <c r="O320" s="102">
        <f t="shared" si="191"/>
        <v>10</v>
      </c>
      <c r="P320" s="102">
        <f t="shared" si="191"/>
        <v>5</v>
      </c>
      <c r="Q320" s="102">
        <f t="shared" si="191"/>
        <v>0</v>
      </c>
      <c r="R320" s="102">
        <f t="shared" si="191"/>
        <v>0</v>
      </c>
      <c r="S320" s="102">
        <f t="shared" si="192"/>
        <v>0</v>
      </c>
      <c r="T320" s="102">
        <f t="shared" si="192"/>
        <v>8</v>
      </c>
      <c r="U320" s="102">
        <f t="shared" si="192"/>
        <v>10</v>
      </c>
      <c r="V320" s="102">
        <f t="shared" si="192"/>
        <v>5</v>
      </c>
      <c r="W320" s="102">
        <f t="shared" si="192"/>
        <v>0</v>
      </c>
      <c r="X320" s="102">
        <f t="shared" si="192"/>
        <v>0</v>
      </c>
      <c r="Y320" s="102">
        <f t="shared" si="192"/>
        <v>0</v>
      </c>
      <c r="Z320" s="102">
        <f t="shared" si="192"/>
        <v>8</v>
      </c>
      <c r="AA320" s="102">
        <f t="shared" si="192"/>
        <v>10</v>
      </c>
      <c r="AB320" s="102">
        <f t="shared" si="192"/>
        <v>5</v>
      </c>
      <c r="AC320" s="102">
        <f t="shared" si="193"/>
        <v>0</v>
      </c>
      <c r="AD320" s="102">
        <f t="shared" si="193"/>
        <v>0</v>
      </c>
      <c r="AE320" s="102">
        <f t="shared" si="193"/>
        <v>0</v>
      </c>
      <c r="AF320" s="102">
        <f t="shared" si="193"/>
        <v>8</v>
      </c>
      <c r="AG320" s="102">
        <f t="shared" si="193"/>
        <v>10</v>
      </c>
      <c r="AH320" s="102">
        <f t="shared" si="193"/>
        <v>5</v>
      </c>
      <c r="AI320" s="102">
        <f t="shared" si="193"/>
        <v>0</v>
      </c>
      <c r="AJ320" s="102">
        <f t="shared" si="193"/>
        <v>0</v>
      </c>
      <c r="AK320" s="102">
        <f t="shared" si="193"/>
        <v>0</v>
      </c>
      <c r="AL320" s="102">
        <f t="shared" si="193"/>
        <v>8</v>
      </c>
      <c r="AM320" s="458">
        <f t="shared" si="213"/>
        <v>0</v>
      </c>
      <c r="AN320" s="458">
        <f t="shared" si="213"/>
        <v>0</v>
      </c>
      <c r="AO320" s="594">
        <f t="shared" si="214"/>
        <v>0</v>
      </c>
      <c r="AP320" s="626">
        <f t="shared" si="215"/>
        <v>0</v>
      </c>
      <c r="AQ320" s="626">
        <f t="shared" si="215"/>
        <v>8</v>
      </c>
      <c r="AR320" s="626">
        <f t="shared" si="215"/>
        <v>0</v>
      </c>
      <c r="AS320" s="626">
        <f t="shared" si="194"/>
        <v>0</v>
      </c>
      <c r="AT320" s="626">
        <f t="shared" si="195"/>
        <v>0</v>
      </c>
      <c r="AU320" s="626">
        <f t="shared" si="196"/>
        <v>0</v>
      </c>
      <c r="AV320" s="626">
        <f t="shared" si="197"/>
        <v>8</v>
      </c>
      <c r="AW320" s="626">
        <f t="shared" si="198"/>
        <v>0</v>
      </c>
      <c r="AX320" s="626">
        <f t="shared" si="199"/>
        <v>0</v>
      </c>
      <c r="AY320" s="626">
        <f t="shared" si="200"/>
        <v>0</v>
      </c>
      <c r="AZ320" s="626">
        <f t="shared" si="201"/>
        <v>0</v>
      </c>
      <c r="BA320" s="626">
        <f t="shared" si="202"/>
        <v>8</v>
      </c>
      <c r="BB320" s="626">
        <f t="shared" si="203"/>
        <v>0</v>
      </c>
      <c r="BC320" s="626">
        <f t="shared" si="204"/>
        <v>0</v>
      </c>
      <c r="BD320" s="626">
        <f t="shared" si="205"/>
        <v>0</v>
      </c>
      <c r="BE320" s="626">
        <f t="shared" si="206"/>
        <v>0</v>
      </c>
      <c r="BF320" s="626">
        <f t="shared" si="207"/>
        <v>8</v>
      </c>
      <c r="BG320" s="626">
        <f t="shared" si="208"/>
        <v>0</v>
      </c>
      <c r="BH320" s="626">
        <f t="shared" si="209"/>
        <v>0</v>
      </c>
      <c r="BI320" s="626">
        <f t="shared" si="210"/>
        <v>0</v>
      </c>
      <c r="BJ320" s="626">
        <f t="shared" si="211"/>
        <v>0</v>
      </c>
      <c r="BK320" s="626">
        <f t="shared" si="212"/>
        <v>8</v>
      </c>
    </row>
    <row r="321" spans="1:99" outlineLevel="1"/>
    <row r="323" spans="1:99">
      <c r="A323" s="485" t="s">
        <v>1076</v>
      </c>
    </row>
    <row r="324" spans="1:99" outlineLevel="1">
      <c r="A324" s="217"/>
      <c r="B324" s="216"/>
      <c r="C324" s="103" t="str">
        <f>d.RegionName</f>
        <v>GSW</v>
      </c>
      <c r="D324" s="103"/>
      <c r="E324" s="103"/>
      <c r="F324" s="103"/>
      <c r="G324" s="103"/>
      <c r="H324" s="103"/>
      <c r="I324" s="103"/>
      <c r="J324" s="103"/>
      <c r="K324" s="103"/>
      <c r="L324" s="103"/>
      <c r="M324" s="103"/>
      <c r="N324" s="103"/>
      <c r="O324" s="103"/>
      <c r="P324" s="103"/>
      <c r="Q324" s="103"/>
      <c r="R324" s="103"/>
      <c r="S324" s="383" t="s">
        <v>881</v>
      </c>
      <c r="T324" s="103"/>
      <c r="U324" s="103"/>
      <c r="V324" s="103"/>
      <c r="W324" s="103"/>
      <c r="X324" s="103"/>
      <c r="Y324" s="103"/>
      <c r="Z324" s="103"/>
      <c r="AA324" s="103"/>
      <c r="AB324" s="103"/>
      <c r="AC324" s="103"/>
      <c r="AD324" s="103"/>
      <c r="AE324" s="103"/>
      <c r="AF324" s="103"/>
      <c r="AG324" s="103"/>
      <c r="AH324" s="395"/>
      <c r="AI324" s="383" t="s">
        <v>1652</v>
      </c>
      <c r="AJ324" s="103"/>
      <c r="AK324" s="103"/>
      <c r="AL324" s="103"/>
      <c r="AM324" s="103"/>
      <c r="AN324" s="103"/>
      <c r="AO324" s="103"/>
      <c r="AP324" s="103"/>
      <c r="AQ324" s="103"/>
      <c r="AR324" s="103"/>
      <c r="AS324" s="103"/>
      <c r="AT324" s="103"/>
      <c r="AU324" s="103"/>
      <c r="AV324" s="103"/>
      <c r="AW324" s="103"/>
      <c r="AX324" s="395"/>
      <c r="AY324" s="383" t="s">
        <v>1653</v>
      </c>
      <c r="AZ324" s="103"/>
      <c r="BA324" s="103"/>
      <c r="BB324" s="103"/>
      <c r="BC324" s="103"/>
      <c r="BD324" s="103"/>
      <c r="BE324" s="103"/>
      <c r="BF324" s="103"/>
      <c r="BG324" s="103"/>
      <c r="BH324" s="103"/>
      <c r="BI324" s="103"/>
      <c r="BJ324" s="103"/>
      <c r="BK324" s="103"/>
      <c r="BL324" s="103"/>
      <c r="BM324" s="103"/>
      <c r="BN324" s="395"/>
      <c r="BO324" s="383" t="s">
        <v>2085</v>
      </c>
      <c r="BP324" s="103"/>
      <c r="BQ324" s="103"/>
      <c r="BR324" s="103"/>
      <c r="BS324" s="103"/>
      <c r="BT324" s="103"/>
      <c r="BU324" s="103"/>
      <c r="BV324" s="103"/>
      <c r="BW324" s="103"/>
      <c r="BX324" s="103"/>
      <c r="BY324" s="103"/>
      <c r="BZ324" s="103"/>
      <c r="CA324" s="103"/>
      <c r="CB324" s="103"/>
      <c r="CC324" s="103"/>
      <c r="CD324" s="395"/>
      <c r="CE324" s="383" t="s">
        <v>1943</v>
      </c>
      <c r="CF324" s="103"/>
      <c r="CG324" s="103"/>
      <c r="CH324" s="103"/>
      <c r="CI324" s="103"/>
      <c r="CJ324" s="103"/>
      <c r="CK324" s="103"/>
      <c r="CL324" s="103"/>
      <c r="CM324" s="103"/>
      <c r="CN324" s="103"/>
      <c r="CO324" s="103"/>
      <c r="CP324" s="103"/>
      <c r="CQ324" s="103"/>
      <c r="CR324" s="103"/>
      <c r="CS324" s="103"/>
      <c r="CT324" s="395"/>
    </row>
    <row r="325" spans="1:99" outlineLevel="1">
      <c r="A325" s="217"/>
      <c r="B325" s="216"/>
      <c r="C325" s="103" t="s">
        <v>2727</v>
      </c>
      <c r="D325" s="103"/>
      <c r="E325" s="103"/>
      <c r="F325" s="103"/>
      <c r="G325" s="103" t="s">
        <v>2728</v>
      </c>
      <c r="H325" s="103"/>
      <c r="I325" s="103"/>
      <c r="J325" s="103"/>
      <c r="K325" s="103" t="s">
        <v>2729</v>
      </c>
      <c r="L325" s="103"/>
      <c r="M325" s="103"/>
      <c r="N325" s="103"/>
      <c r="O325" s="103" t="s">
        <v>809</v>
      </c>
      <c r="P325" s="103"/>
      <c r="Q325" s="103"/>
      <c r="R325" s="103"/>
      <c r="S325" s="383" t="s">
        <v>2727</v>
      </c>
      <c r="T325" s="103"/>
      <c r="U325" s="103"/>
      <c r="V325" s="103"/>
      <c r="W325" s="103" t="s">
        <v>2728</v>
      </c>
      <c r="X325" s="103"/>
      <c r="Y325" s="103"/>
      <c r="Z325" s="103"/>
      <c r="AA325" s="103" t="s">
        <v>2729</v>
      </c>
      <c r="AB325" s="103"/>
      <c r="AC325" s="103"/>
      <c r="AD325" s="103"/>
      <c r="AE325" s="103" t="s">
        <v>809</v>
      </c>
      <c r="AF325" s="103"/>
      <c r="AG325" s="103"/>
      <c r="AH325" s="395"/>
      <c r="AI325" s="383" t="s">
        <v>2727</v>
      </c>
      <c r="AJ325" s="103"/>
      <c r="AK325" s="103"/>
      <c r="AL325" s="103"/>
      <c r="AM325" s="103" t="s">
        <v>2728</v>
      </c>
      <c r="AN325" s="103"/>
      <c r="AO325" s="103"/>
      <c r="AP325" s="103"/>
      <c r="AQ325" s="103" t="s">
        <v>2729</v>
      </c>
      <c r="AR325" s="103"/>
      <c r="AS325" s="103"/>
      <c r="AT325" s="103"/>
      <c r="AU325" s="103" t="s">
        <v>809</v>
      </c>
      <c r="AV325" s="103"/>
      <c r="AW325" s="103"/>
      <c r="AX325" s="395"/>
      <c r="AY325" s="383" t="s">
        <v>2727</v>
      </c>
      <c r="AZ325" s="103"/>
      <c r="BA325" s="103"/>
      <c r="BB325" s="103"/>
      <c r="BC325" s="103" t="s">
        <v>2728</v>
      </c>
      <c r="BD325" s="103"/>
      <c r="BE325" s="103"/>
      <c r="BF325" s="103"/>
      <c r="BG325" s="103" t="s">
        <v>2729</v>
      </c>
      <c r="BH325" s="103"/>
      <c r="BI325" s="103"/>
      <c r="BJ325" s="103"/>
      <c r="BK325" s="103" t="s">
        <v>809</v>
      </c>
      <c r="BL325" s="103"/>
      <c r="BM325" s="103"/>
      <c r="BN325" s="395"/>
      <c r="BO325" s="383" t="s">
        <v>2727</v>
      </c>
      <c r="BP325" s="103"/>
      <c r="BQ325" s="103"/>
      <c r="BR325" s="103"/>
      <c r="BS325" s="103" t="s">
        <v>2728</v>
      </c>
      <c r="BT325" s="103"/>
      <c r="BU325" s="103"/>
      <c r="BV325" s="103"/>
      <c r="BW325" s="103" t="s">
        <v>2729</v>
      </c>
      <c r="BX325" s="103"/>
      <c r="BY325" s="103"/>
      <c r="BZ325" s="103"/>
      <c r="CA325" s="103" t="s">
        <v>809</v>
      </c>
      <c r="CB325" s="103"/>
      <c r="CC325" s="103"/>
      <c r="CD325" s="395"/>
      <c r="CE325" s="383" t="s">
        <v>2727</v>
      </c>
      <c r="CF325" s="103"/>
      <c r="CG325" s="103"/>
      <c r="CH325" s="103"/>
      <c r="CI325" s="103" t="s">
        <v>2728</v>
      </c>
      <c r="CJ325" s="103"/>
      <c r="CK325" s="103"/>
      <c r="CL325" s="103"/>
      <c r="CM325" s="103" t="s">
        <v>2729</v>
      </c>
      <c r="CN325" s="103"/>
      <c r="CO325" s="103"/>
      <c r="CP325" s="103"/>
      <c r="CQ325" s="103" t="s">
        <v>809</v>
      </c>
      <c r="CR325" s="103"/>
      <c r="CS325" s="103"/>
      <c r="CT325" s="395"/>
    </row>
    <row r="326" spans="1:99" outlineLevel="1">
      <c r="A326" s="217"/>
      <c r="B326" s="216"/>
      <c r="C326" s="463" t="s">
        <v>1289</v>
      </c>
      <c r="D326" s="446" t="s">
        <v>1290</v>
      </c>
      <c r="E326" s="446" t="s">
        <v>1291</v>
      </c>
      <c r="F326" s="446" t="s">
        <v>1292</v>
      </c>
      <c r="G326" s="446" t="s">
        <v>1289</v>
      </c>
      <c r="H326" s="446" t="s">
        <v>1290</v>
      </c>
      <c r="I326" s="446" t="s">
        <v>1291</v>
      </c>
      <c r="J326" s="446" t="s">
        <v>1292</v>
      </c>
      <c r="K326" s="446" t="s">
        <v>1289</v>
      </c>
      <c r="L326" s="446" t="s">
        <v>1290</v>
      </c>
      <c r="M326" s="446" t="s">
        <v>1291</v>
      </c>
      <c r="N326" s="446" t="s">
        <v>1292</v>
      </c>
      <c r="O326" s="446" t="s">
        <v>1289</v>
      </c>
      <c r="P326" s="446" t="s">
        <v>1290</v>
      </c>
      <c r="Q326" s="446" t="s">
        <v>1291</v>
      </c>
      <c r="R326" s="464" t="s">
        <v>1292</v>
      </c>
      <c r="S326" s="463" t="s">
        <v>1289</v>
      </c>
      <c r="T326" s="446" t="s">
        <v>1290</v>
      </c>
      <c r="U326" s="446" t="s">
        <v>1291</v>
      </c>
      <c r="V326" s="446" t="s">
        <v>1292</v>
      </c>
      <c r="W326" s="446" t="s">
        <v>1289</v>
      </c>
      <c r="X326" s="446" t="s">
        <v>1290</v>
      </c>
      <c r="Y326" s="446" t="s">
        <v>1291</v>
      </c>
      <c r="Z326" s="446" t="s">
        <v>1292</v>
      </c>
      <c r="AA326" s="446" t="s">
        <v>1289</v>
      </c>
      <c r="AB326" s="446" t="s">
        <v>1290</v>
      </c>
      <c r="AC326" s="446" t="s">
        <v>1291</v>
      </c>
      <c r="AD326" s="446" t="s">
        <v>1292</v>
      </c>
      <c r="AE326" s="446" t="s">
        <v>1289</v>
      </c>
      <c r="AF326" s="446" t="s">
        <v>1290</v>
      </c>
      <c r="AG326" s="446" t="s">
        <v>1291</v>
      </c>
      <c r="AH326" s="464" t="s">
        <v>1292</v>
      </c>
      <c r="AI326" s="463" t="s">
        <v>1289</v>
      </c>
      <c r="AJ326" s="446" t="s">
        <v>1290</v>
      </c>
      <c r="AK326" s="446" t="s">
        <v>1291</v>
      </c>
      <c r="AL326" s="446" t="s">
        <v>1292</v>
      </c>
      <c r="AM326" s="446" t="s">
        <v>1289</v>
      </c>
      <c r="AN326" s="446" t="s">
        <v>1290</v>
      </c>
      <c r="AO326" s="446" t="s">
        <v>1291</v>
      </c>
      <c r="AP326" s="446" t="s">
        <v>1292</v>
      </c>
      <c r="AQ326" s="446" t="s">
        <v>1289</v>
      </c>
      <c r="AR326" s="446" t="s">
        <v>1290</v>
      </c>
      <c r="AS326" s="446" t="s">
        <v>1291</v>
      </c>
      <c r="AT326" s="446" t="s">
        <v>1292</v>
      </c>
      <c r="AU326" s="446" t="s">
        <v>1289</v>
      </c>
      <c r="AV326" s="446" t="s">
        <v>1290</v>
      </c>
      <c r="AW326" s="446" t="s">
        <v>1291</v>
      </c>
      <c r="AX326" s="464" t="s">
        <v>1292</v>
      </c>
      <c r="AY326" s="463" t="s">
        <v>1289</v>
      </c>
      <c r="AZ326" s="446" t="s">
        <v>1290</v>
      </c>
      <c r="BA326" s="446" t="s">
        <v>1291</v>
      </c>
      <c r="BB326" s="446" t="s">
        <v>1292</v>
      </c>
      <c r="BC326" s="446" t="s">
        <v>1289</v>
      </c>
      <c r="BD326" s="446" t="s">
        <v>1290</v>
      </c>
      <c r="BE326" s="446" t="s">
        <v>1291</v>
      </c>
      <c r="BF326" s="446" t="s">
        <v>1292</v>
      </c>
      <c r="BG326" s="446" t="s">
        <v>1289</v>
      </c>
      <c r="BH326" s="446" t="s">
        <v>1290</v>
      </c>
      <c r="BI326" s="446" t="s">
        <v>1291</v>
      </c>
      <c r="BJ326" s="446" t="s">
        <v>1292</v>
      </c>
      <c r="BK326" s="446" t="s">
        <v>1289</v>
      </c>
      <c r="BL326" s="446" t="s">
        <v>1290</v>
      </c>
      <c r="BM326" s="446" t="s">
        <v>1291</v>
      </c>
      <c r="BN326" s="464" t="s">
        <v>1292</v>
      </c>
      <c r="BO326" s="463" t="s">
        <v>1289</v>
      </c>
      <c r="BP326" s="446" t="s">
        <v>1290</v>
      </c>
      <c r="BQ326" s="446" t="s">
        <v>1291</v>
      </c>
      <c r="BR326" s="446" t="s">
        <v>1292</v>
      </c>
      <c r="BS326" s="446" t="s">
        <v>1289</v>
      </c>
      <c r="BT326" s="446" t="s">
        <v>1290</v>
      </c>
      <c r="BU326" s="446" t="s">
        <v>1291</v>
      </c>
      <c r="BV326" s="446" t="s">
        <v>1292</v>
      </c>
      <c r="BW326" s="446" t="s">
        <v>1289</v>
      </c>
      <c r="BX326" s="446" t="s">
        <v>1290</v>
      </c>
      <c r="BY326" s="446" t="s">
        <v>1291</v>
      </c>
      <c r="BZ326" s="446" t="s">
        <v>1292</v>
      </c>
      <c r="CA326" s="446" t="s">
        <v>1289</v>
      </c>
      <c r="CB326" s="446" t="s">
        <v>1290</v>
      </c>
      <c r="CC326" s="446" t="s">
        <v>1291</v>
      </c>
      <c r="CD326" s="464" t="s">
        <v>1292</v>
      </c>
      <c r="CE326" s="463" t="s">
        <v>1289</v>
      </c>
      <c r="CF326" s="446" t="s">
        <v>1290</v>
      </c>
      <c r="CG326" s="446" t="s">
        <v>1291</v>
      </c>
      <c r="CH326" s="446" t="s">
        <v>1292</v>
      </c>
      <c r="CI326" s="446" t="s">
        <v>1289</v>
      </c>
      <c r="CJ326" s="446" t="s">
        <v>1290</v>
      </c>
      <c r="CK326" s="446" t="s">
        <v>1291</v>
      </c>
      <c r="CL326" s="446" t="s">
        <v>1292</v>
      </c>
      <c r="CM326" s="446" t="s">
        <v>1289</v>
      </c>
      <c r="CN326" s="446" t="s">
        <v>1290</v>
      </c>
      <c r="CO326" s="446" t="s">
        <v>1291</v>
      </c>
      <c r="CP326" s="446" t="s">
        <v>1292</v>
      </c>
      <c r="CQ326" s="446" t="s">
        <v>1289</v>
      </c>
      <c r="CR326" s="446" t="s">
        <v>1290</v>
      </c>
      <c r="CS326" s="446" t="s">
        <v>1291</v>
      </c>
      <c r="CT326" s="464" t="s">
        <v>1292</v>
      </c>
    </row>
    <row r="327" spans="1:99" ht="24.75" outlineLevel="2">
      <c r="A327" t="s">
        <v>1572</v>
      </c>
      <c r="B327" s="44" t="str">
        <f>"Timing 1 - Wean to Join
"&amp;$B$212&amp;""</f>
        <v>Timing 1 - Wean to Join
Standard (7mo)</v>
      </c>
      <c r="C327" s="219">
        <f t="shared" ref="C327:C374" si="247">CHOOSE(d.Region,S327,AI327,AY327,BO327,CE327)</f>
        <v>0</v>
      </c>
      <c r="D327" s="219">
        <f t="shared" ref="D327:D374" si="248">CHOOSE(d.Region,T327,AJ327,AZ327,BP327,CF327)</f>
        <v>0</v>
      </c>
      <c r="E327" s="219">
        <f t="shared" ref="E327:E374" si="249">CHOOSE(d.Region,U327,AK327,BA327,BQ327,CG327)</f>
        <v>0</v>
      </c>
      <c r="F327" s="219">
        <f t="shared" ref="F327:F374" si="250">CHOOSE(d.Region,V327,AL327,BB327,BR327,CH327)</f>
        <v>0</v>
      </c>
      <c r="G327" s="219">
        <f t="shared" ref="G327:G374" si="251">CHOOSE(d.Region,W327,AM327,BC327,BS327,CI327)</f>
        <v>0</v>
      </c>
      <c r="H327" s="219">
        <f t="shared" ref="H327:H374" si="252">CHOOSE(d.Region,X327,AN327,BD327,BT327,CJ327)</f>
        <v>0</v>
      </c>
      <c r="I327" s="219">
        <f t="shared" ref="I327:I374" si="253">CHOOSE(d.Region,Y327,AO327,BE327,BU327,CK327)</f>
        <v>0</v>
      </c>
      <c r="J327" s="219">
        <f t="shared" ref="J327:J374" si="254">CHOOSE(d.Region,Z327,AP327,BF327,BV327,CL327)</f>
        <v>0</v>
      </c>
      <c r="K327" s="219">
        <f t="shared" ref="K327:K374" si="255">CHOOSE(d.Region,AA327,AQ327,BG327,BW327,CM327)</f>
        <v>0</v>
      </c>
      <c r="L327" s="219">
        <f t="shared" ref="L327:L374" si="256">CHOOSE(d.Region,AB327,AR327,BH327,BX327,CN327)</f>
        <v>0</v>
      </c>
      <c r="M327" s="219">
        <f t="shared" ref="M327:M374" si="257">CHOOSE(d.Region,AC327,AS327,BI327,BY327,CO327)</f>
        <v>0</v>
      </c>
      <c r="N327" s="219">
        <f t="shared" ref="N327:N374" si="258">CHOOSE(d.Region,AD327,AT327,BJ327,BZ327,CP327)</f>
        <v>0</v>
      </c>
      <c r="O327" s="219">
        <f t="shared" ref="O327:O374" si="259">CHOOSE(d.Region,AE327,AU327,BK327,CA327,CQ327)</f>
        <v>0</v>
      </c>
      <c r="P327" s="219">
        <f t="shared" ref="P327:P374" si="260">CHOOSE(d.Region,AF327,AV327,BL327,CB327,CR327)</f>
        <v>0</v>
      </c>
      <c r="Q327" s="219">
        <f t="shared" ref="Q327:Q374" si="261">CHOOSE(d.Region,AG327,AW327,BM327,CC327,CS327)</f>
        <v>0</v>
      </c>
      <c r="R327" s="380">
        <f t="shared" ref="R327:R374" si="262">CHOOSE(d.Region,AH327,AX327,BN327,CD327,CT327)</f>
        <v>0</v>
      </c>
      <c r="S327" s="391"/>
      <c r="T327" s="220"/>
      <c r="U327" s="220"/>
      <c r="V327" s="220"/>
      <c r="W327" s="220"/>
      <c r="X327" s="220"/>
      <c r="Y327" s="220"/>
      <c r="Z327" s="220"/>
      <c r="AA327" s="220"/>
      <c r="AB327" s="220"/>
      <c r="AC327" s="220"/>
      <c r="AD327" s="220"/>
      <c r="AE327" s="220"/>
      <c r="AF327" s="220"/>
      <c r="AG327" s="220"/>
      <c r="AH327" s="402"/>
      <c r="AI327" s="391"/>
      <c r="AJ327" s="220"/>
      <c r="AK327" s="220"/>
      <c r="AL327" s="220"/>
      <c r="AM327" s="220"/>
      <c r="AN327" s="220"/>
      <c r="AO327" s="220"/>
      <c r="AP327" s="220"/>
      <c r="AQ327" s="220"/>
      <c r="AR327" s="220"/>
      <c r="AS327" s="220"/>
      <c r="AT327" s="220"/>
      <c r="AU327" s="220"/>
      <c r="AV327" s="220"/>
      <c r="AW327" s="220"/>
      <c r="AX327" s="402"/>
      <c r="AY327" s="391"/>
      <c r="AZ327" s="220"/>
      <c r="BA327" s="220"/>
      <c r="BB327" s="220"/>
      <c r="BC327" s="220"/>
      <c r="BD327" s="220"/>
      <c r="BE327" s="220"/>
      <c r="BF327" s="220"/>
      <c r="BG327" s="220"/>
      <c r="BH327" s="220"/>
      <c r="BI327" s="220"/>
      <c r="BJ327" s="220"/>
      <c r="BK327" s="220"/>
      <c r="BL327" s="220"/>
      <c r="BM327" s="220"/>
      <c r="BN327" s="402"/>
      <c r="BO327" s="391"/>
      <c r="BP327" s="220"/>
      <c r="BQ327" s="220"/>
      <c r="BR327" s="220"/>
      <c r="BS327" s="220"/>
      <c r="BT327" s="220"/>
      <c r="BU327" s="220"/>
      <c r="BV327" s="220"/>
      <c r="BW327" s="220"/>
      <c r="BX327" s="220"/>
      <c r="BY327" s="220"/>
      <c r="BZ327" s="220"/>
      <c r="CA327" s="220"/>
      <c r="CB327" s="220"/>
      <c r="CC327" s="220"/>
      <c r="CD327" s="402"/>
      <c r="CE327" s="391"/>
      <c r="CF327" s="220"/>
      <c r="CG327" s="220"/>
      <c r="CH327" s="220"/>
      <c r="CI327" s="220"/>
      <c r="CJ327" s="220"/>
      <c r="CK327" s="220"/>
      <c r="CL327" s="220"/>
      <c r="CM327" s="220"/>
      <c r="CN327" s="220"/>
      <c r="CO327" s="220"/>
      <c r="CP327" s="220"/>
      <c r="CQ327" s="220"/>
      <c r="CR327" s="220"/>
      <c r="CS327" s="220"/>
      <c r="CT327" s="402"/>
      <c r="CU327" s="221" t="s">
        <v>1294</v>
      </c>
    </row>
    <row r="328" spans="1:99" outlineLevel="2">
      <c r="B328" s="45" t="str">
        <f>$B$213&amp;""</f>
        <v>Early</v>
      </c>
      <c r="C328" s="222">
        <f t="shared" si="247"/>
        <v>0</v>
      </c>
      <c r="D328" s="222">
        <f t="shared" si="248"/>
        <v>0</v>
      </c>
      <c r="E328" s="222">
        <f t="shared" si="249"/>
        <v>0</v>
      </c>
      <c r="F328" s="222">
        <f t="shared" si="250"/>
        <v>0</v>
      </c>
      <c r="G328" s="222">
        <f t="shared" si="251"/>
        <v>0</v>
      </c>
      <c r="H328" s="222">
        <f t="shared" si="252"/>
        <v>0</v>
      </c>
      <c r="I328" s="222">
        <f t="shared" si="253"/>
        <v>0</v>
      </c>
      <c r="J328" s="222">
        <f t="shared" si="254"/>
        <v>0</v>
      </c>
      <c r="K328" s="222">
        <f t="shared" si="255"/>
        <v>0</v>
      </c>
      <c r="L328" s="222">
        <f t="shared" si="256"/>
        <v>0</v>
      </c>
      <c r="M328" s="222">
        <f t="shared" si="257"/>
        <v>0</v>
      </c>
      <c r="N328" s="222">
        <f t="shared" si="258"/>
        <v>0</v>
      </c>
      <c r="O328" s="222">
        <f t="shared" si="259"/>
        <v>0</v>
      </c>
      <c r="P328" s="222">
        <f t="shared" si="260"/>
        <v>0</v>
      </c>
      <c r="Q328" s="222">
        <f t="shared" si="261"/>
        <v>0</v>
      </c>
      <c r="R328" s="381">
        <f t="shared" si="262"/>
        <v>0</v>
      </c>
      <c r="S328" s="392"/>
      <c r="T328" s="393"/>
      <c r="U328" s="393"/>
      <c r="V328" s="393"/>
      <c r="W328" s="393"/>
      <c r="X328" s="393"/>
      <c r="Y328" s="393"/>
      <c r="Z328" s="393"/>
      <c r="AA328" s="393"/>
      <c r="AB328" s="393"/>
      <c r="AC328" s="393"/>
      <c r="AD328" s="393"/>
      <c r="AE328" s="393"/>
      <c r="AF328" s="393"/>
      <c r="AG328" s="393"/>
      <c r="AH328" s="403"/>
      <c r="AI328" s="392"/>
      <c r="AJ328" s="393"/>
      <c r="AK328" s="393"/>
      <c r="AL328" s="393"/>
      <c r="AM328" s="393"/>
      <c r="AN328" s="393"/>
      <c r="AO328" s="393"/>
      <c r="AP328" s="393"/>
      <c r="AQ328" s="393"/>
      <c r="AR328" s="393"/>
      <c r="AS328" s="393"/>
      <c r="AT328" s="393"/>
      <c r="AU328" s="393"/>
      <c r="AV328" s="393"/>
      <c r="AW328" s="393"/>
      <c r="AX328" s="403"/>
      <c r="AY328" s="392"/>
      <c r="AZ328" s="393"/>
      <c r="BA328" s="393"/>
      <c r="BB328" s="393"/>
      <c r="BC328" s="393"/>
      <c r="BD328" s="393"/>
      <c r="BE328" s="393"/>
      <c r="BF328" s="393"/>
      <c r="BG328" s="393"/>
      <c r="BH328" s="393"/>
      <c r="BI328" s="393"/>
      <c r="BJ328" s="393"/>
      <c r="BK328" s="393"/>
      <c r="BL328" s="393"/>
      <c r="BM328" s="393"/>
      <c r="BN328" s="403"/>
      <c r="BO328" s="392"/>
      <c r="BP328" s="393"/>
      <c r="BQ328" s="393"/>
      <c r="BR328" s="393"/>
      <c r="BS328" s="393"/>
      <c r="BT328" s="393"/>
      <c r="BU328" s="393"/>
      <c r="BV328" s="393"/>
      <c r="BW328" s="393"/>
      <c r="BX328" s="393"/>
      <c r="BY328" s="393"/>
      <c r="BZ328" s="393"/>
      <c r="CA328" s="393"/>
      <c r="CB328" s="393"/>
      <c r="CC328" s="393"/>
      <c r="CD328" s="403"/>
      <c r="CE328" s="392"/>
      <c r="CF328" s="393"/>
      <c r="CG328" s="393"/>
      <c r="CH328" s="393"/>
      <c r="CI328" s="393"/>
      <c r="CJ328" s="393"/>
      <c r="CK328" s="393"/>
      <c r="CL328" s="393"/>
      <c r="CM328" s="393"/>
      <c r="CN328" s="393"/>
      <c r="CO328" s="393"/>
      <c r="CP328" s="393"/>
      <c r="CQ328" s="393"/>
      <c r="CR328" s="393"/>
      <c r="CS328" s="393"/>
      <c r="CT328" s="403"/>
      <c r="CU328" s="223"/>
    </row>
    <row r="329" spans="1:99" outlineLevel="2">
      <c r="B329" s="45" t="str">
        <f>$B$214&amp;""</f>
        <v>Middle</v>
      </c>
      <c r="C329" s="222">
        <f t="shared" si="247"/>
        <v>0</v>
      </c>
      <c r="D329" s="222">
        <f t="shared" si="248"/>
        <v>0</v>
      </c>
      <c r="E329" s="222">
        <f t="shared" si="249"/>
        <v>0</v>
      </c>
      <c r="F329" s="222">
        <f t="shared" si="250"/>
        <v>0</v>
      </c>
      <c r="G329" s="222">
        <f t="shared" si="251"/>
        <v>0</v>
      </c>
      <c r="H329" s="222">
        <f t="shared" si="252"/>
        <v>0</v>
      </c>
      <c r="I329" s="222">
        <f t="shared" si="253"/>
        <v>0</v>
      </c>
      <c r="J329" s="222">
        <f t="shared" si="254"/>
        <v>0</v>
      </c>
      <c r="K329" s="222">
        <f t="shared" si="255"/>
        <v>0</v>
      </c>
      <c r="L329" s="222">
        <f t="shared" si="256"/>
        <v>0</v>
      </c>
      <c r="M329" s="222">
        <f t="shared" si="257"/>
        <v>0</v>
      </c>
      <c r="N329" s="222">
        <f t="shared" si="258"/>
        <v>0</v>
      </c>
      <c r="O329" s="222">
        <f t="shared" si="259"/>
        <v>0</v>
      </c>
      <c r="P329" s="222">
        <f t="shared" si="260"/>
        <v>0</v>
      </c>
      <c r="Q329" s="222">
        <f t="shared" si="261"/>
        <v>0</v>
      </c>
      <c r="R329" s="381">
        <f t="shared" si="262"/>
        <v>0</v>
      </c>
      <c r="S329" s="392"/>
      <c r="T329" s="393"/>
      <c r="U329" s="393"/>
      <c r="V329" s="393"/>
      <c r="W329" s="393"/>
      <c r="X329" s="393"/>
      <c r="Y329" s="393"/>
      <c r="Z329" s="393"/>
      <c r="AA329" s="393"/>
      <c r="AB329" s="393"/>
      <c r="AC329" s="393"/>
      <c r="AD329" s="393"/>
      <c r="AE329" s="393"/>
      <c r="AF329" s="393"/>
      <c r="AG329" s="393"/>
      <c r="AH329" s="403"/>
      <c r="AI329" s="392"/>
      <c r="AJ329" s="393"/>
      <c r="AK329" s="393"/>
      <c r="AL329" s="393"/>
      <c r="AM329" s="393"/>
      <c r="AN329" s="393"/>
      <c r="AO329" s="393"/>
      <c r="AP329" s="393"/>
      <c r="AQ329" s="393"/>
      <c r="AR329" s="393"/>
      <c r="AS329" s="393"/>
      <c r="AT329" s="393"/>
      <c r="AU329" s="393"/>
      <c r="AV329" s="393"/>
      <c r="AW329" s="393"/>
      <c r="AX329" s="403"/>
      <c r="AY329" s="392"/>
      <c r="AZ329" s="393"/>
      <c r="BA329" s="393"/>
      <c r="BB329" s="393"/>
      <c r="BC329" s="393"/>
      <c r="BD329" s="393"/>
      <c r="BE329" s="393"/>
      <c r="BF329" s="393"/>
      <c r="BG329" s="393"/>
      <c r="BH329" s="393"/>
      <c r="BI329" s="393"/>
      <c r="BJ329" s="393"/>
      <c r="BK329" s="393"/>
      <c r="BL329" s="393"/>
      <c r="BM329" s="393"/>
      <c r="BN329" s="403"/>
      <c r="BO329" s="392"/>
      <c r="BP329" s="393"/>
      <c r="BQ329" s="393"/>
      <c r="BR329" s="393"/>
      <c r="BS329" s="393"/>
      <c r="BT329" s="393"/>
      <c r="BU329" s="393"/>
      <c r="BV329" s="393"/>
      <c r="BW329" s="393"/>
      <c r="BX329" s="393"/>
      <c r="BY329" s="393"/>
      <c r="BZ329" s="393"/>
      <c r="CA329" s="393"/>
      <c r="CB329" s="393"/>
      <c r="CC329" s="393"/>
      <c r="CD329" s="403"/>
      <c r="CE329" s="392"/>
      <c r="CF329" s="393"/>
      <c r="CG329" s="393"/>
      <c r="CH329" s="393"/>
      <c r="CI329" s="393"/>
      <c r="CJ329" s="393"/>
      <c r="CK329" s="393"/>
      <c r="CL329" s="393"/>
      <c r="CM329" s="393"/>
      <c r="CN329" s="393"/>
      <c r="CO329" s="393"/>
      <c r="CP329" s="393"/>
      <c r="CQ329" s="393"/>
      <c r="CR329" s="393"/>
      <c r="CS329" s="393"/>
      <c r="CT329" s="403"/>
    </row>
    <row r="330" spans="1:99" outlineLevel="2">
      <c r="B330" s="45" t="str">
        <f>$B$215&amp;""</f>
        <v>Late</v>
      </c>
      <c r="C330" s="222">
        <f t="shared" si="247"/>
        <v>0</v>
      </c>
      <c r="D330" s="222">
        <f t="shared" si="248"/>
        <v>0</v>
      </c>
      <c r="E330" s="222">
        <f t="shared" si="249"/>
        <v>0</v>
      </c>
      <c r="F330" s="222">
        <f t="shared" si="250"/>
        <v>0</v>
      </c>
      <c r="G330" s="222">
        <f t="shared" si="251"/>
        <v>0</v>
      </c>
      <c r="H330" s="222">
        <f t="shared" si="252"/>
        <v>0</v>
      </c>
      <c r="I330" s="222">
        <f t="shared" si="253"/>
        <v>0</v>
      </c>
      <c r="J330" s="222">
        <f t="shared" si="254"/>
        <v>0</v>
      </c>
      <c r="K330" s="222">
        <f t="shared" si="255"/>
        <v>0</v>
      </c>
      <c r="L330" s="222">
        <f t="shared" si="256"/>
        <v>0</v>
      </c>
      <c r="M330" s="222">
        <f t="shared" si="257"/>
        <v>0</v>
      </c>
      <c r="N330" s="222">
        <f t="shared" si="258"/>
        <v>0</v>
      </c>
      <c r="O330" s="222">
        <f t="shared" si="259"/>
        <v>0</v>
      </c>
      <c r="P330" s="222">
        <f t="shared" si="260"/>
        <v>0</v>
      </c>
      <c r="Q330" s="222">
        <f t="shared" si="261"/>
        <v>0</v>
      </c>
      <c r="R330" s="381">
        <f t="shared" si="262"/>
        <v>0</v>
      </c>
      <c r="S330" s="392"/>
      <c r="T330" s="393"/>
      <c r="U330" s="393"/>
      <c r="V330" s="393"/>
      <c r="W330" s="393"/>
      <c r="X330" s="393"/>
      <c r="Y330" s="393"/>
      <c r="Z330" s="393"/>
      <c r="AA330" s="393"/>
      <c r="AB330" s="393"/>
      <c r="AC330" s="393"/>
      <c r="AD330" s="393"/>
      <c r="AE330" s="393"/>
      <c r="AF330" s="393"/>
      <c r="AG330" s="393"/>
      <c r="AH330" s="403"/>
      <c r="AI330" s="392"/>
      <c r="AJ330" s="393"/>
      <c r="AK330" s="393"/>
      <c r="AL330" s="393"/>
      <c r="AM330" s="393"/>
      <c r="AN330" s="393"/>
      <c r="AO330" s="393"/>
      <c r="AP330" s="393"/>
      <c r="AQ330" s="393"/>
      <c r="AR330" s="393"/>
      <c r="AS330" s="393"/>
      <c r="AT330" s="393"/>
      <c r="AU330" s="393"/>
      <c r="AV330" s="393"/>
      <c r="AW330" s="393"/>
      <c r="AX330" s="403"/>
      <c r="AY330" s="392"/>
      <c r="AZ330" s="393"/>
      <c r="BA330" s="393"/>
      <c r="BB330" s="393"/>
      <c r="BC330" s="393"/>
      <c r="BD330" s="393"/>
      <c r="BE330" s="393"/>
      <c r="BF330" s="393"/>
      <c r="BG330" s="393"/>
      <c r="BH330" s="393"/>
      <c r="BI330" s="393"/>
      <c r="BJ330" s="393"/>
      <c r="BK330" s="393"/>
      <c r="BL330" s="393"/>
      <c r="BM330" s="393"/>
      <c r="BN330" s="403"/>
      <c r="BO330" s="392"/>
      <c r="BP330" s="393"/>
      <c r="BQ330" s="393"/>
      <c r="BR330" s="393"/>
      <c r="BS330" s="393"/>
      <c r="BT330" s="393"/>
      <c r="BU330" s="393"/>
      <c r="BV330" s="393"/>
      <c r="BW330" s="393"/>
      <c r="BX330" s="393"/>
      <c r="BY330" s="393"/>
      <c r="BZ330" s="393"/>
      <c r="CA330" s="393"/>
      <c r="CB330" s="393"/>
      <c r="CC330" s="393"/>
      <c r="CD330" s="403"/>
      <c r="CE330" s="392"/>
      <c r="CF330" s="393"/>
      <c r="CG330" s="393"/>
      <c r="CH330" s="393"/>
      <c r="CI330" s="393"/>
      <c r="CJ330" s="393"/>
      <c r="CK330" s="393"/>
      <c r="CL330" s="393"/>
      <c r="CM330" s="393"/>
      <c r="CN330" s="393"/>
      <c r="CO330" s="393"/>
      <c r="CP330" s="393"/>
      <c r="CQ330" s="393"/>
      <c r="CR330" s="393"/>
      <c r="CS330" s="393"/>
      <c r="CT330" s="403"/>
    </row>
    <row r="331" spans="1:99" outlineLevel="2">
      <c r="B331" s="45" t="s">
        <v>1426</v>
      </c>
      <c r="C331" s="222">
        <f t="shared" si="247"/>
        <v>0</v>
      </c>
      <c r="D331" s="222">
        <f t="shared" si="248"/>
        <v>0</v>
      </c>
      <c r="E331" s="222">
        <f t="shared" si="249"/>
        <v>0</v>
      </c>
      <c r="F331" s="222">
        <f t="shared" si="250"/>
        <v>0</v>
      </c>
      <c r="G331" s="222">
        <f t="shared" si="251"/>
        <v>0</v>
      </c>
      <c r="H331" s="222">
        <f t="shared" si="252"/>
        <v>0</v>
      </c>
      <c r="I331" s="222">
        <f t="shared" si="253"/>
        <v>0</v>
      </c>
      <c r="J331" s="222">
        <f t="shared" si="254"/>
        <v>0</v>
      </c>
      <c r="K331" s="222">
        <f t="shared" si="255"/>
        <v>0</v>
      </c>
      <c r="L331" s="222">
        <f t="shared" si="256"/>
        <v>0</v>
      </c>
      <c r="M331" s="222">
        <f t="shared" si="257"/>
        <v>0</v>
      </c>
      <c r="N331" s="222">
        <f t="shared" si="258"/>
        <v>0</v>
      </c>
      <c r="O331" s="222">
        <f t="shared" si="259"/>
        <v>0</v>
      </c>
      <c r="P331" s="222">
        <f t="shared" si="260"/>
        <v>0</v>
      </c>
      <c r="Q331" s="222">
        <f t="shared" si="261"/>
        <v>0</v>
      </c>
      <c r="R331" s="381">
        <f t="shared" si="262"/>
        <v>0</v>
      </c>
      <c r="S331" s="414"/>
      <c r="T331" s="415"/>
      <c r="U331" s="415"/>
      <c r="V331" s="415"/>
      <c r="W331" s="415"/>
      <c r="X331" s="415"/>
      <c r="Y331" s="415"/>
      <c r="Z331" s="415"/>
      <c r="AA331" s="415"/>
      <c r="AB331" s="415"/>
      <c r="AC331" s="415"/>
      <c r="AD331" s="415"/>
      <c r="AE331" s="415"/>
      <c r="AF331" s="415"/>
      <c r="AG331" s="415"/>
      <c r="AH331" s="416"/>
      <c r="AI331" s="414"/>
      <c r="AJ331" s="415"/>
      <c r="AK331" s="415"/>
      <c r="AL331" s="415"/>
      <c r="AM331" s="415"/>
      <c r="AN331" s="415"/>
      <c r="AO331" s="415"/>
      <c r="AP331" s="415"/>
      <c r="AQ331" s="415"/>
      <c r="AR331" s="415"/>
      <c r="AS331" s="415"/>
      <c r="AT331" s="415"/>
      <c r="AU331" s="415"/>
      <c r="AV331" s="415"/>
      <c r="AW331" s="415"/>
      <c r="AX331" s="416"/>
      <c r="AY331" s="414"/>
      <c r="AZ331" s="415"/>
      <c r="BA331" s="415"/>
      <c r="BB331" s="415"/>
      <c r="BC331" s="415"/>
      <c r="BD331" s="415"/>
      <c r="BE331" s="415"/>
      <c r="BF331" s="415"/>
      <c r="BG331" s="415"/>
      <c r="BH331" s="415"/>
      <c r="BI331" s="415"/>
      <c r="BJ331" s="415"/>
      <c r="BK331" s="415"/>
      <c r="BL331" s="415"/>
      <c r="BM331" s="415"/>
      <c r="BN331" s="416"/>
      <c r="BO331" s="414"/>
      <c r="BP331" s="415"/>
      <c r="BQ331" s="415"/>
      <c r="BR331" s="415"/>
      <c r="BS331" s="415"/>
      <c r="BT331" s="415"/>
      <c r="BU331" s="415"/>
      <c r="BV331" s="415"/>
      <c r="BW331" s="415"/>
      <c r="BX331" s="415"/>
      <c r="BY331" s="415"/>
      <c r="BZ331" s="415"/>
      <c r="CA331" s="415"/>
      <c r="CB331" s="415"/>
      <c r="CC331" s="415"/>
      <c r="CD331" s="416"/>
      <c r="CE331" s="414"/>
      <c r="CF331" s="415"/>
      <c r="CG331" s="415"/>
      <c r="CH331" s="415"/>
      <c r="CI331" s="415"/>
      <c r="CJ331" s="415"/>
      <c r="CK331" s="415"/>
      <c r="CL331" s="415"/>
      <c r="CM331" s="415"/>
      <c r="CN331" s="415"/>
      <c r="CO331" s="415"/>
      <c r="CP331" s="415"/>
      <c r="CQ331" s="415"/>
      <c r="CR331" s="415"/>
      <c r="CS331" s="415"/>
      <c r="CT331" s="416"/>
    </row>
    <row r="332" spans="1:99" outlineLevel="1">
      <c r="B332" s="45" t="str">
        <f>$B$217&amp;""</f>
        <v>7mo with 0% mated</v>
      </c>
      <c r="C332" s="222">
        <f t="shared" si="247"/>
        <v>0</v>
      </c>
      <c r="D332" s="222">
        <f t="shared" si="248"/>
        <v>0</v>
      </c>
      <c r="E332" s="222">
        <f t="shared" si="249"/>
        <v>0</v>
      </c>
      <c r="F332" s="222">
        <f t="shared" si="250"/>
        <v>0</v>
      </c>
      <c r="G332" s="222">
        <f t="shared" si="251"/>
        <v>0</v>
      </c>
      <c r="H332" s="222">
        <f t="shared" si="252"/>
        <v>0</v>
      </c>
      <c r="I332" s="222">
        <f t="shared" si="253"/>
        <v>0</v>
      </c>
      <c r="J332" s="222">
        <f t="shared" si="254"/>
        <v>0</v>
      </c>
      <c r="K332" s="222">
        <f t="shared" si="255"/>
        <v>0</v>
      </c>
      <c r="L332" s="222">
        <f t="shared" si="256"/>
        <v>0</v>
      </c>
      <c r="M332" s="222">
        <f t="shared" si="257"/>
        <v>0</v>
      </c>
      <c r="N332" s="222">
        <f t="shared" si="258"/>
        <v>0</v>
      </c>
      <c r="O332" s="222">
        <f t="shared" si="259"/>
        <v>0</v>
      </c>
      <c r="P332" s="222">
        <f t="shared" si="260"/>
        <v>0</v>
      </c>
      <c r="Q332" s="222">
        <f t="shared" si="261"/>
        <v>0</v>
      </c>
      <c r="R332" s="381">
        <f t="shared" si="262"/>
        <v>0</v>
      </c>
      <c r="S332" s="414"/>
      <c r="T332" s="415"/>
      <c r="U332" s="415"/>
      <c r="V332" s="415"/>
      <c r="W332" s="415"/>
      <c r="X332" s="415"/>
      <c r="Y332" s="415"/>
      <c r="Z332" s="415"/>
      <c r="AA332" s="415"/>
      <c r="AB332" s="415"/>
      <c r="AC332" s="415"/>
      <c r="AD332" s="415"/>
      <c r="AE332" s="415"/>
      <c r="AF332" s="415"/>
      <c r="AG332" s="415"/>
      <c r="AH332" s="416"/>
      <c r="AI332" s="414"/>
      <c r="AJ332" s="415"/>
      <c r="AK332" s="415"/>
      <c r="AL332" s="415"/>
      <c r="AM332" s="415"/>
      <c r="AN332" s="415"/>
      <c r="AO332" s="415"/>
      <c r="AP332" s="415"/>
      <c r="AQ332" s="415"/>
      <c r="AR332" s="415"/>
      <c r="AS332" s="415"/>
      <c r="AT332" s="415"/>
      <c r="AU332" s="415"/>
      <c r="AV332" s="415"/>
      <c r="AW332" s="415"/>
      <c r="AX332" s="416"/>
      <c r="AY332" s="414"/>
      <c r="AZ332" s="415"/>
      <c r="BA332" s="415"/>
      <c r="BB332" s="415"/>
      <c r="BC332" s="415"/>
      <c r="BD332" s="415"/>
      <c r="BE332" s="415"/>
      <c r="BF332" s="415"/>
      <c r="BG332" s="415"/>
      <c r="BH332" s="415"/>
      <c r="BI332" s="415"/>
      <c r="BJ332" s="415"/>
      <c r="BK332" s="415"/>
      <c r="BL332" s="415"/>
      <c r="BM332" s="415"/>
      <c r="BN332" s="416"/>
      <c r="BO332" s="414"/>
      <c r="BP332" s="415"/>
      <c r="BQ332" s="415"/>
      <c r="BR332" s="415"/>
      <c r="BS332" s="415"/>
      <c r="BT332" s="415"/>
      <c r="BU332" s="415"/>
      <c r="BV332" s="415"/>
      <c r="BW332" s="415"/>
      <c r="BX332" s="415"/>
      <c r="BY332" s="415"/>
      <c r="BZ332" s="415"/>
      <c r="CA332" s="415"/>
      <c r="CB332" s="415"/>
      <c r="CC332" s="415"/>
      <c r="CD332" s="416"/>
      <c r="CE332" s="414"/>
      <c r="CF332" s="415"/>
      <c r="CG332" s="415"/>
      <c r="CH332" s="415"/>
      <c r="CI332" s="415"/>
      <c r="CJ332" s="415"/>
      <c r="CK332" s="415"/>
      <c r="CL332" s="415"/>
      <c r="CM332" s="415"/>
      <c r="CN332" s="415"/>
      <c r="CO332" s="415"/>
      <c r="CP332" s="415"/>
      <c r="CQ332" s="415"/>
      <c r="CR332" s="415"/>
      <c r="CS332" s="415"/>
      <c r="CT332" s="416"/>
      <c r="CU332" s="223"/>
    </row>
    <row r="333" spans="1:99" outlineLevel="1">
      <c r="B333" s="45" t="s">
        <v>1550</v>
      </c>
      <c r="C333" s="222">
        <f t="shared" si="247"/>
        <v>0</v>
      </c>
      <c r="D333" s="222">
        <f t="shared" si="248"/>
        <v>0</v>
      </c>
      <c r="E333" s="222">
        <f t="shared" si="249"/>
        <v>0</v>
      </c>
      <c r="F333" s="222">
        <f t="shared" si="250"/>
        <v>0</v>
      </c>
      <c r="G333" s="222">
        <f t="shared" si="251"/>
        <v>0</v>
      </c>
      <c r="H333" s="222">
        <f t="shared" si="252"/>
        <v>0</v>
      </c>
      <c r="I333" s="222">
        <f t="shared" si="253"/>
        <v>0</v>
      </c>
      <c r="J333" s="222">
        <f t="shared" si="254"/>
        <v>0</v>
      </c>
      <c r="K333" s="222">
        <f t="shared" si="255"/>
        <v>0</v>
      </c>
      <c r="L333" s="222">
        <f t="shared" si="256"/>
        <v>0</v>
      </c>
      <c r="M333" s="222">
        <f t="shared" si="257"/>
        <v>0</v>
      </c>
      <c r="N333" s="222">
        <f t="shared" si="258"/>
        <v>0</v>
      </c>
      <c r="O333" s="222">
        <f t="shared" si="259"/>
        <v>0</v>
      </c>
      <c r="P333" s="222">
        <f t="shared" si="260"/>
        <v>0</v>
      </c>
      <c r="Q333" s="222">
        <f t="shared" si="261"/>
        <v>0</v>
      </c>
      <c r="R333" s="381">
        <f t="shared" si="262"/>
        <v>0</v>
      </c>
      <c r="S333" s="414"/>
      <c r="T333" s="415"/>
      <c r="U333" s="415"/>
      <c r="V333" s="415"/>
      <c r="W333" s="415"/>
      <c r="X333" s="415"/>
      <c r="Y333" s="415"/>
      <c r="Z333" s="415"/>
      <c r="AA333" s="415"/>
      <c r="AB333" s="415"/>
      <c r="AC333" s="415"/>
      <c r="AD333" s="415"/>
      <c r="AE333" s="415"/>
      <c r="AF333" s="415"/>
      <c r="AG333" s="415"/>
      <c r="AH333" s="416"/>
      <c r="AI333" s="414"/>
      <c r="AJ333" s="415"/>
      <c r="AK333" s="415"/>
      <c r="AL333" s="415"/>
      <c r="AM333" s="415"/>
      <c r="AN333" s="415"/>
      <c r="AO333" s="415"/>
      <c r="AP333" s="415"/>
      <c r="AQ333" s="415"/>
      <c r="AR333" s="415"/>
      <c r="AS333" s="415"/>
      <c r="AT333" s="415"/>
      <c r="AU333" s="415"/>
      <c r="AV333" s="415"/>
      <c r="AW333" s="415"/>
      <c r="AX333" s="416"/>
      <c r="AY333" s="414"/>
      <c r="AZ333" s="415"/>
      <c r="BA333" s="415"/>
      <c r="BB333" s="415"/>
      <c r="BC333" s="415"/>
      <c r="BD333" s="415"/>
      <c r="BE333" s="415"/>
      <c r="BF333" s="415"/>
      <c r="BG333" s="415"/>
      <c r="BH333" s="415"/>
      <c r="BI333" s="415"/>
      <c r="BJ333" s="415"/>
      <c r="BK333" s="415"/>
      <c r="BL333" s="415"/>
      <c r="BM333" s="415"/>
      <c r="BN333" s="416"/>
      <c r="BO333" s="414"/>
      <c r="BP333" s="415"/>
      <c r="BQ333" s="415"/>
      <c r="BR333" s="415"/>
      <c r="BS333" s="415"/>
      <c r="BT333" s="415"/>
      <c r="BU333" s="415"/>
      <c r="BV333" s="415"/>
      <c r="BW333" s="415"/>
      <c r="BX333" s="415"/>
      <c r="BY333" s="415"/>
      <c r="BZ333" s="415"/>
      <c r="CA333" s="415"/>
      <c r="CB333" s="415"/>
      <c r="CC333" s="415"/>
      <c r="CD333" s="416"/>
      <c r="CE333" s="414"/>
      <c r="CF333" s="415"/>
      <c r="CG333" s="415"/>
      <c r="CH333" s="415"/>
      <c r="CI333" s="415"/>
      <c r="CJ333" s="415"/>
      <c r="CK333" s="415"/>
      <c r="CL333" s="415"/>
      <c r="CM333" s="415"/>
      <c r="CN333" s="415"/>
      <c r="CO333" s="415"/>
      <c r="CP333" s="415"/>
      <c r="CQ333" s="415"/>
      <c r="CR333" s="415"/>
      <c r="CS333" s="415"/>
      <c r="CT333" s="416"/>
      <c r="CU333" s="223"/>
    </row>
    <row r="334" spans="1:99" outlineLevel="1">
      <c r="B334" s="45" t="s">
        <v>1019</v>
      </c>
      <c r="C334" s="224">
        <f t="shared" si="247"/>
        <v>0</v>
      </c>
      <c r="D334" s="224">
        <f t="shared" si="248"/>
        <v>0</v>
      </c>
      <c r="E334" s="224">
        <f t="shared" si="249"/>
        <v>0</v>
      </c>
      <c r="F334" s="224">
        <f t="shared" si="250"/>
        <v>0</v>
      </c>
      <c r="G334" s="224">
        <f t="shared" si="251"/>
        <v>0</v>
      </c>
      <c r="H334" s="224">
        <f t="shared" si="252"/>
        <v>0</v>
      </c>
      <c r="I334" s="224">
        <f t="shared" si="253"/>
        <v>0</v>
      </c>
      <c r="J334" s="224">
        <f t="shared" si="254"/>
        <v>0</v>
      </c>
      <c r="K334" s="224">
        <f t="shared" si="255"/>
        <v>0</v>
      </c>
      <c r="L334" s="224">
        <f t="shared" si="256"/>
        <v>0</v>
      </c>
      <c r="M334" s="224">
        <f t="shared" si="257"/>
        <v>0</v>
      </c>
      <c r="N334" s="224">
        <f t="shared" si="258"/>
        <v>0</v>
      </c>
      <c r="O334" s="224">
        <f t="shared" si="259"/>
        <v>0</v>
      </c>
      <c r="P334" s="224">
        <f t="shared" si="260"/>
        <v>0</v>
      </c>
      <c r="Q334" s="224">
        <f t="shared" si="261"/>
        <v>0</v>
      </c>
      <c r="R334" s="382">
        <f t="shared" si="262"/>
        <v>0</v>
      </c>
      <c r="S334" s="414"/>
      <c r="T334" s="415"/>
      <c r="U334" s="415"/>
      <c r="V334" s="415"/>
      <c r="W334" s="415"/>
      <c r="X334" s="415"/>
      <c r="Y334" s="415"/>
      <c r="Z334" s="415"/>
      <c r="AA334" s="415"/>
      <c r="AB334" s="415"/>
      <c r="AC334" s="415"/>
      <c r="AD334" s="415"/>
      <c r="AE334" s="415"/>
      <c r="AF334" s="415"/>
      <c r="AG334" s="415"/>
      <c r="AH334" s="416"/>
      <c r="AI334" s="414"/>
      <c r="AJ334" s="415"/>
      <c r="AK334" s="415"/>
      <c r="AL334" s="415"/>
      <c r="AM334" s="415"/>
      <c r="AN334" s="415"/>
      <c r="AO334" s="415"/>
      <c r="AP334" s="415"/>
      <c r="AQ334" s="415"/>
      <c r="AR334" s="415"/>
      <c r="AS334" s="415"/>
      <c r="AT334" s="415"/>
      <c r="AU334" s="415"/>
      <c r="AV334" s="415"/>
      <c r="AW334" s="415"/>
      <c r="AX334" s="416"/>
      <c r="AY334" s="414"/>
      <c r="AZ334" s="415"/>
      <c r="BA334" s="415"/>
      <c r="BB334" s="415"/>
      <c r="BC334" s="415"/>
      <c r="BD334" s="415"/>
      <c r="BE334" s="415"/>
      <c r="BF334" s="415"/>
      <c r="BG334" s="415"/>
      <c r="BH334" s="415"/>
      <c r="BI334" s="415"/>
      <c r="BJ334" s="415"/>
      <c r="BK334" s="415"/>
      <c r="BL334" s="415"/>
      <c r="BM334" s="415"/>
      <c r="BN334" s="416"/>
      <c r="BO334" s="414"/>
      <c r="BP334" s="415"/>
      <c r="BQ334" s="415"/>
      <c r="BR334" s="415"/>
      <c r="BS334" s="415"/>
      <c r="BT334" s="415"/>
      <c r="BU334" s="415"/>
      <c r="BV334" s="415"/>
      <c r="BW334" s="415"/>
      <c r="BX334" s="415"/>
      <c r="BY334" s="415"/>
      <c r="BZ334" s="415"/>
      <c r="CA334" s="415"/>
      <c r="CB334" s="415"/>
      <c r="CC334" s="415"/>
      <c r="CD334" s="416"/>
      <c r="CE334" s="414"/>
      <c r="CF334" s="415"/>
      <c r="CG334" s="415"/>
      <c r="CH334" s="415"/>
      <c r="CI334" s="415"/>
      <c r="CJ334" s="415"/>
      <c r="CK334" s="415"/>
      <c r="CL334" s="415"/>
      <c r="CM334" s="415"/>
      <c r="CN334" s="415"/>
      <c r="CO334" s="415"/>
      <c r="CP334" s="415"/>
      <c r="CQ334" s="415"/>
      <c r="CR334" s="415"/>
      <c r="CS334" s="415"/>
      <c r="CT334" s="416"/>
      <c r="CU334" s="223"/>
    </row>
    <row r="335" spans="1:99" ht="24.75" outlineLevel="1">
      <c r="B335" s="44" t="str">
        <f>"Timing 2 - Join to mid preg
"&amp;$B$212&amp;""</f>
        <v>Timing 2 - Join to mid preg
Standard (7mo)</v>
      </c>
      <c r="C335" s="219">
        <f t="shared" si="247"/>
        <v>0</v>
      </c>
      <c r="D335" s="219">
        <f t="shared" si="248"/>
        <v>0</v>
      </c>
      <c r="E335" s="219">
        <f t="shared" si="249"/>
        <v>0</v>
      </c>
      <c r="F335" s="219">
        <f t="shared" si="250"/>
        <v>0</v>
      </c>
      <c r="G335" s="219">
        <f t="shared" si="251"/>
        <v>0</v>
      </c>
      <c r="H335" s="219">
        <f t="shared" si="252"/>
        <v>0</v>
      </c>
      <c r="I335" s="219">
        <f t="shared" si="253"/>
        <v>0</v>
      </c>
      <c r="J335" s="219">
        <f t="shared" si="254"/>
        <v>0</v>
      </c>
      <c r="K335" s="219">
        <f t="shared" si="255"/>
        <v>0</v>
      </c>
      <c r="L335" s="219">
        <f t="shared" si="256"/>
        <v>0</v>
      </c>
      <c r="M335" s="219">
        <f t="shared" si="257"/>
        <v>0</v>
      </c>
      <c r="N335" s="219">
        <f t="shared" si="258"/>
        <v>0</v>
      </c>
      <c r="O335" s="219">
        <f t="shared" si="259"/>
        <v>0</v>
      </c>
      <c r="P335" s="219">
        <f t="shared" si="260"/>
        <v>0</v>
      </c>
      <c r="Q335" s="219">
        <f t="shared" si="261"/>
        <v>0</v>
      </c>
      <c r="R335" s="380">
        <f t="shared" si="262"/>
        <v>0</v>
      </c>
      <c r="S335" s="391"/>
      <c r="T335" s="220"/>
      <c r="U335" s="220"/>
      <c r="V335" s="220"/>
      <c r="W335" s="220"/>
      <c r="X335" s="220"/>
      <c r="Y335" s="220"/>
      <c r="Z335" s="220"/>
      <c r="AA335" s="220"/>
      <c r="AB335" s="220"/>
      <c r="AC335" s="220"/>
      <c r="AD335" s="220"/>
      <c r="AE335" s="220"/>
      <c r="AF335" s="220"/>
      <c r="AG335" s="220"/>
      <c r="AH335" s="402"/>
      <c r="AI335" s="391"/>
      <c r="AJ335" s="220"/>
      <c r="AK335" s="220"/>
      <c r="AL335" s="220"/>
      <c r="AM335" s="220"/>
      <c r="AN335" s="220"/>
      <c r="AO335" s="220"/>
      <c r="AP335" s="220"/>
      <c r="AQ335" s="220"/>
      <c r="AR335" s="220"/>
      <c r="AS335" s="220"/>
      <c r="AT335" s="220"/>
      <c r="AU335" s="220"/>
      <c r="AV335" s="220"/>
      <c r="AW335" s="220"/>
      <c r="AX335" s="402"/>
      <c r="AY335" s="391"/>
      <c r="AZ335" s="220"/>
      <c r="BA335" s="220"/>
      <c r="BB335" s="220"/>
      <c r="BC335" s="220"/>
      <c r="BD335" s="220"/>
      <c r="BE335" s="220"/>
      <c r="BF335" s="220"/>
      <c r="BG335" s="220"/>
      <c r="BH335" s="220"/>
      <c r="BI335" s="220"/>
      <c r="BJ335" s="220"/>
      <c r="BK335" s="220"/>
      <c r="BL335" s="220"/>
      <c r="BM335" s="220"/>
      <c r="BN335" s="402"/>
      <c r="BO335" s="391"/>
      <c r="BP335" s="220"/>
      <c r="BQ335" s="220"/>
      <c r="BR335" s="220"/>
      <c r="BS335" s="220"/>
      <c r="BT335" s="220"/>
      <c r="BU335" s="220"/>
      <c r="BV335" s="220"/>
      <c r="BW335" s="220"/>
      <c r="BX335" s="220"/>
      <c r="BY335" s="220"/>
      <c r="BZ335" s="220"/>
      <c r="CA335" s="220"/>
      <c r="CB335" s="220"/>
      <c r="CC335" s="220"/>
      <c r="CD335" s="402"/>
      <c r="CE335" s="391"/>
      <c r="CF335" s="220"/>
      <c r="CG335" s="220"/>
      <c r="CH335" s="220"/>
      <c r="CI335" s="220"/>
      <c r="CJ335" s="220"/>
      <c r="CK335" s="220"/>
      <c r="CL335" s="220"/>
      <c r="CM335" s="220"/>
      <c r="CN335" s="220"/>
      <c r="CO335" s="220"/>
      <c r="CP335" s="220"/>
      <c r="CQ335" s="220"/>
      <c r="CR335" s="220"/>
      <c r="CS335" s="220"/>
      <c r="CT335" s="402"/>
      <c r="CU335" s="221" t="s">
        <v>1294</v>
      </c>
    </row>
    <row r="336" spans="1:99" outlineLevel="1">
      <c r="B336" s="45" t="str">
        <f>$B$213&amp;""</f>
        <v>Early</v>
      </c>
      <c r="C336" s="222">
        <f t="shared" si="247"/>
        <v>0</v>
      </c>
      <c r="D336" s="222">
        <f t="shared" si="248"/>
        <v>0</v>
      </c>
      <c r="E336" s="222">
        <f t="shared" si="249"/>
        <v>0</v>
      </c>
      <c r="F336" s="222">
        <f t="shared" si="250"/>
        <v>0</v>
      </c>
      <c r="G336" s="222">
        <f t="shared" si="251"/>
        <v>0</v>
      </c>
      <c r="H336" s="222">
        <f t="shared" si="252"/>
        <v>0</v>
      </c>
      <c r="I336" s="222">
        <f t="shared" si="253"/>
        <v>0</v>
      </c>
      <c r="J336" s="222">
        <f t="shared" si="254"/>
        <v>0</v>
      </c>
      <c r="K336" s="222">
        <f t="shared" si="255"/>
        <v>0</v>
      </c>
      <c r="L336" s="222">
        <f t="shared" si="256"/>
        <v>0</v>
      </c>
      <c r="M336" s="222">
        <f t="shared" si="257"/>
        <v>0</v>
      </c>
      <c r="N336" s="222">
        <f t="shared" si="258"/>
        <v>0</v>
      </c>
      <c r="O336" s="222">
        <f t="shared" si="259"/>
        <v>0</v>
      </c>
      <c r="P336" s="222">
        <f t="shared" si="260"/>
        <v>0</v>
      </c>
      <c r="Q336" s="222">
        <f t="shared" si="261"/>
        <v>0</v>
      </c>
      <c r="R336" s="381">
        <f t="shared" si="262"/>
        <v>0</v>
      </c>
      <c r="S336" s="392"/>
      <c r="T336" s="393"/>
      <c r="U336" s="393"/>
      <c r="V336" s="393"/>
      <c r="W336" s="393"/>
      <c r="X336" s="393"/>
      <c r="Y336" s="393"/>
      <c r="Z336" s="393"/>
      <c r="AA336" s="393"/>
      <c r="AB336" s="393"/>
      <c r="AC336" s="393"/>
      <c r="AD336" s="393"/>
      <c r="AE336" s="393"/>
      <c r="AF336" s="393"/>
      <c r="AG336" s="393"/>
      <c r="AH336" s="403"/>
      <c r="AI336" s="392"/>
      <c r="AJ336" s="393"/>
      <c r="AK336" s="393"/>
      <c r="AL336" s="393"/>
      <c r="AM336" s="393"/>
      <c r="AN336" s="393"/>
      <c r="AO336" s="393"/>
      <c r="AP336" s="393"/>
      <c r="AQ336" s="393"/>
      <c r="AR336" s="393"/>
      <c r="AS336" s="393"/>
      <c r="AT336" s="393"/>
      <c r="AU336" s="393"/>
      <c r="AV336" s="393"/>
      <c r="AW336" s="393"/>
      <c r="AX336" s="403"/>
      <c r="AY336" s="392"/>
      <c r="AZ336" s="393"/>
      <c r="BA336" s="393"/>
      <c r="BB336" s="393"/>
      <c r="BC336" s="393"/>
      <c r="BD336" s="393"/>
      <c r="BE336" s="393"/>
      <c r="BF336" s="393"/>
      <c r="BG336" s="393"/>
      <c r="BH336" s="393"/>
      <c r="BI336" s="393"/>
      <c r="BJ336" s="393"/>
      <c r="BK336" s="393"/>
      <c r="BL336" s="393"/>
      <c r="BM336" s="393"/>
      <c r="BN336" s="403"/>
      <c r="BO336" s="392"/>
      <c r="BP336" s="393"/>
      <c r="BQ336" s="393"/>
      <c r="BR336" s="393"/>
      <c r="BS336" s="393"/>
      <c r="BT336" s="393"/>
      <c r="BU336" s="393"/>
      <c r="BV336" s="393"/>
      <c r="BW336" s="393"/>
      <c r="BX336" s="393"/>
      <c r="BY336" s="393"/>
      <c r="BZ336" s="393"/>
      <c r="CA336" s="393"/>
      <c r="CB336" s="393"/>
      <c r="CC336" s="393"/>
      <c r="CD336" s="403"/>
      <c r="CE336" s="392"/>
      <c r="CF336" s="393"/>
      <c r="CG336" s="393"/>
      <c r="CH336" s="393"/>
      <c r="CI336" s="393"/>
      <c r="CJ336" s="393"/>
      <c r="CK336" s="393"/>
      <c r="CL336" s="393"/>
      <c r="CM336" s="393"/>
      <c r="CN336" s="393"/>
      <c r="CO336" s="393"/>
      <c r="CP336" s="393"/>
      <c r="CQ336" s="393"/>
      <c r="CR336" s="393"/>
      <c r="CS336" s="393"/>
      <c r="CT336" s="403"/>
    </row>
    <row r="337" spans="1:99" outlineLevel="1">
      <c r="B337" s="45" t="str">
        <f>$B$214&amp;""</f>
        <v>Middle</v>
      </c>
      <c r="C337" s="222">
        <f t="shared" si="247"/>
        <v>0</v>
      </c>
      <c r="D337" s="222">
        <f t="shared" si="248"/>
        <v>0</v>
      </c>
      <c r="E337" s="222">
        <f t="shared" si="249"/>
        <v>0</v>
      </c>
      <c r="F337" s="222">
        <f t="shared" si="250"/>
        <v>0</v>
      </c>
      <c r="G337" s="222">
        <f t="shared" si="251"/>
        <v>0</v>
      </c>
      <c r="H337" s="222">
        <f t="shared" si="252"/>
        <v>0</v>
      </c>
      <c r="I337" s="222">
        <f t="shared" si="253"/>
        <v>0</v>
      </c>
      <c r="J337" s="222">
        <f t="shared" si="254"/>
        <v>0</v>
      </c>
      <c r="K337" s="222">
        <f t="shared" si="255"/>
        <v>0</v>
      </c>
      <c r="L337" s="222">
        <f t="shared" si="256"/>
        <v>0</v>
      </c>
      <c r="M337" s="222">
        <f t="shared" si="257"/>
        <v>0</v>
      </c>
      <c r="N337" s="222">
        <f t="shared" si="258"/>
        <v>0</v>
      </c>
      <c r="O337" s="222">
        <f t="shared" si="259"/>
        <v>0</v>
      </c>
      <c r="P337" s="222">
        <f t="shared" si="260"/>
        <v>0</v>
      </c>
      <c r="Q337" s="222">
        <f t="shared" si="261"/>
        <v>0</v>
      </c>
      <c r="R337" s="381">
        <f t="shared" si="262"/>
        <v>0</v>
      </c>
      <c r="S337" s="392"/>
      <c r="T337" s="393"/>
      <c r="U337" s="393"/>
      <c r="V337" s="393"/>
      <c r="W337" s="393"/>
      <c r="X337" s="393"/>
      <c r="Y337" s="393"/>
      <c r="Z337" s="393"/>
      <c r="AA337" s="393"/>
      <c r="AB337" s="393"/>
      <c r="AC337" s="393"/>
      <c r="AD337" s="393"/>
      <c r="AE337" s="393"/>
      <c r="AF337" s="393"/>
      <c r="AG337" s="393"/>
      <c r="AH337" s="403"/>
      <c r="AI337" s="392"/>
      <c r="AJ337" s="393"/>
      <c r="AK337" s="393"/>
      <c r="AL337" s="393"/>
      <c r="AM337" s="393"/>
      <c r="AN337" s="393"/>
      <c r="AO337" s="393"/>
      <c r="AP337" s="393"/>
      <c r="AQ337" s="393"/>
      <c r="AR337" s="393"/>
      <c r="AS337" s="393"/>
      <c r="AT337" s="393"/>
      <c r="AU337" s="393"/>
      <c r="AV337" s="393"/>
      <c r="AW337" s="393"/>
      <c r="AX337" s="403"/>
      <c r="AY337" s="392"/>
      <c r="AZ337" s="393"/>
      <c r="BA337" s="393"/>
      <c r="BB337" s="393"/>
      <c r="BC337" s="393"/>
      <c r="BD337" s="393"/>
      <c r="BE337" s="393"/>
      <c r="BF337" s="393"/>
      <c r="BG337" s="393"/>
      <c r="BH337" s="393"/>
      <c r="BI337" s="393"/>
      <c r="BJ337" s="393"/>
      <c r="BK337" s="393"/>
      <c r="BL337" s="393"/>
      <c r="BM337" s="393"/>
      <c r="BN337" s="403"/>
      <c r="BO337" s="392"/>
      <c r="BP337" s="393"/>
      <c r="BQ337" s="393"/>
      <c r="BR337" s="393"/>
      <c r="BS337" s="393"/>
      <c r="BT337" s="393"/>
      <c r="BU337" s="393"/>
      <c r="BV337" s="393"/>
      <c r="BW337" s="393"/>
      <c r="BX337" s="393"/>
      <c r="BY337" s="393"/>
      <c r="BZ337" s="393"/>
      <c r="CA337" s="393"/>
      <c r="CB337" s="393"/>
      <c r="CC337" s="393"/>
      <c r="CD337" s="403"/>
      <c r="CE337" s="392"/>
      <c r="CF337" s="393"/>
      <c r="CG337" s="393"/>
      <c r="CH337" s="393"/>
      <c r="CI337" s="393"/>
      <c r="CJ337" s="393"/>
      <c r="CK337" s="393"/>
      <c r="CL337" s="393"/>
      <c r="CM337" s="393"/>
      <c r="CN337" s="393"/>
      <c r="CO337" s="393"/>
      <c r="CP337" s="393"/>
      <c r="CQ337" s="393"/>
      <c r="CR337" s="393"/>
      <c r="CS337" s="393"/>
      <c r="CT337" s="403"/>
    </row>
    <row r="338" spans="1:99" outlineLevel="1">
      <c r="B338" s="45" t="str">
        <f>$B$215&amp;""</f>
        <v>Late</v>
      </c>
      <c r="C338" s="222">
        <f t="shared" si="247"/>
        <v>0</v>
      </c>
      <c r="D338" s="222">
        <f t="shared" si="248"/>
        <v>0</v>
      </c>
      <c r="E338" s="222">
        <f t="shared" si="249"/>
        <v>0</v>
      </c>
      <c r="F338" s="222">
        <f t="shared" si="250"/>
        <v>0</v>
      </c>
      <c r="G338" s="222">
        <f t="shared" si="251"/>
        <v>0</v>
      </c>
      <c r="H338" s="222">
        <f t="shared" si="252"/>
        <v>0</v>
      </c>
      <c r="I338" s="222">
        <f t="shared" si="253"/>
        <v>0</v>
      </c>
      <c r="J338" s="222">
        <f t="shared" si="254"/>
        <v>0</v>
      </c>
      <c r="K338" s="222">
        <f t="shared" si="255"/>
        <v>0</v>
      </c>
      <c r="L338" s="222">
        <f t="shared" si="256"/>
        <v>0</v>
      </c>
      <c r="M338" s="222">
        <f t="shared" si="257"/>
        <v>0</v>
      </c>
      <c r="N338" s="222">
        <f t="shared" si="258"/>
        <v>0</v>
      </c>
      <c r="O338" s="222">
        <f t="shared" si="259"/>
        <v>0</v>
      </c>
      <c r="P338" s="222">
        <f t="shared" si="260"/>
        <v>0</v>
      </c>
      <c r="Q338" s="222">
        <f t="shared" si="261"/>
        <v>0</v>
      </c>
      <c r="R338" s="381">
        <f t="shared" si="262"/>
        <v>0</v>
      </c>
      <c r="S338" s="392"/>
      <c r="T338" s="393"/>
      <c r="U338" s="393"/>
      <c r="V338" s="393"/>
      <c r="W338" s="393"/>
      <c r="X338" s="393"/>
      <c r="Y338" s="393"/>
      <c r="Z338" s="393"/>
      <c r="AA338" s="393"/>
      <c r="AB338" s="393"/>
      <c r="AC338" s="393"/>
      <c r="AD338" s="393"/>
      <c r="AE338" s="393"/>
      <c r="AF338" s="393"/>
      <c r="AG338" s="393"/>
      <c r="AH338" s="403"/>
      <c r="AI338" s="392"/>
      <c r="AJ338" s="393"/>
      <c r="AK338" s="393"/>
      <c r="AL338" s="393"/>
      <c r="AM338" s="393"/>
      <c r="AN338" s="393"/>
      <c r="AO338" s="393"/>
      <c r="AP338" s="393"/>
      <c r="AQ338" s="393"/>
      <c r="AR338" s="393"/>
      <c r="AS338" s="393"/>
      <c r="AT338" s="393"/>
      <c r="AU338" s="393"/>
      <c r="AV338" s="393"/>
      <c r="AW338" s="393"/>
      <c r="AX338" s="403"/>
      <c r="AY338" s="392"/>
      <c r="AZ338" s="393"/>
      <c r="BA338" s="393"/>
      <c r="BB338" s="393"/>
      <c r="BC338" s="393"/>
      <c r="BD338" s="393"/>
      <c r="BE338" s="393"/>
      <c r="BF338" s="393"/>
      <c r="BG338" s="393"/>
      <c r="BH338" s="393"/>
      <c r="BI338" s="393"/>
      <c r="BJ338" s="393"/>
      <c r="BK338" s="393"/>
      <c r="BL338" s="393"/>
      <c r="BM338" s="393"/>
      <c r="BN338" s="403"/>
      <c r="BO338" s="392"/>
      <c r="BP338" s="393"/>
      <c r="BQ338" s="393"/>
      <c r="BR338" s="393"/>
      <c r="BS338" s="393"/>
      <c r="BT338" s="393"/>
      <c r="BU338" s="393"/>
      <c r="BV338" s="393"/>
      <c r="BW338" s="393"/>
      <c r="BX338" s="393"/>
      <c r="BY338" s="393"/>
      <c r="BZ338" s="393"/>
      <c r="CA338" s="393"/>
      <c r="CB338" s="393"/>
      <c r="CC338" s="393"/>
      <c r="CD338" s="403"/>
      <c r="CE338" s="392"/>
      <c r="CF338" s="393"/>
      <c r="CG338" s="393"/>
      <c r="CH338" s="393"/>
      <c r="CI338" s="393"/>
      <c r="CJ338" s="393"/>
      <c r="CK338" s="393"/>
      <c r="CL338" s="393"/>
      <c r="CM338" s="393"/>
      <c r="CN338" s="393"/>
      <c r="CO338" s="393"/>
      <c r="CP338" s="393"/>
      <c r="CQ338" s="393"/>
      <c r="CR338" s="393"/>
      <c r="CS338" s="393"/>
      <c r="CT338" s="403"/>
    </row>
    <row r="339" spans="1:99" outlineLevel="1">
      <c r="B339" s="45" t="s">
        <v>900</v>
      </c>
      <c r="C339" s="222">
        <f t="shared" si="247"/>
        <v>0</v>
      </c>
      <c r="D339" s="222">
        <f t="shared" si="248"/>
        <v>0</v>
      </c>
      <c r="E339" s="222">
        <f t="shared" si="249"/>
        <v>0</v>
      </c>
      <c r="F339" s="222">
        <f t="shared" si="250"/>
        <v>0</v>
      </c>
      <c r="G339" s="222">
        <f t="shared" si="251"/>
        <v>0</v>
      </c>
      <c r="H339" s="222">
        <f t="shared" si="252"/>
        <v>0</v>
      </c>
      <c r="I339" s="222">
        <f t="shared" si="253"/>
        <v>0</v>
      </c>
      <c r="J339" s="222">
        <f t="shared" si="254"/>
        <v>0</v>
      </c>
      <c r="K339" s="222">
        <f t="shared" si="255"/>
        <v>0</v>
      </c>
      <c r="L339" s="222">
        <f t="shared" si="256"/>
        <v>0</v>
      </c>
      <c r="M339" s="222">
        <f t="shared" si="257"/>
        <v>0</v>
      </c>
      <c r="N339" s="222">
        <f t="shared" si="258"/>
        <v>0</v>
      </c>
      <c r="O339" s="222">
        <f t="shared" si="259"/>
        <v>0</v>
      </c>
      <c r="P339" s="222">
        <f t="shared" si="260"/>
        <v>0</v>
      </c>
      <c r="Q339" s="222">
        <f t="shared" si="261"/>
        <v>0</v>
      </c>
      <c r="R339" s="381">
        <f t="shared" si="262"/>
        <v>0</v>
      </c>
      <c r="S339" s="414"/>
      <c r="T339" s="415"/>
      <c r="U339" s="415"/>
      <c r="V339" s="415"/>
      <c r="W339" s="415"/>
      <c r="X339" s="415"/>
      <c r="Y339" s="415"/>
      <c r="Z339" s="415"/>
      <c r="AA339" s="415"/>
      <c r="AB339" s="415"/>
      <c r="AC339" s="415"/>
      <c r="AD339" s="415"/>
      <c r="AE339" s="415"/>
      <c r="AF339" s="415"/>
      <c r="AG339" s="415"/>
      <c r="AH339" s="416"/>
      <c r="AI339" s="414"/>
      <c r="AJ339" s="415"/>
      <c r="AK339" s="415"/>
      <c r="AL339" s="415"/>
      <c r="AM339" s="415"/>
      <c r="AN339" s="415"/>
      <c r="AO339" s="415"/>
      <c r="AP339" s="415"/>
      <c r="AQ339" s="415"/>
      <c r="AR339" s="415"/>
      <c r="AS339" s="415"/>
      <c r="AT339" s="415"/>
      <c r="AU339" s="415"/>
      <c r="AV339" s="415"/>
      <c r="AW339" s="415"/>
      <c r="AX339" s="416"/>
      <c r="AY339" s="414"/>
      <c r="AZ339" s="415"/>
      <c r="BA339" s="415"/>
      <c r="BB339" s="415"/>
      <c r="BC339" s="415"/>
      <c r="BD339" s="415"/>
      <c r="BE339" s="415"/>
      <c r="BF339" s="415"/>
      <c r="BG339" s="415"/>
      <c r="BH339" s="415"/>
      <c r="BI339" s="415"/>
      <c r="BJ339" s="415"/>
      <c r="BK339" s="415"/>
      <c r="BL339" s="415"/>
      <c r="BM339" s="415"/>
      <c r="BN339" s="416"/>
      <c r="BO339" s="414"/>
      <c r="BP339" s="415"/>
      <c r="BQ339" s="415"/>
      <c r="BR339" s="415"/>
      <c r="BS339" s="415"/>
      <c r="BT339" s="415"/>
      <c r="BU339" s="415"/>
      <c r="BV339" s="415"/>
      <c r="BW339" s="415"/>
      <c r="BX339" s="415"/>
      <c r="BY339" s="415"/>
      <c r="BZ339" s="415"/>
      <c r="CA339" s="415"/>
      <c r="CB339" s="415"/>
      <c r="CC339" s="415"/>
      <c r="CD339" s="416"/>
      <c r="CE339" s="414"/>
      <c r="CF339" s="415"/>
      <c r="CG339" s="415"/>
      <c r="CH339" s="415"/>
      <c r="CI339" s="415"/>
      <c r="CJ339" s="415"/>
      <c r="CK339" s="415"/>
      <c r="CL339" s="415"/>
      <c r="CM339" s="415"/>
      <c r="CN339" s="415"/>
      <c r="CO339" s="415"/>
      <c r="CP339" s="415"/>
      <c r="CQ339" s="415"/>
      <c r="CR339" s="415"/>
      <c r="CS339" s="415"/>
      <c r="CT339" s="416"/>
    </row>
    <row r="340" spans="1:99" outlineLevel="1">
      <c r="B340" s="45" t="str">
        <f>$B$217&amp;""</f>
        <v>7mo with 0% mated</v>
      </c>
      <c r="C340" s="222">
        <f t="shared" si="247"/>
        <v>0</v>
      </c>
      <c r="D340" s="222">
        <f t="shared" si="248"/>
        <v>0</v>
      </c>
      <c r="E340" s="222">
        <f t="shared" si="249"/>
        <v>0</v>
      </c>
      <c r="F340" s="222">
        <f t="shared" si="250"/>
        <v>0</v>
      </c>
      <c r="G340" s="222">
        <f t="shared" si="251"/>
        <v>0</v>
      </c>
      <c r="H340" s="222">
        <f t="shared" si="252"/>
        <v>0</v>
      </c>
      <c r="I340" s="222">
        <f t="shared" si="253"/>
        <v>0</v>
      </c>
      <c r="J340" s="222">
        <f t="shared" si="254"/>
        <v>0</v>
      </c>
      <c r="K340" s="222">
        <f t="shared" si="255"/>
        <v>0</v>
      </c>
      <c r="L340" s="222">
        <f t="shared" si="256"/>
        <v>0</v>
      </c>
      <c r="M340" s="222">
        <f t="shared" si="257"/>
        <v>0</v>
      </c>
      <c r="N340" s="222">
        <f t="shared" si="258"/>
        <v>0</v>
      </c>
      <c r="O340" s="222">
        <f t="shared" si="259"/>
        <v>0</v>
      </c>
      <c r="P340" s="222">
        <f t="shared" si="260"/>
        <v>0</v>
      </c>
      <c r="Q340" s="222">
        <f t="shared" si="261"/>
        <v>0</v>
      </c>
      <c r="R340" s="381">
        <f t="shared" si="262"/>
        <v>0</v>
      </c>
      <c r="S340" s="417"/>
      <c r="T340" s="418"/>
      <c r="U340" s="418"/>
      <c r="V340" s="418"/>
      <c r="W340" s="418"/>
      <c r="X340" s="418"/>
      <c r="Y340" s="418"/>
      <c r="Z340" s="418"/>
      <c r="AA340" s="418"/>
      <c r="AB340" s="418"/>
      <c r="AC340" s="418"/>
      <c r="AD340" s="418"/>
      <c r="AE340" s="418"/>
      <c r="AF340" s="418"/>
      <c r="AG340" s="418"/>
      <c r="AH340" s="419"/>
      <c r="AI340" s="417"/>
      <c r="AJ340" s="418"/>
      <c r="AK340" s="418"/>
      <c r="AL340" s="418"/>
      <c r="AM340" s="418"/>
      <c r="AN340" s="418"/>
      <c r="AO340" s="418"/>
      <c r="AP340" s="418"/>
      <c r="AQ340" s="418"/>
      <c r="AR340" s="418"/>
      <c r="AS340" s="418"/>
      <c r="AT340" s="418"/>
      <c r="AU340" s="418"/>
      <c r="AV340" s="418"/>
      <c r="AW340" s="418"/>
      <c r="AX340" s="419"/>
      <c r="AY340" s="417"/>
      <c r="AZ340" s="418"/>
      <c r="BA340" s="418"/>
      <c r="BB340" s="418"/>
      <c r="BC340" s="418"/>
      <c r="BD340" s="418"/>
      <c r="BE340" s="418"/>
      <c r="BF340" s="418"/>
      <c r="BG340" s="418"/>
      <c r="BH340" s="418"/>
      <c r="BI340" s="418"/>
      <c r="BJ340" s="418"/>
      <c r="BK340" s="418"/>
      <c r="BL340" s="418"/>
      <c r="BM340" s="418"/>
      <c r="BN340" s="419"/>
      <c r="BO340" s="417"/>
      <c r="BP340" s="418"/>
      <c r="BQ340" s="418"/>
      <c r="BR340" s="418"/>
      <c r="BS340" s="418"/>
      <c r="BT340" s="418"/>
      <c r="BU340" s="418"/>
      <c r="BV340" s="418"/>
      <c r="BW340" s="418"/>
      <c r="BX340" s="418"/>
      <c r="BY340" s="418"/>
      <c r="BZ340" s="418"/>
      <c r="CA340" s="418"/>
      <c r="CB340" s="418"/>
      <c r="CC340" s="418"/>
      <c r="CD340" s="419"/>
      <c r="CE340" s="417"/>
      <c r="CF340" s="418"/>
      <c r="CG340" s="418"/>
      <c r="CH340" s="418"/>
      <c r="CI340" s="418"/>
      <c r="CJ340" s="418"/>
      <c r="CK340" s="418"/>
      <c r="CL340" s="418"/>
      <c r="CM340" s="418"/>
      <c r="CN340" s="418"/>
      <c r="CO340" s="418"/>
      <c r="CP340" s="418"/>
      <c r="CQ340" s="418"/>
      <c r="CR340" s="418"/>
      <c r="CS340" s="418"/>
      <c r="CT340" s="419"/>
      <c r="CU340" s="223"/>
    </row>
    <row r="341" spans="1:99" outlineLevel="1">
      <c r="B341" s="45" t="s">
        <v>1550</v>
      </c>
      <c r="C341" s="222">
        <f t="shared" si="247"/>
        <v>0</v>
      </c>
      <c r="D341" s="222">
        <f t="shared" si="248"/>
        <v>0</v>
      </c>
      <c r="E341" s="222">
        <f t="shared" si="249"/>
        <v>0</v>
      </c>
      <c r="F341" s="222">
        <f t="shared" si="250"/>
        <v>0</v>
      </c>
      <c r="G341" s="222">
        <f t="shared" si="251"/>
        <v>0</v>
      </c>
      <c r="H341" s="222">
        <f t="shared" si="252"/>
        <v>0</v>
      </c>
      <c r="I341" s="222">
        <f t="shared" si="253"/>
        <v>0</v>
      </c>
      <c r="J341" s="222">
        <f t="shared" si="254"/>
        <v>0</v>
      </c>
      <c r="K341" s="222">
        <f t="shared" si="255"/>
        <v>0</v>
      </c>
      <c r="L341" s="222">
        <f t="shared" si="256"/>
        <v>0</v>
      </c>
      <c r="M341" s="222">
        <f t="shared" si="257"/>
        <v>0</v>
      </c>
      <c r="N341" s="222">
        <f t="shared" si="258"/>
        <v>0</v>
      </c>
      <c r="O341" s="222">
        <f t="shared" si="259"/>
        <v>0</v>
      </c>
      <c r="P341" s="222">
        <f t="shared" si="260"/>
        <v>0</v>
      </c>
      <c r="Q341" s="222">
        <f t="shared" si="261"/>
        <v>0</v>
      </c>
      <c r="R341" s="381">
        <f t="shared" si="262"/>
        <v>0</v>
      </c>
      <c r="S341" s="417"/>
      <c r="T341" s="418"/>
      <c r="U341" s="418"/>
      <c r="V341" s="418"/>
      <c r="W341" s="418"/>
      <c r="X341" s="418"/>
      <c r="Y341" s="418"/>
      <c r="Z341" s="418"/>
      <c r="AA341" s="418"/>
      <c r="AB341" s="418"/>
      <c r="AC341" s="418"/>
      <c r="AD341" s="418"/>
      <c r="AE341" s="418"/>
      <c r="AF341" s="418"/>
      <c r="AG341" s="418"/>
      <c r="AH341" s="419"/>
      <c r="AI341" s="417"/>
      <c r="AJ341" s="418"/>
      <c r="AK341" s="418"/>
      <c r="AL341" s="418"/>
      <c r="AM341" s="418"/>
      <c r="AN341" s="418"/>
      <c r="AO341" s="418"/>
      <c r="AP341" s="418"/>
      <c r="AQ341" s="418"/>
      <c r="AR341" s="418"/>
      <c r="AS341" s="418"/>
      <c r="AT341" s="418"/>
      <c r="AU341" s="418"/>
      <c r="AV341" s="418"/>
      <c r="AW341" s="418"/>
      <c r="AX341" s="419"/>
      <c r="AY341" s="417"/>
      <c r="AZ341" s="418"/>
      <c r="BA341" s="418"/>
      <c r="BB341" s="418"/>
      <c r="BC341" s="418"/>
      <c r="BD341" s="418"/>
      <c r="BE341" s="418"/>
      <c r="BF341" s="418"/>
      <c r="BG341" s="418"/>
      <c r="BH341" s="418"/>
      <c r="BI341" s="418"/>
      <c r="BJ341" s="418"/>
      <c r="BK341" s="418"/>
      <c r="BL341" s="418"/>
      <c r="BM341" s="418"/>
      <c r="BN341" s="419"/>
      <c r="BO341" s="417"/>
      <c r="BP341" s="418"/>
      <c r="BQ341" s="418"/>
      <c r="BR341" s="418"/>
      <c r="BS341" s="418"/>
      <c r="BT341" s="418"/>
      <c r="BU341" s="418"/>
      <c r="BV341" s="418"/>
      <c r="BW341" s="418"/>
      <c r="BX341" s="418"/>
      <c r="BY341" s="418"/>
      <c r="BZ341" s="418"/>
      <c r="CA341" s="418"/>
      <c r="CB341" s="418"/>
      <c r="CC341" s="418"/>
      <c r="CD341" s="419"/>
      <c r="CE341" s="417"/>
      <c r="CF341" s="418"/>
      <c r="CG341" s="418"/>
      <c r="CH341" s="418"/>
      <c r="CI341" s="418"/>
      <c r="CJ341" s="418"/>
      <c r="CK341" s="418"/>
      <c r="CL341" s="418"/>
      <c r="CM341" s="418"/>
      <c r="CN341" s="418"/>
      <c r="CO341" s="418"/>
      <c r="CP341" s="418"/>
      <c r="CQ341" s="418"/>
      <c r="CR341" s="418"/>
      <c r="CS341" s="418"/>
      <c r="CT341" s="419"/>
      <c r="CU341" s="223"/>
    </row>
    <row r="342" spans="1:99" outlineLevel="1">
      <c r="B342" s="45" t="s">
        <v>1019</v>
      </c>
      <c r="C342" s="224">
        <f t="shared" si="247"/>
        <v>0</v>
      </c>
      <c r="D342" s="224">
        <f t="shared" si="248"/>
        <v>0</v>
      </c>
      <c r="E342" s="224">
        <f t="shared" si="249"/>
        <v>0</v>
      </c>
      <c r="F342" s="224">
        <f t="shared" si="250"/>
        <v>0</v>
      </c>
      <c r="G342" s="224">
        <f t="shared" si="251"/>
        <v>0</v>
      </c>
      <c r="H342" s="224">
        <f t="shared" si="252"/>
        <v>0</v>
      </c>
      <c r="I342" s="224">
        <f t="shared" si="253"/>
        <v>0</v>
      </c>
      <c r="J342" s="224">
        <f t="shared" si="254"/>
        <v>0</v>
      </c>
      <c r="K342" s="224">
        <f t="shared" si="255"/>
        <v>0</v>
      </c>
      <c r="L342" s="224">
        <f t="shared" si="256"/>
        <v>0</v>
      </c>
      <c r="M342" s="224">
        <f t="shared" si="257"/>
        <v>0</v>
      </c>
      <c r="N342" s="224">
        <f t="shared" si="258"/>
        <v>0</v>
      </c>
      <c r="O342" s="224">
        <f t="shared" si="259"/>
        <v>0</v>
      </c>
      <c r="P342" s="224">
        <f t="shared" si="260"/>
        <v>0</v>
      </c>
      <c r="Q342" s="224">
        <f t="shared" si="261"/>
        <v>0</v>
      </c>
      <c r="R342" s="382">
        <f t="shared" si="262"/>
        <v>0</v>
      </c>
      <c r="S342" s="417"/>
      <c r="T342" s="418"/>
      <c r="U342" s="418"/>
      <c r="V342" s="418"/>
      <c r="W342" s="418"/>
      <c r="X342" s="418"/>
      <c r="Y342" s="418"/>
      <c r="Z342" s="418"/>
      <c r="AA342" s="418"/>
      <c r="AB342" s="418"/>
      <c r="AC342" s="418"/>
      <c r="AD342" s="418"/>
      <c r="AE342" s="418"/>
      <c r="AF342" s="418"/>
      <c r="AG342" s="418"/>
      <c r="AH342" s="419"/>
      <c r="AI342" s="417"/>
      <c r="AJ342" s="418"/>
      <c r="AK342" s="418"/>
      <c r="AL342" s="418"/>
      <c r="AM342" s="418"/>
      <c r="AN342" s="418"/>
      <c r="AO342" s="418"/>
      <c r="AP342" s="418"/>
      <c r="AQ342" s="418"/>
      <c r="AR342" s="418"/>
      <c r="AS342" s="418"/>
      <c r="AT342" s="418"/>
      <c r="AU342" s="418"/>
      <c r="AV342" s="418"/>
      <c r="AW342" s="418"/>
      <c r="AX342" s="419"/>
      <c r="AY342" s="417"/>
      <c r="AZ342" s="418"/>
      <c r="BA342" s="418"/>
      <c r="BB342" s="418"/>
      <c r="BC342" s="418"/>
      <c r="BD342" s="418"/>
      <c r="BE342" s="418"/>
      <c r="BF342" s="418"/>
      <c r="BG342" s="418"/>
      <c r="BH342" s="418"/>
      <c r="BI342" s="418"/>
      <c r="BJ342" s="418"/>
      <c r="BK342" s="418"/>
      <c r="BL342" s="418"/>
      <c r="BM342" s="418"/>
      <c r="BN342" s="419"/>
      <c r="BO342" s="417"/>
      <c r="BP342" s="418"/>
      <c r="BQ342" s="418"/>
      <c r="BR342" s="418"/>
      <c r="BS342" s="418"/>
      <c r="BT342" s="418"/>
      <c r="BU342" s="418"/>
      <c r="BV342" s="418"/>
      <c r="BW342" s="418"/>
      <c r="BX342" s="418"/>
      <c r="BY342" s="418"/>
      <c r="BZ342" s="418"/>
      <c r="CA342" s="418"/>
      <c r="CB342" s="418"/>
      <c r="CC342" s="418"/>
      <c r="CD342" s="419"/>
      <c r="CE342" s="417"/>
      <c r="CF342" s="418"/>
      <c r="CG342" s="418"/>
      <c r="CH342" s="418"/>
      <c r="CI342" s="418"/>
      <c r="CJ342" s="418"/>
      <c r="CK342" s="418"/>
      <c r="CL342" s="418"/>
      <c r="CM342" s="418"/>
      <c r="CN342" s="418"/>
      <c r="CO342" s="418"/>
      <c r="CP342" s="418"/>
      <c r="CQ342" s="418"/>
      <c r="CR342" s="418"/>
      <c r="CS342" s="418"/>
      <c r="CT342" s="419"/>
      <c r="CU342" s="223"/>
    </row>
    <row r="343" spans="1:99" ht="24.75" outlineLevel="1">
      <c r="B343" s="44" t="str">
        <f>"Timing 3 - mid preg to Birth
"&amp;$B$212&amp;""</f>
        <v>Timing 3 - mid preg to Birth
Standard (7mo)</v>
      </c>
      <c r="C343" s="219">
        <f t="shared" si="247"/>
        <v>0</v>
      </c>
      <c r="D343" s="219">
        <f t="shared" si="248"/>
        <v>0</v>
      </c>
      <c r="E343" s="219">
        <f t="shared" si="249"/>
        <v>0</v>
      </c>
      <c r="F343" s="219">
        <f t="shared" si="250"/>
        <v>0</v>
      </c>
      <c r="G343" s="219">
        <f t="shared" si="251"/>
        <v>0</v>
      </c>
      <c r="H343" s="219">
        <f t="shared" si="252"/>
        <v>0</v>
      </c>
      <c r="I343" s="219">
        <f t="shared" si="253"/>
        <v>0</v>
      </c>
      <c r="J343" s="219">
        <f t="shared" si="254"/>
        <v>0</v>
      </c>
      <c r="K343" s="219">
        <f t="shared" si="255"/>
        <v>0</v>
      </c>
      <c r="L343" s="219">
        <f t="shared" si="256"/>
        <v>0</v>
      </c>
      <c r="M343" s="219">
        <f t="shared" si="257"/>
        <v>0</v>
      </c>
      <c r="N343" s="219">
        <f t="shared" si="258"/>
        <v>0</v>
      </c>
      <c r="O343" s="219">
        <f t="shared" si="259"/>
        <v>0</v>
      </c>
      <c r="P343" s="219">
        <f t="shared" si="260"/>
        <v>0</v>
      </c>
      <c r="Q343" s="219">
        <f t="shared" si="261"/>
        <v>0</v>
      </c>
      <c r="R343" s="380">
        <f t="shared" si="262"/>
        <v>0</v>
      </c>
      <c r="S343" s="391"/>
      <c r="T343" s="220"/>
      <c r="U343" s="220"/>
      <c r="V343" s="220"/>
      <c r="W343" s="220"/>
      <c r="X343" s="220"/>
      <c r="Y343" s="220"/>
      <c r="Z343" s="220"/>
      <c r="AA343" s="220"/>
      <c r="AB343" s="220"/>
      <c r="AC343" s="220"/>
      <c r="AD343" s="220"/>
      <c r="AE343" s="220"/>
      <c r="AF343" s="220"/>
      <c r="AG343" s="220"/>
      <c r="AH343" s="402"/>
      <c r="AI343" s="391"/>
      <c r="AJ343" s="220"/>
      <c r="AK343" s="220"/>
      <c r="AL343" s="220"/>
      <c r="AM343" s="220"/>
      <c r="AN343" s="220"/>
      <c r="AO343" s="220"/>
      <c r="AP343" s="220"/>
      <c r="AQ343" s="220"/>
      <c r="AR343" s="220"/>
      <c r="AS343" s="220"/>
      <c r="AT343" s="220"/>
      <c r="AU343" s="220"/>
      <c r="AV343" s="220"/>
      <c r="AW343" s="220"/>
      <c r="AX343" s="402"/>
      <c r="AY343" s="391"/>
      <c r="AZ343" s="220"/>
      <c r="BA343" s="220"/>
      <c r="BB343" s="220"/>
      <c r="BC343" s="220"/>
      <c r="BD343" s="220"/>
      <c r="BE343" s="220"/>
      <c r="BF343" s="220"/>
      <c r="BG343" s="220"/>
      <c r="BH343" s="220"/>
      <c r="BI343" s="220"/>
      <c r="BJ343" s="220"/>
      <c r="BK343" s="220"/>
      <c r="BL343" s="220"/>
      <c r="BM343" s="220"/>
      <c r="BN343" s="402"/>
      <c r="BO343" s="391"/>
      <c r="BP343" s="220"/>
      <c r="BQ343" s="220"/>
      <c r="BR343" s="220"/>
      <c r="BS343" s="220"/>
      <c r="BT343" s="220"/>
      <c r="BU343" s="220"/>
      <c r="BV343" s="220"/>
      <c r="BW343" s="220"/>
      <c r="BX343" s="220"/>
      <c r="BY343" s="220"/>
      <c r="BZ343" s="220"/>
      <c r="CA343" s="220"/>
      <c r="CB343" s="220"/>
      <c r="CC343" s="220"/>
      <c r="CD343" s="402"/>
      <c r="CE343" s="391"/>
      <c r="CF343" s="220"/>
      <c r="CG343" s="220"/>
      <c r="CH343" s="220"/>
      <c r="CI343" s="220"/>
      <c r="CJ343" s="220"/>
      <c r="CK343" s="220"/>
      <c r="CL343" s="220"/>
      <c r="CM343" s="220"/>
      <c r="CN343" s="220"/>
      <c r="CO343" s="220"/>
      <c r="CP343" s="220"/>
      <c r="CQ343" s="220"/>
      <c r="CR343" s="220"/>
      <c r="CS343" s="220"/>
      <c r="CT343" s="402"/>
      <c r="CU343" s="221" t="s">
        <v>1294</v>
      </c>
    </row>
    <row r="344" spans="1:99" outlineLevel="2">
      <c r="B344" s="45" t="str">
        <f>$B$213&amp;""</f>
        <v>Early</v>
      </c>
      <c r="C344" s="222">
        <f t="shared" si="247"/>
        <v>0</v>
      </c>
      <c r="D344" s="222">
        <f t="shared" si="248"/>
        <v>0</v>
      </c>
      <c r="E344" s="222">
        <f t="shared" si="249"/>
        <v>0</v>
      </c>
      <c r="F344" s="222">
        <f t="shared" si="250"/>
        <v>0</v>
      </c>
      <c r="G344" s="222">
        <f t="shared" si="251"/>
        <v>0</v>
      </c>
      <c r="H344" s="222">
        <f t="shared" si="252"/>
        <v>0</v>
      </c>
      <c r="I344" s="222">
        <f t="shared" si="253"/>
        <v>0</v>
      </c>
      <c r="J344" s="222">
        <f t="shared" si="254"/>
        <v>0</v>
      </c>
      <c r="K344" s="222">
        <f t="shared" si="255"/>
        <v>0</v>
      </c>
      <c r="L344" s="222">
        <f t="shared" si="256"/>
        <v>0</v>
      </c>
      <c r="M344" s="222">
        <f t="shared" si="257"/>
        <v>0</v>
      </c>
      <c r="N344" s="222">
        <f t="shared" si="258"/>
        <v>0</v>
      </c>
      <c r="O344" s="222">
        <f t="shared" si="259"/>
        <v>0</v>
      </c>
      <c r="P344" s="222">
        <f t="shared" si="260"/>
        <v>0</v>
      </c>
      <c r="Q344" s="222">
        <f t="shared" si="261"/>
        <v>0</v>
      </c>
      <c r="R344" s="381">
        <f t="shared" si="262"/>
        <v>0</v>
      </c>
      <c r="S344" s="392"/>
      <c r="T344" s="393"/>
      <c r="U344" s="393"/>
      <c r="V344" s="393"/>
      <c r="W344" s="393"/>
      <c r="X344" s="393"/>
      <c r="Y344" s="393"/>
      <c r="Z344" s="393"/>
      <c r="AA344" s="393"/>
      <c r="AB344" s="393"/>
      <c r="AC344" s="393"/>
      <c r="AD344" s="393"/>
      <c r="AE344" s="393"/>
      <c r="AF344" s="393"/>
      <c r="AG344" s="393"/>
      <c r="AH344" s="403"/>
      <c r="AI344" s="392"/>
      <c r="AJ344" s="393"/>
      <c r="AK344" s="393"/>
      <c r="AL344" s="393"/>
      <c r="AM344" s="393"/>
      <c r="AN344" s="393"/>
      <c r="AO344" s="393"/>
      <c r="AP344" s="393"/>
      <c r="AQ344" s="393"/>
      <c r="AR344" s="393"/>
      <c r="AS344" s="393"/>
      <c r="AT344" s="393"/>
      <c r="AU344" s="393"/>
      <c r="AV344" s="393"/>
      <c r="AW344" s="393"/>
      <c r="AX344" s="403"/>
      <c r="AY344" s="392"/>
      <c r="AZ344" s="393"/>
      <c r="BA344" s="393"/>
      <c r="BB344" s="393"/>
      <c r="BC344" s="393"/>
      <c r="BD344" s="393"/>
      <c r="BE344" s="393"/>
      <c r="BF344" s="393"/>
      <c r="BG344" s="393"/>
      <c r="BH344" s="393"/>
      <c r="BI344" s="393"/>
      <c r="BJ344" s="393"/>
      <c r="BK344" s="393"/>
      <c r="BL344" s="393"/>
      <c r="BM344" s="393"/>
      <c r="BN344" s="403"/>
      <c r="BO344" s="392"/>
      <c r="BP344" s="393"/>
      <c r="BQ344" s="393"/>
      <c r="BR344" s="393"/>
      <c r="BS344" s="393"/>
      <c r="BT344" s="393"/>
      <c r="BU344" s="393"/>
      <c r="BV344" s="393"/>
      <c r="BW344" s="393"/>
      <c r="BX344" s="393"/>
      <c r="BY344" s="393"/>
      <c r="BZ344" s="393"/>
      <c r="CA344" s="393"/>
      <c r="CB344" s="393"/>
      <c r="CC344" s="393"/>
      <c r="CD344" s="403"/>
      <c r="CE344" s="392"/>
      <c r="CF344" s="393"/>
      <c r="CG344" s="393"/>
      <c r="CH344" s="393"/>
      <c r="CI344" s="393"/>
      <c r="CJ344" s="393"/>
      <c r="CK344" s="393"/>
      <c r="CL344" s="393"/>
      <c r="CM344" s="393"/>
      <c r="CN344" s="393"/>
      <c r="CO344" s="393"/>
      <c r="CP344" s="393"/>
      <c r="CQ344" s="393"/>
      <c r="CR344" s="393"/>
      <c r="CS344" s="393"/>
      <c r="CT344" s="403"/>
    </row>
    <row r="345" spans="1:99" outlineLevel="2">
      <c r="B345" s="45" t="str">
        <f>$B$214&amp;""</f>
        <v>Middle</v>
      </c>
      <c r="C345" s="222">
        <f t="shared" si="247"/>
        <v>0</v>
      </c>
      <c r="D345" s="222">
        <f t="shared" si="248"/>
        <v>0</v>
      </c>
      <c r="E345" s="222">
        <f t="shared" si="249"/>
        <v>0</v>
      </c>
      <c r="F345" s="222">
        <f t="shared" si="250"/>
        <v>0</v>
      </c>
      <c r="G345" s="222">
        <f t="shared" si="251"/>
        <v>0</v>
      </c>
      <c r="H345" s="222">
        <f t="shared" si="252"/>
        <v>0</v>
      </c>
      <c r="I345" s="222">
        <f t="shared" si="253"/>
        <v>0</v>
      </c>
      <c r="J345" s="222">
        <f t="shared" si="254"/>
        <v>0</v>
      </c>
      <c r="K345" s="222">
        <f t="shared" si="255"/>
        <v>0</v>
      </c>
      <c r="L345" s="222">
        <f t="shared" si="256"/>
        <v>0</v>
      </c>
      <c r="M345" s="222">
        <f t="shared" si="257"/>
        <v>0</v>
      </c>
      <c r="N345" s="222">
        <f t="shared" si="258"/>
        <v>0</v>
      </c>
      <c r="O345" s="222">
        <f t="shared" si="259"/>
        <v>0</v>
      </c>
      <c r="P345" s="222">
        <f t="shared" si="260"/>
        <v>0</v>
      </c>
      <c r="Q345" s="222">
        <f t="shared" si="261"/>
        <v>0</v>
      </c>
      <c r="R345" s="381">
        <f t="shared" si="262"/>
        <v>0</v>
      </c>
      <c r="S345" s="392"/>
      <c r="T345" s="393"/>
      <c r="U345" s="393"/>
      <c r="V345" s="393"/>
      <c r="W345" s="393"/>
      <c r="X345" s="393"/>
      <c r="Y345" s="393"/>
      <c r="Z345" s="393"/>
      <c r="AA345" s="393"/>
      <c r="AB345" s="393"/>
      <c r="AC345" s="393"/>
      <c r="AD345" s="393"/>
      <c r="AE345" s="393"/>
      <c r="AF345" s="393"/>
      <c r="AG345" s="393"/>
      <c r="AH345" s="403"/>
      <c r="AI345" s="392"/>
      <c r="AJ345" s="393"/>
      <c r="AK345" s="393"/>
      <c r="AL345" s="393"/>
      <c r="AM345" s="393"/>
      <c r="AN345" s="393"/>
      <c r="AO345" s="393"/>
      <c r="AP345" s="393"/>
      <c r="AQ345" s="393"/>
      <c r="AR345" s="393"/>
      <c r="AS345" s="393"/>
      <c r="AT345" s="393"/>
      <c r="AU345" s="393"/>
      <c r="AV345" s="393"/>
      <c r="AW345" s="393"/>
      <c r="AX345" s="403"/>
      <c r="AY345" s="392"/>
      <c r="AZ345" s="393"/>
      <c r="BA345" s="393"/>
      <c r="BB345" s="393"/>
      <c r="BC345" s="393"/>
      <c r="BD345" s="393"/>
      <c r="BE345" s="393"/>
      <c r="BF345" s="393"/>
      <c r="BG345" s="393"/>
      <c r="BH345" s="393"/>
      <c r="BI345" s="393"/>
      <c r="BJ345" s="393"/>
      <c r="BK345" s="393"/>
      <c r="BL345" s="393"/>
      <c r="BM345" s="393"/>
      <c r="BN345" s="403"/>
      <c r="BO345" s="392"/>
      <c r="BP345" s="393"/>
      <c r="BQ345" s="393"/>
      <c r="BR345" s="393"/>
      <c r="BS345" s="393"/>
      <c r="BT345" s="393"/>
      <c r="BU345" s="393"/>
      <c r="BV345" s="393"/>
      <c r="BW345" s="393"/>
      <c r="BX345" s="393"/>
      <c r="BY345" s="393"/>
      <c r="BZ345" s="393"/>
      <c r="CA345" s="393"/>
      <c r="CB345" s="393"/>
      <c r="CC345" s="393"/>
      <c r="CD345" s="403"/>
      <c r="CE345" s="392"/>
      <c r="CF345" s="393"/>
      <c r="CG345" s="393"/>
      <c r="CH345" s="393"/>
      <c r="CI345" s="393"/>
      <c r="CJ345" s="393"/>
      <c r="CK345" s="393"/>
      <c r="CL345" s="393"/>
      <c r="CM345" s="393"/>
      <c r="CN345" s="393"/>
      <c r="CO345" s="393"/>
      <c r="CP345" s="393"/>
      <c r="CQ345" s="393"/>
      <c r="CR345" s="393"/>
      <c r="CS345" s="393"/>
      <c r="CT345" s="403"/>
    </row>
    <row r="346" spans="1:99" outlineLevel="2">
      <c r="B346" s="45" t="str">
        <f>$B$215&amp;""</f>
        <v>Late</v>
      </c>
      <c r="C346" s="222">
        <f t="shared" si="247"/>
        <v>0</v>
      </c>
      <c r="D346" s="222">
        <f t="shared" si="248"/>
        <v>0</v>
      </c>
      <c r="E346" s="222">
        <f t="shared" si="249"/>
        <v>0</v>
      </c>
      <c r="F346" s="222">
        <f t="shared" si="250"/>
        <v>0</v>
      </c>
      <c r="G346" s="222">
        <f t="shared" si="251"/>
        <v>0</v>
      </c>
      <c r="H346" s="222">
        <f t="shared" si="252"/>
        <v>0</v>
      </c>
      <c r="I346" s="222">
        <f t="shared" si="253"/>
        <v>0</v>
      </c>
      <c r="J346" s="222">
        <f t="shared" si="254"/>
        <v>0</v>
      </c>
      <c r="K346" s="222">
        <f t="shared" si="255"/>
        <v>0</v>
      </c>
      <c r="L346" s="222">
        <f t="shared" si="256"/>
        <v>0</v>
      </c>
      <c r="M346" s="222">
        <f t="shared" si="257"/>
        <v>0</v>
      </c>
      <c r="N346" s="222">
        <f t="shared" si="258"/>
        <v>0</v>
      </c>
      <c r="O346" s="222">
        <f t="shared" si="259"/>
        <v>0</v>
      </c>
      <c r="P346" s="222">
        <f t="shared" si="260"/>
        <v>0</v>
      </c>
      <c r="Q346" s="222">
        <f t="shared" si="261"/>
        <v>0</v>
      </c>
      <c r="R346" s="381">
        <f t="shared" si="262"/>
        <v>0</v>
      </c>
      <c r="S346" s="392"/>
      <c r="T346" s="393"/>
      <c r="U346" s="393"/>
      <c r="V346" s="393"/>
      <c r="W346" s="393"/>
      <c r="X346" s="393"/>
      <c r="Y346" s="393"/>
      <c r="Z346" s="393"/>
      <c r="AA346" s="393"/>
      <c r="AB346" s="393"/>
      <c r="AC346" s="393"/>
      <c r="AD346" s="393"/>
      <c r="AE346" s="393"/>
      <c r="AF346" s="393"/>
      <c r="AG346" s="393"/>
      <c r="AH346" s="403"/>
      <c r="AI346" s="392"/>
      <c r="AJ346" s="393"/>
      <c r="AK346" s="393"/>
      <c r="AL346" s="393"/>
      <c r="AM346" s="393"/>
      <c r="AN346" s="393"/>
      <c r="AO346" s="393"/>
      <c r="AP346" s="393"/>
      <c r="AQ346" s="393"/>
      <c r="AR346" s="393"/>
      <c r="AS346" s="393"/>
      <c r="AT346" s="393"/>
      <c r="AU346" s="393"/>
      <c r="AV346" s="393"/>
      <c r="AW346" s="393"/>
      <c r="AX346" s="403"/>
      <c r="AY346" s="392"/>
      <c r="AZ346" s="393"/>
      <c r="BA346" s="393"/>
      <c r="BB346" s="393"/>
      <c r="BC346" s="393"/>
      <c r="BD346" s="393"/>
      <c r="BE346" s="393"/>
      <c r="BF346" s="393"/>
      <c r="BG346" s="393"/>
      <c r="BH346" s="393"/>
      <c r="BI346" s="393"/>
      <c r="BJ346" s="393"/>
      <c r="BK346" s="393"/>
      <c r="BL346" s="393"/>
      <c r="BM346" s="393"/>
      <c r="BN346" s="403"/>
      <c r="BO346" s="392"/>
      <c r="BP346" s="393"/>
      <c r="BQ346" s="393"/>
      <c r="BR346" s="393"/>
      <c r="BS346" s="393"/>
      <c r="BT346" s="393"/>
      <c r="BU346" s="393"/>
      <c r="BV346" s="393"/>
      <c r="BW346" s="393"/>
      <c r="BX346" s="393"/>
      <c r="BY346" s="393"/>
      <c r="BZ346" s="393"/>
      <c r="CA346" s="393"/>
      <c r="CB346" s="393"/>
      <c r="CC346" s="393"/>
      <c r="CD346" s="403"/>
      <c r="CE346" s="392"/>
      <c r="CF346" s="393"/>
      <c r="CG346" s="393"/>
      <c r="CH346" s="393"/>
      <c r="CI346" s="393"/>
      <c r="CJ346" s="393"/>
      <c r="CK346" s="393"/>
      <c r="CL346" s="393"/>
      <c r="CM346" s="393"/>
      <c r="CN346" s="393"/>
      <c r="CO346" s="393"/>
      <c r="CP346" s="393"/>
      <c r="CQ346" s="393"/>
      <c r="CR346" s="393"/>
      <c r="CS346" s="393"/>
      <c r="CT346" s="403"/>
    </row>
    <row r="347" spans="1:99" outlineLevel="2">
      <c r="B347" s="45" t="s">
        <v>900</v>
      </c>
      <c r="C347" s="222">
        <f t="shared" si="247"/>
        <v>0</v>
      </c>
      <c r="D347" s="222">
        <f t="shared" si="248"/>
        <v>0</v>
      </c>
      <c r="E347" s="222">
        <f t="shared" si="249"/>
        <v>0</v>
      </c>
      <c r="F347" s="222">
        <f t="shared" si="250"/>
        <v>0</v>
      </c>
      <c r="G347" s="222">
        <f t="shared" si="251"/>
        <v>0</v>
      </c>
      <c r="H347" s="222">
        <f t="shared" si="252"/>
        <v>0</v>
      </c>
      <c r="I347" s="222">
        <f t="shared" si="253"/>
        <v>0</v>
      </c>
      <c r="J347" s="222">
        <f t="shared" si="254"/>
        <v>0</v>
      </c>
      <c r="K347" s="222">
        <f t="shared" si="255"/>
        <v>0</v>
      </c>
      <c r="L347" s="222">
        <f t="shared" si="256"/>
        <v>0</v>
      </c>
      <c r="M347" s="222">
        <f t="shared" si="257"/>
        <v>0</v>
      </c>
      <c r="N347" s="222">
        <f t="shared" si="258"/>
        <v>0</v>
      </c>
      <c r="O347" s="222">
        <f t="shared" si="259"/>
        <v>0</v>
      </c>
      <c r="P347" s="222">
        <f t="shared" si="260"/>
        <v>0</v>
      </c>
      <c r="Q347" s="222">
        <f t="shared" si="261"/>
        <v>0</v>
      </c>
      <c r="R347" s="381">
        <f t="shared" si="262"/>
        <v>0</v>
      </c>
      <c r="S347" s="414"/>
      <c r="T347" s="415"/>
      <c r="U347" s="415"/>
      <c r="V347" s="415"/>
      <c r="W347" s="415"/>
      <c r="X347" s="415"/>
      <c r="Y347" s="415"/>
      <c r="Z347" s="415"/>
      <c r="AA347" s="415"/>
      <c r="AB347" s="415"/>
      <c r="AC347" s="415"/>
      <c r="AD347" s="415"/>
      <c r="AE347" s="415"/>
      <c r="AF347" s="415"/>
      <c r="AG347" s="415"/>
      <c r="AH347" s="416"/>
      <c r="AI347" s="414"/>
      <c r="AJ347" s="415"/>
      <c r="AK347" s="415"/>
      <c r="AL347" s="415"/>
      <c r="AM347" s="415"/>
      <c r="AN347" s="415"/>
      <c r="AO347" s="415"/>
      <c r="AP347" s="415"/>
      <c r="AQ347" s="415"/>
      <c r="AR347" s="415"/>
      <c r="AS347" s="415"/>
      <c r="AT347" s="415"/>
      <c r="AU347" s="415"/>
      <c r="AV347" s="415"/>
      <c r="AW347" s="415"/>
      <c r="AX347" s="416"/>
      <c r="AY347" s="414"/>
      <c r="AZ347" s="415"/>
      <c r="BA347" s="415"/>
      <c r="BB347" s="415"/>
      <c r="BC347" s="415"/>
      <c r="BD347" s="415"/>
      <c r="BE347" s="415"/>
      <c r="BF347" s="415"/>
      <c r="BG347" s="415"/>
      <c r="BH347" s="415"/>
      <c r="BI347" s="415"/>
      <c r="BJ347" s="415"/>
      <c r="BK347" s="415"/>
      <c r="BL347" s="415"/>
      <c r="BM347" s="415"/>
      <c r="BN347" s="416"/>
      <c r="BO347" s="414"/>
      <c r="BP347" s="415"/>
      <c r="BQ347" s="415"/>
      <c r="BR347" s="415"/>
      <c r="BS347" s="415"/>
      <c r="BT347" s="415"/>
      <c r="BU347" s="415"/>
      <c r="BV347" s="415"/>
      <c r="BW347" s="415"/>
      <c r="BX347" s="415"/>
      <c r="BY347" s="415"/>
      <c r="BZ347" s="415"/>
      <c r="CA347" s="415"/>
      <c r="CB347" s="415"/>
      <c r="CC347" s="415"/>
      <c r="CD347" s="416"/>
      <c r="CE347" s="414"/>
      <c r="CF347" s="415"/>
      <c r="CG347" s="415"/>
      <c r="CH347" s="415"/>
      <c r="CI347" s="415"/>
      <c r="CJ347" s="415"/>
      <c r="CK347" s="415"/>
      <c r="CL347" s="415"/>
      <c r="CM347" s="415"/>
      <c r="CN347" s="415"/>
      <c r="CO347" s="415"/>
      <c r="CP347" s="415"/>
      <c r="CQ347" s="415"/>
      <c r="CR347" s="415"/>
      <c r="CS347" s="415"/>
      <c r="CT347" s="416"/>
    </row>
    <row r="348" spans="1:99" outlineLevel="2">
      <c r="B348" s="45" t="str">
        <f>$B$217&amp;""</f>
        <v>7mo with 0% mated</v>
      </c>
      <c r="C348" s="222">
        <f t="shared" si="247"/>
        <v>0</v>
      </c>
      <c r="D348" s="222">
        <f t="shared" si="248"/>
        <v>0</v>
      </c>
      <c r="E348" s="222">
        <f t="shared" si="249"/>
        <v>0</v>
      </c>
      <c r="F348" s="222">
        <f t="shared" si="250"/>
        <v>0</v>
      </c>
      <c r="G348" s="222">
        <f t="shared" si="251"/>
        <v>0</v>
      </c>
      <c r="H348" s="222">
        <f t="shared" si="252"/>
        <v>0</v>
      </c>
      <c r="I348" s="222">
        <f t="shared" si="253"/>
        <v>0</v>
      </c>
      <c r="J348" s="222">
        <f t="shared" si="254"/>
        <v>0</v>
      </c>
      <c r="K348" s="222">
        <f t="shared" si="255"/>
        <v>0</v>
      </c>
      <c r="L348" s="222">
        <f t="shared" si="256"/>
        <v>0</v>
      </c>
      <c r="M348" s="222">
        <f t="shared" si="257"/>
        <v>0</v>
      </c>
      <c r="N348" s="222">
        <f t="shared" si="258"/>
        <v>0</v>
      </c>
      <c r="O348" s="222">
        <f t="shared" si="259"/>
        <v>0</v>
      </c>
      <c r="P348" s="222">
        <f t="shared" si="260"/>
        <v>0</v>
      </c>
      <c r="Q348" s="222">
        <f t="shared" si="261"/>
        <v>0</v>
      </c>
      <c r="R348" s="381">
        <f t="shared" si="262"/>
        <v>0</v>
      </c>
      <c r="S348" s="417"/>
      <c r="T348" s="418"/>
      <c r="U348" s="418"/>
      <c r="V348" s="418"/>
      <c r="W348" s="418"/>
      <c r="X348" s="418"/>
      <c r="Y348" s="418"/>
      <c r="Z348" s="418"/>
      <c r="AA348" s="418"/>
      <c r="AB348" s="418"/>
      <c r="AC348" s="418"/>
      <c r="AD348" s="418"/>
      <c r="AE348" s="418"/>
      <c r="AF348" s="418"/>
      <c r="AG348" s="418"/>
      <c r="AH348" s="419"/>
      <c r="AI348" s="417"/>
      <c r="AJ348" s="418"/>
      <c r="AK348" s="418"/>
      <c r="AL348" s="418"/>
      <c r="AM348" s="418"/>
      <c r="AN348" s="418"/>
      <c r="AO348" s="418"/>
      <c r="AP348" s="418"/>
      <c r="AQ348" s="418"/>
      <c r="AR348" s="418"/>
      <c r="AS348" s="418"/>
      <c r="AT348" s="418"/>
      <c r="AU348" s="418"/>
      <c r="AV348" s="418"/>
      <c r="AW348" s="418"/>
      <c r="AX348" s="419"/>
      <c r="AY348" s="417"/>
      <c r="AZ348" s="418"/>
      <c r="BA348" s="418"/>
      <c r="BB348" s="418"/>
      <c r="BC348" s="418"/>
      <c r="BD348" s="418"/>
      <c r="BE348" s="418"/>
      <c r="BF348" s="418"/>
      <c r="BG348" s="418"/>
      <c r="BH348" s="418"/>
      <c r="BI348" s="418"/>
      <c r="BJ348" s="418"/>
      <c r="BK348" s="418"/>
      <c r="BL348" s="418"/>
      <c r="BM348" s="418"/>
      <c r="BN348" s="419"/>
      <c r="BO348" s="417"/>
      <c r="BP348" s="418"/>
      <c r="BQ348" s="418"/>
      <c r="BR348" s="418"/>
      <c r="BS348" s="418"/>
      <c r="BT348" s="418"/>
      <c r="BU348" s="418"/>
      <c r="BV348" s="418"/>
      <c r="BW348" s="418"/>
      <c r="BX348" s="418"/>
      <c r="BY348" s="418"/>
      <c r="BZ348" s="418"/>
      <c r="CA348" s="418"/>
      <c r="CB348" s="418"/>
      <c r="CC348" s="418"/>
      <c r="CD348" s="419"/>
      <c r="CE348" s="417"/>
      <c r="CF348" s="418"/>
      <c r="CG348" s="418"/>
      <c r="CH348" s="418"/>
      <c r="CI348" s="418"/>
      <c r="CJ348" s="418"/>
      <c r="CK348" s="418"/>
      <c r="CL348" s="418"/>
      <c r="CM348" s="418"/>
      <c r="CN348" s="418"/>
      <c r="CO348" s="418"/>
      <c r="CP348" s="418"/>
      <c r="CQ348" s="418"/>
      <c r="CR348" s="418"/>
      <c r="CS348" s="418"/>
      <c r="CT348" s="419"/>
    </row>
    <row r="349" spans="1:99" outlineLevel="2">
      <c r="B349" s="45" t="s">
        <v>1550</v>
      </c>
      <c r="C349" s="222">
        <f t="shared" si="247"/>
        <v>0</v>
      </c>
      <c r="D349" s="222">
        <f t="shared" si="248"/>
        <v>0</v>
      </c>
      <c r="E349" s="222">
        <f t="shared" si="249"/>
        <v>0</v>
      </c>
      <c r="F349" s="222">
        <f t="shared" si="250"/>
        <v>0</v>
      </c>
      <c r="G349" s="222">
        <f t="shared" si="251"/>
        <v>0</v>
      </c>
      <c r="H349" s="222">
        <f t="shared" si="252"/>
        <v>0</v>
      </c>
      <c r="I349" s="222">
        <f t="shared" si="253"/>
        <v>0</v>
      </c>
      <c r="J349" s="222">
        <f t="shared" si="254"/>
        <v>0</v>
      </c>
      <c r="K349" s="222">
        <f t="shared" si="255"/>
        <v>0</v>
      </c>
      <c r="L349" s="222">
        <f t="shared" si="256"/>
        <v>0</v>
      </c>
      <c r="M349" s="222">
        <f t="shared" si="257"/>
        <v>0</v>
      </c>
      <c r="N349" s="222">
        <f t="shared" si="258"/>
        <v>0</v>
      </c>
      <c r="O349" s="222">
        <f t="shared" si="259"/>
        <v>0</v>
      </c>
      <c r="P349" s="222">
        <f t="shared" si="260"/>
        <v>0</v>
      </c>
      <c r="Q349" s="222">
        <f t="shared" si="261"/>
        <v>0</v>
      </c>
      <c r="R349" s="381">
        <f t="shared" si="262"/>
        <v>0</v>
      </c>
      <c r="S349" s="417"/>
      <c r="T349" s="418"/>
      <c r="U349" s="418"/>
      <c r="V349" s="418"/>
      <c r="W349" s="418"/>
      <c r="X349" s="418"/>
      <c r="Y349" s="418"/>
      <c r="Z349" s="418"/>
      <c r="AA349" s="418"/>
      <c r="AB349" s="418"/>
      <c r="AC349" s="418"/>
      <c r="AD349" s="418"/>
      <c r="AE349" s="418"/>
      <c r="AF349" s="418"/>
      <c r="AG349" s="418"/>
      <c r="AH349" s="419"/>
      <c r="AI349" s="417"/>
      <c r="AJ349" s="418"/>
      <c r="AK349" s="418"/>
      <c r="AL349" s="418"/>
      <c r="AM349" s="418"/>
      <c r="AN349" s="418"/>
      <c r="AO349" s="418"/>
      <c r="AP349" s="418"/>
      <c r="AQ349" s="418"/>
      <c r="AR349" s="418"/>
      <c r="AS349" s="418"/>
      <c r="AT349" s="418"/>
      <c r="AU349" s="418"/>
      <c r="AV349" s="418"/>
      <c r="AW349" s="418"/>
      <c r="AX349" s="419"/>
      <c r="AY349" s="417"/>
      <c r="AZ349" s="418"/>
      <c r="BA349" s="418"/>
      <c r="BB349" s="418"/>
      <c r="BC349" s="418"/>
      <c r="BD349" s="418"/>
      <c r="BE349" s="418"/>
      <c r="BF349" s="418"/>
      <c r="BG349" s="418"/>
      <c r="BH349" s="418"/>
      <c r="BI349" s="418"/>
      <c r="BJ349" s="418"/>
      <c r="BK349" s="418"/>
      <c r="BL349" s="418"/>
      <c r="BM349" s="418"/>
      <c r="BN349" s="419"/>
      <c r="BO349" s="417"/>
      <c r="BP349" s="418"/>
      <c r="BQ349" s="418"/>
      <c r="BR349" s="418"/>
      <c r="BS349" s="418"/>
      <c r="BT349" s="418"/>
      <c r="BU349" s="418"/>
      <c r="BV349" s="418"/>
      <c r="BW349" s="418"/>
      <c r="BX349" s="418"/>
      <c r="BY349" s="418"/>
      <c r="BZ349" s="418"/>
      <c r="CA349" s="418"/>
      <c r="CB349" s="418"/>
      <c r="CC349" s="418"/>
      <c r="CD349" s="419"/>
      <c r="CE349" s="417"/>
      <c r="CF349" s="418"/>
      <c r="CG349" s="418"/>
      <c r="CH349" s="418"/>
      <c r="CI349" s="418"/>
      <c r="CJ349" s="418"/>
      <c r="CK349" s="418"/>
      <c r="CL349" s="418"/>
      <c r="CM349" s="418"/>
      <c r="CN349" s="418"/>
      <c r="CO349" s="418"/>
      <c r="CP349" s="418"/>
      <c r="CQ349" s="418"/>
      <c r="CR349" s="418"/>
      <c r="CS349" s="418"/>
      <c r="CT349" s="419"/>
    </row>
    <row r="350" spans="1:99" outlineLevel="2">
      <c r="B350" s="45" t="s">
        <v>1019</v>
      </c>
      <c r="C350" s="224">
        <f t="shared" si="247"/>
        <v>0</v>
      </c>
      <c r="D350" s="224">
        <f t="shared" si="248"/>
        <v>0</v>
      </c>
      <c r="E350" s="224">
        <f t="shared" si="249"/>
        <v>0</v>
      </c>
      <c r="F350" s="224">
        <f t="shared" si="250"/>
        <v>0</v>
      </c>
      <c r="G350" s="224">
        <f t="shared" si="251"/>
        <v>0</v>
      </c>
      <c r="H350" s="224">
        <f t="shared" si="252"/>
        <v>0</v>
      </c>
      <c r="I350" s="224">
        <f t="shared" si="253"/>
        <v>0</v>
      </c>
      <c r="J350" s="224">
        <f t="shared" si="254"/>
        <v>0</v>
      </c>
      <c r="K350" s="224">
        <f t="shared" si="255"/>
        <v>0</v>
      </c>
      <c r="L350" s="224">
        <f t="shared" si="256"/>
        <v>0</v>
      </c>
      <c r="M350" s="224">
        <f t="shared" si="257"/>
        <v>0</v>
      </c>
      <c r="N350" s="224">
        <f t="shared" si="258"/>
        <v>0</v>
      </c>
      <c r="O350" s="224">
        <f t="shared" si="259"/>
        <v>0</v>
      </c>
      <c r="P350" s="224">
        <f t="shared" si="260"/>
        <v>0</v>
      </c>
      <c r="Q350" s="224">
        <f t="shared" si="261"/>
        <v>0</v>
      </c>
      <c r="R350" s="382">
        <f t="shared" si="262"/>
        <v>0</v>
      </c>
      <c r="S350" s="417"/>
      <c r="T350" s="418"/>
      <c r="U350" s="418"/>
      <c r="V350" s="418"/>
      <c r="W350" s="418"/>
      <c r="X350" s="418"/>
      <c r="Y350" s="418"/>
      <c r="Z350" s="418"/>
      <c r="AA350" s="418"/>
      <c r="AB350" s="418"/>
      <c r="AC350" s="418"/>
      <c r="AD350" s="418"/>
      <c r="AE350" s="418"/>
      <c r="AF350" s="418"/>
      <c r="AG350" s="418"/>
      <c r="AH350" s="419"/>
      <c r="AI350" s="417"/>
      <c r="AJ350" s="418"/>
      <c r="AK350" s="418"/>
      <c r="AL350" s="418"/>
      <c r="AM350" s="418"/>
      <c r="AN350" s="418"/>
      <c r="AO350" s="418"/>
      <c r="AP350" s="418"/>
      <c r="AQ350" s="418"/>
      <c r="AR350" s="418"/>
      <c r="AS350" s="418"/>
      <c r="AT350" s="418"/>
      <c r="AU350" s="418"/>
      <c r="AV350" s="418"/>
      <c r="AW350" s="418"/>
      <c r="AX350" s="419"/>
      <c r="AY350" s="417"/>
      <c r="AZ350" s="418"/>
      <c r="BA350" s="418"/>
      <c r="BB350" s="418"/>
      <c r="BC350" s="418"/>
      <c r="BD350" s="418"/>
      <c r="BE350" s="418"/>
      <c r="BF350" s="418"/>
      <c r="BG350" s="418"/>
      <c r="BH350" s="418"/>
      <c r="BI350" s="418"/>
      <c r="BJ350" s="418"/>
      <c r="BK350" s="418"/>
      <c r="BL350" s="418"/>
      <c r="BM350" s="418"/>
      <c r="BN350" s="419"/>
      <c r="BO350" s="417"/>
      <c r="BP350" s="418"/>
      <c r="BQ350" s="418"/>
      <c r="BR350" s="418"/>
      <c r="BS350" s="418"/>
      <c r="BT350" s="418"/>
      <c r="BU350" s="418"/>
      <c r="BV350" s="418"/>
      <c r="BW350" s="418"/>
      <c r="BX350" s="418"/>
      <c r="BY350" s="418"/>
      <c r="BZ350" s="418"/>
      <c r="CA350" s="418"/>
      <c r="CB350" s="418"/>
      <c r="CC350" s="418"/>
      <c r="CD350" s="419"/>
      <c r="CE350" s="417"/>
      <c r="CF350" s="418"/>
      <c r="CG350" s="418"/>
      <c r="CH350" s="418"/>
      <c r="CI350" s="418"/>
      <c r="CJ350" s="418"/>
      <c r="CK350" s="418"/>
      <c r="CL350" s="418"/>
      <c r="CM350" s="418"/>
      <c r="CN350" s="418"/>
      <c r="CO350" s="418"/>
      <c r="CP350" s="418"/>
      <c r="CQ350" s="418"/>
      <c r="CR350" s="418"/>
      <c r="CS350" s="418"/>
      <c r="CT350" s="419"/>
    </row>
    <row r="351" spans="1:99" ht="24.75" outlineLevel="2">
      <c r="A351" t="s">
        <v>1573</v>
      </c>
      <c r="B351" s="44" t="str">
        <f>"Timing 1 - Wean to Join
"&amp;$B$212&amp;""</f>
        <v>Timing 1 - Wean to Join
Standard (7mo)</v>
      </c>
      <c r="C351" s="219">
        <f t="shared" si="247"/>
        <v>0</v>
      </c>
      <c r="D351" s="219">
        <f t="shared" si="248"/>
        <v>0</v>
      </c>
      <c r="E351" s="219">
        <f t="shared" si="249"/>
        <v>0</v>
      </c>
      <c r="F351" s="219">
        <f t="shared" si="250"/>
        <v>0</v>
      </c>
      <c r="G351" s="219">
        <f t="shared" si="251"/>
        <v>0</v>
      </c>
      <c r="H351" s="219">
        <f t="shared" si="252"/>
        <v>0</v>
      </c>
      <c r="I351" s="219">
        <f t="shared" si="253"/>
        <v>0</v>
      </c>
      <c r="J351" s="219">
        <f t="shared" si="254"/>
        <v>0</v>
      </c>
      <c r="K351" s="219">
        <f t="shared" si="255"/>
        <v>0</v>
      </c>
      <c r="L351" s="219">
        <f t="shared" si="256"/>
        <v>0</v>
      </c>
      <c r="M351" s="219">
        <f t="shared" si="257"/>
        <v>0</v>
      </c>
      <c r="N351" s="219">
        <f t="shared" si="258"/>
        <v>0</v>
      </c>
      <c r="O351" s="219">
        <f t="shared" si="259"/>
        <v>0</v>
      </c>
      <c r="P351" s="219">
        <f t="shared" si="260"/>
        <v>0</v>
      </c>
      <c r="Q351" s="219">
        <f t="shared" si="261"/>
        <v>0</v>
      </c>
      <c r="R351" s="380">
        <f t="shared" si="262"/>
        <v>0</v>
      </c>
      <c r="S351" s="391"/>
      <c r="T351" s="220"/>
      <c r="U351" s="220"/>
      <c r="V351" s="220"/>
      <c r="W351" s="220"/>
      <c r="X351" s="220"/>
      <c r="Y351" s="220"/>
      <c r="Z351" s="220"/>
      <c r="AA351" s="220"/>
      <c r="AB351" s="220"/>
      <c r="AC351" s="220"/>
      <c r="AD351" s="220"/>
      <c r="AE351" s="220"/>
      <c r="AF351" s="220"/>
      <c r="AG351" s="220"/>
      <c r="AH351" s="402"/>
      <c r="AI351" s="391"/>
      <c r="AJ351" s="220"/>
      <c r="AK351" s="220"/>
      <c r="AL351" s="220"/>
      <c r="AM351" s="220"/>
      <c r="AN351" s="220"/>
      <c r="AO351" s="220"/>
      <c r="AP351" s="220"/>
      <c r="AQ351" s="220"/>
      <c r="AR351" s="220"/>
      <c r="AS351" s="220"/>
      <c r="AT351" s="220"/>
      <c r="AU351" s="220"/>
      <c r="AV351" s="220"/>
      <c r="AW351" s="220"/>
      <c r="AX351" s="402"/>
      <c r="AY351" s="391"/>
      <c r="AZ351" s="220"/>
      <c r="BA351" s="220"/>
      <c r="BB351" s="220"/>
      <c r="BC351" s="220"/>
      <c r="BD351" s="220"/>
      <c r="BE351" s="220"/>
      <c r="BF351" s="220"/>
      <c r="BG351" s="220"/>
      <c r="BH351" s="220"/>
      <c r="BI351" s="220"/>
      <c r="BJ351" s="220"/>
      <c r="BK351" s="220"/>
      <c r="BL351" s="220"/>
      <c r="BM351" s="220"/>
      <c r="BN351" s="402"/>
      <c r="BO351" s="391"/>
      <c r="BP351" s="220"/>
      <c r="BQ351" s="220"/>
      <c r="BR351" s="220"/>
      <c r="BS351" s="220"/>
      <c r="BT351" s="220"/>
      <c r="BU351" s="220"/>
      <c r="BV351" s="220"/>
      <c r="BW351" s="220"/>
      <c r="BX351" s="220"/>
      <c r="BY351" s="220"/>
      <c r="BZ351" s="220"/>
      <c r="CA351" s="220"/>
      <c r="CB351" s="220"/>
      <c r="CC351" s="220"/>
      <c r="CD351" s="402"/>
      <c r="CE351" s="391"/>
      <c r="CF351" s="220"/>
      <c r="CG351" s="220"/>
      <c r="CH351" s="220"/>
      <c r="CI351" s="220"/>
      <c r="CJ351" s="220"/>
      <c r="CK351" s="220"/>
      <c r="CL351" s="220"/>
      <c r="CM351" s="220"/>
      <c r="CN351" s="220"/>
      <c r="CO351" s="220"/>
      <c r="CP351" s="220"/>
      <c r="CQ351" s="220"/>
      <c r="CR351" s="220"/>
      <c r="CS351" s="220"/>
      <c r="CT351" s="402"/>
      <c r="CU351" s="221" t="s">
        <v>1294</v>
      </c>
    </row>
    <row r="352" spans="1:99" outlineLevel="2">
      <c r="B352" s="45" t="str">
        <f>$B$213&amp;""</f>
        <v>Early</v>
      </c>
      <c r="C352" s="222">
        <f t="shared" si="247"/>
        <v>0</v>
      </c>
      <c r="D352" s="222">
        <f t="shared" si="248"/>
        <v>0</v>
      </c>
      <c r="E352" s="222">
        <f t="shared" si="249"/>
        <v>0</v>
      </c>
      <c r="F352" s="222">
        <f t="shared" si="250"/>
        <v>0</v>
      </c>
      <c r="G352" s="222">
        <f t="shared" si="251"/>
        <v>0</v>
      </c>
      <c r="H352" s="222">
        <f t="shared" si="252"/>
        <v>0</v>
      </c>
      <c r="I352" s="222">
        <f t="shared" si="253"/>
        <v>0</v>
      </c>
      <c r="J352" s="222">
        <f t="shared" si="254"/>
        <v>0</v>
      </c>
      <c r="K352" s="222">
        <f t="shared" si="255"/>
        <v>0</v>
      </c>
      <c r="L352" s="222">
        <f t="shared" si="256"/>
        <v>0</v>
      </c>
      <c r="M352" s="222">
        <f t="shared" si="257"/>
        <v>0</v>
      </c>
      <c r="N352" s="222">
        <f t="shared" si="258"/>
        <v>0</v>
      </c>
      <c r="O352" s="222">
        <f t="shared" si="259"/>
        <v>0</v>
      </c>
      <c r="P352" s="222">
        <f t="shared" si="260"/>
        <v>0</v>
      </c>
      <c r="Q352" s="222">
        <f t="shared" si="261"/>
        <v>0</v>
      </c>
      <c r="R352" s="381">
        <f t="shared" si="262"/>
        <v>0</v>
      </c>
      <c r="S352" s="392"/>
      <c r="T352" s="393"/>
      <c r="U352" s="393"/>
      <c r="V352" s="393"/>
      <c r="W352" s="393"/>
      <c r="X352" s="393"/>
      <c r="Y352" s="393"/>
      <c r="Z352" s="393"/>
      <c r="AA352" s="393"/>
      <c r="AB352" s="393"/>
      <c r="AC352" s="393"/>
      <c r="AD352" s="393"/>
      <c r="AE352" s="393"/>
      <c r="AF352" s="393"/>
      <c r="AG352" s="393"/>
      <c r="AH352" s="403"/>
      <c r="AI352" s="392"/>
      <c r="AJ352" s="393"/>
      <c r="AK352" s="393"/>
      <c r="AL352" s="393"/>
      <c r="AM352" s="393"/>
      <c r="AN352" s="393"/>
      <c r="AO352" s="393"/>
      <c r="AP352" s="393"/>
      <c r="AQ352" s="393"/>
      <c r="AR352" s="393"/>
      <c r="AS352" s="393"/>
      <c r="AT352" s="393"/>
      <c r="AU352" s="393"/>
      <c r="AV352" s="393"/>
      <c r="AW352" s="393"/>
      <c r="AX352" s="403"/>
      <c r="AY352" s="392"/>
      <c r="AZ352" s="393"/>
      <c r="BA352" s="393"/>
      <c r="BB352" s="393"/>
      <c r="BC352" s="393"/>
      <c r="BD352" s="393"/>
      <c r="BE352" s="393"/>
      <c r="BF352" s="393"/>
      <c r="BG352" s="393"/>
      <c r="BH352" s="393"/>
      <c r="BI352" s="393"/>
      <c r="BJ352" s="393"/>
      <c r="BK352" s="393"/>
      <c r="BL352" s="393"/>
      <c r="BM352" s="393"/>
      <c r="BN352" s="403"/>
      <c r="BO352" s="392"/>
      <c r="BP352" s="393"/>
      <c r="BQ352" s="393"/>
      <c r="BR352" s="393"/>
      <c r="BS352" s="393"/>
      <c r="BT352" s="393"/>
      <c r="BU352" s="393"/>
      <c r="BV352" s="393"/>
      <c r="BW352" s="393"/>
      <c r="BX352" s="393"/>
      <c r="BY352" s="393"/>
      <c r="BZ352" s="393"/>
      <c r="CA352" s="393"/>
      <c r="CB352" s="393"/>
      <c r="CC352" s="393"/>
      <c r="CD352" s="403"/>
      <c r="CE352" s="392"/>
      <c r="CF352" s="393"/>
      <c r="CG352" s="393"/>
      <c r="CH352" s="393"/>
      <c r="CI352" s="393"/>
      <c r="CJ352" s="393"/>
      <c r="CK352" s="393"/>
      <c r="CL352" s="393"/>
      <c r="CM352" s="393"/>
      <c r="CN352" s="393"/>
      <c r="CO352" s="393"/>
      <c r="CP352" s="393"/>
      <c r="CQ352" s="393"/>
      <c r="CR352" s="393"/>
      <c r="CS352" s="393"/>
      <c r="CT352" s="403"/>
      <c r="CU352" s="223"/>
    </row>
    <row r="353" spans="2:99" outlineLevel="2">
      <c r="B353" s="45" t="str">
        <f>$B$214&amp;""</f>
        <v>Middle</v>
      </c>
      <c r="C353" s="222">
        <f t="shared" si="247"/>
        <v>0</v>
      </c>
      <c r="D353" s="222">
        <f t="shared" si="248"/>
        <v>0</v>
      </c>
      <c r="E353" s="222">
        <f t="shared" si="249"/>
        <v>0</v>
      </c>
      <c r="F353" s="222">
        <f t="shared" si="250"/>
        <v>0</v>
      </c>
      <c r="G353" s="222">
        <f t="shared" si="251"/>
        <v>0</v>
      </c>
      <c r="H353" s="222">
        <f t="shared" si="252"/>
        <v>0</v>
      </c>
      <c r="I353" s="222">
        <f t="shared" si="253"/>
        <v>0</v>
      </c>
      <c r="J353" s="222">
        <f t="shared" si="254"/>
        <v>0</v>
      </c>
      <c r="K353" s="222">
        <f t="shared" si="255"/>
        <v>0</v>
      </c>
      <c r="L353" s="222">
        <f t="shared" si="256"/>
        <v>0</v>
      </c>
      <c r="M353" s="222">
        <f t="shared" si="257"/>
        <v>0</v>
      </c>
      <c r="N353" s="222">
        <f t="shared" si="258"/>
        <v>0</v>
      </c>
      <c r="O353" s="222">
        <f t="shared" si="259"/>
        <v>0</v>
      </c>
      <c r="P353" s="222">
        <f t="shared" si="260"/>
        <v>0</v>
      </c>
      <c r="Q353" s="222">
        <f t="shared" si="261"/>
        <v>0</v>
      </c>
      <c r="R353" s="381">
        <f t="shared" si="262"/>
        <v>0</v>
      </c>
      <c r="S353" s="392"/>
      <c r="T353" s="393"/>
      <c r="U353" s="393"/>
      <c r="V353" s="393"/>
      <c r="W353" s="393"/>
      <c r="X353" s="393"/>
      <c r="Y353" s="393"/>
      <c r="Z353" s="393"/>
      <c r="AA353" s="393"/>
      <c r="AB353" s="393"/>
      <c r="AC353" s="393"/>
      <c r="AD353" s="393"/>
      <c r="AE353" s="393"/>
      <c r="AF353" s="393"/>
      <c r="AG353" s="393"/>
      <c r="AH353" s="403"/>
      <c r="AI353" s="392"/>
      <c r="AJ353" s="393"/>
      <c r="AK353" s="393"/>
      <c r="AL353" s="393"/>
      <c r="AM353" s="393"/>
      <c r="AN353" s="393"/>
      <c r="AO353" s="393"/>
      <c r="AP353" s="393"/>
      <c r="AQ353" s="393"/>
      <c r="AR353" s="393"/>
      <c r="AS353" s="393"/>
      <c r="AT353" s="393"/>
      <c r="AU353" s="393"/>
      <c r="AV353" s="393"/>
      <c r="AW353" s="393"/>
      <c r="AX353" s="403"/>
      <c r="AY353" s="392"/>
      <c r="AZ353" s="393"/>
      <c r="BA353" s="393"/>
      <c r="BB353" s="393"/>
      <c r="BC353" s="393"/>
      <c r="BD353" s="393"/>
      <c r="BE353" s="393"/>
      <c r="BF353" s="393"/>
      <c r="BG353" s="393"/>
      <c r="BH353" s="393"/>
      <c r="BI353" s="393"/>
      <c r="BJ353" s="393"/>
      <c r="BK353" s="393"/>
      <c r="BL353" s="393"/>
      <c r="BM353" s="393"/>
      <c r="BN353" s="403"/>
      <c r="BO353" s="392"/>
      <c r="BP353" s="393"/>
      <c r="BQ353" s="393"/>
      <c r="BR353" s="393"/>
      <c r="BS353" s="393"/>
      <c r="BT353" s="393"/>
      <c r="BU353" s="393"/>
      <c r="BV353" s="393"/>
      <c r="BW353" s="393"/>
      <c r="BX353" s="393"/>
      <c r="BY353" s="393"/>
      <c r="BZ353" s="393"/>
      <c r="CA353" s="393"/>
      <c r="CB353" s="393"/>
      <c r="CC353" s="393"/>
      <c r="CD353" s="403"/>
      <c r="CE353" s="392"/>
      <c r="CF353" s="393"/>
      <c r="CG353" s="393"/>
      <c r="CH353" s="393"/>
      <c r="CI353" s="393"/>
      <c r="CJ353" s="393"/>
      <c r="CK353" s="393"/>
      <c r="CL353" s="393"/>
      <c r="CM353" s="393"/>
      <c r="CN353" s="393"/>
      <c r="CO353" s="393"/>
      <c r="CP353" s="393"/>
      <c r="CQ353" s="393"/>
      <c r="CR353" s="393"/>
      <c r="CS353" s="393"/>
      <c r="CT353" s="403"/>
    </row>
    <row r="354" spans="2:99" outlineLevel="2">
      <c r="B354" s="45" t="str">
        <f>$B$215&amp;""</f>
        <v>Late</v>
      </c>
      <c r="C354" s="222">
        <f t="shared" si="247"/>
        <v>0</v>
      </c>
      <c r="D354" s="222">
        <f t="shared" si="248"/>
        <v>0</v>
      </c>
      <c r="E354" s="222">
        <f t="shared" si="249"/>
        <v>0</v>
      </c>
      <c r="F354" s="222">
        <f t="shared" si="250"/>
        <v>0</v>
      </c>
      <c r="G354" s="222">
        <f t="shared" si="251"/>
        <v>0</v>
      </c>
      <c r="H354" s="222">
        <f t="shared" si="252"/>
        <v>0</v>
      </c>
      <c r="I354" s="222">
        <f t="shared" si="253"/>
        <v>0</v>
      </c>
      <c r="J354" s="222">
        <f t="shared" si="254"/>
        <v>0</v>
      </c>
      <c r="K354" s="222">
        <f t="shared" si="255"/>
        <v>0</v>
      </c>
      <c r="L354" s="222">
        <f t="shared" si="256"/>
        <v>0</v>
      </c>
      <c r="M354" s="222">
        <f t="shared" si="257"/>
        <v>0</v>
      </c>
      <c r="N354" s="222">
        <f t="shared" si="258"/>
        <v>0</v>
      </c>
      <c r="O354" s="222">
        <f t="shared" si="259"/>
        <v>0</v>
      </c>
      <c r="P354" s="222">
        <f t="shared" si="260"/>
        <v>0</v>
      </c>
      <c r="Q354" s="222">
        <f t="shared" si="261"/>
        <v>0</v>
      </c>
      <c r="R354" s="381">
        <f t="shared" si="262"/>
        <v>0</v>
      </c>
      <c r="S354" s="392"/>
      <c r="T354" s="393"/>
      <c r="U354" s="393"/>
      <c r="V354" s="393"/>
      <c r="W354" s="393"/>
      <c r="X354" s="393"/>
      <c r="Y354" s="393"/>
      <c r="Z354" s="393"/>
      <c r="AA354" s="393"/>
      <c r="AB354" s="393"/>
      <c r="AC354" s="393"/>
      <c r="AD354" s="393"/>
      <c r="AE354" s="393"/>
      <c r="AF354" s="393"/>
      <c r="AG354" s="393"/>
      <c r="AH354" s="403"/>
      <c r="AI354" s="392"/>
      <c r="AJ354" s="393"/>
      <c r="AK354" s="393"/>
      <c r="AL354" s="393"/>
      <c r="AM354" s="393"/>
      <c r="AN354" s="393"/>
      <c r="AO354" s="393"/>
      <c r="AP354" s="393"/>
      <c r="AQ354" s="393"/>
      <c r="AR354" s="393"/>
      <c r="AS354" s="393"/>
      <c r="AT354" s="393"/>
      <c r="AU354" s="393"/>
      <c r="AV354" s="393"/>
      <c r="AW354" s="393"/>
      <c r="AX354" s="403"/>
      <c r="AY354" s="392"/>
      <c r="AZ354" s="393"/>
      <c r="BA354" s="393"/>
      <c r="BB354" s="393"/>
      <c r="BC354" s="393"/>
      <c r="BD354" s="393"/>
      <c r="BE354" s="393"/>
      <c r="BF354" s="393"/>
      <c r="BG354" s="393"/>
      <c r="BH354" s="393"/>
      <c r="BI354" s="393"/>
      <c r="BJ354" s="393"/>
      <c r="BK354" s="393"/>
      <c r="BL354" s="393"/>
      <c r="BM354" s="393"/>
      <c r="BN354" s="403"/>
      <c r="BO354" s="392"/>
      <c r="BP354" s="393"/>
      <c r="BQ354" s="393"/>
      <c r="BR354" s="393"/>
      <c r="BS354" s="393"/>
      <c r="BT354" s="393"/>
      <c r="BU354" s="393"/>
      <c r="BV354" s="393"/>
      <c r="BW354" s="393"/>
      <c r="BX354" s="393"/>
      <c r="BY354" s="393"/>
      <c r="BZ354" s="393"/>
      <c r="CA354" s="393"/>
      <c r="CB354" s="393"/>
      <c r="CC354" s="393"/>
      <c r="CD354" s="403"/>
      <c r="CE354" s="392"/>
      <c r="CF354" s="393"/>
      <c r="CG354" s="393"/>
      <c r="CH354" s="393"/>
      <c r="CI354" s="393"/>
      <c r="CJ354" s="393"/>
      <c r="CK354" s="393"/>
      <c r="CL354" s="393"/>
      <c r="CM354" s="393"/>
      <c r="CN354" s="393"/>
      <c r="CO354" s="393"/>
      <c r="CP354" s="393"/>
      <c r="CQ354" s="393"/>
      <c r="CR354" s="393"/>
      <c r="CS354" s="393"/>
      <c r="CT354" s="403"/>
    </row>
    <row r="355" spans="2:99" outlineLevel="2">
      <c r="B355" s="45" t="s">
        <v>1426</v>
      </c>
      <c r="C355" s="222">
        <f t="shared" si="247"/>
        <v>0</v>
      </c>
      <c r="D355" s="222">
        <f t="shared" si="248"/>
        <v>0</v>
      </c>
      <c r="E355" s="222">
        <f t="shared" si="249"/>
        <v>0</v>
      </c>
      <c r="F355" s="222">
        <f t="shared" si="250"/>
        <v>0</v>
      </c>
      <c r="G355" s="222">
        <f t="shared" si="251"/>
        <v>0</v>
      </c>
      <c r="H355" s="222">
        <f t="shared" si="252"/>
        <v>0</v>
      </c>
      <c r="I355" s="222">
        <f t="shared" si="253"/>
        <v>0</v>
      </c>
      <c r="J355" s="222">
        <f t="shared" si="254"/>
        <v>0</v>
      </c>
      <c r="K355" s="222">
        <f t="shared" si="255"/>
        <v>0</v>
      </c>
      <c r="L355" s="222">
        <f t="shared" si="256"/>
        <v>0</v>
      </c>
      <c r="M355" s="222">
        <f t="shared" si="257"/>
        <v>0</v>
      </c>
      <c r="N355" s="222">
        <f t="shared" si="258"/>
        <v>0</v>
      </c>
      <c r="O355" s="222">
        <f t="shared" si="259"/>
        <v>0</v>
      </c>
      <c r="P355" s="222">
        <f t="shared" si="260"/>
        <v>0</v>
      </c>
      <c r="Q355" s="222">
        <f t="shared" si="261"/>
        <v>0</v>
      </c>
      <c r="R355" s="381">
        <f t="shared" si="262"/>
        <v>0</v>
      </c>
      <c r="S355" s="414"/>
      <c r="T355" s="415"/>
      <c r="U355" s="415"/>
      <c r="V355" s="415"/>
      <c r="W355" s="415"/>
      <c r="X355" s="415"/>
      <c r="Y355" s="415"/>
      <c r="Z355" s="415"/>
      <c r="AA355" s="415"/>
      <c r="AB355" s="415"/>
      <c r="AC355" s="415"/>
      <c r="AD355" s="415"/>
      <c r="AE355" s="415"/>
      <c r="AF355" s="415"/>
      <c r="AG355" s="415"/>
      <c r="AH355" s="416"/>
      <c r="AI355" s="414"/>
      <c r="AJ355" s="415"/>
      <c r="AK355" s="415"/>
      <c r="AL355" s="415"/>
      <c r="AM355" s="415"/>
      <c r="AN355" s="415"/>
      <c r="AO355" s="415"/>
      <c r="AP355" s="415"/>
      <c r="AQ355" s="415"/>
      <c r="AR355" s="415"/>
      <c r="AS355" s="415"/>
      <c r="AT355" s="415"/>
      <c r="AU355" s="415"/>
      <c r="AV355" s="415"/>
      <c r="AW355" s="415"/>
      <c r="AX355" s="416"/>
      <c r="AY355" s="414"/>
      <c r="AZ355" s="415"/>
      <c r="BA355" s="415"/>
      <c r="BB355" s="415"/>
      <c r="BC355" s="415"/>
      <c r="BD355" s="415"/>
      <c r="BE355" s="415"/>
      <c r="BF355" s="415"/>
      <c r="BG355" s="415"/>
      <c r="BH355" s="415"/>
      <c r="BI355" s="415"/>
      <c r="BJ355" s="415"/>
      <c r="BK355" s="415"/>
      <c r="BL355" s="415"/>
      <c r="BM355" s="415"/>
      <c r="BN355" s="416"/>
      <c r="BO355" s="414"/>
      <c r="BP355" s="415"/>
      <c r="BQ355" s="415"/>
      <c r="BR355" s="415"/>
      <c r="BS355" s="415"/>
      <c r="BT355" s="415"/>
      <c r="BU355" s="415"/>
      <c r="BV355" s="415"/>
      <c r="BW355" s="415"/>
      <c r="BX355" s="415"/>
      <c r="BY355" s="415"/>
      <c r="BZ355" s="415"/>
      <c r="CA355" s="415"/>
      <c r="CB355" s="415"/>
      <c r="CC355" s="415"/>
      <c r="CD355" s="416"/>
      <c r="CE355" s="414"/>
      <c r="CF355" s="415"/>
      <c r="CG355" s="415"/>
      <c r="CH355" s="415"/>
      <c r="CI355" s="415"/>
      <c r="CJ355" s="415"/>
      <c r="CK355" s="415"/>
      <c r="CL355" s="415"/>
      <c r="CM355" s="415"/>
      <c r="CN355" s="415"/>
      <c r="CO355" s="415"/>
      <c r="CP355" s="415"/>
      <c r="CQ355" s="415"/>
      <c r="CR355" s="415"/>
      <c r="CS355" s="415"/>
      <c r="CT355" s="416"/>
    </row>
    <row r="356" spans="2:99" outlineLevel="1">
      <c r="B356" s="45" t="str">
        <f>$B$217&amp;""</f>
        <v>7mo with 0% mated</v>
      </c>
      <c r="C356" s="222">
        <f t="shared" si="247"/>
        <v>0</v>
      </c>
      <c r="D356" s="222">
        <f t="shared" si="248"/>
        <v>0</v>
      </c>
      <c r="E356" s="222">
        <f t="shared" si="249"/>
        <v>0</v>
      </c>
      <c r="F356" s="222">
        <f t="shared" si="250"/>
        <v>0</v>
      </c>
      <c r="G356" s="222">
        <f t="shared" si="251"/>
        <v>0</v>
      </c>
      <c r="H356" s="222">
        <f t="shared" si="252"/>
        <v>0</v>
      </c>
      <c r="I356" s="222">
        <f t="shared" si="253"/>
        <v>0</v>
      </c>
      <c r="J356" s="222">
        <f t="shared" si="254"/>
        <v>0</v>
      </c>
      <c r="K356" s="222">
        <f t="shared" si="255"/>
        <v>0</v>
      </c>
      <c r="L356" s="222">
        <f t="shared" si="256"/>
        <v>0</v>
      </c>
      <c r="M356" s="222">
        <f t="shared" si="257"/>
        <v>0</v>
      </c>
      <c r="N356" s="222">
        <f t="shared" si="258"/>
        <v>0</v>
      </c>
      <c r="O356" s="222">
        <f t="shared" si="259"/>
        <v>0</v>
      </c>
      <c r="P356" s="222">
        <f t="shared" si="260"/>
        <v>0</v>
      </c>
      <c r="Q356" s="222">
        <f t="shared" si="261"/>
        <v>0</v>
      </c>
      <c r="R356" s="381">
        <f t="shared" si="262"/>
        <v>0</v>
      </c>
      <c r="S356" s="414"/>
      <c r="T356" s="415"/>
      <c r="U356" s="415"/>
      <c r="V356" s="415"/>
      <c r="W356" s="415"/>
      <c r="X356" s="415"/>
      <c r="Y356" s="415"/>
      <c r="Z356" s="415"/>
      <c r="AA356" s="415"/>
      <c r="AB356" s="415"/>
      <c r="AC356" s="415"/>
      <c r="AD356" s="415"/>
      <c r="AE356" s="415"/>
      <c r="AF356" s="415"/>
      <c r="AG356" s="415"/>
      <c r="AH356" s="416"/>
      <c r="AI356" s="414"/>
      <c r="AJ356" s="415"/>
      <c r="AK356" s="415"/>
      <c r="AL356" s="415"/>
      <c r="AM356" s="415"/>
      <c r="AN356" s="415"/>
      <c r="AO356" s="415"/>
      <c r="AP356" s="415"/>
      <c r="AQ356" s="415"/>
      <c r="AR356" s="415"/>
      <c r="AS356" s="415"/>
      <c r="AT356" s="415"/>
      <c r="AU356" s="415"/>
      <c r="AV356" s="415"/>
      <c r="AW356" s="415"/>
      <c r="AX356" s="416"/>
      <c r="AY356" s="414"/>
      <c r="AZ356" s="415"/>
      <c r="BA356" s="415"/>
      <c r="BB356" s="415"/>
      <c r="BC356" s="415"/>
      <c r="BD356" s="415"/>
      <c r="BE356" s="415"/>
      <c r="BF356" s="415"/>
      <c r="BG356" s="415"/>
      <c r="BH356" s="415"/>
      <c r="BI356" s="415"/>
      <c r="BJ356" s="415"/>
      <c r="BK356" s="415"/>
      <c r="BL356" s="415"/>
      <c r="BM356" s="415"/>
      <c r="BN356" s="416"/>
      <c r="BO356" s="414"/>
      <c r="BP356" s="415"/>
      <c r="BQ356" s="415"/>
      <c r="BR356" s="415"/>
      <c r="BS356" s="415"/>
      <c r="BT356" s="415"/>
      <c r="BU356" s="415"/>
      <c r="BV356" s="415"/>
      <c r="BW356" s="415"/>
      <c r="BX356" s="415"/>
      <c r="BY356" s="415"/>
      <c r="BZ356" s="415"/>
      <c r="CA356" s="415"/>
      <c r="CB356" s="415"/>
      <c r="CC356" s="415"/>
      <c r="CD356" s="416"/>
      <c r="CE356" s="414"/>
      <c r="CF356" s="415"/>
      <c r="CG356" s="415"/>
      <c r="CH356" s="415"/>
      <c r="CI356" s="415"/>
      <c r="CJ356" s="415"/>
      <c r="CK356" s="415"/>
      <c r="CL356" s="415"/>
      <c r="CM356" s="415"/>
      <c r="CN356" s="415"/>
      <c r="CO356" s="415"/>
      <c r="CP356" s="415"/>
      <c r="CQ356" s="415"/>
      <c r="CR356" s="415"/>
      <c r="CS356" s="415"/>
      <c r="CT356" s="416"/>
      <c r="CU356" s="223"/>
    </row>
    <row r="357" spans="2:99" outlineLevel="1">
      <c r="B357" s="45" t="s">
        <v>1550</v>
      </c>
      <c r="C357" s="222">
        <f t="shared" si="247"/>
        <v>0</v>
      </c>
      <c r="D357" s="222">
        <f t="shared" si="248"/>
        <v>0</v>
      </c>
      <c r="E357" s="222">
        <f t="shared" si="249"/>
        <v>0</v>
      </c>
      <c r="F357" s="222">
        <f t="shared" si="250"/>
        <v>0</v>
      </c>
      <c r="G357" s="222">
        <f t="shared" si="251"/>
        <v>0</v>
      </c>
      <c r="H357" s="222">
        <f t="shared" si="252"/>
        <v>0</v>
      </c>
      <c r="I357" s="222">
        <f t="shared" si="253"/>
        <v>0</v>
      </c>
      <c r="J357" s="222">
        <f t="shared" si="254"/>
        <v>0</v>
      </c>
      <c r="K357" s="222">
        <f t="shared" si="255"/>
        <v>0</v>
      </c>
      <c r="L357" s="222">
        <f t="shared" si="256"/>
        <v>0</v>
      </c>
      <c r="M357" s="222">
        <f t="shared" si="257"/>
        <v>0</v>
      </c>
      <c r="N357" s="222">
        <f t="shared" si="258"/>
        <v>0</v>
      </c>
      <c r="O357" s="222">
        <f t="shared" si="259"/>
        <v>0</v>
      </c>
      <c r="P357" s="222">
        <f t="shared" si="260"/>
        <v>0</v>
      </c>
      <c r="Q357" s="222">
        <f t="shared" si="261"/>
        <v>0</v>
      </c>
      <c r="R357" s="381">
        <f t="shared" si="262"/>
        <v>0</v>
      </c>
      <c r="S357" s="414"/>
      <c r="T357" s="415"/>
      <c r="U357" s="415"/>
      <c r="V357" s="415"/>
      <c r="W357" s="415"/>
      <c r="X357" s="415"/>
      <c r="Y357" s="415"/>
      <c r="Z357" s="415"/>
      <c r="AA357" s="415"/>
      <c r="AB357" s="415"/>
      <c r="AC357" s="415"/>
      <c r="AD357" s="415"/>
      <c r="AE357" s="415"/>
      <c r="AF357" s="415"/>
      <c r="AG357" s="415"/>
      <c r="AH357" s="416"/>
      <c r="AI357" s="414"/>
      <c r="AJ357" s="415"/>
      <c r="AK357" s="415"/>
      <c r="AL357" s="415"/>
      <c r="AM357" s="415"/>
      <c r="AN357" s="415"/>
      <c r="AO357" s="415"/>
      <c r="AP357" s="415"/>
      <c r="AQ357" s="415"/>
      <c r="AR357" s="415"/>
      <c r="AS357" s="415"/>
      <c r="AT357" s="415"/>
      <c r="AU357" s="415"/>
      <c r="AV357" s="415"/>
      <c r="AW357" s="415"/>
      <c r="AX357" s="416"/>
      <c r="AY357" s="414"/>
      <c r="AZ357" s="415"/>
      <c r="BA357" s="415"/>
      <c r="BB357" s="415"/>
      <c r="BC357" s="415"/>
      <c r="BD357" s="415"/>
      <c r="BE357" s="415"/>
      <c r="BF357" s="415"/>
      <c r="BG357" s="415"/>
      <c r="BH357" s="415"/>
      <c r="BI357" s="415"/>
      <c r="BJ357" s="415"/>
      <c r="BK357" s="415"/>
      <c r="BL357" s="415"/>
      <c r="BM357" s="415"/>
      <c r="BN357" s="416"/>
      <c r="BO357" s="414"/>
      <c r="BP357" s="415"/>
      <c r="BQ357" s="415"/>
      <c r="BR357" s="415"/>
      <c r="BS357" s="415"/>
      <c r="BT357" s="415"/>
      <c r="BU357" s="415"/>
      <c r="BV357" s="415"/>
      <c r="BW357" s="415"/>
      <c r="BX357" s="415"/>
      <c r="BY357" s="415"/>
      <c r="BZ357" s="415"/>
      <c r="CA357" s="415"/>
      <c r="CB357" s="415"/>
      <c r="CC357" s="415"/>
      <c r="CD357" s="416"/>
      <c r="CE357" s="414"/>
      <c r="CF357" s="415"/>
      <c r="CG357" s="415"/>
      <c r="CH357" s="415"/>
      <c r="CI357" s="415"/>
      <c r="CJ357" s="415"/>
      <c r="CK357" s="415"/>
      <c r="CL357" s="415"/>
      <c r="CM357" s="415"/>
      <c r="CN357" s="415"/>
      <c r="CO357" s="415"/>
      <c r="CP357" s="415"/>
      <c r="CQ357" s="415"/>
      <c r="CR357" s="415"/>
      <c r="CS357" s="415"/>
      <c r="CT357" s="416"/>
      <c r="CU357" s="223"/>
    </row>
    <row r="358" spans="2:99" outlineLevel="1">
      <c r="B358" s="45" t="s">
        <v>1019</v>
      </c>
      <c r="C358" s="224">
        <f t="shared" si="247"/>
        <v>0</v>
      </c>
      <c r="D358" s="224">
        <f t="shared" si="248"/>
        <v>0</v>
      </c>
      <c r="E358" s="224">
        <f t="shared" si="249"/>
        <v>0</v>
      </c>
      <c r="F358" s="224">
        <f t="shared" si="250"/>
        <v>0</v>
      </c>
      <c r="G358" s="224">
        <f t="shared" si="251"/>
        <v>0</v>
      </c>
      <c r="H358" s="224">
        <f t="shared" si="252"/>
        <v>0</v>
      </c>
      <c r="I358" s="224">
        <f t="shared" si="253"/>
        <v>0</v>
      </c>
      <c r="J358" s="224">
        <f t="shared" si="254"/>
        <v>0</v>
      </c>
      <c r="K358" s="224">
        <f t="shared" si="255"/>
        <v>0</v>
      </c>
      <c r="L358" s="224">
        <f t="shared" si="256"/>
        <v>0</v>
      </c>
      <c r="M358" s="224">
        <f t="shared" si="257"/>
        <v>0</v>
      </c>
      <c r="N358" s="224">
        <f t="shared" si="258"/>
        <v>0</v>
      </c>
      <c r="O358" s="224">
        <f t="shared" si="259"/>
        <v>0</v>
      </c>
      <c r="P358" s="224">
        <f t="shared" si="260"/>
        <v>0</v>
      </c>
      <c r="Q358" s="224">
        <f t="shared" si="261"/>
        <v>0</v>
      </c>
      <c r="R358" s="382">
        <f t="shared" si="262"/>
        <v>0</v>
      </c>
      <c r="S358" s="414"/>
      <c r="T358" s="415"/>
      <c r="U358" s="415"/>
      <c r="V358" s="415"/>
      <c r="W358" s="415"/>
      <c r="X358" s="415"/>
      <c r="Y358" s="415"/>
      <c r="Z358" s="415"/>
      <c r="AA358" s="415"/>
      <c r="AB358" s="415"/>
      <c r="AC358" s="415"/>
      <c r="AD358" s="415"/>
      <c r="AE358" s="415"/>
      <c r="AF358" s="415"/>
      <c r="AG358" s="415"/>
      <c r="AH358" s="416"/>
      <c r="AI358" s="414"/>
      <c r="AJ358" s="415"/>
      <c r="AK358" s="415"/>
      <c r="AL358" s="415"/>
      <c r="AM358" s="415"/>
      <c r="AN358" s="415"/>
      <c r="AO358" s="415"/>
      <c r="AP358" s="415"/>
      <c r="AQ358" s="415"/>
      <c r="AR358" s="415"/>
      <c r="AS358" s="415"/>
      <c r="AT358" s="415"/>
      <c r="AU358" s="415"/>
      <c r="AV358" s="415"/>
      <c r="AW358" s="415"/>
      <c r="AX358" s="416"/>
      <c r="AY358" s="414"/>
      <c r="AZ358" s="415"/>
      <c r="BA358" s="415"/>
      <c r="BB358" s="415"/>
      <c r="BC358" s="415"/>
      <c r="BD358" s="415"/>
      <c r="BE358" s="415"/>
      <c r="BF358" s="415"/>
      <c r="BG358" s="415"/>
      <c r="BH358" s="415"/>
      <c r="BI358" s="415"/>
      <c r="BJ358" s="415"/>
      <c r="BK358" s="415"/>
      <c r="BL358" s="415"/>
      <c r="BM358" s="415"/>
      <c r="BN358" s="416"/>
      <c r="BO358" s="414"/>
      <c r="BP358" s="415"/>
      <c r="BQ358" s="415"/>
      <c r="BR358" s="415"/>
      <c r="BS358" s="415"/>
      <c r="BT358" s="415"/>
      <c r="BU358" s="415"/>
      <c r="BV358" s="415"/>
      <c r="BW358" s="415"/>
      <c r="BX358" s="415"/>
      <c r="BY358" s="415"/>
      <c r="BZ358" s="415"/>
      <c r="CA358" s="415"/>
      <c r="CB358" s="415"/>
      <c r="CC358" s="415"/>
      <c r="CD358" s="416"/>
      <c r="CE358" s="414"/>
      <c r="CF358" s="415"/>
      <c r="CG358" s="415"/>
      <c r="CH358" s="415"/>
      <c r="CI358" s="415"/>
      <c r="CJ358" s="415"/>
      <c r="CK358" s="415"/>
      <c r="CL358" s="415"/>
      <c r="CM358" s="415"/>
      <c r="CN358" s="415"/>
      <c r="CO358" s="415"/>
      <c r="CP358" s="415"/>
      <c r="CQ358" s="415"/>
      <c r="CR358" s="415"/>
      <c r="CS358" s="415"/>
      <c r="CT358" s="416"/>
      <c r="CU358" s="223"/>
    </row>
    <row r="359" spans="2:99" ht="24.75" outlineLevel="1">
      <c r="B359" s="44" t="str">
        <f>"Timing 2 - Join to mid preg
"&amp;$B$212&amp;""</f>
        <v>Timing 2 - Join to mid preg
Standard (7mo)</v>
      </c>
      <c r="C359" s="219">
        <f t="shared" si="247"/>
        <v>0</v>
      </c>
      <c r="D359" s="219">
        <f t="shared" si="248"/>
        <v>0</v>
      </c>
      <c r="E359" s="219">
        <f t="shared" si="249"/>
        <v>0</v>
      </c>
      <c r="F359" s="219">
        <f t="shared" si="250"/>
        <v>0</v>
      </c>
      <c r="G359" s="219">
        <f t="shared" si="251"/>
        <v>0</v>
      </c>
      <c r="H359" s="219">
        <f t="shared" si="252"/>
        <v>0</v>
      </c>
      <c r="I359" s="219">
        <f t="shared" si="253"/>
        <v>0</v>
      </c>
      <c r="J359" s="219">
        <f t="shared" si="254"/>
        <v>0</v>
      </c>
      <c r="K359" s="219">
        <f t="shared" si="255"/>
        <v>0</v>
      </c>
      <c r="L359" s="219">
        <f t="shared" si="256"/>
        <v>0</v>
      </c>
      <c r="M359" s="219">
        <f t="shared" si="257"/>
        <v>0</v>
      </c>
      <c r="N359" s="219">
        <f t="shared" si="258"/>
        <v>0</v>
      </c>
      <c r="O359" s="219">
        <f t="shared" si="259"/>
        <v>0</v>
      </c>
      <c r="P359" s="219">
        <f t="shared" si="260"/>
        <v>0</v>
      </c>
      <c r="Q359" s="219">
        <f t="shared" si="261"/>
        <v>0</v>
      </c>
      <c r="R359" s="380">
        <f t="shared" si="262"/>
        <v>0</v>
      </c>
      <c r="S359" s="391"/>
      <c r="T359" s="220"/>
      <c r="U359" s="220"/>
      <c r="V359" s="220"/>
      <c r="W359" s="220"/>
      <c r="X359" s="220"/>
      <c r="Y359" s="220"/>
      <c r="Z359" s="220"/>
      <c r="AA359" s="220"/>
      <c r="AB359" s="220"/>
      <c r="AC359" s="220"/>
      <c r="AD359" s="220"/>
      <c r="AE359" s="220"/>
      <c r="AF359" s="220"/>
      <c r="AG359" s="220"/>
      <c r="AH359" s="402"/>
      <c r="AI359" s="391"/>
      <c r="AJ359" s="220"/>
      <c r="AK359" s="220"/>
      <c r="AL359" s="220"/>
      <c r="AM359" s="220"/>
      <c r="AN359" s="220"/>
      <c r="AO359" s="220"/>
      <c r="AP359" s="220"/>
      <c r="AQ359" s="220"/>
      <c r="AR359" s="220"/>
      <c r="AS359" s="220"/>
      <c r="AT359" s="220"/>
      <c r="AU359" s="220"/>
      <c r="AV359" s="220"/>
      <c r="AW359" s="220"/>
      <c r="AX359" s="402"/>
      <c r="AY359" s="391"/>
      <c r="AZ359" s="220"/>
      <c r="BA359" s="220"/>
      <c r="BB359" s="220"/>
      <c r="BC359" s="220"/>
      <c r="BD359" s="220"/>
      <c r="BE359" s="220"/>
      <c r="BF359" s="220"/>
      <c r="BG359" s="220"/>
      <c r="BH359" s="220"/>
      <c r="BI359" s="220"/>
      <c r="BJ359" s="220"/>
      <c r="BK359" s="220"/>
      <c r="BL359" s="220"/>
      <c r="BM359" s="220"/>
      <c r="BN359" s="402"/>
      <c r="BO359" s="391"/>
      <c r="BP359" s="220"/>
      <c r="BQ359" s="220"/>
      <c r="BR359" s="220"/>
      <c r="BS359" s="220"/>
      <c r="BT359" s="220"/>
      <c r="BU359" s="220"/>
      <c r="BV359" s="220"/>
      <c r="BW359" s="220"/>
      <c r="BX359" s="220"/>
      <c r="BY359" s="220"/>
      <c r="BZ359" s="220"/>
      <c r="CA359" s="220"/>
      <c r="CB359" s="220"/>
      <c r="CC359" s="220"/>
      <c r="CD359" s="402"/>
      <c r="CE359" s="391"/>
      <c r="CF359" s="220"/>
      <c r="CG359" s="220"/>
      <c r="CH359" s="220"/>
      <c r="CI359" s="220"/>
      <c r="CJ359" s="220"/>
      <c r="CK359" s="220"/>
      <c r="CL359" s="220"/>
      <c r="CM359" s="220"/>
      <c r="CN359" s="220"/>
      <c r="CO359" s="220"/>
      <c r="CP359" s="220"/>
      <c r="CQ359" s="220"/>
      <c r="CR359" s="220"/>
      <c r="CS359" s="220"/>
      <c r="CT359" s="402"/>
      <c r="CU359" s="221" t="s">
        <v>1294</v>
      </c>
    </row>
    <row r="360" spans="2:99" outlineLevel="1">
      <c r="B360" s="45" t="str">
        <f>$B$213&amp;""</f>
        <v>Early</v>
      </c>
      <c r="C360" s="222">
        <f t="shared" si="247"/>
        <v>0</v>
      </c>
      <c r="D360" s="222">
        <f t="shared" si="248"/>
        <v>0</v>
      </c>
      <c r="E360" s="222">
        <f t="shared" si="249"/>
        <v>0</v>
      </c>
      <c r="F360" s="222">
        <f t="shared" si="250"/>
        <v>0</v>
      </c>
      <c r="G360" s="222">
        <f t="shared" si="251"/>
        <v>0</v>
      </c>
      <c r="H360" s="222">
        <f t="shared" si="252"/>
        <v>0</v>
      </c>
      <c r="I360" s="222">
        <f t="shared" si="253"/>
        <v>0</v>
      </c>
      <c r="J360" s="222">
        <f t="shared" si="254"/>
        <v>0</v>
      </c>
      <c r="K360" s="222">
        <f t="shared" si="255"/>
        <v>0</v>
      </c>
      <c r="L360" s="222">
        <f t="shared" si="256"/>
        <v>0</v>
      </c>
      <c r="M360" s="222">
        <f t="shared" si="257"/>
        <v>0</v>
      </c>
      <c r="N360" s="222">
        <f t="shared" si="258"/>
        <v>0</v>
      </c>
      <c r="O360" s="222">
        <f t="shared" si="259"/>
        <v>0</v>
      </c>
      <c r="P360" s="222">
        <f t="shared" si="260"/>
        <v>0</v>
      </c>
      <c r="Q360" s="222">
        <f t="shared" si="261"/>
        <v>0</v>
      </c>
      <c r="R360" s="381">
        <f t="shared" si="262"/>
        <v>0</v>
      </c>
      <c r="S360" s="392"/>
      <c r="T360" s="393"/>
      <c r="U360" s="393"/>
      <c r="V360" s="393"/>
      <c r="W360" s="393"/>
      <c r="X360" s="393"/>
      <c r="Y360" s="393"/>
      <c r="Z360" s="393"/>
      <c r="AA360" s="393"/>
      <c r="AB360" s="393"/>
      <c r="AC360" s="393"/>
      <c r="AD360" s="393"/>
      <c r="AE360" s="393"/>
      <c r="AF360" s="393"/>
      <c r="AG360" s="393"/>
      <c r="AH360" s="403"/>
      <c r="AI360" s="392"/>
      <c r="AJ360" s="393"/>
      <c r="AK360" s="393"/>
      <c r="AL360" s="393"/>
      <c r="AM360" s="393"/>
      <c r="AN360" s="393"/>
      <c r="AO360" s="393"/>
      <c r="AP360" s="393"/>
      <c r="AQ360" s="393"/>
      <c r="AR360" s="393"/>
      <c r="AS360" s="393"/>
      <c r="AT360" s="393"/>
      <c r="AU360" s="393"/>
      <c r="AV360" s="393"/>
      <c r="AW360" s="393"/>
      <c r="AX360" s="403"/>
      <c r="AY360" s="392"/>
      <c r="AZ360" s="393"/>
      <c r="BA360" s="393"/>
      <c r="BB360" s="393"/>
      <c r="BC360" s="393"/>
      <c r="BD360" s="393"/>
      <c r="BE360" s="393"/>
      <c r="BF360" s="393"/>
      <c r="BG360" s="393"/>
      <c r="BH360" s="393"/>
      <c r="BI360" s="393"/>
      <c r="BJ360" s="393"/>
      <c r="BK360" s="393"/>
      <c r="BL360" s="393"/>
      <c r="BM360" s="393"/>
      <c r="BN360" s="403"/>
      <c r="BO360" s="392"/>
      <c r="BP360" s="393"/>
      <c r="BQ360" s="393"/>
      <c r="BR360" s="393"/>
      <c r="BS360" s="393"/>
      <c r="BT360" s="393"/>
      <c r="BU360" s="393"/>
      <c r="BV360" s="393"/>
      <c r="BW360" s="393"/>
      <c r="BX360" s="393"/>
      <c r="BY360" s="393"/>
      <c r="BZ360" s="393"/>
      <c r="CA360" s="393"/>
      <c r="CB360" s="393"/>
      <c r="CC360" s="393"/>
      <c r="CD360" s="403"/>
      <c r="CE360" s="392"/>
      <c r="CF360" s="393"/>
      <c r="CG360" s="393"/>
      <c r="CH360" s="393"/>
      <c r="CI360" s="393"/>
      <c r="CJ360" s="393"/>
      <c r="CK360" s="393"/>
      <c r="CL360" s="393"/>
      <c r="CM360" s="393"/>
      <c r="CN360" s="393"/>
      <c r="CO360" s="393"/>
      <c r="CP360" s="393"/>
      <c r="CQ360" s="393"/>
      <c r="CR360" s="393"/>
      <c r="CS360" s="393"/>
      <c r="CT360" s="403"/>
    </row>
    <row r="361" spans="2:99" outlineLevel="1">
      <c r="B361" s="45" t="str">
        <f>$B$214&amp;""</f>
        <v>Middle</v>
      </c>
      <c r="C361" s="222">
        <f t="shared" si="247"/>
        <v>0</v>
      </c>
      <c r="D361" s="222">
        <f t="shared" si="248"/>
        <v>0</v>
      </c>
      <c r="E361" s="222">
        <f t="shared" si="249"/>
        <v>0</v>
      </c>
      <c r="F361" s="222">
        <f t="shared" si="250"/>
        <v>0</v>
      </c>
      <c r="G361" s="222">
        <f t="shared" si="251"/>
        <v>0</v>
      </c>
      <c r="H361" s="222">
        <f t="shared" si="252"/>
        <v>0</v>
      </c>
      <c r="I361" s="222">
        <f t="shared" si="253"/>
        <v>0</v>
      </c>
      <c r="J361" s="222">
        <f t="shared" si="254"/>
        <v>0</v>
      </c>
      <c r="K361" s="222">
        <f t="shared" si="255"/>
        <v>0</v>
      </c>
      <c r="L361" s="222">
        <f t="shared" si="256"/>
        <v>0</v>
      </c>
      <c r="M361" s="222">
        <f t="shared" si="257"/>
        <v>0</v>
      </c>
      <c r="N361" s="222">
        <f t="shared" si="258"/>
        <v>0</v>
      </c>
      <c r="O361" s="222">
        <f t="shared" si="259"/>
        <v>0</v>
      </c>
      <c r="P361" s="222">
        <f t="shared" si="260"/>
        <v>0</v>
      </c>
      <c r="Q361" s="222">
        <f t="shared" si="261"/>
        <v>0</v>
      </c>
      <c r="R361" s="381">
        <f t="shared" si="262"/>
        <v>0</v>
      </c>
      <c r="S361" s="392"/>
      <c r="T361" s="393"/>
      <c r="U361" s="393"/>
      <c r="V361" s="393"/>
      <c r="W361" s="393"/>
      <c r="X361" s="393"/>
      <c r="Y361" s="393"/>
      <c r="Z361" s="393"/>
      <c r="AA361" s="393"/>
      <c r="AB361" s="393"/>
      <c r="AC361" s="393"/>
      <c r="AD361" s="393"/>
      <c r="AE361" s="393"/>
      <c r="AF361" s="393"/>
      <c r="AG361" s="393"/>
      <c r="AH361" s="403"/>
      <c r="AI361" s="392"/>
      <c r="AJ361" s="393"/>
      <c r="AK361" s="393"/>
      <c r="AL361" s="393"/>
      <c r="AM361" s="393"/>
      <c r="AN361" s="393"/>
      <c r="AO361" s="393"/>
      <c r="AP361" s="393"/>
      <c r="AQ361" s="393"/>
      <c r="AR361" s="393"/>
      <c r="AS361" s="393"/>
      <c r="AT361" s="393"/>
      <c r="AU361" s="393"/>
      <c r="AV361" s="393"/>
      <c r="AW361" s="393"/>
      <c r="AX361" s="403"/>
      <c r="AY361" s="392"/>
      <c r="AZ361" s="393"/>
      <c r="BA361" s="393"/>
      <c r="BB361" s="393"/>
      <c r="BC361" s="393"/>
      <c r="BD361" s="393"/>
      <c r="BE361" s="393"/>
      <c r="BF361" s="393"/>
      <c r="BG361" s="393"/>
      <c r="BH361" s="393"/>
      <c r="BI361" s="393"/>
      <c r="BJ361" s="393"/>
      <c r="BK361" s="393"/>
      <c r="BL361" s="393"/>
      <c r="BM361" s="393"/>
      <c r="BN361" s="403"/>
      <c r="BO361" s="392"/>
      <c r="BP361" s="393"/>
      <c r="BQ361" s="393"/>
      <c r="BR361" s="393"/>
      <c r="BS361" s="393"/>
      <c r="BT361" s="393"/>
      <c r="BU361" s="393"/>
      <c r="BV361" s="393"/>
      <c r="BW361" s="393"/>
      <c r="BX361" s="393"/>
      <c r="BY361" s="393"/>
      <c r="BZ361" s="393"/>
      <c r="CA361" s="393"/>
      <c r="CB361" s="393"/>
      <c r="CC361" s="393"/>
      <c r="CD361" s="403"/>
      <c r="CE361" s="392"/>
      <c r="CF361" s="393"/>
      <c r="CG361" s="393"/>
      <c r="CH361" s="393"/>
      <c r="CI361" s="393"/>
      <c r="CJ361" s="393"/>
      <c r="CK361" s="393"/>
      <c r="CL361" s="393"/>
      <c r="CM361" s="393"/>
      <c r="CN361" s="393"/>
      <c r="CO361" s="393"/>
      <c r="CP361" s="393"/>
      <c r="CQ361" s="393"/>
      <c r="CR361" s="393"/>
      <c r="CS361" s="393"/>
      <c r="CT361" s="403"/>
    </row>
    <row r="362" spans="2:99" outlineLevel="1">
      <c r="B362" s="45" t="str">
        <f>$B$215&amp;""</f>
        <v>Late</v>
      </c>
      <c r="C362" s="222">
        <f t="shared" si="247"/>
        <v>0</v>
      </c>
      <c r="D362" s="222">
        <f t="shared" si="248"/>
        <v>0</v>
      </c>
      <c r="E362" s="222">
        <f t="shared" si="249"/>
        <v>0</v>
      </c>
      <c r="F362" s="222">
        <f t="shared" si="250"/>
        <v>0</v>
      </c>
      <c r="G362" s="222">
        <f t="shared" si="251"/>
        <v>0</v>
      </c>
      <c r="H362" s="222">
        <f t="shared" si="252"/>
        <v>0</v>
      </c>
      <c r="I362" s="222">
        <f t="shared" si="253"/>
        <v>0</v>
      </c>
      <c r="J362" s="222">
        <f t="shared" si="254"/>
        <v>0</v>
      </c>
      <c r="K362" s="222">
        <f t="shared" si="255"/>
        <v>0</v>
      </c>
      <c r="L362" s="222">
        <f t="shared" si="256"/>
        <v>0</v>
      </c>
      <c r="M362" s="222">
        <f t="shared" si="257"/>
        <v>0</v>
      </c>
      <c r="N362" s="222">
        <f t="shared" si="258"/>
        <v>0</v>
      </c>
      <c r="O362" s="222">
        <f t="shared" si="259"/>
        <v>0</v>
      </c>
      <c r="P362" s="222">
        <f t="shared" si="260"/>
        <v>0</v>
      </c>
      <c r="Q362" s="222">
        <f t="shared" si="261"/>
        <v>0</v>
      </c>
      <c r="R362" s="381">
        <f t="shared" si="262"/>
        <v>0</v>
      </c>
      <c r="S362" s="392"/>
      <c r="T362" s="393"/>
      <c r="U362" s="393"/>
      <c r="V362" s="393"/>
      <c r="W362" s="393"/>
      <c r="X362" s="393"/>
      <c r="Y362" s="393"/>
      <c r="Z362" s="393"/>
      <c r="AA362" s="393"/>
      <c r="AB362" s="393"/>
      <c r="AC362" s="393"/>
      <c r="AD362" s="393"/>
      <c r="AE362" s="393"/>
      <c r="AF362" s="393"/>
      <c r="AG362" s="393"/>
      <c r="AH362" s="403"/>
      <c r="AI362" s="392"/>
      <c r="AJ362" s="393"/>
      <c r="AK362" s="393"/>
      <c r="AL362" s="393"/>
      <c r="AM362" s="393"/>
      <c r="AN362" s="393"/>
      <c r="AO362" s="393"/>
      <c r="AP362" s="393"/>
      <c r="AQ362" s="393"/>
      <c r="AR362" s="393"/>
      <c r="AS362" s="393"/>
      <c r="AT362" s="393"/>
      <c r="AU362" s="393"/>
      <c r="AV362" s="393"/>
      <c r="AW362" s="393"/>
      <c r="AX362" s="403"/>
      <c r="AY362" s="392"/>
      <c r="AZ362" s="393"/>
      <c r="BA362" s="393"/>
      <c r="BB362" s="393"/>
      <c r="BC362" s="393"/>
      <c r="BD362" s="393"/>
      <c r="BE362" s="393"/>
      <c r="BF362" s="393"/>
      <c r="BG362" s="393"/>
      <c r="BH362" s="393"/>
      <c r="BI362" s="393"/>
      <c r="BJ362" s="393"/>
      <c r="BK362" s="393"/>
      <c r="BL362" s="393"/>
      <c r="BM362" s="393"/>
      <c r="BN362" s="403"/>
      <c r="BO362" s="392"/>
      <c r="BP362" s="393"/>
      <c r="BQ362" s="393"/>
      <c r="BR362" s="393"/>
      <c r="BS362" s="393"/>
      <c r="BT362" s="393"/>
      <c r="BU362" s="393"/>
      <c r="BV362" s="393"/>
      <c r="BW362" s="393"/>
      <c r="BX362" s="393"/>
      <c r="BY362" s="393"/>
      <c r="BZ362" s="393"/>
      <c r="CA362" s="393"/>
      <c r="CB362" s="393"/>
      <c r="CC362" s="393"/>
      <c r="CD362" s="403"/>
      <c r="CE362" s="392"/>
      <c r="CF362" s="393"/>
      <c r="CG362" s="393"/>
      <c r="CH362" s="393"/>
      <c r="CI362" s="393"/>
      <c r="CJ362" s="393"/>
      <c r="CK362" s="393"/>
      <c r="CL362" s="393"/>
      <c r="CM362" s="393"/>
      <c r="CN362" s="393"/>
      <c r="CO362" s="393"/>
      <c r="CP362" s="393"/>
      <c r="CQ362" s="393"/>
      <c r="CR362" s="393"/>
      <c r="CS362" s="393"/>
      <c r="CT362" s="403"/>
    </row>
    <row r="363" spans="2:99" outlineLevel="1">
      <c r="B363" s="45" t="s">
        <v>900</v>
      </c>
      <c r="C363" s="222">
        <f t="shared" si="247"/>
        <v>0</v>
      </c>
      <c r="D363" s="222">
        <f t="shared" si="248"/>
        <v>0</v>
      </c>
      <c r="E363" s="222">
        <f t="shared" si="249"/>
        <v>0</v>
      </c>
      <c r="F363" s="222">
        <f t="shared" si="250"/>
        <v>0</v>
      </c>
      <c r="G363" s="222">
        <f t="shared" si="251"/>
        <v>0</v>
      </c>
      <c r="H363" s="222">
        <f t="shared" si="252"/>
        <v>0</v>
      </c>
      <c r="I363" s="222">
        <f t="shared" si="253"/>
        <v>0</v>
      </c>
      <c r="J363" s="222">
        <f t="shared" si="254"/>
        <v>0</v>
      </c>
      <c r="K363" s="222">
        <f t="shared" si="255"/>
        <v>0</v>
      </c>
      <c r="L363" s="222">
        <f t="shared" si="256"/>
        <v>0</v>
      </c>
      <c r="M363" s="222">
        <f t="shared" si="257"/>
        <v>0</v>
      </c>
      <c r="N363" s="222">
        <f t="shared" si="258"/>
        <v>0</v>
      </c>
      <c r="O363" s="222">
        <f t="shared" si="259"/>
        <v>0</v>
      </c>
      <c r="P363" s="222">
        <f t="shared" si="260"/>
        <v>0</v>
      </c>
      <c r="Q363" s="222">
        <f t="shared" si="261"/>
        <v>0</v>
      </c>
      <c r="R363" s="381">
        <f t="shared" si="262"/>
        <v>0</v>
      </c>
      <c r="S363" s="414"/>
      <c r="T363" s="415"/>
      <c r="U363" s="415"/>
      <c r="V363" s="415"/>
      <c r="W363" s="415"/>
      <c r="X363" s="415"/>
      <c r="Y363" s="415"/>
      <c r="Z363" s="415"/>
      <c r="AA363" s="415"/>
      <c r="AB363" s="415"/>
      <c r="AC363" s="415"/>
      <c r="AD363" s="415"/>
      <c r="AE363" s="415"/>
      <c r="AF363" s="415"/>
      <c r="AG363" s="415"/>
      <c r="AH363" s="416"/>
      <c r="AI363" s="414"/>
      <c r="AJ363" s="415"/>
      <c r="AK363" s="415"/>
      <c r="AL363" s="415"/>
      <c r="AM363" s="415"/>
      <c r="AN363" s="415"/>
      <c r="AO363" s="415"/>
      <c r="AP363" s="415"/>
      <c r="AQ363" s="415"/>
      <c r="AR363" s="415"/>
      <c r="AS363" s="415"/>
      <c r="AT363" s="415"/>
      <c r="AU363" s="415"/>
      <c r="AV363" s="415"/>
      <c r="AW363" s="415"/>
      <c r="AX363" s="416"/>
      <c r="AY363" s="414"/>
      <c r="AZ363" s="415"/>
      <c r="BA363" s="415"/>
      <c r="BB363" s="415"/>
      <c r="BC363" s="415"/>
      <c r="BD363" s="415"/>
      <c r="BE363" s="415"/>
      <c r="BF363" s="415"/>
      <c r="BG363" s="415"/>
      <c r="BH363" s="415"/>
      <c r="BI363" s="415"/>
      <c r="BJ363" s="415"/>
      <c r="BK363" s="415"/>
      <c r="BL363" s="415"/>
      <c r="BM363" s="415"/>
      <c r="BN363" s="416"/>
      <c r="BO363" s="414"/>
      <c r="BP363" s="415"/>
      <c r="BQ363" s="415"/>
      <c r="BR363" s="415"/>
      <c r="BS363" s="415"/>
      <c r="BT363" s="415"/>
      <c r="BU363" s="415"/>
      <c r="BV363" s="415"/>
      <c r="BW363" s="415"/>
      <c r="BX363" s="415"/>
      <c r="BY363" s="415"/>
      <c r="BZ363" s="415"/>
      <c r="CA363" s="415"/>
      <c r="CB363" s="415"/>
      <c r="CC363" s="415"/>
      <c r="CD363" s="416"/>
      <c r="CE363" s="414"/>
      <c r="CF363" s="415"/>
      <c r="CG363" s="415"/>
      <c r="CH363" s="415"/>
      <c r="CI363" s="415"/>
      <c r="CJ363" s="415"/>
      <c r="CK363" s="415"/>
      <c r="CL363" s="415"/>
      <c r="CM363" s="415"/>
      <c r="CN363" s="415"/>
      <c r="CO363" s="415"/>
      <c r="CP363" s="415"/>
      <c r="CQ363" s="415"/>
      <c r="CR363" s="415"/>
      <c r="CS363" s="415"/>
      <c r="CT363" s="416"/>
    </row>
    <row r="364" spans="2:99" outlineLevel="1">
      <c r="B364" s="45" t="str">
        <f>$B$217&amp;""</f>
        <v>7mo with 0% mated</v>
      </c>
      <c r="C364" s="222">
        <f t="shared" si="247"/>
        <v>0</v>
      </c>
      <c r="D364" s="222">
        <f t="shared" si="248"/>
        <v>0</v>
      </c>
      <c r="E364" s="222">
        <f t="shared" si="249"/>
        <v>0</v>
      </c>
      <c r="F364" s="222">
        <f t="shared" si="250"/>
        <v>0</v>
      </c>
      <c r="G364" s="222">
        <f t="shared" si="251"/>
        <v>0</v>
      </c>
      <c r="H364" s="222">
        <f t="shared" si="252"/>
        <v>0</v>
      </c>
      <c r="I364" s="222">
        <f t="shared" si="253"/>
        <v>0</v>
      </c>
      <c r="J364" s="222">
        <f t="shared" si="254"/>
        <v>0</v>
      </c>
      <c r="K364" s="222">
        <f t="shared" si="255"/>
        <v>0</v>
      </c>
      <c r="L364" s="222">
        <f t="shared" si="256"/>
        <v>0</v>
      </c>
      <c r="M364" s="222">
        <f t="shared" si="257"/>
        <v>0</v>
      </c>
      <c r="N364" s="222">
        <f t="shared" si="258"/>
        <v>0</v>
      </c>
      <c r="O364" s="222">
        <f t="shared" si="259"/>
        <v>0</v>
      </c>
      <c r="P364" s="222">
        <f t="shared" si="260"/>
        <v>0</v>
      </c>
      <c r="Q364" s="222">
        <f t="shared" si="261"/>
        <v>0</v>
      </c>
      <c r="R364" s="381">
        <f t="shared" si="262"/>
        <v>0</v>
      </c>
      <c r="S364" s="417"/>
      <c r="T364" s="418"/>
      <c r="U364" s="418"/>
      <c r="V364" s="418"/>
      <c r="W364" s="418"/>
      <c r="X364" s="418"/>
      <c r="Y364" s="418"/>
      <c r="Z364" s="418"/>
      <c r="AA364" s="418"/>
      <c r="AB364" s="418"/>
      <c r="AC364" s="418"/>
      <c r="AD364" s="418"/>
      <c r="AE364" s="418"/>
      <c r="AF364" s="418"/>
      <c r="AG364" s="418"/>
      <c r="AH364" s="419"/>
      <c r="AI364" s="417"/>
      <c r="AJ364" s="418"/>
      <c r="AK364" s="418"/>
      <c r="AL364" s="418"/>
      <c r="AM364" s="418"/>
      <c r="AN364" s="418"/>
      <c r="AO364" s="418"/>
      <c r="AP364" s="418"/>
      <c r="AQ364" s="418"/>
      <c r="AR364" s="418"/>
      <c r="AS364" s="418"/>
      <c r="AT364" s="418"/>
      <c r="AU364" s="418"/>
      <c r="AV364" s="418"/>
      <c r="AW364" s="418"/>
      <c r="AX364" s="419"/>
      <c r="AY364" s="417"/>
      <c r="AZ364" s="418"/>
      <c r="BA364" s="418"/>
      <c r="BB364" s="418"/>
      <c r="BC364" s="418"/>
      <c r="BD364" s="418"/>
      <c r="BE364" s="418"/>
      <c r="BF364" s="418"/>
      <c r="BG364" s="418"/>
      <c r="BH364" s="418"/>
      <c r="BI364" s="418"/>
      <c r="BJ364" s="418"/>
      <c r="BK364" s="418"/>
      <c r="BL364" s="418"/>
      <c r="BM364" s="418"/>
      <c r="BN364" s="419"/>
      <c r="BO364" s="417"/>
      <c r="BP364" s="418"/>
      <c r="BQ364" s="418"/>
      <c r="BR364" s="418"/>
      <c r="BS364" s="418"/>
      <c r="BT364" s="418"/>
      <c r="BU364" s="418"/>
      <c r="BV364" s="418"/>
      <c r="BW364" s="418"/>
      <c r="BX364" s="418"/>
      <c r="BY364" s="418"/>
      <c r="BZ364" s="418"/>
      <c r="CA364" s="418"/>
      <c r="CB364" s="418"/>
      <c r="CC364" s="418"/>
      <c r="CD364" s="419"/>
      <c r="CE364" s="417"/>
      <c r="CF364" s="418"/>
      <c r="CG364" s="418"/>
      <c r="CH364" s="418"/>
      <c r="CI364" s="418"/>
      <c r="CJ364" s="418"/>
      <c r="CK364" s="418"/>
      <c r="CL364" s="418"/>
      <c r="CM364" s="418"/>
      <c r="CN364" s="418"/>
      <c r="CO364" s="418"/>
      <c r="CP364" s="418"/>
      <c r="CQ364" s="418"/>
      <c r="CR364" s="418"/>
      <c r="CS364" s="418"/>
      <c r="CT364" s="419"/>
      <c r="CU364" s="223"/>
    </row>
    <row r="365" spans="2:99" outlineLevel="1">
      <c r="B365" s="45" t="s">
        <v>1550</v>
      </c>
      <c r="C365" s="222">
        <f t="shared" si="247"/>
        <v>0</v>
      </c>
      <c r="D365" s="222">
        <f t="shared" si="248"/>
        <v>0</v>
      </c>
      <c r="E365" s="222">
        <f t="shared" si="249"/>
        <v>0</v>
      </c>
      <c r="F365" s="222">
        <f t="shared" si="250"/>
        <v>0</v>
      </c>
      <c r="G365" s="222">
        <f t="shared" si="251"/>
        <v>0</v>
      </c>
      <c r="H365" s="222">
        <f t="shared" si="252"/>
        <v>0</v>
      </c>
      <c r="I365" s="222">
        <f t="shared" si="253"/>
        <v>0</v>
      </c>
      <c r="J365" s="222">
        <f t="shared" si="254"/>
        <v>0</v>
      </c>
      <c r="K365" s="222">
        <f t="shared" si="255"/>
        <v>0</v>
      </c>
      <c r="L365" s="222">
        <f t="shared" si="256"/>
        <v>0</v>
      </c>
      <c r="M365" s="222">
        <f t="shared" si="257"/>
        <v>0</v>
      </c>
      <c r="N365" s="222">
        <f t="shared" si="258"/>
        <v>0</v>
      </c>
      <c r="O365" s="222">
        <f t="shared" si="259"/>
        <v>0</v>
      </c>
      <c r="P365" s="222">
        <f t="shared" si="260"/>
        <v>0</v>
      </c>
      <c r="Q365" s="222">
        <f t="shared" si="261"/>
        <v>0</v>
      </c>
      <c r="R365" s="381">
        <f t="shared" si="262"/>
        <v>0</v>
      </c>
      <c r="S365" s="417"/>
      <c r="T365" s="418"/>
      <c r="U365" s="418"/>
      <c r="V365" s="418"/>
      <c r="W365" s="418"/>
      <c r="X365" s="418"/>
      <c r="Y365" s="418"/>
      <c r="Z365" s="418"/>
      <c r="AA365" s="418"/>
      <c r="AB365" s="418"/>
      <c r="AC365" s="418"/>
      <c r="AD365" s="418"/>
      <c r="AE365" s="418"/>
      <c r="AF365" s="418"/>
      <c r="AG365" s="418"/>
      <c r="AH365" s="419"/>
      <c r="AI365" s="417"/>
      <c r="AJ365" s="418"/>
      <c r="AK365" s="418"/>
      <c r="AL365" s="418"/>
      <c r="AM365" s="418"/>
      <c r="AN365" s="418"/>
      <c r="AO365" s="418"/>
      <c r="AP365" s="418"/>
      <c r="AQ365" s="418"/>
      <c r="AR365" s="418"/>
      <c r="AS365" s="418"/>
      <c r="AT365" s="418"/>
      <c r="AU365" s="418"/>
      <c r="AV365" s="418"/>
      <c r="AW365" s="418"/>
      <c r="AX365" s="419"/>
      <c r="AY365" s="417"/>
      <c r="AZ365" s="418"/>
      <c r="BA365" s="418"/>
      <c r="BB365" s="418"/>
      <c r="BC365" s="418"/>
      <c r="BD365" s="418"/>
      <c r="BE365" s="418"/>
      <c r="BF365" s="418"/>
      <c r="BG365" s="418"/>
      <c r="BH365" s="418"/>
      <c r="BI365" s="418"/>
      <c r="BJ365" s="418"/>
      <c r="BK365" s="418"/>
      <c r="BL365" s="418"/>
      <c r="BM365" s="418"/>
      <c r="BN365" s="419"/>
      <c r="BO365" s="417"/>
      <c r="BP365" s="418"/>
      <c r="BQ365" s="418"/>
      <c r="BR365" s="418"/>
      <c r="BS365" s="418"/>
      <c r="BT365" s="418"/>
      <c r="BU365" s="418"/>
      <c r="BV365" s="418"/>
      <c r="BW365" s="418"/>
      <c r="BX365" s="418"/>
      <c r="BY365" s="418"/>
      <c r="BZ365" s="418"/>
      <c r="CA365" s="418"/>
      <c r="CB365" s="418"/>
      <c r="CC365" s="418"/>
      <c r="CD365" s="419"/>
      <c r="CE365" s="417"/>
      <c r="CF365" s="418"/>
      <c r="CG365" s="418"/>
      <c r="CH365" s="418"/>
      <c r="CI365" s="418"/>
      <c r="CJ365" s="418"/>
      <c r="CK365" s="418"/>
      <c r="CL365" s="418"/>
      <c r="CM365" s="418"/>
      <c r="CN365" s="418"/>
      <c r="CO365" s="418"/>
      <c r="CP365" s="418"/>
      <c r="CQ365" s="418"/>
      <c r="CR365" s="418"/>
      <c r="CS365" s="418"/>
      <c r="CT365" s="419"/>
      <c r="CU365" s="223"/>
    </row>
    <row r="366" spans="2:99" outlineLevel="1">
      <c r="B366" s="45" t="s">
        <v>1019</v>
      </c>
      <c r="C366" s="224">
        <f t="shared" si="247"/>
        <v>0</v>
      </c>
      <c r="D366" s="224">
        <f t="shared" si="248"/>
        <v>0</v>
      </c>
      <c r="E366" s="224">
        <f t="shared" si="249"/>
        <v>0</v>
      </c>
      <c r="F366" s="224">
        <f t="shared" si="250"/>
        <v>0</v>
      </c>
      <c r="G366" s="224">
        <f t="shared" si="251"/>
        <v>0</v>
      </c>
      <c r="H366" s="224">
        <f t="shared" si="252"/>
        <v>0</v>
      </c>
      <c r="I366" s="224">
        <f t="shared" si="253"/>
        <v>0</v>
      </c>
      <c r="J366" s="224">
        <f t="shared" si="254"/>
        <v>0</v>
      </c>
      <c r="K366" s="224">
        <f t="shared" si="255"/>
        <v>0</v>
      </c>
      <c r="L366" s="224">
        <f t="shared" si="256"/>
        <v>0</v>
      </c>
      <c r="M366" s="224">
        <f t="shared" si="257"/>
        <v>0</v>
      </c>
      <c r="N366" s="224">
        <f t="shared" si="258"/>
        <v>0</v>
      </c>
      <c r="O366" s="224">
        <f t="shared" si="259"/>
        <v>0</v>
      </c>
      <c r="P366" s="224">
        <f t="shared" si="260"/>
        <v>0</v>
      </c>
      <c r="Q366" s="224">
        <f t="shared" si="261"/>
        <v>0</v>
      </c>
      <c r="R366" s="382">
        <f t="shared" si="262"/>
        <v>0</v>
      </c>
      <c r="S366" s="417"/>
      <c r="T366" s="418"/>
      <c r="U366" s="418"/>
      <c r="V366" s="418"/>
      <c r="W366" s="418"/>
      <c r="X366" s="418"/>
      <c r="Y366" s="418"/>
      <c r="Z366" s="418"/>
      <c r="AA366" s="418"/>
      <c r="AB366" s="418"/>
      <c r="AC366" s="418"/>
      <c r="AD366" s="418"/>
      <c r="AE366" s="418"/>
      <c r="AF366" s="418"/>
      <c r="AG366" s="418"/>
      <c r="AH366" s="419"/>
      <c r="AI366" s="417"/>
      <c r="AJ366" s="418"/>
      <c r="AK366" s="418"/>
      <c r="AL366" s="418"/>
      <c r="AM366" s="418"/>
      <c r="AN366" s="418"/>
      <c r="AO366" s="418"/>
      <c r="AP366" s="418"/>
      <c r="AQ366" s="418"/>
      <c r="AR366" s="418"/>
      <c r="AS366" s="418"/>
      <c r="AT366" s="418"/>
      <c r="AU366" s="418"/>
      <c r="AV366" s="418"/>
      <c r="AW366" s="418"/>
      <c r="AX366" s="419"/>
      <c r="AY366" s="417"/>
      <c r="AZ366" s="418"/>
      <c r="BA366" s="418"/>
      <c r="BB366" s="418"/>
      <c r="BC366" s="418"/>
      <c r="BD366" s="418"/>
      <c r="BE366" s="418"/>
      <c r="BF366" s="418"/>
      <c r="BG366" s="418"/>
      <c r="BH366" s="418"/>
      <c r="BI366" s="418"/>
      <c r="BJ366" s="418"/>
      <c r="BK366" s="418"/>
      <c r="BL366" s="418"/>
      <c r="BM366" s="418"/>
      <c r="BN366" s="419"/>
      <c r="BO366" s="417"/>
      <c r="BP366" s="418"/>
      <c r="BQ366" s="418"/>
      <c r="BR366" s="418"/>
      <c r="BS366" s="418"/>
      <c r="BT366" s="418"/>
      <c r="BU366" s="418"/>
      <c r="BV366" s="418"/>
      <c r="BW366" s="418"/>
      <c r="BX366" s="418"/>
      <c r="BY366" s="418"/>
      <c r="BZ366" s="418"/>
      <c r="CA366" s="418"/>
      <c r="CB366" s="418"/>
      <c r="CC366" s="418"/>
      <c r="CD366" s="419"/>
      <c r="CE366" s="417"/>
      <c r="CF366" s="418"/>
      <c r="CG366" s="418"/>
      <c r="CH366" s="418"/>
      <c r="CI366" s="418"/>
      <c r="CJ366" s="418"/>
      <c r="CK366" s="418"/>
      <c r="CL366" s="418"/>
      <c r="CM366" s="418"/>
      <c r="CN366" s="418"/>
      <c r="CO366" s="418"/>
      <c r="CP366" s="418"/>
      <c r="CQ366" s="418"/>
      <c r="CR366" s="418"/>
      <c r="CS366" s="418"/>
      <c r="CT366" s="419"/>
      <c r="CU366" s="223"/>
    </row>
    <row r="367" spans="2:99" ht="24.75" outlineLevel="1">
      <c r="B367" s="44" t="str">
        <f>"Timing 3 - mid preg to Birth
"&amp;$B$212&amp;""</f>
        <v>Timing 3 - mid preg to Birth
Standard (7mo)</v>
      </c>
      <c r="C367" s="219">
        <f t="shared" si="247"/>
        <v>0</v>
      </c>
      <c r="D367" s="219">
        <f t="shared" si="248"/>
        <v>0</v>
      </c>
      <c r="E367" s="219">
        <f t="shared" si="249"/>
        <v>0</v>
      </c>
      <c r="F367" s="219">
        <f t="shared" si="250"/>
        <v>0</v>
      </c>
      <c r="G367" s="219">
        <f t="shared" si="251"/>
        <v>0</v>
      </c>
      <c r="H367" s="219">
        <f t="shared" si="252"/>
        <v>0</v>
      </c>
      <c r="I367" s="219">
        <f t="shared" si="253"/>
        <v>0</v>
      </c>
      <c r="J367" s="219">
        <f t="shared" si="254"/>
        <v>0</v>
      </c>
      <c r="K367" s="219">
        <f t="shared" si="255"/>
        <v>0</v>
      </c>
      <c r="L367" s="219">
        <f t="shared" si="256"/>
        <v>0</v>
      </c>
      <c r="M367" s="219">
        <f t="shared" si="257"/>
        <v>0</v>
      </c>
      <c r="N367" s="219">
        <f t="shared" si="258"/>
        <v>0</v>
      </c>
      <c r="O367" s="219">
        <f t="shared" si="259"/>
        <v>0</v>
      </c>
      <c r="P367" s="219">
        <f t="shared" si="260"/>
        <v>0</v>
      </c>
      <c r="Q367" s="219">
        <f t="shared" si="261"/>
        <v>0</v>
      </c>
      <c r="R367" s="380">
        <f t="shared" si="262"/>
        <v>0</v>
      </c>
      <c r="S367" s="391"/>
      <c r="T367" s="220"/>
      <c r="U367" s="220"/>
      <c r="V367" s="220"/>
      <c r="W367" s="220"/>
      <c r="X367" s="220"/>
      <c r="Y367" s="220"/>
      <c r="Z367" s="220"/>
      <c r="AA367" s="220"/>
      <c r="AB367" s="220"/>
      <c r="AC367" s="220"/>
      <c r="AD367" s="220"/>
      <c r="AE367" s="220"/>
      <c r="AF367" s="220"/>
      <c r="AG367" s="220"/>
      <c r="AH367" s="402"/>
      <c r="AI367" s="391"/>
      <c r="AJ367" s="220"/>
      <c r="AK367" s="220"/>
      <c r="AL367" s="220"/>
      <c r="AM367" s="220"/>
      <c r="AN367" s="220"/>
      <c r="AO367" s="220"/>
      <c r="AP367" s="220"/>
      <c r="AQ367" s="220"/>
      <c r="AR367" s="220"/>
      <c r="AS367" s="220"/>
      <c r="AT367" s="220"/>
      <c r="AU367" s="220"/>
      <c r="AV367" s="220"/>
      <c r="AW367" s="220"/>
      <c r="AX367" s="402"/>
      <c r="AY367" s="391"/>
      <c r="AZ367" s="220"/>
      <c r="BA367" s="220"/>
      <c r="BB367" s="220"/>
      <c r="BC367" s="220"/>
      <c r="BD367" s="220"/>
      <c r="BE367" s="220"/>
      <c r="BF367" s="220"/>
      <c r="BG367" s="220"/>
      <c r="BH367" s="220"/>
      <c r="BI367" s="220"/>
      <c r="BJ367" s="220"/>
      <c r="BK367" s="220"/>
      <c r="BL367" s="220"/>
      <c r="BM367" s="220"/>
      <c r="BN367" s="402"/>
      <c r="BO367" s="391"/>
      <c r="BP367" s="220"/>
      <c r="BQ367" s="220"/>
      <c r="BR367" s="220"/>
      <c r="BS367" s="220"/>
      <c r="BT367" s="220"/>
      <c r="BU367" s="220"/>
      <c r="BV367" s="220"/>
      <c r="BW367" s="220"/>
      <c r="BX367" s="220"/>
      <c r="BY367" s="220"/>
      <c r="BZ367" s="220"/>
      <c r="CA367" s="220"/>
      <c r="CB367" s="220"/>
      <c r="CC367" s="220"/>
      <c r="CD367" s="402"/>
      <c r="CE367" s="391"/>
      <c r="CF367" s="220"/>
      <c r="CG367" s="220"/>
      <c r="CH367" s="220"/>
      <c r="CI367" s="220"/>
      <c r="CJ367" s="220"/>
      <c r="CK367" s="220"/>
      <c r="CL367" s="220"/>
      <c r="CM367" s="220"/>
      <c r="CN367" s="220"/>
      <c r="CO367" s="220"/>
      <c r="CP367" s="220"/>
      <c r="CQ367" s="220"/>
      <c r="CR367" s="220"/>
      <c r="CS367" s="220"/>
      <c r="CT367" s="402"/>
      <c r="CU367" s="221" t="s">
        <v>1294</v>
      </c>
    </row>
    <row r="368" spans="2:99" outlineLevel="2">
      <c r="B368" s="45" t="str">
        <f>$B$213&amp;""</f>
        <v>Early</v>
      </c>
      <c r="C368" s="222">
        <f t="shared" si="247"/>
        <v>0</v>
      </c>
      <c r="D368" s="222">
        <f t="shared" si="248"/>
        <v>0</v>
      </c>
      <c r="E368" s="222">
        <f t="shared" si="249"/>
        <v>0</v>
      </c>
      <c r="F368" s="222">
        <f t="shared" si="250"/>
        <v>0</v>
      </c>
      <c r="G368" s="222">
        <f t="shared" si="251"/>
        <v>0</v>
      </c>
      <c r="H368" s="222">
        <f t="shared" si="252"/>
        <v>0</v>
      </c>
      <c r="I368" s="222">
        <f t="shared" si="253"/>
        <v>0</v>
      </c>
      <c r="J368" s="222">
        <f t="shared" si="254"/>
        <v>0</v>
      </c>
      <c r="K368" s="222">
        <f t="shared" si="255"/>
        <v>0</v>
      </c>
      <c r="L368" s="222">
        <f t="shared" si="256"/>
        <v>0</v>
      </c>
      <c r="M368" s="222">
        <f t="shared" si="257"/>
        <v>0</v>
      </c>
      <c r="N368" s="222">
        <f t="shared" si="258"/>
        <v>0</v>
      </c>
      <c r="O368" s="222">
        <f t="shared" si="259"/>
        <v>0</v>
      </c>
      <c r="P368" s="222">
        <f t="shared" si="260"/>
        <v>0</v>
      </c>
      <c r="Q368" s="222">
        <f t="shared" si="261"/>
        <v>0</v>
      </c>
      <c r="R368" s="381">
        <f t="shared" si="262"/>
        <v>0</v>
      </c>
      <c r="S368" s="392"/>
      <c r="T368" s="393"/>
      <c r="U368" s="393"/>
      <c r="V368" s="393"/>
      <c r="W368" s="393"/>
      <c r="X368" s="393"/>
      <c r="Y368" s="393"/>
      <c r="Z368" s="393"/>
      <c r="AA368" s="393"/>
      <c r="AB368" s="393"/>
      <c r="AC368" s="393"/>
      <c r="AD368" s="393"/>
      <c r="AE368" s="393"/>
      <c r="AF368" s="393"/>
      <c r="AG368" s="393"/>
      <c r="AH368" s="403"/>
      <c r="AI368" s="392"/>
      <c r="AJ368" s="393"/>
      <c r="AK368" s="393"/>
      <c r="AL368" s="393"/>
      <c r="AM368" s="393"/>
      <c r="AN368" s="393"/>
      <c r="AO368" s="393"/>
      <c r="AP368" s="393"/>
      <c r="AQ368" s="393"/>
      <c r="AR368" s="393"/>
      <c r="AS368" s="393"/>
      <c r="AT368" s="393"/>
      <c r="AU368" s="393"/>
      <c r="AV368" s="393"/>
      <c r="AW368" s="393"/>
      <c r="AX368" s="403"/>
      <c r="AY368" s="392"/>
      <c r="AZ368" s="393"/>
      <c r="BA368" s="393"/>
      <c r="BB368" s="393"/>
      <c r="BC368" s="393"/>
      <c r="BD368" s="393"/>
      <c r="BE368" s="393"/>
      <c r="BF368" s="393"/>
      <c r="BG368" s="393"/>
      <c r="BH368" s="393"/>
      <c r="BI368" s="393"/>
      <c r="BJ368" s="393"/>
      <c r="BK368" s="393"/>
      <c r="BL368" s="393"/>
      <c r="BM368" s="393"/>
      <c r="BN368" s="403"/>
      <c r="BO368" s="392"/>
      <c r="BP368" s="393"/>
      <c r="BQ368" s="393"/>
      <c r="BR368" s="393"/>
      <c r="BS368" s="393"/>
      <c r="BT368" s="393"/>
      <c r="BU368" s="393"/>
      <c r="BV368" s="393"/>
      <c r="BW368" s="393"/>
      <c r="BX368" s="393"/>
      <c r="BY368" s="393"/>
      <c r="BZ368" s="393"/>
      <c r="CA368" s="393"/>
      <c r="CB368" s="393"/>
      <c r="CC368" s="393"/>
      <c r="CD368" s="403"/>
      <c r="CE368" s="392"/>
      <c r="CF368" s="393"/>
      <c r="CG368" s="393"/>
      <c r="CH368" s="393"/>
      <c r="CI368" s="393"/>
      <c r="CJ368" s="393"/>
      <c r="CK368" s="393"/>
      <c r="CL368" s="393"/>
      <c r="CM368" s="393"/>
      <c r="CN368" s="393"/>
      <c r="CO368" s="393"/>
      <c r="CP368" s="393"/>
      <c r="CQ368" s="393"/>
      <c r="CR368" s="393"/>
      <c r="CS368" s="393"/>
      <c r="CT368" s="403"/>
    </row>
    <row r="369" spans="1:99" outlineLevel="2">
      <c r="B369" s="45" t="str">
        <f>$B$214&amp;""</f>
        <v>Middle</v>
      </c>
      <c r="C369" s="222">
        <f t="shared" si="247"/>
        <v>0</v>
      </c>
      <c r="D369" s="222">
        <f t="shared" si="248"/>
        <v>0</v>
      </c>
      <c r="E369" s="222">
        <f t="shared" si="249"/>
        <v>0</v>
      </c>
      <c r="F369" s="222">
        <f t="shared" si="250"/>
        <v>0</v>
      </c>
      <c r="G369" s="222">
        <f t="shared" si="251"/>
        <v>0</v>
      </c>
      <c r="H369" s="222">
        <f t="shared" si="252"/>
        <v>0</v>
      </c>
      <c r="I369" s="222">
        <f t="shared" si="253"/>
        <v>0</v>
      </c>
      <c r="J369" s="222">
        <f t="shared" si="254"/>
        <v>0</v>
      </c>
      <c r="K369" s="222">
        <f t="shared" si="255"/>
        <v>0</v>
      </c>
      <c r="L369" s="222">
        <f t="shared" si="256"/>
        <v>0</v>
      </c>
      <c r="M369" s="222">
        <f t="shared" si="257"/>
        <v>0</v>
      </c>
      <c r="N369" s="222">
        <f t="shared" si="258"/>
        <v>0</v>
      </c>
      <c r="O369" s="222">
        <f t="shared" si="259"/>
        <v>0</v>
      </c>
      <c r="P369" s="222">
        <f t="shared" si="260"/>
        <v>0</v>
      </c>
      <c r="Q369" s="222">
        <f t="shared" si="261"/>
        <v>0</v>
      </c>
      <c r="R369" s="381">
        <f t="shared" si="262"/>
        <v>0</v>
      </c>
      <c r="S369" s="392"/>
      <c r="T369" s="393"/>
      <c r="U369" s="393"/>
      <c r="V369" s="393"/>
      <c r="W369" s="393"/>
      <c r="X369" s="393"/>
      <c r="Y369" s="393"/>
      <c r="Z369" s="393"/>
      <c r="AA369" s="393"/>
      <c r="AB369" s="393"/>
      <c r="AC369" s="393"/>
      <c r="AD369" s="393"/>
      <c r="AE369" s="393"/>
      <c r="AF369" s="393"/>
      <c r="AG369" s="393"/>
      <c r="AH369" s="403"/>
      <c r="AI369" s="392"/>
      <c r="AJ369" s="393"/>
      <c r="AK369" s="393"/>
      <c r="AL369" s="393"/>
      <c r="AM369" s="393"/>
      <c r="AN369" s="393"/>
      <c r="AO369" s="393"/>
      <c r="AP369" s="393"/>
      <c r="AQ369" s="393"/>
      <c r="AR369" s="393"/>
      <c r="AS369" s="393"/>
      <c r="AT369" s="393"/>
      <c r="AU369" s="393"/>
      <c r="AV369" s="393"/>
      <c r="AW369" s="393"/>
      <c r="AX369" s="403"/>
      <c r="AY369" s="392"/>
      <c r="AZ369" s="393"/>
      <c r="BA369" s="393"/>
      <c r="BB369" s="393"/>
      <c r="BC369" s="393"/>
      <c r="BD369" s="393"/>
      <c r="BE369" s="393"/>
      <c r="BF369" s="393"/>
      <c r="BG369" s="393"/>
      <c r="BH369" s="393"/>
      <c r="BI369" s="393"/>
      <c r="BJ369" s="393"/>
      <c r="BK369" s="393"/>
      <c r="BL369" s="393"/>
      <c r="BM369" s="393"/>
      <c r="BN369" s="403"/>
      <c r="BO369" s="392"/>
      <c r="BP369" s="393"/>
      <c r="BQ369" s="393"/>
      <c r="BR369" s="393"/>
      <c r="BS369" s="393"/>
      <c r="BT369" s="393"/>
      <c r="BU369" s="393"/>
      <c r="BV369" s="393"/>
      <c r="BW369" s="393"/>
      <c r="BX369" s="393"/>
      <c r="BY369" s="393"/>
      <c r="BZ369" s="393"/>
      <c r="CA369" s="393"/>
      <c r="CB369" s="393"/>
      <c r="CC369" s="393"/>
      <c r="CD369" s="403"/>
      <c r="CE369" s="392"/>
      <c r="CF369" s="393"/>
      <c r="CG369" s="393"/>
      <c r="CH369" s="393"/>
      <c r="CI369" s="393"/>
      <c r="CJ369" s="393"/>
      <c r="CK369" s="393"/>
      <c r="CL369" s="393"/>
      <c r="CM369" s="393"/>
      <c r="CN369" s="393"/>
      <c r="CO369" s="393"/>
      <c r="CP369" s="393"/>
      <c r="CQ369" s="393"/>
      <c r="CR369" s="393"/>
      <c r="CS369" s="393"/>
      <c r="CT369" s="403"/>
    </row>
    <row r="370" spans="1:99" outlineLevel="2">
      <c r="B370" s="45" t="str">
        <f>$B$215&amp;""</f>
        <v>Late</v>
      </c>
      <c r="C370" s="222">
        <f t="shared" si="247"/>
        <v>0</v>
      </c>
      <c r="D370" s="222">
        <f t="shared" si="248"/>
        <v>0</v>
      </c>
      <c r="E370" s="222">
        <f t="shared" si="249"/>
        <v>0</v>
      </c>
      <c r="F370" s="222">
        <f t="shared" si="250"/>
        <v>0</v>
      </c>
      <c r="G370" s="222">
        <f t="shared" si="251"/>
        <v>0</v>
      </c>
      <c r="H370" s="222">
        <f t="shared" si="252"/>
        <v>0</v>
      </c>
      <c r="I370" s="222">
        <f t="shared" si="253"/>
        <v>0</v>
      </c>
      <c r="J370" s="222">
        <f t="shared" si="254"/>
        <v>0</v>
      </c>
      <c r="K370" s="222">
        <f t="shared" si="255"/>
        <v>0</v>
      </c>
      <c r="L370" s="222">
        <f t="shared" si="256"/>
        <v>0</v>
      </c>
      <c r="M370" s="222">
        <f t="shared" si="257"/>
        <v>0</v>
      </c>
      <c r="N370" s="222">
        <f t="shared" si="258"/>
        <v>0</v>
      </c>
      <c r="O370" s="222">
        <f t="shared" si="259"/>
        <v>0</v>
      </c>
      <c r="P370" s="222">
        <f t="shared" si="260"/>
        <v>0</v>
      </c>
      <c r="Q370" s="222">
        <f t="shared" si="261"/>
        <v>0</v>
      </c>
      <c r="R370" s="381">
        <f t="shared" si="262"/>
        <v>0</v>
      </c>
      <c r="S370" s="392"/>
      <c r="T370" s="393"/>
      <c r="U370" s="393"/>
      <c r="V370" s="393"/>
      <c r="W370" s="393"/>
      <c r="X370" s="393"/>
      <c r="Y370" s="393"/>
      <c r="Z370" s="393"/>
      <c r="AA370" s="393"/>
      <c r="AB370" s="393"/>
      <c r="AC370" s="393"/>
      <c r="AD370" s="393"/>
      <c r="AE370" s="393"/>
      <c r="AF370" s="393"/>
      <c r="AG370" s="393"/>
      <c r="AH370" s="403"/>
      <c r="AI370" s="392"/>
      <c r="AJ370" s="393"/>
      <c r="AK370" s="393"/>
      <c r="AL370" s="393"/>
      <c r="AM370" s="393"/>
      <c r="AN370" s="393"/>
      <c r="AO370" s="393"/>
      <c r="AP370" s="393"/>
      <c r="AQ370" s="393"/>
      <c r="AR370" s="393"/>
      <c r="AS370" s="393"/>
      <c r="AT370" s="393"/>
      <c r="AU370" s="393"/>
      <c r="AV370" s="393"/>
      <c r="AW370" s="393"/>
      <c r="AX370" s="403"/>
      <c r="AY370" s="392"/>
      <c r="AZ370" s="393"/>
      <c r="BA370" s="393"/>
      <c r="BB370" s="393"/>
      <c r="BC370" s="393"/>
      <c r="BD370" s="393"/>
      <c r="BE370" s="393"/>
      <c r="BF370" s="393"/>
      <c r="BG370" s="393"/>
      <c r="BH370" s="393"/>
      <c r="BI370" s="393"/>
      <c r="BJ370" s="393"/>
      <c r="BK370" s="393"/>
      <c r="BL370" s="393"/>
      <c r="BM370" s="393"/>
      <c r="BN370" s="403"/>
      <c r="BO370" s="392"/>
      <c r="BP370" s="393"/>
      <c r="BQ370" s="393"/>
      <c r="BR370" s="393"/>
      <c r="BS370" s="393"/>
      <c r="BT370" s="393"/>
      <c r="BU370" s="393"/>
      <c r="BV370" s="393"/>
      <c r="BW370" s="393"/>
      <c r="BX370" s="393"/>
      <c r="BY370" s="393"/>
      <c r="BZ370" s="393"/>
      <c r="CA370" s="393"/>
      <c r="CB370" s="393"/>
      <c r="CC370" s="393"/>
      <c r="CD370" s="403"/>
      <c r="CE370" s="392"/>
      <c r="CF370" s="393"/>
      <c r="CG370" s="393"/>
      <c r="CH370" s="393"/>
      <c r="CI370" s="393"/>
      <c r="CJ370" s="393"/>
      <c r="CK370" s="393"/>
      <c r="CL370" s="393"/>
      <c r="CM370" s="393"/>
      <c r="CN370" s="393"/>
      <c r="CO370" s="393"/>
      <c r="CP370" s="393"/>
      <c r="CQ370" s="393"/>
      <c r="CR370" s="393"/>
      <c r="CS370" s="393"/>
      <c r="CT370" s="403"/>
    </row>
    <row r="371" spans="1:99" outlineLevel="2">
      <c r="B371" s="45" t="s">
        <v>900</v>
      </c>
      <c r="C371" s="222">
        <f t="shared" si="247"/>
        <v>0</v>
      </c>
      <c r="D371" s="222">
        <f t="shared" si="248"/>
        <v>0</v>
      </c>
      <c r="E371" s="222">
        <f t="shared" si="249"/>
        <v>0</v>
      </c>
      <c r="F371" s="222">
        <f t="shared" si="250"/>
        <v>0</v>
      </c>
      <c r="G371" s="222">
        <f t="shared" si="251"/>
        <v>0</v>
      </c>
      <c r="H371" s="222">
        <f t="shared" si="252"/>
        <v>0</v>
      </c>
      <c r="I371" s="222">
        <f t="shared" si="253"/>
        <v>0</v>
      </c>
      <c r="J371" s="222">
        <f t="shared" si="254"/>
        <v>0</v>
      </c>
      <c r="K371" s="222">
        <f t="shared" si="255"/>
        <v>0</v>
      </c>
      <c r="L371" s="222">
        <f t="shared" si="256"/>
        <v>0</v>
      </c>
      <c r="M371" s="222">
        <f t="shared" si="257"/>
        <v>0</v>
      </c>
      <c r="N371" s="222">
        <f t="shared" si="258"/>
        <v>0</v>
      </c>
      <c r="O371" s="222">
        <f t="shared" si="259"/>
        <v>0</v>
      </c>
      <c r="P371" s="222">
        <f t="shared" si="260"/>
        <v>0</v>
      </c>
      <c r="Q371" s="222">
        <f t="shared" si="261"/>
        <v>0</v>
      </c>
      <c r="R371" s="381">
        <f t="shared" si="262"/>
        <v>0</v>
      </c>
      <c r="S371" s="414"/>
      <c r="T371" s="415"/>
      <c r="U371" s="415"/>
      <c r="V371" s="415"/>
      <c r="W371" s="415"/>
      <c r="X371" s="415"/>
      <c r="Y371" s="415"/>
      <c r="Z371" s="415"/>
      <c r="AA371" s="415"/>
      <c r="AB371" s="415"/>
      <c r="AC371" s="415"/>
      <c r="AD371" s="415"/>
      <c r="AE371" s="415"/>
      <c r="AF371" s="415"/>
      <c r="AG371" s="415"/>
      <c r="AH371" s="416"/>
      <c r="AI371" s="414"/>
      <c r="AJ371" s="415"/>
      <c r="AK371" s="415"/>
      <c r="AL371" s="415"/>
      <c r="AM371" s="415"/>
      <c r="AN371" s="415"/>
      <c r="AO371" s="415"/>
      <c r="AP371" s="415"/>
      <c r="AQ371" s="415"/>
      <c r="AR371" s="415"/>
      <c r="AS371" s="415"/>
      <c r="AT371" s="415"/>
      <c r="AU371" s="415"/>
      <c r="AV371" s="415"/>
      <c r="AW371" s="415"/>
      <c r="AX371" s="416"/>
      <c r="AY371" s="414"/>
      <c r="AZ371" s="415"/>
      <c r="BA371" s="415"/>
      <c r="BB371" s="415"/>
      <c r="BC371" s="415"/>
      <c r="BD371" s="415"/>
      <c r="BE371" s="415"/>
      <c r="BF371" s="415"/>
      <c r="BG371" s="415"/>
      <c r="BH371" s="415"/>
      <c r="BI371" s="415"/>
      <c r="BJ371" s="415"/>
      <c r="BK371" s="415"/>
      <c r="BL371" s="415"/>
      <c r="BM371" s="415"/>
      <c r="BN371" s="416"/>
      <c r="BO371" s="414"/>
      <c r="BP371" s="415"/>
      <c r="BQ371" s="415"/>
      <c r="BR371" s="415"/>
      <c r="BS371" s="415"/>
      <c r="BT371" s="415"/>
      <c r="BU371" s="415"/>
      <c r="BV371" s="415"/>
      <c r="BW371" s="415"/>
      <c r="BX371" s="415"/>
      <c r="BY371" s="415"/>
      <c r="BZ371" s="415"/>
      <c r="CA371" s="415"/>
      <c r="CB371" s="415"/>
      <c r="CC371" s="415"/>
      <c r="CD371" s="416"/>
      <c r="CE371" s="414"/>
      <c r="CF371" s="415"/>
      <c r="CG371" s="415"/>
      <c r="CH371" s="415"/>
      <c r="CI371" s="415"/>
      <c r="CJ371" s="415"/>
      <c r="CK371" s="415"/>
      <c r="CL371" s="415"/>
      <c r="CM371" s="415"/>
      <c r="CN371" s="415"/>
      <c r="CO371" s="415"/>
      <c r="CP371" s="415"/>
      <c r="CQ371" s="415"/>
      <c r="CR371" s="415"/>
      <c r="CS371" s="415"/>
      <c r="CT371" s="416"/>
    </row>
    <row r="372" spans="1:99" outlineLevel="2">
      <c r="B372" s="45" t="str">
        <f>$B$217&amp;""</f>
        <v>7mo with 0% mated</v>
      </c>
      <c r="C372" s="222">
        <f t="shared" si="247"/>
        <v>0</v>
      </c>
      <c r="D372" s="222">
        <f t="shared" si="248"/>
        <v>0</v>
      </c>
      <c r="E372" s="222">
        <f t="shared" si="249"/>
        <v>0</v>
      </c>
      <c r="F372" s="222">
        <f t="shared" si="250"/>
        <v>0</v>
      </c>
      <c r="G372" s="222">
        <f t="shared" si="251"/>
        <v>0</v>
      </c>
      <c r="H372" s="222">
        <f t="shared" si="252"/>
        <v>0</v>
      </c>
      <c r="I372" s="222">
        <f t="shared" si="253"/>
        <v>0</v>
      </c>
      <c r="J372" s="222">
        <f t="shared" si="254"/>
        <v>0</v>
      </c>
      <c r="K372" s="222">
        <f t="shared" si="255"/>
        <v>0</v>
      </c>
      <c r="L372" s="222">
        <f t="shared" si="256"/>
        <v>0</v>
      </c>
      <c r="M372" s="222">
        <f t="shared" si="257"/>
        <v>0</v>
      </c>
      <c r="N372" s="222">
        <f t="shared" si="258"/>
        <v>0</v>
      </c>
      <c r="O372" s="222">
        <f t="shared" si="259"/>
        <v>0</v>
      </c>
      <c r="P372" s="222">
        <f t="shared" si="260"/>
        <v>0</v>
      </c>
      <c r="Q372" s="222">
        <f t="shared" si="261"/>
        <v>0</v>
      </c>
      <c r="R372" s="381">
        <f t="shared" si="262"/>
        <v>0</v>
      </c>
      <c r="S372" s="417"/>
      <c r="T372" s="418"/>
      <c r="U372" s="418"/>
      <c r="V372" s="418"/>
      <c r="W372" s="418"/>
      <c r="X372" s="418"/>
      <c r="Y372" s="418"/>
      <c r="Z372" s="418"/>
      <c r="AA372" s="418"/>
      <c r="AB372" s="418"/>
      <c r="AC372" s="418"/>
      <c r="AD372" s="418"/>
      <c r="AE372" s="418"/>
      <c r="AF372" s="418"/>
      <c r="AG372" s="418"/>
      <c r="AH372" s="419"/>
      <c r="AI372" s="417"/>
      <c r="AJ372" s="418"/>
      <c r="AK372" s="418"/>
      <c r="AL372" s="418"/>
      <c r="AM372" s="418"/>
      <c r="AN372" s="418"/>
      <c r="AO372" s="418"/>
      <c r="AP372" s="418"/>
      <c r="AQ372" s="418"/>
      <c r="AR372" s="418"/>
      <c r="AS372" s="418"/>
      <c r="AT372" s="418"/>
      <c r="AU372" s="418"/>
      <c r="AV372" s="418"/>
      <c r="AW372" s="418"/>
      <c r="AX372" s="419"/>
      <c r="AY372" s="417"/>
      <c r="AZ372" s="418"/>
      <c r="BA372" s="418"/>
      <c r="BB372" s="418"/>
      <c r="BC372" s="418"/>
      <c r="BD372" s="418"/>
      <c r="BE372" s="418"/>
      <c r="BF372" s="418"/>
      <c r="BG372" s="418"/>
      <c r="BH372" s="418"/>
      <c r="BI372" s="418"/>
      <c r="BJ372" s="418"/>
      <c r="BK372" s="418"/>
      <c r="BL372" s="418"/>
      <c r="BM372" s="418"/>
      <c r="BN372" s="419"/>
      <c r="BO372" s="417"/>
      <c r="BP372" s="418"/>
      <c r="BQ372" s="418"/>
      <c r="BR372" s="418"/>
      <c r="BS372" s="418"/>
      <c r="BT372" s="418"/>
      <c r="BU372" s="418"/>
      <c r="BV372" s="418"/>
      <c r="BW372" s="418"/>
      <c r="BX372" s="418"/>
      <c r="BY372" s="418"/>
      <c r="BZ372" s="418"/>
      <c r="CA372" s="418"/>
      <c r="CB372" s="418"/>
      <c r="CC372" s="418"/>
      <c r="CD372" s="419"/>
      <c r="CE372" s="417"/>
      <c r="CF372" s="418"/>
      <c r="CG372" s="418"/>
      <c r="CH372" s="418"/>
      <c r="CI372" s="418"/>
      <c r="CJ372" s="418"/>
      <c r="CK372" s="418"/>
      <c r="CL372" s="418"/>
      <c r="CM372" s="418"/>
      <c r="CN372" s="418"/>
      <c r="CO372" s="418"/>
      <c r="CP372" s="418"/>
      <c r="CQ372" s="418"/>
      <c r="CR372" s="418"/>
      <c r="CS372" s="418"/>
      <c r="CT372" s="419"/>
    </row>
    <row r="373" spans="1:99" outlineLevel="2">
      <c r="B373" s="45" t="s">
        <v>1550</v>
      </c>
      <c r="C373" s="222">
        <f t="shared" si="247"/>
        <v>0</v>
      </c>
      <c r="D373" s="222">
        <f t="shared" si="248"/>
        <v>0</v>
      </c>
      <c r="E373" s="222">
        <f t="shared" si="249"/>
        <v>0</v>
      </c>
      <c r="F373" s="222">
        <f t="shared" si="250"/>
        <v>0</v>
      </c>
      <c r="G373" s="222">
        <f t="shared" si="251"/>
        <v>0</v>
      </c>
      <c r="H373" s="222">
        <f t="shared" si="252"/>
        <v>0</v>
      </c>
      <c r="I373" s="222">
        <f t="shared" si="253"/>
        <v>0</v>
      </c>
      <c r="J373" s="222">
        <f t="shared" si="254"/>
        <v>0</v>
      </c>
      <c r="K373" s="222">
        <f t="shared" si="255"/>
        <v>0</v>
      </c>
      <c r="L373" s="222">
        <f t="shared" si="256"/>
        <v>0</v>
      </c>
      <c r="M373" s="222">
        <f t="shared" si="257"/>
        <v>0</v>
      </c>
      <c r="N373" s="222">
        <f t="shared" si="258"/>
        <v>0</v>
      </c>
      <c r="O373" s="222">
        <f t="shared" si="259"/>
        <v>0</v>
      </c>
      <c r="P373" s="222">
        <f t="shared" si="260"/>
        <v>0</v>
      </c>
      <c r="Q373" s="222">
        <f t="shared" si="261"/>
        <v>0</v>
      </c>
      <c r="R373" s="381">
        <f t="shared" si="262"/>
        <v>0</v>
      </c>
      <c r="S373" s="417"/>
      <c r="T373" s="418"/>
      <c r="U373" s="418"/>
      <c r="V373" s="418"/>
      <c r="W373" s="418"/>
      <c r="X373" s="418"/>
      <c r="Y373" s="418"/>
      <c r="Z373" s="418"/>
      <c r="AA373" s="418"/>
      <c r="AB373" s="418"/>
      <c r="AC373" s="418"/>
      <c r="AD373" s="418"/>
      <c r="AE373" s="418"/>
      <c r="AF373" s="418"/>
      <c r="AG373" s="418"/>
      <c r="AH373" s="419"/>
      <c r="AI373" s="417"/>
      <c r="AJ373" s="418"/>
      <c r="AK373" s="418"/>
      <c r="AL373" s="418"/>
      <c r="AM373" s="418"/>
      <c r="AN373" s="418"/>
      <c r="AO373" s="418"/>
      <c r="AP373" s="418"/>
      <c r="AQ373" s="418"/>
      <c r="AR373" s="418"/>
      <c r="AS373" s="418"/>
      <c r="AT373" s="418"/>
      <c r="AU373" s="418"/>
      <c r="AV373" s="418"/>
      <c r="AW373" s="418"/>
      <c r="AX373" s="419"/>
      <c r="AY373" s="417"/>
      <c r="AZ373" s="418"/>
      <c r="BA373" s="418"/>
      <c r="BB373" s="418"/>
      <c r="BC373" s="418"/>
      <c r="BD373" s="418"/>
      <c r="BE373" s="418"/>
      <c r="BF373" s="418"/>
      <c r="BG373" s="418"/>
      <c r="BH373" s="418"/>
      <c r="BI373" s="418"/>
      <c r="BJ373" s="418"/>
      <c r="BK373" s="418"/>
      <c r="BL373" s="418"/>
      <c r="BM373" s="418"/>
      <c r="BN373" s="419"/>
      <c r="BO373" s="417"/>
      <c r="BP373" s="418"/>
      <c r="BQ373" s="418"/>
      <c r="BR373" s="418"/>
      <c r="BS373" s="418"/>
      <c r="BT373" s="418"/>
      <c r="BU373" s="418"/>
      <c r="BV373" s="418"/>
      <c r="BW373" s="418"/>
      <c r="BX373" s="418"/>
      <c r="BY373" s="418"/>
      <c r="BZ373" s="418"/>
      <c r="CA373" s="418"/>
      <c r="CB373" s="418"/>
      <c r="CC373" s="418"/>
      <c r="CD373" s="419"/>
      <c r="CE373" s="417"/>
      <c r="CF373" s="418"/>
      <c r="CG373" s="418"/>
      <c r="CH373" s="418"/>
      <c r="CI373" s="418"/>
      <c r="CJ373" s="418"/>
      <c r="CK373" s="418"/>
      <c r="CL373" s="418"/>
      <c r="CM373" s="418"/>
      <c r="CN373" s="418"/>
      <c r="CO373" s="418"/>
      <c r="CP373" s="418"/>
      <c r="CQ373" s="418"/>
      <c r="CR373" s="418"/>
      <c r="CS373" s="418"/>
      <c r="CT373" s="419"/>
    </row>
    <row r="374" spans="1:99" outlineLevel="2">
      <c r="B374" s="45" t="s">
        <v>1019</v>
      </c>
      <c r="C374" s="224">
        <f t="shared" si="247"/>
        <v>0</v>
      </c>
      <c r="D374" s="224">
        <f t="shared" si="248"/>
        <v>0</v>
      </c>
      <c r="E374" s="224">
        <f t="shared" si="249"/>
        <v>0</v>
      </c>
      <c r="F374" s="224">
        <f t="shared" si="250"/>
        <v>0</v>
      </c>
      <c r="G374" s="224">
        <f t="shared" si="251"/>
        <v>0</v>
      </c>
      <c r="H374" s="224">
        <f t="shared" si="252"/>
        <v>0</v>
      </c>
      <c r="I374" s="224">
        <f t="shared" si="253"/>
        <v>0</v>
      </c>
      <c r="J374" s="224">
        <f t="shared" si="254"/>
        <v>0</v>
      </c>
      <c r="K374" s="224">
        <f t="shared" si="255"/>
        <v>0</v>
      </c>
      <c r="L374" s="224">
        <f t="shared" si="256"/>
        <v>0</v>
      </c>
      <c r="M374" s="224">
        <f t="shared" si="257"/>
        <v>0</v>
      </c>
      <c r="N374" s="224">
        <f t="shared" si="258"/>
        <v>0</v>
      </c>
      <c r="O374" s="224">
        <f t="shared" si="259"/>
        <v>0</v>
      </c>
      <c r="P374" s="224">
        <f t="shared" si="260"/>
        <v>0</v>
      </c>
      <c r="Q374" s="224">
        <f t="shared" si="261"/>
        <v>0</v>
      </c>
      <c r="R374" s="382">
        <f t="shared" si="262"/>
        <v>0</v>
      </c>
      <c r="S374" s="417"/>
      <c r="T374" s="418"/>
      <c r="U374" s="418"/>
      <c r="V374" s="418"/>
      <c r="W374" s="418"/>
      <c r="X374" s="418"/>
      <c r="Y374" s="418"/>
      <c r="Z374" s="418"/>
      <c r="AA374" s="418"/>
      <c r="AB374" s="418"/>
      <c r="AC374" s="418"/>
      <c r="AD374" s="418"/>
      <c r="AE374" s="418"/>
      <c r="AF374" s="418"/>
      <c r="AG374" s="418"/>
      <c r="AH374" s="419"/>
      <c r="AI374" s="417"/>
      <c r="AJ374" s="418"/>
      <c r="AK374" s="418"/>
      <c r="AL374" s="418"/>
      <c r="AM374" s="418"/>
      <c r="AN374" s="418"/>
      <c r="AO374" s="418"/>
      <c r="AP374" s="418"/>
      <c r="AQ374" s="418"/>
      <c r="AR374" s="418"/>
      <c r="AS374" s="418"/>
      <c r="AT374" s="418"/>
      <c r="AU374" s="418"/>
      <c r="AV374" s="418"/>
      <c r="AW374" s="418"/>
      <c r="AX374" s="419"/>
      <c r="AY374" s="417"/>
      <c r="AZ374" s="418"/>
      <c r="BA374" s="418"/>
      <c r="BB374" s="418"/>
      <c r="BC374" s="418"/>
      <c r="BD374" s="418"/>
      <c r="BE374" s="418"/>
      <c r="BF374" s="418"/>
      <c r="BG374" s="418"/>
      <c r="BH374" s="418"/>
      <c r="BI374" s="418"/>
      <c r="BJ374" s="418"/>
      <c r="BK374" s="418"/>
      <c r="BL374" s="418"/>
      <c r="BM374" s="418"/>
      <c r="BN374" s="419"/>
      <c r="BO374" s="417"/>
      <c r="BP374" s="418"/>
      <c r="BQ374" s="418"/>
      <c r="BR374" s="418"/>
      <c r="BS374" s="418"/>
      <c r="BT374" s="418"/>
      <c r="BU374" s="418"/>
      <c r="BV374" s="418"/>
      <c r="BW374" s="418"/>
      <c r="BX374" s="418"/>
      <c r="BY374" s="418"/>
      <c r="BZ374" s="418"/>
      <c r="CA374" s="418"/>
      <c r="CB374" s="418"/>
      <c r="CC374" s="418"/>
      <c r="CD374" s="419"/>
      <c r="CE374" s="417"/>
      <c r="CF374" s="418"/>
      <c r="CG374" s="418"/>
      <c r="CH374" s="418"/>
      <c r="CI374" s="418"/>
      <c r="CJ374" s="418"/>
      <c r="CK374" s="418"/>
      <c r="CL374" s="418"/>
      <c r="CM374" s="418"/>
      <c r="CN374" s="418"/>
      <c r="CO374" s="418"/>
      <c r="CP374" s="418"/>
      <c r="CQ374" s="418"/>
      <c r="CR374" s="418"/>
      <c r="CS374" s="418"/>
      <c r="CT374" s="419"/>
    </row>
    <row r="375" spans="1:99" outlineLevel="1">
      <c r="B375" s="89"/>
      <c r="C375" s="89"/>
      <c r="D375" s="89"/>
      <c r="E375" s="89"/>
      <c r="F375" s="89"/>
      <c r="G375" s="89"/>
      <c r="H375" s="89"/>
      <c r="I375" s="89"/>
      <c r="J375" s="89"/>
      <c r="K375" s="89"/>
      <c r="L375" s="89"/>
      <c r="M375" s="89"/>
      <c r="N375" s="89"/>
      <c r="O375" s="89"/>
      <c r="P375" s="89"/>
      <c r="Q375" s="89"/>
      <c r="R375" s="89"/>
    </row>
    <row r="377" spans="1:99">
      <c r="A377" s="485" t="s">
        <v>1033</v>
      </c>
      <c r="B377" s="216"/>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03"/>
      <c r="CS377" s="103"/>
      <c r="CT377" s="103"/>
    </row>
    <row r="378" spans="1:99" outlineLevel="1">
      <c r="A378" s="217"/>
      <c r="B378" s="216"/>
      <c r="C378" s="103" t="str">
        <f>d.RegionName</f>
        <v>GSW</v>
      </c>
      <c r="D378" s="103"/>
      <c r="E378" s="103"/>
      <c r="F378" s="103"/>
      <c r="G378" s="103"/>
      <c r="H378" s="103"/>
      <c r="I378" s="103"/>
      <c r="J378" s="103"/>
      <c r="K378" s="103"/>
      <c r="L378" s="103"/>
      <c r="M378" s="103"/>
      <c r="N378" s="103"/>
      <c r="O378" s="103"/>
      <c r="P378" s="103"/>
      <c r="Q378" s="103"/>
      <c r="R378" s="103"/>
      <c r="S378" s="383" t="s">
        <v>881</v>
      </c>
      <c r="T378" s="103"/>
      <c r="U378" s="103"/>
      <c r="V378" s="103"/>
      <c r="W378" s="103"/>
      <c r="X378" s="103"/>
      <c r="Y378" s="103"/>
      <c r="Z378" s="103"/>
      <c r="AA378" s="103"/>
      <c r="AB378" s="103"/>
      <c r="AC378" s="103"/>
      <c r="AD378" s="103"/>
      <c r="AE378" s="103"/>
      <c r="AF378" s="103"/>
      <c r="AG378" s="103"/>
      <c r="AH378" s="395"/>
      <c r="AI378" s="383" t="s">
        <v>1652</v>
      </c>
      <c r="AJ378" s="103"/>
      <c r="AK378" s="103"/>
      <c r="AL378" s="103"/>
      <c r="AM378" s="103"/>
      <c r="AN378" s="103"/>
      <c r="AO378" s="103"/>
      <c r="AP378" s="103"/>
      <c r="AQ378" s="103"/>
      <c r="AR378" s="103"/>
      <c r="AS378" s="103"/>
      <c r="AT378" s="103"/>
      <c r="AU378" s="103"/>
      <c r="AV378" s="103"/>
      <c r="AW378" s="103"/>
      <c r="AX378" s="395"/>
      <c r="AY378" s="383" t="s">
        <v>1653</v>
      </c>
      <c r="AZ378" s="103"/>
      <c r="BA378" s="103"/>
      <c r="BB378" s="103"/>
      <c r="BC378" s="103"/>
      <c r="BD378" s="103"/>
      <c r="BE378" s="103"/>
      <c r="BF378" s="103"/>
      <c r="BG378" s="103"/>
      <c r="BH378" s="103"/>
      <c r="BI378" s="103"/>
      <c r="BJ378" s="103"/>
      <c r="BK378" s="103"/>
      <c r="BL378" s="103"/>
      <c r="BM378" s="103"/>
      <c r="BN378" s="395"/>
      <c r="BO378" s="383" t="s">
        <v>2085</v>
      </c>
      <c r="BP378" s="103"/>
      <c r="BQ378" s="103"/>
      <c r="BR378" s="103"/>
      <c r="BS378" s="103"/>
      <c r="BT378" s="103"/>
      <c r="BU378" s="103"/>
      <c r="BV378" s="103"/>
      <c r="BW378" s="103"/>
      <c r="BX378" s="103"/>
      <c r="BY378" s="103"/>
      <c r="BZ378" s="103"/>
      <c r="CA378" s="103"/>
      <c r="CB378" s="103"/>
      <c r="CC378" s="103"/>
      <c r="CD378" s="395"/>
      <c r="CE378" s="383" t="s">
        <v>1943</v>
      </c>
      <c r="CF378" s="103"/>
      <c r="CG378" s="103"/>
      <c r="CH378" s="103"/>
      <c r="CI378" s="103"/>
      <c r="CJ378" s="103"/>
      <c r="CK378" s="103"/>
      <c r="CL378" s="103"/>
      <c r="CM378" s="103"/>
      <c r="CN378" s="103"/>
      <c r="CO378" s="103"/>
      <c r="CP378" s="103"/>
      <c r="CQ378" s="103"/>
      <c r="CR378" s="103"/>
      <c r="CS378" s="103"/>
      <c r="CT378" s="395"/>
    </row>
    <row r="379" spans="1:99" outlineLevel="1">
      <c r="A379" s="217"/>
      <c r="B379" s="216"/>
      <c r="C379" s="103" t="s">
        <v>2727</v>
      </c>
      <c r="D379" s="103"/>
      <c r="E379" s="103"/>
      <c r="F379" s="103"/>
      <c r="G379" s="103" t="s">
        <v>2728</v>
      </c>
      <c r="H379" s="103"/>
      <c r="I379" s="103"/>
      <c r="J379" s="103"/>
      <c r="K379" s="103" t="s">
        <v>2729</v>
      </c>
      <c r="L379" s="103"/>
      <c r="M379" s="103"/>
      <c r="N379" s="103"/>
      <c r="O379" s="103" t="s">
        <v>809</v>
      </c>
      <c r="P379" s="103"/>
      <c r="Q379" s="103"/>
      <c r="R379" s="103"/>
      <c r="S379" s="383" t="s">
        <v>2727</v>
      </c>
      <c r="T379" s="103"/>
      <c r="U379" s="103"/>
      <c r="V379" s="103"/>
      <c r="W379" s="103" t="s">
        <v>2728</v>
      </c>
      <c r="X379" s="103"/>
      <c r="Y379" s="103"/>
      <c r="Z379" s="103"/>
      <c r="AA379" s="103" t="s">
        <v>2729</v>
      </c>
      <c r="AB379" s="103"/>
      <c r="AC379" s="103"/>
      <c r="AD379" s="103"/>
      <c r="AE379" s="103" t="s">
        <v>809</v>
      </c>
      <c r="AF379" s="103"/>
      <c r="AG379" s="103"/>
      <c r="AH379" s="395"/>
      <c r="AI379" s="383" t="s">
        <v>2727</v>
      </c>
      <c r="AJ379" s="103"/>
      <c r="AK379" s="103"/>
      <c r="AL379" s="103"/>
      <c r="AM379" s="103" t="s">
        <v>2728</v>
      </c>
      <c r="AN379" s="103"/>
      <c r="AO379" s="103"/>
      <c r="AP379" s="103"/>
      <c r="AQ379" s="103" t="s">
        <v>2729</v>
      </c>
      <c r="AR379" s="103"/>
      <c r="AS379" s="103"/>
      <c r="AT379" s="103"/>
      <c r="AU379" s="103" t="s">
        <v>809</v>
      </c>
      <c r="AV379" s="103"/>
      <c r="AW379" s="103"/>
      <c r="AX379" s="395"/>
      <c r="AY379" s="383" t="s">
        <v>2727</v>
      </c>
      <c r="AZ379" s="103"/>
      <c r="BA379" s="103"/>
      <c r="BB379" s="103"/>
      <c r="BC379" s="103" t="s">
        <v>2728</v>
      </c>
      <c r="BD379" s="103"/>
      <c r="BE379" s="103"/>
      <c r="BF379" s="103"/>
      <c r="BG379" s="103" t="s">
        <v>2729</v>
      </c>
      <c r="BH379" s="103"/>
      <c r="BI379" s="103"/>
      <c r="BJ379" s="103"/>
      <c r="BK379" s="103" t="s">
        <v>809</v>
      </c>
      <c r="BL379" s="103"/>
      <c r="BM379" s="103"/>
      <c r="BN379" s="395"/>
      <c r="BO379" s="383" t="s">
        <v>2727</v>
      </c>
      <c r="BP379" s="103"/>
      <c r="BQ379" s="103"/>
      <c r="BR379" s="103"/>
      <c r="BS379" s="103" t="s">
        <v>2728</v>
      </c>
      <c r="BT379" s="103"/>
      <c r="BU379" s="103"/>
      <c r="BV379" s="103"/>
      <c r="BW379" s="103" t="s">
        <v>2729</v>
      </c>
      <c r="BX379" s="103"/>
      <c r="BY379" s="103"/>
      <c r="BZ379" s="103"/>
      <c r="CA379" s="103" t="s">
        <v>809</v>
      </c>
      <c r="CB379" s="103"/>
      <c r="CC379" s="103"/>
      <c r="CD379" s="395"/>
      <c r="CE379" s="383" t="s">
        <v>2727</v>
      </c>
      <c r="CF379" s="103"/>
      <c r="CG379" s="103"/>
      <c r="CH379" s="103"/>
      <c r="CI379" s="103" t="s">
        <v>2728</v>
      </c>
      <c r="CJ379" s="103"/>
      <c r="CK379" s="103"/>
      <c r="CL379" s="103"/>
      <c r="CM379" s="103" t="s">
        <v>2729</v>
      </c>
      <c r="CN379" s="103"/>
      <c r="CO379" s="103"/>
      <c r="CP379" s="103"/>
      <c r="CQ379" s="103" t="s">
        <v>809</v>
      </c>
      <c r="CR379" s="103"/>
      <c r="CS379" s="103"/>
      <c r="CT379" s="395"/>
    </row>
    <row r="380" spans="1:99" outlineLevel="1">
      <c r="A380" s="217"/>
      <c r="B380" s="216"/>
      <c r="C380" s="18" t="s">
        <v>1289</v>
      </c>
      <c r="D380" s="18" t="s">
        <v>1290</v>
      </c>
      <c r="E380" s="18" t="s">
        <v>1291</v>
      </c>
      <c r="F380" s="18" t="s">
        <v>1292</v>
      </c>
      <c r="G380" s="18" t="s">
        <v>1289</v>
      </c>
      <c r="H380" s="18" t="s">
        <v>1290</v>
      </c>
      <c r="I380" s="18" t="s">
        <v>1291</v>
      </c>
      <c r="J380" s="18" t="s">
        <v>1292</v>
      </c>
      <c r="K380" s="18" t="s">
        <v>1289</v>
      </c>
      <c r="L380" s="18" t="s">
        <v>1290</v>
      </c>
      <c r="M380" s="18" t="s">
        <v>1291</v>
      </c>
      <c r="N380" s="18" t="s">
        <v>1292</v>
      </c>
      <c r="O380" s="18" t="s">
        <v>1289</v>
      </c>
      <c r="P380" s="18" t="s">
        <v>1290</v>
      </c>
      <c r="Q380" s="18" t="s">
        <v>1291</v>
      </c>
      <c r="R380" s="18" t="s">
        <v>1292</v>
      </c>
      <c r="S380" s="383"/>
      <c r="T380" s="103"/>
      <c r="U380" s="103"/>
      <c r="V380" s="103"/>
      <c r="W380" s="103"/>
      <c r="X380" s="103"/>
      <c r="Y380" s="103"/>
      <c r="Z380" s="103"/>
      <c r="AA380" s="103"/>
      <c r="AB380" s="103"/>
      <c r="AC380" s="103"/>
      <c r="AD380" s="103"/>
      <c r="AE380" s="103"/>
      <c r="AF380" s="103"/>
      <c r="AG380" s="103"/>
      <c r="AH380" s="395"/>
      <c r="AI380" s="383"/>
      <c r="AJ380" s="103"/>
      <c r="AK380" s="103"/>
      <c r="AL380" s="103"/>
      <c r="AM380" s="103"/>
      <c r="AN380" s="103"/>
      <c r="AO380" s="103"/>
      <c r="AP380" s="103"/>
      <c r="AQ380" s="103"/>
      <c r="AR380" s="103"/>
      <c r="AS380" s="103"/>
      <c r="AT380" s="103"/>
      <c r="AU380" s="103"/>
      <c r="AV380" s="103"/>
      <c r="AW380" s="103"/>
      <c r="AX380" s="395"/>
      <c r="AY380" s="383"/>
      <c r="AZ380" s="103"/>
      <c r="BA380" s="103"/>
      <c r="BB380" s="103"/>
      <c r="BC380" s="103"/>
      <c r="BD380" s="103"/>
      <c r="BE380" s="103"/>
      <c r="BF380" s="103"/>
      <c r="BG380" s="103"/>
      <c r="BH380" s="103"/>
      <c r="BI380" s="103"/>
      <c r="BJ380" s="103"/>
      <c r="BK380" s="103"/>
      <c r="BL380" s="103"/>
      <c r="BM380" s="103"/>
      <c r="BN380" s="395"/>
      <c r="BO380" s="383"/>
      <c r="BP380" s="103"/>
      <c r="BQ380" s="103"/>
      <c r="BR380" s="103"/>
      <c r="BS380" s="103"/>
      <c r="BT380" s="103"/>
      <c r="BU380" s="103"/>
      <c r="BV380" s="103"/>
      <c r="BW380" s="103"/>
      <c r="BX380" s="103"/>
      <c r="BY380" s="103"/>
      <c r="BZ380" s="103"/>
      <c r="CA380" s="103"/>
      <c r="CB380" s="103"/>
      <c r="CC380" s="103"/>
      <c r="CD380" s="395"/>
      <c r="CE380" s="383"/>
      <c r="CF380" s="103"/>
      <c r="CG380" s="103"/>
      <c r="CH380" s="103"/>
      <c r="CI380" s="103"/>
      <c r="CJ380" s="103"/>
      <c r="CK380" s="103"/>
      <c r="CL380" s="103"/>
      <c r="CM380" s="103"/>
      <c r="CN380" s="103"/>
      <c r="CO380" s="103"/>
      <c r="CP380" s="103"/>
      <c r="CQ380" s="103"/>
      <c r="CR380" s="103"/>
      <c r="CS380" s="103"/>
      <c r="CT380" s="395"/>
    </row>
    <row r="381" spans="1:99" outlineLevel="1">
      <c r="B381" s="44" t="str">
        <f>$B$212&amp;": Ewe Lambs"</f>
        <v>Standard (7mo): Ewe Lambs</v>
      </c>
      <c r="C381" s="219">
        <f t="shared" ref="C381:C398" si="263">CHOOSE(d.Region,S381,AI381,AY381,BO381,CE381)</f>
        <v>0</v>
      </c>
      <c r="D381" s="219">
        <f t="shared" ref="D381:D398" si="264">CHOOSE(d.Region,T381,AJ381,AZ381,BP381,CF381)</f>
        <v>0</v>
      </c>
      <c r="E381" s="219">
        <f t="shared" ref="E381:E398" si="265">CHOOSE(d.Region,U381,AK381,BA381,BQ381,CG381)</f>
        <v>0</v>
      </c>
      <c r="F381" s="219">
        <f t="shared" ref="F381:F398" si="266">CHOOSE(d.Region,V381,AL381,BB381,BR381,CH381)</f>
        <v>0</v>
      </c>
      <c r="G381" s="219">
        <f t="shared" ref="G381:G398" si="267">CHOOSE(d.Region,W381,AM381,BC381,BS381,CI381)</f>
        <v>0</v>
      </c>
      <c r="H381" s="219">
        <f t="shared" ref="H381:H398" si="268">CHOOSE(d.Region,X381,AN381,BD381,BT381,CJ381)</f>
        <v>0</v>
      </c>
      <c r="I381" s="219">
        <f t="shared" ref="I381:I398" si="269">CHOOSE(d.Region,Y381,AO381,BE381,BU381,CK381)</f>
        <v>0</v>
      </c>
      <c r="J381" s="219">
        <f t="shared" ref="J381:J398" si="270">CHOOSE(d.Region,Z381,AP381,BF381,BV381,CL381)</f>
        <v>0</v>
      </c>
      <c r="K381" s="219">
        <f t="shared" ref="K381:K398" si="271">CHOOSE(d.Region,AA381,AQ381,BG381,BW381,CM381)</f>
        <v>0</v>
      </c>
      <c r="L381" s="219">
        <f t="shared" ref="L381:L398" si="272">CHOOSE(d.Region,AB381,AR381,BH381,BX381,CN381)</f>
        <v>0</v>
      </c>
      <c r="M381" s="219">
        <f t="shared" ref="M381:M398" si="273">CHOOSE(d.Region,AC381,AS381,BI381,BY381,CO381)</f>
        <v>0</v>
      </c>
      <c r="N381" s="219">
        <f t="shared" ref="N381:N398" si="274">CHOOSE(d.Region,AD381,AT381,BJ381,BZ381,CP381)</f>
        <v>0</v>
      </c>
      <c r="O381" s="219">
        <f t="shared" ref="O381:O398" si="275">CHOOSE(d.Region,AE381,AU381,BK381,CA381,CQ381)</f>
        <v>0</v>
      </c>
      <c r="P381" s="219">
        <f t="shared" ref="P381:P398" si="276">CHOOSE(d.Region,AF381,AV381,BL381,CB381,CR381)</f>
        <v>0</v>
      </c>
      <c r="Q381" s="219">
        <f t="shared" ref="Q381:Q398" si="277">CHOOSE(d.Region,AG381,AW381,BM381,CC381,CS381)</f>
        <v>0</v>
      </c>
      <c r="R381" s="380">
        <f t="shared" ref="R381:R398" si="278">CHOOSE(d.Region,AH381,AX381,BN381,CD381,CT381)</f>
        <v>0</v>
      </c>
      <c r="S381" s="391"/>
      <c r="T381" s="220"/>
      <c r="U381" s="220"/>
      <c r="V381" s="220"/>
      <c r="W381" s="220"/>
      <c r="X381" s="220"/>
      <c r="Y381" s="220"/>
      <c r="Z381" s="220"/>
      <c r="AA381" s="220"/>
      <c r="AB381" s="220"/>
      <c r="AC381" s="220"/>
      <c r="AD381" s="220"/>
      <c r="AE381" s="220"/>
      <c r="AF381" s="220"/>
      <c r="AG381" s="220"/>
      <c r="AH381" s="402"/>
      <c r="AI381" s="391"/>
      <c r="AJ381" s="220"/>
      <c r="AK381" s="220"/>
      <c r="AL381" s="220"/>
      <c r="AM381" s="220"/>
      <c r="AN381" s="220"/>
      <c r="AO381" s="220"/>
      <c r="AP381" s="220"/>
      <c r="AQ381" s="220"/>
      <c r="AR381" s="220"/>
      <c r="AS381" s="220"/>
      <c r="AT381" s="220"/>
      <c r="AU381" s="220"/>
      <c r="AV381" s="220"/>
      <c r="AW381" s="220"/>
      <c r="AX381" s="402"/>
      <c r="AY381" s="391"/>
      <c r="AZ381" s="220"/>
      <c r="BA381" s="220"/>
      <c r="BB381" s="220"/>
      <c r="BC381" s="220"/>
      <c r="BD381" s="220"/>
      <c r="BE381" s="220"/>
      <c r="BF381" s="220"/>
      <c r="BG381" s="220"/>
      <c r="BH381" s="220"/>
      <c r="BI381" s="220"/>
      <c r="BJ381" s="220"/>
      <c r="BK381" s="220"/>
      <c r="BL381" s="220"/>
      <c r="BM381" s="220"/>
      <c r="BN381" s="402"/>
      <c r="BO381" s="391"/>
      <c r="BP381" s="220"/>
      <c r="BQ381" s="220"/>
      <c r="BR381" s="220"/>
      <c r="BS381" s="220"/>
      <c r="BT381" s="220"/>
      <c r="BU381" s="220"/>
      <c r="BV381" s="220"/>
      <c r="BW381" s="220"/>
      <c r="BX381" s="220"/>
      <c r="BY381" s="220"/>
      <c r="BZ381" s="220"/>
      <c r="CA381" s="220"/>
      <c r="CB381" s="220"/>
      <c r="CC381" s="220"/>
      <c r="CD381" s="402"/>
      <c r="CE381" s="391"/>
      <c r="CF381" s="220"/>
      <c r="CG381" s="220"/>
      <c r="CH381" s="220"/>
      <c r="CI381" s="220"/>
      <c r="CJ381" s="220"/>
      <c r="CK381" s="220"/>
      <c r="CL381" s="220"/>
      <c r="CM381" s="220"/>
      <c r="CN381" s="220"/>
      <c r="CO381" s="220"/>
      <c r="CP381" s="220"/>
      <c r="CQ381" s="220"/>
      <c r="CR381" s="220"/>
      <c r="CS381" s="220"/>
      <c r="CT381" s="402"/>
      <c r="CU381" s="221" t="s">
        <v>1005</v>
      </c>
    </row>
    <row r="382" spans="1:99" outlineLevel="1">
      <c r="B382" s="45" t="s">
        <v>3060</v>
      </c>
      <c r="C382" s="222">
        <f t="shared" si="263"/>
        <v>0</v>
      </c>
      <c r="D382" s="222">
        <f t="shared" si="264"/>
        <v>0</v>
      </c>
      <c r="E382" s="222">
        <f t="shared" si="265"/>
        <v>0</v>
      </c>
      <c r="F382" s="222">
        <f t="shared" si="266"/>
        <v>0</v>
      </c>
      <c r="G382" s="222">
        <f t="shared" si="267"/>
        <v>0</v>
      </c>
      <c r="H382" s="222">
        <f t="shared" si="268"/>
        <v>0</v>
      </c>
      <c r="I382" s="222">
        <f t="shared" si="269"/>
        <v>0</v>
      </c>
      <c r="J382" s="222">
        <f t="shared" si="270"/>
        <v>0</v>
      </c>
      <c r="K382" s="222">
        <f t="shared" si="271"/>
        <v>0</v>
      </c>
      <c r="L382" s="222">
        <f t="shared" si="272"/>
        <v>0</v>
      </c>
      <c r="M382" s="222">
        <f t="shared" si="273"/>
        <v>0</v>
      </c>
      <c r="N382" s="222">
        <f t="shared" si="274"/>
        <v>0</v>
      </c>
      <c r="O382" s="222">
        <f t="shared" si="275"/>
        <v>0</v>
      </c>
      <c r="P382" s="222">
        <f t="shared" si="276"/>
        <v>0</v>
      </c>
      <c r="Q382" s="222">
        <f t="shared" si="277"/>
        <v>0</v>
      </c>
      <c r="R382" s="381">
        <f t="shared" si="278"/>
        <v>0</v>
      </c>
      <c r="S382" s="392"/>
      <c r="T382" s="393"/>
      <c r="U382" s="393"/>
      <c r="V382" s="393"/>
      <c r="W382" s="393"/>
      <c r="X382" s="393"/>
      <c r="Y382" s="393"/>
      <c r="Z382" s="393"/>
      <c r="AA382" s="393"/>
      <c r="AB382" s="393"/>
      <c r="AC382" s="393"/>
      <c r="AD382" s="393"/>
      <c r="AE382" s="393"/>
      <c r="AF382" s="393"/>
      <c r="AG382" s="393"/>
      <c r="AH382" s="403"/>
      <c r="AI382" s="392"/>
      <c r="AJ382" s="393"/>
      <c r="AK382" s="393"/>
      <c r="AL382" s="393"/>
      <c r="AM382" s="393"/>
      <c r="AN382" s="393"/>
      <c r="AO382" s="393"/>
      <c r="AP382" s="393"/>
      <c r="AQ382" s="393"/>
      <c r="AR382" s="393"/>
      <c r="AS382" s="393"/>
      <c r="AT382" s="393"/>
      <c r="AU382" s="393"/>
      <c r="AV382" s="393"/>
      <c r="AW382" s="393"/>
      <c r="AX382" s="403"/>
      <c r="AY382" s="392"/>
      <c r="AZ382" s="393"/>
      <c r="BA382" s="393"/>
      <c r="BB382" s="393"/>
      <c r="BC382" s="393"/>
      <c r="BD382" s="393"/>
      <c r="BE382" s="393"/>
      <c r="BF382" s="393"/>
      <c r="BG382" s="393"/>
      <c r="BH382" s="393"/>
      <c r="BI382" s="393"/>
      <c r="BJ382" s="393"/>
      <c r="BK382" s="393"/>
      <c r="BL382" s="393"/>
      <c r="BM382" s="393"/>
      <c r="BN382" s="403"/>
      <c r="BO382" s="392"/>
      <c r="BP382" s="393"/>
      <c r="BQ382" s="393"/>
      <c r="BR382" s="393"/>
      <c r="BS382" s="393"/>
      <c r="BT382" s="393"/>
      <c r="BU382" s="393"/>
      <c r="BV382" s="393"/>
      <c r="BW382" s="393"/>
      <c r="BX382" s="393"/>
      <c r="BY382" s="393"/>
      <c r="BZ382" s="393"/>
      <c r="CA382" s="393"/>
      <c r="CB382" s="393"/>
      <c r="CC382" s="393"/>
      <c r="CD382" s="403"/>
      <c r="CE382" s="392"/>
      <c r="CF382" s="393"/>
      <c r="CG382" s="393"/>
      <c r="CH382" s="393"/>
      <c r="CI382" s="393"/>
      <c r="CJ382" s="393"/>
      <c r="CK382" s="393"/>
      <c r="CL382" s="393"/>
      <c r="CM382" s="393"/>
      <c r="CN382" s="393"/>
      <c r="CO382" s="393"/>
      <c r="CP382" s="393"/>
      <c r="CQ382" s="393"/>
      <c r="CR382" s="393"/>
      <c r="CS382" s="393"/>
      <c r="CT382" s="403"/>
      <c r="CU382" s="223"/>
    </row>
    <row r="383" spans="1:99" outlineLevel="1">
      <c r="B383" s="46" t="s">
        <v>1032</v>
      </c>
      <c r="C383" s="224">
        <f t="shared" si="263"/>
        <v>0</v>
      </c>
      <c r="D383" s="224">
        <f t="shared" si="264"/>
        <v>0</v>
      </c>
      <c r="E383" s="224">
        <f t="shared" si="265"/>
        <v>0</v>
      </c>
      <c r="F383" s="224">
        <f t="shared" si="266"/>
        <v>0</v>
      </c>
      <c r="G383" s="224">
        <f t="shared" si="267"/>
        <v>0</v>
      </c>
      <c r="H383" s="224">
        <f t="shared" si="268"/>
        <v>0</v>
      </c>
      <c r="I383" s="224">
        <f t="shared" si="269"/>
        <v>0</v>
      </c>
      <c r="J383" s="224">
        <f t="shared" si="270"/>
        <v>0</v>
      </c>
      <c r="K383" s="224">
        <f t="shared" si="271"/>
        <v>0</v>
      </c>
      <c r="L383" s="224">
        <f t="shared" si="272"/>
        <v>0</v>
      </c>
      <c r="M383" s="224">
        <f t="shared" si="273"/>
        <v>0</v>
      </c>
      <c r="N383" s="224">
        <f t="shared" si="274"/>
        <v>0</v>
      </c>
      <c r="O383" s="224">
        <f t="shared" si="275"/>
        <v>0</v>
      </c>
      <c r="P383" s="224">
        <f t="shared" si="276"/>
        <v>0</v>
      </c>
      <c r="Q383" s="224">
        <f t="shared" si="277"/>
        <v>0</v>
      </c>
      <c r="R383" s="382">
        <f t="shared" si="278"/>
        <v>0</v>
      </c>
      <c r="S383" s="394"/>
      <c r="T383" s="225"/>
      <c r="U383" s="225"/>
      <c r="V383" s="225"/>
      <c r="W383" s="225"/>
      <c r="X383" s="225"/>
      <c r="Y383" s="225"/>
      <c r="Z383" s="225"/>
      <c r="AA383" s="225"/>
      <c r="AB383" s="225"/>
      <c r="AC383" s="225"/>
      <c r="AD383" s="225"/>
      <c r="AE383" s="225"/>
      <c r="AF383" s="225"/>
      <c r="AG383" s="225"/>
      <c r="AH383" s="404"/>
      <c r="AI383" s="394"/>
      <c r="AJ383" s="225"/>
      <c r="AK383" s="225"/>
      <c r="AL383" s="225"/>
      <c r="AM383" s="225"/>
      <c r="AN383" s="225"/>
      <c r="AO383" s="225"/>
      <c r="AP383" s="225"/>
      <c r="AQ383" s="225"/>
      <c r="AR383" s="225"/>
      <c r="AS383" s="225"/>
      <c r="AT383" s="225"/>
      <c r="AU383" s="225"/>
      <c r="AV383" s="225"/>
      <c r="AW383" s="225"/>
      <c r="AX383" s="404"/>
      <c r="AY383" s="394"/>
      <c r="AZ383" s="225"/>
      <c r="BA383" s="225"/>
      <c r="BB383" s="225"/>
      <c r="BC383" s="225"/>
      <c r="BD383" s="225"/>
      <c r="BE383" s="225"/>
      <c r="BF383" s="225"/>
      <c r="BG383" s="225"/>
      <c r="BH383" s="225"/>
      <c r="BI383" s="225"/>
      <c r="BJ383" s="225"/>
      <c r="BK383" s="225"/>
      <c r="BL383" s="225"/>
      <c r="BM383" s="225"/>
      <c r="BN383" s="404"/>
      <c r="BO383" s="394"/>
      <c r="BP383" s="225"/>
      <c r="BQ383" s="225"/>
      <c r="BR383" s="225"/>
      <c r="BS383" s="225"/>
      <c r="BT383" s="225"/>
      <c r="BU383" s="225"/>
      <c r="BV383" s="225"/>
      <c r="BW383" s="225"/>
      <c r="BX383" s="225"/>
      <c r="BY383" s="225"/>
      <c r="BZ383" s="225"/>
      <c r="CA383" s="225"/>
      <c r="CB383" s="225"/>
      <c r="CC383" s="225"/>
      <c r="CD383" s="404"/>
      <c r="CE383" s="394"/>
      <c r="CF383" s="225"/>
      <c r="CG383" s="225"/>
      <c r="CH383" s="225"/>
      <c r="CI383" s="225"/>
      <c r="CJ383" s="225"/>
      <c r="CK383" s="225"/>
      <c r="CL383" s="225"/>
      <c r="CM383" s="225"/>
      <c r="CN383" s="225"/>
      <c r="CO383" s="225"/>
      <c r="CP383" s="225"/>
      <c r="CQ383" s="225"/>
      <c r="CR383" s="225"/>
      <c r="CS383" s="225"/>
      <c r="CT383" s="404"/>
      <c r="CU383" s="223"/>
    </row>
    <row r="384" spans="1:99" outlineLevel="1">
      <c r="B384" s="44" t="str">
        <f>$B$213&amp;": Ewe Lambs"</f>
        <v>Early: Ewe Lambs</v>
      </c>
      <c r="C384" s="219">
        <f t="shared" si="263"/>
        <v>0</v>
      </c>
      <c r="D384" s="219">
        <f t="shared" si="264"/>
        <v>0</v>
      </c>
      <c r="E384" s="219">
        <f t="shared" si="265"/>
        <v>0</v>
      </c>
      <c r="F384" s="219">
        <f t="shared" si="266"/>
        <v>0</v>
      </c>
      <c r="G384" s="219">
        <f t="shared" si="267"/>
        <v>0</v>
      </c>
      <c r="H384" s="219">
        <f t="shared" si="268"/>
        <v>0</v>
      </c>
      <c r="I384" s="219">
        <f t="shared" si="269"/>
        <v>0</v>
      </c>
      <c r="J384" s="219">
        <f t="shared" si="270"/>
        <v>0</v>
      </c>
      <c r="K384" s="219">
        <f t="shared" si="271"/>
        <v>0</v>
      </c>
      <c r="L384" s="219">
        <f t="shared" si="272"/>
        <v>0</v>
      </c>
      <c r="M384" s="219">
        <f t="shared" si="273"/>
        <v>0</v>
      </c>
      <c r="N384" s="219">
        <f t="shared" si="274"/>
        <v>0</v>
      </c>
      <c r="O384" s="219">
        <f t="shared" si="275"/>
        <v>0</v>
      </c>
      <c r="P384" s="219">
        <f t="shared" si="276"/>
        <v>0</v>
      </c>
      <c r="Q384" s="219">
        <f t="shared" si="277"/>
        <v>0</v>
      </c>
      <c r="R384" s="380">
        <f t="shared" si="278"/>
        <v>0</v>
      </c>
      <c r="S384" s="391"/>
      <c r="T384" s="220"/>
      <c r="U384" s="220"/>
      <c r="V384" s="220"/>
      <c r="W384" s="220"/>
      <c r="X384" s="220"/>
      <c r="Y384" s="220"/>
      <c r="Z384" s="220"/>
      <c r="AA384" s="220"/>
      <c r="AB384" s="220"/>
      <c r="AC384" s="220"/>
      <c r="AD384" s="220"/>
      <c r="AE384" s="220"/>
      <c r="AF384" s="220"/>
      <c r="AG384" s="220"/>
      <c r="AH384" s="402"/>
      <c r="AI384" s="391"/>
      <c r="AJ384" s="220"/>
      <c r="AK384" s="220"/>
      <c r="AL384" s="220"/>
      <c r="AM384" s="220"/>
      <c r="AN384" s="220"/>
      <c r="AO384" s="220"/>
      <c r="AP384" s="220"/>
      <c r="AQ384" s="220"/>
      <c r="AR384" s="220"/>
      <c r="AS384" s="220"/>
      <c r="AT384" s="220"/>
      <c r="AU384" s="220"/>
      <c r="AV384" s="220"/>
      <c r="AW384" s="220"/>
      <c r="AX384" s="402"/>
      <c r="AY384" s="391"/>
      <c r="AZ384" s="220"/>
      <c r="BA384" s="220"/>
      <c r="BB384" s="220"/>
      <c r="BC384" s="220"/>
      <c r="BD384" s="220"/>
      <c r="BE384" s="220"/>
      <c r="BF384" s="220"/>
      <c r="BG384" s="220"/>
      <c r="BH384" s="220"/>
      <c r="BI384" s="220"/>
      <c r="BJ384" s="220"/>
      <c r="BK384" s="220"/>
      <c r="BL384" s="220"/>
      <c r="BM384" s="220"/>
      <c r="BN384" s="402"/>
      <c r="BO384" s="391"/>
      <c r="BP384" s="220"/>
      <c r="BQ384" s="220"/>
      <c r="BR384" s="220"/>
      <c r="BS384" s="220"/>
      <c r="BT384" s="220"/>
      <c r="BU384" s="220"/>
      <c r="BV384" s="220"/>
      <c r="BW384" s="220"/>
      <c r="BX384" s="220"/>
      <c r="BY384" s="220"/>
      <c r="BZ384" s="220"/>
      <c r="CA384" s="220"/>
      <c r="CB384" s="220"/>
      <c r="CC384" s="220"/>
      <c r="CD384" s="402"/>
      <c r="CE384" s="391"/>
      <c r="CF384" s="220"/>
      <c r="CG384" s="220"/>
      <c r="CH384" s="220"/>
      <c r="CI384" s="220"/>
      <c r="CJ384" s="220"/>
      <c r="CK384" s="220"/>
      <c r="CL384" s="220"/>
      <c r="CM384" s="220"/>
      <c r="CN384" s="220"/>
      <c r="CO384" s="220"/>
      <c r="CP384" s="220"/>
      <c r="CQ384" s="220"/>
      <c r="CR384" s="220"/>
      <c r="CS384" s="220"/>
      <c r="CT384" s="402"/>
      <c r="CU384" s="221" t="s">
        <v>1005</v>
      </c>
    </row>
    <row r="385" spans="2:99" outlineLevel="1">
      <c r="B385" s="45" t="s">
        <v>3060</v>
      </c>
      <c r="C385" s="222">
        <f t="shared" si="263"/>
        <v>0</v>
      </c>
      <c r="D385" s="222">
        <f t="shared" si="264"/>
        <v>0</v>
      </c>
      <c r="E385" s="222">
        <f t="shared" si="265"/>
        <v>0</v>
      </c>
      <c r="F385" s="222">
        <f t="shared" si="266"/>
        <v>0</v>
      </c>
      <c r="G385" s="222">
        <f t="shared" si="267"/>
        <v>0</v>
      </c>
      <c r="H385" s="222">
        <f t="shared" si="268"/>
        <v>0</v>
      </c>
      <c r="I385" s="222">
        <f t="shared" si="269"/>
        <v>0</v>
      </c>
      <c r="J385" s="222">
        <f t="shared" si="270"/>
        <v>0</v>
      </c>
      <c r="K385" s="222">
        <f t="shared" si="271"/>
        <v>0</v>
      </c>
      <c r="L385" s="222">
        <f t="shared" si="272"/>
        <v>0</v>
      </c>
      <c r="M385" s="222">
        <f t="shared" si="273"/>
        <v>0</v>
      </c>
      <c r="N385" s="222">
        <f t="shared" si="274"/>
        <v>0</v>
      </c>
      <c r="O385" s="222">
        <f t="shared" si="275"/>
        <v>0</v>
      </c>
      <c r="P385" s="222">
        <f t="shared" si="276"/>
        <v>0</v>
      </c>
      <c r="Q385" s="222">
        <f t="shared" si="277"/>
        <v>0</v>
      </c>
      <c r="R385" s="381">
        <f t="shared" si="278"/>
        <v>0</v>
      </c>
      <c r="S385" s="392"/>
      <c r="T385" s="393"/>
      <c r="U385" s="393"/>
      <c r="V385" s="393"/>
      <c r="W385" s="393"/>
      <c r="X385" s="393"/>
      <c r="Y385" s="393"/>
      <c r="Z385" s="393"/>
      <c r="AA385" s="393"/>
      <c r="AB385" s="393"/>
      <c r="AC385" s="393"/>
      <c r="AD385" s="393"/>
      <c r="AE385" s="393"/>
      <c r="AF385" s="393"/>
      <c r="AG385" s="393"/>
      <c r="AH385" s="403"/>
      <c r="AI385" s="392"/>
      <c r="AJ385" s="393"/>
      <c r="AK385" s="393"/>
      <c r="AL385" s="393"/>
      <c r="AM385" s="393"/>
      <c r="AN385" s="393"/>
      <c r="AO385" s="393"/>
      <c r="AP385" s="393"/>
      <c r="AQ385" s="393"/>
      <c r="AR385" s="393"/>
      <c r="AS385" s="393"/>
      <c r="AT385" s="393"/>
      <c r="AU385" s="393"/>
      <c r="AV385" s="393"/>
      <c r="AW385" s="393"/>
      <c r="AX385" s="403"/>
      <c r="AY385" s="392"/>
      <c r="AZ385" s="393"/>
      <c r="BA385" s="393"/>
      <c r="BB385" s="393"/>
      <c r="BC385" s="393"/>
      <c r="BD385" s="393"/>
      <c r="BE385" s="393"/>
      <c r="BF385" s="393"/>
      <c r="BG385" s="393"/>
      <c r="BH385" s="393"/>
      <c r="BI385" s="393"/>
      <c r="BJ385" s="393"/>
      <c r="BK385" s="393"/>
      <c r="BL385" s="393"/>
      <c r="BM385" s="393"/>
      <c r="BN385" s="403"/>
      <c r="BO385" s="392"/>
      <c r="BP385" s="393"/>
      <c r="BQ385" s="393"/>
      <c r="BR385" s="393"/>
      <c r="BS385" s="393"/>
      <c r="BT385" s="393"/>
      <c r="BU385" s="393"/>
      <c r="BV385" s="393"/>
      <c r="BW385" s="393"/>
      <c r="BX385" s="393"/>
      <c r="BY385" s="393"/>
      <c r="BZ385" s="393"/>
      <c r="CA385" s="393"/>
      <c r="CB385" s="393"/>
      <c r="CC385" s="393"/>
      <c r="CD385" s="403"/>
      <c r="CE385" s="392"/>
      <c r="CF385" s="393"/>
      <c r="CG385" s="393"/>
      <c r="CH385" s="393"/>
      <c r="CI385" s="393"/>
      <c r="CJ385" s="393"/>
      <c r="CK385" s="393"/>
      <c r="CL385" s="393"/>
      <c r="CM385" s="393"/>
      <c r="CN385" s="393"/>
      <c r="CO385" s="393"/>
      <c r="CP385" s="393"/>
      <c r="CQ385" s="393"/>
      <c r="CR385" s="393"/>
      <c r="CS385" s="393"/>
      <c r="CT385" s="403"/>
      <c r="CU385" s="223"/>
    </row>
    <row r="386" spans="2:99" outlineLevel="1">
      <c r="B386" s="46" t="s">
        <v>1032</v>
      </c>
      <c r="C386" s="224">
        <f t="shared" si="263"/>
        <v>0</v>
      </c>
      <c r="D386" s="224">
        <f t="shared" si="264"/>
        <v>0</v>
      </c>
      <c r="E386" s="224">
        <f t="shared" si="265"/>
        <v>0</v>
      </c>
      <c r="F386" s="224">
        <f t="shared" si="266"/>
        <v>0</v>
      </c>
      <c r="G386" s="224">
        <f t="shared" si="267"/>
        <v>0</v>
      </c>
      <c r="H386" s="224">
        <f t="shared" si="268"/>
        <v>0</v>
      </c>
      <c r="I386" s="224">
        <f t="shared" si="269"/>
        <v>0</v>
      </c>
      <c r="J386" s="224">
        <f t="shared" si="270"/>
        <v>0</v>
      </c>
      <c r="K386" s="224">
        <f t="shared" si="271"/>
        <v>0</v>
      </c>
      <c r="L386" s="224">
        <f t="shared" si="272"/>
        <v>0</v>
      </c>
      <c r="M386" s="224">
        <f t="shared" si="273"/>
        <v>0</v>
      </c>
      <c r="N386" s="224">
        <f t="shared" si="274"/>
        <v>0</v>
      </c>
      <c r="O386" s="224">
        <f t="shared" si="275"/>
        <v>0</v>
      </c>
      <c r="P386" s="224">
        <f t="shared" si="276"/>
        <v>0</v>
      </c>
      <c r="Q386" s="224">
        <f t="shared" si="277"/>
        <v>0</v>
      </c>
      <c r="R386" s="382">
        <f t="shared" si="278"/>
        <v>0</v>
      </c>
      <c r="S386" s="394"/>
      <c r="T386" s="225"/>
      <c r="U386" s="225"/>
      <c r="V386" s="225"/>
      <c r="W386" s="225"/>
      <c r="X386" s="225"/>
      <c r="Y386" s="225"/>
      <c r="Z386" s="225"/>
      <c r="AA386" s="225"/>
      <c r="AB386" s="225"/>
      <c r="AC386" s="225"/>
      <c r="AD386" s="225"/>
      <c r="AE386" s="225"/>
      <c r="AF386" s="225"/>
      <c r="AG386" s="225"/>
      <c r="AH386" s="404"/>
      <c r="AI386" s="394"/>
      <c r="AJ386" s="225"/>
      <c r="AK386" s="225"/>
      <c r="AL386" s="225"/>
      <c r="AM386" s="225"/>
      <c r="AN386" s="225"/>
      <c r="AO386" s="225"/>
      <c r="AP386" s="225"/>
      <c r="AQ386" s="225"/>
      <c r="AR386" s="225"/>
      <c r="AS386" s="225"/>
      <c r="AT386" s="225"/>
      <c r="AU386" s="225"/>
      <c r="AV386" s="225"/>
      <c r="AW386" s="225"/>
      <c r="AX386" s="404"/>
      <c r="AY386" s="394"/>
      <c r="AZ386" s="225"/>
      <c r="BA386" s="225"/>
      <c r="BB386" s="225"/>
      <c r="BC386" s="225"/>
      <c r="BD386" s="225"/>
      <c r="BE386" s="225"/>
      <c r="BF386" s="225"/>
      <c r="BG386" s="225"/>
      <c r="BH386" s="225"/>
      <c r="BI386" s="225"/>
      <c r="BJ386" s="225"/>
      <c r="BK386" s="225"/>
      <c r="BL386" s="225"/>
      <c r="BM386" s="225"/>
      <c r="BN386" s="404"/>
      <c r="BO386" s="394"/>
      <c r="BP386" s="225"/>
      <c r="BQ386" s="225"/>
      <c r="BR386" s="225"/>
      <c r="BS386" s="225"/>
      <c r="BT386" s="225"/>
      <c r="BU386" s="225"/>
      <c r="BV386" s="225"/>
      <c r="BW386" s="225"/>
      <c r="BX386" s="225"/>
      <c r="BY386" s="225"/>
      <c r="BZ386" s="225"/>
      <c r="CA386" s="225"/>
      <c r="CB386" s="225"/>
      <c r="CC386" s="225"/>
      <c r="CD386" s="404"/>
      <c r="CE386" s="394"/>
      <c r="CF386" s="225"/>
      <c r="CG386" s="225"/>
      <c r="CH386" s="225"/>
      <c r="CI386" s="225"/>
      <c r="CJ386" s="225"/>
      <c r="CK386" s="225"/>
      <c r="CL386" s="225"/>
      <c r="CM386" s="225"/>
      <c r="CN386" s="225"/>
      <c r="CO386" s="225"/>
      <c r="CP386" s="225"/>
      <c r="CQ386" s="225"/>
      <c r="CR386" s="225"/>
      <c r="CS386" s="225"/>
      <c r="CT386" s="404"/>
      <c r="CU386" s="223"/>
    </row>
    <row r="387" spans="2:99" outlineLevel="1">
      <c r="B387" s="44" t="str">
        <f>$B$214&amp;": Ewe Lambs"</f>
        <v>Middle: Ewe Lambs</v>
      </c>
      <c r="C387" s="219">
        <f t="shared" si="263"/>
        <v>0</v>
      </c>
      <c r="D387" s="219">
        <f t="shared" si="264"/>
        <v>0</v>
      </c>
      <c r="E387" s="219">
        <f t="shared" si="265"/>
        <v>0</v>
      </c>
      <c r="F387" s="219">
        <f t="shared" si="266"/>
        <v>0</v>
      </c>
      <c r="G387" s="219">
        <f t="shared" si="267"/>
        <v>0</v>
      </c>
      <c r="H387" s="219">
        <f t="shared" si="268"/>
        <v>0</v>
      </c>
      <c r="I387" s="219">
        <f t="shared" si="269"/>
        <v>0</v>
      </c>
      <c r="J387" s="219">
        <f t="shared" si="270"/>
        <v>0</v>
      </c>
      <c r="K387" s="219">
        <f t="shared" si="271"/>
        <v>0</v>
      </c>
      <c r="L387" s="219">
        <f t="shared" si="272"/>
        <v>0</v>
      </c>
      <c r="M387" s="219">
        <f t="shared" si="273"/>
        <v>0</v>
      </c>
      <c r="N387" s="219">
        <f t="shared" si="274"/>
        <v>0</v>
      </c>
      <c r="O387" s="219">
        <f t="shared" si="275"/>
        <v>0</v>
      </c>
      <c r="P387" s="219">
        <f t="shared" si="276"/>
        <v>0</v>
      </c>
      <c r="Q387" s="219">
        <f t="shared" si="277"/>
        <v>0</v>
      </c>
      <c r="R387" s="380">
        <f t="shared" si="278"/>
        <v>0</v>
      </c>
      <c r="S387" s="391"/>
      <c r="T387" s="220"/>
      <c r="U387" s="220"/>
      <c r="V387" s="220"/>
      <c r="W387" s="220"/>
      <c r="X387" s="220"/>
      <c r="Y387" s="220"/>
      <c r="Z387" s="220"/>
      <c r="AA387" s="220"/>
      <c r="AB387" s="220"/>
      <c r="AC387" s="220"/>
      <c r="AD387" s="220"/>
      <c r="AE387" s="220"/>
      <c r="AF387" s="220"/>
      <c r="AG387" s="220"/>
      <c r="AH387" s="402"/>
      <c r="AI387" s="391"/>
      <c r="AJ387" s="220"/>
      <c r="AK387" s="220"/>
      <c r="AL387" s="220"/>
      <c r="AM387" s="220"/>
      <c r="AN387" s="220"/>
      <c r="AO387" s="220"/>
      <c r="AP387" s="220"/>
      <c r="AQ387" s="220"/>
      <c r="AR387" s="220"/>
      <c r="AS387" s="220"/>
      <c r="AT387" s="220"/>
      <c r="AU387" s="220"/>
      <c r="AV387" s="220"/>
      <c r="AW387" s="220"/>
      <c r="AX387" s="402"/>
      <c r="AY387" s="391"/>
      <c r="AZ387" s="220"/>
      <c r="BA387" s="220"/>
      <c r="BB387" s="220"/>
      <c r="BC387" s="220"/>
      <c r="BD387" s="220"/>
      <c r="BE387" s="220"/>
      <c r="BF387" s="220"/>
      <c r="BG387" s="220"/>
      <c r="BH387" s="220"/>
      <c r="BI387" s="220"/>
      <c r="BJ387" s="220"/>
      <c r="BK387" s="220"/>
      <c r="BL387" s="220"/>
      <c r="BM387" s="220"/>
      <c r="BN387" s="402"/>
      <c r="BO387" s="391"/>
      <c r="BP387" s="220"/>
      <c r="BQ387" s="220"/>
      <c r="BR387" s="220"/>
      <c r="BS387" s="220"/>
      <c r="BT387" s="220"/>
      <c r="BU387" s="220"/>
      <c r="BV387" s="220"/>
      <c r="BW387" s="220"/>
      <c r="BX387" s="220"/>
      <c r="BY387" s="220"/>
      <c r="BZ387" s="220"/>
      <c r="CA387" s="220"/>
      <c r="CB387" s="220"/>
      <c r="CC387" s="220"/>
      <c r="CD387" s="402"/>
      <c r="CE387" s="391"/>
      <c r="CF387" s="220"/>
      <c r="CG387" s="220"/>
      <c r="CH387" s="220"/>
      <c r="CI387" s="220"/>
      <c r="CJ387" s="220"/>
      <c r="CK387" s="220"/>
      <c r="CL387" s="220"/>
      <c r="CM387" s="220"/>
      <c r="CN387" s="220"/>
      <c r="CO387" s="220"/>
      <c r="CP387" s="220"/>
      <c r="CQ387" s="220"/>
      <c r="CR387" s="220"/>
      <c r="CS387" s="220"/>
      <c r="CT387" s="402"/>
      <c r="CU387" s="221" t="s">
        <v>1005</v>
      </c>
    </row>
    <row r="388" spans="2:99" outlineLevel="1">
      <c r="B388" s="45" t="s">
        <v>3060</v>
      </c>
      <c r="C388" s="222">
        <f t="shared" si="263"/>
        <v>0</v>
      </c>
      <c r="D388" s="222">
        <f t="shared" si="264"/>
        <v>0</v>
      </c>
      <c r="E388" s="222">
        <f t="shared" si="265"/>
        <v>0</v>
      </c>
      <c r="F388" s="222">
        <f t="shared" si="266"/>
        <v>0</v>
      </c>
      <c r="G388" s="222">
        <f t="shared" si="267"/>
        <v>0</v>
      </c>
      <c r="H388" s="222">
        <f t="shared" si="268"/>
        <v>0</v>
      </c>
      <c r="I388" s="222">
        <f t="shared" si="269"/>
        <v>0</v>
      </c>
      <c r="J388" s="222">
        <f t="shared" si="270"/>
        <v>0</v>
      </c>
      <c r="K388" s="222">
        <f t="shared" si="271"/>
        <v>0</v>
      </c>
      <c r="L388" s="222">
        <f t="shared" si="272"/>
        <v>0</v>
      </c>
      <c r="M388" s="222">
        <f t="shared" si="273"/>
        <v>0</v>
      </c>
      <c r="N388" s="222">
        <f t="shared" si="274"/>
        <v>0</v>
      </c>
      <c r="O388" s="222">
        <f t="shared" si="275"/>
        <v>0</v>
      </c>
      <c r="P388" s="222">
        <f t="shared" si="276"/>
        <v>0</v>
      </c>
      <c r="Q388" s="222">
        <f t="shared" si="277"/>
        <v>0</v>
      </c>
      <c r="R388" s="381">
        <f t="shared" si="278"/>
        <v>0</v>
      </c>
      <c r="S388" s="392"/>
      <c r="T388" s="393"/>
      <c r="U388" s="393"/>
      <c r="V388" s="393"/>
      <c r="W388" s="393"/>
      <c r="X388" s="393"/>
      <c r="Y388" s="393"/>
      <c r="Z388" s="393"/>
      <c r="AA388" s="393"/>
      <c r="AB388" s="393"/>
      <c r="AC388" s="393"/>
      <c r="AD388" s="393"/>
      <c r="AE388" s="393"/>
      <c r="AF388" s="393"/>
      <c r="AG388" s="393"/>
      <c r="AH388" s="403"/>
      <c r="AI388" s="392"/>
      <c r="AJ388" s="393"/>
      <c r="AK388" s="393"/>
      <c r="AL388" s="393"/>
      <c r="AM388" s="393"/>
      <c r="AN388" s="393"/>
      <c r="AO388" s="393"/>
      <c r="AP388" s="393"/>
      <c r="AQ388" s="393"/>
      <c r="AR388" s="393"/>
      <c r="AS388" s="393"/>
      <c r="AT388" s="393"/>
      <c r="AU388" s="393"/>
      <c r="AV388" s="393"/>
      <c r="AW388" s="393"/>
      <c r="AX388" s="403"/>
      <c r="AY388" s="392"/>
      <c r="AZ388" s="393"/>
      <c r="BA388" s="393"/>
      <c r="BB388" s="393"/>
      <c r="BC388" s="393"/>
      <c r="BD388" s="393"/>
      <c r="BE388" s="393"/>
      <c r="BF388" s="393"/>
      <c r="BG388" s="393"/>
      <c r="BH388" s="393"/>
      <c r="BI388" s="393"/>
      <c r="BJ388" s="393"/>
      <c r="BK388" s="393"/>
      <c r="BL388" s="393"/>
      <c r="BM388" s="393"/>
      <c r="BN388" s="403"/>
      <c r="BO388" s="392"/>
      <c r="BP388" s="393"/>
      <c r="BQ388" s="393"/>
      <c r="BR388" s="393"/>
      <c r="BS388" s="393"/>
      <c r="BT388" s="393"/>
      <c r="BU388" s="393"/>
      <c r="BV388" s="393"/>
      <c r="BW388" s="393"/>
      <c r="BX388" s="393"/>
      <c r="BY388" s="393"/>
      <c r="BZ388" s="393"/>
      <c r="CA388" s="393"/>
      <c r="CB388" s="393"/>
      <c r="CC388" s="393"/>
      <c r="CD388" s="403"/>
      <c r="CE388" s="392"/>
      <c r="CF388" s="393"/>
      <c r="CG388" s="393"/>
      <c r="CH388" s="393"/>
      <c r="CI388" s="393"/>
      <c r="CJ388" s="393"/>
      <c r="CK388" s="393"/>
      <c r="CL388" s="393"/>
      <c r="CM388" s="393"/>
      <c r="CN388" s="393"/>
      <c r="CO388" s="393"/>
      <c r="CP388" s="393"/>
      <c r="CQ388" s="393"/>
      <c r="CR388" s="393"/>
      <c r="CS388" s="393"/>
      <c r="CT388" s="403"/>
      <c r="CU388" s="223"/>
    </row>
    <row r="389" spans="2:99" outlineLevel="1">
      <c r="B389" s="46" t="s">
        <v>1032</v>
      </c>
      <c r="C389" s="224">
        <f t="shared" si="263"/>
        <v>0</v>
      </c>
      <c r="D389" s="224">
        <f t="shared" si="264"/>
        <v>0</v>
      </c>
      <c r="E389" s="224">
        <f t="shared" si="265"/>
        <v>0</v>
      </c>
      <c r="F389" s="224">
        <f t="shared" si="266"/>
        <v>0</v>
      </c>
      <c r="G389" s="224">
        <f t="shared" si="267"/>
        <v>0</v>
      </c>
      <c r="H389" s="224">
        <f t="shared" si="268"/>
        <v>0</v>
      </c>
      <c r="I389" s="224">
        <f t="shared" si="269"/>
        <v>0</v>
      </c>
      <c r="J389" s="224">
        <f t="shared" si="270"/>
        <v>0</v>
      </c>
      <c r="K389" s="224">
        <f t="shared" si="271"/>
        <v>0</v>
      </c>
      <c r="L389" s="224">
        <f t="shared" si="272"/>
        <v>0</v>
      </c>
      <c r="M389" s="224">
        <f t="shared" si="273"/>
        <v>0</v>
      </c>
      <c r="N389" s="224">
        <f t="shared" si="274"/>
        <v>0</v>
      </c>
      <c r="O389" s="224">
        <f t="shared" si="275"/>
        <v>0</v>
      </c>
      <c r="P389" s="224">
        <f t="shared" si="276"/>
        <v>0</v>
      </c>
      <c r="Q389" s="224">
        <f t="shared" si="277"/>
        <v>0</v>
      </c>
      <c r="R389" s="382">
        <f t="shared" si="278"/>
        <v>0</v>
      </c>
      <c r="S389" s="394"/>
      <c r="T389" s="225"/>
      <c r="U389" s="225"/>
      <c r="V389" s="225"/>
      <c r="W389" s="225"/>
      <c r="X389" s="225"/>
      <c r="Y389" s="225"/>
      <c r="Z389" s="225"/>
      <c r="AA389" s="225"/>
      <c r="AB389" s="225"/>
      <c r="AC389" s="225"/>
      <c r="AD389" s="225"/>
      <c r="AE389" s="225"/>
      <c r="AF389" s="225"/>
      <c r="AG389" s="225"/>
      <c r="AH389" s="404"/>
      <c r="AI389" s="394"/>
      <c r="AJ389" s="225"/>
      <c r="AK389" s="225"/>
      <c r="AL389" s="225"/>
      <c r="AM389" s="225"/>
      <c r="AN389" s="225"/>
      <c r="AO389" s="225"/>
      <c r="AP389" s="225"/>
      <c r="AQ389" s="225"/>
      <c r="AR389" s="225"/>
      <c r="AS389" s="225"/>
      <c r="AT389" s="225"/>
      <c r="AU389" s="225"/>
      <c r="AV389" s="225"/>
      <c r="AW389" s="225"/>
      <c r="AX389" s="404"/>
      <c r="AY389" s="394"/>
      <c r="AZ389" s="225"/>
      <c r="BA389" s="225"/>
      <c r="BB389" s="225"/>
      <c r="BC389" s="225"/>
      <c r="BD389" s="225"/>
      <c r="BE389" s="225"/>
      <c r="BF389" s="225"/>
      <c r="BG389" s="225"/>
      <c r="BH389" s="225"/>
      <c r="BI389" s="225"/>
      <c r="BJ389" s="225"/>
      <c r="BK389" s="225"/>
      <c r="BL389" s="225"/>
      <c r="BM389" s="225"/>
      <c r="BN389" s="404"/>
      <c r="BO389" s="394"/>
      <c r="BP389" s="225"/>
      <c r="BQ389" s="225"/>
      <c r="BR389" s="225"/>
      <c r="BS389" s="225"/>
      <c r="BT389" s="225"/>
      <c r="BU389" s="225"/>
      <c r="BV389" s="225"/>
      <c r="BW389" s="225"/>
      <c r="BX389" s="225"/>
      <c r="BY389" s="225"/>
      <c r="BZ389" s="225"/>
      <c r="CA389" s="225"/>
      <c r="CB389" s="225"/>
      <c r="CC389" s="225"/>
      <c r="CD389" s="404"/>
      <c r="CE389" s="394"/>
      <c r="CF389" s="225"/>
      <c r="CG389" s="225"/>
      <c r="CH389" s="225"/>
      <c r="CI389" s="225"/>
      <c r="CJ389" s="225"/>
      <c r="CK389" s="225"/>
      <c r="CL389" s="225"/>
      <c r="CM389" s="225"/>
      <c r="CN389" s="225"/>
      <c r="CO389" s="225"/>
      <c r="CP389" s="225"/>
      <c r="CQ389" s="225"/>
      <c r="CR389" s="225"/>
      <c r="CS389" s="225"/>
      <c r="CT389" s="404"/>
      <c r="CU389" s="223"/>
    </row>
    <row r="390" spans="2:99" outlineLevel="1">
      <c r="B390" s="44" t="str">
        <f>$B$215&amp;": Ewe Lambs"</f>
        <v>Late: Ewe Lambs</v>
      </c>
      <c r="C390" s="219">
        <f t="shared" si="263"/>
        <v>0</v>
      </c>
      <c r="D390" s="219">
        <f t="shared" si="264"/>
        <v>0</v>
      </c>
      <c r="E390" s="219">
        <f t="shared" si="265"/>
        <v>0</v>
      </c>
      <c r="F390" s="219">
        <f t="shared" si="266"/>
        <v>0</v>
      </c>
      <c r="G390" s="219">
        <f t="shared" si="267"/>
        <v>0</v>
      </c>
      <c r="H390" s="219">
        <f t="shared" si="268"/>
        <v>0</v>
      </c>
      <c r="I390" s="219">
        <f t="shared" si="269"/>
        <v>0</v>
      </c>
      <c r="J390" s="219">
        <f t="shared" si="270"/>
        <v>0</v>
      </c>
      <c r="K390" s="219">
        <f t="shared" si="271"/>
        <v>0</v>
      </c>
      <c r="L390" s="219">
        <f t="shared" si="272"/>
        <v>0</v>
      </c>
      <c r="M390" s="219">
        <f t="shared" si="273"/>
        <v>0</v>
      </c>
      <c r="N390" s="219">
        <f t="shared" si="274"/>
        <v>0</v>
      </c>
      <c r="O390" s="219">
        <f t="shared" si="275"/>
        <v>0</v>
      </c>
      <c r="P390" s="219">
        <f t="shared" si="276"/>
        <v>0</v>
      </c>
      <c r="Q390" s="219">
        <f t="shared" si="277"/>
        <v>0</v>
      </c>
      <c r="R390" s="380">
        <f t="shared" si="278"/>
        <v>0</v>
      </c>
      <c r="S390" s="391"/>
      <c r="T390" s="220"/>
      <c r="U390" s="220"/>
      <c r="V390" s="220"/>
      <c r="W390" s="220"/>
      <c r="X390" s="220"/>
      <c r="Y390" s="220"/>
      <c r="Z390" s="220"/>
      <c r="AA390" s="220"/>
      <c r="AB390" s="220"/>
      <c r="AC390" s="220"/>
      <c r="AD390" s="220"/>
      <c r="AE390" s="220"/>
      <c r="AF390" s="220"/>
      <c r="AG390" s="220"/>
      <c r="AH390" s="402"/>
      <c r="AI390" s="391"/>
      <c r="AJ390" s="220"/>
      <c r="AK390" s="220"/>
      <c r="AL390" s="220"/>
      <c r="AM390" s="220"/>
      <c r="AN390" s="220"/>
      <c r="AO390" s="220"/>
      <c r="AP390" s="220"/>
      <c r="AQ390" s="220"/>
      <c r="AR390" s="220"/>
      <c r="AS390" s="220"/>
      <c r="AT390" s="220"/>
      <c r="AU390" s="220"/>
      <c r="AV390" s="220"/>
      <c r="AW390" s="220"/>
      <c r="AX390" s="402"/>
      <c r="AY390" s="391"/>
      <c r="AZ390" s="220"/>
      <c r="BA390" s="220"/>
      <c r="BB390" s="220"/>
      <c r="BC390" s="220"/>
      <c r="BD390" s="220"/>
      <c r="BE390" s="220"/>
      <c r="BF390" s="220"/>
      <c r="BG390" s="220"/>
      <c r="BH390" s="220"/>
      <c r="BI390" s="220"/>
      <c r="BJ390" s="220"/>
      <c r="BK390" s="220"/>
      <c r="BL390" s="220"/>
      <c r="BM390" s="220"/>
      <c r="BN390" s="402"/>
      <c r="BO390" s="391"/>
      <c r="BP390" s="220"/>
      <c r="BQ390" s="220"/>
      <c r="BR390" s="220"/>
      <c r="BS390" s="220"/>
      <c r="BT390" s="220"/>
      <c r="BU390" s="220"/>
      <c r="BV390" s="220"/>
      <c r="BW390" s="220"/>
      <c r="BX390" s="220"/>
      <c r="BY390" s="220"/>
      <c r="BZ390" s="220"/>
      <c r="CA390" s="220"/>
      <c r="CB390" s="220"/>
      <c r="CC390" s="220"/>
      <c r="CD390" s="402"/>
      <c r="CE390" s="391"/>
      <c r="CF390" s="220"/>
      <c r="CG390" s="220"/>
      <c r="CH390" s="220"/>
      <c r="CI390" s="220"/>
      <c r="CJ390" s="220"/>
      <c r="CK390" s="220"/>
      <c r="CL390" s="220"/>
      <c r="CM390" s="220"/>
      <c r="CN390" s="220"/>
      <c r="CO390" s="220"/>
      <c r="CP390" s="220"/>
      <c r="CQ390" s="220"/>
      <c r="CR390" s="220"/>
      <c r="CS390" s="220"/>
      <c r="CT390" s="402"/>
      <c r="CU390" s="221" t="s">
        <v>1005</v>
      </c>
    </row>
    <row r="391" spans="2:99" outlineLevel="1">
      <c r="B391" s="45" t="s">
        <v>3060</v>
      </c>
      <c r="C391" s="222">
        <f t="shared" si="263"/>
        <v>0</v>
      </c>
      <c r="D391" s="222">
        <f t="shared" si="264"/>
        <v>0</v>
      </c>
      <c r="E391" s="222">
        <f t="shared" si="265"/>
        <v>0</v>
      </c>
      <c r="F391" s="222">
        <f t="shared" si="266"/>
        <v>0</v>
      </c>
      <c r="G391" s="222">
        <f t="shared" si="267"/>
        <v>0</v>
      </c>
      <c r="H391" s="222">
        <f t="shared" si="268"/>
        <v>0</v>
      </c>
      <c r="I391" s="222">
        <f t="shared" si="269"/>
        <v>0</v>
      </c>
      <c r="J391" s="222">
        <f t="shared" si="270"/>
        <v>0</v>
      </c>
      <c r="K391" s="222">
        <f t="shared" si="271"/>
        <v>0</v>
      </c>
      <c r="L391" s="222">
        <f t="shared" si="272"/>
        <v>0</v>
      </c>
      <c r="M391" s="222">
        <f t="shared" si="273"/>
        <v>0</v>
      </c>
      <c r="N391" s="222">
        <f t="shared" si="274"/>
        <v>0</v>
      </c>
      <c r="O391" s="222">
        <f t="shared" si="275"/>
        <v>0</v>
      </c>
      <c r="P391" s="222">
        <f t="shared" si="276"/>
        <v>0</v>
      </c>
      <c r="Q391" s="222">
        <f t="shared" si="277"/>
        <v>0</v>
      </c>
      <c r="R391" s="381">
        <f t="shared" si="278"/>
        <v>0</v>
      </c>
      <c r="S391" s="392"/>
      <c r="T391" s="393"/>
      <c r="U391" s="393"/>
      <c r="V391" s="393"/>
      <c r="W391" s="393"/>
      <c r="X391" s="393"/>
      <c r="Y391" s="393"/>
      <c r="Z391" s="393"/>
      <c r="AA391" s="393"/>
      <c r="AB391" s="393"/>
      <c r="AC391" s="393"/>
      <c r="AD391" s="393"/>
      <c r="AE391" s="393"/>
      <c r="AF391" s="393"/>
      <c r="AG391" s="393"/>
      <c r="AH391" s="403"/>
      <c r="AI391" s="392"/>
      <c r="AJ391" s="393"/>
      <c r="AK391" s="393"/>
      <c r="AL391" s="393"/>
      <c r="AM391" s="393"/>
      <c r="AN391" s="393"/>
      <c r="AO391" s="393"/>
      <c r="AP391" s="393"/>
      <c r="AQ391" s="393"/>
      <c r="AR391" s="393"/>
      <c r="AS391" s="393"/>
      <c r="AT391" s="393"/>
      <c r="AU391" s="393"/>
      <c r="AV391" s="393"/>
      <c r="AW391" s="393"/>
      <c r="AX391" s="403"/>
      <c r="AY391" s="392"/>
      <c r="AZ391" s="393"/>
      <c r="BA391" s="393"/>
      <c r="BB391" s="393"/>
      <c r="BC391" s="393"/>
      <c r="BD391" s="393"/>
      <c r="BE391" s="393"/>
      <c r="BF391" s="393"/>
      <c r="BG391" s="393"/>
      <c r="BH391" s="393"/>
      <c r="BI391" s="393"/>
      <c r="BJ391" s="393"/>
      <c r="BK391" s="393"/>
      <c r="BL391" s="393"/>
      <c r="BM391" s="393"/>
      <c r="BN391" s="403"/>
      <c r="BO391" s="392"/>
      <c r="BP391" s="393"/>
      <c r="BQ391" s="393"/>
      <c r="BR391" s="393"/>
      <c r="BS391" s="393"/>
      <c r="BT391" s="393"/>
      <c r="BU391" s="393"/>
      <c r="BV391" s="393"/>
      <c r="BW391" s="393"/>
      <c r="BX391" s="393"/>
      <c r="BY391" s="393"/>
      <c r="BZ391" s="393"/>
      <c r="CA391" s="393"/>
      <c r="CB391" s="393"/>
      <c r="CC391" s="393"/>
      <c r="CD391" s="403"/>
      <c r="CE391" s="392"/>
      <c r="CF391" s="393"/>
      <c r="CG391" s="393"/>
      <c r="CH391" s="393"/>
      <c r="CI391" s="393"/>
      <c r="CJ391" s="393"/>
      <c r="CK391" s="393"/>
      <c r="CL391" s="393"/>
      <c r="CM391" s="393"/>
      <c r="CN391" s="393"/>
      <c r="CO391" s="393"/>
      <c r="CP391" s="393"/>
      <c r="CQ391" s="393"/>
      <c r="CR391" s="393"/>
      <c r="CS391" s="393"/>
      <c r="CT391" s="403"/>
      <c r="CU391" s="223"/>
    </row>
    <row r="392" spans="2:99" outlineLevel="1">
      <c r="B392" s="46" t="s">
        <v>1032</v>
      </c>
      <c r="C392" s="224">
        <f t="shared" si="263"/>
        <v>0</v>
      </c>
      <c r="D392" s="224">
        <f t="shared" si="264"/>
        <v>0</v>
      </c>
      <c r="E392" s="224">
        <f t="shared" si="265"/>
        <v>0</v>
      </c>
      <c r="F392" s="224">
        <f t="shared" si="266"/>
        <v>0</v>
      </c>
      <c r="G392" s="224">
        <f t="shared" si="267"/>
        <v>0</v>
      </c>
      <c r="H392" s="224">
        <f t="shared" si="268"/>
        <v>0</v>
      </c>
      <c r="I392" s="224">
        <f t="shared" si="269"/>
        <v>0</v>
      </c>
      <c r="J392" s="224">
        <f t="shared" si="270"/>
        <v>0</v>
      </c>
      <c r="K392" s="224">
        <f t="shared" si="271"/>
        <v>0</v>
      </c>
      <c r="L392" s="224">
        <f t="shared" si="272"/>
        <v>0</v>
      </c>
      <c r="M392" s="224">
        <f t="shared" si="273"/>
        <v>0</v>
      </c>
      <c r="N392" s="224">
        <f t="shared" si="274"/>
        <v>0</v>
      </c>
      <c r="O392" s="224">
        <f t="shared" si="275"/>
        <v>0</v>
      </c>
      <c r="P392" s="224">
        <f t="shared" si="276"/>
        <v>0</v>
      </c>
      <c r="Q392" s="224">
        <f t="shared" si="277"/>
        <v>0</v>
      </c>
      <c r="R392" s="382">
        <f t="shared" si="278"/>
        <v>0</v>
      </c>
      <c r="S392" s="394"/>
      <c r="T392" s="225"/>
      <c r="U392" s="225"/>
      <c r="V392" s="225"/>
      <c r="W392" s="225"/>
      <c r="X392" s="225"/>
      <c r="Y392" s="225"/>
      <c r="Z392" s="225"/>
      <c r="AA392" s="225"/>
      <c r="AB392" s="225"/>
      <c r="AC392" s="225"/>
      <c r="AD392" s="225"/>
      <c r="AE392" s="225"/>
      <c r="AF392" s="225"/>
      <c r="AG392" s="225"/>
      <c r="AH392" s="404"/>
      <c r="AI392" s="394"/>
      <c r="AJ392" s="225"/>
      <c r="AK392" s="225"/>
      <c r="AL392" s="225"/>
      <c r="AM392" s="225"/>
      <c r="AN392" s="225"/>
      <c r="AO392" s="225"/>
      <c r="AP392" s="225"/>
      <c r="AQ392" s="225"/>
      <c r="AR392" s="225"/>
      <c r="AS392" s="225"/>
      <c r="AT392" s="225"/>
      <c r="AU392" s="225"/>
      <c r="AV392" s="225"/>
      <c r="AW392" s="225"/>
      <c r="AX392" s="404"/>
      <c r="AY392" s="394"/>
      <c r="AZ392" s="225"/>
      <c r="BA392" s="225"/>
      <c r="BB392" s="225"/>
      <c r="BC392" s="225"/>
      <c r="BD392" s="225"/>
      <c r="BE392" s="225"/>
      <c r="BF392" s="225"/>
      <c r="BG392" s="225"/>
      <c r="BH392" s="225"/>
      <c r="BI392" s="225"/>
      <c r="BJ392" s="225"/>
      <c r="BK392" s="225"/>
      <c r="BL392" s="225"/>
      <c r="BM392" s="225"/>
      <c r="BN392" s="404"/>
      <c r="BO392" s="394"/>
      <c r="BP392" s="225"/>
      <c r="BQ392" s="225"/>
      <c r="BR392" s="225"/>
      <c r="BS392" s="225"/>
      <c r="BT392" s="225"/>
      <c r="BU392" s="225"/>
      <c r="BV392" s="225"/>
      <c r="BW392" s="225"/>
      <c r="BX392" s="225"/>
      <c r="BY392" s="225"/>
      <c r="BZ392" s="225"/>
      <c r="CA392" s="225"/>
      <c r="CB392" s="225"/>
      <c r="CC392" s="225"/>
      <c r="CD392" s="404"/>
      <c r="CE392" s="394"/>
      <c r="CF392" s="225"/>
      <c r="CG392" s="225"/>
      <c r="CH392" s="225"/>
      <c r="CI392" s="225"/>
      <c r="CJ392" s="225"/>
      <c r="CK392" s="225"/>
      <c r="CL392" s="225"/>
      <c r="CM392" s="225"/>
      <c r="CN392" s="225"/>
      <c r="CO392" s="225"/>
      <c r="CP392" s="225"/>
      <c r="CQ392" s="225"/>
      <c r="CR392" s="225"/>
      <c r="CS392" s="225"/>
      <c r="CT392" s="404"/>
      <c r="CU392" s="223"/>
    </row>
    <row r="393" spans="2:99" outlineLevel="1">
      <c r="B393" s="44" t="str">
        <f>$B$216&amp;": Ewe Lambs"</f>
        <v>V. Late: Ewe Lambs</v>
      </c>
      <c r="C393" s="219">
        <f t="shared" si="263"/>
        <v>0</v>
      </c>
      <c r="D393" s="219">
        <f t="shared" si="264"/>
        <v>0</v>
      </c>
      <c r="E393" s="219">
        <f t="shared" si="265"/>
        <v>0</v>
      </c>
      <c r="F393" s="219">
        <f t="shared" si="266"/>
        <v>0</v>
      </c>
      <c r="G393" s="219">
        <f t="shared" si="267"/>
        <v>0</v>
      </c>
      <c r="H393" s="219">
        <f t="shared" si="268"/>
        <v>0</v>
      </c>
      <c r="I393" s="219">
        <f t="shared" si="269"/>
        <v>0</v>
      </c>
      <c r="J393" s="219">
        <f t="shared" si="270"/>
        <v>0</v>
      </c>
      <c r="K393" s="219">
        <f t="shared" si="271"/>
        <v>0</v>
      </c>
      <c r="L393" s="219">
        <f t="shared" si="272"/>
        <v>0</v>
      </c>
      <c r="M393" s="219">
        <f t="shared" si="273"/>
        <v>0</v>
      </c>
      <c r="N393" s="219">
        <f t="shared" si="274"/>
        <v>0</v>
      </c>
      <c r="O393" s="219">
        <f t="shared" si="275"/>
        <v>0</v>
      </c>
      <c r="P393" s="219">
        <f t="shared" si="276"/>
        <v>0</v>
      </c>
      <c r="Q393" s="219">
        <f t="shared" si="277"/>
        <v>0</v>
      </c>
      <c r="R393" s="380">
        <f t="shared" si="278"/>
        <v>0</v>
      </c>
      <c r="S393" s="391"/>
      <c r="T393" s="220"/>
      <c r="U393" s="220"/>
      <c r="V393" s="220"/>
      <c r="W393" s="220"/>
      <c r="X393" s="220"/>
      <c r="Y393" s="220"/>
      <c r="Z393" s="220"/>
      <c r="AA393" s="220"/>
      <c r="AB393" s="220"/>
      <c r="AC393" s="220"/>
      <c r="AD393" s="220"/>
      <c r="AE393" s="220"/>
      <c r="AF393" s="220"/>
      <c r="AG393" s="220"/>
      <c r="AH393" s="402"/>
      <c r="AI393" s="391"/>
      <c r="AJ393" s="220"/>
      <c r="AK393" s="220"/>
      <c r="AL393" s="220"/>
      <c r="AM393" s="220"/>
      <c r="AN393" s="220"/>
      <c r="AO393" s="220"/>
      <c r="AP393" s="220"/>
      <c r="AQ393" s="220"/>
      <c r="AR393" s="220"/>
      <c r="AS393" s="220"/>
      <c r="AT393" s="220"/>
      <c r="AU393" s="220"/>
      <c r="AV393" s="220"/>
      <c r="AW393" s="220"/>
      <c r="AX393" s="402"/>
      <c r="AY393" s="391"/>
      <c r="AZ393" s="220"/>
      <c r="BA393" s="220"/>
      <c r="BB393" s="220"/>
      <c r="BC393" s="220"/>
      <c r="BD393" s="220"/>
      <c r="BE393" s="220"/>
      <c r="BF393" s="220"/>
      <c r="BG393" s="220"/>
      <c r="BH393" s="220"/>
      <c r="BI393" s="220"/>
      <c r="BJ393" s="220"/>
      <c r="BK393" s="220"/>
      <c r="BL393" s="220"/>
      <c r="BM393" s="220"/>
      <c r="BN393" s="402"/>
      <c r="BO393" s="391"/>
      <c r="BP393" s="220"/>
      <c r="BQ393" s="220"/>
      <c r="BR393" s="220"/>
      <c r="BS393" s="220"/>
      <c r="BT393" s="220"/>
      <c r="BU393" s="220"/>
      <c r="BV393" s="220"/>
      <c r="BW393" s="220"/>
      <c r="BX393" s="220"/>
      <c r="BY393" s="220"/>
      <c r="BZ393" s="220"/>
      <c r="CA393" s="220"/>
      <c r="CB393" s="220"/>
      <c r="CC393" s="220"/>
      <c r="CD393" s="402"/>
      <c r="CE393" s="391"/>
      <c r="CF393" s="220"/>
      <c r="CG393" s="220"/>
      <c r="CH393" s="220"/>
      <c r="CI393" s="220"/>
      <c r="CJ393" s="220"/>
      <c r="CK393" s="220"/>
      <c r="CL393" s="220"/>
      <c r="CM393" s="220"/>
      <c r="CN393" s="220"/>
      <c r="CO393" s="220"/>
      <c r="CP393" s="220"/>
      <c r="CQ393" s="220"/>
      <c r="CR393" s="220"/>
      <c r="CS393" s="220"/>
      <c r="CT393" s="402"/>
      <c r="CU393" s="221" t="s">
        <v>1005</v>
      </c>
    </row>
    <row r="394" spans="2:99" outlineLevel="1">
      <c r="B394" s="45" t="s">
        <v>3060</v>
      </c>
      <c r="C394" s="222">
        <f t="shared" si="263"/>
        <v>0</v>
      </c>
      <c r="D394" s="222">
        <f t="shared" si="264"/>
        <v>0</v>
      </c>
      <c r="E394" s="222">
        <f t="shared" si="265"/>
        <v>0</v>
      </c>
      <c r="F394" s="222">
        <f t="shared" si="266"/>
        <v>0</v>
      </c>
      <c r="G394" s="222">
        <f t="shared" si="267"/>
        <v>0</v>
      </c>
      <c r="H394" s="222">
        <f t="shared" si="268"/>
        <v>0</v>
      </c>
      <c r="I394" s="222">
        <f t="shared" si="269"/>
        <v>0</v>
      </c>
      <c r="J394" s="222">
        <f t="shared" si="270"/>
        <v>0</v>
      </c>
      <c r="K394" s="222">
        <f t="shared" si="271"/>
        <v>0</v>
      </c>
      <c r="L394" s="222">
        <f t="shared" si="272"/>
        <v>0</v>
      </c>
      <c r="M394" s="222">
        <f t="shared" si="273"/>
        <v>0</v>
      </c>
      <c r="N394" s="222">
        <f t="shared" si="274"/>
        <v>0</v>
      </c>
      <c r="O394" s="222">
        <f t="shared" si="275"/>
        <v>0</v>
      </c>
      <c r="P394" s="222">
        <f t="shared" si="276"/>
        <v>0</v>
      </c>
      <c r="Q394" s="222">
        <f t="shared" si="277"/>
        <v>0</v>
      </c>
      <c r="R394" s="381">
        <f t="shared" si="278"/>
        <v>0</v>
      </c>
      <c r="S394" s="392"/>
      <c r="T394" s="393"/>
      <c r="U394" s="393"/>
      <c r="V394" s="393"/>
      <c r="W394" s="393"/>
      <c r="X394" s="393"/>
      <c r="Y394" s="393"/>
      <c r="Z394" s="393"/>
      <c r="AA394" s="393"/>
      <c r="AB394" s="393"/>
      <c r="AC394" s="393"/>
      <c r="AD394" s="393"/>
      <c r="AE394" s="393"/>
      <c r="AF394" s="393"/>
      <c r="AG394" s="393"/>
      <c r="AH394" s="403"/>
      <c r="AI394" s="392"/>
      <c r="AJ394" s="393"/>
      <c r="AK394" s="393"/>
      <c r="AL394" s="393"/>
      <c r="AM394" s="393"/>
      <c r="AN394" s="393"/>
      <c r="AO394" s="393"/>
      <c r="AP394" s="393"/>
      <c r="AQ394" s="393"/>
      <c r="AR394" s="393"/>
      <c r="AS394" s="393"/>
      <c r="AT394" s="393"/>
      <c r="AU394" s="393"/>
      <c r="AV394" s="393"/>
      <c r="AW394" s="393"/>
      <c r="AX394" s="403"/>
      <c r="AY394" s="392"/>
      <c r="AZ394" s="393"/>
      <c r="BA394" s="393"/>
      <c r="BB394" s="393"/>
      <c r="BC394" s="393"/>
      <c r="BD394" s="393"/>
      <c r="BE394" s="393"/>
      <c r="BF394" s="393"/>
      <c r="BG394" s="393"/>
      <c r="BH394" s="393"/>
      <c r="BI394" s="393"/>
      <c r="BJ394" s="393"/>
      <c r="BK394" s="393"/>
      <c r="BL394" s="393"/>
      <c r="BM394" s="393"/>
      <c r="BN394" s="403"/>
      <c r="BO394" s="392"/>
      <c r="BP394" s="393"/>
      <c r="BQ394" s="393"/>
      <c r="BR394" s="393"/>
      <c r="BS394" s="393"/>
      <c r="BT394" s="393"/>
      <c r="BU394" s="393"/>
      <c r="BV394" s="393"/>
      <c r="BW394" s="393"/>
      <c r="BX394" s="393"/>
      <c r="BY394" s="393"/>
      <c r="BZ394" s="393"/>
      <c r="CA394" s="393"/>
      <c r="CB394" s="393"/>
      <c r="CC394" s="393"/>
      <c r="CD394" s="403"/>
      <c r="CE394" s="392"/>
      <c r="CF394" s="393"/>
      <c r="CG394" s="393"/>
      <c r="CH394" s="393"/>
      <c r="CI394" s="393"/>
      <c r="CJ394" s="393"/>
      <c r="CK394" s="393"/>
      <c r="CL394" s="393"/>
      <c r="CM394" s="393"/>
      <c r="CN394" s="393"/>
      <c r="CO394" s="393"/>
      <c r="CP394" s="393"/>
      <c r="CQ394" s="393"/>
      <c r="CR394" s="393"/>
      <c r="CS394" s="393"/>
      <c r="CT394" s="403"/>
      <c r="CU394" s="223"/>
    </row>
    <row r="395" spans="2:99" outlineLevel="1">
      <c r="B395" s="46" t="s">
        <v>1032</v>
      </c>
      <c r="C395" s="224">
        <f t="shared" si="263"/>
        <v>0</v>
      </c>
      <c r="D395" s="224">
        <f t="shared" si="264"/>
        <v>0</v>
      </c>
      <c r="E395" s="224">
        <f t="shared" si="265"/>
        <v>0</v>
      </c>
      <c r="F395" s="224">
        <f t="shared" si="266"/>
        <v>0</v>
      </c>
      <c r="G395" s="224">
        <f t="shared" si="267"/>
        <v>0</v>
      </c>
      <c r="H395" s="224">
        <f t="shared" si="268"/>
        <v>0</v>
      </c>
      <c r="I395" s="224">
        <f t="shared" si="269"/>
        <v>0</v>
      </c>
      <c r="J395" s="224">
        <f t="shared" si="270"/>
        <v>0</v>
      </c>
      <c r="K395" s="224">
        <f t="shared" si="271"/>
        <v>0</v>
      </c>
      <c r="L395" s="224">
        <f t="shared" si="272"/>
        <v>0</v>
      </c>
      <c r="M395" s="224">
        <f t="shared" si="273"/>
        <v>0</v>
      </c>
      <c r="N395" s="224">
        <f t="shared" si="274"/>
        <v>0</v>
      </c>
      <c r="O395" s="224">
        <f t="shared" si="275"/>
        <v>0</v>
      </c>
      <c r="P395" s="224">
        <f t="shared" si="276"/>
        <v>0</v>
      </c>
      <c r="Q395" s="224">
        <f t="shared" si="277"/>
        <v>0</v>
      </c>
      <c r="R395" s="382">
        <f t="shared" si="278"/>
        <v>0</v>
      </c>
      <c r="S395" s="394"/>
      <c r="T395" s="225"/>
      <c r="U395" s="225"/>
      <c r="V395" s="225"/>
      <c r="W395" s="225"/>
      <c r="X395" s="225"/>
      <c r="Y395" s="225"/>
      <c r="Z395" s="225"/>
      <c r="AA395" s="225"/>
      <c r="AB395" s="225"/>
      <c r="AC395" s="225"/>
      <c r="AD395" s="225"/>
      <c r="AE395" s="225"/>
      <c r="AF395" s="225"/>
      <c r="AG395" s="225"/>
      <c r="AH395" s="404"/>
      <c r="AI395" s="394"/>
      <c r="AJ395" s="225"/>
      <c r="AK395" s="225"/>
      <c r="AL395" s="225"/>
      <c r="AM395" s="225"/>
      <c r="AN395" s="225"/>
      <c r="AO395" s="225"/>
      <c r="AP395" s="225"/>
      <c r="AQ395" s="225"/>
      <c r="AR395" s="225"/>
      <c r="AS395" s="225"/>
      <c r="AT395" s="225"/>
      <c r="AU395" s="225"/>
      <c r="AV395" s="225"/>
      <c r="AW395" s="225"/>
      <c r="AX395" s="404"/>
      <c r="AY395" s="394"/>
      <c r="AZ395" s="225"/>
      <c r="BA395" s="225"/>
      <c r="BB395" s="225"/>
      <c r="BC395" s="225"/>
      <c r="BD395" s="225"/>
      <c r="BE395" s="225"/>
      <c r="BF395" s="225"/>
      <c r="BG395" s="225"/>
      <c r="BH395" s="225"/>
      <c r="BI395" s="225"/>
      <c r="BJ395" s="225"/>
      <c r="BK395" s="225"/>
      <c r="BL395" s="225"/>
      <c r="BM395" s="225"/>
      <c r="BN395" s="404"/>
      <c r="BO395" s="394"/>
      <c r="BP395" s="225"/>
      <c r="BQ395" s="225"/>
      <c r="BR395" s="225"/>
      <c r="BS395" s="225"/>
      <c r="BT395" s="225"/>
      <c r="BU395" s="225"/>
      <c r="BV395" s="225"/>
      <c r="BW395" s="225"/>
      <c r="BX395" s="225"/>
      <c r="BY395" s="225"/>
      <c r="BZ395" s="225"/>
      <c r="CA395" s="225"/>
      <c r="CB395" s="225"/>
      <c r="CC395" s="225"/>
      <c r="CD395" s="404"/>
      <c r="CE395" s="394"/>
      <c r="CF395" s="225"/>
      <c r="CG395" s="225"/>
      <c r="CH395" s="225"/>
      <c r="CI395" s="225"/>
      <c r="CJ395" s="225"/>
      <c r="CK395" s="225"/>
      <c r="CL395" s="225"/>
      <c r="CM395" s="225"/>
      <c r="CN395" s="225"/>
      <c r="CO395" s="225"/>
      <c r="CP395" s="225"/>
      <c r="CQ395" s="225"/>
      <c r="CR395" s="225"/>
      <c r="CS395" s="225"/>
      <c r="CT395" s="404"/>
      <c r="CU395" s="223"/>
    </row>
    <row r="396" spans="2:99" outlineLevel="1">
      <c r="B396" s="44" t="str">
        <f>$B$217&amp;": Ewe Lambs"</f>
        <v>7mo with 0% mated: Ewe Lambs</v>
      </c>
      <c r="C396" s="219">
        <f t="shared" si="263"/>
        <v>0</v>
      </c>
      <c r="D396" s="219">
        <f t="shared" si="264"/>
        <v>0</v>
      </c>
      <c r="E396" s="219">
        <f t="shared" si="265"/>
        <v>0</v>
      </c>
      <c r="F396" s="219">
        <f t="shared" si="266"/>
        <v>0</v>
      </c>
      <c r="G396" s="219">
        <f t="shared" si="267"/>
        <v>0</v>
      </c>
      <c r="H396" s="219">
        <f t="shared" si="268"/>
        <v>0</v>
      </c>
      <c r="I396" s="219">
        <f t="shared" si="269"/>
        <v>0</v>
      </c>
      <c r="J396" s="219">
        <f t="shared" si="270"/>
        <v>0</v>
      </c>
      <c r="K396" s="219">
        <f t="shared" si="271"/>
        <v>0</v>
      </c>
      <c r="L396" s="219">
        <f t="shared" si="272"/>
        <v>0</v>
      </c>
      <c r="M396" s="219">
        <f t="shared" si="273"/>
        <v>0</v>
      </c>
      <c r="N396" s="219">
        <f t="shared" si="274"/>
        <v>0</v>
      </c>
      <c r="O396" s="219">
        <f t="shared" si="275"/>
        <v>0</v>
      </c>
      <c r="P396" s="219">
        <f t="shared" si="276"/>
        <v>0</v>
      </c>
      <c r="Q396" s="219">
        <f t="shared" si="277"/>
        <v>0</v>
      </c>
      <c r="R396" s="380">
        <f t="shared" si="278"/>
        <v>0</v>
      </c>
      <c r="S396" s="391"/>
      <c r="T396" s="220"/>
      <c r="U396" s="220"/>
      <c r="V396" s="220"/>
      <c r="W396" s="220"/>
      <c r="X396" s="220"/>
      <c r="Y396" s="220"/>
      <c r="Z396" s="220"/>
      <c r="AA396" s="220"/>
      <c r="AB396" s="220"/>
      <c r="AC396" s="220"/>
      <c r="AD396" s="220"/>
      <c r="AE396" s="220"/>
      <c r="AF396" s="220"/>
      <c r="AG396" s="220"/>
      <c r="AH396" s="402"/>
      <c r="AI396" s="391"/>
      <c r="AJ396" s="220"/>
      <c r="AK396" s="220"/>
      <c r="AL396" s="220"/>
      <c r="AM396" s="220"/>
      <c r="AN396" s="220"/>
      <c r="AO396" s="220"/>
      <c r="AP396" s="220"/>
      <c r="AQ396" s="220"/>
      <c r="AR396" s="220"/>
      <c r="AS396" s="220"/>
      <c r="AT396" s="220"/>
      <c r="AU396" s="220"/>
      <c r="AV396" s="220"/>
      <c r="AW396" s="220"/>
      <c r="AX396" s="402"/>
      <c r="AY396" s="391"/>
      <c r="AZ396" s="220"/>
      <c r="BA396" s="220"/>
      <c r="BB396" s="220"/>
      <c r="BC396" s="220"/>
      <c r="BD396" s="220"/>
      <c r="BE396" s="220"/>
      <c r="BF396" s="220"/>
      <c r="BG396" s="220"/>
      <c r="BH396" s="220"/>
      <c r="BI396" s="220"/>
      <c r="BJ396" s="220"/>
      <c r="BK396" s="220"/>
      <c r="BL396" s="220"/>
      <c r="BM396" s="220"/>
      <c r="BN396" s="402"/>
      <c r="BO396" s="391"/>
      <c r="BP396" s="220"/>
      <c r="BQ396" s="220"/>
      <c r="BR396" s="220"/>
      <c r="BS396" s="220"/>
      <c r="BT396" s="220"/>
      <c r="BU396" s="220"/>
      <c r="BV396" s="220"/>
      <c r="BW396" s="220"/>
      <c r="BX396" s="220"/>
      <c r="BY396" s="220"/>
      <c r="BZ396" s="220"/>
      <c r="CA396" s="220"/>
      <c r="CB396" s="220"/>
      <c r="CC396" s="220"/>
      <c r="CD396" s="402"/>
      <c r="CE396" s="391"/>
      <c r="CF396" s="220"/>
      <c r="CG396" s="220"/>
      <c r="CH396" s="220"/>
      <c r="CI396" s="220"/>
      <c r="CJ396" s="220"/>
      <c r="CK396" s="220"/>
      <c r="CL396" s="220"/>
      <c r="CM396" s="220"/>
      <c r="CN396" s="220"/>
      <c r="CO396" s="220"/>
      <c r="CP396" s="220"/>
      <c r="CQ396" s="220"/>
      <c r="CR396" s="220"/>
      <c r="CS396" s="220"/>
      <c r="CT396" s="402"/>
      <c r="CU396" s="221" t="s">
        <v>1005</v>
      </c>
    </row>
    <row r="397" spans="2:99" outlineLevel="1">
      <c r="B397" s="45" t="s">
        <v>3060</v>
      </c>
      <c r="C397" s="222">
        <f t="shared" si="263"/>
        <v>0</v>
      </c>
      <c r="D397" s="222">
        <f t="shared" si="264"/>
        <v>0</v>
      </c>
      <c r="E397" s="222">
        <f t="shared" si="265"/>
        <v>0</v>
      </c>
      <c r="F397" s="222">
        <f t="shared" si="266"/>
        <v>0</v>
      </c>
      <c r="G397" s="222">
        <f t="shared" si="267"/>
        <v>0</v>
      </c>
      <c r="H397" s="222">
        <f t="shared" si="268"/>
        <v>0</v>
      </c>
      <c r="I397" s="222">
        <f t="shared" si="269"/>
        <v>0</v>
      </c>
      <c r="J397" s="222">
        <f t="shared" si="270"/>
        <v>0</v>
      </c>
      <c r="K397" s="222">
        <f t="shared" si="271"/>
        <v>0</v>
      </c>
      <c r="L397" s="222">
        <f t="shared" si="272"/>
        <v>0</v>
      </c>
      <c r="M397" s="222">
        <f t="shared" si="273"/>
        <v>0</v>
      </c>
      <c r="N397" s="222">
        <f t="shared" si="274"/>
        <v>0</v>
      </c>
      <c r="O397" s="222">
        <f t="shared" si="275"/>
        <v>0</v>
      </c>
      <c r="P397" s="222">
        <f t="shared" si="276"/>
        <v>0</v>
      </c>
      <c r="Q397" s="222">
        <f t="shared" si="277"/>
        <v>0</v>
      </c>
      <c r="R397" s="381">
        <f t="shared" si="278"/>
        <v>0</v>
      </c>
      <c r="S397" s="392"/>
      <c r="T397" s="393"/>
      <c r="U397" s="393"/>
      <c r="V397" s="393"/>
      <c r="W397" s="393"/>
      <c r="X397" s="393"/>
      <c r="Y397" s="393"/>
      <c r="Z397" s="393"/>
      <c r="AA397" s="393"/>
      <c r="AB397" s="393"/>
      <c r="AC397" s="393"/>
      <c r="AD397" s="393"/>
      <c r="AE397" s="393"/>
      <c r="AF397" s="393"/>
      <c r="AG397" s="393"/>
      <c r="AH397" s="403"/>
      <c r="AI397" s="392"/>
      <c r="AJ397" s="393"/>
      <c r="AK397" s="393"/>
      <c r="AL397" s="393"/>
      <c r="AM397" s="393"/>
      <c r="AN397" s="393"/>
      <c r="AO397" s="393"/>
      <c r="AP397" s="393"/>
      <c r="AQ397" s="393"/>
      <c r="AR397" s="393"/>
      <c r="AS397" s="393"/>
      <c r="AT397" s="393"/>
      <c r="AU397" s="393"/>
      <c r="AV397" s="393"/>
      <c r="AW397" s="393"/>
      <c r="AX397" s="403"/>
      <c r="AY397" s="392"/>
      <c r="AZ397" s="393"/>
      <c r="BA397" s="393"/>
      <c r="BB397" s="393"/>
      <c r="BC397" s="393"/>
      <c r="BD397" s="393"/>
      <c r="BE397" s="393"/>
      <c r="BF397" s="393"/>
      <c r="BG397" s="393"/>
      <c r="BH397" s="393"/>
      <c r="BI397" s="393"/>
      <c r="BJ397" s="393"/>
      <c r="BK397" s="393"/>
      <c r="BL397" s="393"/>
      <c r="BM397" s="393"/>
      <c r="BN397" s="403"/>
      <c r="BO397" s="392"/>
      <c r="BP397" s="393"/>
      <c r="BQ397" s="393"/>
      <c r="BR397" s="393"/>
      <c r="BS397" s="393"/>
      <c r="BT397" s="393"/>
      <c r="BU397" s="393"/>
      <c r="BV397" s="393"/>
      <c r="BW397" s="393"/>
      <c r="BX397" s="393"/>
      <c r="BY397" s="393"/>
      <c r="BZ397" s="393"/>
      <c r="CA397" s="393"/>
      <c r="CB397" s="393"/>
      <c r="CC397" s="393"/>
      <c r="CD397" s="403"/>
      <c r="CE397" s="392"/>
      <c r="CF397" s="393"/>
      <c r="CG397" s="393"/>
      <c r="CH397" s="393"/>
      <c r="CI397" s="393"/>
      <c r="CJ397" s="393"/>
      <c r="CK397" s="393"/>
      <c r="CL397" s="393"/>
      <c r="CM397" s="393"/>
      <c r="CN397" s="393"/>
      <c r="CO397" s="393"/>
      <c r="CP397" s="393"/>
      <c r="CQ397" s="393"/>
      <c r="CR397" s="393"/>
      <c r="CS397" s="393"/>
      <c r="CT397" s="403"/>
      <c r="CU397" s="223"/>
    </row>
    <row r="398" spans="2:99" outlineLevel="1">
      <c r="B398" s="46" t="s">
        <v>1032</v>
      </c>
      <c r="C398" s="224">
        <f t="shared" si="263"/>
        <v>0</v>
      </c>
      <c r="D398" s="224">
        <f t="shared" si="264"/>
        <v>0</v>
      </c>
      <c r="E398" s="224">
        <f t="shared" si="265"/>
        <v>0</v>
      </c>
      <c r="F398" s="224">
        <f t="shared" si="266"/>
        <v>0</v>
      </c>
      <c r="G398" s="224">
        <f t="shared" si="267"/>
        <v>0</v>
      </c>
      <c r="H398" s="224">
        <f t="shared" si="268"/>
        <v>0</v>
      </c>
      <c r="I398" s="224">
        <f t="shared" si="269"/>
        <v>0</v>
      </c>
      <c r="J398" s="224">
        <f t="shared" si="270"/>
        <v>0</v>
      </c>
      <c r="K398" s="224">
        <f t="shared" si="271"/>
        <v>0</v>
      </c>
      <c r="L398" s="224">
        <f t="shared" si="272"/>
        <v>0</v>
      </c>
      <c r="M398" s="224">
        <f t="shared" si="273"/>
        <v>0</v>
      </c>
      <c r="N398" s="224">
        <f t="shared" si="274"/>
        <v>0</v>
      </c>
      <c r="O398" s="224">
        <f t="shared" si="275"/>
        <v>0</v>
      </c>
      <c r="P398" s="224">
        <f t="shared" si="276"/>
        <v>0</v>
      </c>
      <c r="Q398" s="224">
        <f t="shared" si="277"/>
        <v>0</v>
      </c>
      <c r="R398" s="382">
        <f t="shared" si="278"/>
        <v>0</v>
      </c>
      <c r="S398" s="394"/>
      <c r="T398" s="225"/>
      <c r="U398" s="225"/>
      <c r="V398" s="225"/>
      <c r="W398" s="225"/>
      <c r="X398" s="225"/>
      <c r="Y398" s="225"/>
      <c r="Z398" s="225"/>
      <c r="AA398" s="225"/>
      <c r="AB398" s="225"/>
      <c r="AC398" s="225"/>
      <c r="AD398" s="225"/>
      <c r="AE398" s="225"/>
      <c r="AF398" s="225"/>
      <c r="AG398" s="225"/>
      <c r="AH398" s="404"/>
      <c r="AI398" s="394"/>
      <c r="AJ398" s="225"/>
      <c r="AK398" s="225"/>
      <c r="AL398" s="225"/>
      <c r="AM398" s="225"/>
      <c r="AN398" s="225"/>
      <c r="AO398" s="225"/>
      <c r="AP398" s="225"/>
      <c r="AQ398" s="225"/>
      <c r="AR398" s="225"/>
      <c r="AS398" s="225"/>
      <c r="AT398" s="225"/>
      <c r="AU398" s="225"/>
      <c r="AV398" s="225"/>
      <c r="AW398" s="225"/>
      <c r="AX398" s="404"/>
      <c r="AY398" s="394"/>
      <c r="AZ398" s="225"/>
      <c r="BA398" s="225"/>
      <c r="BB398" s="225"/>
      <c r="BC398" s="225"/>
      <c r="BD398" s="225"/>
      <c r="BE398" s="225"/>
      <c r="BF398" s="225"/>
      <c r="BG398" s="225"/>
      <c r="BH398" s="225"/>
      <c r="BI398" s="225"/>
      <c r="BJ398" s="225"/>
      <c r="BK398" s="225"/>
      <c r="BL398" s="225"/>
      <c r="BM398" s="225"/>
      <c r="BN398" s="404"/>
      <c r="BO398" s="394"/>
      <c r="BP398" s="225"/>
      <c r="BQ398" s="225"/>
      <c r="BR398" s="225"/>
      <c r="BS398" s="225"/>
      <c r="BT398" s="225"/>
      <c r="BU398" s="225"/>
      <c r="BV398" s="225"/>
      <c r="BW398" s="225"/>
      <c r="BX398" s="225"/>
      <c r="BY398" s="225"/>
      <c r="BZ398" s="225"/>
      <c r="CA398" s="225"/>
      <c r="CB398" s="225"/>
      <c r="CC398" s="225"/>
      <c r="CD398" s="404"/>
      <c r="CE398" s="394"/>
      <c r="CF398" s="225"/>
      <c r="CG398" s="225"/>
      <c r="CH398" s="225"/>
      <c r="CI398" s="225"/>
      <c r="CJ398" s="225"/>
      <c r="CK398" s="225"/>
      <c r="CL398" s="225"/>
      <c r="CM398" s="225"/>
      <c r="CN398" s="225"/>
      <c r="CO398" s="225"/>
      <c r="CP398" s="225"/>
      <c r="CQ398" s="225"/>
      <c r="CR398" s="225"/>
      <c r="CS398" s="225"/>
      <c r="CT398" s="404"/>
      <c r="CU398" s="223"/>
    </row>
    <row r="399" spans="2:99" outlineLevel="1"/>
    <row r="401" spans="1:122">
      <c r="A401" s="14" t="s">
        <v>1063</v>
      </c>
    </row>
    <row r="402" spans="1:122" ht="86.25" outlineLevel="1">
      <c r="B402" s="273" t="s">
        <v>1068</v>
      </c>
      <c r="C402" s="110" t="s">
        <v>997</v>
      </c>
      <c r="D402" s="110" t="s">
        <v>996</v>
      </c>
      <c r="E402" s="110" t="s">
        <v>995</v>
      </c>
      <c r="F402" s="110" t="s">
        <v>994</v>
      </c>
      <c r="G402" s="110" t="s">
        <v>995</v>
      </c>
      <c r="H402" s="110" t="s">
        <v>994</v>
      </c>
      <c r="I402" s="110" t="s">
        <v>993</v>
      </c>
      <c r="J402" s="110"/>
      <c r="K402" s="110"/>
      <c r="L402" s="110"/>
      <c r="M402" s="110"/>
      <c r="N402" s="223"/>
      <c r="O402" s="223"/>
      <c r="P402" s="257" t="s">
        <v>496</v>
      </c>
      <c r="Q402" s="257" t="s">
        <v>496</v>
      </c>
      <c r="R402" s="257" t="s">
        <v>496</v>
      </c>
      <c r="S402" s="257" t="s">
        <v>496</v>
      </c>
      <c r="T402" s="257" t="s">
        <v>496</v>
      </c>
      <c r="U402" s="257" t="s">
        <v>496</v>
      </c>
      <c r="V402" s="257" t="s">
        <v>496</v>
      </c>
      <c r="W402" s="257" t="s">
        <v>496</v>
      </c>
      <c r="X402" s="257" t="s">
        <v>496</v>
      </c>
      <c r="Y402" s="257" t="s">
        <v>496</v>
      </c>
      <c r="Z402" s="257" t="s">
        <v>496</v>
      </c>
      <c r="AA402" s="257" t="s">
        <v>496</v>
      </c>
      <c r="AB402" s="257" t="s">
        <v>496</v>
      </c>
      <c r="AC402" s="257" t="s">
        <v>496</v>
      </c>
      <c r="AD402" s="257" t="s">
        <v>496</v>
      </c>
      <c r="AE402" s="257" t="s">
        <v>496</v>
      </c>
      <c r="AF402" s="257" t="s">
        <v>496</v>
      </c>
      <c r="AG402" s="257" t="s">
        <v>496</v>
      </c>
      <c r="AH402" s="257" t="s">
        <v>496</v>
      </c>
      <c r="AI402" s="257" t="s">
        <v>496</v>
      </c>
      <c r="AJ402" s="257" t="s">
        <v>496</v>
      </c>
      <c r="AK402" s="257" t="s">
        <v>496</v>
      </c>
      <c r="AL402" s="257" t="s">
        <v>496</v>
      </c>
      <c r="AM402" s="257" t="s">
        <v>496</v>
      </c>
      <c r="AN402" s="257" t="s">
        <v>496</v>
      </c>
      <c r="AO402" s="257" t="s">
        <v>496</v>
      </c>
      <c r="AP402" s="257" t="s">
        <v>496</v>
      </c>
      <c r="AQ402" s="257" t="s">
        <v>496</v>
      </c>
      <c r="AR402" s="257" t="s">
        <v>496</v>
      </c>
      <c r="AS402" s="257" t="s">
        <v>496</v>
      </c>
      <c r="AT402" s="257" t="s">
        <v>496</v>
      </c>
      <c r="AU402" s="257" t="s">
        <v>496</v>
      </c>
      <c r="AV402" s="257" t="s">
        <v>496</v>
      </c>
      <c r="AW402" s="257" t="s">
        <v>496</v>
      </c>
      <c r="AX402" s="257" t="s">
        <v>496</v>
      </c>
      <c r="AY402" s="257" t="s">
        <v>496</v>
      </c>
      <c r="AZ402" s="257" t="s">
        <v>496</v>
      </c>
      <c r="BA402" s="257" t="s">
        <v>496</v>
      </c>
      <c r="BB402" s="257" t="s">
        <v>496</v>
      </c>
      <c r="BC402" s="257" t="s">
        <v>496</v>
      </c>
      <c r="BD402" s="257" t="s">
        <v>496</v>
      </c>
      <c r="BE402" s="257" t="s">
        <v>496</v>
      </c>
      <c r="BF402" s="257" t="s">
        <v>496</v>
      </c>
      <c r="BG402" s="257" t="s">
        <v>496</v>
      </c>
      <c r="BH402" s="257" t="s">
        <v>496</v>
      </c>
      <c r="BI402" s="257" t="s">
        <v>496</v>
      </c>
      <c r="BJ402" s="257" t="s">
        <v>496</v>
      </c>
      <c r="BK402" s="257" t="s">
        <v>496</v>
      </c>
      <c r="BL402" s="257" t="s">
        <v>496</v>
      </c>
      <c r="BM402" s="257" t="s">
        <v>496</v>
      </c>
      <c r="BN402" s="257" t="s">
        <v>496</v>
      </c>
      <c r="BO402" s="257" t="s">
        <v>496</v>
      </c>
      <c r="BP402" s="257" t="s">
        <v>496</v>
      </c>
      <c r="BQ402" s="257" t="s">
        <v>496</v>
      </c>
      <c r="BR402" s="257" t="s">
        <v>496</v>
      </c>
      <c r="BS402" s="257" t="s">
        <v>496</v>
      </c>
      <c r="BT402" s="257" t="s">
        <v>496</v>
      </c>
      <c r="BU402" s="257" t="s">
        <v>496</v>
      </c>
      <c r="BV402" s="257" t="s">
        <v>496</v>
      </c>
      <c r="BW402" s="257" t="s">
        <v>496</v>
      </c>
      <c r="BX402" s="257" t="s">
        <v>496</v>
      </c>
      <c r="BY402" s="257" t="s">
        <v>496</v>
      </c>
      <c r="BZ402" s="257" t="s">
        <v>496</v>
      </c>
      <c r="CA402" s="257" t="s">
        <v>496</v>
      </c>
      <c r="CB402" s="257" t="s">
        <v>496</v>
      </c>
      <c r="CC402" s="257" t="s">
        <v>496</v>
      </c>
      <c r="CD402" s="257" t="s">
        <v>496</v>
      </c>
      <c r="CE402" s="257" t="s">
        <v>496</v>
      </c>
      <c r="CF402" s="257" t="s">
        <v>496</v>
      </c>
      <c r="CG402" s="257" t="s">
        <v>496</v>
      </c>
      <c r="CH402" s="257" t="s">
        <v>496</v>
      </c>
      <c r="CI402" s="257" t="s">
        <v>496</v>
      </c>
      <c r="CJ402" s="257" t="s">
        <v>496</v>
      </c>
      <c r="CK402" s="257" t="s">
        <v>496</v>
      </c>
      <c r="CL402" s="257" t="s">
        <v>496</v>
      </c>
      <c r="CM402" s="257" t="s">
        <v>496</v>
      </c>
      <c r="CN402" s="257" t="s">
        <v>496</v>
      </c>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row>
    <row r="403" spans="1:122" outlineLevel="1">
      <c r="A403">
        <v>10</v>
      </c>
      <c r="B403">
        <v>1</v>
      </c>
      <c r="C403" s="11">
        <v>-0.5</v>
      </c>
      <c r="D403" s="11">
        <v>-0.5</v>
      </c>
      <c r="E403" s="11">
        <v>-0.5</v>
      </c>
      <c r="F403" s="11">
        <v>-0.5</v>
      </c>
      <c r="G403">
        <f t="shared" ref="G403:H406" si="279">E403</f>
        <v>-0.5</v>
      </c>
      <c r="H403">
        <f t="shared" si="279"/>
        <v>-0.5</v>
      </c>
      <c r="I403" s="11">
        <v>-0.5</v>
      </c>
      <c r="J403" s="11"/>
      <c r="K403" s="11"/>
      <c r="L403" s="11"/>
      <c r="M403" s="11"/>
      <c r="N403" s="223"/>
      <c r="O403" s="223"/>
      <c r="P403" s="243" t="str">
        <f>"Yearling "&amp;$B$212</f>
        <v>Yearling Standard (7mo)</v>
      </c>
      <c r="Q403" s="243"/>
      <c r="R403" s="243"/>
      <c r="S403" s="243"/>
      <c r="T403" s="243"/>
      <c r="U403" s="243"/>
      <c r="V403" s="243"/>
      <c r="W403" s="243" t="str">
        <f>"Yearling "&amp;$B$213</f>
        <v>Yearling Early</v>
      </c>
      <c r="X403" s="243"/>
      <c r="Y403" s="243"/>
      <c r="Z403" s="243"/>
      <c r="AA403" s="243"/>
      <c r="AB403" s="243"/>
      <c r="AC403" s="243"/>
      <c r="AD403" s="243" t="str">
        <f>"Yearling "&amp;$B$214</f>
        <v>Yearling Middle</v>
      </c>
      <c r="AE403" s="243"/>
      <c r="AF403" s="243"/>
      <c r="AG403" s="243"/>
      <c r="AH403" s="243"/>
      <c r="AI403" s="243"/>
      <c r="AJ403" s="243"/>
      <c r="AK403" s="243" t="str">
        <f>"Yearling "&amp;$B$215</f>
        <v>Yearling Late</v>
      </c>
      <c r="AL403" s="243"/>
      <c r="AM403" s="243"/>
      <c r="AN403" s="243"/>
      <c r="AO403" s="243"/>
      <c r="AP403" s="243"/>
      <c r="AQ403" s="243"/>
      <c r="AR403" s="243" t="str">
        <f>"Yearling "&amp;$B$216</f>
        <v>Yearling V. Late</v>
      </c>
      <c r="AS403" s="243"/>
      <c r="AT403" s="243"/>
      <c r="AU403" s="243"/>
      <c r="AV403" s="243"/>
      <c r="AW403" s="243"/>
      <c r="AX403" s="243"/>
      <c r="AY403" s="243" t="str">
        <f>"Yearling "&amp;$B$217</f>
        <v>Yearling 7mo with 0% mated</v>
      </c>
      <c r="AZ403" s="243"/>
      <c r="BA403" s="243"/>
      <c r="BB403" s="243"/>
      <c r="BC403" s="243"/>
      <c r="BD403" s="243"/>
      <c r="BE403" s="243"/>
      <c r="BF403" s="223" t="s">
        <v>1038</v>
      </c>
      <c r="BG403" s="223"/>
      <c r="BH403" s="223"/>
      <c r="BI403" s="223"/>
      <c r="BJ403" s="223"/>
      <c r="BK403" s="223"/>
      <c r="BL403" s="223"/>
      <c r="BM403" s="223" t="s">
        <v>1039</v>
      </c>
      <c r="BN403" s="223"/>
      <c r="BO403" s="223"/>
      <c r="BP403" s="223"/>
      <c r="BQ403" s="223"/>
      <c r="BR403" s="223"/>
      <c r="BS403" s="223"/>
      <c r="BT403" s="223" t="s">
        <v>1040</v>
      </c>
      <c r="BU403" s="223"/>
      <c r="BV403" s="223"/>
      <c r="BW403" s="223"/>
      <c r="BX403" s="223"/>
      <c r="BY403" s="223"/>
      <c r="BZ403" s="223"/>
      <c r="CA403" s="223" t="s">
        <v>1041</v>
      </c>
      <c r="CB403" s="223"/>
      <c r="CC403" s="223"/>
      <c r="CD403" s="223"/>
      <c r="CE403" s="223"/>
      <c r="CF403" s="223"/>
      <c r="CG403" s="223"/>
      <c r="CH403" s="223" t="s">
        <v>1042</v>
      </c>
      <c r="CI403" s="223"/>
      <c r="CJ403" s="223"/>
      <c r="CK403" s="223"/>
      <c r="CL403" s="223"/>
      <c r="CM403" s="223"/>
      <c r="CN403" s="223"/>
    </row>
    <row r="404" spans="1:122" outlineLevel="1">
      <c r="B404">
        <v>2</v>
      </c>
      <c r="C404" s="11">
        <v>0</v>
      </c>
      <c r="D404" s="11">
        <v>0</v>
      </c>
      <c r="E404" s="11">
        <v>0</v>
      </c>
      <c r="F404" s="11">
        <v>0</v>
      </c>
      <c r="G404">
        <f t="shared" si="279"/>
        <v>0</v>
      </c>
      <c r="H404">
        <f t="shared" si="279"/>
        <v>0</v>
      </c>
      <c r="I404" s="11">
        <v>0</v>
      </c>
      <c r="J404" s="11"/>
      <c r="K404" s="11"/>
      <c r="L404" s="11"/>
      <c r="M404" s="11"/>
      <c r="N404" s="223"/>
      <c r="O404" s="240" t="s">
        <v>1058</v>
      </c>
      <c r="P404" s="245">
        <v>1</v>
      </c>
      <c r="Q404" s="245">
        <v>1</v>
      </c>
      <c r="R404" s="245">
        <v>1</v>
      </c>
      <c r="S404" s="245">
        <v>1</v>
      </c>
      <c r="T404" s="245"/>
      <c r="U404" s="245"/>
      <c r="V404" s="245"/>
      <c r="W404" s="245">
        <v>2</v>
      </c>
      <c r="X404" s="245">
        <v>2</v>
      </c>
      <c r="Y404" s="245">
        <v>2</v>
      </c>
      <c r="Z404" s="245">
        <v>2</v>
      </c>
      <c r="AA404" s="245"/>
      <c r="AB404" s="245"/>
      <c r="AC404" s="245"/>
      <c r="AD404" s="245">
        <v>3</v>
      </c>
      <c r="AE404" s="245">
        <v>3</v>
      </c>
      <c r="AF404" s="245">
        <v>3</v>
      </c>
      <c r="AG404" s="245">
        <v>3</v>
      </c>
      <c r="AH404" s="245"/>
      <c r="AI404" s="245"/>
      <c r="AJ404" s="245"/>
      <c r="AK404" s="245">
        <v>4</v>
      </c>
      <c r="AL404" s="245">
        <v>4</v>
      </c>
      <c r="AM404" s="245">
        <v>4</v>
      </c>
      <c r="AN404" s="245">
        <v>4</v>
      </c>
      <c r="AO404" s="245"/>
      <c r="AP404" s="245"/>
      <c r="AQ404" s="245"/>
      <c r="AR404" s="245">
        <v>5</v>
      </c>
      <c r="AS404" s="245">
        <v>5</v>
      </c>
      <c r="AT404" s="245">
        <v>5</v>
      </c>
      <c r="AU404" s="245">
        <v>5</v>
      </c>
      <c r="AV404" s="245"/>
      <c r="AW404" s="245"/>
      <c r="AX404" s="245"/>
      <c r="AY404" s="245">
        <v>6</v>
      </c>
      <c r="AZ404" s="245">
        <v>6</v>
      </c>
      <c r="BA404" s="245">
        <v>6</v>
      </c>
      <c r="BB404" s="245">
        <v>6</v>
      </c>
      <c r="BC404" s="245"/>
      <c r="BD404" s="245"/>
      <c r="BE404" s="245"/>
      <c r="BF404" s="245">
        <v>1</v>
      </c>
      <c r="BG404" s="245">
        <v>1</v>
      </c>
      <c r="BH404" s="245">
        <v>1</v>
      </c>
      <c r="BI404" s="245"/>
      <c r="BJ404" s="245"/>
      <c r="BK404" s="245"/>
      <c r="BL404" s="245"/>
      <c r="BM404" s="245">
        <v>1</v>
      </c>
      <c r="BN404" s="245">
        <v>1</v>
      </c>
      <c r="BO404" s="245">
        <v>1</v>
      </c>
      <c r="BP404" s="245"/>
      <c r="BQ404" s="245"/>
      <c r="BR404" s="245"/>
      <c r="BS404" s="245"/>
      <c r="BT404" s="245">
        <v>1</v>
      </c>
      <c r="BU404" s="245">
        <v>1</v>
      </c>
      <c r="BV404" s="245">
        <v>1</v>
      </c>
      <c r="BW404" s="245"/>
      <c r="BX404" s="245"/>
      <c r="BY404" s="245"/>
      <c r="BZ404" s="245"/>
      <c r="CA404" s="245">
        <v>1</v>
      </c>
      <c r="CB404" s="245">
        <v>1</v>
      </c>
      <c r="CC404" s="245">
        <v>1</v>
      </c>
      <c r="CD404" s="245"/>
      <c r="CE404" s="245"/>
      <c r="CF404" s="245"/>
      <c r="CG404" s="245"/>
      <c r="CH404" s="245">
        <v>1</v>
      </c>
      <c r="CI404" s="245">
        <v>1</v>
      </c>
      <c r="CJ404" s="245">
        <v>1</v>
      </c>
      <c r="CK404" s="245"/>
      <c r="CL404" s="245"/>
      <c r="CM404" s="245"/>
      <c r="CN404" s="245"/>
    </row>
    <row r="405" spans="1:122" outlineLevel="1">
      <c r="B405">
        <v>3</v>
      </c>
      <c r="C405" s="11">
        <v>0.5</v>
      </c>
      <c r="D405" s="11">
        <v>0.5</v>
      </c>
      <c r="E405" s="11">
        <v>0.5</v>
      </c>
      <c r="F405" s="11">
        <v>0.5</v>
      </c>
      <c r="G405">
        <f t="shared" si="279"/>
        <v>0.5</v>
      </c>
      <c r="H405">
        <f t="shared" si="279"/>
        <v>0.5</v>
      </c>
      <c r="I405" s="11">
        <v>0.5</v>
      </c>
      <c r="J405" s="11"/>
      <c r="K405" s="11"/>
      <c r="L405" s="11"/>
      <c r="M405" s="11"/>
      <c r="N405" s="223"/>
      <c r="O405" s="240" t="s">
        <v>1059</v>
      </c>
      <c r="P405" s="245">
        <v>2</v>
      </c>
      <c r="Q405" s="245">
        <v>3</v>
      </c>
      <c r="R405" s="245">
        <v>4</v>
      </c>
      <c r="S405" s="245">
        <v>6</v>
      </c>
      <c r="T405" s="245"/>
      <c r="U405" s="245"/>
      <c r="V405" s="245"/>
      <c r="W405" s="245">
        <v>2</v>
      </c>
      <c r="X405" s="245">
        <v>3</v>
      </c>
      <c r="Y405" s="245">
        <v>4</v>
      </c>
      <c r="Z405" s="245">
        <v>6</v>
      </c>
      <c r="AA405" s="245"/>
      <c r="AB405" s="245"/>
      <c r="AC405" s="245"/>
      <c r="AD405" s="245">
        <v>2</v>
      </c>
      <c r="AE405" s="245">
        <v>3</v>
      </c>
      <c r="AF405" s="245">
        <v>4</v>
      </c>
      <c r="AG405" s="245">
        <v>6</v>
      </c>
      <c r="AH405" s="245"/>
      <c r="AI405" s="245"/>
      <c r="AJ405" s="245"/>
      <c r="AK405" s="245">
        <v>2</v>
      </c>
      <c r="AL405" s="245">
        <v>3</v>
      </c>
      <c r="AM405" s="245">
        <v>4</v>
      </c>
      <c r="AN405" s="245">
        <v>6</v>
      </c>
      <c r="AO405" s="245"/>
      <c r="AP405" s="245"/>
      <c r="AQ405" s="245"/>
      <c r="AR405" s="245">
        <v>2</v>
      </c>
      <c r="AS405" s="245">
        <v>3</v>
      </c>
      <c r="AT405" s="245">
        <v>4</v>
      </c>
      <c r="AU405" s="245">
        <v>6</v>
      </c>
      <c r="AV405" s="245"/>
      <c r="AW405" s="245"/>
      <c r="AX405" s="245"/>
      <c r="AY405" s="245">
        <v>2</v>
      </c>
      <c r="AZ405" s="245">
        <v>3</v>
      </c>
      <c r="BA405" s="245">
        <v>4</v>
      </c>
      <c r="BB405" s="245">
        <v>6</v>
      </c>
      <c r="BC405" s="245"/>
      <c r="BD405" s="245"/>
      <c r="BE405" s="245"/>
      <c r="BF405" s="223"/>
      <c r="BG405" s="223"/>
      <c r="BH405" s="223"/>
      <c r="BI405" s="223"/>
      <c r="BJ405" s="223"/>
      <c r="BK405" s="223"/>
      <c r="BL405" s="223"/>
      <c r="BM405" s="223"/>
      <c r="BN405" s="223"/>
      <c r="BO405" s="223"/>
      <c r="BP405" s="223"/>
      <c r="BQ405" s="223"/>
      <c r="BR405" s="223"/>
      <c r="BS405" s="223"/>
      <c r="BT405" s="223"/>
      <c r="BU405" s="223"/>
      <c r="BV405" s="223"/>
      <c r="BW405" s="223"/>
      <c r="BX405" s="223"/>
      <c r="BY405" s="223"/>
      <c r="BZ405" s="223"/>
      <c r="CA405" s="223"/>
      <c r="CB405" s="223"/>
      <c r="CC405" s="223"/>
      <c r="CD405" s="223"/>
      <c r="CE405" s="223"/>
      <c r="CF405" s="223"/>
      <c r="CG405" s="223"/>
      <c r="CH405" s="223"/>
      <c r="CI405" s="223"/>
      <c r="CJ405" s="223"/>
      <c r="CK405" s="223"/>
      <c r="CL405" s="223"/>
      <c r="CM405" s="223"/>
      <c r="CN405" s="223"/>
    </row>
    <row r="406" spans="1:122" outlineLevel="1">
      <c r="B406">
        <v>4</v>
      </c>
      <c r="C406" s="11">
        <v>0</v>
      </c>
      <c r="D406" s="11">
        <v>0</v>
      </c>
      <c r="E406" s="11">
        <v>0</v>
      </c>
      <c r="F406" s="11">
        <v>0</v>
      </c>
      <c r="G406">
        <f t="shared" si="279"/>
        <v>0</v>
      </c>
      <c r="H406">
        <f t="shared" si="279"/>
        <v>0</v>
      </c>
      <c r="I406" s="11">
        <v>0</v>
      </c>
      <c r="J406" s="11"/>
      <c r="K406" s="11"/>
      <c r="L406" s="11"/>
      <c r="M406" s="11"/>
      <c r="N406" s="223"/>
      <c r="O406" s="223"/>
      <c r="P406" s="258">
        <f>INDEX(i.Periods,P$405,1+d.TOL+3*(P$404-1))</f>
        <v>60</v>
      </c>
      <c r="Q406" s="258">
        <f>INDEX(i.Periods,Q$405,1+d.TOL+3*(Q$404-1))</f>
        <v>65</v>
      </c>
      <c r="R406" s="258">
        <f>INDEX(i.Periods,R$405,1+d.TOL+3*(R$404-1))</f>
        <v>73</v>
      </c>
      <c r="S406" s="258">
        <f>INDEX(i.Periods,S$405,1+d.TOL+3*(S$404-1))</f>
        <v>82</v>
      </c>
      <c r="T406" s="258"/>
      <c r="U406" s="258"/>
      <c r="V406" s="258"/>
      <c r="W406" s="258">
        <f>INDEX(i.Periods,W$405,1+d.TOL+3*(W$404-1))</f>
        <v>62</v>
      </c>
      <c r="X406" s="258">
        <f>INDEX(i.Periods,X$405,1+d.TOL+3*(X$404-1))</f>
        <v>67</v>
      </c>
      <c r="Y406" s="258">
        <f>INDEX(i.Periods,Y$405,1+d.TOL+3*(Y$404-1))</f>
        <v>75</v>
      </c>
      <c r="Z406" s="258">
        <f>INDEX(i.Periods,Z$405,1+d.TOL+3*(Z$404-1))</f>
        <v>84</v>
      </c>
      <c r="AA406" s="258"/>
      <c r="AB406" s="258"/>
      <c r="AC406" s="258"/>
      <c r="AD406" s="258">
        <f>INDEX(i.Periods,AD$405,1+d.TOL+3*(AD$404-1))</f>
        <v>65</v>
      </c>
      <c r="AE406" s="258">
        <f>INDEX(i.Periods,AE$405,1+d.TOL+3*(AE$404-1))</f>
        <v>70</v>
      </c>
      <c r="AF406" s="258">
        <f>INDEX(i.Periods,AF$405,1+d.TOL+3*(AF$404-1))</f>
        <v>78</v>
      </c>
      <c r="AG406" s="258">
        <f>INDEX(i.Periods,AG$405,1+d.TOL+3*(AG$404-1))</f>
        <v>87</v>
      </c>
      <c r="AH406" s="258"/>
      <c r="AI406" s="258"/>
      <c r="AJ406" s="258"/>
      <c r="AK406" s="258">
        <f>INDEX(i.Periods,AK$405,1+d.TOL+3*(AK$404-1))</f>
        <v>67</v>
      </c>
      <c r="AL406" s="258">
        <f>INDEX(i.Periods,AL$405,1+d.TOL+3*(AL$404-1))</f>
        <v>72</v>
      </c>
      <c r="AM406" s="258">
        <f>INDEX(i.Periods,AM$405,1+d.TOL+3*(AM$404-1))</f>
        <v>80</v>
      </c>
      <c r="AN406" s="258">
        <f>INDEX(i.Periods,AN$405,1+d.TOL+3*(AN$404-1))</f>
        <v>89</v>
      </c>
      <c r="AO406" s="258"/>
      <c r="AP406" s="258"/>
      <c r="AQ406" s="258"/>
      <c r="AR406" s="258">
        <f>INDEX(i.Periods,AR$405,1+d.TOL+3*(AR$404-1))</f>
        <v>69</v>
      </c>
      <c r="AS406" s="258">
        <f>INDEX(i.Periods,AS$405,1+d.TOL+3*(AS$404-1))</f>
        <v>74</v>
      </c>
      <c r="AT406" s="258">
        <f>INDEX(i.Periods,AT$405,1+d.TOL+3*(AT$404-1))</f>
        <v>82</v>
      </c>
      <c r="AU406" s="258">
        <f>INDEX(i.Periods,AU$405,1+d.TOL+3*(AU$404-1))</f>
        <v>91</v>
      </c>
      <c r="AV406" s="258"/>
      <c r="AW406" s="258"/>
      <c r="AX406" s="258"/>
      <c r="AY406" s="258">
        <f>INDEX(i.Periods,AY$405,1+d.TOL+3*(AY$404-1))</f>
        <v>60</v>
      </c>
      <c r="AZ406" s="258">
        <f>INDEX(i.Periods,AZ$405,1+d.TOL+3*(AZ$404-1))</f>
        <v>65</v>
      </c>
      <c r="BA406" s="258">
        <f>INDEX(i.Periods,BA$405,1+d.TOL+3*(BA$404-1))</f>
        <v>73</v>
      </c>
      <c r="BB406" s="258">
        <f>INDEX(i.Periods,BB$405,1+d.TOL+3*(BB$404-1))</f>
        <v>82</v>
      </c>
      <c r="BC406" s="258"/>
      <c r="BD406" s="258"/>
      <c r="BE406" s="258"/>
      <c r="BF406" s="259">
        <f>P406+52</f>
        <v>112</v>
      </c>
      <c r="BG406" s="259">
        <f>R406+52</f>
        <v>125</v>
      </c>
      <c r="BH406" s="259">
        <f>S406+52</f>
        <v>134</v>
      </c>
      <c r="BI406" s="245"/>
      <c r="BJ406" s="245"/>
      <c r="BK406" s="245"/>
      <c r="BL406" s="245"/>
      <c r="BM406" s="260">
        <f>BF406+52</f>
        <v>164</v>
      </c>
      <c r="BN406" s="260">
        <f>BG406+52</f>
        <v>177</v>
      </c>
      <c r="BO406" s="260">
        <f>BH406+52</f>
        <v>186</v>
      </c>
      <c r="BP406" s="245"/>
      <c r="BQ406" s="245"/>
      <c r="BR406" s="245"/>
      <c r="BS406" s="245"/>
      <c r="BT406" s="260">
        <f>BM406+52</f>
        <v>216</v>
      </c>
      <c r="BU406" s="260">
        <f>BN406+52</f>
        <v>229</v>
      </c>
      <c r="BV406" s="260">
        <f>BO406+52</f>
        <v>238</v>
      </c>
      <c r="BW406" s="245"/>
      <c r="BX406" s="245"/>
      <c r="BY406" s="245"/>
      <c r="BZ406" s="245"/>
      <c r="CA406" s="260">
        <f>BT406+52</f>
        <v>268</v>
      </c>
      <c r="CB406" s="260">
        <f>BU406+52</f>
        <v>281</v>
      </c>
      <c r="CC406" s="260">
        <f>BV406+52</f>
        <v>290</v>
      </c>
      <c r="CD406" s="245"/>
      <c r="CE406" s="245"/>
      <c r="CF406" s="245"/>
      <c r="CG406" s="245"/>
      <c r="CH406" s="260">
        <f>CA406+52</f>
        <v>320</v>
      </c>
      <c r="CI406" s="260">
        <f>CB406+52</f>
        <v>333</v>
      </c>
      <c r="CJ406" s="260">
        <f>CC406+52</f>
        <v>342</v>
      </c>
      <c r="CK406" s="245"/>
      <c r="CL406" s="245"/>
      <c r="CM406" s="245"/>
      <c r="CN406" s="245"/>
    </row>
    <row r="407" spans="1:122" outlineLevel="1">
      <c r="B407" s="223"/>
      <c r="C407" s="261" t="s">
        <v>1002</v>
      </c>
      <c r="D407" s="261" t="s">
        <v>1001</v>
      </c>
      <c r="E407" s="261" t="s">
        <v>1000</v>
      </c>
      <c r="F407" s="261" t="s">
        <v>999</v>
      </c>
      <c r="G407" s="261" t="s">
        <v>1000</v>
      </c>
      <c r="H407" s="261" t="s">
        <v>999</v>
      </c>
      <c r="I407" s="261" t="s">
        <v>998</v>
      </c>
      <c r="J407" s="261"/>
      <c r="K407" s="261"/>
      <c r="L407" s="261"/>
      <c r="M407" s="261"/>
      <c r="N407" s="223"/>
      <c r="O407" s="223"/>
      <c r="P407" s="259" t="str">
        <f>Q406&amp;":"&amp;R406</f>
        <v>65:73</v>
      </c>
      <c r="Q407" s="259" t="str">
        <f>R406&amp;":"&amp;S406</f>
        <v>73:82</v>
      </c>
      <c r="R407" s="262" t="str">
        <f>Q407</f>
        <v>73:82</v>
      </c>
      <c r="S407" s="262" t="str">
        <f>R407</f>
        <v>73:82</v>
      </c>
      <c r="T407" s="262" t="str">
        <f>S407</f>
        <v>73:82</v>
      </c>
      <c r="U407" s="262" t="str">
        <f>T407</f>
        <v>73:82</v>
      </c>
      <c r="V407" s="262" t="str">
        <f>U407</f>
        <v>73:82</v>
      </c>
      <c r="W407" s="259" t="str">
        <f>X406&amp;":"&amp;Y406</f>
        <v>67:75</v>
      </c>
      <c r="X407" s="259" t="str">
        <f>Y406&amp;":"&amp;Z406</f>
        <v>75:84</v>
      </c>
      <c r="Y407" s="262" t="str">
        <f>X407</f>
        <v>75:84</v>
      </c>
      <c r="Z407" s="262" t="str">
        <f>Y407</f>
        <v>75:84</v>
      </c>
      <c r="AA407" s="262" t="str">
        <f>Z407</f>
        <v>75:84</v>
      </c>
      <c r="AB407" s="262" t="str">
        <f>AA407</f>
        <v>75:84</v>
      </c>
      <c r="AC407" s="262" t="str">
        <f>AB407</f>
        <v>75:84</v>
      </c>
      <c r="AD407" s="259" t="str">
        <f>AE406&amp;":"&amp;AF406</f>
        <v>70:78</v>
      </c>
      <c r="AE407" s="259" t="str">
        <f>AF406&amp;":"&amp;AG406</f>
        <v>78:87</v>
      </c>
      <c r="AF407" s="262" t="str">
        <f>AE407</f>
        <v>78:87</v>
      </c>
      <c r="AG407" s="262" t="str">
        <f>AF407</f>
        <v>78:87</v>
      </c>
      <c r="AH407" s="262" t="str">
        <f>AG407</f>
        <v>78:87</v>
      </c>
      <c r="AI407" s="262" t="str">
        <f>AH407</f>
        <v>78:87</v>
      </c>
      <c r="AJ407" s="262" t="str">
        <f>AI407</f>
        <v>78:87</v>
      </c>
      <c r="AK407" s="259" t="str">
        <f>AL406&amp;":"&amp;AM406</f>
        <v>72:80</v>
      </c>
      <c r="AL407" s="259" t="str">
        <f>AM406&amp;":"&amp;AN406</f>
        <v>80:89</v>
      </c>
      <c r="AM407" s="262" t="str">
        <f>AL407</f>
        <v>80:89</v>
      </c>
      <c r="AN407" s="262" t="str">
        <f>AM407</f>
        <v>80:89</v>
      </c>
      <c r="AO407" s="262" t="str">
        <f>AN407</f>
        <v>80:89</v>
      </c>
      <c r="AP407" s="262" t="str">
        <f>AO407</f>
        <v>80:89</v>
      </c>
      <c r="AQ407" s="262" t="str">
        <f>AP407</f>
        <v>80:89</v>
      </c>
      <c r="AR407" s="259" t="str">
        <f>AS406&amp;":"&amp;AT406</f>
        <v>74:82</v>
      </c>
      <c r="AS407" s="259" t="str">
        <f>AT406&amp;":"&amp;AU406</f>
        <v>82:91</v>
      </c>
      <c r="AT407" s="262" t="str">
        <f>AS407</f>
        <v>82:91</v>
      </c>
      <c r="AU407" s="262" t="str">
        <f>AT407</f>
        <v>82:91</v>
      </c>
      <c r="AV407" s="262" t="str">
        <f>AU407</f>
        <v>82:91</v>
      </c>
      <c r="AW407" s="262" t="str">
        <f>AV407</f>
        <v>82:91</v>
      </c>
      <c r="AX407" s="262" t="str">
        <f>AW407</f>
        <v>82:91</v>
      </c>
      <c r="AY407" s="259" t="str">
        <f>AZ406&amp;":"&amp;BA406</f>
        <v>65:73</v>
      </c>
      <c r="AZ407" s="259" t="str">
        <f>BA406&amp;":"&amp;BB406</f>
        <v>73:82</v>
      </c>
      <c r="BA407" s="262" t="str">
        <f>AZ407</f>
        <v>73:82</v>
      </c>
      <c r="BB407" s="262" t="str">
        <f>BA407</f>
        <v>73:82</v>
      </c>
      <c r="BC407" s="262" t="str">
        <f>BB407</f>
        <v>73:82</v>
      </c>
      <c r="BD407" s="262" t="str">
        <f>BC407</f>
        <v>73:82</v>
      </c>
      <c r="BE407" s="262" t="str">
        <f>BD407</f>
        <v>73:82</v>
      </c>
      <c r="BF407" s="260" t="str">
        <f>BF406&amp;":"&amp;BG406</f>
        <v>112:125</v>
      </c>
      <c r="BG407" s="260" t="str">
        <f>BG406&amp;":"&amp;BH406</f>
        <v>125:134</v>
      </c>
      <c r="BH407" s="262" t="str">
        <f>BG407</f>
        <v>125:134</v>
      </c>
      <c r="BI407" s="262" t="str">
        <f>BH407</f>
        <v>125:134</v>
      </c>
      <c r="BJ407" s="262" t="str">
        <f>BI407</f>
        <v>125:134</v>
      </c>
      <c r="BK407" s="262" t="str">
        <f>BJ407</f>
        <v>125:134</v>
      </c>
      <c r="BL407" s="262" t="str">
        <f>BK407</f>
        <v>125:134</v>
      </c>
      <c r="BM407" s="260" t="str">
        <f>BM406&amp;":"&amp;BN406</f>
        <v>164:177</v>
      </c>
      <c r="BN407" s="260" t="str">
        <f>BN406&amp;":"&amp;BO406</f>
        <v>177:186</v>
      </c>
      <c r="BO407" s="262" t="str">
        <f>BN407</f>
        <v>177:186</v>
      </c>
      <c r="BP407" s="262" t="str">
        <f>BO407</f>
        <v>177:186</v>
      </c>
      <c r="BQ407" s="262" t="str">
        <f>BP407</f>
        <v>177:186</v>
      </c>
      <c r="BR407" s="262" t="str">
        <f>BQ407</f>
        <v>177:186</v>
      </c>
      <c r="BS407" s="262" t="str">
        <f>BR407</f>
        <v>177:186</v>
      </c>
      <c r="BT407" s="260" t="str">
        <f>BT406&amp;":"&amp;BU406</f>
        <v>216:229</v>
      </c>
      <c r="BU407" s="260" t="str">
        <f>BU406&amp;":"&amp;BV406</f>
        <v>229:238</v>
      </c>
      <c r="BV407" s="262" t="str">
        <f>BU407</f>
        <v>229:238</v>
      </c>
      <c r="BW407" s="262" t="str">
        <f>BV407</f>
        <v>229:238</v>
      </c>
      <c r="BX407" s="262" t="str">
        <f>BW407</f>
        <v>229:238</v>
      </c>
      <c r="BY407" s="262" t="str">
        <f>BX407</f>
        <v>229:238</v>
      </c>
      <c r="BZ407" s="262" t="str">
        <f>BY407</f>
        <v>229:238</v>
      </c>
      <c r="CA407" s="260" t="str">
        <f>CA406&amp;":"&amp;CB406</f>
        <v>268:281</v>
      </c>
      <c r="CB407" s="260" t="str">
        <f>CB406&amp;":"&amp;CC406</f>
        <v>281:290</v>
      </c>
      <c r="CC407" s="262" t="str">
        <f>CB407</f>
        <v>281:290</v>
      </c>
      <c r="CD407" s="262" t="str">
        <f>CC407</f>
        <v>281:290</v>
      </c>
      <c r="CE407" s="262" t="str">
        <f>CD407</f>
        <v>281:290</v>
      </c>
      <c r="CF407" s="262" t="str">
        <f>CE407</f>
        <v>281:290</v>
      </c>
      <c r="CG407" s="262" t="str">
        <f>CF407</f>
        <v>281:290</v>
      </c>
      <c r="CH407" s="260" t="str">
        <f>CH406&amp;":"&amp;CI406</f>
        <v>320:333</v>
      </c>
      <c r="CI407" s="260" t="str">
        <f>CI406&amp;":"&amp;CJ406</f>
        <v>333:342</v>
      </c>
      <c r="CJ407" s="262" t="str">
        <f>CI407</f>
        <v>333:342</v>
      </c>
      <c r="CK407" s="262" t="str">
        <f>CJ407</f>
        <v>333:342</v>
      </c>
      <c r="CL407" s="262" t="str">
        <f>CK407</f>
        <v>333:342</v>
      </c>
      <c r="CM407" s="262" t="str">
        <f>CL407</f>
        <v>333:342</v>
      </c>
      <c r="CN407" s="262" t="str">
        <f>CM407</f>
        <v>333:342</v>
      </c>
    </row>
    <row r="408" spans="1:122" outlineLevel="1">
      <c r="A408" s="18"/>
      <c r="B408" s="223" t="s">
        <v>1060</v>
      </c>
      <c r="C408" s="263" t="s">
        <v>6</v>
      </c>
      <c r="D408" s="263" t="str">
        <f>C408</f>
        <v>0:1</v>
      </c>
      <c r="E408" s="264" t="s">
        <v>8</v>
      </c>
      <c r="F408" s="264" t="s">
        <v>159</v>
      </c>
      <c r="G408" s="264" t="s">
        <v>174</v>
      </c>
      <c r="H408" s="264" t="s">
        <v>232</v>
      </c>
      <c r="I408" s="264" t="s">
        <v>234</v>
      </c>
      <c r="J408" s="264"/>
      <c r="K408" s="264"/>
      <c r="L408" s="264"/>
      <c r="M408" s="264"/>
      <c r="N408" s="265"/>
      <c r="O408" s="265"/>
      <c r="P408" s="266" t="str">
        <f>C408</f>
        <v>0:1</v>
      </c>
      <c r="Q408" s="266" t="str">
        <f>D408</f>
        <v>0:1</v>
      </c>
      <c r="R408" s="267" t="str">
        <f>LEFT(E408,FIND(":",E408)-1)+i.TOLoffset_r2*(d.TOL-1)&amp;":"&amp;RIGHT(E408,LEN(E408)-FIND(":",E408))+i.TOLoffset_r2*(d.TOL-1)</f>
        <v>50:51</v>
      </c>
      <c r="S408" s="267" t="str">
        <f>LEFT(F408,FIND(":",F408)-1)+i.TOLoffset_r2*(d.TOL-1)&amp;":"&amp;RIGHT(F408,LEN(F408)-FIND(":",F408))+i.TOLoffset_r2*(d.TOL-1)</f>
        <v>51:52</v>
      </c>
      <c r="T408" s="267" t="str">
        <f>LEFT(G408,FIND(":",G408)-1)+i.TOLoffset_r2*(d.TOL-1)&amp;":"&amp;RIGHT(G408,LEN(G408)-FIND(":",G408))+i.TOLoffset_r2*(d.TOL-1)</f>
        <v>52:53</v>
      </c>
      <c r="U408" s="267" t="str">
        <f>LEFT(H408,FIND(":",H408)-1)+i.TOLoffset_r2*(d.TOL-1)&amp;":"&amp;RIGHT(H408,LEN(H408)-FIND(":",H408))+i.TOLoffset_r2*(d.TOL-1)</f>
        <v>53:54</v>
      </c>
      <c r="V408" s="267" t="str">
        <f>LEFT(I408,FIND(":",I408)-1)+i.TOLoffset_r2*(d.TOL-1)&amp;":"&amp;RIGHT(I408,LEN(I408)-FIND(":",I408))+i.TOLoffset_r2*(d.TOL-1)</f>
        <v>54:55</v>
      </c>
      <c r="W408" s="268" t="str">
        <f t="shared" ref="W408:AQ408" si="280">P408</f>
        <v>0:1</v>
      </c>
      <c r="X408" s="268" t="str">
        <f t="shared" si="280"/>
        <v>0:1</v>
      </c>
      <c r="Y408" s="268" t="str">
        <f t="shared" si="280"/>
        <v>50:51</v>
      </c>
      <c r="Z408" s="268" t="str">
        <f t="shared" si="280"/>
        <v>51:52</v>
      </c>
      <c r="AA408" s="268" t="str">
        <f t="shared" si="280"/>
        <v>52:53</v>
      </c>
      <c r="AB408" s="268" t="str">
        <f t="shared" si="280"/>
        <v>53:54</v>
      </c>
      <c r="AC408" s="268" t="str">
        <f t="shared" si="280"/>
        <v>54:55</v>
      </c>
      <c r="AD408" s="268" t="str">
        <f t="shared" si="280"/>
        <v>0:1</v>
      </c>
      <c r="AE408" s="268" t="str">
        <f t="shared" si="280"/>
        <v>0:1</v>
      </c>
      <c r="AF408" s="268" t="str">
        <f t="shared" si="280"/>
        <v>50:51</v>
      </c>
      <c r="AG408" s="268" t="str">
        <f t="shared" si="280"/>
        <v>51:52</v>
      </c>
      <c r="AH408" s="268" t="str">
        <f t="shared" si="280"/>
        <v>52:53</v>
      </c>
      <c r="AI408" s="268" t="str">
        <f t="shared" si="280"/>
        <v>53:54</v>
      </c>
      <c r="AJ408" s="268" t="str">
        <f t="shared" si="280"/>
        <v>54:55</v>
      </c>
      <c r="AK408" s="268" t="str">
        <f t="shared" si="280"/>
        <v>0:1</v>
      </c>
      <c r="AL408" s="268" t="str">
        <f t="shared" si="280"/>
        <v>0:1</v>
      </c>
      <c r="AM408" s="268" t="str">
        <f t="shared" si="280"/>
        <v>50:51</v>
      </c>
      <c r="AN408" s="268" t="str">
        <f t="shared" si="280"/>
        <v>51:52</v>
      </c>
      <c r="AO408" s="268" t="str">
        <f t="shared" si="280"/>
        <v>52:53</v>
      </c>
      <c r="AP408" s="268" t="str">
        <f t="shared" si="280"/>
        <v>53:54</v>
      </c>
      <c r="AQ408" s="268" t="str">
        <f t="shared" si="280"/>
        <v>54:55</v>
      </c>
      <c r="AR408" s="268" t="str">
        <f t="shared" ref="AR408:BE408" si="281">AD408</f>
        <v>0:1</v>
      </c>
      <c r="AS408" s="268" t="str">
        <f t="shared" si="281"/>
        <v>0:1</v>
      </c>
      <c r="AT408" s="268" t="str">
        <f t="shared" si="281"/>
        <v>50:51</v>
      </c>
      <c r="AU408" s="268" t="str">
        <f t="shared" si="281"/>
        <v>51:52</v>
      </c>
      <c r="AV408" s="268" t="str">
        <f t="shared" si="281"/>
        <v>52:53</v>
      </c>
      <c r="AW408" s="268" t="str">
        <f t="shared" si="281"/>
        <v>53:54</v>
      </c>
      <c r="AX408" s="268" t="str">
        <f t="shared" si="281"/>
        <v>54:55</v>
      </c>
      <c r="AY408" s="268" t="str">
        <f t="shared" si="281"/>
        <v>0:1</v>
      </c>
      <c r="AZ408" s="268" t="str">
        <f t="shared" si="281"/>
        <v>0:1</v>
      </c>
      <c r="BA408" s="268" t="str">
        <f t="shared" si="281"/>
        <v>50:51</v>
      </c>
      <c r="BB408" s="268" t="str">
        <f t="shared" si="281"/>
        <v>51:52</v>
      </c>
      <c r="BC408" s="268" t="str">
        <f t="shared" si="281"/>
        <v>52:53</v>
      </c>
      <c r="BD408" s="268" t="str">
        <f t="shared" si="281"/>
        <v>53:54</v>
      </c>
      <c r="BE408" s="268" t="str">
        <f t="shared" si="281"/>
        <v>54:55</v>
      </c>
      <c r="BF408" s="268" t="str">
        <f t="shared" ref="BF408:CN408" si="282">AY408</f>
        <v>0:1</v>
      </c>
      <c r="BG408" s="268" t="str">
        <f t="shared" si="282"/>
        <v>0:1</v>
      </c>
      <c r="BH408" s="268" t="str">
        <f t="shared" si="282"/>
        <v>50:51</v>
      </c>
      <c r="BI408" s="268" t="str">
        <f t="shared" si="282"/>
        <v>51:52</v>
      </c>
      <c r="BJ408" s="268" t="str">
        <f t="shared" si="282"/>
        <v>52:53</v>
      </c>
      <c r="BK408" s="268" t="str">
        <f t="shared" si="282"/>
        <v>53:54</v>
      </c>
      <c r="BL408" s="268" t="str">
        <f t="shared" si="282"/>
        <v>54:55</v>
      </c>
      <c r="BM408" s="268" t="str">
        <f t="shared" si="282"/>
        <v>0:1</v>
      </c>
      <c r="BN408" s="268" t="str">
        <f t="shared" si="282"/>
        <v>0:1</v>
      </c>
      <c r="BO408" s="268" t="str">
        <f t="shared" si="282"/>
        <v>50:51</v>
      </c>
      <c r="BP408" s="268" t="str">
        <f t="shared" si="282"/>
        <v>51:52</v>
      </c>
      <c r="BQ408" s="268" t="str">
        <f t="shared" si="282"/>
        <v>52:53</v>
      </c>
      <c r="BR408" s="268" t="str">
        <f t="shared" si="282"/>
        <v>53:54</v>
      </c>
      <c r="BS408" s="268" t="str">
        <f t="shared" si="282"/>
        <v>54:55</v>
      </c>
      <c r="BT408" s="268" t="str">
        <f t="shared" si="282"/>
        <v>0:1</v>
      </c>
      <c r="BU408" s="268" t="str">
        <f t="shared" si="282"/>
        <v>0:1</v>
      </c>
      <c r="BV408" s="268" t="str">
        <f t="shared" si="282"/>
        <v>50:51</v>
      </c>
      <c r="BW408" s="268" t="str">
        <f t="shared" si="282"/>
        <v>51:52</v>
      </c>
      <c r="BX408" s="268" t="str">
        <f t="shared" si="282"/>
        <v>52:53</v>
      </c>
      <c r="BY408" s="268" t="str">
        <f t="shared" si="282"/>
        <v>53:54</v>
      </c>
      <c r="BZ408" s="268" t="str">
        <f t="shared" si="282"/>
        <v>54:55</v>
      </c>
      <c r="CA408" s="268" t="str">
        <f t="shared" si="282"/>
        <v>0:1</v>
      </c>
      <c r="CB408" s="268" t="str">
        <f t="shared" si="282"/>
        <v>0:1</v>
      </c>
      <c r="CC408" s="268" t="str">
        <f t="shared" si="282"/>
        <v>50:51</v>
      </c>
      <c r="CD408" s="268" t="str">
        <f t="shared" si="282"/>
        <v>51:52</v>
      </c>
      <c r="CE408" s="268" t="str">
        <f t="shared" si="282"/>
        <v>52:53</v>
      </c>
      <c r="CF408" s="268" t="str">
        <f t="shared" si="282"/>
        <v>53:54</v>
      </c>
      <c r="CG408" s="268" t="str">
        <f t="shared" si="282"/>
        <v>54:55</v>
      </c>
      <c r="CH408" s="268" t="str">
        <f t="shared" si="282"/>
        <v>0:1</v>
      </c>
      <c r="CI408" s="268" t="str">
        <f t="shared" si="282"/>
        <v>0:1</v>
      </c>
      <c r="CJ408" s="268" t="str">
        <f t="shared" si="282"/>
        <v>50:51</v>
      </c>
      <c r="CK408" s="268" t="str">
        <f t="shared" si="282"/>
        <v>51:52</v>
      </c>
      <c r="CL408" s="268" t="str">
        <f t="shared" si="282"/>
        <v>52:53</v>
      </c>
      <c r="CM408" s="268" t="str">
        <f t="shared" si="282"/>
        <v>53:54</v>
      </c>
      <c r="CN408" s="268" t="str">
        <f t="shared" si="282"/>
        <v>54:55</v>
      </c>
    </row>
    <row r="409" spans="1:122" ht="66.75" outlineLevel="1">
      <c r="A409" s="18"/>
      <c r="B409" s="223"/>
      <c r="C409" s="257"/>
      <c r="D409" s="257"/>
      <c r="E409" s="257"/>
      <c r="F409" s="257"/>
      <c r="G409" s="257"/>
      <c r="H409" s="257"/>
      <c r="I409" s="257"/>
      <c r="J409" s="257"/>
      <c r="K409" s="257"/>
      <c r="L409" s="257"/>
      <c r="M409" s="257"/>
      <c r="N409" s="257"/>
      <c r="O409" s="257"/>
      <c r="P409" s="269" t="str">
        <f t="shared" ref="P409:AP409" si="283">P408&amp;", "&amp;P$407</f>
        <v>0:1, 65:73</v>
      </c>
      <c r="Q409" s="269" t="str">
        <f t="shared" si="283"/>
        <v>0:1, 73:82</v>
      </c>
      <c r="R409" s="269" t="str">
        <f t="shared" si="283"/>
        <v>50:51, 73:82</v>
      </c>
      <c r="S409" s="269" t="str">
        <f t="shared" si="283"/>
        <v>51:52, 73:82</v>
      </c>
      <c r="T409" s="269" t="str">
        <f t="shared" si="283"/>
        <v>52:53, 73:82</v>
      </c>
      <c r="U409" s="269" t="str">
        <f t="shared" si="283"/>
        <v>53:54, 73:82</v>
      </c>
      <c r="V409" s="269" t="str">
        <f t="shared" si="283"/>
        <v>54:55, 73:82</v>
      </c>
      <c r="W409" s="269" t="str">
        <f t="shared" si="283"/>
        <v>0:1, 67:75</v>
      </c>
      <c r="X409" s="269" t="str">
        <f t="shared" si="283"/>
        <v>0:1, 75:84</v>
      </c>
      <c r="Y409" s="269" t="str">
        <f t="shared" si="283"/>
        <v>50:51, 75:84</v>
      </c>
      <c r="Z409" s="269" t="str">
        <f t="shared" si="283"/>
        <v>51:52, 75:84</v>
      </c>
      <c r="AA409" s="269" t="str">
        <f t="shared" si="283"/>
        <v>52:53, 75:84</v>
      </c>
      <c r="AB409" s="269" t="str">
        <f t="shared" si="283"/>
        <v>53:54, 75:84</v>
      </c>
      <c r="AC409" s="269" t="str">
        <f t="shared" si="283"/>
        <v>54:55, 75:84</v>
      </c>
      <c r="AD409" s="269" t="str">
        <f t="shared" si="283"/>
        <v>0:1, 70:78</v>
      </c>
      <c r="AE409" s="269" t="str">
        <f t="shared" si="283"/>
        <v>0:1, 78:87</v>
      </c>
      <c r="AF409" s="269" t="str">
        <f t="shared" si="283"/>
        <v>50:51, 78:87</v>
      </c>
      <c r="AG409" s="269" t="str">
        <f t="shared" si="283"/>
        <v>51:52, 78:87</v>
      </c>
      <c r="AH409" s="269" t="str">
        <f t="shared" si="283"/>
        <v>52:53, 78:87</v>
      </c>
      <c r="AI409" s="269" t="str">
        <f t="shared" si="283"/>
        <v>53:54, 78:87</v>
      </c>
      <c r="AJ409" s="269" t="str">
        <f t="shared" si="283"/>
        <v>54:55, 78:87</v>
      </c>
      <c r="AK409" s="269" t="str">
        <f t="shared" si="283"/>
        <v>0:1, 72:80</v>
      </c>
      <c r="AL409" s="269" t="str">
        <f t="shared" si="283"/>
        <v>0:1, 80:89</v>
      </c>
      <c r="AM409" s="269" t="str">
        <f t="shared" si="283"/>
        <v>50:51, 80:89</v>
      </c>
      <c r="AN409" s="269" t="str">
        <f t="shared" si="283"/>
        <v>51:52, 80:89</v>
      </c>
      <c r="AO409" s="269" t="str">
        <f t="shared" si="283"/>
        <v>52:53, 80:89</v>
      </c>
      <c r="AP409" s="269" t="str">
        <f t="shared" si="283"/>
        <v>53:54, 80:89</v>
      </c>
      <c r="AQ409" s="269" t="str">
        <f t="shared" ref="AQ409:AX409" si="284">AQ408&amp;", "&amp;AQ$407</f>
        <v>54:55, 80:89</v>
      </c>
      <c r="AR409" s="269" t="str">
        <f t="shared" si="284"/>
        <v>0:1, 74:82</v>
      </c>
      <c r="AS409" s="269" t="str">
        <f t="shared" si="284"/>
        <v>0:1, 82:91</v>
      </c>
      <c r="AT409" s="269" t="str">
        <f t="shared" si="284"/>
        <v>50:51, 82:91</v>
      </c>
      <c r="AU409" s="269" t="str">
        <f t="shared" si="284"/>
        <v>51:52, 82:91</v>
      </c>
      <c r="AV409" s="269" t="str">
        <f t="shared" si="284"/>
        <v>52:53, 82:91</v>
      </c>
      <c r="AW409" s="269" t="str">
        <f t="shared" si="284"/>
        <v>53:54, 82:91</v>
      </c>
      <c r="AX409" s="269" t="str">
        <f t="shared" si="284"/>
        <v>54:55, 82:91</v>
      </c>
      <c r="AY409" s="269" t="str">
        <f t="shared" ref="AY409:BE409" si="285">AY408&amp;", "&amp;AY$407</f>
        <v>0:1, 65:73</v>
      </c>
      <c r="AZ409" s="269" t="str">
        <f t="shared" si="285"/>
        <v>0:1, 73:82</v>
      </c>
      <c r="BA409" s="269" t="str">
        <f t="shared" si="285"/>
        <v>50:51, 73:82</v>
      </c>
      <c r="BB409" s="269" t="str">
        <f t="shared" si="285"/>
        <v>51:52, 73:82</v>
      </c>
      <c r="BC409" s="269" t="str">
        <f t="shared" si="285"/>
        <v>52:53, 73:82</v>
      </c>
      <c r="BD409" s="269" t="str">
        <f t="shared" si="285"/>
        <v>53:54, 73:82</v>
      </c>
      <c r="BE409" s="269" t="str">
        <f t="shared" si="285"/>
        <v>54:55, 73:82</v>
      </c>
      <c r="BF409" s="269" t="str">
        <f t="shared" ref="BF409:CG409" si="286">BF408&amp;", "&amp;BF$407</f>
        <v>0:1, 112:125</v>
      </c>
      <c r="BG409" s="269" t="str">
        <f t="shared" si="286"/>
        <v>0:1, 125:134</v>
      </c>
      <c r="BH409" s="269" t="str">
        <f t="shared" si="286"/>
        <v>50:51, 125:134</v>
      </c>
      <c r="BI409" s="269" t="str">
        <f t="shared" si="286"/>
        <v>51:52, 125:134</v>
      </c>
      <c r="BJ409" s="269" t="str">
        <f t="shared" si="286"/>
        <v>52:53, 125:134</v>
      </c>
      <c r="BK409" s="269" t="str">
        <f t="shared" si="286"/>
        <v>53:54, 125:134</v>
      </c>
      <c r="BL409" s="269" t="str">
        <f t="shared" si="286"/>
        <v>54:55, 125:134</v>
      </c>
      <c r="BM409" s="269" t="str">
        <f t="shared" si="286"/>
        <v>0:1, 164:177</v>
      </c>
      <c r="BN409" s="269" t="str">
        <f t="shared" si="286"/>
        <v>0:1, 177:186</v>
      </c>
      <c r="BO409" s="269" t="str">
        <f t="shared" si="286"/>
        <v>50:51, 177:186</v>
      </c>
      <c r="BP409" s="269" t="str">
        <f t="shared" si="286"/>
        <v>51:52, 177:186</v>
      </c>
      <c r="BQ409" s="269" t="str">
        <f t="shared" si="286"/>
        <v>52:53, 177:186</v>
      </c>
      <c r="BR409" s="269" t="str">
        <f t="shared" si="286"/>
        <v>53:54, 177:186</v>
      </c>
      <c r="BS409" s="269" t="str">
        <f t="shared" si="286"/>
        <v>54:55, 177:186</v>
      </c>
      <c r="BT409" s="269" t="str">
        <f t="shared" si="286"/>
        <v>0:1, 216:229</v>
      </c>
      <c r="BU409" s="269" t="str">
        <f t="shared" si="286"/>
        <v>0:1, 229:238</v>
      </c>
      <c r="BV409" s="269" t="str">
        <f t="shared" si="286"/>
        <v>50:51, 229:238</v>
      </c>
      <c r="BW409" s="269" t="str">
        <f t="shared" si="286"/>
        <v>51:52, 229:238</v>
      </c>
      <c r="BX409" s="269" t="str">
        <f t="shared" si="286"/>
        <v>52:53, 229:238</v>
      </c>
      <c r="BY409" s="269" t="str">
        <f t="shared" si="286"/>
        <v>53:54, 229:238</v>
      </c>
      <c r="BZ409" s="269" t="str">
        <f t="shared" si="286"/>
        <v>54:55, 229:238</v>
      </c>
      <c r="CA409" s="269" t="str">
        <f t="shared" si="286"/>
        <v>0:1, 268:281</v>
      </c>
      <c r="CB409" s="269" t="str">
        <f t="shared" si="286"/>
        <v>0:1, 281:290</v>
      </c>
      <c r="CC409" s="269" t="str">
        <f t="shared" si="286"/>
        <v>50:51, 281:290</v>
      </c>
      <c r="CD409" s="269" t="str">
        <f t="shared" si="286"/>
        <v>51:52, 281:290</v>
      </c>
      <c r="CE409" s="269" t="str">
        <f t="shared" si="286"/>
        <v>52:53, 281:290</v>
      </c>
      <c r="CF409" s="269" t="str">
        <f t="shared" si="286"/>
        <v>53:54, 281:290</v>
      </c>
      <c r="CG409" s="269" t="str">
        <f t="shared" si="286"/>
        <v>54:55, 281:290</v>
      </c>
      <c r="CH409" s="269" t="str">
        <f t="shared" ref="CH409:CN409" si="287">CH408&amp;", "&amp;CH$407</f>
        <v>0:1, 320:333</v>
      </c>
      <c r="CI409" s="269" t="str">
        <f t="shared" si="287"/>
        <v>0:1, 333:342</v>
      </c>
      <c r="CJ409" s="269" t="str">
        <f t="shared" si="287"/>
        <v>50:51, 333:342</v>
      </c>
      <c r="CK409" s="269" t="str">
        <f t="shared" si="287"/>
        <v>51:52, 333:342</v>
      </c>
      <c r="CL409" s="269" t="str">
        <f t="shared" si="287"/>
        <v>52:53, 333:342</v>
      </c>
      <c r="CM409" s="269" t="str">
        <f t="shared" si="287"/>
        <v>53:54, 333:342</v>
      </c>
      <c r="CN409" s="269" t="str">
        <f t="shared" si="287"/>
        <v>54:55, 333:342</v>
      </c>
    </row>
    <row r="410" spans="1:122" outlineLevel="1">
      <c r="B410" s="275" t="s">
        <v>1067</v>
      </c>
      <c r="C410" s="277">
        <v>3</v>
      </c>
      <c r="D410" s="277">
        <v>3</v>
      </c>
      <c r="E410" s="277">
        <v>3</v>
      </c>
      <c r="F410" s="277">
        <v>3</v>
      </c>
      <c r="G410" s="277">
        <v>1</v>
      </c>
      <c r="H410" s="277">
        <v>3</v>
      </c>
      <c r="I410" s="277">
        <v>3</v>
      </c>
      <c r="J410" s="277"/>
      <c r="K410" s="277"/>
      <c r="L410" s="277"/>
      <c r="M410" s="277"/>
      <c r="N410" s="270"/>
      <c r="O410" s="270"/>
      <c r="P410" s="268" t="str">
        <f>P408</f>
        <v>0:1</v>
      </c>
      <c r="Q410" s="268" t="str">
        <f>Q408</f>
        <v>0:1</v>
      </c>
      <c r="R410" s="271" t="str">
        <f>LEFT(R408,FIND(":",R408)-1)+i.BMToffset_r2&amp;":"&amp;RIGHT(R408,LEN(R408)-FIND(":",R408))+i.BMToffset_r2</f>
        <v>194:195</v>
      </c>
      <c r="S410" s="271" t="str">
        <f>LEFT(S408,FIND(":",S408)-1)+i.BMToffset_r2&amp;":"&amp;RIGHT(S408,LEN(S408)-FIND(":",S408))+i.BMToffset_r2</f>
        <v>195:196</v>
      </c>
      <c r="T410" s="271" t="str">
        <f>LEFT(T408,FIND(":",T408)-1)+i.BMToffset_r2&amp;":"&amp;RIGHT(T408,LEN(T408)-FIND(":",T408))+i.BMToffset_r2</f>
        <v>196:197</v>
      </c>
      <c r="U410" s="271" t="str">
        <f>LEFT(U408,FIND(":",U408)-1)+i.BMToffset_r2&amp;":"&amp;RIGHT(U408,LEN(U408)-FIND(":",U408))+i.BMToffset_r2</f>
        <v>197:198</v>
      </c>
      <c r="V410" s="271" t="str">
        <f>LEFT(V408,FIND(":",V408)-1)+i.BMToffset_r2&amp;":"&amp;RIGHT(V408,LEN(V408)-FIND(":",V408))+i.BMToffset_r2</f>
        <v>198:199</v>
      </c>
      <c r="W410" s="268" t="str">
        <f>P410</f>
        <v>0:1</v>
      </c>
      <c r="X410" s="268" t="str">
        <f t="shared" ref="X410:CN410" si="288">Q410</f>
        <v>0:1</v>
      </c>
      <c r="Y410" s="268" t="str">
        <f t="shared" si="288"/>
        <v>194:195</v>
      </c>
      <c r="Z410" s="268" t="str">
        <f t="shared" si="288"/>
        <v>195:196</v>
      </c>
      <c r="AA410" s="268" t="str">
        <f t="shared" si="288"/>
        <v>196:197</v>
      </c>
      <c r="AB410" s="268" t="str">
        <f t="shared" si="288"/>
        <v>197:198</v>
      </c>
      <c r="AC410" s="268" t="str">
        <f t="shared" si="288"/>
        <v>198:199</v>
      </c>
      <c r="AD410" s="268" t="str">
        <f t="shared" si="288"/>
        <v>0:1</v>
      </c>
      <c r="AE410" s="268" t="str">
        <f t="shared" si="288"/>
        <v>0:1</v>
      </c>
      <c r="AF410" s="268" t="str">
        <f t="shared" si="288"/>
        <v>194:195</v>
      </c>
      <c r="AG410" s="268" t="str">
        <f t="shared" si="288"/>
        <v>195:196</v>
      </c>
      <c r="AH410" s="268" t="str">
        <f t="shared" si="288"/>
        <v>196:197</v>
      </c>
      <c r="AI410" s="268" t="str">
        <f t="shared" si="288"/>
        <v>197:198</v>
      </c>
      <c r="AJ410" s="268" t="str">
        <f t="shared" si="288"/>
        <v>198:199</v>
      </c>
      <c r="AK410" s="268" t="str">
        <f t="shared" si="288"/>
        <v>0:1</v>
      </c>
      <c r="AL410" s="268" t="str">
        <f t="shared" si="288"/>
        <v>0:1</v>
      </c>
      <c r="AM410" s="268" t="str">
        <f t="shared" si="288"/>
        <v>194:195</v>
      </c>
      <c r="AN410" s="268" t="str">
        <f t="shared" si="288"/>
        <v>195:196</v>
      </c>
      <c r="AO410" s="268" t="str">
        <f t="shared" si="288"/>
        <v>196:197</v>
      </c>
      <c r="AP410" s="268" t="str">
        <f t="shared" si="288"/>
        <v>197:198</v>
      </c>
      <c r="AQ410" s="268" t="str">
        <f t="shared" si="288"/>
        <v>198:199</v>
      </c>
      <c r="AR410" s="268" t="str">
        <f t="shared" ref="AR410:BE410" si="289">AD410</f>
        <v>0:1</v>
      </c>
      <c r="AS410" s="268" t="str">
        <f t="shared" si="289"/>
        <v>0:1</v>
      </c>
      <c r="AT410" s="268" t="str">
        <f t="shared" si="289"/>
        <v>194:195</v>
      </c>
      <c r="AU410" s="268" t="str">
        <f t="shared" si="289"/>
        <v>195:196</v>
      </c>
      <c r="AV410" s="268" t="str">
        <f t="shared" si="289"/>
        <v>196:197</v>
      </c>
      <c r="AW410" s="268" t="str">
        <f t="shared" si="289"/>
        <v>197:198</v>
      </c>
      <c r="AX410" s="268" t="str">
        <f t="shared" si="289"/>
        <v>198:199</v>
      </c>
      <c r="AY410" s="268" t="str">
        <f t="shared" si="289"/>
        <v>0:1</v>
      </c>
      <c r="AZ410" s="268" t="str">
        <f t="shared" si="289"/>
        <v>0:1</v>
      </c>
      <c r="BA410" s="268" t="str">
        <f t="shared" si="289"/>
        <v>194:195</v>
      </c>
      <c r="BB410" s="268" t="str">
        <f t="shared" si="289"/>
        <v>195:196</v>
      </c>
      <c r="BC410" s="268" t="str">
        <f t="shared" si="289"/>
        <v>196:197</v>
      </c>
      <c r="BD410" s="268" t="str">
        <f t="shared" si="289"/>
        <v>197:198</v>
      </c>
      <c r="BE410" s="268" t="str">
        <f t="shared" si="289"/>
        <v>198:199</v>
      </c>
      <c r="BF410" s="268" t="str">
        <f t="shared" si="288"/>
        <v>0:1</v>
      </c>
      <c r="BG410" s="268" t="str">
        <f t="shared" si="288"/>
        <v>0:1</v>
      </c>
      <c r="BH410" s="268" t="str">
        <f t="shared" si="288"/>
        <v>194:195</v>
      </c>
      <c r="BI410" s="268" t="str">
        <f t="shared" si="288"/>
        <v>195:196</v>
      </c>
      <c r="BJ410" s="268" t="str">
        <f t="shared" si="288"/>
        <v>196:197</v>
      </c>
      <c r="BK410" s="268" t="str">
        <f t="shared" si="288"/>
        <v>197:198</v>
      </c>
      <c r="BL410" s="268" t="str">
        <f t="shared" si="288"/>
        <v>198:199</v>
      </c>
      <c r="BM410" s="268" t="str">
        <f t="shared" si="288"/>
        <v>0:1</v>
      </c>
      <c r="BN410" s="268" t="str">
        <f t="shared" si="288"/>
        <v>0:1</v>
      </c>
      <c r="BO410" s="268" t="str">
        <f t="shared" si="288"/>
        <v>194:195</v>
      </c>
      <c r="BP410" s="268" t="str">
        <f t="shared" si="288"/>
        <v>195:196</v>
      </c>
      <c r="BQ410" s="268" t="str">
        <f t="shared" si="288"/>
        <v>196:197</v>
      </c>
      <c r="BR410" s="268" t="str">
        <f t="shared" si="288"/>
        <v>197:198</v>
      </c>
      <c r="BS410" s="268" t="str">
        <f t="shared" si="288"/>
        <v>198:199</v>
      </c>
      <c r="BT410" s="268" t="str">
        <f t="shared" si="288"/>
        <v>0:1</v>
      </c>
      <c r="BU410" s="268" t="str">
        <f t="shared" si="288"/>
        <v>0:1</v>
      </c>
      <c r="BV410" s="268" t="str">
        <f t="shared" si="288"/>
        <v>194:195</v>
      </c>
      <c r="BW410" s="268" t="str">
        <f t="shared" si="288"/>
        <v>195:196</v>
      </c>
      <c r="BX410" s="268" t="str">
        <f t="shared" si="288"/>
        <v>196:197</v>
      </c>
      <c r="BY410" s="268" t="str">
        <f t="shared" si="288"/>
        <v>197:198</v>
      </c>
      <c r="BZ410" s="268" t="str">
        <f t="shared" si="288"/>
        <v>198:199</v>
      </c>
      <c r="CA410" s="268" t="str">
        <f t="shared" si="288"/>
        <v>0:1</v>
      </c>
      <c r="CB410" s="268" t="str">
        <f t="shared" si="288"/>
        <v>0:1</v>
      </c>
      <c r="CC410" s="268" t="str">
        <f t="shared" si="288"/>
        <v>194:195</v>
      </c>
      <c r="CD410" s="268" t="str">
        <f t="shared" si="288"/>
        <v>195:196</v>
      </c>
      <c r="CE410" s="268" t="str">
        <f t="shared" si="288"/>
        <v>196:197</v>
      </c>
      <c r="CF410" s="268" t="str">
        <f t="shared" si="288"/>
        <v>197:198</v>
      </c>
      <c r="CG410" s="268" t="str">
        <f t="shared" si="288"/>
        <v>198:199</v>
      </c>
      <c r="CH410" s="268" t="str">
        <f t="shared" si="288"/>
        <v>0:1</v>
      </c>
      <c r="CI410" s="268" t="str">
        <f t="shared" si="288"/>
        <v>0:1</v>
      </c>
      <c r="CJ410" s="268" t="str">
        <f t="shared" si="288"/>
        <v>194:195</v>
      </c>
      <c r="CK410" s="268" t="str">
        <f t="shared" si="288"/>
        <v>195:196</v>
      </c>
      <c r="CL410" s="268" t="str">
        <f t="shared" si="288"/>
        <v>196:197</v>
      </c>
      <c r="CM410" s="268" t="str">
        <f t="shared" si="288"/>
        <v>197:198</v>
      </c>
      <c r="CN410" s="268" t="str">
        <f t="shared" si="288"/>
        <v>198:199</v>
      </c>
    </row>
    <row r="411" spans="1:122" ht="78" outlineLevel="1">
      <c r="B411" s="275" t="s">
        <v>1004</v>
      </c>
      <c r="C411" s="276" t="s">
        <v>886</v>
      </c>
      <c r="D411" s="279">
        <v>0</v>
      </c>
      <c r="E411" s="279">
        <v>1</v>
      </c>
      <c r="F411" s="279">
        <v>1</v>
      </c>
      <c r="G411" s="279">
        <v>2</v>
      </c>
      <c r="H411" s="279">
        <v>2</v>
      </c>
      <c r="I411" s="279">
        <v>2</v>
      </c>
      <c r="J411" s="279">
        <v>3</v>
      </c>
      <c r="K411" s="279">
        <v>3</v>
      </c>
      <c r="L411" s="279">
        <v>3</v>
      </c>
      <c r="M411" s="279">
        <v>3</v>
      </c>
      <c r="N411" s="279"/>
      <c r="O411" s="257"/>
      <c r="P411" s="272" t="str">
        <f t="shared" ref="P411:AP411" si="290">P410&amp;", "&amp;P$407</f>
        <v>0:1, 65:73</v>
      </c>
      <c r="Q411" s="272" t="str">
        <f t="shared" si="290"/>
        <v>0:1, 73:82</v>
      </c>
      <c r="R411" s="272" t="str">
        <f t="shared" si="290"/>
        <v>194:195, 73:82</v>
      </c>
      <c r="S411" s="272" t="str">
        <f t="shared" si="290"/>
        <v>195:196, 73:82</v>
      </c>
      <c r="T411" s="272" t="str">
        <f t="shared" si="290"/>
        <v>196:197, 73:82</v>
      </c>
      <c r="U411" s="272" t="str">
        <f t="shared" si="290"/>
        <v>197:198, 73:82</v>
      </c>
      <c r="V411" s="272" t="str">
        <f t="shared" si="290"/>
        <v>198:199, 73:82</v>
      </c>
      <c r="W411" s="272" t="str">
        <f t="shared" si="290"/>
        <v>0:1, 67:75</v>
      </c>
      <c r="X411" s="272" t="str">
        <f t="shared" si="290"/>
        <v>0:1, 75:84</v>
      </c>
      <c r="Y411" s="272" t="str">
        <f t="shared" si="290"/>
        <v>194:195, 75:84</v>
      </c>
      <c r="Z411" s="272" t="str">
        <f t="shared" si="290"/>
        <v>195:196, 75:84</v>
      </c>
      <c r="AA411" s="272" t="str">
        <f t="shared" si="290"/>
        <v>196:197, 75:84</v>
      </c>
      <c r="AB411" s="272" t="str">
        <f t="shared" si="290"/>
        <v>197:198, 75:84</v>
      </c>
      <c r="AC411" s="272" t="str">
        <f t="shared" si="290"/>
        <v>198:199, 75:84</v>
      </c>
      <c r="AD411" s="272" t="str">
        <f t="shared" si="290"/>
        <v>0:1, 70:78</v>
      </c>
      <c r="AE411" s="272" t="str">
        <f t="shared" si="290"/>
        <v>0:1, 78:87</v>
      </c>
      <c r="AF411" s="272" t="str">
        <f t="shared" si="290"/>
        <v>194:195, 78:87</v>
      </c>
      <c r="AG411" s="272" t="str">
        <f t="shared" si="290"/>
        <v>195:196, 78:87</v>
      </c>
      <c r="AH411" s="272" t="str">
        <f t="shared" si="290"/>
        <v>196:197, 78:87</v>
      </c>
      <c r="AI411" s="272" t="str">
        <f t="shared" si="290"/>
        <v>197:198, 78:87</v>
      </c>
      <c r="AJ411" s="272" t="str">
        <f t="shared" si="290"/>
        <v>198:199, 78:87</v>
      </c>
      <c r="AK411" s="272" t="str">
        <f t="shared" si="290"/>
        <v>0:1, 72:80</v>
      </c>
      <c r="AL411" s="272" t="str">
        <f t="shared" si="290"/>
        <v>0:1, 80:89</v>
      </c>
      <c r="AM411" s="272" t="str">
        <f t="shared" si="290"/>
        <v>194:195, 80:89</v>
      </c>
      <c r="AN411" s="272" t="str">
        <f t="shared" si="290"/>
        <v>195:196, 80:89</v>
      </c>
      <c r="AO411" s="272" t="str">
        <f t="shared" si="290"/>
        <v>196:197, 80:89</v>
      </c>
      <c r="AP411" s="272" t="str">
        <f t="shared" si="290"/>
        <v>197:198, 80:89</v>
      </c>
      <c r="AQ411" s="272" t="str">
        <f t="shared" ref="AQ411:AX411" si="291">AQ410&amp;", "&amp;AQ$407</f>
        <v>198:199, 80:89</v>
      </c>
      <c r="AR411" s="272" t="str">
        <f t="shared" si="291"/>
        <v>0:1, 74:82</v>
      </c>
      <c r="AS411" s="272" t="str">
        <f t="shared" si="291"/>
        <v>0:1, 82:91</v>
      </c>
      <c r="AT411" s="272" t="str">
        <f t="shared" si="291"/>
        <v>194:195, 82:91</v>
      </c>
      <c r="AU411" s="272" t="str">
        <f t="shared" si="291"/>
        <v>195:196, 82:91</v>
      </c>
      <c r="AV411" s="272" t="str">
        <f t="shared" si="291"/>
        <v>196:197, 82:91</v>
      </c>
      <c r="AW411" s="272" t="str">
        <f t="shared" si="291"/>
        <v>197:198, 82:91</v>
      </c>
      <c r="AX411" s="272" t="str">
        <f t="shared" si="291"/>
        <v>198:199, 82:91</v>
      </c>
      <c r="AY411" s="272" t="str">
        <f t="shared" ref="AY411:CN411" si="292">AY410&amp;", "&amp;AY$407</f>
        <v>0:1, 65:73</v>
      </c>
      <c r="AZ411" s="272" t="str">
        <f t="shared" si="292"/>
        <v>0:1, 73:82</v>
      </c>
      <c r="BA411" s="272" t="str">
        <f t="shared" si="292"/>
        <v>194:195, 73:82</v>
      </c>
      <c r="BB411" s="272" t="str">
        <f t="shared" si="292"/>
        <v>195:196, 73:82</v>
      </c>
      <c r="BC411" s="272" t="str">
        <f t="shared" si="292"/>
        <v>196:197, 73:82</v>
      </c>
      <c r="BD411" s="272" t="str">
        <f t="shared" si="292"/>
        <v>197:198, 73:82</v>
      </c>
      <c r="BE411" s="272" t="str">
        <f t="shared" si="292"/>
        <v>198:199, 73:82</v>
      </c>
      <c r="BF411" s="272" t="str">
        <f t="shared" si="292"/>
        <v>0:1, 112:125</v>
      </c>
      <c r="BG411" s="272" t="str">
        <f t="shared" si="292"/>
        <v>0:1, 125:134</v>
      </c>
      <c r="BH411" s="272" t="str">
        <f t="shared" si="292"/>
        <v>194:195, 125:134</v>
      </c>
      <c r="BI411" s="272" t="str">
        <f t="shared" si="292"/>
        <v>195:196, 125:134</v>
      </c>
      <c r="BJ411" s="272" t="str">
        <f t="shared" si="292"/>
        <v>196:197, 125:134</v>
      </c>
      <c r="BK411" s="272" t="str">
        <f t="shared" si="292"/>
        <v>197:198, 125:134</v>
      </c>
      <c r="BL411" s="272" t="str">
        <f t="shared" si="292"/>
        <v>198:199, 125:134</v>
      </c>
      <c r="BM411" s="272" t="str">
        <f t="shared" si="292"/>
        <v>0:1, 164:177</v>
      </c>
      <c r="BN411" s="272" t="str">
        <f t="shared" si="292"/>
        <v>0:1, 177:186</v>
      </c>
      <c r="BO411" s="272" t="str">
        <f t="shared" si="292"/>
        <v>194:195, 177:186</v>
      </c>
      <c r="BP411" s="272" t="str">
        <f t="shared" si="292"/>
        <v>195:196, 177:186</v>
      </c>
      <c r="BQ411" s="272" t="str">
        <f t="shared" si="292"/>
        <v>196:197, 177:186</v>
      </c>
      <c r="BR411" s="272" t="str">
        <f t="shared" si="292"/>
        <v>197:198, 177:186</v>
      </c>
      <c r="BS411" s="272" t="str">
        <f t="shared" si="292"/>
        <v>198:199, 177:186</v>
      </c>
      <c r="BT411" s="272" t="str">
        <f t="shared" si="292"/>
        <v>0:1, 216:229</v>
      </c>
      <c r="BU411" s="272" t="str">
        <f t="shared" si="292"/>
        <v>0:1, 229:238</v>
      </c>
      <c r="BV411" s="272" t="str">
        <f t="shared" si="292"/>
        <v>194:195, 229:238</v>
      </c>
      <c r="BW411" s="272" t="str">
        <f t="shared" si="292"/>
        <v>195:196, 229:238</v>
      </c>
      <c r="BX411" s="272" t="str">
        <f t="shared" si="292"/>
        <v>196:197, 229:238</v>
      </c>
      <c r="BY411" s="272" t="str">
        <f t="shared" si="292"/>
        <v>197:198, 229:238</v>
      </c>
      <c r="BZ411" s="272" t="str">
        <f t="shared" si="292"/>
        <v>198:199, 229:238</v>
      </c>
      <c r="CA411" s="272" t="str">
        <f t="shared" si="292"/>
        <v>0:1, 268:281</v>
      </c>
      <c r="CB411" s="272" t="str">
        <f t="shared" si="292"/>
        <v>0:1, 281:290</v>
      </c>
      <c r="CC411" s="272" t="str">
        <f t="shared" si="292"/>
        <v>194:195, 281:290</v>
      </c>
      <c r="CD411" s="272" t="str">
        <f t="shared" si="292"/>
        <v>195:196, 281:290</v>
      </c>
      <c r="CE411" s="272" t="str">
        <f t="shared" si="292"/>
        <v>196:197, 281:290</v>
      </c>
      <c r="CF411" s="272" t="str">
        <f t="shared" si="292"/>
        <v>197:198, 281:290</v>
      </c>
      <c r="CG411" s="272" t="str">
        <f t="shared" si="292"/>
        <v>198:199, 281:290</v>
      </c>
      <c r="CH411" s="272" t="str">
        <f t="shared" si="292"/>
        <v>0:1, 320:333</v>
      </c>
      <c r="CI411" s="272" t="str">
        <f t="shared" si="292"/>
        <v>0:1, 333:342</v>
      </c>
      <c r="CJ411" s="272" t="str">
        <f t="shared" si="292"/>
        <v>194:195, 333:342</v>
      </c>
      <c r="CK411" s="272" t="str">
        <f t="shared" si="292"/>
        <v>195:196, 333:342</v>
      </c>
      <c r="CL411" s="272" t="str">
        <f t="shared" si="292"/>
        <v>196:197, 333:342</v>
      </c>
      <c r="CM411" s="272" t="str">
        <f t="shared" si="292"/>
        <v>197:198, 333:342</v>
      </c>
      <c r="CN411" s="272" t="str">
        <f t="shared" si="292"/>
        <v>198:199, 333:342</v>
      </c>
    </row>
    <row r="412" spans="1:122" outlineLevel="1">
      <c r="A412" s="27" t="s">
        <v>1003</v>
      </c>
      <c r="C412" s="110" t="s">
        <v>997</v>
      </c>
      <c r="D412" s="110" t="s">
        <v>1511</v>
      </c>
      <c r="E412" s="110" t="s">
        <v>1512</v>
      </c>
      <c r="F412" s="110" t="s">
        <v>994</v>
      </c>
      <c r="G412" s="110" t="s">
        <v>1512</v>
      </c>
      <c r="H412" s="110" t="s">
        <v>994</v>
      </c>
      <c r="I412" s="110" t="s">
        <v>993</v>
      </c>
      <c r="J412" s="110" t="s">
        <v>1512</v>
      </c>
      <c r="K412" s="110" t="s">
        <v>994</v>
      </c>
      <c r="L412" s="110" t="s">
        <v>1509</v>
      </c>
      <c r="M412" s="110" t="s">
        <v>1510</v>
      </c>
      <c r="P412" s="110" t="s">
        <v>997</v>
      </c>
      <c r="Q412" s="110" t="s">
        <v>1511</v>
      </c>
      <c r="R412" s="110" t="s">
        <v>1512</v>
      </c>
      <c r="S412" s="110" t="s">
        <v>994</v>
      </c>
      <c r="T412" s="110" t="s">
        <v>1512</v>
      </c>
      <c r="U412" s="110" t="s">
        <v>994</v>
      </c>
      <c r="V412" s="110" t="s">
        <v>993</v>
      </c>
      <c r="W412" s="110" t="s">
        <v>1512</v>
      </c>
      <c r="X412" s="110" t="s">
        <v>994</v>
      </c>
      <c r="Y412" s="110" t="s">
        <v>1509</v>
      </c>
      <c r="Z412" s="110" t="s">
        <v>1510</v>
      </c>
      <c r="AA412" s="618" t="s">
        <v>1580</v>
      </c>
      <c r="AB412" s="27" t="s">
        <v>2672</v>
      </c>
      <c r="AC412" s="27" t="s">
        <v>2672</v>
      </c>
    </row>
    <row r="413" spans="1:122" outlineLevel="1">
      <c r="A413" s="18">
        <v>0</v>
      </c>
      <c r="B413" t="str">
        <f t="shared" ref="B413:B476" si="293">"EP"&amp;$C413&amp;IF($A413=0," LPAll"&amp;$D413,"")&amp;IF($A413=1," LPD"&amp;$E413&amp;" LPS"&amp;$F413,"")&amp;IF($A413=2," LPD"&amp;$G413&amp;" LPS"&amp;$H413&amp;" LPM"&amp;$I413,"")</f>
        <v>EP1 LPAll1</v>
      </c>
      <c r="C413" s="280">
        <f>IF($A413&lt;&gt;$A412,1,MOD(C412-1+(COUNTIFS(D$411:$N$411,$A413)=COUNTIFS(D413:$N413,1)),C$410)+1)</f>
        <v>1</v>
      </c>
      <c r="D413" s="278">
        <f>IF($A413&lt;&gt;D$411,0,IF($A413&lt;&gt;$A412,1,MOD(D412-1+(COUNTIFS(E$411:$N$411,$A413)=COUNTIFS(E413:$N413,1)),D$410)+1))</f>
        <v>1</v>
      </c>
      <c r="E413" s="278">
        <f>IF($A413&lt;&gt;E$411,0,IF($A413&lt;&gt;$A412,1,MOD(E412-1+(COUNTIFS(F$411:$N$411,$A413)=COUNTIFS(F413:$N413,1)),E$410)+1))</f>
        <v>0</v>
      </c>
      <c r="F413" s="278">
        <f>IF($A413&lt;&gt;F$411,0,IF($A413&lt;&gt;$A412,1,MOD(F412-1+(COUNTIFS(G$411:$N$411,$A413)=COUNTIFS(G413:$N413,1)),F$410)+1))</f>
        <v>0</v>
      </c>
      <c r="G413" s="278">
        <f>IF($A413&lt;&gt;G$411,0,IF($A413&lt;&gt;$A412,1,MOD(G412-1+(COUNTIFS(H$411:$N$411,$A413)=COUNTIFS(H413:$N413,1)),G$410)+1))</f>
        <v>0</v>
      </c>
      <c r="H413" s="278">
        <f>IF($A413&lt;&gt;H$411,0,IF($A413&lt;&gt;$A412,1,MOD(H412-1+(COUNTIFS(I$411:$N$411,$A413)=COUNTIFS(I413:$N413,1)),H$410)+1))</f>
        <v>0</v>
      </c>
      <c r="I413" s="278">
        <f>IF($A413&lt;&gt;I$411,0,IF($A413&lt;&gt;$A412,1,MOD(I412-1+(COUNTIFS(N$411:$N$411,$A413)=COUNTIFS(N413:$N413,1)),I$410)+1))</f>
        <v>0</v>
      </c>
      <c r="J413" s="278"/>
      <c r="K413" s="278"/>
      <c r="L413" s="278"/>
      <c r="M413" s="278"/>
      <c r="O413">
        <v>1</v>
      </c>
      <c r="P413" s="102">
        <f t="shared" ref="P413:P444" si="294">IF(C413=0,0,INDEX(C$403:C$406,C413,1))</f>
        <v>-0.5</v>
      </c>
      <c r="Q413" s="102">
        <f t="shared" ref="Q413:Q444" si="295">IF(D413=0,0,INDEX(D$403:D$406,D413,1))</f>
        <v>-0.5</v>
      </c>
      <c r="R413" s="102">
        <f t="shared" ref="R413:R444" si="296">IF(E413=0,0,INDEX(E$403:E$406,E413,1))</f>
        <v>0</v>
      </c>
      <c r="S413" s="102">
        <f t="shared" ref="S413:S444" si="297">IF(F413=0,0,INDEX(F$403:F$406,F413,1))</f>
        <v>0</v>
      </c>
      <c r="T413" s="102">
        <f t="shared" ref="T413:T444" si="298">IF(G413=0,0,INDEX(G$403:G$406,G413,1))</f>
        <v>0</v>
      </c>
      <c r="U413" s="102">
        <f t="shared" ref="U413:U444" si="299">IF(H413=0,0,INDEX(H$403:H$406,H413,1))</f>
        <v>0</v>
      </c>
      <c r="V413" s="102">
        <f t="shared" ref="V413:V444" si="300">IF(I413=0,0,INDEX(I$403:I$406,I413,1))</f>
        <v>0</v>
      </c>
      <c r="W413" s="102"/>
      <c r="X413" s="102"/>
      <c r="Y413" s="102"/>
      <c r="Z413" s="102"/>
    </row>
    <row r="414" spans="1:122" outlineLevel="1">
      <c r="A414">
        <f t="shared" ref="A414:A428" ca="1" si="301">OFFSET(A414,-1,0)</f>
        <v>0</v>
      </c>
      <c r="B414" t="str">
        <f t="shared" ca="1" si="293"/>
        <v>EP1 LPAll2</v>
      </c>
      <c r="C414" s="280">
        <f ca="1">IF($A414&lt;&gt;$A413,1,MOD(C413-1+(COUNTIFS(D$411:$N$411,$A414)=COUNTIFS(D414:$N414,1)),C$410)+1)</f>
        <v>1</v>
      </c>
      <c r="D414" s="278">
        <f ca="1">IF($A414&lt;&gt;D$411,0,IF($A414&lt;&gt;$A413,1,MOD(D413-1+(COUNTIFS(E$411:$N$411,$A414)=COUNTIFS(E414:$N414,1)),D$410)+1))</f>
        <v>2</v>
      </c>
      <c r="E414" s="278">
        <f ca="1">IF($A414&lt;&gt;E$411,0,IF($A414&lt;&gt;$A413,1,MOD(E413-1+(COUNTIFS(F$411:$N$411,$A414)=COUNTIFS(F414:$N414,1)),E$410)+1))</f>
        <v>0</v>
      </c>
      <c r="F414" s="278">
        <f ca="1">IF($A414&lt;&gt;F$411,0,IF($A414&lt;&gt;$A413,1,MOD(F413-1+(COUNTIFS(G$411:$N$411,$A414)=COUNTIFS(G414:$N414,1)),F$410)+1))</f>
        <v>0</v>
      </c>
      <c r="G414" s="278">
        <f ca="1">IF($A414&lt;&gt;G$411,0,IF($A414&lt;&gt;$A413,1,MOD(G413-1+(COUNTIFS(H$411:$N$411,$A414)=COUNTIFS(H414:$N414,1)),G$410)+1))</f>
        <v>0</v>
      </c>
      <c r="H414" s="278">
        <f ca="1">IF($A414&lt;&gt;H$411,0,IF($A414&lt;&gt;$A413,1,MOD(H413-1+(COUNTIFS(I$411:$N$411,$A414)=COUNTIFS(I414:$N414,1)),H$410)+1))</f>
        <v>0</v>
      </c>
      <c r="I414" s="278">
        <f ca="1">IF($A414&lt;&gt;I$411,0,IF($A414&lt;&gt;$A413,1,MOD(I413-1+(COUNTIFS(N$411:$N$411,$A414)=COUNTIFS(N414:$N414,1)),I$410)+1))</f>
        <v>0</v>
      </c>
      <c r="J414" s="278"/>
      <c r="K414" s="278"/>
      <c r="L414" s="278"/>
      <c r="M414" s="278"/>
      <c r="O414">
        <v>2</v>
      </c>
      <c r="P414" s="102">
        <f t="shared" ca="1" si="294"/>
        <v>-0.5</v>
      </c>
      <c r="Q414" s="102">
        <f t="shared" ca="1" si="295"/>
        <v>0</v>
      </c>
      <c r="R414" s="102">
        <f t="shared" ca="1" si="296"/>
        <v>0</v>
      </c>
      <c r="S414" s="102">
        <f t="shared" ca="1" si="297"/>
        <v>0</v>
      </c>
      <c r="T414" s="102">
        <f t="shared" ca="1" si="298"/>
        <v>0</v>
      </c>
      <c r="U414" s="102">
        <f t="shared" ca="1" si="299"/>
        <v>0</v>
      </c>
      <c r="V414" s="102">
        <f t="shared" ca="1" si="300"/>
        <v>0</v>
      </c>
      <c r="W414" s="102"/>
      <c r="X414" s="102"/>
      <c r="Y414" s="102"/>
      <c r="Z414" s="102"/>
    </row>
    <row r="415" spans="1:122" outlineLevel="1">
      <c r="A415">
        <f t="shared" ca="1" si="301"/>
        <v>0</v>
      </c>
      <c r="B415" t="str">
        <f t="shared" ca="1" si="293"/>
        <v>EP1 LPAll3</v>
      </c>
      <c r="C415" s="280">
        <f ca="1">IF($A415&lt;&gt;$A414,1,MOD(C414-1+(COUNTIFS(D$411:$N$411,$A415)=COUNTIFS(D415:$N415,1)),C$410)+1)</f>
        <v>1</v>
      </c>
      <c r="D415" s="278">
        <f ca="1">IF($A415&lt;&gt;D$411,0,IF($A415&lt;&gt;$A414,1,MOD(D414-1+(COUNTIFS(E$411:$N$411,$A415)=COUNTIFS(E415:$N415,1)),D$410)+1))</f>
        <v>3</v>
      </c>
      <c r="E415" s="278">
        <f ca="1">IF($A415&lt;&gt;E$411,0,IF($A415&lt;&gt;$A414,1,MOD(E414-1+(COUNTIFS(F$411:$N$411,$A415)=COUNTIFS(F415:$N415,1)),E$410)+1))</f>
        <v>0</v>
      </c>
      <c r="F415" s="278">
        <f ca="1">IF($A415&lt;&gt;F$411,0,IF($A415&lt;&gt;$A414,1,MOD(F414-1+(COUNTIFS(G$411:$N$411,$A415)=COUNTIFS(G415:$N415,1)),F$410)+1))</f>
        <v>0</v>
      </c>
      <c r="G415" s="278">
        <f ca="1">IF($A415&lt;&gt;G$411,0,IF($A415&lt;&gt;$A414,1,MOD(G414-1+(COUNTIFS(H$411:$N$411,$A415)=COUNTIFS(H415:$N415,1)),G$410)+1))</f>
        <v>0</v>
      </c>
      <c r="H415" s="278">
        <f ca="1">IF($A415&lt;&gt;H$411,0,IF($A415&lt;&gt;$A414,1,MOD(H414-1+(COUNTIFS(I$411:$N$411,$A415)=COUNTIFS(I415:$N415,1)),H$410)+1))</f>
        <v>0</v>
      </c>
      <c r="I415" s="278">
        <f ca="1">IF($A415&lt;&gt;I$411,0,IF($A415&lt;&gt;$A414,1,MOD(I414-1+(COUNTIFS(N$411:$N$411,$A415)=COUNTIFS(N415:$N415,1)),I$410)+1))</f>
        <v>0</v>
      </c>
      <c r="J415" s="278"/>
      <c r="K415" s="278"/>
      <c r="L415" s="278"/>
      <c r="M415" s="278"/>
      <c r="O415">
        <v>3</v>
      </c>
      <c r="P415" s="102">
        <f t="shared" ca="1" si="294"/>
        <v>-0.5</v>
      </c>
      <c r="Q415" s="102">
        <f t="shared" ca="1" si="295"/>
        <v>0.5</v>
      </c>
      <c r="R415" s="102">
        <f t="shared" ca="1" si="296"/>
        <v>0</v>
      </c>
      <c r="S415" s="102">
        <f t="shared" ca="1" si="297"/>
        <v>0</v>
      </c>
      <c r="T415" s="102">
        <f t="shared" ca="1" si="298"/>
        <v>0</v>
      </c>
      <c r="U415" s="102">
        <f t="shared" ca="1" si="299"/>
        <v>0</v>
      </c>
      <c r="V415" s="102">
        <f t="shared" ca="1" si="300"/>
        <v>0</v>
      </c>
      <c r="W415" s="102"/>
      <c r="X415" s="102"/>
      <c r="Y415" s="102"/>
      <c r="Z415" s="102"/>
    </row>
    <row r="416" spans="1:122" outlineLevel="1">
      <c r="A416">
        <f t="shared" ca="1" si="301"/>
        <v>0</v>
      </c>
      <c r="B416" t="str">
        <f t="shared" ca="1" si="293"/>
        <v>EP2 LPAll1</v>
      </c>
      <c r="C416" s="280">
        <f ca="1">IF($A416&lt;&gt;$A415,1,MOD(C415-1+(COUNTIFS(D$411:$N$411,$A416)=COUNTIFS(D416:$N416,1)),C$410)+1)</f>
        <v>2</v>
      </c>
      <c r="D416" s="278">
        <f ca="1">IF($A416&lt;&gt;D$411,0,IF($A416&lt;&gt;$A415,1,MOD(D415-1+(COUNTIFS(E$411:$N$411,$A416)=COUNTIFS(E416:$N416,1)),D$410)+1))</f>
        <v>1</v>
      </c>
      <c r="E416" s="278">
        <f ca="1">IF($A416&lt;&gt;E$411,0,IF($A416&lt;&gt;$A415,1,MOD(E415-1+(COUNTIFS(F$411:$N$411,$A416)=COUNTIFS(F416:$N416,1)),E$410)+1))</f>
        <v>0</v>
      </c>
      <c r="F416" s="278">
        <f ca="1">IF($A416&lt;&gt;F$411,0,IF($A416&lt;&gt;$A415,1,MOD(F415-1+(COUNTIFS(G$411:$N$411,$A416)=COUNTIFS(G416:$N416,1)),F$410)+1))</f>
        <v>0</v>
      </c>
      <c r="G416" s="278">
        <f ca="1">IF($A416&lt;&gt;G$411,0,IF($A416&lt;&gt;$A415,1,MOD(G415-1+(COUNTIFS(H$411:$N$411,$A416)=COUNTIFS(H416:$N416,1)),G$410)+1))</f>
        <v>0</v>
      </c>
      <c r="H416" s="278">
        <f ca="1">IF($A416&lt;&gt;H$411,0,IF($A416&lt;&gt;$A415,1,MOD(H415-1+(COUNTIFS(I$411:$N$411,$A416)=COUNTIFS(I416:$N416,1)),H$410)+1))</f>
        <v>0</v>
      </c>
      <c r="I416" s="278">
        <f ca="1">IF($A416&lt;&gt;I$411,0,IF($A416&lt;&gt;$A415,1,MOD(I415-1+(COUNTIFS(N$411:$N$411,$A416)=COUNTIFS(N416:$N416,1)),I$410)+1))</f>
        <v>0</v>
      </c>
      <c r="J416" s="278"/>
      <c r="K416" s="278"/>
      <c r="L416" s="278"/>
      <c r="M416" s="278"/>
      <c r="O416">
        <v>4</v>
      </c>
      <c r="P416" s="102">
        <f t="shared" ca="1" si="294"/>
        <v>0</v>
      </c>
      <c r="Q416" s="102">
        <f t="shared" ca="1" si="295"/>
        <v>-0.5</v>
      </c>
      <c r="R416" s="102">
        <f t="shared" ca="1" si="296"/>
        <v>0</v>
      </c>
      <c r="S416" s="102">
        <f t="shared" ca="1" si="297"/>
        <v>0</v>
      </c>
      <c r="T416" s="102">
        <f t="shared" ca="1" si="298"/>
        <v>0</v>
      </c>
      <c r="U416" s="102">
        <f t="shared" ca="1" si="299"/>
        <v>0</v>
      </c>
      <c r="V416" s="102">
        <f t="shared" ca="1" si="300"/>
        <v>0</v>
      </c>
      <c r="W416" s="102"/>
      <c r="X416" s="102"/>
      <c r="Y416" s="102"/>
      <c r="Z416" s="102"/>
    </row>
    <row r="417" spans="1:26" outlineLevel="1">
      <c r="A417">
        <f t="shared" ca="1" si="301"/>
        <v>0</v>
      </c>
      <c r="B417" t="str">
        <f t="shared" ca="1" si="293"/>
        <v>EP2 LPAll2</v>
      </c>
      <c r="C417" s="280">
        <f ca="1">IF($A417&lt;&gt;$A416,1,MOD(C416-1+(COUNTIFS(D$411:$N$411,$A417)=COUNTIFS(D417:$N417,1)),C$410)+1)</f>
        <v>2</v>
      </c>
      <c r="D417" s="278">
        <f ca="1">IF($A417&lt;&gt;D$411,0,IF($A417&lt;&gt;$A416,1,MOD(D416-1+(COUNTIFS(E$411:$N$411,$A417)=COUNTIFS(E417:$N417,1)),D$410)+1))</f>
        <v>2</v>
      </c>
      <c r="E417" s="278">
        <f ca="1">IF($A417&lt;&gt;E$411,0,IF($A417&lt;&gt;$A416,1,MOD(E416-1+(COUNTIFS(F$411:$N$411,$A417)=COUNTIFS(F417:$N417,1)),E$410)+1))</f>
        <v>0</v>
      </c>
      <c r="F417" s="278">
        <f ca="1">IF($A417&lt;&gt;F$411,0,IF($A417&lt;&gt;$A416,1,MOD(F416-1+(COUNTIFS(G$411:$N$411,$A417)=COUNTIFS(G417:$N417,1)),F$410)+1))</f>
        <v>0</v>
      </c>
      <c r="G417" s="278">
        <f ca="1">IF($A417&lt;&gt;G$411,0,IF($A417&lt;&gt;$A416,1,MOD(G416-1+(COUNTIFS(H$411:$N$411,$A417)=COUNTIFS(H417:$N417,1)),G$410)+1))</f>
        <v>0</v>
      </c>
      <c r="H417" s="278">
        <f ca="1">IF($A417&lt;&gt;H$411,0,IF($A417&lt;&gt;$A416,1,MOD(H416-1+(COUNTIFS(I$411:$N$411,$A417)=COUNTIFS(I417:$N417,1)),H$410)+1))</f>
        <v>0</v>
      </c>
      <c r="I417" s="278">
        <f ca="1">IF($A417&lt;&gt;I$411,0,IF($A417&lt;&gt;$A416,1,MOD(I416-1+(COUNTIFS(N$411:$N$411,$A417)=COUNTIFS(N417:$N417,1)),I$410)+1))</f>
        <v>0</v>
      </c>
      <c r="J417" s="278"/>
      <c r="K417" s="278"/>
      <c r="L417" s="278"/>
      <c r="M417" s="278"/>
      <c r="O417">
        <v>5</v>
      </c>
      <c r="P417" s="102">
        <f t="shared" ca="1" si="294"/>
        <v>0</v>
      </c>
      <c r="Q417" s="102">
        <f t="shared" ca="1" si="295"/>
        <v>0</v>
      </c>
      <c r="R417" s="102">
        <f t="shared" ca="1" si="296"/>
        <v>0</v>
      </c>
      <c r="S417" s="102">
        <f t="shared" ca="1" si="297"/>
        <v>0</v>
      </c>
      <c r="T417" s="102">
        <f t="shared" ca="1" si="298"/>
        <v>0</v>
      </c>
      <c r="U417" s="102">
        <f t="shared" ca="1" si="299"/>
        <v>0</v>
      </c>
      <c r="V417" s="102">
        <f t="shared" ca="1" si="300"/>
        <v>0</v>
      </c>
      <c r="W417" s="102"/>
      <c r="X417" s="102"/>
      <c r="Y417" s="102"/>
      <c r="Z417" s="102"/>
    </row>
    <row r="418" spans="1:26" outlineLevel="1">
      <c r="A418">
        <f t="shared" ca="1" si="301"/>
        <v>0</v>
      </c>
      <c r="B418" t="str">
        <f t="shared" ca="1" si="293"/>
        <v>EP2 LPAll3</v>
      </c>
      <c r="C418" s="280">
        <f ca="1">IF($A418&lt;&gt;$A417,1,MOD(C417-1+(COUNTIFS(D$411:$N$411,$A418)=COUNTIFS(D418:$N418,1)),C$410)+1)</f>
        <v>2</v>
      </c>
      <c r="D418" s="278">
        <f ca="1">IF($A418&lt;&gt;D$411,0,IF($A418&lt;&gt;$A417,1,MOD(D417-1+(COUNTIFS(E$411:$N$411,$A418)=COUNTIFS(E418:$N418,1)),D$410)+1))</f>
        <v>3</v>
      </c>
      <c r="E418" s="278">
        <f ca="1">IF($A418&lt;&gt;E$411,0,IF($A418&lt;&gt;$A417,1,MOD(E417-1+(COUNTIFS(F$411:$N$411,$A418)=COUNTIFS(F418:$N418,1)),E$410)+1))</f>
        <v>0</v>
      </c>
      <c r="F418" s="278">
        <f ca="1">IF($A418&lt;&gt;F$411,0,IF($A418&lt;&gt;$A417,1,MOD(F417-1+(COUNTIFS(G$411:$N$411,$A418)=COUNTIFS(G418:$N418,1)),F$410)+1))</f>
        <v>0</v>
      </c>
      <c r="G418" s="278">
        <f ca="1">IF($A418&lt;&gt;G$411,0,IF($A418&lt;&gt;$A417,1,MOD(G417-1+(COUNTIFS(H$411:$N$411,$A418)=COUNTIFS(H418:$N418,1)),G$410)+1))</f>
        <v>0</v>
      </c>
      <c r="H418" s="278">
        <f ca="1">IF($A418&lt;&gt;H$411,0,IF($A418&lt;&gt;$A417,1,MOD(H417-1+(COUNTIFS(I$411:$N$411,$A418)=COUNTIFS(I418:$N418,1)),H$410)+1))</f>
        <v>0</v>
      </c>
      <c r="I418" s="278">
        <f ca="1">IF($A418&lt;&gt;I$411,0,IF($A418&lt;&gt;$A417,1,MOD(I417-1+(COUNTIFS(N$411:$N$411,$A418)=COUNTIFS(N418:$N418,1)),I$410)+1))</f>
        <v>0</v>
      </c>
      <c r="J418" s="278"/>
      <c r="K418" s="278"/>
      <c r="L418" s="278"/>
      <c r="M418" s="278"/>
      <c r="O418">
        <v>6</v>
      </c>
      <c r="P418" s="102">
        <f t="shared" ca="1" si="294"/>
        <v>0</v>
      </c>
      <c r="Q418" s="102">
        <f t="shared" ca="1" si="295"/>
        <v>0.5</v>
      </c>
      <c r="R418" s="102">
        <f t="shared" ca="1" si="296"/>
        <v>0</v>
      </c>
      <c r="S418" s="102">
        <f t="shared" ca="1" si="297"/>
        <v>0</v>
      </c>
      <c r="T418" s="102">
        <f t="shared" ca="1" si="298"/>
        <v>0</v>
      </c>
      <c r="U418" s="102">
        <f t="shared" ca="1" si="299"/>
        <v>0</v>
      </c>
      <c r="V418" s="102">
        <f t="shared" ca="1" si="300"/>
        <v>0</v>
      </c>
      <c r="W418" s="102"/>
      <c r="X418" s="102"/>
      <c r="Y418" s="102"/>
      <c r="Z418" s="102"/>
    </row>
    <row r="419" spans="1:26" outlineLevel="1">
      <c r="A419">
        <f t="shared" ca="1" si="301"/>
        <v>0</v>
      </c>
      <c r="B419" t="str">
        <f t="shared" ca="1" si="293"/>
        <v>EP3 LPAll1</v>
      </c>
      <c r="C419" s="280">
        <f ca="1">IF($A419&lt;&gt;$A418,1,MOD(C418-1+(COUNTIFS(D$411:$N$411,$A419)=COUNTIFS(D419:$N419,1)),C$410)+1)</f>
        <v>3</v>
      </c>
      <c r="D419" s="278">
        <f ca="1">IF($A419&lt;&gt;D$411,0,IF($A419&lt;&gt;$A418,1,MOD(D418-1+(COUNTIFS(E$411:$N$411,$A419)=COUNTIFS(E419:$N419,1)),D$410)+1))</f>
        <v>1</v>
      </c>
      <c r="E419" s="278">
        <f ca="1">IF($A419&lt;&gt;E$411,0,IF($A419&lt;&gt;$A418,1,MOD(E418-1+(COUNTIFS(F$411:$N$411,$A419)=COUNTIFS(F419:$N419,1)),E$410)+1))</f>
        <v>0</v>
      </c>
      <c r="F419" s="278">
        <f ca="1">IF($A419&lt;&gt;F$411,0,IF($A419&lt;&gt;$A418,1,MOD(F418-1+(COUNTIFS(G$411:$N$411,$A419)=COUNTIFS(G419:$N419,1)),F$410)+1))</f>
        <v>0</v>
      </c>
      <c r="G419" s="278">
        <f ca="1">IF($A419&lt;&gt;G$411,0,IF($A419&lt;&gt;$A418,1,MOD(G418-1+(COUNTIFS(H$411:$N$411,$A419)=COUNTIFS(H419:$N419,1)),G$410)+1))</f>
        <v>0</v>
      </c>
      <c r="H419" s="278">
        <f ca="1">IF($A419&lt;&gt;H$411,0,IF($A419&lt;&gt;$A418,1,MOD(H418-1+(COUNTIFS(I$411:$N$411,$A419)=COUNTIFS(I419:$N419,1)),H$410)+1))</f>
        <v>0</v>
      </c>
      <c r="I419" s="278">
        <f ca="1">IF($A419&lt;&gt;I$411,0,IF($A419&lt;&gt;$A418,1,MOD(I418-1+(COUNTIFS(N$411:$N$411,$A419)=COUNTIFS(N419:$N419,1)),I$410)+1))</f>
        <v>0</v>
      </c>
      <c r="J419" s="278"/>
      <c r="K419" s="278"/>
      <c r="L419" s="278"/>
      <c r="M419" s="278"/>
      <c r="O419">
        <v>7</v>
      </c>
      <c r="P419" s="102">
        <f t="shared" ca="1" si="294"/>
        <v>0.5</v>
      </c>
      <c r="Q419" s="102">
        <f t="shared" ca="1" si="295"/>
        <v>-0.5</v>
      </c>
      <c r="R419" s="102">
        <f t="shared" ca="1" si="296"/>
        <v>0</v>
      </c>
      <c r="S419" s="102">
        <f t="shared" ca="1" si="297"/>
        <v>0</v>
      </c>
      <c r="T419" s="102">
        <f t="shared" ca="1" si="298"/>
        <v>0</v>
      </c>
      <c r="U419" s="102">
        <f t="shared" ca="1" si="299"/>
        <v>0</v>
      </c>
      <c r="V419" s="102">
        <f t="shared" ca="1" si="300"/>
        <v>0</v>
      </c>
      <c r="W419" s="102"/>
      <c r="X419" s="102"/>
      <c r="Y419" s="102"/>
      <c r="Z419" s="102"/>
    </row>
    <row r="420" spans="1:26" outlineLevel="1">
      <c r="A420">
        <f t="shared" ca="1" si="301"/>
        <v>0</v>
      </c>
      <c r="B420" t="str">
        <f t="shared" ca="1" si="293"/>
        <v>EP3 LPAll2</v>
      </c>
      <c r="C420" s="280">
        <f ca="1">IF($A420&lt;&gt;$A419,1,MOD(C419-1+(COUNTIFS(D$411:$N$411,$A420)=COUNTIFS(D420:$N420,1)),C$410)+1)</f>
        <v>3</v>
      </c>
      <c r="D420" s="278">
        <f ca="1">IF($A420&lt;&gt;D$411,0,IF($A420&lt;&gt;$A419,1,MOD(D419-1+(COUNTIFS(E$411:$N$411,$A420)=COUNTIFS(E420:$N420,1)),D$410)+1))</f>
        <v>2</v>
      </c>
      <c r="E420" s="278">
        <f ca="1">IF($A420&lt;&gt;E$411,0,IF($A420&lt;&gt;$A419,1,MOD(E419-1+(COUNTIFS(F$411:$N$411,$A420)=COUNTIFS(F420:$N420,1)),E$410)+1))</f>
        <v>0</v>
      </c>
      <c r="F420" s="278">
        <f ca="1">IF($A420&lt;&gt;F$411,0,IF($A420&lt;&gt;$A419,1,MOD(F419-1+(COUNTIFS(G$411:$N$411,$A420)=COUNTIFS(G420:$N420,1)),F$410)+1))</f>
        <v>0</v>
      </c>
      <c r="G420" s="278">
        <f ca="1">IF($A420&lt;&gt;G$411,0,IF($A420&lt;&gt;$A419,1,MOD(G419-1+(COUNTIFS(H$411:$N$411,$A420)=COUNTIFS(H420:$N420,1)),G$410)+1))</f>
        <v>0</v>
      </c>
      <c r="H420" s="278">
        <f ca="1">IF($A420&lt;&gt;H$411,0,IF($A420&lt;&gt;$A419,1,MOD(H419-1+(COUNTIFS(I$411:$N$411,$A420)=COUNTIFS(I420:$N420,1)),H$410)+1))</f>
        <v>0</v>
      </c>
      <c r="I420" s="278">
        <f ca="1">IF($A420&lt;&gt;I$411,0,IF($A420&lt;&gt;$A419,1,MOD(I419-1+(COUNTIFS(N$411:$N$411,$A420)=COUNTIFS(N420:$N420,1)),I$410)+1))</f>
        <v>0</v>
      </c>
      <c r="J420" s="278"/>
      <c r="K420" s="278"/>
      <c r="L420" s="278"/>
      <c r="M420" s="278"/>
      <c r="O420">
        <v>8</v>
      </c>
      <c r="P420" s="102">
        <f t="shared" ca="1" si="294"/>
        <v>0.5</v>
      </c>
      <c r="Q420" s="102">
        <f t="shared" ca="1" si="295"/>
        <v>0</v>
      </c>
      <c r="R420" s="102">
        <f t="shared" ca="1" si="296"/>
        <v>0</v>
      </c>
      <c r="S420" s="102">
        <f t="shared" ca="1" si="297"/>
        <v>0</v>
      </c>
      <c r="T420" s="102">
        <f t="shared" ca="1" si="298"/>
        <v>0</v>
      </c>
      <c r="U420" s="102">
        <f t="shared" ca="1" si="299"/>
        <v>0</v>
      </c>
      <c r="V420" s="102">
        <f t="shared" ca="1" si="300"/>
        <v>0</v>
      </c>
      <c r="W420" s="102"/>
      <c r="X420" s="102"/>
      <c r="Y420" s="102"/>
      <c r="Z420" s="102"/>
    </row>
    <row r="421" spans="1:26" outlineLevel="1">
      <c r="A421">
        <f t="shared" ca="1" si="301"/>
        <v>0</v>
      </c>
      <c r="B421" t="str">
        <f t="shared" ca="1" si="293"/>
        <v>EP3 LPAll3</v>
      </c>
      <c r="C421" s="280">
        <f ca="1">IF($A421&lt;&gt;$A420,1,MOD(C420-1+(COUNTIFS(D$411:$N$411,$A421)=COUNTIFS(D421:$N421,1)),C$410)+1)</f>
        <v>3</v>
      </c>
      <c r="D421" s="278">
        <f ca="1">IF($A421&lt;&gt;D$411,0,IF($A421&lt;&gt;$A420,1,MOD(D420-1+(COUNTIFS(E$411:$N$411,$A421)=COUNTIFS(E421:$N421,1)),D$410)+1))</f>
        <v>3</v>
      </c>
      <c r="E421" s="278">
        <f ca="1">IF($A421&lt;&gt;E$411,0,IF($A421&lt;&gt;$A420,1,MOD(E420-1+(COUNTIFS(F$411:$N$411,$A421)=COUNTIFS(F421:$N421,1)),E$410)+1))</f>
        <v>0</v>
      </c>
      <c r="F421" s="278">
        <f ca="1">IF($A421&lt;&gt;F$411,0,IF($A421&lt;&gt;$A420,1,MOD(F420-1+(COUNTIFS(G$411:$N$411,$A421)=COUNTIFS(G421:$N421,1)),F$410)+1))</f>
        <v>0</v>
      </c>
      <c r="G421" s="278">
        <f ca="1">IF($A421&lt;&gt;G$411,0,IF($A421&lt;&gt;$A420,1,MOD(G420-1+(COUNTIFS(H$411:$N$411,$A421)=COUNTIFS(H421:$N421,1)),G$410)+1))</f>
        <v>0</v>
      </c>
      <c r="H421" s="278">
        <f ca="1">IF($A421&lt;&gt;H$411,0,IF($A421&lt;&gt;$A420,1,MOD(H420-1+(COUNTIFS(I$411:$N$411,$A421)=COUNTIFS(I421:$N421,1)),H$410)+1))</f>
        <v>0</v>
      </c>
      <c r="I421" s="278">
        <f ca="1">IF($A421&lt;&gt;I$411,0,IF($A421&lt;&gt;$A420,1,MOD(I420-1+(COUNTIFS(N$411:$N$411,$A421)=COUNTIFS(N421:$N421,1)),I$410)+1))</f>
        <v>0</v>
      </c>
      <c r="J421" s="278"/>
      <c r="K421" s="278"/>
      <c r="L421" s="278"/>
      <c r="M421" s="278"/>
      <c r="O421">
        <v>9</v>
      </c>
      <c r="P421" s="102">
        <f t="shared" ca="1" si="294"/>
        <v>0.5</v>
      </c>
      <c r="Q421" s="102">
        <f t="shared" ca="1" si="295"/>
        <v>0.5</v>
      </c>
      <c r="R421" s="102">
        <f t="shared" ca="1" si="296"/>
        <v>0</v>
      </c>
      <c r="S421" s="102">
        <f t="shared" ca="1" si="297"/>
        <v>0</v>
      </c>
      <c r="T421" s="102">
        <f t="shared" ca="1" si="298"/>
        <v>0</v>
      </c>
      <c r="U421" s="102">
        <f t="shared" ca="1" si="299"/>
        <v>0</v>
      </c>
      <c r="V421" s="102">
        <f t="shared" ca="1" si="300"/>
        <v>0</v>
      </c>
      <c r="W421" s="102"/>
      <c r="X421" s="102"/>
      <c r="Y421" s="102"/>
      <c r="Z421" s="102"/>
    </row>
    <row r="422" spans="1:26" outlineLevel="1">
      <c r="A422">
        <f t="shared" ca="1" si="301"/>
        <v>0</v>
      </c>
      <c r="B422" t="str">
        <f t="shared" ca="1" si="293"/>
        <v>EP1 LPAll1</v>
      </c>
      <c r="C422" s="280">
        <f ca="1">IF($A422&lt;&gt;$A421,1,MOD(C421-1+(COUNTIFS(D$411:$N$411,$A422)=COUNTIFS(D422:$N422,1)),C$410)+1)</f>
        <v>1</v>
      </c>
      <c r="D422" s="278">
        <f ca="1">IF($A422&lt;&gt;D$411,0,IF($A422&lt;&gt;$A421,1,MOD(D421-1+(COUNTIFS(E$411:$N$411,$A422)=COUNTIFS(E422:$N422,1)),D$410)+1))</f>
        <v>1</v>
      </c>
      <c r="E422" s="278">
        <f ca="1">IF($A422&lt;&gt;E$411,0,IF($A422&lt;&gt;$A421,1,MOD(E421-1+(COUNTIFS(F$411:$N$411,$A422)=COUNTIFS(F422:$N422,1)),E$410)+1))</f>
        <v>0</v>
      </c>
      <c r="F422" s="278">
        <f ca="1">IF($A422&lt;&gt;F$411,0,IF($A422&lt;&gt;$A421,1,MOD(F421-1+(COUNTIFS(G$411:$N$411,$A422)=COUNTIFS(G422:$N422,1)),F$410)+1))</f>
        <v>0</v>
      </c>
      <c r="G422" s="278">
        <f ca="1">IF($A422&lt;&gt;G$411,0,IF($A422&lt;&gt;$A421,1,MOD(G421-1+(COUNTIFS(H$411:$N$411,$A422)=COUNTIFS(H422:$N422,1)),G$410)+1))</f>
        <v>0</v>
      </c>
      <c r="H422" s="278">
        <f ca="1">IF($A422&lt;&gt;H$411,0,IF($A422&lt;&gt;$A421,1,MOD(H421-1+(COUNTIFS(I$411:$N$411,$A422)=COUNTIFS(I422:$N422,1)),H$410)+1))</f>
        <v>0</v>
      </c>
      <c r="I422" s="278">
        <f ca="1">IF($A422&lt;&gt;I$411,0,IF($A422&lt;&gt;$A421,1,MOD(I421-1+(COUNTIFS(N$411:$N$411,$A422)=COUNTIFS(N422:$N422,1)),I$410)+1))</f>
        <v>0</v>
      </c>
      <c r="J422" s="278"/>
      <c r="K422" s="278"/>
      <c r="L422" s="278"/>
      <c r="M422" s="278"/>
      <c r="O422">
        <v>10</v>
      </c>
      <c r="P422" s="102">
        <f t="shared" ca="1" si="294"/>
        <v>-0.5</v>
      </c>
      <c r="Q422" s="102">
        <f t="shared" ca="1" si="295"/>
        <v>-0.5</v>
      </c>
      <c r="R422" s="102">
        <f t="shared" ca="1" si="296"/>
        <v>0</v>
      </c>
      <c r="S422" s="102">
        <f t="shared" ca="1" si="297"/>
        <v>0</v>
      </c>
      <c r="T422" s="102">
        <f t="shared" ca="1" si="298"/>
        <v>0</v>
      </c>
      <c r="U422" s="102">
        <f t="shared" ca="1" si="299"/>
        <v>0</v>
      </c>
      <c r="V422" s="102">
        <f t="shared" ca="1" si="300"/>
        <v>0</v>
      </c>
      <c r="W422" s="102"/>
      <c r="X422" s="102"/>
      <c r="Y422" s="102"/>
      <c r="Z422" s="102"/>
    </row>
    <row r="423" spans="1:26" outlineLevel="1">
      <c r="A423">
        <f t="shared" ca="1" si="301"/>
        <v>0</v>
      </c>
      <c r="B423" t="str">
        <f t="shared" ca="1" si="293"/>
        <v>EP1 LPAll2</v>
      </c>
      <c r="C423" s="280">
        <f ca="1">IF($A423&lt;&gt;$A422,1,MOD(C422-1+(COUNTIFS(D$411:$N$411,$A423)=COUNTIFS(D423:$N423,1)),C$410)+1)</f>
        <v>1</v>
      </c>
      <c r="D423" s="278">
        <f ca="1">IF($A423&lt;&gt;D$411,0,IF($A423&lt;&gt;$A422,1,MOD(D422-1+(COUNTIFS(E$411:$N$411,$A423)=COUNTIFS(E423:$N423,1)),D$410)+1))</f>
        <v>2</v>
      </c>
      <c r="E423" s="278">
        <f ca="1">IF($A423&lt;&gt;E$411,0,IF($A423&lt;&gt;$A422,1,MOD(E422-1+(COUNTIFS(F$411:$N$411,$A423)=COUNTIFS(F423:$N423,1)),E$410)+1))</f>
        <v>0</v>
      </c>
      <c r="F423" s="278">
        <f ca="1">IF($A423&lt;&gt;F$411,0,IF($A423&lt;&gt;$A422,1,MOD(F422-1+(COUNTIFS(G$411:$N$411,$A423)=COUNTIFS(G423:$N423,1)),F$410)+1))</f>
        <v>0</v>
      </c>
      <c r="G423" s="278">
        <f ca="1">IF($A423&lt;&gt;G$411,0,IF($A423&lt;&gt;$A422,1,MOD(G422-1+(COUNTIFS(H$411:$N$411,$A423)=COUNTIFS(H423:$N423,1)),G$410)+1))</f>
        <v>0</v>
      </c>
      <c r="H423" s="278">
        <f ca="1">IF($A423&lt;&gt;H$411,0,IF($A423&lt;&gt;$A422,1,MOD(H422-1+(COUNTIFS(I$411:$N$411,$A423)=COUNTIFS(I423:$N423,1)),H$410)+1))</f>
        <v>0</v>
      </c>
      <c r="I423" s="278">
        <f ca="1">IF($A423&lt;&gt;I$411,0,IF($A423&lt;&gt;$A422,1,MOD(I422-1+(COUNTIFS(N$411:$N$411,$A423)=COUNTIFS(N423:$N423,1)),I$410)+1))</f>
        <v>0</v>
      </c>
      <c r="J423" s="278"/>
      <c r="K423" s="278"/>
      <c r="L423" s="278"/>
      <c r="M423" s="278"/>
      <c r="O423">
        <v>11</v>
      </c>
      <c r="P423" s="102">
        <f t="shared" ca="1" si="294"/>
        <v>-0.5</v>
      </c>
      <c r="Q423" s="102">
        <f t="shared" ca="1" si="295"/>
        <v>0</v>
      </c>
      <c r="R423" s="102">
        <f t="shared" ca="1" si="296"/>
        <v>0</v>
      </c>
      <c r="S423" s="102">
        <f t="shared" ca="1" si="297"/>
        <v>0</v>
      </c>
      <c r="T423" s="102">
        <f t="shared" ca="1" si="298"/>
        <v>0</v>
      </c>
      <c r="U423" s="102">
        <f t="shared" ca="1" si="299"/>
        <v>0</v>
      </c>
      <c r="V423" s="102">
        <f t="shared" ca="1" si="300"/>
        <v>0</v>
      </c>
      <c r="W423" s="102"/>
      <c r="X423" s="102"/>
      <c r="Y423" s="102"/>
      <c r="Z423" s="102"/>
    </row>
    <row r="424" spans="1:26" outlineLevel="1">
      <c r="A424">
        <f t="shared" ca="1" si="301"/>
        <v>0</v>
      </c>
      <c r="B424" t="str">
        <f t="shared" ca="1" si="293"/>
        <v>EP1 LPAll3</v>
      </c>
      <c r="C424" s="280">
        <f ca="1">IF($A424&lt;&gt;$A423,1,MOD(C423-1+(COUNTIFS(D$411:$N$411,$A424)=COUNTIFS(D424:$N424,1)),C$410)+1)</f>
        <v>1</v>
      </c>
      <c r="D424" s="278">
        <f ca="1">IF($A424&lt;&gt;D$411,0,IF($A424&lt;&gt;$A423,1,MOD(D423-1+(COUNTIFS(E$411:$N$411,$A424)=COUNTIFS(E424:$N424,1)),D$410)+1))</f>
        <v>3</v>
      </c>
      <c r="E424" s="278">
        <f ca="1">IF($A424&lt;&gt;E$411,0,IF($A424&lt;&gt;$A423,1,MOD(E423-1+(COUNTIFS(F$411:$N$411,$A424)=COUNTIFS(F424:$N424,1)),E$410)+1))</f>
        <v>0</v>
      </c>
      <c r="F424" s="278">
        <f ca="1">IF($A424&lt;&gt;F$411,0,IF($A424&lt;&gt;$A423,1,MOD(F423-1+(COUNTIFS(G$411:$N$411,$A424)=COUNTIFS(G424:$N424,1)),F$410)+1))</f>
        <v>0</v>
      </c>
      <c r="G424" s="278">
        <f ca="1">IF($A424&lt;&gt;G$411,0,IF($A424&lt;&gt;$A423,1,MOD(G423-1+(COUNTIFS(H$411:$N$411,$A424)=COUNTIFS(H424:$N424,1)),G$410)+1))</f>
        <v>0</v>
      </c>
      <c r="H424" s="278">
        <f ca="1">IF($A424&lt;&gt;H$411,0,IF($A424&lt;&gt;$A423,1,MOD(H423-1+(COUNTIFS(I$411:$N$411,$A424)=COUNTIFS(I424:$N424,1)),H$410)+1))</f>
        <v>0</v>
      </c>
      <c r="I424" s="278">
        <f ca="1">IF($A424&lt;&gt;I$411,0,IF($A424&lt;&gt;$A423,1,MOD(I423-1+(COUNTIFS(N$411:$N$411,$A424)=COUNTIFS(N424:$N424,1)),I$410)+1))</f>
        <v>0</v>
      </c>
      <c r="J424" s="278"/>
      <c r="K424" s="278"/>
      <c r="L424" s="278"/>
      <c r="M424" s="278"/>
      <c r="O424">
        <v>12</v>
      </c>
      <c r="P424" s="102">
        <f t="shared" ca="1" si="294"/>
        <v>-0.5</v>
      </c>
      <c r="Q424" s="102">
        <f t="shared" ca="1" si="295"/>
        <v>0.5</v>
      </c>
      <c r="R424" s="102">
        <f t="shared" ca="1" si="296"/>
        <v>0</v>
      </c>
      <c r="S424" s="102">
        <f t="shared" ca="1" si="297"/>
        <v>0</v>
      </c>
      <c r="T424" s="102">
        <f t="shared" ca="1" si="298"/>
        <v>0</v>
      </c>
      <c r="U424" s="102">
        <f t="shared" ca="1" si="299"/>
        <v>0</v>
      </c>
      <c r="V424" s="102">
        <f t="shared" ca="1" si="300"/>
        <v>0</v>
      </c>
      <c r="W424" s="102"/>
      <c r="X424" s="102"/>
      <c r="Y424" s="102"/>
      <c r="Z424" s="102"/>
    </row>
    <row r="425" spans="1:26" outlineLevel="1">
      <c r="A425">
        <f t="shared" ca="1" si="301"/>
        <v>0</v>
      </c>
      <c r="B425" t="str">
        <f t="shared" ca="1" si="293"/>
        <v>EP2 LPAll1</v>
      </c>
      <c r="C425" s="280">
        <f ca="1">IF($A425&lt;&gt;$A424,1,MOD(C424-1+(COUNTIFS(D$411:$N$411,$A425)=COUNTIFS(D425:$N425,1)),C$410)+1)</f>
        <v>2</v>
      </c>
      <c r="D425" s="278">
        <f ca="1">IF($A425&lt;&gt;D$411,0,IF($A425&lt;&gt;$A424,1,MOD(D424-1+(COUNTIFS(E$411:$N$411,$A425)=COUNTIFS(E425:$N425,1)),D$410)+1))</f>
        <v>1</v>
      </c>
      <c r="E425" s="278">
        <f ca="1">IF($A425&lt;&gt;E$411,0,IF($A425&lt;&gt;$A424,1,MOD(E424-1+(COUNTIFS(F$411:$N$411,$A425)=COUNTIFS(F425:$N425,1)),E$410)+1))</f>
        <v>0</v>
      </c>
      <c r="F425" s="278">
        <f ca="1">IF($A425&lt;&gt;F$411,0,IF($A425&lt;&gt;$A424,1,MOD(F424-1+(COUNTIFS(G$411:$N$411,$A425)=COUNTIFS(G425:$N425,1)),F$410)+1))</f>
        <v>0</v>
      </c>
      <c r="G425" s="278">
        <f ca="1">IF($A425&lt;&gt;G$411,0,IF($A425&lt;&gt;$A424,1,MOD(G424-1+(COUNTIFS(H$411:$N$411,$A425)=COUNTIFS(H425:$N425,1)),G$410)+1))</f>
        <v>0</v>
      </c>
      <c r="H425" s="278">
        <f ca="1">IF($A425&lt;&gt;H$411,0,IF($A425&lt;&gt;$A424,1,MOD(H424-1+(COUNTIFS(I$411:$N$411,$A425)=COUNTIFS(I425:$N425,1)),H$410)+1))</f>
        <v>0</v>
      </c>
      <c r="I425" s="278">
        <f ca="1">IF($A425&lt;&gt;I$411,0,IF($A425&lt;&gt;$A424,1,MOD(I424-1+(COUNTIFS(N$411:$N$411,$A425)=COUNTIFS(N425:$N425,1)),I$410)+1))</f>
        <v>0</v>
      </c>
      <c r="J425" s="278"/>
      <c r="K425" s="278"/>
      <c r="L425" s="278"/>
      <c r="M425" s="278"/>
      <c r="O425">
        <v>13</v>
      </c>
      <c r="P425" s="102">
        <f t="shared" ca="1" si="294"/>
        <v>0</v>
      </c>
      <c r="Q425" s="102">
        <f t="shared" ca="1" si="295"/>
        <v>-0.5</v>
      </c>
      <c r="R425" s="102">
        <f t="shared" ca="1" si="296"/>
        <v>0</v>
      </c>
      <c r="S425" s="102">
        <f t="shared" ca="1" si="297"/>
        <v>0</v>
      </c>
      <c r="T425" s="102">
        <f t="shared" ca="1" si="298"/>
        <v>0</v>
      </c>
      <c r="U425" s="102">
        <f t="shared" ca="1" si="299"/>
        <v>0</v>
      </c>
      <c r="V425" s="102">
        <f t="shared" ca="1" si="300"/>
        <v>0</v>
      </c>
      <c r="W425" s="102"/>
      <c r="X425" s="102"/>
      <c r="Y425" s="102"/>
      <c r="Z425" s="102"/>
    </row>
    <row r="426" spans="1:26" outlineLevel="1">
      <c r="A426">
        <f t="shared" ca="1" si="301"/>
        <v>0</v>
      </c>
      <c r="B426" t="str">
        <f t="shared" ca="1" si="293"/>
        <v>EP2 LPAll2</v>
      </c>
      <c r="C426" s="280">
        <f ca="1">IF($A426&lt;&gt;$A425,1,MOD(C425-1+(COUNTIFS(D$411:$N$411,$A426)=COUNTIFS(D426:$N426,1)),C$410)+1)</f>
        <v>2</v>
      </c>
      <c r="D426" s="278">
        <f ca="1">IF($A426&lt;&gt;D$411,0,IF($A426&lt;&gt;$A425,1,MOD(D425-1+(COUNTIFS(E$411:$N$411,$A426)=COUNTIFS(E426:$N426,1)),D$410)+1))</f>
        <v>2</v>
      </c>
      <c r="E426" s="278">
        <f ca="1">IF($A426&lt;&gt;E$411,0,IF($A426&lt;&gt;$A425,1,MOD(E425-1+(COUNTIFS(F$411:$N$411,$A426)=COUNTIFS(F426:$N426,1)),E$410)+1))</f>
        <v>0</v>
      </c>
      <c r="F426" s="278">
        <f ca="1">IF($A426&lt;&gt;F$411,0,IF($A426&lt;&gt;$A425,1,MOD(F425-1+(COUNTIFS(G$411:$N$411,$A426)=COUNTIFS(G426:$N426,1)),F$410)+1))</f>
        <v>0</v>
      </c>
      <c r="G426" s="278">
        <f ca="1">IF($A426&lt;&gt;G$411,0,IF($A426&lt;&gt;$A425,1,MOD(G425-1+(COUNTIFS(H$411:$N$411,$A426)=COUNTIFS(H426:$N426,1)),G$410)+1))</f>
        <v>0</v>
      </c>
      <c r="H426" s="278">
        <f ca="1">IF($A426&lt;&gt;H$411,0,IF($A426&lt;&gt;$A425,1,MOD(H425-1+(COUNTIFS(I$411:$N$411,$A426)=COUNTIFS(I426:$N426,1)),H$410)+1))</f>
        <v>0</v>
      </c>
      <c r="I426" s="278">
        <f ca="1">IF($A426&lt;&gt;I$411,0,IF($A426&lt;&gt;$A425,1,MOD(I425-1+(COUNTIFS(N$411:$N$411,$A426)=COUNTIFS(N426:$N426,1)),I$410)+1))</f>
        <v>0</v>
      </c>
      <c r="J426" s="278"/>
      <c r="K426" s="278"/>
      <c r="L426" s="278"/>
      <c r="M426" s="278"/>
      <c r="O426">
        <v>14</v>
      </c>
      <c r="P426" s="102">
        <f t="shared" ca="1" si="294"/>
        <v>0</v>
      </c>
      <c r="Q426" s="102">
        <f t="shared" ca="1" si="295"/>
        <v>0</v>
      </c>
      <c r="R426" s="102">
        <f t="shared" ca="1" si="296"/>
        <v>0</v>
      </c>
      <c r="S426" s="102">
        <f t="shared" ca="1" si="297"/>
        <v>0</v>
      </c>
      <c r="T426" s="102">
        <f t="shared" ca="1" si="298"/>
        <v>0</v>
      </c>
      <c r="U426" s="102">
        <f t="shared" ca="1" si="299"/>
        <v>0</v>
      </c>
      <c r="V426" s="102">
        <f t="shared" ca="1" si="300"/>
        <v>0</v>
      </c>
      <c r="W426" s="102"/>
      <c r="X426" s="102"/>
      <c r="Y426" s="102"/>
      <c r="Z426" s="102"/>
    </row>
    <row r="427" spans="1:26" outlineLevel="1">
      <c r="A427">
        <f t="shared" ca="1" si="301"/>
        <v>0</v>
      </c>
      <c r="B427" t="str">
        <f t="shared" ca="1" si="293"/>
        <v>EP2 LPAll3</v>
      </c>
      <c r="C427" s="280">
        <f ca="1">IF($A427&lt;&gt;$A426,1,MOD(C426-1+(COUNTIFS(D$411:$N$411,$A427)=COUNTIFS(D427:$N427,1)),C$410)+1)</f>
        <v>2</v>
      </c>
      <c r="D427" s="278">
        <f ca="1">IF($A427&lt;&gt;D$411,0,IF($A427&lt;&gt;$A426,1,MOD(D426-1+(COUNTIFS(E$411:$N$411,$A427)=COUNTIFS(E427:$N427,1)),D$410)+1))</f>
        <v>3</v>
      </c>
      <c r="E427" s="278">
        <f ca="1">IF($A427&lt;&gt;E$411,0,IF($A427&lt;&gt;$A426,1,MOD(E426-1+(COUNTIFS(F$411:$N$411,$A427)=COUNTIFS(F427:$N427,1)),E$410)+1))</f>
        <v>0</v>
      </c>
      <c r="F427" s="278">
        <f ca="1">IF($A427&lt;&gt;F$411,0,IF($A427&lt;&gt;$A426,1,MOD(F426-1+(COUNTIFS(G$411:$N$411,$A427)=COUNTIFS(G427:$N427,1)),F$410)+1))</f>
        <v>0</v>
      </c>
      <c r="G427" s="278">
        <f ca="1">IF($A427&lt;&gt;G$411,0,IF($A427&lt;&gt;$A426,1,MOD(G426-1+(COUNTIFS(H$411:$N$411,$A427)=COUNTIFS(H427:$N427,1)),G$410)+1))</f>
        <v>0</v>
      </c>
      <c r="H427" s="278">
        <f ca="1">IF($A427&lt;&gt;H$411,0,IF($A427&lt;&gt;$A426,1,MOD(H426-1+(COUNTIFS(I$411:$N$411,$A427)=COUNTIFS(I427:$N427,1)),H$410)+1))</f>
        <v>0</v>
      </c>
      <c r="I427" s="278">
        <f ca="1">IF($A427&lt;&gt;I$411,0,IF($A427&lt;&gt;$A426,1,MOD(I426-1+(COUNTIFS(N$411:$N$411,$A427)=COUNTIFS(N427:$N427,1)),I$410)+1))</f>
        <v>0</v>
      </c>
      <c r="J427" s="278"/>
      <c r="K427" s="278"/>
      <c r="L427" s="278"/>
      <c r="M427" s="278"/>
      <c r="O427">
        <v>15</v>
      </c>
      <c r="P427" s="102">
        <f t="shared" ca="1" si="294"/>
        <v>0</v>
      </c>
      <c r="Q427" s="102">
        <f t="shared" ca="1" si="295"/>
        <v>0.5</v>
      </c>
      <c r="R427" s="102">
        <f t="shared" ca="1" si="296"/>
        <v>0</v>
      </c>
      <c r="S427" s="102">
        <f t="shared" ca="1" si="297"/>
        <v>0</v>
      </c>
      <c r="T427" s="102">
        <f t="shared" ca="1" si="298"/>
        <v>0</v>
      </c>
      <c r="U427" s="102">
        <f t="shared" ca="1" si="299"/>
        <v>0</v>
      </c>
      <c r="V427" s="102">
        <f t="shared" ca="1" si="300"/>
        <v>0</v>
      </c>
      <c r="W427" s="102"/>
      <c r="X427" s="102"/>
      <c r="Y427" s="102"/>
      <c r="Z427" s="102"/>
    </row>
    <row r="428" spans="1:26" outlineLevel="1">
      <c r="A428">
        <f t="shared" ca="1" si="301"/>
        <v>0</v>
      </c>
      <c r="B428" t="str">
        <f t="shared" ca="1" si="293"/>
        <v>EP3 LPAll1</v>
      </c>
      <c r="C428" s="280">
        <f ca="1">IF($A428&lt;&gt;$A427,1,MOD(C427-1+(COUNTIFS(D$411:$N$411,$A428)=COUNTIFS(D428:$N428,1)),C$410)+1)</f>
        <v>3</v>
      </c>
      <c r="D428" s="278">
        <f ca="1">IF($A428&lt;&gt;D$411,0,IF($A428&lt;&gt;$A427,1,MOD(D427-1+(COUNTIFS(E$411:$N$411,$A428)=COUNTIFS(E428:$N428,1)),D$410)+1))</f>
        <v>1</v>
      </c>
      <c r="E428" s="278">
        <f ca="1">IF($A428&lt;&gt;E$411,0,IF($A428&lt;&gt;$A427,1,MOD(E427-1+(COUNTIFS(F$411:$N$411,$A428)=COUNTIFS(F428:$N428,1)),E$410)+1))</f>
        <v>0</v>
      </c>
      <c r="F428" s="278">
        <f ca="1">IF($A428&lt;&gt;F$411,0,IF($A428&lt;&gt;$A427,1,MOD(F427-1+(COUNTIFS(G$411:$N$411,$A428)=COUNTIFS(G428:$N428,1)),F$410)+1))</f>
        <v>0</v>
      </c>
      <c r="G428" s="278">
        <f ca="1">IF($A428&lt;&gt;G$411,0,IF($A428&lt;&gt;$A427,1,MOD(G427-1+(COUNTIFS(H$411:$N$411,$A428)=COUNTIFS(H428:$N428,1)),G$410)+1))</f>
        <v>0</v>
      </c>
      <c r="H428" s="278">
        <f ca="1">IF($A428&lt;&gt;H$411,0,IF($A428&lt;&gt;$A427,1,MOD(H427-1+(COUNTIFS(I$411:$N$411,$A428)=COUNTIFS(I428:$N428,1)),H$410)+1))</f>
        <v>0</v>
      </c>
      <c r="I428" s="278">
        <f ca="1">IF($A428&lt;&gt;I$411,0,IF($A428&lt;&gt;$A427,1,MOD(I427-1+(COUNTIFS(N$411:$N$411,$A428)=COUNTIFS(N428:$N428,1)),I$410)+1))</f>
        <v>0</v>
      </c>
      <c r="J428" s="278"/>
      <c r="K428" s="278"/>
      <c r="L428" s="278"/>
      <c r="M428" s="278"/>
      <c r="O428">
        <v>16</v>
      </c>
      <c r="P428" s="102">
        <f t="shared" ca="1" si="294"/>
        <v>0.5</v>
      </c>
      <c r="Q428" s="102">
        <f t="shared" ca="1" si="295"/>
        <v>-0.5</v>
      </c>
      <c r="R428" s="102">
        <f t="shared" ca="1" si="296"/>
        <v>0</v>
      </c>
      <c r="S428" s="102">
        <f t="shared" ca="1" si="297"/>
        <v>0</v>
      </c>
      <c r="T428" s="102">
        <f t="shared" ca="1" si="298"/>
        <v>0</v>
      </c>
      <c r="U428" s="102">
        <f t="shared" ca="1" si="299"/>
        <v>0</v>
      </c>
      <c r="V428" s="102">
        <f t="shared" ca="1" si="300"/>
        <v>0</v>
      </c>
      <c r="W428" s="102"/>
      <c r="X428" s="102"/>
      <c r="Y428" s="102"/>
      <c r="Z428" s="102"/>
    </row>
    <row r="429" spans="1:26" outlineLevel="1">
      <c r="A429" s="18">
        <v>1</v>
      </c>
      <c r="B429" t="str">
        <f t="shared" ca="1" si="293"/>
        <v>EP1 LPD1 LPS1</v>
      </c>
      <c r="C429" s="280">
        <f ca="1">IF($A429&lt;&gt;$A428,1,MOD(C428-1+(COUNTIFS(D$411:$N$411,$A429)=COUNTIFS(D429:$N429,1)),C$410)+1)</f>
        <v>1</v>
      </c>
      <c r="D429" s="278">
        <f>IF($A429&lt;&gt;D$411,0,IF($A429&lt;&gt;$A428,1,MOD(D428-1+(COUNTIFS(E$411:$N$411,$A429)=COUNTIFS(E429:$N429,1)),D$410)+1))</f>
        <v>0</v>
      </c>
      <c r="E429" s="278">
        <f ca="1">IF($A429&lt;&gt;E$411,0,IF($A429&lt;&gt;$A428,1,MOD(E428-1+(COUNTIFS(F$411:$N$411,$A429)=COUNTIFS(F429:$N429,1)),E$410)+1))</f>
        <v>1</v>
      </c>
      <c r="F429" s="278">
        <f ca="1">IF($A429&lt;&gt;F$411,0,IF($A429&lt;&gt;$A428,1,MOD(F428-1+(COUNTIFS(G$411:$N$411,$A429)=COUNTIFS(G429:$N429,1)),F$410)+1))</f>
        <v>1</v>
      </c>
      <c r="G429" s="278">
        <f>IF($A429&lt;&gt;G$411,0,IF($A429&lt;&gt;$A428,1,MOD(G428-1+(COUNTIFS(H$411:$N$411,$A429)=COUNTIFS(H429:$N429,1)),G$410)+1))</f>
        <v>0</v>
      </c>
      <c r="H429" s="278">
        <f>IF($A429&lt;&gt;H$411,0,IF($A429&lt;&gt;$A428,1,MOD(H428-1+(COUNTIFS(I$411:$N$411,$A429)=COUNTIFS(I429:$N429,1)),H$410)+1))</f>
        <v>0</v>
      </c>
      <c r="I429" s="278">
        <f>IF($A429&lt;&gt;I$411,0,IF($A429&lt;&gt;$A428,1,MOD(I428-1+(COUNTIFS(N$411:$N$411,$A429)=COUNTIFS(N429:$N429,1)),I$410)+1))</f>
        <v>0</v>
      </c>
      <c r="J429" s="278"/>
      <c r="K429" s="278"/>
      <c r="L429" s="278"/>
      <c r="M429" s="278"/>
      <c r="O429">
        <v>17</v>
      </c>
      <c r="P429" s="102">
        <f t="shared" ca="1" si="294"/>
        <v>-0.5</v>
      </c>
      <c r="Q429" s="102">
        <f t="shared" si="295"/>
        <v>0</v>
      </c>
      <c r="R429" s="102">
        <f t="shared" ca="1" si="296"/>
        <v>-0.5</v>
      </c>
      <c r="S429" s="102">
        <f t="shared" ca="1" si="297"/>
        <v>-0.5</v>
      </c>
      <c r="T429" s="102">
        <f t="shared" si="298"/>
        <v>0</v>
      </c>
      <c r="U429" s="102">
        <f t="shared" si="299"/>
        <v>0</v>
      </c>
      <c r="V429" s="102">
        <f t="shared" si="300"/>
        <v>0</v>
      </c>
      <c r="W429" s="102"/>
      <c r="X429" s="102"/>
      <c r="Y429" s="102"/>
      <c r="Z429" s="102"/>
    </row>
    <row r="430" spans="1:26" outlineLevel="1">
      <c r="A430">
        <f t="shared" ref="A430:A461" ca="1" si="302">OFFSET(A430,-1,0)</f>
        <v>1</v>
      </c>
      <c r="B430" t="str">
        <f t="shared" ca="1" si="293"/>
        <v>EP1 LPD1 LPS2</v>
      </c>
      <c r="C430" s="280">
        <f ca="1">IF($A430&lt;&gt;$A429,1,MOD(C429-1+(COUNTIFS(D$411:$N$411,$A430)=COUNTIFS(D430:$N430,1)),C$410)+1)</f>
        <v>1</v>
      </c>
      <c r="D430" s="278">
        <f ca="1">IF($A430&lt;&gt;D$411,0,IF($A430&lt;&gt;$A429,1,MOD(D429-1+(COUNTIFS(E$411:$N$411,$A430)=COUNTIFS(E430:$N430,1)),D$410)+1))</f>
        <v>0</v>
      </c>
      <c r="E430" s="278">
        <f ca="1">IF($A430&lt;&gt;E$411,0,IF($A430&lt;&gt;$A429,1,MOD(E429-1+(COUNTIFS(F$411:$N$411,$A430)=COUNTIFS(F430:$N430,1)),E$410)+1))</f>
        <v>1</v>
      </c>
      <c r="F430" s="278">
        <f ca="1">IF($A430&lt;&gt;F$411,0,IF($A430&lt;&gt;$A429,1,MOD(F429-1+(COUNTIFS(G$411:$N$411,$A430)=COUNTIFS(G430:$N430,1)),F$410)+1))</f>
        <v>2</v>
      </c>
      <c r="G430" s="278">
        <f ca="1">IF($A430&lt;&gt;G$411,0,IF($A430&lt;&gt;$A429,1,MOD(G429-1+(COUNTIFS(H$411:$N$411,$A430)=COUNTIFS(H430:$N430,1)),G$410)+1))</f>
        <v>0</v>
      </c>
      <c r="H430" s="278">
        <f ca="1">IF($A430&lt;&gt;H$411,0,IF($A430&lt;&gt;$A429,1,MOD(H429-1+(COUNTIFS(I$411:$N$411,$A430)=COUNTIFS(I430:$N430,1)),H$410)+1))</f>
        <v>0</v>
      </c>
      <c r="I430" s="278">
        <f ca="1">IF($A430&lt;&gt;I$411,0,IF($A430&lt;&gt;$A429,1,MOD(I429-1+(COUNTIFS(N$411:$N$411,$A430)=COUNTIFS(N430:$N430,1)),I$410)+1))</f>
        <v>0</v>
      </c>
      <c r="J430" s="278"/>
      <c r="K430" s="278"/>
      <c r="L430" s="278"/>
      <c r="M430" s="278"/>
      <c r="O430">
        <v>18</v>
      </c>
      <c r="P430" s="102">
        <f t="shared" ca="1" si="294"/>
        <v>-0.5</v>
      </c>
      <c r="Q430" s="102">
        <f t="shared" ca="1" si="295"/>
        <v>0</v>
      </c>
      <c r="R430" s="102">
        <f t="shared" ca="1" si="296"/>
        <v>-0.5</v>
      </c>
      <c r="S430" s="102">
        <f t="shared" ca="1" si="297"/>
        <v>0</v>
      </c>
      <c r="T430" s="102">
        <f t="shared" ca="1" si="298"/>
        <v>0</v>
      </c>
      <c r="U430" s="102">
        <f t="shared" ca="1" si="299"/>
        <v>0</v>
      </c>
      <c r="V430" s="102">
        <f t="shared" ca="1" si="300"/>
        <v>0</v>
      </c>
      <c r="W430" s="102"/>
      <c r="X430" s="102"/>
      <c r="Y430" s="102"/>
      <c r="Z430" s="102"/>
    </row>
    <row r="431" spans="1:26" outlineLevel="1">
      <c r="A431">
        <f t="shared" ca="1" si="302"/>
        <v>1</v>
      </c>
      <c r="B431" t="str">
        <f t="shared" ca="1" si="293"/>
        <v>EP1 LPD1 LPS3</v>
      </c>
      <c r="C431" s="280">
        <f ca="1">IF($A431&lt;&gt;$A430,1,MOD(C430-1+(COUNTIFS(D$411:$N$411,$A431)=COUNTIFS(D431:$N431,1)),C$410)+1)</f>
        <v>1</v>
      </c>
      <c r="D431" s="278">
        <f ca="1">IF($A431&lt;&gt;D$411,0,IF($A431&lt;&gt;$A430,1,MOD(D430-1+(COUNTIFS(E$411:$N$411,$A431)=COUNTIFS(E431:$N431,1)),D$410)+1))</f>
        <v>0</v>
      </c>
      <c r="E431" s="278">
        <f ca="1">IF($A431&lt;&gt;E$411,0,IF($A431&lt;&gt;$A430,1,MOD(E430-1+(COUNTIFS(F$411:$N$411,$A431)=COUNTIFS(F431:$N431,1)),E$410)+1))</f>
        <v>1</v>
      </c>
      <c r="F431" s="278">
        <f ca="1">IF($A431&lt;&gt;F$411,0,IF($A431&lt;&gt;$A430,1,MOD(F430-1+(COUNTIFS(G$411:$N$411,$A431)=COUNTIFS(G431:$N431,1)),F$410)+1))</f>
        <v>3</v>
      </c>
      <c r="G431" s="278">
        <f ca="1">IF($A431&lt;&gt;G$411,0,IF($A431&lt;&gt;$A430,1,MOD(G430-1+(COUNTIFS(H$411:$N$411,$A431)=COUNTIFS(H431:$N431,1)),G$410)+1))</f>
        <v>0</v>
      </c>
      <c r="H431" s="278">
        <f ca="1">IF($A431&lt;&gt;H$411,0,IF($A431&lt;&gt;$A430,1,MOD(H430-1+(COUNTIFS(I$411:$N$411,$A431)=COUNTIFS(I431:$N431,1)),H$410)+1))</f>
        <v>0</v>
      </c>
      <c r="I431" s="278">
        <f ca="1">IF($A431&lt;&gt;I$411,0,IF($A431&lt;&gt;$A430,1,MOD(I430-1+(COUNTIFS(N$411:$N$411,$A431)=COUNTIFS(N431:$N431,1)),I$410)+1))</f>
        <v>0</v>
      </c>
      <c r="J431" s="278"/>
      <c r="K431" s="278"/>
      <c r="L431" s="278"/>
      <c r="M431" s="278"/>
      <c r="O431">
        <v>19</v>
      </c>
      <c r="P431" s="102">
        <f t="shared" ca="1" si="294"/>
        <v>-0.5</v>
      </c>
      <c r="Q431" s="102">
        <f t="shared" ca="1" si="295"/>
        <v>0</v>
      </c>
      <c r="R431" s="102">
        <f t="shared" ca="1" si="296"/>
        <v>-0.5</v>
      </c>
      <c r="S431" s="102">
        <f t="shared" ca="1" si="297"/>
        <v>0.5</v>
      </c>
      <c r="T431" s="102">
        <f t="shared" ca="1" si="298"/>
        <v>0</v>
      </c>
      <c r="U431" s="102">
        <f t="shared" ca="1" si="299"/>
        <v>0</v>
      </c>
      <c r="V431" s="102">
        <f t="shared" ca="1" si="300"/>
        <v>0</v>
      </c>
      <c r="W431" s="102"/>
      <c r="X431" s="102"/>
      <c r="Y431" s="102"/>
      <c r="Z431" s="102"/>
    </row>
    <row r="432" spans="1:26" outlineLevel="1">
      <c r="A432">
        <f t="shared" ca="1" si="302"/>
        <v>1</v>
      </c>
      <c r="B432" t="str">
        <f t="shared" ca="1" si="293"/>
        <v>EP1 LPD2 LPS1</v>
      </c>
      <c r="C432" s="280">
        <f ca="1">IF($A432&lt;&gt;$A431,1,MOD(C431-1+(COUNTIFS(D$411:$N$411,$A432)=COUNTIFS(D432:$N432,1)),C$410)+1)</f>
        <v>1</v>
      </c>
      <c r="D432" s="278">
        <f ca="1">IF($A432&lt;&gt;D$411,0,IF($A432&lt;&gt;$A431,1,MOD(D431-1+(COUNTIFS(E$411:$N$411,$A432)=COUNTIFS(E432:$N432,1)),D$410)+1))</f>
        <v>0</v>
      </c>
      <c r="E432" s="278">
        <f ca="1">IF($A432&lt;&gt;E$411,0,IF($A432&lt;&gt;$A431,1,MOD(E431-1+(COUNTIFS(F$411:$N$411,$A432)=COUNTIFS(F432:$N432,1)),E$410)+1))</f>
        <v>2</v>
      </c>
      <c r="F432" s="278">
        <f ca="1">IF($A432&lt;&gt;F$411,0,IF($A432&lt;&gt;$A431,1,MOD(F431-1+(COUNTIFS(G$411:$N$411,$A432)=COUNTIFS(G432:$N432,1)),F$410)+1))</f>
        <v>1</v>
      </c>
      <c r="G432" s="278">
        <f ca="1">IF($A432&lt;&gt;G$411,0,IF($A432&lt;&gt;$A431,1,MOD(G431-1+(COUNTIFS(H$411:$N$411,$A432)=COUNTIFS(H432:$N432,1)),G$410)+1))</f>
        <v>0</v>
      </c>
      <c r="H432" s="278">
        <f ca="1">IF($A432&lt;&gt;H$411,0,IF($A432&lt;&gt;$A431,1,MOD(H431-1+(COUNTIFS(I$411:$N$411,$A432)=COUNTIFS(I432:$N432,1)),H$410)+1))</f>
        <v>0</v>
      </c>
      <c r="I432" s="278">
        <f ca="1">IF($A432&lt;&gt;I$411,0,IF($A432&lt;&gt;$A431,1,MOD(I431-1+(COUNTIFS(N$411:$N$411,$A432)=COUNTIFS(N432:$N432,1)),I$410)+1))</f>
        <v>0</v>
      </c>
      <c r="J432" s="278"/>
      <c r="K432" s="278"/>
      <c r="L432" s="278"/>
      <c r="M432" s="278"/>
      <c r="O432">
        <v>20</v>
      </c>
      <c r="P432" s="102">
        <f t="shared" ca="1" si="294"/>
        <v>-0.5</v>
      </c>
      <c r="Q432" s="102">
        <f t="shared" ca="1" si="295"/>
        <v>0</v>
      </c>
      <c r="R432" s="102">
        <f t="shared" ca="1" si="296"/>
        <v>0</v>
      </c>
      <c r="S432" s="102">
        <f t="shared" ca="1" si="297"/>
        <v>-0.5</v>
      </c>
      <c r="T432" s="102">
        <f t="shared" ca="1" si="298"/>
        <v>0</v>
      </c>
      <c r="U432" s="102">
        <f t="shared" ca="1" si="299"/>
        <v>0</v>
      </c>
      <c r="V432" s="102">
        <f t="shared" ca="1" si="300"/>
        <v>0</v>
      </c>
      <c r="W432" s="102"/>
      <c r="X432" s="102"/>
      <c r="Y432" s="102"/>
      <c r="Z432" s="102"/>
    </row>
    <row r="433" spans="1:26" outlineLevel="1">
      <c r="A433">
        <f t="shared" ca="1" si="302"/>
        <v>1</v>
      </c>
      <c r="B433" t="str">
        <f t="shared" ca="1" si="293"/>
        <v>EP1 LPD2 LPS2</v>
      </c>
      <c r="C433" s="280">
        <f ca="1">IF($A433&lt;&gt;$A432,1,MOD(C432-1+(COUNTIFS(D$411:$N$411,$A433)=COUNTIFS(D433:$N433,1)),C$410)+1)</f>
        <v>1</v>
      </c>
      <c r="D433" s="278">
        <f ca="1">IF($A433&lt;&gt;D$411,0,IF($A433&lt;&gt;$A432,1,MOD(D432-1+(COUNTIFS(E$411:$N$411,$A433)=COUNTIFS(E433:$N433,1)),D$410)+1))</f>
        <v>0</v>
      </c>
      <c r="E433" s="278">
        <f ca="1">IF($A433&lt;&gt;E$411,0,IF($A433&lt;&gt;$A432,1,MOD(E432-1+(COUNTIFS(F$411:$N$411,$A433)=COUNTIFS(F433:$N433,1)),E$410)+1))</f>
        <v>2</v>
      </c>
      <c r="F433" s="278">
        <f ca="1">IF($A433&lt;&gt;F$411,0,IF($A433&lt;&gt;$A432,1,MOD(F432-1+(COUNTIFS(G$411:$N$411,$A433)=COUNTIFS(G433:$N433,1)),F$410)+1))</f>
        <v>2</v>
      </c>
      <c r="G433" s="278">
        <f ca="1">IF($A433&lt;&gt;G$411,0,IF($A433&lt;&gt;$A432,1,MOD(G432-1+(COUNTIFS(H$411:$N$411,$A433)=COUNTIFS(H433:$N433,1)),G$410)+1))</f>
        <v>0</v>
      </c>
      <c r="H433" s="278">
        <f ca="1">IF($A433&lt;&gt;H$411,0,IF($A433&lt;&gt;$A432,1,MOD(H432-1+(COUNTIFS(I$411:$N$411,$A433)=COUNTIFS(I433:$N433,1)),H$410)+1))</f>
        <v>0</v>
      </c>
      <c r="I433" s="278">
        <f ca="1">IF($A433&lt;&gt;I$411,0,IF($A433&lt;&gt;$A432,1,MOD(I432-1+(COUNTIFS(N$411:$N$411,$A433)=COUNTIFS(N433:$N433,1)),I$410)+1))</f>
        <v>0</v>
      </c>
      <c r="J433" s="278"/>
      <c r="K433" s="278"/>
      <c r="L433" s="278"/>
      <c r="M433" s="278"/>
      <c r="O433">
        <v>21</v>
      </c>
      <c r="P433" s="102">
        <f t="shared" ca="1" si="294"/>
        <v>-0.5</v>
      </c>
      <c r="Q433" s="102">
        <f t="shared" ca="1" si="295"/>
        <v>0</v>
      </c>
      <c r="R433" s="102">
        <f t="shared" ca="1" si="296"/>
        <v>0</v>
      </c>
      <c r="S433" s="102">
        <f t="shared" ca="1" si="297"/>
        <v>0</v>
      </c>
      <c r="T433" s="102">
        <f t="shared" ca="1" si="298"/>
        <v>0</v>
      </c>
      <c r="U433" s="102">
        <f t="shared" ca="1" si="299"/>
        <v>0</v>
      </c>
      <c r="V433" s="102">
        <f t="shared" ca="1" si="300"/>
        <v>0</v>
      </c>
      <c r="W433" s="102"/>
      <c r="X433" s="102"/>
      <c r="Y433" s="102"/>
      <c r="Z433" s="102"/>
    </row>
    <row r="434" spans="1:26" outlineLevel="1">
      <c r="A434">
        <f t="shared" ca="1" si="302"/>
        <v>1</v>
      </c>
      <c r="B434" t="str">
        <f t="shared" ca="1" si="293"/>
        <v>EP1 LPD2 LPS3</v>
      </c>
      <c r="C434" s="280">
        <f ca="1">IF($A434&lt;&gt;$A433,1,MOD(C433-1+(COUNTIFS(D$411:$N$411,$A434)=COUNTIFS(D434:$N434,1)),C$410)+1)</f>
        <v>1</v>
      </c>
      <c r="D434" s="278">
        <f ca="1">IF($A434&lt;&gt;D$411,0,IF($A434&lt;&gt;$A433,1,MOD(D433-1+(COUNTIFS(E$411:$N$411,$A434)=COUNTIFS(E434:$N434,1)),D$410)+1))</f>
        <v>0</v>
      </c>
      <c r="E434" s="278">
        <f ca="1">IF($A434&lt;&gt;E$411,0,IF($A434&lt;&gt;$A433,1,MOD(E433-1+(COUNTIFS(F$411:$N$411,$A434)=COUNTIFS(F434:$N434,1)),E$410)+1))</f>
        <v>2</v>
      </c>
      <c r="F434" s="278">
        <f ca="1">IF($A434&lt;&gt;F$411,0,IF($A434&lt;&gt;$A433,1,MOD(F433-1+(COUNTIFS(G$411:$N$411,$A434)=COUNTIFS(G434:$N434,1)),F$410)+1))</f>
        <v>3</v>
      </c>
      <c r="G434" s="278">
        <f ca="1">IF($A434&lt;&gt;G$411,0,IF($A434&lt;&gt;$A433,1,MOD(G433-1+(COUNTIFS(H$411:$N$411,$A434)=COUNTIFS(H434:$N434,1)),G$410)+1))</f>
        <v>0</v>
      </c>
      <c r="H434" s="278">
        <f ca="1">IF($A434&lt;&gt;H$411,0,IF($A434&lt;&gt;$A433,1,MOD(H433-1+(COUNTIFS(I$411:$N$411,$A434)=COUNTIFS(I434:$N434,1)),H$410)+1))</f>
        <v>0</v>
      </c>
      <c r="I434" s="278">
        <f ca="1">IF($A434&lt;&gt;I$411,0,IF($A434&lt;&gt;$A433,1,MOD(I433-1+(COUNTIFS(N$411:$N$411,$A434)=COUNTIFS(N434:$N434,1)),I$410)+1))</f>
        <v>0</v>
      </c>
      <c r="J434" s="278"/>
      <c r="K434" s="278"/>
      <c r="L434" s="278"/>
      <c r="M434" s="278"/>
      <c r="O434">
        <v>22</v>
      </c>
      <c r="P434" s="102">
        <f t="shared" ca="1" si="294"/>
        <v>-0.5</v>
      </c>
      <c r="Q434" s="102">
        <f t="shared" ca="1" si="295"/>
        <v>0</v>
      </c>
      <c r="R434" s="102">
        <f t="shared" ca="1" si="296"/>
        <v>0</v>
      </c>
      <c r="S434" s="102">
        <f t="shared" ca="1" si="297"/>
        <v>0.5</v>
      </c>
      <c r="T434" s="102">
        <f t="shared" ca="1" si="298"/>
        <v>0</v>
      </c>
      <c r="U434" s="102">
        <f t="shared" ca="1" si="299"/>
        <v>0</v>
      </c>
      <c r="V434" s="102">
        <f t="shared" ca="1" si="300"/>
        <v>0</v>
      </c>
      <c r="W434" s="102"/>
      <c r="X434" s="102"/>
      <c r="Y434" s="102"/>
      <c r="Z434" s="102"/>
    </row>
    <row r="435" spans="1:26" outlineLevel="1">
      <c r="A435">
        <f t="shared" ca="1" si="302"/>
        <v>1</v>
      </c>
      <c r="B435" t="str">
        <f t="shared" ca="1" si="293"/>
        <v>EP1 LPD3 LPS1</v>
      </c>
      <c r="C435" s="280">
        <f ca="1">IF($A435&lt;&gt;$A434,1,MOD(C434-1+(COUNTIFS(D$411:$N$411,$A435)=COUNTIFS(D435:$N435,1)),C$410)+1)</f>
        <v>1</v>
      </c>
      <c r="D435" s="278">
        <f ca="1">IF($A435&lt;&gt;D$411,0,IF($A435&lt;&gt;$A434,1,MOD(D434-1+(COUNTIFS(E$411:$N$411,$A435)=COUNTIFS(E435:$N435,1)),D$410)+1))</f>
        <v>0</v>
      </c>
      <c r="E435" s="278">
        <f ca="1">IF($A435&lt;&gt;E$411,0,IF($A435&lt;&gt;$A434,1,MOD(E434-1+(COUNTIFS(F$411:$N$411,$A435)=COUNTIFS(F435:$N435,1)),E$410)+1))</f>
        <v>3</v>
      </c>
      <c r="F435" s="278">
        <f ca="1">IF($A435&lt;&gt;F$411,0,IF($A435&lt;&gt;$A434,1,MOD(F434-1+(COUNTIFS(G$411:$N$411,$A435)=COUNTIFS(G435:$N435,1)),F$410)+1))</f>
        <v>1</v>
      </c>
      <c r="G435" s="278">
        <f ca="1">IF($A435&lt;&gt;G$411,0,IF($A435&lt;&gt;$A434,1,MOD(G434-1+(COUNTIFS(H$411:$N$411,$A435)=COUNTIFS(H435:$N435,1)),G$410)+1))</f>
        <v>0</v>
      </c>
      <c r="H435" s="278">
        <f ca="1">IF($A435&lt;&gt;H$411,0,IF($A435&lt;&gt;$A434,1,MOD(H434-1+(COUNTIFS(I$411:$N$411,$A435)=COUNTIFS(I435:$N435,1)),H$410)+1))</f>
        <v>0</v>
      </c>
      <c r="I435" s="278">
        <f ca="1">IF($A435&lt;&gt;I$411,0,IF($A435&lt;&gt;$A434,1,MOD(I434-1+(COUNTIFS(N$411:$N$411,$A435)=COUNTIFS(N435:$N435,1)),I$410)+1))</f>
        <v>0</v>
      </c>
      <c r="J435" s="278"/>
      <c r="K435" s="278"/>
      <c r="L435" s="278"/>
      <c r="M435" s="278"/>
      <c r="O435">
        <v>23</v>
      </c>
      <c r="P435" s="102">
        <f t="shared" ca="1" si="294"/>
        <v>-0.5</v>
      </c>
      <c r="Q435" s="102">
        <f t="shared" ca="1" si="295"/>
        <v>0</v>
      </c>
      <c r="R435" s="102">
        <f t="shared" ca="1" si="296"/>
        <v>0.5</v>
      </c>
      <c r="S435" s="102">
        <f t="shared" ca="1" si="297"/>
        <v>-0.5</v>
      </c>
      <c r="T435" s="102">
        <f t="shared" ca="1" si="298"/>
        <v>0</v>
      </c>
      <c r="U435" s="102">
        <f t="shared" ca="1" si="299"/>
        <v>0</v>
      </c>
      <c r="V435" s="102">
        <f t="shared" ca="1" si="300"/>
        <v>0</v>
      </c>
      <c r="W435" s="102"/>
      <c r="X435" s="102"/>
      <c r="Y435" s="102"/>
      <c r="Z435" s="102"/>
    </row>
    <row r="436" spans="1:26" outlineLevel="1">
      <c r="A436">
        <f t="shared" ca="1" si="302"/>
        <v>1</v>
      </c>
      <c r="B436" t="str">
        <f t="shared" ca="1" si="293"/>
        <v>EP1 LPD3 LPS2</v>
      </c>
      <c r="C436" s="280">
        <f ca="1">IF($A436&lt;&gt;$A435,1,MOD(C435-1+(COUNTIFS(D$411:$N$411,$A436)=COUNTIFS(D436:$N436,1)),C$410)+1)</f>
        <v>1</v>
      </c>
      <c r="D436" s="278">
        <f ca="1">IF($A436&lt;&gt;D$411,0,IF($A436&lt;&gt;$A435,1,MOD(D435-1+(COUNTIFS(E$411:$N$411,$A436)=COUNTIFS(E436:$N436,1)),D$410)+1))</f>
        <v>0</v>
      </c>
      <c r="E436" s="278">
        <f ca="1">IF($A436&lt;&gt;E$411,0,IF($A436&lt;&gt;$A435,1,MOD(E435-1+(COUNTIFS(F$411:$N$411,$A436)=COUNTIFS(F436:$N436,1)),E$410)+1))</f>
        <v>3</v>
      </c>
      <c r="F436" s="278">
        <f ca="1">IF($A436&lt;&gt;F$411,0,IF($A436&lt;&gt;$A435,1,MOD(F435-1+(COUNTIFS(G$411:$N$411,$A436)=COUNTIFS(G436:$N436,1)),F$410)+1))</f>
        <v>2</v>
      </c>
      <c r="G436" s="278">
        <f ca="1">IF($A436&lt;&gt;G$411,0,IF($A436&lt;&gt;$A435,1,MOD(G435-1+(COUNTIFS(H$411:$N$411,$A436)=COUNTIFS(H436:$N436,1)),G$410)+1))</f>
        <v>0</v>
      </c>
      <c r="H436" s="278">
        <f ca="1">IF($A436&lt;&gt;H$411,0,IF($A436&lt;&gt;$A435,1,MOD(H435-1+(COUNTIFS(I$411:$N$411,$A436)=COUNTIFS(I436:$N436,1)),H$410)+1))</f>
        <v>0</v>
      </c>
      <c r="I436" s="278">
        <f ca="1">IF($A436&lt;&gt;I$411,0,IF($A436&lt;&gt;$A435,1,MOD(I435-1+(COUNTIFS(N$411:$N$411,$A436)=COUNTIFS(N436:$N436,1)),I$410)+1))</f>
        <v>0</v>
      </c>
      <c r="J436" s="278"/>
      <c r="K436" s="278"/>
      <c r="L436" s="278"/>
      <c r="M436" s="278"/>
      <c r="O436">
        <v>24</v>
      </c>
      <c r="P436" s="102">
        <f t="shared" ca="1" si="294"/>
        <v>-0.5</v>
      </c>
      <c r="Q436" s="102">
        <f t="shared" ca="1" si="295"/>
        <v>0</v>
      </c>
      <c r="R436" s="102">
        <f t="shared" ca="1" si="296"/>
        <v>0.5</v>
      </c>
      <c r="S436" s="102">
        <f t="shared" ca="1" si="297"/>
        <v>0</v>
      </c>
      <c r="T436" s="102">
        <f t="shared" ca="1" si="298"/>
        <v>0</v>
      </c>
      <c r="U436" s="102">
        <f t="shared" ca="1" si="299"/>
        <v>0</v>
      </c>
      <c r="V436" s="102">
        <f t="shared" ca="1" si="300"/>
        <v>0</v>
      </c>
      <c r="W436" s="102"/>
      <c r="X436" s="102"/>
      <c r="Y436" s="102"/>
      <c r="Z436" s="102"/>
    </row>
    <row r="437" spans="1:26" outlineLevel="1">
      <c r="A437">
        <f t="shared" ca="1" si="302"/>
        <v>1</v>
      </c>
      <c r="B437" t="str">
        <f t="shared" ca="1" si="293"/>
        <v>EP1 LPD3 LPS3</v>
      </c>
      <c r="C437" s="280">
        <f ca="1">IF($A437&lt;&gt;$A436,1,MOD(C436-1+(COUNTIFS(D$411:$N$411,$A437)=COUNTIFS(D437:$N437,1)),C$410)+1)</f>
        <v>1</v>
      </c>
      <c r="D437" s="278">
        <f ca="1">IF($A437&lt;&gt;D$411,0,IF($A437&lt;&gt;$A436,1,MOD(D436-1+(COUNTIFS(E$411:$N$411,$A437)=COUNTIFS(E437:$N437,1)),D$410)+1))</f>
        <v>0</v>
      </c>
      <c r="E437" s="278">
        <f ca="1">IF($A437&lt;&gt;E$411,0,IF($A437&lt;&gt;$A436,1,MOD(E436-1+(COUNTIFS(F$411:$N$411,$A437)=COUNTIFS(F437:$N437,1)),E$410)+1))</f>
        <v>3</v>
      </c>
      <c r="F437" s="278">
        <f ca="1">IF($A437&lt;&gt;F$411,0,IF($A437&lt;&gt;$A436,1,MOD(F436-1+(COUNTIFS(G$411:$N$411,$A437)=COUNTIFS(G437:$N437,1)),F$410)+1))</f>
        <v>3</v>
      </c>
      <c r="G437" s="278">
        <f ca="1">IF($A437&lt;&gt;G$411,0,IF($A437&lt;&gt;$A436,1,MOD(G436-1+(COUNTIFS(H$411:$N$411,$A437)=COUNTIFS(H437:$N437,1)),G$410)+1))</f>
        <v>0</v>
      </c>
      <c r="H437" s="278">
        <f ca="1">IF($A437&lt;&gt;H$411,0,IF($A437&lt;&gt;$A436,1,MOD(H436-1+(COUNTIFS(I$411:$N$411,$A437)=COUNTIFS(I437:$N437,1)),H$410)+1))</f>
        <v>0</v>
      </c>
      <c r="I437" s="278">
        <f ca="1">IF($A437&lt;&gt;I$411,0,IF($A437&lt;&gt;$A436,1,MOD(I436-1+(COUNTIFS(N$411:$N$411,$A437)=COUNTIFS(N437:$N437,1)),I$410)+1))</f>
        <v>0</v>
      </c>
      <c r="J437" s="278"/>
      <c r="K437" s="278"/>
      <c r="L437" s="278"/>
      <c r="M437" s="278"/>
      <c r="O437">
        <v>25</v>
      </c>
      <c r="P437" s="102">
        <f t="shared" ca="1" si="294"/>
        <v>-0.5</v>
      </c>
      <c r="Q437" s="102">
        <f t="shared" ca="1" si="295"/>
        <v>0</v>
      </c>
      <c r="R437" s="102">
        <f t="shared" ca="1" si="296"/>
        <v>0.5</v>
      </c>
      <c r="S437" s="102">
        <f t="shared" ca="1" si="297"/>
        <v>0.5</v>
      </c>
      <c r="T437" s="102">
        <f t="shared" ca="1" si="298"/>
        <v>0</v>
      </c>
      <c r="U437" s="102">
        <f t="shared" ca="1" si="299"/>
        <v>0</v>
      </c>
      <c r="V437" s="102">
        <f t="shared" ca="1" si="300"/>
        <v>0</v>
      </c>
      <c r="W437" s="102"/>
      <c r="X437" s="102"/>
      <c r="Y437" s="102"/>
      <c r="Z437" s="102"/>
    </row>
    <row r="438" spans="1:26" outlineLevel="1">
      <c r="A438">
        <f t="shared" ca="1" si="302"/>
        <v>1</v>
      </c>
      <c r="B438" t="str">
        <f t="shared" ca="1" si="293"/>
        <v>EP2 LPD1 LPS1</v>
      </c>
      <c r="C438" s="280">
        <f ca="1">IF($A438&lt;&gt;$A437,1,MOD(C437-1+(COUNTIFS(D$411:$N$411,$A438)=COUNTIFS(D438:$N438,1)),C$410)+1)</f>
        <v>2</v>
      </c>
      <c r="D438" s="278">
        <f ca="1">IF($A438&lt;&gt;D$411,0,IF($A438&lt;&gt;$A437,1,MOD(D437-1+(COUNTIFS(E$411:$N$411,$A438)=COUNTIFS(E438:$N438,1)),D$410)+1))</f>
        <v>0</v>
      </c>
      <c r="E438" s="278">
        <f ca="1">IF($A438&lt;&gt;E$411,0,IF($A438&lt;&gt;$A437,1,MOD(E437-1+(COUNTIFS(F$411:$N$411,$A438)=COUNTIFS(F438:$N438,1)),E$410)+1))</f>
        <v>1</v>
      </c>
      <c r="F438" s="278">
        <f ca="1">IF($A438&lt;&gt;F$411,0,IF($A438&lt;&gt;$A437,1,MOD(F437-1+(COUNTIFS(G$411:$N$411,$A438)=COUNTIFS(G438:$N438,1)),F$410)+1))</f>
        <v>1</v>
      </c>
      <c r="G438" s="278">
        <f ca="1">IF($A438&lt;&gt;G$411,0,IF($A438&lt;&gt;$A437,1,MOD(G437-1+(COUNTIFS(H$411:$N$411,$A438)=COUNTIFS(H438:$N438,1)),G$410)+1))</f>
        <v>0</v>
      </c>
      <c r="H438" s="278">
        <f ca="1">IF($A438&lt;&gt;H$411,0,IF($A438&lt;&gt;$A437,1,MOD(H437-1+(COUNTIFS(I$411:$N$411,$A438)=COUNTIFS(I438:$N438,1)),H$410)+1))</f>
        <v>0</v>
      </c>
      <c r="I438" s="278">
        <f ca="1">IF($A438&lt;&gt;I$411,0,IF($A438&lt;&gt;$A437,1,MOD(I437-1+(COUNTIFS(N$411:$N$411,$A438)=COUNTIFS(N438:$N438,1)),I$410)+1))</f>
        <v>0</v>
      </c>
      <c r="J438" s="278"/>
      <c r="K438" s="278"/>
      <c r="L438" s="278"/>
      <c r="M438" s="278"/>
      <c r="O438">
        <v>26</v>
      </c>
      <c r="P438" s="102">
        <f t="shared" ca="1" si="294"/>
        <v>0</v>
      </c>
      <c r="Q438" s="102">
        <f t="shared" ca="1" si="295"/>
        <v>0</v>
      </c>
      <c r="R438" s="102">
        <f t="shared" ca="1" si="296"/>
        <v>-0.5</v>
      </c>
      <c r="S438" s="102">
        <f t="shared" ca="1" si="297"/>
        <v>-0.5</v>
      </c>
      <c r="T438" s="102">
        <f t="shared" ca="1" si="298"/>
        <v>0</v>
      </c>
      <c r="U438" s="102">
        <f t="shared" ca="1" si="299"/>
        <v>0</v>
      </c>
      <c r="V438" s="102">
        <f t="shared" ca="1" si="300"/>
        <v>0</v>
      </c>
      <c r="W438" s="102"/>
      <c r="X438" s="102"/>
      <c r="Y438" s="102"/>
      <c r="Z438" s="102"/>
    </row>
    <row r="439" spans="1:26" outlineLevel="1">
      <c r="A439">
        <f t="shared" ca="1" si="302"/>
        <v>1</v>
      </c>
      <c r="B439" t="str">
        <f t="shared" ca="1" si="293"/>
        <v>EP2 LPD1 LPS2</v>
      </c>
      <c r="C439" s="280">
        <f ca="1">IF($A439&lt;&gt;$A438,1,MOD(C438-1+(COUNTIFS(D$411:$N$411,$A439)=COUNTIFS(D439:$N439,1)),C$410)+1)</f>
        <v>2</v>
      </c>
      <c r="D439" s="278">
        <f ca="1">IF($A439&lt;&gt;D$411,0,IF($A439&lt;&gt;$A438,1,MOD(D438-1+(COUNTIFS(E$411:$N$411,$A439)=COUNTIFS(E439:$N439,1)),D$410)+1))</f>
        <v>0</v>
      </c>
      <c r="E439" s="278">
        <f ca="1">IF($A439&lt;&gt;E$411,0,IF($A439&lt;&gt;$A438,1,MOD(E438-1+(COUNTIFS(F$411:$N$411,$A439)=COUNTIFS(F439:$N439,1)),E$410)+1))</f>
        <v>1</v>
      </c>
      <c r="F439" s="278">
        <f ca="1">IF($A439&lt;&gt;F$411,0,IF($A439&lt;&gt;$A438,1,MOD(F438-1+(COUNTIFS(G$411:$N$411,$A439)=COUNTIFS(G439:$N439,1)),F$410)+1))</f>
        <v>2</v>
      </c>
      <c r="G439" s="278">
        <f ca="1">IF($A439&lt;&gt;G$411,0,IF($A439&lt;&gt;$A438,1,MOD(G438-1+(COUNTIFS(H$411:$N$411,$A439)=COUNTIFS(H439:$N439,1)),G$410)+1))</f>
        <v>0</v>
      </c>
      <c r="H439" s="278">
        <f ca="1">IF($A439&lt;&gt;H$411,0,IF($A439&lt;&gt;$A438,1,MOD(H438-1+(COUNTIFS(I$411:$N$411,$A439)=COUNTIFS(I439:$N439,1)),H$410)+1))</f>
        <v>0</v>
      </c>
      <c r="I439" s="278">
        <f ca="1">IF($A439&lt;&gt;I$411,0,IF($A439&lt;&gt;$A438,1,MOD(I438-1+(COUNTIFS(N$411:$N$411,$A439)=COUNTIFS(N439:$N439,1)),I$410)+1))</f>
        <v>0</v>
      </c>
      <c r="J439" s="278"/>
      <c r="K439" s="278"/>
      <c r="L439" s="278"/>
      <c r="M439" s="278"/>
      <c r="O439">
        <v>27</v>
      </c>
      <c r="P439" s="102">
        <f t="shared" ca="1" si="294"/>
        <v>0</v>
      </c>
      <c r="Q439" s="102">
        <f t="shared" ca="1" si="295"/>
        <v>0</v>
      </c>
      <c r="R439" s="102">
        <f t="shared" ca="1" si="296"/>
        <v>-0.5</v>
      </c>
      <c r="S439" s="102">
        <f t="shared" ca="1" si="297"/>
        <v>0</v>
      </c>
      <c r="T439" s="102">
        <f t="shared" ca="1" si="298"/>
        <v>0</v>
      </c>
      <c r="U439" s="102">
        <f t="shared" ca="1" si="299"/>
        <v>0</v>
      </c>
      <c r="V439" s="102">
        <f t="shared" ca="1" si="300"/>
        <v>0</v>
      </c>
      <c r="W439" s="102"/>
      <c r="X439" s="102"/>
      <c r="Y439" s="102"/>
      <c r="Z439" s="102"/>
    </row>
    <row r="440" spans="1:26" outlineLevel="1">
      <c r="A440">
        <f t="shared" ca="1" si="302"/>
        <v>1</v>
      </c>
      <c r="B440" t="str">
        <f t="shared" ca="1" si="293"/>
        <v>EP2 LPD1 LPS3</v>
      </c>
      <c r="C440" s="280">
        <f ca="1">IF($A440&lt;&gt;$A439,1,MOD(C439-1+(COUNTIFS(D$411:$N$411,$A440)=COUNTIFS(D440:$N440,1)),C$410)+1)</f>
        <v>2</v>
      </c>
      <c r="D440" s="278">
        <f ca="1">IF($A440&lt;&gt;D$411,0,IF($A440&lt;&gt;$A439,1,MOD(D439-1+(COUNTIFS(E$411:$N$411,$A440)=COUNTIFS(E440:$N440,1)),D$410)+1))</f>
        <v>0</v>
      </c>
      <c r="E440" s="278">
        <f ca="1">IF($A440&lt;&gt;E$411,0,IF($A440&lt;&gt;$A439,1,MOD(E439-1+(COUNTIFS(F$411:$N$411,$A440)=COUNTIFS(F440:$N440,1)),E$410)+1))</f>
        <v>1</v>
      </c>
      <c r="F440" s="278">
        <f ca="1">IF($A440&lt;&gt;F$411,0,IF($A440&lt;&gt;$A439,1,MOD(F439-1+(COUNTIFS(G$411:$N$411,$A440)=COUNTIFS(G440:$N440,1)),F$410)+1))</f>
        <v>3</v>
      </c>
      <c r="G440" s="278">
        <f ca="1">IF($A440&lt;&gt;G$411,0,IF($A440&lt;&gt;$A439,1,MOD(G439-1+(COUNTIFS(H$411:$N$411,$A440)=COUNTIFS(H440:$N440,1)),G$410)+1))</f>
        <v>0</v>
      </c>
      <c r="H440" s="278">
        <f ca="1">IF($A440&lt;&gt;H$411,0,IF($A440&lt;&gt;$A439,1,MOD(H439-1+(COUNTIFS(I$411:$N$411,$A440)=COUNTIFS(I440:$N440,1)),H$410)+1))</f>
        <v>0</v>
      </c>
      <c r="I440" s="278">
        <f ca="1">IF($A440&lt;&gt;I$411,0,IF($A440&lt;&gt;$A439,1,MOD(I439-1+(COUNTIFS(N$411:$N$411,$A440)=COUNTIFS(N440:$N440,1)),I$410)+1))</f>
        <v>0</v>
      </c>
      <c r="J440" s="278"/>
      <c r="K440" s="278"/>
      <c r="L440" s="278"/>
      <c r="M440" s="278"/>
      <c r="O440">
        <v>28</v>
      </c>
      <c r="P440" s="102">
        <f t="shared" ca="1" si="294"/>
        <v>0</v>
      </c>
      <c r="Q440" s="102">
        <f t="shared" ca="1" si="295"/>
        <v>0</v>
      </c>
      <c r="R440" s="102">
        <f t="shared" ca="1" si="296"/>
        <v>-0.5</v>
      </c>
      <c r="S440" s="102">
        <f t="shared" ca="1" si="297"/>
        <v>0.5</v>
      </c>
      <c r="T440" s="102">
        <f t="shared" ca="1" si="298"/>
        <v>0</v>
      </c>
      <c r="U440" s="102">
        <f t="shared" ca="1" si="299"/>
        <v>0</v>
      </c>
      <c r="V440" s="102">
        <f t="shared" ca="1" si="300"/>
        <v>0</v>
      </c>
      <c r="W440" s="102"/>
      <c r="X440" s="102"/>
      <c r="Y440" s="102"/>
      <c r="Z440" s="102"/>
    </row>
    <row r="441" spans="1:26" outlineLevel="1">
      <c r="A441">
        <f t="shared" ca="1" si="302"/>
        <v>1</v>
      </c>
      <c r="B441" t="str">
        <f t="shared" ca="1" si="293"/>
        <v>EP2 LPD2 LPS1</v>
      </c>
      <c r="C441" s="280">
        <f ca="1">IF($A441&lt;&gt;$A440,1,MOD(C440-1+(COUNTIFS(D$411:$N$411,$A441)=COUNTIFS(D441:$N441,1)),C$410)+1)</f>
        <v>2</v>
      </c>
      <c r="D441" s="278">
        <f ca="1">IF($A441&lt;&gt;D$411,0,IF($A441&lt;&gt;$A440,1,MOD(D440-1+(COUNTIFS(E$411:$N$411,$A441)=COUNTIFS(E441:$N441,1)),D$410)+1))</f>
        <v>0</v>
      </c>
      <c r="E441" s="278">
        <f ca="1">IF($A441&lt;&gt;E$411,0,IF($A441&lt;&gt;$A440,1,MOD(E440-1+(COUNTIFS(F$411:$N$411,$A441)=COUNTIFS(F441:$N441,1)),E$410)+1))</f>
        <v>2</v>
      </c>
      <c r="F441" s="278">
        <f ca="1">IF($A441&lt;&gt;F$411,0,IF($A441&lt;&gt;$A440,1,MOD(F440-1+(COUNTIFS(G$411:$N$411,$A441)=COUNTIFS(G441:$N441,1)),F$410)+1))</f>
        <v>1</v>
      </c>
      <c r="G441" s="278">
        <f ca="1">IF($A441&lt;&gt;G$411,0,IF($A441&lt;&gt;$A440,1,MOD(G440-1+(COUNTIFS(H$411:$N$411,$A441)=COUNTIFS(H441:$N441,1)),G$410)+1))</f>
        <v>0</v>
      </c>
      <c r="H441" s="278">
        <f ca="1">IF($A441&lt;&gt;H$411,0,IF($A441&lt;&gt;$A440,1,MOD(H440-1+(COUNTIFS(I$411:$N$411,$A441)=COUNTIFS(I441:$N441,1)),H$410)+1))</f>
        <v>0</v>
      </c>
      <c r="I441" s="278">
        <f ca="1">IF($A441&lt;&gt;I$411,0,IF($A441&lt;&gt;$A440,1,MOD(I440-1+(COUNTIFS(N$411:$N$411,$A441)=COUNTIFS(N441:$N441,1)),I$410)+1))</f>
        <v>0</v>
      </c>
      <c r="J441" s="278"/>
      <c r="K441" s="278"/>
      <c r="L441" s="278"/>
      <c r="M441" s="278"/>
      <c r="O441">
        <v>29</v>
      </c>
      <c r="P441" s="102">
        <f t="shared" ca="1" si="294"/>
        <v>0</v>
      </c>
      <c r="Q441" s="102">
        <f t="shared" ca="1" si="295"/>
        <v>0</v>
      </c>
      <c r="R441" s="102">
        <f t="shared" ca="1" si="296"/>
        <v>0</v>
      </c>
      <c r="S441" s="102">
        <f t="shared" ca="1" si="297"/>
        <v>-0.5</v>
      </c>
      <c r="T441" s="102">
        <f t="shared" ca="1" si="298"/>
        <v>0</v>
      </c>
      <c r="U441" s="102">
        <f t="shared" ca="1" si="299"/>
        <v>0</v>
      </c>
      <c r="V441" s="102">
        <f t="shared" ca="1" si="300"/>
        <v>0</v>
      </c>
      <c r="W441" s="102"/>
      <c r="X441" s="102"/>
      <c r="Y441" s="102"/>
      <c r="Z441" s="102"/>
    </row>
    <row r="442" spans="1:26" outlineLevel="1">
      <c r="A442">
        <f t="shared" ca="1" si="302"/>
        <v>1</v>
      </c>
      <c r="B442" t="str">
        <f t="shared" ca="1" si="293"/>
        <v>EP2 LPD2 LPS2</v>
      </c>
      <c r="C442" s="280">
        <f ca="1">IF($A442&lt;&gt;$A441,1,MOD(C441-1+(COUNTIFS(D$411:$N$411,$A442)=COUNTIFS(D442:$N442,1)),C$410)+1)</f>
        <v>2</v>
      </c>
      <c r="D442" s="278">
        <f ca="1">IF($A442&lt;&gt;D$411,0,IF($A442&lt;&gt;$A441,1,MOD(D441-1+(COUNTIFS(E$411:$N$411,$A442)=COUNTIFS(E442:$N442,1)),D$410)+1))</f>
        <v>0</v>
      </c>
      <c r="E442" s="278">
        <f ca="1">IF($A442&lt;&gt;E$411,0,IF($A442&lt;&gt;$A441,1,MOD(E441-1+(COUNTIFS(F$411:$N$411,$A442)=COUNTIFS(F442:$N442,1)),E$410)+1))</f>
        <v>2</v>
      </c>
      <c r="F442" s="278">
        <f ca="1">IF($A442&lt;&gt;F$411,0,IF($A442&lt;&gt;$A441,1,MOD(F441-1+(COUNTIFS(G$411:$N$411,$A442)=COUNTIFS(G442:$N442,1)),F$410)+1))</f>
        <v>2</v>
      </c>
      <c r="G442" s="278">
        <f ca="1">IF($A442&lt;&gt;G$411,0,IF($A442&lt;&gt;$A441,1,MOD(G441-1+(COUNTIFS(H$411:$N$411,$A442)=COUNTIFS(H442:$N442,1)),G$410)+1))</f>
        <v>0</v>
      </c>
      <c r="H442" s="278">
        <f ca="1">IF($A442&lt;&gt;H$411,0,IF($A442&lt;&gt;$A441,1,MOD(H441-1+(COUNTIFS(I$411:$N$411,$A442)=COUNTIFS(I442:$N442,1)),H$410)+1))</f>
        <v>0</v>
      </c>
      <c r="I442" s="278">
        <f ca="1">IF($A442&lt;&gt;I$411,0,IF($A442&lt;&gt;$A441,1,MOD(I441-1+(COUNTIFS(N$411:$N$411,$A442)=COUNTIFS(N442:$N442,1)),I$410)+1))</f>
        <v>0</v>
      </c>
      <c r="J442" s="278"/>
      <c r="K442" s="278"/>
      <c r="L442" s="278"/>
      <c r="M442" s="278"/>
      <c r="O442">
        <v>30</v>
      </c>
      <c r="P442" s="102">
        <f t="shared" ca="1" si="294"/>
        <v>0</v>
      </c>
      <c r="Q442" s="102">
        <f t="shared" ca="1" si="295"/>
        <v>0</v>
      </c>
      <c r="R442" s="102">
        <f t="shared" ca="1" si="296"/>
        <v>0</v>
      </c>
      <c r="S442" s="102">
        <f t="shared" ca="1" si="297"/>
        <v>0</v>
      </c>
      <c r="T442" s="102">
        <f t="shared" ca="1" si="298"/>
        <v>0</v>
      </c>
      <c r="U442" s="102">
        <f t="shared" ca="1" si="299"/>
        <v>0</v>
      </c>
      <c r="V442" s="102">
        <f t="shared" ca="1" si="300"/>
        <v>0</v>
      </c>
      <c r="W442" s="102"/>
      <c r="X442" s="102"/>
      <c r="Y442" s="102"/>
      <c r="Z442" s="102"/>
    </row>
    <row r="443" spans="1:26" outlineLevel="1">
      <c r="A443">
        <f t="shared" ca="1" si="302"/>
        <v>1</v>
      </c>
      <c r="B443" t="str">
        <f t="shared" ca="1" si="293"/>
        <v>EP2 LPD2 LPS3</v>
      </c>
      <c r="C443" s="280">
        <f ca="1">IF($A443&lt;&gt;$A442,1,MOD(C442-1+(COUNTIFS(D$411:$N$411,$A443)=COUNTIFS(D443:$N443,1)),C$410)+1)</f>
        <v>2</v>
      </c>
      <c r="D443" s="278">
        <f ca="1">IF($A443&lt;&gt;D$411,0,IF($A443&lt;&gt;$A442,1,MOD(D442-1+(COUNTIFS(E$411:$N$411,$A443)=COUNTIFS(E443:$N443,1)),D$410)+1))</f>
        <v>0</v>
      </c>
      <c r="E443" s="278">
        <f ca="1">IF($A443&lt;&gt;E$411,0,IF($A443&lt;&gt;$A442,1,MOD(E442-1+(COUNTIFS(F$411:$N$411,$A443)=COUNTIFS(F443:$N443,1)),E$410)+1))</f>
        <v>2</v>
      </c>
      <c r="F443" s="278">
        <f ca="1">IF($A443&lt;&gt;F$411,0,IF($A443&lt;&gt;$A442,1,MOD(F442-1+(COUNTIFS(G$411:$N$411,$A443)=COUNTIFS(G443:$N443,1)),F$410)+1))</f>
        <v>3</v>
      </c>
      <c r="G443" s="278">
        <f ca="1">IF($A443&lt;&gt;G$411,0,IF($A443&lt;&gt;$A442,1,MOD(G442-1+(COUNTIFS(H$411:$N$411,$A443)=COUNTIFS(H443:$N443,1)),G$410)+1))</f>
        <v>0</v>
      </c>
      <c r="H443" s="278">
        <f ca="1">IF($A443&lt;&gt;H$411,0,IF($A443&lt;&gt;$A442,1,MOD(H442-1+(COUNTIFS(I$411:$N$411,$A443)=COUNTIFS(I443:$N443,1)),H$410)+1))</f>
        <v>0</v>
      </c>
      <c r="I443" s="278">
        <f ca="1">IF($A443&lt;&gt;I$411,0,IF($A443&lt;&gt;$A442,1,MOD(I442-1+(COUNTIFS(N$411:$N$411,$A443)=COUNTIFS(N443:$N443,1)),I$410)+1))</f>
        <v>0</v>
      </c>
      <c r="J443" s="278"/>
      <c r="K443" s="278"/>
      <c r="L443" s="278"/>
      <c r="M443" s="278"/>
      <c r="O443">
        <v>31</v>
      </c>
      <c r="P443" s="102">
        <f t="shared" ca="1" si="294"/>
        <v>0</v>
      </c>
      <c r="Q443" s="102">
        <f t="shared" ca="1" si="295"/>
        <v>0</v>
      </c>
      <c r="R443" s="102">
        <f t="shared" ca="1" si="296"/>
        <v>0</v>
      </c>
      <c r="S443" s="102">
        <f t="shared" ca="1" si="297"/>
        <v>0.5</v>
      </c>
      <c r="T443" s="102">
        <f t="shared" ca="1" si="298"/>
        <v>0</v>
      </c>
      <c r="U443" s="102">
        <f t="shared" ca="1" si="299"/>
        <v>0</v>
      </c>
      <c r="V443" s="102">
        <f t="shared" ca="1" si="300"/>
        <v>0</v>
      </c>
      <c r="W443" s="102"/>
      <c r="X443" s="102"/>
      <c r="Y443" s="102"/>
      <c r="Z443" s="102"/>
    </row>
    <row r="444" spans="1:26" outlineLevel="1">
      <c r="A444">
        <f t="shared" ca="1" si="302"/>
        <v>1</v>
      </c>
      <c r="B444" t="str">
        <f t="shared" ca="1" si="293"/>
        <v>EP2 LPD3 LPS1</v>
      </c>
      <c r="C444" s="280">
        <f ca="1">IF($A444&lt;&gt;$A443,1,MOD(C443-1+(COUNTIFS(D$411:$N$411,$A444)=COUNTIFS(D444:$N444,1)),C$410)+1)</f>
        <v>2</v>
      </c>
      <c r="D444" s="278">
        <f ca="1">IF($A444&lt;&gt;D$411,0,IF($A444&lt;&gt;$A443,1,MOD(D443-1+(COUNTIFS(E$411:$N$411,$A444)=COUNTIFS(E444:$N444,1)),D$410)+1))</f>
        <v>0</v>
      </c>
      <c r="E444" s="278">
        <f ca="1">IF($A444&lt;&gt;E$411,0,IF($A444&lt;&gt;$A443,1,MOD(E443-1+(COUNTIFS(F$411:$N$411,$A444)=COUNTIFS(F444:$N444,1)),E$410)+1))</f>
        <v>3</v>
      </c>
      <c r="F444" s="278">
        <f ca="1">IF($A444&lt;&gt;F$411,0,IF($A444&lt;&gt;$A443,1,MOD(F443-1+(COUNTIFS(G$411:$N$411,$A444)=COUNTIFS(G444:$N444,1)),F$410)+1))</f>
        <v>1</v>
      </c>
      <c r="G444" s="278">
        <f ca="1">IF($A444&lt;&gt;G$411,0,IF($A444&lt;&gt;$A443,1,MOD(G443-1+(COUNTIFS(H$411:$N$411,$A444)=COUNTIFS(H444:$N444,1)),G$410)+1))</f>
        <v>0</v>
      </c>
      <c r="H444" s="278">
        <f ca="1">IF($A444&lt;&gt;H$411,0,IF($A444&lt;&gt;$A443,1,MOD(H443-1+(COUNTIFS(I$411:$N$411,$A444)=COUNTIFS(I444:$N444,1)),H$410)+1))</f>
        <v>0</v>
      </c>
      <c r="I444" s="278">
        <f ca="1">IF($A444&lt;&gt;I$411,0,IF($A444&lt;&gt;$A443,1,MOD(I443-1+(COUNTIFS(N$411:$N$411,$A444)=COUNTIFS(N444:$N444,1)),I$410)+1))</f>
        <v>0</v>
      </c>
      <c r="J444" s="278"/>
      <c r="K444" s="278"/>
      <c r="L444" s="278"/>
      <c r="M444" s="278"/>
      <c r="O444">
        <v>32</v>
      </c>
      <c r="P444" s="102">
        <f t="shared" ca="1" si="294"/>
        <v>0</v>
      </c>
      <c r="Q444" s="102">
        <f t="shared" ca="1" si="295"/>
        <v>0</v>
      </c>
      <c r="R444" s="102">
        <f t="shared" ca="1" si="296"/>
        <v>0.5</v>
      </c>
      <c r="S444" s="102">
        <f t="shared" ca="1" si="297"/>
        <v>-0.5</v>
      </c>
      <c r="T444" s="102">
        <f t="shared" ca="1" si="298"/>
        <v>0</v>
      </c>
      <c r="U444" s="102">
        <f t="shared" ca="1" si="299"/>
        <v>0</v>
      </c>
      <c r="V444" s="102">
        <f t="shared" ca="1" si="300"/>
        <v>0</v>
      </c>
      <c r="W444" s="102"/>
      <c r="X444" s="102"/>
      <c r="Y444" s="102"/>
      <c r="Z444" s="102"/>
    </row>
    <row r="445" spans="1:26" outlineLevel="1">
      <c r="A445">
        <f t="shared" ca="1" si="302"/>
        <v>1</v>
      </c>
      <c r="B445" t="str">
        <f t="shared" ca="1" si="293"/>
        <v>EP2 LPD3 LPS2</v>
      </c>
      <c r="C445" s="280">
        <f ca="1">IF($A445&lt;&gt;$A444,1,MOD(C444-1+(COUNTIFS(D$411:$N$411,$A445)=COUNTIFS(D445:$N445,1)),C$410)+1)</f>
        <v>2</v>
      </c>
      <c r="D445" s="278">
        <f ca="1">IF($A445&lt;&gt;D$411,0,IF($A445&lt;&gt;$A444,1,MOD(D444-1+(COUNTIFS(E$411:$N$411,$A445)=COUNTIFS(E445:$N445,1)),D$410)+1))</f>
        <v>0</v>
      </c>
      <c r="E445" s="278">
        <f ca="1">IF($A445&lt;&gt;E$411,0,IF($A445&lt;&gt;$A444,1,MOD(E444-1+(COUNTIFS(F$411:$N$411,$A445)=COUNTIFS(F445:$N445,1)),E$410)+1))</f>
        <v>3</v>
      </c>
      <c r="F445" s="278">
        <f ca="1">IF($A445&lt;&gt;F$411,0,IF($A445&lt;&gt;$A444,1,MOD(F444-1+(COUNTIFS(G$411:$N$411,$A445)=COUNTIFS(G445:$N445,1)),F$410)+1))</f>
        <v>2</v>
      </c>
      <c r="G445" s="278">
        <f ca="1">IF($A445&lt;&gt;G$411,0,IF($A445&lt;&gt;$A444,1,MOD(G444-1+(COUNTIFS(H$411:$N$411,$A445)=COUNTIFS(H445:$N445,1)),G$410)+1))</f>
        <v>0</v>
      </c>
      <c r="H445" s="278">
        <f ca="1">IF($A445&lt;&gt;H$411,0,IF($A445&lt;&gt;$A444,1,MOD(H444-1+(COUNTIFS(I$411:$N$411,$A445)=COUNTIFS(I445:$N445,1)),H$410)+1))</f>
        <v>0</v>
      </c>
      <c r="I445" s="278">
        <f ca="1">IF($A445&lt;&gt;I$411,0,IF($A445&lt;&gt;$A444,1,MOD(I444-1+(COUNTIFS(N$411:$N$411,$A445)=COUNTIFS(N445:$N445,1)),I$410)+1))</f>
        <v>0</v>
      </c>
      <c r="J445" s="278"/>
      <c r="K445" s="278"/>
      <c r="L445" s="278"/>
      <c r="M445" s="278"/>
      <c r="O445">
        <v>33</v>
      </c>
      <c r="P445" s="102">
        <f t="shared" ref="P445:P476" ca="1" si="303">IF(C445=0,0,INDEX(C$403:C$406,C445,1))</f>
        <v>0</v>
      </c>
      <c r="Q445" s="102">
        <f t="shared" ref="Q445:Q476" ca="1" si="304">IF(D445=0,0,INDEX(D$403:D$406,D445,1))</f>
        <v>0</v>
      </c>
      <c r="R445" s="102">
        <f t="shared" ref="R445:R476" ca="1" si="305">IF(E445=0,0,INDEX(E$403:E$406,E445,1))</f>
        <v>0.5</v>
      </c>
      <c r="S445" s="102">
        <f t="shared" ref="S445:S476" ca="1" si="306">IF(F445=0,0,INDEX(F$403:F$406,F445,1))</f>
        <v>0</v>
      </c>
      <c r="T445" s="102">
        <f t="shared" ref="T445:T476" ca="1" si="307">IF(G445=0,0,INDEX(G$403:G$406,G445,1))</f>
        <v>0</v>
      </c>
      <c r="U445" s="102">
        <f t="shared" ref="U445:U476" ca="1" si="308">IF(H445=0,0,INDEX(H$403:H$406,H445,1))</f>
        <v>0</v>
      </c>
      <c r="V445" s="102">
        <f t="shared" ref="V445:V476" ca="1" si="309">IF(I445=0,0,INDEX(I$403:I$406,I445,1))</f>
        <v>0</v>
      </c>
      <c r="W445" s="102"/>
      <c r="X445" s="102"/>
      <c r="Y445" s="102"/>
      <c r="Z445" s="102"/>
    </row>
    <row r="446" spans="1:26" outlineLevel="1">
      <c r="A446">
        <f t="shared" ca="1" si="302"/>
        <v>1</v>
      </c>
      <c r="B446" t="str">
        <f t="shared" ca="1" si="293"/>
        <v>EP2 LPD3 LPS3</v>
      </c>
      <c r="C446" s="280">
        <f ca="1">IF($A446&lt;&gt;$A445,1,MOD(C445-1+(COUNTIFS(D$411:$N$411,$A446)=COUNTIFS(D446:$N446,1)),C$410)+1)</f>
        <v>2</v>
      </c>
      <c r="D446" s="278">
        <f ca="1">IF($A446&lt;&gt;D$411,0,IF($A446&lt;&gt;$A445,1,MOD(D445-1+(COUNTIFS(E$411:$N$411,$A446)=COUNTIFS(E446:$N446,1)),D$410)+1))</f>
        <v>0</v>
      </c>
      <c r="E446" s="278">
        <f ca="1">IF($A446&lt;&gt;E$411,0,IF($A446&lt;&gt;$A445,1,MOD(E445-1+(COUNTIFS(F$411:$N$411,$A446)=COUNTIFS(F446:$N446,1)),E$410)+1))</f>
        <v>3</v>
      </c>
      <c r="F446" s="278">
        <f ca="1">IF($A446&lt;&gt;F$411,0,IF($A446&lt;&gt;$A445,1,MOD(F445-1+(COUNTIFS(G$411:$N$411,$A446)=COUNTIFS(G446:$N446,1)),F$410)+1))</f>
        <v>3</v>
      </c>
      <c r="G446" s="278">
        <f ca="1">IF($A446&lt;&gt;G$411,0,IF($A446&lt;&gt;$A445,1,MOD(G445-1+(COUNTIFS(H$411:$N$411,$A446)=COUNTIFS(H446:$N446,1)),G$410)+1))</f>
        <v>0</v>
      </c>
      <c r="H446" s="278">
        <f ca="1">IF($A446&lt;&gt;H$411,0,IF($A446&lt;&gt;$A445,1,MOD(H445-1+(COUNTIFS(I$411:$N$411,$A446)=COUNTIFS(I446:$N446,1)),H$410)+1))</f>
        <v>0</v>
      </c>
      <c r="I446" s="278">
        <f ca="1">IF($A446&lt;&gt;I$411,0,IF($A446&lt;&gt;$A445,1,MOD(I445-1+(COUNTIFS(N$411:$N$411,$A446)=COUNTIFS(N446:$N446,1)),I$410)+1))</f>
        <v>0</v>
      </c>
      <c r="J446" s="278"/>
      <c r="K446" s="278"/>
      <c r="L446" s="278"/>
      <c r="M446" s="278"/>
      <c r="O446">
        <v>34</v>
      </c>
      <c r="P446" s="102">
        <f t="shared" ca="1" si="303"/>
        <v>0</v>
      </c>
      <c r="Q446" s="102">
        <f t="shared" ca="1" si="304"/>
        <v>0</v>
      </c>
      <c r="R446" s="102">
        <f t="shared" ca="1" si="305"/>
        <v>0.5</v>
      </c>
      <c r="S446" s="102">
        <f t="shared" ca="1" si="306"/>
        <v>0.5</v>
      </c>
      <c r="T446" s="102">
        <f t="shared" ca="1" si="307"/>
        <v>0</v>
      </c>
      <c r="U446" s="102">
        <f t="shared" ca="1" si="308"/>
        <v>0</v>
      </c>
      <c r="V446" s="102">
        <f t="shared" ca="1" si="309"/>
        <v>0</v>
      </c>
      <c r="W446" s="102"/>
      <c r="X446" s="102"/>
      <c r="Y446" s="102"/>
      <c r="Z446" s="102"/>
    </row>
    <row r="447" spans="1:26" outlineLevel="1">
      <c r="A447">
        <f t="shared" ca="1" si="302"/>
        <v>1</v>
      </c>
      <c r="B447" t="str">
        <f t="shared" ca="1" si="293"/>
        <v>EP3 LPD1 LPS1</v>
      </c>
      <c r="C447" s="280">
        <f ca="1">IF($A447&lt;&gt;$A446,1,MOD(C446-1+(COUNTIFS(D$411:$N$411,$A447)=COUNTIFS(D447:$N447,1)),C$410)+1)</f>
        <v>3</v>
      </c>
      <c r="D447" s="278">
        <f ca="1">IF($A447&lt;&gt;D$411,0,IF($A447&lt;&gt;$A446,1,MOD(D446-1+(COUNTIFS(E$411:$N$411,$A447)=COUNTIFS(E447:$N447,1)),D$410)+1))</f>
        <v>0</v>
      </c>
      <c r="E447" s="278">
        <f ca="1">IF($A447&lt;&gt;E$411,0,IF($A447&lt;&gt;$A446,1,MOD(E446-1+(COUNTIFS(F$411:$N$411,$A447)=COUNTIFS(F447:$N447,1)),E$410)+1))</f>
        <v>1</v>
      </c>
      <c r="F447" s="278">
        <f ca="1">IF($A447&lt;&gt;F$411,0,IF($A447&lt;&gt;$A446,1,MOD(F446-1+(COUNTIFS(G$411:$N$411,$A447)=COUNTIFS(G447:$N447,1)),F$410)+1))</f>
        <v>1</v>
      </c>
      <c r="G447" s="278">
        <f ca="1">IF($A447&lt;&gt;G$411,0,IF($A447&lt;&gt;$A446,1,MOD(G446-1+(COUNTIFS(H$411:$N$411,$A447)=COUNTIFS(H447:$N447,1)),G$410)+1))</f>
        <v>0</v>
      </c>
      <c r="H447" s="278">
        <f ca="1">IF($A447&lt;&gt;H$411,0,IF($A447&lt;&gt;$A446,1,MOD(H446-1+(COUNTIFS(I$411:$N$411,$A447)=COUNTIFS(I447:$N447,1)),H$410)+1))</f>
        <v>0</v>
      </c>
      <c r="I447" s="278">
        <f ca="1">IF($A447&lt;&gt;I$411,0,IF($A447&lt;&gt;$A446,1,MOD(I446-1+(COUNTIFS(N$411:$N$411,$A447)=COUNTIFS(N447:$N447,1)),I$410)+1))</f>
        <v>0</v>
      </c>
      <c r="J447" s="278"/>
      <c r="K447" s="278"/>
      <c r="L447" s="278"/>
      <c r="M447" s="278"/>
      <c r="O447">
        <v>35</v>
      </c>
      <c r="P447" s="102">
        <f t="shared" ca="1" si="303"/>
        <v>0.5</v>
      </c>
      <c r="Q447" s="102">
        <f t="shared" ca="1" si="304"/>
        <v>0</v>
      </c>
      <c r="R447" s="102">
        <f t="shared" ca="1" si="305"/>
        <v>-0.5</v>
      </c>
      <c r="S447" s="102">
        <f t="shared" ca="1" si="306"/>
        <v>-0.5</v>
      </c>
      <c r="T447" s="102">
        <f t="shared" ca="1" si="307"/>
        <v>0</v>
      </c>
      <c r="U447" s="102">
        <f t="shared" ca="1" si="308"/>
        <v>0</v>
      </c>
      <c r="V447" s="102">
        <f t="shared" ca="1" si="309"/>
        <v>0</v>
      </c>
      <c r="W447" s="102"/>
      <c r="X447" s="102"/>
      <c r="Y447" s="102"/>
      <c r="Z447" s="102"/>
    </row>
    <row r="448" spans="1:26" outlineLevel="1">
      <c r="A448">
        <f t="shared" ca="1" si="302"/>
        <v>1</v>
      </c>
      <c r="B448" t="str">
        <f t="shared" ca="1" si="293"/>
        <v>EP3 LPD1 LPS2</v>
      </c>
      <c r="C448" s="280">
        <f ca="1">IF($A448&lt;&gt;$A447,1,MOD(C447-1+(COUNTIFS(D$411:$N$411,$A448)=COUNTIFS(D448:$N448,1)),C$410)+1)</f>
        <v>3</v>
      </c>
      <c r="D448" s="278">
        <f ca="1">IF($A448&lt;&gt;D$411,0,IF($A448&lt;&gt;$A447,1,MOD(D447-1+(COUNTIFS(E$411:$N$411,$A448)=COUNTIFS(E448:$N448,1)),D$410)+1))</f>
        <v>0</v>
      </c>
      <c r="E448" s="278">
        <f ca="1">IF($A448&lt;&gt;E$411,0,IF($A448&lt;&gt;$A447,1,MOD(E447-1+(COUNTIFS(F$411:$N$411,$A448)=COUNTIFS(F448:$N448,1)),E$410)+1))</f>
        <v>1</v>
      </c>
      <c r="F448" s="278">
        <f ca="1">IF($A448&lt;&gt;F$411,0,IF($A448&lt;&gt;$A447,1,MOD(F447-1+(COUNTIFS(G$411:$N$411,$A448)=COUNTIFS(G448:$N448,1)),F$410)+1))</f>
        <v>2</v>
      </c>
      <c r="G448" s="278">
        <f ca="1">IF($A448&lt;&gt;G$411,0,IF($A448&lt;&gt;$A447,1,MOD(G447-1+(COUNTIFS(H$411:$N$411,$A448)=COUNTIFS(H448:$N448,1)),G$410)+1))</f>
        <v>0</v>
      </c>
      <c r="H448" s="278">
        <f ca="1">IF($A448&lt;&gt;H$411,0,IF($A448&lt;&gt;$A447,1,MOD(H447-1+(COUNTIFS(I$411:$N$411,$A448)=COUNTIFS(I448:$N448,1)),H$410)+1))</f>
        <v>0</v>
      </c>
      <c r="I448" s="278">
        <f ca="1">IF($A448&lt;&gt;I$411,0,IF($A448&lt;&gt;$A447,1,MOD(I447-1+(COUNTIFS(N$411:$N$411,$A448)=COUNTIFS(N448:$N448,1)),I$410)+1))</f>
        <v>0</v>
      </c>
      <c r="J448" s="278"/>
      <c r="K448" s="278"/>
      <c r="L448" s="278"/>
      <c r="M448" s="278"/>
      <c r="O448">
        <v>36</v>
      </c>
      <c r="P448" s="102">
        <f t="shared" ca="1" si="303"/>
        <v>0.5</v>
      </c>
      <c r="Q448" s="102">
        <f t="shared" ca="1" si="304"/>
        <v>0</v>
      </c>
      <c r="R448" s="102">
        <f t="shared" ca="1" si="305"/>
        <v>-0.5</v>
      </c>
      <c r="S448" s="102">
        <f t="shared" ca="1" si="306"/>
        <v>0</v>
      </c>
      <c r="T448" s="102">
        <f t="shared" ca="1" si="307"/>
        <v>0</v>
      </c>
      <c r="U448" s="102">
        <f t="shared" ca="1" si="308"/>
        <v>0</v>
      </c>
      <c r="V448" s="102">
        <f t="shared" ca="1" si="309"/>
        <v>0</v>
      </c>
      <c r="W448" s="102"/>
      <c r="X448" s="102"/>
      <c r="Y448" s="102"/>
      <c r="Z448" s="102"/>
    </row>
    <row r="449" spans="1:26" outlineLevel="1">
      <c r="A449">
        <f t="shared" ca="1" si="302"/>
        <v>1</v>
      </c>
      <c r="B449" t="str">
        <f t="shared" ca="1" si="293"/>
        <v>EP3 LPD1 LPS3</v>
      </c>
      <c r="C449" s="280">
        <f ca="1">IF($A449&lt;&gt;$A448,1,MOD(C448-1+(COUNTIFS(D$411:$N$411,$A449)=COUNTIFS(D449:$N449,1)),C$410)+1)</f>
        <v>3</v>
      </c>
      <c r="D449" s="278">
        <f ca="1">IF($A449&lt;&gt;D$411,0,IF($A449&lt;&gt;$A448,1,MOD(D448-1+(COUNTIFS(E$411:$N$411,$A449)=COUNTIFS(E449:$N449,1)),D$410)+1))</f>
        <v>0</v>
      </c>
      <c r="E449" s="278">
        <f ca="1">IF($A449&lt;&gt;E$411,0,IF($A449&lt;&gt;$A448,1,MOD(E448-1+(COUNTIFS(F$411:$N$411,$A449)=COUNTIFS(F449:$N449,1)),E$410)+1))</f>
        <v>1</v>
      </c>
      <c r="F449" s="278">
        <f ca="1">IF($A449&lt;&gt;F$411,0,IF($A449&lt;&gt;$A448,1,MOD(F448-1+(COUNTIFS(G$411:$N$411,$A449)=COUNTIFS(G449:$N449,1)),F$410)+1))</f>
        <v>3</v>
      </c>
      <c r="G449" s="278">
        <f ca="1">IF($A449&lt;&gt;G$411,0,IF($A449&lt;&gt;$A448,1,MOD(G448-1+(COUNTIFS(H$411:$N$411,$A449)=COUNTIFS(H449:$N449,1)),G$410)+1))</f>
        <v>0</v>
      </c>
      <c r="H449" s="278">
        <f ca="1">IF($A449&lt;&gt;H$411,0,IF($A449&lt;&gt;$A448,1,MOD(H448-1+(COUNTIFS(I$411:$N$411,$A449)=COUNTIFS(I449:$N449,1)),H$410)+1))</f>
        <v>0</v>
      </c>
      <c r="I449" s="278">
        <f ca="1">IF($A449&lt;&gt;I$411,0,IF($A449&lt;&gt;$A448,1,MOD(I448-1+(COUNTIFS(N$411:$N$411,$A449)=COUNTIFS(N449:$N449,1)),I$410)+1))</f>
        <v>0</v>
      </c>
      <c r="J449" s="278"/>
      <c r="K449" s="278"/>
      <c r="L449" s="278"/>
      <c r="M449" s="278"/>
      <c r="O449">
        <v>37</v>
      </c>
      <c r="P449" s="102">
        <f t="shared" ca="1" si="303"/>
        <v>0.5</v>
      </c>
      <c r="Q449" s="102">
        <f t="shared" ca="1" si="304"/>
        <v>0</v>
      </c>
      <c r="R449" s="102">
        <f t="shared" ca="1" si="305"/>
        <v>-0.5</v>
      </c>
      <c r="S449" s="102">
        <f t="shared" ca="1" si="306"/>
        <v>0.5</v>
      </c>
      <c r="T449" s="102">
        <f t="shared" ca="1" si="307"/>
        <v>0</v>
      </c>
      <c r="U449" s="102">
        <f t="shared" ca="1" si="308"/>
        <v>0</v>
      </c>
      <c r="V449" s="102">
        <f t="shared" ca="1" si="309"/>
        <v>0</v>
      </c>
      <c r="W449" s="102"/>
      <c r="X449" s="102"/>
      <c r="Y449" s="102"/>
      <c r="Z449" s="102"/>
    </row>
    <row r="450" spans="1:26" outlineLevel="1">
      <c r="A450">
        <f t="shared" ca="1" si="302"/>
        <v>1</v>
      </c>
      <c r="B450" t="str">
        <f t="shared" ca="1" si="293"/>
        <v>EP3 LPD2 LPS1</v>
      </c>
      <c r="C450" s="280">
        <f ca="1">IF($A450&lt;&gt;$A449,1,MOD(C449-1+(COUNTIFS(D$411:$N$411,$A450)=COUNTIFS(D450:$N450,1)),C$410)+1)</f>
        <v>3</v>
      </c>
      <c r="D450" s="278">
        <f ca="1">IF($A450&lt;&gt;D$411,0,IF($A450&lt;&gt;$A449,1,MOD(D449-1+(COUNTIFS(E$411:$N$411,$A450)=COUNTIFS(E450:$N450,1)),D$410)+1))</f>
        <v>0</v>
      </c>
      <c r="E450" s="278">
        <f ca="1">IF($A450&lt;&gt;E$411,0,IF($A450&lt;&gt;$A449,1,MOD(E449-1+(COUNTIFS(F$411:$N$411,$A450)=COUNTIFS(F450:$N450,1)),E$410)+1))</f>
        <v>2</v>
      </c>
      <c r="F450" s="278">
        <f ca="1">IF($A450&lt;&gt;F$411,0,IF($A450&lt;&gt;$A449,1,MOD(F449-1+(COUNTIFS(G$411:$N$411,$A450)=COUNTIFS(G450:$N450,1)),F$410)+1))</f>
        <v>1</v>
      </c>
      <c r="G450" s="278">
        <f ca="1">IF($A450&lt;&gt;G$411,0,IF($A450&lt;&gt;$A449,1,MOD(G449-1+(COUNTIFS(H$411:$N$411,$A450)=COUNTIFS(H450:$N450,1)),G$410)+1))</f>
        <v>0</v>
      </c>
      <c r="H450" s="278">
        <f ca="1">IF($A450&lt;&gt;H$411,0,IF($A450&lt;&gt;$A449,1,MOD(H449-1+(COUNTIFS(I$411:$N$411,$A450)=COUNTIFS(I450:$N450,1)),H$410)+1))</f>
        <v>0</v>
      </c>
      <c r="I450" s="278">
        <f ca="1">IF($A450&lt;&gt;I$411,0,IF($A450&lt;&gt;$A449,1,MOD(I449-1+(COUNTIFS(N$411:$N$411,$A450)=COUNTIFS(N450:$N450,1)),I$410)+1))</f>
        <v>0</v>
      </c>
      <c r="J450" s="278"/>
      <c r="K450" s="278"/>
      <c r="L450" s="278"/>
      <c r="M450" s="278"/>
      <c r="O450">
        <v>38</v>
      </c>
      <c r="P450" s="102">
        <f t="shared" ca="1" si="303"/>
        <v>0.5</v>
      </c>
      <c r="Q450" s="102">
        <f t="shared" ca="1" si="304"/>
        <v>0</v>
      </c>
      <c r="R450" s="102">
        <f t="shared" ca="1" si="305"/>
        <v>0</v>
      </c>
      <c r="S450" s="102">
        <f t="shared" ca="1" si="306"/>
        <v>-0.5</v>
      </c>
      <c r="T450" s="102">
        <f t="shared" ca="1" si="307"/>
        <v>0</v>
      </c>
      <c r="U450" s="102">
        <f t="shared" ca="1" si="308"/>
        <v>0</v>
      </c>
      <c r="V450" s="102">
        <f t="shared" ca="1" si="309"/>
        <v>0</v>
      </c>
      <c r="W450" s="102"/>
      <c r="X450" s="102"/>
      <c r="Y450" s="102"/>
      <c r="Z450" s="102"/>
    </row>
    <row r="451" spans="1:26" outlineLevel="1">
      <c r="A451">
        <f t="shared" ca="1" si="302"/>
        <v>1</v>
      </c>
      <c r="B451" t="str">
        <f t="shared" ca="1" si="293"/>
        <v>EP3 LPD2 LPS2</v>
      </c>
      <c r="C451" s="280">
        <f ca="1">IF($A451&lt;&gt;$A450,1,MOD(C450-1+(COUNTIFS(D$411:$N$411,$A451)=COUNTIFS(D451:$N451,1)),C$410)+1)</f>
        <v>3</v>
      </c>
      <c r="D451" s="278">
        <f ca="1">IF($A451&lt;&gt;D$411,0,IF($A451&lt;&gt;$A450,1,MOD(D450-1+(COUNTIFS(E$411:$N$411,$A451)=COUNTIFS(E451:$N451,1)),D$410)+1))</f>
        <v>0</v>
      </c>
      <c r="E451" s="278">
        <f ca="1">IF($A451&lt;&gt;E$411,0,IF($A451&lt;&gt;$A450,1,MOD(E450-1+(COUNTIFS(F$411:$N$411,$A451)=COUNTIFS(F451:$N451,1)),E$410)+1))</f>
        <v>2</v>
      </c>
      <c r="F451" s="278">
        <f ca="1">IF($A451&lt;&gt;F$411,0,IF($A451&lt;&gt;$A450,1,MOD(F450-1+(COUNTIFS(G$411:$N$411,$A451)=COUNTIFS(G451:$N451,1)),F$410)+1))</f>
        <v>2</v>
      </c>
      <c r="G451" s="278">
        <f ca="1">IF($A451&lt;&gt;G$411,0,IF($A451&lt;&gt;$A450,1,MOD(G450-1+(COUNTIFS(H$411:$N$411,$A451)=COUNTIFS(H451:$N451,1)),G$410)+1))</f>
        <v>0</v>
      </c>
      <c r="H451" s="278">
        <f ca="1">IF($A451&lt;&gt;H$411,0,IF($A451&lt;&gt;$A450,1,MOD(H450-1+(COUNTIFS(I$411:$N$411,$A451)=COUNTIFS(I451:$N451,1)),H$410)+1))</f>
        <v>0</v>
      </c>
      <c r="I451" s="278">
        <f ca="1">IF($A451&lt;&gt;I$411,0,IF($A451&lt;&gt;$A450,1,MOD(I450-1+(COUNTIFS(N$411:$N$411,$A451)=COUNTIFS(N451:$N451,1)),I$410)+1))</f>
        <v>0</v>
      </c>
      <c r="J451" s="278"/>
      <c r="K451" s="278"/>
      <c r="L451" s="278"/>
      <c r="M451" s="278"/>
      <c r="O451">
        <v>39</v>
      </c>
      <c r="P451" s="102">
        <f t="shared" ca="1" si="303"/>
        <v>0.5</v>
      </c>
      <c r="Q451" s="102">
        <f t="shared" ca="1" si="304"/>
        <v>0</v>
      </c>
      <c r="R451" s="102">
        <f t="shared" ca="1" si="305"/>
        <v>0</v>
      </c>
      <c r="S451" s="102">
        <f t="shared" ca="1" si="306"/>
        <v>0</v>
      </c>
      <c r="T451" s="102">
        <f t="shared" ca="1" si="307"/>
        <v>0</v>
      </c>
      <c r="U451" s="102">
        <f t="shared" ca="1" si="308"/>
        <v>0</v>
      </c>
      <c r="V451" s="102">
        <f t="shared" ca="1" si="309"/>
        <v>0</v>
      </c>
      <c r="W451" s="102"/>
      <c r="X451" s="102"/>
      <c r="Y451" s="102"/>
      <c r="Z451" s="102"/>
    </row>
    <row r="452" spans="1:26" outlineLevel="1">
      <c r="A452">
        <f t="shared" ca="1" si="302"/>
        <v>1</v>
      </c>
      <c r="B452" t="str">
        <f t="shared" ca="1" si="293"/>
        <v>EP3 LPD2 LPS3</v>
      </c>
      <c r="C452" s="280">
        <f ca="1">IF($A452&lt;&gt;$A451,1,MOD(C451-1+(COUNTIFS(D$411:$N$411,$A452)=COUNTIFS(D452:$N452,1)),C$410)+1)</f>
        <v>3</v>
      </c>
      <c r="D452" s="278">
        <f ca="1">IF($A452&lt;&gt;D$411,0,IF($A452&lt;&gt;$A451,1,MOD(D451-1+(COUNTIFS(E$411:$N$411,$A452)=COUNTIFS(E452:$N452,1)),D$410)+1))</f>
        <v>0</v>
      </c>
      <c r="E452" s="278">
        <f ca="1">IF($A452&lt;&gt;E$411,0,IF($A452&lt;&gt;$A451,1,MOD(E451-1+(COUNTIFS(F$411:$N$411,$A452)=COUNTIFS(F452:$N452,1)),E$410)+1))</f>
        <v>2</v>
      </c>
      <c r="F452" s="278">
        <f ca="1">IF($A452&lt;&gt;F$411,0,IF($A452&lt;&gt;$A451,1,MOD(F451-1+(COUNTIFS(G$411:$N$411,$A452)=COUNTIFS(G452:$N452,1)),F$410)+1))</f>
        <v>3</v>
      </c>
      <c r="G452" s="278">
        <f ca="1">IF($A452&lt;&gt;G$411,0,IF($A452&lt;&gt;$A451,1,MOD(G451-1+(COUNTIFS(H$411:$N$411,$A452)=COUNTIFS(H452:$N452,1)),G$410)+1))</f>
        <v>0</v>
      </c>
      <c r="H452" s="278">
        <f ca="1">IF($A452&lt;&gt;H$411,0,IF($A452&lt;&gt;$A451,1,MOD(H451-1+(COUNTIFS(I$411:$N$411,$A452)=COUNTIFS(I452:$N452,1)),H$410)+1))</f>
        <v>0</v>
      </c>
      <c r="I452" s="278">
        <f ca="1">IF($A452&lt;&gt;I$411,0,IF($A452&lt;&gt;$A451,1,MOD(I451-1+(COUNTIFS(N$411:$N$411,$A452)=COUNTIFS(N452:$N452,1)),I$410)+1))</f>
        <v>0</v>
      </c>
      <c r="J452" s="278"/>
      <c r="K452" s="278"/>
      <c r="L452" s="278"/>
      <c r="M452" s="278"/>
      <c r="O452">
        <v>40</v>
      </c>
      <c r="P452" s="102">
        <f t="shared" ca="1" si="303"/>
        <v>0.5</v>
      </c>
      <c r="Q452" s="102">
        <f t="shared" ca="1" si="304"/>
        <v>0</v>
      </c>
      <c r="R452" s="102">
        <f t="shared" ca="1" si="305"/>
        <v>0</v>
      </c>
      <c r="S452" s="102">
        <f t="shared" ca="1" si="306"/>
        <v>0.5</v>
      </c>
      <c r="T452" s="102">
        <f t="shared" ca="1" si="307"/>
        <v>0</v>
      </c>
      <c r="U452" s="102">
        <f t="shared" ca="1" si="308"/>
        <v>0</v>
      </c>
      <c r="V452" s="102">
        <f t="shared" ca="1" si="309"/>
        <v>0</v>
      </c>
      <c r="W452" s="102"/>
      <c r="X452" s="102"/>
      <c r="Y452" s="102"/>
      <c r="Z452" s="102"/>
    </row>
    <row r="453" spans="1:26" outlineLevel="1">
      <c r="A453">
        <f t="shared" ca="1" si="302"/>
        <v>1</v>
      </c>
      <c r="B453" t="str">
        <f t="shared" ca="1" si="293"/>
        <v>EP3 LPD3 LPS1</v>
      </c>
      <c r="C453" s="280">
        <f ca="1">IF($A453&lt;&gt;$A452,1,MOD(C452-1+(COUNTIFS(D$411:$N$411,$A453)=COUNTIFS(D453:$N453,1)),C$410)+1)</f>
        <v>3</v>
      </c>
      <c r="D453" s="278">
        <f ca="1">IF($A453&lt;&gt;D$411,0,IF($A453&lt;&gt;$A452,1,MOD(D452-1+(COUNTIFS(E$411:$N$411,$A453)=COUNTIFS(E453:$N453,1)),D$410)+1))</f>
        <v>0</v>
      </c>
      <c r="E453" s="278">
        <f ca="1">IF($A453&lt;&gt;E$411,0,IF($A453&lt;&gt;$A452,1,MOD(E452-1+(COUNTIFS(F$411:$N$411,$A453)=COUNTIFS(F453:$N453,1)),E$410)+1))</f>
        <v>3</v>
      </c>
      <c r="F453" s="278">
        <f ca="1">IF($A453&lt;&gt;F$411,0,IF($A453&lt;&gt;$A452,1,MOD(F452-1+(COUNTIFS(G$411:$N$411,$A453)=COUNTIFS(G453:$N453,1)),F$410)+1))</f>
        <v>1</v>
      </c>
      <c r="G453" s="278">
        <f ca="1">IF($A453&lt;&gt;G$411,0,IF($A453&lt;&gt;$A452,1,MOD(G452-1+(COUNTIFS(H$411:$N$411,$A453)=COUNTIFS(H453:$N453,1)),G$410)+1))</f>
        <v>0</v>
      </c>
      <c r="H453" s="278">
        <f ca="1">IF($A453&lt;&gt;H$411,0,IF($A453&lt;&gt;$A452,1,MOD(H452-1+(COUNTIFS(I$411:$N$411,$A453)=COUNTIFS(I453:$N453,1)),H$410)+1))</f>
        <v>0</v>
      </c>
      <c r="I453" s="278">
        <f ca="1">IF($A453&lt;&gt;I$411,0,IF($A453&lt;&gt;$A452,1,MOD(I452-1+(COUNTIFS(N$411:$N$411,$A453)=COUNTIFS(N453:$N453,1)),I$410)+1))</f>
        <v>0</v>
      </c>
      <c r="J453" s="278"/>
      <c r="K453" s="278"/>
      <c r="L453" s="278"/>
      <c r="M453" s="278"/>
      <c r="O453">
        <v>41</v>
      </c>
      <c r="P453" s="102">
        <f t="shared" ca="1" si="303"/>
        <v>0.5</v>
      </c>
      <c r="Q453" s="102">
        <f t="shared" ca="1" si="304"/>
        <v>0</v>
      </c>
      <c r="R453" s="102">
        <f t="shared" ca="1" si="305"/>
        <v>0.5</v>
      </c>
      <c r="S453" s="102">
        <f t="shared" ca="1" si="306"/>
        <v>-0.5</v>
      </c>
      <c r="T453" s="102">
        <f t="shared" ca="1" si="307"/>
        <v>0</v>
      </c>
      <c r="U453" s="102">
        <f t="shared" ca="1" si="308"/>
        <v>0</v>
      </c>
      <c r="V453" s="102">
        <f t="shared" ca="1" si="309"/>
        <v>0</v>
      </c>
      <c r="W453" s="102"/>
      <c r="X453" s="102"/>
      <c r="Y453" s="102"/>
      <c r="Z453" s="102"/>
    </row>
    <row r="454" spans="1:26" outlineLevel="1">
      <c r="A454">
        <f t="shared" ca="1" si="302"/>
        <v>1</v>
      </c>
      <c r="B454" t="str">
        <f t="shared" ca="1" si="293"/>
        <v>EP3 LPD3 LPS2</v>
      </c>
      <c r="C454" s="280">
        <f ca="1">IF($A454&lt;&gt;$A453,1,MOD(C453-1+(COUNTIFS(D$411:$N$411,$A454)=COUNTIFS(D454:$N454,1)),C$410)+1)</f>
        <v>3</v>
      </c>
      <c r="D454" s="278">
        <f ca="1">IF($A454&lt;&gt;D$411,0,IF($A454&lt;&gt;$A453,1,MOD(D453-1+(COUNTIFS(E$411:$N$411,$A454)=COUNTIFS(E454:$N454,1)),D$410)+1))</f>
        <v>0</v>
      </c>
      <c r="E454" s="278">
        <f ca="1">IF($A454&lt;&gt;E$411,0,IF($A454&lt;&gt;$A453,1,MOD(E453-1+(COUNTIFS(F$411:$N$411,$A454)=COUNTIFS(F454:$N454,1)),E$410)+1))</f>
        <v>3</v>
      </c>
      <c r="F454" s="278">
        <f ca="1">IF($A454&lt;&gt;F$411,0,IF($A454&lt;&gt;$A453,1,MOD(F453-1+(COUNTIFS(G$411:$N$411,$A454)=COUNTIFS(G454:$N454,1)),F$410)+1))</f>
        <v>2</v>
      </c>
      <c r="G454" s="278">
        <f ca="1">IF($A454&lt;&gt;G$411,0,IF($A454&lt;&gt;$A453,1,MOD(G453-1+(COUNTIFS(H$411:$N$411,$A454)=COUNTIFS(H454:$N454,1)),G$410)+1))</f>
        <v>0</v>
      </c>
      <c r="H454" s="278">
        <f ca="1">IF($A454&lt;&gt;H$411,0,IF($A454&lt;&gt;$A453,1,MOD(H453-1+(COUNTIFS(I$411:$N$411,$A454)=COUNTIFS(I454:$N454,1)),H$410)+1))</f>
        <v>0</v>
      </c>
      <c r="I454" s="278">
        <f ca="1">IF($A454&lt;&gt;I$411,0,IF($A454&lt;&gt;$A453,1,MOD(I453-1+(COUNTIFS(N$411:$N$411,$A454)=COUNTIFS(N454:$N454,1)),I$410)+1))</f>
        <v>0</v>
      </c>
      <c r="J454" s="278"/>
      <c r="K454" s="278"/>
      <c r="L454" s="278"/>
      <c r="M454" s="278"/>
      <c r="O454">
        <v>42</v>
      </c>
      <c r="P454" s="102">
        <f t="shared" ca="1" si="303"/>
        <v>0.5</v>
      </c>
      <c r="Q454" s="102">
        <f t="shared" ca="1" si="304"/>
        <v>0</v>
      </c>
      <c r="R454" s="102">
        <f t="shared" ca="1" si="305"/>
        <v>0.5</v>
      </c>
      <c r="S454" s="102">
        <f t="shared" ca="1" si="306"/>
        <v>0</v>
      </c>
      <c r="T454" s="102">
        <f t="shared" ca="1" si="307"/>
        <v>0</v>
      </c>
      <c r="U454" s="102">
        <f t="shared" ca="1" si="308"/>
        <v>0</v>
      </c>
      <c r="V454" s="102">
        <f t="shared" ca="1" si="309"/>
        <v>0</v>
      </c>
      <c r="W454" s="102"/>
      <c r="X454" s="102"/>
      <c r="Y454" s="102"/>
      <c r="Z454" s="102"/>
    </row>
    <row r="455" spans="1:26" outlineLevel="1">
      <c r="A455">
        <f t="shared" ca="1" si="302"/>
        <v>1</v>
      </c>
      <c r="B455" t="str">
        <f t="shared" ca="1" si="293"/>
        <v>EP3 LPD3 LPS3</v>
      </c>
      <c r="C455" s="280">
        <f ca="1">IF($A455&lt;&gt;$A454,1,MOD(C454-1+(COUNTIFS(D$411:$N$411,$A455)=COUNTIFS(D455:$N455,1)),C$410)+1)</f>
        <v>3</v>
      </c>
      <c r="D455" s="278">
        <f ca="1">IF($A455&lt;&gt;D$411,0,IF($A455&lt;&gt;$A454,1,MOD(D454-1+(COUNTIFS(E$411:$N$411,$A455)=COUNTIFS(E455:$N455,1)),D$410)+1))</f>
        <v>0</v>
      </c>
      <c r="E455" s="278">
        <f ca="1">IF($A455&lt;&gt;E$411,0,IF($A455&lt;&gt;$A454,1,MOD(E454-1+(COUNTIFS(F$411:$N$411,$A455)=COUNTIFS(F455:$N455,1)),E$410)+1))</f>
        <v>3</v>
      </c>
      <c r="F455" s="278">
        <f ca="1">IF($A455&lt;&gt;F$411,0,IF($A455&lt;&gt;$A454,1,MOD(F454-1+(COUNTIFS(G$411:$N$411,$A455)=COUNTIFS(G455:$N455,1)),F$410)+1))</f>
        <v>3</v>
      </c>
      <c r="G455" s="278">
        <f ca="1">IF($A455&lt;&gt;G$411,0,IF($A455&lt;&gt;$A454,1,MOD(G454-1+(COUNTIFS(H$411:$N$411,$A455)=COUNTIFS(H455:$N455,1)),G$410)+1))</f>
        <v>0</v>
      </c>
      <c r="H455" s="278">
        <f ca="1">IF($A455&lt;&gt;H$411,0,IF($A455&lt;&gt;$A454,1,MOD(H454-1+(COUNTIFS(I$411:$N$411,$A455)=COUNTIFS(I455:$N455,1)),H$410)+1))</f>
        <v>0</v>
      </c>
      <c r="I455" s="278">
        <f ca="1">IF($A455&lt;&gt;I$411,0,IF($A455&lt;&gt;$A454,1,MOD(I454-1+(COUNTIFS(N$411:$N$411,$A455)=COUNTIFS(N455:$N455,1)),I$410)+1))</f>
        <v>0</v>
      </c>
      <c r="J455" s="278"/>
      <c r="K455" s="278"/>
      <c r="L455" s="278"/>
      <c r="M455" s="278"/>
      <c r="O455">
        <v>43</v>
      </c>
      <c r="P455" s="102">
        <f t="shared" ca="1" si="303"/>
        <v>0.5</v>
      </c>
      <c r="Q455" s="102">
        <f t="shared" ca="1" si="304"/>
        <v>0</v>
      </c>
      <c r="R455" s="102">
        <f t="shared" ca="1" si="305"/>
        <v>0.5</v>
      </c>
      <c r="S455" s="102">
        <f t="shared" ca="1" si="306"/>
        <v>0.5</v>
      </c>
      <c r="T455" s="102">
        <f t="shared" ca="1" si="307"/>
        <v>0</v>
      </c>
      <c r="U455" s="102">
        <f t="shared" ca="1" si="308"/>
        <v>0</v>
      </c>
      <c r="V455" s="102">
        <f t="shared" ca="1" si="309"/>
        <v>0</v>
      </c>
      <c r="W455" s="102"/>
      <c r="X455" s="102"/>
      <c r="Y455" s="102"/>
      <c r="Z455" s="102"/>
    </row>
    <row r="456" spans="1:26" outlineLevel="1">
      <c r="A456">
        <f t="shared" ca="1" si="302"/>
        <v>1</v>
      </c>
      <c r="B456" t="str">
        <f t="shared" ca="1" si="293"/>
        <v>EP1 LPD1 LPS1</v>
      </c>
      <c r="C456" s="280">
        <f ca="1">IF($A456&lt;&gt;$A455,1,MOD(C455-1+(COUNTIFS(D$411:$N$411,$A456)=COUNTIFS(D456:$N456,1)),C$410)+1)</f>
        <v>1</v>
      </c>
      <c r="D456" s="278">
        <f ca="1">IF($A456&lt;&gt;D$411,0,IF($A456&lt;&gt;$A455,1,MOD(D455-1+(COUNTIFS(E$411:$N$411,$A456)=COUNTIFS(E456:$N456,1)),D$410)+1))</f>
        <v>0</v>
      </c>
      <c r="E456" s="278">
        <f ca="1">IF($A456&lt;&gt;E$411,0,IF($A456&lt;&gt;$A455,1,MOD(E455-1+(COUNTIFS(F$411:$N$411,$A456)=COUNTIFS(F456:$N456,1)),E$410)+1))</f>
        <v>1</v>
      </c>
      <c r="F456" s="278">
        <f ca="1">IF($A456&lt;&gt;F$411,0,IF($A456&lt;&gt;$A455,1,MOD(F455-1+(COUNTIFS(G$411:$N$411,$A456)=COUNTIFS(G456:$N456,1)),F$410)+1))</f>
        <v>1</v>
      </c>
      <c r="G456" s="278">
        <f ca="1">IF($A456&lt;&gt;G$411,0,IF($A456&lt;&gt;$A455,1,MOD(G455-1+(COUNTIFS(H$411:$N$411,$A456)=COUNTIFS(H456:$N456,1)),G$410)+1))</f>
        <v>0</v>
      </c>
      <c r="H456" s="278">
        <f ca="1">IF($A456&lt;&gt;H$411,0,IF($A456&lt;&gt;$A455,1,MOD(H455-1+(COUNTIFS(I$411:$N$411,$A456)=COUNTIFS(I456:$N456,1)),H$410)+1))</f>
        <v>0</v>
      </c>
      <c r="I456" s="278">
        <f ca="1">IF($A456&lt;&gt;I$411,0,IF($A456&lt;&gt;$A455,1,MOD(I455-1+(COUNTIFS(N$411:$N$411,$A456)=COUNTIFS(N456:$N456,1)),I$410)+1))</f>
        <v>0</v>
      </c>
      <c r="J456" s="278"/>
      <c r="K456" s="278"/>
      <c r="L456" s="278"/>
      <c r="M456" s="278"/>
      <c r="O456">
        <v>44</v>
      </c>
      <c r="P456" s="102">
        <f t="shared" ca="1" si="303"/>
        <v>-0.5</v>
      </c>
      <c r="Q456" s="102">
        <f t="shared" ca="1" si="304"/>
        <v>0</v>
      </c>
      <c r="R456" s="102">
        <f t="shared" ca="1" si="305"/>
        <v>-0.5</v>
      </c>
      <c r="S456" s="102">
        <f t="shared" ca="1" si="306"/>
        <v>-0.5</v>
      </c>
      <c r="T456" s="102">
        <f t="shared" ca="1" si="307"/>
        <v>0</v>
      </c>
      <c r="U456" s="102">
        <f t="shared" ca="1" si="308"/>
        <v>0</v>
      </c>
      <c r="V456" s="102">
        <f t="shared" ca="1" si="309"/>
        <v>0</v>
      </c>
      <c r="W456" s="102"/>
      <c r="X456" s="102"/>
      <c r="Y456" s="102"/>
      <c r="Z456" s="102"/>
    </row>
    <row r="457" spans="1:26" outlineLevel="1">
      <c r="A457">
        <f t="shared" ca="1" si="302"/>
        <v>1</v>
      </c>
      <c r="B457" t="str">
        <f t="shared" ca="1" si="293"/>
        <v>EP1 LPD1 LPS2</v>
      </c>
      <c r="C457" s="280">
        <f ca="1">IF($A457&lt;&gt;$A456,1,MOD(C456-1+(COUNTIFS(D$411:$N$411,$A457)=COUNTIFS(D457:$N457,1)),C$410)+1)</f>
        <v>1</v>
      </c>
      <c r="D457" s="278">
        <f ca="1">IF($A457&lt;&gt;D$411,0,IF($A457&lt;&gt;$A456,1,MOD(D456-1+(COUNTIFS(E$411:$N$411,$A457)=COUNTIFS(E457:$N457,1)),D$410)+1))</f>
        <v>0</v>
      </c>
      <c r="E457" s="278">
        <f ca="1">IF($A457&lt;&gt;E$411,0,IF($A457&lt;&gt;$A456,1,MOD(E456-1+(COUNTIFS(F$411:$N$411,$A457)=COUNTIFS(F457:$N457,1)),E$410)+1))</f>
        <v>1</v>
      </c>
      <c r="F457" s="278">
        <f ca="1">IF($A457&lt;&gt;F$411,0,IF($A457&lt;&gt;$A456,1,MOD(F456-1+(COUNTIFS(G$411:$N$411,$A457)=COUNTIFS(G457:$N457,1)),F$410)+1))</f>
        <v>2</v>
      </c>
      <c r="G457" s="278">
        <f ca="1">IF($A457&lt;&gt;G$411,0,IF($A457&lt;&gt;$A456,1,MOD(G456-1+(COUNTIFS(H$411:$N$411,$A457)=COUNTIFS(H457:$N457,1)),G$410)+1))</f>
        <v>0</v>
      </c>
      <c r="H457" s="278">
        <f ca="1">IF($A457&lt;&gt;H$411,0,IF($A457&lt;&gt;$A456,1,MOD(H456-1+(COUNTIFS(I$411:$N$411,$A457)=COUNTIFS(I457:$N457,1)),H$410)+1))</f>
        <v>0</v>
      </c>
      <c r="I457" s="278">
        <f ca="1">IF($A457&lt;&gt;I$411,0,IF($A457&lt;&gt;$A456,1,MOD(I456-1+(COUNTIFS(N$411:$N$411,$A457)=COUNTIFS(N457:$N457,1)),I$410)+1))</f>
        <v>0</v>
      </c>
      <c r="J457" s="278"/>
      <c r="K457" s="278"/>
      <c r="L457" s="278"/>
      <c r="M457" s="278"/>
      <c r="O457">
        <v>45</v>
      </c>
      <c r="P457" s="102">
        <f t="shared" ca="1" si="303"/>
        <v>-0.5</v>
      </c>
      <c r="Q457" s="102">
        <f t="shared" ca="1" si="304"/>
        <v>0</v>
      </c>
      <c r="R457" s="102">
        <f t="shared" ca="1" si="305"/>
        <v>-0.5</v>
      </c>
      <c r="S457" s="102">
        <f t="shared" ca="1" si="306"/>
        <v>0</v>
      </c>
      <c r="T457" s="102">
        <f t="shared" ca="1" si="307"/>
        <v>0</v>
      </c>
      <c r="U457" s="102">
        <f t="shared" ca="1" si="308"/>
        <v>0</v>
      </c>
      <c r="V457" s="102">
        <f t="shared" ca="1" si="309"/>
        <v>0</v>
      </c>
      <c r="W457" s="102"/>
      <c r="X457" s="102"/>
      <c r="Y457" s="102"/>
      <c r="Z457" s="102"/>
    </row>
    <row r="458" spans="1:26" outlineLevel="1">
      <c r="A458">
        <f t="shared" ca="1" si="302"/>
        <v>1</v>
      </c>
      <c r="B458" t="str">
        <f t="shared" ca="1" si="293"/>
        <v>EP1 LPD1 LPS3</v>
      </c>
      <c r="C458" s="280">
        <f ca="1">IF($A458&lt;&gt;$A457,1,MOD(C457-1+(COUNTIFS(D$411:$N$411,$A458)=COUNTIFS(D458:$N458,1)),C$410)+1)</f>
        <v>1</v>
      </c>
      <c r="D458" s="278">
        <f ca="1">IF($A458&lt;&gt;D$411,0,IF($A458&lt;&gt;$A457,1,MOD(D457-1+(COUNTIFS(E$411:$N$411,$A458)=COUNTIFS(E458:$N458,1)),D$410)+1))</f>
        <v>0</v>
      </c>
      <c r="E458" s="278">
        <f ca="1">IF($A458&lt;&gt;E$411,0,IF($A458&lt;&gt;$A457,1,MOD(E457-1+(COUNTIFS(F$411:$N$411,$A458)=COUNTIFS(F458:$N458,1)),E$410)+1))</f>
        <v>1</v>
      </c>
      <c r="F458" s="278">
        <f ca="1">IF($A458&lt;&gt;F$411,0,IF($A458&lt;&gt;$A457,1,MOD(F457-1+(COUNTIFS(G$411:$N$411,$A458)=COUNTIFS(G458:$N458,1)),F$410)+1))</f>
        <v>3</v>
      </c>
      <c r="G458" s="278">
        <f ca="1">IF($A458&lt;&gt;G$411,0,IF($A458&lt;&gt;$A457,1,MOD(G457-1+(COUNTIFS(H$411:$N$411,$A458)=COUNTIFS(H458:$N458,1)),G$410)+1))</f>
        <v>0</v>
      </c>
      <c r="H458" s="278">
        <f ca="1">IF($A458&lt;&gt;H$411,0,IF($A458&lt;&gt;$A457,1,MOD(H457-1+(COUNTIFS(I$411:$N$411,$A458)=COUNTIFS(I458:$N458,1)),H$410)+1))</f>
        <v>0</v>
      </c>
      <c r="I458" s="278">
        <f ca="1">IF($A458&lt;&gt;I$411,0,IF($A458&lt;&gt;$A457,1,MOD(I457-1+(COUNTIFS(N$411:$N$411,$A458)=COUNTIFS(N458:$N458,1)),I$410)+1))</f>
        <v>0</v>
      </c>
      <c r="J458" s="278"/>
      <c r="K458" s="278"/>
      <c r="L458" s="278"/>
      <c r="M458" s="278"/>
      <c r="O458">
        <v>46</v>
      </c>
      <c r="P458" s="102">
        <f t="shared" ca="1" si="303"/>
        <v>-0.5</v>
      </c>
      <c r="Q458" s="102">
        <f t="shared" ca="1" si="304"/>
        <v>0</v>
      </c>
      <c r="R458" s="102">
        <f t="shared" ca="1" si="305"/>
        <v>-0.5</v>
      </c>
      <c r="S458" s="102">
        <f t="shared" ca="1" si="306"/>
        <v>0.5</v>
      </c>
      <c r="T458" s="102">
        <f t="shared" ca="1" si="307"/>
        <v>0</v>
      </c>
      <c r="U458" s="102">
        <f t="shared" ca="1" si="308"/>
        <v>0</v>
      </c>
      <c r="V458" s="102">
        <f t="shared" ca="1" si="309"/>
        <v>0</v>
      </c>
      <c r="W458" s="102"/>
      <c r="X458" s="102"/>
      <c r="Y458" s="102"/>
      <c r="Z458" s="102"/>
    </row>
    <row r="459" spans="1:26" outlineLevel="1">
      <c r="A459">
        <f t="shared" ca="1" si="302"/>
        <v>1</v>
      </c>
      <c r="B459" t="str">
        <f t="shared" ca="1" si="293"/>
        <v>EP1 LPD2 LPS1</v>
      </c>
      <c r="C459" s="280">
        <f ca="1">IF($A459&lt;&gt;$A458,1,MOD(C458-1+(COUNTIFS(D$411:$N$411,$A459)=COUNTIFS(D459:$N459,1)),C$410)+1)</f>
        <v>1</v>
      </c>
      <c r="D459" s="278">
        <f ca="1">IF($A459&lt;&gt;D$411,0,IF($A459&lt;&gt;$A458,1,MOD(D458-1+(COUNTIFS(E$411:$N$411,$A459)=COUNTIFS(E459:$N459,1)),D$410)+1))</f>
        <v>0</v>
      </c>
      <c r="E459" s="278">
        <f ca="1">IF($A459&lt;&gt;E$411,0,IF($A459&lt;&gt;$A458,1,MOD(E458-1+(COUNTIFS(F$411:$N$411,$A459)=COUNTIFS(F459:$N459,1)),E$410)+1))</f>
        <v>2</v>
      </c>
      <c r="F459" s="278">
        <f ca="1">IF($A459&lt;&gt;F$411,0,IF($A459&lt;&gt;$A458,1,MOD(F458-1+(COUNTIFS(G$411:$N$411,$A459)=COUNTIFS(G459:$N459,1)),F$410)+1))</f>
        <v>1</v>
      </c>
      <c r="G459" s="278">
        <f ca="1">IF($A459&lt;&gt;G$411,0,IF($A459&lt;&gt;$A458,1,MOD(G458-1+(COUNTIFS(H$411:$N$411,$A459)=COUNTIFS(H459:$N459,1)),G$410)+1))</f>
        <v>0</v>
      </c>
      <c r="H459" s="278">
        <f ca="1">IF($A459&lt;&gt;H$411,0,IF($A459&lt;&gt;$A458,1,MOD(H458-1+(COUNTIFS(I$411:$N$411,$A459)=COUNTIFS(I459:$N459,1)),H$410)+1))</f>
        <v>0</v>
      </c>
      <c r="I459" s="278">
        <f ca="1">IF($A459&lt;&gt;I$411,0,IF($A459&lt;&gt;$A458,1,MOD(I458-1+(COUNTIFS(N$411:$N$411,$A459)=COUNTIFS(N459:$N459,1)),I$410)+1))</f>
        <v>0</v>
      </c>
      <c r="J459" s="278"/>
      <c r="K459" s="278"/>
      <c r="L459" s="278"/>
      <c r="M459" s="278"/>
      <c r="O459">
        <v>47</v>
      </c>
      <c r="P459" s="102">
        <f t="shared" ca="1" si="303"/>
        <v>-0.5</v>
      </c>
      <c r="Q459" s="102">
        <f t="shared" ca="1" si="304"/>
        <v>0</v>
      </c>
      <c r="R459" s="102">
        <f t="shared" ca="1" si="305"/>
        <v>0</v>
      </c>
      <c r="S459" s="102">
        <f t="shared" ca="1" si="306"/>
        <v>-0.5</v>
      </c>
      <c r="T459" s="102">
        <f t="shared" ca="1" si="307"/>
        <v>0</v>
      </c>
      <c r="U459" s="102">
        <f t="shared" ca="1" si="308"/>
        <v>0</v>
      </c>
      <c r="V459" s="102">
        <f t="shared" ca="1" si="309"/>
        <v>0</v>
      </c>
      <c r="W459" s="102"/>
      <c r="X459" s="102"/>
      <c r="Y459" s="102"/>
      <c r="Z459" s="102"/>
    </row>
    <row r="460" spans="1:26" outlineLevel="1">
      <c r="A460">
        <f t="shared" ca="1" si="302"/>
        <v>1</v>
      </c>
      <c r="B460" t="str">
        <f t="shared" ca="1" si="293"/>
        <v>EP1 LPD2 LPS2</v>
      </c>
      <c r="C460" s="280">
        <f ca="1">IF($A460&lt;&gt;$A459,1,MOD(C459-1+(COUNTIFS(D$411:$N$411,$A460)=COUNTIFS(D460:$N460,1)),C$410)+1)</f>
        <v>1</v>
      </c>
      <c r="D460" s="278">
        <f ca="1">IF($A460&lt;&gt;D$411,0,IF($A460&lt;&gt;$A459,1,MOD(D459-1+(COUNTIFS(E$411:$N$411,$A460)=COUNTIFS(E460:$N460,1)),D$410)+1))</f>
        <v>0</v>
      </c>
      <c r="E460" s="278">
        <f ca="1">IF($A460&lt;&gt;E$411,0,IF($A460&lt;&gt;$A459,1,MOD(E459-1+(COUNTIFS(F$411:$N$411,$A460)=COUNTIFS(F460:$N460,1)),E$410)+1))</f>
        <v>2</v>
      </c>
      <c r="F460" s="278">
        <f ca="1">IF($A460&lt;&gt;F$411,0,IF($A460&lt;&gt;$A459,1,MOD(F459-1+(COUNTIFS(G$411:$N$411,$A460)=COUNTIFS(G460:$N460,1)),F$410)+1))</f>
        <v>2</v>
      </c>
      <c r="G460" s="278">
        <f ca="1">IF($A460&lt;&gt;G$411,0,IF($A460&lt;&gt;$A459,1,MOD(G459-1+(COUNTIFS(H$411:$N$411,$A460)=COUNTIFS(H460:$N460,1)),G$410)+1))</f>
        <v>0</v>
      </c>
      <c r="H460" s="278">
        <f ca="1">IF($A460&lt;&gt;H$411,0,IF($A460&lt;&gt;$A459,1,MOD(H459-1+(COUNTIFS(I$411:$N$411,$A460)=COUNTIFS(I460:$N460,1)),H$410)+1))</f>
        <v>0</v>
      </c>
      <c r="I460" s="278">
        <f ca="1">IF($A460&lt;&gt;I$411,0,IF($A460&lt;&gt;$A459,1,MOD(I459-1+(COUNTIFS(N$411:$N$411,$A460)=COUNTIFS(N460:$N460,1)),I$410)+1))</f>
        <v>0</v>
      </c>
      <c r="J460" s="278"/>
      <c r="K460" s="278"/>
      <c r="L460" s="278"/>
      <c r="M460" s="278"/>
      <c r="O460">
        <v>48</v>
      </c>
      <c r="P460" s="102">
        <f t="shared" ca="1" si="303"/>
        <v>-0.5</v>
      </c>
      <c r="Q460" s="102">
        <f t="shared" ca="1" si="304"/>
        <v>0</v>
      </c>
      <c r="R460" s="102">
        <f t="shared" ca="1" si="305"/>
        <v>0</v>
      </c>
      <c r="S460" s="102">
        <f t="shared" ca="1" si="306"/>
        <v>0</v>
      </c>
      <c r="T460" s="102">
        <f t="shared" ca="1" si="307"/>
        <v>0</v>
      </c>
      <c r="U460" s="102">
        <f t="shared" ca="1" si="308"/>
        <v>0</v>
      </c>
      <c r="V460" s="102">
        <f t="shared" ca="1" si="309"/>
        <v>0</v>
      </c>
      <c r="W460" s="102"/>
      <c r="X460" s="102"/>
      <c r="Y460" s="102"/>
      <c r="Z460" s="102"/>
    </row>
    <row r="461" spans="1:26" outlineLevel="1">
      <c r="A461">
        <f t="shared" ca="1" si="302"/>
        <v>1</v>
      </c>
      <c r="B461" t="str">
        <f t="shared" ca="1" si="293"/>
        <v>EP1 LPD2 LPS3</v>
      </c>
      <c r="C461" s="280">
        <f ca="1">IF($A461&lt;&gt;$A460,1,MOD(C460-1+(COUNTIFS(D$411:$N$411,$A461)=COUNTIFS(D461:$N461,1)),C$410)+1)</f>
        <v>1</v>
      </c>
      <c r="D461" s="278">
        <f ca="1">IF($A461&lt;&gt;D$411,0,IF($A461&lt;&gt;$A460,1,MOD(D460-1+(COUNTIFS(E$411:$N$411,$A461)=COUNTIFS(E461:$N461,1)),D$410)+1))</f>
        <v>0</v>
      </c>
      <c r="E461" s="278">
        <f ca="1">IF($A461&lt;&gt;E$411,0,IF($A461&lt;&gt;$A460,1,MOD(E460-1+(COUNTIFS(F$411:$N$411,$A461)=COUNTIFS(F461:$N461,1)),E$410)+1))</f>
        <v>2</v>
      </c>
      <c r="F461" s="278">
        <f ca="1">IF($A461&lt;&gt;F$411,0,IF($A461&lt;&gt;$A460,1,MOD(F460-1+(COUNTIFS(G$411:$N$411,$A461)=COUNTIFS(G461:$N461,1)),F$410)+1))</f>
        <v>3</v>
      </c>
      <c r="G461" s="278">
        <f ca="1">IF($A461&lt;&gt;G$411,0,IF($A461&lt;&gt;$A460,1,MOD(G460-1+(COUNTIFS(H$411:$N$411,$A461)=COUNTIFS(H461:$N461,1)),G$410)+1))</f>
        <v>0</v>
      </c>
      <c r="H461" s="278">
        <f ca="1">IF($A461&lt;&gt;H$411,0,IF($A461&lt;&gt;$A460,1,MOD(H460-1+(COUNTIFS(I$411:$N$411,$A461)=COUNTIFS(I461:$N461,1)),H$410)+1))</f>
        <v>0</v>
      </c>
      <c r="I461" s="278">
        <f ca="1">IF($A461&lt;&gt;I$411,0,IF($A461&lt;&gt;$A460,1,MOD(I460-1+(COUNTIFS(N$411:$N$411,$A461)=COUNTIFS(N461:$N461,1)),I$410)+1))</f>
        <v>0</v>
      </c>
      <c r="J461" s="278"/>
      <c r="K461" s="278"/>
      <c r="L461" s="278"/>
      <c r="M461" s="278"/>
      <c r="O461">
        <v>49</v>
      </c>
      <c r="P461" s="102">
        <f t="shared" ca="1" si="303"/>
        <v>-0.5</v>
      </c>
      <c r="Q461" s="102">
        <f t="shared" ca="1" si="304"/>
        <v>0</v>
      </c>
      <c r="R461" s="102">
        <f t="shared" ca="1" si="305"/>
        <v>0</v>
      </c>
      <c r="S461" s="102">
        <f t="shared" ca="1" si="306"/>
        <v>0.5</v>
      </c>
      <c r="T461" s="102">
        <f t="shared" ca="1" si="307"/>
        <v>0</v>
      </c>
      <c r="U461" s="102">
        <f t="shared" ca="1" si="308"/>
        <v>0</v>
      </c>
      <c r="V461" s="102">
        <f t="shared" ca="1" si="309"/>
        <v>0</v>
      </c>
      <c r="W461" s="102"/>
      <c r="X461" s="102"/>
      <c r="Y461" s="102"/>
      <c r="Z461" s="102"/>
    </row>
    <row r="462" spans="1:26" outlineLevel="1">
      <c r="A462">
        <f t="shared" ref="A462:A492" ca="1" si="310">OFFSET(A462,-1,0)</f>
        <v>1</v>
      </c>
      <c r="B462" t="str">
        <f t="shared" ca="1" si="293"/>
        <v>EP1 LPD3 LPS1</v>
      </c>
      <c r="C462" s="280">
        <f ca="1">IF($A462&lt;&gt;$A461,1,MOD(C461-1+(COUNTIFS(D$411:$N$411,$A462)=COUNTIFS(D462:$N462,1)),C$410)+1)</f>
        <v>1</v>
      </c>
      <c r="D462" s="278">
        <f ca="1">IF($A462&lt;&gt;D$411,0,IF($A462&lt;&gt;$A461,1,MOD(D461-1+(COUNTIFS(E$411:$N$411,$A462)=COUNTIFS(E462:$N462,1)),D$410)+1))</f>
        <v>0</v>
      </c>
      <c r="E462" s="278">
        <f ca="1">IF($A462&lt;&gt;E$411,0,IF($A462&lt;&gt;$A461,1,MOD(E461-1+(COUNTIFS(F$411:$N$411,$A462)=COUNTIFS(F462:$N462,1)),E$410)+1))</f>
        <v>3</v>
      </c>
      <c r="F462" s="278">
        <f ca="1">IF($A462&lt;&gt;F$411,0,IF($A462&lt;&gt;$A461,1,MOD(F461-1+(COUNTIFS(G$411:$N$411,$A462)=COUNTIFS(G462:$N462,1)),F$410)+1))</f>
        <v>1</v>
      </c>
      <c r="G462" s="278">
        <f ca="1">IF($A462&lt;&gt;G$411,0,IF($A462&lt;&gt;$A461,1,MOD(G461-1+(COUNTIFS(H$411:$N$411,$A462)=COUNTIFS(H462:$N462,1)),G$410)+1))</f>
        <v>0</v>
      </c>
      <c r="H462" s="278">
        <f ca="1">IF($A462&lt;&gt;H$411,0,IF($A462&lt;&gt;$A461,1,MOD(H461-1+(COUNTIFS(I$411:$N$411,$A462)=COUNTIFS(I462:$N462,1)),H$410)+1))</f>
        <v>0</v>
      </c>
      <c r="I462" s="278">
        <f ca="1">IF($A462&lt;&gt;I$411,0,IF($A462&lt;&gt;$A461,1,MOD(I461-1+(COUNTIFS(N$411:$N$411,$A462)=COUNTIFS(N462:$N462,1)),I$410)+1))</f>
        <v>0</v>
      </c>
      <c r="J462" s="278"/>
      <c r="K462" s="278"/>
      <c r="L462" s="278"/>
      <c r="M462" s="278"/>
      <c r="O462">
        <v>50</v>
      </c>
      <c r="P462" s="102">
        <f t="shared" ca="1" si="303"/>
        <v>-0.5</v>
      </c>
      <c r="Q462" s="102">
        <f t="shared" ca="1" si="304"/>
        <v>0</v>
      </c>
      <c r="R462" s="102">
        <f t="shared" ca="1" si="305"/>
        <v>0.5</v>
      </c>
      <c r="S462" s="102">
        <f t="shared" ca="1" si="306"/>
        <v>-0.5</v>
      </c>
      <c r="T462" s="102">
        <f t="shared" ca="1" si="307"/>
        <v>0</v>
      </c>
      <c r="U462" s="102">
        <f t="shared" ca="1" si="308"/>
        <v>0</v>
      </c>
      <c r="V462" s="102">
        <f t="shared" ca="1" si="309"/>
        <v>0</v>
      </c>
      <c r="W462" s="102"/>
      <c r="X462" s="102"/>
      <c r="Y462" s="102"/>
      <c r="Z462" s="102"/>
    </row>
    <row r="463" spans="1:26" outlineLevel="1">
      <c r="A463">
        <f t="shared" ca="1" si="310"/>
        <v>1</v>
      </c>
      <c r="B463" t="str">
        <f t="shared" ca="1" si="293"/>
        <v>EP1 LPD3 LPS2</v>
      </c>
      <c r="C463" s="280">
        <f ca="1">IF($A463&lt;&gt;$A462,1,MOD(C462-1+(COUNTIFS(D$411:$N$411,$A463)=COUNTIFS(D463:$N463,1)),C$410)+1)</f>
        <v>1</v>
      </c>
      <c r="D463" s="278">
        <f ca="1">IF($A463&lt;&gt;D$411,0,IF($A463&lt;&gt;$A462,1,MOD(D462-1+(COUNTIFS(E$411:$N$411,$A463)=COUNTIFS(E463:$N463,1)),D$410)+1))</f>
        <v>0</v>
      </c>
      <c r="E463" s="278">
        <f ca="1">IF($A463&lt;&gt;E$411,0,IF($A463&lt;&gt;$A462,1,MOD(E462-1+(COUNTIFS(F$411:$N$411,$A463)=COUNTIFS(F463:$N463,1)),E$410)+1))</f>
        <v>3</v>
      </c>
      <c r="F463" s="278">
        <f ca="1">IF($A463&lt;&gt;F$411,0,IF($A463&lt;&gt;$A462,1,MOD(F462-1+(COUNTIFS(G$411:$N$411,$A463)=COUNTIFS(G463:$N463,1)),F$410)+1))</f>
        <v>2</v>
      </c>
      <c r="G463" s="278">
        <f ca="1">IF($A463&lt;&gt;G$411,0,IF($A463&lt;&gt;$A462,1,MOD(G462-1+(COUNTIFS(H$411:$N$411,$A463)=COUNTIFS(H463:$N463,1)),G$410)+1))</f>
        <v>0</v>
      </c>
      <c r="H463" s="278">
        <f ca="1">IF($A463&lt;&gt;H$411,0,IF($A463&lt;&gt;$A462,1,MOD(H462-1+(COUNTIFS(I$411:$N$411,$A463)=COUNTIFS(I463:$N463,1)),H$410)+1))</f>
        <v>0</v>
      </c>
      <c r="I463" s="278">
        <f ca="1">IF($A463&lt;&gt;I$411,0,IF($A463&lt;&gt;$A462,1,MOD(I462-1+(COUNTIFS(N$411:$N$411,$A463)=COUNTIFS(N463:$N463,1)),I$410)+1))</f>
        <v>0</v>
      </c>
      <c r="J463" s="278"/>
      <c r="K463" s="278"/>
      <c r="L463" s="278"/>
      <c r="M463" s="278"/>
      <c r="O463">
        <v>51</v>
      </c>
      <c r="P463" s="102">
        <f t="shared" ca="1" si="303"/>
        <v>-0.5</v>
      </c>
      <c r="Q463" s="102">
        <f t="shared" ca="1" si="304"/>
        <v>0</v>
      </c>
      <c r="R463" s="102">
        <f t="shared" ca="1" si="305"/>
        <v>0.5</v>
      </c>
      <c r="S463" s="102">
        <f t="shared" ca="1" si="306"/>
        <v>0</v>
      </c>
      <c r="T463" s="102">
        <f t="shared" ca="1" si="307"/>
        <v>0</v>
      </c>
      <c r="U463" s="102">
        <f t="shared" ca="1" si="308"/>
        <v>0</v>
      </c>
      <c r="V463" s="102">
        <f t="shared" ca="1" si="309"/>
        <v>0</v>
      </c>
      <c r="W463" s="102"/>
      <c r="X463" s="102"/>
      <c r="Y463" s="102"/>
      <c r="Z463" s="102"/>
    </row>
    <row r="464" spans="1:26" outlineLevel="1">
      <c r="A464">
        <f t="shared" ca="1" si="310"/>
        <v>1</v>
      </c>
      <c r="B464" t="str">
        <f t="shared" ca="1" si="293"/>
        <v>EP1 LPD3 LPS3</v>
      </c>
      <c r="C464" s="280">
        <f ca="1">IF($A464&lt;&gt;$A463,1,MOD(C463-1+(COUNTIFS(D$411:$N$411,$A464)=COUNTIFS(D464:$N464,1)),C$410)+1)</f>
        <v>1</v>
      </c>
      <c r="D464" s="278">
        <f ca="1">IF($A464&lt;&gt;D$411,0,IF($A464&lt;&gt;$A463,1,MOD(D463-1+(COUNTIFS(E$411:$N$411,$A464)=COUNTIFS(E464:$N464,1)),D$410)+1))</f>
        <v>0</v>
      </c>
      <c r="E464" s="278">
        <f ca="1">IF($A464&lt;&gt;E$411,0,IF($A464&lt;&gt;$A463,1,MOD(E463-1+(COUNTIFS(F$411:$N$411,$A464)=COUNTIFS(F464:$N464,1)),E$410)+1))</f>
        <v>3</v>
      </c>
      <c r="F464" s="278">
        <f ca="1">IF($A464&lt;&gt;F$411,0,IF($A464&lt;&gt;$A463,1,MOD(F463-1+(COUNTIFS(G$411:$N$411,$A464)=COUNTIFS(G464:$N464,1)),F$410)+1))</f>
        <v>3</v>
      </c>
      <c r="G464" s="278">
        <f ca="1">IF($A464&lt;&gt;G$411,0,IF($A464&lt;&gt;$A463,1,MOD(G463-1+(COUNTIFS(H$411:$N$411,$A464)=COUNTIFS(H464:$N464,1)),G$410)+1))</f>
        <v>0</v>
      </c>
      <c r="H464" s="278">
        <f ca="1">IF($A464&lt;&gt;H$411,0,IF($A464&lt;&gt;$A463,1,MOD(H463-1+(COUNTIFS(I$411:$N$411,$A464)=COUNTIFS(I464:$N464,1)),H$410)+1))</f>
        <v>0</v>
      </c>
      <c r="I464" s="278">
        <f ca="1">IF($A464&lt;&gt;I$411,0,IF($A464&lt;&gt;$A463,1,MOD(I463-1+(COUNTIFS(N$411:$N$411,$A464)=COUNTIFS(N464:$N464,1)),I$410)+1))</f>
        <v>0</v>
      </c>
      <c r="J464" s="278"/>
      <c r="K464" s="278"/>
      <c r="L464" s="278"/>
      <c r="M464" s="278"/>
      <c r="O464">
        <v>52</v>
      </c>
      <c r="P464" s="102">
        <f t="shared" ca="1" si="303"/>
        <v>-0.5</v>
      </c>
      <c r="Q464" s="102">
        <f t="shared" ca="1" si="304"/>
        <v>0</v>
      </c>
      <c r="R464" s="102">
        <f t="shared" ca="1" si="305"/>
        <v>0.5</v>
      </c>
      <c r="S464" s="102">
        <f t="shared" ca="1" si="306"/>
        <v>0.5</v>
      </c>
      <c r="T464" s="102">
        <f t="shared" ca="1" si="307"/>
        <v>0</v>
      </c>
      <c r="U464" s="102">
        <f t="shared" ca="1" si="308"/>
        <v>0</v>
      </c>
      <c r="V464" s="102">
        <f t="shared" ca="1" si="309"/>
        <v>0</v>
      </c>
      <c r="W464" s="102"/>
      <c r="X464" s="102"/>
      <c r="Y464" s="102"/>
      <c r="Z464" s="102"/>
    </row>
    <row r="465" spans="1:26" outlineLevel="1">
      <c r="A465">
        <f t="shared" ca="1" si="310"/>
        <v>1</v>
      </c>
      <c r="B465" t="str">
        <f t="shared" ca="1" si="293"/>
        <v>EP2 LPD1 LPS1</v>
      </c>
      <c r="C465" s="280">
        <f ca="1">IF($A465&lt;&gt;$A464,1,MOD(C464-1+(COUNTIFS(D$411:$N$411,$A465)=COUNTIFS(D465:$N465,1)),C$410)+1)</f>
        <v>2</v>
      </c>
      <c r="D465" s="278">
        <f ca="1">IF($A465&lt;&gt;D$411,0,IF($A465&lt;&gt;$A464,1,MOD(D464-1+(COUNTIFS(E$411:$N$411,$A465)=COUNTIFS(E465:$N465,1)),D$410)+1))</f>
        <v>0</v>
      </c>
      <c r="E465" s="278">
        <f ca="1">IF($A465&lt;&gt;E$411,0,IF($A465&lt;&gt;$A464,1,MOD(E464-1+(COUNTIFS(F$411:$N$411,$A465)=COUNTIFS(F465:$N465,1)),E$410)+1))</f>
        <v>1</v>
      </c>
      <c r="F465" s="278">
        <f ca="1">IF($A465&lt;&gt;F$411,0,IF($A465&lt;&gt;$A464,1,MOD(F464-1+(COUNTIFS(G$411:$N$411,$A465)=COUNTIFS(G465:$N465,1)),F$410)+1))</f>
        <v>1</v>
      </c>
      <c r="G465" s="278">
        <f ca="1">IF($A465&lt;&gt;G$411,0,IF($A465&lt;&gt;$A464,1,MOD(G464-1+(COUNTIFS(H$411:$N$411,$A465)=COUNTIFS(H465:$N465,1)),G$410)+1))</f>
        <v>0</v>
      </c>
      <c r="H465" s="278">
        <f ca="1">IF($A465&lt;&gt;H$411,0,IF($A465&lt;&gt;$A464,1,MOD(H464-1+(COUNTIFS(I$411:$N$411,$A465)=COUNTIFS(I465:$N465,1)),H$410)+1))</f>
        <v>0</v>
      </c>
      <c r="I465" s="278">
        <f ca="1">IF($A465&lt;&gt;I$411,0,IF($A465&lt;&gt;$A464,1,MOD(I464-1+(COUNTIFS(N$411:$N$411,$A465)=COUNTIFS(N465:$N465,1)),I$410)+1))</f>
        <v>0</v>
      </c>
      <c r="J465" s="278"/>
      <c r="K465" s="278"/>
      <c r="L465" s="278"/>
      <c r="M465" s="278"/>
      <c r="O465">
        <v>53</v>
      </c>
      <c r="P465" s="102">
        <f t="shared" ca="1" si="303"/>
        <v>0</v>
      </c>
      <c r="Q465" s="102">
        <f t="shared" ca="1" si="304"/>
        <v>0</v>
      </c>
      <c r="R465" s="102">
        <f t="shared" ca="1" si="305"/>
        <v>-0.5</v>
      </c>
      <c r="S465" s="102">
        <f t="shared" ca="1" si="306"/>
        <v>-0.5</v>
      </c>
      <c r="T465" s="102">
        <f t="shared" ca="1" si="307"/>
        <v>0</v>
      </c>
      <c r="U465" s="102">
        <f t="shared" ca="1" si="308"/>
        <v>0</v>
      </c>
      <c r="V465" s="102">
        <f t="shared" ca="1" si="309"/>
        <v>0</v>
      </c>
      <c r="W465" s="102"/>
      <c r="X465" s="102"/>
      <c r="Y465" s="102"/>
      <c r="Z465" s="102"/>
    </row>
    <row r="466" spans="1:26" outlineLevel="1">
      <c r="A466">
        <f t="shared" ca="1" si="310"/>
        <v>1</v>
      </c>
      <c r="B466" t="str">
        <f t="shared" ca="1" si="293"/>
        <v>EP2 LPD1 LPS2</v>
      </c>
      <c r="C466" s="280">
        <f ca="1">IF($A466&lt;&gt;$A465,1,MOD(C465-1+(COUNTIFS(D$411:$N$411,$A466)=COUNTIFS(D466:$N466,1)),C$410)+1)</f>
        <v>2</v>
      </c>
      <c r="D466" s="278">
        <f ca="1">IF($A466&lt;&gt;D$411,0,IF($A466&lt;&gt;$A465,1,MOD(D465-1+(COUNTIFS(E$411:$N$411,$A466)=COUNTIFS(E466:$N466,1)),D$410)+1))</f>
        <v>0</v>
      </c>
      <c r="E466" s="278">
        <f ca="1">IF($A466&lt;&gt;E$411,0,IF($A466&lt;&gt;$A465,1,MOD(E465-1+(COUNTIFS(F$411:$N$411,$A466)=COUNTIFS(F466:$N466,1)),E$410)+1))</f>
        <v>1</v>
      </c>
      <c r="F466" s="278">
        <f ca="1">IF($A466&lt;&gt;F$411,0,IF($A466&lt;&gt;$A465,1,MOD(F465-1+(COUNTIFS(G$411:$N$411,$A466)=COUNTIFS(G466:$N466,1)),F$410)+1))</f>
        <v>2</v>
      </c>
      <c r="G466" s="278">
        <f ca="1">IF($A466&lt;&gt;G$411,0,IF($A466&lt;&gt;$A465,1,MOD(G465-1+(COUNTIFS(H$411:$N$411,$A466)=COUNTIFS(H466:$N466,1)),G$410)+1))</f>
        <v>0</v>
      </c>
      <c r="H466" s="278">
        <f ca="1">IF($A466&lt;&gt;H$411,0,IF($A466&lt;&gt;$A465,1,MOD(H465-1+(COUNTIFS(I$411:$N$411,$A466)=COUNTIFS(I466:$N466,1)),H$410)+1))</f>
        <v>0</v>
      </c>
      <c r="I466" s="278">
        <f ca="1">IF($A466&lt;&gt;I$411,0,IF($A466&lt;&gt;$A465,1,MOD(I465-1+(COUNTIFS(N$411:$N$411,$A466)=COUNTIFS(N466:$N466,1)),I$410)+1))</f>
        <v>0</v>
      </c>
      <c r="J466" s="278"/>
      <c r="K466" s="278"/>
      <c r="L466" s="278"/>
      <c r="M466" s="278"/>
      <c r="O466">
        <v>54</v>
      </c>
      <c r="P466" s="102">
        <f t="shared" ca="1" si="303"/>
        <v>0</v>
      </c>
      <c r="Q466" s="102">
        <f t="shared" ca="1" si="304"/>
        <v>0</v>
      </c>
      <c r="R466" s="102">
        <f t="shared" ca="1" si="305"/>
        <v>-0.5</v>
      </c>
      <c r="S466" s="102">
        <f t="shared" ca="1" si="306"/>
        <v>0</v>
      </c>
      <c r="T466" s="102">
        <f t="shared" ca="1" si="307"/>
        <v>0</v>
      </c>
      <c r="U466" s="102">
        <f t="shared" ca="1" si="308"/>
        <v>0</v>
      </c>
      <c r="V466" s="102">
        <f t="shared" ca="1" si="309"/>
        <v>0</v>
      </c>
      <c r="W466" s="102"/>
      <c r="X466" s="102"/>
      <c r="Y466" s="102"/>
      <c r="Z466" s="102"/>
    </row>
    <row r="467" spans="1:26" outlineLevel="1">
      <c r="A467">
        <f t="shared" ca="1" si="310"/>
        <v>1</v>
      </c>
      <c r="B467" t="str">
        <f t="shared" ca="1" si="293"/>
        <v>EP2 LPD1 LPS3</v>
      </c>
      <c r="C467" s="280">
        <f ca="1">IF($A467&lt;&gt;$A466,1,MOD(C466-1+(COUNTIFS(D$411:$N$411,$A467)=COUNTIFS(D467:$N467,1)),C$410)+1)</f>
        <v>2</v>
      </c>
      <c r="D467" s="278">
        <f ca="1">IF($A467&lt;&gt;D$411,0,IF($A467&lt;&gt;$A466,1,MOD(D466-1+(COUNTIFS(E$411:$N$411,$A467)=COUNTIFS(E467:$N467,1)),D$410)+1))</f>
        <v>0</v>
      </c>
      <c r="E467" s="278">
        <f ca="1">IF($A467&lt;&gt;E$411,0,IF($A467&lt;&gt;$A466,1,MOD(E466-1+(COUNTIFS(F$411:$N$411,$A467)=COUNTIFS(F467:$N467,1)),E$410)+1))</f>
        <v>1</v>
      </c>
      <c r="F467" s="278">
        <f ca="1">IF($A467&lt;&gt;F$411,0,IF($A467&lt;&gt;$A466,1,MOD(F466-1+(COUNTIFS(G$411:$N$411,$A467)=COUNTIFS(G467:$N467,1)),F$410)+1))</f>
        <v>3</v>
      </c>
      <c r="G467" s="278">
        <f ca="1">IF($A467&lt;&gt;G$411,0,IF($A467&lt;&gt;$A466,1,MOD(G466-1+(COUNTIFS(H$411:$N$411,$A467)=COUNTIFS(H467:$N467,1)),G$410)+1))</f>
        <v>0</v>
      </c>
      <c r="H467" s="278">
        <f ca="1">IF($A467&lt;&gt;H$411,0,IF($A467&lt;&gt;$A466,1,MOD(H466-1+(COUNTIFS(I$411:$N$411,$A467)=COUNTIFS(I467:$N467,1)),H$410)+1))</f>
        <v>0</v>
      </c>
      <c r="I467" s="278">
        <f ca="1">IF($A467&lt;&gt;I$411,0,IF($A467&lt;&gt;$A466,1,MOD(I466-1+(COUNTIFS(N$411:$N$411,$A467)=COUNTIFS(N467:$N467,1)),I$410)+1))</f>
        <v>0</v>
      </c>
      <c r="J467" s="278"/>
      <c r="K467" s="278"/>
      <c r="L467" s="278"/>
      <c r="M467" s="278"/>
      <c r="O467">
        <v>55</v>
      </c>
      <c r="P467" s="102">
        <f t="shared" ca="1" si="303"/>
        <v>0</v>
      </c>
      <c r="Q467" s="102">
        <f t="shared" ca="1" si="304"/>
        <v>0</v>
      </c>
      <c r="R467" s="102">
        <f t="shared" ca="1" si="305"/>
        <v>-0.5</v>
      </c>
      <c r="S467" s="102">
        <f t="shared" ca="1" si="306"/>
        <v>0.5</v>
      </c>
      <c r="T467" s="102">
        <f t="shared" ca="1" si="307"/>
        <v>0</v>
      </c>
      <c r="U467" s="102">
        <f t="shared" ca="1" si="308"/>
        <v>0</v>
      </c>
      <c r="V467" s="102">
        <f t="shared" ca="1" si="309"/>
        <v>0</v>
      </c>
      <c r="W467" s="102"/>
      <c r="X467" s="102"/>
      <c r="Y467" s="102"/>
      <c r="Z467" s="102"/>
    </row>
    <row r="468" spans="1:26" outlineLevel="1">
      <c r="A468">
        <f t="shared" ca="1" si="310"/>
        <v>1</v>
      </c>
      <c r="B468" t="str">
        <f t="shared" ca="1" si="293"/>
        <v>EP2 LPD2 LPS1</v>
      </c>
      <c r="C468" s="280">
        <f ca="1">IF($A468&lt;&gt;$A467,1,MOD(C467-1+(COUNTIFS(D$411:$N$411,$A468)=COUNTIFS(D468:$N468,1)),C$410)+1)</f>
        <v>2</v>
      </c>
      <c r="D468" s="278">
        <f ca="1">IF($A468&lt;&gt;D$411,0,IF($A468&lt;&gt;$A467,1,MOD(D467-1+(COUNTIFS(E$411:$N$411,$A468)=COUNTIFS(E468:$N468,1)),D$410)+1))</f>
        <v>0</v>
      </c>
      <c r="E468" s="278">
        <f ca="1">IF($A468&lt;&gt;E$411,0,IF($A468&lt;&gt;$A467,1,MOD(E467-1+(COUNTIFS(F$411:$N$411,$A468)=COUNTIFS(F468:$N468,1)),E$410)+1))</f>
        <v>2</v>
      </c>
      <c r="F468" s="278">
        <f ca="1">IF($A468&lt;&gt;F$411,0,IF($A468&lt;&gt;$A467,1,MOD(F467-1+(COUNTIFS(G$411:$N$411,$A468)=COUNTIFS(G468:$N468,1)),F$410)+1))</f>
        <v>1</v>
      </c>
      <c r="G468" s="278">
        <f ca="1">IF($A468&lt;&gt;G$411,0,IF($A468&lt;&gt;$A467,1,MOD(G467-1+(COUNTIFS(H$411:$N$411,$A468)=COUNTIFS(H468:$N468,1)),G$410)+1))</f>
        <v>0</v>
      </c>
      <c r="H468" s="278">
        <f ca="1">IF($A468&lt;&gt;H$411,0,IF($A468&lt;&gt;$A467,1,MOD(H467-1+(COUNTIFS(I$411:$N$411,$A468)=COUNTIFS(I468:$N468,1)),H$410)+1))</f>
        <v>0</v>
      </c>
      <c r="I468" s="278">
        <f ca="1">IF($A468&lt;&gt;I$411,0,IF($A468&lt;&gt;$A467,1,MOD(I467-1+(COUNTIFS(N$411:$N$411,$A468)=COUNTIFS(N468:$N468,1)),I$410)+1))</f>
        <v>0</v>
      </c>
      <c r="J468" s="278"/>
      <c r="K468" s="278"/>
      <c r="L468" s="278"/>
      <c r="M468" s="278"/>
      <c r="O468">
        <v>56</v>
      </c>
      <c r="P468" s="102">
        <f t="shared" ca="1" si="303"/>
        <v>0</v>
      </c>
      <c r="Q468" s="102">
        <f t="shared" ca="1" si="304"/>
        <v>0</v>
      </c>
      <c r="R468" s="102">
        <f t="shared" ca="1" si="305"/>
        <v>0</v>
      </c>
      <c r="S468" s="102">
        <f t="shared" ca="1" si="306"/>
        <v>-0.5</v>
      </c>
      <c r="T468" s="102">
        <f t="shared" ca="1" si="307"/>
        <v>0</v>
      </c>
      <c r="U468" s="102">
        <f t="shared" ca="1" si="308"/>
        <v>0</v>
      </c>
      <c r="V468" s="102">
        <f t="shared" ca="1" si="309"/>
        <v>0</v>
      </c>
      <c r="W468" s="102"/>
      <c r="X468" s="102"/>
      <c r="Y468" s="102"/>
      <c r="Z468" s="102"/>
    </row>
    <row r="469" spans="1:26" outlineLevel="1">
      <c r="A469">
        <f t="shared" ca="1" si="310"/>
        <v>1</v>
      </c>
      <c r="B469" t="str">
        <f t="shared" ca="1" si="293"/>
        <v>EP2 LPD2 LPS2</v>
      </c>
      <c r="C469" s="280">
        <f ca="1">IF($A469&lt;&gt;$A468,1,MOD(C468-1+(COUNTIFS(D$411:$N$411,$A469)=COUNTIFS(D469:$N469,1)),C$410)+1)</f>
        <v>2</v>
      </c>
      <c r="D469" s="278">
        <f ca="1">IF($A469&lt;&gt;D$411,0,IF($A469&lt;&gt;$A468,1,MOD(D468-1+(COUNTIFS(E$411:$N$411,$A469)=COUNTIFS(E469:$N469,1)),D$410)+1))</f>
        <v>0</v>
      </c>
      <c r="E469" s="278">
        <f ca="1">IF($A469&lt;&gt;E$411,0,IF($A469&lt;&gt;$A468,1,MOD(E468-1+(COUNTIFS(F$411:$N$411,$A469)=COUNTIFS(F469:$N469,1)),E$410)+1))</f>
        <v>2</v>
      </c>
      <c r="F469" s="278">
        <f ca="1">IF($A469&lt;&gt;F$411,0,IF($A469&lt;&gt;$A468,1,MOD(F468-1+(COUNTIFS(G$411:$N$411,$A469)=COUNTIFS(G469:$N469,1)),F$410)+1))</f>
        <v>2</v>
      </c>
      <c r="G469" s="278">
        <f ca="1">IF($A469&lt;&gt;G$411,0,IF($A469&lt;&gt;$A468,1,MOD(G468-1+(COUNTIFS(H$411:$N$411,$A469)=COUNTIFS(H469:$N469,1)),G$410)+1))</f>
        <v>0</v>
      </c>
      <c r="H469" s="278">
        <f ca="1">IF($A469&lt;&gt;H$411,0,IF($A469&lt;&gt;$A468,1,MOD(H468-1+(COUNTIFS(I$411:$N$411,$A469)=COUNTIFS(I469:$N469,1)),H$410)+1))</f>
        <v>0</v>
      </c>
      <c r="I469" s="278">
        <f ca="1">IF($A469&lt;&gt;I$411,0,IF($A469&lt;&gt;$A468,1,MOD(I468-1+(COUNTIFS(N$411:$N$411,$A469)=COUNTIFS(N469:$N469,1)),I$410)+1))</f>
        <v>0</v>
      </c>
      <c r="J469" s="278"/>
      <c r="K469" s="278"/>
      <c r="L469" s="278"/>
      <c r="M469" s="278"/>
      <c r="O469">
        <v>57</v>
      </c>
      <c r="P469" s="102">
        <f t="shared" ca="1" si="303"/>
        <v>0</v>
      </c>
      <c r="Q469" s="102">
        <f t="shared" ca="1" si="304"/>
        <v>0</v>
      </c>
      <c r="R469" s="102">
        <f t="shared" ca="1" si="305"/>
        <v>0</v>
      </c>
      <c r="S469" s="102">
        <f t="shared" ca="1" si="306"/>
        <v>0</v>
      </c>
      <c r="T469" s="102">
        <f t="shared" ca="1" si="307"/>
        <v>0</v>
      </c>
      <c r="U469" s="102">
        <f t="shared" ca="1" si="308"/>
        <v>0</v>
      </c>
      <c r="V469" s="102">
        <f t="shared" ca="1" si="309"/>
        <v>0</v>
      </c>
      <c r="W469" s="102"/>
      <c r="X469" s="102"/>
      <c r="Y469" s="102"/>
      <c r="Z469" s="102"/>
    </row>
    <row r="470" spans="1:26" outlineLevel="1">
      <c r="A470">
        <f t="shared" ca="1" si="310"/>
        <v>1</v>
      </c>
      <c r="B470" t="str">
        <f t="shared" ca="1" si="293"/>
        <v>EP2 LPD2 LPS3</v>
      </c>
      <c r="C470" s="280">
        <f ca="1">IF($A470&lt;&gt;$A469,1,MOD(C469-1+(COUNTIFS(D$411:$N$411,$A470)=COUNTIFS(D470:$N470,1)),C$410)+1)</f>
        <v>2</v>
      </c>
      <c r="D470" s="278">
        <f ca="1">IF($A470&lt;&gt;D$411,0,IF($A470&lt;&gt;$A469,1,MOD(D469-1+(COUNTIFS(E$411:$N$411,$A470)=COUNTIFS(E470:$N470,1)),D$410)+1))</f>
        <v>0</v>
      </c>
      <c r="E470" s="278">
        <f ca="1">IF($A470&lt;&gt;E$411,0,IF($A470&lt;&gt;$A469,1,MOD(E469-1+(COUNTIFS(F$411:$N$411,$A470)=COUNTIFS(F470:$N470,1)),E$410)+1))</f>
        <v>2</v>
      </c>
      <c r="F470" s="278">
        <f ca="1">IF($A470&lt;&gt;F$411,0,IF($A470&lt;&gt;$A469,1,MOD(F469-1+(COUNTIFS(G$411:$N$411,$A470)=COUNTIFS(G470:$N470,1)),F$410)+1))</f>
        <v>3</v>
      </c>
      <c r="G470" s="278">
        <f ca="1">IF($A470&lt;&gt;G$411,0,IF($A470&lt;&gt;$A469,1,MOD(G469-1+(COUNTIFS(H$411:$N$411,$A470)=COUNTIFS(H470:$N470,1)),G$410)+1))</f>
        <v>0</v>
      </c>
      <c r="H470" s="278">
        <f ca="1">IF($A470&lt;&gt;H$411,0,IF($A470&lt;&gt;$A469,1,MOD(H469-1+(COUNTIFS(I$411:$N$411,$A470)=COUNTIFS(I470:$N470,1)),H$410)+1))</f>
        <v>0</v>
      </c>
      <c r="I470" s="278">
        <f ca="1">IF($A470&lt;&gt;I$411,0,IF($A470&lt;&gt;$A469,1,MOD(I469-1+(COUNTIFS(N$411:$N$411,$A470)=COUNTIFS(N470:$N470,1)),I$410)+1))</f>
        <v>0</v>
      </c>
      <c r="J470" s="278"/>
      <c r="K470" s="278"/>
      <c r="L470" s="278"/>
      <c r="M470" s="278"/>
      <c r="O470">
        <v>58</v>
      </c>
      <c r="P470" s="102">
        <f t="shared" ca="1" si="303"/>
        <v>0</v>
      </c>
      <c r="Q470" s="102">
        <f t="shared" ca="1" si="304"/>
        <v>0</v>
      </c>
      <c r="R470" s="102">
        <f t="shared" ca="1" si="305"/>
        <v>0</v>
      </c>
      <c r="S470" s="102">
        <f t="shared" ca="1" si="306"/>
        <v>0.5</v>
      </c>
      <c r="T470" s="102">
        <f t="shared" ca="1" si="307"/>
        <v>0</v>
      </c>
      <c r="U470" s="102">
        <f t="shared" ca="1" si="308"/>
        <v>0</v>
      </c>
      <c r="V470" s="102">
        <f t="shared" ca="1" si="309"/>
        <v>0</v>
      </c>
      <c r="W470" s="102"/>
      <c r="X470" s="102"/>
      <c r="Y470" s="102"/>
      <c r="Z470" s="102"/>
    </row>
    <row r="471" spans="1:26" outlineLevel="1">
      <c r="A471">
        <f t="shared" ca="1" si="310"/>
        <v>1</v>
      </c>
      <c r="B471" t="str">
        <f t="shared" ca="1" si="293"/>
        <v>EP2 LPD3 LPS1</v>
      </c>
      <c r="C471" s="280">
        <f ca="1">IF($A471&lt;&gt;$A470,1,MOD(C470-1+(COUNTIFS(D$411:$N$411,$A471)=COUNTIFS(D471:$N471,1)),C$410)+1)</f>
        <v>2</v>
      </c>
      <c r="D471" s="278">
        <f ca="1">IF($A471&lt;&gt;D$411,0,IF($A471&lt;&gt;$A470,1,MOD(D470-1+(COUNTIFS(E$411:$N$411,$A471)=COUNTIFS(E471:$N471,1)),D$410)+1))</f>
        <v>0</v>
      </c>
      <c r="E471" s="278">
        <f ca="1">IF($A471&lt;&gt;E$411,0,IF($A471&lt;&gt;$A470,1,MOD(E470-1+(COUNTIFS(F$411:$N$411,$A471)=COUNTIFS(F471:$N471,1)),E$410)+1))</f>
        <v>3</v>
      </c>
      <c r="F471" s="278">
        <f ca="1">IF($A471&lt;&gt;F$411,0,IF($A471&lt;&gt;$A470,1,MOD(F470-1+(COUNTIFS(G$411:$N$411,$A471)=COUNTIFS(G471:$N471,1)),F$410)+1))</f>
        <v>1</v>
      </c>
      <c r="G471" s="278">
        <f ca="1">IF($A471&lt;&gt;G$411,0,IF($A471&lt;&gt;$A470,1,MOD(G470-1+(COUNTIFS(H$411:$N$411,$A471)=COUNTIFS(H471:$N471,1)),G$410)+1))</f>
        <v>0</v>
      </c>
      <c r="H471" s="278">
        <f ca="1">IF($A471&lt;&gt;H$411,0,IF($A471&lt;&gt;$A470,1,MOD(H470-1+(COUNTIFS(I$411:$N$411,$A471)=COUNTIFS(I471:$N471,1)),H$410)+1))</f>
        <v>0</v>
      </c>
      <c r="I471" s="278">
        <f ca="1">IF($A471&lt;&gt;I$411,0,IF($A471&lt;&gt;$A470,1,MOD(I470-1+(COUNTIFS(N$411:$N$411,$A471)=COUNTIFS(N471:$N471,1)),I$410)+1))</f>
        <v>0</v>
      </c>
      <c r="J471" s="278"/>
      <c r="K471" s="278"/>
      <c r="L471" s="278"/>
      <c r="M471" s="278"/>
      <c r="O471">
        <v>59</v>
      </c>
      <c r="P471" s="102">
        <f t="shared" ca="1" si="303"/>
        <v>0</v>
      </c>
      <c r="Q471" s="102">
        <f t="shared" ca="1" si="304"/>
        <v>0</v>
      </c>
      <c r="R471" s="102">
        <f t="shared" ca="1" si="305"/>
        <v>0.5</v>
      </c>
      <c r="S471" s="102">
        <f t="shared" ca="1" si="306"/>
        <v>-0.5</v>
      </c>
      <c r="T471" s="102">
        <f t="shared" ca="1" si="307"/>
        <v>0</v>
      </c>
      <c r="U471" s="102">
        <f t="shared" ca="1" si="308"/>
        <v>0</v>
      </c>
      <c r="V471" s="102">
        <f t="shared" ca="1" si="309"/>
        <v>0</v>
      </c>
      <c r="W471" s="102"/>
      <c r="X471" s="102"/>
      <c r="Y471" s="102"/>
      <c r="Z471" s="102"/>
    </row>
    <row r="472" spans="1:26" outlineLevel="1">
      <c r="A472">
        <f t="shared" ca="1" si="310"/>
        <v>1</v>
      </c>
      <c r="B472" t="str">
        <f t="shared" ca="1" si="293"/>
        <v>EP2 LPD3 LPS2</v>
      </c>
      <c r="C472" s="280">
        <f ca="1">IF($A472&lt;&gt;$A471,1,MOD(C471-1+(COUNTIFS(D$411:$N$411,$A472)=COUNTIFS(D472:$N472,1)),C$410)+1)</f>
        <v>2</v>
      </c>
      <c r="D472" s="278">
        <f ca="1">IF($A472&lt;&gt;D$411,0,IF($A472&lt;&gt;$A471,1,MOD(D471-1+(COUNTIFS(E$411:$N$411,$A472)=COUNTIFS(E472:$N472,1)),D$410)+1))</f>
        <v>0</v>
      </c>
      <c r="E472" s="278">
        <f ca="1">IF($A472&lt;&gt;E$411,0,IF($A472&lt;&gt;$A471,1,MOD(E471-1+(COUNTIFS(F$411:$N$411,$A472)=COUNTIFS(F472:$N472,1)),E$410)+1))</f>
        <v>3</v>
      </c>
      <c r="F472" s="278">
        <f ca="1">IF($A472&lt;&gt;F$411,0,IF($A472&lt;&gt;$A471,1,MOD(F471-1+(COUNTIFS(G$411:$N$411,$A472)=COUNTIFS(G472:$N472,1)),F$410)+1))</f>
        <v>2</v>
      </c>
      <c r="G472" s="278">
        <f ca="1">IF($A472&lt;&gt;G$411,0,IF($A472&lt;&gt;$A471,1,MOD(G471-1+(COUNTIFS(H$411:$N$411,$A472)=COUNTIFS(H472:$N472,1)),G$410)+1))</f>
        <v>0</v>
      </c>
      <c r="H472" s="278">
        <f ca="1">IF($A472&lt;&gt;H$411,0,IF($A472&lt;&gt;$A471,1,MOD(H471-1+(COUNTIFS(I$411:$N$411,$A472)=COUNTIFS(I472:$N472,1)),H$410)+1))</f>
        <v>0</v>
      </c>
      <c r="I472" s="278">
        <f ca="1">IF($A472&lt;&gt;I$411,0,IF($A472&lt;&gt;$A471,1,MOD(I471-1+(COUNTIFS(N$411:$N$411,$A472)=COUNTIFS(N472:$N472,1)),I$410)+1))</f>
        <v>0</v>
      </c>
      <c r="J472" s="278"/>
      <c r="K472" s="278"/>
      <c r="L472" s="278"/>
      <c r="M472" s="278"/>
      <c r="O472">
        <v>60</v>
      </c>
      <c r="P472" s="102">
        <f t="shared" ca="1" si="303"/>
        <v>0</v>
      </c>
      <c r="Q472" s="102">
        <f t="shared" ca="1" si="304"/>
        <v>0</v>
      </c>
      <c r="R472" s="102">
        <f t="shared" ca="1" si="305"/>
        <v>0.5</v>
      </c>
      <c r="S472" s="102">
        <f t="shared" ca="1" si="306"/>
        <v>0</v>
      </c>
      <c r="T472" s="102">
        <f t="shared" ca="1" si="307"/>
        <v>0</v>
      </c>
      <c r="U472" s="102">
        <f t="shared" ca="1" si="308"/>
        <v>0</v>
      </c>
      <c r="V472" s="102">
        <f t="shared" ca="1" si="309"/>
        <v>0</v>
      </c>
      <c r="W472" s="102"/>
      <c r="X472" s="102"/>
      <c r="Y472" s="102"/>
      <c r="Z472" s="102"/>
    </row>
    <row r="473" spans="1:26" outlineLevel="1">
      <c r="A473">
        <f t="shared" ca="1" si="310"/>
        <v>1</v>
      </c>
      <c r="B473" t="str">
        <f t="shared" ca="1" si="293"/>
        <v>EP2 LPD3 LPS3</v>
      </c>
      <c r="C473" s="280">
        <f ca="1">IF($A473&lt;&gt;$A472,1,MOD(C472-1+(COUNTIFS(D$411:$N$411,$A473)=COUNTIFS(D473:$N473,1)),C$410)+1)</f>
        <v>2</v>
      </c>
      <c r="D473" s="278">
        <f ca="1">IF($A473&lt;&gt;D$411,0,IF($A473&lt;&gt;$A472,1,MOD(D472-1+(COUNTIFS(E$411:$N$411,$A473)=COUNTIFS(E473:$N473,1)),D$410)+1))</f>
        <v>0</v>
      </c>
      <c r="E473" s="278">
        <f ca="1">IF($A473&lt;&gt;E$411,0,IF($A473&lt;&gt;$A472,1,MOD(E472-1+(COUNTIFS(F$411:$N$411,$A473)=COUNTIFS(F473:$N473,1)),E$410)+1))</f>
        <v>3</v>
      </c>
      <c r="F473" s="278">
        <f ca="1">IF($A473&lt;&gt;F$411,0,IF($A473&lt;&gt;$A472,1,MOD(F472-1+(COUNTIFS(G$411:$N$411,$A473)=COUNTIFS(G473:$N473,1)),F$410)+1))</f>
        <v>3</v>
      </c>
      <c r="G473" s="278">
        <f ca="1">IF($A473&lt;&gt;G$411,0,IF($A473&lt;&gt;$A472,1,MOD(G472-1+(COUNTIFS(H$411:$N$411,$A473)=COUNTIFS(H473:$N473,1)),G$410)+1))</f>
        <v>0</v>
      </c>
      <c r="H473" s="278">
        <f ca="1">IF($A473&lt;&gt;H$411,0,IF($A473&lt;&gt;$A472,1,MOD(H472-1+(COUNTIFS(I$411:$N$411,$A473)=COUNTIFS(I473:$N473,1)),H$410)+1))</f>
        <v>0</v>
      </c>
      <c r="I473" s="278">
        <f ca="1">IF($A473&lt;&gt;I$411,0,IF($A473&lt;&gt;$A472,1,MOD(I472-1+(COUNTIFS(N$411:$N$411,$A473)=COUNTIFS(N473:$N473,1)),I$410)+1))</f>
        <v>0</v>
      </c>
      <c r="J473" s="278"/>
      <c r="K473" s="278"/>
      <c r="L473" s="278"/>
      <c r="M473" s="278"/>
      <c r="O473">
        <v>61</v>
      </c>
      <c r="P473" s="102">
        <f t="shared" ca="1" si="303"/>
        <v>0</v>
      </c>
      <c r="Q473" s="102">
        <f t="shared" ca="1" si="304"/>
        <v>0</v>
      </c>
      <c r="R473" s="102">
        <f t="shared" ca="1" si="305"/>
        <v>0.5</v>
      </c>
      <c r="S473" s="102">
        <f t="shared" ca="1" si="306"/>
        <v>0.5</v>
      </c>
      <c r="T473" s="102">
        <f t="shared" ca="1" si="307"/>
        <v>0</v>
      </c>
      <c r="U473" s="102">
        <f t="shared" ca="1" si="308"/>
        <v>0</v>
      </c>
      <c r="V473" s="102">
        <f t="shared" ca="1" si="309"/>
        <v>0</v>
      </c>
      <c r="W473" s="102"/>
      <c r="X473" s="102"/>
      <c r="Y473" s="102"/>
      <c r="Z473" s="102"/>
    </row>
    <row r="474" spans="1:26" outlineLevel="1">
      <c r="A474">
        <f t="shared" ca="1" si="310"/>
        <v>1</v>
      </c>
      <c r="B474" t="str">
        <f t="shared" ca="1" si="293"/>
        <v>EP3 LPD1 LPS1</v>
      </c>
      <c r="C474" s="280">
        <f ca="1">IF($A474&lt;&gt;$A473,1,MOD(C473-1+(COUNTIFS(D$411:$N$411,$A474)=COUNTIFS(D474:$N474,1)),C$410)+1)</f>
        <v>3</v>
      </c>
      <c r="D474" s="278">
        <f ca="1">IF($A474&lt;&gt;D$411,0,IF($A474&lt;&gt;$A473,1,MOD(D473-1+(COUNTIFS(E$411:$N$411,$A474)=COUNTIFS(E474:$N474,1)),D$410)+1))</f>
        <v>0</v>
      </c>
      <c r="E474" s="278">
        <f ca="1">IF($A474&lt;&gt;E$411,0,IF($A474&lt;&gt;$A473,1,MOD(E473-1+(COUNTIFS(F$411:$N$411,$A474)=COUNTIFS(F474:$N474,1)),E$410)+1))</f>
        <v>1</v>
      </c>
      <c r="F474" s="278">
        <f ca="1">IF($A474&lt;&gt;F$411,0,IF($A474&lt;&gt;$A473,1,MOD(F473-1+(COUNTIFS(G$411:$N$411,$A474)=COUNTIFS(G474:$N474,1)),F$410)+1))</f>
        <v>1</v>
      </c>
      <c r="G474" s="278">
        <f ca="1">IF($A474&lt;&gt;G$411,0,IF($A474&lt;&gt;$A473,1,MOD(G473-1+(COUNTIFS(H$411:$N$411,$A474)=COUNTIFS(H474:$N474,1)),G$410)+1))</f>
        <v>0</v>
      </c>
      <c r="H474" s="278">
        <f ca="1">IF($A474&lt;&gt;H$411,0,IF($A474&lt;&gt;$A473,1,MOD(H473-1+(COUNTIFS(I$411:$N$411,$A474)=COUNTIFS(I474:$N474,1)),H$410)+1))</f>
        <v>0</v>
      </c>
      <c r="I474" s="278">
        <f ca="1">IF($A474&lt;&gt;I$411,0,IF($A474&lt;&gt;$A473,1,MOD(I473-1+(COUNTIFS(N$411:$N$411,$A474)=COUNTIFS(N474:$N474,1)),I$410)+1))</f>
        <v>0</v>
      </c>
      <c r="J474" s="278"/>
      <c r="K474" s="278"/>
      <c r="L474" s="278"/>
      <c r="M474" s="278"/>
      <c r="O474">
        <v>62</v>
      </c>
      <c r="P474" s="102">
        <f t="shared" ca="1" si="303"/>
        <v>0.5</v>
      </c>
      <c r="Q474" s="102">
        <f t="shared" ca="1" si="304"/>
        <v>0</v>
      </c>
      <c r="R474" s="102">
        <f t="shared" ca="1" si="305"/>
        <v>-0.5</v>
      </c>
      <c r="S474" s="102">
        <f t="shared" ca="1" si="306"/>
        <v>-0.5</v>
      </c>
      <c r="T474" s="102">
        <f t="shared" ca="1" si="307"/>
        <v>0</v>
      </c>
      <c r="U474" s="102">
        <f t="shared" ca="1" si="308"/>
        <v>0</v>
      </c>
      <c r="V474" s="102">
        <f t="shared" ca="1" si="309"/>
        <v>0</v>
      </c>
      <c r="W474" s="102"/>
      <c r="X474" s="102"/>
      <c r="Y474" s="102"/>
      <c r="Z474" s="102"/>
    </row>
    <row r="475" spans="1:26" outlineLevel="1">
      <c r="A475">
        <f t="shared" ca="1" si="310"/>
        <v>1</v>
      </c>
      <c r="B475" t="str">
        <f t="shared" ca="1" si="293"/>
        <v>EP3 LPD1 LPS2</v>
      </c>
      <c r="C475" s="280">
        <f ca="1">IF($A475&lt;&gt;$A474,1,MOD(C474-1+(COUNTIFS(D$411:$N$411,$A475)=COUNTIFS(D475:$N475,1)),C$410)+1)</f>
        <v>3</v>
      </c>
      <c r="D475" s="278">
        <f ca="1">IF($A475&lt;&gt;D$411,0,IF($A475&lt;&gt;$A474,1,MOD(D474-1+(COUNTIFS(E$411:$N$411,$A475)=COUNTIFS(E475:$N475,1)),D$410)+1))</f>
        <v>0</v>
      </c>
      <c r="E475" s="278">
        <f ca="1">IF($A475&lt;&gt;E$411,0,IF($A475&lt;&gt;$A474,1,MOD(E474-1+(COUNTIFS(F$411:$N$411,$A475)=COUNTIFS(F475:$N475,1)),E$410)+1))</f>
        <v>1</v>
      </c>
      <c r="F475" s="278">
        <f ca="1">IF($A475&lt;&gt;F$411,0,IF($A475&lt;&gt;$A474,1,MOD(F474-1+(COUNTIFS(G$411:$N$411,$A475)=COUNTIFS(G475:$N475,1)),F$410)+1))</f>
        <v>2</v>
      </c>
      <c r="G475" s="278">
        <f ca="1">IF($A475&lt;&gt;G$411,0,IF($A475&lt;&gt;$A474,1,MOD(G474-1+(COUNTIFS(H$411:$N$411,$A475)=COUNTIFS(H475:$N475,1)),G$410)+1))</f>
        <v>0</v>
      </c>
      <c r="H475" s="278">
        <f ca="1">IF($A475&lt;&gt;H$411,0,IF($A475&lt;&gt;$A474,1,MOD(H474-1+(COUNTIFS(I$411:$N$411,$A475)=COUNTIFS(I475:$N475,1)),H$410)+1))</f>
        <v>0</v>
      </c>
      <c r="I475" s="278">
        <f ca="1">IF($A475&lt;&gt;I$411,0,IF($A475&lt;&gt;$A474,1,MOD(I474-1+(COUNTIFS(N$411:$N$411,$A475)=COUNTIFS(N475:$N475,1)),I$410)+1))</f>
        <v>0</v>
      </c>
      <c r="J475" s="278"/>
      <c r="K475" s="278"/>
      <c r="L475" s="278"/>
      <c r="M475" s="278"/>
      <c r="O475">
        <v>63</v>
      </c>
      <c r="P475" s="102">
        <f t="shared" ca="1" si="303"/>
        <v>0.5</v>
      </c>
      <c r="Q475" s="102">
        <f t="shared" ca="1" si="304"/>
        <v>0</v>
      </c>
      <c r="R475" s="102">
        <f t="shared" ca="1" si="305"/>
        <v>-0.5</v>
      </c>
      <c r="S475" s="102">
        <f t="shared" ca="1" si="306"/>
        <v>0</v>
      </c>
      <c r="T475" s="102">
        <f t="shared" ca="1" si="307"/>
        <v>0</v>
      </c>
      <c r="U475" s="102">
        <f t="shared" ca="1" si="308"/>
        <v>0</v>
      </c>
      <c r="V475" s="102">
        <f t="shared" ca="1" si="309"/>
        <v>0</v>
      </c>
      <c r="W475" s="102"/>
      <c r="X475" s="102"/>
      <c r="Y475" s="102"/>
      <c r="Z475" s="102"/>
    </row>
    <row r="476" spans="1:26" outlineLevel="1">
      <c r="A476">
        <f t="shared" ca="1" si="310"/>
        <v>1</v>
      </c>
      <c r="B476" t="str">
        <f t="shared" ca="1" si="293"/>
        <v>EP3 LPD1 LPS3</v>
      </c>
      <c r="C476" s="280">
        <f ca="1">IF($A476&lt;&gt;$A475,1,MOD(C475-1+(COUNTIFS(D$411:$N$411,$A476)=COUNTIFS(D476:$N476,1)),C$410)+1)</f>
        <v>3</v>
      </c>
      <c r="D476" s="278">
        <f ca="1">IF($A476&lt;&gt;D$411,0,IF($A476&lt;&gt;$A475,1,MOD(D475-1+(COUNTIFS(E$411:$N$411,$A476)=COUNTIFS(E476:$N476,1)),D$410)+1))</f>
        <v>0</v>
      </c>
      <c r="E476" s="278">
        <f ca="1">IF($A476&lt;&gt;E$411,0,IF($A476&lt;&gt;$A475,1,MOD(E475-1+(COUNTIFS(F$411:$N$411,$A476)=COUNTIFS(F476:$N476,1)),E$410)+1))</f>
        <v>1</v>
      </c>
      <c r="F476" s="278">
        <f ca="1">IF($A476&lt;&gt;F$411,0,IF($A476&lt;&gt;$A475,1,MOD(F475-1+(COUNTIFS(G$411:$N$411,$A476)=COUNTIFS(G476:$N476,1)),F$410)+1))</f>
        <v>3</v>
      </c>
      <c r="G476" s="278">
        <f ca="1">IF($A476&lt;&gt;G$411,0,IF($A476&lt;&gt;$A475,1,MOD(G475-1+(COUNTIFS(H$411:$N$411,$A476)=COUNTIFS(H476:$N476,1)),G$410)+1))</f>
        <v>0</v>
      </c>
      <c r="H476" s="278">
        <f ca="1">IF($A476&lt;&gt;H$411,0,IF($A476&lt;&gt;$A475,1,MOD(H475-1+(COUNTIFS(I$411:$N$411,$A476)=COUNTIFS(I476:$N476,1)),H$410)+1))</f>
        <v>0</v>
      </c>
      <c r="I476" s="278">
        <f ca="1">IF($A476&lt;&gt;I$411,0,IF($A476&lt;&gt;$A475,1,MOD(I475-1+(COUNTIFS(N$411:$N$411,$A476)=COUNTIFS(N476:$N476,1)),I$410)+1))</f>
        <v>0</v>
      </c>
      <c r="J476" s="278"/>
      <c r="K476" s="278"/>
      <c r="L476" s="278"/>
      <c r="M476" s="278"/>
      <c r="O476">
        <v>64</v>
      </c>
      <c r="P476" s="102">
        <f t="shared" ca="1" si="303"/>
        <v>0.5</v>
      </c>
      <c r="Q476" s="102">
        <f t="shared" ca="1" si="304"/>
        <v>0</v>
      </c>
      <c r="R476" s="102">
        <f t="shared" ca="1" si="305"/>
        <v>-0.5</v>
      </c>
      <c r="S476" s="102">
        <f t="shared" ca="1" si="306"/>
        <v>0.5</v>
      </c>
      <c r="T476" s="102">
        <f t="shared" ca="1" si="307"/>
        <v>0</v>
      </c>
      <c r="U476" s="102">
        <f t="shared" ca="1" si="308"/>
        <v>0</v>
      </c>
      <c r="V476" s="102">
        <f t="shared" ca="1" si="309"/>
        <v>0</v>
      </c>
      <c r="W476" s="102"/>
      <c r="X476" s="102"/>
      <c r="Y476" s="102"/>
      <c r="Z476" s="102"/>
    </row>
    <row r="477" spans="1:26" outlineLevel="1">
      <c r="A477">
        <f t="shared" ca="1" si="310"/>
        <v>1</v>
      </c>
      <c r="B477" t="str">
        <f t="shared" ref="B477:B540" ca="1" si="311">"EP"&amp;$C477&amp;IF($A477=0," LPAll"&amp;$D477,"")&amp;IF($A477=1," LPD"&amp;$E477&amp;" LPS"&amp;$F477,"")&amp;IF($A477=2," LPD"&amp;$G477&amp;" LPS"&amp;$H477&amp;" LPM"&amp;$I477,"")</f>
        <v>EP3 LPD2 LPS1</v>
      </c>
      <c r="C477" s="280">
        <f ca="1">IF($A477&lt;&gt;$A476,1,MOD(C476-1+(COUNTIFS(D$411:$N$411,$A477)=COUNTIFS(D477:$N477,1)),C$410)+1)</f>
        <v>3</v>
      </c>
      <c r="D477" s="278">
        <f ca="1">IF($A477&lt;&gt;D$411,0,IF($A477&lt;&gt;$A476,1,MOD(D476-1+(COUNTIFS(E$411:$N$411,$A477)=COUNTIFS(E477:$N477,1)),D$410)+1))</f>
        <v>0</v>
      </c>
      <c r="E477" s="278">
        <f ca="1">IF($A477&lt;&gt;E$411,0,IF($A477&lt;&gt;$A476,1,MOD(E476-1+(COUNTIFS(F$411:$N$411,$A477)=COUNTIFS(F477:$N477,1)),E$410)+1))</f>
        <v>2</v>
      </c>
      <c r="F477" s="278">
        <f ca="1">IF($A477&lt;&gt;F$411,0,IF($A477&lt;&gt;$A476,1,MOD(F476-1+(COUNTIFS(G$411:$N$411,$A477)=COUNTIFS(G477:$N477,1)),F$410)+1))</f>
        <v>1</v>
      </c>
      <c r="G477" s="278">
        <f ca="1">IF($A477&lt;&gt;G$411,0,IF($A477&lt;&gt;$A476,1,MOD(G476-1+(COUNTIFS(H$411:$N$411,$A477)=COUNTIFS(H477:$N477,1)),G$410)+1))</f>
        <v>0</v>
      </c>
      <c r="H477" s="278">
        <f ca="1">IF($A477&lt;&gt;H$411,0,IF($A477&lt;&gt;$A476,1,MOD(H476-1+(COUNTIFS(I$411:$N$411,$A477)=COUNTIFS(I477:$N477,1)),H$410)+1))</f>
        <v>0</v>
      </c>
      <c r="I477" s="278">
        <f ca="1">IF($A477&lt;&gt;I$411,0,IF($A477&lt;&gt;$A476,1,MOD(I476-1+(COUNTIFS(N$411:$N$411,$A477)=COUNTIFS(N477:$N477,1)),I$410)+1))</f>
        <v>0</v>
      </c>
      <c r="J477" s="278"/>
      <c r="K477" s="278"/>
      <c r="L477" s="278"/>
      <c r="M477" s="278"/>
      <c r="O477">
        <v>65</v>
      </c>
      <c r="P477" s="102">
        <f t="shared" ref="P477:P492" ca="1" si="312">IF(C477=0,0,INDEX(C$403:C$406,C477,1))</f>
        <v>0.5</v>
      </c>
      <c r="Q477" s="102">
        <f t="shared" ref="Q477:Q492" ca="1" si="313">IF(D477=0,0,INDEX(D$403:D$406,D477,1))</f>
        <v>0</v>
      </c>
      <c r="R477" s="102">
        <f t="shared" ref="R477:R492" ca="1" si="314">IF(E477=0,0,INDEX(E$403:E$406,E477,1))</f>
        <v>0</v>
      </c>
      <c r="S477" s="102">
        <f t="shared" ref="S477:S492" ca="1" si="315">IF(F477=0,0,INDEX(F$403:F$406,F477,1))</f>
        <v>-0.5</v>
      </c>
      <c r="T477" s="102">
        <f t="shared" ref="T477:T492" ca="1" si="316">IF(G477=0,0,INDEX(G$403:G$406,G477,1))</f>
        <v>0</v>
      </c>
      <c r="U477" s="102">
        <f t="shared" ref="U477:U492" ca="1" si="317">IF(H477=0,0,INDEX(H$403:H$406,H477,1))</f>
        <v>0</v>
      </c>
      <c r="V477" s="102">
        <f t="shared" ref="V477:V492" ca="1" si="318">IF(I477=0,0,INDEX(I$403:I$406,I477,1))</f>
        <v>0</v>
      </c>
      <c r="W477" s="102"/>
      <c r="X477" s="102"/>
      <c r="Y477" s="102"/>
      <c r="Z477" s="102"/>
    </row>
    <row r="478" spans="1:26" outlineLevel="1">
      <c r="A478">
        <f t="shared" ca="1" si="310"/>
        <v>1</v>
      </c>
      <c r="B478" t="str">
        <f t="shared" ca="1" si="311"/>
        <v>EP3 LPD2 LPS2</v>
      </c>
      <c r="C478" s="280">
        <f ca="1">IF($A478&lt;&gt;$A477,1,MOD(C477-1+(COUNTIFS(D$411:$N$411,$A478)=COUNTIFS(D478:$N478,1)),C$410)+1)</f>
        <v>3</v>
      </c>
      <c r="D478" s="278">
        <f ca="1">IF($A478&lt;&gt;D$411,0,IF($A478&lt;&gt;$A477,1,MOD(D477-1+(COUNTIFS(E$411:$N$411,$A478)=COUNTIFS(E478:$N478,1)),D$410)+1))</f>
        <v>0</v>
      </c>
      <c r="E478" s="278">
        <f ca="1">IF($A478&lt;&gt;E$411,0,IF($A478&lt;&gt;$A477,1,MOD(E477-1+(COUNTIFS(F$411:$N$411,$A478)=COUNTIFS(F478:$N478,1)),E$410)+1))</f>
        <v>2</v>
      </c>
      <c r="F478" s="278">
        <f ca="1">IF($A478&lt;&gt;F$411,0,IF($A478&lt;&gt;$A477,1,MOD(F477-1+(COUNTIFS(G$411:$N$411,$A478)=COUNTIFS(G478:$N478,1)),F$410)+1))</f>
        <v>2</v>
      </c>
      <c r="G478" s="278">
        <f ca="1">IF($A478&lt;&gt;G$411,0,IF($A478&lt;&gt;$A477,1,MOD(G477-1+(COUNTIFS(H$411:$N$411,$A478)=COUNTIFS(H478:$N478,1)),G$410)+1))</f>
        <v>0</v>
      </c>
      <c r="H478" s="278">
        <f ca="1">IF($A478&lt;&gt;H$411,0,IF($A478&lt;&gt;$A477,1,MOD(H477-1+(COUNTIFS(I$411:$N$411,$A478)=COUNTIFS(I478:$N478,1)),H$410)+1))</f>
        <v>0</v>
      </c>
      <c r="I478" s="278">
        <f ca="1">IF($A478&lt;&gt;I$411,0,IF($A478&lt;&gt;$A477,1,MOD(I477-1+(COUNTIFS(N$411:$N$411,$A478)=COUNTIFS(N478:$N478,1)),I$410)+1))</f>
        <v>0</v>
      </c>
      <c r="J478" s="278"/>
      <c r="K478" s="278"/>
      <c r="L478" s="278"/>
      <c r="M478" s="278"/>
      <c r="O478">
        <v>66</v>
      </c>
      <c r="P478" s="102">
        <f t="shared" ca="1" si="312"/>
        <v>0.5</v>
      </c>
      <c r="Q478" s="102">
        <f t="shared" ca="1" si="313"/>
        <v>0</v>
      </c>
      <c r="R478" s="102">
        <f t="shared" ca="1" si="314"/>
        <v>0</v>
      </c>
      <c r="S478" s="102">
        <f t="shared" ca="1" si="315"/>
        <v>0</v>
      </c>
      <c r="T478" s="102">
        <f t="shared" ca="1" si="316"/>
        <v>0</v>
      </c>
      <c r="U478" s="102">
        <f t="shared" ca="1" si="317"/>
        <v>0</v>
      </c>
      <c r="V478" s="102">
        <f t="shared" ca="1" si="318"/>
        <v>0</v>
      </c>
      <c r="W478" s="102"/>
      <c r="X478" s="102"/>
      <c r="Y478" s="102"/>
      <c r="Z478" s="102"/>
    </row>
    <row r="479" spans="1:26" outlineLevel="1">
      <c r="A479">
        <f t="shared" ca="1" si="310"/>
        <v>1</v>
      </c>
      <c r="B479" t="str">
        <f t="shared" ca="1" si="311"/>
        <v>EP3 LPD2 LPS3</v>
      </c>
      <c r="C479" s="280">
        <f ca="1">IF($A479&lt;&gt;$A478,1,MOD(C478-1+(COUNTIFS(D$411:$N$411,$A479)=COUNTIFS(D479:$N479,1)),C$410)+1)</f>
        <v>3</v>
      </c>
      <c r="D479" s="278">
        <f ca="1">IF($A479&lt;&gt;D$411,0,IF($A479&lt;&gt;$A478,1,MOD(D478-1+(COUNTIFS(E$411:$N$411,$A479)=COUNTIFS(E479:$N479,1)),D$410)+1))</f>
        <v>0</v>
      </c>
      <c r="E479" s="278">
        <f ca="1">IF($A479&lt;&gt;E$411,0,IF($A479&lt;&gt;$A478,1,MOD(E478-1+(COUNTIFS(F$411:$N$411,$A479)=COUNTIFS(F479:$N479,1)),E$410)+1))</f>
        <v>2</v>
      </c>
      <c r="F479" s="278">
        <f ca="1">IF($A479&lt;&gt;F$411,0,IF($A479&lt;&gt;$A478,1,MOD(F478-1+(COUNTIFS(G$411:$N$411,$A479)=COUNTIFS(G479:$N479,1)),F$410)+1))</f>
        <v>3</v>
      </c>
      <c r="G479" s="278">
        <f ca="1">IF($A479&lt;&gt;G$411,0,IF($A479&lt;&gt;$A478,1,MOD(G478-1+(COUNTIFS(H$411:$N$411,$A479)=COUNTIFS(H479:$N479,1)),G$410)+1))</f>
        <v>0</v>
      </c>
      <c r="H479" s="278">
        <f ca="1">IF($A479&lt;&gt;H$411,0,IF($A479&lt;&gt;$A478,1,MOD(H478-1+(COUNTIFS(I$411:$N$411,$A479)=COUNTIFS(I479:$N479,1)),H$410)+1))</f>
        <v>0</v>
      </c>
      <c r="I479" s="278">
        <f ca="1">IF($A479&lt;&gt;I$411,0,IF($A479&lt;&gt;$A478,1,MOD(I478-1+(COUNTIFS(N$411:$N$411,$A479)=COUNTIFS(N479:$N479,1)),I$410)+1))</f>
        <v>0</v>
      </c>
      <c r="J479" s="278"/>
      <c r="K479" s="278"/>
      <c r="L479" s="278"/>
      <c r="M479" s="278"/>
      <c r="O479">
        <v>67</v>
      </c>
      <c r="P479" s="102">
        <f t="shared" ca="1" si="312"/>
        <v>0.5</v>
      </c>
      <c r="Q479" s="102">
        <f t="shared" ca="1" si="313"/>
        <v>0</v>
      </c>
      <c r="R479" s="102">
        <f t="shared" ca="1" si="314"/>
        <v>0</v>
      </c>
      <c r="S479" s="102">
        <f t="shared" ca="1" si="315"/>
        <v>0.5</v>
      </c>
      <c r="T479" s="102">
        <f t="shared" ca="1" si="316"/>
        <v>0</v>
      </c>
      <c r="U479" s="102">
        <f t="shared" ca="1" si="317"/>
        <v>0</v>
      </c>
      <c r="V479" s="102">
        <f t="shared" ca="1" si="318"/>
        <v>0</v>
      </c>
      <c r="W479" s="102"/>
      <c r="X479" s="102"/>
      <c r="Y479" s="102"/>
      <c r="Z479" s="102"/>
    </row>
    <row r="480" spans="1:26" outlineLevel="1">
      <c r="A480">
        <f t="shared" ca="1" si="310"/>
        <v>1</v>
      </c>
      <c r="B480" t="str">
        <f t="shared" ca="1" si="311"/>
        <v>EP3 LPD3 LPS1</v>
      </c>
      <c r="C480" s="280">
        <f ca="1">IF($A480&lt;&gt;$A479,1,MOD(C479-1+(COUNTIFS(D$411:$N$411,$A480)=COUNTIFS(D480:$N480,1)),C$410)+1)</f>
        <v>3</v>
      </c>
      <c r="D480" s="278">
        <f ca="1">IF($A480&lt;&gt;D$411,0,IF($A480&lt;&gt;$A479,1,MOD(D479-1+(COUNTIFS(E$411:$N$411,$A480)=COUNTIFS(E480:$N480,1)),D$410)+1))</f>
        <v>0</v>
      </c>
      <c r="E480" s="278">
        <f ca="1">IF($A480&lt;&gt;E$411,0,IF($A480&lt;&gt;$A479,1,MOD(E479-1+(COUNTIFS(F$411:$N$411,$A480)=COUNTIFS(F480:$N480,1)),E$410)+1))</f>
        <v>3</v>
      </c>
      <c r="F480" s="278">
        <f ca="1">IF($A480&lt;&gt;F$411,0,IF($A480&lt;&gt;$A479,1,MOD(F479-1+(COUNTIFS(G$411:$N$411,$A480)=COUNTIFS(G480:$N480,1)),F$410)+1))</f>
        <v>1</v>
      </c>
      <c r="G480" s="278">
        <f ca="1">IF($A480&lt;&gt;G$411,0,IF($A480&lt;&gt;$A479,1,MOD(G479-1+(COUNTIFS(H$411:$N$411,$A480)=COUNTIFS(H480:$N480,1)),G$410)+1))</f>
        <v>0</v>
      </c>
      <c r="H480" s="278">
        <f ca="1">IF($A480&lt;&gt;H$411,0,IF($A480&lt;&gt;$A479,1,MOD(H479-1+(COUNTIFS(I$411:$N$411,$A480)=COUNTIFS(I480:$N480,1)),H$410)+1))</f>
        <v>0</v>
      </c>
      <c r="I480" s="278">
        <f ca="1">IF($A480&lt;&gt;I$411,0,IF($A480&lt;&gt;$A479,1,MOD(I479-1+(COUNTIFS(N$411:$N$411,$A480)=COUNTIFS(N480:$N480,1)),I$410)+1))</f>
        <v>0</v>
      </c>
      <c r="J480" s="278"/>
      <c r="K480" s="278"/>
      <c r="L480" s="278"/>
      <c r="M480" s="278"/>
      <c r="O480">
        <v>68</v>
      </c>
      <c r="P480" s="102">
        <f t="shared" ca="1" si="312"/>
        <v>0.5</v>
      </c>
      <c r="Q480" s="102">
        <f t="shared" ca="1" si="313"/>
        <v>0</v>
      </c>
      <c r="R480" s="102">
        <f t="shared" ca="1" si="314"/>
        <v>0.5</v>
      </c>
      <c r="S480" s="102">
        <f t="shared" ca="1" si="315"/>
        <v>-0.5</v>
      </c>
      <c r="T480" s="102">
        <f t="shared" ca="1" si="316"/>
        <v>0</v>
      </c>
      <c r="U480" s="102">
        <f t="shared" ca="1" si="317"/>
        <v>0</v>
      </c>
      <c r="V480" s="102">
        <f t="shared" ca="1" si="318"/>
        <v>0</v>
      </c>
      <c r="W480" s="102"/>
      <c r="X480" s="102"/>
      <c r="Y480" s="102"/>
      <c r="Z480" s="102"/>
    </row>
    <row r="481" spans="1:26" outlineLevel="1">
      <c r="A481">
        <f t="shared" ca="1" si="310"/>
        <v>1</v>
      </c>
      <c r="B481" t="str">
        <f t="shared" ca="1" si="311"/>
        <v>EP3 LPD3 LPS2</v>
      </c>
      <c r="C481" s="280">
        <f ca="1">IF($A481&lt;&gt;$A480,1,MOD(C480-1+(COUNTIFS(D$411:$N$411,$A481)=COUNTIFS(D481:$N481,1)),C$410)+1)</f>
        <v>3</v>
      </c>
      <c r="D481" s="278">
        <f ca="1">IF($A481&lt;&gt;D$411,0,IF($A481&lt;&gt;$A480,1,MOD(D480-1+(COUNTIFS(E$411:$N$411,$A481)=COUNTIFS(E481:$N481,1)),D$410)+1))</f>
        <v>0</v>
      </c>
      <c r="E481" s="278">
        <f ca="1">IF($A481&lt;&gt;E$411,0,IF($A481&lt;&gt;$A480,1,MOD(E480-1+(COUNTIFS(F$411:$N$411,$A481)=COUNTIFS(F481:$N481,1)),E$410)+1))</f>
        <v>3</v>
      </c>
      <c r="F481" s="278">
        <f ca="1">IF($A481&lt;&gt;F$411,0,IF($A481&lt;&gt;$A480,1,MOD(F480-1+(COUNTIFS(G$411:$N$411,$A481)=COUNTIFS(G481:$N481,1)),F$410)+1))</f>
        <v>2</v>
      </c>
      <c r="G481" s="278">
        <f ca="1">IF($A481&lt;&gt;G$411,0,IF($A481&lt;&gt;$A480,1,MOD(G480-1+(COUNTIFS(H$411:$N$411,$A481)=COUNTIFS(H481:$N481,1)),G$410)+1))</f>
        <v>0</v>
      </c>
      <c r="H481" s="278">
        <f ca="1">IF($A481&lt;&gt;H$411,0,IF($A481&lt;&gt;$A480,1,MOD(H480-1+(COUNTIFS(I$411:$N$411,$A481)=COUNTIFS(I481:$N481,1)),H$410)+1))</f>
        <v>0</v>
      </c>
      <c r="I481" s="278">
        <f ca="1">IF($A481&lt;&gt;I$411,0,IF($A481&lt;&gt;$A480,1,MOD(I480-1+(COUNTIFS(N$411:$N$411,$A481)=COUNTIFS(N481:$N481,1)),I$410)+1))</f>
        <v>0</v>
      </c>
      <c r="J481" s="278"/>
      <c r="K481" s="278"/>
      <c r="L481" s="278"/>
      <c r="M481" s="278"/>
      <c r="O481">
        <v>69</v>
      </c>
      <c r="P481" s="102">
        <f t="shared" ca="1" si="312"/>
        <v>0.5</v>
      </c>
      <c r="Q481" s="102">
        <f t="shared" ca="1" si="313"/>
        <v>0</v>
      </c>
      <c r="R481" s="102">
        <f t="shared" ca="1" si="314"/>
        <v>0.5</v>
      </c>
      <c r="S481" s="102">
        <f t="shared" ca="1" si="315"/>
        <v>0</v>
      </c>
      <c r="T481" s="102">
        <f t="shared" ca="1" si="316"/>
        <v>0</v>
      </c>
      <c r="U481" s="102">
        <f t="shared" ca="1" si="317"/>
        <v>0</v>
      </c>
      <c r="V481" s="102">
        <f t="shared" ca="1" si="318"/>
        <v>0</v>
      </c>
      <c r="W481" s="102"/>
      <c r="X481" s="102"/>
      <c r="Y481" s="102"/>
      <c r="Z481" s="102"/>
    </row>
    <row r="482" spans="1:26" outlineLevel="1">
      <c r="A482">
        <f t="shared" ca="1" si="310"/>
        <v>1</v>
      </c>
      <c r="B482" t="str">
        <f t="shared" ca="1" si="311"/>
        <v>EP3 LPD3 LPS3</v>
      </c>
      <c r="C482" s="280">
        <f ca="1">IF($A482&lt;&gt;$A481,1,MOD(C481-1+(COUNTIFS(D$411:$N$411,$A482)=COUNTIFS(D482:$N482,1)),C$410)+1)</f>
        <v>3</v>
      </c>
      <c r="D482" s="278">
        <f ca="1">IF($A482&lt;&gt;D$411,0,IF($A482&lt;&gt;$A481,1,MOD(D481-1+(COUNTIFS(E$411:$N$411,$A482)=COUNTIFS(E482:$N482,1)),D$410)+1))</f>
        <v>0</v>
      </c>
      <c r="E482" s="278">
        <f ca="1">IF($A482&lt;&gt;E$411,0,IF($A482&lt;&gt;$A481,1,MOD(E481-1+(COUNTIFS(F$411:$N$411,$A482)=COUNTIFS(F482:$N482,1)),E$410)+1))</f>
        <v>3</v>
      </c>
      <c r="F482" s="278">
        <f ca="1">IF($A482&lt;&gt;F$411,0,IF($A482&lt;&gt;$A481,1,MOD(F481-1+(COUNTIFS(G$411:$N$411,$A482)=COUNTIFS(G482:$N482,1)),F$410)+1))</f>
        <v>3</v>
      </c>
      <c r="G482" s="278">
        <f ca="1">IF($A482&lt;&gt;G$411,0,IF($A482&lt;&gt;$A481,1,MOD(G481-1+(COUNTIFS(H$411:$N$411,$A482)=COUNTIFS(H482:$N482,1)),G$410)+1))</f>
        <v>0</v>
      </c>
      <c r="H482" s="278">
        <f ca="1">IF($A482&lt;&gt;H$411,0,IF($A482&lt;&gt;$A481,1,MOD(H481-1+(COUNTIFS(I$411:$N$411,$A482)=COUNTIFS(I482:$N482,1)),H$410)+1))</f>
        <v>0</v>
      </c>
      <c r="I482" s="278">
        <f ca="1">IF($A482&lt;&gt;I$411,0,IF($A482&lt;&gt;$A481,1,MOD(I481-1+(COUNTIFS(N$411:$N$411,$A482)=COUNTIFS(N482:$N482,1)),I$410)+1))</f>
        <v>0</v>
      </c>
      <c r="J482" s="278"/>
      <c r="K482" s="278"/>
      <c r="L482" s="278"/>
      <c r="M482" s="278"/>
      <c r="O482">
        <v>70</v>
      </c>
      <c r="P482" s="102">
        <f t="shared" ca="1" si="312"/>
        <v>0.5</v>
      </c>
      <c r="Q482" s="102">
        <f t="shared" ca="1" si="313"/>
        <v>0</v>
      </c>
      <c r="R482" s="102">
        <f t="shared" ca="1" si="314"/>
        <v>0.5</v>
      </c>
      <c r="S482" s="102">
        <f t="shared" ca="1" si="315"/>
        <v>0.5</v>
      </c>
      <c r="T482" s="102">
        <f t="shared" ca="1" si="316"/>
        <v>0</v>
      </c>
      <c r="U482" s="102">
        <f t="shared" ca="1" si="317"/>
        <v>0</v>
      </c>
      <c r="V482" s="102">
        <f t="shared" ca="1" si="318"/>
        <v>0</v>
      </c>
      <c r="W482" s="102"/>
      <c r="X482" s="102"/>
      <c r="Y482" s="102"/>
      <c r="Z482" s="102"/>
    </row>
    <row r="483" spans="1:26" outlineLevel="1">
      <c r="A483">
        <f t="shared" ca="1" si="310"/>
        <v>1</v>
      </c>
      <c r="B483" t="str">
        <f t="shared" ca="1" si="311"/>
        <v>EP1 LPD1 LPS1</v>
      </c>
      <c r="C483" s="280">
        <f ca="1">IF($A483&lt;&gt;$A482,1,MOD(C482-1+(COUNTIFS(D$411:$N$411,$A483)=COUNTIFS(D483:$N483,1)),C$410)+1)</f>
        <v>1</v>
      </c>
      <c r="D483" s="278">
        <f ca="1">IF($A483&lt;&gt;D$411,0,IF($A483&lt;&gt;$A482,1,MOD(D482-1+(COUNTIFS(E$411:$N$411,$A483)=COUNTIFS(E483:$N483,1)),D$410)+1))</f>
        <v>0</v>
      </c>
      <c r="E483" s="278">
        <f ca="1">IF($A483&lt;&gt;E$411,0,IF($A483&lt;&gt;$A482,1,MOD(E482-1+(COUNTIFS(F$411:$N$411,$A483)=COUNTIFS(F483:$N483,1)),E$410)+1))</f>
        <v>1</v>
      </c>
      <c r="F483" s="278">
        <f ca="1">IF($A483&lt;&gt;F$411,0,IF($A483&lt;&gt;$A482,1,MOD(F482-1+(COUNTIFS(G$411:$N$411,$A483)=COUNTIFS(G483:$N483,1)),F$410)+1))</f>
        <v>1</v>
      </c>
      <c r="G483" s="278">
        <f ca="1">IF($A483&lt;&gt;G$411,0,IF($A483&lt;&gt;$A482,1,MOD(G482-1+(COUNTIFS(H$411:$N$411,$A483)=COUNTIFS(H483:$N483,1)),G$410)+1))</f>
        <v>0</v>
      </c>
      <c r="H483" s="278">
        <f ca="1">IF($A483&lt;&gt;H$411,0,IF($A483&lt;&gt;$A482,1,MOD(H482-1+(COUNTIFS(I$411:$N$411,$A483)=COUNTIFS(I483:$N483,1)),H$410)+1))</f>
        <v>0</v>
      </c>
      <c r="I483" s="278">
        <f ca="1">IF($A483&lt;&gt;I$411,0,IF($A483&lt;&gt;$A482,1,MOD(I482-1+(COUNTIFS(N$411:$N$411,$A483)=COUNTIFS(N483:$N483,1)),I$410)+1))</f>
        <v>0</v>
      </c>
      <c r="J483" s="278"/>
      <c r="K483" s="278"/>
      <c r="L483" s="278"/>
      <c r="M483" s="278"/>
      <c r="O483">
        <v>71</v>
      </c>
      <c r="P483" s="102">
        <f t="shared" ca="1" si="312"/>
        <v>-0.5</v>
      </c>
      <c r="Q483" s="102">
        <f t="shared" ca="1" si="313"/>
        <v>0</v>
      </c>
      <c r="R483" s="102">
        <f t="shared" ca="1" si="314"/>
        <v>-0.5</v>
      </c>
      <c r="S483" s="102">
        <f t="shared" ca="1" si="315"/>
        <v>-0.5</v>
      </c>
      <c r="T483" s="102">
        <f t="shared" ca="1" si="316"/>
        <v>0</v>
      </c>
      <c r="U483" s="102">
        <f t="shared" ca="1" si="317"/>
        <v>0</v>
      </c>
      <c r="V483" s="102">
        <f t="shared" ca="1" si="318"/>
        <v>0</v>
      </c>
      <c r="W483" s="102"/>
      <c r="X483" s="102"/>
      <c r="Y483" s="102"/>
      <c r="Z483" s="102"/>
    </row>
    <row r="484" spans="1:26" outlineLevel="1">
      <c r="A484">
        <f t="shared" ca="1" si="310"/>
        <v>1</v>
      </c>
      <c r="B484" t="str">
        <f t="shared" ca="1" si="311"/>
        <v>EP1 LPD1 LPS2</v>
      </c>
      <c r="C484" s="280">
        <f ca="1">IF($A484&lt;&gt;$A483,1,MOD(C483-1+(COUNTIFS(D$411:$N$411,$A484)=COUNTIFS(D484:$N484,1)),C$410)+1)</f>
        <v>1</v>
      </c>
      <c r="D484" s="278">
        <f ca="1">IF($A484&lt;&gt;D$411,0,IF($A484&lt;&gt;$A483,1,MOD(D483-1+(COUNTIFS(E$411:$N$411,$A484)=COUNTIFS(E484:$N484,1)),D$410)+1))</f>
        <v>0</v>
      </c>
      <c r="E484" s="278">
        <f ca="1">IF($A484&lt;&gt;E$411,0,IF($A484&lt;&gt;$A483,1,MOD(E483-1+(COUNTIFS(F$411:$N$411,$A484)=COUNTIFS(F484:$N484,1)),E$410)+1))</f>
        <v>1</v>
      </c>
      <c r="F484" s="278">
        <f ca="1">IF($A484&lt;&gt;F$411,0,IF($A484&lt;&gt;$A483,1,MOD(F483-1+(COUNTIFS(G$411:$N$411,$A484)=COUNTIFS(G484:$N484,1)),F$410)+1))</f>
        <v>2</v>
      </c>
      <c r="G484" s="278">
        <f ca="1">IF($A484&lt;&gt;G$411,0,IF($A484&lt;&gt;$A483,1,MOD(G483-1+(COUNTIFS(H$411:$N$411,$A484)=COUNTIFS(H484:$N484,1)),G$410)+1))</f>
        <v>0</v>
      </c>
      <c r="H484" s="278">
        <f ca="1">IF($A484&lt;&gt;H$411,0,IF($A484&lt;&gt;$A483,1,MOD(H483-1+(COUNTIFS(I$411:$N$411,$A484)=COUNTIFS(I484:$N484,1)),H$410)+1))</f>
        <v>0</v>
      </c>
      <c r="I484" s="278">
        <f ca="1">IF($A484&lt;&gt;I$411,0,IF($A484&lt;&gt;$A483,1,MOD(I483-1+(COUNTIFS(N$411:$N$411,$A484)=COUNTIFS(N484:$N484,1)),I$410)+1))</f>
        <v>0</v>
      </c>
      <c r="J484" s="278"/>
      <c r="K484" s="278"/>
      <c r="L484" s="278"/>
      <c r="M484" s="278"/>
      <c r="O484">
        <v>72</v>
      </c>
      <c r="P484" s="102">
        <f t="shared" ca="1" si="312"/>
        <v>-0.5</v>
      </c>
      <c r="Q484" s="102">
        <f t="shared" ca="1" si="313"/>
        <v>0</v>
      </c>
      <c r="R484" s="102">
        <f t="shared" ca="1" si="314"/>
        <v>-0.5</v>
      </c>
      <c r="S484" s="102">
        <f t="shared" ca="1" si="315"/>
        <v>0</v>
      </c>
      <c r="T484" s="102">
        <f t="shared" ca="1" si="316"/>
        <v>0</v>
      </c>
      <c r="U484" s="102">
        <f t="shared" ca="1" si="317"/>
        <v>0</v>
      </c>
      <c r="V484" s="102">
        <f t="shared" ca="1" si="318"/>
        <v>0</v>
      </c>
      <c r="W484" s="102"/>
      <c r="X484" s="102"/>
      <c r="Y484" s="102"/>
      <c r="Z484" s="102"/>
    </row>
    <row r="485" spans="1:26" outlineLevel="1">
      <c r="A485">
        <f t="shared" ca="1" si="310"/>
        <v>1</v>
      </c>
      <c r="B485" t="str">
        <f t="shared" ca="1" si="311"/>
        <v>EP1 LPD1 LPS3</v>
      </c>
      <c r="C485" s="280">
        <f ca="1">IF($A485&lt;&gt;$A484,1,MOD(C484-1+(COUNTIFS(D$411:$N$411,$A485)=COUNTIFS(D485:$N485,1)),C$410)+1)</f>
        <v>1</v>
      </c>
      <c r="D485" s="278">
        <f ca="1">IF($A485&lt;&gt;D$411,0,IF($A485&lt;&gt;$A484,1,MOD(D484-1+(COUNTIFS(E$411:$N$411,$A485)=COUNTIFS(E485:$N485,1)),D$410)+1))</f>
        <v>0</v>
      </c>
      <c r="E485" s="278">
        <f ca="1">IF($A485&lt;&gt;E$411,0,IF($A485&lt;&gt;$A484,1,MOD(E484-1+(COUNTIFS(F$411:$N$411,$A485)=COUNTIFS(F485:$N485,1)),E$410)+1))</f>
        <v>1</v>
      </c>
      <c r="F485" s="278">
        <f ca="1">IF($A485&lt;&gt;F$411,0,IF($A485&lt;&gt;$A484,1,MOD(F484-1+(COUNTIFS(G$411:$N$411,$A485)=COUNTIFS(G485:$N485,1)),F$410)+1))</f>
        <v>3</v>
      </c>
      <c r="G485" s="278">
        <f ca="1">IF($A485&lt;&gt;G$411,0,IF($A485&lt;&gt;$A484,1,MOD(G484-1+(COUNTIFS(H$411:$N$411,$A485)=COUNTIFS(H485:$N485,1)),G$410)+1))</f>
        <v>0</v>
      </c>
      <c r="H485" s="278">
        <f ca="1">IF($A485&lt;&gt;H$411,0,IF($A485&lt;&gt;$A484,1,MOD(H484-1+(COUNTIFS(I$411:$N$411,$A485)=COUNTIFS(I485:$N485,1)),H$410)+1))</f>
        <v>0</v>
      </c>
      <c r="I485" s="278">
        <f ca="1">IF($A485&lt;&gt;I$411,0,IF($A485&lt;&gt;$A484,1,MOD(I484-1+(COUNTIFS(N$411:$N$411,$A485)=COUNTIFS(N485:$N485,1)),I$410)+1))</f>
        <v>0</v>
      </c>
      <c r="J485" s="278"/>
      <c r="K485" s="278"/>
      <c r="L485" s="278"/>
      <c r="M485" s="278"/>
      <c r="O485">
        <v>73</v>
      </c>
      <c r="P485" s="102">
        <f t="shared" ca="1" si="312"/>
        <v>-0.5</v>
      </c>
      <c r="Q485" s="102">
        <f t="shared" ca="1" si="313"/>
        <v>0</v>
      </c>
      <c r="R485" s="102">
        <f t="shared" ca="1" si="314"/>
        <v>-0.5</v>
      </c>
      <c r="S485" s="102">
        <f t="shared" ca="1" si="315"/>
        <v>0.5</v>
      </c>
      <c r="T485" s="102">
        <f t="shared" ca="1" si="316"/>
        <v>0</v>
      </c>
      <c r="U485" s="102">
        <f t="shared" ca="1" si="317"/>
        <v>0</v>
      </c>
      <c r="V485" s="102">
        <f t="shared" ca="1" si="318"/>
        <v>0</v>
      </c>
      <c r="W485" s="102"/>
      <c r="X485" s="102"/>
      <c r="Y485" s="102"/>
      <c r="Z485" s="102"/>
    </row>
    <row r="486" spans="1:26" outlineLevel="1">
      <c r="A486">
        <f t="shared" ca="1" si="310"/>
        <v>1</v>
      </c>
      <c r="B486" t="str">
        <f t="shared" ca="1" si="311"/>
        <v>EP1 LPD2 LPS1</v>
      </c>
      <c r="C486" s="280">
        <f ca="1">IF($A486&lt;&gt;$A485,1,MOD(C485-1+(COUNTIFS(D$411:$N$411,$A486)=COUNTIFS(D486:$N486,1)),C$410)+1)</f>
        <v>1</v>
      </c>
      <c r="D486" s="278">
        <f ca="1">IF($A486&lt;&gt;D$411,0,IF($A486&lt;&gt;$A485,1,MOD(D485-1+(COUNTIFS(E$411:$N$411,$A486)=COUNTIFS(E486:$N486,1)),D$410)+1))</f>
        <v>0</v>
      </c>
      <c r="E486" s="278">
        <f ca="1">IF($A486&lt;&gt;E$411,0,IF($A486&lt;&gt;$A485,1,MOD(E485-1+(COUNTIFS(F$411:$N$411,$A486)=COUNTIFS(F486:$N486,1)),E$410)+1))</f>
        <v>2</v>
      </c>
      <c r="F486" s="278">
        <f ca="1">IF($A486&lt;&gt;F$411,0,IF($A486&lt;&gt;$A485,1,MOD(F485-1+(COUNTIFS(G$411:$N$411,$A486)=COUNTIFS(G486:$N486,1)),F$410)+1))</f>
        <v>1</v>
      </c>
      <c r="G486" s="278">
        <f ca="1">IF($A486&lt;&gt;G$411,0,IF($A486&lt;&gt;$A485,1,MOD(G485-1+(COUNTIFS(H$411:$N$411,$A486)=COUNTIFS(H486:$N486,1)),G$410)+1))</f>
        <v>0</v>
      </c>
      <c r="H486" s="278">
        <f ca="1">IF($A486&lt;&gt;H$411,0,IF($A486&lt;&gt;$A485,1,MOD(H485-1+(COUNTIFS(I$411:$N$411,$A486)=COUNTIFS(I486:$N486,1)),H$410)+1))</f>
        <v>0</v>
      </c>
      <c r="I486" s="278">
        <f ca="1">IF($A486&lt;&gt;I$411,0,IF($A486&lt;&gt;$A485,1,MOD(I485-1+(COUNTIFS(N$411:$N$411,$A486)=COUNTIFS(N486:$N486,1)),I$410)+1))</f>
        <v>0</v>
      </c>
      <c r="J486" s="278"/>
      <c r="K486" s="278"/>
      <c r="L486" s="278"/>
      <c r="M486" s="278"/>
      <c r="O486">
        <v>74</v>
      </c>
      <c r="P486" s="102">
        <f t="shared" ca="1" si="312"/>
        <v>-0.5</v>
      </c>
      <c r="Q486" s="102">
        <f t="shared" ca="1" si="313"/>
        <v>0</v>
      </c>
      <c r="R486" s="102">
        <f t="shared" ca="1" si="314"/>
        <v>0</v>
      </c>
      <c r="S486" s="102">
        <f t="shared" ca="1" si="315"/>
        <v>-0.5</v>
      </c>
      <c r="T486" s="102">
        <f t="shared" ca="1" si="316"/>
        <v>0</v>
      </c>
      <c r="U486" s="102">
        <f t="shared" ca="1" si="317"/>
        <v>0</v>
      </c>
      <c r="V486" s="102">
        <f t="shared" ca="1" si="318"/>
        <v>0</v>
      </c>
      <c r="W486" s="102"/>
      <c r="X486" s="102"/>
      <c r="Y486" s="102"/>
      <c r="Z486" s="102"/>
    </row>
    <row r="487" spans="1:26" outlineLevel="1">
      <c r="A487">
        <f t="shared" ca="1" si="310"/>
        <v>1</v>
      </c>
      <c r="B487" t="str">
        <f t="shared" ca="1" si="311"/>
        <v>EP1 LPD2 LPS2</v>
      </c>
      <c r="C487" s="280">
        <f ca="1">IF($A487&lt;&gt;$A486,1,MOD(C486-1+(COUNTIFS(D$411:$N$411,$A487)=COUNTIFS(D487:$N487,1)),C$410)+1)</f>
        <v>1</v>
      </c>
      <c r="D487" s="278">
        <f ca="1">IF($A487&lt;&gt;D$411,0,IF($A487&lt;&gt;$A486,1,MOD(D486-1+(COUNTIFS(E$411:$N$411,$A487)=COUNTIFS(E487:$N487,1)),D$410)+1))</f>
        <v>0</v>
      </c>
      <c r="E487" s="278">
        <f ca="1">IF($A487&lt;&gt;E$411,0,IF($A487&lt;&gt;$A486,1,MOD(E486-1+(COUNTIFS(F$411:$N$411,$A487)=COUNTIFS(F487:$N487,1)),E$410)+1))</f>
        <v>2</v>
      </c>
      <c r="F487" s="278">
        <f ca="1">IF($A487&lt;&gt;F$411,0,IF($A487&lt;&gt;$A486,1,MOD(F486-1+(COUNTIFS(G$411:$N$411,$A487)=COUNTIFS(G487:$N487,1)),F$410)+1))</f>
        <v>2</v>
      </c>
      <c r="G487" s="278">
        <f ca="1">IF($A487&lt;&gt;G$411,0,IF($A487&lt;&gt;$A486,1,MOD(G486-1+(COUNTIFS(H$411:$N$411,$A487)=COUNTIFS(H487:$N487,1)),G$410)+1))</f>
        <v>0</v>
      </c>
      <c r="H487" s="278">
        <f ca="1">IF($A487&lt;&gt;H$411,0,IF($A487&lt;&gt;$A486,1,MOD(H486-1+(COUNTIFS(I$411:$N$411,$A487)=COUNTIFS(I487:$N487,1)),H$410)+1))</f>
        <v>0</v>
      </c>
      <c r="I487" s="278">
        <f ca="1">IF($A487&lt;&gt;I$411,0,IF($A487&lt;&gt;$A486,1,MOD(I486-1+(COUNTIFS(N$411:$N$411,$A487)=COUNTIFS(N487:$N487,1)),I$410)+1))</f>
        <v>0</v>
      </c>
      <c r="J487" s="278"/>
      <c r="K487" s="278"/>
      <c r="L487" s="278"/>
      <c r="M487" s="278"/>
      <c r="O487">
        <v>75</v>
      </c>
      <c r="P487" s="102">
        <f t="shared" ca="1" si="312"/>
        <v>-0.5</v>
      </c>
      <c r="Q487" s="102">
        <f t="shared" ca="1" si="313"/>
        <v>0</v>
      </c>
      <c r="R487" s="102">
        <f t="shared" ca="1" si="314"/>
        <v>0</v>
      </c>
      <c r="S487" s="102">
        <f t="shared" ca="1" si="315"/>
        <v>0</v>
      </c>
      <c r="T487" s="102">
        <f t="shared" ca="1" si="316"/>
        <v>0</v>
      </c>
      <c r="U487" s="102">
        <f t="shared" ca="1" si="317"/>
        <v>0</v>
      </c>
      <c r="V487" s="102">
        <f t="shared" ca="1" si="318"/>
        <v>0</v>
      </c>
      <c r="W487" s="102"/>
      <c r="X487" s="102"/>
      <c r="Y487" s="102"/>
      <c r="Z487" s="102"/>
    </row>
    <row r="488" spans="1:26" outlineLevel="1">
      <c r="A488">
        <f t="shared" ca="1" si="310"/>
        <v>1</v>
      </c>
      <c r="B488" t="str">
        <f t="shared" ca="1" si="311"/>
        <v>EP1 LPD2 LPS3</v>
      </c>
      <c r="C488" s="280">
        <f ca="1">IF($A488&lt;&gt;$A487,1,MOD(C487-1+(COUNTIFS(D$411:$N$411,$A488)=COUNTIFS(D488:$N488,1)),C$410)+1)</f>
        <v>1</v>
      </c>
      <c r="D488" s="278">
        <f ca="1">IF($A488&lt;&gt;D$411,0,IF($A488&lt;&gt;$A487,1,MOD(D487-1+(COUNTIFS(E$411:$N$411,$A488)=COUNTIFS(E488:$N488,1)),D$410)+1))</f>
        <v>0</v>
      </c>
      <c r="E488" s="278">
        <f ca="1">IF($A488&lt;&gt;E$411,0,IF($A488&lt;&gt;$A487,1,MOD(E487-1+(COUNTIFS(F$411:$N$411,$A488)=COUNTIFS(F488:$N488,1)),E$410)+1))</f>
        <v>2</v>
      </c>
      <c r="F488" s="278">
        <f ca="1">IF($A488&lt;&gt;F$411,0,IF($A488&lt;&gt;$A487,1,MOD(F487-1+(COUNTIFS(G$411:$N$411,$A488)=COUNTIFS(G488:$N488,1)),F$410)+1))</f>
        <v>3</v>
      </c>
      <c r="G488" s="278">
        <f ca="1">IF($A488&lt;&gt;G$411,0,IF($A488&lt;&gt;$A487,1,MOD(G487-1+(COUNTIFS(H$411:$N$411,$A488)=COUNTIFS(H488:$N488,1)),G$410)+1))</f>
        <v>0</v>
      </c>
      <c r="H488" s="278">
        <f ca="1">IF($A488&lt;&gt;H$411,0,IF($A488&lt;&gt;$A487,1,MOD(H487-1+(COUNTIFS(I$411:$N$411,$A488)=COUNTIFS(I488:$N488,1)),H$410)+1))</f>
        <v>0</v>
      </c>
      <c r="I488" s="278">
        <f ca="1">IF($A488&lt;&gt;I$411,0,IF($A488&lt;&gt;$A487,1,MOD(I487-1+(COUNTIFS(N$411:$N$411,$A488)=COUNTIFS(N488:$N488,1)),I$410)+1))</f>
        <v>0</v>
      </c>
      <c r="J488" s="278"/>
      <c r="K488" s="278"/>
      <c r="L488" s="278"/>
      <c r="M488" s="278"/>
      <c r="O488">
        <v>76</v>
      </c>
      <c r="P488" s="102">
        <f t="shared" ca="1" si="312"/>
        <v>-0.5</v>
      </c>
      <c r="Q488" s="102">
        <f t="shared" ca="1" si="313"/>
        <v>0</v>
      </c>
      <c r="R488" s="102">
        <f t="shared" ca="1" si="314"/>
        <v>0</v>
      </c>
      <c r="S488" s="102">
        <f t="shared" ca="1" si="315"/>
        <v>0.5</v>
      </c>
      <c r="T488" s="102">
        <f t="shared" ca="1" si="316"/>
        <v>0</v>
      </c>
      <c r="U488" s="102">
        <f t="shared" ca="1" si="317"/>
        <v>0</v>
      </c>
      <c r="V488" s="102">
        <f t="shared" ca="1" si="318"/>
        <v>0</v>
      </c>
      <c r="W488" s="102"/>
      <c r="X488" s="102"/>
      <c r="Y488" s="102"/>
      <c r="Z488" s="102"/>
    </row>
    <row r="489" spans="1:26" outlineLevel="1">
      <c r="A489">
        <f t="shared" ca="1" si="310"/>
        <v>1</v>
      </c>
      <c r="B489" t="str">
        <f t="shared" ca="1" si="311"/>
        <v>EP1 LPD3 LPS1</v>
      </c>
      <c r="C489" s="280">
        <f ca="1">IF($A489&lt;&gt;$A488,1,MOD(C488-1+(COUNTIFS(D$411:$N$411,$A489)=COUNTIFS(D489:$N489,1)),C$410)+1)</f>
        <v>1</v>
      </c>
      <c r="D489" s="278">
        <f ca="1">IF($A489&lt;&gt;D$411,0,IF($A489&lt;&gt;$A488,1,MOD(D488-1+(COUNTIFS(E$411:$N$411,$A489)=COUNTIFS(E489:$N489,1)),D$410)+1))</f>
        <v>0</v>
      </c>
      <c r="E489" s="278">
        <f ca="1">IF($A489&lt;&gt;E$411,0,IF($A489&lt;&gt;$A488,1,MOD(E488-1+(COUNTIFS(F$411:$N$411,$A489)=COUNTIFS(F489:$N489,1)),E$410)+1))</f>
        <v>3</v>
      </c>
      <c r="F489" s="278">
        <f ca="1">IF($A489&lt;&gt;F$411,0,IF($A489&lt;&gt;$A488,1,MOD(F488-1+(COUNTIFS(G$411:$N$411,$A489)=COUNTIFS(G489:$N489,1)),F$410)+1))</f>
        <v>1</v>
      </c>
      <c r="G489" s="278">
        <f ca="1">IF($A489&lt;&gt;G$411,0,IF($A489&lt;&gt;$A488,1,MOD(G488-1+(COUNTIFS(H$411:$N$411,$A489)=COUNTIFS(H489:$N489,1)),G$410)+1))</f>
        <v>0</v>
      </c>
      <c r="H489" s="278">
        <f ca="1">IF($A489&lt;&gt;H$411,0,IF($A489&lt;&gt;$A488,1,MOD(H488-1+(COUNTIFS(I$411:$N$411,$A489)=COUNTIFS(I489:$N489,1)),H$410)+1))</f>
        <v>0</v>
      </c>
      <c r="I489" s="278">
        <f ca="1">IF($A489&lt;&gt;I$411,0,IF($A489&lt;&gt;$A488,1,MOD(I488-1+(COUNTIFS(N$411:$N$411,$A489)=COUNTIFS(N489:$N489,1)),I$410)+1))</f>
        <v>0</v>
      </c>
      <c r="J489" s="278"/>
      <c r="K489" s="278"/>
      <c r="L489" s="278"/>
      <c r="M489" s="278"/>
      <c r="O489">
        <v>77</v>
      </c>
      <c r="P489" s="102">
        <f t="shared" ca="1" si="312"/>
        <v>-0.5</v>
      </c>
      <c r="Q489" s="102">
        <f t="shared" ca="1" si="313"/>
        <v>0</v>
      </c>
      <c r="R489" s="102">
        <f t="shared" ca="1" si="314"/>
        <v>0.5</v>
      </c>
      <c r="S489" s="102">
        <f t="shared" ca="1" si="315"/>
        <v>-0.5</v>
      </c>
      <c r="T489" s="102">
        <f t="shared" ca="1" si="316"/>
        <v>0</v>
      </c>
      <c r="U489" s="102">
        <f t="shared" ca="1" si="317"/>
        <v>0</v>
      </c>
      <c r="V489" s="102">
        <f t="shared" ca="1" si="318"/>
        <v>0</v>
      </c>
      <c r="W489" s="102"/>
      <c r="X489" s="102"/>
      <c r="Y489" s="102"/>
      <c r="Z489" s="102"/>
    </row>
    <row r="490" spans="1:26" outlineLevel="1">
      <c r="A490">
        <f t="shared" ca="1" si="310"/>
        <v>1</v>
      </c>
      <c r="B490" t="str">
        <f t="shared" ca="1" si="311"/>
        <v>EP1 LPD3 LPS2</v>
      </c>
      <c r="C490" s="280">
        <f ca="1">IF($A490&lt;&gt;$A489,1,MOD(C489-1+(COUNTIFS(D$411:$N$411,$A490)=COUNTIFS(D490:$N490,1)),C$410)+1)</f>
        <v>1</v>
      </c>
      <c r="D490" s="278">
        <f ca="1">IF($A490&lt;&gt;D$411,0,IF($A490&lt;&gt;$A489,1,MOD(D489-1+(COUNTIFS(E$411:$N$411,$A490)=COUNTIFS(E490:$N490,1)),D$410)+1))</f>
        <v>0</v>
      </c>
      <c r="E490" s="278">
        <f ca="1">IF($A490&lt;&gt;E$411,0,IF($A490&lt;&gt;$A489,1,MOD(E489-1+(COUNTIFS(F$411:$N$411,$A490)=COUNTIFS(F490:$N490,1)),E$410)+1))</f>
        <v>3</v>
      </c>
      <c r="F490" s="278">
        <f ca="1">IF($A490&lt;&gt;F$411,0,IF($A490&lt;&gt;$A489,1,MOD(F489-1+(COUNTIFS(G$411:$N$411,$A490)=COUNTIFS(G490:$N490,1)),F$410)+1))</f>
        <v>2</v>
      </c>
      <c r="G490" s="278">
        <f ca="1">IF($A490&lt;&gt;G$411,0,IF($A490&lt;&gt;$A489,1,MOD(G489-1+(COUNTIFS(H$411:$N$411,$A490)=COUNTIFS(H490:$N490,1)),G$410)+1))</f>
        <v>0</v>
      </c>
      <c r="H490" s="278">
        <f ca="1">IF($A490&lt;&gt;H$411,0,IF($A490&lt;&gt;$A489,1,MOD(H489-1+(COUNTIFS(I$411:$N$411,$A490)=COUNTIFS(I490:$N490,1)),H$410)+1))</f>
        <v>0</v>
      </c>
      <c r="I490" s="278">
        <f ca="1">IF($A490&lt;&gt;I$411,0,IF($A490&lt;&gt;$A489,1,MOD(I489-1+(COUNTIFS(N$411:$N$411,$A490)=COUNTIFS(N490:$N490,1)),I$410)+1))</f>
        <v>0</v>
      </c>
      <c r="J490" s="278"/>
      <c r="K490" s="278"/>
      <c r="L490" s="278"/>
      <c r="M490" s="278"/>
      <c r="O490">
        <v>78</v>
      </c>
      <c r="P490" s="102">
        <f t="shared" ca="1" si="312"/>
        <v>-0.5</v>
      </c>
      <c r="Q490" s="102">
        <f t="shared" ca="1" si="313"/>
        <v>0</v>
      </c>
      <c r="R490" s="102">
        <f t="shared" ca="1" si="314"/>
        <v>0.5</v>
      </c>
      <c r="S490" s="102">
        <f t="shared" ca="1" si="315"/>
        <v>0</v>
      </c>
      <c r="T490" s="102">
        <f t="shared" ca="1" si="316"/>
        <v>0</v>
      </c>
      <c r="U490" s="102">
        <f t="shared" ca="1" si="317"/>
        <v>0</v>
      </c>
      <c r="V490" s="102">
        <f t="shared" ca="1" si="318"/>
        <v>0</v>
      </c>
      <c r="W490" s="102"/>
      <c r="X490" s="102"/>
      <c r="Y490" s="102"/>
      <c r="Z490" s="102"/>
    </row>
    <row r="491" spans="1:26" outlineLevel="1">
      <c r="A491">
        <f t="shared" ca="1" si="310"/>
        <v>1</v>
      </c>
      <c r="B491" t="str">
        <f t="shared" ca="1" si="311"/>
        <v>EP1 LPD3 LPS3</v>
      </c>
      <c r="C491" s="280">
        <f ca="1">IF($A491&lt;&gt;$A490,1,MOD(C490-1+(COUNTIFS(D$411:$N$411,$A491)=COUNTIFS(D491:$N491,1)),C$410)+1)</f>
        <v>1</v>
      </c>
      <c r="D491" s="278">
        <f ca="1">IF($A491&lt;&gt;D$411,0,IF($A491&lt;&gt;$A490,1,MOD(D490-1+(COUNTIFS(E$411:$N$411,$A491)=COUNTIFS(E491:$N491,1)),D$410)+1))</f>
        <v>0</v>
      </c>
      <c r="E491" s="278">
        <f ca="1">IF($A491&lt;&gt;E$411,0,IF($A491&lt;&gt;$A490,1,MOD(E490-1+(COUNTIFS(F$411:$N$411,$A491)=COUNTIFS(F491:$N491,1)),E$410)+1))</f>
        <v>3</v>
      </c>
      <c r="F491" s="278">
        <f ca="1">IF($A491&lt;&gt;F$411,0,IF($A491&lt;&gt;$A490,1,MOD(F490-1+(COUNTIFS(G$411:$N$411,$A491)=COUNTIFS(G491:$N491,1)),F$410)+1))</f>
        <v>3</v>
      </c>
      <c r="G491" s="278">
        <f ca="1">IF($A491&lt;&gt;G$411,0,IF($A491&lt;&gt;$A490,1,MOD(G490-1+(COUNTIFS(H$411:$N$411,$A491)=COUNTIFS(H491:$N491,1)),G$410)+1))</f>
        <v>0</v>
      </c>
      <c r="H491" s="278">
        <f ca="1">IF($A491&lt;&gt;H$411,0,IF($A491&lt;&gt;$A490,1,MOD(H490-1+(COUNTIFS(I$411:$N$411,$A491)=COUNTIFS(I491:$N491,1)),H$410)+1))</f>
        <v>0</v>
      </c>
      <c r="I491" s="278">
        <f ca="1">IF($A491&lt;&gt;I$411,0,IF($A491&lt;&gt;$A490,1,MOD(I490-1+(COUNTIFS(N$411:$N$411,$A491)=COUNTIFS(N491:$N491,1)),I$410)+1))</f>
        <v>0</v>
      </c>
      <c r="J491" s="278"/>
      <c r="K491" s="278"/>
      <c r="L491" s="278"/>
      <c r="M491" s="278"/>
      <c r="O491">
        <v>79</v>
      </c>
      <c r="P491" s="102">
        <f t="shared" ca="1" si="312"/>
        <v>-0.5</v>
      </c>
      <c r="Q491" s="102">
        <f t="shared" ca="1" si="313"/>
        <v>0</v>
      </c>
      <c r="R491" s="102">
        <f t="shared" ca="1" si="314"/>
        <v>0.5</v>
      </c>
      <c r="S491" s="102">
        <f t="shared" ca="1" si="315"/>
        <v>0.5</v>
      </c>
      <c r="T491" s="102">
        <f t="shared" ca="1" si="316"/>
        <v>0</v>
      </c>
      <c r="U491" s="102">
        <f t="shared" ca="1" si="317"/>
        <v>0</v>
      </c>
      <c r="V491" s="102">
        <f t="shared" ca="1" si="318"/>
        <v>0</v>
      </c>
      <c r="W491" s="102"/>
      <c r="X491" s="102"/>
      <c r="Y491" s="102"/>
      <c r="Z491" s="102"/>
    </row>
    <row r="492" spans="1:26" outlineLevel="1">
      <c r="A492">
        <f t="shared" ca="1" si="310"/>
        <v>1</v>
      </c>
      <c r="B492" t="str">
        <f t="shared" ca="1" si="311"/>
        <v>EP2 LPD1 LPS1</v>
      </c>
      <c r="C492" s="280">
        <f ca="1">IF($A492&lt;&gt;$A491,1,MOD(C491-1+(COUNTIFS(D$411:$N$411,$A492)=COUNTIFS(D492:$N492,1)),C$410)+1)</f>
        <v>2</v>
      </c>
      <c r="D492" s="278">
        <f ca="1">IF($A492&lt;&gt;D$411,0,IF($A492&lt;&gt;$A491,1,MOD(D491-1+(COUNTIFS(E$411:$N$411,$A492)=COUNTIFS(E492:$N492,1)),D$410)+1))</f>
        <v>0</v>
      </c>
      <c r="E492" s="278">
        <f ca="1">IF($A492&lt;&gt;E$411,0,IF($A492&lt;&gt;$A491,1,MOD(E491-1+(COUNTIFS(F$411:$N$411,$A492)=COUNTIFS(F492:$N492,1)),E$410)+1))</f>
        <v>1</v>
      </c>
      <c r="F492" s="278">
        <f ca="1">IF($A492&lt;&gt;F$411,0,IF($A492&lt;&gt;$A491,1,MOD(F491-1+(COUNTIFS(G$411:$N$411,$A492)=COUNTIFS(G492:$N492,1)),F$410)+1))</f>
        <v>1</v>
      </c>
      <c r="G492" s="278">
        <f ca="1">IF($A492&lt;&gt;G$411,0,IF($A492&lt;&gt;$A491,1,MOD(G491-1+(COUNTIFS(H$411:$N$411,$A492)=COUNTIFS(H492:$N492,1)),G$410)+1))</f>
        <v>0</v>
      </c>
      <c r="H492" s="278">
        <f ca="1">IF($A492&lt;&gt;H$411,0,IF($A492&lt;&gt;$A491,1,MOD(H491-1+(COUNTIFS(I$411:$N$411,$A492)=COUNTIFS(I492:$N492,1)),H$410)+1))</f>
        <v>0</v>
      </c>
      <c r="I492" s="278">
        <f ca="1">IF($A492&lt;&gt;I$411,0,IF($A492&lt;&gt;$A491,1,MOD(I491-1+(COUNTIFS(N$411:$N$411,$A492)=COUNTIFS(N492:$N492,1)),I$410)+1))</f>
        <v>0</v>
      </c>
      <c r="J492" s="278"/>
      <c r="K492" s="278"/>
      <c r="L492" s="278"/>
      <c r="M492" s="278"/>
      <c r="O492">
        <v>80</v>
      </c>
      <c r="P492" s="102">
        <f t="shared" ca="1" si="312"/>
        <v>0</v>
      </c>
      <c r="Q492" s="102">
        <f t="shared" ca="1" si="313"/>
        <v>0</v>
      </c>
      <c r="R492" s="102">
        <f t="shared" ca="1" si="314"/>
        <v>-0.5</v>
      </c>
      <c r="S492" s="102">
        <f t="shared" ca="1" si="315"/>
        <v>-0.5</v>
      </c>
      <c r="T492" s="102">
        <f t="shared" ca="1" si="316"/>
        <v>0</v>
      </c>
      <c r="U492" s="102">
        <f t="shared" ca="1" si="317"/>
        <v>0</v>
      </c>
      <c r="V492" s="102">
        <f t="shared" ca="1" si="318"/>
        <v>0</v>
      </c>
      <c r="W492" s="102"/>
      <c r="X492" s="102"/>
      <c r="Y492" s="102"/>
      <c r="Z492" s="102"/>
    </row>
    <row r="493" spans="1:26" outlineLevel="1">
      <c r="A493" s="18">
        <v>2</v>
      </c>
      <c r="B493" t="str">
        <f t="shared" ca="1" si="311"/>
        <v>EP1 LPD1 LPS1 LPM1</v>
      </c>
      <c r="C493" s="280">
        <f ca="1">IF($A493&lt;&gt;$A492,1,MOD(C492-1+(COUNTIFS(D$411:$N$411,$A493)=COUNTIFS(D493:$N493,1)),C$410)+1)</f>
        <v>1</v>
      </c>
      <c r="D493" s="278">
        <f>IF($A493&lt;&gt;D$411,0,IF($A493&lt;&gt;$A492,1,MOD(D492-1+(COUNTIFS(E$411:$N$411,$A493)=COUNTIFS(E493:$N493,1)),D$410)+1))</f>
        <v>0</v>
      </c>
      <c r="E493" s="278">
        <f>IF($A493&lt;&gt;E$411,0,IF($A493&lt;&gt;$A492,1,MOD(E492-1+(COUNTIFS(F$411:$N$411,$A493)=COUNTIFS(F493:$N493,1)),E$410)+1))</f>
        <v>0</v>
      </c>
      <c r="F493" s="278">
        <f>IF($A493&lt;&gt;F$411,0,IF($A493&lt;&gt;$A492,1,MOD(F492-1+(COUNTIFS(G$411:$N$411,$A493)=COUNTIFS(G493:$N493,1)),F$410)+1))</f>
        <v>0</v>
      </c>
      <c r="G493" s="278">
        <f ca="1">IF($A493&lt;&gt;G$411,0,IF($A493&lt;&gt;$A492,1,MOD(G492-1+(COUNTIFS(H$411:$N$411,$A493)=COUNTIFS(H493:$N493,1)),G$410)+1))</f>
        <v>1</v>
      </c>
      <c r="H493" s="278">
        <f ca="1">IF($A493&lt;&gt;H$411,0,IF($A493&lt;&gt;$A492,1,MOD(H492-1+(COUNTIFS(I$411:$N$411,$A493)=COUNTIFS(I493:$N493,1)),H$410)+1))</f>
        <v>1</v>
      </c>
      <c r="I493" s="278">
        <f ca="1">IF($A493&lt;&gt;I$411,0,IF($A493&lt;&gt;$A492,1,MOD(I492-1+(COUNTIFS(N$411:$N$411,$A493)=COUNTIFS(N493:$N493,1)),I$410)+1))</f>
        <v>1</v>
      </c>
      <c r="J493" s="278"/>
      <c r="K493" s="278"/>
      <c r="L493" s="278"/>
      <c r="M493" s="278"/>
      <c r="O493">
        <v>81</v>
      </c>
      <c r="P493" s="102">
        <f t="shared" ref="P493:P556" ca="1" si="319">IF(C493=0,0,INDEX(C$403:C$406,C493,1))</f>
        <v>-0.5</v>
      </c>
      <c r="Q493" s="102">
        <f t="shared" ref="Q493:Q556" si="320">IF(D493=0,0,INDEX(D$403:D$406,D493,1))</f>
        <v>0</v>
      </c>
      <c r="R493" s="102">
        <f t="shared" ref="R493:R556" si="321">IF(E493=0,0,INDEX(E$403:E$406,E493,1))</f>
        <v>0</v>
      </c>
      <c r="S493" s="102">
        <f t="shared" ref="S493:S556" si="322">IF(F493=0,0,INDEX(F$403:F$406,F493,1))</f>
        <v>0</v>
      </c>
      <c r="T493" s="102">
        <v>0</v>
      </c>
      <c r="U493" s="102">
        <f t="shared" ref="U493:U556" ca="1" si="323">IF(H493=0,0,INDEX(H$403:H$406,H493,1))</f>
        <v>-0.5</v>
      </c>
      <c r="V493" s="102">
        <f t="shared" ref="V493:V556" ca="1" si="324">IF(I493=0,0,INDEX(I$403:I$406,I493,1))</f>
        <v>-0.5</v>
      </c>
      <c r="W493" s="102"/>
      <c r="X493" s="102"/>
      <c r="Y493" s="102"/>
      <c r="Z493" s="102"/>
    </row>
    <row r="494" spans="1:26" outlineLevel="1">
      <c r="A494">
        <f t="shared" ref="A494:A557" ca="1" si="325">OFFSET(A494,-1,0)</f>
        <v>2</v>
      </c>
      <c r="B494" t="str">
        <f t="shared" ca="1" si="311"/>
        <v>EP1 LPD1 LPS1 LPM2</v>
      </c>
      <c r="C494" s="280">
        <f ca="1">IF($A494&lt;&gt;$A493,1,MOD(C493-1+(COUNTIFS(D$411:$N$411,$A494)=COUNTIFS(D494:$N494,1)),C$410)+1)</f>
        <v>1</v>
      </c>
      <c r="D494" s="278">
        <f ca="1">IF($A494&lt;&gt;D$411,0,IF($A494&lt;&gt;$A493,1,MOD(D493-1+(COUNTIFS(E$411:$N$411,$A494)=COUNTIFS(E494:$N494,1)),D$410)+1))</f>
        <v>0</v>
      </c>
      <c r="E494" s="278">
        <f ca="1">IF($A494&lt;&gt;E$411,0,IF($A494&lt;&gt;$A493,1,MOD(E493-1+(COUNTIFS(F$411:$N$411,$A494)=COUNTIFS(F494:$N494,1)),E$410)+1))</f>
        <v>0</v>
      </c>
      <c r="F494" s="278">
        <f ca="1">IF($A494&lt;&gt;F$411,0,IF($A494&lt;&gt;$A493,1,MOD(F493-1+(COUNTIFS(G$411:$N$411,$A494)=COUNTIFS(G494:$N494,1)),F$410)+1))</f>
        <v>0</v>
      </c>
      <c r="G494" s="278">
        <f ca="1">IF($A494&lt;&gt;G$411,0,IF($A494&lt;&gt;$A493,1,MOD(G493-1+(COUNTIFS(H$411:$N$411,$A494)=COUNTIFS(H494:$N494,1)),G$410)+1))</f>
        <v>1</v>
      </c>
      <c r="H494" s="278">
        <f ca="1">IF($A494&lt;&gt;H$411,0,IF($A494&lt;&gt;$A493,1,MOD(H493-1+(COUNTIFS(I$411:$N$411,$A494)=COUNTIFS(I494:$N494,1)),H$410)+1))</f>
        <v>1</v>
      </c>
      <c r="I494" s="278">
        <f ca="1">IF($A494&lt;&gt;I$411,0,IF($A494&lt;&gt;$A493,1,MOD(I493-1+(COUNTIFS(N$411:$N$411,$A494)=COUNTIFS(N494:$N494,1)),I$410)+1))</f>
        <v>2</v>
      </c>
      <c r="J494" s="278"/>
      <c r="K494" s="278"/>
      <c r="L494" s="278"/>
      <c r="M494" s="278"/>
      <c r="O494">
        <v>82</v>
      </c>
      <c r="P494" s="102">
        <f t="shared" ca="1" si="319"/>
        <v>-0.5</v>
      </c>
      <c r="Q494" s="102">
        <f t="shared" ca="1" si="320"/>
        <v>0</v>
      </c>
      <c r="R494" s="102">
        <f t="shared" ca="1" si="321"/>
        <v>0</v>
      </c>
      <c r="S494" s="102">
        <f t="shared" ca="1" si="322"/>
        <v>0</v>
      </c>
      <c r="T494" s="102">
        <v>0</v>
      </c>
      <c r="U494" s="102">
        <f t="shared" ca="1" si="323"/>
        <v>-0.5</v>
      </c>
      <c r="V494" s="102">
        <f t="shared" ca="1" si="324"/>
        <v>0</v>
      </c>
      <c r="W494" s="102"/>
      <c r="X494" s="102"/>
      <c r="Y494" s="102"/>
      <c r="Z494" s="102"/>
    </row>
    <row r="495" spans="1:26" outlineLevel="1">
      <c r="A495">
        <f t="shared" ca="1" si="325"/>
        <v>2</v>
      </c>
      <c r="B495" t="str">
        <f t="shared" ca="1" si="311"/>
        <v>EP1 LPD1 LPS1 LPM3</v>
      </c>
      <c r="C495" s="280">
        <f ca="1">IF($A495&lt;&gt;$A494,1,MOD(C494-1+(COUNTIFS(D$411:$N$411,$A495)=COUNTIFS(D495:$N495,1)),C$410)+1)</f>
        <v>1</v>
      </c>
      <c r="D495" s="278">
        <f ca="1">IF($A495&lt;&gt;D$411,0,IF($A495&lt;&gt;$A494,1,MOD(D494-1+(COUNTIFS(E$411:$N$411,$A495)=COUNTIFS(E495:$N495,1)),D$410)+1))</f>
        <v>0</v>
      </c>
      <c r="E495" s="278">
        <f ca="1">IF($A495&lt;&gt;E$411,0,IF($A495&lt;&gt;$A494,1,MOD(E494-1+(COUNTIFS(F$411:$N$411,$A495)=COUNTIFS(F495:$N495,1)),E$410)+1))</f>
        <v>0</v>
      </c>
      <c r="F495" s="278">
        <f ca="1">IF($A495&lt;&gt;F$411,0,IF($A495&lt;&gt;$A494,1,MOD(F494-1+(COUNTIFS(G$411:$N$411,$A495)=COUNTIFS(G495:$N495,1)),F$410)+1))</f>
        <v>0</v>
      </c>
      <c r="G495" s="278">
        <f ca="1">IF($A495&lt;&gt;G$411,0,IF($A495&lt;&gt;$A494,1,MOD(G494-1+(COUNTIFS(H$411:$N$411,$A495)=COUNTIFS(H495:$N495,1)),G$410)+1))</f>
        <v>1</v>
      </c>
      <c r="H495" s="278">
        <f ca="1">IF($A495&lt;&gt;H$411,0,IF($A495&lt;&gt;$A494,1,MOD(H494-1+(COUNTIFS(I$411:$N$411,$A495)=COUNTIFS(I495:$N495,1)),H$410)+1))</f>
        <v>1</v>
      </c>
      <c r="I495" s="278">
        <f ca="1">IF($A495&lt;&gt;I$411,0,IF($A495&lt;&gt;$A494,1,MOD(I494-1+(COUNTIFS(N$411:$N$411,$A495)=COUNTIFS(N495:$N495,1)),I$410)+1))</f>
        <v>3</v>
      </c>
      <c r="J495" s="278"/>
      <c r="K495" s="278"/>
      <c r="L495" s="278"/>
      <c r="M495" s="278"/>
      <c r="O495">
        <v>83</v>
      </c>
      <c r="P495" s="102">
        <f t="shared" ca="1" si="319"/>
        <v>-0.5</v>
      </c>
      <c r="Q495" s="102">
        <f t="shared" ca="1" si="320"/>
        <v>0</v>
      </c>
      <c r="R495" s="102">
        <f t="shared" ca="1" si="321"/>
        <v>0</v>
      </c>
      <c r="S495" s="102">
        <f t="shared" ca="1" si="322"/>
        <v>0</v>
      </c>
      <c r="T495" s="102">
        <v>0</v>
      </c>
      <c r="U495" s="102">
        <f t="shared" ca="1" si="323"/>
        <v>-0.5</v>
      </c>
      <c r="V495" s="102">
        <f t="shared" ca="1" si="324"/>
        <v>0.5</v>
      </c>
      <c r="W495" s="102"/>
      <c r="X495" s="102"/>
      <c r="Y495" s="102"/>
      <c r="Z495" s="102"/>
    </row>
    <row r="496" spans="1:26" outlineLevel="1">
      <c r="A496">
        <f t="shared" ca="1" si="325"/>
        <v>2</v>
      </c>
      <c r="B496" t="str">
        <f t="shared" ca="1" si="311"/>
        <v>EP1 LPD1 LPS2 LPM1</v>
      </c>
      <c r="C496" s="280">
        <f ca="1">IF($A496&lt;&gt;$A495,1,MOD(C495-1+(COUNTIFS(D$411:$N$411,$A496)=COUNTIFS(D496:$N496,1)),C$410)+1)</f>
        <v>1</v>
      </c>
      <c r="D496" s="278">
        <f ca="1">IF($A496&lt;&gt;D$411,0,IF($A496&lt;&gt;$A495,1,MOD(D495-1+(COUNTIFS(E$411:$N$411,$A496)=COUNTIFS(E496:$N496,1)),D$410)+1))</f>
        <v>0</v>
      </c>
      <c r="E496" s="278">
        <f ca="1">IF($A496&lt;&gt;E$411,0,IF($A496&lt;&gt;$A495,1,MOD(E495-1+(COUNTIFS(F$411:$N$411,$A496)=COUNTIFS(F496:$N496,1)),E$410)+1))</f>
        <v>0</v>
      </c>
      <c r="F496" s="278">
        <f ca="1">IF($A496&lt;&gt;F$411,0,IF($A496&lt;&gt;$A495,1,MOD(F495-1+(COUNTIFS(G$411:$N$411,$A496)=COUNTIFS(G496:$N496,1)),F$410)+1))</f>
        <v>0</v>
      </c>
      <c r="G496" s="278">
        <f ca="1">IF($A496&lt;&gt;G$411,0,IF($A496&lt;&gt;$A495,1,MOD(G495-1+(COUNTIFS(H$411:$N$411,$A496)=COUNTIFS(H496:$N496,1)),G$410)+1))</f>
        <v>1</v>
      </c>
      <c r="H496" s="278">
        <f ca="1">IF($A496&lt;&gt;H$411,0,IF($A496&lt;&gt;$A495,1,MOD(H495-1+(COUNTIFS(I$411:$N$411,$A496)=COUNTIFS(I496:$N496,1)),H$410)+1))</f>
        <v>2</v>
      </c>
      <c r="I496" s="278">
        <f ca="1">IF($A496&lt;&gt;I$411,0,IF($A496&lt;&gt;$A495,1,MOD(I495-1+(COUNTIFS(N$411:$N$411,$A496)=COUNTIFS(N496:$N496,1)),I$410)+1))</f>
        <v>1</v>
      </c>
      <c r="J496" s="278"/>
      <c r="K496" s="278"/>
      <c r="L496" s="278"/>
      <c r="M496" s="278"/>
      <c r="O496">
        <v>84</v>
      </c>
      <c r="P496" s="102">
        <f t="shared" ca="1" si="319"/>
        <v>-0.5</v>
      </c>
      <c r="Q496" s="102">
        <f t="shared" ca="1" si="320"/>
        <v>0</v>
      </c>
      <c r="R496" s="102">
        <f t="shared" ca="1" si="321"/>
        <v>0</v>
      </c>
      <c r="S496" s="102">
        <f t="shared" ca="1" si="322"/>
        <v>0</v>
      </c>
      <c r="T496" s="102">
        <v>0</v>
      </c>
      <c r="U496" s="102">
        <f t="shared" ca="1" si="323"/>
        <v>0</v>
      </c>
      <c r="V496" s="102">
        <f t="shared" ca="1" si="324"/>
        <v>-0.5</v>
      </c>
      <c r="W496" s="102"/>
      <c r="X496" s="102"/>
      <c r="Y496" s="102"/>
      <c r="Z496" s="102"/>
    </row>
    <row r="497" spans="1:26" outlineLevel="1">
      <c r="A497">
        <f t="shared" ca="1" si="325"/>
        <v>2</v>
      </c>
      <c r="B497" t="str">
        <f t="shared" ca="1" si="311"/>
        <v>EP1 LPD1 LPS2 LPM2</v>
      </c>
      <c r="C497" s="280">
        <f ca="1">IF($A497&lt;&gt;$A496,1,MOD(C496-1+(COUNTIFS(D$411:$N$411,$A497)=COUNTIFS(D497:$N497,1)),C$410)+1)</f>
        <v>1</v>
      </c>
      <c r="D497" s="278">
        <f ca="1">IF($A497&lt;&gt;D$411,0,IF($A497&lt;&gt;$A496,1,MOD(D496-1+(COUNTIFS(E$411:$N$411,$A497)=COUNTIFS(E497:$N497,1)),D$410)+1))</f>
        <v>0</v>
      </c>
      <c r="E497" s="278">
        <f ca="1">IF($A497&lt;&gt;E$411,0,IF($A497&lt;&gt;$A496,1,MOD(E496-1+(COUNTIFS(F$411:$N$411,$A497)=COUNTIFS(F497:$N497,1)),E$410)+1))</f>
        <v>0</v>
      </c>
      <c r="F497" s="278">
        <f ca="1">IF($A497&lt;&gt;F$411,0,IF($A497&lt;&gt;$A496,1,MOD(F496-1+(COUNTIFS(G$411:$N$411,$A497)=COUNTIFS(G497:$N497,1)),F$410)+1))</f>
        <v>0</v>
      </c>
      <c r="G497" s="278">
        <f ca="1">IF($A497&lt;&gt;G$411,0,IF($A497&lt;&gt;$A496,1,MOD(G496-1+(COUNTIFS(H$411:$N$411,$A497)=COUNTIFS(H497:$N497,1)),G$410)+1))</f>
        <v>1</v>
      </c>
      <c r="H497" s="278">
        <f ca="1">IF($A497&lt;&gt;H$411,0,IF($A497&lt;&gt;$A496,1,MOD(H496-1+(COUNTIFS(I$411:$N$411,$A497)=COUNTIFS(I497:$N497,1)),H$410)+1))</f>
        <v>2</v>
      </c>
      <c r="I497" s="278">
        <f ca="1">IF($A497&lt;&gt;I$411,0,IF($A497&lt;&gt;$A496,1,MOD(I496-1+(COUNTIFS(N$411:$N$411,$A497)=COUNTIFS(N497:$N497,1)),I$410)+1))</f>
        <v>2</v>
      </c>
      <c r="J497" s="278"/>
      <c r="K497" s="278"/>
      <c r="L497" s="278"/>
      <c r="M497" s="278"/>
      <c r="O497">
        <v>85</v>
      </c>
      <c r="P497" s="102">
        <f t="shared" ca="1" si="319"/>
        <v>-0.5</v>
      </c>
      <c r="Q497" s="102">
        <f t="shared" ca="1" si="320"/>
        <v>0</v>
      </c>
      <c r="R497" s="102">
        <f t="shared" ca="1" si="321"/>
        <v>0</v>
      </c>
      <c r="S497" s="102">
        <f t="shared" ca="1" si="322"/>
        <v>0</v>
      </c>
      <c r="T497" s="102">
        <v>0</v>
      </c>
      <c r="U497" s="102">
        <f t="shared" ca="1" si="323"/>
        <v>0</v>
      </c>
      <c r="V497" s="102">
        <f t="shared" ca="1" si="324"/>
        <v>0</v>
      </c>
      <c r="W497" s="102"/>
      <c r="X497" s="102"/>
      <c r="Y497" s="102"/>
      <c r="Z497" s="102"/>
    </row>
    <row r="498" spans="1:26" outlineLevel="1">
      <c r="A498">
        <f t="shared" ca="1" si="325"/>
        <v>2</v>
      </c>
      <c r="B498" t="str">
        <f t="shared" ca="1" si="311"/>
        <v>EP1 LPD1 LPS2 LPM3</v>
      </c>
      <c r="C498" s="280">
        <f ca="1">IF($A498&lt;&gt;$A497,1,MOD(C497-1+(COUNTIFS(D$411:$N$411,$A498)=COUNTIFS(D498:$N498,1)),C$410)+1)</f>
        <v>1</v>
      </c>
      <c r="D498" s="278">
        <f ca="1">IF($A498&lt;&gt;D$411,0,IF($A498&lt;&gt;$A497,1,MOD(D497-1+(COUNTIFS(E$411:$N$411,$A498)=COUNTIFS(E498:$N498,1)),D$410)+1))</f>
        <v>0</v>
      </c>
      <c r="E498" s="278">
        <f ca="1">IF($A498&lt;&gt;E$411,0,IF($A498&lt;&gt;$A497,1,MOD(E497-1+(COUNTIFS(F$411:$N$411,$A498)=COUNTIFS(F498:$N498,1)),E$410)+1))</f>
        <v>0</v>
      </c>
      <c r="F498" s="278">
        <f ca="1">IF($A498&lt;&gt;F$411,0,IF($A498&lt;&gt;$A497,1,MOD(F497-1+(COUNTIFS(G$411:$N$411,$A498)=COUNTIFS(G498:$N498,1)),F$410)+1))</f>
        <v>0</v>
      </c>
      <c r="G498" s="278">
        <f ca="1">IF($A498&lt;&gt;G$411,0,IF($A498&lt;&gt;$A497,1,MOD(G497-1+(COUNTIFS(H$411:$N$411,$A498)=COUNTIFS(H498:$N498,1)),G$410)+1))</f>
        <v>1</v>
      </c>
      <c r="H498" s="278">
        <f ca="1">IF($A498&lt;&gt;H$411,0,IF($A498&lt;&gt;$A497,1,MOD(H497-1+(COUNTIFS(I$411:$N$411,$A498)=COUNTIFS(I498:$N498,1)),H$410)+1))</f>
        <v>2</v>
      </c>
      <c r="I498" s="278">
        <f ca="1">IF($A498&lt;&gt;I$411,0,IF($A498&lt;&gt;$A497,1,MOD(I497-1+(COUNTIFS(N$411:$N$411,$A498)=COUNTIFS(N498:$N498,1)),I$410)+1))</f>
        <v>3</v>
      </c>
      <c r="J498" s="278"/>
      <c r="K498" s="278"/>
      <c r="L498" s="278"/>
      <c r="M498" s="278"/>
      <c r="O498">
        <v>86</v>
      </c>
      <c r="P498" s="102">
        <f t="shared" ca="1" si="319"/>
        <v>-0.5</v>
      </c>
      <c r="Q498" s="102">
        <f t="shared" ca="1" si="320"/>
        <v>0</v>
      </c>
      <c r="R498" s="102">
        <f t="shared" ca="1" si="321"/>
        <v>0</v>
      </c>
      <c r="S498" s="102">
        <f t="shared" ca="1" si="322"/>
        <v>0</v>
      </c>
      <c r="T498" s="102">
        <v>0</v>
      </c>
      <c r="U498" s="102">
        <f t="shared" ca="1" si="323"/>
        <v>0</v>
      </c>
      <c r="V498" s="102">
        <f t="shared" ca="1" si="324"/>
        <v>0.5</v>
      </c>
      <c r="W498" s="102"/>
      <c r="X498" s="102"/>
      <c r="Y498" s="102"/>
      <c r="Z498" s="102"/>
    </row>
    <row r="499" spans="1:26" outlineLevel="1">
      <c r="A499">
        <f t="shared" ca="1" si="325"/>
        <v>2</v>
      </c>
      <c r="B499" t="str">
        <f t="shared" ca="1" si="311"/>
        <v>EP1 LPD1 LPS3 LPM1</v>
      </c>
      <c r="C499" s="280">
        <f ca="1">IF($A499&lt;&gt;$A498,1,MOD(C498-1+(COUNTIFS(D$411:$N$411,$A499)=COUNTIFS(D499:$N499,1)),C$410)+1)</f>
        <v>1</v>
      </c>
      <c r="D499" s="278">
        <f ca="1">IF($A499&lt;&gt;D$411,0,IF($A499&lt;&gt;$A498,1,MOD(D498-1+(COUNTIFS(E$411:$N$411,$A499)=COUNTIFS(E499:$N499,1)),D$410)+1))</f>
        <v>0</v>
      </c>
      <c r="E499" s="278">
        <f ca="1">IF($A499&lt;&gt;E$411,0,IF($A499&lt;&gt;$A498,1,MOD(E498-1+(COUNTIFS(F$411:$N$411,$A499)=COUNTIFS(F499:$N499,1)),E$410)+1))</f>
        <v>0</v>
      </c>
      <c r="F499" s="278">
        <f ca="1">IF($A499&lt;&gt;F$411,0,IF($A499&lt;&gt;$A498,1,MOD(F498-1+(COUNTIFS(G$411:$N$411,$A499)=COUNTIFS(G499:$N499,1)),F$410)+1))</f>
        <v>0</v>
      </c>
      <c r="G499" s="278">
        <f ca="1">IF($A499&lt;&gt;G$411,0,IF($A499&lt;&gt;$A498,1,MOD(G498-1+(COUNTIFS(H$411:$N$411,$A499)=COUNTIFS(H499:$N499,1)),G$410)+1))</f>
        <v>1</v>
      </c>
      <c r="H499" s="278">
        <f ca="1">IF($A499&lt;&gt;H$411,0,IF($A499&lt;&gt;$A498,1,MOD(H498-1+(COUNTIFS(I$411:$N$411,$A499)=COUNTIFS(I499:$N499,1)),H$410)+1))</f>
        <v>3</v>
      </c>
      <c r="I499" s="278">
        <f ca="1">IF($A499&lt;&gt;I$411,0,IF($A499&lt;&gt;$A498,1,MOD(I498-1+(COUNTIFS(N$411:$N$411,$A499)=COUNTIFS(N499:$N499,1)),I$410)+1))</f>
        <v>1</v>
      </c>
      <c r="J499" s="278"/>
      <c r="K499" s="278"/>
      <c r="L499" s="278"/>
      <c r="M499" s="278"/>
      <c r="O499">
        <v>87</v>
      </c>
      <c r="P499" s="102">
        <f t="shared" ca="1" si="319"/>
        <v>-0.5</v>
      </c>
      <c r="Q499" s="102">
        <f t="shared" ca="1" si="320"/>
        <v>0</v>
      </c>
      <c r="R499" s="102">
        <f t="shared" ca="1" si="321"/>
        <v>0</v>
      </c>
      <c r="S499" s="102">
        <f t="shared" ca="1" si="322"/>
        <v>0</v>
      </c>
      <c r="T499" s="102">
        <v>0</v>
      </c>
      <c r="U499" s="102">
        <f t="shared" ca="1" si="323"/>
        <v>0.5</v>
      </c>
      <c r="V499" s="102">
        <f t="shared" ca="1" si="324"/>
        <v>-0.5</v>
      </c>
      <c r="W499" s="102"/>
      <c r="X499" s="102"/>
      <c r="Y499" s="102"/>
      <c r="Z499" s="102"/>
    </row>
    <row r="500" spans="1:26" outlineLevel="1">
      <c r="A500">
        <f t="shared" ca="1" si="325"/>
        <v>2</v>
      </c>
      <c r="B500" t="str">
        <f t="shared" ca="1" si="311"/>
        <v>EP1 LPD1 LPS3 LPM2</v>
      </c>
      <c r="C500" s="280">
        <f ca="1">IF($A500&lt;&gt;$A499,1,MOD(C499-1+(COUNTIFS(D$411:$N$411,$A500)=COUNTIFS(D500:$N500,1)),C$410)+1)</f>
        <v>1</v>
      </c>
      <c r="D500" s="278">
        <f ca="1">IF($A500&lt;&gt;D$411,0,IF($A500&lt;&gt;$A499,1,MOD(D499-1+(COUNTIFS(E$411:$N$411,$A500)=COUNTIFS(E500:$N500,1)),D$410)+1))</f>
        <v>0</v>
      </c>
      <c r="E500" s="278">
        <f ca="1">IF($A500&lt;&gt;E$411,0,IF($A500&lt;&gt;$A499,1,MOD(E499-1+(COUNTIFS(F$411:$N$411,$A500)=COUNTIFS(F500:$N500,1)),E$410)+1))</f>
        <v>0</v>
      </c>
      <c r="F500" s="278">
        <f ca="1">IF($A500&lt;&gt;F$411,0,IF($A500&lt;&gt;$A499,1,MOD(F499-1+(COUNTIFS(G$411:$N$411,$A500)=COUNTIFS(G500:$N500,1)),F$410)+1))</f>
        <v>0</v>
      </c>
      <c r="G500" s="278">
        <f ca="1">IF($A500&lt;&gt;G$411,0,IF($A500&lt;&gt;$A499,1,MOD(G499-1+(COUNTIFS(H$411:$N$411,$A500)=COUNTIFS(H500:$N500,1)),G$410)+1))</f>
        <v>1</v>
      </c>
      <c r="H500" s="278">
        <f ca="1">IF($A500&lt;&gt;H$411,0,IF($A500&lt;&gt;$A499,1,MOD(H499-1+(COUNTIFS(I$411:$N$411,$A500)=COUNTIFS(I500:$N500,1)),H$410)+1))</f>
        <v>3</v>
      </c>
      <c r="I500" s="278">
        <f ca="1">IF($A500&lt;&gt;I$411,0,IF($A500&lt;&gt;$A499,1,MOD(I499-1+(COUNTIFS(N$411:$N$411,$A500)=COUNTIFS(N500:$N500,1)),I$410)+1))</f>
        <v>2</v>
      </c>
      <c r="J500" s="278"/>
      <c r="K500" s="278"/>
      <c r="L500" s="278"/>
      <c r="M500" s="278"/>
      <c r="O500">
        <v>88</v>
      </c>
      <c r="P500" s="102">
        <f t="shared" ca="1" si="319"/>
        <v>-0.5</v>
      </c>
      <c r="Q500" s="102">
        <f t="shared" ca="1" si="320"/>
        <v>0</v>
      </c>
      <c r="R500" s="102">
        <f t="shared" ca="1" si="321"/>
        <v>0</v>
      </c>
      <c r="S500" s="102">
        <f t="shared" ca="1" si="322"/>
        <v>0</v>
      </c>
      <c r="T500" s="102">
        <v>0</v>
      </c>
      <c r="U500" s="102">
        <f t="shared" ca="1" si="323"/>
        <v>0.5</v>
      </c>
      <c r="V500" s="102">
        <f t="shared" ca="1" si="324"/>
        <v>0</v>
      </c>
      <c r="W500" s="102"/>
      <c r="X500" s="102"/>
      <c r="Y500" s="102"/>
      <c r="Z500" s="102"/>
    </row>
    <row r="501" spans="1:26" outlineLevel="1">
      <c r="A501">
        <f t="shared" ca="1" si="325"/>
        <v>2</v>
      </c>
      <c r="B501" t="str">
        <f t="shared" ca="1" si="311"/>
        <v>EP1 LPD1 LPS3 LPM3</v>
      </c>
      <c r="C501" s="280">
        <f ca="1">IF($A501&lt;&gt;$A500,1,MOD(C500-1+(COUNTIFS(D$411:$N$411,$A501)=COUNTIFS(D501:$N501,1)),C$410)+1)</f>
        <v>1</v>
      </c>
      <c r="D501" s="278">
        <f ca="1">IF($A501&lt;&gt;D$411,0,IF($A501&lt;&gt;$A500,1,MOD(D500-1+(COUNTIFS(E$411:$N$411,$A501)=COUNTIFS(E501:$N501,1)),D$410)+1))</f>
        <v>0</v>
      </c>
      <c r="E501" s="278">
        <f ca="1">IF($A501&lt;&gt;E$411,0,IF($A501&lt;&gt;$A500,1,MOD(E500-1+(COUNTIFS(F$411:$N$411,$A501)=COUNTIFS(F501:$N501,1)),E$410)+1))</f>
        <v>0</v>
      </c>
      <c r="F501" s="278">
        <f ca="1">IF($A501&lt;&gt;F$411,0,IF($A501&lt;&gt;$A500,1,MOD(F500-1+(COUNTIFS(G$411:$N$411,$A501)=COUNTIFS(G501:$N501,1)),F$410)+1))</f>
        <v>0</v>
      </c>
      <c r="G501" s="278">
        <f ca="1">IF($A501&lt;&gt;G$411,0,IF($A501&lt;&gt;$A500,1,MOD(G500-1+(COUNTIFS(H$411:$N$411,$A501)=COUNTIFS(H501:$N501,1)),G$410)+1))</f>
        <v>1</v>
      </c>
      <c r="H501" s="278">
        <f ca="1">IF($A501&lt;&gt;H$411,0,IF($A501&lt;&gt;$A500,1,MOD(H500-1+(COUNTIFS(I$411:$N$411,$A501)=COUNTIFS(I501:$N501,1)),H$410)+1))</f>
        <v>3</v>
      </c>
      <c r="I501" s="278">
        <f ca="1">IF($A501&lt;&gt;I$411,0,IF($A501&lt;&gt;$A500,1,MOD(I500-1+(COUNTIFS(N$411:$N$411,$A501)=COUNTIFS(N501:$N501,1)),I$410)+1))</f>
        <v>3</v>
      </c>
      <c r="J501" s="278"/>
      <c r="K501" s="278"/>
      <c r="L501" s="278"/>
      <c r="M501" s="278"/>
      <c r="O501">
        <v>89</v>
      </c>
      <c r="P501" s="102">
        <f t="shared" ca="1" si="319"/>
        <v>-0.5</v>
      </c>
      <c r="Q501" s="102">
        <f t="shared" ca="1" si="320"/>
        <v>0</v>
      </c>
      <c r="R501" s="102">
        <f t="shared" ca="1" si="321"/>
        <v>0</v>
      </c>
      <c r="S501" s="102">
        <f t="shared" ca="1" si="322"/>
        <v>0</v>
      </c>
      <c r="T501" s="102">
        <v>0</v>
      </c>
      <c r="U501" s="102">
        <f t="shared" ca="1" si="323"/>
        <v>0.5</v>
      </c>
      <c r="V501" s="102">
        <f t="shared" ca="1" si="324"/>
        <v>0.5</v>
      </c>
      <c r="W501" s="102"/>
      <c r="X501" s="102"/>
      <c r="Y501" s="102"/>
      <c r="Z501" s="102"/>
    </row>
    <row r="502" spans="1:26" outlineLevel="1">
      <c r="A502">
        <f t="shared" ca="1" si="325"/>
        <v>2</v>
      </c>
      <c r="B502" t="str">
        <f t="shared" ca="1" si="311"/>
        <v>EP2 LPD1 LPS1 LPM1</v>
      </c>
      <c r="C502" s="280">
        <f ca="1">IF($A502&lt;&gt;$A501,1,MOD(C501-1+(COUNTIFS(D$411:$N$411,$A502)=COUNTIFS(D502:$N502,1)),C$410)+1)</f>
        <v>2</v>
      </c>
      <c r="D502" s="278">
        <f ca="1">IF($A502&lt;&gt;D$411,0,IF($A502&lt;&gt;$A501,1,MOD(D501-1+(COUNTIFS(E$411:$N$411,$A502)=COUNTIFS(E502:$N502,1)),D$410)+1))</f>
        <v>0</v>
      </c>
      <c r="E502" s="278">
        <f ca="1">IF($A502&lt;&gt;E$411,0,IF($A502&lt;&gt;$A501,1,MOD(E501-1+(COUNTIFS(F$411:$N$411,$A502)=COUNTIFS(F502:$N502,1)),E$410)+1))</f>
        <v>0</v>
      </c>
      <c r="F502" s="278">
        <f ca="1">IF($A502&lt;&gt;F$411,0,IF($A502&lt;&gt;$A501,1,MOD(F501-1+(COUNTIFS(G$411:$N$411,$A502)=COUNTIFS(G502:$N502,1)),F$410)+1))</f>
        <v>0</v>
      </c>
      <c r="G502" s="278">
        <f ca="1">IF($A502&lt;&gt;G$411,0,IF($A502&lt;&gt;$A501,1,MOD(G501-1+(COUNTIFS(H$411:$N$411,$A502)=COUNTIFS(H502:$N502,1)),G$410)+1))</f>
        <v>1</v>
      </c>
      <c r="H502" s="278">
        <f ca="1">IF($A502&lt;&gt;H$411,0,IF($A502&lt;&gt;$A501,1,MOD(H501-1+(COUNTIFS(I$411:$N$411,$A502)=COUNTIFS(I502:$N502,1)),H$410)+1))</f>
        <v>1</v>
      </c>
      <c r="I502" s="278">
        <f ca="1">IF($A502&lt;&gt;I$411,0,IF($A502&lt;&gt;$A501,1,MOD(I501-1+(COUNTIFS(N$411:$N$411,$A502)=COUNTIFS(N502:$N502,1)),I$410)+1))</f>
        <v>1</v>
      </c>
      <c r="J502" s="278"/>
      <c r="K502" s="278"/>
      <c r="L502" s="278"/>
      <c r="M502" s="278"/>
      <c r="O502">
        <v>90</v>
      </c>
      <c r="P502" s="102">
        <f t="shared" ca="1" si="319"/>
        <v>0</v>
      </c>
      <c r="Q502" s="102">
        <f t="shared" ca="1" si="320"/>
        <v>0</v>
      </c>
      <c r="R502" s="102">
        <f t="shared" ca="1" si="321"/>
        <v>0</v>
      </c>
      <c r="S502" s="102">
        <f t="shared" ca="1" si="322"/>
        <v>0</v>
      </c>
      <c r="T502" s="102">
        <v>0</v>
      </c>
      <c r="U502" s="102">
        <f t="shared" ca="1" si="323"/>
        <v>-0.5</v>
      </c>
      <c r="V502" s="102">
        <f t="shared" ca="1" si="324"/>
        <v>-0.5</v>
      </c>
      <c r="W502" s="102"/>
      <c r="X502" s="102"/>
      <c r="Y502" s="102"/>
      <c r="Z502" s="102"/>
    </row>
    <row r="503" spans="1:26" outlineLevel="1">
      <c r="A503">
        <f t="shared" ca="1" si="325"/>
        <v>2</v>
      </c>
      <c r="B503" t="str">
        <f t="shared" ca="1" si="311"/>
        <v>EP2 LPD1 LPS1 LPM2</v>
      </c>
      <c r="C503" s="280">
        <f ca="1">IF($A503&lt;&gt;$A502,1,MOD(C502-1+(COUNTIFS(D$411:$N$411,$A503)=COUNTIFS(D503:$N503,1)),C$410)+1)</f>
        <v>2</v>
      </c>
      <c r="D503" s="278">
        <f ca="1">IF($A503&lt;&gt;D$411,0,IF($A503&lt;&gt;$A502,1,MOD(D502-1+(COUNTIFS(E$411:$N$411,$A503)=COUNTIFS(E503:$N503,1)),D$410)+1))</f>
        <v>0</v>
      </c>
      <c r="E503" s="278">
        <f ca="1">IF($A503&lt;&gt;E$411,0,IF($A503&lt;&gt;$A502,1,MOD(E502-1+(COUNTIFS(F$411:$N$411,$A503)=COUNTIFS(F503:$N503,1)),E$410)+1))</f>
        <v>0</v>
      </c>
      <c r="F503" s="278">
        <f ca="1">IF($A503&lt;&gt;F$411,0,IF($A503&lt;&gt;$A502,1,MOD(F502-1+(COUNTIFS(G$411:$N$411,$A503)=COUNTIFS(G503:$N503,1)),F$410)+1))</f>
        <v>0</v>
      </c>
      <c r="G503" s="278">
        <f ca="1">IF($A503&lt;&gt;G$411,0,IF($A503&lt;&gt;$A502,1,MOD(G502-1+(COUNTIFS(H$411:$N$411,$A503)=COUNTIFS(H503:$N503,1)),G$410)+1))</f>
        <v>1</v>
      </c>
      <c r="H503" s="278">
        <f ca="1">IF($A503&lt;&gt;H$411,0,IF($A503&lt;&gt;$A502,1,MOD(H502-1+(COUNTIFS(I$411:$N$411,$A503)=COUNTIFS(I503:$N503,1)),H$410)+1))</f>
        <v>1</v>
      </c>
      <c r="I503" s="278">
        <f ca="1">IF($A503&lt;&gt;I$411,0,IF($A503&lt;&gt;$A502,1,MOD(I502-1+(COUNTIFS(N$411:$N$411,$A503)=COUNTIFS(N503:$N503,1)),I$410)+1))</f>
        <v>2</v>
      </c>
      <c r="J503" s="278"/>
      <c r="K503" s="278"/>
      <c r="L503" s="278"/>
      <c r="M503" s="278"/>
      <c r="O503">
        <v>91</v>
      </c>
      <c r="P503" s="102">
        <f t="shared" ca="1" si="319"/>
        <v>0</v>
      </c>
      <c r="Q503" s="102">
        <f t="shared" ca="1" si="320"/>
        <v>0</v>
      </c>
      <c r="R503" s="102">
        <f t="shared" ca="1" si="321"/>
        <v>0</v>
      </c>
      <c r="S503" s="102">
        <f t="shared" ca="1" si="322"/>
        <v>0</v>
      </c>
      <c r="T503" s="102">
        <v>0</v>
      </c>
      <c r="U503" s="102">
        <f t="shared" ca="1" si="323"/>
        <v>-0.5</v>
      </c>
      <c r="V503" s="102">
        <f t="shared" ca="1" si="324"/>
        <v>0</v>
      </c>
      <c r="W503" s="102"/>
      <c r="X503" s="102"/>
      <c r="Y503" s="102"/>
      <c r="Z503" s="102"/>
    </row>
    <row r="504" spans="1:26" outlineLevel="1">
      <c r="A504">
        <f t="shared" ca="1" si="325"/>
        <v>2</v>
      </c>
      <c r="B504" t="str">
        <f t="shared" ca="1" si="311"/>
        <v>EP2 LPD1 LPS1 LPM3</v>
      </c>
      <c r="C504" s="280">
        <f ca="1">IF($A504&lt;&gt;$A503,1,MOD(C503-1+(COUNTIFS(D$411:$N$411,$A504)=COUNTIFS(D504:$N504,1)),C$410)+1)</f>
        <v>2</v>
      </c>
      <c r="D504" s="278">
        <f ca="1">IF($A504&lt;&gt;D$411,0,IF($A504&lt;&gt;$A503,1,MOD(D503-1+(COUNTIFS(E$411:$N$411,$A504)=COUNTIFS(E504:$N504,1)),D$410)+1))</f>
        <v>0</v>
      </c>
      <c r="E504" s="278">
        <f ca="1">IF($A504&lt;&gt;E$411,0,IF($A504&lt;&gt;$A503,1,MOD(E503-1+(COUNTIFS(F$411:$N$411,$A504)=COUNTIFS(F504:$N504,1)),E$410)+1))</f>
        <v>0</v>
      </c>
      <c r="F504" s="278">
        <f ca="1">IF($A504&lt;&gt;F$411,0,IF($A504&lt;&gt;$A503,1,MOD(F503-1+(COUNTIFS(G$411:$N$411,$A504)=COUNTIFS(G504:$N504,1)),F$410)+1))</f>
        <v>0</v>
      </c>
      <c r="G504" s="278">
        <f ca="1">IF($A504&lt;&gt;G$411,0,IF($A504&lt;&gt;$A503,1,MOD(G503-1+(COUNTIFS(H$411:$N$411,$A504)=COUNTIFS(H504:$N504,1)),G$410)+1))</f>
        <v>1</v>
      </c>
      <c r="H504" s="278">
        <f ca="1">IF($A504&lt;&gt;H$411,0,IF($A504&lt;&gt;$A503,1,MOD(H503-1+(COUNTIFS(I$411:$N$411,$A504)=COUNTIFS(I504:$N504,1)),H$410)+1))</f>
        <v>1</v>
      </c>
      <c r="I504" s="278">
        <f ca="1">IF($A504&lt;&gt;I$411,0,IF($A504&lt;&gt;$A503,1,MOD(I503-1+(COUNTIFS(N$411:$N$411,$A504)=COUNTIFS(N504:$N504,1)),I$410)+1))</f>
        <v>3</v>
      </c>
      <c r="J504" s="278"/>
      <c r="K504" s="278"/>
      <c r="L504" s="278"/>
      <c r="M504" s="278"/>
      <c r="O504">
        <v>92</v>
      </c>
      <c r="P504" s="102">
        <f t="shared" ca="1" si="319"/>
        <v>0</v>
      </c>
      <c r="Q504" s="102">
        <f t="shared" ca="1" si="320"/>
        <v>0</v>
      </c>
      <c r="R504" s="102">
        <f t="shared" ca="1" si="321"/>
        <v>0</v>
      </c>
      <c r="S504" s="102">
        <f t="shared" ca="1" si="322"/>
        <v>0</v>
      </c>
      <c r="T504" s="102">
        <v>0</v>
      </c>
      <c r="U504" s="102">
        <f t="shared" ca="1" si="323"/>
        <v>-0.5</v>
      </c>
      <c r="V504" s="102">
        <f t="shared" ca="1" si="324"/>
        <v>0.5</v>
      </c>
      <c r="W504" s="102"/>
      <c r="X504" s="102"/>
      <c r="Y504" s="102"/>
      <c r="Z504" s="102"/>
    </row>
    <row r="505" spans="1:26" outlineLevel="1">
      <c r="A505">
        <f t="shared" ca="1" si="325"/>
        <v>2</v>
      </c>
      <c r="B505" t="str">
        <f t="shared" ca="1" si="311"/>
        <v>EP2 LPD1 LPS2 LPM1</v>
      </c>
      <c r="C505" s="280">
        <f ca="1">IF($A505&lt;&gt;$A504,1,MOD(C504-1+(COUNTIFS(D$411:$N$411,$A505)=COUNTIFS(D505:$N505,1)),C$410)+1)</f>
        <v>2</v>
      </c>
      <c r="D505" s="278">
        <f ca="1">IF($A505&lt;&gt;D$411,0,IF($A505&lt;&gt;$A504,1,MOD(D504-1+(COUNTIFS(E$411:$N$411,$A505)=COUNTIFS(E505:$N505,1)),D$410)+1))</f>
        <v>0</v>
      </c>
      <c r="E505" s="278">
        <f ca="1">IF($A505&lt;&gt;E$411,0,IF($A505&lt;&gt;$A504,1,MOD(E504-1+(COUNTIFS(F$411:$N$411,$A505)=COUNTIFS(F505:$N505,1)),E$410)+1))</f>
        <v>0</v>
      </c>
      <c r="F505" s="278">
        <f ca="1">IF($A505&lt;&gt;F$411,0,IF($A505&lt;&gt;$A504,1,MOD(F504-1+(COUNTIFS(G$411:$N$411,$A505)=COUNTIFS(G505:$N505,1)),F$410)+1))</f>
        <v>0</v>
      </c>
      <c r="G505" s="278">
        <f ca="1">IF($A505&lt;&gt;G$411,0,IF($A505&lt;&gt;$A504,1,MOD(G504-1+(COUNTIFS(H$411:$N$411,$A505)=COUNTIFS(H505:$N505,1)),G$410)+1))</f>
        <v>1</v>
      </c>
      <c r="H505" s="278">
        <f ca="1">IF($A505&lt;&gt;H$411,0,IF($A505&lt;&gt;$A504,1,MOD(H504-1+(COUNTIFS(I$411:$N$411,$A505)=COUNTIFS(I505:$N505,1)),H$410)+1))</f>
        <v>2</v>
      </c>
      <c r="I505" s="278">
        <f ca="1">IF($A505&lt;&gt;I$411,0,IF($A505&lt;&gt;$A504,1,MOD(I504-1+(COUNTIFS(N$411:$N$411,$A505)=COUNTIFS(N505:$N505,1)),I$410)+1))</f>
        <v>1</v>
      </c>
      <c r="J505" s="278"/>
      <c r="K505" s="278"/>
      <c r="L505" s="278"/>
      <c r="M505" s="278"/>
      <c r="O505">
        <v>93</v>
      </c>
      <c r="P505" s="102">
        <f t="shared" ca="1" si="319"/>
        <v>0</v>
      </c>
      <c r="Q505" s="102">
        <f t="shared" ca="1" si="320"/>
        <v>0</v>
      </c>
      <c r="R505" s="102">
        <f t="shared" ca="1" si="321"/>
        <v>0</v>
      </c>
      <c r="S505" s="102">
        <f t="shared" ca="1" si="322"/>
        <v>0</v>
      </c>
      <c r="T505" s="102">
        <v>0</v>
      </c>
      <c r="U505" s="102">
        <f t="shared" ca="1" si="323"/>
        <v>0</v>
      </c>
      <c r="V505" s="102">
        <f t="shared" ca="1" si="324"/>
        <v>-0.5</v>
      </c>
      <c r="W505" s="102"/>
      <c r="X505" s="102"/>
      <c r="Y505" s="102"/>
      <c r="Z505" s="102"/>
    </row>
    <row r="506" spans="1:26" outlineLevel="1">
      <c r="A506">
        <f t="shared" ca="1" si="325"/>
        <v>2</v>
      </c>
      <c r="B506" t="str">
        <f t="shared" ca="1" si="311"/>
        <v>EP2 LPD1 LPS2 LPM2</v>
      </c>
      <c r="C506" s="280">
        <f ca="1">IF($A506&lt;&gt;$A505,1,MOD(C505-1+(COUNTIFS(D$411:$N$411,$A506)=COUNTIFS(D506:$N506,1)),C$410)+1)</f>
        <v>2</v>
      </c>
      <c r="D506" s="278">
        <f ca="1">IF($A506&lt;&gt;D$411,0,IF($A506&lt;&gt;$A505,1,MOD(D505-1+(COUNTIFS(E$411:$N$411,$A506)=COUNTIFS(E506:$N506,1)),D$410)+1))</f>
        <v>0</v>
      </c>
      <c r="E506" s="278">
        <f ca="1">IF($A506&lt;&gt;E$411,0,IF($A506&lt;&gt;$A505,1,MOD(E505-1+(COUNTIFS(F$411:$N$411,$A506)=COUNTIFS(F506:$N506,1)),E$410)+1))</f>
        <v>0</v>
      </c>
      <c r="F506" s="278">
        <f ca="1">IF($A506&lt;&gt;F$411,0,IF($A506&lt;&gt;$A505,1,MOD(F505-1+(COUNTIFS(G$411:$N$411,$A506)=COUNTIFS(G506:$N506,1)),F$410)+1))</f>
        <v>0</v>
      </c>
      <c r="G506" s="278">
        <f ca="1">IF($A506&lt;&gt;G$411,0,IF($A506&lt;&gt;$A505,1,MOD(G505-1+(COUNTIFS(H$411:$N$411,$A506)=COUNTIFS(H506:$N506,1)),G$410)+1))</f>
        <v>1</v>
      </c>
      <c r="H506" s="278">
        <f ca="1">IF($A506&lt;&gt;H$411,0,IF($A506&lt;&gt;$A505,1,MOD(H505-1+(COUNTIFS(I$411:$N$411,$A506)=COUNTIFS(I506:$N506,1)),H$410)+1))</f>
        <v>2</v>
      </c>
      <c r="I506" s="278">
        <f ca="1">IF($A506&lt;&gt;I$411,0,IF($A506&lt;&gt;$A505,1,MOD(I505-1+(COUNTIFS(N$411:$N$411,$A506)=COUNTIFS(N506:$N506,1)),I$410)+1))</f>
        <v>2</v>
      </c>
      <c r="J506" s="278"/>
      <c r="K506" s="278"/>
      <c r="L506" s="278"/>
      <c r="M506" s="278"/>
      <c r="O506">
        <v>94</v>
      </c>
      <c r="P506" s="102">
        <f t="shared" ca="1" si="319"/>
        <v>0</v>
      </c>
      <c r="Q506" s="102">
        <f t="shared" ca="1" si="320"/>
        <v>0</v>
      </c>
      <c r="R506" s="102">
        <f t="shared" ca="1" si="321"/>
        <v>0</v>
      </c>
      <c r="S506" s="102">
        <f t="shared" ca="1" si="322"/>
        <v>0</v>
      </c>
      <c r="T506" s="102">
        <v>0</v>
      </c>
      <c r="U506" s="102">
        <f t="shared" ca="1" si="323"/>
        <v>0</v>
      </c>
      <c r="V506" s="102">
        <f t="shared" ca="1" si="324"/>
        <v>0</v>
      </c>
      <c r="W506" s="102"/>
      <c r="X506" s="102"/>
      <c r="Y506" s="102"/>
      <c r="Z506" s="102"/>
    </row>
    <row r="507" spans="1:26" outlineLevel="1">
      <c r="A507">
        <f t="shared" ca="1" si="325"/>
        <v>2</v>
      </c>
      <c r="B507" t="str">
        <f t="shared" ca="1" si="311"/>
        <v>EP2 LPD1 LPS2 LPM3</v>
      </c>
      <c r="C507" s="280">
        <f ca="1">IF($A507&lt;&gt;$A506,1,MOD(C506-1+(COUNTIFS(D$411:$N$411,$A507)=COUNTIFS(D507:$N507,1)),C$410)+1)</f>
        <v>2</v>
      </c>
      <c r="D507" s="278">
        <f ca="1">IF($A507&lt;&gt;D$411,0,IF($A507&lt;&gt;$A506,1,MOD(D506-1+(COUNTIFS(E$411:$N$411,$A507)=COUNTIFS(E507:$N507,1)),D$410)+1))</f>
        <v>0</v>
      </c>
      <c r="E507" s="278">
        <f ca="1">IF($A507&lt;&gt;E$411,0,IF($A507&lt;&gt;$A506,1,MOD(E506-1+(COUNTIFS(F$411:$N$411,$A507)=COUNTIFS(F507:$N507,1)),E$410)+1))</f>
        <v>0</v>
      </c>
      <c r="F507" s="278">
        <f ca="1">IF($A507&lt;&gt;F$411,0,IF($A507&lt;&gt;$A506,1,MOD(F506-1+(COUNTIFS(G$411:$N$411,$A507)=COUNTIFS(G507:$N507,1)),F$410)+1))</f>
        <v>0</v>
      </c>
      <c r="G507" s="278">
        <f ca="1">IF($A507&lt;&gt;G$411,0,IF($A507&lt;&gt;$A506,1,MOD(G506-1+(COUNTIFS(H$411:$N$411,$A507)=COUNTIFS(H507:$N507,1)),G$410)+1))</f>
        <v>1</v>
      </c>
      <c r="H507" s="278">
        <f ca="1">IF($A507&lt;&gt;H$411,0,IF($A507&lt;&gt;$A506,1,MOD(H506-1+(COUNTIFS(I$411:$N$411,$A507)=COUNTIFS(I507:$N507,1)),H$410)+1))</f>
        <v>2</v>
      </c>
      <c r="I507" s="278">
        <f ca="1">IF($A507&lt;&gt;I$411,0,IF($A507&lt;&gt;$A506,1,MOD(I506-1+(COUNTIFS(N$411:$N$411,$A507)=COUNTIFS(N507:$N507,1)),I$410)+1))</f>
        <v>3</v>
      </c>
      <c r="J507" s="278"/>
      <c r="K507" s="278"/>
      <c r="L507" s="278"/>
      <c r="M507" s="278"/>
      <c r="O507">
        <v>95</v>
      </c>
      <c r="P507" s="102">
        <f t="shared" ca="1" si="319"/>
        <v>0</v>
      </c>
      <c r="Q507" s="102">
        <f t="shared" ca="1" si="320"/>
        <v>0</v>
      </c>
      <c r="R507" s="102">
        <f t="shared" ca="1" si="321"/>
        <v>0</v>
      </c>
      <c r="S507" s="102">
        <f t="shared" ca="1" si="322"/>
        <v>0</v>
      </c>
      <c r="T507" s="102">
        <v>0</v>
      </c>
      <c r="U507" s="102">
        <f t="shared" ca="1" si="323"/>
        <v>0</v>
      </c>
      <c r="V507" s="102">
        <f t="shared" ca="1" si="324"/>
        <v>0.5</v>
      </c>
      <c r="W507" s="102"/>
      <c r="X507" s="102"/>
      <c r="Y507" s="102"/>
      <c r="Z507" s="102"/>
    </row>
    <row r="508" spans="1:26" outlineLevel="1">
      <c r="A508">
        <f t="shared" ca="1" si="325"/>
        <v>2</v>
      </c>
      <c r="B508" t="str">
        <f t="shared" ca="1" si="311"/>
        <v>EP2 LPD1 LPS3 LPM1</v>
      </c>
      <c r="C508" s="280">
        <f ca="1">IF($A508&lt;&gt;$A507,1,MOD(C507-1+(COUNTIFS(D$411:$N$411,$A508)=COUNTIFS(D508:$N508,1)),C$410)+1)</f>
        <v>2</v>
      </c>
      <c r="D508" s="278">
        <f ca="1">IF($A508&lt;&gt;D$411,0,IF($A508&lt;&gt;$A507,1,MOD(D507-1+(COUNTIFS(E$411:$N$411,$A508)=COUNTIFS(E508:$N508,1)),D$410)+1))</f>
        <v>0</v>
      </c>
      <c r="E508" s="278">
        <f ca="1">IF($A508&lt;&gt;E$411,0,IF($A508&lt;&gt;$A507,1,MOD(E507-1+(COUNTIFS(F$411:$N$411,$A508)=COUNTIFS(F508:$N508,1)),E$410)+1))</f>
        <v>0</v>
      </c>
      <c r="F508" s="278">
        <f ca="1">IF($A508&lt;&gt;F$411,0,IF($A508&lt;&gt;$A507,1,MOD(F507-1+(COUNTIFS(G$411:$N$411,$A508)=COUNTIFS(G508:$N508,1)),F$410)+1))</f>
        <v>0</v>
      </c>
      <c r="G508" s="278">
        <f ca="1">IF($A508&lt;&gt;G$411,0,IF($A508&lt;&gt;$A507,1,MOD(G507-1+(COUNTIFS(H$411:$N$411,$A508)=COUNTIFS(H508:$N508,1)),G$410)+1))</f>
        <v>1</v>
      </c>
      <c r="H508" s="278">
        <f ca="1">IF($A508&lt;&gt;H$411,0,IF($A508&lt;&gt;$A507,1,MOD(H507-1+(COUNTIFS(I$411:$N$411,$A508)=COUNTIFS(I508:$N508,1)),H$410)+1))</f>
        <v>3</v>
      </c>
      <c r="I508" s="278">
        <f ca="1">IF($A508&lt;&gt;I$411,0,IF($A508&lt;&gt;$A507,1,MOD(I507-1+(COUNTIFS(N$411:$N$411,$A508)=COUNTIFS(N508:$N508,1)),I$410)+1))</f>
        <v>1</v>
      </c>
      <c r="J508" s="278"/>
      <c r="K508" s="278"/>
      <c r="L508" s="278"/>
      <c r="M508" s="278"/>
      <c r="O508">
        <v>96</v>
      </c>
      <c r="P508" s="102">
        <f t="shared" ca="1" si="319"/>
        <v>0</v>
      </c>
      <c r="Q508" s="102">
        <f t="shared" ca="1" si="320"/>
        <v>0</v>
      </c>
      <c r="R508" s="102">
        <f t="shared" ca="1" si="321"/>
        <v>0</v>
      </c>
      <c r="S508" s="102">
        <f t="shared" ca="1" si="322"/>
        <v>0</v>
      </c>
      <c r="T508" s="102">
        <v>0</v>
      </c>
      <c r="U508" s="102">
        <f t="shared" ca="1" si="323"/>
        <v>0.5</v>
      </c>
      <c r="V508" s="102">
        <f t="shared" ca="1" si="324"/>
        <v>-0.5</v>
      </c>
      <c r="W508" s="102"/>
      <c r="X508" s="102"/>
      <c r="Y508" s="102"/>
      <c r="Z508" s="102"/>
    </row>
    <row r="509" spans="1:26" outlineLevel="1">
      <c r="A509">
        <f t="shared" ca="1" si="325"/>
        <v>2</v>
      </c>
      <c r="B509" t="str">
        <f t="shared" ca="1" si="311"/>
        <v>EP2 LPD1 LPS3 LPM2</v>
      </c>
      <c r="C509" s="280">
        <f ca="1">IF($A509&lt;&gt;$A508,1,MOD(C508-1+(COUNTIFS(D$411:$N$411,$A509)=COUNTIFS(D509:$N509,1)),C$410)+1)</f>
        <v>2</v>
      </c>
      <c r="D509" s="278">
        <f ca="1">IF($A509&lt;&gt;D$411,0,IF($A509&lt;&gt;$A508,1,MOD(D508-1+(COUNTIFS(E$411:$N$411,$A509)=COUNTIFS(E509:$N509,1)),D$410)+1))</f>
        <v>0</v>
      </c>
      <c r="E509" s="278">
        <f ca="1">IF($A509&lt;&gt;E$411,0,IF($A509&lt;&gt;$A508,1,MOD(E508-1+(COUNTIFS(F$411:$N$411,$A509)=COUNTIFS(F509:$N509,1)),E$410)+1))</f>
        <v>0</v>
      </c>
      <c r="F509" s="278">
        <f ca="1">IF($A509&lt;&gt;F$411,0,IF($A509&lt;&gt;$A508,1,MOD(F508-1+(COUNTIFS(G$411:$N$411,$A509)=COUNTIFS(G509:$N509,1)),F$410)+1))</f>
        <v>0</v>
      </c>
      <c r="G509" s="278">
        <f ca="1">IF($A509&lt;&gt;G$411,0,IF($A509&lt;&gt;$A508,1,MOD(G508-1+(COUNTIFS(H$411:$N$411,$A509)=COUNTIFS(H509:$N509,1)),G$410)+1))</f>
        <v>1</v>
      </c>
      <c r="H509" s="278">
        <f ca="1">IF($A509&lt;&gt;H$411,0,IF($A509&lt;&gt;$A508,1,MOD(H508-1+(COUNTIFS(I$411:$N$411,$A509)=COUNTIFS(I509:$N509,1)),H$410)+1))</f>
        <v>3</v>
      </c>
      <c r="I509" s="278">
        <f ca="1">IF($A509&lt;&gt;I$411,0,IF($A509&lt;&gt;$A508,1,MOD(I508-1+(COUNTIFS(N$411:$N$411,$A509)=COUNTIFS(N509:$N509,1)),I$410)+1))</f>
        <v>2</v>
      </c>
      <c r="J509" s="278"/>
      <c r="K509" s="278"/>
      <c r="L509" s="278"/>
      <c r="M509" s="278"/>
      <c r="O509">
        <v>97</v>
      </c>
      <c r="P509" s="102">
        <f t="shared" ca="1" si="319"/>
        <v>0</v>
      </c>
      <c r="Q509" s="102">
        <f t="shared" ca="1" si="320"/>
        <v>0</v>
      </c>
      <c r="R509" s="102">
        <f t="shared" ca="1" si="321"/>
        <v>0</v>
      </c>
      <c r="S509" s="102">
        <f t="shared" ca="1" si="322"/>
        <v>0</v>
      </c>
      <c r="T509" s="102">
        <v>0</v>
      </c>
      <c r="U509" s="102">
        <f t="shared" ca="1" si="323"/>
        <v>0.5</v>
      </c>
      <c r="V509" s="102">
        <f t="shared" ca="1" si="324"/>
        <v>0</v>
      </c>
      <c r="W509" s="102"/>
      <c r="X509" s="102"/>
      <c r="Y509" s="102"/>
      <c r="Z509" s="102"/>
    </row>
    <row r="510" spans="1:26" outlineLevel="1">
      <c r="A510">
        <f t="shared" ca="1" si="325"/>
        <v>2</v>
      </c>
      <c r="B510" t="str">
        <f t="shared" ca="1" si="311"/>
        <v>EP2 LPD1 LPS3 LPM3</v>
      </c>
      <c r="C510" s="280">
        <f ca="1">IF($A510&lt;&gt;$A509,1,MOD(C509-1+(COUNTIFS(D$411:$N$411,$A510)=COUNTIFS(D510:$N510,1)),C$410)+1)</f>
        <v>2</v>
      </c>
      <c r="D510" s="278">
        <f ca="1">IF($A510&lt;&gt;D$411,0,IF($A510&lt;&gt;$A509,1,MOD(D509-1+(COUNTIFS(E$411:$N$411,$A510)=COUNTIFS(E510:$N510,1)),D$410)+1))</f>
        <v>0</v>
      </c>
      <c r="E510" s="278">
        <f ca="1">IF($A510&lt;&gt;E$411,0,IF($A510&lt;&gt;$A509,1,MOD(E509-1+(COUNTIFS(F$411:$N$411,$A510)=COUNTIFS(F510:$N510,1)),E$410)+1))</f>
        <v>0</v>
      </c>
      <c r="F510" s="278">
        <f ca="1">IF($A510&lt;&gt;F$411,0,IF($A510&lt;&gt;$A509,1,MOD(F509-1+(COUNTIFS(G$411:$N$411,$A510)=COUNTIFS(G510:$N510,1)),F$410)+1))</f>
        <v>0</v>
      </c>
      <c r="G510" s="278">
        <f ca="1">IF($A510&lt;&gt;G$411,0,IF($A510&lt;&gt;$A509,1,MOD(G509-1+(COUNTIFS(H$411:$N$411,$A510)=COUNTIFS(H510:$N510,1)),G$410)+1))</f>
        <v>1</v>
      </c>
      <c r="H510" s="278">
        <f ca="1">IF($A510&lt;&gt;H$411,0,IF($A510&lt;&gt;$A509,1,MOD(H509-1+(COUNTIFS(I$411:$N$411,$A510)=COUNTIFS(I510:$N510,1)),H$410)+1))</f>
        <v>3</v>
      </c>
      <c r="I510" s="278">
        <f ca="1">IF($A510&lt;&gt;I$411,0,IF($A510&lt;&gt;$A509,1,MOD(I509-1+(COUNTIFS(N$411:$N$411,$A510)=COUNTIFS(N510:$N510,1)),I$410)+1))</f>
        <v>3</v>
      </c>
      <c r="J510" s="278"/>
      <c r="K510" s="278"/>
      <c r="L510" s="278"/>
      <c r="M510" s="278"/>
      <c r="O510">
        <v>98</v>
      </c>
      <c r="P510" s="102">
        <f t="shared" ca="1" si="319"/>
        <v>0</v>
      </c>
      <c r="Q510" s="102">
        <f t="shared" ca="1" si="320"/>
        <v>0</v>
      </c>
      <c r="R510" s="102">
        <f t="shared" ca="1" si="321"/>
        <v>0</v>
      </c>
      <c r="S510" s="102">
        <f t="shared" ca="1" si="322"/>
        <v>0</v>
      </c>
      <c r="T510" s="102">
        <v>0</v>
      </c>
      <c r="U510" s="102">
        <f t="shared" ca="1" si="323"/>
        <v>0.5</v>
      </c>
      <c r="V510" s="102">
        <f t="shared" ca="1" si="324"/>
        <v>0.5</v>
      </c>
      <c r="W510" s="102"/>
      <c r="X510" s="102"/>
      <c r="Y510" s="102"/>
      <c r="Z510" s="102"/>
    </row>
    <row r="511" spans="1:26" outlineLevel="1">
      <c r="A511">
        <f t="shared" ca="1" si="325"/>
        <v>2</v>
      </c>
      <c r="B511" t="str">
        <f t="shared" ca="1" si="311"/>
        <v>EP3 LPD1 LPS1 LPM1</v>
      </c>
      <c r="C511" s="280">
        <f ca="1">IF($A511&lt;&gt;$A510,1,MOD(C510-1+(COUNTIFS(D$411:$N$411,$A511)=COUNTIFS(D511:$N511,1)),C$410)+1)</f>
        <v>3</v>
      </c>
      <c r="D511" s="278">
        <f ca="1">IF($A511&lt;&gt;D$411,0,IF($A511&lt;&gt;$A510,1,MOD(D510-1+(COUNTIFS(E$411:$N$411,$A511)=COUNTIFS(E511:$N511,1)),D$410)+1))</f>
        <v>0</v>
      </c>
      <c r="E511" s="278">
        <f ca="1">IF($A511&lt;&gt;E$411,0,IF($A511&lt;&gt;$A510,1,MOD(E510-1+(COUNTIFS(F$411:$N$411,$A511)=COUNTIFS(F511:$N511,1)),E$410)+1))</f>
        <v>0</v>
      </c>
      <c r="F511" s="278">
        <f ca="1">IF($A511&lt;&gt;F$411,0,IF($A511&lt;&gt;$A510,1,MOD(F510-1+(COUNTIFS(G$411:$N$411,$A511)=COUNTIFS(G511:$N511,1)),F$410)+1))</f>
        <v>0</v>
      </c>
      <c r="G511" s="278">
        <f ca="1">IF($A511&lt;&gt;G$411,0,IF($A511&lt;&gt;$A510,1,MOD(G510-1+(COUNTIFS(H$411:$N$411,$A511)=COUNTIFS(H511:$N511,1)),G$410)+1))</f>
        <v>1</v>
      </c>
      <c r="H511" s="278">
        <f ca="1">IF($A511&lt;&gt;H$411,0,IF($A511&lt;&gt;$A510,1,MOD(H510-1+(COUNTIFS(I$411:$N$411,$A511)=COUNTIFS(I511:$N511,1)),H$410)+1))</f>
        <v>1</v>
      </c>
      <c r="I511" s="278">
        <f ca="1">IF($A511&lt;&gt;I$411,0,IF($A511&lt;&gt;$A510,1,MOD(I510-1+(COUNTIFS(N$411:$N$411,$A511)=COUNTIFS(N511:$N511,1)),I$410)+1))</f>
        <v>1</v>
      </c>
      <c r="J511" s="278"/>
      <c r="K511" s="278"/>
      <c r="L511" s="278"/>
      <c r="M511" s="278"/>
      <c r="O511">
        <v>99</v>
      </c>
      <c r="P511" s="102">
        <f t="shared" ca="1" si="319"/>
        <v>0.5</v>
      </c>
      <c r="Q511" s="102">
        <f t="shared" ca="1" si="320"/>
        <v>0</v>
      </c>
      <c r="R511" s="102">
        <f t="shared" ca="1" si="321"/>
        <v>0</v>
      </c>
      <c r="S511" s="102">
        <f t="shared" ca="1" si="322"/>
        <v>0</v>
      </c>
      <c r="T511" s="102">
        <v>0</v>
      </c>
      <c r="U511" s="102">
        <f t="shared" ca="1" si="323"/>
        <v>-0.5</v>
      </c>
      <c r="V511" s="102">
        <f t="shared" ca="1" si="324"/>
        <v>-0.5</v>
      </c>
      <c r="W511" s="102"/>
      <c r="X511" s="102"/>
      <c r="Y511" s="102"/>
      <c r="Z511" s="102"/>
    </row>
    <row r="512" spans="1:26" outlineLevel="1">
      <c r="A512">
        <f t="shared" ca="1" si="325"/>
        <v>2</v>
      </c>
      <c r="B512" t="str">
        <f t="shared" ca="1" si="311"/>
        <v>EP3 LPD1 LPS1 LPM2</v>
      </c>
      <c r="C512" s="280">
        <f ca="1">IF($A512&lt;&gt;$A511,1,MOD(C511-1+(COUNTIFS(D$411:$N$411,$A512)=COUNTIFS(D512:$N512,1)),C$410)+1)</f>
        <v>3</v>
      </c>
      <c r="D512" s="278">
        <f ca="1">IF($A512&lt;&gt;D$411,0,IF($A512&lt;&gt;$A511,1,MOD(D511-1+(COUNTIFS(E$411:$N$411,$A512)=COUNTIFS(E512:$N512,1)),D$410)+1))</f>
        <v>0</v>
      </c>
      <c r="E512" s="278">
        <f ca="1">IF($A512&lt;&gt;E$411,0,IF($A512&lt;&gt;$A511,1,MOD(E511-1+(COUNTIFS(F$411:$N$411,$A512)=COUNTIFS(F512:$N512,1)),E$410)+1))</f>
        <v>0</v>
      </c>
      <c r="F512" s="278">
        <f ca="1">IF($A512&lt;&gt;F$411,0,IF($A512&lt;&gt;$A511,1,MOD(F511-1+(COUNTIFS(G$411:$N$411,$A512)=COUNTIFS(G512:$N512,1)),F$410)+1))</f>
        <v>0</v>
      </c>
      <c r="G512" s="278">
        <f ca="1">IF($A512&lt;&gt;G$411,0,IF($A512&lt;&gt;$A511,1,MOD(G511-1+(COUNTIFS(H$411:$N$411,$A512)=COUNTIFS(H512:$N512,1)),G$410)+1))</f>
        <v>1</v>
      </c>
      <c r="H512" s="278">
        <f ca="1">IF($A512&lt;&gt;H$411,0,IF($A512&lt;&gt;$A511,1,MOD(H511-1+(COUNTIFS(I$411:$N$411,$A512)=COUNTIFS(I512:$N512,1)),H$410)+1))</f>
        <v>1</v>
      </c>
      <c r="I512" s="278">
        <f ca="1">IF($A512&lt;&gt;I$411,0,IF($A512&lt;&gt;$A511,1,MOD(I511-1+(COUNTIFS(N$411:$N$411,$A512)=COUNTIFS(N512:$N512,1)),I$410)+1))</f>
        <v>2</v>
      </c>
      <c r="J512" s="278"/>
      <c r="K512" s="278"/>
      <c r="L512" s="278"/>
      <c r="M512" s="278"/>
      <c r="O512">
        <v>100</v>
      </c>
      <c r="P512" s="102">
        <f t="shared" ca="1" si="319"/>
        <v>0.5</v>
      </c>
      <c r="Q512" s="102">
        <f t="shared" ca="1" si="320"/>
        <v>0</v>
      </c>
      <c r="R512" s="102">
        <f t="shared" ca="1" si="321"/>
        <v>0</v>
      </c>
      <c r="S512" s="102">
        <f t="shared" ca="1" si="322"/>
        <v>0</v>
      </c>
      <c r="T512" s="102">
        <v>0</v>
      </c>
      <c r="U512" s="102">
        <f t="shared" ca="1" si="323"/>
        <v>-0.5</v>
      </c>
      <c r="V512" s="102">
        <f t="shared" ca="1" si="324"/>
        <v>0</v>
      </c>
      <c r="W512" s="102"/>
      <c r="X512" s="102"/>
      <c r="Y512" s="102"/>
      <c r="Z512" s="102"/>
    </row>
    <row r="513" spans="1:26" outlineLevel="1">
      <c r="A513">
        <f t="shared" ca="1" si="325"/>
        <v>2</v>
      </c>
      <c r="B513" t="str">
        <f t="shared" ca="1" si="311"/>
        <v>EP3 LPD1 LPS1 LPM3</v>
      </c>
      <c r="C513" s="280">
        <f ca="1">IF($A513&lt;&gt;$A512,1,MOD(C512-1+(COUNTIFS(D$411:$N$411,$A513)=COUNTIFS(D513:$N513,1)),C$410)+1)</f>
        <v>3</v>
      </c>
      <c r="D513" s="278">
        <f ca="1">IF($A513&lt;&gt;D$411,0,IF($A513&lt;&gt;$A512,1,MOD(D512-1+(COUNTIFS(E$411:$N$411,$A513)=COUNTIFS(E513:$N513,1)),D$410)+1))</f>
        <v>0</v>
      </c>
      <c r="E513" s="278">
        <f ca="1">IF($A513&lt;&gt;E$411,0,IF($A513&lt;&gt;$A512,1,MOD(E512-1+(COUNTIFS(F$411:$N$411,$A513)=COUNTIFS(F513:$N513,1)),E$410)+1))</f>
        <v>0</v>
      </c>
      <c r="F513" s="278">
        <f ca="1">IF($A513&lt;&gt;F$411,0,IF($A513&lt;&gt;$A512,1,MOD(F512-1+(COUNTIFS(G$411:$N$411,$A513)=COUNTIFS(G513:$N513,1)),F$410)+1))</f>
        <v>0</v>
      </c>
      <c r="G513" s="278">
        <f ca="1">IF($A513&lt;&gt;G$411,0,IF($A513&lt;&gt;$A512,1,MOD(G512-1+(COUNTIFS(H$411:$N$411,$A513)=COUNTIFS(H513:$N513,1)),G$410)+1))</f>
        <v>1</v>
      </c>
      <c r="H513" s="278">
        <f ca="1">IF($A513&lt;&gt;H$411,0,IF($A513&lt;&gt;$A512,1,MOD(H512-1+(COUNTIFS(I$411:$N$411,$A513)=COUNTIFS(I513:$N513,1)),H$410)+1))</f>
        <v>1</v>
      </c>
      <c r="I513" s="278">
        <f ca="1">IF($A513&lt;&gt;I$411,0,IF($A513&lt;&gt;$A512,1,MOD(I512-1+(COUNTIFS(N$411:$N$411,$A513)=COUNTIFS(N513:$N513,1)),I$410)+1))</f>
        <v>3</v>
      </c>
      <c r="J513" s="278"/>
      <c r="K513" s="278"/>
      <c r="L513" s="278"/>
      <c r="M513" s="278"/>
      <c r="O513">
        <v>101</v>
      </c>
      <c r="P513" s="102">
        <f t="shared" ca="1" si="319"/>
        <v>0.5</v>
      </c>
      <c r="Q513" s="102">
        <f t="shared" ca="1" si="320"/>
        <v>0</v>
      </c>
      <c r="R513" s="102">
        <f t="shared" ca="1" si="321"/>
        <v>0</v>
      </c>
      <c r="S513" s="102">
        <f t="shared" ca="1" si="322"/>
        <v>0</v>
      </c>
      <c r="T513" s="102">
        <v>0</v>
      </c>
      <c r="U513" s="102">
        <f t="shared" ca="1" si="323"/>
        <v>-0.5</v>
      </c>
      <c r="V513" s="102">
        <f t="shared" ca="1" si="324"/>
        <v>0.5</v>
      </c>
      <c r="W513" s="102"/>
      <c r="X513" s="102"/>
      <c r="Y513" s="102"/>
      <c r="Z513" s="102"/>
    </row>
    <row r="514" spans="1:26" outlineLevel="1">
      <c r="A514">
        <f t="shared" ca="1" si="325"/>
        <v>2</v>
      </c>
      <c r="B514" t="str">
        <f t="shared" ca="1" si="311"/>
        <v>EP3 LPD1 LPS2 LPM1</v>
      </c>
      <c r="C514" s="280">
        <f ca="1">IF($A514&lt;&gt;$A513,1,MOD(C513-1+(COUNTIFS(D$411:$N$411,$A514)=COUNTIFS(D514:$N514,1)),C$410)+1)</f>
        <v>3</v>
      </c>
      <c r="D514" s="278">
        <f ca="1">IF($A514&lt;&gt;D$411,0,IF($A514&lt;&gt;$A513,1,MOD(D513-1+(COUNTIFS(E$411:$N$411,$A514)=COUNTIFS(E514:$N514,1)),D$410)+1))</f>
        <v>0</v>
      </c>
      <c r="E514" s="278">
        <f ca="1">IF($A514&lt;&gt;E$411,0,IF($A514&lt;&gt;$A513,1,MOD(E513-1+(COUNTIFS(F$411:$N$411,$A514)=COUNTIFS(F514:$N514,1)),E$410)+1))</f>
        <v>0</v>
      </c>
      <c r="F514" s="278">
        <f ca="1">IF($A514&lt;&gt;F$411,0,IF($A514&lt;&gt;$A513,1,MOD(F513-1+(COUNTIFS(G$411:$N$411,$A514)=COUNTIFS(G514:$N514,1)),F$410)+1))</f>
        <v>0</v>
      </c>
      <c r="G514" s="278">
        <f ca="1">IF($A514&lt;&gt;G$411,0,IF($A514&lt;&gt;$A513,1,MOD(G513-1+(COUNTIFS(H$411:$N$411,$A514)=COUNTIFS(H514:$N514,1)),G$410)+1))</f>
        <v>1</v>
      </c>
      <c r="H514" s="278">
        <f ca="1">IF($A514&lt;&gt;H$411,0,IF($A514&lt;&gt;$A513,1,MOD(H513-1+(COUNTIFS(I$411:$N$411,$A514)=COUNTIFS(I514:$N514,1)),H$410)+1))</f>
        <v>2</v>
      </c>
      <c r="I514" s="278">
        <f ca="1">IF($A514&lt;&gt;I$411,0,IF($A514&lt;&gt;$A513,1,MOD(I513-1+(COUNTIFS(N$411:$N$411,$A514)=COUNTIFS(N514:$N514,1)),I$410)+1))</f>
        <v>1</v>
      </c>
      <c r="J514" s="278"/>
      <c r="K514" s="278"/>
      <c r="L514" s="278"/>
      <c r="M514" s="278"/>
      <c r="O514">
        <v>102</v>
      </c>
      <c r="P514" s="102">
        <f t="shared" ca="1" si="319"/>
        <v>0.5</v>
      </c>
      <c r="Q514" s="102">
        <f t="shared" ca="1" si="320"/>
        <v>0</v>
      </c>
      <c r="R514" s="102">
        <f t="shared" ca="1" si="321"/>
        <v>0</v>
      </c>
      <c r="S514" s="102">
        <f t="shared" ca="1" si="322"/>
        <v>0</v>
      </c>
      <c r="T514" s="102">
        <v>0</v>
      </c>
      <c r="U514" s="102">
        <f t="shared" ca="1" si="323"/>
        <v>0</v>
      </c>
      <c r="V514" s="102">
        <f t="shared" ca="1" si="324"/>
        <v>-0.5</v>
      </c>
      <c r="W514" s="102"/>
      <c r="X514" s="102"/>
      <c r="Y514" s="102"/>
      <c r="Z514" s="102"/>
    </row>
    <row r="515" spans="1:26" outlineLevel="1">
      <c r="A515">
        <f t="shared" ca="1" si="325"/>
        <v>2</v>
      </c>
      <c r="B515" t="str">
        <f t="shared" ca="1" si="311"/>
        <v>EP3 LPD1 LPS2 LPM2</v>
      </c>
      <c r="C515" s="280">
        <f ca="1">IF($A515&lt;&gt;$A514,1,MOD(C514-1+(COUNTIFS(D$411:$N$411,$A515)=COUNTIFS(D515:$N515,1)),C$410)+1)</f>
        <v>3</v>
      </c>
      <c r="D515" s="278">
        <f ca="1">IF($A515&lt;&gt;D$411,0,IF($A515&lt;&gt;$A514,1,MOD(D514-1+(COUNTIFS(E$411:$N$411,$A515)=COUNTIFS(E515:$N515,1)),D$410)+1))</f>
        <v>0</v>
      </c>
      <c r="E515" s="278">
        <f ca="1">IF($A515&lt;&gt;E$411,0,IF($A515&lt;&gt;$A514,1,MOD(E514-1+(COUNTIFS(F$411:$N$411,$A515)=COUNTIFS(F515:$N515,1)),E$410)+1))</f>
        <v>0</v>
      </c>
      <c r="F515" s="278">
        <f ca="1">IF($A515&lt;&gt;F$411,0,IF($A515&lt;&gt;$A514,1,MOD(F514-1+(COUNTIFS(G$411:$N$411,$A515)=COUNTIFS(G515:$N515,1)),F$410)+1))</f>
        <v>0</v>
      </c>
      <c r="G515" s="278">
        <f ca="1">IF($A515&lt;&gt;G$411,0,IF($A515&lt;&gt;$A514,1,MOD(G514-1+(COUNTIFS(H$411:$N$411,$A515)=COUNTIFS(H515:$N515,1)),G$410)+1))</f>
        <v>1</v>
      </c>
      <c r="H515" s="278">
        <f ca="1">IF($A515&lt;&gt;H$411,0,IF($A515&lt;&gt;$A514,1,MOD(H514-1+(COUNTIFS(I$411:$N$411,$A515)=COUNTIFS(I515:$N515,1)),H$410)+1))</f>
        <v>2</v>
      </c>
      <c r="I515" s="278">
        <f ca="1">IF($A515&lt;&gt;I$411,0,IF($A515&lt;&gt;$A514,1,MOD(I514-1+(COUNTIFS(N$411:$N$411,$A515)=COUNTIFS(N515:$N515,1)),I$410)+1))</f>
        <v>2</v>
      </c>
      <c r="J515" s="278"/>
      <c r="K515" s="278"/>
      <c r="L515" s="278"/>
      <c r="M515" s="278"/>
      <c r="O515">
        <v>103</v>
      </c>
      <c r="P515" s="102">
        <f t="shared" ca="1" si="319"/>
        <v>0.5</v>
      </c>
      <c r="Q515" s="102">
        <f t="shared" ca="1" si="320"/>
        <v>0</v>
      </c>
      <c r="R515" s="102">
        <f t="shared" ca="1" si="321"/>
        <v>0</v>
      </c>
      <c r="S515" s="102">
        <f t="shared" ca="1" si="322"/>
        <v>0</v>
      </c>
      <c r="T515" s="102">
        <v>0</v>
      </c>
      <c r="U515" s="102">
        <f t="shared" ca="1" si="323"/>
        <v>0</v>
      </c>
      <c r="V515" s="102">
        <f t="shared" ca="1" si="324"/>
        <v>0</v>
      </c>
      <c r="W515" s="102"/>
      <c r="X515" s="102"/>
      <c r="Y515" s="102"/>
      <c r="Z515" s="102"/>
    </row>
    <row r="516" spans="1:26" outlineLevel="1">
      <c r="A516">
        <f t="shared" ca="1" si="325"/>
        <v>2</v>
      </c>
      <c r="B516" t="str">
        <f t="shared" ca="1" si="311"/>
        <v>EP3 LPD1 LPS2 LPM3</v>
      </c>
      <c r="C516" s="280">
        <f ca="1">IF($A516&lt;&gt;$A515,1,MOD(C515-1+(COUNTIFS(D$411:$N$411,$A516)=COUNTIFS(D516:$N516,1)),C$410)+1)</f>
        <v>3</v>
      </c>
      <c r="D516" s="278">
        <f ca="1">IF($A516&lt;&gt;D$411,0,IF($A516&lt;&gt;$A515,1,MOD(D515-1+(COUNTIFS(E$411:$N$411,$A516)=COUNTIFS(E516:$N516,1)),D$410)+1))</f>
        <v>0</v>
      </c>
      <c r="E516" s="278">
        <f ca="1">IF($A516&lt;&gt;E$411,0,IF($A516&lt;&gt;$A515,1,MOD(E515-1+(COUNTIFS(F$411:$N$411,$A516)=COUNTIFS(F516:$N516,1)),E$410)+1))</f>
        <v>0</v>
      </c>
      <c r="F516" s="278">
        <f ca="1">IF($A516&lt;&gt;F$411,0,IF($A516&lt;&gt;$A515,1,MOD(F515-1+(COUNTIFS(G$411:$N$411,$A516)=COUNTIFS(G516:$N516,1)),F$410)+1))</f>
        <v>0</v>
      </c>
      <c r="G516" s="278">
        <f ca="1">IF($A516&lt;&gt;G$411,0,IF($A516&lt;&gt;$A515,1,MOD(G515-1+(COUNTIFS(H$411:$N$411,$A516)=COUNTIFS(H516:$N516,1)),G$410)+1))</f>
        <v>1</v>
      </c>
      <c r="H516" s="278">
        <f ca="1">IF($A516&lt;&gt;H$411,0,IF($A516&lt;&gt;$A515,1,MOD(H515-1+(COUNTIFS(I$411:$N$411,$A516)=COUNTIFS(I516:$N516,1)),H$410)+1))</f>
        <v>2</v>
      </c>
      <c r="I516" s="278">
        <f ca="1">IF($A516&lt;&gt;I$411,0,IF($A516&lt;&gt;$A515,1,MOD(I515-1+(COUNTIFS(N$411:$N$411,$A516)=COUNTIFS(N516:$N516,1)),I$410)+1))</f>
        <v>3</v>
      </c>
      <c r="J516" s="278"/>
      <c r="K516" s="278"/>
      <c r="L516" s="278"/>
      <c r="M516" s="278"/>
      <c r="O516">
        <v>104</v>
      </c>
      <c r="P516" s="102">
        <f t="shared" ca="1" si="319"/>
        <v>0.5</v>
      </c>
      <c r="Q516" s="102">
        <f t="shared" ca="1" si="320"/>
        <v>0</v>
      </c>
      <c r="R516" s="102">
        <f t="shared" ca="1" si="321"/>
        <v>0</v>
      </c>
      <c r="S516" s="102">
        <f t="shared" ca="1" si="322"/>
        <v>0</v>
      </c>
      <c r="T516" s="102">
        <v>0</v>
      </c>
      <c r="U516" s="102">
        <f t="shared" ca="1" si="323"/>
        <v>0</v>
      </c>
      <c r="V516" s="102">
        <f t="shared" ca="1" si="324"/>
        <v>0.5</v>
      </c>
      <c r="W516" s="102"/>
      <c r="X516" s="102"/>
      <c r="Y516" s="102"/>
      <c r="Z516" s="102"/>
    </row>
    <row r="517" spans="1:26" outlineLevel="1">
      <c r="A517">
        <f t="shared" ca="1" si="325"/>
        <v>2</v>
      </c>
      <c r="B517" t="str">
        <f t="shared" ca="1" si="311"/>
        <v>EP3 LPD1 LPS3 LPM1</v>
      </c>
      <c r="C517" s="280">
        <f ca="1">IF($A517&lt;&gt;$A516,1,MOD(C516-1+(COUNTIFS(D$411:$N$411,$A517)=COUNTIFS(D517:$N517,1)),C$410)+1)</f>
        <v>3</v>
      </c>
      <c r="D517" s="278">
        <f ca="1">IF($A517&lt;&gt;D$411,0,IF($A517&lt;&gt;$A516,1,MOD(D516-1+(COUNTIFS(E$411:$N$411,$A517)=COUNTIFS(E517:$N517,1)),D$410)+1))</f>
        <v>0</v>
      </c>
      <c r="E517" s="278">
        <f ca="1">IF($A517&lt;&gt;E$411,0,IF($A517&lt;&gt;$A516,1,MOD(E516-1+(COUNTIFS(F$411:$N$411,$A517)=COUNTIFS(F517:$N517,1)),E$410)+1))</f>
        <v>0</v>
      </c>
      <c r="F517" s="278">
        <f ca="1">IF($A517&lt;&gt;F$411,0,IF($A517&lt;&gt;$A516,1,MOD(F516-1+(COUNTIFS(G$411:$N$411,$A517)=COUNTIFS(G517:$N517,1)),F$410)+1))</f>
        <v>0</v>
      </c>
      <c r="G517" s="278">
        <f ca="1">IF($A517&lt;&gt;G$411,0,IF($A517&lt;&gt;$A516,1,MOD(G516-1+(COUNTIFS(H$411:$N$411,$A517)=COUNTIFS(H517:$N517,1)),G$410)+1))</f>
        <v>1</v>
      </c>
      <c r="H517" s="278">
        <f ca="1">IF($A517&lt;&gt;H$411,0,IF($A517&lt;&gt;$A516,1,MOD(H516-1+(COUNTIFS(I$411:$N$411,$A517)=COUNTIFS(I517:$N517,1)),H$410)+1))</f>
        <v>3</v>
      </c>
      <c r="I517" s="278">
        <f ca="1">IF($A517&lt;&gt;I$411,0,IF($A517&lt;&gt;$A516,1,MOD(I516-1+(COUNTIFS(N$411:$N$411,$A517)=COUNTIFS(N517:$N517,1)),I$410)+1))</f>
        <v>1</v>
      </c>
      <c r="J517" s="278"/>
      <c r="K517" s="278"/>
      <c r="L517" s="278"/>
      <c r="M517" s="278"/>
      <c r="O517">
        <v>105</v>
      </c>
      <c r="P517" s="102">
        <f t="shared" ca="1" si="319"/>
        <v>0.5</v>
      </c>
      <c r="Q517" s="102">
        <f t="shared" ca="1" si="320"/>
        <v>0</v>
      </c>
      <c r="R517" s="102">
        <f t="shared" ca="1" si="321"/>
        <v>0</v>
      </c>
      <c r="S517" s="102">
        <f t="shared" ca="1" si="322"/>
        <v>0</v>
      </c>
      <c r="T517" s="102">
        <v>0</v>
      </c>
      <c r="U517" s="102">
        <f t="shared" ca="1" si="323"/>
        <v>0.5</v>
      </c>
      <c r="V517" s="102">
        <f t="shared" ca="1" si="324"/>
        <v>-0.5</v>
      </c>
      <c r="W517" s="102"/>
      <c r="X517" s="102"/>
      <c r="Y517" s="102"/>
      <c r="Z517" s="102"/>
    </row>
    <row r="518" spans="1:26" outlineLevel="1">
      <c r="A518">
        <f t="shared" ca="1" si="325"/>
        <v>2</v>
      </c>
      <c r="B518" t="str">
        <f t="shared" ca="1" si="311"/>
        <v>EP3 LPD1 LPS3 LPM2</v>
      </c>
      <c r="C518" s="280">
        <f ca="1">IF($A518&lt;&gt;$A517,1,MOD(C517-1+(COUNTIFS(D$411:$N$411,$A518)=COUNTIFS(D518:$N518,1)),C$410)+1)</f>
        <v>3</v>
      </c>
      <c r="D518" s="278">
        <f ca="1">IF($A518&lt;&gt;D$411,0,IF($A518&lt;&gt;$A517,1,MOD(D517-1+(COUNTIFS(E$411:$N$411,$A518)=COUNTIFS(E518:$N518,1)),D$410)+1))</f>
        <v>0</v>
      </c>
      <c r="E518" s="278">
        <f ca="1">IF($A518&lt;&gt;E$411,0,IF($A518&lt;&gt;$A517,1,MOD(E517-1+(COUNTIFS(F$411:$N$411,$A518)=COUNTIFS(F518:$N518,1)),E$410)+1))</f>
        <v>0</v>
      </c>
      <c r="F518" s="278">
        <f ca="1">IF($A518&lt;&gt;F$411,0,IF($A518&lt;&gt;$A517,1,MOD(F517-1+(COUNTIFS(G$411:$N$411,$A518)=COUNTIFS(G518:$N518,1)),F$410)+1))</f>
        <v>0</v>
      </c>
      <c r="G518" s="278">
        <f ca="1">IF($A518&lt;&gt;G$411,0,IF($A518&lt;&gt;$A517,1,MOD(G517-1+(COUNTIFS(H$411:$N$411,$A518)=COUNTIFS(H518:$N518,1)),G$410)+1))</f>
        <v>1</v>
      </c>
      <c r="H518" s="278">
        <f ca="1">IF($A518&lt;&gt;H$411,0,IF($A518&lt;&gt;$A517,1,MOD(H517-1+(COUNTIFS(I$411:$N$411,$A518)=COUNTIFS(I518:$N518,1)),H$410)+1))</f>
        <v>3</v>
      </c>
      <c r="I518" s="278">
        <f ca="1">IF($A518&lt;&gt;I$411,0,IF($A518&lt;&gt;$A517,1,MOD(I517-1+(COUNTIFS(N$411:$N$411,$A518)=COUNTIFS(N518:$N518,1)),I$410)+1))</f>
        <v>2</v>
      </c>
      <c r="J518" s="278"/>
      <c r="K518" s="278"/>
      <c r="L518" s="278"/>
      <c r="M518" s="278"/>
      <c r="O518">
        <v>106</v>
      </c>
      <c r="P518" s="102">
        <f t="shared" ca="1" si="319"/>
        <v>0.5</v>
      </c>
      <c r="Q518" s="102">
        <f t="shared" ca="1" si="320"/>
        <v>0</v>
      </c>
      <c r="R518" s="102">
        <f t="shared" ca="1" si="321"/>
        <v>0</v>
      </c>
      <c r="S518" s="102">
        <f t="shared" ca="1" si="322"/>
        <v>0</v>
      </c>
      <c r="T518" s="102">
        <v>0</v>
      </c>
      <c r="U518" s="102">
        <f t="shared" ca="1" si="323"/>
        <v>0.5</v>
      </c>
      <c r="V518" s="102">
        <f t="shared" ca="1" si="324"/>
        <v>0</v>
      </c>
      <c r="W518" s="102"/>
      <c r="X518" s="102"/>
      <c r="Y518" s="102"/>
      <c r="Z518" s="102"/>
    </row>
    <row r="519" spans="1:26" outlineLevel="1">
      <c r="A519">
        <f t="shared" ca="1" si="325"/>
        <v>2</v>
      </c>
      <c r="B519" t="str">
        <f t="shared" ca="1" si="311"/>
        <v>EP3 LPD1 LPS3 LPM3</v>
      </c>
      <c r="C519" s="280">
        <f ca="1">IF($A519&lt;&gt;$A518,1,MOD(C518-1+(COUNTIFS(D$411:$N$411,$A519)=COUNTIFS(D519:$N519,1)),C$410)+1)</f>
        <v>3</v>
      </c>
      <c r="D519" s="278">
        <f ca="1">IF($A519&lt;&gt;D$411,0,IF($A519&lt;&gt;$A518,1,MOD(D518-1+(COUNTIFS(E$411:$N$411,$A519)=COUNTIFS(E519:$N519,1)),D$410)+1))</f>
        <v>0</v>
      </c>
      <c r="E519" s="278">
        <f ca="1">IF($A519&lt;&gt;E$411,0,IF($A519&lt;&gt;$A518,1,MOD(E518-1+(COUNTIFS(F$411:$N$411,$A519)=COUNTIFS(F519:$N519,1)),E$410)+1))</f>
        <v>0</v>
      </c>
      <c r="F519" s="278">
        <f ca="1">IF($A519&lt;&gt;F$411,0,IF($A519&lt;&gt;$A518,1,MOD(F518-1+(COUNTIFS(G$411:$N$411,$A519)=COUNTIFS(G519:$N519,1)),F$410)+1))</f>
        <v>0</v>
      </c>
      <c r="G519" s="278">
        <f ca="1">IF($A519&lt;&gt;G$411,0,IF($A519&lt;&gt;$A518,1,MOD(G518-1+(COUNTIFS(H$411:$N$411,$A519)=COUNTIFS(H519:$N519,1)),G$410)+1))</f>
        <v>1</v>
      </c>
      <c r="H519" s="278">
        <f ca="1">IF($A519&lt;&gt;H$411,0,IF($A519&lt;&gt;$A518,1,MOD(H518-1+(COUNTIFS(I$411:$N$411,$A519)=COUNTIFS(I519:$N519,1)),H$410)+1))</f>
        <v>3</v>
      </c>
      <c r="I519" s="278">
        <f ca="1">IF($A519&lt;&gt;I$411,0,IF($A519&lt;&gt;$A518,1,MOD(I518-1+(COUNTIFS(N$411:$N$411,$A519)=COUNTIFS(N519:$N519,1)),I$410)+1))</f>
        <v>3</v>
      </c>
      <c r="J519" s="278"/>
      <c r="K519" s="278"/>
      <c r="L519" s="278"/>
      <c r="M519" s="278"/>
      <c r="O519">
        <v>107</v>
      </c>
      <c r="P519" s="102">
        <f t="shared" ca="1" si="319"/>
        <v>0.5</v>
      </c>
      <c r="Q519" s="102">
        <f t="shared" ca="1" si="320"/>
        <v>0</v>
      </c>
      <c r="R519" s="102">
        <f t="shared" ca="1" si="321"/>
        <v>0</v>
      </c>
      <c r="S519" s="102">
        <f t="shared" ca="1" si="322"/>
        <v>0</v>
      </c>
      <c r="T519" s="102">
        <v>0</v>
      </c>
      <c r="U519" s="102">
        <f t="shared" ca="1" si="323"/>
        <v>0.5</v>
      </c>
      <c r="V519" s="102">
        <f t="shared" ca="1" si="324"/>
        <v>0.5</v>
      </c>
      <c r="W519" s="102"/>
      <c r="X519" s="102"/>
      <c r="Y519" s="102"/>
      <c r="Z519" s="102"/>
    </row>
    <row r="520" spans="1:26" outlineLevel="1">
      <c r="A520">
        <f t="shared" ca="1" si="325"/>
        <v>2</v>
      </c>
      <c r="B520" t="str">
        <f t="shared" ca="1" si="311"/>
        <v>EP1 LPD1 LPS1 LPM1</v>
      </c>
      <c r="C520" s="280">
        <f ca="1">IF($A520&lt;&gt;$A519,1,MOD(C519-1+(COUNTIFS(D$411:$N$411,$A520)=COUNTIFS(D520:$N520,1)),C$410)+1)</f>
        <v>1</v>
      </c>
      <c r="D520" s="278">
        <f ca="1">IF($A520&lt;&gt;D$411,0,IF($A520&lt;&gt;$A519,1,MOD(D519-1+(COUNTIFS(E$411:$N$411,$A520)=COUNTIFS(E520:$N520,1)),D$410)+1))</f>
        <v>0</v>
      </c>
      <c r="E520" s="278">
        <f ca="1">IF($A520&lt;&gt;E$411,0,IF($A520&lt;&gt;$A519,1,MOD(E519-1+(COUNTIFS(F$411:$N$411,$A520)=COUNTIFS(F520:$N520,1)),E$410)+1))</f>
        <v>0</v>
      </c>
      <c r="F520" s="278">
        <f ca="1">IF($A520&lt;&gt;F$411,0,IF($A520&lt;&gt;$A519,1,MOD(F519-1+(COUNTIFS(G$411:$N$411,$A520)=COUNTIFS(G520:$N520,1)),F$410)+1))</f>
        <v>0</v>
      </c>
      <c r="G520" s="278">
        <f ca="1">IF($A520&lt;&gt;G$411,0,IF($A520&lt;&gt;$A519,1,MOD(G519-1+(COUNTIFS(H$411:$N$411,$A520)=COUNTIFS(H520:$N520,1)),G$410)+1))</f>
        <v>1</v>
      </c>
      <c r="H520" s="278">
        <f ca="1">IF($A520&lt;&gt;H$411,0,IF($A520&lt;&gt;$A519,1,MOD(H519-1+(COUNTIFS(I$411:$N$411,$A520)=COUNTIFS(I520:$N520,1)),H$410)+1))</f>
        <v>1</v>
      </c>
      <c r="I520" s="278">
        <f ca="1">IF($A520&lt;&gt;I$411,0,IF($A520&lt;&gt;$A519,1,MOD(I519-1+(COUNTIFS(N$411:$N$411,$A520)=COUNTIFS(N520:$N520,1)),I$410)+1))</f>
        <v>1</v>
      </c>
      <c r="J520" s="278"/>
      <c r="K520" s="278"/>
      <c r="L520" s="278"/>
      <c r="M520" s="278"/>
      <c r="O520">
        <v>108</v>
      </c>
      <c r="P520" s="102">
        <f t="shared" ca="1" si="319"/>
        <v>-0.5</v>
      </c>
      <c r="Q520" s="102">
        <f t="shared" ca="1" si="320"/>
        <v>0</v>
      </c>
      <c r="R520" s="102">
        <f t="shared" ca="1" si="321"/>
        <v>0</v>
      </c>
      <c r="S520" s="102">
        <f t="shared" ca="1" si="322"/>
        <v>0</v>
      </c>
      <c r="T520" s="102">
        <v>0</v>
      </c>
      <c r="U520" s="102">
        <f t="shared" ca="1" si="323"/>
        <v>-0.5</v>
      </c>
      <c r="V520" s="102">
        <f t="shared" ca="1" si="324"/>
        <v>-0.5</v>
      </c>
      <c r="W520" s="102"/>
      <c r="X520" s="102"/>
      <c r="Y520" s="102"/>
      <c r="Z520" s="102"/>
    </row>
    <row r="521" spans="1:26" outlineLevel="1">
      <c r="A521">
        <f t="shared" ca="1" si="325"/>
        <v>2</v>
      </c>
      <c r="B521" t="str">
        <f t="shared" ca="1" si="311"/>
        <v>EP1 LPD1 LPS1 LPM2</v>
      </c>
      <c r="C521" s="280">
        <f ca="1">IF($A521&lt;&gt;$A520,1,MOD(C520-1+(COUNTIFS(D$411:$N$411,$A521)=COUNTIFS(D521:$N521,1)),C$410)+1)</f>
        <v>1</v>
      </c>
      <c r="D521" s="278">
        <f ca="1">IF($A521&lt;&gt;D$411,0,IF($A521&lt;&gt;$A520,1,MOD(D520-1+(COUNTIFS(E$411:$N$411,$A521)=COUNTIFS(E521:$N521,1)),D$410)+1))</f>
        <v>0</v>
      </c>
      <c r="E521" s="278">
        <f ca="1">IF($A521&lt;&gt;E$411,0,IF($A521&lt;&gt;$A520,1,MOD(E520-1+(COUNTIFS(F$411:$N$411,$A521)=COUNTIFS(F521:$N521,1)),E$410)+1))</f>
        <v>0</v>
      </c>
      <c r="F521" s="278">
        <f ca="1">IF($A521&lt;&gt;F$411,0,IF($A521&lt;&gt;$A520,1,MOD(F520-1+(COUNTIFS(G$411:$N$411,$A521)=COUNTIFS(G521:$N521,1)),F$410)+1))</f>
        <v>0</v>
      </c>
      <c r="G521" s="278">
        <f ca="1">IF($A521&lt;&gt;G$411,0,IF($A521&lt;&gt;$A520,1,MOD(G520-1+(COUNTIFS(H$411:$N$411,$A521)=COUNTIFS(H521:$N521,1)),G$410)+1))</f>
        <v>1</v>
      </c>
      <c r="H521" s="278">
        <f ca="1">IF($A521&lt;&gt;H$411,0,IF($A521&lt;&gt;$A520,1,MOD(H520-1+(COUNTIFS(I$411:$N$411,$A521)=COUNTIFS(I521:$N521,1)),H$410)+1))</f>
        <v>1</v>
      </c>
      <c r="I521" s="278">
        <f ca="1">IF($A521&lt;&gt;I$411,0,IF($A521&lt;&gt;$A520,1,MOD(I520-1+(COUNTIFS(N$411:$N$411,$A521)=COUNTIFS(N521:$N521,1)),I$410)+1))</f>
        <v>2</v>
      </c>
      <c r="J521" s="278"/>
      <c r="K521" s="278"/>
      <c r="L521" s="278"/>
      <c r="M521" s="278"/>
      <c r="O521">
        <v>109</v>
      </c>
      <c r="P521" s="102">
        <f t="shared" ca="1" si="319"/>
        <v>-0.5</v>
      </c>
      <c r="Q521" s="102">
        <f t="shared" ca="1" si="320"/>
        <v>0</v>
      </c>
      <c r="R521" s="102">
        <f t="shared" ca="1" si="321"/>
        <v>0</v>
      </c>
      <c r="S521" s="102">
        <f t="shared" ca="1" si="322"/>
        <v>0</v>
      </c>
      <c r="T521" s="102">
        <v>0</v>
      </c>
      <c r="U521" s="102">
        <f t="shared" ca="1" si="323"/>
        <v>-0.5</v>
      </c>
      <c r="V521" s="102">
        <f t="shared" ca="1" si="324"/>
        <v>0</v>
      </c>
      <c r="W521" s="102"/>
      <c r="X521" s="102"/>
      <c r="Y521" s="102"/>
      <c r="Z521" s="102"/>
    </row>
    <row r="522" spans="1:26" outlineLevel="1">
      <c r="A522">
        <f t="shared" ca="1" si="325"/>
        <v>2</v>
      </c>
      <c r="B522" t="str">
        <f t="shared" ca="1" si="311"/>
        <v>EP1 LPD1 LPS1 LPM3</v>
      </c>
      <c r="C522" s="280">
        <f ca="1">IF($A522&lt;&gt;$A521,1,MOD(C521-1+(COUNTIFS(D$411:$N$411,$A522)=COUNTIFS(D522:$N522,1)),C$410)+1)</f>
        <v>1</v>
      </c>
      <c r="D522" s="278">
        <f ca="1">IF($A522&lt;&gt;D$411,0,IF($A522&lt;&gt;$A521,1,MOD(D521-1+(COUNTIFS(E$411:$N$411,$A522)=COUNTIFS(E522:$N522,1)),D$410)+1))</f>
        <v>0</v>
      </c>
      <c r="E522" s="278">
        <f ca="1">IF($A522&lt;&gt;E$411,0,IF($A522&lt;&gt;$A521,1,MOD(E521-1+(COUNTIFS(F$411:$N$411,$A522)=COUNTIFS(F522:$N522,1)),E$410)+1))</f>
        <v>0</v>
      </c>
      <c r="F522" s="278">
        <f ca="1">IF($A522&lt;&gt;F$411,0,IF($A522&lt;&gt;$A521,1,MOD(F521-1+(COUNTIFS(G$411:$N$411,$A522)=COUNTIFS(G522:$N522,1)),F$410)+1))</f>
        <v>0</v>
      </c>
      <c r="G522" s="278">
        <f ca="1">IF($A522&lt;&gt;G$411,0,IF($A522&lt;&gt;$A521,1,MOD(G521-1+(COUNTIFS(H$411:$N$411,$A522)=COUNTIFS(H522:$N522,1)),G$410)+1))</f>
        <v>1</v>
      </c>
      <c r="H522" s="278">
        <f ca="1">IF($A522&lt;&gt;H$411,0,IF($A522&lt;&gt;$A521,1,MOD(H521-1+(COUNTIFS(I$411:$N$411,$A522)=COUNTIFS(I522:$N522,1)),H$410)+1))</f>
        <v>1</v>
      </c>
      <c r="I522" s="278">
        <f ca="1">IF($A522&lt;&gt;I$411,0,IF($A522&lt;&gt;$A521,1,MOD(I521-1+(COUNTIFS(N$411:$N$411,$A522)=COUNTIFS(N522:$N522,1)),I$410)+1))</f>
        <v>3</v>
      </c>
      <c r="J522" s="278"/>
      <c r="K522" s="278"/>
      <c r="L522" s="278"/>
      <c r="M522" s="278"/>
      <c r="O522">
        <v>110</v>
      </c>
      <c r="P522" s="102">
        <f t="shared" ca="1" si="319"/>
        <v>-0.5</v>
      </c>
      <c r="Q522" s="102">
        <f t="shared" ca="1" si="320"/>
        <v>0</v>
      </c>
      <c r="R522" s="102">
        <f t="shared" ca="1" si="321"/>
        <v>0</v>
      </c>
      <c r="S522" s="102">
        <f t="shared" ca="1" si="322"/>
        <v>0</v>
      </c>
      <c r="T522" s="102">
        <v>0</v>
      </c>
      <c r="U522" s="102">
        <f t="shared" ca="1" si="323"/>
        <v>-0.5</v>
      </c>
      <c r="V522" s="102">
        <f t="shared" ca="1" si="324"/>
        <v>0.5</v>
      </c>
      <c r="W522" s="102"/>
      <c r="X522" s="102"/>
      <c r="Y522" s="102"/>
      <c r="Z522" s="102"/>
    </row>
    <row r="523" spans="1:26" outlineLevel="1">
      <c r="A523">
        <f t="shared" ca="1" si="325"/>
        <v>2</v>
      </c>
      <c r="B523" t="str">
        <f t="shared" ca="1" si="311"/>
        <v>EP1 LPD1 LPS2 LPM1</v>
      </c>
      <c r="C523" s="280">
        <f ca="1">IF($A523&lt;&gt;$A522,1,MOD(C522-1+(COUNTIFS(D$411:$N$411,$A523)=COUNTIFS(D523:$N523,1)),C$410)+1)</f>
        <v>1</v>
      </c>
      <c r="D523" s="278">
        <f ca="1">IF($A523&lt;&gt;D$411,0,IF($A523&lt;&gt;$A522,1,MOD(D522-1+(COUNTIFS(E$411:$N$411,$A523)=COUNTIFS(E523:$N523,1)),D$410)+1))</f>
        <v>0</v>
      </c>
      <c r="E523" s="278">
        <f ca="1">IF($A523&lt;&gt;E$411,0,IF($A523&lt;&gt;$A522,1,MOD(E522-1+(COUNTIFS(F$411:$N$411,$A523)=COUNTIFS(F523:$N523,1)),E$410)+1))</f>
        <v>0</v>
      </c>
      <c r="F523" s="278">
        <f ca="1">IF($A523&lt;&gt;F$411,0,IF($A523&lt;&gt;$A522,1,MOD(F522-1+(COUNTIFS(G$411:$N$411,$A523)=COUNTIFS(G523:$N523,1)),F$410)+1))</f>
        <v>0</v>
      </c>
      <c r="G523" s="278">
        <f ca="1">IF($A523&lt;&gt;G$411,0,IF($A523&lt;&gt;$A522,1,MOD(G522-1+(COUNTIFS(H$411:$N$411,$A523)=COUNTIFS(H523:$N523,1)),G$410)+1))</f>
        <v>1</v>
      </c>
      <c r="H523" s="278">
        <f ca="1">IF($A523&lt;&gt;H$411,0,IF($A523&lt;&gt;$A522,1,MOD(H522-1+(COUNTIFS(I$411:$N$411,$A523)=COUNTIFS(I523:$N523,1)),H$410)+1))</f>
        <v>2</v>
      </c>
      <c r="I523" s="278">
        <f ca="1">IF($A523&lt;&gt;I$411,0,IF($A523&lt;&gt;$A522,1,MOD(I522-1+(COUNTIFS(N$411:$N$411,$A523)=COUNTIFS(N523:$N523,1)),I$410)+1))</f>
        <v>1</v>
      </c>
      <c r="J523" s="278"/>
      <c r="K523" s="278"/>
      <c r="L523" s="278"/>
      <c r="M523" s="278"/>
      <c r="O523">
        <v>111</v>
      </c>
      <c r="P523" s="102">
        <f t="shared" ca="1" si="319"/>
        <v>-0.5</v>
      </c>
      <c r="Q523" s="102">
        <f t="shared" ca="1" si="320"/>
        <v>0</v>
      </c>
      <c r="R523" s="102">
        <f t="shared" ca="1" si="321"/>
        <v>0</v>
      </c>
      <c r="S523" s="102">
        <f t="shared" ca="1" si="322"/>
        <v>0</v>
      </c>
      <c r="T523" s="102">
        <v>0</v>
      </c>
      <c r="U523" s="102">
        <f t="shared" ca="1" si="323"/>
        <v>0</v>
      </c>
      <c r="V523" s="102">
        <f t="shared" ca="1" si="324"/>
        <v>-0.5</v>
      </c>
      <c r="W523" s="102"/>
      <c r="X523" s="102"/>
      <c r="Y523" s="102"/>
      <c r="Z523" s="102"/>
    </row>
    <row r="524" spans="1:26" outlineLevel="1">
      <c r="A524">
        <f t="shared" ca="1" si="325"/>
        <v>2</v>
      </c>
      <c r="B524" t="str">
        <f t="shared" ca="1" si="311"/>
        <v>EP1 LPD1 LPS2 LPM2</v>
      </c>
      <c r="C524" s="280">
        <f ca="1">IF($A524&lt;&gt;$A523,1,MOD(C523-1+(COUNTIFS(D$411:$N$411,$A524)=COUNTIFS(D524:$N524,1)),C$410)+1)</f>
        <v>1</v>
      </c>
      <c r="D524" s="278">
        <f ca="1">IF($A524&lt;&gt;D$411,0,IF($A524&lt;&gt;$A523,1,MOD(D523-1+(COUNTIFS(E$411:$N$411,$A524)=COUNTIFS(E524:$N524,1)),D$410)+1))</f>
        <v>0</v>
      </c>
      <c r="E524" s="278">
        <f ca="1">IF($A524&lt;&gt;E$411,0,IF($A524&lt;&gt;$A523,1,MOD(E523-1+(COUNTIFS(F$411:$N$411,$A524)=COUNTIFS(F524:$N524,1)),E$410)+1))</f>
        <v>0</v>
      </c>
      <c r="F524" s="278">
        <f ca="1">IF($A524&lt;&gt;F$411,0,IF($A524&lt;&gt;$A523,1,MOD(F523-1+(COUNTIFS(G$411:$N$411,$A524)=COUNTIFS(G524:$N524,1)),F$410)+1))</f>
        <v>0</v>
      </c>
      <c r="G524" s="278">
        <f ca="1">IF($A524&lt;&gt;G$411,0,IF($A524&lt;&gt;$A523,1,MOD(G523-1+(COUNTIFS(H$411:$N$411,$A524)=COUNTIFS(H524:$N524,1)),G$410)+1))</f>
        <v>1</v>
      </c>
      <c r="H524" s="278">
        <f ca="1">IF($A524&lt;&gt;H$411,0,IF($A524&lt;&gt;$A523,1,MOD(H523-1+(COUNTIFS(I$411:$N$411,$A524)=COUNTIFS(I524:$N524,1)),H$410)+1))</f>
        <v>2</v>
      </c>
      <c r="I524" s="278">
        <f ca="1">IF($A524&lt;&gt;I$411,0,IF($A524&lt;&gt;$A523,1,MOD(I523-1+(COUNTIFS(N$411:$N$411,$A524)=COUNTIFS(N524:$N524,1)),I$410)+1))</f>
        <v>2</v>
      </c>
      <c r="J524" s="278"/>
      <c r="K524" s="278"/>
      <c r="L524" s="278"/>
      <c r="M524" s="278"/>
      <c r="O524">
        <v>112</v>
      </c>
      <c r="P524" s="102">
        <f t="shared" ca="1" si="319"/>
        <v>-0.5</v>
      </c>
      <c r="Q524" s="102">
        <f t="shared" ca="1" si="320"/>
        <v>0</v>
      </c>
      <c r="R524" s="102">
        <f t="shared" ca="1" si="321"/>
        <v>0</v>
      </c>
      <c r="S524" s="102">
        <f t="shared" ca="1" si="322"/>
        <v>0</v>
      </c>
      <c r="T524" s="102">
        <v>0</v>
      </c>
      <c r="U524" s="102">
        <f t="shared" ca="1" si="323"/>
        <v>0</v>
      </c>
      <c r="V524" s="102">
        <f t="shared" ca="1" si="324"/>
        <v>0</v>
      </c>
      <c r="W524" s="102"/>
      <c r="X524" s="102"/>
      <c r="Y524" s="102"/>
      <c r="Z524" s="102"/>
    </row>
    <row r="525" spans="1:26" outlineLevel="1">
      <c r="A525">
        <f t="shared" ca="1" si="325"/>
        <v>2</v>
      </c>
      <c r="B525" t="str">
        <f t="shared" ca="1" si="311"/>
        <v>EP1 LPD1 LPS2 LPM3</v>
      </c>
      <c r="C525" s="280">
        <f ca="1">IF($A525&lt;&gt;$A524,1,MOD(C524-1+(COUNTIFS(D$411:$N$411,$A525)=COUNTIFS(D525:$N525,1)),C$410)+1)</f>
        <v>1</v>
      </c>
      <c r="D525" s="278">
        <f ca="1">IF($A525&lt;&gt;D$411,0,IF($A525&lt;&gt;$A524,1,MOD(D524-1+(COUNTIFS(E$411:$N$411,$A525)=COUNTIFS(E525:$N525,1)),D$410)+1))</f>
        <v>0</v>
      </c>
      <c r="E525" s="278">
        <f ca="1">IF($A525&lt;&gt;E$411,0,IF($A525&lt;&gt;$A524,1,MOD(E524-1+(COUNTIFS(F$411:$N$411,$A525)=COUNTIFS(F525:$N525,1)),E$410)+1))</f>
        <v>0</v>
      </c>
      <c r="F525" s="278">
        <f ca="1">IF($A525&lt;&gt;F$411,0,IF($A525&lt;&gt;$A524,1,MOD(F524-1+(COUNTIFS(G$411:$N$411,$A525)=COUNTIFS(G525:$N525,1)),F$410)+1))</f>
        <v>0</v>
      </c>
      <c r="G525" s="278">
        <f ca="1">IF($A525&lt;&gt;G$411,0,IF($A525&lt;&gt;$A524,1,MOD(G524-1+(COUNTIFS(H$411:$N$411,$A525)=COUNTIFS(H525:$N525,1)),G$410)+1))</f>
        <v>1</v>
      </c>
      <c r="H525" s="278">
        <f ca="1">IF($A525&lt;&gt;H$411,0,IF($A525&lt;&gt;$A524,1,MOD(H524-1+(COUNTIFS(I$411:$N$411,$A525)=COUNTIFS(I525:$N525,1)),H$410)+1))</f>
        <v>2</v>
      </c>
      <c r="I525" s="278">
        <f ca="1">IF($A525&lt;&gt;I$411,0,IF($A525&lt;&gt;$A524,1,MOD(I524-1+(COUNTIFS(N$411:$N$411,$A525)=COUNTIFS(N525:$N525,1)),I$410)+1))</f>
        <v>3</v>
      </c>
      <c r="J525" s="278"/>
      <c r="K525" s="278"/>
      <c r="L525" s="278"/>
      <c r="M525" s="278"/>
      <c r="O525">
        <v>113</v>
      </c>
      <c r="P525" s="102">
        <f t="shared" ca="1" si="319"/>
        <v>-0.5</v>
      </c>
      <c r="Q525" s="102">
        <f t="shared" ca="1" si="320"/>
        <v>0</v>
      </c>
      <c r="R525" s="102">
        <f t="shared" ca="1" si="321"/>
        <v>0</v>
      </c>
      <c r="S525" s="102">
        <f t="shared" ca="1" si="322"/>
        <v>0</v>
      </c>
      <c r="T525" s="102">
        <v>0</v>
      </c>
      <c r="U525" s="102">
        <f t="shared" ca="1" si="323"/>
        <v>0</v>
      </c>
      <c r="V525" s="102">
        <f t="shared" ca="1" si="324"/>
        <v>0.5</v>
      </c>
      <c r="W525" s="102"/>
      <c r="X525" s="102"/>
      <c r="Y525" s="102"/>
      <c r="Z525" s="102"/>
    </row>
    <row r="526" spans="1:26" outlineLevel="1">
      <c r="A526">
        <f t="shared" ca="1" si="325"/>
        <v>2</v>
      </c>
      <c r="B526" t="str">
        <f t="shared" ca="1" si="311"/>
        <v>EP1 LPD1 LPS3 LPM1</v>
      </c>
      <c r="C526" s="280">
        <f ca="1">IF($A526&lt;&gt;$A525,1,MOD(C525-1+(COUNTIFS(D$411:$N$411,$A526)=COUNTIFS(D526:$N526,1)),C$410)+1)</f>
        <v>1</v>
      </c>
      <c r="D526" s="278">
        <f ca="1">IF($A526&lt;&gt;D$411,0,IF($A526&lt;&gt;$A525,1,MOD(D525-1+(COUNTIFS(E$411:$N$411,$A526)=COUNTIFS(E526:$N526,1)),D$410)+1))</f>
        <v>0</v>
      </c>
      <c r="E526" s="278">
        <f ca="1">IF($A526&lt;&gt;E$411,0,IF($A526&lt;&gt;$A525,1,MOD(E525-1+(COUNTIFS(F$411:$N$411,$A526)=COUNTIFS(F526:$N526,1)),E$410)+1))</f>
        <v>0</v>
      </c>
      <c r="F526" s="278">
        <f ca="1">IF($A526&lt;&gt;F$411,0,IF($A526&lt;&gt;$A525,1,MOD(F525-1+(COUNTIFS(G$411:$N$411,$A526)=COUNTIFS(G526:$N526,1)),F$410)+1))</f>
        <v>0</v>
      </c>
      <c r="G526" s="278">
        <f ca="1">IF($A526&lt;&gt;G$411,0,IF($A526&lt;&gt;$A525,1,MOD(G525-1+(COUNTIFS(H$411:$N$411,$A526)=COUNTIFS(H526:$N526,1)),G$410)+1))</f>
        <v>1</v>
      </c>
      <c r="H526" s="278">
        <f ca="1">IF($A526&lt;&gt;H$411,0,IF($A526&lt;&gt;$A525,1,MOD(H525-1+(COUNTIFS(I$411:$N$411,$A526)=COUNTIFS(I526:$N526,1)),H$410)+1))</f>
        <v>3</v>
      </c>
      <c r="I526" s="278">
        <f ca="1">IF($A526&lt;&gt;I$411,0,IF($A526&lt;&gt;$A525,1,MOD(I525-1+(COUNTIFS(N$411:$N$411,$A526)=COUNTIFS(N526:$N526,1)),I$410)+1))</f>
        <v>1</v>
      </c>
      <c r="J526" s="278"/>
      <c r="K526" s="278"/>
      <c r="L526" s="278"/>
      <c r="M526" s="278"/>
      <c r="O526">
        <v>114</v>
      </c>
      <c r="P526" s="102">
        <f t="shared" ca="1" si="319"/>
        <v>-0.5</v>
      </c>
      <c r="Q526" s="102">
        <f t="shared" ca="1" si="320"/>
        <v>0</v>
      </c>
      <c r="R526" s="102">
        <f t="shared" ca="1" si="321"/>
        <v>0</v>
      </c>
      <c r="S526" s="102">
        <f t="shared" ca="1" si="322"/>
        <v>0</v>
      </c>
      <c r="T526" s="102">
        <v>0</v>
      </c>
      <c r="U526" s="102">
        <f t="shared" ca="1" si="323"/>
        <v>0.5</v>
      </c>
      <c r="V526" s="102">
        <f t="shared" ca="1" si="324"/>
        <v>-0.5</v>
      </c>
      <c r="W526" s="102"/>
      <c r="X526" s="102"/>
      <c r="Y526" s="102"/>
      <c r="Z526" s="102"/>
    </row>
    <row r="527" spans="1:26" outlineLevel="1">
      <c r="A527">
        <f t="shared" ca="1" si="325"/>
        <v>2</v>
      </c>
      <c r="B527" t="str">
        <f t="shared" ca="1" si="311"/>
        <v>EP1 LPD1 LPS3 LPM2</v>
      </c>
      <c r="C527" s="280">
        <f ca="1">IF($A527&lt;&gt;$A526,1,MOD(C526-1+(COUNTIFS(D$411:$N$411,$A527)=COUNTIFS(D527:$N527,1)),C$410)+1)</f>
        <v>1</v>
      </c>
      <c r="D527" s="278">
        <f ca="1">IF($A527&lt;&gt;D$411,0,IF($A527&lt;&gt;$A526,1,MOD(D526-1+(COUNTIFS(E$411:$N$411,$A527)=COUNTIFS(E527:$N527,1)),D$410)+1))</f>
        <v>0</v>
      </c>
      <c r="E527" s="278">
        <f ca="1">IF($A527&lt;&gt;E$411,0,IF($A527&lt;&gt;$A526,1,MOD(E526-1+(COUNTIFS(F$411:$N$411,$A527)=COUNTIFS(F527:$N527,1)),E$410)+1))</f>
        <v>0</v>
      </c>
      <c r="F527" s="278">
        <f ca="1">IF($A527&lt;&gt;F$411,0,IF($A527&lt;&gt;$A526,1,MOD(F526-1+(COUNTIFS(G$411:$N$411,$A527)=COUNTIFS(G527:$N527,1)),F$410)+1))</f>
        <v>0</v>
      </c>
      <c r="G527" s="278">
        <f ca="1">IF($A527&lt;&gt;G$411,0,IF($A527&lt;&gt;$A526,1,MOD(G526-1+(COUNTIFS(H$411:$N$411,$A527)=COUNTIFS(H527:$N527,1)),G$410)+1))</f>
        <v>1</v>
      </c>
      <c r="H527" s="278">
        <f ca="1">IF($A527&lt;&gt;H$411,0,IF($A527&lt;&gt;$A526,1,MOD(H526-1+(COUNTIFS(I$411:$N$411,$A527)=COUNTIFS(I527:$N527,1)),H$410)+1))</f>
        <v>3</v>
      </c>
      <c r="I527" s="278">
        <f ca="1">IF($A527&lt;&gt;I$411,0,IF($A527&lt;&gt;$A526,1,MOD(I526-1+(COUNTIFS(N$411:$N$411,$A527)=COUNTIFS(N527:$N527,1)),I$410)+1))</f>
        <v>2</v>
      </c>
      <c r="J527" s="278"/>
      <c r="K527" s="278"/>
      <c r="L527" s="278"/>
      <c r="M527" s="278"/>
      <c r="O527">
        <v>115</v>
      </c>
      <c r="P527" s="102">
        <f t="shared" ca="1" si="319"/>
        <v>-0.5</v>
      </c>
      <c r="Q527" s="102">
        <f t="shared" ca="1" si="320"/>
        <v>0</v>
      </c>
      <c r="R527" s="102">
        <f t="shared" ca="1" si="321"/>
        <v>0</v>
      </c>
      <c r="S527" s="102">
        <f t="shared" ca="1" si="322"/>
        <v>0</v>
      </c>
      <c r="T527" s="102">
        <v>0</v>
      </c>
      <c r="U527" s="102">
        <f t="shared" ca="1" si="323"/>
        <v>0.5</v>
      </c>
      <c r="V527" s="102">
        <f t="shared" ca="1" si="324"/>
        <v>0</v>
      </c>
      <c r="W527" s="102"/>
      <c r="X527" s="102"/>
      <c r="Y527" s="102"/>
      <c r="Z527" s="102"/>
    </row>
    <row r="528" spans="1:26" outlineLevel="1">
      <c r="A528">
        <f t="shared" ca="1" si="325"/>
        <v>2</v>
      </c>
      <c r="B528" t="str">
        <f t="shared" ca="1" si="311"/>
        <v>EP1 LPD1 LPS3 LPM3</v>
      </c>
      <c r="C528" s="280">
        <f ca="1">IF($A528&lt;&gt;$A527,1,MOD(C527-1+(COUNTIFS(D$411:$N$411,$A528)=COUNTIFS(D528:$N528,1)),C$410)+1)</f>
        <v>1</v>
      </c>
      <c r="D528" s="278">
        <f ca="1">IF($A528&lt;&gt;D$411,0,IF($A528&lt;&gt;$A527,1,MOD(D527-1+(COUNTIFS(E$411:$N$411,$A528)=COUNTIFS(E528:$N528,1)),D$410)+1))</f>
        <v>0</v>
      </c>
      <c r="E528" s="278">
        <f ca="1">IF($A528&lt;&gt;E$411,0,IF($A528&lt;&gt;$A527,1,MOD(E527-1+(COUNTIFS(F$411:$N$411,$A528)=COUNTIFS(F528:$N528,1)),E$410)+1))</f>
        <v>0</v>
      </c>
      <c r="F528" s="278">
        <f ca="1">IF($A528&lt;&gt;F$411,0,IF($A528&lt;&gt;$A527,1,MOD(F527-1+(COUNTIFS(G$411:$N$411,$A528)=COUNTIFS(G528:$N528,1)),F$410)+1))</f>
        <v>0</v>
      </c>
      <c r="G528" s="278">
        <f ca="1">IF($A528&lt;&gt;G$411,0,IF($A528&lt;&gt;$A527,1,MOD(G527-1+(COUNTIFS(H$411:$N$411,$A528)=COUNTIFS(H528:$N528,1)),G$410)+1))</f>
        <v>1</v>
      </c>
      <c r="H528" s="278">
        <f ca="1">IF($A528&lt;&gt;H$411,0,IF($A528&lt;&gt;$A527,1,MOD(H527-1+(COUNTIFS(I$411:$N$411,$A528)=COUNTIFS(I528:$N528,1)),H$410)+1))</f>
        <v>3</v>
      </c>
      <c r="I528" s="278">
        <f ca="1">IF($A528&lt;&gt;I$411,0,IF($A528&lt;&gt;$A527,1,MOD(I527-1+(COUNTIFS(N$411:$N$411,$A528)=COUNTIFS(N528:$N528,1)),I$410)+1))</f>
        <v>3</v>
      </c>
      <c r="J528" s="278"/>
      <c r="K528" s="278"/>
      <c r="L528" s="278"/>
      <c r="M528" s="278"/>
      <c r="O528">
        <v>116</v>
      </c>
      <c r="P528" s="102">
        <f t="shared" ca="1" si="319"/>
        <v>-0.5</v>
      </c>
      <c r="Q528" s="102">
        <f t="shared" ca="1" si="320"/>
        <v>0</v>
      </c>
      <c r="R528" s="102">
        <f t="shared" ca="1" si="321"/>
        <v>0</v>
      </c>
      <c r="S528" s="102">
        <f t="shared" ca="1" si="322"/>
        <v>0</v>
      </c>
      <c r="T528" s="102">
        <v>0</v>
      </c>
      <c r="U528" s="102">
        <f t="shared" ca="1" si="323"/>
        <v>0.5</v>
      </c>
      <c r="V528" s="102">
        <f t="shared" ca="1" si="324"/>
        <v>0.5</v>
      </c>
      <c r="W528" s="102"/>
      <c r="X528" s="102"/>
      <c r="Y528" s="102"/>
      <c r="Z528" s="102"/>
    </row>
    <row r="529" spans="1:26" outlineLevel="1">
      <c r="A529">
        <f t="shared" ca="1" si="325"/>
        <v>2</v>
      </c>
      <c r="B529" t="str">
        <f t="shared" ca="1" si="311"/>
        <v>EP2 LPD1 LPS1 LPM1</v>
      </c>
      <c r="C529" s="280">
        <f ca="1">IF($A529&lt;&gt;$A528,1,MOD(C528-1+(COUNTIFS(D$411:$N$411,$A529)=COUNTIFS(D529:$N529,1)),C$410)+1)</f>
        <v>2</v>
      </c>
      <c r="D529" s="278">
        <f ca="1">IF($A529&lt;&gt;D$411,0,IF($A529&lt;&gt;$A528,1,MOD(D528-1+(COUNTIFS(E$411:$N$411,$A529)=COUNTIFS(E529:$N529,1)),D$410)+1))</f>
        <v>0</v>
      </c>
      <c r="E529" s="278">
        <f ca="1">IF($A529&lt;&gt;E$411,0,IF($A529&lt;&gt;$A528,1,MOD(E528-1+(COUNTIFS(F$411:$N$411,$A529)=COUNTIFS(F529:$N529,1)),E$410)+1))</f>
        <v>0</v>
      </c>
      <c r="F529" s="278">
        <f ca="1">IF($A529&lt;&gt;F$411,0,IF($A529&lt;&gt;$A528,1,MOD(F528-1+(COUNTIFS(G$411:$N$411,$A529)=COUNTIFS(G529:$N529,1)),F$410)+1))</f>
        <v>0</v>
      </c>
      <c r="G529" s="278">
        <f ca="1">IF($A529&lt;&gt;G$411,0,IF($A529&lt;&gt;$A528,1,MOD(G528-1+(COUNTIFS(H$411:$N$411,$A529)=COUNTIFS(H529:$N529,1)),G$410)+1))</f>
        <v>1</v>
      </c>
      <c r="H529" s="278">
        <f ca="1">IF($A529&lt;&gt;H$411,0,IF($A529&lt;&gt;$A528,1,MOD(H528-1+(COUNTIFS(I$411:$N$411,$A529)=COUNTIFS(I529:$N529,1)),H$410)+1))</f>
        <v>1</v>
      </c>
      <c r="I529" s="278">
        <f ca="1">IF($A529&lt;&gt;I$411,0,IF($A529&lt;&gt;$A528,1,MOD(I528-1+(COUNTIFS(N$411:$N$411,$A529)=COUNTIFS(N529:$N529,1)),I$410)+1))</f>
        <v>1</v>
      </c>
      <c r="J529" s="278"/>
      <c r="K529" s="278"/>
      <c r="L529" s="278"/>
      <c r="M529" s="278"/>
      <c r="O529">
        <v>117</v>
      </c>
      <c r="P529" s="102">
        <f t="shared" ca="1" si="319"/>
        <v>0</v>
      </c>
      <c r="Q529" s="102">
        <f t="shared" ca="1" si="320"/>
        <v>0</v>
      </c>
      <c r="R529" s="102">
        <f t="shared" ca="1" si="321"/>
        <v>0</v>
      </c>
      <c r="S529" s="102">
        <f t="shared" ca="1" si="322"/>
        <v>0</v>
      </c>
      <c r="T529" s="102">
        <v>0</v>
      </c>
      <c r="U529" s="102">
        <f t="shared" ca="1" si="323"/>
        <v>-0.5</v>
      </c>
      <c r="V529" s="102">
        <f t="shared" ca="1" si="324"/>
        <v>-0.5</v>
      </c>
      <c r="W529" s="102"/>
      <c r="X529" s="102"/>
      <c r="Y529" s="102"/>
      <c r="Z529" s="102"/>
    </row>
    <row r="530" spans="1:26" outlineLevel="1">
      <c r="A530">
        <f t="shared" ca="1" si="325"/>
        <v>2</v>
      </c>
      <c r="B530" t="str">
        <f t="shared" ca="1" si="311"/>
        <v>EP2 LPD1 LPS1 LPM2</v>
      </c>
      <c r="C530" s="280">
        <f ca="1">IF($A530&lt;&gt;$A529,1,MOD(C529-1+(COUNTIFS(D$411:$N$411,$A530)=COUNTIFS(D530:$N530,1)),C$410)+1)</f>
        <v>2</v>
      </c>
      <c r="D530" s="278">
        <f ca="1">IF($A530&lt;&gt;D$411,0,IF($A530&lt;&gt;$A529,1,MOD(D529-1+(COUNTIFS(E$411:$N$411,$A530)=COUNTIFS(E530:$N530,1)),D$410)+1))</f>
        <v>0</v>
      </c>
      <c r="E530" s="278">
        <f ca="1">IF($A530&lt;&gt;E$411,0,IF($A530&lt;&gt;$A529,1,MOD(E529-1+(COUNTIFS(F$411:$N$411,$A530)=COUNTIFS(F530:$N530,1)),E$410)+1))</f>
        <v>0</v>
      </c>
      <c r="F530" s="278">
        <f ca="1">IF($A530&lt;&gt;F$411,0,IF($A530&lt;&gt;$A529,1,MOD(F529-1+(COUNTIFS(G$411:$N$411,$A530)=COUNTIFS(G530:$N530,1)),F$410)+1))</f>
        <v>0</v>
      </c>
      <c r="G530" s="278">
        <f ca="1">IF($A530&lt;&gt;G$411,0,IF($A530&lt;&gt;$A529,1,MOD(G529-1+(COUNTIFS(H$411:$N$411,$A530)=COUNTIFS(H530:$N530,1)),G$410)+1))</f>
        <v>1</v>
      </c>
      <c r="H530" s="278">
        <f ca="1">IF($A530&lt;&gt;H$411,0,IF($A530&lt;&gt;$A529,1,MOD(H529-1+(COUNTIFS(I$411:$N$411,$A530)=COUNTIFS(I530:$N530,1)),H$410)+1))</f>
        <v>1</v>
      </c>
      <c r="I530" s="278">
        <f ca="1">IF($A530&lt;&gt;I$411,0,IF($A530&lt;&gt;$A529,1,MOD(I529-1+(COUNTIFS(N$411:$N$411,$A530)=COUNTIFS(N530:$N530,1)),I$410)+1))</f>
        <v>2</v>
      </c>
      <c r="J530" s="278"/>
      <c r="K530" s="278"/>
      <c r="L530" s="278"/>
      <c r="M530" s="278"/>
      <c r="O530">
        <v>118</v>
      </c>
      <c r="P530" s="102">
        <f t="shared" ca="1" si="319"/>
        <v>0</v>
      </c>
      <c r="Q530" s="102">
        <f t="shared" ca="1" si="320"/>
        <v>0</v>
      </c>
      <c r="R530" s="102">
        <f t="shared" ca="1" si="321"/>
        <v>0</v>
      </c>
      <c r="S530" s="102">
        <f t="shared" ca="1" si="322"/>
        <v>0</v>
      </c>
      <c r="T530" s="102">
        <v>0</v>
      </c>
      <c r="U530" s="102">
        <f t="shared" ca="1" si="323"/>
        <v>-0.5</v>
      </c>
      <c r="V530" s="102">
        <f t="shared" ca="1" si="324"/>
        <v>0</v>
      </c>
      <c r="W530" s="102"/>
      <c r="X530" s="102"/>
      <c r="Y530" s="102"/>
      <c r="Z530" s="102"/>
    </row>
    <row r="531" spans="1:26" outlineLevel="1">
      <c r="A531">
        <f t="shared" ca="1" si="325"/>
        <v>2</v>
      </c>
      <c r="B531" t="str">
        <f t="shared" ca="1" si="311"/>
        <v>EP2 LPD1 LPS1 LPM3</v>
      </c>
      <c r="C531" s="280">
        <f ca="1">IF($A531&lt;&gt;$A530,1,MOD(C530-1+(COUNTIFS(D$411:$N$411,$A531)=COUNTIFS(D531:$N531,1)),C$410)+1)</f>
        <v>2</v>
      </c>
      <c r="D531" s="278">
        <f ca="1">IF($A531&lt;&gt;D$411,0,IF($A531&lt;&gt;$A530,1,MOD(D530-1+(COUNTIFS(E$411:$N$411,$A531)=COUNTIFS(E531:$N531,1)),D$410)+1))</f>
        <v>0</v>
      </c>
      <c r="E531" s="278">
        <f ca="1">IF($A531&lt;&gt;E$411,0,IF($A531&lt;&gt;$A530,1,MOD(E530-1+(COUNTIFS(F$411:$N$411,$A531)=COUNTIFS(F531:$N531,1)),E$410)+1))</f>
        <v>0</v>
      </c>
      <c r="F531" s="278">
        <f ca="1">IF($A531&lt;&gt;F$411,0,IF($A531&lt;&gt;$A530,1,MOD(F530-1+(COUNTIFS(G$411:$N$411,$A531)=COUNTIFS(G531:$N531,1)),F$410)+1))</f>
        <v>0</v>
      </c>
      <c r="G531" s="278">
        <f ca="1">IF($A531&lt;&gt;G$411,0,IF($A531&lt;&gt;$A530,1,MOD(G530-1+(COUNTIFS(H$411:$N$411,$A531)=COUNTIFS(H531:$N531,1)),G$410)+1))</f>
        <v>1</v>
      </c>
      <c r="H531" s="278">
        <f ca="1">IF($A531&lt;&gt;H$411,0,IF($A531&lt;&gt;$A530,1,MOD(H530-1+(COUNTIFS(I$411:$N$411,$A531)=COUNTIFS(I531:$N531,1)),H$410)+1))</f>
        <v>1</v>
      </c>
      <c r="I531" s="278">
        <f ca="1">IF($A531&lt;&gt;I$411,0,IF($A531&lt;&gt;$A530,1,MOD(I530-1+(COUNTIFS(N$411:$N$411,$A531)=COUNTIFS(N531:$N531,1)),I$410)+1))</f>
        <v>3</v>
      </c>
      <c r="J531" s="278"/>
      <c r="K531" s="278"/>
      <c r="L531" s="278"/>
      <c r="M531" s="278"/>
      <c r="O531">
        <v>119</v>
      </c>
      <c r="P531" s="102">
        <f t="shared" ca="1" si="319"/>
        <v>0</v>
      </c>
      <c r="Q531" s="102">
        <f t="shared" ca="1" si="320"/>
        <v>0</v>
      </c>
      <c r="R531" s="102">
        <f t="shared" ca="1" si="321"/>
        <v>0</v>
      </c>
      <c r="S531" s="102">
        <f t="shared" ca="1" si="322"/>
        <v>0</v>
      </c>
      <c r="T531" s="102">
        <v>0</v>
      </c>
      <c r="U531" s="102">
        <f t="shared" ca="1" si="323"/>
        <v>-0.5</v>
      </c>
      <c r="V531" s="102">
        <f t="shared" ca="1" si="324"/>
        <v>0.5</v>
      </c>
      <c r="W531" s="102"/>
      <c r="X531" s="102"/>
      <c r="Y531" s="102"/>
      <c r="Z531" s="102"/>
    </row>
    <row r="532" spans="1:26" outlineLevel="1">
      <c r="A532">
        <f t="shared" ca="1" si="325"/>
        <v>2</v>
      </c>
      <c r="B532" t="str">
        <f t="shared" ca="1" si="311"/>
        <v>EP2 LPD1 LPS2 LPM1</v>
      </c>
      <c r="C532" s="280">
        <f ca="1">IF($A532&lt;&gt;$A531,1,MOD(C531-1+(COUNTIFS(D$411:$N$411,$A532)=COUNTIFS(D532:$N532,1)),C$410)+1)</f>
        <v>2</v>
      </c>
      <c r="D532" s="278">
        <f ca="1">IF($A532&lt;&gt;D$411,0,IF($A532&lt;&gt;$A531,1,MOD(D531-1+(COUNTIFS(E$411:$N$411,$A532)=COUNTIFS(E532:$N532,1)),D$410)+1))</f>
        <v>0</v>
      </c>
      <c r="E532" s="278">
        <f ca="1">IF($A532&lt;&gt;E$411,0,IF($A532&lt;&gt;$A531,1,MOD(E531-1+(COUNTIFS(F$411:$N$411,$A532)=COUNTIFS(F532:$N532,1)),E$410)+1))</f>
        <v>0</v>
      </c>
      <c r="F532" s="278">
        <f ca="1">IF($A532&lt;&gt;F$411,0,IF($A532&lt;&gt;$A531,1,MOD(F531-1+(COUNTIFS(G$411:$N$411,$A532)=COUNTIFS(G532:$N532,1)),F$410)+1))</f>
        <v>0</v>
      </c>
      <c r="G532" s="278">
        <f ca="1">IF($A532&lt;&gt;G$411,0,IF($A532&lt;&gt;$A531,1,MOD(G531-1+(COUNTIFS(H$411:$N$411,$A532)=COUNTIFS(H532:$N532,1)),G$410)+1))</f>
        <v>1</v>
      </c>
      <c r="H532" s="278">
        <f ca="1">IF($A532&lt;&gt;H$411,0,IF($A532&lt;&gt;$A531,1,MOD(H531-1+(COUNTIFS(I$411:$N$411,$A532)=COUNTIFS(I532:$N532,1)),H$410)+1))</f>
        <v>2</v>
      </c>
      <c r="I532" s="278">
        <f ca="1">IF($A532&lt;&gt;I$411,0,IF($A532&lt;&gt;$A531,1,MOD(I531-1+(COUNTIFS(N$411:$N$411,$A532)=COUNTIFS(N532:$N532,1)),I$410)+1))</f>
        <v>1</v>
      </c>
      <c r="J532" s="278"/>
      <c r="K532" s="278"/>
      <c r="L532" s="278"/>
      <c r="M532" s="278"/>
      <c r="O532">
        <v>120</v>
      </c>
      <c r="P532" s="102">
        <f t="shared" ca="1" si="319"/>
        <v>0</v>
      </c>
      <c r="Q532" s="102">
        <f t="shared" ca="1" si="320"/>
        <v>0</v>
      </c>
      <c r="R532" s="102">
        <f t="shared" ca="1" si="321"/>
        <v>0</v>
      </c>
      <c r="S532" s="102">
        <f t="shared" ca="1" si="322"/>
        <v>0</v>
      </c>
      <c r="T532" s="102">
        <v>0</v>
      </c>
      <c r="U532" s="102">
        <f t="shared" ca="1" si="323"/>
        <v>0</v>
      </c>
      <c r="V532" s="102">
        <f t="shared" ca="1" si="324"/>
        <v>-0.5</v>
      </c>
      <c r="W532" s="102"/>
      <c r="X532" s="102"/>
      <c r="Y532" s="102"/>
      <c r="Z532" s="102"/>
    </row>
    <row r="533" spans="1:26" outlineLevel="1">
      <c r="A533">
        <f t="shared" ca="1" si="325"/>
        <v>2</v>
      </c>
      <c r="B533" t="str">
        <f t="shared" ca="1" si="311"/>
        <v>EP2 LPD1 LPS2 LPM2</v>
      </c>
      <c r="C533" s="280">
        <f ca="1">IF($A533&lt;&gt;$A532,1,MOD(C532-1+(COUNTIFS(D$411:$N$411,$A533)=COUNTIFS(D533:$N533,1)),C$410)+1)</f>
        <v>2</v>
      </c>
      <c r="D533" s="278">
        <f ca="1">IF($A533&lt;&gt;D$411,0,IF($A533&lt;&gt;$A532,1,MOD(D532-1+(COUNTIFS(E$411:$N$411,$A533)=COUNTIFS(E533:$N533,1)),D$410)+1))</f>
        <v>0</v>
      </c>
      <c r="E533" s="278">
        <f ca="1">IF($A533&lt;&gt;E$411,0,IF($A533&lt;&gt;$A532,1,MOD(E532-1+(COUNTIFS(F$411:$N$411,$A533)=COUNTIFS(F533:$N533,1)),E$410)+1))</f>
        <v>0</v>
      </c>
      <c r="F533" s="278">
        <f ca="1">IF($A533&lt;&gt;F$411,0,IF($A533&lt;&gt;$A532,1,MOD(F532-1+(COUNTIFS(G$411:$N$411,$A533)=COUNTIFS(G533:$N533,1)),F$410)+1))</f>
        <v>0</v>
      </c>
      <c r="G533" s="278">
        <f ca="1">IF($A533&lt;&gt;G$411,0,IF($A533&lt;&gt;$A532,1,MOD(G532-1+(COUNTIFS(H$411:$N$411,$A533)=COUNTIFS(H533:$N533,1)),G$410)+1))</f>
        <v>1</v>
      </c>
      <c r="H533" s="278">
        <f ca="1">IF($A533&lt;&gt;H$411,0,IF($A533&lt;&gt;$A532,1,MOD(H532-1+(COUNTIFS(I$411:$N$411,$A533)=COUNTIFS(I533:$N533,1)),H$410)+1))</f>
        <v>2</v>
      </c>
      <c r="I533" s="278">
        <f ca="1">IF($A533&lt;&gt;I$411,0,IF($A533&lt;&gt;$A532,1,MOD(I532-1+(COUNTIFS(N$411:$N$411,$A533)=COUNTIFS(N533:$N533,1)),I$410)+1))</f>
        <v>2</v>
      </c>
      <c r="J533" s="278"/>
      <c r="K533" s="278"/>
      <c r="L533" s="278"/>
      <c r="M533" s="278"/>
      <c r="O533">
        <v>121</v>
      </c>
      <c r="P533" s="102">
        <f t="shared" ca="1" si="319"/>
        <v>0</v>
      </c>
      <c r="Q533" s="102">
        <f t="shared" ca="1" si="320"/>
        <v>0</v>
      </c>
      <c r="R533" s="102">
        <f t="shared" ca="1" si="321"/>
        <v>0</v>
      </c>
      <c r="S533" s="102">
        <f t="shared" ca="1" si="322"/>
        <v>0</v>
      </c>
      <c r="T533" s="102">
        <v>0</v>
      </c>
      <c r="U533" s="102">
        <f t="shared" ca="1" si="323"/>
        <v>0</v>
      </c>
      <c r="V533" s="102">
        <f t="shared" ca="1" si="324"/>
        <v>0</v>
      </c>
      <c r="W533" s="102"/>
      <c r="X533" s="102"/>
      <c r="Y533" s="102"/>
      <c r="Z533" s="102"/>
    </row>
    <row r="534" spans="1:26" outlineLevel="1">
      <c r="A534">
        <f t="shared" ca="1" si="325"/>
        <v>2</v>
      </c>
      <c r="B534" t="str">
        <f t="shared" ca="1" si="311"/>
        <v>EP2 LPD1 LPS2 LPM3</v>
      </c>
      <c r="C534" s="280">
        <f ca="1">IF($A534&lt;&gt;$A533,1,MOD(C533-1+(COUNTIFS(D$411:$N$411,$A534)=COUNTIFS(D534:$N534,1)),C$410)+1)</f>
        <v>2</v>
      </c>
      <c r="D534" s="278">
        <f ca="1">IF($A534&lt;&gt;D$411,0,IF($A534&lt;&gt;$A533,1,MOD(D533-1+(COUNTIFS(E$411:$N$411,$A534)=COUNTIFS(E534:$N534,1)),D$410)+1))</f>
        <v>0</v>
      </c>
      <c r="E534" s="278">
        <f ca="1">IF($A534&lt;&gt;E$411,0,IF($A534&lt;&gt;$A533,1,MOD(E533-1+(COUNTIFS(F$411:$N$411,$A534)=COUNTIFS(F534:$N534,1)),E$410)+1))</f>
        <v>0</v>
      </c>
      <c r="F534" s="278">
        <f ca="1">IF($A534&lt;&gt;F$411,0,IF($A534&lt;&gt;$A533,1,MOD(F533-1+(COUNTIFS(G$411:$N$411,$A534)=COUNTIFS(G534:$N534,1)),F$410)+1))</f>
        <v>0</v>
      </c>
      <c r="G534" s="278">
        <f ca="1">IF($A534&lt;&gt;G$411,0,IF($A534&lt;&gt;$A533,1,MOD(G533-1+(COUNTIFS(H$411:$N$411,$A534)=COUNTIFS(H534:$N534,1)),G$410)+1))</f>
        <v>1</v>
      </c>
      <c r="H534" s="278">
        <f ca="1">IF($A534&lt;&gt;H$411,0,IF($A534&lt;&gt;$A533,1,MOD(H533-1+(COUNTIFS(I$411:$N$411,$A534)=COUNTIFS(I534:$N534,1)),H$410)+1))</f>
        <v>2</v>
      </c>
      <c r="I534" s="278">
        <f ca="1">IF($A534&lt;&gt;I$411,0,IF($A534&lt;&gt;$A533,1,MOD(I533-1+(COUNTIFS(N$411:$N$411,$A534)=COUNTIFS(N534:$N534,1)),I$410)+1))</f>
        <v>3</v>
      </c>
      <c r="J534" s="278"/>
      <c r="K534" s="278"/>
      <c r="L534" s="278"/>
      <c r="M534" s="278"/>
      <c r="O534">
        <v>122</v>
      </c>
      <c r="P534" s="102">
        <f t="shared" ca="1" si="319"/>
        <v>0</v>
      </c>
      <c r="Q534" s="102">
        <f t="shared" ca="1" si="320"/>
        <v>0</v>
      </c>
      <c r="R534" s="102">
        <f t="shared" ca="1" si="321"/>
        <v>0</v>
      </c>
      <c r="S534" s="102">
        <f t="shared" ca="1" si="322"/>
        <v>0</v>
      </c>
      <c r="T534" s="102">
        <v>0</v>
      </c>
      <c r="U534" s="102">
        <f t="shared" ca="1" si="323"/>
        <v>0</v>
      </c>
      <c r="V534" s="102">
        <f t="shared" ca="1" si="324"/>
        <v>0.5</v>
      </c>
      <c r="W534" s="102"/>
      <c r="X534" s="102"/>
      <c r="Y534" s="102"/>
      <c r="Z534" s="102"/>
    </row>
    <row r="535" spans="1:26" outlineLevel="1">
      <c r="A535">
        <f t="shared" ca="1" si="325"/>
        <v>2</v>
      </c>
      <c r="B535" t="str">
        <f t="shared" ca="1" si="311"/>
        <v>EP2 LPD1 LPS3 LPM1</v>
      </c>
      <c r="C535" s="280">
        <f ca="1">IF($A535&lt;&gt;$A534,1,MOD(C534-1+(COUNTIFS(D$411:$N$411,$A535)=COUNTIFS(D535:$N535,1)),C$410)+1)</f>
        <v>2</v>
      </c>
      <c r="D535" s="278">
        <f ca="1">IF($A535&lt;&gt;D$411,0,IF($A535&lt;&gt;$A534,1,MOD(D534-1+(COUNTIFS(E$411:$N$411,$A535)=COUNTIFS(E535:$N535,1)),D$410)+1))</f>
        <v>0</v>
      </c>
      <c r="E535" s="278">
        <f ca="1">IF($A535&lt;&gt;E$411,0,IF($A535&lt;&gt;$A534,1,MOD(E534-1+(COUNTIFS(F$411:$N$411,$A535)=COUNTIFS(F535:$N535,1)),E$410)+1))</f>
        <v>0</v>
      </c>
      <c r="F535" s="278">
        <f ca="1">IF($A535&lt;&gt;F$411,0,IF($A535&lt;&gt;$A534,1,MOD(F534-1+(COUNTIFS(G$411:$N$411,$A535)=COUNTIFS(G535:$N535,1)),F$410)+1))</f>
        <v>0</v>
      </c>
      <c r="G535" s="278">
        <f ca="1">IF($A535&lt;&gt;G$411,0,IF($A535&lt;&gt;$A534,1,MOD(G534-1+(COUNTIFS(H$411:$N$411,$A535)=COUNTIFS(H535:$N535,1)),G$410)+1))</f>
        <v>1</v>
      </c>
      <c r="H535" s="278">
        <f ca="1">IF($A535&lt;&gt;H$411,0,IF($A535&lt;&gt;$A534,1,MOD(H534-1+(COUNTIFS(I$411:$N$411,$A535)=COUNTIFS(I535:$N535,1)),H$410)+1))</f>
        <v>3</v>
      </c>
      <c r="I535" s="278">
        <f ca="1">IF($A535&lt;&gt;I$411,0,IF($A535&lt;&gt;$A534,1,MOD(I534-1+(COUNTIFS(N$411:$N$411,$A535)=COUNTIFS(N535:$N535,1)),I$410)+1))</f>
        <v>1</v>
      </c>
      <c r="J535" s="278"/>
      <c r="K535" s="278"/>
      <c r="L535" s="278"/>
      <c r="M535" s="278"/>
      <c r="O535">
        <v>123</v>
      </c>
      <c r="P535" s="102">
        <f t="shared" ca="1" si="319"/>
        <v>0</v>
      </c>
      <c r="Q535" s="102">
        <f t="shared" ca="1" si="320"/>
        <v>0</v>
      </c>
      <c r="R535" s="102">
        <f t="shared" ca="1" si="321"/>
        <v>0</v>
      </c>
      <c r="S535" s="102">
        <f t="shared" ca="1" si="322"/>
        <v>0</v>
      </c>
      <c r="T535" s="102">
        <v>0</v>
      </c>
      <c r="U535" s="102">
        <f t="shared" ca="1" si="323"/>
        <v>0.5</v>
      </c>
      <c r="V535" s="102">
        <f t="shared" ca="1" si="324"/>
        <v>-0.5</v>
      </c>
      <c r="W535" s="102"/>
      <c r="X535" s="102"/>
      <c r="Y535" s="102"/>
      <c r="Z535" s="102"/>
    </row>
    <row r="536" spans="1:26" outlineLevel="1">
      <c r="A536">
        <f t="shared" ca="1" si="325"/>
        <v>2</v>
      </c>
      <c r="B536" t="str">
        <f t="shared" ca="1" si="311"/>
        <v>EP2 LPD1 LPS3 LPM2</v>
      </c>
      <c r="C536" s="280">
        <f ca="1">IF($A536&lt;&gt;$A535,1,MOD(C535-1+(COUNTIFS(D$411:$N$411,$A536)=COUNTIFS(D536:$N536,1)),C$410)+1)</f>
        <v>2</v>
      </c>
      <c r="D536" s="278">
        <f ca="1">IF($A536&lt;&gt;D$411,0,IF($A536&lt;&gt;$A535,1,MOD(D535-1+(COUNTIFS(E$411:$N$411,$A536)=COUNTIFS(E536:$N536,1)),D$410)+1))</f>
        <v>0</v>
      </c>
      <c r="E536" s="278">
        <f ca="1">IF($A536&lt;&gt;E$411,0,IF($A536&lt;&gt;$A535,1,MOD(E535-1+(COUNTIFS(F$411:$N$411,$A536)=COUNTIFS(F536:$N536,1)),E$410)+1))</f>
        <v>0</v>
      </c>
      <c r="F536" s="278">
        <f ca="1">IF($A536&lt;&gt;F$411,0,IF($A536&lt;&gt;$A535,1,MOD(F535-1+(COUNTIFS(G$411:$N$411,$A536)=COUNTIFS(G536:$N536,1)),F$410)+1))</f>
        <v>0</v>
      </c>
      <c r="G536" s="278">
        <f ca="1">IF($A536&lt;&gt;G$411,0,IF($A536&lt;&gt;$A535,1,MOD(G535-1+(COUNTIFS(H$411:$N$411,$A536)=COUNTIFS(H536:$N536,1)),G$410)+1))</f>
        <v>1</v>
      </c>
      <c r="H536" s="278">
        <f ca="1">IF($A536&lt;&gt;H$411,0,IF($A536&lt;&gt;$A535,1,MOD(H535-1+(COUNTIFS(I$411:$N$411,$A536)=COUNTIFS(I536:$N536,1)),H$410)+1))</f>
        <v>3</v>
      </c>
      <c r="I536" s="278">
        <f ca="1">IF($A536&lt;&gt;I$411,0,IF($A536&lt;&gt;$A535,1,MOD(I535-1+(COUNTIFS(N$411:$N$411,$A536)=COUNTIFS(N536:$N536,1)),I$410)+1))</f>
        <v>2</v>
      </c>
      <c r="J536" s="278"/>
      <c r="K536" s="278"/>
      <c r="L536" s="278"/>
      <c r="M536" s="278"/>
      <c r="O536">
        <v>124</v>
      </c>
      <c r="P536" s="102">
        <f t="shared" ca="1" si="319"/>
        <v>0</v>
      </c>
      <c r="Q536" s="102">
        <f t="shared" ca="1" si="320"/>
        <v>0</v>
      </c>
      <c r="R536" s="102">
        <f t="shared" ca="1" si="321"/>
        <v>0</v>
      </c>
      <c r="S536" s="102">
        <f t="shared" ca="1" si="322"/>
        <v>0</v>
      </c>
      <c r="T536" s="102">
        <v>0</v>
      </c>
      <c r="U536" s="102">
        <f t="shared" ca="1" si="323"/>
        <v>0.5</v>
      </c>
      <c r="V536" s="102">
        <f t="shared" ca="1" si="324"/>
        <v>0</v>
      </c>
      <c r="W536" s="102"/>
      <c r="X536" s="102"/>
      <c r="Y536" s="102"/>
      <c r="Z536" s="102"/>
    </row>
    <row r="537" spans="1:26" outlineLevel="1">
      <c r="A537">
        <f t="shared" ca="1" si="325"/>
        <v>2</v>
      </c>
      <c r="B537" t="str">
        <f t="shared" ca="1" si="311"/>
        <v>EP2 LPD1 LPS3 LPM3</v>
      </c>
      <c r="C537" s="280">
        <f ca="1">IF($A537&lt;&gt;$A536,1,MOD(C536-1+(COUNTIFS(D$411:$N$411,$A537)=COUNTIFS(D537:$N537,1)),C$410)+1)</f>
        <v>2</v>
      </c>
      <c r="D537" s="278">
        <f ca="1">IF($A537&lt;&gt;D$411,0,IF($A537&lt;&gt;$A536,1,MOD(D536-1+(COUNTIFS(E$411:$N$411,$A537)=COUNTIFS(E537:$N537,1)),D$410)+1))</f>
        <v>0</v>
      </c>
      <c r="E537" s="278">
        <f ca="1">IF($A537&lt;&gt;E$411,0,IF($A537&lt;&gt;$A536,1,MOD(E536-1+(COUNTIFS(F$411:$N$411,$A537)=COUNTIFS(F537:$N537,1)),E$410)+1))</f>
        <v>0</v>
      </c>
      <c r="F537" s="278">
        <f ca="1">IF($A537&lt;&gt;F$411,0,IF($A537&lt;&gt;$A536,1,MOD(F536-1+(COUNTIFS(G$411:$N$411,$A537)=COUNTIFS(G537:$N537,1)),F$410)+1))</f>
        <v>0</v>
      </c>
      <c r="G537" s="278">
        <f ca="1">IF($A537&lt;&gt;G$411,0,IF($A537&lt;&gt;$A536,1,MOD(G536-1+(COUNTIFS(H$411:$N$411,$A537)=COUNTIFS(H537:$N537,1)),G$410)+1))</f>
        <v>1</v>
      </c>
      <c r="H537" s="278">
        <f ca="1">IF($A537&lt;&gt;H$411,0,IF($A537&lt;&gt;$A536,1,MOD(H536-1+(COUNTIFS(I$411:$N$411,$A537)=COUNTIFS(I537:$N537,1)),H$410)+1))</f>
        <v>3</v>
      </c>
      <c r="I537" s="278">
        <f ca="1">IF($A537&lt;&gt;I$411,0,IF($A537&lt;&gt;$A536,1,MOD(I536-1+(COUNTIFS(N$411:$N$411,$A537)=COUNTIFS(N537:$N537,1)),I$410)+1))</f>
        <v>3</v>
      </c>
      <c r="J537" s="278"/>
      <c r="K537" s="278"/>
      <c r="L537" s="278"/>
      <c r="M537" s="278"/>
      <c r="O537">
        <v>125</v>
      </c>
      <c r="P537" s="102">
        <f t="shared" ca="1" si="319"/>
        <v>0</v>
      </c>
      <c r="Q537" s="102">
        <f t="shared" ca="1" si="320"/>
        <v>0</v>
      </c>
      <c r="R537" s="102">
        <f t="shared" ca="1" si="321"/>
        <v>0</v>
      </c>
      <c r="S537" s="102">
        <f t="shared" ca="1" si="322"/>
        <v>0</v>
      </c>
      <c r="T537" s="102">
        <v>0</v>
      </c>
      <c r="U537" s="102">
        <f t="shared" ca="1" si="323"/>
        <v>0.5</v>
      </c>
      <c r="V537" s="102">
        <f t="shared" ca="1" si="324"/>
        <v>0.5</v>
      </c>
      <c r="W537" s="102"/>
      <c r="X537" s="102"/>
      <c r="Y537" s="102"/>
      <c r="Z537" s="102"/>
    </row>
    <row r="538" spans="1:26" outlineLevel="1">
      <c r="A538">
        <f t="shared" ca="1" si="325"/>
        <v>2</v>
      </c>
      <c r="B538" t="str">
        <f t="shared" ca="1" si="311"/>
        <v>EP3 LPD1 LPS1 LPM1</v>
      </c>
      <c r="C538" s="280">
        <f ca="1">IF($A538&lt;&gt;$A537,1,MOD(C537-1+(COUNTIFS(D$411:$N$411,$A538)=COUNTIFS(D538:$N538,1)),C$410)+1)</f>
        <v>3</v>
      </c>
      <c r="D538" s="278">
        <f ca="1">IF($A538&lt;&gt;D$411,0,IF($A538&lt;&gt;$A537,1,MOD(D537-1+(COUNTIFS(E$411:$N$411,$A538)=COUNTIFS(E538:$N538,1)),D$410)+1))</f>
        <v>0</v>
      </c>
      <c r="E538" s="278">
        <f ca="1">IF($A538&lt;&gt;E$411,0,IF($A538&lt;&gt;$A537,1,MOD(E537-1+(COUNTIFS(F$411:$N$411,$A538)=COUNTIFS(F538:$N538,1)),E$410)+1))</f>
        <v>0</v>
      </c>
      <c r="F538" s="278">
        <f ca="1">IF($A538&lt;&gt;F$411,0,IF($A538&lt;&gt;$A537,1,MOD(F537-1+(COUNTIFS(G$411:$N$411,$A538)=COUNTIFS(G538:$N538,1)),F$410)+1))</f>
        <v>0</v>
      </c>
      <c r="G538" s="278">
        <f ca="1">IF($A538&lt;&gt;G$411,0,IF($A538&lt;&gt;$A537,1,MOD(G537-1+(COUNTIFS(H$411:$N$411,$A538)=COUNTIFS(H538:$N538,1)),G$410)+1))</f>
        <v>1</v>
      </c>
      <c r="H538" s="278">
        <f ca="1">IF($A538&lt;&gt;H$411,0,IF($A538&lt;&gt;$A537,1,MOD(H537-1+(COUNTIFS(I$411:$N$411,$A538)=COUNTIFS(I538:$N538,1)),H$410)+1))</f>
        <v>1</v>
      </c>
      <c r="I538" s="278">
        <f ca="1">IF($A538&lt;&gt;I$411,0,IF($A538&lt;&gt;$A537,1,MOD(I537-1+(COUNTIFS(N$411:$N$411,$A538)=COUNTIFS(N538:$N538,1)),I$410)+1))</f>
        <v>1</v>
      </c>
      <c r="J538" s="278"/>
      <c r="K538" s="278"/>
      <c r="L538" s="278"/>
      <c r="M538" s="278"/>
      <c r="O538">
        <v>126</v>
      </c>
      <c r="P538" s="102">
        <f t="shared" ca="1" si="319"/>
        <v>0.5</v>
      </c>
      <c r="Q538" s="102">
        <f t="shared" ca="1" si="320"/>
        <v>0</v>
      </c>
      <c r="R538" s="102">
        <f t="shared" ca="1" si="321"/>
        <v>0</v>
      </c>
      <c r="S538" s="102">
        <f t="shared" ca="1" si="322"/>
        <v>0</v>
      </c>
      <c r="T538" s="102">
        <v>0</v>
      </c>
      <c r="U538" s="102">
        <f t="shared" ca="1" si="323"/>
        <v>-0.5</v>
      </c>
      <c r="V538" s="102">
        <f t="shared" ca="1" si="324"/>
        <v>-0.5</v>
      </c>
      <c r="W538" s="102"/>
      <c r="X538" s="102"/>
      <c r="Y538" s="102"/>
      <c r="Z538" s="102"/>
    </row>
    <row r="539" spans="1:26" outlineLevel="1">
      <c r="A539">
        <f t="shared" ca="1" si="325"/>
        <v>2</v>
      </c>
      <c r="B539" t="str">
        <f t="shared" ca="1" si="311"/>
        <v>EP3 LPD1 LPS1 LPM2</v>
      </c>
      <c r="C539" s="280">
        <f ca="1">IF($A539&lt;&gt;$A538,1,MOD(C538-1+(COUNTIFS(D$411:$N$411,$A539)=COUNTIFS(D539:$N539,1)),C$410)+1)</f>
        <v>3</v>
      </c>
      <c r="D539" s="278">
        <f ca="1">IF($A539&lt;&gt;D$411,0,IF($A539&lt;&gt;$A538,1,MOD(D538-1+(COUNTIFS(E$411:$N$411,$A539)=COUNTIFS(E539:$N539,1)),D$410)+1))</f>
        <v>0</v>
      </c>
      <c r="E539" s="278">
        <f ca="1">IF($A539&lt;&gt;E$411,0,IF($A539&lt;&gt;$A538,1,MOD(E538-1+(COUNTIFS(F$411:$N$411,$A539)=COUNTIFS(F539:$N539,1)),E$410)+1))</f>
        <v>0</v>
      </c>
      <c r="F539" s="278">
        <f ca="1">IF($A539&lt;&gt;F$411,0,IF($A539&lt;&gt;$A538,1,MOD(F538-1+(COUNTIFS(G$411:$N$411,$A539)=COUNTIFS(G539:$N539,1)),F$410)+1))</f>
        <v>0</v>
      </c>
      <c r="G539" s="278">
        <f ca="1">IF($A539&lt;&gt;G$411,0,IF($A539&lt;&gt;$A538,1,MOD(G538-1+(COUNTIFS(H$411:$N$411,$A539)=COUNTIFS(H539:$N539,1)),G$410)+1))</f>
        <v>1</v>
      </c>
      <c r="H539" s="278">
        <f ca="1">IF($A539&lt;&gt;H$411,0,IF($A539&lt;&gt;$A538,1,MOD(H538-1+(COUNTIFS(I$411:$N$411,$A539)=COUNTIFS(I539:$N539,1)),H$410)+1))</f>
        <v>1</v>
      </c>
      <c r="I539" s="278">
        <f ca="1">IF($A539&lt;&gt;I$411,0,IF($A539&lt;&gt;$A538,1,MOD(I538-1+(COUNTIFS(N$411:$N$411,$A539)=COUNTIFS(N539:$N539,1)),I$410)+1))</f>
        <v>2</v>
      </c>
      <c r="J539" s="278"/>
      <c r="K539" s="278"/>
      <c r="L539" s="278"/>
      <c r="M539" s="278"/>
      <c r="O539">
        <v>127</v>
      </c>
      <c r="P539" s="102">
        <f t="shared" ca="1" si="319"/>
        <v>0.5</v>
      </c>
      <c r="Q539" s="102">
        <f t="shared" ca="1" si="320"/>
        <v>0</v>
      </c>
      <c r="R539" s="102">
        <f t="shared" ca="1" si="321"/>
        <v>0</v>
      </c>
      <c r="S539" s="102">
        <f t="shared" ca="1" si="322"/>
        <v>0</v>
      </c>
      <c r="T539" s="102">
        <v>0</v>
      </c>
      <c r="U539" s="102">
        <f t="shared" ca="1" si="323"/>
        <v>-0.5</v>
      </c>
      <c r="V539" s="102">
        <f t="shared" ca="1" si="324"/>
        <v>0</v>
      </c>
      <c r="W539" s="102"/>
      <c r="X539" s="102"/>
      <c r="Y539" s="102"/>
      <c r="Z539" s="102"/>
    </row>
    <row r="540" spans="1:26" outlineLevel="1">
      <c r="A540">
        <f t="shared" ca="1" si="325"/>
        <v>2</v>
      </c>
      <c r="B540" t="str">
        <f t="shared" ca="1" si="311"/>
        <v>EP3 LPD1 LPS1 LPM3</v>
      </c>
      <c r="C540" s="280">
        <f ca="1">IF($A540&lt;&gt;$A539,1,MOD(C539-1+(COUNTIFS(D$411:$N$411,$A540)=COUNTIFS(D540:$N540,1)),C$410)+1)</f>
        <v>3</v>
      </c>
      <c r="D540" s="278">
        <f ca="1">IF($A540&lt;&gt;D$411,0,IF($A540&lt;&gt;$A539,1,MOD(D539-1+(COUNTIFS(E$411:$N$411,$A540)=COUNTIFS(E540:$N540,1)),D$410)+1))</f>
        <v>0</v>
      </c>
      <c r="E540" s="278">
        <f ca="1">IF($A540&lt;&gt;E$411,0,IF($A540&lt;&gt;$A539,1,MOD(E539-1+(COUNTIFS(F$411:$N$411,$A540)=COUNTIFS(F540:$N540,1)),E$410)+1))</f>
        <v>0</v>
      </c>
      <c r="F540" s="278">
        <f ca="1">IF($A540&lt;&gt;F$411,0,IF($A540&lt;&gt;$A539,1,MOD(F539-1+(COUNTIFS(G$411:$N$411,$A540)=COUNTIFS(G540:$N540,1)),F$410)+1))</f>
        <v>0</v>
      </c>
      <c r="G540" s="278">
        <f ca="1">IF($A540&lt;&gt;G$411,0,IF($A540&lt;&gt;$A539,1,MOD(G539-1+(COUNTIFS(H$411:$N$411,$A540)=COUNTIFS(H540:$N540,1)),G$410)+1))</f>
        <v>1</v>
      </c>
      <c r="H540" s="278">
        <f ca="1">IF($A540&lt;&gt;H$411,0,IF($A540&lt;&gt;$A539,1,MOD(H539-1+(COUNTIFS(I$411:$N$411,$A540)=COUNTIFS(I540:$N540,1)),H$410)+1))</f>
        <v>1</v>
      </c>
      <c r="I540" s="278">
        <f ca="1">IF($A540&lt;&gt;I$411,0,IF($A540&lt;&gt;$A539,1,MOD(I539-1+(COUNTIFS(N$411:$N$411,$A540)=COUNTIFS(N540:$N540,1)),I$410)+1))</f>
        <v>3</v>
      </c>
      <c r="J540" s="278"/>
      <c r="K540" s="278"/>
      <c r="L540" s="278"/>
      <c r="M540" s="278"/>
      <c r="O540">
        <v>128</v>
      </c>
      <c r="P540" s="102">
        <f t="shared" ca="1" si="319"/>
        <v>0.5</v>
      </c>
      <c r="Q540" s="102">
        <f t="shared" ca="1" si="320"/>
        <v>0</v>
      </c>
      <c r="R540" s="102">
        <f t="shared" ca="1" si="321"/>
        <v>0</v>
      </c>
      <c r="S540" s="102">
        <f t="shared" ca="1" si="322"/>
        <v>0</v>
      </c>
      <c r="T540" s="102">
        <v>0</v>
      </c>
      <c r="U540" s="102">
        <f t="shared" ca="1" si="323"/>
        <v>-0.5</v>
      </c>
      <c r="V540" s="102">
        <f t="shared" ca="1" si="324"/>
        <v>0.5</v>
      </c>
      <c r="W540" s="102"/>
      <c r="X540" s="102"/>
      <c r="Y540" s="102"/>
      <c r="Z540" s="102"/>
    </row>
    <row r="541" spans="1:26" outlineLevel="1">
      <c r="A541">
        <f t="shared" ca="1" si="325"/>
        <v>2</v>
      </c>
      <c r="B541" t="str">
        <f t="shared" ref="B541:B604" ca="1" si="326">"EP"&amp;$C541&amp;IF($A541=0," LPAll"&amp;$D541,"")&amp;IF($A541=1," LPD"&amp;$E541&amp;" LPS"&amp;$F541,"")&amp;IF($A541=2," LPD"&amp;$G541&amp;" LPS"&amp;$H541&amp;" LPM"&amp;$I541,"")</f>
        <v>EP3 LPD1 LPS2 LPM1</v>
      </c>
      <c r="C541" s="280">
        <f ca="1">IF($A541&lt;&gt;$A540,1,MOD(C540-1+(COUNTIFS(D$411:$N$411,$A541)=COUNTIFS(D541:$N541,1)),C$410)+1)</f>
        <v>3</v>
      </c>
      <c r="D541" s="278">
        <f ca="1">IF($A541&lt;&gt;D$411,0,IF($A541&lt;&gt;$A540,1,MOD(D540-1+(COUNTIFS(E$411:$N$411,$A541)=COUNTIFS(E541:$N541,1)),D$410)+1))</f>
        <v>0</v>
      </c>
      <c r="E541" s="278">
        <f ca="1">IF($A541&lt;&gt;E$411,0,IF($A541&lt;&gt;$A540,1,MOD(E540-1+(COUNTIFS(F$411:$N$411,$A541)=COUNTIFS(F541:$N541,1)),E$410)+1))</f>
        <v>0</v>
      </c>
      <c r="F541" s="278">
        <f ca="1">IF($A541&lt;&gt;F$411,0,IF($A541&lt;&gt;$A540,1,MOD(F540-1+(COUNTIFS(G$411:$N$411,$A541)=COUNTIFS(G541:$N541,1)),F$410)+1))</f>
        <v>0</v>
      </c>
      <c r="G541" s="278">
        <f ca="1">IF($A541&lt;&gt;G$411,0,IF($A541&lt;&gt;$A540,1,MOD(G540-1+(COUNTIFS(H$411:$N$411,$A541)=COUNTIFS(H541:$N541,1)),G$410)+1))</f>
        <v>1</v>
      </c>
      <c r="H541" s="278">
        <f ca="1">IF($A541&lt;&gt;H$411,0,IF($A541&lt;&gt;$A540,1,MOD(H540-1+(COUNTIFS(I$411:$N$411,$A541)=COUNTIFS(I541:$N541,1)),H$410)+1))</f>
        <v>2</v>
      </c>
      <c r="I541" s="278">
        <f ca="1">IF($A541&lt;&gt;I$411,0,IF($A541&lt;&gt;$A540,1,MOD(I540-1+(COUNTIFS(N$411:$N$411,$A541)=COUNTIFS(N541:$N541,1)),I$410)+1))</f>
        <v>1</v>
      </c>
      <c r="J541" s="278"/>
      <c r="K541" s="278"/>
      <c r="L541" s="278"/>
      <c r="M541" s="278"/>
      <c r="O541">
        <v>129</v>
      </c>
      <c r="P541" s="102">
        <f t="shared" ca="1" si="319"/>
        <v>0.5</v>
      </c>
      <c r="Q541" s="102">
        <f t="shared" ca="1" si="320"/>
        <v>0</v>
      </c>
      <c r="R541" s="102">
        <f t="shared" ca="1" si="321"/>
        <v>0</v>
      </c>
      <c r="S541" s="102">
        <f t="shared" ca="1" si="322"/>
        <v>0</v>
      </c>
      <c r="T541" s="102">
        <v>0</v>
      </c>
      <c r="U541" s="102">
        <f t="shared" ca="1" si="323"/>
        <v>0</v>
      </c>
      <c r="V541" s="102">
        <f t="shared" ca="1" si="324"/>
        <v>-0.5</v>
      </c>
      <c r="W541" s="102"/>
      <c r="X541" s="102"/>
      <c r="Y541" s="102"/>
      <c r="Z541" s="102"/>
    </row>
    <row r="542" spans="1:26" outlineLevel="1">
      <c r="A542">
        <f t="shared" ca="1" si="325"/>
        <v>2</v>
      </c>
      <c r="B542" t="str">
        <f t="shared" ca="1" si="326"/>
        <v>EP3 LPD1 LPS2 LPM2</v>
      </c>
      <c r="C542" s="280">
        <f ca="1">IF($A542&lt;&gt;$A541,1,MOD(C541-1+(COUNTIFS(D$411:$N$411,$A542)=COUNTIFS(D542:$N542,1)),C$410)+1)</f>
        <v>3</v>
      </c>
      <c r="D542" s="278">
        <f ca="1">IF($A542&lt;&gt;D$411,0,IF($A542&lt;&gt;$A541,1,MOD(D541-1+(COUNTIFS(E$411:$N$411,$A542)=COUNTIFS(E542:$N542,1)),D$410)+1))</f>
        <v>0</v>
      </c>
      <c r="E542" s="278">
        <f ca="1">IF($A542&lt;&gt;E$411,0,IF($A542&lt;&gt;$A541,1,MOD(E541-1+(COUNTIFS(F$411:$N$411,$A542)=COUNTIFS(F542:$N542,1)),E$410)+1))</f>
        <v>0</v>
      </c>
      <c r="F542" s="278">
        <f ca="1">IF($A542&lt;&gt;F$411,0,IF($A542&lt;&gt;$A541,1,MOD(F541-1+(COUNTIFS(G$411:$N$411,$A542)=COUNTIFS(G542:$N542,1)),F$410)+1))</f>
        <v>0</v>
      </c>
      <c r="G542" s="278">
        <f ca="1">IF($A542&lt;&gt;G$411,0,IF($A542&lt;&gt;$A541,1,MOD(G541-1+(COUNTIFS(H$411:$N$411,$A542)=COUNTIFS(H542:$N542,1)),G$410)+1))</f>
        <v>1</v>
      </c>
      <c r="H542" s="278">
        <f ca="1">IF($A542&lt;&gt;H$411,0,IF($A542&lt;&gt;$A541,1,MOD(H541-1+(COUNTIFS(I$411:$N$411,$A542)=COUNTIFS(I542:$N542,1)),H$410)+1))</f>
        <v>2</v>
      </c>
      <c r="I542" s="278">
        <f ca="1">IF($A542&lt;&gt;I$411,0,IF($A542&lt;&gt;$A541,1,MOD(I541-1+(COUNTIFS(N$411:$N$411,$A542)=COUNTIFS(N542:$N542,1)),I$410)+1))</f>
        <v>2</v>
      </c>
      <c r="J542" s="278"/>
      <c r="K542" s="278"/>
      <c r="L542" s="278"/>
      <c r="M542" s="278"/>
      <c r="O542">
        <v>130</v>
      </c>
      <c r="P542" s="102">
        <f t="shared" ca="1" si="319"/>
        <v>0.5</v>
      </c>
      <c r="Q542" s="102">
        <f t="shared" ca="1" si="320"/>
        <v>0</v>
      </c>
      <c r="R542" s="102">
        <f t="shared" ca="1" si="321"/>
        <v>0</v>
      </c>
      <c r="S542" s="102">
        <f t="shared" ca="1" si="322"/>
        <v>0</v>
      </c>
      <c r="T542" s="102">
        <v>0</v>
      </c>
      <c r="U542" s="102">
        <f t="shared" ca="1" si="323"/>
        <v>0</v>
      </c>
      <c r="V542" s="102">
        <f t="shared" ca="1" si="324"/>
        <v>0</v>
      </c>
      <c r="W542" s="102"/>
      <c r="X542" s="102"/>
      <c r="Y542" s="102"/>
      <c r="Z542" s="102"/>
    </row>
    <row r="543" spans="1:26" outlineLevel="1">
      <c r="A543">
        <f t="shared" ca="1" si="325"/>
        <v>2</v>
      </c>
      <c r="B543" t="str">
        <f t="shared" ca="1" si="326"/>
        <v>EP3 LPD1 LPS2 LPM3</v>
      </c>
      <c r="C543" s="280">
        <f ca="1">IF($A543&lt;&gt;$A542,1,MOD(C542-1+(COUNTIFS(D$411:$N$411,$A543)=COUNTIFS(D543:$N543,1)),C$410)+1)</f>
        <v>3</v>
      </c>
      <c r="D543" s="278">
        <f ca="1">IF($A543&lt;&gt;D$411,0,IF($A543&lt;&gt;$A542,1,MOD(D542-1+(COUNTIFS(E$411:$N$411,$A543)=COUNTIFS(E543:$N543,1)),D$410)+1))</f>
        <v>0</v>
      </c>
      <c r="E543" s="278">
        <f ca="1">IF($A543&lt;&gt;E$411,0,IF($A543&lt;&gt;$A542,1,MOD(E542-1+(COUNTIFS(F$411:$N$411,$A543)=COUNTIFS(F543:$N543,1)),E$410)+1))</f>
        <v>0</v>
      </c>
      <c r="F543" s="278">
        <f ca="1">IF($A543&lt;&gt;F$411,0,IF($A543&lt;&gt;$A542,1,MOD(F542-1+(COUNTIFS(G$411:$N$411,$A543)=COUNTIFS(G543:$N543,1)),F$410)+1))</f>
        <v>0</v>
      </c>
      <c r="G543" s="278">
        <f ca="1">IF($A543&lt;&gt;G$411,0,IF($A543&lt;&gt;$A542,1,MOD(G542-1+(COUNTIFS(H$411:$N$411,$A543)=COUNTIFS(H543:$N543,1)),G$410)+1))</f>
        <v>1</v>
      </c>
      <c r="H543" s="278">
        <f ca="1">IF($A543&lt;&gt;H$411,0,IF($A543&lt;&gt;$A542,1,MOD(H542-1+(COUNTIFS(I$411:$N$411,$A543)=COUNTIFS(I543:$N543,1)),H$410)+1))</f>
        <v>2</v>
      </c>
      <c r="I543" s="278">
        <f ca="1">IF($A543&lt;&gt;I$411,0,IF($A543&lt;&gt;$A542,1,MOD(I542-1+(COUNTIFS(N$411:$N$411,$A543)=COUNTIFS(N543:$N543,1)),I$410)+1))</f>
        <v>3</v>
      </c>
      <c r="J543" s="278"/>
      <c r="K543" s="278"/>
      <c r="L543" s="278"/>
      <c r="M543" s="278"/>
      <c r="O543">
        <v>131</v>
      </c>
      <c r="P543" s="102">
        <f t="shared" ca="1" si="319"/>
        <v>0.5</v>
      </c>
      <c r="Q543" s="102">
        <f t="shared" ca="1" si="320"/>
        <v>0</v>
      </c>
      <c r="R543" s="102">
        <f t="shared" ca="1" si="321"/>
        <v>0</v>
      </c>
      <c r="S543" s="102">
        <f t="shared" ca="1" si="322"/>
        <v>0</v>
      </c>
      <c r="T543" s="102">
        <v>0</v>
      </c>
      <c r="U543" s="102">
        <f t="shared" ca="1" si="323"/>
        <v>0</v>
      </c>
      <c r="V543" s="102">
        <f t="shared" ca="1" si="324"/>
        <v>0.5</v>
      </c>
      <c r="W543" s="102"/>
      <c r="X543" s="102"/>
      <c r="Y543" s="102"/>
      <c r="Z543" s="102"/>
    </row>
    <row r="544" spans="1:26" outlineLevel="1">
      <c r="A544">
        <f t="shared" ca="1" si="325"/>
        <v>2</v>
      </c>
      <c r="B544" t="str">
        <f t="shared" ca="1" si="326"/>
        <v>EP3 LPD1 LPS3 LPM1</v>
      </c>
      <c r="C544" s="280">
        <f ca="1">IF($A544&lt;&gt;$A543,1,MOD(C543-1+(COUNTIFS(D$411:$N$411,$A544)=COUNTIFS(D544:$N544,1)),C$410)+1)</f>
        <v>3</v>
      </c>
      <c r="D544" s="278">
        <f ca="1">IF($A544&lt;&gt;D$411,0,IF($A544&lt;&gt;$A543,1,MOD(D543-1+(COUNTIFS(E$411:$N$411,$A544)=COUNTIFS(E544:$N544,1)),D$410)+1))</f>
        <v>0</v>
      </c>
      <c r="E544" s="278">
        <f ca="1">IF($A544&lt;&gt;E$411,0,IF($A544&lt;&gt;$A543,1,MOD(E543-1+(COUNTIFS(F$411:$N$411,$A544)=COUNTIFS(F544:$N544,1)),E$410)+1))</f>
        <v>0</v>
      </c>
      <c r="F544" s="278">
        <f ca="1">IF($A544&lt;&gt;F$411,0,IF($A544&lt;&gt;$A543,1,MOD(F543-1+(COUNTIFS(G$411:$N$411,$A544)=COUNTIFS(G544:$N544,1)),F$410)+1))</f>
        <v>0</v>
      </c>
      <c r="G544" s="278">
        <f ca="1">IF($A544&lt;&gt;G$411,0,IF($A544&lt;&gt;$A543,1,MOD(G543-1+(COUNTIFS(H$411:$N$411,$A544)=COUNTIFS(H544:$N544,1)),G$410)+1))</f>
        <v>1</v>
      </c>
      <c r="H544" s="278">
        <f ca="1">IF($A544&lt;&gt;H$411,0,IF($A544&lt;&gt;$A543,1,MOD(H543-1+(COUNTIFS(I$411:$N$411,$A544)=COUNTIFS(I544:$N544,1)),H$410)+1))</f>
        <v>3</v>
      </c>
      <c r="I544" s="278">
        <f ca="1">IF($A544&lt;&gt;I$411,0,IF($A544&lt;&gt;$A543,1,MOD(I543-1+(COUNTIFS(N$411:$N$411,$A544)=COUNTIFS(N544:$N544,1)),I$410)+1))</f>
        <v>1</v>
      </c>
      <c r="J544" s="278"/>
      <c r="K544" s="278"/>
      <c r="L544" s="278"/>
      <c r="M544" s="278"/>
      <c r="O544">
        <v>132</v>
      </c>
      <c r="P544" s="102">
        <f t="shared" ca="1" si="319"/>
        <v>0.5</v>
      </c>
      <c r="Q544" s="102">
        <f t="shared" ca="1" si="320"/>
        <v>0</v>
      </c>
      <c r="R544" s="102">
        <f t="shared" ca="1" si="321"/>
        <v>0</v>
      </c>
      <c r="S544" s="102">
        <f t="shared" ca="1" si="322"/>
        <v>0</v>
      </c>
      <c r="T544" s="102">
        <v>0</v>
      </c>
      <c r="U544" s="102">
        <f t="shared" ca="1" si="323"/>
        <v>0.5</v>
      </c>
      <c r="V544" s="102">
        <f t="shared" ca="1" si="324"/>
        <v>-0.5</v>
      </c>
      <c r="W544" s="102"/>
      <c r="X544" s="102"/>
      <c r="Y544" s="102"/>
      <c r="Z544" s="102"/>
    </row>
    <row r="545" spans="1:26" outlineLevel="1">
      <c r="A545">
        <f t="shared" ca="1" si="325"/>
        <v>2</v>
      </c>
      <c r="B545" t="str">
        <f t="shared" ca="1" si="326"/>
        <v>EP3 LPD1 LPS3 LPM2</v>
      </c>
      <c r="C545" s="280">
        <f ca="1">IF($A545&lt;&gt;$A544,1,MOD(C544-1+(COUNTIFS(D$411:$N$411,$A545)=COUNTIFS(D545:$N545,1)),C$410)+1)</f>
        <v>3</v>
      </c>
      <c r="D545" s="278">
        <f ca="1">IF($A545&lt;&gt;D$411,0,IF($A545&lt;&gt;$A544,1,MOD(D544-1+(COUNTIFS(E$411:$N$411,$A545)=COUNTIFS(E545:$N545,1)),D$410)+1))</f>
        <v>0</v>
      </c>
      <c r="E545" s="278">
        <f ca="1">IF($A545&lt;&gt;E$411,0,IF($A545&lt;&gt;$A544,1,MOD(E544-1+(COUNTIFS(F$411:$N$411,$A545)=COUNTIFS(F545:$N545,1)),E$410)+1))</f>
        <v>0</v>
      </c>
      <c r="F545" s="278">
        <f ca="1">IF($A545&lt;&gt;F$411,0,IF($A545&lt;&gt;$A544,1,MOD(F544-1+(COUNTIFS(G$411:$N$411,$A545)=COUNTIFS(G545:$N545,1)),F$410)+1))</f>
        <v>0</v>
      </c>
      <c r="G545" s="278">
        <f ca="1">IF($A545&lt;&gt;G$411,0,IF($A545&lt;&gt;$A544,1,MOD(G544-1+(COUNTIFS(H$411:$N$411,$A545)=COUNTIFS(H545:$N545,1)),G$410)+1))</f>
        <v>1</v>
      </c>
      <c r="H545" s="278">
        <f ca="1">IF($A545&lt;&gt;H$411,0,IF($A545&lt;&gt;$A544,1,MOD(H544-1+(COUNTIFS(I$411:$N$411,$A545)=COUNTIFS(I545:$N545,1)),H$410)+1))</f>
        <v>3</v>
      </c>
      <c r="I545" s="278">
        <f ca="1">IF($A545&lt;&gt;I$411,0,IF($A545&lt;&gt;$A544,1,MOD(I544-1+(COUNTIFS(N$411:$N$411,$A545)=COUNTIFS(N545:$N545,1)),I$410)+1))</f>
        <v>2</v>
      </c>
      <c r="J545" s="278"/>
      <c r="K545" s="278"/>
      <c r="L545" s="278"/>
      <c r="M545" s="278"/>
      <c r="O545">
        <v>133</v>
      </c>
      <c r="P545" s="102">
        <f t="shared" ca="1" si="319"/>
        <v>0.5</v>
      </c>
      <c r="Q545" s="102">
        <f t="shared" ca="1" si="320"/>
        <v>0</v>
      </c>
      <c r="R545" s="102">
        <f t="shared" ca="1" si="321"/>
        <v>0</v>
      </c>
      <c r="S545" s="102">
        <f t="shared" ca="1" si="322"/>
        <v>0</v>
      </c>
      <c r="T545" s="102">
        <v>0</v>
      </c>
      <c r="U545" s="102">
        <f t="shared" ca="1" si="323"/>
        <v>0.5</v>
      </c>
      <c r="V545" s="102">
        <f t="shared" ca="1" si="324"/>
        <v>0</v>
      </c>
      <c r="W545" s="102"/>
      <c r="X545" s="102"/>
      <c r="Y545" s="102"/>
      <c r="Z545" s="102"/>
    </row>
    <row r="546" spans="1:26" outlineLevel="1">
      <c r="A546">
        <f t="shared" ca="1" si="325"/>
        <v>2</v>
      </c>
      <c r="B546" t="str">
        <f t="shared" ca="1" si="326"/>
        <v>EP3 LPD1 LPS3 LPM3</v>
      </c>
      <c r="C546" s="280">
        <f ca="1">IF($A546&lt;&gt;$A545,1,MOD(C545-1+(COUNTIFS(D$411:$N$411,$A546)=COUNTIFS(D546:$N546,1)),C$410)+1)</f>
        <v>3</v>
      </c>
      <c r="D546" s="278">
        <f ca="1">IF($A546&lt;&gt;D$411,0,IF($A546&lt;&gt;$A545,1,MOD(D545-1+(COUNTIFS(E$411:$N$411,$A546)=COUNTIFS(E546:$N546,1)),D$410)+1))</f>
        <v>0</v>
      </c>
      <c r="E546" s="278">
        <f ca="1">IF($A546&lt;&gt;E$411,0,IF($A546&lt;&gt;$A545,1,MOD(E545-1+(COUNTIFS(F$411:$N$411,$A546)=COUNTIFS(F546:$N546,1)),E$410)+1))</f>
        <v>0</v>
      </c>
      <c r="F546" s="278">
        <f ca="1">IF($A546&lt;&gt;F$411,0,IF($A546&lt;&gt;$A545,1,MOD(F545-1+(COUNTIFS(G$411:$N$411,$A546)=COUNTIFS(G546:$N546,1)),F$410)+1))</f>
        <v>0</v>
      </c>
      <c r="G546" s="278">
        <f ca="1">IF($A546&lt;&gt;G$411,0,IF($A546&lt;&gt;$A545,1,MOD(G545-1+(COUNTIFS(H$411:$N$411,$A546)=COUNTIFS(H546:$N546,1)),G$410)+1))</f>
        <v>1</v>
      </c>
      <c r="H546" s="278">
        <f ca="1">IF($A546&lt;&gt;H$411,0,IF($A546&lt;&gt;$A545,1,MOD(H545-1+(COUNTIFS(I$411:$N$411,$A546)=COUNTIFS(I546:$N546,1)),H$410)+1))</f>
        <v>3</v>
      </c>
      <c r="I546" s="278">
        <f ca="1">IF($A546&lt;&gt;I$411,0,IF($A546&lt;&gt;$A545,1,MOD(I545-1+(COUNTIFS(N$411:$N$411,$A546)=COUNTIFS(N546:$N546,1)),I$410)+1))</f>
        <v>3</v>
      </c>
      <c r="J546" s="278"/>
      <c r="K546" s="278"/>
      <c r="L546" s="278"/>
      <c r="M546" s="278"/>
      <c r="O546">
        <v>134</v>
      </c>
      <c r="P546" s="102">
        <f t="shared" ca="1" si="319"/>
        <v>0.5</v>
      </c>
      <c r="Q546" s="102">
        <f t="shared" ca="1" si="320"/>
        <v>0</v>
      </c>
      <c r="R546" s="102">
        <f t="shared" ca="1" si="321"/>
        <v>0</v>
      </c>
      <c r="S546" s="102">
        <f t="shared" ca="1" si="322"/>
        <v>0</v>
      </c>
      <c r="T546" s="102">
        <v>0</v>
      </c>
      <c r="U546" s="102">
        <f t="shared" ca="1" si="323"/>
        <v>0.5</v>
      </c>
      <c r="V546" s="102">
        <f t="shared" ca="1" si="324"/>
        <v>0.5</v>
      </c>
      <c r="W546" s="102"/>
      <c r="X546" s="102"/>
      <c r="Y546" s="102"/>
      <c r="Z546" s="102"/>
    </row>
    <row r="547" spans="1:26" outlineLevel="1">
      <c r="A547">
        <f t="shared" ca="1" si="325"/>
        <v>2</v>
      </c>
      <c r="B547" t="str">
        <f t="shared" ca="1" si="326"/>
        <v>EP1 LPD1 LPS1 LPM1</v>
      </c>
      <c r="C547" s="280">
        <f ca="1">IF($A547&lt;&gt;$A546,1,MOD(C546-1+(COUNTIFS(D$411:$N$411,$A547)=COUNTIFS(D547:$N547,1)),C$410)+1)</f>
        <v>1</v>
      </c>
      <c r="D547" s="278">
        <f ca="1">IF($A547&lt;&gt;D$411,0,IF($A547&lt;&gt;$A546,1,MOD(D546-1+(COUNTIFS(E$411:$N$411,$A547)=COUNTIFS(E547:$N547,1)),D$410)+1))</f>
        <v>0</v>
      </c>
      <c r="E547" s="278">
        <f ca="1">IF($A547&lt;&gt;E$411,0,IF($A547&lt;&gt;$A546,1,MOD(E546-1+(COUNTIFS(F$411:$N$411,$A547)=COUNTIFS(F547:$N547,1)),E$410)+1))</f>
        <v>0</v>
      </c>
      <c r="F547" s="278">
        <f ca="1">IF($A547&lt;&gt;F$411,0,IF($A547&lt;&gt;$A546,1,MOD(F546-1+(COUNTIFS(G$411:$N$411,$A547)=COUNTIFS(G547:$N547,1)),F$410)+1))</f>
        <v>0</v>
      </c>
      <c r="G547" s="278">
        <f ca="1">IF($A547&lt;&gt;G$411,0,IF($A547&lt;&gt;$A546,1,MOD(G546-1+(COUNTIFS(H$411:$N$411,$A547)=COUNTIFS(H547:$N547,1)),G$410)+1))</f>
        <v>1</v>
      </c>
      <c r="H547" s="278">
        <f ca="1">IF($A547&lt;&gt;H$411,0,IF($A547&lt;&gt;$A546,1,MOD(H546-1+(COUNTIFS(I$411:$N$411,$A547)=COUNTIFS(I547:$N547,1)),H$410)+1))</f>
        <v>1</v>
      </c>
      <c r="I547" s="278">
        <f ca="1">IF($A547&lt;&gt;I$411,0,IF($A547&lt;&gt;$A546,1,MOD(I546-1+(COUNTIFS(N$411:$N$411,$A547)=COUNTIFS(N547:$N547,1)),I$410)+1))</f>
        <v>1</v>
      </c>
      <c r="J547" s="278"/>
      <c r="K547" s="278"/>
      <c r="L547" s="278"/>
      <c r="M547" s="278"/>
      <c r="O547">
        <v>135</v>
      </c>
      <c r="P547" s="102">
        <f t="shared" ca="1" si="319"/>
        <v>-0.5</v>
      </c>
      <c r="Q547" s="102">
        <f t="shared" ca="1" si="320"/>
        <v>0</v>
      </c>
      <c r="R547" s="102">
        <f t="shared" ca="1" si="321"/>
        <v>0</v>
      </c>
      <c r="S547" s="102">
        <f t="shared" ca="1" si="322"/>
        <v>0</v>
      </c>
      <c r="T547" s="102">
        <v>0</v>
      </c>
      <c r="U547" s="102">
        <f t="shared" ca="1" si="323"/>
        <v>-0.5</v>
      </c>
      <c r="V547" s="102">
        <f t="shared" ca="1" si="324"/>
        <v>-0.5</v>
      </c>
      <c r="W547" s="102"/>
      <c r="X547" s="102"/>
      <c r="Y547" s="102"/>
      <c r="Z547" s="102"/>
    </row>
    <row r="548" spans="1:26" outlineLevel="1">
      <c r="A548">
        <f t="shared" ca="1" si="325"/>
        <v>2</v>
      </c>
      <c r="B548" t="str">
        <f t="shared" ca="1" si="326"/>
        <v>EP1 LPD1 LPS1 LPM2</v>
      </c>
      <c r="C548" s="280">
        <f ca="1">IF($A548&lt;&gt;$A547,1,MOD(C547-1+(COUNTIFS(D$411:$N$411,$A548)=COUNTIFS(D548:$N548,1)),C$410)+1)</f>
        <v>1</v>
      </c>
      <c r="D548" s="278">
        <f ca="1">IF($A548&lt;&gt;D$411,0,IF($A548&lt;&gt;$A547,1,MOD(D547-1+(COUNTIFS(E$411:$N$411,$A548)=COUNTIFS(E548:$N548,1)),D$410)+1))</f>
        <v>0</v>
      </c>
      <c r="E548" s="278">
        <f ca="1">IF($A548&lt;&gt;E$411,0,IF($A548&lt;&gt;$A547,1,MOD(E547-1+(COUNTIFS(F$411:$N$411,$A548)=COUNTIFS(F548:$N548,1)),E$410)+1))</f>
        <v>0</v>
      </c>
      <c r="F548" s="278">
        <f ca="1">IF($A548&lt;&gt;F$411,0,IF($A548&lt;&gt;$A547,1,MOD(F547-1+(COUNTIFS(G$411:$N$411,$A548)=COUNTIFS(G548:$N548,1)),F$410)+1))</f>
        <v>0</v>
      </c>
      <c r="G548" s="278">
        <f ca="1">IF($A548&lt;&gt;G$411,0,IF($A548&lt;&gt;$A547,1,MOD(G547-1+(COUNTIFS(H$411:$N$411,$A548)=COUNTIFS(H548:$N548,1)),G$410)+1))</f>
        <v>1</v>
      </c>
      <c r="H548" s="278">
        <f ca="1">IF($A548&lt;&gt;H$411,0,IF($A548&lt;&gt;$A547,1,MOD(H547-1+(COUNTIFS(I$411:$N$411,$A548)=COUNTIFS(I548:$N548,1)),H$410)+1))</f>
        <v>1</v>
      </c>
      <c r="I548" s="278">
        <f ca="1">IF($A548&lt;&gt;I$411,0,IF($A548&lt;&gt;$A547,1,MOD(I547-1+(COUNTIFS(N$411:$N$411,$A548)=COUNTIFS(N548:$N548,1)),I$410)+1))</f>
        <v>2</v>
      </c>
      <c r="J548" s="278"/>
      <c r="K548" s="278"/>
      <c r="L548" s="278"/>
      <c r="M548" s="278"/>
      <c r="O548">
        <v>136</v>
      </c>
      <c r="P548" s="102">
        <f t="shared" ca="1" si="319"/>
        <v>-0.5</v>
      </c>
      <c r="Q548" s="102">
        <f t="shared" ca="1" si="320"/>
        <v>0</v>
      </c>
      <c r="R548" s="102">
        <f t="shared" ca="1" si="321"/>
        <v>0</v>
      </c>
      <c r="S548" s="102">
        <f t="shared" ca="1" si="322"/>
        <v>0</v>
      </c>
      <c r="T548" s="102">
        <v>0</v>
      </c>
      <c r="U548" s="102">
        <f t="shared" ca="1" si="323"/>
        <v>-0.5</v>
      </c>
      <c r="V548" s="102">
        <f t="shared" ca="1" si="324"/>
        <v>0</v>
      </c>
      <c r="W548" s="102"/>
      <c r="X548" s="102"/>
      <c r="Y548" s="102"/>
      <c r="Z548" s="102"/>
    </row>
    <row r="549" spans="1:26" outlineLevel="1">
      <c r="A549">
        <f t="shared" ca="1" si="325"/>
        <v>2</v>
      </c>
      <c r="B549" t="str">
        <f t="shared" ca="1" si="326"/>
        <v>EP1 LPD1 LPS1 LPM3</v>
      </c>
      <c r="C549" s="280">
        <f ca="1">IF($A549&lt;&gt;$A548,1,MOD(C548-1+(COUNTIFS(D$411:$N$411,$A549)=COUNTIFS(D549:$N549,1)),C$410)+1)</f>
        <v>1</v>
      </c>
      <c r="D549" s="278">
        <f ca="1">IF($A549&lt;&gt;D$411,0,IF($A549&lt;&gt;$A548,1,MOD(D548-1+(COUNTIFS(E$411:$N$411,$A549)=COUNTIFS(E549:$N549,1)),D$410)+1))</f>
        <v>0</v>
      </c>
      <c r="E549" s="278">
        <f ca="1">IF($A549&lt;&gt;E$411,0,IF($A549&lt;&gt;$A548,1,MOD(E548-1+(COUNTIFS(F$411:$N$411,$A549)=COUNTIFS(F549:$N549,1)),E$410)+1))</f>
        <v>0</v>
      </c>
      <c r="F549" s="278">
        <f ca="1">IF($A549&lt;&gt;F$411,0,IF($A549&lt;&gt;$A548,1,MOD(F548-1+(COUNTIFS(G$411:$N$411,$A549)=COUNTIFS(G549:$N549,1)),F$410)+1))</f>
        <v>0</v>
      </c>
      <c r="G549" s="278">
        <f ca="1">IF($A549&lt;&gt;G$411,0,IF($A549&lt;&gt;$A548,1,MOD(G548-1+(COUNTIFS(H$411:$N$411,$A549)=COUNTIFS(H549:$N549,1)),G$410)+1))</f>
        <v>1</v>
      </c>
      <c r="H549" s="278">
        <f ca="1">IF($A549&lt;&gt;H$411,0,IF($A549&lt;&gt;$A548,1,MOD(H548-1+(COUNTIFS(I$411:$N$411,$A549)=COUNTIFS(I549:$N549,1)),H$410)+1))</f>
        <v>1</v>
      </c>
      <c r="I549" s="278">
        <f ca="1">IF($A549&lt;&gt;I$411,0,IF($A549&lt;&gt;$A548,1,MOD(I548-1+(COUNTIFS(N$411:$N$411,$A549)=COUNTIFS(N549:$N549,1)),I$410)+1))</f>
        <v>3</v>
      </c>
      <c r="J549" s="278"/>
      <c r="K549" s="278"/>
      <c r="L549" s="278"/>
      <c r="M549" s="278"/>
      <c r="O549">
        <v>137</v>
      </c>
      <c r="P549" s="102">
        <f t="shared" ca="1" si="319"/>
        <v>-0.5</v>
      </c>
      <c r="Q549" s="102">
        <f t="shared" ca="1" si="320"/>
        <v>0</v>
      </c>
      <c r="R549" s="102">
        <f t="shared" ca="1" si="321"/>
        <v>0</v>
      </c>
      <c r="S549" s="102">
        <f t="shared" ca="1" si="322"/>
        <v>0</v>
      </c>
      <c r="T549" s="102">
        <v>0</v>
      </c>
      <c r="U549" s="102">
        <f t="shared" ca="1" si="323"/>
        <v>-0.5</v>
      </c>
      <c r="V549" s="102">
        <f t="shared" ca="1" si="324"/>
        <v>0.5</v>
      </c>
      <c r="W549" s="102"/>
      <c r="X549" s="102"/>
      <c r="Y549" s="102"/>
      <c r="Z549" s="102"/>
    </row>
    <row r="550" spans="1:26" outlineLevel="1">
      <c r="A550">
        <f t="shared" ca="1" si="325"/>
        <v>2</v>
      </c>
      <c r="B550" t="str">
        <f t="shared" ca="1" si="326"/>
        <v>EP1 LPD1 LPS2 LPM1</v>
      </c>
      <c r="C550" s="280">
        <f ca="1">IF($A550&lt;&gt;$A549,1,MOD(C549-1+(COUNTIFS(D$411:$N$411,$A550)=COUNTIFS(D550:$N550,1)),C$410)+1)</f>
        <v>1</v>
      </c>
      <c r="D550" s="278">
        <f ca="1">IF($A550&lt;&gt;D$411,0,IF($A550&lt;&gt;$A549,1,MOD(D549-1+(COUNTIFS(E$411:$N$411,$A550)=COUNTIFS(E550:$N550,1)),D$410)+1))</f>
        <v>0</v>
      </c>
      <c r="E550" s="278">
        <f ca="1">IF($A550&lt;&gt;E$411,0,IF($A550&lt;&gt;$A549,1,MOD(E549-1+(COUNTIFS(F$411:$N$411,$A550)=COUNTIFS(F550:$N550,1)),E$410)+1))</f>
        <v>0</v>
      </c>
      <c r="F550" s="278">
        <f ca="1">IF($A550&lt;&gt;F$411,0,IF($A550&lt;&gt;$A549,1,MOD(F549-1+(COUNTIFS(G$411:$N$411,$A550)=COUNTIFS(G550:$N550,1)),F$410)+1))</f>
        <v>0</v>
      </c>
      <c r="G550" s="278">
        <f ca="1">IF($A550&lt;&gt;G$411,0,IF($A550&lt;&gt;$A549,1,MOD(G549-1+(COUNTIFS(H$411:$N$411,$A550)=COUNTIFS(H550:$N550,1)),G$410)+1))</f>
        <v>1</v>
      </c>
      <c r="H550" s="278">
        <f ca="1">IF($A550&lt;&gt;H$411,0,IF($A550&lt;&gt;$A549,1,MOD(H549-1+(COUNTIFS(I$411:$N$411,$A550)=COUNTIFS(I550:$N550,1)),H$410)+1))</f>
        <v>2</v>
      </c>
      <c r="I550" s="278">
        <f ca="1">IF($A550&lt;&gt;I$411,0,IF($A550&lt;&gt;$A549,1,MOD(I549-1+(COUNTIFS(N$411:$N$411,$A550)=COUNTIFS(N550:$N550,1)),I$410)+1))</f>
        <v>1</v>
      </c>
      <c r="J550" s="278"/>
      <c r="K550" s="278"/>
      <c r="L550" s="278"/>
      <c r="M550" s="278"/>
      <c r="O550">
        <v>138</v>
      </c>
      <c r="P550" s="102">
        <f t="shared" ca="1" si="319"/>
        <v>-0.5</v>
      </c>
      <c r="Q550" s="102">
        <f t="shared" ca="1" si="320"/>
        <v>0</v>
      </c>
      <c r="R550" s="102">
        <f t="shared" ca="1" si="321"/>
        <v>0</v>
      </c>
      <c r="S550" s="102">
        <f t="shared" ca="1" si="322"/>
        <v>0</v>
      </c>
      <c r="T550" s="102">
        <v>0</v>
      </c>
      <c r="U550" s="102">
        <f t="shared" ca="1" si="323"/>
        <v>0</v>
      </c>
      <c r="V550" s="102">
        <f t="shared" ca="1" si="324"/>
        <v>-0.5</v>
      </c>
      <c r="W550" s="102"/>
      <c r="X550" s="102"/>
      <c r="Y550" s="102"/>
      <c r="Z550" s="102"/>
    </row>
    <row r="551" spans="1:26" outlineLevel="1">
      <c r="A551">
        <f t="shared" ca="1" si="325"/>
        <v>2</v>
      </c>
      <c r="B551" t="str">
        <f t="shared" ca="1" si="326"/>
        <v>EP1 LPD1 LPS2 LPM2</v>
      </c>
      <c r="C551" s="280">
        <f ca="1">IF($A551&lt;&gt;$A550,1,MOD(C550-1+(COUNTIFS(D$411:$N$411,$A551)=COUNTIFS(D551:$N551,1)),C$410)+1)</f>
        <v>1</v>
      </c>
      <c r="D551" s="278">
        <f ca="1">IF($A551&lt;&gt;D$411,0,IF($A551&lt;&gt;$A550,1,MOD(D550-1+(COUNTIFS(E$411:$N$411,$A551)=COUNTIFS(E551:$N551,1)),D$410)+1))</f>
        <v>0</v>
      </c>
      <c r="E551" s="278">
        <f ca="1">IF($A551&lt;&gt;E$411,0,IF($A551&lt;&gt;$A550,1,MOD(E550-1+(COUNTIFS(F$411:$N$411,$A551)=COUNTIFS(F551:$N551,1)),E$410)+1))</f>
        <v>0</v>
      </c>
      <c r="F551" s="278">
        <f ca="1">IF($A551&lt;&gt;F$411,0,IF($A551&lt;&gt;$A550,1,MOD(F550-1+(COUNTIFS(G$411:$N$411,$A551)=COUNTIFS(G551:$N551,1)),F$410)+1))</f>
        <v>0</v>
      </c>
      <c r="G551" s="278">
        <f ca="1">IF($A551&lt;&gt;G$411,0,IF($A551&lt;&gt;$A550,1,MOD(G550-1+(COUNTIFS(H$411:$N$411,$A551)=COUNTIFS(H551:$N551,1)),G$410)+1))</f>
        <v>1</v>
      </c>
      <c r="H551" s="278">
        <f ca="1">IF($A551&lt;&gt;H$411,0,IF($A551&lt;&gt;$A550,1,MOD(H550-1+(COUNTIFS(I$411:$N$411,$A551)=COUNTIFS(I551:$N551,1)),H$410)+1))</f>
        <v>2</v>
      </c>
      <c r="I551" s="278">
        <f ca="1">IF($A551&lt;&gt;I$411,0,IF($A551&lt;&gt;$A550,1,MOD(I550-1+(COUNTIFS(N$411:$N$411,$A551)=COUNTIFS(N551:$N551,1)),I$410)+1))</f>
        <v>2</v>
      </c>
      <c r="J551" s="278"/>
      <c r="K551" s="278"/>
      <c r="L551" s="278"/>
      <c r="M551" s="278"/>
      <c r="O551">
        <v>139</v>
      </c>
      <c r="P551" s="102">
        <f t="shared" ca="1" si="319"/>
        <v>-0.5</v>
      </c>
      <c r="Q551" s="102">
        <f t="shared" ca="1" si="320"/>
        <v>0</v>
      </c>
      <c r="R551" s="102">
        <f t="shared" ca="1" si="321"/>
        <v>0</v>
      </c>
      <c r="S551" s="102">
        <f t="shared" ca="1" si="322"/>
        <v>0</v>
      </c>
      <c r="T551" s="102">
        <v>0</v>
      </c>
      <c r="U551" s="102">
        <f t="shared" ca="1" si="323"/>
        <v>0</v>
      </c>
      <c r="V551" s="102">
        <f t="shared" ca="1" si="324"/>
        <v>0</v>
      </c>
      <c r="W551" s="102"/>
      <c r="X551" s="102"/>
      <c r="Y551" s="102"/>
      <c r="Z551" s="102"/>
    </row>
    <row r="552" spans="1:26" outlineLevel="1">
      <c r="A552">
        <f t="shared" ca="1" si="325"/>
        <v>2</v>
      </c>
      <c r="B552" t="str">
        <f t="shared" ca="1" si="326"/>
        <v>EP1 LPD1 LPS2 LPM3</v>
      </c>
      <c r="C552" s="280">
        <f ca="1">IF($A552&lt;&gt;$A551,1,MOD(C551-1+(COUNTIFS(D$411:$N$411,$A552)=COUNTIFS(D552:$N552,1)),C$410)+1)</f>
        <v>1</v>
      </c>
      <c r="D552" s="278">
        <f ca="1">IF($A552&lt;&gt;D$411,0,IF($A552&lt;&gt;$A551,1,MOD(D551-1+(COUNTIFS(E$411:$N$411,$A552)=COUNTIFS(E552:$N552,1)),D$410)+1))</f>
        <v>0</v>
      </c>
      <c r="E552" s="278">
        <f ca="1">IF($A552&lt;&gt;E$411,0,IF($A552&lt;&gt;$A551,1,MOD(E551-1+(COUNTIFS(F$411:$N$411,$A552)=COUNTIFS(F552:$N552,1)),E$410)+1))</f>
        <v>0</v>
      </c>
      <c r="F552" s="278">
        <f ca="1">IF($A552&lt;&gt;F$411,0,IF($A552&lt;&gt;$A551,1,MOD(F551-1+(COUNTIFS(G$411:$N$411,$A552)=COUNTIFS(G552:$N552,1)),F$410)+1))</f>
        <v>0</v>
      </c>
      <c r="G552" s="278">
        <f ca="1">IF($A552&lt;&gt;G$411,0,IF($A552&lt;&gt;$A551,1,MOD(G551-1+(COUNTIFS(H$411:$N$411,$A552)=COUNTIFS(H552:$N552,1)),G$410)+1))</f>
        <v>1</v>
      </c>
      <c r="H552" s="278">
        <f ca="1">IF($A552&lt;&gt;H$411,0,IF($A552&lt;&gt;$A551,1,MOD(H551-1+(COUNTIFS(I$411:$N$411,$A552)=COUNTIFS(I552:$N552,1)),H$410)+1))</f>
        <v>2</v>
      </c>
      <c r="I552" s="278">
        <f ca="1">IF($A552&lt;&gt;I$411,0,IF($A552&lt;&gt;$A551,1,MOD(I551-1+(COUNTIFS(N$411:$N$411,$A552)=COUNTIFS(N552:$N552,1)),I$410)+1))</f>
        <v>3</v>
      </c>
      <c r="J552" s="278"/>
      <c r="K552" s="278"/>
      <c r="L552" s="278"/>
      <c r="M552" s="278"/>
      <c r="O552">
        <v>140</v>
      </c>
      <c r="P552" s="102">
        <f t="shared" ca="1" si="319"/>
        <v>-0.5</v>
      </c>
      <c r="Q552" s="102">
        <f t="shared" ca="1" si="320"/>
        <v>0</v>
      </c>
      <c r="R552" s="102">
        <f t="shared" ca="1" si="321"/>
        <v>0</v>
      </c>
      <c r="S552" s="102">
        <f t="shared" ca="1" si="322"/>
        <v>0</v>
      </c>
      <c r="T552" s="102">
        <v>0</v>
      </c>
      <c r="U552" s="102">
        <f t="shared" ca="1" si="323"/>
        <v>0</v>
      </c>
      <c r="V552" s="102">
        <f t="shared" ca="1" si="324"/>
        <v>0.5</v>
      </c>
      <c r="W552" s="102"/>
      <c r="X552" s="102"/>
      <c r="Y552" s="102"/>
      <c r="Z552" s="102"/>
    </row>
    <row r="553" spans="1:26" outlineLevel="1">
      <c r="A553">
        <f t="shared" ca="1" si="325"/>
        <v>2</v>
      </c>
      <c r="B553" t="str">
        <f t="shared" ca="1" si="326"/>
        <v>EP1 LPD1 LPS3 LPM1</v>
      </c>
      <c r="C553" s="280">
        <f ca="1">IF($A553&lt;&gt;$A552,1,MOD(C552-1+(COUNTIFS(D$411:$N$411,$A553)=COUNTIFS(D553:$N553,1)),C$410)+1)</f>
        <v>1</v>
      </c>
      <c r="D553" s="278">
        <f ca="1">IF($A553&lt;&gt;D$411,0,IF($A553&lt;&gt;$A552,1,MOD(D552-1+(COUNTIFS(E$411:$N$411,$A553)=COUNTIFS(E553:$N553,1)),D$410)+1))</f>
        <v>0</v>
      </c>
      <c r="E553" s="278">
        <f ca="1">IF($A553&lt;&gt;E$411,0,IF($A553&lt;&gt;$A552,1,MOD(E552-1+(COUNTIFS(F$411:$N$411,$A553)=COUNTIFS(F553:$N553,1)),E$410)+1))</f>
        <v>0</v>
      </c>
      <c r="F553" s="278">
        <f ca="1">IF($A553&lt;&gt;F$411,0,IF($A553&lt;&gt;$A552,1,MOD(F552-1+(COUNTIFS(G$411:$N$411,$A553)=COUNTIFS(G553:$N553,1)),F$410)+1))</f>
        <v>0</v>
      </c>
      <c r="G553" s="278">
        <f ca="1">IF($A553&lt;&gt;G$411,0,IF($A553&lt;&gt;$A552,1,MOD(G552-1+(COUNTIFS(H$411:$N$411,$A553)=COUNTIFS(H553:$N553,1)),G$410)+1))</f>
        <v>1</v>
      </c>
      <c r="H553" s="278">
        <f ca="1">IF($A553&lt;&gt;H$411,0,IF($A553&lt;&gt;$A552,1,MOD(H552-1+(COUNTIFS(I$411:$N$411,$A553)=COUNTIFS(I553:$N553,1)),H$410)+1))</f>
        <v>3</v>
      </c>
      <c r="I553" s="278">
        <f ca="1">IF($A553&lt;&gt;I$411,0,IF($A553&lt;&gt;$A552,1,MOD(I552-1+(COUNTIFS(N$411:$N$411,$A553)=COUNTIFS(N553:$N553,1)),I$410)+1))</f>
        <v>1</v>
      </c>
      <c r="J553" s="278"/>
      <c r="K553" s="278"/>
      <c r="L553" s="278"/>
      <c r="M553" s="278"/>
      <c r="O553">
        <v>141</v>
      </c>
      <c r="P553" s="102">
        <f t="shared" ca="1" si="319"/>
        <v>-0.5</v>
      </c>
      <c r="Q553" s="102">
        <f t="shared" ca="1" si="320"/>
        <v>0</v>
      </c>
      <c r="R553" s="102">
        <f t="shared" ca="1" si="321"/>
        <v>0</v>
      </c>
      <c r="S553" s="102">
        <f t="shared" ca="1" si="322"/>
        <v>0</v>
      </c>
      <c r="T553" s="102">
        <v>0</v>
      </c>
      <c r="U553" s="102">
        <f t="shared" ca="1" si="323"/>
        <v>0.5</v>
      </c>
      <c r="V553" s="102">
        <f t="shared" ca="1" si="324"/>
        <v>-0.5</v>
      </c>
      <c r="W553" s="102"/>
      <c r="X553" s="102"/>
      <c r="Y553" s="102"/>
      <c r="Z553" s="102"/>
    </row>
    <row r="554" spans="1:26" outlineLevel="1">
      <c r="A554">
        <f t="shared" ca="1" si="325"/>
        <v>2</v>
      </c>
      <c r="B554" t="str">
        <f t="shared" ca="1" si="326"/>
        <v>EP1 LPD1 LPS3 LPM2</v>
      </c>
      <c r="C554" s="280">
        <f ca="1">IF($A554&lt;&gt;$A553,1,MOD(C553-1+(COUNTIFS(D$411:$N$411,$A554)=COUNTIFS(D554:$N554,1)),C$410)+1)</f>
        <v>1</v>
      </c>
      <c r="D554" s="278">
        <f ca="1">IF($A554&lt;&gt;D$411,0,IF($A554&lt;&gt;$A553,1,MOD(D553-1+(COUNTIFS(E$411:$N$411,$A554)=COUNTIFS(E554:$N554,1)),D$410)+1))</f>
        <v>0</v>
      </c>
      <c r="E554" s="278">
        <f ca="1">IF($A554&lt;&gt;E$411,0,IF($A554&lt;&gt;$A553,1,MOD(E553-1+(COUNTIFS(F$411:$N$411,$A554)=COUNTIFS(F554:$N554,1)),E$410)+1))</f>
        <v>0</v>
      </c>
      <c r="F554" s="278">
        <f ca="1">IF($A554&lt;&gt;F$411,0,IF($A554&lt;&gt;$A553,1,MOD(F553-1+(COUNTIFS(G$411:$N$411,$A554)=COUNTIFS(G554:$N554,1)),F$410)+1))</f>
        <v>0</v>
      </c>
      <c r="G554" s="278">
        <f ca="1">IF($A554&lt;&gt;G$411,0,IF($A554&lt;&gt;$A553,1,MOD(G553-1+(COUNTIFS(H$411:$N$411,$A554)=COUNTIFS(H554:$N554,1)),G$410)+1))</f>
        <v>1</v>
      </c>
      <c r="H554" s="278">
        <f ca="1">IF($A554&lt;&gt;H$411,0,IF($A554&lt;&gt;$A553,1,MOD(H553-1+(COUNTIFS(I$411:$N$411,$A554)=COUNTIFS(I554:$N554,1)),H$410)+1))</f>
        <v>3</v>
      </c>
      <c r="I554" s="278">
        <f ca="1">IF($A554&lt;&gt;I$411,0,IF($A554&lt;&gt;$A553,1,MOD(I553-1+(COUNTIFS(N$411:$N$411,$A554)=COUNTIFS(N554:$N554,1)),I$410)+1))</f>
        <v>2</v>
      </c>
      <c r="J554" s="278"/>
      <c r="K554" s="278"/>
      <c r="L554" s="278"/>
      <c r="M554" s="278"/>
      <c r="O554">
        <v>142</v>
      </c>
      <c r="P554" s="102">
        <f t="shared" ca="1" si="319"/>
        <v>-0.5</v>
      </c>
      <c r="Q554" s="102">
        <f t="shared" ca="1" si="320"/>
        <v>0</v>
      </c>
      <c r="R554" s="102">
        <f t="shared" ca="1" si="321"/>
        <v>0</v>
      </c>
      <c r="S554" s="102">
        <f t="shared" ca="1" si="322"/>
        <v>0</v>
      </c>
      <c r="T554" s="102">
        <v>0</v>
      </c>
      <c r="U554" s="102">
        <f t="shared" ca="1" si="323"/>
        <v>0.5</v>
      </c>
      <c r="V554" s="102">
        <f t="shared" ca="1" si="324"/>
        <v>0</v>
      </c>
      <c r="W554" s="102"/>
      <c r="X554" s="102"/>
      <c r="Y554" s="102"/>
      <c r="Z554" s="102"/>
    </row>
    <row r="555" spans="1:26" outlineLevel="1">
      <c r="A555">
        <f t="shared" ca="1" si="325"/>
        <v>2</v>
      </c>
      <c r="B555" t="str">
        <f t="shared" ca="1" si="326"/>
        <v>EP1 LPD1 LPS3 LPM3</v>
      </c>
      <c r="C555" s="280">
        <f ca="1">IF($A555&lt;&gt;$A554,1,MOD(C554-1+(COUNTIFS(D$411:$N$411,$A555)=COUNTIFS(D555:$N555,1)),C$410)+1)</f>
        <v>1</v>
      </c>
      <c r="D555" s="278">
        <f ca="1">IF($A555&lt;&gt;D$411,0,IF($A555&lt;&gt;$A554,1,MOD(D554-1+(COUNTIFS(E$411:$N$411,$A555)=COUNTIFS(E555:$N555,1)),D$410)+1))</f>
        <v>0</v>
      </c>
      <c r="E555" s="278">
        <f ca="1">IF($A555&lt;&gt;E$411,0,IF($A555&lt;&gt;$A554,1,MOD(E554-1+(COUNTIFS(F$411:$N$411,$A555)=COUNTIFS(F555:$N555,1)),E$410)+1))</f>
        <v>0</v>
      </c>
      <c r="F555" s="278">
        <f ca="1">IF($A555&lt;&gt;F$411,0,IF($A555&lt;&gt;$A554,1,MOD(F554-1+(COUNTIFS(G$411:$N$411,$A555)=COUNTIFS(G555:$N555,1)),F$410)+1))</f>
        <v>0</v>
      </c>
      <c r="G555" s="278">
        <f ca="1">IF($A555&lt;&gt;G$411,0,IF($A555&lt;&gt;$A554,1,MOD(G554-1+(COUNTIFS(H$411:$N$411,$A555)=COUNTIFS(H555:$N555,1)),G$410)+1))</f>
        <v>1</v>
      </c>
      <c r="H555" s="278">
        <f ca="1">IF($A555&lt;&gt;H$411,0,IF($A555&lt;&gt;$A554,1,MOD(H554-1+(COUNTIFS(I$411:$N$411,$A555)=COUNTIFS(I555:$N555,1)),H$410)+1))</f>
        <v>3</v>
      </c>
      <c r="I555" s="278">
        <f ca="1">IF($A555&lt;&gt;I$411,0,IF($A555&lt;&gt;$A554,1,MOD(I554-1+(COUNTIFS(N$411:$N$411,$A555)=COUNTIFS(N555:$N555,1)),I$410)+1))</f>
        <v>3</v>
      </c>
      <c r="J555" s="278"/>
      <c r="K555" s="278"/>
      <c r="L555" s="278"/>
      <c r="M555" s="278"/>
      <c r="O555">
        <v>143</v>
      </c>
      <c r="P555" s="102">
        <f t="shared" ca="1" si="319"/>
        <v>-0.5</v>
      </c>
      <c r="Q555" s="102">
        <f t="shared" ca="1" si="320"/>
        <v>0</v>
      </c>
      <c r="R555" s="102">
        <f t="shared" ca="1" si="321"/>
        <v>0</v>
      </c>
      <c r="S555" s="102">
        <f t="shared" ca="1" si="322"/>
        <v>0</v>
      </c>
      <c r="T555" s="102">
        <v>0</v>
      </c>
      <c r="U555" s="102">
        <f t="shared" ca="1" si="323"/>
        <v>0.5</v>
      </c>
      <c r="V555" s="102">
        <f t="shared" ca="1" si="324"/>
        <v>0.5</v>
      </c>
      <c r="W555" s="102"/>
      <c r="X555" s="102"/>
      <c r="Y555" s="102"/>
      <c r="Z555" s="102"/>
    </row>
    <row r="556" spans="1:26" outlineLevel="1">
      <c r="A556">
        <f t="shared" ca="1" si="325"/>
        <v>2</v>
      </c>
      <c r="B556" t="str">
        <f t="shared" ca="1" si="326"/>
        <v>EP2 LPD1 LPS1 LPM1</v>
      </c>
      <c r="C556" s="280">
        <f ca="1">IF($A556&lt;&gt;$A555,1,MOD(C555-1+(COUNTIFS(D$411:$N$411,$A556)=COUNTIFS(D556:$N556,1)),C$410)+1)</f>
        <v>2</v>
      </c>
      <c r="D556" s="278">
        <f ca="1">IF($A556&lt;&gt;D$411,0,IF($A556&lt;&gt;$A555,1,MOD(D555-1+(COUNTIFS(E$411:$N$411,$A556)=COUNTIFS(E556:$N556,1)),D$410)+1))</f>
        <v>0</v>
      </c>
      <c r="E556" s="278">
        <f ca="1">IF($A556&lt;&gt;E$411,0,IF($A556&lt;&gt;$A555,1,MOD(E555-1+(COUNTIFS(F$411:$N$411,$A556)=COUNTIFS(F556:$N556,1)),E$410)+1))</f>
        <v>0</v>
      </c>
      <c r="F556" s="278">
        <f ca="1">IF($A556&lt;&gt;F$411,0,IF($A556&lt;&gt;$A555,1,MOD(F555-1+(COUNTIFS(G$411:$N$411,$A556)=COUNTIFS(G556:$N556,1)),F$410)+1))</f>
        <v>0</v>
      </c>
      <c r="G556" s="278">
        <f ca="1">IF($A556&lt;&gt;G$411,0,IF($A556&lt;&gt;$A555,1,MOD(G555-1+(COUNTIFS(H$411:$N$411,$A556)=COUNTIFS(H556:$N556,1)),G$410)+1))</f>
        <v>1</v>
      </c>
      <c r="H556" s="278">
        <f ca="1">IF($A556&lt;&gt;H$411,0,IF($A556&lt;&gt;$A555,1,MOD(H555-1+(COUNTIFS(I$411:$N$411,$A556)=COUNTIFS(I556:$N556,1)),H$410)+1))</f>
        <v>1</v>
      </c>
      <c r="I556" s="278">
        <f ca="1">IF($A556&lt;&gt;I$411,0,IF($A556&lt;&gt;$A555,1,MOD(I555-1+(COUNTIFS(N$411:$N$411,$A556)=COUNTIFS(N556:$N556,1)),I$410)+1))</f>
        <v>1</v>
      </c>
      <c r="J556" s="278"/>
      <c r="K556" s="278"/>
      <c r="L556" s="278"/>
      <c r="M556" s="278"/>
      <c r="O556">
        <v>144</v>
      </c>
      <c r="P556" s="102">
        <f t="shared" ca="1" si="319"/>
        <v>0</v>
      </c>
      <c r="Q556" s="102">
        <f t="shared" ca="1" si="320"/>
        <v>0</v>
      </c>
      <c r="R556" s="102">
        <f t="shared" ca="1" si="321"/>
        <v>0</v>
      </c>
      <c r="S556" s="102">
        <f t="shared" ca="1" si="322"/>
        <v>0</v>
      </c>
      <c r="T556" s="102">
        <v>0</v>
      </c>
      <c r="U556" s="102">
        <f t="shared" ca="1" si="323"/>
        <v>-0.5</v>
      </c>
      <c r="V556" s="102">
        <f t="shared" ca="1" si="324"/>
        <v>-0.5</v>
      </c>
      <c r="W556" s="102"/>
      <c r="X556" s="102"/>
      <c r="Y556" s="102"/>
      <c r="Z556" s="102"/>
    </row>
    <row r="557" spans="1:26" outlineLevel="1">
      <c r="A557">
        <f t="shared" ca="1" si="325"/>
        <v>2</v>
      </c>
      <c r="B557" t="str">
        <f t="shared" ca="1" si="326"/>
        <v>EP2 LPD1 LPS1 LPM2</v>
      </c>
      <c r="C557" s="280">
        <f ca="1">IF($A557&lt;&gt;$A556,1,MOD(C556-1+(COUNTIFS(D$411:$N$411,$A557)=COUNTIFS(D557:$N557,1)),C$410)+1)</f>
        <v>2</v>
      </c>
      <c r="D557" s="278">
        <f ca="1">IF($A557&lt;&gt;D$411,0,IF($A557&lt;&gt;$A556,1,MOD(D556-1+(COUNTIFS(E$411:$N$411,$A557)=COUNTIFS(E557:$N557,1)),D$410)+1))</f>
        <v>0</v>
      </c>
      <c r="E557" s="278">
        <f ca="1">IF($A557&lt;&gt;E$411,0,IF($A557&lt;&gt;$A556,1,MOD(E556-1+(COUNTIFS(F$411:$N$411,$A557)=COUNTIFS(F557:$N557,1)),E$410)+1))</f>
        <v>0</v>
      </c>
      <c r="F557" s="278">
        <f ca="1">IF($A557&lt;&gt;F$411,0,IF($A557&lt;&gt;$A556,1,MOD(F556-1+(COUNTIFS(G$411:$N$411,$A557)=COUNTIFS(G557:$N557,1)),F$410)+1))</f>
        <v>0</v>
      </c>
      <c r="G557" s="278">
        <f ca="1">IF($A557&lt;&gt;G$411,0,IF($A557&lt;&gt;$A556,1,MOD(G556-1+(COUNTIFS(H$411:$N$411,$A557)=COUNTIFS(H557:$N557,1)),G$410)+1))</f>
        <v>1</v>
      </c>
      <c r="H557" s="278">
        <f ca="1">IF($A557&lt;&gt;H$411,0,IF($A557&lt;&gt;$A556,1,MOD(H556-1+(COUNTIFS(I$411:$N$411,$A557)=COUNTIFS(I557:$N557,1)),H$410)+1))</f>
        <v>1</v>
      </c>
      <c r="I557" s="278">
        <f ca="1">IF($A557&lt;&gt;I$411,0,IF($A557&lt;&gt;$A556,1,MOD(I556-1+(COUNTIFS(N$411:$N$411,$A557)=COUNTIFS(N557:$N557,1)),I$410)+1))</f>
        <v>2</v>
      </c>
      <c r="J557" s="278"/>
      <c r="K557" s="278"/>
      <c r="L557" s="278"/>
      <c r="M557" s="278"/>
      <c r="O557">
        <v>145</v>
      </c>
      <c r="P557" s="102">
        <f t="shared" ref="P557:P620" ca="1" si="327">IF(C557=0,0,INDEX(C$403:C$406,C557,1))</f>
        <v>0</v>
      </c>
      <c r="Q557" s="102">
        <f t="shared" ref="Q557:Q620" ca="1" si="328">IF(D557=0,0,INDEX(D$403:D$406,D557,1))</f>
        <v>0</v>
      </c>
      <c r="R557" s="102">
        <f t="shared" ref="R557:R620" ca="1" si="329">IF(E557=0,0,INDEX(E$403:E$406,E557,1))</f>
        <v>0</v>
      </c>
      <c r="S557" s="102">
        <f t="shared" ref="S557:S620" ca="1" si="330">IF(F557=0,0,INDEX(F$403:F$406,F557,1))</f>
        <v>0</v>
      </c>
      <c r="T557" s="102">
        <v>0</v>
      </c>
      <c r="U557" s="102">
        <f t="shared" ref="U557:U620" ca="1" si="331">IF(H557=0,0,INDEX(H$403:H$406,H557,1))</f>
        <v>-0.5</v>
      </c>
      <c r="V557" s="102">
        <f t="shared" ref="V557:V620" ca="1" si="332">IF(I557=0,0,INDEX(I$403:I$406,I557,1))</f>
        <v>0</v>
      </c>
      <c r="W557" s="102"/>
      <c r="X557" s="102"/>
      <c r="Y557" s="102"/>
      <c r="Z557" s="102"/>
    </row>
    <row r="558" spans="1:26" outlineLevel="1">
      <c r="A558">
        <f t="shared" ref="A558:A621" ca="1" si="333">OFFSET(A558,-1,0)</f>
        <v>2</v>
      </c>
      <c r="B558" t="str">
        <f t="shared" ca="1" si="326"/>
        <v>EP2 LPD1 LPS1 LPM3</v>
      </c>
      <c r="C558" s="280">
        <f ca="1">IF($A558&lt;&gt;$A557,1,MOD(C557-1+(COUNTIFS(D$411:$N$411,$A558)=COUNTIFS(D558:$N558,1)),C$410)+1)</f>
        <v>2</v>
      </c>
      <c r="D558" s="278">
        <f ca="1">IF($A558&lt;&gt;D$411,0,IF($A558&lt;&gt;$A557,1,MOD(D557-1+(COUNTIFS(E$411:$N$411,$A558)=COUNTIFS(E558:$N558,1)),D$410)+1))</f>
        <v>0</v>
      </c>
      <c r="E558" s="278">
        <f ca="1">IF($A558&lt;&gt;E$411,0,IF($A558&lt;&gt;$A557,1,MOD(E557-1+(COUNTIFS(F$411:$N$411,$A558)=COUNTIFS(F558:$N558,1)),E$410)+1))</f>
        <v>0</v>
      </c>
      <c r="F558" s="278">
        <f ca="1">IF($A558&lt;&gt;F$411,0,IF($A558&lt;&gt;$A557,1,MOD(F557-1+(COUNTIFS(G$411:$N$411,$A558)=COUNTIFS(G558:$N558,1)),F$410)+1))</f>
        <v>0</v>
      </c>
      <c r="G558" s="278">
        <f ca="1">IF($A558&lt;&gt;G$411,0,IF($A558&lt;&gt;$A557,1,MOD(G557-1+(COUNTIFS(H$411:$N$411,$A558)=COUNTIFS(H558:$N558,1)),G$410)+1))</f>
        <v>1</v>
      </c>
      <c r="H558" s="278">
        <f ca="1">IF($A558&lt;&gt;H$411,0,IF($A558&lt;&gt;$A557,1,MOD(H557-1+(COUNTIFS(I$411:$N$411,$A558)=COUNTIFS(I558:$N558,1)),H$410)+1))</f>
        <v>1</v>
      </c>
      <c r="I558" s="278">
        <f ca="1">IF($A558&lt;&gt;I$411,0,IF($A558&lt;&gt;$A557,1,MOD(I557-1+(COUNTIFS(N$411:$N$411,$A558)=COUNTIFS(N558:$N558,1)),I$410)+1))</f>
        <v>3</v>
      </c>
      <c r="J558" s="278"/>
      <c r="K558" s="278"/>
      <c r="L558" s="278"/>
      <c r="M558" s="278"/>
      <c r="O558">
        <v>146</v>
      </c>
      <c r="P558" s="102">
        <f t="shared" ca="1" si="327"/>
        <v>0</v>
      </c>
      <c r="Q558" s="102">
        <f t="shared" ca="1" si="328"/>
        <v>0</v>
      </c>
      <c r="R558" s="102">
        <f t="shared" ca="1" si="329"/>
        <v>0</v>
      </c>
      <c r="S558" s="102">
        <f t="shared" ca="1" si="330"/>
        <v>0</v>
      </c>
      <c r="T558" s="102">
        <v>0</v>
      </c>
      <c r="U558" s="102">
        <f t="shared" ca="1" si="331"/>
        <v>-0.5</v>
      </c>
      <c r="V558" s="102">
        <f t="shared" ca="1" si="332"/>
        <v>0.5</v>
      </c>
      <c r="W558" s="102"/>
      <c r="X558" s="102"/>
      <c r="Y558" s="102"/>
      <c r="Z558" s="102"/>
    </row>
    <row r="559" spans="1:26" outlineLevel="1">
      <c r="A559">
        <f t="shared" ca="1" si="333"/>
        <v>2</v>
      </c>
      <c r="B559" t="str">
        <f t="shared" ca="1" si="326"/>
        <v>EP2 LPD1 LPS2 LPM1</v>
      </c>
      <c r="C559" s="280">
        <f ca="1">IF($A559&lt;&gt;$A558,1,MOD(C558-1+(COUNTIFS(D$411:$N$411,$A559)=COUNTIFS(D559:$N559,1)),C$410)+1)</f>
        <v>2</v>
      </c>
      <c r="D559" s="278">
        <f ca="1">IF($A559&lt;&gt;D$411,0,IF($A559&lt;&gt;$A558,1,MOD(D558-1+(COUNTIFS(E$411:$N$411,$A559)=COUNTIFS(E559:$N559,1)),D$410)+1))</f>
        <v>0</v>
      </c>
      <c r="E559" s="278">
        <f ca="1">IF($A559&lt;&gt;E$411,0,IF($A559&lt;&gt;$A558,1,MOD(E558-1+(COUNTIFS(F$411:$N$411,$A559)=COUNTIFS(F559:$N559,1)),E$410)+1))</f>
        <v>0</v>
      </c>
      <c r="F559" s="278">
        <f ca="1">IF($A559&lt;&gt;F$411,0,IF($A559&lt;&gt;$A558,1,MOD(F558-1+(COUNTIFS(G$411:$N$411,$A559)=COUNTIFS(G559:$N559,1)),F$410)+1))</f>
        <v>0</v>
      </c>
      <c r="G559" s="278">
        <f ca="1">IF($A559&lt;&gt;G$411,0,IF($A559&lt;&gt;$A558,1,MOD(G558-1+(COUNTIFS(H$411:$N$411,$A559)=COUNTIFS(H559:$N559,1)),G$410)+1))</f>
        <v>1</v>
      </c>
      <c r="H559" s="278">
        <f ca="1">IF($A559&lt;&gt;H$411,0,IF($A559&lt;&gt;$A558,1,MOD(H558-1+(COUNTIFS(I$411:$N$411,$A559)=COUNTIFS(I559:$N559,1)),H$410)+1))</f>
        <v>2</v>
      </c>
      <c r="I559" s="278">
        <f ca="1">IF($A559&lt;&gt;I$411,0,IF($A559&lt;&gt;$A558,1,MOD(I558-1+(COUNTIFS(N$411:$N$411,$A559)=COUNTIFS(N559:$N559,1)),I$410)+1))</f>
        <v>1</v>
      </c>
      <c r="J559" s="278"/>
      <c r="K559" s="278"/>
      <c r="L559" s="278"/>
      <c r="M559" s="278"/>
      <c r="O559">
        <v>147</v>
      </c>
      <c r="P559" s="102">
        <f t="shared" ca="1" si="327"/>
        <v>0</v>
      </c>
      <c r="Q559" s="102">
        <f t="shared" ca="1" si="328"/>
        <v>0</v>
      </c>
      <c r="R559" s="102">
        <f t="shared" ca="1" si="329"/>
        <v>0</v>
      </c>
      <c r="S559" s="102">
        <f t="shared" ca="1" si="330"/>
        <v>0</v>
      </c>
      <c r="T559" s="102">
        <v>0</v>
      </c>
      <c r="U559" s="102">
        <f t="shared" ca="1" si="331"/>
        <v>0</v>
      </c>
      <c r="V559" s="102">
        <f t="shared" ca="1" si="332"/>
        <v>-0.5</v>
      </c>
      <c r="W559" s="102"/>
      <c r="X559" s="102"/>
      <c r="Y559" s="102"/>
      <c r="Z559" s="102"/>
    </row>
    <row r="560" spans="1:26" outlineLevel="1">
      <c r="A560">
        <f t="shared" ca="1" si="333"/>
        <v>2</v>
      </c>
      <c r="B560" t="str">
        <f t="shared" ca="1" si="326"/>
        <v>EP2 LPD1 LPS2 LPM2</v>
      </c>
      <c r="C560" s="280">
        <f ca="1">IF($A560&lt;&gt;$A559,1,MOD(C559-1+(COUNTIFS(D$411:$N$411,$A560)=COUNTIFS(D560:$N560,1)),C$410)+1)</f>
        <v>2</v>
      </c>
      <c r="D560" s="278">
        <f ca="1">IF($A560&lt;&gt;D$411,0,IF($A560&lt;&gt;$A559,1,MOD(D559-1+(COUNTIFS(E$411:$N$411,$A560)=COUNTIFS(E560:$N560,1)),D$410)+1))</f>
        <v>0</v>
      </c>
      <c r="E560" s="278">
        <f ca="1">IF($A560&lt;&gt;E$411,0,IF($A560&lt;&gt;$A559,1,MOD(E559-1+(COUNTIFS(F$411:$N$411,$A560)=COUNTIFS(F560:$N560,1)),E$410)+1))</f>
        <v>0</v>
      </c>
      <c r="F560" s="278">
        <f ca="1">IF($A560&lt;&gt;F$411,0,IF($A560&lt;&gt;$A559,1,MOD(F559-1+(COUNTIFS(G$411:$N$411,$A560)=COUNTIFS(G560:$N560,1)),F$410)+1))</f>
        <v>0</v>
      </c>
      <c r="G560" s="278">
        <f ca="1">IF($A560&lt;&gt;G$411,0,IF($A560&lt;&gt;$A559,1,MOD(G559-1+(COUNTIFS(H$411:$N$411,$A560)=COUNTIFS(H560:$N560,1)),G$410)+1))</f>
        <v>1</v>
      </c>
      <c r="H560" s="278">
        <f ca="1">IF($A560&lt;&gt;H$411,0,IF($A560&lt;&gt;$A559,1,MOD(H559-1+(COUNTIFS(I$411:$N$411,$A560)=COUNTIFS(I560:$N560,1)),H$410)+1))</f>
        <v>2</v>
      </c>
      <c r="I560" s="278">
        <f ca="1">IF($A560&lt;&gt;I$411,0,IF($A560&lt;&gt;$A559,1,MOD(I559-1+(COUNTIFS(N$411:$N$411,$A560)=COUNTIFS(N560:$N560,1)),I$410)+1))</f>
        <v>2</v>
      </c>
      <c r="J560" s="278"/>
      <c r="K560" s="278"/>
      <c r="L560" s="278"/>
      <c r="M560" s="278"/>
      <c r="O560">
        <v>148</v>
      </c>
      <c r="P560" s="102">
        <f t="shared" ca="1" si="327"/>
        <v>0</v>
      </c>
      <c r="Q560" s="102">
        <f t="shared" ca="1" si="328"/>
        <v>0</v>
      </c>
      <c r="R560" s="102">
        <f t="shared" ca="1" si="329"/>
        <v>0</v>
      </c>
      <c r="S560" s="102">
        <f t="shared" ca="1" si="330"/>
        <v>0</v>
      </c>
      <c r="T560" s="102">
        <v>0</v>
      </c>
      <c r="U560" s="102">
        <f t="shared" ca="1" si="331"/>
        <v>0</v>
      </c>
      <c r="V560" s="102">
        <f t="shared" ca="1" si="332"/>
        <v>0</v>
      </c>
      <c r="W560" s="102"/>
      <c r="X560" s="102"/>
      <c r="Y560" s="102"/>
      <c r="Z560" s="102"/>
    </row>
    <row r="561" spans="1:26" outlineLevel="1">
      <c r="A561">
        <f t="shared" ca="1" si="333"/>
        <v>2</v>
      </c>
      <c r="B561" t="str">
        <f t="shared" ca="1" si="326"/>
        <v>EP2 LPD1 LPS2 LPM3</v>
      </c>
      <c r="C561" s="280">
        <f ca="1">IF($A561&lt;&gt;$A560,1,MOD(C560-1+(COUNTIFS(D$411:$N$411,$A561)=COUNTIFS(D561:$N561,1)),C$410)+1)</f>
        <v>2</v>
      </c>
      <c r="D561" s="278">
        <f ca="1">IF($A561&lt;&gt;D$411,0,IF($A561&lt;&gt;$A560,1,MOD(D560-1+(COUNTIFS(E$411:$N$411,$A561)=COUNTIFS(E561:$N561,1)),D$410)+1))</f>
        <v>0</v>
      </c>
      <c r="E561" s="278">
        <f ca="1">IF($A561&lt;&gt;E$411,0,IF($A561&lt;&gt;$A560,1,MOD(E560-1+(COUNTIFS(F$411:$N$411,$A561)=COUNTIFS(F561:$N561,1)),E$410)+1))</f>
        <v>0</v>
      </c>
      <c r="F561" s="278">
        <f ca="1">IF($A561&lt;&gt;F$411,0,IF($A561&lt;&gt;$A560,1,MOD(F560-1+(COUNTIFS(G$411:$N$411,$A561)=COUNTIFS(G561:$N561,1)),F$410)+1))</f>
        <v>0</v>
      </c>
      <c r="G561" s="278">
        <f ca="1">IF($A561&lt;&gt;G$411,0,IF($A561&lt;&gt;$A560,1,MOD(G560-1+(COUNTIFS(H$411:$N$411,$A561)=COUNTIFS(H561:$N561,1)),G$410)+1))</f>
        <v>1</v>
      </c>
      <c r="H561" s="278">
        <f ca="1">IF($A561&lt;&gt;H$411,0,IF($A561&lt;&gt;$A560,1,MOD(H560-1+(COUNTIFS(I$411:$N$411,$A561)=COUNTIFS(I561:$N561,1)),H$410)+1))</f>
        <v>2</v>
      </c>
      <c r="I561" s="278">
        <f ca="1">IF($A561&lt;&gt;I$411,0,IF($A561&lt;&gt;$A560,1,MOD(I560-1+(COUNTIFS(N$411:$N$411,$A561)=COUNTIFS(N561:$N561,1)),I$410)+1))</f>
        <v>3</v>
      </c>
      <c r="J561" s="278"/>
      <c r="K561" s="278"/>
      <c r="L561" s="278"/>
      <c r="M561" s="278"/>
      <c r="O561">
        <v>149</v>
      </c>
      <c r="P561" s="102">
        <f t="shared" ca="1" si="327"/>
        <v>0</v>
      </c>
      <c r="Q561" s="102">
        <f t="shared" ca="1" si="328"/>
        <v>0</v>
      </c>
      <c r="R561" s="102">
        <f t="shared" ca="1" si="329"/>
        <v>0</v>
      </c>
      <c r="S561" s="102">
        <f t="shared" ca="1" si="330"/>
        <v>0</v>
      </c>
      <c r="T561" s="102">
        <v>0</v>
      </c>
      <c r="U561" s="102">
        <f t="shared" ca="1" si="331"/>
        <v>0</v>
      </c>
      <c r="V561" s="102">
        <f t="shared" ca="1" si="332"/>
        <v>0.5</v>
      </c>
      <c r="W561" s="102"/>
      <c r="X561" s="102"/>
      <c r="Y561" s="102"/>
      <c r="Z561" s="102"/>
    </row>
    <row r="562" spans="1:26" outlineLevel="1">
      <c r="A562">
        <f t="shared" ca="1" si="333"/>
        <v>2</v>
      </c>
      <c r="B562" t="str">
        <f t="shared" ca="1" si="326"/>
        <v>EP2 LPD1 LPS3 LPM1</v>
      </c>
      <c r="C562" s="280">
        <f ca="1">IF($A562&lt;&gt;$A561,1,MOD(C561-1+(COUNTIFS(D$411:$N$411,$A562)=COUNTIFS(D562:$N562,1)),C$410)+1)</f>
        <v>2</v>
      </c>
      <c r="D562" s="278">
        <f ca="1">IF($A562&lt;&gt;D$411,0,IF($A562&lt;&gt;$A561,1,MOD(D561-1+(COUNTIFS(E$411:$N$411,$A562)=COUNTIFS(E562:$N562,1)),D$410)+1))</f>
        <v>0</v>
      </c>
      <c r="E562" s="278">
        <f ca="1">IF($A562&lt;&gt;E$411,0,IF($A562&lt;&gt;$A561,1,MOD(E561-1+(COUNTIFS(F$411:$N$411,$A562)=COUNTIFS(F562:$N562,1)),E$410)+1))</f>
        <v>0</v>
      </c>
      <c r="F562" s="278">
        <f ca="1">IF($A562&lt;&gt;F$411,0,IF($A562&lt;&gt;$A561,1,MOD(F561-1+(COUNTIFS(G$411:$N$411,$A562)=COUNTIFS(G562:$N562,1)),F$410)+1))</f>
        <v>0</v>
      </c>
      <c r="G562" s="278">
        <f ca="1">IF($A562&lt;&gt;G$411,0,IF($A562&lt;&gt;$A561,1,MOD(G561-1+(COUNTIFS(H$411:$N$411,$A562)=COUNTIFS(H562:$N562,1)),G$410)+1))</f>
        <v>1</v>
      </c>
      <c r="H562" s="278">
        <f ca="1">IF($A562&lt;&gt;H$411,0,IF($A562&lt;&gt;$A561,1,MOD(H561-1+(COUNTIFS(I$411:$N$411,$A562)=COUNTIFS(I562:$N562,1)),H$410)+1))</f>
        <v>3</v>
      </c>
      <c r="I562" s="278">
        <f ca="1">IF($A562&lt;&gt;I$411,0,IF($A562&lt;&gt;$A561,1,MOD(I561-1+(COUNTIFS(N$411:$N$411,$A562)=COUNTIFS(N562:$N562,1)),I$410)+1))</f>
        <v>1</v>
      </c>
      <c r="J562" s="278"/>
      <c r="K562" s="278"/>
      <c r="L562" s="278"/>
      <c r="M562" s="278"/>
      <c r="O562">
        <v>150</v>
      </c>
      <c r="P562" s="102">
        <f t="shared" ca="1" si="327"/>
        <v>0</v>
      </c>
      <c r="Q562" s="102">
        <f t="shared" ca="1" si="328"/>
        <v>0</v>
      </c>
      <c r="R562" s="102">
        <f t="shared" ca="1" si="329"/>
        <v>0</v>
      </c>
      <c r="S562" s="102">
        <f t="shared" ca="1" si="330"/>
        <v>0</v>
      </c>
      <c r="T562" s="102">
        <v>0</v>
      </c>
      <c r="U562" s="102">
        <f t="shared" ca="1" si="331"/>
        <v>0.5</v>
      </c>
      <c r="V562" s="102">
        <f t="shared" ca="1" si="332"/>
        <v>-0.5</v>
      </c>
      <c r="W562" s="102"/>
      <c r="X562" s="102"/>
      <c r="Y562" s="102"/>
      <c r="Z562" s="102"/>
    </row>
    <row r="563" spans="1:26" outlineLevel="1">
      <c r="A563">
        <f t="shared" ca="1" si="333"/>
        <v>2</v>
      </c>
      <c r="B563" t="str">
        <f t="shared" ca="1" si="326"/>
        <v>EP2 LPD1 LPS3 LPM2</v>
      </c>
      <c r="C563" s="280">
        <f ca="1">IF($A563&lt;&gt;$A562,1,MOD(C562-1+(COUNTIFS(D$411:$N$411,$A563)=COUNTIFS(D563:$N563,1)),C$410)+1)</f>
        <v>2</v>
      </c>
      <c r="D563" s="278">
        <f ca="1">IF($A563&lt;&gt;D$411,0,IF($A563&lt;&gt;$A562,1,MOD(D562-1+(COUNTIFS(E$411:$N$411,$A563)=COUNTIFS(E563:$N563,1)),D$410)+1))</f>
        <v>0</v>
      </c>
      <c r="E563" s="278">
        <f ca="1">IF($A563&lt;&gt;E$411,0,IF($A563&lt;&gt;$A562,1,MOD(E562-1+(COUNTIFS(F$411:$N$411,$A563)=COUNTIFS(F563:$N563,1)),E$410)+1))</f>
        <v>0</v>
      </c>
      <c r="F563" s="278">
        <f ca="1">IF($A563&lt;&gt;F$411,0,IF($A563&lt;&gt;$A562,1,MOD(F562-1+(COUNTIFS(G$411:$N$411,$A563)=COUNTIFS(G563:$N563,1)),F$410)+1))</f>
        <v>0</v>
      </c>
      <c r="G563" s="278">
        <f ca="1">IF($A563&lt;&gt;G$411,0,IF($A563&lt;&gt;$A562,1,MOD(G562-1+(COUNTIFS(H$411:$N$411,$A563)=COUNTIFS(H563:$N563,1)),G$410)+1))</f>
        <v>1</v>
      </c>
      <c r="H563" s="278">
        <f ca="1">IF($A563&lt;&gt;H$411,0,IF($A563&lt;&gt;$A562,1,MOD(H562-1+(COUNTIFS(I$411:$N$411,$A563)=COUNTIFS(I563:$N563,1)),H$410)+1))</f>
        <v>3</v>
      </c>
      <c r="I563" s="278">
        <f ca="1">IF($A563&lt;&gt;I$411,0,IF($A563&lt;&gt;$A562,1,MOD(I562-1+(COUNTIFS(N$411:$N$411,$A563)=COUNTIFS(N563:$N563,1)),I$410)+1))</f>
        <v>2</v>
      </c>
      <c r="J563" s="278"/>
      <c r="K563" s="278"/>
      <c r="L563" s="278"/>
      <c r="M563" s="278"/>
      <c r="O563">
        <v>151</v>
      </c>
      <c r="P563" s="102">
        <f t="shared" ca="1" si="327"/>
        <v>0</v>
      </c>
      <c r="Q563" s="102">
        <f t="shared" ca="1" si="328"/>
        <v>0</v>
      </c>
      <c r="R563" s="102">
        <f t="shared" ca="1" si="329"/>
        <v>0</v>
      </c>
      <c r="S563" s="102">
        <f t="shared" ca="1" si="330"/>
        <v>0</v>
      </c>
      <c r="T563" s="102">
        <v>0</v>
      </c>
      <c r="U563" s="102">
        <f t="shared" ca="1" si="331"/>
        <v>0.5</v>
      </c>
      <c r="V563" s="102">
        <f t="shared" ca="1" si="332"/>
        <v>0</v>
      </c>
      <c r="W563" s="102"/>
      <c r="X563" s="102"/>
      <c r="Y563" s="102"/>
      <c r="Z563" s="102"/>
    </row>
    <row r="564" spans="1:26" outlineLevel="1">
      <c r="A564">
        <f t="shared" ca="1" si="333"/>
        <v>2</v>
      </c>
      <c r="B564" t="str">
        <f t="shared" ca="1" si="326"/>
        <v>EP2 LPD1 LPS3 LPM3</v>
      </c>
      <c r="C564" s="280">
        <f ca="1">IF($A564&lt;&gt;$A563,1,MOD(C563-1+(COUNTIFS(D$411:$N$411,$A564)=COUNTIFS(D564:$N564,1)),C$410)+1)</f>
        <v>2</v>
      </c>
      <c r="D564" s="278">
        <f ca="1">IF($A564&lt;&gt;D$411,0,IF($A564&lt;&gt;$A563,1,MOD(D563-1+(COUNTIFS(E$411:$N$411,$A564)=COUNTIFS(E564:$N564,1)),D$410)+1))</f>
        <v>0</v>
      </c>
      <c r="E564" s="278">
        <f ca="1">IF($A564&lt;&gt;E$411,0,IF($A564&lt;&gt;$A563,1,MOD(E563-1+(COUNTIFS(F$411:$N$411,$A564)=COUNTIFS(F564:$N564,1)),E$410)+1))</f>
        <v>0</v>
      </c>
      <c r="F564" s="278">
        <f ca="1">IF($A564&lt;&gt;F$411,0,IF($A564&lt;&gt;$A563,1,MOD(F563-1+(COUNTIFS(G$411:$N$411,$A564)=COUNTIFS(G564:$N564,1)),F$410)+1))</f>
        <v>0</v>
      </c>
      <c r="G564" s="278">
        <f ca="1">IF($A564&lt;&gt;G$411,0,IF($A564&lt;&gt;$A563,1,MOD(G563-1+(COUNTIFS(H$411:$N$411,$A564)=COUNTIFS(H564:$N564,1)),G$410)+1))</f>
        <v>1</v>
      </c>
      <c r="H564" s="278">
        <f ca="1">IF($A564&lt;&gt;H$411,0,IF($A564&lt;&gt;$A563,1,MOD(H563-1+(COUNTIFS(I$411:$N$411,$A564)=COUNTIFS(I564:$N564,1)),H$410)+1))</f>
        <v>3</v>
      </c>
      <c r="I564" s="278">
        <f ca="1">IF($A564&lt;&gt;I$411,0,IF($A564&lt;&gt;$A563,1,MOD(I563-1+(COUNTIFS(N$411:$N$411,$A564)=COUNTIFS(N564:$N564,1)),I$410)+1))</f>
        <v>3</v>
      </c>
      <c r="J564" s="278"/>
      <c r="K564" s="278"/>
      <c r="L564" s="278"/>
      <c r="M564" s="278"/>
      <c r="O564">
        <v>152</v>
      </c>
      <c r="P564" s="102">
        <f t="shared" ca="1" si="327"/>
        <v>0</v>
      </c>
      <c r="Q564" s="102">
        <f t="shared" ca="1" si="328"/>
        <v>0</v>
      </c>
      <c r="R564" s="102">
        <f t="shared" ca="1" si="329"/>
        <v>0</v>
      </c>
      <c r="S564" s="102">
        <f t="shared" ca="1" si="330"/>
        <v>0</v>
      </c>
      <c r="T564" s="102">
        <v>0</v>
      </c>
      <c r="U564" s="102">
        <f t="shared" ca="1" si="331"/>
        <v>0.5</v>
      </c>
      <c r="V564" s="102">
        <f t="shared" ca="1" si="332"/>
        <v>0.5</v>
      </c>
      <c r="W564" s="102"/>
      <c r="X564" s="102"/>
      <c r="Y564" s="102"/>
      <c r="Z564" s="102"/>
    </row>
    <row r="565" spans="1:26" outlineLevel="1">
      <c r="A565">
        <f t="shared" ca="1" si="333"/>
        <v>2</v>
      </c>
      <c r="B565" t="str">
        <f t="shared" ca="1" si="326"/>
        <v>EP3 LPD1 LPS1 LPM1</v>
      </c>
      <c r="C565" s="280">
        <f ca="1">IF($A565&lt;&gt;$A564,1,MOD(C564-1+(COUNTIFS(D$411:$N$411,$A565)=COUNTIFS(D565:$N565,1)),C$410)+1)</f>
        <v>3</v>
      </c>
      <c r="D565" s="278">
        <f ca="1">IF($A565&lt;&gt;D$411,0,IF($A565&lt;&gt;$A564,1,MOD(D564-1+(COUNTIFS(E$411:$N$411,$A565)=COUNTIFS(E565:$N565,1)),D$410)+1))</f>
        <v>0</v>
      </c>
      <c r="E565" s="278">
        <f ca="1">IF($A565&lt;&gt;E$411,0,IF($A565&lt;&gt;$A564,1,MOD(E564-1+(COUNTIFS(F$411:$N$411,$A565)=COUNTIFS(F565:$N565,1)),E$410)+1))</f>
        <v>0</v>
      </c>
      <c r="F565" s="278">
        <f ca="1">IF($A565&lt;&gt;F$411,0,IF($A565&lt;&gt;$A564,1,MOD(F564-1+(COUNTIFS(G$411:$N$411,$A565)=COUNTIFS(G565:$N565,1)),F$410)+1))</f>
        <v>0</v>
      </c>
      <c r="G565" s="278">
        <f ca="1">IF($A565&lt;&gt;G$411,0,IF($A565&lt;&gt;$A564,1,MOD(G564-1+(COUNTIFS(H$411:$N$411,$A565)=COUNTIFS(H565:$N565,1)),G$410)+1))</f>
        <v>1</v>
      </c>
      <c r="H565" s="278">
        <f ca="1">IF($A565&lt;&gt;H$411,0,IF($A565&lt;&gt;$A564,1,MOD(H564-1+(COUNTIFS(I$411:$N$411,$A565)=COUNTIFS(I565:$N565,1)),H$410)+1))</f>
        <v>1</v>
      </c>
      <c r="I565" s="278">
        <f ca="1">IF($A565&lt;&gt;I$411,0,IF($A565&lt;&gt;$A564,1,MOD(I564-1+(COUNTIFS(N$411:$N$411,$A565)=COUNTIFS(N565:$N565,1)),I$410)+1))</f>
        <v>1</v>
      </c>
      <c r="J565" s="278"/>
      <c r="K565" s="278"/>
      <c r="L565" s="278"/>
      <c r="M565" s="278"/>
      <c r="O565">
        <v>153</v>
      </c>
      <c r="P565" s="102">
        <f t="shared" ca="1" si="327"/>
        <v>0.5</v>
      </c>
      <c r="Q565" s="102">
        <f t="shared" ca="1" si="328"/>
        <v>0</v>
      </c>
      <c r="R565" s="102">
        <f t="shared" ca="1" si="329"/>
        <v>0</v>
      </c>
      <c r="S565" s="102">
        <f t="shared" ca="1" si="330"/>
        <v>0</v>
      </c>
      <c r="T565" s="102">
        <v>0</v>
      </c>
      <c r="U565" s="102">
        <f t="shared" ca="1" si="331"/>
        <v>-0.5</v>
      </c>
      <c r="V565" s="102">
        <f t="shared" ca="1" si="332"/>
        <v>-0.5</v>
      </c>
      <c r="W565" s="102"/>
      <c r="X565" s="102"/>
      <c r="Y565" s="102"/>
      <c r="Z565" s="102"/>
    </row>
    <row r="566" spans="1:26" outlineLevel="1">
      <c r="A566">
        <f t="shared" ca="1" si="333"/>
        <v>2</v>
      </c>
      <c r="B566" t="str">
        <f t="shared" ca="1" si="326"/>
        <v>EP3 LPD1 LPS1 LPM2</v>
      </c>
      <c r="C566" s="280">
        <f ca="1">IF($A566&lt;&gt;$A565,1,MOD(C565-1+(COUNTIFS(D$411:$N$411,$A566)=COUNTIFS(D566:$N566,1)),C$410)+1)</f>
        <v>3</v>
      </c>
      <c r="D566" s="278">
        <f ca="1">IF($A566&lt;&gt;D$411,0,IF($A566&lt;&gt;$A565,1,MOD(D565-1+(COUNTIFS(E$411:$N$411,$A566)=COUNTIFS(E566:$N566,1)),D$410)+1))</f>
        <v>0</v>
      </c>
      <c r="E566" s="278">
        <f ca="1">IF($A566&lt;&gt;E$411,0,IF($A566&lt;&gt;$A565,1,MOD(E565-1+(COUNTIFS(F$411:$N$411,$A566)=COUNTIFS(F566:$N566,1)),E$410)+1))</f>
        <v>0</v>
      </c>
      <c r="F566" s="278">
        <f ca="1">IF($A566&lt;&gt;F$411,0,IF($A566&lt;&gt;$A565,1,MOD(F565-1+(COUNTIFS(G$411:$N$411,$A566)=COUNTIFS(G566:$N566,1)),F$410)+1))</f>
        <v>0</v>
      </c>
      <c r="G566" s="278">
        <f ca="1">IF($A566&lt;&gt;G$411,0,IF($A566&lt;&gt;$A565,1,MOD(G565-1+(COUNTIFS(H$411:$N$411,$A566)=COUNTIFS(H566:$N566,1)),G$410)+1))</f>
        <v>1</v>
      </c>
      <c r="H566" s="278">
        <f ca="1">IF($A566&lt;&gt;H$411,0,IF($A566&lt;&gt;$A565,1,MOD(H565-1+(COUNTIFS(I$411:$N$411,$A566)=COUNTIFS(I566:$N566,1)),H$410)+1))</f>
        <v>1</v>
      </c>
      <c r="I566" s="278">
        <f ca="1">IF($A566&lt;&gt;I$411,0,IF($A566&lt;&gt;$A565,1,MOD(I565-1+(COUNTIFS(N$411:$N$411,$A566)=COUNTIFS(N566:$N566,1)),I$410)+1))</f>
        <v>2</v>
      </c>
      <c r="J566" s="278"/>
      <c r="K566" s="278"/>
      <c r="L566" s="278"/>
      <c r="M566" s="278"/>
      <c r="O566">
        <v>154</v>
      </c>
      <c r="P566" s="102">
        <f t="shared" ca="1" si="327"/>
        <v>0.5</v>
      </c>
      <c r="Q566" s="102">
        <f t="shared" ca="1" si="328"/>
        <v>0</v>
      </c>
      <c r="R566" s="102">
        <f t="shared" ca="1" si="329"/>
        <v>0</v>
      </c>
      <c r="S566" s="102">
        <f t="shared" ca="1" si="330"/>
        <v>0</v>
      </c>
      <c r="T566" s="102">
        <v>0</v>
      </c>
      <c r="U566" s="102">
        <f t="shared" ca="1" si="331"/>
        <v>-0.5</v>
      </c>
      <c r="V566" s="102">
        <f t="shared" ca="1" si="332"/>
        <v>0</v>
      </c>
      <c r="W566" s="102"/>
      <c r="X566" s="102"/>
      <c r="Y566" s="102"/>
      <c r="Z566" s="102"/>
    </row>
    <row r="567" spans="1:26" outlineLevel="1">
      <c r="A567">
        <f t="shared" ca="1" si="333"/>
        <v>2</v>
      </c>
      <c r="B567" t="str">
        <f t="shared" ca="1" si="326"/>
        <v>EP3 LPD1 LPS1 LPM3</v>
      </c>
      <c r="C567" s="280">
        <f ca="1">IF($A567&lt;&gt;$A566,1,MOD(C566-1+(COUNTIFS(D$411:$N$411,$A567)=COUNTIFS(D567:$N567,1)),C$410)+1)</f>
        <v>3</v>
      </c>
      <c r="D567" s="278">
        <f ca="1">IF($A567&lt;&gt;D$411,0,IF($A567&lt;&gt;$A566,1,MOD(D566-1+(COUNTIFS(E$411:$N$411,$A567)=COUNTIFS(E567:$N567,1)),D$410)+1))</f>
        <v>0</v>
      </c>
      <c r="E567" s="278">
        <f ca="1">IF($A567&lt;&gt;E$411,0,IF($A567&lt;&gt;$A566,1,MOD(E566-1+(COUNTIFS(F$411:$N$411,$A567)=COUNTIFS(F567:$N567,1)),E$410)+1))</f>
        <v>0</v>
      </c>
      <c r="F567" s="278">
        <f ca="1">IF($A567&lt;&gt;F$411,0,IF($A567&lt;&gt;$A566,1,MOD(F566-1+(COUNTIFS(G$411:$N$411,$A567)=COUNTIFS(G567:$N567,1)),F$410)+1))</f>
        <v>0</v>
      </c>
      <c r="G567" s="278">
        <f ca="1">IF($A567&lt;&gt;G$411,0,IF($A567&lt;&gt;$A566,1,MOD(G566-1+(COUNTIFS(H$411:$N$411,$A567)=COUNTIFS(H567:$N567,1)),G$410)+1))</f>
        <v>1</v>
      </c>
      <c r="H567" s="278">
        <f ca="1">IF($A567&lt;&gt;H$411,0,IF($A567&lt;&gt;$A566,1,MOD(H566-1+(COUNTIFS(I$411:$N$411,$A567)=COUNTIFS(I567:$N567,1)),H$410)+1))</f>
        <v>1</v>
      </c>
      <c r="I567" s="278">
        <f ca="1">IF($A567&lt;&gt;I$411,0,IF($A567&lt;&gt;$A566,1,MOD(I566-1+(COUNTIFS(N$411:$N$411,$A567)=COUNTIFS(N567:$N567,1)),I$410)+1))</f>
        <v>3</v>
      </c>
      <c r="J567" s="278"/>
      <c r="K567" s="278"/>
      <c r="L567" s="278"/>
      <c r="M567" s="278"/>
      <c r="O567">
        <v>155</v>
      </c>
      <c r="P567" s="102">
        <f t="shared" ca="1" si="327"/>
        <v>0.5</v>
      </c>
      <c r="Q567" s="102">
        <f t="shared" ca="1" si="328"/>
        <v>0</v>
      </c>
      <c r="R567" s="102">
        <f t="shared" ca="1" si="329"/>
        <v>0</v>
      </c>
      <c r="S567" s="102">
        <f t="shared" ca="1" si="330"/>
        <v>0</v>
      </c>
      <c r="T567" s="102">
        <v>0</v>
      </c>
      <c r="U567" s="102">
        <f t="shared" ca="1" si="331"/>
        <v>-0.5</v>
      </c>
      <c r="V567" s="102">
        <f t="shared" ca="1" si="332"/>
        <v>0.5</v>
      </c>
      <c r="W567" s="102"/>
      <c r="X567" s="102"/>
      <c r="Y567" s="102"/>
      <c r="Z567" s="102"/>
    </row>
    <row r="568" spans="1:26" outlineLevel="1">
      <c r="A568">
        <f t="shared" ca="1" si="333"/>
        <v>2</v>
      </c>
      <c r="B568" t="str">
        <f t="shared" ca="1" si="326"/>
        <v>EP3 LPD1 LPS2 LPM1</v>
      </c>
      <c r="C568" s="280">
        <f ca="1">IF($A568&lt;&gt;$A567,1,MOD(C567-1+(COUNTIFS(D$411:$N$411,$A568)=COUNTIFS(D568:$N568,1)),C$410)+1)</f>
        <v>3</v>
      </c>
      <c r="D568" s="278">
        <f ca="1">IF($A568&lt;&gt;D$411,0,IF($A568&lt;&gt;$A567,1,MOD(D567-1+(COUNTIFS(E$411:$N$411,$A568)=COUNTIFS(E568:$N568,1)),D$410)+1))</f>
        <v>0</v>
      </c>
      <c r="E568" s="278">
        <f ca="1">IF($A568&lt;&gt;E$411,0,IF($A568&lt;&gt;$A567,1,MOD(E567-1+(COUNTIFS(F$411:$N$411,$A568)=COUNTIFS(F568:$N568,1)),E$410)+1))</f>
        <v>0</v>
      </c>
      <c r="F568" s="278">
        <f ca="1">IF($A568&lt;&gt;F$411,0,IF($A568&lt;&gt;$A567,1,MOD(F567-1+(COUNTIFS(G$411:$N$411,$A568)=COUNTIFS(G568:$N568,1)),F$410)+1))</f>
        <v>0</v>
      </c>
      <c r="G568" s="278">
        <f ca="1">IF($A568&lt;&gt;G$411,0,IF($A568&lt;&gt;$A567,1,MOD(G567-1+(COUNTIFS(H$411:$N$411,$A568)=COUNTIFS(H568:$N568,1)),G$410)+1))</f>
        <v>1</v>
      </c>
      <c r="H568" s="278">
        <f ca="1">IF($A568&lt;&gt;H$411,0,IF($A568&lt;&gt;$A567,1,MOD(H567-1+(COUNTIFS(I$411:$N$411,$A568)=COUNTIFS(I568:$N568,1)),H$410)+1))</f>
        <v>2</v>
      </c>
      <c r="I568" s="278">
        <f ca="1">IF($A568&lt;&gt;I$411,0,IF($A568&lt;&gt;$A567,1,MOD(I567-1+(COUNTIFS(N$411:$N$411,$A568)=COUNTIFS(N568:$N568,1)),I$410)+1))</f>
        <v>1</v>
      </c>
      <c r="J568" s="278"/>
      <c r="K568" s="278"/>
      <c r="L568" s="278"/>
      <c r="M568" s="278"/>
      <c r="O568">
        <v>156</v>
      </c>
      <c r="P568" s="102">
        <f t="shared" ca="1" si="327"/>
        <v>0.5</v>
      </c>
      <c r="Q568" s="102">
        <f t="shared" ca="1" si="328"/>
        <v>0</v>
      </c>
      <c r="R568" s="102">
        <f t="shared" ca="1" si="329"/>
        <v>0</v>
      </c>
      <c r="S568" s="102">
        <f t="shared" ca="1" si="330"/>
        <v>0</v>
      </c>
      <c r="T568" s="102">
        <v>0</v>
      </c>
      <c r="U568" s="102">
        <f t="shared" ca="1" si="331"/>
        <v>0</v>
      </c>
      <c r="V568" s="102">
        <f t="shared" ca="1" si="332"/>
        <v>-0.5</v>
      </c>
      <c r="W568" s="102"/>
      <c r="X568" s="102"/>
      <c r="Y568" s="102"/>
      <c r="Z568" s="102"/>
    </row>
    <row r="569" spans="1:26" outlineLevel="1">
      <c r="A569">
        <f t="shared" ca="1" si="333"/>
        <v>2</v>
      </c>
      <c r="B569" t="str">
        <f t="shared" ca="1" si="326"/>
        <v>EP3 LPD1 LPS2 LPM2</v>
      </c>
      <c r="C569" s="280">
        <f ca="1">IF($A569&lt;&gt;$A568,1,MOD(C568-1+(COUNTIFS(D$411:$N$411,$A569)=COUNTIFS(D569:$N569,1)),C$410)+1)</f>
        <v>3</v>
      </c>
      <c r="D569" s="278">
        <f ca="1">IF($A569&lt;&gt;D$411,0,IF($A569&lt;&gt;$A568,1,MOD(D568-1+(COUNTIFS(E$411:$N$411,$A569)=COUNTIFS(E569:$N569,1)),D$410)+1))</f>
        <v>0</v>
      </c>
      <c r="E569" s="278">
        <f ca="1">IF($A569&lt;&gt;E$411,0,IF($A569&lt;&gt;$A568,1,MOD(E568-1+(COUNTIFS(F$411:$N$411,$A569)=COUNTIFS(F569:$N569,1)),E$410)+1))</f>
        <v>0</v>
      </c>
      <c r="F569" s="278">
        <f ca="1">IF($A569&lt;&gt;F$411,0,IF($A569&lt;&gt;$A568,1,MOD(F568-1+(COUNTIFS(G$411:$N$411,$A569)=COUNTIFS(G569:$N569,1)),F$410)+1))</f>
        <v>0</v>
      </c>
      <c r="G569" s="278">
        <f ca="1">IF($A569&lt;&gt;G$411,0,IF($A569&lt;&gt;$A568,1,MOD(G568-1+(COUNTIFS(H$411:$N$411,$A569)=COUNTIFS(H569:$N569,1)),G$410)+1))</f>
        <v>1</v>
      </c>
      <c r="H569" s="278">
        <f ca="1">IF($A569&lt;&gt;H$411,0,IF($A569&lt;&gt;$A568,1,MOD(H568-1+(COUNTIFS(I$411:$N$411,$A569)=COUNTIFS(I569:$N569,1)),H$410)+1))</f>
        <v>2</v>
      </c>
      <c r="I569" s="278">
        <f ca="1">IF($A569&lt;&gt;I$411,0,IF($A569&lt;&gt;$A568,1,MOD(I568-1+(COUNTIFS(N$411:$N$411,$A569)=COUNTIFS(N569:$N569,1)),I$410)+1))</f>
        <v>2</v>
      </c>
      <c r="J569" s="278"/>
      <c r="K569" s="278"/>
      <c r="L569" s="278"/>
      <c r="M569" s="278"/>
      <c r="O569">
        <v>157</v>
      </c>
      <c r="P569" s="102">
        <f t="shared" ca="1" si="327"/>
        <v>0.5</v>
      </c>
      <c r="Q569" s="102">
        <f t="shared" ca="1" si="328"/>
        <v>0</v>
      </c>
      <c r="R569" s="102">
        <f t="shared" ca="1" si="329"/>
        <v>0</v>
      </c>
      <c r="S569" s="102">
        <f t="shared" ca="1" si="330"/>
        <v>0</v>
      </c>
      <c r="T569" s="102">
        <v>0</v>
      </c>
      <c r="U569" s="102">
        <f t="shared" ca="1" si="331"/>
        <v>0</v>
      </c>
      <c r="V569" s="102">
        <f t="shared" ca="1" si="332"/>
        <v>0</v>
      </c>
      <c r="W569" s="102"/>
      <c r="X569" s="102"/>
      <c r="Y569" s="102"/>
      <c r="Z569" s="102"/>
    </row>
    <row r="570" spans="1:26" outlineLevel="1">
      <c r="A570">
        <f t="shared" ca="1" si="333"/>
        <v>2</v>
      </c>
      <c r="B570" t="str">
        <f t="shared" ca="1" si="326"/>
        <v>EP3 LPD1 LPS2 LPM3</v>
      </c>
      <c r="C570" s="280">
        <f ca="1">IF($A570&lt;&gt;$A569,1,MOD(C569-1+(COUNTIFS(D$411:$N$411,$A570)=COUNTIFS(D570:$N570,1)),C$410)+1)</f>
        <v>3</v>
      </c>
      <c r="D570" s="278">
        <f ca="1">IF($A570&lt;&gt;D$411,0,IF($A570&lt;&gt;$A569,1,MOD(D569-1+(COUNTIFS(E$411:$N$411,$A570)=COUNTIFS(E570:$N570,1)),D$410)+1))</f>
        <v>0</v>
      </c>
      <c r="E570" s="278">
        <f ca="1">IF($A570&lt;&gt;E$411,0,IF($A570&lt;&gt;$A569,1,MOD(E569-1+(COUNTIFS(F$411:$N$411,$A570)=COUNTIFS(F570:$N570,1)),E$410)+1))</f>
        <v>0</v>
      </c>
      <c r="F570" s="278">
        <f ca="1">IF($A570&lt;&gt;F$411,0,IF($A570&lt;&gt;$A569,1,MOD(F569-1+(COUNTIFS(G$411:$N$411,$A570)=COUNTIFS(G570:$N570,1)),F$410)+1))</f>
        <v>0</v>
      </c>
      <c r="G570" s="278">
        <f ca="1">IF($A570&lt;&gt;G$411,0,IF($A570&lt;&gt;$A569,1,MOD(G569-1+(COUNTIFS(H$411:$N$411,$A570)=COUNTIFS(H570:$N570,1)),G$410)+1))</f>
        <v>1</v>
      </c>
      <c r="H570" s="278">
        <f ca="1">IF($A570&lt;&gt;H$411,0,IF($A570&lt;&gt;$A569,1,MOD(H569-1+(COUNTIFS(I$411:$N$411,$A570)=COUNTIFS(I570:$N570,1)),H$410)+1))</f>
        <v>2</v>
      </c>
      <c r="I570" s="278">
        <f ca="1">IF($A570&lt;&gt;I$411,0,IF($A570&lt;&gt;$A569,1,MOD(I569-1+(COUNTIFS(N$411:$N$411,$A570)=COUNTIFS(N570:$N570,1)),I$410)+1))</f>
        <v>3</v>
      </c>
      <c r="J570" s="278"/>
      <c r="K570" s="278"/>
      <c r="L570" s="278"/>
      <c r="M570" s="278"/>
      <c r="O570">
        <v>158</v>
      </c>
      <c r="P570" s="102">
        <f t="shared" ca="1" si="327"/>
        <v>0.5</v>
      </c>
      <c r="Q570" s="102">
        <f t="shared" ca="1" si="328"/>
        <v>0</v>
      </c>
      <c r="R570" s="102">
        <f t="shared" ca="1" si="329"/>
        <v>0</v>
      </c>
      <c r="S570" s="102">
        <f t="shared" ca="1" si="330"/>
        <v>0</v>
      </c>
      <c r="T570" s="102">
        <v>0</v>
      </c>
      <c r="U570" s="102">
        <f t="shared" ca="1" si="331"/>
        <v>0</v>
      </c>
      <c r="V570" s="102">
        <f t="shared" ca="1" si="332"/>
        <v>0.5</v>
      </c>
      <c r="W570" s="102"/>
      <c r="X570" s="102"/>
      <c r="Y570" s="102"/>
      <c r="Z570" s="102"/>
    </row>
    <row r="571" spans="1:26" outlineLevel="1">
      <c r="A571">
        <f t="shared" ca="1" si="333"/>
        <v>2</v>
      </c>
      <c r="B571" t="str">
        <f t="shared" ca="1" si="326"/>
        <v>EP3 LPD1 LPS3 LPM1</v>
      </c>
      <c r="C571" s="280">
        <f ca="1">IF($A571&lt;&gt;$A570,1,MOD(C570-1+(COUNTIFS(D$411:$N$411,$A571)=COUNTIFS(D571:$N571,1)),C$410)+1)</f>
        <v>3</v>
      </c>
      <c r="D571" s="278">
        <f ca="1">IF($A571&lt;&gt;D$411,0,IF($A571&lt;&gt;$A570,1,MOD(D570-1+(COUNTIFS(E$411:$N$411,$A571)=COUNTIFS(E571:$N571,1)),D$410)+1))</f>
        <v>0</v>
      </c>
      <c r="E571" s="278">
        <f ca="1">IF($A571&lt;&gt;E$411,0,IF($A571&lt;&gt;$A570,1,MOD(E570-1+(COUNTIFS(F$411:$N$411,$A571)=COUNTIFS(F571:$N571,1)),E$410)+1))</f>
        <v>0</v>
      </c>
      <c r="F571" s="278">
        <f ca="1">IF($A571&lt;&gt;F$411,0,IF($A571&lt;&gt;$A570,1,MOD(F570-1+(COUNTIFS(G$411:$N$411,$A571)=COUNTIFS(G571:$N571,1)),F$410)+1))</f>
        <v>0</v>
      </c>
      <c r="G571" s="278">
        <f ca="1">IF($A571&lt;&gt;G$411,0,IF($A571&lt;&gt;$A570,1,MOD(G570-1+(COUNTIFS(H$411:$N$411,$A571)=COUNTIFS(H571:$N571,1)),G$410)+1))</f>
        <v>1</v>
      </c>
      <c r="H571" s="278">
        <f ca="1">IF($A571&lt;&gt;H$411,0,IF($A571&lt;&gt;$A570,1,MOD(H570-1+(COUNTIFS(I$411:$N$411,$A571)=COUNTIFS(I571:$N571,1)),H$410)+1))</f>
        <v>3</v>
      </c>
      <c r="I571" s="278">
        <f ca="1">IF($A571&lt;&gt;I$411,0,IF($A571&lt;&gt;$A570,1,MOD(I570-1+(COUNTIFS(N$411:$N$411,$A571)=COUNTIFS(N571:$N571,1)),I$410)+1))</f>
        <v>1</v>
      </c>
      <c r="J571" s="278"/>
      <c r="K571" s="278"/>
      <c r="L571" s="278"/>
      <c r="M571" s="278"/>
      <c r="O571">
        <v>159</v>
      </c>
      <c r="P571" s="102">
        <f t="shared" ca="1" si="327"/>
        <v>0.5</v>
      </c>
      <c r="Q571" s="102">
        <f t="shared" ca="1" si="328"/>
        <v>0</v>
      </c>
      <c r="R571" s="102">
        <f t="shared" ca="1" si="329"/>
        <v>0</v>
      </c>
      <c r="S571" s="102">
        <f t="shared" ca="1" si="330"/>
        <v>0</v>
      </c>
      <c r="T571" s="102">
        <v>0</v>
      </c>
      <c r="U571" s="102">
        <f t="shared" ca="1" si="331"/>
        <v>0.5</v>
      </c>
      <c r="V571" s="102">
        <f t="shared" ca="1" si="332"/>
        <v>-0.5</v>
      </c>
      <c r="W571" s="102"/>
      <c r="X571" s="102"/>
      <c r="Y571" s="102"/>
      <c r="Z571" s="102"/>
    </row>
    <row r="572" spans="1:26" outlineLevel="1">
      <c r="A572">
        <f t="shared" ca="1" si="333"/>
        <v>2</v>
      </c>
      <c r="B572" t="str">
        <f t="shared" ca="1" si="326"/>
        <v>EP3 LPD1 LPS3 LPM2</v>
      </c>
      <c r="C572" s="280">
        <f ca="1">IF($A572&lt;&gt;$A571,1,MOD(C571-1+(COUNTIFS(D$411:$N$411,$A572)=COUNTIFS(D572:$N572,1)),C$410)+1)</f>
        <v>3</v>
      </c>
      <c r="D572" s="278">
        <f ca="1">IF($A572&lt;&gt;D$411,0,IF($A572&lt;&gt;$A571,1,MOD(D571-1+(COUNTIFS(E$411:$N$411,$A572)=COUNTIFS(E572:$N572,1)),D$410)+1))</f>
        <v>0</v>
      </c>
      <c r="E572" s="278">
        <f ca="1">IF($A572&lt;&gt;E$411,0,IF($A572&lt;&gt;$A571,1,MOD(E571-1+(COUNTIFS(F$411:$N$411,$A572)=COUNTIFS(F572:$N572,1)),E$410)+1))</f>
        <v>0</v>
      </c>
      <c r="F572" s="278">
        <f ca="1">IF($A572&lt;&gt;F$411,0,IF($A572&lt;&gt;$A571,1,MOD(F571-1+(COUNTIFS(G$411:$N$411,$A572)=COUNTIFS(G572:$N572,1)),F$410)+1))</f>
        <v>0</v>
      </c>
      <c r="G572" s="278">
        <f ca="1">IF($A572&lt;&gt;G$411,0,IF($A572&lt;&gt;$A571,1,MOD(G571-1+(COUNTIFS(H$411:$N$411,$A572)=COUNTIFS(H572:$N572,1)),G$410)+1))</f>
        <v>1</v>
      </c>
      <c r="H572" s="278">
        <f ca="1">IF($A572&lt;&gt;H$411,0,IF($A572&lt;&gt;$A571,1,MOD(H571-1+(COUNTIFS(I$411:$N$411,$A572)=COUNTIFS(I572:$N572,1)),H$410)+1))</f>
        <v>3</v>
      </c>
      <c r="I572" s="278">
        <f ca="1">IF($A572&lt;&gt;I$411,0,IF($A572&lt;&gt;$A571,1,MOD(I571-1+(COUNTIFS(N$411:$N$411,$A572)=COUNTIFS(N572:$N572,1)),I$410)+1))</f>
        <v>2</v>
      </c>
      <c r="J572" s="278"/>
      <c r="K572" s="278"/>
      <c r="L572" s="278"/>
      <c r="M572" s="278"/>
      <c r="O572">
        <v>160</v>
      </c>
      <c r="P572" s="102">
        <f t="shared" ca="1" si="327"/>
        <v>0.5</v>
      </c>
      <c r="Q572" s="102">
        <f t="shared" ca="1" si="328"/>
        <v>0</v>
      </c>
      <c r="R572" s="102">
        <f t="shared" ca="1" si="329"/>
        <v>0</v>
      </c>
      <c r="S572" s="102">
        <f t="shared" ca="1" si="330"/>
        <v>0</v>
      </c>
      <c r="T572" s="102">
        <v>0</v>
      </c>
      <c r="U572" s="102">
        <f t="shared" ca="1" si="331"/>
        <v>0.5</v>
      </c>
      <c r="V572" s="102">
        <f t="shared" ca="1" si="332"/>
        <v>0</v>
      </c>
      <c r="W572" s="102"/>
      <c r="X572" s="102"/>
      <c r="Y572" s="102"/>
      <c r="Z572" s="102"/>
    </row>
    <row r="573" spans="1:26" outlineLevel="1">
      <c r="A573">
        <f t="shared" ca="1" si="333"/>
        <v>2</v>
      </c>
      <c r="B573" t="str">
        <f t="shared" ca="1" si="326"/>
        <v>EP3 LPD1 LPS3 LPM3</v>
      </c>
      <c r="C573" s="280">
        <f ca="1">IF($A573&lt;&gt;$A572,1,MOD(C572-1+(COUNTIFS(D$411:$N$411,$A573)=COUNTIFS(D573:$N573,1)),C$410)+1)</f>
        <v>3</v>
      </c>
      <c r="D573" s="278">
        <f ca="1">IF($A573&lt;&gt;D$411,0,IF($A573&lt;&gt;$A572,1,MOD(D572-1+(COUNTIFS(E$411:$N$411,$A573)=COUNTIFS(E573:$N573,1)),D$410)+1))</f>
        <v>0</v>
      </c>
      <c r="E573" s="278">
        <f ca="1">IF($A573&lt;&gt;E$411,0,IF($A573&lt;&gt;$A572,1,MOD(E572-1+(COUNTIFS(F$411:$N$411,$A573)=COUNTIFS(F573:$N573,1)),E$410)+1))</f>
        <v>0</v>
      </c>
      <c r="F573" s="278">
        <f ca="1">IF($A573&lt;&gt;F$411,0,IF($A573&lt;&gt;$A572,1,MOD(F572-1+(COUNTIFS(G$411:$N$411,$A573)=COUNTIFS(G573:$N573,1)),F$410)+1))</f>
        <v>0</v>
      </c>
      <c r="G573" s="278">
        <f ca="1">IF($A573&lt;&gt;G$411,0,IF($A573&lt;&gt;$A572,1,MOD(G572-1+(COUNTIFS(H$411:$N$411,$A573)=COUNTIFS(H573:$N573,1)),G$410)+1))</f>
        <v>1</v>
      </c>
      <c r="H573" s="278">
        <f ca="1">IF($A573&lt;&gt;H$411,0,IF($A573&lt;&gt;$A572,1,MOD(H572-1+(COUNTIFS(I$411:$N$411,$A573)=COUNTIFS(I573:$N573,1)),H$410)+1))</f>
        <v>3</v>
      </c>
      <c r="I573" s="278">
        <f ca="1">IF($A573&lt;&gt;I$411,0,IF($A573&lt;&gt;$A572,1,MOD(I572-1+(COUNTIFS(N$411:$N$411,$A573)=COUNTIFS(N573:$N573,1)),I$410)+1))</f>
        <v>3</v>
      </c>
      <c r="J573" s="278"/>
      <c r="K573" s="278"/>
      <c r="L573" s="278"/>
      <c r="M573" s="278"/>
      <c r="O573">
        <v>161</v>
      </c>
      <c r="P573" s="102">
        <f t="shared" ca="1" si="327"/>
        <v>0.5</v>
      </c>
      <c r="Q573" s="102">
        <f t="shared" ca="1" si="328"/>
        <v>0</v>
      </c>
      <c r="R573" s="102">
        <f t="shared" ca="1" si="329"/>
        <v>0</v>
      </c>
      <c r="S573" s="102">
        <f t="shared" ca="1" si="330"/>
        <v>0</v>
      </c>
      <c r="T573" s="102">
        <v>0</v>
      </c>
      <c r="U573" s="102">
        <f t="shared" ca="1" si="331"/>
        <v>0.5</v>
      </c>
      <c r="V573" s="102">
        <f t="shared" ca="1" si="332"/>
        <v>0.5</v>
      </c>
      <c r="W573" s="102"/>
      <c r="X573" s="102"/>
      <c r="Y573" s="102"/>
      <c r="Z573" s="102"/>
    </row>
    <row r="574" spans="1:26" outlineLevel="1">
      <c r="A574">
        <f t="shared" ca="1" si="333"/>
        <v>2</v>
      </c>
      <c r="B574" t="str">
        <f t="shared" ca="1" si="326"/>
        <v>EP1 LPD1 LPS1 LPM1</v>
      </c>
      <c r="C574" s="280">
        <f ca="1">IF($A574&lt;&gt;$A573,1,MOD(C573-1+(COUNTIFS(D$411:$N$411,$A574)=COUNTIFS(D574:$N574,1)),C$410)+1)</f>
        <v>1</v>
      </c>
      <c r="D574" s="278">
        <f ca="1">IF($A574&lt;&gt;D$411,0,IF($A574&lt;&gt;$A573,1,MOD(D573-1+(COUNTIFS(E$411:$N$411,$A574)=COUNTIFS(E574:$N574,1)),D$410)+1))</f>
        <v>0</v>
      </c>
      <c r="E574" s="278">
        <f ca="1">IF($A574&lt;&gt;E$411,0,IF($A574&lt;&gt;$A573,1,MOD(E573-1+(COUNTIFS(F$411:$N$411,$A574)=COUNTIFS(F574:$N574,1)),E$410)+1))</f>
        <v>0</v>
      </c>
      <c r="F574" s="278">
        <f ca="1">IF($A574&lt;&gt;F$411,0,IF($A574&lt;&gt;$A573,1,MOD(F573-1+(COUNTIFS(G$411:$N$411,$A574)=COUNTIFS(G574:$N574,1)),F$410)+1))</f>
        <v>0</v>
      </c>
      <c r="G574" s="278">
        <f ca="1">IF($A574&lt;&gt;G$411,0,IF($A574&lt;&gt;$A573,1,MOD(G573-1+(COUNTIFS(H$411:$N$411,$A574)=COUNTIFS(H574:$N574,1)),G$410)+1))</f>
        <v>1</v>
      </c>
      <c r="H574" s="278">
        <f ca="1">IF($A574&lt;&gt;H$411,0,IF($A574&lt;&gt;$A573,1,MOD(H573-1+(COUNTIFS(I$411:$N$411,$A574)=COUNTIFS(I574:$N574,1)),H$410)+1))</f>
        <v>1</v>
      </c>
      <c r="I574" s="278">
        <f ca="1">IF($A574&lt;&gt;I$411,0,IF($A574&lt;&gt;$A573,1,MOD(I573-1+(COUNTIFS(N$411:$N$411,$A574)=COUNTIFS(N574:$N574,1)),I$410)+1))</f>
        <v>1</v>
      </c>
      <c r="J574" s="278"/>
      <c r="K574" s="278"/>
      <c r="L574" s="278"/>
      <c r="M574" s="278"/>
      <c r="O574">
        <v>162</v>
      </c>
      <c r="P574" s="102">
        <f t="shared" ca="1" si="327"/>
        <v>-0.5</v>
      </c>
      <c r="Q574" s="102">
        <f t="shared" ca="1" si="328"/>
        <v>0</v>
      </c>
      <c r="R574" s="102">
        <f t="shared" ca="1" si="329"/>
        <v>0</v>
      </c>
      <c r="S574" s="102">
        <f t="shared" ca="1" si="330"/>
        <v>0</v>
      </c>
      <c r="T574" s="102">
        <v>0</v>
      </c>
      <c r="U574" s="102">
        <f t="shared" ca="1" si="331"/>
        <v>-0.5</v>
      </c>
      <c r="V574" s="102">
        <f t="shared" ca="1" si="332"/>
        <v>-0.5</v>
      </c>
      <c r="W574" s="102"/>
      <c r="X574" s="102"/>
      <c r="Y574" s="102"/>
      <c r="Z574" s="102"/>
    </row>
    <row r="575" spans="1:26" outlineLevel="1">
      <c r="A575">
        <f t="shared" ca="1" si="333"/>
        <v>2</v>
      </c>
      <c r="B575" t="str">
        <f t="shared" ca="1" si="326"/>
        <v>EP1 LPD1 LPS1 LPM2</v>
      </c>
      <c r="C575" s="280">
        <f ca="1">IF($A575&lt;&gt;$A574,1,MOD(C574-1+(COUNTIFS(D$411:$N$411,$A575)=COUNTIFS(D575:$N575,1)),C$410)+1)</f>
        <v>1</v>
      </c>
      <c r="D575" s="278">
        <f ca="1">IF($A575&lt;&gt;D$411,0,IF($A575&lt;&gt;$A574,1,MOD(D574-1+(COUNTIFS(E$411:$N$411,$A575)=COUNTIFS(E575:$N575,1)),D$410)+1))</f>
        <v>0</v>
      </c>
      <c r="E575" s="278">
        <f ca="1">IF($A575&lt;&gt;E$411,0,IF($A575&lt;&gt;$A574,1,MOD(E574-1+(COUNTIFS(F$411:$N$411,$A575)=COUNTIFS(F575:$N575,1)),E$410)+1))</f>
        <v>0</v>
      </c>
      <c r="F575" s="278">
        <f ca="1">IF($A575&lt;&gt;F$411,0,IF($A575&lt;&gt;$A574,1,MOD(F574-1+(COUNTIFS(G$411:$N$411,$A575)=COUNTIFS(G575:$N575,1)),F$410)+1))</f>
        <v>0</v>
      </c>
      <c r="G575" s="278">
        <f ca="1">IF($A575&lt;&gt;G$411,0,IF($A575&lt;&gt;$A574,1,MOD(G574-1+(COUNTIFS(H$411:$N$411,$A575)=COUNTIFS(H575:$N575,1)),G$410)+1))</f>
        <v>1</v>
      </c>
      <c r="H575" s="278">
        <f ca="1">IF($A575&lt;&gt;H$411,0,IF($A575&lt;&gt;$A574,1,MOD(H574-1+(COUNTIFS(I$411:$N$411,$A575)=COUNTIFS(I575:$N575,1)),H$410)+1))</f>
        <v>1</v>
      </c>
      <c r="I575" s="278">
        <f ca="1">IF($A575&lt;&gt;I$411,0,IF($A575&lt;&gt;$A574,1,MOD(I574-1+(COUNTIFS(N$411:$N$411,$A575)=COUNTIFS(N575:$N575,1)),I$410)+1))</f>
        <v>2</v>
      </c>
      <c r="J575" s="278"/>
      <c r="K575" s="278"/>
      <c r="L575" s="278"/>
      <c r="M575" s="278"/>
      <c r="O575">
        <v>163</v>
      </c>
      <c r="P575" s="102">
        <f t="shared" ca="1" si="327"/>
        <v>-0.5</v>
      </c>
      <c r="Q575" s="102">
        <f t="shared" ca="1" si="328"/>
        <v>0</v>
      </c>
      <c r="R575" s="102">
        <f t="shared" ca="1" si="329"/>
        <v>0</v>
      </c>
      <c r="S575" s="102">
        <f t="shared" ca="1" si="330"/>
        <v>0</v>
      </c>
      <c r="T575" s="102">
        <v>0</v>
      </c>
      <c r="U575" s="102">
        <f t="shared" ca="1" si="331"/>
        <v>-0.5</v>
      </c>
      <c r="V575" s="102">
        <f t="shared" ca="1" si="332"/>
        <v>0</v>
      </c>
      <c r="W575" s="102"/>
      <c r="X575" s="102"/>
      <c r="Y575" s="102"/>
      <c r="Z575" s="102"/>
    </row>
    <row r="576" spans="1:26" outlineLevel="1">
      <c r="A576">
        <f t="shared" ca="1" si="333"/>
        <v>2</v>
      </c>
      <c r="B576" t="str">
        <f t="shared" ca="1" si="326"/>
        <v>EP1 LPD1 LPS1 LPM3</v>
      </c>
      <c r="C576" s="280">
        <f ca="1">IF($A576&lt;&gt;$A575,1,MOD(C575-1+(COUNTIFS(D$411:$N$411,$A576)=COUNTIFS(D576:$N576,1)),C$410)+1)</f>
        <v>1</v>
      </c>
      <c r="D576" s="278">
        <f ca="1">IF($A576&lt;&gt;D$411,0,IF($A576&lt;&gt;$A575,1,MOD(D575-1+(COUNTIFS(E$411:$N$411,$A576)=COUNTIFS(E576:$N576,1)),D$410)+1))</f>
        <v>0</v>
      </c>
      <c r="E576" s="278">
        <f ca="1">IF($A576&lt;&gt;E$411,0,IF($A576&lt;&gt;$A575,1,MOD(E575-1+(COUNTIFS(F$411:$N$411,$A576)=COUNTIFS(F576:$N576,1)),E$410)+1))</f>
        <v>0</v>
      </c>
      <c r="F576" s="278">
        <f ca="1">IF($A576&lt;&gt;F$411,0,IF($A576&lt;&gt;$A575,1,MOD(F575-1+(COUNTIFS(G$411:$N$411,$A576)=COUNTIFS(G576:$N576,1)),F$410)+1))</f>
        <v>0</v>
      </c>
      <c r="G576" s="278">
        <f ca="1">IF($A576&lt;&gt;G$411,0,IF($A576&lt;&gt;$A575,1,MOD(G575-1+(COUNTIFS(H$411:$N$411,$A576)=COUNTIFS(H576:$N576,1)),G$410)+1))</f>
        <v>1</v>
      </c>
      <c r="H576" s="278">
        <f ca="1">IF($A576&lt;&gt;H$411,0,IF($A576&lt;&gt;$A575,1,MOD(H575-1+(COUNTIFS(I$411:$N$411,$A576)=COUNTIFS(I576:$N576,1)),H$410)+1))</f>
        <v>1</v>
      </c>
      <c r="I576" s="278">
        <f ca="1">IF($A576&lt;&gt;I$411,0,IF($A576&lt;&gt;$A575,1,MOD(I575-1+(COUNTIFS(N$411:$N$411,$A576)=COUNTIFS(N576:$N576,1)),I$410)+1))</f>
        <v>3</v>
      </c>
      <c r="J576" s="278"/>
      <c r="K576" s="278"/>
      <c r="L576" s="278"/>
      <c r="M576" s="278"/>
      <c r="O576">
        <v>164</v>
      </c>
      <c r="P576" s="102">
        <f t="shared" ca="1" si="327"/>
        <v>-0.5</v>
      </c>
      <c r="Q576" s="102">
        <f t="shared" ca="1" si="328"/>
        <v>0</v>
      </c>
      <c r="R576" s="102">
        <f t="shared" ca="1" si="329"/>
        <v>0</v>
      </c>
      <c r="S576" s="102">
        <f t="shared" ca="1" si="330"/>
        <v>0</v>
      </c>
      <c r="T576" s="102">
        <v>0</v>
      </c>
      <c r="U576" s="102">
        <f t="shared" ca="1" si="331"/>
        <v>-0.5</v>
      </c>
      <c r="V576" s="102">
        <f t="shared" ca="1" si="332"/>
        <v>0.5</v>
      </c>
      <c r="W576" s="102"/>
      <c r="X576" s="102"/>
      <c r="Y576" s="102"/>
      <c r="Z576" s="102"/>
    </row>
    <row r="577" spans="1:26" outlineLevel="1">
      <c r="A577">
        <f t="shared" ca="1" si="333"/>
        <v>2</v>
      </c>
      <c r="B577" t="str">
        <f t="shared" ca="1" si="326"/>
        <v>EP1 LPD1 LPS2 LPM1</v>
      </c>
      <c r="C577" s="280">
        <f ca="1">IF($A577&lt;&gt;$A576,1,MOD(C576-1+(COUNTIFS(D$411:$N$411,$A577)=COUNTIFS(D577:$N577,1)),C$410)+1)</f>
        <v>1</v>
      </c>
      <c r="D577" s="278">
        <f ca="1">IF($A577&lt;&gt;D$411,0,IF($A577&lt;&gt;$A576,1,MOD(D576-1+(COUNTIFS(E$411:$N$411,$A577)=COUNTIFS(E577:$N577,1)),D$410)+1))</f>
        <v>0</v>
      </c>
      <c r="E577" s="278">
        <f ca="1">IF($A577&lt;&gt;E$411,0,IF($A577&lt;&gt;$A576,1,MOD(E576-1+(COUNTIFS(F$411:$N$411,$A577)=COUNTIFS(F577:$N577,1)),E$410)+1))</f>
        <v>0</v>
      </c>
      <c r="F577" s="278">
        <f ca="1">IF($A577&lt;&gt;F$411,0,IF($A577&lt;&gt;$A576,1,MOD(F576-1+(COUNTIFS(G$411:$N$411,$A577)=COUNTIFS(G577:$N577,1)),F$410)+1))</f>
        <v>0</v>
      </c>
      <c r="G577" s="278">
        <f ca="1">IF($A577&lt;&gt;G$411,0,IF($A577&lt;&gt;$A576,1,MOD(G576-1+(COUNTIFS(H$411:$N$411,$A577)=COUNTIFS(H577:$N577,1)),G$410)+1))</f>
        <v>1</v>
      </c>
      <c r="H577" s="278">
        <f ca="1">IF($A577&lt;&gt;H$411,0,IF($A577&lt;&gt;$A576,1,MOD(H576-1+(COUNTIFS(I$411:$N$411,$A577)=COUNTIFS(I577:$N577,1)),H$410)+1))</f>
        <v>2</v>
      </c>
      <c r="I577" s="278">
        <f ca="1">IF($A577&lt;&gt;I$411,0,IF($A577&lt;&gt;$A576,1,MOD(I576-1+(COUNTIFS(N$411:$N$411,$A577)=COUNTIFS(N577:$N577,1)),I$410)+1))</f>
        <v>1</v>
      </c>
      <c r="J577" s="278"/>
      <c r="K577" s="278"/>
      <c r="L577" s="278"/>
      <c r="M577" s="278"/>
      <c r="O577">
        <v>165</v>
      </c>
      <c r="P577" s="102">
        <f t="shared" ca="1" si="327"/>
        <v>-0.5</v>
      </c>
      <c r="Q577" s="102">
        <f t="shared" ca="1" si="328"/>
        <v>0</v>
      </c>
      <c r="R577" s="102">
        <f t="shared" ca="1" si="329"/>
        <v>0</v>
      </c>
      <c r="S577" s="102">
        <f t="shared" ca="1" si="330"/>
        <v>0</v>
      </c>
      <c r="T577" s="102">
        <v>0</v>
      </c>
      <c r="U577" s="102">
        <f t="shared" ca="1" si="331"/>
        <v>0</v>
      </c>
      <c r="V577" s="102">
        <f t="shared" ca="1" si="332"/>
        <v>-0.5</v>
      </c>
      <c r="W577" s="102"/>
      <c r="X577" s="102"/>
      <c r="Y577" s="102"/>
      <c r="Z577" s="102"/>
    </row>
    <row r="578" spans="1:26" outlineLevel="1">
      <c r="A578">
        <f t="shared" ca="1" si="333"/>
        <v>2</v>
      </c>
      <c r="B578" t="str">
        <f t="shared" ca="1" si="326"/>
        <v>EP1 LPD1 LPS2 LPM2</v>
      </c>
      <c r="C578" s="280">
        <f ca="1">IF($A578&lt;&gt;$A577,1,MOD(C577-1+(COUNTIFS(D$411:$N$411,$A578)=COUNTIFS(D578:$N578,1)),C$410)+1)</f>
        <v>1</v>
      </c>
      <c r="D578" s="278">
        <f ca="1">IF($A578&lt;&gt;D$411,0,IF($A578&lt;&gt;$A577,1,MOD(D577-1+(COUNTIFS(E$411:$N$411,$A578)=COUNTIFS(E578:$N578,1)),D$410)+1))</f>
        <v>0</v>
      </c>
      <c r="E578" s="278">
        <f ca="1">IF($A578&lt;&gt;E$411,0,IF($A578&lt;&gt;$A577,1,MOD(E577-1+(COUNTIFS(F$411:$N$411,$A578)=COUNTIFS(F578:$N578,1)),E$410)+1))</f>
        <v>0</v>
      </c>
      <c r="F578" s="278">
        <f ca="1">IF($A578&lt;&gt;F$411,0,IF($A578&lt;&gt;$A577,1,MOD(F577-1+(COUNTIFS(G$411:$N$411,$A578)=COUNTIFS(G578:$N578,1)),F$410)+1))</f>
        <v>0</v>
      </c>
      <c r="G578" s="278">
        <f ca="1">IF($A578&lt;&gt;G$411,0,IF($A578&lt;&gt;$A577,1,MOD(G577-1+(COUNTIFS(H$411:$N$411,$A578)=COUNTIFS(H578:$N578,1)),G$410)+1))</f>
        <v>1</v>
      </c>
      <c r="H578" s="278">
        <f ca="1">IF($A578&lt;&gt;H$411,0,IF($A578&lt;&gt;$A577,1,MOD(H577-1+(COUNTIFS(I$411:$N$411,$A578)=COUNTIFS(I578:$N578,1)),H$410)+1))</f>
        <v>2</v>
      </c>
      <c r="I578" s="278">
        <f ca="1">IF($A578&lt;&gt;I$411,0,IF($A578&lt;&gt;$A577,1,MOD(I577-1+(COUNTIFS(N$411:$N$411,$A578)=COUNTIFS(N578:$N578,1)),I$410)+1))</f>
        <v>2</v>
      </c>
      <c r="J578" s="278"/>
      <c r="K578" s="278"/>
      <c r="L578" s="278"/>
      <c r="M578" s="278"/>
      <c r="O578">
        <v>166</v>
      </c>
      <c r="P578" s="102">
        <f t="shared" ca="1" si="327"/>
        <v>-0.5</v>
      </c>
      <c r="Q578" s="102">
        <f t="shared" ca="1" si="328"/>
        <v>0</v>
      </c>
      <c r="R578" s="102">
        <f t="shared" ca="1" si="329"/>
        <v>0</v>
      </c>
      <c r="S578" s="102">
        <f t="shared" ca="1" si="330"/>
        <v>0</v>
      </c>
      <c r="T578" s="102">
        <v>0</v>
      </c>
      <c r="U578" s="102">
        <f t="shared" ca="1" si="331"/>
        <v>0</v>
      </c>
      <c r="V578" s="102">
        <f t="shared" ca="1" si="332"/>
        <v>0</v>
      </c>
      <c r="W578" s="102"/>
      <c r="X578" s="102"/>
      <c r="Y578" s="102"/>
      <c r="Z578" s="102"/>
    </row>
    <row r="579" spans="1:26" outlineLevel="1">
      <c r="A579">
        <f t="shared" ca="1" si="333"/>
        <v>2</v>
      </c>
      <c r="B579" t="str">
        <f t="shared" ca="1" si="326"/>
        <v>EP1 LPD1 LPS2 LPM3</v>
      </c>
      <c r="C579" s="280">
        <f ca="1">IF($A579&lt;&gt;$A578,1,MOD(C578-1+(COUNTIFS(D$411:$N$411,$A579)=COUNTIFS(D579:$N579,1)),C$410)+1)</f>
        <v>1</v>
      </c>
      <c r="D579" s="278">
        <f ca="1">IF($A579&lt;&gt;D$411,0,IF($A579&lt;&gt;$A578,1,MOD(D578-1+(COUNTIFS(E$411:$N$411,$A579)=COUNTIFS(E579:$N579,1)),D$410)+1))</f>
        <v>0</v>
      </c>
      <c r="E579" s="278">
        <f ca="1">IF($A579&lt;&gt;E$411,0,IF($A579&lt;&gt;$A578,1,MOD(E578-1+(COUNTIFS(F$411:$N$411,$A579)=COUNTIFS(F579:$N579,1)),E$410)+1))</f>
        <v>0</v>
      </c>
      <c r="F579" s="278">
        <f ca="1">IF($A579&lt;&gt;F$411,0,IF($A579&lt;&gt;$A578,1,MOD(F578-1+(COUNTIFS(G$411:$N$411,$A579)=COUNTIFS(G579:$N579,1)),F$410)+1))</f>
        <v>0</v>
      </c>
      <c r="G579" s="278">
        <f ca="1">IF($A579&lt;&gt;G$411,0,IF($A579&lt;&gt;$A578,1,MOD(G578-1+(COUNTIFS(H$411:$N$411,$A579)=COUNTIFS(H579:$N579,1)),G$410)+1))</f>
        <v>1</v>
      </c>
      <c r="H579" s="278">
        <f ca="1">IF($A579&lt;&gt;H$411,0,IF($A579&lt;&gt;$A578,1,MOD(H578-1+(COUNTIFS(I$411:$N$411,$A579)=COUNTIFS(I579:$N579,1)),H$410)+1))</f>
        <v>2</v>
      </c>
      <c r="I579" s="278">
        <f ca="1">IF($A579&lt;&gt;I$411,0,IF($A579&lt;&gt;$A578,1,MOD(I578-1+(COUNTIFS(N$411:$N$411,$A579)=COUNTIFS(N579:$N579,1)),I$410)+1))</f>
        <v>3</v>
      </c>
      <c r="J579" s="278"/>
      <c r="K579" s="278"/>
      <c r="L579" s="278"/>
      <c r="M579" s="278"/>
      <c r="O579">
        <v>167</v>
      </c>
      <c r="P579" s="102">
        <f t="shared" ca="1" si="327"/>
        <v>-0.5</v>
      </c>
      <c r="Q579" s="102">
        <f t="shared" ca="1" si="328"/>
        <v>0</v>
      </c>
      <c r="R579" s="102">
        <f t="shared" ca="1" si="329"/>
        <v>0</v>
      </c>
      <c r="S579" s="102">
        <f t="shared" ca="1" si="330"/>
        <v>0</v>
      </c>
      <c r="T579" s="102">
        <v>0</v>
      </c>
      <c r="U579" s="102">
        <f t="shared" ca="1" si="331"/>
        <v>0</v>
      </c>
      <c r="V579" s="102">
        <f t="shared" ca="1" si="332"/>
        <v>0.5</v>
      </c>
      <c r="W579" s="102"/>
      <c r="X579" s="102"/>
      <c r="Y579" s="102"/>
      <c r="Z579" s="102"/>
    </row>
    <row r="580" spans="1:26" outlineLevel="1">
      <c r="A580">
        <f t="shared" ca="1" si="333"/>
        <v>2</v>
      </c>
      <c r="B580" t="str">
        <f t="shared" ca="1" si="326"/>
        <v>EP1 LPD1 LPS3 LPM1</v>
      </c>
      <c r="C580" s="280">
        <f ca="1">IF($A580&lt;&gt;$A579,1,MOD(C579-1+(COUNTIFS(D$411:$N$411,$A580)=COUNTIFS(D580:$N580,1)),C$410)+1)</f>
        <v>1</v>
      </c>
      <c r="D580" s="278">
        <f ca="1">IF($A580&lt;&gt;D$411,0,IF($A580&lt;&gt;$A579,1,MOD(D579-1+(COUNTIFS(E$411:$N$411,$A580)=COUNTIFS(E580:$N580,1)),D$410)+1))</f>
        <v>0</v>
      </c>
      <c r="E580" s="278">
        <f ca="1">IF($A580&lt;&gt;E$411,0,IF($A580&lt;&gt;$A579,1,MOD(E579-1+(COUNTIFS(F$411:$N$411,$A580)=COUNTIFS(F580:$N580,1)),E$410)+1))</f>
        <v>0</v>
      </c>
      <c r="F580" s="278">
        <f ca="1">IF($A580&lt;&gt;F$411,0,IF($A580&lt;&gt;$A579,1,MOD(F579-1+(COUNTIFS(G$411:$N$411,$A580)=COUNTIFS(G580:$N580,1)),F$410)+1))</f>
        <v>0</v>
      </c>
      <c r="G580" s="278">
        <f ca="1">IF($A580&lt;&gt;G$411,0,IF($A580&lt;&gt;$A579,1,MOD(G579-1+(COUNTIFS(H$411:$N$411,$A580)=COUNTIFS(H580:$N580,1)),G$410)+1))</f>
        <v>1</v>
      </c>
      <c r="H580" s="278">
        <f ca="1">IF($A580&lt;&gt;H$411,0,IF($A580&lt;&gt;$A579,1,MOD(H579-1+(COUNTIFS(I$411:$N$411,$A580)=COUNTIFS(I580:$N580,1)),H$410)+1))</f>
        <v>3</v>
      </c>
      <c r="I580" s="278">
        <f ca="1">IF($A580&lt;&gt;I$411,0,IF($A580&lt;&gt;$A579,1,MOD(I579-1+(COUNTIFS(N$411:$N$411,$A580)=COUNTIFS(N580:$N580,1)),I$410)+1))</f>
        <v>1</v>
      </c>
      <c r="J580" s="278"/>
      <c r="K580" s="278"/>
      <c r="L580" s="278"/>
      <c r="M580" s="278"/>
      <c r="O580">
        <v>168</v>
      </c>
      <c r="P580" s="102">
        <f t="shared" ca="1" si="327"/>
        <v>-0.5</v>
      </c>
      <c r="Q580" s="102">
        <f t="shared" ca="1" si="328"/>
        <v>0</v>
      </c>
      <c r="R580" s="102">
        <f t="shared" ca="1" si="329"/>
        <v>0</v>
      </c>
      <c r="S580" s="102">
        <f t="shared" ca="1" si="330"/>
        <v>0</v>
      </c>
      <c r="T580" s="102">
        <v>0</v>
      </c>
      <c r="U580" s="102">
        <f t="shared" ca="1" si="331"/>
        <v>0.5</v>
      </c>
      <c r="V580" s="102">
        <f t="shared" ca="1" si="332"/>
        <v>-0.5</v>
      </c>
      <c r="W580" s="102"/>
      <c r="X580" s="102"/>
      <c r="Y580" s="102"/>
      <c r="Z580" s="102"/>
    </row>
    <row r="581" spans="1:26" outlineLevel="1">
      <c r="A581">
        <f t="shared" ca="1" si="333"/>
        <v>2</v>
      </c>
      <c r="B581" t="str">
        <f t="shared" ca="1" si="326"/>
        <v>EP1 LPD1 LPS3 LPM2</v>
      </c>
      <c r="C581" s="280">
        <f ca="1">IF($A581&lt;&gt;$A580,1,MOD(C580-1+(COUNTIFS(D$411:$N$411,$A581)=COUNTIFS(D581:$N581,1)),C$410)+1)</f>
        <v>1</v>
      </c>
      <c r="D581" s="278">
        <f ca="1">IF($A581&lt;&gt;D$411,0,IF($A581&lt;&gt;$A580,1,MOD(D580-1+(COUNTIFS(E$411:$N$411,$A581)=COUNTIFS(E581:$N581,1)),D$410)+1))</f>
        <v>0</v>
      </c>
      <c r="E581" s="278">
        <f ca="1">IF($A581&lt;&gt;E$411,0,IF($A581&lt;&gt;$A580,1,MOD(E580-1+(COUNTIFS(F$411:$N$411,$A581)=COUNTIFS(F581:$N581,1)),E$410)+1))</f>
        <v>0</v>
      </c>
      <c r="F581" s="278">
        <f ca="1">IF($A581&lt;&gt;F$411,0,IF($A581&lt;&gt;$A580,1,MOD(F580-1+(COUNTIFS(G$411:$N$411,$A581)=COUNTIFS(G581:$N581,1)),F$410)+1))</f>
        <v>0</v>
      </c>
      <c r="G581" s="278">
        <f ca="1">IF($A581&lt;&gt;G$411,0,IF($A581&lt;&gt;$A580,1,MOD(G580-1+(COUNTIFS(H$411:$N$411,$A581)=COUNTIFS(H581:$N581,1)),G$410)+1))</f>
        <v>1</v>
      </c>
      <c r="H581" s="278">
        <f ca="1">IF($A581&lt;&gt;H$411,0,IF($A581&lt;&gt;$A580,1,MOD(H580-1+(COUNTIFS(I$411:$N$411,$A581)=COUNTIFS(I581:$N581,1)),H$410)+1))</f>
        <v>3</v>
      </c>
      <c r="I581" s="278">
        <f ca="1">IF($A581&lt;&gt;I$411,0,IF($A581&lt;&gt;$A580,1,MOD(I580-1+(COUNTIFS(N$411:$N$411,$A581)=COUNTIFS(N581:$N581,1)),I$410)+1))</f>
        <v>2</v>
      </c>
      <c r="J581" s="278"/>
      <c r="K581" s="278"/>
      <c r="L581" s="278"/>
      <c r="M581" s="278"/>
      <c r="O581">
        <v>169</v>
      </c>
      <c r="P581" s="102">
        <f t="shared" ca="1" si="327"/>
        <v>-0.5</v>
      </c>
      <c r="Q581" s="102">
        <f t="shared" ca="1" si="328"/>
        <v>0</v>
      </c>
      <c r="R581" s="102">
        <f t="shared" ca="1" si="329"/>
        <v>0</v>
      </c>
      <c r="S581" s="102">
        <f t="shared" ca="1" si="330"/>
        <v>0</v>
      </c>
      <c r="T581" s="102">
        <v>0</v>
      </c>
      <c r="U581" s="102">
        <f t="shared" ca="1" si="331"/>
        <v>0.5</v>
      </c>
      <c r="V581" s="102">
        <f t="shared" ca="1" si="332"/>
        <v>0</v>
      </c>
      <c r="W581" s="102"/>
      <c r="X581" s="102"/>
      <c r="Y581" s="102"/>
      <c r="Z581" s="102"/>
    </row>
    <row r="582" spans="1:26" outlineLevel="1">
      <c r="A582">
        <f t="shared" ca="1" si="333"/>
        <v>2</v>
      </c>
      <c r="B582" t="str">
        <f t="shared" ca="1" si="326"/>
        <v>EP1 LPD1 LPS3 LPM3</v>
      </c>
      <c r="C582" s="280">
        <f ca="1">IF($A582&lt;&gt;$A581,1,MOD(C581-1+(COUNTIFS(D$411:$N$411,$A582)=COUNTIFS(D582:$N582,1)),C$410)+1)</f>
        <v>1</v>
      </c>
      <c r="D582" s="278">
        <f ca="1">IF($A582&lt;&gt;D$411,0,IF($A582&lt;&gt;$A581,1,MOD(D581-1+(COUNTIFS(E$411:$N$411,$A582)=COUNTIFS(E582:$N582,1)),D$410)+1))</f>
        <v>0</v>
      </c>
      <c r="E582" s="278">
        <f ca="1">IF($A582&lt;&gt;E$411,0,IF($A582&lt;&gt;$A581,1,MOD(E581-1+(COUNTIFS(F$411:$N$411,$A582)=COUNTIFS(F582:$N582,1)),E$410)+1))</f>
        <v>0</v>
      </c>
      <c r="F582" s="278">
        <f ca="1">IF($A582&lt;&gt;F$411,0,IF($A582&lt;&gt;$A581,1,MOD(F581-1+(COUNTIFS(G$411:$N$411,$A582)=COUNTIFS(G582:$N582,1)),F$410)+1))</f>
        <v>0</v>
      </c>
      <c r="G582" s="278">
        <f ca="1">IF($A582&lt;&gt;G$411,0,IF($A582&lt;&gt;$A581,1,MOD(G581-1+(COUNTIFS(H$411:$N$411,$A582)=COUNTIFS(H582:$N582,1)),G$410)+1))</f>
        <v>1</v>
      </c>
      <c r="H582" s="278">
        <f ca="1">IF($A582&lt;&gt;H$411,0,IF($A582&lt;&gt;$A581,1,MOD(H581-1+(COUNTIFS(I$411:$N$411,$A582)=COUNTIFS(I582:$N582,1)),H$410)+1))</f>
        <v>3</v>
      </c>
      <c r="I582" s="278">
        <f ca="1">IF($A582&lt;&gt;I$411,0,IF($A582&lt;&gt;$A581,1,MOD(I581-1+(COUNTIFS(N$411:$N$411,$A582)=COUNTIFS(N582:$N582,1)),I$410)+1))</f>
        <v>3</v>
      </c>
      <c r="J582" s="278"/>
      <c r="K582" s="278"/>
      <c r="L582" s="278"/>
      <c r="M582" s="278"/>
      <c r="O582">
        <v>170</v>
      </c>
      <c r="P582" s="102">
        <f t="shared" ca="1" si="327"/>
        <v>-0.5</v>
      </c>
      <c r="Q582" s="102">
        <f t="shared" ca="1" si="328"/>
        <v>0</v>
      </c>
      <c r="R582" s="102">
        <f t="shared" ca="1" si="329"/>
        <v>0</v>
      </c>
      <c r="S582" s="102">
        <f t="shared" ca="1" si="330"/>
        <v>0</v>
      </c>
      <c r="T582" s="102">
        <v>0</v>
      </c>
      <c r="U582" s="102">
        <f t="shared" ca="1" si="331"/>
        <v>0.5</v>
      </c>
      <c r="V582" s="102">
        <f t="shared" ca="1" si="332"/>
        <v>0.5</v>
      </c>
      <c r="W582" s="102"/>
      <c r="X582" s="102"/>
      <c r="Y582" s="102"/>
      <c r="Z582" s="102"/>
    </row>
    <row r="583" spans="1:26" outlineLevel="1">
      <c r="A583">
        <f t="shared" ca="1" si="333"/>
        <v>2</v>
      </c>
      <c r="B583" t="str">
        <f t="shared" ca="1" si="326"/>
        <v>EP2 LPD1 LPS1 LPM1</v>
      </c>
      <c r="C583" s="280">
        <f ca="1">IF($A583&lt;&gt;$A582,1,MOD(C582-1+(COUNTIFS(D$411:$N$411,$A583)=COUNTIFS(D583:$N583,1)),C$410)+1)</f>
        <v>2</v>
      </c>
      <c r="D583" s="278">
        <f ca="1">IF($A583&lt;&gt;D$411,0,IF($A583&lt;&gt;$A582,1,MOD(D582-1+(COUNTIFS(E$411:$N$411,$A583)=COUNTIFS(E583:$N583,1)),D$410)+1))</f>
        <v>0</v>
      </c>
      <c r="E583" s="278">
        <f ca="1">IF($A583&lt;&gt;E$411,0,IF($A583&lt;&gt;$A582,1,MOD(E582-1+(COUNTIFS(F$411:$N$411,$A583)=COUNTIFS(F583:$N583,1)),E$410)+1))</f>
        <v>0</v>
      </c>
      <c r="F583" s="278">
        <f ca="1">IF($A583&lt;&gt;F$411,0,IF($A583&lt;&gt;$A582,1,MOD(F582-1+(COUNTIFS(G$411:$N$411,$A583)=COUNTIFS(G583:$N583,1)),F$410)+1))</f>
        <v>0</v>
      </c>
      <c r="G583" s="278">
        <f ca="1">IF($A583&lt;&gt;G$411,0,IF($A583&lt;&gt;$A582,1,MOD(G582-1+(COUNTIFS(H$411:$N$411,$A583)=COUNTIFS(H583:$N583,1)),G$410)+1))</f>
        <v>1</v>
      </c>
      <c r="H583" s="278">
        <f ca="1">IF($A583&lt;&gt;H$411,0,IF($A583&lt;&gt;$A582,1,MOD(H582-1+(COUNTIFS(I$411:$N$411,$A583)=COUNTIFS(I583:$N583,1)),H$410)+1))</f>
        <v>1</v>
      </c>
      <c r="I583" s="278">
        <f ca="1">IF($A583&lt;&gt;I$411,0,IF($A583&lt;&gt;$A582,1,MOD(I582-1+(COUNTIFS(N$411:$N$411,$A583)=COUNTIFS(N583:$N583,1)),I$410)+1))</f>
        <v>1</v>
      </c>
      <c r="J583" s="278"/>
      <c r="K583" s="278"/>
      <c r="L583" s="278"/>
      <c r="M583" s="278"/>
      <c r="O583">
        <v>171</v>
      </c>
      <c r="P583" s="102">
        <f t="shared" ca="1" si="327"/>
        <v>0</v>
      </c>
      <c r="Q583" s="102">
        <f t="shared" ca="1" si="328"/>
        <v>0</v>
      </c>
      <c r="R583" s="102">
        <f t="shared" ca="1" si="329"/>
        <v>0</v>
      </c>
      <c r="S583" s="102">
        <f t="shared" ca="1" si="330"/>
        <v>0</v>
      </c>
      <c r="T583" s="102">
        <v>0</v>
      </c>
      <c r="U583" s="102">
        <f t="shared" ca="1" si="331"/>
        <v>-0.5</v>
      </c>
      <c r="V583" s="102">
        <f t="shared" ca="1" si="332"/>
        <v>-0.5</v>
      </c>
      <c r="W583" s="102"/>
      <c r="X583" s="102"/>
      <c r="Y583" s="102"/>
      <c r="Z583" s="102"/>
    </row>
    <row r="584" spans="1:26" outlineLevel="1">
      <c r="A584">
        <f t="shared" ca="1" si="333"/>
        <v>2</v>
      </c>
      <c r="B584" t="str">
        <f t="shared" ca="1" si="326"/>
        <v>EP2 LPD1 LPS1 LPM2</v>
      </c>
      <c r="C584" s="280">
        <f ca="1">IF($A584&lt;&gt;$A583,1,MOD(C583-1+(COUNTIFS(D$411:$N$411,$A584)=COUNTIFS(D584:$N584,1)),C$410)+1)</f>
        <v>2</v>
      </c>
      <c r="D584" s="278">
        <f ca="1">IF($A584&lt;&gt;D$411,0,IF($A584&lt;&gt;$A583,1,MOD(D583-1+(COUNTIFS(E$411:$N$411,$A584)=COUNTIFS(E584:$N584,1)),D$410)+1))</f>
        <v>0</v>
      </c>
      <c r="E584" s="278">
        <f ca="1">IF($A584&lt;&gt;E$411,0,IF($A584&lt;&gt;$A583,1,MOD(E583-1+(COUNTIFS(F$411:$N$411,$A584)=COUNTIFS(F584:$N584,1)),E$410)+1))</f>
        <v>0</v>
      </c>
      <c r="F584" s="278">
        <f ca="1">IF($A584&lt;&gt;F$411,0,IF($A584&lt;&gt;$A583,1,MOD(F583-1+(COUNTIFS(G$411:$N$411,$A584)=COUNTIFS(G584:$N584,1)),F$410)+1))</f>
        <v>0</v>
      </c>
      <c r="G584" s="278">
        <f ca="1">IF($A584&lt;&gt;G$411,0,IF($A584&lt;&gt;$A583,1,MOD(G583-1+(COUNTIFS(H$411:$N$411,$A584)=COUNTIFS(H584:$N584,1)),G$410)+1))</f>
        <v>1</v>
      </c>
      <c r="H584" s="278">
        <f ca="1">IF($A584&lt;&gt;H$411,0,IF($A584&lt;&gt;$A583,1,MOD(H583-1+(COUNTIFS(I$411:$N$411,$A584)=COUNTIFS(I584:$N584,1)),H$410)+1))</f>
        <v>1</v>
      </c>
      <c r="I584" s="278">
        <f ca="1">IF($A584&lt;&gt;I$411,0,IF($A584&lt;&gt;$A583,1,MOD(I583-1+(COUNTIFS(N$411:$N$411,$A584)=COUNTIFS(N584:$N584,1)),I$410)+1))</f>
        <v>2</v>
      </c>
      <c r="J584" s="278"/>
      <c r="K584" s="278"/>
      <c r="L584" s="278"/>
      <c r="M584" s="278"/>
      <c r="O584">
        <v>172</v>
      </c>
      <c r="P584" s="102">
        <f t="shared" ca="1" si="327"/>
        <v>0</v>
      </c>
      <c r="Q584" s="102">
        <f t="shared" ca="1" si="328"/>
        <v>0</v>
      </c>
      <c r="R584" s="102">
        <f t="shared" ca="1" si="329"/>
        <v>0</v>
      </c>
      <c r="S584" s="102">
        <f t="shared" ca="1" si="330"/>
        <v>0</v>
      </c>
      <c r="T584" s="102">
        <v>0</v>
      </c>
      <c r="U584" s="102">
        <f t="shared" ca="1" si="331"/>
        <v>-0.5</v>
      </c>
      <c r="V584" s="102">
        <f t="shared" ca="1" si="332"/>
        <v>0</v>
      </c>
      <c r="W584" s="102"/>
      <c r="X584" s="102"/>
      <c r="Y584" s="102"/>
      <c r="Z584" s="102"/>
    </row>
    <row r="585" spans="1:26" outlineLevel="1">
      <c r="A585">
        <f t="shared" ca="1" si="333"/>
        <v>2</v>
      </c>
      <c r="B585" t="str">
        <f t="shared" ca="1" si="326"/>
        <v>EP2 LPD1 LPS1 LPM3</v>
      </c>
      <c r="C585" s="280">
        <f ca="1">IF($A585&lt;&gt;$A584,1,MOD(C584-1+(COUNTIFS(D$411:$N$411,$A585)=COUNTIFS(D585:$N585,1)),C$410)+1)</f>
        <v>2</v>
      </c>
      <c r="D585" s="278">
        <f ca="1">IF($A585&lt;&gt;D$411,0,IF($A585&lt;&gt;$A584,1,MOD(D584-1+(COUNTIFS(E$411:$N$411,$A585)=COUNTIFS(E585:$N585,1)),D$410)+1))</f>
        <v>0</v>
      </c>
      <c r="E585" s="278">
        <f ca="1">IF($A585&lt;&gt;E$411,0,IF($A585&lt;&gt;$A584,1,MOD(E584-1+(COUNTIFS(F$411:$N$411,$A585)=COUNTIFS(F585:$N585,1)),E$410)+1))</f>
        <v>0</v>
      </c>
      <c r="F585" s="278">
        <f ca="1">IF($A585&lt;&gt;F$411,0,IF($A585&lt;&gt;$A584,1,MOD(F584-1+(COUNTIFS(G$411:$N$411,$A585)=COUNTIFS(G585:$N585,1)),F$410)+1))</f>
        <v>0</v>
      </c>
      <c r="G585" s="278">
        <f ca="1">IF($A585&lt;&gt;G$411,0,IF($A585&lt;&gt;$A584,1,MOD(G584-1+(COUNTIFS(H$411:$N$411,$A585)=COUNTIFS(H585:$N585,1)),G$410)+1))</f>
        <v>1</v>
      </c>
      <c r="H585" s="278">
        <f ca="1">IF($A585&lt;&gt;H$411,0,IF($A585&lt;&gt;$A584,1,MOD(H584-1+(COUNTIFS(I$411:$N$411,$A585)=COUNTIFS(I585:$N585,1)),H$410)+1))</f>
        <v>1</v>
      </c>
      <c r="I585" s="278">
        <f ca="1">IF($A585&lt;&gt;I$411,0,IF($A585&lt;&gt;$A584,1,MOD(I584-1+(COUNTIFS(N$411:$N$411,$A585)=COUNTIFS(N585:$N585,1)),I$410)+1))</f>
        <v>3</v>
      </c>
      <c r="J585" s="278"/>
      <c r="K585" s="278"/>
      <c r="L585" s="278"/>
      <c r="M585" s="278"/>
      <c r="O585">
        <v>173</v>
      </c>
      <c r="P585" s="102">
        <f t="shared" ca="1" si="327"/>
        <v>0</v>
      </c>
      <c r="Q585" s="102">
        <f t="shared" ca="1" si="328"/>
        <v>0</v>
      </c>
      <c r="R585" s="102">
        <f t="shared" ca="1" si="329"/>
        <v>0</v>
      </c>
      <c r="S585" s="102">
        <f t="shared" ca="1" si="330"/>
        <v>0</v>
      </c>
      <c r="T585" s="102">
        <v>0</v>
      </c>
      <c r="U585" s="102">
        <f t="shared" ca="1" si="331"/>
        <v>-0.5</v>
      </c>
      <c r="V585" s="102">
        <f t="shared" ca="1" si="332"/>
        <v>0.5</v>
      </c>
      <c r="W585" s="102"/>
      <c r="X585" s="102"/>
      <c r="Y585" s="102"/>
      <c r="Z585" s="102"/>
    </row>
    <row r="586" spans="1:26" outlineLevel="1">
      <c r="A586">
        <f t="shared" ca="1" si="333"/>
        <v>2</v>
      </c>
      <c r="B586" t="str">
        <f t="shared" ca="1" si="326"/>
        <v>EP2 LPD1 LPS2 LPM1</v>
      </c>
      <c r="C586" s="280">
        <f ca="1">IF($A586&lt;&gt;$A585,1,MOD(C585-1+(COUNTIFS(D$411:$N$411,$A586)=COUNTIFS(D586:$N586,1)),C$410)+1)</f>
        <v>2</v>
      </c>
      <c r="D586" s="278">
        <f ca="1">IF($A586&lt;&gt;D$411,0,IF($A586&lt;&gt;$A585,1,MOD(D585-1+(COUNTIFS(E$411:$N$411,$A586)=COUNTIFS(E586:$N586,1)),D$410)+1))</f>
        <v>0</v>
      </c>
      <c r="E586" s="278">
        <f ca="1">IF($A586&lt;&gt;E$411,0,IF($A586&lt;&gt;$A585,1,MOD(E585-1+(COUNTIFS(F$411:$N$411,$A586)=COUNTIFS(F586:$N586,1)),E$410)+1))</f>
        <v>0</v>
      </c>
      <c r="F586" s="278">
        <f ca="1">IF($A586&lt;&gt;F$411,0,IF($A586&lt;&gt;$A585,1,MOD(F585-1+(COUNTIFS(G$411:$N$411,$A586)=COUNTIFS(G586:$N586,1)),F$410)+1))</f>
        <v>0</v>
      </c>
      <c r="G586" s="278">
        <f ca="1">IF($A586&lt;&gt;G$411,0,IF($A586&lt;&gt;$A585,1,MOD(G585-1+(COUNTIFS(H$411:$N$411,$A586)=COUNTIFS(H586:$N586,1)),G$410)+1))</f>
        <v>1</v>
      </c>
      <c r="H586" s="278">
        <f ca="1">IF($A586&lt;&gt;H$411,0,IF($A586&lt;&gt;$A585,1,MOD(H585-1+(COUNTIFS(I$411:$N$411,$A586)=COUNTIFS(I586:$N586,1)),H$410)+1))</f>
        <v>2</v>
      </c>
      <c r="I586" s="278">
        <f ca="1">IF($A586&lt;&gt;I$411,0,IF($A586&lt;&gt;$A585,1,MOD(I585-1+(COUNTIFS(N$411:$N$411,$A586)=COUNTIFS(N586:$N586,1)),I$410)+1))</f>
        <v>1</v>
      </c>
      <c r="J586" s="278"/>
      <c r="K586" s="278"/>
      <c r="L586" s="278"/>
      <c r="M586" s="278"/>
      <c r="O586">
        <v>174</v>
      </c>
      <c r="P586" s="102">
        <f t="shared" ca="1" si="327"/>
        <v>0</v>
      </c>
      <c r="Q586" s="102">
        <f t="shared" ca="1" si="328"/>
        <v>0</v>
      </c>
      <c r="R586" s="102">
        <f t="shared" ca="1" si="329"/>
        <v>0</v>
      </c>
      <c r="S586" s="102">
        <f t="shared" ca="1" si="330"/>
        <v>0</v>
      </c>
      <c r="T586" s="102">
        <v>0</v>
      </c>
      <c r="U586" s="102">
        <f t="shared" ca="1" si="331"/>
        <v>0</v>
      </c>
      <c r="V586" s="102">
        <f t="shared" ca="1" si="332"/>
        <v>-0.5</v>
      </c>
      <c r="W586" s="102"/>
      <c r="X586" s="102"/>
      <c r="Y586" s="102"/>
      <c r="Z586" s="102"/>
    </row>
    <row r="587" spans="1:26" outlineLevel="1">
      <c r="A587">
        <f t="shared" ca="1" si="333"/>
        <v>2</v>
      </c>
      <c r="B587" t="str">
        <f t="shared" ca="1" si="326"/>
        <v>EP2 LPD1 LPS2 LPM2</v>
      </c>
      <c r="C587" s="280">
        <f ca="1">IF($A587&lt;&gt;$A586,1,MOD(C586-1+(COUNTIFS(D$411:$N$411,$A587)=COUNTIFS(D587:$N587,1)),C$410)+1)</f>
        <v>2</v>
      </c>
      <c r="D587" s="278">
        <f ca="1">IF($A587&lt;&gt;D$411,0,IF($A587&lt;&gt;$A586,1,MOD(D586-1+(COUNTIFS(E$411:$N$411,$A587)=COUNTIFS(E587:$N587,1)),D$410)+1))</f>
        <v>0</v>
      </c>
      <c r="E587" s="278">
        <f ca="1">IF($A587&lt;&gt;E$411,0,IF($A587&lt;&gt;$A586,1,MOD(E586-1+(COUNTIFS(F$411:$N$411,$A587)=COUNTIFS(F587:$N587,1)),E$410)+1))</f>
        <v>0</v>
      </c>
      <c r="F587" s="278">
        <f ca="1">IF($A587&lt;&gt;F$411,0,IF($A587&lt;&gt;$A586,1,MOD(F586-1+(COUNTIFS(G$411:$N$411,$A587)=COUNTIFS(G587:$N587,1)),F$410)+1))</f>
        <v>0</v>
      </c>
      <c r="G587" s="278">
        <f ca="1">IF($A587&lt;&gt;G$411,0,IF($A587&lt;&gt;$A586,1,MOD(G586-1+(COUNTIFS(H$411:$N$411,$A587)=COUNTIFS(H587:$N587,1)),G$410)+1))</f>
        <v>1</v>
      </c>
      <c r="H587" s="278">
        <f ca="1">IF($A587&lt;&gt;H$411,0,IF($A587&lt;&gt;$A586,1,MOD(H586-1+(COUNTIFS(I$411:$N$411,$A587)=COUNTIFS(I587:$N587,1)),H$410)+1))</f>
        <v>2</v>
      </c>
      <c r="I587" s="278">
        <f ca="1">IF($A587&lt;&gt;I$411,0,IF($A587&lt;&gt;$A586,1,MOD(I586-1+(COUNTIFS(N$411:$N$411,$A587)=COUNTIFS(N587:$N587,1)),I$410)+1))</f>
        <v>2</v>
      </c>
      <c r="J587" s="278"/>
      <c r="K587" s="278"/>
      <c r="L587" s="278"/>
      <c r="M587" s="278"/>
      <c r="O587">
        <v>175</v>
      </c>
      <c r="P587" s="102">
        <f t="shared" ca="1" si="327"/>
        <v>0</v>
      </c>
      <c r="Q587" s="102">
        <f t="shared" ca="1" si="328"/>
        <v>0</v>
      </c>
      <c r="R587" s="102">
        <f t="shared" ca="1" si="329"/>
        <v>0</v>
      </c>
      <c r="S587" s="102">
        <f t="shared" ca="1" si="330"/>
        <v>0</v>
      </c>
      <c r="T587" s="102">
        <v>0</v>
      </c>
      <c r="U587" s="102">
        <f t="shared" ca="1" si="331"/>
        <v>0</v>
      </c>
      <c r="V587" s="102">
        <f t="shared" ca="1" si="332"/>
        <v>0</v>
      </c>
      <c r="W587" s="102"/>
      <c r="X587" s="102"/>
      <c r="Y587" s="102"/>
      <c r="Z587" s="102"/>
    </row>
    <row r="588" spans="1:26" outlineLevel="1">
      <c r="A588">
        <f t="shared" ca="1" si="333"/>
        <v>2</v>
      </c>
      <c r="B588" t="str">
        <f t="shared" ca="1" si="326"/>
        <v>EP2 LPD1 LPS2 LPM3</v>
      </c>
      <c r="C588" s="280">
        <f ca="1">IF($A588&lt;&gt;$A587,1,MOD(C587-1+(COUNTIFS(D$411:$N$411,$A588)=COUNTIFS(D588:$N588,1)),C$410)+1)</f>
        <v>2</v>
      </c>
      <c r="D588" s="278">
        <f ca="1">IF($A588&lt;&gt;D$411,0,IF($A588&lt;&gt;$A587,1,MOD(D587-1+(COUNTIFS(E$411:$N$411,$A588)=COUNTIFS(E588:$N588,1)),D$410)+1))</f>
        <v>0</v>
      </c>
      <c r="E588" s="278">
        <f ca="1">IF($A588&lt;&gt;E$411,0,IF($A588&lt;&gt;$A587,1,MOD(E587-1+(COUNTIFS(F$411:$N$411,$A588)=COUNTIFS(F588:$N588,1)),E$410)+1))</f>
        <v>0</v>
      </c>
      <c r="F588" s="278">
        <f ca="1">IF($A588&lt;&gt;F$411,0,IF($A588&lt;&gt;$A587,1,MOD(F587-1+(COUNTIFS(G$411:$N$411,$A588)=COUNTIFS(G588:$N588,1)),F$410)+1))</f>
        <v>0</v>
      </c>
      <c r="G588" s="278">
        <f ca="1">IF($A588&lt;&gt;G$411,0,IF($A588&lt;&gt;$A587,1,MOD(G587-1+(COUNTIFS(H$411:$N$411,$A588)=COUNTIFS(H588:$N588,1)),G$410)+1))</f>
        <v>1</v>
      </c>
      <c r="H588" s="278">
        <f ca="1">IF($A588&lt;&gt;H$411,0,IF($A588&lt;&gt;$A587,1,MOD(H587-1+(COUNTIFS(I$411:$N$411,$A588)=COUNTIFS(I588:$N588,1)),H$410)+1))</f>
        <v>2</v>
      </c>
      <c r="I588" s="278">
        <f ca="1">IF($A588&lt;&gt;I$411,0,IF($A588&lt;&gt;$A587,1,MOD(I587-1+(COUNTIFS(N$411:$N$411,$A588)=COUNTIFS(N588:$N588,1)),I$410)+1))</f>
        <v>3</v>
      </c>
      <c r="J588" s="278"/>
      <c r="K588" s="278"/>
      <c r="L588" s="278"/>
      <c r="M588" s="278"/>
      <c r="O588">
        <v>176</v>
      </c>
      <c r="P588" s="102">
        <f t="shared" ca="1" si="327"/>
        <v>0</v>
      </c>
      <c r="Q588" s="102">
        <f t="shared" ca="1" si="328"/>
        <v>0</v>
      </c>
      <c r="R588" s="102">
        <f t="shared" ca="1" si="329"/>
        <v>0</v>
      </c>
      <c r="S588" s="102">
        <f t="shared" ca="1" si="330"/>
        <v>0</v>
      </c>
      <c r="T588" s="102">
        <v>0</v>
      </c>
      <c r="U588" s="102">
        <f t="shared" ca="1" si="331"/>
        <v>0</v>
      </c>
      <c r="V588" s="102">
        <f t="shared" ca="1" si="332"/>
        <v>0.5</v>
      </c>
      <c r="W588" s="102"/>
      <c r="X588" s="102"/>
      <c r="Y588" s="102"/>
      <c r="Z588" s="102"/>
    </row>
    <row r="589" spans="1:26" outlineLevel="1">
      <c r="A589">
        <f t="shared" ca="1" si="333"/>
        <v>2</v>
      </c>
      <c r="B589" t="str">
        <f t="shared" ca="1" si="326"/>
        <v>EP2 LPD1 LPS3 LPM1</v>
      </c>
      <c r="C589" s="280">
        <f ca="1">IF($A589&lt;&gt;$A588,1,MOD(C588-1+(COUNTIFS(D$411:$N$411,$A589)=COUNTIFS(D589:$N589,1)),C$410)+1)</f>
        <v>2</v>
      </c>
      <c r="D589" s="278">
        <f ca="1">IF($A589&lt;&gt;D$411,0,IF($A589&lt;&gt;$A588,1,MOD(D588-1+(COUNTIFS(E$411:$N$411,$A589)=COUNTIFS(E589:$N589,1)),D$410)+1))</f>
        <v>0</v>
      </c>
      <c r="E589" s="278">
        <f ca="1">IF($A589&lt;&gt;E$411,0,IF($A589&lt;&gt;$A588,1,MOD(E588-1+(COUNTIFS(F$411:$N$411,$A589)=COUNTIFS(F589:$N589,1)),E$410)+1))</f>
        <v>0</v>
      </c>
      <c r="F589" s="278">
        <f ca="1">IF($A589&lt;&gt;F$411,0,IF($A589&lt;&gt;$A588,1,MOD(F588-1+(COUNTIFS(G$411:$N$411,$A589)=COUNTIFS(G589:$N589,1)),F$410)+1))</f>
        <v>0</v>
      </c>
      <c r="G589" s="278">
        <f ca="1">IF($A589&lt;&gt;G$411,0,IF($A589&lt;&gt;$A588,1,MOD(G588-1+(COUNTIFS(H$411:$N$411,$A589)=COUNTIFS(H589:$N589,1)),G$410)+1))</f>
        <v>1</v>
      </c>
      <c r="H589" s="278">
        <f ca="1">IF($A589&lt;&gt;H$411,0,IF($A589&lt;&gt;$A588,1,MOD(H588-1+(COUNTIFS(I$411:$N$411,$A589)=COUNTIFS(I589:$N589,1)),H$410)+1))</f>
        <v>3</v>
      </c>
      <c r="I589" s="278">
        <f ca="1">IF($A589&lt;&gt;I$411,0,IF($A589&lt;&gt;$A588,1,MOD(I588-1+(COUNTIFS(N$411:$N$411,$A589)=COUNTIFS(N589:$N589,1)),I$410)+1))</f>
        <v>1</v>
      </c>
      <c r="J589" s="278"/>
      <c r="K589" s="278"/>
      <c r="L589" s="278"/>
      <c r="M589" s="278"/>
      <c r="O589">
        <v>177</v>
      </c>
      <c r="P589" s="102">
        <f t="shared" ca="1" si="327"/>
        <v>0</v>
      </c>
      <c r="Q589" s="102">
        <f t="shared" ca="1" si="328"/>
        <v>0</v>
      </c>
      <c r="R589" s="102">
        <f t="shared" ca="1" si="329"/>
        <v>0</v>
      </c>
      <c r="S589" s="102">
        <f t="shared" ca="1" si="330"/>
        <v>0</v>
      </c>
      <c r="T589" s="102">
        <v>0</v>
      </c>
      <c r="U589" s="102">
        <f t="shared" ca="1" si="331"/>
        <v>0.5</v>
      </c>
      <c r="V589" s="102">
        <f t="shared" ca="1" si="332"/>
        <v>-0.5</v>
      </c>
      <c r="W589" s="102"/>
      <c r="X589" s="102"/>
      <c r="Y589" s="102"/>
      <c r="Z589" s="102"/>
    </row>
    <row r="590" spans="1:26" outlineLevel="1">
      <c r="A590">
        <f t="shared" ca="1" si="333"/>
        <v>2</v>
      </c>
      <c r="B590" t="str">
        <f t="shared" ca="1" si="326"/>
        <v>EP2 LPD1 LPS3 LPM2</v>
      </c>
      <c r="C590" s="280">
        <f ca="1">IF($A590&lt;&gt;$A589,1,MOD(C589-1+(COUNTIFS(D$411:$N$411,$A590)=COUNTIFS(D590:$N590,1)),C$410)+1)</f>
        <v>2</v>
      </c>
      <c r="D590" s="278">
        <f ca="1">IF($A590&lt;&gt;D$411,0,IF($A590&lt;&gt;$A589,1,MOD(D589-1+(COUNTIFS(E$411:$N$411,$A590)=COUNTIFS(E590:$N590,1)),D$410)+1))</f>
        <v>0</v>
      </c>
      <c r="E590" s="278">
        <f ca="1">IF($A590&lt;&gt;E$411,0,IF($A590&lt;&gt;$A589,1,MOD(E589-1+(COUNTIFS(F$411:$N$411,$A590)=COUNTIFS(F590:$N590,1)),E$410)+1))</f>
        <v>0</v>
      </c>
      <c r="F590" s="278">
        <f ca="1">IF($A590&lt;&gt;F$411,0,IF($A590&lt;&gt;$A589,1,MOD(F589-1+(COUNTIFS(G$411:$N$411,$A590)=COUNTIFS(G590:$N590,1)),F$410)+1))</f>
        <v>0</v>
      </c>
      <c r="G590" s="278">
        <f ca="1">IF($A590&lt;&gt;G$411,0,IF($A590&lt;&gt;$A589,1,MOD(G589-1+(COUNTIFS(H$411:$N$411,$A590)=COUNTIFS(H590:$N590,1)),G$410)+1))</f>
        <v>1</v>
      </c>
      <c r="H590" s="278">
        <f ca="1">IF($A590&lt;&gt;H$411,0,IF($A590&lt;&gt;$A589,1,MOD(H589-1+(COUNTIFS(I$411:$N$411,$A590)=COUNTIFS(I590:$N590,1)),H$410)+1))</f>
        <v>3</v>
      </c>
      <c r="I590" s="278">
        <f ca="1">IF($A590&lt;&gt;I$411,0,IF($A590&lt;&gt;$A589,1,MOD(I589-1+(COUNTIFS(N$411:$N$411,$A590)=COUNTIFS(N590:$N590,1)),I$410)+1))</f>
        <v>2</v>
      </c>
      <c r="J590" s="278"/>
      <c r="K590" s="278"/>
      <c r="L590" s="278"/>
      <c r="M590" s="278"/>
      <c r="O590">
        <v>178</v>
      </c>
      <c r="P590" s="102">
        <f t="shared" ca="1" si="327"/>
        <v>0</v>
      </c>
      <c r="Q590" s="102">
        <f t="shared" ca="1" si="328"/>
        <v>0</v>
      </c>
      <c r="R590" s="102">
        <f t="shared" ca="1" si="329"/>
        <v>0</v>
      </c>
      <c r="S590" s="102">
        <f t="shared" ca="1" si="330"/>
        <v>0</v>
      </c>
      <c r="T590" s="102">
        <v>0</v>
      </c>
      <c r="U590" s="102">
        <f t="shared" ca="1" si="331"/>
        <v>0.5</v>
      </c>
      <c r="V590" s="102">
        <f t="shared" ca="1" si="332"/>
        <v>0</v>
      </c>
      <c r="W590" s="102"/>
      <c r="X590" s="102"/>
      <c r="Y590" s="102"/>
      <c r="Z590" s="102"/>
    </row>
    <row r="591" spans="1:26" outlineLevel="1">
      <c r="A591">
        <f t="shared" ca="1" si="333"/>
        <v>2</v>
      </c>
      <c r="B591" t="str">
        <f t="shared" ca="1" si="326"/>
        <v>EP2 LPD1 LPS3 LPM3</v>
      </c>
      <c r="C591" s="280">
        <f ca="1">IF($A591&lt;&gt;$A590,1,MOD(C590-1+(COUNTIFS(D$411:$N$411,$A591)=COUNTIFS(D591:$N591,1)),C$410)+1)</f>
        <v>2</v>
      </c>
      <c r="D591" s="278">
        <f ca="1">IF($A591&lt;&gt;D$411,0,IF($A591&lt;&gt;$A590,1,MOD(D590-1+(COUNTIFS(E$411:$N$411,$A591)=COUNTIFS(E591:$N591,1)),D$410)+1))</f>
        <v>0</v>
      </c>
      <c r="E591" s="278">
        <f ca="1">IF($A591&lt;&gt;E$411,0,IF($A591&lt;&gt;$A590,1,MOD(E590-1+(COUNTIFS(F$411:$N$411,$A591)=COUNTIFS(F591:$N591,1)),E$410)+1))</f>
        <v>0</v>
      </c>
      <c r="F591" s="278">
        <f ca="1">IF($A591&lt;&gt;F$411,0,IF($A591&lt;&gt;$A590,1,MOD(F590-1+(COUNTIFS(G$411:$N$411,$A591)=COUNTIFS(G591:$N591,1)),F$410)+1))</f>
        <v>0</v>
      </c>
      <c r="G591" s="278">
        <f ca="1">IF($A591&lt;&gt;G$411,0,IF($A591&lt;&gt;$A590,1,MOD(G590-1+(COUNTIFS(H$411:$N$411,$A591)=COUNTIFS(H591:$N591,1)),G$410)+1))</f>
        <v>1</v>
      </c>
      <c r="H591" s="278">
        <f ca="1">IF($A591&lt;&gt;H$411,0,IF($A591&lt;&gt;$A590,1,MOD(H590-1+(COUNTIFS(I$411:$N$411,$A591)=COUNTIFS(I591:$N591,1)),H$410)+1))</f>
        <v>3</v>
      </c>
      <c r="I591" s="278">
        <f ca="1">IF($A591&lt;&gt;I$411,0,IF($A591&lt;&gt;$A590,1,MOD(I590-1+(COUNTIFS(N$411:$N$411,$A591)=COUNTIFS(N591:$N591,1)),I$410)+1))</f>
        <v>3</v>
      </c>
      <c r="J591" s="278"/>
      <c r="K591" s="278"/>
      <c r="L591" s="278"/>
      <c r="M591" s="278"/>
      <c r="O591">
        <v>179</v>
      </c>
      <c r="P591" s="102">
        <f t="shared" ca="1" si="327"/>
        <v>0</v>
      </c>
      <c r="Q591" s="102">
        <f t="shared" ca="1" si="328"/>
        <v>0</v>
      </c>
      <c r="R591" s="102">
        <f t="shared" ca="1" si="329"/>
        <v>0</v>
      </c>
      <c r="S591" s="102">
        <f t="shared" ca="1" si="330"/>
        <v>0</v>
      </c>
      <c r="T591" s="102">
        <v>0</v>
      </c>
      <c r="U591" s="102">
        <f t="shared" ca="1" si="331"/>
        <v>0.5</v>
      </c>
      <c r="V591" s="102">
        <f t="shared" ca="1" si="332"/>
        <v>0.5</v>
      </c>
      <c r="W591" s="102"/>
      <c r="X591" s="102"/>
      <c r="Y591" s="102"/>
      <c r="Z591" s="102"/>
    </row>
    <row r="592" spans="1:26" outlineLevel="1">
      <c r="A592">
        <f t="shared" ca="1" si="333"/>
        <v>2</v>
      </c>
      <c r="B592" t="str">
        <f t="shared" ca="1" si="326"/>
        <v>EP3 LPD1 LPS1 LPM1</v>
      </c>
      <c r="C592" s="280">
        <f ca="1">IF($A592&lt;&gt;$A591,1,MOD(C591-1+(COUNTIFS(D$411:$N$411,$A592)=COUNTIFS(D592:$N592,1)),C$410)+1)</f>
        <v>3</v>
      </c>
      <c r="D592" s="278">
        <f ca="1">IF($A592&lt;&gt;D$411,0,IF($A592&lt;&gt;$A591,1,MOD(D591-1+(COUNTIFS(E$411:$N$411,$A592)=COUNTIFS(E592:$N592,1)),D$410)+1))</f>
        <v>0</v>
      </c>
      <c r="E592" s="278">
        <f ca="1">IF($A592&lt;&gt;E$411,0,IF($A592&lt;&gt;$A591,1,MOD(E591-1+(COUNTIFS(F$411:$N$411,$A592)=COUNTIFS(F592:$N592,1)),E$410)+1))</f>
        <v>0</v>
      </c>
      <c r="F592" s="278">
        <f ca="1">IF($A592&lt;&gt;F$411,0,IF($A592&lt;&gt;$A591,1,MOD(F591-1+(COUNTIFS(G$411:$N$411,$A592)=COUNTIFS(G592:$N592,1)),F$410)+1))</f>
        <v>0</v>
      </c>
      <c r="G592" s="278">
        <f ca="1">IF($A592&lt;&gt;G$411,0,IF($A592&lt;&gt;$A591,1,MOD(G591-1+(COUNTIFS(H$411:$N$411,$A592)=COUNTIFS(H592:$N592,1)),G$410)+1))</f>
        <v>1</v>
      </c>
      <c r="H592" s="278">
        <f ca="1">IF($A592&lt;&gt;H$411,0,IF($A592&lt;&gt;$A591,1,MOD(H591-1+(COUNTIFS(I$411:$N$411,$A592)=COUNTIFS(I592:$N592,1)),H$410)+1))</f>
        <v>1</v>
      </c>
      <c r="I592" s="278">
        <f ca="1">IF($A592&lt;&gt;I$411,0,IF($A592&lt;&gt;$A591,1,MOD(I591-1+(COUNTIFS(N$411:$N$411,$A592)=COUNTIFS(N592:$N592,1)),I$410)+1))</f>
        <v>1</v>
      </c>
      <c r="J592" s="278"/>
      <c r="K592" s="278"/>
      <c r="L592" s="278"/>
      <c r="M592" s="278"/>
      <c r="O592">
        <v>180</v>
      </c>
      <c r="P592" s="102">
        <f t="shared" ca="1" si="327"/>
        <v>0.5</v>
      </c>
      <c r="Q592" s="102">
        <f t="shared" ca="1" si="328"/>
        <v>0</v>
      </c>
      <c r="R592" s="102">
        <f t="shared" ca="1" si="329"/>
        <v>0</v>
      </c>
      <c r="S592" s="102">
        <f t="shared" ca="1" si="330"/>
        <v>0</v>
      </c>
      <c r="T592" s="102">
        <v>0</v>
      </c>
      <c r="U592" s="102">
        <f t="shared" ca="1" si="331"/>
        <v>-0.5</v>
      </c>
      <c r="V592" s="102">
        <f t="shared" ca="1" si="332"/>
        <v>-0.5</v>
      </c>
      <c r="W592" s="102"/>
      <c r="X592" s="102"/>
      <c r="Y592" s="102"/>
      <c r="Z592" s="102"/>
    </row>
    <row r="593" spans="1:26" outlineLevel="1">
      <c r="A593">
        <f t="shared" ca="1" si="333"/>
        <v>2</v>
      </c>
      <c r="B593" t="str">
        <f t="shared" ca="1" si="326"/>
        <v>EP3 LPD1 LPS1 LPM2</v>
      </c>
      <c r="C593" s="280">
        <f ca="1">IF($A593&lt;&gt;$A592,1,MOD(C592-1+(COUNTIFS(D$411:$N$411,$A593)=COUNTIFS(D593:$N593,1)),C$410)+1)</f>
        <v>3</v>
      </c>
      <c r="D593" s="278">
        <f ca="1">IF($A593&lt;&gt;D$411,0,IF($A593&lt;&gt;$A592,1,MOD(D592-1+(COUNTIFS(E$411:$N$411,$A593)=COUNTIFS(E593:$N593,1)),D$410)+1))</f>
        <v>0</v>
      </c>
      <c r="E593" s="278">
        <f ca="1">IF($A593&lt;&gt;E$411,0,IF($A593&lt;&gt;$A592,1,MOD(E592-1+(COUNTIFS(F$411:$N$411,$A593)=COUNTIFS(F593:$N593,1)),E$410)+1))</f>
        <v>0</v>
      </c>
      <c r="F593" s="278">
        <f ca="1">IF($A593&lt;&gt;F$411,0,IF($A593&lt;&gt;$A592,1,MOD(F592-1+(COUNTIFS(G$411:$N$411,$A593)=COUNTIFS(G593:$N593,1)),F$410)+1))</f>
        <v>0</v>
      </c>
      <c r="G593" s="278">
        <f ca="1">IF($A593&lt;&gt;G$411,0,IF($A593&lt;&gt;$A592,1,MOD(G592-1+(COUNTIFS(H$411:$N$411,$A593)=COUNTIFS(H593:$N593,1)),G$410)+1))</f>
        <v>1</v>
      </c>
      <c r="H593" s="278">
        <f ca="1">IF($A593&lt;&gt;H$411,0,IF($A593&lt;&gt;$A592,1,MOD(H592-1+(COUNTIFS(I$411:$N$411,$A593)=COUNTIFS(I593:$N593,1)),H$410)+1))</f>
        <v>1</v>
      </c>
      <c r="I593" s="278">
        <f ca="1">IF($A593&lt;&gt;I$411,0,IF($A593&lt;&gt;$A592,1,MOD(I592-1+(COUNTIFS(N$411:$N$411,$A593)=COUNTIFS(N593:$N593,1)),I$410)+1))</f>
        <v>2</v>
      </c>
      <c r="J593" s="278"/>
      <c r="K593" s="278"/>
      <c r="L593" s="278"/>
      <c r="M593" s="278"/>
      <c r="O593">
        <v>181</v>
      </c>
      <c r="P593" s="102">
        <f t="shared" ca="1" si="327"/>
        <v>0.5</v>
      </c>
      <c r="Q593" s="102">
        <f t="shared" ca="1" si="328"/>
        <v>0</v>
      </c>
      <c r="R593" s="102">
        <f t="shared" ca="1" si="329"/>
        <v>0</v>
      </c>
      <c r="S593" s="102">
        <f t="shared" ca="1" si="330"/>
        <v>0</v>
      </c>
      <c r="T593" s="102">
        <v>0</v>
      </c>
      <c r="U593" s="102">
        <f t="shared" ca="1" si="331"/>
        <v>-0.5</v>
      </c>
      <c r="V593" s="102">
        <f t="shared" ca="1" si="332"/>
        <v>0</v>
      </c>
      <c r="W593" s="102"/>
      <c r="X593" s="102"/>
      <c r="Y593" s="102"/>
      <c r="Z593" s="102"/>
    </row>
    <row r="594" spans="1:26" outlineLevel="1">
      <c r="A594">
        <f t="shared" ca="1" si="333"/>
        <v>2</v>
      </c>
      <c r="B594" t="str">
        <f t="shared" ca="1" si="326"/>
        <v>EP3 LPD1 LPS1 LPM3</v>
      </c>
      <c r="C594" s="280">
        <f ca="1">IF($A594&lt;&gt;$A593,1,MOD(C593-1+(COUNTIFS(D$411:$N$411,$A594)=COUNTIFS(D594:$N594,1)),C$410)+1)</f>
        <v>3</v>
      </c>
      <c r="D594" s="278">
        <f ca="1">IF($A594&lt;&gt;D$411,0,IF($A594&lt;&gt;$A593,1,MOD(D593-1+(COUNTIFS(E$411:$N$411,$A594)=COUNTIFS(E594:$N594,1)),D$410)+1))</f>
        <v>0</v>
      </c>
      <c r="E594" s="278">
        <f ca="1">IF($A594&lt;&gt;E$411,0,IF($A594&lt;&gt;$A593,1,MOD(E593-1+(COUNTIFS(F$411:$N$411,$A594)=COUNTIFS(F594:$N594,1)),E$410)+1))</f>
        <v>0</v>
      </c>
      <c r="F594" s="278">
        <f ca="1">IF($A594&lt;&gt;F$411,0,IF($A594&lt;&gt;$A593,1,MOD(F593-1+(COUNTIFS(G$411:$N$411,$A594)=COUNTIFS(G594:$N594,1)),F$410)+1))</f>
        <v>0</v>
      </c>
      <c r="G594" s="278">
        <f ca="1">IF($A594&lt;&gt;G$411,0,IF($A594&lt;&gt;$A593,1,MOD(G593-1+(COUNTIFS(H$411:$N$411,$A594)=COUNTIFS(H594:$N594,1)),G$410)+1))</f>
        <v>1</v>
      </c>
      <c r="H594" s="278">
        <f ca="1">IF($A594&lt;&gt;H$411,0,IF($A594&lt;&gt;$A593,1,MOD(H593-1+(COUNTIFS(I$411:$N$411,$A594)=COUNTIFS(I594:$N594,1)),H$410)+1))</f>
        <v>1</v>
      </c>
      <c r="I594" s="278">
        <f ca="1">IF($A594&lt;&gt;I$411,0,IF($A594&lt;&gt;$A593,1,MOD(I593-1+(COUNTIFS(N$411:$N$411,$A594)=COUNTIFS(N594:$N594,1)),I$410)+1))</f>
        <v>3</v>
      </c>
      <c r="J594" s="278"/>
      <c r="K594" s="278"/>
      <c r="L594" s="278"/>
      <c r="M594" s="278"/>
      <c r="O594">
        <v>182</v>
      </c>
      <c r="P594" s="102">
        <f t="shared" ca="1" si="327"/>
        <v>0.5</v>
      </c>
      <c r="Q594" s="102">
        <f t="shared" ca="1" si="328"/>
        <v>0</v>
      </c>
      <c r="R594" s="102">
        <f t="shared" ca="1" si="329"/>
        <v>0</v>
      </c>
      <c r="S594" s="102">
        <f t="shared" ca="1" si="330"/>
        <v>0</v>
      </c>
      <c r="T594" s="102">
        <v>0</v>
      </c>
      <c r="U594" s="102">
        <f t="shared" ca="1" si="331"/>
        <v>-0.5</v>
      </c>
      <c r="V594" s="102">
        <f t="shared" ca="1" si="332"/>
        <v>0.5</v>
      </c>
      <c r="W594" s="102"/>
      <c r="X594" s="102"/>
      <c r="Y594" s="102"/>
      <c r="Z594" s="102"/>
    </row>
    <row r="595" spans="1:26" outlineLevel="1">
      <c r="A595">
        <f t="shared" ca="1" si="333"/>
        <v>2</v>
      </c>
      <c r="B595" t="str">
        <f t="shared" ca="1" si="326"/>
        <v>EP3 LPD1 LPS2 LPM1</v>
      </c>
      <c r="C595" s="280">
        <f ca="1">IF($A595&lt;&gt;$A594,1,MOD(C594-1+(COUNTIFS(D$411:$N$411,$A595)=COUNTIFS(D595:$N595,1)),C$410)+1)</f>
        <v>3</v>
      </c>
      <c r="D595" s="278">
        <f ca="1">IF($A595&lt;&gt;D$411,0,IF($A595&lt;&gt;$A594,1,MOD(D594-1+(COUNTIFS(E$411:$N$411,$A595)=COUNTIFS(E595:$N595,1)),D$410)+1))</f>
        <v>0</v>
      </c>
      <c r="E595" s="278">
        <f ca="1">IF($A595&lt;&gt;E$411,0,IF($A595&lt;&gt;$A594,1,MOD(E594-1+(COUNTIFS(F$411:$N$411,$A595)=COUNTIFS(F595:$N595,1)),E$410)+1))</f>
        <v>0</v>
      </c>
      <c r="F595" s="278">
        <f ca="1">IF($A595&lt;&gt;F$411,0,IF($A595&lt;&gt;$A594,1,MOD(F594-1+(COUNTIFS(G$411:$N$411,$A595)=COUNTIFS(G595:$N595,1)),F$410)+1))</f>
        <v>0</v>
      </c>
      <c r="G595" s="278">
        <f ca="1">IF($A595&lt;&gt;G$411,0,IF($A595&lt;&gt;$A594,1,MOD(G594-1+(COUNTIFS(H$411:$N$411,$A595)=COUNTIFS(H595:$N595,1)),G$410)+1))</f>
        <v>1</v>
      </c>
      <c r="H595" s="278">
        <f ca="1">IF($A595&lt;&gt;H$411,0,IF($A595&lt;&gt;$A594,1,MOD(H594-1+(COUNTIFS(I$411:$N$411,$A595)=COUNTIFS(I595:$N595,1)),H$410)+1))</f>
        <v>2</v>
      </c>
      <c r="I595" s="278">
        <f ca="1">IF($A595&lt;&gt;I$411,0,IF($A595&lt;&gt;$A594,1,MOD(I594-1+(COUNTIFS(N$411:$N$411,$A595)=COUNTIFS(N595:$N595,1)),I$410)+1))</f>
        <v>1</v>
      </c>
      <c r="J595" s="278"/>
      <c r="K595" s="278"/>
      <c r="L595" s="278"/>
      <c r="M595" s="278"/>
      <c r="O595">
        <v>183</v>
      </c>
      <c r="P595" s="102">
        <f t="shared" ca="1" si="327"/>
        <v>0.5</v>
      </c>
      <c r="Q595" s="102">
        <f t="shared" ca="1" si="328"/>
        <v>0</v>
      </c>
      <c r="R595" s="102">
        <f t="shared" ca="1" si="329"/>
        <v>0</v>
      </c>
      <c r="S595" s="102">
        <f t="shared" ca="1" si="330"/>
        <v>0</v>
      </c>
      <c r="T595" s="102">
        <v>0</v>
      </c>
      <c r="U595" s="102">
        <f t="shared" ca="1" si="331"/>
        <v>0</v>
      </c>
      <c r="V595" s="102">
        <f t="shared" ca="1" si="332"/>
        <v>-0.5</v>
      </c>
      <c r="W595" s="102"/>
      <c r="X595" s="102"/>
      <c r="Y595" s="102"/>
      <c r="Z595" s="102"/>
    </row>
    <row r="596" spans="1:26" outlineLevel="1">
      <c r="A596">
        <f t="shared" ca="1" si="333"/>
        <v>2</v>
      </c>
      <c r="B596" t="str">
        <f t="shared" ca="1" si="326"/>
        <v>EP3 LPD1 LPS2 LPM2</v>
      </c>
      <c r="C596" s="280">
        <f ca="1">IF($A596&lt;&gt;$A595,1,MOD(C595-1+(COUNTIFS(D$411:$N$411,$A596)=COUNTIFS(D596:$N596,1)),C$410)+1)</f>
        <v>3</v>
      </c>
      <c r="D596" s="278">
        <f ca="1">IF($A596&lt;&gt;D$411,0,IF($A596&lt;&gt;$A595,1,MOD(D595-1+(COUNTIFS(E$411:$N$411,$A596)=COUNTIFS(E596:$N596,1)),D$410)+1))</f>
        <v>0</v>
      </c>
      <c r="E596" s="278">
        <f ca="1">IF($A596&lt;&gt;E$411,0,IF($A596&lt;&gt;$A595,1,MOD(E595-1+(COUNTIFS(F$411:$N$411,$A596)=COUNTIFS(F596:$N596,1)),E$410)+1))</f>
        <v>0</v>
      </c>
      <c r="F596" s="278">
        <f ca="1">IF($A596&lt;&gt;F$411,0,IF($A596&lt;&gt;$A595,1,MOD(F595-1+(COUNTIFS(G$411:$N$411,$A596)=COUNTIFS(G596:$N596,1)),F$410)+1))</f>
        <v>0</v>
      </c>
      <c r="G596" s="278">
        <f ca="1">IF($A596&lt;&gt;G$411,0,IF($A596&lt;&gt;$A595,1,MOD(G595-1+(COUNTIFS(H$411:$N$411,$A596)=COUNTIFS(H596:$N596,1)),G$410)+1))</f>
        <v>1</v>
      </c>
      <c r="H596" s="278">
        <f ca="1">IF($A596&lt;&gt;H$411,0,IF($A596&lt;&gt;$A595,1,MOD(H595-1+(COUNTIFS(I$411:$N$411,$A596)=COUNTIFS(I596:$N596,1)),H$410)+1))</f>
        <v>2</v>
      </c>
      <c r="I596" s="278">
        <f ca="1">IF($A596&lt;&gt;I$411,0,IF($A596&lt;&gt;$A595,1,MOD(I595-1+(COUNTIFS(N$411:$N$411,$A596)=COUNTIFS(N596:$N596,1)),I$410)+1))</f>
        <v>2</v>
      </c>
      <c r="J596" s="278"/>
      <c r="K596" s="278"/>
      <c r="L596" s="278"/>
      <c r="M596" s="278"/>
      <c r="O596">
        <v>184</v>
      </c>
      <c r="P596" s="102">
        <f t="shared" ca="1" si="327"/>
        <v>0.5</v>
      </c>
      <c r="Q596" s="102">
        <f t="shared" ca="1" si="328"/>
        <v>0</v>
      </c>
      <c r="R596" s="102">
        <f t="shared" ca="1" si="329"/>
        <v>0</v>
      </c>
      <c r="S596" s="102">
        <f t="shared" ca="1" si="330"/>
        <v>0</v>
      </c>
      <c r="T596" s="102">
        <v>0</v>
      </c>
      <c r="U596" s="102">
        <f t="shared" ca="1" si="331"/>
        <v>0</v>
      </c>
      <c r="V596" s="102">
        <f t="shared" ca="1" si="332"/>
        <v>0</v>
      </c>
      <c r="W596" s="102"/>
      <c r="X596" s="102"/>
      <c r="Y596" s="102"/>
      <c r="Z596" s="102"/>
    </row>
    <row r="597" spans="1:26" outlineLevel="1">
      <c r="A597">
        <f t="shared" ca="1" si="333"/>
        <v>2</v>
      </c>
      <c r="B597" t="str">
        <f t="shared" ca="1" si="326"/>
        <v>EP3 LPD1 LPS2 LPM3</v>
      </c>
      <c r="C597" s="280">
        <f ca="1">IF($A597&lt;&gt;$A596,1,MOD(C596-1+(COUNTIFS(D$411:$N$411,$A597)=COUNTIFS(D597:$N597,1)),C$410)+1)</f>
        <v>3</v>
      </c>
      <c r="D597" s="278">
        <f ca="1">IF($A597&lt;&gt;D$411,0,IF($A597&lt;&gt;$A596,1,MOD(D596-1+(COUNTIFS(E$411:$N$411,$A597)=COUNTIFS(E597:$N597,1)),D$410)+1))</f>
        <v>0</v>
      </c>
      <c r="E597" s="278">
        <f ca="1">IF($A597&lt;&gt;E$411,0,IF($A597&lt;&gt;$A596,1,MOD(E596-1+(COUNTIFS(F$411:$N$411,$A597)=COUNTIFS(F597:$N597,1)),E$410)+1))</f>
        <v>0</v>
      </c>
      <c r="F597" s="278">
        <f ca="1">IF($A597&lt;&gt;F$411,0,IF($A597&lt;&gt;$A596,1,MOD(F596-1+(COUNTIFS(G$411:$N$411,$A597)=COUNTIFS(G597:$N597,1)),F$410)+1))</f>
        <v>0</v>
      </c>
      <c r="G597" s="278">
        <f ca="1">IF($A597&lt;&gt;G$411,0,IF($A597&lt;&gt;$A596,1,MOD(G596-1+(COUNTIFS(H$411:$N$411,$A597)=COUNTIFS(H597:$N597,1)),G$410)+1))</f>
        <v>1</v>
      </c>
      <c r="H597" s="278">
        <f ca="1">IF($A597&lt;&gt;H$411,0,IF($A597&lt;&gt;$A596,1,MOD(H596-1+(COUNTIFS(I$411:$N$411,$A597)=COUNTIFS(I597:$N597,1)),H$410)+1))</f>
        <v>2</v>
      </c>
      <c r="I597" s="278">
        <f ca="1">IF($A597&lt;&gt;I$411,0,IF($A597&lt;&gt;$A596,1,MOD(I596-1+(COUNTIFS(N$411:$N$411,$A597)=COUNTIFS(N597:$N597,1)),I$410)+1))</f>
        <v>3</v>
      </c>
      <c r="J597" s="278"/>
      <c r="K597" s="278"/>
      <c r="L597" s="278"/>
      <c r="M597" s="278"/>
      <c r="O597">
        <v>185</v>
      </c>
      <c r="P597" s="102">
        <f t="shared" ca="1" si="327"/>
        <v>0.5</v>
      </c>
      <c r="Q597" s="102">
        <f t="shared" ca="1" si="328"/>
        <v>0</v>
      </c>
      <c r="R597" s="102">
        <f t="shared" ca="1" si="329"/>
        <v>0</v>
      </c>
      <c r="S597" s="102">
        <f t="shared" ca="1" si="330"/>
        <v>0</v>
      </c>
      <c r="T597" s="102">
        <v>0</v>
      </c>
      <c r="U597" s="102">
        <f t="shared" ca="1" si="331"/>
        <v>0</v>
      </c>
      <c r="V597" s="102">
        <f t="shared" ca="1" si="332"/>
        <v>0.5</v>
      </c>
      <c r="W597" s="102"/>
      <c r="X597" s="102"/>
      <c r="Y597" s="102"/>
      <c r="Z597" s="102"/>
    </row>
    <row r="598" spans="1:26" outlineLevel="1">
      <c r="A598">
        <f t="shared" ca="1" si="333"/>
        <v>2</v>
      </c>
      <c r="B598" t="str">
        <f t="shared" ca="1" si="326"/>
        <v>EP3 LPD1 LPS3 LPM1</v>
      </c>
      <c r="C598" s="280">
        <f ca="1">IF($A598&lt;&gt;$A597,1,MOD(C597-1+(COUNTIFS(D$411:$N$411,$A598)=COUNTIFS(D598:$N598,1)),C$410)+1)</f>
        <v>3</v>
      </c>
      <c r="D598" s="278">
        <f ca="1">IF($A598&lt;&gt;D$411,0,IF($A598&lt;&gt;$A597,1,MOD(D597-1+(COUNTIFS(E$411:$N$411,$A598)=COUNTIFS(E598:$N598,1)),D$410)+1))</f>
        <v>0</v>
      </c>
      <c r="E598" s="278">
        <f ca="1">IF($A598&lt;&gt;E$411,0,IF($A598&lt;&gt;$A597,1,MOD(E597-1+(COUNTIFS(F$411:$N$411,$A598)=COUNTIFS(F598:$N598,1)),E$410)+1))</f>
        <v>0</v>
      </c>
      <c r="F598" s="278">
        <f ca="1">IF($A598&lt;&gt;F$411,0,IF($A598&lt;&gt;$A597,1,MOD(F597-1+(COUNTIFS(G$411:$N$411,$A598)=COUNTIFS(G598:$N598,1)),F$410)+1))</f>
        <v>0</v>
      </c>
      <c r="G598" s="278">
        <f ca="1">IF($A598&lt;&gt;G$411,0,IF($A598&lt;&gt;$A597,1,MOD(G597-1+(COUNTIFS(H$411:$N$411,$A598)=COUNTIFS(H598:$N598,1)),G$410)+1))</f>
        <v>1</v>
      </c>
      <c r="H598" s="278">
        <f ca="1">IF($A598&lt;&gt;H$411,0,IF($A598&lt;&gt;$A597,1,MOD(H597-1+(COUNTIFS(I$411:$N$411,$A598)=COUNTIFS(I598:$N598,1)),H$410)+1))</f>
        <v>3</v>
      </c>
      <c r="I598" s="278">
        <f ca="1">IF($A598&lt;&gt;I$411,0,IF($A598&lt;&gt;$A597,1,MOD(I597-1+(COUNTIFS(N$411:$N$411,$A598)=COUNTIFS(N598:$N598,1)),I$410)+1))</f>
        <v>1</v>
      </c>
      <c r="J598" s="278"/>
      <c r="K598" s="278"/>
      <c r="L598" s="278"/>
      <c r="M598" s="278"/>
      <c r="O598">
        <v>186</v>
      </c>
      <c r="P598" s="102">
        <f t="shared" ca="1" si="327"/>
        <v>0.5</v>
      </c>
      <c r="Q598" s="102">
        <f t="shared" ca="1" si="328"/>
        <v>0</v>
      </c>
      <c r="R598" s="102">
        <f t="shared" ca="1" si="329"/>
        <v>0</v>
      </c>
      <c r="S598" s="102">
        <f t="shared" ca="1" si="330"/>
        <v>0</v>
      </c>
      <c r="T598" s="102">
        <v>0</v>
      </c>
      <c r="U598" s="102">
        <f t="shared" ca="1" si="331"/>
        <v>0.5</v>
      </c>
      <c r="V598" s="102">
        <f t="shared" ca="1" si="332"/>
        <v>-0.5</v>
      </c>
      <c r="W598" s="102"/>
      <c r="X598" s="102"/>
      <c r="Y598" s="102"/>
      <c r="Z598" s="102"/>
    </row>
    <row r="599" spans="1:26" outlineLevel="1">
      <c r="A599">
        <f t="shared" ca="1" si="333"/>
        <v>2</v>
      </c>
      <c r="B599" t="str">
        <f t="shared" ca="1" si="326"/>
        <v>EP3 LPD1 LPS3 LPM2</v>
      </c>
      <c r="C599" s="280">
        <f ca="1">IF($A599&lt;&gt;$A598,1,MOD(C598-1+(COUNTIFS(D$411:$N$411,$A599)=COUNTIFS(D599:$N599,1)),C$410)+1)</f>
        <v>3</v>
      </c>
      <c r="D599" s="278">
        <f ca="1">IF($A599&lt;&gt;D$411,0,IF($A599&lt;&gt;$A598,1,MOD(D598-1+(COUNTIFS(E$411:$N$411,$A599)=COUNTIFS(E599:$N599,1)),D$410)+1))</f>
        <v>0</v>
      </c>
      <c r="E599" s="278">
        <f ca="1">IF($A599&lt;&gt;E$411,0,IF($A599&lt;&gt;$A598,1,MOD(E598-1+(COUNTIFS(F$411:$N$411,$A599)=COUNTIFS(F599:$N599,1)),E$410)+1))</f>
        <v>0</v>
      </c>
      <c r="F599" s="278">
        <f ca="1">IF($A599&lt;&gt;F$411,0,IF($A599&lt;&gt;$A598,1,MOD(F598-1+(COUNTIFS(G$411:$N$411,$A599)=COUNTIFS(G599:$N599,1)),F$410)+1))</f>
        <v>0</v>
      </c>
      <c r="G599" s="278">
        <f ca="1">IF($A599&lt;&gt;G$411,0,IF($A599&lt;&gt;$A598,1,MOD(G598-1+(COUNTIFS(H$411:$N$411,$A599)=COUNTIFS(H599:$N599,1)),G$410)+1))</f>
        <v>1</v>
      </c>
      <c r="H599" s="278">
        <f ca="1">IF($A599&lt;&gt;H$411,0,IF($A599&lt;&gt;$A598,1,MOD(H598-1+(COUNTIFS(I$411:$N$411,$A599)=COUNTIFS(I599:$N599,1)),H$410)+1))</f>
        <v>3</v>
      </c>
      <c r="I599" s="278">
        <f ca="1">IF($A599&lt;&gt;I$411,0,IF($A599&lt;&gt;$A598,1,MOD(I598-1+(COUNTIFS(N$411:$N$411,$A599)=COUNTIFS(N599:$N599,1)),I$410)+1))</f>
        <v>2</v>
      </c>
      <c r="J599" s="278"/>
      <c r="K599" s="278"/>
      <c r="L599" s="278"/>
      <c r="M599" s="278"/>
      <c r="O599">
        <v>187</v>
      </c>
      <c r="P599" s="102">
        <f t="shared" ca="1" si="327"/>
        <v>0.5</v>
      </c>
      <c r="Q599" s="102">
        <f t="shared" ca="1" si="328"/>
        <v>0</v>
      </c>
      <c r="R599" s="102">
        <f t="shared" ca="1" si="329"/>
        <v>0</v>
      </c>
      <c r="S599" s="102">
        <f t="shared" ca="1" si="330"/>
        <v>0</v>
      </c>
      <c r="T599" s="102">
        <v>0</v>
      </c>
      <c r="U599" s="102">
        <f t="shared" ca="1" si="331"/>
        <v>0.5</v>
      </c>
      <c r="V599" s="102">
        <f t="shared" ca="1" si="332"/>
        <v>0</v>
      </c>
      <c r="W599" s="102"/>
      <c r="X599" s="102"/>
      <c r="Y599" s="102"/>
      <c r="Z599" s="102"/>
    </row>
    <row r="600" spans="1:26" outlineLevel="1">
      <c r="A600">
        <f t="shared" ca="1" si="333"/>
        <v>2</v>
      </c>
      <c r="B600" t="str">
        <f t="shared" ca="1" si="326"/>
        <v>EP3 LPD1 LPS3 LPM3</v>
      </c>
      <c r="C600" s="280">
        <f ca="1">IF($A600&lt;&gt;$A599,1,MOD(C599-1+(COUNTIFS(D$411:$N$411,$A600)=COUNTIFS(D600:$N600,1)),C$410)+1)</f>
        <v>3</v>
      </c>
      <c r="D600" s="278">
        <f ca="1">IF($A600&lt;&gt;D$411,0,IF($A600&lt;&gt;$A599,1,MOD(D599-1+(COUNTIFS(E$411:$N$411,$A600)=COUNTIFS(E600:$N600,1)),D$410)+1))</f>
        <v>0</v>
      </c>
      <c r="E600" s="278">
        <f ca="1">IF($A600&lt;&gt;E$411,0,IF($A600&lt;&gt;$A599,1,MOD(E599-1+(COUNTIFS(F$411:$N$411,$A600)=COUNTIFS(F600:$N600,1)),E$410)+1))</f>
        <v>0</v>
      </c>
      <c r="F600" s="278">
        <f ca="1">IF($A600&lt;&gt;F$411,0,IF($A600&lt;&gt;$A599,1,MOD(F599-1+(COUNTIFS(G$411:$N$411,$A600)=COUNTIFS(G600:$N600,1)),F$410)+1))</f>
        <v>0</v>
      </c>
      <c r="G600" s="278">
        <f ca="1">IF($A600&lt;&gt;G$411,0,IF($A600&lt;&gt;$A599,1,MOD(G599-1+(COUNTIFS(H$411:$N$411,$A600)=COUNTIFS(H600:$N600,1)),G$410)+1))</f>
        <v>1</v>
      </c>
      <c r="H600" s="278">
        <f ca="1">IF($A600&lt;&gt;H$411,0,IF($A600&lt;&gt;$A599,1,MOD(H599-1+(COUNTIFS(I$411:$N$411,$A600)=COUNTIFS(I600:$N600,1)),H$410)+1))</f>
        <v>3</v>
      </c>
      <c r="I600" s="278">
        <f ca="1">IF($A600&lt;&gt;I$411,0,IF($A600&lt;&gt;$A599,1,MOD(I599-1+(COUNTIFS(N$411:$N$411,$A600)=COUNTIFS(N600:$N600,1)),I$410)+1))</f>
        <v>3</v>
      </c>
      <c r="J600" s="278"/>
      <c r="K600" s="278"/>
      <c r="L600" s="278"/>
      <c r="M600" s="278"/>
      <c r="O600">
        <v>188</v>
      </c>
      <c r="P600" s="102">
        <f t="shared" ca="1" si="327"/>
        <v>0.5</v>
      </c>
      <c r="Q600" s="102">
        <f t="shared" ca="1" si="328"/>
        <v>0</v>
      </c>
      <c r="R600" s="102">
        <f t="shared" ca="1" si="329"/>
        <v>0</v>
      </c>
      <c r="S600" s="102">
        <f t="shared" ca="1" si="330"/>
        <v>0</v>
      </c>
      <c r="T600" s="102">
        <v>0</v>
      </c>
      <c r="U600" s="102">
        <f t="shared" ca="1" si="331"/>
        <v>0.5</v>
      </c>
      <c r="V600" s="102">
        <f t="shared" ca="1" si="332"/>
        <v>0.5</v>
      </c>
      <c r="W600" s="102"/>
      <c r="X600" s="102"/>
      <c r="Y600" s="102"/>
      <c r="Z600" s="102"/>
    </row>
    <row r="601" spans="1:26" outlineLevel="1">
      <c r="A601">
        <f t="shared" ca="1" si="333"/>
        <v>2</v>
      </c>
      <c r="B601" t="str">
        <f t="shared" ca="1" si="326"/>
        <v>EP1 LPD1 LPS1 LPM1</v>
      </c>
      <c r="C601" s="280">
        <f ca="1">IF($A601&lt;&gt;$A600,1,MOD(C600-1+(COUNTIFS(D$411:$N$411,$A601)=COUNTIFS(D601:$N601,1)),C$410)+1)</f>
        <v>1</v>
      </c>
      <c r="D601" s="278">
        <f ca="1">IF($A601&lt;&gt;D$411,0,IF($A601&lt;&gt;$A600,1,MOD(D600-1+(COUNTIFS(E$411:$N$411,$A601)=COUNTIFS(E601:$N601,1)),D$410)+1))</f>
        <v>0</v>
      </c>
      <c r="E601" s="278">
        <f ca="1">IF($A601&lt;&gt;E$411,0,IF($A601&lt;&gt;$A600,1,MOD(E600-1+(COUNTIFS(F$411:$N$411,$A601)=COUNTIFS(F601:$N601,1)),E$410)+1))</f>
        <v>0</v>
      </c>
      <c r="F601" s="278">
        <f ca="1">IF($A601&lt;&gt;F$411,0,IF($A601&lt;&gt;$A600,1,MOD(F600-1+(COUNTIFS(G$411:$N$411,$A601)=COUNTIFS(G601:$N601,1)),F$410)+1))</f>
        <v>0</v>
      </c>
      <c r="G601" s="278">
        <f ca="1">IF($A601&lt;&gt;G$411,0,IF($A601&lt;&gt;$A600,1,MOD(G600-1+(COUNTIFS(H$411:$N$411,$A601)=COUNTIFS(H601:$N601,1)),G$410)+1))</f>
        <v>1</v>
      </c>
      <c r="H601" s="278">
        <f ca="1">IF($A601&lt;&gt;H$411,0,IF($A601&lt;&gt;$A600,1,MOD(H600-1+(COUNTIFS(I$411:$N$411,$A601)=COUNTIFS(I601:$N601,1)),H$410)+1))</f>
        <v>1</v>
      </c>
      <c r="I601" s="278">
        <f ca="1">IF($A601&lt;&gt;I$411,0,IF($A601&lt;&gt;$A600,1,MOD(I600-1+(COUNTIFS(N$411:$N$411,$A601)=COUNTIFS(N601:$N601,1)),I$410)+1))</f>
        <v>1</v>
      </c>
      <c r="J601" s="278"/>
      <c r="K601" s="278"/>
      <c r="L601" s="278"/>
      <c r="M601" s="278"/>
      <c r="O601">
        <v>189</v>
      </c>
      <c r="P601" s="102">
        <f t="shared" ca="1" si="327"/>
        <v>-0.5</v>
      </c>
      <c r="Q601" s="102">
        <f t="shared" ca="1" si="328"/>
        <v>0</v>
      </c>
      <c r="R601" s="102">
        <f t="shared" ca="1" si="329"/>
        <v>0</v>
      </c>
      <c r="S601" s="102">
        <f t="shared" ca="1" si="330"/>
        <v>0</v>
      </c>
      <c r="T601" s="102">
        <v>0</v>
      </c>
      <c r="U601" s="102">
        <f t="shared" ca="1" si="331"/>
        <v>-0.5</v>
      </c>
      <c r="V601" s="102">
        <f t="shared" ca="1" si="332"/>
        <v>-0.5</v>
      </c>
      <c r="W601" s="102"/>
      <c r="X601" s="102"/>
      <c r="Y601" s="102"/>
      <c r="Z601" s="102"/>
    </row>
    <row r="602" spans="1:26" outlineLevel="1">
      <c r="A602">
        <f t="shared" ca="1" si="333"/>
        <v>2</v>
      </c>
      <c r="B602" t="str">
        <f t="shared" ca="1" si="326"/>
        <v>EP1 LPD1 LPS1 LPM2</v>
      </c>
      <c r="C602" s="280">
        <f ca="1">IF($A602&lt;&gt;$A601,1,MOD(C601-1+(COUNTIFS(D$411:$N$411,$A602)=COUNTIFS(D602:$N602,1)),C$410)+1)</f>
        <v>1</v>
      </c>
      <c r="D602" s="278">
        <f ca="1">IF($A602&lt;&gt;D$411,0,IF($A602&lt;&gt;$A601,1,MOD(D601-1+(COUNTIFS(E$411:$N$411,$A602)=COUNTIFS(E602:$N602,1)),D$410)+1))</f>
        <v>0</v>
      </c>
      <c r="E602" s="278">
        <f ca="1">IF($A602&lt;&gt;E$411,0,IF($A602&lt;&gt;$A601,1,MOD(E601-1+(COUNTIFS(F$411:$N$411,$A602)=COUNTIFS(F602:$N602,1)),E$410)+1))</f>
        <v>0</v>
      </c>
      <c r="F602" s="278">
        <f ca="1">IF($A602&lt;&gt;F$411,0,IF($A602&lt;&gt;$A601,1,MOD(F601-1+(COUNTIFS(G$411:$N$411,$A602)=COUNTIFS(G602:$N602,1)),F$410)+1))</f>
        <v>0</v>
      </c>
      <c r="G602" s="278">
        <f ca="1">IF($A602&lt;&gt;G$411,0,IF($A602&lt;&gt;$A601,1,MOD(G601-1+(COUNTIFS(H$411:$N$411,$A602)=COUNTIFS(H602:$N602,1)),G$410)+1))</f>
        <v>1</v>
      </c>
      <c r="H602" s="278">
        <f ca="1">IF($A602&lt;&gt;H$411,0,IF($A602&lt;&gt;$A601,1,MOD(H601-1+(COUNTIFS(I$411:$N$411,$A602)=COUNTIFS(I602:$N602,1)),H$410)+1))</f>
        <v>1</v>
      </c>
      <c r="I602" s="278">
        <f ca="1">IF($A602&lt;&gt;I$411,0,IF($A602&lt;&gt;$A601,1,MOD(I601-1+(COUNTIFS(N$411:$N$411,$A602)=COUNTIFS(N602:$N602,1)),I$410)+1))</f>
        <v>2</v>
      </c>
      <c r="J602" s="278"/>
      <c r="K602" s="278"/>
      <c r="L602" s="278"/>
      <c r="M602" s="278"/>
      <c r="O602">
        <v>190</v>
      </c>
      <c r="P602" s="102">
        <f t="shared" ca="1" si="327"/>
        <v>-0.5</v>
      </c>
      <c r="Q602" s="102">
        <f t="shared" ca="1" si="328"/>
        <v>0</v>
      </c>
      <c r="R602" s="102">
        <f t="shared" ca="1" si="329"/>
        <v>0</v>
      </c>
      <c r="S602" s="102">
        <f t="shared" ca="1" si="330"/>
        <v>0</v>
      </c>
      <c r="T602" s="102">
        <v>0</v>
      </c>
      <c r="U602" s="102">
        <f t="shared" ca="1" si="331"/>
        <v>-0.5</v>
      </c>
      <c r="V602" s="102">
        <f t="shared" ca="1" si="332"/>
        <v>0</v>
      </c>
      <c r="W602" s="102"/>
      <c r="X602" s="102"/>
      <c r="Y602" s="102"/>
      <c r="Z602" s="102"/>
    </row>
    <row r="603" spans="1:26" outlineLevel="1">
      <c r="A603">
        <f t="shared" ca="1" si="333"/>
        <v>2</v>
      </c>
      <c r="B603" t="str">
        <f t="shared" ca="1" si="326"/>
        <v>EP1 LPD1 LPS1 LPM3</v>
      </c>
      <c r="C603" s="280">
        <f ca="1">IF($A603&lt;&gt;$A602,1,MOD(C602-1+(COUNTIFS(D$411:$N$411,$A603)=COUNTIFS(D603:$N603,1)),C$410)+1)</f>
        <v>1</v>
      </c>
      <c r="D603" s="278">
        <f ca="1">IF($A603&lt;&gt;D$411,0,IF($A603&lt;&gt;$A602,1,MOD(D602-1+(COUNTIFS(E$411:$N$411,$A603)=COUNTIFS(E603:$N603,1)),D$410)+1))</f>
        <v>0</v>
      </c>
      <c r="E603" s="278">
        <f ca="1">IF($A603&lt;&gt;E$411,0,IF($A603&lt;&gt;$A602,1,MOD(E602-1+(COUNTIFS(F$411:$N$411,$A603)=COUNTIFS(F603:$N603,1)),E$410)+1))</f>
        <v>0</v>
      </c>
      <c r="F603" s="278">
        <f ca="1">IF($A603&lt;&gt;F$411,0,IF($A603&lt;&gt;$A602,1,MOD(F602-1+(COUNTIFS(G$411:$N$411,$A603)=COUNTIFS(G603:$N603,1)),F$410)+1))</f>
        <v>0</v>
      </c>
      <c r="G603" s="278">
        <f ca="1">IF($A603&lt;&gt;G$411,0,IF($A603&lt;&gt;$A602,1,MOD(G602-1+(COUNTIFS(H$411:$N$411,$A603)=COUNTIFS(H603:$N603,1)),G$410)+1))</f>
        <v>1</v>
      </c>
      <c r="H603" s="278">
        <f ca="1">IF($A603&lt;&gt;H$411,0,IF($A603&lt;&gt;$A602,1,MOD(H602-1+(COUNTIFS(I$411:$N$411,$A603)=COUNTIFS(I603:$N603,1)),H$410)+1))</f>
        <v>1</v>
      </c>
      <c r="I603" s="278">
        <f ca="1">IF($A603&lt;&gt;I$411,0,IF($A603&lt;&gt;$A602,1,MOD(I602-1+(COUNTIFS(N$411:$N$411,$A603)=COUNTIFS(N603:$N603,1)),I$410)+1))</f>
        <v>3</v>
      </c>
      <c r="J603" s="278"/>
      <c r="K603" s="278"/>
      <c r="L603" s="278"/>
      <c r="M603" s="278"/>
      <c r="O603">
        <v>191</v>
      </c>
      <c r="P603" s="102">
        <f t="shared" ca="1" si="327"/>
        <v>-0.5</v>
      </c>
      <c r="Q603" s="102">
        <f t="shared" ca="1" si="328"/>
        <v>0</v>
      </c>
      <c r="R603" s="102">
        <f t="shared" ca="1" si="329"/>
        <v>0</v>
      </c>
      <c r="S603" s="102">
        <f t="shared" ca="1" si="330"/>
        <v>0</v>
      </c>
      <c r="T603" s="102">
        <v>0</v>
      </c>
      <c r="U603" s="102">
        <f t="shared" ca="1" si="331"/>
        <v>-0.5</v>
      </c>
      <c r="V603" s="102">
        <f t="shared" ca="1" si="332"/>
        <v>0.5</v>
      </c>
      <c r="W603" s="102"/>
      <c r="X603" s="102"/>
      <c r="Y603" s="102"/>
      <c r="Z603" s="102"/>
    </row>
    <row r="604" spans="1:26" outlineLevel="1">
      <c r="A604">
        <f t="shared" ca="1" si="333"/>
        <v>2</v>
      </c>
      <c r="B604" t="str">
        <f t="shared" ca="1" si="326"/>
        <v>EP1 LPD1 LPS2 LPM1</v>
      </c>
      <c r="C604" s="280">
        <f ca="1">IF($A604&lt;&gt;$A603,1,MOD(C603-1+(COUNTIFS(D$411:$N$411,$A604)=COUNTIFS(D604:$N604,1)),C$410)+1)</f>
        <v>1</v>
      </c>
      <c r="D604" s="278">
        <f ca="1">IF($A604&lt;&gt;D$411,0,IF($A604&lt;&gt;$A603,1,MOD(D603-1+(COUNTIFS(E$411:$N$411,$A604)=COUNTIFS(E604:$N604,1)),D$410)+1))</f>
        <v>0</v>
      </c>
      <c r="E604" s="278">
        <f ca="1">IF($A604&lt;&gt;E$411,0,IF($A604&lt;&gt;$A603,1,MOD(E603-1+(COUNTIFS(F$411:$N$411,$A604)=COUNTIFS(F604:$N604,1)),E$410)+1))</f>
        <v>0</v>
      </c>
      <c r="F604" s="278">
        <f ca="1">IF($A604&lt;&gt;F$411,0,IF($A604&lt;&gt;$A603,1,MOD(F603-1+(COUNTIFS(G$411:$N$411,$A604)=COUNTIFS(G604:$N604,1)),F$410)+1))</f>
        <v>0</v>
      </c>
      <c r="G604" s="278">
        <f ca="1">IF($A604&lt;&gt;G$411,0,IF($A604&lt;&gt;$A603,1,MOD(G603-1+(COUNTIFS(H$411:$N$411,$A604)=COUNTIFS(H604:$N604,1)),G$410)+1))</f>
        <v>1</v>
      </c>
      <c r="H604" s="278">
        <f ca="1">IF($A604&lt;&gt;H$411,0,IF($A604&lt;&gt;$A603,1,MOD(H603-1+(COUNTIFS(I$411:$N$411,$A604)=COUNTIFS(I604:$N604,1)),H$410)+1))</f>
        <v>2</v>
      </c>
      <c r="I604" s="278">
        <f ca="1">IF($A604&lt;&gt;I$411,0,IF($A604&lt;&gt;$A603,1,MOD(I603-1+(COUNTIFS(N$411:$N$411,$A604)=COUNTIFS(N604:$N604,1)),I$410)+1))</f>
        <v>1</v>
      </c>
      <c r="J604" s="278"/>
      <c r="K604" s="278"/>
      <c r="L604" s="278"/>
      <c r="M604" s="278"/>
      <c r="O604">
        <v>192</v>
      </c>
      <c r="P604" s="102">
        <f t="shared" ca="1" si="327"/>
        <v>-0.5</v>
      </c>
      <c r="Q604" s="102">
        <f t="shared" ca="1" si="328"/>
        <v>0</v>
      </c>
      <c r="R604" s="102">
        <f t="shared" ca="1" si="329"/>
        <v>0</v>
      </c>
      <c r="S604" s="102">
        <f t="shared" ca="1" si="330"/>
        <v>0</v>
      </c>
      <c r="T604" s="102">
        <v>0</v>
      </c>
      <c r="U604" s="102">
        <f t="shared" ca="1" si="331"/>
        <v>0</v>
      </c>
      <c r="V604" s="102">
        <f t="shared" ca="1" si="332"/>
        <v>-0.5</v>
      </c>
      <c r="W604" s="102"/>
      <c r="X604" s="102"/>
      <c r="Y604" s="102"/>
      <c r="Z604" s="102"/>
    </row>
    <row r="605" spans="1:26" outlineLevel="1">
      <c r="A605">
        <f t="shared" ca="1" si="333"/>
        <v>2</v>
      </c>
      <c r="B605" t="str">
        <f t="shared" ref="B605:B668" ca="1" si="334">"EP"&amp;$C605&amp;IF($A605=0," LPAll"&amp;$D605,"")&amp;IF($A605=1," LPD"&amp;$E605&amp;" LPS"&amp;$F605,"")&amp;IF($A605=2," LPD"&amp;$G605&amp;" LPS"&amp;$H605&amp;" LPM"&amp;$I605,"")</f>
        <v>EP1 LPD1 LPS2 LPM2</v>
      </c>
      <c r="C605" s="280">
        <f ca="1">IF($A605&lt;&gt;$A604,1,MOD(C604-1+(COUNTIFS(D$411:$N$411,$A605)=COUNTIFS(D605:$N605,1)),C$410)+1)</f>
        <v>1</v>
      </c>
      <c r="D605" s="278">
        <f ca="1">IF($A605&lt;&gt;D$411,0,IF($A605&lt;&gt;$A604,1,MOD(D604-1+(COUNTIFS(E$411:$N$411,$A605)=COUNTIFS(E605:$N605,1)),D$410)+1))</f>
        <v>0</v>
      </c>
      <c r="E605" s="278">
        <f ca="1">IF($A605&lt;&gt;E$411,0,IF($A605&lt;&gt;$A604,1,MOD(E604-1+(COUNTIFS(F$411:$N$411,$A605)=COUNTIFS(F605:$N605,1)),E$410)+1))</f>
        <v>0</v>
      </c>
      <c r="F605" s="278">
        <f ca="1">IF($A605&lt;&gt;F$411,0,IF($A605&lt;&gt;$A604,1,MOD(F604-1+(COUNTIFS(G$411:$N$411,$A605)=COUNTIFS(G605:$N605,1)),F$410)+1))</f>
        <v>0</v>
      </c>
      <c r="G605" s="278">
        <f ca="1">IF($A605&lt;&gt;G$411,0,IF($A605&lt;&gt;$A604,1,MOD(G604-1+(COUNTIFS(H$411:$N$411,$A605)=COUNTIFS(H605:$N605,1)),G$410)+1))</f>
        <v>1</v>
      </c>
      <c r="H605" s="278">
        <f ca="1">IF($A605&lt;&gt;H$411,0,IF($A605&lt;&gt;$A604,1,MOD(H604-1+(COUNTIFS(I$411:$N$411,$A605)=COUNTIFS(I605:$N605,1)),H$410)+1))</f>
        <v>2</v>
      </c>
      <c r="I605" s="278">
        <f ca="1">IF($A605&lt;&gt;I$411,0,IF($A605&lt;&gt;$A604,1,MOD(I604-1+(COUNTIFS(N$411:$N$411,$A605)=COUNTIFS(N605:$N605,1)),I$410)+1))</f>
        <v>2</v>
      </c>
      <c r="J605" s="278"/>
      <c r="K605" s="278"/>
      <c r="L605" s="278"/>
      <c r="M605" s="278"/>
      <c r="O605">
        <v>193</v>
      </c>
      <c r="P605" s="102">
        <f t="shared" ca="1" si="327"/>
        <v>-0.5</v>
      </c>
      <c r="Q605" s="102">
        <f t="shared" ca="1" si="328"/>
        <v>0</v>
      </c>
      <c r="R605" s="102">
        <f t="shared" ca="1" si="329"/>
        <v>0</v>
      </c>
      <c r="S605" s="102">
        <f t="shared" ca="1" si="330"/>
        <v>0</v>
      </c>
      <c r="T605" s="102">
        <v>0</v>
      </c>
      <c r="U605" s="102">
        <f t="shared" ca="1" si="331"/>
        <v>0</v>
      </c>
      <c r="V605" s="102">
        <f t="shared" ca="1" si="332"/>
        <v>0</v>
      </c>
      <c r="W605" s="102"/>
      <c r="X605" s="102"/>
      <c r="Y605" s="102"/>
      <c r="Z605" s="102"/>
    </row>
    <row r="606" spans="1:26" outlineLevel="1">
      <c r="A606">
        <f t="shared" ca="1" si="333"/>
        <v>2</v>
      </c>
      <c r="B606" t="str">
        <f t="shared" ca="1" si="334"/>
        <v>EP1 LPD1 LPS2 LPM3</v>
      </c>
      <c r="C606" s="280">
        <f ca="1">IF($A606&lt;&gt;$A605,1,MOD(C605-1+(COUNTIFS(D$411:$N$411,$A606)=COUNTIFS(D606:$N606,1)),C$410)+1)</f>
        <v>1</v>
      </c>
      <c r="D606" s="278">
        <f ca="1">IF($A606&lt;&gt;D$411,0,IF($A606&lt;&gt;$A605,1,MOD(D605-1+(COUNTIFS(E$411:$N$411,$A606)=COUNTIFS(E606:$N606,1)),D$410)+1))</f>
        <v>0</v>
      </c>
      <c r="E606" s="278">
        <f ca="1">IF($A606&lt;&gt;E$411,0,IF($A606&lt;&gt;$A605,1,MOD(E605-1+(COUNTIFS(F$411:$N$411,$A606)=COUNTIFS(F606:$N606,1)),E$410)+1))</f>
        <v>0</v>
      </c>
      <c r="F606" s="278">
        <f ca="1">IF($A606&lt;&gt;F$411,0,IF($A606&lt;&gt;$A605,1,MOD(F605-1+(COUNTIFS(G$411:$N$411,$A606)=COUNTIFS(G606:$N606,1)),F$410)+1))</f>
        <v>0</v>
      </c>
      <c r="G606" s="278">
        <f ca="1">IF($A606&lt;&gt;G$411,0,IF($A606&lt;&gt;$A605,1,MOD(G605-1+(COUNTIFS(H$411:$N$411,$A606)=COUNTIFS(H606:$N606,1)),G$410)+1))</f>
        <v>1</v>
      </c>
      <c r="H606" s="278">
        <f ca="1">IF($A606&lt;&gt;H$411,0,IF($A606&lt;&gt;$A605,1,MOD(H605-1+(COUNTIFS(I$411:$N$411,$A606)=COUNTIFS(I606:$N606,1)),H$410)+1))</f>
        <v>2</v>
      </c>
      <c r="I606" s="278">
        <f ca="1">IF($A606&lt;&gt;I$411,0,IF($A606&lt;&gt;$A605,1,MOD(I605-1+(COUNTIFS(N$411:$N$411,$A606)=COUNTIFS(N606:$N606,1)),I$410)+1))</f>
        <v>3</v>
      </c>
      <c r="J606" s="278"/>
      <c r="K606" s="278"/>
      <c r="L606" s="278"/>
      <c r="M606" s="278"/>
      <c r="O606">
        <v>194</v>
      </c>
      <c r="P606" s="102">
        <f t="shared" ca="1" si="327"/>
        <v>-0.5</v>
      </c>
      <c r="Q606" s="102">
        <f t="shared" ca="1" si="328"/>
        <v>0</v>
      </c>
      <c r="R606" s="102">
        <f t="shared" ca="1" si="329"/>
        <v>0</v>
      </c>
      <c r="S606" s="102">
        <f t="shared" ca="1" si="330"/>
        <v>0</v>
      </c>
      <c r="T606" s="102">
        <v>0</v>
      </c>
      <c r="U606" s="102">
        <f t="shared" ca="1" si="331"/>
        <v>0</v>
      </c>
      <c r="V606" s="102">
        <f t="shared" ca="1" si="332"/>
        <v>0.5</v>
      </c>
      <c r="W606" s="102"/>
      <c r="X606" s="102"/>
      <c r="Y606" s="102"/>
      <c r="Z606" s="102"/>
    </row>
    <row r="607" spans="1:26" outlineLevel="1">
      <c r="A607">
        <f t="shared" ca="1" si="333"/>
        <v>2</v>
      </c>
      <c r="B607" t="str">
        <f t="shared" ca="1" si="334"/>
        <v>EP1 LPD1 LPS3 LPM1</v>
      </c>
      <c r="C607" s="280">
        <f ca="1">IF($A607&lt;&gt;$A606,1,MOD(C606-1+(COUNTIFS(D$411:$N$411,$A607)=COUNTIFS(D607:$N607,1)),C$410)+1)</f>
        <v>1</v>
      </c>
      <c r="D607" s="278">
        <f ca="1">IF($A607&lt;&gt;D$411,0,IF($A607&lt;&gt;$A606,1,MOD(D606-1+(COUNTIFS(E$411:$N$411,$A607)=COUNTIFS(E607:$N607,1)),D$410)+1))</f>
        <v>0</v>
      </c>
      <c r="E607" s="278">
        <f ca="1">IF($A607&lt;&gt;E$411,0,IF($A607&lt;&gt;$A606,1,MOD(E606-1+(COUNTIFS(F$411:$N$411,$A607)=COUNTIFS(F607:$N607,1)),E$410)+1))</f>
        <v>0</v>
      </c>
      <c r="F607" s="278">
        <f ca="1">IF($A607&lt;&gt;F$411,0,IF($A607&lt;&gt;$A606,1,MOD(F606-1+(COUNTIFS(G$411:$N$411,$A607)=COUNTIFS(G607:$N607,1)),F$410)+1))</f>
        <v>0</v>
      </c>
      <c r="G607" s="278">
        <f ca="1">IF($A607&lt;&gt;G$411,0,IF($A607&lt;&gt;$A606,1,MOD(G606-1+(COUNTIFS(H$411:$N$411,$A607)=COUNTIFS(H607:$N607,1)),G$410)+1))</f>
        <v>1</v>
      </c>
      <c r="H607" s="278">
        <f ca="1">IF($A607&lt;&gt;H$411,0,IF($A607&lt;&gt;$A606,1,MOD(H606-1+(COUNTIFS(I$411:$N$411,$A607)=COUNTIFS(I607:$N607,1)),H$410)+1))</f>
        <v>3</v>
      </c>
      <c r="I607" s="278">
        <f ca="1">IF($A607&lt;&gt;I$411,0,IF($A607&lt;&gt;$A606,1,MOD(I606-1+(COUNTIFS(N$411:$N$411,$A607)=COUNTIFS(N607:$N607,1)),I$410)+1))</f>
        <v>1</v>
      </c>
      <c r="J607" s="278"/>
      <c r="K607" s="278"/>
      <c r="L607" s="278"/>
      <c r="M607" s="278"/>
      <c r="O607">
        <v>195</v>
      </c>
      <c r="P607" s="102">
        <f t="shared" ca="1" si="327"/>
        <v>-0.5</v>
      </c>
      <c r="Q607" s="102">
        <f t="shared" ca="1" si="328"/>
        <v>0</v>
      </c>
      <c r="R607" s="102">
        <f t="shared" ca="1" si="329"/>
        <v>0</v>
      </c>
      <c r="S607" s="102">
        <f t="shared" ca="1" si="330"/>
        <v>0</v>
      </c>
      <c r="T607" s="102">
        <v>0</v>
      </c>
      <c r="U607" s="102">
        <f t="shared" ca="1" si="331"/>
        <v>0.5</v>
      </c>
      <c r="V607" s="102">
        <f t="shared" ca="1" si="332"/>
        <v>-0.5</v>
      </c>
      <c r="W607" s="102"/>
      <c r="X607" s="102"/>
      <c r="Y607" s="102"/>
      <c r="Z607" s="102"/>
    </row>
    <row r="608" spans="1:26" outlineLevel="1">
      <c r="A608">
        <f t="shared" ca="1" si="333"/>
        <v>2</v>
      </c>
      <c r="B608" t="str">
        <f t="shared" ca="1" si="334"/>
        <v>EP1 LPD1 LPS3 LPM2</v>
      </c>
      <c r="C608" s="280">
        <f ca="1">IF($A608&lt;&gt;$A607,1,MOD(C607-1+(COUNTIFS(D$411:$N$411,$A608)=COUNTIFS(D608:$N608,1)),C$410)+1)</f>
        <v>1</v>
      </c>
      <c r="D608" s="278">
        <f ca="1">IF($A608&lt;&gt;D$411,0,IF($A608&lt;&gt;$A607,1,MOD(D607-1+(COUNTIFS(E$411:$N$411,$A608)=COUNTIFS(E608:$N608,1)),D$410)+1))</f>
        <v>0</v>
      </c>
      <c r="E608" s="278">
        <f ca="1">IF($A608&lt;&gt;E$411,0,IF($A608&lt;&gt;$A607,1,MOD(E607-1+(COUNTIFS(F$411:$N$411,$A608)=COUNTIFS(F608:$N608,1)),E$410)+1))</f>
        <v>0</v>
      </c>
      <c r="F608" s="278">
        <f ca="1">IF($A608&lt;&gt;F$411,0,IF($A608&lt;&gt;$A607,1,MOD(F607-1+(COUNTIFS(G$411:$N$411,$A608)=COUNTIFS(G608:$N608,1)),F$410)+1))</f>
        <v>0</v>
      </c>
      <c r="G608" s="278">
        <f ca="1">IF($A608&lt;&gt;G$411,0,IF($A608&lt;&gt;$A607,1,MOD(G607-1+(COUNTIFS(H$411:$N$411,$A608)=COUNTIFS(H608:$N608,1)),G$410)+1))</f>
        <v>1</v>
      </c>
      <c r="H608" s="278">
        <f ca="1">IF($A608&lt;&gt;H$411,0,IF($A608&lt;&gt;$A607,1,MOD(H607-1+(COUNTIFS(I$411:$N$411,$A608)=COUNTIFS(I608:$N608,1)),H$410)+1))</f>
        <v>3</v>
      </c>
      <c r="I608" s="278">
        <f ca="1">IF($A608&lt;&gt;I$411,0,IF($A608&lt;&gt;$A607,1,MOD(I607-1+(COUNTIFS(N$411:$N$411,$A608)=COUNTIFS(N608:$N608,1)),I$410)+1))</f>
        <v>2</v>
      </c>
      <c r="J608" s="278"/>
      <c r="K608" s="278"/>
      <c r="L608" s="278"/>
      <c r="M608" s="278"/>
      <c r="O608">
        <v>196</v>
      </c>
      <c r="P608" s="102">
        <f t="shared" ca="1" si="327"/>
        <v>-0.5</v>
      </c>
      <c r="Q608" s="102">
        <f t="shared" ca="1" si="328"/>
        <v>0</v>
      </c>
      <c r="R608" s="102">
        <f t="shared" ca="1" si="329"/>
        <v>0</v>
      </c>
      <c r="S608" s="102">
        <f t="shared" ca="1" si="330"/>
        <v>0</v>
      </c>
      <c r="T608" s="102">
        <v>0</v>
      </c>
      <c r="U608" s="102">
        <f t="shared" ca="1" si="331"/>
        <v>0.5</v>
      </c>
      <c r="V608" s="102">
        <f t="shared" ca="1" si="332"/>
        <v>0</v>
      </c>
      <c r="W608" s="102"/>
      <c r="X608" s="102"/>
      <c r="Y608" s="102"/>
      <c r="Z608" s="102"/>
    </row>
    <row r="609" spans="1:26" outlineLevel="1">
      <c r="A609">
        <f t="shared" ca="1" si="333"/>
        <v>2</v>
      </c>
      <c r="B609" t="str">
        <f t="shared" ca="1" si="334"/>
        <v>EP1 LPD1 LPS3 LPM3</v>
      </c>
      <c r="C609" s="280">
        <f ca="1">IF($A609&lt;&gt;$A608,1,MOD(C608-1+(COUNTIFS(D$411:$N$411,$A609)=COUNTIFS(D609:$N609,1)),C$410)+1)</f>
        <v>1</v>
      </c>
      <c r="D609" s="278">
        <f ca="1">IF($A609&lt;&gt;D$411,0,IF($A609&lt;&gt;$A608,1,MOD(D608-1+(COUNTIFS(E$411:$N$411,$A609)=COUNTIFS(E609:$N609,1)),D$410)+1))</f>
        <v>0</v>
      </c>
      <c r="E609" s="278">
        <f ca="1">IF($A609&lt;&gt;E$411,0,IF($A609&lt;&gt;$A608,1,MOD(E608-1+(COUNTIFS(F$411:$N$411,$A609)=COUNTIFS(F609:$N609,1)),E$410)+1))</f>
        <v>0</v>
      </c>
      <c r="F609" s="278">
        <f ca="1">IF($A609&lt;&gt;F$411,0,IF($A609&lt;&gt;$A608,1,MOD(F608-1+(COUNTIFS(G$411:$N$411,$A609)=COUNTIFS(G609:$N609,1)),F$410)+1))</f>
        <v>0</v>
      </c>
      <c r="G609" s="278">
        <f ca="1">IF($A609&lt;&gt;G$411,0,IF($A609&lt;&gt;$A608,1,MOD(G608-1+(COUNTIFS(H$411:$N$411,$A609)=COUNTIFS(H609:$N609,1)),G$410)+1))</f>
        <v>1</v>
      </c>
      <c r="H609" s="278">
        <f ca="1">IF($A609&lt;&gt;H$411,0,IF($A609&lt;&gt;$A608,1,MOD(H608-1+(COUNTIFS(I$411:$N$411,$A609)=COUNTIFS(I609:$N609,1)),H$410)+1))</f>
        <v>3</v>
      </c>
      <c r="I609" s="278">
        <f ca="1">IF($A609&lt;&gt;I$411,0,IF($A609&lt;&gt;$A608,1,MOD(I608-1+(COUNTIFS(N$411:$N$411,$A609)=COUNTIFS(N609:$N609,1)),I$410)+1))</f>
        <v>3</v>
      </c>
      <c r="J609" s="278"/>
      <c r="K609" s="278"/>
      <c r="L609" s="278"/>
      <c r="M609" s="278"/>
      <c r="O609">
        <v>197</v>
      </c>
      <c r="P609" s="102">
        <f t="shared" ca="1" si="327"/>
        <v>-0.5</v>
      </c>
      <c r="Q609" s="102">
        <f t="shared" ca="1" si="328"/>
        <v>0</v>
      </c>
      <c r="R609" s="102">
        <f t="shared" ca="1" si="329"/>
        <v>0</v>
      </c>
      <c r="S609" s="102">
        <f t="shared" ca="1" si="330"/>
        <v>0</v>
      </c>
      <c r="T609" s="102">
        <v>0</v>
      </c>
      <c r="U609" s="102">
        <f t="shared" ca="1" si="331"/>
        <v>0.5</v>
      </c>
      <c r="V609" s="102">
        <f t="shared" ca="1" si="332"/>
        <v>0.5</v>
      </c>
      <c r="W609" s="102"/>
      <c r="X609" s="102"/>
      <c r="Y609" s="102"/>
      <c r="Z609" s="102"/>
    </row>
    <row r="610" spans="1:26" outlineLevel="1">
      <c r="A610">
        <f t="shared" ca="1" si="333"/>
        <v>2</v>
      </c>
      <c r="B610" t="str">
        <f t="shared" ca="1" si="334"/>
        <v>EP2 LPD1 LPS1 LPM1</v>
      </c>
      <c r="C610" s="280">
        <f ca="1">IF($A610&lt;&gt;$A609,1,MOD(C609-1+(COUNTIFS(D$411:$N$411,$A610)=COUNTIFS(D610:$N610,1)),C$410)+1)</f>
        <v>2</v>
      </c>
      <c r="D610" s="278">
        <f ca="1">IF($A610&lt;&gt;D$411,0,IF($A610&lt;&gt;$A609,1,MOD(D609-1+(COUNTIFS(E$411:$N$411,$A610)=COUNTIFS(E610:$N610,1)),D$410)+1))</f>
        <v>0</v>
      </c>
      <c r="E610" s="278">
        <f ca="1">IF($A610&lt;&gt;E$411,0,IF($A610&lt;&gt;$A609,1,MOD(E609-1+(COUNTIFS(F$411:$N$411,$A610)=COUNTIFS(F610:$N610,1)),E$410)+1))</f>
        <v>0</v>
      </c>
      <c r="F610" s="278">
        <f ca="1">IF($A610&lt;&gt;F$411,0,IF($A610&lt;&gt;$A609,1,MOD(F609-1+(COUNTIFS(G$411:$N$411,$A610)=COUNTIFS(G610:$N610,1)),F$410)+1))</f>
        <v>0</v>
      </c>
      <c r="G610" s="278">
        <f ca="1">IF($A610&lt;&gt;G$411,0,IF($A610&lt;&gt;$A609,1,MOD(G609-1+(COUNTIFS(H$411:$N$411,$A610)=COUNTIFS(H610:$N610,1)),G$410)+1))</f>
        <v>1</v>
      </c>
      <c r="H610" s="278">
        <f ca="1">IF($A610&lt;&gt;H$411,0,IF($A610&lt;&gt;$A609,1,MOD(H609-1+(COUNTIFS(I$411:$N$411,$A610)=COUNTIFS(I610:$N610,1)),H$410)+1))</f>
        <v>1</v>
      </c>
      <c r="I610" s="278">
        <f ca="1">IF($A610&lt;&gt;I$411,0,IF($A610&lt;&gt;$A609,1,MOD(I609-1+(COUNTIFS(N$411:$N$411,$A610)=COUNTIFS(N610:$N610,1)),I$410)+1))</f>
        <v>1</v>
      </c>
      <c r="J610" s="278"/>
      <c r="K610" s="278"/>
      <c r="L610" s="278"/>
      <c r="M610" s="278"/>
      <c r="O610">
        <v>198</v>
      </c>
      <c r="P610" s="102">
        <f t="shared" ca="1" si="327"/>
        <v>0</v>
      </c>
      <c r="Q610" s="102">
        <f t="shared" ca="1" si="328"/>
        <v>0</v>
      </c>
      <c r="R610" s="102">
        <f t="shared" ca="1" si="329"/>
        <v>0</v>
      </c>
      <c r="S610" s="102">
        <f t="shared" ca="1" si="330"/>
        <v>0</v>
      </c>
      <c r="T610" s="102">
        <v>0</v>
      </c>
      <c r="U610" s="102">
        <f t="shared" ca="1" si="331"/>
        <v>-0.5</v>
      </c>
      <c r="V610" s="102">
        <f t="shared" ca="1" si="332"/>
        <v>-0.5</v>
      </c>
      <c r="W610" s="102"/>
      <c r="X610" s="102"/>
      <c r="Y610" s="102"/>
      <c r="Z610" s="102"/>
    </row>
    <row r="611" spans="1:26" outlineLevel="1">
      <c r="A611">
        <f t="shared" ca="1" si="333"/>
        <v>2</v>
      </c>
      <c r="B611" t="str">
        <f t="shared" ca="1" si="334"/>
        <v>EP2 LPD1 LPS1 LPM2</v>
      </c>
      <c r="C611" s="280">
        <f ca="1">IF($A611&lt;&gt;$A610,1,MOD(C610-1+(COUNTIFS(D$411:$N$411,$A611)=COUNTIFS(D611:$N611,1)),C$410)+1)</f>
        <v>2</v>
      </c>
      <c r="D611" s="278">
        <f ca="1">IF($A611&lt;&gt;D$411,0,IF($A611&lt;&gt;$A610,1,MOD(D610-1+(COUNTIFS(E$411:$N$411,$A611)=COUNTIFS(E611:$N611,1)),D$410)+1))</f>
        <v>0</v>
      </c>
      <c r="E611" s="278">
        <f ca="1">IF($A611&lt;&gt;E$411,0,IF($A611&lt;&gt;$A610,1,MOD(E610-1+(COUNTIFS(F$411:$N$411,$A611)=COUNTIFS(F611:$N611,1)),E$410)+1))</f>
        <v>0</v>
      </c>
      <c r="F611" s="278">
        <f ca="1">IF($A611&lt;&gt;F$411,0,IF($A611&lt;&gt;$A610,1,MOD(F610-1+(COUNTIFS(G$411:$N$411,$A611)=COUNTIFS(G611:$N611,1)),F$410)+1))</f>
        <v>0</v>
      </c>
      <c r="G611" s="278">
        <f ca="1">IF($A611&lt;&gt;G$411,0,IF($A611&lt;&gt;$A610,1,MOD(G610-1+(COUNTIFS(H$411:$N$411,$A611)=COUNTIFS(H611:$N611,1)),G$410)+1))</f>
        <v>1</v>
      </c>
      <c r="H611" s="278">
        <f ca="1">IF($A611&lt;&gt;H$411,0,IF($A611&lt;&gt;$A610,1,MOD(H610-1+(COUNTIFS(I$411:$N$411,$A611)=COUNTIFS(I611:$N611,1)),H$410)+1))</f>
        <v>1</v>
      </c>
      <c r="I611" s="278">
        <f ca="1">IF($A611&lt;&gt;I$411,0,IF($A611&lt;&gt;$A610,1,MOD(I610-1+(COUNTIFS(N$411:$N$411,$A611)=COUNTIFS(N611:$N611,1)),I$410)+1))</f>
        <v>2</v>
      </c>
      <c r="J611" s="278"/>
      <c r="K611" s="278"/>
      <c r="L611" s="278"/>
      <c r="M611" s="278"/>
      <c r="O611">
        <v>199</v>
      </c>
      <c r="P611" s="102">
        <f t="shared" ca="1" si="327"/>
        <v>0</v>
      </c>
      <c r="Q611" s="102">
        <f t="shared" ca="1" si="328"/>
        <v>0</v>
      </c>
      <c r="R611" s="102">
        <f t="shared" ca="1" si="329"/>
        <v>0</v>
      </c>
      <c r="S611" s="102">
        <f t="shared" ca="1" si="330"/>
        <v>0</v>
      </c>
      <c r="T611" s="102">
        <v>0</v>
      </c>
      <c r="U611" s="102">
        <f t="shared" ca="1" si="331"/>
        <v>-0.5</v>
      </c>
      <c r="V611" s="102">
        <f t="shared" ca="1" si="332"/>
        <v>0</v>
      </c>
      <c r="W611" s="102"/>
      <c r="X611" s="102"/>
      <c r="Y611" s="102"/>
      <c r="Z611" s="102"/>
    </row>
    <row r="612" spans="1:26" outlineLevel="1">
      <c r="A612">
        <f t="shared" ca="1" si="333"/>
        <v>2</v>
      </c>
      <c r="B612" t="str">
        <f t="shared" ca="1" si="334"/>
        <v>EP2 LPD1 LPS1 LPM3</v>
      </c>
      <c r="C612" s="280">
        <f ca="1">IF($A612&lt;&gt;$A611,1,MOD(C611-1+(COUNTIFS(D$411:$N$411,$A612)=COUNTIFS(D612:$N612,1)),C$410)+1)</f>
        <v>2</v>
      </c>
      <c r="D612" s="278">
        <f ca="1">IF($A612&lt;&gt;D$411,0,IF($A612&lt;&gt;$A611,1,MOD(D611-1+(COUNTIFS(E$411:$N$411,$A612)=COUNTIFS(E612:$N612,1)),D$410)+1))</f>
        <v>0</v>
      </c>
      <c r="E612" s="278">
        <f ca="1">IF($A612&lt;&gt;E$411,0,IF($A612&lt;&gt;$A611,1,MOD(E611-1+(COUNTIFS(F$411:$N$411,$A612)=COUNTIFS(F612:$N612,1)),E$410)+1))</f>
        <v>0</v>
      </c>
      <c r="F612" s="278">
        <f ca="1">IF($A612&lt;&gt;F$411,0,IF($A612&lt;&gt;$A611,1,MOD(F611-1+(COUNTIFS(G$411:$N$411,$A612)=COUNTIFS(G612:$N612,1)),F$410)+1))</f>
        <v>0</v>
      </c>
      <c r="G612" s="278">
        <f ca="1">IF($A612&lt;&gt;G$411,0,IF($A612&lt;&gt;$A611,1,MOD(G611-1+(COUNTIFS(H$411:$N$411,$A612)=COUNTIFS(H612:$N612,1)),G$410)+1))</f>
        <v>1</v>
      </c>
      <c r="H612" s="278">
        <f ca="1">IF($A612&lt;&gt;H$411,0,IF($A612&lt;&gt;$A611,1,MOD(H611-1+(COUNTIFS(I$411:$N$411,$A612)=COUNTIFS(I612:$N612,1)),H$410)+1))</f>
        <v>1</v>
      </c>
      <c r="I612" s="278">
        <f ca="1">IF($A612&lt;&gt;I$411,0,IF($A612&lt;&gt;$A611,1,MOD(I611-1+(COUNTIFS(N$411:$N$411,$A612)=COUNTIFS(N612:$N612,1)),I$410)+1))</f>
        <v>3</v>
      </c>
      <c r="J612" s="278"/>
      <c r="K612" s="278"/>
      <c r="L612" s="278"/>
      <c r="M612" s="278"/>
      <c r="O612">
        <v>200</v>
      </c>
      <c r="P612" s="102">
        <f t="shared" ca="1" si="327"/>
        <v>0</v>
      </c>
      <c r="Q612" s="102">
        <f t="shared" ca="1" si="328"/>
        <v>0</v>
      </c>
      <c r="R612" s="102">
        <f t="shared" ca="1" si="329"/>
        <v>0</v>
      </c>
      <c r="S612" s="102">
        <f t="shared" ca="1" si="330"/>
        <v>0</v>
      </c>
      <c r="T612" s="102">
        <v>0</v>
      </c>
      <c r="U612" s="102">
        <f t="shared" ca="1" si="331"/>
        <v>-0.5</v>
      </c>
      <c r="V612" s="102">
        <f t="shared" ca="1" si="332"/>
        <v>0.5</v>
      </c>
      <c r="W612" s="102"/>
      <c r="X612" s="102"/>
      <c r="Y612" s="102"/>
      <c r="Z612" s="102"/>
    </row>
    <row r="613" spans="1:26" outlineLevel="1">
      <c r="A613">
        <f t="shared" ca="1" si="333"/>
        <v>2</v>
      </c>
      <c r="B613" t="str">
        <f t="shared" ca="1" si="334"/>
        <v>EP2 LPD1 LPS2 LPM1</v>
      </c>
      <c r="C613" s="280">
        <f ca="1">IF($A613&lt;&gt;$A612,1,MOD(C612-1+(COUNTIFS(D$411:$N$411,$A613)=COUNTIFS(D613:$N613,1)),C$410)+1)</f>
        <v>2</v>
      </c>
      <c r="D613" s="278">
        <f ca="1">IF($A613&lt;&gt;D$411,0,IF($A613&lt;&gt;$A612,1,MOD(D612-1+(COUNTIFS(E$411:$N$411,$A613)=COUNTIFS(E613:$N613,1)),D$410)+1))</f>
        <v>0</v>
      </c>
      <c r="E613" s="278">
        <f ca="1">IF($A613&lt;&gt;E$411,0,IF($A613&lt;&gt;$A612,1,MOD(E612-1+(COUNTIFS(F$411:$N$411,$A613)=COUNTIFS(F613:$N613,1)),E$410)+1))</f>
        <v>0</v>
      </c>
      <c r="F613" s="278">
        <f ca="1">IF($A613&lt;&gt;F$411,0,IF($A613&lt;&gt;$A612,1,MOD(F612-1+(COUNTIFS(G$411:$N$411,$A613)=COUNTIFS(G613:$N613,1)),F$410)+1))</f>
        <v>0</v>
      </c>
      <c r="G613" s="278">
        <f ca="1">IF($A613&lt;&gt;G$411,0,IF($A613&lt;&gt;$A612,1,MOD(G612-1+(COUNTIFS(H$411:$N$411,$A613)=COUNTIFS(H613:$N613,1)),G$410)+1))</f>
        <v>1</v>
      </c>
      <c r="H613" s="278">
        <f ca="1">IF($A613&lt;&gt;H$411,0,IF($A613&lt;&gt;$A612,1,MOD(H612-1+(COUNTIFS(I$411:$N$411,$A613)=COUNTIFS(I613:$N613,1)),H$410)+1))</f>
        <v>2</v>
      </c>
      <c r="I613" s="278">
        <f ca="1">IF($A613&lt;&gt;I$411,0,IF($A613&lt;&gt;$A612,1,MOD(I612-1+(COUNTIFS(N$411:$N$411,$A613)=COUNTIFS(N613:$N613,1)),I$410)+1))</f>
        <v>1</v>
      </c>
      <c r="J613" s="278"/>
      <c r="K613" s="278"/>
      <c r="L613" s="278"/>
      <c r="M613" s="278"/>
      <c r="O613">
        <v>201</v>
      </c>
      <c r="P613" s="102">
        <f t="shared" ca="1" si="327"/>
        <v>0</v>
      </c>
      <c r="Q613" s="102">
        <f t="shared" ca="1" si="328"/>
        <v>0</v>
      </c>
      <c r="R613" s="102">
        <f t="shared" ca="1" si="329"/>
        <v>0</v>
      </c>
      <c r="S613" s="102">
        <f t="shared" ca="1" si="330"/>
        <v>0</v>
      </c>
      <c r="T613" s="102">
        <v>0</v>
      </c>
      <c r="U613" s="102">
        <f t="shared" ca="1" si="331"/>
        <v>0</v>
      </c>
      <c r="V613" s="102">
        <f t="shared" ca="1" si="332"/>
        <v>-0.5</v>
      </c>
      <c r="W613" s="102"/>
      <c r="X613" s="102"/>
      <c r="Y613" s="102"/>
      <c r="Z613" s="102"/>
    </row>
    <row r="614" spans="1:26" outlineLevel="1">
      <c r="A614">
        <f t="shared" ca="1" si="333"/>
        <v>2</v>
      </c>
      <c r="B614" t="str">
        <f t="shared" ca="1" si="334"/>
        <v>EP2 LPD1 LPS2 LPM2</v>
      </c>
      <c r="C614" s="280">
        <f ca="1">IF($A614&lt;&gt;$A613,1,MOD(C613-1+(COUNTIFS(D$411:$N$411,$A614)=COUNTIFS(D614:$N614,1)),C$410)+1)</f>
        <v>2</v>
      </c>
      <c r="D614" s="278">
        <f ca="1">IF($A614&lt;&gt;D$411,0,IF($A614&lt;&gt;$A613,1,MOD(D613-1+(COUNTIFS(E$411:$N$411,$A614)=COUNTIFS(E614:$N614,1)),D$410)+1))</f>
        <v>0</v>
      </c>
      <c r="E614" s="278">
        <f ca="1">IF($A614&lt;&gt;E$411,0,IF($A614&lt;&gt;$A613,1,MOD(E613-1+(COUNTIFS(F$411:$N$411,$A614)=COUNTIFS(F614:$N614,1)),E$410)+1))</f>
        <v>0</v>
      </c>
      <c r="F614" s="278">
        <f ca="1">IF($A614&lt;&gt;F$411,0,IF($A614&lt;&gt;$A613,1,MOD(F613-1+(COUNTIFS(G$411:$N$411,$A614)=COUNTIFS(G614:$N614,1)),F$410)+1))</f>
        <v>0</v>
      </c>
      <c r="G614" s="278">
        <f ca="1">IF($A614&lt;&gt;G$411,0,IF($A614&lt;&gt;$A613,1,MOD(G613-1+(COUNTIFS(H$411:$N$411,$A614)=COUNTIFS(H614:$N614,1)),G$410)+1))</f>
        <v>1</v>
      </c>
      <c r="H614" s="278">
        <f ca="1">IF($A614&lt;&gt;H$411,0,IF($A614&lt;&gt;$A613,1,MOD(H613-1+(COUNTIFS(I$411:$N$411,$A614)=COUNTIFS(I614:$N614,1)),H$410)+1))</f>
        <v>2</v>
      </c>
      <c r="I614" s="278">
        <f ca="1">IF($A614&lt;&gt;I$411,0,IF($A614&lt;&gt;$A613,1,MOD(I613-1+(COUNTIFS(N$411:$N$411,$A614)=COUNTIFS(N614:$N614,1)),I$410)+1))</f>
        <v>2</v>
      </c>
      <c r="J614" s="278"/>
      <c r="K614" s="278"/>
      <c r="L614" s="278"/>
      <c r="M614" s="278"/>
      <c r="O614">
        <v>202</v>
      </c>
      <c r="P614" s="102">
        <f t="shared" ca="1" si="327"/>
        <v>0</v>
      </c>
      <c r="Q614" s="102">
        <f t="shared" ca="1" si="328"/>
        <v>0</v>
      </c>
      <c r="R614" s="102">
        <f t="shared" ca="1" si="329"/>
        <v>0</v>
      </c>
      <c r="S614" s="102">
        <f t="shared" ca="1" si="330"/>
        <v>0</v>
      </c>
      <c r="T614" s="102">
        <v>0</v>
      </c>
      <c r="U614" s="102">
        <f t="shared" ca="1" si="331"/>
        <v>0</v>
      </c>
      <c r="V614" s="102">
        <f t="shared" ca="1" si="332"/>
        <v>0</v>
      </c>
      <c r="W614" s="102"/>
      <c r="X614" s="102"/>
      <c r="Y614" s="102"/>
      <c r="Z614" s="102"/>
    </row>
    <row r="615" spans="1:26" outlineLevel="1">
      <c r="A615">
        <f t="shared" ca="1" si="333"/>
        <v>2</v>
      </c>
      <c r="B615" t="str">
        <f t="shared" ca="1" si="334"/>
        <v>EP2 LPD1 LPS2 LPM3</v>
      </c>
      <c r="C615" s="280">
        <f ca="1">IF($A615&lt;&gt;$A614,1,MOD(C614-1+(COUNTIFS(D$411:$N$411,$A615)=COUNTIFS(D615:$N615,1)),C$410)+1)</f>
        <v>2</v>
      </c>
      <c r="D615" s="278">
        <f ca="1">IF($A615&lt;&gt;D$411,0,IF($A615&lt;&gt;$A614,1,MOD(D614-1+(COUNTIFS(E$411:$N$411,$A615)=COUNTIFS(E615:$N615,1)),D$410)+1))</f>
        <v>0</v>
      </c>
      <c r="E615" s="278">
        <f ca="1">IF($A615&lt;&gt;E$411,0,IF($A615&lt;&gt;$A614,1,MOD(E614-1+(COUNTIFS(F$411:$N$411,$A615)=COUNTIFS(F615:$N615,1)),E$410)+1))</f>
        <v>0</v>
      </c>
      <c r="F615" s="278">
        <f ca="1">IF($A615&lt;&gt;F$411,0,IF($A615&lt;&gt;$A614,1,MOD(F614-1+(COUNTIFS(G$411:$N$411,$A615)=COUNTIFS(G615:$N615,1)),F$410)+1))</f>
        <v>0</v>
      </c>
      <c r="G615" s="278">
        <f ca="1">IF($A615&lt;&gt;G$411,0,IF($A615&lt;&gt;$A614,1,MOD(G614-1+(COUNTIFS(H$411:$N$411,$A615)=COUNTIFS(H615:$N615,1)),G$410)+1))</f>
        <v>1</v>
      </c>
      <c r="H615" s="278">
        <f ca="1">IF($A615&lt;&gt;H$411,0,IF($A615&lt;&gt;$A614,1,MOD(H614-1+(COUNTIFS(I$411:$N$411,$A615)=COUNTIFS(I615:$N615,1)),H$410)+1))</f>
        <v>2</v>
      </c>
      <c r="I615" s="278">
        <f ca="1">IF($A615&lt;&gt;I$411,0,IF($A615&lt;&gt;$A614,1,MOD(I614-1+(COUNTIFS(N$411:$N$411,$A615)=COUNTIFS(N615:$N615,1)),I$410)+1))</f>
        <v>3</v>
      </c>
      <c r="J615" s="278"/>
      <c r="K615" s="278"/>
      <c r="L615" s="278"/>
      <c r="M615" s="278"/>
      <c r="O615">
        <v>203</v>
      </c>
      <c r="P615" s="102">
        <f t="shared" ca="1" si="327"/>
        <v>0</v>
      </c>
      <c r="Q615" s="102">
        <f t="shared" ca="1" si="328"/>
        <v>0</v>
      </c>
      <c r="R615" s="102">
        <f t="shared" ca="1" si="329"/>
        <v>0</v>
      </c>
      <c r="S615" s="102">
        <f t="shared" ca="1" si="330"/>
        <v>0</v>
      </c>
      <c r="T615" s="102">
        <v>0</v>
      </c>
      <c r="U615" s="102">
        <f t="shared" ca="1" si="331"/>
        <v>0</v>
      </c>
      <c r="V615" s="102">
        <f t="shared" ca="1" si="332"/>
        <v>0.5</v>
      </c>
      <c r="W615" s="102"/>
      <c r="X615" s="102"/>
      <c r="Y615" s="102"/>
      <c r="Z615" s="102"/>
    </row>
    <row r="616" spans="1:26" outlineLevel="1">
      <c r="A616">
        <f t="shared" ca="1" si="333"/>
        <v>2</v>
      </c>
      <c r="B616" t="str">
        <f t="shared" ca="1" si="334"/>
        <v>EP2 LPD1 LPS3 LPM1</v>
      </c>
      <c r="C616" s="280">
        <f ca="1">IF($A616&lt;&gt;$A615,1,MOD(C615-1+(COUNTIFS(D$411:$N$411,$A616)=COUNTIFS(D616:$N616,1)),C$410)+1)</f>
        <v>2</v>
      </c>
      <c r="D616" s="278">
        <f ca="1">IF($A616&lt;&gt;D$411,0,IF($A616&lt;&gt;$A615,1,MOD(D615-1+(COUNTIFS(E$411:$N$411,$A616)=COUNTIFS(E616:$N616,1)),D$410)+1))</f>
        <v>0</v>
      </c>
      <c r="E616" s="278">
        <f ca="1">IF($A616&lt;&gt;E$411,0,IF($A616&lt;&gt;$A615,1,MOD(E615-1+(COUNTIFS(F$411:$N$411,$A616)=COUNTIFS(F616:$N616,1)),E$410)+1))</f>
        <v>0</v>
      </c>
      <c r="F616" s="278">
        <f ca="1">IF($A616&lt;&gt;F$411,0,IF($A616&lt;&gt;$A615,1,MOD(F615-1+(COUNTIFS(G$411:$N$411,$A616)=COUNTIFS(G616:$N616,1)),F$410)+1))</f>
        <v>0</v>
      </c>
      <c r="G616" s="278">
        <f ca="1">IF($A616&lt;&gt;G$411,0,IF($A616&lt;&gt;$A615,1,MOD(G615-1+(COUNTIFS(H$411:$N$411,$A616)=COUNTIFS(H616:$N616,1)),G$410)+1))</f>
        <v>1</v>
      </c>
      <c r="H616" s="278">
        <f ca="1">IF($A616&lt;&gt;H$411,0,IF($A616&lt;&gt;$A615,1,MOD(H615-1+(COUNTIFS(I$411:$N$411,$A616)=COUNTIFS(I616:$N616,1)),H$410)+1))</f>
        <v>3</v>
      </c>
      <c r="I616" s="278">
        <f ca="1">IF($A616&lt;&gt;I$411,0,IF($A616&lt;&gt;$A615,1,MOD(I615-1+(COUNTIFS(N$411:$N$411,$A616)=COUNTIFS(N616:$N616,1)),I$410)+1))</f>
        <v>1</v>
      </c>
      <c r="J616" s="278"/>
      <c r="K616" s="278"/>
      <c r="L616" s="278"/>
      <c r="M616" s="278"/>
      <c r="O616">
        <v>204</v>
      </c>
      <c r="P616" s="102">
        <f t="shared" ca="1" si="327"/>
        <v>0</v>
      </c>
      <c r="Q616" s="102">
        <f t="shared" ca="1" si="328"/>
        <v>0</v>
      </c>
      <c r="R616" s="102">
        <f t="shared" ca="1" si="329"/>
        <v>0</v>
      </c>
      <c r="S616" s="102">
        <f t="shared" ca="1" si="330"/>
        <v>0</v>
      </c>
      <c r="T616" s="102">
        <v>0</v>
      </c>
      <c r="U616" s="102">
        <f t="shared" ca="1" si="331"/>
        <v>0.5</v>
      </c>
      <c r="V616" s="102">
        <f t="shared" ca="1" si="332"/>
        <v>-0.5</v>
      </c>
      <c r="W616" s="102"/>
      <c r="X616" s="102"/>
      <c r="Y616" s="102"/>
      <c r="Z616" s="102"/>
    </row>
    <row r="617" spans="1:26" outlineLevel="1">
      <c r="A617">
        <f t="shared" ca="1" si="333"/>
        <v>2</v>
      </c>
      <c r="B617" t="str">
        <f t="shared" ca="1" si="334"/>
        <v>EP2 LPD1 LPS3 LPM2</v>
      </c>
      <c r="C617" s="280">
        <f ca="1">IF($A617&lt;&gt;$A616,1,MOD(C616-1+(COUNTIFS(D$411:$N$411,$A617)=COUNTIFS(D617:$N617,1)),C$410)+1)</f>
        <v>2</v>
      </c>
      <c r="D617" s="278">
        <f ca="1">IF($A617&lt;&gt;D$411,0,IF($A617&lt;&gt;$A616,1,MOD(D616-1+(COUNTIFS(E$411:$N$411,$A617)=COUNTIFS(E617:$N617,1)),D$410)+1))</f>
        <v>0</v>
      </c>
      <c r="E617" s="278">
        <f ca="1">IF($A617&lt;&gt;E$411,0,IF($A617&lt;&gt;$A616,1,MOD(E616-1+(COUNTIFS(F$411:$N$411,$A617)=COUNTIFS(F617:$N617,1)),E$410)+1))</f>
        <v>0</v>
      </c>
      <c r="F617" s="278">
        <f ca="1">IF($A617&lt;&gt;F$411,0,IF($A617&lt;&gt;$A616,1,MOD(F616-1+(COUNTIFS(G$411:$N$411,$A617)=COUNTIFS(G617:$N617,1)),F$410)+1))</f>
        <v>0</v>
      </c>
      <c r="G617" s="278">
        <f ca="1">IF($A617&lt;&gt;G$411,0,IF($A617&lt;&gt;$A616,1,MOD(G616-1+(COUNTIFS(H$411:$N$411,$A617)=COUNTIFS(H617:$N617,1)),G$410)+1))</f>
        <v>1</v>
      </c>
      <c r="H617" s="278">
        <f ca="1">IF($A617&lt;&gt;H$411,0,IF($A617&lt;&gt;$A616,1,MOD(H616-1+(COUNTIFS(I$411:$N$411,$A617)=COUNTIFS(I617:$N617,1)),H$410)+1))</f>
        <v>3</v>
      </c>
      <c r="I617" s="278">
        <f ca="1">IF($A617&lt;&gt;I$411,0,IF($A617&lt;&gt;$A616,1,MOD(I616-1+(COUNTIFS(N$411:$N$411,$A617)=COUNTIFS(N617:$N617,1)),I$410)+1))</f>
        <v>2</v>
      </c>
      <c r="J617" s="278"/>
      <c r="K617" s="278"/>
      <c r="L617" s="278"/>
      <c r="M617" s="278"/>
      <c r="O617">
        <v>205</v>
      </c>
      <c r="P617" s="102">
        <f t="shared" ca="1" si="327"/>
        <v>0</v>
      </c>
      <c r="Q617" s="102">
        <f t="shared" ca="1" si="328"/>
        <v>0</v>
      </c>
      <c r="R617" s="102">
        <f t="shared" ca="1" si="329"/>
        <v>0</v>
      </c>
      <c r="S617" s="102">
        <f t="shared" ca="1" si="330"/>
        <v>0</v>
      </c>
      <c r="T617" s="102">
        <v>0</v>
      </c>
      <c r="U617" s="102">
        <f t="shared" ca="1" si="331"/>
        <v>0.5</v>
      </c>
      <c r="V617" s="102">
        <f t="shared" ca="1" si="332"/>
        <v>0</v>
      </c>
      <c r="W617" s="102"/>
      <c r="X617" s="102"/>
      <c r="Y617" s="102"/>
      <c r="Z617" s="102"/>
    </row>
    <row r="618" spans="1:26" outlineLevel="1">
      <c r="A618">
        <f t="shared" ca="1" si="333"/>
        <v>2</v>
      </c>
      <c r="B618" t="str">
        <f t="shared" ca="1" si="334"/>
        <v>EP2 LPD1 LPS3 LPM3</v>
      </c>
      <c r="C618" s="280">
        <f ca="1">IF($A618&lt;&gt;$A617,1,MOD(C617-1+(COUNTIFS(D$411:$N$411,$A618)=COUNTIFS(D618:$N618,1)),C$410)+1)</f>
        <v>2</v>
      </c>
      <c r="D618" s="278">
        <f ca="1">IF($A618&lt;&gt;D$411,0,IF($A618&lt;&gt;$A617,1,MOD(D617-1+(COUNTIFS(E$411:$N$411,$A618)=COUNTIFS(E618:$N618,1)),D$410)+1))</f>
        <v>0</v>
      </c>
      <c r="E618" s="278">
        <f ca="1">IF($A618&lt;&gt;E$411,0,IF($A618&lt;&gt;$A617,1,MOD(E617-1+(COUNTIFS(F$411:$N$411,$A618)=COUNTIFS(F618:$N618,1)),E$410)+1))</f>
        <v>0</v>
      </c>
      <c r="F618" s="278">
        <f ca="1">IF($A618&lt;&gt;F$411,0,IF($A618&lt;&gt;$A617,1,MOD(F617-1+(COUNTIFS(G$411:$N$411,$A618)=COUNTIFS(G618:$N618,1)),F$410)+1))</f>
        <v>0</v>
      </c>
      <c r="G618" s="278">
        <f ca="1">IF($A618&lt;&gt;G$411,0,IF($A618&lt;&gt;$A617,1,MOD(G617-1+(COUNTIFS(H$411:$N$411,$A618)=COUNTIFS(H618:$N618,1)),G$410)+1))</f>
        <v>1</v>
      </c>
      <c r="H618" s="278">
        <f ca="1">IF($A618&lt;&gt;H$411,0,IF($A618&lt;&gt;$A617,1,MOD(H617-1+(COUNTIFS(I$411:$N$411,$A618)=COUNTIFS(I618:$N618,1)),H$410)+1))</f>
        <v>3</v>
      </c>
      <c r="I618" s="278">
        <f ca="1">IF($A618&lt;&gt;I$411,0,IF($A618&lt;&gt;$A617,1,MOD(I617-1+(COUNTIFS(N$411:$N$411,$A618)=COUNTIFS(N618:$N618,1)),I$410)+1))</f>
        <v>3</v>
      </c>
      <c r="J618" s="278"/>
      <c r="K618" s="278"/>
      <c r="L618" s="278"/>
      <c r="M618" s="278"/>
      <c r="O618">
        <v>206</v>
      </c>
      <c r="P618" s="102">
        <f t="shared" ca="1" si="327"/>
        <v>0</v>
      </c>
      <c r="Q618" s="102">
        <f t="shared" ca="1" si="328"/>
        <v>0</v>
      </c>
      <c r="R618" s="102">
        <f t="shared" ca="1" si="329"/>
        <v>0</v>
      </c>
      <c r="S618" s="102">
        <f t="shared" ca="1" si="330"/>
        <v>0</v>
      </c>
      <c r="T618" s="102">
        <v>0</v>
      </c>
      <c r="U618" s="102">
        <f t="shared" ca="1" si="331"/>
        <v>0.5</v>
      </c>
      <c r="V618" s="102">
        <f t="shared" ca="1" si="332"/>
        <v>0.5</v>
      </c>
      <c r="W618" s="102"/>
      <c r="X618" s="102"/>
      <c r="Y618" s="102"/>
      <c r="Z618" s="102"/>
    </row>
    <row r="619" spans="1:26" outlineLevel="1">
      <c r="A619">
        <f t="shared" ca="1" si="333"/>
        <v>2</v>
      </c>
      <c r="B619" t="str">
        <f t="shared" ca="1" si="334"/>
        <v>EP3 LPD1 LPS1 LPM1</v>
      </c>
      <c r="C619" s="280">
        <f ca="1">IF($A619&lt;&gt;$A618,1,MOD(C618-1+(COUNTIFS(D$411:$N$411,$A619)=COUNTIFS(D619:$N619,1)),C$410)+1)</f>
        <v>3</v>
      </c>
      <c r="D619" s="278">
        <f ca="1">IF($A619&lt;&gt;D$411,0,IF($A619&lt;&gt;$A618,1,MOD(D618-1+(COUNTIFS(E$411:$N$411,$A619)=COUNTIFS(E619:$N619,1)),D$410)+1))</f>
        <v>0</v>
      </c>
      <c r="E619" s="278">
        <f ca="1">IF($A619&lt;&gt;E$411,0,IF($A619&lt;&gt;$A618,1,MOD(E618-1+(COUNTIFS(F$411:$N$411,$A619)=COUNTIFS(F619:$N619,1)),E$410)+1))</f>
        <v>0</v>
      </c>
      <c r="F619" s="278">
        <f ca="1">IF($A619&lt;&gt;F$411,0,IF($A619&lt;&gt;$A618,1,MOD(F618-1+(COUNTIFS(G$411:$N$411,$A619)=COUNTIFS(G619:$N619,1)),F$410)+1))</f>
        <v>0</v>
      </c>
      <c r="G619" s="278">
        <f ca="1">IF($A619&lt;&gt;G$411,0,IF($A619&lt;&gt;$A618,1,MOD(G618-1+(COUNTIFS(H$411:$N$411,$A619)=COUNTIFS(H619:$N619,1)),G$410)+1))</f>
        <v>1</v>
      </c>
      <c r="H619" s="278">
        <f ca="1">IF($A619&lt;&gt;H$411,0,IF($A619&lt;&gt;$A618,1,MOD(H618-1+(COUNTIFS(I$411:$N$411,$A619)=COUNTIFS(I619:$N619,1)),H$410)+1))</f>
        <v>1</v>
      </c>
      <c r="I619" s="278">
        <f ca="1">IF($A619&lt;&gt;I$411,0,IF($A619&lt;&gt;$A618,1,MOD(I618-1+(COUNTIFS(N$411:$N$411,$A619)=COUNTIFS(N619:$N619,1)),I$410)+1))</f>
        <v>1</v>
      </c>
      <c r="J619" s="278"/>
      <c r="K619" s="278"/>
      <c r="L619" s="278"/>
      <c r="M619" s="278"/>
      <c r="O619">
        <v>207</v>
      </c>
      <c r="P619" s="102">
        <f t="shared" ca="1" si="327"/>
        <v>0.5</v>
      </c>
      <c r="Q619" s="102">
        <f t="shared" ca="1" si="328"/>
        <v>0</v>
      </c>
      <c r="R619" s="102">
        <f t="shared" ca="1" si="329"/>
        <v>0</v>
      </c>
      <c r="S619" s="102">
        <f t="shared" ca="1" si="330"/>
        <v>0</v>
      </c>
      <c r="T619" s="102">
        <v>0</v>
      </c>
      <c r="U619" s="102">
        <f t="shared" ca="1" si="331"/>
        <v>-0.5</v>
      </c>
      <c r="V619" s="102">
        <f t="shared" ca="1" si="332"/>
        <v>-0.5</v>
      </c>
      <c r="W619" s="102"/>
      <c r="X619" s="102"/>
      <c r="Y619" s="102"/>
      <c r="Z619" s="102"/>
    </row>
    <row r="620" spans="1:26" outlineLevel="1">
      <c r="A620">
        <f t="shared" ca="1" si="333"/>
        <v>2</v>
      </c>
      <c r="B620" t="str">
        <f t="shared" ca="1" si="334"/>
        <v>EP3 LPD1 LPS1 LPM2</v>
      </c>
      <c r="C620" s="280">
        <f ca="1">IF($A620&lt;&gt;$A619,1,MOD(C619-1+(COUNTIFS(D$411:$N$411,$A620)=COUNTIFS(D620:$N620,1)),C$410)+1)</f>
        <v>3</v>
      </c>
      <c r="D620" s="278">
        <f ca="1">IF($A620&lt;&gt;D$411,0,IF($A620&lt;&gt;$A619,1,MOD(D619-1+(COUNTIFS(E$411:$N$411,$A620)=COUNTIFS(E620:$N620,1)),D$410)+1))</f>
        <v>0</v>
      </c>
      <c r="E620" s="278">
        <f ca="1">IF($A620&lt;&gt;E$411,0,IF($A620&lt;&gt;$A619,1,MOD(E619-1+(COUNTIFS(F$411:$N$411,$A620)=COUNTIFS(F620:$N620,1)),E$410)+1))</f>
        <v>0</v>
      </c>
      <c r="F620" s="278">
        <f ca="1">IF($A620&lt;&gt;F$411,0,IF($A620&lt;&gt;$A619,1,MOD(F619-1+(COUNTIFS(G$411:$N$411,$A620)=COUNTIFS(G620:$N620,1)),F$410)+1))</f>
        <v>0</v>
      </c>
      <c r="G620" s="278">
        <f ca="1">IF($A620&lt;&gt;G$411,0,IF($A620&lt;&gt;$A619,1,MOD(G619-1+(COUNTIFS(H$411:$N$411,$A620)=COUNTIFS(H620:$N620,1)),G$410)+1))</f>
        <v>1</v>
      </c>
      <c r="H620" s="278">
        <f ca="1">IF($A620&lt;&gt;H$411,0,IF($A620&lt;&gt;$A619,1,MOD(H619-1+(COUNTIFS(I$411:$N$411,$A620)=COUNTIFS(I620:$N620,1)),H$410)+1))</f>
        <v>1</v>
      </c>
      <c r="I620" s="278">
        <f ca="1">IF($A620&lt;&gt;I$411,0,IF($A620&lt;&gt;$A619,1,MOD(I619-1+(COUNTIFS(N$411:$N$411,$A620)=COUNTIFS(N620:$N620,1)),I$410)+1))</f>
        <v>2</v>
      </c>
      <c r="J620" s="278"/>
      <c r="K620" s="278"/>
      <c r="L620" s="278"/>
      <c r="M620" s="278"/>
      <c r="O620">
        <v>208</v>
      </c>
      <c r="P620" s="102">
        <f t="shared" ca="1" si="327"/>
        <v>0.5</v>
      </c>
      <c r="Q620" s="102">
        <f t="shared" ca="1" si="328"/>
        <v>0</v>
      </c>
      <c r="R620" s="102">
        <f t="shared" ca="1" si="329"/>
        <v>0</v>
      </c>
      <c r="S620" s="102">
        <f t="shared" ca="1" si="330"/>
        <v>0</v>
      </c>
      <c r="T620" s="102">
        <v>0</v>
      </c>
      <c r="U620" s="102">
        <f t="shared" ca="1" si="331"/>
        <v>-0.5</v>
      </c>
      <c r="V620" s="102">
        <f t="shared" ca="1" si="332"/>
        <v>0</v>
      </c>
      <c r="W620" s="102"/>
      <c r="X620" s="102"/>
      <c r="Y620" s="102"/>
      <c r="Z620" s="102"/>
    </row>
    <row r="621" spans="1:26" outlineLevel="1">
      <c r="A621">
        <f t="shared" ca="1" si="333"/>
        <v>2</v>
      </c>
      <c r="B621" t="str">
        <f t="shared" ca="1" si="334"/>
        <v>EP3 LPD1 LPS1 LPM3</v>
      </c>
      <c r="C621" s="280">
        <f ca="1">IF($A621&lt;&gt;$A620,1,MOD(C620-1+(COUNTIFS(D$411:$N$411,$A621)=COUNTIFS(D621:$N621,1)),C$410)+1)</f>
        <v>3</v>
      </c>
      <c r="D621" s="278">
        <f ca="1">IF($A621&lt;&gt;D$411,0,IF($A621&lt;&gt;$A620,1,MOD(D620-1+(COUNTIFS(E$411:$N$411,$A621)=COUNTIFS(E621:$N621,1)),D$410)+1))</f>
        <v>0</v>
      </c>
      <c r="E621" s="278">
        <f ca="1">IF($A621&lt;&gt;E$411,0,IF($A621&lt;&gt;$A620,1,MOD(E620-1+(COUNTIFS(F$411:$N$411,$A621)=COUNTIFS(F621:$N621,1)),E$410)+1))</f>
        <v>0</v>
      </c>
      <c r="F621" s="278">
        <f ca="1">IF($A621&lt;&gt;F$411,0,IF($A621&lt;&gt;$A620,1,MOD(F620-1+(COUNTIFS(G$411:$N$411,$A621)=COUNTIFS(G621:$N621,1)),F$410)+1))</f>
        <v>0</v>
      </c>
      <c r="G621" s="278">
        <f ca="1">IF($A621&lt;&gt;G$411,0,IF($A621&lt;&gt;$A620,1,MOD(G620-1+(COUNTIFS(H$411:$N$411,$A621)=COUNTIFS(H621:$N621,1)),G$410)+1))</f>
        <v>1</v>
      </c>
      <c r="H621" s="278">
        <f ca="1">IF($A621&lt;&gt;H$411,0,IF($A621&lt;&gt;$A620,1,MOD(H620-1+(COUNTIFS(I$411:$N$411,$A621)=COUNTIFS(I621:$N621,1)),H$410)+1))</f>
        <v>1</v>
      </c>
      <c r="I621" s="278">
        <f ca="1">IF($A621&lt;&gt;I$411,0,IF($A621&lt;&gt;$A620,1,MOD(I620-1+(COUNTIFS(N$411:$N$411,$A621)=COUNTIFS(N621:$N621,1)),I$410)+1))</f>
        <v>3</v>
      </c>
      <c r="J621" s="278"/>
      <c r="K621" s="278"/>
      <c r="L621" s="278"/>
      <c r="M621" s="278"/>
      <c r="O621">
        <v>209</v>
      </c>
      <c r="P621" s="102">
        <f t="shared" ref="P621:P684" ca="1" si="335">IF(C621=0,0,INDEX(C$403:C$406,C621,1))</f>
        <v>0.5</v>
      </c>
      <c r="Q621" s="102">
        <f t="shared" ref="Q621:Q684" ca="1" si="336">IF(D621=0,0,INDEX(D$403:D$406,D621,1))</f>
        <v>0</v>
      </c>
      <c r="R621" s="102">
        <f t="shared" ref="R621:R684" ca="1" si="337">IF(E621=0,0,INDEX(E$403:E$406,E621,1))</f>
        <v>0</v>
      </c>
      <c r="S621" s="102">
        <f t="shared" ref="S621:S684" ca="1" si="338">IF(F621=0,0,INDEX(F$403:F$406,F621,1))</f>
        <v>0</v>
      </c>
      <c r="T621" s="102">
        <v>0</v>
      </c>
      <c r="U621" s="102">
        <f t="shared" ref="U621:U684" ca="1" si="339">IF(H621=0,0,INDEX(H$403:H$406,H621,1))</f>
        <v>-0.5</v>
      </c>
      <c r="V621" s="102">
        <f t="shared" ref="V621:V684" ca="1" si="340">IF(I621=0,0,INDEX(I$403:I$406,I621,1))</f>
        <v>0.5</v>
      </c>
      <c r="W621" s="102"/>
      <c r="X621" s="102"/>
      <c r="Y621" s="102"/>
      <c r="Z621" s="102"/>
    </row>
    <row r="622" spans="1:26" outlineLevel="1">
      <c r="A622">
        <f t="shared" ref="A622:A685" ca="1" si="341">OFFSET(A622,-1,0)</f>
        <v>2</v>
      </c>
      <c r="B622" t="str">
        <f t="shared" ca="1" si="334"/>
        <v>EP3 LPD1 LPS2 LPM1</v>
      </c>
      <c r="C622" s="280">
        <f ca="1">IF($A622&lt;&gt;$A621,1,MOD(C621-1+(COUNTIFS(D$411:$N$411,$A622)=COUNTIFS(D622:$N622,1)),C$410)+1)</f>
        <v>3</v>
      </c>
      <c r="D622" s="278">
        <f ca="1">IF($A622&lt;&gt;D$411,0,IF($A622&lt;&gt;$A621,1,MOD(D621-1+(COUNTIFS(E$411:$N$411,$A622)=COUNTIFS(E622:$N622,1)),D$410)+1))</f>
        <v>0</v>
      </c>
      <c r="E622" s="278">
        <f ca="1">IF($A622&lt;&gt;E$411,0,IF($A622&lt;&gt;$A621,1,MOD(E621-1+(COUNTIFS(F$411:$N$411,$A622)=COUNTIFS(F622:$N622,1)),E$410)+1))</f>
        <v>0</v>
      </c>
      <c r="F622" s="278">
        <f ca="1">IF($A622&lt;&gt;F$411,0,IF($A622&lt;&gt;$A621,1,MOD(F621-1+(COUNTIFS(G$411:$N$411,$A622)=COUNTIFS(G622:$N622,1)),F$410)+1))</f>
        <v>0</v>
      </c>
      <c r="G622" s="278">
        <f ca="1">IF($A622&lt;&gt;G$411,0,IF($A622&lt;&gt;$A621,1,MOD(G621-1+(COUNTIFS(H$411:$N$411,$A622)=COUNTIFS(H622:$N622,1)),G$410)+1))</f>
        <v>1</v>
      </c>
      <c r="H622" s="278">
        <f ca="1">IF($A622&lt;&gt;H$411,0,IF($A622&lt;&gt;$A621,1,MOD(H621-1+(COUNTIFS(I$411:$N$411,$A622)=COUNTIFS(I622:$N622,1)),H$410)+1))</f>
        <v>2</v>
      </c>
      <c r="I622" s="278">
        <f ca="1">IF($A622&lt;&gt;I$411,0,IF($A622&lt;&gt;$A621,1,MOD(I621-1+(COUNTIFS(N$411:$N$411,$A622)=COUNTIFS(N622:$N622,1)),I$410)+1))</f>
        <v>1</v>
      </c>
      <c r="J622" s="278"/>
      <c r="K622" s="278"/>
      <c r="L622" s="278"/>
      <c r="M622" s="278"/>
      <c r="O622">
        <v>210</v>
      </c>
      <c r="P622" s="102">
        <f t="shared" ca="1" si="335"/>
        <v>0.5</v>
      </c>
      <c r="Q622" s="102">
        <f t="shared" ca="1" si="336"/>
        <v>0</v>
      </c>
      <c r="R622" s="102">
        <f t="shared" ca="1" si="337"/>
        <v>0</v>
      </c>
      <c r="S622" s="102">
        <f t="shared" ca="1" si="338"/>
        <v>0</v>
      </c>
      <c r="T622" s="102">
        <v>0</v>
      </c>
      <c r="U622" s="102">
        <f t="shared" ca="1" si="339"/>
        <v>0</v>
      </c>
      <c r="V622" s="102">
        <f t="shared" ca="1" si="340"/>
        <v>-0.5</v>
      </c>
      <c r="W622" s="102"/>
      <c r="X622" s="102"/>
      <c r="Y622" s="102"/>
      <c r="Z622" s="102"/>
    </row>
    <row r="623" spans="1:26" outlineLevel="1">
      <c r="A623">
        <f t="shared" ca="1" si="341"/>
        <v>2</v>
      </c>
      <c r="B623" t="str">
        <f t="shared" ca="1" si="334"/>
        <v>EP3 LPD1 LPS2 LPM2</v>
      </c>
      <c r="C623" s="280">
        <f ca="1">IF($A623&lt;&gt;$A622,1,MOD(C622-1+(COUNTIFS(D$411:$N$411,$A623)=COUNTIFS(D623:$N623,1)),C$410)+1)</f>
        <v>3</v>
      </c>
      <c r="D623" s="278">
        <f ca="1">IF($A623&lt;&gt;D$411,0,IF($A623&lt;&gt;$A622,1,MOD(D622-1+(COUNTIFS(E$411:$N$411,$A623)=COUNTIFS(E623:$N623,1)),D$410)+1))</f>
        <v>0</v>
      </c>
      <c r="E623" s="278">
        <f ca="1">IF($A623&lt;&gt;E$411,0,IF($A623&lt;&gt;$A622,1,MOD(E622-1+(COUNTIFS(F$411:$N$411,$A623)=COUNTIFS(F623:$N623,1)),E$410)+1))</f>
        <v>0</v>
      </c>
      <c r="F623" s="278">
        <f ca="1">IF($A623&lt;&gt;F$411,0,IF($A623&lt;&gt;$A622,1,MOD(F622-1+(COUNTIFS(G$411:$N$411,$A623)=COUNTIFS(G623:$N623,1)),F$410)+1))</f>
        <v>0</v>
      </c>
      <c r="G623" s="278">
        <f ca="1">IF($A623&lt;&gt;G$411,0,IF($A623&lt;&gt;$A622,1,MOD(G622-1+(COUNTIFS(H$411:$N$411,$A623)=COUNTIFS(H623:$N623,1)),G$410)+1))</f>
        <v>1</v>
      </c>
      <c r="H623" s="278">
        <f ca="1">IF($A623&lt;&gt;H$411,0,IF($A623&lt;&gt;$A622,1,MOD(H622-1+(COUNTIFS(I$411:$N$411,$A623)=COUNTIFS(I623:$N623,1)),H$410)+1))</f>
        <v>2</v>
      </c>
      <c r="I623" s="278">
        <f ca="1">IF($A623&lt;&gt;I$411,0,IF($A623&lt;&gt;$A622,1,MOD(I622-1+(COUNTIFS(N$411:$N$411,$A623)=COUNTIFS(N623:$N623,1)),I$410)+1))</f>
        <v>2</v>
      </c>
      <c r="J623" s="278"/>
      <c r="K623" s="278"/>
      <c r="L623" s="278"/>
      <c r="M623" s="278"/>
      <c r="O623">
        <v>211</v>
      </c>
      <c r="P623" s="102">
        <f t="shared" ca="1" si="335"/>
        <v>0.5</v>
      </c>
      <c r="Q623" s="102">
        <f t="shared" ca="1" si="336"/>
        <v>0</v>
      </c>
      <c r="R623" s="102">
        <f t="shared" ca="1" si="337"/>
        <v>0</v>
      </c>
      <c r="S623" s="102">
        <f t="shared" ca="1" si="338"/>
        <v>0</v>
      </c>
      <c r="T623" s="102">
        <v>0</v>
      </c>
      <c r="U623" s="102">
        <f t="shared" ca="1" si="339"/>
        <v>0</v>
      </c>
      <c r="V623" s="102">
        <f t="shared" ca="1" si="340"/>
        <v>0</v>
      </c>
      <c r="W623" s="102"/>
      <c r="X623" s="102"/>
      <c r="Y623" s="102"/>
      <c r="Z623" s="102"/>
    </row>
    <row r="624" spans="1:26" outlineLevel="1">
      <c r="A624">
        <f t="shared" ca="1" si="341"/>
        <v>2</v>
      </c>
      <c r="B624" t="str">
        <f t="shared" ca="1" si="334"/>
        <v>EP3 LPD1 LPS2 LPM3</v>
      </c>
      <c r="C624" s="280">
        <f ca="1">IF($A624&lt;&gt;$A623,1,MOD(C623-1+(COUNTIFS(D$411:$N$411,$A624)=COUNTIFS(D624:$N624,1)),C$410)+1)</f>
        <v>3</v>
      </c>
      <c r="D624" s="278">
        <f ca="1">IF($A624&lt;&gt;D$411,0,IF($A624&lt;&gt;$A623,1,MOD(D623-1+(COUNTIFS(E$411:$N$411,$A624)=COUNTIFS(E624:$N624,1)),D$410)+1))</f>
        <v>0</v>
      </c>
      <c r="E624" s="278">
        <f ca="1">IF($A624&lt;&gt;E$411,0,IF($A624&lt;&gt;$A623,1,MOD(E623-1+(COUNTIFS(F$411:$N$411,$A624)=COUNTIFS(F624:$N624,1)),E$410)+1))</f>
        <v>0</v>
      </c>
      <c r="F624" s="278">
        <f ca="1">IF($A624&lt;&gt;F$411,0,IF($A624&lt;&gt;$A623,1,MOD(F623-1+(COUNTIFS(G$411:$N$411,$A624)=COUNTIFS(G624:$N624,1)),F$410)+1))</f>
        <v>0</v>
      </c>
      <c r="G624" s="278">
        <f ca="1">IF($A624&lt;&gt;G$411,0,IF($A624&lt;&gt;$A623,1,MOD(G623-1+(COUNTIFS(H$411:$N$411,$A624)=COUNTIFS(H624:$N624,1)),G$410)+1))</f>
        <v>1</v>
      </c>
      <c r="H624" s="278">
        <f ca="1">IF($A624&lt;&gt;H$411,0,IF($A624&lt;&gt;$A623,1,MOD(H623-1+(COUNTIFS(I$411:$N$411,$A624)=COUNTIFS(I624:$N624,1)),H$410)+1))</f>
        <v>2</v>
      </c>
      <c r="I624" s="278">
        <f ca="1">IF($A624&lt;&gt;I$411,0,IF($A624&lt;&gt;$A623,1,MOD(I623-1+(COUNTIFS(N$411:$N$411,$A624)=COUNTIFS(N624:$N624,1)),I$410)+1))</f>
        <v>3</v>
      </c>
      <c r="J624" s="278"/>
      <c r="K624" s="278"/>
      <c r="L624" s="278"/>
      <c r="M624" s="278"/>
      <c r="O624">
        <v>212</v>
      </c>
      <c r="P624" s="102">
        <f t="shared" ca="1" si="335"/>
        <v>0.5</v>
      </c>
      <c r="Q624" s="102">
        <f t="shared" ca="1" si="336"/>
        <v>0</v>
      </c>
      <c r="R624" s="102">
        <f t="shared" ca="1" si="337"/>
        <v>0</v>
      </c>
      <c r="S624" s="102">
        <f t="shared" ca="1" si="338"/>
        <v>0</v>
      </c>
      <c r="T624" s="102">
        <v>0</v>
      </c>
      <c r="U624" s="102">
        <f t="shared" ca="1" si="339"/>
        <v>0</v>
      </c>
      <c r="V624" s="102">
        <f t="shared" ca="1" si="340"/>
        <v>0.5</v>
      </c>
      <c r="W624" s="102"/>
      <c r="X624" s="102"/>
      <c r="Y624" s="102"/>
      <c r="Z624" s="102"/>
    </row>
    <row r="625" spans="1:26" outlineLevel="1">
      <c r="A625">
        <f t="shared" ca="1" si="341"/>
        <v>2</v>
      </c>
      <c r="B625" t="str">
        <f t="shared" ca="1" si="334"/>
        <v>EP3 LPD1 LPS3 LPM1</v>
      </c>
      <c r="C625" s="280">
        <f ca="1">IF($A625&lt;&gt;$A624,1,MOD(C624-1+(COUNTIFS(D$411:$N$411,$A625)=COUNTIFS(D625:$N625,1)),C$410)+1)</f>
        <v>3</v>
      </c>
      <c r="D625" s="278">
        <f ca="1">IF($A625&lt;&gt;D$411,0,IF($A625&lt;&gt;$A624,1,MOD(D624-1+(COUNTIFS(E$411:$N$411,$A625)=COUNTIFS(E625:$N625,1)),D$410)+1))</f>
        <v>0</v>
      </c>
      <c r="E625" s="278">
        <f ca="1">IF($A625&lt;&gt;E$411,0,IF($A625&lt;&gt;$A624,1,MOD(E624-1+(COUNTIFS(F$411:$N$411,$A625)=COUNTIFS(F625:$N625,1)),E$410)+1))</f>
        <v>0</v>
      </c>
      <c r="F625" s="278">
        <f ca="1">IF($A625&lt;&gt;F$411,0,IF($A625&lt;&gt;$A624,1,MOD(F624-1+(COUNTIFS(G$411:$N$411,$A625)=COUNTIFS(G625:$N625,1)),F$410)+1))</f>
        <v>0</v>
      </c>
      <c r="G625" s="278">
        <f ca="1">IF($A625&lt;&gt;G$411,0,IF($A625&lt;&gt;$A624,1,MOD(G624-1+(COUNTIFS(H$411:$N$411,$A625)=COUNTIFS(H625:$N625,1)),G$410)+1))</f>
        <v>1</v>
      </c>
      <c r="H625" s="278">
        <f ca="1">IF($A625&lt;&gt;H$411,0,IF($A625&lt;&gt;$A624,1,MOD(H624-1+(COUNTIFS(I$411:$N$411,$A625)=COUNTIFS(I625:$N625,1)),H$410)+1))</f>
        <v>3</v>
      </c>
      <c r="I625" s="278">
        <f ca="1">IF($A625&lt;&gt;I$411,0,IF($A625&lt;&gt;$A624,1,MOD(I624-1+(COUNTIFS(N$411:$N$411,$A625)=COUNTIFS(N625:$N625,1)),I$410)+1))</f>
        <v>1</v>
      </c>
      <c r="J625" s="278"/>
      <c r="K625" s="278"/>
      <c r="L625" s="278"/>
      <c r="M625" s="278"/>
      <c r="O625">
        <v>213</v>
      </c>
      <c r="P625" s="102">
        <f t="shared" ca="1" si="335"/>
        <v>0.5</v>
      </c>
      <c r="Q625" s="102">
        <f t="shared" ca="1" si="336"/>
        <v>0</v>
      </c>
      <c r="R625" s="102">
        <f t="shared" ca="1" si="337"/>
        <v>0</v>
      </c>
      <c r="S625" s="102">
        <f t="shared" ca="1" si="338"/>
        <v>0</v>
      </c>
      <c r="T625" s="102">
        <v>0</v>
      </c>
      <c r="U625" s="102">
        <f t="shared" ca="1" si="339"/>
        <v>0.5</v>
      </c>
      <c r="V625" s="102">
        <f t="shared" ca="1" si="340"/>
        <v>-0.5</v>
      </c>
      <c r="W625" s="102"/>
      <c r="X625" s="102"/>
      <c r="Y625" s="102"/>
      <c r="Z625" s="102"/>
    </row>
    <row r="626" spans="1:26" outlineLevel="1">
      <c r="A626">
        <f t="shared" ca="1" si="341"/>
        <v>2</v>
      </c>
      <c r="B626" t="str">
        <f t="shared" ca="1" si="334"/>
        <v>EP3 LPD1 LPS3 LPM2</v>
      </c>
      <c r="C626" s="280">
        <f ca="1">IF($A626&lt;&gt;$A625,1,MOD(C625-1+(COUNTIFS(D$411:$N$411,$A626)=COUNTIFS(D626:$N626,1)),C$410)+1)</f>
        <v>3</v>
      </c>
      <c r="D626" s="278">
        <f ca="1">IF($A626&lt;&gt;D$411,0,IF($A626&lt;&gt;$A625,1,MOD(D625-1+(COUNTIFS(E$411:$N$411,$A626)=COUNTIFS(E626:$N626,1)),D$410)+1))</f>
        <v>0</v>
      </c>
      <c r="E626" s="278">
        <f ca="1">IF($A626&lt;&gt;E$411,0,IF($A626&lt;&gt;$A625,1,MOD(E625-1+(COUNTIFS(F$411:$N$411,$A626)=COUNTIFS(F626:$N626,1)),E$410)+1))</f>
        <v>0</v>
      </c>
      <c r="F626" s="278">
        <f ca="1">IF($A626&lt;&gt;F$411,0,IF($A626&lt;&gt;$A625,1,MOD(F625-1+(COUNTIFS(G$411:$N$411,$A626)=COUNTIFS(G626:$N626,1)),F$410)+1))</f>
        <v>0</v>
      </c>
      <c r="G626" s="278">
        <f ca="1">IF($A626&lt;&gt;G$411,0,IF($A626&lt;&gt;$A625,1,MOD(G625-1+(COUNTIFS(H$411:$N$411,$A626)=COUNTIFS(H626:$N626,1)),G$410)+1))</f>
        <v>1</v>
      </c>
      <c r="H626" s="278">
        <f ca="1">IF($A626&lt;&gt;H$411,0,IF($A626&lt;&gt;$A625,1,MOD(H625-1+(COUNTIFS(I$411:$N$411,$A626)=COUNTIFS(I626:$N626,1)),H$410)+1))</f>
        <v>3</v>
      </c>
      <c r="I626" s="278">
        <f ca="1">IF($A626&lt;&gt;I$411,0,IF($A626&lt;&gt;$A625,1,MOD(I625-1+(COUNTIFS(N$411:$N$411,$A626)=COUNTIFS(N626:$N626,1)),I$410)+1))</f>
        <v>2</v>
      </c>
      <c r="J626" s="278"/>
      <c r="K626" s="278"/>
      <c r="L626" s="278"/>
      <c r="M626" s="278"/>
      <c r="O626">
        <v>214</v>
      </c>
      <c r="P626" s="102">
        <f t="shared" ca="1" si="335"/>
        <v>0.5</v>
      </c>
      <c r="Q626" s="102">
        <f t="shared" ca="1" si="336"/>
        <v>0</v>
      </c>
      <c r="R626" s="102">
        <f t="shared" ca="1" si="337"/>
        <v>0</v>
      </c>
      <c r="S626" s="102">
        <f t="shared" ca="1" si="338"/>
        <v>0</v>
      </c>
      <c r="T626" s="102">
        <v>0</v>
      </c>
      <c r="U626" s="102">
        <f t="shared" ca="1" si="339"/>
        <v>0.5</v>
      </c>
      <c r="V626" s="102">
        <f t="shared" ca="1" si="340"/>
        <v>0</v>
      </c>
      <c r="W626" s="102"/>
      <c r="X626" s="102"/>
      <c r="Y626" s="102"/>
      <c r="Z626" s="102"/>
    </row>
    <row r="627" spans="1:26" outlineLevel="1">
      <c r="A627">
        <f t="shared" ca="1" si="341"/>
        <v>2</v>
      </c>
      <c r="B627" t="str">
        <f t="shared" ca="1" si="334"/>
        <v>EP3 LPD1 LPS3 LPM3</v>
      </c>
      <c r="C627" s="280">
        <f ca="1">IF($A627&lt;&gt;$A626,1,MOD(C626-1+(COUNTIFS(D$411:$N$411,$A627)=COUNTIFS(D627:$N627,1)),C$410)+1)</f>
        <v>3</v>
      </c>
      <c r="D627" s="278">
        <f ca="1">IF($A627&lt;&gt;D$411,0,IF($A627&lt;&gt;$A626,1,MOD(D626-1+(COUNTIFS(E$411:$N$411,$A627)=COUNTIFS(E627:$N627,1)),D$410)+1))</f>
        <v>0</v>
      </c>
      <c r="E627" s="278">
        <f ca="1">IF($A627&lt;&gt;E$411,0,IF($A627&lt;&gt;$A626,1,MOD(E626-1+(COUNTIFS(F$411:$N$411,$A627)=COUNTIFS(F627:$N627,1)),E$410)+1))</f>
        <v>0</v>
      </c>
      <c r="F627" s="278">
        <f ca="1">IF($A627&lt;&gt;F$411,0,IF($A627&lt;&gt;$A626,1,MOD(F626-1+(COUNTIFS(G$411:$N$411,$A627)=COUNTIFS(G627:$N627,1)),F$410)+1))</f>
        <v>0</v>
      </c>
      <c r="G627" s="278">
        <f ca="1">IF($A627&lt;&gt;G$411,0,IF($A627&lt;&gt;$A626,1,MOD(G626-1+(COUNTIFS(H$411:$N$411,$A627)=COUNTIFS(H627:$N627,1)),G$410)+1))</f>
        <v>1</v>
      </c>
      <c r="H627" s="278">
        <f ca="1">IF($A627&lt;&gt;H$411,0,IF($A627&lt;&gt;$A626,1,MOD(H626-1+(COUNTIFS(I$411:$N$411,$A627)=COUNTIFS(I627:$N627,1)),H$410)+1))</f>
        <v>3</v>
      </c>
      <c r="I627" s="278">
        <f ca="1">IF($A627&lt;&gt;I$411,0,IF($A627&lt;&gt;$A626,1,MOD(I626-1+(COUNTIFS(N$411:$N$411,$A627)=COUNTIFS(N627:$N627,1)),I$410)+1))</f>
        <v>3</v>
      </c>
      <c r="J627" s="278"/>
      <c r="K627" s="278"/>
      <c r="L627" s="278"/>
      <c r="M627" s="278"/>
      <c r="O627">
        <v>215</v>
      </c>
      <c r="P627" s="102">
        <f t="shared" ca="1" si="335"/>
        <v>0.5</v>
      </c>
      <c r="Q627" s="102">
        <f t="shared" ca="1" si="336"/>
        <v>0</v>
      </c>
      <c r="R627" s="102">
        <f t="shared" ca="1" si="337"/>
        <v>0</v>
      </c>
      <c r="S627" s="102">
        <f t="shared" ca="1" si="338"/>
        <v>0</v>
      </c>
      <c r="T627" s="102">
        <v>0</v>
      </c>
      <c r="U627" s="102">
        <f t="shared" ca="1" si="339"/>
        <v>0.5</v>
      </c>
      <c r="V627" s="102">
        <f t="shared" ca="1" si="340"/>
        <v>0.5</v>
      </c>
      <c r="W627" s="102"/>
      <c r="X627" s="102"/>
      <c r="Y627" s="102"/>
      <c r="Z627" s="102"/>
    </row>
    <row r="628" spans="1:26" outlineLevel="1">
      <c r="A628">
        <f t="shared" ca="1" si="341"/>
        <v>2</v>
      </c>
      <c r="B628" t="str">
        <f t="shared" ca="1" si="334"/>
        <v>EP1 LPD1 LPS1 LPM1</v>
      </c>
      <c r="C628" s="280">
        <f ca="1">IF($A628&lt;&gt;$A627,1,MOD(C627-1+(COUNTIFS(D$411:$N$411,$A628)=COUNTIFS(D628:$N628,1)),C$410)+1)</f>
        <v>1</v>
      </c>
      <c r="D628" s="278">
        <f ca="1">IF($A628&lt;&gt;D$411,0,IF($A628&lt;&gt;$A627,1,MOD(D627-1+(COUNTIFS(E$411:$N$411,$A628)=COUNTIFS(E628:$N628,1)),D$410)+1))</f>
        <v>0</v>
      </c>
      <c r="E628" s="278">
        <f ca="1">IF($A628&lt;&gt;E$411,0,IF($A628&lt;&gt;$A627,1,MOD(E627-1+(COUNTIFS(F$411:$N$411,$A628)=COUNTIFS(F628:$N628,1)),E$410)+1))</f>
        <v>0</v>
      </c>
      <c r="F628" s="278">
        <f ca="1">IF($A628&lt;&gt;F$411,0,IF($A628&lt;&gt;$A627,1,MOD(F627-1+(COUNTIFS(G$411:$N$411,$A628)=COUNTIFS(G628:$N628,1)),F$410)+1))</f>
        <v>0</v>
      </c>
      <c r="G628" s="278">
        <f ca="1">IF($A628&lt;&gt;G$411,0,IF($A628&lt;&gt;$A627,1,MOD(G627-1+(COUNTIFS(H$411:$N$411,$A628)=COUNTIFS(H628:$N628,1)),G$410)+1))</f>
        <v>1</v>
      </c>
      <c r="H628" s="278">
        <f ca="1">IF($A628&lt;&gt;H$411,0,IF($A628&lt;&gt;$A627,1,MOD(H627-1+(COUNTIFS(I$411:$N$411,$A628)=COUNTIFS(I628:$N628,1)),H$410)+1))</f>
        <v>1</v>
      </c>
      <c r="I628" s="278">
        <f ca="1">IF($A628&lt;&gt;I$411,0,IF($A628&lt;&gt;$A627,1,MOD(I627-1+(COUNTIFS(N$411:$N$411,$A628)=COUNTIFS(N628:$N628,1)),I$410)+1))</f>
        <v>1</v>
      </c>
      <c r="J628" s="278"/>
      <c r="K628" s="278"/>
      <c r="L628" s="278"/>
      <c r="M628" s="278"/>
      <c r="O628">
        <v>216</v>
      </c>
      <c r="P628" s="102">
        <f t="shared" ca="1" si="335"/>
        <v>-0.5</v>
      </c>
      <c r="Q628" s="102">
        <f t="shared" ca="1" si="336"/>
        <v>0</v>
      </c>
      <c r="R628" s="102">
        <f t="shared" ca="1" si="337"/>
        <v>0</v>
      </c>
      <c r="S628" s="102">
        <f t="shared" ca="1" si="338"/>
        <v>0</v>
      </c>
      <c r="T628" s="102">
        <v>0</v>
      </c>
      <c r="U628" s="102">
        <f t="shared" ca="1" si="339"/>
        <v>-0.5</v>
      </c>
      <c r="V628" s="102">
        <f t="shared" ca="1" si="340"/>
        <v>-0.5</v>
      </c>
      <c r="W628" s="102"/>
      <c r="X628" s="102"/>
      <c r="Y628" s="102"/>
      <c r="Z628" s="102"/>
    </row>
    <row r="629" spans="1:26" outlineLevel="1">
      <c r="A629">
        <f t="shared" ca="1" si="341"/>
        <v>2</v>
      </c>
      <c r="B629" t="str">
        <f t="shared" ca="1" si="334"/>
        <v>EP1 LPD1 LPS1 LPM2</v>
      </c>
      <c r="C629" s="280">
        <f ca="1">IF($A629&lt;&gt;$A628,1,MOD(C628-1+(COUNTIFS(D$411:$N$411,$A629)=COUNTIFS(D629:$N629,1)),C$410)+1)</f>
        <v>1</v>
      </c>
      <c r="D629" s="278">
        <f ca="1">IF($A629&lt;&gt;D$411,0,IF($A629&lt;&gt;$A628,1,MOD(D628-1+(COUNTIFS(E$411:$N$411,$A629)=COUNTIFS(E629:$N629,1)),D$410)+1))</f>
        <v>0</v>
      </c>
      <c r="E629" s="278">
        <f ca="1">IF($A629&lt;&gt;E$411,0,IF($A629&lt;&gt;$A628,1,MOD(E628-1+(COUNTIFS(F$411:$N$411,$A629)=COUNTIFS(F629:$N629,1)),E$410)+1))</f>
        <v>0</v>
      </c>
      <c r="F629" s="278">
        <f ca="1">IF($A629&lt;&gt;F$411,0,IF($A629&lt;&gt;$A628,1,MOD(F628-1+(COUNTIFS(G$411:$N$411,$A629)=COUNTIFS(G629:$N629,1)),F$410)+1))</f>
        <v>0</v>
      </c>
      <c r="G629" s="278">
        <f ca="1">IF($A629&lt;&gt;G$411,0,IF($A629&lt;&gt;$A628,1,MOD(G628-1+(COUNTIFS(H$411:$N$411,$A629)=COUNTIFS(H629:$N629,1)),G$410)+1))</f>
        <v>1</v>
      </c>
      <c r="H629" s="278">
        <f ca="1">IF($A629&lt;&gt;H$411,0,IF($A629&lt;&gt;$A628,1,MOD(H628-1+(COUNTIFS(I$411:$N$411,$A629)=COUNTIFS(I629:$N629,1)),H$410)+1))</f>
        <v>1</v>
      </c>
      <c r="I629" s="278">
        <f ca="1">IF($A629&lt;&gt;I$411,0,IF($A629&lt;&gt;$A628,1,MOD(I628-1+(COUNTIFS(N$411:$N$411,$A629)=COUNTIFS(N629:$N629,1)),I$410)+1))</f>
        <v>2</v>
      </c>
      <c r="J629" s="278"/>
      <c r="K629" s="278"/>
      <c r="L629" s="278"/>
      <c r="M629" s="278"/>
      <c r="O629">
        <v>217</v>
      </c>
      <c r="P629" s="102">
        <f t="shared" ca="1" si="335"/>
        <v>-0.5</v>
      </c>
      <c r="Q629" s="102">
        <f t="shared" ca="1" si="336"/>
        <v>0</v>
      </c>
      <c r="R629" s="102">
        <f t="shared" ca="1" si="337"/>
        <v>0</v>
      </c>
      <c r="S629" s="102">
        <f t="shared" ca="1" si="338"/>
        <v>0</v>
      </c>
      <c r="T629" s="102">
        <v>0</v>
      </c>
      <c r="U629" s="102">
        <f t="shared" ca="1" si="339"/>
        <v>-0.5</v>
      </c>
      <c r="V629" s="102">
        <f t="shared" ca="1" si="340"/>
        <v>0</v>
      </c>
      <c r="W629" s="102"/>
      <c r="X629" s="102"/>
      <c r="Y629" s="102"/>
      <c r="Z629" s="102"/>
    </row>
    <row r="630" spans="1:26" outlineLevel="1">
      <c r="A630">
        <f t="shared" ca="1" si="341"/>
        <v>2</v>
      </c>
      <c r="B630" t="str">
        <f t="shared" ca="1" si="334"/>
        <v>EP1 LPD1 LPS1 LPM3</v>
      </c>
      <c r="C630" s="280">
        <f ca="1">IF($A630&lt;&gt;$A629,1,MOD(C629-1+(COUNTIFS(D$411:$N$411,$A630)=COUNTIFS(D630:$N630,1)),C$410)+1)</f>
        <v>1</v>
      </c>
      <c r="D630" s="278">
        <f ca="1">IF($A630&lt;&gt;D$411,0,IF($A630&lt;&gt;$A629,1,MOD(D629-1+(COUNTIFS(E$411:$N$411,$A630)=COUNTIFS(E630:$N630,1)),D$410)+1))</f>
        <v>0</v>
      </c>
      <c r="E630" s="278">
        <f ca="1">IF($A630&lt;&gt;E$411,0,IF($A630&lt;&gt;$A629,1,MOD(E629-1+(COUNTIFS(F$411:$N$411,$A630)=COUNTIFS(F630:$N630,1)),E$410)+1))</f>
        <v>0</v>
      </c>
      <c r="F630" s="278">
        <f ca="1">IF($A630&lt;&gt;F$411,0,IF($A630&lt;&gt;$A629,1,MOD(F629-1+(COUNTIFS(G$411:$N$411,$A630)=COUNTIFS(G630:$N630,1)),F$410)+1))</f>
        <v>0</v>
      </c>
      <c r="G630" s="278">
        <f ca="1">IF($A630&lt;&gt;G$411,0,IF($A630&lt;&gt;$A629,1,MOD(G629-1+(COUNTIFS(H$411:$N$411,$A630)=COUNTIFS(H630:$N630,1)),G$410)+1))</f>
        <v>1</v>
      </c>
      <c r="H630" s="278">
        <f ca="1">IF($A630&lt;&gt;H$411,0,IF($A630&lt;&gt;$A629,1,MOD(H629-1+(COUNTIFS(I$411:$N$411,$A630)=COUNTIFS(I630:$N630,1)),H$410)+1))</f>
        <v>1</v>
      </c>
      <c r="I630" s="278">
        <f ca="1">IF($A630&lt;&gt;I$411,0,IF($A630&lt;&gt;$A629,1,MOD(I629-1+(COUNTIFS(N$411:$N$411,$A630)=COUNTIFS(N630:$N630,1)),I$410)+1))</f>
        <v>3</v>
      </c>
      <c r="J630" s="278"/>
      <c r="K630" s="278"/>
      <c r="L630" s="278"/>
      <c r="M630" s="278"/>
      <c r="O630">
        <v>218</v>
      </c>
      <c r="P630" s="102">
        <f t="shared" ca="1" si="335"/>
        <v>-0.5</v>
      </c>
      <c r="Q630" s="102">
        <f t="shared" ca="1" si="336"/>
        <v>0</v>
      </c>
      <c r="R630" s="102">
        <f t="shared" ca="1" si="337"/>
        <v>0</v>
      </c>
      <c r="S630" s="102">
        <f t="shared" ca="1" si="338"/>
        <v>0</v>
      </c>
      <c r="T630" s="102">
        <v>0</v>
      </c>
      <c r="U630" s="102">
        <f t="shared" ca="1" si="339"/>
        <v>-0.5</v>
      </c>
      <c r="V630" s="102">
        <f t="shared" ca="1" si="340"/>
        <v>0.5</v>
      </c>
      <c r="W630" s="102"/>
      <c r="X630" s="102"/>
      <c r="Y630" s="102"/>
      <c r="Z630" s="102"/>
    </row>
    <row r="631" spans="1:26" outlineLevel="1">
      <c r="A631">
        <f t="shared" ca="1" si="341"/>
        <v>2</v>
      </c>
      <c r="B631" t="str">
        <f t="shared" ca="1" si="334"/>
        <v>EP1 LPD1 LPS2 LPM1</v>
      </c>
      <c r="C631" s="280">
        <f ca="1">IF($A631&lt;&gt;$A630,1,MOD(C630-1+(COUNTIFS(D$411:$N$411,$A631)=COUNTIFS(D631:$N631,1)),C$410)+1)</f>
        <v>1</v>
      </c>
      <c r="D631" s="278">
        <f ca="1">IF($A631&lt;&gt;D$411,0,IF($A631&lt;&gt;$A630,1,MOD(D630-1+(COUNTIFS(E$411:$N$411,$A631)=COUNTIFS(E631:$N631,1)),D$410)+1))</f>
        <v>0</v>
      </c>
      <c r="E631" s="278">
        <f ca="1">IF($A631&lt;&gt;E$411,0,IF($A631&lt;&gt;$A630,1,MOD(E630-1+(COUNTIFS(F$411:$N$411,$A631)=COUNTIFS(F631:$N631,1)),E$410)+1))</f>
        <v>0</v>
      </c>
      <c r="F631" s="278">
        <f ca="1">IF($A631&lt;&gt;F$411,0,IF($A631&lt;&gt;$A630,1,MOD(F630-1+(COUNTIFS(G$411:$N$411,$A631)=COUNTIFS(G631:$N631,1)),F$410)+1))</f>
        <v>0</v>
      </c>
      <c r="G631" s="278">
        <f ca="1">IF($A631&lt;&gt;G$411,0,IF($A631&lt;&gt;$A630,1,MOD(G630-1+(COUNTIFS(H$411:$N$411,$A631)=COUNTIFS(H631:$N631,1)),G$410)+1))</f>
        <v>1</v>
      </c>
      <c r="H631" s="278">
        <f ca="1">IF($A631&lt;&gt;H$411,0,IF($A631&lt;&gt;$A630,1,MOD(H630-1+(COUNTIFS(I$411:$N$411,$A631)=COUNTIFS(I631:$N631,1)),H$410)+1))</f>
        <v>2</v>
      </c>
      <c r="I631" s="278">
        <f ca="1">IF($A631&lt;&gt;I$411,0,IF($A631&lt;&gt;$A630,1,MOD(I630-1+(COUNTIFS(N$411:$N$411,$A631)=COUNTIFS(N631:$N631,1)),I$410)+1))</f>
        <v>1</v>
      </c>
      <c r="J631" s="278"/>
      <c r="K631" s="278"/>
      <c r="L631" s="278"/>
      <c r="M631" s="278"/>
      <c r="O631">
        <v>219</v>
      </c>
      <c r="P631" s="102">
        <f t="shared" ca="1" si="335"/>
        <v>-0.5</v>
      </c>
      <c r="Q631" s="102">
        <f t="shared" ca="1" si="336"/>
        <v>0</v>
      </c>
      <c r="R631" s="102">
        <f t="shared" ca="1" si="337"/>
        <v>0</v>
      </c>
      <c r="S631" s="102">
        <f t="shared" ca="1" si="338"/>
        <v>0</v>
      </c>
      <c r="T631" s="102">
        <v>0</v>
      </c>
      <c r="U631" s="102">
        <f t="shared" ca="1" si="339"/>
        <v>0</v>
      </c>
      <c r="V631" s="102">
        <f t="shared" ca="1" si="340"/>
        <v>-0.5</v>
      </c>
      <c r="W631" s="102"/>
      <c r="X631" s="102"/>
      <c r="Y631" s="102"/>
      <c r="Z631" s="102"/>
    </row>
    <row r="632" spans="1:26" outlineLevel="1">
      <c r="A632">
        <f t="shared" ca="1" si="341"/>
        <v>2</v>
      </c>
      <c r="B632" t="str">
        <f t="shared" ca="1" si="334"/>
        <v>EP1 LPD1 LPS2 LPM2</v>
      </c>
      <c r="C632" s="280">
        <f ca="1">IF($A632&lt;&gt;$A631,1,MOD(C631-1+(COUNTIFS(D$411:$N$411,$A632)=COUNTIFS(D632:$N632,1)),C$410)+1)</f>
        <v>1</v>
      </c>
      <c r="D632" s="278">
        <f ca="1">IF($A632&lt;&gt;D$411,0,IF($A632&lt;&gt;$A631,1,MOD(D631-1+(COUNTIFS(E$411:$N$411,$A632)=COUNTIFS(E632:$N632,1)),D$410)+1))</f>
        <v>0</v>
      </c>
      <c r="E632" s="278">
        <f ca="1">IF($A632&lt;&gt;E$411,0,IF($A632&lt;&gt;$A631,1,MOD(E631-1+(COUNTIFS(F$411:$N$411,$A632)=COUNTIFS(F632:$N632,1)),E$410)+1))</f>
        <v>0</v>
      </c>
      <c r="F632" s="278">
        <f ca="1">IF($A632&lt;&gt;F$411,0,IF($A632&lt;&gt;$A631,1,MOD(F631-1+(COUNTIFS(G$411:$N$411,$A632)=COUNTIFS(G632:$N632,1)),F$410)+1))</f>
        <v>0</v>
      </c>
      <c r="G632" s="278">
        <f ca="1">IF($A632&lt;&gt;G$411,0,IF($A632&lt;&gt;$A631,1,MOD(G631-1+(COUNTIFS(H$411:$N$411,$A632)=COUNTIFS(H632:$N632,1)),G$410)+1))</f>
        <v>1</v>
      </c>
      <c r="H632" s="278">
        <f ca="1">IF($A632&lt;&gt;H$411,0,IF($A632&lt;&gt;$A631,1,MOD(H631-1+(COUNTIFS(I$411:$N$411,$A632)=COUNTIFS(I632:$N632,1)),H$410)+1))</f>
        <v>2</v>
      </c>
      <c r="I632" s="278">
        <f ca="1">IF($A632&lt;&gt;I$411,0,IF($A632&lt;&gt;$A631,1,MOD(I631-1+(COUNTIFS(N$411:$N$411,$A632)=COUNTIFS(N632:$N632,1)),I$410)+1))</f>
        <v>2</v>
      </c>
      <c r="J632" s="278"/>
      <c r="K632" s="278"/>
      <c r="L632" s="278"/>
      <c r="M632" s="278"/>
      <c r="O632">
        <v>220</v>
      </c>
      <c r="P632" s="102">
        <f t="shared" ca="1" si="335"/>
        <v>-0.5</v>
      </c>
      <c r="Q632" s="102">
        <f t="shared" ca="1" si="336"/>
        <v>0</v>
      </c>
      <c r="R632" s="102">
        <f t="shared" ca="1" si="337"/>
        <v>0</v>
      </c>
      <c r="S632" s="102">
        <f t="shared" ca="1" si="338"/>
        <v>0</v>
      </c>
      <c r="T632" s="102">
        <v>0</v>
      </c>
      <c r="U632" s="102">
        <f t="shared" ca="1" si="339"/>
        <v>0</v>
      </c>
      <c r="V632" s="102">
        <f t="shared" ca="1" si="340"/>
        <v>0</v>
      </c>
      <c r="W632" s="102"/>
      <c r="X632" s="102"/>
      <c r="Y632" s="102"/>
      <c r="Z632" s="102"/>
    </row>
    <row r="633" spans="1:26" outlineLevel="1">
      <c r="A633">
        <f t="shared" ca="1" si="341"/>
        <v>2</v>
      </c>
      <c r="B633" t="str">
        <f t="shared" ca="1" si="334"/>
        <v>EP1 LPD1 LPS2 LPM3</v>
      </c>
      <c r="C633" s="280">
        <f ca="1">IF($A633&lt;&gt;$A632,1,MOD(C632-1+(COUNTIFS(D$411:$N$411,$A633)=COUNTIFS(D633:$N633,1)),C$410)+1)</f>
        <v>1</v>
      </c>
      <c r="D633" s="278">
        <f ca="1">IF($A633&lt;&gt;D$411,0,IF($A633&lt;&gt;$A632,1,MOD(D632-1+(COUNTIFS(E$411:$N$411,$A633)=COUNTIFS(E633:$N633,1)),D$410)+1))</f>
        <v>0</v>
      </c>
      <c r="E633" s="278">
        <f ca="1">IF($A633&lt;&gt;E$411,0,IF($A633&lt;&gt;$A632,1,MOD(E632-1+(COUNTIFS(F$411:$N$411,$A633)=COUNTIFS(F633:$N633,1)),E$410)+1))</f>
        <v>0</v>
      </c>
      <c r="F633" s="278">
        <f ca="1">IF($A633&lt;&gt;F$411,0,IF($A633&lt;&gt;$A632,1,MOD(F632-1+(COUNTIFS(G$411:$N$411,$A633)=COUNTIFS(G633:$N633,1)),F$410)+1))</f>
        <v>0</v>
      </c>
      <c r="G633" s="278">
        <f ca="1">IF($A633&lt;&gt;G$411,0,IF($A633&lt;&gt;$A632,1,MOD(G632-1+(COUNTIFS(H$411:$N$411,$A633)=COUNTIFS(H633:$N633,1)),G$410)+1))</f>
        <v>1</v>
      </c>
      <c r="H633" s="278">
        <f ca="1">IF($A633&lt;&gt;H$411,0,IF($A633&lt;&gt;$A632,1,MOD(H632-1+(COUNTIFS(I$411:$N$411,$A633)=COUNTIFS(I633:$N633,1)),H$410)+1))</f>
        <v>2</v>
      </c>
      <c r="I633" s="278">
        <f ca="1">IF($A633&lt;&gt;I$411,0,IF($A633&lt;&gt;$A632,1,MOD(I632-1+(COUNTIFS(N$411:$N$411,$A633)=COUNTIFS(N633:$N633,1)),I$410)+1))</f>
        <v>3</v>
      </c>
      <c r="J633" s="278"/>
      <c r="K633" s="278"/>
      <c r="L633" s="278"/>
      <c r="M633" s="278"/>
      <c r="O633">
        <v>221</v>
      </c>
      <c r="P633" s="102">
        <f t="shared" ca="1" si="335"/>
        <v>-0.5</v>
      </c>
      <c r="Q633" s="102">
        <f t="shared" ca="1" si="336"/>
        <v>0</v>
      </c>
      <c r="R633" s="102">
        <f t="shared" ca="1" si="337"/>
        <v>0</v>
      </c>
      <c r="S633" s="102">
        <f t="shared" ca="1" si="338"/>
        <v>0</v>
      </c>
      <c r="T633" s="102">
        <v>0</v>
      </c>
      <c r="U633" s="102">
        <f t="shared" ca="1" si="339"/>
        <v>0</v>
      </c>
      <c r="V633" s="102">
        <f t="shared" ca="1" si="340"/>
        <v>0.5</v>
      </c>
      <c r="W633" s="102"/>
      <c r="X633" s="102"/>
      <c r="Y633" s="102"/>
      <c r="Z633" s="102"/>
    </row>
    <row r="634" spans="1:26" outlineLevel="1">
      <c r="A634">
        <f t="shared" ca="1" si="341"/>
        <v>2</v>
      </c>
      <c r="B634" t="str">
        <f t="shared" ca="1" si="334"/>
        <v>EP1 LPD1 LPS3 LPM1</v>
      </c>
      <c r="C634" s="280">
        <f ca="1">IF($A634&lt;&gt;$A633,1,MOD(C633-1+(COUNTIFS(D$411:$N$411,$A634)=COUNTIFS(D634:$N634,1)),C$410)+1)</f>
        <v>1</v>
      </c>
      <c r="D634" s="278">
        <f ca="1">IF($A634&lt;&gt;D$411,0,IF($A634&lt;&gt;$A633,1,MOD(D633-1+(COUNTIFS(E$411:$N$411,$A634)=COUNTIFS(E634:$N634,1)),D$410)+1))</f>
        <v>0</v>
      </c>
      <c r="E634" s="278">
        <f ca="1">IF($A634&lt;&gt;E$411,0,IF($A634&lt;&gt;$A633,1,MOD(E633-1+(COUNTIFS(F$411:$N$411,$A634)=COUNTIFS(F634:$N634,1)),E$410)+1))</f>
        <v>0</v>
      </c>
      <c r="F634" s="278">
        <f ca="1">IF($A634&lt;&gt;F$411,0,IF($A634&lt;&gt;$A633,1,MOD(F633-1+(COUNTIFS(G$411:$N$411,$A634)=COUNTIFS(G634:$N634,1)),F$410)+1))</f>
        <v>0</v>
      </c>
      <c r="G634" s="278">
        <f ca="1">IF($A634&lt;&gt;G$411,0,IF($A634&lt;&gt;$A633,1,MOD(G633-1+(COUNTIFS(H$411:$N$411,$A634)=COUNTIFS(H634:$N634,1)),G$410)+1))</f>
        <v>1</v>
      </c>
      <c r="H634" s="278">
        <f ca="1">IF($A634&lt;&gt;H$411,0,IF($A634&lt;&gt;$A633,1,MOD(H633-1+(COUNTIFS(I$411:$N$411,$A634)=COUNTIFS(I634:$N634,1)),H$410)+1))</f>
        <v>3</v>
      </c>
      <c r="I634" s="278">
        <f ca="1">IF($A634&lt;&gt;I$411,0,IF($A634&lt;&gt;$A633,1,MOD(I633-1+(COUNTIFS(N$411:$N$411,$A634)=COUNTIFS(N634:$N634,1)),I$410)+1))</f>
        <v>1</v>
      </c>
      <c r="J634" s="278"/>
      <c r="K634" s="278"/>
      <c r="L634" s="278"/>
      <c r="M634" s="278"/>
      <c r="O634">
        <v>222</v>
      </c>
      <c r="P634" s="102">
        <f t="shared" ca="1" si="335"/>
        <v>-0.5</v>
      </c>
      <c r="Q634" s="102">
        <f t="shared" ca="1" si="336"/>
        <v>0</v>
      </c>
      <c r="R634" s="102">
        <f t="shared" ca="1" si="337"/>
        <v>0</v>
      </c>
      <c r="S634" s="102">
        <f t="shared" ca="1" si="338"/>
        <v>0</v>
      </c>
      <c r="T634" s="102">
        <v>0</v>
      </c>
      <c r="U634" s="102">
        <f t="shared" ca="1" si="339"/>
        <v>0.5</v>
      </c>
      <c r="V634" s="102">
        <f t="shared" ca="1" si="340"/>
        <v>-0.5</v>
      </c>
      <c r="W634" s="102"/>
      <c r="X634" s="102"/>
      <c r="Y634" s="102"/>
      <c r="Z634" s="102"/>
    </row>
    <row r="635" spans="1:26" outlineLevel="1">
      <c r="A635">
        <f t="shared" ca="1" si="341"/>
        <v>2</v>
      </c>
      <c r="B635" t="str">
        <f t="shared" ca="1" si="334"/>
        <v>EP1 LPD1 LPS3 LPM2</v>
      </c>
      <c r="C635" s="280">
        <f ca="1">IF($A635&lt;&gt;$A634,1,MOD(C634-1+(COUNTIFS(D$411:$N$411,$A635)=COUNTIFS(D635:$N635,1)),C$410)+1)</f>
        <v>1</v>
      </c>
      <c r="D635" s="278">
        <f ca="1">IF($A635&lt;&gt;D$411,0,IF($A635&lt;&gt;$A634,1,MOD(D634-1+(COUNTIFS(E$411:$N$411,$A635)=COUNTIFS(E635:$N635,1)),D$410)+1))</f>
        <v>0</v>
      </c>
      <c r="E635" s="278">
        <f ca="1">IF($A635&lt;&gt;E$411,0,IF($A635&lt;&gt;$A634,1,MOD(E634-1+(COUNTIFS(F$411:$N$411,$A635)=COUNTIFS(F635:$N635,1)),E$410)+1))</f>
        <v>0</v>
      </c>
      <c r="F635" s="278">
        <f ca="1">IF($A635&lt;&gt;F$411,0,IF($A635&lt;&gt;$A634,1,MOD(F634-1+(COUNTIFS(G$411:$N$411,$A635)=COUNTIFS(G635:$N635,1)),F$410)+1))</f>
        <v>0</v>
      </c>
      <c r="G635" s="278">
        <f ca="1">IF($A635&lt;&gt;G$411,0,IF($A635&lt;&gt;$A634,1,MOD(G634-1+(COUNTIFS(H$411:$N$411,$A635)=COUNTIFS(H635:$N635,1)),G$410)+1))</f>
        <v>1</v>
      </c>
      <c r="H635" s="278">
        <f ca="1">IF($A635&lt;&gt;H$411,0,IF($A635&lt;&gt;$A634,1,MOD(H634-1+(COUNTIFS(I$411:$N$411,$A635)=COUNTIFS(I635:$N635,1)),H$410)+1))</f>
        <v>3</v>
      </c>
      <c r="I635" s="278">
        <f ca="1">IF($A635&lt;&gt;I$411,0,IF($A635&lt;&gt;$A634,1,MOD(I634-1+(COUNTIFS(N$411:$N$411,$A635)=COUNTIFS(N635:$N635,1)),I$410)+1))</f>
        <v>2</v>
      </c>
      <c r="J635" s="278"/>
      <c r="K635" s="278"/>
      <c r="L635" s="278"/>
      <c r="M635" s="278"/>
      <c r="O635">
        <v>223</v>
      </c>
      <c r="P635" s="102">
        <f t="shared" ca="1" si="335"/>
        <v>-0.5</v>
      </c>
      <c r="Q635" s="102">
        <f t="shared" ca="1" si="336"/>
        <v>0</v>
      </c>
      <c r="R635" s="102">
        <f t="shared" ca="1" si="337"/>
        <v>0</v>
      </c>
      <c r="S635" s="102">
        <f t="shared" ca="1" si="338"/>
        <v>0</v>
      </c>
      <c r="T635" s="102">
        <v>0</v>
      </c>
      <c r="U635" s="102">
        <f t="shared" ca="1" si="339"/>
        <v>0.5</v>
      </c>
      <c r="V635" s="102">
        <f t="shared" ca="1" si="340"/>
        <v>0</v>
      </c>
      <c r="W635" s="102"/>
      <c r="X635" s="102"/>
      <c r="Y635" s="102"/>
      <c r="Z635" s="102"/>
    </row>
    <row r="636" spans="1:26" outlineLevel="1">
      <c r="A636">
        <f t="shared" ca="1" si="341"/>
        <v>2</v>
      </c>
      <c r="B636" t="str">
        <f t="shared" ca="1" si="334"/>
        <v>EP1 LPD1 LPS3 LPM3</v>
      </c>
      <c r="C636" s="280">
        <f ca="1">IF($A636&lt;&gt;$A635,1,MOD(C635-1+(COUNTIFS(D$411:$N$411,$A636)=COUNTIFS(D636:$N636,1)),C$410)+1)</f>
        <v>1</v>
      </c>
      <c r="D636" s="278">
        <f ca="1">IF($A636&lt;&gt;D$411,0,IF($A636&lt;&gt;$A635,1,MOD(D635-1+(COUNTIFS(E$411:$N$411,$A636)=COUNTIFS(E636:$N636,1)),D$410)+1))</f>
        <v>0</v>
      </c>
      <c r="E636" s="278">
        <f ca="1">IF($A636&lt;&gt;E$411,0,IF($A636&lt;&gt;$A635,1,MOD(E635-1+(COUNTIFS(F$411:$N$411,$A636)=COUNTIFS(F636:$N636,1)),E$410)+1))</f>
        <v>0</v>
      </c>
      <c r="F636" s="278">
        <f ca="1">IF($A636&lt;&gt;F$411,0,IF($A636&lt;&gt;$A635,1,MOD(F635-1+(COUNTIFS(G$411:$N$411,$A636)=COUNTIFS(G636:$N636,1)),F$410)+1))</f>
        <v>0</v>
      </c>
      <c r="G636" s="278">
        <f ca="1">IF($A636&lt;&gt;G$411,0,IF($A636&lt;&gt;$A635,1,MOD(G635-1+(COUNTIFS(H$411:$N$411,$A636)=COUNTIFS(H636:$N636,1)),G$410)+1))</f>
        <v>1</v>
      </c>
      <c r="H636" s="278">
        <f ca="1">IF($A636&lt;&gt;H$411,0,IF($A636&lt;&gt;$A635,1,MOD(H635-1+(COUNTIFS(I$411:$N$411,$A636)=COUNTIFS(I636:$N636,1)),H$410)+1))</f>
        <v>3</v>
      </c>
      <c r="I636" s="278">
        <f ca="1">IF($A636&lt;&gt;I$411,0,IF($A636&lt;&gt;$A635,1,MOD(I635-1+(COUNTIFS(N$411:$N$411,$A636)=COUNTIFS(N636:$N636,1)),I$410)+1))</f>
        <v>3</v>
      </c>
      <c r="J636" s="278"/>
      <c r="K636" s="278"/>
      <c r="L636" s="278"/>
      <c r="M636" s="278"/>
      <c r="O636">
        <v>224</v>
      </c>
      <c r="P636" s="102">
        <f t="shared" ca="1" si="335"/>
        <v>-0.5</v>
      </c>
      <c r="Q636" s="102">
        <f t="shared" ca="1" si="336"/>
        <v>0</v>
      </c>
      <c r="R636" s="102">
        <f t="shared" ca="1" si="337"/>
        <v>0</v>
      </c>
      <c r="S636" s="102">
        <f t="shared" ca="1" si="338"/>
        <v>0</v>
      </c>
      <c r="T636" s="102">
        <v>0</v>
      </c>
      <c r="U636" s="102">
        <f t="shared" ca="1" si="339"/>
        <v>0.5</v>
      </c>
      <c r="V636" s="102">
        <f t="shared" ca="1" si="340"/>
        <v>0.5</v>
      </c>
      <c r="W636" s="102"/>
      <c r="X636" s="102"/>
      <c r="Y636" s="102"/>
      <c r="Z636" s="102"/>
    </row>
    <row r="637" spans="1:26" outlineLevel="1">
      <c r="A637">
        <f t="shared" ca="1" si="341"/>
        <v>2</v>
      </c>
      <c r="B637" t="str">
        <f t="shared" ca="1" si="334"/>
        <v>EP2 LPD1 LPS1 LPM1</v>
      </c>
      <c r="C637" s="280">
        <f ca="1">IF($A637&lt;&gt;$A636,1,MOD(C636-1+(COUNTIFS(D$411:$N$411,$A637)=COUNTIFS(D637:$N637,1)),C$410)+1)</f>
        <v>2</v>
      </c>
      <c r="D637" s="278">
        <f ca="1">IF($A637&lt;&gt;D$411,0,IF($A637&lt;&gt;$A636,1,MOD(D636-1+(COUNTIFS(E$411:$N$411,$A637)=COUNTIFS(E637:$N637,1)),D$410)+1))</f>
        <v>0</v>
      </c>
      <c r="E637" s="278">
        <f ca="1">IF($A637&lt;&gt;E$411,0,IF($A637&lt;&gt;$A636,1,MOD(E636-1+(COUNTIFS(F$411:$N$411,$A637)=COUNTIFS(F637:$N637,1)),E$410)+1))</f>
        <v>0</v>
      </c>
      <c r="F637" s="278">
        <f ca="1">IF($A637&lt;&gt;F$411,0,IF($A637&lt;&gt;$A636,1,MOD(F636-1+(COUNTIFS(G$411:$N$411,$A637)=COUNTIFS(G637:$N637,1)),F$410)+1))</f>
        <v>0</v>
      </c>
      <c r="G637" s="278">
        <f ca="1">IF($A637&lt;&gt;G$411,0,IF($A637&lt;&gt;$A636,1,MOD(G636-1+(COUNTIFS(H$411:$N$411,$A637)=COUNTIFS(H637:$N637,1)),G$410)+1))</f>
        <v>1</v>
      </c>
      <c r="H637" s="278">
        <f ca="1">IF($A637&lt;&gt;H$411,0,IF($A637&lt;&gt;$A636,1,MOD(H636-1+(COUNTIFS(I$411:$N$411,$A637)=COUNTIFS(I637:$N637,1)),H$410)+1))</f>
        <v>1</v>
      </c>
      <c r="I637" s="278">
        <f ca="1">IF($A637&lt;&gt;I$411,0,IF($A637&lt;&gt;$A636,1,MOD(I636-1+(COUNTIFS(N$411:$N$411,$A637)=COUNTIFS(N637:$N637,1)),I$410)+1))</f>
        <v>1</v>
      </c>
      <c r="J637" s="278"/>
      <c r="K637" s="278"/>
      <c r="L637" s="278"/>
      <c r="M637" s="278"/>
      <c r="O637">
        <v>225</v>
      </c>
      <c r="P637" s="102">
        <f t="shared" ca="1" si="335"/>
        <v>0</v>
      </c>
      <c r="Q637" s="102">
        <f t="shared" ca="1" si="336"/>
        <v>0</v>
      </c>
      <c r="R637" s="102">
        <f t="shared" ca="1" si="337"/>
        <v>0</v>
      </c>
      <c r="S637" s="102">
        <f t="shared" ca="1" si="338"/>
        <v>0</v>
      </c>
      <c r="T637" s="102">
        <v>0</v>
      </c>
      <c r="U637" s="102">
        <f t="shared" ca="1" si="339"/>
        <v>-0.5</v>
      </c>
      <c r="V637" s="102">
        <f t="shared" ca="1" si="340"/>
        <v>-0.5</v>
      </c>
      <c r="W637" s="102"/>
      <c r="X637" s="102"/>
      <c r="Y637" s="102"/>
      <c r="Z637" s="102"/>
    </row>
    <row r="638" spans="1:26" outlineLevel="1">
      <c r="A638">
        <f t="shared" ca="1" si="341"/>
        <v>2</v>
      </c>
      <c r="B638" t="str">
        <f t="shared" ca="1" si="334"/>
        <v>EP2 LPD1 LPS1 LPM2</v>
      </c>
      <c r="C638" s="280">
        <f ca="1">IF($A638&lt;&gt;$A637,1,MOD(C637-1+(COUNTIFS(D$411:$N$411,$A638)=COUNTIFS(D638:$N638,1)),C$410)+1)</f>
        <v>2</v>
      </c>
      <c r="D638" s="278">
        <f ca="1">IF($A638&lt;&gt;D$411,0,IF($A638&lt;&gt;$A637,1,MOD(D637-1+(COUNTIFS(E$411:$N$411,$A638)=COUNTIFS(E638:$N638,1)),D$410)+1))</f>
        <v>0</v>
      </c>
      <c r="E638" s="278">
        <f ca="1">IF($A638&lt;&gt;E$411,0,IF($A638&lt;&gt;$A637,1,MOD(E637-1+(COUNTIFS(F$411:$N$411,$A638)=COUNTIFS(F638:$N638,1)),E$410)+1))</f>
        <v>0</v>
      </c>
      <c r="F638" s="278">
        <f ca="1">IF($A638&lt;&gt;F$411,0,IF($A638&lt;&gt;$A637,1,MOD(F637-1+(COUNTIFS(G$411:$N$411,$A638)=COUNTIFS(G638:$N638,1)),F$410)+1))</f>
        <v>0</v>
      </c>
      <c r="G638" s="278">
        <f ca="1">IF($A638&lt;&gt;G$411,0,IF($A638&lt;&gt;$A637,1,MOD(G637-1+(COUNTIFS(H$411:$N$411,$A638)=COUNTIFS(H638:$N638,1)),G$410)+1))</f>
        <v>1</v>
      </c>
      <c r="H638" s="278">
        <f ca="1">IF($A638&lt;&gt;H$411,0,IF($A638&lt;&gt;$A637,1,MOD(H637-1+(COUNTIFS(I$411:$N$411,$A638)=COUNTIFS(I638:$N638,1)),H$410)+1))</f>
        <v>1</v>
      </c>
      <c r="I638" s="278">
        <f ca="1">IF($A638&lt;&gt;I$411,0,IF($A638&lt;&gt;$A637,1,MOD(I637-1+(COUNTIFS(N$411:$N$411,$A638)=COUNTIFS(N638:$N638,1)),I$410)+1))</f>
        <v>2</v>
      </c>
      <c r="J638" s="278"/>
      <c r="K638" s="278"/>
      <c r="L638" s="278"/>
      <c r="M638" s="278"/>
      <c r="O638">
        <v>226</v>
      </c>
      <c r="P638" s="102">
        <f t="shared" ca="1" si="335"/>
        <v>0</v>
      </c>
      <c r="Q638" s="102">
        <f t="shared" ca="1" si="336"/>
        <v>0</v>
      </c>
      <c r="R638" s="102">
        <f t="shared" ca="1" si="337"/>
        <v>0</v>
      </c>
      <c r="S638" s="102">
        <f t="shared" ca="1" si="338"/>
        <v>0</v>
      </c>
      <c r="T638" s="102">
        <v>0</v>
      </c>
      <c r="U638" s="102">
        <f t="shared" ca="1" si="339"/>
        <v>-0.5</v>
      </c>
      <c r="V638" s="102">
        <f t="shared" ca="1" si="340"/>
        <v>0</v>
      </c>
      <c r="W638" s="102"/>
      <c r="X638" s="102"/>
      <c r="Y638" s="102"/>
      <c r="Z638" s="102"/>
    </row>
    <row r="639" spans="1:26" outlineLevel="1">
      <c r="A639">
        <f t="shared" ca="1" si="341"/>
        <v>2</v>
      </c>
      <c r="B639" t="str">
        <f t="shared" ca="1" si="334"/>
        <v>EP2 LPD1 LPS1 LPM3</v>
      </c>
      <c r="C639" s="280">
        <f ca="1">IF($A639&lt;&gt;$A638,1,MOD(C638-1+(COUNTIFS(D$411:$N$411,$A639)=COUNTIFS(D639:$N639,1)),C$410)+1)</f>
        <v>2</v>
      </c>
      <c r="D639" s="278">
        <f ca="1">IF($A639&lt;&gt;D$411,0,IF($A639&lt;&gt;$A638,1,MOD(D638-1+(COUNTIFS(E$411:$N$411,$A639)=COUNTIFS(E639:$N639,1)),D$410)+1))</f>
        <v>0</v>
      </c>
      <c r="E639" s="278">
        <f ca="1">IF($A639&lt;&gt;E$411,0,IF($A639&lt;&gt;$A638,1,MOD(E638-1+(COUNTIFS(F$411:$N$411,$A639)=COUNTIFS(F639:$N639,1)),E$410)+1))</f>
        <v>0</v>
      </c>
      <c r="F639" s="278">
        <f ca="1">IF($A639&lt;&gt;F$411,0,IF($A639&lt;&gt;$A638,1,MOD(F638-1+(COUNTIFS(G$411:$N$411,$A639)=COUNTIFS(G639:$N639,1)),F$410)+1))</f>
        <v>0</v>
      </c>
      <c r="G639" s="278">
        <f ca="1">IF($A639&lt;&gt;G$411,0,IF($A639&lt;&gt;$A638,1,MOD(G638-1+(COUNTIFS(H$411:$N$411,$A639)=COUNTIFS(H639:$N639,1)),G$410)+1))</f>
        <v>1</v>
      </c>
      <c r="H639" s="278">
        <f ca="1">IF($A639&lt;&gt;H$411,0,IF($A639&lt;&gt;$A638,1,MOD(H638-1+(COUNTIFS(I$411:$N$411,$A639)=COUNTIFS(I639:$N639,1)),H$410)+1))</f>
        <v>1</v>
      </c>
      <c r="I639" s="278">
        <f ca="1">IF($A639&lt;&gt;I$411,0,IF($A639&lt;&gt;$A638,1,MOD(I638-1+(COUNTIFS(N$411:$N$411,$A639)=COUNTIFS(N639:$N639,1)),I$410)+1))</f>
        <v>3</v>
      </c>
      <c r="J639" s="278"/>
      <c r="K639" s="278"/>
      <c r="L639" s="278"/>
      <c r="M639" s="278"/>
      <c r="O639">
        <v>227</v>
      </c>
      <c r="P639" s="102">
        <f t="shared" ca="1" si="335"/>
        <v>0</v>
      </c>
      <c r="Q639" s="102">
        <f t="shared" ca="1" si="336"/>
        <v>0</v>
      </c>
      <c r="R639" s="102">
        <f t="shared" ca="1" si="337"/>
        <v>0</v>
      </c>
      <c r="S639" s="102">
        <f t="shared" ca="1" si="338"/>
        <v>0</v>
      </c>
      <c r="T639" s="102">
        <v>0</v>
      </c>
      <c r="U639" s="102">
        <f t="shared" ca="1" si="339"/>
        <v>-0.5</v>
      </c>
      <c r="V639" s="102">
        <f t="shared" ca="1" si="340"/>
        <v>0.5</v>
      </c>
      <c r="W639" s="102"/>
      <c r="X639" s="102"/>
      <c r="Y639" s="102"/>
      <c r="Z639" s="102"/>
    </row>
    <row r="640" spans="1:26" outlineLevel="1">
      <c r="A640">
        <f t="shared" ca="1" si="341"/>
        <v>2</v>
      </c>
      <c r="B640" t="str">
        <f t="shared" ca="1" si="334"/>
        <v>EP2 LPD1 LPS2 LPM1</v>
      </c>
      <c r="C640" s="280">
        <f ca="1">IF($A640&lt;&gt;$A639,1,MOD(C639-1+(COUNTIFS(D$411:$N$411,$A640)=COUNTIFS(D640:$N640,1)),C$410)+1)</f>
        <v>2</v>
      </c>
      <c r="D640" s="278">
        <f ca="1">IF($A640&lt;&gt;D$411,0,IF($A640&lt;&gt;$A639,1,MOD(D639-1+(COUNTIFS(E$411:$N$411,$A640)=COUNTIFS(E640:$N640,1)),D$410)+1))</f>
        <v>0</v>
      </c>
      <c r="E640" s="278">
        <f ca="1">IF($A640&lt;&gt;E$411,0,IF($A640&lt;&gt;$A639,1,MOD(E639-1+(COUNTIFS(F$411:$N$411,$A640)=COUNTIFS(F640:$N640,1)),E$410)+1))</f>
        <v>0</v>
      </c>
      <c r="F640" s="278">
        <f ca="1">IF($A640&lt;&gt;F$411,0,IF($A640&lt;&gt;$A639,1,MOD(F639-1+(COUNTIFS(G$411:$N$411,$A640)=COUNTIFS(G640:$N640,1)),F$410)+1))</f>
        <v>0</v>
      </c>
      <c r="G640" s="278">
        <f ca="1">IF($A640&lt;&gt;G$411,0,IF($A640&lt;&gt;$A639,1,MOD(G639-1+(COUNTIFS(H$411:$N$411,$A640)=COUNTIFS(H640:$N640,1)),G$410)+1))</f>
        <v>1</v>
      </c>
      <c r="H640" s="278">
        <f ca="1">IF($A640&lt;&gt;H$411,0,IF($A640&lt;&gt;$A639,1,MOD(H639-1+(COUNTIFS(I$411:$N$411,$A640)=COUNTIFS(I640:$N640,1)),H$410)+1))</f>
        <v>2</v>
      </c>
      <c r="I640" s="278">
        <f ca="1">IF($A640&lt;&gt;I$411,0,IF($A640&lt;&gt;$A639,1,MOD(I639-1+(COUNTIFS(N$411:$N$411,$A640)=COUNTIFS(N640:$N640,1)),I$410)+1))</f>
        <v>1</v>
      </c>
      <c r="J640" s="278"/>
      <c r="K640" s="278"/>
      <c r="L640" s="278"/>
      <c r="M640" s="278"/>
      <c r="O640">
        <v>228</v>
      </c>
      <c r="P640" s="102">
        <f t="shared" ca="1" si="335"/>
        <v>0</v>
      </c>
      <c r="Q640" s="102">
        <f t="shared" ca="1" si="336"/>
        <v>0</v>
      </c>
      <c r="R640" s="102">
        <f t="shared" ca="1" si="337"/>
        <v>0</v>
      </c>
      <c r="S640" s="102">
        <f t="shared" ca="1" si="338"/>
        <v>0</v>
      </c>
      <c r="T640" s="102">
        <v>0</v>
      </c>
      <c r="U640" s="102">
        <f t="shared" ca="1" si="339"/>
        <v>0</v>
      </c>
      <c r="V640" s="102">
        <f t="shared" ca="1" si="340"/>
        <v>-0.5</v>
      </c>
      <c r="W640" s="102"/>
      <c r="X640" s="102"/>
      <c r="Y640" s="102"/>
      <c r="Z640" s="102"/>
    </row>
    <row r="641" spans="1:26" outlineLevel="1">
      <c r="A641">
        <f t="shared" ca="1" si="341"/>
        <v>2</v>
      </c>
      <c r="B641" t="str">
        <f t="shared" ca="1" si="334"/>
        <v>EP2 LPD1 LPS2 LPM2</v>
      </c>
      <c r="C641" s="280">
        <f ca="1">IF($A641&lt;&gt;$A640,1,MOD(C640-1+(COUNTIFS(D$411:$N$411,$A641)=COUNTIFS(D641:$N641,1)),C$410)+1)</f>
        <v>2</v>
      </c>
      <c r="D641" s="278">
        <f ca="1">IF($A641&lt;&gt;D$411,0,IF($A641&lt;&gt;$A640,1,MOD(D640-1+(COUNTIFS(E$411:$N$411,$A641)=COUNTIFS(E641:$N641,1)),D$410)+1))</f>
        <v>0</v>
      </c>
      <c r="E641" s="278">
        <f ca="1">IF($A641&lt;&gt;E$411,0,IF($A641&lt;&gt;$A640,1,MOD(E640-1+(COUNTIFS(F$411:$N$411,$A641)=COUNTIFS(F641:$N641,1)),E$410)+1))</f>
        <v>0</v>
      </c>
      <c r="F641" s="278">
        <f ca="1">IF($A641&lt;&gt;F$411,0,IF($A641&lt;&gt;$A640,1,MOD(F640-1+(COUNTIFS(G$411:$N$411,$A641)=COUNTIFS(G641:$N641,1)),F$410)+1))</f>
        <v>0</v>
      </c>
      <c r="G641" s="278">
        <f ca="1">IF($A641&lt;&gt;G$411,0,IF($A641&lt;&gt;$A640,1,MOD(G640-1+(COUNTIFS(H$411:$N$411,$A641)=COUNTIFS(H641:$N641,1)),G$410)+1))</f>
        <v>1</v>
      </c>
      <c r="H641" s="278">
        <f ca="1">IF($A641&lt;&gt;H$411,0,IF($A641&lt;&gt;$A640,1,MOD(H640-1+(COUNTIFS(I$411:$N$411,$A641)=COUNTIFS(I641:$N641,1)),H$410)+1))</f>
        <v>2</v>
      </c>
      <c r="I641" s="278">
        <f ca="1">IF($A641&lt;&gt;I$411,0,IF($A641&lt;&gt;$A640,1,MOD(I640-1+(COUNTIFS(N$411:$N$411,$A641)=COUNTIFS(N641:$N641,1)),I$410)+1))</f>
        <v>2</v>
      </c>
      <c r="J641" s="278"/>
      <c r="K641" s="278"/>
      <c r="L641" s="278"/>
      <c r="M641" s="278"/>
      <c r="O641">
        <v>229</v>
      </c>
      <c r="P641" s="102">
        <f t="shared" ca="1" si="335"/>
        <v>0</v>
      </c>
      <c r="Q641" s="102">
        <f t="shared" ca="1" si="336"/>
        <v>0</v>
      </c>
      <c r="R641" s="102">
        <f t="shared" ca="1" si="337"/>
        <v>0</v>
      </c>
      <c r="S641" s="102">
        <f t="shared" ca="1" si="338"/>
        <v>0</v>
      </c>
      <c r="T641" s="102">
        <v>0</v>
      </c>
      <c r="U641" s="102">
        <f t="shared" ca="1" si="339"/>
        <v>0</v>
      </c>
      <c r="V641" s="102">
        <f t="shared" ca="1" si="340"/>
        <v>0</v>
      </c>
      <c r="W641" s="102"/>
      <c r="X641" s="102"/>
      <c r="Y641" s="102"/>
      <c r="Z641" s="102"/>
    </row>
    <row r="642" spans="1:26" outlineLevel="1">
      <c r="A642">
        <f t="shared" ca="1" si="341"/>
        <v>2</v>
      </c>
      <c r="B642" t="str">
        <f t="shared" ca="1" si="334"/>
        <v>EP2 LPD1 LPS2 LPM3</v>
      </c>
      <c r="C642" s="280">
        <f ca="1">IF($A642&lt;&gt;$A641,1,MOD(C641-1+(COUNTIFS(D$411:$N$411,$A642)=COUNTIFS(D642:$N642,1)),C$410)+1)</f>
        <v>2</v>
      </c>
      <c r="D642" s="278">
        <f ca="1">IF($A642&lt;&gt;D$411,0,IF($A642&lt;&gt;$A641,1,MOD(D641-1+(COUNTIFS(E$411:$N$411,$A642)=COUNTIFS(E642:$N642,1)),D$410)+1))</f>
        <v>0</v>
      </c>
      <c r="E642" s="278">
        <f ca="1">IF($A642&lt;&gt;E$411,0,IF($A642&lt;&gt;$A641,1,MOD(E641-1+(COUNTIFS(F$411:$N$411,$A642)=COUNTIFS(F642:$N642,1)),E$410)+1))</f>
        <v>0</v>
      </c>
      <c r="F642" s="278">
        <f ca="1">IF($A642&lt;&gt;F$411,0,IF($A642&lt;&gt;$A641,1,MOD(F641-1+(COUNTIFS(G$411:$N$411,$A642)=COUNTIFS(G642:$N642,1)),F$410)+1))</f>
        <v>0</v>
      </c>
      <c r="G642" s="278">
        <f ca="1">IF($A642&lt;&gt;G$411,0,IF($A642&lt;&gt;$A641,1,MOD(G641-1+(COUNTIFS(H$411:$N$411,$A642)=COUNTIFS(H642:$N642,1)),G$410)+1))</f>
        <v>1</v>
      </c>
      <c r="H642" s="278">
        <f ca="1">IF($A642&lt;&gt;H$411,0,IF($A642&lt;&gt;$A641,1,MOD(H641-1+(COUNTIFS(I$411:$N$411,$A642)=COUNTIFS(I642:$N642,1)),H$410)+1))</f>
        <v>2</v>
      </c>
      <c r="I642" s="278">
        <f ca="1">IF($A642&lt;&gt;I$411,0,IF($A642&lt;&gt;$A641,1,MOD(I641-1+(COUNTIFS(N$411:$N$411,$A642)=COUNTIFS(N642:$N642,1)),I$410)+1))</f>
        <v>3</v>
      </c>
      <c r="J642" s="278"/>
      <c r="K642" s="278"/>
      <c r="L642" s="278"/>
      <c r="M642" s="278"/>
      <c r="O642">
        <v>230</v>
      </c>
      <c r="P642" s="102">
        <f t="shared" ca="1" si="335"/>
        <v>0</v>
      </c>
      <c r="Q642" s="102">
        <f t="shared" ca="1" si="336"/>
        <v>0</v>
      </c>
      <c r="R642" s="102">
        <f t="shared" ca="1" si="337"/>
        <v>0</v>
      </c>
      <c r="S642" s="102">
        <f t="shared" ca="1" si="338"/>
        <v>0</v>
      </c>
      <c r="T642" s="102">
        <v>0</v>
      </c>
      <c r="U642" s="102">
        <f t="shared" ca="1" si="339"/>
        <v>0</v>
      </c>
      <c r="V642" s="102">
        <f t="shared" ca="1" si="340"/>
        <v>0.5</v>
      </c>
      <c r="W642" s="102"/>
      <c r="X642" s="102"/>
      <c r="Y642" s="102"/>
      <c r="Z642" s="102"/>
    </row>
    <row r="643" spans="1:26" outlineLevel="1">
      <c r="A643">
        <f t="shared" ca="1" si="341"/>
        <v>2</v>
      </c>
      <c r="B643" t="str">
        <f t="shared" ca="1" si="334"/>
        <v>EP2 LPD1 LPS3 LPM1</v>
      </c>
      <c r="C643" s="280">
        <f ca="1">IF($A643&lt;&gt;$A642,1,MOD(C642-1+(COUNTIFS(D$411:$N$411,$A643)=COUNTIFS(D643:$N643,1)),C$410)+1)</f>
        <v>2</v>
      </c>
      <c r="D643" s="278">
        <f ca="1">IF($A643&lt;&gt;D$411,0,IF($A643&lt;&gt;$A642,1,MOD(D642-1+(COUNTIFS(E$411:$N$411,$A643)=COUNTIFS(E643:$N643,1)),D$410)+1))</f>
        <v>0</v>
      </c>
      <c r="E643" s="278">
        <f ca="1">IF($A643&lt;&gt;E$411,0,IF($A643&lt;&gt;$A642,1,MOD(E642-1+(COUNTIFS(F$411:$N$411,$A643)=COUNTIFS(F643:$N643,1)),E$410)+1))</f>
        <v>0</v>
      </c>
      <c r="F643" s="278">
        <f ca="1">IF($A643&lt;&gt;F$411,0,IF($A643&lt;&gt;$A642,1,MOD(F642-1+(COUNTIFS(G$411:$N$411,$A643)=COUNTIFS(G643:$N643,1)),F$410)+1))</f>
        <v>0</v>
      </c>
      <c r="G643" s="278">
        <f ca="1">IF($A643&lt;&gt;G$411,0,IF($A643&lt;&gt;$A642,1,MOD(G642-1+(COUNTIFS(H$411:$N$411,$A643)=COUNTIFS(H643:$N643,1)),G$410)+1))</f>
        <v>1</v>
      </c>
      <c r="H643" s="278">
        <f ca="1">IF($A643&lt;&gt;H$411,0,IF($A643&lt;&gt;$A642,1,MOD(H642-1+(COUNTIFS(I$411:$N$411,$A643)=COUNTIFS(I643:$N643,1)),H$410)+1))</f>
        <v>3</v>
      </c>
      <c r="I643" s="278">
        <f ca="1">IF($A643&lt;&gt;I$411,0,IF($A643&lt;&gt;$A642,1,MOD(I642-1+(COUNTIFS(N$411:$N$411,$A643)=COUNTIFS(N643:$N643,1)),I$410)+1))</f>
        <v>1</v>
      </c>
      <c r="J643" s="278"/>
      <c r="K643" s="278"/>
      <c r="L643" s="278"/>
      <c r="M643" s="278"/>
      <c r="O643">
        <v>231</v>
      </c>
      <c r="P643" s="102">
        <f t="shared" ca="1" si="335"/>
        <v>0</v>
      </c>
      <c r="Q643" s="102">
        <f t="shared" ca="1" si="336"/>
        <v>0</v>
      </c>
      <c r="R643" s="102">
        <f t="shared" ca="1" si="337"/>
        <v>0</v>
      </c>
      <c r="S643" s="102">
        <f t="shared" ca="1" si="338"/>
        <v>0</v>
      </c>
      <c r="T643" s="102">
        <v>0</v>
      </c>
      <c r="U643" s="102">
        <f t="shared" ca="1" si="339"/>
        <v>0.5</v>
      </c>
      <c r="V643" s="102">
        <f t="shared" ca="1" si="340"/>
        <v>-0.5</v>
      </c>
      <c r="W643" s="102"/>
      <c r="X643" s="102"/>
      <c r="Y643" s="102"/>
      <c r="Z643" s="102"/>
    </row>
    <row r="644" spans="1:26" outlineLevel="1">
      <c r="A644">
        <f t="shared" ca="1" si="341"/>
        <v>2</v>
      </c>
      <c r="B644" t="str">
        <f t="shared" ca="1" si="334"/>
        <v>EP2 LPD1 LPS3 LPM2</v>
      </c>
      <c r="C644" s="280">
        <f ca="1">IF($A644&lt;&gt;$A643,1,MOD(C643-1+(COUNTIFS(D$411:$N$411,$A644)=COUNTIFS(D644:$N644,1)),C$410)+1)</f>
        <v>2</v>
      </c>
      <c r="D644" s="278">
        <f ca="1">IF($A644&lt;&gt;D$411,0,IF($A644&lt;&gt;$A643,1,MOD(D643-1+(COUNTIFS(E$411:$N$411,$A644)=COUNTIFS(E644:$N644,1)),D$410)+1))</f>
        <v>0</v>
      </c>
      <c r="E644" s="278">
        <f ca="1">IF($A644&lt;&gt;E$411,0,IF($A644&lt;&gt;$A643,1,MOD(E643-1+(COUNTIFS(F$411:$N$411,$A644)=COUNTIFS(F644:$N644,1)),E$410)+1))</f>
        <v>0</v>
      </c>
      <c r="F644" s="278">
        <f ca="1">IF($A644&lt;&gt;F$411,0,IF($A644&lt;&gt;$A643,1,MOD(F643-1+(COUNTIFS(G$411:$N$411,$A644)=COUNTIFS(G644:$N644,1)),F$410)+1))</f>
        <v>0</v>
      </c>
      <c r="G644" s="278">
        <f ca="1">IF($A644&lt;&gt;G$411,0,IF($A644&lt;&gt;$A643,1,MOD(G643-1+(COUNTIFS(H$411:$N$411,$A644)=COUNTIFS(H644:$N644,1)),G$410)+1))</f>
        <v>1</v>
      </c>
      <c r="H644" s="278">
        <f ca="1">IF($A644&lt;&gt;H$411,0,IF($A644&lt;&gt;$A643,1,MOD(H643-1+(COUNTIFS(I$411:$N$411,$A644)=COUNTIFS(I644:$N644,1)),H$410)+1))</f>
        <v>3</v>
      </c>
      <c r="I644" s="278">
        <f ca="1">IF($A644&lt;&gt;I$411,0,IF($A644&lt;&gt;$A643,1,MOD(I643-1+(COUNTIFS(N$411:$N$411,$A644)=COUNTIFS(N644:$N644,1)),I$410)+1))</f>
        <v>2</v>
      </c>
      <c r="J644" s="278"/>
      <c r="K644" s="278"/>
      <c r="L644" s="278"/>
      <c r="M644" s="278"/>
      <c r="O644">
        <v>232</v>
      </c>
      <c r="P644" s="102">
        <f t="shared" ca="1" si="335"/>
        <v>0</v>
      </c>
      <c r="Q644" s="102">
        <f t="shared" ca="1" si="336"/>
        <v>0</v>
      </c>
      <c r="R644" s="102">
        <f t="shared" ca="1" si="337"/>
        <v>0</v>
      </c>
      <c r="S644" s="102">
        <f t="shared" ca="1" si="338"/>
        <v>0</v>
      </c>
      <c r="T644" s="102">
        <v>0</v>
      </c>
      <c r="U644" s="102">
        <f t="shared" ca="1" si="339"/>
        <v>0.5</v>
      </c>
      <c r="V644" s="102">
        <f t="shared" ca="1" si="340"/>
        <v>0</v>
      </c>
      <c r="W644" s="102"/>
      <c r="X644" s="102"/>
      <c r="Y644" s="102"/>
      <c r="Z644" s="102"/>
    </row>
    <row r="645" spans="1:26" outlineLevel="1">
      <c r="A645">
        <f t="shared" ca="1" si="341"/>
        <v>2</v>
      </c>
      <c r="B645" t="str">
        <f t="shared" ca="1" si="334"/>
        <v>EP2 LPD1 LPS3 LPM3</v>
      </c>
      <c r="C645" s="280">
        <f ca="1">IF($A645&lt;&gt;$A644,1,MOD(C644-1+(COUNTIFS(D$411:$N$411,$A645)=COUNTIFS(D645:$N645,1)),C$410)+1)</f>
        <v>2</v>
      </c>
      <c r="D645" s="278">
        <f ca="1">IF($A645&lt;&gt;D$411,0,IF($A645&lt;&gt;$A644,1,MOD(D644-1+(COUNTIFS(E$411:$N$411,$A645)=COUNTIFS(E645:$N645,1)),D$410)+1))</f>
        <v>0</v>
      </c>
      <c r="E645" s="278">
        <f ca="1">IF($A645&lt;&gt;E$411,0,IF($A645&lt;&gt;$A644,1,MOD(E644-1+(COUNTIFS(F$411:$N$411,$A645)=COUNTIFS(F645:$N645,1)),E$410)+1))</f>
        <v>0</v>
      </c>
      <c r="F645" s="278">
        <f ca="1">IF($A645&lt;&gt;F$411,0,IF($A645&lt;&gt;$A644,1,MOD(F644-1+(COUNTIFS(G$411:$N$411,$A645)=COUNTIFS(G645:$N645,1)),F$410)+1))</f>
        <v>0</v>
      </c>
      <c r="G645" s="278">
        <f ca="1">IF($A645&lt;&gt;G$411,0,IF($A645&lt;&gt;$A644,1,MOD(G644-1+(COUNTIFS(H$411:$N$411,$A645)=COUNTIFS(H645:$N645,1)),G$410)+1))</f>
        <v>1</v>
      </c>
      <c r="H645" s="278">
        <f ca="1">IF($A645&lt;&gt;H$411,0,IF($A645&lt;&gt;$A644,1,MOD(H644-1+(COUNTIFS(I$411:$N$411,$A645)=COUNTIFS(I645:$N645,1)),H$410)+1))</f>
        <v>3</v>
      </c>
      <c r="I645" s="278">
        <f ca="1">IF($A645&lt;&gt;I$411,0,IF($A645&lt;&gt;$A644,1,MOD(I644-1+(COUNTIFS(N$411:$N$411,$A645)=COUNTIFS(N645:$N645,1)),I$410)+1))</f>
        <v>3</v>
      </c>
      <c r="J645" s="278"/>
      <c r="K645" s="278"/>
      <c r="L645" s="278"/>
      <c r="M645" s="278"/>
      <c r="O645">
        <v>233</v>
      </c>
      <c r="P645" s="102">
        <f t="shared" ca="1" si="335"/>
        <v>0</v>
      </c>
      <c r="Q645" s="102">
        <f t="shared" ca="1" si="336"/>
        <v>0</v>
      </c>
      <c r="R645" s="102">
        <f t="shared" ca="1" si="337"/>
        <v>0</v>
      </c>
      <c r="S645" s="102">
        <f t="shared" ca="1" si="338"/>
        <v>0</v>
      </c>
      <c r="T645" s="102">
        <v>0</v>
      </c>
      <c r="U645" s="102">
        <f t="shared" ca="1" si="339"/>
        <v>0.5</v>
      </c>
      <c r="V645" s="102">
        <f t="shared" ca="1" si="340"/>
        <v>0.5</v>
      </c>
      <c r="W645" s="102"/>
      <c r="X645" s="102"/>
      <c r="Y645" s="102"/>
      <c r="Z645" s="102"/>
    </row>
    <row r="646" spans="1:26" outlineLevel="1">
      <c r="A646">
        <f t="shared" ca="1" si="341"/>
        <v>2</v>
      </c>
      <c r="B646" t="str">
        <f t="shared" ca="1" si="334"/>
        <v>EP3 LPD1 LPS1 LPM1</v>
      </c>
      <c r="C646" s="280">
        <f ca="1">IF($A646&lt;&gt;$A645,1,MOD(C645-1+(COUNTIFS(D$411:$N$411,$A646)=COUNTIFS(D646:$N646,1)),C$410)+1)</f>
        <v>3</v>
      </c>
      <c r="D646" s="278">
        <f ca="1">IF($A646&lt;&gt;D$411,0,IF($A646&lt;&gt;$A645,1,MOD(D645-1+(COUNTIFS(E$411:$N$411,$A646)=COUNTIFS(E646:$N646,1)),D$410)+1))</f>
        <v>0</v>
      </c>
      <c r="E646" s="278">
        <f ca="1">IF($A646&lt;&gt;E$411,0,IF($A646&lt;&gt;$A645,1,MOD(E645-1+(COUNTIFS(F$411:$N$411,$A646)=COUNTIFS(F646:$N646,1)),E$410)+1))</f>
        <v>0</v>
      </c>
      <c r="F646" s="278">
        <f ca="1">IF($A646&lt;&gt;F$411,0,IF($A646&lt;&gt;$A645,1,MOD(F645-1+(COUNTIFS(G$411:$N$411,$A646)=COUNTIFS(G646:$N646,1)),F$410)+1))</f>
        <v>0</v>
      </c>
      <c r="G646" s="278">
        <f ca="1">IF($A646&lt;&gt;G$411,0,IF($A646&lt;&gt;$A645,1,MOD(G645-1+(COUNTIFS(H$411:$N$411,$A646)=COUNTIFS(H646:$N646,1)),G$410)+1))</f>
        <v>1</v>
      </c>
      <c r="H646" s="278">
        <f ca="1">IF($A646&lt;&gt;H$411,0,IF($A646&lt;&gt;$A645,1,MOD(H645-1+(COUNTIFS(I$411:$N$411,$A646)=COUNTIFS(I646:$N646,1)),H$410)+1))</f>
        <v>1</v>
      </c>
      <c r="I646" s="278">
        <f ca="1">IF($A646&lt;&gt;I$411,0,IF($A646&lt;&gt;$A645,1,MOD(I645-1+(COUNTIFS(N$411:$N$411,$A646)=COUNTIFS(N646:$N646,1)),I$410)+1))</f>
        <v>1</v>
      </c>
      <c r="J646" s="278"/>
      <c r="K646" s="278"/>
      <c r="L646" s="278"/>
      <c r="M646" s="278"/>
      <c r="O646">
        <v>234</v>
      </c>
      <c r="P646" s="102">
        <f t="shared" ca="1" si="335"/>
        <v>0.5</v>
      </c>
      <c r="Q646" s="102">
        <f t="shared" ca="1" si="336"/>
        <v>0</v>
      </c>
      <c r="R646" s="102">
        <f t="shared" ca="1" si="337"/>
        <v>0</v>
      </c>
      <c r="S646" s="102">
        <f t="shared" ca="1" si="338"/>
        <v>0</v>
      </c>
      <c r="T646" s="102">
        <v>0</v>
      </c>
      <c r="U646" s="102">
        <f t="shared" ca="1" si="339"/>
        <v>-0.5</v>
      </c>
      <c r="V646" s="102">
        <f t="shared" ca="1" si="340"/>
        <v>-0.5</v>
      </c>
      <c r="W646" s="102"/>
      <c r="X646" s="102"/>
      <c r="Y646" s="102"/>
      <c r="Z646" s="102"/>
    </row>
    <row r="647" spans="1:26" outlineLevel="1">
      <c r="A647">
        <f t="shared" ca="1" si="341"/>
        <v>2</v>
      </c>
      <c r="B647" t="str">
        <f t="shared" ca="1" si="334"/>
        <v>EP3 LPD1 LPS1 LPM2</v>
      </c>
      <c r="C647" s="280">
        <f ca="1">IF($A647&lt;&gt;$A646,1,MOD(C646-1+(COUNTIFS(D$411:$N$411,$A647)=COUNTIFS(D647:$N647,1)),C$410)+1)</f>
        <v>3</v>
      </c>
      <c r="D647" s="278">
        <f ca="1">IF($A647&lt;&gt;D$411,0,IF($A647&lt;&gt;$A646,1,MOD(D646-1+(COUNTIFS(E$411:$N$411,$A647)=COUNTIFS(E647:$N647,1)),D$410)+1))</f>
        <v>0</v>
      </c>
      <c r="E647" s="278">
        <f ca="1">IF($A647&lt;&gt;E$411,0,IF($A647&lt;&gt;$A646,1,MOD(E646-1+(COUNTIFS(F$411:$N$411,$A647)=COUNTIFS(F647:$N647,1)),E$410)+1))</f>
        <v>0</v>
      </c>
      <c r="F647" s="278">
        <f ca="1">IF($A647&lt;&gt;F$411,0,IF($A647&lt;&gt;$A646,1,MOD(F646-1+(COUNTIFS(G$411:$N$411,$A647)=COUNTIFS(G647:$N647,1)),F$410)+1))</f>
        <v>0</v>
      </c>
      <c r="G647" s="278">
        <f ca="1">IF($A647&lt;&gt;G$411,0,IF($A647&lt;&gt;$A646,1,MOD(G646-1+(COUNTIFS(H$411:$N$411,$A647)=COUNTIFS(H647:$N647,1)),G$410)+1))</f>
        <v>1</v>
      </c>
      <c r="H647" s="278">
        <f ca="1">IF($A647&lt;&gt;H$411,0,IF($A647&lt;&gt;$A646,1,MOD(H646-1+(COUNTIFS(I$411:$N$411,$A647)=COUNTIFS(I647:$N647,1)),H$410)+1))</f>
        <v>1</v>
      </c>
      <c r="I647" s="278">
        <f ca="1">IF($A647&lt;&gt;I$411,0,IF($A647&lt;&gt;$A646,1,MOD(I646-1+(COUNTIFS(N$411:$N$411,$A647)=COUNTIFS(N647:$N647,1)),I$410)+1))</f>
        <v>2</v>
      </c>
      <c r="J647" s="278"/>
      <c r="K647" s="278"/>
      <c r="L647" s="278"/>
      <c r="M647" s="278"/>
      <c r="O647">
        <v>235</v>
      </c>
      <c r="P647" s="102">
        <f t="shared" ca="1" si="335"/>
        <v>0.5</v>
      </c>
      <c r="Q647" s="102">
        <f t="shared" ca="1" si="336"/>
        <v>0</v>
      </c>
      <c r="R647" s="102">
        <f t="shared" ca="1" si="337"/>
        <v>0</v>
      </c>
      <c r="S647" s="102">
        <f t="shared" ca="1" si="338"/>
        <v>0</v>
      </c>
      <c r="T647" s="102">
        <v>0</v>
      </c>
      <c r="U647" s="102">
        <f t="shared" ca="1" si="339"/>
        <v>-0.5</v>
      </c>
      <c r="V647" s="102">
        <f t="shared" ca="1" si="340"/>
        <v>0</v>
      </c>
      <c r="W647" s="102"/>
      <c r="X647" s="102"/>
      <c r="Y647" s="102"/>
      <c r="Z647" s="102"/>
    </row>
    <row r="648" spans="1:26" outlineLevel="1">
      <c r="A648">
        <f t="shared" ca="1" si="341"/>
        <v>2</v>
      </c>
      <c r="B648" t="str">
        <f t="shared" ca="1" si="334"/>
        <v>EP3 LPD1 LPS1 LPM3</v>
      </c>
      <c r="C648" s="280">
        <f ca="1">IF($A648&lt;&gt;$A647,1,MOD(C647-1+(COUNTIFS(D$411:$N$411,$A648)=COUNTIFS(D648:$N648,1)),C$410)+1)</f>
        <v>3</v>
      </c>
      <c r="D648" s="278">
        <f ca="1">IF($A648&lt;&gt;D$411,0,IF($A648&lt;&gt;$A647,1,MOD(D647-1+(COUNTIFS(E$411:$N$411,$A648)=COUNTIFS(E648:$N648,1)),D$410)+1))</f>
        <v>0</v>
      </c>
      <c r="E648" s="278">
        <f ca="1">IF($A648&lt;&gt;E$411,0,IF($A648&lt;&gt;$A647,1,MOD(E647-1+(COUNTIFS(F$411:$N$411,$A648)=COUNTIFS(F648:$N648,1)),E$410)+1))</f>
        <v>0</v>
      </c>
      <c r="F648" s="278">
        <f ca="1">IF($A648&lt;&gt;F$411,0,IF($A648&lt;&gt;$A647,1,MOD(F647-1+(COUNTIFS(G$411:$N$411,$A648)=COUNTIFS(G648:$N648,1)),F$410)+1))</f>
        <v>0</v>
      </c>
      <c r="G648" s="278">
        <f ca="1">IF($A648&lt;&gt;G$411,0,IF($A648&lt;&gt;$A647,1,MOD(G647-1+(COUNTIFS(H$411:$N$411,$A648)=COUNTIFS(H648:$N648,1)),G$410)+1))</f>
        <v>1</v>
      </c>
      <c r="H648" s="278">
        <f ca="1">IF($A648&lt;&gt;H$411,0,IF($A648&lt;&gt;$A647,1,MOD(H647-1+(COUNTIFS(I$411:$N$411,$A648)=COUNTIFS(I648:$N648,1)),H$410)+1))</f>
        <v>1</v>
      </c>
      <c r="I648" s="278">
        <f ca="1">IF($A648&lt;&gt;I$411,0,IF($A648&lt;&gt;$A647,1,MOD(I647-1+(COUNTIFS(N$411:$N$411,$A648)=COUNTIFS(N648:$N648,1)),I$410)+1))</f>
        <v>3</v>
      </c>
      <c r="J648" s="278"/>
      <c r="K648" s="278"/>
      <c r="L648" s="278"/>
      <c r="M648" s="278"/>
      <c r="O648">
        <v>236</v>
      </c>
      <c r="P648" s="102">
        <f t="shared" ca="1" si="335"/>
        <v>0.5</v>
      </c>
      <c r="Q648" s="102">
        <f t="shared" ca="1" si="336"/>
        <v>0</v>
      </c>
      <c r="R648" s="102">
        <f t="shared" ca="1" si="337"/>
        <v>0</v>
      </c>
      <c r="S648" s="102">
        <f t="shared" ca="1" si="338"/>
        <v>0</v>
      </c>
      <c r="T648" s="102">
        <v>0</v>
      </c>
      <c r="U648" s="102">
        <f t="shared" ca="1" si="339"/>
        <v>-0.5</v>
      </c>
      <c r="V648" s="102">
        <f t="shared" ca="1" si="340"/>
        <v>0.5</v>
      </c>
      <c r="W648" s="102"/>
      <c r="X648" s="102"/>
      <c r="Y648" s="102"/>
      <c r="Z648" s="102"/>
    </row>
    <row r="649" spans="1:26" outlineLevel="1">
      <c r="A649">
        <f t="shared" ca="1" si="341"/>
        <v>2</v>
      </c>
      <c r="B649" t="str">
        <f t="shared" ca="1" si="334"/>
        <v>EP3 LPD1 LPS2 LPM1</v>
      </c>
      <c r="C649" s="280">
        <f ca="1">IF($A649&lt;&gt;$A648,1,MOD(C648-1+(COUNTIFS(D$411:$N$411,$A649)=COUNTIFS(D649:$N649,1)),C$410)+1)</f>
        <v>3</v>
      </c>
      <c r="D649" s="278">
        <f ca="1">IF($A649&lt;&gt;D$411,0,IF($A649&lt;&gt;$A648,1,MOD(D648-1+(COUNTIFS(E$411:$N$411,$A649)=COUNTIFS(E649:$N649,1)),D$410)+1))</f>
        <v>0</v>
      </c>
      <c r="E649" s="278">
        <f ca="1">IF($A649&lt;&gt;E$411,0,IF($A649&lt;&gt;$A648,1,MOD(E648-1+(COUNTIFS(F$411:$N$411,$A649)=COUNTIFS(F649:$N649,1)),E$410)+1))</f>
        <v>0</v>
      </c>
      <c r="F649" s="278">
        <f ca="1">IF($A649&lt;&gt;F$411,0,IF($A649&lt;&gt;$A648,1,MOD(F648-1+(COUNTIFS(G$411:$N$411,$A649)=COUNTIFS(G649:$N649,1)),F$410)+1))</f>
        <v>0</v>
      </c>
      <c r="G649" s="278">
        <f ca="1">IF($A649&lt;&gt;G$411,0,IF($A649&lt;&gt;$A648,1,MOD(G648-1+(COUNTIFS(H$411:$N$411,$A649)=COUNTIFS(H649:$N649,1)),G$410)+1))</f>
        <v>1</v>
      </c>
      <c r="H649" s="278">
        <f ca="1">IF($A649&lt;&gt;H$411,0,IF($A649&lt;&gt;$A648,1,MOD(H648-1+(COUNTIFS(I$411:$N$411,$A649)=COUNTIFS(I649:$N649,1)),H$410)+1))</f>
        <v>2</v>
      </c>
      <c r="I649" s="278">
        <f ca="1">IF($A649&lt;&gt;I$411,0,IF($A649&lt;&gt;$A648,1,MOD(I648-1+(COUNTIFS(N$411:$N$411,$A649)=COUNTIFS(N649:$N649,1)),I$410)+1))</f>
        <v>1</v>
      </c>
      <c r="J649" s="278"/>
      <c r="K649" s="278"/>
      <c r="L649" s="278"/>
      <c r="M649" s="278"/>
      <c r="O649">
        <v>237</v>
      </c>
      <c r="P649" s="102">
        <f t="shared" ca="1" si="335"/>
        <v>0.5</v>
      </c>
      <c r="Q649" s="102">
        <f t="shared" ca="1" si="336"/>
        <v>0</v>
      </c>
      <c r="R649" s="102">
        <f t="shared" ca="1" si="337"/>
        <v>0</v>
      </c>
      <c r="S649" s="102">
        <f t="shared" ca="1" si="338"/>
        <v>0</v>
      </c>
      <c r="T649" s="102">
        <v>0</v>
      </c>
      <c r="U649" s="102">
        <f t="shared" ca="1" si="339"/>
        <v>0</v>
      </c>
      <c r="V649" s="102">
        <f t="shared" ca="1" si="340"/>
        <v>-0.5</v>
      </c>
      <c r="W649" s="102"/>
      <c r="X649" s="102"/>
      <c r="Y649" s="102"/>
      <c r="Z649" s="102"/>
    </row>
    <row r="650" spans="1:26" outlineLevel="1">
      <c r="A650">
        <f t="shared" ca="1" si="341"/>
        <v>2</v>
      </c>
      <c r="B650" t="str">
        <f t="shared" ca="1" si="334"/>
        <v>EP3 LPD1 LPS2 LPM2</v>
      </c>
      <c r="C650" s="280">
        <f ca="1">IF($A650&lt;&gt;$A649,1,MOD(C649-1+(COUNTIFS(D$411:$N$411,$A650)=COUNTIFS(D650:$N650,1)),C$410)+1)</f>
        <v>3</v>
      </c>
      <c r="D650" s="278">
        <f ca="1">IF($A650&lt;&gt;D$411,0,IF($A650&lt;&gt;$A649,1,MOD(D649-1+(COUNTIFS(E$411:$N$411,$A650)=COUNTIFS(E650:$N650,1)),D$410)+1))</f>
        <v>0</v>
      </c>
      <c r="E650" s="278">
        <f ca="1">IF($A650&lt;&gt;E$411,0,IF($A650&lt;&gt;$A649,1,MOD(E649-1+(COUNTIFS(F$411:$N$411,$A650)=COUNTIFS(F650:$N650,1)),E$410)+1))</f>
        <v>0</v>
      </c>
      <c r="F650" s="278">
        <f ca="1">IF($A650&lt;&gt;F$411,0,IF($A650&lt;&gt;$A649,1,MOD(F649-1+(COUNTIFS(G$411:$N$411,$A650)=COUNTIFS(G650:$N650,1)),F$410)+1))</f>
        <v>0</v>
      </c>
      <c r="G650" s="278">
        <f ca="1">IF($A650&lt;&gt;G$411,0,IF($A650&lt;&gt;$A649,1,MOD(G649-1+(COUNTIFS(H$411:$N$411,$A650)=COUNTIFS(H650:$N650,1)),G$410)+1))</f>
        <v>1</v>
      </c>
      <c r="H650" s="278">
        <f ca="1">IF($A650&lt;&gt;H$411,0,IF($A650&lt;&gt;$A649,1,MOD(H649-1+(COUNTIFS(I$411:$N$411,$A650)=COUNTIFS(I650:$N650,1)),H$410)+1))</f>
        <v>2</v>
      </c>
      <c r="I650" s="278">
        <f ca="1">IF($A650&lt;&gt;I$411,0,IF($A650&lt;&gt;$A649,1,MOD(I649-1+(COUNTIFS(N$411:$N$411,$A650)=COUNTIFS(N650:$N650,1)),I$410)+1))</f>
        <v>2</v>
      </c>
      <c r="J650" s="278"/>
      <c r="K650" s="278"/>
      <c r="L650" s="278"/>
      <c r="M650" s="278"/>
      <c r="O650">
        <v>238</v>
      </c>
      <c r="P650" s="102">
        <f t="shared" ca="1" si="335"/>
        <v>0.5</v>
      </c>
      <c r="Q650" s="102">
        <f t="shared" ca="1" si="336"/>
        <v>0</v>
      </c>
      <c r="R650" s="102">
        <f t="shared" ca="1" si="337"/>
        <v>0</v>
      </c>
      <c r="S650" s="102">
        <f t="shared" ca="1" si="338"/>
        <v>0</v>
      </c>
      <c r="T650" s="102">
        <v>0</v>
      </c>
      <c r="U650" s="102">
        <f t="shared" ca="1" si="339"/>
        <v>0</v>
      </c>
      <c r="V650" s="102">
        <f t="shared" ca="1" si="340"/>
        <v>0</v>
      </c>
      <c r="W650" s="102"/>
      <c r="X650" s="102"/>
      <c r="Y650" s="102"/>
      <c r="Z650" s="102"/>
    </row>
    <row r="651" spans="1:26" outlineLevel="1">
      <c r="A651">
        <f t="shared" ca="1" si="341"/>
        <v>2</v>
      </c>
      <c r="B651" t="str">
        <f t="shared" ca="1" si="334"/>
        <v>EP3 LPD1 LPS2 LPM3</v>
      </c>
      <c r="C651" s="280">
        <f ca="1">IF($A651&lt;&gt;$A650,1,MOD(C650-1+(COUNTIFS(D$411:$N$411,$A651)=COUNTIFS(D651:$N651,1)),C$410)+1)</f>
        <v>3</v>
      </c>
      <c r="D651" s="278">
        <f ca="1">IF($A651&lt;&gt;D$411,0,IF($A651&lt;&gt;$A650,1,MOD(D650-1+(COUNTIFS(E$411:$N$411,$A651)=COUNTIFS(E651:$N651,1)),D$410)+1))</f>
        <v>0</v>
      </c>
      <c r="E651" s="278">
        <f ca="1">IF($A651&lt;&gt;E$411,0,IF($A651&lt;&gt;$A650,1,MOD(E650-1+(COUNTIFS(F$411:$N$411,$A651)=COUNTIFS(F651:$N651,1)),E$410)+1))</f>
        <v>0</v>
      </c>
      <c r="F651" s="278">
        <f ca="1">IF($A651&lt;&gt;F$411,0,IF($A651&lt;&gt;$A650,1,MOD(F650-1+(COUNTIFS(G$411:$N$411,$A651)=COUNTIFS(G651:$N651,1)),F$410)+1))</f>
        <v>0</v>
      </c>
      <c r="G651" s="278">
        <f ca="1">IF($A651&lt;&gt;G$411,0,IF($A651&lt;&gt;$A650,1,MOD(G650-1+(COUNTIFS(H$411:$N$411,$A651)=COUNTIFS(H651:$N651,1)),G$410)+1))</f>
        <v>1</v>
      </c>
      <c r="H651" s="278">
        <f ca="1">IF($A651&lt;&gt;H$411,0,IF($A651&lt;&gt;$A650,1,MOD(H650-1+(COUNTIFS(I$411:$N$411,$A651)=COUNTIFS(I651:$N651,1)),H$410)+1))</f>
        <v>2</v>
      </c>
      <c r="I651" s="278">
        <f ca="1">IF($A651&lt;&gt;I$411,0,IF($A651&lt;&gt;$A650,1,MOD(I650-1+(COUNTIFS(N$411:$N$411,$A651)=COUNTIFS(N651:$N651,1)),I$410)+1))</f>
        <v>3</v>
      </c>
      <c r="J651" s="278"/>
      <c r="K651" s="278"/>
      <c r="L651" s="278"/>
      <c r="M651" s="278"/>
      <c r="O651">
        <v>239</v>
      </c>
      <c r="P651" s="102">
        <f t="shared" ca="1" si="335"/>
        <v>0.5</v>
      </c>
      <c r="Q651" s="102">
        <f t="shared" ca="1" si="336"/>
        <v>0</v>
      </c>
      <c r="R651" s="102">
        <f t="shared" ca="1" si="337"/>
        <v>0</v>
      </c>
      <c r="S651" s="102">
        <f t="shared" ca="1" si="338"/>
        <v>0</v>
      </c>
      <c r="T651" s="102">
        <v>0</v>
      </c>
      <c r="U651" s="102">
        <f t="shared" ca="1" si="339"/>
        <v>0</v>
      </c>
      <c r="V651" s="102">
        <f t="shared" ca="1" si="340"/>
        <v>0.5</v>
      </c>
      <c r="W651" s="102"/>
      <c r="X651" s="102"/>
      <c r="Y651" s="102"/>
      <c r="Z651" s="102"/>
    </row>
    <row r="652" spans="1:26" outlineLevel="1">
      <c r="A652">
        <f t="shared" ca="1" si="341"/>
        <v>2</v>
      </c>
      <c r="B652" t="str">
        <f t="shared" ca="1" si="334"/>
        <v>EP3 LPD1 LPS3 LPM1</v>
      </c>
      <c r="C652" s="280">
        <f ca="1">IF($A652&lt;&gt;$A651,1,MOD(C651-1+(COUNTIFS(D$411:$N$411,$A652)=COUNTIFS(D652:$N652,1)),C$410)+1)</f>
        <v>3</v>
      </c>
      <c r="D652" s="278">
        <f ca="1">IF($A652&lt;&gt;D$411,0,IF($A652&lt;&gt;$A651,1,MOD(D651-1+(COUNTIFS(E$411:$N$411,$A652)=COUNTIFS(E652:$N652,1)),D$410)+1))</f>
        <v>0</v>
      </c>
      <c r="E652" s="278">
        <f ca="1">IF($A652&lt;&gt;E$411,0,IF($A652&lt;&gt;$A651,1,MOD(E651-1+(COUNTIFS(F$411:$N$411,$A652)=COUNTIFS(F652:$N652,1)),E$410)+1))</f>
        <v>0</v>
      </c>
      <c r="F652" s="278">
        <f ca="1">IF($A652&lt;&gt;F$411,0,IF($A652&lt;&gt;$A651,1,MOD(F651-1+(COUNTIFS(G$411:$N$411,$A652)=COUNTIFS(G652:$N652,1)),F$410)+1))</f>
        <v>0</v>
      </c>
      <c r="G652" s="278">
        <f ca="1">IF($A652&lt;&gt;G$411,0,IF($A652&lt;&gt;$A651,1,MOD(G651-1+(COUNTIFS(H$411:$N$411,$A652)=COUNTIFS(H652:$N652,1)),G$410)+1))</f>
        <v>1</v>
      </c>
      <c r="H652" s="278">
        <f ca="1">IF($A652&lt;&gt;H$411,0,IF($A652&lt;&gt;$A651,1,MOD(H651-1+(COUNTIFS(I$411:$N$411,$A652)=COUNTIFS(I652:$N652,1)),H$410)+1))</f>
        <v>3</v>
      </c>
      <c r="I652" s="278">
        <f ca="1">IF($A652&lt;&gt;I$411,0,IF($A652&lt;&gt;$A651,1,MOD(I651-1+(COUNTIFS(N$411:$N$411,$A652)=COUNTIFS(N652:$N652,1)),I$410)+1))</f>
        <v>1</v>
      </c>
      <c r="J652" s="278"/>
      <c r="K652" s="278"/>
      <c r="L652" s="278"/>
      <c r="M652" s="278"/>
      <c r="O652">
        <v>240</v>
      </c>
      <c r="P652" s="102">
        <f t="shared" ca="1" si="335"/>
        <v>0.5</v>
      </c>
      <c r="Q652" s="102">
        <f t="shared" ca="1" si="336"/>
        <v>0</v>
      </c>
      <c r="R652" s="102">
        <f t="shared" ca="1" si="337"/>
        <v>0</v>
      </c>
      <c r="S652" s="102">
        <f t="shared" ca="1" si="338"/>
        <v>0</v>
      </c>
      <c r="T652" s="102">
        <v>0</v>
      </c>
      <c r="U652" s="102">
        <f t="shared" ca="1" si="339"/>
        <v>0.5</v>
      </c>
      <c r="V652" s="102">
        <f t="shared" ca="1" si="340"/>
        <v>-0.5</v>
      </c>
      <c r="W652" s="102"/>
      <c r="X652" s="102"/>
      <c r="Y652" s="102"/>
      <c r="Z652" s="102"/>
    </row>
    <row r="653" spans="1:26" outlineLevel="1">
      <c r="A653">
        <f t="shared" ca="1" si="341"/>
        <v>2</v>
      </c>
      <c r="B653" t="str">
        <f t="shared" ca="1" si="334"/>
        <v>EP3 LPD1 LPS3 LPM2</v>
      </c>
      <c r="C653" s="280">
        <f ca="1">IF($A653&lt;&gt;$A652,1,MOD(C652-1+(COUNTIFS(D$411:$N$411,$A653)=COUNTIFS(D653:$N653,1)),C$410)+1)</f>
        <v>3</v>
      </c>
      <c r="D653" s="278">
        <f ca="1">IF($A653&lt;&gt;D$411,0,IF($A653&lt;&gt;$A652,1,MOD(D652-1+(COUNTIFS(E$411:$N$411,$A653)=COUNTIFS(E653:$N653,1)),D$410)+1))</f>
        <v>0</v>
      </c>
      <c r="E653" s="278">
        <f ca="1">IF($A653&lt;&gt;E$411,0,IF($A653&lt;&gt;$A652,1,MOD(E652-1+(COUNTIFS(F$411:$N$411,$A653)=COUNTIFS(F653:$N653,1)),E$410)+1))</f>
        <v>0</v>
      </c>
      <c r="F653" s="278">
        <f ca="1">IF($A653&lt;&gt;F$411,0,IF($A653&lt;&gt;$A652,1,MOD(F652-1+(COUNTIFS(G$411:$N$411,$A653)=COUNTIFS(G653:$N653,1)),F$410)+1))</f>
        <v>0</v>
      </c>
      <c r="G653" s="278">
        <f ca="1">IF($A653&lt;&gt;G$411,0,IF($A653&lt;&gt;$A652,1,MOD(G652-1+(COUNTIFS(H$411:$N$411,$A653)=COUNTIFS(H653:$N653,1)),G$410)+1))</f>
        <v>1</v>
      </c>
      <c r="H653" s="278">
        <f ca="1">IF($A653&lt;&gt;H$411,0,IF($A653&lt;&gt;$A652,1,MOD(H652-1+(COUNTIFS(I$411:$N$411,$A653)=COUNTIFS(I653:$N653,1)),H$410)+1))</f>
        <v>3</v>
      </c>
      <c r="I653" s="278">
        <f ca="1">IF($A653&lt;&gt;I$411,0,IF($A653&lt;&gt;$A652,1,MOD(I652-1+(COUNTIFS(N$411:$N$411,$A653)=COUNTIFS(N653:$N653,1)),I$410)+1))</f>
        <v>2</v>
      </c>
      <c r="J653" s="278"/>
      <c r="K653" s="278"/>
      <c r="L653" s="278"/>
      <c r="M653" s="278"/>
      <c r="O653">
        <v>241</v>
      </c>
      <c r="P653" s="102">
        <f t="shared" ca="1" si="335"/>
        <v>0.5</v>
      </c>
      <c r="Q653" s="102">
        <f t="shared" ca="1" si="336"/>
        <v>0</v>
      </c>
      <c r="R653" s="102">
        <f t="shared" ca="1" si="337"/>
        <v>0</v>
      </c>
      <c r="S653" s="102">
        <f t="shared" ca="1" si="338"/>
        <v>0</v>
      </c>
      <c r="T653" s="102">
        <v>0</v>
      </c>
      <c r="U653" s="102">
        <f t="shared" ca="1" si="339"/>
        <v>0.5</v>
      </c>
      <c r="V653" s="102">
        <f t="shared" ca="1" si="340"/>
        <v>0</v>
      </c>
      <c r="W653" s="102"/>
      <c r="X653" s="102"/>
      <c r="Y653" s="102"/>
      <c r="Z653" s="102"/>
    </row>
    <row r="654" spans="1:26" outlineLevel="1">
      <c r="A654">
        <f t="shared" ca="1" si="341"/>
        <v>2</v>
      </c>
      <c r="B654" t="str">
        <f t="shared" ca="1" si="334"/>
        <v>EP3 LPD1 LPS3 LPM3</v>
      </c>
      <c r="C654" s="280">
        <f ca="1">IF($A654&lt;&gt;$A653,1,MOD(C653-1+(COUNTIFS(D$411:$N$411,$A654)=COUNTIFS(D654:$N654,1)),C$410)+1)</f>
        <v>3</v>
      </c>
      <c r="D654" s="278">
        <f ca="1">IF($A654&lt;&gt;D$411,0,IF($A654&lt;&gt;$A653,1,MOD(D653-1+(COUNTIFS(E$411:$N$411,$A654)=COUNTIFS(E654:$N654,1)),D$410)+1))</f>
        <v>0</v>
      </c>
      <c r="E654" s="278">
        <f ca="1">IF($A654&lt;&gt;E$411,0,IF($A654&lt;&gt;$A653,1,MOD(E653-1+(COUNTIFS(F$411:$N$411,$A654)=COUNTIFS(F654:$N654,1)),E$410)+1))</f>
        <v>0</v>
      </c>
      <c r="F654" s="278">
        <f ca="1">IF($A654&lt;&gt;F$411,0,IF($A654&lt;&gt;$A653,1,MOD(F653-1+(COUNTIFS(G$411:$N$411,$A654)=COUNTIFS(G654:$N654,1)),F$410)+1))</f>
        <v>0</v>
      </c>
      <c r="G654" s="278">
        <f ca="1">IF($A654&lt;&gt;G$411,0,IF($A654&lt;&gt;$A653,1,MOD(G653-1+(COUNTIFS(H$411:$N$411,$A654)=COUNTIFS(H654:$N654,1)),G$410)+1))</f>
        <v>1</v>
      </c>
      <c r="H654" s="278">
        <f ca="1">IF($A654&lt;&gt;H$411,0,IF($A654&lt;&gt;$A653,1,MOD(H653-1+(COUNTIFS(I$411:$N$411,$A654)=COUNTIFS(I654:$N654,1)),H$410)+1))</f>
        <v>3</v>
      </c>
      <c r="I654" s="278">
        <f ca="1">IF($A654&lt;&gt;I$411,0,IF($A654&lt;&gt;$A653,1,MOD(I653-1+(COUNTIFS(N$411:$N$411,$A654)=COUNTIFS(N654:$N654,1)),I$410)+1))</f>
        <v>3</v>
      </c>
      <c r="J654" s="278"/>
      <c r="K654" s="278"/>
      <c r="L654" s="278"/>
      <c r="M654" s="278"/>
      <c r="O654">
        <v>242</v>
      </c>
      <c r="P654" s="102">
        <f t="shared" ca="1" si="335"/>
        <v>0.5</v>
      </c>
      <c r="Q654" s="102">
        <f t="shared" ca="1" si="336"/>
        <v>0</v>
      </c>
      <c r="R654" s="102">
        <f t="shared" ca="1" si="337"/>
        <v>0</v>
      </c>
      <c r="S654" s="102">
        <f t="shared" ca="1" si="338"/>
        <v>0</v>
      </c>
      <c r="T654" s="102">
        <v>0</v>
      </c>
      <c r="U654" s="102">
        <f t="shared" ca="1" si="339"/>
        <v>0.5</v>
      </c>
      <c r="V654" s="102">
        <f t="shared" ca="1" si="340"/>
        <v>0.5</v>
      </c>
      <c r="W654" s="102"/>
      <c r="X654" s="102"/>
      <c r="Y654" s="102"/>
      <c r="Z654" s="102"/>
    </row>
    <row r="655" spans="1:26" outlineLevel="1">
      <c r="A655">
        <f t="shared" ca="1" si="341"/>
        <v>2</v>
      </c>
      <c r="B655" t="str">
        <f t="shared" ca="1" si="334"/>
        <v>EP1 LPD1 LPS1 LPM1</v>
      </c>
      <c r="C655" s="280">
        <f ca="1">IF($A655&lt;&gt;$A654,1,MOD(C654-1+(COUNTIFS(D$411:$N$411,$A655)=COUNTIFS(D655:$N655,1)),C$410)+1)</f>
        <v>1</v>
      </c>
      <c r="D655" s="278">
        <f ca="1">IF($A655&lt;&gt;D$411,0,IF($A655&lt;&gt;$A654,1,MOD(D654-1+(COUNTIFS(E$411:$N$411,$A655)=COUNTIFS(E655:$N655,1)),D$410)+1))</f>
        <v>0</v>
      </c>
      <c r="E655" s="278">
        <f ca="1">IF($A655&lt;&gt;E$411,0,IF($A655&lt;&gt;$A654,1,MOD(E654-1+(COUNTIFS(F$411:$N$411,$A655)=COUNTIFS(F655:$N655,1)),E$410)+1))</f>
        <v>0</v>
      </c>
      <c r="F655" s="278">
        <f ca="1">IF($A655&lt;&gt;F$411,0,IF($A655&lt;&gt;$A654,1,MOD(F654-1+(COUNTIFS(G$411:$N$411,$A655)=COUNTIFS(G655:$N655,1)),F$410)+1))</f>
        <v>0</v>
      </c>
      <c r="G655" s="278">
        <f ca="1">IF($A655&lt;&gt;G$411,0,IF($A655&lt;&gt;$A654,1,MOD(G654-1+(COUNTIFS(H$411:$N$411,$A655)=COUNTIFS(H655:$N655,1)),G$410)+1))</f>
        <v>1</v>
      </c>
      <c r="H655" s="278">
        <f ca="1">IF($A655&lt;&gt;H$411,0,IF($A655&lt;&gt;$A654,1,MOD(H654-1+(COUNTIFS(I$411:$N$411,$A655)=COUNTIFS(I655:$N655,1)),H$410)+1))</f>
        <v>1</v>
      </c>
      <c r="I655" s="278">
        <f ca="1">IF($A655&lt;&gt;I$411,0,IF($A655&lt;&gt;$A654,1,MOD(I654-1+(COUNTIFS(N$411:$N$411,$A655)=COUNTIFS(N655:$N655,1)),I$410)+1))</f>
        <v>1</v>
      </c>
      <c r="J655" s="278"/>
      <c r="K655" s="278"/>
      <c r="L655" s="278"/>
      <c r="M655" s="278"/>
      <c r="O655">
        <v>243</v>
      </c>
      <c r="P655" s="102">
        <f t="shared" ca="1" si="335"/>
        <v>-0.5</v>
      </c>
      <c r="Q655" s="102">
        <f t="shared" ca="1" si="336"/>
        <v>0</v>
      </c>
      <c r="R655" s="102">
        <f t="shared" ca="1" si="337"/>
        <v>0</v>
      </c>
      <c r="S655" s="102">
        <f t="shared" ca="1" si="338"/>
        <v>0</v>
      </c>
      <c r="T655" s="102">
        <v>0</v>
      </c>
      <c r="U655" s="102">
        <f t="shared" ca="1" si="339"/>
        <v>-0.5</v>
      </c>
      <c r="V655" s="102">
        <f t="shared" ca="1" si="340"/>
        <v>-0.5</v>
      </c>
      <c r="W655" s="102"/>
      <c r="X655" s="102"/>
      <c r="Y655" s="102"/>
      <c r="Z655" s="102"/>
    </row>
    <row r="656" spans="1:26" outlineLevel="1">
      <c r="A656">
        <f t="shared" ca="1" si="341"/>
        <v>2</v>
      </c>
      <c r="B656" t="str">
        <f t="shared" ca="1" si="334"/>
        <v>EP1 LPD1 LPS1 LPM2</v>
      </c>
      <c r="C656" s="280">
        <f ca="1">IF($A656&lt;&gt;$A655,1,MOD(C655-1+(COUNTIFS(D$411:$N$411,$A656)=COUNTIFS(D656:$N656,1)),C$410)+1)</f>
        <v>1</v>
      </c>
      <c r="D656" s="278">
        <f ca="1">IF($A656&lt;&gt;D$411,0,IF($A656&lt;&gt;$A655,1,MOD(D655-1+(COUNTIFS(E$411:$N$411,$A656)=COUNTIFS(E656:$N656,1)),D$410)+1))</f>
        <v>0</v>
      </c>
      <c r="E656" s="278">
        <f ca="1">IF($A656&lt;&gt;E$411,0,IF($A656&lt;&gt;$A655,1,MOD(E655-1+(COUNTIFS(F$411:$N$411,$A656)=COUNTIFS(F656:$N656,1)),E$410)+1))</f>
        <v>0</v>
      </c>
      <c r="F656" s="278">
        <f ca="1">IF($A656&lt;&gt;F$411,0,IF($A656&lt;&gt;$A655,1,MOD(F655-1+(COUNTIFS(G$411:$N$411,$A656)=COUNTIFS(G656:$N656,1)),F$410)+1))</f>
        <v>0</v>
      </c>
      <c r="G656" s="278">
        <f ca="1">IF($A656&lt;&gt;G$411,0,IF($A656&lt;&gt;$A655,1,MOD(G655-1+(COUNTIFS(H$411:$N$411,$A656)=COUNTIFS(H656:$N656,1)),G$410)+1))</f>
        <v>1</v>
      </c>
      <c r="H656" s="278">
        <f ca="1">IF($A656&lt;&gt;H$411,0,IF($A656&lt;&gt;$A655,1,MOD(H655-1+(COUNTIFS(I$411:$N$411,$A656)=COUNTIFS(I656:$N656,1)),H$410)+1))</f>
        <v>1</v>
      </c>
      <c r="I656" s="278">
        <f ca="1">IF($A656&lt;&gt;I$411,0,IF($A656&lt;&gt;$A655,1,MOD(I655-1+(COUNTIFS(N$411:$N$411,$A656)=COUNTIFS(N656:$N656,1)),I$410)+1))</f>
        <v>2</v>
      </c>
      <c r="J656" s="278"/>
      <c r="K656" s="278"/>
      <c r="L656" s="278"/>
      <c r="M656" s="278"/>
      <c r="O656">
        <v>244</v>
      </c>
      <c r="P656" s="102">
        <f t="shared" ca="1" si="335"/>
        <v>-0.5</v>
      </c>
      <c r="Q656" s="102">
        <f t="shared" ca="1" si="336"/>
        <v>0</v>
      </c>
      <c r="R656" s="102">
        <f t="shared" ca="1" si="337"/>
        <v>0</v>
      </c>
      <c r="S656" s="102">
        <f t="shared" ca="1" si="338"/>
        <v>0</v>
      </c>
      <c r="T656" s="102">
        <v>0</v>
      </c>
      <c r="U656" s="102">
        <f t="shared" ca="1" si="339"/>
        <v>-0.5</v>
      </c>
      <c r="V656" s="102">
        <f t="shared" ca="1" si="340"/>
        <v>0</v>
      </c>
      <c r="W656" s="102"/>
      <c r="X656" s="102"/>
      <c r="Y656" s="102"/>
      <c r="Z656" s="102"/>
    </row>
    <row r="657" spans="1:26" outlineLevel="1">
      <c r="A657">
        <f t="shared" ca="1" si="341"/>
        <v>2</v>
      </c>
      <c r="B657" t="str">
        <f t="shared" ca="1" si="334"/>
        <v>EP1 LPD1 LPS1 LPM3</v>
      </c>
      <c r="C657" s="280">
        <f ca="1">IF($A657&lt;&gt;$A656,1,MOD(C656-1+(COUNTIFS(D$411:$N$411,$A657)=COUNTIFS(D657:$N657,1)),C$410)+1)</f>
        <v>1</v>
      </c>
      <c r="D657" s="278">
        <f ca="1">IF($A657&lt;&gt;D$411,0,IF($A657&lt;&gt;$A656,1,MOD(D656-1+(COUNTIFS(E$411:$N$411,$A657)=COUNTIFS(E657:$N657,1)),D$410)+1))</f>
        <v>0</v>
      </c>
      <c r="E657" s="278">
        <f ca="1">IF($A657&lt;&gt;E$411,0,IF($A657&lt;&gt;$A656,1,MOD(E656-1+(COUNTIFS(F$411:$N$411,$A657)=COUNTIFS(F657:$N657,1)),E$410)+1))</f>
        <v>0</v>
      </c>
      <c r="F657" s="278">
        <f ca="1">IF($A657&lt;&gt;F$411,0,IF($A657&lt;&gt;$A656,1,MOD(F656-1+(COUNTIFS(G$411:$N$411,$A657)=COUNTIFS(G657:$N657,1)),F$410)+1))</f>
        <v>0</v>
      </c>
      <c r="G657" s="278">
        <f ca="1">IF($A657&lt;&gt;G$411,0,IF($A657&lt;&gt;$A656,1,MOD(G656-1+(COUNTIFS(H$411:$N$411,$A657)=COUNTIFS(H657:$N657,1)),G$410)+1))</f>
        <v>1</v>
      </c>
      <c r="H657" s="278">
        <f ca="1">IF($A657&lt;&gt;H$411,0,IF($A657&lt;&gt;$A656,1,MOD(H656-1+(COUNTIFS(I$411:$N$411,$A657)=COUNTIFS(I657:$N657,1)),H$410)+1))</f>
        <v>1</v>
      </c>
      <c r="I657" s="278">
        <f ca="1">IF($A657&lt;&gt;I$411,0,IF($A657&lt;&gt;$A656,1,MOD(I656-1+(COUNTIFS(N$411:$N$411,$A657)=COUNTIFS(N657:$N657,1)),I$410)+1))</f>
        <v>3</v>
      </c>
      <c r="J657" s="278"/>
      <c r="K657" s="278"/>
      <c r="L657" s="278"/>
      <c r="M657" s="278"/>
      <c r="O657">
        <v>245</v>
      </c>
      <c r="P657" s="102">
        <f t="shared" ca="1" si="335"/>
        <v>-0.5</v>
      </c>
      <c r="Q657" s="102">
        <f t="shared" ca="1" si="336"/>
        <v>0</v>
      </c>
      <c r="R657" s="102">
        <f t="shared" ca="1" si="337"/>
        <v>0</v>
      </c>
      <c r="S657" s="102">
        <f t="shared" ca="1" si="338"/>
        <v>0</v>
      </c>
      <c r="T657" s="102">
        <v>0</v>
      </c>
      <c r="U657" s="102">
        <f t="shared" ca="1" si="339"/>
        <v>-0.5</v>
      </c>
      <c r="V657" s="102">
        <f t="shared" ca="1" si="340"/>
        <v>0.5</v>
      </c>
      <c r="W657" s="102"/>
      <c r="X657" s="102"/>
      <c r="Y657" s="102"/>
      <c r="Z657" s="102"/>
    </row>
    <row r="658" spans="1:26" outlineLevel="1">
      <c r="A658">
        <f t="shared" ca="1" si="341"/>
        <v>2</v>
      </c>
      <c r="B658" t="str">
        <f t="shared" ca="1" si="334"/>
        <v>EP1 LPD1 LPS2 LPM1</v>
      </c>
      <c r="C658" s="280">
        <f ca="1">IF($A658&lt;&gt;$A657,1,MOD(C657-1+(COUNTIFS(D$411:$N$411,$A658)=COUNTIFS(D658:$N658,1)),C$410)+1)</f>
        <v>1</v>
      </c>
      <c r="D658" s="278">
        <f ca="1">IF($A658&lt;&gt;D$411,0,IF($A658&lt;&gt;$A657,1,MOD(D657-1+(COUNTIFS(E$411:$N$411,$A658)=COUNTIFS(E658:$N658,1)),D$410)+1))</f>
        <v>0</v>
      </c>
      <c r="E658" s="278">
        <f ca="1">IF($A658&lt;&gt;E$411,0,IF($A658&lt;&gt;$A657,1,MOD(E657-1+(COUNTIFS(F$411:$N$411,$A658)=COUNTIFS(F658:$N658,1)),E$410)+1))</f>
        <v>0</v>
      </c>
      <c r="F658" s="278">
        <f ca="1">IF($A658&lt;&gt;F$411,0,IF($A658&lt;&gt;$A657,1,MOD(F657-1+(COUNTIFS(G$411:$N$411,$A658)=COUNTIFS(G658:$N658,1)),F$410)+1))</f>
        <v>0</v>
      </c>
      <c r="G658" s="278">
        <f ca="1">IF($A658&lt;&gt;G$411,0,IF($A658&lt;&gt;$A657,1,MOD(G657-1+(COUNTIFS(H$411:$N$411,$A658)=COUNTIFS(H658:$N658,1)),G$410)+1))</f>
        <v>1</v>
      </c>
      <c r="H658" s="278">
        <f ca="1">IF($A658&lt;&gt;H$411,0,IF($A658&lt;&gt;$A657,1,MOD(H657-1+(COUNTIFS(I$411:$N$411,$A658)=COUNTIFS(I658:$N658,1)),H$410)+1))</f>
        <v>2</v>
      </c>
      <c r="I658" s="278">
        <f ca="1">IF($A658&lt;&gt;I$411,0,IF($A658&lt;&gt;$A657,1,MOD(I657-1+(COUNTIFS(N$411:$N$411,$A658)=COUNTIFS(N658:$N658,1)),I$410)+1))</f>
        <v>1</v>
      </c>
      <c r="J658" s="278"/>
      <c r="K658" s="278"/>
      <c r="L658" s="278"/>
      <c r="M658" s="278"/>
      <c r="O658">
        <v>246</v>
      </c>
      <c r="P658" s="102">
        <f t="shared" ca="1" si="335"/>
        <v>-0.5</v>
      </c>
      <c r="Q658" s="102">
        <f t="shared" ca="1" si="336"/>
        <v>0</v>
      </c>
      <c r="R658" s="102">
        <f t="shared" ca="1" si="337"/>
        <v>0</v>
      </c>
      <c r="S658" s="102">
        <f t="shared" ca="1" si="338"/>
        <v>0</v>
      </c>
      <c r="T658" s="102">
        <v>0</v>
      </c>
      <c r="U658" s="102">
        <f t="shared" ca="1" si="339"/>
        <v>0</v>
      </c>
      <c r="V658" s="102">
        <f t="shared" ca="1" si="340"/>
        <v>-0.5</v>
      </c>
      <c r="W658" s="102"/>
      <c r="X658" s="102"/>
      <c r="Y658" s="102"/>
      <c r="Z658" s="102"/>
    </row>
    <row r="659" spans="1:26" outlineLevel="1">
      <c r="A659">
        <f t="shared" ca="1" si="341"/>
        <v>2</v>
      </c>
      <c r="B659" t="str">
        <f t="shared" ca="1" si="334"/>
        <v>EP1 LPD1 LPS2 LPM2</v>
      </c>
      <c r="C659" s="280">
        <f ca="1">IF($A659&lt;&gt;$A658,1,MOD(C658-1+(COUNTIFS(D$411:$N$411,$A659)=COUNTIFS(D659:$N659,1)),C$410)+1)</f>
        <v>1</v>
      </c>
      <c r="D659" s="278">
        <f ca="1">IF($A659&lt;&gt;D$411,0,IF($A659&lt;&gt;$A658,1,MOD(D658-1+(COUNTIFS(E$411:$N$411,$A659)=COUNTIFS(E659:$N659,1)),D$410)+1))</f>
        <v>0</v>
      </c>
      <c r="E659" s="278">
        <f ca="1">IF($A659&lt;&gt;E$411,0,IF($A659&lt;&gt;$A658,1,MOD(E658-1+(COUNTIFS(F$411:$N$411,$A659)=COUNTIFS(F659:$N659,1)),E$410)+1))</f>
        <v>0</v>
      </c>
      <c r="F659" s="278">
        <f ca="1">IF($A659&lt;&gt;F$411,0,IF($A659&lt;&gt;$A658,1,MOD(F658-1+(COUNTIFS(G$411:$N$411,$A659)=COUNTIFS(G659:$N659,1)),F$410)+1))</f>
        <v>0</v>
      </c>
      <c r="G659" s="278">
        <f ca="1">IF($A659&lt;&gt;G$411,0,IF($A659&lt;&gt;$A658,1,MOD(G658-1+(COUNTIFS(H$411:$N$411,$A659)=COUNTIFS(H659:$N659,1)),G$410)+1))</f>
        <v>1</v>
      </c>
      <c r="H659" s="278">
        <f ca="1">IF($A659&lt;&gt;H$411,0,IF($A659&lt;&gt;$A658,1,MOD(H658-1+(COUNTIFS(I$411:$N$411,$A659)=COUNTIFS(I659:$N659,1)),H$410)+1))</f>
        <v>2</v>
      </c>
      <c r="I659" s="278">
        <f ca="1">IF($A659&lt;&gt;I$411,0,IF($A659&lt;&gt;$A658,1,MOD(I658-1+(COUNTIFS(N$411:$N$411,$A659)=COUNTIFS(N659:$N659,1)),I$410)+1))</f>
        <v>2</v>
      </c>
      <c r="J659" s="278"/>
      <c r="K659" s="278"/>
      <c r="L659" s="278"/>
      <c r="M659" s="278"/>
      <c r="O659">
        <v>247</v>
      </c>
      <c r="P659" s="102">
        <f t="shared" ca="1" si="335"/>
        <v>-0.5</v>
      </c>
      <c r="Q659" s="102">
        <f t="shared" ca="1" si="336"/>
        <v>0</v>
      </c>
      <c r="R659" s="102">
        <f t="shared" ca="1" si="337"/>
        <v>0</v>
      </c>
      <c r="S659" s="102">
        <f t="shared" ca="1" si="338"/>
        <v>0</v>
      </c>
      <c r="T659" s="102">
        <v>0</v>
      </c>
      <c r="U659" s="102">
        <f t="shared" ca="1" si="339"/>
        <v>0</v>
      </c>
      <c r="V659" s="102">
        <f t="shared" ca="1" si="340"/>
        <v>0</v>
      </c>
      <c r="W659" s="102"/>
      <c r="X659" s="102"/>
      <c r="Y659" s="102"/>
      <c r="Z659" s="102"/>
    </row>
    <row r="660" spans="1:26" outlineLevel="1">
      <c r="A660">
        <f t="shared" ca="1" si="341"/>
        <v>2</v>
      </c>
      <c r="B660" t="str">
        <f t="shared" ca="1" si="334"/>
        <v>EP1 LPD1 LPS2 LPM3</v>
      </c>
      <c r="C660" s="280">
        <f ca="1">IF($A660&lt;&gt;$A659,1,MOD(C659-1+(COUNTIFS(D$411:$N$411,$A660)=COUNTIFS(D660:$N660,1)),C$410)+1)</f>
        <v>1</v>
      </c>
      <c r="D660" s="278">
        <f ca="1">IF($A660&lt;&gt;D$411,0,IF($A660&lt;&gt;$A659,1,MOD(D659-1+(COUNTIFS(E$411:$N$411,$A660)=COUNTIFS(E660:$N660,1)),D$410)+1))</f>
        <v>0</v>
      </c>
      <c r="E660" s="278">
        <f ca="1">IF($A660&lt;&gt;E$411,0,IF($A660&lt;&gt;$A659,1,MOD(E659-1+(COUNTIFS(F$411:$N$411,$A660)=COUNTIFS(F660:$N660,1)),E$410)+1))</f>
        <v>0</v>
      </c>
      <c r="F660" s="278">
        <f ca="1">IF($A660&lt;&gt;F$411,0,IF($A660&lt;&gt;$A659,1,MOD(F659-1+(COUNTIFS(G$411:$N$411,$A660)=COUNTIFS(G660:$N660,1)),F$410)+1))</f>
        <v>0</v>
      </c>
      <c r="G660" s="278">
        <f ca="1">IF($A660&lt;&gt;G$411,0,IF($A660&lt;&gt;$A659,1,MOD(G659-1+(COUNTIFS(H$411:$N$411,$A660)=COUNTIFS(H660:$N660,1)),G$410)+1))</f>
        <v>1</v>
      </c>
      <c r="H660" s="278">
        <f ca="1">IF($A660&lt;&gt;H$411,0,IF($A660&lt;&gt;$A659,1,MOD(H659-1+(COUNTIFS(I$411:$N$411,$A660)=COUNTIFS(I660:$N660,1)),H$410)+1))</f>
        <v>2</v>
      </c>
      <c r="I660" s="278">
        <f ca="1">IF($A660&lt;&gt;I$411,0,IF($A660&lt;&gt;$A659,1,MOD(I659-1+(COUNTIFS(N$411:$N$411,$A660)=COUNTIFS(N660:$N660,1)),I$410)+1))</f>
        <v>3</v>
      </c>
      <c r="J660" s="278"/>
      <c r="K660" s="278"/>
      <c r="L660" s="278"/>
      <c r="M660" s="278"/>
      <c r="O660">
        <v>248</v>
      </c>
      <c r="P660" s="102">
        <f t="shared" ca="1" si="335"/>
        <v>-0.5</v>
      </c>
      <c r="Q660" s="102">
        <f t="shared" ca="1" si="336"/>
        <v>0</v>
      </c>
      <c r="R660" s="102">
        <f t="shared" ca="1" si="337"/>
        <v>0</v>
      </c>
      <c r="S660" s="102">
        <f t="shared" ca="1" si="338"/>
        <v>0</v>
      </c>
      <c r="T660" s="102">
        <v>0</v>
      </c>
      <c r="U660" s="102">
        <f t="shared" ca="1" si="339"/>
        <v>0</v>
      </c>
      <c r="V660" s="102">
        <f t="shared" ca="1" si="340"/>
        <v>0.5</v>
      </c>
      <c r="W660" s="102"/>
      <c r="X660" s="102"/>
      <c r="Y660" s="102"/>
      <c r="Z660" s="102"/>
    </row>
    <row r="661" spans="1:26" outlineLevel="1">
      <c r="A661">
        <f t="shared" ca="1" si="341"/>
        <v>2</v>
      </c>
      <c r="B661" t="str">
        <f t="shared" ca="1" si="334"/>
        <v>EP1 LPD1 LPS3 LPM1</v>
      </c>
      <c r="C661" s="280">
        <f ca="1">IF($A661&lt;&gt;$A660,1,MOD(C660-1+(COUNTIFS(D$411:$N$411,$A661)=COUNTIFS(D661:$N661,1)),C$410)+1)</f>
        <v>1</v>
      </c>
      <c r="D661" s="278">
        <f ca="1">IF($A661&lt;&gt;D$411,0,IF($A661&lt;&gt;$A660,1,MOD(D660-1+(COUNTIFS(E$411:$N$411,$A661)=COUNTIFS(E661:$N661,1)),D$410)+1))</f>
        <v>0</v>
      </c>
      <c r="E661" s="278">
        <f ca="1">IF($A661&lt;&gt;E$411,0,IF($A661&lt;&gt;$A660,1,MOD(E660-1+(COUNTIFS(F$411:$N$411,$A661)=COUNTIFS(F661:$N661,1)),E$410)+1))</f>
        <v>0</v>
      </c>
      <c r="F661" s="278">
        <f ca="1">IF($A661&lt;&gt;F$411,0,IF($A661&lt;&gt;$A660,1,MOD(F660-1+(COUNTIFS(G$411:$N$411,$A661)=COUNTIFS(G661:$N661,1)),F$410)+1))</f>
        <v>0</v>
      </c>
      <c r="G661" s="278">
        <f ca="1">IF($A661&lt;&gt;G$411,0,IF($A661&lt;&gt;$A660,1,MOD(G660-1+(COUNTIFS(H$411:$N$411,$A661)=COUNTIFS(H661:$N661,1)),G$410)+1))</f>
        <v>1</v>
      </c>
      <c r="H661" s="278">
        <f ca="1">IF($A661&lt;&gt;H$411,0,IF($A661&lt;&gt;$A660,1,MOD(H660-1+(COUNTIFS(I$411:$N$411,$A661)=COUNTIFS(I661:$N661,1)),H$410)+1))</f>
        <v>3</v>
      </c>
      <c r="I661" s="278">
        <f ca="1">IF($A661&lt;&gt;I$411,0,IF($A661&lt;&gt;$A660,1,MOD(I660-1+(COUNTIFS(N$411:$N$411,$A661)=COUNTIFS(N661:$N661,1)),I$410)+1))</f>
        <v>1</v>
      </c>
      <c r="J661" s="278"/>
      <c r="K661" s="278"/>
      <c r="L661" s="278"/>
      <c r="M661" s="278"/>
      <c r="O661">
        <v>249</v>
      </c>
      <c r="P661" s="102">
        <f t="shared" ca="1" si="335"/>
        <v>-0.5</v>
      </c>
      <c r="Q661" s="102">
        <f t="shared" ca="1" si="336"/>
        <v>0</v>
      </c>
      <c r="R661" s="102">
        <f t="shared" ca="1" si="337"/>
        <v>0</v>
      </c>
      <c r="S661" s="102">
        <f t="shared" ca="1" si="338"/>
        <v>0</v>
      </c>
      <c r="T661" s="102">
        <v>0</v>
      </c>
      <c r="U661" s="102">
        <f t="shared" ca="1" si="339"/>
        <v>0.5</v>
      </c>
      <c r="V661" s="102">
        <f t="shared" ca="1" si="340"/>
        <v>-0.5</v>
      </c>
      <c r="W661" s="102"/>
      <c r="X661" s="102"/>
      <c r="Y661" s="102"/>
      <c r="Z661" s="102"/>
    </row>
    <row r="662" spans="1:26" outlineLevel="1">
      <c r="A662">
        <f t="shared" ca="1" si="341"/>
        <v>2</v>
      </c>
      <c r="B662" t="str">
        <f t="shared" ca="1" si="334"/>
        <v>EP1 LPD1 LPS3 LPM2</v>
      </c>
      <c r="C662" s="280">
        <f ca="1">IF($A662&lt;&gt;$A661,1,MOD(C661-1+(COUNTIFS(D$411:$N$411,$A662)=COUNTIFS(D662:$N662,1)),C$410)+1)</f>
        <v>1</v>
      </c>
      <c r="D662" s="278">
        <f ca="1">IF($A662&lt;&gt;D$411,0,IF($A662&lt;&gt;$A661,1,MOD(D661-1+(COUNTIFS(E$411:$N$411,$A662)=COUNTIFS(E662:$N662,1)),D$410)+1))</f>
        <v>0</v>
      </c>
      <c r="E662" s="278">
        <f ca="1">IF($A662&lt;&gt;E$411,0,IF($A662&lt;&gt;$A661,1,MOD(E661-1+(COUNTIFS(F$411:$N$411,$A662)=COUNTIFS(F662:$N662,1)),E$410)+1))</f>
        <v>0</v>
      </c>
      <c r="F662" s="278">
        <f ca="1">IF($A662&lt;&gt;F$411,0,IF($A662&lt;&gt;$A661,1,MOD(F661-1+(COUNTIFS(G$411:$N$411,$A662)=COUNTIFS(G662:$N662,1)),F$410)+1))</f>
        <v>0</v>
      </c>
      <c r="G662" s="278">
        <f ca="1">IF($A662&lt;&gt;G$411,0,IF($A662&lt;&gt;$A661,1,MOD(G661-1+(COUNTIFS(H$411:$N$411,$A662)=COUNTIFS(H662:$N662,1)),G$410)+1))</f>
        <v>1</v>
      </c>
      <c r="H662" s="278">
        <f ca="1">IF($A662&lt;&gt;H$411,0,IF($A662&lt;&gt;$A661,1,MOD(H661-1+(COUNTIFS(I$411:$N$411,$A662)=COUNTIFS(I662:$N662,1)),H$410)+1))</f>
        <v>3</v>
      </c>
      <c r="I662" s="278">
        <f ca="1">IF($A662&lt;&gt;I$411,0,IF($A662&lt;&gt;$A661,1,MOD(I661-1+(COUNTIFS(N$411:$N$411,$A662)=COUNTIFS(N662:$N662,1)),I$410)+1))</f>
        <v>2</v>
      </c>
      <c r="J662" s="278"/>
      <c r="K662" s="278"/>
      <c r="L662" s="278"/>
      <c r="M662" s="278"/>
      <c r="O662">
        <v>250</v>
      </c>
      <c r="P662" s="102">
        <f t="shared" ca="1" si="335"/>
        <v>-0.5</v>
      </c>
      <c r="Q662" s="102">
        <f t="shared" ca="1" si="336"/>
        <v>0</v>
      </c>
      <c r="R662" s="102">
        <f t="shared" ca="1" si="337"/>
        <v>0</v>
      </c>
      <c r="S662" s="102">
        <f t="shared" ca="1" si="338"/>
        <v>0</v>
      </c>
      <c r="T662" s="102">
        <v>0</v>
      </c>
      <c r="U662" s="102">
        <f t="shared" ca="1" si="339"/>
        <v>0.5</v>
      </c>
      <c r="V662" s="102">
        <f t="shared" ca="1" si="340"/>
        <v>0</v>
      </c>
      <c r="W662" s="102"/>
      <c r="X662" s="102"/>
      <c r="Y662" s="102"/>
      <c r="Z662" s="102"/>
    </row>
    <row r="663" spans="1:26" outlineLevel="1">
      <c r="A663">
        <f t="shared" ca="1" si="341"/>
        <v>2</v>
      </c>
      <c r="B663" t="str">
        <f t="shared" ca="1" si="334"/>
        <v>EP1 LPD1 LPS3 LPM3</v>
      </c>
      <c r="C663" s="280">
        <f ca="1">IF($A663&lt;&gt;$A662,1,MOD(C662-1+(COUNTIFS(D$411:$N$411,$A663)=COUNTIFS(D663:$N663,1)),C$410)+1)</f>
        <v>1</v>
      </c>
      <c r="D663" s="278">
        <f ca="1">IF($A663&lt;&gt;D$411,0,IF($A663&lt;&gt;$A662,1,MOD(D662-1+(COUNTIFS(E$411:$N$411,$A663)=COUNTIFS(E663:$N663,1)),D$410)+1))</f>
        <v>0</v>
      </c>
      <c r="E663" s="278">
        <f ca="1">IF($A663&lt;&gt;E$411,0,IF($A663&lt;&gt;$A662,1,MOD(E662-1+(COUNTIFS(F$411:$N$411,$A663)=COUNTIFS(F663:$N663,1)),E$410)+1))</f>
        <v>0</v>
      </c>
      <c r="F663" s="278">
        <f ca="1">IF($A663&lt;&gt;F$411,0,IF($A663&lt;&gt;$A662,1,MOD(F662-1+(COUNTIFS(G$411:$N$411,$A663)=COUNTIFS(G663:$N663,1)),F$410)+1))</f>
        <v>0</v>
      </c>
      <c r="G663" s="278">
        <f ca="1">IF($A663&lt;&gt;G$411,0,IF($A663&lt;&gt;$A662,1,MOD(G662-1+(COUNTIFS(H$411:$N$411,$A663)=COUNTIFS(H663:$N663,1)),G$410)+1))</f>
        <v>1</v>
      </c>
      <c r="H663" s="278">
        <f ca="1">IF($A663&lt;&gt;H$411,0,IF($A663&lt;&gt;$A662,1,MOD(H662-1+(COUNTIFS(I$411:$N$411,$A663)=COUNTIFS(I663:$N663,1)),H$410)+1))</f>
        <v>3</v>
      </c>
      <c r="I663" s="278">
        <f ca="1">IF($A663&lt;&gt;I$411,0,IF($A663&lt;&gt;$A662,1,MOD(I662-1+(COUNTIFS(N$411:$N$411,$A663)=COUNTIFS(N663:$N663,1)),I$410)+1))</f>
        <v>3</v>
      </c>
      <c r="J663" s="278"/>
      <c r="K663" s="278"/>
      <c r="L663" s="278"/>
      <c r="M663" s="278"/>
      <c r="O663">
        <v>251</v>
      </c>
      <c r="P663" s="102">
        <f t="shared" ca="1" si="335"/>
        <v>-0.5</v>
      </c>
      <c r="Q663" s="102">
        <f t="shared" ca="1" si="336"/>
        <v>0</v>
      </c>
      <c r="R663" s="102">
        <f t="shared" ca="1" si="337"/>
        <v>0</v>
      </c>
      <c r="S663" s="102">
        <f t="shared" ca="1" si="338"/>
        <v>0</v>
      </c>
      <c r="T663" s="102">
        <v>0</v>
      </c>
      <c r="U663" s="102">
        <f t="shared" ca="1" si="339"/>
        <v>0.5</v>
      </c>
      <c r="V663" s="102">
        <f t="shared" ca="1" si="340"/>
        <v>0.5</v>
      </c>
      <c r="W663" s="102"/>
      <c r="X663" s="102"/>
      <c r="Y663" s="102"/>
      <c r="Z663" s="102"/>
    </row>
    <row r="664" spans="1:26" outlineLevel="1">
      <c r="A664">
        <f t="shared" ca="1" si="341"/>
        <v>2</v>
      </c>
      <c r="B664" t="str">
        <f t="shared" ca="1" si="334"/>
        <v>EP2 LPD1 LPS1 LPM1</v>
      </c>
      <c r="C664" s="280">
        <f ca="1">IF($A664&lt;&gt;$A663,1,MOD(C663-1+(COUNTIFS(D$411:$N$411,$A664)=COUNTIFS(D664:$N664,1)),C$410)+1)</f>
        <v>2</v>
      </c>
      <c r="D664" s="278">
        <f ca="1">IF($A664&lt;&gt;D$411,0,IF($A664&lt;&gt;$A663,1,MOD(D663-1+(COUNTIFS(E$411:$N$411,$A664)=COUNTIFS(E664:$N664,1)),D$410)+1))</f>
        <v>0</v>
      </c>
      <c r="E664" s="278">
        <f ca="1">IF($A664&lt;&gt;E$411,0,IF($A664&lt;&gt;$A663,1,MOD(E663-1+(COUNTIFS(F$411:$N$411,$A664)=COUNTIFS(F664:$N664,1)),E$410)+1))</f>
        <v>0</v>
      </c>
      <c r="F664" s="278">
        <f ca="1">IF($A664&lt;&gt;F$411,0,IF($A664&lt;&gt;$A663,1,MOD(F663-1+(COUNTIFS(G$411:$N$411,$A664)=COUNTIFS(G664:$N664,1)),F$410)+1))</f>
        <v>0</v>
      </c>
      <c r="G664" s="278">
        <f ca="1">IF($A664&lt;&gt;G$411,0,IF($A664&lt;&gt;$A663,1,MOD(G663-1+(COUNTIFS(H$411:$N$411,$A664)=COUNTIFS(H664:$N664,1)),G$410)+1))</f>
        <v>1</v>
      </c>
      <c r="H664" s="278">
        <f ca="1">IF($A664&lt;&gt;H$411,0,IF($A664&lt;&gt;$A663,1,MOD(H663-1+(COUNTIFS(I$411:$N$411,$A664)=COUNTIFS(I664:$N664,1)),H$410)+1))</f>
        <v>1</v>
      </c>
      <c r="I664" s="278">
        <f ca="1">IF($A664&lt;&gt;I$411,0,IF($A664&lt;&gt;$A663,1,MOD(I663-1+(COUNTIFS(N$411:$N$411,$A664)=COUNTIFS(N664:$N664,1)),I$410)+1))</f>
        <v>1</v>
      </c>
      <c r="J664" s="278"/>
      <c r="K664" s="278"/>
      <c r="L664" s="278"/>
      <c r="M664" s="278"/>
      <c r="O664">
        <v>252</v>
      </c>
      <c r="P664" s="102">
        <f t="shared" ca="1" si="335"/>
        <v>0</v>
      </c>
      <c r="Q664" s="102">
        <f t="shared" ca="1" si="336"/>
        <v>0</v>
      </c>
      <c r="R664" s="102">
        <f t="shared" ca="1" si="337"/>
        <v>0</v>
      </c>
      <c r="S664" s="102">
        <f t="shared" ca="1" si="338"/>
        <v>0</v>
      </c>
      <c r="T664" s="102">
        <v>0</v>
      </c>
      <c r="U664" s="102">
        <f t="shared" ca="1" si="339"/>
        <v>-0.5</v>
      </c>
      <c r="V664" s="102">
        <f t="shared" ca="1" si="340"/>
        <v>-0.5</v>
      </c>
      <c r="W664" s="102"/>
      <c r="X664" s="102"/>
      <c r="Y664" s="102"/>
      <c r="Z664" s="102"/>
    </row>
    <row r="665" spans="1:26" outlineLevel="1">
      <c r="A665">
        <f t="shared" ca="1" si="341"/>
        <v>2</v>
      </c>
      <c r="B665" t="str">
        <f t="shared" ca="1" si="334"/>
        <v>EP2 LPD1 LPS1 LPM2</v>
      </c>
      <c r="C665" s="280">
        <f ca="1">IF($A665&lt;&gt;$A664,1,MOD(C664-1+(COUNTIFS(D$411:$N$411,$A665)=COUNTIFS(D665:$N665,1)),C$410)+1)</f>
        <v>2</v>
      </c>
      <c r="D665" s="278">
        <f ca="1">IF($A665&lt;&gt;D$411,0,IF($A665&lt;&gt;$A664,1,MOD(D664-1+(COUNTIFS(E$411:$N$411,$A665)=COUNTIFS(E665:$N665,1)),D$410)+1))</f>
        <v>0</v>
      </c>
      <c r="E665" s="278">
        <f ca="1">IF($A665&lt;&gt;E$411,0,IF($A665&lt;&gt;$A664,1,MOD(E664-1+(COUNTIFS(F$411:$N$411,$A665)=COUNTIFS(F665:$N665,1)),E$410)+1))</f>
        <v>0</v>
      </c>
      <c r="F665" s="278">
        <f ca="1">IF($A665&lt;&gt;F$411,0,IF($A665&lt;&gt;$A664,1,MOD(F664-1+(COUNTIFS(G$411:$N$411,$A665)=COUNTIFS(G665:$N665,1)),F$410)+1))</f>
        <v>0</v>
      </c>
      <c r="G665" s="278">
        <f ca="1">IF($A665&lt;&gt;G$411,0,IF($A665&lt;&gt;$A664,1,MOD(G664-1+(COUNTIFS(H$411:$N$411,$A665)=COUNTIFS(H665:$N665,1)),G$410)+1))</f>
        <v>1</v>
      </c>
      <c r="H665" s="278">
        <f ca="1">IF($A665&lt;&gt;H$411,0,IF($A665&lt;&gt;$A664,1,MOD(H664-1+(COUNTIFS(I$411:$N$411,$A665)=COUNTIFS(I665:$N665,1)),H$410)+1))</f>
        <v>1</v>
      </c>
      <c r="I665" s="278">
        <f ca="1">IF($A665&lt;&gt;I$411,0,IF($A665&lt;&gt;$A664,1,MOD(I664-1+(COUNTIFS(N$411:$N$411,$A665)=COUNTIFS(N665:$N665,1)),I$410)+1))</f>
        <v>2</v>
      </c>
      <c r="J665" s="278"/>
      <c r="K665" s="278"/>
      <c r="L665" s="278"/>
      <c r="M665" s="278"/>
      <c r="O665">
        <v>253</v>
      </c>
      <c r="P665" s="102">
        <f t="shared" ca="1" si="335"/>
        <v>0</v>
      </c>
      <c r="Q665" s="102">
        <f t="shared" ca="1" si="336"/>
        <v>0</v>
      </c>
      <c r="R665" s="102">
        <f t="shared" ca="1" si="337"/>
        <v>0</v>
      </c>
      <c r="S665" s="102">
        <f t="shared" ca="1" si="338"/>
        <v>0</v>
      </c>
      <c r="T665" s="102">
        <v>0</v>
      </c>
      <c r="U665" s="102">
        <f t="shared" ca="1" si="339"/>
        <v>-0.5</v>
      </c>
      <c r="V665" s="102">
        <f t="shared" ca="1" si="340"/>
        <v>0</v>
      </c>
      <c r="W665" s="102"/>
      <c r="X665" s="102"/>
      <c r="Y665" s="102"/>
      <c r="Z665" s="102"/>
    </row>
    <row r="666" spans="1:26" outlineLevel="1">
      <c r="A666">
        <f t="shared" ca="1" si="341"/>
        <v>2</v>
      </c>
      <c r="B666" t="str">
        <f t="shared" ca="1" si="334"/>
        <v>EP2 LPD1 LPS1 LPM3</v>
      </c>
      <c r="C666" s="280">
        <f ca="1">IF($A666&lt;&gt;$A665,1,MOD(C665-1+(COUNTIFS(D$411:$N$411,$A666)=COUNTIFS(D666:$N666,1)),C$410)+1)</f>
        <v>2</v>
      </c>
      <c r="D666" s="278">
        <f ca="1">IF($A666&lt;&gt;D$411,0,IF($A666&lt;&gt;$A665,1,MOD(D665-1+(COUNTIFS(E$411:$N$411,$A666)=COUNTIFS(E666:$N666,1)),D$410)+1))</f>
        <v>0</v>
      </c>
      <c r="E666" s="278">
        <f ca="1">IF($A666&lt;&gt;E$411,0,IF($A666&lt;&gt;$A665,1,MOD(E665-1+(COUNTIFS(F$411:$N$411,$A666)=COUNTIFS(F666:$N666,1)),E$410)+1))</f>
        <v>0</v>
      </c>
      <c r="F666" s="278">
        <f ca="1">IF($A666&lt;&gt;F$411,0,IF($A666&lt;&gt;$A665,1,MOD(F665-1+(COUNTIFS(G$411:$N$411,$A666)=COUNTIFS(G666:$N666,1)),F$410)+1))</f>
        <v>0</v>
      </c>
      <c r="G666" s="278">
        <f ca="1">IF($A666&lt;&gt;G$411,0,IF($A666&lt;&gt;$A665,1,MOD(G665-1+(COUNTIFS(H$411:$N$411,$A666)=COUNTIFS(H666:$N666,1)),G$410)+1))</f>
        <v>1</v>
      </c>
      <c r="H666" s="278">
        <f ca="1">IF($A666&lt;&gt;H$411,0,IF($A666&lt;&gt;$A665,1,MOD(H665-1+(COUNTIFS(I$411:$N$411,$A666)=COUNTIFS(I666:$N666,1)),H$410)+1))</f>
        <v>1</v>
      </c>
      <c r="I666" s="278">
        <f ca="1">IF($A666&lt;&gt;I$411,0,IF($A666&lt;&gt;$A665,1,MOD(I665-1+(COUNTIFS(N$411:$N$411,$A666)=COUNTIFS(N666:$N666,1)),I$410)+1))</f>
        <v>3</v>
      </c>
      <c r="J666" s="278"/>
      <c r="K666" s="278"/>
      <c r="L666" s="278"/>
      <c r="M666" s="278"/>
      <c r="O666">
        <v>254</v>
      </c>
      <c r="P666" s="102">
        <f t="shared" ca="1" si="335"/>
        <v>0</v>
      </c>
      <c r="Q666" s="102">
        <f t="shared" ca="1" si="336"/>
        <v>0</v>
      </c>
      <c r="R666" s="102">
        <f t="shared" ca="1" si="337"/>
        <v>0</v>
      </c>
      <c r="S666" s="102">
        <f t="shared" ca="1" si="338"/>
        <v>0</v>
      </c>
      <c r="T666" s="102">
        <v>0</v>
      </c>
      <c r="U666" s="102">
        <f t="shared" ca="1" si="339"/>
        <v>-0.5</v>
      </c>
      <c r="V666" s="102">
        <f t="shared" ca="1" si="340"/>
        <v>0.5</v>
      </c>
      <c r="W666" s="102"/>
      <c r="X666" s="102"/>
      <c r="Y666" s="102"/>
      <c r="Z666" s="102"/>
    </row>
    <row r="667" spans="1:26" outlineLevel="1">
      <c r="A667">
        <f t="shared" ca="1" si="341"/>
        <v>2</v>
      </c>
      <c r="B667" t="str">
        <f t="shared" ca="1" si="334"/>
        <v>EP2 LPD1 LPS2 LPM1</v>
      </c>
      <c r="C667" s="280">
        <f ca="1">IF($A667&lt;&gt;$A666,1,MOD(C666-1+(COUNTIFS(D$411:$N$411,$A667)=COUNTIFS(D667:$N667,1)),C$410)+1)</f>
        <v>2</v>
      </c>
      <c r="D667" s="278">
        <f ca="1">IF($A667&lt;&gt;D$411,0,IF($A667&lt;&gt;$A666,1,MOD(D666-1+(COUNTIFS(E$411:$N$411,$A667)=COUNTIFS(E667:$N667,1)),D$410)+1))</f>
        <v>0</v>
      </c>
      <c r="E667" s="278">
        <f ca="1">IF($A667&lt;&gt;E$411,0,IF($A667&lt;&gt;$A666,1,MOD(E666-1+(COUNTIFS(F$411:$N$411,$A667)=COUNTIFS(F667:$N667,1)),E$410)+1))</f>
        <v>0</v>
      </c>
      <c r="F667" s="278">
        <f ca="1">IF($A667&lt;&gt;F$411,0,IF($A667&lt;&gt;$A666,1,MOD(F666-1+(COUNTIFS(G$411:$N$411,$A667)=COUNTIFS(G667:$N667,1)),F$410)+1))</f>
        <v>0</v>
      </c>
      <c r="G667" s="278">
        <f ca="1">IF($A667&lt;&gt;G$411,0,IF($A667&lt;&gt;$A666,1,MOD(G666-1+(COUNTIFS(H$411:$N$411,$A667)=COUNTIFS(H667:$N667,1)),G$410)+1))</f>
        <v>1</v>
      </c>
      <c r="H667" s="278">
        <f ca="1">IF($A667&lt;&gt;H$411,0,IF($A667&lt;&gt;$A666,1,MOD(H666-1+(COUNTIFS(I$411:$N$411,$A667)=COUNTIFS(I667:$N667,1)),H$410)+1))</f>
        <v>2</v>
      </c>
      <c r="I667" s="278">
        <f ca="1">IF($A667&lt;&gt;I$411,0,IF($A667&lt;&gt;$A666,1,MOD(I666-1+(COUNTIFS(N$411:$N$411,$A667)=COUNTIFS(N667:$N667,1)),I$410)+1))</f>
        <v>1</v>
      </c>
      <c r="J667" s="278"/>
      <c r="K667" s="278"/>
      <c r="L667" s="278"/>
      <c r="M667" s="278"/>
      <c r="O667">
        <v>255</v>
      </c>
      <c r="P667" s="102">
        <f t="shared" ca="1" si="335"/>
        <v>0</v>
      </c>
      <c r="Q667" s="102">
        <f t="shared" ca="1" si="336"/>
        <v>0</v>
      </c>
      <c r="R667" s="102">
        <f t="shared" ca="1" si="337"/>
        <v>0</v>
      </c>
      <c r="S667" s="102">
        <f t="shared" ca="1" si="338"/>
        <v>0</v>
      </c>
      <c r="T667" s="102">
        <v>0</v>
      </c>
      <c r="U667" s="102">
        <f t="shared" ca="1" si="339"/>
        <v>0</v>
      </c>
      <c r="V667" s="102">
        <f t="shared" ca="1" si="340"/>
        <v>-0.5</v>
      </c>
      <c r="W667" s="102"/>
      <c r="X667" s="102"/>
      <c r="Y667" s="102"/>
      <c r="Z667" s="102"/>
    </row>
    <row r="668" spans="1:26" outlineLevel="1">
      <c r="A668">
        <f t="shared" ca="1" si="341"/>
        <v>2</v>
      </c>
      <c r="B668" t="str">
        <f t="shared" ca="1" si="334"/>
        <v>EP2 LPD1 LPS2 LPM2</v>
      </c>
      <c r="C668" s="280">
        <f ca="1">IF($A668&lt;&gt;$A667,1,MOD(C667-1+(COUNTIFS(D$411:$N$411,$A668)=COUNTIFS(D668:$N668,1)),C$410)+1)</f>
        <v>2</v>
      </c>
      <c r="D668" s="278">
        <f ca="1">IF($A668&lt;&gt;D$411,0,IF($A668&lt;&gt;$A667,1,MOD(D667-1+(COUNTIFS(E$411:$N$411,$A668)=COUNTIFS(E668:$N668,1)),D$410)+1))</f>
        <v>0</v>
      </c>
      <c r="E668" s="278">
        <f ca="1">IF($A668&lt;&gt;E$411,0,IF($A668&lt;&gt;$A667,1,MOD(E667-1+(COUNTIFS(F$411:$N$411,$A668)=COUNTIFS(F668:$N668,1)),E$410)+1))</f>
        <v>0</v>
      </c>
      <c r="F668" s="278">
        <f ca="1">IF($A668&lt;&gt;F$411,0,IF($A668&lt;&gt;$A667,1,MOD(F667-1+(COUNTIFS(G$411:$N$411,$A668)=COUNTIFS(G668:$N668,1)),F$410)+1))</f>
        <v>0</v>
      </c>
      <c r="G668" s="278">
        <f ca="1">IF($A668&lt;&gt;G$411,0,IF($A668&lt;&gt;$A667,1,MOD(G667-1+(COUNTIFS(H$411:$N$411,$A668)=COUNTIFS(H668:$N668,1)),G$410)+1))</f>
        <v>1</v>
      </c>
      <c r="H668" s="278">
        <f ca="1">IF($A668&lt;&gt;H$411,0,IF($A668&lt;&gt;$A667,1,MOD(H667-1+(COUNTIFS(I$411:$N$411,$A668)=COUNTIFS(I668:$N668,1)),H$410)+1))</f>
        <v>2</v>
      </c>
      <c r="I668" s="278">
        <f ca="1">IF($A668&lt;&gt;I$411,0,IF($A668&lt;&gt;$A667,1,MOD(I667-1+(COUNTIFS(N$411:$N$411,$A668)=COUNTIFS(N668:$N668,1)),I$410)+1))</f>
        <v>2</v>
      </c>
      <c r="J668" s="278"/>
      <c r="K668" s="278"/>
      <c r="L668" s="278"/>
      <c r="M668" s="278"/>
      <c r="O668">
        <v>256</v>
      </c>
      <c r="P668" s="102">
        <f t="shared" ca="1" si="335"/>
        <v>0</v>
      </c>
      <c r="Q668" s="102">
        <f t="shared" ca="1" si="336"/>
        <v>0</v>
      </c>
      <c r="R668" s="102">
        <f t="shared" ca="1" si="337"/>
        <v>0</v>
      </c>
      <c r="S668" s="102">
        <f t="shared" ca="1" si="338"/>
        <v>0</v>
      </c>
      <c r="T668" s="102">
        <v>0</v>
      </c>
      <c r="U668" s="102">
        <f t="shared" ca="1" si="339"/>
        <v>0</v>
      </c>
      <c r="V668" s="102">
        <f t="shared" ca="1" si="340"/>
        <v>0</v>
      </c>
      <c r="W668" s="102"/>
      <c r="X668" s="102"/>
      <c r="Y668" s="102"/>
      <c r="Z668" s="102"/>
    </row>
    <row r="669" spans="1:26" outlineLevel="1">
      <c r="A669">
        <f t="shared" ca="1" si="341"/>
        <v>2</v>
      </c>
      <c r="B669" t="str">
        <f t="shared" ref="B669:B732" ca="1" si="342">"EP"&amp;$C669&amp;IF($A669=0," LPAll"&amp;$D669,"")&amp;IF($A669=1," LPD"&amp;$E669&amp;" LPS"&amp;$F669,"")&amp;IF($A669=2," LPD"&amp;$G669&amp;" LPS"&amp;$H669&amp;" LPM"&amp;$I669,"")</f>
        <v>EP2 LPD1 LPS2 LPM3</v>
      </c>
      <c r="C669" s="280">
        <f ca="1">IF($A669&lt;&gt;$A668,1,MOD(C668-1+(COUNTIFS(D$411:$N$411,$A669)=COUNTIFS(D669:$N669,1)),C$410)+1)</f>
        <v>2</v>
      </c>
      <c r="D669" s="278">
        <f ca="1">IF($A669&lt;&gt;D$411,0,IF($A669&lt;&gt;$A668,1,MOD(D668-1+(COUNTIFS(E$411:$N$411,$A669)=COUNTIFS(E669:$N669,1)),D$410)+1))</f>
        <v>0</v>
      </c>
      <c r="E669" s="278">
        <f ca="1">IF($A669&lt;&gt;E$411,0,IF($A669&lt;&gt;$A668,1,MOD(E668-1+(COUNTIFS(F$411:$N$411,$A669)=COUNTIFS(F669:$N669,1)),E$410)+1))</f>
        <v>0</v>
      </c>
      <c r="F669" s="278">
        <f ca="1">IF($A669&lt;&gt;F$411,0,IF($A669&lt;&gt;$A668,1,MOD(F668-1+(COUNTIFS(G$411:$N$411,$A669)=COUNTIFS(G669:$N669,1)),F$410)+1))</f>
        <v>0</v>
      </c>
      <c r="G669" s="278">
        <f ca="1">IF($A669&lt;&gt;G$411,0,IF($A669&lt;&gt;$A668,1,MOD(G668-1+(COUNTIFS(H$411:$N$411,$A669)=COUNTIFS(H669:$N669,1)),G$410)+1))</f>
        <v>1</v>
      </c>
      <c r="H669" s="278">
        <f ca="1">IF($A669&lt;&gt;H$411,0,IF($A669&lt;&gt;$A668,1,MOD(H668-1+(COUNTIFS(I$411:$N$411,$A669)=COUNTIFS(I669:$N669,1)),H$410)+1))</f>
        <v>2</v>
      </c>
      <c r="I669" s="278">
        <f ca="1">IF($A669&lt;&gt;I$411,0,IF($A669&lt;&gt;$A668,1,MOD(I668-1+(COUNTIFS(N$411:$N$411,$A669)=COUNTIFS(N669:$N669,1)),I$410)+1))</f>
        <v>3</v>
      </c>
      <c r="J669" s="278"/>
      <c r="K669" s="278"/>
      <c r="L669" s="278"/>
      <c r="M669" s="278"/>
      <c r="O669">
        <v>257</v>
      </c>
      <c r="P669" s="102">
        <f t="shared" ca="1" si="335"/>
        <v>0</v>
      </c>
      <c r="Q669" s="102">
        <f t="shared" ca="1" si="336"/>
        <v>0</v>
      </c>
      <c r="R669" s="102">
        <f t="shared" ca="1" si="337"/>
        <v>0</v>
      </c>
      <c r="S669" s="102">
        <f t="shared" ca="1" si="338"/>
        <v>0</v>
      </c>
      <c r="T669" s="102">
        <v>0</v>
      </c>
      <c r="U669" s="102">
        <f t="shared" ca="1" si="339"/>
        <v>0</v>
      </c>
      <c r="V669" s="102">
        <f t="shared" ca="1" si="340"/>
        <v>0.5</v>
      </c>
      <c r="W669" s="102"/>
      <c r="X669" s="102"/>
      <c r="Y669" s="102"/>
      <c r="Z669" s="102"/>
    </row>
    <row r="670" spans="1:26" outlineLevel="1">
      <c r="A670">
        <f t="shared" ca="1" si="341"/>
        <v>2</v>
      </c>
      <c r="B670" t="str">
        <f t="shared" ca="1" si="342"/>
        <v>EP2 LPD1 LPS3 LPM1</v>
      </c>
      <c r="C670" s="280">
        <f ca="1">IF($A670&lt;&gt;$A669,1,MOD(C669-1+(COUNTIFS(D$411:$N$411,$A670)=COUNTIFS(D670:$N670,1)),C$410)+1)</f>
        <v>2</v>
      </c>
      <c r="D670" s="278">
        <f ca="1">IF($A670&lt;&gt;D$411,0,IF($A670&lt;&gt;$A669,1,MOD(D669-1+(COUNTIFS(E$411:$N$411,$A670)=COUNTIFS(E670:$N670,1)),D$410)+1))</f>
        <v>0</v>
      </c>
      <c r="E670" s="278">
        <f ca="1">IF($A670&lt;&gt;E$411,0,IF($A670&lt;&gt;$A669,1,MOD(E669-1+(COUNTIFS(F$411:$N$411,$A670)=COUNTIFS(F670:$N670,1)),E$410)+1))</f>
        <v>0</v>
      </c>
      <c r="F670" s="278">
        <f ca="1">IF($A670&lt;&gt;F$411,0,IF($A670&lt;&gt;$A669,1,MOD(F669-1+(COUNTIFS(G$411:$N$411,$A670)=COUNTIFS(G670:$N670,1)),F$410)+1))</f>
        <v>0</v>
      </c>
      <c r="G670" s="278">
        <f ca="1">IF($A670&lt;&gt;G$411,0,IF($A670&lt;&gt;$A669,1,MOD(G669-1+(COUNTIFS(H$411:$N$411,$A670)=COUNTIFS(H670:$N670,1)),G$410)+1))</f>
        <v>1</v>
      </c>
      <c r="H670" s="278">
        <f ca="1">IF($A670&lt;&gt;H$411,0,IF($A670&lt;&gt;$A669,1,MOD(H669-1+(COUNTIFS(I$411:$N$411,$A670)=COUNTIFS(I670:$N670,1)),H$410)+1))</f>
        <v>3</v>
      </c>
      <c r="I670" s="278">
        <f ca="1">IF($A670&lt;&gt;I$411,0,IF($A670&lt;&gt;$A669,1,MOD(I669-1+(COUNTIFS(N$411:$N$411,$A670)=COUNTIFS(N670:$N670,1)),I$410)+1))</f>
        <v>1</v>
      </c>
      <c r="J670" s="278"/>
      <c r="K670" s="278"/>
      <c r="L670" s="278"/>
      <c r="M670" s="278"/>
      <c r="O670">
        <v>258</v>
      </c>
      <c r="P670" s="102">
        <f t="shared" ca="1" si="335"/>
        <v>0</v>
      </c>
      <c r="Q670" s="102">
        <f t="shared" ca="1" si="336"/>
        <v>0</v>
      </c>
      <c r="R670" s="102">
        <f t="shared" ca="1" si="337"/>
        <v>0</v>
      </c>
      <c r="S670" s="102">
        <f t="shared" ca="1" si="338"/>
        <v>0</v>
      </c>
      <c r="T670" s="102">
        <v>0</v>
      </c>
      <c r="U670" s="102">
        <f t="shared" ca="1" si="339"/>
        <v>0.5</v>
      </c>
      <c r="V670" s="102">
        <f t="shared" ca="1" si="340"/>
        <v>-0.5</v>
      </c>
      <c r="W670" s="102"/>
      <c r="X670" s="102"/>
      <c r="Y670" s="102"/>
      <c r="Z670" s="102"/>
    </row>
    <row r="671" spans="1:26" outlineLevel="1">
      <c r="A671">
        <f t="shared" ca="1" si="341"/>
        <v>2</v>
      </c>
      <c r="B671" t="str">
        <f t="shared" ca="1" si="342"/>
        <v>EP2 LPD1 LPS3 LPM2</v>
      </c>
      <c r="C671" s="280">
        <f ca="1">IF($A671&lt;&gt;$A670,1,MOD(C670-1+(COUNTIFS(D$411:$N$411,$A671)=COUNTIFS(D671:$N671,1)),C$410)+1)</f>
        <v>2</v>
      </c>
      <c r="D671" s="278">
        <f ca="1">IF($A671&lt;&gt;D$411,0,IF($A671&lt;&gt;$A670,1,MOD(D670-1+(COUNTIFS(E$411:$N$411,$A671)=COUNTIFS(E671:$N671,1)),D$410)+1))</f>
        <v>0</v>
      </c>
      <c r="E671" s="278">
        <f ca="1">IF($A671&lt;&gt;E$411,0,IF($A671&lt;&gt;$A670,1,MOD(E670-1+(COUNTIFS(F$411:$N$411,$A671)=COUNTIFS(F671:$N671,1)),E$410)+1))</f>
        <v>0</v>
      </c>
      <c r="F671" s="278">
        <f ca="1">IF($A671&lt;&gt;F$411,0,IF($A671&lt;&gt;$A670,1,MOD(F670-1+(COUNTIFS(G$411:$N$411,$A671)=COUNTIFS(G671:$N671,1)),F$410)+1))</f>
        <v>0</v>
      </c>
      <c r="G671" s="278">
        <f ca="1">IF($A671&lt;&gt;G$411,0,IF($A671&lt;&gt;$A670,1,MOD(G670-1+(COUNTIFS(H$411:$N$411,$A671)=COUNTIFS(H671:$N671,1)),G$410)+1))</f>
        <v>1</v>
      </c>
      <c r="H671" s="278">
        <f ca="1">IF($A671&lt;&gt;H$411,0,IF($A671&lt;&gt;$A670,1,MOD(H670-1+(COUNTIFS(I$411:$N$411,$A671)=COUNTIFS(I671:$N671,1)),H$410)+1))</f>
        <v>3</v>
      </c>
      <c r="I671" s="278">
        <f ca="1">IF($A671&lt;&gt;I$411,0,IF($A671&lt;&gt;$A670,1,MOD(I670-1+(COUNTIFS(N$411:$N$411,$A671)=COUNTIFS(N671:$N671,1)),I$410)+1))</f>
        <v>2</v>
      </c>
      <c r="J671" s="278"/>
      <c r="K671" s="278"/>
      <c r="L671" s="278"/>
      <c r="M671" s="278"/>
      <c r="O671">
        <v>259</v>
      </c>
      <c r="P671" s="102">
        <f t="shared" ca="1" si="335"/>
        <v>0</v>
      </c>
      <c r="Q671" s="102">
        <f t="shared" ca="1" si="336"/>
        <v>0</v>
      </c>
      <c r="R671" s="102">
        <f t="shared" ca="1" si="337"/>
        <v>0</v>
      </c>
      <c r="S671" s="102">
        <f t="shared" ca="1" si="338"/>
        <v>0</v>
      </c>
      <c r="T671" s="102">
        <v>0</v>
      </c>
      <c r="U671" s="102">
        <f t="shared" ca="1" si="339"/>
        <v>0.5</v>
      </c>
      <c r="V671" s="102">
        <f t="shared" ca="1" si="340"/>
        <v>0</v>
      </c>
      <c r="W671" s="102"/>
      <c r="X671" s="102"/>
      <c r="Y671" s="102"/>
      <c r="Z671" s="102"/>
    </row>
    <row r="672" spans="1:26" outlineLevel="1">
      <c r="A672">
        <f t="shared" ca="1" si="341"/>
        <v>2</v>
      </c>
      <c r="B672" t="str">
        <f t="shared" ca="1" si="342"/>
        <v>EP2 LPD1 LPS3 LPM3</v>
      </c>
      <c r="C672" s="280">
        <f ca="1">IF($A672&lt;&gt;$A671,1,MOD(C671-1+(COUNTIFS(D$411:$N$411,$A672)=COUNTIFS(D672:$N672,1)),C$410)+1)</f>
        <v>2</v>
      </c>
      <c r="D672" s="278">
        <f ca="1">IF($A672&lt;&gt;D$411,0,IF($A672&lt;&gt;$A671,1,MOD(D671-1+(COUNTIFS(E$411:$N$411,$A672)=COUNTIFS(E672:$N672,1)),D$410)+1))</f>
        <v>0</v>
      </c>
      <c r="E672" s="278">
        <f ca="1">IF($A672&lt;&gt;E$411,0,IF($A672&lt;&gt;$A671,1,MOD(E671-1+(COUNTIFS(F$411:$N$411,$A672)=COUNTIFS(F672:$N672,1)),E$410)+1))</f>
        <v>0</v>
      </c>
      <c r="F672" s="278">
        <f ca="1">IF($A672&lt;&gt;F$411,0,IF($A672&lt;&gt;$A671,1,MOD(F671-1+(COUNTIFS(G$411:$N$411,$A672)=COUNTIFS(G672:$N672,1)),F$410)+1))</f>
        <v>0</v>
      </c>
      <c r="G672" s="278">
        <f ca="1">IF($A672&lt;&gt;G$411,0,IF($A672&lt;&gt;$A671,1,MOD(G671-1+(COUNTIFS(H$411:$N$411,$A672)=COUNTIFS(H672:$N672,1)),G$410)+1))</f>
        <v>1</v>
      </c>
      <c r="H672" s="278">
        <f ca="1">IF($A672&lt;&gt;H$411,0,IF($A672&lt;&gt;$A671,1,MOD(H671-1+(COUNTIFS(I$411:$N$411,$A672)=COUNTIFS(I672:$N672,1)),H$410)+1))</f>
        <v>3</v>
      </c>
      <c r="I672" s="278">
        <f ca="1">IF($A672&lt;&gt;I$411,0,IF($A672&lt;&gt;$A671,1,MOD(I671-1+(COUNTIFS(N$411:$N$411,$A672)=COUNTIFS(N672:$N672,1)),I$410)+1))</f>
        <v>3</v>
      </c>
      <c r="J672" s="278"/>
      <c r="K672" s="278"/>
      <c r="L672" s="278"/>
      <c r="M672" s="278"/>
      <c r="O672">
        <v>260</v>
      </c>
      <c r="P672" s="102">
        <f t="shared" ca="1" si="335"/>
        <v>0</v>
      </c>
      <c r="Q672" s="102">
        <f t="shared" ca="1" si="336"/>
        <v>0</v>
      </c>
      <c r="R672" s="102">
        <f t="shared" ca="1" si="337"/>
        <v>0</v>
      </c>
      <c r="S672" s="102">
        <f t="shared" ca="1" si="338"/>
        <v>0</v>
      </c>
      <c r="T672" s="102">
        <v>0</v>
      </c>
      <c r="U672" s="102">
        <f t="shared" ca="1" si="339"/>
        <v>0.5</v>
      </c>
      <c r="V672" s="102">
        <f t="shared" ca="1" si="340"/>
        <v>0.5</v>
      </c>
      <c r="W672" s="102"/>
      <c r="X672" s="102"/>
      <c r="Y672" s="102"/>
      <c r="Z672" s="102"/>
    </row>
    <row r="673" spans="1:26" outlineLevel="1">
      <c r="A673">
        <f t="shared" ca="1" si="341"/>
        <v>2</v>
      </c>
      <c r="B673" t="str">
        <f t="shared" ca="1" si="342"/>
        <v>EP3 LPD1 LPS1 LPM1</v>
      </c>
      <c r="C673" s="280">
        <f ca="1">IF($A673&lt;&gt;$A672,1,MOD(C672-1+(COUNTIFS(D$411:$N$411,$A673)=COUNTIFS(D673:$N673,1)),C$410)+1)</f>
        <v>3</v>
      </c>
      <c r="D673" s="278">
        <f ca="1">IF($A673&lt;&gt;D$411,0,IF($A673&lt;&gt;$A672,1,MOD(D672-1+(COUNTIFS(E$411:$N$411,$A673)=COUNTIFS(E673:$N673,1)),D$410)+1))</f>
        <v>0</v>
      </c>
      <c r="E673" s="278">
        <f ca="1">IF($A673&lt;&gt;E$411,0,IF($A673&lt;&gt;$A672,1,MOD(E672-1+(COUNTIFS(F$411:$N$411,$A673)=COUNTIFS(F673:$N673,1)),E$410)+1))</f>
        <v>0</v>
      </c>
      <c r="F673" s="278">
        <f ca="1">IF($A673&lt;&gt;F$411,0,IF($A673&lt;&gt;$A672,1,MOD(F672-1+(COUNTIFS(G$411:$N$411,$A673)=COUNTIFS(G673:$N673,1)),F$410)+1))</f>
        <v>0</v>
      </c>
      <c r="G673" s="278">
        <f ca="1">IF($A673&lt;&gt;G$411,0,IF($A673&lt;&gt;$A672,1,MOD(G672-1+(COUNTIFS(H$411:$N$411,$A673)=COUNTIFS(H673:$N673,1)),G$410)+1))</f>
        <v>1</v>
      </c>
      <c r="H673" s="278">
        <f ca="1">IF($A673&lt;&gt;H$411,0,IF($A673&lt;&gt;$A672,1,MOD(H672-1+(COUNTIFS(I$411:$N$411,$A673)=COUNTIFS(I673:$N673,1)),H$410)+1))</f>
        <v>1</v>
      </c>
      <c r="I673" s="278">
        <f ca="1">IF($A673&lt;&gt;I$411,0,IF($A673&lt;&gt;$A672,1,MOD(I672-1+(COUNTIFS(N$411:$N$411,$A673)=COUNTIFS(N673:$N673,1)),I$410)+1))</f>
        <v>1</v>
      </c>
      <c r="J673" s="278"/>
      <c r="K673" s="278"/>
      <c r="L673" s="278"/>
      <c r="M673" s="278"/>
      <c r="O673">
        <v>261</v>
      </c>
      <c r="P673" s="102">
        <f t="shared" ca="1" si="335"/>
        <v>0.5</v>
      </c>
      <c r="Q673" s="102">
        <f t="shared" ca="1" si="336"/>
        <v>0</v>
      </c>
      <c r="R673" s="102">
        <f t="shared" ca="1" si="337"/>
        <v>0</v>
      </c>
      <c r="S673" s="102">
        <f t="shared" ca="1" si="338"/>
        <v>0</v>
      </c>
      <c r="T673" s="102">
        <v>0</v>
      </c>
      <c r="U673" s="102">
        <f t="shared" ca="1" si="339"/>
        <v>-0.5</v>
      </c>
      <c r="V673" s="102">
        <f t="shared" ca="1" si="340"/>
        <v>-0.5</v>
      </c>
      <c r="W673" s="102"/>
      <c r="X673" s="102"/>
      <c r="Y673" s="102"/>
      <c r="Z673" s="102"/>
    </row>
    <row r="674" spans="1:26" outlineLevel="1">
      <c r="A674">
        <f t="shared" ca="1" si="341"/>
        <v>2</v>
      </c>
      <c r="B674" t="str">
        <f t="shared" ca="1" si="342"/>
        <v>EP3 LPD1 LPS1 LPM2</v>
      </c>
      <c r="C674" s="280">
        <f ca="1">IF($A674&lt;&gt;$A673,1,MOD(C673-1+(COUNTIFS(D$411:$N$411,$A674)=COUNTIFS(D674:$N674,1)),C$410)+1)</f>
        <v>3</v>
      </c>
      <c r="D674" s="278">
        <f ca="1">IF($A674&lt;&gt;D$411,0,IF($A674&lt;&gt;$A673,1,MOD(D673-1+(COUNTIFS(E$411:$N$411,$A674)=COUNTIFS(E674:$N674,1)),D$410)+1))</f>
        <v>0</v>
      </c>
      <c r="E674" s="278">
        <f ca="1">IF($A674&lt;&gt;E$411,0,IF($A674&lt;&gt;$A673,1,MOD(E673-1+(COUNTIFS(F$411:$N$411,$A674)=COUNTIFS(F674:$N674,1)),E$410)+1))</f>
        <v>0</v>
      </c>
      <c r="F674" s="278">
        <f ca="1">IF($A674&lt;&gt;F$411,0,IF($A674&lt;&gt;$A673,1,MOD(F673-1+(COUNTIFS(G$411:$N$411,$A674)=COUNTIFS(G674:$N674,1)),F$410)+1))</f>
        <v>0</v>
      </c>
      <c r="G674" s="278">
        <f ca="1">IF($A674&lt;&gt;G$411,0,IF($A674&lt;&gt;$A673,1,MOD(G673-1+(COUNTIFS(H$411:$N$411,$A674)=COUNTIFS(H674:$N674,1)),G$410)+1))</f>
        <v>1</v>
      </c>
      <c r="H674" s="278">
        <f ca="1">IF($A674&lt;&gt;H$411,0,IF($A674&lt;&gt;$A673,1,MOD(H673-1+(COUNTIFS(I$411:$N$411,$A674)=COUNTIFS(I674:$N674,1)),H$410)+1))</f>
        <v>1</v>
      </c>
      <c r="I674" s="278">
        <f ca="1">IF($A674&lt;&gt;I$411,0,IF($A674&lt;&gt;$A673,1,MOD(I673-1+(COUNTIFS(N$411:$N$411,$A674)=COUNTIFS(N674:$N674,1)),I$410)+1))</f>
        <v>2</v>
      </c>
      <c r="J674" s="278"/>
      <c r="K674" s="278"/>
      <c r="L674" s="278"/>
      <c r="M674" s="278"/>
      <c r="O674">
        <v>262</v>
      </c>
      <c r="P674" s="102">
        <f t="shared" ca="1" si="335"/>
        <v>0.5</v>
      </c>
      <c r="Q674" s="102">
        <f t="shared" ca="1" si="336"/>
        <v>0</v>
      </c>
      <c r="R674" s="102">
        <f t="shared" ca="1" si="337"/>
        <v>0</v>
      </c>
      <c r="S674" s="102">
        <f t="shared" ca="1" si="338"/>
        <v>0</v>
      </c>
      <c r="T674" s="102">
        <v>0</v>
      </c>
      <c r="U674" s="102">
        <f t="shared" ca="1" si="339"/>
        <v>-0.5</v>
      </c>
      <c r="V674" s="102">
        <f t="shared" ca="1" si="340"/>
        <v>0</v>
      </c>
      <c r="W674" s="102"/>
      <c r="X674" s="102"/>
      <c r="Y674" s="102"/>
      <c r="Z674" s="102"/>
    </row>
    <row r="675" spans="1:26" outlineLevel="1">
      <c r="A675">
        <f t="shared" ca="1" si="341"/>
        <v>2</v>
      </c>
      <c r="B675" t="str">
        <f t="shared" ca="1" si="342"/>
        <v>EP3 LPD1 LPS1 LPM3</v>
      </c>
      <c r="C675" s="280">
        <f ca="1">IF($A675&lt;&gt;$A674,1,MOD(C674-1+(COUNTIFS(D$411:$N$411,$A675)=COUNTIFS(D675:$N675,1)),C$410)+1)</f>
        <v>3</v>
      </c>
      <c r="D675" s="278">
        <f ca="1">IF($A675&lt;&gt;D$411,0,IF($A675&lt;&gt;$A674,1,MOD(D674-1+(COUNTIFS(E$411:$N$411,$A675)=COUNTIFS(E675:$N675,1)),D$410)+1))</f>
        <v>0</v>
      </c>
      <c r="E675" s="278">
        <f ca="1">IF($A675&lt;&gt;E$411,0,IF($A675&lt;&gt;$A674,1,MOD(E674-1+(COUNTIFS(F$411:$N$411,$A675)=COUNTIFS(F675:$N675,1)),E$410)+1))</f>
        <v>0</v>
      </c>
      <c r="F675" s="278">
        <f ca="1">IF($A675&lt;&gt;F$411,0,IF($A675&lt;&gt;$A674,1,MOD(F674-1+(COUNTIFS(G$411:$N$411,$A675)=COUNTIFS(G675:$N675,1)),F$410)+1))</f>
        <v>0</v>
      </c>
      <c r="G675" s="278">
        <f ca="1">IF($A675&lt;&gt;G$411,0,IF($A675&lt;&gt;$A674,1,MOD(G674-1+(COUNTIFS(H$411:$N$411,$A675)=COUNTIFS(H675:$N675,1)),G$410)+1))</f>
        <v>1</v>
      </c>
      <c r="H675" s="278">
        <f ca="1">IF($A675&lt;&gt;H$411,0,IF($A675&lt;&gt;$A674,1,MOD(H674-1+(COUNTIFS(I$411:$N$411,$A675)=COUNTIFS(I675:$N675,1)),H$410)+1))</f>
        <v>1</v>
      </c>
      <c r="I675" s="278">
        <f ca="1">IF($A675&lt;&gt;I$411,0,IF($A675&lt;&gt;$A674,1,MOD(I674-1+(COUNTIFS(N$411:$N$411,$A675)=COUNTIFS(N675:$N675,1)),I$410)+1))</f>
        <v>3</v>
      </c>
      <c r="J675" s="278"/>
      <c r="K675" s="278"/>
      <c r="L675" s="278"/>
      <c r="M675" s="278"/>
      <c r="O675">
        <v>263</v>
      </c>
      <c r="P675" s="102">
        <f t="shared" ca="1" si="335"/>
        <v>0.5</v>
      </c>
      <c r="Q675" s="102">
        <f t="shared" ca="1" si="336"/>
        <v>0</v>
      </c>
      <c r="R675" s="102">
        <f t="shared" ca="1" si="337"/>
        <v>0</v>
      </c>
      <c r="S675" s="102">
        <f t="shared" ca="1" si="338"/>
        <v>0</v>
      </c>
      <c r="T675" s="102">
        <v>0</v>
      </c>
      <c r="U675" s="102">
        <f t="shared" ca="1" si="339"/>
        <v>-0.5</v>
      </c>
      <c r="V675" s="102">
        <f t="shared" ca="1" si="340"/>
        <v>0.5</v>
      </c>
      <c r="W675" s="102"/>
      <c r="X675" s="102"/>
      <c r="Y675" s="102"/>
      <c r="Z675" s="102"/>
    </row>
    <row r="676" spans="1:26" outlineLevel="1">
      <c r="A676">
        <f t="shared" ca="1" si="341"/>
        <v>2</v>
      </c>
      <c r="B676" t="str">
        <f t="shared" ca="1" si="342"/>
        <v>EP3 LPD1 LPS2 LPM1</v>
      </c>
      <c r="C676" s="280">
        <f ca="1">IF($A676&lt;&gt;$A675,1,MOD(C675-1+(COUNTIFS(D$411:$N$411,$A676)=COUNTIFS(D676:$N676,1)),C$410)+1)</f>
        <v>3</v>
      </c>
      <c r="D676" s="278">
        <f ca="1">IF($A676&lt;&gt;D$411,0,IF($A676&lt;&gt;$A675,1,MOD(D675-1+(COUNTIFS(E$411:$N$411,$A676)=COUNTIFS(E676:$N676,1)),D$410)+1))</f>
        <v>0</v>
      </c>
      <c r="E676" s="278">
        <f ca="1">IF($A676&lt;&gt;E$411,0,IF($A676&lt;&gt;$A675,1,MOD(E675-1+(COUNTIFS(F$411:$N$411,$A676)=COUNTIFS(F676:$N676,1)),E$410)+1))</f>
        <v>0</v>
      </c>
      <c r="F676" s="278">
        <f ca="1">IF($A676&lt;&gt;F$411,0,IF($A676&lt;&gt;$A675,1,MOD(F675-1+(COUNTIFS(G$411:$N$411,$A676)=COUNTIFS(G676:$N676,1)),F$410)+1))</f>
        <v>0</v>
      </c>
      <c r="G676" s="278">
        <f ca="1">IF($A676&lt;&gt;G$411,0,IF($A676&lt;&gt;$A675,1,MOD(G675-1+(COUNTIFS(H$411:$N$411,$A676)=COUNTIFS(H676:$N676,1)),G$410)+1))</f>
        <v>1</v>
      </c>
      <c r="H676" s="278">
        <f ca="1">IF($A676&lt;&gt;H$411,0,IF($A676&lt;&gt;$A675,1,MOD(H675-1+(COUNTIFS(I$411:$N$411,$A676)=COUNTIFS(I676:$N676,1)),H$410)+1))</f>
        <v>2</v>
      </c>
      <c r="I676" s="278">
        <f ca="1">IF($A676&lt;&gt;I$411,0,IF($A676&lt;&gt;$A675,1,MOD(I675-1+(COUNTIFS(N$411:$N$411,$A676)=COUNTIFS(N676:$N676,1)),I$410)+1))</f>
        <v>1</v>
      </c>
      <c r="J676" s="278"/>
      <c r="K676" s="278"/>
      <c r="L676" s="278"/>
      <c r="M676" s="278"/>
      <c r="O676">
        <v>264</v>
      </c>
      <c r="P676" s="102">
        <f t="shared" ca="1" si="335"/>
        <v>0.5</v>
      </c>
      <c r="Q676" s="102">
        <f t="shared" ca="1" si="336"/>
        <v>0</v>
      </c>
      <c r="R676" s="102">
        <f t="shared" ca="1" si="337"/>
        <v>0</v>
      </c>
      <c r="S676" s="102">
        <f t="shared" ca="1" si="338"/>
        <v>0</v>
      </c>
      <c r="T676" s="102">
        <v>0</v>
      </c>
      <c r="U676" s="102">
        <f t="shared" ca="1" si="339"/>
        <v>0</v>
      </c>
      <c r="V676" s="102">
        <f t="shared" ca="1" si="340"/>
        <v>-0.5</v>
      </c>
      <c r="W676" s="102"/>
      <c r="X676" s="102"/>
      <c r="Y676" s="102"/>
      <c r="Z676" s="102"/>
    </row>
    <row r="677" spans="1:26" outlineLevel="1">
      <c r="A677">
        <f t="shared" ca="1" si="341"/>
        <v>2</v>
      </c>
      <c r="B677" t="str">
        <f t="shared" ca="1" si="342"/>
        <v>EP3 LPD1 LPS2 LPM2</v>
      </c>
      <c r="C677" s="280">
        <f ca="1">IF($A677&lt;&gt;$A676,1,MOD(C676-1+(COUNTIFS(D$411:$N$411,$A677)=COUNTIFS(D677:$N677,1)),C$410)+1)</f>
        <v>3</v>
      </c>
      <c r="D677" s="278">
        <f ca="1">IF($A677&lt;&gt;D$411,0,IF($A677&lt;&gt;$A676,1,MOD(D676-1+(COUNTIFS(E$411:$N$411,$A677)=COUNTIFS(E677:$N677,1)),D$410)+1))</f>
        <v>0</v>
      </c>
      <c r="E677" s="278">
        <f ca="1">IF($A677&lt;&gt;E$411,0,IF($A677&lt;&gt;$A676,1,MOD(E676-1+(COUNTIFS(F$411:$N$411,$A677)=COUNTIFS(F677:$N677,1)),E$410)+1))</f>
        <v>0</v>
      </c>
      <c r="F677" s="278">
        <f ca="1">IF($A677&lt;&gt;F$411,0,IF($A677&lt;&gt;$A676,1,MOD(F676-1+(COUNTIFS(G$411:$N$411,$A677)=COUNTIFS(G677:$N677,1)),F$410)+1))</f>
        <v>0</v>
      </c>
      <c r="G677" s="278">
        <f ca="1">IF($A677&lt;&gt;G$411,0,IF($A677&lt;&gt;$A676,1,MOD(G676-1+(COUNTIFS(H$411:$N$411,$A677)=COUNTIFS(H677:$N677,1)),G$410)+1))</f>
        <v>1</v>
      </c>
      <c r="H677" s="278">
        <f ca="1">IF($A677&lt;&gt;H$411,0,IF($A677&lt;&gt;$A676,1,MOD(H676-1+(COUNTIFS(I$411:$N$411,$A677)=COUNTIFS(I677:$N677,1)),H$410)+1))</f>
        <v>2</v>
      </c>
      <c r="I677" s="278">
        <f ca="1">IF($A677&lt;&gt;I$411,0,IF($A677&lt;&gt;$A676,1,MOD(I676-1+(COUNTIFS(N$411:$N$411,$A677)=COUNTIFS(N677:$N677,1)),I$410)+1))</f>
        <v>2</v>
      </c>
      <c r="J677" s="278"/>
      <c r="K677" s="278"/>
      <c r="L677" s="278"/>
      <c r="M677" s="278"/>
      <c r="O677">
        <v>265</v>
      </c>
      <c r="P677" s="102">
        <f t="shared" ca="1" si="335"/>
        <v>0.5</v>
      </c>
      <c r="Q677" s="102">
        <f t="shared" ca="1" si="336"/>
        <v>0</v>
      </c>
      <c r="R677" s="102">
        <f t="shared" ca="1" si="337"/>
        <v>0</v>
      </c>
      <c r="S677" s="102">
        <f t="shared" ca="1" si="338"/>
        <v>0</v>
      </c>
      <c r="T677" s="102">
        <v>0</v>
      </c>
      <c r="U677" s="102">
        <f t="shared" ca="1" si="339"/>
        <v>0</v>
      </c>
      <c r="V677" s="102">
        <f t="shared" ca="1" si="340"/>
        <v>0</v>
      </c>
      <c r="W677" s="102"/>
      <c r="X677" s="102"/>
      <c r="Y677" s="102"/>
      <c r="Z677" s="102"/>
    </row>
    <row r="678" spans="1:26" outlineLevel="1">
      <c r="A678">
        <f t="shared" ca="1" si="341"/>
        <v>2</v>
      </c>
      <c r="B678" t="str">
        <f t="shared" ca="1" si="342"/>
        <v>EP3 LPD1 LPS2 LPM3</v>
      </c>
      <c r="C678" s="280">
        <f ca="1">IF($A678&lt;&gt;$A677,1,MOD(C677-1+(COUNTIFS(D$411:$N$411,$A678)=COUNTIFS(D678:$N678,1)),C$410)+1)</f>
        <v>3</v>
      </c>
      <c r="D678" s="278">
        <f ca="1">IF($A678&lt;&gt;D$411,0,IF($A678&lt;&gt;$A677,1,MOD(D677-1+(COUNTIFS(E$411:$N$411,$A678)=COUNTIFS(E678:$N678,1)),D$410)+1))</f>
        <v>0</v>
      </c>
      <c r="E678" s="278">
        <f ca="1">IF($A678&lt;&gt;E$411,0,IF($A678&lt;&gt;$A677,1,MOD(E677-1+(COUNTIFS(F$411:$N$411,$A678)=COUNTIFS(F678:$N678,1)),E$410)+1))</f>
        <v>0</v>
      </c>
      <c r="F678" s="278">
        <f ca="1">IF($A678&lt;&gt;F$411,0,IF($A678&lt;&gt;$A677,1,MOD(F677-1+(COUNTIFS(G$411:$N$411,$A678)=COUNTIFS(G678:$N678,1)),F$410)+1))</f>
        <v>0</v>
      </c>
      <c r="G678" s="278">
        <f ca="1">IF($A678&lt;&gt;G$411,0,IF($A678&lt;&gt;$A677,1,MOD(G677-1+(COUNTIFS(H$411:$N$411,$A678)=COUNTIFS(H678:$N678,1)),G$410)+1))</f>
        <v>1</v>
      </c>
      <c r="H678" s="278">
        <f ca="1">IF($A678&lt;&gt;H$411,0,IF($A678&lt;&gt;$A677,1,MOD(H677-1+(COUNTIFS(I$411:$N$411,$A678)=COUNTIFS(I678:$N678,1)),H$410)+1))</f>
        <v>2</v>
      </c>
      <c r="I678" s="278">
        <f ca="1">IF($A678&lt;&gt;I$411,0,IF($A678&lt;&gt;$A677,1,MOD(I677-1+(COUNTIFS(N$411:$N$411,$A678)=COUNTIFS(N678:$N678,1)),I$410)+1))</f>
        <v>3</v>
      </c>
      <c r="J678" s="278"/>
      <c r="K678" s="278"/>
      <c r="L678" s="278"/>
      <c r="M678" s="278"/>
      <c r="O678">
        <v>266</v>
      </c>
      <c r="P678" s="102">
        <f t="shared" ca="1" si="335"/>
        <v>0.5</v>
      </c>
      <c r="Q678" s="102">
        <f t="shared" ca="1" si="336"/>
        <v>0</v>
      </c>
      <c r="R678" s="102">
        <f t="shared" ca="1" si="337"/>
        <v>0</v>
      </c>
      <c r="S678" s="102">
        <f t="shared" ca="1" si="338"/>
        <v>0</v>
      </c>
      <c r="T678" s="102">
        <v>0</v>
      </c>
      <c r="U678" s="102">
        <f t="shared" ca="1" si="339"/>
        <v>0</v>
      </c>
      <c r="V678" s="102">
        <f t="shared" ca="1" si="340"/>
        <v>0.5</v>
      </c>
      <c r="W678" s="102"/>
      <c r="X678" s="102"/>
      <c r="Y678" s="102"/>
      <c r="Z678" s="102"/>
    </row>
    <row r="679" spans="1:26" outlineLevel="1">
      <c r="A679">
        <f t="shared" ca="1" si="341"/>
        <v>2</v>
      </c>
      <c r="B679" t="str">
        <f t="shared" ca="1" si="342"/>
        <v>EP3 LPD1 LPS3 LPM1</v>
      </c>
      <c r="C679" s="280">
        <f ca="1">IF($A679&lt;&gt;$A678,1,MOD(C678-1+(COUNTIFS(D$411:$N$411,$A679)=COUNTIFS(D679:$N679,1)),C$410)+1)</f>
        <v>3</v>
      </c>
      <c r="D679" s="278">
        <f ca="1">IF($A679&lt;&gt;D$411,0,IF($A679&lt;&gt;$A678,1,MOD(D678-1+(COUNTIFS(E$411:$N$411,$A679)=COUNTIFS(E679:$N679,1)),D$410)+1))</f>
        <v>0</v>
      </c>
      <c r="E679" s="278">
        <f ca="1">IF($A679&lt;&gt;E$411,0,IF($A679&lt;&gt;$A678,1,MOD(E678-1+(COUNTIFS(F$411:$N$411,$A679)=COUNTIFS(F679:$N679,1)),E$410)+1))</f>
        <v>0</v>
      </c>
      <c r="F679" s="278">
        <f ca="1">IF($A679&lt;&gt;F$411,0,IF($A679&lt;&gt;$A678,1,MOD(F678-1+(COUNTIFS(G$411:$N$411,$A679)=COUNTIFS(G679:$N679,1)),F$410)+1))</f>
        <v>0</v>
      </c>
      <c r="G679" s="278">
        <f ca="1">IF($A679&lt;&gt;G$411,0,IF($A679&lt;&gt;$A678,1,MOD(G678-1+(COUNTIFS(H$411:$N$411,$A679)=COUNTIFS(H679:$N679,1)),G$410)+1))</f>
        <v>1</v>
      </c>
      <c r="H679" s="278">
        <f ca="1">IF($A679&lt;&gt;H$411,0,IF($A679&lt;&gt;$A678,1,MOD(H678-1+(COUNTIFS(I$411:$N$411,$A679)=COUNTIFS(I679:$N679,1)),H$410)+1))</f>
        <v>3</v>
      </c>
      <c r="I679" s="278">
        <f ca="1">IF($A679&lt;&gt;I$411,0,IF($A679&lt;&gt;$A678,1,MOD(I678-1+(COUNTIFS(N$411:$N$411,$A679)=COUNTIFS(N679:$N679,1)),I$410)+1))</f>
        <v>1</v>
      </c>
      <c r="J679" s="278"/>
      <c r="K679" s="278"/>
      <c r="L679" s="278"/>
      <c r="M679" s="278"/>
      <c r="O679">
        <v>267</v>
      </c>
      <c r="P679" s="102">
        <f t="shared" ca="1" si="335"/>
        <v>0.5</v>
      </c>
      <c r="Q679" s="102">
        <f t="shared" ca="1" si="336"/>
        <v>0</v>
      </c>
      <c r="R679" s="102">
        <f t="shared" ca="1" si="337"/>
        <v>0</v>
      </c>
      <c r="S679" s="102">
        <f t="shared" ca="1" si="338"/>
        <v>0</v>
      </c>
      <c r="T679" s="102">
        <v>0</v>
      </c>
      <c r="U679" s="102">
        <f t="shared" ca="1" si="339"/>
        <v>0.5</v>
      </c>
      <c r="V679" s="102">
        <f t="shared" ca="1" si="340"/>
        <v>-0.5</v>
      </c>
      <c r="W679" s="102"/>
      <c r="X679" s="102"/>
      <c r="Y679" s="102"/>
      <c r="Z679" s="102"/>
    </row>
    <row r="680" spans="1:26" outlineLevel="1">
      <c r="A680">
        <f t="shared" ca="1" si="341"/>
        <v>2</v>
      </c>
      <c r="B680" t="str">
        <f t="shared" ca="1" si="342"/>
        <v>EP3 LPD1 LPS3 LPM2</v>
      </c>
      <c r="C680" s="280">
        <f ca="1">IF($A680&lt;&gt;$A679,1,MOD(C679-1+(COUNTIFS(D$411:$N$411,$A680)=COUNTIFS(D680:$N680,1)),C$410)+1)</f>
        <v>3</v>
      </c>
      <c r="D680" s="278">
        <f ca="1">IF($A680&lt;&gt;D$411,0,IF($A680&lt;&gt;$A679,1,MOD(D679-1+(COUNTIFS(E$411:$N$411,$A680)=COUNTIFS(E680:$N680,1)),D$410)+1))</f>
        <v>0</v>
      </c>
      <c r="E680" s="278">
        <f ca="1">IF($A680&lt;&gt;E$411,0,IF($A680&lt;&gt;$A679,1,MOD(E679-1+(COUNTIFS(F$411:$N$411,$A680)=COUNTIFS(F680:$N680,1)),E$410)+1))</f>
        <v>0</v>
      </c>
      <c r="F680" s="278">
        <f ca="1">IF($A680&lt;&gt;F$411,0,IF($A680&lt;&gt;$A679,1,MOD(F679-1+(COUNTIFS(G$411:$N$411,$A680)=COUNTIFS(G680:$N680,1)),F$410)+1))</f>
        <v>0</v>
      </c>
      <c r="G680" s="278">
        <f ca="1">IF($A680&lt;&gt;G$411,0,IF($A680&lt;&gt;$A679,1,MOD(G679-1+(COUNTIFS(H$411:$N$411,$A680)=COUNTIFS(H680:$N680,1)),G$410)+1))</f>
        <v>1</v>
      </c>
      <c r="H680" s="278">
        <f ca="1">IF($A680&lt;&gt;H$411,0,IF($A680&lt;&gt;$A679,1,MOD(H679-1+(COUNTIFS(I$411:$N$411,$A680)=COUNTIFS(I680:$N680,1)),H$410)+1))</f>
        <v>3</v>
      </c>
      <c r="I680" s="278">
        <f ca="1">IF($A680&lt;&gt;I$411,0,IF($A680&lt;&gt;$A679,1,MOD(I679-1+(COUNTIFS(N$411:$N$411,$A680)=COUNTIFS(N680:$N680,1)),I$410)+1))</f>
        <v>2</v>
      </c>
      <c r="J680" s="278"/>
      <c r="K680" s="278"/>
      <c r="L680" s="278"/>
      <c r="M680" s="278"/>
      <c r="O680">
        <v>268</v>
      </c>
      <c r="P680" s="102">
        <f t="shared" ca="1" si="335"/>
        <v>0.5</v>
      </c>
      <c r="Q680" s="102">
        <f t="shared" ca="1" si="336"/>
        <v>0</v>
      </c>
      <c r="R680" s="102">
        <f t="shared" ca="1" si="337"/>
        <v>0</v>
      </c>
      <c r="S680" s="102">
        <f t="shared" ca="1" si="338"/>
        <v>0</v>
      </c>
      <c r="T680" s="102">
        <v>0</v>
      </c>
      <c r="U680" s="102">
        <f t="shared" ca="1" si="339"/>
        <v>0.5</v>
      </c>
      <c r="V680" s="102">
        <f t="shared" ca="1" si="340"/>
        <v>0</v>
      </c>
      <c r="W680" s="102"/>
      <c r="X680" s="102"/>
      <c r="Y680" s="102"/>
      <c r="Z680" s="102"/>
    </row>
    <row r="681" spans="1:26" outlineLevel="1">
      <c r="A681">
        <f t="shared" ca="1" si="341"/>
        <v>2</v>
      </c>
      <c r="B681" t="str">
        <f t="shared" ca="1" si="342"/>
        <v>EP3 LPD1 LPS3 LPM3</v>
      </c>
      <c r="C681" s="280">
        <f ca="1">IF($A681&lt;&gt;$A680,1,MOD(C680-1+(COUNTIFS(D$411:$N$411,$A681)=COUNTIFS(D681:$N681,1)),C$410)+1)</f>
        <v>3</v>
      </c>
      <c r="D681" s="278">
        <f ca="1">IF($A681&lt;&gt;D$411,0,IF($A681&lt;&gt;$A680,1,MOD(D680-1+(COUNTIFS(E$411:$N$411,$A681)=COUNTIFS(E681:$N681,1)),D$410)+1))</f>
        <v>0</v>
      </c>
      <c r="E681" s="278">
        <f ca="1">IF($A681&lt;&gt;E$411,0,IF($A681&lt;&gt;$A680,1,MOD(E680-1+(COUNTIFS(F$411:$N$411,$A681)=COUNTIFS(F681:$N681,1)),E$410)+1))</f>
        <v>0</v>
      </c>
      <c r="F681" s="278">
        <f ca="1">IF($A681&lt;&gt;F$411,0,IF($A681&lt;&gt;$A680,1,MOD(F680-1+(COUNTIFS(G$411:$N$411,$A681)=COUNTIFS(G681:$N681,1)),F$410)+1))</f>
        <v>0</v>
      </c>
      <c r="G681" s="278">
        <f ca="1">IF($A681&lt;&gt;G$411,0,IF($A681&lt;&gt;$A680,1,MOD(G680-1+(COUNTIFS(H$411:$N$411,$A681)=COUNTIFS(H681:$N681,1)),G$410)+1))</f>
        <v>1</v>
      </c>
      <c r="H681" s="278">
        <f ca="1">IF($A681&lt;&gt;H$411,0,IF($A681&lt;&gt;$A680,1,MOD(H680-1+(COUNTIFS(I$411:$N$411,$A681)=COUNTIFS(I681:$N681,1)),H$410)+1))</f>
        <v>3</v>
      </c>
      <c r="I681" s="278">
        <f ca="1">IF($A681&lt;&gt;I$411,0,IF($A681&lt;&gt;$A680,1,MOD(I680-1+(COUNTIFS(N$411:$N$411,$A681)=COUNTIFS(N681:$N681,1)),I$410)+1))</f>
        <v>3</v>
      </c>
      <c r="J681" s="278"/>
      <c r="K681" s="278"/>
      <c r="L681" s="278"/>
      <c r="M681" s="278"/>
      <c r="O681">
        <v>269</v>
      </c>
      <c r="P681" s="102">
        <f t="shared" ca="1" si="335"/>
        <v>0.5</v>
      </c>
      <c r="Q681" s="102">
        <f t="shared" ca="1" si="336"/>
        <v>0</v>
      </c>
      <c r="R681" s="102">
        <f t="shared" ca="1" si="337"/>
        <v>0</v>
      </c>
      <c r="S681" s="102">
        <f t="shared" ca="1" si="338"/>
        <v>0</v>
      </c>
      <c r="T681" s="102">
        <v>0</v>
      </c>
      <c r="U681" s="102">
        <f t="shared" ca="1" si="339"/>
        <v>0.5</v>
      </c>
      <c r="V681" s="102">
        <f t="shared" ca="1" si="340"/>
        <v>0.5</v>
      </c>
      <c r="W681" s="102"/>
      <c r="X681" s="102"/>
      <c r="Y681" s="102"/>
      <c r="Z681" s="102"/>
    </row>
    <row r="682" spans="1:26" outlineLevel="1">
      <c r="A682">
        <f t="shared" ca="1" si="341"/>
        <v>2</v>
      </c>
      <c r="B682" t="str">
        <f t="shared" ca="1" si="342"/>
        <v>EP1 LPD1 LPS1 LPM1</v>
      </c>
      <c r="C682" s="280">
        <f ca="1">IF($A682&lt;&gt;$A681,1,MOD(C681-1+(COUNTIFS(D$411:$N$411,$A682)=COUNTIFS(D682:$N682,1)),C$410)+1)</f>
        <v>1</v>
      </c>
      <c r="D682" s="278">
        <f ca="1">IF($A682&lt;&gt;D$411,0,IF($A682&lt;&gt;$A681,1,MOD(D681-1+(COUNTIFS(E$411:$N$411,$A682)=COUNTIFS(E682:$N682,1)),D$410)+1))</f>
        <v>0</v>
      </c>
      <c r="E682" s="278">
        <f ca="1">IF($A682&lt;&gt;E$411,0,IF($A682&lt;&gt;$A681,1,MOD(E681-1+(COUNTIFS(F$411:$N$411,$A682)=COUNTIFS(F682:$N682,1)),E$410)+1))</f>
        <v>0</v>
      </c>
      <c r="F682" s="278">
        <f ca="1">IF($A682&lt;&gt;F$411,0,IF($A682&lt;&gt;$A681,1,MOD(F681-1+(COUNTIFS(G$411:$N$411,$A682)=COUNTIFS(G682:$N682,1)),F$410)+1))</f>
        <v>0</v>
      </c>
      <c r="G682" s="278">
        <f ca="1">IF($A682&lt;&gt;G$411,0,IF($A682&lt;&gt;$A681,1,MOD(G681-1+(COUNTIFS(H$411:$N$411,$A682)=COUNTIFS(H682:$N682,1)),G$410)+1))</f>
        <v>1</v>
      </c>
      <c r="H682" s="278">
        <f ca="1">IF($A682&lt;&gt;H$411,0,IF($A682&lt;&gt;$A681,1,MOD(H681-1+(COUNTIFS(I$411:$N$411,$A682)=COUNTIFS(I682:$N682,1)),H$410)+1))</f>
        <v>1</v>
      </c>
      <c r="I682" s="278">
        <f ca="1">IF($A682&lt;&gt;I$411,0,IF($A682&lt;&gt;$A681,1,MOD(I681-1+(COUNTIFS(N$411:$N$411,$A682)=COUNTIFS(N682:$N682,1)),I$410)+1))</f>
        <v>1</v>
      </c>
      <c r="J682" s="278"/>
      <c r="K682" s="278"/>
      <c r="L682" s="278"/>
      <c r="M682" s="278"/>
      <c r="O682">
        <v>270</v>
      </c>
      <c r="P682" s="102">
        <f t="shared" ca="1" si="335"/>
        <v>-0.5</v>
      </c>
      <c r="Q682" s="102">
        <f t="shared" ca="1" si="336"/>
        <v>0</v>
      </c>
      <c r="R682" s="102">
        <f t="shared" ca="1" si="337"/>
        <v>0</v>
      </c>
      <c r="S682" s="102">
        <f t="shared" ca="1" si="338"/>
        <v>0</v>
      </c>
      <c r="T682" s="102">
        <v>0</v>
      </c>
      <c r="U682" s="102">
        <f t="shared" ca="1" si="339"/>
        <v>-0.5</v>
      </c>
      <c r="V682" s="102">
        <f t="shared" ca="1" si="340"/>
        <v>-0.5</v>
      </c>
      <c r="W682" s="102"/>
      <c r="X682" s="102"/>
      <c r="Y682" s="102"/>
      <c r="Z682" s="102"/>
    </row>
    <row r="683" spans="1:26" outlineLevel="1">
      <c r="A683">
        <f t="shared" ca="1" si="341"/>
        <v>2</v>
      </c>
      <c r="B683" t="str">
        <f t="shared" ca="1" si="342"/>
        <v>EP1 LPD1 LPS1 LPM2</v>
      </c>
      <c r="C683" s="280">
        <f ca="1">IF($A683&lt;&gt;$A682,1,MOD(C682-1+(COUNTIFS(D$411:$N$411,$A683)=COUNTIFS(D683:$N683,1)),C$410)+1)</f>
        <v>1</v>
      </c>
      <c r="D683" s="278">
        <f ca="1">IF($A683&lt;&gt;D$411,0,IF($A683&lt;&gt;$A682,1,MOD(D682-1+(COUNTIFS(E$411:$N$411,$A683)=COUNTIFS(E683:$N683,1)),D$410)+1))</f>
        <v>0</v>
      </c>
      <c r="E683" s="278">
        <f ca="1">IF($A683&lt;&gt;E$411,0,IF($A683&lt;&gt;$A682,1,MOD(E682-1+(COUNTIFS(F$411:$N$411,$A683)=COUNTIFS(F683:$N683,1)),E$410)+1))</f>
        <v>0</v>
      </c>
      <c r="F683" s="278">
        <f ca="1">IF($A683&lt;&gt;F$411,0,IF($A683&lt;&gt;$A682,1,MOD(F682-1+(COUNTIFS(G$411:$N$411,$A683)=COUNTIFS(G683:$N683,1)),F$410)+1))</f>
        <v>0</v>
      </c>
      <c r="G683" s="278">
        <f ca="1">IF($A683&lt;&gt;G$411,0,IF($A683&lt;&gt;$A682,1,MOD(G682-1+(COUNTIFS(H$411:$N$411,$A683)=COUNTIFS(H683:$N683,1)),G$410)+1))</f>
        <v>1</v>
      </c>
      <c r="H683" s="278">
        <f ca="1">IF($A683&lt;&gt;H$411,0,IF($A683&lt;&gt;$A682,1,MOD(H682-1+(COUNTIFS(I$411:$N$411,$A683)=COUNTIFS(I683:$N683,1)),H$410)+1))</f>
        <v>1</v>
      </c>
      <c r="I683" s="278">
        <f ca="1">IF($A683&lt;&gt;I$411,0,IF($A683&lt;&gt;$A682,1,MOD(I682-1+(COUNTIFS(N$411:$N$411,$A683)=COUNTIFS(N683:$N683,1)),I$410)+1))</f>
        <v>2</v>
      </c>
      <c r="J683" s="278"/>
      <c r="K683" s="278"/>
      <c r="L683" s="278"/>
      <c r="M683" s="278"/>
      <c r="O683">
        <v>271</v>
      </c>
      <c r="P683" s="102">
        <f t="shared" ca="1" si="335"/>
        <v>-0.5</v>
      </c>
      <c r="Q683" s="102">
        <f t="shared" ca="1" si="336"/>
        <v>0</v>
      </c>
      <c r="R683" s="102">
        <f t="shared" ca="1" si="337"/>
        <v>0</v>
      </c>
      <c r="S683" s="102">
        <f t="shared" ca="1" si="338"/>
        <v>0</v>
      </c>
      <c r="T683" s="102">
        <v>0</v>
      </c>
      <c r="U683" s="102">
        <f t="shared" ca="1" si="339"/>
        <v>-0.5</v>
      </c>
      <c r="V683" s="102">
        <f t="shared" ca="1" si="340"/>
        <v>0</v>
      </c>
      <c r="W683" s="102"/>
      <c r="X683" s="102"/>
      <c r="Y683" s="102"/>
      <c r="Z683" s="102"/>
    </row>
    <row r="684" spans="1:26" outlineLevel="1">
      <c r="A684">
        <f t="shared" ca="1" si="341"/>
        <v>2</v>
      </c>
      <c r="B684" t="str">
        <f t="shared" ca="1" si="342"/>
        <v>EP1 LPD1 LPS1 LPM3</v>
      </c>
      <c r="C684" s="280">
        <f ca="1">IF($A684&lt;&gt;$A683,1,MOD(C683-1+(COUNTIFS(D$411:$N$411,$A684)=COUNTIFS(D684:$N684,1)),C$410)+1)</f>
        <v>1</v>
      </c>
      <c r="D684" s="278">
        <f ca="1">IF($A684&lt;&gt;D$411,0,IF($A684&lt;&gt;$A683,1,MOD(D683-1+(COUNTIFS(E$411:$N$411,$A684)=COUNTIFS(E684:$N684,1)),D$410)+1))</f>
        <v>0</v>
      </c>
      <c r="E684" s="278">
        <f ca="1">IF($A684&lt;&gt;E$411,0,IF($A684&lt;&gt;$A683,1,MOD(E683-1+(COUNTIFS(F$411:$N$411,$A684)=COUNTIFS(F684:$N684,1)),E$410)+1))</f>
        <v>0</v>
      </c>
      <c r="F684" s="278">
        <f ca="1">IF($A684&lt;&gt;F$411,0,IF($A684&lt;&gt;$A683,1,MOD(F683-1+(COUNTIFS(G$411:$N$411,$A684)=COUNTIFS(G684:$N684,1)),F$410)+1))</f>
        <v>0</v>
      </c>
      <c r="G684" s="278">
        <f ca="1">IF($A684&lt;&gt;G$411,0,IF($A684&lt;&gt;$A683,1,MOD(G683-1+(COUNTIFS(H$411:$N$411,$A684)=COUNTIFS(H684:$N684,1)),G$410)+1))</f>
        <v>1</v>
      </c>
      <c r="H684" s="278">
        <f ca="1">IF($A684&lt;&gt;H$411,0,IF($A684&lt;&gt;$A683,1,MOD(H683-1+(COUNTIFS(I$411:$N$411,$A684)=COUNTIFS(I684:$N684,1)),H$410)+1))</f>
        <v>1</v>
      </c>
      <c r="I684" s="278">
        <f ca="1">IF($A684&lt;&gt;I$411,0,IF($A684&lt;&gt;$A683,1,MOD(I683-1+(COUNTIFS(N$411:$N$411,$A684)=COUNTIFS(N684:$N684,1)),I$410)+1))</f>
        <v>3</v>
      </c>
      <c r="J684" s="278"/>
      <c r="K684" s="278"/>
      <c r="L684" s="278"/>
      <c r="M684" s="278"/>
      <c r="O684">
        <v>272</v>
      </c>
      <c r="P684" s="102">
        <f t="shared" ca="1" si="335"/>
        <v>-0.5</v>
      </c>
      <c r="Q684" s="102">
        <f t="shared" ca="1" si="336"/>
        <v>0</v>
      </c>
      <c r="R684" s="102">
        <f t="shared" ca="1" si="337"/>
        <v>0</v>
      </c>
      <c r="S684" s="102">
        <f t="shared" ca="1" si="338"/>
        <v>0</v>
      </c>
      <c r="T684" s="102">
        <v>0</v>
      </c>
      <c r="U684" s="102">
        <f t="shared" ca="1" si="339"/>
        <v>-0.5</v>
      </c>
      <c r="V684" s="102">
        <f t="shared" ca="1" si="340"/>
        <v>0.5</v>
      </c>
      <c r="W684" s="102"/>
      <c r="X684" s="102"/>
      <c r="Y684" s="102"/>
      <c r="Z684" s="102"/>
    </row>
    <row r="685" spans="1:26" outlineLevel="1">
      <c r="A685">
        <f t="shared" ca="1" si="341"/>
        <v>2</v>
      </c>
      <c r="B685" t="str">
        <f t="shared" ca="1" si="342"/>
        <v>EP1 LPD1 LPS2 LPM1</v>
      </c>
      <c r="C685" s="280">
        <f ca="1">IF($A685&lt;&gt;$A684,1,MOD(C684-1+(COUNTIFS(D$411:$N$411,$A685)=COUNTIFS(D685:$N685,1)),C$410)+1)</f>
        <v>1</v>
      </c>
      <c r="D685" s="278">
        <f ca="1">IF($A685&lt;&gt;D$411,0,IF($A685&lt;&gt;$A684,1,MOD(D684-1+(COUNTIFS(E$411:$N$411,$A685)=COUNTIFS(E685:$N685,1)),D$410)+1))</f>
        <v>0</v>
      </c>
      <c r="E685" s="278">
        <f ca="1">IF($A685&lt;&gt;E$411,0,IF($A685&lt;&gt;$A684,1,MOD(E684-1+(COUNTIFS(F$411:$N$411,$A685)=COUNTIFS(F685:$N685,1)),E$410)+1))</f>
        <v>0</v>
      </c>
      <c r="F685" s="278">
        <f ca="1">IF($A685&lt;&gt;F$411,0,IF($A685&lt;&gt;$A684,1,MOD(F684-1+(COUNTIFS(G$411:$N$411,$A685)=COUNTIFS(G685:$N685,1)),F$410)+1))</f>
        <v>0</v>
      </c>
      <c r="G685" s="278">
        <f ca="1">IF($A685&lt;&gt;G$411,0,IF($A685&lt;&gt;$A684,1,MOD(G684-1+(COUNTIFS(H$411:$N$411,$A685)=COUNTIFS(H685:$N685,1)),G$410)+1))</f>
        <v>1</v>
      </c>
      <c r="H685" s="278">
        <f ca="1">IF($A685&lt;&gt;H$411,0,IF($A685&lt;&gt;$A684,1,MOD(H684-1+(COUNTIFS(I$411:$N$411,$A685)=COUNTIFS(I685:$N685,1)),H$410)+1))</f>
        <v>2</v>
      </c>
      <c r="I685" s="278">
        <f ca="1">IF($A685&lt;&gt;I$411,0,IF($A685&lt;&gt;$A684,1,MOD(I684-1+(COUNTIFS(N$411:$N$411,$A685)=COUNTIFS(N685:$N685,1)),I$410)+1))</f>
        <v>1</v>
      </c>
      <c r="J685" s="278"/>
      <c r="K685" s="278"/>
      <c r="L685" s="278"/>
      <c r="M685" s="278"/>
      <c r="O685">
        <v>273</v>
      </c>
      <c r="P685" s="102">
        <f t="shared" ref="P685:P748" ca="1" si="343">IF(C685=0,0,INDEX(C$403:C$406,C685,1))</f>
        <v>-0.5</v>
      </c>
      <c r="Q685" s="102">
        <f t="shared" ref="Q685:Q748" ca="1" si="344">IF(D685=0,0,INDEX(D$403:D$406,D685,1))</f>
        <v>0</v>
      </c>
      <c r="R685" s="102">
        <f t="shared" ref="R685:R748" ca="1" si="345">IF(E685=0,0,INDEX(E$403:E$406,E685,1))</f>
        <v>0</v>
      </c>
      <c r="S685" s="102">
        <f t="shared" ref="S685:S748" ca="1" si="346">IF(F685=0,0,INDEX(F$403:F$406,F685,1))</f>
        <v>0</v>
      </c>
      <c r="T685" s="102">
        <v>0</v>
      </c>
      <c r="U685" s="102">
        <f t="shared" ref="U685:U748" ca="1" si="347">IF(H685=0,0,INDEX(H$403:H$406,H685,1))</f>
        <v>0</v>
      </c>
      <c r="V685" s="102">
        <f t="shared" ref="V685:V748" ca="1" si="348">IF(I685=0,0,INDEX(I$403:I$406,I685,1))</f>
        <v>-0.5</v>
      </c>
      <c r="W685" s="102"/>
      <c r="X685" s="102"/>
      <c r="Y685" s="102"/>
      <c r="Z685" s="102"/>
    </row>
    <row r="686" spans="1:26" outlineLevel="1">
      <c r="A686">
        <f t="shared" ref="A686:A748" ca="1" si="349">OFFSET(A686,-1,0)</f>
        <v>2</v>
      </c>
      <c r="B686" t="str">
        <f t="shared" ca="1" si="342"/>
        <v>EP1 LPD1 LPS2 LPM2</v>
      </c>
      <c r="C686" s="280">
        <f ca="1">IF($A686&lt;&gt;$A685,1,MOD(C685-1+(COUNTIFS(D$411:$N$411,$A686)=COUNTIFS(D686:$N686,1)),C$410)+1)</f>
        <v>1</v>
      </c>
      <c r="D686" s="278">
        <f ca="1">IF($A686&lt;&gt;D$411,0,IF($A686&lt;&gt;$A685,1,MOD(D685-1+(COUNTIFS(E$411:$N$411,$A686)=COUNTIFS(E686:$N686,1)),D$410)+1))</f>
        <v>0</v>
      </c>
      <c r="E686" s="278">
        <f ca="1">IF($A686&lt;&gt;E$411,0,IF($A686&lt;&gt;$A685,1,MOD(E685-1+(COUNTIFS(F$411:$N$411,$A686)=COUNTIFS(F686:$N686,1)),E$410)+1))</f>
        <v>0</v>
      </c>
      <c r="F686" s="278">
        <f ca="1">IF($A686&lt;&gt;F$411,0,IF($A686&lt;&gt;$A685,1,MOD(F685-1+(COUNTIFS(G$411:$N$411,$A686)=COUNTIFS(G686:$N686,1)),F$410)+1))</f>
        <v>0</v>
      </c>
      <c r="G686" s="278">
        <f ca="1">IF($A686&lt;&gt;G$411,0,IF($A686&lt;&gt;$A685,1,MOD(G685-1+(COUNTIFS(H$411:$N$411,$A686)=COUNTIFS(H686:$N686,1)),G$410)+1))</f>
        <v>1</v>
      </c>
      <c r="H686" s="278">
        <f ca="1">IF($A686&lt;&gt;H$411,0,IF($A686&lt;&gt;$A685,1,MOD(H685-1+(COUNTIFS(I$411:$N$411,$A686)=COUNTIFS(I686:$N686,1)),H$410)+1))</f>
        <v>2</v>
      </c>
      <c r="I686" s="278">
        <f ca="1">IF($A686&lt;&gt;I$411,0,IF($A686&lt;&gt;$A685,1,MOD(I685-1+(COUNTIFS(N$411:$N$411,$A686)=COUNTIFS(N686:$N686,1)),I$410)+1))</f>
        <v>2</v>
      </c>
      <c r="J686" s="278"/>
      <c r="K686" s="278"/>
      <c r="L686" s="278"/>
      <c r="M686" s="278"/>
      <c r="O686">
        <v>274</v>
      </c>
      <c r="P686" s="102">
        <f t="shared" ca="1" si="343"/>
        <v>-0.5</v>
      </c>
      <c r="Q686" s="102">
        <f t="shared" ca="1" si="344"/>
        <v>0</v>
      </c>
      <c r="R686" s="102">
        <f t="shared" ca="1" si="345"/>
        <v>0</v>
      </c>
      <c r="S686" s="102">
        <f t="shared" ca="1" si="346"/>
        <v>0</v>
      </c>
      <c r="T686" s="102">
        <v>0</v>
      </c>
      <c r="U686" s="102">
        <f t="shared" ca="1" si="347"/>
        <v>0</v>
      </c>
      <c r="V686" s="102">
        <f t="shared" ca="1" si="348"/>
        <v>0</v>
      </c>
      <c r="W686" s="102"/>
      <c r="X686" s="102"/>
      <c r="Y686" s="102"/>
      <c r="Z686" s="102"/>
    </row>
    <row r="687" spans="1:26" outlineLevel="1">
      <c r="A687">
        <f t="shared" ca="1" si="349"/>
        <v>2</v>
      </c>
      <c r="B687" t="str">
        <f t="shared" ca="1" si="342"/>
        <v>EP1 LPD1 LPS2 LPM3</v>
      </c>
      <c r="C687" s="280">
        <f ca="1">IF($A687&lt;&gt;$A686,1,MOD(C686-1+(COUNTIFS(D$411:$N$411,$A687)=COUNTIFS(D687:$N687,1)),C$410)+1)</f>
        <v>1</v>
      </c>
      <c r="D687" s="278">
        <f ca="1">IF($A687&lt;&gt;D$411,0,IF($A687&lt;&gt;$A686,1,MOD(D686-1+(COUNTIFS(E$411:$N$411,$A687)=COUNTIFS(E687:$N687,1)),D$410)+1))</f>
        <v>0</v>
      </c>
      <c r="E687" s="278">
        <f ca="1">IF($A687&lt;&gt;E$411,0,IF($A687&lt;&gt;$A686,1,MOD(E686-1+(COUNTIFS(F$411:$N$411,$A687)=COUNTIFS(F687:$N687,1)),E$410)+1))</f>
        <v>0</v>
      </c>
      <c r="F687" s="278">
        <f ca="1">IF($A687&lt;&gt;F$411,0,IF($A687&lt;&gt;$A686,1,MOD(F686-1+(COUNTIFS(G$411:$N$411,$A687)=COUNTIFS(G687:$N687,1)),F$410)+1))</f>
        <v>0</v>
      </c>
      <c r="G687" s="278">
        <f ca="1">IF($A687&lt;&gt;G$411,0,IF($A687&lt;&gt;$A686,1,MOD(G686-1+(COUNTIFS(H$411:$N$411,$A687)=COUNTIFS(H687:$N687,1)),G$410)+1))</f>
        <v>1</v>
      </c>
      <c r="H687" s="278">
        <f ca="1">IF($A687&lt;&gt;H$411,0,IF($A687&lt;&gt;$A686,1,MOD(H686-1+(COUNTIFS(I$411:$N$411,$A687)=COUNTIFS(I687:$N687,1)),H$410)+1))</f>
        <v>2</v>
      </c>
      <c r="I687" s="278">
        <f ca="1">IF($A687&lt;&gt;I$411,0,IF($A687&lt;&gt;$A686,1,MOD(I686-1+(COUNTIFS(N$411:$N$411,$A687)=COUNTIFS(N687:$N687,1)),I$410)+1))</f>
        <v>3</v>
      </c>
      <c r="J687" s="278"/>
      <c r="K687" s="278"/>
      <c r="L687" s="278"/>
      <c r="M687" s="278"/>
      <c r="O687">
        <v>275</v>
      </c>
      <c r="P687" s="102">
        <f t="shared" ca="1" si="343"/>
        <v>-0.5</v>
      </c>
      <c r="Q687" s="102">
        <f t="shared" ca="1" si="344"/>
        <v>0</v>
      </c>
      <c r="R687" s="102">
        <f t="shared" ca="1" si="345"/>
        <v>0</v>
      </c>
      <c r="S687" s="102">
        <f t="shared" ca="1" si="346"/>
        <v>0</v>
      </c>
      <c r="T687" s="102">
        <v>0</v>
      </c>
      <c r="U687" s="102">
        <f t="shared" ca="1" si="347"/>
        <v>0</v>
      </c>
      <c r="V687" s="102">
        <f t="shared" ca="1" si="348"/>
        <v>0.5</v>
      </c>
      <c r="W687" s="102"/>
      <c r="X687" s="102"/>
      <c r="Y687" s="102"/>
      <c r="Z687" s="102"/>
    </row>
    <row r="688" spans="1:26" outlineLevel="1">
      <c r="A688">
        <f t="shared" ca="1" si="349"/>
        <v>2</v>
      </c>
      <c r="B688" t="str">
        <f t="shared" ca="1" si="342"/>
        <v>EP1 LPD1 LPS3 LPM1</v>
      </c>
      <c r="C688" s="280">
        <f ca="1">IF($A688&lt;&gt;$A687,1,MOD(C687-1+(COUNTIFS(D$411:$N$411,$A688)=COUNTIFS(D688:$N688,1)),C$410)+1)</f>
        <v>1</v>
      </c>
      <c r="D688" s="278">
        <f ca="1">IF($A688&lt;&gt;D$411,0,IF($A688&lt;&gt;$A687,1,MOD(D687-1+(COUNTIFS(E$411:$N$411,$A688)=COUNTIFS(E688:$N688,1)),D$410)+1))</f>
        <v>0</v>
      </c>
      <c r="E688" s="278">
        <f ca="1">IF($A688&lt;&gt;E$411,0,IF($A688&lt;&gt;$A687,1,MOD(E687-1+(COUNTIFS(F$411:$N$411,$A688)=COUNTIFS(F688:$N688,1)),E$410)+1))</f>
        <v>0</v>
      </c>
      <c r="F688" s="278">
        <f ca="1">IF($A688&lt;&gt;F$411,0,IF($A688&lt;&gt;$A687,1,MOD(F687-1+(COUNTIFS(G$411:$N$411,$A688)=COUNTIFS(G688:$N688,1)),F$410)+1))</f>
        <v>0</v>
      </c>
      <c r="G688" s="278">
        <f ca="1">IF($A688&lt;&gt;G$411,0,IF($A688&lt;&gt;$A687,1,MOD(G687-1+(COUNTIFS(H$411:$N$411,$A688)=COUNTIFS(H688:$N688,1)),G$410)+1))</f>
        <v>1</v>
      </c>
      <c r="H688" s="278">
        <f ca="1">IF($A688&lt;&gt;H$411,0,IF($A688&lt;&gt;$A687,1,MOD(H687-1+(COUNTIFS(I$411:$N$411,$A688)=COUNTIFS(I688:$N688,1)),H$410)+1))</f>
        <v>3</v>
      </c>
      <c r="I688" s="278">
        <f ca="1">IF($A688&lt;&gt;I$411,0,IF($A688&lt;&gt;$A687,1,MOD(I687-1+(COUNTIFS(N$411:$N$411,$A688)=COUNTIFS(N688:$N688,1)),I$410)+1))</f>
        <v>1</v>
      </c>
      <c r="J688" s="278"/>
      <c r="K688" s="278"/>
      <c r="L688" s="278"/>
      <c r="M688" s="278"/>
      <c r="O688">
        <v>276</v>
      </c>
      <c r="P688" s="102">
        <f t="shared" ca="1" si="343"/>
        <v>-0.5</v>
      </c>
      <c r="Q688" s="102">
        <f t="shared" ca="1" si="344"/>
        <v>0</v>
      </c>
      <c r="R688" s="102">
        <f t="shared" ca="1" si="345"/>
        <v>0</v>
      </c>
      <c r="S688" s="102">
        <f t="shared" ca="1" si="346"/>
        <v>0</v>
      </c>
      <c r="T688" s="102">
        <v>0</v>
      </c>
      <c r="U688" s="102">
        <f t="shared" ca="1" si="347"/>
        <v>0.5</v>
      </c>
      <c r="V688" s="102">
        <f t="shared" ca="1" si="348"/>
        <v>-0.5</v>
      </c>
      <c r="W688" s="102"/>
      <c r="X688" s="102"/>
      <c r="Y688" s="102"/>
      <c r="Z688" s="102"/>
    </row>
    <row r="689" spans="1:26" outlineLevel="1">
      <c r="A689">
        <f t="shared" ca="1" si="349"/>
        <v>2</v>
      </c>
      <c r="B689" t="str">
        <f t="shared" ca="1" si="342"/>
        <v>EP1 LPD1 LPS3 LPM2</v>
      </c>
      <c r="C689" s="280">
        <f ca="1">IF($A689&lt;&gt;$A688,1,MOD(C688-1+(COUNTIFS(D$411:$N$411,$A689)=COUNTIFS(D689:$N689,1)),C$410)+1)</f>
        <v>1</v>
      </c>
      <c r="D689" s="278">
        <f ca="1">IF($A689&lt;&gt;D$411,0,IF($A689&lt;&gt;$A688,1,MOD(D688-1+(COUNTIFS(E$411:$N$411,$A689)=COUNTIFS(E689:$N689,1)),D$410)+1))</f>
        <v>0</v>
      </c>
      <c r="E689" s="278">
        <f ca="1">IF($A689&lt;&gt;E$411,0,IF($A689&lt;&gt;$A688,1,MOD(E688-1+(COUNTIFS(F$411:$N$411,$A689)=COUNTIFS(F689:$N689,1)),E$410)+1))</f>
        <v>0</v>
      </c>
      <c r="F689" s="278">
        <f ca="1">IF($A689&lt;&gt;F$411,0,IF($A689&lt;&gt;$A688,1,MOD(F688-1+(COUNTIFS(G$411:$N$411,$A689)=COUNTIFS(G689:$N689,1)),F$410)+1))</f>
        <v>0</v>
      </c>
      <c r="G689" s="278">
        <f ca="1">IF($A689&lt;&gt;G$411,0,IF($A689&lt;&gt;$A688,1,MOD(G688-1+(COUNTIFS(H$411:$N$411,$A689)=COUNTIFS(H689:$N689,1)),G$410)+1))</f>
        <v>1</v>
      </c>
      <c r="H689" s="278">
        <f ca="1">IF($A689&lt;&gt;H$411,0,IF($A689&lt;&gt;$A688,1,MOD(H688-1+(COUNTIFS(I$411:$N$411,$A689)=COUNTIFS(I689:$N689,1)),H$410)+1))</f>
        <v>3</v>
      </c>
      <c r="I689" s="278">
        <f ca="1">IF($A689&lt;&gt;I$411,0,IF($A689&lt;&gt;$A688,1,MOD(I688-1+(COUNTIFS(N$411:$N$411,$A689)=COUNTIFS(N689:$N689,1)),I$410)+1))</f>
        <v>2</v>
      </c>
      <c r="J689" s="278"/>
      <c r="K689" s="278"/>
      <c r="L689" s="278"/>
      <c r="M689" s="278"/>
      <c r="O689">
        <v>277</v>
      </c>
      <c r="P689" s="102">
        <f t="shared" ca="1" si="343"/>
        <v>-0.5</v>
      </c>
      <c r="Q689" s="102">
        <f t="shared" ca="1" si="344"/>
        <v>0</v>
      </c>
      <c r="R689" s="102">
        <f t="shared" ca="1" si="345"/>
        <v>0</v>
      </c>
      <c r="S689" s="102">
        <f t="shared" ca="1" si="346"/>
        <v>0</v>
      </c>
      <c r="T689" s="102">
        <v>0</v>
      </c>
      <c r="U689" s="102">
        <f t="shared" ca="1" si="347"/>
        <v>0.5</v>
      </c>
      <c r="V689" s="102">
        <f t="shared" ca="1" si="348"/>
        <v>0</v>
      </c>
      <c r="W689" s="102"/>
      <c r="X689" s="102"/>
      <c r="Y689" s="102"/>
      <c r="Z689" s="102"/>
    </row>
    <row r="690" spans="1:26" outlineLevel="1">
      <c r="A690">
        <f t="shared" ca="1" si="349"/>
        <v>2</v>
      </c>
      <c r="B690" t="str">
        <f t="shared" ca="1" si="342"/>
        <v>EP1 LPD1 LPS3 LPM3</v>
      </c>
      <c r="C690" s="280">
        <f ca="1">IF($A690&lt;&gt;$A689,1,MOD(C689-1+(COUNTIFS(D$411:$N$411,$A690)=COUNTIFS(D690:$N690,1)),C$410)+1)</f>
        <v>1</v>
      </c>
      <c r="D690" s="278">
        <f ca="1">IF($A690&lt;&gt;D$411,0,IF($A690&lt;&gt;$A689,1,MOD(D689-1+(COUNTIFS(E$411:$N$411,$A690)=COUNTIFS(E690:$N690,1)),D$410)+1))</f>
        <v>0</v>
      </c>
      <c r="E690" s="278">
        <f ca="1">IF($A690&lt;&gt;E$411,0,IF($A690&lt;&gt;$A689,1,MOD(E689-1+(COUNTIFS(F$411:$N$411,$A690)=COUNTIFS(F690:$N690,1)),E$410)+1))</f>
        <v>0</v>
      </c>
      <c r="F690" s="278">
        <f ca="1">IF($A690&lt;&gt;F$411,0,IF($A690&lt;&gt;$A689,1,MOD(F689-1+(COUNTIFS(G$411:$N$411,$A690)=COUNTIFS(G690:$N690,1)),F$410)+1))</f>
        <v>0</v>
      </c>
      <c r="G690" s="278">
        <f ca="1">IF($A690&lt;&gt;G$411,0,IF($A690&lt;&gt;$A689,1,MOD(G689-1+(COUNTIFS(H$411:$N$411,$A690)=COUNTIFS(H690:$N690,1)),G$410)+1))</f>
        <v>1</v>
      </c>
      <c r="H690" s="278">
        <f ca="1">IF($A690&lt;&gt;H$411,0,IF($A690&lt;&gt;$A689,1,MOD(H689-1+(COUNTIFS(I$411:$N$411,$A690)=COUNTIFS(I690:$N690,1)),H$410)+1))</f>
        <v>3</v>
      </c>
      <c r="I690" s="278">
        <f ca="1">IF($A690&lt;&gt;I$411,0,IF($A690&lt;&gt;$A689,1,MOD(I689-1+(COUNTIFS(N$411:$N$411,$A690)=COUNTIFS(N690:$N690,1)),I$410)+1))</f>
        <v>3</v>
      </c>
      <c r="J690" s="278"/>
      <c r="K690" s="278"/>
      <c r="L690" s="278"/>
      <c r="M690" s="278"/>
      <c r="O690">
        <v>278</v>
      </c>
      <c r="P690" s="102">
        <f t="shared" ca="1" si="343"/>
        <v>-0.5</v>
      </c>
      <c r="Q690" s="102">
        <f t="shared" ca="1" si="344"/>
        <v>0</v>
      </c>
      <c r="R690" s="102">
        <f t="shared" ca="1" si="345"/>
        <v>0</v>
      </c>
      <c r="S690" s="102">
        <f t="shared" ca="1" si="346"/>
        <v>0</v>
      </c>
      <c r="T690" s="102">
        <v>0</v>
      </c>
      <c r="U690" s="102">
        <f t="shared" ca="1" si="347"/>
        <v>0.5</v>
      </c>
      <c r="V690" s="102">
        <f t="shared" ca="1" si="348"/>
        <v>0.5</v>
      </c>
      <c r="W690" s="102"/>
      <c r="X690" s="102"/>
      <c r="Y690" s="102"/>
      <c r="Z690" s="102"/>
    </row>
    <row r="691" spans="1:26" outlineLevel="1">
      <c r="A691">
        <f t="shared" ca="1" si="349"/>
        <v>2</v>
      </c>
      <c r="B691" t="str">
        <f t="shared" ca="1" si="342"/>
        <v>EP2 LPD1 LPS1 LPM1</v>
      </c>
      <c r="C691" s="280">
        <f ca="1">IF($A691&lt;&gt;$A690,1,MOD(C690-1+(COUNTIFS(D$411:$N$411,$A691)=COUNTIFS(D691:$N691,1)),C$410)+1)</f>
        <v>2</v>
      </c>
      <c r="D691" s="278">
        <f ca="1">IF($A691&lt;&gt;D$411,0,IF($A691&lt;&gt;$A690,1,MOD(D690-1+(COUNTIFS(E$411:$N$411,$A691)=COUNTIFS(E691:$N691,1)),D$410)+1))</f>
        <v>0</v>
      </c>
      <c r="E691" s="278">
        <f ca="1">IF($A691&lt;&gt;E$411,0,IF($A691&lt;&gt;$A690,1,MOD(E690-1+(COUNTIFS(F$411:$N$411,$A691)=COUNTIFS(F691:$N691,1)),E$410)+1))</f>
        <v>0</v>
      </c>
      <c r="F691" s="278">
        <f ca="1">IF($A691&lt;&gt;F$411,0,IF($A691&lt;&gt;$A690,1,MOD(F690-1+(COUNTIFS(G$411:$N$411,$A691)=COUNTIFS(G691:$N691,1)),F$410)+1))</f>
        <v>0</v>
      </c>
      <c r="G691" s="278">
        <f ca="1">IF($A691&lt;&gt;G$411,0,IF($A691&lt;&gt;$A690,1,MOD(G690-1+(COUNTIFS(H$411:$N$411,$A691)=COUNTIFS(H691:$N691,1)),G$410)+1))</f>
        <v>1</v>
      </c>
      <c r="H691" s="278">
        <f ca="1">IF($A691&lt;&gt;H$411,0,IF($A691&lt;&gt;$A690,1,MOD(H690-1+(COUNTIFS(I$411:$N$411,$A691)=COUNTIFS(I691:$N691,1)),H$410)+1))</f>
        <v>1</v>
      </c>
      <c r="I691" s="278">
        <f ca="1">IF($A691&lt;&gt;I$411,0,IF($A691&lt;&gt;$A690,1,MOD(I690-1+(COUNTIFS(N$411:$N$411,$A691)=COUNTIFS(N691:$N691,1)),I$410)+1))</f>
        <v>1</v>
      </c>
      <c r="J691" s="278"/>
      <c r="K691" s="278"/>
      <c r="L691" s="278"/>
      <c r="M691" s="278"/>
      <c r="O691">
        <v>279</v>
      </c>
      <c r="P691" s="102">
        <f t="shared" ca="1" si="343"/>
        <v>0</v>
      </c>
      <c r="Q691" s="102">
        <f t="shared" ca="1" si="344"/>
        <v>0</v>
      </c>
      <c r="R691" s="102">
        <f t="shared" ca="1" si="345"/>
        <v>0</v>
      </c>
      <c r="S691" s="102">
        <f t="shared" ca="1" si="346"/>
        <v>0</v>
      </c>
      <c r="T691" s="102">
        <v>0</v>
      </c>
      <c r="U691" s="102">
        <f t="shared" ca="1" si="347"/>
        <v>-0.5</v>
      </c>
      <c r="V691" s="102">
        <f t="shared" ca="1" si="348"/>
        <v>-0.5</v>
      </c>
      <c r="W691" s="102"/>
      <c r="X691" s="102"/>
      <c r="Y691" s="102"/>
      <c r="Z691" s="102"/>
    </row>
    <row r="692" spans="1:26" outlineLevel="1">
      <c r="A692">
        <f t="shared" ca="1" si="349"/>
        <v>2</v>
      </c>
      <c r="B692" t="str">
        <f t="shared" ca="1" si="342"/>
        <v>EP2 LPD1 LPS1 LPM2</v>
      </c>
      <c r="C692" s="280">
        <f ca="1">IF($A692&lt;&gt;$A691,1,MOD(C691-1+(COUNTIFS(D$411:$N$411,$A692)=COUNTIFS(D692:$N692,1)),C$410)+1)</f>
        <v>2</v>
      </c>
      <c r="D692" s="278">
        <f ca="1">IF($A692&lt;&gt;D$411,0,IF($A692&lt;&gt;$A691,1,MOD(D691-1+(COUNTIFS(E$411:$N$411,$A692)=COUNTIFS(E692:$N692,1)),D$410)+1))</f>
        <v>0</v>
      </c>
      <c r="E692" s="278">
        <f ca="1">IF($A692&lt;&gt;E$411,0,IF($A692&lt;&gt;$A691,1,MOD(E691-1+(COUNTIFS(F$411:$N$411,$A692)=COUNTIFS(F692:$N692,1)),E$410)+1))</f>
        <v>0</v>
      </c>
      <c r="F692" s="278">
        <f ca="1">IF($A692&lt;&gt;F$411,0,IF($A692&lt;&gt;$A691,1,MOD(F691-1+(COUNTIFS(G$411:$N$411,$A692)=COUNTIFS(G692:$N692,1)),F$410)+1))</f>
        <v>0</v>
      </c>
      <c r="G692" s="278">
        <f ca="1">IF($A692&lt;&gt;G$411,0,IF($A692&lt;&gt;$A691,1,MOD(G691-1+(COUNTIFS(H$411:$N$411,$A692)=COUNTIFS(H692:$N692,1)),G$410)+1))</f>
        <v>1</v>
      </c>
      <c r="H692" s="278">
        <f ca="1">IF($A692&lt;&gt;H$411,0,IF($A692&lt;&gt;$A691,1,MOD(H691-1+(COUNTIFS(I$411:$N$411,$A692)=COUNTIFS(I692:$N692,1)),H$410)+1))</f>
        <v>1</v>
      </c>
      <c r="I692" s="278">
        <f ca="1">IF($A692&lt;&gt;I$411,0,IF($A692&lt;&gt;$A691,1,MOD(I691-1+(COUNTIFS(N$411:$N$411,$A692)=COUNTIFS(N692:$N692,1)),I$410)+1))</f>
        <v>2</v>
      </c>
      <c r="J692" s="278"/>
      <c r="K692" s="278"/>
      <c r="L692" s="278"/>
      <c r="M692" s="278"/>
      <c r="O692">
        <v>280</v>
      </c>
      <c r="P692" s="102">
        <f t="shared" ca="1" si="343"/>
        <v>0</v>
      </c>
      <c r="Q692" s="102">
        <f t="shared" ca="1" si="344"/>
        <v>0</v>
      </c>
      <c r="R692" s="102">
        <f t="shared" ca="1" si="345"/>
        <v>0</v>
      </c>
      <c r="S692" s="102">
        <f t="shared" ca="1" si="346"/>
        <v>0</v>
      </c>
      <c r="T692" s="102">
        <v>0</v>
      </c>
      <c r="U692" s="102">
        <f t="shared" ca="1" si="347"/>
        <v>-0.5</v>
      </c>
      <c r="V692" s="102">
        <f t="shared" ca="1" si="348"/>
        <v>0</v>
      </c>
      <c r="W692" s="102"/>
      <c r="X692" s="102"/>
      <c r="Y692" s="102"/>
      <c r="Z692" s="102"/>
    </row>
    <row r="693" spans="1:26" outlineLevel="1">
      <c r="A693">
        <f t="shared" ca="1" si="349"/>
        <v>2</v>
      </c>
      <c r="B693" t="str">
        <f t="shared" ca="1" si="342"/>
        <v>EP2 LPD1 LPS1 LPM3</v>
      </c>
      <c r="C693" s="280">
        <f ca="1">IF($A693&lt;&gt;$A692,1,MOD(C692-1+(COUNTIFS(D$411:$N$411,$A693)=COUNTIFS(D693:$N693,1)),C$410)+1)</f>
        <v>2</v>
      </c>
      <c r="D693" s="278">
        <f ca="1">IF($A693&lt;&gt;D$411,0,IF($A693&lt;&gt;$A692,1,MOD(D692-1+(COUNTIFS(E$411:$N$411,$A693)=COUNTIFS(E693:$N693,1)),D$410)+1))</f>
        <v>0</v>
      </c>
      <c r="E693" s="278">
        <f ca="1">IF($A693&lt;&gt;E$411,0,IF($A693&lt;&gt;$A692,1,MOD(E692-1+(COUNTIFS(F$411:$N$411,$A693)=COUNTIFS(F693:$N693,1)),E$410)+1))</f>
        <v>0</v>
      </c>
      <c r="F693" s="278">
        <f ca="1">IF($A693&lt;&gt;F$411,0,IF($A693&lt;&gt;$A692,1,MOD(F692-1+(COUNTIFS(G$411:$N$411,$A693)=COUNTIFS(G693:$N693,1)),F$410)+1))</f>
        <v>0</v>
      </c>
      <c r="G693" s="278">
        <f ca="1">IF($A693&lt;&gt;G$411,0,IF($A693&lt;&gt;$A692,1,MOD(G692-1+(COUNTIFS(H$411:$N$411,$A693)=COUNTIFS(H693:$N693,1)),G$410)+1))</f>
        <v>1</v>
      </c>
      <c r="H693" s="278">
        <f ca="1">IF($A693&lt;&gt;H$411,0,IF($A693&lt;&gt;$A692,1,MOD(H692-1+(COUNTIFS(I$411:$N$411,$A693)=COUNTIFS(I693:$N693,1)),H$410)+1))</f>
        <v>1</v>
      </c>
      <c r="I693" s="278">
        <f ca="1">IF($A693&lt;&gt;I$411,0,IF($A693&lt;&gt;$A692,1,MOD(I692-1+(COUNTIFS(N$411:$N$411,$A693)=COUNTIFS(N693:$N693,1)),I$410)+1))</f>
        <v>3</v>
      </c>
      <c r="J693" s="278"/>
      <c r="K693" s="278"/>
      <c r="L693" s="278"/>
      <c r="M693" s="278"/>
      <c r="O693">
        <v>281</v>
      </c>
      <c r="P693" s="102">
        <f t="shared" ca="1" si="343"/>
        <v>0</v>
      </c>
      <c r="Q693" s="102">
        <f t="shared" ca="1" si="344"/>
        <v>0</v>
      </c>
      <c r="R693" s="102">
        <f t="shared" ca="1" si="345"/>
        <v>0</v>
      </c>
      <c r="S693" s="102">
        <f t="shared" ca="1" si="346"/>
        <v>0</v>
      </c>
      <c r="T693" s="102">
        <v>0</v>
      </c>
      <c r="U693" s="102">
        <f t="shared" ca="1" si="347"/>
        <v>-0.5</v>
      </c>
      <c r="V693" s="102">
        <f t="shared" ca="1" si="348"/>
        <v>0.5</v>
      </c>
      <c r="W693" s="102"/>
      <c r="X693" s="102"/>
      <c r="Y693" s="102"/>
      <c r="Z693" s="102"/>
    </row>
    <row r="694" spans="1:26" outlineLevel="1">
      <c r="A694">
        <f t="shared" ca="1" si="349"/>
        <v>2</v>
      </c>
      <c r="B694" t="str">
        <f t="shared" ca="1" si="342"/>
        <v>EP2 LPD1 LPS2 LPM1</v>
      </c>
      <c r="C694" s="280">
        <f ca="1">IF($A694&lt;&gt;$A693,1,MOD(C693-1+(COUNTIFS(D$411:$N$411,$A694)=COUNTIFS(D694:$N694,1)),C$410)+1)</f>
        <v>2</v>
      </c>
      <c r="D694" s="278">
        <f ca="1">IF($A694&lt;&gt;D$411,0,IF($A694&lt;&gt;$A693,1,MOD(D693-1+(COUNTIFS(E$411:$N$411,$A694)=COUNTIFS(E694:$N694,1)),D$410)+1))</f>
        <v>0</v>
      </c>
      <c r="E694" s="278">
        <f ca="1">IF($A694&lt;&gt;E$411,0,IF($A694&lt;&gt;$A693,1,MOD(E693-1+(COUNTIFS(F$411:$N$411,$A694)=COUNTIFS(F694:$N694,1)),E$410)+1))</f>
        <v>0</v>
      </c>
      <c r="F694" s="278">
        <f ca="1">IF($A694&lt;&gt;F$411,0,IF($A694&lt;&gt;$A693,1,MOD(F693-1+(COUNTIFS(G$411:$N$411,$A694)=COUNTIFS(G694:$N694,1)),F$410)+1))</f>
        <v>0</v>
      </c>
      <c r="G694" s="278">
        <f ca="1">IF($A694&lt;&gt;G$411,0,IF($A694&lt;&gt;$A693,1,MOD(G693-1+(COUNTIFS(H$411:$N$411,$A694)=COUNTIFS(H694:$N694,1)),G$410)+1))</f>
        <v>1</v>
      </c>
      <c r="H694" s="278">
        <f ca="1">IF($A694&lt;&gt;H$411,0,IF($A694&lt;&gt;$A693,1,MOD(H693-1+(COUNTIFS(I$411:$N$411,$A694)=COUNTIFS(I694:$N694,1)),H$410)+1))</f>
        <v>2</v>
      </c>
      <c r="I694" s="278">
        <f ca="1">IF($A694&lt;&gt;I$411,0,IF($A694&lt;&gt;$A693,1,MOD(I693-1+(COUNTIFS(N$411:$N$411,$A694)=COUNTIFS(N694:$N694,1)),I$410)+1))</f>
        <v>1</v>
      </c>
      <c r="J694" s="278"/>
      <c r="K694" s="278"/>
      <c r="L694" s="278"/>
      <c r="M694" s="278"/>
      <c r="O694">
        <v>282</v>
      </c>
      <c r="P694" s="102">
        <f t="shared" ca="1" si="343"/>
        <v>0</v>
      </c>
      <c r="Q694" s="102">
        <f t="shared" ca="1" si="344"/>
        <v>0</v>
      </c>
      <c r="R694" s="102">
        <f t="shared" ca="1" si="345"/>
        <v>0</v>
      </c>
      <c r="S694" s="102">
        <f t="shared" ca="1" si="346"/>
        <v>0</v>
      </c>
      <c r="T694" s="102">
        <v>0</v>
      </c>
      <c r="U694" s="102">
        <f t="shared" ca="1" si="347"/>
        <v>0</v>
      </c>
      <c r="V694" s="102">
        <f t="shared" ca="1" si="348"/>
        <v>-0.5</v>
      </c>
      <c r="W694" s="102"/>
      <c r="X694" s="102"/>
      <c r="Y694" s="102"/>
      <c r="Z694" s="102"/>
    </row>
    <row r="695" spans="1:26" outlineLevel="1">
      <c r="A695">
        <f t="shared" ca="1" si="349"/>
        <v>2</v>
      </c>
      <c r="B695" t="str">
        <f t="shared" ca="1" si="342"/>
        <v>EP2 LPD1 LPS2 LPM2</v>
      </c>
      <c r="C695" s="280">
        <f ca="1">IF($A695&lt;&gt;$A694,1,MOD(C694-1+(COUNTIFS(D$411:$N$411,$A695)=COUNTIFS(D695:$N695,1)),C$410)+1)</f>
        <v>2</v>
      </c>
      <c r="D695" s="278">
        <f ca="1">IF($A695&lt;&gt;D$411,0,IF($A695&lt;&gt;$A694,1,MOD(D694-1+(COUNTIFS(E$411:$N$411,$A695)=COUNTIFS(E695:$N695,1)),D$410)+1))</f>
        <v>0</v>
      </c>
      <c r="E695" s="278">
        <f ca="1">IF($A695&lt;&gt;E$411,0,IF($A695&lt;&gt;$A694,1,MOD(E694-1+(COUNTIFS(F$411:$N$411,$A695)=COUNTIFS(F695:$N695,1)),E$410)+1))</f>
        <v>0</v>
      </c>
      <c r="F695" s="278">
        <f ca="1">IF($A695&lt;&gt;F$411,0,IF($A695&lt;&gt;$A694,1,MOD(F694-1+(COUNTIFS(G$411:$N$411,$A695)=COUNTIFS(G695:$N695,1)),F$410)+1))</f>
        <v>0</v>
      </c>
      <c r="G695" s="278">
        <f ca="1">IF($A695&lt;&gt;G$411,0,IF($A695&lt;&gt;$A694,1,MOD(G694-1+(COUNTIFS(H$411:$N$411,$A695)=COUNTIFS(H695:$N695,1)),G$410)+1))</f>
        <v>1</v>
      </c>
      <c r="H695" s="278">
        <f ca="1">IF($A695&lt;&gt;H$411,0,IF($A695&lt;&gt;$A694,1,MOD(H694-1+(COUNTIFS(I$411:$N$411,$A695)=COUNTIFS(I695:$N695,1)),H$410)+1))</f>
        <v>2</v>
      </c>
      <c r="I695" s="278">
        <f ca="1">IF($A695&lt;&gt;I$411,0,IF($A695&lt;&gt;$A694,1,MOD(I694-1+(COUNTIFS(N$411:$N$411,$A695)=COUNTIFS(N695:$N695,1)),I$410)+1))</f>
        <v>2</v>
      </c>
      <c r="J695" s="278"/>
      <c r="K695" s="278"/>
      <c r="L695" s="278"/>
      <c r="M695" s="278"/>
      <c r="O695">
        <v>283</v>
      </c>
      <c r="P695" s="102">
        <f t="shared" ca="1" si="343"/>
        <v>0</v>
      </c>
      <c r="Q695" s="102">
        <f t="shared" ca="1" si="344"/>
        <v>0</v>
      </c>
      <c r="R695" s="102">
        <f t="shared" ca="1" si="345"/>
        <v>0</v>
      </c>
      <c r="S695" s="102">
        <f t="shared" ca="1" si="346"/>
        <v>0</v>
      </c>
      <c r="T695" s="102">
        <v>0</v>
      </c>
      <c r="U695" s="102">
        <f t="shared" ca="1" si="347"/>
        <v>0</v>
      </c>
      <c r="V695" s="102">
        <f t="shared" ca="1" si="348"/>
        <v>0</v>
      </c>
      <c r="W695" s="102"/>
      <c r="X695" s="102"/>
      <c r="Y695" s="102"/>
      <c r="Z695" s="102"/>
    </row>
    <row r="696" spans="1:26" outlineLevel="1">
      <c r="A696">
        <f t="shared" ca="1" si="349"/>
        <v>2</v>
      </c>
      <c r="B696" t="str">
        <f t="shared" ca="1" si="342"/>
        <v>EP2 LPD1 LPS2 LPM3</v>
      </c>
      <c r="C696" s="280">
        <f ca="1">IF($A696&lt;&gt;$A695,1,MOD(C695-1+(COUNTIFS(D$411:$N$411,$A696)=COUNTIFS(D696:$N696,1)),C$410)+1)</f>
        <v>2</v>
      </c>
      <c r="D696" s="278">
        <f ca="1">IF($A696&lt;&gt;D$411,0,IF($A696&lt;&gt;$A695,1,MOD(D695-1+(COUNTIFS(E$411:$N$411,$A696)=COUNTIFS(E696:$N696,1)),D$410)+1))</f>
        <v>0</v>
      </c>
      <c r="E696" s="278">
        <f ca="1">IF($A696&lt;&gt;E$411,0,IF($A696&lt;&gt;$A695,1,MOD(E695-1+(COUNTIFS(F$411:$N$411,$A696)=COUNTIFS(F696:$N696,1)),E$410)+1))</f>
        <v>0</v>
      </c>
      <c r="F696" s="278">
        <f ca="1">IF($A696&lt;&gt;F$411,0,IF($A696&lt;&gt;$A695,1,MOD(F695-1+(COUNTIFS(G$411:$N$411,$A696)=COUNTIFS(G696:$N696,1)),F$410)+1))</f>
        <v>0</v>
      </c>
      <c r="G696" s="278">
        <f ca="1">IF($A696&lt;&gt;G$411,0,IF($A696&lt;&gt;$A695,1,MOD(G695-1+(COUNTIFS(H$411:$N$411,$A696)=COUNTIFS(H696:$N696,1)),G$410)+1))</f>
        <v>1</v>
      </c>
      <c r="H696" s="278">
        <f ca="1">IF($A696&lt;&gt;H$411,0,IF($A696&lt;&gt;$A695,1,MOD(H695-1+(COUNTIFS(I$411:$N$411,$A696)=COUNTIFS(I696:$N696,1)),H$410)+1))</f>
        <v>2</v>
      </c>
      <c r="I696" s="278">
        <f ca="1">IF($A696&lt;&gt;I$411,0,IF($A696&lt;&gt;$A695,1,MOD(I695-1+(COUNTIFS(N$411:$N$411,$A696)=COUNTIFS(N696:$N696,1)),I$410)+1))</f>
        <v>3</v>
      </c>
      <c r="J696" s="278"/>
      <c r="K696" s="278"/>
      <c r="L696" s="278"/>
      <c r="M696" s="278"/>
      <c r="O696">
        <v>284</v>
      </c>
      <c r="P696" s="102">
        <f t="shared" ca="1" si="343"/>
        <v>0</v>
      </c>
      <c r="Q696" s="102">
        <f t="shared" ca="1" si="344"/>
        <v>0</v>
      </c>
      <c r="R696" s="102">
        <f t="shared" ca="1" si="345"/>
        <v>0</v>
      </c>
      <c r="S696" s="102">
        <f t="shared" ca="1" si="346"/>
        <v>0</v>
      </c>
      <c r="T696" s="102">
        <v>0</v>
      </c>
      <c r="U696" s="102">
        <f t="shared" ca="1" si="347"/>
        <v>0</v>
      </c>
      <c r="V696" s="102">
        <f t="shared" ca="1" si="348"/>
        <v>0.5</v>
      </c>
      <c r="W696" s="102"/>
      <c r="X696" s="102"/>
      <c r="Y696" s="102"/>
      <c r="Z696" s="102"/>
    </row>
    <row r="697" spans="1:26" outlineLevel="1">
      <c r="A697">
        <f t="shared" ca="1" si="349"/>
        <v>2</v>
      </c>
      <c r="B697" t="str">
        <f t="shared" ca="1" si="342"/>
        <v>EP2 LPD1 LPS3 LPM1</v>
      </c>
      <c r="C697" s="280">
        <f ca="1">IF($A697&lt;&gt;$A696,1,MOD(C696-1+(COUNTIFS(D$411:$N$411,$A697)=COUNTIFS(D697:$N697,1)),C$410)+1)</f>
        <v>2</v>
      </c>
      <c r="D697" s="278">
        <f ca="1">IF($A697&lt;&gt;D$411,0,IF($A697&lt;&gt;$A696,1,MOD(D696-1+(COUNTIFS(E$411:$N$411,$A697)=COUNTIFS(E697:$N697,1)),D$410)+1))</f>
        <v>0</v>
      </c>
      <c r="E697" s="278">
        <f ca="1">IF($A697&lt;&gt;E$411,0,IF($A697&lt;&gt;$A696,1,MOD(E696-1+(COUNTIFS(F$411:$N$411,$A697)=COUNTIFS(F697:$N697,1)),E$410)+1))</f>
        <v>0</v>
      </c>
      <c r="F697" s="278">
        <f ca="1">IF($A697&lt;&gt;F$411,0,IF($A697&lt;&gt;$A696,1,MOD(F696-1+(COUNTIFS(G$411:$N$411,$A697)=COUNTIFS(G697:$N697,1)),F$410)+1))</f>
        <v>0</v>
      </c>
      <c r="G697" s="278">
        <f ca="1">IF($A697&lt;&gt;G$411,0,IF($A697&lt;&gt;$A696,1,MOD(G696-1+(COUNTIFS(H$411:$N$411,$A697)=COUNTIFS(H697:$N697,1)),G$410)+1))</f>
        <v>1</v>
      </c>
      <c r="H697" s="278">
        <f ca="1">IF($A697&lt;&gt;H$411,0,IF($A697&lt;&gt;$A696,1,MOD(H696-1+(COUNTIFS(I$411:$N$411,$A697)=COUNTIFS(I697:$N697,1)),H$410)+1))</f>
        <v>3</v>
      </c>
      <c r="I697" s="278">
        <f ca="1">IF($A697&lt;&gt;I$411,0,IF($A697&lt;&gt;$A696,1,MOD(I696-1+(COUNTIFS(N$411:$N$411,$A697)=COUNTIFS(N697:$N697,1)),I$410)+1))</f>
        <v>1</v>
      </c>
      <c r="J697" s="278"/>
      <c r="K697" s="278"/>
      <c r="L697" s="278"/>
      <c r="M697" s="278"/>
      <c r="O697">
        <v>285</v>
      </c>
      <c r="P697" s="102">
        <f t="shared" ca="1" si="343"/>
        <v>0</v>
      </c>
      <c r="Q697" s="102">
        <f t="shared" ca="1" si="344"/>
        <v>0</v>
      </c>
      <c r="R697" s="102">
        <f t="shared" ca="1" si="345"/>
        <v>0</v>
      </c>
      <c r="S697" s="102">
        <f t="shared" ca="1" si="346"/>
        <v>0</v>
      </c>
      <c r="T697" s="102">
        <v>0</v>
      </c>
      <c r="U697" s="102">
        <f t="shared" ca="1" si="347"/>
        <v>0.5</v>
      </c>
      <c r="V697" s="102">
        <f t="shared" ca="1" si="348"/>
        <v>-0.5</v>
      </c>
      <c r="W697" s="102"/>
      <c r="X697" s="102"/>
      <c r="Y697" s="102"/>
      <c r="Z697" s="102"/>
    </row>
    <row r="698" spans="1:26" outlineLevel="1">
      <c r="A698">
        <f t="shared" ca="1" si="349"/>
        <v>2</v>
      </c>
      <c r="B698" t="str">
        <f t="shared" ca="1" si="342"/>
        <v>EP2 LPD1 LPS3 LPM2</v>
      </c>
      <c r="C698" s="280">
        <f ca="1">IF($A698&lt;&gt;$A697,1,MOD(C697-1+(COUNTIFS(D$411:$N$411,$A698)=COUNTIFS(D698:$N698,1)),C$410)+1)</f>
        <v>2</v>
      </c>
      <c r="D698" s="278">
        <f ca="1">IF($A698&lt;&gt;D$411,0,IF($A698&lt;&gt;$A697,1,MOD(D697-1+(COUNTIFS(E$411:$N$411,$A698)=COUNTIFS(E698:$N698,1)),D$410)+1))</f>
        <v>0</v>
      </c>
      <c r="E698" s="278">
        <f ca="1">IF($A698&lt;&gt;E$411,0,IF($A698&lt;&gt;$A697,1,MOD(E697-1+(COUNTIFS(F$411:$N$411,$A698)=COUNTIFS(F698:$N698,1)),E$410)+1))</f>
        <v>0</v>
      </c>
      <c r="F698" s="278">
        <f ca="1">IF($A698&lt;&gt;F$411,0,IF($A698&lt;&gt;$A697,1,MOD(F697-1+(COUNTIFS(G$411:$N$411,$A698)=COUNTIFS(G698:$N698,1)),F$410)+1))</f>
        <v>0</v>
      </c>
      <c r="G698" s="278">
        <f ca="1">IF($A698&lt;&gt;G$411,0,IF($A698&lt;&gt;$A697,1,MOD(G697-1+(COUNTIFS(H$411:$N$411,$A698)=COUNTIFS(H698:$N698,1)),G$410)+1))</f>
        <v>1</v>
      </c>
      <c r="H698" s="278">
        <f ca="1">IF($A698&lt;&gt;H$411,0,IF($A698&lt;&gt;$A697,1,MOD(H697-1+(COUNTIFS(I$411:$N$411,$A698)=COUNTIFS(I698:$N698,1)),H$410)+1))</f>
        <v>3</v>
      </c>
      <c r="I698" s="278">
        <f ca="1">IF($A698&lt;&gt;I$411,0,IF($A698&lt;&gt;$A697,1,MOD(I697-1+(COUNTIFS(N$411:$N$411,$A698)=COUNTIFS(N698:$N698,1)),I$410)+1))</f>
        <v>2</v>
      </c>
      <c r="J698" s="278"/>
      <c r="K698" s="278"/>
      <c r="L698" s="278"/>
      <c r="M698" s="278"/>
      <c r="O698">
        <v>286</v>
      </c>
      <c r="P698" s="102">
        <f t="shared" ca="1" si="343"/>
        <v>0</v>
      </c>
      <c r="Q698" s="102">
        <f t="shared" ca="1" si="344"/>
        <v>0</v>
      </c>
      <c r="R698" s="102">
        <f t="shared" ca="1" si="345"/>
        <v>0</v>
      </c>
      <c r="S698" s="102">
        <f t="shared" ca="1" si="346"/>
        <v>0</v>
      </c>
      <c r="T698" s="102">
        <v>0</v>
      </c>
      <c r="U698" s="102">
        <f t="shared" ca="1" si="347"/>
        <v>0.5</v>
      </c>
      <c r="V698" s="102">
        <f t="shared" ca="1" si="348"/>
        <v>0</v>
      </c>
      <c r="W698" s="102"/>
      <c r="X698" s="102"/>
      <c r="Y698" s="102"/>
      <c r="Z698" s="102"/>
    </row>
    <row r="699" spans="1:26" outlineLevel="1">
      <c r="A699">
        <f t="shared" ca="1" si="349"/>
        <v>2</v>
      </c>
      <c r="B699" t="str">
        <f t="shared" ca="1" si="342"/>
        <v>EP2 LPD1 LPS3 LPM3</v>
      </c>
      <c r="C699" s="280">
        <f ca="1">IF($A699&lt;&gt;$A698,1,MOD(C698-1+(COUNTIFS(D$411:$N$411,$A699)=COUNTIFS(D699:$N699,1)),C$410)+1)</f>
        <v>2</v>
      </c>
      <c r="D699" s="278">
        <f ca="1">IF($A699&lt;&gt;D$411,0,IF($A699&lt;&gt;$A698,1,MOD(D698-1+(COUNTIFS(E$411:$N$411,$A699)=COUNTIFS(E699:$N699,1)),D$410)+1))</f>
        <v>0</v>
      </c>
      <c r="E699" s="278">
        <f ca="1">IF($A699&lt;&gt;E$411,0,IF($A699&lt;&gt;$A698,1,MOD(E698-1+(COUNTIFS(F$411:$N$411,$A699)=COUNTIFS(F699:$N699,1)),E$410)+1))</f>
        <v>0</v>
      </c>
      <c r="F699" s="278">
        <f ca="1">IF($A699&lt;&gt;F$411,0,IF($A699&lt;&gt;$A698,1,MOD(F698-1+(COUNTIFS(G$411:$N$411,$A699)=COUNTIFS(G699:$N699,1)),F$410)+1))</f>
        <v>0</v>
      </c>
      <c r="G699" s="278">
        <f ca="1">IF($A699&lt;&gt;G$411,0,IF($A699&lt;&gt;$A698,1,MOD(G698-1+(COUNTIFS(H$411:$N$411,$A699)=COUNTIFS(H699:$N699,1)),G$410)+1))</f>
        <v>1</v>
      </c>
      <c r="H699" s="278">
        <f ca="1">IF($A699&lt;&gt;H$411,0,IF($A699&lt;&gt;$A698,1,MOD(H698-1+(COUNTIFS(I$411:$N$411,$A699)=COUNTIFS(I699:$N699,1)),H$410)+1))</f>
        <v>3</v>
      </c>
      <c r="I699" s="278">
        <f ca="1">IF($A699&lt;&gt;I$411,0,IF($A699&lt;&gt;$A698,1,MOD(I698-1+(COUNTIFS(N$411:$N$411,$A699)=COUNTIFS(N699:$N699,1)),I$410)+1))</f>
        <v>3</v>
      </c>
      <c r="J699" s="278"/>
      <c r="K699" s="278"/>
      <c r="L699" s="278"/>
      <c r="M699" s="278"/>
      <c r="O699">
        <v>287</v>
      </c>
      <c r="P699" s="102">
        <f t="shared" ca="1" si="343"/>
        <v>0</v>
      </c>
      <c r="Q699" s="102">
        <f t="shared" ca="1" si="344"/>
        <v>0</v>
      </c>
      <c r="R699" s="102">
        <f t="shared" ca="1" si="345"/>
        <v>0</v>
      </c>
      <c r="S699" s="102">
        <f t="shared" ca="1" si="346"/>
        <v>0</v>
      </c>
      <c r="T699" s="102">
        <v>0</v>
      </c>
      <c r="U699" s="102">
        <f t="shared" ca="1" si="347"/>
        <v>0.5</v>
      </c>
      <c r="V699" s="102">
        <f t="shared" ca="1" si="348"/>
        <v>0.5</v>
      </c>
      <c r="W699" s="102"/>
      <c r="X699" s="102"/>
      <c r="Y699" s="102"/>
      <c r="Z699" s="102"/>
    </row>
    <row r="700" spans="1:26" outlineLevel="1">
      <c r="A700">
        <f t="shared" ca="1" si="349"/>
        <v>2</v>
      </c>
      <c r="B700" t="str">
        <f t="shared" ca="1" si="342"/>
        <v>EP3 LPD1 LPS1 LPM1</v>
      </c>
      <c r="C700" s="280">
        <f ca="1">IF($A700&lt;&gt;$A699,1,MOD(C699-1+(COUNTIFS(D$411:$N$411,$A700)=COUNTIFS(D700:$N700,1)),C$410)+1)</f>
        <v>3</v>
      </c>
      <c r="D700" s="278">
        <f ca="1">IF($A700&lt;&gt;D$411,0,IF($A700&lt;&gt;$A699,1,MOD(D699-1+(COUNTIFS(E$411:$N$411,$A700)=COUNTIFS(E700:$N700,1)),D$410)+1))</f>
        <v>0</v>
      </c>
      <c r="E700" s="278">
        <f ca="1">IF($A700&lt;&gt;E$411,0,IF($A700&lt;&gt;$A699,1,MOD(E699-1+(COUNTIFS(F$411:$N$411,$A700)=COUNTIFS(F700:$N700,1)),E$410)+1))</f>
        <v>0</v>
      </c>
      <c r="F700" s="278">
        <f ca="1">IF($A700&lt;&gt;F$411,0,IF($A700&lt;&gt;$A699,1,MOD(F699-1+(COUNTIFS(G$411:$N$411,$A700)=COUNTIFS(G700:$N700,1)),F$410)+1))</f>
        <v>0</v>
      </c>
      <c r="G700" s="278">
        <f ca="1">IF($A700&lt;&gt;G$411,0,IF($A700&lt;&gt;$A699,1,MOD(G699-1+(COUNTIFS(H$411:$N$411,$A700)=COUNTIFS(H700:$N700,1)),G$410)+1))</f>
        <v>1</v>
      </c>
      <c r="H700" s="278">
        <f ca="1">IF($A700&lt;&gt;H$411,0,IF($A700&lt;&gt;$A699,1,MOD(H699-1+(COUNTIFS(I$411:$N$411,$A700)=COUNTIFS(I700:$N700,1)),H$410)+1))</f>
        <v>1</v>
      </c>
      <c r="I700" s="278">
        <f ca="1">IF($A700&lt;&gt;I$411,0,IF($A700&lt;&gt;$A699,1,MOD(I699-1+(COUNTIFS(N$411:$N$411,$A700)=COUNTIFS(N700:$N700,1)),I$410)+1))</f>
        <v>1</v>
      </c>
      <c r="J700" s="278"/>
      <c r="K700" s="278"/>
      <c r="L700" s="278"/>
      <c r="M700" s="278"/>
      <c r="O700">
        <v>288</v>
      </c>
      <c r="P700" s="102">
        <f t="shared" ca="1" si="343"/>
        <v>0.5</v>
      </c>
      <c r="Q700" s="102">
        <f t="shared" ca="1" si="344"/>
        <v>0</v>
      </c>
      <c r="R700" s="102">
        <f t="shared" ca="1" si="345"/>
        <v>0</v>
      </c>
      <c r="S700" s="102">
        <f t="shared" ca="1" si="346"/>
        <v>0</v>
      </c>
      <c r="T700" s="102">
        <v>0</v>
      </c>
      <c r="U700" s="102">
        <f t="shared" ca="1" si="347"/>
        <v>-0.5</v>
      </c>
      <c r="V700" s="102">
        <f t="shared" ca="1" si="348"/>
        <v>-0.5</v>
      </c>
      <c r="W700" s="102"/>
      <c r="X700" s="102"/>
      <c r="Y700" s="102"/>
      <c r="Z700" s="102"/>
    </row>
    <row r="701" spans="1:26" outlineLevel="1">
      <c r="A701">
        <f t="shared" ca="1" si="349"/>
        <v>2</v>
      </c>
      <c r="B701" t="str">
        <f t="shared" ca="1" si="342"/>
        <v>EP3 LPD1 LPS1 LPM2</v>
      </c>
      <c r="C701" s="280">
        <f ca="1">IF($A701&lt;&gt;$A700,1,MOD(C700-1+(COUNTIFS(D$411:$N$411,$A701)=COUNTIFS(D701:$N701,1)),C$410)+1)</f>
        <v>3</v>
      </c>
      <c r="D701" s="278">
        <f ca="1">IF($A701&lt;&gt;D$411,0,IF($A701&lt;&gt;$A700,1,MOD(D700-1+(COUNTIFS(E$411:$N$411,$A701)=COUNTIFS(E701:$N701,1)),D$410)+1))</f>
        <v>0</v>
      </c>
      <c r="E701" s="278">
        <f ca="1">IF($A701&lt;&gt;E$411,0,IF($A701&lt;&gt;$A700,1,MOD(E700-1+(COUNTIFS(F$411:$N$411,$A701)=COUNTIFS(F701:$N701,1)),E$410)+1))</f>
        <v>0</v>
      </c>
      <c r="F701" s="278">
        <f ca="1">IF($A701&lt;&gt;F$411,0,IF($A701&lt;&gt;$A700,1,MOD(F700-1+(COUNTIFS(G$411:$N$411,$A701)=COUNTIFS(G701:$N701,1)),F$410)+1))</f>
        <v>0</v>
      </c>
      <c r="G701" s="278">
        <f ca="1">IF($A701&lt;&gt;G$411,0,IF($A701&lt;&gt;$A700,1,MOD(G700-1+(COUNTIFS(H$411:$N$411,$A701)=COUNTIFS(H701:$N701,1)),G$410)+1))</f>
        <v>1</v>
      </c>
      <c r="H701" s="278">
        <f ca="1">IF($A701&lt;&gt;H$411,0,IF($A701&lt;&gt;$A700,1,MOD(H700-1+(COUNTIFS(I$411:$N$411,$A701)=COUNTIFS(I701:$N701,1)),H$410)+1))</f>
        <v>1</v>
      </c>
      <c r="I701" s="278">
        <f ca="1">IF($A701&lt;&gt;I$411,0,IF($A701&lt;&gt;$A700,1,MOD(I700-1+(COUNTIFS(N$411:$N$411,$A701)=COUNTIFS(N701:$N701,1)),I$410)+1))</f>
        <v>2</v>
      </c>
      <c r="J701" s="278"/>
      <c r="K701" s="278"/>
      <c r="L701" s="278"/>
      <c r="M701" s="278"/>
      <c r="O701">
        <v>289</v>
      </c>
      <c r="P701" s="102">
        <f t="shared" ca="1" si="343"/>
        <v>0.5</v>
      </c>
      <c r="Q701" s="102">
        <f t="shared" ca="1" si="344"/>
        <v>0</v>
      </c>
      <c r="R701" s="102">
        <f t="shared" ca="1" si="345"/>
        <v>0</v>
      </c>
      <c r="S701" s="102">
        <f t="shared" ca="1" si="346"/>
        <v>0</v>
      </c>
      <c r="T701" s="102">
        <v>0</v>
      </c>
      <c r="U701" s="102">
        <f t="shared" ca="1" si="347"/>
        <v>-0.5</v>
      </c>
      <c r="V701" s="102">
        <f t="shared" ca="1" si="348"/>
        <v>0</v>
      </c>
      <c r="W701" s="102"/>
      <c r="X701" s="102"/>
      <c r="Y701" s="102"/>
      <c r="Z701" s="102"/>
    </row>
    <row r="702" spans="1:26" outlineLevel="1">
      <c r="A702">
        <f t="shared" ca="1" si="349"/>
        <v>2</v>
      </c>
      <c r="B702" t="str">
        <f t="shared" ca="1" si="342"/>
        <v>EP3 LPD1 LPS1 LPM3</v>
      </c>
      <c r="C702" s="280">
        <f ca="1">IF($A702&lt;&gt;$A701,1,MOD(C701-1+(COUNTIFS(D$411:$N$411,$A702)=COUNTIFS(D702:$N702,1)),C$410)+1)</f>
        <v>3</v>
      </c>
      <c r="D702" s="278">
        <f ca="1">IF($A702&lt;&gt;D$411,0,IF($A702&lt;&gt;$A701,1,MOD(D701-1+(COUNTIFS(E$411:$N$411,$A702)=COUNTIFS(E702:$N702,1)),D$410)+1))</f>
        <v>0</v>
      </c>
      <c r="E702" s="278">
        <f ca="1">IF($A702&lt;&gt;E$411,0,IF($A702&lt;&gt;$A701,1,MOD(E701-1+(COUNTIFS(F$411:$N$411,$A702)=COUNTIFS(F702:$N702,1)),E$410)+1))</f>
        <v>0</v>
      </c>
      <c r="F702" s="278">
        <f ca="1">IF($A702&lt;&gt;F$411,0,IF($A702&lt;&gt;$A701,1,MOD(F701-1+(COUNTIFS(G$411:$N$411,$A702)=COUNTIFS(G702:$N702,1)),F$410)+1))</f>
        <v>0</v>
      </c>
      <c r="G702" s="278">
        <f ca="1">IF($A702&lt;&gt;G$411,0,IF($A702&lt;&gt;$A701,1,MOD(G701-1+(COUNTIFS(H$411:$N$411,$A702)=COUNTIFS(H702:$N702,1)),G$410)+1))</f>
        <v>1</v>
      </c>
      <c r="H702" s="278">
        <f ca="1">IF($A702&lt;&gt;H$411,0,IF($A702&lt;&gt;$A701,1,MOD(H701-1+(COUNTIFS(I$411:$N$411,$A702)=COUNTIFS(I702:$N702,1)),H$410)+1))</f>
        <v>1</v>
      </c>
      <c r="I702" s="278">
        <f ca="1">IF($A702&lt;&gt;I$411,0,IF($A702&lt;&gt;$A701,1,MOD(I701-1+(COUNTIFS(N$411:$N$411,$A702)=COUNTIFS(N702:$N702,1)),I$410)+1))</f>
        <v>3</v>
      </c>
      <c r="J702" s="278"/>
      <c r="K702" s="278"/>
      <c r="L702" s="278"/>
      <c r="M702" s="278"/>
      <c r="O702">
        <v>290</v>
      </c>
      <c r="P702" s="102">
        <f t="shared" ca="1" si="343"/>
        <v>0.5</v>
      </c>
      <c r="Q702" s="102">
        <f t="shared" ca="1" si="344"/>
        <v>0</v>
      </c>
      <c r="R702" s="102">
        <f t="shared" ca="1" si="345"/>
        <v>0</v>
      </c>
      <c r="S702" s="102">
        <f t="shared" ca="1" si="346"/>
        <v>0</v>
      </c>
      <c r="T702" s="102">
        <v>0</v>
      </c>
      <c r="U702" s="102">
        <f t="shared" ca="1" si="347"/>
        <v>-0.5</v>
      </c>
      <c r="V702" s="102">
        <f t="shared" ca="1" si="348"/>
        <v>0.5</v>
      </c>
      <c r="W702" s="102"/>
      <c r="X702" s="102"/>
      <c r="Y702" s="102"/>
      <c r="Z702" s="102"/>
    </row>
    <row r="703" spans="1:26" outlineLevel="1">
      <c r="A703">
        <f t="shared" ca="1" si="349"/>
        <v>2</v>
      </c>
      <c r="B703" t="str">
        <f t="shared" ca="1" si="342"/>
        <v>EP3 LPD1 LPS2 LPM1</v>
      </c>
      <c r="C703" s="280">
        <f ca="1">IF($A703&lt;&gt;$A702,1,MOD(C702-1+(COUNTIFS(D$411:$N$411,$A703)=COUNTIFS(D703:$N703,1)),C$410)+1)</f>
        <v>3</v>
      </c>
      <c r="D703" s="278">
        <f ca="1">IF($A703&lt;&gt;D$411,0,IF($A703&lt;&gt;$A702,1,MOD(D702-1+(COUNTIFS(E$411:$N$411,$A703)=COUNTIFS(E703:$N703,1)),D$410)+1))</f>
        <v>0</v>
      </c>
      <c r="E703" s="278">
        <f ca="1">IF($A703&lt;&gt;E$411,0,IF($A703&lt;&gt;$A702,1,MOD(E702-1+(COUNTIFS(F$411:$N$411,$A703)=COUNTIFS(F703:$N703,1)),E$410)+1))</f>
        <v>0</v>
      </c>
      <c r="F703" s="278">
        <f ca="1">IF($A703&lt;&gt;F$411,0,IF($A703&lt;&gt;$A702,1,MOD(F702-1+(COUNTIFS(G$411:$N$411,$A703)=COUNTIFS(G703:$N703,1)),F$410)+1))</f>
        <v>0</v>
      </c>
      <c r="G703" s="278">
        <f ca="1">IF($A703&lt;&gt;G$411,0,IF($A703&lt;&gt;$A702,1,MOD(G702-1+(COUNTIFS(H$411:$N$411,$A703)=COUNTIFS(H703:$N703,1)),G$410)+1))</f>
        <v>1</v>
      </c>
      <c r="H703" s="278">
        <f ca="1">IF($A703&lt;&gt;H$411,0,IF($A703&lt;&gt;$A702,1,MOD(H702-1+(COUNTIFS(I$411:$N$411,$A703)=COUNTIFS(I703:$N703,1)),H$410)+1))</f>
        <v>2</v>
      </c>
      <c r="I703" s="278">
        <f ca="1">IF($A703&lt;&gt;I$411,0,IF($A703&lt;&gt;$A702,1,MOD(I702-1+(COUNTIFS(N$411:$N$411,$A703)=COUNTIFS(N703:$N703,1)),I$410)+1))</f>
        <v>1</v>
      </c>
      <c r="J703" s="278"/>
      <c r="K703" s="278"/>
      <c r="L703" s="278"/>
      <c r="M703" s="278"/>
      <c r="O703">
        <v>291</v>
      </c>
      <c r="P703" s="102">
        <f t="shared" ca="1" si="343"/>
        <v>0.5</v>
      </c>
      <c r="Q703" s="102">
        <f t="shared" ca="1" si="344"/>
        <v>0</v>
      </c>
      <c r="R703" s="102">
        <f t="shared" ca="1" si="345"/>
        <v>0</v>
      </c>
      <c r="S703" s="102">
        <f t="shared" ca="1" si="346"/>
        <v>0</v>
      </c>
      <c r="T703" s="102">
        <v>0</v>
      </c>
      <c r="U703" s="102">
        <f t="shared" ca="1" si="347"/>
        <v>0</v>
      </c>
      <c r="V703" s="102">
        <f t="shared" ca="1" si="348"/>
        <v>-0.5</v>
      </c>
      <c r="W703" s="102"/>
      <c r="X703" s="102"/>
      <c r="Y703" s="102"/>
      <c r="Z703" s="102"/>
    </row>
    <row r="704" spans="1:26" outlineLevel="1">
      <c r="A704">
        <f t="shared" ca="1" si="349"/>
        <v>2</v>
      </c>
      <c r="B704" t="str">
        <f t="shared" ca="1" si="342"/>
        <v>EP3 LPD1 LPS2 LPM2</v>
      </c>
      <c r="C704" s="280">
        <f ca="1">IF($A704&lt;&gt;$A703,1,MOD(C703-1+(COUNTIFS(D$411:$N$411,$A704)=COUNTIFS(D704:$N704,1)),C$410)+1)</f>
        <v>3</v>
      </c>
      <c r="D704" s="278">
        <f ca="1">IF($A704&lt;&gt;D$411,0,IF($A704&lt;&gt;$A703,1,MOD(D703-1+(COUNTIFS(E$411:$N$411,$A704)=COUNTIFS(E704:$N704,1)),D$410)+1))</f>
        <v>0</v>
      </c>
      <c r="E704" s="278">
        <f ca="1">IF($A704&lt;&gt;E$411,0,IF($A704&lt;&gt;$A703,1,MOD(E703-1+(COUNTIFS(F$411:$N$411,$A704)=COUNTIFS(F704:$N704,1)),E$410)+1))</f>
        <v>0</v>
      </c>
      <c r="F704" s="278">
        <f ca="1">IF($A704&lt;&gt;F$411,0,IF($A704&lt;&gt;$A703,1,MOD(F703-1+(COUNTIFS(G$411:$N$411,$A704)=COUNTIFS(G704:$N704,1)),F$410)+1))</f>
        <v>0</v>
      </c>
      <c r="G704" s="278">
        <f ca="1">IF($A704&lt;&gt;G$411,0,IF($A704&lt;&gt;$A703,1,MOD(G703-1+(COUNTIFS(H$411:$N$411,$A704)=COUNTIFS(H704:$N704,1)),G$410)+1))</f>
        <v>1</v>
      </c>
      <c r="H704" s="278">
        <f ca="1">IF($A704&lt;&gt;H$411,0,IF($A704&lt;&gt;$A703,1,MOD(H703-1+(COUNTIFS(I$411:$N$411,$A704)=COUNTIFS(I704:$N704,1)),H$410)+1))</f>
        <v>2</v>
      </c>
      <c r="I704" s="278">
        <f ca="1">IF($A704&lt;&gt;I$411,0,IF($A704&lt;&gt;$A703,1,MOD(I703-1+(COUNTIFS(N$411:$N$411,$A704)=COUNTIFS(N704:$N704,1)),I$410)+1))</f>
        <v>2</v>
      </c>
      <c r="J704" s="278"/>
      <c r="K704" s="278"/>
      <c r="L704" s="278"/>
      <c r="M704" s="278"/>
      <c r="O704">
        <v>292</v>
      </c>
      <c r="P704" s="102">
        <f t="shared" ca="1" si="343"/>
        <v>0.5</v>
      </c>
      <c r="Q704" s="102">
        <f t="shared" ca="1" si="344"/>
        <v>0</v>
      </c>
      <c r="R704" s="102">
        <f t="shared" ca="1" si="345"/>
        <v>0</v>
      </c>
      <c r="S704" s="102">
        <f t="shared" ca="1" si="346"/>
        <v>0</v>
      </c>
      <c r="T704" s="102">
        <v>0</v>
      </c>
      <c r="U704" s="102">
        <f t="shared" ca="1" si="347"/>
        <v>0</v>
      </c>
      <c r="V704" s="102">
        <f t="shared" ca="1" si="348"/>
        <v>0</v>
      </c>
      <c r="W704" s="102"/>
      <c r="X704" s="102"/>
      <c r="Y704" s="102"/>
      <c r="Z704" s="102"/>
    </row>
    <row r="705" spans="1:26" outlineLevel="1">
      <c r="A705">
        <f t="shared" ca="1" si="349"/>
        <v>2</v>
      </c>
      <c r="B705" t="str">
        <f t="shared" ca="1" si="342"/>
        <v>EP3 LPD1 LPS2 LPM3</v>
      </c>
      <c r="C705" s="280">
        <f ca="1">IF($A705&lt;&gt;$A704,1,MOD(C704-1+(COUNTIFS(D$411:$N$411,$A705)=COUNTIFS(D705:$N705,1)),C$410)+1)</f>
        <v>3</v>
      </c>
      <c r="D705" s="278">
        <f ca="1">IF($A705&lt;&gt;D$411,0,IF($A705&lt;&gt;$A704,1,MOD(D704-1+(COUNTIFS(E$411:$N$411,$A705)=COUNTIFS(E705:$N705,1)),D$410)+1))</f>
        <v>0</v>
      </c>
      <c r="E705" s="278">
        <f ca="1">IF($A705&lt;&gt;E$411,0,IF($A705&lt;&gt;$A704,1,MOD(E704-1+(COUNTIFS(F$411:$N$411,$A705)=COUNTIFS(F705:$N705,1)),E$410)+1))</f>
        <v>0</v>
      </c>
      <c r="F705" s="278">
        <f ca="1">IF($A705&lt;&gt;F$411,0,IF($A705&lt;&gt;$A704,1,MOD(F704-1+(COUNTIFS(G$411:$N$411,$A705)=COUNTIFS(G705:$N705,1)),F$410)+1))</f>
        <v>0</v>
      </c>
      <c r="G705" s="278">
        <f ca="1">IF($A705&lt;&gt;G$411,0,IF($A705&lt;&gt;$A704,1,MOD(G704-1+(COUNTIFS(H$411:$N$411,$A705)=COUNTIFS(H705:$N705,1)),G$410)+1))</f>
        <v>1</v>
      </c>
      <c r="H705" s="278">
        <f ca="1">IF($A705&lt;&gt;H$411,0,IF($A705&lt;&gt;$A704,1,MOD(H704-1+(COUNTIFS(I$411:$N$411,$A705)=COUNTIFS(I705:$N705,1)),H$410)+1))</f>
        <v>2</v>
      </c>
      <c r="I705" s="278">
        <f ca="1">IF($A705&lt;&gt;I$411,0,IF($A705&lt;&gt;$A704,1,MOD(I704-1+(COUNTIFS(N$411:$N$411,$A705)=COUNTIFS(N705:$N705,1)),I$410)+1))</f>
        <v>3</v>
      </c>
      <c r="J705" s="278"/>
      <c r="K705" s="278"/>
      <c r="L705" s="278"/>
      <c r="M705" s="278"/>
      <c r="O705">
        <v>293</v>
      </c>
      <c r="P705" s="102">
        <f t="shared" ca="1" si="343"/>
        <v>0.5</v>
      </c>
      <c r="Q705" s="102">
        <f t="shared" ca="1" si="344"/>
        <v>0</v>
      </c>
      <c r="R705" s="102">
        <f t="shared" ca="1" si="345"/>
        <v>0</v>
      </c>
      <c r="S705" s="102">
        <f t="shared" ca="1" si="346"/>
        <v>0</v>
      </c>
      <c r="T705" s="102">
        <v>0</v>
      </c>
      <c r="U705" s="102">
        <f t="shared" ca="1" si="347"/>
        <v>0</v>
      </c>
      <c r="V705" s="102">
        <f t="shared" ca="1" si="348"/>
        <v>0.5</v>
      </c>
      <c r="W705" s="102"/>
      <c r="X705" s="102"/>
      <c r="Y705" s="102"/>
      <c r="Z705" s="102"/>
    </row>
    <row r="706" spans="1:26" outlineLevel="1">
      <c r="A706">
        <f t="shared" ca="1" si="349"/>
        <v>2</v>
      </c>
      <c r="B706" t="str">
        <f t="shared" ca="1" si="342"/>
        <v>EP3 LPD1 LPS3 LPM1</v>
      </c>
      <c r="C706" s="280">
        <f ca="1">IF($A706&lt;&gt;$A705,1,MOD(C705-1+(COUNTIFS(D$411:$N$411,$A706)=COUNTIFS(D706:$N706,1)),C$410)+1)</f>
        <v>3</v>
      </c>
      <c r="D706" s="278">
        <f ca="1">IF($A706&lt;&gt;D$411,0,IF($A706&lt;&gt;$A705,1,MOD(D705-1+(COUNTIFS(E$411:$N$411,$A706)=COUNTIFS(E706:$N706,1)),D$410)+1))</f>
        <v>0</v>
      </c>
      <c r="E706" s="278">
        <f ca="1">IF($A706&lt;&gt;E$411,0,IF($A706&lt;&gt;$A705,1,MOD(E705-1+(COUNTIFS(F$411:$N$411,$A706)=COUNTIFS(F706:$N706,1)),E$410)+1))</f>
        <v>0</v>
      </c>
      <c r="F706" s="278">
        <f ca="1">IF($A706&lt;&gt;F$411,0,IF($A706&lt;&gt;$A705,1,MOD(F705-1+(COUNTIFS(G$411:$N$411,$A706)=COUNTIFS(G706:$N706,1)),F$410)+1))</f>
        <v>0</v>
      </c>
      <c r="G706" s="278">
        <f ca="1">IF($A706&lt;&gt;G$411,0,IF($A706&lt;&gt;$A705,1,MOD(G705-1+(COUNTIFS(H$411:$N$411,$A706)=COUNTIFS(H706:$N706,1)),G$410)+1))</f>
        <v>1</v>
      </c>
      <c r="H706" s="278">
        <f ca="1">IF($A706&lt;&gt;H$411,0,IF($A706&lt;&gt;$A705,1,MOD(H705-1+(COUNTIFS(I$411:$N$411,$A706)=COUNTIFS(I706:$N706,1)),H$410)+1))</f>
        <v>3</v>
      </c>
      <c r="I706" s="278">
        <f ca="1">IF($A706&lt;&gt;I$411,0,IF($A706&lt;&gt;$A705,1,MOD(I705-1+(COUNTIFS(N$411:$N$411,$A706)=COUNTIFS(N706:$N706,1)),I$410)+1))</f>
        <v>1</v>
      </c>
      <c r="J706" s="278"/>
      <c r="K706" s="278"/>
      <c r="L706" s="278"/>
      <c r="M706" s="278"/>
      <c r="O706">
        <v>294</v>
      </c>
      <c r="P706" s="102">
        <f t="shared" ca="1" si="343"/>
        <v>0.5</v>
      </c>
      <c r="Q706" s="102">
        <f t="shared" ca="1" si="344"/>
        <v>0</v>
      </c>
      <c r="R706" s="102">
        <f t="shared" ca="1" si="345"/>
        <v>0</v>
      </c>
      <c r="S706" s="102">
        <f t="shared" ca="1" si="346"/>
        <v>0</v>
      </c>
      <c r="T706" s="102">
        <v>0</v>
      </c>
      <c r="U706" s="102">
        <f t="shared" ca="1" si="347"/>
        <v>0.5</v>
      </c>
      <c r="V706" s="102">
        <f t="shared" ca="1" si="348"/>
        <v>-0.5</v>
      </c>
      <c r="W706" s="102"/>
      <c r="X706" s="102"/>
      <c r="Y706" s="102"/>
      <c r="Z706" s="102"/>
    </row>
    <row r="707" spans="1:26" outlineLevel="1">
      <c r="A707">
        <f t="shared" ca="1" si="349"/>
        <v>2</v>
      </c>
      <c r="B707" t="str">
        <f t="shared" ca="1" si="342"/>
        <v>EP3 LPD1 LPS3 LPM2</v>
      </c>
      <c r="C707" s="280">
        <f ca="1">IF($A707&lt;&gt;$A706,1,MOD(C706-1+(COUNTIFS(D$411:$N$411,$A707)=COUNTIFS(D707:$N707,1)),C$410)+1)</f>
        <v>3</v>
      </c>
      <c r="D707" s="278">
        <f ca="1">IF($A707&lt;&gt;D$411,0,IF($A707&lt;&gt;$A706,1,MOD(D706-1+(COUNTIFS(E$411:$N$411,$A707)=COUNTIFS(E707:$N707,1)),D$410)+1))</f>
        <v>0</v>
      </c>
      <c r="E707" s="278">
        <f ca="1">IF($A707&lt;&gt;E$411,0,IF($A707&lt;&gt;$A706,1,MOD(E706-1+(COUNTIFS(F$411:$N$411,$A707)=COUNTIFS(F707:$N707,1)),E$410)+1))</f>
        <v>0</v>
      </c>
      <c r="F707" s="278">
        <f ca="1">IF($A707&lt;&gt;F$411,0,IF($A707&lt;&gt;$A706,1,MOD(F706-1+(COUNTIFS(G$411:$N$411,$A707)=COUNTIFS(G707:$N707,1)),F$410)+1))</f>
        <v>0</v>
      </c>
      <c r="G707" s="278">
        <f ca="1">IF($A707&lt;&gt;G$411,0,IF($A707&lt;&gt;$A706,1,MOD(G706-1+(COUNTIFS(H$411:$N$411,$A707)=COUNTIFS(H707:$N707,1)),G$410)+1))</f>
        <v>1</v>
      </c>
      <c r="H707" s="278">
        <f ca="1">IF($A707&lt;&gt;H$411,0,IF($A707&lt;&gt;$A706,1,MOD(H706-1+(COUNTIFS(I$411:$N$411,$A707)=COUNTIFS(I707:$N707,1)),H$410)+1))</f>
        <v>3</v>
      </c>
      <c r="I707" s="278">
        <f ca="1">IF($A707&lt;&gt;I$411,0,IF($A707&lt;&gt;$A706,1,MOD(I706-1+(COUNTIFS(N$411:$N$411,$A707)=COUNTIFS(N707:$N707,1)),I$410)+1))</f>
        <v>2</v>
      </c>
      <c r="J707" s="278"/>
      <c r="K707" s="278"/>
      <c r="L707" s="278"/>
      <c r="M707" s="278"/>
      <c r="O707">
        <v>295</v>
      </c>
      <c r="P707" s="102">
        <f t="shared" ca="1" si="343"/>
        <v>0.5</v>
      </c>
      <c r="Q707" s="102">
        <f t="shared" ca="1" si="344"/>
        <v>0</v>
      </c>
      <c r="R707" s="102">
        <f t="shared" ca="1" si="345"/>
        <v>0</v>
      </c>
      <c r="S707" s="102">
        <f t="shared" ca="1" si="346"/>
        <v>0</v>
      </c>
      <c r="T707" s="102">
        <v>0</v>
      </c>
      <c r="U707" s="102">
        <f t="shared" ca="1" si="347"/>
        <v>0.5</v>
      </c>
      <c r="V707" s="102">
        <f t="shared" ca="1" si="348"/>
        <v>0</v>
      </c>
      <c r="W707" s="102"/>
      <c r="X707" s="102"/>
      <c r="Y707" s="102"/>
      <c r="Z707" s="102"/>
    </row>
    <row r="708" spans="1:26" outlineLevel="1">
      <c r="A708">
        <f t="shared" ca="1" si="349"/>
        <v>2</v>
      </c>
      <c r="B708" t="str">
        <f t="shared" ca="1" si="342"/>
        <v>EP3 LPD1 LPS3 LPM3</v>
      </c>
      <c r="C708" s="280">
        <f ca="1">IF($A708&lt;&gt;$A707,1,MOD(C707-1+(COUNTIFS(D$411:$N$411,$A708)=COUNTIFS(D708:$N708,1)),C$410)+1)</f>
        <v>3</v>
      </c>
      <c r="D708" s="278">
        <f ca="1">IF($A708&lt;&gt;D$411,0,IF($A708&lt;&gt;$A707,1,MOD(D707-1+(COUNTIFS(E$411:$N$411,$A708)=COUNTIFS(E708:$N708,1)),D$410)+1))</f>
        <v>0</v>
      </c>
      <c r="E708" s="278">
        <f ca="1">IF($A708&lt;&gt;E$411,0,IF($A708&lt;&gt;$A707,1,MOD(E707-1+(COUNTIFS(F$411:$N$411,$A708)=COUNTIFS(F708:$N708,1)),E$410)+1))</f>
        <v>0</v>
      </c>
      <c r="F708" s="278">
        <f ca="1">IF($A708&lt;&gt;F$411,0,IF($A708&lt;&gt;$A707,1,MOD(F707-1+(COUNTIFS(G$411:$N$411,$A708)=COUNTIFS(G708:$N708,1)),F$410)+1))</f>
        <v>0</v>
      </c>
      <c r="G708" s="278">
        <f ca="1">IF($A708&lt;&gt;G$411,0,IF($A708&lt;&gt;$A707,1,MOD(G707-1+(COUNTIFS(H$411:$N$411,$A708)=COUNTIFS(H708:$N708,1)),G$410)+1))</f>
        <v>1</v>
      </c>
      <c r="H708" s="278">
        <f ca="1">IF($A708&lt;&gt;H$411,0,IF($A708&lt;&gt;$A707,1,MOD(H707-1+(COUNTIFS(I$411:$N$411,$A708)=COUNTIFS(I708:$N708,1)),H$410)+1))</f>
        <v>3</v>
      </c>
      <c r="I708" s="278">
        <f ca="1">IF($A708&lt;&gt;I$411,0,IF($A708&lt;&gt;$A707,1,MOD(I707-1+(COUNTIFS(N$411:$N$411,$A708)=COUNTIFS(N708:$N708,1)),I$410)+1))</f>
        <v>3</v>
      </c>
      <c r="J708" s="278"/>
      <c r="K708" s="278"/>
      <c r="L708" s="278"/>
      <c r="M708" s="278"/>
      <c r="O708">
        <v>296</v>
      </c>
      <c r="P708" s="102">
        <f t="shared" ca="1" si="343"/>
        <v>0.5</v>
      </c>
      <c r="Q708" s="102">
        <f t="shared" ca="1" si="344"/>
        <v>0</v>
      </c>
      <c r="R708" s="102">
        <f t="shared" ca="1" si="345"/>
        <v>0</v>
      </c>
      <c r="S708" s="102">
        <f t="shared" ca="1" si="346"/>
        <v>0</v>
      </c>
      <c r="T708" s="102">
        <v>0</v>
      </c>
      <c r="U708" s="102">
        <f t="shared" ca="1" si="347"/>
        <v>0.5</v>
      </c>
      <c r="V708" s="102">
        <f t="shared" ca="1" si="348"/>
        <v>0.5</v>
      </c>
      <c r="W708" s="102"/>
      <c r="X708" s="102"/>
      <c r="Y708" s="102"/>
      <c r="Z708" s="102"/>
    </row>
    <row r="709" spans="1:26" outlineLevel="1">
      <c r="A709">
        <f t="shared" ca="1" si="349"/>
        <v>2</v>
      </c>
      <c r="B709" t="str">
        <f t="shared" ca="1" si="342"/>
        <v>EP1 LPD1 LPS1 LPM1</v>
      </c>
      <c r="C709" s="280">
        <f ca="1">IF($A709&lt;&gt;$A708,1,MOD(C708-1+(COUNTIFS(D$411:$N$411,$A709)=COUNTIFS(D709:$N709,1)),C$410)+1)</f>
        <v>1</v>
      </c>
      <c r="D709" s="278">
        <f ca="1">IF($A709&lt;&gt;D$411,0,IF($A709&lt;&gt;$A708,1,MOD(D708-1+(COUNTIFS(E$411:$N$411,$A709)=COUNTIFS(E709:$N709,1)),D$410)+1))</f>
        <v>0</v>
      </c>
      <c r="E709" s="278">
        <f ca="1">IF($A709&lt;&gt;E$411,0,IF($A709&lt;&gt;$A708,1,MOD(E708-1+(COUNTIFS(F$411:$N$411,$A709)=COUNTIFS(F709:$N709,1)),E$410)+1))</f>
        <v>0</v>
      </c>
      <c r="F709" s="278">
        <f ca="1">IF($A709&lt;&gt;F$411,0,IF($A709&lt;&gt;$A708,1,MOD(F708-1+(COUNTIFS(G$411:$N$411,$A709)=COUNTIFS(G709:$N709,1)),F$410)+1))</f>
        <v>0</v>
      </c>
      <c r="G709" s="278">
        <f ca="1">IF($A709&lt;&gt;G$411,0,IF($A709&lt;&gt;$A708,1,MOD(G708-1+(COUNTIFS(H$411:$N$411,$A709)=COUNTIFS(H709:$N709,1)),G$410)+1))</f>
        <v>1</v>
      </c>
      <c r="H709" s="278">
        <f ca="1">IF($A709&lt;&gt;H$411,0,IF($A709&lt;&gt;$A708,1,MOD(H708-1+(COUNTIFS(I$411:$N$411,$A709)=COUNTIFS(I709:$N709,1)),H$410)+1))</f>
        <v>1</v>
      </c>
      <c r="I709" s="278">
        <f ca="1">IF($A709&lt;&gt;I$411,0,IF($A709&lt;&gt;$A708,1,MOD(I708-1+(COUNTIFS(N$411:$N$411,$A709)=COUNTIFS(N709:$N709,1)),I$410)+1))</f>
        <v>1</v>
      </c>
      <c r="J709" s="278"/>
      <c r="K709" s="278"/>
      <c r="L709" s="278"/>
      <c r="M709" s="278"/>
      <c r="O709">
        <v>297</v>
      </c>
      <c r="P709" s="102">
        <f t="shared" ca="1" si="343"/>
        <v>-0.5</v>
      </c>
      <c r="Q709" s="102">
        <f t="shared" ca="1" si="344"/>
        <v>0</v>
      </c>
      <c r="R709" s="102">
        <f t="shared" ca="1" si="345"/>
        <v>0</v>
      </c>
      <c r="S709" s="102">
        <f t="shared" ca="1" si="346"/>
        <v>0</v>
      </c>
      <c r="T709" s="102">
        <v>0</v>
      </c>
      <c r="U709" s="102">
        <f t="shared" ca="1" si="347"/>
        <v>-0.5</v>
      </c>
      <c r="V709" s="102">
        <f t="shared" ca="1" si="348"/>
        <v>-0.5</v>
      </c>
      <c r="W709" s="102"/>
      <c r="X709" s="102"/>
      <c r="Y709" s="102"/>
      <c r="Z709" s="102"/>
    </row>
    <row r="710" spans="1:26" outlineLevel="1">
      <c r="A710">
        <f t="shared" ca="1" si="349"/>
        <v>2</v>
      </c>
      <c r="B710" t="str">
        <f t="shared" ca="1" si="342"/>
        <v>EP1 LPD1 LPS1 LPM2</v>
      </c>
      <c r="C710" s="280">
        <f ca="1">IF($A710&lt;&gt;$A709,1,MOD(C709-1+(COUNTIFS(D$411:$N$411,$A710)=COUNTIFS(D710:$N710,1)),C$410)+1)</f>
        <v>1</v>
      </c>
      <c r="D710" s="278">
        <f ca="1">IF($A710&lt;&gt;D$411,0,IF($A710&lt;&gt;$A709,1,MOD(D709-1+(COUNTIFS(E$411:$N$411,$A710)=COUNTIFS(E710:$N710,1)),D$410)+1))</f>
        <v>0</v>
      </c>
      <c r="E710" s="278">
        <f ca="1">IF($A710&lt;&gt;E$411,0,IF($A710&lt;&gt;$A709,1,MOD(E709-1+(COUNTIFS(F$411:$N$411,$A710)=COUNTIFS(F710:$N710,1)),E$410)+1))</f>
        <v>0</v>
      </c>
      <c r="F710" s="278">
        <f ca="1">IF($A710&lt;&gt;F$411,0,IF($A710&lt;&gt;$A709,1,MOD(F709-1+(COUNTIFS(G$411:$N$411,$A710)=COUNTIFS(G710:$N710,1)),F$410)+1))</f>
        <v>0</v>
      </c>
      <c r="G710" s="278">
        <f ca="1">IF($A710&lt;&gt;G$411,0,IF($A710&lt;&gt;$A709,1,MOD(G709-1+(COUNTIFS(H$411:$N$411,$A710)=COUNTIFS(H710:$N710,1)),G$410)+1))</f>
        <v>1</v>
      </c>
      <c r="H710" s="278">
        <f ca="1">IF($A710&lt;&gt;H$411,0,IF($A710&lt;&gt;$A709,1,MOD(H709-1+(COUNTIFS(I$411:$N$411,$A710)=COUNTIFS(I710:$N710,1)),H$410)+1))</f>
        <v>1</v>
      </c>
      <c r="I710" s="278">
        <f ca="1">IF($A710&lt;&gt;I$411,0,IF($A710&lt;&gt;$A709,1,MOD(I709-1+(COUNTIFS(N$411:$N$411,$A710)=COUNTIFS(N710:$N710,1)),I$410)+1))</f>
        <v>2</v>
      </c>
      <c r="J710" s="278"/>
      <c r="K710" s="278"/>
      <c r="L710" s="278"/>
      <c r="M710" s="278"/>
      <c r="O710">
        <v>298</v>
      </c>
      <c r="P710" s="102">
        <f t="shared" ca="1" si="343"/>
        <v>-0.5</v>
      </c>
      <c r="Q710" s="102">
        <f t="shared" ca="1" si="344"/>
        <v>0</v>
      </c>
      <c r="R710" s="102">
        <f t="shared" ca="1" si="345"/>
        <v>0</v>
      </c>
      <c r="S710" s="102">
        <f t="shared" ca="1" si="346"/>
        <v>0</v>
      </c>
      <c r="T710" s="102">
        <v>0</v>
      </c>
      <c r="U710" s="102">
        <f t="shared" ca="1" si="347"/>
        <v>-0.5</v>
      </c>
      <c r="V710" s="102">
        <f t="shared" ca="1" si="348"/>
        <v>0</v>
      </c>
      <c r="W710" s="102"/>
      <c r="X710" s="102"/>
      <c r="Y710" s="102"/>
      <c r="Z710" s="102"/>
    </row>
    <row r="711" spans="1:26" outlineLevel="1">
      <c r="A711">
        <f t="shared" ca="1" si="349"/>
        <v>2</v>
      </c>
      <c r="B711" t="str">
        <f t="shared" ca="1" si="342"/>
        <v>EP1 LPD1 LPS1 LPM3</v>
      </c>
      <c r="C711" s="280">
        <f ca="1">IF($A711&lt;&gt;$A710,1,MOD(C710-1+(COUNTIFS(D$411:$N$411,$A711)=COUNTIFS(D711:$N711,1)),C$410)+1)</f>
        <v>1</v>
      </c>
      <c r="D711" s="278">
        <f ca="1">IF($A711&lt;&gt;D$411,0,IF($A711&lt;&gt;$A710,1,MOD(D710-1+(COUNTIFS(E$411:$N$411,$A711)=COUNTIFS(E711:$N711,1)),D$410)+1))</f>
        <v>0</v>
      </c>
      <c r="E711" s="278">
        <f ca="1">IF($A711&lt;&gt;E$411,0,IF($A711&lt;&gt;$A710,1,MOD(E710-1+(COUNTIFS(F$411:$N$411,$A711)=COUNTIFS(F711:$N711,1)),E$410)+1))</f>
        <v>0</v>
      </c>
      <c r="F711" s="278">
        <f ca="1">IF($A711&lt;&gt;F$411,0,IF($A711&lt;&gt;$A710,1,MOD(F710-1+(COUNTIFS(G$411:$N$411,$A711)=COUNTIFS(G711:$N711,1)),F$410)+1))</f>
        <v>0</v>
      </c>
      <c r="G711" s="278">
        <f ca="1">IF($A711&lt;&gt;G$411,0,IF($A711&lt;&gt;$A710,1,MOD(G710-1+(COUNTIFS(H$411:$N$411,$A711)=COUNTIFS(H711:$N711,1)),G$410)+1))</f>
        <v>1</v>
      </c>
      <c r="H711" s="278">
        <f ca="1">IF($A711&lt;&gt;H$411,0,IF($A711&lt;&gt;$A710,1,MOD(H710-1+(COUNTIFS(I$411:$N$411,$A711)=COUNTIFS(I711:$N711,1)),H$410)+1))</f>
        <v>1</v>
      </c>
      <c r="I711" s="278">
        <f ca="1">IF($A711&lt;&gt;I$411,0,IF($A711&lt;&gt;$A710,1,MOD(I710-1+(COUNTIFS(N$411:$N$411,$A711)=COUNTIFS(N711:$N711,1)),I$410)+1))</f>
        <v>3</v>
      </c>
      <c r="J711" s="278"/>
      <c r="K711" s="278"/>
      <c r="L711" s="278"/>
      <c r="M711" s="278"/>
      <c r="O711">
        <v>299</v>
      </c>
      <c r="P711" s="102">
        <f t="shared" ca="1" si="343"/>
        <v>-0.5</v>
      </c>
      <c r="Q711" s="102">
        <f t="shared" ca="1" si="344"/>
        <v>0</v>
      </c>
      <c r="R711" s="102">
        <f t="shared" ca="1" si="345"/>
        <v>0</v>
      </c>
      <c r="S711" s="102">
        <f t="shared" ca="1" si="346"/>
        <v>0</v>
      </c>
      <c r="T711" s="102">
        <v>0</v>
      </c>
      <c r="U711" s="102">
        <f t="shared" ca="1" si="347"/>
        <v>-0.5</v>
      </c>
      <c r="V711" s="102">
        <f t="shared" ca="1" si="348"/>
        <v>0.5</v>
      </c>
      <c r="W711" s="102"/>
      <c r="X711" s="102"/>
      <c r="Y711" s="102"/>
      <c r="Z711" s="102"/>
    </row>
    <row r="712" spans="1:26" outlineLevel="1">
      <c r="A712">
        <f t="shared" ca="1" si="349"/>
        <v>2</v>
      </c>
      <c r="B712" t="str">
        <f t="shared" ca="1" si="342"/>
        <v>EP1 LPD1 LPS2 LPM1</v>
      </c>
      <c r="C712" s="280">
        <f ca="1">IF($A712&lt;&gt;$A711,1,MOD(C711-1+(COUNTIFS(D$411:$N$411,$A712)=COUNTIFS(D712:$N712,1)),C$410)+1)</f>
        <v>1</v>
      </c>
      <c r="D712" s="278">
        <f ca="1">IF($A712&lt;&gt;D$411,0,IF($A712&lt;&gt;$A711,1,MOD(D711-1+(COUNTIFS(E$411:$N$411,$A712)=COUNTIFS(E712:$N712,1)),D$410)+1))</f>
        <v>0</v>
      </c>
      <c r="E712" s="278">
        <f ca="1">IF($A712&lt;&gt;E$411,0,IF($A712&lt;&gt;$A711,1,MOD(E711-1+(COUNTIFS(F$411:$N$411,$A712)=COUNTIFS(F712:$N712,1)),E$410)+1))</f>
        <v>0</v>
      </c>
      <c r="F712" s="278">
        <f ca="1">IF($A712&lt;&gt;F$411,0,IF($A712&lt;&gt;$A711,1,MOD(F711-1+(COUNTIFS(G$411:$N$411,$A712)=COUNTIFS(G712:$N712,1)),F$410)+1))</f>
        <v>0</v>
      </c>
      <c r="G712" s="278">
        <f ca="1">IF($A712&lt;&gt;G$411,0,IF($A712&lt;&gt;$A711,1,MOD(G711-1+(COUNTIFS(H$411:$N$411,$A712)=COUNTIFS(H712:$N712,1)),G$410)+1))</f>
        <v>1</v>
      </c>
      <c r="H712" s="278">
        <f ca="1">IF($A712&lt;&gt;H$411,0,IF($A712&lt;&gt;$A711,1,MOD(H711-1+(COUNTIFS(I$411:$N$411,$A712)=COUNTIFS(I712:$N712,1)),H$410)+1))</f>
        <v>2</v>
      </c>
      <c r="I712" s="278">
        <f ca="1">IF($A712&lt;&gt;I$411,0,IF($A712&lt;&gt;$A711,1,MOD(I711-1+(COUNTIFS(N$411:$N$411,$A712)=COUNTIFS(N712:$N712,1)),I$410)+1))</f>
        <v>1</v>
      </c>
      <c r="J712" s="278"/>
      <c r="K712" s="278"/>
      <c r="L712" s="278"/>
      <c r="M712" s="278"/>
      <c r="O712">
        <v>300</v>
      </c>
      <c r="P712" s="102">
        <f t="shared" ca="1" si="343"/>
        <v>-0.5</v>
      </c>
      <c r="Q712" s="102">
        <f t="shared" ca="1" si="344"/>
        <v>0</v>
      </c>
      <c r="R712" s="102">
        <f t="shared" ca="1" si="345"/>
        <v>0</v>
      </c>
      <c r="S712" s="102">
        <f t="shared" ca="1" si="346"/>
        <v>0</v>
      </c>
      <c r="T712" s="102">
        <v>0</v>
      </c>
      <c r="U712" s="102">
        <f t="shared" ca="1" si="347"/>
        <v>0</v>
      </c>
      <c r="V712" s="102">
        <f t="shared" ca="1" si="348"/>
        <v>-0.5</v>
      </c>
      <c r="W712" s="102"/>
      <c r="X712" s="102"/>
      <c r="Y712" s="102"/>
      <c r="Z712" s="102"/>
    </row>
    <row r="713" spans="1:26" outlineLevel="1">
      <c r="A713">
        <f t="shared" ca="1" si="349"/>
        <v>2</v>
      </c>
      <c r="B713" t="str">
        <f t="shared" ca="1" si="342"/>
        <v>EP1 LPD1 LPS2 LPM2</v>
      </c>
      <c r="C713" s="280">
        <f ca="1">IF($A713&lt;&gt;$A712,1,MOD(C712-1+(COUNTIFS(D$411:$N$411,$A713)=COUNTIFS(D713:$N713,1)),C$410)+1)</f>
        <v>1</v>
      </c>
      <c r="D713" s="278">
        <f ca="1">IF($A713&lt;&gt;D$411,0,IF($A713&lt;&gt;$A712,1,MOD(D712-1+(COUNTIFS(E$411:$N$411,$A713)=COUNTIFS(E713:$N713,1)),D$410)+1))</f>
        <v>0</v>
      </c>
      <c r="E713" s="278">
        <f ca="1">IF($A713&lt;&gt;E$411,0,IF($A713&lt;&gt;$A712,1,MOD(E712-1+(COUNTIFS(F$411:$N$411,$A713)=COUNTIFS(F713:$N713,1)),E$410)+1))</f>
        <v>0</v>
      </c>
      <c r="F713" s="278">
        <f ca="1">IF($A713&lt;&gt;F$411,0,IF($A713&lt;&gt;$A712,1,MOD(F712-1+(COUNTIFS(G$411:$N$411,$A713)=COUNTIFS(G713:$N713,1)),F$410)+1))</f>
        <v>0</v>
      </c>
      <c r="G713" s="278">
        <f ca="1">IF($A713&lt;&gt;G$411,0,IF($A713&lt;&gt;$A712,1,MOD(G712-1+(COUNTIFS(H$411:$N$411,$A713)=COUNTIFS(H713:$N713,1)),G$410)+1))</f>
        <v>1</v>
      </c>
      <c r="H713" s="278">
        <f ca="1">IF($A713&lt;&gt;H$411,0,IF($A713&lt;&gt;$A712,1,MOD(H712-1+(COUNTIFS(I$411:$N$411,$A713)=COUNTIFS(I713:$N713,1)),H$410)+1))</f>
        <v>2</v>
      </c>
      <c r="I713" s="278">
        <f ca="1">IF($A713&lt;&gt;I$411,0,IF($A713&lt;&gt;$A712,1,MOD(I712-1+(COUNTIFS(N$411:$N$411,$A713)=COUNTIFS(N713:$N713,1)),I$410)+1))</f>
        <v>2</v>
      </c>
      <c r="J713" s="278"/>
      <c r="K713" s="278"/>
      <c r="L713" s="278"/>
      <c r="M713" s="278"/>
      <c r="O713">
        <v>301</v>
      </c>
      <c r="P713" s="102">
        <f t="shared" ca="1" si="343"/>
        <v>-0.5</v>
      </c>
      <c r="Q713" s="102">
        <f t="shared" ca="1" si="344"/>
        <v>0</v>
      </c>
      <c r="R713" s="102">
        <f t="shared" ca="1" si="345"/>
        <v>0</v>
      </c>
      <c r="S713" s="102">
        <f t="shared" ca="1" si="346"/>
        <v>0</v>
      </c>
      <c r="T713" s="102">
        <v>0</v>
      </c>
      <c r="U713" s="102">
        <f t="shared" ca="1" si="347"/>
        <v>0</v>
      </c>
      <c r="V713" s="102">
        <f t="shared" ca="1" si="348"/>
        <v>0</v>
      </c>
      <c r="W713" s="102"/>
      <c r="X713" s="102"/>
      <c r="Y713" s="102"/>
      <c r="Z713" s="102"/>
    </row>
    <row r="714" spans="1:26" outlineLevel="1">
      <c r="A714">
        <f t="shared" ca="1" si="349"/>
        <v>2</v>
      </c>
      <c r="B714" t="str">
        <f t="shared" ca="1" si="342"/>
        <v>EP1 LPD1 LPS2 LPM3</v>
      </c>
      <c r="C714" s="280">
        <f ca="1">IF($A714&lt;&gt;$A713,1,MOD(C713-1+(COUNTIFS(D$411:$N$411,$A714)=COUNTIFS(D714:$N714,1)),C$410)+1)</f>
        <v>1</v>
      </c>
      <c r="D714" s="278">
        <f ca="1">IF($A714&lt;&gt;D$411,0,IF($A714&lt;&gt;$A713,1,MOD(D713-1+(COUNTIFS(E$411:$N$411,$A714)=COUNTIFS(E714:$N714,1)),D$410)+1))</f>
        <v>0</v>
      </c>
      <c r="E714" s="278">
        <f ca="1">IF($A714&lt;&gt;E$411,0,IF($A714&lt;&gt;$A713,1,MOD(E713-1+(COUNTIFS(F$411:$N$411,$A714)=COUNTIFS(F714:$N714,1)),E$410)+1))</f>
        <v>0</v>
      </c>
      <c r="F714" s="278">
        <f ca="1">IF($A714&lt;&gt;F$411,0,IF($A714&lt;&gt;$A713,1,MOD(F713-1+(COUNTIFS(G$411:$N$411,$A714)=COUNTIFS(G714:$N714,1)),F$410)+1))</f>
        <v>0</v>
      </c>
      <c r="G714" s="278">
        <f ca="1">IF($A714&lt;&gt;G$411,0,IF($A714&lt;&gt;$A713,1,MOD(G713-1+(COUNTIFS(H$411:$N$411,$A714)=COUNTIFS(H714:$N714,1)),G$410)+1))</f>
        <v>1</v>
      </c>
      <c r="H714" s="278">
        <f ca="1">IF($A714&lt;&gt;H$411,0,IF($A714&lt;&gt;$A713,1,MOD(H713-1+(COUNTIFS(I$411:$N$411,$A714)=COUNTIFS(I714:$N714,1)),H$410)+1))</f>
        <v>2</v>
      </c>
      <c r="I714" s="278">
        <f ca="1">IF($A714&lt;&gt;I$411,0,IF($A714&lt;&gt;$A713,1,MOD(I713-1+(COUNTIFS(N$411:$N$411,$A714)=COUNTIFS(N714:$N714,1)),I$410)+1))</f>
        <v>3</v>
      </c>
      <c r="J714" s="278"/>
      <c r="K714" s="278"/>
      <c r="L714" s="278"/>
      <c r="M714" s="278"/>
      <c r="O714">
        <v>302</v>
      </c>
      <c r="P714" s="102">
        <f t="shared" ca="1" si="343"/>
        <v>-0.5</v>
      </c>
      <c r="Q714" s="102">
        <f t="shared" ca="1" si="344"/>
        <v>0</v>
      </c>
      <c r="R714" s="102">
        <f t="shared" ca="1" si="345"/>
        <v>0</v>
      </c>
      <c r="S714" s="102">
        <f t="shared" ca="1" si="346"/>
        <v>0</v>
      </c>
      <c r="T714" s="102">
        <v>0</v>
      </c>
      <c r="U714" s="102">
        <f t="shared" ca="1" si="347"/>
        <v>0</v>
      </c>
      <c r="V714" s="102">
        <f t="shared" ca="1" si="348"/>
        <v>0.5</v>
      </c>
      <c r="W714" s="102"/>
      <c r="X714" s="102"/>
      <c r="Y714" s="102"/>
      <c r="Z714" s="102"/>
    </row>
    <row r="715" spans="1:26" outlineLevel="1">
      <c r="A715">
        <f t="shared" ca="1" si="349"/>
        <v>2</v>
      </c>
      <c r="B715" t="str">
        <f t="shared" ca="1" si="342"/>
        <v>EP1 LPD1 LPS3 LPM1</v>
      </c>
      <c r="C715" s="280">
        <f ca="1">IF($A715&lt;&gt;$A714,1,MOD(C714-1+(COUNTIFS(D$411:$N$411,$A715)=COUNTIFS(D715:$N715,1)),C$410)+1)</f>
        <v>1</v>
      </c>
      <c r="D715" s="278">
        <f ca="1">IF($A715&lt;&gt;D$411,0,IF($A715&lt;&gt;$A714,1,MOD(D714-1+(COUNTIFS(E$411:$N$411,$A715)=COUNTIFS(E715:$N715,1)),D$410)+1))</f>
        <v>0</v>
      </c>
      <c r="E715" s="278">
        <f ca="1">IF($A715&lt;&gt;E$411,0,IF($A715&lt;&gt;$A714,1,MOD(E714-1+(COUNTIFS(F$411:$N$411,$A715)=COUNTIFS(F715:$N715,1)),E$410)+1))</f>
        <v>0</v>
      </c>
      <c r="F715" s="278">
        <f ca="1">IF($A715&lt;&gt;F$411,0,IF($A715&lt;&gt;$A714,1,MOD(F714-1+(COUNTIFS(G$411:$N$411,$A715)=COUNTIFS(G715:$N715,1)),F$410)+1))</f>
        <v>0</v>
      </c>
      <c r="G715" s="278">
        <f ca="1">IF($A715&lt;&gt;G$411,0,IF($A715&lt;&gt;$A714,1,MOD(G714-1+(COUNTIFS(H$411:$N$411,$A715)=COUNTIFS(H715:$N715,1)),G$410)+1))</f>
        <v>1</v>
      </c>
      <c r="H715" s="278">
        <f ca="1">IF($A715&lt;&gt;H$411,0,IF($A715&lt;&gt;$A714,1,MOD(H714-1+(COUNTIFS(I$411:$N$411,$A715)=COUNTIFS(I715:$N715,1)),H$410)+1))</f>
        <v>3</v>
      </c>
      <c r="I715" s="278">
        <f ca="1">IF($A715&lt;&gt;I$411,0,IF($A715&lt;&gt;$A714,1,MOD(I714-1+(COUNTIFS(N$411:$N$411,$A715)=COUNTIFS(N715:$N715,1)),I$410)+1))</f>
        <v>1</v>
      </c>
      <c r="J715" s="278"/>
      <c r="K715" s="278"/>
      <c r="L715" s="278"/>
      <c r="M715" s="278"/>
      <c r="O715">
        <v>303</v>
      </c>
      <c r="P715" s="102">
        <f t="shared" ca="1" si="343"/>
        <v>-0.5</v>
      </c>
      <c r="Q715" s="102">
        <f t="shared" ca="1" si="344"/>
        <v>0</v>
      </c>
      <c r="R715" s="102">
        <f t="shared" ca="1" si="345"/>
        <v>0</v>
      </c>
      <c r="S715" s="102">
        <f t="shared" ca="1" si="346"/>
        <v>0</v>
      </c>
      <c r="T715" s="102">
        <v>0</v>
      </c>
      <c r="U715" s="102">
        <f t="shared" ca="1" si="347"/>
        <v>0.5</v>
      </c>
      <c r="V715" s="102">
        <f t="shared" ca="1" si="348"/>
        <v>-0.5</v>
      </c>
      <c r="W715" s="102"/>
      <c r="X715" s="102"/>
      <c r="Y715" s="102"/>
      <c r="Z715" s="102"/>
    </row>
    <row r="716" spans="1:26" outlineLevel="1">
      <c r="A716">
        <f t="shared" ca="1" si="349"/>
        <v>2</v>
      </c>
      <c r="B716" t="str">
        <f t="shared" ca="1" si="342"/>
        <v>EP1 LPD1 LPS3 LPM2</v>
      </c>
      <c r="C716" s="280">
        <f ca="1">IF($A716&lt;&gt;$A715,1,MOD(C715-1+(COUNTIFS(D$411:$N$411,$A716)=COUNTIFS(D716:$N716,1)),C$410)+1)</f>
        <v>1</v>
      </c>
      <c r="D716" s="278">
        <f ca="1">IF($A716&lt;&gt;D$411,0,IF($A716&lt;&gt;$A715,1,MOD(D715-1+(COUNTIFS(E$411:$N$411,$A716)=COUNTIFS(E716:$N716,1)),D$410)+1))</f>
        <v>0</v>
      </c>
      <c r="E716" s="278">
        <f ca="1">IF($A716&lt;&gt;E$411,0,IF($A716&lt;&gt;$A715,1,MOD(E715-1+(COUNTIFS(F$411:$N$411,$A716)=COUNTIFS(F716:$N716,1)),E$410)+1))</f>
        <v>0</v>
      </c>
      <c r="F716" s="278">
        <f ca="1">IF($A716&lt;&gt;F$411,0,IF($A716&lt;&gt;$A715,1,MOD(F715-1+(COUNTIFS(G$411:$N$411,$A716)=COUNTIFS(G716:$N716,1)),F$410)+1))</f>
        <v>0</v>
      </c>
      <c r="G716" s="278">
        <f ca="1">IF($A716&lt;&gt;G$411,0,IF($A716&lt;&gt;$A715,1,MOD(G715-1+(COUNTIFS(H$411:$N$411,$A716)=COUNTIFS(H716:$N716,1)),G$410)+1))</f>
        <v>1</v>
      </c>
      <c r="H716" s="278">
        <f ca="1">IF($A716&lt;&gt;H$411,0,IF($A716&lt;&gt;$A715,1,MOD(H715-1+(COUNTIFS(I$411:$N$411,$A716)=COUNTIFS(I716:$N716,1)),H$410)+1))</f>
        <v>3</v>
      </c>
      <c r="I716" s="278">
        <f ca="1">IF($A716&lt;&gt;I$411,0,IF($A716&lt;&gt;$A715,1,MOD(I715-1+(COUNTIFS(N$411:$N$411,$A716)=COUNTIFS(N716:$N716,1)),I$410)+1))</f>
        <v>2</v>
      </c>
      <c r="J716" s="278"/>
      <c r="K716" s="278"/>
      <c r="L716" s="278"/>
      <c r="M716" s="278"/>
      <c r="O716">
        <v>304</v>
      </c>
      <c r="P716" s="102">
        <f t="shared" ca="1" si="343"/>
        <v>-0.5</v>
      </c>
      <c r="Q716" s="102">
        <f t="shared" ca="1" si="344"/>
        <v>0</v>
      </c>
      <c r="R716" s="102">
        <f t="shared" ca="1" si="345"/>
        <v>0</v>
      </c>
      <c r="S716" s="102">
        <f t="shared" ca="1" si="346"/>
        <v>0</v>
      </c>
      <c r="T716" s="102">
        <v>0</v>
      </c>
      <c r="U716" s="102">
        <f t="shared" ca="1" si="347"/>
        <v>0.5</v>
      </c>
      <c r="V716" s="102">
        <f t="shared" ca="1" si="348"/>
        <v>0</v>
      </c>
      <c r="W716" s="102"/>
      <c r="X716" s="102"/>
      <c r="Y716" s="102"/>
      <c r="Z716" s="102"/>
    </row>
    <row r="717" spans="1:26" outlineLevel="1">
      <c r="A717">
        <f t="shared" ca="1" si="349"/>
        <v>2</v>
      </c>
      <c r="B717" t="str">
        <f t="shared" ca="1" si="342"/>
        <v>EP1 LPD1 LPS3 LPM3</v>
      </c>
      <c r="C717" s="280">
        <f ca="1">IF($A717&lt;&gt;$A716,1,MOD(C716-1+(COUNTIFS(D$411:$N$411,$A717)=COUNTIFS(D717:$N717,1)),C$410)+1)</f>
        <v>1</v>
      </c>
      <c r="D717" s="278">
        <f ca="1">IF($A717&lt;&gt;D$411,0,IF($A717&lt;&gt;$A716,1,MOD(D716-1+(COUNTIFS(E$411:$N$411,$A717)=COUNTIFS(E717:$N717,1)),D$410)+1))</f>
        <v>0</v>
      </c>
      <c r="E717" s="278">
        <f ca="1">IF($A717&lt;&gt;E$411,0,IF($A717&lt;&gt;$A716,1,MOD(E716-1+(COUNTIFS(F$411:$N$411,$A717)=COUNTIFS(F717:$N717,1)),E$410)+1))</f>
        <v>0</v>
      </c>
      <c r="F717" s="278">
        <f ca="1">IF($A717&lt;&gt;F$411,0,IF($A717&lt;&gt;$A716,1,MOD(F716-1+(COUNTIFS(G$411:$N$411,$A717)=COUNTIFS(G717:$N717,1)),F$410)+1))</f>
        <v>0</v>
      </c>
      <c r="G717" s="278">
        <f ca="1">IF($A717&lt;&gt;G$411,0,IF($A717&lt;&gt;$A716,1,MOD(G716-1+(COUNTIFS(H$411:$N$411,$A717)=COUNTIFS(H717:$N717,1)),G$410)+1))</f>
        <v>1</v>
      </c>
      <c r="H717" s="278">
        <f ca="1">IF($A717&lt;&gt;H$411,0,IF($A717&lt;&gt;$A716,1,MOD(H716-1+(COUNTIFS(I$411:$N$411,$A717)=COUNTIFS(I717:$N717,1)),H$410)+1))</f>
        <v>3</v>
      </c>
      <c r="I717" s="278">
        <f ca="1">IF($A717&lt;&gt;I$411,0,IF($A717&lt;&gt;$A716,1,MOD(I716-1+(COUNTIFS(N$411:$N$411,$A717)=COUNTIFS(N717:$N717,1)),I$410)+1))</f>
        <v>3</v>
      </c>
      <c r="J717" s="278"/>
      <c r="K717" s="278"/>
      <c r="L717" s="278"/>
      <c r="M717" s="278"/>
      <c r="O717">
        <v>305</v>
      </c>
      <c r="P717" s="102">
        <f t="shared" ca="1" si="343"/>
        <v>-0.5</v>
      </c>
      <c r="Q717" s="102">
        <f t="shared" ca="1" si="344"/>
        <v>0</v>
      </c>
      <c r="R717" s="102">
        <f t="shared" ca="1" si="345"/>
        <v>0</v>
      </c>
      <c r="S717" s="102">
        <f t="shared" ca="1" si="346"/>
        <v>0</v>
      </c>
      <c r="T717" s="102">
        <v>0</v>
      </c>
      <c r="U717" s="102">
        <f t="shared" ca="1" si="347"/>
        <v>0.5</v>
      </c>
      <c r="V717" s="102">
        <f t="shared" ca="1" si="348"/>
        <v>0.5</v>
      </c>
      <c r="W717" s="102"/>
      <c r="X717" s="102"/>
      <c r="Y717" s="102"/>
      <c r="Z717" s="102"/>
    </row>
    <row r="718" spans="1:26" outlineLevel="1">
      <c r="A718">
        <f t="shared" ca="1" si="349"/>
        <v>2</v>
      </c>
      <c r="B718" t="str">
        <f t="shared" ca="1" si="342"/>
        <v>EP2 LPD1 LPS1 LPM1</v>
      </c>
      <c r="C718" s="280">
        <f ca="1">IF($A718&lt;&gt;$A717,1,MOD(C717-1+(COUNTIFS(D$411:$N$411,$A718)=COUNTIFS(D718:$N718,1)),C$410)+1)</f>
        <v>2</v>
      </c>
      <c r="D718" s="278">
        <f ca="1">IF($A718&lt;&gt;D$411,0,IF($A718&lt;&gt;$A717,1,MOD(D717-1+(COUNTIFS(E$411:$N$411,$A718)=COUNTIFS(E718:$N718,1)),D$410)+1))</f>
        <v>0</v>
      </c>
      <c r="E718" s="278">
        <f ca="1">IF($A718&lt;&gt;E$411,0,IF($A718&lt;&gt;$A717,1,MOD(E717-1+(COUNTIFS(F$411:$N$411,$A718)=COUNTIFS(F718:$N718,1)),E$410)+1))</f>
        <v>0</v>
      </c>
      <c r="F718" s="278">
        <f ca="1">IF($A718&lt;&gt;F$411,0,IF($A718&lt;&gt;$A717,1,MOD(F717-1+(COUNTIFS(G$411:$N$411,$A718)=COUNTIFS(G718:$N718,1)),F$410)+1))</f>
        <v>0</v>
      </c>
      <c r="G718" s="278">
        <f ca="1">IF($A718&lt;&gt;G$411,0,IF($A718&lt;&gt;$A717,1,MOD(G717-1+(COUNTIFS(H$411:$N$411,$A718)=COUNTIFS(H718:$N718,1)),G$410)+1))</f>
        <v>1</v>
      </c>
      <c r="H718" s="278">
        <f ca="1">IF($A718&lt;&gt;H$411,0,IF($A718&lt;&gt;$A717,1,MOD(H717-1+(COUNTIFS(I$411:$N$411,$A718)=COUNTIFS(I718:$N718,1)),H$410)+1))</f>
        <v>1</v>
      </c>
      <c r="I718" s="278">
        <f ca="1">IF($A718&lt;&gt;I$411,0,IF($A718&lt;&gt;$A717,1,MOD(I717-1+(COUNTIFS(N$411:$N$411,$A718)=COUNTIFS(N718:$N718,1)),I$410)+1))</f>
        <v>1</v>
      </c>
      <c r="J718" s="278"/>
      <c r="K718" s="278"/>
      <c r="L718" s="278"/>
      <c r="M718" s="278"/>
      <c r="O718">
        <v>306</v>
      </c>
      <c r="P718" s="102">
        <f t="shared" ca="1" si="343"/>
        <v>0</v>
      </c>
      <c r="Q718" s="102">
        <f t="shared" ca="1" si="344"/>
        <v>0</v>
      </c>
      <c r="R718" s="102">
        <f t="shared" ca="1" si="345"/>
        <v>0</v>
      </c>
      <c r="S718" s="102">
        <f t="shared" ca="1" si="346"/>
        <v>0</v>
      </c>
      <c r="T718" s="102">
        <v>0</v>
      </c>
      <c r="U718" s="102">
        <f t="shared" ca="1" si="347"/>
        <v>-0.5</v>
      </c>
      <c r="V718" s="102">
        <f t="shared" ca="1" si="348"/>
        <v>-0.5</v>
      </c>
      <c r="W718" s="102"/>
      <c r="X718" s="102"/>
      <c r="Y718" s="102"/>
      <c r="Z718" s="102"/>
    </row>
    <row r="719" spans="1:26" outlineLevel="1">
      <c r="A719">
        <f t="shared" ca="1" si="349"/>
        <v>2</v>
      </c>
      <c r="B719" t="str">
        <f t="shared" ca="1" si="342"/>
        <v>EP2 LPD1 LPS1 LPM2</v>
      </c>
      <c r="C719" s="280">
        <f ca="1">IF($A719&lt;&gt;$A718,1,MOD(C718-1+(COUNTIFS(D$411:$N$411,$A719)=COUNTIFS(D719:$N719,1)),C$410)+1)</f>
        <v>2</v>
      </c>
      <c r="D719" s="278">
        <f ca="1">IF($A719&lt;&gt;D$411,0,IF($A719&lt;&gt;$A718,1,MOD(D718-1+(COUNTIFS(E$411:$N$411,$A719)=COUNTIFS(E719:$N719,1)),D$410)+1))</f>
        <v>0</v>
      </c>
      <c r="E719" s="278">
        <f ca="1">IF($A719&lt;&gt;E$411,0,IF($A719&lt;&gt;$A718,1,MOD(E718-1+(COUNTIFS(F$411:$N$411,$A719)=COUNTIFS(F719:$N719,1)),E$410)+1))</f>
        <v>0</v>
      </c>
      <c r="F719" s="278">
        <f ca="1">IF($A719&lt;&gt;F$411,0,IF($A719&lt;&gt;$A718,1,MOD(F718-1+(COUNTIFS(G$411:$N$411,$A719)=COUNTIFS(G719:$N719,1)),F$410)+1))</f>
        <v>0</v>
      </c>
      <c r="G719" s="278">
        <f ca="1">IF($A719&lt;&gt;G$411,0,IF($A719&lt;&gt;$A718,1,MOD(G718-1+(COUNTIFS(H$411:$N$411,$A719)=COUNTIFS(H719:$N719,1)),G$410)+1))</f>
        <v>1</v>
      </c>
      <c r="H719" s="278">
        <f ca="1">IF($A719&lt;&gt;H$411,0,IF($A719&lt;&gt;$A718,1,MOD(H718-1+(COUNTIFS(I$411:$N$411,$A719)=COUNTIFS(I719:$N719,1)),H$410)+1))</f>
        <v>1</v>
      </c>
      <c r="I719" s="278">
        <f ca="1">IF($A719&lt;&gt;I$411,0,IF($A719&lt;&gt;$A718,1,MOD(I718-1+(COUNTIFS(N$411:$N$411,$A719)=COUNTIFS(N719:$N719,1)),I$410)+1))</f>
        <v>2</v>
      </c>
      <c r="J719" s="278"/>
      <c r="K719" s="278"/>
      <c r="L719" s="278"/>
      <c r="M719" s="278"/>
      <c r="O719">
        <v>307</v>
      </c>
      <c r="P719" s="102">
        <f t="shared" ca="1" si="343"/>
        <v>0</v>
      </c>
      <c r="Q719" s="102">
        <f t="shared" ca="1" si="344"/>
        <v>0</v>
      </c>
      <c r="R719" s="102">
        <f t="shared" ca="1" si="345"/>
        <v>0</v>
      </c>
      <c r="S719" s="102">
        <f t="shared" ca="1" si="346"/>
        <v>0</v>
      </c>
      <c r="T719" s="102">
        <v>0</v>
      </c>
      <c r="U719" s="102">
        <f t="shared" ca="1" si="347"/>
        <v>-0.5</v>
      </c>
      <c r="V719" s="102">
        <f t="shared" ca="1" si="348"/>
        <v>0</v>
      </c>
      <c r="W719" s="102"/>
      <c r="X719" s="102"/>
      <c r="Y719" s="102"/>
      <c r="Z719" s="102"/>
    </row>
    <row r="720" spans="1:26" outlineLevel="1">
      <c r="A720">
        <f t="shared" ca="1" si="349"/>
        <v>2</v>
      </c>
      <c r="B720" t="str">
        <f t="shared" ca="1" si="342"/>
        <v>EP2 LPD1 LPS1 LPM3</v>
      </c>
      <c r="C720" s="280">
        <f ca="1">IF($A720&lt;&gt;$A719,1,MOD(C719-1+(COUNTIFS(D$411:$N$411,$A720)=COUNTIFS(D720:$N720,1)),C$410)+1)</f>
        <v>2</v>
      </c>
      <c r="D720" s="278">
        <f ca="1">IF($A720&lt;&gt;D$411,0,IF($A720&lt;&gt;$A719,1,MOD(D719-1+(COUNTIFS(E$411:$N$411,$A720)=COUNTIFS(E720:$N720,1)),D$410)+1))</f>
        <v>0</v>
      </c>
      <c r="E720" s="278">
        <f ca="1">IF($A720&lt;&gt;E$411,0,IF($A720&lt;&gt;$A719,1,MOD(E719-1+(COUNTIFS(F$411:$N$411,$A720)=COUNTIFS(F720:$N720,1)),E$410)+1))</f>
        <v>0</v>
      </c>
      <c r="F720" s="278">
        <f ca="1">IF($A720&lt;&gt;F$411,0,IF($A720&lt;&gt;$A719,1,MOD(F719-1+(COUNTIFS(G$411:$N$411,$A720)=COUNTIFS(G720:$N720,1)),F$410)+1))</f>
        <v>0</v>
      </c>
      <c r="G720" s="278">
        <f ca="1">IF($A720&lt;&gt;G$411,0,IF($A720&lt;&gt;$A719,1,MOD(G719-1+(COUNTIFS(H$411:$N$411,$A720)=COUNTIFS(H720:$N720,1)),G$410)+1))</f>
        <v>1</v>
      </c>
      <c r="H720" s="278">
        <f ca="1">IF($A720&lt;&gt;H$411,0,IF($A720&lt;&gt;$A719,1,MOD(H719-1+(COUNTIFS(I$411:$N$411,$A720)=COUNTIFS(I720:$N720,1)),H$410)+1))</f>
        <v>1</v>
      </c>
      <c r="I720" s="278">
        <f ca="1">IF($A720&lt;&gt;I$411,0,IF($A720&lt;&gt;$A719,1,MOD(I719-1+(COUNTIFS(N$411:$N$411,$A720)=COUNTIFS(N720:$N720,1)),I$410)+1))</f>
        <v>3</v>
      </c>
      <c r="J720" s="278"/>
      <c r="K720" s="278"/>
      <c r="L720" s="278"/>
      <c r="M720" s="278"/>
      <c r="O720">
        <v>308</v>
      </c>
      <c r="P720" s="102">
        <f t="shared" ca="1" si="343"/>
        <v>0</v>
      </c>
      <c r="Q720" s="102">
        <f t="shared" ca="1" si="344"/>
        <v>0</v>
      </c>
      <c r="R720" s="102">
        <f t="shared" ca="1" si="345"/>
        <v>0</v>
      </c>
      <c r="S720" s="102">
        <f t="shared" ca="1" si="346"/>
        <v>0</v>
      </c>
      <c r="T720" s="102">
        <v>0</v>
      </c>
      <c r="U720" s="102">
        <f t="shared" ca="1" si="347"/>
        <v>-0.5</v>
      </c>
      <c r="V720" s="102">
        <f t="shared" ca="1" si="348"/>
        <v>0.5</v>
      </c>
      <c r="W720" s="102"/>
      <c r="X720" s="102"/>
      <c r="Y720" s="102"/>
      <c r="Z720" s="102"/>
    </row>
    <row r="721" spans="1:26" outlineLevel="1">
      <c r="A721">
        <f t="shared" ca="1" si="349"/>
        <v>2</v>
      </c>
      <c r="B721" t="str">
        <f t="shared" ca="1" si="342"/>
        <v>EP2 LPD1 LPS2 LPM1</v>
      </c>
      <c r="C721" s="280">
        <f ca="1">IF($A721&lt;&gt;$A720,1,MOD(C720-1+(COUNTIFS(D$411:$N$411,$A721)=COUNTIFS(D721:$N721,1)),C$410)+1)</f>
        <v>2</v>
      </c>
      <c r="D721" s="278">
        <f ca="1">IF($A721&lt;&gt;D$411,0,IF($A721&lt;&gt;$A720,1,MOD(D720-1+(COUNTIFS(E$411:$N$411,$A721)=COUNTIFS(E721:$N721,1)),D$410)+1))</f>
        <v>0</v>
      </c>
      <c r="E721" s="278">
        <f ca="1">IF($A721&lt;&gt;E$411,0,IF($A721&lt;&gt;$A720,1,MOD(E720-1+(COUNTIFS(F$411:$N$411,$A721)=COUNTIFS(F721:$N721,1)),E$410)+1))</f>
        <v>0</v>
      </c>
      <c r="F721" s="278">
        <f ca="1">IF($A721&lt;&gt;F$411,0,IF($A721&lt;&gt;$A720,1,MOD(F720-1+(COUNTIFS(G$411:$N$411,$A721)=COUNTIFS(G721:$N721,1)),F$410)+1))</f>
        <v>0</v>
      </c>
      <c r="G721" s="278">
        <f ca="1">IF($A721&lt;&gt;G$411,0,IF($A721&lt;&gt;$A720,1,MOD(G720-1+(COUNTIFS(H$411:$N$411,$A721)=COUNTIFS(H721:$N721,1)),G$410)+1))</f>
        <v>1</v>
      </c>
      <c r="H721" s="278">
        <f ca="1">IF($A721&lt;&gt;H$411,0,IF($A721&lt;&gt;$A720,1,MOD(H720-1+(COUNTIFS(I$411:$N$411,$A721)=COUNTIFS(I721:$N721,1)),H$410)+1))</f>
        <v>2</v>
      </c>
      <c r="I721" s="278">
        <f ca="1">IF($A721&lt;&gt;I$411,0,IF($A721&lt;&gt;$A720,1,MOD(I720-1+(COUNTIFS(N$411:$N$411,$A721)=COUNTIFS(N721:$N721,1)),I$410)+1))</f>
        <v>1</v>
      </c>
      <c r="J721" s="278"/>
      <c r="K721" s="278"/>
      <c r="L721" s="278"/>
      <c r="M721" s="278"/>
      <c r="O721">
        <v>309</v>
      </c>
      <c r="P721" s="102">
        <f t="shared" ca="1" si="343"/>
        <v>0</v>
      </c>
      <c r="Q721" s="102">
        <f t="shared" ca="1" si="344"/>
        <v>0</v>
      </c>
      <c r="R721" s="102">
        <f t="shared" ca="1" si="345"/>
        <v>0</v>
      </c>
      <c r="S721" s="102">
        <f t="shared" ca="1" si="346"/>
        <v>0</v>
      </c>
      <c r="T721" s="102">
        <v>0</v>
      </c>
      <c r="U721" s="102">
        <f t="shared" ca="1" si="347"/>
        <v>0</v>
      </c>
      <c r="V721" s="102">
        <f t="shared" ca="1" si="348"/>
        <v>-0.5</v>
      </c>
      <c r="W721" s="102"/>
      <c r="X721" s="102"/>
      <c r="Y721" s="102"/>
      <c r="Z721" s="102"/>
    </row>
    <row r="722" spans="1:26" outlineLevel="1">
      <c r="A722">
        <f t="shared" ca="1" si="349"/>
        <v>2</v>
      </c>
      <c r="B722" t="str">
        <f t="shared" ca="1" si="342"/>
        <v>EP2 LPD1 LPS2 LPM2</v>
      </c>
      <c r="C722" s="280">
        <f ca="1">IF($A722&lt;&gt;$A721,1,MOD(C721-1+(COUNTIFS(D$411:$N$411,$A722)=COUNTIFS(D722:$N722,1)),C$410)+1)</f>
        <v>2</v>
      </c>
      <c r="D722" s="278">
        <f ca="1">IF($A722&lt;&gt;D$411,0,IF($A722&lt;&gt;$A721,1,MOD(D721-1+(COUNTIFS(E$411:$N$411,$A722)=COUNTIFS(E722:$N722,1)),D$410)+1))</f>
        <v>0</v>
      </c>
      <c r="E722" s="278">
        <f ca="1">IF($A722&lt;&gt;E$411,0,IF($A722&lt;&gt;$A721,1,MOD(E721-1+(COUNTIFS(F$411:$N$411,$A722)=COUNTIFS(F722:$N722,1)),E$410)+1))</f>
        <v>0</v>
      </c>
      <c r="F722" s="278">
        <f ca="1">IF($A722&lt;&gt;F$411,0,IF($A722&lt;&gt;$A721,1,MOD(F721-1+(COUNTIFS(G$411:$N$411,$A722)=COUNTIFS(G722:$N722,1)),F$410)+1))</f>
        <v>0</v>
      </c>
      <c r="G722" s="278">
        <f ca="1">IF($A722&lt;&gt;G$411,0,IF($A722&lt;&gt;$A721,1,MOD(G721-1+(COUNTIFS(H$411:$N$411,$A722)=COUNTIFS(H722:$N722,1)),G$410)+1))</f>
        <v>1</v>
      </c>
      <c r="H722" s="278">
        <f ca="1">IF($A722&lt;&gt;H$411,0,IF($A722&lt;&gt;$A721,1,MOD(H721-1+(COUNTIFS(I$411:$N$411,$A722)=COUNTIFS(I722:$N722,1)),H$410)+1))</f>
        <v>2</v>
      </c>
      <c r="I722" s="278">
        <f ca="1">IF($A722&lt;&gt;I$411,0,IF($A722&lt;&gt;$A721,1,MOD(I721-1+(COUNTIFS(N$411:$N$411,$A722)=COUNTIFS(N722:$N722,1)),I$410)+1))</f>
        <v>2</v>
      </c>
      <c r="J722" s="278"/>
      <c r="K722" s="278"/>
      <c r="L722" s="278"/>
      <c r="M722" s="278"/>
      <c r="O722">
        <v>310</v>
      </c>
      <c r="P722" s="102">
        <f t="shared" ca="1" si="343"/>
        <v>0</v>
      </c>
      <c r="Q722" s="102">
        <f t="shared" ca="1" si="344"/>
        <v>0</v>
      </c>
      <c r="R722" s="102">
        <f t="shared" ca="1" si="345"/>
        <v>0</v>
      </c>
      <c r="S722" s="102">
        <f t="shared" ca="1" si="346"/>
        <v>0</v>
      </c>
      <c r="T722" s="102">
        <v>0</v>
      </c>
      <c r="U722" s="102">
        <f t="shared" ca="1" si="347"/>
        <v>0</v>
      </c>
      <c r="V722" s="102">
        <f t="shared" ca="1" si="348"/>
        <v>0</v>
      </c>
      <c r="W722" s="102"/>
      <c r="X722" s="102"/>
      <c r="Y722" s="102"/>
      <c r="Z722" s="102"/>
    </row>
    <row r="723" spans="1:26" outlineLevel="1">
      <c r="A723">
        <f t="shared" ca="1" si="349"/>
        <v>2</v>
      </c>
      <c r="B723" t="str">
        <f t="shared" ca="1" si="342"/>
        <v>EP2 LPD1 LPS2 LPM3</v>
      </c>
      <c r="C723" s="280">
        <f ca="1">IF($A723&lt;&gt;$A722,1,MOD(C722-1+(COUNTIFS(D$411:$N$411,$A723)=COUNTIFS(D723:$N723,1)),C$410)+1)</f>
        <v>2</v>
      </c>
      <c r="D723" s="278">
        <f ca="1">IF($A723&lt;&gt;D$411,0,IF($A723&lt;&gt;$A722,1,MOD(D722-1+(COUNTIFS(E$411:$N$411,$A723)=COUNTIFS(E723:$N723,1)),D$410)+1))</f>
        <v>0</v>
      </c>
      <c r="E723" s="278">
        <f ca="1">IF($A723&lt;&gt;E$411,0,IF($A723&lt;&gt;$A722,1,MOD(E722-1+(COUNTIFS(F$411:$N$411,$A723)=COUNTIFS(F723:$N723,1)),E$410)+1))</f>
        <v>0</v>
      </c>
      <c r="F723" s="278">
        <f ca="1">IF($A723&lt;&gt;F$411,0,IF($A723&lt;&gt;$A722,1,MOD(F722-1+(COUNTIFS(G$411:$N$411,$A723)=COUNTIFS(G723:$N723,1)),F$410)+1))</f>
        <v>0</v>
      </c>
      <c r="G723" s="278">
        <f ca="1">IF($A723&lt;&gt;G$411,0,IF($A723&lt;&gt;$A722,1,MOD(G722-1+(COUNTIFS(H$411:$N$411,$A723)=COUNTIFS(H723:$N723,1)),G$410)+1))</f>
        <v>1</v>
      </c>
      <c r="H723" s="278">
        <f ca="1">IF($A723&lt;&gt;H$411,0,IF($A723&lt;&gt;$A722,1,MOD(H722-1+(COUNTIFS(I$411:$N$411,$A723)=COUNTIFS(I723:$N723,1)),H$410)+1))</f>
        <v>2</v>
      </c>
      <c r="I723" s="278">
        <f ca="1">IF($A723&lt;&gt;I$411,0,IF($A723&lt;&gt;$A722,1,MOD(I722-1+(COUNTIFS(N$411:$N$411,$A723)=COUNTIFS(N723:$N723,1)),I$410)+1))</f>
        <v>3</v>
      </c>
      <c r="J723" s="278"/>
      <c r="K723" s="278"/>
      <c r="L723" s="278"/>
      <c r="M723" s="278"/>
      <c r="O723">
        <v>311</v>
      </c>
      <c r="P723" s="102">
        <f t="shared" ca="1" si="343"/>
        <v>0</v>
      </c>
      <c r="Q723" s="102">
        <f t="shared" ca="1" si="344"/>
        <v>0</v>
      </c>
      <c r="R723" s="102">
        <f t="shared" ca="1" si="345"/>
        <v>0</v>
      </c>
      <c r="S723" s="102">
        <f t="shared" ca="1" si="346"/>
        <v>0</v>
      </c>
      <c r="T723" s="102">
        <v>0</v>
      </c>
      <c r="U723" s="102">
        <f t="shared" ca="1" si="347"/>
        <v>0</v>
      </c>
      <c r="V723" s="102">
        <f t="shared" ca="1" si="348"/>
        <v>0.5</v>
      </c>
      <c r="W723" s="102"/>
      <c r="X723" s="102"/>
      <c r="Y723" s="102"/>
      <c r="Z723" s="102"/>
    </row>
    <row r="724" spans="1:26" outlineLevel="1">
      <c r="A724">
        <f t="shared" ca="1" si="349"/>
        <v>2</v>
      </c>
      <c r="B724" t="str">
        <f t="shared" ca="1" si="342"/>
        <v>EP2 LPD1 LPS3 LPM1</v>
      </c>
      <c r="C724" s="280">
        <f ca="1">IF($A724&lt;&gt;$A723,1,MOD(C723-1+(COUNTIFS(D$411:$N$411,$A724)=COUNTIFS(D724:$N724,1)),C$410)+1)</f>
        <v>2</v>
      </c>
      <c r="D724" s="278">
        <f ca="1">IF($A724&lt;&gt;D$411,0,IF($A724&lt;&gt;$A723,1,MOD(D723-1+(COUNTIFS(E$411:$N$411,$A724)=COUNTIFS(E724:$N724,1)),D$410)+1))</f>
        <v>0</v>
      </c>
      <c r="E724" s="278">
        <f ca="1">IF($A724&lt;&gt;E$411,0,IF($A724&lt;&gt;$A723,1,MOD(E723-1+(COUNTIFS(F$411:$N$411,$A724)=COUNTIFS(F724:$N724,1)),E$410)+1))</f>
        <v>0</v>
      </c>
      <c r="F724" s="278">
        <f ca="1">IF($A724&lt;&gt;F$411,0,IF($A724&lt;&gt;$A723,1,MOD(F723-1+(COUNTIFS(G$411:$N$411,$A724)=COUNTIFS(G724:$N724,1)),F$410)+1))</f>
        <v>0</v>
      </c>
      <c r="G724" s="278">
        <f ca="1">IF($A724&lt;&gt;G$411,0,IF($A724&lt;&gt;$A723,1,MOD(G723-1+(COUNTIFS(H$411:$N$411,$A724)=COUNTIFS(H724:$N724,1)),G$410)+1))</f>
        <v>1</v>
      </c>
      <c r="H724" s="278">
        <f ca="1">IF($A724&lt;&gt;H$411,0,IF($A724&lt;&gt;$A723,1,MOD(H723-1+(COUNTIFS(I$411:$N$411,$A724)=COUNTIFS(I724:$N724,1)),H$410)+1))</f>
        <v>3</v>
      </c>
      <c r="I724" s="278">
        <f ca="1">IF($A724&lt;&gt;I$411,0,IF($A724&lt;&gt;$A723,1,MOD(I723-1+(COUNTIFS(N$411:$N$411,$A724)=COUNTIFS(N724:$N724,1)),I$410)+1))</f>
        <v>1</v>
      </c>
      <c r="J724" s="278"/>
      <c r="K724" s="278"/>
      <c r="L724" s="278"/>
      <c r="M724" s="278"/>
      <c r="O724">
        <v>312</v>
      </c>
      <c r="P724" s="102">
        <f t="shared" ca="1" si="343"/>
        <v>0</v>
      </c>
      <c r="Q724" s="102">
        <f t="shared" ca="1" si="344"/>
        <v>0</v>
      </c>
      <c r="R724" s="102">
        <f t="shared" ca="1" si="345"/>
        <v>0</v>
      </c>
      <c r="S724" s="102">
        <f t="shared" ca="1" si="346"/>
        <v>0</v>
      </c>
      <c r="T724" s="102">
        <v>0</v>
      </c>
      <c r="U724" s="102">
        <f t="shared" ca="1" si="347"/>
        <v>0.5</v>
      </c>
      <c r="V724" s="102">
        <f t="shared" ca="1" si="348"/>
        <v>-0.5</v>
      </c>
      <c r="W724" s="102"/>
      <c r="X724" s="102"/>
      <c r="Y724" s="102"/>
      <c r="Z724" s="102"/>
    </row>
    <row r="725" spans="1:26" outlineLevel="1">
      <c r="A725">
        <f t="shared" ca="1" si="349"/>
        <v>2</v>
      </c>
      <c r="B725" t="str">
        <f t="shared" ca="1" si="342"/>
        <v>EP2 LPD1 LPS3 LPM2</v>
      </c>
      <c r="C725" s="280">
        <f ca="1">IF($A725&lt;&gt;$A724,1,MOD(C724-1+(COUNTIFS(D$411:$N$411,$A725)=COUNTIFS(D725:$N725,1)),C$410)+1)</f>
        <v>2</v>
      </c>
      <c r="D725" s="278">
        <f ca="1">IF($A725&lt;&gt;D$411,0,IF($A725&lt;&gt;$A724,1,MOD(D724-1+(COUNTIFS(E$411:$N$411,$A725)=COUNTIFS(E725:$N725,1)),D$410)+1))</f>
        <v>0</v>
      </c>
      <c r="E725" s="278">
        <f ca="1">IF($A725&lt;&gt;E$411,0,IF($A725&lt;&gt;$A724,1,MOD(E724-1+(COUNTIFS(F$411:$N$411,$A725)=COUNTIFS(F725:$N725,1)),E$410)+1))</f>
        <v>0</v>
      </c>
      <c r="F725" s="278">
        <f ca="1">IF($A725&lt;&gt;F$411,0,IF($A725&lt;&gt;$A724,1,MOD(F724-1+(COUNTIFS(G$411:$N$411,$A725)=COUNTIFS(G725:$N725,1)),F$410)+1))</f>
        <v>0</v>
      </c>
      <c r="G725" s="278">
        <f ca="1">IF($A725&lt;&gt;G$411,0,IF($A725&lt;&gt;$A724,1,MOD(G724-1+(COUNTIFS(H$411:$N$411,$A725)=COUNTIFS(H725:$N725,1)),G$410)+1))</f>
        <v>1</v>
      </c>
      <c r="H725" s="278">
        <f ca="1">IF($A725&lt;&gt;H$411,0,IF($A725&lt;&gt;$A724,1,MOD(H724-1+(COUNTIFS(I$411:$N$411,$A725)=COUNTIFS(I725:$N725,1)),H$410)+1))</f>
        <v>3</v>
      </c>
      <c r="I725" s="278">
        <f ca="1">IF($A725&lt;&gt;I$411,0,IF($A725&lt;&gt;$A724,1,MOD(I724-1+(COUNTIFS(N$411:$N$411,$A725)=COUNTIFS(N725:$N725,1)),I$410)+1))</f>
        <v>2</v>
      </c>
      <c r="J725" s="278"/>
      <c r="K725" s="278"/>
      <c r="L725" s="278"/>
      <c r="M725" s="278"/>
      <c r="O725">
        <v>313</v>
      </c>
      <c r="P725" s="102">
        <f t="shared" ca="1" si="343"/>
        <v>0</v>
      </c>
      <c r="Q725" s="102">
        <f t="shared" ca="1" si="344"/>
        <v>0</v>
      </c>
      <c r="R725" s="102">
        <f t="shared" ca="1" si="345"/>
        <v>0</v>
      </c>
      <c r="S725" s="102">
        <f t="shared" ca="1" si="346"/>
        <v>0</v>
      </c>
      <c r="T725" s="102">
        <v>0</v>
      </c>
      <c r="U725" s="102">
        <f t="shared" ca="1" si="347"/>
        <v>0.5</v>
      </c>
      <c r="V725" s="102">
        <f t="shared" ca="1" si="348"/>
        <v>0</v>
      </c>
      <c r="W725" s="102"/>
      <c r="X725" s="102"/>
      <c r="Y725" s="102"/>
      <c r="Z725" s="102"/>
    </row>
    <row r="726" spans="1:26" outlineLevel="1">
      <c r="A726">
        <f t="shared" ca="1" si="349"/>
        <v>2</v>
      </c>
      <c r="B726" t="str">
        <f t="shared" ca="1" si="342"/>
        <v>EP2 LPD1 LPS3 LPM3</v>
      </c>
      <c r="C726" s="280">
        <f ca="1">IF($A726&lt;&gt;$A725,1,MOD(C725-1+(COUNTIFS(D$411:$N$411,$A726)=COUNTIFS(D726:$N726,1)),C$410)+1)</f>
        <v>2</v>
      </c>
      <c r="D726" s="278">
        <f ca="1">IF($A726&lt;&gt;D$411,0,IF($A726&lt;&gt;$A725,1,MOD(D725-1+(COUNTIFS(E$411:$N$411,$A726)=COUNTIFS(E726:$N726,1)),D$410)+1))</f>
        <v>0</v>
      </c>
      <c r="E726" s="278">
        <f ca="1">IF($A726&lt;&gt;E$411,0,IF($A726&lt;&gt;$A725,1,MOD(E725-1+(COUNTIFS(F$411:$N$411,$A726)=COUNTIFS(F726:$N726,1)),E$410)+1))</f>
        <v>0</v>
      </c>
      <c r="F726" s="278">
        <f ca="1">IF($A726&lt;&gt;F$411,0,IF($A726&lt;&gt;$A725,1,MOD(F725-1+(COUNTIFS(G$411:$N$411,$A726)=COUNTIFS(G726:$N726,1)),F$410)+1))</f>
        <v>0</v>
      </c>
      <c r="G726" s="278">
        <f ca="1">IF($A726&lt;&gt;G$411,0,IF($A726&lt;&gt;$A725,1,MOD(G725-1+(COUNTIFS(H$411:$N$411,$A726)=COUNTIFS(H726:$N726,1)),G$410)+1))</f>
        <v>1</v>
      </c>
      <c r="H726" s="278">
        <f ca="1">IF($A726&lt;&gt;H$411,0,IF($A726&lt;&gt;$A725,1,MOD(H725-1+(COUNTIFS(I$411:$N$411,$A726)=COUNTIFS(I726:$N726,1)),H$410)+1))</f>
        <v>3</v>
      </c>
      <c r="I726" s="278">
        <f ca="1">IF($A726&lt;&gt;I$411,0,IF($A726&lt;&gt;$A725,1,MOD(I725-1+(COUNTIFS(N$411:$N$411,$A726)=COUNTIFS(N726:$N726,1)),I$410)+1))</f>
        <v>3</v>
      </c>
      <c r="J726" s="278"/>
      <c r="K726" s="278"/>
      <c r="L726" s="278"/>
      <c r="M726" s="278"/>
      <c r="O726">
        <v>314</v>
      </c>
      <c r="P726" s="102">
        <f t="shared" ca="1" si="343"/>
        <v>0</v>
      </c>
      <c r="Q726" s="102">
        <f t="shared" ca="1" si="344"/>
        <v>0</v>
      </c>
      <c r="R726" s="102">
        <f t="shared" ca="1" si="345"/>
        <v>0</v>
      </c>
      <c r="S726" s="102">
        <f t="shared" ca="1" si="346"/>
        <v>0</v>
      </c>
      <c r="T726" s="102">
        <v>0</v>
      </c>
      <c r="U726" s="102">
        <f t="shared" ca="1" si="347"/>
        <v>0.5</v>
      </c>
      <c r="V726" s="102">
        <f t="shared" ca="1" si="348"/>
        <v>0.5</v>
      </c>
      <c r="W726" s="102"/>
      <c r="X726" s="102"/>
      <c r="Y726" s="102"/>
      <c r="Z726" s="102"/>
    </row>
    <row r="727" spans="1:26" outlineLevel="1">
      <c r="A727">
        <f t="shared" ca="1" si="349"/>
        <v>2</v>
      </c>
      <c r="B727" t="str">
        <f t="shared" ca="1" si="342"/>
        <v>EP3 LPD1 LPS1 LPM1</v>
      </c>
      <c r="C727" s="280">
        <f ca="1">IF($A727&lt;&gt;$A726,1,MOD(C726-1+(COUNTIFS(D$411:$N$411,$A727)=COUNTIFS(D727:$N727,1)),C$410)+1)</f>
        <v>3</v>
      </c>
      <c r="D727" s="278">
        <f ca="1">IF($A727&lt;&gt;D$411,0,IF($A727&lt;&gt;$A726,1,MOD(D726-1+(COUNTIFS(E$411:$N$411,$A727)=COUNTIFS(E727:$N727,1)),D$410)+1))</f>
        <v>0</v>
      </c>
      <c r="E727" s="278">
        <f ca="1">IF($A727&lt;&gt;E$411,0,IF($A727&lt;&gt;$A726,1,MOD(E726-1+(COUNTIFS(F$411:$N$411,$A727)=COUNTIFS(F727:$N727,1)),E$410)+1))</f>
        <v>0</v>
      </c>
      <c r="F727" s="278">
        <f ca="1">IF($A727&lt;&gt;F$411,0,IF($A727&lt;&gt;$A726,1,MOD(F726-1+(COUNTIFS(G$411:$N$411,$A727)=COUNTIFS(G727:$N727,1)),F$410)+1))</f>
        <v>0</v>
      </c>
      <c r="G727" s="278">
        <f ca="1">IF($A727&lt;&gt;G$411,0,IF($A727&lt;&gt;$A726,1,MOD(G726-1+(COUNTIFS(H$411:$N$411,$A727)=COUNTIFS(H727:$N727,1)),G$410)+1))</f>
        <v>1</v>
      </c>
      <c r="H727" s="278">
        <f ca="1">IF($A727&lt;&gt;H$411,0,IF($A727&lt;&gt;$A726,1,MOD(H726-1+(COUNTIFS(I$411:$N$411,$A727)=COUNTIFS(I727:$N727,1)),H$410)+1))</f>
        <v>1</v>
      </c>
      <c r="I727" s="278">
        <f ca="1">IF($A727&lt;&gt;I$411,0,IF($A727&lt;&gt;$A726,1,MOD(I726-1+(COUNTIFS(N$411:$N$411,$A727)=COUNTIFS(N727:$N727,1)),I$410)+1))</f>
        <v>1</v>
      </c>
      <c r="J727" s="278"/>
      <c r="K727" s="278"/>
      <c r="L727" s="278"/>
      <c r="M727" s="278"/>
      <c r="O727">
        <v>315</v>
      </c>
      <c r="P727" s="102">
        <f t="shared" ca="1" si="343"/>
        <v>0.5</v>
      </c>
      <c r="Q727" s="102">
        <f t="shared" ca="1" si="344"/>
        <v>0</v>
      </c>
      <c r="R727" s="102">
        <f t="shared" ca="1" si="345"/>
        <v>0</v>
      </c>
      <c r="S727" s="102">
        <f t="shared" ca="1" si="346"/>
        <v>0</v>
      </c>
      <c r="T727" s="102">
        <v>0</v>
      </c>
      <c r="U727" s="102">
        <f t="shared" ca="1" si="347"/>
        <v>-0.5</v>
      </c>
      <c r="V727" s="102">
        <f t="shared" ca="1" si="348"/>
        <v>-0.5</v>
      </c>
      <c r="W727" s="102"/>
      <c r="X727" s="102"/>
      <c r="Y727" s="102"/>
      <c r="Z727" s="102"/>
    </row>
    <row r="728" spans="1:26" outlineLevel="1">
      <c r="A728">
        <f t="shared" ca="1" si="349"/>
        <v>2</v>
      </c>
      <c r="B728" t="str">
        <f t="shared" ca="1" si="342"/>
        <v>EP3 LPD1 LPS1 LPM2</v>
      </c>
      <c r="C728" s="280">
        <f ca="1">IF($A728&lt;&gt;$A727,1,MOD(C727-1+(COUNTIFS(D$411:$N$411,$A728)=COUNTIFS(D728:$N728,1)),C$410)+1)</f>
        <v>3</v>
      </c>
      <c r="D728" s="278">
        <f ca="1">IF($A728&lt;&gt;D$411,0,IF($A728&lt;&gt;$A727,1,MOD(D727-1+(COUNTIFS(E$411:$N$411,$A728)=COUNTIFS(E728:$N728,1)),D$410)+1))</f>
        <v>0</v>
      </c>
      <c r="E728" s="278">
        <f ca="1">IF($A728&lt;&gt;E$411,0,IF($A728&lt;&gt;$A727,1,MOD(E727-1+(COUNTIFS(F$411:$N$411,$A728)=COUNTIFS(F728:$N728,1)),E$410)+1))</f>
        <v>0</v>
      </c>
      <c r="F728" s="278">
        <f ca="1">IF($A728&lt;&gt;F$411,0,IF($A728&lt;&gt;$A727,1,MOD(F727-1+(COUNTIFS(G$411:$N$411,$A728)=COUNTIFS(G728:$N728,1)),F$410)+1))</f>
        <v>0</v>
      </c>
      <c r="G728" s="278">
        <f ca="1">IF($A728&lt;&gt;G$411,0,IF($A728&lt;&gt;$A727,1,MOD(G727-1+(COUNTIFS(H$411:$N$411,$A728)=COUNTIFS(H728:$N728,1)),G$410)+1))</f>
        <v>1</v>
      </c>
      <c r="H728" s="278">
        <f ca="1">IF($A728&lt;&gt;H$411,0,IF($A728&lt;&gt;$A727,1,MOD(H727-1+(COUNTIFS(I$411:$N$411,$A728)=COUNTIFS(I728:$N728,1)),H$410)+1))</f>
        <v>1</v>
      </c>
      <c r="I728" s="278">
        <f ca="1">IF($A728&lt;&gt;I$411,0,IF($A728&lt;&gt;$A727,1,MOD(I727-1+(COUNTIFS(N$411:$N$411,$A728)=COUNTIFS(N728:$N728,1)),I$410)+1))</f>
        <v>2</v>
      </c>
      <c r="J728" s="278"/>
      <c r="K728" s="278"/>
      <c r="L728" s="278"/>
      <c r="M728" s="278"/>
      <c r="O728">
        <v>316</v>
      </c>
      <c r="P728" s="102">
        <f t="shared" ca="1" si="343"/>
        <v>0.5</v>
      </c>
      <c r="Q728" s="102">
        <f t="shared" ca="1" si="344"/>
        <v>0</v>
      </c>
      <c r="R728" s="102">
        <f t="shared" ca="1" si="345"/>
        <v>0</v>
      </c>
      <c r="S728" s="102">
        <f t="shared" ca="1" si="346"/>
        <v>0</v>
      </c>
      <c r="T728" s="102">
        <v>0</v>
      </c>
      <c r="U728" s="102">
        <f t="shared" ca="1" si="347"/>
        <v>-0.5</v>
      </c>
      <c r="V728" s="102">
        <f t="shared" ca="1" si="348"/>
        <v>0</v>
      </c>
      <c r="W728" s="102"/>
      <c r="X728" s="102"/>
      <c r="Y728" s="102"/>
      <c r="Z728" s="102"/>
    </row>
    <row r="729" spans="1:26" outlineLevel="1">
      <c r="A729">
        <f t="shared" ca="1" si="349"/>
        <v>2</v>
      </c>
      <c r="B729" t="str">
        <f t="shared" ca="1" si="342"/>
        <v>EP3 LPD1 LPS1 LPM3</v>
      </c>
      <c r="C729" s="280">
        <f ca="1">IF($A729&lt;&gt;$A728,1,MOD(C728-1+(COUNTIFS(D$411:$N$411,$A729)=COUNTIFS(D729:$N729,1)),C$410)+1)</f>
        <v>3</v>
      </c>
      <c r="D729" s="278">
        <f ca="1">IF($A729&lt;&gt;D$411,0,IF($A729&lt;&gt;$A728,1,MOD(D728-1+(COUNTIFS(E$411:$N$411,$A729)=COUNTIFS(E729:$N729,1)),D$410)+1))</f>
        <v>0</v>
      </c>
      <c r="E729" s="278">
        <f ca="1">IF($A729&lt;&gt;E$411,0,IF($A729&lt;&gt;$A728,1,MOD(E728-1+(COUNTIFS(F$411:$N$411,$A729)=COUNTIFS(F729:$N729,1)),E$410)+1))</f>
        <v>0</v>
      </c>
      <c r="F729" s="278">
        <f ca="1">IF($A729&lt;&gt;F$411,0,IF($A729&lt;&gt;$A728,1,MOD(F728-1+(COUNTIFS(G$411:$N$411,$A729)=COUNTIFS(G729:$N729,1)),F$410)+1))</f>
        <v>0</v>
      </c>
      <c r="G729" s="278">
        <f ca="1">IF($A729&lt;&gt;G$411,0,IF($A729&lt;&gt;$A728,1,MOD(G728-1+(COUNTIFS(H$411:$N$411,$A729)=COUNTIFS(H729:$N729,1)),G$410)+1))</f>
        <v>1</v>
      </c>
      <c r="H729" s="278">
        <f ca="1">IF($A729&lt;&gt;H$411,0,IF($A729&lt;&gt;$A728,1,MOD(H728-1+(COUNTIFS(I$411:$N$411,$A729)=COUNTIFS(I729:$N729,1)),H$410)+1))</f>
        <v>1</v>
      </c>
      <c r="I729" s="278">
        <f ca="1">IF($A729&lt;&gt;I$411,0,IF($A729&lt;&gt;$A728,1,MOD(I728-1+(COUNTIFS(N$411:$N$411,$A729)=COUNTIFS(N729:$N729,1)),I$410)+1))</f>
        <v>3</v>
      </c>
      <c r="J729" s="278"/>
      <c r="K729" s="278"/>
      <c r="L729" s="278"/>
      <c r="M729" s="278"/>
      <c r="O729">
        <v>317</v>
      </c>
      <c r="P729" s="102">
        <f t="shared" ca="1" si="343"/>
        <v>0.5</v>
      </c>
      <c r="Q729" s="102">
        <f t="shared" ca="1" si="344"/>
        <v>0</v>
      </c>
      <c r="R729" s="102">
        <f t="shared" ca="1" si="345"/>
        <v>0</v>
      </c>
      <c r="S729" s="102">
        <f t="shared" ca="1" si="346"/>
        <v>0</v>
      </c>
      <c r="T729" s="102">
        <v>0</v>
      </c>
      <c r="U729" s="102">
        <f t="shared" ca="1" si="347"/>
        <v>-0.5</v>
      </c>
      <c r="V729" s="102">
        <f t="shared" ca="1" si="348"/>
        <v>0.5</v>
      </c>
      <c r="W729" s="102"/>
      <c r="X729" s="102"/>
      <c r="Y729" s="102"/>
      <c r="Z729" s="102"/>
    </row>
    <row r="730" spans="1:26" outlineLevel="1">
      <c r="A730">
        <f t="shared" ca="1" si="349"/>
        <v>2</v>
      </c>
      <c r="B730" t="str">
        <f t="shared" ca="1" si="342"/>
        <v>EP3 LPD1 LPS2 LPM1</v>
      </c>
      <c r="C730" s="280">
        <f ca="1">IF($A730&lt;&gt;$A729,1,MOD(C729-1+(COUNTIFS(D$411:$N$411,$A730)=COUNTIFS(D730:$N730,1)),C$410)+1)</f>
        <v>3</v>
      </c>
      <c r="D730" s="278">
        <f ca="1">IF($A730&lt;&gt;D$411,0,IF($A730&lt;&gt;$A729,1,MOD(D729-1+(COUNTIFS(E$411:$N$411,$A730)=COUNTIFS(E730:$N730,1)),D$410)+1))</f>
        <v>0</v>
      </c>
      <c r="E730" s="278">
        <f ca="1">IF($A730&lt;&gt;E$411,0,IF($A730&lt;&gt;$A729,1,MOD(E729-1+(COUNTIFS(F$411:$N$411,$A730)=COUNTIFS(F730:$N730,1)),E$410)+1))</f>
        <v>0</v>
      </c>
      <c r="F730" s="278">
        <f ca="1">IF($A730&lt;&gt;F$411,0,IF($A730&lt;&gt;$A729,1,MOD(F729-1+(COUNTIFS(G$411:$N$411,$A730)=COUNTIFS(G730:$N730,1)),F$410)+1))</f>
        <v>0</v>
      </c>
      <c r="G730" s="278">
        <f ca="1">IF($A730&lt;&gt;G$411,0,IF($A730&lt;&gt;$A729,1,MOD(G729-1+(COUNTIFS(H$411:$N$411,$A730)=COUNTIFS(H730:$N730,1)),G$410)+1))</f>
        <v>1</v>
      </c>
      <c r="H730" s="278">
        <f ca="1">IF($A730&lt;&gt;H$411,0,IF($A730&lt;&gt;$A729,1,MOD(H729-1+(COUNTIFS(I$411:$N$411,$A730)=COUNTIFS(I730:$N730,1)),H$410)+1))</f>
        <v>2</v>
      </c>
      <c r="I730" s="278">
        <f ca="1">IF($A730&lt;&gt;I$411,0,IF($A730&lt;&gt;$A729,1,MOD(I729-1+(COUNTIFS(N$411:$N$411,$A730)=COUNTIFS(N730:$N730,1)),I$410)+1))</f>
        <v>1</v>
      </c>
      <c r="J730" s="278"/>
      <c r="K730" s="278"/>
      <c r="L730" s="278"/>
      <c r="M730" s="278"/>
      <c r="O730">
        <v>318</v>
      </c>
      <c r="P730" s="102">
        <f t="shared" ca="1" si="343"/>
        <v>0.5</v>
      </c>
      <c r="Q730" s="102">
        <f t="shared" ca="1" si="344"/>
        <v>0</v>
      </c>
      <c r="R730" s="102">
        <f t="shared" ca="1" si="345"/>
        <v>0</v>
      </c>
      <c r="S730" s="102">
        <f t="shared" ca="1" si="346"/>
        <v>0</v>
      </c>
      <c r="T730" s="102">
        <v>0</v>
      </c>
      <c r="U730" s="102">
        <f t="shared" ca="1" si="347"/>
        <v>0</v>
      </c>
      <c r="V730" s="102">
        <f t="shared" ca="1" si="348"/>
        <v>-0.5</v>
      </c>
      <c r="W730" s="102"/>
      <c r="X730" s="102"/>
      <c r="Y730" s="102"/>
      <c r="Z730" s="102"/>
    </row>
    <row r="731" spans="1:26" outlineLevel="1">
      <c r="A731">
        <f t="shared" ca="1" si="349"/>
        <v>2</v>
      </c>
      <c r="B731" t="str">
        <f t="shared" ca="1" si="342"/>
        <v>EP3 LPD1 LPS2 LPM2</v>
      </c>
      <c r="C731" s="280">
        <f ca="1">IF($A731&lt;&gt;$A730,1,MOD(C730-1+(COUNTIFS(D$411:$N$411,$A731)=COUNTIFS(D731:$N731,1)),C$410)+1)</f>
        <v>3</v>
      </c>
      <c r="D731" s="278">
        <f ca="1">IF($A731&lt;&gt;D$411,0,IF($A731&lt;&gt;$A730,1,MOD(D730-1+(COUNTIFS(E$411:$N$411,$A731)=COUNTIFS(E731:$N731,1)),D$410)+1))</f>
        <v>0</v>
      </c>
      <c r="E731" s="278">
        <f ca="1">IF($A731&lt;&gt;E$411,0,IF($A731&lt;&gt;$A730,1,MOD(E730-1+(COUNTIFS(F$411:$N$411,$A731)=COUNTIFS(F731:$N731,1)),E$410)+1))</f>
        <v>0</v>
      </c>
      <c r="F731" s="278">
        <f ca="1">IF($A731&lt;&gt;F$411,0,IF($A731&lt;&gt;$A730,1,MOD(F730-1+(COUNTIFS(G$411:$N$411,$A731)=COUNTIFS(G731:$N731,1)),F$410)+1))</f>
        <v>0</v>
      </c>
      <c r="G731" s="278">
        <f ca="1">IF($A731&lt;&gt;G$411,0,IF($A731&lt;&gt;$A730,1,MOD(G730-1+(COUNTIFS(H$411:$N$411,$A731)=COUNTIFS(H731:$N731,1)),G$410)+1))</f>
        <v>1</v>
      </c>
      <c r="H731" s="278">
        <f ca="1">IF($A731&lt;&gt;H$411,0,IF($A731&lt;&gt;$A730,1,MOD(H730-1+(COUNTIFS(I$411:$N$411,$A731)=COUNTIFS(I731:$N731,1)),H$410)+1))</f>
        <v>2</v>
      </c>
      <c r="I731" s="278">
        <f ca="1">IF($A731&lt;&gt;I$411,0,IF($A731&lt;&gt;$A730,1,MOD(I730-1+(COUNTIFS(N$411:$N$411,$A731)=COUNTIFS(N731:$N731,1)),I$410)+1))</f>
        <v>2</v>
      </c>
      <c r="J731" s="278"/>
      <c r="K731" s="278"/>
      <c r="L731" s="278"/>
      <c r="M731" s="278"/>
      <c r="O731">
        <v>319</v>
      </c>
      <c r="P731" s="102">
        <f t="shared" ca="1" si="343"/>
        <v>0.5</v>
      </c>
      <c r="Q731" s="102">
        <f t="shared" ca="1" si="344"/>
        <v>0</v>
      </c>
      <c r="R731" s="102">
        <f t="shared" ca="1" si="345"/>
        <v>0</v>
      </c>
      <c r="S731" s="102">
        <f t="shared" ca="1" si="346"/>
        <v>0</v>
      </c>
      <c r="T731" s="102">
        <v>0</v>
      </c>
      <c r="U731" s="102">
        <f t="shared" ca="1" si="347"/>
        <v>0</v>
      </c>
      <c r="V731" s="102">
        <f t="shared" ca="1" si="348"/>
        <v>0</v>
      </c>
      <c r="W731" s="102"/>
      <c r="X731" s="102"/>
      <c r="Y731" s="102"/>
      <c r="Z731" s="102"/>
    </row>
    <row r="732" spans="1:26" outlineLevel="1">
      <c r="A732">
        <f t="shared" ca="1" si="349"/>
        <v>2</v>
      </c>
      <c r="B732" t="str">
        <f t="shared" ca="1" si="342"/>
        <v>EP3 LPD1 LPS2 LPM3</v>
      </c>
      <c r="C732" s="280">
        <f ca="1">IF($A732&lt;&gt;$A731,1,MOD(C731-1+(COUNTIFS(D$411:$N$411,$A732)=COUNTIFS(D732:$N732,1)),C$410)+1)</f>
        <v>3</v>
      </c>
      <c r="D732" s="278">
        <f ca="1">IF($A732&lt;&gt;D$411,0,IF($A732&lt;&gt;$A731,1,MOD(D731-1+(COUNTIFS(E$411:$N$411,$A732)=COUNTIFS(E732:$N732,1)),D$410)+1))</f>
        <v>0</v>
      </c>
      <c r="E732" s="278">
        <f ca="1">IF($A732&lt;&gt;E$411,0,IF($A732&lt;&gt;$A731,1,MOD(E731-1+(COUNTIFS(F$411:$N$411,$A732)=COUNTIFS(F732:$N732,1)),E$410)+1))</f>
        <v>0</v>
      </c>
      <c r="F732" s="278">
        <f ca="1">IF($A732&lt;&gt;F$411,0,IF($A732&lt;&gt;$A731,1,MOD(F731-1+(COUNTIFS(G$411:$N$411,$A732)=COUNTIFS(G732:$N732,1)),F$410)+1))</f>
        <v>0</v>
      </c>
      <c r="G732" s="278">
        <f ca="1">IF($A732&lt;&gt;G$411,0,IF($A732&lt;&gt;$A731,1,MOD(G731-1+(COUNTIFS(H$411:$N$411,$A732)=COUNTIFS(H732:$N732,1)),G$410)+1))</f>
        <v>1</v>
      </c>
      <c r="H732" s="278">
        <f ca="1">IF($A732&lt;&gt;H$411,0,IF($A732&lt;&gt;$A731,1,MOD(H731-1+(COUNTIFS(I$411:$N$411,$A732)=COUNTIFS(I732:$N732,1)),H$410)+1))</f>
        <v>2</v>
      </c>
      <c r="I732" s="278">
        <f ca="1">IF($A732&lt;&gt;I$411,0,IF($A732&lt;&gt;$A731,1,MOD(I731-1+(COUNTIFS(N$411:$N$411,$A732)=COUNTIFS(N732:$N732,1)),I$410)+1))</f>
        <v>3</v>
      </c>
      <c r="J732" s="278"/>
      <c r="K732" s="278"/>
      <c r="L732" s="278"/>
      <c r="M732" s="278"/>
      <c r="O732">
        <v>320</v>
      </c>
      <c r="P732" s="102">
        <f t="shared" ca="1" si="343"/>
        <v>0.5</v>
      </c>
      <c r="Q732" s="102">
        <f t="shared" ca="1" si="344"/>
        <v>0</v>
      </c>
      <c r="R732" s="102">
        <f t="shared" ca="1" si="345"/>
        <v>0</v>
      </c>
      <c r="S732" s="102">
        <f t="shared" ca="1" si="346"/>
        <v>0</v>
      </c>
      <c r="T732" s="102">
        <v>0</v>
      </c>
      <c r="U732" s="102">
        <f t="shared" ca="1" si="347"/>
        <v>0</v>
      </c>
      <c r="V732" s="102">
        <f t="shared" ca="1" si="348"/>
        <v>0.5</v>
      </c>
      <c r="W732" s="102"/>
      <c r="X732" s="102"/>
      <c r="Y732" s="102"/>
      <c r="Z732" s="102"/>
    </row>
    <row r="733" spans="1:26" outlineLevel="1">
      <c r="A733">
        <f t="shared" ca="1" si="349"/>
        <v>2</v>
      </c>
      <c r="B733" t="str">
        <f t="shared" ref="B733:B748" ca="1" si="350">"EP"&amp;$C733&amp;IF($A733=0," LPAll"&amp;$D733,"")&amp;IF($A733=1," LPD"&amp;$E733&amp;" LPS"&amp;$F733,"")&amp;IF($A733=2," LPD"&amp;$G733&amp;" LPS"&amp;$H733&amp;" LPM"&amp;$I733,"")</f>
        <v>EP3 LPD1 LPS3 LPM1</v>
      </c>
      <c r="C733" s="280">
        <f ca="1">IF($A733&lt;&gt;$A732,1,MOD(C732-1+(COUNTIFS(D$411:$N$411,$A733)=COUNTIFS(D733:$N733,1)),C$410)+1)</f>
        <v>3</v>
      </c>
      <c r="D733" s="278">
        <f ca="1">IF($A733&lt;&gt;D$411,0,IF($A733&lt;&gt;$A732,1,MOD(D732-1+(COUNTIFS(E$411:$N$411,$A733)=COUNTIFS(E733:$N733,1)),D$410)+1))</f>
        <v>0</v>
      </c>
      <c r="E733" s="278">
        <f ca="1">IF($A733&lt;&gt;E$411,0,IF($A733&lt;&gt;$A732,1,MOD(E732-1+(COUNTIFS(F$411:$N$411,$A733)=COUNTIFS(F733:$N733,1)),E$410)+1))</f>
        <v>0</v>
      </c>
      <c r="F733" s="278">
        <f ca="1">IF($A733&lt;&gt;F$411,0,IF($A733&lt;&gt;$A732,1,MOD(F732-1+(COUNTIFS(G$411:$N$411,$A733)=COUNTIFS(G733:$N733,1)),F$410)+1))</f>
        <v>0</v>
      </c>
      <c r="G733" s="278">
        <f ca="1">IF($A733&lt;&gt;G$411,0,IF($A733&lt;&gt;$A732,1,MOD(G732-1+(COUNTIFS(H$411:$N$411,$A733)=COUNTIFS(H733:$N733,1)),G$410)+1))</f>
        <v>1</v>
      </c>
      <c r="H733" s="278">
        <f ca="1">IF($A733&lt;&gt;H$411,0,IF($A733&lt;&gt;$A732,1,MOD(H732-1+(COUNTIFS(I$411:$N$411,$A733)=COUNTIFS(I733:$N733,1)),H$410)+1))</f>
        <v>3</v>
      </c>
      <c r="I733" s="278">
        <f ca="1">IF($A733&lt;&gt;I$411,0,IF($A733&lt;&gt;$A732,1,MOD(I732-1+(COUNTIFS(N$411:$N$411,$A733)=COUNTIFS(N733:$N733,1)),I$410)+1))</f>
        <v>1</v>
      </c>
      <c r="J733" s="278"/>
      <c r="K733" s="278"/>
      <c r="L733" s="278"/>
      <c r="M733" s="278"/>
      <c r="O733">
        <v>321</v>
      </c>
      <c r="P733" s="102">
        <f t="shared" ca="1" si="343"/>
        <v>0.5</v>
      </c>
      <c r="Q733" s="102">
        <f t="shared" ca="1" si="344"/>
        <v>0</v>
      </c>
      <c r="R733" s="102">
        <f t="shared" ca="1" si="345"/>
        <v>0</v>
      </c>
      <c r="S733" s="102">
        <f t="shared" ca="1" si="346"/>
        <v>0</v>
      </c>
      <c r="T733" s="102">
        <v>0</v>
      </c>
      <c r="U733" s="102">
        <f t="shared" ca="1" si="347"/>
        <v>0.5</v>
      </c>
      <c r="V733" s="102">
        <f t="shared" ca="1" si="348"/>
        <v>-0.5</v>
      </c>
      <c r="W733" s="102"/>
      <c r="X733" s="102"/>
      <c r="Y733" s="102"/>
      <c r="Z733" s="102"/>
    </row>
    <row r="734" spans="1:26" outlineLevel="1">
      <c r="A734">
        <f t="shared" ca="1" si="349"/>
        <v>2</v>
      </c>
      <c r="B734" t="str">
        <f t="shared" ca="1" si="350"/>
        <v>EP3 LPD1 LPS3 LPM2</v>
      </c>
      <c r="C734" s="280">
        <f ca="1">IF($A734&lt;&gt;$A733,1,MOD(C733-1+(COUNTIFS(D$411:$N$411,$A734)=COUNTIFS(D734:$N734,1)),C$410)+1)</f>
        <v>3</v>
      </c>
      <c r="D734" s="278">
        <f ca="1">IF($A734&lt;&gt;D$411,0,IF($A734&lt;&gt;$A733,1,MOD(D733-1+(COUNTIFS(E$411:$N$411,$A734)=COUNTIFS(E734:$N734,1)),D$410)+1))</f>
        <v>0</v>
      </c>
      <c r="E734" s="278">
        <f ca="1">IF($A734&lt;&gt;E$411,0,IF($A734&lt;&gt;$A733,1,MOD(E733-1+(COUNTIFS(F$411:$N$411,$A734)=COUNTIFS(F734:$N734,1)),E$410)+1))</f>
        <v>0</v>
      </c>
      <c r="F734" s="278">
        <f ca="1">IF($A734&lt;&gt;F$411,0,IF($A734&lt;&gt;$A733,1,MOD(F733-1+(COUNTIFS(G$411:$N$411,$A734)=COUNTIFS(G734:$N734,1)),F$410)+1))</f>
        <v>0</v>
      </c>
      <c r="G734" s="278">
        <f ca="1">IF($A734&lt;&gt;G$411,0,IF($A734&lt;&gt;$A733,1,MOD(G733-1+(COUNTIFS(H$411:$N$411,$A734)=COUNTIFS(H734:$N734,1)),G$410)+1))</f>
        <v>1</v>
      </c>
      <c r="H734" s="278">
        <f ca="1">IF($A734&lt;&gt;H$411,0,IF($A734&lt;&gt;$A733,1,MOD(H733-1+(COUNTIFS(I$411:$N$411,$A734)=COUNTIFS(I734:$N734,1)),H$410)+1))</f>
        <v>3</v>
      </c>
      <c r="I734" s="278">
        <f ca="1">IF($A734&lt;&gt;I$411,0,IF($A734&lt;&gt;$A733,1,MOD(I733-1+(COUNTIFS(N$411:$N$411,$A734)=COUNTIFS(N734:$N734,1)),I$410)+1))</f>
        <v>2</v>
      </c>
      <c r="J734" s="278"/>
      <c r="K734" s="278"/>
      <c r="L734" s="278"/>
      <c r="M734" s="278"/>
      <c r="O734">
        <v>322</v>
      </c>
      <c r="P734" s="102">
        <f t="shared" ca="1" si="343"/>
        <v>0.5</v>
      </c>
      <c r="Q734" s="102">
        <f t="shared" ca="1" si="344"/>
        <v>0</v>
      </c>
      <c r="R734" s="102">
        <f t="shared" ca="1" si="345"/>
        <v>0</v>
      </c>
      <c r="S734" s="102">
        <f t="shared" ca="1" si="346"/>
        <v>0</v>
      </c>
      <c r="T734" s="102">
        <v>0</v>
      </c>
      <c r="U734" s="102">
        <f t="shared" ca="1" si="347"/>
        <v>0.5</v>
      </c>
      <c r="V734" s="102">
        <f t="shared" ca="1" si="348"/>
        <v>0</v>
      </c>
      <c r="W734" s="102"/>
      <c r="X734" s="102"/>
      <c r="Y734" s="102"/>
      <c r="Z734" s="102"/>
    </row>
    <row r="735" spans="1:26" outlineLevel="1">
      <c r="A735">
        <f t="shared" ca="1" si="349"/>
        <v>2</v>
      </c>
      <c r="B735" t="str">
        <f t="shared" ca="1" si="350"/>
        <v>EP3 LPD1 LPS3 LPM3</v>
      </c>
      <c r="C735" s="280">
        <f ca="1">IF($A735&lt;&gt;$A734,1,MOD(C734-1+(COUNTIFS(D$411:$N$411,$A735)=COUNTIFS(D735:$N735,1)),C$410)+1)</f>
        <v>3</v>
      </c>
      <c r="D735" s="278">
        <f ca="1">IF($A735&lt;&gt;D$411,0,IF($A735&lt;&gt;$A734,1,MOD(D734-1+(COUNTIFS(E$411:$N$411,$A735)=COUNTIFS(E735:$N735,1)),D$410)+1))</f>
        <v>0</v>
      </c>
      <c r="E735" s="278">
        <f ca="1">IF($A735&lt;&gt;E$411,0,IF($A735&lt;&gt;$A734,1,MOD(E734-1+(COUNTIFS(F$411:$N$411,$A735)=COUNTIFS(F735:$N735,1)),E$410)+1))</f>
        <v>0</v>
      </c>
      <c r="F735" s="278">
        <f ca="1">IF($A735&lt;&gt;F$411,0,IF($A735&lt;&gt;$A734,1,MOD(F734-1+(COUNTIFS(G$411:$N$411,$A735)=COUNTIFS(G735:$N735,1)),F$410)+1))</f>
        <v>0</v>
      </c>
      <c r="G735" s="278">
        <f ca="1">IF($A735&lt;&gt;G$411,0,IF($A735&lt;&gt;$A734,1,MOD(G734-1+(COUNTIFS(H$411:$N$411,$A735)=COUNTIFS(H735:$N735,1)),G$410)+1))</f>
        <v>1</v>
      </c>
      <c r="H735" s="278">
        <f ca="1">IF($A735&lt;&gt;H$411,0,IF($A735&lt;&gt;$A734,1,MOD(H734-1+(COUNTIFS(I$411:$N$411,$A735)=COUNTIFS(I735:$N735,1)),H$410)+1))</f>
        <v>3</v>
      </c>
      <c r="I735" s="278">
        <f ca="1">IF($A735&lt;&gt;I$411,0,IF($A735&lt;&gt;$A734,1,MOD(I734-1+(COUNTIFS(N$411:$N$411,$A735)=COUNTIFS(N735:$N735,1)),I$410)+1))</f>
        <v>3</v>
      </c>
      <c r="J735" s="278"/>
      <c r="K735" s="278"/>
      <c r="L735" s="278"/>
      <c r="M735" s="278"/>
      <c r="O735">
        <v>323</v>
      </c>
      <c r="P735" s="102">
        <f t="shared" ca="1" si="343"/>
        <v>0.5</v>
      </c>
      <c r="Q735" s="102">
        <f t="shared" ca="1" si="344"/>
        <v>0</v>
      </c>
      <c r="R735" s="102">
        <f t="shared" ca="1" si="345"/>
        <v>0</v>
      </c>
      <c r="S735" s="102">
        <f t="shared" ca="1" si="346"/>
        <v>0</v>
      </c>
      <c r="T735" s="102">
        <v>0</v>
      </c>
      <c r="U735" s="102">
        <f t="shared" ca="1" si="347"/>
        <v>0.5</v>
      </c>
      <c r="V735" s="102">
        <f t="shared" ca="1" si="348"/>
        <v>0.5</v>
      </c>
      <c r="W735" s="102"/>
      <c r="X735" s="102"/>
      <c r="Y735" s="102"/>
      <c r="Z735" s="102"/>
    </row>
    <row r="736" spans="1:26" outlineLevel="1">
      <c r="A736">
        <f t="shared" ca="1" si="349"/>
        <v>2</v>
      </c>
      <c r="B736" t="str">
        <f t="shared" ca="1" si="350"/>
        <v>EP1 LPD1 LPS1 LPM1</v>
      </c>
      <c r="C736" s="280">
        <f ca="1">IF($A736&lt;&gt;$A735,1,MOD(C735-1+(COUNTIFS(D$411:$N$411,$A736)=COUNTIFS(D736:$N736,1)),C$410)+1)</f>
        <v>1</v>
      </c>
      <c r="D736" s="278">
        <f ca="1">IF($A736&lt;&gt;D$411,0,IF($A736&lt;&gt;$A735,1,MOD(D735-1+(COUNTIFS(E$411:$N$411,$A736)=COUNTIFS(E736:$N736,1)),D$410)+1))</f>
        <v>0</v>
      </c>
      <c r="E736" s="278">
        <f ca="1">IF($A736&lt;&gt;E$411,0,IF($A736&lt;&gt;$A735,1,MOD(E735-1+(COUNTIFS(F$411:$N$411,$A736)=COUNTIFS(F736:$N736,1)),E$410)+1))</f>
        <v>0</v>
      </c>
      <c r="F736" s="278">
        <f ca="1">IF($A736&lt;&gt;F$411,0,IF($A736&lt;&gt;$A735,1,MOD(F735-1+(COUNTIFS(G$411:$N$411,$A736)=COUNTIFS(G736:$N736,1)),F$410)+1))</f>
        <v>0</v>
      </c>
      <c r="G736" s="278">
        <f ca="1">IF($A736&lt;&gt;G$411,0,IF($A736&lt;&gt;$A735,1,MOD(G735-1+(COUNTIFS(H$411:$N$411,$A736)=COUNTIFS(H736:$N736,1)),G$410)+1))</f>
        <v>1</v>
      </c>
      <c r="H736" s="278">
        <f ca="1">IF($A736&lt;&gt;H$411,0,IF($A736&lt;&gt;$A735,1,MOD(H735-1+(COUNTIFS(I$411:$N$411,$A736)=COUNTIFS(I736:$N736,1)),H$410)+1))</f>
        <v>1</v>
      </c>
      <c r="I736" s="278">
        <f ca="1">IF($A736&lt;&gt;I$411,0,IF($A736&lt;&gt;$A735,1,MOD(I735-1+(COUNTIFS(N$411:$N$411,$A736)=COUNTIFS(N736:$N736,1)),I$410)+1))</f>
        <v>1</v>
      </c>
      <c r="J736" s="278"/>
      <c r="K736" s="278"/>
      <c r="L736" s="278"/>
      <c r="M736" s="278"/>
      <c r="O736">
        <v>324</v>
      </c>
      <c r="P736" s="102">
        <f t="shared" ca="1" si="343"/>
        <v>-0.5</v>
      </c>
      <c r="Q736" s="102">
        <f t="shared" ca="1" si="344"/>
        <v>0</v>
      </c>
      <c r="R736" s="102">
        <f t="shared" ca="1" si="345"/>
        <v>0</v>
      </c>
      <c r="S736" s="102">
        <f t="shared" ca="1" si="346"/>
        <v>0</v>
      </c>
      <c r="T736" s="102">
        <v>0</v>
      </c>
      <c r="U736" s="102">
        <f t="shared" ca="1" si="347"/>
        <v>-0.5</v>
      </c>
      <c r="V736" s="102">
        <f t="shared" ca="1" si="348"/>
        <v>-0.5</v>
      </c>
      <c r="W736" s="102"/>
      <c r="X736" s="102"/>
      <c r="Y736" s="102"/>
      <c r="Z736" s="102"/>
    </row>
    <row r="737" spans="1:28" outlineLevel="1">
      <c r="A737">
        <f t="shared" ca="1" si="349"/>
        <v>2</v>
      </c>
      <c r="B737" t="str">
        <f t="shared" ca="1" si="350"/>
        <v>EP1 LPD1 LPS1 LPM2</v>
      </c>
      <c r="C737" s="280">
        <f ca="1">IF($A737&lt;&gt;$A736,1,MOD(C736-1+(COUNTIFS(D$411:$N$411,$A737)=COUNTIFS(D737:$N737,1)),C$410)+1)</f>
        <v>1</v>
      </c>
      <c r="D737" s="278">
        <f ca="1">IF($A737&lt;&gt;D$411,0,IF($A737&lt;&gt;$A736,1,MOD(D736-1+(COUNTIFS(E$411:$N$411,$A737)=COUNTIFS(E737:$N737,1)),D$410)+1))</f>
        <v>0</v>
      </c>
      <c r="E737" s="278">
        <f ca="1">IF($A737&lt;&gt;E$411,0,IF($A737&lt;&gt;$A736,1,MOD(E736-1+(COUNTIFS(F$411:$N$411,$A737)=COUNTIFS(F737:$N737,1)),E$410)+1))</f>
        <v>0</v>
      </c>
      <c r="F737" s="278">
        <f ca="1">IF($A737&lt;&gt;F$411,0,IF($A737&lt;&gt;$A736,1,MOD(F736-1+(COUNTIFS(G$411:$N$411,$A737)=COUNTIFS(G737:$N737,1)),F$410)+1))</f>
        <v>0</v>
      </c>
      <c r="G737" s="278">
        <f ca="1">IF($A737&lt;&gt;G$411,0,IF($A737&lt;&gt;$A736,1,MOD(G736-1+(COUNTIFS(H$411:$N$411,$A737)=COUNTIFS(H737:$N737,1)),G$410)+1))</f>
        <v>1</v>
      </c>
      <c r="H737" s="278">
        <f ca="1">IF($A737&lt;&gt;H$411,0,IF($A737&lt;&gt;$A736,1,MOD(H736-1+(COUNTIFS(I$411:$N$411,$A737)=COUNTIFS(I737:$N737,1)),H$410)+1))</f>
        <v>1</v>
      </c>
      <c r="I737" s="278">
        <f ca="1">IF($A737&lt;&gt;I$411,0,IF($A737&lt;&gt;$A736,1,MOD(I736-1+(COUNTIFS(N$411:$N$411,$A737)=COUNTIFS(N737:$N737,1)),I$410)+1))</f>
        <v>2</v>
      </c>
      <c r="J737" s="278"/>
      <c r="K737" s="278"/>
      <c r="L737" s="278"/>
      <c r="M737" s="278"/>
      <c r="O737">
        <v>325</v>
      </c>
      <c r="P737" s="102">
        <f t="shared" ca="1" si="343"/>
        <v>-0.5</v>
      </c>
      <c r="Q737" s="102">
        <f t="shared" ca="1" si="344"/>
        <v>0</v>
      </c>
      <c r="R737" s="102">
        <f t="shared" ca="1" si="345"/>
        <v>0</v>
      </c>
      <c r="S737" s="102">
        <f t="shared" ca="1" si="346"/>
        <v>0</v>
      </c>
      <c r="T737" s="102">
        <v>0</v>
      </c>
      <c r="U737" s="102">
        <f t="shared" ca="1" si="347"/>
        <v>-0.5</v>
      </c>
      <c r="V737" s="102">
        <f t="shared" ca="1" si="348"/>
        <v>0</v>
      </c>
      <c r="W737" s="102"/>
      <c r="X737" s="102"/>
      <c r="Y737" s="102"/>
      <c r="Z737" s="102"/>
    </row>
    <row r="738" spans="1:28" outlineLevel="1">
      <c r="A738">
        <f t="shared" ca="1" si="349"/>
        <v>2</v>
      </c>
      <c r="B738" t="str">
        <f t="shared" ca="1" si="350"/>
        <v>EP1 LPD1 LPS1 LPM3</v>
      </c>
      <c r="C738" s="280">
        <f ca="1">IF($A738&lt;&gt;$A737,1,MOD(C737-1+(COUNTIFS(D$411:$N$411,$A738)=COUNTIFS(D738:$N738,1)),C$410)+1)</f>
        <v>1</v>
      </c>
      <c r="D738" s="278">
        <f ca="1">IF($A738&lt;&gt;D$411,0,IF($A738&lt;&gt;$A737,1,MOD(D737-1+(COUNTIFS(E$411:$N$411,$A738)=COUNTIFS(E738:$N738,1)),D$410)+1))</f>
        <v>0</v>
      </c>
      <c r="E738" s="278">
        <f ca="1">IF($A738&lt;&gt;E$411,0,IF($A738&lt;&gt;$A737,1,MOD(E737-1+(COUNTIFS(F$411:$N$411,$A738)=COUNTIFS(F738:$N738,1)),E$410)+1))</f>
        <v>0</v>
      </c>
      <c r="F738" s="278">
        <f ca="1">IF($A738&lt;&gt;F$411,0,IF($A738&lt;&gt;$A737,1,MOD(F737-1+(COUNTIFS(G$411:$N$411,$A738)=COUNTIFS(G738:$N738,1)),F$410)+1))</f>
        <v>0</v>
      </c>
      <c r="G738" s="278">
        <f ca="1">IF($A738&lt;&gt;G$411,0,IF($A738&lt;&gt;$A737,1,MOD(G737-1+(COUNTIFS(H$411:$N$411,$A738)=COUNTIFS(H738:$N738,1)),G$410)+1))</f>
        <v>1</v>
      </c>
      <c r="H738" s="278">
        <f ca="1">IF($A738&lt;&gt;H$411,0,IF($A738&lt;&gt;$A737,1,MOD(H737-1+(COUNTIFS(I$411:$N$411,$A738)=COUNTIFS(I738:$N738,1)),H$410)+1))</f>
        <v>1</v>
      </c>
      <c r="I738" s="278">
        <f ca="1">IF($A738&lt;&gt;I$411,0,IF($A738&lt;&gt;$A737,1,MOD(I737-1+(COUNTIFS(N$411:$N$411,$A738)=COUNTIFS(N738:$N738,1)),I$410)+1))</f>
        <v>3</v>
      </c>
      <c r="J738" s="278"/>
      <c r="K738" s="278"/>
      <c r="L738" s="278"/>
      <c r="M738" s="278"/>
      <c r="O738">
        <v>326</v>
      </c>
      <c r="P738" s="102">
        <f t="shared" ca="1" si="343"/>
        <v>-0.5</v>
      </c>
      <c r="Q738" s="102">
        <f t="shared" ca="1" si="344"/>
        <v>0</v>
      </c>
      <c r="R738" s="102">
        <f t="shared" ca="1" si="345"/>
        <v>0</v>
      </c>
      <c r="S738" s="102">
        <f t="shared" ca="1" si="346"/>
        <v>0</v>
      </c>
      <c r="T738" s="102">
        <v>0</v>
      </c>
      <c r="U738" s="102">
        <f t="shared" ca="1" si="347"/>
        <v>-0.5</v>
      </c>
      <c r="V738" s="102">
        <f t="shared" ca="1" si="348"/>
        <v>0.5</v>
      </c>
      <c r="W738" s="102"/>
      <c r="X738" s="102"/>
      <c r="Y738" s="102"/>
      <c r="Z738" s="102"/>
    </row>
    <row r="739" spans="1:28" outlineLevel="1">
      <c r="A739">
        <f t="shared" ca="1" si="349"/>
        <v>2</v>
      </c>
      <c r="B739" t="str">
        <f t="shared" ca="1" si="350"/>
        <v>EP1 LPD1 LPS2 LPM1</v>
      </c>
      <c r="C739" s="280">
        <f ca="1">IF($A739&lt;&gt;$A738,1,MOD(C738-1+(COUNTIFS(D$411:$N$411,$A739)=COUNTIFS(D739:$N739,1)),C$410)+1)</f>
        <v>1</v>
      </c>
      <c r="D739" s="278">
        <f ca="1">IF($A739&lt;&gt;D$411,0,IF($A739&lt;&gt;$A738,1,MOD(D738-1+(COUNTIFS(E$411:$N$411,$A739)=COUNTIFS(E739:$N739,1)),D$410)+1))</f>
        <v>0</v>
      </c>
      <c r="E739" s="278">
        <f ca="1">IF($A739&lt;&gt;E$411,0,IF($A739&lt;&gt;$A738,1,MOD(E738-1+(COUNTIFS(F$411:$N$411,$A739)=COUNTIFS(F739:$N739,1)),E$410)+1))</f>
        <v>0</v>
      </c>
      <c r="F739" s="278">
        <f ca="1">IF($A739&lt;&gt;F$411,0,IF($A739&lt;&gt;$A738,1,MOD(F738-1+(COUNTIFS(G$411:$N$411,$A739)=COUNTIFS(G739:$N739,1)),F$410)+1))</f>
        <v>0</v>
      </c>
      <c r="G739" s="278">
        <f ca="1">IF($A739&lt;&gt;G$411,0,IF($A739&lt;&gt;$A738,1,MOD(G738-1+(COUNTIFS(H$411:$N$411,$A739)=COUNTIFS(H739:$N739,1)),G$410)+1))</f>
        <v>1</v>
      </c>
      <c r="H739" s="278">
        <f ca="1">IF($A739&lt;&gt;H$411,0,IF($A739&lt;&gt;$A738,1,MOD(H738-1+(COUNTIFS(I$411:$N$411,$A739)=COUNTIFS(I739:$N739,1)),H$410)+1))</f>
        <v>2</v>
      </c>
      <c r="I739" s="278">
        <f ca="1">IF($A739&lt;&gt;I$411,0,IF($A739&lt;&gt;$A738,1,MOD(I738-1+(COUNTIFS(N$411:$N$411,$A739)=COUNTIFS(N739:$N739,1)),I$410)+1))</f>
        <v>1</v>
      </c>
      <c r="J739" s="278"/>
      <c r="K739" s="278"/>
      <c r="L739" s="278"/>
      <c r="M739" s="278"/>
      <c r="O739">
        <v>327</v>
      </c>
      <c r="P739" s="102">
        <f t="shared" ca="1" si="343"/>
        <v>-0.5</v>
      </c>
      <c r="Q739" s="102">
        <f t="shared" ca="1" si="344"/>
        <v>0</v>
      </c>
      <c r="R739" s="102">
        <f t="shared" ca="1" si="345"/>
        <v>0</v>
      </c>
      <c r="S739" s="102">
        <f t="shared" ca="1" si="346"/>
        <v>0</v>
      </c>
      <c r="T739" s="102">
        <v>0</v>
      </c>
      <c r="U739" s="102">
        <f t="shared" ca="1" si="347"/>
        <v>0</v>
      </c>
      <c r="V739" s="102">
        <f t="shared" ca="1" si="348"/>
        <v>-0.5</v>
      </c>
      <c r="W739" s="102"/>
      <c r="X739" s="102"/>
      <c r="Y739" s="102"/>
      <c r="Z739" s="102"/>
    </row>
    <row r="740" spans="1:28" outlineLevel="1">
      <c r="A740">
        <f t="shared" ca="1" si="349"/>
        <v>2</v>
      </c>
      <c r="B740" t="str">
        <f t="shared" ca="1" si="350"/>
        <v>EP1 LPD1 LPS2 LPM2</v>
      </c>
      <c r="C740" s="280">
        <f ca="1">IF($A740&lt;&gt;$A739,1,MOD(C739-1+(COUNTIFS(D$411:$N$411,$A740)=COUNTIFS(D740:$N740,1)),C$410)+1)</f>
        <v>1</v>
      </c>
      <c r="D740" s="278">
        <f ca="1">IF($A740&lt;&gt;D$411,0,IF($A740&lt;&gt;$A739,1,MOD(D739-1+(COUNTIFS(E$411:$N$411,$A740)=COUNTIFS(E740:$N740,1)),D$410)+1))</f>
        <v>0</v>
      </c>
      <c r="E740" s="278">
        <f ca="1">IF($A740&lt;&gt;E$411,0,IF($A740&lt;&gt;$A739,1,MOD(E739-1+(COUNTIFS(F$411:$N$411,$A740)=COUNTIFS(F740:$N740,1)),E$410)+1))</f>
        <v>0</v>
      </c>
      <c r="F740" s="278">
        <f ca="1">IF($A740&lt;&gt;F$411,0,IF($A740&lt;&gt;$A739,1,MOD(F739-1+(COUNTIFS(G$411:$N$411,$A740)=COUNTIFS(G740:$N740,1)),F$410)+1))</f>
        <v>0</v>
      </c>
      <c r="G740" s="278">
        <f ca="1">IF($A740&lt;&gt;G$411,0,IF($A740&lt;&gt;$A739,1,MOD(G739-1+(COUNTIFS(H$411:$N$411,$A740)=COUNTIFS(H740:$N740,1)),G$410)+1))</f>
        <v>1</v>
      </c>
      <c r="H740" s="278">
        <f ca="1">IF($A740&lt;&gt;H$411,0,IF($A740&lt;&gt;$A739,1,MOD(H739-1+(COUNTIFS(I$411:$N$411,$A740)=COUNTIFS(I740:$N740,1)),H$410)+1))</f>
        <v>2</v>
      </c>
      <c r="I740" s="278">
        <f ca="1">IF($A740&lt;&gt;I$411,0,IF($A740&lt;&gt;$A739,1,MOD(I739-1+(COUNTIFS(N$411:$N$411,$A740)=COUNTIFS(N740:$N740,1)),I$410)+1))</f>
        <v>2</v>
      </c>
      <c r="J740" s="278"/>
      <c r="K740" s="278"/>
      <c r="L740" s="278"/>
      <c r="M740" s="278"/>
      <c r="O740">
        <v>328</v>
      </c>
      <c r="P740" s="102">
        <f t="shared" ca="1" si="343"/>
        <v>-0.5</v>
      </c>
      <c r="Q740" s="102">
        <f t="shared" ca="1" si="344"/>
        <v>0</v>
      </c>
      <c r="R740" s="102">
        <f t="shared" ca="1" si="345"/>
        <v>0</v>
      </c>
      <c r="S740" s="102">
        <f t="shared" ca="1" si="346"/>
        <v>0</v>
      </c>
      <c r="T740" s="102">
        <v>0</v>
      </c>
      <c r="U740" s="102">
        <f t="shared" ca="1" si="347"/>
        <v>0</v>
      </c>
      <c r="V740" s="102">
        <f t="shared" ca="1" si="348"/>
        <v>0</v>
      </c>
      <c r="W740" s="102"/>
      <c r="X740" s="102"/>
      <c r="Y740" s="102"/>
      <c r="Z740" s="102"/>
    </row>
    <row r="741" spans="1:28" outlineLevel="1">
      <c r="A741">
        <f t="shared" ca="1" si="349"/>
        <v>2</v>
      </c>
      <c r="B741" t="str">
        <f t="shared" ca="1" si="350"/>
        <v>EP1 LPD1 LPS2 LPM3</v>
      </c>
      <c r="C741" s="280">
        <f ca="1">IF($A741&lt;&gt;$A740,1,MOD(C740-1+(COUNTIFS(D$411:$N$411,$A741)=COUNTIFS(D741:$N741,1)),C$410)+1)</f>
        <v>1</v>
      </c>
      <c r="D741" s="278">
        <f ca="1">IF($A741&lt;&gt;D$411,0,IF($A741&lt;&gt;$A740,1,MOD(D740-1+(COUNTIFS(E$411:$N$411,$A741)=COUNTIFS(E741:$N741,1)),D$410)+1))</f>
        <v>0</v>
      </c>
      <c r="E741" s="278">
        <f ca="1">IF($A741&lt;&gt;E$411,0,IF($A741&lt;&gt;$A740,1,MOD(E740-1+(COUNTIFS(F$411:$N$411,$A741)=COUNTIFS(F741:$N741,1)),E$410)+1))</f>
        <v>0</v>
      </c>
      <c r="F741" s="278">
        <f ca="1">IF($A741&lt;&gt;F$411,0,IF($A741&lt;&gt;$A740,1,MOD(F740-1+(COUNTIFS(G$411:$N$411,$A741)=COUNTIFS(G741:$N741,1)),F$410)+1))</f>
        <v>0</v>
      </c>
      <c r="G741" s="278">
        <f ca="1">IF($A741&lt;&gt;G$411,0,IF($A741&lt;&gt;$A740,1,MOD(G740-1+(COUNTIFS(H$411:$N$411,$A741)=COUNTIFS(H741:$N741,1)),G$410)+1))</f>
        <v>1</v>
      </c>
      <c r="H741" s="278">
        <f ca="1">IF($A741&lt;&gt;H$411,0,IF($A741&lt;&gt;$A740,1,MOD(H740-1+(COUNTIFS(I$411:$N$411,$A741)=COUNTIFS(I741:$N741,1)),H$410)+1))</f>
        <v>2</v>
      </c>
      <c r="I741" s="278">
        <f ca="1">IF($A741&lt;&gt;I$411,0,IF($A741&lt;&gt;$A740,1,MOD(I740-1+(COUNTIFS(N$411:$N$411,$A741)=COUNTIFS(N741:$N741,1)),I$410)+1))</f>
        <v>3</v>
      </c>
      <c r="J741" s="278"/>
      <c r="K741" s="278"/>
      <c r="L741" s="278"/>
      <c r="M741" s="278"/>
      <c r="O741">
        <v>329</v>
      </c>
      <c r="P741" s="102">
        <f t="shared" ca="1" si="343"/>
        <v>-0.5</v>
      </c>
      <c r="Q741" s="102">
        <f t="shared" ca="1" si="344"/>
        <v>0</v>
      </c>
      <c r="R741" s="102">
        <f t="shared" ca="1" si="345"/>
        <v>0</v>
      </c>
      <c r="S741" s="102">
        <f t="shared" ca="1" si="346"/>
        <v>0</v>
      </c>
      <c r="T741" s="102">
        <v>0</v>
      </c>
      <c r="U741" s="102">
        <f t="shared" ca="1" si="347"/>
        <v>0</v>
      </c>
      <c r="V741" s="102">
        <f t="shared" ca="1" si="348"/>
        <v>0.5</v>
      </c>
      <c r="W741" s="102"/>
      <c r="X741" s="102"/>
      <c r="Y741" s="102"/>
      <c r="Z741" s="102"/>
    </row>
    <row r="742" spans="1:28" outlineLevel="1">
      <c r="A742">
        <f t="shared" ca="1" si="349"/>
        <v>2</v>
      </c>
      <c r="B742" t="str">
        <f t="shared" ca="1" si="350"/>
        <v>EP1 LPD1 LPS3 LPM1</v>
      </c>
      <c r="C742" s="280">
        <f ca="1">IF($A742&lt;&gt;$A741,1,MOD(C741-1+(COUNTIFS(D$411:$N$411,$A742)=COUNTIFS(D742:$N742,1)),C$410)+1)</f>
        <v>1</v>
      </c>
      <c r="D742" s="278">
        <f ca="1">IF($A742&lt;&gt;D$411,0,IF($A742&lt;&gt;$A741,1,MOD(D741-1+(COUNTIFS(E$411:$N$411,$A742)=COUNTIFS(E742:$N742,1)),D$410)+1))</f>
        <v>0</v>
      </c>
      <c r="E742" s="278">
        <f ca="1">IF($A742&lt;&gt;E$411,0,IF($A742&lt;&gt;$A741,1,MOD(E741-1+(COUNTIFS(F$411:$N$411,$A742)=COUNTIFS(F742:$N742,1)),E$410)+1))</f>
        <v>0</v>
      </c>
      <c r="F742" s="278">
        <f ca="1">IF($A742&lt;&gt;F$411,0,IF($A742&lt;&gt;$A741,1,MOD(F741-1+(COUNTIFS(G$411:$N$411,$A742)=COUNTIFS(G742:$N742,1)),F$410)+1))</f>
        <v>0</v>
      </c>
      <c r="G742" s="278">
        <f ca="1">IF($A742&lt;&gt;G$411,0,IF($A742&lt;&gt;$A741,1,MOD(G741-1+(COUNTIFS(H$411:$N$411,$A742)=COUNTIFS(H742:$N742,1)),G$410)+1))</f>
        <v>1</v>
      </c>
      <c r="H742" s="278">
        <f ca="1">IF($A742&lt;&gt;H$411,0,IF($A742&lt;&gt;$A741,1,MOD(H741-1+(COUNTIFS(I$411:$N$411,$A742)=COUNTIFS(I742:$N742,1)),H$410)+1))</f>
        <v>3</v>
      </c>
      <c r="I742" s="278">
        <f ca="1">IF($A742&lt;&gt;I$411,0,IF($A742&lt;&gt;$A741,1,MOD(I741-1+(COUNTIFS(N$411:$N$411,$A742)=COUNTIFS(N742:$N742,1)),I$410)+1))</f>
        <v>1</v>
      </c>
      <c r="J742" s="278"/>
      <c r="K742" s="278"/>
      <c r="L742" s="278"/>
      <c r="M742" s="278"/>
      <c r="O742">
        <v>330</v>
      </c>
      <c r="P742" s="102">
        <f t="shared" ca="1" si="343"/>
        <v>-0.5</v>
      </c>
      <c r="Q742" s="102">
        <f t="shared" ca="1" si="344"/>
        <v>0</v>
      </c>
      <c r="R742" s="102">
        <f t="shared" ca="1" si="345"/>
        <v>0</v>
      </c>
      <c r="S742" s="102">
        <f t="shared" ca="1" si="346"/>
        <v>0</v>
      </c>
      <c r="T742" s="102">
        <v>0</v>
      </c>
      <c r="U742" s="102">
        <f t="shared" ca="1" si="347"/>
        <v>0.5</v>
      </c>
      <c r="V742" s="102">
        <f t="shared" ca="1" si="348"/>
        <v>-0.5</v>
      </c>
      <c r="W742" s="102"/>
      <c r="X742" s="102"/>
      <c r="Y742" s="102"/>
      <c r="Z742" s="102"/>
    </row>
    <row r="743" spans="1:28" outlineLevel="1">
      <c r="A743">
        <f t="shared" ca="1" si="349"/>
        <v>2</v>
      </c>
      <c r="B743" t="str">
        <f t="shared" ca="1" si="350"/>
        <v>EP1 LPD1 LPS3 LPM2</v>
      </c>
      <c r="C743" s="280">
        <f ca="1">IF($A743&lt;&gt;$A742,1,MOD(C742-1+(COUNTIFS(D$411:$N$411,$A743)=COUNTIFS(D743:$N743,1)),C$410)+1)</f>
        <v>1</v>
      </c>
      <c r="D743" s="278">
        <f ca="1">IF($A743&lt;&gt;D$411,0,IF($A743&lt;&gt;$A742,1,MOD(D742-1+(COUNTIFS(E$411:$N$411,$A743)=COUNTIFS(E743:$N743,1)),D$410)+1))</f>
        <v>0</v>
      </c>
      <c r="E743" s="278">
        <f ca="1">IF($A743&lt;&gt;E$411,0,IF($A743&lt;&gt;$A742,1,MOD(E742-1+(COUNTIFS(F$411:$N$411,$A743)=COUNTIFS(F743:$N743,1)),E$410)+1))</f>
        <v>0</v>
      </c>
      <c r="F743" s="278">
        <f ca="1">IF($A743&lt;&gt;F$411,0,IF($A743&lt;&gt;$A742,1,MOD(F742-1+(COUNTIFS(G$411:$N$411,$A743)=COUNTIFS(G743:$N743,1)),F$410)+1))</f>
        <v>0</v>
      </c>
      <c r="G743" s="278">
        <f ca="1">IF($A743&lt;&gt;G$411,0,IF($A743&lt;&gt;$A742,1,MOD(G742-1+(COUNTIFS(H$411:$N$411,$A743)=COUNTIFS(H743:$N743,1)),G$410)+1))</f>
        <v>1</v>
      </c>
      <c r="H743" s="278">
        <f ca="1">IF($A743&lt;&gt;H$411,0,IF($A743&lt;&gt;$A742,1,MOD(H742-1+(COUNTIFS(I$411:$N$411,$A743)=COUNTIFS(I743:$N743,1)),H$410)+1))</f>
        <v>3</v>
      </c>
      <c r="I743" s="278">
        <f ca="1">IF($A743&lt;&gt;I$411,0,IF($A743&lt;&gt;$A742,1,MOD(I742-1+(COUNTIFS(N$411:$N$411,$A743)=COUNTIFS(N743:$N743,1)),I$410)+1))</f>
        <v>2</v>
      </c>
      <c r="J743" s="278"/>
      <c r="K743" s="278"/>
      <c r="L743" s="278"/>
      <c r="M743" s="278"/>
      <c r="O743">
        <v>331</v>
      </c>
      <c r="P743" s="102">
        <f t="shared" ca="1" si="343"/>
        <v>-0.5</v>
      </c>
      <c r="Q743" s="102">
        <f t="shared" ca="1" si="344"/>
        <v>0</v>
      </c>
      <c r="R743" s="102">
        <f t="shared" ca="1" si="345"/>
        <v>0</v>
      </c>
      <c r="S743" s="102">
        <f t="shared" ca="1" si="346"/>
        <v>0</v>
      </c>
      <c r="T743" s="102">
        <v>0</v>
      </c>
      <c r="U743" s="102">
        <f t="shared" ca="1" si="347"/>
        <v>0.5</v>
      </c>
      <c r="V743" s="102">
        <f t="shared" ca="1" si="348"/>
        <v>0</v>
      </c>
      <c r="W743" s="102"/>
      <c r="X743" s="102"/>
      <c r="Y743" s="102"/>
      <c r="Z743" s="102"/>
    </row>
    <row r="744" spans="1:28" outlineLevel="1">
      <c r="A744">
        <f t="shared" ca="1" si="349"/>
        <v>2</v>
      </c>
      <c r="B744" t="str">
        <f t="shared" ca="1" si="350"/>
        <v>EP1 LPD1 LPS3 LPM3</v>
      </c>
      <c r="C744" s="280">
        <f ca="1">IF($A744&lt;&gt;$A743,1,MOD(C743-1+(COUNTIFS(D$411:$N$411,$A744)=COUNTIFS(D744:$N744,1)),C$410)+1)</f>
        <v>1</v>
      </c>
      <c r="D744" s="278">
        <f ca="1">IF($A744&lt;&gt;D$411,0,IF($A744&lt;&gt;$A743,1,MOD(D743-1+(COUNTIFS(E$411:$N$411,$A744)=COUNTIFS(E744:$N744,1)),D$410)+1))</f>
        <v>0</v>
      </c>
      <c r="E744" s="278">
        <f ca="1">IF($A744&lt;&gt;E$411,0,IF($A744&lt;&gt;$A743,1,MOD(E743-1+(COUNTIFS(F$411:$N$411,$A744)=COUNTIFS(F744:$N744,1)),E$410)+1))</f>
        <v>0</v>
      </c>
      <c r="F744" s="278">
        <f ca="1">IF($A744&lt;&gt;F$411,0,IF($A744&lt;&gt;$A743,1,MOD(F743-1+(COUNTIFS(G$411:$N$411,$A744)=COUNTIFS(G744:$N744,1)),F$410)+1))</f>
        <v>0</v>
      </c>
      <c r="G744" s="278">
        <f ca="1">IF($A744&lt;&gt;G$411,0,IF($A744&lt;&gt;$A743,1,MOD(G743-1+(COUNTIFS(H$411:$N$411,$A744)=COUNTIFS(H744:$N744,1)),G$410)+1))</f>
        <v>1</v>
      </c>
      <c r="H744" s="278">
        <f ca="1">IF($A744&lt;&gt;H$411,0,IF($A744&lt;&gt;$A743,1,MOD(H743-1+(COUNTIFS(I$411:$N$411,$A744)=COUNTIFS(I744:$N744,1)),H$410)+1))</f>
        <v>3</v>
      </c>
      <c r="I744" s="278">
        <f ca="1">IF($A744&lt;&gt;I$411,0,IF($A744&lt;&gt;$A743,1,MOD(I743-1+(COUNTIFS(N$411:$N$411,$A744)=COUNTIFS(N744:$N744,1)),I$410)+1))</f>
        <v>3</v>
      </c>
      <c r="J744" s="278"/>
      <c r="K744" s="278"/>
      <c r="L744" s="278"/>
      <c r="M744" s="278"/>
      <c r="O744">
        <v>332</v>
      </c>
      <c r="P744" s="102">
        <f t="shared" ca="1" si="343"/>
        <v>-0.5</v>
      </c>
      <c r="Q744" s="102">
        <f t="shared" ca="1" si="344"/>
        <v>0</v>
      </c>
      <c r="R744" s="102">
        <f t="shared" ca="1" si="345"/>
        <v>0</v>
      </c>
      <c r="S744" s="102">
        <f t="shared" ca="1" si="346"/>
        <v>0</v>
      </c>
      <c r="T744" s="102">
        <v>0</v>
      </c>
      <c r="U744" s="102">
        <f t="shared" ca="1" si="347"/>
        <v>0.5</v>
      </c>
      <c r="V744" s="102">
        <f t="shared" ca="1" si="348"/>
        <v>0.5</v>
      </c>
      <c r="W744" s="102"/>
      <c r="X744" s="102"/>
      <c r="Y744" s="102"/>
      <c r="Z744" s="102"/>
    </row>
    <row r="745" spans="1:28" outlineLevel="1">
      <c r="A745">
        <f t="shared" ca="1" si="349"/>
        <v>2</v>
      </c>
      <c r="B745" t="str">
        <f t="shared" ca="1" si="350"/>
        <v>EP2 LPD1 LPS1 LPM1</v>
      </c>
      <c r="C745" s="280">
        <f ca="1">IF($A745&lt;&gt;$A744,1,MOD(C744-1+(COUNTIFS(D$411:$N$411,$A745)=COUNTIFS(D745:$N745,1)),C$410)+1)</f>
        <v>2</v>
      </c>
      <c r="D745" s="278">
        <f ca="1">IF($A745&lt;&gt;D$411,0,IF($A745&lt;&gt;$A744,1,MOD(D744-1+(COUNTIFS(E$411:$N$411,$A745)=COUNTIFS(E745:$N745,1)),D$410)+1))</f>
        <v>0</v>
      </c>
      <c r="E745" s="278">
        <f ca="1">IF($A745&lt;&gt;E$411,0,IF($A745&lt;&gt;$A744,1,MOD(E744-1+(COUNTIFS(F$411:$N$411,$A745)=COUNTIFS(F745:$N745,1)),E$410)+1))</f>
        <v>0</v>
      </c>
      <c r="F745" s="278">
        <f ca="1">IF($A745&lt;&gt;F$411,0,IF($A745&lt;&gt;$A744,1,MOD(F744-1+(COUNTIFS(G$411:$N$411,$A745)=COUNTIFS(G745:$N745,1)),F$410)+1))</f>
        <v>0</v>
      </c>
      <c r="G745" s="278">
        <f ca="1">IF($A745&lt;&gt;G$411,0,IF($A745&lt;&gt;$A744,1,MOD(G744-1+(COUNTIFS(H$411:$N$411,$A745)=COUNTIFS(H745:$N745,1)),G$410)+1))</f>
        <v>1</v>
      </c>
      <c r="H745" s="278">
        <f ca="1">IF($A745&lt;&gt;H$411,0,IF($A745&lt;&gt;$A744,1,MOD(H744-1+(COUNTIFS(I$411:$N$411,$A745)=COUNTIFS(I745:$N745,1)),H$410)+1))</f>
        <v>1</v>
      </c>
      <c r="I745" s="278">
        <f ca="1">IF($A745&lt;&gt;I$411,0,IF($A745&lt;&gt;$A744,1,MOD(I744-1+(COUNTIFS(N$411:$N$411,$A745)=COUNTIFS(N745:$N745,1)),I$410)+1))</f>
        <v>1</v>
      </c>
      <c r="J745" s="278"/>
      <c r="K745" s="278"/>
      <c r="L745" s="278"/>
      <c r="M745" s="278"/>
      <c r="O745">
        <v>333</v>
      </c>
      <c r="P745" s="102">
        <f t="shared" ca="1" si="343"/>
        <v>0</v>
      </c>
      <c r="Q745" s="102">
        <f t="shared" ca="1" si="344"/>
        <v>0</v>
      </c>
      <c r="R745" s="102">
        <f t="shared" ca="1" si="345"/>
        <v>0</v>
      </c>
      <c r="S745" s="102">
        <f t="shared" ca="1" si="346"/>
        <v>0</v>
      </c>
      <c r="T745" s="102">
        <v>0</v>
      </c>
      <c r="U745" s="102">
        <f t="shared" ca="1" si="347"/>
        <v>-0.5</v>
      </c>
      <c r="V745" s="102">
        <f t="shared" ca="1" si="348"/>
        <v>-0.5</v>
      </c>
      <c r="W745" s="102"/>
      <c r="X745" s="102"/>
      <c r="Y745" s="102"/>
      <c r="Z745" s="102"/>
    </row>
    <row r="746" spans="1:28" outlineLevel="1">
      <c r="A746">
        <f t="shared" ca="1" si="349"/>
        <v>2</v>
      </c>
      <c r="B746" t="str">
        <f t="shared" ca="1" si="350"/>
        <v>EP2 LPD1 LPS1 LPM2</v>
      </c>
      <c r="C746" s="280">
        <f ca="1">IF($A746&lt;&gt;$A745,1,MOD(C745-1+(COUNTIFS(D$411:$N$411,$A746)=COUNTIFS(D746:$N746,1)),C$410)+1)</f>
        <v>2</v>
      </c>
      <c r="D746" s="278">
        <f ca="1">IF($A746&lt;&gt;D$411,0,IF($A746&lt;&gt;$A745,1,MOD(D745-1+(COUNTIFS(E$411:$N$411,$A746)=COUNTIFS(E746:$N746,1)),D$410)+1))</f>
        <v>0</v>
      </c>
      <c r="E746" s="278">
        <f ca="1">IF($A746&lt;&gt;E$411,0,IF($A746&lt;&gt;$A745,1,MOD(E745-1+(COUNTIFS(F$411:$N$411,$A746)=COUNTIFS(F746:$N746,1)),E$410)+1))</f>
        <v>0</v>
      </c>
      <c r="F746" s="278">
        <f ca="1">IF($A746&lt;&gt;F$411,0,IF($A746&lt;&gt;$A745,1,MOD(F745-1+(COUNTIFS(G$411:$N$411,$A746)=COUNTIFS(G746:$N746,1)),F$410)+1))</f>
        <v>0</v>
      </c>
      <c r="G746" s="278">
        <f ca="1">IF($A746&lt;&gt;G$411,0,IF($A746&lt;&gt;$A745,1,MOD(G745-1+(COUNTIFS(H$411:$N$411,$A746)=COUNTIFS(H746:$N746,1)),G$410)+1))</f>
        <v>1</v>
      </c>
      <c r="H746" s="278">
        <f ca="1">IF($A746&lt;&gt;H$411,0,IF($A746&lt;&gt;$A745,1,MOD(H745-1+(COUNTIFS(I$411:$N$411,$A746)=COUNTIFS(I746:$N746,1)),H$410)+1))</f>
        <v>1</v>
      </c>
      <c r="I746" s="278">
        <f ca="1">IF($A746&lt;&gt;I$411,0,IF($A746&lt;&gt;$A745,1,MOD(I745-1+(COUNTIFS(N$411:$N$411,$A746)=COUNTIFS(N746:$N746,1)),I$410)+1))</f>
        <v>2</v>
      </c>
      <c r="J746" s="278"/>
      <c r="K746" s="278"/>
      <c r="L746" s="278"/>
      <c r="M746" s="278"/>
      <c r="O746">
        <v>334</v>
      </c>
      <c r="P746" s="102">
        <f t="shared" ca="1" si="343"/>
        <v>0</v>
      </c>
      <c r="Q746" s="102">
        <f t="shared" ca="1" si="344"/>
        <v>0</v>
      </c>
      <c r="R746" s="102">
        <f t="shared" ca="1" si="345"/>
        <v>0</v>
      </c>
      <c r="S746" s="102">
        <f t="shared" ca="1" si="346"/>
        <v>0</v>
      </c>
      <c r="T746" s="102">
        <v>0</v>
      </c>
      <c r="U746" s="102">
        <f t="shared" ca="1" si="347"/>
        <v>-0.5</v>
      </c>
      <c r="V746" s="102">
        <f t="shared" ca="1" si="348"/>
        <v>0</v>
      </c>
      <c r="W746" s="102"/>
      <c r="X746" s="102"/>
      <c r="Y746" s="102"/>
      <c r="Z746" s="102"/>
    </row>
    <row r="747" spans="1:28" outlineLevel="1">
      <c r="A747">
        <f t="shared" ca="1" si="349"/>
        <v>2</v>
      </c>
      <c r="B747" t="str">
        <f t="shared" ca="1" si="350"/>
        <v>EP2 LPD1 LPS1 LPM3</v>
      </c>
      <c r="C747" s="280">
        <f ca="1">IF($A747&lt;&gt;$A746,1,MOD(C746-1+(COUNTIFS(D$411:$N$411,$A747)=COUNTIFS(D747:$N747,1)),C$410)+1)</f>
        <v>2</v>
      </c>
      <c r="D747" s="278">
        <f ca="1">IF($A747&lt;&gt;D$411,0,IF($A747&lt;&gt;$A746,1,MOD(D746-1+(COUNTIFS(E$411:$N$411,$A747)=COUNTIFS(E747:$N747,1)),D$410)+1))</f>
        <v>0</v>
      </c>
      <c r="E747" s="278">
        <f ca="1">IF($A747&lt;&gt;E$411,0,IF($A747&lt;&gt;$A746,1,MOD(E746-1+(COUNTIFS(F$411:$N$411,$A747)=COUNTIFS(F747:$N747,1)),E$410)+1))</f>
        <v>0</v>
      </c>
      <c r="F747" s="278">
        <f ca="1">IF($A747&lt;&gt;F$411,0,IF($A747&lt;&gt;$A746,1,MOD(F746-1+(COUNTIFS(G$411:$N$411,$A747)=COUNTIFS(G747:$N747,1)),F$410)+1))</f>
        <v>0</v>
      </c>
      <c r="G747" s="278">
        <f ca="1">IF($A747&lt;&gt;G$411,0,IF($A747&lt;&gt;$A746,1,MOD(G746-1+(COUNTIFS(H$411:$N$411,$A747)=COUNTIFS(H747:$N747,1)),G$410)+1))</f>
        <v>1</v>
      </c>
      <c r="H747" s="278">
        <f ca="1">IF($A747&lt;&gt;H$411,0,IF($A747&lt;&gt;$A746,1,MOD(H746-1+(COUNTIFS(I$411:$N$411,$A747)=COUNTIFS(I747:$N747,1)),H$410)+1))</f>
        <v>1</v>
      </c>
      <c r="I747" s="278">
        <f ca="1">IF($A747&lt;&gt;I$411,0,IF($A747&lt;&gt;$A746,1,MOD(I746-1+(COUNTIFS(N$411:$N$411,$A747)=COUNTIFS(N747:$N747,1)),I$410)+1))</f>
        <v>3</v>
      </c>
      <c r="J747" s="278"/>
      <c r="K747" s="278"/>
      <c r="L747" s="278"/>
      <c r="M747" s="278"/>
      <c r="O747">
        <v>335</v>
      </c>
      <c r="P747" s="102">
        <f t="shared" ca="1" si="343"/>
        <v>0</v>
      </c>
      <c r="Q747" s="102">
        <f t="shared" ca="1" si="344"/>
        <v>0</v>
      </c>
      <c r="R747" s="102">
        <f t="shared" ca="1" si="345"/>
        <v>0</v>
      </c>
      <c r="S747" s="102">
        <f t="shared" ca="1" si="346"/>
        <v>0</v>
      </c>
      <c r="T747" s="102">
        <v>0</v>
      </c>
      <c r="U747" s="102">
        <f t="shared" ca="1" si="347"/>
        <v>-0.5</v>
      </c>
      <c r="V747" s="102">
        <f t="shared" ca="1" si="348"/>
        <v>0.5</v>
      </c>
      <c r="W747" s="102"/>
      <c r="X747" s="102"/>
      <c r="Y747" s="102"/>
      <c r="Z747" s="102"/>
    </row>
    <row r="748" spans="1:28" outlineLevel="1">
      <c r="A748">
        <f t="shared" ca="1" si="349"/>
        <v>2</v>
      </c>
      <c r="B748" t="str">
        <f t="shared" ca="1" si="350"/>
        <v>EP2 LPD1 LPS2 LPM1</v>
      </c>
      <c r="C748" s="280">
        <f ca="1">IF($A748&lt;&gt;$A747,1,MOD(C747-1+(COUNTIFS(D$411:$N$411,$A748)=COUNTIFS(D748:$N748,1)),C$410)+1)</f>
        <v>2</v>
      </c>
      <c r="D748" s="278">
        <f ca="1">IF($A748&lt;&gt;D$411,0,IF($A748&lt;&gt;$A747,1,MOD(D747-1+(COUNTIFS(E$411:$N$411,$A748)=COUNTIFS(E748:$N748,1)),D$410)+1))</f>
        <v>0</v>
      </c>
      <c r="E748" s="278">
        <f ca="1">IF($A748&lt;&gt;E$411,0,IF($A748&lt;&gt;$A747,1,MOD(E747-1+(COUNTIFS(F$411:$N$411,$A748)=COUNTIFS(F748:$N748,1)),E$410)+1))</f>
        <v>0</v>
      </c>
      <c r="F748" s="278">
        <f ca="1">IF($A748&lt;&gt;F$411,0,IF($A748&lt;&gt;$A747,1,MOD(F747-1+(COUNTIFS(G$411:$N$411,$A748)=COUNTIFS(G748:$N748,1)),F$410)+1))</f>
        <v>0</v>
      </c>
      <c r="G748" s="278">
        <f ca="1">IF($A748&lt;&gt;G$411,0,IF($A748&lt;&gt;$A747,1,MOD(G747-1+(COUNTIFS(H$411:$N$411,$A748)=COUNTIFS(H748:$N748,1)),G$410)+1))</f>
        <v>1</v>
      </c>
      <c r="H748" s="278">
        <f ca="1">IF($A748&lt;&gt;H$411,0,IF($A748&lt;&gt;$A747,1,MOD(H747-1+(COUNTIFS(I$411:$N$411,$A748)=COUNTIFS(I748:$N748,1)),H$410)+1))</f>
        <v>2</v>
      </c>
      <c r="I748" s="278">
        <f ca="1">IF($A748&lt;&gt;I$411,0,IF($A748&lt;&gt;$A747,1,MOD(I747-1+(COUNTIFS(N$411:$N$411,$A748)=COUNTIFS(N748:$N748,1)),I$410)+1))</f>
        <v>1</v>
      </c>
      <c r="J748" s="278"/>
      <c r="K748" s="278"/>
      <c r="L748" s="278"/>
      <c r="M748" s="278"/>
      <c r="O748">
        <v>336</v>
      </c>
      <c r="P748" s="102">
        <f t="shared" ca="1" si="343"/>
        <v>0</v>
      </c>
      <c r="Q748" s="102">
        <f t="shared" ca="1" si="344"/>
        <v>0</v>
      </c>
      <c r="R748" s="102">
        <f t="shared" ca="1" si="345"/>
        <v>0</v>
      </c>
      <c r="S748" s="102">
        <f t="shared" ca="1" si="346"/>
        <v>0</v>
      </c>
      <c r="T748" s="102">
        <v>0</v>
      </c>
      <c r="U748" s="102">
        <f t="shared" ca="1" si="347"/>
        <v>0</v>
      </c>
      <c r="V748" s="102">
        <f t="shared" ca="1" si="348"/>
        <v>-0.5</v>
      </c>
      <c r="W748" s="102"/>
      <c r="X748" s="102"/>
      <c r="Y748" s="102"/>
      <c r="Z748" s="102"/>
    </row>
    <row r="749" spans="1:28" outlineLevel="1">
      <c r="N749" s="11">
        <v>-0.25</v>
      </c>
      <c r="O749">
        <f ca="1">OFFSET(O749,-1,0)+1</f>
        <v>337</v>
      </c>
      <c r="P749" s="311">
        <f t="shared" ref="P749:V752" si="351">$N749*0</f>
        <v>0</v>
      </c>
      <c r="Q749" s="311">
        <f t="shared" si="351"/>
        <v>0</v>
      </c>
      <c r="R749" s="311">
        <f t="shared" si="351"/>
        <v>0</v>
      </c>
      <c r="S749" s="311">
        <f t="shared" si="351"/>
        <v>0</v>
      </c>
      <c r="T749" s="311">
        <f t="shared" si="351"/>
        <v>0</v>
      </c>
      <c r="U749" s="311">
        <f t="shared" si="351"/>
        <v>0</v>
      </c>
      <c r="V749" s="311">
        <f t="shared" si="351"/>
        <v>0</v>
      </c>
      <c r="W749" s="311"/>
      <c r="X749" s="311"/>
      <c r="Y749" s="311"/>
      <c r="Z749" s="311"/>
      <c r="AA749" s="311">
        <f>$N749*4</f>
        <v>-1</v>
      </c>
      <c r="AB749" t="s">
        <v>1228</v>
      </c>
    </row>
    <row r="750" spans="1:28" outlineLevel="1">
      <c r="N750" s="11">
        <v>-0.5</v>
      </c>
      <c r="O750">
        <f t="shared" ref="O750:O781" ca="1" si="352">OFFSET(O750,-1,0)+1</f>
        <v>338</v>
      </c>
      <c r="P750" s="311">
        <f t="shared" si="351"/>
        <v>0</v>
      </c>
      <c r="Q750" s="311">
        <f t="shared" si="351"/>
        <v>0</v>
      </c>
      <c r="R750" s="311">
        <f t="shared" si="351"/>
        <v>0</v>
      </c>
      <c r="S750" s="311">
        <f t="shared" si="351"/>
        <v>0</v>
      </c>
      <c r="T750" s="311">
        <f t="shared" si="351"/>
        <v>0</v>
      </c>
      <c r="U750" s="311">
        <f t="shared" si="351"/>
        <v>0</v>
      </c>
      <c r="V750" s="311">
        <f t="shared" si="351"/>
        <v>0</v>
      </c>
      <c r="W750" s="311"/>
      <c r="X750" s="311"/>
      <c r="Y750" s="311"/>
      <c r="Z750" s="311"/>
      <c r="AA750" s="311">
        <f t="shared" ref="AA750:AA752" si="353">$N750*4</f>
        <v>-2</v>
      </c>
    </row>
    <row r="751" spans="1:28" outlineLevel="1">
      <c r="N751" s="11">
        <v>-0.75</v>
      </c>
      <c r="O751">
        <f t="shared" ca="1" si="352"/>
        <v>339</v>
      </c>
      <c r="P751" s="311">
        <f t="shared" si="351"/>
        <v>0</v>
      </c>
      <c r="Q751" s="311">
        <f t="shared" si="351"/>
        <v>0</v>
      </c>
      <c r="R751" s="311">
        <f t="shared" si="351"/>
        <v>0</v>
      </c>
      <c r="S751" s="311">
        <f t="shared" si="351"/>
        <v>0</v>
      </c>
      <c r="T751" s="311">
        <f t="shared" si="351"/>
        <v>0</v>
      </c>
      <c r="U751" s="311">
        <f t="shared" si="351"/>
        <v>0</v>
      </c>
      <c r="V751" s="311">
        <f t="shared" si="351"/>
        <v>0</v>
      </c>
      <c r="W751" s="311"/>
      <c r="X751" s="311"/>
      <c r="Y751" s="311"/>
      <c r="Z751" s="311"/>
      <c r="AA751" s="311">
        <f t="shared" si="353"/>
        <v>-3</v>
      </c>
    </row>
    <row r="752" spans="1:28" outlineLevel="1">
      <c r="N752" s="11">
        <v>-1</v>
      </c>
      <c r="O752">
        <f t="shared" ca="1" si="352"/>
        <v>340</v>
      </c>
      <c r="P752" s="311">
        <f t="shared" si="351"/>
        <v>0</v>
      </c>
      <c r="Q752" s="311">
        <f t="shared" si="351"/>
        <v>0</v>
      </c>
      <c r="R752" s="311">
        <f t="shared" si="351"/>
        <v>0</v>
      </c>
      <c r="S752" s="311">
        <f t="shared" si="351"/>
        <v>0</v>
      </c>
      <c r="T752" s="311">
        <f t="shared" si="351"/>
        <v>0</v>
      </c>
      <c r="U752" s="311">
        <f t="shared" si="351"/>
        <v>0</v>
      </c>
      <c r="V752" s="311">
        <f t="shared" si="351"/>
        <v>0</v>
      </c>
      <c r="W752" s="311"/>
      <c r="X752" s="311"/>
      <c r="Y752" s="311"/>
      <c r="Z752" s="311"/>
      <c r="AA752" s="311">
        <f t="shared" si="353"/>
        <v>-4</v>
      </c>
    </row>
    <row r="753" spans="13:28" outlineLevel="1">
      <c r="O753">
        <f t="shared" ca="1" si="352"/>
        <v>341</v>
      </c>
      <c r="P753" s="11">
        <v>-1</v>
      </c>
      <c r="Q753" s="311">
        <v>0</v>
      </c>
      <c r="R753" s="311">
        <v>0</v>
      </c>
      <c r="S753" s="311">
        <v>0</v>
      </c>
      <c r="T753" s="311">
        <v>0</v>
      </c>
      <c r="U753" s="311">
        <f t="shared" ref="U753:U756" si="354">$P753/2</f>
        <v>-0.5</v>
      </c>
      <c r="V753" s="311">
        <f t="shared" ref="V753:V756" si="355">$P753*2</f>
        <v>-2</v>
      </c>
      <c r="W753" s="311"/>
      <c r="X753" s="311"/>
      <c r="Y753" s="311"/>
      <c r="Z753" s="311"/>
      <c r="AA753" s="311"/>
      <c r="AB753" t="s">
        <v>1220</v>
      </c>
    </row>
    <row r="754" spans="13:28" outlineLevel="1">
      <c r="O754">
        <f t="shared" ca="1" si="352"/>
        <v>342</v>
      </c>
      <c r="P754" s="11">
        <v>-1</v>
      </c>
      <c r="Q754" s="311">
        <f t="shared" ref="Q754:Q756" si="356">$P754</f>
        <v>-1</v>
      </c>
      <c r="R754" s="311">
        <v>0</v>
      </c>
      <c r="S754" s="311">
        <f t="shared" ref="S754:S756" si="357">$P754</f>
        <v>-1</v>
      </c>
      <c r="T754" s="311">
        <v>0</v>
      </c>
      <c r="U754" s="311">
        <f t="shared" si="354"/>
        <v>-0.5</v>
      </c>
      <c r="V754" s="311">
        <f t="shared" si="355"/>
        <v>-2</v>
      </c>
      <c r="W754" s="311"/>
      <c r="X754" s="311"/>
      <c r="Y754" s="311"/>
      <c r="Z754" s="311"/>
      <c r="AA754" s="311"/>
    </row>
    <row r="755" spans="13:28" outlineLevel="1">
      <c r="O755">
        <f t="shared" ca="1" si="352"/>
        <v>343</v>
      </c>
      <c r="P755" s="11">
        <v>-1</v>
      </c>
      <c r="Q755" s="311">
        <f t="shared" si="356"/>
        <v>-1</v>
      </c>
      <c r="R755" s="311">
        <v>0</v>
      </c>
      <c r="S755" s="311">
        <f t="shared" si="357"/>
        <v>-1</v>
      </c>
      <c r="T755" s="311">
        <v>0</v>
      </c>
      <c r="U755" s="311">
        <f t="shared" si="354"/>
        <v>-0.5</v>
      </c>
      <c r="V755" s="311">
        <f t="shared" si="355"/>
        <v>-2</v>
      </c>
      <c r="W755" s="311"/>
      <c r="X755" s="311"/>
      <c r="Y755" s="311"/>
      <c r="Z755" s="311"/>
      <c r="AA755" s="311"/>
    </row>
    <row r="756" spans="13:28" outlineLevel="1">
      <c r="O756">
        <f t="shared" ca="1" si="352"/>
        <v>344</v>
      </c>
      <c r="P756" s="11">
        <v>-1</v>
      </c>
      <c r="Q756" s="311">
        <f t="shared" si="356"/>
        <v>-1</v>
      </c>
      <c r="R756" s="311">
        <v>0</v>
      </c>
      <c r="S756" s="311">
        <f t="shared" si="357"/>
        <v>-1</v>
      </c>
      <c r="T756" s="311">
        <v>0</v>
      </c>
      <c r="U756" s="311">
        <f t="shared" si="354"/>
        <v>-0.5</v>
      </c>
      <c r="V756" s="311">
        <f t="shared" si="355"/>
        <v>-2</v>
      </c>
      <c r="W756" s="311"/>
      <c r="X756" s="311"/>
      <c r="Y756" s="311"/>
      <c r="Z756" s="311"/>
      <c r="AA756" s="311"/>
    </row>
    <row r="757" spans="13:28" outlineLevel="1">
      <c r="M757" s="22" t="s">
        <v>3063</v>
      </c>
      <c r="O757">
        <f t="shared" ca="1" si="352"/>
        <v>345</v>
      </c>
      <c r="P757" s="11"/>
      <c r="Q757" s="11"/>
      <c r="R757" s="11"/>
      <c r="S757" s="11"/>
      <c r="T757" s="11"/>
      <c r="U757" s="11">
        <v>-0.75</v>
      </c>
      <c r="V757" s="11">
        <v>-0.75</v>
      </c>
      <c r="W757" s="311"/>
      <c r="X757" s="311"/>
      <c r="Y757" s="311"/>
      <c r="Z757" s="311"/>
      <c r="AA757" s="311"/>
    </row>
    <row r="758" spans="13:28" outlineLevel="1">
      <c r="M758" s="22"/>
      <c r="O758">
        <f t="shared" ca="1" si="352"/>
        <v>346</v>
      </c>
      <c r="P758" s="11"/>
      <c r="Q758" s="11"/>
      <c r="R758" s="11"/>
      <c r="S758" s="11"/>
      <c r="T758" s="11"/>
      <c r="U758" s="11">
        <v>-0.375</v>
      </c>
      <c r="V758" s="119">
        <f>V757</f>
        <v>-0.75</v>
      </c>
      <c r="W758" s="311"/>
      <c r="X758" s="311"/>
      <c r="Y758" s="311"/>
      <c r="Z758" s="311"/>
      <c r="AA758" s="311"/>
    </row>
    <row r="759" spans="13:28" outlineLevel="1">
      <c r="M759" s="22"/>
      <c r="O759">
        <f t="shared" ca="1" si="352"/>
        <v>347</v>
      </c>
      <c r="P759" s="11"/>
      <c r="Q759" s="11"/>
      <c r="R759" s="11"/>
      <c r="S759" s="11"/>
      <c r="T759" s="11"/>
      <c r="U759" s="11">
        <v>0</v>
      </c>
      <c r="V759" s="119">
        <f t="shared" ref="V759:V781" si="358">V758</f>
        <v>-0.75</v>
      </c>
      <c r="W759" s="311"/>
      <c r="X759" s="311"/>
      <c r="Y759" s="311"/>
      <c r="Z759" s="311"/>
      <c r="AA759" s="311"/>
    </row>
    <row r="760" spans="13:28" outlineLevel="1">
      <c r="M760" s="22"/>
      <c r="O760">
        <f t="shared" ca="1" si="352"/>
        <v>348</v>
      </c>
      <c r="P760" s="11"/>
      <c r="Q760" s="11"/>
      <c r="R760" s="11"/>
      <c r="S760" s="11"/>
      <c r="T760" s="11"/>
      <c r="U760" s="11">
        <v>0.375</v>
      </c>
      <c r="V760" s="119">
        <f t="shared" si="358"/>
        <v>-0.75</v>
      </c>
      <c r="W760" s="311"/>
      <c r="X760" s="311"/>
      <c r="Y760" s="311"/>
      <c r="Z760" s="311"/>
      <c r="AA760" s="311"/>
    </row>
    <row r="761" spans="13:28" outlineLevel="1">
      <c r="M761" s="22"/>
      <c r="O761">
        <f t="shared" ca="1" si="352"/>
        <v>349</v>
      </c>
      <c r="P761" s="11"/>
      <c r="Q761" s="11"/>
      <c r="R761" s="11"/>
      <c r="S761" s="11"/>
      <c r="T761" s="11"/>
      <c r="U761" s="11">
        <v>0.75</v>
      </c>
      <c r="V761" s="119">
        <f t="shared" si="358"/>
        <v>-0.75</v>
      </c>
      <c r="W761" s="311"/>
      <c r="X761" s="311"/>
      <c r="Y761" s="311"/>
      <c r="Z761" s="311"/>
      <c r="AA761" s="311"/>
    </row>
    <row r="762" spans="13:28" outlineLevel="1">
      <c r="M762" s="22"/>
      <c r="O762">
        <f t="shared" ca="1" si="352"/>
        <v>350</v>
      </c>
      <c r="P762" s="11"/>
      <c r="Q762" s="11"/>
      <c r="R762" s="11"/>
      <c r="S762" s="11"/>
      <c r="T762" s="11"/>
      <c r="U762" s="119">
        <f>U757</f>
        <v>-0.75</v>
      </c>
      <c r="V762" s="11">
        <v>-0.375</v>
      </c>
      <c r="W762" s="311"/>
      <c r="X762" s="311"/>
      <c r="Y762" s="311"/>
      <c r="Z762" s="311"/>
      <c r="AA762" s="311"/>
    </row>
    <row r="763" spans="13:28" outlineLevel="1">
      <c r="M763" s="22"/>
      <c r="O763">
        <f t="shared" ca="1" si="352"/>
        <v>351</v>
      </c>
      <c r="P763" s="11"/>
      <c r="Q763" s="11"/>
      <c r="R763" s="11"/>
      <c r="S763" s="11"/>
      <c r="T763" s="11"/>
      <c r="U763" s="119">
        <f t="shared" ref="U763:U781" si="359">U758</f>
        <v>-0.375</v>
      </c>
      <c r="V763" s="119">
        <f t="shared" si="358"/>
        <v>-0.375</v>
      </c>
      <c r="W763" s="311"/>
      <c r="X763" s="311"/>
      <c r="Y763" s="311"/>
      <c r="Z763" s="311"/>
      <c r="AA763" s="311"/>
    </row>
    <row r="764" spans="13:28" outlineLevel="1">
      <c r="M764" s="22"/>
      <c r="O764">
        <f t="shared" ca="1" si="352"/>
        <v>352</v>
      </c>
      <c r="P764" s="11"/>
      <c r="Q764" s="11"/>
      <c r="R764" s="11"/>
      <c r="S764" s="11"/>
      <c r="T764" s="11"/>
      <c r="U764" s="119">
        <f t="shared" si="359"/>
        <v>0</v>
      </c>
      <c r="V764" s="119">
        <f t="shared" si="358"/>
        <v>-0.375</v>
      </c>
      <c r="W764" s="311"/>
      <c r="X764" s="311"/>
      <c r="Y764" s="311"/>
      <c r="Z764" s="311"/>
      <c r="AA764" s="311"/>
    </row>
    <row r="765" spans="13:28" outlineLevel="1">
      <c r="M765" s="22"/>
      <c r="O765">
        <f t="shared" ca="1" si="352"/>
        <v>353</v>
      </c>
      <c r="P765" s="11"/>
      <c r="Q765" s="11"/>
      <c r="R765" s="11"/>
      <c r="S765" s="11"/>
      <c r="T765" s="11"/>
      <c r="U765" s="119">
        <f t="shared" si="359"/>
        <v>0.375</v>
      </c>
      <c r="V765" s="119">
        <f t="shared" si="358"/>
        <v>-0.375</v>
      </c>
      <c r="W765" s="311"/>
      <c r="X765" s="311"/>
      <c r="Y765" s="311"/>
      <c r="Z765" s="311"/>
      <c r="AA765" s="311"/>
    </row>
    <row r="766" spans="13:28" outlineLevel="1">
      <c r="M766" s="22"/>
      <c r="O766">
        <f t="shared" ca="1" si="352"/>
        <v>354</v>
      </c>
      <c r="P766" s="11"/>
      <c r="Q766" s="11"/>
      <c r="R766" s="11"/>
      <c r="S766" s="11"/>
      <c r="T766" s="11"/>
      <c r="U766" s="119">
        <f t="shared" si="359"/>
        <v>0.75</v>
      </c>
      <c r="V766" s="119">
        <f t="shared" si="358"/>
        <v>-0.375</v>
      </c>
      <c r="W766" s="311"/>
      <c r="X766" s="311"/>
      <c r="Y766" s="311"/>
      <c r="Z766" s="311"/>
      <c r="AA766" s="311"/>
    </row>
    <row r="767" spans="13:28" outlineLevel="1">
      <c r="M767" s="22"/>
      <c r="O767">
        <f t="shared" ca="1" si="352"/>
        <v>355</v>
      </c>
      <c r="P767" s="11"/>
      <c r="Q767" s="11"/>
      <c r="R767" s="11"/>
      <c r="S767" s="11"/>
      <c r="T767" s="11"/>
      <c r="U767" s="119">
        <f t="shared" si="359"/>
        <v>-0.75</v>
      </c>
      <c r="V767" s="11">
        <v>0</v>
      </c>
      <c r="W767" s="311"/>
      <c r="X767" s="311"/>
      <c r="Y767" s="311"/>
      <c r="Z767" s="311"/>
      <c r="AA767" s="311"/>
    </row>
    <row r="768" spans="13:28" outlineLevel="1">
      <c r="M768" s="22"/>
      <c r="O768">
        <f t="shared" ca="1" si="352"/>
        <v>356</v>
      </c>
      <c r="P768" s="11"/>
      <c r="Q768" s="11"/>
      <c r="R768" s="11"/>
      <c r="S768" s="11"/>
      <c r="T768" s="11"/>
      <c r="U768" s="119">
        <f t="shared" si="359"/>
        <v>-0.375</v>
      </c>
      <c r="V768" s="119">
        <f t="shared" si="358"/>
        <v>0</v>
      </c>
      <c r="W768" s="311"/>
      <c r="X768" s="311"/>
      <c r="Y768" s="311"/>
      <c r="Z768" s="311"/>
      <c r="AA768" s="311"/>
    </row>
    <row r="769" spans="1:27" outlineLevel="1">
      <c r="M769" s="22"/>
      <c r="O769">
        <f t="shared" ca="1" si="352"/>
        <v>357</v>
      </c>
      <c r="P769" s="11"/>
      <c r="Q769" s="11"/>
      <c r="R769" s="11"/>
      <c r="S769" s="11"/>
      <c r="T769" s="11"/>
      <c r="U769" s="119">
        <f t="shared" si="359"/>
        <v>0</v>
      </c>
      <c r="V769" s="119">
        <f t="shared" si="358"/>
        <v>0</v>
      </c>
      <c r="W769" s="311"/>
      <c r="X769" s="311"/>
      <c r="Y769" s="311"/>
      <c r="Z769" s="311"/>
      <c r="AA769" s="311"/>
    </row>
    <row r="770" spans="1:27" outlineLevel="1">
      <c r="M770" s="22"/>
      <c r="O770">
        <f t="shared" ca="1" si="352"/>
        <v>358</v>
      </c>
      <c r="P770" s="11"/>
      <c r="Q770" s="11"/>
      <c r="R770" s="11"/>
      <c r="S770" s="11"/>
      <c r="T770" s="11"/>
      <c r="U770" s="119">
        <f t="shared" si="359"/>
        <v>0.375</v>
      </c>
      <c r="V770" s="119">
        <f t="shared" si="358"/>
        <v>0</v>
      </c>
      <c r="W770" s="311"/>
      <c r="X770" s="311"/>
      <c r="Y770" s="311"/>
      <c r="Z770" s="311"/>
      <c r="AA770" s="311"/>
    </row>
    <row r="771" spans="1:27" outlineLevel="1">
      <c r="M771" s="22"/>
      <c r="O771">
        <f t="shared" ca="1" si="352"/>
        <v>359</v>
      </c>
      <c r="P771" s="11"/>
      <c r="Q771" s="11"/>
      <c r="R771" s="11"/>
      <c r="S771" s="11"/>
      <c r="T771" s="11"/>
      <c r="U771" s="119">
        <f t="shared" si="359"/>
        <v>0.75</v>
      </c>
      <c r="V771" s="119">
        <f t="shared" si="358"/>
        <v>0</v>
      </c>
      <c r="W771" s="311"/>
      <c r="X771" s="311"/>
      <c r="Y771" s="311"/>
      <c r="Z771" s="311"/>
      <c r="AA771" s="311"/>
    </row>
    <row r="772" spans="1:27" outlineLevel="1">
      <c r="M772" s="22"/>
      <c r="O772">
        <f t="shared" ca="1" si="352"/>
        <v>360</v>
      </c>
      <c r="P772" s="11"/>
      <c r="Q772" s="11"/>
      <c r="R772" s="11"/>
      <c r="S772" s="11"/>
      <c r="T772" s="11"/>
      <c r="U772" s="119">
        <f t="shared" si="359"/>
        <v>-0.75</v>
      </c>
      <c r="V772" s="11">
        <v>0.375</v>
      </c>
      <c r="W772" s="311"/>
      <c r="X772" s="311"/>
      <c r="Y772" s="311"/>
      <c r="Z772" s="311"/>
      <c r="AA772" s="311"/>
    </row>
    <row r="773" spans="1:27" outlineLevel="1">
      <c r="M773" s="22"/>
      <c r="O773">
        <f t="shared" ca="1" si="352"/>
        <v>361</v>
      </c>
      <c r="P773" s="11"/>
      <c r="Q773" s="11"/>
      <c r="R773" s="11"/>
      <c r="S773" s="11"/>
      <c r="T773" s="11"/>
      <c r="U773" s="119">
        <f t="shared" si="359"/>
        <v>-0.375</v>
      </c>
      <c r="V773" s="119">
        <f t="shared" si="358"/>
        <v>0.375</v>
      </c>
      <c r="W773" s="311"/>
      <c r="X773" s="311"/>
      <c r="Y773" s="311"/>
      <c r="Z773" s="311"/>
      <c r="AA773" s="311"/>
    </row>
    <row r="774" spans="1:27" outlineLevel="1">
      <c r="M774" s="22"/>
      <c r="O774">
        <f t="shared" ca="1" si="352"/>
        <v>362</v>
      </c>
      <c r="P774" s="11"/>
      <c r="Q774" s="11"/>
      <c r="R774" s="11"/>
      <c r="S774" s="11"/>
      <c r="T774" s="11"/>
      <c r="U774" s="119">
        <f t="shared" si="359"/>
        <v>0</v>
      </c>
      <c r="V774" s="119">
        <f t="shared" si="358"/>
        <v>0.375</v>
      </c>
      <c r="W774" s="311"/>
      <c r="X774" s="311"/>
      <c r="Y774" s="311"/>
      <c r="Z774" s="311"/>
      <c r="AA774" s="311"/>
    </row>
    <row r="775" spans="1:27" outlineLevel="1">
      <c r="M775" s="22"/>
      <c r="O775">
        <f t="shared" ca="1" si="352"/>
        <v>363</v>
      </c>
      <c r="P775" s="11"/>
      <c r="Q775" s="11"/>
      <c r="R775" s="11"/>
      <c r="S775" s="11"/>
      <c r="T775" s="11"/>
      <c r="U775" s="119">
        <f t="shared" si="359"/>
        <v>0.375</v>
      </c>
      <c r="V775" s="119">
        <f t="shared" si="358"/>
        <v>0.375</v>
      </c>
      <c r="W775" s="311"/>
      <c r="X775" s="311"/>
      <c r="Y775" s="311"/>
      <c r="Z775" s="311"/>
      <c r="AA775" s="311"/>
    </row>
    <row r="776" spans="1:27" outlineLevel="1">
      <c r="M776" s="22"/>
      <c r="O776">
        <f t="shared" ca="1" si="352"/>
        <v>364</v>
      </c>
      <c r="P776" s="11"/>
      <c r="Q776" s="11"/>
      <c r="R776" s="11"/>
      <c r="S776" s="11"/>
      <c r="T776" s="11"/>
      <c r="U776" s="119">
        <f t="shared" si="359"/>
        <v>0.75</v>
      </c>
      <c r="V776" s="119">
        <f t="shared" si="358"/>
        <v>0.375</v>
      </c>
      <c r="W776" s="311"/>
      <c r="X776" s="311"/>
      <c r="Y776" s="311"/>
      <c r="Z776" s="311"/>
      <c r="AA776" s="311"/>
    </row>
    <row r="777" spans="1:27" outlineLevel="1">
      <c r="M777" s="22"/>
      <c r="O777">
        <f t="shared" ca="1" si="352"/>
        <v>365</v>
      </c>
      <c r="P777" s="11"/>
      <c r="Q777" s="11"/>
      <c r="R777" s="11"/>
      <c r="S777" s="11"/>
      <c r="T777" s="11"/>
      <c r="U777" s="119">
        <f t="shared" si="359"/>
        <v>-0.75</v>
      </c>
      <c r="V777" s="11">
        <v>0.75</v>
      </c>
      <c r="W777" s="311"/>
      <c r="X777" s="311"/>
      <c r="Y777" s="311"/>
      <c r="Z777" s="311"/>
      <c r="AA777" s="311"/>
    </row>
    <row r="778" spans="1:27" outlineLevel="1">
      <c r="M778" s="22"/>
      <c r="O778">
        <f t="shared" ca="1" si="352"/>
        <v>366</v>
      </c>
      <c r="P778" s="11"/>
      <c r="Q778" s="11"/>
      <c r="R778" s="11"/>
      <c r="S778" s="11"/>
      <c r="T778" s="11"/>
      <c r="U778" s="119">
        <f t="shared" si="359"/>
        <v>-0.375</v>
      </c>
      <c r="V778" s="119">
        <f t="shared" si="358"/>
        <v>0.75</v>
      </c>
      <c r="W778" s="311"/>
      <c r="X778" s="311"/>
      <c r="Y778" s="311"/>
      <c r="Z778" s="311"/>
      <c r="AA778" s="311"/>
    </row>
    <row r="779" spans="1:27" outlineLevel="1">
      <c r="M779" s="22"/>
      <c r="O779">
        <f t="shared" ca="1" si="352"/>
        <v>367</v>
      </c>
      <c r="P779" s="11"/>
      <c r="Q779" s="11"/>
      <c r="R779" s="11"/>
      <c r="S779" s="11"/>
      <c r="T779" s="11"/>
      <c r="U779" s="119">
        <f t="shared" si="359"/>
        <v>0</v>
      </c>
      <c r="V779" s="119">
        <f t="shared" si="358"/>
        <v>0.75</v>
      </c>
      <c r="W779" s="311"/>
      <c r="X779" s="311"/>
      <c r="Y779" s="311"/>
      <c r="Z779" s="311"/>
      <c r="AA779" s="311"/>
    </row>
    <row r="780" spans="1:27" outlineLevel="1">
      <c r="M780" s="22"/>
      <c r="O780">
        <f t="shared" ca="1" si="352"/>
        <v>368</v>
      </c>
      <c r="P780" s="11"/>
      <c r="Q780" s="11"/>
      <c r="R780" s="11"/>
      <c r="S780" s="11"/>
      <c r="T780" s="11"/>
      <c r="U780" s="119">
        <f t="shared" si="359"/>
        <v>0.375</v>
      </c>
      <c r="V780" s="119">
        <f t="shared" si="358"/>
        <v>0.75</v>
      </c>
      <c r="W780" s="311"/>
      <c r="X780" s="311"/>
      <c r="Y780" s="311"/>
      <c r="Z780" s="311"/>
      <c r="AA780" s="311"/>
    </row>
    <row r="781" spans="1:27" outlineLevel="1">
      <c r="M781" s="22"/>
      <c r="O781">
        <f t="shared" ca="1" si="352"/>
        <v>369</v>
      </c>
      <c r="P781" s="11"/>
      <c r="Q781" s="11"/>
      <c r="R781" s="11"/>
      <c r="S781" s="11"/>
      <c r="T781" s="11"/>
      <c r="U781" s="119">
        <f t="shared" si="359"/>
        <v>0.75</v>
      </c>
      <c r="V781" s="119">
        <f t="shared" si="358"/>
        <v>0.75</v>
      </c>
      <c r="W781" s="311"/>
      <c r="X781" s="311"/>
      <c r="Y781" s="311"/>
      <c r="Z781" s="311"/>
      <c r="AA781" s="311"/>
    </row>
    <row r="782" spans="1:27" outlineLevel="1"/>
    <row r="784" spans="1:27">
      <c r="A784" s="14" t="s">
        <v>2673</v>
      </c>
    </row>
    <row r="785" spans="1:30" outlineLevel="1">
      <c r="B785" t="s">
        <v>2674</v>
      </c>
    </row>
    <row r="786" spans="1:30" outlineLevel="1">
      <c r="B786" t="s">
        <v>2675</v>
      </c>
    </row>
    <row r="787" spans="1:30" outlineLevel="1">
      <c r="B787" t="s">
        <v>2676</v>
      </c>
    </row>
    <row r="788" spans="1:30" ht="52.5" customHeight="1" outlineLevel="1">
      <c r="B788" s="593" t="s">
        <v>2677</v>
      </c>
    </row>
    <row r="790" spans="1:30">
      <c r="A790" s="484" t="s">
        <v>1253</v>
      </c>
    </row>
    <row r="791" spans="1:30" ht="17.25" outlineLevel="1">
      <c r="C791">
        <v>1</v>
      </c>
      <c r="H791" s="122" t="s">
        <v>1254</v>
      </c>
      <c r="I791" s="122"/>
      <c r="J791" s="122"/>
      <c r="K791" s="122"/>
      <c r="L791" s="122"/>
      <c r="M791" s="122"/>
      <c r="N791" s="122"/>
      <c r="O791" s="122"/>
      <c r="P791" s="122"/>
      <c r="Q791" s="122"/>
      <c r="R791" s="122"/>
      <c r="S791" s="122"/>
      <c r="T791" s="122"/>
      <c r="U791" s="122"/>
      <c r="Y791" s="330" t="str">
        <f>$M$71</f>
        <v>SW Victoria</v>
      </c>
      <c r="Z791" s="103"/>
      <c r="AA791" s="330" t="str">
        <f>$W$71</f>
        <v>Great Southern</v>
      </c>
      <c r="AB791" s="103"/>
      <c r="AC791" s="330" t="str">
        <f>$AG$71</f>
        <v>Central Wheatbelt</v>
      </c>
      <c r="AD791" s="330"/>
    </row>
    <row r="792" spans="1:30" ht="83.25" outlineLevel="1">
      <c r="C792" s="23" t="s">
        <v>356</v>
      </c>
      <c r="D792" s="23" t="s">
        <v>356</v>
      </c>
      <c r="H792" s="187" t="s">
        <v>1255</v>
      </c>
      <c r="I792" s="187" t="s">
        <v>1256</v>
      </c>
      <c r="J792" s="187" t="s">
        <v>1257</v>
      </c>
      <c r="K792" s="187" t="s">
        <v>1258</v>
      </c>
      <c r="L792" s="187" t="s">
        <v>1259</v>
      </c>
      <c r="M792" s="187" t="s">
        <v>1260</v>
      </c>
      <c r="N792" s="187" t="s">
        <v>1261</v>
      </c>
      <c r="O792" s="187" t="s">
        <v>1262</v>
      </c>
      <c r="P792" s="187" t="s">
        <v>1263</v>
      </c>
      <c r="Q792" s="187" t="s">
        <v>1264</v>
      </c>
      <c r="R792" s="331" t="s">
        <v>1265</v>
      </c>
      <c r="S792" s="331"/>
      <c r="T792" s="331" t="s">
        <v>1266</v>
      </c>
      <c r="U792" s="331"/>
      <c r="V792" s="331"/>
      <c r="X792" s="187" t="s">
        <v>1267</v>
      </c>
      <c r="Y792" s="187" t="s">
        <v>1259</v>
      </c>
      <c r="Z792" s="187" t="s">
        <v>1260</v>
      </c>
      <c r="AA792" s="187" t="s">
        <v>1259</v>
      </c>
      <c r="AB792" s="187" t="s">
        <v>1260</v>
      </c>
      <c r="AC792" s="187" t="s">
        <v>1259</v>
      </c>
      <c r="AD792" s="187" t="s">
        <v>1260</v>
      </c>
    </row>
    <row r="793" spans="1:30" outlineLevel="1">
      <c r="C793" s="110" t="s">
        <v>1268</v>
      </c>
      <c r="D793" s="110" t="s">
        <v>1269</v>
      </c>
      <c r="L793" s="129" t="s">
        <v>1270</v>
      </c>
      <c r="M793" s="129"/>
      <c r="R793" s="110" t="s">
        <v>1271</v>
      </c>
      <c r="S793" s="110" t="s">
        <v>1272</v>
      </c>
      <c r="T793" s="110" t="s">
        <v>1271</v>
      </c>
      <c r="U793" s="110" t="s">
        <v>1272</v>
      </c>
      <c r="V793" s="27" t="s">
        <v>1273</v>
      </c>
    </row>
    <row r="794" spans="1:30" outlineLevel="1">
      <c r="A794" t="s">
        <v>1132</v>
      </c>
      <c r="B794" t="s">
        <v>802</v>
      </c>
      <c r="C794" s="332">
        <f t="shared" ref="C794:D801" si="360">T794</f>
        <v>0</v>
      </c>
      <c r="D794" s="332">
        <f t="shared" si="360"/>
        <v>0</v>
      </c>
      <c r="G794" s="25" t="s">
        <v>1274</v>
      </c>
      <c r="H794" s="333">
        <v>0.35</v>
      </c>
      <c r="I794" s="333">
        <v>0.5</v>
      </c>
      <c r="J794" s="334">
        <v>1.5</v>
      </c>
      <c r="K794" s="334">
        <v>1.8</v>
      </c>
      <c r="L794" s="335">
        <f t="shared" ref="L794:M801" si="361">CHOOSE(d.Region,Y794,AA794,AC794,AC794)</f>
        <v>0</v>
      </c>
      <c r="M794" s="336">
        <f t="shared" si="361"/>
        <v>0</v>
      </c>
      <c r="N794" s="213">
        <v>200</v>
      </c>
      <c r="O794" s="337"/>
      <c r="P794" s="337"/>
      <c r="Q794" s="337"/>
      <c r="R794" s="338">
        <f>$H794/(2-$H794)*$N794</f>
        <v>42.424242424242422</v>
      </c>
      <c r="S794" s="338">
        <f>-(1-$H794)/(2-$H794)*$N794</f>
        <v>-78.787878787878796</v>
      </c>
      <c r="T794" s="339">
        <f>L794*R794/100</f>
        <v>0</v>
      </c>
      <c r="U794" s="339">
        <f>M794*S794/100</f>
        <v>0</v>
      </c>
      <c r="V794" s="339">
        <f t="shared" ref="V794:V801" si="362">((1-$H794)*T794+2*$H794*U794)/(1+$H794)</f>
        <v>0</v>
      </c>
      <c r="Y794" s="340">
        <v>0</v>
      </c>
      <c r="Z794" s="340">
        <v>0</v>
      </c>
      <c r="AA794" s="341">
        <f>Y794</f>
        <v>0</v>
      </c>
      <c r="AB794" s="341">
        <f>Z794</f>
        <v>0</v>
      </c>
      <c r="AC794" s="341">
        <f>AA794</f>
        <v>0</v>
      </c>
      <c r="AD794" s="341">
        <f>AB794</f>
        <v>0</v>
      </c>
    </row>
    <row r="795" spans="1:30" outlineLevel="1">
      <c r="B795" t="s">
        <v>359</v>
      </c>
      <c r="C795" s="332">
        <f t="shared" si="360"/>
        <v>0</v>
      </c>
      <c r="D795" s="332">
        <f t="shared" si="360"/>
        <v>0</v>
      </c>
      <c r="G795" s="25" t="s">
        <v>1275</v>
      </c>
      <c r="H795" s="342">
        <f>H794</f>
        <v>0.35</v>
      </c>
      <c r="I795" s="342">
        <f>I794</f>
        <v>0.5</v>
      </c>
      <c r="J795" s="343">
        <f t="shared" ref="J795:K801" si="363">J794</f>
        <v>1.5</v>
      </c>
      <c r="K795" s="343">
        <f t="shared" si="363"/>
        <v>1.8</v>
      </c>
      <c r="L795" s="344">
        <f t="shared" si="361"/>
        <v>0</v>
      </c>
      <c r="M795" s="345">
        <f t="shared" si="361"/>
        <v>0</v>
      </c>
      <c r="N795" s="27"/>
      <c r="O795" s="337">
        <f>MIN($H795*$K795*(1-$I795),(1-$H795)*$I795*$J795)</f>
        <v>0.315</v>
      </c>
      <c r="P795" s="337">
        <f>$O795/$J795/(1-$H795)</f>
        <v>0.32307692307692304</v>
      </c>
      <c r="Q795" s="337">
        <f>$O795/$K795/$H795</f>
        <v>0.5</v>
      </c>
      <c r="R795" s="337"/>
      <c r="S795" s="337"/>
      <c r="T795" s="339">
        <f t="shared" ref="T795:U797" si="364">P795*L795</f>
        <v>0</v>
      </c>
      <c r="U795" s="339">
        <f t="shared" si="364"/>
        <v>0</v>
      </c>
      <c r="V795" s="339">
        <f t="shared" si="362"/>
        <v>0</v>
      </c>
      <c r="X795" s="346">
        <v>850</v>
      </c>
      <c r="Y795" s="347">
        <v>0</v>
      </c>
      <c r="Z795" s="348">
        <v>0</v>
      </c>
      <c r="AA795" s="347">
        <v>0</v>
      </c>
      <c r="AB795" s="348">
        <v>0</v>
      </c>
      <c r="AC795" s="347">
        <v>0</v>
      </c>
      <c r="AD795" s="348">
        <v>0</v>
      </c>
    </row>
    <row r="796" spans="1:30" outlineLevel="1">
      <c r="B796" t="s">
        <v>987</v>
      </c>
      <c r="C796" s="332">
        <f t="shared" si="360"/>
        <v>0</v>
      </c>
      <c r="D796" s="332">
        <f t="shared" si="360"/>
        <v>0</v>
      </c>
      <c r="G796" s="25"/>
      <c r="H796" s="342">
        <f>H795</f>
        <v>0.35</v>
      </c>
      <c r="I796" s="342">
        <f t="shared" ref="I796:I801" si="365">I795</f>
        <v>0.5</v>
      </c>
      <c r="J796" s="343">
        <f t="shared" si="363"/>
        <v>1.5</v>
      </c>
      <c r="K796" s="343">
        <f t="shared" si="363"/>
        <v>1.8</v>
      </c>
      <c r="L796" s="344">
        <f t="shared" si="361"/>
        <v>0</v>
      </c>
      <c r="M796" s="345">
        <f t="shared" si="361"/>
        <v>0</v>
      </c>
      <c r="N796" s="27"/>
      <c r="O796" s="337">
        <f>MIN($H796*$K796*(1-$I796),(1-$H796)*$I796*$J796)</f>
        <v>0.315</v>
      </c>
      <c r="P796" s="337">
        <f>$O796/$J796/(1-$H796)</f>
        <v>0.32307692307692304</v>
      </c>
      <c r="Q796" s="337">
        <f>$O796/$K796/$H796</f>
        <v>0.5</v>
      </c>
      <c r="R796" s="337"/>
      <c r="S796" s="337"/>
      <c r="T796" s="339">
        <f t="shared" si="364"/>
        <v>0</v>
      </c>
      <c r="U796" s="339">
        <f t="shared" si="364"/>
        <v>0</v>
      </c>
      <c r="V796" s="339">
        <f t="shared" si="362"/>
        <v>0</v>
      </c>
      <c r="X796" s="346">
        <v>1000</v>
      </c>
      <c r="Y796" s="349">
        <v>0</v>
      </c>
      <c r="Z796" s="350">
        <v>0</v>
      </c>
      <c r="AA796" s="349">
        <v>0</v>
      </c>
      <c r="AB796" s="350">
        <v>0</v>
      </c>
      <c r="AC796" s="349">
        <v>0</v>
      </c>
      <c r="AD796" s="350">
        <v>0</v>
      </c>
    </row>
    <row r="797" spans="1:30" outlineLevel="1">
      <c r="B797" t="s">
        <v>1276</v>
      </c>
      <c r="C797" s="332">
        <f t="shared" si="360"/>
        <v>0</v>
      </c>
      <c r="D797" s="332">
        <f t="shared" si="360"/>
        <v>0</v>
      </c>
      <c r="G797" s="25"/>
      <c r="H797" s="342">
        <f>H796</f>
        <v>0.35</v>
      </c>
      <c r="I797" s="342">
        <f t="shared" si="365"/>
        <v>0.5</v>
      </c>
      <c r="J797" s="343">
        <f t="shared" si="363"/>
        <v>1.5</v>
      </c>
      <c r="K797" s="343">
        <f t="shared" si="363"/>
        <v>1.8</v>
      </c>
      <c r="L797" s="351">
        <f t="shared" si="361"/>
        <v>0</v>
      </c>
      <c r="M797" s="352">
        <f t="shared" si="361"/>
        <v>0</v>
      </c>
      <c r="N797" s="27"/>
      <c r="O797" s="337">
        <f>MIN($H797*$K797*(1-$I797),(1-$H797)*$I797*$J797)</f>
        <v>0.315</v>
      </c>
      <c r="P797" s="337">
        <f>$O797/$J797/(1-$H797)</f>
        <v>0.32307692307692304</v>
      </c>
      <c r="Q797" s="337">
        <f>$O797/$K797/$H797</f>
        <v>0.5</v>
      </c>
      <c r="R797" s="337"/>
      <c r="S797" s="337"/>
      <c r="T797" s="339">
        <f t="shared" si="364"/>
        <v>0</v>
      </c>
      <c r="U797" s="339">
        <f t="shared" si="364"/>
        <v>0</v>
      </c>
      <c r="V797" s="339">
        <f t="shared" si="362"/>
        <v>0</v>
      </c>
      <c r="X797" s="346">
        <v>1200</v>
      </c>
      <c r="Y797" s="353">
        <v>0</v>
      </c>
      <c r="Z797" s="354">
        <v>0</v>
      </c>
      <c r="AA797" s="353">
        <v>0</v>
      </c>
      <c r="AB797" s="354">
        <v>0</v>
      </c>
      <c r="AC797" s="353">
        <v>0</v>
      </c>
      <c r="AD797" s="354">
        <v>0</v>
      </c>
    </row>
    <row r="798" spans="1:30" outlineLevel="1">
      <c r="A798" t="s">
        <v>809</v>
      </c>
      <c r="B798" t="s">
        <v>802</v>
      </c>
      <c r="C798" s="332">
        <f t="shared" si="360"/>
        <v>0</v>
      </c>
      <c r="D798" s="332">
        <f t="shared" si="360"/>
        <v>0</v>
      </c>
      <c r="G798" s="25" t="s">
        <v>1274</v>
      </c>
      <c r="H798" s="333">
        <v>0.5</v>
      </c>
      <c r="I798" s="342">
        <f t="shared" si="365"/>
        <v>0.5</v>
      </c>
      <c r="J798" s="343">
        <f t="shared" si="363"/>
        <v>1.5</v>
      </c>
      <c r="K798" s="343">
        <f t="shared" si="363"/>
        <v>1.8</v>
      </c>
      <c r="L798" s="335">
        <f t="shared" si="361"/>
        <v>0</v>
      </c>
      <c r="M798" s="336">
        <f t="shared" si="361"/>
        <v>0</v>
      </c>
      <c r="N798" s="213">
        <v>200</v>
      </c>
      <c r="O798" s="337"/>
      <c r="P798" s="337"/>
      <c r="Q798" s="337"/>
      <c r="R798" s="338">
        <f>$H798/(2-$H798)*$N798</f>
        <v>66.666666666666657</v>
      </c>
      <c r="S798" s="338">
        <f>-(1-$H798)/(2-$H798)*$N798</f>
        <v>-66.666666666666657</v>
      </c>
      <c r="T798" s="339">
        <f>L798*R798/100</f>
        <v>0</v>
      </c>
      <c r="U798" s="339">
        <f>M798*S798/100</f>
        <v>0</v>
      </c>
      <c r="V798" s="339">
        <f t="shared" si="362"/>
        <v>0</v>
      </c>
      <c r="X798" s="346"/>
      <c r="Y798" s="340">
        <v>0</v>
      </c>
      <c r="Z798" s="340">
        <v>0</v>
      </c>
      <c r="AA798" s="341">
        <f>Y798</f>
        <v>0</v>
      </c>
      <c r="AB798" s="341">
        <f>Z798</f>
        <v>0</v>
      </c>
      <c r="AC798" s="341">
        <f>AA798</f>
        <v>0</v>
      </c>
      <c r="AD798" s="341">
        <f>AB798</f>
        <v>0</v>
      </c>
    </row>
    <row r="799" spans="1:30" outlineLevel="1">
      <c r="B799" t="s">
        <v>359</v>
      </c>
      <c r="C799" s="332">
        <f t="shared" si="360"/>
        <v>0</v>
      </c>
      <c r="D799" s="332">
        <f t="shared" si="360"/>
        <v>0</v>
      </c>
      <c r="G799" s="25" t="s">
        <v>1275</v>
      </c>
      <c r="H799" s="342">
        <f>H798</f>
        <v>0.5</v>
      </c>
      <c r="I799" s="342">
        <f t="shared" si="365"/>
        <v>0.5</v>
      </c>
      <c r="J799" s="343">
        <f t="shared" si="363"/>
        <v>1.5</v>
      </c>
      <c r="K799" s="343">
        <f t="shared" si="363"/>
        <v>1.8</v>
      </c>
      <c r="L799" s="344">
        <f t="shared" si="361"/>
        <v>0</v>
      </c>
      <c r="M799" s="345">
        <f t="shared" si="361"/>
        <v>0</v>
      </c>
      <c r="N799" s="27"/>
      <c r="O799" s="337">
        <f>MIN($H799*$K799*(1-$I799),(1-$H799)*$I799*$J799)</f>
        <v>0.375</v>
      </c>
      <c r="P799" s="337">
        <f>$O799/$J799/(1-$H799)</f>
        <v>0.5</v>
      </c>
      <c r="Q799" s="337">
        <f>$O799/$K799/$H799</f>
        <v>0.41666666666666663</v>
      </c>
      <c r="R799" s="337"/>
      <c r="S799" s="337"/>
      <c r="T799" s="339">
        <f t="shared" ref="T799:U801" si="366">P799*L799</f>
        <v>0</v>
      </c>
      <c r="U799" s="339">
        <f t="shared" si="366"/>
        <v>0</v>
      </c>
      <c r="V799" s="339">
        <f t="shared" si="362"/>
        <v>0</v>
      </c>
      <c r="X799" s="346">
        <v>850</v>
      </c>
      <c r="Y799" s="347">
        <v>0</v>
      </c>
      <c r="Z799" s="348">
        <v>0</v>
      </c>
      <c r="AA799" s="347">
        <v>0</v>
      </c>
      <c r="AB799" s="348">
        <v>0</v>
      </c>
      <c r="AC799" s="347">
        <v>0</v>
      </c>
      <c r="AD799" s="348">
        <v>0</v>
      </c>
    </row>
    <row r="800" spans="1:30" outlineLevel="1">
      <c r="B800" t="s">
        <v>987</v>
      </c>
      <c r="C800" s="332">
        <f t="shared" si="360"/>
        <v>0</v>
      </c>
      <c r="D800" s="332">
        <f t="shared" si="360"/>
        <v>0</v>
      </c>
      <c r="G800" s="25"/>
      <c r="H800" s="342">
        <f>H799</f>
        <v>0.5</v>
      </c>
      <c r="I800" s="342">
        <f t="shared" si="365"/>
        <v>0.5</v>
      </c>
      <c r="J800" s="343">
        <f t="shared" si="363"/>
        <v>1.5</v>
      </c>
      <c r="K800" s="343">
        <f t="shared" si="363"/>
        <v>1.8</v>
      </c>
      <c r="L800" s="344">
        <f t="shared" si="361"/>
        <v>0</v>
      </c>
      <c r="M800" s="345">
        <f t="shared" si="361"/>
        <v>0</v>
      </c>
      <c r="N800" s="27"/>
      <c r="O800" s="337">
        <f>MIN($H800*$K800*(1-$I800),(1-$H800)*$I800*$J800)</f>
        <v>0.375</v>
      </c>
      <c r="P800" s="337">
        <f>$O800/$J800/(1-$H800)</f>
        <v>0.5</v>
      </c>
      <c r="Q800" s="337">
        <f>$O800/$K800/$H800</f>
        <v>0.41666666666666663</v>
      </c>
      <c r="R800" s="337"/>
      <c r="S800" s="337"/>
      <c r="T800" s="339">
        <f t="shared" si="366"/>
        <v>0</v>
      </c>
      <c r="U800" s="339">
        <f t="shared" si="366"/>
        <v>0</v>
      </c>
      <c r="V800" s="339">
        <f t="shared" si="362"/>
        <v>0</v>
      </c>
      <c r="X800" s="346">
        <v>1000</v>
      </c>
      <c r="Y800" s="349">
        <v>0</v>
      </c>
      <c r="Z800" s="350">
        <v>0</v>
      </c>
      <c r="AA800" s="349">
        <v>0</v>
      </c>
      <c r="AB800" s="350">
        <v>0</v>
      </c>
      <c r="AC800" s="349">
        <v>0</v>
      </c>
      <c r="AD800" s="350">
        <v>0</v>
      </c>
    </row>
    <row r="801" spans="1:30" outlineLevel="1">
      <c r="B801" t="s">
        <v>1276</v>
      </c>
      <c r="C801" s="332">
        <f t="shared" si="360"/>
        <v>0</v>
      </c>
      <c r="D801" s="332">
        <f t="shared" si="360"/>
        <v>0</v>
      </c>
      <c r="G801" s="25"/>
      <c r="H801" s="342">
        <f>H800</f>
        <v>0.5</v>
      </c>
      <c r="I801" s="342">
        <f t="shared" si="365"/>
        <v>0.5</v>
      </c>
      <c r="J801" s="343">
        <f t="shared" si="363"/>
        <v>1.5</v>
      </c>
      <c r="K801" s="343">
        <f t="shared" si="363"/>
        <v>1.8</v>
      </c>
      <c r="L801" s="351">
        <f t="shared" si="361"/>
        <v>0</v>
      </c>
      <c r="M801" s="352">
        <f t="shared" si="361"/>
        <v>0</v>
      </c>
      <c r="N801" s="27"/>
      <c r="O801" s="337">
        <f>MIN($H801*$K801*(1-$I801),(1-$H801)*$I801*$J801)</f>
        <v>0.375</v>
      </c>
      <c r="P801" s="337">
        <f>$O801/$J801/(1-$H801)</f>
        <v>0.5</v>
      </c>
      <c r="Q801" s="337">
        <f>$O801/$K801/$H801</f>
        <v>0.41666666666666663</v>
      </c>
      <c r="R801" s="337"/>
      <c r="S801" s="337"/>
      <c r="T801" s="339">
        <f t="shared" si="366"/>
        <v>0</v>
      </c>
      <c r="U801" s="339">
        <f t="shared" si="366"/>
        <v>0</v>
      </c>
      <c r="V801" s="339">
        <f t="shared" si="362"/>
        <v>0</v>
      </c>
      <c r="X801" s="346">
        <v>1200</v>
      </c>
      <c r="Y801" s="353">
        <v>0</v>
      </c>
      <c r="Z801" s="354">
        <v>0</v>
      </c>
      <c r="AA801" s="353">
        <v>0</v>
      </c>
      <c r="AB801" s="354">
        <v>0</v>
      </c>
      <c r="AC801" s="353">
        <v>0</v>
      </c>
      <c r="AD801" s="354">
        <v>0</v>
      </c>
    </row>
    <row r="802" spans="1:30" ht="36.75" outlineLevel="1">
      <c r="Y802" s="355" t="s">
        <v>1277</v>
      </c>
      <c r="Z802" s="356"/>
      <c r="AA802" s="356"/>
      <c r="AB802" s="356"/>
      <c r="AC802" s="356"/>
      <c r="AD802" s="356"/>
    </row>
    <row r="804" spans="1:30">
      <c r="A804" s="14" t="s">
        <v>1351</v>
      </c>
    </row>
    <row r="805" spans="1:30" ht="45.75" outlineLevel="1">
      <c r="C805" s="187" t="s">
        <v>1352</v>
      </c>
      <c r="D805" s="187" t="s">
        <v>853</v>
      </c>
      <c r="E805" s="187" t="s">
        <v>532</v>
      </c>
      <c r="F805" s="187" t="s">
        <v>784</v>
      </c>
      <c r="G805" s="187" t="s">
        <v>1353</v>
      </c>
      <c r="H805" s="187" t="s">
        <v>1354</v>
      </c>
      <c r="I805" s="187" t="s">
        <v>1355</v>
      </c>
      <c r="J805" s="187" t="s">
        <v>1356</v>
      </c>
      <c r="K805" s="187" t="s">
        <v>1357</v>
      </c>
      <c r="L805" s="187" t="s">
        <v>1358</v>
      </c>
      <c r="M805" s="187" t="s">
        <v>1359</v>
      </c>
      <c r="N805" s="187" t="s">
        <v>1519</v>
      </c>
    </row>
    <row r="806" spans="1:30" outlineLevel="1">
      <c r="A806" s="89" t="s">
        <v>2727</v>
      </c>
      <c r="B806" s="89" t="str">
        <f t="shared" ref="B806:B865" si="367">INDEX(i.Region_Desc,1,$C806)&amp;" "&amp;INDEX(i.GenotypeDesc,$D806,1)&amp;" "&amp;INDEX(i.TOL_Desc,1,$E806)</f>
        <v>SWV SFM Aut</v>
      </c>
      <c r="C806" s="89">
        <v>1</v>
      </c>
      <c r="D806" s="89">
        <v>1</v>
      </c>
      <c r="E806" s="89">
        <v>1</v>
      </c>
      <c r="F806" s="89">
        <v>1</v>
      </c>
      <c r="G806" s="89">
        <v>1</v>
      </c>
      <c r="H806" s="440">
        <f>CHOOSE($D806,3,4,4,5)</f>
        <v>3</v>
      </c>
      <c r="I806" s="440">
        <v>6</v>
      </c>
      <c r="J806" s="440">
        <v>0</v>
      </c>
      <c r="K806" s="440">
        <v>0</v>
      </c>
      <c r="L806" s="440">
        <v>0</v>
      </c>
      <c r="M806" s="440">
        <v>0</v>
      </c>
      <c r="N806" s="440">
        <f>CHOOSE($D806,2,2,2,3)</f>
        <v>2</v>
      </c>
    </row>
    <row r="807" spans="1:30" outlineLevel="1">
      <c r="B807" t="str">
        <f t="shared" si="367"/>
        <v>SWV SFM Win</v>
      </c>
      <c r="C807">
        <v>1</v>
      </c>
      <c r="D807">
        <v>1</v>
      </c>
      <c r="E807">
        <v>2</v>
      </c>
      <c r="F807">
        <v>1</v>
      </c>
      <c r="G807">
        <v>1</v>
      </c>
      <c r="H807" s="406">
        <f t="shared" ref="H807:H865" si="368">CHOOSE($D807,3,4,4,5)</f>
        <v>3</v>
      </c>
      <c r="I807" s="406">
        <v>6</v>
      </c>
      <c r="J807" s="406">
        <v>0</v>
      </c>
      <c r="K807" s="406">
        <v>0</v>
      </c>
      <c r="L807" s="406">
        <v>0</v>
      </c>
      <c r="M807" s="406">
        <v>0</v>
      </c>
      <c r="N807" s="406">
        <f t="shared" ref="N807:N865" si="369">CHOOSE($D807,2,2,2,3)</f>
        <v>2</v>
      </c>
    </row>
    <row r="808" spans="1:30" outlineLevel="1">
      <c r="B808" t="str">
        <f t="shared" si="367"/>
        <v>SWV SFM Spr</v>
      </c>
      <c r="C808">
        <v>1</v>
      </c>
      <c r="D808">
        <v>1</v>
      </c>
      <c r="E808">
        <v>3</v>
      </c>
      <c r="F808">
        <v>1</v>
      </c>
      <c r="G808">
        <v>1</v>
      </c>
      <c r="H808" s="406">
        <f t="shared" si="368"/>
        <v>3</v>
      </c>
      <c r="I808" s="406">
        <v>6</v>
      </c>
      <c r="J808" s="406">
        <v>0</v>
      </c>
      <c r="K808" s="406">
        <v>0</v>
      </c>
      <c r="L808" s="406">
        <v>0</v>
      </c>
      <c r="M808" s="406">
        <v>0</v>
      </c>
      <c r="N808" s="406">
        <f t="shared" si="369"/>
        <v>2</v>
      </c>
    </row>
    <row r="809" spans="1:30" outlineLevel="1">
      <c r="A809" t="s">
        <v>2728</v>
      </c>
      <c r="B809" t="str">
        <f t="shared" si="367"/>
        <v>SWV MFM Aut</v>
      </c>
      <c r="C809">
        <v>1</v>
      </c>
      <c r="D809">
        <v>2</v>
      </c>
      <c r="E809">
        <v>1</v>
      </c>
      <c r="F809">
        <v>1</v>
      </c>
      <c r="G809">
        <v>1</v>
      </c>
      <c r="H809" s="406">
        <f t="shared" si="368"/>
        <v>4</v>
      </c>
      <c r="I809" s="406">
        <v>6</v>
      </c>
      <c r="J809" s="406">
        <v>0</v>
      </c>
      <c r="K809" s="406">
        <v>0</v>
      </c>
      <c r="L809" s="406">
        <v>0</v>
      </c>
      <c r="M809" s="406">
        <v>0</v>
      </c>
      <c r="N809" s="406">
        <f t="shared" si="369"/>
        <v>2</v>
      </c>
    </row>
    <row r="810" spans="1:30" outlineLevel="1">
      <c r="B810" t="str">
        <f t="shared" si="367"/>
        <v>SWV MFM Win</v>
      </c>
      <c r="C810">
        <v>1</v>
      </c>
      <c r="D810">
        <v>2</v>
      </c>
      <c r="E810">
        <v>2</v>
      </c>
      <c r="F810">
        <v>1</v>
      </c>
      <c r="G810">
        <v>1</v>
      </c>
      <c r="H810" s="406">
        <f t="shared" si="368"/>
        <v>4</v>
      </c>
      <c r="I810" s="406">
        <v>6</v>
      </c>
      <c r="J810" s="406">
        <v>0</v>
      </c>
      <c r="K810" s="406">
        <v>0</v>
      </c>
      <c r="L810" s="406">
        <v>0</v>
      </c>
      <c r="M810" s="406">
        <v>0</v>
      </c>
      <c r="N810" s="406">
        <f t="shared" si="369"/>
        <v>2</v>
      </c>
    </row>
    <row r="811" spans="1:30" outlineLevel="1">
      <c r="B811" t="str">
        <f t="shared" si="367"/>
        <v>SWV MFM Spr</v>
      </c>
      <c r="C811">
        <v>1</v>
      </c>
      <c r="D811">
        <v>2</v>
      </c>
      <c r="E811">
        <v>3</v>
      </c>
      <c r="F811">
        <v>1</v>
      </c>
      <c r="G811">
        <v>1</v>
      </c>
      <c r="H811" s="406">
        <f t="shared" si="368"/>
        <v>4</v>
      </c>
      <c r="I811" s="406">
        <v>6</v>
      </c>
      <c r="J811" s="406">
        <v>0</v>
      </c>
      <c r="K811" s="406">
        <v>0</v>
      </c>
      <c r="L811" s="406">
        <v>0</v>
      </c>
      <c r="M811" s="406">
        <v>0</v>
      </c>
      <c r="N811" s="406">
        <f t="shared" si="369"/>
        <v>2</v>
      </c>
    </row>
    <row r="812" spans="1:30" outlineLevel="1">
      <c r="A812" t="s">
        <v>1534</v>
      </c>
      <c r="B812" t="str">
        <f t="shared" si="367"/>
        <v>SWV MFM Aut</v>
      </c>
      <c r="C812">
        <v>1</v>
      </c>
      <c r="D812">
        <v>2</v>
      </c>
      <c r="E812">
        <v>1</v>
      </c>
      <c r="F812">
        <v>1</v>
      </c>
      <c r="G812">
        <v>1</v>
      </c>
      <c r="H812" s="406">
        <f t="shared" si="368"/>
        <v>4</v>
      </c>
      <c r="I812" s="406">
        <v>6</v>
      </c>
      <c r="J812" s="406">
        <v>0</v>
      </c>
      <c r="K812" s="406">
        <v>0</v>
      </c>
      <c r="L812" s="406">
        <v>0</v>
      </c>
      <c r="M812" s="406">
        <v>0</v>
      </c>
      <c r="N812" s="406">
        <f t="shared" si="369"/>
        <v>2</v>
      </c>
    </row>
    <row r="813" spans="1:30" outlineLevel="1">
      <c r="B813" t="str">
        <f t="shared" si="367"/>
        <v>SWV MFM Win</v>
      </c>
      <c r="C813">
        <v>1</v>
      </c>
      <c r="D813">
        <v>2</v>
      </c>
      <c r="E813">
        <v>2</v>
      </c>
      <c r="F813">
        <v>1</v>
      </c>
      <c r="G813">
        <v>1</v>
      </c>
      <c r="H813" s="406">
        <f t="shared" si="368"/>
        <v>4</v>
      </c>
      <c r="I813" s="406">
        <v>6</v>
      </c>
      <c r="J813" s="406">
        <v>0</v>
      </c>
      <c r="K813" s="406">
        <v>0</v>
      </c>
      <c r="L813" s="406">
        <v>0</v>
      </c>
      <c r="M813" s="406">
        <v>0</v>
      </c>
      <c r="N813" s="406">
        <f t="shared" si="369"/>
        <v>2</v>
      </c>
    </row>
    <row r="814" spans="1:30" outlineLevel="1">
      <c r="B814" t="str">
        <f t="shared" si="367"/>
        <v>SWV MFM Spr</v>
      </c>
      <c r="C814">
        <v>1</v>
      </c>
      <c r="D814">
        <v>2</v>
      </c>
      <c r="E814">
        <v>3</v>
      </c>
      <c r="F814">
        <v>1</v>
      </c>
      <c r="G814">
        <v>1</v>
      </c>
      <c r="H814" s="406">
        <f t="shared" si="368"/>
        <v>4</v>
      </c>
      <c r="I814" s="406">
        <v>6</v>
      </c>
      <c r="J814" s="406">
        <v>0</v>
      </c>
      <c r="K814" s="406">
        <v>0</v>
      </c>
      <c r="L814" s="406">
        <v>0</v>
      </c>
      <c r="M814" s="406">
        <v>0</v>
      </c>
      <c r="N814" s="406">
        <f t="shared" si="369"/>
        <v>2</v>
      </c>
    </row>
    <row r="815" spans="1:30" outlineLevel="1">
      <c r="A815" t="s">
        <v>809</v>
      </c>
      <c r="B815" t="str">
        <f t="shared" si="367"/>
        <v>SWV Mat Aut</v>
      </c>
      <c r="C815">
        <v>1</v>
      </c>
      <c r="D815">
        <v>4</v>
      </c>
      <c r="E815">
        <v>1</v>
      </c>
      <c r="F815">
        <v>1</v>
      </c>
      <c r="G815">
        <v>1</v>
      </c>
      <c r="H815" s="406">
        <f t="shared" si="368"/>
        <v>5</v>
      </c>
      <c r="I815" s="406">
        <v>5</v>
      </c>
      <c r="J815" s="406">
        <v>0</v>
      </c>
      <c r="K815" s="406">
        <v>0</v>
      </c>
      <c r="L815" s="406">
        <v>0</v>
      </c>
      <c r="M815" s="406">
        <v>0</v>
      </c>
      <c r="N815" s="406">
        <f t="shared" si="369"/>
        <v>3</v>
      </c>
    </row>
    <row r="816" spans="1:30" outlineLevel="1">
      <c r="B816" t="str">
        <f t="shared" si="367"/>
        <v>SWV Mat Win</v>
      </c>
      <c r="C816">
        <v>1</v>
      </c>
      <c r="D816">
        <v>4</v>
      </c>
      <c r="E816">
        <v>2</v>
      </c>
      <c r="F816">
        <v>1</v>
      </c>
      <c r="G816">
        <v>1</v>
      </c>
      <c r="H816" s="406">
        <f t="shared" si="368"/>
        <v>5</v>
      </c>
      <c r="I816" s="406">
        <v>2</v>
      </c>
      <c r="J816" s="406">
        <v>0</v>
      </c>
      <c r="K816" s="406">
        <v>0</v>
      </c>
      <c r="L816" s="406">
        <v>0</v>
      </c>
      <c r="M816" s="406">
        <v>0</v>
      </c>
      <c r="N816" s="406">
        <f t="shared" si="369"/>
        <v>3</v>
      </c>
    </row>
    <row r="817" spans="1:14" outlineLevel="1">
      <c r="A817" s="92"/>
      <c r="B817" s="92" t="str">
        <f t="shared" si="367"/>
        <v>SWV Mat Spr</v>
      </c>
      <c r="C817" s="92">
        <v>1</v>
      </c>
      <c r="D817" s="92">
        <v>4</v>
      </c>
      <c r="E817" s="92">
        <v>3</v>
      </c>
      <c r="F817" s="92">
        <v>1</v>
      </c>
      <c r="G817" s="92">
        <v>1</v>
      </c>
      <c r="H817" s="441">
        <f t="shared" si="368"/>
        <v>5</v>
      </c>
      <c r="I817" s="441">
        <v>1</v>
      </c>
      <c r="J817" s="441">
        <v>0</v>
      </c>
      <c r="K817" s="441">
        <v>0</v>
      </c>
      <c r="L817" s="441">
        <v>0</v>
      </c>
      <c r="M817" s="441">
        <v>0</v>
      </c>
      <c r="N817" s="441">
        <f t="shared" si="369"/>
        <v>3</v>
      </c>
    </row>
    <row r="818" spans="1:14" outlineLevel="1">
      <c r="A818" s="89" t="s">
        <v>2727</v>
      </c>
      <c r="B818" s="89" t="str">
        <f t="shared" si="367"/>
        <v>GSW SFM Aut</v>
      </c>
      <c r="C818" s="89">
        <v>2</v>
      </c>
      <c r="D818" s="89">
        <v>1</v>
      </c>
      <c r="E818" s="89">
        <v>1</v>
      </c>
      <c r="F818" s="89">
        <v>1</v>
      </c>
      <c r="G818" s="89">
        <v>1</v>
      </c>
      <c r="H818" s="440">
        <f t="shared" si="368"/>
        <v>3</v>
      </c>
      <c r="I818" s="440">
        <v>6</v>
      </c>
      <c r="J818" s="440">
        <v>0</v>
      </c>
      <c r="K818" s="440">
        <v>0</v>
      </c>
      <c r="L818" s="440">
        <v>0</v>
      </c>
      <c r="M818" s="440">
        <v>0</v>
      </c>
      <c r="N818" s="440">
        <f t="shared" si="369"/>
        <v>2</v>
      </c>
    </row>
    <row r="819" spans="1:14" outlineLevel="1">
      <c r="B819" t="str">
        <f t="shared" si="367"/>
        <v>GSW SFM Win</v>
      </c>
      <c r="C819">
        <v>2</v>
      </c>
      <c r="D819">
        <v>1</v>
      </c>
      <c r="E819">
        <v>2</v>
      </c>
      <c r="F819">
        <v>1</v>
      </c>
      <c r="G819">
        <v>1</v>
      </c>
      <c r="H819" s="406">
        <f t="shared" si="368"/>
        <v>3</v>
      </c>
      <c r="I819" s="406">
        <v>6</v>
      </c>
      <c r="J819" s="406">
        <v>0</v>
      </c>
      <c r="K819" s="406">
        <v>0</v>
      </c>
      <c r="L819" s="406">
        <v>0</v>
      </c>
      <c r="M819" s="406">
        <v>0</v>
      </c>
      <c r="N819" s="406">
        <f t="shared" si="369"/>
        <v>2</v>
      </c>
    </row>
    <row r="820" spans="1:14" outlineLevel="1">
      <c r="B820" t="str">
        <f t="shared" si="367"/>
        <v>GSW SFM Spr</v>
      </c>
      <c r="C820">
        <v>2</v>
      </c>
      <c r="D820">
        <v>1</v>
      </c>
      <c r="E820">
        <v>3</v>
      </c>
      <c r="F820">
        <v>1</v>
      </c>
      <c r="G820">
        <v>1</v>
      </c>
      <c r="H820" s="406">
        <f t="shared" si="368"/>
        <v>3</v>
      </c>
      <c r="I820" s="406">
        <v>6</v>
      </c>
      <c r="J820" s="406">
        <v>0</v>
      </c>
      <c r="K820" s="406">
        <v>0</v>
      </c>
      <c r="L820" s="406">
        <v>0</v>
      </c>
      <c r="M820" s="406">
        <v>0</v>
      </c>
      <c r="N820" s="406">
        <f t="shared" si="369"/>
        <v>2</v>
      </c>
    </row>
    <row r="821" spans="1:14" outlineLevel="1">
      <c r="A821" t="s">
        <v>2728</v>
      </c>
      <c r="B821" t="str">
        <f t="shared" si="367"/>
        <v>GSW MFM Aut</v>
      </c>
      <c r="C821">
        <v>2</v>
      </c>
      <c r="D821">
        <v>2</v>
      </c>
      <c r="E821">
        <v>1</v>
      </c>
      <c r="F821">
        <v>1</v>
      </c>
      <c r="G821">
        <v>1</v>
      </c>
      <c r="H821" s="406">
        <f t="shared" si="368"/>
        <v>4</v>
      </c>
      <c r="I821" s="406">
        <v>6</v>
      </c>
      <c r="J821" s="406">
        <v>0</v>
      </c>
      <c r="K821" s="406">
        <v>0</v>
      </c>
      <c r="L821" s="406">
        <v>0</v>
      </c>
      <c r="M821" s="406">
        <v>0</v>
      </c>
      <c r="N821" s="406">
        <f t="shared" si="369"/>
        <v>2</v>
      </c>
    </row>
    <row r="822" spans="1:14" outlineLevel="1">
      <c r="B822" t="str">
        <f t="shared" si="367"/>
        <v>GSW MFM Win</v>
      </c>
      <c r="C822">
        <v>2</v>
      </c>
      <c r="D822">
        <v>2</v>
      </c>
      <c r="E822">
        <v>2</v>
      </c>
      <c r="F822">
        <v>1</v>
      </c>
      <c r="G822">
        <v>1</v>
      </c>
      <c r="H822" s="406">
        <f t="shared" si="368"/>
        <v>4</v>
      </c>
      <c r="I822" s="406">
        <v>6</v>
      </c>
      <c r="J822" s="406">
        <v>0</v>
      </c>
      <c r="K822" s="406">
        <v>0</v>
      </c>
      <c r="L822" s="406">
        <v>0</v>
      </c>
      <c r="M822" s="406">
        <v>0</v>
      </c>
      <c r="N822" s="406">
        <f t="shared" si="369"/>
        <v>2</v>
      </c>
    </row>
    <row r="823" spans="1:14" outlineLevel="1">
      <c r="B823" t="str">
        <f t="shared" si="367"/>
        <v>GSW MFM Spr</v>
      </c>
      <c r="C823">
        <v>2</v>
      </c>
      <c r="D823">
        <v>2</v>
      </c>
      <c r="E823">
        <v>3</v>
      </c>
      <c r="F823">
        <v>1</v>
      </c>
      <c r="G823">
        <v>1</v>
      </c>
      <c r="H823" s="406">
        <f t="shared" si="368"/>
        <v>4</v>
      </c>
      <c r="I823" s="406">
        <v>6</v>
      </c>
      <c r="J823" s="406">
        <v>0</v>
      </c>
      <c r="K823" s="406">
        <v>0</v>
      </c>
      <c r="L823" s="406">
        <v>0</v>
      </c>
      <c r="M823" s="406">
        <v>0</v>
      </c>
      <c r="N823" s="406">
        <f t="shared" si="369"/>
        <v>2</v>
      </c>
    </row>
    <row r="824" spans="1:14" outlineLevel="1">
      <c r="A824" t="s">
        <v>1534</v>
      </c>
      <c r="B824" t="str">
        <f t="shared" si="367"/>
        <v>GSW MFM Aut</v>
      </c>
      <c r="C824">
        <v>2</v>
      </c>
      <c r="D824">
        <v>2</v>
      </c>
      <c r="E824">
        <v>1</v>
      </c>
      <c r="F824">
        <v>1</v>
      </c>
      <c r="G824">
        <v>1</v>
      </c>
      <c r="H824" s="406">
        <f t="shared" si="368"/>
        <v>4</v>
      </c>
      <c r="I824" s="406">
        <v>6</v>
      </c>
      <c r="J824" s="406">
        <v>0</v>
      </c>
      <c r="K824" s="406">
        <v>0</v>
      </c>
      <c r="L824" s="406">
        <v>0</v>
      </c>
      <c r="M824" s="406">
        <v>0</v>
      </c>
      <c r="N824" s="406">
        <f t="shared" si="369"/>
        <v>2</v>
      </c>
    </row>
    <row r="825" spans="1:14" outlineLevel="1">
      <c r="B825" t="str">
        <f t="shared" si="367"/>
        <v>GSW MFM Win</v>
      </c>
      <c r="C825">
        <v>2</v>
      </c>
      <c r="D825">
        <v>2</v>
      </c>
      <c r="E825">
        <v>2</v>
      </c>
      <c r="F825">
        <v>1</v>
      </c>
      <c r="G825">
        <v>1</v>
      </c>
      <c r="H825" s="406">
        <f t="shared" si="368"/>
        <v>4</v>
      </c>
      <c r="I825" s="406">
        <v>6</v>
      </c>
      <c r="J825" s="406">
        <v>0</v>
      </c>
      <c r="K825" s="406">
        <v>0</v>
      </c>
      <c r="L825" s="406">
        <v>0</v>
      </c>
      <c r="M825" s="406">
        <v>0</v>
      </c>
      <c r="N825" s="406">
        <f t="shared" si="369"/>
        <v>2</v>
      </c>
    </row>
    <row r="826" spans="1:14" outlineLevel="1">
      <c r="B826" t="str">
        <f t="shared" si="367"/>
        <v>GSW MFM Spr</v>
      </c>
      <c r="C826">
        <v>2</v>
      </c>
      <c r="D826">
        <v>2</v>
      </c>
      <c r="E826">
        <v>3</v>
      </c>
      <c r="F826">
        <v>1</v>
      </c>
      <c r="G826">
        <v>1</v>
      </c>
      <c r="H826" s="406">
        <f t="shared" si="368"/>
        <v>4</v>
      </c>
      <c r="I826" s="406">
        <v>6</v>
      </c>
      <c r="J826" s="406">
        <v>0</v>
      </c>
      <c r="K826" s="406">
        <v>0</v>
      </c>
      <c r="L826" s="406">
        <v>0</v>
      </c>
      <c r="M826" s="406">
        <v>0</v>
      </c>
      <c r="N826" s="406">
        <f t="shared" si="369"/>
        <v>2</v>
      </c>
    </row>
    <row r="827" spans="1:14" outlineLevel="1">
      <c r="A827" t="s">
        <v>809</v>
      </c>
      <c r="B827" t="str">
        <f t="shared" si="367"/>
        <v>GSW Mat Aut</v>
      </c>
      <c r="C827">
        <v>2</v>
      </c>
      <c r="D827">
        <v>4</v>
      </c>
      <c r="E827">
        <v>1</v>
      </c>
      <c r="F827">
        <v>1</v>
      </c>
      <c r="G827">
        <v>1</v>
      </c>
      <c r="H827" s="406">
        <f t="shared" si="368"/>
        <v>5</v>
      </c>
      <c r="I827" s="406">
        <v>5</v>
      </c>
      <c r="J827" s="406">
        <v>0</v>
      </c>
      <c r="K827" s="406">
        <v>0</v>
      </c>
      <c r="L827" s="406">
        <v>0</v>
      </c>
      <c r="M827" s="406">
        <v>0</v>
      </c>
      <c r="N827" s="406">
        <f t="shared" si="369"/>
        <v>3</v>
      </c>
    </row>
    <row r="828" spans="1:14" outlineLevel="1">
      <c r="B828" t="str">
        <f t="shared" si="367"/>
        <v>GSW Mat Win</v>
      </c>
      <c r="C828">
        <v>2</v>
      </c>
      <c r="D828">
        <v>4</v>
      </c>
      <c r="E828">
        <v>2</v>
      </c>
      <c r="F828">
        <v>1</v>
      </c>
      <c r="G828">
        <v>1</v>
      </c>
      <c r="H828" s="406">
        <f t="shared" si="368"/>
        <v>5</v>
      </c>
      <c r="I828" s="406">
        <f>CHOOSE($E828,4,3,2)</f>
        <v>3</v>
      </c>
      <c r="J828" s="406">
        <v>0</v>
      </c>
      <c r="K828" s="406">
        <v>0</v>
      </c>
      <c r="L828" s="406">
        <v>0</v>
      </c>
      <c r="M828" s="406">
        <v>0</v>
      </c>
      <c r="N828" s="406">
        <f t="shared" si="369"/>
        <v>3</v>
      </c>
    </row>
    <row r="829" spans="1:14" outlineLevel="1">
      <c r="A829" s="92"/>
      <c r="B829" s="92" t="str">
        <f t="shared" si="367"/>
        <v>GSW Mat Spr</v>
      </c>
      <c r="C829" s="92">
        <v>2</v>
      </c>
      <c r="D829" s="92">
        <v>4</v>
      </c>
      <c r="E829" s="92">
        <v>3</v>
      </c>
      <c r="F829" s="92">
        <v>1</v>
      </c>
      <c r="G829" s="92">
        <v>1</v>
      </c>
      <c r="H829" s="441">
        <f t="shared" si="368"/>
        <v>5</v>
      </c>
      <c r="I829" s="441">
        <v>1</v>
      </c>
      <c r="J829" s="441">
        <v>0</v>
      </c>
      <c r="K829" s="441">
        <v>0</v>
      </c>
      <c r="L829" s="441">
        <v>0</v>
      </c>
      <c r="M829" s="441">
        <v>0</v>
      </c>
      <c r="N829" s="441">
        <f t="shared" si="369"/>
        <v>3</v>
      </c>
    </row>
    <row r="830" spans="1:14" outlineLevel="1">
      <c r="A830" s="89" t="s">
        <v>2727</v>
      </c>
      <c r="B830" s="89" t="str">
        <f t="shared" si="367"/>
        <v>CWW SFM Aut</v>
      </c>
      <c r="C830" s="89">
        <v>3</v>
      </c>
      <c r="D830" s="89">
        <v>1</v>
      </c>
      <c r="E830" s="89">
        <v>1</v>
      </c>
      <c r="F830" s="89">
        <v>1</v>
      </c>
      <c r="G830" s="89">
        <v>1</v>
      </c>
      <c r="H830" s="440">
        <f t="shared" si="368"/>
        <v>3</v>
      </c>
      <c r="I830" s="440">
        <v>6</v>
      </c>
      <c r="J830" s="440">
        <v>0</v>
      </c>
      <c r="K830" s="440">
        <v>0</v>
      </c>
      <c r="L830" s="440">
        <v>0</v>
      </c>
      <c r="M830" s="440">
        <v>0</v>
      </c>
      <c r="N830" s="440">
        <f t="shared" si="369"/>
        <v>2</v>
      </c>
    </row>
    <row r="831" spans="1:14" outlineLevel="1">
      <c r="B831" t="str">
        <f t="shared" si="367"/>
        <v>CWW SFM Win</v>
      </c>
      <c r="C831">
        <v>3</v>
      </c>
      <c r="D831">
        <v>1</v>
      </c>
      <c r="E831">
        <v>2</v>
      </c>
      <c r="F831">
        <v>1</v>
      </c>
      <c r="G831">
        <v>1</v>
      </c>
      <c r="H831" s="406">
        <f t="shared" si="368"/>
        <v>3</v>
      </c>
      <c r="I831" s="406">
        <v>6</v>
      </c>
      <c r="J831" s="406">
        <v>0</v>
      </c>
      <c r="K831" s="406">
        <v>0</v>
      </c>
      <c r="L831" s="406">
        <v>0</v>
      </c>
      <c r="M831" s="406">
        <v>0</v>
      </c>
      <c r="N831" s="406">
        <f t="shared" si="369"/>
        <v>2</v>
      </c>
    </row>
    <row r="832" spans="1:14" outlineLevel="1">
      <c r="B832" t="str">
        <f t="shared" si="367"/>
        <v>CWW SFM Spr</v>
      </c>
      <c r="C832">
        <v>3</v>
      </c>
      <c r="D832">
        <v>1</v>
      </c>
      <c r="E832">
        <v>3</v>
      </c>
      <c r="F832">
        <v>1</v>
      </c>
      <c r="G832">
        <v>1</v>
      </c>
      <c r="H832" s="406">
        <f t="shared" si="368"/>
        <v>3</v>
      </c>
      <c r="I832" s="406">
        <v>6</v>
      </c>
      <c r="J832" s="406">
        <v>0</v>
      </c>
      <c r="K832" s="406">
        <v>0</v>
      </c>
      <c r="L832" s="406">
        <v>0</v>
      </c>
      <c r="M832" s="406">
        <v>0</v>
      </c>
      <c r="N832" s="406">
        <f t="shared" si="369"/>
        <v>2</v>
      </c>
    </row>
    <row r="833" spans="1:14" outlineLevel="1">
      <c r="A833" t="s">
        <v>2728</v>
      </c>
      <c r="B833" t="str">
        <f t="shared" si="367"/>
        <v>CWW MFM Aut</v>
      </c>
      <c r="C833">
        <v>3</v>
      </c>
      <c r="D833">
        <v>2</v>
      </c>
      <c r="E833">
        <v>1</v>
      </c>
      <c r="F833">
        <v>1</v>
      </c>
      <c r="G833">
        <v>1</v>
      </c>
      <c r="H833" s="406">
        <f t="shared" si="368"/>
        <v>4</v>
      </c>
      <c r="I833" s="406">
        <v>6</v>
      </c>
      <c r="J833" s="406">
        <v>0</v>
      </c>
      <c r="K833" s="406">
        <v>0</v>
      </c>
      <c r="L833" s="406">
        <v>0</v>
      </c>
      <c r="M833" s="406">
        <v>0</v>
      </c>
      <c r="N833" s="406">
        <f t="shared" si="369"/>
        <v>2</v>
      </c>
    </row>
    <row r="834" spans="1:14" outlineLevel="1">
      <c r="B834" t="str">
        <f t="shared" si="367"/>
        <v>CWW MFM Win</v>
      </c>
      <c r="C834">
        <v>3</v>
      </c>
      <c r="D834">
        <v>2</v>
      </c>
      <c r="E834">
        <v>2</v>
      </c>
      <c r="F834">
        <v>1</v>
      </c>
      <c r="G834">
        <v>1</v>
      </c>
      <c r="H834" s="406">
        <f t="shared" si="368"/>
        <v>4</v>
      </c>
      <c r="I834" s="406">
        <v>6</v>
      </c>
      <c r="J834" s="406">
        <v>0</v>
      </c>
      <c r="K834" s="406">
        <v>0</v>
      </c>
      <c r="L834" s="406">
        <v>0</v>
      </c>
      <c r="M834" s="406">
        <v>0</v>
      </c>
      <c r="N834" s="406">
        <f t="shared" si="369"/>
        <v>2</v>
      </c>
    </row>
    <row r="835" spans="1:14" outlineLevel="1">
      <c r="B835" t="str">
        <f t="shared" si="367"/>
        <v>CWW MFM Spr</v>
      </c>
      <c r="C835">
        <v>3</v>
      </c>
      <c r="D835">
        <v>2</v>
      </c>
      <c r="E835">
        <v>3</v>
      </c>
      <c r="F835">
        <v>1</v>
      </c>
      <c r="G835">
        <v>1</v>
      </c>
      <c r="H835" s="406">
        <f t="shared" si="368"/>
        <v>4</v>
      </c>
      <c r="I835" s="406">
        <v>6</v>
      </c>
      <c r="J835" s="406">
        <v>0</v>
      </c>
      <c r="K835" s="406">
        <v>0</v>
      </c>
      <c r="L835" s="406">
        <v>0</v>
      </c>
      <c r="M835" s="406">
        <v>0</v>
      </c>
      <c r="N835" s="406">
        <f t="shared" si="369"/>
        <v>2</v>
      </c>
    </row>
    <row r="836" spans="1:14" outlineLevel="1">
      <c r="A836" t="s">
        <v>1534</v>
      </c>
      <c r="B836" t="str">
        <f t="shared" si="367"/>
        <v>CWW MFM Aut</v>
      </c>
      <c r="C836">
        <v>3</v>
      </c>
      <c r="D836">
        <v>2</v>
      </c>
      <c r="E836">
        <v>1</v>
      </c>
      <c r="F836">
        <v>1</v>
      </c>
      <c r="G836">
        <v>1</v>
      </c>
      <c r="H836" s="406">
        <f t="shared" si="368"/>
        <v>4</v>
      </c>
      <c r="I836" s="406">
        <v>6</v>
      </c>
      <c r="J836" s="406">
        <v>0</v>
      </c>
      <c r="K836" s="406">
        <v>0</v>
      </c>
      <c r="L836" s="406">
        <v>0</v>
      </c>
      <c r="M836" s="406">
        <v>0</v>
      </c>
      <c r="N836" s="406">
        <f t="shared" si="369"/>
        <v>2</v>
      </c>
    </row>
    <row r="837" spans="1:14" outlineLevel="1">
      <c r="B837" t="str">
        <f t="shared" si="367"/>
        <v>CWW MFM Win</v>
      </c>
      <c r="C837">
        <v>3</v>
      </c>
      <c r="D837">
        <v>2</v>
      </c>
      <c r="E837">
        <v>2</v>
      </c>
      <c r="F837">
        <v>1</v>
      </c>
      <c r="G837">
        <v>1</v>
      </c>
      <c r="H837" s="406">
        <f t="shared" si="368"/>
        <v>4</v>
      </c>
      <c r="I837" s="406">
        <v>6</v>
      </c>
      <c r="J837" s="406">
        <v>0</v>
      </c>
      <c r="K837" s="406">
        <v>0</v>
      </c>
      <c r="L837" s="406">
        <v>0</v>
      </c>
      <c r="M837" s="406">
        <v>0</v>
      </c>
      <c r="N837" s="406">
        <f t="shared" si="369"/>
        <v>2</v>
      </c>
    </row>
    <row r="838" spans="1:14" outlineLevel="1">
      <c r="B838" t="str">
        <f t="shared" si="367"/>
        <v>CWW MFM Spr</v>
      </c>
      <c r="C838">
        <v>3</v>
      </c>
      <c r="D838">
        <v>2</v>
      </c>
      <c r="E838">
        <v>3</v>
      </c>
      <c r="F838">
        <v>1</v>
      </c>
      <c r="G838">
        <v>1</v>
      </c>
      <c r="H838" s="406">
        <f t="shared" si="368"/>
        <v>4</v>
      </c>
      <c r="I838" s="406">
        <v>6</v>
      </c>
      <c r="J838" s="406">
        <v>0</v>
      </c>
      <c r="K838" s="406">
        <v>0</v>
      </c>
      <c r="L838" s="406">
        <v>0</v>
      </c>
      <c r="M838" s="406">
        <v>0</v>
      </c>
      <c r="N838" s="406">
        <f t="shared" si="369"/>
        <v>2</v>
      </c>
    </row>
    <row r="839" spans="1:14" outlineLevel="1">
      <c r="A839" t="s">
        <v>809</v>
      </c>
      <c r="B839" t="str">
        <f t="shared" si="367"/>
        <v>CWW Mat Aut</v>
      </c>
      <c r="C839">
        <v>3</v>
      </c>
      <c r="D839">
        <v>4</v>
      </c>
      <c r="E839">
        <v>1</v>
      </c>
      <c r="F839">
        <v>1</v>
      </c>
      <c r="G839">
        <v>1</v>
      </c>
      <c r="H839" s="406">
        <f t="shared" si="368"/>
        <v>5</v>
      </c>
      <c r="I839" s="406">
        <v>5</v>
      </c>
      <c r="J839" s="406">
        <v>0</v>
      </c>
      <c r="K839" s="406">
        <v>0</v>
      </c>
      <c r="L839" s="406">
        <v>0</v>
      </c>
      <c r="M839" s="406">
        <v>0</v>
      </c>
      <c r="N839" s="406">
        <f t="shared" si="369"/>
        <v>3</v>
      </c>
    </row>
    <row r="840" spans="1:14" outlineLevel="1">
      <c r="B840" t="str">
        <f t="shared" si="367"/>
        <v>CWW Mat Win</v>
      </c>
      <c r="C840">
        <v>3</v>
      </c>
      <c r="D840">
        <v>4</v>
      </c>
      <c r="E840">
        <v>2</v>
      </c>
      <c r="F840">
        <v>1</v>
      </c>
      <c r="G840">
        <v>1</v>
      </c>
      <c r="H840" s="406">
        <f t="shared" si="368"/>
        <v>5</v>
      </c>
      <c r="I840" s="406">
        <f>CHOOSE($E840,4,3,2)</f>
        <v>3</v>
      </c>
      <c r="J840" s="406">
        <v>0</v>
      </c>
      <c r="K840" s="406">
        <v>0</v>
      </c>
      <c r="L840" s="406">
        <v>0</v>
      </c>
      <c r="M840" s="406">
        <v>0</v>
      </c>
      <c r="N840" s="406">
        <f t="shared" si="369"/>
        <v>3</v>
      </c>
    </row>
    <row r="841" spans="1:14" outlineLevel="1">
      <c r="A841" s="92"/>
      <c r="B841" s="92" t="str">
        <f t="shared" si="367"/>
        <v>CWW Mat Spr</v>
      </c>
      <c r="C841" s="92">
        <v>3</v>
      </c>
      <c r="D841" s="92">
        <v>4</v>
      </c>
      <c r="E841" s="92">
        <v>3</v>
      </c>
      <c r="F841" s="92">
        <v>1</v>
      </c>
      <c r="G841" s="92">
        <v>1</v>
      </c>
      <c r="H841" s="441">
        <f t="shared" si="368"/>
        <v>5</v>
      </c>
      <c r="I841" s="441">
        <v>1</v>
      </c>
      <c r="J841" s="441">
        <v>0</v>
      </c>
      <c r="K841" s="441">
        <v>0</v>
      </c>
      <c r="L841" s="441">
        <v>0</v>
      </c>
      <c r="M841" s="441">
        <v>0</v>
      </c>
      <c r="N841" s="441">
        <f t="shared" si="369"/>
        <v>3</v>
      </c>
    </row>
    <row r="842" spans="1:14" outlineLevel="1">
      <c r="A842" s="89" t="s">
        <v>2727</v>
      </c>
      <c r="B842" s="89" t="str">
        <f t="shared" si="367"/>
        <v>EWW SFM Aut</v>
      </c>
      <c r="C842" s="89">
        <v>4</v>
      </c>
      <c r="D842" s="89">
        <v>1</v>
      </c>
      <c r="E842" s="89">
        <v>1</v>
      </c>
      <c r="F842" s="89">
        <v>1</v>
      </c>
      <c r="G842" s="89">
        <v>1</v>
      </c>
      <c r="H842" s="440">
        <f t="shared" si="368"/>
        <v>3</v>
      </c>
      <c r="I842" s="440">
        <v>6</v>
      </c>
      <c r="J842" s="440">
        <v>0</v>
      </c>
      <c r="K842" s="440">
        <v>0</v>
      </c>
      <c r="L842" s="440">
        <v>0</v>
      </c>
      <c r="M842" s="440">
        <v>0</v>
      </c>
      <c r="N842" s="440">
        <f t="shared" si="369"/>
        <v>2</v>
      </c>
    </row>
    <row r="843" spans="1:14" outlineLevel="1">
      <c r="B843" t="str">
        <f t="shared" si="367"/>
        <v>EWW SFM Win</v>
      </c>
      <c r="C843">
        <v>4</v>
      </c>
      <c r="D843">
        <v>1</v>
      </c>
      <c r="E843">
        <v>2</v>
      </c>
      <c r="F843">
        <v>1</v>
      </c>
      <c r="G843">
        <v>1</v>
      </c>
      <c r="H843" s="406">
        <f t="shared" si="368"/>
        <v>3</v>
      </c>
      <c r="I843" s="406">
        <v>6</v>
      </c>
      <c r="J843" s="406">
        <v>0</v>
      </c>
      <c r="K843" s="406">
        <v>0</v>
      </c>
      <c r="L843" s="406">
        <v>0</v>
      </c>
      <c r="M843" s="406">
        <v>0</v>
      </c>
      <c r="N843" s="406">
        <f t="shared" si="369"/>
        <v>2</v>
      </c>
    </row>
    <row r="844" spans="1:14" outlineLevel="1">
      <c r="B844" t="str">
        <f t="shared" si="367"/>
        <v>EWW SFM Spr</v>
      </c>
      <c r="C844">
        <v>4</v>
      </c>
      <c r="D844">
        <v>1</v>
      </c>
      <c r="E844">
        <v>3</v>
      </c>
      <c r="F844">
        <v>1</v>
      </c>
      <c r="G844">
        <v>1</v>
      </c>
      <c r="H844" s="406">
        <f t="shared" si="368"/>
        <v>3</v>
      </c>
      <c r="I844" s="406">
        <v>6</v>
      </c>
      <c r="J844" s="406">
        <v>0</v>
      </c>
      <c r="K844" s="406">
        <v>0</v>
      </c>
      <c r="L844" s="406">
        <v>0</v>
      </c>
      <c r="M844" s="406">
        <v>0</v>
      </c>
      <c r="N844" s="406">
        <f t="shared" si="369"/>
        <v>2</v>
      </c>
    </row>
    <row r="845" spans="1:14" outlineLevel="1">
      <c r="A845" t="s">
        <v>2728</v>
      </c>
      <c r="B845" t="str">
        <f t="shared" si="367"/>
        <v>EWW MFM Aut</v>
      </c>
      <c r="C845">
        <v>4</v>
      </c>
      <c r="D845">
        <v>2</v>
      </c>
      <c r="E845">
        <v>1</v>
      </c>
      <c r="F845">
        <v>1</v>
      </c>
      <c r="G845">
        <v>1</v>
      </c>
      <c r="H845" s="406">
        <f t="shared" si="368"/>
        <v>4</v>
      </c>
      <c r="I845" s="406">
        <v>6</v>
      </c>
      <c r="J845" s="406">
        <v>0</v>
      </c>
      <c r="K845" s="406">
        <v>0</v>
      </c>
      <c r="L845" s="406">
        <v>0</v>
      </c>
      <c r="M845" s="406">
        <v>0</v>
      </c>
      <c r="N845" s="406">
        <f t="shared" si="369"/>
        <v>2</v>
      </c>
    </row>
    <row r="846" spans="1:14" outlineLevel="1">
      <c r="B846" t="str">
        <f t="shared" si="367"/>
        <v>EWW MFM Win</v>
      </c>
      <c r="C846">
        <v>4</v>
      </c>
      <c r="D846">
        <v>2</v>
      </c>
      <c r="E846">
        <v>2</v>
      </c>
      <c r="F846">
        <v>1</v>
      </c>
      <c r="G846">
        <v>1</v>
      </c>
      <c r="H846" s="406">
        <f t="shared" si="368"/>
        <v>4</v>
      </c>
      <c r="I846" s="406">
        <v>6</v>
      </c>
      <c r="J846" s="406">
        <v>0</v>
      </c>
      <c r="K846" s="406">
        <v>0</v>
      </c>
      <c r="L846" s="406">
        <v>0</v>
      </c>
      <c r="M846" s="406">
        <v>0</v>
      </c>
      <c r="N846" s="406">
        <f t="shared" si="369"/>
        <v>2</v>
      </c>
    </row>
    <row r="847" spans="1:14" outlineLevel="1">
      <c r="B847" t="str">
        <f t="shared" si="367"/>
        <v>EWW MFM Spr</v>
      </c>
      <c r="C847">
        <v>4</v>
      </c>
      <c r="D847">
        <v>2</v>
      </c>
      <c r="E847">
        <v>3</v>
      </c>
      <c r="F847">
        <v>1</v>
      </c>
      <c r="G847">
        <v>1</v>
      </c>
      <c r="H847" s="406">
        <f t="shared" si="368"/>
        <v>4</v>
      </c>
      <c r="I847" s="406">
        <v>6</v>
      </c>
      <c r="J847" s="406">
        <v>0</v>
      </c>
      <c r="K847" s="406">
        <v>0</v>
      </c>
      <c r="L847" s="406">
        <v>0</v>
      </c>
      <c r="M847" s="406">
        <v>0</v>
      </c>
      <c r="N847" s="406">
        <f t="shared" si="369"/>
        <v>2</v>
      </c>
    </row>
    <row r="848" spans="1:14" outlineLevel="1">
      <c r="A848" t="s">
        <v>1534</v>
      </c>
      <c r="B848" t="str">
        <f t="shared" si="367"/>
        <v>EWW MFM Aut</v>
      </c>
      <c r="C848">
        <v>4</v>
      </c>
      <c r="D848">
        <v>2</v>
      </c>
      <c r="E848">
        <v>1</v>
      </c>
      <c r="F848">
        <v>1</v>
      </c>
      <c r="G848">
        <v>1</v>
      </c>
      <c r="H848" s="406">
        <f t="shared" si="368"/>
        <v>4</v>
      </c>
      <c r="I848" s="406">
        <v>6</v>
      </c>
      <c r="J848" s="406">
        <v>0</v>
      </c>
      <c r="K848" s="406">
        <v>0</v>
      </c>
      <c r="L848" s="406">
        <v>0</v>
      </c>
      <c r="M848" s="406">
        <v>0</v>
      </c>
      <c r="N848" s="406">
        <f t="shared" si="369"/>
        <v>2</v>
      </c>
    </row>
    <row r="849" spans="1:14" outlineLevel="1">
      <c r="B849" t="str">
        <f t="shared" si="367"/>
        <v>EWW MFM Win</v>
      </c>
      <c r="C849">
        <v>4</v>
      </c>
      <c r="D849">
        <v>2</v>
      </c>
      <c r="E849">
        <v>2</v>
      </c>
      <c r="F849">
        <v>1</v>
      </c>
      <c r="G849">
        <v>1</v>
      </c>
      <c r="H849" s="406">
        <f t="shared" si="368"/>
        <v>4</v>
      </c>
      <c r="I849" s="406">
        <v>6</v>
      </c>
      <c r="J849" s="406">
        <v>0</v>
      </c>
      <c r="K849" s="406">
        <v>0</v>
      </c>
      <c r="L849" s="406">
        <v>0</v>
      </c>
      <c r="M849" s="406">
        <v>0</v>
      </c>
      <c r="N849" s="406">
        <f t="shared" si="369"/>
        <v>2</v>
      </c>
    </row>
    <row r="850" spans="1:14" outlineLevel="1">
      <c r="B850" t="str">
        <f t="shared" si="367"/>
        <v>EWW MFM Spr</v>
      </c>
      <c r="C850">
        <v>4</v>
      </c>
      <c r="D850">
        <v>2</v>
      </c>
      <c r="E850">
        <v>3</v>
      </c>
      <c r="F850">
        <v>1</v>
      </c>
      <c r="G850">
        <v>1</v>
      </c>
      <c r="H850" s="406">
        <f t="shared" si="368"/>
        <v>4</v>
      </c>
      <c r="I850" s="406">
        <v>6</v>
      </c>
      <c r="J850" s="406">
        <v>0</v>
      </c>
      <c r="K850" s="406">
        <v>0</v>
      </c>
      <c r="L850" s="406">
        <v>0</v>
      </c>
      <c r="M850" s="406">
        <v>0</v>
      </c>
      <c r="N850" s="406">
        <f t="shared" si="369"/>
        <v>2</v>
      </c>
    </row>
    <row r="851" spans="1:14" outlineLevel="1">
      <c r="A851" t="s">
        <v>809</v>
      </c>
      <c r="B851" t="str">
        <f t="shared" si="367"/>
        <v>EWW Mat Aut</v>
      </c>
      <c r="C851">
        <v>4</v>
      </c>
      <c r="D851">
        <v>4</v>
      </c>
      <c r="E851">
        <v>1</v>
      </c>
      <c r="F851">
        <v>1</v>
      </c>
      <c r="G851">
        <v>1</v>
      </c>
      <c r="H851" s="406">
        <f t="shared" si="368"/>
        <v>5</v>
      </c>
      <c r="I851" s="406">
        <v>5</v>
      </c>
      <c r="J851" s="406">
        <v>0</v>
      </c>
      <c r="K851" s="406">
        <v>0</v>
      </c>
      <c r="L851" s="406">
        <v>0</v>
      </c>
      <c r="M851" s="406">
        <v>0</v>
      </c>
      <c r="N851" s="406">
        <f t="shared" si="369"/>
        <v>3</v>
      </c>
    </row>
    <row r="852" spans="1:14" outlineLevel="1">
      <c r="B852" t="str">
        <f t="shared" si="367"/>
        <v>EWW Mat Win</v>
      </c>
      <c r="C852">
        <v>4</v>
      </c>
      <c r="D852">
        <v>4</v>
      </c>
      <c r="E852">
        <v>2</v>
      </c>
      <c r="F852">
        <v>1</v>
      </c>
      <c r="G852">
        <v>1</v>
      </c>
      <c r="H852" s="406">
        <f t="shared" si="368"/>
        <v>5</v>
      </c>
      <c r="I852" s="406">
        <f>CHOOSE($E852,4,3,2)</f>
        <v>3</v>
      </c>
      <c r="J852" s="406">
        <v>0</v>
      </c>
      <c r="K852" s="406">
        <v>0</v>
      </c>
      <c r="L852" s="406">
        <v>0</v>
      </c>
      <c r="M852" s="406">
        <v>0</v>
      </c>
      <c r="N852" s="406">
        <f t="shared" si="369"/>
        <v>3</v>
      </c>
    </row>
    <row r="853" spans="1:14" outlineLevel="1">
      <c r="A853" s="92"/>
      <c r="B853" s="92" t="str">
        <f t="shared" si="367"/>
        <v>EWW Mat Spr</v>
      </c>
      <c r="C853" s="92">
        <v>4</v>
      </c>
      <c r="D853" s="92">
        <v>4</v>
      </c>
      <c r="E853" s="92">
        <v>3</v>
      </c>
      <c r="F853" s="92">
        <v>1</v>
      </c>
      <c r="G853" s="92">
        <v>1</v>
      </c>
      <c r="H853" s="441">
        <f t="shared" si="368"/>
        <v>5</v>
      </c>
      <c r="I853" s="441">
        <v>1</v>
      </c>
      <c r="J853" s="441">
        <v>0</v>
      </c>
      <c r="K853" s="441">
        <v>0</v>
      </c>
      <c r="L853" s="441">
        <v>0</v>
      </c>
      <c r="M853" s="441">
        <v>0</v>
      </c>
      <c r="N853" s="441">
        <f t="shared" si="369"/>
        <v>3</v>
      </c>
    </row>
    <row r="854" spans="1:14" outlineLevel="1">
      <c r="A854" s="89" t="s">
        <v>2727</v>
      </c>
      <c r="B854" s="89" t="str">
        <f t="shared" si="367"/>
        <v>PNG SFM Aut</v>
      </c>
      <c r="C854" s="89">
        <v>5</v>
      </c>
      <c r="D854" s="89">
        <v>1</v>
      </c>
      <c r="E854" s="89">
        <v>1</v>
      </c>
      <c r="F854" s="89">
        <v>1</v>
      </c>
      <c r="G854" s="89">
        <v>1</v>
      </c>
      <c r="H854" s="440">
        <f t="shared" si="368"/>
        <v>3</v>
      </c>
      <c r="I854" s="440">
        <v>6</v>
      </c>
      <c r="J854" s="440">
        <v>0</v>
      </c>
      <c r="K854" s="440">
        <v>0</v>
      </c>
      <c r="L854" s="440">
        <v>0</v>
      </c>
      <c r="M854" s="440">
        <v>0</v>
      </c>
      <c r="N854" s="440">
        <f t="shared" si="369"/>
        <v>2</v>
      </c>
    </row>
    <row r="855" spans="1:14" outlineLevel="1">
      <c r="B855" t="str">
        <f t="shared" si="367"/>
        <v>PNG SFM Win</v>
      </c>
      <c r="C855">
        <v>5</v>
      </c>
      <c r="D855">
        <v>1</v>
      </c>
      <c r="E855">
        <v>2</v>
      </c>
      <c r="F855">
        <v>1</v>
      </c>
      <c r="G855">
        <v>1</v>
      </c>
      <c r="H855" s="406">
        <f t="shared" si="368"/>
        <v>3</v>
      </c>
      <c r="I855" s="406">
        <v>6</v>
      </c>
      <c r="J855" s="406">
        <v>0</v>
      </c>
      <c r="K855" s="406">
        <v>0</v>
      </c>
      <c r="L855" s="406">
        <v>0</v>
      </c>
      <c r="M855" s="406">
        <v>0</v>
      </c>
      <c r="N855" s="406">
        <f t="shared" si="369"/>
        <v>2</v>
      </c>
    </row>
    <row r="856" spans="1:14" outlineLevel="1">
      <c r="B856" t="str">
        <f t="shared" si="367"/>
        <v>PNG SFM Spr</v>
      </c>
      <c r="C856">
        <v>5</v>
      </c>
      <c r="D856">
        <v>1</v>
      </c>
      <c r="E856">
        <v>3</v>
      </c>
      <c r="F856">
        <v>1</v>
      </c>
      <c r="G856">
        <v>1</v>
      </c>
      <c r="H856" s="406">
        <f t="shared" si="368"/>
        <v>3</v>
      </c>
      <c r="I856" s="406">
        <v>6</v>
      </c>
      <c r="J856" s="406">
        <v>0</v>
      </c>
      <c r="K856" s="406">
        <v>0</v>
      </c>
      <c r="L856" s="406">
        <v>0</v>
      </c>
      <c r="M856" s="406">
        <v>0</v>
      </c>
      <c r="N856" s="406">
        <f t="shared" si="369"/>
        <v>2</v>
      </c>
    </row>
    <row r="857" spans="1:14" outlineLevel="1">
      <c r="A857" t="s">
        <v>2728</v>
      </c>
      <c r="B857" t="str">
        <f t="shared" si="367"/>
        <v>PNG MFM Aut</v>
      </c>
      <c r="C857">
        <v>5</v>
      </c>
      <c r="D857">
        <v>2</v>
      </c>
      <c r="E857">
        <v>1</v>
      </c>
      <c r="F857">
        <v>1</v>
      </c>
      <c r="G857">
        <v>1</v>
      </c>
      <c r="H857" s="406">
        <f t="shared" si="368"/>
        <v>4</v>
      </c>
      <c r="I857" s="406">
        <v>6</v>
      </c>
      <c r="J857" s="406">
        <v>0</v>
      </c>
      <c r="K857" s="406">
        <v>0</v>
      </c>
      <c r="L857" s="406">
        <v>0</v>
      </c>
      <c r="M857" s="406">
        <v>0</v>
      </c>
      <c r="N857" s="406">
        <f t="shared" si="369"/>
        <v>2</v>
      </c>
    </row>
    <row r="858" spans="1:14" outlineLevel="1">
      <c r="B858" t="str">
        <f t="shared" si="367"/>
        <v>PNG MFM Win</v>
      </c>
      <c r="C858">
        <v>5</v>
      </c>
      <c r="D858">
        <v>2</v>
      </c>
      <c r="E858">
        <v>2</v>
      </c>
      <c r="F858">
        <v>1</v>
      </c>
      <c r="G858">
        <v>1</v>
      </c>
      <c r="H858" s="406">
        <f t="shared" si="368"/>
        <v>4</v>
      </c>
      <c r="I858" s="406">
        <v>6</v>
      </c>
      <c r="J858" s="406">
        <v>0</v>
      </c>
      <c r="K858" s="406">
        <v>0</v>
      </c>
      <c r="L858" s="406">
        <v>0</v>
      </c>
      <c r="M858" s="406">
        <v>0</v>
      </c>
      <c r="N858" s="406">
        <f t="shared" si="369"/>
        <v>2</v>
      </c>
    </row>
    <row r="859" spans="1:14" outlineLevel="1">
      <c r="B859" t="str">
        <f t="shared" si="367"/>
        <v>PNG MFM Spr</v>
      </c>
      <c r="C859">
        <v>5</v>
      </c>
      <c r="D859">
        <v>2</v>
      </c>
      <c r="E859">
        <v>3</v>
      </c>
      <c r="F859">
        <v>1</v>
      </c>
      <c r="G859">
        <v>1</v>
      </c>
      <c r="H859" s="406">
        <f t="shared" si="368"/>
        <v>4</v>
      </c>
      <c r="I859" s="406">
        <v>6</v>
      </c>
      <c r="J859" s="406">
        <v>0</v>
      </c>
      <c r="K859" s="406">
        <v>0</v>
      </c>
      <c r="L859" s="406">
        <v>0</v>
      </c>
      <c r="M859" s="406">
        <v>0</v>
      </c>
      <c r="N859" s="406">
        <f t="shared" si="369"/>
        <v>2</v>
      </c>
    </row>
    <row r="860" spans="1:14" outlineLevel="1">
      <c r="A860" t="s">
        <v>1534</v>
      </c>
      <c r="B860" t="str">
        <f t="shared" si="367"/>
        <v>PNG MFM Aut</v>
      </c>
      <c r="C860">
        <v>5</v>
      </c>
      <c r="D860">
        <v>2</v>
      </c>
      <c r="E860">
        <v>1</v>
      </c>
      <c r="F860">
        <v>1</v>
      </c>
      <c r="G860">
        <v>1</v>
      </c>
      <c r="H860" s="406">
        <f t="shared" si="368"/>
        <v>4</v>
      </c>
      <c r="I860" s="406">
        <v>6</v>
      </c>
      <c r="J860" s="406">
        <v>0</v>
      </c>
      <c r="K860" s="406">
        <v>0</v>
      </c>
      <c r="L860" s="406">
        <v>0</v>
      </c>
      <c r="M860" s="406">
        <v>0</v>
      </c>
      <c r="N860" s="406">
        <f t="shared" si="369"/>
        <v>2</v>
      </c>
    </row>
    <row r="861" spans="1:14" outlineLevel="1">
      <c r="B861" t="str">
        <f t="shared" si="367"/>
        <v>PNG MFM Win</v>
      </c>
      <c r="C861">
        <v>5</v>
      </c>
      <c r="D861">
        <v>2</v>
      </c>
      <c r="E861">
        <v>2</v>
      </c>
      <c r="F861">
        <v>1</v>
      </c>
      <c r="G861">
        <v>1</v>
      </c>
      <c r="H861" s="406">
        <f t="shared" si="368"/>
        <v>4</v>
      </c>
      <c r="I861" s="406">
        <v>6</v>
      </c>
      <c r="J861" s="406">
        <v>0</v>
      </c>
      <c r="K861" s="406">
        <v>0</v>
      </c>
      <c r="L861" s="406">
        <v>0</v>
      </c>
      <c r="M861" s="406">
        <v>0</v>
      </c>
      <c r="N861" s="406">
        <f t="shared" si="369"/>
        <v>2</v>
      </c>
    </row>
    <row r="862" spans="1:14" outlineLevel="1">
      <c r="B862" t="str">
        <f t="shared" si="367"/>
        <v>PNG MFM Spr</v>
      </c>
      <c r="C862">
        <v>5</v>
      </c>
      <c r="D862">
        <v>2</v>
      </c>
      <c r="E862">
        <v>3</v>
      </c>
      <c r="F862">
        <v>1</v>
      </c>
      <c r="G862">
        <v>1</v>
      </c>
      <c r="H862" s="406">
        <f t="shared" si="368"/>
        <v>4</v>
      </c>
      <c r="I862" s="406">
        <v>6</v>
      </c>
      <c r="J862" s="406">
        <v>0</v>
      </c>
      <c r="K862" s="406">
        <v>0</v>
      </c>
      <c r="L862" s="406">
        <v>0</v>
      </c>
      <c r="M862" s="406">
        <v>0</v>
      </c>
      <c r="N862" s="406">
        <f t="shared" si="369"/>
        <v>2</v>
      </c>
    </row>
    <row r="863" spans="1:14" outlineLevel="1">
      <c r="A863" t="s">
        <v>809</v>
      </c>
      <c r="B863" t="str">
        <f t="shared" si="367"/>
        <v>PNG Mat Aut</v>
      </c>
      <c r="C863">
        <v>5</v>
      </c>
      <c r="D863">
        <v>4</v>
      </c>
      <c r="E863">
        <v>1</v>
      </c>
      <c r="F863">
        <v>1</v>
      </c>
      <c r="G863">
        <v>1</v>
      </c>
      <c r="H863" s="406">
        <f t="shared" si="368"/>
        <v>5</v>
      </c>
      <c r="I863" s="406">
        <v>5</v>
      </c>
      <c r="J863" s="406">
        <v>0</v>
      </c>
      <c r="K863" s="406">
        <v>0</v>
      </c>
      <c r="L863" s="406">
        <v>0</v>
      </c>
      <c r="M863" s="406">
        <v>0</v>
      </c>
      <c r="N863" s="406">
        <f t="shared" si="369"/>
        <v>3</v>
      </c>
    </row>
    <row r="864" spans="1:14" outlineLevel="1">
      <c r="B864" t="str">
        <f t="shared" si="367"/>
        <v>PNG Mat Win</v>
      </c>
      <c r="C864">
        <v>5</v>
      </c>
      <c r="D864">
        <v>4</v>
      </c>
      <c r="E864">
        <v>2</v>
      </c>
      <c r="F864">
        <v>1</v>
      </c>
      <c r="G864">
        <v>1</v>
      </c>
      <c r="H864" s="406">
        <f t="shared" si="368"/>
        <v>5</v>
      </c>
      <c r="I864" s="406">
        <f>CHOOSE($E864,4,3,2)</f>
        <v>3</v>
      </c>
      <c r="J864" s="406">
        <v>0</v>
      </c>
      <c r="K864" s="406">
        <v>0</v>
      </c>
      <c r="L864" s="406">
        <v>0</v>
      </c>
      <c r="M864" s="406">
        <v>0</v>
      </c>
      <c r="N864" s="406">
        <f t="shared" si="369"/>
        <v>3</v>
      </c>
    </row>
    <row r="865" spans="1:15" outlineLevel="1">
      <c r="A865" s="92"/>
      <c r="B865" s="92" t="str">
        <f t="shared" si="367"/>
        <v>PNG Mat Spr</v>
      </c>
      <c r="C865" s="92">
        <v>5</v>
      </c>
      <c r="D865" s="92">
        <v>4</v>
      </c>
      <c r="E865" s="92">
        <v>3</v>
      </c>
      <c r="F865" s="92">
        <v>1</v>
      </c>
      <c r="G865" s="92">
        <v>1</v>
      </c>
      <c r="H865" s="441">
        <f t="shared" si="368"/>
        <v>5</v>
      </c>
      <c r="I865" s="441">
        <v>1</v>
      </c>
      <c r="J865" s="441">
        <v>0</v>
      </c>
      <c r="K865" s="441">
        <v>0</v>
      </c>
      <c r="L865" s="441">
        <v>0</v>
      </c>
      <c r="M865" s="441">
        <v>0</v>
      </c>
      <c r="N865" s="441">
        <f t="shared" si="369"/>
        <v>3</v>
      </c>
    </row>
    <row r="868" spans="1:15">
      <c r="A868" s="14" t="s">
        <v>1561</v>
      </c>
    </row>
    <row r="869" spans="1:15" ht="80.25" outlineLevel="1">
      <c r="C869" s="187" t="s">
        <v>1353</v>
      </c>
      <c r="D869" s="187" t="s">
        <v>1435</v>
      </c>
      <c r="E869" s="187"/>
      <c r="F869" s="187" t="s">
        <v>1410</v>
      </c>
      <c r="G869" s="187" t="s">
        <v>1411</v>
      </c>
      <c r="H869" s="187" t="s">
        <v>1412</v>
      </c>
      <c r="I869" s="187" t="s">
        <v>1413</v>
      </c>
      <c r="J869" s="187" t="s">
        <v>1564</v>
      </c>
      <c r="K869" s="187" t="s">
        <v>1412</v>
      </c>
      <c r="L869" s="187" t="s">
        <v>1413</v>
      </c>
      <c r="M869" s="187" t="s">
        <v>1562</v>
      </c>
      <c r="N869" s="187" t="s">
        <v>1648</v>
      </c>
      <c r="O869" s="187" t="s">
        <v>1651</v>
      </c>
    </row>
    <row r="870" spans="1:15" outlineLevel="1">
      <c r="A870">
        <v>0</v>
      </c>
      <c r="B870" t="s">
        <v>359</v>
      </c>
      <c r="C870" s="11">
        <v>1</v>
      </c>
      <c r="D870">
        <v>1</v>
      </c>
      <c r="F870" s="11">
        <v>0</v>
      </c>
      <c r="G870" s="11">
        <v>0</v>
      </c>
      <c r="H870" s="11">
        <v>0</v>
      </c>
      <c r="I870" s="11">
        <v>0</v>
      </c>
      <c r="J870" s="11">
        <v>0</v>
      </c>
      <c r="K870" s="11">
        <v>0</v>
      </c>
      <c r="L870" s="11">
        <v>0</v>
      </c>
      <c r="M870" s="11">
        <v>1</v>
      </c>
      <c r="N870" s="11">
        <v>0</v>
      </c>
      <c r="O870" s="11">
        <v>0</v>
      </c>
    </row>
    <row r="871" spans="1:15" outlineLevel="1">
      <c r="A871">
        <v>1</v>
      </c>
      <c r="C871" s="11">
        <f>6/7</f>
        <v>0.8571428571428571</v>
      </c>
      <c r="D871">
        <v>2</v>
      </c>
      <c r="F871" s="11">
        <v>-0.1</v>
      </c>
      <c r="G871" s="11">
        <v>0.1</v>
      </c>
      <c r="H871" s="11">
        <v>0.1</v>
      </c>
      <c r="I871" s="11">
        <v>0.1</v>
      </c>
      <c r="J871" s="11">
        <v>0.01</v>
      </c>
      <c r="K871" s="11">
        <v>0.02</v>
      </c>
      <c r="L871" s="11">
        <v>0.02</v>
      </c>
      <c r="M871" s="11">
        <v>0.75</v>
      </c>
      <c r="N871" s="11">
        <v>-0.45</v>
      </c>
      <c r="O871" s="11">
        <v>20</v>
      </c>
    </row>
    <row r="872" spans="1:15" outlineLevel="1">
      <c r="A872">
        <v>2</v>
      </c>
      <c r="C872" s="11">
        <f>5/7</f>
        <v>0.7142857142857143</v>
      </c>
      <c r="D872">
        <v>2</v>
      </c>
      <c r="F872" s="11">
        <v>0.1</v>
      </c>
      <c r="G872" s="11">
        <v>-0.03</v>
      </c>
      <c r="H872" s="11">
        <v>-0.05</v>
      </c>
      <c r="I872" s="11">
        <v>-0.1</v>
      </c>
      <c r="J872" s="11">
        <v>-0.01</v>
      </c>
      <c r="K872" s="11">
        <v>-0.02</v>
      </c>
      <c r="L872" s="11">
        <v>-0.02</v>
      </c>
      <c r="M872" s="11">
        <v>1.25</v>
      </c>
      <c r="N872" s="11">
        <v>0.45</v>
      </c>
    </row>
    <row r="873" spans="1:15" outlineLevel="1">
      <c r="A873">
        <v>3</v>
      </c>
      <c r="C873" s="11">
        <f>4/7</f>
        <v>0.5714285714285714</v>
      </c>
      <c r="D873">
        <v>2</v>
      </c>
      <c r="F873" s="11">
        <v>0.2</v>
      </c>
      <c r="G873" s="11">
        <v>-0.05</v>
      </c>
      <c r="H873" s="11">
        <v>-0.1</v>
      </c>
      <c r="I873" s="11">
        <v>-0.2</v>
      </c>
      <c r="J873" s="11">
        <v>-0.02</v>
      </c>
      <c r="K873" s="11">
        <v>-0.05</v>
      </c>
      <c r="L873" s="11">
        <v>-0.05</v>
      </c>
      <c r="N873" s="11">
        <v>0.9</v>
      </c>
    </row>
    <row r="874" spans="1:15" outlineLevel="1">
      <c r="A874">
        <v>4</v>
      </c>
      <c r="C874" s="11">
        <f>8/7</f>
        <v>1.1428571428571428</v>
      </c>
      <c r="D874">
        <v>3</v>
      </c>
      <c r="N874" s="11">
        <v>1.35</v>
      </c>
    </row>
    <row r="875" spans="1:15" outlineLevel="1">
      <c r="A875">
        <v>5</v>
      </c>
      <c r="C875" s="11">
        <f>9/7</f>
        <v>1.2857142857142858</v>
      </c>
      <c r="D875">
        <v>3</v>
      </c>
    </row>
    <row r="876" spans="1:15" outlineLevel="1">
      <c r="A876">
        <v>6</v>
      </c>
      <c r="C876" s="11">
        <f>11/7</f>
        <v>1.5714285714285714</v>
      </c>
      <c r="D876">
        <v>4</v>
      </c>
    </row>
    <row r="877" spans="1:15" outlineLevel="1">
      <c r="F877" t="s">
        <v>1416</v>
      </c>
    </row>
    <row r="878" spans="1:15" outlineLevel="1">
      <c r="B878" t="s">
        <v>1414</v>
      </c>
      <c r="C878" s="11">
        <v>50</v>
      </c>
    </row>
    <row r="879" spans="1:15" outlineLevel="1">
      <c r="C879" s="18" t="s">
        <v>1868</v>
      </c>
    </row>
    <row r="880" spans="1:15" outlineLevel="1"/>
    <row r="882" spans="1:32">
      <c r="A882" s="14" t="s">
        <v>2993</v>
      </c>
      <c r="C882" s="18">
        <v>0</v>
      </c>
      <c r="D882" s="18">
        <v>1</v>
      </c>
      <c r="E882" s="18">
        <v>2</v>
      </c>
      <c r="F882" s="18">
        <v>3</v>
      </c>
      <c r="G882" s="18">
        <v>4</v>
      </c>
      <c r="H882" s="18">
        <v>5</v>
      </c>
      <c r="I882" s="18">
        <v>6</v>
      </c>
      <c r="J882" s="18">
        <v>7</v>
      </c>
      <c r="K882" s="18">
        <v>8</v>
      </c>
      <c r="L882" s="18">
        <v>9</v>
      </c>
      <c r="M882" s="18">
        <v>10</v>
      </c>
      <c r="N882" s="18">
        <v>11</v>
      </c>
      <c r="O882" s="18">
        <v>12</v>
      </c>
      <c r="P882" s="18">
        <v>13</v>
      </c>
      <c r="Q882" s="18">
        <v>14</v>
      </c>
      <c r="R882" s="18">
        <v>15</v>
      </c>
      <c r="S882" s="18">
        <v>16</v>
      </c>
      <c r="T882" s="18">
        <v>17</v>
      </c>
    </row>
    <row r="883" spans="1:32" outlineLevel="1">
      <c r="C883" s="110" t="s">
        <v>1829</v>
      </c>
      <c r="D883" s="110" t="s">
        <v>1836</v>
      </c>
      <c r="E883" s="110" t="s">
        <v>1830</v>
      </c>
      <c r="F883" s="552" t="s">
        <v>1832</v>
      </c>
      <c r="G883" s="552" t="s">
        <v>1833</v>
      </c>
      <c r="H883" s="552" t="s">
        <v>1831</v>
      </c>
      <c r="I883" s="110" t="s">
        <v>1916</v>
      </c>
      <c r="J883" s="110" t="s">
        <v>1995</v>
      </c>
      <c r="K883" s="110" t="s">
        <v>1835</v>
      </c>
      <c r="L883" s="110" t="s">
        <v>1834</v>
      </c>
      <c r="M883" s="110" t="s">
        <v>1837</v>
      </c>
      <c r="N883" s="110" t="s">
        <v>1838</v>
      </c>
      <c r="O883" s="110" t="s">
        <v>1839</v>
      </c>
      <c r="P883" s="110" t="s">
        <v>1840</v>
      </c>
      <c r="Q883" s="110" t="s">
        <v>1841</v>
      </c>
      <c r="R883" s="110" t="s">
        <v>1842</v>
      </c>
      <c r="S883" s="110" t="s">
        <v>1843</v>
      </c>
      <c r="T883" s="110" t="s">
        <v>2033</v>
      </c>
    </row>
    <row r="884" spans="1:32" outlineLevel="1">
      <c r="C884" s="110"/>
      <c r="D884" s="110" t="s">
        <v>9</v>
      </c>
      <c r="E884" s="110"/>
      <c r="F884" s="274" t="s">
        <v>2040</v>
      </c>
      <c r="G884" s="110"/>
      <c r="H884" s="110"/>
      <c r="I884" s="110"/>
      <c r="J884" s="110"/>
      <c r="K884" s="110"/>
      <c r="M884" s="110" t="s">
        <v>9</v>
      </c>
      <c r="N884" s="110" t="s">
        <v>9</v>
      </c>
      <c r="O884" s="110" t="s">
        <v>9</v>
      </c>
      <c r="P884" s="110" t="s">
        <v>9</v>
      </c>
      <c r="Q884" s="110" t="s">
        <v>0</v>
      </c>
      <c r="R884" s="110" t="s">
        <v>9</v>
      </c>
      <c r="S884" s="110" t="s">
        <v>9</v>
      </c>
      <c r="T884" s="110" t="s">
        <v>9</v>
      </c>
      <c r="U884" s="110"/>
      <c r="V884" s="110"/>
      <c r="W884" s="110"/>
      <c r="X884" s="110"/>
      <c r="Y884" s="110"/>
      <c r="Z884" s="110" t="s">
        <v>0</v>
      </c>
      <c r="AA884" s="110" t="s">
        <v>9</v>
      </c>
      <c r="AB884" s="110" t="s">
        <v>9</v>
      </c>
      <c r="AC884" s="110" t="s">
        <v>9</v>
      </c>
      <c r="AD884" s="110" t="s">
        <v>0</v>
      </c>
      <c r="AE884" s="110" t="s">
        <v>9</v>
      </c>
      <c r="AF884" s="110" t="s">
        <v>0</v>
      </c>
    </row>
    <row r="885" spans="1:32" ht="59.25" customHeight="1" outlineLevel="1">
      <c r="C885" s="187"/>
      <c r="D885" s="187" t="s">
        <v>24</v>
      </c>
      <c r="E885" s="187" t="s">
        <v>1771</v>
      </c>
      <c r="F885" s="187" t="s">
        <v>2041</v>
      </c>
      <c r="G885" s="187" t="s">
        <v>2042</v>
      </c>
      <c r="H885" s="187"/>
      <c r="I885" s="187" t="s">
        <v>1889</v>
      </c>
      <c r="J885" s="187"/>
      <c r="K885" s="187"/>
      <c r="M885" s="187" t="s">
        <v>1714</v>
      </c>
      <c r="N885" s="187" t="s">
        <v>1715</v>
      </c>
      <c r="O885" s="187" t="s">
        <v>356</v>
      </c>
      <c r="P885" s="187" t="s">
        <v>189</v>
      </c>
      <c r="Q885" s="187" t="s">
        <v>25</v>
      </c>
      <c r="R885" s="187" t="s">
        <v>26</v>
      </c>
      <c r="S885" s="187" t="s">
        <v>1848</v>
      </c>
      <c r="T885" s="187" t="s">
        <v>2033</v>
      </c>
      <c r="U885" s="187" t="s">
        <v>1714</v>
      </c>
      <c r="V885" s="187" t="s">
        <v>1715</v>
      </c>
      <c r="W885" s="187" t="s">
        <v>1716</v>
      </c>
      <c r="X885" s="187" t="s">
        <v>1717</v>
      </c>
      <c r="Y885" s="187" t="s">
        <v>1718</v>
      </c>
      <c r="Z885" s="187" t="s">
        <v>1847</v>
      </c>
      <c r="AA885" s="187" t="s">
        <v>1768</v>
      </c>
      <c r="AB885" s="187" t="s">
        <v>1769</v>
      </c>
      <c r="AC885" s="187" t="s">
        <v>1770</v>
      </c>
      <c r="AD885" s="187" t="s">
        <v>1771</v>
      </c>
      <c r="AE885" s="187" t="s">
        <v>1772</v>
      </c>
      <c r="AF885" s="187" t="s">
        <v>1773</v>
      </c>
    </row>
    <row r="886" spans="1:32" outlineLevel="1">
      <c r="A886">
        <v>1</v>
      </c>
      <c r="B886" t="s">
        <v>359</v>
      </c>
      <c r="C886" s="11"/>
      <c r="D886" s="11">
        <v>0</v>
      </c>
      <c r="E886" s="11">
        <v>1</v>
      </c>
      <c r="F886" s="11">
        <v>1</v>
      </c>
      <c r="G886" s="11">
        <v>1</v>
      </c>
      <c r="H886" s="11"/>
      <c r="I886" s="11">
        <v>0</v>
      </c>
      <c r="J886" s="11"/>
      <c r="K886" s="11"/>
      <c r="L886" s="11"/>
      <c r="M886" s="11">
        <v>0</v>
      </c>
      <c r="N886" s="11">
        <v>0</v>
      </c>
      <c r="O886" s="11">
        <v>0</v>
      </c>
      <c r="P886" s="11">
        <v>0</v>
      </c>
      <c r="Q886" s="11">
        <v>1</v>
      </c>
      <c r="R886" s="11">
        <v>0</v>
      </c>
      <c r="S886" s="11">
        <v>0</v>
      </c>
      <c r="T886" s="11">
        <v>0</v>
      </c>
      <c r="U886" s="11">
        <v>0</v>
      </c>
      <c r="V886" s="11">
        <v>0</v>
      </c>
      <c r="W886" s="11">
        <v>0</v>
      </c>
      <c r="X886" s="11">
        <v>0</v>
      </c>
      <c r="Y886" s="11">
        <v>0</v>
      </c>
      <c r="Z886" s="11">
        <v>1.1000000000000001</v>
      </c>
      <c r="AA886" s="11">
        <v>0.1</v>
      </c>
      <c r="AB886" s="11">
        <v>0.1</v>
      </c>
      <c r="AC886" s="11">
        <v>0.2</v>
      </c>
      <c r="AD886" s="11">
        <v>0.9</v>
      </c>
      <c r="AE886" s="11">
        <v>-0.1</v>
      </c>
      <c r="AF886" s="11">
        <v>1.1000000000000001</v>
      </c>
    </row>
    <row r="887" spans="1:32" outlineLevel="1">
      <c r="A887">
        <v>2</v>
      </c>
      <c r="C887" s="11"/>
      <c r="D887" s="11">
        <v>-1</v>
      </c>
      <c r="E887" s="490">
        <v>1</v>
      </c>
      <c r="F887" s="11">
        <f>1+D887/50</f>
        <v>0.98</v>
      </c>
      <c r="G887" s="11">
        <f>F887</f>
        <v>0.98</v>
      </c>
      <c r="H887" s="11"/>
      <c r="I887" s="11">
        <v>-1</v>
      </c>
      <c r="J887" s="11"/>
      <c r="K887" s="11"/>
      <c r="L887" s="11"/>
      <c r="M887" s="11">
        <v>0.01</v>
      </c>
      <c r="N887" s="11">
        <v>-0.01</v>
      </c>
      <c r="O887" s="11">
        <v>0.01</v>
      </c>
      <c r="P887" s="488">
        <f>0.01/365</f>
        <v>2.7397260273972603E-5</v>
      </c>
      <c r="Q887" s="11">
        <v>0.99</v>
      </c>
      <c r="R887" s="11">
        <v>0.1</v>
      </c>
      <c r="S887" s="11">
        <v>-1</v>
      </c>
      <c r="T887" s="11">
        <v>-0.5</v>
      </c>
      <c r="U887" s="11">
        <v>0.01</v>
      </c>
      <c r="V887" s="11">
        <v>-0.05</v>
      </c>
      <c r="W887" s="11">
        <v>0.01</v>
      </c>
      <c r="X887" s="11">
        <v>0.01</v>
      </c>
      <c r="Y887" s="11">
        <v>0.01</v>
      </c>
      <c r="Z887" s="11">
        <v>0.9</v>
      </c>
      <c r="AA887" s="11">
        <v>-0.1</v>
      </c>
      <c r="AB887" s="11">
        <v>-0.1</v>
      </c>
      <c r="AC887" s="11">
        <v>-0.2</v>
      </c>
      <c r="AD887" s="11">
        <v>1.1000000000000001</v>
      </c>
      <c r="AE887" s="11">
        <v>0.1</v>
      </c>
      <c r="AF887" s="11">
        <v>0.9</v>
      </c>
    </row>
    <row r="888" spans="1:32" outlineLevel="1">
      <c r="A888">
        <v>3</v>
      </c>
      <c r="C888" s="11"/>
      <c r="D888" s="11">
        <v>1</v>
      </c>
      <c r="E888" s="490">
        <v>1</v>
      </c>
      <c r="F888" s="11">
        <f t="shared" ref="F888:F893" si="370">1+D888/50</f>
        <v>1.02</v>
      </c>
      <c r="G888" s="11">
        <f t="shared" ref="G888:G894" si="371">F888</f>
        <v>1.02</v>
      </c>
      <c r="H888" s="11"/>
      <c r="I888" s="11">
        <v>1</v>
      </c>
      <c r="J888" s="11"/>
      <c r="K888" s="11"/>
      <c r="L888" s="11"/>
      <c r="M888" s="11">
        <v>-0.01</v>
      </c>
      <c r="N888" s="11">
        <v>0.01</v>
      </c>
      <c r="O888" s="11">
        <v>-0.01</v>
      </c>
      <c r="P888" s="489">
        <f>-0.01/365</f>
        <v>-2.7397260273972603E-5</v>
      </c>
      <c r="Q888" s="11">
        <v>1.01</v>
      </c>
      <c r="R888" s="11">
        <v>-0.1</v>
      </c>
      <c r="S888" s="11">
        <v>1</v>
      </c>
      <c r="T888" s="11">
        <v>0.5</v>
      </c>
      <c r="U888" s="11">
        <v>-0.01</v>
      </c>
      <c r="V888" s="11">
        <v>0.05</v>
      </c>
      <c r="W888" s="11">
        <v>-0.01</v>
      </c>
      <c r="X888" s="11">
        <v>-0.01</v>
      </c>
      <c r="Y888" s="11">
        <v>-0.01</v>
      </c>
      <c r="Z888" s="11">
        <v>0</v>
      </c>
      <c r="AA888" s="11">
        <v>0</v>
      </c>
      <c r="AB888" s="11">
        <v>0</v>
      </c>
      <c r="AC888" s="11">
        <v>0</v>
      </c>
      <c r="AD888" s="11">
        <v>0</v>
      </c>
      <c r="AE888" s="11">
        <v>0</v>
      </c>
      <c r="AF888" s="11">
        <v>0</v>
      </c>
    </row>
    <row r="889" spans="1:32" outlineLevel="1">
      <c r="A889">
        <v>4</v>
      </c>
      <c r="C889" s="11"/>
      <c r="D889" s="11">
        <v>-2</v>
      </c>
      <c r="E889" s="490">
        <v>1</v>
      </c>
      <c r="F889" s="11">
        <f t="shared" si="370"/>
        <v>0.96</v>
      </c>
      <c r="G889" s="11">
        <f t="shared" si="371"/>
        <v>0.96</v>
      </c>
      <c r="H889" s="11"/>
      <c r="I889" s="11">
        <v>-2</v>
      </c>
      <c r="J889" s="11"/>
      <c r="K889" s="11"/>
      <c r="L889" s="11"/>
      <c r="M889" s="11">
        <v>0.02</v>
      </c>
      <c r="N889" s="11">
        <v>-0.05</v>
      </c>
      <c r="O889" s="11">
        <v>0.02</v>
      </c>
      <c r="P889" s="489">
        <f>0.02/365</f>
        <v>5.4794520547945207E-5</v>
      </c>
      <c r="Q889" s="11">
        <v>0.95</v>
      </c>
      <c r="R889" s="11">
        <v>0.5</v>
      </c>
      <c r="S889" s="11">
        <v>-2</v>
      </c>
      <c r="T889" s="11">
        <v>-1</v>
      </c>
      <c r="U889" s="11">
        <v>0.02</v>
      </c>
      <c r="V889" s="11">
        <v>-0.1</v>
      </c>
      <c r="W889" s="11">
        <v>0.02</v>
      </c>
      <c r="X889" s="11">
        <v>0.02</v>
      </c>
      <c r="Y889" s="11">
        <v>0.02</v>
      </c>
      <c r="Z889" s="11">
        <v>0</v>
      </c>
      <c r="AA889" s="11">
        <v>0</v>
      </c>
      <c r="AB889" s="11">
        <v>0</v>
      </c>
      <c r="AC889" s="11">
        <v>0</v>
      </c>
      <c r="AD889" s="11">
        <v>0</v>
      </c>
      <c r="AE889" s="11">
        <v>0</v>
      </c>
      <c r="AF889" s="11">
        <v>0</v>
      </c>
    </row>
    <row r="890" spans="1:32" outlineLevel="1">
      <c r="A890">
        <v>5</v>
      </c>
      <c r="C890" s="11"/>
      <c r="D890" s="11">
        <v>2</v>
      </c>
      <c r="E890" s="490">
        <v>1</v>
      </c>
      <c r="F890" s="11">
        <f t="shared" si="370"/>
        <v>1.04</v>
      </c>
      <c r="G890" s="11">
        <f t="shared" si="371"/>
        <v>1.04</v>
      </c>
      <c r="H890" s="11"/>
      <c r="I890" s="11">
        <v>2</v>
      </c>
      <c r="J890" s="11"/>
      <c r="K890" s="11"/>
      <c r="L890" s="11"/>
      <c r="M890" s="11">
        <v>-0.02</v>
      </c>
      <c r="N890" s="11">
        <v>0.05</v>
      </c>
      <c r="O890" s="11">
        <v>-0.02</v>
      </c>
      <c r="P890" s="489">
        <f>-0.02/365</f>
        <v>-5.4794520547945207E-5</v>
      </c>
      <c r="Q890" s="11">
        <v>1.05</v>
      </c>
      <c r="R890" s="11">
        <v>-0.5</v>
      </c>
      <c r="S890" s="11">
        <v>2</v>
      </c>
      <c r="T890" s="11">
        <v>1</v>
      </c>
      <c r="U890" s="11">
        <v>-0.02</v>
      </c>
      <c r="V890" s="11">
        <v>0.1</v>
      </c>
      <c r="W890" s="11">
        <v>-0.02</v>
      </c>
      <c r="X890" s="11">
        <v>-0.02</v>
      </c>
      <c r="Y890" s="11">
        <v>-0.02</v>
      </c>
      <c r="Z890" s="11">
        <v>0</v>
      </c>
      <c r="AA890" s="11">
        <v>0</v>
      </c>
      <c r="AB890" s="11">
        <v>0</v>
      </c>
      <c r="AC890" s="11">
        <v>0</v>
      </c>
      <c r="AD890" s="11">
        <v>0</v>
      </c>
      <c r="AE890" s="11">
        <v>0</v>
      </c>
      <c r="AF890" s="11">
        <v>0</v>
      </c>
    </row>
    <row r="891" spans="1:32" outlineLevel="1">
      <c r="A891">
        <v>6</v>
      </c>
      <c r="C891" s="11"/>
      <c r="D891" s="11">
        <v>-5</v>
      </c>
      <c r="E891" s="490">
        <v>1</v>
      </c>
      <c r="F891" s="11">
        <f t="shared" si="370"/>
        <v>0.9</v>
      </c>
      <c r="G891" s="11">
        <f t="shared" si="371"/>
        <v>0.9</v>
      </c>
      <c r="H891" s="11"/>
      <c r="I891" s="11">
        <v>-4</v>
      </c>
      <c r="J891" s="11"/>
      <c r="K891" s="11"/>
      <c r="L891" s="11"/>
      <c r="M891" s="11">
        <v>0.05</v>
      </c>
      <c r="N891" s="11">
        <v>-0.1</v>
      </c>
      <c r="O891" s="11">
        <v>0.05</v>
      </c>
      <c r="P891" s="489">
        <f>0.05/365</f>
        <v>1.3698630136986303E-4</v>
      </c>
      <c r="Q891" s="11">
        <v>0.9</v>
      </c>
      <c r="R891" s="11">
        <v>1</v>
      </c>
      <c r="S891" s="11">
        <v>-5</v>
      </c>
      <c r="T891" s="11">
        <v>-2</v>
      </c>
      <c r="U891" s="11">
        <v>0.05</v>
      </c>
      <c r="V891" s="11">
        <v>-0.2</v>
      </c>
      <c r="W891" s="11">
        <v>0.05</v>
      </c>
      <c r="X891" s="11">
        <v>0.05</v>
      </c>
      <c r="Y891" s="11">
        <v>0.05</v>
      </c>
      <c r="Z891" s="11">
        <v>0</v>
      </c>
      <c r="AA891" s="11">
        <v>0</v>
      </c>
      <c r="AB891" s="11">
        <v>0</v>
      </c>
      <c r="AC891" s="11">
        <v>0</v>
      </c>
      <c r="AD891" s="11">
        <v>0</v>
      </c>
      <c r="AE891" s="11">
        <v>0</v>
      </c>
      <c r="AF891" s="11">
        <v>0</v>
      </c>
    </row>
    <row r="892" spans="1:32" outlineLevel="1">
      <c r="A892">
        <v>7</v>
      </c>
      <c r="C892" s="11"/>
      <c r="D892" s="11">
        <v>5</v>
      </c>
      <c r="E892" s="490">
        <v>1</v>
      </c>
      <c r="F892" s="11">
        <f t="shared" si="370"/>
        <v>1.1000000000000001</v>
      </c>
      <c r="G892" s="11">
        <f t="shared" si="371"/>
        <v>1.1000000000000001</v>
      </c>
      <c r="H892" s="11"/>
      <c r="I892" s="11">
        <v>4</v>
      </c>
      <c r="J892" s="11"/>
      <c r="K892" s="11"/>
      <c r="L892" s="11"/>
      <c r="M892" s="11">
        <v>-0.05</v>
      </c>
      <c r="N892" s="11">
        <v>0.1</v>
      </c>
      <c r="O892" s="11">
        <v>-0.05</v>
      </c>
      <c r="P892" s="489">
        <f>-0.05/365</f>
        <v>-1.3698630136986303E-4</v>
      </c>
      <c r="Q892" s="11">
        <v>1.1000000000000001</v>
      </c>
      <c r="R892" s="11">
        <v>-1</v>
      </c>
      <c r="S892" s="11">
        <v>5</v>
      </c>
      <c r="T892" s="11">
        <v>2</v>
      </c>
      <c r="U892" s="11">
        <v>-0.05</v>
      </c>
      <c r="V892" s="11">
        <v>0.2</v>
      </c>
      <c r="W892" s="11">
        <v>-0.05</v>
      </c>
      <c r="X892" s="11">
        <v>-0.05</v>
      </c>
      <c r="Y892" s="11">
        <v>-0.05</v>
      </c>
      <c r="Z892" s="11">
        <v>0</v>
      </c>
      <c r="AA892" s="11">
        <v>0</v>
      </c>
      <c r="AB892" s="11">
        <v>0</v>
      </c>
      <c r="AC892" s="11">
        <v>0</v>
      </c>
      <c r="AD892" s="11">
        <v>0</v>
      </c>
      <c r="AE892" s="11">
        <v>0</v>
      </c>
      <c r="AF892" s="11">
        <v>0</v>
      </c>
    </row>
    <row r="893" spans="1:32" outlineLevel="1">
      <c r="A893">
        <v>8</v>
      </c>
      <c r="C893" s="11"/>
      <c r="D893" s="11">
        <v>-10</v>
      </c>
      <c r="E893" s="490">
        <v>1</v>
      </c>
      <c r="F893" s="11">
        <f t="shared" si="370"/>
        <v>0.8</v>
      </c>
      <c r="G893" s="11">
        <f t="shared" si="371"/>
        <v>0.8</v>
      </c>
      <c r="H893" s="11"/>
      <c r="I893" s="11">
        <v>-8</v>
      </c>
      <c r="J893" s="11"/>
      <c r="K893" s="11"/>
      <c r="L893" s="11"/>
      <c r="M893" s="11">
        <v>0.1</v>
      </c>
      <c r="N893" s="11">
        <v>-0.2</v>
      </c>
      <c r="O893" s="11">
        <v>0.1</v>
      </c>
      <c r="P893" s="489">
        <f>0.1/365</f>
        <v>2.7397260273972606E-4</v>
      </c>
      <c r="Q893" s="11">
        <v>0.8</v>
      </c>
      <c r="R893" s="11">
        <v>2</v>
      </c>
      <c r="S893" s="11">
        <v>-10</v>
      </c>
      <c r="T893" s="11">
        <v>-5</v>
      </c>
      <c r="U893" s="11">
        <v>0.1</v>
      </c>
      <c r="V893" s="11">
        <v>-0.3</v>
      </c>
      <c r="W893" s="11">
        <v>0.1</v>
      </c>
      <c r="X893" s="11">
        <v>0.1</v>
      </c>
      <c r="Y893" s="11">
        <v>0.1</v>
      </c>
      <c r="Z893" s="11">
        <v>0</v>
      </c>
      <c r="AA893" s="11">
        <v>0</v>
      </c>
      <c r="AB893" s="11">
        <v>0</v>
      </c>
      <c r="AC893" s="11">
        <v>0</v>
      </c>
      <c r="AD893" s="11">
        <v>0</v>
      </c>
      <c r="AE893" s="11">
        <v>0</v>
      </c>
      <c r="AF893" s="11">
        <v>0</v>
      </c>
    </row>
    <row r="894" spans="1:32" outlineLevel="1">
      <c r="A894">
        <v>9</v>
      </c>
      <c r="C894" s="11"/>
      <c r="D894" s="11">
        <v>10</v>
      </c>
      <c r="E894" s="490">
        <v>1</v>
      </c>
      <c r="F894" s="11">
        <f>1+D894/50</f>
        <v>1.2</v>
      </c>
      <c r="G894" s="11">
        <f t="shared" si="371"/>
        <v>1.2</v>
      </c>
      <c r="H894" s="11"/>
      <c r="I894" s="11">
        <v>8</v>
      </c>
      <c r="J894" s="11"/>
      <c r="K894" s="11"/>
      <c r="L894" s="11"/>
      <c r="M894" s="11">
        <v>-0.1</v>
      </c>
      <c r="N894" s="11">
        <v>0.2</v>
      </c>
      <c r="O894" s="11">
        <v>-0.1</v>
      </c>
      <c r="P894" s="489">
        <f>-0.1/365</f>
        <v>-2.7397260273972606E-4</v>
      </c>
      <c r="Q894" s="11">
        <v>1.2</v>
      </c>
      <c r="R894" s="11">
        <v>-2</v>
      </c>
      <c r="S894" s="11">
        <v>10</v>
      </c>
      <c r="T894" s="11">
        <v>5</v>
      </c>
      <c r="U894" s="11">
        <v>-0.1</v>
      </c>
      <c r="V894" s="11">
        <v>0.3</v>
      </c>
      <c r="W894" s="11">
        <v>-0.1</v>
      </c>
      <c r="X894" s="11">
        <v>-0.1</v>
      </c>
      <c r="Y894" s="11">
        <v>-0.1</v>
      </c>
      <c r="Z894" s="11">
        <v>0</v>
      </c>
      <c r="AA894" s="11">
        <v>0</v>
      </c>
      <c r="AB894" s="11">
        <v>0</v>
      </c>
      <c r="AC894" s="11">
        <v>0</v>
      </c>
      <c r="AD894" s="11">
        <v>0</v>
      </c>
      <c r="AE894" s="11">
        <v>0</v>
      </c>
      <c r="AF894" s="11">
        <v>0</v>
      </c>
    </row>
    <row r="895" spans="1:32" outlineLevel="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7" spans="1:21">
      <c r="A897" s="14" t="s">
        <v>1727</v>
      </c>
      <c r="C897" s="188" t="s">
        <v>1132</v>
      </c>
      <c r="D897" s="188" t="s">
        <v>809</v>
      </c>
    </row>
    <row r="898" spans="1:21" ht="72.75" customHeight="1" outlineLevel="1">
      <c r="C898" s="187" t="s">
        <v>1732</v>
      </c>
      <c r="D898" s="187" t="s">
        <v>1732</v>
      </c>
      <c r="E898" s="187" t="s">
        <v>1004</v>
      </c>
      <c r="F898" s="187" t="s">
        <v>1644</v>
      </c>
      <c r="G898" s="187" t="s">
        <v>1645</v>
      </c>
      <c r="H898" s="187" t="s">
        <v>1646</v>
      </c>
      <c r="I898" s="187" t="s">
        <v>1647</v>
      </c>
      <c r="J898" s="187" t="s">
        <v>1729</v>
      </c>
      <c r="K898" s="187" t="s">
        <v>1730</v>
      </c>
      <c r="L898" s="187" t="s">
        <v>1731</v>
      </c>
    </row>
    <row r="899" spans="1:21" outlineLevel="1">
      <c r="A899">
        <v>1</v>
      </c>
      <c r="B899" t="s">
        <v>359</v>
      </c>
      <c r="C899" s="88">
        <v>0</v>
      </c>
      <c r="D899" s="88">
        <v>0</v>
      </c>
      <c r="E899" s="28">
        <v>3</v>
      </c>
      <c r="F899" s="28">
        <v>0</v>
      </c>
      <c r="G899" s="28">
        <v>0</v>
      </c>
      <c r="H899" s="28">
        <v>0</v>
      </c>
      <c r="I899" s="28">
        <v>0</v>
      </c>
      <c r="J899" s="28">
        <v>0</v>
      </c>
      <c r="K899" s="28">
        <v>0</v>
      </c>
      <c r="L899" s="28">
        <v>0</v>
      </c>
    </row>
    <row r="900" spans="1:21" outlineLevel="1">
      <c r="A900">
        <v>2</v>
      </c>
      <c r="C900" s="88">
        <v>-0.1</v>
      </c>
      <c r="D900" s="88">
        <v>0.3</v>
      </c>
      <c r="E900" s="28">
        <f>E899</f>
        <v>3</v>
      </c>
      <c r="F900" s="28">
        <v>0</v>
      </c>
      <c r="G900" s="28">
        <v>0</v>
      </c>
      <c r="H900" s="28">
        <v>0</v>
      </c>
      <c r="I900" s="28">
        <v>0</v>
      </c>
      <c r="J900" s="28">
        <v>0</v>
      </c>
      <c r="K900" s="28">
        <v>0</v>
      </c>
      <c r="L900" s="28">
        <v>7.0000000000000007E-2</v>
      </c>
    </row>
    <row r="901" spans="1:21" outlineLevel="1">
      <c r="A901">
        <v>3</v>
      </c>
      <c r="C901" s="88">
        <v>0.1</v>
      </c>
      <c r="D901" s="88">
        <v>0.4</v>
      </c>
      <c r="E901" s="28">
        <f t="shared" ref="E901:E907" si="372">E900</f>
        <v>3</v>
      </c>
      <c r="F901" s="28">
        <v>0</v>
      </c>
      <c r="G901" s="28">
        <v>0</v>
      </c>
      <c r="H901" s="28">
        <v>0</v>
      </c>
      <c r="I901" s="28">
        <v>0</v>
      </c>
      <c r="J901" s="28">
        <v>0</v>
      </c>
      <c r="K901" s="28">
        <v>0</v>
      </c>
      <c r="L901" s="28">
        <v>-7.0000000000000007E-2</v>
      </c>
    </row>
    <row r="902" spans="1:21" outlineLevel="1">
      <c r="A902">
        <v>4</v>
      </c>
      <c r="C902" s="88">
        <v>0.2</v>
      </c>
      <c r="D902" s="88">
        <v>0.5</v>
      </c>
      <c r="E902" s="28">
        <f t="shared" si="372"/>
        <v>3</v>
      </c>
      <c r="F902" s="28">
        <v>0</v>
      </c>
      <c r="G902" s="28">
        <v>0</v>
      </c>
      <c r="H902" s="28">
        <v>0</v>
      </c>
      <c r="I902" s="28">
        <v>0</v>
      </c>
      <c r="J902" s="28">
        <v>0</v>
      </c>
      <c r="K902" s="28">
        <v>7.0000000000000007E-2</v>
      </c>
      <c r="L902" s="28">
        <v>0</v>
      </c>
    </row>
    <row r="903" spans="1:21" outlineLevel="1">
      <c r="A903">
        <v>5</v>
      </c>
      <c r="C903" s="88">
        <v>0.3</v>
      </c>
      <c r="D903" s="88">
        <v>0.6</v>
      </c>
      <c r="E903" s="28">
        <f t="shared" si="372"/>
        <v>3</v>
      </c>
      <c r="F903" s="28">
        <v>0</v>
      </c>
      <c r="G903" s="28">
        <v>0</v>
      </c>
      <c r="H903" s="28">
        <v>0</v>
      </c>
      <c r="I903" s="28">
        <v>0</v>
      </c>
      <c r="J903" s="28">
        <v>0</v>
      </c>
      <c r="K903" s="28">
        <v>7.0000000000000007E-2</v>
      </c>
      <c r="L903" s="28">
        <v>7.0000000000000007E-2</v>
      </c>
    </row>
    <row r="904" spans="1:21" outlineLevel="1">
      <c r="A904">
        <v>6</v>
      </c>
      <c r="C904" s="88">
        <v>0.5</v>
      </c>
      <c r="D904" s="88">
        <v>0.7</v>
      </c>
      <c r="E904" s="28">
        <f t="shared" si="372"/>
        <v>3</v>
      </c>
      <c r="F904" s="28">
        <v>0</v>
      </c>
      <c r="G904" s="28">
        <v>0</v>
      </c>
      <c r="H904" s="28">
        <v>0</v>
      </c>
      <c r="I904" s="28">
        <v>0</v>
      </c>
      <c r="J904" s="28">
        <v>0</v>
      </c>
      <c r="K904" s="28">
        <v>7.0000000000000007E-2</v>
      </c>
      <c r="L904" s="28">
        <v>-7.0000000000000007E-2</v>
      </c>
    </row>
    <row r="905" spans="1:21" outlineLevel="1">
      <c r="A905">
        <v>7</v>
      </c>
      <c r="E905" s="28">
        <f t="shared" si="372"/>
        <v>3</v>
      </c>
      <c r="F905" s="28">
        <v>0</v>
      </c>
      <c r="G905" s="28">
        <v>0</v>
      </c>
      <c r="H905" s="28">
        <v>0</v>
      </c>
      <c r="I905" s="28">
        <v>0</v>
      </c>
      <c r="J905" s="28">
        <v>0</v>
      </c>
      <c r="K905" s="28">
        <v>-7.0000000000000007E-2</v>
      </c>
      <c r="L905" s="28">
        <v>0</v>
      </c>
    </row>
    <row r="906" spans="1:21" outlineLevel="1">
      <c r="A906">
        <v>8</v>
      </c>
      <c r="E906" s="28">
        <f t="shared" si="372"/>
        <v>3</v>
      </c>
      <c r="F906" s="28">
        <v>0</v>
      </c>
      <c r="G906" s="28">
        <v>0</v>
      </c>
      <c r="H906" s="28">
        <v>0</v>
      </c>
      <c r="I906" s="28">
        <v>0</v>
      </c>
      <c r="J906" s="28">
        <v>0</v>
      </c>
      <c r="K906" s="28">
        <v>-7.0000000000000007E-2</v>
      </c>
      <c r="L906" s="28">
        <v>7.0000000000000007E-2</v>
      </c>
    </row>
    <row r="907" spans="1:21" outlineLevel="1">
      <c r="A907">
        <v>9</v>
      </c>
      <c r="E907" s="28">
        <f t="shared" si="372"/>
        <v>3</v>
      </c>
      <c r="F907" s="28">
        <v>0</v>
      </c>
      <c r="G907" s="28">
        <v>0</v>
      </c>
      <c r="H907" s="28">
        <v>0</v>
      </c>
      <c r="I907" s="28">
        <v>0</v>
      </c>
      <c r="J907" s="28">
        <v>0</v>
      </c>
      <c r="K907" s="28">
        <v>-7.0000000000000007E-2</v>
      </c>
      <c r="L907" s="28">
        <v>-7.0000000000000007E-2</v>
      </c>
    </row>
    <row r="908" spans="1:21" outlineLevel="1">
      <c r="A908">
        <v>10</v>
      </c>
      <c r="E908" s="28">
        <v>2</v>
      </c>
      <c r="F908" s="28">
        <v>7</v>
      </c>
      <c r="G908" s="28">
        <v>8</v>
      </c>
      <c r="H908" s="28">
        <v>9</v>
      </c>
      <c r="I908" s="28">
        <v>9</v>
      </c>
      <c r="J908" s="28">
        <v>0</v>
      </c>
      <c r="K908" s="28">
        <v>0</v>
      </c>
      <c r="L908" s="28">
        <v>0</v>
      </c>
    </row>
    <row r="909" spans="1:21" outlineLevel="1"/>
    <row r="911" spans="1:21">
      <c r="A911" s="569" t="s">
        <v>2240</v>
      </c>
    </row>
    <row r="912" spans="1:21" ht="51.75" customHeight="1" outlineLevel="1">
      <c r="E912" s="187" t="s">
        <v>2252</v>
      </c>
      <c r="F912" s="187" t="s">
        <v>2266</v>
      </c>
      <c r="G912" s="187" t="s">
        <v>2249</v>
      </c>
      <c r="H912" s="187" t="s">
        <v>2260</v>
      </c>
      <c r="I912" s="187" t="s">
        <v>2261</v>
      </c>
      <c r="J912" s="187" t="s">
        <v>2241</v>
      </c>
      <c r="K912" s="355" t="s">
        <v>1841</v>
      </c>
      <c r="L912" s="103"/>
      <c r="M912" s="187" t="s">
        <v>1842</v>
      </c>
      <c r="N912" s="187" t="s">
        <v>2277</v>
      </c>
      <c r="O912" s="187" t="s">
        <v>2242</v>
      </c>
      <c r="P912" s="187" t="s">
        <v>2257</v>
      </c>
      <c r="Q912" s="187" t="s">
        <v>2256</v>
      </c>
      <c r="R912" s="187" t="s">
        <v>2263</v>
      </c>
      <c r="S912" s="187" t="s">
        <v>34</v>
      </c>
      <c r="U912" s="187" t="s">
        <v>2258</v>
      </c>
    </row>
    <row r="913" spans="1:21" outlineLevel="1">
      <c r="E913" s="18"/>
      <c r="G913" s="18" t="s">
        <v>2243</v>
      </c>
      <c r="H913" s="18" t="s">
        <v>2243</v>
      </c>
      <c r="J913" s="18" t="s">
        <v>2244</v>
      </c>
      <c r="K913" s="18" t="s">
        <v>2244</v>
      </c>
      <c r="L913" s="18" t="s">
        <v>2243</v>
      </c>
      <c r="M913" s="18" t="s">
        <v>2245</v>
      </c>
      <c r="N913" s="18" t="s">
        <v>2243</v>
      </c>
      <c r="O913" s="18" t="s">
        <v>2246</v>
      </c>
      <c r="P913" s="18" t="s">
        <v>2243</v>
      </c>
      <c r="Q913" s="18" t="s">
        <v>2243</v>
      </c>
    </row>
    <row r="914" spans="1:21" outlineLevel="1">
      <c r="A914" t="s">
        <v>1132</v>
      </c>
      <c r="B914" t="s">
        <v>2253</v>
      </c>
      <c r="C914" s="110"/>
      <c r="D914" s="110" t="s">
        <v>2275</v>
      </c>
      <c r="E914" s="334">
        <v>11</v>
      </c>
      <c r="F914" s="334">
        <v>1</v>
      </c>
      <c r="G914" s="570">
        <v>-1.6553912775740486E-3</v>
      </c>
      <c r="H914" s="570">
        <v>-7.7585088790097685E-3</v>
      </c>
      <c r="I914" s="570">
        <v>-1.939627219752442E-2</v>
      </c>
      <c r="J914" s="97">
        <v>0.77746633065143</v>
      </c>
      <c r="K914" s="97">
        <v>6.8173884046431599E-2</v>
      </c>
      <c r="L914" s="573">
        <f t="shared" ref="L914:L933" si="373">1 + $K914/$U914</f>
        <v>1.0189371900128976</v>
      </c>
      <c r="M914" s="97">
        <v>-6.4495508428962081E-2</v>
      </c>
      <c r="N914" s="334">
        <v>1</v>
      </c>
      <c r="O914" s="97"/>
      <c r="P914" s="18" t="s">
        <v>30</v>
      </c>
      <c r="Q914" s="18" t="s">
        <v>30</v>
      </c>
      <c r="R914" s="110" t="s">
        <v>30</v>
      </c>
      <c r="S914" s="575" t="s">
        <v>2268</v>
      </c>
      <c r="U914" s="11">
        <v>3.6</v>
      </c>
    </row>
    <row r="915" spans="1:21" outlineLevel="1">
      <c r="D915" s="110" t="s">
        <v>2247</v>
      </c>
      <c r="E915" s="334">
        <v>11</v>
      </c>
      <c r="F915" s="334">
        <v>1</v>
      </c>
      <c r="G915" s="570">
        <v>2.4865119068953685E-2</v>
      </c>
      <c r="H915" s="570">
        <v>-5.807883932212256E-3</v>
      </c>
      <c r="I915" s="570">
        <v>-1.4519709830530639E-2</v>
      </c>
      <c r="J915" s="97">
        <v>-0.48218917011923734</v>
      </c>
      <c r="K915" s="97">
        <v>-3.8148854231388737E-2</v>
      </c>
      <c r="L915" s="573">
        <f t="shared" si="373"/>
        <v>0.98940309604683652</v>
      </c>
      <c r="M915" s="97">
        <v>2.1359585229668576E-2</v>
      </c>
      <c r="N915" s="334">
        <v>1</v>
      </c>
      <c r="O915" s="97"/>
      <c r="P915" s="18" t="s">
        <v>30</v>
      </c>
      <c r="Q915" s="18" t="s">
        <v>30</v>
      </c>
      <c r="R915" s="110" t="s">
        <v>30</v>
      </c>
      <c r="S915" s="575" t="s">
        <v>2267</v>
      </c>
      <c r="U915">
        <f t="shared" ref="U915:U933" si="374">U914</f>
        <v>3.6</v>
      </c>
    </row>
    <row r="916" spans="1:21" outlineLevel="1">
      <c r="C916" s="110"/>
      <c r="D916" s="110" t="s">
        <v>2248</v>
      </c>
      <c r="E916" s="334">
        <v>11</v>
      </c>
      <c r="F916" s="334">
        <v>1</v>
      </c>
      <c r="G916" s="570">
        <v>1.3881124664096823E-2</v>
      </c>
      <c r="H916" s="570">
        <v>-7.6474776596797663E-3</v>
      </c>
      <c r="I916" s="570">
        <v>-1.9118694149199415E-2</v>
      </c>
      <c r="J916" s="97">
        <v>0.22345095352192684</v>
      </c>
      <c r="K916" s="97">
        <v>2.48047163624791E-2</v>
      </c>
      <c r="L916" s="573">
        <f t="shared" si="373"/>
        <v>1.0068901989895775</v>
      </c>
      <c r="M916" s="97">
        <v>-1.7686942010475382E-2</v>
      </c>
      <c r="N916" s="334">
        <v>1</v>
      </c>
      <c r="O916" s="97"/>
      <c r="P916" s="18" t="s">
        <v>30</v>
      </c>
      <c r="Q916" s="18" t="s">
        <v>30</v>
      </c>
      <c r="R916" s="110" t="s">
        <v>30</v>
      </c>
      <c r="S916" s="575" t="s">
        <v>2281</v>
      </c>
      <c r="U916">
        <f t="shared" si="374"/>
        <v>3.6</v>
      </c>
    </row>
    <row r="917" spans="1:21" outlineLevel="1">
      <c r="D917" t="s">
        <v>2262</v>
      </c>
      <c r="E917" s="18" t="s">
        <v>30</v>
      </c>
      <c r="F917" s="18" t="s">
        <v>30</v>
      </c>
      <c r="G917">
        <v>0</v>
      </c>
      <c r="H917">
        <v>0</v>
      </c>
      <c r="I917">
        <v>0</v>
      </c>
      <c r="J917">
        <v>0</v>
      </c>
      <c r="K917">
        <v>0</v>
      </c>
      <c r="L917" s="573">
        <f t="shared" si="373"/>
        <v>1</v>
      </c>
      <c r="M917">
        <v>0</v>
      </c>
      <c r="N917">
        <v>1</v>
      </c>
      <c r="O917">
        <v>0</v>
      </c>
      <c r="P917" s="18" t="s">
        <v>30</v>
      </c>
      <c r="Q917" s="18" t="s">
        <v>30</v>
      </c>
      <c r="R917" s="110" t="s">
        <v>30</v>
      </c>
      <c r="S917" s="575" t="s">
        <v>2262</v>
      </c>
      <c r="U917">
        <f t="shared" si="374"/>
        <v>3.6</v>
      </c>
    </row>
    <row r="918" spans="1:21" outlineLevel="1">
      <c r="B918" t="s">
        <v>2254</v>
      </c>
      <c r="C918" s="110"/>
      <c r="D918" s="110" t="s">
        <v>2249</v>
      </c>
      <c r="E918" s="334">
        <v>12</v>
      </c>
      <c r="F918" s="334">
        <v>1</v>
      </c>
      <c r="G918" s="570">
        <v>2.9886930841581966E-2</v>
      </c>
      <c r="H918" s="570">
        <v>1.6892659556036582E-3</v>
      </c>
      <c r="I918" s="570">
        <v>4.2231648890091456E-3</v>
      </c>
      <c r="J918" s="97">
        <v>2.7461263761982952E-2</v>
      </c>
      <c r="K918" s="97">
        <v>-1.6426730221398511E-2</v>
      </c>
      <c r="L918" s="573">
        <f t="shared" si="373"/>
        <v>0.99543701938294482</v>
      </c>
      <c r="M918" s="97">
        <v>1.7819093903140033E-2</v>
      </c>
      <c r="N918" s="334">
        <v>1</v>
      </c>
      <c r="O918" s="97"/>
      <c r="P918" s="570">
        <v>0</v>
      </c>
      <c r="Q918" s="570">
        <v>0</v>
      </c>
      <c r="R918" s="110" t="s">
        <v>30</v>
      </c>
      <c r="S918" s="575" t="s">
        <v>2270</v>
      </c>
      <c r="U918">
        <f t="shared" si="374"/>
        <v>3.6</v>
      </c>
    </row>
    <row r="919" spans="1:21" outlineLevel="1">
      <c r="C919" s="110"/>
      <c r="D919" s="110" t="s">
        <v>2250</v>
      </c>
      <c r="E919" s="334">
        <v>12</v>
      </c>
      <c r="F919" s="334">
        <v>1</v>
      </c>
      <c r="G919" s="570">
        <v>2.8364497575928811E-2</v>
      </c>
      <c r="H919" s="570">
        <v>1.5331968603331192E-2</v>
      </c>
      <c r="I919" s="570">
        <v>3.832992150832798E-2</v>
      </c>
      <c r="J919" s="97">
        <v>-4.356640814172863E-2</v>
      </c>
      <c r="K919" s="97">
        <v>-1.9106271449136791E-2</v>
      </c>
      <c r="L919" s="573">
        <f t="shared" si="373"/>
        <v>0.99469270237523977</v>
      </c>
      <c r="M919" s="97">
        <v>5.6942336250513627E-2</v>
      </c>
      <c r="N919" s="334">
        <v>1</v>
      </c>
      <c r="O919" s="97"/>
      <c r="P919" s="570">
        <v>0.11</v>
      </c>
      <c r="Q919" s="570">
        <v>0.06</v>
      </c>
      <c r="R919" s="110" t="s">
        <v>30</v>
      </c>
      <c r="S919" s="575" t="s">
        <v>2269</v>
      </c>
      <c r="U919">
        <f t="shared" si="374"/>
        <v>3.6</v>
      </c>
    </row>
    <row r="920" spans="1:21" outlineLevel="1">
      <c r="B920" t="s">
        <v>2255</v>
      </c>
      <c r="C920" s="574" t="s">
        <v>2264</v>
      </c>
      <c r="D920" s="110"/>
      <c r="E920" s="18" t="s">
        <v>30</v>
      </c>
      <c r="F920" s="334">
        <v>1</v>
      </c>
      <c r="G920">
        <v>0</v>
      </c>
      <c r="H920">
        <v>0</v>
      </c>
      <c r="I920">
        <v>0</v>
      </c>
      <c r="J920">
        <v>0</v>
      </c>
      <c r="K920">
        <v>0</v>
      </c>
      <c r="L920" s="573">
        <f t="shared" si="373"/>
        <v>1</v>
      </c>
      <c r="M920">
        <v>0</v>
      </c>
      <c r="N920">
        <v>1</v>
      </c>
      <c r="O920">
        <v>0</v>
      </c>
      <c r="P920" s="18" t="s">
        <v>30</v>
      </c>
      <c r="Q920" s="18" t="s">
        <v>30</v>
      </c>
      <c r="R920" s="333">
        <v>0</v>
      </c>
      <c r="S920" s="575" t="s">
        <v>2271</v>
      </c>
      <c r="U920">
        <f t="shared" si="374"/>
        <v>3.6</v>
      </c>
    </row>
    <row r="921" spans="1:21" outlineLevel="1">
      <c r="C921" s="574" t="s">
        <v>2265</v>
      </c>
      <c r="D921" s="110" t="s">
        <v>1714</v>
      </c>
      <c r="E921" s="334">
        <v>10</v>
      </c>
      <c r="F921" s="334">
        <v>1</v>
      </c>
      <c r="G921" s="570">
        <v>0.16116875659057578</v>
      </c>
      <c r="H921" s="570">
        <f>0.6*6.33626765992466%</f>
        <v>3.8017605959547958E-2</v>
      </c>
      <c r="I921" s="570">
        <f>1.5*6.33626765992466%</f>
        <v>9.5044014898869905E-2</v>
      </c>
      <c r="J921" s="97">
        <v>2.3941419504655652</v>
      </c>
      <c r="K921" s="97">
        <v>-6.9107599811788573E-2</v>
      </c>
      <c r="L921" s="573">
        <f t="shared" si="373"/>
        <v>0.98080344449672541</v>
      </c>
      <c r="M921" s="97">
        <v>-3.3021723600269545E-2</v>
      </c>
      <c r="N921" s="334">
        <v>0.61626332126265559</v>
      </c>
      <c r="O921" s="97"/>
      <c r="P921" s="18" t="s">
        <v>30</v>
      </c>
      <c r="Q921" s="18" t="s">
        <v>30</v>
      </c>
      <c r="R921" s="333">
        <v>0.5</v>
      </c>
      <c r="S921" s="575" t="s">
        <v>2273</v>
      </c>
      <c r="U921">
        <f t="shared" si="374"/>
        <v>3.6</v>
      </c>
    </row>
    <row r="922" spans="1:21" outlineLevel="1">
      <c r="C922" s="574" t="s">
        <v>2265</v>
      </c>
      <c r="D922" s="110" t="s">
        <v>2251</v>
      </c>
      <c r="E922" s="334">
        <v>10</v>
      </c>
      <c r="F922" s="334">
        <v>1</v>
      </c>
      <c r="G922" s="570">
        <v>7.9799504936919854E-2</v>
      </c>
      <c r="H922" s="570">
        <f>0.6*9.56125490584622%</f>
        <v>5.7367529435077315E-2</v>
      </c>
      <c r="I922" s="570">
        <f>1.5*9.56125490584622%</f>
        <v>0.14341882358769331</v>
      </c>
      <c r="J922" s="97">
        <v>1.596126184516995</v>
      </c>
      <c r="K922" s="97">
        <v>-2.037806724741038E-2</v>
      </c>
      <c r="L922" s="573">
        <f t="shared" si="373"/>
        <v>0.99433942576460821</v>
      </c>
      <c r="M922" s="97">
        <v>0.12649424652647134</v>
      </c>
      <c r="N922" s="334">
        <v>0.48251527948679501</v>
      </c>
      <c r="O922" s="97"/>
      <c r="P922" s="18" t="s">
        <v>30</v>
      </c>
      <c r="Q922" s="18" t="s">
        <v>30</v>
      </c>
      <c r="R922" s="333">
        <v>0.5</v>
      </c>
      <c r="S922" s="575" t="s">
        <v>2274</v>
      </c>
      <c r="U922">
        <f t="shared" si="374"/>
        <v>3.6</v>
      </c>
    </row>
    <row r="923" spans="1:21" outlineLevel="1">
      <c r="C923" s="110" t="s">
        <v>595</v>
      </c>
      <c r="D923" s="110"/>
      <c r="E923" s="18" t="s">
        <v>30</v>
      </c>
      <c r="F923" s="334">
        <v>1</v>
      </c>
      <c r="G923">
        <v>0</v>
      </c>
      <c r="H923">
        <v>0</v>
      </c>
      <c r="I923">
        <v>0</v>
      </c>
      <c r="J923">
        <v>0</v>
      </c>
      <c r="K923">
        <v>0</v>
      </c>
      <c r="L923" s="573">
        <f t="shared" si="373"/>
        <v>1</v>
      </c>
      <c r="M923">
        <v>0</v>
      </c>
      <c r="N923">
        <v>1</v>
      </c>
      <c r="O923">
        <v>0</v>
      </c>
      <c r="P923" s="18" t="s">
        <v>30</v>
      </c>
      <c r="Q923" s="18" t="s">
        <v>30</v>
      </c>
      <c r="R923" s="333">
        <v>0.93</v>
      </c>
      <c r="S923" s="575" t="s">
        <v>2272</v>
      </c>
      <c r="U923">
        <f t="shared" si="374"/>
        <v>3.6</v>
      </c>
    </row>
    <row r="924" spans="1:21" outlineLevel="1">
      <c r="A924" t="s">
        <v>809</v>
      </c>
      <c r="B924" t="s">
        <v>2253</v>
      </c>
      <c r="C924" s="110"/>
      <c r="D924" s="110" t="s">
        <v>2275</v>
      </c>
      <c r="G924" s="570">
        <v>-2.2731888691872914E-3</v>
      </c>
      <c r="H924" s="570">
        <v>-9.7827705582146304E-3</v>
      </c>
      <c r="I924" s="570">
        <v>-1.921615645363588E-2</v>
      </c>
      <c r="J924" s="97">
        <v>0.99431161928051282</v>
      </c>
      <c r="K924" s="97">
        <v>8.5150370024248939E-2</v>
      </c>
      <c r="L924" s="573">
        <f t="shared" si="373"/>
        <v>1.0236528805622913</v>
      </c>
      <c r="M924" s="97">
        <v>-8.9153775713275513E-2</v>
      </c>
      <c r="N924" s="334">
        <v>1</v>
      </c>
      <c r="O924" s="97"/>
      <c r="P924" s="18" t="s">
        <v>30</v>
      </c>
      <c r="Q924" s="18" t="s">
        <v>30</v>
      </c>
      <c r="R924" s="110" t="s">
        <v>30</v>
      </c>
      <c r="U924">
        <f t="shared" si="374"/>
        <v>3.6</v>
      </c>
    </row>
    <row r="925" spans="1:21" outlineLevel="1">
      <c r="D925" s="110" t="s">
        <v>2247</v>
      </c>
      <c r="G925" s="570">
        <v>2.8460076042778316E-2</v>
      </c>
      <c r="H925" s="570">
        <v>-6.204406128387391E-3</v>
      </c>
      <c r="I925" s="570">
        <v>-1.218722632361809E-2</v>
      </c>
      <c r="J925" s="97">
        <v>-0.55190326700394643</v>
      </c>
      <c r="K925" s="97">
        <v>-4.3664351228697947E-2</v>
      </c>
      <c r="L925" s="573">
        <f t="shared" si="373"/>
        <v>0.98787101354758389</v>
      </c>
      <c r="M925" s="97">
        <v>2.444771803395801E-2</v>
      </c>
      <c r="N925" s="334">
        <v>1</v>
      </c>
      <c r="O925" s="97"/>
      <c r="P925" s="18" t="s">
        <v>30</v>
      </c>
      <c r="Q925" s="18" t="s">
        <v>30</v>
      </c>
      <c r="R925" s="110" t="s">
        <v>30</v>
      </c>
      <c r="U925">
        <f t="shared" si="374"/>
        <v>3.6</v>
      </c>
    </row>
    <row r="926" spans="1:21" outlineLevel="1">
      <c r="C926" s="110"/>
      <c r="D926" s="110" t="s">
        <v>2248</v>
      </c>
      <c r="G926" s="570">
        <v>2.2969486145376788E-2</v>
      </c>
      <c r="H926" s="570">
        <v>-8.6103797607049119E-3</v>
      </c>
      <c r="I926" s="570">
        <v>-1.6913245958527508E-2</v>
      </c>
      <c r="J926" s="97">
        <v>1.8463164016899913E-2</v>
      </c>
      <c r="K926" s="97">
        <v>8.7142309168941855E-3</v>
      </c>
      <c r="L926" s="573">
        <f t="shared" si="373"/>
        <v>1.0024206196991372</v>
      </c>
      <c r="M926" s="97">
        <v>-3.6339983378572416E-3</v>
      </c>
      <c r="N926" s="334">
        <v>1</v>
      </c>
      <c r="O926" s="97"/>
      <c r="P926" s="18" t="s">
        <v>30</v>
      </c>
      <c r="Q926" s="18" t="s">
        <v>30</v>
      </c>
      <c r="R926" s="110" t="s">
        <v>30</v>
      </c>
      <c r="U926">
        <f t="shared" si="374"/>
        <v>3.6</v>
      </c>
    </row>
    <row r="927" spans="1:21" outlineLevel="1">
      <c r="C927" s="110"/>
      <c r="D927" s="110"/>
      <c r="G927">
        <v>0</v>
      </c>
      <c r="H927">
        <v>0</v>
      </c>
      <c r="I927">
        <v>0</v>
      </c>
      <c r="J927">
        <v>0</v>
      </c>
      <c r="K927">
        <v>0</v>
      </c>
      <c r="L927" s="573">
        <f t="shared" si="373"/>
        <v>1</v>
      </c>
      <c r="M927">
        <v>0</v>
      </c>
      <c r="N927">
        <v>1</v>
      </c>
      <c r="O927">
        <v>0</v>
      </c>
      <c r="P927" s="18" t="s">
        <v>30</v>
      </c>
      <c r="Q927" s="18" t="s">
        <v>30</v>
      </c>
      <c r="R927" s="110" t="s">
        <v>30</v>
      </c>
      <c r="U927">
        <f t="shared" si="374"/>
        <v>3.6</v>
      </c>
    </row>
    <row r="928" spans="1:21" outlineLevel="1">
      <c r="B928" t="s">
        <v>2254</v>
      </c>
      <c r="C928" s="110"/>
      <c r="D928" s="110" t="s">
        <v>2249</v>
      </c>
      <c r="G928" s="571">
        <f>G918</f>
        <v>2.9886930841581966E-2</v>
      </c>
      <c r="H928" s="570">
        <v>1.5766482252300813E-3</v>
      </c>
      <c r="I928" s="570">
        <v>3.0969875852733739E-3</v>
      </c>
      <c r="J928" s="572">
        <f>J918</f>
        <v>2.7461263761982952E-2</v>
      </c>
      <c r="K928" s="572">
        <f>K918</f>
        <v>-1.6426730221398511E-2</v>
      </c>
      <c r="L928" s="573">
        <f t="shared" si="373"/>
        <v>0.99543701938294482</v>
      </c>
      <c r="M928" s="572">
        <f>M918</f>
        <v>1.7819093903140033E-2</v>
      </c>
      <c r="N928" s="572">
        <f>N918</f>
        <v>1</v>
      </c>
      <c r="O928" s="572"/>
      <c r="P928" s="570">
        <v>0</v>
      </c>
      <c r="Q928" s="570">
        <v>0</v>
      </c>
      <c r="R928" s="110" t="s">
        <v>30</v>
      </c>
      <c r="U928">
        <f t="shared" si="374"/>
        <v>3.6</v>
      </c>
    </row>
    <row r="929" spans="1:28" outlineLevel="1">
      <c r="C929" s="110"/>
      <c r="D929" s="110" t="s">
        <v>2250</v>
      </c>
      <c r="G929" s="571">
        <f>G919</f>
        <v>2.8364497575928811E-2</v>
      </c>
      <c r="H929" s="570">
        <v>1.4309837363109115E-2</v>
      </c>
      <c r="I929" s="570">
        <v>2.8108609106107189E-2</v>
      </c>
      <c r="J929" s="572">
        <f>J919</f>
        <v>-4.356640814172863E-2</v>
      </c>
      <c r="K929" s="572">
        <f>K919</f>
        <v>-1.9106271449136791E-2</v>
      </c>
      <c r="L929" s="573">
        <f t="shared" si="373"/>
        <v>0.99469270237523977</v>
      </c>
      <c r="M929" s="572">
        <f>M919</f>
        <v>5.6942336250513627E-2</v>
      </c>
      <c r="N929" s="572">
        <f>N919</f>
        <v>1</v>
      </c>
      <c r="O929" s="572"/>
      <c r="P929" s="570">
        <v>0.08</v>
      </c>
      <c r="Q929" s="570">
        <v>0.02</v>
      </c>
      <c r="R929" s="110" t="s">
        <v>30</v>
      </c>
      <c r="U929">
        <f t="shared" si="374"/>
        <v>3.6</v>
      </c>
    </row>
    <row r="930" spans="1:28" outlineLevel="1">
      <c r="B930" t="s">
        <v>2255</v>
      </c>
      <c r="C930" s="574" t="s">
        <v>2264</v>
      </c>
      <c r="D930" s="110"/>
      <c r="G930">
        <v>0</v>
      </c>
      <c r="H930">
        <v>0</v>
      </c>
      <c r="I930">
        <v>0</v>
      </c>
      <c r="J930">
        <v>0</v>
      </c>
      <c r="K930">
        <v>0</v>
      </c>
      <c r="L930" s="573">
        <f t="shared" si="373"/>
        <v>1</v>
      </c>
      <c r="M930">
        <v>0</v>
      </c>
      <c r="N930">
        <v>1</v>
      </c>
      <c r="O930">
        <v>0</v>
      </c>
      <c r="P930" s="18" t="s">
        <v>30</v>
      </c>
      <c r="Q930" s="18" t="s">
        <v>30</v>
      </c>
      <c r="R930" s="576">
        <f t="shared" ref="R930:R933" si="375">R920</f>
        <v>0</v>
      </c>
      <c r="U930">
        <f t="shared" si="374"/>
        <v>3.6</v>
      </c>
    </row>
    <row r="931" spans="1:28" outlineLevel="1">
      <c r="C931" s="574" t="s">
        <v>2265</v>
      </c>
      <c r="D931" s="110" t="s">
        <v>1714</v>
      </c>
      <c r="G931" s="571">
        <f>G921</f>
        <v>0.16116875659057578</v>
      </c>
      <c r="H931" s="570">
        <v>3.5483098895578123E-2</v>
      </c>
      <c r="I931" s="570">
        <v>6.9698944259171322E-2</v>
      </c>
      <c r="J931" s="572">
        <f>J921</f>
        <v>2.3941419504655652</v>
      </c>
      <c r="K931" s="572">
        <f>K921</f>
        <v>-6.9107599811788573E-2</v>
      </c>
      <c r="L931" s="573">
        <f t="shared" si="373"/>
        <v>0.98080344449672541</v>
      </c>
      <c r="M931" s="572">
        <f>M921</f>
        <v>-3.3021723600269545E-2</v>
      </c>
      <c r="N931" s="572">
        <f>N921</f>
        <v>0.61626332126265559</v>
      </c>
      <c r="O931" s="572"/>
      <c r="P931" s="18" t="s">
        <v>30</v>
      </c>
      <c r="Q931" s="18" t="s">
        <v>30</v>
      </c>
      <c r="R931" s="576">
        <f t="shared" si="375"/>
        <v>0.5</v>
      </c>
      <c r="U931">
        <f t="shared" si="374"/>
        <v>3.6</v>
      </c>
    </row>
    <row r="932" spans="1:28" outlineLevel="1">
      <c r="C932" s="574" t="s">
        <v>2265</v>
      </c>
      <c r="D932" s="110" t="s">
        <v>2251</v>
      </c>
      <c r="G932" s="571">
        <f>G922</f>
        <v>7.9799504936919854E-2</v>
      </c>
      <c r="H932" s="570">
        <v>5.3543027472738855E-2</v>
      </c>
      <c r="I932" s="570">
        <v>0.10517380396430846</v>
      </c>
      <c r="J932" s="572">
        <f>J922</f>
        <v>1.596126184516995</v>
      </c>
      <c r="K932" s="572">
        <f>K922</f>
        <v>-2.037806724741038E-2</v>
      </c>
      <c r="L932" s="573">
        <f t="shared" si="373"/>
        <v>0.99433942576460821</v>
      </c>
      <c r="M932" s="572">
        <f>M922</f>
        <v>0.12649424652647134</v>
      </c>
      <c r="N932" s="572">
        <f>N922</f>
        <v>0.48251527948679501</v>
      </c>
      <c r="O932" s="572"/>
      <c r="P932" s="18" t="s">
        <v>30</v>
      </c>
      <c r="Q932" s="18" t="s">
        <v>30</v>
      </c>
      <c r="R932" s="576">
        <f t="shared" si="375"/>
        <v>0.5</v>
      </c>
      <c r="U932">
        <f t="shared" si="374"/>
        <v>3.6</v>
      </c>
    </row>
    <row r="933" spans="1:28" outlineLevel="1">
      <c r="C933" s="110" t="s">
        <v>595</v>
      </c>
      <c r="G933">
        <v>0</v>
      </c>
      <c r="H933">
        <v>0</v>
      </c>
      <c r="I933">
        <v>0</v>
      </c>
      <c r="J933">
        <v>0</v>
      </c>
      <c r="K933">
        <v>0</v>
      </c>
      <c r="L933" s="573">
        <f t="shared" si="373"/>
        <v>1</v>
      </c>
      <c r="M933">
        <v>0</v>
      </c>
      <c r="N933">
        <v>1</v>
      </c>
      <c r="O933">
        <v>0</v>
      </c>
      <c r="P933" s="18" t="s">
        <v>30</v>
      </c>
      <c r="Q933" s="18" t="s">
        <v>30</v>
      </c>
      <c r="R933" s="576">
        <f t="shared" si="375"/>
        <v>0.93</v>
      </c>
      <c r="U933">
        <f t="shared" si="374"/>
        <v>3.6</v>
      </c>
    </row>
    <row r="934" spans="1:28" outlineLevel="1"/>
    <row r="935" spans="1:28">
      <c r="A935" s="569" t="s">
        <v>2324</v>
      </c>
    </row>
    <row r="936" spans="1:28" ht="65.25" outlineLevel="1">
      <c r="C936" s="187" t="s">
        <v>2327</v>
      </c>
      <c r="D936" s="187" t="s">
        <v>2411</v>
      </c>
      <c r="E936" s="187" t="s">
        <v>2328</v>
      </c>
      <c r="F936" s="187" t="s">
        <v>2410</v>
      </c>
      <c r="G936" s="187" t="s">
        <v>2329</v>
      </c>
      <c r="H936" s="187" t="s">
        <v>2330</v>
      </c>
      <c r="I936" s="187" t="s">
        <v>2347</v>
      </c>
      <c r="J936" s="187" t="s">
        <v>2331</v>
      </c>
      <c r="K936" s="187" t="s">
        <v>2332</v>
      </c>
      <c r="L936" s="187" t="s">
        <v>2377</v>
      </c>
      <c r="M936" s="187" t="s">
        <v>2333</v>
      </c>
      <c r="N936" s="187" t="s">
        <v>2334</v>
      </c>
      <c r="O936" s="187" t="s">
        <v>2334</v>
      </c>
      <c r="P936" s="187" t="s">
        <v>3238</v>
      </c>
      <c r="Q936" s="187" t="s">
        <v>2335</v>
      </c>
      <c r="R936" s="187" t="s">
        <v>2336</v>
      </c>
      <c r="S936" s="187" t="s">
        <v>2337</v>
      </c>
      <c r="T936" s="187" t="s">
        <v>2412</v>
      </c>
      <c r="U936" s="187" t="s">
        <v>2377</v>
      </c>
      <c r="V936" s="187" t="s">
        <v>2580</v>
      </c>
      <c r="W936" t="s">
        <v>2312</v>
      </c>
      <c r="X936" t="s">
        <v>2404</v>
      </c>
      <c r="AA936" s="187" t="s">
        <v>2337</v>
      </c>
      <c r="AB936" s="187" t="s">
        <v>2412</v>
      </c>
    </row>
    <row r="937" spans="1:28" outlineLevel="1">
      <c r="A937" t="s">
        <v>2325</v>
      </c>
      <c r="B937" t="s">
        <v>2326</v>
      </c>
      <c r="C937" s="110" t="s">
        <v>633</v>
      </c>
      <c r="D937" s="110" t="s">
        <v>2413</v>
      </c>
      <c r="E937" s="110" t="s">
        <v>634</v>
      </c>
      <c r="F937" s="110" t="s">
        <v>2414</v>
      </c>
      <c r="G937" s="110" t="s">
        <v>2338</v>
      </c>
      <c r="H937" s="110" t="s">
        <v>2339</v>
      </c>
      <c r="I937" s="110" t="s">
        <v>2340</v>
      </c>
      <c r="J937" s="110" t="s">
        <v>2341</v>
      </c>
      <c r="K937" s="110" t="s">
        <v>2342</v>
      </c>
      <c r="L937" s="110" t="s">
        <v>2343</v>
      </c>
      <c r="M937" s="110" t="s">
        <v>2343</v>
      </c>
      <c r="N937" s="110" t="s">
        <v>2344</v>
      </c>
      <c r="O937" s="110" t="s">
        <v>3237</v>
      </c>
      <c r="P937" s="110" t="s">
        <v>3229</v>
      </c>
      <c r="Q937" s="110" t="s">
        <v>2345</v>
      </c>
      <c r="R937" s="110" t="s">
        <v>2346</v>
      </c>
      <c r="S937" s="110" t="s">
        <v>2042</v>
      </c>
      <c r="T937" s="110" t="s">
        <v>2415</v>
      </c>
      <c r="U937" s="110" t="s">
        <v>2343</v>
      </c>
      <c r="V937" s="110" t="s">
        <v>2579</v>
      </c>
    </row>
    <row r="938" spans="1:28" outlineLevel="1">
      <c r="A938" s="580" t="s">
        <v>2395</v>
      </c>
      <c r="B938" s="580" t="s">
        <v>359</v>
      </c>
      <c r="C938" s="334">
        <v>3.74640485680882</v>
      </c>
      <c r="D938" s="334">
        <v>0.71275413872968363</v>
      </c>
      <c r="E938" s="334">
        <v>18.641796469359701</v>
      </c>
      <c r="F938" s="334">
        <v>1.0956200336672199</v>
      </c>
      <c r="G938" s="334">
        <v>41.866791338354922</v>
      </c>
      <c r="H938" s="334">
        <v>60434911.513552502</v>
      </c>
      <c r="I938" s="334">
        <v>1.9345540150143321</v>
      </c>
      <c r="J938" s="334">
        <v>5.3791737503525399</v>
      </c>
      <c r="K938" s="334">
        <v>1.7748010312675531</v>
      </c>
      <c r="L938" s="334">
        <v>58.651126254129998</v>
      </c>
      <c r="M938" s="334" t="s">
        <v>30</v>
      </c>
      <c r="N938" s="334" t="s">
        <v>30</v>
      </c>
      <c r="O938" s="334" t="s">
        <v>30</v>
      </c>
      <c r="P938" s="334" t="s">
        <v>30</v>
      </c>
      <c r="Q938" s="334" t="s">
        <v>30</v>
      </c>
      <c r="R938" s="334">
        <v>9.3040787735840604E-5</v>
      </c>
      <c r="S938" s="334" t="s">
        <v>30</v>
      </c>
      <c r="T938" s="334" t="s">
        <v>30</v>
      </c>
      <c r="U938" s="595">
        <f t="shared" ref="U938:U1001" si="376">$L938</f>
        <v>58.651126254129998</v>
      </c>
      <c r="V938" s="615">
        <f>AVERAGE(V939:V1072)</f>
        <v>3.781343283582092E-2</v>
      </c>
      <c r="W938">
        <v>0</v>
      </c>
      <c r="X938" s="594" t="s">
        <v>2405</v>
      </c>
    </row>
    <row r="939" spans="1:28" outlineLevel="2">
      <c r="A939">
        <v>2</v>
      </c>
      <c r="B939" t="s">
        <v>2434</v>
      </c>
      <c r="C939" s="334">
        <v>3.9028825738380899</v>
      </c>
      <c r="D939" s="334">
        <v>0.71829559975251178</v>
      </c>
      <c r="E939" s="334">
        <v>18.9712403382687</v>
      </c>
      <c r="F939" s="334">
        <v>1.078686009426536</v>
      </c>
      <c r="G939" s="334">
        <v>43.134996917237068</v>
      </c>
      <c r="H939" s="334">
        <v>61607647.225205317</v>
      </c>
      <c r="I939" s="334">
        <v>1.6650013264042161</v>
      </c>
      <c r="J939" s="334">
        <v>5.1823902626247991</v>
      </c>
      <c r="K939" s="334">
        <v>2.038858781166843</v>
      </c>
      <c r="L939" s="334">
        <v>56.840454215347393</v>
      </c>
      <c r="M939" s="334" t="s">
        <v>30</v>
      </c>
      <c r="N939" s="334" t="s">
        <v>30</v>
      </c>
      <c r="O939" s="334" t="s">
        <v>30</v>
      </c>
      <c r="P939" s="334" t="s">
        <v>30</v>
      </c>
      <c r="Q939" s="334" t="s">
        <v>30</v>
      </c>
      <c r="R939" s="334">
        <v>9.0905658595480219E-5</v>
      </c>
      <c r="S939" s="334" t="s">
        <v>30</v>
      </c>
      <c r="T939" s="334" t="s">
        <v>30</v>
      </c>
      <c r="U939" s="595">
        <f t="shared" si="376"/>
        <v>56.840454215347393</v>
      </c>
      <c r="V939" s="334">
        <v>-0.215999999999999</v>
      </c>
      <c r="W939">
        <f t="shared" ref="W939:W1002" si="377">W938+1</f>
        <v>1</v>
      </c>
      <c r="X939" t="str">
        <f t="shared" ref="X939:X1002" si="378">LEFT($B939&amp;"  ",2)&amp;RIGHT(" "&amp;$B939,1)</f>
        <v>Bi7</v>
      </c>
    </row>
    <row r="940" spans="1:28" outlineLevel="2">
      <c r="A940">
        <v>3</v>
      </c>
      <c r="B940" t="s">
        <v>2435</v>
      </c>
      <c r="C940" s="334">
        <v>3.5808081344229379</v>
      </c>
      <c r="D940" s="334">
        <v>0.72162546027608543</v>
      </c>
      <c r="E940" s="334">
        <v>18.339410641668461</v>
      </c>
      <c r="F940" s="334">
        <v>1.045492129401874</v>
      </c>
      <c r="G940" s="334">
        <v>37.93604172768228</v>
      </c>
      <c r="H940" s="334">
        <v>58151795.659530163</v>
      </c>
      <c r="I940" s="334">
        <v>1.942486785943488</v>
      </c>
      <c r="J940" s="334">
        <v>5.8566801052433517</v>
      </c>
      <c r="K940" s="334">
        <v>1.770546155558715</v>
      </c>
      <c r="L940" s="334">
        <v>59.028258797013692</v>
      </c>
      <c r="M940" s="334" t="s">
        <v>30</v>
      </c>
      <c r="N940" s="334" t="s">
        <v>30</v>
      </c>
      <c r="O940" s="334" t="s">
        <v>30</v>
      </c>
      <c r="P940" s="334" t="s">
        <v>30</v>
      </c>
      <c r="Q940" s="334" t="s">
        <v>30</v>
      </c>
      <c r="R940" s="334">
        <v>1.015068802549901E-4</v>
      </c>
      <c r="S940" s="334" t="s">
        <v>30</v>
      </c>
      <c r="T940" s="334" t="s">
        <v>30</v>
      </c>
      <c r="U940" s="595">
        <f t="shared" si="376"/>
        <v>59.028258797013692</v>
      </c>
      <c r="V940" s="334">
        <v>1.911</v>
      </c>
      <c r="W940">
        <f t="shared" si="377"/>
        <v>2</v>
      </c>
      <c r="X940" t="str">
        <f t="shared" si="378"/>
        <v>Le3</v>
      </c>
    </row>
    <row r="941" spans="1:28" outlineLevel="2">
      <c r="A941">
        <v>4</v>
      </c>
      <c r="B941" t="s">
        <v>2436</v>
      </c>
      <c r="C941" s="334">
        <v>3.5681752820945758</v>
      </c>
      <c r="D941" s="334">
        <v>0.73997256221815233</v>
      </c>
      <c r="E941" s="334">
        <v>18.58992622008201</v>
      </c>
      <c r="F941" s="334">
        <v>1.178916974700668</v>
      </c>
      <c r="G941" s="334">
        <v>40.602845889467019</v>
      </c>
      <c r="H941" s="334">
        <v>56331760.329502627</v>
      </c>
      <c r="I941" s="334">
        <v>1.672459779389873</v>
      </c>
      <c r="J941" s="334">
        <v>5.6586458139070572</v>
      </c>
      <c r="K941" s="334">
        <v>1.9880721949662861</v>
      </c>
      <c r="L941" s="334">
        <v>58.048805996601828</v>
      </c>
      <c r="M941" s="334" t="s">
        <v>30</v>
      </c>
      <c r="N941" s="334" t="s">
        <v>30</v>
      </c>
      <c r="O941" s="334" t="s">
        <v>30</v>
      </c>
      <c r="P941" s="334" t="s">
        <v>30</v>
      </c>
      <c r="Q941" s="334" t="s">
        <v>30</v>
      </c>
      <c r="R941" s="334">
        <v>1.03609181338969E-4</v>
      </c>
      <c r="S941" s="334" t="s">
        <v>30</v>
      </c>
      <c r="T941" s="334" t="s">
        <v>30</v>
      </c>
      <c r="U941" s="595">
        <f t="shared" si="376"/>
        <v>58.048805996601828</v>
      </c>
      <c r="V941" s="334">
        <v>0.246</v>
      </c>
      <c r="W941">
        <f t="shared" si="377"/>
        <v>3</v>
      </c>
      <c r="X941" t="str">
        <f t="shared" si="378"/>
        <v>Le8</v>
      </c>
    </row>
    <row r="942" spans="1:28" outlineLevel="2">
      <c r="A942">
        <v>5</v>
      </c>
      <c r="B942" t="s">
        <v>2437</v>
      </c>
      <c r="C942" s="334">
        <v>3.8640159773897431</v>
      </c>
      <c r="D942" s="334">
        <v>0.72644830479997102</v>
      </c>
      <c r="E942" s="334">
        <v>18.20008806101907</v>
      </c>
      <c r="F942" s="334">
        <v>1.0790018002023529</v>
      </c>
      <c r="G942" s="334">
        <v>39.529147235097611</v>
      </c>
      <c r="H942" s="334">
        <v>68103543.602745637</v>
      </c>
      <c r="I942" s="334">
        <v>1.841891711755431</v>
      </c>
      <c r="J942" s="334">
        <v>5.1808613327222872</v>
      </c>
      <c r="K942" s="334">
        <v>2.05568483370301</v>
      </c>
      <c r="L942" s="334">
        <v>56.332354263185081</v>
      </c>
      <c r="M942" s="334" t="s">
        <v>30</v>
      </c>
      <c r="N942" s="334" t="s">
        <v>30</v>
      </c>
      <c r="O942" s="334" t="s">
        <v>30</v>
      </c>
      <c r="P942" s="334" t="s">
        <v>30</v>
      </c>
      <c r="Q942" s="334" t="s">
        <v>30</v>
      </c>
      <c r="R942" s="334">
        <v>9.2787183277489476E-5</v>
      </c>
      <c r="S942" s="334" t="s">
        <v>30</v>
      </c>
      <c r="T942" s="334" t="s">
        <v>30</v>
      </c>
      <c r="U942" s="595">
        <f t="shared" si="376"/>
        <v>56.332354263185081</v>
      </c>
      <c r="V942" s="334">
        <v>-0.14099999999999999</v>
      </c>
      <c r="W942">
        <f t="shared" si="377"/>
        <v>4</v>
      </c>
      <c r="X942" t="str">
        <f t="shared" si="378"/>
        <v xml:space="preserve">Gr </v>
      </c>
    </row>
    <row r="943" spans="1:28" outlineLevel="2">
      <c r="A943">
        <v>6</v>
      </c>
      <c r="B943" t="s">
        <v>2438</v>
      </c>
      <c r="C943" s="334">
        <v>3.65733517126997</v>
      </c>
      <c r="D943" s="334">
        <v>0.71878747603806648</v>
      </c>
      <c r="E943" s="334">
        <v>18.776979896182091</v>
      </c>
      <c r="F943" s="334">
        <v>1.0579230353240749</v>
      </c>
      <c r="G943" s="334">
        <v>42.820987333342892</v>
      </c>
      <c r="H943" s="334">
        <v>57470454.42562709</v>
      </c>
      <c r="I943" s="334">
        <v>1.6934989994968921</v>
      </c>
      <c r="J943" s="334">
        <v>5.4618650318730948</v>
      </c>
      <c r="K943" s="334">
        <v>1.5119157642699079</v>
      </c>
      <c r="L943" s="334">
        <v>59.485422755693001</v>
      </c>
      <c r="M943" s="334" t="s">
        <v>30</v>
      </c>
      <c r="N943" s="334" t="s">
        <v>30</v>
      </c>
      <c r="O943" s="334" t="s">
        <v>30</v>
      </c>
      <c r="P943" s="334" t="s">
        <v>30</v>
      </c>
      <c r="Q943" s="334" t="s">
        <v>30</v>
      </c>
      <c r="R943" s="334">
        <v>9.1421663876393696E-5</v>
      </c>
      <c r="S943" s="334" t="s">
        <v>30</v>
      </c>
      <c r="T943" s="334" t="s">
        <v>30</v>
      </c>
      <c r="U943" s="595">
        <f t="shared" si="376"/>
        <v>59.485422755693001</v>
      </c>
      <c r="V943" s="334">
        <v>-0.16500000000000001</v>
      </c>
      <c r="W943">
        <f t="shared" si="377"/>
        <v>5</v>
      </c>
      <c r="X943" t="str">
        <f t="shared" si="378"/>
        <v>Ro9</v>
      </c>
    </row>
    <row r="944" spans="1:28" outlineLevel="2">
      <c r="A944">
        <v>7</v>
      </c>
      <c r="B944" t="s">
        <v>2439</v>
      </c>
      <c r="C944" s="334">
        <v>3.5984164000924519</v>
      </c>
      <c r="D944" s="334">
        <v>0.72744278352665714</v>
      </c>
      <c r="E944" s="334">
        <v>17.269348605650379</v>
      </c>
      <c r="F944" s="334">
        <v>1.0476167627403861</v>
      </c>
      <c r="G944" s="334">
        <v>41.53312595199894</v>
      </c>
      <c r="H944" s="334">
        <v>71514261.566238105</v>
      </c>
      <c r="I944" s="334">
        <v>1.977804296485542</v>
      </c>
      <c r="J944" s="334">
        <v>5.3101984570687017</v>
      </c>
      <c r="K944" s="334">
        <v>1.9541781231250339</v>
      </c>
      <c r="L944" s="334">
        <v>55.964007682241963</v>
      </c>
      <c r="M944" s="334" t="s">
        <v>30</v>
      </c>
      <c r="N944" s="334" t="s">
        <v>30</v>
      </c>
      <c r="O944" s="334" t="s">
        <v>30</v>
      </c>
      <c r="P944" s="334" t="s">
        <v>30</v>
      </c>
      <c r="Q944" s="334" t="s">
        <v>30</v>
      </c>
      <c r="R944" s="334">
        <v>9.6418671702302609E-5</v>
      </c>
      <c r="S944" s="334" t="s">
        <v>30</v>
      </c>
      <c r="T944" s="334" t="s">
        <v>30</v>
      </c>
      <c r="U944" s="595">
        <f t="shared" si="376"/>
        <v>55.964007682241963</v>
      </c>
      <c r="V944" s="334">
        <v>0.89700000000000002</v>
      </c>
      <c r="W944">
        <f t="shared" si="377"/>
        <v>6</v>
      </c>
      <c r="X944" t="str">
        <f t="shared" si="378"/>
        <v>Ya3</v>
      </c>
    </row>
    <row r="945" spans="1:24" outlineLevel="2">
      <c r="A945">
        <v>8</v>
      </c>
      <c r="B945" t="s">
        <v>2440</v>
      </c>
      <c r="C945" s="334">
        <v>3.9260745747432662</v>
      </c>
      <c r="D945" s="334">
        <v>0.6688296389124595</v>
      </c>
      <c r="E945" s="334">
        <v>18.11663048172711</v>
      </c>
      <c r="F945" s="334">
        <v>1.040820582974445</v>
      </c>
      <c r="G945" s="334">
        <v>38.21536611593163</v>
      </c>
      <c r="H945" s="334">
        <v>71962020.953069061</v>
      </c>
      <c r="I945" s="334">
        <v>1.815511948604686</v>
      </c>
      <c r="J945" s="334">
        <v>5.3875954999369773</v>
      </c>
      <c r="K945" s="334">
        <v>1.811566511168577</v>
      </c>
      <c r="L945" s="334">
        <v>58.092925683520413</v>
      </c>
      <c r="M945" s="334" t="s">
        <v>30</v>
      </c>
      <c r="N945" s="334" t="s">
        <v>30</v>
      </c>
      <c r="O945" s="334" t="s">
        <v>30</v>
      </c>
      <c r="P945" s="334" t="s">
        <v>30</v>
      </c>
      <c r="Q945" s="334" t="s">
        <v>30</v>
      </c>
      <c r="R945" s="334">
        <v>9.6592508521631216E-5</v>
      </c>
      <c r="S945" s="334" t="s">
        <v>30</v>
      </c>
      <c r="T945" s="334" t="s">
        <v>30</v>
      </c>
      <c r="U945" s="595">
        <f t="shared" si="376"/>
        <v>58.092925683520413</v>
      </c>
      <c r="V945" s="334">
        <v>-1.3260000000000001</v>
      </c>
      <c r="W945">
        <f t="shared" si="377"/>
        <v>7</v>
      </c>
      <c r="X945" t="str">
        <f t="shared" si="378"/>
        <v>On6</v>
      </c>
    </row>
    <row r="946" spans="1:24" outlineLevel="2">
      <c r="A946">
        <v>9</v>
      </c>
      <c r="B946" t="s">
        <v>2441</v>
      </c>
      <c r="C946" s="334">
        <v>3.6340399921964792</v>
      </c>
      <c r="D946" s="334">
        <v>0.72135972510920843</v>
      </c>
      <c r="E946" s="334">
        <v>17.88533269333475</v>
      </c>
      <c r="F946" s="334">
        <v>1.161538538341101</v>
      </c>
      <c r="G946" s="334">
        <v>40.316211124842113</v>
      </c>
      <c r="H946" s="334">
        <v>64760300.815975308</v>
      </c>
      <c r="I946" s="334">
        <v>1.6785643741384</v>
      </c>
      <c r="J946" s="334">
        <v>5.1775706806954709</v>
      </c>
      <c r="K946" s="334">
        <v>1.8142068886434879</v>
      </c>
      <c r="L946" s="334">
        <v>56.674697243675674</v>
      </c>
      <c r="M946" s="334" t="s">
        <v>30</v>
      </c>
      <c r="N946" s="334" t="s">
        <v>30</v>
      </c>
      <c r="O946" s="334" t="s">
        <v>30</v>
      </c>
      <c r="P946" s="334" t="s">
        <v>30</v>
      </c>
      <c r="Q946" s="334" t="s">
        <v>30</v>
      </c>
      <c r="R946" s="334">
        <v>9.2330629847939922E-5</v>
      </c>
      <c r="S946" s="334" t="s">
        <v>30</v>
      </c>
      <c r="T946" s="334" t="s">
        <v>30</v>
      </c>
      <c r="U946" s="595">
        <f t="shared" si="376"/>
        <v>56.674697243675674</v>
      </c>
      <c r="V946" s="334">
        <v>0.107999999999999</v>
      </c>
      <c r="W946">
        <f t="shared" si="377"/>
        <v>8</v>
      </c>
      <c r="X946" t="str">
        <f t="shared" si="378"/>
        <v>Ce6</v>
      </c>
    </row>
    <row r="947" spans="1:24" outlineLevel="2">
      <c r="A947">
        <v>10</v>
      </c>
      <c r="B947" t="s">
        <v>2442</v>
      </c>
      <c r="C947" s="334">
        <v>3.513379661894906</v>
      </c>
      <c r="D947" s="334">
        <v>0.7403550208619305</v>
      </c>
      <c r="E947" s="334">
        <v>19.082031792070222</v>
      </c>
      <c r="F947" s="334">
        <v>1.0468192075826701</v>
      </c>
      <c r="G947" s="334">
        <v>42.029498117680028</v>
      </c>
      <c r="H947" s="334">
        <v>53932373.583864518</v>
      </c>
      <c r="I947" s="334">
        <v>1.6284799986737251</v>
      </c>
      <c r="J947" s="334">
        <v>5.0441719236814739</v>
      </c>
      <c r="K947" s="334">
        <v>1.688546389440547</v>
      </c>
      <c r="L947" s="334">
        <v>56.724479460959628</v>
      </c>
      <c r="M947" s="334" t="s">
        <v>30</v>
      </c>
      <c r="N947" s="334" t="s">
        <v>30</v>
      </c>
      <c r="O947" s="334" t="s">
        <v>30</v>
      </c>
      <c r="P947" s="334" t="s">
        <v>30</v>
      </c>
      <c r="Q947" s="334" t="s">
        <v>30</v>
      </c>
      <c r="R947" s="334">
        <v>8.6710302800192324E-5</v>
      </c>
      <c r="S947" s="334" t="s">
        <v>30</v>
      </c>
      <c r="T947" s="334" t="s">
        <v>30</v>
      </c>
      <c r="U947" s="595">
        <f t="shared" si="376"/>
        <v>56.724479460959628</v>
      </c>
      <c r="V947" s="334">
        <v>1.8719999999999899</v>
      </c>
      <c r="W947">
        <f t="shared" si="377"/>
        <v>9</v>
      </c>
      <c r="X947" t="str">
        <f t="shared" si="378"/>
        <v>Mu9</v>
      </c>
    </row>
    <row r="948" spans="1:24" outlineLevel="2">
      <c r="A948">
        <v>11</v>
      </c>
      <c r="B948" t="s">
        <v>2443</v>
      </c>
      <c r="C948" s="334">
        <v>3.6724759060308041</v>
      </c>
      <c r="D948" s="334">
        <v>0.71657973219548587</v>
      </c>
      <c r="E948" s="334">
        <v>18.593906085974542</v>
      </c>
      <c r="F948" s="334">
        <v>1.2113914899855089</v>
      </c>
      <c r="G948" s="334">
        <v>41.93636962857714</v>
      </c>
      <c r="H948" s="334">
        <v>64777979.555174917</v>
      </c>
      <c r="I948" s="334">
        <v>1.6095151279563049</v>
      </c>
      <c r="J948" s="334">
        <v>5.371927877710279</v>
      </c>
      <c r="K948" s="334">
        <v>1.9565852489745419</v>
      </c>
      <c r="L948" s="334">
        <v>54.621403393414688</v>
      </c>
      <c r="M948" s="334" t="s">
        <v>30</v>
      </c>
      <c r="N948" s="334" t="s">
        <v>30</v>
      </c>
      <c r="O948" s="334" t="s">
        <v>30</v>
      </c>
      <c r="P948" s="334" t="s">
        <v>30</v>
      </c>
      <c r="Q948" s="334" t="s">
        <v>30</v>
      </c>
      <c r="R948" s="334">
        <v>1.000665583995172E-4</v>
      </c>
      <c r="S948" s="334" t="s">
        <v>30</v>
      </c>
      <c r="T948" s="334" t="s">
        <v>30</v>
      </c>
      <c r="U948" s="595">
        <f t="shared" si="376"/>
        <v>54.621403393414688</v>
      </c>
      <c r="V948" s="334">
        <v>0.11699999999999899</v>
      </c>
      <c r="W948">
        <f t="shared" si="377"/>
        <v>10</v>
      </c>
      <c r="X948" t="str">
        <f t="shared" si="378"/>
        <v>Ku1</v>
      </c>
    </row>
    <row r="949" spans="1:24" outlineLevel="2">
      <c r="A949">
        <v>12</v>
      </c>
      <c r="B949" t="s">
        <v>2444</v>
      </c>
      <c r="C949" s="334">
        <v>3.880377222459813</v>
      </c>
      <c r="D949" s="334">
        <v>0.69560849706184869</v>
      </c>
      <c r="E949" s="334">
        <v>17.98148035897643</v>
      </c>
      <c r="F949" s="334">
        <v>1.1319078939542351</v>
      </c>
      <c r="G949" s="334">
        <v>41.696896500981275</v>
      </c>
      <c r="H949" s="334">
        <v>68475905.108467579</v>
      </c>
      <c r="I949" s="334">
        <v>2.5074936624724611</v>
      </c>
      <c r="J949" s="334">
        <v>5.5775677536269699</v>
      </c>
      <c r="K949" s="334">
        <v>1.615176601838149</v>
      </c>
      <c r="L949" s="334">
        <v>58.489717489904649</v>
      </c>
      <c r="M949" s="334" t="s">
        <v>30</v>
      </c>
      <c r="N949" s="334" t="s">
        <v>30</v>
      </c>
      <c r="O949" s="334" t="s">
        <v>30</v>
      </c>
      <c r="P949" s="334" t="s">
        <v>30</v>
      </c>
      <c r="Q949" s="334" t="s">
        <v>30</v>
      </c>
      <c r="R949" s="334">
        <v>1.045444931267354E-4</v>
      </c>
      <c r="S949" s="334" t="s">
        <v>30</v>
      </c>
      <c r="T949" s="334" t="s">
        <v>30</v>
      </c>
      <c r="U949" s="595">
        <f t="shared" si="376"/>
        <v>58.489717489904649</v>
      </c>
      <c r="V949" s="334">
        <v>-1.9710000000000001</v>
      </c>
      <c r="W949">
        <f t="shared" si="377"/>
        <v>11</v>
      </c>
      <c r="X949" t="str">
        <f t="shared" si="378"/>
        <v>Gl2</v>
      </c>
    </row>
    <row r="950" spans="1:24" outlineLevel="2">
      <c r="A950">
        <v>13</v>
      </c>
      <c r="B950" t="s">
        <v>2445</v>
      </c>
      <c r="C950" s="334">
        <v>3.7449726776811532</v>
      </c>
      <c r="D950" s="334">
        <v>0.73363621058043105</v>
      </c>
      <c r="E950" s="334">
        <v>18.758876394449111</v>
      </c>
      <c r="F950" s="334">
        <v>1.076265239881474</v>
      </c>
      <c r="G950" s="334">
        <v>43.201498828986246</v>
      </c>
      <c r="H950" s="334">
        <v>59091980.755815178</v>
      </c>
      <c r="I950" s="334">
        <v>2.015371026674317</v>
      </c>
      <c r="J950" s="334">
        <v>5.0100764656101733</v>
      </c>
      <c r="K950" s="334">
        <v>1.6406902237714569</v>
      </c>
      <c r="L950" s="334">
        <v>59.462155277861811</v>
      </c>
      <c r="M950" s="334" t="s">
        <v>30</v>
      </c>
      <c r="N950" s="334" t="s">
        <v>30</v>
      </c>
      <c r="O950" s="334" t="s">
        <v>30</v>
      </c>
      <c r="P950" s="334" t="s">
        <v>30</v>
      </c>
      <c r="Q950" s="334" t="s">
        <v>30</v>
      </c>
      <c r="R950" s="334">
        <v>8.2793056805862672E-5</v>
      </c>
      <c r="S950" s="334" t="s">
        <v>30</v>
      </c>
      <c r="T950" s="334" t="s">
        <v>30</v>
      </c>
      <c r="U950" s="595">
        <f t="shared" si="376"/>
        <v>59.462155277861811</v>
      </c>
      <c r="V950" s="334">
        <v>-1.893</v>
      </c>
      <c r="W950">
        <f t="shared" si="377"/>
        <v>12</v>
      </c>
      <c r="X950" t="str">
        <f t="shared" si="378"/>
        <v>Na0</v>
      </c>
    </row>
    <row r="951" spans="1:24" outlineLevel="2">
      <c r="A951">
        <v>14</v>
      </c>
      <c r="B951" t="s">
        <v>2446</v>
      </c>
      <c r="C951" s="334">
        <v>3.8265057978787689</v>
      </c>
      <c r="D951" s="334">
        <v>0.72761988206366834</v>
      </c>
      <c r="E951" s="334">
        <v>18.566806005519808</v>
      </c>
      <c r="F951" s="334">
        <v>1.191223467683749</v>
      </c>
      <c r="G951" s="334">
        <v>38.434474433539584</v>
      </c>
      <c r="H951" s="334">
        <v>59148654.337680101</v>
      </c>
      <c r="I951" s="334">
        <v>2.2202670417677131</v>
      </c>
      <c r="J951" s="334">
        <v>5.2003439131765727</v>
      </c>
      <c r="K951" s="334">
        <v>1.4275629396301921</v>
      </c>
      <c r="L951" s="334">
        <v>60.889864608456243</v>
      </c>
      <c r="M951" s="334" t="s">
        <v>30</v>
      </c>
      <c r="N951" s="334" t="s">
        <v>30</v>
      </c>
      <c r="O951" s="334" t="s">
        <v>30</v>
      </c>
      <c r="P951" s="334" t="s">
        <v>30</v>
      </c>
      <c r="Q951" s="334" t="s">
        <v>30</v>
      </c>
      <c r="R951" s="334">
        <v>8.1273613850251235E-5</v>
      </c>
      <c r="S951" s="334" t="s">
        <v>30</v>
      </c>
      <c r="T951" s="334" t="s">
        <v>30</v>
      </c>
      <c r="U951" s="595">
        <f t="shared" si="376"/>
        <v>60.889864608456243</v>
      </c>
      <c r="V951" s="334">
        <v>-0.75</v>
      </c>
      <c r="W951">
        <f t="shared" si="377"/>
        <v>13</v>
      </c>
      <c r="X951" t="str">
        <f t="shared" si="378"/>
        <v>Ha3</v>
      </c>
    </row>
    <row r="952" spans="1:24" outlineLevel="2">
      <c r="A952">
        <v>15</v>
      </c>
      <c r="B952" t="s">
        <v>2447</v>
      </c>
      <c r="C952" s="334">
        <v>3.97642861926222</v>
      </c>
      <c r="D952" s="334">
        <v>0.70633712217182287</v>
      </c>
      <c r="E952" s="334">
        <v>18.555240823234669</v>
      </c>
      <c r="F952" s="334">
        <v>1.1384147797624919</v>
      </c>
      <c r="G952" s="334">
        <v>45.006214645660023</v>
      </c>
      <c r="H952" s="334">
        <v>69238734.005512595</v>
      </c>
      <c r="I952" s="334">
        <v>2.172218583986036</v>
      </c>
      <c r="J952" s="334">
        <v>5.617054473853508</v>
      </c>
      <c r="K952" s="334">
        <v>1.6874568953068061</v>
      </c>
      <c r="L952" s="334">
        <v>58.439334144106859</v>
      </c>
      <c r="M952" s="334" t="s">
        <v>30</v>
      </c>
      <c r="N952" s="334" t="s">
        <v>30</v>
      </c>
      <c r="O952" s="334" t="s">
        <v>30</v>
      </c>
      <c r="P952" s="334" t="s">
        <v>30</v>
      </c>
      <c r="Q952" s="334" t="s">
        <v>30</v>
      </c>
      <c r="R952" s="334">
        <v>1.006790692124813E-4</v>
      </c>
      <c r="S952" s="334" t="s">
        <v>30</v>
      </c>
      <c r="T952" s="334" t="s">
        <v>30</v>
      </c>
      <c r="U952" s="595">
        <f t="shared" si="376"/>
        <v>58.439334144106859</v>
      </c>
      <c r="V952" s="334">
        <v>-0.3</v>
      </c>
      <c r="W952">
        <f t="shared" si="377"/>
        <v>14</v>
      </c>
      <c r="X952" t="str">
        <f t="shared" si="378"/>
        <v xml:space="preserve">Mo </v>
      </c>
    </row>
    <row r="953" spans="1:24" outlineLevel="2">
      <c r="A953">
        <v>16</v>
      </c>
      <c r="B953" t="s">
        <v>2448</v>
      </c>
      <c r="C953" s="334">
        <v>3.6959179789042191</v>
      </c>
      <c r="D953" s="334">
        <v>0.75128416846276425</v>
      </c>
      <c r="E953" s="334">
        <v>18.527310964424831</v>
      </c>
      <c r="F953" s="334">
        <v>0.99092454516642436</v>
      </c>
      <c r="G953" s="334">
        <v>45.895771162740907</v>
      </c>
      <c r="H953" s="334">
        <v>60231438.225013033</v>
      </c>
      <c r="I953" s="334">
        <v>1.4664994373421509</v>
      </c>
      <c r="J953" s="334">
        <v>5.00047276333434</v>
      </c>
      <c r="K953" s="334">
        <v>1.4712458848169001</v>
      </c>
      <c r="L953" s="334">
        <v>57.439181081269609</v>
      </c>
      <c r="M953" s="334" t="s">
        <v>30</v>
      </c>
      <c r="N953" s="334" t="s">
        <v>30</v>
      </c>
      <c r="O953" s="334" t="s">
        <v>30</v>
      </c>
      <c r="P953" s="334" t="s">
        <v>30</v>
      </c>
      <c r="Q953" s="334" t="s">
        <v>30</v>
      </c>
      <c r="R953" s="334">
        <v>8.8494766542937994E-5</v>
      </c>
      <c r="S953" s="334" t="s">
        <v>30</v>
      </c>
      <c r="T953" s="334" t="s">
        <v>30</v>
      </c>
      <c r="U953" s="595">
        <f t="shared" si="376"/>
        <v>57.439181081269609</v>
      </c>
      <c r="V953" s="334">
        <v>2.823</v>
      </c>
      <c r="W953">
        <f t="shared" si="377"/>
        <v>15</v>
      </c>
      <c r="X953" t="str">
        <f t="shared" si="378"/>
        <v>Me1</v>
      </c>
    </row>
    <row r="954" spans="1:24" outlineLevel="2">
      <c r="A954">
        <v>17</v>
      </c>
      <c r="B954" t="s">
        <v>2449</v>
      </c>
      <c r="C954" s="334">
        <v>3.955094651304301</v>
      </c>
      <c r="D954" s="334">
        <v>0.70438681465159148</v>
      </c>
      <c r="E954" s="334">
        <v>18.914817663929039</v>
      </c>
      <c r="F954" s="334">
        <v>1.038411901270915</v>
      </c>
      <c r="G954" s="334">
        <v>44.766198229510834</v>
      </c>
      <c r="H954" s="334">
        <v>64589417.227409489</v>
      </c>
      <c r="I954" s="334">
        <v>1.8854309630595101</v>
      </c>
      <c r="J954" s="334">
        <v>5.4255844234353052</v>
      </c>
      <c r="K954" s="334">
        <v>1.891016777454537</v>
      </c>
      <c r="L954" s="334">
        <v>58.782497385099113</v>
      </c>
      <c r="M954" s="334" t="s">
        <v>30</v>
      </c>
      <c r="N954" s="334" t="s">
        <v>30</v>
      </c>
      <c r="O954" s="334" t="s">
        <v>30</v>
      </c>
      <c r="P954" s="334" t="s">
        <v>30</v>
      </c>
      <c r="Q954" s="334" t="s">
        <v>30</v>
      </c>
      <c r="R954" s="334">
        <v>9.5010442940819345E-5</v>
      </c>
      <c r="S954" s="334" t="s">
        <v>30</v>
      </c>
      <c r="T954" s="334" t="s">
        <v>30</v>
      </c>
      <c r="U954" s="595">
        <f t="shared" si="376"/>
        <v>58.782497385099113</v>
      </c>
      <c r="V954" s="334">
        <v>-1.518</v>
      </c>
      <c r="W954">
        <f t="shared" si="377"/>
        <v>16</v>
      </c>
      <c r="X954" t="str">
        <f t="shared" si="378"/>
        <v>Da)</v>
      </c>
    </row>
    <row r="955" spans="1:24" outlineLevel="2">
      <c r="A955">
        <v>18</v>
      </c>
      <c r="B955" t="s">
        <v>2450</v>
      </c>
      <c r="C955" s="334">
        <v>3.8522973468035508</v>
      </c>
      <c r="D955" s="334">
        <v>0.74251166674591063</v>
      </c>
      <c r="E955" s="334">
        <v>18.515067888012879</v>
      </c>
      <c r="F955" s="334">
        <v>1.054585912727783</v>
      </c>
      <c r="G955" s="334">
        <v>39.266882363544219</v>
      </c>
      <c r="H955" s="334">
        <v>58280915.970402077</v>
      </c>
      <c r="I955" s="334">
        <v>2.005749189164943</v>
      </c>
      <c r="J955" s="334">
        <v>5.4158281906641976</v>
      </c>
      <c r="K955" s="334">
        <v>1.7076015095274391</v>
      </c>
      <c r="L955" s="334">
        <v>61.262034137339228</v>
      </c>
      <c r="M955" s="334" t="s">
        <v>30</v>
      </c>
      <c r="N955" s="334" t="s">
        <v>30</v>
      </c>
      <c r="O955" s="334" t="s">
        <v>30</v>
      </c>
      <c r="P955" s="334" t="s">
        <v>30</v>
      </c>
      <c r="Q955" s="334" t="s">
        <v>30</v>
      </c>
      <c r="R955" s="334">
        <v>9.0501355016216355E-5</v>
      </c>
      <c r="S955" s="334" t="s">
        <v>30</v>
      </c>
      <c r="T955" s="334" t="s">
        <v>30</v>
      </c>
      <c r="U955" s="595">
        <f t="shared" si="376"/>
        <v>61.262034137339228</v>
      </c>
      <c r="V955" s="334">
        <v>-0.56099999999999905</v>
      </c>
      <c r="W955">
        <f t="shared" si="377"/>
        <v>17</v>
      </c>
      <c r="X955" t="str">
        <f t="shared" si="378"/>
        <v>Tu1</v>
      </c>
    </row>
    <row r="956" spans="1:24" outlineLevel="2">
      <c r="A956">
        <v>19</v>
      </c>
      <c r="B956" t="s">
        <v>2451</v>
      </c>
      <c r="C956" s="334">
        <v>3.525201961186526</v>
      </c>
      <c r="D956" s="334">
        <v>0.80406673402397888</v>
      </c>
      <c r="E956" s="334">
        <v>18.820825498754889</v>
      </c>
      <c r="F956" s="334">
        <v>0.94331697235669998</v>
      </c>
      <c r="G956" s="334">
        <v>38.277252452748961</v>
      </c>
      <c r="H956" s="334">
        <v>48768011.873141102</v>
      </c>
      <c r="I956" s="334">
        <v>2.0918654823860772</v>
      </c>
      <c r="J956" s="334">
        <v>5.5490315308249336</v>
      </c>
      <c r="K956" s="334">
        <v>2.0610341722070631</v>
      </c>
      <c r="L956" s="334">
        <v>63.335509170119863</v>
      </c>
      <c r="M956" s="334" t="s">
        <v>30</v>
      </c>
      <c r="N956" s="334" t="s">
        <v>30</v>
      </c>
      <c r="O956" s="334" t="s">
        <v>30</v>
      </c>
      <c r="P956" s="334" t="s">
        <v>30</v>
      </c>
      <c r="Q956" s="334" t="s">
        <v>30</v>
      </c>
      <c r="R956" s="334">
        <v>8.4781388069505716E-5</v>
      </c>
      <c r="S956" s="334" t="s">
        <v>30</v>
      </c>
      <c r="T956" s="334" t="s">
        <v>30</v>
      </c>
      <c r="U956" s="595">
        <f t="shared" si="376"/>
        <v>63.335509170119863</v>
      </c>
      <c r="V956" s="334">
        <v>1.38</v>
      </c>
      <c r="W956">
        <f t="shared" si="377"/>
        <v>18</v>
      </c>
      <c r="X956" t="str">
        <f t="shared" si="378"/>
        <v>Mo8</v>
      </c>
    </row>
    <row r="957" spans="1:24" outlineLevel="2">
      <c r="A957">
        <v>20</v>
      </c>
      <c r="B957" t="s">
        <v>2452</v>
      </c>
      <c r="C957" s="334">
        <v>3.8158805740051149</v>
      </c>
      <c r="D957" s="334">
        <v>0.70383939206132862</v>
      </c>
      <c r="E957" s="334">
        <v>18.420174356390032</v>
      </c>
      <c r="F957" s="334">
        <v>1.1567562342461051</v>
      </c>
      <c r="G957" s="334">
        <v>40.951156637701374</v>
      </c>
      <c r="H957" s="334">
        <v>63919472.582920641</v>
      </c>
      <c r="I957" s="334">
        <v>1.9740564569634831</v>
      </c>
      <c r="J957" s="334">
        <v>5.4294463869856413</v>
      </c>
      <c r="K957" s="334">
        <v>1.4755088724694829</v>
      </c>
      <c r="L957" s="334">
        <v>56.920183026698432</v>
      </c>
      <c r="M957" s="334" t="s">
        <v>30</v>
      </c>
      <c r="N957" s="334" t="s">
        <v>30</v>
      </c>
      <c r="O957" s="334" t="s">
        <v>30</v>
      </c>
      <c r="P957" s="334" t="s">
        <v>30</v>
      </c>
      <c r="Q957" s="334" t="s">
        <v>30</v>
      </c>
      <c r="R957" s="334">
        <v>9.9166876002733845E-5</v>
      </c>
      <c r="S957" s="334" t="s">
        <v>30</v>
      </c>
      <c r="T957" s="334" t="s">
        <v>30</v>
      </c>
      <c r="U957" s="595">
        <f t="shared" si="376"/>
        <v>56.920183026698432</v>
      </c>
      <c r="V957" s="334">
        <v>-1.78799999999999</v>
      </c>
      <c r="W957">
        <f t="shared" si="377"/>
        <v>19</v>
      </c>
      <c r="X957" t="str">
        <f t="shared" si="378"/>
        <v>Ne7</v>
      </c>
    </row>
    <row r="958" spans="1:24" outlineLevel="2">
      <c r="A958">
        <v>21</v>
      </c>
      <c r="B958" t="s">
        <v>2453</v>
      </c>
      <c r="C958" s="334">
        <v>3.687447200061674</v>
      </c>
      <c r="D958" s="334">
        <v>0.7055513116937322</v>
      </c>
      <c r="E958" s="334">
        <v>17.636341681262419</v>
      </c>
      <c r="F958" s="334">
        <v>1.084296238980053</v>
      </c>
      <c r="G958" s="334">
        <v>38.286256583618844</v>
      </c>
      <c r="H958" s="334">
        <v>67814925.384920478</v>
      </c>
      <c r="I958" s="334">
        <v>1.710865305187443</v>
      </c>
      <c r="J958" s="334">
        <v>5.2921017063258464</v>
      </c>
      <c r="K958" s="334">
        <v>1.8617446704492719</v>
      </c>
      <c r="L958" s="334">
        <v>58.178284156160871</v>
      </c>
      <c r="M958" s="334" t="s">
        <v>30</v>
      </c>
      <c r="N958" s="334" t="s">
        <v>30</v>
      </c>
      <c r="O958" s="334" t="s">
        <v>30</v>
      </c>
      <c r="P958" s="334" t="s">
        <v>30</v>
      </c>
      <c r="Q958" s="334" t="s">
        <v>30</v>
      </c>
      <c r="R958" s="334">
        <v>9.1161155743180292E-5</v>
      </c>
      <c r="S958" s="334" t="s">
        <v>30</v>
      </c>
      <c r="T958" s="334" t="s">
        <v>30</v>
      </c>
      <c r="U958" s="595">
        <f t="shared" si="376"/>
        <v>58.178284156160871</v>
      </c>
      <c r="V958" s="334">
        <v>0.215999999999999</v>
      </c>
      <c r="W958">
        <f t="shared" si="377"/>
        <v>20</v>
      </c>
      <c r="X958" t="str">
        <f t="shared" si="378"/>
        <v>Bo4</v>
      </c>
    </row>
    <row r="959" spans="1:24" outlineLevel="2">
      <c r="A959">
        <v>22</v>
      </c>
      <c r="B959" t="s">
        <v>2454</v>
      </c>
      <c r="C959" s="334">
        <v>3.496972470870745</v>
      </c>
      <c r="D959" s="334">
        <v>0.75292629732344651</v>
      </c>
      <c r="E959" s="334">
        <v>18.192302273838369</v>
      </c>
      <c r="F959" s="334">
        <v>0.99001947264936974</v>
      </c>
      <c r="G959" s="334">
        <v>45.410999313314285</v>
      </c>
      <c r="H959" s="334">
        <v>60337836.967044927</v>
      </c>
      <c r="I959" s="334">
        <v>1.897277826959767</v>
      </c>
      <c r="J959" s="334">
        <v>5.341259809883244</v>
      </c>
      <c r="K959" s="334">
        <v>1.8123789918841231</v>
      </c>
      <c r="L959" s="334">
        <v>58.226551071857948</v>
      </c>
      <c r="M959" s="334" t="s">
        <v>30</v>
      </c>
      <c r="N959" s="334" t="s">
        <v>30</v>
      </c>
      <c r="O959" s="334" t="s">
        <v>30</v>
      </c>
      <c r="P959" s="334" t="s">
        <v>30</v>
      </c>
      <c r="Q959" s="334" t="s">
        <v>30</v>
      </c>
      <c r="R959" s="334">
        <v>9.1665192049002105E-5</v>
      </c>
      <c r="S959" s="334" t="s">
        <v>30</v>
      </c>
      <c r="T959" s="334" t="s">
        <v>30</v>
      </c>
      <c r="U959" s="595">
        <f t="shared" si="376"/>
        <v>58.226551071857948</v>
      </c>
      <c r="V959" s="334">
        <v>0.54899999999999904</v>
      </c>
      <c r="W959">
        <f t="shared" si="377"/>
        <v>21</v>
      </c>
      <c r="X959" t="str">
        <f t="shared" si="378"/>
        <v>Yi4</v>
      </c>
    </row>
    <row r="960" spans="1:24" outlineLevel="2">
      <c r="A960">
        <v>23</v>
      </c>
      <c r="B960" t="s">
        <v>2455</v>
      </c>
      <c r="C960" s="334">
        <v>3.7069998354918958</v>
      </c>
      <c r="D960" s="334">
        <v>0.73165528336599761</v>
      </c>
      <c r="E960" s="334">
        <v>17.81079097823498</v>
      </c>
      <c r="F960" s="334">
        <v>0.97382221654191836</v>
      </c>
      <c r="G960" s="334">
        <v>40.350645545546456</v>
      </c>
      <c r="H960" s="334">
        <v>64131321.704507098</v>
      </c>
      <c r="I960" s="334">
        <v>2.1122604908144318</v>
      </c>
      <c r="J960" s="334">
        <v>5.5802153342120002</v>
      </c>
      <c r="K960" s="334">
        <v>1.8703168632589899</v>
      </c>
      <c r="L960" s="334">
        <v>58.676646253513667</v>
      </c>
      <c r="M960" s="334" t="s">
        <v>30</v>
      </c>
      <c r="N960" s="334" t="s">
        <v>30</v>
      </c>
      <c r="O960" s="334" t="s">
        <v>30</v>
      </c>
      <c r="P960" s="334" t="s">
        <v>30</v>
      </c>
      <c r="Q960" s="334" t="s">
        <v>30</v>
      </c>
      <c r="R960" s="334">
        <v>9.7849127658044784E-5</v>
      </c>
      <c r="S960" s="334" t="s">
        <v>30</v>
      </c>
      <c r="T960" s="334" t="s">
        <v>30</v>
      </c>
      <c r="U960" s="595">
        <f t="shared" si="376"/>
        <v>58.676646253513667</v>
      </c>
      <c r="V960" s="334">
        <v>2.097</v>
      </c>
      <c r="W960">
        <f t="shared" si="377"/>
        <v>22</v>
      </c>
      <c r="X960" t="str">
        <f t="shared" si="378"/>
        <v xml:space="preserve">Th </v>
      </c>
    </row>
    <row r="961" spans="1:24" outlineLevel="2">
      <c r="A961">
        <v>24</v>
      </c>
      <c r="B961" t="s">
        <v>2456</v>
      </c>
      <c r="C961" s="334">
        <v>3.7505617544646248</v>
      </c>
      <c r="D961" s="334">
        <v>0.78099737092939736</v>
      </c>
      <c r="E961" s="334">
        <v>18.66683488457257</v>
      </c>
      <c r="F961" s="334">
        <v>1.1066591413983511</v>
      </c>
      <c r="G961" s="334">
        <v>41.993964245355187</v>
      </c>
      <c r="H961" s="334">
        <v>59388292.240965232</v>
      </c>
      <c r="I961" s="334">
        <v>1.9102515484975999</v>
      </c>
      <c r="J961" s="334">
        <v>5.2226237272667184</v>
      </c>
      <c r="K961" s="334">
        <v>1.6376468747919171</v>
      </c>
      <c r="L961" s="334">
        <v>62.179249269025647</v>
      </c>
      <c r="M961" s="334" t="s">
        <v>30</v>
      </c>
      <c r="N961" s="334" t="s">
        <v>30</v>
      </c>
      <c r="O961" s="334" t="s">
        <v>30</v>
      </c>
      <c r="P961" s="334" t="s">
        <v>30</v>
      </c>
      <c r="Q961" s="334" t="s">
        <v>30</v>
      </c>
      <c r="R961" s="334">
        <v>8.1135734239395237E-5</v>
      </c>
      <c r="S961" s="334" t="s">
        <v>30</v>
      </c>
      <c r="T961" s="334" t="s">
        <v>30</v>
      </c>
      <c r="U961" s="595">
        <f t="shared" si="376"/>
        <v>62.179249269025647</v>
      </c>
      <c r="V961" s="334">
        <v>0.69899999999999995</v>
      </c>
      <c r="W961">
        <f t="shared" si="377"/>
        <v>23</v>
      </c>
      <c r="X961" t="str">
        <f t="shared" si="378"/>
        <v>Bu5</v>
      </c>
    </row>
    <row r="962" spans="1:24" outlineLevel="2">
      <c r="A962">
        <v>25</v>
      </c>
      <c r="B962" t="s">
        <v>2457</v>
      </c>
      <c r="C962" s="334">
        <v>3.5900305310948171</v>
      </c>
      <c r="D962" s="334">
        <v>0.72507400638266062</v>
      </c>
      <c r="E962" s="334">
        <v>18.398729484747331</v>
      </c>
      <c r="F962" s="334">
        <v>1.10767670618818</v>
      </c>
      <c r="G962" s="334">
        <v>43.740039816537269</v>
      </c>
      <c r="H962" s="334">
        <v>60562862.369759373</v>
      </c>
      <c r="I962" s="334">
        <v>1.8487537559354601</v>
      </c>
      <c r="J962" s="334">
        <v>5.6899154533798386</v>
      </c>
      <c r="K962" s="334">
        <v>1.816168212540807</v>
      </c>
      <c r="L962" s="334">
        <v>59.061039391855758</v>
      </c>
      <c r="M962" s="334" t="s">
        <v>30</v>
      </c>
      <c r="N962" s="334" t="s">
        <v>30</v>
      </c>
      <c r="O962" s="334" t="s">
        <v>30</v>
      </c>
      <c r="P962" s="334" t="s">
        <v>30</v>
      </c>
      <c r="Q962" s="334" t="s">
        <v>30</v>
      </c>
      <c r="R962" s="334">
        <v>9.6470393103841216E-5</v>
      </c>
      <c r="S962" s="334" t="s">
        <v>30</v>
      </c>
      <c r="T962" s="334" t="s">
        <v>30</v>
      </c>
      <c r="U962" s="595">
        <f t="shared" si="376"/>
        <v>59.061039391855758</v>
      </c>
      <c r="V962" s="334">
        <v>-0.186</v>
      </c>
      <c r="W962">
        <f t="shared" si="377"/>
        <v>24</v>
      </c>
      <c r="X962" t="str">
        <f t="shared" si="378"/>
        <v>Bu1</v>
      </c>
    </row>
    <row r="963" spans="1:24" outlineLevel="2">
      <c r="A963">
        <v>26</v>
      </c>
      <c r="B963" t="s">
        <v>2458</v>
      </c>
      <c r="C963" s="334">
        <v>3.6546011913803662</v>
      </c>
      <c r="D963" s="334">
        <v>0.72996726698044789</v>
      </c>
      <c r="E963" s="334">
        <v>18.716536127455061</v>
      </c>
      <c r="F963" s="334">
        <v>0.94247395794453881</v>
      </c>
      <c r="G963" s="334">
        <v>40.38370084087434</v>
      </c>
      <c r="H963" s="334">
        <v>53974580.798795253</v>
      </c>
      <c r="I963" s="334">
        <v>1.7783029225768761</v>
      </c>
      <c r="J963" s="334">
        <v>5.1970651611486467</v>
      </c>
      <c r="K963" s="334">
        <v>1.997796525219748</v>
      </c>
      <c r="L963" s="334">
        <v>60.464347147154427</v>
      </c>
      <c r="M963" s="334" t="s">
        <v>30</v>
      </c>
      <c r="N963" s="334" t="s">
        <v>30</v>
      </c>
      <c r="O963" s="334" t="s">
        <v>30</v>
      </c>
      <c r="P963" s="334" t="s">
        <v>30</v>
      </c>
      <c r="Q963" s="334" t="s">
        <v>30</v>
      </c>
      <c r="R963" s="334">
        <v>8.2333086406976706E-5</v>
      </c>
      <c r="S963" s="334" t="s">
        <v>30</v>
      </c>
      <c r="T963" s="334" t="s">
        <v>30</v>
      </c>
      <c r="U963" s="595">
        <f t="shared" si="376"/>
        <v>60.464347147154427</v>
      </c>
      <c r="V963" s="334">
        <v>0.56399999999999995</v>
      </c>
      <c r="W963">
        <f t="shared" si="377"/>
        <v>25</v>
      </c>
      <c r="X963" t="str">
        <f t="shared" si="378"/>
        <v>Mu0</v>
      </c>
    </row>
    <row r="964" spans="1:24" outlineLevel="2">
      <c r="A964">
        <v>27</v>
      </c>
      <c r="B964" t="s">
        <v>2459</v>
      </c>
      <c r="C964" s="334">
        <v>3.7497085739683849</v>
      </c>
      <c r="D964" s="334">
        <v>0.70840588219526146</v>
      </c>
      <c r="E964" s="334">
        <v>18.78704964281031</v>
      </c>
      <c r="F964" s="334">
        <v>1.0708891695622349</v>
      </c>
      <c r="G964" s="334">
        <v>42.242946480822027</v>
      </c>
      <c r="H964" s="334">
        <v>58403595.789670072</v>
      </c>
      <c r="I964" s="334">
        <v>1.472171305388577</v>
      </c>
      <c r="J964" s="334">
        <v>5.3209389667234284</v>
      </c>
      <c r="K964" s="334">
        <v>1.704083934299556</v>
      </c>
      <c r="L964" s="334">
        <v>59.06412897869761</v>
      </c>
      <c r="M964" s="334" t="s">
        <v>30</v>
      </c>
      <c r="N964" s="334" t="s">
        <v>30</v>
      </c>
      <c r="O964" s="334" t="s">
        <v>30</v>
      </c>
      <c r="P964" s="334" t="s">
        <v>30</v>
      </c>
      <c r="Q964" s="334" t="s">
        <v>30</v>
      </c>
      <c r="R964" s="334">
        <v>8.7377312723721864E-5</v>
      </c>
      <c r="S964" s="334" t="s">
        <v>30</v>
      </c>
      <c r="T964" s="334" t="s">
        <v>30</v>
      </c>
      <c r="U964" s="595">
        <f t="shared" si="376"/>
        <v>59.06412897869761</v>
      </c>
      <c r="V964" s="334">
        <v>-0.46799999999999897</v>
      </c>
      <c r="W964">
        <f t="shared" si="377"/>
        <v>26</v>
      </c>
      <c r="X964" t="str">
        <f t="shared" si="378"/>
        <v>Po2</v>
      </c>
    </row>
    <row r="965" spans="1:24" outlineLevel="2">
      <c r="A965">
        <v>28</v>
      </c>
      <c r="B965" t="s">
        <v>2460</v>
      </c>
      <c r="C965" s="334">
        <v>3.696095308171532</v>
      </c>
      <c r="D965" s="334">
        <v>0.72675663743086594</v>
      </c>
      <c r="E965" s="334">
        <v>19.491265602418611</v>
      </c>
      <c r="F965" s="334">
        <v>0.96465139278662571</v>
      </c>
      <c r="G965" s="334">
        <v>40.988213460663154</v>
      </c>
      <c r="H965" s="334">
        <v>51311017.924793243</v>
      </c>
      <c r="I965" s="334">
        <v>2.1378555421472951</v>
      </c>
      <c r="J965" s="334">
        <v>5.8800188211967992</v>
      </c>
      <c r="K965" s="334">
        <v>1.948237847438264</v>
      </c>
      <c r="L965" s="334">
        <v>60.750657584194173</v>
      </c>
      <c r="M965" s="334" t="s">
        <v>30</v>
      </c>
      <c r="N965" s="334" t="s">
        <v>30</v>
      </c>
      <c r="O965" s="334" t="s">
        <v>30</v>
      </c>
      <c r="P965" s="334" t="s">
        <v>30</v>
      </c>
      <c r="Q965" s="334" t="s">
        <v>30</v>
      </c>
      <c r="R965" s="334">
        <v>1.0101816830214981E-4</v>
      </c>
      <c r="S965" s="334" t="s">
        <v>30</v>
      </c>
      <c r="T965" s="334" t="s">
        <v>30</v>
      </c>
      <c r="U965" s="595">
        <f t="shared" si="376"/>
        <v>60.750657584194173</v>
      </c>
      <c r="V965" s="334">
        <v>2.79</v>
      </c>
      <c r="W965">
        <f t="shared" si="377"/>
        <v>27</v>
      </c>
      <c r="X965" t="str">
        <f t="shared" si="378"/>
        <v>Tr7</v>
      </c>
    </row>
    <row r="966" spans="1:24" outlineLevel="2">
      <c r="A966">
        <v>29</v>
      </c>
      <c r="B966" t="s">
        <v>2461</v>
      </c>
      <c r="C966" s="334">
        <v>3.5183194239255302</v>
      </c>
      <c r="D966" s="334">
        <v>0.74556523981936029</v>
      </c>
      <c r="E966" s="334">
        <v>18.855179647068709</v>
      </c>
      <c r="F966" s="334">
        <v>1.2137533387819921</v>
      </c>
      <c r="G966" s="334">
        <v>36.689743229775679</v>
      </c>
      <c r="H966" s="334">
        <v>53858536.572662011</v>
      </c>
      <c r="I966" s="334">
        <v>1.100120243053559</v>
      </c>
      <c r="J966" s="334">
        <v>5.5076904312844581</v>
      </c>
      <c r="K966" s="334">
        <v>1.6027558245607589</v>
      </c>
      <c r="L966" s="334">
        <v>59.07269876189639</v>
      </c>
      <c r="M966" s="334" t="s">
        <v>30</v>
      </c>
      <c r="N966" s="334" t="s">
        <v>30</v>
      </c>
      <c r="O966" s="334" t="s">
        <v>30</v>
      </c>
      <c r="P966" s="334" t="s">
        <v>30</v>
      </c>
      <c r="Q966" s="334" t="s">
        <v>30</v>
      </c>
      <c r="R966" s="334">
        <v>9.2900344000480291E-5</v>
      </c>
      <c r="S966" s="334" t="s">
        <v>30</v>
      </c>
      <c r="T966" s="334" t="s">
        <v>30</v>
      </c>
      <c r="U966" s="595">
        <f t="shared" si="376"/>
        <v>59.07269876189639</v>
      </c>
      <c r="V966" s="334">
        <v>-0.33300000000000002</v>
      </c>
      <c r="W966">
        <f t="shared" si="377"/>
        <v>28</v>
      </c>
      <c r="X966" t="str">
        <f t="shared" si="378"/>
        <v>Be6</v>
      </c>
    </row>
    <row r="967" spans="1:24" outlineLevel="2">
      <c r="A967">
        <v>30</v>
      </c>
      <c r="B967" t="s">
        <v>2462</v>
      </c>
      <c r="C967" s="334">
        <v>3.7029539960454718</v>
      </c>
      <c r="D967" s="334">
        <v>0.7098982496039008</v>
      </c>
      <c r="E967" s="334">
        <v>17.32885479455377</v>
      </c>
      <c r="F967" s="334">
        <v>0.96781131835505085</v>
      </c>
      <c r="G967" s="334">
        <v>38.148096219883946</v>
      </c>
      <c r="H967" s="334">
        <v>72362128.400925085</v>
      </c>
      <c r="I967" s="334">
        <v>1.667983201600197</v>
      </c>
      <c r="J967" s="334">
        <v>5.5113926037080541</v>
      </c>
      <c r="K967" s="334">
        <v>2.03238489289819</v>
      </c>
      <c r="L967" s="334">
        <v>58.244528132919427</v>
      </c>
      <c r="M967" s="334" t="s">
        <v>30</v>
      </c>
      <c r="N967" s="334" t="s">
        <v>30</v>
      </c>
      <c r="O967" s="334" t="s">
        <v>30</v>
      </c>
      <c r="P967" s="334" t="s">
        <v>30</v>
      </c>
      <c r="Q967" s="334" t="s">
        <v>30</v>
      </c>
      <c r="R967" s="334">
        <v>9.3185998983455769E-5</v>
      </c>
      <c r="S967" s="334" t="s">
        <v>30</v>
      </c>
      <c r="T967" s="334" t="s">
        <v>30</v>
      </c>
      <c r="U967" s="595">
        <f t="shared" si="376"/>
        <v>58.244528132919427</v>
      </c>
      <c r="V967" s="334">
        <v>-2.202</v>
      </c>
      <c r="W967">
        <f t="shared" si="377"/>
        <v>29</v>
      </c>
      <c r="X967" t="str">
        <f t="shared" si="378"/>
        <v>Pa3</v>
      </c>
    </row>
    <row r="968" spans="1:24" outlineLevel="2">
      <c r="A968">
        <v>31</v>
      </c>
      <c r="B968" t="s">
        <v>2463</v>
      </c>
      <c r="C968" s="334">
        <v>3.7123198023809172</v>
      </c>
      <c r="D968" s="334">
        <v>0.74711896940332734</v>
      </c>
      <c r="E968" s="334">
        <v>17.713416383227639</v>
      </c>
      <c r="F968" s="334">
        <v>1.102538913389107</v>
      </c>
      <c r="G968" s="334">
        <v>42.184959551537176</v>
      </c>
      <c r="H968" s="334">
        <v>67785013.22278975</v>
      </c>
      <c r="I968" s="334">
        <v>1.3818836747474399</v>
      </c>
      <c r="J968" s="334">
        <v>5.3096622626059977</v>
      </c>
      <c r="K968" s="334">
        <v>1.321736758061131</v>
      </c>
      <c r="L968" s="334">
        <v>57.269329466213172</v>
      </c>
      <c r="M968" s="334" t="s">
        <v>30</v>
      </c>
      <c r="N968" s="334" t="s">
        <v>30</v>
      </c>
      <c r="O968" s="334" t="s">
        <v>30</v>
      </c>
      <c r="P968" s="334" t="s">
        <v>30</v>
      </c>
      <c r="Q968" s="334" t="s">
        <v>30</v>
      </c>
      <c r="R968" s="334">
        <v>9.874366996724287E-5</v>
      </c>
      <c r="S968" s="334" t="s">
        <v>30</v>
      </c>
      <c r="T968" s="334" t="s">
        <v>30</v>
      </c>
      <c r="U968" s="595">
        <f t="shared" si="376"/>
        <v>57.269329466213172</v>
      </c>
      <c r="V968" s="334">
        <v>-0.56999999999999995</v>
      </c>
      <c r="W968">
        <f t="shared" si="377"/>
        <v>30</v>
      </c>
      <c r="X968" t="str">
        <f t="shared" si="378"/>
        <v>Wa4</v>
      </c>
    </row>
    <row r="969" spans="1:24" outlineLevel="2">
      <c r="A969">
        <v>32</v>
      </c>
      <c r="B969" t="s">
        <v>2464</v>
      </c>
      <c r="C969" s="334">
        <v>4.0406942236461711</v>
      </c>
      <c r="D969" s="334">
        <v>0.70189633739799362</v>
      </c>
      <c r="E969" s="334">
        <v>19.103364873888811</v>
      </c>
      <c r="F969" s="334">
        <v>1.198433677564849</v>
      </c>
      <c r="G969" s="334">
        <v>37.557144083506792</v>
      </c>
      <c r="H969" s="334">
        <v>62506215.590668947</v>
      </c>
      <c r="I969" s="334">
        <v>2.0157008569380661</v>
      </c>
      <c r="J969" s="334">
        <v>5.2104632639627226</v>
      </c>
      <c r="K969" s="334">
        <v>1.467365722714151</v>
      </c>
      <c r="L969" s="334">
        <v>58.580445103076769</v>
      </c>
      <c r="M969" s="334" t="s">
        <v>30</v>
      </c>
      <c r="N969" s="334" t="s">
        <v>30</v>
      </c>
      <c r="O969" s="334" t="s">
        <v>30</v>
      </c>
      <c r="P969" s="334" t="s">
        <v>30</v>
      </c>
      <c r="Q969" s="334" t="s">
        <v>30</v>
      </c>
      <c r="R969" s="334">
        <v>8.758478822719286E-5</v>
      </c>
      <c r="S969" s="334" t="s">
        <v>30</v>
      </c>
      <c r="T969" s="334" t="s">
        <v>30</v>
      </c>
      <c r="U969" s="595">
        <f t="shared" si="376"/>
        <v>58.580445103076769</v>
      </c>
      <c r="V969" s="334">
        <v>-1.73999999999999</v>
      </c>
      <c r="W969">
        <f t="shared" si="377"/>
        <v>31</v>
      </c>
      <c r="X969" t="str">
        <f t="shared" si="378"/>
        <v>Gl4</v>
      </c>
    </row>
    <row r="970" spans="1:24" outlineLevel="2">
      <c r="A970">
        <v>33</v>
      </c>
      <c r="B970" t="s">
        <v>2465</v>
      </c>
      <c r="C970" s="334">
        <v>3.7609947215012411</v>
      </c>
      <c r="D970" s="334">
        <v>0.69591328176265554</v>
      </c>
      <c r="E970" s="334">
        <v>17.8877445289829</v>
      </c>
      <c r="F970" s="334">
        <v>1.069649393587617</v>
      </c>
      <c r="G970" s="334">
        <v>40.635638861142489</v>
      </c>
      <c r="H970" s="334">
        <v>68479342.811182305</v>
      </c>
      <c r="I970" s="334">
        <v>2.0370693271975191</v>
      </c>
      <c r="J970" s="334">
        <v>5.5311006219579983</v>
      </c>
      <c r="K970" s="334">
        <v>1.5486340392971869</v>
      </c>
      <c r="L970" s="334">
        <v>58.147445292232369</v>
      </c>
      <c r="M970" s="334" t="s">
        <v>30</v>
      </c>
      <c r="N970" s="334" t="s">
        <v>30</v>
      </c>
      <c r="O970" s="334" t="s">
        <v>30</v>
      </c>
      <c r="P970" s="334" t="s">
        <v>30</v>
      </c>
      <c r="Q970" s="334" t="s">
        <v>30</v>
      </c>
      <c r="R970" s="334">
        <v>9.9089622167448338E-5</v>
      </c>
      <c r="S970" s="334" t="s">
        <v>30</v>
      </c>
      <c r="T970" s="334" t="s">
        <v>30</v>
      </c>
      <c r="U970" s="595">
        <f t="shared" si="376"/>
        <v>58.147445292232369</v>
      </c>
      <c r="V970" s="334">
        <v>-0.212999999999999</v>
      </c>
      <c r="W970">
        <f t="shared" si="377"/>
        <v>32</v>
      </c>
      <c r="X970" t="str">
        <f t="shared" si="378"/>
        <v>Ro1</v>
      </c>
    </row>
    <row r="971" spans="1:24" outlineLevel="2">
      <c r="A971">
        <v>34</v>
      </c>
      <c r="B971" t="s">
        <v>2466</v>
      </c>
      <c r="C971" s="334">
        <v>3.747840382814553</v>
      </c>
      <c r="D971" s="334">
        <v>0.72520119832783458</v>
      </c>
      <c r="E971" s="334">
        <v>17.584539660718981</v>
      </c>
      <c r="F971" s="334">
        <v>1.204968268306408</v>
      </c>
      <c r="G971" s="334">
        <v>40.708435573936619</v>
      </c>
      <c r="H971" s="334">
        <v>68829298.76087074</v>
      </c>
      <c r="I971" s="334">
        <v>2.124539117558033</v>
      </c>
      <c r="J971" s="334">
        <v>5.5017071909005564</v>
      </c>
      <c r="K971" s="334">
        <v>1.839719834905722</v>
      </c>
      <c r="L971" s="334">
        <v>57.231809871164238</v>
      </c>
      <c r="M971" s="334" t="s">
        <v>30</v>
      </c>
      <c r="N971" s="334" t="s">
        <v>30</v>
      </c>
      <c r="O971" s="334" t="s">
        <v>30</v>
      </c>
      <c r="P971" s="334" t="s">
        <v>30</v>
      </c>
      <c r="Q971" s="334" t="s">
        <v>30</v>
      </c>
      <c r="R971" s="334">
        <v>1.019945565691303E-4</v>
      </c>
      <c r="S971" s="334" t="s">
        <v>30</v>
      </c>
      <c r="T971" s="334" t="s">
        <v>30</v>
      </c>
      <c r="U971" s="595">
        <f t="shared" si="376"/>
        <v>57.231809871164238</v>
      </c>
      <c r="V971" s="334">
        <v>0.16500000000000001</v>
      </c>
      <c r="W971">
        <f t="shared" si="377"/>
        <v>33</v>
      </c>
      <c r="X971" t="str">
        <f t="shared" si="378"/>
        <v>Gr2</v>
      </c>
    </row>
    <row r="972" spans="1:24" outlineLevel="2">
      <c r="A972">
        <v>35</v>
      </c>
      <c r="B972" t="s">
        <v>2467</v>
      </c>
      <c r="C972" s="334">
        <v>3.8475373558717729</v>
      </c>
      <c r="D972" s="334">
        <v>0.72717651623950341</v>
      </c>
      <c r="E972" s="334">
        <v>18.530932316065758</v>
      </c>
      <c r="F972" s="334">
        <v>1.306116701113075</v>
      </c>
      <c r="G972" s="334">
        <v>37.516757046895471</v>
      </c>
      <c r="H972" s="334">
        <v>64325695.633411542</v>
      </c>
      <c r="I972" s="334">
        <v>2.4066574564175842</v>
      </c>
      <c r="J972" s="334">
        <v>5.301313227400148</v>
      </c>
      <c r="K972" s="334">
        <v>2.0126893893268569</v>
      </c>
      <c r="L972" s="334">
        <v>57.158542044197397</v>
      </c>
      <c r="M972" s="334" t="s">
        <v>30</v>
      </c>
      <c r="N972" s="334" t="s">
        <v>30</v>
      </c>
      <c r="O972" s="334" t="s">
        <v>30</v>
      </c>
      <c r="P972" s="334" t="s">
        <v>30</v>
      </c>
      <c r="Q972" s="334" t="s">
        <v>30</v>
      </c>
      <c r="R972" s="334">
        <v>9.2757167984664515E-5</v>
      </c>
      <c r="S972" s="334" t="s">
        <v>30</v>
      </c>
      <c r="T972" s="334" t="s">
        <v>30</v>
      </c>
      <c r="U972" s="595">
        <f t="shared" si="376"/>
        <v>57.158542044197397</v>
      </c>
      <c r="V972" s="334">
        <v>-1.6859999999999999</v>
      </c>
      <c r="W972">
        <f t="shared" si="377"/>
        <v>34</v>
      </c>
      <c r="X972" t="str">
        <f t="shared" si="378"/>
        <v>Po0</v>
      </c>
    </row>
    <row r="973" spans="1:24" outlineLevel="2">
      <c r="A973">
        <v>36</v>
      </c>
      <c r="B973" t="s">
        <v>2468</v>
      </c>
      <c r="C973" s="334">
        <v>3.8152037268012791</v>
      </c>
      <c r="D973" s="334">
        <v>0.7365433357449277</v>
      </c>
      <c r="E973" s="334">
        <v>17.797631409397258</v>
      </c>
      <c r="F973" s="334">
        <v>1.0366338789626941</v>
      </c>
      <c r="G973" s="334">
        <v>38.815327629253673</v>
      </c>
      <c r="H973" s="334">
        <v>72468282.259423822</v>
      </c>
      <c r="I973" s="334">
        <v>1.66876676821277</v>
      </c>
      <c r="J973" s="334">
        <v>5.1228851490839133</v>
      </c>
      <c r="K973" s="334">
        <v>1.741227247120438</v>
      </c>
      <c r="L973" s="334">
        <v>56.31938551665035</v>
      </c>
      <c r="M973" s="334" t="s">
        <v>30</v>
      </c>
      <c r="N973" s="334" t="s">
        <v>30</v>
      </c>
      <c r="O973" s="334" t="s">
        <v>30</v>
      </c>
      <c r="P973" s="334" t="s">
        <v>30</v>
      </c>
      <c r="Q973" s="334" t="s">
        <v>30</v>
      </c>
      <c r="R973" s="334">
        <v>9.3251261095756363E-5</v>
      </c>
      <c r="S973" s="334" t="s">
        <v>30</v>
      </c>
      <c r="T973" s="334" t="s">
        <v>30</v>
      </c>
      <c r="U973" s="595">
        <f t="shared" si="376"/>
        <v>56.31938551665035</v>
      </c>
      <c r="V973" s="334">
        <v>-1.383</v>
      </c>
      <c r="W973">
        <f t="shared" si="377"/>
        <v>35</v>
      </c>
      <c r="X973" t="str">
        <f t="shared" si="378"/>
        <v>Wu9</v>
      </c>
    </row>
    <row r="974" spans="1:24" outlineLevel="2">
      <c r="A974">
        <v>37</v>
      </c>
      <c r="B974" t="s">
        <v>2469</v>
      </c>
      <c r="C974" s="334">
        <v>3.4429299397064699</v>
      </c>
      <c r="D974" s="334">
        <v>0.72386819416128567</v>
      </c>
      <c r="E974" s="334">
        <v>18.175391827392819</v>
      </c>
      <c r="F974" s="334">
        <v>1.040819121234035</v>
      </c>
      <c r="G974" s="334">
        <v>38.245791244315413</v>
      </c>
      <c r="H974" s="334">
        <v>56839200.321431041</v>
      </c>
      <c r="I974" s="334">
        <v>1.842689324592178</v>
      </c>
      <c r="J974" s="334">
        <v>5.2742302348662466</v>
      </c>
      <c r="K974" s="334">
        <v>2.016921916008235</v>
      </c>
      <c r="L974" s="334">
        <v>57.20571621581594</v>
      </c>
      <c r="M974" s="334" t="s">
        <v>30</v>
      </c>
      <c r="N974" s="334" t="s">
        <v>30</v>
      </c>
      <c r="O974" s="334" t="s">
        <v>30</v>
      </c>
      <c r="P974" s="334" t="s">
        <v>30</v>
      </c>
      <c r="Q974" s="334" t="s">
        <v>30</v>
      </c>
      <c r="R974" s="334">
        <v>9.4399496884432324E-5</v>
      </c>
      <c r="S974" s="334" t="s">
        <v>30</v>
      </c>
      <c r="T974" s="334" t="s">
        <v>30</v>
      </c>
      <c r="U974" s="595">
        <f t="shared" si="376"/>
        <v>57.20571621581594</v>
      </c>
      <c r="V974" s="334">
        <v>4.3680000000000003</v>
      </c>
      <c r="W974">
        <f t="shared" si="377"/>
        <v>36</v>
      </c>
      <c r="X974" t="str">
        <f t="shared" si="378"/>
        <v>Bo2</v>
      </c>
    </row>
    <row r="975" spans="1:24" outlineLevel="2">
      <c r="A975">
        <v>38</v>
      </c>
      <c r="B975" t="s">
        <v>2470</v>
      </c>
      <c r="C975" s="334">
        <v>3.9706517852711798</v>
      </c>
      <c r="D975" s="334">
        <v>0.70790297326247542</v>
      </c>
      <c r="E975" s="334">
        <v>19.052761453072289</v>
      </c>
      <c r="F975" s="334">
        <v>1.0673620681639531</v>
      </c>
      <c r="G975" s="334">
        <v>42.552506786812046</v>
      </c>
      <c r="H975" s="334">
        <v>63228848.824374869</v>
      </c>
      <c r="I975" s="334">
        <v>1.5266531390765159</v>
      </c>
      <c r="J975" s="334">
        <v>5.0926851689143877</v>
      </c>
      <c r="K975" s="334">
        <v>1.9947113169791959</v>
      </c>
      <c r="L975" s="334">
        <v>57.238075143825689</v>
      </c>
      <c r="M975" s="334" t="s">
        <v>30</v>
      </c>
      <c r="N975" s="334" t="s">
        <v>30</v>
      </c>
      <c r="O975" s="334" t="s">
        <v>30</v>
      </c>
      <c r="P975" s="334" t="s">
        <v>30</v>
      </c>
      <c r="Q975" s="334" t="s">
        <v>30</v>
      </c>
      <c r="R975" s="334">
        <v>8.4339660161222326E-5</v>
      </c>
      <c r="S975" s="334" t="s">
        <v>30</v>
      </c>
      <c r="T975" s="334" t="s">
        <v>30</v>
      </c>
      <c r="U975" s="595">
        <f t="shared" si="376"/>
        <v>57.238075143825689</v>
      </c>
      <c r="V975" s="334">
        <v>-1.077</v>
      </c>
      <c r="W975">
        <f t="shared" si="377"/>
        <v>37</v>
      </c>
      <c r="X975" t="str">
        <f t="shared" si="378"/>
        <v>Ha5</v>
      </c>
    </row>
    <row r="976" spans="1:24" outlineLevel="2">
      <c r="A976">
        <v>39</v>
      </c>
      <c r="B976" t="s">
        <v>2471</v>
      </c>
      <c r="C976" s="334">
        <v>3.8072734081787671</v>
      </c>
      <c r="D976" s="334">
        <v>0.72321699309342546</v>
      </c>
      <c r="E976" s="334">
        <v>19.376960815609241</v>
      </c>
      <c r="F976" s="334">
        <v>1.180077342209148</v>
      </c>
      <c r="G976" s="334">
        <v>45.235220262858988</v>
      </c>
      <c r="H976" s="334">
        <v>52731713.006296441</v>
      </c>
      <c r="I976" s="334">
        <v>1.8333306425842739</v>
      </c>
      <c r="J976" s="334">
        <v>5.6136907934603277</v>
      </c>
      <c r="K976" s="334">
        <v>1.9342827776846721</v>
      </c>
      <c r="L976" s="334">
        <v>59.903734812622787</v>
      </c>
      <c r="M976" s="334" t="s">
        <v>30</v>
      </c>
      <c r="N976" s="334" t="s">
        <v>30</v>
      </c>
      <c r="O976" s="334" t="s">
        <v>30</v>
      </c>
      <c r="P976" s="334" t="s">
        <v>30</v>
      </c>
      <c r="Q976" s="334" t="s">
        <v>30</v>
      </c>
      <c r="R976" s="334">
        <v>9.4036248703141014E-5</v>
      </c>
      <c r="S976" s="334" t="s">
        <v>30</v>
      </c>
      <c r="T976" s="334" t="s">
        <v>30</v>
      </c>
      <c r="U976" s="595">
        <f t="shared" si="376"/>
        <v>59.903734812622787</v>
      </c>
      <c r="V976" s="334">
        <v>0.72899999999999998</v>
      </c>
      <c r="W976">
        <f t="shared" si="377"/>
        <v>38</v>
      </c>
      <c r="X976" t="str">
        <f t="shared" si="378"/>
        <v>Ej6</v>
      </c>
    </row>
    <row r="977" spans="1:24" outlineLevel="2">
      <c r="A977">
        <v>40</v>
      </c>
      <c r="B977" t="s">
        <v>2472</v>
      </c>
      <c r="C977" s="334">
        <v>3.8021380277304448</v>
      </c>
      <c r="D977" s="334">
        <v>0.72462677833467171</v>
      </c>
      <c r="E977" s="334">
        <v>18.933705628540679</v>
      </c>
      <c r="F977" s="334">
        <v>1.1210112130416181</v>
      </c>
      <c r="G977" s="334">
        <v>43.583385222708074</v>
      </c>
      <c r="H977" s="334">
        <v>60025100.79598894</v>
      </c>
      <c r="I977" s="334">
        <v>2.2413995237835489</v>
      </c>
      <c r="J977" s="334">
        <v>5.4555851582843582</v>
      </c>
      <c r="K977" s="334">
        <v>1.568001461260131</v>
      </c>
      <c r="L977" s="334">
        <v>61.12223824629914</v>
      </c>
      <c r="M977" s="334" t="s">
        <v>30</v>
      </c>
      <c r="N977" s="334" t="s">
        <v>30</v>
      </c>
      <c r="O977" s="334" t="s">
        <v>30</v>
      </c>
      <c r="P977" s="334" t="s">
        <v>30</v>
      </c>
      <c r="Q977" s="334" t="s">
        <v>30</v>
      </c>
      <c r="R977" s="334">
        <v>8.9956601890327337E-5</v>
      </c>
      <c r="S977" s="334" t="s">
        <v>30</v>
      </c>
      <c r="T977" s="334" t="s">
        <v>30</v>
      </c>
      <c r="U977" s="595">
        <f t="shared" si="376"/>
        <v>61.12223824629914</v>
      </c>
      <c r="V977" s="334">
        <v>-1.0619999999999901</v>
      </c>
      <c r="W977">
        <f t="shared" si="377"/>
        <v>39</v>
      </c>
      <c r="X977" t="str">
        <f t="shared" si="378"/>
        <v>Rh)</v>
      </c>
    </row>
    <row r="978" spans="1:24" outlineLevel="2">
      <c r="A978">
        <v>41</v>
      </c>
      <c r="B978" t="s">
        <v>2473</v>
      </c>
      <c r="C978" s="334">
        <v>4.012476506219949</v>
      </c>
      <c r="D978" s="334">
        <v>0.72963743670475867</v>
      </c>
      <c r="E978" s="334">
        <v>20.866816273117799</v>
      </c>
      <c r="F978" s="334">
        <v>1.2106419020364581</v>
      </c>
      <c r="G978" s="334">
        <v>43.725411252743825</v>
      </c>
      <c r="H978" s="334">
        <v>47232044.691588223</v>
      </c>
      <c r="I978" s="334">
        <v>1.866256847773236</v>
      </c>
      <c r="J978" s="334">
        <v>5.2405629044786339</v>
      </c>
      <c r="K978" s="334">
        <v>1.81685069393798</v>
      </c>
      <c r="L978" s="334">
        <v>60.848948787506231</v>
      </c>
      <c r="M978" s="334" t="s">
        <v>30</v>
      </c>
      <c r="N978" s="334" t="s">
        <v>30</v>
      </c>
      <c r="O978" s="334" t="s">
        <v>30</v>
      </c>
      <c r="P978" s="334" t="s">
        <v>30</v>
      </c>
      <c r="Q978" s="334" t="s">
        <v>30</v>
      </c>
      <c r="R978" s="334">
        <v>8.4528779596454708E-5</v>
      </c>
      <c r="S978" s="334" t="s">
        <v>30</v>
      </c>
      <c r="T978" s="334" t="s">
        <v>30</v>
      </c>
      <c r="U978" s="595">
        <f t="shared" si="376"/>
        <v>60.848948787506231</v>
      </c>
      <c r="V978" s="334">
        <v>0.16800000000000001</v>
      </c>
      <c r="W978">
        <f t="shared" si="377"/>
        <v>40</v>
      </c>
      <c r="X978" t="str">
        <f t="shared" si="378"/>
        <v xml:space="preserve">Bo </v>
      </c>
    </row>
    <row r="979" spans="1:24" outlineLevel="2">
      <c r="A979">
        <v>42</v>
      </c>
      <c r="B979" t="s">
        <v>2474</v>
      </c>
      <c r="C979" s="334">
        <v>3.8671036506902401</v>
      </c>
      <c r="D979" s="334">
        <v>0.6871956318506367</v>
      </c>
      <c r="E979" s="334">
        <v>18.61765532179745</v>
      </c>
      <c r="F979" s="334">
        <v>1.1363547627247981</v>
      </c>
      <c r="G979" s="334">
        <v>38.608764992737946</v>
      </c>
      <c r="H979" s="334">
        <v>65261957.996647023</v>
      </c>
      <c r="I979" s="334">
        <v>2.0334291339976538</v>
      </c>
      <c r="J979" s="334">
        <v>5.7295162194096676</v>
      </c>
      <c r="K979" s="334">
        <v>1.8495727842533081</v>
      </c>
      <c r="L979" s="334">
        <v>57.515942898787877</v>
      </c>
      <c r="M979" s="334" t="s">
        <v>30</v>
      </c>
      <c r="N979" s="334" t="s">
        <v>30</v>
      </c>
      <c r="O979" s="334" t="s">
        <v>30</v>
      </c>
      <c r="P979" s="334" t="s">
        <v>30</v>
      </c>
      <c r="Q979" s="334" t="s">
        <v>30</v>
      </c>
      <c r="R979" s="334">
        <v>1.0302218843148871E-4</v>
      </c>
      <c r="S979" s="334" t="s">
        <v>30</v>
      </c>
      <c r="T979" s="334" t="s">
        <v>30</v>
      </c>
      <c r="U979" s="595">
        <f t="shared" si="376"/>
        <v>57.515942898787877</v>
      </c>
      <c r="V979" s="334">
        <v>-0.81599999999999995</v>
      </c>
      <c r="W979">
        <f t="shared" si="377"/>
        <v>41</v>
      </c>
      <c r="X979" t="str">
        <f t="shared" si="378"/>
        <v>We)</v>
      </c>
    </row>
    <row r="980" spans="1:24" outlineLevel="2">
      <c r="A980">
        <v>43</v>
      </c>
      <c r="B980" t="s">
        <v>2475</v>
      </c>
      <c r="C980" s="334">
        <v>3.458460220222646</v>
      </c>
      <c r="D980" s="334">
        <v>0.73422881200913259</v>
      </c>
      <c r="E980" s="334">
        <v>17.976879736451629</v>
      </c>
      <c r="F980" s="334">
        <v>1.0681173364275121</v>
      </c>
      <c r="G980" s="334">
        <v>40.534791295003039</v>
      </c>
      <c r="H980" s="334">
        <v>60795864.569224931</v>
      </c>
      <c r="I980" s="334">
        <v>1.806272134464765</v>
      </c>
      <c r="J980" s="334">
        <v>4.9668331111384569</v>
      </c>
      <c r="K980" s="334">
        <v>1.6491478866141449</v>
      </c>
      <c r="L980" s="334">
        <v>58.25822227818923</v>
      </c>
      <c r="M980" s="334" t="s">
        <v>30</v>
      </c>
      <c r="N980" s="334" t="s">
        <v>30</v>
      </c>
      <c r="O980" s="334" t="s">
        <v>30</v>
      </c>
      <c r="P980" s="334" t="s">
        <v>30</v>
      </c>
      <c r="Q980" s="334" t="s">
        <v>30</v>
      </c>
      <c r="R980" s="334">
        <v>8.1589136179395256E-5</v>
      </c>
      <c r="S980" s="334" t="s">
        <v>30</v>
      </c>
      <c r="T980" s="334" t="s">
        <v>30</v>
      </c>
      <c r="U980" s="595">
        <f t="shared" si="376"/>
        <v>58.25822227818923</v>
      </c>
      <c r="V980" s="334">
        <v>1.6080000000000001</v>
      </c>
      <c r="W980">
        <f t="shared" si="377"/>
        <v>42</v>
      </c>
      <c r="X980" t="str">
        <f t="shared" si="378"/>
        <v>In7</v>
      </c>
    </row>
    <row r="981" spans="1:24" outlineLevel="2">
      <c r="A981">
        <v>44</v>
      </c>
      <c r="B981" t="s">
        <v>2476</v>
      </c>
      <c r="C981" s="334">
        <v>3.5932308465392642</v>
      </c>
      <c r="D981" s="334">
        <v>0.73508057949469863</v>
      </c>
      <c r="E981" s="334">
        <v>19.20298613150138</v>
      </c>
      <c r="F981" s="334">
        <v>1.1926624551240459</v>
      </c>
      <c r="G981" s="334">
        <v>39.279982896747548</v>
      </c>
      <c r="H981" s="334">
        <v>49336485.771190807</v>
      </c>
      <c r="I981" s="334">
        <v>1.7950641291818821</v>
      </c>
      <c r="J981" s="334">
        <v>5.3683190721235601</v>
      </c>
      <c r="K981" s="334">
        <v>1.8896599528042399</v>
      </c>
      <c r="L981" s="334">
        <v>58.291887073098323</v>
      </c>
      <c r="M981" s="334" t="s">
        <v>30</v>
      </c>
      <c r="N981" s="334" t="s">
        <v>30</v>
      </c>
      <c r="O981" s="334" t="s">
        <v>30</v>
      </c>
      <c r="P981" s="334" t="s">
        <v>30</v>
      </c>
      <c r="Q981" s="334" t="s">
        <v>30</v>
      </c>
      <c r="R981" s="334">
        <v>9.1198260358288575E-5</v>
      </c>
      <c r="S981" s="334" t="s">
        <v>30</v>
      </c>
      <c r="T981" s="334" t="s">
        <v>30</v>
      </c>
      <c r="U981" s="595">
        <f t="shared" si="376"/>
        <v>58.291887073098323</v>
      </c>
      <c r="V981" s="334">
        <v>1.167</v>
      </c>
      <c r="W981">
        <f t="shared" si="377"/>
        <v>43</v>
      </c>
      <c r="X981" t="str">
        <f t="shared" si="378"/>
        <v>Mo7</v>
      </c>
    </row>
    <row r="982" spans="1:24" outlineLevel="2">
      <c r="A982">
        <v>45</v>
      </c>
      <c r="B982" t="s">
        <v>2477</v>
      </c>
      <c r="C982" s="334">
        <v>3.9396109195077922</v>
      </c>
      <c r="D982" s="334">
        <v>0.70530712933649076</v>
      </c>
      <c r="E982" s="334">
        <v>18.509485032325561</v>
      </c>
      <c r="F982" s="334">
        <v>1.0704289730666741</v>
      </c>
      <c r="G982" s="334">
        <v>40.608192759390398</v>
      </c>
      <c r="H982" s="334">
        <v>63575711.665136009</v>
      </c>
      <c r="I982" s="334">
        <v>1.9115554563171491</v>
      </c>
      <c r="J982" s="334">
        <v>5.5401690927444251</v>
      </c>
      <c r="K982" s="334">
        <v>2.0156424237870061</v>
      </c>
      <c r="L982" s="334">
        <v>59.680172968863687</v>
      </c>
      <c r="M982" s="334" t="s">
        <v>30</v>
      </c>
      <c r="N982" s="334" t="s">
        <v>30</v>
      </c>
      <c r="O982" s="334" t="s">
        <v>30</v>
      </c>
      <c r="P982" s="334" t="s">
        <v>30</v>
      </c>
      <c r="Q982" s="334" t="s">
        <v>30</v>
      </c>
      <c r="R982" s="334">
        <v>9.6870558853430654E-5</v>
      </c>
      <c r="S982" s="334" t="s">
        <v>30</v>
      </c>
      <c r="T982" s="334" t="s">
        <v>30</v>
      </c>
      <c r="U982" s="595">
        <f t="shared" si="376"/>
        <v>59.680172968863687</v>
      </c>
      <c r="V982" s="334">
        <v>0.86099999999999999</v>
      </c>
      <c r="W982">
        <f t="shared" si="377"/>
        <v>44</v>
      </c>
      <c r="X982" t="str">
        <f t="shared" si="378"/>
        <v>Bi1</v>
      </c>
    </row>
    <row r="983" spans="1:24" outlineLevel="2">
      <c r="A983">
        <v>46</v>
      </c>
      <c r="B983" t="s">
        <v>2478</v>
      </c>
      <c r="C983" s="334">
        <v>3.9749162876969768</v>
      </c>
      <c r="D983" s="334">
        <v>0.68807613235900944</v>
      </c>
      <c r="E983" s="334">
        <v>18.960231228575068</v>
      </c>
      <c r="F983" s="334">
        <v>1.130615130295479</v>
      </c>
      <c r="G983" s="334">
        <v>43.189779123351002</v>
      </c>
      <c r="H983" s="334">
        <v>63949623.447577767</v>
      </c>
      <c r="I983" s="334">
        <v>2.043396653636576</v>
      </c>
      <c r="J983" s="334">
        <v>5.4175548077152413</v>
      </c>
      <c r="K983" s="334">
        <v>1.667462818470403</v>
      </c>
      <c r="L983" s="334">
        <v>59.385213325259087</v>
      </c>
      <c r="M983" s="334" t="s">
        <v>30</v>
      </c>
      <c r="N983" s="334" t="s">
        <v>30</v>
      </c>
      <c r="O983" s="334" t="s">
        <v>30</v>
      </c>
      <c r="P983" s="334" t="s">
        <v>30</v>
      </c>
      <c r="Q983" s="334" t="s">
        <v>30</v>
      </c>
      <c r="R983" s="334">
        <v>9.3352303365711075E-5</v>
      </c>
      <c r="S983" s="334" t="s">
        <v>30</v>
      </c>
      <c r="T983" s="334" t="s">
        <v>30</v>
      </c>
      <c r="U983" s="595">
        <f t="shared" si="376"/>
        <v>59.385213325259087</v>
      </c>
      <c r="V983" s="334">
        <v>0.218999999999999</v>
      </c>
      <c r="W983">
        <f t="shared" si="377"/>
        <v>45</v>
      </c>
      <c r="X983" t="str">
        <f t="shared" si="378"/>
        <v>Cl7</v>
      </c>
    </row>
    <row r="984" spans="1:24" outlineLevel="2">
      <c r="A984">
        <v>47</v>
      </c>
      <c r="B984" t="s">
        <v>2479</v>
      </c>
      <c r="C984" s="334">
        <v>4.0573816122743596</v>
      </c>
      <c r="D984" s="334">
        <v>0.69827716069997603</v>
      </c>
      <c r="E984" s="334">
        <v>18.92761018477615</v>
      </c>
      <c r="F984" s="334">
        <v>1.17605222729006</v>
      </c>
      <c r="G984" s="334">
        <v>37.387723319373308</v>
      </c>
      <c r="H984" s="334">
        <v>64699662.731947944</v>
      </c>
      <c r="I984" s="334">
        <v>2.29948298706694</v>
      </c>
      <c r="J984" s="334">
        <v>5.7304953888466299</v>
      </c>
      <c r="K984" s="334">
        <v>1.71006662291648</v>
      </c>
      <c r="L984" s="334">
        <v>60.554694027137508</v>
      </c>
      <c r="M984" s="334" t="s">
        <v>30</v>
      </c>
      <c r="N984" s="334" t="s">
        <v>30</v>
      </c>
      <c r="O984" s="334" t="s">
        <v>30</v>
      </c>
      <c r="P984" s="334" t="s">
        <v>30</v>
      </c>
      <c r="Q984" s="334" t="s">
        <v>30</v>
      </c>
      <c r="R984" s="334">
        <v>1.0222302286399381E-4</v>
      </c>
      <c r="S984" s="334" t="s">
        <v>30</v>
      </c>
      <c r="T984" s="334" t="s">
        <v>30</v>
      </c>
      <c r="U984" s="595">
        <f t="shared" si="376"/>
        <v>60.554694027137508</v>
      </c>
      <c r="V984" s="334">
        <v>-1.9770000000000001</v>
      </c>
      <c r="W984">
        <f t="shared" si="377"/>
        <v>46</v>
      </c>
      <c r="X984" t="str">
        <f t="shared" si="378"/>
        <v>Ea)</v>
      </c>
    </row>
    <row r="985" spans="1:24" outlineLevel="2">
      <c r="A985">
        <v>48</v>
      </c>
      <c r="B985" t="s">
        <v>2480</v>
      </c>
      <c r="C985" s="334">
        <v>3.6377516580384119</v>
      </c>
      <c r="D985" s="334">
        <v>0.72761193682858838</v>
      </c>
      <c r="E985" s="334">
        <v>19.613767762008241</v>
      </c>
      <c r="F985" s="334">
        <v>1.135435354843745</v>
      </c>
      <c r="G985" s="334">
        <v>42.581261252037137</v>
      </c>
      <c r="H985" s="334">
        <v>49532159.922797538</v>
      </c>
      <c r="I985" s="334">
        <v>2.1018848825159551</v>
      </c>
      <c r="J985" s="334">
        <v>5.3315009536437321</v>
      </c>
      <c r="K985" s="334">
        <v>1.718915158824093</v>
      </c>
      <c r="L985" s="334">
        <v>57.260602509037817</v>
      </c>
      <c r="M985" s="334" t="s">
        <v>30</v>
      </c>
      <c r="N985" s="334" t="s">
        <v>30</v>
      </c>
      <c r="O985" s="334" t="s">
        <v>30</v>
      </c>
      <c r="P985" s="334" t="s">
        <v>30</v>
      </c>
      <c r="Q985" s="334" t="s">
        <v>30</v>
      </c>
      <c r="R985" s="334">
        <v>9.385858236602809E-5</v>
      </c>
      <c r="S985" s="334" t="s">
        <v>30</v>
      </c>
      <c r="T985" s="334" t="s">
        <v>30</v>
      </c>
      <c r="U985" s="595">
        <f t="shared" si="376"/>
        <v>57.260602509037817</v>
      </c>
      <c r="V985" s="334">
        <v>1.911</v>
      </c>
      <c r="W985">
        <f t="shared" si="377"/>
        <v>47</v>
      </c>
      <c r="X985" t="str">
        <f t="shared" si="378"/>
        <v>Wy1</v>
      </c>
    </row>
    <row r="986" spans="1:24" outlineLevel="2">
      <c r="A986">
        <v>49</v>
      </c>
      <c r="B986" t="s">
        <v>2481</v>
      </c>
      <c r="C986" s="334">
        <v>3.972813256960849</v>
      </c>
      <c r="D986" s="334">
        <v>0.72328919803025771</v>
      </c>
      <c r="E986" s="334">
        <v>18.408372975084809</v>
      </c>
      <c r="F986" s="334">
        <v>1.048404873941343</v>
      </c>
      <c r="G986" s="334">
        <v>40.347341946730879</v>
      </c>
      <c r="H986" s="334">
        <v>64646084.658960164</v>
      </c>
      <c r="I986" s="334">
        <v>1.671208921993536</v>
      </c>
      <c r="J986" s="334">
        <v>5.511776411363825</v>
      </c>
      <c r="K986" s="334">
        <v>1.755077876732507</v>
      </c>
      <c r="L986" s="334">
        <v>60.159606549042863</v>
      </c>
      <c r="M986" s="334" t="s">
        <v>30</v>
      </c>
      <c r="N986" s="334" t="s">
        <v>30</v>
      </c>
      <c r="O986" s="334" t="s">
        <v>30</v>
      </c>
      <c r="P986" s="334" t="s">
        <v>30</v>
      </c>
      <c r="Q986" s="334" t="s">
        <v>30</v>
      </c>
      <c r="R986" s="334">
        <v>9.3267561320117313E-5</v>
      </c>
      <c r="S986" s="334" t="s">
        <v>30</v>
      </c>
      <c r="T986" s="334" t="s">
        <v>30</v>
      </c>
      <c r="U986" s="595">
        <f t="shared" si="376"/>
        <v>60.159606549042863</v>
      </c>
      <c r="V986" s="334">
        <v>-1.962</v>
      </c>
      <c r="W986">
        <f t="shared" si="377"/>
        <v>48</v>
      </c>
      <c r="X986" t="str">
        <f t="shared" si="378"/>
        <v>Wo5</v>
      </c>
    </row>
    <row r="987" spans="1:24" outlineLevel="2">
      <c r="A987">
        <v>50</v>
      </c>
      <c r="B987" t="s">
        <v>2482</v>
      </c>
      <c r="C987" s="334">
        <v>3.609011996952757</v>
      </c>
      <c r="D987" s="334">
        <v>0.7348722747948051</v>
      </c>
      <c r="E987" s="334">
        <v>18.298709295556669</v>
      </c>
      <c r="F987" s="334">
        <v>1.162841465019101</v>
      </c>
      <c r="G987" s="334">
        <v>39.731641158655648</v>
      </c>
      <c r="H987" s="334">
        <v>62243933.708882503</v>
      </c>
      <c r="I987" s="334">
        <v>1.1301241203772849</v>
      </c>
      <c r="J987" s="334">
        <v>5.3914251122415404</v>
      </c>
      <c r="K987" s="334">
        <v>1.974461999442976</v>
      </c>
      <c r="L987" s="334">
        <v>57.758239920673887</v>
      </c>
      <c r="M987" s="334" t="s">
        <v>30</v>
      </c>
      <c r="N987" s="334" t="s">
        <v>30</v>
      </c>
      <c r="O987" s="334" t="s">
        <v>30</v>
      </c>
      <c r="P987" s="334" t="s">
        <v>30</v>
      </c>
      <c r="Q987" s="334" t="s">
        <v>30</v>
      </c>
      <c r="R987" s="334">
        <v>9.4141253378220768E-5</v>
      </c>
      <c r="S987" s="334" t="s">
        <v>30</v>
      </c>
      <c r="T987" s="334" t="s">
        <v>30</v>
      </c>
      <c r="U987" s="595">
        <f t="shared" si="376"/>
        <v>57.758239920673887</v>
      </c>
      <c r="V987" s="334">
        <v>0.92100000000000004</v>
      </c>
      <c r="W987">
        <f t="shared" si="377"/>
        <v>49</v>
      </c>
      <c r="X987" t="str">
        <f t="shared" si="378"/>
        <v>Ha6</v>
      </c>
    </row>
    <row r="988" spans="1:24" outlineLevel="2">
      <c r="A988">
        <v>51</v>
      </c>
      <c r="B988" t="s">
        <v>2483</v>
      </c>
      <c r="C988" s="334">
        <v>3.5479866434367509</v>
      </c>
      <c r="D988" s="334">
        <v>0.72892990474629182</v>
      </c>
      <c r="E988" s="334">
        <v>17.657834782704018</v>
      </c>
      <c r="F988" s="334">
        <v>1.056763151594041</v>
      </c>
      <c r="G988" s="334">
        <v>38.599090850972644</v>
      </c>
      <c r="H988" s="334">
        <v>64407523.329596393</v>
      </c>
      <c r="I988" s="334">
        <v>2.344618334439704</v>
      </c>
      <c r="J988" s="334">
        <v>5.2873856768406657</v>
      </c>
      <c r="K988" s="334">
        <v>1.6305897170255741</v>
      </c>
      <c r="L988" s="334">
        <v>56.999136773597712</v>
      </c>
      <c r="M988" s="334" t="s">
        <v>30</v>
      </c>
      <c r="N988" s="334" t="s">
        <v>30</v>
      </c>
      <c r="O988" s="334" t="s">
        <v>30</v>
      </c>
      <c r="P988" s="334" t="s">
        <v>30</v>
      </c>
      <c r="Q988" s="334" t="s">
        <v>30</v>
      </c>
      <c r="R988" s="334">
        <v>9.6937403987722693E-5</v>
      </c>
      <c r="S988" s="334" t="s">
        <v>30</v>
      </c>
      <c r="T988" s="334" t="s">
        <v>30</v>
      </c>
      <c r="U988" s="595">
        <f t="shared" si="376"/>
        <v>56.999136773597712</v>
      </c>
      <c r="V988" s="334">
        <v>0.88500000000000001</v>
      </c>
      <c r="W988">
        <f t="shared" si="377"/>
        <v>50</v>
      </c>
      <c r="X988" t="str">
        <f t="shared" si="378"/>
        <v>Wa2</v>
      </c>
    </row>
    <row r="989" spans="1:24" outlineLevel="2">
      <c r="A989">
        <v>52</v>
      </c>
      <c r="B989" t="s">
        <v>2484</v>
      </c>
      <c r="C989" s="334">
        <v>3.6142989849260458</v>
      </c>
      <c r="D989" s="334">
        <v>0.70466038750252702</v>
      </c>
      <c r="E989" s="334">
        <v>17.55091343707031</v>
      </c>
      <c r="F989" s="334">
        <v>0.96650176587770653</v>
      </c>
      <c r="G989" s="334">
        <v>45.298738140932933</v>
      </c>
      <c r="H989" s="334">
        <v>74898691.01336883</v>
      </c>
      <c r="I989" s="334">
        <v>1.232182372847999</v>
      </c>
      <c r="J989" s="334">
        <v>5.3527965613813153</v>
      </c>
      <c r="K989" s="334">
        <v>1.988290496147133</v>
      </c>
      <c r="L989" s="334">
        <v>54.911428651877337</v>
      </c>
      <c r="M989" s="334" t="s">
        <v>30</v>
      </c>
      <c r="N989" s="334" t="s">
        <v>30</v>
      </c>
      <c r="O989" s="334" t="s">
        <v>30</v>
      </c>
      <c r="P989" s="334" t="s">
        <v>30</v>
      </c>
      <c r="Q989" s="334" t="s">
        <v>30</v>
      </c>
      <c r="R989" s="334">
        <v>9.9966737657764581E-5</v>
      </c>
      <c r="S989" s="334" t="s">
        <v>30</v>
      </c>
      <c r="T989" s="334" t="s">
        <v>30</v>
      </c>
      <c r="U989" s="595">
        <f t="shared" si="376"/>
        <v>54.911428651877337</v>
      </c>
      <c r="V989" s="334">
        <v>2.7389999999999999</v>
      </c>
      <c r="W989">
        <f t="shared" si="377"/>
        <v>51</v>
      </c>
      <c r="X989" t="str">
        <f t="shared" si="378"/>
        <v>Ko9</v>
      </c>
    </row>
    <row r="990" spans="1:24" outlineLevel="2">
      <c r="A990">
        <v>53</v>
      </c>
      <c r="B990" t="s">
        <v>2485</v>
      </c>
      <c r="C990" s="334">
        <v>3.743416884803386</v>
      </c>
      <c r="D990" s="334">
        <v>0.71126466229072505</v>
      </c>
      <c r="E990" s="334">
        <v>19.087575712794319</v>
      </c>
      <c r="F990" s="334">
        <v>1.0844598430691079</v>
      </c>
      <c r="G990" s="334">
        <v>46.227286870136069</v>
      </c>
      <c r="H990" s="334">
        <v>61178113.743180677</v>
      </c>
      <c r="I990" s="334">
        <v>2.0631269906419711</v>
      </c>
      <c r="J990" s="334">
        <v>5.597155766215999</v>
      </c>
      <c r="K990" s="334">
        <v>1.755068802094474</v>
      </c>
      <c r="L990" s="334">
        <v>58.217261805269104</v>
      </c>
      <c r="M990" s="334" t="s">
        <v>30</v>
      </c>
      <c r="N990" s="334" t="s">
        <v>30</v>
      </c>
      <c r="O990" s="334" t="s">
        <v>30</v>
      </c>
      <c r="P990" s="334" t="s">
        <v>30</v>
      </c>
      <c r="Q990" s="334" t="s">
        <v>30</v>
      </c>
      <c r="R990" s="334">
        <v>9.8497108477088615E-5</v>
      </c>
      <c r="S990" s="334" t="s">
        <v>30</v>
      </c>
      <c r="T990" s="334" t="s">
        <v>30</v>
      </c>
      <c r="U990" s="595">
        <f t="shared" si="376"/>
        <v>58.217261805269104</v>
      </c>
      <c r="V990" s="334">
        <v>-0.81599999999999995</v>
      </c>
      <c r="W990">
        <f t="shared" si="377"/>
        <v>52</v>
      </c>
      <c r="X990" t="str">
        <f t="shared" si="378"/>
        <v>Gr6</v>
      </c>
    </row>
    <row r="991" spans="1:24" outlineLevel="2">
      <c r="A991">
        <v>54</v>
      </c>
      <c r="B991" t="s">
        <v>2486</v>
      </c>
      <c r="C991" s="334">
        <v>3.653945560176854</v>
      </c>
      <c r="D991" s="334">
        <v>0.73449410805851878</v>
      </c>
      <c r="E991" s="334">
        <v>17.88056952985</v>
      </c>
      <c r="F991" s="334">
        <v>1.0061897071665959</v>
      </c>
      <c r="G991" s="334">
        <v>40.890758260446695</v>
      </c>
      <c r="H991" s="334">
        <v>59155817.847647414</v>
      </c>
      <c r="I991" s="334">
        <v>1.932666527635136</v>
      </c>
      <c r="J991" s="334">
        <v>5.4412552921502986</v>
      </c>
      <c r="K991" s="334">
        <v>1.9652967092945841</v>
      </c>
      <c r="L991" s="334">
        <v>61.006902243541788</v>
      </c>
      <c r="M991" s="334" t="s">
        <v>30</v>
      </c>
      <c r="N991" s="334" t="s">
        <v>30</v>
      </c>
      <c r="O991" s="334" t="s">
        <v>30</v>
      </c>
      <c r="P991" s="334" t="s">
        <v>30</v>
      </c>
      <c r="Q991" s="334" t="s">
        <v>30</v>
      </c>
      <c r="R991" s="334">
        <v>8.7608519953119126E-5</v>
      </c>
      <c r="S991" s="334" t="s">
        <v>30</v>
      </c>
      <c r="T991" s="334" t="s">
        <v>30</v>
      </c>
      <c r="U991" s="595">
        <f t="shared" si="376"/>
        <v>61.006902243541788</v>
      </c>
      <c r="V991" s="334">
        <v>0.18</v>
      </c>
      <c r="W991">
        <f t="shared" si="377"/>
        <v>53</v>
      </c>
      <c r="X991" t="str">
        <f t="shared" si="378"/>
        <v>Tu6</v>
      </c>
    </row>
    <row r="992" spans="1:24" outlineLevel="2">
      <c r="A992">
        <v>55</v>
      </c>
      <c r="B992" t="s">
        <v>2487</v>
      </c>
      <c r="C992" s="334">
        <v>3.7040050897715031</v>
      </c>
      <c r="D992" s="334">
        <v>0.73517766946921059</v>
      </c>
      <c r="E992" s="334">
        <v>18.828189946403249</v>
      </c>
      <c r="F992" s="334">
        <v>1.149027853150721</v>
      </c>
      <c r="G992" s="334">
        <v>43.121977194904431</v>
      </c>
      <c r="H992" s="334">
        <v>58305335.206301421</v>
      </c>
      <c r="I992" s="334">
        <v>1.8540433742707649</v>
      </c>
      <c r="J992" s="334">
        <v>5.7165838805145768</v>
      </c>
      <c r="K992" s="334">
        <v>1.9315343324632579</v>
      </c>
      <c r="L992" s="334">
        <v>57.969202850981397</v>
      </c>
      <c r="M992" s="334" t="s">
        <v>30</v>
      </c>
      <c r="N992" s="334" t="s">
        <v>30</v>
      </c>
      <c r="O992" s="334" t="s">
        <v>30</v>
      </c>
      <c r="P992" s="334" t="s">
        <v>30</v>
      </c>
      <c r="Q992" s="334" t="s">
        <v>30</v>
      </c>
      <c r="R992" s="334">
        <v>1.0003654906213161E-4</v>
      </c>
      <c r="S992" s="334" t="s">
        <v>30</v>
      </c>
      <c r="T992" s="334" t="s">
        <v>30</v>
      </c>
      <c r="U992" s="595">
        <f t="shared" si="376"/>
        <v>57.969202850981397</v>
      </c>
      <c r="V992" s="334">
        <v>-0.192</v>
      </c>
      <c r="W992">
        <f t="shared" si="377"/>
        <v>54</v>
      </c>
      <c r="X992" t="str">
        <f t="shared" si="378"/>
        <v>Ku5</v>
      </c>
    </row>
    <row r="993" spans="1:24" outlineLevel="2">
      <c r="A993">
        <v>56</v>
      </c>
      <c r="B993" t="s">
        <v>2488</v>
      </c>
      <c r="C993" s="334">
        <v>3.4981473634528442</v>
      </c>
      <c r="D993" s="334">
        <v>0.77441806142136393</v>
      </c>
      <c r="E993" s="334">
        <v>18.451758986357049</v>
      </c>
      <c r="F993" s="334">
        <v>1.1746219796197841</v>
      </c>
      <c r="G993" s="334">
        <v>39.170170985081775</v>
      </c>
      <c r="H993" s="334">
        <v>54193184.576619633</v>
      </c>
      <c r="I993" s="334">
        <v>1.6374400284101001</v>
      </c>
      <c r="J993" s="334">
        <v>4.962945922961131</v>
      </c>
      <c r="K993" s="334">
        <v>1.7695390789318499</v>
      </c>
      <c r="L993" s="334">
        <v>59.957515194246668</v>
      </c>
      <c r="M993" s="334" t="s">
        <v>30</v>
      </c>
      <c r="N993" s="334" t="s">
        <v>30</v>
      </c>
      <c r="O993" s="334" t="s">
        <v>30</v>
      </c>
      <c r="P993" s="334" t="s">
        <v>30</v>
      </c>
      <c r="Q993" s="334" t="s">
        <v>30</v>
      </c>
      <c r="R993" s="334">
        <v>7.4083306236188252E-5</v>
      </c>
      <c r="S993" s="334" t="s">
        <v>30</v>
      </c>
      <c r="T993" s="334" t="s">
        <v>30</v>
      </c>
      <c r="U993" s="595">
        <f t="shared" si="376"/>
        <v>59.957515194246668</v>
      </c>
      <c r="V993" s="334">
        <v>1.329</v>
      </c>
      <c r="W993">
        <f t="shared" si="377"/>
        <v>55</v>
      </c>
      <c r="X993" t="str">
        <f t="shared" si="378"/>
        <v>Ce5</v>
      </c>
    </row>
    <row r="994" spans="1:24" outlineLevel="2">
      <c r="A994">
        <v>57</v>
      </c>
      <c r="B994" t="s">
        <v>2489</v>
      </c>
      <c r="C994" s="334">
        <v>3.6864699402819658</v>
      </c>
      <c r="D994" s="334">
        <v>0.68906914423998</v>
      </c>
      <c r="E994" s="334">
        <v>18.029747439102</v>
      </c>
      <c r="F994" s="334">
        <v>0.98717156972820186</v>
      </c>
      <c r="G994" s="334">
        <v>40.72544290313165</v>
      </c>
      <c r="H994" s="334">
        <v>67142379.80990234</v>
      </c>
      <c r="I994" s="334">
        <v>1.752408475488566</v>
      </c>
      <c r="J994" s="334">
        <v>5.1295733204592633</v>
      </c>
      <c r="K994" s="334">
        <v>1.7436334997519281</v>
      </c>
      <c r="L994" s="334">
        <v>59.45561317620583</v>
      </c>
      <c r="M994" s="334" t="s">
        <v>30</v>
      </c>
      <c r="N994" s="334" t="s">
        <v>30</v>
      </c>
      <c r="O994" s="334" t="s">
        <v>30</v>
      </c>
      <c r="P994" s="334" t="s">
        <v>30</v>
      </c>
      <c r="Q994" s="334" t="s">
        <v>30</v>
      </c>
      <c r="R994" s="334">
        <v>8.7459050585724863E-5</v>
      </c>
      <c r="S994" s="334" t="s">
        <v>30</v>
      </c>
      <c r="T994" s="334" t="s">
        <v>30</v>
      </c>
      <c r="U994" s="595">
        <f t="shared" si="376"/>
        <v>59.45561317620583</v>
      </c>
      <c r="V994" s="334">
        <v>-1.224</v>
      </c>
      <c r="W994">
        <f t="shared" si="377"/>
        <v>56</v>
      </c>
      <c r="X994" t="str">
        <f t="shared" si="378"/>
        <v>Te0</v>
      </c>
    </row>
    <row r="995" spans="1:24" outlineLevel="2">
      <c r="A995">
        <v>58</v>
      </c>
      <c r="B995" t="s">
        <v>2490</v>
      </c>
      <c r="C995" s="334">
        <v>3.5839377591908792</v>
      </c>
      <c r="D995" s="334">
        <v>0.7106730693794332</v>
      </c>
      <c r="E995" s="334">
        <v>18.624111939094039</v>
      </c>
      <c r="F995" s="334">
        <v>1.062498832373227</v>
      </c>
      <c r="G995" s="334">
        <v>41.758142465699187</v>
      </c>
      <c r="H995" s="334">
        <v>56805244.676178843</v>
      </c>
      <c r="I995" s="334">
        <v>1.624956510270847</v>
      </c>
      <c r="J995" s="334">
        <v>5.1482013669971494</v>
      </c>
      <c r="K995" s="334">
        <v>1.6878756521893721</v>
      </c>
      <c r="L995" s="334">
        <v>62.697724602773498</v>
      </c>
      <c r="M995" s="334" t="s">
        <v>30</v>
      </c>
      <c r="N995" s="334" t="s">
        <v>30</v>
      </c>
      <c r="O995" s="334" t="s">
        <v>30</v>
      </c>
      <c r="P995" s="334" t="s">
        <v>30</v>
      </c>
      <c r="Q995" s="334" t="s">
        <v>30</v>
      </c>
      <c r="R995" s="334">
        <v>7.9631778369821421E-5</v>
      </c>
      <c r="S995" s="334" t="s">
        <v>30</v>
      </c>
      <c r="T995" s="334" t="s">
        <v>30</v>
      </c>
      <c r="U995" s="595">
        <f t="shared" si="376"/>
        <v>62.697724602773498</v>
      </c>
      <c r="V995" s="334">
        <v>-0.36899999999999999</v>
      </c>
      <c r="W995">
        <f t="shared" si="377"/>
        <v>57</v>
      </c>
      <c r="X995" t="str">
        <f t="shared" si="378"/>
        <v>Gl)</v>
      </c>
    </row>
    <row r="996" spans="1:24" outlineLevel="2">
      <c r="A996">
        <v>59</v>
      </c>
      <c r="B996" t="s">
        <v>2491</v>
      </c>
      <c r="C996" s="334">
        <v>3.89948176626622</v>
      </c>
      <c r="D996" s="334">
        <v>0.74774067951421841</v>
      </c>
      <c r="E996" s="334">
        <v>18.572215759131591</v>
      </c>
      <c r="F996" s="334">
        <v>1.080411059580197</v>
      </c>
      <c r="G996" s="334">
        <v>42.649904172572327</v>
      </c>
      <c r="H996" s="334">
        <v>61810881.535547301</v>
      </c>
      <c r="I996" s="334">
        <v>2.306430954981705</v>
      </c>
      <c r="J996" s="334">
        <v>5.6113482463640416</v>
      </c>
      <c r="K996" s="334">
        <v>1.747475363942977</v>
      </c>
      <c r="L996" s="334">
        <v>58.756061446816709</v>
      </c>
      <c r="M996" s="334" t="s">
        <v>30</v>
      </c>
      <c r="N996" s="334" t="s">
        <v>30</v>
      </c>
      <c r="O996" s="334" t="s">
        <v>30</v>
      </c>
      <c r="P996" s="334" t="s">
        <v>30</v>
      </c>
      <c r="Q996" s="334" t="s">
        <v>30</v>
      </c>
      <c r="R996" s="334">
        <v>9.975639635076178E-5</v>
      </c>
      <c r="S996" s="334" t="s">
        <v>30</v>
      </c>
      <c r="T996" s="334" t="s">
        <v>30</v>
      </c>
      <c r="U996" s="595">
        <f t="shared" si="376"/>
        <v>58.756061446816709</v>
      </c>
      <c r="V996" s="334">
        <v>-0.16200000000000001</v>
      </c>
      <c r="W996">
        <f t="shared" si="377"/>
        <v>58</v>
      </c>
      <c r="X996" t="str">
        <f t="shared" si="378"/>
        <v>Ne9</v>
      </c>
    </row>
    <row r="997" spans="1:24" outlineLevel="2">
      <c r="A997">
        <v>60</v>
      </c>
      <c r="B997" t="s">
        <v>2492</v>
      </c>
      <c r="C997" s="334">
        <v>3.919018491671864</v>
      </c>
      <c r="D997" s="334">
        <v>0.75139808392882979</v>
      </c>
      <c r="E997" s="334">
        <v>19.432577127469941</v>
      </c>
      <c r="F997" s="334">
        <v>0.96632565997479714</v>
      </c>
      <c r="G997" s="334">
        <v>41.821618326311572</v>
      </c>
      <c r="H997" s="334">
        <v>58511559.684611157</v>
      </c>
      <c r="I997" s="334">
        <v>1.715145250238937</v>
      </c>
      <c r="J997" s="334">
        <v>5.5376490069859949</v>
      </c>
      <c r="K997" s="334">
        <v>2.069560749106186</v>
      </c>
      <c r="L997" s="334">
        <v>59.455928567878807</v>
      </c>
      <c r="M997" s="334" t="s">
        <v>30</v>
      </c>
      <c r="N997" s="334" t="s">
        <v>30</v>
      </c>
      <c r="O997" s="334" t="s">
        <v>30</v>
      </c>
      <c r="P997" s="334" t="s">
        <v>30</v>
      </c>
      <c r="Q997" s="334" t="s">
        <v>30</v>
      </c>
      <c r="R997" s="334">
        <v>9.1678314913671446E-5</v>
      </c>
      <c r="S997" s="334" t="s">
        <v>30</v>
      </c>
      <c r="T997" s="334" t="s">
        <v>30</v>
      </c>
      <c r="U997" s="595">
        <f t="shared" si="376"/>
        <v>59.455928567878807</v>
      </c>
      <c r="V997" s="334">
        <v>0.65400000000000003</v>
      </c>
      <c r="W997">
        <f t="shared" si="377"/>
        <v>59</v>
      </c>
      <c r="X997" t="str">
        <f t="shared" si="378"/>
        <v>GR)</v>
      </c>
    </row>
    <row r="998" spans="1:24" outlineLevel="2">
      <c r="A998">
        <v>61</v>
      </c>
      <c r="B998" t="s">
        <v>2493</v>
      </c>
      <c r="C998" s="334">
        <v>3.804195536802971</v>
      </c>
      <c r="D998" s="334">
        <v>0.73267798533876427</v>
      </c>
      <c r="E998" s="334">
        <v>18.206648868789621</v>
      </c>
      <c r="F998" s="334">
        <v>1.077047655703077</v>
      </c>
      <c r="G998" s="334">
        <v>42.395506154884536</v>
      </c>
      <c r="H998" s="334">
        <v>69086155.280785128</v>
      </c>
      <c r="I998" s="334">
        <v>2.2218889552791108</v>
      </c>
      <c r="J998" s="334">
        <v>5.3387006885198716</v>
      </c>
      <c r="K998" s="334">
        <v>1.76738020048154</v>
      </c>
      <c r="L998" s="334">
        <v>56.282388888613127</v>
      </c>
      <c r="M998" s="334" t="s">
        <v>30</v>
      </c>
      <c r="N998" s="334" t="s">
        <v>30</v>
      </c>
      <c r="O998" s="334" t="s">
        <v>30</v>
      </c>
      <c r="P998" s="334" t="s">
        <v>30</v>
      </c>
      <c r="Q998" s="334" t="s">
        <v>30</v>
      </c>
      <c r="R998" s="334">
        <v>9.7555992572806238E-5</v>
      </c>
      <c r="S998" s="334" t="s">
        <v>30</v>
      </c>
      <c r="T998" s="334" t="s">
        <v>30</v>
      </c>
      <c r="U998" s="595">
        <f t="shared" si="376"/>
        <v>56.282388888613127</v>
      </c>
      <c r="V998" s="334">
        <v>-0.51300000000000001</v>
      </c>
      <c r="W998">
        <f t="shared" si="377"/>
        <v>60</v>
      </c>
      <c r="X998" t="str">
        <f t="shared" si="378"/>
        <v>Me0</v>
      </c>
    </row>
    <row r="999" spans="1:24" outlineLevel="2">
      <c r="A999">
        <v>62</v>
      </c>
      <c r="B999" t="s">
        <v>2494</v>
      </c>
      <c r="C999" s="334">
        <v>3.8045654401624969</v>
      </c>
      <c r="D999" s="334">
        <v>0.74488834427579131</v>
      </c>
      <c r="E999" s="334">
        <v>18.33308098987985</v>
      </c>
      <c r="F999" s="334">
        <v>1.000301869633087</v>
      </c>
      <c r="G999" s="334">
        <v>41.921431635717383</v>
      </c>
      <c r="H999" s="334">
        <v>65683934.180361673</v>
      </c>
      <c r="I999" s="334">
        <v>2.000466092626656</v>
      </c>
      <c r="J999" s="334">
        <v>5.501577492270151</v>
      </c>
      <c r="K999" s="334">
        <v>1.906955918731857</v>
      </c>
      <c r="L999" s="334">
        <v>59.653305194465041</v>
      </c>
      <c r="M999" s="334" t="s">
        <v>30</v>
      </c>
      <c r="N999" s="334" t="s">
        <v>30</v>
      </c>
      <c r="O999" s="334" t="s">
        <v>30</v>
      </c>
      <c r="P999" s="334" t="s">
        <v>30</v>
      </c>
      <c r="Q999" s="334" t="s">
        <v>30</v>
      </c>
      <c r="R999" s="334">
        <v>9.3089580991995578E-5</v>
      </c>
      <c r="S999" s="334" t="s">
        <v>30</v>
      </c>
      <c r="T999" s="334" t="s">
        <v>30</v>
      </c>
      <c r="U999" s="595">
        <f t="shared" si="376"/>
        <v>59.653305194465041</v>
      </c>
      <c r="V999" s="334">
        <v>-0.78300000000000003</v>
      </c>
      <c r="W999">
        <f t="shared" si="377"/>
        <v>61</v>
      </c>
      <c r="X999" t="str">
        <f t="shared" si="378"/>
        <v>Yi9</v>
      </c>
    </row>
    <row r="1000" spans="1:24" outlineLevel="2">
      <c r="A1000">
        <v>63</v>
      </c>
      <c r="B1000" t="s">
        <v>2495</v>
      </c>
      <c r="C1000" s="334">
        <v>3.7094666285436451</v>
      </c>
      <c r="D1000" s="334">
        <v>0.73593641935336551</v>
      </c>
      <c r="E1000" s="334">
        <v>18.090755508062671</v>
      </c>
      <c r="F1000" s="334">
        <v>1.1190951480608291</v>
      </c>
      <c r="G1000" s="334">
        <v>43.156966541670862</v>
      </c>
      <c r="H1000" s="334">
        <v>65675970.70204328</v>
      </c>
      <c r="I1000" s="334">
        <v>1.780078682845101</v>
      </c>
      <c r="J1000" s="334">
        <v>5.1390038525085586</v>
      </c>
      <c r="K1000" s="334">
        <v>1.8288363426876331</v>
      </c>
      <c r="L1000" s="334">
        <v>57.674587758966823</v>
      </c>
      <c r="M1000" s="334" t="s">
        <v>30</v>
      </c>
      <c r="N1000" s="334" t="s">
        <v>30</v>
      </c>
      <c r="O1000" s="334" t="s">
        <v>30</v>
      </c>
      <c r="P1000" s="334" t="s">
        <v>30</v>
      </c>
      <c r="Q1000" s="334" t="s">
        <v>30</v>
      </c>
      <c r="R1000" s="334">
        <v>8.8575349419045603E-5</v>
      </c>
      <c r="S1000" s="334" t="s">
        <v>30</v>
      </c>
      <c r="T1000" s="334" t="s">
        <v>30</v>
      </c>
      <c r="U1000" s="595">
        <f t="shared" si="376"/>
        <v>57.674587758966823</v>
      </c>
      <c r="V1000" s="334">
        <v>-0.59099999999999997</v>
      </c>
      <c r="W1000">
        <f t="shared" si="377"/>
        <v>62</v>
      </c>
      <c r="X1000" t="str">
        <f t="shared" si="378"/>
        <v>St)</v>
      </c>
    </row>
    <row r="1001" spans="1:24" outlineLevel="2">
      <c r="A1001">
        <v>64</v>
      </c>
      <c r="B1001" t="s">
        <v>2496</v>
      </c>
      <c r="C1001" s="334">
        <v>3.7963214128559888</v>
      </c>
      <c r="D1001" s="334">
        <v>0.71782756859869601</v>
      </c>
      <c r="E1001" s="334">
        <v>17.710700486129461</v>
      </c>
      <c r="F1001" s="334">
        <v>1.073678102667069</v>
      </c>
      <c r="G1001" s="334">
        <v>42.681585239457057</v>
      </c>
      <c r="H1001" s="334">
        <v>72852027.136793882</v>
      </c>
      <c r="I1001" s="334">
        <v>1.950971326805697</v>
      </c>
      <c r="J1001" s="334">
        <v>5.1563113929664164</v>
      </c>
      <c r="K1001" s="334">
        <v>1.95706482575256</v>
      </c>
      <c r="L1001" s="334">
        <v>56.365388716624992</v>
      </c>
      <c r="M1001" s="334" t="s">
        <v>30</v>
      </c>
      <c r="N1001" s="334" t="s">
        <v>30</v>
      </c>
      <c r="O1001" s="334" t="s">
        <v>30</v>
      </c>
      <c r="P1001" s="334" t="s">
        <v>30</v>
      </c>
      <c r="Q1001" s="334" t="s">
        <v>30</v>
      </c>
      <c r="R1001" s="334">
        <v>9.3410299918708631E-5</v>
      </c>
      <c r="S1001" s="334" t="s">
        <v>30</v>
      </c>
      <c r="T1001" s="334" t="s">
        <v>30</v>
      </c>
      <c r="U1001" s="595">
        <f t="shared" si="376"/>
        <v>56.365388716624992</v>
      </c>
      <c r="V1001" s="334">
        <v>1.266</v>
      </c>
      <c r="W1001">
        <f t="shared" si="377"/>
        <v>63</v>
      </c>
      <c r="X1001" t="str">
        <f t="shared" si="378"/>
        <v>Ha)</v>
      </c>
    </row>
    <row r="1002" spans="1:24" outlineLevel="2">
      <c r="A1002">
        <v>65</v>
      </c>
      <c r="B1002" t="s">
        <v>2497</v>
      </c>
      <c r="C1002" s="334">
        <v>3.387452284579159</v>
      </c>
      <c r="D1002" s="334">
        <v>0.73355868415543957</v>
      </c>
      <c r="E1002" s="334">
        <v>17.46537701054525</v>
      </c>
      <c r="F1002" s="334">
        <v>1.090350249520784</v>
      </c>
      <c r="G1002" s="334">
        <v>37.96420641925765</v>
      </c>
      <c r="H1002" s="334">
        <v>63226816.032861337</v>
      </c>
      <c r="I1002" s="334">
        <v>1.4543036896845229</v>
      </c>
      <c r="J1002" s="334">
        <v>4.9961498634655586</v>
      </c>
      <c r="K1002" s="334">
        <v>1.6238512585932789</v>
      </c>
      <c r="L1002" s="334">
        <v>60.290304521824062</v>
      </c>
      <c r="M1002" s="334" t="s">
        <v>30</v>
      </c>
      <c r="N1002" s="334" t="s">
        <v>30</v>
      </c>
      <c r="O1002" s="334" t="s">
        <v>30</v>
      </c>
      <c r="P1002" s="334" t="s">
        <v>30</v>
      </c>
      <c r="Q1002" s="334" t="s">
        <v>30</v>
      </c>
      <c r="R1002" s="334">
        <v>8.0405226614386585E-5</v>
      </c>
      <c r="S1002" s="334" t="s">
        <v>30</v>
      </c>
      <c r="T1002" s="334" t="s">
        <v>30</v>
      </c>
      <c r="U1002" s="595">
        <f t="shared" ref="U1002:U1065" si="379">$L1002</f>
        <v>60.290304521824062</v>
      </c>
      <c r="V1002" s="334">
        <v>0.75600000000000001</v>
      </c>
      <c r="W1002">
        <f t="shared" si="377"/>
        <v>64</v>
      </c>
      <c r="X1002" t="str">
        <f t="shared" si="378"/>
        <v>Ki7</v>
      </c>
    </row>
    <row r="1003" spans="1:24" outlineLevel="2">
      <c r="A1003">
        <v>66</v>
      </c>
      <c r="B1003" t="s">
        <v>2498</v>
      </c>
      <c r="C1003" s="334">
        <v>3.7838140869475878</v>
      </c>
      <c r="D1003" s="334">
        <v>0.72026841375879014</v>
      </c>
      <c r="E1003" s="334">
        <v>18.081793932466891</v>
      </c>
      <c r="F1003" s="334">
        <v>1.0724739989482519</v>
      </c>
      <c r="G1003" s="334">
        <v>42.874240468923254</v>
      </c>
      <c r="H1003" s="334">
        <v>67504782.770908326</v>
      </c>
      <c r="I1003" s="334">
        <v>2.2000047925708071</v>
      </c>
      <c r="J1003" s="334">
        <v>5.6976578247493768</v>
      </c>
      <c r="K1003" s="334">
        <v>1.6639059583940801</v>
      </c>
      <c r="L1003" s="334">
        <v>56.211486470130417</v>
      </c>
      <c r="M1003" s="334" t="s">
        <v>30</v>
      </c>
      <c r="N1003" s="334" t="s">
        <v>30</v>
      </c>
      <c r="O1003" s="334" t="s">
        <v>30</v>
      </c>
      <c r="P1003" s="334" t="s">
        <v>30</v>
      </c>
      <c r="Q1003" s="334" t="s">
        <v>30</v>
      </c>
      <c r="R1003" s="334">
        <v>1.0391205091930439E-4</v>
      </c>
      <c r="S1003" s="334" t="s">
        <v>30</v>
      </c>
      <c r="T1003" s="334" t="s">
        <v>30</v>
      </c>
      <c r="U1003" s="595">
        <f t="shared" si="379"/>
        <v>56.211486470130417</v>
      </c>
      <c r="V1003" s="334">
        <v>2.6999999999999899E-2</v>
      </c>
      <c r="W1003">
        <f t="shared" ref="W1003:W1066" si="380">W1002+1</f>
        <v>65</v>
      </c>
      <c r="X1003" t="str">
        <f t="shared" ref="X1003:X1066" si="381">LEFT($B1003&amp;"  ",2)&amp;RIGHT(" "&amp;$B1003,1)</f>
        <v>Tr2</v>
      </c>
    </row>
    <row r="1004" spans="1:24" outlineLevel="2">
      <c r="A1004">
        <v>67</v>
      </c>
      <c r="B1004" t="s">
        <v>2499</v>
      </c>
      <c r="C1004" s="334">
        <v>3.648787311873849</v>
      </c>
      <c r="D1004" s="334">
        <v>0.75589208008519515</v>
      </c>
      <c r="E1004" s="334">
        <v>18.882360225104371</v>
      </c>
      <c r="F1004" s="334">
        <v>1.2061827368107261</v>
      </c>
      <c r="G1004" s="334">
        <v>42.588334407161994</v>
      </c>
      <c r="H1004" s="334">
        <v>56449754.595201083</v>
      </c>
      <c r="I1004" s="334">
        <v>1.2783908376318709</v>
      </c>
      <c r="J1004" s="334">
        <v>5.0466904660645264</v>
      </c>
      <c r="K1004" s="334">
        <v>1.7877315009823329</v>
      </c>
      <c r="L1004" s="334">
        <v>58.066824721573283</v>
      </c>
      <c r="M1004" s="334" t="s">
        <v>30</v>
      </c>
      <c r="N1004" s="334" t="s">
        <v>30</v>
      </c>
      <c r="O1004" s="334" t="s">
        <v>30</v>
      </c>
      <c r="P1004" s="334" t="s">
        <v>30</v>
      </c>
      <c r="Q1004" s="334" t="s">
        <v>30</v>
      </c>
      <c r="R1004" s="334">
        <v>8.5164367540745004E-5</v>
      </c>
      <c r="S1004" s="334" t="s">
        <v>30</v>
      </c>
      <c r="T1004" s="334" t="s">
        <v>30</v>
      </c>
      <c r="U1004" s="595">
        <f t="shared" si="379"/>
        <v>58.066824721573283</v>
      </c>
      <c r="V1004" s="334">
        <v>0.57899999999999996</v>
      </c>
      <c r="W1004">
        <f t="shared" si="380"/>
        <v>66</v>
      </c>
      <c r="X1004" t="str">
        <f t="shared" si="381"/>
        <v>Mu6</v>
      </c>
    </row>
    <row r="1005" spans="1:24" outlineLevel="2">
      <c r="A1005">
        <v>68</v>
      </c>
      <c r="B1005" t="s">
        <v>2500</v>
      </c>
      <c r="C1005" s="334">
        <v>3.671816580964546</v>
      </c>
      <c r="D1005" s="334">
        <v>0.73742442862262014</v>
      </c>
      <c r="E1005" s="334">
        <v>18.375617060904471</v>
      </c>
      <c r="F1005" s="334">
        <v>1.077284159728743</v>
      </c>
      <c r="G1005" s="334">
        <v>40.299223512055853</v>
      </c>
      <c r="H1005" s="334">
        <v>59053869.95239605</v>
      </c>
      <c r="I1005" s="334">
        <v>2.225830148619504</v>
      </c>
      <c r="J1005" s="334">
        <v>5.3452953224990978</v>
      </c>
      <c r="K1005" s="334">
        <v>1.824308625291327</v>
      </c>
      <c r="L1005" s="334">
        <v>60.28691949985474</v>
      </c>
      <c r="M1005" s="334" t="s">
        <v>30</v>
      </c>
      <c r="N1005" s="334" t="s">
        <v>30</v>
      </c>
      <c r="O1005" s="334" t="s">
        <v>30</v>
      </c>
      <c r="P1005" s="334" t="s">
        <v>30</v>
      </c>
      <c r="Q1005" s="334" t="s">
        <v>30</v>
      </c>
      <c r="R1005" s="334">
        <v>8.8408816152045806E-5</v>
      </c>
      <c r="S1005" s="334" t="s">
        <v>30</v>
      </c>
      <c r="T1005" s="334" t="s">
        <v>30</v>
      </c>
      <c r="U1005" s="595">
        <f t="shared" si="379"/>
        <v>60.28691949985474</v>
      </c>
      <c r="V1005" s="334">
        <v>-1.101</v>
      </c>
      <c r="W1005">
        <f t="shared" si="380"/>
        <v>67</v>
      </c>
      <c r="X1005" t="str">
        <f t="shared" si="381"/>
        <v>Gr5</v>
      </c>
    </row>
    <row r="1006" spans="1:24" outlineLevel="2">
      <c r="A1006">
        <v>69</v>
      </c>
      <c r="B1006" t="s">
        <v>2501</v>
      </c>
      <c r="C1006" s="334">
        <v>3.76312932513753</v>
      </c>
      <c r="D1006" s="334">
        <v>0.73504812571814782</v>
      </c>
      <c r="E1006" s="334">
        <v>19.347863095779321</v>
      </c>
      <c r="F1006" s="334">
        <v>1.073975488156935</v>
      </c>
      <c r="G1006" s="334">
        <v>42.912853207190366</v>
      </c>
      <c r="H1006" s="334">
        <v>57829443.732445002</v>
      </c>
      <c r="I1006" s="334">
        <v>1.8403907789827121</v>
      </c>
      <c r="J1006" s="334">
        <v>4.8899627254505491</v>
      </c>
      <c r="K1006" s="334">
        <v>1.707813784526754</v>
      </c>
      <c r="L1006" s="334">
        <v>57.866681788018752</v>
      </c>
      <c r="M1006" s="334" t="s">
        <v>30</v>
      </c>
      <c r="N1006" s="334" t="s">
        <v>30</v>
      </c>
      <c r="O1006" s="334" t="s">
        <v>30</v>
      </c>
      <c r="P1006" s="334" t="s">
        <v>30</v>
      </c>
      <c r="Q1006" s="334" t="s">
        <v>30</v>
      </c>
      <c r="R1006" s="334">
        <v>8.2894058944819237E-5</v>
      </c>
      <c r="S1006" s="334" t="s">
        <v>30</v>
      </c>
      <c r="T1006" s="334" t="s">
        <v>30</v>
      </c>
      <c r="U1006" s="595">
        <f t="shared" si="379"/>
        <v>57.866681788018752</v>
      </c>
      <c r="V1006" s="334">
        <v>4.4999999999999998E-2</v>
      </c>
      <c r="W1006">
        <f t="shared" si="380"/>
        <v>68</v>
      </c>
      <c r="X1006" t="str">
        <f t="shared" si="381"/>
        <v>GR7</v>
      </c>
    </row>
    <row r="1007" spans="1:24" outlineLevel="2">
      <c r="A1007">
        <v>70</v>
      </c>
      <c r="B1007" t="s">
        <v>2502</v>
      </c>
      <c r="C1007" s="334">
        <v>3.9111292618946112</v>
      </c>
      <c r="D1007" s="334">
        <v>0.72102769911919151</v>
      </c>
      <c r="E1007" s="334">
        <v>18.366274859415562</v>
      </c>
      <c r="F1007" s="334">
        <v>1.1338088822557799</v>
      </c>
      <c r="G1007" s="334">
        <v>41.784114182198756</v>
      </c>
      <c r="H1007" s="334">
        <v>61473135.676155053</v>
      </c>
      <c r="I1007" s="334">
        <v>1.684167784716359</v>
      </c>
      <c r="J1007" s="334">
        <v>5.4244851822130773</v>
      </c>
      <c r="K1007" s="334">
        <v>1.735612379173157</v>
      </c>
      <c r="L1007" s="334">
        <v>60.636552668305498</v>
      </c>
      <c r="M1007" s="334" t="s">
        <v>30</v>
      </c>
      <c r="N1007" s="334" t="s">
        <v>30</v>
      </c>
      <c r="O1007" s="334" t="s">
        <v>30</v>
      </c>
      <c r="P1007" s="334" t="s">
        <v>30</v>
      </c>
      <c r="Q1007" s="334" t="s">
        <v>30</v>
      </c>
      <c r="R1007" s="334">
        <v>8.8851986328334173E-5</v>
      </c>
      <c r="S1007" s="334" t="s">
        <v>30</v>
      </c>
      <c r="T1007" s="334" t="s">
        <v>30</v>
      </c>
      <c r="U1007" s="595">
        <f t="shared" si="379"/>
        <v>60.636552668305498</v>
      </c>
      <c r="V1007" s="334">
        <v>-2.5979999999999999</v>
      </c>
      <c r="W1007">
        <f t="shared" si="380"/>
        <v>69</v>
      </c>
      <c r="X1007" t="str">
        <f t="shared" si="381"/>
        <v>Ke1</v>
      </c>
    </row>
    <row r="1008" spans="1:24" outlineLevel="2">
      <c r="A1008">
        <v>71</v>
      </c>
      <c r="B1008" t="s">
        <v>2503</v>
      </c>
      <c r="C1008" s="334">
        <v>3.9040220889362551</v>
      </c>
      <c r="D1008" s="334">
        <v>0.71181346520613042</v>
      </c>
      <c r="E1008" s="334">
        <v>18.378115746831249</v>
      </c>
      <c r="F1008" s="334">
        <v>1.1143599462710669</v>
      </c>
      <c r="G1008" s="334">
        <v>41.619346220103246</v>
      </c>
      <c r="H1008" s="334">
        <v>65586942.274027564</v>
      </c>
      <c r="I1008" s="334">
        <v>1.7984400752098391</v>
      </c>
      <c r="J1008" s="334">
        <v>5.1258144015920983</v>
      </c>
      <c r="K1008" s="334">
        <v>1.9042923001255581</v>
      </c>
      <c r="L1008" s="334">
        <v>57.477650808836323</v>
      </c>
      <c r="M1008" s="334" t="s">
        <v>30</v>
      </c>
      <c r="N1008" s="334" t="s">
        <v>30</v>
      </c>
      <c r="O1008" s="334" t="s">
        <v>30</v>
      </c>
      <c r="P1008" s="334" t="s">
        <v>30</v>
      </c>
      <c r="Q1008" s="334" t="s">
        <v>30</v>
      </c>
      <c r="R1008" s="334">
        <v>9.0112488089829723E-5</v>
      </c>
      <c r="S1008" s="334" t="s">
        <v>30</v>
      </c>
      <c r="T1008" s="334" t="s">
        <v>30</v>
      </c>
      <c r="U1008" s="595">
        <f t="shared" si="379"/>
        <v>57.477650808836323</v>
      </c>
      <c r="V1008" s="334">
        <v>-2.109</v>
      </c>
      <c r="W1008">
        <f t="shared" si="380"/>
        <v>70</v>
      </c>
      <c r="X1008" t="str">
        <f t="shared" si="381"/>
        <v>Ha6</v>
      </c>
    </row>
    <row r="1009" spans="1:24" outlineLevel="2">
      <c r="A1009">
        <v>72</v>
      </c>
      <c r="B1009" t="s">
        <v>2504</v>
      </c>
      <c r="C1009" s="334">
        <v>3.5567939973907161</v>
      </c>
      <c r="D1009" s="334">
        <v>0.761090163070404</v>
      </c>
      <c r="E1009" s="334">
        <v>18.93117095509551</v>
      </c>
      <c r="F1009" s="334">
        <v>1.020165705106681</v>
      </c>
      <c r="G1009" s="334">
        <v>40.622743195314307</v>
      </c>
      <c r="H1009" s="334">
        <v>53691468.091630973</v>
      </c>
      <c r="I1009" s="334">
        <v>1.9732629715173211</v>
      </c>
      <c r="J1009" s="334">
        <v>5.5355354991117611</v>
      </c>
      <c r="K1009" s="334">
        <v>1.515195307863427</v>
      </c>
      <c r="L1009" s="334">
        <v>57.657314552000649</v>
      </c>
      <c r="M1009" s="334" t="s">
        <v>30</v>
      </c>
      <c r="N1009" s="334" t="s">
        <v>30</v>
      </c>
      <c r="O1009" s="334" t="s">
        <v>30</v>
      </c>
      <c r="P1009" s="334" t="s">
        <v>30</v>
      </c>
      <c r="Q1009" s="334" t="s">
        <v>30</v>
      </c>
      <c r="R1009" s="334">
        <v>1.031631490792311E-4</v>
      </c>
      <c r="S1009" s="334" t="s">
        <v>30</v>
      </c>
      <c r="T1009" s="334" t="s">
        <v>30</v>
      </c>
      <c r="U1009" s="595">
        <f t="shared" si="379"/>
        <v>57.657314552000649</v>
      </c>
      <c r="V1009" s="334">
        <v>-9.2999999999999999E-2</v>
      </c>
      <c r="W1009">
        <f t="shared" si="380"/>
        <v>71</v>
      </c>
      <c r="X1009" t="str">
        <f t="shared" si="381"/>
        <v>Mu7</v>
      </c>
    </row>
    <row r="1010" spans="1:24" outlineLevel="2">
      <c r="A1010">
        <v>73</v>
      </c>
      <c r="B1010" t="s">
        <v>2505</v>
      </c>
      <c r="C1010" s="334">
        <v>3.543456108891629</v>
      </c>
      <c r="D1010" s="334">
        <v>0.73028979664921156</v>
      </c>
      <c r="E1010" s="334">
        <v>18.824465165483151</v>
      </c>
      <c r="F1010" s="334">
        <v>1.013691795946442</v>
      </c>
      <c r="G1010" s="334">
        <v>38.721913920641299</v>
      </c>
      <c r="H1010" s="334">
        <v>51686264.622941867</v>
      </c>
      <c r="I1010" s="334">
        <v>2.0599344491979621</v>
      </c>
      <c r="J1010" s="334">
        <v>5.1993316273305323</v>
      </c>
      <c r="K1010" s="334">
        <v>2.037170787821287</v>
      </c>
      <c r="L1010" s="334">
        <v>58.508879883119533</v>
      </c>
      <c r="M1010" s="334" t="s">
        <v>30</v>
      </c>
      <c r="N1010" s="334" t="s">
        <v>30</v>
      </c>
      <c r="O1010" s="334" t="s">
        <v>30</v>
      </c>
      <c r="P1010" s="334" t="s">
        <v>30</v>
      </c>
      <c r="Q1010" s="334" t="s">
        <v>30</v>
      </c>
      <c r="R1010" s="334">
        <v>8.4437455178100552E-5</v>
      </c>
      <c r="S1010" s="334" t="s">
        <v>30</v>
      </c>
      <c r="T1010" s="334" t="s">
        <v>30</v>
      </c>
      <c r="U1010" s="595">
        <f t="shared" si="379"/>
        <v>58.508879883119533</v>
      </c>
      <c r="V1010" s="334">
        <v>4.2059999999999897</v>
      </c>
      <c r="W1010">
        <f t="shared" si="380"/>
        <v>72</v>
      </c>
      <c r="X1010" t="str">
        <f t="shared" si="381"/>
        <v>Mo2</v>
      </c>
    </row>
    <row r="1011" spans="1:24" outlineLevel="2">
      <c r="A1011">
        <v>74</v>
      </c>
      <c r="B1011" t="s">
        <v>2506</v>
      </c>
      <c r="C1011" s="334">
        <v>3.7724213709884502</v>
      </c>
      <c r="D1011" s="334">
        <v>0.72979178045500781</v>
      </c>
      <c r="E1011" s="334">
        <v>18.327112531747879</v>
      </c>
      <c r="F1011" s="334">
        <v>1.1072803179181001</v>
      </c>
      <c r="G1011" s="334">
        <v>42.917889134650004</v>
      </c>
      <c r="H1011" s="334">
        <v>64931954.885019131</v>
      </c>
      <c r="I1011" s="334">
        <v>1.919014147879597</v>
      </c>
      <c r="J1011" s="334">
        <v>5.4978678221051256</v>
      </c>
      <c r="K1011" s="334">
        <v>1.866941952519894</v>
      </c>
      <c r="L1011" s="334">
        <v>58.84977320572672</v>
      </c>
      <c r="M1011" s="334" t="s">
        <v>30</v>
      </c>
      <c r="N1011" s="334" t="s">
        <v>30</v>
      </c>
      <c r="O1011" s="334" t="s">
        <v>30</v>
      </c>
      <c r="P1011" s="334" t="s">
        <v>30</v>
      </c>
      <c r="Q1011" s="334" t="s">
        <v>30</v>
      </c>
      <c r="R1011" s="334">
        <v>9.5070166550795707E-5</v>
      </c>
      <c r="S1011" s="334" t="s">
        <v>30</v>
      </c>
      <c r="T1011" s="334" t="s">
        <v>30</v>
      </c>
      <c r="U1011" s="595">
        <f t="shared" si="379"/>
        <v>58.84977320572672</v>
      </c>
      <c r="V1011" s="334">
        <v>-0.70199999999999996</v>
      </c>
      <c r="W1011">
        <f t="shared" si="380"/>
        <v>73</v>
      </c>
      <c r="X1011" t="str">
        <f t="shared" si="381"/>
        <v>Wi4</v>
      </c>
    </row>
    <row r="1012" spans="1:24" outlineLevel="2">
      <c r="A1012">
        <v>75</v>
      </c>
      <c r="B1012" t="s">
        <v>2507</v>
      </c>
      <c r="C1012" s="334">
        <v>3.976956851481678</v>
      </c>
      <c r="D1012" s="334">
        <v>0.71192833814957657</v>
      </c>
      <c r="E1012" s="334">
        <v>19.428136525087449</v>
      </c>
      <c r="F1012" s="334">
        <v>1.0480585611697011</v>
      </c>
      <c r="G1012" s="334">
        <v>44.168974111919674</v>
      </c>
      <c r="H1012" s="334">
        <v>61456124.010359943</v>
      </c>
      <c r="I1012" s="334">
        <v>1.924017137680146</v>
      </c>
      <c r="J1012" s="334">
        <v>5.23859417468422</v>
      </c>
      <c r="K1012" s="334">
        <v>1.7528705648045371</v>
      </c>
      <c r="L1012" s="334">
        <v>58.601753979842513</v>
      </c>
      <c r="M1012" s="334" t="s">
        <v>30</v>
      </c>
      <c r="N1012" s="334" t="s">
        <v>30</v>
      </c>
      <c r="O1012" s="334" t="s">
        <v>30</v>
      </c>
      <c r="P1012" s="334" t="s">
        <v>30</v>
      </c>
      <c r="Q1012" s="334" t="s">
        <v>30</v>
      </c>
      <c r="R1012" s="334">
        <v>9.0201037717732406E-5</v>
      </c>
      <c r="S1012" s="334" t="s">
        <v>30</v>
      </c>
      <c r="T1012" s="334" t="s">
        <v>30</v>
      </c>
      <c r="U1012" s="595">
        <f t="shared" si="379"/>
        <v>58.601753979842513</v>
      </c>
      <c r="V1012" s="334">
        <v>-0.252</v>
      </c>
      <c r="W1012">
        <f t="shared" si="380"/>
        <v>74</v>
      </c>
      <c r="X1012" t="str">
        <f t="shared" si="381"/>
        <v>Co)</v>
      </c>
    </row>
    <row r="1013" spans="1:24" outlineLevel="2">
      <c r="A1013">
        <v>76</v>
      </c>
      <c r="B1013" t="s">
        <v>2508</v>
      </c>
      <c r="C1013" s="334">
        <v>3.7748557810127732</v>
      </c>
      <c r="D1013" s="334">
        <v>0.7080614932531526</v>
      </c>
      <c r="E1013" s="334">
        <v>18.327964375573931</v>
      </c>
      <c r="F1013" s="334">
        <v>1.032136773383638</v>
      </c>
      <c r="G1013" s="334">
        <v>43.40353940786548</v>
      </c>
      <c r="H1013" s="334">
        <v>65217341.542865291</v>
      </c>
      <c r="I1013" s="334">
        <v>2.1802190350842658</v>
      </c>
      <c r="J1013" s="334">
        <v>5.3222743492022593</v>
      </c>
      <c r="K1013" s="334">
        <v>1.6735238802488019</v>
      </c>
      <c r="L1013" s="334">
        <v>58.235048756370283</v>
      </c>
      <c r="M1013" s="334" t="s">
        <v>30</v>
      </c>
      <c r="N1013" s="334" t="s">
        <v>30</v>
      </c>
      <c r="O1013" s="334" t="s">
        <v>30</v>
      </c>
      <c r="P1013" s="334" t="s">
        <v>30</v>
      </c>
      <c r="Q1013" s="334" t="s">
        <v>30</v>
      </c>
      <c r="R1013" s="334">
        <v>9.1679060574542873E-5</v>
      </c>
      <c r="S1013" s="334" t="s">
        <v>30</v>
      </c>
      <c r="T1013" s="334" t="s">
        <v>30</v>
      </c>
      <c r="U1013" s="595">
        <f t="shared" si="379"/>
        <v>58.235048756370283</v>
      </c>
      <c r="V1013" s="334">
        <v>-1.248</v>
      </c>
      <c r="W1013">
        <f t="shared" si="380"/>
        <v>75</v>
      </c>
      <c r="X1013" t="str">
        <f t="shared" si="381"/>
        <v>Ro3</v>
      </c>
    </row>
    <row r="1014" spans="1:24" outlineLevel="2">
      <c r="A1014">
        <v>77</v>
      </c>
      <c r="B1014" t="s">
        <v>2509</v>
      </c>
      <c r="C1014" s="334">
        <v>3.933496870029185</v>
      </c>
      <c r="D1014" s="334">
        <v>0.72032409115388529</v>
      </c>
      <c r="E1014" s="334">
        <v>18.312216090014559</v>
      </c>
      <c r="F1014" s="334">
        <v>1.0472118897873131</v>
      </c>
      <c r="G1014" s="334">
        <v>39.889974909668901</v>
      </c>
      <c r="H1014" s="334">
        <v>67523157.251012594</v>
      </c>
      <c r="I1014" s="334">
        <v>2.1522843729921899</v>
      </c>
      <c r="J1014" s="334">
        <v>5.2666334033067299</v>
      </c>
      <c r="K1014" s="334">
        <v>1.650659302328261</v>
      </c>
      <c r="L1014" s="334">
        <v>58.614342038522338</v>
      </c>
      <c r="M1014" s="334" t="s">
        <v>30</v>
      </c>
      <c r="N1014" s="334" t="s">
        <v>30</v>
      </c>
      <c r="O1014" s="334" t="s">
        <v>30</v>
      </c>
      <c r="P1014" s="334" t="s">
        <v>30</v>
      </c>
      <c r="Q1014" s="334" t="s">
        <v>30</v>
      </c>
      <c r="R1014" s="334">
        <v>8.9590681755238188E-5</v>
      </c>
      <c r="S1014" s="334" t="s">
        <v>30</v>
      </c>
      <c r="T1014" s="334" t="s">
        <v>30</v>
      </c>
      <c r="U1014" s="595">
        <f t="shared" si="379"/>
        <v>58.614342038522338</v>
      </c>
      <c r="V1014" s="334">
        <v>1.395</v>
      </c>
      <c r="W1014">
        <f t="shared" si="380"/>
        <v>76</v>
      </c>
      <c r="X1014" t="str">
        <f t="shared" si="381"/>
        <v>Wi)</v>
      </c>
    </row>
    <row r="1015" spans="1:24" outlineLevel="2">
      <c r="A1015">
        <v>78</v>
      </c>
      <c r="B1015" t="s">
        <v>2510</v>
      </c>
      <c r="C1015" s="334">
        <v>3.9209976075319379</v>
      </c>
      <c r="D1015" s="334">
        <v>0.72501533596494228</v>
      </c>
      <c r="E1015" s="334">
        <v>18.659567524186411</v>
      </c>
      <c r="F1015" s="334">
        <v>1.099331123889826</v>
      </c>
      <c r="G1015" s="334">
        <v>41.037010561465948</v>
      </c>
      <c r="H1015" s="334">
        <v>63210079.68959596</v>
      </c>
      <c r="I1015" s="334">
        <v>2.523010115508193</v>
      </c>
      <c r="J1015" s="334">
        <v>5.5094517587881802</v>
      </c>
      <c r="K1015" s="334">
        <v>1.6810064986027391</v>
      </c>
      <c r="L1015" s="334">
        <v>59.907011205411912</v>
      </c>
      <c r="M1015" s="334" t="s">
        <v>30</v>
      </c>
      <c r="N1015" s="334" t="s">
        <v>30</v>
      </c>
      <c r="O1015" s="334" t="s">
        <v>30</v>
      </c>
      <c r="P1015" s="334" t="s">
        <v>30</v>
      </c>
      <c r="Q1015" s="334" t="s">
        <v>30</v>
      </c>
      <c r="R1015" s="334">
        <v>9.7690158599044726E-5</v>
      </c>
      <c r="S1015" s="334" t="s">
        <v>30</v>
      </c>
      <c r="T1015" s="334" t="s">
        <v>30</v>
      </c>
      <c r="U1015" s="595">
        <f t="shared" si="379"/>
        <v>59.907011205411912</v>
      </c>
      <c r="V1015" s="334">
        <v>-1.1279999999999999</v>
      </c>
      <c r="W1015">
        <f t="shared" si="380"/>
        <v>77</v>
      </c>
      <c r="X1015" t="str">
        <f t="shared" si="381"/>
        <v>Wa6</v>
      </c>
    </row>
    <row r="1016" spans="1:24" outlineLevel="2">
      <c r="A1016">
        <v>79</v>
      </c>
      <c r="B1016" t="s">
        <v>2511</v>
      </c>
      <c r="C1016" s="334">
        <v>3.953397283553755</v>
      </c>
      <c r="D1016" s="334">
        <v>0.71266393633865932</v>
      </c>
      <c r="E1016" s="334">
        <v>18.584330854456908</v>
      </c>
      <c r="F1016" s="334">
        <v>1.1551611831717541</v>
      </c>
      <c r="G1016" s="334">
        <v>37.666685468832021</v>
      </c>
      <c r="H1016" s="334">
        <v>62408282.10781958</v>
      </c>
      <c r="I1016" s="334">
        <v>2.1446013913664421</v>
      </c>
      <c r="J1016" s="334">
        <v>5.3286147108818769</v>
      </c>
      <c r="K1016" s="334">
        <v>1.6346584572418159</v>
      </c>
      <c r="L1016" s="334">
        <v>58.312396791870178</v>
      </c>
      <c r="M1016" s="334" t="s">
        <v>30</v>
      </c>
      <c r="N1016" s="334" t="s">
        <v>30</v>
      </c>
      <c r="O1016" s="334" t="s">
        <v>30</v>
      </c>
      <c r="P1016" s="334" t="s">
        <v>30</v>
      </c>
      <c r="Q1016" s="334" t="s">
        <v>30</v>
      </c>
      <c r="R1016" s="334">
        <v>9.199493396849369E-5</v>
      </c>
      <c r="S1016" s="334" t="s">
        <v>30</v>
      </c>
      <c r="T1016" s="334" t="s">
        <v>30</v>
      </c>
      <c r="U1016" s="595">
        <f t="shared" si="379"/>
        <v>58.312396791870178</v>
      </c>
      <c r="V1016" s="334">
        <v>-0.52800000000000002</v>
      </c>
      <c r="W1016">
        <f t="shared" si="380"/>
        <v>78</v>
      </c>
      <c r="X1016" t="str">
        <f t="shared" si="381"/>
        <v>Gu8</v>
      </c>
    </row>
    <row r="1017" spans="1:24" outlineLevel="2">
      <c r="A1017">
        <v>80</v>
      </c>
      <c r="B1017" t="s">
        <v>2512</v>
      </c>
      <c r="C1017" s="334">
        <v>3.825485861918533</v>
      </c>
      <c r="D1017" s="334">
        <v>0.70869312610834867</v>
      </c>
      <c r="E1017" s="334">
        <v>17.574096297443461</v>
      </c>
      <c r="F1017" s="334">
        <v>1.090682371954121</v>
      </c>
      <c r="G1017" s="334">
        <v>39.607393494133831</v>
      </c>
      <c r="H1017" s="334">
        <v>69107392.915250167</v>
      </c>
      <c r="I1017" s="334">
        <v>2.427786781569476</v>
      </c>
      <c r="J1017" s="334">
        <v>5.7013339896225936</v>
      </c>
      <c r="K1017" s="334">
        <v>1.7390492380361751</v>
      </c>
      <c r="L1017" s="334">
        <v>57.848170581963458</v>
      </c>
      <c r="M1017" s="334" t="s">
        <v>30</v>
      </c>
      <c r="N1017" s="334" t="s">
        <v>30</v>
      </c>
      <c r="O1017" s="334" t="s">
        <v>30</v>
      </c>
      <c r="P1017" s="334" t="s">
        <v>30</v>
      </c>
      <c r="Q1017" s="334" t="s">
        <v>30</v>
      </c>
      <c r="R1017" s="334">
        <v>1.045164225378099E-4</v>
      </c>
      <c r="S1017" s="334" t="s">
        <v>30</v>
      </c>
      <c r="T1017" s="334" t="s">
        <v>30</v>
      </c>
      <c r="U1017" s="595">
        <f t="shared" si="379"/>
        <v>57.848170581963458</v>
      </c>
      <c r="V1017" s="334">
        <v>-1.206</v>
      </c>
      <c r="W1017">
        <f t="shared" si="380"/>
        <v>79</v>
      </c>
      <c r="X1017" t="str">
        <f t="shared" si="381"/>
        <v>Gr1</v>
      </c>
    </row>
    <row r="1018" spans="1:24" outlineLevel="2">
      <c r="A1018">
        <v>81</v>
      </c>
      <c r="B1018" t="s">
        <v>2513</v>
      </c>
      <c r="C1018" s="334">
        <v>3.8389229298012499</v>
      </c>
      <c r="D1018" s="334">
        <v>0.73642327379738159</v>
      </c>
      <c r="E1018" s="334">
        <v>17.845555913734</v>
      </c>
      <c r="F1018" s="334">
        <v>1.0236058045657159</v>
      </c>
      <c r="G1018" s="334">
        <v>48.246654966384966</v>
      </c>
      <c r="H1018" s="334">
        <v>71075568.342963487</v>
      </c>
      <c r="I1018" s="334">
        <v>1.94681579917492</v>
      </c>
      <c r="J1018" s="334">
        <v>5.1783564372084747</v>
      </c>
      <c r="K1018" s="334">
        <v>1.764501916453703</v>
      </c>
      <c r="L1018" s="334">
        <v>56.816033514195702</v>
      </c>
      <c r="M1018" s="334" t="s">
        <v>30</v>
      </c>
      <c r="N1018" s="334" t="s">
        <v>30</v>
      </c>
      <c r="O1018" s="334" t="s">
        <v>30</v>
      </c>
      <c r="P1018" s="334" t="s">
        <v>30</v>
      </c>
      <c r="Q1018" s="334" t="s">
        <v>30</v>
      </c>
      <c r="R1018" s="334">
        <v>9.534937071252418E-5</v>
      </c>
      <c r="S1018" s="334" t="s">
        <v>30</v>
      </c>
      <c r="T1018" s="334" t="s">
        <v>30</v>
      </c>
      <c r="U1018" s="595">
        <f t="shared" si="379"/>
        <v>56.816033514195702</v>
      </c>
      <c r="V1018" s="334">
        <v>-1.9379999999999999</v>
      </c>
      <c r="W1018">
        <f t="shared" si="380"/>
        <v>80</v>
      </c>
      <c r="X1018" t="str">
        <f t="shared" si="381"/>
        <v>Ta0</v>
      </c>
    </row>
    <row r="1019" spans="1:24" outlineLevel="2">
      <c r="A1019">
        <v>82</v>
      </c>
      <c r="B1019" t="s">
        <v>2514</v>
      </c>
      <c r="C1019" s="334">
        <v>3.582001378911746</v>
      </c>
      <c r="D1019" s="334">
        <v>0.7531268856099842</v>
      </c>
      <c r="E1019" s="334">
        <v>18.290122227686648</v>
      </c>
      <c r="F1019" s="334">
        <v>1.047206239072527</v>
      </c>
      <c r="G1019" s="334">
        <v>39.958102225215242</v>
      </c>
      <c r="H1019" s="334">
        <v>58335686.617057323</v>
      </c>
      <c r="I1019" s="334">
        <v>2.2338738353611478</v>
      </c>
      <c r="J1019" s="334">
        <v>5.7062076772717401</v>
      </c>
      <c r="K1019" s="334">
        <v>1.7393376220290391</v>
      </c>
      <c r="L1019" s="334">
        <v>58.047072182805557</v>
      </c>
      <c r="M1019" s="334" t="s">
        <v>30</v>
      </c>
      <c r="N1019" s="334" t="s">
        <v>30</v>
      </c>
      <c r="O1019" s="334" t="s">
        <v>30</v>
      </c>
      <c r="P1019" s="334" t="s">
        <v>30</v>
      </c>
      <c r="Q1019" s="334" t="s">
        <v>30</v>
      </c>
      <c r="R1019" s="334">
        <v>1.0349891164818179E-4</v>
      </c>
      <c r="S1019" s="334" t="s">
        <v>30</v>
      </c>
      <c r="T1019" s="334" t="s">
        <v>30</v>
      </c>
      <c r="U1019" s="595">
        <f t="shared" si="379"/>
        <v>58.047072182805557</v>
      </c>
      <c r="V1019" s="334">
        <v>1.3740000000000001</v>
      </c>
      <c r="W1019">
        <f t="shared" si="380"/>
        <v>81</v>
      </c>
      <c r="X1019" t="str">
        <f t="shared" si="381"/>
        <v>Le4</v>
      </c>
    </row>
    <row r="1020" spans="1:24" outlineLevel="2">
      <c r="A1020">
        <v>83</v>
      </c>
      <c r="B1020" t="s">
        <v>2515</v>
      </c>
      <c r="C1020" s="334">
        <v>3.8140088950299642</v>
      </c>
      <c r="D1020" s="334">
        <v>0.72515822182932432</v>
      </c>
      <c r="E1020" s="334">
        <v>19.058131644811549</v>
      </c>
      <c r="F1020" s="334">
        <v>1.1022168312570679</v>
      </c>
      <c r="G1020" s="334">
        <v>43.495517343848071</v>
      </c>
      <c r="H1020" s="334">
        <v>59916571.855325408</v>
      </c>
      <c r="I1020" s="334">
        <v>1.467348172744305</v>
      </c>
      <c r="J1020" s="334">
        <v>5.2531441981396139</v>
      </c>
      <c r="K1020" s="334">
        <v>1.6581849123580299</v>
      </c>
      <c r="L1020" s="334">
        <v>59.062023221884289</v>
      </c>
      <c r="M1020" s="334" t="s">
        <v>30</v>
      </c>
      <c r="N1020" s="334" t="s">
        <v>30</v>
      </c>
      <c r="O1020" s="334" t="s">
        <v>30</v>
      </c>
      <c r="P1020" s="334" t="s">
        <v>30</v>
      </c>
      <c r="Q1020" s="334" t="s">
        <v>30</v>
      </c>
      <c r="R1020" s="334">
        <v>8.8086772373325355E-5</v>
      </c>
      <c r="S1020" s="334" t="s">
        <v>30</v>
      </c>
      <c r="T1020" s="334" t="s">
        <v>30</v>
      </c>
      <c r="U1020" s="595">
        <f t="shared" si="379"/>
        <v>59.062023221884289</v>
      </c>
      <c r="V1020" s="334">
        <v>-1.4430000000000001</v>
      </c>
      <c r="W1020">
        <f t="shared" si="380"/>
        <v>82</v>
      </c>
      <c r="X1020" t="str">
        <f t="shared" si="381"/>
        <v>La5</v>
      </c>
    </row>
    <row r="1021" spans="1:24" outlineLevel="2">
      <c r="A1021">
        <v>84</v>
      </c>
      <c r="B1021" t="s">
        <v>2516</v>
      </c>
      <c r="C1021" s="334">
        <v>4.0294094548101063</v>
      </c>
      <c r="D1021" s="334">
        <v>0.71479119801077229</v>
      </c>
      <c r="E1021" s="334">
        <v>19.117435949673599</v>
      </c>
      <c r="F1021" s="334">
        <v>1.1935036858881509</v>
      </c>
      <c r="G1021" s="334">
        <v>41.278357109571438</v>
      </c>
      <c r="H1021" s="334">
        <v>58204798.865729667</v>
      </c>
      <c r="I1021" s="334">
        <v>2.4302384761481242</v>
      </c>
      <c r="J1021" s="334">
        <v>5.7008898771578371</v>
      </c>
      <c r="K1021" s="334">
        <v>1.691673076118293</v>
      </c>
      <c r="L1021" s="334">
        <v>58.646858995566618</v>
      </c>
      <c r="M1021" s="334" t="s">
        <v>30</v>
      </c>
      <c r="N1021" s="334" t="s">
        <v>30</v>
      </c>
      <c r="O1021" s="334" t="s">
        <v>30</v>
      </c>
      <c r="P1021" s="334" t="s">
        <v>30</v>
      </c>
      <c r="Q1021" s="334" t="s">
        <v>30</v>
      </c>
      <c r="R1021" s="334">
        <v>1.0287294087350941E-4</v>
      </c>
      <c r="S1021" s="334" t="s">
        <v>30</v>
      </c>
      <c r="T1021" s="334" t="s">
        <v>30</v>
      </c>
      <c r="U1021" s="595">
        <f t="shared" si="379"/>
        <v>58.646858995566618</v>
      </c>
      <c r="V1021" s="334">
        <v>-1.875</v>
      </c>
      <c r="W1021">
        <f t="shared" si="380"/>
        <v>83</v>
      </c>
      <c r="X1021" t="str">
        <f t="shared" si="381"/>
        <v>Wa2</v>
      </c>
    </row>
    <row r="1022" spans="1:24" outlineLevel="2">
      <c r="A1022">
        <v>85</v>
      </c>
      <c r="B1022" t="s">
        <v>2517</v>
      </c>
      <c r="C1022" s="334">
        <v>3.842218090773319</v>
      </c>
      <c r="D1022" s="334">
        <v>0.73782489326461442</v>
      </c>
      <c r="E1022" s="334">
        <v>18.321413972133971</v>
      </c>
      <c r="F1022" s="334">
        <v>1.0693550544093151</v>
      </c>
      <c r="G1022" s="334">
        <v>40.985561188988491</v>
      </c>
      <c r="H1022" s="334">
        <v>63252813.05251646</v>
      </c>
      <c r="I1022" s="334">
        <v>1.8289499182630651</v>
      </c>
      <c r="J1022" s="334">
        <v>5.4308305321548618</v>
      </c>
      <c r="K1022" s="334">
        <v>1.656528383725282</v>
      </c>
      <c r="L1022" s="334">
        <v>58.743897702852678</v>
      </c>
      <c r="M1022" s="334" t="s">
        <v>30</v>
      </c>
      <c r="N1022" s="334" t="s">
        <v>30</v>
      </c>
      <c r="O1022" s="334" t="s">
        <v>30</v>
      </c>
      <c r="P1022" s="334" t="s">
        <v>30</v>
      </c>
      <c r="Q1022" s="334" t="s">
        <v>30</v>
      </c>
      <c r="R1022" s="334">
        <v>9.6048300103715058E-5</v>
      </c>
      <c r="S1022" s="334" t="s">
        <v>30</v>
      </c>
      <c r="T1022" s="334" t="s">
        <v>30</v>
      </c>
      <c r="U1022" s="595">
        <f t="shared" si="379"/>
        <v>58.743897702852678</v>
      </c>
      <c r="V1022" s="334">
        <v>0.20699999999999999</v>
      </c>
      <c r="W1022">
        <f t="shared" si="380"/>
        <v>84</v>
      </c>
      <c r="X1022" t="str">
        <f t="shared" si="381"/>
        <v>DT7</v>
      </c>
    </row>
    <row r="1023" spans="1:24" outlineLevel="2">
      <c r="A1023">
        <v>86</v>
      </c>
      <c r="B1023" t="s">
        <v>2518</v>
      </c>
      <c r="C1023" s="334">
        <v>3.728973451412219</v>
      </c>
      <c r="D1023" s="334">
        <v>0.72148722236619445</v>
      </c>
      <c r="E1023" s="334">
        <v>18.39873048750189</v>
      </c>
      <c r="F1023" s="334">
        <v>1.1384032198578331</v>
      </c>
      <c r="G1023" s="334">
        <v>41.226862185605228</v>
      </c>
      <c r="H1023" s="334">
        <v>63049941.336651593</v>
      </c>
      <c r="I1023" s="334">
        <v>1.3186933998868759</v>
      </c>
      <c r="J1023" s="334">
        <v>5.2644916363492422</v>
      </c>
      <c r="K1023" s="334">
        <v>1.9551077024407439</v>
      </c>
      <c r="L1023" s="334">
        <v>59.023181772243753</v>
      </c>
      <c r="M1023" s="334" t="s">
        <v>30</v>
      </c>
      <c r="N1023" s="334" t="s">
        <v>30</v>
      </c>
      <c r="O1023" s="334" t="s">
        <v>30</v>
      </c>
      <c r="P1023" s="334" t="s">
        <v>30</v>
      </c>
      <c r="Q1023" s="334" t="s">
        <v>30</v>
      </c>
      <c r="R1023" s="334">
        <v>8.6652232739201131E-5</v>
      </c>
      <c r="S1023" s="334" t="s">
        <v>30</v>
      </c>
      <c r="T1023" s="334" t="s">
        <v>30</v>
      </c>
      <c r="U1023" s="595">
        <f t="shared" si="379"/>
        <v>59.023181772243753</v>
      </c>
      <c r="V1023" s="334">
        <v>-0.86399999999999899</v>
      </c>
      <c r="W1023">
        <f t="shared" si="380"/>
        <v>85</v>
      </c>
      <c r="X1023" t="str">
        <f t="shared" si="381"/>
        <v>Bu5</v>
      </c>
    </row>
    <row r="1024" spans="1:24" outlineLevel="2">
      <c r="A1024">
        <v>87</v>
      </c>
      <c r="B1024" t="s">
        <v>2519</v>
      </c>
      <c r="C1024" s="334">
        <v>3.8131343042376109</v>
      </c>
      <c r="D1024" s="334">
        <v>0.68143409458736381</v>
      </c>
      <c r="E1024" s="334">
        <v>18.682480726879909</v>
      </c>
      <c r="F1024" s="334">
        <v>0.99075084052207107</v>
      </c>
      <c r="G1024" s="334">
        <v>47.581377766652878</v>
      </c>
      <c r="H1024" s="334">
        <v>62036809.553330816</v>
      </c>
      <c r="I1024" s="334">
        <v>2.005804713569932</v>
      </c>
      <c r="J1024" s="334">
        <v>4.9160543668237402</v>
      </c>
      <c r="K1024" s="334">
        <v>1.515786315470373</v>
      </c>
      <c r="L1024" s="334">
        <v>58.203838911165988</v>
      </c>
      <c r="M1024" s="334" t="s">
        <v>30</v>
      </c>
      <c r="N1024" s="334" t="s">
        <v>30</v>
      </c>
      <c r="O1024" s="334" t="s">
        <v>30</v>
      </c>
      <c r="P1024" s="334" t="s">
        <v>30</v>
      </c>
      <c r="Q1024" s="334" t="s">
        <v>30</v>
      </c>
      <c r="R1024" s="334">
        <v>8.0651321559446196E-5</v>
      </c>
      <c r="S1024" s="334" t="s">
        <v>30</v>
      </c>
      <c r="T1024" s="334" t="s">
        <v>30</v>
      </c>
      <c r="U1024" s="595">
        <f t="shared" si="379"/>
        <v>58.203838911165988</v>
      </c>
      <c r="V1024" s="334">
        <v>-2.0369999999999999</v>
      </c>
      <c r="W1024">
        <f t="shared" si="380"/>
        <v>86</v>
      </c>
      <c r="X1024" t="str">
        <f t="shared" si="381"/>
        <v>Tr2</v>
      </c>
    </row>
    <row r="1025" spans="1:24" outlineLevel="2">
      <c r="A1025">
        <v>88</v>
      </c>
      <c r="B1025" t="s">
        <v>2520</v>
      </c>
      <c r="C1025" s="334">
        <v>3.4544615031671611</v>
      </c>
      <c r="D1025" s="334">
        <v>0.7450140849041651</v>
      </c>
      <c r="E1025" s="334">
        <v>18.60720841884276</v>
      </c>
      <c r="F1025" s="334">
        <v>1.0128670020278889</v>
      </c>
      <c r="G1025" s="334">
        <v>43.622857937721044</v>
      </c>
      <c r="H1025" s="334">
        <v>52825474.441540197</v>
      </c>
      <c r="I1025" s="334">
        <v>-1.4245449395902551E-2</v>
      </c>
      <c r="J1025" s="334">
        <v>4.930893155437948</v>
      </c>
      <c r="K1025" s="334">
        <v>1.8518245816363039</v>
      </c>
      <c r="L1025" s="334">
        <v>58.225959259132807</v>
      </c>
      <c r="M1025" s="334" t="s">
        <v>30</v>
      </c>
      <c r="N1025" s="334" t="s">
        <v>30</v>
      </c>
      <c r="O1025" s="334" t="s">
        <v>30</v>
      </c>
      <c r="P1025" s="334" t="s">
        <v>30</v>
      </c>
      <c r="Q1025" s="334" t="s">
        <v>30</v>
      </c>
      <c r="R1025" s="334">
        <v>8.092745822119339E-5</v>
      </c>
      <c r="S1025" s="334" t="s">
        <v>30</v>
      </c>
      <c r="T1025" s="334" t="s">
        <v>30</v>
      </c>
      <c r="U1025" s="595">
        <f t="shared" si="379"/>
        <v>58.225959259132807</v>
      </c>
      <c r="V1025" s="334">
        <v>1.3620000000000001</v>
      </c>
      <c r="W1025">
        <f t="shared" si="380"/>
        <v>87</v>
      </c>
      <c r="X1025" t="str">
        <f t="shared" si="381"/>
        <v xml:space="preserve">To </v>
      </c>
    </row>
    <row r="1026" spans="1:24" outlineLevel="2">
      <c r="A1026">
        <v>89</v>
      </c>
      <c r="B1026" t="s">
        <v>2521</v>
      </c>
      <c r="C1026" s="334">
        <v>3.6685156172168392</v>
      </c>
      <c r="D1026" s="334">
        <v>0.7395759670834916</v>
      </c>
      <c r="E1026" s="334">
        <v>17.927993857305299</v>
      </c>
      <c r="F1026" s="334">
        <v>1.099307555066072</v>
      </c>
      <c r="G1026" s="334">
        <v>40.618889312069285</v>
      </c>
      <c r="H1026" s="334">
        <v>62513162.625493117</v>
      </c>
      <c r="I1026" s="334">
        <v>1.8604189472465289</v>
      </c>
      <c r="J1026" s="334">
        <v>5.2620641196310762</v>
      </c>
      <c r="K1026" s="334">
        <v>1.804005158543172</v>
      </c>
      <c r="L1026" s="334">
        <v>58.90408116233521</v>
      </c>
      <c r="M1026" s="334" t="s">
        <v>30</v>
      </c>
      <c r="N1026" s="334" t="s">
        <v>30</v>
      </c>
      <c r="O1026" s="334" t="s">
        <v>30</v>
      </c>
      <c r="P1026" s="334" t="s">
        <v>30</v>
      </c>
      <c r="Q1026" s="334" t="s">
        <v>30</v>
      </c>
      <c r="R1026" s="334">
        <v>8.9178757882453727E-5</v>
      </c>
      <c r="S1026" s="334" t="s">
        <v>30</v>
      </c>
      <c r="T1026" s="334" t="s">
        <v>30</v>
      </c>
      <c r="U1026" s="595">
        <f t="shared" si="379"/>
        <v>58.90408116233521</v>
      </c>
      <c r="V1026" s="334">
        <v>-0.69599999999999995</v>
      </c>
      <c r="W1026">
        <f t="shared" si="380"/>
        <v>88</v>
      </c>
      <c r="X1026" t="str">
        <f t="shared" si="381"/>
        <v>Ce5</v>
      </c>
    </row>
    <row r="1027" spans="1:24" outlineLevel="2">
      <c r="A1027">
        <v>90</v>
      </c>
      <c r="B1027" t="s">
        <v>2522</v>
      </c>
      <c r="C1027" s="334">
        <v>3.849757666247267</v>
      </c>
      <c r="D1027" s="334">
        <v>0.72040470998284478</v>
      </c>
      <c r="E1027" s="334">
        <v>18.549974821907782</v>
      </c>
      <c r="F1027" s="334">
        <v>1.09598768183476</v>
      </c>
      <c r="G1027" s="334">
        <v>40.304584212046919</v>
      </c>
      <c r="H1027" s="334">
        <v>62532857.721236654</v>
      </c>
      <c r="I1027" s="334">
        <v>1.9811454000836131</v>
      </c>
      <c r="J1027" s="334">
        <v>5.4616904721708002</v>
      </c>
      <c r="K1027" s="334">
        <v>1.7102528375341191</v>
      </c>
      <c r="L1027" s="334">
        <v>60.693405806538642</v>
      </c>
      <c r="M1027" s="334" t="s">
        <v>30</v>
      </c>
      <c r="N1027" s="334" t="s">
        <v>30</v>
      </c>
      <c r="O1027" s="334" t="s">
        <v>30</v>
      </c>
      <c r="P1027" s="334" t="s">
        <v>30</v>
      </c>
      <c r="Q1027" s="334" t="s">
        <v>30</v>
      </c>
      <c r="R1027" s="334">
        <v>9.1543112722654657E-5</v>
      </c>
      <c r="S1027" s="334" t="s">
        <v>30</v>
      </c>
      <c r="T1027" s="334" t="s">
        <v>30</v>
      </c>
      <c r="U1027" s="595">
        <f t="shared" si="379"/>
        <v>60.693405806538642</v>
      </c>
      <c r="V1027" s="334">
        <v>0.54600000000000004</v>
      </c>
      <c r="W1027">
        <f t="shared" si="380"/>
        <v>89</v>
      </c>
      <c r="X1027" t="str">
        <f t="shared" si="381"/>
        <v>Co0</v>
      </c>
    </row>
    <row r="1028" spans="1:24" outlineLevel="2">
      <c r="A1028">
        <v>91</v>
      </c>
      <c r="B1028" t="s">
        <v>2523</v>
      </c>
      <c r="C1028" s="334">
        <v>3.8968142133445909</v>
      </c>
      <c r="D1028" s="334">
        <v>0.72964259308686863</v>
      </c>
      <c r="E1028" s="334">
        <v>18.356277847552029</v>
      </c>
      <c r="F1028" s="334">
        <v>1.1494551459295519</v>
      </c>
      <c r="G1028" s="334">
        <v>40.834114345819074</v>
      </c>
      <c r="H1028" s="334">
        <v>63804680.447692163</v>
      </c>
      <c r="I1028" s="334">
        <v>1.704923547940967</v>
      </c>
      <c r="J1028" s="334">
        <v>5.8026683045807914</v>
      </c>
      <c r="K1028" s="334">
        <v>2.0728208636293979</v>
      </c>
      <c r="L1028" s="334">
        <v>58.387946311977302</v>
      </c>
      <c r="M1028" s="334" t="s">
        <v>30</v>
      </c>
      <c r="N1028" s="334" t="s">
        <v>30</v>
      </c>
      <c r="O1028" s="334" t="s">
        <v>30</v>
      </c>
      <c r="P1028" s="334" t="s">
        <v>30</v>
      </c>
      <c r="Q1028" s="334" t="s">
        <v>30</v>
      </c>
      <c r="R1028" s="334">
        <v>1.069997730512511E-4</v>
      </c>
      <c r="S1028" s="334" t="s">
        <v>30</v>
      </c>
      <c r="T1028" s="334" t="s">
        <v>30</v>
      </c>
      <c r="U1028" s="595">
        <f t="shared" si="379"/>
        <v>58.387946311977302</v>
      </c>
      <c r="V1028" s="334">
        <v>0.33300000000000002</v>
      </c>
      <c r="W1028">
        <f t="shared" si="380"/>
        <v>90</v>
      </c>
      <c r="X1028" t="str">
        <f t="shared" si="381"/>
        <v>Bi0</v>
      </c>
    </row>
    <row r="1029" spans="1:24" outlineLevel="2">
      <c r="A1029">
        <v>92</v>
      </c>
      <c r="B1029" t="s">
        <v>2524</v>
      </c>
      <c r="C1029" s="334">
        <v>3.9080630676191901</v>
      </c>
      <c r="D1029" s="334">
        <v>0.72134684346112043</v>
      </c>
      <c r="E1029" s="334">
        <v>18.964670189097902</v>
      </c>
      <c r="F1029" s="334">
        <v>1.0820112135151001</v>
      </c>
      <c r="G1029" s="334">
        <v>43.17656911467764</v>
      </c>
      <c r="H1029" s="334">
        <v>60189752.67204567</v>
      </c>
      <c r="I1029" s="334">
        <v>1.8189652017586999</v>
      </c>
      <c r="J1029" s="334">
        <v>5.0622697212826857</v>
      </c>
      <c r="K1029" s="334">
        <v>1.6494255350097431</v>
      </c>
      <c r="L1029" s="334">
        <v>58.425345057538017</v>
      </c>
      <c r="M1029" s="334" t="s">
        <v>30</v>
      </c>
      <c r="N1029" s="334" t="s">
        <v>30</v>
      </c>
      <c r="O1029" s="334" t="s">
        <v>30</v>
      </c>
      <c r="P1029" s="334" t="s">
        <v>30</v>
      </c>
      <c r="Q1029" s="334" t="s">
        <v>30</v>
      </c>
      <c r="R1029" s="334">
        <v>8.4494204935908434E-5</v>
      </c>
      <c r="S1029" s="334" t="s">
        <v>30</v>
      </c>
      <c r="T1029" s="334" t="s">
        <v>30</v>
      </c>
      <c r="U1029" s="595">
        <f t="shared" si="379"/>
        <v>58.425345057538017</v>
      </c>
      <c r="V1029" s="334">
        <v>0.192</v>
      </c>
      <c r="W1029">
        <f t="shared" si="380"/>
        <v>91</v>
      </c>
      <c r="X1029" t="str">
        <f t="shared" si="381"/>
        <v>Wo9</v>
      </c>
    </row>
    <row r="1030" spans="1:24" outlineLevel="2">
      <c r="A1030">
        <v>93</v>
      </c>
      <c r="B1030" t="s">
        <v>2525</v>
      </c>
      <c r="C1030" s="334">
        <v>3.84571728274017</v>
      </c>
      <c r="D1030" s="334">
        <v>0.70717498199557505</v>
      </c>
      <c r="E1030" s="334">
        <v>18.957310863332371</v>
      </c>
      <c r="F1030" s="334">
        <v>1.041955243925996</v>
      </c>
      <c r="G1030" s="334">
        <v>41.204235738430214</v>
      </c>
      <c r="H1030" s="334">
        <v>63243864.001501679</v>
      </c>
      <c r="I1030" s="334">
        <v>1.8445896683804051</v>
      </c>
      <c r="J1030" s="334">
        <v>5.4202586363755634</v>
      </c>
      <c r="K1030" s="334">
        <v>1.8754678006568251</v>
      </c>
      <c r="L1030" s="334">
        <v>57.397397555530333</v>
      </c>
      <c r="M1030" s="334" t="s">
        <v>30</v>
      </c>
      <c r="N1030" s="334" t="s">
        <v>30</v>
      </c>
      <c r="O1030" s="334" t="s">
        <v>30</v>
      </c>
      <c r="P1030" s="334" t="s">
        <v>30</v>
      </c>
      <c r="Q1030" s="334" t="s">
        <v>30</v>
      </c>
      <c r="R1030" s="334">
        <v>9.5344209212301496E-5</v>
      </c>
      <c r="S1030" s="334" t="s">
        <v>30</v>
      </c>
      <c r="T1030" s="334" t="s">
        <v>30</v>
      </c>
      <c r="U1030" s="595">
        <f t="shared" si="379"/>
        <v>57.397397555530333</v>
      </c>
      <c r="V1030" s="334">
        <v>8.6999999999999994E-2</v>
      </c>
      <c r="W1030">
        <f t="shared" si="380"/>
        <v>92</v>
      </c>
      <c r="X1030" t="str">
        <f t="shared" si="381"/>
        <v xml:space="preserve">Ba </v>
      </c>
    </row>
    <row r="1031" spans="1:24" outlineLevel="2">
      <c r="A1031">
        <v>94</v>
      </c>
      <c r="B1031" t="s">
        <v>2526</v>
      </c>
      <c r="C1031" s="334">
        <v>3.678625167779122</v>
      </c>
      <c r="D1031" s="334">
        <v>0.74003601940864749</v>
      </c>
      <c r="E1031" s="334">
        <v>18.933611725755249</v>
      </c>
      <c r="F1031" s="334">
        <v>1.1946046811902351</v>
      </c>
      <c r="G1031" s="334">
        <v>42.030485257042031</v>
      </c>
      <c r="H1031" s="334">
        <v>56296545.493433587</v>
      </c>
      <c r="I1031" s="334">
        <v>1.5710689227161061</v>
      </c>
      <c r="J1031" s="334">
        <v>4.9609974655808724</v>
      </c>
      <c r="K1031" s="334">
        <v>2.0286134821985859</v>
      </c>
      <c r="L1031" s="334">
        <v>58.812577357801842</v>
      </c>
      <c r="M1031" s="334" t="s">
        <v>30</v>
      </c>
      <c r="N1031" s="334" t="s">
        <v>30</v>
      </c>
      <c r="O1031" s="334" t="s">
        <v>30</v>
      </c>
      <c r="P1031" s="334" t="s">
        <v>30</v>
      </c>
      <c r="Q1031" s="334" t="s">
        <v>30</v>
      </c>
      <c r="R1031" s="334">
        <v>8.0459007580387174E-5</v>
      </c>
      <c r="S1031" s="334" t="s">
        <v>30</v>
      </c>
      <c r="T1031" s="334" t="s">
        <v>30</v>
      </c>
      <c r="U1031" s="595">
        <f t="shared" si="379"/>
        <v>58.812577357801842</v>
      </c>
      <c r="V1031" s="334">
        <v>-0.22799999999999901</v>
      </c>
      <c r="W1031">
        <f t="shared" si="380"/>
        <v>93</v>
      </c>
      <c r="X1031" t="str">
        <f t="shared" si="381"/>
        <v>Cr0</v>
      </c>
    </row>
    <row r="1032" spans="1:24" outlineLevel="2">
      <c r="A1032">
        <v>95</v>
      </c>
      <c r="B1032" t="s">
        <v>2527</v>
      </c>
      <c r="C1032" s="334">
        <v>3.4747254883765479</v>
      </c>
      <c r="D1032" s="334">
        <v>0.74031560168270394</v>
      </c>
      <c r="E1032" s="334">
        <v>18.436651615826371</v>
      </c>
      <c r="F1032" s="334">
        <v>1.030985142053009</v>
      </c>
      <c r="G1032" s="334">
        <v>40.046670589756886</v>
      </c>
      <c r="H1032" s="334">
        <v>55882118.923493013</v>
      </c>
      <c r="I1032" s="334">
        <v>1.7731134256382539</v>
      </c>
      <c r="J1032" s="334">
        <v>5.1161874195925652</v>
      </c>
      <c r="K1032" s="334">
        <v>1.621974561906427</v>
      </c>
      <c r="L1032" s="334">
        <v>60.321840207502852</v>
      </c>
      <c r="M1032" s="334" t="s">
        <v>30</v>
      </c>
      <c r="N1032" s="334" t="s">
        <v>30</v>
      </c>
      <c r="O1032" s="334" t="s">
        <v>30</v>
      </c>
      <c r="P1032" s="334" t="s">
        <v>30</v>
      </c>
      <c r="Q1032" s="334" t="s">
        <v>30</v>
      </c>
      <c r="R1032" s="334">
        <v>8.0587152879392257E-5</v>
      </c>
      <c r="S1032" s="334" t="s">
        <v>30</v>
      </c>
      <c r="T1032" s="334" t="s">
        <v>30</v>
      </c>
      <c r="U1032" s="595">
        <f t="shared" si="379"/>
        <v>60.321840207502852</v>
      </c>
      <c r="V1032" s="334">
        <v>2.3940000000000001</v>
      </c>
      <c r="W1032">
        <f t="shared" si="380"/>
        <v>94</v>
      </c>
      <c r="X1032" t="str">
        <f t="shared" si="381"/>
        <v>Ne4</v>
      </c>
    </row>
    <row r="1033" spans="1:24" outlineLevel="2">
      <c r="A1033">
        <v>96</v>
      </c>
      <c r="B1033" t="s">
        <v>2528</v>
      </c>
      <c r="C1033" s="334">
        <v>3.9440280248397102</v>
      </c>
      <c r="D1033" s="334">
        <v>0.70021919526657184</v>
      </c>
      <c r="E1033" s="334">
        <v>18.88796174245676</v>
      </c>
      <c r="F1033" s="334">
        <v>1.156434774759501</v>
      </c>
      <c r="G1033" s="334">
        <v>42.459952439496583</v>
      </c>
      <c r="H1033" s="334">
        <v>62716610.762086377</v>
      </c>
      <c r="I1033" s="334">
        <v>1.464661988528364</v>
      </c>
      <c r="J1033" s="334">
        <v>5.5855540975531799</v>
      </c>
      <c r="K1033" s="334">
        <v>1.537650660989669</v>
      </c>
      <c r="L1033" s="334">
        <v>58.233628700408282</v>
      </c>
      <c r="M1033" s="334" t="s">
        <v>30</v>
      </c>
      <c r="N1033" s="334" t="s">
        <v>30</v>
      </c>
      <c r="O1033" s="334" t="s">
        <v>30</v>
      </c>
      <c r="P1033" s="334" t="s">
        <v>30</v>
      </c>
      <c r="Q1033" s="334" t="s">
        <v>30</v>
      </c>
      <c r="R1033" s="334">
        <v>1.014647407284226E-4</v>
      </c>
      <c r="S1033" s="334" t="s">
        <v>30</v>
      </c>
      <c r="T1033" s="334" t="s">
        <v>30</v>
      </c>
      <c r="U1033" s="595">
        <f t="shared" si="379"/>
        <v>58.233628700408282</v>
      </c>
      <c r="V1033" s="334">
        <v>0.94799999999999995</v>
      </c>
      <c r="W1033">
        <f t="shared" si="380"/>
        <v>95</v>
      </c>
      <c r="X1033" t="str">
        <f t="shared" si="381"/>
        <v>EdK</v>
      </c>
    </row>
    <row r="1034" spans="1:24" outlineLevel="2">
      <c r="A1034">
        <v>97</v>
      </c>
      <c r="B1034" t="s">
        <v>2529</v>
      </c>
      <c r="C1034" s="334">
        <v>4.003296533671632</v>
      </c>
      <c r="D1034" s="334">
        <v>0.73437055690301567</v>
      </c>
      <c r="E1034" s="334">
        <v>18.635215875916241</v>
      </c>
      <c r="F1034" s="334">
        <v>1.254333944098426</v>
      </c>
      <c r="G1034" s="334">
        <v>38.253821330150814</v>
      </c>
      <c r="H1034" s="334">
        <v>64161624.4655784</v>
      </c>
      <c r="I1034" s="334">
        <v>2.2127773094162162</v>
      </c>
      <c r="J1034" s="334">
        <v>5.5228179291695527</v>
      </c>
      <c r="K1034" s="334">
        <v>1.779075514514074</v>
      </c>
      <c r="L1034" s="334">
        <v>58.945513644224953</v>
      </c>
      <c r="M1034" s="334" t="s">
        <v>30</v>
      </c>
      <c r="N1034" s="334" t="s">
        <v>30</v>
      </c>
      <c r="O1034" s="334" t="s">
        <v>30</v>
      </c>
      <c r="P1034" s="334" t="s">
        <v>30</v>
      </c>
      <c r="Q1034" s="334" t="s">
        <v>30</v>
      </c>
      <c r="R1034" s="334">
        <v>9.6529252808868454E-5</v>
      </c>
      <c r="S1034" s="334" t="s">
        <v>30</v>
      </c>
      <c r="T1034" s="334" t="s">
        <v>30</v>
      </c>
      <c r="U1034" s="595">
        <f t="shared" si="379"/>
        <v>58.945513644224953</v>
      </c>
      <c r="V1034" s="334">
        <v>-0.61799999999999999</v>
      </c>
      <c r="W1034">
        <f t="shared" si="380"/>
        <v>96</v>
      </c>
      <c r="X1034" t="str">
        <f t="shared" si="381"/>
        <v>Mo3</v>
      </c>
    </row>
    <row r="1035" spans="1:24" outlineLevel="2">
      <c r="A1035">
        <v>98</v>
      </c>
      <c r="B1035" t="s">
        <v>2530</v>
      </c>
      <c r="C1035" s="334">
        <v>3.7911149195172449</v>
      </c>
      <c r="D1035" s="334">
        <v>0.71641473934883704</v>
      </c>
      <c r="E1035" s="334">
        <v>18.560592491311649</v>
      </c>
      <c r="F1035" s="334">
        <v>1.116554923819352</v>
      </c>
      <c r="G1035" s="334">
        <v>41.331555856519252</v>
      </c>
      <c r="H1035" s="334">
        <v>63560658.892018527</v>
      </c>
      <c r="I1035" s="334">
        <v>2.313636179031938</v>
      </c>
      <c r="J1035" s="334">
        <v>5.673245005311788</v>
      </c>
      <c r="K1035" s="334">
        <v>1.9605605833560871</v>
      </c>
      <c r="L1035" s="334">
        <v>58.218224658975807</v>
      </c>
      <c r="M1035" s="334" t="s">
        <v>30</v>
      </c>
      <c r="N1035" s="334" t="s">
        <v>30</v>
      </c>
      <c r="O1035" s="334" t="s">
        <v>30</v>
      </c>
      <c r="P1035" s="334" t="s">
        <v>30</v>
      </c>
      <c r="Q1035" s="334" t="s">
        <v>30</v>
      </c>
      <c r="R1035" s="334">
        <v>1.013869925017655E-4</v>
      </c>
      <c r="S1035" s="334" t="s">
        <v>30</v>
      </c>
      <c r="T1035" s="334" t="s">
        <v>30</v>
      </c>
      <c r="U1035" s="595">
        <f t="shared" si="379"/>
        <v>58.218224658975807</v>
      </c>
      <c r="V1035" s="334">
        <v>-0.29099999999999998</v>
      </c>
      <c r="W1035">
        <f t="shared" si="380"/>
        <v>97</v>
      </c>
      <c r="X1035" t="str">
        <f t="shared" si="381"/>
        <v>Ra0</v>
      </c>
    </row>
    <row r="1036" spans="1:24" outlineLevel="2">
      <c r="A1036">
        <v>99</v>
      </c>
      <c r="B1036" t="s">
        <v>2531</v>
      </c>
      <c r="C1036" s="334">
        <v>3.65232310794751</v>
      </c>
      <c r="D1036" s="334">
        <v>0.73207128378434339</v>
      </c>
      <c r="E1036" s="334">
        <v>18.55177186692034</v>
      </c>
      <c r="F1036" s="334">
        <v>1.123477261652206</v>
      </c>
      <c r="G1036" s="334">
        <v>45.491650081091542</v>
      </c>
      <c r="H1036" s="334">
        <v>57501594.014071137</v>
      </c>
      <c r="I1036" s="334">
        <v>1.865609594843382</v>
      </c>
      <c r="J1036" s="334">
        <v>5.360981020570148</v>
      </c>
      <c r="K1036" s="334">
        <v>1.714237581752764</v>
      </c>
      <c r="L1036" s="334">
        <v>59.693016828411672</v>
      </c>
      <c r="M1036" s="334" t="s">
        <v>30</v>
      </c>
      <c r="N1036" s="334" t="s">
        <v>30</v>
      </c>
      <c r="O1036" s="334" t="s">
        <v>30</v>
      </c>
      <c r="P1036" s="334" t="s">
        <v>30</v>
      </c>
      <c r="Q1036" s="334" t="s">
        <v>30</v>
      </c>
      <c r="R1036" s="334">
        <v>8.7452659370860432E-5</v>
      </c>
      <c r="S1036" s="334" t="s">
        <v>30</v>
      </c>
      <c r="T1036" s="334" t="s">
        <v>30</v>
      </c>
      <c r="U1036" s="595">
        <f t="shared" si="379"/>
        <v>59.693016828411672</v>
      </c>
      <c r="V1036" s="334">
        <v>1.3320000000000001</v>
      </c>
      <c r="W1036">
        <f t="shared" si="380"/>
        <v>98</v>
      </c>
      <c r="X1036" t="str">
        <f t="shared" si="381"/>
        <v>In7</v>
      </c>
    </row>
    <row r="1037" spans="1:24" outlineLevel="2">
      <c r="A1037">
        <v>100</v>
      </c>
      <c r="B1037" t="s">
        <v>2532</v>
      </c>
      <c r="C1037" s="334">
        <v>3.8120067412507872</v>
      </c>
      <c r="D1037" s="334">
        <v>0.72932585369844893</v>
      </c>
      <c r="E1037" s="334">
        <v>19.182523813792599</v>
      </c>
      <c r="F1037" s="334">
        <v>1.0778314953405299</v>
      </c>
      <c r="G1037" s="334">
        <v>40.90023438022002</v>
      </c>
      <c r="H1037" s="334">
        <v>56149258.567090534</v>
      </c>
      <c r="I1037" s="334">
        <v>2.100985415879332</v>
      </c>
      <c r="J1037" s="334">
        <v>5.6032444489066622</v>
      </c>
      <c r="K1037" s="334">
        <v>1.720615995575189</v>
      </c>
      <c r="L1037" s="334">
        <v>61.288557401733193</v>
      </c>
      <c r="M1037" s="334" t="s">
        <v>30</v>
      </c>
      <c r="N1037" s="334" t="s">
        <v>30</v>
      </c>
      <c r="O1037" s="334" t="s">
        <v>30</v>
      </c>
      <c r="P1037" s="334" t="s">
        <v>30</v>
      </c>
      <c r="Q1037" s="334" t="s">
        <v>30</v>
      </c>
      <c r="R1037" s="334">
        <v>9.3931067514085501E-5</v>
      </c>
      <c r="S1037" s="334" t="s">
        <v>30</v>
      </c>
      <c r="T1037" s="334" t="s">
        <v>30</v>
      </c>
      <c r="U1037" s="595">
        <f t="shared" si="379"/>
        <v>61.288557401733193</v>
      </c>
      <c r="V1037" s="334">
        <v>0.23699999999999999</v>
      </c>
      <c r="W1037">
        <f t="shared" si="380"/>
        <v>99</v>
      </c>
      <c r="X1037" t="str">
        <f t="shared" si="381"/>
        <v>Mi)</v>
      </c>
    </row>
    <row r="1038" spans="1:24" outlineLevel="2">
      <c r="A1038">
        <v>101</v>
      </c>
      <c r="B1038" t="s">
        <v>2533</v>
      </c>
      <c r="C1038" s="334">
        <v>3.7531219382399201</v>
      </c>
      <c r="D1038" s="334">
        <v>0.72945016434733267</v>
      </c>
      <c r="E1038" s="334">
        <v>19.012698436151108</v>
      </c>
      <c r="F1038" s="334">
        <v>1.018903997935521</v>
      </c>
      <c r="G1038" s="334">
        <v>40.538049890952493</v>
      </c>
      <c r="H1038" s="334">
        <v>57209556.283753172</v>
      </c>
      <c r="I1038" s="334">
        <v>1.772856435207693</v>
      </c>
      <c r="J1038" s="334">
        <v>4.7578575017013351</v>
      </c>
      <c r="K1038" s="334">
        <v>1.5746431711474149</v>
      </c>
      <c r="L1038" s="334">
        <v>58.232305838468697</v>
      </c>
      <c r="M1038" s="334" t="s">
        <v>30</v>
      </c>
      <c r="N1038" s="334" t="s">
        <v>30</v>
      </c>
      <c r="O1038" s="334" t="s">
        <v>30</v>
      </c>
      <c r="P1038" s="334" t="s">
        <v>30</v>
      </c>
      <c r="Q1038" s="334" t="s">
        <v>30</v>
      </c>
      <c r="R1038" s="334">
        <v>7.7946111733979696E-5</v>
      </c>
      <c r="S1038" s="334" t="s">
        <v>30</v>
      </c>
      <c r="T1038" s="334" t="s">
        <v>30</v>
      </c>
      <c r="U1038" s="595">
        <f t="shared" si="379"/>
        <v>58.232305838468697</v>
      </c>
      <c r="V1038" s="334">
        <v>2.9849999999999999</v>
      </c>
      <c r="W1038">
        <f t="shared" si="380"/>
        <v>100</v>
      </c>
      <c r="X1038" t="str">
        <f t="shared" si="381"/>
        <v>An4</v>
      </c>
    </row>
    <row r="1039" spans="1:24" outlineLevel="2">
      <c r="A1039">
        <v>102</v>
      </c>
      <c r="B1039" t="s">
        <v>2534</v>
      </c>
      <c r="C1039" s="334">
        <v>3.776345526035541</v>
      </c>
      <c r="D1039" s="334">
        <v>0.77852571249549729</v>
      </c>
      <c r="E1039" s="334">
        <v>18.997081382299861</v>
      </c>
      <c r="F1039" s="334">
        <v>1.0840277732969921</v>
      </c>
      <c r="G1039" s="334">
        <v>42.866265153465328</v>
      </c>
      <c r="H1039" s="334">
        <v>54644621.476046391</v>
      </c>
      <c r="I1039" s="334">
        <v>1.9565337766649999</v>
      </c>
      <c r="J1039" s="334">
        <v>5.0373834867691816</v>
      </c>
      <c r="K1039" s="334">
        <v>1.68623715346256</v>
      </c>
      <c r="L1039" s="334">
        <v>58.805320682167341</v>
      </c>
      <c r="M1039" s="334" t="s">
        <v>30</v>
      </c>
      <c r="N1039" s="334" t="s">
        <v>30</v>
      </c>
      <c r="O1039" s="334" t="s">
        <v>30</v>
      </c>
      <c r="P1039" s="334" t="s">
        <v>30</v>
      </c>
      <c r="Q1039" s="334" t="s">
        <v>30</v>
      </c>
      <c r="R1039" s="334">
        <v>8.3775847412721446E-5</v>
      </c>
      <c r="S1039" s="334" t="s">
        <v>30</v>
      </c>
      <c r="T1039" s="334" t="s">
        <v>30</v>
      </c>
      <c r="U1039" s="595">
        <f t="shared" si="379"/>
        <v>58.805320682167341</v>
      </c>
      <c r="V1039" s="334">
        <v>2.0880000000000001</v>
      </c>
      <c r="W1039">
        <f t="shared" si="380"/>
        <v>101</v>
      </c>
      <c r="X1039" t="str">
        <f t="shared" si="381"/>
        <v>Mi2</v>
      </c>
    </row>
    <row r="1040" spans="1:24" outlineLevel="2">
      <c r="A1040">
        <v>103</v>
      </c>
      <c r="B1040" t="s">
        <v>2535</v>
      </c>
      <c r="C1040" s="334">
        <v>3.1387658579991111</v>
      </c>
      <c r="D1040" s="334">
        <v>0.74162932367615664</v>
      </c>
      <c r="E1040" s="334">
        <v>17.254734917879521</v>
      </c>
      <c r="F1040" s="334">
        <v>0.98669857871464717</v>
      </c>
      <c r="G1040" s="334">
        <v>39.24913600668981</v>
      </c>
      <c r="H1040" s="334">
        <v>65705058.60845834</v>
      </c>
      <c r="I1040" s="334">
        <v>1.870447229374536</v>
      </c>
      <c r="J1040" s="334">
        <v>5.5612869048379956</v>
      </c>
      <c r="K1040" s="334">
        <v>1.8368925605544391</v>
      </c>
      <c r="L1040" s="334">
        <v>56.93235531619969</v>
      </c>
      <c r="M1040" s="334" t="s">
        <v>30</v>
      </c>
      <c r="N1040" s="334" t="s">
        <v>30</v>
      </c>
      <c r="O1040" s="334" t="s">
        <v>30</v>
      </c>
      <c r="P1040" s="334" t="s">
        <v>30</v>
      </c>
      <c r="Q1040" s="334" t="s">
        <v>30</v>
      </c>
      <c r="R1040" s="334">
        <v>1.036763516041753E-4</v>
      </c>
      <c r="S1040" s="334" t="s">
        <v>30</v>
      </c>
      <c r="T1040" s="334" t="s">
        <v>30</v>
      </c>
      <c r="U1040" s="595">
        <f t="shared" si="379"/>
        <v>56.93235531619969</v>
      </c>
      <c r="V1040" s="334">
        <v>1.1970000000000001</v>
      </c>
      <c r="W1040">
        <f t="shared" si="380"/>
        <v>102</v>
      </c>
      <c r="X1040" t="str">
        <f t="shared" si="381"/>
        <v>Gr7</v>
      </c>
    </row>
    <row r="1041" spans="1:24" outlineLevel="2">
      <c r="A1041">
        <v>104</v>
      </c>
      <c r="B1041" t="s">
        <v>2536</v>
      </c>
      <c r="C1041" s="334">
        <v>3.792028337178265</v>
      </c>
      <c r="D1041" s="334">
        <v>0.77547303078840135</v>
      </c>
      <c r="E1041" s="334">
        <v>18.797566984906251</v>
      </c>
      <c r="F1041" s="334">
        <v>1.2073959285182589</v>
      </c>
      <c r="G1041" s="334">
        <v>43.887571943268824</v>
      </c>
      <c r="H1041" s="334">
        <v>58526362.824516073</v>
      </c>
      <c r="I1041" s="334">
        <v>1.5011754693075221</v>
      </c>
      <c r="J1041" s="334">
        <v>4.9563736408188639</v>
      </c>
      <c r="K1041" s="334">
        <v>1.7209818447910099</v>
      </c>
      <c r="L1041" s="334">
        <v>58.339983761508847</v>
      </c>
      <c r="M1041" s="334" t="s">
        <v>30</v>
      </c>
      <c r="N1041" s="334" t="s">
        <v>30</v>
      </c>
      <c r="O1041" s="334" t="s">
        <v>30</v>
      </c>
      <c r="P1041" s="334" t="s">
        <v>30</v>
      </c>
      <c r="Q1041" s="334" t="s">
        <v>30</v>
      </c>
      <c r="R1041" s="334">
        <v>7.9677559193035155E-5</v>
      </c>
      <c r="S1041" s="334" t="s">
        <v>30</v>
      </c>
      <c r="T1041" s="334" t="s">
        <v>30</v>
      </c>
      <c r="U1041" s="595">
        <f t="shared" si="379"/>
        <v>58.339983761508847</v>
      </c>
      <c r="V1041" s="334">
        <v>9.6000000000000002E-2</v>
      </c>
      <c r="W1041">
        <f t="shared" si="380"/>
        <v>103</v>
      </c>
      <c r="X1041" t="str">
        <f t="shared" si="381"/>
        <v>Pe7</v>
      </c>
    </row>
    <row r="1042" spans="1:24" outlineLevel="2">
      <c r="A1042">
        <v>105</v>
      </c>
      <c r="B1042" t="s">
        <v>2537</v>
      </c>
      <c r="C1042" s="334">
        <v>3.711555857833591</v>
      </c>
      <c r="D1042" s="334">
        <v>0.69626631698464636</v>
      </c>
      <c r="E1042" s="334">
        <v>16.809243222117651</v>
      </c>
      <c r="F1042" s="334">
        <v>1.040759955253149</v>
      </c>
      <c r="G1042" s="334">
        <v>35.975966152866476</v>
      </c>
      <c r="H1042" s="334">
        <v>75209036.928585753</v>
      </c>
      <c r="I1042" s="334">
        <v>1.57916388070988</v>
      </c>
      <c r="J1042" s="334">
        <v>5.3663427687189156</v>
      </c>
      <c r="K1042" s="334">
        <v>1.8710613983547719</v>
      </c>
      <c r="L1042" s="334">
        <v>57.118990007371963</v>
      </c>
      <c r="M1042" s="334" t="s">
        <v>30</v>
      </c>
      <c r="N1042" s="334" t="s">
        <v>30</v>
      </c>
      <c r="O1042" s="334" t="s">
        <v>30</v>
      </c>
      <c r="P1042" s="334" t="s">
        <v>30</v>
      </c>
      <c r="Q1042" s="334" t="s">
        <v>30</v>
      </c>
      <c r="R1042" s="334">
        <v>9.9672325293775603E-5</v>
      </c>
      <c r="S1042" s="334" t="s">
        <v>30</v>
      </c>
      <c r="T1042" s="334" t="s">
        <v>30</v>
      </c>
      <c r="U1042" s="595">
        <f t="shared" si="379"/>
        <v>57.118990007371963</v>
      </c>
      <c r="V1042" s="334">
        <v>-1.7669999999999999</v>
      </c>
      <c r="W1042">
        <f t="shared" si="380"/>
        <v>104</v>
      </c>
      <c r="X1042" t="str">
        <f t="shared" si="381"/>
        <v>Cr5</v>
      </c>
    </row>
    <row r="1043" spans="1:24" outlineLevel="2">
      <c r="A1043">
        <v>106</v>
      </c>
      <c r="B1043" t="s">
        <v>2538</v>
      </c>
      <c r="C1043" s="334">
        <v>3.828453775993728</v>
      </c>
      <c r="D1043" s="334">
        <v>0.76507872856818571</v>
      </c>
      <c r="E1043" s="334">
        <v>18.57851422537216</v>
      </c>
      <c r="F1043" s="334">
        <v>1.1378574267428161</v>
      </c>
      <c r="G1043" s="334">
        <v>41.530172868092023</v>
      </c>
      <c r="H1043" s="334">
        <v>59460283.158079073</v>
      </c>
      <c r="I1043" s="334">
        <v>1.9929898126138159</v>
      </c>
      <c r="J1043" s="334">
        <v>5.5015661136263736</v>
      </c>
      <c r="K1043" s="334">
        <v>1.7883863857815609</v>
      </c>
      <c r="L1043" s="334">
        <v>60.103299088349303</v>
      </c>
      <c r="M1043" s="334" t="s">
        <v>30</v>
      </c>
      <c r="N1043" s="334" t="s">
        <v>30</v>
      </c>
      <c r="O1043" s="334" t="s">
        <v>30</v>
      </c>
      <c r="P1043" s="334" t="s">
        <v>30</v>
      </c>
      <c r="Q1043" s="334" t="s">
        <v>30</v>
      </c>
      <c r="R1043" s="334">
        <v>9.3047251209916196E-5</v>
      </c>
      <c r="S1043" s="334" t="s">
        <v>30</v>
      </c>
      <c r="T1043" s="334" t="s">
        <v>30</v>
      </c>
      <c r="U1043" s="595">
        <f t="shared" si="379"/>
        <v>60.103299088349303</v>
      </c>
      <c r="V1043" s="334">
        <v>-1.431</v>
      </c>
      <c r="W1043">
        <f t="shared" si="380"/>
        <v>105</v>
      </c>
      <c r="X1043" t="str">
        <f t="shared" si="381"/>
        <v>Ne3</v>
      </c>
    </row>
    <row r="1044" spans="1:24" outlineLevel="2">
      <c r="A1044">
        <v>107</v>
      </c>
      <c r="B1044" t="s">
        <v>2539</v>
      </c>
      <c r="C1044" s="334">
        <v>3.7075772449157389</v>
      </c>
      <c r="D1044" s="334">
        <v>0.69578563099947544</v>
      </c>
      <c r="E1044" s="334">
        <v>17.54025461640467</v>
      </c>
      <c r="F1044" s="334">
        <v>0.97905760043586676</v>
      </c>
      <c r="G1044" s="334">
        <v>41.9823184926693</v>
      </c>
      <c r="H1044" s="334">
        <v>71215010.299157202</v>
      </c>
      <c r="I1044" s="334">
        <v>1.6287391163240661</v>
      </c>
      <c r="J1044" s="334">
        <v>5.4309865679590299</v>
      </c>
      <c r="K1044" s="334">
        <v>1.77486719487984</v>
      </c>
      <c r="L1044" s="334">
        <v>55.336204976942859</v>
      </c>
      <c r="M1044" s="334" t="s">
        <v>30</v>
      </c>
      <c r="N1044" s="334" t="s">
        <v>30</v>
      </c>
      <c r="O1044" s="334" t="s">
        <v>30</v>
      </c>
      <c r="P1044" s="334" t="s">
        <v>30</v>
      </c>
      <c r="Q1044" s="334" t="s">
        <v>30</v>
      </c>
      <c r="R1044" s="334">
        <v>1.009167603714529E-4</v>
      </c>
      <c r="S1044" s="334" t="s">
        <v>30</v>
      </c>
      <c r="T1044" s="334" t="s">
        <v>30</v>
      </c>
      <c r="U1044" s="595">
        <f t="shared" si="379"/>
        <v>55.336204976942859</v>
      </c>
      <c r="V1044" s="334">
        <v>0.66300000000000003</v>
      </c>
      <c r="W1044">
        <f t="shared" si="380"/>
        <v>106</v>
      </c>
      <c r="X1044" t="str">
        <f t="shared" si="381"/>
        <v>Co7</v>
      </c>
    </row>
    <row r="1045" spans="1:24" outlineLevel="2">
      <c r="A1045">
        <v>108</v>
      </c>
      <c r="B1045" t="s">
        <v>2540</v>
      </c>
      <c r="C1045" s="334">
        <v>3.6803286803141448</v>
      </c>
      <c r="D1045" s="334">
        <v>0.70193494539127066</v>
      </c>
      <c r="E1045" s="334">
        <v>18.276157381458809</v>
      </c>
      <c r="F1045" s="334">
        <v>0.97191302548902558</v>
      </c>
      <c r="G1045" s="334">
        <v>46.7150251259838</v>
      </c>
      <c r="H1045" s="334">
        <v>65033271.516089313</v>
      </c>
      <c r="I1045" s="334">
        <v>1.5703128291184141</v>
      </c>
      <c r="J1045" s="334">
        <v>5.2879212621059937</v>
      </c>
      <c r="K1045" s="334">
        <v>1.833445689922101</v>
      </c>
      <c r="L1045" s="334">
        <v>57.373922611123987</v>
      </c>
      <c r="M1045" s="334" t="s">
        <v>30</v>
      </c>
      <c r="N1045" s="334" t="s">
        <v>30</v>
      </c>
      <c r="O1045" s="334" t="s">
        <v>30</v>
      </c>
      <c r="P1045" s="334" t="s">
        <v>30</v>
      </c>
      <c r="Q1045" s="334" t="s">
        <v>30</v>
      </c>
      <c r="R1045" s="334">
        <v>9.0217817688785938E-5</v>
      </c>
      <c r="S1045" s="334" t="s">
        <v>30</v>
      </c>
      <c r="T1045" s="334" t="s">
        <v>30</v>
      </c>
      <c r="U1045" s="595">
        <f t="shared" si="379"/>
        <v>57.373922611123987</v>
      </c>
      <c r="V1045" s="334">
        <v>9.6000000000000002E-2</v>
      </c>
      <c r="W1045">
        <f t="shared" si="380"/>
        <v>107</v>
      </c>
      <c r="X1045" t="str">
        <f t="shared" si="381"/>
        <v>Mi2</v>
      </c>
    </row>
    <row r="1046" spans="1:24" outlineLevel="2">
      <c r="A1046">
        <v>109</v>
      </c>
      <c r="B1046" t="s">
        <v>2541</v>
      </c>
      <c r="C1046" s="334">
        <v>3.717789085265033</v>
      </c>
      <c r="D1046" s="334">
        <v>0.73500869853801876</v>
      </c>
      <c r="E1046" s="334">
        <v>18.506928700725091</v>
      </c>
      <c r="F1046" s="334">
        <v>1.0657686586344559</v>
      </c>
      <c r="G1046" s="334">
        <v>42.593811653868883</v>
      </c>
      <c r="H1046" s="334">
        <v>64447176.440764338</v>
      </c>
      <c r="I1046" s="334">
        <v>1.7926725672985051</v>
      </c>
      <c r="J1046" s="334">
        <v>5.4159639034573894</v>
      </c>
      <c r="K1046" s="334">
        <v>1.694006532177796</v>
      </c>
      <c r="L1046" s="334">
        <v>57.747254839078352</v>
      </c>
      <c r="M1046" s="334" t="s">
        <v>30</v>
      </c>
      <c r="N1046" s="334" t="s">
        <v>30</v>
      </c>
      <c r="O1046" s="334" t="s">
        <v>30</v>
      </c>
      <c r="P1046" s="334" t="s">
        <v>30</v>
      </c>
      <c r="Q1046" s="334" t="s">
        <v>30</v>
      </c>
      <c r="R1046" s="334">
        <v>9.7926707170800228E-5</v>
      </c>
      <c r="S1046" s="334" t="s">
        <v>30</v>
      </c>
      <c r="T1046" s="334" t="s">
        <v>30</v>
      </c>
      <c r="U1046" s="595">
        <f t="shared" si="379"/>
        <v>57.747254839078352</v>
      </c>
      <c r="V1046" s="334">
        <v>-0.20100000000000001</v>
      </c>
      <c r="W1046">
        <f t="shared" si="380"/>
        <v>108</v>
      </c>
      <c r="X1046" t="str">
        <f t="shared" si="381"/>
        <v>Co3</v>
      </c>
    </row>
    <row r="1047" spans="1:24" outlineLevel="2">
      <c r="A1047">
        <v>110</v>
      </c>
      <c r="B1047" t="s">
        <v>2542</v>
      </c>
      <c r="C1047" s="334">
        <v>3.8795629743054438</v>
      </c>
      <c r="D1047" s="334">
        <v>0.67307776689068832</v>
      </c>
      <c r="E1047" s="334">
        <v>18.82711520957179</v>
      </c>
      <c r="F1047" s="334">
        <v>1.139906156162305</v>
      </c>
      <c r="G1047" s="334">
        <v>46.301877689714999</v>
      </c>
      <c r="H1047" s="334">
        <v>67547754.026538953</v>
      </c>
      <c r="I1047" s="334">
        <v>2.046468987790159</v>
      </c>
      <c r="J1047" s="334">
        <v>6.0098929597178596</v>
      </c>
      <c r="K1047" s="334">
        <v>1.9639088211654661</v>
      </c>
      <c r="L1047" s="334">
        <v>57.084181158850043</v>
      </c>
      <c r="M1047" s="334" t="s">
        <v>30</v>
      </c>
      <c r="N1047" s="334" t="s">
        <v>30</v>
      </c>
      <c r="O1047" s="334" t="s">
        <v>30</v>
      </c>
      <c r="P1047" s="334" t="s">
        <v>30</v>
      </c>
      <c r="Q1047" s="334" t="s">
        <v>30</v>
      </c>
      <c r="R1047" s="334">
        <v>1.075498644217174E-4</v>
      </c>
      <c r="S1047" s="334" t="s">
        <v>30</v>
      </c>
      <c r="T1047" s="334" t="s">
        <v>30</v>
      </c>
      <c r="U1047" s="595">
        <f t="shared" si="379"/>
        <v>57.084181158850043</v>
      </c>
      <c r="V1047" s="334">
        <v>-1.464</v>
      </c>
      <c r="W1047">
        <f t="shared" si="380"/>
        <v>109</v>
      </c>
      <c r="X1047" t="str">
        <f t="shared" si="381"/>
        <v>Eg6</v>
      </c>
    </row>
    <row r="1048" spans="1:24" outlineLevel="2">
      <c r="A1048">
        <v>111</v>
      </c>
      <c r="B1048" t="s">
        <v>2543</v>
      </c>
      <c r="C1048" s="334">
        <v>3.7878416336722789</v>
      </c>
      <c r="D1048" s="334">
        <v>0.72789720373317635</v>
      </c>
      <c r="E1048" s="334">
        <v>17.75101669851573</v>
      </c>
      <c r="F1048" s="334">
        <v>1.074039984722384</v>
      </c>
      <c r="G1048" s="334">
        <v>41.797560956118552</v>
      </c>
      <c r="H1048" s="334">
        <v>73480570.14658758</v>
      </c>
      <c r="I1048" s="334">
        <v>1.811071906366587</v>
      </c>
      <c r="J1048" s="334">
        <v>5.4699704362706596</v>
      </c>
      <c r="K1048" s="334">
        <v>2.0134168236467089</v>
      </c>
      <c r="L1048" s="334">
        <v>56.323708336932853</v>
      </c>
      <c r="M1048" s="334" t="s">
        <v>30</v>
      </c>
      <c r="N1048" s="334" t="s">
        <v>30</v>
      </c>
      <c r="O1048" s="334" t="s">
        <v>30</v>
      </c>
      <c r="P1048" s="334" t="s">
        <v>30</v>
      </c>
      <c r="Q1048" s="334" t="s">
        <v>30</v>
      </c>
      <c r="R1048" s="334">
        <v>9.8000561327850694E-5</v>
      </c>
      <c r="S1048" s="334" t="s">
        <v>30</v>
      </c>
      <c r="T1048" s="334" t="s">
        <v>30</v>
      </c>
      <c r="U1048" s="595">
        <f t="shared" si="379"/>
        <v>56.323708336932853</v>
      </c>
      <c r="V1048" s="334">
        <v>0.13200000000000001</v>
      </c>
      <c r="W1048">
        <f t="shared" si="380"/>
        <v>110</v>
      </c>
      <c r="X1048" t="str">
        <f t="shared" si="381"/>
        <v>Ya3</v>
      </c>
    </row>
    <row r="1049" spans="1:24" outlineLevel="2">
      <c r="A1049">
        <v>112</v>
      </c>
      <c r="B1049" t="s">
        <v>2544</v>
      </c>
      <c r="C1049" s="334">
        <v>3.608024583701158</v>
      </c>
      <c r="D1049" s="334">
        <v>0.72624009950869928</v>
      </c>
      <c r="E1049" s="334">
        <v>18.016576860535729</v>
      </c>
      <c r="F1049" s="334">
        <v>1.1689318328902769</v>
      </c>
      <c r="G1049" s="334">
        <v>40.711600852334939</v>
      </c>
      <c r="H1049" s="334">
        <v>67950413.412092045</v>
      </c>
      <c r="I1049" s="334">
        <v>2.046614136349286</v>
      </c>
      <c r="J1049" s="334">
        <v>5.7688141773003814</v>
      </c>
      <c r="K1049" s="334">
        <v>1.9203159739454729</v>
      </c>
      <c r="L1049" s="334">
        <v>56.233579322057338</v>
      </c>
      <c r="M1049" s="334" t="s">
        <v>30</v>
      </c>
      <c r="N1049" s="334" t="s">
        <v>30</v>
      </c>
      <c r="O1049" s="334" t="s">
        <v>30</v>
      </c>
      <c r="P1049" s="334" t="s">
        <v>30</v>
      </c>
      <c r="Q1049" s="334" t="s">
        <v>30</v>
      </c>
      <c r="R1049" s="334">
        <v>1.0774857602176289E-4</v>
      </c>
      <c r="S1049" s="334" t="s">
        <v>30</v>
      </c>
      <c r="T1049" s="334" t="s">
        <v>30</v>
      </c>
      <c r="U1049" s="595">
        <f t="shared" si="379"/>
        <v>56.233579322057338</v>
      </c>
      <c r="V1049" s="334">
        <v>0.20100000000000001</v>
      </c>
      <c r="W1049">
        <f t="shared" si="380"/>
        <v>111</v>
      </c>
      <c r="X1049" t="str">
        <f t="shared" si="381"/>
        <v>Ka8</v>
      </c>
    </row>
    <row r="1050" spans="1:24" outlineLevel="2">
      <c r="A1050">
        <v>113</v>
      </c>
      <c r="B1050" t="s">
        <v>2545</v>
      </c>
      <c r="C1050" s="334">
        <v>4.0289847699854811</v>
      </c>
      <c r="D1050" s="334">
        <v>0.74467931824451894</v>
      </c>
      <c r="E1050" s="334">
        <v>18.931910187014129</v>
      </c>
      <c r="F1050" s="334">
        <v>1.233715392489227</v>
      </c>
      <c r="G1050" s="334">
        <v>40.793115149770678</v>
      </c>
      <c r="H1050" s="334">
        <v>60391585.205636524</v>
      </c>
      <c r="I1050" s="334">
        <v>2.7310936021137051</v>
      </c>
      <c r="J1050" s="334">
        <v>5.6968942613382509</v>
      </c>
      <c r="K1050" s="334">
        <v>1.694658224955427</v>
      </c>
      <c r="L1050" s="334">
        <v>59.377942131880978</v>
      </c>
      <c r="M1050" s="334" t="s">
        <v>30</v>
      </c>
      <c r="N1050" s="334" t="s">
        <v>30</v>
      </c>
      <c r="O1050" s="334" t="s">
        <v>30</v>
      </c>
      <c r="P1050" s="334" t="s">
        <v>30</v>
      </c>
      <c r="Q1050" s="334" t="s">
        <v>30</v>
      </c>
      <c r="R1050" s="334">
        <v>1.0299897747357249E-4</v>
      </c>
      <c r="S1050" s="334" t="s">
        <v>30</v>
      </c>
      <c r="T1050" s="334" t="s">
        <v>30</v>
      </c>
      <c r="U1050" s="595">
        <f t="shared" si="379"/>
        <v>59.377942131880978</v>
      </c>
      <c r="V1050" s="334">
        <v>0.65700000000000003</v>
      </c>
      <c r="W1050">
        <f t="shared" si="380"/>
        <v>112</v>
      </c>
      <c r="X1050" t="str">
        <f t="shared" si="381"/>
        <v>Wa0</v>
      </c>
    </row>
    <row r="1051" spans="1:24" outlineLevel="2">
      <c r="A1051">
        <v>114</v>
      </c>
      <c r="B1051" t="s">
        <v>2546</v>
      </c>
      <c r="C1051" s="334">
        <v>3.9293184959150662</v>
      </c>
      <c r="D1051" s="334">
        <v>0.72651527457644094</v>
      </c>
      <c r="E1051" s="334">
        <v>19.002537360909681</v>
      </c>
      <c r="F1051" s="334">
        <v>1.167364699303256</v>
      </c>
      <c r="G1051" s="334">
        <v>41.35017150865108</v>
      </c>
      <c r="H1051" s="334">
        <v>61714831.603051797</v>
      </c>
      <c r="I1051" s="334">
        <v>1.6060347724584121</v>
      </c>
      <c r="J1051" s="334">
        <v>5.3994754594921339</v>
      </c>
      <c r="K1051" s="334">
        <v>1.7100276277413</v>
      </c>
      <c r="L1051" s="334">
        <v>59.76330307283434</v>
      </c>
      <c r="M1051" s="334" t="s">
        <v>30</v>
      </c>
      <c r="N1051" s="334" t="s">
        <v>30</v>
      </c>
      <c r="O1051" s="334" t="s">
        <v>30</v>
      </c>
      <c r="P1051" s="334" t="s">
        <v>30</v>
      </c>
      <c r="Q1051" s="334" t="s">
        <v>30</v>
      </c>
      <c r="R1051" s="334">
        <v>9.2600766628523089E-5</v>
      </c>
      <c r="S1051" s="334" t="s">
        <v>30</v>
      </c>
      <c r="T1051" s="334" t="s">
        <v>30</v>
      </c>
      <c r="U1051" s="595">
        <f t="shared" si="379"/>
        <v>59.76330307283434</v>
      </c>
      <c r="V1051" s="334">
        <v>0.3</v>
      </c>
      <c r="W1051">
        <f t="shared" si="380"/>
        <v>113</v>
      </c>
      <c r="X1051" t="str">
        <f t="shared" si="381"/>
        <v>Wi1</v>
      </c>
    </row>
    <row r="1052" spans="1:24" outlineLevel="2">
      <c r="A1052">
        <v>115</v>
      </c>
      <c r="B1052" t="s">
        <v>2547</v>
      </c>
      <c r="C1052" s="334">
        <v>3.8105389359131312</v>
      </c>
      <c r="D1052" s="334">
        <v>0.74748241885757216</v>
      </c>
      <c r="E1052" s="334">
        <v>18.64921202954223</v>
      </c>
      <c r="F1052" s="334">
        <v>1.1705617806936639</v>
      </c>
      <c r="G1052" s="334">
        <v>42.79048548131172</v>
      </c>
      <c r="H1052" s="334">
        <v>60562092.006959088</v>
      </c>
      <c r="I1052" s="334">
        <v>2.0415796930018169</v>
      </c>
      <c r="J1052" s="334">
        <v>5.6369923886224864</v>
      </c>
      <c r="K1052" s="334">
        <v>1.5576631997339969</v>
      </c>
      <c r="L1052" s="334">
        <v>59.396657683661353</v>
      </c>
      <c r="M1052" s="334" t="s">
        <v>30</v>
      </c>
      <c r="N1052" s="334" t="s">
        <v>30</v>
      </c>
      <c r="O1052" s="334" t="s">
        <v>30</v>
      </c>
      <c r="P1052" s="334" t="s">
        <v>30</v>
      </c>
      <c r="Q1052" s="334" t="s">
        <v>30</v>
      </c>
      <c r="R1052" s="334">
        <v>9.7901389879267905E-5</v>
      </c>
      <c r="S1052" s="334" t="s">
        <v>30</v>
      </c>
      <c r="T1052" s="334" t="s">
        <v>30</v>
      </c>
      <c r="U1052" s="595">
        <f t="shared" si="379"/>
        <v>59.396657683661353</v>
      </c>
      <c r="V1052" s="334">
        <v>-2.7090000000000001</v>
      </c>
      <c r="W1052">
        <f t="shared" si="380"/>
        <v>114</v>
      </c>
      <c r="X1052" t="str">
        <f t="shared" si="381"/>
        <v>La0</v>
      </c>
    </row>
    <row r="1053" spans="1:24" outlineLevel="2">
      <c r="A1053">
        <v>116</v>
      </c>
      <c r="B1053" t="s">
        <v>2548</v>
      </c>
      <c r="C1053" s="334">
        <v>3.830256501266597</v>
      </c>
      <c r="D1053" s="334">
        <v>0.77253071192304634</v>
      </c>
      <c r="E1053" s="334">
        <v>18.8661755813953</v>
      </c>
      <c r="F1053" s="334">
        <v>1.1811757579708999</v>
      </c>
      <c r="G1053" s="334">
        <v>40.871896457332063</v>
      </c>
      <c r="H1053" s="334">
        <v>58912052.860324129</v>
      </c>
      <c r="I1053" s="334">
        <v>1.826042816445572</v>
      </c>
      <c r="J1053" s="334">
        <v>5.2480610751329886</v>
      </c>
      <c r="K1053" s="334">
        <v>1.779174079232472</v>
      </c>
      <c r="L1053" s="334">
        <v>58.24102014547389</v>
      </c>
      <c r="M1053" s="334" t="s">
        <v>30</v>
      </c>
      <c r="N1053" s="334" t="s">
        <v>30</v>
      </c>
      <c r="O1053" s="334" t="s">
        <v>30</v>
      </c>
      <c r="P1053" s="334" t="s">
        <v>30</v>
      </c>
      <c r="Q1053" s="334" t="s">
        <v>30</v>
      </c>
      <c r="R1053" s="334">
        <v>9.3403792754509743E-5</v>
      </c>
      <c r="S1053" s="334" t="s">
        <v>30</v>
      </c>
      <c r="T1053" s="334" t="s">
        <v>30</v>
      </c>
      <c r="U1053" s="595">
        <f t="shared" si="379"/>
        <v>58.24102014547389</v>
      </c>
      <c r="V1053" s="334">
        <v>0.14099999999999999</v>
      </c>
      <c r="W1053">
        <f t="shared" si="380"/>
        <v>115</v>
      </c>
      <c r="X1053" t="str">
        <f t="shared" si="381"/>
        <v>Gu9</v>
      </c>
    </row>
    <row r="1054" spans="1:24" outlineLevel="2">
      <c r="A1054">
        <v>117</v>
      </c>
      <c r="B1054" t="s">
        <v>2549</v>
      </c>
      <c r="C1054" s="334">
        <v>3.9422591182858131</v>
      </c>
      <c r="D1054" s="334">
        <v>0.72345011401937542</v>
      </c>
      <c r="E1054" s="334">
        <v>19.34640850023899</v>
      </c>
      <c r="F1054" s="334">
        <v>1.1071893845533709</v>
      </c>
      <c r="G1054" s="334">
        <v>42.868045488704418</v>
      </c>
      <c r="H1054" s="334">
        <v>53797893.749515668</v>
      </c>
      <c r="I1054" s="334">
        <v>1.897668686748901</v>
      </c>
      <c r="J1054" s="334">
        <v>5.8746234108059632</v>
      </c>
      <c r="K1054" s="334">
        <v>1.9001024524736929</v>
      </c>
      <c r="L1054" s="334">
        <v>61.004592674294827</v>
      </c>
      <c r="M1054" s="334" t="s">
        <v>30</v>
      </c>
      <c r="N1054" s="334" t="s">
        <v>30</v>
      </c>
      <c r="O1054" s="334" t="s">
        <v>30</v>
      </c>
      <c r="P1054" s="334" t="s">
        <v>30</v>
      </c>
      <c r="Q1054" s="334" t="s">
        <v>30</v>
      </c>
      <c r="R1054" s="334">
        <v>9.9907676219204917E-5</v>
      </c>
      <c r="S1054" s="334" t="s">
        <v>30</v>
      </c>
      <c r="T1054" s="334" t="s">
        <v>30</v>
      </c>
      <c r="U1054" s="595">
        <f t="shared" si="379"/>
        <v>61.004592674294827</v>
      </c>
      <c r="V1054" s="334">
        <v>-1.5720000000000001</v>
      </c>
      <c r="W1054">
        <f t="shared" si="380"/>
        <v>116</v>
      </c>
      <c r="X1054" t="str">
        <f t="shared" si="381"/>
        <v>Ke7</v>
      </c>
    </row>
    <row r="1055" spans="1:24" outlineLevel="2">
      <c r="A1055">
        <v>118</v>
      </c>
      <c r="B1055" t="s">
        <v>2550</v>
      </c>
      <c r="C1055" s="334">
        <v>3.607425166411351</v>
      </c>
      <c r="D1055" s="334">
        <v>0.73827764216844427</v>
      </c>
      <c r="E1055" s="334">
        <v>18.46983603249766</v>
      </c>
      <c r="F1055" s="334">
        <v>1.095572165979372</v>
      </c>
      <c r="G1055" s="334">
        <v>43.169251423780587</v>
      </c>
      <c r="H1055" s="334">
        <v>58830412.411085479</v>
      </c>
      <c r="I1055" s="334">
        <v>1.823033525763615</v>
      </c>
      <c r="J1055" s="334">
        <v>5.1583152852540337</v>
      </c>
      <c r="K1055" s="334">
        <v>1.803103922893226</v>
      </c>
      <c r="L1055" s="334">
        <v>59.443610054702582</v>
      </c>
      <c r="M1055" s="334" t="s">
        <v>30</v>
      </c>
      <c r="N1055" s="334" t="s">
        <v>30</v>
      </c>
      <c r="O1055" s="334" t="s">
        <v>30</v>
      </c>
      <c r="P1055" s="334" t="s">
        <v>30</v>
      </c>
      <c r="Q1055" s="334" t="s">
        <v>30</v>
      </c>
      <c r="R1055" s="334">
        <v>8.571430354700074E-5</v>
      </c>
      <c r="S1055" s="334" t="s">
        <v>30</v>
      </c>
      <c r="T1055" s="334" t="s">
        <v>30</v>
      </c>
      <c r="U1055" s="595">
        <f t="shared" si="379"/>
        <v>59.443610054702582</v>
      </c>
      <c r="V1055" s="334">
        <v>3.5489999999999999</v>
      </c>
      <c r="W1055">
        <f t="shared" si="380"/>
        <v>117</v>
      </c>
      <c r="X1055" t="str">
        <f t="shared" si="381"/>
        <v>Ro9</v>
      </c>
    </row>
    <row r="1056" spans="1:24" outlineLevel="2">
      <c r="A1056">
        <v>119</v>
      </c>
      <c r="B1056" t="s">
        <v>2551</v>
      </c>
      <c r="C1056" s="334">
        <v>3.6747492628905278</v>
      </c>
      <c r="D1056" s="334">
        <v>0.70406114162055022</v>
      </c>
      <c r="E1056" s="334">
        <v>17.682676434009998</v>
      </c>
      <c r="F1056" s="334">
        <v>1.0361967847852389</v>
      </c>
      <c r="G1056" s="334">
        <v>42.325229005159017</v>
      </c>
      <c r="H1056" s="334">
        <v>66885166.584165543</v>
      </c>
      <c r="I1056" s="334">
        <v>2.142582787396214</v>
      </c>
      <c r="J1056" s="334">
        <v>5.4921383117996969</v>
      </c>
      <c r="K1056" s="334">
        <v>1.6669998686814</v>
      </c>
      <c r="L1056" s="334">
        <v>60.028561469760788</v>
      </c>
      <c r="M1056" s="334" t="s">
        <v>30</v>
      </c>
      <c r="N1056" s="334" t="s">
        <v>30</v>
      </c>
      <c r="O1056" s="334" t="s">
        <v>30</v>
      </c>
      <c r="P1056" s="334" t="s">
        <v>30</v>
      </c>
      <c r="Q1056" s="334" t="s">
        <v>30</v>
      </c>
      <c r="R1056" s="334">
        <v>9.177699489934456E-5</v>
      </c>
      <c r="S1056" s="334" t="s">
        <v>30</v>
      </c>
      <c r="T1056" s="334" t="s">
        <v>30</v>
      </c>
      <c r="U1056" s="595">
        <f t="shared" si="379"/>
        <v>60.028561469760788</v>
      </c>
      <c r="V1056" s="334">
        <v>-2.0070000000000001</v>
      </c>
      <c r="W1056">
        <f t="shared" si="380"/>
        <v>118</v>
      </c>
      <c r="X1056" t="str">
        <f t="shared" si="381"/>
        <v>St)</v>
      </c>
    </row>
    <row r="1057" spans="1:24" outlineLevel="2">
      <c r="A1057">
        <v>120</v>
      </c>
      <c r="B1057" t="s">
        <v>2552</v>
      </c>
      <c r="C1057" s="334">
        <v>4.1466492908327854</v>
      </c>
      <c r="D1057" s="334">
        <v>0.71294452037655165</v>
      </c>
      <c r="E1057" s="334">
        <v>19.999692223311811</v>
      </c>
      <c r="F1057" s="334">
        <v>1.088791180132846</v>
      </c>
      <c r="G1057" s="334">
        <v>42.336946841205858</v>
      </c>
      <c r="H1057" s="334">
        <v>57565001.303396627</v>
      </c>
      <c r="I1057" s="334">
        <v>2.5002080765189389</v>
      </c>
      <c r="J1057" s="334">
        <v>6.0040662702923404</v>
      </c>
      <c r="K1057" s="334">
        <v>1.9555218779564161</v>
      </c>
      <c r="L1057" s="334">
        <v>60.250160726268952</v>
      </c>
      <c r="M1057" s="334" t="s">
        <v>30</v>
      </c>
      <c r="N1057" s="334" t="s">
        <v>30</v>
      </c>
      <c r="O1057" s="334" t="s">
        <v>30</v>
      </c>
      <c r="P1057" s="334" t="s">
        <v>30</v>
      </c>
      <c r="Q1057" s="334" t="s">
        <v>30</v>
      </c>
      <c r="R1057" s="334">
        <v>1.0755062150171089E-4</v>
      </c>
      <c r="S1057" s="334" t="s">
        <v>30</v>
      </c>
      <c r="T1057" s="334" t="s">
        <v>30</v>
      </c>
      <c r="U1057" s="595">
        <f t="shared" si="379"/>
        <v>60.250160726268952</v>
      </c>
      <c r="V1057" s="334">
        <v>-0.36899999999999999</v>
      </c>
      <c r="W1057">
        <f t="shared" si="380"/>
        <v>119</v>
      </c>
      <c r="X1057" t="str">
        <f t="shared" si="381"/>
        <v>Le0</v>
      </c>
    </row>
    <row r="1058" spans="1:24" outlineLevel="2">
      <c r="A1058">
        <v>121</v>
      </c>
      <c r="B1058" t="s">
        <v>2553</v>
      </c>
      <c r="C1058" s="334">
        <v>3.440554564606439</v>
      </c>
      <c r="D1058" s="334">
        <v>0.75861359353167346</v>
      </c>
      <c r="E1058" s="334">
        <v>18.52646169351387</v>
      </c>
      <c r="F1058" s="334">
        <v>1.141409021065946</v>
      </c>
      <c r="G1058" s="334">
        <v>43.762418662961799</v>
      </c>
      <c r="H1058" s="334">
        <v>54589350.472751752</v>
      </c>
      <c r="I1058" s="334">
        <v>2.0238619353022731</v>
      </c>
      <c r="J1058" s="334">
        <v>5.2195335881928413</v>
      </c>
      <c r="K1058" s="334">
        <v>1.586767823269867</v>
      </c>
      <c r="L1058" s="334">
        <v>60.735443011223119</v>
      </c>
      <c r="M1058" s="334" t="s">
        <v>30</v>
      </c>
      <c r="N1058" s="334" t="s">
        <v>30</v>
      </c>
      <c r="O1058" s="334" t="s">
        <v>30</v>
      </c>
      <c r="P1058" s="334" t="s">
        <v>30</v>
      </c>
      <c r="Q1058" s="334" t="s">
        <v>30</v>
      </c>
      <c r="R1058" s="334">
        <v>8.3135523727664274E-5</v>
      </c>
      <c r="S1058" s="334" t="s">
        <v>30</v>
      </c>
      <c r="T1058" s="334" t="s">
        <v>30</v>
      </c>
      <c r="U1058" s="595">
        <f t="shared" si="379"/>
        <v>60.735443011223119</v>
      </c>
      <c r="V1058" s="334">
        <v>1.8119999999999901</v>
      </c>
      <c r="W1058">
        <f t="shared" si="380"/>
        <v>120</v>
      </c>
      <c r="X1058" t="str">
        <f t="shared" si="381"/>
        <v>An6</v>
      </c>
    </row>
    <row r="1059" spans="1:24" outlineLevel="2">
      <c r="A1059">
        <v>122</v>
      </c>
      <c r="B1059" t="s">
        <v>2554</v>
      </c>
      <c r="C1059" s="334">
        <v>3.8823977543980872</v>
      </c>
      <c r="D1059" s="334">
        <v>0.68369000212197162</v>
      </c>
      <c r="E1059" s="334">
        <v>18.41869482496352</v>
      </c>
      <c r="F1059" s="334">
        <v>1.0933534686319639</v>
      </c>
      <c r="G1059" s="334">
        <v>41.237265245108865</v>
      </c>
      <c r="H1059" s="334">
        <v>64951929.119855247</v>
      </c>
      <c r="I1059" s="334">
        <v>2.1224058272432571</v>
      </c>
      <c r="J1059" s="334">
        <v>5.5439285670994964</v>
      </c>
      <c r="K1059" s="334">
        <v>1.8867615817562251</v>
      </c>
      <c r="L1059" s="334">
        <v>59.675166551492246</v>
      </c>
      <c r="M1059" s="334" t="s">
        <v>30</v>
      </c>
      <c r="N1059" s="334" t="s">
        <v>30</v>
      </c>
      <c r="O1059" s="334" t="s">
        <v>30</v>
      </c>
      <c r="P1059" s="334" t="s">
        <v>30</v>
      </c>
      <c r="Q1059" s="334" t="s">
        <v>30</v>
      </c>
      <c r="R1059" s="334">
        <v>9.5623439848305824E-5</v>
      </c>
      <c r="S1059" s="334" t="s">
        <v>30</v>
      </c>
      <c r="T1059" s="334" t="s">
        <v>30</v>
      </c>
      <c r="U1059" s="595">
        <f t="shared" si="379"/>
        <v>59.675166551492246</v>
      </c>
      <c r="V1059" s="334">
        <v>-2.802</v>
      </c>
      <c r="W1059">
        <f t="shared" si="380"/>
        <v>121</v>
      </c>
      <c r="X1059" t="str">
        <f t="shared" si="381"/>
        <v xml:space="preserve">Ch </v>
      </c>
    </row>
    <row r="1060" spans="1:24" outlineLevel="2">
      <c r="A1060">
        <v>123</v>
      </c>
      <c r="B1060" t="s">
        <v>2555</v>
      </c>
      <c r="C1060" s="334">
        <v>3.854891219554645</v>
      </c>
      <c r="D1060" s="334">
        <v>0.65119065701072898</v>
      </c>
      <c r="E1060" s="334">
        <v>18.549207821868229</v>
      </c>
      <c r="F1060" s="334">
        <v>0.92013436762516276</v>
      </c>
      <c r="G1060" s="334">
        <v>42.637318663429973</v>
      </c>
      <c r="H1060" s="334">
        <v>63818538.874622039</v>
      </c>
      <c r="I1060" s="334">
        <v>1.7359626430034441</v>
      </c>
      <c r="J1060" s="334">
        <v>5.6166307856446007</v>
      </c>
      <c r="K1060" s="334">
        <v>1.790308062082574</v>
      </c>
      <c r="L1060" s="334">
        <v>59.258749110512248</v>
      </c>
      <c r="M1060" s="334" t="s">
        <v>30</v>
      </c>
      <c r="N1060" s="334" t="s">
        <v>30</v>
      </c>
      <c r="O1060" s="334" t="s">
        <v>30</v>
      </c>
      <c r="P1060" s="334" t="s">
        <v>30</v>
      </c>
      <c r="Q1060" s="334" t="s">
        <v>30</v>
      </c>
      <c r="R1060" s="334">
        <v>9.7713215719278138E-5</v>
      </c>
      <c r="S1060" s="334" t="s">
        <v>30</v>
      </c>
      <c r="T1060" s="334" t="s">
        <v>30</v>
      </c>
      <c r="U1060" s="595">
        <f t="shared" si="379"/>
        <v>59.258749110512248</v>
      </c>
      <c r="V1060" s="334">
        <v>-1.2E-2</v>
      </c>
      <c r="W1060">
        <f t="shared" si="380"/>
        <v>122</v>
      </c>
      <c r="X1060" t="str">
        <f t="shared" si="381"/>
        <v>GR5</v>
      </c>
    </row>
    <row r="1061" spans="1:24" outlineLevel="2">
      <c r="A1061">
        <v>124</v>
      </c>
      <c r="B1061" t="s">
        <v>2556</v>
      </c>
      <c r="C1061" s="334">
        <v>3.8036756825666931</v>
      </c>
      <c r="D1061" s="334">
        <v>0.67192658114556902</v>
      </c>
      <c r="E1061" s="334">
        <v>18.331616638998639</v>
      </c>
      <c r="F1061" s="334">
        <v>1.0909276913325869</v>
      </c>
      <c r="G1061" s="334">
        <v>38.471900178790968</v>
      </c>
      <c r="H1061" s="334">
        <v>62353954.867346853</v>
      </c>
      <c r="I1061" s="334">
        <v>2.037718473153435</v>
      </c>
      <c r="J1061" s="334">
        <v>5.4881611412648494</v>
      </c>
      <c r="K1061" s="334">
        <v>1.703368198205844</v>
      </c>
      <c r="L1061" s="334">
        <v>60.588201819797668</v>
      </c>
      <c r="M1061" s="334" t="s">
        <v>30</v>
      </c>
      <c r="N1061" s="334" t="s">
        <v>30</v>
      </c>
      <c r="O1061" s="334" t="s">
        <v>30</v>
      </c>
      <c r="P1061" s="334" t="s">
        <v>30</v>
      </c>
      <c r="Q1061" s="334" t="s">
        <v>30</v>
      </c>
      <c r="R1061" s="334">
        <v>9.2327133452557475E-5</v>
      </c>
      <c r="S1061" s="334" t="s">
        <v>30</v>
      </c>
      <c r="T1061" s="334" t="s">
        <v>30</v>
      </c>
      <c r="U1061" s="595">
        <f t="shared" si="379"/>
        <v>60.588201819797668</v>
      </c>
      <c r="V1061" s="334">
        <v>-0.218999999999999</v>
      </c>
      <c r="W1061">
        <f t="shared" si="380"/>
        <v>123</v>
      </c>
      <c r="X1061" t="str">
        <f t="shared" si="381"/>
        <v>Or)</v>
      </c>
    </row>
    <row r="1062" spans="1:24" outlineLevel="2">
      <c r="A1062">
        <v>125</v>
      </c>
      <c r="B1062" t="s">
        <v>2557</v>
      </c>
      <c r="C1062" s="334">
        <v>3.6818602824126998</v>
      </c>
      <c r="D1062" s="334">
        <v>0.70153240408128903</v>
      </c>
      <c r="E1062" s="334">
        <v>17.201824034381591</v>
      </c>
      <c r="F1062" s="334">
        <v>0.92845329025268175</v>
      </c>
      <c r="G1062" s="334">
        <v>43.110436075352013</v>
      </c>
      <c r="H1062" s="334">
        <v>75958504.624381363</v>
      </c>
      <c r="I1062" s="334">
        <v>1.86323224212396</v>
      </c>
      <c r="J1062" s="334">
        <v>5.5586905992665248</v>
      </c>
      <c r="K1062" s="334">
        <v>1.833735043035545</v>
      </c>
      <c r="L1062" s="334">
        <v>58.804233943267207</v>
      </c>
      <c r="M1062" s="334" t="s">
        <v>30</v>
      </c>
      <c r="N1062" s="334" t="s">
        <v>30</v>
      </c>
      <c r="O1062" s="334" t="s">
        <v>30</v>
      </c>
      <c r="P1062" s="334" t="s">
        <v>30</v>
      </c>
      <c r="Q1062" s="334" t="s">
        <v>30</v>
      </c>
      <c r="R1062" s="334">
        <v>9.9051746932340561E-5</v>
      </c>
      <c r="S1062" s="334" t="s">
        <v>30</v>
      </c>
      <c r="T1062" s="334" t="s">
        <v>30</v>
      </c>
      <c r="U1062" s="595">
        <f t="shared" si="379"/>
        <v>58.804233943267207</v>
      </c>
      <c r="V1062" s="334">
        <v>-1.3380000000000001</v>
      </c>
      <c r="W1062">
        <f t="shared" si="380"/>
        <v>124</v>
      </c>
      <c r="X1062" t="str">
        <f t="shared" si="381"/>
        <v>Av7</v>
      </c>
    </row>
    <row r="1063" spans="1:24" outlineLevel="2">
      <c r="A1063">
        <v>126</v>
      </c>
      <c r="B1063" t="s">
        <v>2558</v>
      </c>
      <c r="C1063" s="334">
        <v>3.700877469138518</v>
      </c>
      <c r="D1063" s="334">
        <v>0.73603716441327505</v>
      </c>
      <c r="E1063" s="334">
        <v>18.652501443882539</v>
      </c>
      <c r="F1063" s="334">
        <v>1.0785858869097911</v>
      </c>
      <c r="G1063" s="334">
        <v>37.042931153425741</v>
      </c>
      <c r="H1063" s="334">
        <v>53067936.420783557</v>
      </c>
      <c r="I1063" s="334">
        <v>3.1695273385118661</v>
      </c>
      <c r="J1063" s="334">
        <v>5.7806043610793552</v>
      </c>
      <c r="K1063" s="334">
        <v>1.648937067305527</v>
      </c>
      <c r="L1063" s="334">
        <v>60.803125286285898</v>
      </c>
      <c r="M1063" s="334" t="s">
        <v>30</v>
      </c>
      <c r="N1063" s="334" t="s">
        <v>30</v>
      </c>
      <c r="O1063" s="334" t="s">
        <v>30</v>
      </c>
      <c r="P1063" s="334" t="s">
        <v>30</v>
      </c>
      <c r="Q1063" s="334" t="s">
        <v>30</v>
      </c>
      <c r="R1063" s="334">
        <v>1.027709415095969E-4</v>
      </c>
      <c r="S1063" s="334" t="s">
        <v>30</v>
      </c>
      <c r="T1063" s="334" t="s">
        <v>30</v>
      </c>
      <c r="U1063" s="595">
        <f t="shared" si="379"/>
        <v>60.803125286285898</v>
      </c>
      <c r="V1063" s="334">
        <v>-0.18</v>
      </c>
      <c r="W1063">
        <f t="shared" si="380"/>
        <v>125</v>
      </c>
      <c r="X1063" t="str">
        <f t="shared" si="381"/>
        <v>Cl5</v>
      </c>
    </row>
    <row r="1064" spans="1:24" outlineLevel="2">
      <c r="A1064">
        <v>127</v>
      </c>
      <c r="B1064" t="s">
        <v>2559</v>
      </c>
      <c r="C1064" s="334">
        <v>3.6955641738461842</v>
      </c>
      <c r="D1064" s="334">
        <v>0.7460503986651088</v>
      </c>
      <c r="E1064" s="334">
        <v>18.022137623081051</v>
      </c>
      <c r="F1064" s="334">
        <v>1.0597433881507909</v>
      </c>
      <c r="G1064" s="334">
        <v>48.612866804812484</v>
      </c>
      <c r="H1064" s="334">
        <v>63438851.793639377</v>
      </c>
      <c r="I1064" s="334">
        <v>1.7138921693965239</v>
      </c>
      <c r="J1064" s="334">
        <v>5.3461095183735257</v>
      </c>
      <c r="K1064" s="334">
        <v>1.819019916208116</v>
      </c>
      <c r="L1064" s="334">
        <v>58.251200592916582</v>
      </c>
      <c r="M1064" s="334" t="s">
        <v>30</v>
      </c>
      <c r="N1064" s="334" t="s">
        <v>30</v>
      </c>
      <c r="O1064" s="334" t="s">
        <v>30</v>
      </c>
      <c r="P1064" s="334" t="s">
        <v>30</v>
      </c>
      <c r="Q1064" s="334" t="s">
        <v>30</v>
      </c>
      <c r="R1064" s="334">
        <v>9.1464387325170449E-5</v>
      </c>
      <c r="S1064" s="334" t="s">
        <v>30</v>
      </c>
      <c r="T1064" s="334" t="s">
        <v>30</v>
      </c>
      <c r="U1064" s="595">
        <f t="shared" si="379"/>
        <v>58.251200592916582</v>
      </c>
      <c r="V1064" s="334">
        <v>1.389</v>
      </c>
      <c r="W1064">
        <f t="shared" si="380"/>
        <v>126</v>
      </c>
      <c r="X1064" t="str">
        <f t="shared" si="381"/>
        <v>Ka2</v>
      </c>
    </row>
    <row r="1065" spans="1:24" outlineLevel="2">
      <c r="A1065">
        <v>128</v>
      </c>
      <c r="B1065" t="s">
        <v>2560</v>
      </c>
      <c r="C1065" s="334">
        <v>3.8294650266239159</v>
      </c>
      <c r="D1065" s="334">
        <v>0.70882389541329216</v>
      </c>
      <c r="E1065" s="334">
        <v>18.461439386534551</v>
      </c>
      <c r="F1065" s="334">
        <v>1.0065440926561171</v>
      </c>
      <c r="G1065" s="334">
        <v>39.240414751615916</v>
      </c>
      <c r="H1065" s="334">
        <v>65167165.994204573</v>
      </c>
      <c r="I1065" s="334">
        <v>1.6563492810239451</v>
      </c>
      <c r="J1065" s="334">
        <v>4.8932134321080198</v>
      </c>
      <c r="K1065" s="334">
        <v>1.729349383070854</v>
      </c>
      <c r="L1065" s="334">
        <v>59.223753195889458</v>
      </c>
      <c r="M1065" s="334" t="s">
        <v>30</v>
      </c>
      <c r="N1065" s="334" t="s">
        <v>30</v>
      </c>
      <c r="O1065" s="334" t="s">
        <v>30</v>
      </c>
      <c r="P1065" s="334" t="s">
        <v>30</v>
      </c>
      <c r="Q1065" s="334" t="s">
        <v>30</v>
      </c>
      <c r="R1065" s="334">
        <v>7.7341145957247336E-5</v>
      </c>
      <c r="S1065" s="334" t="s">
        <v>30</v>
      </c>
      <c r="T1065" s="334" t="s">
        <v>30</v>
      </c>
      <c r="U1065" s="595">
        <f t="shared" si="379"/>
        <v>59.223753195889458</v>
      </c>
      <c r="V1065" s="334">
        <v>-1.131</v>
      </c>
      <c r="W1065">
        <f t="shared" si="380"/>
        <v>127</v>
      </c>
      <c r="X1065" t="str">
        <f t="shared" si="381"/>
        <v>Al0</v>
      </c>
    </row>
    <row r="1066" spans="1:24" outlineLevel="2">
      <c r="A1066">
        <v>129</v>
      </c>
      <c r="B1066" t="s">
        <v>2561</v>
      </c>
      <c r="C1066" s="334">
        <v>3.8700389852698041</v>
      </c>
      <c r="D1066" s="334">
        <v>0.67189895080170037</v>
      </c>
      <c r="E1066" s="334">
        <v>18.676314792801389</v>
      </c>
      <c r="F1066" s="334">
        <v>1.0099456532574309</v>
      </c>
      <c r="G1066" s="334">
        <v>42.948491855185473</v>
      </c>
      <c r="H1066" s="334">
        <v>65556013.644738868</v>
      </c>
      <c r="I1066" s="334">
        <v>1.5891883983499471</v>
      </c>
      <c r="J1066" s="334">
        <v>5.3239650874296807</v>
      </c>
      <c r="K1066" s="334">
        <v>1.842869298257481</v>
      </c>
      <c r="L1066" s="334">
        <v>58.924733019383538</v>
      </c>
      <c r="M1066" s="334" t="s">
        <v>30</v>
      </c>
      <c r="N1066" s="334" t="s">
        <v>30</v>
      </c>
      <c r="O1066" s="334" t="s">
        <v>30</v>
      </c>
      <c r="P1066" s="334" t="s">
        <v>30</v>
      </c>
      <c r="Q1066" s="334" t="s">
        <v>30</v>
      </c>
      <c r="R1066" s="334">
        <v>8.9055965771483558E-5</v>
      </c>
      <c r="S1066" s="334" t="s">
        <v>30</v>
      </c>
      <c r="T1066" s="334" t="s">
        <v>30</v>
      </c>
      <c r="U1066" s="595">
        <f t="shared" ref="U1066:U1072" si="382">$L1066</f>
        <v>58.924733019383538</v>
      </c>
      <c r="V1066" s="334">
        <v>-1.248</v>
      </c>
      <c r="W1066">
        <f t="shared" si="380"/>
        <v>128</v>
      </c>
      <c r="X1066" t="str">
        <f t="shared" si="381"/>
        <v>Ei)</v>
      </c>
    </row>
    <row r="1067" spans="1:24" outlineLevel="2">
      <c r="A1067">
        <v>130</v>
      </c>
      <c r="B1067" t="s">
        <v>2562</v>
      </c>
      <c r="C1067" s="334">
        <v>3.850814834352478</v>
      </c>
      <c r="D1067" s="334">
        <v>0.7274000819696339</v>
      </c>
      <c r="E1067" s="334">
        <v>17.870275567893081</v>
      </c>
      <c r="F1067" s="334">
        <v>1.16949237571363</v>
      </c>
      <c r="G1067" s="334">
        <v>40.323614143488697</v>
      </c>
      <c r="H1067" s="334">
        <v>68061075.125512734</v>
      </c>
      <c r="I1067" s="334">
        <v>1.729945756598126</v>
      </c>
      <c r="J1067" s="334">
        <v>5.1722348348351872</v>
      </c>
      <c r="K1067" s="334">
        <v>1.828515239398296</v>
      </c>
      <c r="L1067" s="334">
        <v>57.29560378228993</v>
      </c>
      <c r="M1067" s="334" t="s">
        <v>30</v>
      </c>
      <c r="N1067" s="334" t="s">
        <v>30</v>
      </c>
      <c r="O1067" s="334" t="s">
        <v>30</v>
      </c>
      <c r="P1067" s="334" t="s">
        <v>30</v>
      </c>
      <c r="Q1067" s="334" t="s">
        <v>30</v>
      </c>
      <c r="R1067" s="334">
        <v>9.0806532132371991E-5</v>
      </c>
      <c r="S1067" s="334" t="s">
        <v>30</v>
      </c>
      <c r="T1067" s="334" t="s">
        <v>30</v>
      </c>
      <c r="U1067" s="595">
        <f t="shared" si="382"/>
        <v>57.29560378228993</v>
      </c>
      <c r="V1067" s="334">
        <v>-0.81299999999999994</v>
      </c>
      <c r="W1067">
        <f t="shared" ref="W1067:W1072" si="383">W1066+1</f>
        <v>129</v>
      </c>
      <c r="X1067" t="str">
        <f t="shared" ref="X1067:X1072" si="384">LEFT($B1067&amp;"  ",2)&amp;RIGHT(" "&amp;$B1067,1)</f>
        <v>Ya0</v>
      </c>
    </row>
    <row r="1068" spans="1:24" outlineLevel="2">
      <c r="A1068">
        <v>131</v>
      </c>
      <c r="B1068" t="s">
        <v>2563</v>
      </c>
      <c r="C1068" s="334">
        <v>3.644858343868445</v>
      </c>
      <c r="D1068" s="334">
        <v>0.69942707316910446</v>
      </c>
      <c r="E1068" s="334">
        <v>18.5849571070172</v>
      </c>
      <c r="F1068" s="334">
        <v>1.1089977769305679</v>
      </c>
      <c r="G1068" s="334">
        <v>40.270752987695815</v>
      </c>
      <c r="H1068" s="334">
        <v>60954688.140380338</v>
      </c>
      <c r="I1068" s="334">
        <v>1.777795024698807</v>
      </c>
      <c r="J1068" s="334">
        <v>5.1958050249700491</v>
      </c>
      <c r="K1068" s="334">
        <v>1.7509286408816389</v>
      </c>
      <c r="L1068" s="334">
        <v>57.422023064929917</v>
      </c>
      <c r="M1068" s="334" t="s">
        <v>30</v>
      </c>
      <c r="N1068" s="334" t="s">
        <v>30</v>
      </c>
      <c r="O1068" s="334" t="s">
        <v>30</v>
      </c>
      <c r="P1068" s="334" t="s">
        <v>30</v>
      </c>
      <c r="Q1068" s="334" t="s">
        <v>30</v>
      </c>
      <c r="R1068" s="334">
        <v>9.1088137151060439E-5</v>
      </c>
      <c r="S1068" s="334" t="s">
        <v>30</v>
      </c>
      <c r="T1068" s="334" t="s">
        <v>30</v>
      </c>
      <c r="U1068" s="595">
        <f t="shared" si="382"/>
        <v>57.422023064929917</v>
      </c>
      <c r="V1068" s="334">
        <v>1.593</v>
      </c>
      <c r="W1068">
        <f t="shared" si="383"/>
        <v>130</v>
      </c>
      <c r="X1068" t="str">
        <f t="shared" si="384"/>
        <v>Pe9</v>
      </c>
    </row>
    <row r="1069" spans="1:24" outlineLevel="2">
      <c r="A1069">
        <v>132</v>
      </c>
      <c r="B1069" t="s">
        <v>2564</v>
      </c>
      <c r="C1069" s="334">
        <v>3.28782686676879</v>
      </c>
      <c r="D1069" s="334">
        <v>0.6840805366535907</v>
      </c>
      <c r="E1069" s="334">
        <v>17.59566157540959</v>
      </c>
      <c r="F1069" s="334">
        <v>0.92427198247807507</v>
      </c>
      <c r="G1069" s="334">
        <v>45.866033967995357</v>
      </c>
      <c r="H1069" s="334">
        <v>69961594.617402703</v>
      </c>
      <c r="I1069" s="334">
        <v>1.6922827387670809</v>
      </c>
      <c r="J1069" s="334">
        <v>5.3799924757726547</v>
      </c>
      <c r="K1069" s="334">
        <v>2.0140758085402002</v>
      </c>
      <c r="L1069" s="334">
        <v>54.856869484073229</v>
      </c>
      <c r="M1069" s="334" t="s">
        <v>30</v>
      </c>
      <c r="N1069" s="334" t="s">
        <v>30</v>
      </c>
      <c r="O1069" s="334" t="s">
        <v>30</v>
      </c>
      <c r="P1069" s="334" t="s">
        <v>30</v>
      </c>
      <c r="Q1069" s="334" t="s">
        <v>30</v>
      </c>
      <c r="R1069" s="334">
        <v>9.9155509696830066E-5</v>
      </c>
      <c r="S1069" s="334" t="s">
        <v>30</v>
      </c>
      <c r="T1069" s="334" t="s">
        <v>30</v>
      </c>
      <c r="U1069" s="595">
        <f t="shared" si="382"/>
        <v>54.856869484073229</v>
      </c>
      <c r="V1069" s="334">
        <v>2.7869999999999999</v>
      </c>
      <c r="W1069">
        <f t="shared" si="383"/>
        <v>131</v>
      </c>
      <c r="X1069" t="str">
        <f t="shared" si="384"/>
        <v>Eu1</v>
      </c>
    </row>
    <row r="1070" spans="1:24" outlineLevel="2">
      <c r="A1070">
        <v>133</v>
      </c>
      <c r="B1070" t="s">
        <v>2565</v>
      </c>
      <c r="C1070" s="334">
        <v>3.93008028781587</v>
      </c>
      <c r="D1070" s="334">
        <v>0.73413742778527213</v>
      </c>
      <c r="E1070" s="334">
        <v>18.856951416906039</v>
      </c>
      <c r="F1070" s="334">
        <v>1.053412529981028</v>
      </c>
      <c r="G1070" s="334">
        <v>42.075633708758296</v>
      </c>
      <c r="H1070" s="334">
        <v>59242219.758751638</v>
      </c>
      <c r="I1070" s="334">
        <v>1.6859837836391121</v>
      </c>
      <c r="J1070" s="334">
        <v>5.5153608930760676</v>
      </c>
      <c r="K1070" s="334">
        <v>1.8463585542798291</v>
      </c>
      <c r="L1070" s="334">
        <v>58.111766719652501</v>
      </c>
      <c r="M1070" s="334" t="s">
        <v>30</v>
      </c>
      <c r="N1070" s="334" t="s">
        <v>30</v>
      </c>
      <c r="O1070" s="334" t="s">
        <v>30</v>
      </c>
      <c r="P1070" s="334" t="s">
        <v>30</v>
      </c>
      <c r="Q1070" s="334" t="s">
        <v>30</v>
      </c>
      <c r="R1070" s="334">
        <v>9.5812941185780784E-5</v>
      </c>
      <c r="S1070" s="334" t="s">
        <v>30</v>
      </c>
      <c r="T1070" s="334" t="s">
        <v>30</v>
      </c>
      <c r="U1070" s="595">
        <f t="shared" si="382"/>
        <v>58.111766719652501</v>
      </c>
      <c r="V1070" s="334">
        <v>4.9740000000000002</v>
      </c>
      <c r="W1070">
        <f t="shared" si="383"/>
        <v>132</v>
      </c>
      <c r="X1070" t="str">
        <f t="shared" si="384"/>
        <v>Bu0</v>
      </c>
    </row>
    <row r="1071" spans="1:24" outlineLevel="2">
      <c r="A1071">
        <v>134</v>
      </c>
      <c r="B1071" t="s">
        <v>2566</v>
      </c>
      <c r="C1071" s="334">
        <v>3.6911776494192159</v>
      </c>
      <c r="D1071" s="334">
        <v>0.74146013193993499</v>
      </c>
      <c r="E1071" s="334">
        <v>18.539937607059169</v>
      </c>
      <c r="F1071" s="334">
        <v>1.16826935819874</v>
      </c>
      <c r="G1071" s="334">
        <v>42.378216916163638</v>
      </c>
      <c r="H1071" s="334">
        <v>59447699.164000459</v>
      </c>
      <c r="I1071" s="334">
        <v>2.0675993660507812</v>
      </c>
      <c r="J1071" s="334">
        <v>5.2765465561707163</v>
      </c>
      <c r="K1071" s="334">
        <v>1.7146393224491701</v>
      </c>
      <c r="L1071" s="334">
        <v>59.163866031860373</v>
      </c>
      <c r="M1071" s="334" t="s">
        <v>30</v>
      </c>
      <c r="N1071" s="334" t="s">
        <v>30</v>
      </c>
      <c r="O1071" s="334" t="s">
        <v>30</v>
      </c>
      <c r="P1071" s="334" t="s">
        <v>30</v>
      </c>
      <c r="Q1071" s="334" t="s">
        <v>30</v>
      </c>
      <c r="R1071" s="334">
        <v>8.9683998129747489E-5</v>
      </c>
      <c r="S1071" s="334" t="s">
        <v>30</v>
      </c>
      <c r="T1071" s="334" t="s">
        <v>30</v>
      </c>
      <c r="U1071" s="595">
        <f t="shared" si="382"/>
        <v>59.163866031860373</v>
      </c>
      <c r="V1071" s="334">
        <v>-0.36</v>
      </c>
      <c r="W1071">
        <f t="shared" si="383"/>
        <v>133</v>
      </c>
      <c r="X1071" t="str">
        <f t="shared" si="384"/>
        <v>Hi6</v>
      </c>
    </row>
    <row r="1072" spans="1:24" outlineLevel="2">
      <c r="A1072">
        <v>135</v>
      </c>
      <c r="B1072" s="578" t="s">
        <v>2567</v>
      </c>
      <c r="C1072" s="579">
        <v>3.5103189648043251</v>
      </c>
      <c r="D1072" s="579">
        <v>0.64812131149443664</v>
      </c>
      <c r="E1072" s="579">
        <v>18.01697500889037</v>
      </c>
      <c r="F1072" s="579">
        <v>1.0906183159057701</v>
      </c>
      <c r="G1072" s="334">
        <v>41.396980945739344</v>
      </c>
      <c r="H1072" s="579">
        <v>70023987.972968429</v>
      </c>
      <c r="I1072" s="579">
        <v>1.6639349545386579</v>
      </c>
      <c r="J1072" s="579">
        <v>5.4959379792536884</v>
      </c>
      <c r="K1072" s="579">
        <v>1.9387390944524789</v>
      </c>
      <c r="L1072" s="579">
        <v>55.372121675004053</v>
      </c>
      <c r="M1072" s="334" t="s">
        <v>30</v>
      </c>
      <c r="N1072" s="334" t="s">
        <v>30</v>
      </c>
      <c r="O1072" s="334" t="s">
        <v>30</v>
      </c>
      <c r="P1072" s="334" t="s">
        <v>30</v>
      </c>
      <c r="Q1072" s="334" t="s">
        <v>30</v>
      </c>
      <c r="R1072" s="579">
        <v>1.0178724200502789E-4</v>
      </c>
      <c r="S1072" s="334" t="s">
        <v>30</v>
      </c>
      <c r="T1072" s="334" t="s">
        <v>30</v>
      </c>
      <c r="U1072" s="595">
        <f t="shared" si="382"/>
        <v>55.372121675004053</v>
      </c>
      <c r="V1072" s="579">
        <v>0.48</v>
      </c>
      <c r="W1072">
        <f t="shared" si="383"/>
        <v>134</v>
      </c>
      <c r="X1072" t="str">
        <f t="shared" si="384"/>
        <v>Hi3</v>
      </c>
    </row>
    <row r="1073" spans="1:28" outlineLevel="1">
      <c r="A1073" s="580" t="s">
        <v>2394</v>
      </c>
      <c r="B1073" s="580" t="s">
        <v>359</v>
      </c>
      <c r="C1073" s="334">
        <v>3.74640485680882</v>
      </c>
      <c r="D1073" s="334">
        <v>0.71275413872968363</v>
      </c>
      <c r="E1073" s="334">
        <v>18.641796469359701</v>
      </c>
      <c r="F1073" s="334">
        <v>1.0956200336672199</v>
      </c>
      <c r="G1073" s="334">
        <v>41.866791338354922</v>
      </c>
      <c r="H1073" s="334">
        <v>60434911.513552502</v>
      </c>
      <c r="I1073" s="334">
        <v>1.9345540150143321</v>
      </c>
      <c r="J1073" s="334">
        <v>5.3791737503525399</v>
      </c>
      <c r="K1073" s="334">
        <v>1.7748010312675531</v>
      </c>
      <c r="L1073" s="334">
        <v>58.651126254129998</v>
      </c>
      <c r="M1073" s="334" t="s">
        <v>30</v>
      </c>
      <c r="N1073" s="334" t="s">
        <v>30</v>
      </c>
      <c r="O1073" s="334" t="s">
        <v>30</v>
      </c>
      <c r="P1073" s="334" t="s">
        <v>30</v>
      </c>
      <c r="Q1073" s="334" t="s">
        <v>30</v>
      </c>
      <c r="R1073" s="334">
        <v>9.3040787735840604E-5</v>
      </c>
      <c r="S1073" s="334" t="s">
        <v>30</v>
      </c>
      <c r="T1073" s="334" t="s">
        <v>30</v>
      </c>
      <c r="U1073" s="595">
        <f t="shared" ref="U1073:U1134" si="385">$L1073</f>
        <v>58.651126254129998</v>
      </c>
      <c r="V1073" s="615">
        <f>AVERAGE(V1074:V1207)</f>
        <v>3.781343283582092E-2</v>
      </c>
      <c r="W1073">
        <v>0</v>
      </c>
      <c r="X1073" s="594" t="s">
        <v>2406</v>
      </c>
      <c r="AA1073" s="334">
        <v>0.68086780351134002</v>
      </c>
      <c r="AB1073" s="334">
        <v>1.265490555131688E-2</v>
      </c>
    </row>
    <row r="1074" spans="1:28" outlineLevel="2">
      <c r="A1074">
        <v>137</v>
      </c>
      <c r="B1074" t="s">
        <v>2434</v>
      </c>
      <c r="C1074" s="334">
        <v>3.9028825738380899</v>
      </c>
      <c r="D1074" s="334">
        <v>0.71829559975251178</v>
      </c>
      <c r="E1074" s="334">
        <v>18.9712403382687</v>
      </c>
      <c r="F1074" s="334">
        <v>1.078686009426536</v>
      </c>
      <c r="G1074" s="334">
        <v>43.134996917237068</v>
      </c>
      <c r="H1074" s="334">
        <v>61607647.225205317</v>
      </c>
      <c r="I1074" s="334">
        <v>1.6650013264042161</v>
      </c>
      <c r="J1074" s="334">
        <v>5.1823902626247991</v>
      </c>
      <c r="K1074" s="334">
        <v>2.038858781166843</v>
      </c>
      <c r="L1074" s="334">
        <v>56.840454215347393</v>
      </c>
      <c r="M1074" s="334" t="s">
        <v>30</v>
      </c>
      <c r="N1074" s="334" t="s">
        <v>30</v>
      </c>
      <c r="O1074" s="334" t="s">
        <v>30</v>
      </c>
      <c r="P1074" s="334" t="s">
        <v>30</v>
      </c>
      <c r="Q1074" s="334" t="s">
        <v>30</v>
      </c>
      <c r="R1074" s="334">
        <v>9.0905658595480219E-5</v>
      </c>
      <c r="S1074" s="334" t="s">
        <v>30</v>
      </c>
      <c r="T1074" s="334" t="s">
        <v>30</v>
      </c>
      <c r="U1074" s="595">
        <f t="shared" si="385"/>
        <v>56.840454215347393</v>
      </c>
      <c r="V1074" s="334">
        <v>-0.215999999999999</v>
      </c>
      <c r="W1074">
        <f t="shared" ref="W1074:W1135" si="386">W1073+1</f>
        <v>1</v>
      </c>
      <c r="X1074" t="str">
        <f t="shared" ref="X1074:X1137" si="387">LEFT($B1074&amp;"  ",2)&amp;RIGHT(" "&amp;$B1074,1)</f>
        <v>Bi7</v>
      </c>
      <c r="AA1074" s="334">
        <v>0.97799955367493929</v>
      </c>
      <c r="AB1074" s="334">
        <v>1.259753650207132E-2</v>
      </c>
    </row>
    <row r="1075" spans="1:28" outlineLevel="2">
      <c r="A1075">
        <v>138</v>
      </c>
      <c r="B1075" t="s">
        <v>2435</v>
      </c>
      <c r="C1075" s="334">
        <v>3.5808081344229379</v>
      </c>
      <c r="D1075" s="334">
        <v>0.72162546027608543</v>
      </c>
      <c r="E1075" s="334">
        <v>18.339410641668461</v>
      </c>
      <c r="F1075" s="334">
        <v>1.045492129401874</v>
      </c>
      <c r="G1075" s="334">
        <v>37.93604172768228</v>
      </c>
      <c r="H1075" s="334">
        <v>58151795.659530163</v>
      </c>
      <c r="I1075" s="334">
        <v>1.942486785943488</v>
      </c>
      <c r="J1075" s="334">
        <v>5.8566801052433517</v>
      </c>
      <c r="K1075" s="334">
        <v>1.770546155558715</v>
      </c>
      <c r="L1075" s="334">
        <v>59.028258797013692</v>
      </c>
      <c r="M1075" s="334" t="s">
        <v>30</v>
      </c>
      <c r="N1075" s="334" t="s">
        <v>30</v>
      </c>
      <c r="O1075" s="334" t="s">
        <v>30</v>
      </c>
      <c r="P1075" s="334" t="s">
        <v>30</v>
      </c>
      <c r="Q1075" s="334" t="s">
        <v>30</v>
      </c>
      <c r="R1075" s="334">
        <v>1.015068802549901E-4</v>
      </c>
      <c r="S1075" s="334" t="s">
        <v>30</v>
      </c>
      <c r="T1075" s="334" t="s">
        <v>30</v>
      </c>
      <c r="U1075" s="595">
        <f t="shared" si="385"/>
        <v>59.028258797013692</v>
      </c>
      <c r="V1075" s="334">
        <v>1.911</v>
      </c>
      <c r="W1075">
        <f t="shared" si="386"/>
        <v>2</v>
      </c>
      <c r="X1075" t="str">
        <f t="shared" si="387"/>
        <v>Le3</v>
      </c>
      <c r="AA1075" s="334">
        <v>0.83863345618293295</v>
      </c>
      <c r="AB1075" s="334">
        <v>1.251382084313119E-2</v>
      </c>
    </row>
    <row r="1076" spans="1:28" outlineLevel="2">
      <c r="A1076">
        <v>139</v>
      </c>
      <c r="B1076" t="s">
        <v>2436</v>
      </c>
      <c r="C1076" s="334">
        <v>3.5681752820945758</v>
      </c>
      <c r="D1076" s="334">
        <v>0.73997256221815233</v>
      </c>
      <c r="E1076" s="334">
        <v>18.58992622008201</v>
      </c>
      <c r="F1076" s="334">
        <v>1.178916974700668</v>
      </c>
      <c r="G1076" s="334">
        <v>40.602845889467019</v>
      </c>
      <c r="H1076" s="334">
        <v>56331760.329502627</v>
      </c>
      <c r="I1076" s="334">
        <v>1.672459779389873</v>
      </c>
      <c r="J1076" s="334">
        <v>5.6586458139070572</v>
      </c>
      <c r="K1076" s="334">
        <v>1.9880721949662861</v>
      </c>
      <c r="L1076" s="334">
        <v>58.048805996601828</v>
      </c>
      <c r="M1076" s="334" t="s">
        <v>30</v>
      </c>
      <c r="N1076" s="334" t="s">
        <v>30</v>
      </c>
      <c r="O1076" s="334" t="s">
        <v>30</v>
      </c>
      <c r="P1076" s="334" t="s">
        <v>30</v>
      </c>
      <c r="Q1076" s="334" t="s">
        <v>30</v>
      </c>
      <c r="R1076" s="334">
        <v>1.03609181338969E-4</v>
      </c>
      <c r="S1076" s="334" t="s">
        <v>30</v>
      </c>
      <c r="T1076" s="334" t="s">
        <v>30</v>
      </c>
      <c r="U1076" s="595">
        <f t="shared" si="385"/>
        <v>58.048805996601828</v>
      </c>
      <c r="V1076" s="334">
        <v>0.246</v>
      </c>
      <c r="W1076">
        <f t="shared" si="386"/>
        <v>3</v>
      </c>
      <c r="X1076" t="str">
        <f t="shared" si="387"/>
        <v>Le8</v>
      </c>
      <c r="AA1076" s="334">
        <v>0.74873997170675555</v>
      </c>
      <c r="AB1076" s="334">
        <v>1.3246246201111681E-2</v>
      </c>
    </row>
    <row r="1077" spans="1:28" outlineLevel="2">
      <c r="A1077">
        <v>140</v>
      </c>
      <c r="B1077" t="s">
        <v>2437</v>
      </c>
      <c r="C1077" s="334">
        <v>3.8640159773897431</v>
      </c>
      <c r="D1077" s="334">
        <v>0.72644830479997102</v>
      </c>
      <c r="E1077" s="334">
        <v>18.20008806101907</v>
      </c>
      <c r="F1077" s="334">
        <v>1.0790018002023529</v>
      </c>
      <c r="G1077" s="334">
        <v>39.529147235097611</v>
      </c>
      <c r="H1077" s="334">
        <v>68103543.602745637</v>
      </c>
      <c r="I1077" s="334">
        <v>1.841891711755431</v>
      </c>
      <c r="J1077" s="334">
        <v>5.1808613327222872</v>
      </c>
      <c r="K1077" s="334">
        <v>2.05568483370301</v>
      </c>
      <c r="L1077" s="334">
        <v>56.332354263185081</v>
      </c>
      <c r="M1077" s="334" t="s">
        <v>30</v>
      </c>
      <c r="N1077" s="334" t="s">
        <v>30</v>
      </c>
      <c r="O1077" s="334" t="s">
        <v>30</v>
      </c>
      <c r="P1077" s="334" t="s">
        <v>30</v>
      </c>
      <c r="Q1077" s="334" t="s">
        <v>30</v>
      </c>
      <c r="R1077" s="334">
        <v>9.2787183277489476E-5</v>
      </c>
      <c r="S1077" s="334" t="s">
        <v>30</v>
      </c>
      <c r="T1077" s="334" t="s">
        <v>30</v>
      </c>
      <c r="U1077" s="595">
        <f t="shared" si="385"/>
        <v>56.332354263185081</v>
      </c>
      <c r="V1077" s="334">
        <v>-0.14099999999999999</v>
      </c>
      <c r="W1077">
        <f t="shared" si="386"/>
        <v>4</v>
      </c>
      <c r="X1077" t="str">
        <f t="shared" si="387"/>
        <v xml:space="preserve">Gr </v>
      </c>
      <c r="AA1077" s="334">
        <v>0.72010767007462961</v>
      </c>
      <c r="AB1077" s="334">
        <v>1.317653972877899E-2</v>
      </c>
    </row>
    <row r="1078" spans="1:28" outlineLevel="2">
      <c r="A1078">
        <v>141</v>
      </c>
      <c r="B1078" t="s">
        <v>2438</v>
      </c>
      <c r="C1078" s="334">
        <v>3.65733517126997</v>
      </c>
      <c r="D1078" s="334">
        <v>0.71878747603806648</v>
      </c>
      <c r="E1078" s="334">
        <v>18.776979896182091</v>
      </c>
      <c r="F1078" s="334">
        <v>1.0579230353240749</v>
      </c>
      <c r="G1078" s="334">
        <v>42.820987333342892</v>
      </c>
      <c r="H1078" s="334">
        <v>57470454.42562709</v>
      </c>
      <c r="I1078" s="334">
        <v>1.6934989994968921</v>
      </c>
      <c r="J1078" s="334">
        <v>5.4618650318730948</v>
      </c>
      <c r="K1078" s="334">
        <v>1.5119157642699079</v>
      </c>
      <c r="L1078" s="334">
        <v>59.485422755693001</v>
      </c>
      <c r="M1078" s="334" t="s">
        <v>30</v>
      </c>
      <c r="N1078" s="334" t="s">
        <v>30</v>
      </c>
      <c r="O1078" s="334" t="s">
        <v>30</v>
      </c>
      <c r="P1078" s="334" t="s">
        <v>30</v>
      </c>
      <c r="Q1078" s="334" t="s">
        <v>30</v>
      </c>
      <c r="R1078" s="334">
        <v>9.1421663876393696E-5</v>
      </c>
      <c r="S1078" s="334" t="s">
        <v>30</v>
      </c>
      <c r="T1078" s="334" t="s">
        <v>30</v>
      </c>
      <c r="U1078" s="595">
        <f t="shared" si="385"/>
        <v>59.485422755693001</v>
      </c>
      <c r="V1078" s="334">
        <v>-0.16500000000000001</v>
      </c>
      <c r="W1078">
        <f t="shared" si="386"/>
        <v>5</v>
      </c>
      <c r="X1078" t="str">
        <f t="shared" si="387"/>
        <v>Ro9</v>
      </c>
      <c r="AA1078" s="334">
        <v>0.8159548011211728</v>
      </c>
      <c r="AB1078" s="334">
        <v>1.2175065998483539E-2</v>
      </c>
    </row>
    <row r="1079" spans="1:28" outlineLevel="2">
      <c r="A1079">
        <v>142</v>
      </c>
      <c r="B1079" t="s">
        <v>2439</v>
      </c>
      <c r="C1079" s="334">
        <v>3.5984164000924519</v>
      </c>
      <c r="D1079" s="334">
        <v>0.72744278352665714</v>
      </c>
      <c r="E1079" s="334">
        <v>17.269348605650379</v>
      </c>
      <c r="F1079" s="334">
        <v>1.0476167627403861</v>
      </c>
      <c r="G1079" s="334">
        <v>41.53312595199894</v>
      </c>
      <c r="H1079" s="334">
        <v>71514261.566238105</v>
      </c>
      <c r="I1079" s="334">
        <v>1.977804296485542</v>
      </c>
      <c r="J1079" s="334">
        <v>5.3101984570687017</v>
      </c>
      <c r="K1079" s="334">
        <v>1.9541781231250339</v>
      </c>
      <c r="L1079" s="334">
        <v>55.964007682241963</v>
      </c>
      <c r="M1079" s="334" t="s">
        <v>30</v>
      </c>
      <c r="N1079" s="334" t="s">
        <v>30</v>
      </c>
      <c r="O1079" s="334" t="s">
        <v>30</v>
      </c>
      <c r="P1079" s="334" t="s">
        <v>30</v>
      </c>
      <c r="Q1079" s="334" t="s">
        <v>30</v>
      </c>
      <c r="R1079" s="334">
        <v>9.6418671702302609E-5</v>
      </c>
      <c r="S1079" s="334" t="s">
        <v>30</v>
      </c>
      <c r="T1079" s="334" t="s">
        <v>30</v>
      </c>
      <c r="U1079" s="595">
        <f t="shared" si="385"/>
        <v>55.964007682241963</v>
      </c>
      <c r="V1079" s="334">
        <v>0.89700000000000002</v>
      </c>
      <c r="W1079">
        <f t="shared" si="386"/>
        <v>6</v>
      </c>
      <c r="X1079" t="str">
        <f t="shared" si="387"/>
        <v>Ya3</v>
      </c>
      <c r="AA1079" s="334">
        <v>0.71735108387547941</v>
      </c>
      <c r="AB1079" s="334">
        <v>1.348586286502136E-2</v>
      </c>
    </row>
    <row r="1080" spans="1:28" outlineLevel="2">
      <c r="A1080">
        <v>143</v>
      </c>
      <c r="B1080" t="s">
        <v>2440</v>
      </c>
      <c r="C1080" s="334">
        <v>3.9260745747432662</v>
      </c>
      <c r="D1080" s="334">
        <v>0.6688296389124595</v>
      </c>
      <c r="E1080" s="334">
        <v>18.11663048172711</v>
      </c>
      <c r="F1080" s="334">
        <v>1.040820582974445</v>
      </c>
      <c r="G1080" s="334">
        <v>38.21536611593163</v>
      </c>
      <c r="H1080" s="334">
        <v>71962020.953069061</v>
      </c>
      <c r="I1080" s="334">
        <v>1.815511948604686</v>
      </c>
      <c r="J1080" s="334">
        <v>5.3875954999369773</v>
      </c>
      <c r="K1080" s="334">
        <v>1.811566511168577</v>
      </c>
      <c r="L1080" s="334">
        <v>58.092925683520413</v>
      </c>
      <c r="M1080" s="334" t="s">
        <v>30</v>
      </c>
      <c r="N1080" s="334" t="s">
        <v>30</v>
      </c>
      <c r="O1080" s="334" t="s">
        <v>30</v>
      </c>
      <c r="P1080" s="334" t="s">
        <v>30</v>
      </c>
      <c r="Q1080" s="334" t="s">
        <v>30</v>
      </c>
      <c r="R1080" s="334">
        <v>9.6592508521631216E-5</v>
      </c>
      <c r="S1080" s="334" t="s">
        <v>30</v>
      </c>
      <c r="T1080" s="334" t="s">
        <v>30</v>
      </c>
      <c r="U1080" s="595">
        <f t="shared" si="385"/>
        <v>58.092925683520413</v>
      </c>
      <c r="V1080" s="334">
        <v>-1.3260000000000001</v>
      </c>
      <c r="W1080">
        <f t="shared" si="386"/>
        <v>7</v>
      </c>
      <c r="X1080" t="str">
        <f t="shared" si="387"/>
        <v>On6</v>
      </c>
      <c r="AA1080" s="334">
        <v>1.1374314782938091</v>
      </c>
      <c r="AB1080" s="334">
        <v>1.1103814378541381E-2</v>
      </c>
    </row>
    <row r="1081" spans="1:28" outlineLevel="2">
      <c r="A1081">
        <v>144</v>
      </c>
      <c r="B1081" t="s">
        <v>2441</v>
      </c>
      <c r="C1081" s="334">
        <v>3.6340399921964792</v>
      </c>
      <c r="D1081" s="334">
        <v>0.72135972510920843</v>
      </c>
      <c r="E1081" s="334">
        <v>17.88533269333475</v>
      </c>
      <c r="F1081" s="334">
        <v>1.161538538341101</v>
      </c>
      <c r="G1081" s="334">
        <v>40.316211124842113</v>
      </c>
      <c r="H1081" s="334">
        <v>64760300.815975308</v>
      </c>
      <c r="I1081" s="334">
        <v>1.6785643741384</v>
      </c>
      <c r="J1081" s="334">
        <v>5.1775706806954709</v>
      </c>
      <c r="K1081" s="334">
        <v>1.8142068886434879</v>
      </c>
      <c r="L1081" s="334">
        <v>56.674697243675674</v>
      </c>
      <c r="M1081" s="334" t="s">
        <v>30</v>
      </c>
      <c r="N1081" s="334" t="s">
        <v>30</v>
      </c>
      <c r="O1081" s="334" t="s">
        <v>30</v>
      </c>
      <c r="P1081" s="334" t="s">
        <v>30</v>
      </c>
      <c r="Q1081" s="334" t="s">
        <v>30</v>
      </c>
      <c r="R1081" s="334">
        <v>9.2330629847939922E-5</v>
      </c>
      <c r="S1081" s="334" t="s">
        <v>30</v>
      </c>
      <c r="T1081" s="334" t="s">
        <v>30</v>
      </c>
      <c r="U1081" s="595">
        <f t="shared" si="385"/>
        <v>56.674697243675674</v>
      </c>
      <c r="V1081" s="334">
        <v>0.107999999999999</v>
      </c>
      <c r="W1081">
        <f t="shared" si="386"/>
        <v>8</v>
      </c>
      <c r="X1081" t="str">
        <f t="shared" si="387"/>
        <v>Ce6</v>
      </c>
      <c r="AA1081" s="334">
        <v>0.6269273236877112</v>
      </c>
      <c r="AB1081" s="334">
        <v>1.394139852486388E-2</v>
      </c>
    </row>
    <row r="1082" spans="1:28" outlineLevel="2">
      <c r="A1082">
        <v>145</v>
      </c>
      <c r="B1082" t="s">
        <v>2442</v>
      </c>
      <c r="C1082" s="334">
        <v>3.513379661894906</v>
      </c>
      <c r="D1082" s="334">
        <v>0.7403550208619305</v>
      </c>
      <c r="E1082" s="334">
        <v>19.082031792070222</v>
      </c>
      <c r="F1082" s="334">
        <v>1.0468192075826701</v>
      </c>
      <c r="G1082" s="334">
        <v>42.029498117680028</v>
      </c>
      <c r="H1082" s="334">
        <v>53932373.583864518</v>
      </c>
      <c r="I1082" s="334">
        <v>1.6284799986737251</v>
      </c>
      <c r="J1082" s="334">
        <v>5.0441719236814739</v>
      </c>
      <c r="K1082" s="334">
        <v>1.688546389440547</v>
      </c>
      <c r="L1082" s="334">
        <v>56.724479460959628</v>
      </c>
      <c r="M1082" s="334" t="s">
        <v>30</v>
      </c>
      <c r="N1082" s="334" t="s">
        <v>30</v>
      </c>
      <c r="O1082" s="334" t="s">
        <v>30</v>
      </c>
      <c r="P1082" s="334" t="s">
        <v>30</v>
      </c>
      <c r="Q1082" s="334" t="s">
        <v>30</v>
      </c>
      <c r="R1082" s="334">
        <v>8.6710302800192324E-5</v>
      </c>
      <c r="S1082" s="334" t="s">
        <v>30</v>
      </c>
      <c r="T1082" s="334" t="s">
        <v>30</v>
      </c>
      <c r="U1082" s="595">
        <f t="shared" si="385"/>
        <v>56.724479460959628</v>
      </c>
      <c r="V1082" s="334">
        <v>1.8719999999999899</v>
      </c>
      <c r="W1082">
        <f t="shared" si="386"/>
        <v>9</v>
      </c>
      <c r="X1082" t="str">
        <f t="shared" si="387"/>
        <v>Mu9</v>
      </c>
      <c r="AA1082" s="334">
        <v>0.74106964892443639</v>
      </c>
      <c r="AB1082" s="334">
        <v>1.3098884438693181E-2</v>
      </c>
    </row>
    <row r="1083" spans="1:28" outlineLevel="2">
      <c r="A1083">
        <v>146</v>
      </c>
      <c r="B1083" t="s">
        <v>2443</v>
      </c>
      <c r="C1083" s="334">
        <v>3.6724759060308041</v>
      </c>
      <c r="D1083" s="334">
        <v>0.71657973219548587</v>
      </c>
      <c r="E1083" s="334">
        <v>18.593906085974542</v>
      </c>
      <c r="F1083" s="334">
        <v>1.2113914899855089</v>
      </c>
      <c r="G1083" s="334">
        <v>41.93636962857714</v>
      </c>
      <c r="H1083" s="334">
        <v>64777979.555174917</v>
      </c>
      <c r="I1083" s="334">
        <v>1.6095151279563049</v>
      </c>
      <c r="J1083" s="334">
        <v>5.371927877710279</v>
      </c>
      <c r="K1083" s="334">
        <v>1.9565852489745419</v>
      </c>
      <c r="L1083" s="334">
        <v>54.621403393414688</v>
      </c>
      <c r="M1083" s="334" t="s">
        <v>30</v>
      </c>
      <c r="N1083" s="334" t="s">
        <v>30</v>
      </c>
      <c r="O1083" s="334" t="s">
        <v>30</v>
      </c>
      <c r="P1083" s="334" t="s">
        <v>30</v>
      </c>
      <c r="Q1083" s="334" t="s">
        <v>30</v>
      </c>
      <c r="R1083" s="334">
        <v>1.000665583995172E-4</v>
      </c>
      <c r="S1083" s="334" t="s">
        <v>30</v>
      </c>
      <c r="T1083" s="334" t="s">
        <v>30</v>
      </c>
      <c r="U1083" s="595">
        <f t="shared" si="385"/>
        <v>54.621403393414688</v>
      </c>
      <c r="V1083" s="334">
        <v>0.11699999999999899</v>
      </c>
      <c r="W1083">
        <f t="shared" si="386"/>
        <v>10</v>
      </c>
      <c r="X1083" t="str">
        <f t="shared" si="387"/>
        <v>Ku1</v>
      </c>
      <c r="AA1083" s="334">
        <v>0.9205254672347043</v>
      </c>
      <c r="AB1083" s="334">
        <v>1.179060009219504E-2</v>
      </c>
    </row>
    <row r="1084" spans="1:28" outlineLevel="2">
      <c r="A1084">
        <v>147</v>
      </c>
      <c r="B1084" t="s">
        <v>2444</v>
      </c>
      <c r="C1084" s="334">
        <v>3.880377222459813</v>
      </c>
      <c r="D1084" s="334">
        <v>0.69560849706184869</v>
      </c>
      <c r="E1084" s="334">
        <v>17.98148035897643</v>
      </c>
      <c r="F1084" s="334">
        <v>1.1319078939542351</v>
      </c>
      <c r="G1084" s="334">
        <v>41.696896500981275</v>
      </c>
      <c r="H1084" s="334">
        <v>68475905.108467579</v>
      </c>
      <c r="I1084" s="334">
        <v>2.5074936624724611</v>
      </c>
      <c r="J1084" s="334">
        <v>5.5775677536269699</v>
      </c>
      <c r="K1084" s="334">
        <v>1.615176601838149</v>
      </c>
      <c r="L1084" s="334">
        <v>58.489717489904649</v>
      </c>
      <c r="M1084" s="334" t="s">
        <v>30</v>
      </c>
      <c r="N1084" s="334" t="s">
        <v>30</v>
      </c>
      <c r="O1084" s="334" t="s">
        <v>30</v>
      </c>
      <c r="P1084" s="334" t="s">
        <v>30</v>
      </c>
      <c r="Q1084" s="334" t="s">
        <v>30</v>
      </c>
      <c r="R1084" s="334">
        <v>1.045444931267354E-4</v>
      </c>
      <c r="S1084" s="334" t="s">
        <v>30</v>
      </c>
      <c r="T1084" s="334" t="s">
        <v>30</v>
      </c>
      <c r="U1084" s="595">
        <f t="shared" si="385"/>
        <v>58.489717489904649</v>
      </c>
      <c r="V1084" s="334">
        <v>-1.9710000000000001</v>
      </c>
      <c r="W1084">
        <f t="shared" si="386"/>
        <v>11</v>
      </c>
      <c r="X1084" t="str">
        <f t="shared" si="387"/>
        <v>Gl2</v>
      </c>
      <c r="AA1084" s="334">
        <v>0.87542789666245746</v>
      </c>
      <c r="AB1084" s="334">
        <v>1.2054095676890871E-2</v>
      </c>
    </row>
    <row r="1085" spans="1:28" outlineLevel="2">
      <c r="A1085">
        <v>148</v>
      </c>
      <c r="B1085" t="s">
        <v>2445</v>
      </c>
      <c r="C1085" s="334">
        <v>3.7449726776811532</v>
      </c>
      <c r="D1085" s="334">
        <v>0.73363621058043105</v>
      </c>
      <c r="E1085" s="334">
        <v>18.758876394449111</v>
      </c>
      <c r="F1085" s="334">
        <v>1.076265239881474</v>
      </c>
      <c r="G1085" s="334">
        <v>43.201498828986246</v>
      </c>
      <c r="H1085" s="334">
        <v>59091980.755815178</v>
      </c>
      <c r="I1085" s="334">
        <v>2.015371026674317</v>
      </c>
      <c r="J1085" s="334">
        <v>5.0100764656101733</v>
      </c>
      <c r="K1085" s="334">
        <v>1.6406902237714569</v>
      </c>
      <c r="L1085" s="334">
        <v>59.462155277861811</v>
      </c>
      <c r="M1085" s="334" t="s">
        <v>30</v>
      </c>
      <c r="N1085" s="334" t="s">
        <v>30</v>
      </c>
      <c r="O1085" s="334" t="s">
        <v>30</v>
      </c>
      <c r="P1085" s="334" t="s">
        <v>30</v>
      </c>
      <c r="Q1085" s="334" t="s">
        <v>30</v>
      </c>
      <c r="R1085" s="334">
        <v>8.2793056805862672E-5</v>
      </c>
      <c r="S1085" s="334" t="s">
        <v>30</v>
      </c>
      <c r="T1085" s="334" t="s">
        <v>30</v>
      </c>
      <c r="U1085" s="595">
        <f t="shared" si="385"/>
        <v>59.462155277861811</v>
      </c>
      <c r="V1085" s="334">
        <v>-1.893</v>
      </c>
      <c r="W1085">
        <f t="shared" si="386"/>
        <v>12</v>
      </c>
      <c r="X1085" t="str">
        <f t="shared" si="387"/>
        <v>Na0</v>
      </c>
      <c r="AA1085" s="334">
        <v>1.584159002485408</v>
      </c>
      <c r="AB1085" s="334">
        <v>1.0509456357676901E-2</v>
      </c>
    </row>
    <row r="1086" spans="1:28" outlineLevel="2">
      <c r="A1086">
        <v>149</v>
      </c>
      <c r="B1086" t="s">
        <v>2446</v>
      </c>
      <c r="C1086" s="334">
        <v>3.8265057978787689</v>
      </c>
      <c r="D1086" s="334">
        <v>0.72761988206366834</v>
      </c>
      <c r="E1086" s="334">
        <v>18.566806005519808</v>
      </c>
      <c r="F1086" s="334">
        <v>1.191223467683749</v>
      </c>
      <c r="G1086" s="334">
        <v>38.434474433539584</v>
      </c>
      <c r="H1086" s="334">
        <v>59148654.337680101</v>
      </c>
      <c r="I1086" s="334">
        <v>2.2202670417677131</v>
      </c>
      <c r="J1086" s="334">
        <v>5.2003439131765727</v>
      </c>
      <c r="K1086" s="334">
        <v>1.4275629396301921</v>
      </c>
      <c r="L1086" s="334">
        <v>60.889864608456243</v>
      </c>
      <c r="M1086" s="334" t="s">
        <v>30</v>
      </c>
      <c r="N1086" s="334" t="s">
        <v>30</v>
      </c>
      <c r="O1086" s="334" t="s">
        <v>30</v>
      </c>
      <c r="P1086" s="334" t="s">
        <v>30</v>
      </c>
      <c r="Q1086" s="334" t="s">
        <v>30</v>
      </c>
      <c r="R1086" s="334">
        <v>8.1273613850251235E-5</v>
      </c>
      <c r="S1086" s="334" t="s">
        <v>30</v>
      </c>
      <c r="T1086" s="334" t="s">
        <v>30</v>
      </c>
      <c r="U1086" s="595">
        <f t="shared" si="385"/>
        <v>60.889864608456243</v>
      </c>
      <c r="V1086" s="334">
        <v>-0.75</v>
      </c>
      <c r="W1086">
        <f t="shared" si="386"/>
        <v>13</v>
      </c>
      <c r="X1086" t="str">
        <f t="shared" si="387"/>
        <v>Ha3</v>
      </c>
      <c r="AA1086" s="334">
        <v>0.68812479342043098</v>
      </c>
      <c r="AB1086" s="334">
        <v>1.308180777610218E-2</v>
      </c>
    </row>
    <row r="1087" spans="1:28" outlineLevel="2">
      <c r="A1087">
        <v>150</v>
      </c>
      <c r="B1087" t="s">
        <v>2447</v>
      </c>
      <c r="C1087" s="334">
        <v>3.97642861926222</v>
      </c>
      <c r="D1087" s="334">
        <v>0.70633712217182287</v>
      </c>
      <c r="E1087" s="334">
        <v>18.555240823234669</v>
      </c>
      <c r="F1087" s="334">
        <v>1.1384147797624919</v>
      </c>
      <c r="G1087" s="334">
        <v>45.006214645660023</v>
      </c>
      <c r="H1087" s="334">
        <v>69238734.005512595</v>
      </c>
      <c r="I1087" s="334">
        <v>2.172218583986036</v>
      </c>
      <c r="J1087" s="334">
        <v>5.617054473853508</v>
      </c>
      <c r="K1087" s="334">
        <v>1.6874568953068061</v>
      </c>
      <c r="L1087" s="334">
        <v>58.439334144106859</v>
      </c>
      <c r="M1087" s="334" t="s">
        <v>30</v>
      </c>
      <c r="N1087" s="334" t="s">
        <v>30</v>
      </c>
      <c r="O1087" s="334" t="s">
        <v>30</v>
      </c>
      <c r="P1087" s="334" t="s">
        <v>30</v>
      </c>
      <c r="Q1087" s="334" t="s">
        <v>30</v>
      </c>
      <c r="R1087" s="334">
        <v>1.006790692124813E-4</v>
      </c>
      <c r="S1087" s="334" t="s">
        <v>30</v>
      </c>
      <c r="T1087" s="334" t="s">
        <v>30</v>
      </c>
      <c r="U1087" s="595">
        <f t="shared" si="385"/>
        <v>58.439334144106859</v>
      </c>
      <c r="V1087" s="334">
        <v>-0.3</v>
      </c>
      <c r="W1087">
        <f t="shared" si="386"/>
        <v>14</v>
      </c>
      <c r="X1087" t="str">
        <f t="shared" si="387"/>
        <v xml:space="preserve">Mo </v>
      </c>
      <c r="AA1087" s="334">
        <v>1.36844156713673</v>
      </c>
      <c r="AB1087" s="334">
        <v>1.0890290711546111E-2</v>
      </c>
    </row>
    <row r="1088" spans="1:28" outlineLevel="2">
      <c r="A1088">
        <v>151</v>
      </c>
      <c r="B1088" t="s">
        <v>2448</v>
      </c>
      <c r="C1088" s="334">
        <v>3.6959179789042191</v>
      </c>
      <c r="D1088" s="334">
        <v>0.75128416846276425</v>
      </c>
      <c r="E1088" s="334">
        <v>18.527310964424831</v>
      </c>
      <c r="F1088" s="334">
        <v>0.99092454516642436</v>
      </c>
      <c r="G1088" s="334">
        <v>45.895771162740907</v>
      </c>
      <c r="H1088" s="334">
        <v>60231438.225013033</v>
      </c>
      <c r="I1088" s="334">
        <v>1.4664994373421509</v>
      </c>
      <c r="J1088" s="334">
        <v>5.00047276333434</v>
      </c>
      <c r="K1088" s="334">
        <v>1.4712458848169001</v>
      </c>
      <c r="L1088" s="334">
        <v>57.439181081269609</v>
      </c>
      <c r="M1088" s="334" t="s">
        <v>30</v>
      </c>
      <c r="N1088" s="334" t="s">
        <v>30</v>
      </c>
      <c r="O1088" s="334" t="s">
        <v>30</v>
      </c>
      <c r="P1088" s="334" t="s">
        <v>30</v>
      </c>
      <c r="Q1088" s="334" t="s">
        <v>30</v>
      </c>
      <c r="R1088" s="334">
        <v>8.8494766542937994E-5</v>
      </c>
      <c r="S1088" s="334" t="s">
        <v>30</v>
      </c>
      <c r="T1088" s="334" t="s">
        <v>30</v>
      </c>
      <c r="U1088" s="595">
        <f t="shared" si="385"/>
        <v>57.439181081269609</v>
      </c>
      <c r="V1088" s="334">
        <v>2.823</v>
      </c>
      <c r="W1088">
        <f t="shared" si="386"/>
        <v>15</v>
      </c>
      <c r="X1088" t="str">
        <f t="shared" si="387"/>
        <v>Me1</v>
      </c>
      <c r="AA1088" s="334">
        <v>0.65484650876020456</v>
      </c>
      <c r="AB1088" s="334">
        <v>1.273267973697771E-2</v>
      </c>
    </row>
    <row r="1089" spans="1:28" outlineLevel="2">
      <c r="A1089">
        <v>152</v>
      </c>
      <c r="B1089" t="s">
        <v>2449</v>
      </c>
      <c r="C1089" s="334">
        <v>3.955094651304301</v>
      </c>
      <c r="D1089" s="334">
        <v>0.70438681465159148</v>
      </c>
      <c r="E1089" s="334">
        <v>18.914817663929039</v>
      </c>
      <c r="F1089" s="334">
        <v>1.038411901270915</v>
      </c>
      <c r="G1089" s="334">
        <v>44.766198229510834</v>
      </c>
      <c r="H1089" s="334">
        <v>64589417.227409489</v>
      </c>
      <c r="I1089" s="334">
        <v>1.8854309630595101</v>
      </c>
      <c r="J1089" s="334">
        <v>5.4255844234353052</v>
      </c>
      <c r="K1089" s="334">
        <v>1.891016777454537</v>
      </c>
      <c r="L1089" s="334">
        <v>58.782497385099113</v>
      </c>
      <c r="M1089" s="334" t="s">
        <v>30</v>
      </c>
      <c r="N1089" s="334" t="s">
        <v>30</v>
      </c>
      <c r="O1089" s="334" t="s">
        <v>30</v>
      </c>
      <c r="P1089" s="334" t="s">
        <v>30</v>
      </c>
      <c r="Q1089" s="334" t="s">
        <v>30</v>
      </c>
      <c r="R1089" s="334">
        <v>9.5010442940819345E-5</v>
      </c>
      <c r="S1089" s="334" t="s">
        <v>30</v>
      </c>
      <c r="T1089" s="334" t="s">
        <v>30</v>
      </c>
      <c r="U1089" s="595">
        <f t="shared" si="385"/>
        <v>58.782497385099113</v>
      </c>
      <c r="V1089" s="334">
        <v>-1.518</v>
      </c>
      <c r="W1089">
        <f t="shared" si="386"/>
        <v>16</v>
      </c>
      <c r="X1089" t="str">
        <f t="shared" si="387"/>
        <v>Da)</v>
      </c>
      <c r="AA1089" s="334">
        <v>1.0177509159397899</v>
      </c>
      <c r="AB1089" s="334">
        <v>1.1738727121608551E-2</v>
      </c>
    </row>
    <row r="1090" spans="1:28" outlineLevel="2">
      <c r="A1090">
        <v>153</v>
      </c>
      <c r="B1090" t="s">
        <v>2450</v>
      </c>
      <c r="C1090" s="334">
        <v>3.8522973468035508</v>
      </c>
      <c r="D1090" s="334">
        <v>0.74251166674591063</v>
      </c>
      <c r="E1090" s="334">
        <v>18.515067888012879</v>
      </c>
      <c r="F1090" s="334">
        <v>1.054585912727783</v>
      </c>
      <c r="G1090" s="334">
        <v>39.266882363544219</v>
      </c>
      <c r="H1090" s="334">
        <v>58280915.970402077</v>
      </c>
      <c r="I1090" s="334">
        <v>2.005749189164943</v>
      </c>
      <c r="J1090" s="334">
        <v>5.4158281906641976</v>
      </c>
      <c r="K1090" s="334">
        <v>1.7076015095274391</v>
      </c>
      <c r="L1090" s="334">
        <v>61.262034137339228</v>
      </c>
      <c r="M1090" s="334" t="s">
        <v>30</v>
      </c>
      <c r="N1090" s="334" t="s">
        <v>30</v>
      </c>
      <c r="O1090" s="334" t="s">
        <v>30</v>
      </c>
      <c r="P1090" s="334" t="s">
        <v>30</v>
      </c>
      <c r="Q1090" s="334" t="s">
        <v>30</v>
      </c>
      <c r="R1090" s="334">
        <v>9.0501355016216355E-5</v>
      </c>
      <c r="S1090" s="334" t="s">
        <v>30</v>
      </c>
      <c r="T1090" s="334" t="s">
        <v>30</v>
      </c>
      <c r="U1090" s="595">
        <f t="shared" si="385"/>
        <v>61.262034137339228</v>
      </c>
      <c r="V1090" s="334">
        <v>-0.56099999999999905</v>
      </c>
      <c r="W1090">
        <f t="shared" si="386"/>
        <v>17</v>
      </c>
      <c r="X1090" t="str">
        <f t="shared" si="387"/>
        <v>Tu1</v>
      </c>
      <c r="AA1090" s="334">
        <v>0.7459803193970207</v>
      </c>
      <c r="AB1090" s="334">
        <v>1.3918634454552841E-2</v>
      </c>
    </row>
    <row r="1091" spans="1:28" outlineLevel="2">
      <c r="A1091">
        <v>154</v>
      </c>
      <c r="B1091" t="s">
        <v>2451</v>
      </c>
      <c r="C1091" s="334">
        <v>3.525201961186526</v>
      </c>
      <c r="D1091" s="334">
        <v>0.80406673402397888</v>
      </c>
      <c r="E1091" s="334">
        <v>18.820825498754889</v>
      </c>
      <c r="F1091" s="334">
        <v>0.94331697235669998</v>
      </c>
      <c r="G1091" s="334">
        <v>38.277252452748961</v>
      </c>
      <c r="H1091" s="334">
        <v>48768011.873141102</v>
      </c>
      <c r="I1091" s="334">
        <v>2.0918654823860772</v>
      </c>
      <c r="J1091" s="334">
        <v>5.5490315308249336</v>
      </c>
      <c r="K1091" s="334">
        <v>2.0610341722070631</v>
      </c>
      <c r="L1091" s="334">
        <v>63.335509170119863</v>
      </c>
      <c r="M1091" s="334" t="s">
        <v>30</v>
      </c>
      <c r="N1091" s="334" t="s">
        <v>30</v>
      </c>
      <c r="O1091" s="334" t="s">
        <v>30</v>
      </c>
      <c r="P1091" s="334" t="s">
        <v>30</v>
      </c>
      <c r="Q1091" s="334" t="s">
        <v>30</v>
      </c>
      <c r="R1091" s="334">
        <v>8.4781388069505716E-5</v>
      </c>
      <c r="S1091" s="334" t="s">
        <v>30</v>
      </c>
      <c r="T1091" s="334" t="s">
        <v>30</v>
      </c>
      <c r="U1091" s="595">
        <f t="shared" si="385"/>
        <v>63.335509170119863</v>
      </c>
      <c r="V1091" s="334">
        <v>1.38</v>
      </c>
      <c r="W1091">
        <f t="shared" si="386"/>
        <v>18</v>
      </c>
      <c r="X1091" t="str">
        <f t="shared" si="387"/>
        <v>Mo8</v>
      </c>
      <c r="AA1091" s="334">
        <v>0.59507505202246713</v>
      </c>
      <c r="AB1091" s="334">
        <v>1.533512881197271E-2</v>
      </c>
    </row>
    <row r="1092" spans="1:28" outlineLevel="2">
      <c r="A1092">
        <v>155</v>
      </c>
      <c r="B1092" t="s">
        <v>2452</v>
      </c>
      <c r="C1092" s="334">
        <v>3.8158805740051149</v>
      </c>
      <c r="D1092" s="334">
        <v>0.70383939206132862</v>
      </c>
      <c r="E1092" s="334">
        <v>18.420174356390032</v>
      </c>
      <c r="F1092" s="334">
        <v>1.1567562342461051</v>
      </c>
      <c r="G1092" s="334">
        <v>40.951156637701374</v>
      </c>
      <c r="H1092" s="334">
        <v>63919472.582920641</v>
      </c>
      <c r="I1092" s="334">
        <v>1.9740564569634831</v>
      </c>
      <c r="J1092" s="334">
        <v>5.4294463869856413</v>
      </c>
      <c r="K1092" s="334">
        <v>1.4755088724694829</v>
      </c>
      <c r="L1092" s="334">
        <v>56.920183026698432</v>
      </c>
      <c r="M1092" s="334" t="s">
        <v>30</v>
      </c>
      <c r="N1092" s="334" t="s">
        <v>30</v>
      </c>
      <c r="O1092" s="334" t="s">
        <v>30</v>
      </c>
      <c r="P1092" s="334" t="s">
        <v>30</v>
      </c>
      <c r="Q1092" s="334" t="s">
        <v>30</v>
      </c>
      <c r="R1092" s="334">
        <v>9.9166876002733845E-5</v>
      </c>
      <c r="S1092" s="334" t="s">
        <v>30</v>
      </c>
      <c r="T1092" s="334" t="s">
        <v>30</v>
      </c>
      <c r="U1092" s="595">
        <f t="shared" si="385"/>
        <v>56.920183026698432</v>
      </c>
      <c r="V1092" s="334">
        <v>-1.78799999999999</v>
      </c>
      <c r="W1092">
        <f t="shared" si="386"/>
        <v>19</v>
      </c>
      <c r="X1092" t="str">
        <f t="shared" si="387"/>
        <v>Ne7</v>
      </c>
      <c r="AA1092" s="334">
        <v>0.74224128858989935</v>
      </c>
      <c r="AB1092" s="334">
        <v>1.3308686682358919E-2</v>
      </c>
    </row>
    <row r="1093" spans="1:28" outlineLevel="2">
      <c r="A1093">
        <v>156</v>
      </c>
      <c r="B1093" t="s">
        <v>2453</v>
      </c>
      <c r="C1093" s="334">
        <v>3.687447200061674</v>
      </c>
      <c r="D1093" s="334">
        <v>0.7055513116937322</v>
      </c>
      <c r="E1093" s="334">
        <v>17.636341681262419</v>
      </c>
      <c r="F1093" s="334">
        <v>1.084296238980053</v>
      </c>
      <c r="G1093" s="334">
        <v>38.286256583618844</v>
      </c>
      <c r="H1093" s="334">
        <v>67814925.384920478</v>
      </c>
      <c r="I1093" s="334">
        <v>1.710865305187443</v>
      </c>
      <c r="J1093" s="334">
        <v>5.2921017063258464</v>
      </c>
      <c r="K1093" s="334">
        <v>1.8617446704492719</v>
      </c>
      <c r="L1093" s="334">
        <v>58.178284156160871</v>
      </c>
      <c r="M1093" s="334" t="s">
        <v>30</v>
      </c>
      <c r="N1093" s="334" t="s">
        <v>30</v>
      </c>
      <c r="O1093" s="334" t="s">
        <v>30</v>
      </c>
      <c r="P1093" s="334" t="s">
        <v>30</v>
      </c>
      <c r="Q1093" s="334" t="s">
        <v>30</v>
      </c>
      <c r="R1093" s="334">
        <v>9.1161155743180292E-5</v>
      </c>
      <c r="S1093" s="334" t="s">
        <v>30</v>
      </c>
      <c r="T1093" s="334" t="s">
        <v>30</v>
      </c>
      <c r="U1093" s="595">
        <f t="shared" si="385"/>
        <v>58.178284156160871</v>
      </c>
      <c r="V1093" s="334">
        <v>0.215999999999999</v>
      </c>
      <c r="W1093">
        <f t="shared" si="386"/>
        <v>20</v>
      </c>
      <c r="X1093" t="str">
        <f t="shared" si="387"/>
        <v>Bo4</v>
      </c>
      <c r="AA1093" s="334">
        <v>0.68817312065460601</v>
      </c>
      <c r="AB1093" s="334">
        <v>1.294405017496829E-2</v>
      </c>
    </row>
    <row r="1094" spans="1:28" outlineLevel="2">
      <c r="A1094">
        <v>157</v>
      </c>
      <c r="B1094" t="s">
        <v>2454</v>
      </c>
      <c r="C1094" s="334">
        <v>3.496972470870745</v>
      </c>
      <c r="D1094" s="334">
        <v>0.75292629732344651</v>
      </c>
      <c r="E1094" s="334">
        <v>18.192302273838369</v>
      </c>
      <c r="F1094" s="334">
        <v>0.99001947264936974</v>
      </c>
      <c r="G1094" s="334">
        <v>45.410999313314285</v>
      </c>
      <c r="H1094" s="334">
        <v>60337836.967044927</v>
      </c>
      <c r="I1094" s="334">
        <v>1.897277826959767</v>
      </c>
      <c r="J1094" s="334">
        <v>5.341259809883244</v>
      </c>
      <c r="K1094" s="334">
        <v>1.8123789918841231</v>
      </c>
      <c r="L1094" s="334">
        <v>58.226551071857948</v>
      </c>
      <c r="M1094" s="334" t="s">
        <v>30</v>
      </c>
      <c r="N1094" s="334" t="s">
        <v>30</v>
      </c>
      <c r="O1094" s="334" t="s">
        <v>30</v>
      </c>
      <c r="P1094" s="334" t="s">
        <v>30</v>
      </c>
      <c r="Q1094" s="334" t="s">
        <v>30</v>
      </c>
      <c r="R1094" s="334">
        <v>9.1665192049002105E-5</v>
      </c>
      <c r="S1094" s="334" t="s">
        <v>30</v>
      </c>
      <c r="T1094" s="334" t="s">
        <v>30</v>
      </c>
      <c r="U1094" s="595">
        <f t="shared" si="385"/>
        <v>58.226551071857948</v>
      </c>
      <c r="V1094" s="334">
        <v>0.54899999999999904</v>
      </c>
      <c r="W1094">
        <f t="shared" si="386"/>
        <v>21</v>
      </c>
      <c r="X1094" t="str">
        <f t="shared" si="387"/>
        <v>Yi4</v>
      </c>
      <c r="AA1094" s="334">
        <v>0.60604063986704815</v>
      </c>
      <c r="AB1094" s="334">
        <v>1.384219035443365E-2</v>
      </c>
    </row>
    <row r="1095" spans="1:28" outlineLevel="2">
      <c r="A1095">
        <v>158</v>
      </c>
      <c r="B1095" t="s">
        <v>2455</v>
      </c>
      <c r="C1095" s="334">
        <v>3.7069998354918958</v>
      </c>
      <c r="D1095" s="334">
        <v>0.73165528336599761</v>
      </c>
      <c r="E1095" s="334">
        <v>17.81079097823498</v>
      </c>
      <c r="F1095" s="334">
        <v>0.97382221654191836</v>
      </c>
      <c r="G1095" s="334">
        <v>40.350645545546456</v>
      </c>
      <c r="H1095" s="334">
        <v>64131321.704507098</v>
      </c>
      <c r="I1095" s="334">
        <v>2.1122604908144318</v>
      </c>
      <c r="J1095" s="334">
        <v>5.5802153342120002</v>
      </c>
      <c r="K1095" s="334">
        <v>1.8703168632589899</v>
      </c>
      <c r="L1095" s="334">
        <v>58.676646253513667</v>
      </c>
      <c r="M1095" s="334" t="s">
        <v>30</v>
      </c>
      <c r="N1095" s="334" t="s">
        <v>30</v>
      </c>
      <c r="O1095" s="334" t="s">
        <v>30</v>
      </c>
      <c r="P1095" s="334" t="s">
        <v>30</v>
      </c>
      <c r="Q1095" s="334" t="s">
        <v>30</v>
      </c>
      <c r="R1095" s="334">
        <v>9.7849127658044784E-5</v>
      </c>
      <c r="S1095" s="334" t="s">
        <v>30</v>
      </c>
      <c r="T1095" s="334" t="s">
        <v>30</v>
      </c>
      <c r="U1095" s="595">
        <f t="shared" si="385"/>
        <v>58.676646253513667</v>
      </c>
      <c r="V1095" s="334">
        <v>2.097</v>
      </c>
      <c r="W1095">
        <f t="shared" si="386"/>
        <v>22</v>
      </c>
      <c r="X1095" t="str">
        <f t="shared" si="387"/>
        <v xml:space="preserve">Th </v>
      </c>
      <c r="AA1095" s="334">
        <v>0.7595325414592633</v>
      </c>
      <c r="AB1095" s="334">
        <v>1.248223711300795E-2</v>
      </c>
    </row>
    <row r="1096" spans="1:28" outlineLevel="2">
      <c r="A1096">
        <v>159</v>
      </c>
      <c r="B1096" t="s">
        <v>2456</v>
      </c>
      <c r="C1096" s="334">
        <v>3.7505617544646248</v>
      </c>
      <c r="D1096" s="334">
        <v>0.78099737092939736</v>
      </c>
      <c r="E1096" s="334">
        <v>18.66683488457257</v>
      </c>
      <c r="F1096" s="334">
        <v>1.1066591413983511</v>
      </c>
      <c r="G1096" s="334">
        <v>41.993964245355187</v>
      </c>
      <c r="H1096" s="334">
        <v>59388292.240965232</v>
      </c>
      <c r="I1096" s="334">
        <v>1.9102515484975999</v>
      </c>
      <c r="J1096" s="334">
        <v>5.2226237272667184</v>
      </c>
      <c r="K1096" s="334">
        <v>1.6376468747919171</v>
      </c>
      <c r="L1096" s="334">
        <v>62.179249269025647</v>
      </c>
      <c r="M1096" s="334" t="s">
        <v>30</v>
      </c>
      <c r="N1096" s="334" t="s">
        <v>30</v>
      </c>
      <c r="O1096" s="334" t="s">
        <v>30</v>
      </c>
      <c r="P1096" s="334" t="s">
        <v>30</v>
      </c>
      <c r="Q1096" s="334" t="s">
        <v>30</v>
      </c>
      <c r="R1096" s="334">
        <v>8.1135734239395237E-5</v>
      </c>
      <c r="S1096" s="334" t="s">
        <v>30</v>
      </c>
      <c r="T1096" s="334" t="s">
        <v>30</v>
      </c>
      <c r="U1096" s="595">
        <f t="shared" si="385"/>
        <v>62.179249269025647</v>
      </c>
      <c r="V1096" s="334">
        <v>0.69899999999999995</v>
      </c>
      <c r="W1096">
        <f t="shared" si="386"/>
        <v>23</v>
      </c>
      <c r="X1096" t="str">
        <f t="shared" si="387"/>
        <v>Bu5</v>
      </c>
      <c r="AA1096" s="334">
        <v>0.65408217654080636</v>
      </c>
      <c r="AB1096" s="334">
        <v>1.396706588753251E-2</v>
      </c>
    </row>
    <row r="1097" spans="1:28" outlineLevel="2">
      <c r="A1097">
        <v>160</v>
      </c>
      <c r="B1097" t="s">
        <v>2457</v>
      </c>
      <c r="C1097" s="334">
        <v>3.5900305310948171</v>
      </c>
      <c r="D1097" s="334">
        <v>0.72507400638266062</v>
      </c>
      <c r="E1097" s="334">
        <v>18.398729484747331</v>
      </c>
      <c r="F1097" s="334">
        <v>1.10767670618818</v>
      </c>
      <c r="G1097" s="334">
        <v>43.740039816537269</v>
      </c>
      <c r="H1097" s="334">
        <v>60562862.369759373</v>
      </c>
      <c r="I1097" s="334">
        <v>1.8487537559354601</v>
      </c>
      <c r="J1097" s="334">
        <v>5.6899154533798386</v>
      </c>
      <c r="K1097" s="334">
        <v>1.816168212540807</v>
      </c>
      <c r="L1097" s="334">
        <v>59.061039391855758</v>
      </c>
      <c r="M1097" s="334" t="s">
        <v>30</v>
      </c>
      <c r="N1097" s="334" t="s">
        <v>30</v>
      </c>
      <c r="O1097" s="334" t="s">
        <v>30</v>
      </c>
      <c r="P1097" s="334" t="s">
        <v>30</v>
      </c>
      <c r="Q1097" s="334" t="s">
        <v>30</v>
      </c>
      <c r="R1097" s="334">
        <v>9.6470393103841216E-5</v>
      </c>
      <c r="S1097" s="334" t="s">
        <v>30</v>
      </c>
      <c r="T1097" s="334" t="s">
        <v>30</v>
      </c>
      <c r="U1097" s="595">
        <f t="shared" si="385"/>
        <v>59.061039391855758</v>
      </c>
      <c r="V1097" s="334">
        <v>-0.186</v>
      </c>
      <c r="W1097">
        <f t="shared" si="386"/>
        <v>24</v>
      </c>
      <c r="X1097" t="str">
        <f t="shared" si="387"/>
        <v>Bu1</v>
      </c>
      <c r="AA1097" s="334">
        <v>0.72041070116022032</v>
      </c>
      <c r="AB1097" s="334">
        <v>1.254209340078054E-2</v>
      </c>
    </row>
    <row r="1098" spans="1:28" outlineLevel="2">
      <c r="A1098">
        <v>161</v>
      </c>
      <c r="B1098" t="s">
        <v>2458</v>
      </c>
      <c r="C1098" s="334">
        <v>3.6546011913803662</v>
      </c>
      <c r="D1098" s="334">
        <v>0.72996726698044789</v>
      </c>
      <c r="E1098" s="334">
        <v>18.716536127455061</v>
      </c>
      <c r="F1098" s="334">
        <v>0.94247395794453881</v>
      </c>
      <c r="G1098" s="334">
        <v>40.38370084087434</v>
      </c>
      <c r="H1098" s="334">
        <v>53974580.798795253</v>
      </c>
      <c r="I1098" s="334">
        <v>1.7783029225768761</v>
      </c>
      <c r="J1098" s="334">
        <v>5.1970651611486467</v>
      </c>
      <c r="K1098" s="334">
        <v>1.997796525219748</v>
      </c>
      <c r="L1098" s="334">
        <v>60.464347147154427</v>
      </c>
      <c r="M1098" s="334" t="s">
        <v>30</v>
      </c>
      <c r="N1098" s="334" t="s">
        <v>30</v>
      </c>
      <c r="O1098" s="334" t="s">
        <v>30</v>
      </c>
      <c r="P1098" s="334" t="s">
        <v>30</v>
      </c>
      <c r="Q1098" s="334" t="s">
        <v>30</v>
      </c>
      <c r="R1098" s="334">
        <v>8.2333086406976706E-5</v>
      </c>
      <c r="S1098" s="334" t="s">
        <v>30</v>
      </c>
      <c r="T1098" s="334" t="s">
        <v>30</v>
      </c>
      <c r="U1098" s="595">
        <f t="shared" si="385"/>
        <v>60.464347147154427</v>
      </c>
      <c r="V1098" s="334">
        <v>0.56399999999999995</v>
      </c>
      <c r="W1098">
        <f t="shared" si="386"/>
        <v>25</v>
      </c>
      <c r="X1098" t="str">
        <f t="shared" si="387"/>
        <v>Mu0</v>
      </c>
      <c r="AA1098" s="334">
        <v>0.87818858426633151</v>
      </c>
      <c r="AB1098" s="334">
        <v>1.316040544837452E-2</v>
      </c>
    </row>
    <row r="1099" spans="1:28" outlineLevel="2">
      <c r="A1099">
        <v>162</v>
      </c>
      <c r="B1099" t="s">
        <v>2459</v>
      </c>
      <c r="C1099" s="334">
        <v>3.7497085739683849</v>
      </c>
      <c r="D1099" s="334">
        <v>0.70840588219526146</v>
      </c>
      <c r="E1099" s="334">
        <v>18.78704964281031</v>
      </c>
      <c r="F1099" s="334">
        <v>1.0708891695622349</v>
      </c>
      <c r="G1099" s="334">
        <v>42.242946480822027</v>
      </c>
      <c r="H1099" s="334">
        <v>58403595.789670072</v>
      </c>
      <c r="I1099" s="334">
        <v>1.472171305388577</v>
      </c>
      <c r="J1099" s="334">
        <v>5.3209389667234284</v>
      </c>
      <c r="K1099" s="334">
        <v>1.704083934299556</v>
      </c>
      <c r="L1099" s="334">
        <v>59.06412897869761</v>
      </c>
      <c r="M1099" s="334" t="s">
        <v>30</v>
      </c>
      <c r="N1099" s="334" t="s">
        <v>30</v>
      </c>
      <c r="O1099" s="334" t="s">
        <v>30</v>
      </c>
      <c r="P1099" s="334" t="s">
        <v>30</v>
      </c>
      <c r="Q1099" s="334" t="s">
        <v>30</v>
      </c>
      <c r="R1099" s="334">
        <v>8.7377312723721864E-5</v>
      </c>
      <c r="S1099" s="334" t="s">
        <v>30</v>
      </c>
      <c r="T1099" s="334" t="s">
        <v>30</v>
      </c>
      <c r="U1099" s="595">
        <f t="shared" si="385"/>
        <v>59.06412897869761</v>
      </c>
      <c r="V1099" s="334">
        <v>-0.46799999999999897</v>
      </c>
      <c r="W1099">
        <f t="shared" si="386"/>
        <v>26</v>
      </c>
      <c r="X1099" t="str">
        <f t="shared" si="387"/>
        <v>Po2</v>
      </c>
      <c r="AA1099" s="334">
        <v>0.72043342552797163</v>
      </c>
      <c r="AB1099" s="334">
        <v>1.208738556198293E-2</v>
      </c>
    </row>
    <row r="1100" spans="1:28" outlineLevel="2">
      <c r="A1100">
        <v>163</v>
      </c>
      <c r="B1100" t="s">
        <v>2460</v>
      </c>
      <c r="C1100" s="334">
        <v>3.696095308171532</v>
      </c>
      <c r="D1100" s="334">
        <v>0.72675663743086594</v>
      </c>
      <c r="E1100" s="334">
        <v>19.491265602418611</v>
      </c>
      <c r="F1100" s="334">
        <v>0.96465139278662571</v>
      </c>
      <c r="G1100" s="334">
        <v>40.988213460663154</v>
      </c>
      <c r="H1100" s="334">
        <v>51311017.924793243</v>
      </c>
      <c r="I1100" s="334">
        <v>2.1378555421472951</v>
      </c>
      <c r="J1100" s="334">
        <v>5.8800188211967992</v>
      </c>
      <c r="K1100" s="334">
        <v>1.948237847438264</v>
      </c>
      <c r="L1100" s="334">
        <v>60.750657584194173</v>
      </c>
      <c r="M1100" s="334" t="s">
        <v>30</v>
      </c>
      <c r="N1100" s="334" t="s">
        <v>30</v>
      </c>
      <c r="O1100" s="334" t="s">
        <v>30</v>
      </c>
      <c r="P1100" s="334" t="s">
        <v>30</v>
      </c>
      <c r="Q1100" s="334" t="s">
        <v>30</v>
      </c>
      <c r="R1100" s="334">
        <v>1.0101816830214981E-4</v>
      </c>
      <c r="S1100" s="334" t="s">
        <v>30</v>
      </c>
      <c r="T1100" s="334" t="s">
        <v>30</v>
      </c>
      <c r="U1100" s="595">
        <f t="shared" si="385"/>
        <v>60.750657584194173</v>
      </c>
      <c r="V1100" s="334">
        <v>2.79</v>
      </c>
      <c r="W1100">
        <f t="shared" si="386"/>
        <v>27</v>
      </c>
      <c r="X1100" t="str">
        <f t="shared" si="387"/>
        <v>Tr7</v>
      </c>
      <c r="AA1100" s="334">
        <v>0.61757652632716364</v>
      </c>
      <c r="AB1100" s="334">
        <v>1.551473841379792E-2</v>
      </c>
    </row>
    <row r="1101" spans="1:28" outlineLevel="2">
      <c r="A1101">
        <v>164</v>
      </c>
      <c r="B1101" t="s">
        <v>2461</v>
      </c>
      <c r="C1101" s="334">
        <v>3.5183194239255302</v>
      </c>
      <c r="D1101" s="334">
        <v>0.74556523981936029</v>
      </c>
      <c r="E1101" s="334">
        <v>18.855179647068709</v>
      </c>
      <c r="F1101" s="334">
        <v>1.2137533387819921</v>
      </c>
      <c r="G1101" s="334">
        <v>36.689743229775679</v>
      </c>
      <c r="H1101" s="334">
        <v>53858536.572662011</v>
      </c>
      <c r="I1101" s="334">
        <v>1.100120243053559</v>
      </c>
      <c r="J1101" s="334">
        <v>5.5076904312844581</v>
      </c>
      <c r="K1101" s="334">
        <v>1.6027558245607589</v>
      </c>
      <c r="L1101" s="334">
        <v>59.07269876189639</v>
      </c>
      <c r="M1101" s="334" t="s">
        <v>30</v>
      </c>
      <c r="N1101" s="334" t="s">
        <v>30</v>
      </c>
      <c r="O1101" s="334" t="s">
        <v>30</v>
      </c>
      <c r="P1101" s="334" t="s">
        <v>30</v>
      </c>
      <c r="Q1101" s="334" t="s">
        <v>30</v>
      </c>
      <c r="R1101" s="334">
        <v>9.2900344000480291E-5</v>
      </c>
      <c r="S1101" s="334" t="s">
        <v>30</v>
      </c>
      <c r="T1101" s="334" t="s">
        <v>30</v>
      </c>
      <c r="U1101" s="595">
        <f t="shared" si="385"/>
        <v>59.07269876189639</v>
      </c>
      <c r="V1101" s="334">
        <v>-0.33300000000000002</v>
      </c>
      <c r="W1101">
        <f t="shared" si="386"/>
        <v>28</v>
      </c>
      <c r="X1101" t="str">
        <f t="shared" si="387"/>
        <v>Be6</v>
      </c>
      <c r="AA1101" s="334">
        <v>0.7808615608061209</v>
      </c>
      <c r="AB1101" s="334">
        <v>1.20377396277944E-2</v>
      </c>
    </row>
    <row r="1102" spans="1:28" outlineLevel="2">
      <c r="A1102">
        <v>165</v>
      </c>
      <c r="B1102" t="s">
        <v>2462</v>
      </c>
      <c r="C1102" s="334">
        <v>3.7029539960454718</v>
      </c>
      <c r="D1102" s="334">
        <v>0.7098982496039008</v>
      </c>
      <c r="E1102" s="334">
        <v>17.32885479455377</v>
      </c>
      <c r="F1102" s="334">
        <v>0.96781131835505085</v>
      </c>
      <c r="G1102" s="334">
        <v>38.148096219883946</v>
      </c>
      <c r="H1102" s="334">
        <v>72362128.400925085</v>
      </c>
      <c r="I1102" s="334">
        <v>1.667983201600197</v>
      </c>
      <c r="J1102" s="334">
        <v>5.5113926037080541</v>
      </c>
      <c r="K1102" s="334">
        <v>2.03238489289819</v>
      </c>
      <c r="L1102" s="334">
        <v>58.244528132919427</v>
      </c>
      <c r="M1102" s="334" t="s">
        <v>30</v>
      </c>
      <c r="N1102" s="334" t="s">
        <v>30</v>
      </c>
      <c r="O1102" s="334" t="s">
        <v>30</v>
      </c>
      <c r="P1102" s="334" t="s">
        <v>30</v>
      </c>
      <c r="Q1102" s="334" t="s">
        <v>30</v>
      </c>
      <c r="R1102" s="334">
        <v>9.3185998983455769E-5</v>
      </c>
      <c r="S1102" s="334" t="s">
        <v>30</v>
      </c>
      <c r="T1102" s="334" t="s">
        <v>30</v>
      </c>
      <c r="U1102" s="595">
        <f t="shared" si="385"/>
        <v>58.244528132919427</v>
      </c>
      <c r="V1102" s="334">
        <v>-2.202</v>
      </c>
      <c r="W1102">
        <f t="shared" si="386"/>
        <v>29</v>
      </c>
      <c r="X1102" t="str">
        <f t="shared" si="387"/>
        <v>Pa3</v>
      </c>
      <c r="AA1102" s="334">
        <v>1.40514438981532</v>
      </c>
      <c r="AB1102" s="334">
        <v>1.0466341439191189E-2</v>
      </c>
    </row>
    <row r="1103" spans="1:28" outlineLevel="2">
      <c r="A1103">
        <v>166</v>
      </c>
      <c r="B1103" t="s">
        <v>2463</v>
      </c>
      <c r="C1103" s="334">
        <v>3.7123198023809172</v>
      </c>
      <c r="D1103" s="334">
        <v>0.74711896940332734</v>
      </c>
      <c r="E1103" s="334">
        <v>17.713416383227639</v>
      </c>
      <c r="F1103" s="334">
        <v>1.102538913389107</v>
      </c>
      <c r="G1103" s="334">
        <v>42.184959551537176</v>
      </c>
      <c r="H1103" s="334">
        <v>67785013.22278975</v>
      </c>
      <c r="I1103" s="334">
        <v>1.3818836747474399</v>
      </c>
      <c r="J1103" s="334">
        <v>5.3096622626059977</v>
      </c>
      <c r="K1103" s="334">
        <v>1.321736758061131</v>
      </c>
      <c r="L1103" s="334">
        <v>57.269329466213172</v>
      </c>
      <c r="M1103" s="334" t="s">
        <v>30</v>
      </c>
      <c r="N1103" s="334" t="s">
        <v>30</v>
      </c>
      <c r="O1103" s="334" t="s">
        <v>30</v>
      </c>
      <c r="P1103" s="334" t="s">
        <v>30</v>
      </c>
      <c r="Q1103" s="334" t="s">
        <v>30</v>
      </c>
      <c r="R1103" s="334">
        <v>9.874366996724287E-5</v>
      </c>
      <c r="S1103" s="334" t="s">
        <v>30</v>
      </c>
      <c r="T1103" s="334" t="s">
        <v>30</v>
      </c>
      <c r="U1103" s="595">
        <f t="shared" si="385"/>
        <v>57.269329466213172</v>
      </c>
      <c r="V1103" s="334">
        <v>-0.56999999999999995</v>
      </c>
      <c r="W1103">
        <f t="shared" si="386"/>
        <v>30</v>
      </c>
      <c r="X1103" t="str">
        <f t="shared" si="387"/>
        <v>Wa4</v>
      </c>
      <c r="AA1103" s="334">
        <v>0.85633361122235663</v>
      </c>
      <c r="AB1103" s="334">
        <v>1.1906125675687929E-2</v>
      </c>
    </row>
    <row r="1104" spans="1:28" outlineLevel="2">
      <c r="A1104">
        <v>167</v>
      </c>
      <c r="B1104" t="s">
        <v>2464</v>
      </c>
      <c r="C1104" s="334">
        <v>4.0406942236461711</v>
      </c>
      <c r="D1104" s="334">
        <v>0.70189633739799362</v>
      </c>
      <c r="E1104" s="334">
        <v>19.103364873888811</v>
      </c>
      <c r="F1104" s="334">
        <v>1.198433677564849</v>
      </c>
      <c r="G1104" s="334">
        <v>37.557144083506792</v>
      </c>
      <c r="H1104" s="334">
        <v>62506215.590668947</v>
      </c>
      <c r="I1104" s="334">
        <v>2.0157008569380661</v>
      </c>
      <c r="J1104" s="334">
        <v>5.2104632639627226</v>
      </c>
      <c r="K1104" s="334">
        <v>1.467365722714151</v>
      </c>
      <c r="L1104" s="334">
        <v>58.580445103076769</v>
      </c>
      <c r="M1104" s="334" t="s">
        <v>30</v>
      </c>
      <c r="N1104" s="334" t="s">
        <v>30</v>
      </c>
      <c r="O1104" s="334" t="s">
        <v>30</v>
      </c>
      <c r="P1104" s="334" t="s">
        <v>30</v>
      </c>
      <c r="Q1104" s="334" t="s">
        <v>30</v>
      </c>
      <c r="R1104" s="334">
        <v>8.758478822719286E-5</v>
      </c>
      <c r="S1104" s="334" t="s">
        <v>30</v>
      </c>
      <c r="T1104" s="334" t="s">
        <v>30</v>
      </c>
      <c r="U1104" s="595">
        <f t="shared" si="385"/>
        <v>58.580445103076769</v>
      </c>
      <c r="V1104" s="334">
        <v>-1.73999999999999</v>
      </c>
      <c r="W1104">
        <f t="shared" si="386"/>
        <v>31</v>
      </c>
      <c r="X1104" t="str">
        <f t="shared" si="387"/>
        <v>Gl4</v>
      </c>
      <c r="AA1104" s="334">
        <v>0.93900506240184711</v>
      </c>
      <c r="AB1104" s="334">
        <v>1.1189403986285471E-2</v>
      </c>
    </row>
    <row r="1105" spans="1:28" outlineLevel="2">
      <c r="A1105">
        <v>168</v>
      </c>
      <c r="B1105" t="s">
        <v>2465</v>
      </c>
      <c r="C1105" s="334">
        <v>3.7609947215012411</v>
      </c>
      <c r="D1105" s="334">
        <v>0.69591328176265554</v>
      </c>
      <c r="E1105" s="334">
        <v>17.8877445289829</v>
      </c>
      <c r="F1105" s="334">
        <v>1.069649393587617</v>
      </c>
      <c r="G1105" s="334">
        <v>40.635638861142489</v>
      </c>
      <c r="H1105" s="334">
        <v>68479342.811182305</v>
      </c>
      <c r="I1105" s="334">
        <v>2.0370693271975191</v>
      </c>
      <c r="J1105" s="334">
        <v>5.5311006219579983</v>
      </c>
      <c r="K1105" s="334">
        <v>1.5486340392971869</v>
      </c>
      <c r="L1105" s="334">
        <v>58.147445292232369</v>
      </c>
      <c r="M1105" s="334" t="s">
        <v>30</v>
      </c>
      <c r="N1105" s="334" t="s">
        <v>30</v>
      </c>
      <c r="O1105" s="334" t="s">
        <v>30</v>
      </c>
      <c r="P1105" s="334" t="s">
        <v>30</v>
      </c>
      <c r="Q1105" s="334" t="s">
        <v>30</v>
      </c>
      <c r="R1105" s="334">
        <v>9.9089622167448338E-5</v>
      </c>
      <c r="S1105" s="334" t="s">
        <v>30</v>
      </c>
      <c r="T1105" s="334" t="s">
        <v>30</v>
      </c>
      <c r="U1105" s="595">
        <f t="shared" si="385"/>
        <v>58.147445292232369</v>
      </c>
      <c r="V1105" s="334">
        <v>-0.212999999999999</v>
      </c>
      <c r="W1105">
        <f t="shared" si="386"/>
        <v>32</v>
      </c>
      <c r="X1105" t="str">
        <f t="shared" si="387"/>
        <v>Ro1</v>
      </c>
      <c r="AA1105" s="334">
        <v>0.94818849661765592</v>
      </c>
      <c r="AB1105" s="334">
        <v>1.13695151928296E-2</v>
      </c>
    </row>
    <row r="1106" spans="1:28" outlineLevel="2">
      <c r="A1106">
        <v>169</v>
      </c>
      <c r="B1106" t="s">
        <v>2466</v>
      </c>
      <c r="C1106" s="334">
        <v>3.747840382814553</v>
      </c>
      <c r="D1106" s="334">
        <v>0.72520119832783458</v>
      </c>
      <c r="E1106" s="334">
        <v>17.584539660718981</v>
      </c>
      <c r="F1106" s="334">
        <v>1.204968268306408</v>
      </c>
      <c r="G1106" s="334">
        <v>40.708435573936619</v>
      </c>
      <c r="H1106" s="334">
        <v>68829298.76087074</v>
      </c>
      <c r="I1106" s="334">
        <v>2.124539117558033</v>
      </c>
      <c r="J1106" s="334">
        <v>5.5017071909005564</v>
      </c>
      <c r="K1106" s="334">
        <v>1.839719834905722</v>
      </c>
      <c r="L1106" s="334">
        <v>57.231809871164238</v>
      </c>
      <c r="M1106" s="334" t="s">
        <v>30</v>
      </c>
      <c r="N1106" s="334" t="s">
        <v>30</v>
      </c>
      <c r="O1106" s="334" t="s">
        <v>30</v>
      </c>
      <c r="P1106" s="334" t="s">
        <v>30</v>
      </c>
      <c r="Q1106" s="334" t="s">
        <v>30</v>
      </c>
      <c r="R1106" s="334">
        <v>1.019945565691303E-4</v>
      </c>
      <c r="S1106" s="334" t="s">
        <v>30</v>
      </c>
      <c r="T1106" s="334" t="s">
        <v>30</v>
      </c>
      <c r="U1106" s="595">
        <f t="shared" si="385"/>
        <v>57.231809871164238</v>
      </c>
      <c r="V1106" s="334">
        <v>0.16500000000000001</v>
      </c>
      <c r="W1106">
        <f t="shared" si="386"/>
        <v>33</v>
      </c>
      <c r="X1106" t="str">
        <f t="shared" si="387"/>
        <v>Gr2</v>
      </c>
      <c r="AA1106" s="334">
        <v>0.89931382165524976</v>
      </c>
      <c r="AB1106" s="334">
        <v>1.163116535771457E-2</v>
      </c>
    </row>
    <row r="1107" spans="1:28" outlineLevel="2">
      <c r="A1107">
        <v>170</v>
      </c>
      <c r="B1107" t="s">
        <v>2467</v>
      </c>
      <c r="C1107" s="334">
        <v>3.8475373558717729</v>
      </c>
      <c r="D1107" s="334">
        <v>0.72717651623950341</v>
      </c>
      <c r="E1107" s="334">
        <v>18.530932316065758</v>
      </c>
      <c r="F1107" s="334">
        <v>1.306116701113075</v>
      </c>
      <c r="G1107" s="334">
        <v>37.516757046895471</v>
      </c>
      <c r="H1107" s="334">
        <v>64325695.633411542</v>
      </c>
      <c r="I1107" s="334">
        <v>2.4066574564175842</v>
      </c>
      <c r="J1107" s="334">
        <v>5.301313227400148</v>
      </c>
      <c r="K1107" s="334">
        <v>2.0126893893268569</v>
      </c>
      <c r="L1107" s="334">
        <v>57.158542044197397</v>
      </c>
      <c r="M1107" s="334" t="s">
        <v>30</v>
      </c>
      <c r="N1107" s="334" t="s">
        <v>30</v>
      </c>
      <c r="O1107" s="334" t="s">
        <v>30</v>
      </c>
      <c r="P1107" s="334" t="s">
        <v>30</v>
      </c>
      <c r="Q1107" s="334" t="s">
        <v>30</v>
      </c>
      <c r="R1107" s="334">
        <v>9.2757167984664515E-5</v>
      </c>
      <c r="S1107" s="334" t="s">
        <v>30</v>
      </c>
      <c r="T1107" s="334" t="s">
        <v>30</v>
      </c>
      <c r="U1107" s="595">
        <f t="shared" si="385"/>
        <v>57.158542044197397</v>
      </c>
      <c r="V1107" s="334">
        <v>-1.6859999999999999</v>
      </c>
      <c r="W1107">
        <f t="shared" si="386"/>
        <v>34</v>
      </c>
      <c r="X1107" t="str">
        <f t="shared" si="387"/>
        <v>Po0</v>
      </c>
      <c r="AA1107" s="334">
        <v>0.77715822255497069</v>
      </c>
      <c r="AB1107" s="334">
        <v>1.196216207156427E-2</v>
      </c>
    </row>
    <row r="1108" spans="1:28" outlineLevel="2">
      <c r="A1108">
        <v>171</v>
      </c>
      <c r="B1108" t="s">
        <v>2468</v>
      </c>
      <c r="C1108" s="334">
        <v>3.8152037268012791</v>
      </c>
      <c r="D1108" s="334">
        <v>0.7365433357449277</v>
      </c>
      <c r="E1108" s="334">
        <v>17.797631409397258</v>
      </c>
      <c r="F1108" s="334">
        <v>1.0366338789626941</v>
      </c>
      <c r="G1108" s="334">
        <v>38.815327629253673</v>
      </c>
      <c r="H1108" s="334">
        <v>72468282.259423822</v>
      </c>
      <c r="I1108" s="334">
        <v>1.66876676821277</v>
      </c>
      <c r="J1108" s="334">
        <v>5.1228851490839133</v>
      </c>
      <c r="K1108" s="334">
        <v>1.741227247120438</v>
      </c>
      <c r="L1108" s="334">
        <v>56.31938551665035</v>
      </c>
      <c r="M1108" s="334" t="s">
        <v>30</v>
      </c>
      <c r="N1108" s="334" t="s">
        <v>30</v>
      </c>
      <c r="O1108" s="334" t="s">
        <v>30</v>
      </c>
      <c r="P1108" s="334" t="s">
        <v>30</v>
      </c>
      <c r="Q1108" s="334" t="s">
        <v>30</v>
      </c>
      <c r="R1108" s="334">
        <v>9.3251261095756363E-5</v>
      </c>
      <c r="S1108" s="334" t="s">
        <v>30</v>
      </c>
      <c r="T1108" s="334" t="s">
        <v>30</v>
      </c>
      <c r="U1108" s="595">
        <f t="shared" si="385"/>
        <v>56.31938551665035</v>
      </c>
      <c r="V1108" s="334">
        <v>-1.383</v>
      </c>
      <c r="W1108">
        <f t="shared" si="386"/>
        <v>35</v>
      </c>
      <c r="X1108" t="str">
        <f t="shared" si="387"/>
        <v>Wu9</v>
      </c>
      <c r="AA1108" s="334">
        <v>0.7112492660170382</v>
      </c>
      <c r="AB1108" s="334">
        <v>1.2872381635297589E-2</v>
      </c>
    </row>
    <row r="1109" spans="1:28" outlineLevel="2">
      <c r="A1109">
        <v>172</v>
      </c>
      <c r="B1109" t="s">
        <v>2469</v>
      </c>
      <c r="C1109" s="334">
        <v>3.4429299397064699</v>
      </c>
      <c r="D1109" s="334">
        <v>0.72386819416128567</v>
      </c>
      <c r="E1109" s="334">
        <v>18.175391827392819</v>
      </c>
      <c r="F1109" s="334">
        <v>1.040819121234035</v>
      </c>
      <c r="G1109" s="334">
        <v>38.245791244315413</v>
      </c>
      <c r="H1109" s="334">
        <v>56839200.321431041</v>
      </c>
      <c r="I1109" s="334">
        <v>1.842689324592178</v>
      </c>
      <c r="J1109" s="334">
        <v>5.2742302348662466</v>
      </c>
      <c r="K1109" s="334">
        <v>2.016921916008235</v>
      </c>
      <c r="L1109" s="334">
        <v>57.20571621581594</v>
      </c>
      <c r="M1109" s="334" t="s">
        <v>30</v>
      </c>
      <c r="N1109" s="334" t="s">
        <v>30</v>
      </c>
      <c r="O1109" s="334" t="s">
        <v>30</v>
      </c>
      <c r="P1109" s="334" t="s">
        <v>30</v>
      </c>
      <c r="Q1109" s="334" t="s">
        <v>30</v>
      </c>
      <c r="R1109" s="334">
        <v>9.4399496884432324E-5</v>
      </c>
      <c r="S1109" s="334" t="s">
        <v>30</v>
      </c>
      <c r="T1109" s="334" t="s">
        <v>30</v>
      </c>
      <c r="U1109" s="595">
        <f t="shared" si="385"/>
        <v>57.20571621581594</v>
      </c>
      <c r="V1109" s="334">
        <v>4.3680000000000003</v>
      </c>
      <c r="W1109">
        <f t="shared" si="386"/>
        <v>36</v>
      </c>
      <c r="X1109" t="str">
        <f t="shared" si="387"/>
        <v>Bo2</v>
      </c>
      <c r="AA1109" s="334">
        <v>0.65597080708879418</v>
      </c>
      <c r="AB1109" s="334">
        <v>1.3289410953368641E-2</v>
      </c>
    </row>
    <row r="1110" spans="1:28" outlineLevel="2">
      <c r="A1110">
        <v>173</v>
      </c>
      <c r="B1110" t="s">
        <v>2470</v>
      </c>
      <c r="C1110" s="334">
        <v>3.9706517852711798</v>
      </c>
      <c r="D1110" s="334">
        <v>0.70790297326247542</v>
      </c>
      <c r="E1110" s="334">
        <v>19.052761453072289</v>
      </c>
      <c r="F1110" s="334">
        <v>1.0673620681639531</v>
      </c>
      <c r="G1110" s="334">
        <v>42.552506786812046</v>
      </c>
      <c r="H1110" s="334">
        <v>63228848.824374869</v>
      </c>
      <c r="I1110" s="334">
        <v>1.5266531390765159</v>
      </c>
      <c r="J1110" s="334">
        <v>5.0926851689143877</v>
      </c>
      <c r="K1110" s="334">
        <v>1.9947113169791959</v>
      </c>
      <c r="L1110" s="334">
        <v>57.238075143825689</v>
      </c>
      <c r="M1110" s="334" t="s">
        <v>30</v>
      </c>
      <c r="N1110" s="334" t="s">
        <v>30</v>
      </c>
      <c r="O1110" s="334" t="s">
        <v>30</v>
      </c>
      <c r="P1110" s="334" t="s">
        <v>30</v>
      </c>
      <c r="Q1110" s="334" t="s">
        <v>30</v>
      </c>
      <c r="R1110" s="334">
        <v>8.4339660161222326E-5</v>
      </c>
      <c r="S1110" s="334" t="s">
        <v>30</v>
      </c>
      <c r="T1110" s="334" t="s">
        <v>30</v>
      </c>
      <c r="U1110" s="595">
        <f t="shared" si="385"/>
        <v>57.238075143825689</v>
      </c>
      <c r="V1110" s="334">
        <v>-1.077</v>
      </c>
      <c r="W1110">
        <f t="shared" si="386"/>
        <v>37</v>
      </c>
      <c r="X1110" t="str">
        <f t="shared" si="387"/>
        <v>Ha5</v>
      </c>
      <c r="AA1110" s="334">
        <v>0.83889592814139458</v>
      </c>
      <c r="AB1110" s="334">
        <v>1.267266228737722E-2</v>
      </c>
    </row>
    <row r="1111" spans="1:28" outlineLevel="2">
      <c r="A1111">
        <v>174</v>
      </c>
      <c r="B1111" t="s">
        <v>2471</v>
      </c>
      <c r="C1111" s="334">
        <v>3.8072734081787671</v>
      </c>
      <c r="D1111" s="334">
        <v>0.72321699309342546</v>
      </c>
      <c r="E1111" s="334">
        <v>19.376960815609241</v>
      </c>
      <c r="F1111" s="334">
        <v>1.180077342209148</v>
      </c>
      <c r="G1111" s="334">
        <v>45.235220262858988</v>
      </c>
      <c r="H1111" s="334">
        <v>52731713.006296441</v>
      </c>
      <c r="I1111" s="334">
        <v>1.8333306425842739</v>
      </c>
      <c r="J1111" s="334">
        <v>5.6136907934603277</v>
      </c>
      <c r="K1111" s="334">
        <v>1.9342827776846721</v>
      </c>
      <c r="L1111" s="334">
        <v>59.903734812622787</v>
      </c>
      <c r="M1111" s="334" t="s">
        <v>30</v>
      </c>
      <c r="N1111" s="334" t="s">
        <v>30</v>
      </c>
      <c r="O1111" s="334" t="s">
        <v>30</v>
      </c>
      <c r="P1111" s="334" t="s">
        <v>30</v>
      </c>
      <c r="Q1111" s="334" t="s">
        <v>30</v>
      </c>
      <c r="R1111" s="334">
        <v>9.4036248703141014E-5</v>
      </c>
      <c r="S1111" s="334" t="s">
        <v>30</v>
      </c>
      <c r="T1111" s="334" t="s">
        <v>30</v>
      </c>
      <c r="U1111" s="595">
        <f t="shared" si="385"/>
        <v>59.903734812622787</v>
      </c>
      <c r="V1111" s="334">
        <v>0.72899999999999998</v>
      </c>
      <c r="W1111">
        <f t="shared" si="386"/>
        <v>38</v>
      </c>
      <c r="X1111" t="str">
        <f t="shared" si="387"/>
        <v>Ej6</v>
      </c>
      <c r="AA1111" s="334">
        <v>0.60303189045589911</v>
      </c>
      <c r="AB1111" s="334">
        <v>1.3961337064830151E-2</v>
      </c>
    </row>
    <row r="1112" spans="1:28" outlineLevel="2">
      <c r="A1112">
        <v>175</v>
      </c>
      <c r="B1112" t="s">
        <v>2472</v>
      </c>
      <c r="C1112" s="334">
        <v>3.8021380277304448</v>
      </c>
      <c r="D1112" s="334">
        <v>0.72462677833467171</v>
      </c>
      <c r="E1112" s="334">
        <v>18.933705628540679</v>
      </c>
      <c r="F1112" s="334">
        <v>1.1210112130416181</v>
      </c>
      <c r="G1112" s="334">
        <v>43.583385222708074</v>
      </c>
      <c r="H1112" s="334">
        <v>60025100.79598894</v>
      </c>
      <c r="I1112" s="334">
        <v>2.2413995237835489</v>
      </c>
      <c r="J1112" s="334">
        <v>5.4555851582843582</v>
      </c>
      <c r="K1112" s="334">
        <v>1.568001461260131</v>
      </c>
      <c r="L1112" s="334">
        <v>61.12223824629914</v>
      </c>
      <c r="M1112" s="334" t="s">
        <v>30</v>
      </c>
      <c r="N1112" s="334" t="s">
        <v>30</v>
      </c>
      <c r="O1112" s="334" t="s">
        <v>30</v>
      </c>
      <c r="P1112" s="334" t="s">
        <v>30</v>
      </c>
      <c r="Q1112" s="334" t="s">
        <v>30</v>
      </c>
      <c r="R1112" s="334">
        <v>8.9956601890327337E-5</v>
      </c>
      <c r="S1112" s="334" t="s">
        <v>30</v>
      </c>
      <c r="T1112" s="334" t="s">
        <v>30</v>
      </c>
      <c r="U1112" s="595">
        <f t="shared" si="385"/>
        <v>61.12223824629914</v>
      </c>
      <c r="V1112" s="334">
        <v>-1.0619999999999901</v>
      </c>
      <c r="W1112">
        <f t="shared" si="386"/>
        <v>39</v>
      </c>
      <c r="X1112" t="str">
        <f t="shared" si="387"/>
        <v>Rh)</v>
      </c>
      <c r="AA1112" s="334">
        <v>0.71591731435993866</v>
      </c>
      <c r="AB1112" s="334">
        <v>1.287335244592178E-2</v>
      </c>
    </row>
    <row r="1113" spans="1:28" outlineLevel="2">
      <c r="A1113">
        <v>176</v>
      </c>
      <c r="B1113" t="s">
        <v>2473</v>
      </c>
      <c r="C1113" s="334">
        <v>4.012476506219949</v>
      </c>
      <c r="D1113" s="334">
        <v>0.72963743670475867</v>
      </c>
      <c r="E1113" s="334">
        <v>20.866816273117799</v>
      </c>
      <c r="F1113" s="334">
        <v>1.2106419020364581</v>
      </c>
      <c r="G1113" s="334">
        <v>43.725411252743825</v>
      </c>
      <c r="H1113" s="334">
        <v>47232044.691588223</v>
      </c>
      <c r="I1113" s="334">
        <v>1.866256847773236</v>
      </c>
      <c r="J1113" s="334">
        <v>5.2405629044786339</v>
      </c>
      <c r="K1113" s="334">
        <v>1.81685069393798</v>
      </c>
      <c r="L1113" s="334">
        <v>60.848948787506231</v>
      </c>
      <c r="M1113" s="334" t="s">
        <v>30</v>
      </c>
      <c r="N1113" s="334" t="s">
        <v>30</v>
      </c>
      <c r="O1113" s="334" t="s">
        <v>30</v>
      </c>
      <c r="P1113" s="334" t="s">
        <v>30</v>
      </c>
      <c r="Q1113" s="334" t="s">
        <v>30</v>
      </c>
      <c r="R1113" s="334">
        <v>8.4528779596454708E-5</v>
      </c>
      <c r="S1113" s="334" t="s">
        <v>30</v>
      </c>
      <c r="T1113" s="334" t="s">
        <v>30</v>
      </c>
      <c r="U1113" s="595">
        <f t="shared" si="385"/>
        <v>60.848948787506231</v>
      </c>
      <c r="V1113" s="334">
        <v>0.16800000000000001</v>
      </c>
      <c r="W1113">
        <f t="shared" si="386"/>
        <v>40</v>
      </c>
      <c r="X1113" t="str">
        <f t="shared" si="387"/>
        <v xml:space="preserve">Bo </v>
      </c>
      <c r="AA1113" s="334">
        <v>0.70238171209713474</v>
      </c>
      <c r="AB1113" s="334">
        <v>1.318719759639592E-2</v>
      </c>
    </row>
    <row r="1114" spans="1:28" outlineLevel="2">
      <c r="A1114">
        <v>177</v>
      </c>
      <c r="B1114" t="s">
        <v>2474</v>
      </c>
      <c r="C1114" s="334">
        <v>3.8671036506902401</v>
      </c>
      <c r="D1114" s="334">
        <v>0.6871956318506367</v>
      </c>
      <c r="E1114" s="334">
        <v>18.61765532179745</v>
      </c>
      <c r="F1114" s="334">
        <v>1.1363547627247981</v>
      </c>
      <c r="G1114" s="334">
        <v>38.608764992737946</v>
      </c>
      <c r="H1114" s="334">
        <v>65261957.996647023</v>
      </c>
      <c r="I1114" s="334">
        <v>2.0334291339976538</v>
      </c>
      <c r="J1114" s="334">
        <v>5.7295162194096676</v>
      </c>
      <c r="K1114" s="334">
        <v>1.8495727842533081</v>
      </c>
      <c r="L1114" s="334">
        <v>57.515942898787877</v>
      </c>
      <c r="M1114" s="334" t="s">
        <v>30</v>
      </c>
      <c r="N1114" s="334" t="s">
        <v>30</v>
      </c>
      <c r="O1114" s="334" t="s">
        <v>30</v>
      </c>
      <c r="P1114" s="334" t="s">
        <v>30</v>
      </c>
      <c r="Q1114" s="334" t="s">
        <v>30</v>
      </c>
      <c r="R1114" s="334">
        <v>1.0302218843148871E-4</v>
      </c>
      <c r="S1114" s="334" t="s">
        <v>30</v>
      </c>
      <c r="T1114" s="334" t="s">
        <v>30</v>
      </c>
      <c r="U1114" s="595">
        <f t="shared" si="385"/>
        <v>57.515942898787877</v>
      </c>
      <c r="V1114" s="334">
        <v>-0.81599999999999995</v>
      </c>
      <c r="W1114">
        <f t="shared" si="386"/>
        <v>41</v>
      </c>
      <c r="X1114" t="str">
        <f t="shared" si="387"/>
        <v>We)</v>
      </c>
      <c r="AA1114" s="334">
        <v>1.1413354839595919</v>
      </c>
      <c r="AB1114" s="334">
        <v>1.1238375896209071E-2</v>
      </c>
    </row>
    <row r="1115" spans="1:28" outlineLevel="2">
      <c r="A1115">
        <v>178</v>
      </c>
      <c r="B1115" t="s">
        <v>2475</v>
      </c>
      <c r="C1115" s="334">
        <v>3.458460220222646</v>
      </c>
      <c r="D1115" s="334">
        <v>0.73422881200913259</v>
      </c>
      <c r="E1115" s="334">
        <v>17.976879736451629</v>
      </c>
      <c r="F1115" s="334">
        <v>1.0681173364275121</v>
      </c>
      <c r="G1115" s="334">
        <v>40.534791295003039</v>
      </c>
      <c r="H1115" s="334">
        <v>60795864.569224931</v>
      </c>
      <c r="I1115" s="334">
        <v>1.806272134464765</v>
      </c>
      <c r="J1115" s="334">
        <v>4.9668331111384569</v>
      </c>
      <c r="K1115" s="334">
        <v>1.6491478866141449</v>
      </c>
      <c r="L1115" s="334">
        <v>58.25822227818923</v>
      </c>
      <c r="M1115" s="334" t="s">
        <v>30</v>
      </c>
      <c r="N1115" s="334" t="s">
        <v>30</v>
      </c>
      <c r="O1115" s="334" t="s">
        <v>30</v>
      </c>
      <c r="P1115" s="334" t="s">
        <v>30</v>
      </c>
      <c r="Q1115" s="334" t="s">
        <v>30</v>
      </c>
      <c r="R1115" s="334">
        <v>8.1589136179395256E-5</v>
      </c>
      <c r="S1115" s="334" t="s">
        <v>30</v>
      </c>
      <c r="T1115" s="334" t="s">
        <v>30</v>
      </c>
      <c r="U1115" s="595">
        <f t="shared" si="385"/>
        <v>58.25822227818923</v>
      </c>
      <c r="V1115" s="334">
        <v>1.6080000000000001</v>
      </c>
      <c r="W1115">
        <f t="shared" si="386"/>
        <v>42</v>
      </c>
      <c r="X1115" t="str">
        <f t="shared" si="387"/>
        <v>In7</v>
      </c>
      <c r="AA1115" s="334">
        <v>0.67497849190807968</v>
      </c>
      <c r="AB1115" s="334">
        <v>1.3435074031813699E-2</v>
      </c>
    </row>
    <row r="1116" spans="1:28" outlineLevel="2">
      <c r="A1116">
        <v>179</v>
      </c>
      <c r="B1116" t="s">
        <v>2476</v>
      </c>
      <c r="C1116" s="334">
        <v>3.5932308465392642</v>
      </c>
      <c r="D1116" s="334">
        <v>0.73508057949469863</v>
      </c>
      <c r="E1116" s="334">
        <v>19.20298613150138</v>
      </c>
      <c r="F1116" s="334">
        <v>1.1926624551240459</v>
      </c>
      <c r="G1116" s="334">
        <v>39.279982896747548</v>
      </c>
      <c r="H1116" s="334">
        <v>49336485.771190807</v>
      </c>
      <c r="I1116" s="334">
        <v>1.7950641291818821</v>
      </c>
      <c r="J1116" s="334">
        <v>5.3683190721235601</v>
      </c>
      <c r="K1116" s="334">
        <v>1.8896599528042399</v>
      </c>
      <c r="L1116" s="334">
        <v>58.291887073098323</v>
      </c>
      <c r="M1116" s="334" t="s">
        <v>30</v>
      </c>
      <c r="N1116" s="334" t="s">
        <v>30</v>
      </c>
      <c r="O1116" s="334" t="s">
        <v>30</v>
      </c>
      <c r="P1116" s="334" t="s">
        <v>30</v>
      </c>
      <c r="Q1116" s="334" t="s">
        <v>30</v>
      </c>
      <c r="R1116" s="334">
        <v>9.1198260358288575E-5</v>
      </c>
      <c r="S1116" s="334" t="s">
        <v>30</v>
      </c>
      <c r="T1116" s="334" t="s">
        <v>30</v>
      </c>
      <c r="U1116" s="595">
        <f t="shared" si="385"/>
        <v>58.291887073098323</v>
      </c>
      <c r="V1116" s="334">
        <v>1.167</v>
      </c>
      <c r="W1116">
        <f t="shared" si="386"/>
        <v>43</v>
      </c>
      <c r="X1116" t="str">
        <f t="shared" si="387"/>
        <v>Mo7</v>
      </c>
      <c r="AA1116" s="334">
        <v>0.64256657120099248</v>
      </c>
      <c r="AB1116" s="334">
        <v>1.356279009155761E-2</v>
      </c>
    </row>
    <row r="1117" spans="1:28" outlineLevel="2">
      <c r="A1117">
        <v>180</v>
      </c>
      <c r="B1117" t="s">
        <v>2477</v>
      </c>
      <c r="C1117" s="334">
        <v>3.9396109195077922</v>
      </c>
      <c r="D1117" s="334">
        <v>0.70530712933649076</v>
      </c>
      <c r="E1117" s="334">
        <v>18.509485032325561</v>
      </c>
      <c r="F1117" s="334">
        <v>1.0704289730666741</v>
      </c>
      <c r="G1117" s="334">
        <v>40.608192759390398</v>
      </c>
      <c r="H1117" s="334">
        <v>63575711.665136009</v>
      </c>
      <c r="I1117" s="334">
        <v>1.9115554563171491</v>
      </c>
      <c r="J1117" s="334">
        <v>5.5401690927444251</v>
      </c>
      <c r="K1117" s="334">
        <v>2.0156424237870061</v>
      </c>
      <c r="L1117" s="334">
        <v>59.680172968863687</v>
      </c>
      <c r="M1117" s="334" t="s">
        <v>30</v>
      </c>
      <c r="N1117" s="334" t="s">
        <v>30</v>
      </c>
      <c r="O1117" s="334" t="s">
        <v>30</v>
      </c>
      <c r="P1117" s="334" t="s">
        <v>30</v>
      </c>
      <c r="Q1117" s="334" t="s">
        <v>30</v>
      </c>
      <c r="R1117" s="334">
        <v>9.6870558853430654E-5</v>
      </c>
      <c r="S1117" s="334" t="s">
        <v>30</v>
      </c>
      <c r="T1117" s="334" t="s">
        <v>30</v>
      </c>
      <c r="U1117" s="595">
        <f t="shared" si="385"/>
        <v>59.680172968863687</v>
      </c>
      <c r="V1117" s="334">
        <v>0.86099999999999999</v>
      </c>
      <c r="W1117">
        <f t="shared" si="386"/>
        <v>44</v>
      </c>
      <c r="X1117" t="str">
        <f t="shared" si="387"/>
        <v>Bi1</v>
      </c>
      <c r="AA1117" s="334">
        <v>0.74138712624259795</v>
      </c>
      <c r="AB1117" s="334">
        <v>1.261801641464644E-2</v>
      </c>
    </row>
    <row r="1118" spans="1:28" outlineLevel="2">
      <c r="A1118">
        <v>181</v>
      </c>
      <c r="B1118" t="s">
        <v>2478</v>
      </c>
      <c r="C1118" s="334">
        <v>3.9749162876969768</v>
      </c>
      <c r="D1118" s="334">
        <v>0.68807613235900944</v>
      </c>
      <c r="E1118" s="334">
        <v>18.960231228575068</v>
      </c>
      <c r="F1118" s="334">
        <v>1.130615130295479</v>
      </c>
      <c r="G1118" s="334">
        <v>43.189779123351002</v>
      </c>
      <c r="H1118" s="334">
        <v>63949623.447577767</v>
      </c>
      <c r="I1118" s="334">
        <v>2.043396653636576</v>
      </c>
      <c r="J1118" s="334">
        <v>5.4175548077152413</v>
      </c>
      <c r="K1118" s="334">
        <v>1.667462818470403</v>
      </c>
      <c r="L1118" s="334">
        <v>59.385213325259087</v>
      </c>
      <c r="M1118" s="334" t="s">
        <v>30</v>
      </c>
      <c r="N1118" s="334" t="s">
        <v>30</v>
      </c>
      <c r="O1118" s="334" t="s">
        <v>30</v>
      </c>
      <c r="P1118" s="334" t="s">
        <v>30</v>
      </c>
      <c r="Q1118" s="334" t="s">
        <v>30</v>
      </c>
      <c r="R1118" s="334">
        <v>9.3352303365711075E-5</v>
      </c>
      <c r="S1118" s="334" t="s">
        <v>30</v>
      </c>
      <c r="T1118" s="334" t="s">
        <v>30</v>
      </c>
      <c r="U1118" s="595">
        <f t="shared" si="385"/>
        <v>59.385213325259087</v>
      </c>
      <c r="V1118" s="334">
        <v>0.218999999999999</v>
      </c>
      <c r="W1118">
        <f t="shared" si="386"/>
        <v>45</v>
      </c>
      <c r="X1118" t="str">
        <f t="shared" si="387"/>
        <v>Cl7</v>
      </c>
      <c r="AA1118" s="334">
        <v>0.74262541230195933</v>
      </c>
      <c r="AB1118" s="334">
        <v>1.205607993913425E-2</v>
      </c>
    </row>
    <row r="1119" spans="1:28" outlineLevel="2">
      <c r="A1119">
        <v>182</v>
      </c>
      <c r="B1119" t="s">
        <v>2479</v>
      </c>
      <c r="C1119" s="334">
        <v>4.0573816122743596</v>
      </c>
      <c r="D1119" s="334">
        <v>0.69827716069997603</v>
      </c>
      <c r="E1119" s="334">
        <v>18.92761018477615</v>
      </c>
      <c r="F1119" s="334">
        <v>1.17605222729006</v>
      </c>
      <c r="G1119" s="334">
        <v>37.387723319373308</v>
      </c>
      <c r="H1119" s="334">
        <v>64699662.731947944</v>
      </c>
      <c r="I1119" s="334">
        <v>2.29948298706694</v>
      </c>
      <c r="J1119" s="334">
        <v>5.7304953888466299</v>
      </c>
      <c r="K1119" s="334">
        <v>1.71006662291648</v>
      </c>
      <c r="L1119" s="334">
        <v>60.554694027137508</v>
      </c>
      <c r="M1119" s="334" t="s">
        <v>30</v>
      </c>
      <c r="N1119" s="334" t="s">
        <v>30</v>
      </c>
      <c r="O1119" s="334" t="s">
        <v>30</v>
      </c>
      <c r="P1119" s="334" t="s">
        <v>30</v>
      </c>
      <c r="Q1119" s="334" t="s">
        <v>30</v>
      </c>
      <c r="R1119" s="334">
        <v>1.0222302286399381E-4</v>
      </c>
      <c r="S1119" s="334" t="s">
        <v>30</v>
      </c>
      <c r="T1119" s="334" t="s">
        <v>30</v>
      </c>
      <c r="U1119" s="595">
        <f t="shared" si="385"/>
        <v>60.554694027137508</v>
      </c>
      <c r="V1119" s="334">
        <v>-1.9770000000000001</v>
      </c>
      <c r="W1119">
        <f t="shared" si="386"/>
        <v>46</v>
      </c>
      <c r="X1119" t="str">
        <f t="shared" si="387"/>
        <v>Ea)</v>
      </c>
      <c r="AA1119" s="334">
        <v>0.79522759006200161</v>
      </c>
      <c r="AB1119" s="334">
        <v>1.2173107445093201E-2</v>
      </c>
    </row>
    <row r="1120" spans="1:28" outlineLevel="2">
      <c r="A1120">
        <v>183</v>
      </c>
      <c r="B1120" t="s">
        <v>2480</v>
      </c>
      <c r="C1120" s="334">
        <v>3.6377516580384119</v>
      </c>
      <c r="D1120" s="334">
        <v>0.72761193682858838</v>
      </c>
      <c r="E1120" s="334">
        <v>19.613767762008241</v>
      </c>
      <c r="F1120" s="334">
        <v>1.135435354843745</v>
      </c>
      <c r="G1120" s="334">
        <v>42.581261252037137</v>
      </c>
      <c r="H1120" s="334">
        <v>49532159.922797538</v>
      </c>
      <c r="I1120" s="334">
        <v>2.1018848825159551</v>
      </c>
      <c r="J1120" s="334">
        <v>5.3315009536437321</v>
      </c>
      <c r="K1120" s="334">
        <v>1.718915158824093</v>
      </c>
      <c r="L1120" s="334">
        <v>57.260602509037817</v>
      </c>
      <c r="M1120" s="334" t="s">
        <v>30</v>
      </c>
      <c r="N1120" s="334" t="s">
        <v>30</v>
      </c>
      <c r="O1120" s="334" t="s">
        <v>30</v>
      </c>
      <c r="P1120" s="334" t="s">
        <v>30</v>
      </c>
      <c r="Q1120" s="334" t="s">
        <v>30</v>
      </c>
      <c r="R1120" s="334">
        <v>9.385858236602809E-5</v>
      </c>
      <c r="S1120" s="334" t="s">
        <v>30</v>
      </c>
      <c r="T1120" s="334" t="s">
        <v>30</v>
      </c>
      <c r="U1120" s="595">
        <f t="shared" si="385"/>
        <v>57.260602509037817</v>
      </c>
      <c r="V1120" s="334">
        <v>1.911</v>
      </c>
      <c r="W1120">
        <f t="shared" si="386"/>
        <v>47</v>
      </c>
      <c r="X1120" t="str">
        <f t="shared" si="387"/>
        <v>Wy1</v>
      </c>
      <c r="AA1120" s="334">
        <v>0.86116572153237547</v>
      </c>
      <c r="AB1120" s="334">
        <v>1.297724193559462E-2</v>
      </c>
    </row>
    <row r="1121" spans="1:28" outlineLevel="2">
      <c r="A1121">
        <v>184</v>
      </c>
      <c r="B1121" t="s">
        <v>2481</v>
      </c>
      <c r="C1121" s="334">
        <v>3.972813256960849</v>
      </c>
      <c r="D1121" s="334">
        <v>0.72328919803025771</v>
      </c>
      <c r="E1121" s="334">
        <v>18.408372975084809</v>
      </c>
      <c r="F1121" s="334">
        <v>1.048404873941343</v>
      </c>
      <c r="G1121" s="334">
        <v>40.347341946730879</v>
      </c>
      <c r="H1121" s="334">
        <v>64646084.658960164</v>
      </c>
      <c r="I1121" s="334">
        <v>1.671208921993536</v>
      </c>
      <c r="J1121" s="334">
        <v>5.511776411363825</v>
      </c>
      <c r="K1121" s="334">
        <v>1.755077876732507</v>
      </c>
      <c r="L1121" s="334">
        <v>60.159606549042863</v>
      </c>
      <c r="M1121" s="334" t="s">
        <v>30</v>
      </c>
      <c r="N1121" s="334" t="s">
        <v>30</v>
      </c>
      <c r="O1121" s="334" t="s">
        <v>30</v>
      </c>
      <c r="P1121" s="334" t="s">
        <v>30</v>
      </c>
      <c r="Q1121" s="334" t="s">
        <v>30</v>
      </c>
      <c r="R1121" s="334">
        <v>9.3267561320117313E-5</v>
      </c>
      <c r="S1121" s="334" t="s">
        <v>30</v>
      </c>
      <c r="T1121" s="334" t="s">
        <v>30</v>
      </c>
      <c r="U1121" s="595">
        <f t="shared" si="385"/>
        <v>60.159606549042863</v>
      </c>
      <c r="V1121" s="334">
        <v>-1.962</v>
      </c>
      <c r="W1121">
        <f t="shared" si="386"/>
        <v>48</v>
      </c>
      <c r="X1121" t="str">
        <f t="shared" si="387"/>
        <v>Wo5</v>
      </c>
      <c r="AA1121" s="334">
        <v>0.6420094173987444</v>
      </c>
      <c r="AB1121" s="334">
        <v>1.491281906111318E-2</v>
      </c>
    </row>
    <row r="1122" spans="1:28" outlineLevel="2">
      <c r="A1122">
        <v>185</v>
      </c>
      <c r="B1122" t="s">
        <v>2482</v>
      </c>
      <c r="C1122" s="334">
        <v>3.609011996952757</v>
      </c>
      <c r="D1122" s="334">
        <v>0.7348722747948051</v>
      </c>
      <c r="E1122" s="334">
        <v>18.298709295556669</v>
      </c>
      <c r="F1122" s="334">
        <v>1.162841465019101</v>
      </c>
      <c r="G1122" s="334">
        <v>39.731641158655648</v>
      </c>
      <c r="H1122" s="334">
        <v>62243933.708882503</v>
      </c>
      <c r="I1122" s="334">
        <v>1.1301241203772849</v>
      </c>
      <c r="J1122" s="334">
        <v>5.3914251122415404</v>
      </c>
      <c r="K1122" s="334">
        <v>1.974461999442976</v>
      </c>
      <c r="L1122" s="334">
        <v>57.758239920673887</v>
      </c>
      <c r="M1122" s="334" t="s">
        <v>30</v>
      </c>
      <c r="N1122" s="334" t="s">
        <v>30</v>
      </c>
      <c r="O1122" s="334" t="s">
        <v>30</v>
      </c>
      <c r="P1122" s="334" t="s">
        <v>30</v>
      </c>
      <c r="Q1122" s="334" t="s">
        <v>30</v>
      </c>
      <c r="R1122" s="334">
        <v>9.4141253378220768E-5</v>
      </c>
      <c r="S1122" s="334" t="s">
        <v>30</v>
      </c>
      <c r="T1122" s="334" t="s">
        <v>30</v>
      </c>
      <c r="U1122" s="595">
        <f t="shared" si="385"/>
        <v>57.758239920673887</v>
      </c>
      <c r="V1122" s="334">
        <v>0.92100000000000004</v>
      </c>
      <c r="W1122">
        <f t="shared" si="386"/>
        <v>49</v>
      </c>
      <c r="X1122" t="str">
        <f t="shared" si="387"/>
        <v>Ha6</v>
      </c>
      <c r="AA1122" s="334">
        <v>0.67856209673507895</v>
      </c>
      <c r="AB1122" s="334">
        <v>1.3172451655461581E-2</v>
      </c>
    </row>
    <row r="1123" spans="1:28" outlineLevel="2">
      <c r="A1123">
        <v>186</v>
      </c>
      <c r="B1123" t="s">
        <v>2483</v>
      </c>
      <c r="C1123" s="334">
        <v>3.5479866434367509</v>
      </c>
      <c r="D1123" s="334">
        <v>0.72892990474629182</v>
      </c>
      <c r="E1123" s="334">
        <v>17.657834782704018</v>
      </c>
      <c r="F1123" s="334">
        <v>1.056763151594041</v>
      </c>
      <c r="G1123" s="334">
        <v>38.599090850972644</v>
      </c>
      <c r="H1123" s="334">
        <v>64407523.329596393</v>
      </c>
      <c r="I1123" s="334">
        <v>2.344618334439704</v>
      </c>
      <c r="J1123" s="334">
        <v>5.2873856768406657</v>
      </c>
      <c r="K1123" s="334">
        <v>1.6305897170255741</v>
      </c>
      <c r="L1123" s="334">
        <v>56.999136773597712</v>
      </c>
      <c r="M1123" s="334" t="s">
        <v>30</v>
      </c>
      <c r="N1123" s="334" t="s">
        <v>30</v>
      </c>
      <c r="O1123" s="334" t="s">
        <v>30</v>
      </c>
      <c r="P1123" s="334" t="s">
        <v>30</v>
      </c>
      <c r="Q1123" s="334" t="s">
        <v>30</v>
      </c>
      <c r="R1123" s="334">
        <v>9.6937403987722693E-5</v>
      </c>
      <c r="S1123" s="334" t="s">
        <v>30</v>
      </c>
      <c r="T1123" s="334" t="s">
        <v>30</v>
      </c>
      <c r="U1123" s="595">
        <f t="shared" si="385"/>
        <v>56.999136773597712</v>
      </c>
      <c r="V1123" s="334">
        <v>0.88500000000000001</v>
      </c>
      <c r="W1123">
        <f t="shared" si="386"/>
        <v>50</v>
      </c>
      <c r="X1123" t="str">
        <f t="shared" si="387"/>
        <v>Wa2</v>
      </c>
      <c r="AA1123" s="334">
        <v>0.72015827377369379</v>
      </c>
      <c r="AB1123" s="334">
        <v>1.2330312846850201E-2</v>
      </c>
    </row>
    <row r="1124" spans="1:28" outlineLevel="2">
      <c r="A1124">
        <v>187</v>
      </c>
      <c r="B1124" t="s">
        <v>2484</v>
      </c>
      <c r="C1124" s="334">
        <v>3.6142989849260458</v>
      </c>
      <c r="D1124" s="334">
        <v>0.70466038750252702</v>
      </c>
      <c r="E1124" s="334">
        <v>17.55091343707031</v>
      </c>
      <c r="F1124" s="334">
        <v>0.96650176587770653</v>
      </c>
      <c r="G1124" s="334">
        <v>45.298738140932933</v>
      </c>
      <c r="H1124" s="334">
        <v>74898691.01336883</v>
      </c>
      <c r="I1124" s="334">
        <v>1.232182372847999</v>
      </c>
      <c r="J1124" s="334">
        <v>5.3527965613813153</v>
      </c>
      <c r="K1124" s="334">
        <v>1.988290496147133</v>
      </c>
      <c r="L1124" s="334">
        <v>54.911428651877337</v>
      </c>
      <c r="M1124" s="334" t="s">
        <v>30</v>
      </c>
      <c r="N1124" s="334" t="s">
        <v>30</v>
      </c>
      <c r="O1124" s="334" t="s">
        <v>30</v>
      </c>
      <c r="P1124" s="334" t="s">
        <v>30</v>
      </c>
      <c r="Q1124" s="334" t="s">
        <v>30</v>
      </c>
      <c r="R1124" s="334">
        <v>9.9966737657764581E-5</v>
      </c>
      <c r="S1124" s="334" t="s">
        <v>30</v>
      </c>
      <c r="T1124" s="334" t="s">
        <v>30</v>
      </c>
      <c r="U1124" s="595">
        <f t="shared" si="385"/>
        <v>54.911428651877337</v>
      </c>
      <c r="V1124" s="334">
        <v>2.7389999999999999</v>
      </c>
      <c r="W1124">
        <f t="shared" si="386"/>
        <v>51</v>
      </c>
      <c r="X1124" t="str">
        <f t="shared" si="387"/>
        <v>Ko9</v>
      </c>
      <c r="AA1124" s="334">
        <v>0.74012425766915158</v>
      </c>
      <c r="AB1124" s="334">
        <v>1.256371683281109E-2</v>
      </c>
    </row>
    <row r="1125" spans="1:28" outlineLevel="2">
      <c r="A1125">
        <v>188</v>
      </c>
      <c r="B1125" t="s">
        <v>2485</v>
      </c>
      <c r="C1125" s="334">
        <v>3.743416884803386</v>
      </c>
      <c r="D1125" s="334">
        <v>0.71126466229072505</v>
      </c>
      <c r="E1125" s="334">
        <v>19.087575712794319</v>
      </c>
      <c r="F1125" s="334">
        <v>1.0844598430691079</v>
      </c>
      <c r="G1125" s="334">
        <v>46.227286870136069</v>
      </c>
      <c r="H1125" s="334">
        <v>61178113.743180677</v>
      </c>
      <c r="I1125" s="334">
        <v>2.0631269906419711</v>
      </c>
      <c r="J1125" s="334">
        <v>5.597155766215999</v>
      </c>
      <c r="K1125" s="334">
        <v>1.755068802094474</v>
      </c>
      <c r="L1125" s="334">
        <v>58.217261805269104</v>
      </c>
      <c r="M1125" s="334" t="s">
        <v>30</v>
      </c>
      <c r="N1125" s="334" t="s">
        <v>30</v>
      </c>
      <c r="O1125" s="334" t="s">
        <v>30</v>
      </c>
      <c r="P1125" s="334" t="s">
        <v>30</v>
      </c>
      <c r="Q1125" s="334" t="s">
        <v>30</v>
      </c>
      <c r="R1125" s="334">
        <v>9.8497108477088615E-5</v>
      </c>
      <c r="S1125" s="334" t="s">
        <v>30</v>
      </c>
      <c r="T1125" s="334" t="s">
        <v>30</v>
      </c>
      <c r="U1125" s="595">
        <f t="shared" si="385"/>
        <v>58.217261805269104</v>
      </c>
      <c r="V1125" s="334">
        <v>-0.81599999999999995</v>
      </c>
      <c r="W1125">
        <f t="shared" si="386"/>
        <v>52</v>
      </c>
      <c r="X1125" t="str">
        <f t="shared" si="387"/>
        <v>Gr6</v>
      </c>
      <c r="AA1125" s="334">
        <v>0.86594473519465964</v>
      </c>
      <c r="AB1125" s="334">
        <v>1.237492435543933E-2</v>
      </c>
    </row>
    <row r="1126" spans="1:28" outlineLevel="2">
      <c r="A1126">
        <v>189</v>
      </c>
      <c r="B1126" t="s">
        <v>2486</v>
      </c>
      <c r="C1126" s="334">
        <v>3.653945560176854</v>
      </c>
      <c r="D1126" s="334">
        <v>0.73449410805851878</v>
      </c>
      <c r="E1126" s="334">
        <v>17.88056952985</v>
      </c>
      <c r="F1126" s="334">
        <v>1.0061897071665959</v>
      </c>
      <c r="G1126" s="334">
        <v>40.890758260446695</v>
      </c>
      <c r="H1126" s="334">
        <v>59155817.847647414</v>
      </c>
      <c r="I1126" s="334">
        <v>1.932666527635136</v>
      </c>
      <c r="J1126" s="334">
        <v>5.4412552921502986</v>
      </c>
      <c r="K1126" s="334">
        <v>1.9652967092945841</v>
      </c>
      <c r="L1126" s="334">
        <v>61.006902243541788</v>
      </c>
      <c r="M1126" s="334" t="s">
        <v>30</v>
      </c>
      <c r="N1126" s="334" t="s">
        <v>30</v>
      </c>
      <c r="O1126" s="334" t="s">
        <v>30</v>
      </c>
      <c r="P1126" s="334" t="s">
        <v>30</v>
      </c>
      <c r="Q1126" s="334" t="s">
        <v>30</v>
      </c>
      <c r="R1126" s="334">
        <v>8.7608519953119126E-5</v>
      </c>
      <c r="S1126" s="334" t="s">
        <v>30</v>
      </c>
      <c r="T1126" s="334" t="s">
        <v>30</v>
      </c>
      <c r="U1126" s="595">
        <f t="shared" si="385"/>
        <v>61.006902243541788</v>
      </c>
      <c r="V1126" s="334">
        <v>0.18</v>
      </c>
      <c r="W1126">
        <f t="shared" si="386"/>
        <v>53</v>
      </c>
      <c r="X1126" t="str">
        <f t="shared" si="387"/>
        <v>Tu6</v>
      </c>
      <c r="AA1126" s="334">
        <v>0.80811105981479037</v>
      </c>
      <c r="AB1126" s="334">
        <v>1.285442735005579E-2</v>
      </c>
    </row>
    <row r="1127" spans="1:28" outlineLevel="2">
      <c r="A1127">
        <v>190</v>
      </c>
      <c r="B1127" t="s">
        <v>2487</v>
      </c>
      <c r="C1127" s="334">
        <v>3.7040050897715031</v>
      </c>
      <c r="D1127" s="334">
        <v>0.73517766946921059</v>
      </c>
      <c r="E1127" s="334">
        <v>18.828189946403249</v>
      </c>
      <c r="F1127" s="334">
        <v>1.149027853150721</v>
      </c>
      <c r="G1127" s="334">
        <v>43.121977194904431</v>
      </c>
      <c r="H1127" s="334">
        <v>58305335.206301421</v>
      </c>
      <c r="I1127" s="334">
        <v>1.8540433742707649</v>
      </c>
      <c r="J1127" s="334">
        <v>5.7165838805145768</v>
      </c>
      <c r="K1127" s="334">
        <v>1.9315343324632579</v>
      </c>
      <c r="L1127" s="334">
        <v>57.969202850981397</v>
      </c>
      <c r="M1127" s="334" t="s">
        <v>30</v>
      </c>
      <c r="N1127" s="334" t="s">
        <v>30</v>
      </c>
      <c r="O1127" s="334" t="s">
        <v>30</v>
      </c>
      <c r="P1127" s="334" t="s">
        <v>30</v>
      </c>
      <c r="Q1127" s="334" t="s">
        <v>30</v>
      </c>
      <c r="R1127" s="334">
        <v>1.0003654906213161E-4</v>
      </c>
      <c r="S1127" s="334" t="s">
        <v>30</v>
      </c>
      <c r="T1127" s="334" t="s">
        <v>30</v>
      </c>
      <c r="U1127" s="595">
        <f t="shared" si="385"/>
        <v>57.969202850981397</v>
      </c>
      <c r="V1127" s="334">
        <v>-0.192</v>
      </c>
      <c r="W1127">
        <f t="shared" si="386"/>
        <v>54</v>
      </c>
      <c r="X1127" t="str">
        <f t="shared" si="387"/>
        <v>Ku5</v>
      </c>
      <c r="AA1127" s="334">
        <v>1.1296673158840651</v>
      </c>
      <c r="AB1127" s="334">
        <v>1.1402538702934419E-2</v>
      </c>
    </row>
    <row r="1128" spans="1:28" outlineLevel="2">
      <c r="A1128">
        <v>191</v>
      </c>
      <c r="B1128" t="s">
        <v>2488</v>
      </c>
      <c r="C1128" s="334">
        <v>3.4981473634528442</v>
      </c>
      <c r="D1128" s="334">
        <v>0.77441806142136393</v>
      </c>
      <c r="E1128" s="334">
        <v>18.451758986357049</v>
      </c>
      <c r="F1128" s="334">
        <v>1.1746219796197841</v>
      </c>
      <c r="G1128" s="334">
        <v>39.170170985081775</v>
      </c>
      <c r="H1128" s="334">
        <v>54193184.576619633</v>
      </c>
      <c r="I1128" s="334">
        <v>1.6374400284101001</v>
      </c>
      <c r="J1128" s="334">
        <v>4.962945922961131</v>
      </c>
      <c r="K1128" s="334">
        <v>1.7695390789318499</v>
      </c>
      <c r="L1128" s="334">
        <v>59.957515194246668</v>
      </c>
      <c r="M1128" s="334" t="s">
        <v>30</v>
      </c>
      <c r="N1128" s="334" t="s">
        <v>30</v>
      </c>
      <c r="O1128" s="334" t="s">
        <v>30</v>
      </c>
      <c r="P1128" s="334" t="s">
        <v>30</v>
      </c>
      <c r="Q1128" s="334" t="s">
        <v>30</v>
      </c>
      <c r="R1128" s="334">
        <v>7.4083306236188252E-5</v>
      </c>
      <c r="S1128" s="334" t="s">
        <v>30</v>
      </c>
      <c r="T1128" s="334" t="s">
        <v>30</v>
      </c>
      <c r="U1128" s="595">
        <f t="shared" si="385"/>
        <v>59.957515194246668</v>
      </c>
      <c r="V1128" s="334">
        <v>1.329</v>
      </c>
      <c r="W1128">
        <f t="shared" si="386"/>
        <v>55</v>
      </c>
      <c r="X1128" t="str">
        <f t="shared" si="387"/>
        <v>Ce5</v>
      </c>
      <c r="AA1128" s="334">
        <v>0.70195680492642654</v>
      </c>
      <c r="AB1128" s="334">
        <v>1.239588290334951E-2</v>
      </c>
    </row>
    <row r="1129" spans="1:28" outlineLevel="2">
      <c r="A1129">
        <v>192</v>
      </c>
      <c r="B1129" t="s">
        <v>2489</v>
      </c>
      <c r="C1129" s="334">
        <v>3.6864699402819658</v>
      </c>
      <c r="D1129" s="334">
        <v>0.68906914423998</v>
      </c>
      <c r="E1129" s="334">
        <v>18.029747439102</v>
      </c>
      <c r="F1129" s="334">
        <v>0.98717156972820186</v>
      </c>
      <c r="G1129" s="334">
        <v>40.72544290313165</v>
      </c>
      <c r="H1129" s="334">
        <v>67142379.80990234</v>
      </c>
      <c r="I1129" s="334">
        <v>1.752408475488566</v>
      </c>
      <c r="J1129" s="334">
        <v>5.1295733204592633</v>
      </c>
      <c r="K1129" s="334">
        <v>1.7436334997519281</v>
      </c>
      <c r="L1129" s="334">
        <v>59.45561317620583</v>
      </c>
      <c r="M1129" s="334" t="s">
        <v>30</v>
      </c>
      <c r="N1129" s="334" t="s">
        <v>30</v>
      </c>
      <c r="O1129" s="334" t="s">
        <v>30</v>
      </c>
      <c r="P1129" s="334" t="s">
        <v>30</v>
      </c>
      <c r="Q1129" s="334" t="s">
        <v>30</v>
      </c>
      <c r="R1129" s="334">
        <v>8.7459050585724863E-5</v>
      </c>
      <c r="S1129" s="334" t="s">
        <v>30</v>
      </c>
      <c r="T1129" s="334" t="s">
        <v>30</v>
      </c>
      <c r="U1129" s="595">
        <f t="shared" si="385"/>
        <v>59.45561317620583</v>
      </c>
      <c r="V1129" s="334">
        <v>-1.224</v>
      </c>
      <c r="W1129">
        <f t="shared" si="386"/>
        <v>56</v>
      </c>
      <c r="X1129" t="str">
        <f t="shared" si="387"/>
        <v>Te0</v>
      </c>
      <c r="AA1129" s="334">
        <v>1.769733323001645</v>
      </c>
      <c r="AB1129" s="334">
        <v>9.5963827243107872E-3</v>
      </c>
    </row>
    <row r="1130" spans="1:28" outlineLevel="2">
      <c r="A1130">
        <v>193</v>
      </c>
      <c r="B1130" t="s">
        <v>2490</v>
      </c>
      <c r="C1130" s="334">
        <v>3.5839377591908792</v>
      </c>
      <c r="D1130" s="334">
        <v>0.7106730693794332</v>
      </c>
      <c r="E1130" s="334">
        <v>18.624111939094039</v>
      </c>
      <c r="F1130" s="334">
        <v>1.062498832373227</v>
      </c>
      <c r="G1130" s="334">
        <v>41.758142465699187</v>
      </c>
      <c r="H1130" s="334">
        <v>56805244.676178843</v>
      </c>
      <c r="I1130" s="334">
        <v>1.624956510270847</v>
      </c>
      <c r="J1130" s="334">
        <v>5.1482013669971494</v>
      </c>
      <c r="K1130" s="334">
        <v>1.6878756521893721</v>
      </c>
      <c r="L1130" s="334">
        <v>62.697724602773498</v>
      </c>
      <c r="M1130" s="334" t="s">
        <v>30</v>
      </c>
      <c r="N1130" s="334" t="s">
        <v>30</v>
      </c>
      <c r="O1130" s="334" t="s">
        <v>30</v>
      </c>
      <c r="P1130" s="334" t="s">
        <v>30</v>
      </c>
      <c r="Q1130" s="334" t="s">
        <v>30</v>
      </c>
      <c r="R1130" s="334">
        <v>7.9631778369821421E-5</v>
      </c>
      <c r="S1130" s="334" t="s">
        <v>30</v>
      </c>
      <c r="T1130" s="334" t="s">
        <v>30</v>
      </c>
      <c r="U1130" s="595">
        <f t="shared" si="385"/>
        <v>62.697724602773498</v>
      </c>
      <c r="V1130" s="334">
        <v>-0.36899999999999999</v>
      </c>
      <c r="W1130">
        <f t="shared" si="386"/>
        <v>57</v>
      </c>
      <c r="X1130" t="str">
        <f t="shared" si="387"/>
        <v>Gl)</v>
      </c>
      <c r="AA1130" s="334">
        <v>0.63173007687925131</v>
      </c>
      <c r="AB1130" s="334">
        <v>1.487513560126196E-2</v>
      </c>
    </row>
    <row r="1131" spans="1:28" outlineLevel="2">
      <c r="A1131">
        <v>194</v>
      </c>
      <c r="B1131" t="s">
        <v>2491</v>
      </c>
      <c r="C1131" s="334">
        <v>3.89948176626622</v>
      </c>
      <c r="D1131" s="334">
        <v>0.74774067951421841</v>
      </c>
      <c r="E1131" s="334">
        <v>18.572215759131591</v>
      </c>
      <c r="F1131" s="334">
        <v>1.080411059580197</v>
      </c>
      <c r="G1131" s="334">
        <v>42.649904172572327</v>
      </c>
      <c r="H1131" s="334">
        <v>61810881.535547301</v>
      </c>
      <c r="I1131" s="334">
        <v>2.306430954981705</v>
      </c>
      <c r="J1131" s="334">
        <v>5.6113482463640416</v>
      </c>
      <c r="K1131" s="334">
        <v>1.747475363942977</v>
      </c>
      <c r="L1131" s="334">
        <v>58.756061446816709</v>
      </c>
      <c r="M1131" s="334" t="s">
        <v>30</v>
      </c>
      <c r="N1131" s="334" t="s">
        <v>30</v>
      </c>
      <c r="O1131" s="334" t="s">
        <v>30</v>
      </c>
      <c r="P1131" s="334" t="s">
        <v>30</v>
      </c>
      <c r="Q1131" s="334" t="s">
        <v>30</v>
      </c>
      <c r="R1131" s="334">
        <v>9.975639635076178E-5</v>
      </c>
      <c r="S1131" s="334" t="s">
        <v>30</v>
      </c>
      <c r="T1131" s="334" t="s">
        <v>30</v>
      </c>
      <c r="U1131" s="595">
        <f t="shared" si="385"/>
        <v>58.756061446816709</v>
      </c>
      <c r="V1131" s="334">
        <v>-0.16200000000000001</v>
      </c>
      <c r="W1131">
        <f t="shared" si="386"/>
        <v>58</v>
      </c>
      <c r="X1131" t="str">
        <f t="shared" si="387"/>
        <v>Ne9</v>
      </c>
      <c r="AA1131" s="334">
        <v>0.74465727053725539</v>
      </c>
      <c r="AB1131" s="334">
        <v>1.2761390788416821E-2</v>
      </c>
    </row>
    <row r="1132" spans="1:28" outlineLevel="2">
      <c r="A1132">
        <v>195</v>
      </c>
      <c r="B1132" t="s">
        <v>2492</v>
      </c>
      <c r="C1132" s="334">
        <v>3.919018491671864</v>
      </c>
      <c r="D1132" s="334">
        <v>0.75139808392882979</v>
      </c>
      <c r="E1132" s="334">
        <v>19.432577127469941</v>
      </c>
      <c r="F1132" s="334">
        <v>0.96632565997479714</v>
      </c>
      <c r="G1132" s="334">
        <v>41.821618326311572</v>
      </c>
      <c r="H1132" s="334">
        <v>58511559.684611157</v>
      </c>
      <c r="I1132" s="334">
        <v>1.715145250238937</v>
      </c>
      <c r="J1132" s="334">
        <v>5.5376490069859949</v>
      </c>
      <c r="K1132" s="334">
        <v>2.069560749106186</v>
      </c>
      <c r="L1132" s="334">
        <v>59.455928567878807</v>
      </c>
      <c r="M1132" s="334" t="s">
        <v>30</v>
      </c>
      <c r="N1132" s="334" t="s">
        <v>30</v>
      </c>
      <c r="O1132" s="334" t="s">
        <v>30</v>
      </c>
      <c r="P1132" s="334" t="s">
        <v>30</v>
      </c>
      <c r="Q1132" s="334" t="s">
        <v>30</v>
      </c>
      <c r="R1132" s="334">
        <v>9.1678314913671446E-5</v>
      </c>
      <c r="S1132" s="334" t="s">
        <v>30</v>
      </c>
      <c r="T1132" s="334" t="s">
        <v>30</v>
      </c>
      <c r="U1132" s="595">
        <f t="shared" si="385"/>
        <v>59.455928567878807</v>
      </c>
      <c r="V1132" s="334">
        <v>0.65400000000000003</v>
      </c>
      <c r="W1132">
        <f t="shared" si="386"/>
        <v>59</v>
      </c>
      <c r="X1132" t="str">
        <f t="shared" si="387"/>
        <v>GR)</v>
      </c>
      <c r="AA1132" s="334">
        <v>0.67926358861748415</v>
      </c>
      <c r="AB1132" s="334">
        <v>1.3582107432546359E-2</v>
      </c>
    </row>
    <row r="1133" spans="1:28" outlineLevel="2">
      <c r="A1133">
        <v>196</v>
      </c>
      <c r="B1133" t="s">
        <v>2493</v>
      </c>
      <c r="C1133" s="334">
        <v>3.804195536802971</v>
      </c>
      <c r="D1133" s="334">
        <v>0.73267798533876427</v>
      </c>
      <c r="E1133" s="334">
        <v>18.206648868789621</v>
      </c>
      <c r="F1133" s="334">
        <v>1.077047655703077</v>
      </c>
      <c r="G1133" s="334">
        <v>42.395506154884536</v>
      </c>
      <c r="H1133" s="334">
        <v>69086155.280785128</v>
      </c>
      <c r="I1133" s="334">
        <v>2.2218889552791108</v>
      </c>
      <c r="J1133" s="334">
        <v>5.3387006885198716</v>
      </c>
      <c r="K1133" s="334">
        <v>1.76738020048154</v>
      </c>
      <c r="L1133" s="334">
        <v>56.282388888613127</v>
      </c>
      <c r="M1133" s="334" t="s">
        <v>30</v>
      </c>
      <c r="N1133" s="334" t="s">
        <v>30</v>
      </c>
      <c r="O1133" s="334" t="s">
        <v>30</v>
      </c>
      <c r="P1133" s="334" t="s">
        <v>30</v>
      </c>
      <c r="Q1133" s="334" t="s">
        <v>30</v>
      </c>
      <c r="R1133" s="334">
        <v>9.7555992572806238E-5</v>
      </c>
      <c r="S1133" s="334" t="s">
        <v>30</v>
      </c>
      <c r="T1133" s="334" t="s">
        <v>30</v>
      </c>
      <c r="U1133" s="595">
        <f t="shared" si="385"/>
        <v>56.282388888613127</v>
      </c>
      <c r="V1133" s="334">
        <v>-0.51300000000000001</v>
      </c>
      <c r="W1133">
        <f t="shared" si="386"/>
        <v>60</v>
      </c>
      <c r="X1133" t="str">
        <f t="shared" si="387"/>
        <v>Me0</v>
      </c>
      <c r="AA1133" s="334">
        <v>1.074668889069184</v>
      </c>
      <c r="AB1133" s="334">
        <v>1.169970488220624E-2</v>
      </c>
    </row>
    <row r="1134" spans="1:28" outlineLevel="2">
      <c r="A1134">
        <v>197</v>
      </c>
      <c r="B1134" t="s">
        <v>2494</v>
      </c>
      <c r="C1134" s="334">
        <v>3.8045654401624969</v>
      </c>
      <c r="D1134" s="334">
        <v>0.74488834427579131</v>
      </c>
      <c r="E1134" s="334">
        <v>18.33308098987985</v>
      </c>
      <c r="F1134" s="334">
        <v>1.000301869633087</v>
      </c>
      <c r="G1134" s="334">
        <v>41.921431635717383</v>
      </c>
      <c r="H1134" s="334">
        <v>65683934.180361673</v>
      </c>
      <c r="I1134" s="334">
        <v>2.000466092626656</v>
      </c>
      <c r="J1134" s="334">
        <v>5.501577492270151</v>
      </c>
      <c r="K1134" s="334">
        <v>1.906955918731857</v>
      </c>
      <c r="L1134" s="334">
        <v>59.653305194465041</v>
      </c>
      <c r="M1134" s="334" t="s">
        <v>30</v>
      </c>
      <c r="N1134" s="334" t="s">
        <v>30</v>
      </c>
      <c r="O1134" s="334" t="s">
        <v>30</v>
      </c>
      <c r="P1134" s="334" t="s">
        <v>30</v>
      </c>
      <c r="Q1134" s="334" t="s">
        <v>30</v>
      </c>
      <c r="R1134" s="334">
        <v>9.3089580991995578E-5</v>
      </c>
      <c r="S1134" s="334" t="s">
        <v>30</v>
      </c>
      <c r="T1134" s="334" t="s">
        <v>30</v>
      </c>
      <c r="U1134" s="595">
        <f t="shared" si="385"/>
        <v>59.653305194465041</v>
      </c>
      <c r="V1134" s="334">
        <v>-0.78300000000000003</v>
      </c>
      <c r="W1134">
        <f t="shared" si="386"/>
        <v>61</v>
      </c>
      <c r="X1134" t="str">
        <f t="shared" si="387"/>
        <v>Yi9</v>
      </c>
      <c r="AA1134" s="334">
        <v>0.7729229363864869</v>
      </c>
      <c r="AB1134" s="334">
        <v>1.309959295727792E-2</v>
      </c>
    </row>
    <row r="1135" spans="1:28" outlineLevel="2">
      <c r="A1135">
        <v>198</v>
      </c>
      <c r="B1135" t="s">
        <v>2495</v>
      </c>
      <c r="C1135" s="334">
        <v>3.7094666285436451</v>
      </c>
      <c r="D1135" s="334">
        <v>0.73593641935336551</v>
      </c>
      <c r="E1135" s="334">
        <v>18.090755508062671</v>
      </c>
      <c r="F1135" s="334">
        <v>1.1190951480608291</v>
      </c>
      <c r="G1135" s="334">
        <v>43.156966541670862</v>
      </c>
      <c r="H1135" s="334">
        <v>65675970.70204328</v>
      </c>
      <c r="I1135" s="334">
        <v>1.780078682845101</v>
      </c>
      <c r="J1135" s="334">
        <v>5.1390038525085586</v>
      </c>
      <c r="K1135" s="334">
        <v>1.8288363426876331</v>
      </c>
      <c r="L1135" s="334">
        <v>57.674587758966823</v>
      </c>
      <c r="M1135" s="334" t="s">
        <v>30</v>
      </c>
      <c r="N1135" s="334" t="s">
        <v>30</v>
      </c>
      <c r="O1135" s="334" t="s">
        <v>30</v>
      </c>
      <c r="P1135" s="334" t="s">
        <v>30</v>
      </c>
      <c r="Q1135" s="334" t="s">
        <v>30</v>
      </c>
      <c r="R1135" s="334">
        <v>8.8575349419045603E-5</v>
      </c>
      <c r="S1135" s="334" t="s">
        <v>30</v>
      </c>
      <c r="T1135" s="334" t="s">
        <v>30</v>
      </c>
      <c r="U1135" s="595">
        <f t="shared" ref="U1135:U1198" si="388">$L1135</f>
        <v>57.674587758966823</v>
      </c>
      <c r="V1135" s="334">
        <v>-0.59099999999999997</v>
      </c>
      <c r="W1135">
        <f t="shared" si="386"/>
        <v>62</v>
      </c>
      <c r="X1135" t="str">
        <f t="shared" si="387"/>
        <v>St)</v>
      </c>
      <c r="AA1135" s="334">
        <v>0.68276470250227739</v>
      </c>
      <c r="AB1135" s="334">
        <v>1.236156983517343E-2</v>
      </c>
    </row>
    <row r="1136" spans="1:28" outlineLevel="2">
      <c r="A1136">
        <v>199</v>
      </c>
      <c r="B1136" t="s">
        <v>2496</v>
      </c>
      <c r="C1136" s="334">
        <v>3.7963214128559888</v>
      </c>
      <c r="D1136" s="334">
        <v>0.71782756859869601</v>
      </c>
      <c r="E1136" s="334">
        <v>17.710700486129461</v>
      </c>
      <c r="F1136" s="334">
        <v>1.073678102667069</v>
      </c>
      <c r="G1136" s="334">
        <v>42.681585239457057</v>
      </c>
      <c r="H1136" s="334">
        <v>72852027.136793882</v>
      </c>
      <c r="I1136" s="334">
        <v>1.950971326805697</v>
      </c>
      <c r="J1136" s="334">
        <v>5.1563113929664164</v>
      </c>
      <c r="K1136" s="334">
        <v>1.95706482575256</v>
      </c>
      <c r="L1136" s="334">
        <v>56.365388716624992</v>
      </c>
      <c r="M1136" s="334" t="s">
        <v>30</v>
      </c>
      <c r="N1136" s="334" t="s">
        <v>30</v>
      </c>
      <c r="O1136" s="334" t="s">
        <v>30</v>
      </c>
      <c r="P1136" s="334" t="s">
        <v>30</v>
      </c>
      <c r="Q1136" s="334" t="s">
        <v>30</v>
      </c>
      <c r="R1136" s="334">
        <v>9.3410299918708631E-5</v>
      </c>
      <c r="S1136" s="334" t="s">
        <v>30</v>
      </c>
      <c r="T1136" s="334" t="s">
        <v>30</v>
      </c>
      <c r="U1136" s="595">
        <f t="shared" si="388"/>
        <v>56.365388716624992</v>
      </c>
      <c r="V1136" s="334">
        <v>1.266</v>
      </c>
      <c r="W1136">
        <f t="shared" ref="W1136:W1199" si="389">W1135+1</f>
        <v>63</v>
      </c>
      <c r="X1136" t="str">
        <f t="shared" si="387"/>
        <v>Ha)</v>
      </c>
      <c r="AA1136" s="334">
        <v>0.8070265352984356</v>
      </c>
      <c r="AB1136" s="334">
        <v>1.2297154412371759E-2</v>
      </c>
    </row>
    <row r="1137" spans="1:28" outlineLevel="2">
      <c r="A1137">
        <v>200</v>
      </c>
      <c r="B1137" t="s">
        <v>2497</v>
      </c>
      <c r="C1137" s="334">
        <v>3.387452284579159</v>
      </c>
      <c r="D1137" s="334">
        <v>0.73355868415543957</v>
      </c>
      <c r="E1137" s="334">
        <v>17.46537701054525</v>
      </c>
      <c r="F1137" s="334">
        <v>1.090350249520784</v>
      </c>
      <c r="G1137" s="334">
        <v>37.96420641925765</v>
      </c>
      <c r="H1137" s="334">
        <v>63226816.032861337</v>
      </c>
      <c r="I1137" s="334">
        <v>1.4543036896845229</v>
      </c>
      <c r="J1137" s="334">
        <v>4.9961498634655586</v>
      </c>
      <c r="K1137" s="334">
        <v>1.6238512585932789</v>
      </c>
      <c r="L1137" s="334">
        <v>60.290304521824062</v>
      </c>
      <c r="M1137" s="334" t="s">
        <v>30</v>
      </c>
      <c r="N1137" s="334" t="s">
        <v>30</v>
      </c>
      <c r="O1137" s="334" t="s">
        <v>30</v>
      </c>
      <c r="P1137" s="334" t="s">
        <v>30</v>
      </c>
      <c r="Q1137" s="334" t="s">
        <v>30</v>
      </c>
      <c r="R1137" s="334">
        <v>8.0405226614386585E-5</v>
      </c>
      <c r="S1137" s="334" t="s">
        <v>30</v>
      </c>
      <c r="T1137" s="334" t="s">
        <v>30</v>
      </c>
      <c r="U1137" s="595">
        <f t="shared" si="388"/>
        <v>60.290304521824062</v>
      </c>
      <c r="V1137" s="334">
        <v>0.75600000000000001</v>
      </c>
      <c r="W1137">
        <f t="shared" si="389"/>
        <v>64</v>
      </c>
      <c r="X1137" t="str">
        <f t="shared" si="387"/>
        <v>Ki7</v>
      </c>
      <c r="AA1137" s="334">
        <v>0.63814529690106725</v>
      </c>
      <c r="AB1137" s="334">
        <v>1.475978234606825E-2</v>
      </c>
    </row>
    <row r="1138" spans="1:28" outlineLevel="2">
      <c r="A1138">
        <v>201</v>
      </c>
      <c r="B1138" t="s">
        <v>2498</v>
      </c>
      <c r="C1138" s="334">
        <v>3.7838140869475878</v>
      </c>
      <c r="D1138" s="334">
        <v>0.72026841375879014</v>
      </c>
      <c r="E1138" s="334">
        <v>18.081793932466891</v>
      </c>
      <c r="F1138" s="334">
        <v>1.0724739989482519</v>
      </c>
      <c r="G1138" s="334">
        <v>42.874240468923254</v>
      </c>
      <c r="H1138" s="334">
        <v>67504782.770908326</v>
      </c>
      <c r="I1138" s="334">
        <v>2.2000047925708071</v>
      </c>
      <c r="J1138" s="334">
        <v>5.6976578247493768</v>
      </c>
      <c r="K1138" s="334">
        <v>1.6639059583940801</v>
      </c>
      <c r="L1138" s="334">
        <v>56.211486470130417</v>
      </c>
      <c r="M1138" s="334" t="s">
        <v>30</v>
      </c>
      <c r="N1138" s="334" t="s">
        <v>30</v>
      </c>
      <c r="O1138" s="334" t="s">
        <v>30</v>
      </c>
      <c r="P1138" s="334" t="s">
        <v>30</v>
      </c>
      <c r="Q1138" s="334" t="s">
        <v>30</v>
      </c>
      <c r="R1138" s="334">
        <v>1.0391205091930439E-4</v>
      </c>
      <c r="S1138" s="334" t="s">
        <v>30</v>
      </c>
      <c r="T1138" s="334" t="s">
        <v>30</v>
      </c>
      <c r="U1138" s="595">
        <f t="shared" si="388"/>
        <v>56.211486470130417</v>
      </c>
      <c r="V1138" s="334">
        <v>2.6999999999999899E-2</v>
      </c>
      <c r="W1138">
        <f t="shared" si="389"/>
        <v>65</v>
      </c>
      <c r="X1138" t="str">
        <f t="shared" ref="X1138:X1201" si="390">LEFT($B1138&amp;"  ",2)&amp;RIGHT(" "&amp;$B1138,1)</f>
        <v>Tr2</v>
      </c>
      <c r="AA1138" s="334">
        <v>1.4488870048154681</v>
      </c>
      <c r="AB1138" s="334">
        <v>1.047952464321558E-2</v>
      </c>
    </row>
    <row r="1139" spans="1:28" outlineLevel="2">
      <c r="A1139">
        <v>202</v>
      </c>
      <c r="B1139" t="s">
        <v>2499</v>
      </c>
      <c r="C1139" s="334">
        <v>3.648787311873849</v>
      </c>
      <c r="D1139" s="334">
        <v>0.75589208008519515</v>
      </c>
      <c r="E1139" s="334">
        <v>18.882360225104371</v>
      </c>
      <c r="F1139" s="334">
        <v>1.2061827368107261</v>
      </c>
      <c r="G1139" s="334">
        <v>42.588334407161994</v>
      </c>
      <c r="H1139" s="334">
        <v>56449754.595201083</v>
      </c>
      <c r="I1139" s="334">
        <v>1.2783908376318709</v>
      </c>
      <c r="J1139" s="334">
        <v>5.0466904660645264</v>
      </c>
      <c r="K1139" s="334">
        <v>1.7877315009823329</v>
      </c>
      <c r="L1139" s="334">
        <v>58.066824721573283</v>
      </c>
      <c r="M1139" s="334" t="s">
        <v>30</v>
      </c>
      <c r="N1139" s="334" t="s">
        <v>30</v>
      </c>
      <c r="O1139" s="334" t="s">
        <v>30</v>
      </c>
      <c r="P1139" s="334" t="s">
        <v>30</v>
      </c>
      <c r="Q1139" s="334" t="s">
        <v>30</v>
      </c>
      <c r="R1139" s="334">
        <v>8.5164367540745004E-5</v>
      </c>
      <c r="S1139" s="334" t="s">
        <v>30</v>
      </c>
      <c r="T1139" s="334" t="s">
        <v>30</v>
      </c>
      <c r="U1139" s="595">
        <f t="shared" si="388"/>
        <v>58.066824721573283</v>
      </c>
      <c r="V1139" s="334">
        <v>0.57899999999999996</v>
      </c>
      <c r="W1139">
        <f t="shared" si="389"/>
        <v>66</v>
      </c>
      <c r="X1139" t="str">
        <f t="shared" si="390"/>
        <v>Mu6</v>
      </c>
      <c r="AA1139" s="334">
        <v>0.63986753619204784</v>
      </c>
      <c r="AB1139" s="334">
        <v>1.61106519607035E-2</v>
      </c>
    </row>
    <row r="1140" spans="1:28" outlineLevel="2">
      <c r="A1140">
        <v>203</v>
      </c>
      <c r="B1140" t="s">
        <v>2500</v>
      </c>
      <c r="C1140" s="334">
        <v>3.671816580964546</v>
      </c>
      <c r="D1140" s="334">
        <v>0.73742442862262014</v>
      </c>
      <c r="E1140" s="334">
        <v>18.375617060904471</v>
      </c>
      <c r="F1140" s="334">
        <v>1.077284159728743</v>
      </c>
      <c r="G1140" s="334">
        <v>40.299223512055853</v>
      </c>
      <c r="H1140" s="334">
        <v>59053869.95239605</v>
      </c>
      <c r="I1140" s="334">
        <v>2.225830148619504</v>
      </c>
      <c r="J1140" s="334">
        <v>5.3452953224990978</v>
      </c>
      <c r="K1140" s="334">
        <v>1.824308625291327</v>
      </c>
      <c r="L1140" s="334">
        <v>60.28691949985474</v>
      </c>
      <c r="M1140" s="334" t="s">
        <v>30</v>
      </c>
      <c r="N1140" s="334" t="s">
        <v>30</v>
      </c>
      <c r="O1140" s="334" t="s">
        <v>30</v>
      </c>
      <c r="P1140" s="334" t="s">
        <v>30</v>
      </c>
      <c r="Q1140" s="334" t="s">
        <v>30</v>
      </c>
      <c r="R1140" s="334">
        <v>8.8408816152045806E-5</v>
      </c>
      <c r="S1140" s="334" t="s">
        <v>30</v>
      </c>
      <c r="T1140" s="334" t="s">
        <v>30</v>
      </c>
      <c r="U1140" s="595">
        <f t="shared" si="388"/>
        <v>60.28691949985474</v>
      </c>
      <c r="V1140" s="334">
        <v>-1.101</v>
      </c>
      <c r="W1140">
        <f t="shared" si="389"/>
        <v>67</v>
      </c>
      <c r="X1140" t="str">
        <f t="shared" si="390"/>
        <v>Gr5</v>
      </c>
      <c r="AA1140" s="334">
        <v>0.71900287828024589</v>
      </c>
      <c r="AB1140" s="334">
        <v>1.4018770924441291E-2</v>
      </c>
    </row>
    <row r="1141" spans="1:28" outlineLevel="2">
      <c r="A1141">
        <v>204</v>
      </c>
      <c r="B1141" t="s">
        <v>2501</v>
      </c>
      <c r="C1141" s="334">
        <v>3.76312932513753</v>
      </c>
      <c r="D1141" s="334">
        <v>0.73504812571814782</v>
      </c>
      <c r="E1141" s="334">
        <v>19.347863095779321</v>
      </c>
      <c r="F1141" s="334">
        <v>1.073975488156935</v>
      </c>
      <c r="G1141" s="334">
        <v>42.912853207190366</v>
      </c>
      <c r="H1141" s="334">
        <v>57829443.732445002</v>
      </c>
      <c r="I1141" s="334">
        <v>1.8403907789827121</v>
      </c>
      <c r="J1141" s="334">
        <v>4.8899627254505491</v>
      </c>
      <c r="K1141" s="334">
        <v>1.707813784526754</v>
      </c>
      <c r="L1141" s="334">
        <v>57.866681788018752</v>
      </c>
      <c r="M1141" s="334" t="s">
        <v>30</v>
      </c>
      <c r="N1141" s="334" t="s">
        <v>30</v>
      </c>
      <c r="O1141" s="334" t="s">
        <v>30</v>
      </c>
      <c r="P1141" s="334" t="s">
        <v>30</v>
      </c>
      <c r="Q1141" s="334" t="s">
        <v>30</v>
      </c>
      <c r="R1141" s="334">
        <v>8.2894058944819237E-5</v>
      </c>
      <c r="S1141" s="334" t="s">
        <v>30</v>
      </c>
      <c r="T1141" s="334" t="s">
        <v>30</v>
      </c>
      <c r="U1141" s="595">
        <f t="shared" si="388"/>
        <v>57.866681788018752</v>
      </c>
      <c r="V1141" s="334">
        <v>4.4999999999999998E-2</v>
      </c>
      <c r="W1141">
        <f t="shared" si="389"/>
        <v>68</v>
      </c>
      <c r="X1141" t="str">
        <f t="shared" si="390"/>
        <v>GR7</v>
      </c>
      <c r="AA1141" s="334">
        <v>0.72110071522489638</v>
      </c>
      <c r="AB1141" s="334">
        <v>1.407604815799283E-2</v>
      </c>
    </row>
    <row r="1142" spans="1:28" outlineLevel="2">
      <c r="A1142">
        <v>205</v>
      </c>
      <c r="B1142" t="s">
        <v>2502</v>
      </c>
      <c r="C1142" s="334">
        <v>3.9111292618946112</v>
      </c>
      <c r="D1142" s="334">
        <v>0.72102769911919151</v>
      </c>
      <c r="E1142" s="334">
        <v>18.366274859415562</v>
      </c>
      <c r="F1142" s="334">
        <v>1.1338088822557799</v>
      </c>
      <c r="G1142" s="334">
        <v>41.784114182198756</v>
      </c>
      <c r="H1142" s="334">
        <v>61473135.676155053</v>
      </c>
      <c r="I1142" s="334">
        <v>1.684167784716359</v>
      </c>
      <c r="J1142" s="334">
        <v>5.4244851822130773</v>
      </c>
      <c r="K1142" s="334">
        <v>1.735612379173157</v>
      </c>
      <c r="L1142" s="334">
        <v>60.636552668305498</v>
      </c>
      <c r="M1142" s="334" t="s">
        <v>30</v>
      </c>
      <c r="N1142" s="334" t="s">
        <v>30</v>
      </c>
      <c r="O1142" s="334" t="s">
        <v>30</v>
      </c>
      <c r="P1142" s="334" t="s">
        <v>30</v>
      </c>
      <c r="Q1142" s="334" t="s">
        <v>30</v>
      </c>
      <c r="R1142" s="334">
        <v>8.8851986328334173E-5</v>
      </c>
      <c r="S1142" s="334" t="s">
        <v>30</v>
      </c>
      <c r="T1142" s="334" t="s">
        <v>30</v>
      </c>
      <c r="U1142" s="595">
        <f t="shared" si="388"/>
        <v>60.636552668305498</v>
      </c>
      <c r="V1142" s="334">
        <v>-2.5979999999999999</v>
      </c>
      <c r="W1142">
        <f t="shared" si="389"/>
        <v>69</v>
      </c>
      <c r="X1142" t="str">
        <f t="shared" si="390"/>
        <v>Ke1</v>
      </c>
      <c r="AA1142" s="334">
        <v>0.65192577533327811</v>
      </c>
      <c r="AB1142" s="334">
        <v>1.462806452460042E-2</v>
      </c>
    </row>
    <row r="1143" spans="1:28" outlineLevel="2">
      <c r="A1143">
        <v>206</v>
      </c>
      <c r="B1143" t="s">
        <v>2503</v>
      </c>
      <c r="C1143" s="334">
        <v>3.9040220889362551</v>
      </c>
      <c r="D1143" s="334">
        <v>0.71181346520613042</v>
      </c>
      <c r="E1143" s="334">
        <v>18.378115746831249</v>
      </c>
      <c r="F1143" s="334">
        <v>1.1143599462710669</v>
      </c>
      <c r="G1143" s="334">
        <v>41.619346220103246</v>
      </c>
      <c r="H1143" s="334">
        <v>65586942.274027564</v>
      </c>
      <c r="I1143" s="334">
        <v>1.7984400752098391</v>
      </c>
      <c r="J1143" s="334">
        <v>5.1258144015920983</v>
      </c>
      <c r="K1143" s="334">
        <v>1.9042923001255581</v>
      </c>
      <c r="L1143" s="334">
        <v>57.477650808836323</v>
      </c>
      <c r="M1143" s="334" t="s">
        <v>30</v>
      </c>
      <c r="N1143" s="334" t="s">
        <v>30</v>
      </c>
      <c r="O1143" s="334" t="s">
        <v>30</v>
      </c>
      <c r="P1143" s="334" t="s">
        <v>30</v>
      </c>
      <c r="Q1143" s="334" t="s">
        <v>30</v>
      </c>
      <c r="R1143" s="334">
        <v>9.0112488089829723E-5</v>
      </c>
      <c r="S1143" s="334" t="s">
        <v>30</v>
      </c>
      <c r="T1143" s="334" t="s">
        <v>30</v>
      </c>
      <c r="U1143" s="595">
        <f t="shared" si="388"/>
        <v>57.477650808836323</v>
      </c>
      <c r="V1143" s="334">
        <v>-2.109</v>
      </c>
      <c r="W1143">
        <f t="shared" si="389"/>
        <v>70</v>
      </c>
      <c r="X1143" t="str">
        <f t="shared" si="390"/>
        <v>Ha6</v>
      </c>
      <c r="AA1143" s="334">
        <v>1.497604309096761</v>
      </c>
      <c r="AB1143" s="334">
        <v>9.9277915982065416E-3</v>
      </c>
    </row>
    <row r="1144" spans="1:28" outlineLevel="2">
      <c r="A1144">
        <v>207</v>
      </c>
      <c r="B1144" t="s">
        <v>2504</v>
      </c>
      <c r="C1144" s="334">
        <v>3.5567939973907161</v>
      </c>
      <c r="D1144" s="334">
        <v>0.761090163070404</v>
      </c>
      <c r="E1144" s="334">
        <v>18.93117095509551</v>
      </c>
      <c r="F1144" s="334">
        <v>1.020165705106681</v>
      </c>
      <c r="G1144" s="334">
        <v>40.622743195314307</v>
      </c>
      <c r="H1144" s="334">
        <v>53691468.091630973</v>
      </c>
      <c r="I1144" s="334">
        <v>1.9732629715173211</v>
      </c>
      <c r="J1144" s="334">
        <v>5.5355354991117611</v>
      </c>
      <c r="K1144" s="334">
        <v>1.515195307863427</v>
      </c>
      <c r="L1144" s="334">
        <v>57.657314552000649</v>
      </c>
      <c r="M1144" s="334" t="s">
        <v>30</v>
      </c>
      <c r="N1144" s="334" t="s">
        <v>30</v>
      </c>
      <c r="O1144" s="334" t="s">
        <v>30</v>
      </c>
      <c r="P1144" s="334" t="s">
        <v>30</v>
      </c>
      <c r="Q1144" s="334" t="s">
        <v>30</v>
      </c>
      <c r="R1144" s="334">
        <v>1.031631490792311E-4</v>
      </c>
      <c r="S1144" s="334" t="s">
        <v>30</v>
      </c>
      <c r="T1144" s="334" t="s">
        <v>30</v>
      </c>
      <c r="U1144" s="595">
        <f t="shared" si="388"/>
        <v>57.657314552000649</v>
      </c>
      <c r="V1144" s="334">
        <v>-9.2999999999999999E-2</v>
      </c>
      <c r="W1144">
        <f t="shared" si="389"/>
        <v>71</v>
      </c>
      <c r="X1144" t="str">
        <f t="shared" si="390"/>
        <v>Mu7</v>
      </c>
      <c r="AA1144" s="334">
        <v>0.70551687628075799</v>
      </c>
      <c r="AB1144" s="334">
        <v>1.4661209685484761E-2</v>
      </c>
    </row>
    <row r="1145" spans="1:28" outlineLevel="2">
      <c r="A1145">
        <v>208</v>
      </c>
      <c r="B1145" t="s">
        <v>2505</v>
      </c>
      <c r="C1145" s="334">
        <v>3.543456108891629</v>
      </c>
      <c r="D1145" s="334">
        <v>0.73028979664921156</v>
      </c>
      <c r="E1145" s="334">
        <v>18.824465165483151</v>
      </c>
      <c r="F1145" s="334">
        <v>1.013691795946442</v>
      </c>
      <c r="G1145" s="334">
        <v>38.721913920641299</v>
      </c>
      <c r="H1145" s="334">
        <v>51686264.622941867</v>
      </c>
      <c r="I1145" s="334">
        <v>2.0599344491979621</v>
      </c>
      <c r="J1145" s="334">
        <v>5.1993316273305323</v>
      </c>
      <c r="K1145" s="334">
        <v>2.037170787821287</v>
      </c>
      <c r="L1145" s="334">
        <v>58.508879883119533</v>
      </c>
      <c r="M1145" s="334" t="s">
        <v>30</v>
      </c>
      <c r="N1145" s="334" t="s">
        <v>30</v>
      </c>
      <c r="O1145" s="334" t="s">
        <v>30</v>
      </c>
      <c r="P1145" s="334" t="s">
        <v>30</v>
      </c>
      <c r="Q1145" s="334" t="s">
        <v>30</v>
      </c>
      <c r="R1145" s="334">
        <v>8.4437455178100552E-5</v>
      </c>
      <c r="S1145" s="334" t="s">
        <v>30</v>
      </c>
      <c r="T1145" s="334" t="s">
        <v>30</v>
      </c>
      <c r="U1145" s="595">
        <f t="shared" si="388"/>
        <v>58.508879883119533</v>
      </c>
      <c r="V1145" s="334">
        <v>4.2059999999999897</v>
      </c>
      <c r="W1145">
        <f t="shared" si="389"/>
        <v>72</v>
      </c>
      <c r="X1145" t="str">
        <f t="shared" si="390"/>
        <v>Mo2</v>
      </c>
      <c r="AA1145" s="334">
        <v>0.67780403835308278</v>
      </c>
      <c r="AB1145" s="334">
        <v>1.3633093919879911E-2</v>
      </c>
    </row>
    <row r="1146" spans="1:28" outlineLevel="2">
      <c r="A1146">
        <v>209</v>
      </c>
      <c r="B1146" t="s">
        <v>2506</v>
      </c>
      <c r="C1146" s="334">
        <v>3.7724213709884502</v>
      </c>
      <c r="D1146" s="334">
        <v>0.72979178045500781</v>
      </c>
      <c r="E1146" s="334">
        <v>18.327112531747879</v>
      </c>
      <c r="F1146" s="334">
        <v>1.1072803179181001</v>
      </c>
      <c r="G1146" s="334">
        <v>42.917889134650004</v>
      </c>
      <c r="H1146" s="334">
        <v>64931954.885019131</v>
      </c>
      <c r="I1146" s="334">
        <v>1.919014147879597</v>
      </c>
      <c r="J1146" s="334">
        <v>5.4978678221051256</v>
      </c>
      <c r="K1146" s="334">
        <v>1.866941952519894</v>
      </c>
      <c r="L1146" s="334">
        <v>58.84977320572672</v>
      </c>
      <c r="M1146" s="334" t="s">
        <v>30</v>
      </c>
      <c r="N1146" s="334" t="s">
        <v>30</v>
      </c>
      <c r="O1146" s="334" t="s">
        <v>30</v>
      </c>
      <c r="P1146" s="334" t="s">
        <v>30</v>
      </c>
      <c r="Q1146" s="334" t="s">
        <v>30</v>
      </c>
      <c r="R1146" s="334">
        <v>9.5070166550795707E-5</v>
      </c>
      <c r="S1146" s="334" t="s">
        <v>30</v>
      </c>
      <c r="T1146" s="334" t="s">
        <v>30</v>
      </c>
      <c r="U1146" s="595">
        <f t="shared" si="388"/>
        <v>58.84977320572672</v>
      </c>
      <c r="V1146" s="334">
        <v>-0.70199999999999996</v>
      </c>
      <c r="W1146">
        <f t="shared" si="389"/>
        <v>73</v>
      </c>
      <c r="X1146" t="str">
        <f t="shared" si="390"/>
        <v>Wi4</v>
      </c>
      <c r="AA1146" s="334">
        <v>0.73052083676937807</v>
      </c>
      <c r="AB1146" s="334">
        <v>1.250282374015906E-2</v>
      </c>
    </row>
    <row r="1147" spans="1:28" outlineLevel="2">
      <c r="A1147">
        <v>210</v>
      </c>
      <c r="B1147" t="s">
        <v>2507</v>
      </c>
      <c r="C1147" s="334">
        <v>3.976956851481678</v>
      </c>
      <c r="D1147" s="334">
        <v>0.71192833814957657</v>
      </c>
      <c r="E1147" s="334">
        <v>19.428136525087449</v>
      </c>
      <c r="F1147" s="334">
        <v>1.0480585611697011</v>
      </c>
      <c r="G1147" s="334">
        <v>44.168974111919674</v>
      </c>
      <c r="H1147" s="334">
        <v>61456124.010359943</v>
      </c>
      <c r="I1147" s="334">
        <v>1.924017137680146</v>
      </c>
      <c r="J1147" s="334">
        <v>5.23859417468422</v>
      </c>
      <c r="K1147" s="334">
        <v>1.7528705648045371</v>
      </c>
      <c r="L1147" s="334">
        <v>58.601753979842513</v>
      </c>
      <c r="M1147" s="334" t="s">
        <v>30</v>
      </c>
      <c r="N1147" s="334" t="s">
        <v>30</v>
      </c>
      <c r="O1147" s="334" t="s">
        <v>30</v>
      </c>
      <c r="P1147" s="334" t="s">
        <v>30</v>
      </c>
      <c r="Q1147" s="334" t="s">
        <v>30</v>
      </c>
      <c r="R1147" s="334">
        <v>9.0201037717732406E-5</v>
      </c>
      <c r="S1147" s="334" t="s">
        <v>30</v>
      </c>
      <c r="T1147" s="334" t="s">
        <v>30</v>
      </c>
      <c r="U1147" s="595">
        <f t="shared" si="388"/>
        <v>58.601753979842513</v>
      </c>
      <c r="V1147" s="334">
        <v>-0.252</v>
      </c>
      <c r="W1147">
        <f t="shared" si="389"/>
        <v>74</v>
      </c>
      <c r="X1147" t="str">
        <f t="shared" si="390"/>
        <v>Co)</v>
      </c>
      <c r="AA1147" s="334">
        <v>0.83169700774684041</v>
      </c>
      <c r="AB1147" s="334">
        <v>1.3066549137519109E-2</v>
      </c>
    </row>
    <row r="1148" spans="1:28" outlineLevel="2">
      <c r="A1148">
        <v>211</v>
      </c>
      <c r="B1148" t="s">
        <v>2508</v>
      </c>
      <c r="C1148" s="334">
        <v>3.7748557810127732</v>
      </c>
      <c r="D1148" s="334">
        <v>0.7080614932531526</v>
      </c>
      <c r="E1148" s="334">
        <v>18.327964375573931</v>
      </c>
      <c r="F1148" s="334">
        <v>1.032136773383638</v>
      </c>
      <c r="G1148" s="334">
        <v>43.40353940786548</v>
      </c>
      <c r="H1148" s="334">
        <v>65217341.542865291</v>
      </c>
      <c r="I1148" s="334">
        <v>2.1802190350842658</v>
      </c>
      <c r="J1148" s="334">
        <v>5.3222743492022593</v>
      </c>
      <c r="K1148" s="334">
        <v>1.6735238802488019</v>
      </c>
      <c r="L1148" s="334">
        <v>58.235048756370283</v>
      </c>
      <c r="M1148" s="334" t="s">
        <v>30</v>
      </c>
      <c r="N1148" s="334" t="s">
        <v>30</v>
      </c>
      <c r="O1148" s="334" t="s">
        <v>30</v>
      </c>
      <c r="P1148" s="334" t="s">
        <v>30</v>
      </c>
      <c r="Q1148" s="334" t="s">
        <v>30</v>
      </c>
      <c r="R1148" s="334">
        <v>9.1679060574542873E-5</v>
      </c>
      <c r="S1148" s="334" t="s">
        <v>30</v>
      </c>
      <c r="T1148" s="334" t="s">
        <v>30</v>
      </c>
      <c r="U1148" s="595">
        <f t="shared" si="388"/>
        <v>58.235048756370283</v>
      </c>
      <c r="V1148" s="334">
        <v>-1.248</v>
      </c>
      <c r="W1148">
        <f t="shared" si="389"/>
        <v>75</v>
      </c>
      <c r="X1148" t="str">
        <f t="shared" si="390"/>
        <v>Ro3</v>
      </c>
      <c r="AA1148" s="334">
        <v>0.82237913325402334</v>
      </c>
      <c r="AB1148" s="334">
        <v>1.2913683357980399E-2</v>
      </c>
    </row>
    <row r="1149" spans="1:28" outlineLevel="2">
      <c r="A1149">
        <v>212</v>
      </c>
      <c r="B1149" t="s">
        <v>2509</v>
      </c>
      <c r="C1149" s="334">
        <v>3.933496870029185</v>
      </c>
      <c r="D1149" s="334">
        <v>0.72032409115388529</v>
      </c>
      <c r="E1149" s="334">
        <v>18.312216090014559</v>
      </c>
      <c r="F1149" s="334">
        <v>1.0472118897873131</v>
      </c>
      <c r="G1149" s="334">
        <v>39.889974909668901</v>
      </c>
      <c r="H1149" s="334">
        <v>67523157.251012594</v>
      </c>
      <c r="I1149" s="334">
        <v>2.1522843729921899</v>
      </c>
      <c r="J1149" s="334">
        <v>5.2666334033067299</v>
      </c>
      <c r="K1149" s="334">
        <v>1.650659302328261</v>
      </c>
      <c r="L1149" s="334">
        <v>58.614342038522338</v>
      </c>
      <c r="M1149" s="334" t="s">
        <v>30</v>
      </c>
      <c r="N1149" s="334" t="s">
        <v>30</v>
      </c>
      <c r="O1149" s="334" t="s">
        <v>30</v>
      </c>
      <c r="P1149" s="334" t="s">
        <v>30</v>
      </c>
      <c r="Q1149" s="334" t="s">
        <v>30</v>
      </c>
      <c r="R1149" s="334">
        <v>8.9590681755238188E-5</v>
      </c>
      <c r="S1149" s="334" t="s">
        <v>30</v>
      </c>
      <c r="T1149" s="334" t="s">
        <v>30</v>
      </c>
      <c r="U1149" s="595">
        <f t="shared" si="388"/>
        <v>58.614342038522338</v>
      </c>
      <c r="V1149" s="334">
        <v>1.395</v>
      </c>
      <c r="W1149">
        <f t="shared" si="389"/>
        <v>76</v>
      </c>
      <c r="X1149" t="str">
        <f t="shared" si="390"/>
        <v>Wi)</v>
      </c>
      <c r="AA1149" s="334">
        <v>0.77303560095479029</v>
      </c>
      <c r="AB1149" s="334">
        <v>1.3134548704694731E-2</v>
      </c>
    </row>
    <row r="1150" spans="1:28" outlineLevel="2">
      <c r="A1150">
        <v>213</v>
      </c>
      <c r="B1150" t="s">
        <v>2510</v>
      </c>
      <c r="C1150" s="334">
        <v>3.9209976075319379</v>
      </c>
      <c r="D1150" s="334">
        <v>0.72501533596494228</v>
      </c>
      <c r="E1150" s="334">
        <v>18.659567524186411</v>
      </c>
      <c r="F1150" s="334">
        <v>1.099331123889826</v>
      </c>
      <c r="G1150" s="334">
        <v>41.037010561465948</v>
      </c>
      <c r="H1150" s="334">
        <v>63210079.68959596</v>
      </c>
      <c r="I1150" s="334">
        <v>2.523010115508193</v>
      </c>
      <c r="J1150" s="334">
        <v>5.5094517587881802</v>
      </c>
      <c r="K1150" s="334">
        <v>1.6810064986027391</v>
      </c>
      <c r="L1150" s="334">
        <v>59.907011205411912</v>
      </c>
      <c r="M1150" s="334" t="s">
        <v>30</v>
      </c>
      <c r="N1150" s="334" t="s">
        <v>30</v>
      </c>
      <c r="O1150" s="334" t="s">
        <v>30</v>
      </c>
      <c r="P1150" s="334" t="s">
        <v>30</v>
      </c>
      <c r="Q1150" s="334" t="s">
        <v>30</v>
      </c>
      <c r="R1150" s="334">
        <v>9.7690158599044726E-5</v>
      </c>
      <c r="S1150" s="334" t="s">
        <v>30</v>
      </c>
      <c r="T1150" s="334" t="s">
        <v>30</v>
      </c>
      <c r="U1150" s="595">
        <f t="shared" si="388"/>
        <v>59.907011205411912</v>
      </c>
      <c r="V1150" s="334">
        <v>-1.1279999999999999</v>
      </c>
      <c r="W1150">
        <f t="shared" si="389"/>
        <v>77</v>
      </c>
      <c r="X1150" t="str">
        <f t="shared" si="390"/>
        <v>Wa6</v>
      </c>
      <c r="AA1150" s="334">
        <v>0.87672388723334549</v>
      </c>
      <c r="AB1150" s="334">
        <v>1.222601049680655E-2</v>
      </c>
    </row>
    <row r="1151" spans="1:28" outlineLevel="2">
      <c r="A1151">
        <v>214</v>
      </c>
      <c r="B1151" t="s">
        <v>2511</v>
      </c>
      <c r="C1151" s="334">
        <v>3.953397283553755</v>
      </c>
      <c r="D1151" s="334">
        <v>0.71266393633865932</v>
      </c>
      <c r="E1151" s="334">
        <v>18.584330854456908</v>
      </c>
      <c r="F1151" s="334">
        <v>1.1551611831717541</v>
      </c>
      <c r="G1151" s="334">
        <v>37.666685468832021</v>
      </c>
      <c r="H1151" s="334">
        <v>62408282.10781958</v>
      </c>
      <c r="I1151" s="334">
        <v>2.1446013913664421</v>
      </c>
      <c r="J1151" s="334">
        <v>5.3286147108818769</v>
      </c>
      <c r="K1151" s="334">
        <v>1.6346584572418159</v>
      </c>
      <c r="L1151" s="334">
        <v>58.312396791870178</v>
      </c>
      <c r="M1151" s="334" t="s">
        <v>30</v>
      </c>
      <c r="N1151" s="334" t="s">
        <v>30</v>
      </c>
      <c r="O1151" s="334" t="s">
        <v>30</v>
      </c>
      <c r="P1151" s="334" t="s">
        <v>30</v>
      </c>
      <c r="Q1151" s="334" t="s">
        <v>30</v>
      </c>
      <c r="R1151" s="334">
        <v>9.199493396849369E-5</v>
      </c>
      <c r="S1151" s="334" t="s">
        <v>30</v>
      </c>
      <c r="T1151" s="334" t="s">
        <v>30</v>
      </c>
      <c r="U1151" s="595">
        <f t="shared" si="388"/>
        <v>58.312396791870178</v>
      </c>
      <c r="V1151" s="334">
        <v>-0.52800000000000002</v>
      </c>
      <c r="W1151">
        <f t="shared" si="389"/>
        <v>78</v>
      </c>
      <c r="X1151" t="str">
        <f t="shared" si="390"/>
        <v>Gu8</v>
      </c>
      <c r="AA1151" s="334">
        <v>0.81380568706386369</v>
      </c>
      <c r="AB1151" s="334">
        <v>1.330059191772337E-2</v>
      </c>
    </row>
    <row r="1152" spans="1:28" outlineLevel="2">
      <c r="A1152">
        <v>215</v>
      </c>
      <c r="B1152" t="s">
        <v>2512</v>
      </c>
      <c r="C1152" s="334">
        <v>3.825485861918533</v>
      </c>
      <c r="D1152" s="334">
        <v>0.70869312610834867</v>
      </c>
      <c r="E1152" s="334">
        <v>17.574096297443461</v>
      </c>
      <c r="F1152" s="334">
        <v>1.090682371954121</v>
      </c>
      <c r="G1152" s="334">
        <v>39.607393494133831</v>
      </c>
      <c r="H1152" s="334">
        <v>69107392.915250167</v>
      </c>
      <c r="I1152" s="334">
        <v>2.427786781569476</v>
      </c>
      <c r="J1152" s="334">
        <v>5.7013339896225936</v>
      </c>
      <c r="K1152" s="334">
        <v>1.7390492380361751</v>
      </c>
      <c r="L1152" s="334">
        <v>57.848170581963458</v>
      </c>
      <c r="M1152" s="334" t="s">
        <v>30</v>
      </c>
      <c r="N1152" s="334" t="s">
        <v>30</v>
      </c>
      <c r="O1152" s="334" t="s">
        <v>30</v>
      </c>
      <c r="P1152" s="334" t="s">
        <v>30</v>
      </c>
      <c r="Q1152" s="334" t="s">
        <v>30</v>
      </c>
      <c r="R1152" s="334">
        <v>1.045164225378099E-4</v>
      </c>
      <c r="S1152" s="334" t="s">
        <v>30</v>
      </c>
      <c r="T1152" s="334" t="s">
        <v>30</v>
      </c>
      <c r="U1152" s="595">
        <f t="shared" si="388"/>
        <v>57.848170581963458</v>
      </c>
      <c r="V1152" s="334">
        <v>-1.206</v>
      </c>
      <c r="W1152">
        <f t="shared" si="389"/>
        <v>79</v>
      </c>
      <c r="X1152" t="str">
        <f t="shared" si="390"/>
        <v>Gr1</v>
      </c>
      <c r="AA1152" s="334">
        <v>0.70739690359437857</v>
      </c>
      <c r="AB1152" s="334">
        <v>1.283657256718523E-2</v>
      </c>
    </row>
    <row r="1153" spans="1:28" outlineLevel="2">
      <c r="A1153">
        <v>216</v>
      </c>
      <c r="B1153" t="s">
        <v>2513</v>
      </c>
      <c r="C1153" s="334">
        <v>3.8389229298012499</v>
      </c>
      <c r="D1153" s="334">
        <v>0.73642327379738159</v>
      </c>
      <c r="E1153" s="334">
        <v>17.845555913734</v>
      </c>
      <c r="F1153" s="334">
        <v>1.0236058045657159</v>
      </c>
      <c r="G1153" s="334">
        <v>48.246654966384966</v>
      </c>
      <c r="H1153" s="334">
        <v>71075568.342963487</v>
      </c>
      <c r="I1153" s="334">
        <v>1.94681579917492</v>
      </c>
      <c r="J1153" s="334">
        <v>5.1783564372084747</v>
      </c>
      <c r="K1153" s="334">
        <v>1.764501916453703</v>
      </c>
      <c r="L1153" s="334">
        <v>56.816033514195702</v>
      </c>
      <c r="M1153" s="334" t="s">
        <v>30</v>
      </c>
      <c r="N1153" s="334" t="s">
        <v>30</v>
      </c>
      <c r="O1153" s="334" t="s">
        <v>30</v>
      </c>
      <c r="P1153" s="334" t="s">
        <v>30</v>
      </c>
      <c r="Q1153" s="334" t="s">
        <v>30</v>
      </c>
      <c r="R1153" s="334">
        <v>9.534937071252418E-5</v>
      </c>
      <c r="S1153" s="334" t="s">
        <v>30</v>
      </c>
      <c r="T1153" s="334" t="s">
        <v>30</v>
      </c>
      <c r="U1153" s="595">
        <f t="shared" si="388"/>
        <v>56.816033514195702</v>
      </c>
      <c r="V1153" s="334">
        <v>-1.9379999999999999</v>
      </c>
      <c r="W1153">
        <f t="shared" si="389"/>
        <v>80</v>
      </c>
      <c r="X1153" t="str">
        <f t="shared" si="390"/>
        <v>Ta0</v>
      </c>
      <c r="AA1153" s="334">
        <v>0.75578567710354139</v>
      </c>
      <c r="AB1153" s="334">
        <v>1.344883507923977E-2</v>
      </c>
    </row>
    <row r="1154" spans="1:28" outlineLevel="2">
      <c r="A1154">
        <v>217</v>
      </c>
      <c r="B1154" t="s">
        <v>2514</v>
      </c>
      <c r="C1154" s="334">
        <v>3.582001378911746</v>
      </c>
      <c r="D1154" s="334">
        <v>0.7531268856099842</v>
      </c>
      <c r="E1154" s="334">
        <v>18.290122227686648</v>
      </c>
      <c r="F1154" s="334">
        <v>1.047206239072527</v>
      </c>
      <c r="G1154" s="334">
        <v>39.958102225215242</v>
      </c>
      <c r="H1154" s="334">
        <v>58335686.617057323</v>
      </c>
      <c r="I1154" s="334">
        <v>2.2338738353611478</v>
      </c>
      <c r="J1154" s="334">
        <v>5.7062076772717401</v>
      </c>
      <c r="K1154" s="334">
        <v>1.7393376220290391</v>
      </c>
      <c r="L1154" s="334">
        <v>58.047072182805557</v>
      </c>
      <c r="M1154" s="334" t="s">
        <v>30</v>
      </c>
      <c r="N1154" s="334" t="s">
        <v>30</v>
      </c>
      <c r="O1154" s="334" t="s">
        <v>30</v>
      </c>
      <c r="P1154" s="334" t="s">
        <v>30</v>
      </c>
      <c r="Q1154" s="334" t="s">
        <v>30</v>
      </c>
      <c r="R1154" s="334">
        <v>1.0349891164818179E-4</v>
      </c>
      <c r="S1154" s="334" t="s">
        <v>30</v>
      </c>
      <c r="T1154" s="334" t="s">
        <v>30</v>
      </c>
      <c r="U1154" s="595">
        <f t="shared" si="388"/>
        <v>58.047072182805557</v>
      </c>
      <c r="V1154" s="334">
        <v>1.3740000000000001</v>
      </c>
      <c r="W1154">
        <f t="shared" si="389"/>
        <v>81</v>
      </c>
      <c r="X1154" t="str">
        <f t="shared" si="390"/>
        <v>Le4</v>
      </c>
      <c r="AA1154" s="334">
        <v>0.68794209618976843</v>
      </c>
      <c r="AB1154" s="334">
        <v>1.398806453998442E-2</v>
      </c>
    </row>
    <row r="1155" spans="1:28" outlineLevel="2">
      <c r="A1155">
        <v>218</v>
      </c>
      <c r="B1155" t="s">
        <v>2515</v>
      </c>
      <c r="C1155" s="334">
        <v>3.8140088950299642</v>
      </c>
      <c r="D1155" s="334">
        <v>0.72515822182932432</v>
      </c>
      <c r="E1155" s="334">
        <v>19.058131644811549</v>
      </c>
      <c r="F1155" s="334">
        <v>1.1022168312570679</v>
      </c>
      <c r="G1155" s="334">
        <v>43.495517343848071</v>
      </c>
      <c r="H1155" s="334">
        <v>59916571.855325408</v>
      </c>
      <c r="I1155" s="334">
        <v>1.467348172744305</v>
      </c>
      <c r="J1155" s="334">
        <v>5.2531441981396139</v>
      </c>
      <c r="K1155" s="334">
        <v>1.6581849123580299</v>
      </c>
      <c r="L1155" s="334">
        <v>59.062023221884289</v>
      </c>
      <c r="M1155" s="334" t="s">
        <v>30</v>
      </c>
      <c r="N1155" s="334" t="s">
        <v>30</v>
      </c>
      <c r="O1155" s="334" t="s">
        <v>30</v>
      </c>
      <c r="P1155" s="334" t="s">
        <v>30</v>
      </c>
      <c r="Q1155" s="334" t="s">
        <v>30</v>
      </c>
      <c r="R1155" s="334">
        <v>8.8086772373325355E-5</v>
      </c>
      <c r="S1155" s="334" t="s">
        <v>30</v>
      </c>
      <c r="T1155" s="334" t="s">
        <v>30</v>
      </c>
      <c r="U1155" s="595">
        <f t="shared" si="388"/>
        <v>59.062023221884289</v>
      </c>
      <c r="V1155" s="334">
        <v>-1.4430000000000001</v>
      </c>
      <c r="W1155">
        <f t="shared" si="389"/>
        <v>82</v>
      </c>
      <c r="X1155" t="str">
        <f t="shared" si="390"/>
        <v>La5</v>
      </c>
      <c r="AA1155" s="334">
        <v>1.010504855544224</v>
      </c>
      <c r="AB1155" s="334">
        <v>1.1710117305782289E-2</v>
      </c>
    </row>
    <row r="1156" spans="1:28" outlineLevel="2">
      <c r="A1156">
        <v>219</v>
      </c>
      <c r="B1156" t="s">
        <v>2516</v>
      </c>
      <c r="C1156" s="334">
        <v>4.0294094548101063</v>
      </c>
      <c r="D1156" s="334">
        <v>0.71479119801077229</v>
      </c>
      <c r="E1156" s="334">
        <v>19.117435949673599</v>
      </c>
      <c r="F1156" s="334">
        <v>1.1935036858881509</v>
      </c>
      <c r="G1156" s="334">
        <v>41.278357109571438</v>
      </c>
      <c r="H1156" s="334">
        <v>58204798.865729667</v>
      </c>
      <c r="I1156" s="334">
        <v>2.4302384761481242</v>
      </c>
      <c r="J1156" s="334">
        <v>5.7008898771578371</v>
      </c>
      <c r="K1156" s="334">
        <v>1.691673076118293</v>
      </c>
      <c r="L1156" s="334">
        <v>58.646858995566618</v>
      </c>
      <c r="M1156" s="334" t="s">
        <v>30</v>
      </c>
      <c r="N1156" s="334" t="s">
        <v>30</v>
      </c>
      <c r="O1156" s="334" t="s">
        <v>30</v>
      </c>
      <c r="P1156" s="334" t="s">
        <v>30</v>
      </c>
      <c r="Q1156" s="334" t="s">
        <v>30</v>
      </c>
      <c r="R1156" s="334">
        <v>1.0287294087350941E-4</v>
      </c>
      <c r="S1156" s="334" t="s">
        <v>30</v>
      </c>
      <c r="T1156" s="334" t="s">
        <v>30</v>
      </c>
      <c r="U1156" s="595">
        <f t="shared" si="388"/>
        <v>58.646858995566618</v>
      </c>
      <c r="V1156" s="334">
        <v>-1.875</v>
      </c>
      <c r="W1156">
        <f t="shared" si="389"/>
        <v>83</v>
      </c>
      <c r="X1156" t="str">
        <f t="shared" si="390"/>
        <v>Wa2</v>
      </c>
      <c r="AA1156" s="334">
        <v>0.70905636094047031</v>
      </c>
      <c r="AB1156" s="334">
        <v>1.270904486428039E-2</v>
      </c>
    </row>
    <row r="1157" spans="1:28" outlineLevel="2">
      <c r="A1157">
        <v>220</v>
      </c>
      <c r="B1157" t="s">
        <v>2517</v>
      </c>
      <c r="C1157" s="334">
        <v>3.842218090773319</v>
      </c>
      <c r="D1157" s="334">
        <v>0.73782489326461442</v>
      </c>
      <c r="E1157" s="334">
        <v>18.321413972133971</v>
      </c>
      <c r="F1157" s="334">
        <v>1.0693550544093151</v>
      </c>
      <c r="G1157" s="334">
        <v>40.985561188988491</v>
      </c>
      <c r="H1157" s="334">
        <v>63252813.05251646</v>
      </c>
      <c r="I1157" s="334">
        <v>1.8289499182630651</v>
      </c>
      <c r="J1157" s="334">
        <v>5.4308305321548618</v>
      </c>
      <c r="K1157" s="334">
        <v>1.656528383725282</v>
      </c>
      <c r="L1157" s="334">
        <v>58.743897702852678</v>
      </c>
      <c r="M1157" s="334" t="s">
        <v>30</v>
      </c>
      <c r="N1157" s="334" t="s">
        <v>30</v>
      </c>
      <c r="O1157" s="334" t="s">
        <v>30</v>
      </c>
      <c r="P1157" s="334" t="s">
        <v>30</v>
      </c>
      <c r="Q1157" s="334" t="s">
        <v>30</v>
      </c>
      <c r="R1157" s="334">
        <v>9.6048300103715058E-5</v>
      </c>
      <c r="S1157" s="334" t="s">
        <v>30</v>
      </c>
      <c r="T1157" s="334" t="s">
        <v>30</v>
      </c>
      <c r="U1157" s="595">
        <f t="shared" si="388"/>
        <v>58.743897702852678</v>
      </c>
      <c r="V1157" s="334">
        <v>0.20699999999999999</v>
      </c>
      <c r="W1157">
        <f t="shared" si="389"/>
        <v>84</v>
      </c>
      <c r="X1157" t="str">
        <f t="shared" si="390"/>
        <v>DT7</v>
      </c>
      <c r="AA1157" s="334">
        <v>0.77678763242955495</v>
      </c>
      <c r="AB1157" s="334">
        <v>1.3240667704621361E-2</v>
      </c>
    </row>
    <row r="1158" spans="1:28" outlineLevel="2">
      <c r="A1158">
        <v>221</v>
      </c>
      <c r="B1158" t="s">
        <v>2518</v>
      </c>
      <c r="C1158" s="334">
        <v>3.728973451412219</v>
      </c>
      <c r="D1158" s="334">
        <v>0.72148722236619445</v>
      </c>
      <c r="E1158" s="334">
        <v>18.39873048750189</v>
      </c>
      <c r="F1158" s="334">
        <v>1.1384032198578331</v>
      </c>
      <c r="G1158" s="334">
        <v>41.226862185605228</v>
      </c>
      <c r="H1158" s="334">
        <v>63049941.336651593</v>
      </c>
      <c r="I1158" s="334">
        <v>1.3186933998868759</v>
      </c>
      <c r="J1158" s="334">
        <v>5.2644916363492422</v>
      </c>
      <c r="K1158" s="334">
        <v>1.9551077024407439</v>
      </c>
      <c r="L1158" s="334">
        <v>59.023181772243753</v>
      </c>
      <c r="M1158" s="334" t="s">
        <v>30</v>
      </c>
      <c r="N1158" s="334" t="s">
        <v>30</v>
      </c>
      <c r="O1158" s="334" t="s">
        <v>30</v>
      </c>
      <c r="P1158" s="334" t="s">
        <v>30</v>
      </c>
      <c r="Q1158" s="334" t="s">
        <v>30</v>
      </c>
      <c r="R1158" s="334">
        <v>8.6652232739201131E-5</v>
      </c>
      <c r="S1158" s="334" t="s">
        <v>30</v>
      </c>
      <c r="T1158" s="334" t="s">
        <v>30</v>
      </c>
      <c r="U1158" s="595">
        <f t="shared" si="388"/>
        <v>59.023181772243753</v>
      </c>
      <c r="V1158" s="334">
        <v>-0.86399999999999899</v>
      </c>
      <c r="W1158">
        <f t="shared" si="389"/>
        <v>85</v>
      </c>
      <c r="X1158" t="str">
        <f t="shared" si="390"/>
        <v>Bu5</v>
      </c>
      <c r="AA1158" s="334">
        <v>0.64270078405257736</v>
      </c>
      <c r="AB1158" s="334">
        <v>1.3107650439810671E-2</v>
      </c>
    </row>
    <row r="1159" spans="1:28" outlineLevel="2">
      <c r="A1159">
        <v>222</v>
      </c>
      <c r="B1159" t="s">
        <v>2519</v>
      </c>
      <c r="C1159" s="334">
        <v>3.8131343042376109</v>
      </c>
      <c r="D1159" s="334">
        <v>0.68143409458736381</v>
      </c>
      <c r="E1159" s="334">
        <v>18.682480726879909</v>
      </c>
      <c r="F1159" s="334">
        <v>0.99075084052207107</v>
      </c>
      <c r="G1159" s="334">
        <v>47.581377766652878</v>
      </c>
      <c r="H1159" s="334">
        <v>62036809.553330816</v>
      </c>
      <c r="I1159" s="334">
        <v>2.005804713569932</v>
      </c>
      <c r="J1159" s="334">
        <v>4.9160543668237402</v>
      </c>
      <c r="K1159" s="334">
        <v>1.515786315470373</v>
      </c>
      <c r="L1159" s="334">
        <v>58.203838911165988</v>
      </c>
      <c r="M1159" s="334" t="s">
        <v>30</v>
      </c>
      <c r="N1159" s="334" t="s">
        <v>30</v>
      </c>
      <c r="O1159" s="334" t="s">
        <v>30</v>
      </c>
      <c r="P1159" s="334" t="s">
        <v>30</v>
      </c>
      <c r="Q1159" s="334" t="s">
        <v>30</v>
      </c>
      <c r="R1159" s="334">
        <v>8.0651321559446196E-5</v>
      </c>
      <c r="S1159" s="334" t="s">
        <v>30</v>
      </c>
      <c r="T1159" s="334" t="s">
        <v>30</v>
      </c>
      <c r="U1159" s="595">
        <f t="shared" si="388"/>
        <v>58.203838911165988</v>
      </c>
      <c r="V1159" s="334">
        <v>-2.0369999999999999</v>
      </c>
      <c r="W1159">
        <f t="shared" si="389"/>
        <v>86</v>
      </c>
      <c r="X1159" t="str">
        <f t="shared" si="390"/>
        <v>Tr2</v>
      </c>
      <c r="AA1159" s="334">
        <v>1.7084758986237329</v>
      </c>
      <c r="AB1159" s="334">
        <v>1.01382562719628E-2</v>
      </c>
    </row>
    <row r="1160" spans="1:28" outlineLevel="2">
      <c r="A1160">
        <v>223</v>
      </c>
      <c r="B1160" t="s">
        <v>2520</v>
      </c>
      <c r="C1160" s="334">
        <v>3.4544615031671611</v>
      </c>
      <c r="D1160" s="334">
        <v>0.7450140849041651</v>
      </c>
      <c r="E1160" s="334">
        <v>18.60720841884276</v>
      </c>
      <c r="F1160" s="334">
        <v>1.0128670020278889</v>
      </c>
      <c r="G1160" s="334">
        <v>43.622857937721044</v>
      </c>
      <c r="H1160" s="334">
        <v>52825474.441540197</v>
      </c>
      <c r="I1160" s="334">
        <v>-1.4245449395902551E-2</v>
      </c>
      <c r="J1160" s="334">
        <v>4.930893155437948</v>
      </c>
      <c r="K1160" s="334">
        <v>1.8518245816363039</v>
      </c>
      <c r="L1160" s="334">
        <v>58.225959259132807</v>
      </c>
      <c r="M1160" s="334" t="s">
        <v>30</v>
      </c>
      <c r="N1160" s="334" t="s">
        <v>30</v>
      </c>
      <c r="O1160" s="334" t="s">
        <v>30</v>
      </c>
      <c r="P1160" s="334" t="s">
        <v>30</v>
      </c>
      <c r="Q1160" s="334" t="s">
        <v>30</v>
      </c>
      <c r="R1160" s="334">
        <v>8.092745822119339E-5</v>
      </c>
      <c r="S1160" s="334" t="s">
        <v>30</v>
      </c>
      <c r="T1160" s="334" t="s">
        <v>30</v>
      </c>
      <c r="U1160" s="595">
        <f t="shared" si="388"/>
        <v>58.225959259132807</v>
      </c>
      <c r="V1160" s="334">
        <v>1.3620000000000001</v>
      </c>
      <c r="W1160">
        <f t="shared" si="389"/>
        <v>87</v>
      </c>
      <c r="X1160" t="str">
        <f t="shared" si="390"/>
        <v xml:space="preserve">To </v>
      </c>
      <c r="AA1160" s="334">
        <v>0.66156604098967553</v>
      </c>
      <c r="AB1160" s="334">
        <v>1.3003702173352231E-2</v>
      </c>
    </row>
    <row r="1161" spans="1:28" outlineLevel="2">
      <c r="A1161">
        <v>224</v>
      </c>
      <c r="B1161" t="s">
        <v>2521</v>
      </c>
      <c r="C1161" s="334">
        <v>3.6685156172168392</v>
      </c>
      <c r="D1161" s="334">
        <v>0.7395759670834916</v>
      </c>
      <c r="E1161" s="334">
        <v>17.927993857305299</v>
      </c>
      <c r="F1161" s="334">
        <v>1.099307555066072</v>
      </c>
      <c r="G1161" s="334">
        <v>40.618889312069285</v>
      </c>
      <c r="H1161" s="334">
        <v>62513162.625493117</v>
      </c>
      <c r="I1161" s="334">
        <v>1.8604189472465289</v>
      </c>
      <c r="J1161" s="334">
        <v>5.2620641196310762</v>
      </c>
      <c r="K1161" s="334">
        <v>1.804005158543172</v>
      </c>
      <c r="L1161" s="334">
        <v>58.90408116233521</v>
      </c>
      <c r="M1161" s="334" t="s">
        <v>30</v>
      </c>
      <c r="N1161" s="334" t="s">
        <v>30</v>
      </c>
      <c r="O1161" s="334" t="s">
        <v>30</v>
      </c>
      <c r="P1161" s="334" t="s">
        <v>30</v>
      </c>
      <c r="Q1161" s="334" t="s">
        <v>30</v>
      </c>
      <c r="R1161" s="334">
        <v>8.9178757882453727E-5</v>
      </c>
      <c r="S1161" s="334" t="s">
        <v>30</v>
      </c>
      <c r="T1161" s="334" t="s">
        <v>30</v>
      </c>
      <c r="U1161" s="595">
        <f t="shared" si="388"/>
        <v>58.90408116233521</v>
      </c>
      <c r="V1161" s="334">
        <v>-0.69599999999999995</v>
      </c>
      <c r="W1161">
        <f t="shared" si="389"/>
        <v>88</v>
      </c>
      <c r="X1161" t="str">
        <f t="shared" si="390"/>
        <v>Ce5</v>
      </c>
      <c r="AA1161" s="334">
        <v>0.6920945496989358</v>
      </c>
      <c r="AB1161" s="334">
        <v>1.260000476615821E-2</v>
      </c>
    </row>
    <row r="1162" spans="1:28" outlineLevel="2">
      <c r="A1162">
        <v>225</v>
      </c>
      <c r="B1162" t="s">
        <v>2522</v>
      </c>
      <c r="C1162" s="334">
        <v>3.849757666247267</v>
      </c>
      <c r="D1162" s="334">
        <v>0.72040470998284478</v>
      </c>
      <c r="E1162" s="334">
        <v>18.549974821907782</v>
      </c>
      <c r="F1162" s="334">
        <v>1.09598768183476</v>
      </c>
      <c r="G1162" s="334">
        <v>40.304584212046919</v>
      </c>
      <c r="H1162" s="334">
        <v>62532857.721236654</v>
      </c>
      <c r="I1162" s="334">
        <v>1.9811454000836131</v>
      </c>
      <c r="J1162" s="334">
        <v>5.4616904721708002</v>
      </c>
      <c r="K1162" s="334">
        <v>1.7102528375341191</v>
      </c>
      <c r="L1162" s="334">
        <v>60.693405806538642</v>
      </c>
      <c r="M1162" s="334" t="s">
        <v>30</v>
      </c>
      <c r="N1162" s="334" t="s">
        <v>30</v>
      </c>
      <c r="O1162" s="334" t="s">
        <v>30</v>
      </c>
      <c r="P1162" s="334" t="s">
        <v>30</v>
      </c>
      <c r="Q1162" s="334" t="s">
        <v>30</v>
      </c>
      <c r="R1162" s="334">
        <v>9.1543112722654657E-5</v>
      </c>
      <c r="S1162" s="334" t="s">
        <v>30</v>
      </c>
      <c r="T1162" s="334" t="s">
        <v>30</v>
      </c>
      <c r="U1162" s="595">
        <f t="shared" si="388"/>
        <v>60.693405806538642</v>
      </c>
      <c r="V1162" s="334">
        <v>0.54600000000000004</v>
      </c>
      <c r="W1162">
        <f t="shared" si="389"/>
        <v>89</v>
      </c>
      <c r="X1162" t="str">
        <f t="shared" si="390"/>
        <v>Co0</v>
      </c>
      <c r="AA1162" s="334">
        <v>0.69691050267500054</v>
      </c>
      <c r="AB1162" s="334">
        <v>1.3941438860194919E-2</v>
      </c>
    </row>
    <row r="1163" spans="1:28" outlineLevel="2">
      <c r="A1163">
        <v>226</v>
      </c>
      <c r="B1163" t="s">
        <v>2523</v>
      </c>
      <c r="C1163" s="334">
        <v>3.8968142133445909</v>
      </c>
      <c r="D1163" s="334">
        <v>0.72964259308686863</v>
      </c>
      <c r="E1163" s="334">
        <v>18.356277847552029</v>
      </c>
      <c r="F1163" s="334">
        <v>1.1494551459295519</v>
      </c>
      <c r="G1163" s="334">
        <v>40.834114345819074</v>
      </c>
      <c r="H1163" s="334">
        <v>63804680.447692163</v>
      </c>
      <c r="I1163" s="334">
        <v>1.704923547940967</v>
      </c>
      <c r="J1163" s="334">
        <v>5.8026683045807914</v>
      </c>
      <c r="K1163" s="334">
        <v>2.0728208636293979</v>
      </c>
      <c r="L1163" s="334">
        <v>58.387946311977302</v>
      </c>
      <c r="M1163" s="334" t="s">
        <v>30</v>
      </c>
      <c r="N1163" s="334" t="s">
        <v>30</v>
      </c>
      <c r="O1163" s="334" t="s">
        <v>30</v>
      </c>
      <c r="P1163" s="334" t="s">
        <v>30</v>
      </c>
      <c r="Q1163" s="334" t="s">
        <v>30</v>
      </c>
      <c r="R1163" s="334">
        <v>1.069997730512511E-4</v>
      </c>
      <c r="S1163" s="334" t="s">
        <v>30</v>
      </c>
      <c r="T1163" s="334" t="s">
        <v>30</v>
      </c>
      <c r="U1163" s="595">
        <f t="shared" si="388"/>
        <v>58.387946311977302</v>
      </c>
      <c r="V1163" s="334">
        <v>0.33300000000000002</v>
      </c>
      <c r="W1163">
        <f t="shared" si="389"/>
        <v>90</v>
      </c>
      <c r="X1163" t="str">
        <f t="shared" si="390"/>
        <v>Bi0</v>
      </c>
      <c r="AA1163" s="334">
        <v>0.77490102612684408</v>
      </c>
      <c r="AB1163" s="334">
        <v>1.258517427830255E-2</v>
      </c>
    </row>
    <row r="1164" spans="1:28" outlineLevel="2">
      <c r="A1164">
        <v>227</v>
      </c>
      <c r="B1164" t="s">
        <v>2524</v>
      </c>
      <c r="C1164" s="334">
        <v>3.9080630676191901</v>
      </c>
      <c r="D1164" s="334">
        <v>0.72134684346112043</v>
      </c>
      <c r="E1164" s="334">
        <v>18.964670189097902</v>
      </c>
      <c r="F1164" s="334">
        <v>1.0820112135151001</v>
      </c>
      <c r="G1164" s="334">
        <v>43.17656911467764</v>
      </c>
      <c r="H1164" s="334">
        <v>60189752.67204567</v>
      </c>
      <c r="I1164" s="334">
        <v>1.8189652017586999</v>
      </c>
      <c r="J1164" s="334">
        <v>5.0622697212826857</v>
      </c>
      <c r="K1164" s="334">
        <v>1.6494255350097431</v>
      </c>
      <c r="L1164" s="334">
        <v>58.425345057538017</v>
      </c>
      <c r="M1164" s="334" t="s">
        <v>30</v>
      </c>
      <c r="N1164" s="334" t="s">
        <v>30</v>
      </c>
      <c r="O1164" s="334" t="s">
        <v>30</v>
      </c>
      <c r="P1164" s="334" t="s">
        <v>30</v>
      </c>
      <c r="Q1164" s="334" t="s">
        <v>30</v>
      </c>
      <c r="R1164" s="334">
        <v>8.4494204935908434E-5</v>
      </c>
      <c r="S1164" s="334" t="s">
        <v>30</v>
      </c>
      <c r="T1164" s="334" t="s">
        <v>30</v>
      </c>
      <c r="U1164" s="595">
        <f t="shared" si="388"/>
        <v>58.425345057538017</v>
      </c>
      <c r="V1164" s="334">
        <v>0.192</v>
      </c>
      <c r="W1164">
        <f t="shared" si="389"/>
        <v>91</v>
      </c>
      <c r="X1164" t="str">
        <f t="shared" si="390"/>
        <v>Wo9</v>
      </c>
      <c r="AA1164" s="334">
        <v>1.0115260225636149</v>
      </c>
      <c r="AB1164" s="334">
        <v>1.14178748553019E-2</v>
      </c>
    </row>
    <row r="1165" spans="1:28" outlineLevel="2">
      <c r="A1165">
        <v>228</v>
      </c>
      <c r="B1165" t="s">
        <v>2525</v>
      </c>
      <c r="C1165" s="334">
        <v>3.84571728274017</v>
      </c>
      <c r="D1165" s="334">
        <v>0.70717498199557505</v>
      </c>
      <c r="E1165" s="334">
        <v>18.957310863332371</v>
      </c>
      <c r="F1165" s="334">
        <v>1.041955243925996</v>
      </c>
      <c r="G1165" s="334">
        <v>41.204235738430214</v>
      </c>
      <c r="H1165" s="334">
        <v>63243864.001501679</v>
      </c>
      <c r="I1165" s="334">
        <v>1.8445896683804051</v>
      </c>
      <c r="J1165" s="334">
        <v>5.4202586363755634</v>
      </c>
      <c r="K1165" s="334">
        <v>1.8754678006568251</v>
      </c>
      <c r="L1165" s="334">
        <v>57.397397555530333</v>
      </c>
      <c r="M1165" s="334" t="s">
        <v>30</v>
      </c>
      <c r="N1165" s="334" t="s">
        <v>30</v>
      </c>
      <c r="O1165" s="334" t="s">
        <v>30</v>
      </c>
      <c r="P1165" s="334" t="s">
        <v>30</v>
      </c>
      <c r="Q1165" s="334" t="s">
        <v>30</v>
      </c>
      <c r="R1165" s="334">
        <v>9.5344209212301496E-5</v>
      </c>
      <c r="S1165" s="334" t="s">
        <v>30</v>
      </c>
      <c r="T1165" s="334" t="s">
        <v>30</v>
      </c>
      <c r="U1165" s="595">
        <f t="shared" si="388"/>
        <v>57.397397555530333</v>
      </c>
      <c r="V1165" s="334">
        <v>8.6999999999999994E-2</v>
      </c>
      <c r="W1165">
        <f t="shared" si="389"/>
        <v>92</v>
      </c>
      <c r="X1165" t="str">
        <f t="shared" si="390"/>
        <v xml:space="preserve">Ba </v>
      </c>
      <c r="AA1165" s="334">
        <v>1.107337127375116</v>
      </c>
      <c r="AB1165" s="334">
        <v>1.176819892481921E-2</v>
      </c>
    </row>
    <row r="1166" spans="1:28" outlineLevel="2">
      <c r="A1166">
        <v>229</v>
      </c>
      <c r="B1166" t="s">
        <v>2526</v>
      </c>
      <c r="C1166" s="334">
        <v>3.678625167779122</v>
      </c>
      <c r="D1166" s="334">
        <v>0.74003601940864749</v>
      </c>
      <c r="E1166" s="334">
        <v>18.933611725755249</v>
      </c>
      <c r="F1166" s="334">
        <v>1.1946046811902351</v>
      </c>
      <c r="G1166" s="334">
        <v>42.030485257042031</v>
      </c>
      <c r="H1166" s="334">
        <v>56296545.493433587</v>
      </c>
      <c r="I1166" s="334">
        <v>1.5710689227161061</v>
      </c>
      <c r="J1166" s="334">
        <v>4.9609974655808724</v>
      </c>
      <c r="K1166" s="334">
        <v>2.0286134821985859</v>
      </c>
      <c r="L1166" s="334">
        <v>58.812577357801842</v>
      </c>
      <c r="M1166" s="334" t="s">
        <v>30</v>
      </c>
      <c r="N1166" s="334" t="s">
        <v>30</v>
      </c>
      <c r="O1166" s="334" t="s">
        <v>30</v>
      </c>
      <c r="P1166" s="334" t="s">
        <v>30</v>
      </c>
      <c r="Q1166" s="334" t="s">
        <v>30</v>
      </c>
      <c r="R1166" s="334">
        <v>8.0459007580387174E-5</v>
      </c>
      <c r="S1166" s="334" t="s">
        <v>30</v>
      </c>
      <c r="T1166" s="334" t="s">
        <v>30</v>
      </c>
      <c r="U1166" s="595">
        <f t="shared" si="388"/>
        <v>58.812577357801842</v>
      </c>
      <c r="V1166" s="334">
        <v>-0.22799999999999901</v>
      </c>
      <c r="W1166">
        <f t="shared" si="389"/>
        <v>93</v>
      </c>
      <c r="X1166" t="str">
        <f t="shared" si="390"/>
        <v>Cr0</v>
      </c>
      <c r="AA1166" s="334">
        <v>0.64238645780045944</v>
      </c>
      <c r="AB1166" s="334">
        <v>1.4233985810175889E-2</v>
      </c>
    </row>
    <row r="1167" spans="1:28" outlineLevel="2">
      <c r="A1167">
        <v>230</v>
      </c>
      <c r="B1167" t="s">
        <v>2527</v>
      </c>
      <c r="C1167" s="334">
        <v>3.4747254883765479</v>
      </c>
      <c r="D1167" s="334">
        <v>0.74031560168270394</v>
      </c>
      <c r="E1167" s="334">
        <v>18.436651615826371</v>
      </c>
      <c r="F1167" s="334">
        <v>1.030985142053009</v>
      </c>
      <c r="G1167" s="334">
        <v>40.046670589756886</v>
      </c>
      <c r="H1167" s="334">
        <v>55882118.923493013</v>
      </c>
      <c r="I1167" s="334">
        <v>1.7731134256382539</v>
      </c>
      <c r="J1167" s="334">
        <v>5.1161874195925652</v>
      </c>
      <c r="K1167" s="334">
        <v>1.621974561906427</v>
      </c>
      <c r="L1167" s="334">
        <v>60.321840207502852</v>
      </c>
      <c r="M1167" s="334" t="s">
        <v>30</v>
      </c>
      <c r="N1167" s="334" t="s">
        <v>30</v>
      </c>
      <c r="O1167" s="334" t="s">
        <v>30</v>
      </c>
      <c r="P1167" s="334" t="s">
        <v>30</v>
      </c>
      <c r="Q1167" s="334" t="s">
        <v>30</v>
      </c>
      <c r="R1167" s="334">
        <v>8.0587152879392257E-5</v>
      </c>
      <c r="S1167" s="334" t="s">
        <v>30</v>
      </c>
      <c r="T1167" s="334" t="s">
        <v>30</v>
      </c>
      <c r="U1167" s="595">
        <f t="shared" si="388"/>
        <v>60.321840207502852</v>
      </c>
      <c r="V1167" s="334">
        <v>2.3940000000000001</v>
      </c>
      <c r="W1167">
        <f t="shared" si="389"/>
        <v>94</v>
      </c>
      <c r="X1167" t="str">
        <f t="shared" si="390"/>
        <v>Ne4</v>
      </c>
      <c r="AA1167" s="334">
        <v>0.62290253202894452</v>
      </c>
      <c r="AB1167" s="334">
        <v>1.3214591696203801E-2</v>
      </c>
    </row>
    <row r="1168" spans="1:28" outlineLevel="2">
      <c r="A1168">
        <v>231</v>
      </c>
      <c r="B1168" t="s">
        <v>2528</v>
      </c>
      <c r="C1168" s="334">
        <v>3.9440280248397102</v>
      </c>
      <c r="D1168" s="334">
        <v>0.70021919526657184</v>
      </c>
      <c r="E1168" s="334">
        <v>18.88796174245676</v>
      </c>
      <c r="F1168" s="334">
        <v>1.156434774759501</v>
      </c>
      <c r="G1168" s="334">
        <v>42.459952439496583</v>
      </c>
      <c r="H1168" s="334">
        <v>62716610.762086377</v>
      </c>
      <c r="I1168" s="334">
        <v>1.464661988528364</v>
      </c>
      <c r="J1168" s="334">
        <v>5.5855540975531799</v>
      </c>
      <c r="K1168" s="334">
        <v>1.537650660989669</v>
      </c>
      <c r="L1168" s="334">
        <v>58.233628700408282</v>
      </c>
      <c r="M1168" s="334" t="s">
        <v>30</v>
      </c>
      <c r="N1168" s="334" t="s">
        <v>30</v>
      </c>
      <c r="O1168" s="334" t="s">
        <v>30</v>
      </c>
      <c r="P1168" s="334" t="s">
        <v>30</v>
      </c>
      <c r="Q1168" s="334" t="s">
        <v>30</v>
      </c>
      <c r="R1168" s="334">
        <v>1.014647407284226E-4</v>
      </c>
      <c r="S1168" s="334" t="s">
        <v>30</v>
      </c>
      <c r="T1168" s="334" t="s">
        <v>30</v>
      </c>
      <c r="U1168" s="595">
        <f t="shared" si="388"/>
        <v>58.233628700408282</v>
      </c>
      <c r="V1168" s="334">
        <v>0.94799999999999995</v>
      </c>
      <c r="W1168">
        <f t="shared" si="389"/>
        <v>95</v>
      </c>
      <c r="X1168" t="str">
        <f t="shared" si="390"/>
        <v>EdK</v>
      </c>
      <c r="AA1168" s="334">
        <v>0.88995009038262318</v>
      </c>
      <c r="AB1168" s="334">
        <v>1.2127196257387051E-2</v>
      </c>
    </row>
    <row r="1169" spans="1:28" outlineLevel="2">
      <c r="A1169">
        <v>232</v>
      </c>
      <c r="B1169" t="s">
        <v>2529</v>
      </c>
      <c r="C1169" s="334">
        <v>4.003296533671632</v>
      </c>
      <c r="D1169" s="334">
        <v>0.73437055690301567</v>
      </c>
      <c r="E1169" s="334">
        <v>18.635215875916241</v>
      </c>
      <c r="F1169" s="334">
        <v>1.254333944098426</v>
      </c>
      <c r="G1169" s="334">
        <v>38.253821330150814</v>
      </c>
      <c r="H1169" s="334">
        <v>64161624.4655784</v>
      </c>
      <c r="I1169" s="334">
        <v>2.2127773094162162</v>
      </c>
      <c r="J1169" s="334">
        <v>5.5228179291695527</v>
      </c>
      <c r="K1169" s="334">
        <v>1.779075514514074</v>
      </c>
      <c r="L1169" s="334">
        <v>58.945513644224953</v>
      </c>
      <c r="M1169" s="334" t="s">
        <v>30</v>
      </c>
      <c r="N1169" s="334" t="s">
        <v>30</v>
      </c>
      <c r="O1169" s="334" t="s">
        <v>30</v>
      </c>
      <c r="P1169" s="334" t="s">
        <v>30</v>
      </c>
      <c r="Q1169" s="334" t="s">
        <v>30</v>
      </c>
      <c r="R1169" s="334">
        <v>9.6529252808868454E-5</v>
      </c>
      <c r="S1169" s="334" t="s">
        <v>30</v>
      </c>
      <c r="T1169" s="334" t="s">
        <v>30</v>
      </c>
      <c r="U1169" s="595">
        <f t="shared" si="388"/>
        <v>58.945513644224953</v>
      </c>
      <c r="V1169" s="334">
        <v>-0.61799999999999999</v>
      </c>
      <c r="W1169">
        <f t="shared" si="389"/>
        <v>96</v>
      </c>
      <c r="X1169" t="str">
        <f t="shared" si="390"/>
        <v>Mo3</v>
      </c>
      <c r="AA1169" s="334">
        <v>1.002187943975827</v>
      </c>
      <c r="AB1169" s="334">
        <v>1.2935875398083579E-2</v>
      </c>
    </row>
    <row r="1170" spans="1:28" outlineLevel="2">
      <c r="A1170">
        <v>233</v>
      </c>
      <c r="B1170" t="s">
        <v>2530</v>
      </c>
      <c r="C1170" s="334">
        <v>3.7911149195172449</v>
      </c>
      <c r="D1170" s="334">
        <v>0.71641473934883704</v>
      </c>
      <c r="E1170" s="334">
        <v>18.560592491311649</v>
      </c>
      <c r="F1170" s="334">
        <v>1.116554923819352</v>
      </c>
      <c r="G1170" s="334">
        <v>41.331555856519252</v>
      </c>
      <c r="H1170" s="334">
        <v>63560658.892018527</v>
      </c>
      <c r="I1170" s="334">
        <v>2.313636179031938</v>
      </c>
      <c r="J1170" s="334">
        <v>5.673245005311788</v>
      </c>
      <c r="K1170" s="334">
        <v>1.9605605833560871</v>
      </c>
      <c r="L1170" s="334">
        <v>58.218224658975807</v>
      </c>
      <c r="M1170" s="334" t="s">
        <v>30</v>
      </c>
      <c r="N1170" s="334" t="s">
        <v>30</v>
      </c>
      <c r="O1170" s="334" t="s">
        <v>30</v>
      </c>
      <c r="P1170" s="334" t="s">
        <v>30</v>
      </c>
      <c r="Q1170" s="334" t="s">
        <v>30</v>
      </c>
      <c r="R1170" s="334">
        <v>1.013869925017655E-4</v>
      </c>
      <c r="S1170" s="334" t="s">
        <v>30</v>
      </c>
      <c r="T1170" s="334" t="s">
        <v>30</v>
      </c>
      <c r="U1170" s="595">
        <f t="shared" si="388"/>
        <v>58.218224658975807</v>
      </c>
      <c r="V1170" s="334">
        <v>-0.29099999999999998</v>
      </c>
      <c r="W1170">
        <f t="shared" si="389"/>
        <v>97</v>
      </c>
      <c r="X1170" t="str">
        <f t="shared" si="390"/>
        <v>Ra0</v>
      </c>
      <c r="AA1170" s="334">
        <v>1.370821560717645</v>
      </c>
      <c r="AB1170" s="334">
        <v>1.066213686896521E-2</v>
      </c>
    </row>
    <row r="1171" spans="1:28" outlineLevel="2">
      <c r="A1171">
        <v>234</v>
      </c>
      <c r="B1171" t="s">
        <v>2531</v>
      </c>
      <c r="C1171" s="334">
        <v>3.65232310794751</v>
      </c>
      <c r="D1171" s="334">
        <v>0.73207128378434339</v>
      </c>
      <c r="E1171" s="334">
        <v>18.55177186692034</v>
      </c>
      <c r="F1171" s="334">
        <v>1.123477261652206</v>
      </c>
      <c r="G1171" s="334">
        <v>45.491650081091542</v>
      </c>
      <c r="H1171" s="334">
        <v>57501594.014071137</v>
      </c>
      <c r="I1171" s="334">
        <v>1.865609594843382</v>
      </c>
      <c r="J1171" s="334">
        <v>5.360981020570148</v>
      </c>
      <c r="K1171" s="334">
        <v>1.714237581752764</v>
      </c>
      <c r="L1171" s="334">
        <v>59.693016828411672</v>
      </c>
      <c r="M1171" s="334" t="s">
        <v>30</v>
      </c>
      <c r="N1171" s="334" t="s">
        <v>30</v>
      </c>
      <c r="O1171" s="334" t="s">
        <v>30</v>
      </c>
      <c r="P1171" s="334" t="s">
        <v>30</v>
      </c>
      <c r="Q1171" s="334" t="s">
        <v>30</v>
      </c>
      <c r="R1171" s="334">
        <v>8.7452659370860432E-5</v>
      </c>
      <c r="S1171" s="334" t="s">
        <v>30</v>
      </c>
      <c r="T1171" s="334" t="s">
        <v>30</v>
      </c>
      <c r="U1171" s="595">
        <f t="shared" si="388"/>
        <v>59.693016828411672</v>
      </c>
      <c r="V1171" s="334">
        <v>1.3320000000000001</v>
      </c>
      <c r="W1171">
        <f t="shared" si="389"/>
        <v>98</v>
      </c>
      <c r="X1171" t="str">
        <f t="shared" si="390"/>
        <v>In7</v>
      </c>
      <c r="AA1171" s="334">
        <v>0.72562564375798022</v>
      </c>
      <c r="AB1171" s="334">
        <v>1.3142038422021451E-2</v>
      </c>
    </row>
    <row r="1172" spans="1:28" outlineLevel="2">
      <c r="A1172">
        <v>235</v>
      </c>
      <c r="B1172" t="s">
        <v>2532</v>
      </c>
      <c r="C1172" s="334">
        <v>3.8120067412507872</v>
      </c>
      <c r="D1172" s="334">
        <v>0.72932585369844893</v>
      </c>
      <c r="E1172" s="334">
        <v>19.182523813792599</v>
      </c>
      <c r="F1172" s="334">
        <v>1.0778314953405299</v>
      </c>
      <c r="G1172" s="334">
        <v>40.90023438022002</v>
      </c>
      <c r="H1172" s="334">
        <v>56149258.567090534</v>
      </c>
      <c r="I1172" s="334">
        <v>2.100985415879332</v>
      </c>
      <c r="J1172" s="334">
        <v>5.6032444489066622</v>
      </c>
      <c r="K1172" s="334">
        <v>1.720615995575189</v>
      </c>
      <c r="L1172" s="334">
        <v>61.288557401733193</v>
      </c>
      <c r="M1172" s="334" t="s">
        <v>30</v>
      </c>
      <c r="N1172" s="334" t="s">
        <v>30</v>
      </c>
      <c r="O1172" s="334" t="s">
        <v>30</v>
      </c>
      <c r="P1172" s="334" t="s">
        <v>30</v>
      </c>
      <c r="Q1172" s="334" t="s">
        <v>30</v>
      </c>
      <c r="R1172" s="334">
        <v>9.3931067514085501E-5</v>
      </c>
      <c r="S1172" s="334" t="s">
        <v>30</v>
      </c>
      <c r="T1172" s="334" t="s">
        <v>30</v>
      </c>
      <c r="U1172" s="595">
        <f t="shared" si="388"/>
        <v>61.288557401733193</v>
      </c>
      <c r="V1172" s="334">
        <v>0.23699999999999999</v>
      </c>
      <c r="W1172">
        <f t="shared" si="389"/>
        <v>99</v>
      </c>
      <c r="X1172" t="str">
        <f t="shared" si="390"/>
        <v>Mi)</v>
      </c>
      <c r="AA1172" s="334">
        <v>0.71641371590855785</v>
      </c>
      <c r="AB1172" s="334">
        <v>1.2826972681132981E-2</v>
      </c>
    </row>
    <row r="1173" spans="1:28" outlineLevel="2">
      <c r="A1173">
        <v>236</v>
      </c>
      <c r="B1173" t="s">
        <v>2533</v>
      </c>
      <c r="C1173" s="334">
        <v>3.7531219382399201</v>
      </c>
      <c r="D1173" s="334">
        <v>0.72945016434733267</v>
      </c>
      <c r="E1173" s="334">
        <v>19.012698436151108</v>
      </c>
      <c r="F1173" s="334">
        <v>1.018903997935521</v>
      </c>
      <c r="G1173" s="334">
        <v>40.538049890952493</v>
      </c>
      <c r="H1173" s="334">
        <v>57209556.283753172</v>
      </c>
      <c r="I1173" s="334">
        <v>1.772856435207693</v>
      </c>
      <c r="J1173" s="334">
        <v>4.7578575017013351</v>
      </c>
      <c r="K1173" s="334">
        <v>1.5746431711474149</v>
      </c>
      <c r="L1173" s="334">
        <v>58.232305838468697</v>
      </c>
      <c r="M1173" s="334" t="s">
        <v>30</v>
      </c>
      <c r="N1173" s="334" t="s">
        <v>30</v>
      </c>
      <c r="O1173" s="334" t="s">
        <v>30</v>
      </c>
      <c r="P1173" s="334" t="s">
        <v>30</v>
      </c>
      <c r="Q1173" s="334" t="s">
        <v>30</v>
      </c>
      <c r="R1173" s="334">
        <v>7.7946111733979696E-5</v>
      </c>
      <c r="S1173" s="334" t="s">
        <v>30</v>
      </c>
      <c r="T1173" s="334" t="s">
        <v>30</v>
      </c>
      <c r="U1173" s="595">
        <f t="shared" si="388"/>
        <v>58.232305838468697</v>
      </c>
      <c r="V1173" s="334">
        <v>2.9849999999999999</v>
      </c>
      <c r="W1173">
        <f t="shared" si="389"/>
        <v>100</v>
      </c>
      <c r="X1173" t="str">
        <f t="shared" si="390"/>
        <v>An4</v>
      </c>
      <c r="AA1173" s="334">
        <v>0.68325994929863332</v>
      </c>
      <c r="AB1173" s="334">
        <v>1.379931491134145E-2</v>
      </c>
    </row>
    <row r="1174" spans="1:28" outlineLevel="2">
      <c r="A1174">
        <v>237</v>
      </c>
      <c r="B1174" t="s">
        <v>2534</v>
      </c>
      <c r="C1174" s="334">
        <v>3.776345526035541</v>
      </c>
      <c r="D1174" s="334">
        <v>0.77852571249549729</v>
      </c>
      <c r="E1174" s="334">
        <v>18.997081382299861</v>
      </c>
      <c r="F1174" s="334">
        <v>1.0840277732969921</v>
      </c>
      <c r="G1174" s="334">
        <v>42.866265153465328</v>
      </c>
      <c r="H1174" s="334">
        <v>54644621.476046391</v>
      </c>
      <c r="I1174" s="334">
        <v>1.9565337766649999</v>
      </c>
      <c r="J1174" s="334">
        <v>5.0373834867691816</v>
      </c>
      <c r="K1174" s="334">
        <v>1.68623715346256</v>
      </c>
      <c r="L1174" s="334">
        <v>58.805320682167341</v>
      </c>
      <c r="M1174" s="334" t="s">
        <v>30</v>
      </c>
      <c r="N1174" s="334" t="s">
        <v>30</v>
      </c>
      <c r="O1174" s="334" t="s">
        <v>30</v>
      </c>
      <c r="P1174" s="334" t="s">
        <v>30</v>
      </c>
      <c r="Q1174" s="334" t="s">
        <v>30</v>
      </c>
      <c r="R1174" s="334">
        <v>8.3775847412721446E-5</v>
      </c>
      <c r="S1174" s="334" t="s">
        <v>30</v>
      </c>
      <c r="T1174" s="334" t="s">
        <v>30</v>
      </c>
      <c r="U1174" s="595">
        <f t="shared" si="388"/>
        <v>58.805320682167341</v>
      </c>
      <c r="V1174" s="334">
        <v>2.0880000000000001</v>
      </c>
      <c r="W1174">
        <f t="shared" si="389"/>
        <v>101</v>
      </c>
      <c r="X1174" t="str">
        <f t="shared" si="390"/>
        <v>Mi2</v>
      </c>
      <c r="AA1174" s="334">
        <v>0.5895281110592312</v>
      </c>
      <c r="AB1174" s="334">
        <v>1.8137909212430251E-2</v>
      </c>
    </row>
    <row r="1175" spans="1:28" outlineLevel="2">
      <c r="A1175">
        <v>238</v>
      </c>
      <c r="B1175" t="s">
        <v>2535</v>
      </c>
      <c r="C1175" s="334">
        <v>3.1387658579991111</v>
      </c>
      <c r="D1175" s="334">
        <v>0.74162932367615664</v>
      </c>
      <c r="E1175" s="334">
        <v>17.254734917879521</v>
      </c>
      <c r="F1175" s="334">
        <v>0.98669857871464717</v>
      </c>
      <c r="G1175" s="334">
        <v>39.24913600668981</v>
      </c>
      <c r="H1175" s="334">
        <v>65705058.60845834</v>
      </c>
      <c r="I1175" s="334">
        <v>1.870447229374536</v>
      </c>
      <c r="J1175" s="334">
        <v>5.5612869048379956</v>
      </c>
      <c r="K1175" s="334">
        <v>1.8368925605544391</v>
      </c>
      <c r="L1175" s="334">
        <v>56.93235531619969</v>
      </c>
      <c r="M1175" s="334" t="s">
        <v>30</v>
      </c>
      <c r="N1175" s="334" t="s">
        <v>30</v>
      </c>
      <c r="O1175" s="334" t="s">
        <v>30</v>
      </c>
      <c r="P1175" s="334" t="s">
        <v>30</v>
      </c>
      <c r="Q1175" s="334" t="s">
        <v>30</v>
      </c>
      <c r="R1175" s="334">
        <v>1.036763516041753E-4</v>
      </c>
      <c r="S1175" s="334" t="s">
        <v>30</v>
      </c>
      <c r="T1175" s="334" t="s">
        <v>30</v>
      </c>
      <c r="U1175" s="595">
        <f t="shared" si="388"/>
        <v>56.93235531619969</v>
      </c>
      <c r="V1175" s="334">
        <v>1.1970000000000001</v>
      </c>
      <c r="W1175">
        <f t="shared" si="389"/>
        <v>102</v>
      </c>
      <c r="X1175" t="str">
        <f t="shared" si="390"/>
        <v>Gr7</v>
      </c>
      <c r="AA1175" s="334">
        <v>0.66016448936585226</v>
      </c>
      <c r="AB1175" s="334">
        <v>1.5691485910475231E-2</v>
      </c>
    </row>
    <row r="1176" spans="1:28" outlineLevel="2">
      <c r="A1176">
        <v>239</v>
      </c>
      <c r="B1176" t="s">
        <v>2536</v>
      </c>
      <c r="C1176" s="334">
        <v>3.792028337178265</v>
      </c>
      <c r="D1176" s="334">
        <v>0.77547303078840135</v>
      </c>
      <c r="E1176" s="334">
        <v>18.797566984906251</v>
      </c>
      <c r="F1176" s="334">
        <v>1.2073959285182589</v>
      </c>
      <c r="G1176" s="334">
        <v>43.887571943268824</v>
      </c>
      <c r="H1176" s="334">
        <v>58526362.824516073</v>
      </c>
      <c r="I1176" s="334">
        <v>1.5011754693075221</v>
      </c>
      <c r="J1176" s="334">
        <v>4.9563736408188639</v>
      </c>
      <c r="K1176" s="334">
        <v>1.7209818447910099</v>
      </c>
      <c r="L1176" s="334">
        <v>58.339983761508847</v>
      </c>
      <c r="M1176" s="334" t="s">
        <v>30</v>
      </c>
      <c r="N1176" s="334" t="s">
        <v>30</v>
      </c>
      <c r="O1176" s="334" t="s">
        <v>30</v>
      </c>
      <c r="P1176" s="334" t="s">
        <v>30</v>
      </c>
      <c r="Q1176" s="334" t="s">
        <v>30</v>
      </c>
      <c r="R1176" s="334">
        <v>7.9677559193035155E-5</v>
      </c>
      <c r="S1176" s="334" t="s">
        <v>30</v>
      </c>
      <c r="T1176" s="334" t="s">
        <v>30</v>
      </c>
      <c r="U1176" s="595">
        <f t="shared" si="388"/>
        <v>58.339983761508847</v>
      </c>
      <c r="V1176" s="334">
        <v>9.6000000000000002E-2</v>
      </c>
      <c r="W1176">
        <f t="shared" si="389"/>
        <v>103</v>
      </c>
      <c r="X1176" t="str">
        <f t="shared" si="390"/>
        <v>Pe7</v>
      </c>
      <c r="AA1176" s="334">
        <v>0.62350876904102748</v>
      </c>
      <c r="AB1176" s="334">
        <v>1.518174114467355E-2</v>
      </c>
    </row>
    <row r="1177" spans="1:28" outlineLevel="2">
      <c r="A1177">
        <v>240</v>
      </c>
      <c r="B1177" t="s">
        <v>2537</v>
      </c>
      <c r="C1177" s="334">
        <v>3.711555857833591</v>
      </c>
      <c r="D1177" s="334">
        <v>0.69626631698464636</v>
      </c>
      <c r="E1177" s="334">
        <v>16.809243222117651</v>
      </c>
      <c r="F1177" s="334">
        <v>1.040759955253149</v>
      </c>
      <c r="G1177" s="334">
        <v>35.975966152866476</v>
      </c>
      <c r="H1177" s="334">
        <v>75209036.928585753</v>
      </c>
      <c r="I1177" s="334">
        <v>1.57916388070988</v>
      </c>
      <c r="J1177" s="334">
        <v>5.3663427687189156</v>
      </c>
      <c r="K1177" s="334">
        <v>1.8710613983547719</v>
      </c>
      <c r="L1177" s="334">
        <v>57.118990007371963</v>
      </c>
      <c r="M1177" s="334" t="s">
        <v>30</v>
      </c>
      <c r="N1177" s="334" t="s">
        <v>30</v>
      </c>
      <c r="O1177" s="334" t="s">
        <v>30</v>
      </c>
      <c r="P1177" s="334" t="s">
        <v>30</v>
      </c>
      <c r="Q1177" s="334" t="s">
        <v>30</v>
      </c>
      <c r="R1177" s="334">
        <v>9.9672325293775603E-5</v>
      </c>
      <c r="S1177" s="334" t="s">
        <v>30</v>
      </c>
      <c r="T1177" s="334" t="s">
        <v>30</v>
      </c>
      <c r="U1177" s="595">
        <f t="shared" si="388"/>
        <v>57.118990007371963</v>
      </c>
      <c r="V1177" s="334">
        <v>-1.7669999999999999</v>
      </c>
      <c r="W1177">
        <f t="shared" si="389"/>
        <v>104</v>
      </c>
      <c r="X1177" t="str">
        <f t="shared" si="390"/>
        <v>Cr5</v>
      </c>
      <c r="AA1177" s="334">
        <v>1.537316925480207</v>
      </c>
      <c r="AB1177" s="334">
        <v>1.082158273658803E-2</v>
      </c>
    </row>
    <row r="1178" spans="1:28" outlineLevel="2">
      <c r="A1178">
        <v>241</v>
      </c>
      <c r="B1178" t="s">
        <v>2538</v>
      </c>
      <c r="C1178" s="334">
        <v>3.828453775993728</v>
      </c>
      <c r="D1178" s="334">
        <v>0.76507872856818571</v>
      </c>
      <c r="E1178" s="334">
        <v>18.57851422537216</v>
      </c>
      <c r="F1178" s="334">
        <v>1.1378574267428161</v>
      </c>
      <c r="G1178" s="334">
        <v>41.530172868092023</v>
      </c>
      <c r="H1178" s="334">
        <v>59460283.158079073</v>
      </c>
      <c r="I1178" s="334">
        <v>1.9929898126138159</v>
      </c>
      <c r="J1178" s="334">
        <v>5.5015661136263736</v>
      </c>
      <c r="K1178" s="334">
        <v>1.7883863857815609</v>
      </c>
      <c r="L1178" s="334">
        <v>60.103299088349303</v>
      </c>
      <c r="M1178" s="334" t="s">
        <v>30</v>
      </c>
      <c r="N1178" s="334" t="s">
        <v>30</v>
      </c>
      <c r="O1178" s="334" t="s">
        <v>30</v>
      </c>
      <c r="P1178" s="334" t="s">
        <v>30</v>
      </c>
      <c r="Q1178" s="334" t="s">
        <v>30</v>
      </c>
      <c r="R1178" s="334">
        <v>9.3047251209916196E-5</v>
      </c>
      <c r="S1178" s="334" t="s">
        <v>30</v>
      </c>
      <c r="T1178" s="334" t="s">
        <v>30</v>
      </c>
      <c r="U1178" s="595">
        <f t="shared" si="388"/>
        <v>60.103299088349303</v>
      </c>
      <c r="V1178" s="334">
        <v>-1.431</v>
      </c>
      <c r="W1178">
        <f t="shared" si="389"/>
        <v>105</v>
      </c>
      <c r="X1178" t="str">
        <f t="shared" si="390"/>
        <v>Ne3</v>
      </c>
      <c r="AA1178" s="334">
        <v>0.64827474446597111</v>
      </c>
      <c r="AB1178" s="334">
        <v>1.456270533413705E-2</v>
      </c>
    </row>
    <row r="1179" spans="1:28" outlineLevel="2">
      <c r="A1179">
        <v>242</v>
      </c>
      <c r="B1179" t="s">
        <v>2539</v>
      </c>
      <c r="C1179" s="334">
        <v>3.7075772449157389</v>
      </c>
      <c r="D1179" s="334">
        <v>0.69578563099947544</v>
      </c>
      <c r="E1179" s="334">
        <v>17.54025461640467</v>
      </c>
      <c r="F1179" s="334">
        <v>0.97905760043586676</v>
      </c>
      <c r="G1179" s="334">
        <v>41.9823184926693</v>
      </c>
      <c r="H1179" s="334">
        <v>71215010.299157202</v>
      </c>
      <c r="I1179" s="334">
        <v>1.6287391163240661</v>
      </c>
      <c r="J1179" s="334">
        <v>5.4309865679590299</v>
      </c>
      <c r="K1179" s="334">
        <v>1.77486719487984</v>
      </c>
      <c r="L1179" s="334">
        <v>55.336204976942859</v>
      </c>
      <c r="M1179" s="334" t="s">
        <v>30</v>
      </c>
      <c r="N1179" s="334" t="s">
        <v>30</v>
      </c>
      <c r="O1179" s="334" t="s">
        <v>30</v>
      </c>
      <c r="P1179" s="334" t="s">
        <v>30</v>
      </c>
      <c r="Q1179" s="334" t="s">
        <v>30</v>
      </c>
      <c r="R1179" s="334">
        <v>1.009167603714529E-4</v>
      </c>
      <c r="S1179" s="334" t="s">
        <v>30</v>
      </c>
      <c r="T1179" s="334" t="s">
        <v>30</v>
      </c>
      <c r="U1179" s="595">
        <f t="shared" si="388"/>
        <v>55.336204976942859</v>
      </c>
      <c r="V1179" s="334">
        <v>0.66300000000000003</v>
      </c>
      <c r="W1179">
        <f t="shared" si="389"/>
        <v>106</v>
      </c>
      <c r="X1179" t="str">
        <f t="shared" si="390"/>
        <v>Co7</v>
      </c>
      <c r="AA1179" s="334">
        <v>1.799271011437044</v>
      </c>
      <c r="AB1179" s="334">
        <v>9.1925567895356376E-3</v>
      </c>
    </row>
    <row r="1180" spans="1:28" outlineLevel="2">
      <c r="A1180">
        <v>243</v>
      </c>
      <c r="B1180" t="s">
        <v>2540</v>
      </c>
      <c r="C1180" s="334">
        <v>3.6803286803141448</v>
      </c>
      <c r="D1180" s="334">
        <v>0.70193494539127066</v>
      </c>
      <c r="E1180" s="334">
        <v>18.276157381458809</v>
      </c>
      <c r="F1180" s="334">
        <v>0.97191302548902558</v>
      </c>
      <c r="G1180" s="334">
        <v>46.7150251259838</v>
      </c>
      <c r="H1180" s="334">
        <v>65033271.516089313</v>
      </c>
      <c r="I1180" s="334">
        <v>1.5703128291184141</v>
      </c>
      <c r="J1180" s="334">
        <v>5.2879212621059937</v>
      </c>
      <c r="K1180" s="334">
        <v>1.833445689922101</v>
      </c>
      <c r="L1180" s="334">
        <v>57.373922611123987</v>
      </c>
      <c r="M1180" s="334" t="s">
        <v>30</v>
      </c>
      <c r="N1180" s="334" t="s">
        <v>30</v>
      </c>
      <c r="O1180" s="334" t="s">
        <v>30</v>
      </c>
      <c r="P1180" s="334" t="s">
        <v>30</v>
      </c>
      <c r="Q1180" s="334" t="s">
        <v>30</v>
      </c>
      <c r="R1180" s="334">
        <v>9.0217817688785938E-5</v>
      </c>
      <c r="S1180" s="334" t="s">
        <v>30</v>
      </c>
      <c r="T1180" s="334" t="s">
        <v>30</v>
      </c>
      <c r="U1180" s="595">
        <f t="shared" si="388"/>
        <v>57.373922611123987</v>
      </c>
      <c r="V1180" s="334">
        <v>9.6000000000000002E-2</v>
      </c>
      <c r="W1180">
        <f t="shared" si="389"/>
        <v>107</v>
      </c>
      <c r="X1180" t="str">
        <f t="shared" si="390"/>
        <v>Mi2</v>
      </c>
      <c r="AA1180" s="334">
        <v>0.87343959900701584</v>
      </c>
      <c r="AB1180" s="334">
        <v>1.1818142225014559E-2</v>
      </c>
    </row>
    <row r="1181" spans="1:28" outlineLevel="2">
      <c r="A1181">
        <v>244</v>
      </c>
      <c r="B1181" t="s">
        <v>2541</v>
      </c>
      <c r="C1181" s="334">
        <v>3.717789085265033</v>
      </c>
      <c r="D1181" s="334">
        <v>0.73500869853801876</v>
      </c>
      <c r="E1181" s="334">
        <v>18.506928700725091</v>
      </c>
      <c r="F1181" s="334">
        <v>1.0657686586344559</v>
      </c>
      <c r="G1181" s="334">
        <v>42.593811653868883</v>
      </c>
      <c r="H1181" s="334">
        <v>64447176.440764338</v>
      </c>
      <c r="I1181" s="334">
        <v>1.7926725672985051</v>
      </c>
      <c r="J1181" s="334">
        <v>5.4159639034573894</v>
      </c>
      <c r="K1181" s="334">
        <v>1.694006532177796</v>
      </c>
      <c r="L1181" s="334">
        <v>57.747254839078352</v>
      </c>
      <c r="M1181" s="334" t="s">
        <v>30</v>
      </c>
      <c r="N1181" s="334" t="s">
        <v>30</v>
      </c>
      <c r="O1181" s="334" t="s">
        <v>30</v>
      </c>
      <c r="P1181" s="334" t="s">
        <v>30</v>
      </c>
      <c r="Q1181" s="334" t="s">
        <v>30</v>
      </c>
      <c r="R1181" s="334">
        <v>9.7926707170800228E-5</v>
      </c>
      <c r="S1181" s="334" t="s">
        <v>30</v>
      </c>
      <c r="T1181" s="334" t="s">
        <v>30</v>
      </c>
      <c r="U1181" s="595">
        <f t="shared" si="388"/>
        <v>57.747254839078352</v>
      </c>
      <c r="V1181" s="334">
        <v>-0.20100000000000001</v>
      </c>
      <c r="W1181">
        <f t="shared" si="389"/>
        <v>108</v>
      </c>
      <c r="X1181" t="str">
        <f t="shared" si="390"/>
        <v>Co3</v>
      </c>
      <c r="AA1181" s="334">
        <v>0.79507210977780618</v>
      </c>
      <c r="AB1181" s="334">
        <v>1.3203132867635111E-2</v>
      </c>
    </row>
    <row r="1182" spans="1:28" outlineLevel="2">
      <c r="A1182">
        <v>245</v>
      </c>
      <c r="B1182" t="s">
        <v>2542</v>
      </c>
      <c r="C1182" s="334">
        <v>3.8795629743054438</v>
      </c>
      <c r="D1182" s="334">
        <v>0.67307776689068832</v>
      </c>
      <c r="E1182" s="334">
        <v>18.82711520957179</v>
      </c>
      <c r="F1182" s="334">
        <v>1.139906156162305</v>
      </c>
      <c r="G1182" s="334">
        <v>46.301877689714999</v>
      </c>
      <c r="H1182" s="334">
        <v>67547754.026538953</v>
      </c>
      <c r="I1182" s="334">
        <v>2.046468987790159</v>
      </c>
      <c r="J1182" s="334">
        <v>6.0098929597178596</v>
      </c>
      <c r="K1182" s="334">
        <v>1.9639088211654661</v>
      </c>
      <c r="L1182" s="334">
        <v>57.084181158850043</v>
      </c>
      <c r="M1182" s="334" t="s">
        <v>30</v>
      </c>
      <c r="N1182" s="334" t="s">
        <v>30</v>
      </c>
      <c r="O1182" s="334" t="s">
        <v>30</v>
      </c>
      <c r="P1182" s="334" t="s">
        <v>30</v>
      </c>
      <c r="Q1182" s="334" t="s">
        <v>30</v>
      </c>
      <c r="R1182" s="334">
        <v>1.075498644217174E-4</v>
      </c>
      <c r="S1182" s="334" t="s">
        <v>30</v>
      </c>
      <c r="T1182" s="334" t="s">
        <v>30</v>
      </c>
      <c r="U1182" s="595">
        <f t="shared" si="388"/>
        <v>57.084181158850043</v>
      </c>
      <c r="V1182" s="334">
        <v>-1.464</v>
      </c>
      <c r="W1182">
        <f t="shared" si="389"/>
        <v>109</v>
      </c>
      <c r="X1182" t="str">
        <f t="shared" si="390"/>
        <v>Eg6</v>
      </c>
      <c r="AA1182" s="334">
        <v>1.403645765544236</v>
      </c>
      <c r="AB1182" s="334">
        <v>9.7702868508356203E-3</v>
      </c>
    </row>
    <row r="1183" spans="1:28" outlineLevel="2">
      <c r="A1183">
        <v>246</v>
      </c>
      <c r="B1183" t="s">
        <v>2543</v>
      </c>
      <c r="C1183" s="334">
        <v>3.7878416336722789</v>
      </c>
      <c r="D1183" s="334">
        <v>0.72789720373317635</v>
      </c>
      <c r="E1183" s="334">
        <v>17.75101669851573</v>
      </c>
      <c r="F1183" s="334">
        <v>1.074039984722384</v>
      </c>
      <c r="G1183" s="334">
        <v>41.797560956118552</v>
      </c>
      <c r="H1183" s="334">
        <v>73480570.14658758</v>
      </c>
      <c r="I1183" s="334">
        <v>1.811071906366587</v>
      </c>
      <c r="J1183" s="334">
        <v>5.4699704362706596</v>
      </c>
      <c r="K1183" s="334">
        <v>2.0134168236467089</v>
      </c>
      <c r="L1183" s="334">
        <v>56.323708336932853</v>
      </c>
      <c r="M1183" s="334" t="s">
        <v>30</v>
      </c>
      <c r="N1183" s="334" t="s">
        <v>30</v>
      </c>
      <c r="O1183" s="334" t="s">
        <v>30</v>
      </c>
      <c r="P1183" s="334" t="s">
        <v>30</v>
      </c>
      <c r="Q1183" s="334" t="s">
        <v>30</v>
      </c>
      <c r="R1183" s="334">
        <v>9.8000561327850694E-5</v>
      </c>
      <c r="S1183" s="334" t="s">
        <v>30</v>
      </c>
      <c r="T1183" s="334" t="s">
        <v>30</v>
      </c>
      <c r="U1183" s="595">
        <f t="shared" si="388"/>
        <v>56.323708336932853</v>
      </c>
      <c r="V1183" s="334">
        <v>0.13200000000000001</v>
      </c>
      <c r="W1183">
        <f t="shared" si="389"/>
        <v>110</v>
      </c>
      <c r="X1183" t="str">
        <f t="shared" si="390"/>
        <v>Ya3</v>
      </c>
      <c r="AA1183" s="334">
        <v>0.70790324410329608</v>
      </c>
      <c r="AB1183" s="334">
        <v>1.3747077428097269E-2</v>
      </c>
    </row>
    <row r="1184" spans="1:28" outlineLevel="2">
      <c r="A1184">
        <v>247</v>
      </c>
      <c r="B1184" t="s">
        <v>2544</v>
      </c>
      <c r="C1184" s="334">
        <v>3.608024583701158</v>
      </c>
      <c r="D1184" s="334">
        <v>0.72624009950869928</v>
      </c>
      <c r="E1184" s="334">
        <v>18.016576860535729</v>
      </c>
      <c r="F1184" s="334">
        <v>1.1689318328902769</v>
      </c>
      <c r="G1184" s="334">
        <v>40.711600852334939</v>
      </c>
      <c r="H1184" s="334">
        <v>67950413.412092045</v>
      </c>
      <c r="I1184" s="334">
        <v>2.046614136349286</v>
      </c>
      <c r="J1184" s="334">
        <v>5.7688141773003814</v>
      </c>
      <c r="K1184" s="334">
        <v>1.9203159739454729</v>
      </c>
      <c r="L1184" s="334">
        <v>56.233579322057338</v>
      </c>
      <c r="M1184" s="334" t="s">
        <v>30</v>
      </c>
      <c r="N1184" s="334" t="s">
        <v>30</v>
      </c>
      <c r="O1184" s="334" t="s">
        <v>30</v>
      </c>
      <c r="P1184" s="334" t="s">
        <v>30</v>
      </c>
      <c r="Q1184" s="334" t="s">
        <v>30</v>
      </c>
      <c r="R1184" s="334">
        <v>1.0774857602176289E-4</v>
      </c>
      <c r="S1184" s="334" t="s">
        <v>30</v>
      </c>
      <c r="T1184" s="334" t="s">
        <v>30</v>
      </c>
      <c r="U1184" s="595">
        <f t="shared" si="388"/>
        <v>56.233579322057338</v>
      </c>
      <c r="V1184" s="334">
        <v>0.20100000000000001</v>
      </c>
      <c r="W1184">
        <f t="shared" si="389"/>
        <v>111</v>
      </c>
      <c r="X1184" t="str">
        <f t="shared" si="390"/>
        <v>Ka8</v>
      </c>
      <c r="AA1184" s="334">
        <v>1.6481187171012051</v>
      </c>
      <c r="AB1184" s="334">
        <v>1.0684977082990229E-2</v>
      </c>
    </row>
    <row r="1185" spans="1:28" outlineLevel="2">
      <c r="A1185">
        <v>248</v>
      </c>
      <c r="B1185" t="s">
        <v>2545</v>
      </c>
      <c r="C1185" s="334">
        <v>4.0289847699854811</v>
      </c>
      <c r="D1185" s="334">
        <v>0.74467931824451894</v>
      </c>
      <c r="E1185" s="334">
        <v>18.931910187014129</v>
      </c>
      <c r="F1185" s="334">
        <v>1.233715392489227</v>
      </c>
      <c r="G1185" s="334">
        <v>40.793115149770678</v>
      </c>
      <c r="H1185" s="334">
        <v>60391585.205636524</v>
      </c>
      <c r="I1185" s="334">
        <v>2.7310936021137051</v>
      </c>
      <c r="J1185" s="334">
        <v>5.6968942613382509</v>
      </c>
      <c r="K1185" s="334">
        <v>1.694658224955427</v>
      </c>
      <c r="L1185" s="334">
        <v>59.377942131880978</v>
      </c>
      <c r="M1185" s="334" t="s">
        <v>30</v>
      </c>
      <c r="N1185" s="334" t="s">
        <v>30</v>
      </c>
      <c r="O1185" s="334" t="s">
        <v>30</v>
      </c>
      <c r="P1185" s="334" t="s">
        <v>30</v>
      </c>
      <c r="Q1185" s="334" t="s">
        <v>30</v>
      </c>
      <c r="R1185" s="334">
        <v>1.0299897747357249E-4</v>
      </c>
      <c r="S1185" s="334" t="s">
        <v>30</v>
      </c>
      <c r="T1185" s="334" t="s">
        <v>30</v>
      </c>
      <c r="U1185" s="595">
        <f t="shared" si="388"/>
        <v>59.377942131880978</v>
      </c>
      <c r="V1185" s="334">
        <v>0.65700000000000003</v>
      </c>
      <c r="W1185">
        <f t="shared" si="389"/>
        <v>112</v>
      </c>
      <c r="X1185" t="str">
        <f t="shared" si="390"/>
        <v>Wa0</v>
      </c>
      <c r="AA1185" s="334">
        <v>0.84302340253964725</v>
      </c>
      <c r="AB1185" s="334">
        <v>1.237897119232057E-2</v>
      </c>
    </row>
    <row r="1186" spans="1:28" outlineLevel="2">
      <c r="A1186">
        <v>249</v>
      </c>
      <c r="B1186" t="s">
        <v>2546</v>
      </c>
      <c r="C1186" s="334">
        <v>3.9293184959150662</v>
      </c>
      <c r="D1186" s="334">
        <v>0.72651527457644094</v>
      </c>
      <c r="E1186" s="334">
        <v>19.002537360909681</v>
      </c>
      <c r="F1186" s="334">
        <v>1.167364699303256</v>
      </c>
      <c r="G1186" s="334">
        <v>41.35017150865108</v>
      </c>
      <c r="H1186" s="334">
        <v>61714831.603051797</v>
      </c>
      <c r="I1186" s="334">
        <v>1.6060347724584121</v>
      </c>
      <c r="J1186" s="334">
        <v>5.3994754594921339</v>
      </c>
      <c r="K1186" s="334">
        <v>1.7100276277413</v>
      </c>
      <c r="L1186" s="334">
        <v>59.76330307283434</v>
      </c>
      <c r="M1186" s="334" t="s">
        <v>30</v>
      </c>
      <c r="N1186" s="334" t="s">
        <v>30</v>
      </c>
      <c r="O1186" s="334" t="s">
        <v>30</v>
      </c>
      <c r="P1186" s="334" t="s">
        <v>30</v>
      </c>
      <c r="Q1186" s="334" t="s">
        <v>30</v>
      </c>
      <c r="R1186" s="334">
        <v>9.2600766628523089E-5</v>
      </c>
      <c r="S1186" s="334" t="s">
        <v>30</v>
      </c>
      <c r="T1186" s="334" t="s">
        <v>30</v>
      </c>
      <c r="U1186" s="595">
        <f t="shared" si="388"/>
        <v>59.76330307283434</v>
      </c>
      <c r="V1186" s="334">
        <v>0.3</v>
      </c>
      <c r="W1186">
        <f t="shared" si="389"/>
        <v>113</v>
      </c>
      <c r="X1186" t="str">
        <f t="shared" si="390"/>
        <v>Wi1</v>
      </c>
      <c r="AA1186" s="334">
        <v>0.69923700355866525</v>
      </c>
      <c r="AB1186" s="334">
        <v>1.350597374251347E-2</v>
      </c>
    </row>
    <row r="1187" spans="1:28" outlineLevel="2">
      <c r="A1187">
        <v>250</v>
      </c>
      <c r="B1187" t="s">
        <v>2547</v>
      </c>
      <c r="C1187" s="334">
        <v>3.8105389359131312</v>
      </c>
      <c r="D1187" s="334">
        <v>0.74748241885757216</v>
      </c>
      <c r="E1187" s="334">
        <v>18.64921202954223</v>
      </c>
      <c r="F1187" s="334">
        <v>1.1705617806936639</v>
      </c>
      <c r="G1187" s="334">
        <v>42.79048548131172</v>
      </c>
      <c r="H1187" s="334">
        <v>60562092.006959088</v>
      </c>
      <c r="I1187" s="334">
        <v>2.0415796930018169</v>
      </c>
      <c r="J1187" s="334">
        <v>5.6369923886224864</v>
      </c>
      <c r="K1187" s="334">
        <v>1.5576631997339969</v>
      </c>
      <c r="L1187" s="334">
        <v>59.396657683661353</v>
      </c>
      <c r="M1187" s="334" t="s">
        <v>30</v>
      </c>
      <c r="N1187" s="334" t="s">
        <v>30</v>
      </c>
      <c r="O1187" s="334" t="s">
        <v>30</v>
      </c>
      <c r="P1187" s="334" t="s">
        <v>30</v>
      </c>
      <c r="Q1187" s="334" t="s">
        <v>30</v>
      </c>
      <c r="R1187" s="334">
        <v>9.7901389879267905E-5</v>
      </c>
      <c r="S1187" s="334" t="s">
        <v>30</v>
      </c>
      <c r="T1187" s="334" t="s">
        <v>30</v>
      </c>
      <c r="U1187" s="595">
        <f t="shared" si="388"/>
        <v>59.396657683661353</v>
      </c>
      <c r="V1187" s="334">
        <v>-2.7090000000000001</v>
      </c>
      <c r="W1187">
        <f t="shared" si="389"/>
        <v>114</v>
      </c>
      <c r="X1187" t="str">
        <f t="shared" si="390"/>
        <v>La0</v>
      </c>
      <c r="AA1187" s="334">
        <v>1.282867216122709</v>
      </c>
      <c r="AB1187" s="334">
        <v>1.086044533525087E-2</v>
      </c>
    </row>
    <row r="1188" spans="1:28" outlineLevel="2">
      <c r="A1188">
        <v>251</v>
      </c>
      <c r="B1188" t="s">
        <v>2548</v>
      </c>
      <c r="C1188" s="334">
        <v>3.830256501266597</v>
      </c>
      <c r="D1188" s="334">
        <v>0.77253071192304634</v>
      </c>
      <c r="E1188" s="334">
        <v>18.8661755813953</v>
      </c>
      <c r="F1188" s="334">
        <v>1.1811757579708999</v>
      </c>
      <c r="G1188" s="334">
        <v>40.871896457332063</v>
      </c>
      <c r="H1188" s="334">
        <v>58912052.860324129</v>
      </c>
      <c r="I1188" s="334">
        <v>1.826042816445572</v>
      </c>
      <c r="J1188" s="334">
        <v>5.2480610751329886</v>
      </c>
      <c r="K1188" s="334">
        <v>1.779174079232472</v>
      </c>
      <c r="L1188" s="334">
        <v>58.24102014547389</v>
      </c>
      <c r="M1188" s="334" t="s">
        <v>30</v>
      </c>
      <c r="N1188" s="334" t="s">
        <v>30</v>
      </c>
      <c r="O1188" s="334" t="s">
        <v>30</v>
      </c>
      <c r="P1188" s="334" t="s">
        <v>30</v>
      </c>
      <c r="Q1188" s="334" t="s">
        <v>30</v>
      </c>
      <c r="R1188" s="334">
        <v>9.3403792754509743E-5</v>
      </c>
      <c r="S1188" s="334" t="s">
        <v>30</v>
      </c>
      <c r="T1188" s="334" t="s">
        <v>30</v>
      </c>
      <c r="U1188" s="595">
        <f t="shared" si="388"/>
        <v>58.24102014547389</v>
      </c>
      <c r="V1188" s="334">
        <v>0.14099999999999999</v>
      </c>
      <c r="W1188">
        <f t="shared" si="389"/>
        <v>115</v>
      </c>
      <c r="X1188" t="str">
        <f t="shared" si="390"/>
        <v>Gu9</v>
      </c>
      <c r="AA1188" s="334">
        <v>0.81778918855590021</v>
      </c>
      <c r="AB1188" s="334">
        <v>1.279373857646574E-2</v>
      </c>
    </row>
    <row r="1189" spans="1:28" outlineLevel="2">
      <c r="A1189">
        <v>252</v>
      </c>
      <c r="B1189" t="s">
        <v>2549</v>
      </c>
      <c r="C1189" s="334">
        <v>3.9422591182858131</v>
      </c>
      <c r="D1189" s="334">
        <v>0.72345011401937542</v>
      </c>
      <c r="E1189" s="334">
        <v>19.34640850023899</v>
      </c>
      <c r="F1189" s="334">
        <v>1.1071893845533709</v>
      </c>
      <c r="G1189" s="334">
        <v>42.868045488704418</v>
      </c>
      <c r="H1189" s="334">
        <v>53797893.749515668</v>
      </c>
      <c r="I1189" s="334">
        <v>1.897668686748901</v>
      </c>
      <c r="J1189" s="334">
        <v>5.8746234108059632</v>
      </c>
      <c r="K1189" s="334">
        <v>1.9001024524736929</v>
      </c>
      <c r="L1189" s="334">
        <v>61.004592674294827</v>
      </c>
      <c r="M1189" s="334" t="s">
        <v>30</v>
      </c>
      <c r="N1189" s="334" t="s">
        <v>30</v>
      </c>
      <c r="O1189" s="334" t="s">
        <v>30</v>
      </c>
      <c r="P1189" s="334" t="s">
        <v>30</v>
      </c>
      <c r="Q1189" s="334" t="s">
        <v>30</v>
      </c>
      <c r="R1189" s="334">
        <v>9.9907676219204917E-5</v>
      </c>
      <c r="S1189" s="334" t="s">
        <v>30</v>
      </c>
      <c r="T1189" s="334" t="s">
        <v>30</v>
      </c>
      <c r="U1189" s="595">
        <f t="shared" si="388"/>
        <v>61.004592674294827</v>
      </c>
      <c r="V1189" s="334">
        <v>-1.5720000000000001</v>
      </c>
      <c r="W1189">
        <f t="shared" si="389"/>
        <v>116</v>
      </c>
      <c r="X1189" t="str">
        <f t="shared" si="390"/>
        <v>Ke7</v>
      </c>
      <c r="AA1189" s="334">
        <v>0.72838430251532138</v>
      </c>
      <c r="AB1189" s="334">
        <v>1.3608756730552519E-2</v>
      </c>
    </row>
    <row r="1190" spans="1:28" outlineLevel="2">
      <c r="A1190">
        <v>253</v>
      </c>
      <c r="B1190" t="s">
        <v>2550</v>
      </c>
      <c r="C1190" s="334">
        <v>3.607425166411351</v>
      </c>
      <c r="D1190" s="334">
        <v>0.73827764216844427</v>
      </c>
      <c r="E1190" s="334">
        <v>18.46983603249766</v>
      </c>
      <c r="F1190" s="334">
        <v>1.095572165979372</v>
      </c>
      <c r="G1190" s="334">
        <v>43.169251423780587</v>
      </c>
      <c r="H1190" s="334">
        <v>58830412.411085479</v>
      </c>
      <c r="I1190" s="334">
        <v>1.823033525763615</v>
      </c>
      <c r="J1190" s="334">
        <v>5.1583152852540337</v>
      </c>
      <c r="K1190" s="334">
        <v>1.803103922893226</v>
      </c>
      <c r="L1190" s="334">
        <v>59.443610054702582</v>
      </c>
      <c r="M1190" s="334" t="s">
        <v>30</v>
      </c>
      <c r="N1190" s="334" t="s">
        <v>30</v>
      </c>
      <c r="O1190" s="334" t="s">
        <v>30</v>
      </c>
      <c r="P1190" s="334" t="s">
        <v>30</v>
      </c>
      <c r="Q1190" s="334" t="s">
        <v>30</v>
      </c>
      <c r="R1190" s="334">
        <v>8.571430354700074E-5</v>
      </c>
      <c r="S1190" s="334" t="s">
        <v>30</v>
      </c>
      <c r="T1190" s="334" t="s">
        <v>30</v>
      </c>
      <c r="U1190" s="595">
        <f t="shared" si="388"/>
        <v>59.443610054702582</v>
      </c>
      <c r="V1190" s="334">
        <v>3.5489999999999999</v>
      </c>
      <c r="W1190">
        <f t="shared" si="389"/>
        <v>117</v>
      </c>
      <c r="X1190" t="str">
        <f t="shared" si="390"/>
        <v>Ro9</v>
      </c>
      <c r="AA1190" s="334">
        <v>0.62483197097195053</v>
      </c>
      <c r="AB1190" s="334">
        <v>1.4011645229544531E-2</v>
      </c>
    </row>
    <row r="1191" spans="1:28" outlineLevel="2">
      <c r="A1191">
        <v>254</v>
      </c>
      <c r="B1191" t="s">
        <v>2551</v>
      </c>
      <c r="C1191" s="334">
        <v>3.6747492628905278</v>
      </c>
      <c r="D1191" s="334">
        <v>0.70406114162055022</v>
      </c>
      <c r="E1191" s="334">
        <v>17.682676434009998</v>
      </c>
      <c r="F1191" s="334">
        <v>1.0361967847852389</v>
      </c>
      <c r="G1191" s="334">
        <v>42.325229005159017</v>
      </c>
      <c r="H1191" s="334">
        <v>66885166.584165543</v>
      </c>
      <c r="I1191" s="334">
        <v>2.142582787396214</v>
      </c>
      <c r="J1191" s="334">
        <v>5.4921383117996969</v>
      </c>
      <c r="K1191" s="334">
        <v>1.6669998686814</v>
      </c>
      <c r="L1191" s="334">
        <v>60.028561469760788</v>
      </c>
      <c r="M1191" s="334" t="s">
        <v>30</v>
      </c>
      <c r="N1191" s="334" t="s">
        <v>30</v>
      </c>
      <c r="O1191" s="334" t="s">
        <v>30</v>
      </c>
      <c r="P1191" s="334" t="s">
        <v>30</v>
      </c>
      <c r="Q1191" s="334" t="s">
        <v>30</v>
      </c>
      <c r="R1191" s="334">
        <v>9.177699489934456E-5</v>
      </c>
      <c r="S1191" s="334" t="s">
        <v>30</v>
      </c>
      <c r="T1191" s="334" t="s">
        <v>30</v>
      </c>
      <c r="U1191" s="595">
        <f t="shared" si="388"/>
        <v>60.028561469760788</v>
      </c>
      <c r="V1191" s="334">
        <v>-2.0070000000000001</v>
      </c>
      <c r="W1191">
        <f t="shared" si="389"/>
        <v>118</v>
      </c>
      <c r="X1191" t="str">
        <f t="shared" si="390"/>
        <v>St)</v>
      </c>
      <c r="AA1191" s="334">
        <v>1.624269178816812</v>
      </c>
      <c r="AB1191" s="334">
        <v>1.005447409277006E-2</v>
      </c>
    </row>
    <row r="1192" spans="1:28" outlineLevel="2">
      <c r="A1192">
        <v>255</v>
      </c>
      <c r="B1192" t="s">
        <v>2552</v>
      </c>
      <c r="C1192" s="334">
        <v>4.1466492908327854</v>
      </c>
      <c r="D1192" s="334">
        <v>0.71294452037655165</v>
      </c>
      <c r="E1192" s="334">
        <v>19.999692223311811</v>
      </c>
      <c r="F1192" s="334">
        <v>1.088791180132846</v>
      </c>
      <c r="G1192" s="334">
        <v>42.336946841205858</v>
      </c>
      <c r="H1192" s="334">
        <v>57565001.303396627</v>
      </c>
      <c r="I1192" s="334">
        <v>2.5002080765189389</v>
      </c>
      <c r="J1192" s="334">
        <v>6.0040662702923404</v>
      </c>
      <c r="K1192" s="334">
        <v>1.9555218779564161</v>
      </c>
      <c r="L1192" s="334">
        <v>60.250160726268952</v>
      </c>
      <c r="M1192" s="334" t="s">
        <v>30</v>
      </c>
      <c r="N1192" s="334" t="s">
        <v>30</v>
      </c>
      <c r="O1192" s="334" t="s">
        <v>30</v>
      </c>
      <c r="P1192" s="334" t="s">
        <v>30</v>
      </c>
      <c r="Q1192" s="334" t="s">
        <v>30</v>
      </c>
      <c r="R1192" s="334">
        <v>1.0755062150171089E-4</v>
      </c>
      <c r="S1192" s="334" t="s">
        <v>30</v>
      </c>
      <c r="T1192" s="334" t="s">
        <v>30</v>
      </c>
      <c r="U1192" s="595">
        <f t="shared" si="388"/>
        <v>60.250160726268952</v>
      </c>
      <c r="V1192" s="334">
        <v>-0.36899999999999999</v>
      </c>
      <c r="W1192">
        <f t="shared" si="389"/>
        <v>119</v>
      </c>
      <c r="X1192" t="str">
        <f t="shared" si="390"/>
        <v>Le0</v>
      </c>
      <c r="AA1192" s="334">
        <v>0.83997760667087484</v>
      </c>
      <c r="AB1192" s="334">
        <v>1.2368390378632131E-2</v>
      </c>
    </row>
    <row r="1193" spans="1:28" outlineLevel="2">
      <c r="A1193">
        <v>256</v>
      </c>
      <c r="B1193" t="s">
        <v>2553</v>
      </c>
      <c r="C1193" s="334">
        <v>3.440554564606439</v>
      </c>
      <c r="D1193" s="334">
        <v>0.75861359353167346</v>
      </c>
      <c r="E1193" s="334">
        <v>18.52646169351387</v>
      </c>
      <c r="F1193" s="334">
        <v>1.141409021065946</v>
      </c>
      <c r="G1193" s="334">
        <v>43.762418662961799</v>
      </c>
      <c r="H1193" s="334">
        <v>54589350.472751752</v>
      </c>
      <c r="I1193" s="334">
        <v>2.0238619353022731</v>
      </c>
      <c r="J1193" s="334">
        <v>5.2195335881928413</v>
      </c>
      <c r="K1193" s="334">
        <v>1.586767823269867</v>
      </c>
      <c r="L1193" s="334">
        <v>60.735443011223119</v>
      </c>
      <c r="M1193" s="334" t="s">
        <v>30</v>
      </c>
      <c r="N1193" s="334" t="s">
        <v>30</v>
      </c>
      <c r="O1193" s="334" t="s">
        <v>30</v>
      </c>
      <c r="P1193" s="334" t="s">
        <v>30</v>
      </c>
      <c r="Q1193" s="334" t="s">
        <v>30</v>
      </c>
      <c r="R1193" s="334">
        <v>8.3135523727664274E-5</v>
      </c>
      <c r="S1193" s="334" t="s">
        <v>30</v>
      </c>
      <c r="T1193" s="334" t="s">
        <v>30</v>
      </c>
      <c r="U1193" s="595">
        <f t="shared" si="388"/>
        <v>60.735443011223119</v>
      </c>
      <c r="V1193" s="334">
        <v>1.8119999999999901</v>
      </c>
      <c r="W1193">
        <f t="shared" si="389"/>
        <v>120</v>
      </c>
      <c r="X1193" t="str">
        <f t="shared" si="390"/>
        <v>An6</v>
      </c>
      <c r="AA1193" s="334">
        <v>0.6284007836358132</v>
      </c>
      <c r="AB1193" s="334">
        <v>1.371305436323189E-2</v>
      </c>
    </row>
    <row r="1194" spans="1:28" outlineLevel="2">
      <c r="A1194">
        <v>257</v>
      </c>
      <c r="B1194" t="s">
        <v>2554</v>
      </c>
      <c r="C1194" s="334">
        <v>3.8823977543980872</v>
      </c>
      <c r="D1194" s="334">
        <v>0.68369000212197162</v>
      </c>
      <c r="E1194" s="334">
        <v>18.41869482496352</v>
      </c>
      <c r="F1194" s="334">
        <v>1.0933534686319639</v>
      </c>
      <c r="G1194" s="334">
        <v>41.237265245108865</v>
      </c>
      <c r="H1194" s="334">
        <v>64951929.119855247</v>
      </c>
      <c r="I1194" s="334">
        <v>2.1224058272432571</v>
      </c>
      <c r="J1194" s="334">
        <v>5.5439285670994964</v>
      </c>
      <c r="K1194" s="334">
        <v>1.8867615817562251</v>
      </c>
      <c r="L1194" s="334">
        <v>59.675166551492246</v>
      </c>
      <c r="M1194" s="334" t="s">
        <v>30</v>
      </c>
      <c r="N1194" s="334" t="s">
        <v>30</v>
      </c>
      <c r="O1194" s="334" t="s">
        <v>30</v>
      </c>
      <c r="P1194" s="334" t="s">
        <v>30</v>
      </c>
      <c r="Q1194" s="334" t="s">
        <v>30</v>
      </c>
      <c r="R1194" s="334">
        <v>9.5623439848305824E-5</v>
      </c>
      <c r="S1194" s="334" t="s">
        <v>30</v>
      </c>
      <c r="T1194" s="334" t="s">
        <v>30</v>
      </c>
      <c r="U1194" s="595">
        <f t="shared" si="388"/>
        <v>59.675166551492246</v>
      </c>
      <c r="V1194" s="334">
        <v>-2.802</v>
      </c>
      <c r="W1194">
        <f t="shared" si="389"/>
        <v>121</v>
      </c>
      <c r="X1194" t="str">
        <f t="shared" si="390"/>
        <v xml:space="preserve">Ch </v>
      </c>
      <c r="AA1194" s="334">
        <v>1.7007640694124599</v>
      </c>
      <c r="AB1194" s="334">
        <v>1.0190382996384211E-2</v>
      </c>
    </row>
    <row r="1195" spans="1:28" outlineLevel="2">
      <c r="A1195">
        <v>258</v>
      </c>
      <c r="B1195" t="s">
        <v>2555</v>
      </c>
      <c r="C1195" s="334">
        <v>3.854891219554645</v>
      </c>
      <c r="D1195" s="334">
        <v>0.65119065701072898</v>
      </c>
      <c r="E1195" s="334">
        <v>18.549207821868229</v>
      </c>
      <c r="F1195" s="334">
        <v>0.92013436762516276</v>
      </c>
      <c r="G1195" s="334">
        <v>42.637318663429973</v>
      </c>
      <c r="H1195" s="334">
        <v>63818538.874622039</v>
      </c>
      <c r="I1195" s="334">
        <v>1.7359626430034441</v>
      </c>
      <c r="J1195" s="334">
        <v>5.6166307856446007</v>
      </c>
      <c r="K1195" s="334">
        <v>1.790308062082574</v>
      </c>
      <c r="L1195" s="334">
        <v>59.258749110512248</v>
      </c>
      <c r="M1195" s="334" t="s">
        <v>30</v>
      </c>
      <c r="N1195" s="334" t="s">
        <v>30</v>
      </c>
      <c r="O1195" s="334" t="s">
        <v>30</v>
      </c>
      <c r="P1195" s="334" t="s">
        <v>30</v>
      </c>
      <c r="Q1195" s="334" t="s">
        <v>30</v>
      </c>
      <c r="R1195" s="334">
        <v>9.7713215719278138E-5</v>
      </c>
      <c r="S1195" s="334" t="s">
        <v>30</v>
      </c>
      <c r="T1195" s="334" t="s">
        <v>30</v>
      </c>
      <c r="U1195" s="595">
        <f t="shared" si="388"/>
        <v>59.258749110512248</v>
      </c>
      <c r="V1195" s="334">
        <v>-1.2E-2</v>
      </c>
      <c r="W1195">
        <f t="shared" si="389"/>
        <v>122</v>
      </c>
      <c r="X1195" t="str">
        <f t="shared" si="390"/>
        <v>GR5</v>
      </c>
      <c r="AA1195" s="334">
        <v>0.62624767521886937</v>
      </c>
      <c r="AB1195" s="334">
        <v>1.340140219438877E-2</v>
      </c>
    </row>
    <row r="1196" spans="1:28" outlineLevel="2">
      <c r="A1196">
        <v>259</v>
      </c>
      <c r="B1196" t="s">
        <v>2556</v>
      </c>
      <c r="C1196" s="334">
        <v>3.8036756825666931</v>
      </c>
      <c r="D1196" s="334">
        <v>0.67192658114556902</v>
      </c>
      <c r="E1196" s="334">
        <v>18.331616638998639</v>
      </c>
      <c r="F1196" s="334">
        <v>1.0909276913325869</v>
      </c>
      <c r="G1196" s="334">
        <v>38.471900178790968</v>
      </c>
      <c r="H1196" s="334">
        <v>62353954.867346853</v>
      </c>
      <c r="I1196" s="334">
        <v>2.037718473153435</v>
      </c>
      <c r="J1196" s="334">
        <v>5.4881611412648494</v>
      </c>
      <c r="K1196" s="334">
        <v>1.703368198205844</v>
      </c>
      <c r="L1196" s="334">
        <v>60.588201819797668</v>
      </c>
      <c r="M1196" s="334" t="s">
        <v>30</v>
      </c>
      <c r="N1196" s="334" t="s">
        <v>30</v>
      </c>
      <c r="O1196" s="334" t="s">
        <v>30</v>
      </c>
      <c r="P1196" s="334" t="s">
        <v>30</v>
      </c>
      <c r="Q1196" s="334" t="s">
        <v>30</v>
      </c>
      <c r="R1196" s="334">
        <v>9.2327133452557475E-5</v>
      </c>
      <c r="S1196" s="334" t="s">
        <v>30</v>
      </c>
      <c r="T1196" s="334" t="s">
        <v>30</v>
      </c>
      <c r="U1196" s="595">
        <f t="shared" si="388"/>
        <v>60.588201819797668</v>
      </c>
      <c r="V1196" s="334">
        <v>-0.218999999999999</v>
      </c>
      <c r="W1196">
        <f t="shared" si="389"/>
        <v>123</v>
      </c>
      <c r="X1196" t="str">
        <f t="shared" si="390"/>
        <v>Or)</v>
      </c>
      <c r="AA1196" s="334">
        <v>0.65079023103856271</v>
      </c>
      <c r="AB1196" s="334">
        <v>1.3508837331177741E-2</v>
      </c>
    </row>
    <row r="1197" spans="1:28" outlineLevel="2">
      <c r="A1197">
        <v>260</v>
      </c>
      <c r="B1197" t="s">
        <v>2557</v>
      </c>
      <c r="C1197" s="334">
        <v>3.6818602824126998</v>
      </c>
      <c r="D1197" s="334">
        <v>0.70153240408128903</v>
      </c>
      <c r="E1197" s="334">
        <v>17.201824034381591</v>
      </c>
      <c r="F1197" s="334">
        <v>0.92845329025268175</v>
      </c>
      <c r="G1197" s="334">
        <v>43.110436075352013</v>
      </c>
      <c r="H1197" s="334">
        <v>75958504.624381363</v>
      </c>
      <c r="I1197" s="334">
        <v>1.86323224212396</v>
      </c>
      <c r="J1197" s="334">
        <v>5.5586905992665248</v>
      </c>
      <c r="K1197" s="334">
        <v>1.833735043035545</v>
      </c>
      <c r="L1197" s="334">
        <v>58.804233943267207</v>
      </c>
      <c r="M1197" s="334" t="s">
        <v>30</v>
      </c>
      <c r="N1197" s="334" t="s">
        <v>30</v>
      </c>
      <c r="O1197" s="334" t="s">
        <v>30</v>
      </c>
      <c r="P1197" s="334" t="s">
        <v>30</v>
      </c>
      <c r="Q1197" s="334" t="s">
        <v>30</v>
      </c>
      <c r="R1197" s="334">
        <v>9.9051746932340561E-5</v>
      </c>
      <c r="S1197" s="334" t="s">
        <v>30</v>
      </c>
      <c r="T1197" s="334" t="s">
        <v>30</v>
      </c>
      <c r="U1197" s="595">
        <f t="shared" si="388"/>
        <v>58.804233943267207</v>
      </c>
      <c r="V1197" s="334">
        <v>-1.3380000000000001</v>
      </c>
      <c r="W1197">
        <f t="shared" si="389"/>
        <v>124</v>
      </c>
      <c r="X1197" t="str">
        <f t="shared" si="390"/>
        <v>Av7</v>
      </c>
      <c r="AA1197" s="334">
        <v>0.84634381003405479</v>
      </c>
      <c r="AB1197" s="334">
        <v>1.220045677973761E-2</v>
      </c>
    </row>
    <row r="1198" spans="1:28" outlineLevel="2">
      <c r="A1198">
        <v>261</v>
      </c>
      <c r="B1198" t="s">
        <v>2558</v>
      </c>
      <c r="C1198" s="334">
        <v>3.700877469138518</v>
      </c>
      <c r="D1198" s="334">
        <v>0.73603716441327505</v>
      </c>
      <c r="E1198" s="334">
        <v>18.652501443882539</v>
      </c>
      <c r="F1198" s="334">
        <v>1.0785858869097911</v>
      </c>
      <c r="G1198" s="334">
        <v>37.042931153425741</v>
      </c>
      <c r="H1198" s="334">
        <v>53067936.420783557</v>
      </c>
      <c r="I1198" s="334">
        <v>3.1695273385118661</v>
      </c>
      <c r="J1198" s="334">
        <v>5.7806043610793552</v>
      </c>
      <c r="K1198" s="334">
        <v>1.648937067305527</v>
      </c>
      <c r="L1198" s="334">
        <v>60.803125286285898</v>
      </c>
      <c r="M1198" s="334" t="s">
        <v>30</v>
      </c>
      <c r="N1198" s="334" t="s">
        <v>30</v>
      </c>
      <c r="O1198" s="334" t="s">
        <v>30</v>
      </c>
      <c r="P1198" s="334" t="s">
        <v>30</v>
      </c>
      <c r="Q1198" s="334" t="s">
        <v>30</v>
      </c>
      <c r="R1198" s="334">
        <v>1.027709415095969E-4</v>
      </c>
      <c r="S1198" s="334" t="s">
        <v>30</v>
      </c>
      <c r="T1198" s="334" t="s">
        <v>30</v>
      </c>
      <c r="U1198" s="595">
        <f t="shared" si="388"/>
        <v>60.803125286285898</v>
      </c>
      <c r="V1198" s="334">
        <v>-0.18</v>
      </c>
      <c r="W1198">
        <f t="shared" si="389"/>
        <v>125</v>
      </c>
      <c r="X1198" t="str">
        <f t="shared" si="390"/>
        <v>Cl5</v>
      </c>
      <c r="AA1198" s="334">
        <v>1.520516115561392</v>
      </c>
      <c r="AB1198" s="334">
        <v>1.06940901899033E-2</v>
      </c>
    </row>
    <row r="1199" spans="1:28" outlineLevel="2">
      <c r="A1199">
        <v>262</v>
      </c>
      <c r="B1199" t="s">
        <v>2559</v>
      </c>
      <c r="C1199" s="334">
        <v>3.6955641738461842</v>
      </c>
      <c r="D1199" s="334">
        <v>0.7460503986651088</v>
      </c>
      <c r="E1199" s="334">
        <v>18.022137623081051</v>
      </c>
      <c r="F1199" s="334">
        <v>1.0597433881507909</v>
      </c>
      <c r="G1199" s="334">
        <v>48.612866804812484</v>
      </c>
      <c r="H1199" s="334">
        <v>63438851.793639377</v>
      </c>
      <c r="I1199" s="334">
        <v>1.7138921693965239</v>
      </c>
      <c r="J1199" s="334">
        <v>5.3461095183735257</v>
      </c>
      <c r="K1199" s="334">
        <v>1.819019916208116</v>
      </c>
      <c r="L1199" s="334">
        <v>58.251200592916582</v>
      </c>
      <c r="M1199" s="334" t="s">
        <v>30</v>
      </c>
      <c r="N1199" s="334" t="s">
        <v>30</v>
      </c>
      <c r="O1199" s="334" t="s">
        <v>30</v>
      </c>
      <c r="P1199" s="334" t="s">
        <v>30</v>
      </c>
      <c r="Q1199" s="334" t="s">
        <v>30</v>
      </c>
      <c r="R1199" s="334">
        <v>9.1464387325170449E-5</v>
      </c>
      <c r="S1199" s="334" t="s">
        <v>30</v>
      </c>
      <c r="T1199" s="334" t="s">
        <v>30</v>
      </c>
      <c r="U1199" s="595">
        <f t="shared" ref="U1199:U1262" si="391">$L1199</f>
        <v>58.251200592916582</v>
      </c>
      <c r="V1199" s="334">
        <v>1.389</v>
      </c>
      <c r="W1199">
        <f t="shared" si="389"/>
        <v>126</v>
      </c>
      <c r="X1199" t="str">
        <f t="shared" si="390"/>
        <v>Ka2</v>
      </c>
      <c r="AA1199" s="334">
        <v>0.71298768751350727</v>
      </c>
      <c r="AB1199" s="334">
        <v>1.1719142976761221E-2</v>
      </c>
    </row>
    <row r="1200" spans="1:28" outlineLevel="2">
      <c r="A1200">
        <v>263</v>
      </c>
      <c r="B1200" t="s">
        <v>2560</v>
      </c>
      <c r="C1200" s="334">
        <v>3.8294650266239159</v>
      </c>
      <c r="D1200" s="334">
        <v>0.70882389541329216</v>
      </c>
      <c r="E1200" s="334">
        <v>18.461439386534551</v>
      </c>
      <c r="F1200" s="334">
        <v>1.0065440926561171</v>
      </c>
      <c r="G1200" s="334">
        <v>39.240414751615916</v>
      </c>
      <c r="H1200" s="334">
        <v>65167165.994204573</v>
      </c>
      <c r="I1200" s="334">
        <v>1.6563492810239451</v>
      </c>
      <c r="J1200" s="334">
        <v>4.8932134321080198</v>
      </c>
      <c r="K1200" s="334">
        <v>1.729349383070854</v>
      </c>
      <c r="L1200" s="334">
        <v>59.223753195889458</v>
      </c>
      <c r="M1200" s="334" t="s">
        <v>30</v>
      </c>
      <c r="N1200" s="334" t="s">
        <v>30</v>
      </c>
      <c r="O1200" s="334" t="s">
        <v>30</v>
      </c>
      <c r="P1200" s="334" t="s">
        <v>30</v>
      </c>
      <c r="Q1200" s="334" t="s">
        <v>30</v>
      </c>
      <c r="R1200" s="334">
        <v>7.7341145957247336E-5</v>
      </c>
      <c r="S1200" s="334" t="s">
        <v>30</v>
      </c>
      <c r="T1200" s="334" t="s">
        <v>30</v>
      </c>
      <c r="U1200" s="595">
        <f t="shared" si="391"/>
        <v>59.223753195889458</v>
      </c>
      <c r="V1200" s="334">
        <v>-1.131</v>
      </c>
      <c r="W1200">
        <f t="shared" ref="W1200:W1207" si="392">W1199+1</f>
        <v>127</v>
      </c>
      <c r="X1200" t="str">
        <f t="shared" si="390"/>
        <v>Al0</v>
      </c>
      <c r="AA1200" s="334">
        <v>1.379737290071412</v>
      </c>
      <c r="AB1200" s="334">
        <v>1.151537541268562E-2</v>
      </c>
    </row>
    <row r="1201" spans="1:28" outlineLevel="2">
      <c r="A1201">
        <v>264</v>
      </c>
      <c r="B1201" t="s">
        <v>2561</v>
      </c>
      <c r="C1201" s="334">
        <v>3.8700389852698041</v>
      </c>
      <c r="D1201" s="334">
        <v>0.67189895080170037</v>
      </c>
      <c r="E1201" s="334">
        <v>18.676314792801389</v>
      </c>
      <c r="F1201" s="334">
        <v>1.0099456532574309</v>
      </c>
      <c r="G1201" s="334">
        <v>42.948491855185473</v>
      </c>
      <c r="H1201" s="334">
        <v>65556013.644738868</v>
      </c>
      <c r="I1201" s="334">
        <v>1.5891883983499471</v>
      </c>
      <c r="J1201" s="334">
        <v>5.3239650874296807</v>
      </c>
      <c r="K1201" s="334">
        <v>1.842869298257481</v>
      </c>
      <c r="L1201" s="334">
        <v>58.924733019383538</v>
      </c>
      <c r="M1201" s="334" t="s">
        <v>30</v>
      </c>
      <c r="N1201" s="334" t="s">
        <v>30</v>
      </c>
      <c r="O1201" s="334" t="s">
        <v>30</v>
      </c>
      <c r="P1201" s="334" t="s">
        <v>30</v>
      </c>
      <c r="Q1201" s="334" t="s">
        <v>30</v>
      </c>
      <c r="R1201" s="334">
        <v>8.9055965771483558E-5</v>
      </c>
      <c r="S1201" s="334" t="s">
        <v>30</v>
      </c>
      <c r="T1201" s="334" t="s">
        <v>30</v>
      </c>
      <c r="U1201" s="595">
        <f t="shared" si="391"/>
        <v>58.924733019383538</v>
      </c>
      <c r="V1201" s="334">
        <v>-1.248</v>
      </c>
      <c r="W1201">
        <f t="shared" si="392"/>
        <v>128</v>
      </c>
      <c r="X1201" t="str">
        <f t="shared" si="390"/>
        <v>Ei)</v>
      </c>
      <c r="AA1201" s="334">
        <v>0.96710500142933209</v>
      </c>
      <c r="AB1201" s="334">
        <v>1.1765352196154049E-2</v>
      </c>
    </row>
    <row r="1202" spans="1:28" outlineLevel="2">
      <c r="A1202">
        <v>265</v>
      </c>
      <c r="B1202" t="s">
        <v>2562</v>
      </c>
      <c r="C1202" s="334">
        <v>3.850814834352478</v>
      </c>
      <c r="D1202" s="334">
        <v>0.7274000819696339</v>
      </c>
      <c r="E1202" s="334">
        <v>17.870275567893081</v>
      </c>
      <c r="F1202" s="334">
        <v>1.16949237571363</v>
      </c>
      <c r="G1202" s="334">
        <v>40.323614143488697</v>
      </c>
      <c r="H1202" s="334">
        <v>68061075.125512734</v>
      </c>
      <c r="I1202" s="334">
        <v>1.729945756598126</v>
      </c>
      <c r="J1202" s="334">
        <v>5.1722348348351872</v>
      </c>
      <c r="K1202" s="334">
        <v>1.828515239398296</v>
      </c>
      <c r="L1202" s="334">
        <v>57.29560378228993</v>
      </c>
      <c r="M1202" s="334" t="s">
        <v>30</v>
      </c>
      <c r="N1202" s="334" t="s">
        <v>30</v>
      </c>
      <c r="O1202" s="334" t="s">
        <v>30</v>
      </c>
      <c r="P1202" s="334" t="s">
        <v>30</v>
      </c>
      <c r="Q1202" s="334" t="s">
        <v>30</v>
      </c>
      <c r="R1202" s="334">
        <v>9.0806532132371991E-5</v>
      </c>
      <c r="S1202" s="334" t="s">
        <v>30</v>
      </c>
      <c r="T1202" s="334" t="s">
        <v>30</v>
      </c>
      <c r="U1202" s="595">
        <f t="shared" si="391"/>
        <v>57.29560378228993</v>
      </c>
      <c r="V1202" s="334">
        <v>-0.81299999999999994</v>
      </c>
      <c r="W1202">
        <f t="shared" si="392"/>
        <v>129</v>
      </c>
      <c r="X1202" t="str">
        <f t="shared" ref="X1202:X1207" si="393">LEFT($B1202&amp;"  ",2)&amp;RIGHT(" "&amp;$B1202,1)</f>
        <v>Ya0</v>
      </c>
      <c r="AA1202" s="334">
        <v>0.74125235187806859</v>
      </c>
      <c r="AB1202" s="334">
        <v>1.205211692692325E-2</v>
      </c>
    </row>
    <row r="1203" spans="1:28" outlineLevel="2">
      <c r="A1203">
        <v>266</v>
      </c>
      <c r="B1203" t="s">
        <v>2563</v>
      </c>
      <c r="C1203" s="334">
        <v>3.644858343868445</v>
      </c>
      <c r="D1203" s="334">
        <v>0.69942707316910446</v>
      </c>
      <c r="E1203" s="334">
        <v>18.5849571070172</v>
      </c>
      <c r="F1203" s="334">
        <v>1.1089977769305679</v>
      </c>
      <c r="G1203" s="334">
        <v>40.270752987695815</v>
      </c>
      <c r="H1203" s="334">
        <v>60954688.140380338</v>
      </c>
      <c r="I1203" s="334">
        <v>1.777795024698807</v>
      </c>
      <c r="J1203" s="334">
        <v>5.1958050249700491</v>
      </c>
      <c r="K1203" s="334">
        <v>1.7509286408816389</v>
      </c>
      <c r="L1203" s="334">
        <v>57.422023064929917</v>
      </c>
      <c r="M1203" s="334" t="s">
        <v>30</v>
      </c>
      <c r="N1203" s="334" t="s">
        <v>30</v>
      </c>
      <c r="O1203" s="334" t="s">
        <v>30</v>
      </c>
      <c r="P1203" s="334" t="s">
        <v>30</v>
      </c>
      <c r="Q1203" s="334" t="s">
        <v>30</v>
      </c>
      <c r="R1203" s="334">
        <v>9.1088137151060439E-5</v>
      </c>
      <c r="S1203" s="334" t="s">
        <v>30</v>
      </c>
      <c r="T1203" s="334" t="s">
        <v>30</v>
      </c>
      <c r="U1203" s="595">
        <f t="shared" si="391"/>
        <v>57.422023064929917</v>
      </c>
      <c r="V1203" s="334">
        <v>1.593</v>
      </c>
      <c r="W1203">
        <f t="shared" si="392"/>
        <v>130</v>
      </c>
      <c r="X1203" t="str">
        <f t="shared" si="393"/>
        <v>Pe9</v>
      </c>
      <c r="AA1203" s="334">
        <v>0.69152611274121789</v>
      </c>
      <c r="AB1203" s="334">
        <v>1.16885368009452E-2</v>
      </c>
    </row>
    <row r="1204" spans="1:28" outlineLevel="2">
      <c r="A1204">
        <v>267</v>
      </c>
      <c r="B1204" t="s">
        <v>2564</v>
      </c>
      <c r="C1204" s="334">
        <v>3.28782686676879</v>
      </c>
      <c r="D1204" s="334">
        <v>0.6840805366535907</v>
      </c>
      <c r="E1204" s="334">
        <v>17.59566157540959</v>
      </c>
      <c r="F1204" s="334">
        <v>0.92427198247807507</v>
      </c>
      <c r="G1204" s="334">
        <v>45.866033967995357</v>
      </c>
      <c r="H1204" s="334">
        <v>69961594.617402703</v>
      </c>
      <c r="I1204" s="334">
        <v>1.6922827387670809</v>
      </c>
      <c r="J1204" s="334">
        <v>5.3799924757726547</v>
      </c>
      <c r="K1204" s="334">
        <v>2.0140758085402002</v>
      </c>
      <c r="L1204" s="334">
        <v>54.856869484073229</v>
      </c>
      <c r="M1204" s="334" t="s">
        <v>30</v>
      </c>
      <c r="N1204" s="334" t="s">
        <v>30</v>
      </c>
      <c r="O1204" s="334" t="s">
        <v>30</v>
      </c>
      <c r="P1204" s="334" t="s">
        <v>30</v>
      </c>
      <c r="Q1204" s="334" t="s">
        <v>30</v>
      </c>
      <c r="R1204" s="334">
        <v>9.9155509696830066E-5</v>
      </c>
      <c r="S1204" s="334" t="s">
        <v>30</v>
      </c>
      <c r="T1204" s="334" t="s">
        <v>30</v>
      </c>
      <c r="U1204" s="595">
        <f t="shared" si="391"/>
        <v>54.856869484073229</v>
      </c>
      <c r="V1204" s="334">
        <v>2.7869999999999999</v>
      </c>
      <c r="W1204">
        <f t="shared" si="392"/>
        <v>131</v>
      </c>
      <c r="X1204" t="str">
        <f t="shared" si="393"/>
        <v>Eu1</v>
      </c>
      <c r="AA1204" s="334">
        <v>0.67786265593490791</v>
      </c>
      <c r="AB1204" s="334">
        <v>1.194869391923039E-2</v>
      </c>
    </row>
    <row r="1205" spans="1:28" outlineLevel="2">
      <c r="A1205">
        <v>268</v>
      </c>
      <c r="B1205" t="s">
        <v>2565</v>
      </c>
      <c r="C1205" s="334">
        <v>3.93008028781587</v>
      </c>
      <c r="D1205" s="334">
        <v>0.73413742778527213</v>
      </c>
      <c r="E1205" s="334">
        <v>18.856951416906039</v>
      </c>
      <c r="F1205" s="334">
        <v>1.053412529981028</v>
      </c>
      <c r="G1205" s="334">
        <v>42.075633708758296</v>
      </c>
      <c r="H1205" s="334">
        <v>59242219.758751638</v>
      </c>
      <c r="I1205" s="334">
        <v>1.6859837836391121</v>
      </c>
      <c r="J1205" s="334">
        <v>5.5153608930760676</v>
      </c>
      <c r="K1205" s="334">
        <v>1.8463585542798291</v>
      </c>
      <c r="L1205" s="334">
        <v>58.111766719652501</v>
      </c>
      <c r="M1205" s="334" t="s">
        <v>30</v>
      </c>
      <c r="N1205" s="334" t="s">
        <v>30</v>
      </c>
      <c r="O1205" s="334" t="s">
        <v>30</v>
      </c>
      <c r="P1205" s="334" t="s">
        <v>30</v>
      </c>
      <c r="Q1205" s="334" t="s">
        <v>30</v>
      </c>
      <c r="R1205" s="334">
        <v>9.5812941185780784E-5</v>
      </c>
      <c r="S1205" s="334" t="s">
        <v>30</v>
      </c>
      <c r="T1205" s="334" t="s">
        <v>30</v>
      </c>
      <c r="U1205" s="595">
        <f t="shared" si="391"/>
        <v>58.111766719652501</v>
      </c>
      <c r="V1205" s="334">
        <v>4.9740000000000002</v>
      </c>
      <c r="W1205">
        <f t="shared" si="392"/>
        <v>132</v>
      </c>
      <c r="X1205" t="str">
        <f t="shared" si="393"/>
        <v>Bu0</v>
      </c>
      <c r="AA1205" s="334">
        <v>0.75249809440770499</v>
      </c>
      <c r="AB1205" s="334">
        <v>1.281707093953743E-2</v>
      </c>
    </row>
    <row r="1206" spans="1:28" outlineLevel="2">
      <c r="A1206">
        <v>269</v>
      </c>
      <c r="B1206" t="s">
        <v>2566</v>
      </c>
      <c r="C1206" s="334">
        <v>3.6911776494192159</v>
      </c>
      <c r="D1206" s="334">
        <v>0.74146013193993499</v>
      </c>
      <c r="E1206" s="334">
        <v>18.539937607059169</v>
      </c>
      <c r="F1206" s="334">
        <v>1.16826935819874</v>
      </c>
      <c r="G1206" s="334">
        <v>42.378216916163638</v>
      </c>
      <c r="H1206" s="334">
        <v>59447699.164000459</v>
      </c>
      <c r="I1206" s="334">
        <v>2.0675993660507812</v>
      </c>
      <c r="J1206" s="334">
        <v>5.2765465561707163</v>
      </c>
      <c r="K1206" s="334">
        <v>1.7146393224491701</v>
      </c>
      <c r="L1206" s="334">
        <v>59.163866031860373</v>
      </c>
      <c r="M1206" s="334" t="s">
        <v>30</v>
      </c>
      <c r="N1206" s="334" t="s">
        <v>30</v>
      </c>
      <c r="O1206" s="334" t="s">
        <v>30</v>
      </c>
      <c r="P1206" s="334" t="s">
        <v>30</v>
      </c>
      <c r="Q1206" s="334" t="s">
        <v>30</v>
      </c>
      <c r="R1206" s="334">
        <v>8.9683998129747489E-5</v>
      </c>
      <c r="S1206" s="334" t="s">
        <v>30</v>
      </c>
      <c r="T1206" s="334" t="s">
        <v>30</v>
      </c>
      <c r="U1206" s="595">
        <f t="shared" si="391"/>
        <v>59.163866031860373</v>
      </c>
      <c r="V1206" s="334">
        <v>-0.36</v>
      </c>
      <c r="W1206">
        <f t="shared" si="392"/>
        <v>133</v>
      </c>
      <c r="X1206" t="str">
        <f t="shared" si="393"/>
        <v>Hi6</v>
      </c>
      <c r="AA1206" s="334">
        <v>0.65958490068042908</v>
      </c>
      <c r="AB1206" s="334">
        <v>1.418720235383563E-2</v>
      </c>
    </row>
    <row r="1207" spans="1:28" outlineLevel="2">
      <c r="A1207" s="578">
        <v>270</v>
      </c>
      <c r="B1207" s="578" t="s">
        <v>2567</v>
      </c>
      <c r="C1207" s="579">
        <v>3.5103189648043251</v>
      </c>
      <c r="D1207" s="579">
        <v>0.64812131149443664</v>
      </c>
      <c r="E1207" s="579">
        <v>18.01697500889037</v>
      </c>
      <c r="F1207" s="579">
        <v>1.0906183159057701</v>
      </c>
      <c r="G1207" s="334">
        <v>41.396980945739344</v>
      </c>
      <c r="H1207" s="579">
        <v>70023987.972968429</v>
      </c>
      <c r="I1207" s="579">
        <v>1.6639349545386579</v>
      </c>
      <c r="J1207" s="579">
        <v>5.4959379792536884</v>
      </c>
      <c r="K1207" s="579">
        <v>1.9387390944524789</v>
      </c>
      <c r="L1207" s="579">
        <v>55.372121675004053</v>
      </c>
      <c r="M1207" s="334" t="s">
        <v>30</v>
      </c>
      <c r="N1207" s="334" t="s">
        <v>30</v>
      </c>
      <c r="O1207" s="334" t="s">
        <v>30</v>
      </c>
      <c r="P1207" s="334" t="s">
        <v>30</v>
      </c>
      <c r="Q1207" s="334" t="s">
        <v>30</v>
      </c>
      <c r="R1207" s="579">
        <v>1.0178724200502789E-4</v>
      </c>
      <c r="S1207" s="334" t="s">
        <v>30</v>
      </c>
      <c r="T1207" s="334" t="s">
        <v>30</v>
      </c>
      <c r="U1207" s="595">
        <f t="shared" si="391"/>
        <v>55.372121675004053</v>
      </c>
      <c r="V1207" s="579">
        <v>0.48</v>
      </c>
      <c r="W1207">
        <f t="shared" si="392"/>
        <v>134</v>
      </c>
      <c r="X1207" t="str">
        <f t="shared" si="393"/>
        <v>Hi3</v>
      </c>
      <c r="AA1207" s="579">
        <v>1.0922342296211851</v>
      </c>
      <c r="AB1207" s="579">
        <v>1.002140950591077E-2</v>
      </c>
    </row>
    <row r="1208" spans="1:28" outlineLevel="1">
      <c r="A1208" s="580" t="s">
        <v>2393</v>
      </c>
      <c r="B1208" s="580" t="s">
        <v>359</v>
      </c>
      <c r="C1208" s="334">
        <v>3.74640485680882</v>
      </c>
      <c r="D1208" s="334">
        <v>0.71275413872968363</v>
      </c>
      <c r="E1208" s="334">
        <v>18.641796469359701</v>
      </c>
      <c r="F1208" s="334">
        <v>1.0956200336672199</v>
      </c>
      <c r="G1208" s="334">
        <v>41.866791338354922</v>
      </c>
      <c r="H1208" s="334">
        <v>60434911.513552502</v>
      </c>
      <c r="I1208" s="334">
        <v>1.9345540150143321</v>
      </c>
      <c r="J1208" s="334">
        <v>5.3791737503525399</v>
      </c>
      <c r="K1208" s="334">
        <v>1.7748010312675531</v>
      </c>
      <c r="L1208" s="334">
        <v>58.651126254129998</v>
      </c>
      <c r="M1208" s="334" t="s">
        <v>30</v>
      </c>
      <c r="N1208" s="334" t="s">
        <v>30</v>
      </c>
      <c r="O1208" s="334" t="s">
        <v>30</v>
      </c>
      <c r="P1208" s="334" t="s">
        <v>30</v>
      </c>
      <c r="Q1208" s="334" t="s">
        <v>30</v>
      </c>
      <c r="R1208" s="334">
        <v>9.3040787735840604E-5</v>
      </c>
      <c r="S1208" s="334" t="s">
        <v>30</v>
      </c>
      <c r="T1208" s="334" t="s">
        <v>30</v>
      </c>
      <c r="U1208" s="595">
        <f t="shared" si="391"/>
        <v>58.651126254129998</v>
      </c>
      <c r="V1208" s="615">
        <f>AVERAGE(V1209:V1342)</f>
        <v>3.781343283582092E-2</v>
      </c>
      <c r="W1208">
        <v>0</v>
      </c>
      <c r="X1208" s="594" t="s">
        <v>2407</v>
      </c>
    </row>
    <row r="1209" spans="1:28" outlineLevel="2">
      <c r="A1209">
        <v>272</v>
      </c>
      <c r="B1209" t="s">
        <v>2434</v>
      </c>
      <c r="C1209" s="334">
        <v>3.9028825738380899</v>
      </c>
      <c r="D1209" s="334">
        <v>0.71829559975251178</v>
      </c>
      <c r="E1209" s="334">
        <v>18.9712403382687</v>
      </c>
      <c r="F1209" s="334">
        <v>1.078686009426536</v>
      </c>
      <c r="G1209" s="334">
        <v>43.134996917237068</v>
      </c>
      <c r="H1209" s="334">
        <v>61607647.225205317</v>
      </c>
      <c r="I1209" s="334">
        <v>1.6650013264042161</v>
      </c>
      <c r="J1209" s="334">
        <v>5.1823902626247991</v>
      </c>
      <c r="K1209" s="334">
        <v>2.038858781166843</v>
      </c>
      <c r="L1209" s="334">
        <v>56.840454215347393</v>
      </c>
      <c r="M1209" s="334" t="s">
        <v>30</v>
      </c>
      <c r="N1209" s="334" t="s">
        <v>30</v>
      </c>
      <c r="O1209" s="334" t="s">
        <v>30</v>
      </c>
      <c r="P1209" s="334" t="s">
        <v>30</v>
      </c>
      <c r="Q1209" s="334" t="s">
        <v>30</v>
      </c>
      <c r="R1209" s="334">
        <v>9.0905658595480219E-5</v>
      </c>
      <c r="S1209" s="334" t="s">
        <v>30</v>
      </c>
      <c r="T1209" s="334" t="s">
        <v>30</v>
      </c>
      <c r="U1209" s="595">
        <f t="shared" si="391"/>
        <v>56.840454215347393</v>
      </c>
      <c r="V1209" s="334">
        <v>-0.215999999999999</v>
      </c>
      <c r="W1209">
        <f t="shared" ref="W1209:W1272" si="394">W1208+1</f>
        <v>1</v>
      </c>
      <c r="X1209" t="str">
        <f t="shared" ref="X1209:X1272" si="395">LEFT($B1209&amp;"  ",2)&amp;RIGHT(" "&amp;$B1209,1)</f>
        <v>Bi7</v>
      </c>
    </row>
    <row r="1210" spans="1:28" outlineLevel="2">
      <c r="A1210">
        <v>273</v>
      </c>
      <c r="B1210" t="s">
        <v>2435</v>
      </c>
      <c r="C1210" s="334">
        <v>3.5808081344229379</v>
      </c>
      <c r="D1210" s="334">
        <v>0.72162546027608543</v>
      </c>
      <c r="E1210" s="334">
        <v>18.339410641668461</v>
      </c>
      <c r="F1210" s="334">
        <v>1.045492129401874</v>
      </c>
      <c r="G1210" s="334">
        <v>37.93604172768228</v>
      </c>
      <c r="H1210" s="334">
        <v>58151795.659530163</v>
      </c>
      <c r="I1210" s="334">
        <v>1.942486785943488</v>
      </c>
      <c r="J1210" s="334">
        <v>5.8566801052433517</v>
      </c>
      <c r="K1210" s="334">
        <v>1.770546155558715</v>
      </c>
      <c r="L1210" s="334">
        <v>59.028258797013692</v>
      </c>
      <c r="M1210" s="334" t="s">
        <v>30</v>
      </c>
      <c r="N1210" s="334" t="s">
        <v>30</v>
      </c>
      <c r="O1210" s="334" t="s">
        <v>30</v>
      </c>
      <c r="P1210" s="334" t="s">
        <v>30</v>
      </c>
      <c r="Q1210" s="334" t="s">
        <v>30</v>
      </c>
      <c r="R1210" s="334">
        <v>1.015068802549901E-4</v>
      </c>
      <c r="S1210" s="334" t="s">
        <v>30</v>
      </c>
      <c r="T1210" s="334" t="s">
        <v>30</v>
      </c>
      <c r="U1210" s="595">
        <f t="shared" si="391"/>
        <v>59.028258797013692</v>
      </c>
      <c r="V1210" s="334">
        <v>1.911</v>
      </c>
      <c r="W1210">
        <f t="shared" si="394"/>
        <v>2</v>
      </c>
      <c r="X1210" t="str">
        <f t="shared" si="395"/>
        <v>Le3</v>
      </c>
    </row>
    <row r="1211" spans="1:28" outlineLevel="2">
      <c r="A1211">
        <v>274</v>
      </c>
      <c r="B1211" t="s">
        <v>2436</v>
      </c>
      <c r="C1211" s="334">
        <v>3.5681752820945758</v>
      </c>
      <c r="D1211" s="334">
        <v>0.73997256221815233</v>
      </c>
      <c r="E1211" s="334">
        <v>18.58992622008201</v>
      </c>
      <c r="F1211" s="334">
        <v>1.178916974700668</v>
      </c>
      <c r="G1211" s="334">
        <v>40.602845889467019</v>
      </c>
      <c r="H1211" s="334">
        <v>56331760.329502627</v>
      </c>
      <c r="I1211" s="334">
        <v>1.672459779389873</v>
      </c>
      <c r="J1211" s="334">
        <v>5.6586458139070572</v>
      </c>
      <c r="K1211" s="334">
        <v>1.9880721949662861</v>
      </c>
      <c r="L1211" s="334">
        <v>58.048805996601828</v>
      </c>
      <c r="M1211" s="334" t="s">
        <v>30</v>
      </c>
      <c r="N1211" s="334" t="s">
        <v>30</v>
      </c>
      <c r="O1211" s="334" t="s">
        <v>30</v>
      </c>
      <c r="P1211" s="334" t="s">
        <v>30</v>
      </c>
      <c r="Q1211" s="334" t="s">
        <v>30</v>
      </c>
      <c r="R1211" s="334">
        <v>1.03609181338969E-4</v>
      </c>
      <c r="S1211" s="334" t="s">
        <v>30</v>
      </c>
      <c r="T1211" s="334" t="s">
        <v>30</v>
      </c>
      <c r="U1211" s="595">
        <f t="shared" si="391"/>
        <v>58.048805996601828</v>
      </c>
      <c r="V1211" s="334">
        <v>0.246</v>
      </c>
      <c r="W1211">
        <f t="shared" si="394"/>
        <v>3</v>
      </c>
      <c r="X1211" t="str">
        <f t="shared" si="395"/>
        <v>Le8</v>
      </c>
    </row>
    <row r="1212" spans="1:28" outlineLevel="2">
      <c r="A1212">
        <v>275</v>
      </c>
      <c r="B1212" t="s">
        <v>2437</v>
      </c>
      <c r="C1212" s="334">
        <v>3.8640159773897431</v>
      </c>
      <c r="D1212" s="334">
        <v>0.72644830479997102</v>
      </c>
      <c r="E1212" s="334">
        <v>18.20008806101907</v>
      </c>
      <c r="F1212" s="334">
        <v>1.0790018002023529</v>
      </c>
      <c r="G1212" s="334">
        <v>39.529147235097611</v>
      </c>
      <c r="H1212" s="334">
        <v>68103543.602745637</v>
      </c>
      <c r="I1212" s="334">
        <v>1.841891711755431</v>
      </c>
      <c r="J1212" s="334">
        <v>5.1808613327222872</v>
      </c>
      <c r="K1212" s="334">
        <v>2.05568483370301</v>
      </c>
      <c r="L1212" s="334">
        <v>56.332354263185081</v>
      </c>
      <c r="M1212" s="334" t="s">
        <v>30</v>
      </c>
      <c r="N1212" s="334" t="s">
        <v>30</v>
      </c>
      <c r="O1212" s="334" t="s">
        <v>30</v>
      </c>
      <c r="P1212" s="334" t="s">
        <v>30</v>
      </c>
      <c r="Q1212" s="334" t="s">
        <v>30</v>
      </c>
      <c r="R1212" s="334">
        <v>9.2787183277489476E-5</v>
      </c>
      <c r="S1212" s="334" t="s">
        <v>30</v>
      </c>
      <c r="T1212" s="334" t="s">
        <v>30</v>
      </c>
      <c r="U1212" s="595">
        <f t="shared" si="391"/>
        <v>56.332354263185081</v>
      </c>
      <c r="V1212" s="334">
        <v>-0.14099999999999999</v>
      </c>
      <c r="W1212">
        <f t="shared" si="394"/>
        <v>4</v>
      </c>
      <c r="X1212" t="str">
        <f t="shared" si="395"/>
        <v xml:space="preserve">Gr </v>
      </c>
    </row>
    <row r="1213" spans="1:28" outlineLevel="2">
      <c r="A1213">
        <v>276</v>
      </c>
      <c r="B1213" t="s">
        <v>2438</v>
      </c>
      <c r="C1213" s="334">
        <v>3.65733517126997</v>
      </c>
      <c r="D1213" s="334">
        <v>0.71878747603806648</v>
      </c>
      <c r="E1213" s="334">
        <v>18.776979896182091</v>
      </c>
      <c r="F1213" s="334">
        <v>1.0579230353240749</v>
      </c>
      <c r="G1213" s="334">
        <v>42.820987333342892</v>
      </c>
      <c r="H1213" s="334">
        <v>57470454.42562709</v>
      </c>
      <c r="I1213" s="334">
        <v>1.6934989994968921</v>
      </c>
      <c r="J1213" s="334">
        <v>5.4618650318730948</v>
      </c>
      <c r="K1213" s="334">
        <v>1.5119157642699079</v>
      </c>
      <c r="L1213" s="334">
        <v>59.485422755693001</v>
      </c>
      <c r="M1213" s="334" t="s">
        <v>30</v>
      </c>
      <c r="N1213" s="334" t="s">
        <v>30</v>
      </c>
      <c r="O1213" s="334" t="s">
        <v>30</v>
      </c>
      <c r="P1213" s="334" t="s">
        <v>30</v>
      </c>
      <c r="Q1213" s="334" t="s">
        <v>30</v>
      </c>
      <c r="R1213" s="334">
        <v>9.1421663876393696E-5</v>
      </c>
      <c r="S1213" s="334" t="s">
        <v>30</v>
      </c>
      <c r="T1213" s="334" t="s">
        <v>30</v>
      </c>
      <c r="U1213" s="595">
        <f t="shared" si="391"/>
        <v>59.485422755693001</v>
      </c>
      <c r="V1213" s="334">
        <v>-0.16500000000000001</v>
      </c>
      <c r="W1213">
        <f t="shared" si="394"/>
        <v>5</v>
      </c>
      <c r="X1213" t="str">
        <f t="shared" si="395"/>
        <v>Ro9</v>
      </c>
    </row>
    <row r="1214" spans="1:28" outlineLevel="2">
      <c r="A1214">
        <v>277</v>
      </c>
      <c r="B1214" t="s">
        <v>2439</v>
      </c>
      <c r="C1214" s="334">
        <v>3.5984164000924519</v>
      </c>
      <c r="D1214" s="334">
        <v>0.72744278352665714</v>
      </c>
      <c r="E1214" s="334">
        <v>17.269348605650379</v>
      </c>
      <c r="F1214" s="334">
        <v>1.0476167627403861</v>
      </c>
      <c r="G1214" s="334">
        <v>41.53312595199894</v>
      </c>
      <c r="H1214" s="334">
        <v>71514261.566238105</v>
      </c>
      <c r="I1214" s="334">
        <v>1.977804296485542</v>
      </c>
      <c r="J1214" s="334">
        <v>5.3101984570687017</v>
      </c>
      <c r="K1214" s="334">
        <v>1.9541781231250339</v>
      </c>
      <c r="L1214" s="334">
        <v>55.964007682241963</v>
      </c>
      <c r="M1214" s="334" t="s">
        <v>30</v>
      </c>
      <c r="N1214" s="334" t="s">
        <v>30</v>
      </c>
      <c r="O1214" s="334" t="s">
        <v>30</v>
      </c>
      <c r="P1214" s="334" t="s">
        <v>30</v>
      </c>
      <c r="Q1214" s="334" t="s">
        <v>30</v>
      </c>
      <c r="R1214" s="334">
        <v>9.6418671702302609E-5</v>
      </c>
      <c r="S1214" s="334" t="s">
        <v>30</v>
      </c>
      <c r="T1214" s="334" t="s">
        <v>30</v>
      </c>
      <c r="U1214" s="595">
        <f t="shared" si="391"/>
        <v>55.964007682241963</v>
      </c>
      <c r="V1214" s="334">
        <v>0.89700000000000002</v>
      </c>
      <c r="W1214">
        <f t="shared" si="394"/>
        <v>6</v>
      </c>
      <c r="X1214" t="str">
        <f t="shared" si="395"/>
        <v>Ya3</v>
      </c>
    </row>
    <row r="1215" spans="1:28" outlineLevel="2">
      <c r="A1215">
        <v>278</v>
      </c>
      <c r="B1215" t="s">
        <v>2440</v>
      </c>
      <c r="C1215" s="334">
        <v>3.9260745747432662</v>
      </c>
      <c r="D1215" s="334">
        <v>0.6688296389124595</v>
      </c>
      <c r="E1215" s="334">
        <v>18.11663048172711</v>
      </c>
      <c r="F1215" s="334">
        <v>1.040820582974445</v>
      </c>
      <c r="G1215" s="334">
        <v>38.21536611593163</v>
      </c>
      <c r="H1215" s="334">
        <v>71962020.953069061</v>
      </c>
      <c r="I1215" s="334">
        <v>1.815511948604686</v>
      </c>
      <c r="J1215" s="334">
        <v>5.3875954999369773</v>
      </c>
      <c r="K1215" s="334">
        <v>1.811566511168577</v>
      </c>
      <c r="L1215" s="334">
        <v>58.092925683520413</v>
      </c>
      <c r="M1215" s="334" t="s">
        <v>30</v>
      </c>
      <c r="N1215" s="334" t="s">
        <v>30</v>
      </c>
      <c r="O1215" s="334" t="s">
        <v>30</v>
      </c>
      <c r="P1215" s="334" t="s">
        <v>30</v>
      </c>
      <c r="Q1215" s="334" t="s">
        <v>30</v>
      </c>
      <c r="R1215" s="334">
        <v>9.6592508521631216E-5</v>
      </c>
      <c r="S1215" s="334" t="s">
        <v>30</v>
      </c>
      <c r="T1215" s="334" t="s">
        <v>30</v>
      </c>
      <c r="U1215" s="595">
        <f t="shared" si="391"/>
        <v>58.092925683520413</v>
      </c>
      <c r="V1215" s="334">
        <v>-1.3260000000000001</v>
      </c>
      <c r="W1215">
        <f t="shared" si="394"/>
        <v>7</v>
      </c>
      <c r="X1215" t="str">
        <f t="shared" si="395"/>
        <v>On6</v>
      </c>
    </row>
    <row r="1216" spans="1:28" outlineLevel="2">
      <c r="A1216">
        <v>279</v>
      </c>
      <c r="B1216" t="s">
        <v>2441</v>
      </c>
      <c r="C1216" s="334">
        <v>3.6340399921964792</v>
      </c>
      <c r="D1216" s="334">
        <v>0.72135972510920843</v>
      </c>
      <c r="E1216" s="334">
        <v>17.88533269333475</v>
      </c>
      <c r="F1216" s="334">
        <v>1.161538538341101</v>
      </c>
      <c r="G1216" s="334">
        <v>40.316211124842113</v>
      </c>
      <c r="H1216" s="334">
        <v>64760300.815975308</v>
      </c>
      <c r="I1216" s="334">
        <v>1.6785643741384</v>
      </c>
      <c r="J1216" s="334">
        <v>5.1775706806954709</v>
      </c>
      <c r="K1216" s="334">
        <v>1.8142068886434879</v>
      </c>
      <c r="L1216" s="334">
        <v>56.674697243675674</v>
      </c>
      <c r="M1216" s="334" t="s">
        <v>30</v>
      </c>
      <c r="N1216" s="334" t="s">
        <v>30</v>
      </c>
      <c r="O1216" s="334" t="s">
        <v>30</v>
      </c>
      <c r="P1216" s="334" t="s">
        <v>30</v>
      </c>
      <c r="Q1216" s="334" t="s">
        <v>30</v>
      </c>
      <c r="R1216" s="334">
        <v>9.2330629847939922E-5</v>
      </c>
      <c r="S1216" s="334" t="s">
        <v>30</v>
      </c>
      <c r="T1216" s="334" t="s">
        <v>30</v>
      </c>
      <c r="U1216" s="595">
        <f t="shared" si="391"/>
        <v>56.674697243675674</v>
      </c>
      <c r="V1216" s="334">
        <v>0.107999999999999</v>
      </c>
      <c r="W1216">
        <f t="shared" si="394"/>
        <v>8</v>
      </c>
      <c r="X1216" t="str">
        <f t="shared" si="395"/>
        <v>Ce6</v>
      </c>
    </row>
    <row r="1217" spans="1:24" outlineLevel="2">
      <c r="A1217">
        <v>280</v>
      </c>
      <c r="B1217" t="s">
        <v>2442</v>
      </c>
      <c r="C1217" s="334">
        <v>3.513379661894906</v>
      </c>
      <c r="D1217" s="334">
        <v>0.7403550208619305</v>
      </c>
      <c r="E1217" s="334">
        <v>19.082031792070222</v>
      </c>
      <c r="F1217" s="334">
        <v>1.0468192075826701</v>
      </c>
      <c r="G1217" s="334">
        <v>42.029498117680028</v>
      </c>
      <c r="H1217" s="334">
        <v>53932373.583864518</v>
      </c>
      <c r="I1217" s="334">
        <v>1.6284799986737251</v>
      </c>
      <c r="J1217" s="334">
        <v>5.0441719236814739</v>
      </c>
      <c r="K1217" s="334">
        <v>1.688546389440547</v>
      </c>
      <c r="L1217" s="334">
        <v>56.724479460959628</v>
      </c>
      <c r="M1217" s="334" t="s">
        <v>30</v>
      </c>
      <c r="N1217" s="334" t="s">
        <v>30</v>
      </c>
      <c r="O1217" s="334" t="s">
        <v>30</v>
      </c>
      <c r="P1217" s="334" t="s">
        <v>30</v>
      </c>
      <c r="Q1217" s="334" t="s">
        <v>30</v>
      </c>
      <c r="R1217" s="334">
        <v>8.6710302800192324E-5</v>
      </c>
      <c r="S1217" s="334" t="s">
        <v>30</v>
      </c>
      <c r="T1217" s="334" t="s">
        <v>30</v>
      </c>
      <c r="U1217" s="595">
        <f t="shared" si="391"/>
        <v>56.724479460959628</v>
      </c>
      <c r="V1217" s="334">
        <v>1.8719999999999899</v>
      </c>
      <c r="W1217">
        <f t="shared" si="394"/>
        <v>9</v>
      </c>
      <c r="X1217" t="str">
        <f t="shared" si="395"/>
        <v>Mu9</v>
      </c>
    </row>
    <row r="1218" spans="1:24" outlineLevel="2">
      <c r="A1218">
        <v>281</v>
      </c>
      <c r="B1218" t="s">
        <v>2443</v>
      </c>
      <c r="C1218" s="334">
        <v>3.6724759060308041</v>
      </c>
      <c r="D1218" s="334">
        <v>0.71657973219548587</v>
      </c>
      <c r="E1218" s="334">
        <v>18.593906085974542</v>
      </c>
      <c r="F1218" s="334">
        <v>1.2113914899855089</v>
      </c>
      <c r="G1218" s="334">
        <v>41.93636962857714</v>
      </c>
      <c r="H1218" s="334">
        <v>64777979.555174917</v>
      </c>
      <c r="I1218" s="334">
        <v>1.6095151279563049</v>
      </c>
      <c r="J1218" s="334">
        <v>5.371927877710279</v>
      </c>
      <c r="K1218" s="334">
        <v>1.9565852489745419</v>
      </c>
      <c r="L1218" s="334">
        <v>54.621403393414688</v>
      </c>
      <c r="M1218" s="334" t="s">
        <v>30</v>
      </c>
      <c r="N1218" s="334" t="s">
        <v>30</v>
      </c>
      <c r="O1218" s="334" t="s">
        <v>30</v>
      </c>
      <c r="P1218" s="334" t="s">
        <v>30</v>
      </c>
      <c r="Q1218" s="334" t="s">
        <v>30</v>
      </c>
      <c r="R1218" s="334">
        <v>1.000665583995172E-4</v>
      </c>
      <c r="S1218" s="334" t="s">
        <v>30</v>
      </c>
      <c r="T1218" s="334" t="s">
        <v>30</v>
      </c>
      <c r="U1218" s="595">
        <f t="shared" si="391"/>
        <v>54.621403393414688</v>
      </c>
      <c r="V1218" s="334">
        <v>0.11699999999999899</v>
      </c>
      <c r="W1218">
        <f t="shared" si="394"/>
        <v>10</v>
      </c>
      <c r="X1218" t="str">
        <f t="shared" si="395"/>
        <v>Ku1</v>
      </c>
    </row>
    <row r="1219" spans="1:24" outlineLevel="2">
      <c r="A1219">
        <v>282</v>
      </c>
      <c r="B1219" t="s">
        <v>2444</v>
      </c>
      <c r="C1219" s="334">
        <v>3.880377222459813</v>
      </c>
      <c r="D1219" s="334">
        <v>0.69560849706184869</v>
      </c>
      <c r="E1219" s="334">
        <v>17.98148035897643</v>
      </c>
      <c r="F1219" s="334">
        <v>1.1319078939542351</v>
      </c>
      <c r="G1219" s="334">
        <v>41.696896500981275</v>
      </c>
      <c r="H1219" s="334">
        <v>68475905.108467579</v>
      </c>
      <c r="I1219" s="334">
        <v>2.5074936624724611</v>
      </c>
      <c r="J1219" s="334">
        <v>5.5775677536269699</v>
      </c>
      <c r="K1219" s="334">
        <v>1.615176601838149</v>
      </c>
      <c r="L1219" s="334">
        <v>58.489717489904649</v>
      </c>
      <c r="M1219" s="334" t="s">
        <v>30</v>
      </c>
      <c r="N1219" s="334" t="s">
        <v>30</v>
      </c>
      <c r="O1219" s="334" t="s">
        <v>30</v>
      </c>
      <c r="P1219" s="334" t="s">
        <v>30</v>
      </c>
      <c r="Q1219" s="334" t="s">
        <v>30</v>
      </c>
      <c r="R1219" s="334">
        <v>1.045444931267354E-4</v>
      </c>
      <c r="S1219" s="334" t="s">
        <v>30</v>
      </c>
      <c r="T1219" s="334" t="s">
        <v>30</v>
      </c>
      <c r="U1219" s="595">
        <f t="shared" si="391"/>
        <v>58.489717489904649</v>
      </c>
      <c r="V1219" s="334">
        <v>-1.9710000000000001</v>
      </c>
      <c r="W1219">
        <f t="shared" si="394"/>
        <v>11</v>
      </c>
      <c r="X1219" t="str">
        <f t="shared" si="395"/>
        <v>Gl2</v>
      </c>
    </row>
    <row r="1220" spans="1:24" outlineLevel="2">
      <c r="A1220">
        <v>283</v>
      </c>
      <c r="B1220" t="s">
        <v>2445</v>
      </c>
      <c r="C1220" s="334">
        <v>3.7449726776811532</v>
      </c>
      <c r="D1220" s="334">
        <v>0.73363621058043105</v>
      </c>
      <c r="E1220" s="334">
        <v>18.758876394449111</v>
      </c>
      <c r="F1220" s="334">
        <v>1.076265239881474</v>
      </c>
      <c r="G1220" s="334">
        <v>43.201498828986246</v>
      </c>
      <c r="H1220" s="334">
        <v>59091980.755815178</v>
      </c>
      <c r="I1220" s="334">
        <v>2.015371026674317</v>
      </c>
      <c r="J1220" s="334">
        <v>5.0100764656101733</v>
      </c>
      <c r="K1220" s="334">
        <v>1.6406902237714569</v>
      </c>
      <c r="L1220" s="334">
        <v>59.462155277861811</v>
      </c>
      <c r="M1220" s="334" t="s">
        <v>30</v>
      </c>
      <c r="N1220" s="334" t="s">
        <v>30</v>
      </c>
      <c r="O1220" s="334" t="s">
        <v>30</v>
      </c>
      <c r="P1220" s="334" t="s">
        <v>30</v>
      </c>
      <c r="Q1220" s="334" t="s">
        <v>30</v>
      </c>
      <c r="R1220" s="334">
        <v>8.2793056805862672E-5</v>
      </c>
      <c r="S1220" s="334" t="s">
        <v>30</v>
      </c>
      <c r="T1220" s="334" t="s">
        <v>30</v>
      </c>
      <c r="U1220" s="595">
        <f t="shared" si="391"/>
        <v>59.462155277861811</v>
      </c>
      <c r="V1220" s="334">
        <v>-1.893</v>
      </c>
      <c r="W1220">
        <f t="shared" si="394"/>
        <v>12</v>
      </c>
      <c r="X1220" t="str">
        <f t="shared" si="395"/>
        <v>Na0</v>
      </c>
    </row>
    <row r="1221" spans="1:24" outlineLevel="2">
      <c r="A1221">
        <v>284</v>
      </c>
      <c r="B1221" t="s">
        <v>2446</v>
      </c>
      <c r="C1221" s="334">
        <v>3.8265057978787689</v>
      </c>
      <c r="D1221" s="334">
        <v>0.72761988206366834</v>
      </c>
      <c r="E1221" s="334">
        <v>18.566806005519808</v>
      </c>
      <c r="F1221" s="334">
        <v>1.191223467683749</v>
      </c>
      <c r="G1221" s="334">
        <v>38.434474433539584</v>
      </c>
      <c r="H1221" s="334">
        <v>59148654.337680101</v>
      </c>
      <c r="I1221" s="334">
        <v>2.2202670417677131</v>
      </c>
      <c r="J1221" s="334">
        <v>5.2003439131765727</v>
      </c>
      <c r="K1221" s="334">
        <v>1.4275629396301921</v>
      </c>
      <c r="L1221" s="334">
        <v>60.889864608456243</v>
      </c>
      <c r="M1221" s="334" t="s">
        <v>30</v>
      </c>
      <c r="N1221" s="334" t="s">
        <v>30</v>
      </c>
      <c r="O1221" s="334" t="s">
        <v>30</v>
      </c>
      <c r="P1221" s="334" t="s">
        <v>30</v>
      </c>
      <c r="Q1221" s="334" t="s">
        <v>30</v>
      </c>
      <c r="R1221" s="334">
        <v>8.1273613850251235E-5</v>
      </c>
      <c r="S1221" s="334" t="s">
        <v>30</v>
      </c>
      <c r="T1221" s="334" t="s">
        <v>30</v>
      </c>
      <c r="U1221" s="595">
        <f t="shared" si="391"/>
        <v>60.889864608456243</v>
      </c>
      <c r="V1221" s="334">
        <v>-0.75</v>
      </c>
      <c r="W1221">
        <f t="shared" si="394"/>
        <v>13</v>
      </c>
      <c r="X1221" t="str">
        <f t="shared" si="395"/>
        <v>Ha3</v>
      </c>
    </row>
    <row r="1222" spans="1:24" outlineLevel="2">
      <c r="A1222">
        <v>285</v>
      </c>
      <c r="B1222" t="s">
        <v>2447</v>
      </c>
      <c r="C1222" s="334">
        <v>3.97642861926222</v>
      </c>
      <c r="D1222" s="334">
        <v>0.70633712217182287</v>
      </c>
      <c r="E1222" s="334">
        <v>18.555240823234669</v>
      </c>
      <c r="F1222" s="334">
        <v>1.1384147797624919</v>
      </c>
      <c r="G1222" s="334">
        <v>45.006214645660023</v>
      </c>
      <c r="H1222" s="334">
        <v>69238734.005512595</v>
      </c>
      <c r="I1222" s="334">
        <v>2.172218583986036</v>
      </c>
      <c r="J1222" s="334">
        <v>5.617054473853508</v>
      </c>
      <c r="K1222" s="334">
        <v>1.6874568953068061</v>
      </c>
      <c r="L1222" s="334">
        <v>58.439334144106859</v>
      </c>
      <c r="M1222" s="334" t="s">
        <v>30</v>
      </c>
      <c r="N1222" s="334" t="s">
        <v>30</v>
      </c>
      <c r="O1222" s="334" t="s">
        <v>30</v>
      </c>
      <c r="P1222" s="334" t="s">
        <v>30</v>
      </c>
      <c r="Q1222" s="334" t="s">
        <v>30</v>
      </c>
      <c r="R1222" s="334">
        <v>1.006790692124813E-4</v>
      </c>
      <c r="S1222" s="334" t="s">
        <v>30</v>
      </c>
      <c r="T1222" s="334" t="s">
        <v>30</v>
      </c>
      <c r="U1222" s="595">
        <f t="shared" si="391"/>
        <v>58.439334144106859</v>
      </c>
      <c r="V1222" s="334">
        <v>-0.3</v>
      </c>
      <c r="W1222">
        <f t="shared" si="394"/>
        <v>14</v>
      </c>
      <c r="X1222" t="str">
        <f t="shared" si="395"/>
        <v xml:space="preserve">Mo </v>
      </c>
    </row>
    <row r="1223" spans="1:24" outlineLevel="2">
      <c r="A1223">
        <v>286</v>
      </c>
      <c r="B1223" t="s">
        <v>2448</v>
      </c>
      <c r="C1223" s="334">
        <v>3.6959179789042191</v>
      </c>
      <c r="D1223" s="334">
        <v>0.75128416846276425</v>
      </c>
      <c r="E1223" s="334">
        <v>18.527310964424831</v>
      </c>
      <c r="F1223" s="334">
        <v>0.99092454516642436</v>
      </c>
      <c r="G1223" s="334">
        <v>45.895771162740907</v>
      </c>
      <c r="H1223" s="334">
        <v>60231438.225013033</v>
      </c>
      <c r="I1223" s="334">
        <v>1.4664994373421509</v>
      </c>
      <c r="J1223" s="334">
        <v>5.00047276333434</v>
      </c>
      <c r="K1223" s="334">
        <v>1.4712458848169001</v>
      </c>
      <c r="L1223" s="334">
        <v>57.439181081269609</v>
      </c>
      <c r="M1223" s="334" t="s">
        <v>30</v>
      </c>
      <c r="N1223" s="334" t="s">
        <v>30</v>
      </c>
      <c r="O1223" s="334" t="s">
        <v>30</v>
      </c>
      <c r="P1223" s="334" t="s">
        <v>30</v>
      </c>
      <c r="Q1223" s="334" t="s">
        <v>30</v>
      </c>
      <c r="R1223" s="334">
        <v>8.8494766542937994E-5</v>
      </c>
      <c r="S1223" s="334" t="s">
        <v>30</v>
      </c>
      <c r="T1223" s="334" t="s">
        <v>30</v>
      </c>
      <c r="U1223" s="595">
        <f t="shared" si="391"/>
        <v>57.439181081269609</v>
      </c>
      <c r="V1223" s="334">
        <v>2.823</v>
      </c>
      <c r="W1223">
        <f t="shared" si="394"/>
        <v>15</v>
      </c>
      <c r="X1223" t="str">
        <f t="shared" si="395"/>
        <v>Me1</v>
      </c>
    </row>
    <row r="1224" spans="1:24" outlineLevel="2">
      <c r="A1224">
        <v>287</v>
      </c>
      <c r="B1224" t="s">
        <v>2449</v>
      </c>
      <c r="C1224" s="334">
        <v>3.955094651304301</v>
      </c>
      <c r="D1224" s="334">
        <v>0.70438681465159148</v>
      </c>
      <c r="E1224" s="334">
        <v>18.914817663929039</v>
      </c>
      <c r="F1224" s="334">
        <v>1.038411901270915</v>
      </c>
      <c r="G1224" s="334">
        <v>44.766198229510834</v>
      </c>
      <c r="H1224" s="334">
        <v>64589417.227409489</v>
      </c>
      <c r="I1224" s="334">
        <v>1.8854309630595101</v>
      </c>
      <c r="J1224" s="334">
        <v>5.4255844234353052</v>
      </c>
      <c r="K1224" s="334">
        <v>1.891016777454537</v>
      </c>
      <c r="L1224" s="334">
        <v>58.782497385099113</v>
      </c>
      <c r="M1224" s="334" t="s">
        <v>30</v>
      </c>
      <c r="N1224" s="334" t="s">
        <v>30</v>
      </c>
      <c r="O1224" s="334" t="s">
        <v>30</v>
      </c>
      <c r="P1224" s="334" t="s">
        <v>30</v>
      </c>
      <c r="Q1224" s="334" t="s">
        <v>30</v>
      </c>
      <c r="R1224" s="334">
        <v>9.5010442940819345E-5</v>
      </c>
      <c r="S1224" s="334" t="s">
        <v>30</v>
      </c>
      <c r="T1224" s="334" t="s">
        <v>30</v>
      </c>
      <c r="U1224" s="595">
        <f t="shared" si="391"/>
        <v>58.782497385099113</v>
      </c>
      <c r="V1224" s="334">
        <v>-1.518</v>
      </c>
      <c r="W1224">
        <f t="shared" si="394"/>
        <v>16</v>
      </c>
      <c r="X1224" t="str">
        <f t="shared" si="395"/>
        <v>Da)</v>
      </c>
    </row>
    <row r="1225" spans="1:24" outlineLevel="2">
      <c r="A1225">
        <v>288</v>
      </c>
      <c r="B1225" t="s">
        <v>2450</v>
      </c>
      <c r="C1225" s="334">
        <v>3.8522973468035508</v>
      </c>
      <c r="D1225" s="334">
        <v>0.74251166674591063</v>
      </c>
      <c r="E1225" s="334">
        <v>18.515067888012879</v>
      </c>
      <c r="F1225" s="334">
        <v>1.054585912727783</v>
      </c>
      <c r="G1225" s="334">
        <v>39.266882363544219</v>
      </c>
      <c r="H1225" s="334">
        <v>58280915.970402077</v>
      </c>
      <c r="I1225" s="334">
        <v>2.005749189164943</v>
      </c>
      <c r="J1225" s="334">
        <v>5.4158281906641976</v>
      </c>
      <c r="K1225" s="334">
        <v>1.7076015095274391</v>
      </c>
      <c r="L1225" s="334">
        <v>61.262034137339228</v>
      </c>
      <c r="M1225" s="334" t="s">
        <v>30</v>
      </c>
      <c r="N1225" s="334" t="s">
        <v>30</v>
      </c>
      <c r="O1225" s="334" t="s">
        <v>30</v>
      </c>
      <c r="P1225" s="334" t="s">
        <v>30</v>
      </c>
      <c r="Q1225" s="334" t="s">
        <v>30</v>
      </c>
      <c r="R1225" s="334">
        <v>9.0501355016216355E-5</v>
      </c>
      <c r="S1225" s="334" t="s">
        <v>30</v>
      </c>
      <c r="T1225" s="334" t="s">
        <v>30</v>
      </c>
      <c r="U1225" s="595">
        <f t="shared" si="391"/>
        <v>61.262034137339228</v>
      </c>
      <c r="V1225" s="334">
        <v>-0.56099999999999905</v>
      </c>
      <c r="W1225">
        <f t="shared" si="394"/>
        <v>17</v>
      </c>
      <c r="X1225" t="str">
        <f t="shared" si="395"/>
        <v>Tu1</v>
      </c>
    </row>
    <row r="1226" spans="1:24" outlineLevel="2">
      <c r="A1226">
        <v>289</v>
      </c>
      <c r="B1226" t="s">
        <v>2451</v>
      </c>
      <c r="C1226" s="334">
        <v>3.525201961186526</v>
      </c>
      <c r="D1226" s="334">
        <v>0.80406673402397888</v>
      </c>
      <c r="E1226" s="334">
        <v>18.820825498754889</v>
      </c>
      <c r="F1226" s="334">
        <v>0.94331697235669998</v>
      </c>
      <c r="G1226" s="334">
        <v>38.277252452748961</v>
      </c>
      <c r="H1226" s="334">
        <v>48768011.873141102</v>
      </c>
      <c r="I1226" s="334">
        <v>2.0918654823860772</v>
      </c>
      <c r="J1226" s="334">
        <v>5.5490315308249336</v>
      </c>
      <c r="K1226" s="334">
        <v>2.0610341722070631</v>
      </c>
      <c r="L1226" s="334">
        <v>63.335509170119863</v>
      </c>
      <c r="M1226" s="334" t="s">
        <v>30</v>
      </c>
      <c r="N1226" s="334" t="s">
        <v>30</v>
      </c>
      <c r="O1226" s="334" t="s">
        <v>30</v>
      </c>
      <c r="P1226" s="334" t="s">
        <v>30</v>
      </c>
      <c r="Q1226" s="334" t="s">
        <v>30</v>
      </c>
      <c r="R1226" s="334">
        <v>8.4781388069505716E-5</v>
      </c>
      <c r="S1226" s="334" t="s">
        <v>30</v>
      </c>
      <c r="T1226" s="334" t="s">
        <v>30</v>
      </c>
      <c r="U1226" s="595">
        <f t="shared" si="391"/>
        <v>63.335509170119863</v>
      </c>
      <c r="V1226" s="334">
        <v>1.38</v>
      </c>
      <c r="W1226">
        <f t="shared" si="394"/>
        <v>18</v>
      </c>
      <c r="X1226" t="str">
        <f t="shared" si="395"/>
        <v>Mo8</v>
      </c>
    </row>
    <row r="1227" spans="1:24" outlineLevel="2">
      <c r="A1227">
        <v>290</v>
      </c>
      <c r="B1227" t="s">
        <v>2452</v>
      </c>
      <c r="C1227" s="334">
        <v>3.8158805740051149</v>
      </c>
      <c r="D1227" s="334">
        <v>0.70383939206132862</v>
      </c>
      <c r="E1227" s="334">
        <v>18.420174356390032</v>
      </c>
      <c r="F1227" s="334">
        <v>1.1567562342461051</v>
      </c>
      <c r="G1227" s="334">
        <v>40.951156637701374</v>
      </c>
      <c r="H1227" s="334">
        <v>63919472.582920641</v>
      </c>
      <c r="I1227" s="334">
        <v>1.9740564569634831</v>
      </c>
      <c r="J1227" s="334">
        <v>5.4294463869856413</v>
      </c>
      <c r="K1227" s="334">
        <v>1.4755088724694829</v>
      </c>
      <c r="L1227" s="334">
        <v>56.920183026698432</v>
      </c>
      <c r="M1227" s="334" t="s">
        <v>30</v>
      </c>
      <c r="N1227" s="334" t="s">
        <v>30</v>
      </c>
      <c r="O1227" s="334" t="s">
        <v>30</v>
      </c>
      <c r="P1227" s="334" t="s">
        <v>30</v>
      </c>
      <c r="Q1227" s="334" t="s">
        <v>30</v>
      </c>
      <c r="R1227" s="334">
        <v>9.9166876002733845E-5</v>
      </c>
      <c r="S1227" s="334" t="s">
        <v>30</v>
      </c>
      <c r="T1227" s="334" t="s">
        <v>30</v>
      </c>
      <c r="U1227" s="595">
        <f t="shared" si="391"/>
        <v>56.920183026698432</v>
      </c>
      <c r="V1227" s="334">
        <v>-1.78799999999999</v>
      </c>
      <c r="W1227">
        <f t="shared" si="394"/>
        <v>19</v>
      </c>
      <c r="X1227" t="str">
        <f t="shared" si="395"/>
        <v>Ne7</v>
      </c>
    </row>
    <row r="1228" spans="1:24" outlineLevel="2">
      <c r="A1228">
        <v>291</v>
      </c>
      <c r="B1228" t="s">
        <v>2453</v>
      </c>
      <c r="C1228" s="334">
        <v>3.687447200061674</v>
      </c>
      <c r="D1228" s="334">
        <v>0.7055513116937322</v>
      </c>
      <c r="E1228" s="334">
        <v>17.636341681262419</v>
      </c>
      <c r="F1228" s="334">
        <v>1.084296238980053</v>
      </c>
      <c r="G1228" s="334">
        <v>38.286256583618844</v>
      </c>
      <c r="H1228" s="334">
        <v>67814925.384920478</v>
      </c>
      <c r="I1228" s="334">
        <v>1.710865305187443</v>
      </c>
      <c r="J1228" s="334">
        <v>5.2921017063258464</v>
      </c>
      <c r="K1228" s="334">
        <v>1.8617446704492719</v>
      </c>
      <c r="L1228" s="334">
        <v>58.178284156160871</v>
      </c>
      <c r="M1228" s="334" t="s">
        <v>30</v>
      </c>
      <c r="N1228" s="334" t="s">
        <v>30</v>
      </c>
      <c r="O1228" s="334" t="s">
        <v>30</v>
      </c>
      <c r="P1228" s="334" t="s">
        <v>30</v>
      </c>
      <c r="Q1228" s="334" t="s">
        <v>30</v>
      </c>
      <c r="R1228" s="334">
        <v>9.1161155743180292E-5</v>
      </c>
      <c r="S1228" s="334" t="s">
        <v>30</v>
      </c>
      <c r="T1228" s="334" t="s">
        <v>30</v>
      </c>
      <c r="U1228" s="595">
        <f t="shared" si="391"/>
        <v>58.178284156160871</v>
      </c>
      <c r="V1228" s="334">
        <v>0.215999999999999</v>
      </c>
      <c r="W1228">
        <f t="shared" si="394"/>
        <v>20</v>
      </c>
      <c r="X1228" t="str">
        <f t="shared" si="395"/>
        <v>Bo4</v>
      </c>
    </row>
    <row r="1229" spans="1:24" outlineLevel="2">
      <c r="A1229">
        <v>292</v>
      </c>
      <c r="B1229" t="s">
        <v>2454</v>
      </c>
      <c r="C1229" s="334">
        <v>3.496972470870745</v>
      </c>
      <c r="D1229" s="334">
        <v>0.75292629732344651</v>
      </c>
      <c r="E1229" s="334">
        <v>18.192302273838369</v>
      </c>
      <c r="F1229" s="334">
        <v>0.99001947264936974</v>
      </c>
      <c r="G1229" s="334">
        <v>45.410999313314285</v>
      </c>
      <c r="H1229" s="334">
        <v>60337836.967044927</v>
      </c>
      <c r="I1229" s="334">
        <v>1.897277826959767</v>
      </c>
      <c r="J1229" s="334">
        <v>5.341259809883244</v>
      </c>
      <c r="K1229" s="334">
        <v>1.8123789918841231</v>
      </c>
      <c r="L1229" s="334">
        <v>58.226551071857948</v>
      </c>
      <c r="M1229" s="334" t="s">
        <v>30</v>
      </c>
      <c r="N1229" s="334" t="s">
        <v>30</v>
      </c>
      <c r="O1229" s="334" t="s">
        <v>30</v>
      </c>
      <c r="P1229" s="334" t="s">
        <v>30</v>
      </c>
      <c r="Q1229" s="334" t="s">
        <v>30</v>
      </c>
      <c r="R1229" s="334">
        <v>9.1665192049002105E-5</v>
      </c>
      <c r="S1229" s="334" t="s">
        <v>30</v>
      </c>
      <c r="T1229" s="334" t="s">
        <v>30</v>
      </c>
      <c r="U1229" s="595">
        <f t="shared" si="391"/>
        <v>58.226551071857948</v>
      </c>
      <c r="V1229" s="334">
        <v>0.54899999999999904</v>
      </c>
      <c r="W1229">
        <f t="shared" si="394"/>
        <v>21</v>
      </c>
      <c r="X1229" t="str">
        <f t="shared" si="395"/>
        <v>Yi4</v>
      </c>
    </row>
    <row r="1230" spans="1:24" outlineLevel="2">
      <c r="A1230">
        <v>293</v>
      </c>
      <c r="B1230" t="s">
        <v>2455</v>
      </c>
      <c r="C1230" s="334">
        <v>3.7069998354918958</v>
      </c>
      <c r="D1230" s="334">
        <v>0.73165528336599761</v>
      </c>
      <c r="E1230" s="334">
        <v>17.81079097823498</v>
      </c>
      <c r="F1230" s="334">
        <v>0.97382221654191836</v>
      </c>
      <c r="G1230" s="334">
        <v>40.350645545546456</v>
      </c>
      <c r="H1230" s="334">
        <v>64131321.704507098</v>
      </c>
      <c r="I1230" s="334">
        <v>2.1122604908144318</v>
      </c>
      <c r="J1230" s="334">
        <v>5.5802153342120002</v>
      </c>
      <c r="K1230" s="334">
        <v>1.8703168632589899</v>
      </c>
      <c r="L1230" s="334">
        <v>58.676646253513667</v>
      </c>
      <c r="M1230" s="334" t="s">
        <v>30</v>
      </c>
      <c r="N1230" s="334" t="s">
        <v>30</v>
      </c>
      <c r="O1230" s="334" t="s">
        <v>30</v>
      </c>
      <c r="P1230" s="334" t="s">
        <v>30</v>
      </c>
      <c r="Q1230" s="334" t="s">
        <v>30</v>
      </c>
      <c r="R1230" s="334">
        <v>9.7849127658044784E-5</v>
      </c>
      <c r="S1230" s="334" t="s">
        <v>30</v>
      </c>
      <c r="T1230" s="334" t="s">
        <v>30</v>
      </c>
      <c r="U1230" s="595">
        <f t="shared" si="391"/>
        <v>58.676646253513667</v>
      </c>
      <c r="V1230" s="334">
        <v>2.097</v>
      </c>
      <c r="W1230">
        <f t="shared" si="394"/>
        <v>22</v>
      </c>
      <c r="X1230" t="str">
        <f t="shared" si="395"/>
        <v xml:space="preserve">Th </v>
      </c>
    </row>
    <row r="1231" spans="1:24" outlineLevel="2">
      <c r="A1231">
        <v>294</v>
      </c>
      <c r="B1231" t="s">
        <v>2456</v>
      </c>
      <c r="C1231" s="334">
        <v>3.7505617544646248</v>
      </c>
      <c r="D1231" s="334">
        <v>0.78099737092939736</v>
      </c>
      <c r="E1231" s="334">
        <v>18.66683488457257</v>
      </c>
      <c r="F1231" s="334">
        <v>1.1066591413983511</v>
      </c>
      <c r="G1231" s="334">
        <v>41.993964245355187</v>
      </c>
      <c r="H1231" s="334">
        <v>59388292.240965232</v>
      </c>
      <c r="I1231" s="334">
        <v>1.9102515484975999</v>
      </c>
      <c r="J1231" s="334">
        <v>5.2226237272667184</v>
      </c>
      <c r="K1231" s="334">
        <v>1.6376468747919171</v>
      </c>
      <c r="L1231" s="334">
        <v>62.179249269025647</v>
      </c>
      <c r="M1231" s="334" t="s">
        <v>30</v>
      </c>
      <c r="N1231" s="334" t="s">
        <v>30</v>
      </c>
      <c r="O1231" s="334" t="s">
        <v>30</v>
      </c>
      <c r="P1231" s="334" t="s">
        <v>30</v>
      </c>
      <c r="Q1231" s="334" t="s">
        <v>30</v>
      </c>
      <c r="R1231" s="334">
        <v>8.1135734239395237E-5</v>
      </c>
      <c r="S1231" s="334" t="s">
        <v>30</v>
      </c>
      <c r="T1231" s="334" t="s">
        <v>30</v>
      </c>
      <c r="U1231" s="595">
        <f t="shared" si="391"/>
        <v>62.179249269025647</v>
      </c>
      <c r="V1231" s="334">
        <v>0.69899999999999995</v>
      </c>
      <c r="W1231">
        <f t="shared" si="394"/>
        <v>23</v>
      </c>
      <c r="X1231" t="str">
        <f t="shared" si="395"/>
        <v>Bu5</v>
      </c>
    </row>
    <row r="1232" spans="1:24" outlineLevel="2">
      <c r="A1232">
        <v>295</v>
      </c>
      <c r="B1232" t="s">
        <v>2457</v>
      </c>
      <c r="C1232" s="334">
        <v>3.5900305310948171</v>
      </c>
      <c r="D1232" s="334">
        <v>0.72507400638266062</v>
      </c>
      <c r="E1232" s="334">
        <v>18.398729484747331</v>
      </c>
      <c r="F1232" s="334">
        <v>1.10767670618818</v>
      </c>
      <c r="G1232" s="334">
        <v>43.740039816537269</v>
      </c>
      <c r="H1232" s="334">
        <v>60562862.369759373</v>
      </c>
      <c r="I1232" s="334">
        <v>1.8487537559354601</v>
      </c>
      <c r="J1232" s="334">
        <v>5.6899154533798386</v>
      </c>
      <c r="K1232" s="334">
        <v>1.816168212540807</v>
      </c>
      <c r="L1232" s="334">
        <v>59.061039391855758</v>
      </c>
      <c r="M1232" s="334" t="s">
        <v>30</v>
      </c>
      <c r="N1232" s="334" t="s">
        <v>30</v>
      </c>
      <c r="O1232" s="334" t="s">
        <v>30</v>
      </c>
      <c r="P1232" s="334" t="s">
        <v>30</v>
      </c>
      <c r="Q1232" s="334" t="s">
        <v>30</v>
      </c>
      <c r="R1232" s="334">
        <v>9.6470393103841216E-5</v>
      </c>
      <c r="S1232" s="334" t="s">
        <v>30</v>
      </c>
      <c r="T1232" s="334" t="s">
        <v>30</v>
      </c>
      <c r="U1232" s="595">
        <f t="shared" si="391"/>
        <v>59.061039391855758</v>
      </c>
      <c r="V1232" s="334">
        <v>-0.186</v>
      </c>
      <c r="W1232">
        <f t="shared" si="394"/>
        <v>24</v>
      </c>
      <c r="X1232" t="str">
        <f t="shared" si="395"/>
        <v>Bu1</v>
      </c>
    </row>
    <row r="1233" spans="1:24" outlineLevel="2">
      <c r="A1233">
        <v>296</v>
      </c>
      <c r="B1233" t="s">
        <v>2458</v>
      </c>
      <c r="C1233" s="334">
        <v>3.6546011913803662</v>
      </c>
      <c r="D1233" s="334">
        <v>0.72996726698044789</v>
      </c>
      <c r="E1233" s="334">
        <v>18.716536127455061</v>
      </c>
      <c r="F1233" s="334">
        <v>0.94247395794453881</v>
      </c>
      <c r="G1233" s="334">
        <v>40.38370084087434</v>
      </c>
      <c r="H1233" s="334">
        <v>53974580.798795253</v>
      </c>
      <c r="I1233" s="334">
        <v>1.7783029225768761</v>
      </c>
      <c r="J1233" s="334">
        <v>5.1970651611486467</v>
      </c>
      <c r="K1233" s="334">
        <v>1.997796525219748</v>
      </c>
      <c r="L1233" s="334">
        <v>60.464347147154427</v>
      </c>
      <c r="M1233" s="334" t="s">
        <v>30</v>
      </c>
      <c r="N1233" s="334" t="s">
        <v>30</v>
      </c>
      <c r="O1233" s="334" t="s">
        <v>30</v>
      </c>
      <c r="P1233" s="334" t="s">
        <v>30</v>
      </c>
      <c r="Q1233" s="334" t="s">
        <v>30</v>
      </c>
      <c r="R1233" s="334">
        <v>8.2333086406976706E-5</v>
      </c>
      <c r="S1233" s="334" t="s">
        <v>30</v>
      </c>
      <c r="T1233" s="334" t="s">
        <v>30</v>
      </c>
      <c r="U1233" s="595">
        <f t="shared" si="391"/>
        <v>60.464347147154427</v>
      </c>
      <c r="V1233" s="334">
        <v>0.56399999999999995</v>
      </c>
      <c r="W1233">
        <f t="shared" si="394"/>
        <v>25</v>
      </c>
      <c r="X1233" t="str">
        <f t="shared" si="395"/>
        <v>Mu0</v>
      </c>
    </row>
    <row r="1234" spans="1:24" outlineLevel="2">
      <c r="A1234">
        <v>297</v>
      </c>
      <c r="B1234" t="s">
        <v>2459</v>
      </c>
      <c r="C1234" s="334">
        <v>3.7497085739683849</v>
      </c>
      <c r="D1234" s="334">
        <v>0.70840588219526146</v>
      </c>
      <c r="E1234" s="334">
        <v>18.78704964281031</v>
      </c>
      <c r="F1234" s="334">
        <v>1.0708891695622349</v>
      </c>
      <c r="G1234" s="334">
        <v>42.242946480822027</v>
      </c>
      <c r="H1234" s="334">
        <v>58403595.789670072</v>
      </c>
      <c r="I1234" s="334">
        <v>1.472171305388577</v>
      </c>
      <c r="J1234" s="334">
        <v>5.3209389667234284</v>
      </c>
      <c r="K1234" s="334">
        <v>1.704083934299556</v>
      </c>
      <c r="L1234" s="334">
        <v>59.06412897869761</v>
      </c>
      <c r="M1234" s="334" t="s">
        <v>30</v>
      </c>
      <c r="N1234" s="334" t="s">
        <v>30</v>
      </c>
      <c r="O1234" s="334" t="s">
        <v>30</v>
      </c>
      <c r="P1234" s="334" t="s">
        <v>30</v>
      </c>
      <c r="Q1234" s="334" t="s">
        <v>30</v>
      </c>
      <c r="R1234" s="334">
        <v>8.7377312723721864E-5</v>
      </c>
      <c r="S1234" s="334" t="s">
        <v>30</v>
      </c>
      <c r="T1234" s="334" t="s">
        <v>30</v>
      </c>
      <c r="U1234" s="595">
        <f t="shared" si="391"/>
        <v>59.06412897869761</v>
      </c>
      <c r="V1234" s="334">
        <v>-0.46799999999999897</v>
      </c>
      <c r="W1234">
        <f t="shared" si="394"/>
        <v>26</v>
      </c>
      <c r="X1234" t="str">
        <f t="shared" si="395"/>
        <v>Po2</v>
      </c>
    </row>
    <row r="1235" spans="1:24" outlineLevel="2">
      <c r="A1235">
        <v>298</v>
      </c>
      <c r="B1235" t="s">
        <v>2460</v>
      </c>
      <c r="C1235" s="334">
        <v>3.696095308171532</v>
      </c>
      <c r="D1235" s="334">
        <v>0.72675663743086594</v>
      </c>
      <c r="E1235" s="334">
        <v>19.491265602418611</v>
      </c>
      <c r="F1235" s="334">
        <v>0.96465139278662571</v>
      </c>
      <c r="G1235" s="334">
        <v>40.988213460663154</v>
      </c>
      <c r="H1235" s="334">
        <v>51311017.924793243</v>
      </c>
      <c r="I1235" s="334">
        <v>2.1378555421472951</v>
      </c>
      <c r="J1235" s="334">
        <v>5.8800188211967992</v>
      </c>
      <c r="K1235" s="334">
        <v>1.948237847438264</v>
      </c>
      <c r="L1235" s="334">
        <v>60.750657584194173</v>
      </c>
      <c r="M1235" s="334" t="s">
        <v>30</v>
      </c>
      <c r="N1235" s="334" t="s">
        <v>30</v>
      </c>
      <c r="O1235" s="334" t="s">
        <v>30</v>
      </c>
      <c r="P1235" s="334" t="s">
        <v>30</v>
      </c>
      <c r="Q1235" s="334" t="s">
        <v>30</v>
      </c>
      <c r="R1235" s="334">
        <v>1.0101816830214981E-4</v>
      </c>
      <c r="S1235" s="334" t="s">
        <v>30</v>
      </c>
      <c r="T1235" s="334" t="s">
        <v>30</v>
      </c>
      <c r="U1235" s="595">
        <f t="shared" si="391"/>
        <v>60.750657584194173</v>
      </c>
      <c r="V1235" s="334">
        <v>2.79</v>
      </c>
      <c r="W1235">
        <f t="shared" si="394"/>
        <v>27</v>
      </c>
      <c r="X1235" t="str">
        <f t="shared" si="395"/>
        <v>Tr7</v>
      </c>
    </row>
    <row r="1236" spans="1:24" outlineLevel="2">
      <c r="A1236">
        <v>299</v>
      </c>
      <c r="B1236" t="s">
        <v>2461</v>
      </c>
      <c r="C1236" s="334">
        <v>3.5183194239255302</v>
      </c>
      <c r="D1236" s="334">
        <v>0.74556523981936029</v>
      </c>
      <c r="E1236" s="334">
        <v>18.855179647068709</v>
      </c>
      <c r="F1236" s="334">
        <v>1.2137533387819921</v>
      </c>
      <c r="G1236" s="334">
        <v>36.689743229775679</v>
      </c>
      <c r="H1236" s="334">
        <v>53858536.572662011</v>
      </c>
      <c r="I1236" s="334">
        <v>1.100120243053559</v>
      </c>
      <c r="J1236" s="334">
        <v>5.5076904312844581</v>
      </c>
      <c r="K1236" s="334">
        <v>1.6027558245607589</v>
      </c>
      <c r="L1236" s="334">
        <v>59.07269876189639</v>
      </c>
      <c r="M1236" s="334" t="s">
        <v>30</v>
      </c>
      <c r="N1236" s="334" t="s">
        <v>30</v>
      </c>
      <c r="O1236" s="334" t="s">
        <v>30</v>
      </c>
      <c r="P1236" s="334" t="s">
        <v>30</v>
      </c>
      <c r="Q1236" s="334" t="s">
        <v>30</v>
      </c>
      <c r="R1236" s="334">
        <v>9.2900344000480291E-5</v>
      </c>
      <c r="S1236" s="334" t="s">
        <v>30</v>
      </c>
      <c r="T1236" s="334" t="s">
        <v>30</v>
      </c>
      <c r="U1236" s="595">
        <f t="shared" si="391"/>
        <v>59.07269876189639</v>
      </c>
      <c r="V1236" s="334">
        <v>-0.33300000000000002</v>
      </c>
      <c r="W1236">
        <f t="shared" si="394"/>
        <v>28</v>
      </c>
      <c r="X1236" t="str">
        <f t="shared" si="395"/>
        <v>Be6</v>
      </c>
    </row>
    <row r="1237" spans="1:24" outlineLevel="2">
      <c r="A1237">
        <v>300</v>
      </c>
      <c r="B1237" t="s">
        <v>2462</v>
      </c>
      <c r="C1237" s="334">
        <v>3.7029539960454718</v>
      </c>
      <c r="D1237" s="334">
        <v>0.7098982496039008</v>
      </c>
      <c r="E1237" s="334">
        <v>17.32885479455377</v>
      </c>
      <c r="F1237" s="334">
        <v>0.96781131835505085</v>
      </c>
      <c r="G1237" s="334">
        <v>38.148096219883946</v>
      </c>
      <c r="H1237" s="334">
        <v>72362128.400925085</v>
      </c>
      <c r="I1237" s="334">
        <v>1.667983201600197</v>
      </c>
      <c r="J1237" s="334">
        <v>5.5113926037080541</v>
      </c>
      <c r="K1237" s="334">
        <v>2.03238489289819</v>
      </c>
      <c r="L1237" s="334">
        <v>58.244528132919427</v>
      </c>
      <c r="M1237" s="334" t="s">
        <v>30</v>
      </c>
      <c r="N1237" s="334" t="s">
        <v>30</v>
      </c>
      <c r="O1237" s="334" t="s">
        <v>30</v>
      </c>
      <c r="P1237" s="334" t="s">
        <v>30</v>
      </c>
      <c r="Q1237" s="334" t="s">
        <v>30</v>
      </c>
      <c r="R1237" s="334">
        <v>9.3185998983455769E-5</v>
      </c>
      <c r="S1237" s="334" t="s">
        <v>30</v>
      </c>
      <c r="T1237" s="334" t="s">
        <v>30</v>
      </c>
      <c r="U1237" s="595">
        <f t="shared" si="391"/>
        <v>58.244528132919427</v>
      </c>
      <c r="V1237" s="334">
        <v>-2.202</v>
      </c>
      <c r="W1237">
        <f t="shared" si="394"/>
        <v>29</v>
      </c>
      <c r="X1237" t="str">
        <f t="shared" si="395"/>
        <v>Pa3</v>
      </c>
    </row>
    <row r="1238" spans="1:24" outlineLevel="2">
      <c r="A1238">
        <v>301</v>
      </c>
      <c r="B1238" t="s">
        <v>2463</v>
      </c>
      <c r="C1238" s="334">
        <v>3.7123198023809172</v>
      </c>
      <c r="D1238" s="334">
        <v>0.74711896940332734</v>
      </c>
      <c r="E1238" s="334">
        <v>17.713416383227639</v>
      </c>
      <c r="F1238" s="334">
        <v>1.102538913389107</v>
      </c>
      <c r="G1238" s="334">
        <v>42.184959551537176</v>
      </c>
      <c r="H1238" s="334">
        <v>67785013.22278975</v>
      </c>
      <c r="I1238" s="334">
        <v>1.3818836747474399</v>
      </c>
      <c r="J1238" s="334">
        <v>5.3096622626059977</v>
      </c>
      <c r="K1238" s="334">
        <v>1.321736758061131</v>
      </c>
      <c r="L1238" s="334">
        <v>57.269329466213172</v>
      </c>
      <c r="M1238" s="334" t="s">
        <v>30</v>
      </c>
      <c r="N1238" s="334" t="s">
        <v>30</v>
      </c>
      <c r="O1238" s="334" t="s">
        <v>30</v>
      </c>
      <c r="P1238" s="334" t="s">
        <v>30</v>
      </c>
      <c r="Q1238" s="334" t="s">
        <v>30</v>
      </c>
      <c r="R1238" s="334">
        <v>9.874366996724287E-5</v>
      </c>
      <c r="S1238" s="334" t="s">
        <v>30</v>
      </c>
      <c r="T1238" s="334" t="s">
        <v>30</v>
      </c>
      <c r="U1238" s="595">
        <f t="shared" si="391"/>
        <v>57.269329466213172</v>
      </c>
      <c r="V1238" s="334">
        <v>-0.56999999999999995</v>
      </c>
      <c r="W1238">
        <f t="shared" si="394"/>
        <v>30</v>
      </c>
      <c r="X1238" t="str">
        <f t="shared" si="395"/>
        <v>Wa4</v>
      </c>
    </row>
    <row r="1239" spans="1:24" outlineLevel="2">
      <c r="A1239">
        <v>302</v>
      </c>
      <c r="B1239" t="s">
        <v>2464</v>
      </c>
      <c r="C1239" s="334">
        <v>4.0406942236461711</v>
      </c>
      <c r="D1239" s="334">
        <v>0.70189633739799362</v>
      </c>
      <c r="E1239" s="334">
        <v>19.103364873888811</v>
      </c>
      <c r="F1239" s="334">
        <v>1.198433677564849</v>
      </c>
      <c r="G1239" s="334">
        <v>37.557144083506792</v>
      </c>
      <c r="H1239" s="334">
        <v>62506215.590668947</v>
      </c>
      <c r="I1239" s="334">
        <v>2.0157008569380661</v>
      </c>
      <c r="J1239" s="334">
        <v>5.2104632639627226</v>
      </c>
      <c r="K1239" s="334">
        <v>1.467365722714151</v>
      </c>
      <c r="L1239" s="334">
        <v>58.580445103076769</v>
      </c>
      <c r="M1239" s="334" t="s">
        <v>30</v>
      </c>
      <c r="N1239" s="334" t="s">
        <v>30</v>
      </c>
      <c r="O1239" s="334" t="s">
        <v>30</v>
      </c>
      <c r="P1239" s="334" t="s">
        <v>30</v>
      </c>
      <c r="Q1239" s="334" t="s">
        <v>30</v>
      </c>
      <c r="R1239" s="334">
        <v>8.758478822719286E-5</v>
      </c>
      <c r="S1239" s="334" t="s">
        <v>30</v>
      </c>
      <c r="T1239" s="334" t="s">
        <v>30</v>
      </c>
      <c r="U1239" s="595">
        <f t="shared" si="391"/>
        <v>58.580445103076769</v>
      </c>
      <c r="V1239" s="334">
        <v>-1.73999999999999</v>
      </c>
      <c r="W1239">
        <f t="shared" si="394"/>
        <v>31</v>
      </c>
      <c r="X1239" t="str">
        <f t="shared" si="395"/>
        <v>Gl4</v>
      </c>
    </row>
    <row r="1240" spans="1:24" outlineLevel="2">
      <c r="A1240">
        <v>303</v>
      </c>
      <c r="B1240" t="s">
        <v>2465</v>
      </c>
      <c r="C1240" s="334">
        <v>3.7609947215012411</v>
      </c>
      <c r="D1240" s="334">
        <v>0.69591328176265554</v>
      </c>
      <c r="E1240" s="334">
        <v>17.8877445289829</v>
      </c>
      <c r="F1240" s="334">
        <v>1.069649393587617</v>
      </c>
      <c r="G1240" s="334">
        <v>40.635638861142489</v>
      </c>
      <c r="H1240" s="334">
        <v>68479342.811182305</v>
      </c>
      <c r="I1240" s="334">
        <v>2.0370693271975191</v>
      </c>
      <c r="J1240" s="334">
        <v>5.5311006219579983</v>
      </c>
      <c r="K1240" s="334">
        <v>1.5486340392971869</v>
      </c>
      <c r="L1240" s="334">
        <v>58.147445292232369</v>
      </c>
      <c r="M1240" s="334" t="s">
        <v>30</v>
      </c>
      <c r="N1240" s="334" t="s">
        <v>30</v>
      </c>
      <c r="O1240" s="334" t="s">
        <v>30</v>
      </c>
      <c r="P1240" s="334" t="s">
        <v>30</v>
      </c>
      <c r="Q1240" s="334" t="s">
        <v>30</v>
      </c>
      <c r="R1240" s="334">
        <v>9.9089622167448338E-5</v>
      </c>
      <c r="S1240" s="334" t="s">
        <v>30</v>
      </c>
      <c r="T1240" s="334" t="s">
        <v>30</v>
      </c>
      <c r="U1240" s="595">
        <f t="shared" si="391"/>
        <v>58.147445292232369</v>
      </c>
      <c r="V1240" s="334">
        <v>-0.212999999999999</v>
      </c>
      <c r="W1240">
        <f t="shared" si="394"/>
        <v>32</v>
      </c>
      <c r="X1240" t="str">
        <f t="shared" si="395"/>
        <v>Ro1</v>
      </c>
    </row>
    <row r="1241" spans="1:24" outlineLevel="2">
      <c r="A1241">
        <v>304</v>
      </c>
      <c r="B1241" t="s">
        <v>2466</v>
      </c>
      <c r="C1241" s="334">
        <v>3.747840382814553</v>
      </c>
      <c r="D1241" s="334">
        <v>0.72520119832783458</v>
      </c>
      <c r="E1241" s="334">
        <v>17.584539660718981</v>
      </c>
      <c r="F1241" s="334">
        <v>1.204968268306408</v>
      </c>
      <c r="G1241" s="334">
        <v>40.708435573936619</v>
      </c>
      <c r="H1241" s="334">
        <v>68829298.76087074</v>
      </c>
      <c r="I1241" s="334">
        <v>2.124539117558033</v>
      </c>
      <c r="J1241" s="334">
        <v>5.5017071909005564</v>
      </c>
      <c r="K1241" s="334">
        <v>1.839719834905722</v>
      </c>
      <c r="L1241" s="334">
        <v>57.231809871164238</v>
      </c>
      <c r="M1241" s="334" t="s">
        <v>30</v>
      </c>
      <c r="N1241" s="334" t="s">
        <v>30</v>
      </c>
      <c r="O1241" s="334" t="s">
        <v>30</v>
      </c>
      <c r="P1241" s="334" t="s">
        <v>30</v>
      </c>
      <c r="Q1241" s="334" t="s">
        <v>30</v>
      </c>
      <c r="R1241" s="334">
        <v>1.019945565691303E-4</v>
      </c>
      <c r="S1241" s="334" t="s">
        <v>30</v>
      </c>
      <c r="T1241" s="334" t="s">
        <v>30</v>
      </c>
      <c r="U1241" s="595">
        <f t="shared" si="391"/>
        <v>57.231809871164238</v>
      </c>
      <c r="V1241" s="334">
        <v>0.16500000000000001</v>
      </c>
      <c r="W1241">
        <f t="shared" si="394"/>
        <v>33</v>
      </c>
      <c r="X1241" t="str">
        <f t="shared" si="395"/>
        <v>Gr2</v>
      </c>
    </row>
    <row r="1242" spans="1:24" outlineLevel="2">
      <c r="A1242">
        <v>305</v>
      </c>
      <c r="B1242" t="s">
        <v>2467</v>
      </c>
      <c r="C1242" s="334">
        <v>3.8475373558717729</v>
      </c>
      <c r="D1242" s="334">
        <v>0.72717651623950341</v>
      </c>
      <c r="E1242" s="334">
        <v>18.530932316065758</v>
      </c>
      <c r="F1242" s="334">
        <v>1.306116701113075</v>
      </c>
      <c r="G1242" s="334">
        <v>37.516757046895471</v>
      </c>
      <c r="H1242" s="334">
        <v>64325695.633411542</v>
      </c>
      <c r="I1242" s="334">
        <v>2.4066574564175842</v>
      </c>
      <c r="J1242" s="334">
        <v>5.301313227400148</v>
      </c>
      <c r="K1242" s="334">
        <v>2.0126893893268569</v>
      </c>
      <c r="L1242" s="334">
        <v>57.158542044197397</v>
      </c>
      <c r="M1242" s="334" t="s">
        <v>30</v>
      </c>
      <c r="N1242" s="334" t="s">
        <v>30</v>
      </c>
      <c r="O1242" s="334" t="s">
        <v>30</v>
      </c>
      <c r="P1242" s="334" t="s">
        <v>30</v>
      </c>
      <c r="Q1242" s="334" t="s">
        <v>30</v>
      </c>
      <c r="R1242" s="334">
        <v>9.2757167984664515E-5</v>
      </c>
      <c r="S1242" s="334" t="s">
        <v>30</v>
      </c>
      <c r="T1242" s="334" t="s">
        <v>30</v>
      </c>
      <c r="U1242" s="595">
        <f t="shared" si="391"/>
        <v>57.158542044197397</v>
      </c>
      <c r="V1242" s="334">
        <v>-1.6859999999999999</v>
      </c>
      <c r="W1242">
        <f t="shared" si="394"/>
        <v>34</v>
      </c>
      <c r="X1242" t="str">
        <f t="shared" si="395"/>
        <v>Po0</v>
      </c>
    </row>
    <row r="1243" spans="1:24" outlineLevel="2">
      <c r="A1243">
        <v>306</v>
      </c>
      <c r="B1243" t="s">
        <v>2468</v>
      </c>
      <c r="C1243" s="334">
        <v>3.8152037268012791</v>
      </c>
      <c r="D1243" s="334">
        <v>0.7365433357449277</v>
      </c>
      <c r="E1243" s="334">
        <v>17.797631409397258</v>
      </c>
      <c r="F1243" s="334">
        <v>1.0366338789626941</v>
      </c>
      <c r="G1243" s="334">
        <v>38.815327629253673</v>
      </c>
      <c r="H1243" s="334">
        <v>72468282.259423822</v>
      </c>
      <c r="I1243" s="334">
        <v>1.66876676821277</v>
      </c>
      <c r="J1243" s="334">
        <v>5.1228851490839133</v>
      </c>
      <c r="K1243" s="334">
        <v>1.741227247120438</v>
      </c>
      <c r="L1243" s="334">
        <v>56.31938551665035</v>
      </c>
      <c r="M1243" s="334" t="s">
        <v>30</v>
      </c>
      <c r="N1243" s="334" t="s">
        <v>30</v>
      </c>
      <c r="O1243" s="334" t="s">
        <v>30</v>
      </c>
      <c r="P1243" s="334" t="s">
        <v>30</v>
      </c>
      <c r="Q1243" s="334" t="s">
        <v>30</v>
      </c>
      <c r="R1243" s="334">
        <v>9.3251261095756363E-5</v>
      </c>
      <c r="S1243" s="334" t="s">
        <v>30</v>
      </c>
      <c r="T1243" s="334" t="s">
        <v>30</v>
      </c>
      <c r="U1243" s="595">
        <f t="shared" si="391"/>
        <v>56.31938551665035</v>
      </c>
      <c r="V1243" s="334">
        <v>-1.383</v>
      </c>
      <c r="W1243">
        <f t="shared" si="394"/>
        <v>35</v>
      </c>
      <c r="X1243" t="str">
        <f t="shared" si="395"/>
        <v>Wu9</v>
      </c>
    </row>
    <row r="1244" spans="1:24" outlineLevel="2">
      <c r="A1244">
        <v>307</v>
      </c>
      <c r="B1244" t="s">
        <v>2469</v>
      </c>
      <c r="C1244" s="334">
        <v>3.4429299397064699</v>
      </c>
      <c r="D1244" s="334">
        <v>0.72386819416128567</v>
      </c>
      <c r="E1244" s="334">
        <v>18.175391827392819</v>
      </c>
      <c r="F1244" s="334">
        <v>1.040819121234035</v>
      </c>
      <c r="G1244" s="334">
        <v>38.245791244315413</v>
      </c>
      <c r="H1244" s="334">
        <v>56839200.321431041</v>
      </c>
      <c r="I1244" s="334">
        <v>1.842689324592178</v>
      </c>
      <c r="J1244" s="334">
        <v>5.2742302348662466</v>
      </c>
      <c r="K1244" s="334">
        <v>2.016921916008235</v>
      </c>
      <c r="L1244" s="334">
        <v>57.20571621581594</v>
      </c>
      <c r="M1244" s="334" t="s">
        <v>30</v>
      </c>
      <c r="N1244" s="334" t="s">
        <v>30</v>
      </c>
      <c r="O1244" s="334" t="s">
        <v>30</v>
      </c>
      <c r="P1244" s="334" t="s">
        <v>30</v>
      </c>
      <c r="Q1244" s="334" t="s">
        <v>30</v>
      </c>
      <c r="R1244" s="334">
        <v>9.4399496884432324E-5</v>
      </c>
      <c r="S1244" s="334" t="s">
        <v>30</v>
      </c>
      <c r="T1244" s="334" t="s">
        <v>30</v>
      </c>
      <c r="U1244" s="595">
        <f t="shared" si="391"/>
        <v>57.20571621581594</v>
      </c>
      <c r="V1244" s="334">
        <v>4.3680000000000003</v>
      </c>
      <c r="W1244">
        <f t="shared" si="394"/>
        <v>36</v>
      </c>
      <c r="X1244" t="str">
        <f t="shared" si="395"/>
        <v>Bo2</v>
      </c>
    </row>
    <row r="1245" spans="1:24" outlineLevel="2">
      <c r="A1245">
        <v>308</v>
      </c>
      <c r="B1245" t="s">
        <v>2470</v>
      </c>
      <c r="C1245" s="334">
        <v>3.9706517852711798</v>
      </c>
      <c r="D1245" s="334">
        <v>0.70790297326247542</v>
      </c>
      <c r="E1245" s="334">
        <v>19.052761453072289</v>
      </c>
      <c r="F1245" s="334">
        <v>1.0673620681639531</v>
      </c>
      <c r="G1245" s="334">
        <v>42.552506786812046</v>
      </c>
      <c r="H1245" s="334">
        <v>63228848.824374869</v>
      </c>
      <c r="I1245" s="334">
        <v>1.5266531390765159</v>
      </c>
      <c r="J1245" s="334">
        <v>5.0926851689143877</v>
      </c>
      <c r="K1245" s="334">
        <v>1.9947113169791959</v>
      </c>
      <c r="L1245" s="334">
        <v>57.238075143825689</v>
      </c>
      <c r="M1245" s="334" t="s">
        <v>30</v>
      </c>
      <c r="N1245" s="334" t="s">
        <v>30</v>
      </c>
      <c r="O1245" s="334" t="s">
        <v>30</v>
      </c>
      <c r="P1245" s="334" t="s">
        <v>30</v>
      </c>
      <c r="Q1245" s="334" t="s">
        <v>30</v>
      </c>
      <c r="R1245" s="334">
        <v>8.4339660161222326E-5</v>
      </c>
      <c r="S1245" s="334" t="s">
        <v>30</v>
      </c>
      <c r="T1245" s="334" t="s">
        <v>30</v>
      </c>
      <c r="U1245" s="595">
        <f t="shared" si="391"/>
        <v>57.238075143825689</v>
      </c>
      <c r="V1245" s="334">
        <v>-1.077</v>
      </c>
      <c r="W1245">
        <f t="shared" si="394"/>
        <v>37</v>
      </c>
      <c r="X1245" t="str">
        <f t="shared" si="395"/>
        <v>Ha5</v>
      </c>
    </row>
    <row r="1246" spans="1:24" outlineLevel="2">
      <c r="A1246">
        <v>309</v>
      </c>
      <c r="B1246" t="s">
        <v>2471</v>
      </c>
      <c r="C1246" s="334">
        <v>3.8072734081787671</v>
      </c>
      <c r="D1246" s="334">
        <v>0.72321699309342546</v>
      </c>
      <c r="E1246" s="334">
        <v>19.376960815609241</v>
      </c>
      <c r="F1246" s="334">
        <v>1.180077342209148</v>
      </c>
      <c r="G1246" s="334">
        <v>45.235220262858988</v>
      </c>
      <c r="H1246" s="334">
        <v>52731713.006296441</v>
      </c>
      <c r="I1246" s="334">
        <v>1.8333306425842739</v>
      </c>
      <c r="J1246" s="334">
        <v>5.6136907934603277</v>
      </c>
      <c r="K1246" s="334">
        <v>1.9342827776846721</v>
      </c>
      <c r="L1246" s="334">
        <v>59.903734812622787</v>
      </c>
      <c r="M1246" s="334" t="s">
        <v>30</v>
      </c>
      <c r="N1246" s="334" t="s">
        <v>30</v>
      </c>
      <c r="O1246" s="334" t="s">
        <v>30</v>
      </c>
      <c r="P1246" s="334" t="s">
        <v>30</v>
      </c>
      <c r="Q1246" s="334" t="s">
        <v>30</v>
      </c>
      <c r="R1246" s="334">
        <v>9.4036248703141014E-5</v>
      </c>
      <c r="S1246" s="334" t="s">
        <v>30</v>
      </c>
      <c r="T1246" s="334" t="s">
        <v>30</v>
      </c>
      <c r="U1246" s="595">
        <f t="shared" si="391"/>
        <v>59.903734812622787</v>
      </c>
      <c r="V1246" s="334">
        <v>0.72899999999999998</v>
      </c>
      <c r="W1246">
        <f t="shared" si="394"/>
        <v>38</v>
      </c>
      <c r="X1246" t="str">
        <f t="shared" si="395"/>
        <v>Ej6</v>
      </c>
    </row>
    <row r="1247" spans="1:24" outlineLevel="2">
      <c r="A1247">
        <v>310</v>
      </c>
      <c r="B1247" t="s">
        <v>2472</v>
      </c>
      <c r="C1247" s="334">
        <v>3.8021380277304448</v>
      </c>
      <c r="D1247" s="334">
        <v>0.72462677833467171</v>
      </c>
      <c r="E1247" s="334">
        <v>18.933705628540679</v>
      </c>
      <c r="F1247" s="334">
        <v>1.1210112130416181</v>
      </c>
      <c r="G1247" s="334">
        <v>43.583385222708074</v>
      </c>
      <c r="H1247" s="334">
        <v>60025100.79598894</v>
      </c>
      <c r="I1247" s="334">
        <v>2.2413995237835489</v>
      </c>
      <c r="J1247" s="334">
        <v>5.4555851582843582</v>
      </c>
      <c r="K1247" s="334">
        <v>1.568001461260131</v>
      </c>
      <c r="L1247" s="334">
        <v>61.12223824629914</v>
      </c>
      <c r="M1247" s="334" t="s">
        <v>30</v>
      </c>
      <c r="N1247" s="334" t="s">
        <v>30</v>
      </c>
      <c r="O1247" s="334" t="s">
        <v>30</v>
      </c>
      <c r="P1247" s="334" t="s">
        <v>30</v>
      </c>
      <c r="Q1247" s="334" t="s">
        <v>30</v>
      </c>
      <c r="R1247" s="334">
        <v>8.9956601890327337E-5</v>
      </c>
      <c r="S1247" s="334" t="s">
        <v>30</v>
      </c>
      <c r="T1247" s="334" t="s">
        <v>30</v>
      </c>
      <c r="U1247" s="595">
        <f t="shared" si="391"/>
        <v>61.12223824629914</v>
      </c>
      <c r="V1247" s="334">
        <v>-1.0619999999999901</v>
      </c>
      <c r="W1247">
        <f t="shared" si="394"/>
        <v>39</v>
      </c>
      <c r="X1247" t="str">
        <f t="shared" si="395"/>
        <v>Rh)</v>
      </c>
    </row>
    <row r="1248" spans="1:24" outlineLevel="2">
      <c r="A1248">
        <v>311</v>
      </c>
      <c r="B1248" t="s">
        <v>2473</v>
      </c>
      <c r="C1248" s="334">
        <v>4.012476506219949</v>
      </c>
      <c r="D1248" s="334">
        <v>0.72963743670475867</v>
      </c>
      <c r="E1248" s="334">
        <v>20.866816273117799</v>
      </c>
      <c r="F1248" s="334">
        <v>1.2106419020364581</v>
      </c>
      <c r="G1248" s="334">
        <v>43.725411252743825</v>
      </c>
      <c r="H1248" s="334">
        <v>47232044.691588223</v>
      </c>
      <c r="I1248" s="334">
        <v>1.866256847773236</v>
      </c>
      <c r="J1248" s="334">
        <v>5.2405629044786339</v>
      </c>
      <c r="K1248" s="334">
        <v>1.81685069393798</v>
      </c>
      <c r="L1248" s="334">
        <v>60.848948787506231</v>
      </c>
      <c r="M1248" s="334" t="s">
        <v>30</v>
      </c>
      <c r="N1248" s="334" t="s">
        <v>30</v>
      </c>
      <c r="O1248" s="334" t="s">
        <v>30</v>
      </c>
      <c r="P1248" s="334" t="s">
        <v>30</v>
      </c>
      <c r="Q1248" s="334" t="s">
        <v>30</v>
      </c>
      <c r="R1248" s="334">
        <v>8.4528779596454708E-5</v>
      </c>
      <c r="S1248" s="334" t="s">
        <v>30</v>
      </c>
      <c r="T1248" s="334" t="s">
        <v>30</v>
      </c>
      <c r="U1248" s="595">
        <f t="shared" si="391"/>
        <v>60.848948787506231</v>
      </c>
      <c r="V1248" s="334">
        <v>0.16800000000000001</v>
      </c>
      <c r="W1248">
        <f t="shared" si="394"/>
        <v>40</v>
      </c>
      <c r="X1248" t="str">
        <f t="shared" si="395"/>
        <v xml:space="preserve">Bo </v>
      </c>
    </row>
    <row r="1249" spans="1:24" outlineLevel="2">
      <c r="A1249">
        <v>312</v>
      </c>
      <c r="B1249" t="s">
        <v>2474</v>
      </c>
      <c r="C1249" s="334">
        <v>3.8671036506902401</v>
      </c>
      <c r="D1249" s="334">
        <v>0.6871956318506367</v>
      </c>
      <c r="E1249" s="334">
        <v>18.61765532179745</v>
      </c>
      <c r="F1249" s="334">
        <v>1.1363547627247981</v>
      </c>
      <c r="G1249" s="334">
        <v>38.608764992737946</v>
      </c>
      <c r="H1249" s="334">
        <v>65261957.996647023</v>
      </c>
      <c r="I1249" s="334">
        <v>2.0334291339976538</v>
      </c>
      <c r="J1249" s="334">
        <v>5.7295162194096676</v>
      </c>
      <c r="K1249" s="334">
        <v>1.8495727842533081</v>
      </c>
      <c r="L1249" s="334">
        <v>57.515942898787877</v>
      </c>
      <c r="M1249" s="334" t="s">
        <v>30</v>
      </c>
      <c r="N1249" s="334" t="s">
        <v>30</v>
      </c>
      <c r="O1249" s="334" t="s">
        <v>30</v>
      </c>
      <c r="P1249" s="334" t="s">
        <v>30</v>
      </c>
      <c r="Q1249" s="334" t="s">
        <v>30</v>
      </c>
      <c r="R1249" s="334">
        <v>1.0302218843148871E-4</v>
      </c>
      <c r="S1249" s="334" t="s">
        <v>30</v>
      </c>
      <c r="T1249" s="334" t="s">
        <v>30</v>
      </c>
      <c r="U1249" s="595">
        <f t="shared" si="391"/>
        <v>57.515942898787877</v>
      </c>
      <c r="V1249" s="334">
        <v>-0.81599999999999995</v>
      </c>
      <c r="W1249">
        <f t="shared" si="394"/>
        <v>41</v>
      </c>
      <c r="X1249" t="str">
        <f t="shared" si="395"/>
        <v>We)</v>
      </c>
    </row>
    <row r="1250" spans="1:24" outlineLevel="2">
      <c r="A1250">
        <v>313</v>
      </c>
      <c r="B1250" t="s">
        <v>2475</v>
      </c>
      <c r="C1250" s="334">
        <v>3.458460220222646</v>
      </c>
      <c r="D1250" s="334">
        <v>0.73422881200913259</v>
      </c>
      <c r="E1250" s="334">
        <v>17.976879736451629</v>
      </c>
      <c r="F1250" s="334">
        <v>1.0681173364275121</v>
      </c>
      <c r="G1250" s="334">
        <v>40.534791295003039</v>
      </c>
      <c r="H1250" s="334">
        <v>60795864.569224931</v>
      </c>
      <c r="I1250" s="334">
        <v>1.806272134464765</v>
      </c>
      <c r="J1250" s="334">
        <v>4.9668331111384569</v>
      </c>
      <c r="K1250" s="334">
        <v>1.6491478866141449</v>
      </c>
      <c r="L1250" s="334">
        <v>58.25822227818923</v>
      </c>
      <c r="M1250" s="334" t="s">
        <v>30</v>
      </c>
      <c r="N1250" s="334" t="s">
        <v>30</v>
      </c>
      <c r="O1250" s="334" t="s">
        <v>30</v>
      </c>
      <c r="P1250" s="334" t="s">
        <v>30</v>
      </c>
      <c r="Q1250" s="334" t="s">
        <v>30</v>
      </c>
      <c r="R1250" s="334">
        <v>8.1589136179395256E-5</v>
      </c>
      <c r="S1250" s="334" t="s">
        <v>30</v>
      </c>
      <c r="T1250" s="334" t="s">
        <v>30</v>
      </c>
      <c r="U1250" s="595">
        <f t="shared" si="391"/>
        <v>58.25822227818923</v>
      </c>
      <c r="V1250" s="334">
        <v>1.6080000000000001</v>
      </c>
      <c r="W1250">
        <f t="shared" si="394"/>
        <v>42</v>
      </c>
      <c r="X1250" t="str">
        <f t="shared" si="395"/>
        <v>In7</v>
      </c>
    </row>
    <row r="1251" spans="1:24" outlineLevel="2">
      <c r="A1251">
        <v>314</v>
      </c>
      <c r="B1251" t="s">
        <v>2476</v>
      </c>
      <c r="C1251" s="334">
        <v>3.5932308465392642</v>
      </c>
      <c r="D1251" s="334">
        <v>0.73508057949469863</v>
      </c>
      <c r="E1251" s="334">
        <v>19.20298613150138</v>
      </c>
      <c r="F1251" s="334">
        <v>1.1926624551240459</v>
      </c>
      <c r="G1251" s="334">
        <v>39.279982896747548</v>
      </c>
      <c r="H1251" s="334">
        <v>49336485.771190807</v>
      </c>
      <c r="I1251" s="334">
        <v>1.7950641291818821</v>
      </c>
      <c r="J1251" s="334">
        <v>5.3683190721235601</v>
      </c>
      <c r="K1251" s="334">
        <v>1.8896599528042399</v>
      </c>
      <c r="L1251" s="334">
        <v>58.291887073098323</v>
      </c>
      <c r="M1251" s="334" t="s">
        <v>30</v>
      </c>
      <c r="N1251" s="334" t="s">
        <v>30</v>
      </c>
      <c r="O1251" s="334" t="s">
        <v>30</v>
      </c>
      <c r="P1251" s="334" t="s">
        <v>30</v>
      </c>
      <c r="Q1251" s="334" t="s">
        <v>30</v>
      </c>
      <c r="R1251" s="334">
        <v>9.1198260358288575E-5</v>
      </c>
      <c r="S1251" s="334" t="s">
        <v>30</v>
      </c>
      <c r="T1251" s="334" t="s">
        <v>30</v>
      </c>
      <c r="U1251" s="595">
        <f t="shared" si="391"/>
        <v>58.291887073098323</v>
      </c>
      <c r="V1251" s="334">
        <v>1.167</v>
      </c>
      <c r="W1251">
        <f t="shared" si="394"/>
        <v>43</v>
      </c>
      <c r="X1251" t="str">
        <f t="shared" si="395"/>
        <v>Mo7</v>
      </c>
    </row>
    <row r="1252" spans="1:24" outlineLevel="2">
      <c r="A1252">
        <v>315</v>
      </c>
      <c r="B1252" t="s">
        <v>2477</v>
      </c>
      <c r="C1252" s="334">
        <v>3.9396109195077922</v>
      </c>
      <c r="D1252" s="334">
        <v>0.70530712933649076</v>
      </c>
      <c r="E1252" s="334">
        <v>18.509485032325561</v>
      </c>
      <c r="F1252" s="334">
        <v>1.0704289730666741</v>
      </c>
      <c r="G1252" s="334">
        <v>40.608192759390398</v>
      </c>
      <c r="H1252" s="334">
        <v>63575711.665136009</v>
      </c>
      <c r="I1252" s="334">
        <v>1.9115554563171491</v>
      </c>
      <c r="J1252" s="334">
        <v>5.5401690927444251</v>
      </c>
      <c r="K1252" s="334">
        <v>2.0156424237870061</v>
      </c>
      <c r="L1252" s="334">
        <v>59.680172968863687</v>
      </c>
      <c r="M1252" s="334" t="s">
        <v>30</v>
      </c>
      <c r="N1252" s="334" t="s">
        <v>30</v>
      </c>
      <c r="O1252" s="334" t="s">
        <v>30</v>
      </c>
      <c r="P1252" s="334" t="s">
        <v>30</v>
      </c>
      <c r="Q1252" s="334" t="s">
        <v>30</v>
      </c>
      <c r="R1252" s="334">
        <v>9.6870558853430654E-5</v>
      </c>
      <c r="S1252" s="334" t="s">
        <v>30</v>
      </c>
      <c r="T1252" s="334" t="s">
        <v>30</v>
      </c>
      <c r="U1252" s="595">
        <f t="shared" si="391"/>
        <v>59.680172968863687</v>
      </c>
      <c r="V1252" s="334">
        <v>0.86099999999999999</v>
      </c>
      <c r="W1252">
        <f t="shared" si="394"/>
        <v>44</v>
      </c>
      <c r="X1252" t="str">
        <f t="shared" si="395"/>
        <v>Bi1</v>
      </c>
    </row>
    <row r="1253" spans="1:24" outlineLevel="2">
      <c r="A1253">
        <v>316</v>
      </c>
      <c r="B1253" t="s">
        <v>2478</v>
      </c>
      <c r="C1253" s="334">
        <v>3.9749162876969768</v>
      </c>
      <c r="D1253" s="334">
        <v>0.68807613235900944</v>
      </c>
      <c r="E1253" s="334">
        <v>18.960231228575068</v>
      </c>
      <c r="F1253" s="334">
        <v>1.130615130295479</v>
      </c>
      <c r="G1253" s="334">
        <v>43.189779123351002</v>
      </c>
      <c r="H1253" s="334">
        <v>63949623.447577767</v>
      </c>
      <c r="I1253" s="334">
        <v>2.043396653636576</v>
      </c>
      <c r="J1253" s="334">
        <v>5.4175548077152413</v>
      </c>
      <c r="K1253" s="334">
        <v>1.667462818470403</v>
      </c>
      <c r="L1253" s="334">
        <v>59.385213325259087</v>
      </c>
      <c r="M1253" s="334" t="s">
        <v>30</v>
      </c>
      <c r="N1253" s="334" t="s">
        <v>30</v>
      </c>
      <c r="O1253" s="334" t="s">
        <v>30</v>
      </c>
      <c r="P1253" s="334" t="s">
        <v>30</v>
      </c>
      <c r="Q1253" s="334" t="s">
        <v>30</v>
      </c>
      <c r="R1253" s="334">
        <v>9.3352303365711075E-5</v>
      </c>
      <c r="S1253" s="334" t="s">
        <v>30</v>
      </c>
      <c r="T1253" s="334" t="s">
        <v>30</v>
      </c>
      <c r="U1253" s="595">
        <f t="shared" si="391"/>
        <v>59.385213325259087</v>
      </c>
      <c r="V1253" s="334">
        <v>0.218999999999999</v>
      </c>
      <c r="W1253">
        <f t="shared" si="394"/>
        <v>45</v>
      </c>
      <c r="X1253" t="str">
        <f t="shared" si="395"/>
        <v>Cl7</v>
      </c>
    </row>
    <row r="1254" spans="1:24" outlineLevel="2">
      <c r="A1254">
        <v>317</v>
      </c>
      <c r="B1254" t="s">
        <v>2479</v>
      </c>
      <c r="C1254" s="334">
        <v>4.0573816122743596</v>
      </c>
      <c r="D1254" s="334">
        <v>0.69827716069997603</v>
      </c>
      <c r="E1254" s="334">
        <v>18.92761018477615</v>
      </c>
      <c r="F1254" s="334">
        <v>1.17605222729006</v>
      </c>
      <c r="G1254" s="334">
        <v>37.387723319373308</v>
      </c>
      <c r="H1254" s="334">
        <v>64699662.731947944</v>
      </c>
      <c r="I1254" s="334">
        <v>2.29948298706694</v>
      </c>
      <c r="J1254" s="334">
        <v>5.7304953888466299</v>
      </c>
      <c r="K1254" s="334">
        <v>1.71006662291648</v>
      </c>
      <c r="L1254" s="334">
        <v>60.554694027137508</v>
      </c>
      <c r="M1254" s="334" t="s">
        <v>30</v>
      </c>
      <c r="N1254" s="334" t="s">
        <v>30</v>
      </c>
      <c r="O1254" s="334" t="s">
        <v>30</v>
      </c>
      <c r="P1254" s="334" t="s">
        <v>30</v>
      </c>
      <c r="Q1254" s="334" t="s">
        <v>30</v>
      </c>
      <c r="R1254" s="334">
        <v>1.0222302286399381E-4</v>
      </c>
      <c r="S1254" s="334" t="s">
        <v>30</v>
      </c>
      <c r="T1254" s="334" t="s">
        <v>30</v>
      </c>
      <c r="U1254" s="595">
        <f t="shared" si="391"/>
        <v>60.554694027137508</v>
      </c>
      <c r="V1254" s="334">
        <v>-1.9770000000000001</v>
      </c>
      <c r="W1254">
        <f t="shared" si="394"/>
        <v>46</v>
      </c>
      <c r="X1254" t="str">
        <f t="shared" si="395"/>
        <v>Ea)</v>
      </c>
    </row>
    <row r="1255" spans="1:24" outlineLevel="2">
      <c r="A1255">
        <v>318</v>
      </c>
      <c r="B1255" t="s">
        <v>2480</v>
      </c>
      <c r="C1255" s="334">
        <v>3.6377516580384119</v>
      </c>
      <c r="D1255" s="334">
        <v>0.72761193682858838</v>
      </c>
      <c r="E1255" s="334">
        <v>19.613767762008241</v>
      </c>
      <c r="F1255" s="334">
        <v>1.135435354843745</v>
      </c>
      <c r="G1255" s="334">
        <v>42.581261252037137</v>
      </c>
      <c r="H1255" s="334">
        <v>49532159.922797538</v>
      </c>
      <c r="I1255" s="334">
        <v>2.1018848825159551</v>
      </c>
      <c r="J1255" s="334">
        <v>5.3315009536437321</v>
      </c>
      <c r="K1255" s="334">
        <v>1.718915158824093</v>
      </c>
      <c r="L1255" s="334">
        <v>57.260602509037817</v>
      </c>
      <c r="M1255" s="334" t="s">
        <v>30</v>
      </c>
      <c r="N1255" s="334" t="s">
        <v>30</v>
      </c>
      <c r="O1255" s="334" t="s">
        <v>30</v>
      </c>
      <c r="P1255" s="334" t="s">
        <v>30</v>
      </c>
      <c r="Q1255" s="334" t="s">
        <v>30</v>
      </c>
      <c r="R1255" s="334">
        <v>9.385858236602809E-5</v>
      </c>
      <c r="S1255" s="334" t="s">
        <v>30</v>
      </c>
      <c r="T1255" s="334" t="s">
        <v>30</v>
      </c>
      <c r="U1255" s="595">
        <f t="shared" si="391"/>
        <v>57.260602509037817</v>
      </c>
      <c r="V1255" s="334">
        <v>1.911</v>
      </c>
      <c r="W1255">
        <f t="shared" si="394"/>
        <v>47</v>
      </c>
      <c r="X1255" t="str">
        <f t="shared" si="395"/>
        <v>Wy1</v>
      </c>
    </row>
    <row r="1256" spans="1:24" outlineLevel="2">
      <c r="A1256">
        <v>319</v>
      </c>
      <c r="B1256" t="s">
        <v>2481</v>
      </c>
      <c r="C1256" s="334">
        <v>3.972813256960849</v>
      </c>
      <c r="D1256" s="334">
        <v>0.72328919803025771</v>
      </c>
      <c r="E1256" s="334">
        <v>18.408372975084809</v>
      </c>
      <c r="F1256" s="334">
        <v>1.048404873941343</v>
      </c>
      <c r="G1256" s="334">
        <v>40.347341946730879</v>
      </c>
      <c r="H1256" s="334">
        <v>64646084.658960164</v>
      </c>
      <c r="I1256" s="334">
        <v>1.671208921993536</v>
      </c>
      <c r="J1256" s="334">
        <v>5.511776411363825</v>
      </c>
      <c r="K1256" s="334">
        <v>1.755077876732507</v>
      </c>
      <c r="L1256" s="334">
        <v>60.159606549042863</v>
      </c>
      <c r="M1256" s="334" t="s">
        <v>30</v>
      </c>
      <c r="N1256" s="334" t="s">
        <v>30</v>
      </c>
      <c r="O1256" s="334" t="s">
        <v>30</v>
      </c>
      <c r="P1256" s="334" t="s">
        <v>30</v>
      </c>
      <c r="Q1256" s="334" t="s">
        <v>30</v>
      </c>
      <c r="R1256" s="334">
        <v>9.3267561320117313E-5</v>
      </c>
      <c r="S1256" s="334" t="s">
        <v>30</v>
      </c>
      <c r="T1256" s="334" t="s">
        <v>30</v>
      </c>
      <c r="U1256" s="595">
        <f t="shared" si="391"/>
        <v>60.159606549042863</v>
      </c>
      <c r="V1256" s="334">
        <v>-1.962</v>
      </c>
      <c r="W1256">
        <f t="shared" si="394"/>
        <v>48</v>
      </c>
      <c r="X1256" t="str">
        <f t="shared" si="395"/>
        <v>Wo5</v>
      </c>
    </row>
    <row r="1257" spans="1:24" outlineLevel="2">
      <c r="A1257">
        <v>320</v>
      </c>
      <c r="B1257" t="s">
        <v>2482</v>
      </c>
      <c r="C1257" s="334">
        <v>3.609011996952757</v>
      </c>
      <c r="D1257" s="334">
        <v>0.7348722747948051</v>
      </c>
      <c r="E1257" s="334">
        <v>18.298709295556669</v>
      </c>
      <c r="F1257" s="334">
        <v>1.162841465019101</v>
      </c>
      <c r="G1257" s="334">
        <v>39.731641158655648</v>
      </c>
      <c r="H1257" s="334">
        <v>62243933.708882503</v>
      </c>
      <c r="I1257" s="334">
        <v>1.1301241203772849</v>
      </c>
      <c r="J1257" s="334">
        <v>5.3914251122415404</v>
      </c>
      <c r="K1257" s="334">
        <v>1.974461999442976</v>
      </c>
      <c r="L1257" s="334">
        <v>57.758239920673887</v>
      </c>
      <c r="M1257" s="334" t="s">
        <v>30</v>
      </c>
      <c r="N1257" s="334" t="s">
        <v>30</v>
      </c>
      <c r="O1257" s="334" t="s">
        <v>30</v>
      </c>
      <c r="P1257" s="334" t="s">
        <v>30</v>
      </c>
      <c r="Q1257" s="334" t="s">
        <v>30</v>
      </c>
      <c r="R1257" s="334">
        <v>9.4141253378220768E-5</v>
      </c>
      <c r="S1257" s="334" t="s">
        <v>30</v>
      </c>
      <c r="T1257" s="334" t="s">
        <v>30</v>
      </c>
      <c r="U1257" s="595">
        <f t="shared" si="391"/>
        <v>57.758239920673887</v>
      </c>
      <c r="V1257" s="334">
        <v>0.92100000000000004</v>
      </c>
      <c r="W1257">
        <f t="shared" si="394"/>
        <v>49</v>
      </c>
      <c r="X1257" t="str">
        <f t="shared" si="395"/>
        <v>Ha6</v>
      </c>
    </row>
    <row r="1258" spans="1:24" outlineLevel="2">
      <c r="A1258">
        <v>321</v>
      </c>
      <c r="B1258" t="s">
        <v>2483</v>
      </c>
      <c r="C1258" s="334">
        <v>3.5479866434367509</v>
      </c>
      <c r="D1258" s="334">
        <v>0.72892990474629182</v>
      </c>
      <c r="E1258" s="334">
        <v>17.657834782704018</v>
      </c>
      <c r="F1258" s="334">
        <v>1.056763151594041</v>
      </c>
      <c r="G1258" s="334">
        <v>38.599090850972644</v>
      </c>
      <c r="H1258" s="334">
        <v>64407523.329596393</v>
      </c>
      <c r="I1258" s="334">
        <v>2.344618334439704</v>
      </c>
      <c r="J1258" s="334">
        <v>5.2873856768406657</v>
      </c>
      <c r="K1258" s="334">
        <v>1.6305897170255741</v>
      </c>
      <c r="L1258" s="334">
        <v>56.999136773597712</v>
      </c>
      <c r="M1258" s="334" t="s">
        <v>30</v>
      </c>
      <c r="N1258" s="334" t="s">
        <v>30</v>
      </c>
      <c r="O1258" s="334" t="s">
        <v>30</v>
      </c>
      <c r="P1258" s="334" t="s">
        <v>30</v>
      </c>
      <c r="Q1258" s="334" t="s">
        <v>30</v>
      </c>
      <c r="R1258" s="334">
        <v>9.6937403987722693E-5</v>
      </c>
      <c r="S1258" s="334" t="s">
        <v>30</v>
      </c>
      <c r="T1258" s="334" t="s">
        <v>30</v>
      </c>
      <c r="U1258" s="595">
        <f t="shared" si="391"/>
        <v>56.999136773597712</v>
      </c>
      <c r="V1258" s="334">
        <v>0.88500000000000001</v>
      </c>
      <c r="W1258">
        <f t="shared" si="394"/>
        <v>50</v>
      </c>
      <c r="X1258" t="str">
        <f t="shared" si="395"/>
        <v>Wa2</v>
      </c>
    </row>
    <row r="1259" spans="1:24" outlineLevel="2">
      <c r="A1259">
        <v>322</v>
      </c>
      <c r="B1259" t="s">
        <v>2484</v>
      </c>
      <c r="C1259" s="334">
        <v>3.6142989849260458</v>
      </c>
      <c r="D1259" s="334">
        <v>0.70466038750252702</v>
      </c>
      <c r="E1259" s="334">
        <v>17.55091343707031</v>
      </c>
      <c r="F1259" s="334">
        <v>0.96650176587770653</v>
      </c>
      <c r="G1259" s="334">
        <v>45.298738140932933</v>
      </c>
      <c r="H1259" s="334">
        <v>74898691.01336883</v>
      </c>
      <c r="I1259" s="334">
        <v>1.232182372847999</v>
      </c>
      <c r="J1259" s="334">
        <v>5.3527965613813153</v>
      </c>
      <c r="K1259" s="334">
        <v>1.988290496147133</v>
      </c>
      <c r="L1259" s="334">
        <v>54.911428651877337</v>
      </c>
      <c r="M1259" s="334" t="s">
        <v>30</v>
      </c>
      <c r="N1259" s="334" t="s">
        <v>30</v>
      </c>
      <c r="O1259" s="334" t="s">
        <v>30</v>
      </c>
      <c r="P1259" s="334" t="s">
        <v>30</v>
      </c>
      <c r="Q1259" s="334" t="s">
        <v>30</v>
      </c>
      <c r="R1259" s="334">
        <v>9.9966737657764581E-5</v>
      </c>
      <c r="S1259" s="334" t="s">
        <v>30</v>
      </c>
      <c r="T1259" s="334" t="s">
        <v>30</v>
      </c>
      <c r="U1259" s="595">
        <f t="shared" si="391"/>
        <v>54.911428651877337</v>
      </c>
      <c r="V1259" s="334">
        <v>2.7389999999999999</v>
      </c>
      <c r="W1259">
        <f t="shared" si="394"/>
        <v>51</v>
      </c>
      <c r="X1259" t="str">
        <f t="shared" si="395"/>
        <v>Ko9</v>
      </c>
    </row>
    <row r="1260" spans="1:24" outlineLevel="2">
      <c r="A1260">
        <v>323</v>
      </c>
      <c r="B1260" t="s">
        <v>2485</v>
      </c>
      <c r="C1260" s="334">
        <v>3.743416884803386</v>
      </c>
      <c r="D1260" s="334">
        <v>0.71126466229072505</v>
      </c>
      <c r="E1260" s="334">
        <v>19.087575712794319</v>
      </c>
      <c r="F1260" s="334">
        <v>1.0844598430691079</v>
      </c>
      <c r="G1260" s="334">
        <v>46.227286870136069</v>
      </c>
      <c r="H1260" s="334">
        <v>61178113.743180677</v>
      </c>
      <c r="I1260" s="334">
        <v>2.0631269906419711</v>
      </c>
      <c r="J1260" s="334">
        <v>5.597155766215999</v>
      </c>
      <c r="K1260" s="334">
        <v>1.755068802094474</v>
      </c>
      <c r="L1260" s="334">
        <v>58.217261805269104</v>
      </c>
      <c r="M1260" s="334" t="s">
        <v>30</v>
      </c>
      <c r="N1260" s="334" t="s">
        <v>30</v>
      </c>
      <c r="O1260" s="334" t="s">
        <v>30</v>
      </c>
      <c r="P1260" s="334" t="s">
        <v>30</v>
      </c>
      <c r="Q1260" s="334" t="s">
        <v>30</v>
      </c>
      <c r="R1260" s="334">
        <v>9.8497108477088615E-5</v>
      </c>
      <c r="S1260" s="334" t="s">
        <v>30</v>
      </c>
      <c r="T1260" s="334" t="s">
        <v>30</v>
      </c>
      <c r="U1260" s="595">
        <f t="shared" si="391"/>
        <v>58.217261805269104</v>
      </c>
      <c r="V1260" s="334">
        <v>-0.81599999999999995</v>
      </c>
      <c r="W1260">
        <f t="shared" si="394"/>
        <v>52</v>
      </c>
      <c r="X1260" t="str">
        <f t="shared" si="395"/>
        <v>Gr6</v>
      </c>
    </row>
    <row r="1261" spans="1:24" outlineLevel="2">
      <c r="A1261">
        <v>324</v>
      </c>
      <c r="B1261" t="s">
        <v>2486</v>
      </c>
      <c r="C1261" s="334">
        <v>3.653945560176854</v>
      </c>
      <c r="D1261" s="334">
        <v>0.73449410805851878</v>
      </c>
      <c r="E1261" s="334">
        <v>17.88056952985</v>
      </c>
      <c r="F1261" s="334">
        <v>1.0061897071665959</v>
      </c>
      <c r="G1261" s="334">
        <v>40.890758260446695</v>
      </c>
      <c r="H1261" s="334">
        <v>59155817.847647414</v>
      </c>
      <c r="I1261" s="334">
        <v>1.932666527635136</v>
      </c>
      <c r="J1261" s="334">
        <v>5.4412552921502986</v>
      </c>
      <c r="K1261" s="334">
        <v>1.9652967092945841</v>
      </c>
      <c r="L1261" s="334">
        <v>61.006902243541788</v>
      </c>
      <c r="M1261" s="334" t="s">
        <v>30</v>
      </c>
      <c r="N1261" s="334" t="s">
        <v>30</v>
      </c>
      <c r="O1261" s="334" t="s">
        <v>30</v>
      </c>
      <c r="P1261" s="334" t="s">
        <v>30</v>
      </c>
      <c r="Q1261" s="334" t="s">
        <v>30</v>
      </c>
      <c r="R1261" s="334">
        <v>8.7608519953119126E-5</v>
      </c>
      <c r="S1261" s="334" t="s">
        <v>30</v>
      </c>
      <c r="T1261" s="334" t="s">
        <v>30</v>
      </c>
      <c r="U1261" s="595">
        <f t="shared" si="391"/>
        <v>61.006902243541788</v>
      </c>
      <c r="V1261" s="334">
        <v>0.18</v>
      </c>
      <c r="W1261">
        <f t="shared" si="394"/>
        <v>53</v>
      </c>
      <c r="X1261" t="str">
        <f t="shared" si="395"/>
        <v>Tu6</v>
      </c>
    </row>
    <row r="1262" spans="1:24" outlineLevel="2">
      <c r="A1262">
        <v>325</v>
      </c>
      <c r="B1262" t="s">
        <v>2487</v>
      </c>
      <c r="C1262" s="334">
        <v>3.7040050897715031</v>
      </c>
      <c r="D1262" s="334">
        <v>0.73517766946921059</v>
      </c>
      <c r="E1262" s="334">
        <v>18.828189946403249</v>
      </c>
      <c r="F1262" s="334">
        <v>1.149027853150721</v>
      </c>
      <c r="G1262" s="334">
        <v>43.121977194904431</v>
      </c>
      <c r="H1262" s="334">
        <v>58305335.206301421</v>
      </c>
      <c r="I1262" s="334">
        <v>1.8540433742707649</v>
      </c>
      <c r="J1262" s="334">
        <v>5.7165838805145768</v>
      </c>
      <c r="K1262" s="334">
        <v>1.9315343324632579</v>
      </c>
      <c r="L1262" s="334">
        <v>57.969202850981397</v>
      </c>
      <c r="M1262" s="334" t="s">
        <v>30</v>
      </c>
      <c r="N1262" s="334" t="s">
        <v>30</v>
      </c>
      <c r="O1262" s="334" t="s">
        <v>30</v>
      </c>
      <c r="P1262" s="334" t="s">
        <v>30</v>
      </c>
      <c r="Q1262" s="334" t="s">
        <v>30</v>
      </c>
      <c r="R1262" s="334">
        <v>1.0003654906213161E-4</v>
      </c>
      <c r="S1262" s="334" t="s">
        <v>30</v>
      </c>
      <c r="T1262" s="334" t="s">
        <v>30</v>
      </c>
      <c r="U1262" s="595">
        <f t="shared" si="391"/>
        <v>57.969202850981397</v>
      </c>
      <c r="V1262" s="334">
        <v>-0.192</v>
      </c>
      <c r="W1262">
        <f t="shared" si="394"/>
        <v>54</v>
      </c>
      <c r="X1262" t="str">
        <f t="shared" si="395"/>
        <v>Ku5</v>
      </c>
    </row>
    <row r="1263" spans="1:24" outlineLevel="2">
      <c r="A1263">
        <v>326</v>
      </c>
      <c r="B1263" t="s">
        <v>2488</v>
      </c>
      <c r="C1263" s="334">
        <v>3.4981473634528442</v>
      </c>
      <c r="D1263" s="334">
        <v>0.77441806142136393</v>
      </c>
      <c r="E1263" s="334">
        <v>18.451758986357049</v>
      </c>
      <c r="F1263" s="334">
        <v>1.1746219796197841</v>
      </c>
      <c r="G1263" s="334">
        <v>39.170170985081775</v>
      </c>
      <c r="H1263" s="334">
        <v>54193184.576619633</v>
      </c>
      <c r="I1263" s="334">
        <v>1.6374400284101001</v>
      </c>
      <c r="J1263" s="334">
        <v>4.962945922961131</v>
      </c>
      <c r="K1263" s="334">
        <v>1.7695390789318499</v>
      </c>
      <c r="L1263" s="334">
        <v>59.957515194246668</v>
      </c>
      <c r="M1263" s="334" t="s">
        <v>30</v>
      </c>
      <c r="N1263" s="334" t="s">
        <v>30</v>
      </c>
      <c r="O1263" s="334" t="s">
        <v>30</v>
      </c>
      <c r="P1263" s="334" t="s">
        <v>30</v>
      </c>
      <c r="Q1263" s="334" t="s">
        <v>30</v>
      </c>
      <c r="R1263" s="334">
        <v>7.4083306236188252E-5</v>
      </c>
      <c r="S1263" s="334" t="s">
        <v>30</v>
      </c>
      <c r="T1263" s="334" t="s">
        <v>30</v>
      </c>
      <c r="U1263" s="595">
        <f t="shared" ref="U1263:U1326" si="396">$L1263</f>
        <v>59.957515194246668</v>
      </c>
      <c r="V1263" s="334">
        <v>1.329</v>
      </c>
      <c r="W1263">
        <f t="shared" si="394"/>
        <v>55</v>
      </c>
      <c r="X1263" t="str">
        <f t="shared" si="395"/>
        <v>Ce5</v>
      </c>
    </row>
    <row r="1264" spans="1:24" outlineLevel="2">
      <c r="A1264">
        <v>327</v>
      </c>
      <c r="B1264" t="s">
        <v>2489</v>
      </c>
      <c r="C1264" s="334">
        <v>3.6864699402819658</v>
      </c>
      <c r="D1264" s="334">
        <v>0.68906914423998</v>
      </c>
      <c r="E1264" s="334">
        <v>18.029747439102</v>
      </c>
      <c r="F1264" s="334">
        <v>0.98717156972820186</v>
      </c>
      <c r="G1264" s="334">
        <v>40.72544290313165</v>
      </c>
      <c r="H1264" s="334">
        <v>67142379.80990234</v>
      </c>
      <c r="I1264" s="334">
        <v>1.752408475488566</v>
      </c>
      <c r="J1264" s="334">
        <v>5.1295733204592633</v>
      </c>
      <c r="K1264" s="334">
        <v>1.7436334997519281</v>
      </c>
      <c r="L1264" s="334">
        <v>59.45561317620583</v>
      </c>
      <c r="M1264" s="334" t="s">
        <v>30</v>
      </c>
      <c r="N1264" s="334" t="s">
        <v>30</v>
      </c>
      <c r="O1264" s="334" t="s">
        <v>30</v>
      </c>
      <c r="P1264" s="334" t="s">
        <v>30</v>
      </c>
      <c r="Q1264" s="334" t="s">
        <v>30</v>
      </c>
      <c r="R1264" s="334">
        <v>8.7459050585724863E-5</v>
      </c>
      <c r="S1264" s="334" t="s">
        <v>30</v>
      </c>
      <c r="T1264" s="334" t="s">
        <v>30</v>
      </c>
      <c r="U1264" s="595">
        <f t="shared" si="396"/>
        <v>59.45561317620583</v>
      </c>
      <c r="V1264" s="334">
        <v>-1.224</v>
      </c>
      <c r="W1264">
        <f t="shared" si="394"/>
        <v>56</v>
      </c>
      <c r="X1264" t="str">
        <f t="shared" si="395"/>
        <v>Te0</v>
      </c>
    </row>
    <row r="1265" spans="1:24" outlineLevel="2">
      <c r="A1265">
        <v>328</v>
      </c>
      <c r="B1265" t="s">
        <v>2490</v>
      </c>
      <c r="C1265" s="334">
        <v>3.5839377591908792</v>
      </c>
      <c r="D1265" s="334">
        <v>0.7106730693794332</v>
      </c>
      <c r="E1265" s="334">
        <v>18.624111939094039</v>
      </c>
      <c r="F1265" s="334">
        <v>1.062498832373227</v>
      </c>
      <c r="G1265" s="334">
        <v>41.758142465699187</v>
      </c>
      <c r="H1265" s="334">
        <v>56805244.676178843</v>
      </c>
      <c r="I1265" s="334">
        <v>1.624956510270847</v>
      </c>
      <c r="J1265" s="334">
        <v>5.1482013669971494</v>
      </c>
      <c r="K1265" s="334">
        <v>1.6878756521893721</v>
      </c>
      <c r="L1265" s="334">
        <v>62.697724602773498</v>
      </c>
      <c r="M1265" s="334" t="s">
        <v>30</v>
      </c>
      <c r="N1265" s="334" t="s">
        <v>30</v>
      </c>
      <c r="O1265" s="334" t="s">
        <v>30</v>
      </c>
      <c r="P1265" s="334" t="s">
        <v>30</v>
      </c>
      <c r="Q1265" s="334" t="s">
        <v>30</v>
      </c>
      <c r="R1265" s="334">
        <v>7.9631778369821421E-5</v>
      </c>
      <c r="S1265" s="334" t="s">
        <v>30</v>
      </c>
      <c r="T1265" s="334" t="s">
        <v>30</v>
      </c>
      <c r="U1265" s="595">
        <f t="shared" si="396"/>
        <v>62.697724602773498</v>
      </c>
      <c r="V1265" s="334">
        <v>-0.36899999999999999</v>
      </c>
      <c r="W1265">
        <f t="shared" si="394"/>
        <v>57</v>
      </c>
      <c r="X1265" t="str">
        <f t="shared" si="395"/>
        <v>Gl)</v>
      </c>
    </row>
    <row r="1266" spans="1:24" outlineLevel="2">
      <c r="A1266">
        <v>329</v>
      </c>
      <c r="B1266" t="s">
        <v>2491</v>
      </c>
      <c r="C1266" s="334">
        <v>3.89948176626622</v>
      </c>
      <c r="D1266" s="334">
        <v>0.74774067951421841</v>
      </c>
      <c r="E1266" s="334">
        <v>18.572215759131591</v>
      </c>
      <c r="F1266" s="334">
        <v>1.080411059580197</v>
      </c>
      <c r="G1266" s="334">
        <v>42.649904172572327</v>
      </c>
      <c r="H1266" s="334">
        <v>61810881.535547301</v>
      </c>
      <c r="I1266" s="334">
        <v>2.306430954981705</v>
      </c>
      <c r="J1266" s="334">
        <v>5.6113482463640416</v>
      </c>
      <c r="K1266" s="334">
        <v>1.747475363942977</v>
      </c>
      <c r="L1266" s="334">
        <v>58.756061446816709</v>
      </c>
      <c r="M1266" s="334" t="s">
        <v>30</v>
      </c>
      <c r="N1266" s="334" t="s">
        <v>30</v>
      </c>
      <c r="O1266" s="334" t="s">
        <v>30</v>
      </c>
      <c r="P1266" s="334" t="s">
        <v>30</v>
      </c>
      <c r="Q1266" s="334" t="s">
        <v>30</v>
      </c>
      <c r="R1266" s="334">
        <v>9.975639635076178E-5</v>
      </c>
      <c r="S1266" s="334" t="s">
        <v>30</v>
      </c>
      <c r="T1266" s="334" t="s">
        <v>30</v>
      </c>
      <c r="U1266" s="595">
        <f t="shared" si="396"/>
        <v>58.756061446816709</v>
      </c>
      <c r="V1266" s="334">
        <v>-0.16200000000000001</v>
      </c>
      <c r="W1266">
        <f t="shared" si="394"/>
        <v>58</v>
      </c>
      <c r="X1266" t="str">
        <f t="shared" si="395"/>
        <v>Ne9</v>
      </c>
    </row>
    <row r="1267" spans="1:24" outlineLevel="2">
      <c r="A1267">
        <v>330</v>
      </c>
      <c r="B1267" t="s">
        <v>2492</v>
      </c>
      <c r="C1267" s="334">
        <v>3.919018491671864</v>
      </c>
      <c r="D1267" s="334">
        <v>0.75139808392882979</v>
      </c>
      <c r="E1267" s="334">
        <v>19.432577127469941</v>
      </c>
      <c r="F1267" s="334">
        <v>0.96632565997479714</v>
      </c>
      <c r="G1267" s="334">
        <v>41.821618326311572</v>
      </c>
      <c r="H1267" s="334">
        <v>58511559.684611157</v>
      </c>
      <c r="I1267" s="334">
        <v>1.715145250238937</v>
      </c>
      <c r="J1267" s="334">
        <v>5.5376490069859949</v>
      </c>
      <c r="K1267" s="334">
        <v>2.069560749106186</v>
      </c>
      <c r="L1267" s="334">
        <v>59.455928567878807</v>
      </c>
      <c r="M1267" s="334" t="s">
        <v>30</v>
      </c>
      <c r="N1267" s="334" t="s">
        <v>30</v>
      </c>
      <c r="O1267" s="334" t="s">
        <v>30</v>
      </c>
      <c r="P1267" s="334" t="s">
        <v>30</v>
      </c>
      <c r="Q1267" s="334" t="s">
        <v>30</v>
      </c>
      <c r="R1267" s="334">
        <v>9.1678314913671446E-5</v>
      </c>
      <c r="S1267" s="334" t="s">
        <v>30</v>
      </c>
      <c r="T1267" s="334" t="s">
        <v>30</v>
      </c>
      <c r="U1267" s="595">
        <f t="shared" si="396"/>
        <v>59.455928567878807</v>
      </c>
      <c r="V1267" s="334">
        <v>0.65400000000000003</v>
      </c>
      <c r="W1267">
        <f t="shared" si="394"/>
        <v>59</v>
      </c>
      <c r="X1267" t="str">
        <f t="shared" si="395"/>
        <v>GR)</v>
      </c>
    </row>
    <row r="1268" spans="1:24" outlineLevel="2">
      <c r="A1268">
        <v>331</v>
      </c>
      <c r="B1268" t="s">
        <v>2493</v>
      </c>
      <c r="C1268" s="334">
        <v>3.804195536802971</v>
      </c>
      <c r="D1268" s="334">
        <v>0.73267798533876427</v>
      </c>
      <c r="E1268" s="334">
        <v>18.206648868789621</v>
      </c>
      <c r="F1268" s="334">
        <v>1.077047655703077</v>
      </c>
      <c r="G1268" s="334">
        <v>42.395506154884536</v>
      </c>
      <c r="H1268" s="334">
        <v>69086155.280785128</v>
      </c>
      <c r="I1268" s="334">
        <v>2.2218889552791108</v>
      </c>
      <c r="J1268" s="334">
        <v>5.3387006885198716</v>
      </c>
      <c r="K1268" s="334">
        <v>1.76738020048154</v>
      </c>
      <c r="L1268" s="334">
        <v>56.282388888613127</v>
      </c>
      <c r="M1268" s="334" t="s">
        <v>30</v>
      </c>
      <c r="N1268" s="334" t="s">
        <v>30</v>
      </c>
      <c r="O1268" s="334" t="s">
        <v>30</v>
      </c>
      <c r="P1268" s="334" t="s">
        <v>30</v>
      </c>
      <c r="Q1268" s="334" t="s">
        <v>30</v>
      </c>
      <c r="R1268" s="334">
        <v>9.7555992572806238E-5</v>
      </c>
      <c r="S1268" s="334" t="s">
        <v>30</v>
      </c>
      <c r="T1268" s="334" t="s">
        <v>30</v>
      </c>
      <c r="U1268" s="595">
        <f t="shared" si="396"/>
        <v>56.282388888613127</v>
      </c>
      <c r="V1268" s="334">
        <v>-0.51300000000000001</v>
      </c>
      <c r="W1268">
        <f t="shared" si="394"/>
        <v>60</v>
      </c>
      <c r="X1268" t="str">
        <f t="shared" si="395"/>
        <v>Me0</v>
      </c>
    </row>
    <row r="1269" spans="1:24" outlineLevel="2">
      <c r="A1269">
        <v>332</v>
      </c>
      <c r="B1269" t="s">
        <v>2494</v>
      </c>
      <c r="C1269" s="334">
        <v>3.8045654401624969</v>
      </c>
      <c r="D1269" s="334">
        <v>0.74488834427579131</v>
      </c>
      <c r="E1269" s="334">
        <v>18.33308098987985</v>
      </c>
      <c r="F1269" s="334">
        <v>1.000301869633087</v>
      </c>
      <c r="G1269" s="334">
        <v>41.921431635717383</v>
      </c>
      <c r="H1269" s="334">
        <v>65683934.180361673</v>
      </c>
      <c r="I1269" s="334">
        <v>2.000466092626656</v>
      </c>
      <c r="J1269" s="334">
        <v>5.501577492270151</v>
      </c>
      <c r="K1269" s="334">
        <v>1.906955918731857</v>
      </c>
      <c r="L1269" s="334">
        <v>59.653305194465041</v>
      </c>
      <c r="M1269" s="334" t="s">
        <v>30</v>
      </c>
      <c r="N1269" s="334" t="s">
        <v>30</v>
      </c>
      <c r="O1269" s="334" t="s">
        <v>30</v>
      </c>
      <c r="P1269" s="334" t="s">
        <v>30</v>
      </c>
      <c r="Q1269" s="334" t="s">
        <v>30</v>
      </c>
      <c r="R1269" s="334">
        <v>9.3089580991995578E-5</v>
      </c>
      <c r="S1269" s="334" t="s">
        <v>30</v>
      </c>
      <c r="T1269" s="334" t="s">
        <v>30</v>
      </c>
      <c r="U1269" s="595">
        <f t="shared" si="396"/>
        <v>59.653305194465041</v>
      </c>
      <c r="V1269" s="334">
        <v>-0.78300000000000003</v>
      </c>
      <c r="W1269">
        <f t="shared" si="394"/>
        <v>61</v>
      </c>
      <c r="X1269" t="str">
        <f t="shared" si="395"/>
        <v>Yi9</v>
      </c>
    </row>
    <row r="1270" spans="1:24" outlineLevel="2">
      <c r="A1270">
        <v>333</v>
      </c>
      <c r="B1270" t="s">
        <v>2495</v>
      </c>
      <c r="C1270" s="334">
        <v>3.7094666285436451</v>
      </c>
      <c r="D1270" s="334">
        <v>0.73593641935336551</v>
      </c>
      <c r="E1270" s="334">
        <v>18.090755508062671</v>
      </c>
      <c r="F1270" s="334">
        <v>1.1190951480608291</v>
      </c>
      <c r="G1270" s="334">
        <v>43.156966541670862</v>
      </c>
      <c r="H1270" s="334">
        <v>65675970.70204328</v>
      </c>
      <c r="I1270" s="334">
        <v>1.780078682845101</v>
      </c>
      <c r="J1270" s="334">
        <v>5.1390038525085586</v>
      </c>
      <c r="K1270" s="334">
        <v>1.8288363426876331</v>
      </c>
      <c r="L1270" s="334">
        <v>57.674587758966823</v>
      </c>
      <c r="M1270" s="334" t="s">
        <v>30</v>
      </c>
      <c r="N1270" s="334" t="s">
        <v>30</v>
      </c>
      <c r="O1270" s="334" t="s">
        <v>30</v>
      </c>
      <c r="P1270" s="334" t="s">
        <v>30</v>
      </c>
      <c r="Q1270" s="334" t="s">
        <v>30</v>
      </c>
      <c r="R1270" s="334">
        <v>8.8575349419045603E-5</v>
      </c>
      <c r="S1270" s="334" t="s">
        <v>30</v>
      </c>
      <c r="T1270" s="334" t="s">
        <v>30</v>
      </c>
      <c r="U1270" s="595">
        <f t="shared" si="396"/>
        <v>57.674587758966823</v>
      </c>
      <c r="V1270" s="334">
        <v>-0.59099999999999997</v>
      </c>
      <c r="W1270">
        <f t="shared" si="394"/>
        <v>62</v>
      </c>
      <c r="X1270" t="str">
        <f t="shared" si="395"/>
        <v>St)</v>
      </c>
    </row>
    <row r="1271" spans="1:24" outlineLevel="2">
      <c r="A1271">
        <v>334</v>
      </c>
      <c r="B1271" t="s">
        <v>2496</v>
      </c>
      <c r="C1271" s="334">
        <v>3.7963214128559888</v>
      </c>
      <c r="D1271" s="334">
        <v>0.71782756859869601</v>
      </c>
      <c r="E1271" s="334">
        <v>17.710700486129461</v>
      </c>
      <c r="F1271" s="334">
        <v>1.073678102667069</v>
      </c>
      <c r="G1271" s="334">
        <v>42.681585239457057</v>
      </c>
      <c r="H1271" s="334">
        <v>72852027.136793882</v>
      </c>
      <c r="I1271" s="334">
        <v>1.950971326805697</v>
      </c>
      <c r="J1271" s="334">
        <v>5.1563113929664164</v>
      </c>
      <c r="K1271" s="334">
        <v>1.95706482575256</v>
      </c>
      <c r="L1271" s="334">
        <v>56.365388716624992</v>
      </c>
      <c r="M1271" s="334" t="s">
        <v>30</v>
      </c>
      <c r="N1271" s="334" t="s">
        <v>30</v>
      </c>
      <c r="O1271" s="334" t="s">
        <v>30</v>
      </c>
      <c r="P1271" s="334" t="s">
        <v>30</v>
      </c>
      <c r="Q1271" s="334" t="s">
        <v>30</v>
      </c>
      <c r="R1271" s="334">
        <v>9.3410299918708631E-5</v>
      </c>
      <c r="S1271" s="334" t="s">
        <v>30</v>
      </c>
      <c r="T1271" s="334" t="s">
        <v>30</v>
      </c>
      <c r="U1271" s="595">
        <f t="shared" si="396"/>
        <v>56.365388716624992</v>
      </c>
      <c r="V1271" s="334">
        <v>1.266</v>
      </c>
      <c r="W1271">
        <f t="shared" si="394"/>
        <v>63</v>
      </c>
      <c r="X1271" t="str">
        <f t="shared" si="395"/>
        <v>Ha)</v>
      </c>
    </row>
    <row r="1272" spans="1:24" outlineLevel="2">
      <c r="A1272">
        <v>335</v>
      </c>
      <c r="B1272" t="s">
        <v>2497</v>
      </c>
      <c r="C1272" s="334">
        <v>3.387452284579159</v>
      </c>
      <c r="D1272" s="334">
        <v>0.73355868415543957</v>
      </c>
      <c r="E1272" s="334">
        <v>17.46537701054525</v>
      </c>
      <c r="F1272" s="334">
        <v>1.090350249520784</v>
      </c>
      <c r="G1272" s="334">
        <v>37.96420641925765</v>
      </c>
      <c r="H1272" s="334">
        <v>63226816.032861337</v>
      </c>
      <c r="I1272" s="334">
        <v>1.4543036896845229</v>
      </c>
      <c r="J1272" s="334">
        <v>4.9961498634655586</v>
      </c>
      <c r="K1272" s="334">
        <v>1.6238512585932789</v>
      </c>
      <c r="L1272" s="334">
        <v>60.290304521824062</v>
      </c>
      <c r="M1272" s="334" t="s">
        <v>30</v>
      </c>
      <c r="N1272" s="334" t="s">
        <v>30</v>
      </c>
      <c r="O1272" s="334" t="s">
        <v>30</v>
      </c>
      <c r="P1272" s="334" t="s">
        <v>30</v>
      </c>
      <c r="Q1272" s="334" t="s">
        <v>30</v>
      </c>
      <c r="R1272" s="334">
        <v>8.0405226614386585E-5</v>
      </c>
      <c r="S1272" s="334" t="s">
        <v>30</v>
      </c>
      <c r="T1272" s="334" t="s">
        <v>30</v>
      </c>
      <c r="U1272" s="595">
        <f t="shared" si="396"/>
        <v>60.290304521824062</v>
      </c>
      <c r="V1272" s="334">
        <v>0.75600000000000001</v>
      </c>
      <c r="W1272">
        <f t="shared" si="394"/>
        <v>64</v>
      </c>
      <c r="X1272" t="str">
        <f t="shared" si="395"/>
        <v>Ki7</v>
      </c>
    </row>
    <row r="1273" spans="1:24" outlineLevel="2">
      <c r="A1273">
        <v>336</v>
      </c>
      <c r="B1273" t="s">
        <v>2498</v>
      </c>
      <c r="C1273" s="334">
        <v>3.7838140869475878</v>
      </c>
      <c r="D1273" s="334">
        <v>0.72026841375879014</v>
      </c>
      <c r="E1273" s="334">
        <v>18.081793932466891</v>
      </c>
      <c r="F1273" s="334">
        <v>1.0724739989482519</v>
      </c>
      <c r="G1273" s="334">
        <v>42.874240468923254</v>
      </c>
      <c r="H1273" s="334">
        <v>67504782.770908326</v>
      </c>
      <c r="I1273" s="334">
        <v>2.2000047925708071</v>
      </c>
      <c r="J1273" s="334">
        <v>5.6976578247493768</v>
      </c>
      <c r="K1273" s="334">
        <v>1.6639059583940801</v>
      </c>
      <c r="L1273" s="334">
        <v>56.211486470130417</v>
      </c>
      <c r="M1273" s="334" t="s">
        <v>30</v>
      </c>
      <c r="N1273" s="334" t="s">
        <v>30</v>
      </c>
      <c r="O1273" s="334" t="s">
        <v>30</v>
      </c>
      <c r="P1273" s="334" t="s">
        <v>30</v>
      </c>
      <c r="Q1273" s="334" t="s">
        <v>30</v>
      </c>
      <c r="R1273" s="334">
        <v>1.0391205091930439E-4</v>
      </c>
      <c r="S1273" s="334" t="s">
        <v>30</v>
      </c>
      <c r="T1273" s="334" t="s">
        <v>30</v>
      </c>
      <c r="U1273" s="595">
        <f t="shared" si="396"/>
        <v>56.211486470130417</v>
      </c>
      <c r="V1273" s="334">
        <v>2.6999999999999899E-2</v>
      </c>
      <c r="W1273">
        <f t="shared" ref="W1273:W1336" si="397">W1272+1</f>
        <v>65</v>
      </c>
      <c r="X1273" t="str">
        <f t="shared" ref="X1273:X1336" si="398">LEFT($B1273&amp;"  ",2)&amp;RIGHT(" "&amp;$B1273,1)</f>
        <v>Tr2</v>
      </c>
    </row>
    <row r="1274" spans="1:24" outlineLevel="2">
      <c r="A1274">
        <v>337</v>
      </c>
      <c r="B1274" t="s">
        <v>2499</v>
      </c>
      <c r="C1274" s="334">
        <v>3.648787311873849</v>
      </c>
      <c r="D1274" s="334">
        <v>0.75589208008519515</v>
      </c>
      <c r="E1274" s="334">
        <v>18.882360225104371</v>
      </c>
      <c r="F1274" s="334">
        <v>1.2061827368107261</v>
      </c>
      <c r="G1274" s="334">
        <v>42.588334407161994</v>
      </c>
      <c r="H1274" s="334">
        <v>56449754.595201083</v>
      </c>
      <c r="I1274" s="334">
        <v>1.2783908376318709</v>
      </c>
      <c r="J1274" s="334">
        <v>5.0466904660645264</v>
      </c>
      <c r="K1274" s="334">
        <v>1.7877315009823329</v>
      </c>
      <c r="L1274" s="334">
        <v>58.066824721573283</v>
      </c>
      <c r="M1274" s="334" t="s">
        <v>30</v>
      </c>
      <c r="N1274" s="334" t="s">
        <v>30</v>
      </c>
      <c r="O1274" s="334" t="s">
        <v>30</v>
      </c>
      <c r="P1274" s="334" t="s">
        <v>30</v>
      </c>
      <c r="Q1274" s="334" t="s">
        <v>30</v>
      </c>
      <c r="R1274" s="334">
        <v>8.5164367540745004E-5</v>
      </c>
      <c r="S1274" s="334" t="s">
        <v>30</v>
      </c>
      <c r="T1274" s="334" t="s">
        <v>30</v>
      </c>
      <c r="U1274" s="595">
        <f t="shared" si="396"/>
        <v>58.066824721573283</v>
      </c>
      <c r="V1274" s="334">
        <v>0.57899999999999996</v>
      </c>
      <c r="W1274">
        <f t="shared" si="397"/>
        <v>66</v>
      </c>
      <c r="X1274" t="str">
        <f t="shared" si="398"/>
        <v>Mu6</v>
      </c>
    </row>
    <row r="1275" spans="1:24" outlineLevel="2">
      <c r="A1275">
        <v>338</v>
      </c>
      <c r="B1275" t="s">
        <v>2500</v>
      </c>
      <c r="C1275" s="334">
        <v>3.671816580964546</v>
      </c>
      <c r="D1275" s="334">
        <v>0.73742442862262014</v>
      </c>
      <c r="E1275" s="334">
        <v>18.375617060904471</v>
      </c>
      <c r="F1275" s="334">
        <v>1.077284159728743</v>
      </c>
      <c r="G1275" s="334">
        <v>40.299223512055853</v>
      </c>
      <c r="H1275" s="334">
        <v>59053869.95239605</v>
      </c>
      <c r="I1275" s="334">
        <v>2.225830148619504</v>
      </c>
      <c r="J1275" s="334">
        <v>5.3452953224990978</v>
      </c>
      <c r="K1275" s="334">
        <v>1.824308625291327</v>
      </c>
      <c r="L1275" s="334">
        <v>60.28691949985474</v>
      </c>
      <c r="M1275" s="334" t="s">
        <v>30</v>
      </c>
      <c r="N1275" s="334" t="s">
        <v>30</v>
      </c>
      <c r="O1275" s="334" t="s">
        <v>30</v>
      </c>
      <c r="P1275" s="334" t="s">
        <v>30</v>
      </c>
      <c r="Q1275" s="334" t="s">
        <v>30</v>
      </c>
      <c r="R1275" s="334">
        <v>8.8408816152045806E-5</v>
      </c>
      <c r="S1275" s="334" t="s">
        <v>30</v>
      </c>
      <c r="T1275" s="334" t="s">
        <v>30</v>
      </c>
      <c r="U1275" s="595">
        <f t="shared" si="396"/>
        <v>60.28691949985474</v>
      </c>
      <c r="V1275" s="334">
        <v>-1.101</v>
      </c>
      <c r="W1275">
        <f t="shared" si="397"/>
        <v>67</v>
      </c>
      <c r="X1275" t="str">
        <f t="shared" si="398"/>
        <v>Gr5</v>
      </c>
    </row>
    <row r="1276" spans="1:24" outlineLevel="2">
      <c r="A1276">
        <v>339</v>
      </c>
      <c r="B1276" t="s">
        <v>2501</v>
      </c>
      <c r="C1276" s="334">
        <v>3.76312932513753</v>
      </c>
      <c r="D1276" s="334">
        <v>0.73504812571814782</v>
      </c>
      <c r="E1276" s="334">
        <v>19.347863095779321</v>
      </c>
      <c r="F1276" s="334">
        <v>1.073975488156935</v>
      </c>
      <c r="G1276" s="334">
        <v>42.912853207190366</v>
      </c>
      <c r="H1276" s="334">
        <v>57829443.732445002</v>
      </c>
      <c r="I1276" s="334">
        <v>1.8403907789827121</v>
      </c>
      <c r="J1276" s="334">
        <v>4.8899627254505491</v>
      </c>
      <c r="K1276" s="334">
        <v>1.707813784526754</v>
      </c>
      <c r="L1276" s="334">
        <v>57.866681788018752</v>
      </c>
      <c r="M1276" s="334" t="s">
        <v>30</v>
      </c>
      <c r="N1276" s="334" t="s">
        <v>30</v>
      </c>
      <c r="O1276" s="334" t="s">
        <v>30</v>
      </c>
      <c r="P1276" s="334" t="s">
        <v>30</v>
      </c>
      <c r="Q1276" s="334" t="s">
        <v>30</v>
      </c>
      <c r="R1276" s="334">
        <v>8.2894058944819237E-5</v>
      </c>
      <c r="S1276" s="334" t="s">
        <v>30</v>
      </c>
      <c r="T1276" s="334" t="s">
        <v>30</v>
      </c>
      <c r="U1276" s="595">
        <f t="shared" si="396"/>
        <v>57.866681788018752</v>
      </c>
      <c r="V1276" s="334">
        <v>4.4999999999999998E-2</v>
      </c>
      <c r="W1276">
        <f t="shared" si="397"/>
        <v>68</v>
      </c>
      <c r="X1276" t="str">
        <f t="shared" si="398"/>
        <v>GR7</v>
      </c>
    </row>
    <row r="1277" spans="1:24" outlineLevel="2">
      <c r="A1277">
        <v>340</v>
      </c>
      <c r="B1277" t="s">
        <v>2502</v>
      </c>
      <c r="C1277" s="334">
        <v>3.9111292618946112</v>
      </c>
      <c r="D1277" s="334">
        <v>0.72102769911919151</v>
      </c>
      <c r="E1277" s="334">
        <v>18.366274859415562</v>
      </c>
      <c r="F1277" s="334">
        <v>1.1338088822557799</v>
      </c>
      <c r="G1277" s="334">
        <v>41.784114182198756</v>
      </c>
      <c r="H1277" s="334">
        <v>61473135.676155053</v>
      </c>
      <c r="I1277" s="334">
        <v>1.684167784716359</v>
      </c>
      <c r="J1277" s="334">
        <v>5.4244851822130773</v>
      </c>
      <c r="K1277" s="334">
        <v>1.735612379173157</v>
      </c>
      <c r="L1277" s="334">
        <v>60.636552668305498</v>
      </c>
      <c r="M1277" s="334" t="s">
        <v>30</v>
      </c>
      <c r="N1277" s="334" t="s">
        <v>30</v>
      </c>
      <c r="O1277" s="334" t="s">
        <v>30</v>
      </c>
      <c r="P1277" s="334" t="s">
        <v>30</v>
      </c>
      <c r="Q1277" s="334" t="s">
        <v>30</v>
      </c>
      <c r="R1277" s="334">
        <v>8.8851986328334173E-5</v>
      </c>
      <c r="S1277" s="334" t="s">
        <v>30</v>
      </c>
      <c r="T1277" s="334" t="s">
        <v>30</v>
      </c>
      <c r="U1277" s="595">
        <f t="shared" si="396"/>
        <v>60.636552668305498</v>
      </c>
      <c r="V1277" s="334">
        <v>-2.5979999999999999</v>
      </c>
      <c r="W1277">
        <f t="shared" si="397"/>
        <v>69</v>
      </c>
      <c r="X1277" t="str">
        <f t="shared" si="398"/>
        <v>Ke1</v>
      </c>
    </row>
    <row r="1278" spans="1:24" outlineLevel="2">
      <c r="A1278">
        <v>341</v>
      </c>
      <c r="B1278" t="s">
        <v>2503</v>
      </c>
      <c r="C1278" s="334">
        <v>3.9040220889362551</v>
      </c>
      <c r="D1278" s="334">
        <v>0.71181346520613042</v>
      </c>
      <c r="E1278" s="334">
        <v>18.378115746831249</v>
      </c>
      <c r="F1278" s="334">
        <v>1.1143599462710669</v>
      </c>
      <c r="G1278" s="334">
        <v>41.619346220103246</v>
      </c>
      <c r="H1278" s="334">
        <v>65586942.274027564</v>
      </c>
      <c r="I1278" s="334">
        <v>1.7984400752098391</v>
      </c>
      <c r="J1278" s="334">
        <v>5.1258144015920983</v>
      </c>
      <c r="K1278" s="334">
        <v>1.9042923001255581</v>
      </c>
      <c r="L1278" s="334">
        <v>57.477650808836323</v>
      </c>
      <c r="M1278" s="334" t="s">
        <v>30</v>
      </c>
      <c r="N1278" s="334" t="s">
        <v>30</v>
      </c>
      <c r="O1278" s="334" t="s">
        <v>30</v>
      </c>
      <c r="P1278" s="334" t="s">
        <v>30</v>
      </c>
      <c r="Q1278" s="334" t="s">
        <v>30</v>
      </c>
      <c r="R1278" s="334">
        <v>9.0112488089829723E-5</v>
      </c>
      <c r="S1278" s="334" t="s">
        <v>30</v>
      </c>
      <c r="T1278" s="334" t="s">
        <v>30</v>
      </c>
      <c r="U1278" s="595">
        <f t="shared" si="396"/>
        <v>57.477650808836323</v>
      </c>
      <c r="V1278" s="334">
        <v>-2.109</v>
      </c>
      <c r="W1278">
        <f t="shared" si="397"/>
        <v>70</v>
      </c>
      <c r="X1278" t="str">
        <f t="shared" si="398"/>
        <v>Ha6</v>
      </c>
    </row>
    <row r="1279" spans="1:24" outlineLevel="2">
      <c r="A1279">
        <v>342</v>
      </c>
      <c r="B1279" t="s">
        <v>2504</v>
      </c>
      <c r="C1279" s="334">
        <v>3.5567939973907161</v>
      </c>
      <c r="D1279" s="334">
        <v>0.761090163070404</v>
      </c>
      <c r="E1279" s="334">
        <v>18.93117095509551</v>
      </c>
      <c r="F1279" s="334">
        <v>1.020165705106681</v>
      </c>
      <c r="G1279" s="334">
        <v>40.622743195314307</v>
      </c>
      <c r="H1279" s="334">
        <v>53691468.091630973</v>
      </c>
      <c r="I1279" s="334">
        <v>1.9732629715173211</v>
      </c>
      <c r="J1279" s="334">
        <v>5.5355354991117611</v>
      </c>
      <c r="K1279" s="334">
        <v>1.515195307863427</v>
      </c>
      <c r="L1279" s="334">
        <v>57.657314552000649</v>
      </c>
      <c r="M1279" s="334" t="s">
        <v>30</v>
      </c>
      <c r="N1279" s="334" t="s">
        <v>30</v>
      </c>
      <c r="O1279" s="334" t="s">
        <v>30</v>
      </c>
      <c r="P1279" s="334" t="s">
        <v>30</v>
      </c>
      <c r="Q1279" s="334" t="s">
        <v>30</v>
      </c>
      <c r="R1279" s="334">
        <v>1.031631490792311E-4</v>
      </c>
      <c r="S1279" s="334" t="s">
        <v>30</v>
      </c>
      <c r="T1279" s="334" t="s">
        <v>30</v>
      </c>
      <c r="U1279" s="595">
        <f t="shared" si="396"/>
        <v>57.657314552000649</v>
      </c>
      <c r="V1279" s="334">
        <v>-9.2999999999999999E-2</v>
      </c>
      <c r="W1279">
        <f t="shared" si="397"/>
        <v>71</v>
      </c>
      <c r="X1279" t="str">
        <f t="shared" si="398"/>
        <v>Mu7</v>
      </c>
    </row>
    <row r="1280" spans="1:24" outlineLevel="2">
      <c r="A1280">
        <v>343</v>
      </c>
      <c r="B1280" t="s">
        <v>2505</v>
      </c>
      <c r="C1280" s="334">
        <v>3.543456108891629</v>
      </c>
      <c r="D1280" s="334">
        <v>0.73028979664921156</v>
      </c>
      <c r="E1280" s="334">
        <v>18.824465165483151</v>
      </c>
      <c r="F1280" s="334">
        <v>1.013691795946442</v>
      </c>
      <c r="G1280" s="334">
        <v>38.721913920641299</v>
      </c>
      <c r="H1280" s="334">
        <v>51686264.622941867</v>
      </c>
      <c r="I1280" s="334">
        <v>2.0599344491979621</v>
      </c>
      <c r="J1280" s="334">
        <v>5.1993316273305323</v>
      </c>
      <c r="K1280" s="334">
        <v>2.037170787821287</v>
      </c>
      <c r="L1280" s="334">
        <v>58.508879883119533</v>
      </c>
      <c r="M1280" s="334" t="s">
        <v>30</v>
      </c>
      <c r="N1280" s="334" t="s">
        <v>30</v>
      </c>
      <c r="O1280" s="334" t="s">
        <v>30</v>
      </c>
      <c r="P1280" s="334" t="s">
        <v>30</v>
      </c>
      <c r="Q1280" s="334" t="s">
        <v>30</v>
      </c>
      <c r="R1280" s="334">
        <v>8.4437455178100552E-5</v>
      </c>
      <c r="S1280" s="334" t="s">
        <v>30</v>
      </c>
      <c r="T1280" s="334" t="s">
        <v>30</v>
      </c>
      <c r="U1280" s="595">
        <f t="shared" si="396"/>
        <v>58.508879883119533</v>
      </c>
      <c r="V1280" s="334">
        <v>4.2059999999999897</v>
      </c>
      <c r="W1280">
        <f t="shared" si="397"/>
        <v>72</v>
      </c>
      <c r="X1280" t="str">
        <f t="shared" si="398"/>
        <v>Mo2</v>
      </c>
    </row>
    <row r="1281" spans="1:24" outlineLevel="2">
      <c r="A1281">
        <v>344</v>
      </c>
      <c r="B1281" t="s">
        <v>2506</v>
      </c>
      <c r="C1281" s="334">
        <v>3.7724213709884502</v>
      </c>
      <c r="D1281" s="334">
        <v>0.72979178045500781</v>
      </c>
      <c r="E1281" s="334">
        <v>18.327112531747879</v>
      </c>
      <c r="F1281" s="334">
        <v>1.1072803179181001</v>
      </c>
      <c r="G1281" s="334">
        <v>42.917889134650004</v>
      </c>
      <c r="H1281" s="334">
        <v>64931954.885019131</v>
      </c>
      <c r="I1281" s="334">
        <v>1.919014147879597</v>
      </c>
      <c r="J1281" s="334">
        <v>5.4978678221051256</v>
      </c>
      <c r="K1281" s="334">
        <v>1.866941952519894</v>
      </c>
      <c r="L1281" s="334">
        <v>58.84977320572672</v>
      </c>
      <c r="M1281" s="334" t="s">
        <v>30</v>
      </c>
      <c r="N1281" s="334" t="s">
        <v>30</v>
      </c>
      <c r="O1281" s="334" t="s">
        <v>30</v>
      </c>
      <c r="P1281" s="334" t="s">
        <v>30</v>
      </c>
      <c r="Q1281" s="334" t="s">
        <v>30</v>
      </c>
      <c r="R1281" s="334">
        <v>9.5070166550795707E-5</v>
      </c>
      <c r="S1281" s="334" t="s">
        <v>30</v>
      </c>
      <c r="T1281" s="334" t="s">
        <v>30</v>
      </c>
      <c r="U1281" s="595">
        <f t="shared" si="396"/>
        <v>58.84977320572672</v>
      </c>
      <c r="V1281" s="334">
        <v>-0.70199999999999996</v>
      </c>
      <c r="W1281">
        <f t="shared" si="397"/>
        <v>73</v>
      </c>
      <c r="X1281" t="str">
        <f t="shared" si="398"/>
        <v>Wi4</v>
      </c>
    </row>
    <row r="1282" spans="1:24" outlineLevel="2">
      <c r="A1282">
        <v>345</v>
      </c>
      <c r="B1282" t="s">
        <v>2507</v>
      </c>
      <c r="C1282" s="334">
        <v>3.976956851481678</v>
      </c>
      <c r="D1282" s="334">
        <v>0.71192833814957657</v>
      </c>
      <c r="E1282" s="334">
        <v>19.428136525087449</v>
      </c>
      <c r="F1282" s="334">
        <v>1.0480585611697011</v>
      </c>
      <c r="G1282" s="334">
        <v>44.168974111919674</v>
      </c>
      <c r="H1282" s="334">
        <v>61456124.010359943</v>
      </c>
      <c r="I1282" s="334">
        <v>1.924017137680146</v>
      </c>
      <c r="J1282" s="334">
        <v>5.23859417468422</v>
      </c>
      <c r="K1282" s="334">
        <v>1.7528705648045371</v>
      </c>
      <c r="L1282" s="334">
        <v>58.601753979842513</v>
      </c>
      <c r="M1282" s="334" t="s">
        <v>30</v>
      </c>
      <c r="N1282" s="334" t="s">
        <v>30</v>
      </c>
      <c r="O1282" s="334" t="s">
        <v>30</v>
      </c>
      <c r="P1282" s="334" t="s">
        <v>30</v>
      </c>
      <c r="Q1282" s="334" t="s">
        <v>30</v>
      </c>
      <c r="R1282" s="334">
        <v>9.0201037717732406E-5</v>
      </c>
      <c r="S1282" s="334" t="s">
        <v>30</v>
      </c>
      <c r="T1282" s="334" t="s">
        <v>30</v>
      </c>
      <c r="U1282" s="595">
        <f t="shared" si="396"/>
        <v>58.601753979842513</v>
      </c>
      <c r="V1282" s="334">
        <v>-0.252</v>
      </c>
      <c r="W1282">
        <f t="shared" si="397"/>
        <v>74</v>
      </c>
      <c r="X1282" t="str">
        <f t="shared" si="398"/>
        <v>Co)</v>
      </c>
    </row>
    <row r="1283" spans="1:24" outlineLevel="2">
      <c r="A1283">
        <v>346</v>
      </c>
      <c r="B1283" t="s">
        <v>2508</v>
      </c>
      <c r="C1283" s="334">
        <v>3.7748557810127732</v>
      </c>
      <c r="D1283" s="334">
        <v>0.7080614932531526</v>
      </c>
      <c r="E1283" s="334">
        <v>18.327964375573931</v>
      </c>
      <c r="F1283" s="334">
        <v>1.032136773383638</v>
      </c>
      <c r="G1283" s="334">
        <v>43.40353940786548</v>
      </c>
      <c r="H1283" s="334">
        <v>65217341.542865291</v>
      </c>
      <c r="I1283" s="334">
        <v>2.1802190350842658</v>
      </c>
      <c r="J1283" s="334">
        <v>5.3222743492022593</v>
      </c>
      <c r="K1283" s="334">
        <v>1.6735238802488019</v>
      </c>
      <c r="L1283" s="334">
        <v>58.235048756370283</v>
      </c>
      <c r="M1283" s="334" t="s">
        <v>30</v>
      </c>
      <c r="N1283" s="334" t="s">
        <v>30</v>
      </c>
      <c r="O1283" s="334" t="s">
        <v>30</v>
      </c>
      <c r="P1283" s="334" t="s">
        <v>30</v>
      </c>
      <c r="Q1283" s="334" t="s">
        <v>30</v>
      </c>
      <c r="R1283" s="334">
        <v>9.1679060574542873E-5</v>
      </c>
      <c r="S1283" s="334" t="s">
        <v>30</v>
      </c>
      <c r="T1283" s="334" t="s">
        <v>30</v>
      </c>
      <c r="U1283" s="595">
        <f t="shared" si="396"/>
        <v>58.235048756370283</v>
      </c>
      <c r="V1283" s="334">
        <v>-1.248</v>
      </c>
      <c r="W1283">
        <f t="shared" si="397"/>
        <v>75</v>
      </c>
      <c r="X1283" t="str">
        <f t="shared" si="398"/>
        <v>Ro3</v>
      </c>
    </row>
    <row r="1284" spans="1:24" outlineLevel="2">
      <c r="A1284">
        <v>347</v>
      </c>
      <c r="B1284" t="s">
        <v>2509</v>
      </c>
      <c r="C1284" s="334">
        <v>3.933496870029185</v>
      </c>
      <c r="D1284" s="334">
        <v>0.72032409115388529</v>
      </c>
      <c r="E1284" s="334">
        <v>18.312216090014559</v>
      </c>
      <c r="F1284" s="334">
        <v>1.0472118897873131</v>
      </c>
      <c r="G1284" s="334">
        <v>39.889974909668901</v>
      </c>
      <c r="H1284" s="334">
        <v>67523157.251012594</v>
      </c>
      <c r="I1284" s="334">
        <v>2.1522843729921899</v>
      </c>
      <c r="J1284" s="334">
        <v>5.2666334033067299</v>
      </c>
      <c r="K1284" s="334">
        <v>1.650659302328261</v>
      </c>
      <c r="L1284" s="334">
        <v>58.614342038522338</v>
      </c>
      <c r="M1284" s="334" t="s">
        <v>30</v>
      </c>
      <c r="N1284" s="334" t="s">
        <v>30</v>
      </c>
      <c r="O1284" s="334" t="s">
        <v>30</v>
      </c>
      <c r="P1284" s="334" t="s">
        <v>30</v>
      </c>
      <c r="Q1284" s="334" t="s">
        <v>30</v>
      </c>
      <c r="R1284" s="334">
        <v>8.9590681755238188E-5</v>
      </c>
      <c r="S1284" s="334" t="s">
        <v>30</v>
      </c>
      <c r="T1284" s="334" t="s">
        <v>30</v>
      </c>
      <c r="U1284" s="595">
        <f t="shared" si="396"/>
        <v>58.614342038522338</v>
      </c>
      <c r="V1284" s="334">
        <v>1.395</v>
      </c>
      <c r="W1284">
        <f t="shared" si="397"/>
        <v>76</v>
      </c>
      <c r="X1284" t="str">
        <f t="shared" si="398"/>
        <v>Wi)</v>
      </c>
    </row>
    <row r="1285" spans="1:24" outlineLevel="2">
      <c r="A1285">
        <v>348</v>
      </c>
      <c r="B1285" t="s">
        <v>2510</v>
      </c>
      <c r="C1285" s="334">
        <v>3.9209976075319379</v>
      </c>
      <c r="D1285" s="334">
        <v>0.72501533596494228</v>
      </c>
      <c r="E1285" s="334">
        <v>18.659567524186411</v>
      </c>
      <c r="F1285" s="334">
        <v>1.099331123889826</v>
      </c>
      <c r="G1285" s="334">
        <v>41.037010561465948</v>
      </c>
      <c r="H1285" s="334">
        <v>63210079.68959596</v>
      </c>
      <c r="I1285" s="334">
        <v>2.523010115508193</v>
      </c>
      <c r="J1285" s="334">
        <v>5.5094517587881802</v>
      </c>
      <c r="K1285" s="334">
        <v>1.6810064986027391</v>
      </c>
      <c r="L1285" s="334">
        <v>59.907011205411912</v>
      </c>
      <c r="M1285" s="334" t="s">
        <v>30</v>
      </c>
      <c r="N1285" s="334" t="s">
        <v>30</v>
      </c>
      <c r="O1285" s="334" t="s">
        <v>30</v>
      </c>
      <c r="P1285" s="334" t="s">
        <v>30</v>
      </c>
      <c r="Q1285" s="334" t="s">
        <v>30</v>
      </c>
      <c r="R1285" s="334">
        <v>9.7690158599044726E-5</v>
      </c>
      <c r="S1285" s="334" t="s">
        <v>30</v>
      </c>
      <c r="T1285" s="334" t="s">
        <v>30</v>
      </c>
      <c r="U1285" s="595">
        <f t="shared" si="396"/>
        <v>59.907011205411912</v>
      </c>
      <c r="V1285" s="334">
        <v>-1.1279999999999999</v>
      </c>
      <c r="W1285">
        <f t="shared" si="397"/>
        <v>77</v>
      </c>
      <c r="X1285" t="str">
        <f t="shared" si="398"/>
        <v>Wa6</v>
      </c>
    </row>
    <row r="1286" spans="1:24" outlineLevel="2">
      <c r="A1286">
        <v>349</v>
      </c>
      <c r="B1286" t="s">
        <v>2511</v>
      </c>
      <c r="C1286" s="334">
        <v>3.953397283553755</v>
      </c>
      <c r="D1286" s="334">
        <v>0.71266393633865932</v>
      </c>
      <c r="E1286" s="334">
        <v>18.584330854456908</v>
      </c>
      <c r="F1286" s="334">
        <v>1.1551611831717541</v>
      </c>
      <c r="G1286" s="334">
        <v>37.666685468832021</v>
      </c>
      <c r="H1286" s="334">
        <v>62408282.10781958</v>
      </c>
      <c r="I1286" s="334">
        <v>2.1446013913664421</v>
      </c>
      <c r="J1286" s="334">
        <v>5.3286147108818769</v>
      </c>
      <c r="K1286" s="334">
        <v>1.6346584572418159</v>
      </c>
      <c r="L1286" s="334">
        <v>58.312396791870178</v>
      </c>
      <c r="M1286" s="334" t="s">
        <v>30</v>
      </c>
      <c r="N1286" s="334" t="s">
        <v>30</v>
      </c>
      <c r="O1286" s="334" t="s">
        <v>30</v>
      </c>
      <c r="P1286" s="334" t="s">
        <v>30</v>
      </c>
      <c r="Q1286" s="334" t="s">
        <v>30</v>
      </c>
      <c r="R1286" s="334">
        <v>9.199493396849369E-5</v>
      </c>
      <c r="S1286" s="334" t="s">
        <v>30</v>
      </c>
      <c r="T1286" s="334" t="s">
        <v>30</v>
      </c>
      <c r="U1286" s="595">
        <f t="shared" si="396"/>
        <v>58.312396791870178</v>
      </c>
      <c r="V1286" s="334">
        <v>-0.52800000000000002</v>
      </c>
      <c r="W1286">
        <f t="shared" si="397"/>
        <v>78</v>
      </c>
      <c r="X1286" t="str">
        <f t="shared" si="398"/>
        <v>Gu8</v>
      </c>
    </row>
    <row r="1287" spans="1:24" outlineLevel="2">
      <c r="A1287">
        <v>350</v>
      </c>
      <c r="B1287" t="s">
        <v>2512</v>
      </c>
      <c r="C1287" s="334">
        <v>3.825485861918533</v>
      </c>
      <c r="D1287" s="334">
        <v>0.70869312610834867</v>
      </c>
      <c r="E1287" s="334">
        <v>17.574096297443461</v>
      </c>
      <c r="F1287" s="334">
        <v>1.090682371954121</v>
      </c>
      <c r="G1287" s="334">
        <v>39.607393494133831</v>
      </c>
      <c r="H1287" s="334">
        <v>69107392.915250167</v>
      </c>
      <c r="I1287" s="334">
        <v>2.427786781569476</v>
      </c>
      <c r="J1287" s="334">
        <v>5.7013339896225936</v>
      </c>
      <c r="K1287" s="334">
        <v>1.7390492380361751</v>
      </c>
      <c r="L1287" s="334">
        <v>57.848170581963458</v>
      </c>
      <c r="M1287" s="334" t="s">
        <v>30</v>
      </c>
      <c r="N1287" s="334" t="s">
        <v>30</v>
      </c>
      <c r="O1287" s="334" t="s">
        <v>30</v>
      </c>
      <c r="P1287" s="334" t="s">
        <v>30</v>
      </c>
      <c r="Q1287" s="334" t="s">
        <v>30</v>
      </c>
      <c r="R1287" s="334">
        <v>1.045164225378099E-4</v>
      </c>
      <c r="S1287" s="334" t="s">
        <v>30</v>
      </c>
      <c r="T1287" s="334" t="s">
        <v>30</v>
      </c>
      <c r="U1287" s="595">
        <f t="shared" si="396"/>
        <v>57.848170581963458</v>
      </c>
      <c r="V1287" s="334">
        <v>-1.206</v>
      </c>
      <c r="W1287">
        <f t="shared" si="397"/>
        <v>79</v>
      </c>
      <c r="X1287" t="str">
        <f t="shared" si="398"/>
        <v>Gr1</v>
      </c>
    </row>
    <row r="1288" spans="1:24" outlineLevel="2">
      <c r="A1288">
        <v>351</v>
      </c>
      <c r="B1288" t="s">
        <v>2513</v>
      </c>
      <c r="C1288" s="334">
        <v>3.8389229298012499</v>
      </c>
      <c r="D1288" s="334">
        <v>0.73642327379738159</v>
      </c>
      <c r="E1288" s="334">
        <v>17.845555913734</v>
      </c>
      <c r="F1288" s="334">
        <v>1.0236058045657159</v>
      </c>
      <c r="G1288" s="334">
        <v>48.246654966384966</v>
      </c>
      <c r="H1288" s="334">
        <v>71075568.342963487</v>
      </c>
      <c r="I1288" s="334">
        <v>1.94681579917492</v>
      </c>
      <c r="J1288" s="334">
        <v>5.1783564372084747</v>
      </c>
      <c r="K1288" s="334">
        <v>1.764501916453703</v>
      </c>
      <c r="L1288" s="334">
        <v>56.816033514195702</v>
      </c>
      <c r="M1288" s="334" t="s">
        <v>30</v>
      </c>
      <c r="N1288" s="334" t="s">
        <v>30</v>
      </c>
      <c r="O1288" s="334" t="s">
        <v>30</v>
      </c>
      <c r="P1288" s="334" t="s">
        <v>30</v>
      </c>
      <c r="Q1288" s="334" t="s">
        <v>30</v>
      </c>
      <c r="R1288" s="334">
        <v>9.534937071252418E-5</v>
      </c>
      <c r="S1288" s="334" t="s">
        <v>30</v>
      </c>
      <c r="T1288" s="334" t="s">
        <v>30</v>
      </c>
      <c r="U1288" s="595">
        <f t="shared" si="396"/>
        <v>56.816033514195702</v>
      </c>
      <c r="V1288" s="334">
        <v>-1.9379999999999999</v>
      </c>
      <c r="W1288">
        <f t="shared" si="397"/>
        <v>80</v>
      </c>
      <c r="X1288" t="str">
        <f t="shared" si="398"/>
        <v>Ta0</v>
      </c>
    </row>
    <row r="1289" spans="1:24" outlineLevel="2">
      <c r="A1289">
        <v>352</v>
      </c>
      <c r="B1289" t="s">
        <v>2514</v>
      </c>
      <c r="C1289" s="334">
        <v>3.582001378911746</v>
      </c>
      <c r="D1289" s="334">
        <v>0.7531268856099842</v>
      </c>
      <c r="E1289" s="334">
        <v>18.290122227686648</v>
      </c>
      <c r="F1289" s="334">
        <v>1.047206239072527</v>
      </c>
      <c r="G1289" s="334">
        <v>39.958102225215242</v>
      </c>
      <c r="H1289" s="334">
        <v>58335686.617057323</v>
      </c>
      <c r="I1289" s="334">
        <v>2.2338738353611478</v>
      </c>
      <c r="J1289" s="334">
        <v>5.7062076772717401</v>
      </c>
      <c r="K1289" s="334">
        <v>1.7393376220290391</v>
      </c>
      <c r="L1289" s="334">
        <v>58.047072182805557</v>
      </c>
      <c r="M1289" s="334" t="s">
        <v>30</v>
      </c>
      <c r="N1289" s="334" t="s">
        <v>30</v>
      </c>
      <c r="O1289" s="334" t="s">
        <v>30</v>
      </c>
      <c r="P1289" s="334" t="s">
        <v>30</v>
      </c>
      <c r="Q1289" s="334" t="s">
        <v>30</v>
      </c>
      <c r="R1289" s="334">
        <v>1.0349891164818179E-4</v>
      </c>
      <c r="S1289" s="334" t="s">
        <v>30</v>
      </c>
      <c r="T1289" s="334" t="s">
        <v>30</v>
      </c>
      <c r="U1289" s="595">
        <f t="shared" si="396"/>
        <v>58.047072182805557</v>
      </c>
      <c r="V1289" s="334">
        <v>1.3740000000000001</v>
      </c>
      <c r="W1289">
        <f t="shared" si="397"/>
        <v>81</v>
      </c>
      <c r="X1289" t="str">
        <f t="shared" si="398"/>
        <v>Le4</v>
      </c>
    </row>
    <row r="1290" spans="1:24" outlineLevel="2">
      <c r="A1290">
        <v>353</v>
      </c>
      <c r="B1290" t="s">
        <v>2515</v>
      </c>
      <c r="C1290" s="334">
        <v>3.8140088950299642</v>
      </c>
      <c r="D1290" s="334">
        <v>0.72515822182932432</v>
      </c>
      <c r="E1290" s="334">
        <v>19.058131644811549</v>
      </c>
      <c r="F1290" s="334">
        <v>1.1022168312570679</v>
      </c>
      <c r="G1290" s="334">
        <v>43.495517343848071</v>
      </c>
      <c r="H1290" s="334">
        <v>59916571.855325408</v>
      </c>
      <c r="I1290" s="334">
        <v>1.467348172744305</v>
      </c>
      <c r="J1290" s="334">
        <v>5.2531441981396139</v>
      </c>
      <c r="K1290" s="334">
        <v>1.6581849123580299</v>
      </c>
      <c r="L1290" s="334">
        <v>59.062023221884289</v>
      </c>
      <c r="M1290" s="334" t="s">
        <v>30</v>
      </c>
      <c r="N1290" s="334" t="s">
        <v>30</v>
      </c>
      <c r="O1290" s="334" t="s">
        <v>30</v>
      </c>
      <c r="P1290" s="334" t="s">
        <v>30</v>
      </c>
      <c r="Q1290" s="334" t="s">
        <v>30</v>
      </c>
      <c r="R1290" s="334">
        <v>8.8086772373325355E-5</v>
      </c>
      <c r="S1290" s="334" t="s">
        <v>30</v>
      </c>
      <c r="T1290" s="334" t="s">
        <v>30</v>
      </c>
      <c r="U1290" s="595">
        <f t="shared" si="396"/>
        <v>59.062023221884289</v>
      </c>
      <c r="V1290" s="334">
        <v>-1.4430000000000001</v>
      </c>
      <c r="W1290">
        <f t="shared" si="397"/>
        <v>82</v>
      </c>
      <c r="X1290" t="str">
        <f t="shared" si="398"/>
        <v>La5</v>
      </c>
    </row>
    <row r="1291" spans="1:24" outlineLevel="2">
      <c r="A1291">
        <v>354</v>
      </c>
      <c r="B1291" t="s">
        <v>2516</v>
      </c>
      <c r="C1291" s="334">
        <v>4.0294094548101063</v>
      </c>
      <c r="D1291" s="334">
        <v>0.71479119801077229</v>
      </c>
      <c r="E1291" s="334">
        <v>19.117435949673599</v>
      </c>
      <c r="F1291" s="334">
        <v>1.1935036858881509</v>
      </c>
      <c r="G1291" s="334">
        <v>41.278357109571438</v>
      </c>
      <c r="H1291" s="334">
        <v>58204798.865729667</v>
      </c>
      <c r="I1291" s="334">
        <v>2.4302384761481242</v>
      </c>
      <c r="J1291" s="334">
        <v>5.7008898771578371</v>
      </c>
      <c r="K1291" s="334">
        <v>1.691673076118293</v>
      </c>
      <c r="L1291" s="334">
        <v>58.646858995566618</v>
      </c>
      <c r="M1291" s="334" t="s">
        <v>30</v>
      </c>
      <c r="N1291" s="334" t="s">
        <v>30</v>
      </c>
      <c r="O1291" s="334" t="s">
        <v>30</v>
      </c>
      <c r="P1291" s="334" t="s">
        <v>30</v>
      </c>
      <c r="Q1291" s="334" t="s">
        <v>30</v>
      </c>
      <c r="R1291" s="334">
        <v>1.0287294087350941E-4</v>
      </c>
      <c r="S1291" s="334" t="s">
        <v>30</v>
      </c>
      <c r="T1291" s="334" t="s">
        <v>30</v>
      </c>
      <c r="U1291" s="595">
        <f t="shared" si="396"/>
        <v>58.646858995566618</v>
      </c>
      <c r="V1291" s="334">
        <v>-1.875</v>
      </c>
      <c r="W1291">
        <f t="shared" si="397"/>
        <v>83</v>
      </c>
      <c r="X1291" t="str">
        <f t="shared" si="398"/>
        <v>Wa2</v>
      </c>
    </row>
    <row r="1292" spans="1:24" outlineLevel="2">
      <c r="A1292">
        <v>355</v>
      </c>
      <c r="B1292" t="s">
        <v>2517</v>
      </c>
      <c r="C1292" s="334">
        <v>3.842218090773319</v>
      </c>
      <c r="D1292" s="334">
        <v>0.73782489326461442</v>
      </c>
      <c r="E1292" s="334">
        <v>18.321413972133971</v>
      </c>
      <c r="F1292" s="334">
        <v>1.0693550544093151</v>
      </c>
      <c r="G1292" s="334">
        <v>40.985561188988491</v>
      </c>
      <c r="H1292" s="334">
        <v>63252813.05251646</v>
      </c>
      <c r="I1292" s="334">
        <v>1.8289499182630651</v>
      </c>
      <c r="J1292" s="334">
        <v>5.4308305321548618</v>
      </c>
      <c r="K1292" s="334">
        <v>1.656528383725282</v>
      </c>
      <c r="L1292" s="334">
        <v>58.743897702852678</v>
      </c>
      <c r="M1292" s="334" t="s">
        <v>30</v>
      </c>
      <c r="N1292" s="334" t="s">
        <v>30</v>
      </c>
      <c r="O1292" s="334" t="s">
        <v>30</v>
      </c>
      <c r="P1292" s="334" t="s">
        <v>30</v>
      </c>
      <c r="Q1292" s="334" t="s">
        <v>30</v>
      </c>
      <c r="R1292" s="334">
        <v>9.6048300103715058E-5</v>
      </c>
      <c r="S1292" s="334" t="s">
        <v>30</v>
      </c>
      <c r="T1292" s="334" t="s">
        <v>30</v>
      </c>
      <c r="U1292" s="595">
        <f t="shared" si="396"/>
        <v>58.743897702852678</v>
      </c>
      <c r="V1292" s="334">
        <v>0.20699999999999999</v>
      </c>
      <c r="W1292">
        <f t="shared" si="397"/>
        <v>84</v>
      </c>
      <c r="X1292" t="str">
        <f t="shared" si="398"/>
        <v>DT7</v>
      </c>
    </row>
    <row r="1293" spans="1:24" outlineLevel="2">
      <c r="A1293">
        <v>356</v>
      </c>
      <c r="B1293" t="s">
        <v>2518</v>
      </c>
      <c r="C1293" s="334">
        <v>3.728973451412219</v>
      </c>
      <c r="D1293" s="334">
        <v>0.72148722236619445</v>
      </c>
      <c r="E1293" s="334">
        <v>18.39873048750189</v>
      </c>
      <c r="F1293" s="334">
        <v>1.1384032198578331</v>
      </c>
      <c r="G1293" s="334">
        <v>41.226862185605228</v>
      </c>
      <c r="H1293" s="334">
        <v>63049941.336651593</v>
      </c>
      <c r="I1293" s="334">
        <v>1.3186933998868759</v>
      </c>
      <c r="J1293" s="334">
        <v>5.2644916363492422</v>
      </c>
      <c r="K1293" s="334">
        <v>1.9551077024407439</v>
      </c>
      <c r="L1293" s="334">
        <v>59.023181772243753</v>
      </c>
      <c r="M1293" s="334" t="s">
        <v>30</v>
      </c>
      <c r="N1293" s="334" t="s">
        <v>30</v>
      </c>
      <c r="O1293" s="334" t="s">
        <v>30</v>
      </c>
      <c r="P1293" s="334" t="s">
        <v>30</v>
      </c>
      <c r="Q1293" s="334" t="s">
        <v>30</v>
      </c>
      <c r="R1293" s="334">
        <v>8.6652232739201131E-5</v>
      </c>
      <c r="S1293" s="334" t="s">
        <v>30</v>
      </c>
      <c r="T1293" s="334" t="s">
        <v>30</v>
      </c>
      <c r="U1293" s="595">
        <f t="shared" si="396"/>
        <v>59.023181772243753</v>
      </c>
      <c r="V1293" s="334">
        <v>-0.86399999999999899</v>
      </c>
      <c r="W1293">
        <f t="shared" si="397"/>
        <v>85</v>
      </c>
      <c r="X1293" t="str">
        <f t="shared" si="398"/>
        <v>Bu5</v>
      </c>
    </row>
    <row r="1294" spans="1:24" outlineLevel="2">
      <c r="A1294">
        <v>357</v>
      </c>
      <c r="B1294" t="s">
        <v>2519</v>
      </c>
      <c r="C1294" s="334">
        <v>3.8131343042376109</v>
      </c>
      <c r="D1294" s="334">
        <v>0.68143409458736381</v>
      </c>
      <c r="E1294" s="334">
        <v>18.682480726879909</v>
      </c>
      <c r="F1294" s="334">
        <v>0.99075084052207107</v>
      </c>
      <c r="G1294" s="334">
        <v>47.581377766652878</v>
      </c>
      <c r="H1294" s="334">
        <v>62036809.553330816</v>
      </c>
      <c r="I1294" s="334">
        <v>2.005804713569932</v>
      </c>
      <c r="J1294" s="334">
        <v>4.9160543668237402</v>
      </c>
      <c r="K1294" s="334">
        <v>1.515786315470373</v>
      </c>
      <c r="L1294" s="334">
        <v>58.203838911165988</v>
      </c>
      <c r="M1294" s="334" t="s">
        <v>30</v>
      </c>
      <c r="N1294" s="334" t="s">
        <v>30</v>
      </c>
      <c r="O1294" s="334" t="s">
        <v>30</v>
      </c>
      <c r="P1294" s="334" t="s">
        <v>30</v>
      </c>
      <c r="Q1294" s="334" t="s">
        <v>30</v>
      </c>
      <c r="R1294" s="334">
        <v>8.0651321559446196E-5</v>
      </c>
      <c r="S1294" s="334" t="s">
        <v>30</v>
      </c>
      <c r="T1294" s="334" t="s">
        <v>30</v>
      </c>
      <c r="U1294" s="595">
        <f t="shared" si="396"/>
        <v>58.203838911165988</v>
      </c>
      <c r="V1294" s="334">
        <v>-2.0369999999999999</v>
      </c>
      <c r="W1294">
        <f t="shared" si="397"/>
        <v>86</v>
      </c>
      <c r="X1294" t="str">
        <f t="shared" si="398"/>
        <v>Tr2</v>
      </c>
    </row>
    <row r="1295" spans="1:24" outlineLevel="2">
      <c r="A1295">
        <v>358</v>
      </c>
      <c r="B1295" t="s">
        <v>2520</v>
      </c>
      <c r="C1295" s="334">
        <v>3.4544615031671611</v>
      </c>
      <c r="D1295" s="334">
        <v>0.7450140849041651</v>
      </c>
      <c r="E1295" s="334">
        <v>18.60720841884276</v>
      </c>
      <c r="F1295" s="334">
        <v>1.0128670020278889</v>
      </c>
      <c r="G1295" s="334">
        <v>43.622857937721044</v>
      </c>
      <c r="H1295" s="334">
        <v>52825474.441540197</v>
      </c>
      <c r="I1295" s="334">
        <v>-1.4245449395902551E-2</v>
      </c>
      <c r="J1295" s="334">
        <v>4.930893155437948</v>
      </c>
      <c r="K1295" s="334">
        <v>1.8518245816363039</v>
      </c>
      <c r="L1295" s="334">
        <v>58.225959259132807</v>
      </c>
      <c r="M1295" s="334" t="s">
        <v>30</v>
      </c>
      <c r="N1295" s="334" t="s">
        <v>30</v>
      </c>
      <c r="O1295" s="334" t="s">
        <v>30</v>
      </c>
      <c r="P1295" s="334" t="s">
        <v>30</v>
      </c>
      <c r="Q1295" s="334" t="s">
        <v>30</v>
      </c>
      <c r="R1295" s="334">
        <v>8.092745822119339E-5</v>
      </c>
      <c r="S1295" s="334" t="s">
        <v>30</v>
      </c>
      <c r="T1295" s="334" t="s">
        <v>30</v>
      </c>
      <c r="U1295" s="595">
        <f t="shared" si="396"/>
        <v>58.225959259132807</v>
      </c>
      <c r="V1295" s="334">
        <v>1.3620000000000001</v>
      </c>
      <c r="W1295">
        <f t="shared" si="397"/>
        <v>87</v>
      </c>
      <c r="X1295" t="str">
        <f t="shared" si="398"/>
        <v xml:space="preserve">To </v>
      </c>
    </row>
    <row r="1296" spans="1:24" outlineLevel="2">
      <c r="A1296">
        <v>359</v>
      </c>
      <c r="B1296" t="s">
        <v>2521</v>
      </c>
      <c r="C1296" s="334">
        <v>3.6685156172168392</v>
      </c>
      <c r="D1296" s="334">
        <v>0.7395759670834916</v>
      </c>
      <c r="E1296" s="334">
        <v>17.927993857305299</v>
      </c>
      <c r="F1296" s="334">
        <v>1.099307555066072</v>
      </c>
      <c r="G1296" s="334">
        <v>40.618889312069285</v>
      </c>
      <c r="H1296" s="334">
        <v>62513162.625493117</v>
      </c>
      <c r="I1296" s="334">
        <v>1.8604189472465289</v>
      </c>
      <c r="J1296" s="334">
        <v>5.2620641196310762</v>
      </c>
      <c r="K1296" s="334">
        <v>1.804005158543172</v>
      </c>
      <c r="L1296" s="334">
        <v>58.90408116233521</v>
      </c>
      <c r="M1296" s="334" t="s">
        <v>30</v>
      </c>
      <c r="N1296" s="334" t="s">
        <v>30</v>
      </c>
      <c r="O1296" s="334" t="s">
        <v>30</v>
      </c>
      <c r="P1296" s="334" t="s">
        <v>30</v>
      </c>
      <c r="Q1296" s="334" t="s">
        <v>30</v>
      </c>
      <c r="R1296" s="334">
        <v>8.9178757882453727E-5</v>
      </c>
      <c r="S1296" s="334" t="s">
        <v>30</v>
      </c>
      <c r="T1296" s="334" t="s">
        <v>30</v>
      </c>
      <c r="U1296" s="595">
        <f t="shared" si="396"/>
        <v>58.90408116233521</v>
      </c>
      <c r="V1296" s="334">
        <v>-0.69599999999999995</v>
      </c>
      <c r="W1296">
        <f t="shared" si="397"/>
        <v>88</v>
      </c>
      <c r="X1296" t="str">
        <f t="shared" si="398"/>
        <v>Ce5</v>
      </c>
    </row>
    <row r="1297" spans="1:24" outlineLevel="2">
      <c r="A1297">
        <v>360</v>
      </c>
      <c r="B1297" t="s">
        <v>2522</v>
      </c>
      <c r="C1297" s="334">
        <v>3.849757666247267</v>
      </c>
      <c r="D1297" s="334">
        <v>0.72040470998284478</v>
      </c>
      <c r="E1297" s="334">
        <v>18.549974821907782</v>
      </c>
      <c r="F1297" s="334">
        <v>1.09598768183476</v>
      </c>
      <c r="G1297" s="334">
        <v>40.304584212046919</v>
      </c>
      <c r="H1297" s="334">
        <v>62532857.721236654</v>
      </c>
      <c r="I1297" s="334">
        <v>1.9811454000836131</v>
      </c>
      <c r="J1297" s="334">
        <v>5.4616904721708002</v>
      </c>
      <c r="K1297" s="334">
        <v>1.7102528375341191</v>
      </c>
      <c r="L1297" s="334">
        <v>60.693405806538642</v>
      </c>
      <c r="M1297" s="334" t="s">
        <v>30</v>
      </c>
      <c r="N1297" s="334" t="s">
        <v>30</v>
      </c>
      <c r="O1297" s="334" t="s">
        <v>30</v>
      </c>
      <c r="P1297" s="334" t="s">
        <v>30</v>
      </c>
      <c r="Q1297" s="334" t="s">
        <v>30</v>
      </c>
      <c r="R1297" s="334">
        <v>9.1543112722654657E-5</v>
      </c>
      <c r="S1297" s="334" t="s">
        <v>30</v>
      </c>
      <c r="T1297" s="334" t="s">
        <v>30</v>
      </c>
      <c r="U1297" s="595">
        <f t="shared" si="396"/>
        <v>60.693405806538642</v>
      </c>
      <c r="V1297" s="334">
        <v>0.54600000000000004</v>
      </c>
      <c r="W1297">
        <f t="shared" si="397"/>
        <v>89</v>
      </c>
      <c r="X1297" t="str">
        <f t="shared" si="398"/>
        <v>Co0</v>
      </c>
    </row>
    <row r="1298" spans="1:24" outlineLevel="2">
      <c r="A1298">
        <v>361</v>
      </c>
      <c r="B1298" t="s">
        <v>2523</v>
      </c>
      <c r="C1298" s="334">
        <v>3.8968142133445909</v>
      </c>
      <c r="D1298" s="334">
        <v>0.72964259308686863</v>
      </c>
      <c r="E1298" s="334">
        <v>18.356277847552029</v>
      </c>
      <c r="F1298" s="334">
        <v>1.1494551459295519</v>
      </c>
      <c r="G1298" s="334">
        <v>40.834114345819074</v>
      </c>
      <c r="H1298" s="334">
        <v>63804680.447692163</v>
      </c>
      <c r="I1298" s="334">
        <v>1.704923547940967</v>
      </c>
      <c r="J1298" s="334">
        <v>5.8026683045807914</v>
      </c>
      <c r="K1298" s="334">
        <v>2.0728208636293979</v>
      </c>
      <c r="L1298" s="334">
        <v>58.387946311977302</v>
      </c>
      <c r="M1298" s="334" t="s">
        <v>30</v>
      </c>
      <c r="N1298" s="334" t="s">
        <v>30</v>
      </c>
      <c r="O1298" s="334" t="s">
        <v>30</v>
      </c>
      <c r="P1298" s="334" t="s">
        <v>30</v>
      </c>
      <c r="Q1298" s="334" t="s">
        <v>30</v>
      </c>
      <c r="R1298" s="334">
        <v>1.069997730512511E-4</v>
      </c>
      <c r="S1298" s="334" t="s">
        <v>30</v>
      </c>
      <c r="T1298" s="334" t="s">
        <v>30</v>
      </c>
      <c r="U1298" s="595">
        <f t="shared" si="396"/>
        <v>58.387946311977302</v>
      </c>
      <c r="V1298" s="334">
        <v>0.33300000000000002</v>
      </c>
      <c r="W1298">
        <f t="shared" si="397"/>
        <v>90</v>
      </c>
      <c r="X1298" t="str">
        <f t="shared" si="398"/>
        <v>Bi0</v>
      </c>
    </row>
    <row r="1299" spans="1:24" outlineLevel="2">
      <c r="A1299">
        <v>362</v>
      </c>
      <c r="B1299" t="s">
        <v>2524</v>
      </c>
      <c r="C1299" s="334">
        <v>3.9080630676191901</v>
      </c>
      <c r="D1299" s="334">
        <v>0.72134684346112043</v>
      </c>
      <c r="E1299" s="334">
        <v>18.964670189097902</v>
      </c>
      <c r="F1299" s="334">
        <v>1.0820112135151001</v>
      </c>
      <c r="G1299" s="334">
        <v>43.17656911467764</v>
      </c>
      <c r="H1299" s="334">
        <v>60189752.67204567</v>
      </c>
      <c r="I1299" s="334">
        <v>1.8189652017586999</v>
      </c>
      <c r="J1299" s="334">
        <v>5.0622697212826857</v>
      </c>
      <c r="K1299" s="334">
        <v>1.6494255350097431</v>
      </c>
      <c r="L1299" s="334">
        <v>58.425345057538017</v>
      </c>
      <c r="M1299" s="334" t="s">
        <v>30</v>
      </c>
      <c r="N1299" s="334" t="s">
        <v>30</v>
      </c>
      <c r="O1299" s="334" t="s">
        <v>30</v>
      </c>
      <c r="P1299" s="334" t="s">
        <v>30</v>
      </c>
      <c r="Q1299" s="334" t="s">
        <v>30</v>
      </c>
      <c r="R1299" s="334">
        <v>8.4494204935908434E-5</v>
      </c>
      <c r="S1299" s="334" t="s">
        <v>30</v>
      </c>
      <c r="T1299" s="334" t="s">
        <v>30</v>
      </c>
      <c r="U1299" s="595">
        <f t="shared" si="396"/>
        <v>58.425345057538017</v>
      </c>
      <c r="V1299" s="334">
        <v>0.192</v>
      </c>
      <c r="W1299">
        <f t="shared" si="397"/>
        <v>91</v>
      </c>
      <c r="X1299" t="str">
        <f t="shared" si="398"/>
        <v>Wo9</v>
      </c>
    </row>
    <row r="1300" spans="1:24" outlineLevel="2">
      <c r="A1300">
        <v>363</v>
      </c>
      <c r="B1300" t="s">
        <v>2525</v>
      </c>
      <c r="C1300" s="334">
        <v>3.84571728274017</v>
      </c>
      <c r="D1300" s="334">
        <v>0.70717498199557505</v>
      </c>
      <c r="E1300" s="334">
        <v>18.957310863332371</v>
      </c>
      <c r="F1300" s="334">
        <v>1.041955243925996</v>
      </c>
      <c r="G1300" s="334">
        <v>41.204235738430214</v>
      </c>
      <c r="H1300" s="334">
        <v>63243864.001501679</v>
      </c>
      <c r="I1300" s="334">
        <v>1.8445896683804051</v>
      </c>
      <c r="J1300" s="334">
        <v>5.4202586363755634</v>
      </c>
      <c r="K1300" s="334">
        <v>1.8754678006568251</v>
      </c>
      <c r="L1300" s="334">
        <v>57.397397555530333</v>
      </c>
      <c r="M1300" s="334" t="s">
        <v>30</v>
      </c>
      <c r="N1300" s="334" t="s">
        <v>30</v>
      </c>
      <c r="O1300" s="334" t="s">
        <v>30</v>
      </c>
      <c r="P1300" s="334" t="s">
        <v>30</v>
      </c>
      <c r="Q1300" s="334" t="s">
        <v>30</v>
      </c>
      <c r="R1300" s="334">
        <v>9.5344209212301496E-5</v>
      </c>
      <c r="S1300" s="334" t="s">
        <v>30</v>
      </c>
      <c r="T1300" s="334" t="s">
        <v>30</v>
      </c>
      <c r="U1300" s="595">
        <f t="shared" si="396"/>
        <v>57.397397555530333</v>
      </c>
      <c r="V1300" s="334">
        <v>8.6999999999999994E-2</v>
      </c>
      <c r="W1300">
        <f t="shared" si="397"/>
        <v>92</v>
      </c>
      <c r="X1300" t="str">
        <f t="shared" si="398"/>
        <v xml:space="preserve">Ba </v>
      </c>
    </row>
    <row r="1301" spans="1:24" outlineLevel="2">
      <c r="A1301">
        <v>364</v>
      </c>
      <c r="B1301" t="s">
        <v>2526</v>
      </c>
      <c r="C1301" s="334">
        <v>3.678625167779122</v>
      </c>
      <c r="D1301" s="334">
        <v>0.74003601940864749</v>
      </c>
      <c r="E1301" s="334">
        <v>18.933611725755249</v>
      </c>
      <c r="F1301" s="334">
        <v>1.1946046811902351</v>
      </c>
      <c r="G1301" s="334">
        <v>42.030485257042031</v>
      </c>
      <c r="H1301" s="334">
        <v>56296545.493433587</v>
      </c>
      <c r="I1301" s="334">
        <v>1.5710689227161061</v>
      </c>
      <c r="J1301" s="334">
        <v>4.9609974655808724</v>
      </c>
      <c r="K1301" s="334">
        <v>2.0286134821985859</v>
      </c>
      <c r="L1301" s="334">
        <v>58.812577357801842</v>
      </c>
      <c r="M1301" s="334" t="s">
        <v>30</v>
      </c>
      <c r="N1301" s="334" t="s">
        <v>30</v>
      </c>
      <c r="O1301" s="334" t="s">
        <v>30</v>
      </c>
      <c r="P1301" s="334" t="s">
        <v>30</v>
      </c>
      <c r="Q1301" s="334" t="s">
        <v>30</v>
      </c>
      <c r="R1301" s="334">
        <v>8.0459007580387174E-5</v>
      </c>
      <c r="S1301" s="334" t="s">
        <v>30</v>
      </c>
      <c r="T1301" s="334" t="s">
        <v>30</v>
      </c>
      <c r="U1301" s="595">
        <f t="shared" si="396"/>
        <v>58.812577357801842</v>
      </c>
      <c r="V1301" s="334">
        <v>-0.22799999999999901</v>
      </c>
      <c r="W1301">
        <f t="shared" si="397"/>
        <v>93</v>
      </c>
      <c r="X1301" t="str">
        <f t="shared" si="398"/>
        <v>Cr0</v>
      </c>
    </row>
    <row r="1302" spans="1:24" outlineLevel="2">
      <c r="A1302">
        <v>365</v>
      </c>
      <c r="B1302" t="s">
        <v>2527</v>
      </c>
      <c r="C1302" s="334">
        <v>3.4747254883765479</v>
      </c>
      <c r="D1302" s="334">
        <v>0.74031560168270394</v>
      </c>
      <c r="E1302" s="334">
        <v>18.436651615826371</v>
      </c>
      <c r="F1302" s="334">
        <v>1.030985142053009</v>
      </c>
      <c r="G1302" s="334">
        <v>40.046670589756886</v>
      </c>
      <c r="H1302" s="334">
        <v>55882118.923493013</v>
      </c>
      <c r="I1302" s="334">
        <v>1.7731134256382539</v>
      </c>
      <c r="J1302" s="334">
        <v>5.1161874195925652</v>
      </c>
      <c r="K1302" s="334">
        <v>1.621974561906427</v>
      </c>
      <c r="L1302" s="334">
        <v>60.321840207502852</v>
      </c>
      <c r="M1302" s="334" t="s">
        <v>30</v>
      </c>
      <c r="N1302" s="334" t="s">
        <v>30</v>
      </c>
      <c r="O1302" s="334" t="s">
        <v>30</v>
      </c>
      <c r="P1302" s="334" t="s">
        <v>30</v>
      </c>
      <c r="Q1302" s="334" t="s">
        <v>30</v>
      </c>
      <c r="R1302" s="334">
        <v>8.0587152879392257E-5</v>
      </c>
      <c r="S1302" s="334" t="s">
        <v>30</v>
      </c>
      <c r="T1302" s="334" t="s">
        <v>30</v>
      </c>
      <c r="U1302" s="595">
        <f t="shared" si="396"/>
        <v>60.321840207502852</v>
      </c>
      <c r="V1302" s="334">
        <v>2.3940000000000001</v>
      </c>
      <c r="W1302">
        <f t="shared" si="397"/>
        <v>94</v>
      </c>
      <c r="X1302" t="str">
        <f t="shared" si="398"/>
        <v>Ne4</v>
      </c>
    </row>
    <row r="1303" spans="1:24" outlineLevel="2">
      <c r="A1303">
        <v>366</v>
      </c>
      <c r="B1303" t="s">
        <v>2528</v>
      </c>
      <c r="C1303" s="334">
        <v>3.9440280248397102</v>
      </c>
      <c r="D1303" s="334">
        <v>0.70021919526657184</v>
      </c>
      <c r="E1303" s="334">
        <v>18.88796174245676</v>
      </c>
      <c r="F1303" s="334">
        <v>1.156434774759501</v>
      </c>
      <c r="G1303" s="334">
        <v>42.459952439496583</v>
      </c>
      <c r="H1303" s="334">
        <v>62716610.762086377</v>
      </c>
      <c r="I1303" s="334">
        <v>1.464661988528364</v>
      </c>
      <c r="J1303" s="334">
        <v>5.5855540975531799</v>
      </c>
      <c r="K1303" s="334">
        <v>1.537650660989669</v>
      </c>
      <c r="L1303" s="334">
        <v>58.233628700408282</v>
      </c>
      <c r="M1303" s="334" t="s">
        <v>30</v>
      </c>
      <c r="N1303" s="334" t="s">
        <v>30</v>
      </c>
      <c r="O1303" s="334" t="s">
        <v>30</v>
      </c>
      <c r="P1303" s="334" t="s">
        <v>30</v>
      </c>
      <c r="Q1303" s="334" t="s">
        <v>30</v>
      </c>
      <c r="R1303" s="334">
        <v>1.014647407284226E-4</v>
      </c>
      <c r="S1303" s="334" t="s">
        <v>30</v>
      </c>
      <c r="T1303" s="334" t="s">
        <v>30</v>
      </c>
      <c r="U1303" s="595">
        <f t="shared" si="396"/>
        <v>58.233628700408282</v>
      </c>
      <c r="V1303" s="334">
        <v>0.94799999999999995</v>
      </c>
      <c r="W1303">
        <f t="shared" si="397"/>
        <v>95</v>
      </c>
      <c r="X1303" t="str">
        <f t="shared" si="398"/>
        <v>EdK</v>
      </c>
    </row>
    <row r="1304" spans="1:24" outlineLevel="2">
      <c r="A1304">
        <v>367</v>
      </c>
      <c r="B1304" t="s">
        <v>2529</v>
      </c>
      <c r="C1304" s="334">
        <v>4.003296533671632</v>
      </c>
      <c r="D1304" s="334">
        <v>0.73437055690301567</v>
      </c>
      <c r="E1304" s="334">
        <v>18.635215875916241</v>
      </c>
      <c r="F1304" s="334">
        <v>1.254333944098426</v>
      </c>
      <c r="G1304" s="334">
        <v>38.253821330150814</v>
      </c>
      <c r="H1304" s="334">
        <v>64161624.4655784</v>
      </c>
      <c r="I1304" s="334">
        <v>2.2127773094162162</v>
      </c>
      <c r="J1304" s="334">
        <v>5.5228179291695527</v>
      </c>
      <c r="K1304" s="334">
        <v>1.779075514514074</v>
      </c>
      <c r="L1304" s="334">
        <v>58.945513644224953</v>
      </c>
      <c r="M1304" s="334" t="s">
        <v>30</v>
      </c>
      <c r="N1304" s="334" t="s">
        <v>30</v>
      </c>
      <c r="O1304" s="334" t="s">
        <v>30</v>
      </c>
      <c r="P1304" s="334" t="s">
        <v>30</v>
      </c>
      <c r="Q1304" s="334" t="s">
        <v>30</v>
      </c>
      <c r="R1304" s="334">
        <v>9.6529252808868454E-5</v>
      </c>
      <c r="S1304" s="334" t="s">
        <v>30</v>
      </c>
      <c r="T1304" s="334" t="s">
        <v>30</v>
      </c>
      <c r="U1304" s="595">
        <f t="shared" si="396"/>
        <v>58.945513644224953</v>
      </c>
      <c r="V1304" s="334">
        <v>-0.61799999999999999</v>
      </c>
      <c r="W1304">
        <f t="shared" si="397"/>
        <v>96</v>
      </c>
      <c r="X1304" t="str">
        <f t="shared" si="398"/>
        <v>Mo3</v>
      </c>
    </row>
    <row r="1305" spans="1:24" outlineLevel="2">
      <c r="A1305">
        <v>368</v>
      </c>
      <c r="B1305" t="s">
        <v>2530</v>
      </c>
      <c r="C1305" s="334">
        <v>3.7911149195172449</v>
      </c>
      <c r="D1305" s="334">
        <v>0.71641473934883704</v>
      </c>
      <c r="E1305" s="334">
        <v>18.560592491311649</v>
      </c>
      <c r="F1305" s="334">
        <v>1.116554923819352</v>
      </c>
      <c r="G1305" s="334">
        <v>41.331555856519252</v>
      </c>
      <c r="H1305" s="334">
        <v>63560658.892018527</v>
      </c>
      <c r="I1305" s="334">
        <v>2.313636179031938</v>
      </c>
      <c r="J1305" s="334">
        <v>5.673245005311788</v>
      </c>
      <c r="K1305" s="334">
        <v>1.9605605833560871</v>
      </c>
      <c r="L1305" s="334">
        <v>58.218224658975807</v>
      </c>
      <c r="M1305" s="334" t="s">
        <v>30</v>
      </c>
      <c r="N1305" s="334" t="s">
        <v>30</v>
      </c>
      <c r="O1305" s="334" t="s">
        <v>30</v>
      </c>
      <c r="P1305" s="334" t="s">
        <v>30</v>
      </c>
      <c r="Q1305" s="334" t="s">
        <v>30</v>
      </c>
      <c r="R1305" s="334">
        <v>1.013869925017655E-4</v>
      </c>
      <c r="S1305" s="334" t="s">
        <v>30</v>
      </c>
      <c r="T1305" s="334" t="s">
        <v>30</v>
      </c>
      <c r="U1305" s="595">
        <f t="shared" si="396"/>
        <v>58.218224658975807</v>
      </c>
      <c r="V1305" s="334">
        <v>-0.29099999999999998</v>
      </c>
      <c r="W1305">
        <f t="shared" si="397"/>
        <v>97</v>
      </c>
      <c r="X1305" t="str">
        <f t="shared" si="398"/>
        <v>Ra0</v>
      </c>
    </row>
    <row r="1306" spans="1:24" outlineLevel="2">
      <c r="A1306">
        <v>369</v>
      </c>
      <c r="B1306" t="s">
        <v>2531</v>
      </c>
      <c r="C1306" s="334">
        <v>3.65232310794751</v>
      </c>
      <c r="D1306" s="334">
        <v>0.73207128378434339</v>
      </c>
      <c r="E1306" s="334">
        <v>18.55177186692034</v>
      </c>
      <c r="F1306" s="334">
        <v>1.123477261652206</v>
      </c>
      <c r="G1306" s="334">
        <v>45.491650081091542</v>
      </c>
      <c r="H1306" s="334">
        <v>57501594.014071137</v>
      </c>
      <c r="I1306" s="334">
        <v>1.865609594843382</v>
      </c>
      <c r="J1306" s="334">
        <v>5.360981020570148</v>
      </c>
      <c r="K1306" s="334">
        <v>1.714237581752764</v>
      </c>
      <c r="L1306" s="334">
        <v>59.693016828411672</v>
      </c>
      <c r="M1306" s="334" t="s">
        <v>30</v>
      </c>
      <c r="N1306" s="334" t="s">
        <v>30</v>
      </c>
      <c r="O1306" s="334" t="s">
        <v>30</v>
      </c>
      <c r="P1306" s="334" t="s">
        <v>30</v>
      </c>
      <c r="Q1306" s="334" t="s">
        <v>30</v>
      </c>
      <c r="R1306" s="334">
        <v>8.7452659370860432E-5</v>
      </c>
      <c r="S1306" s="334" t="s">
        <v>30</v>
      </c>
      <c r="T1306" s="334" t="s">
        <v>30</v>
      </c>
      <c r="U1306" s="595">
        <f t="shared" si="396"/>
        <v>59.693016828411672</v>
      </c>
      <c r="V1306" s="334">
        <v>1.3320000000000001</v>
      </c>
      <c r="W1306">
        <f t="shared" si="397"/>
        <v>98</v>
      </c>
      <c r="X1306" t="str">
        <f t="shared" si="398"/>
        <v>In7</v>
      </c>
    </row>
    <row r="1307" spans="1:24" outlineLevel="2">
      <c r="A1307">
        <v>370</v>
      </c>
      <c r="B1307" t="s">
        <v>2532</v>
      </c>
      <c r="C1307" s="334">
        <v>3.8120067412507872</v>
      </c>
      <c r="D1307" s="334">
        <v>0.72932585369844893</v>
      </c>
      <c r="E1307" s="334">
        <v>19.182523813792599</v>
      </c>
      <c r="F1307" s="334">
        <v>1.0778314953405299</v>
      </c>
      <c r="G1307" s="334">
        <v>40.90023438022002</v>
      </c>
      <c r="H1307" s="334">
        <v>56149258.567090534</v>
      </c>
      <c r="I1307" s="334">
        <v>2.100985415879332</v>
      </c>
      <c r="J1307" s="334">
        <v>5.6032444489066622</v>
      </c>
      <c r="K1307" s="334">
        <v>1.720615995575189</v>
      </c>
      <c r="L1307" s="334">
        <v>61.288557401733193</v>
      </c>
      <c r="M1307" s="334" t="s">
        <v>30</v>
      </c>
      <c r="N1307" s="334" t="s">
        <v>30</v>
      </c>
      <c r="O1307" s="334" t="s">
        <v>30</v>
      </c>
      <c r="P1307" s="334" t="s">
        <v>30</v>
      </c>
      <c r="Q1307" s="334" t="s">
        <v>30</v>
      </c>
      <c r="R1307" s="334">
        <v>9.3931067514085501E-5</v>
      </c>
      <c r="S1307" s="334" t="s">
        <v>30</v>
      </c>
      <c r="T1307" s="334" t="s">
        <v>30</v>
      </c>
      <c r="U1307" s="595">
        <f t="shared" si="396"/>
        <v>61.288557401733193</v>
      </c>
      <c r="V1307" s="334">
        <v>0.23699999999999999</v>
      </c>
      <c r="W1307">
        <f t="shared" si="397"/>
        <v>99</v>
      </c>
      <c r="X1307" t="str">
        <f t="shared" si="398"/>
        <v>Mi)</v>
      </c>
    </row>
    <row r="1308" spans="1:24" outlineLevel="2">
      <c r="A1308">
        <v>371</v>
      </c>
      <c r="B1308" t="s">
        <v>2533</v>
      </c>
      <c r="C1308" s="334">
        <v>3.7531219382399201</v>
      </c>
      <c r="D1308" s="334">
        <v>0.72945016434733267</v>
      </c>
      <c r="E1308" s="334">
        <v>19.012698436151108</v>
      </c>
      <c r="F1308" s="334">
        <v>1.018903997935521</v>
      </c>
      <c r="G1308" s="334">
        <v>40.538049890952493</v>
      </c>
      <c r="H1308" s="334">
        <v>57209556.283753172</v>
      </c>
      <c r="I1308" s="334">
        <v>1.772856435207693</v>
      </c>
      <c r="J1308" s="334">
        <v>4.7578575017013351</v>
      </c>
      <c r="K1308" s="334">
        <v>1.5746431711474149</v>
      </c>
      <c r="L1308" s="334">
        <v>58.232305838468697</v>
      </c>
      <c r="M1308" s="334" t="s">
        <v>30</v>
      </c>
      <c r="N1308" s="334" t="s">
        <v>30</v>
      </c>
      <c r="O1308" s="334" t="s">
        <v>30</v>
      </c>
      <c r="P1308" s="334" t="s">
        <v>30</v>
      </c>
      <c r="Q1308" s="334" t="s">
        <v>30</v>
      </c>
      <c r="R1308" s="334">
        <v>7.7946111733979696E-5</v>
      </c>
      <c r="S1308" s="334" t="s">
        <v>30</v>
      </c>
      <c r="T1308" s="334" t="s">
        <v>30</v>
      </c>
      <c r="U1308" s="595">
        <f t="shared" si="396"/>
        <v>58.232305838468697</v>
      </c>
      <c r="V1308" s="334">
        <v>2.9849999999999999</v>
      </c>
      <c r="W1308">
        <f t="shared" si="397"/>
        <v>100</v>
      </c>
      <c r="X1308" t="str">
        <f t="shared" si="398"/>
        <v>An4</v>
      </c>
    </row>
    <row r="1309" spans="1:24" outlineLevel="2">
      <c r="A1309">
        <v>372</v>
      </c>
      <c r="B1309" t="s">
        <v>2534</v>
      </c>
      <c r="C1309" s="334">
        <v>3.776345526035541</v>
      </c>
      <c r="D1309" s="334">
        <v>0.77852571249549729</v>
      </c>
      <c r="E1309" s="334">
        <v>18.997081382299861</v>
      </c>
      <c r="F1309" s="334">
        <v>1.0840277732969921</v>
      </c>
      <c r="G1309" s="334">
        <v>42.866265153465328</v>
      </c>
      <c r="H1309" s="334">
        <v>54644621.476046391</v>
      </c>
      <c r="I1309" s="334">
        <v>1.9565337766649999</v>
      </c>
      <c r="J1309" s="334">
        <v>5.0373834867691816</v>
      </c>
      <c r="K1309" s="334">
        <v>1.68623715346256</v>
      </c>
      <c r="L1309" s="334">
        <v>58.805320682167341</v>
      </c>
      <c r="M1309" s="334" t="s">
        <v>30</v>
      </c>
      <c r="N1309" s="334" t="s">
        <v>30</v>
      </c>
      <c r="O1309" s="334" t="s">
        <v>30</v>
      </c>
      <c r="P1309" s="334" t="s">
        <v>30</v>
      </c>
      <c r="Q1309" s="334" t="s">
        <v>30</v>
      </c>
      <c r="R1309" s="334">
        <v>8.3775847412721446E-5</v>
      </c>
      <c r="S1309" s="334" t="s">
        <v>30</v>
      </c>
      <c r="T1309" s="334" t="s">
        <v>30</v>
      </c>
      <c r="U1309" s="595">
        <f t="shared" si="396"/>
        <v>58.805320682167341</v>
      </c>
      <c r="V1309" s="334">
        <v>2.0880000000000001</v>
      </c>
      <c r="W1309">
        <f t="shared" si="397"/>
        <v>101</v>
      </c>
      <c r="X1309" t="str">
        <f t="shared" si="398"/>
        <v>Mi2</v>
      </c>
    </row>
    <row r="1310" spans="1:24" outlineLevel="2">
      <c r="A1310">
        <v>373</v>
      </c>
      <c r="B1310" t="s">
        <v>2535</v>
      </c>
      <c r="C1310" s="334">
        <v>3.1387658579991111</v>
      </c>
      <c r="D1310" s="334">
        <v>0.74162932367615664</v>
      </c>
      <c r="E1310" s="334">
        <v>17.254734917879521</v>
      </c>
      <c r="F1310" s="334">
        <v>0.98669857871464717</v>
      </c>
      <c r="G1310" s="334">
        <v>39.24913600668981</v>
      </c>
      <c r="H1310" s="334">
        <v>65705058.60845834</v>
      </c>
      <c r="I1310" s="334">
        <v>1.870447229374536</v>
      </c>
      <c r="J1310" s="334">
        <v>5.5612869048379956</v>
      </c>
      <c r="K1310" s="334">
        <v>1.8368925605544391</v>
      </c>
      <c r="L1310" s="334">
        <v>56.93235531619969</v>
      </c>
      <c r="M1310" s="334" t="s">
        <v>30</v>
      </c>
      <c r="N1310" s="334" t="s">
        <v>30</v>
      </c>
      <c r="O1310" s="334" t="s">
        <v>30</v>
      </c>
      <c r="P1310" s="334" t="s">
        <v>30</v>
      </c>
      <c r="Q1310" s="334" t="s">
        <v>30</v>
      </c>
      <c r="R1310" s="334">
        <v>1.036763516041753E-4</v>
      </c>
      <c r="S1310" s="334" t="s">
        <v>30</v>
      </c>
      <c r="T1310" s="334" t="s">
        <v>30</v>
      </c>
      <c r="U1310" s="595">
        <f t="shared" si="396"/>
        <v>56.93235531619969</v>
      </c>
      <c r="V1310" s="334">
        <v>1.1970000000000001</v>
      </c>
      <c r="W1310">
        <f t="shared" si="397"/>
        <v>102</v>
      </c>
      <c r="X1310" t="str">
        <f t="shared" si="398"/>
        <v>Gr7</v>
      </c>
    </row>
    <row r="1311" spans="1:24" outlineLevel="2">
      <c r="A1311">
        <v>374</v>
      </c>
      <c r="B1311" t="s">
        <v>2536</v>
      </c>
      <c r="C1311" s="334">
        <v>3.792028337178265</v>
      </c>
      <c r="D1311" s="334">
        <v>0.77547303078840135</v>
      </c>
      <c r="E1311" s="334">
        <v>18.797566984906251</v>
      </c>
      <c r="F1311" s="334">
        <v>1.2073959285182589</v>
      </c>
      <c r="G1311" s="334">
        <v>43.887571943268824</v>
      </c>
      <c r="H1311" s="334">
        <v>58526362.824516073</v>
      </c>
      <c r="I1311" s="334">
        <v>1.5011754693075221</v>
      </c>
      <c r="J1311" s="334">
        <v>4.9563736408188639</v>
      </c>
      <c r="K1311" s="334">
        <v>1.7209818447910099</v>
      </c>
      <c r="L1311" s="334">
        <v>58.339983761508847</v>
      </c>
      <c r="M1311" s="334" t="s">
        <v>30</v>
      </c>
      <c r="N1311" s="334" t="s">
        <v>30</v>
      </c>
      <c r="O1311" s="334" t="s">
        <v>30</v>
      </c>
      <c r="P1311" s="334" t="s">
        <v>30</v>
      </c>
      <c r="Q1311" s="334" t="s">
        <v>30</v>
      </c>
      <c r="R1311" s="334">
        <v>7.9677559193035155E-5</v>
      </c>
      <c r="S1311" s="334" t="s">
        <v>30</v>
      </c>
      <c r="T1311" s="334" t="s">
        <v>30</v>
      </c>
      <c r="U1311" s="595">
        <f t="shared" si="396"/>
        <v>58.339983761508847</v>
      </c>
      <c r="V1311" s="334">
        <v>9.6000000000000002E-2</v>
      </c>
      <c r="W1311">
        <f t="shared" si="397"/>
        <v>103</v>
      </c>
      <c r="X1311" t="str">
        <f t="shared" si="398"/>
        <v>Pe7</v>
      </c>
    </row>
    <row r="1312" spans="1:24" outlineLevel="2">
      <c r="A1312">
        <v>375</v>
      </c>
      <c r="B1312" t="s">
        <v>2537</v>
      </c>
      <c r="C1312" s="334">
        <v>3.711555857833591</v>
      </c>
      <c r="D1312" s="334">
        <v>0.69626631698464636</v>
      </c>
      <c r="E1312" s="334">
        <v>16.809243222117651</v>
      </c>
      <c r="F1312" s="334">
        <v>1.040759955253149</v>
      </c>
      <c r="G1312" s="334">
        <v>35.975966152866476</v>
      </c>
      <c r="H1312" s="334">
        <v>75209036.928585753</v>
      </c>
      <c r="I1312" s="334">
        <v>1.57916388070988</v>
      </c>
      <c r="J1312" s="334">
        <v>5.3663427687189156</v>
      </c>
      <c r="K1312" s="334">
        <v>1.8710613983547719</v>
      </c>
      <c r="L1312" s="334">
        <v>57.118990007371963</v>
      </c>
      <c r="M1312" s="334" t="s">
        <v>30</v>
      </c>
      <c r="N1312" s="334" t="s">
        <v>30</v>
      </c>
      <c r="O1312" s="334" t="s">
        <v>30</v>
      </c>
      <c r="P1312" s="334" t="s">
        <v>30</v>
      </c>
      <c r="Q1312" s="334" t="s">
        <v>30</v>
      </c>
      <c r="R1312" s="334">
        <v>9.9672325293775603E-5</v>
      </c>
      <c r="S1312" s="334" t="s">
        <v>30</v>
      </c>
      <c r="T1312" s="334" t="s">
        <v>30</v>
      </c>
      <c r="U1312" s="595">
        <f t="shared" si="396"/>
        <v>57.118990007371963</v>
      </c>
      <c r="V1312" s="334">
        <v>-1.7669999999999999</v>
      </c>
      <c r="W1312">
        <f t="shared" si="397"/>
        <v>104</v>
      </c>
      <c r="X1312" t="str">
        <f t="shared" si="398"/>
        <v>Cr5</v>
      </c>
    </row>
    <row r="1313" spans="1:24" outlineLevel="2">
      <c r="A1313">
        <v>376</v>
      </c>
      <c r="B1313" t="s">
        <v>2538</v>
      </c>
      <c r="C1313" s="334">
        <v>3.828453775993728</v>
      </c>
      <c r="D1313" s="334">
        <v>0.76507872856818571</v>
      </c>
      <c r="E1313" s="334">
        <v>18.57851422537216</v>
      </c>
      <c r="F1313" s="334">
        <v>1.1378574267428161</v>
      </c>
      <c r="G1313" s="334">
        <v>41.530172868092023</v>
      </c>
      <c r="H1313" s="334">
        <v>59460283.158079073</v>
      </c>
      <c r="I1313" s="334">
        <v>1.9929898126138159</v>
      </c>
      <c r="J1313" s="334">
        <v>5.5015661136263736</v>
      </c>
      <c r="K1313" s="334">
        <v>1.7883863857815609</v>
      </c>
      <c r="L1313" s="334">
        <v>60.103299088349303</v>
      </c>
      <c r="M1313" s="334" t="s">
        <v>30</v>
      </c>
      <c r="N1313" s="334" t="s">
        <v>30</v>
      </c>
      <c r="O1313" s="334" t="s">
        <v>30</v>
      </c>
      <c r="P1313" s="334" t="s">
        <v>30</v>
      </c>
      <c r="Q1313" s="334" t="s">
        <v>30</v>
      </c>
      <c r="R1313" s="334">
        <v>9.3047251209916196E-5</v>
      </c>
      <c r="S1313" s="334" t="s">
        <v>30</v>
      </c>
      <c r="T1313" s="334" t="s">
        <v>30</v>
      </c>
      <c r="U1313" s="595">
        <f t="shared" si="396"/>
        <v>60.103299088349303</v>
      </c>
      <c r="V1313" s="334">
        <v>-1.431</v>
      </c>
      <c r="W1313">
        <f t="shared" si="397"/>
        <v>105</v>
      </c>
      <c r="X1313" t="str">
        <f t="shared" si="398"/>
        <v>Ne3</v>
      </c>
    </row>
    <row r="1314" spans="1:24" outlineLevel="2">
      <c r="A1314">
        <v>377</v>
      </c>
      <c r="B1314" t="s">
        <v>2539</v>
      </c>
      <c r="C1314" s="334">
        <v>3.7075772449157389</v>
      </c>
      <c r="D1314" s="334">
        <v>0.69578563099947544</v>
      </c>
      <c r="E1314" s="334">
        <v>17.54025461640467</v>
      </c>
      <c r="F1314" s="334">
        <v>0.97905760043586676</v>
      </c>
      <c r="G1314" s="334">
        <v>41.9823184926693</v>
      </c>
      <c r="H1314" s="334">
        <v>71215010.299157202</v>
      </c>
      <c r="I1314" s="334">
        <v>1.6287391163240661</v>
      </c>
      <c r="J1314" s="334">
        <v>5.4309865679590299</v>
      </c>
      <c r="K1314" s="334">
        <v>1.77486719487984</v>
      </c>
      <c r="L1314" s="334">
        <v>55.336204976942859</v>
      </c>
      <c r="M1314" s="334" t="s">
        <v>30</v>
      </c>
      <c r="N1314" s="334" t="s">
        <v>30</v>
      </c>
      <c r="O1314" s="334" t="s">
        <v>30</v>
      </c>
      <c r="P1314" s="334" t="s">
        <v>30</v>
      </c>
      <c r="Q1314" s="334" t="s">
        <v>30</v>
      </c>
      <c r="R1314" s="334">
        <v>1.009167603714529E-4</v>
      </c>
      <c r="S1314" s="334" t="s">
        <v>30</v>
      </c>
      <c r="T1314" s="334" t="s">
        <v>30</v>
      </c>
      <c r="U1314" s="595">
        <f t="shared" si="396"/>
        <v>55.336204976942859</v>
      </c>
      <c r="V1314" s="334">
        <v>0.66300000000000003</v>
      </c>
      <c r="W1314">
        <f t="shared" si="397"/>
        <v>106</v>
      </c>
      <c r="X1314" t="str">
        <f t="shared" si="398"/>
        <v>Co7</v>
      </c>
    </row>
    <row r="1315" spans="1:24" outlineLevel="2">
      <c r="A1315">
        <v>378</v>
      </c>
      <c r="B1315" t="s">
        <v>2540</v>
      </c>
      <c r="C1315" s="334">
        <v>3.6803286803141448</v>
      </c>
      <c r="D1315" s="334">
        <v>0.70193494539127066</v>
      </c>
      <c r="E1315" s="334">
        <v>18.276157381458809</v>
      </c>
      <c r="F1315" s="334">
        <v>0.97191302548902558</v>
      </c>
      <c r="G1315" s="334">
        <v>46.7150251259838</v>
      </c>
      <c r="H1315" s="334">
        <v>65033271.516089313</v>
      </c>
      <c r="I1315" s="334">
        <v>1.5703128291184141</v>
      </c>
      <c r="J1315" s="334">
        <v>5.2879212621059937</v>
      </c>
      <c r="K1315" s="334">
        <v>1.833445689922101</v>
      </c>
      <c r="L1315" s="334">
        <v>57.373922611123987</v>
      </c>
      <c r="M1315" s="334" t="s">
        <v>30</v>
      </c>
      <c r="N1315" s="334" t="s">
        <v>30</v>
      </c>
      <c r="O1315" s="334" t="s">
        <v>30</v>
      </c>
      <c r="P1315" s="334" t="s">
        <v>30</v>
      </c>
      <c r="Q1315" s="334" t="s">
        <v>30</v>
      </c>
      <c r="R1315" s="334">
        <v>9.0217817688785938E-5</v>
      </c>
      <c r="S1315" s="334" t="s">
        <v>30</v>
      </c>
      <c r="T1315" s="334" t="s">
        <v>30</v>
      </c>
      <c r="U1315" s="595">
        <f t="shared" si="396"/>
        <v>57.373922611123987</v>
      </c>
      <c r="V1315" s="334">
        <v>9.6000000000000002E-2</v>
      </c>
      <c r="W1315">
        <f t="shared" si="397"/>
        <v>107</v>
      </c>
      <c r="X1315" t="str">
        <f t="shared" si="398"/>
        <v>Mi2</v>
      </c>
    </row>
    <row r="1316" spans="1:24" outlineLevel="2">
      <c r="A1316">
        <v>379</v>
      </c>
      <c r="B1316" t="s">
        <v>2541</v>
      </c>
      <c r="C1316" s="334">
        <v>3.717789085265033</v>
      </c>
      <c r="D1316" s="334">
        <v>0.73500869853801876</v>
      </c>
      <c r="E1316" s="334">
        <v>18.506928700725091</v>
      </c>
      <c r="F1316" s="334">
        <v>1.0657686586344559</v>
      </c>
      <c r="G1316" s="334">
        <v>42.593811653868883</v>
      </c>
      <c r="H1316" s="334">
        <v>64447176.440764338</v>
      </c>
      <c r="I1316" s="334">
        <v>1.7926725672985051</v>
      </c>
      <c r="J1316" s="334">
        <v>5.4159639034573894</v>
      </c>
      <c r="K1316" s="334">
        <v>1.694006532177796</v>
      </c>
      <c r="L1316" s="334">
        <v>57.747254839078352</v>
      </c>
      <c r="M1316" s="334" t="s">
        <v>30</v>
      </c>
      <c r="N1316" s="334" t="s">
        <v>30</v>
      </c>
      <c r="O1316" s="334" t="s">
        <v>30</v>
      </c>
      <c r="P1316" s="334" t="s">
        <v>30</v>
      </c>
      <c r="Q1316" s="334" t="s">
        <v>30</v>
      </c>
      <c r="R1316" s="334">
        <v>9.7926707170800228E-5</v>
      </c>
      <c r="S1316" s="334" t="s">
        <v>30</v>
      </c>
      <c r="T1316" s="334" t="s">
        <v>30</v>
      </c>
      <c r="U1316" s="595">
        <f t="shared" si="396"/>
        <v>57.747254839078352</v>
      </c>
      <c r="V1316" s="334">
        <v>-0.20100000000000001</v>
      </c>
      <c r="W1316">
        <f t="shared" si="397"/>
        <v>108</v>
      </c>
      <c r="X1316" t="str">
        <f t="shared" si="398"/>
        <v>Co3</v>
      </c>
    </row>
    <row r="1317" spans="1:24" outlineLevel="2">
      <c r="A1317">
        <v>380</v>
      </c>
      <c r="B1317" t="s">
        <v>2542</v>
      </c>
      <c r="C1317" s="334">
        <v>3.8795629743054438</v>
      </c>
      <c r="D1317" s="334">
        <v>0.67307776689068832</v>
      </c>
      <c r="E1317" s="334">
        <v>18.82711520957179</v>
      </c>
      <c r="F1317" s="334">
        <v>1.139906156162305</v>
      </c>
      <c r="G1317" s="334">
        <v>46.301877689714999</v>
      </c>
      <c r="H1317" s="334">
        <v>67547754.026538953</v>
      </c>
      <c r="I1317" s="334">
        <v>2.046468987790159</v>
      </c>
      <c r="J1317" s="334">
        <v>6.0098929597178596</v>
      </c>
      <c r="K1317" s="334">
        <v>1.9639088211654661</v>
      </c>
      <c r="L1317" s="334">
        <v>57.084181158850043</v>
      </c>
      <c r="M1317" s="334" t="s">
        <v>30</v>
      </c>
      <c r="N1317" s="334" t="s">
        <v>30</v>
      </c>
      <c r="O1317" s="334" t="s">
        <v>30</v>
      </c>
      <c r="P1317" s="334" t="s">
        <v>30</v>
      </c>
      <c r="Q1317" s="334" t="s">
        <v>30</v>
      </c>
      <c r="R1317" s="334">
        <v>1.075498644217174E-4</v>
      </c>
      <c r="S1317" s="334" t="s">
        <v>30</v>
      </c>
      <c r="T1317" s="334" t="s">
        <v>30</v>
      </c>
      <c r="U1317" s="595">
        <f t="shared" si="396"/>
        <v>57.084181158850043</v>
      </c>
      <c r="V1317" s="334">
        <v>-1.464</v>
      </c>
      <c r="W1317">
        <f t="shared" si="397"/>
        <v>109</v>
      </c>
      <c r="X1317" t="str">
        <f t="shared" si="398"/>
        <v>Eg6</v>
      </c>
    </row>
    <row r="1318" spans="1:24" outlineLevel="2">
      <c r="A1318">
        <v>381</v>
      </c>
      <c r="B1318" t="s">
        <v>2543</v>
      </c>
      <c r="C1318" s="334">
        <v>3.7878416336722789</v>
      </c>
      <c r="D1318" s="334">
        <v>0.72789720373317635</v>
      </c>
      <c r="E1318" s="334">
        <v>17.75101669851573</v>
      </c>
      <c r="F1318" s="334">
        <v>1.074039984722384</v>
      </c>
      <c r="G1318" s="334">
        <v>41.797560956118552</v>
      </c>
      <c r="H1318" s="334">
        <v>73480570.14658758</v>
      </c>
      <c r="I1318" s="334">
        <v>1.811071906366587</v>
      </c>
      <c r="J1318" s="334">
        <v>5.4699704362706596</v>
      </c>
      <c r="K1318" s="334">
        <v>2.0134168236467089</v>
      </c>
      <c r="L1318" s="334">
        <v>56.323708336932853</v>
      </c>
      <c r="M1318" s="334" t="s">
        <v>30</v>
      </c>
      <c r="N1318" s="334" t="s">
        <v>30</v>
      </c>
      <c r="O1318" s="334" t="s">
        <v>30</v>
      </c>
      <c r="P1318" s="334" t="s">
        <v>30</v>
      </c>
      <c r="Q1318" s="334" t="s">
        <v>30</v>
      </c>
      <c r="R1318" s="334">
        <v>9.8000561327850694E-5</v>
      </c>
      <c r="S1318" s="334" t="s">
        <v>30</v>
      </c>
      <c r="T1318" s="334" t="s">
        <v>30</v>
      </c>
      <c r="U1318" s="595">
        <f t="shared" si="396"/>
        <v>56.323708336932853</v>
      </c>
      <c r="V1318" s="334">
        <v>0.13200000000000001</v>
      </c>
      <c r="W1318">
        <f t="shared" si="397"/>
        <v>110</v>
      </c>
      <c r="X1318" t="str">
        <f t="shared" si="398"/>
        <v>Ya3</v>
      </c>
    </row>
    <row r="1319" spans="1:24" outlineLevel="2">
      <c r="A1319">
        <v>382</v>
      </c>
      <c r="B1319" t="s">
        <v>2544</v>
      </c>
      <c r="C1319" s="334">
        <v>3.608024583701158</v>
      </c>
      <c r="D1319" s="334">
        <v>0.72624009950869928</v>
      </c>
      <c r="E1319" s="334">
        <v>18.016576860535729</v>
      </c>
      <c r="F1319" s="334">
        <v>1.1689318328902769</v>
      </c>
      <c r="G1319" s="334">
        <v>40.711600852334939</v>
      </c>
      <c r="H1319" s="334">
        <v>67950413.412092045</v>
      </c>
      <c r="I1319" s="334">
        <v>2.046614136349286</v>
      </c>
      <c r="J1319" s="334">
        <v>5.7688141773003814</v>
      </c>
      <c r="K1319" s="334">
        <v>1.9203159739454729</v>
      </c>
      <c r="L1319" s="334">
        <v>56.233579322057338</v>
      </c>
      <c r="M1319" s="334" t="s">
        <v>30</v>
      </c>
      <c r="N1319" s="334" t="s">
        <v>30</v>
      </c>
      <c r="O1319" s="334" t="s">
        <v>30</v>
      </c>
      <c r="P1319" s="334" t="s">
        <v>30</v>
      </c>
      <c r="Q1319" s="334" t="s">
        <v>30</v>
      </c>
      <c r="R1319" s="334">
        <v>1.0774857602176289E-4</v>
      </c>
      <c r="S1319" s="334" t="s">
        <v>30</v>
      </c>
      <c r="T1319" s="334" t="s">
        <v>30</v>
      </c>
      <c r="U1319" s="595">
        <f t="shared" si="396"/>
        <v>56.233579322057338</v>
      </c>
      <c r="V1319" s="334">
        <v>0.20100000000000001</v>
      </c>
      <c r="W1319">
        <f t="shared" si="397"/>
        <v>111</v>
      </c>
      <c r="X1319" t="str">
        <f t="shared" si="398"/>
        <v>Ka8</v>
      </c>
    </row>
    <row r="1320" spans="1:24" outlineLevel="2">
      <c r="A1320">
        <v>383</v>
      </c>
      <c r="B1320" t="s">
        <v>2545</v>
      </c>
      <c r="C1320" s="334">
        <v>4.0289847699854811</v>
      </c>
      <c r="D1320" s="334">
        <v>0.74467931824451894</v>
      </c>
      <c r="E1320" s="334">
        <v>18.931910187014129</v>
      </c>
      <c r="F1320" s="334">
        <v>1.233715392489227</v>
      </c>
      <c r="G1320" s="334">
        <v>40.793115149770678</v>
      </c>
      <c r="H1320" s="334">
        <v>60391585.205636524</v>
      </c>
      <c r="I1320" s="334">
        <v>2.7310936021137051</v>
      </c>
      <c r="J1320" s="334">
        <v>5.6968942613382509</v>
      </c>
      <c r="K1320" s="334">
        <v>1.694658224955427</v>
      </c>
      <c r="L1320" s="334">
        <v>59.377942131880978</v>
      </c>
      <c r="M1320" s="334" t="s">
        <v>30</v>
      </c>
      <c r="N1320" s="334" t="s">
        <v>30</v>
      </c>
      <c r="O1320" s="334" t="s">
        <v>30</v>
      </c>
      <c r="P1320" s="334" t="s">
        <v>30</v>
      </c>
      <c r="Q1320" s="334" t="s">
        <v>30</v>
      </c>
      <c r="R1320" s="334">
        <v>1.0299897747357249E-4</v>
      </c>
      <c r="S1320" s="334" t="s">
        <v>30</v>
      </c>
      <c r="T1320" s="334" t="s">
        <v>30</v>
      </c>
      <c r="U1320" s="595">
        <f t="shared" si="396"/>
        <v>59.377942131880978</v>
      </c>
      <c r="V1320" s="334">
        <v>0.65700000000000003</v>
      </c>
      <c r="W1320">
        <f t="shared" si="397"/>
        <v>112</v>
      </c>
      <c r="X1320" t="str">
        <f t="shared" si="398"/>
        <v>Wa0</v>
      </c>
    </row>
    <row r="1321" spans="1:24" outlineLevel="2">
      <c r="A1321">
        <v>384</v>
      </c>
      <c r="B1321" t="s">
        <v>2546</v>
      </c>
      <c r="C1321" s="334">
        <v>3.9293184959150662</v>
      </c>
      <c r="D1321" s="334">
        <v>0.72651527457644094</v>
      </c>
      <c r="E1321" s="334">
        <v>19.002537360909681</v>
      </c>
      <c r="F1321" s="334">
        <v>1.167364699303256</v>
      </c>
      <c r="G1321" s="334">
        <v>41.35017150865108</v>
      </c>
      <c r="H1321" s="334">
        <v>61714831.603051797</v>
      </c>
      <c r="I1321" s="334">
        <v>1.6060347724584121</v>
      </c>
      <c r="J1321" s="334">
        <v>5.3994754594921339</v>
      </c>
      <c r="K1321" s="334">
        <v>1.7100276277413</v>
      </c>
      <c r="L1321" s="334">
        <v>59.76330307283434</v>
      </c>
      <c r="M1321" s="334" t="s">
        <v>30</v>
      </c>
      <c r="N1321" s="334" t="s">
        <v>30</v>
      </c>
      <c r="O1321" s="334" t="s">
        <v>30</v>
      </c>
      <c r="P1321" s="334" t="s">
        <v>30</v>
      </c>
      <c r="Q1321" s="334" t="s">
        <v>30</v>
      </c>
      <c r="R1321" s="334">
        <v>9.2600766628523089E-5</v>
      </c>
      <c r="S1321" s="334" t="s">
        <v>30</v>
      </c>
      <c r="T1321" s="334" t="s">
        <v>30</v>
      </c>
      <c r="U1321" s="595">
        <f t="shared" si="396"/>
        <v>59.76330307283434</v>
      </c>
      <c r="V1321" s="334">
        <v>0.3</v>
      </c>
      <c r="W1321">
        <f t="shared" si="397"/>
        <v>113</v>
      </c>
      <c r="X1321" t="str">
        <f t="shared" si="398"/>
        <v>Wi1</v>
      </c>
    </row>
    <row r="1322" spans="1:24" outlineLevel="2">
      <c r="A1322">
        <v>385</v>
      </c>
      <c r="B1322" t="s">
        <v>2547</v>
      </c>
      <c r="C1322" s="334">
        <v>3.8105389359131312</v>
      </c>
      <c r="D1322" s="334">
        <v>0.74748241885757216</v>
      </c>
      <c r="E1322" s="334">
        <v>18.64921202954223</v>
      </c>
      <c r="F1322" s="334">
        <v>1.1705617806936639</v>
      </c>
      <c r="G1322" s="334">
        <v>42.79048548131172</v>
      </c>
      <c r="H1322" s="334">
        <v>60562092.006959088</v>
      </c>
      <c r="I1322" s="334">
        <v>2.0415796930018169</v>
      </c>
      <c r="J1322" s="334">
        <v>5.6369923886224864</v>
      </c>
      <c r="K1322" s="334">
        <v>1.5576631997339969</v>
      </c>
      <c r="L1322" s="334">
        <v>59.396657683661353</v>
      </c>
      <c r="M1322" s="334" t="s">
        <v>30</v>
      </c>
      <c r="N1322" s="334" t="s">
        <v>30</v>
      </c>
      <c r="O1322" s="334" t="s">
        <v>30</v>
      </c>
      <c r="P1322" s="334" t="s">
        <v>30</v>
      </c>
      <c r="Q1322" s="334" t="s">
        <v>30</v>
      </c>
      <c r="R1322" s="334">
        <v>9.7901389879267905E-5</v>
      </c>
      <c r="S1322" s="334" t="s">
        <v>30</v>
      </c>
      <c r="T1322" s="334" t="s">
        <v>30</v>
      </c>
      <c r="U1322" s="595">
        <f t="shared" si="396"/>
        <v>59.396657683661353</v>
      </c>
      <c r="V1322" s="334">
        <v>-2.7090000000000001</v>
      </c>
      <c r="W1322">
        <f t="shared" si="397"/>
        <v>114</v>
      </c>
      <c r="X1322" t="str">
        <f t="shared" si="398"/>
        <v>La0</v>
      </c>
    </row>
    <row r="1323" spans="1:24" outlineLevel="2">
      <c r="A1323">
        <v>386</v>
      </c>
      <c r="B1323" t="s">
        <v>2548</v>
      </c>
      <c r="C1323" s="334">
        <v>3.830256501266597</v>
      </c>
      <c r="D1323" s="334">
        <v>0.77253071192304634</v>
      </c>
      <c r="E1323" s="334">
        <v>18.8661755813953</v>
      </c>
      <c r="F1323" s="334">
        <v>1.1811757579708999</v>
      </c>
      <c r="G1323" s="334">
        <v>40.871896457332063</v>
      </c>
      <c r="H1323" s="334">
        <v>58912052.860324129</v>
      </c>
      <c r="I1323" s="334">
        <v>1.826042816445572</v>
      </c>
      <c r="J1323" s="334">
        <v>5.2480610751329886</v>
      </c>
      <c r="K1323" s="334">
        <v>1.779174079232472</v>
      </c>
      <c r="L1323" s="334">
        <v>58.24102014547389</v>
      </c>
      <c r="M1323" s="334" t="s">
        <v>30</v>
      </c>
      <c r="N1323" s="334" t="s">
        <v>30</v>
      </c>
      <c r="O1323" s="334" t="s">
        <v>30</v>
      </c>
      <c r="P1323" s="334" t="s">
        <v>30</v>
      </c>
      <c r="Q1323" s="334" t="s">
        <v>30</v>
      </c>
      <c r="R1323" s="334">
        <v>9.3403792754509743E-5</v>
      </c>
      <c r="S1323" s="334" t="s">
        <v>30</v>
      </c>
      <c r="T1323" s="334" t="s">
        <v>30</v>
      </c>
      <c r="U1323" s="595">
        <f t="shared" si="396"/>
        <v>58.24102014547389</v>
      </c>
      <c r="V1323" s="334">
        <v>0.14099999999999999</v>
      </c>
      <c r="W1323">
        <f t="shared" si="397"/>
        <v>115</v>
      </c>
      <c r="X1323" t="str">
        <f t="shared" si="398"/>
        <v>Gu9</v>
      </c>
    </row>
    <row r="1324" spans="1:24" outlineLevel="2">
      <c r="A1324">
        <v>387</v>
      </c>
      <c r="B1324" t="s">
        <v>2549</v>
      </c>
      <c r="C1324" s="334">
        <v>3.9422591182858131</v>
      </c>
      <c r="D1324" s="334">
        <v>0.72345011401937542</v>
      </c>
      <c r="E1324" s="334">
        <v>19.34640850023899</v>
      </c>
      <c r="F1324" s="334">
        <v>1.1071893845533709</v>
      </c>
      <c r="G1324" s="334">
        <v>42.868045488704418</v>
      </c>
      <c r="H1324" s="334">
        <v>53797893.749515668</v>
      </c>
      <c r="I1324" s="334">
        <v>1.897668686748901</v>
      </c>
      <c r="J1324" s="334">
        <v>5.8746234108059632</v>
      </c>
      <c r="K1324" s="334">
        <v>1.9001024524736929</v>
      </c>
      <c r="L1324" s="334">
        <v>61.004592674294827</v>
      </c>
      <c r="M1324" s="334" t="s">
        <v>30</v>
      </c>
      <c r="N1324" s="334" t="s">
        <v>30</v>
      </c>
      <c r="O1324" s="334" t="s">
        <v>30</v>
      </c>
      <c r="P1324" s="334" t="s">
        <v>30</v>
      </c>
      <c r="Q1324" s="334" t="s">
        <v>30</v>
      </c>
      <c r="R1324" s="334">
        <v>9.9907676219204917E-5</v>
      </c>
      <c r="S1324" s="334" t="s">
        <v>30</v>
      </c>
      <c r="T1324" s="334" t="s">
        <v>30</v>
      </c>
      <c r="U1324" s="595">
        <f t="shared" si="396"/>
        <v>61.004592674294827</v>
      </c>
      <c r="V1324" s="334">
        <v>-1.5720000000000001</v>
      </c>
      <c r="W1324">
        <f t="shared" si="397"/>
        <v>116</v>
      </c>
      <c r="X1324" t="str">
        <f t="shared" si="398"/>
        <v>Ke7</v>
      </c>
    </row>
    <row r="1325" spans="1:24" outlineLevel="2">
      <c r="A1325">
        <v>388</v>
      </c>
      <c r="B1325" t="s">
        <v>2550</v>
      </c>
      <c r="C1325" s="334">
        <v>3.607425166411351</v>
      </c>
      <c r="D1325" s="334">
        <v>0.73827764216844427</v>
      </c>
      <c r="E1325" s="334">
        <v>18.46983603249766</v>
      </c>
      <c r="F1325" s="334">
        <v>1.095572165979372</v>
      </c>
      <c r="G1325" s="334">
        <v>43.169251423780587</v>
      </c>
      <c r="H1325" s="334">
        <v>58830412.411085479</v>
      </c>
      <c r="I1325" s="334">
        <v>1.823033525763615</v>
      </c>
      <c r="J1325" s="334">
        <v>5.1583152852540337</v>
      </c>
      <c r="K1325" s="334">
        <v>1.803103922893226</v>
      </c>
      <c r="L1325" s="334">
        <v>59.443610054702582</v>
      </c>
      <c r="M1325" s="334" t="s">
        <v>30</v>
      </c>
      <c r="N1325" s="334" t="s">
        <v>30</v>
      </c>
      <c r="O1325" s="334" t="s">
        <v>30</v>
      </c>
      <c r="P1325" s="334" t="s">
        <v>30</v>
      </c>
      <c r="Q1325" s="334" t="s">
        <v>30</v>
      </c>
      <c r="R1325" s="334">
        <v>8.571430354700074E-5</v>
      </c>
      <c r="S1325" s="334" t="s">
        <v>30</v>
      </c>
      <c r="T1325" s="334" t="s">
        <v>30</v>
      </c>
      <c r="U1325" s="595">
        <f t="shared" si="396"/>
        <v>59.443610054702582</v>
      </c>
      <c r="V1325" s="334">
        <v>3.5489999999999999</v>
      </c>
      <c r="W1325">
        <f t="shared" si="397"/>
        <v>117</v>
      </c>
      <c r="X1325" t="str">
        <f t="shared" si="398"/>
        <v>Ro9</v>
      </c>
    </row>
    <row r="1326" spans="1:24" outlineLevel="2">
      <c r="A1326">
        <v>389</v>
      </c>
      <c r="B1326" t="s">
        <v>2551</v>
      </c>
      <c r="C1326" s="334">
        <v>3.6747492628905278</v>
      </c>
      <c r="D1326" s="334">
        <v>0.70406114162055022</v>
      </c>
      <c r="E1326" s="334">
        <v>17.682676434009998</v>
      </c>
      <c r="F1326" s="334">
        <v>1.0361967847852389</v>
      </c>
      <c r="G1326" s="334">
        <v>42.325229005159017</v>
      </c>
      <c r="H1326" s="334">
        <v>66885166.584165543</v>
      </c>
      <c r="I1326" s="334">
        <v>2.142582787396214</v>
      </c>
      <c r="J1326" s="334">
        <v>5.4921383117996969</v>
      </c>
      <c r="K1326" s="334">
        <v>1.6669998686814</v>
      </c>
      <c r="L1326" s="334">
        <v>60.028561469760788</v>
      </c>
      <c r="M1326" s="334" t="s">
        <v>30</v>
      </c>
      <c r="N1326" s="334" t="s">
        <v>30</v>
      </c>
      <c r="O1326" s="334" t="s">
        <v>30</v>
      </c>
      <c r="P1326" s="334" t="s">
        <v>30</v>
      </c>
      <c r="Q1326" s="334" t="s">
        <v>30</v>
      </c>
      <c r="R1326" s="334">
        <v>9.177699489934456E-5</v>
      </c>
      <c r="S1326" s="334" t="s">
        <v>30</v>
      </c>
      <c r="T1326" s="334" t="s">
        <v>30</v>
      </c>
      <c r="U1326" s="595">
        <f t="shared" si="396"/>
        <v>60.028561469760788</v>
      </c>
      <c r="V1326" s="334">
        <v>-2.0070000000000001</v>
      </c>
      <c r="W1326">
        <f t="shared" si="397"/>
        <v>118</v>
      </c>
      <c r="X1326" t="str">
        <f t="shared" si="398"/>
        <v>St)</v>
      </c>
    </row>
    <row r="1327" spans="1:24" outlineLevel="2">
      <c r="A1327">
        <v>390</v>
      </c>
      <c r="B1327" t="s">
        <v>2552</v>
      </c>
      <c r="C1327" s="334">
        <v>4.1466492908327854</v>
      </c>
      <c r="D1327" s="334">
        <v>0.71294452037655165</v>
      </c>
      <c r="E1327" s="334">
        <v>19.999692223311811</v>
      </c>
      <c r="F1327" s="334">
        <v>1.088791180132846</v>
      </c>
      <c r="G1327" s="334">
        <v>42.336946841205858</v>
      </c>
      <c r="H1327" s="334">
        <v>57565001.303396627</v>
      </c>
      <c r="I1327" s="334">
        <v>2.5002080765189389</v>
      </c>
      <c r="J1327" s="334">
        <v>6.0040662702923404</v>
      </c>
      <c r="K1327" s="334">
        <v>1.9555218779564161</v>
      </c>
      <c r="L1327" s="334">
        <v>60.250160726268952</v>
      </c>
      <c r="M1327" s="334" t="s">
        <v>30</v>
      </c>
      <c r="N1327" s="334" t="s">
        <v>30</v>
      </c>
      <c r="O1327" s="334" t="s">
        <v>30</v>
      </c>
      <c r="P1327" s="334" t="s">
        <v>30</v>
      </c>
      <c r="Q1327" s="334" t="s">
        <v>30</v>
      </c>
      <c r="R1327" s="334">
        <v>1.0755062150171089E-4</v>
      </c>
      <c r="S1327" s="334" t="s">
        <v>30</v>
      </c>
      <c r="T1327" s="334" t="s">
        <v>30</v>
      </c>
      <c r="U1327" s="595">
        <f t="shared" ref="U1327:U1342" si="399">$L1327</f>
        <v>60.250160726268952</v>
      </c>
      <c r="V1327" s="334">
        <v>-0.36899999999999999</v>
      </c>
      <c r="W1327">
        <f t="shared" si="397"/>
        <v>119</v>
      </c>
      <c r="X1327" t="str">
        <f t="shared" si="398"/>
        <v>Le0</v>
      </c>
    </row>
    <row r="1328" spans="1:24" outlineLevel="2">
      <c r="A1328">
        <v>391</v>
      </c>
      <c r="B1328" t="s">
        <v>2553</v>
      </c>
      <c r="C1328" s="334">
        <v>3.440554564606439</v>
      </c>
      <c r="D1328" s="334">
        <v>0.75861359353167346</v>
      </c>
      <c r="E1328" s="334">
        <v>18.52646169351387</v>
      </c>
      <c r="F1328" s="334">
        <v>1.141409021065946</v>
      </c>
      <c r="G1328" s="334">
        <v>43.762418662961799</v>
      </c>
      <c r="H1328" s="334">
        <v>54589350.472751752</v>
      </c>
      <c r="I1328" s="334">
        <v>2.0238619353022731</v>
      </c>
      <c r="J1328" s="334">
        <v>5.2195335881928413</v>
      </c>
      <c r="K1328" s="334">
        <v>1.586767823269867</v>
      </c>
      <c r="L1328" s="334">
        <v>60.735443011223119</v>
      </c>
      <c r="M1328" s="334" t="s">
        <v>30</v>
      </c>
      <c r="N1328" s="334" t="s">
        <v>30</v>
      </c>
      <c r="O1328" s="334" t="s">
        <v>30</v>
      </c>
      <c r="P1328" s="334" t="s">
        <v>30</v>
      </c>
      <c r="Q1328" s="334" t="s">
        <v>30</v>
      </c>
      <c r="R1328" s="334">
        <v>8.3135523727664274E-5</v>
      </c>
      <c r="S1328" s="334" t="s">
        <v>30</v>
      </c>
      <c r="T1328" s="334" t="s">
        <v>30</v>
      </c>
      <c r="U1328" s="595">
        <f t="shared" si="399"/>
        <v>60.735443011223119</v>
      </c>
      <c r="V1328" s="334">
        <v>1.8119999999999901</v>
      </c>
      <c r="W1328">
        <f t="shared" si="397"/>
        <v>120</v>
      </c>
      <c r="X1328" t="str">
        <f t="shared" si="398"/>
        <v>An6</v>
      </c>
    </row>
    <row r="1329" spans="1:24" outlineLevel="2">
      <c r="A1329">
        <v>392</v>
      </c>
      <c r="B1329" t="s">
        <v>2554</v>
      </c>
      <c r="C1329" s="334">
        <v>3.8823977543980872</v>
      </c>
      <c r="D1329" s="334">
        <v>0.68369000212197162</v>
      </c>
      <c r="E1329" s="334">
        <v>18.41869482496352</v>
      </c>
      <c r="F1329" s="334">
        <v>1.0933534686319639</v>
      </c>
      <c r="G1329" s="334">
        <v>41.237265245108865</v>
      </c>
      <c r="H1329" s="334">
        <v>64951929.119855247</v>
      </c>
      <c r="I1329" s="334">
        <v>2.1224058272432571</v>
      </c>
      <c r="J1329" s="334">
        <v>5.5439285670994964</v>
      </c>
      <c r="K1329" s="334">
        <v>1.8867615817562251</v>
      </c>
      <c r="L1329" s="334">
        <v>59.675166551492246</v>
      </c>
      <c r="M1329" s="334" t="s">
        <v>30</v>
      </c>
      <c r="N1329" s="334" t="s">
        <v>30</v>
      </c>
      <c r="O1329" s="334" t="s">
        <v>30</v>
      </c>
      <c r="P1329" s="334" t="s">
        <v>30</v>
      </c>
      <c r="Q1329" s="334" t="s">
        <v>30</v>
      </c>
      <c r="R1329" s="334">
        <v>9.5623439848305824E-5</v>
      </c>
      <c r="S1329" s="334" t="s">
        <v>30</v>
      </c>
      <c r="T1329" s="334" t="s">
        <v>30</v>
      </c>
      <c r="U1329" s="595">
        <f t="shared" si="399"/>
        <v>59.675166551492246</v>
      </c>
      <c r="V1329" s="334">
        <v>-2.802</v>
      </c>
      <c r="W1329">
        <f t="shared" si="397"/>
        <v>121</v>
      </c>
      <c r="X1329" t="str">
        <f t="shared" si="398"/>
        <v xml:space="preserve">Ch </v>
      </c>
    </row>
    <row r="1330" spans="1:24" outlineLevel="2">
      <c r="A1330">
        <v>393</v>
      </c>
      <c r="B1330" t="s">
        <v>2555</v>
      </c>
      <c r="C1330" s="334">
        <v>3.854891219554645</v>
      </c>
      <c r="D1330" s="334">
        <v>0.65119065701072898</v>
      </c>
      <c r="E1330" s="334">
        <v>18.549207821868229</v>
      </c>
      <c r="F1330" s="334">
        <v>0.92013436762516276</v>
      </c>
      <c r="G1330" s="334">
        <v>42.637318663429973</v>
      </c>
      <c r="H1330" s="334">
        <v>63818538.874622039</v>
      </c>
      <c r="I1330" s="334">
        <v>1.7359626430034441</v>
      </c>
      <c r="J1330" s="334">
        <v>5.6166307856446007</v>
      </c>
      <c r="K1330" s="334">
        <v>1.790308062082574</v>
      </c>
      <c r="L1330" s="334">
        <v>59.258749110512248</v>
      </c>
      <c r="M1330" s="334" t="s">
        <v>30</v>
      </c>
      <c r="N1330" s="334" t="s">
        <v>30</v>
      </c>
      <c r="O1330" s="334" t="s">
        <v>30</v>
      </c>
      <c r="P1330" s="334" t="s">
        <v>30</v>
      </c>
      <c r="Q1330" s="334" t="s">
        <v>30</v>
      </c>
      <c r="R1330" s="334">
        <v>9.7713215719278138E-5</v>
      </c>
      <c r="S1330" s="334" t="s">
        <v>30</v>
      </c>
      <c r="T1330" s="334" t="s">
        <v>30</v>
      </c>
      <c r="U1330" s="595">
        <f t="shared" si="399"/>
        <v>59.258749110512248</v>
      </c>
      <c r="V1330" s="334">
        <v>-1.2E-2</v>
      </c>
      <c r="W1330">
        <f t="shared" si="397"/>
        <v>122</v>
      </c>
      <c r="X1330" t="str">
        <f t="shared" si="398"/>
        <v>GR5</v>
      </c>
    </row>
    <row r="1331" spans="1:24" outlineLevel="2">
      <c r="A1331">
        <v>394</v>
      </c>
      <c r="B1331" t="s">
        <v>2556</v>
      </c>
      <c r="C1331" s="334">
        <v>3.8036756825666931</v>
      </c>
      <c r="D1331" s="334">
        <v>0.67192658114556902</v>
      </c>
      <c r="E1331" s="334">
        <v>18.331616638998639</v>
      </c>
      <c r="F1331" s="334">
        <v>1.0909276913325869</v>
      </c>
      <c r="G1331" s="334">
        <v>38.471900178790968</v>
      </c>
      <c r="H1331" s="334">
        <v>62353954.867346853</v>
      </c>
      <c r="I1331" s="334">
        <v>2.037718473153435</v>
      </c>
      <c r="J1331" s="334">
        <v>5.4881611412648494</v>
      </c>
      <c r="K1331" s="334">
        <v>1.703368198205844</v>
      </c>
      <c r="L1331" s="334">
        <v>60.588201819797668</v>
      </c>
      <c r="M1331" s="334" t="s">
        <v>30</v>
      </c>
      <c r="N1331" s="334" t="s">
        <v>30</v>
      </c>
      <c r="O1331" s="334" t="s">
        <v>30</v>
      </c>
      <c r="P1331" s="334" t="s">
        <v>30</v>
      </c>
      <c r="Q1331" s="334" t="s">
        <v>30</v>
      </c>
      <c r="R1331" s="334">
        <v>9.2327133452557475E-5</v>
      </c>
      <c r="S1331" s="334" t="s">
        <v>30</v>
      </c>
      <c r="T1331" s="334" t="s">
        <v>30</v>
      </c>
      <c r="U1331" s="595">
        <f t="shared" si="399"/>
        <v>60.588201819797668</v>
      </c>
      <c r="V1331" s="334">
        <v>-0.218999999999999</v>
      </c>
      <c r="W1331">
        <f t="shared" si="397"/>
        <v>123</v>
      </c>
      <c r="X1331" t="str">
        <f t="shared" si="398"/>
        <v>Or)</v>
      </c>
    </row>
    <row r="1332" spans="1:24" outlineLevel="2">
      <c r="A1332">
        <v>395</v>
      </c>
      <c r="B1332" t="s">
        <v>2557</v>
      </c>
      <c r="C1332" s="334">
        <v>3.6818602824126998</v>
      </c>
      <c r="D1332" s="334">
        <v>0.70153240408128903</v>
      </c>
      <c r="E1332" s="334">
        <v>17.201824034381591</v>
      </c>
      <c r="F1332" s="334">
        <v>0.92845329025268175</v>
      </c>
      <c r="G1332" s="334">
        <v>43.110436075352013</v>
      </c>
      <c r="H1332" s="334">
        <v>75958504.624381363</v>
      </c>
      <c r="I1332" s="334">
        <v>1.86323224212396</v>
      </c>
      <c r="J1332" s="334">
        <v>5.5586905992665248</v>
      </c>
      <c r="K1332" s="334">
        <v>1.833735043035545</v>
      </c>
      <c r="L1332" s="334">
        <v>58.804233943267207</v>
      </c>
      <c r="M1332" s="334" t="s">
        <v>30</v>
      </c>
      <c r="N1332" s="334" t="s">
        <v>30</v>
      </c>
      <c r="O1332" s="334" t="s">
        <v>30</v>
      </c>
      <c r="P1332" s="334" t="s">
        <v>30</v>
      </c>
      <c r="Q1332" s="334" t="s">
        <v>30</v>
      </c>
      <c r="R1332" s="334">
        <v>9.9051746932340561E-5</v>
      </c>
      <c r="S1332" s="334" t="s">
        <v>30</v>
      </c>
      <c r="T1332" s="334" t="s">
        <v>30</v>
      </c>
      <c r="U1332" s="595">
        <f t="shared" si="399"/>
        <v>58.804233943267207</v>
      </c>
      <c r="V1332" s="334">
        <v>-1.3380000000000001</v>
      </c>
      <c r="W1332">
        <f t="shared" si="397"/>
        <v>124</v>
      </c>
      <c r="X1332" t="str">
        <f t="shared" si="398"/>
        <v>Av7</v>
      </c>
    </row>
    <row r="1333" spans="1:24" outlineLevel="2">
      <c r="A1333">
        <v>396</v>
      </c>
      <c r="B1333" t="s">
        <v>2558</v>
      </c>
      <c r="C1333" s="334">
        <v>3.700877469138518</v>
      </c>
      <c r="D1333" s="334">
        <v>0.73603716441327505</v>
      </c>
      <c r="E1333" s="334">
        <v>18.652501443882539</v>
      </c>
      <c r="F1333" s="334">
        <v>1.0785858869097911</v>
      </c>
      <c r="G1333" s="334">
        <v>37.042931153425741</v>
      </c>
      <c r="H1333" s="334">
        <v>53067936.420783557</v>
      </c>
      <c r="I1333" s="334">
        <v>3.1695273385118661</v>
      </c>
      <c r="J1333" s="334">
        <v>5.7806043610793552</v>
      </c>
      <c r="K1333" s="334">
        <v>1.648937067305527</v>
      </c>
      <c r="L1333" s="334">
        <v>60.803125286285898</v>
      </c>
      <c r="M1333" s="334" t="s">
        <v>30</v>
      </c>
      <c r="N1333" s="334" t="s">
        <v>30</v>
      </c>
      <c r="O1333" s="334" t="s">
        <v>30</v>
      </c>
      <c r="P1333" s="334" t="s">
        <v>30</v>
      </c>
      <c r="Q1333" s="334" t="s">
        <v>30</v>
      </c>
      <c r="R1333" s="334">
        <v>1.027709415095969E-4</v>
      </c>
      <c r="S1333" s="334" t="s">
        <v>30</v>
      </c>
      <c r="T1333" s="334" t="s">
        <v>30</v>
      </c>
      <c r="U1333" s="595">
        <f t="shared" si="399"/>
        <v>60.803125286285898</v>
      </c>
      <c r="V1333" s="334">
        <v>-0.18</v>
      </c>
      <c r="W1333">
        <f t="shared" si="397"/>
        <v>125</v>
      </c>
      <c r="X1333" t="str">
        <f t="shared" si="398"/>
        <v>Cl5</v>
      </c>
    </row>
    <row r="1334" spans="1:24" outlineLevel="2">
      <c r="A1334">
        <v>397</v>
      </c>
      <c r="B1334" t="s">
        <v>2559</v>
      </c>
      <c r="C1334" s="334">
        <v>3.6955641738461842</v>
      </c>
      <c r="D1334" s="334">
        <v>0.7460503986651088</v>
      </c>
      <c r="E1334" s="334">
        <v>18.022137623081051</v>
      </c>
      <c r="F1334" s="334">
        <v>1.0597433881507909</v>
      </c>
      <c r="G1334" s="334">
        <v>48.612866804812484</v>
      </c>
      <c r="H1334" s="334">
        <v>63438851.793639377</v>
      </c>
      <c r="I1334" s="334">
        <v>1.7138921693965239</v>
      </c>
      <c r="J1334" s="334">
        <v>5.3461095183735257</v>
      </c>
      <c r="K1334" s="334">
        <v>1.819019916208116</v>
      </c>
      <c r="L1334" s="334">
        <v>58.251200592916582</v>
      </c>
      <c r="M1334" s="334" t="s">
        <v>30</v>
      </c>
      <c r="N1334" s="334" t="s">
        <v>30</v>
      </c>
      <c r="O1334" s="334" t="s">
        <v>30</v>
      </c>
      <c r="P1334" s="334" t="s">
        <v>30</v>
      </c>
      <c r="Q1334" s="334" t="s">
        <v>30</v>
      </c>
      <c r="R1334" s="334">
        <v>9.1464387325170449E-5</v>
      </c>
      <c r="S1334" s="334" t="s">
        <v>30</v>
      </c>
      <c r="T1334" s="334" t="s">
        <v>30</v>
      </c>
      <c r="U1334" s="595">
        <f t="shared" si="399"/>
        <v>58.251200592916582</v>
      </c>
      <c r="V1334" s="334">
        <v>1.389</v>
      </c>
      <c r="W1334">
        <f t="shared" si="397"/>
        <v>126</v>
      </c>
      <c r="X1334" t="str">
        <f t="shared" si="398"/>
        <v>Ka2</v>
      </c>
    </row>
    <row r="1335" spans="1:24" outlineLevel="2">
      <c r="A1335">
        <v>398</v>
      </c>
      <c r="B1335" t="s">
        <v>2560</v>
      </c>
      <c r="C1335" s="334">
        <v>3.8294650266239159</v>
      </c>
      <c r="D1335" s="334">
        <v>0.70882389541329216</v>
      </c>
      <c r="E1335" s="334">
        <v>18.461439386534551</v>
      </c>
      <c r="F1335" s="334">
        <v>1.0065440926561171</v>
      </c>
      <c r="G1335" s="334">
        <v>39.240414751615916</v>
      </c>
      <c r="H1335" s="334">
        <v>65167165.994204573</v>
      </c>
      <c r="I1335" s="334">
        <v>1.6563492810239451</v>
      </c>
      <c r="J1335" s="334">
        <v>4.8932134321080198</v>
      </c>
      <c r="K1335" s="334">
        <v>1.729349383070854</v>
      </c>
      <c r="L1335" s="334">
        <v>59.223753195889458</v>
      </c>
      <c r="M1335" s="334" t="s">
        <v>30</v>
      </c>
      <c r="N1335" s="334" t="s">
        <v>30</v>
      </c>
      <c r="O1335" s="334" t="s">
        <v>30</v>
      </c>
      <c r="P1335" s="334" t="s">
        <v>30</v>
      </c>
      <c r="Q1335" s="334" t="s">
        <v>30</v>
      </c>
      <c r="R1335" s="334">
        <v>7.7341145957247336E-5</v>
      </c>
      <c r="S1335" s="334" t="s">
        <v>30</v>
      </c>
      <c r="T1335" s="334" t="s">
        <v>30</v>
      </c>
      <c r="U1335" s="595">
        <f t="shared" si="399"/>
        <v>59.223753195889458</v>
      </c>
      <c r="V1335" s="334">
        <v>-1.131</v>
      </c>
      <c r="W1335">
        <f t="shared" si="397"/>
        <v>127</v>
      </c>
      <c r="X1335" t="str">
        <f t="shared" si="398"/>
        <v>Al0</v>
      </c>
    </row>
    <row r="1336" spans="1:24" outlineLevel="2">
      <c r="A1336">
        <v>399</v>
      </c>
      <c r="B1336" t="s">
        <v>2561</v>
      </c>
      <c r="C1336" s="334">
        <v>3.8700389852698041</v>
      </c>
      <c r="D1336" s="334">
        <v>0.67189895080170037</v>
      </c>
      <c r="E1336" s="334">
        <v>18.676314792801389</v>
      </c>
      <c r="F1336" s="334">
        <v>1.0099456532574309</v>
      </c>
      <c r="G1336" s="334">
        <v>42.948491855185473</v>
      </c>
      <c r="H1336" s="334">
        <v>65556013.644738868</v>
      </c>
      <c r="I1336" s="334">
        <v>1.5891883983499471</v>
      </c>
      <c r="J1336" s="334">
        <v>5.3239650874296807</v>
      </c>
      <c r="K1336" s="334">
        <v>1.842869298257481</v>
      </c>
      <c r="L1336" s="334">
        <v>58.924733019383538</v>
      </c>
      <c r="M1336" s="334" t="s">
        <v>30</v>
      </c>
      <c r="N1336" s="334" t="s">
        <v>30</v>
      </c>
      <c r="O1336" s="334" t="s">
        <v>30</v>
      </c>
      <c r="P1336" s="334" t="s">
        <v>30</v>
      </c>
      <c r="Q1336" s="334" t="s">
        <v>30</v>
      </c>
      <c r="R1336" s="334">
        <v>8.9055965771483558E-5</v>
      </c>
      <c r="S1336" s="334" t="s">
        <v>30</v>
      </c>
      <c r="T1336" s="334" t="s">
        <v>30</v>
      </c>
      <c r="U1336" s="595">
        <f t="shared" si="399"/>
        <v>58.924733019383538</v>
      </c>
      <c r="V1336" s="334">
        <v>-1.248</v>
      </c>
      <c r="W1336">
        <f t="shared" si="397"/>
        <v>128</v>
      </c>
      <c r="X1336" t="str">
        <f t="shared" si="398"/>
        <v>Ei)</v>
      </c>
    </row>
    <row r="1337" spans="1:24" outlineLevel="2">
      <c r="A1337">
        <v>400</v>
      </c>
      <c r="B1337" t="s">
        <v>2562</v>
      </c>
      <c r="C1337" s="334">
        <v>3.850814834352478</v>
      </c>
      <c r="D1337" s="334">
        <v>0.7274000819696339</v>
      </c>
      <c r="E1337" s="334">
        <v>17.870275567893081</v>
      </c>
      <c r="F1337" s="334">
        <v>1.16949237571363</v>
      </c>
      <c r="G1337" s="334">
        <v>40.323614143488697</v>
      </c>
      <c r="H1337" s="334">
        <v>68061075.125512734</v>
      </c>
      <c r="I1337" s="334">
        <v>1.729945756598126</v>
      </c>
      <c r="J1337" s="334">
        <v>5.1722348348351872</v>
      </c>
      <c r="K1337" s="334">
        <v>1.828515239398296</v>
      </c>
      <c r="L1337" s="334">
        <v>57.29560378228993</v>
      </c>
      <c r="M1337" s="334" t="s">
        <v>30</v>
      </c>
      <c r="N1337" s="334" t="s">
        <v>30</v>
      </c>
      <c r="O1337" s="334" t="s">
        <v>30</v>
      </c>
      <c r="P1337" s="334" t="s">
        <v>30</v>
      </c>
      <c r="Q1337" s="334" t="s">
        <v>30</v>
      </c>
      <c r="R1337" s="334">
        <v>9.0806532132371991E-5</v>
      </c>
      <c r="S1337" s="334" t="s">
        <v>30</v>
      </c>
      <c r="T1337" s="334" t="s">
        <v>30</v>
      </c>
      <c r="U1337" s="595">
        <f t="shared" si="399"/>
        <v>57.29560378228993</v>
      </c>
      <c r="V1337" s="334">
        <v>-0.81299999999999994</v>
      </c>
      <c r="W1337">
        <f t="shared" ref="W1337:W1342" si="400">W1336+1</f>
        <v>129</v>
      </c>
      <c r="X1337" t="str">
        <f t="shared" ref="X1337:X1342" si="401">LEFT($B1337&amp;"  ",2)&amp;RIGHT(" "&amp;$B1337,1)</f>
        <v>Ya0</v>
      </c>
    </row>
    <row r="1338" spans="1:24" outlineLevel="2">
      <c r="A1338">
        <v>401</v>
      </c>
      <c r="B1338" t="s">
        <v>2563</v>
      </c>
      <c r="C1338" s="334">
        <v>3.644858343868445</v>
      </c>
      <c r="D1338" s="334">
        <v>0.69942707316910446</v>
      </c>
      <c r="E1338" s="334">
        <v>18.5849571070172</v>
      </c>
      <c r="F1338" s="334">
        <v>1.1089977769305679</v>
      </c>
      <c r="G1338" s="334">
        <v>40.270752987695815</v>
      </c>
      <c r="H1338" s="334">
        <v>60954688.140380338</v>
      </c>
      <c r="I1338" s="334">
        <v>1.777795024698807</v>
      </c>
      <c r="J1338" s="334">
        <v>5.1958050249700491</v>
      </c>
      <c r="K1338" s="334">
        <v>1.7509286408816389</v>
      </c>
      <c r="L1338" s="334">
        <v>57.422023064929917</v>
      </c>
      <c r="M1338" s="334" t="s">
        <v>30</v>
      </c>
      <c r="N1338" s="334" t="s">
        <v>30</v>
      </c>
      <c r="O1338" s="334" t="s">
        <v>30</v>
      </c>
      <c r="P1338" s="334" t="s">
        <v>30</v>
      </c>
      <c r="Q1338" s="334" t="s">
        <v>30</v>
      </c>
      <c r="R1338" s="334">
        <v>9.1088137151060439E-5</v>
      </c>
      <c r="S1338" s="334" t="s">
        <v>30</v>
      </c>
      <c r="T1338" s="334" t="s">
        <v>30</v>
      </c>
      <c r="U1338" s="595">
        <f t="shared" si="399"/>
        <v>57.422023064929917</v>
      </c>
      <c r="V1338" s="334">
        <v>1.593</v>
      </c>
      <c r="W1338">
        <f t="shared" si="400"/>
        <v>130</v>
      </c>
      <c r="X1338" t="str">
        <f t="shared" si="401"/>
        <v>Pe9</v>
      </c>
    </row>
    <row r="1339" spans="1:24" outlineLevel="2">
      <c r="A1339">
        <v>402</v>
      </c>
      <c r="B1339" t="s">
        <v>2564</v>
      </c>
      <c r="C1339" s="334">
        <v>3.28782686676879</v>
      </c>
      <c r="D1339" s="334">
        <v>0.6840805366535907</v>
      </c>
      <c r="E1339" s="334">
        <v>17.59566157540959</v>
      </c>
      <c r="F1339" s="334">
        <v>0.92427198247807507</v>
      </c>
      <c r="G1339" s="334">
        <v>45.866033967995357</v>
      </c>
      <c r="H1339" s="334">
        <v>69961594.617402703</v>
      </c>
      <c r="I1339" s="334">
        <v>1.6922827387670809</v>
      </c>
      <c r="J1339" s="334">
        <v>5.3799924757726547</v>
      </c>
      <c r="K1339" s="334">
        <v>2.0140758085402002</v>
      </c>
      <c r="L1339" s="334">
        <v>54.856869484073229</v>
      </c>
      <c r="M1339" s="334" t="s">
        <v>30</v>
      </c>
      <c r="N1339" s="334" t="s">
        <v>30</v>
      </c>
      <c r="O1339" s="334" t="s">
        <v>30</v>
      </c>
      <c r="P1339" s="334" t="s">
        <v>30</v>
      </c>
      <c r="Q1339" s="334" t="s">
        <v>30</v>
      </c>
      <c r="R1339" s="334">
        <v>9.9155509696830066E-5</v>
      </c>
      <c r="S1339" s="334" t="s">
        <v>30</v>
      </c>
      <c r="T1339" s="334" t="s">
        <v>30</v>
      </c>
      <c r="U1339" s="595">
        <f t="shared" si="399"/>
        <v>54.856869484073229</v>
      </c>
      <c r="V1339" s="334">
        <v>2.7869999999999999</v>
      </c>
      <c r="W1339">
        <f t="shared" si="400"/>
        <v>131</v>
      </c>
      <c r="X1339" t="str">
        <f t="shared" si="401"/>
        <v>Eu1</v>
      </c>
    </row>
    <row r="1340" spans="1:24" outlineLevel="2">
      <c r="A1340">
        <v>403</v>
      </c>
      <c r="B1340" t="s">
        <v>2565</v>
      </c>
      <c r="C1340" s="334">
        <v>3.93008028781587</v>
      </c>
      <c r="D1340" s="334">
        <v>0.73413742778527213</v>
      </c>
      <c r="E1340" s="334">
        <v>18.856951416906039</v>
      </c>
      <c r="F1340" s="334">
        <v>1.053412529981028</v>
      </c>
      <c r="G1340" s="334">
        <v>42.075633708758296</v>
      </c>
      <c r="H1340" s="334">
        <v>59242219.758751638</v>
      </c>
      <c r="I1340" s="334">
        <v>1.6859837836391121</v>
      </c>
      <c r="J1340" s="334">
        <v>5.5153608930760676</v>
      </c>
      <c r="K1340" s="334">
        <v>1.8463585542798291</v>
      </c>
      <c r="L1340" s="334">
        <v>58.111766719652501</v>
      </c>
      <c r="M1340" s="334" t="s">
        <v>30</v>
      </c>
      <c r="N1340" s="334" t="s">
        <v>30</v>
      </c>
      <c r="O1340" s="334" t="s">
        <v>30</v>
      </c>
      <c r="P1340" s="334" t="s">
        <v>30</v>
      </c>
      <c r="Q1340" s="334" t="s">
        <v>30</v>
      </c>
      <c r="R1340" s="334">
        <v>9.5812941185780784E-5</v>
      </c>
      <c r="S1340" s="334" t="s">
        <v>30</v>
      </c>
      <c r="T1340" s="334" t="s">
        <v>30</v>
      </c>
      <c r="U1340" s="595">
        <f t="shared" si="399"/>
        <v>58.111766719652501</v>
      </c>
      <c r="V1340" s="334">
        <v>4.9740000000000002</v>
      </c>
      <c r="W1340">
        <f t="shared" si="400"/>
        <v>132</v>
      </c>
      <c r="X1340" t="str">
        <f t="shared" si="401"/>
        <v>Bu0</v>
      </c>
    </row>
    <row r="1341" spans="1:24" outlineLevel="2">
      <c r="A1341">
        <v>404</v>
      </c>
      <c r="B1341" t="s">
        <v>2566</v>
      </c>
      <c r="C1341" s="334">
        <v>3.6911776494192159</v>
      </c>
      <c r="D1341" s="334">
        <v>0.74146013193993499</v>
      </c>
      <c r="E1341" s="334">
        <v>18.539937607059169</v>
      </c>
      <c r="F1341" s="334">
        <v>1.16826935819874</v>
      </c>
      <c r="G1341" s="334">
        <v>42.378216916163638</v>
      </c>
      <c r="H1341" s="334">
        <v>59447699.164000459</v>
      </c>
      <c r="I1341" s="334">
        <v>2.0675993660507812</v>
      </c>
      <c r="J1341" s="334">
        <v>5.2765465561707163</v>
      </c>
      <c r="K1341" s="334">
        <v>1.7146393224491701</v>
      </c>
      <c r="L1341" s="334">
        <v>59.163866031860373</v>
      </c>
      <c r="M1341" s="334" t="s">
        <v>30</v>
      </c>
      <c r="N1341" s="334" t="s">
        <v>30</v>
      </c>
      <c r="O1341" s="334" t="s">
        <v>30</v>
      </c>
      <c r="P1341" s="334" t="s">
        <v>30</v>
      </c>
      <c r="Q1341" s="334" t="s">
        <v>30</v>
      </c>
      <c r="R1341" s="334">
        <v>8.9683998129747489E-5</v>
      </c>
      <c r="S1341" s="334" t="s">
        <v>30</v>
      </c>
      <c r="T1341" s="334" t="s">
        <v>30</v>
      </c>
      <c r="U1341" s="595">
        <f t="shared" si="399"/>
        <v>59.163866031860373</v>
      </c>
      <c r="V1341" s="334">
        <v>-0.36</v>
      </c>
      <c r="W1341">
        <f t="shared" si="400"/>
        <v>133</v>
      </c>
      <c r="X1341" t="str">
        <f t="shared" si="401"/>
        <v>Hi6</v>
      </c>
    </row>
    <row r="1342" spans="1:24" outlineLevel="2">
      <c r="A1342" s="578">
        <v>405</v>
      </c>
      <c r="B1342" s="578" t="s">
        <v>2567</v>
      </c>
      <c r="C1342" s="579">
        <v>3.5103189648043251</v>
      </c>
      <c r="D1342" s="579">
        <v>0.64812131149443664</v>
      </c>
      <c r="E1342" s="579">
        <v>18.01697500889037</v>
      </c>
      <c r="F1342" s="579">
        <v>1.0906183159057701</v>
      </c>
      <c r="G1342" s="334">
        <v>41.396980945739344</v>
      </c>
      <c r="H1342" s="579">
        <v>70023987.972968429</v>
      </c>
      <c r="I1342" s="579">
        <v>1.6639349545386579</v>
      </c>
      <c r="J1342" s="579">
        <v>5.4959379792536884</v>
      </c>
      <c r="K1342" s="579">
        <v>1.9387390944524789</v>
      </c>
      <c r="L1342" s="579">
        <v>55.372121675004053</v>
      </c>
      <c r="M1342" s="334" t="s">
        <v>30</v>
      </c>
      <c r="N1342" s="334" t="s">
        <v>30</v>
      </c>
      <c r="O1342" s="334" t="s">
        <v>30</v>
      </c>
      <c r="P1342" s="334" t="s">
        <v>30</v>
      </c>
      <c r="Q1342" s="334" t="s">
        <v>30</v>
      </c>
      <c r="R1342" s="579">
        <v>1.0178724200502789E-4</v>
      </c>
      <c r="S1342" s="334" t="s">
        <v>30</v>
      </c>
      <c r="T1342" s="334" t="s">
        <v>30</v>
      </c>
      <c r="U1342" s="595">
        <f t="shared" si="399"/>
        <v>55.372121675004053</v>
      </c>
      <c r="V1342" s="579">
        <v>0.48</v>
      </c>
      <c r="W1342">
        <f t="shared" si="400"/>
        <v>134</v>
      </c>
      <c r="X1342" t="str">
        <f t="shared" si="401"/>
        <v>Hi3</v>
      </c>
    </row>
    <row r="1343" spans="1:24" ht="9" customHeight="1" outlineLevel="2"/>
    <row r="1345" spans="1:25">
      <c r="A1345" s="14" t="s">
        <v>2597</v>
      </c>
    </row>
    <row r="1346" spans="1:25" ht="66.75" customHeight="1" outlineLevel="1">
      <c r="B1346" t="s">
        <v>1352</v>
      </c>
      <c r="C1346" s="187" t="s">
        <v>2594</v>
      </c>
      <c r="D1346" s="187" t="s">
        <v>2596</v>
      </c>
      <c r="E1346" s="187" t="s">
        <v>2599</v>
      </c>
      <c r="F1346" s="187" t="s">
        <v>2600</v>
      </c>
      <c r="G1346" s="187" t="s">
        <v>2604</v>
      </c>
      <c r="H1346" s="187" t="s">
        <v>2606</v>
      </c>
      <c r="I1346" s="187" t="s">
        <v>532</v>
      </c>
    </row>
    <row r="1347" spans="1:25" outlineLevel="1">
      <c r="A1347">
        <v>1</v>
      </c>
      <c r="B1347" s="18" t="str" cm="1">
        <f t="array" ref="B1347">INDEX(i.Region_Desc,1,$A1347)</f>
        <v>SWV</v>
      </c>
      <c r="C1347" s="334">
        <v>12</v>
      </c>
      <c r="D1347" s="334">
        <v>0</v>
      </c>
      <c r="E1347" s="334">
        <v>145</v>
      </c>
      <c r="F1347" s="334">
        <v>175</v>
      </c>
      <c r="G1347" s="334">
        <v>7</v>
      </c>
      <c r="H1347" s="334" t="b">
        <v>1</v>
      </c>
      <c r="I1347" s="334">
        <v>3</v>
      </c>
    </row>
    <row r="1348" spans="1:25" outlineLevel="1">
      <c r="A1348">
        <v>2</v>
      </c>
      <c r="B1348" s="18" t="str" cm="1">
        <f t="array" ref="B1348">INDEX(i.Region_Desc,1,$A1348)</f>
        <v>GSW</v>
      </c>
      <c r="C1348" s="334">
        <v>9</v>
      </c>
      <c r="D1348" s="334">
        <v>0</v>
      </c>
      <c r="E1348" s="334">
        <v>160</v>
      </c>
      <c r="F1348" s="334">
        <v>190</v>
      </c>
      <c r="G1348" s="334">
        <v>7</v>
      </c>
      <c r="H1348" s="334" t="b">
        <v>1</v>
      </c>
      <c r="I1348" s="334">
        <v>3</v>
      </c>
    </row>
    <row r="1349" spans="1:25" outlineLevel="1">
      <c r="A1349">
        <v>3</v>
      </c>
      <c r="B1349" s="18" t="str" cm="1">
        <f t="array" ref="B1349">INDEX(i.Region_Desc,1,$A1349)</f>
        <v>CWW</v>
      </c>
      <c r="C1349" s="334" t="s">
        <v>30</v>
      </c>
      <c r="D1349" s="334" t="s">
        <v>30</v>
      </c>
      <c r="E1349" s="334" t="s">
        <v>30</v>
      </c>
      <c r="F1349" s="334" t="s">
        <v>30</v>
      </c>
      <c r="G1349" s="334" t="s">
        <v>30</v>
      </c>
      <c r="H1349" s="334" t="s">
        <v>30</v>
      </c>
      <c r="I1349" s="334" t="s">
        <v>30</v>
      </c>
    </row>
    <row r="1350" spans="1:25" outlineLevel="1">
      <c r="A1350">
        <v>4</v>
      </c>
      <c r="B1350" s="18" t="str" cm="1">
        <f t="array" ref="B1350">INDEX(i.Region_Desc,1,$A1350)</f>
        <v>EWW</v>
      </c>
      <c r="C1350" s="334">
        <v>3</v>
      </c>
      <c r="D1350" s="334">
        <v>0</v>
      </c>
      <c r="E1350" s="334">
        <v>183</v>
      </c>
      <c r="F1350" s="334">
        <v>213</v>
      </c>
      <c r="G1350" s="334">
        <v>7</v>
      </c>
      <c r="H1350" s="334" t="b">
        <v>0</v>
      </c>
      <c r="I1350" s="334">
        <v>1</v>
      </c>
    </row>
    <row r="1352" spans="1:25">
      <c r="A1352" s="14" t="s">
        <v>2892</v>
      </c>
    </row>
    <row r="1353" spans="1:25" outlineLevel="1">
      <c r="D1353" s="103" t="s">
        <v>2266</v>
      </c>
      <c r="E1353" s="103"/>
      <c r="F1353" s="103"/>
      <c r="G1353" s="103"/>
      <c r="H1353" s="103"/>
      <c r="I1353" s="103"/>
      <c r="J1353" s="103"/>
      <c r="K1353" s="103"/>
      <c r="L1353" s="103"/>
      <c r="M1353" s="103"/>
      <c r="N1353" s="103"/>
      <c r="O1353" s="103"/>
      <c r="P1353" s="103"/>
      <c r="Q1353" s="103"/>
      <c r="R1353" s="103"/>
      <c r="S1353" s="103"/>
      <c r="T1353" s="103"/>
      <c r="U1353" s="103"/>
      <c r="V1353" s="103"/>
      <c r="W1353" s="103"/>
      <c r="X1353" s="103"/>
      <c r="Y1353" s="103"/>
    </row>
    <row r="1354" spans="1:25" outlineLevel="1">
      <c r="B1354" s="25"/>
      <c r="C1354" s="25" t="s">
        <v>2266</v>
      </c>
      <c r="D1354" s="18">
        <v>0</v>
      </c>
      <c r="E1354" s="18">
        <v>1</v>
      </c>
      <c r="F1354" s="18">
        <v>2</v>
      </c>
      <c r="G1354" s="18">
        <v>3</v>
      </c>
      <c r="H1354" s="18">
        <v>4</v>
      </c>
      <c r="I1354" s="18">
        <v>5</v>
      </c>
      <c r="J1354" s="18">
        <v>6</v>
      </c>
      <c r="K1354" s="18">
        <v>7</v>
      </c>
      <c r="L1354" s="18">
        <v>8</v>
      </c>
      <c r="M1354" s="18">
        <v>9</v>
      </c>
      <c r="N1354" s="18">
        <v>10</v>
      </c>
      <c r="O1354" s="18">
        <v>11</v>
      </c>
      <c r="P1354" s="18">
        <v>12</v>
      </c>
      <c r="Q1354" s="18">
        <v>12</v>
      </c>
      <c r="R1354" s="18">
        <v>12</v>
      </c>
      <c r="S1354" s="18">
        <v>13</v>
      </c>
      <c r="T1354" s="18">
        <v>14</v>
      </c>
      <c r="U1354" s="18">
        <v>15</v>
      </c>
      <c r="V1354" s="18">
        <v>16</v>
      </c>
      <c r="W1354" s="18">
        <v>17</v>
      </c>
      <c r="X1354" s="18">
        <v>18</v>
      </c>
      <c r="Y1354" s="18">
        <v>19</v>
      </c>
    </row>
    <row r="1355" spans="1:25" outlineLevel="1">
      <c r="B1355" s="25"/>
      <c r="C1355" s="25" t="s">
        <v>2933</v>
      </c>
      <c r="D1355" s="18">
        <v>0</v>
      </c>
      <c r="E1355" s="18">
        <f ca="1">OFFSET(E1355,0,-1)+1</f>
        <v>1</v>
      </c>
      <c r="F1355" s="18">
        <f t="shared" ref="F1355:R1355" ca="1" si="402">OFFSET(F1355,0,-1)+1</f>
        <v>2</v>
      </c>
      <c r="G1355" s="18">
        <f t="shared" ca="1" si="402"/>
        <v>3</v>
      </c>
      <c r="H1355" s="18">
        <f t="shared" ca="1" si="402"/>
        <v>4</v>
      </c>
      <c r="I1355" s="18">
        <f t="shared" ca="1" si="402"/>
        <v>5</v>
      </c>
      <c r="J1355" s="18">
        <f t="shared" ca="1" si="402"/>
        <v>6</v>
      </c>
      <c r="K1355" s="18">
        <f t="shared" ca="1" si="402"/>
        <v>7</v>
      </c>
      <c r="L1355" s="18">
        <f t="shared" ca="1" si="402"/>
        <v>8</v>
      </c>
      <c r="M1355" s="18">
        <f t="shared" ca="1" si="402"/>
        <v>9</v>
      </c>
      <c r="N1355" s="18">
        <f t="shared" ca="1" si="402"/>
        <v>10</v>
      </c>
      <c r="O1355" s="18">
        <f t="shared" ca="1" si="402"/>
        <v>11</v>
      </c>
      <c r="P1355" s="18">
        <f t="shared" ca="1" si="402"/>
        <v>12</v>
      </c>
      <c r="Q1355" s="18">
        <f t="shared" ca="1" si="402"/>
        <v>13</v>
      </c>
      <c r="R1355" s="18">
        <f t="shared" ca="1" si="402"/>
        <v>14</v>
      </c>
      <c r="S1355" s="18">
        <f t="shared" ref="S1355:Y1355" ca="1" si="403">OFFSET(S1355,0,-1)+1</f>
        <v>15</v>
      </c>
      <c r="T1355" s="18">
        <f t="shared" ca="1" si="403"/>
        <v>16</v>
      </c>
      <c r="U1355" s="18">
        <f t="shared" ca="1" si="403"/>
        <v>17</v>
      </c>
      <c r="V1355" s="18">
        <f t="shared" ca="1" si="403"/>
        <v>18</v>
      </c>
      <c r="W1355" s="18">
        <f t="shared" ca="1" si="403"/>
        <v>19</v>
      </c>
      <c r="X1355" s="18">
        <f t="shared" ca="1" si="403"/>
        <v>20</v>
      </c>
      <c r="Y1355" s="18">
        <f t="shared" ca="1" si="403"/>
        <v>21</v>
      </c>
    </row>
    <row r="1356" spans="1:25" ht="24.75" outlineLevel="1">
      <c r="D1356" s="461" t="s">
        <v>461</v>
      </c>
      <c r="E1356" s="461" t="s">
        <v>2895</v>
      </c>
      <c r="F1356" s="461" t="s">
        <v>2896</v>
      </c>
      <c r="G1356" s="461" t="s">
        <v>2897</v>
      </c>
      <c r="H1356" s="461" t="s">
        <v>2898</v>
      </c>
      <c r="I1356" s="461" t="s">
        <v>2899</v>
      </c>
      <c r="J1356" s="461" t="s">
        <v>1914</v>
      </c>
      <c r="K1356" s="461" t="s">
        <v>1995</v>
      </c>
      <c r="L1356" s="461" t="s">
        <v>2900</v>
      </c>
      <c r="M1356" s="461" t="s">
        <v>2901</v>
      </c>
      <c r="N1356" s="461" t="s">
        <v>2932</v>
      </c>
      <c r="O1356" s="461" t="s">
        <v>2902</v>
      </c>
      <c r="P1356" s="461" t="s">
        <v>2936</v>
      </c>
      <c r="Q1356" s="461" t="s">
        <v>2934</v>
      </c>
      <c r="R1356" s="461" t="s">
        <v>2935</v>
      </c>
      <c r="S1356" s="461" t="s">
        <v>2903</v>
      </c>
      <c r="T1356" s="461" t="s">
        <v>2904</v>
      </c>
      <c r="U1356" s="461" t="s">
        <v>2905</v>
      </c>
      <c r="V1356" s="461" t="s">
        <v>1848</v>
      </c>
      <c r="W1356" s="461" t="s">
        <v>2033</v>
      </c>
      <c r="X1356" s="461" t="s">
        <v>2906</v>
      </c>
      <c r="Y1356" s="461" t="s">
        <v>361</v>
      </c>
    </row>
    <row r="1357" spans="1:25" outlineLevel="1">
      <c r="C1357" s="110" t="s">
        <v>3003</v>
      </c>
      <c r="D1357" s="18"/>
      <c r="E1357" s="18"/>
      <c r="F1357" s="18"/>
      <c r="G1357" s="18"/>
      <c r="H1357" s="18"/>
      <c r="I1357" s="18"/>
      <c r="J1357" s="18" t="s">
        <v>9</v>
      </c>
      <c r="K1357" s="18"/>
      <c r="L1357" s="18"/>
      <c r="M1357" s="18"/>
      <c r="N1357" s="18" t="s">
        <v>9</v>
      </c>
      <c r="O1357" s="18" t="s">
        <v>9</v>
      </c>
      <c r="P1357" s="18" t="s">
        <v>9</v>
      </c>
      <c r="Q1357" s="18" t="s">
        <v>9</v>
      </c>
      <c r="R1357" s="18" t="s">
        <v>9</v>
      </c>
      <c r="S1357" s="18" t="s">
        <v>0</v>
      </c>
      <c r="T1357" s="18" t="s">
        <v>0</v>
      </c>
      <c r="U1357" s="18" t="s">
        <v>9</v>
      </c>
      <c r="V1357" s="18" t="s">
        <v>9</v>
      </c>
      <c r="W1357" s="18" t="s">
        <v>9</v>
      </c>
      <c r="X1357" s="18" t="s">
        <v>9</v>
      </c>
      <c r="Y1357" s="18" t="s">
        <v>9</v>
      </c>
    </row>
    <row r="1358" spans="1:25" outlineLevel="1">
      <c r="B1358" t="s">
        <v>359</v>
      </c>
      <c r="C1358" s="18">
        <v>0</v>
      </c>
      <c r="D1358" s="11"/>
      <c r="E1358" s="11"/>
      <c r="F1358" s="11"/>
      <c r="G1358" s="11"/>
      <c r="H1358" s="11"/>
      <c r="I1358" s="11"/>
      <c r="J1358" s="11">
        <v>0</v>
      </c>
      <c r="K1358" s="11"/>
      <c r="L1358" s="11"/>
      <c r="M1358" s="11"/>
      <c r="N1358" s="11">
        <v>0</v>
      </c>
      <c r="O1358" s="11">
        <v>0</v>
      </c>
      <c r="P1358" s="11">
        <v>0</v>
      </c>
      <c r="Q1358" s="11">
        <v>0</v>
      </c>
      <c r="R1358" s="11">
        <v>0</v>
      </c>
      <c r="S1358" s="11">
        <v>1</v>
      </c>
      <c r="T1358" s="11">
        <v>1</v>
      </c>
      <c r="U1358" s="11">
        <v>0</v>
      </c>
      <c r="V1358" s="11">
        <v>0</v>
      </c>
      <c r="W1358" s="11">
        <v>0</v>
      </c>
      <c r="X1358" s="11">
        <v>0</v>
      </c>
      <c r="Y1358" s="11">
        <v>0</v>
      </c>
    </row>
    <row r="1359" spans="1:25" outlineLevel="1">
      <c r="B1359" t="s">
        <v>2893</v>
      </c>
      <c r="C1359" s="18">
        <v>1</v>
      </c>
      <c r="D1359" s="11"/>
      <c r="E1359" s="11"/>
      <c r="F1359" s="11"/>
      <c r="G1359" s="11"/>
      <c r="H1359" s="11"/>
      <c r="I1359" s="11"/>
      <c r="J1359" s="11">
        <v>-1</v>
      </c>
      <c r="K1359" s="11"/>
      <c r="L1359" s="11"/>
      <c r="M1359" s="11"/>
      <c r="N1359" s="11">
        <v>0.02</v>
      </c>
      <c r="O1359" s="11">
        <v>-0.05</v>
      </c>
      <c r="P1359" s="11">
        <v>-0.01</v>
      </c>
      <c r="Q1359" s="11">
        <v>-0.01</v>
      </c>
      <c r="R1359" s="11">
        <v>-0.01</v>
      </c>
      <c r="S1359" s="11">
        <v>1.01</v>
      </c>
      <c r="T1359" s="11">
        <v>0.99</v>
      </c>
      <c r="U1359" s="11">
        <v>0.2</v>
      </c>
      <c r="V1359" s="11">
        <v>-5</v>
      </c>
      <c r="W1359" s="11"/>
      <c r="X1359" s="11">
        <v>-5</v>
      </c>
      <c r="Y1359" s="11">
        <v>-0.02</v>
      </c>
    </row>
    <row r="1360" spans="1:25" outlineLevel="1">
      <c r="B1360" t="s">
        <v>2894</v>
      </c>
      <c r="C1360" s="18">
        <v>2</v>
      </c>
      <c r="D1360" s="11"/>
      <c r="E1360" s="11"/>
      <c r="F1360" s="11"/>
      <c r="G1360" s="11"/>
      <c r="H1360" s="11"/>
      <c r="I1360" s="11"/>
      <c r="J1360" s="11">
        <v>1</v>
      </c>
      <c r="K1360" s="11"/>
      <c r="L1360" s="11"/>
      <c r="M1360" s="11"/>
      <c r="N1360" s="11">
        <v>-0.02</v>
      </c>
      <c r="O1360" s="11">
        <v>0.05</v>
      </c>
      <c r="P1360" s="11">
        <v>0.01</v>
      </c>
      <c r="Q1360" s="11">
        <v>0.01</v>
      </c>
      <c r="R1360" s="11">
        <v>0.01</v>
      </c>
      <c r="S1360" s="11">
        <v>0.99</v>
      </c>
      <c r="T1360" s="11">
        <v>1.01</v>
      </c>
      <c r="U1360" s="11">
        <v>-0.2</v>
      </c>
      <c r="V1360" s="11">
        <v>5</v>
      </c>
      <c r="W1360" s="11"/>
      <c r="X1360" s="11">
        <v>5</v>
      </c>
      <c r="Y1360" s="11">
        <v>0.02</v>
      </c>
    </row>
    <row r="1362" spans="1:9">
      <c r="A1362" s="14" t="s">
        <v>2949</v>
      </c>
    </row>
    <row r="1363" spans="1:9" outlineLevel="1">
      <c r="B1363" s="778" t="s">
        <v>2950</v>
      </c>
      <c r="C1363" s="778"/>
      <c r="D1363" s="778" t="s">
        <v>2951</v>
      </c>
      <c r="E1363" s="778"/>
      <c r="F1363" s="778" t="s">
        <v>2952</v>
      </c>
      <c r="G1363" s="778"/>
      <c r="H1363" s="778" t="s">
        <v>595</v>
      </c>
      <c r="I1363" s="778"/>
    </row>
    <row r="1364" spans="1:9" outlineLevel="1">
      <c r="B1364" s="27"/>
      <c r="C1364" s="27"/>
      <c r="D1364" s="27" t="s">
        <v>2954</v>
      </c>
      <c r="E1364" s="27" t="s">
        <v>2961</v>
      </c>
      <c r="F1364" s="27" t="s">
        <v>2954</v>
      </c>
      <c r="G1364" s="27" t="s">
        <v>2961</v>
      </c>
      <c r="H1364" s="27" t="s">
        <v>2954</v>
      </c>
      <c r="I1364" s="27" t="s">
        <v>2961</v>
      </c>
    </row>
    <row r="1365" spans="1:9" outlineLevel="1">
      <c r="B1365" s="779"/>
      <c r="C1365" s="779"/>
      <c r="D1365" s="779">
        <v>1</v>
      </c>
      <c r="E1365" s="779">
        <v>2</v>
      </c>
      <c r="F1365" s="779">
        <v>3</v>
      </c>
      <c r="G1365" s="779">
        <v>4</v>
      </c>
      <c r="H1365" s="779">
        <v>5</v>
      </c>
      <c r="I1365" s="779">
        <v>6</v>
      </c>
    </row>
    <row r="1366" spans="1:9" outlineLevel="1">
      <c r="B1366" s="778" t="s">
        <v>2955</v>
      </c>
      <c r="C1366" s="431">
        <v>1</v>
      </c>
      <c r="D1366" s="786">
        <v>999999</v>
      </c>
      <c r="E1366" s="792" t="s">
        <v>30</v>
      </c>
      <c r="F1366" s="786">
        <v>0</v>
      </c>
      <c r="G1366" s="793" t="s">
        <v>30</v>
      </c>
      <c r="H1366" s="786">
        <v>0</v>
      </c>
      <c r="I1366" s="431" t="s">
        <v>30</v>
      </c>
    </row>
    <row r="1367" spans="1:9" outlineLevel="1">
      <c r="B1367" s="27" t="s">
        <v>2956</v>
      </c>
      <c r="C1367" s="110">
        <v>2</v>
      </c>
      <c r="D1367" s="787">
        <v>0</v>
      </c>
      <c r="E1367" s="111" t="s">
        <v>30</v>
      </c>
      <c r="F1367" s="787">
        <v>999999</v>
      </c>
      <c r="G1367" s="111" t="s">
        <v>30</v>
      </c>
      <c r="H1367" s="787">
        <v>0</v>
      </c>
      <c r="I1367" s="110" t="s">
        <v>30</v>
      </c>
    </row>
    <row r="1368" spans="1:9" outlineLevel="1">
      <c r="B1368" s="27" t="s">
        <v>2957</v>
      </c>
      <c r="C1368" s="110">
        <v>3</v>
      </c>
      <c r="D1368" s="787">
        <v>0</v>
      </c>
      <c r="E1368" s="111" t="s">
        <v>30</v>
      </c>
      <c r="F1368" s="787">
        <v>0</v>
      </c>
      <c r="G1368" s="111" t="s">
        <v>30</v>
      </c>
      <c r="H1368" s="787">
        <v>999999</v>
      </c>
      <c r="I1368" s="110" t="s">
        <v>30</v>
      </c>
    </row>
    <row r="1369" spans="1:9" outlineLevel="1">
      <c r="B1369" s="27" t="s">
        <v>2958</v>
      </c>
      <c r="C1369" s="110">
        <v>4</v>
      </c>
      <c r="D1369" s="787">
        <v>999999</v>
      </c>
      <c r="E1369" s="788">
        <v>0.25</v>
      </c>
      <c r="F1369" s="787">
        <v>999999</v>
      </c>
      <c r="G1369" s="111" t="s">
        <v>30</v>
      </c>
      <c r="H1369" s="787">
        <v>0</v>
      </c>
      <c r="I1369" s="110" t="s">
        <v>30</v>
      </c>
    </row>
    <row r="1370" spans="1:9" outlineLevel="1">
      <c r="B1370" s="27"/>
      <c r="C1370" s="110">
        <v>5</v>
      </c>
      <c r="D1370" s="787">
        <v>999999</v>
      </c>
      <c r="E1370" s="788">
        <v>0.5</v>
      </c>
      <c r="F1370" s="787">
        <v>999999</v>
      </c>
      <c r="G1370" s="111" t="s">
        <v>30</v>
      </c>
      <c r="H1370" s="787">
        <v>0</v>
      </c>
      <c r="I1370" s="110" t="s">
        <v>30</v>
      </c>
    </row>
    <row r="1371" spans="1:9" outlineLevel="1">
      <c r="B1371" s="27"/>
      <c r="C1371" s="110">
        <v>6</v>
      </c>
      <c r="D1371" s="787">
        <v>999999</v>
      </c>
      <c r="E1371" s="788">
        <v>0.75</v>
      </c>
      <c r="F1371" s="787">
        <v>999999</v>
      </c>
      <c r="G1371" s="111" t="s">
        <v>30</v>
      </c>
      <c r="H1371" s="787">
        <v>0</v>
      </c>
      <c r="I1371" s="110" t="s">
        <v>30</v>
      </c>
    </row>
    <row r="1372" spans="1:9" outlineLevel="1">
      <c r="B1372" s="27" t="s">
        <v>2959</v>
      </c>
      <c r="C1372" s="110">
        <v>7</v>
      </c>
      <c r="D1372" s="787">
        <v>999999</v>
      </c>
      <c r="E1372" s="788">
        <v>0.25</v>
      </c>
      <c r="F1372" s="787">
        <v>0</v>
      </c>
      <c r="G1372" s="111" t="s">
        <v>30</v>
      </c>
      <c r="H1372" s="787">
        <v>999999</v>
      </c>
      <c r="I1372" s="110" t="s">
        <v>30</v>
      </c>
    </row>
    <row r="1373" spans="1:9" outlineLevel="1">
      <c r="B1373" s="27"/>
      <c r="C1373" s="110">
        <v>8</v>
      </c>
      <c r="D1373" s="787">
        <v>999999</v>
      </c>
      <c r="E1373" s="788">
        <v>0.5</v>
      </c>
      <c r="F1373" s="787">
        <v>0</v>
      </c>
      <c r="G1373" s="111" t="s">
        <v>30</v>
      </c>
      <c r="H1373" s="787">
        <v>999999</v>
      </c>
      <c r="I1373" s="110" t="s">
        <v>30</v>
      </c>
    </row>
    <row r="1374" spans="1:9" outlineLevel="1">
      <c r="B1374" s="27"/>
      <c r="C1374" s="110">
        <v>9</v>
      </c>
      <c r="D1374" s="787">
        <v>999999</v>
      </c>
      <c r="E1374" s="788">
        <v>0.75</v>
      </c>
      <c r="F1374" s="787">
        <v>0</v>
      </c>
      <c r="G1374" s="111" t="s">
        <v>30</v>
      </c>
      <c r="H1374" s="787">
        <v>999999</v>
      </c>
      <c r="I1374" s="110" t="s">
        <v>30</v>
      </c>
    </row>
    <row r="1375" spans="1:9" outlineLevel="1">
      <c r="B1375" s="27" t="s">
        <v>2958</v>
      </c>
      <c r="C1375" s="110">
        <v>10</v>
      </c>
      <c r="D1375" s="787">
        <v>0</v>
      </c>
      <c r="E1375" s="111" t="s">
        <v>30</v>
      </c>
      <c r="F1375" s="787">
        <v>999999</v>
      </c>
      <c r="G1375" s="788">
        <v>0.25</v>
      </c>
      <c r="H1375" s="787">
        <v>999999</v>
      </c>
      <c r="I1375" s="110" t="s">
        <v>30</v>
      </c>
    </row>
    <row r="1376" spans="1:9" outlineLevel="1">
      <c r="B1376" s="27"/>
      <c r="C1376" s="110">
        <v>11</v>
      </c>
      <c r="D1376" s="787">
        <v>0</v>
      </c>
      <c r="E1376" s="111" t="s">
        <v>30</v>
      </c>
      <c r="F1376" s="787">
        <v>999999</v>
      </c>
      <c r="G1376" s="788">
        <v>0.5</v>
      </c>
      <c r="H1376" s="787">
        <v>999999</v>
      </c>
      <c r="I1376" s="110" t="s">
        <v>30</v>
      </c>
    </row>
    <row r="1377" spans="1:54" outlineLevel="1">
      <c r="B1377" s="779"/>
      <c r="C1377" s="434">
        <v>12</v>
      </c>
      <c r="D1377" s="789">
        <v>0</v>
      </c>
      <c r="E1377" s="794" t="s">
        <v>30</v>
      </c>
      <c r="F1377" s="789">
        <v>999999</v>
      </c>
      <c r="G1377" s="790">
        <v>0.75</v>
      </c>
      <c r="H1377" s="789">
        <v>999999</v>
      </c>
      <c r="I1377" s="434" t="s">
        <v>30</v>
      </c>
    </row>
    <row r="1379" spans="1:54">
      <c r="A1379" s="14" t="s">
        <v>2844</v>
      </c>
    </row>
    <row r="1380" spans="1:54" outlineLevel="2"/>
    <row r="1381" spans="1:54" outlineLevel="2">
      <c r="C1381" s="89"/>
      <c r="D1381" s="89"/>
      <c r="E1381" s="719"/>
      <c r="F1381" s="719" t="s">
        <v>2863</v>
      </c>
      <c r="G1381" s="719"/>
      <c r="H1381" s="719"/>
      <c r="I1381" s="719"/>
      <c r="J1381" s="719"/>
      <c r="K1381" s="719"/>
      <c r="L1381" s="719"/>
      <c r="M1381" s="719"/>
      <c r="N1381" s="720"/>
      <c r="O1381" s="720"/>
      <c r="P1381" s="719" t="s">
        <v>2864</v>
      </c>
      <c r="Q1381" s="719"/>
      <c r="R1381" s="719"/>
      <c r="S1381" s="719"/>
      <c r="T1381" s="719"/>
      <c r="U1381" s="719"/>
      <c r="V1381" s="719"/>
      <c r="W1381" s="719"/>
      <c r="X1381" s="720"/>
      <c r="Y1381" s="720"/>
      <c r="Z1381" s="719" t="s">
        <v>2865</v>
      </c>
      <c r="AA1381" s="719"/>
      <c r="AB1381" s="719"/>
      <c r="AC1381" s="719"/>
      <c r="AD1381" s="719"/>
      <c r="AE1381" s="719"/>
      <c r="AF1381" s="719"/>
      <c r="AG1381" s="719"/>
      <c r="AH1381" s="720"/>
      <c r="AI1381" s="720"/>
      <c r="AJ1381" s="719" t="s">
        <v>2866</v>
      </c>
      <c r="AK1381" s="719"/>
      <c r="AL1381" s="719"/>
      <c r="AM1381" s="719"/>
      <c r="AN1381" s="719"/>
      <c r="AO1381" s="719"/>
      <c r="AP1381" s="719"/>
      <c r="AQ1381" s="719"/>
      <c r="AR1381" s="720"/>
      <c r="AS1381" s="720"/>
      <c r="AT1381" s="719" t="s">
        <v>2867</v>
      </c>
      <c r="AU1381" s="719"/>
      <c r="AV1381" s="719"/>
      <c r="AW1381" s="719"/>
      <c r="AX1381" s="719"/>
      <c r="AY1381" s="719"/>
      <c r="AZ1381" s="719"/>
      <c r="BA1381" s="719"/>
      <c r="BB1381" s="719"/>
    </row>
    <row r="1382" spans="1:54" outlineLevel="2">
      <c r="E1382" s="103"/>
      <c r="F1382" s="103" t="s">
        <v>2868</v>
      </c>
      <c r="G1382" s="103"/>
      <c r="H1382" s="103"/>
      <c r="I1382" s="40"/>
      <c r="J1382" s="40"/>
      <c r="K1382" s="103" t="s">
        <v>2869</v>
      </c>
      <c r="L1382" s="103"/>
      <c r="M1382" s="103"/>
      <c r="N1382" s="40"/>
      <c r="O1382" s="40"/>
      <c r="P1382" s="103" t="s">
        <v>2868</v>
      </c>
      <c r="Q1382" s="103"/>
      <c r="R1382" s="103"/>
      <c r="S1382" s="40"/>
      <c r="T1382" s="40"/>
      <c r="U1382" s="103" t="s">
        <v>2869</v>
      </c>
      <c r="V1382" s="103"/>
      <c r="W1382" s="103"/>
      <c r="X1382" s="40"/>
      <c r="Y1382" s="40"/>
      <c r="Z1382" s="103" t="s">
        <v>2868</v>
      </c>
      <c r="AA1382" s="103"/>
      <c r="AB1382" s="103"/>
      <c r="AC1382" s="40"/>
      <c r="AD1382" s="40"/>
      <c r="AE1382" s="103" t="s">
        <v>2869</v>
      </c>
      <c r="AF1382" s="103"/>
      <c r="AG1382" s="103"/>
      <c r="AH1382" s="40"/>
      <c r="AI1382" s="40"/>
      <c r="AJ1382" s="103" t="s">
        <v>2868</v>
      </c>
      <c r="AK1382" s="103"/>
      <c r="AL1382" s="103"/>
      <c r="AM1382" s="40"/>
      <c r="AN1382" s="40"/>
      <c r="AO1382" s="103" t="s">
        <v>2869</v>
      </c>
      <c r="AP1382" s="103"/>
      <c r="AQ1382" s="103"/>
      <c r="AR1382" s="40"/>
      <c r="AS1382" s="40"/>
      <c r="AT1382" s="103" t="s">
        <v>2868</v>
      </c>
      <c r="AU1382" s="103"/>
      <c r="AV1382" s="103"/>
      <c r="AW1382" s="40"/>
      <c r="AX1382" s="40"/>
      <c r="AY1382" s="103" t="s">
        <v>2869</v>
      </c>
      <c r="AZ1382" s="103"/>
      <c r="BA1382" s="103"/>
      <c r="BB1382" s="40"/>
    </row>
    <row r="1383" spans="1:54" outlineLevel="2">
      <c r="C1383" s="92"/>
      <c r="D1383" s="92"/>
      <c r="E1383" s="92">
        <v>0</v>
      </c>
      <c r="F1383" s="92">
        <v>0.25</v>
      </c>
      <c r="G1383" s="92">
        <v>0.5</v>
      </c>
      <c r="H1383" s="92">
        <v>0.75</v>
      </c>
      <c r="I1383" s="92">
        <v>1</v>
      </c>
      <c r="J1383" s="92">
        <v>0</v>
      </c>
      <c r="K1383" s="92">
        <v>0.25</v>
      </c>
      <c r="L1383" s="92">
        <v>0.5</v>
      </c>
      <c r="M1383" s="92">
        <v>0.75</v>
      </c>
      <c r="N1383" s="92">
        <v>1</v>
      </c>
      <c r="O1383" s="92">
        <v>0</v>
      </c>
      <c r="P1383" s="92">
        <v>0.25</v>
      </c>
      <c r="Q1383" s="92">
        <v>0.5</v>
      </c>
      <c r="R1383" s="92">
        <v>0.75</v>
      </c>
      <c r="S1383" s="92">
        <v>1</v>
      </c>
      <c r="T1383" s="92">
        <v>0</v>
      </c>
      <c r="U1383" s="92">
        <v>0.25</v>
      </c>
      <c r="V1383" s="92">
        <v>0.5</v>
      </c>
      <c r="W1383" s="92">
        <v>0.75</v>
      </c>
      <c r="X1383" s="92">
        <v>1</v>
      </c>
      <c r="Y1383" s="92">
        <v>0</v>
      </c>
      <c r="Z1383" s="92">
        <v>0.25</v>
      </c>
      <c r="AA1383" s="92">
        <v>0.5</v>
      </c>
      <c r="AB1383" s="92">
        <v>0.75</v>
      </c>
      <c r="AC1383" s="92">
        <v>1</v>
      </c>
      <c r="AD1383" s="92">
        <v>0</v>
      </c>
      <c r="AE1383" s="92">
        <v>0.25</v>
      </c>
      <c r="AF1383" s="92">
        <v>0.5</v>
      </c>
      <c r="AG1383" s="92">
        <v>0.75</v>
      </c>
      <c r="AH1383" s="92">
        <v>1</v>
      </c>
      <c r="AI1383" s="92">
        <v>0</v>
      </c>
      <c r="AJ1383" s="92">
        <v>0.25</v>
      </c>
      <c r="AK1383" s="92">
        <v>0.5</v>
      </c>
      <c r="AL1383" s="92">
        <v>0.75</v>
      </c>
      <c r="AM1383" s="92">
        <v>1</v>
      </c>
      <c r="AN1383" s="92">
        <v>0</v>
      </c>
      <c r="AO1383" s="92">
        <v>0.25</v>
      </c>
      <c r="AP1383" s="92">
        <v>0.5</v>
      </c>
      <c r="AQ1383" s="92">
        <v>0.75</v>
      </c>
      <c r="AR1383" s="92">
        <v>1</v>
      </c>
      <c r="AS1383" s="92">
        <v>0</v>
      </c>
      <c r="AT1383" s="92">
        <v>0.25</v>
      </c>
      <c r="AU1383" s="92">
        <v>0.5</v>
      </c>
      <c r="AV1383" s="92">
        <v>0.75</v>
      </c>
      <c r="AW1383" s="92">
        <v>1</v>
      </c>
      <c r="AX1383" s="92">
        <v>0</v>
      </c>
      <c r="AY1383" s="92">
        <v>0.25</v>
      </c>
      <c r="AZ1383" s="92">
        <v>0.5</v>
      </c>
      <c r="BA1383" s="92">
        <v>0.75</v>
      </c>
      <c r="BB1383" s="92">
        <v>1</v>
      </c>
    </row>
    <row r="1384" spans="1:54" outlineLevel="2">
      <c r="B1384" s="560" t="s">
        <v>2845</v>
      </c>
      <c r="C1384" s="89"/>
      <c r="D1384" s="89"/>
      <c r="E1384" s="89"/>
      <c r="F1384" s="89"/>
      <c r="G1384" s="89"/>
      <c r="H1384" s="89"/>
      <c r="I1384" s="89"/>
      <c r="J1384" s="89"/>
      <c r="K1384" s="89"/>
      <c r="L1384" s="89"/>
      <c r="M1384" s="89"/>
      <c r="N1384" s="89"/>
      <c r="O1384" s="89"/>
      <c r="P1384" s="89"/>
      <c r="Q1384" s="89"/>
      <c r="R1384" s="89"/>
      <c r="S1384" s="89"/>
      <c r="T1384" s="89"/>
      <c r="U1384" s="89"/>
      <c r="V1384" s="89"/>
      <c r="W1384" s="89"/>
      <c r="X1384" s="89"/>
      <c r="Y1384" s="89"/>
      <c r="Z1384" s="89"/>
      <c r="AA1384" s="89"/>
      <c r="AB1384" s="89"/>
      <c r="AC1384" s="89"/>
      <c r="AD1384" s="89"/>
      <c r="AE1384" s="89"/>
      <c r="AF1384" s="89"/>
      <c r="AG1384" s="89"/>
      <c r="AH1384" s="89"/>
      <c r="AI1384" s="89"/>
      <c r="AJ1384" s="89"/>
      <c r="AK1384" s="89"/>
      <c r="AL1384" s="89"/>
      <c r="AM1384" s="89"/>
      <c r="AN1384" s="89"/>
      <c r="AO1384" s="89"/>
      <c r="AP1384" s="89"/>
      <c r="AQ1384" s="89"/>
      <c r="AR1384" s="89"/>
      <c r="AS1384" s="89"/>
      <c r="AT1384" s="89"/>
      <c r="AU1384" s="89"/>
      <c r="AV1384" s="89"/>
      <c r="AW1384" s="89"/>
      <c r="AX1384" s="89"/>
      <c r="AY1384" s="89"/>
      <c r="AZ1384" s="89"/>
      <c r="BA1384" s="89"/>
      <c r="BB1384" s="89"/>
    </row>
    <row r="1385" spans="1:54" outlineLevel="2">
      <c r="B1385" s="25" t="s">
        <v>2846</v>
      </c>
      <c r="C1385" t="s">
        <v>2847</v>
      </c>
      <c r="D1385" t="s">
        <v>2243</v>
      </c>
      <c r="E1385">
        <v>0</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row>
    <row r="1386" spans="1:54" outlineLevel="2">
      <c r="B1386" s="25"/>
      <c r="C1386" t="s">
        <v>2848</v>
      </c>
      <c r="D1386" t="s">
        <v>2243</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0</v>
      </c>
      <c r="AY1386">
        <v>0</v>
      </c>
      <c r="AZ1386">
        <v>0</v>
      </c>
      <c r="BA1386">
        <v>0</v>
      </c>
      <c r="BB1386">
        <v>0</v>
      </c>
    </row>
    <row r="1387" spans="1:54" outlineLevel="2">
      <c r="B1387" s="25"/>
      <c r="C1387" t="s">
        <v>2849</v>
      </c>
      <c r="D1387" t="s">
        <v>2243</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0</v>
      </c>
    </row>
    <row r="1388" spans="1:54" outlineLevel="2">
      <c r="B1388" s="25"/>
      <c r="C1388" t="s">
        <v>2850</v>
      </c>
      <c r="D1388" t="s">
        <v>2243</v>
      </c>
      <c r="E1388">
        <v>0</v>
      </c>
      <c r="F1388">
        <v>0</v>
      </c>
      <c r="G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row>
    <row r="1389" spans="1:54" outlineLevel="2">
      <c r="B1389" s="25"/>
      <c r="C1389" t="s">
        <v>2851</v>
      </c>
      <c r="D1389" t="s">
        <v>2243</v>
      </c>
      <c r="E1389">
        <v>0</v>
      </c>
      <c r="F1389">
        <v>0</v>
      </c>
      <c r="G1389">
        <v>0</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c r="BA1389">
        <v>0</v>
      </c>
      <c r="BB1389">
        <v>0</v>
      </c>
    </row>
    <row r="1390" spans="1:54" outlineLevel="2">
      <c r="B1390" s="25"/>
      <c r="C1390" t="s">
        <v>2852</v>
      </c>
      <c r="D1390" t="s">
        <v>2243</v>
      </c>
      <c r="E1390">
        <v>0</v>
      </c>
      <c r="F1390">
        <v>0.19265830415682156</v>
      </c>
      <c r="G1390">
        <v>0.13592600950083336</v>
      </c>
      <c r="H1390">
        <v>7.9193714844845164E-2</v>
      </c>
      <c r="I1390">
        <v>0</v>
      </c>
      <c r="J1390">
        <v>0</v>
      </c>
      <c r="K1390">
        <v>0</v>
      </c>
      <c r="L1390">
        <v>0</v>
      </c>
      <c r="M1390">
        <v>0</v>
      </c>
      <c r="N1390">
        <v>0</v>
      </c>
      <c r="O1390">
        <v>0</v>
      </c>
      <c r="P1390">
        <v>0.23489440590574445</v>
      </c>
      <c r="Q1390">
        <v>0.17364847391930155</v>
      </c>
      <c r="R1390">
        <v>0.11240254193285867</v>
      </c>
      <c r="S1390">
        <v>0</v>
      </c>
      <c r="T1390">
        <v>0</v>
      </c>
      <c r="U1390">
        <v>0</v>
      </c>
      <c r="V1390">
        <v>0</v>
      </c>
      <c r="W1390">
        <v>0</v>
      </c>
      <c r="X1390">
        <v>0</v>
      </c>
      <c r="Y1390">
        <v>0</v>
      </c>
      <c r="Z1390">
        <v>0.2360368385054035</v>
      </c>
      <c r="AA1390">
        <v>0.17148567506397069</v>
      </c>
      <c r="AB1390">
        <v>0.10343603590317148</v>
      </c>
      <c r="AC1390">
        <v>0</v>
      </c>
      <c r="AD1390">
        <v>0</v>
      </c>
      <c r="AE1390">
        <v>0</v>
      </c>
      <c r="AF1390">
        <v>0</v>
      </c>
      <c r="AG1390">
        <v>0</v>
      </c>
      <c r="AH1390">
        <v>0</v>
      </c>
      <c r="AI1390">
        <v>0</v>
      </c>
      <c r="AJ1390">
        <v>0.15948987007475948</v>
      </c>
      <c r="AK1390">
        <v>0.10997409658204171</v>
      </c>
      <c r="AL1390">
        <v>6.3694481009240647E-2</v>
      </c>
      <c r="AM1390">
        <v>0</v>
      </c>
      <c r="AN1390">
        <v>0</v>
      </c>
      <c r="AO1390">
        <v>0</v>
      </c>
      <c r="AP1390">
        <v>0</v>
      </c>
      <c r="AQ1390">
        <v>0</v>
      </c>
      <c r="AR1390">
        <v>0</v>
      </c>
      <c r="AS1390">
        <v>0</v>
      </c>
      <c r="AT1390">
        <v>0.15075406327437743</v>
      </c>
      <c r="AU1390">
        <v>0.10920730133876129</v>
      </c>
      <c r="AV1390">
        <v>6.8509833901827036E-2</v>
      </c>
      <c r="AW1390">
        <v>0</v>
      </c>
      <c r="AX1390">
        <v>0</v>
      </c>
      <c r="AY1390">
        <v>0</v>
      </c>
      <c r="AZ1390">
        <v>0</v>
      </c>
      <c r="BA1390">
        <v>0</v>
      </c>
      <c r="BB1390">
        <v>0</v>
      </c>
    </row>
    <row r="1391" spans="1:54" outlineLevel="2">
      <c r="B1391" s="25"/>
      <c r="C1391" t="s">
        <v>2853</v>
      </c>
      <c r="D1391" t="s">
        <v>2243</v>
      </c>
      <c r="E1391">
        <v>0</v>
      </c>
      <c r="F1391">
        <v>0.14765837634102613</v>
      </c>
      <c r="G1391">
        <v>0.10533375109734291</v>
      </c>
      <c r="H1391">
        <v>6.3009125853659656E-2</v>
      </c>
      <c r="I1391">
        <v>0</v>
      </c>
      <c r="J1391">
        <v>0</v>
      </c>
      <c r="K1391">
        <v>0.15288808512306357</v>
      </c>
      <c r="L1391">
        <v>0.11014514538557045</v>
      </c>
      <c r="M1391">
        <v>6.7402205648077362E-2</v>
      </c>
      <c r="N1391">
        <v>0</v>
      </c>
      <c r="O1391">
        <v>0</v>
      </c>
      <c r="P1391">
        <v>0.18426320354853964</v>
      </c>
      <c r="Q1391">
        <v>0.13740261005295454</v>
      </c>
      <c r="R1391">
        <v>9.0542016557369404E-2</v>
      </c>
      <c r="S1391">
        <v>0</v>
      </c>
      <c r="T1391">
        <v>0</v>
      </c>
      <c r="U1391">
        <v>0.19907569536636543</v>
      </c>
      <c r="V1391">
        <v>0.14989768832754241</v>
      </c>
      <c r="W1391">
        <v>0.10042905427585894</v>
      </c>
      <c r="X1391">
        <v>0</v>
      </c>
      <c r="Y1391">
        <v>0</v>
      </c>
      <c r="Z1391">
        <v>0.21215133357217891</v>
      </c>
      <c r="AA1391">
        <v>0.15150699452276162</v>
      </c>
      <c r="AB1391">
        <v>9.0400221004223263E-2</v>
      </c>
      <c r="AC1391">
        <v>0</v>
      </c>
      <c r="AD1391">
        <v>0</v>
      </c>
      <c r="AE1391">
        <v>0.21221873167562899</v>
      </c>
      <c r="AF1391">
        <v>0.15662526554480877</v>
      </c>
      <c r="AG1391">
        <v>9.5634958420052096E-2</v>
      </c>
      <c r="AH1391">
        <v>0</v>
      </c>
      <c r="AI1391">
        <v>0</v>
      </c>
      <c r="AJ1391">
        <v>0.16181760251352606</v>
      </c>
      <c r="AK1391">
        <v>0.11396249188355267</v>
      </c>
      <c r="AL1391">
        <v>6.6960018125042681E-2</v>
      </c>
      <c r="AM1391">
        <v>0</v>
      </c>
      <c r="AN1391">
        <v>0</v>
      </c>
      <c r="AO1391">
        <v>0.16471854580567052</v>
      </c>
      <c r="AP1391">
        <v>0.1163286216083608</v>
      </c>
      <c r="AQ1391">
        <v>6.9367395709010862E-2</v>
      </c>
      <c r="AR1391">
        <v>0</v>
      </c>
      <c r="AS1391">
        <v>0</v>
      </c>
      <c r="AT1391">
        <v>0.16047656343571651</v>
      </c>
      <c r="AU1391">
        <v>0.10951196026487317</v>
      </c>
      <c r="AV1391">
        <v>6.449495168382198E-2</v>
      </c>
      <c r="AW1391">
        <v>0</v>
      </c>
      <c r="AX1391">
        <v>0</v>
      </c>
      <c r="AY1391">
        <v>0.17083020195296231</v>
      </c>
      <c r="AZ1391">
        <v>0.12616514679390237</v>
      </c>
      <c r="BA1391">
        <v>8.0284816693201005E-2</v>
      </c>
      <c r="BB1391">
        <v>0</v>
      </c>
    </row>
    <row r="1392" spans="1:54" outlineLevel="2">
      <c r="B1392" s="25"/>
      <c r="C1392" t="s">
        <v>2854</v>
      </c>
      <c r="D1392" t="s">
        <v>2243</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0</v>
      </c>
      <c r="AU1392">
        <v>0</v>
      </c>
      <c r="AV1392">
        <v>0</v>
      </c>
      <c r="AW1392">
        <v>0</v>
      </c>
      <c r="AX1392">
        <v>0</v>
      </c>
      <c r="AY1392">
        <v>0</v>
      </c>
      <c r="AZ1392">
        <v>0</v>
      </c>
      <c r="BA1392">
        <v>0</v>
      </c>
      <c r="BB1392">
        <v>0</v>
      </c>
    </row>
    <row r="1393" spans="2:54" outlineLevel="2">
      <c r="B1393" s="25" t="s">
        <v>2855</v>
      </c>
      <c r="C1393" t="s">
        <v>2847</v>
      </c>
      <c r="D1393" t="s">
        <v>2243</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0</v>
      </c>
    </row>
    <row r="1394" spans="2:54" outlineLevel="2">
      <c r="B1394" s="25"/>
      <c r="C1394" t="s">
        <v>2848</v>
      </c>
      <c r="D1394" t="s">
        <v>2243</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row>
    <row r="1395" spans="2:54" outlineLevel="2">
      <c r="B1395" s="25"/>
      <c r="C1395" t="s">
        <v>2849</v>
      </c>
      <c r="D1395" t="s">
        <v>2243</v>
      </c>
      <c r="E1395">
        <v>0</v>
      </c>
      <c r="F1395">
        <v>0</v>
      </c>
      <c r="G1395">
        <v>0</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0</v>
      </c>
    </row>
    <row r="1396" spans="2:54" outlineLevel="2">
      <c r="B1396" s="25"/>
      <c r="C1396" t="s">
        <v>2850</v>
      </c>
      <c r="D1396" t="s">
        <v>2243</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row>
    <row r="1397" spans="2:54" outlineLevel="2">
      <c r="B1397" s="25"/>
      <c r="C1397" t="s">
        <v>2851</v>
      </c>
      <c r="D1397" t="s">
        <v>2243</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row>
    <row r="1398" spans="2:54" outlineLevel="2">
      <c r="B1398" s="25"/>
      <c r="C1398" t="s">
        <v>2852</v>
      </c>
      <c r="D1398" t="s">
        <v>2243</v>
      </c>
      <c r="E1398">
        <v>0</v>
      </c>
      <c r="F1398">
        <v>0.16543064472443841</v>
      </c>
      <c r="G1398">
        <v>0.11459906481210785</v>
      </c>
      <c r="H1398">
        <v>6.3767484899777321E-2</v>
      </c>
      <c r="I1398">
        <v>0</v>
      </c>
      <c r="J1398">
        <v>0</v>
      </c>
      <c r="K1398">
        <v>0</v>
      </c>
      <c r="L1398">
        <v>0</v>
      </c>
      <c r="M1398">
        <v>0</v>
      </c>
      <c r="N1398">
        <v>0</v>
      </c>
      <c r="O1398">
        <v>0</v>
      </c>
      <c r="P1398">
        <v>0.18884024913743347</v>
      </c>
      <c r="Q1398">
        <v>0.14747635101560314</v>
      </c>
      <c r="R1398">
        <v>0.10793669088067329</v>
      </c>
      <c r="S1398">
        <v>0</v>
      </c>
      <c r="T1398">
        <v>0</v>
      </c>
      <c r="U1398">
        <v>0</v>
      </c>
      <c r="V1398">
        <v>0</v>
      </c>
      <c r="W1398">
        <v>0</v>
      </c>
      <c r="X1398">
        <v>0</v>
      </c>
      <c r="Y1398">
        <v>0</v>
      </c>
      <c r="Z1398">
        <v>0.18745911817939137</v>
      </c>
      <c r="AA1398">
        <v>0.14046293959894002</v>
      </c>
      <c r="AB1398">
        <v>8.7445326469980933E-2</v>
      </c>
      <c r="AC1398">
        <v>0</v>
      </c>
      <c r="AD1398">
        <v>0</v>
      </c>
      <c r="AE1398">
        <v>0</v>
      </c>
      <c r="AF1398">
        <v>0</v>
      </c>
      <c r="AG1398">
        <v>0</v>
      </c>
      <c r="AH1398">
        <v>0</v>
      </c>
      <c r="AI1398">
        <v>0</v>
      </c>
      <c r="AJ1398">
        <v>0.162284062219061</v>
      </c>
      <c r="AK1398">
        <v>0.10784338700149806</v>
      </c>
      <c r="AL1398">
        <v>5.6228230796636594E-2</v>
      </c>
      <c r="AM1398">
        <v>0</v>
      </c>
      <c r="AN1398">
        <v>0</v>
      </c>
      <c r="AO1398">
        <v>0</v>
      </c>
      <c r="AP1398">
        <v>0</v>
      </c>
      <c r="AQ1398">
        <v>0</v>
      </c>
      <c r="AR1398">
        <v>0</v>
      </c>
      <c r="AS1398">
        <v>0</v>
      </c>
      <c r="AT1398">
        <v>0.13489542095558654</v>
      </c>
      <c r="AU1398">
        <v>9.8070351243756182E-2</v>
      </c>
      <c r="AV1398">
        <v>5.5722690424962161E-2</v>
      </c>
      <c r="AW1398">
        <v>0</v>
      </c>
      <c r="AX1398">
        <v>0</v>
      </c>
      <c r="AY1398">
        <v>0</v>
      </c>
      <c r="AZ1398">
        <v>0</v>
      </c>
      <c r="BA1398">
        <v>0</v>
      </c>
      <c r="BB1398">
        <v>0</v>
      </c>
    </row>
    <row r="1399" spans="2:54" outlineLevel="2">
      <c r="B1399" s="25"/>
      <c r="C1399" t="s">
        <v>2853</v>
      </c>
      <c r="D1399" t="s">
        <v>2243</v>
      </c>
      <c r="E1399">
        <v>0</v>
      </c>
      <c r="F1399">
        <v>8.0691430953691648E-2</v>
      </c>
      <c r="G1399">
        <v>7.0723522652923948E-2</v>
      </c>
      <c r="H1399">
        <v>5.3439292338287384E-2</v>
      </c>
      <c r="I1399">
        <v>0</v>
      </c>
      <c r="J1399">
        <v>0</v>
      </c>
      <c r="K1399">
        <v>0.10697087993706722</v>
      </c>
      <c r="L1399">
        <v>8.0954580825217032E-2</v>
      </c>
      <c r="M1399">
        <v>5.4423494338291842E-2</v>
      </c>
      <c r="N1399">
        <v>0</v>
      </c>
      <c r="O1399">
        <v>0</v>
      </c>
      <c r="P1399">
        <v>0.13822678621293963</v>
      </c>
      <c r="Q1399">
        <v>0.10399730178389363</v>
      </c>
      <c r="R1399">
        <v>6.9767817354847633E-2</v>
      </c>
      <c r="S1399">
        <v>0</v>
      </c>
      <c r="T1399">
        <v>0</v>
      </c>
      <c r="U1399">
        <v>0.13819328001088313</v>
      </c>
      <c r="V1399">
        <v>0.11038756837245081</v>
      </c>
      <c r="W1399">
        <v>8.2581856734018508E-2</v>
      </c>
      <c r="X1399">
        <v>0</v>
      </c>
      <c r="Y1399">
        <v>0</v>
      </c>
      <c r="Z1399">
        <v>0.19805342208827265</v>
      </c>
      <c r="AA1399">
        <v>0.16031155832746433</v>
      </c>
      <c r="AB1399">
        <v>9.0778603379529976E-2</v>
      </c>
      <c r="AC1399">
        <v>0</v>
      </c>
      <c r="AD1399">
        <v>0</v>
      </c>
      <c r="AE1399">
        <v>0.1890023328532407</v>
      </c>
      <c r="AF1399">
        <v>0.16190089438531494</v>
      </c>
      <c r="AG1399">
        <v>9.9427455265824083E-2</v>
      </c>
      <c r="AH1399">
        <v>0</v>
      </c>
      <c r="AI1399">
        <v>0</v>
      </c>
      <c r="AJ1399">
        <v>0.13077940929459189</v>
      </c>
      <c r="AK1399">
        <v>8.7830289940285577E-2</v>
      </c>
      <c r="AL1399">
        <v>4.6154735214187087E-2</v>
      </c>
      <c r="AM1399">
        <v>0</v>
      </c>
      <c r="AN1399">
        <v>0</v>
      </c>
      <c r="AO1399">
        <v>0.14087625706631046</v>
      </c>
      <c r="AP1399">
        <v>8.8357967707799884E-2</v>
      </c>
      <c r="AQ1399">
        <v>4.828725865741948E-2</v>
      </c>
      <c r="AR1399">
        <v>0</v>
      </c>
      <c r="AS1399">
        <v>0</v>
      </c>
      <c r="AT1399">
        <v>0.12090142960313231</v>
      </c>
      <c r="AU1399">
        <v>8.2290337440741199E-2</v>
      </c>
      <c r="AV1399">
        <v>4.6786405900498276E-2</v>
      </c>
      <c r="AW1399">
        <v>0</v>
      </c>
      <c r="AX1399">
        <v>0</v>
      </c>
      <c r="AY1399">
        <v>0.13057093548751375</v>
      </c>
      <c r="AZ1399">
        <v>8.9893816090286002E-2</v>
      </c>
      <c r="BA1399">
        <v>5.2181243362784818E-2</v>
      </c>
      <c r="BB1399">
        <v>0</v>
      </c>
    </row>
    <row r="1400" spans="2:54" outlineLevel="2">
      <c r="B1400" s="25"/>
      <c r="C1400" t="s">
        <v>2854</v>
      </c>
      <c r="D1400" t="s">
        <v>2243</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row>
    <row r="1401" spans="2:54" outlineLevel="2">
      <c r="B1401" s="25" t="s">
        <v>2856</v>
      </c>
      <c r="C1401" t="s">
        <v>2847</v>
      </c>
      <c r="D1401" t="s">
        <v>2243</v>
      </c>
      <c r="E1401">
        <v>0</v>
      </c>
      <c r="F1401">
        <v>0</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c r="BA1401">
        <v>0</v>
      </c>
      <c r="BB1401">
        <v>0</v>
      </c>
    </row>
    <row r="1402" spans="2:54" outlineLevel="2">
      <c r="B1402" s="25"/>
      <c r="C1402" t="s">
        <v>2848</v>
      </c>
      <c r="D1402" t="s">
        <v>2243</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0</v>
      </c>
      <c r="AW1402">
        <v>0</v>
      </c>
      <c r="AX1402">
        <v>0</v>
      </c>
      <c r="AY1402">
        <v>0</v>
      </c>
      <c r="AZ1402">
        <v>0</v>
      </c>
      <c r="BA1402">
        <v>0</v>
      </c>
      <c r="BB1402">
        <v>0</v>
      </c>
    </row>
    <row r="1403" spans="2:54" outlineLevel="2">
      <c r="B1403" s="25"/>
      <c r="C1403" t="s">
        <v>2849</v>
      </c>
      <c r="D1403" t="s">
        <v>2243</v>
      </c>
      <c r="E1403">
        <v>0</v>
      </c>
      <c r="F1403">
        <v>0</v>
      </c>
      <c r="G1403">
        <v>0</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row>
    <row r="1404" spans="2:54" outlineLevel="2">
      <c r="B1404" s="25"/>
      <c r="C1404" t="s">
        <v>2850</v>
      </c>
      <c r="D1404" t="s">
        <v>2243</v>
      </c>
      <c r="E1404">
        <v>0</v>
      </c>
      <c r="F1404">
        <v>0</v>
      </c>
      <c r="G1404">
        <v>0</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0</v>
      </c>
      <c r="BB1404">
        <v>0</v>
      </c>
    </row>
    <row r="1405" spans="2:54" outlineLevel="2">
      <c r="B1405" s="25"/>
      <c r="C1405" t="s">
        <v>2851</v>
      </c>
      <c r="D1405" t="s">
        <v>2243</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row>
    <row r="1406" spans="2:54" outlineLevel="2">
      <c r="B1406" s="25"/>
      <c r="C1406" t="s">
        <v>2852</v>
      </c>
      <c r="D1406" t="s">
        <v>2243</v>
      </c>
      <c r="E1406">
        <v>0</v>
      </c>
      <c r="F1406">
        <v>0.22441564045189616</v>
      </c>
      <c r="G1406">
        <v>0.15860727385449477</v>
      </c>
      <c r="H1406">
        <v>9.2798907257093388E-2</v>
      </c>
      <c r="I1406">
        <v>0</v>
      </c>
      <c r="J1406">
        <v>0</v>
      </c>
      <c r="K1406">
        <v>0</v>
      </c>
      <c r="L1406">
        <v>0</v>
      </c>
      <c r="M1406">
        <v>0</v>
      </c>
      <c r="N1406">
        <v>0</v>
      </c>
      <c r="O1406">
        <v>0</v>
      </c>
      <c r="P1406">
        <v>0.25042647872101959</v>
      </c>
      <c r="Q1406">
        <v>0.19501362281509763</v>
      </c>
      <c r="R1406">
        <v>0.12331318649027251</v>
      </c>
      <c r="S1406">
        <v>0</v>
      </c>
      <c r="T1406">
        <v>0</v>
      </c>
      <c r="U1406">
        <v>0</v>
      </c>
      <c r="V1406">
        <v>0</v>
      </c>
      <c r="W1406">
        <v>0</v>
      </c>
      <c r="X1406">
        <v>0</v>
      </c>
      <c r="Y1406">
        <v>0</v>
      </c>
      <c r="Z1406">
        <v>0.27860535239752443</v>
      </c>
      <c r="AA1406">
        <v>0.19368441010522525</v>
      </c>
      <c r="AB1406">
        <v>0.11165956930939525</v>
      </c>
      <c r="AC1406">
        <v>0</v>
      </c>
      <c r="AD1406">
        <v>0</v>
      </c>
      <c r="AE1406">
        <v>0</v>
      </c>
      <c r="AF1406">
        <v>0</v>
      </c>
      <c r="AG1406">
        <v>0</v>
      </c>
      <c r="AH1406">
        <v>0</v>
      </c>
      <c r="AI1406">
        <v>0</v>
      </c>
      <c r="AJ1406">
        <v>0.200281678861707</v>
      </c>
      <c r="AK1406">
        <v>0.14106225054506194</v>
      </c>
      <c r="AL1406">
        <v>8.6931914864838575E-2</v>
      </c>
      <c r="AM1406">
        <v>0</v>
      </c>
      <c r="AN1406">
        <v>0</v>
      </c>
      <c r="AO1406">
        <v>0</v>
      </c>
      <c r="AP1406">
        <v>0</v>
      </c>
      <c r="AQ1406">
        <v>0</v>
      </c>
      <c r="AR1406">
        <v>0</v>
      </c>
      <c r="AS1406">
        <v>0</v>
      </c>
      <c r="AT1406">
        <v>0.1973908949866266</v>
      </c>
      <c r="AU1406">
        <v>0.13030743037396833</v>
      </c>
      <c r="AV1406">
        <v>8.3861220665263886E-2</v>
      </c>
      <c r="AW1406">
        <v>0</v>
      </c>
      <c r="AX1406">
        <v>0</v>
      </c>
      <c r="AY1406">
        <v>0</v>
      </c>
      <c r="AZ1406">
        <v>0</v>
      </c>
      <c r="BA1406">
        <v>0</v>
      </c>
      <c r="BB1406">
        <v>0</v>
      </c>
    </row>
    <row r="1407" spans="2:54" outlineLevel="2">
      <c r="B1407" s="25"/>
      <c r="C1407" t="s">
        <v>2853</v>
      </c>
      <c r="D1407" t="s">
        <v>2243</v>
      </c>
      <c r="E1407">
        <v>0</v>
      </c>
      <c r="F1407">
        <v>0.23434280167148952</v>
      </c>
      <c r="G1407">
        <v>0.15864201260543681</v>
      </c>
      <c r="H1407">
        <v>8.2941223539384101E-2</v>
      </c>
      <c r="I1407">
        <v>0</v>
      </c>
      <c r="J1407">
        <v>0</v>
      </c>
      <c r="K1407">
        <v>0.22754809140527432</v>
      </c>
      <c r="L1407">
        <v>0.16136621016002883</v>
      </c>
      <c r="M1407">
        <v>9.3568805702616553E-2</v>
      </c>
      <c r="N1407">
        <v>0</v>
      </c>
      <c r="O1407">
        <v>0</v>
      </c>
      <c r="P1407">
        <v>0.29146448454404772</v>
      </c>
      <c r="Q1407">
        <v>0.20539879526357208</v>
      </c>
      <c r="R1407">
        <v>0.1249088510221241</v>
      </c>
      <c r="S1407">
        <v>0</v>
      </c>
      <c r="T1407">
        <v>0</v>
      </c>
      <c r="U1407">
        <v>0.27206500324946942</v>
      </c>
      <c r="V1407">
        <v>0.19396411021598106</v>
      </c>
      <c r="W1407">
        <v>0.12675239206408387</v>
      </c>
      <c r="X1407">
        <v>0</v>
      </c>
      <c r="Y1407">
        <v>0</v>
      </c>
      <c r="Z1407">
        <v>0.22771770269080571</v>
      </c>
      <c r="AA1407">
        <v>0.16985401873732295</v>
      </c>
      <c r="AB1407">
        <v>0.11292940640737181</v>
      </c>
      <c r="AC1407">
        <v>0</v>
      </c>
      <c r="AD1407">
        <v>0</v>
      </c>
      <c r="AE1407">
        <v>0.2468257774106889</v>
      </c>
      <c r="AF1407">
        <v>0.18128679191616787</v>
      </c>
      <c r="AG1407">
        <v>0.10929612095808383</v>
      </c>
      <c r="AH1407">
        <v>0</v>
      </c>
      <c r="AI1407">
        <v>0</v>
      </c>
      <c r="AJ1407">
        <v>0.16551391494399439</v>
      </c>
      <c r="AK1407">
        <v>0.14059560210332472</v>
      </c>
      <c r="AL1407">
        <v>9.018719594977348E-2</v>
      </c>
      <c r="AM1407">
        <v>0</v>
      </c>
      <c r="AN1407">
        <v>0</v>
      </c>
      <c r="AO1407">
        <v>0.1942670709232292</v>
      </c>
      <c r="AP1407">
        <v>0.14275998937751827</v>
      </c>
      <c r="AQ1407">
        <v>8.9011598115225132E-2</v>
      </c>
      <c r="AR1407">
        <v>0</v>
      </c>
      <c r="AS1407">
        <v>0</v>
      </c>
      <c r="AT1407">
        <v>0.20200590974300869</v>
      </c>
      <c r="AU1407">
        <v>0.13535612376503398</v>
      </c>
      <c r="AV1407">
        <v>8.0977291607447738E-2</v>
      </c>
      <c r="AW1407">
        <v>0</v>
      </c>
      <c r="AX1407">
        <v>0</v>
      </c>
      <c r="AY1407">
        <v>0.21472285573129746</v>
      </c>
      <c r="AZ1407">
        <v>0.15710267253307769</v>
      </c>
      <c r="BA1407">
        <v>0.10882673824007333</v>
      </c>
      <c r="BB1407">
        <v>0</v>
      </c>
    </row>
    <row r="1408" spans="2:54" outlineLevel="2">
      <c r="B1408" s="448"/>
      <c r="C1408" s="92" t="s">
        <v>2854</v>
      </c>
      <c r="D1408" s="92" t="s">
        <v>2243</v>
      </c>
      <c r="E1408" s="92">
        <v>0</v>
      </c>
      <c r="F1408" s="92">
        <v>0</v>
      </c>
      <c r="G1408" s="92">
        <v>0</v>
      </c>
      <c r="H1408" s="92">
        <v>0</v>
      </c>
      <c r="I1408" s="92">
        <v>0</v>
      </c>
      <c r="J1408" s="92">
        <v>0</v>
      </c>
      <c r="K1408" s="92">
        <v>0</v>
      </c>
      <c r="L1408" s="92">
        <v>0</v>
      </c>
      <c r="M1408" s="92">
        <v>0</v>
      </c>
      <c r="N1408" s="92">
        <v>0</v>
      </c>
      <c r="O1408" s="92">
        <v>0</v>
      </c>
      <c r="P1408" s="92">
        <v>0</v>
      </c>
      <c r="Q1408" s="92">
        <v>0</v>
      </c>
      <c r="R1408" s="92">
        <v>0</v>
      </c>
      <c r="S1408" s="92">
        <v>0</v>
      </c>
      <c r="T1408" s="92">
        <v>0</v>
      </c>
      <c r="U1408" s="92">
        <v>0</v>
      </c>
      <c r="V1408" s="92">
        <v>0</v>
      </c>
      <c r="W1408" s="92">
        <v>0</v>
      </c>
      <c r="X1408" s="92">
        <v>0</v>
      </c>
      <c r="Y1408" s="92">
        <v>0</v>
      </c>
      <c r="Z1408" s="92">
        <v>0</v>
      </c>
      <c r="AA1408" s="92">
        <v>0</v>
      </c>
      <c r="AB1408" s="92">
        <v>0</v>
      </c>
      <c r="AC1408" s="92">
        <v>0</v>
      </c>
      <c r="AD1408" s="92">
        <v>0</v>
      </c>
      <c r="AE1408" s="92">
        <v>0</v>
      </c>
      <c r="AF1408" s="92">
        <v>0</v>
      </c>
      <c r="AG1408" s="92">
        <v>0</v>
      </c>
      <c r="AH1408" s="92">
        <v>0</v>
      </c>
      <c r="AI1408" s="92">
        <v>0</v>
      </c>
      <c r="AJ1408" s="92">
        <v>0</v>
      </c>
      <c r="AK1408" s="92">
        <v>0</v>
      </c>
      <c r="AL1408" s="92">
        <v>0</v>
      </c>
      <c r="AM1408" s="92">
        <v>0</v>
      </c>
      <c r="AN1408" s="92">
        <v>0</v>
      </c>
      <c r="AO1408" s="92">
        <v>0</v>
      </c>
      <c r="AP1408" s="92">
        <v>0</v>
      </c>
      <c r="AQ1408" s="92">
        <v>0</v>
      </c>
      <c r="AR1408" s="92">
        <v>0</v>
      </c>
      <c r="AS1408" s="92">
        <v>0</v>
      </c>
      <c r="AT1408" s="92">
        <v>0</v>
      </c>
      <c r="AU1408" s="92">
        <v>0</v>
      </c>
      <c r="AV1408" s="92">
        <v>0</v>
      </c>
      <c r="AW1408" s="92">
        <v>0</v>
      </c>
      <c r="AX1408" s="92">
        <v>0</v>
      </c>
      <c r="AY1408" s="92">
        <v>0</v>
      </c>
      <c r="AZ1408" s="92">
        <v>0</v>
      </c>
      <c r="BA1408" s="92">
        <v>0</v>
      </c>
      <c r="BB1408" s="92">
        <v>0</v>
      </c>
    </row>
    <row r="1409" spans="2:54" outlineLevel="2">
      <c r="B1409" s="560" t="s">
        <v>2875</v>
      </c>
      <c r="C1409" s="89"/>
      <c r="D1409" s="89"/>
      <c r="E1409" s="89"/>
      <c r="F1409" s="89"/>
      <c r="G1409" s="89"/>
      <c r="H1409" s="89"/>
      <c r="I1409" s="89"/>
      <c r="J1409" s="89"/>
      <c r="K1409" s="89"/>
      <c r="L1409" s="89"/>
      <c r="M1409" s="89"/>
      <c r="N1409" s="89"/>
      <c r="O1409" s="89"/>
      <c r="P1409" s="89"/>
      <c r="Q1409" s="89"/>
      <c r="R1409" s="89"/>
      <c r="S1409" s="89"/>
      <c r="T1409" s="89"/>
      <c r="U1409" s="89"/>
      <c r="V1409" s="89"/>
      <c r="W1409" s="89"/>
      <c r="X1409" s="89"/>
      <c r="Y1409" s="89"/>
      <c r="Z1409" s="89"/>
      <c r="AA1409" s="89"/>
      <c r="AB1409" s="89"/>
      <c r="AC1409" s="89"/>
      <c r="AD1409" s="89"/>
      <c r="AE1409" s="89"/>
      <c r="AF1409" s="89"/>
      <c r="AG1409" s="89"/>
      <c r="AH1409" s="89"/>
      <c r="AI1409" s="89"/>
      <c r="AJ1409" s="89"/>
      <c r="AK1409" s="89"/>
      <c r="AL1409" s="89"/>
      <c r="AM1409" s="89"/>
      <c r="AN1409" s="89"/>
      <c r="AO1409" s="89"/>
      <c r="AP1409" s="89"/>
      <c r="AQ1409" s="89"/>
      <c r="AR1409" s="89"/>
      <c r="AS1409" s="89"/>
      <c r="AT1409" s="89"/>
      <c r="AU1409" s="89"/>
      <c r="AV1409" s="89"/>
      <c r="AW1409" s="89"/>
      <c r="AX1409" s="89"/>
      <c r="AY1409" s="89"/>
      <c r="AZ1409" s="89"/>
      <c r="BA1409" s="89"/>
      <c r="BB1409" s="89"/>
    </row>
    <row r="1410" spans="2:54" outlineLevel="2">
      <c r="B1410" s="25" t="s">
        <v>2846</v>
      </c>
      <c r="C1410" t="s">
        <v>2847</v>
      </c>
      <c r="D1410" t="s">
        <v>2244</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row>
    <row r="1411" spans="2:54" outlineLevel="2">
      <c r="B1411" s="25"/>
      <c r="C1411" t="s">
        <v>2848</v>
      </c>
      <c r="D1411" t="s">
        <v>2244</v>
      </c>
      <c r="E1411">
        <v>0</v>
      </c>
      <c r="F1411">
        <v>0</v>
      </c>
      <c r="G1411">
        <v>0</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row>
    <row r="1412" spans="2:54" outlineLevel="2">
      <c r="B1412" s="25"/>
      <c r="C1412" t="s">
        <v>2849</v>
      </c>
      <c r="D1412" t="s">
        <v>2244</v>
      </c>
      <c r="E1412">
        <v>0</v>
      </c>
      <c r="F1412">
        <v>0</v>
      </c>
      <c r="G1412">
        <v>0</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row>
    <row r="1413" spans="2:54" outlineLevel="2">
      <c r="B1413" s="25"/>
      <c r="C1413" t="s">
        <v>2850</v>
      </c>
      <c r="D1413" t="s">
        <v>2244</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row>
    <row r="1414" spans="2:54" outlineLevel="2">
      <c r="B1414" s="25"/>
      <c r="C1414" t="s">
        <v>2851</v>
      </c>
      <c r="D1414" t="s">
        <v>2244</v>
      </c>
      <c r="E1414">
        <v>0</v>
      </c>
      <c r="F1414">
        <v>0</v>
      </c>
      <c r="G1414">
        <v>0</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row>
    <row r="1415" spans="2:54" outlineLevel="2">
      <c r="B1415" s="25"/>
      <c r="C1415" t="s">
        <v>2852</v>
      </c>
      <c r="D1415" t="s">
        <v>2244</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row>
    <row r="1416" spans="2:54" outlineLevel="2">
      <c r="B1416" s="25"/>
      <c r="C1416" t="s">
        <v>2853</v>
      </c>
      <c r="D1416" t="s">
        <v>2244</v>
      </c>
      <c r="E1416">
        <v>0</v>
      </c>
      <c r="F1416">
        <v>0.98243699219407998</v>
      </c>
      <c r="G1416">
        <v>0.98797112292823785</v>
      </c>
      <c r="H1416">
        <v>0.9935052536623955</v>
      </c>
      <c r="I1416">
        <v>0</v>
      </c>
      <c r="J1416">
        <v>0</v>
      </c>
      <c r="K1416">
        <v>0</v>
      </c>
      <c r="L1416">
        <v>0</v>
      </c>
      <c r="M1416">
        <v>0</v>
      </c>
      <c r="N1416">
        <v>0</v>
      </c>
      <c r="O1416">
        <v>0</v>
      </c>
      <c r="P1416">
        <v>0.98019979350934849</v>
      </c>
      <c r="Q1416">
        <v>0.98617910860580371</v>
      </c>
      <c r="R1416">
        <v>0.99215842370225915</v>
      </c>
      <c r="S1416">
        <v>0</v>
      </c>
      <c r="T1416">
        <v>0</v>
      </c>
      <c r="U1416">
        <v>0</v>
      </c>
      <c r="V1416">
        <v>0</v>
      </c>
      <c r="W1416">
        <v>0</v>
      </c>
      <c r="X1416">
        <v>0</v>
      </c>
      <c r="Y1416">
        <v>0</v>
      </c>
      <c r="Z1416">
        <v>0.9870381462500335</v>
      </c>
      <c r="AA1416">
        <v>0.99189981056876431</v>
      </c>
      <c r="AB1416">
        <v>0.99564882860851689</v>
      </c>
      <c r="AC1416">
        <v>0</v>
      </c>
      <c r="AD1416">
        <v>0</v>
      </c>
      <c r="AE1416">
        <v>0</v>
      </c>
      <c r="AF1416">
        <v>0</v>
      </c>
      <c r="AG1416">
        <v>0</v>
      </c>
      <c r="AH1416">
        <v>0</v>
      </c>
      <c r="AI1416">
        <v>0</v>
      </c>
      <c r="AJ1416">
        <v>0.982318519043889</v>
      </c>
      <c r="AK1416">
        <v>0.98869133485469585</v>
      </c>
      <c r="AL1416">
        <v>0.99393026629733849</v>
      </c>
      <c r="AM1416">
        <v>0</v>
      </c>
      <c r="AN1416">
        <v>0</v>
      </c>
      <c r="AO1416">
        <v>0</v>
      </c>
      <c r="AP1416">
        <v>0</v>
      </c>
      <c r="AQ1416">
        <v>0</v>
      </c>
      <c r="AR1416">
        <v>0</v>
      </c>
      <c r="AS1416">
        <v>0</v>
      </c>
      <c r="AT1416">
        <v>0.98469264575097626</v>
      </c>
      <c r="AU1416">
        <v>0.9899016406143103</v>
      </c>
      <c r="AV1416">
        <v>0.9942920550746227</v>
      </c>
      <c r="AW1416">
        <v>0</v>
      </c>
      <c r="AX1416">
        <v>0</v>
      </c>
      <c r="AY1416">
        <v>0</v>
      </c>
      <c r="AZ1416">
        <v>0</v>
      </c>
      <c r="BA1416">
        <v>0</v>
      </c>
      <c r="BB1416">
        <v>0</v>
      </c>
    </row>
    <row r="1417" spans="2:54" outlineLevel="2">
      <c r="B1417" s="25"/>
      <c r="C1417" t="s">
        <v>2854</v>
      </c>
      <c r="D1417" t="s">
        <v>2244</v>
      </c>
      <c r="E1417">
        <v>0</v>
      </c>
      <c r="F1417">
        <v>0.97485674012727563</v>
      </c>
      <c r="G1417">
        <v>0.98287922496926738</v>
      </c>
      <c r="H1417">
        <v>0.99090170981125925</v>
      </c>
      <c r="I1417">
        <v>0</v>
      </c>
      <c r="J1417">
        <v>0</v>
      </c>
      <c r="K1417">
        <v>0.98629619776304145</v>
      </c>
      <c r="L1417">
        <v>0.99058816853336629</v>
      </c>
      <c r="M1417">
        <v>0.99488013930369112</v>
      </c>
      <c r="N1417">
        <v>0</v>
      </c>
      <c r="O1417">
        <v>0</v>
      </c>
      <c r="P1417">
        <v>0.97244689461864164</v>
      </c>
      <c r="Q1417">
        <v>0.98092701249679259</v>
      </c>
      <c r="R1417">
        <v>0.98940713037494343</v>
      </c>
      <c r="S1417">
        <v>0</v>
      </c>
      <c r="T1417">
        <v>0</v>
      </c>
      <c r="U1417">
        <v>0.98414841366917705</v>
      </c>
      <c r="V1417">
        <v>0.98884358541766804</v>
      </c>
      <c r="W1417">
        <v>0.99356652525650202</v>
      </c>
      <c r="X1417">
        <v>0</v>
      </c>
      <c r="Y1417">
        <v>0</v>
      </c>
      <c r="Z1417">
        <v>0.98414235007332596</v>
      </c>
      <c r="AA1417">
        <v>0.99004477515570566</v>
      </c>
      <c r="AB1417">
        <v>0.99461272522881283</v>
      </c>
      <c r="AC1417">
        <v>0</v>
      </c>
      <c r="AD1417">
        <v>0</v>
      </c>
      <c r="AE1417">
        <v>0.99267872168811555</v>
      </c>
      <c r="AF1417">
        <v>0.99527518747099641</v>
      </c>
      <c r="AG1417">
        <v>0.997428733761345</v>
      </c>
      <c r="AH1417">
        <v>0</v>
      </c>
      <c r="AI1417">
        <v>0</v>
      </c>
      <c r="AJ1417">
        <v>0.98979827163223733</v>
      </c>
      <c r="AK1417">
        <v>0.99367054836278257</v>
      </c>
      <c r="AL1417">
        <v>0.99662393340738864</v>
      </c>
      <c r="AM1417">
        <v>0</v>
      </c>
      <c r="AN1417">
        <v>0</v>
      </c>
      <c r="AO1417">
        <v>0.99409603615649811</v>
      </c>
      <c r="AP1417">
        <v>0.9961800512240977</v>
      </c>
      <c r="AQ1417">
        <v>0.99795324479495184</v>
      </c>
      <c r="AR1417">
        <v>0</v>
      </c>
      <c r="AS1417">
        <v>0</v>
      </c>
      <c r="AT1417">
        <v>0.98387617458677901</v>
      </c>
      <c r="AU1417">
        <v>0.98946066799904009</v>
      </c>
      <c r="AV1417">
        <v>0.99404423482601523</v>
      </c>
      <c r="AW1417">
        <v>0</v>
      </c>
      <c r="AX1417">
        <v>0</v>
      </c>
      <c r="AY1417">
        <v>0.98638684317441727</v>
      </c>
      <c r="AZ1417">
        <v>0.99099653737440418</v>
      </c>
      <c r="BA1417">
        <v>0.99495098403092752</v>
      </c>
      <c r="BB1417">
        <v>0</v>
      </c>
    </row>
    <row r="1418" spans="2:54" outlineLevel="2">
      <c r="B1418" s="25" t="s">
        <v>2855</v>
      </c>
      <c r="C1418" t="s">
        <v>2847</v>
      </c>
      <c r="D1418" t="s">
        <v>2243</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0</v>
      </c>
      <c r="BA1418">
        <v>0</v>
      </c>
      <c r="BB1418">
        <v>0</v>
      </c>
    </row>
    <row r="1419" spans="2:54" outlineLevel="2">
      <c r="B1419" s="25"/>
      <c r="C1419" t="s">
        <v>2848</v>
      </c>
      <c r="D1419" t="s">
        <v>2243</v>
      </c>
      <c r="E1419">
        <v>0</v>
      </c>
      <c r="F1419">
        <v>0</v>
      </c>
      <c r="G1419">
        <v>0</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c r="BA1419">
        <v>0</v>
      </c>
      <c r="BB1419">
        <v>0</v>
      </c>
    </row>
    <row r="1420" spans="2:54" outlineLevel="2">
      <c r="B1420" s="25"/>
      <c r="C1420" t="s">
        <v>2849</v>
      </c>
      <c r="D1420" t="s">
        <v>2243</v>
      </c>
      <c r="E1420">
        <v>0</v>
      </c>
      <c r="F1420">
        <v>0</v>
      </c>
      <c r="G1420">
        <v>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0</v>
      </c>
      <c r="BB1420">
        <v>0</v>
      </c>
    </row>
    <row r="1421" spans="2:54" outlineLevel="2">
      <c r="B1421" s="25"/>
      <c r="C1421" t="s">
        <v>2850</v>
      </c>
      <c r="D1421" t="s">
        <v>2243</v>
      </c>
      <c r="E1421">
        <v>0</v>
      </c>
      <c r="F1421">
        <v>0</v>
      </c>
      <c r="G1421">
        <v>0</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v>0</v>
      </c>
      <c r="BA1421">
        <v>0</v>
      </c>
      <c r="BB1421">
        <v>0</v>
      </c>
    </row>
    <row r="1422" spans="2:54" outlineLevel="2">
      <c r="B1422" s="25"/>
      <c r="C1422" t="s">
        <v>2851</v>
      </c>
      <c r="D1422" t="s">
        <v>2243</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row>
    <row r="1423" spans="2:54" outlineLevel="2">
      <c r="B1423" s="25"/>
      <c r="C1423" t="s">
        <v>2852</v>
      </c>
      <c r="D1423" t="s">
        <v>2243</v>
      </c>
      <c r="E1423">
        <v>0</v>
      </c>
      <c r="F1423">
        <v>0</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row>
    <row r="1424" spans="2:54" outlineLevel="2">
      <c r="B1424" s="25"/>
      <c r="C1424" t="s">
        <v>2853</v>
      </c>
      <c r="D1424" t="s">
        <v>2243</v>
      </c>
      <c r="E1424">
        <v>0</v>
      </c>
      <c r="F1424">
        <v>0.97258618203372926</v>
      </c>
      <c r="G1424">
        <v>0.98133310768489779</v>
      </c>
      <c r="H1424">
        <v>0.9900800333360662</v>
      </c>
      <c r="I1424">
        <v>0</v>
      </c>
      <c r="J1424">
        <v>0</v>
      </c>
      <c r="K1424">
        <v>0</v>
      </c>
      <c r="L1424">
        <v>0</v>
      </c>
      <c r="M1424">
        <v>0</v>
      </c>
      <c r="N1424">
        <v>0</v>
      </c>
      <c r="O1424">
        <v>0</v>
      </c>
      <c r="P1424">
        <v>0.96774116236101693</v>
      </c>
      <c r="Q1424">
        <v>0.9773299839475672</v>
      </c>
      <c r="R1424">
        <v>0.98691880553411737</v>
      </c>
      <c r="S1424">
        <v>0</v>
      </c>
      <c r="T1424">
        <v>0</v>
      </c>
      <c r="U1424">
        <v>0</v>
      </c>
      <c r="V1424">
        <v>0</v>
      </c>
      <c r="W1424">
        <v>0</v>
      </c>
      <c r="X1424">
        <v>0</v>
      </c>
      <c r="Y1424">
        <v>0</v>
      </c>
      <c r="Z1424">
        <v>0.98108673159956106</v>
      </c>
      <c r="AA1424">
        <v>0.9879369009879686</v>
      </c>
      <c r="AB1424">
        <v>0.99332089234710363</v>
      </c>
      <c r="AC1424">
        <v>0</v>
      </c>
      <c r="AD1424">
        <v>0</v>
      </c>
      <c r="AE1424">
        <v>0</v>
      </c>
      <c r="AF1424">
        <v>0</v>
      </c>
      <c r="AG1424">
        <v>0</v>
      </c>
      <c r="AH1424">
        <v>0</v>
      </c>
      <c r="AI1424">
        <v>0</v>
      </c>
      <c r="AJ1424">
        <v>0.97464359366125153</v>
      </c>
      <c r="AK1424">
        <v>0.9834796387500454</v>
      </c>
      <c r="AL1424">
        <v>0.99093191730731545</v>
      </c>
      <c r="AM1424">
        <v>0</v>
      </c>
      <c r="AN1424">
        <v>0</v>
      </c>
      <c r="AO1424">
        <v>0</v>
      </c>
      <c r="AP1424">
        <v>0</v>
      </c>
      <c r="AQ1424">
        <v>0</v>
      </c>
      <c r="AR1424">
        <v>0</v>
      </c>
      <c r="AS1424">
        <v>0</v>
      </c>
      <c r="AT1424">
        <v>0.98238786479956519</v>
      </c>
      <c r="AU1424">
        <v>0.98857575961453281</v>
      </c>
      <c r="AV1424">
        <v>0.99371114241119707</v>
      </c>
      <c r="AW1424">
        <v>0</v>
      </c>
      <c r="AX1424">
        <v>0</v>
      </c>
      <c r="AY1424">
        <v>0</v>
      </c>
      <c r="AZ1424">
        <v>0</v>
      </c>
      <c r="BA1424">
        <v>0</v>
      </c>
      <c r="BB1424">
        <v>0</v>
      </c>
    </row>
    <row r="1425" spans="2:54" outlineLevel="2">
      <c r="B1425" s="25"/>
      <c r="C1425" t="s">
        <v>2854</v>
      </c>
      <c r="D1425" t="s">
        <v>2243</v>
      </c>
      <c r="E1425">
        <v>0</v>
      </c>
      <c r="F1425">
        <v>0.95981217767077798</v>
      </c>
      <c r="G1425">
        <v>0.97199400850662676</v>
      </c>
      <c r="H1425">
        <v>0.98417583934247543</v>
      </c>
      <c r="I1425">
        <v>0</v>
      </c>
      <c r="J1425">
        <v>0</v>
      </c>
      <c r="K1425">
        <v>0.97806057189838613</v>
      </c>
      <c r="L1425">
        <v>0.98444160817182835</v>
      </c>
      <c r="M1425">
        <v>0.99082264444527057</v>
      </c>
      <c r="N1425">
        <v>0</v>
      </c>
      <c r="O1425">
        <v>0</v>
      </c>
      <c r="P1425">
        <v>0.95460585287116906</v>
      </c>
      <c r="Q1425">
        <v>0.96807328977367046</v>
      </c>
      <c r="R1425">
        <v>0.98154072667617198</v>
      </c>
      <c r="S1425">
        <v>0</v>
      </c>
      <c r="T1425">
        <v>0</v>
      </c>
      <c r="U1425">
        <v>0.97400542532150169</v>
      </c>
      <c r="V1425">
        <v>0.98146761072634359</v>
      </c>
      <c r="W1425">
        <v>0.98906863658290034</v>
      </c>
      <c r="X1425">
        <v>0</v>
      </c>
      <c r="Y1425">
        <v>0</v>
      </c>
      <c r="Z1425">
        <v>0.97704650002849858</v>
      </c>
      <c r="AA1425">
        <v>0.98482912348625662</v>
      </c>
      <c r="AB1425">
        <v>0.99117786196908464</v>
      </c>
      <c r="AC1425">
        <v>0</v>
      </c>
      <c r="AD1425">
        <v>0</v>
      </c>
      <c r="AE1425">
        <v>0.98857488091058698</v>
      </c>
      <c r="AF1425">
        <v>0.99226630323997056</v>
      </c>
      <c r="AG1425">
        <v>0.99554318542595566</v>
      </c>
      <c r="AH1425">
        <v>0</v>
      </c>
      <c r="AI1425">
        <v>0</v>
      </c>
      <c r="AJ1425">
        <v>0.98214228011302029</v>
      </c>
      <c r="AK1425">
        <v>0.98831409445451301</v>
      </c>
      <c r="AL1425">
        <v>0.99391754737509974</v>
      </c>
      <c r="AM1425">
        <v>0</v>
      </c>
      <c r="AN1425">
        <v>0</v>
      </c>
      <c r="AO1425">
        <v>0.98474842071640734</v>
      </c>
      <c r="AP1425">
        <v>0.99011814390256181</v>
      </c>
      <c r="AQ1425">
        <v>0.99478534303226163</v>
      </c>
      <c r="AR1425">
        <v>0</v>
      </c>
      <c r="AS1425">
        <v>0</v>
      </c>
      <c r="AT1425">
        <v>0.97816572628991183</v>
      </c>
      <c r="AU1425">
        <v>0.98605061135074412</v>
      </c>
      <c r="AV1425">
        <v>0.99212274006849643</v>
      </c>
      <c r="AW1425">
        <v>0</v>
      </c>
      <c r="AX1425">
        <v>0</v>
      </c>
      <c r="AY1425">
        <v>0.97691768742595408</v>
      </c>
      <c r="AZ1425">
        <v>0.98493695826217709</v>
      </c>
      <c r="BA1425">
        <v>0.9919414117224381</v>
      </c>
      <c r="BB1425">
        <v>0</v>
      </c>
    </row>
    <row r="1426" spans="2:54" outlineLevel="2">
      <c r="B1426" s="25" t="s">
        <v>2856</v>
      </c>
      <c r="C1426" t="s">
        <v>2847</v>
      </c>
      <c r="D1426" t="s">
        <v>2243</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row>
    <row r="1427" spans="2:54" outlineLevel="2">
      <c r="B1427" s="25"/>
      <c r="C1427" t="s">
        <v>2848</v>
      </c>
      <c r="D1427" t="s">
        <v>2243</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c r="BA1427">
        <v>0</v>
      </c>
      <c r="BB1427">
        <v>0</v>
      </c>
    </row>
    <row r="1428" spans="2:54" outlineLevel="2">
      <c r="B1428" s="25"/>
      <c r="C1428" t="s">
        <v>2849</v>
      </c>
      <c r="D1428" t="s">
        <v>2243</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row>
    <row r="1429" spans="2:54" outlineLevel="2">
      <c r="B1429" s="25"/>
      <c r="C1429" t="s">
        <v>2850</v>
      </c>
      <c r="D1429" t="s">
        <v>2243</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row>
    <row r="1430" spans="2:54" outlineLevel="2">
      <c r="B1430" s="25"/>
      <c r="C1430" t="s">
        <v>2851</v>
      </c>
      <c r="D1430" t="s">
        <v>2243</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row>
    <row r="1431" spans="2:54" outlineLevel="2">
      <c r="B1431" s="25"/>
      <c r="C1431" t="s">
        <v>2852</v>
      </c>
      <c r="D1431" t="s">
        <v>2243</v>
      </c>
      <c r="E1431">
        <v>0</v>
      </c>
      <c r="F1431">
        <v>0</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0</v>
      </c>
    </row>
    <row r="1432" spans="2:54" outlineLevel="2">
      <c r="B1432" s="25"/>
      <c r="C1432" t="s">
        <v>2853</v>
      </c>
      <c r="D1432" t="s">
        <v>2243</v>
      </c>
      <c r="E1432">
        <v>0</v>
      </c>
      <c r="F1432">
        <v>0.98892419709301804</v>
      </c>
      <c r="G1432">
        <v>0.99243359678796217</v>
      </c>
      <c r="H1432">
        <v>0.99594299648290618</v>
      </c>
      <c r="I1432">
        <v>0</v>
      </c>
      <c r="J1432">
        <v>0</v>
      </c>
      <c r="K1432">
        <v>0</v>
      </c>
      <c r="L1432">
        <v>0</v>
      </c>
      <c r="M1432">
        <v>0</v>
      </c>
      <c r="N1432">
        <v>0</v>
      </c>
      <c r="O1432">
        <v>0</v>
      </c>
      <c r="P1432">
        <v>0.98843764197840189</v>
      </c>
      <c r="Q1432">
        <v>0.99203288339568552</v>
      </c>
      <c r="R1432">
        <v>0.99562812481296903</v>
      </c>
      <c r="S1432">
        <v>0</v>
      </c>
      <c r="T1432">
        <v>0</v>
      </c>
      <c r="U1432">
        <v>0</v>
      </c>
      <c r="V1432">
        <v>0</v>
      </c>
      <c r="W1432">
        <v>0</v>
      </c>
      <c r="X1432">
        <v>0</v>
      </c>
      <c r="Y1432">
        <v>0</v>
      </c>
      <c r="Z1432">
        <v>0.99071115110055197</v>
      </c>
      <c r="AA1432">
        <v>0.99424909589953603</v>
      </c>
      <c r="AB1432">
        <v>0.99689752180733371</v>
      </c>
      <c r="AC1432">
        <v>0</v>
      </c>
      <c r="AD1432">
        <v>0</v>
      </c>
      <c r="AE1432">
        <v>0</v>
      </c>
      <c r="AF1432">
        <v>0</v>
      </c>
      <c r="AG1432">
        <v>0</v>
      </c>
      <c r="AH1432">
        <v>0</v>
      </c>
      <c r="AI1432">
        <v>0</v>
      </c>
      <c r="AJ1432">
        <v>0.98491285355933667</v>
      </c>
      <c r="AK1432">
        <v>0.9901699239426861</v>
      </c>
      <c r="AL1432">
        <v>0.99487587677781142</v>
      </c>
      <c r="AM1432">
        <v>0</v>
      </c>
      <c r="AN1432">
        <v>0</v>
      </c>
      <c r="AO1432">
        <v>0</v>
      </c>
      <c r="AP1432">
        <v>0</v>
      </c>
      <c r="AQ1432">
        <v>0</v>
      </c>
      <c r="AR1432">
        <v>0</v>
      </c>
      <c r="AS1432">
        <v>0</v>
      </c>
      <c r="AT1432">
        <v>0.987091154386603</v>
      </c>
      <c r="AU1432">
        <v>0.9916616917715334</v>
      </c>
      <c r="AV1432">
        <v>0.99505993553726158</v>
      </c>
      <c r="AW1432">
        <v>0</v>
      </c>
      <c r="AX1432">
        <v>0</v>
      </c>
      <c r="AY1432">
        <v>0</v>
      </c>
      <c r="AZ1432">
        <v>0</v>
      </c>
      <c r="BA1432">
        <v>0</v>
      </c>
      <c r="BB1432">
        <v>0</v>
      </c>
    </row>
    <row r="1433" spans="2:54" outlineLevel="2">
      <c r="B1433" s="448"/>
      <c r="C1433" s="92" t="s">
        <v>2854</v>
      </c>
      <c r="D1433" s="92" t="s">
        <v>2243</v>
      </c>
      <c r="E1433" s="92">
        <v>0</v>
      </c>
      <c r="F1433" s="92">
        <v>0.99027354484477015</v>
      </c>
      <c r="G1433" s="92">
        <v>0.99338413638458256</v>
      </c>
      <c r="H1433" s="92">
        <v>0.99649472792439486</v>
      </c>
      <c r="I1433" s="92">
        <v>0</v>
      </c>
      <c r="J1433" s="92">
        <v>0</v>
      </c>
      <c r="K1433" s="92">
        <v>0.98903500228007235</v>
      </c>
      <c r="L1433" s="92">
        <v>0.99247234108580362</v>
      </c>
      <c r="M1433" s="92">
        <v>0.995909679891535</v>
      </c>
      <c r="N1433" s="92">
        <v>0</v>
      </c>
      <c r="O1433" s="92">
        <v>0</v>
      </c>
      <c r="P1433" s="92">
        <v>0.98976909562285331</v>
      </c>
      <c r="Q1433" s="92">
        <v>0.99296473177266942</v>
      </c>
      <c r="R1433" s="92">
        <v>0.99616036792248541</v>
      </c>
      <c r="S1433" s="92">
        <v>0</v>
      </c>
      <c r="T1433" s="92">
        <v>0</v>
      </c>
      <c r="U1433" s="92">
        <v>0.98805679438735516</v>
      </c>
      <c r="V1433" s="92">
        <v>0.99164739448852102</v>
      </c>
      <c r="W1433" s="92">
        <v>0.99523799458968698</v>
      </c>
      <c r="X1433" s="92">
        <v>0</v>
      </c>
      <c r="Y1433" s="92">
        <v>0</v>
      </c>
      <c r="Z1433" s="92">
        <v>0.99217389894150287</v>
      </c>
      <c r="AA1433" s="92">
        <v>0.99554797785021309</v>
      </c>
      <c r="AB1433" s="92">
        <v>0.99772161580018748</v>
      </c>
      <c r="AC1433" s="92">
        <v>0</v>
      </c>
      <c r="AD1433" s="92">
        <v>0</v>
      </c>
      <c r="AE1433" s="92">
        <v>1.0022973550281307</v>
      </c>
      <c r="AF1433" s="92">
        <v>1.0015359352747937</v>
      </c>
      <c r="AG1433" s="92">
        <v>1.0008877254834447</v>
      </c>
      <c r="AH1433" s="92">
        <v>0</v>
      </c>
      <c r="AI1433" s="92">
        <v>0</v>
      </c>
      <c r="AJ1433" s="92">
        <v>0.99468066188086302</v>
      </c>
      <c r="AK1433" s="92">
        <v>0.99683480294427107</v>
      </c>
      <c r="AL1433" s="92">
        <v>0.99835233145991953</v>
      </c>
      <c r="AM1433" s="92">
        <v>0</v>
      </c>
      <c r="AN1433" s="92">
        <v>0</v>
      </c>
      <c r="AO1433" s="92">
        <v>0.99989990968272324</v>
      </c>
      <c r="AP1433" s="92">
        <v>0.99993722308353461</v>
      </c>
      <c r="AQ1433" s="92">
        <v>0.99996569267852442</v>
      </c>
      <c r="AR1433" s="92">
        <v>0</v>
      </c>
      <c r="AS1433" s="92">
        <v>0</v>
      </c>
      <c r="AT1433" s="92">
        <v>0.98772387572921871</v>
      </c>
      <c r="AU1433" s="92">
        <v>0.9921008598408374</v>
      </c>
      <c r="AV1433" s="92">
        <v>0.9953260060283462</v>
      </c>
      <c r="AW1433" s="92">
        <v>0</v>
      </c>
      <c r="AX1433" s="92">
        <v>0</v>
      </c>
      <c r="AY1433" s="92">
        <v>0.99388597115515032</v>
      </c>
      <c r="AZ1433" s="92">
        <v>0.995790691224678</v>
      </c>
      <c r="BA1433" s="92">
        <v>0.99755659537944663</v>
      </c>
      <c r="BB1433" s="92">
        <v>0</v>
      </c>
    </row>
    <row r="1434" spans="2:54" outlineLevel="2">
      <c r="B1434" s="560" t="s">
        <v>2857</v>
      </c>
      <c r="C1434" s="89"/>
      <c r="D1434" s="89"/>
      <c r="E1434" s="89"/>
      <c r="F1434" s="89"/>
      <c r="G1434" s="89"/>
      <c r="H1434" s="89"/>
      <c r="I1434" s="89"/>
      <c r="J1434" s="89"/>
      <c r="K1434" s="89"/>
      <c r="L1434" s="89"/>
      <c r="M1434" s="89"/>
      <c r="N1434" s="89"/>
      <c r="O1434" s="89"/>
      <c r="P1434" s="89"/>
      <c r="Q1434" s="89"/>
      <c r="R1434" s="89"/>
      <c r="S1434" s="89"/>
      <c r="T1434" s="89"/>
      <c r="U1434" s="89"/>
      <c r="V1434" s="89"/>
      <c r="W1434" s="89"/>
      <c r="X1434" s="89"/>
      <c r="Y1434" s="89"/>
      <c r="Z1434" s="89"/>
      <c r="AA1434" s="89"/>
      <c r="AB1434" s="89"/>
      <c r="AC1434" s="89"/>
      <c r="AD1434" s="89"/>
      <c r="AE1434" s="89"/>
      <c r="AF1434" s="89"/>
      <c r="AG1434" s="89"/>
      <c r="AH1434" s="89"/>
      <c r="AI1434" s="89"/>
      <c r="AJ1434" s="89"/>
      <c r="AK1434" s="89"/>
      <c r="AL1434" s="89"/>
      <c r="AM1434" s="89"/>
      <c r="AN1434" s="89"/>
      <c r="AO1434" s="89"/>
      <c r="AP1434" s="89"/>
      <c r="AQ1434" s="89"/>
      <c r="AR1434" s="89"/>
      <c r="AS1434" s="89"/>
      <c r="AT1434" s="89"/>
      <c r="AU1434" s="89"/>
      <c r="AV1434" s="89"/>
      <c r="AW1434" s="89"/>
      <c r="AX1434" s="89"/>
      <c r="AY1434" s="89"/>
      <c r="AZ1434" s="89"/>
      <c r="BA1434" s="89"/>
      <c r="BB1434" s="89"/>
    </row>
    <row r="1435" spans="2:54" outlineLevel="2">
      <c r="B1435" s="25" t="s">
        <v>2846</v>
      </c>
      <c r="C1435" t="s">
        <v>2847</v>
      </c>
      <c r="D1435" t="s">
        <v>2858</v>
      </c>
      <c r="E1435">
        <v>0</v>
      </c>
      <c r="F1435">
        <v>0</v>
      </c>
      <c r="G1435">
        <v>0</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row>
    <row r="1436" spans="2:54" outlineLevel="2">
      <c r="B1436" s="25"/>
      <c r="C1436" t="s">
        <v>2848</v>
      </c>
      <c r="D1436" t="s">
        <v>2858</v>
      </c>
      <c r="E1436">
        <v>0</v>
      </c>
      <c r="F1436">
        <v>0</v>
      </c>
      <c r="G1436">
        <v>0</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row>
    <row r="1437" spans="2:54" outlineLevel="2">
      <c r="B1437" s="25"/>
      <c r="C1437" t="s">
        <v>2849</v>
      </c>
      <c r="D1437" t="s">
        <v>2858</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0</v>
      </c>
      <c r="AY1437">
        <v>0</v>
      </c>
      <c r="AZ1437">
        <v>0</v>
      </c>
      <c r="BA1437">
        <v>0</v>
      </c>
      <c r="BB1437">
        <v>0</v>
      </c>
    </row>
    <row r="1438" spans="2:54" outlineLevel="2">
      <c r="B1438" s="25"/>
      <c r="C1438" t="s">
        <v>2850</v>
      </c>
      <c r="D1438" t="s">
        <v>2858</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row>
    <row r="1439" spans="2:54" outlineLevel="2">
      <c r="B1439" s="25"/>
      <c r="C1439" t="s">
        <v>2851</v>
      </c>
      <c r="D1439" t="s">
        <v>2858</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row>
    <row r="1440" spans="2:54" outlineLevel="2">
      <c r="B1440" s="25"/>
      <c r="C1440" t="s">
        <v>2852</v>
      </c>
      <c r="D1440" t="s">
        <v>2858</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row>
    <row r="1441" spans="2:54" outlineLevel="2">
      <c r="B1441" s="25"/>
      <c r="C1441" t="s">
        <v>2853</v>
      </c>
      <c r="D1441" t="s">
        <v>2858</v>
      </c>
      <c r="E1441">
        <v>0</v>
      </c>
      <c r="F1441">
        <v>-2.6268717396196482E-2</v>
      </c>
      <c r="G1441">
        <v>-1.7666778260124749E-2</v>
      </c>
      <c r="H1441">
        <v>-9.0648391240530143E-3</v>
      </c>
      <c r="I1441">
        <v>0</v>
      </c>
      <c r="J1441">
        <v>0</v>
      </c>
      <c r="K1441">
        <v>0</v>
      </c>
      <c r="L1441">
        <v>0</v>
      </c>
      <c r="M1441">
        <v>0</v>
      </c>
      <c r="N1441">
        <v>0</v>
      </c>
      <c r="O1441">
        <v>0</v>
      </c>
      <c r="P1441">
        <v>-2.7383884147251653E-2</v>
      </c>
      <c r="Q1441">
        <v>-1.8764400662613989E-2</v>
      </c>
      <c r="R1441">
        <v>-1.0144917177976321E-2</v>
      </c>
      <c r="S1441">
        <v>0</v>
      </c>
      <c r="T1441">
        <v>0</v>
      </c>
      <c r="U1441">
        <v>0</v>
      </c>
      <c r="V1441">
        <v>0</v>
      </c>
      <c r="W1441">
        <v>0</v>
      </c>
      <c r="X1441">
        <v>0</v>
      </c>
      <c r="Y1441">
        <v>0</v>
      </c>
      <c r="Z1441">
        <v>3.8044541996778876E-2</v>
      </c>
      <c r="AA1441">
        <v>2.4092038357848067E-2</v>
      </c>
      <c r="AB1441">
        <v>1.2788216351872E-2</v>
      </c>
      <c r="AC1441">
        <v>0</v>
      </c>
      <c r="AD1441">
        <v>0</v>
      </c>
      <c r="AE1441">
        <v>0</v>
      </c>
      <c r="AF1441">
        <v>0</v>
      </c>
      <c r="AG1441">
        <v>0</v>
      </c>
      <c r="AH1441">
        <v>0</v>
      </c>
      <c r="AI1441">
        <v>0</v>
      </c>
      <c r="AJ1441">
        <v>4.1521081095643515E-2</v>
      </c>
      <c r="AK1441">
        <v>2.4706833572435555E-2</v>
      </c>
      <c r="AL1441">
        <v>1.2882720980522603E-2</v>
      </c>
      <c r="AM1441">
        <v>0</v>
      </c>
      <c r="AN1441">
        <v>0</v>
      </c>
      <c r="AO1441">
        <v>0</v>
      </c>
      <c r="AP1441">
        <v>0</v>
      </c>
      <c r="AQ1441">
        <v>0</v>
      </c>
      <c r="AR1441">
        <v>0</v>
      </c>
      <c r="AS1441">
        <v>0</v>
      </c>
      <c r="AT1441">
        <v>4.5089363290549279E-2</v>
      </c>
      <c r="AU1441">
        <v>2.8678089984085265E-2</v>
      </c>
      <c r="AV1441">
        <v>1.6300788254928488E-2</v>
      </c>
      <c r="AW1441">
        <v>0</v>
      </c>
      <c r="AX1441">
        <v>0</v>
      </c>
      <c r="AY1441">
        <v>0</v>
      </c>
      <c r="AZ1441">
        <v>0</v>
      </c>
      <c r="BA1441">
        <v>0</v>
      </c>
      <c r="BB1441">
        <v>0</v>
      </c>
    </row>
    <row r="1442" spans="2:54" outlineLevel="2">
      <c r="B1442" s="25"/>
      <c r="C1442" t="s">
        <v>2854</v>
      </c>
      <c r="D1442" t="s">
        <v>2858</v>
      </c>
      <c r="E1442">
        <v>0</v>
      </c>
      <c r="F1442">
        <v>-2.9267769155042313E-3</v>
      </c>
      <c r="G1442">
        <v>-6.3490372038164651E-4</v>
      </c>
      <c r="H1442">
        <v>1.6569694747409381E-3</v>
      </c>
      <c r="I1442">
        <v>0</v>
      </c>
      <c r="J1442">
        <v>0</v>
      </c>
      <c r="K1442">
        <v>4.5492908152018161E-2</v>
      </c>
      <c r="L1442">
        <v>3.2973447657938623E-2</v>
      </c>
      <c r="M1442">
        <v>2.0453987163859072E-2</v>
      </c>
      <c r="N1442">
        <v>0</v>
      </c>
      <c r="O1442">
        <v>0</v>
      </c>
      <c r="P1442">
        <v>5.4470247572157345E-3</v>
      </c>
      <c r="Q1442">
        <v>5.6517384011150421E-3</v>
      </c>
      <c r="R1442">
        <v>5.8564520450143324E-3</v>
      </c>
      <c r="S1442">
        <v>0</v>
      </c>
      <c r="T1442">
        <v>0</v>
      </c>
      <c r="U1442">
        <v>6.3388424036777163E-2</v>
      </c>
      <c r="V1442">
        <v>4.6542265143571356E-2</v>
      </c>
      <c r="W1442">
        <v>2.9441103183777028E-2</v>
      </c>
      <c r="X1442">
        <v>0</v>
      </c>
      <c r="Y1442">
        <v>0</v>
      </c>
      <c r="Z1442">
        <v>2.9286841862063567E-2</v>
      </c>
      <c r="AA1442">
        <v>1.9740243692673371E-2</v>
      </c>
      <c r="AB1442">
        <v>1.1893465725070365E-2</v>
      </c>
      <c r="AC1442">
        <v>0</v>
      </c>
      <c r="AD1442">
        <v>0</v>
      </c>
      <c r="AE1442">
        <v>7.7192351297700204E-2</v>
      </c>
      <c r="AF1442">
        <v>5.1156767547992366E-2</v>
      </c>
      <c r="AG1442">
        <v>2.9124186048697133E-2</v>
      </c>
      <c r="AH1442">
        <v>0</v>
      </c>
      <c r="AI1442">
        <v>0</v>
      </c>
      <c r="AJ1442">
        <v>8.7313790605502636E-2</v>
      </c>
      <c r="AK1442">
        <v>5.6264988869459229E-2</v>
      </c>
      <c r="AL1442">
        <v>3.0247152629251241E-2</v>
      </c>
      <c r="AM1442">
        <v>0</v>
      </c>
      <c r="AN1442">
        <v>0</v>
      </c>
      <c r="AO1442">
        <v>0.14670047328923214</v>
      </c>
      <c r="AP1442">
        <v>9.3183550053386202E-2</v>
      </c>
      <c r="AQ1442">
        <v>4.9381796297476924E-2</v>
      </c>
      <c r="AR1442">
        <v>0</v>
      </c>
      <c r="AS1442">
        <v>0</v>
      </c>
      <c r="AT1442">
        <v>8.1332228917558064E-2</v>
      </c>
      <c r="AU1442">
        <v>5.3251311779541032E-2</v>
      </c>
      <c r="AV1442">
        <v>2.934465291788297E-2</v>
      </c>
      <c r="AW1442">
        <v>0</v>
      </c>
      <c r="AX1442">
        <v>0</v>
      </c>
      <c r="AY1442">
        <v>0.14144855627219002</v>
      </c>
      <c r="AZ1442">
        <v>9.2731339545388258E-2</v>
      </c>
      <c r="BA1442">
        <v>5.1967859307060812E-2</v>
      </c>
      <c r="BB1442">
        <v>0</v>
      </c>
    </row>
    <row r="1443" spans="2:54" outlineLevel="2">
      <c r="B1443" s="25" t="s">
        <v>2855</v>
      </c>
      <c r="C1443" t="s">
        <v>2847</v>
      </c>
      <c r="D1443" t="s">
        <v>2243</v>
      </c>
      <c r="E1443">
        <v>0</v>
      </c>
      <c r="F1443">
        <v>0</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0</v>
      </c>
      <c r="BA1443">
        <v>0</v>
      </c>
      <c r="BB1443">
        <v>0</v>
      </c>
    </row>
    <row r="1444" spans="2:54" outlineLevel="2">
      <c r="B1444" s="25"/>
      <c r="C1444" t="s">
        <v>2848</v>
      </c>
      <c r="D1444" t="s">
        <v>2243</v>
      </c>
      <c r="E1444">
        <v>0</v>
      </c>
      <c r="F1444">
        <v>0</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row>
    <row r="1445" spans="2:54" outlineLevel="2">
      <c r="B1445" s="25"/>
      <c r="C1445" t="s">
        <v>2849</v>
      </c>
      <c r="D1445" t="s">
        <v>2243</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0</v>
      </c>
      <c r="BA1445">
        <v>0</v>
      </c>
      <c r="BB1445">
        <v>0</v>
      </c>
    </row>
    <row r="1446" spans="2:54" outlineLevel="2">
      <c r="B1446" s="25"/>
      <c r="C1446" t="s">
        <v>2850</v>
      </c>
      <c r="D1446" t="s">
        <v>2243</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row>
    <row r="1447" spans="2:54" outlineLevel="2">
      <c r="B1447" s="25"/>
      <c r="C1447" t="s">
        <v>2851</v>
      </c>
      <c r="D1447" t="s">
        <v>2243</v>
      </c>
      <c r="E1447">
        <v>0</v>
      </c>
      <c r="F1447">
        <v>0</v>
      </c>
      <c r="G1447">
        <v>0</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v>0</v>
      </c>
    </row>
    <row r="1448" spans="2:54" outlineLevel="2">
      <c r="B1448" s="25"/>
      <c r="C1448" t="s">
        <v>2852</v>
      </c>
      <c r="D1448" t="s">
        <v>2243</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0</v>
      </c>
      <c r="BA1448">
        <v>0</v>
      </c>
      <c r="BB1448">
        <v>0</v>
      </c>
    </row>
    <row r="1449" spans="2:54" outlineLevel="2">
      <c r="B1449" s="25"/>
      <c r="C1449" t="s">
        <v>2853</v>
      </c>
      <c r="D1449" t="s">
        <v>2243</v>
      </c>
      <c r="E1449">
        <v>0</v>
      </c>
      <c r="F1449">
        <v>-8.4875034567038821E-2</v>
      </c>
      <c r="G1449">
        <v>-5.7793961149550856E-2</v>
      </c>
      <c r="H1449">
        <v>-3.0712887732062891E-2</v>
      </c>
      <c r="I1449">
        <v>0</v>
      </c>
      <c r="J1449">
        <v>0</v>
      </c>
      <c r="K1449">
        <v>0</v>
      </c>
      <c r="L1449">
        <v>0</v>
      </c>
      <c r="M1449">
        <v>0</v>
      </c>
      <c r="N1449">
        <v>0</v>
      </c>
      <c r="O1449">
        <v>0</v>
      </c>
      <c r="P1449">
        <v>-0.10115112108044094</v>
      </c>
      <c r="Q1449">
        <v>-7.1084320032785961E-2</v>
      </c>
      <c r="R1449">
        <v>-4.101751898513098E-2</v>
      </c>
      <c r="S1449">
        <v>0</v>
      </c>
      <c r="T1449">
        <v>0</v>
      </c>
      <c r="U1449">
        <v>0</v>
      </c>
      <c r="V1449">
        <v>0</v>
      </c>
      <c r="W1449">
        <v>0</v>
      </c>
      <c r="X1449">
        <v>0</v>
      </c>
      <c r="Y1449">
        <v>0</v>
      </c>
      <c r="Z1449">
        <v>-1.4036091628106673E-2</v>
      </c>
      <c r="AA1449">
        <v>-8.1547404694327658E-3</v>
      </c>
      <c r="AB1449">
        <v>-4.2979766607999393E-3</v>
      </c>
      <c r="AC1449">
        <v>0</v>
      </c>
      <c r="AD1449">
        <v>0</v>
      </c>
      <c r="AE1449">
        <v>0</v>
      </c>
      <c r="AF1449">
        <v>0</v>
      </c>
      <c r="AG1449">
        <v>0</v>
      </c>
      <c r="AH1449">
        <v>0</v>
      </c>
      <c r="AI1449">
        <v>0</v>
      </c>
      <c r="AJ1449">
        <v>-1.9057108624013622E-2</v>
      </c>
      <c r="AK1449">
        <v>-1.3140234925909943E-2</v>
      </c>
      <c r="AL1449">
        <v>-6.8145410240425591E-3</v>
      </c>
      <c r="AM1449">
        <v>0</v>
      </c>
      <c r="AN1449">
        <v>0</v>
      </c>
      <c r="AO1449">
        <v>0</v>
      </c>
      <c r="AP1449">
        <v>0</v>
      </c>
      <c r="AQ1449">
        <v>0</v>
      </c>
      <c r="AR1449">
        <v>0</v>
      </c>
      <c r="AS1449">
        <v>0</v>
      </c>
      <c r="AT1449">
        <v>-1.9672297446885697E-2</v>
      </c>
      <c r="AU1449">
        <v>-1.3389750646064954E-2</v>
      </c>
      <c r="AV1449">
        <v>-7.6127808940435974E-3</v>
      </c>
      <c r="AW1449">
        <v>0</v>
      </c>
      <c r="AX1449">
        <v>0</v>
      </c>
      <c r="AY1449">
        <v>0</v>
      </c>
      <c r="AZ1449">
        <v>0</v>
      </c>
      <c r="BA1449">
        <v>0</v>
      </c>
      <c r="BB1449">
        <v>0</v>
      </c>
    </row>
    <row r="1450" spans="2:54" outlineLevel="2">
      <c r="B1450" s="25"/>
      <c r="C1450" t="s">
        <v>2854</v>
      </c>
      <c r="D1450" t="s">
        <v>2243</v>
      </c>
      <c r="E1450">
        <v>0</v>
      </c>
      <c r="F1450">
        <v>-0.18988074048803918</v>
      </c>
      <c r="G1450">
        <v>-0.12915549007470545</v>
      </c>
      <c r="H1450">
        <v>-6.8430239661371711E-2</v>
      </c>
      <c r="I1450">
        <v>0</v>
      </c>
      <c r="J1450">
        <v>0</v>
      </c>
      <c r="K1450">
        <v>-8.9957880687519143E-2</v>
      </c>
      <c r="L1450">
        <v>-6.113984504042673E-2</v>
      </c>
      <c r="M1450">
        <v>-3.2321809393334316E-2</v>
      </c>
      <c r="N1450">
        <v>0</v>
      </c>
      <c r="O1450">
        <v>0</v>
      </c>
      <c r="P1450">
        <v>-0.20015121211319231</v>
      </c>
      <c r="Q1450">
        <v>-0.13763372340641081</v>
      </c>
      <c r="R1450">
        <v>-7.5116234699629303E-2</v>
      </c>
      <c r="S1450">
        <v>0</v>
      </c>
      <c r="T1450">
        <v>0</v>
      </c>
      <c r="U1450">
        <v>-9.8813320682172315E-2</v>
      </c>
      <c r="V1450">
        <v>-6.8448007953356094E-2</v>
      </c>
      <c r="W1450">
        <v>-3.8082695224539873E-2</v>
      </c>
      <c r="X1450">
        <v>0</v>
      </c>
      <c r="Y1450">
        <v>0</v>
      </c>
      <c r="Z1450">
        <v>-5.2704096736820708E-2</v>
      </c>
      <c r="AA1450">
        <v>-3.2049916638981824E-2</v>
      </c>
      <c r="AB1450">
        <v>-1.6431970721514311E-2</v>
      </c>
      <c r="AC1450">
        <v>0</v>
      </c>
      <c r="AD1450">
        <v>0</v>
      </c>
      <c r="AE1450">
        <v>-2.4233000462998085E-2</v>
      </c>
      <c r="AF1450">
        <v>-1.4759768577806361E-2</v>
      </c>
      <c r="AG1450">
        <v>-7.4267462297282552E-3</v>
      </c>
      <c r="AH1450">
        <v>0</v>
      </c>
      <c r="AI1450">
        <v>0</v>
      </c>
      <c r="AJ1450">
        <v>3.3916986307617039E-2</v>
      </c>
      <c r="AK1450">
        <v>2.2778346815961012E-2</v>
      </c>
      <c r="AL1450">
        <v>1.1969999946742051E-2</v>
      </c>
      <c r="AM1450">
        <v>0</v>
      </c>
      <c r="AN1450">
        <v>0</v>
      </c>
      <c r="AO1450">
        <v>6.2149138879801731E-2</v>
      </c>
      <c r="AP1450">
        <v>3.898010722718441E-2</v>
      </c>
      <c r="AQ1450">
        <v>2.1302465063453298E-2</v>
      </c>
      <c r="AR1450">
        <v>0</v>
      </c>
      <c r="AS1450">
        <v>0</v>
      </c>
      <c r="AT1450">
        <v>2.9156573380664241E-2</v>
      </c>
      <c r="AU1450">
        <v>1.9845127307315021E-2</v>
      </c>
      <c r="AV1450">
        <v>1.1283003694277476E-2</v>
      </c>
      <c r="AW1450">
        <v>0</v>
      </c>
      <c r="AX1450">
        <v>0</v>
      </c>
      <c r="AY1450">
        <v>7.5249498881419186E-2</v>
      </c>
      <c r="AZ1450">
        <v>5.1806817406001564E-2</v>
      </c>
      <c r="BA1450">
        <v>3.0072637523797838E-2</v>
      </c>
      <c r="BB1450">
        <v>0</v>
      </c>
    </row>
    <row r="1451" spans="2:54" outlineLevel="2">
      <c r="B1451" s="25" t="s">
        <v>2856</v>
      </c>
      <c r="C1451" t="s">
        <v>2847</v>
      </c>
      <c r="D1451" t="s">
        <v>2243</v>
      </c>
      <c r="E1451">
        <v>0</v>
      </c>
      <c r="F1451">
        <v>0</v>
      </c>
      <c r="G1451">
        <v>0</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0</v>
      </c>
      <c r="BA1451">
        <v>0</v>
      </c>
      <c r="BB1451">
        <v>0</v>
      </c>
    </row>
    <row r="1452" spans="2:54" outlineLevel="2">
      <c r="B1452" s="25"/>
      <c r="C1452" t="s">
        <v>2848</v>
      </c>
      <c r="D1452" t="s">
        <v>2243</v>
      </c>
      <c r="E1452">
        <v>0</v>
      </c>
      <c r="F1452">
        <v>0</v>
      </c>
      <c r="G1452">
        <v>0</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row>
    <row r="1453" spans="2:54" outlineLevel="2">
      <c r="B1453" s="25"/>
      <c r="C1453" t="s">
        <v>2849</v>
      </c>
      <c r="D1453" t="s">
        <v>2243</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0</v>
      </c>
      <c r="BA1453">
        <v>0</v>
      </c>
      <c r="BB1453">
        <v>0</v>
      </c>
    </row>
    <row r="1454" spans="2:54" outlineLevel="2">
      <c r="B1454" s="25"/>
      <c r="C1454" t="s">
        <v>2850</v>
      </c>
      <c r="D1454" t="s">
        <v>2243</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row>
    <row r="1455" spans="2:54" outlineLevel="2">
      <c r="B1455" s="25"/>
      <c r="C1455" t="s">
        <v>2851</v>
      </c>
      <c r="D1455" t="s">
        <v>2243</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row>
    <row r="1456" spans="2:54" outlineLevel="2">
      <c r="B1456" s="25"/>
      <c r="C1456" t="s">
        <v>2852</v>
      </c>
      <c r="D1456" t="s">
        <v>2243</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row>
    <row r="1457" spans="2:54" outlineLevel="2">
      <c r="B1457" s="25"/>
      <c r="C1457" t="s">
        <v>2853</v>
      </c>
      <c r="D1457" t="s">
        <v>2243</v>
      </c>
      <c r="E1457">
        <v>0</v>
      </c>
      <c r="F1457">
        <v>3.9489624040272994E-2</v>
      </c>
      <c r="G1457">
        <v>2.7067587746893912E-2</v>
      </c>
      <c r="H1457">
        <v>1.464555145351483E-2</v>
      </c>
      <c r="I1457">
        <v>0</v>
      </c>
      <c r="J1457">
        <v>0</v>
      </c>
      <c r="K1457">
        <v>0</v>
      </c>
      <c r="L1457">
        <v>0</v>
      </c>
      <c r="M1457">
        <v>0</v>
      </c>
      <c r="N1457">
        <v>0</v>
      </c>
      <c r="O1457">
        <v>0</v>
      </c>
      <c r="P1457">
        <v>4.5530530167290383E-2</v>
      </c>
      <c r="Q1457">
        <v>3.1924670571795696E-2</v>
      </c>
      <c r="R1457">
        <v>1.8318810976301003E-2</v>
      </c>
      <c r="S1457">
        <v>0</v>
      </c>
      <c r="T1457">
        <v>0</v>
      </c>
      <c r="U1457">
        <v>0</v>
      </c>
      <c r="V1457">
        <v>0</v>
      </c>
      <c r="W1457">
        <v>0</v>
      </c>
      <c r="X1457">
        <v>0</v>
      </c>
      <c r="Y1457">
        <v>0</v>
      </c>
      <c r="Z1457">
        <v>0.11911169726692838</v>
      </c>
      <c r="AA1457">
        <v>7.434562509263154E-2</v>
      </c>
      <c r="AB1457">
        <v>3.9654351846531113E-2</v>
      </c>
      <c r="AC1457">
        <v>0</v>
      </c>
      <c r="AD1457">
        <v>0</v>
      </c>
      <c r="AE1457">
        <v>0</v>
      </c>
      <c r="AF1457">
        <v>0</v>
      </c>
      <c r="AG1457">
        <v>0</v>
      </c>
      <c r="AH1457">
        <v>0</v>
      </c>
      <c r="AI1457">
        <v>0</v>
      </c>
      <c r="AJ1457">
        <v>8.8922500611700137E-2</v>
      </c>
      <c r="AK1457">
        <v>5.5760897722755082E-2</v>
      </c>
      <c r="AL1457">
        <v>2.9392580230100288E-2</v>
      </c>
      <c r="AM1457">
        <v>0</v>
      </c>
      <c r="AN1457">
        <v>0</v>
      </c>
      <c r="AO1457">
        <v>0</v>
      </c>
      <c r="AP1457">
        <v>0</v>
      </c>
      <c r="AQ1457">
        <v>0</v>
      </c>
      <c r="AR1457">
        <v>0</v>
      </c>
      <c r="AS1457">
        <v>0</v>
      </c>
      <c r="AT1457">
        <v>9.9307404504680008E-2</v>
      </c>
      <c r="AU1457">
        <v>6.3614591898510917E-2</v>
      </c>
      <c r="AV1457">
        <v>3.3785577469882498E-2</v>
      </c>
      <c r="AW1457">
        <v>0</v>
      </c>
      <c r="AX1457">
        <v>0</v>
      </c>
      <c r="AY1457">
        <v>0</v>
      </c>
      <c r="AZ1457">
        <v>0</v>
      </c>
      <c r="BA1457">
        <v>0</v>
      </c>
      <c r="BB1457">
        <v>0</v>
      </c>
    </row>
    <row r="1458" spans="2:54" outlineLevel="2">
      <c r="B1458" s="448"/>
      <c r="C1458" s="92" t="s">
        <v>2854</v>
      </c>
      <c r="D1458" s="92" t="s">
        <v>2243</v>
      </c>
      <c r="E1458" s="92">
        <v>0</v>
      </c>
      <c r="F1458" s="92">
        <v>0.14134722582630244</v>
      </c>
      <c r="G1458" s="92">
        <v>9.8501709589397329E-2</v>
      </c>
      <c r="H1458" s="92">
        <v>5.5656193352492223E-2</v>
      </c>
      <c r="I1458" s="92">
        <v>0</v>
      </c>
      <c r="J1458" s="92">
        <v>0</v>
      </c>
      <c r="K1458" s="92">
        <v>0.19965611776277367</v>
      </c>
      <c r="L1458" s="92">
        <v>0.14158655807515258</v>
      </c>
      <c r="M1458" s="92">
        <v>8.351699838753146E-2</v>
      </c>
      <c r="N1458" s="92">
        <v>0</v>
      </c>
      <c r="O1458" s="92">
        <v>0</v>
      </c>
      <c r="P1458" s="92">
        <v>0.1616984010028979</v>
      </c>
      <c r="Q1458" s="92">
        <v>0.11372607085730339</v>
      </c>
      <c r="R1458" s="92">
        <v>6.5753740711708891E-2</v>
      </c>
      <c r="S1458" s="92">
        <v>0</v>
      </c>
      <c r="T1458" s="92">
        <v>0</v>
      </c>
      <c r="U1458" s="92">
        <v>0.23871631703190208</v>
      </c>
      <c r="V1458" s="92">
        <v>0.17018873237684423</v>
      </c>
      <c r="W1458" s="92">
        <v>0.10038613238884381</v>
      </c>
      <c r="X1458" s="92">
        <v>0</v>
      </c>
      <c r="Y1458" s="92">
        <v>0</v>
      </c>
      <c r="Z1458" s="92">
        <v>5.2591824658619397E-2</v>
      </c>
      <c r="AA1458" s="92">
        <v>2.9917830925993157E-2</v>
      </c>
      <c r="AB1458" s="92">
        <v>1.5310865710248922E-2</v>
      </c>
      <c r="AC1458" s="92">
        <v>0</v>
      </c>
      <c r="AD1458" s="92">
        <v>0</v>
      </c>
      <c r="AE1458" s="92">
        <v>0.15795385832128381</v>
      </c>
      <c r="AF1458" s="92">
        <v>0.10560270389850812</v>
      </c>
      <c r="AG1458" s="92">
        <v>6.1035261647963246E-2</v>
      </c>
      <c r="AH1458" s="92">
        <v>0</v>
      </c>
      <c r="AI1458" s="92">
        <v>0</v>
      </c>
      <c r="AJ1458" s="92">
        <v>0.16586240971424734</v>
      </c>
      <c r="AK1458" s="92">
        <v>0.10853863011260831</v>
      </c>
      <c r="AL1458" s="92">
        <v>5.9981597207241444E-2</v>
      </c>
      <c r="AM1458" s="92">
        <v>0</v>
      </c>
      <c r="AN1458" s="92">
        <v>0</v>
      </c>
      <c r="AO1458" s="92">
        <v>0.22824038242778724</v>
      </c>
      <c r="AP1458" s="92">
        <v>0.14419435872803441</v>
      </c>
      <c r="AQ1458" s="92">
        <v>7.5984139104918025E-2</v>
      </c>
      <c r="AR1458" s="92">
        <v>0</v>
      </c>
      <c r="AS1458" s="92">
        <v>0</v>
      </c>
      <c r="AT1458" s="92">
        <v>0.14718820800310795</v>
      </c>
      <c r="AU1458" s="92">
        <v>9.4034981208201501E-2</v>
      </c>
      <c r="AV1458" s="92">
        <v>5.5531794968032899E-2</v>
      </c>
      <c r="AW1458" s="92">
        <v>0</v>
      </c>
      <c r="AX1458" s="92">
        <v>0</v>
      </c>
      <c r="AY1458" s="92">
        <v>0.23725314198814826</v>
      </c>
      <c r="AZ1458" s="92">
        <v>0.15315657973423843</v>
      </c>
      <c r="BA1458" s="92">
        <v>8.8259281320219346E-2</v>
      </c>
      <c r="BB1458" s="92">
        <v>0</v>
      </c>
    </row>
    <row r="1459" spans="2:54" outlineLevel="2">
      <c r="B1459" s="560" t="s">
        <v>2859</v>
      </c>
      <c r="C1459" s="89"/>
      <c r="D1459" s="89"/>
      <c r="E1459" s="89"/>
      <c r="F1459" s="89"/>
      <c r="G1459" s="89"/>
      <c r="H1459" s="89"/>
      <c r="I1459" s="89"/>
      <c r="J1459" s="89"/>
      <c r="K1459" s="89"/>
      <c r="L1459" s="89"/>
      <c r="M1459" s="89"/>
      <c r="N1459" s="89"/>
      <c r="O1459" s="89"/>
      <c r="P1459" s="89"/>
      <c r="Q1459" s="89"/>
      <c r="R1459" s="89"/>
      <c r="S1459" s="89"/>
      <c r="T1459" s="89"/>
      <c r="U1459" s="89"/>
      <c r="V1459" s="89"/>
      <c r="W1459" s="89"/>
      <c r="X1459" s="89"/>
      <c r="Y1459" s="89"/>
      <c r="Z1459" s="89"/>
      <c r="AA1459" s="89"/>
      <c r="AB1459" s="89"/>
      <c r="AC1459" s="89"/>
      <c r="AD1459" s="89"/>
      <c r="AE1459" s="89"/>
      <c r="AF1459" s="89"/>
      <c r="AG1459" s="89"/>
      <c r="AH1459" s="89"/>
      <c r="AI1459" s="89"/>
      <c r="AJ1459" s="89"/>
      <c r="AK1459" s="89"/>
      <c r="AL1459" s="89"/>
      <c r="AM1459" s="89"/>
      <c r="AN1459" s="89"/>
      <c r="AO1459" s="89"/>
      <c r="AP1459" s="89"/>
      <c r="AQ1459" s="89"/>
      <c r="AR1459" s="89"/>
      <c r="AS1459" s="89"/>
      <c r="AT1459" s="89"/>
      <c r="AU1459" s="89"/>
      <c r="AV1459" s="89"/>
      <c r="AW1459" s="89"/>
      <c r="AX1459" s="89"/>
      <c r="AY1459" s="89"/>
      <c r="AZ1459" s="89"/>
      <c r="BA1459" s="89"/>
      <c r="BB1459" s="89"/>
    </row>
    <row r="1460" spans="2:54" outlineLevel="2">
      <c r="B1460" s="25" t="s">
        <v>2846</v>
      </c>
      <c r="C1460" t="s">
        <v>2847</v>
      </c>
      <c r="D1460" t="s">
        <v>2860</v>
      </c>
      <c r="E1460">
        <v>0</v>
      </c>
      <c r="F1460">
        <v>0</v>
      </c>
      <c r="G1460">
        <v>0</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row>
    <row r="1461" spans="2:54" outlineLevel="2">
      <c r="B1461" s="25"/>
      <c r="C1461" t="s">
        <v>2848</v>
      </c>
      <c r="D1461" t="s">
        <v>2860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row>
    <row r="1462" spans="2:54" outlineLevel="2">
      <c r="B1462" s="25"/>
      <c r="C1462" t="s">
        <v>2849</v>
      </c>
      <c r="D1462" t="s">
        <v>2860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row>
    <row r="1463" spans="2:54" outlineLevel="2">
      <c r="B1463" s="25"/>
      <c r="C1463" t="s">
        <v>2850</v>
      </c>
      <c r="D1463" t="s">
        <v>2860</v>
      </c>
      <c r="E1463">
        <v>0</v>
      </c>
      <c r="F1463">
        <v>0</v>
      </c>
      <c r="G1463">
        <v>0</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row>
    <row r="1464" spans="2:54" outlineLevel="2">
      <c r="B1464" s="25"/>
      <c r="C1464" t="s">
        <v>2851</v>
      </c>
      <c r="D1464" t="s">
        <v>2860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row>
    <row r="1465" spans="2:54" outlineLevel="2">
      <c r="B1465" s="25"/>
      <c r="C1465" t="s">
        <v>2852</v>
      </c>
      <c r="D1465" t="s">
        <v>2860</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0</v>
      </c>
      <c r="BA1465">
        <v>0</v>
      </c>
      <c r="BB1465">
        <v>0</v>
      </c>
    </row>
    <row r="1466" spans="2:54" outlineLevel="2">
      <c r="B1466" s="25"/>
      <c r="C1466" t="s">
        <v>2853</v>
      </c>
      <c r="D1466" t="s">
        <v>2860</v>
      </c>
      <c r="E1466">
        <v>0</v>
      </c>
      <c r="F1466">
        <v>-5.8050374834326582E-2</v>
      </c>
      <c r="G1466">
        <v>-4.3621171484105992E-2</v>
      </c>
      <c r="H1466">
        <v>-2.9191968133885426E-2</v>
      </c>
      <c r="I1466">
        <v>0</v>
      </c>
      <c r="J1466">
        <v>0</v>
      </c>
      <c r="K1466">
        <v>0</v>
      </c>
      <c r="L1466">
        <v>0</v>
      </c>
      <c r="M1466">
        <v>0</v>
      </c>
      <c r="N1466">
        <v>0</v>
      </c>
      <c r="O1466">
        <v>0</v>
      </c>
      <c r="P1466">
        <v>-8.5172053136995676E-2</v>
      </c>
      <c r="Q1466">
        <v>-6.2987055996799074E-2</v>
      </c>
      <c r="R1466">
        <v>-4.0802058856602506E-2</v>
      </c>
      <c r="S1466">
        <v>0</v>
      </c>
      <c r="T1466">
        <v>0</v>
      </c>
      <c r="U1466">
        <v>0</v>
      </c>
      <c r="V1466">
        <v>0</v>
      </c>
      <c r="W1466">
        <v>0</v>
      </c>
      <c r="X1466">
        <v>0</v>
      </c>
      <c r="Y1466">
        <v>0</v>
      </c>
      <c r="Z1466">
        <v>-0.40072399304289075</v>
      </c>
      <c r="AA1466">
        <v>-0.26464941779024814</v>
      </c>
      <c r="AB1466">
        <v>-0.14902949378548189</v>
      </c>
      <c r="AC1466">
        <v>0</v>
      </c>
      <c r="AD1466">
        <v>0</v>
      </c>
      <c r="AE1466">
        <v>0</v>
      </c>
      <c r="AF1466">
        <v>0</v>
      </c>
      <c r="AG1466">
        <v>0</v>
      </c>
      <c r="AH1466">
        <v>0</v>
      </c>
      <c r="AI1466">
        <v>0</v>
      </c>
      <c r="AJ1466">
        <v>-0.34706680574246035</v>
      </c>
      <c r="AK1466">
        <v>-0.22629183186028098</v>
      </c>
      <c r="AL1466">
        <v>-0.12238924134089903</v>
      </c>
      <c r="AM1466">
        <v>0</v>
      </c>
      <c r="AN1466">
        <v>0</v>
      </c>
      <c r="AO1466">
        <v>0</v>
      </c>
      <c r="AP1466">
        <v>0</v>
      </c>
      <c r="AQ1466">
        <v>0</v>
      </c>
      <c r="AR1466">
        <v>0</v>
      </c>
      <c r="AS1466">
        <v>0</v>
      </c>
      <c r="AT1466">
        <v>-0.10358286699351223</v>
      </c>
      <c r="AU1466">
        <v>-6.846516833990858E-2</v>
      </c>
      <c r="AV1466">
        <v>-3.0969801727358942E-2</v>
      </c>
      <c r="AW1466">
        <v>0</v>
      </c>
      <c r="AX1466">
        <v>0</v>
      </c>
      <c r="AY1466">
        <v>0</v>
      </c>
      <c r="AZ1466">
        <v>0</v>
      </c>
      <c r="BA1466">
        <v>0</v>
      </c>
      <c r="BB1466">
        <v>0</v>
      </c>
    </row>
    <row r="1467" spans="2:54" outlineLevel="2">
      <c r="B1467" s="25"/>
      <c r="C1467" t="s">
        <v>2854</v>
      </c>
      <c r="D1467" t="s">
        <v>2860</v>
      </c>
      <c r="E1467">
        <v>0</v>
      </c>
      <c r="F1467">
        <v>0.25675581099585665</v>
      </c>
      <c r="G1467">
        <v>0.17234878608620671</v>
      </c>
      <c r="H1467">
        <v>8.7941761176556749E-2</v>
      </c>
      <c r="I1467">
        <v>0</v>
      </c>
      <c r="J1467">
        <v>0</v>
      </c>
      <c r="K1467">
        <v>0.25623144487540039</v>
      </c>
      <c r="L1467">
        <v>0.17934281283468828</v>
      </c>
      <c r="M1467">
        <v>0.1024541807939761</v>
      </c>
      <c r="N1467">
        <v>0</v>
      </c>
      <c r="O1467">
        <v>0</v>
      </c>
      <c r="P1467">
        <v>0.34980533881833786</v>
      </c>
      <c r="Q1467">
        <v>0.25008828038568198</v>
      </c>
      <c r="R1467">
        <v>0.15037122195302616</v>
      </c>
      <c r="S1467">
        <v>0</v>
      </c>
      <c r="T1467">
        <v>0</v>
      </c>
      <c r="U1467">
        <v>0.37800038469645336</v>
      </c>
      <c r="V1467">
        <v>0.27907263778492725</v>
      </c>
      <c r="W1467">
        <v>0.18094943056723431</v>
      </c>
      <c r="X1467">
        <v>0</v>
      </c>
      <c r="Y1467">
        <v>0</v>
      </c>
      <c r="Z1467">
        <v>-0.50268826715333714</v>
      </c>
      <c r="AA1467">
        <v>-0.32688279134068682</v>
      </c>
      <c r="AB1467">
        <v>-0.18508800606300466</v>
      </c>
      <c r="AC1467">
        <v>0</v>
      </c>
      <c r="AD1467">
        <v>0</v>
      </c>
      <c r="AE1467">
        <v>-0.52785392876418913</v>
      </c>
      <c r="AF1467">
        <v>-0.34192456571157043</v>
      </c>
      <c r="AG1467">
        <v>-0.18677844714162878</v>
      </c>
      <c r="AH1467">
        <v>0</v>
      </c>
      <c r="AI1467">
        <v>0</v>
      </c>
      <c r="AJ1467">
        <v>-0.44301033130167528</v>
      </c>
      <c r="AK1467">
        <v>-0.27037448895287153</v>
      </c>
      <c r="AL1467">
        <v>-0.14033055351031157</v>
      </c>
      <c r="AM1467">
        <v>0</v>
      </c>
      <c r="AN1467">
        <v>0</v>
      </c>
      <c r="AO1467">
        <v>-0.32067749610041485</v>
      </c>
      <c r="AP1467">
        <v>-0.19651044603061379</v>
      </c>
      <c r="AQ1467">
        <v>-9.9129679302451909E-2</v>
      </c>
      <c r="AR1467">
        <v>0</v>
      </c>
      <c r="AS1467">
        <v>0</v>
      </c>
      <c r="AT1467">
        <v>-0.42427646267127983</v>
      </c>
      <c r="AU1467">
        <v>-0.27241348652144232</v>
      </c>
      <c r="AV1467">
        <v>-0.15251832051725167</v>
      </c>
      <c r="AW1467">
        <v>0</v>
      </c>
      <c r="AX1467">
        <v>0</v>
      </c>
      <c r="AY1467">
        <v>-0.39308423447526336</v>
      </c>
      <c r="AZ1467">
        <v>-0.25863780432839995</v>
      </c>
      <c r="BA1467">
        <v>-0.14696381374325673</v>
      </c>
      <c r="BB1467">
        <v>0</v>
      </c>
    </row>
    <row r="1468" spans="2:54" outlineLevel="2">
      <c r="B1468" s="25" t="s">
        <v>2855</v>
      </c>
      <c r="C1468" t="s">
        <v>2847</v>
      </c>
      <c r="D1468" t="s">
        <v>2243</v>
      </c>
      <c r="E1468">
        <v>0</v>
      </c>
      <c r="F1468">
        <v>0</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row>
    <row r="1469" spans="2:54" outlineLevel="2">
      <c r="B1469" s="25"/>
      <c r="C1469" t="s">
        <v>2848</v>
      </c>
      <c r="D1469" t="s">
        <v>2243</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0</v>
      </c>
      <c r="BA1469">
        <v>0</v>
      </c>
      <c r="BB1469">
        <v>0</v>
      </c>
    </row>
    <row r="1470" spans="2:54" outlineLevel="2">
      <c r="B1470" s="25"/>
      <c r="C1470" t="s">
        <v>2849</v>
      </c>
      <c r="D1470" t="s">
        <v>2243</v>
      </c>
      <c r="E1470">
        <v>0</v>
      </c>
      <c r="F1470">
        <v>0</v>
      </c>
      <c r="G1470">
        <v>0</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row>
    <row r="1471" spans="2:54" outlineLevel="2">
      <c r="B1471" s="25"/>
      <c r="C1471" t="s">
        <v>2850</v>
      </c>
      <c r="D1471" t="s">
        <v>2243</v>
      </c>
      <c r="E1471">
        <v>0</v>
      </c>
      <c r="F1471">
        <v>0</v>
      </c>
      <c r="G1471">
        <v>0</v>
      </c>
      <c r="H1471">
        <v>0</v>
      </c>
      <c r="I1471">
        <v>0</v>
      </c>
      <c r="J1471">
        <v>0</v>
      </c>
      <c r="K1471">
        <v>0</v>
      </c>
      <c r="L1471">
        <v>0</v>
      </c>
      <c r="M1471">
        <v>0</v>
      </c>
      <c r="N1471">
        <v>0</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row>
    <row r="1472" spans="2:54" outlineLevel="2">
      <c r="B1472" s="25"/>
      <c r="C1472" t="s">
        <v>2851</v>
      </c>
      <c r="D1472" t="s">
        <v>2243</v>
      </c>
      <c r="E1472">
        <v>0</v>
      </c>
      <c r="F1472">
        <v>0</v>
      </c>
      <c r="G1472">
        <v>0</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v>0</v>
      </c>
      <c r="BA1472">
        <v>0</v>
      </c>
      <c r="BB1472">
        <v>0</v>
      </c>
    </row>
    <row r="1473" spans="2:54" outlineLevel="2">
      <c r="B1473" s="25"/>
      <c r="C1473" t="s">
        <v>2852</v>
      </c>
      <c r="D1473" t="s">
        <v>2243</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c r="AV1473">
        <v>0</v>
      </c>
      <c r="AW1473">
        <v>0</v>
      </c>
      <c r="AX1473">
        <v>0</v>
      </c>
      <c r="AY1473">
        <v>0</v>
      </c>
      <c r="AZ1473">
        <v>0</v>
      </c>
      <c r="BA1473">
        <v>0</v>
      </c>
      <c r="BB1473">
        <v>0</v>
      </c>
    </row>
    <row r="1474" spans="2:54" outlineLevel="2">
      <c r="B1474" s="25"/>
      <c r="C1474" t="s">
        <v>2853</v>
      </c>
      <c r="D1474" t="s">
        <v>2243</v>
      </c>
      <c r="E1474">
        <v>0</v>
      </c>
      <c r="F1474">
        <v>-0.83783864640913641</v>
      </c>
      <c r="G1474">
        <v>-0.57428429949828863</v>
      </c>
      <c r="H1474">
        <v>-0.31072995258744085</v>
      </c>
      <c r="I1474">
        <v>0</v>
      </c>
      <c r="J1474">
        <v>0</v>
      </c>
      <c r="K1474">
        <v>0</v>
      </c>
      <c r="L1474">
        <v>0</v>
      </c>
      <c r="M1474">
        <v>0</v>
      </c>
      <c r="N1474">
        <v>0</v>
      </c>
      <c r="O1474">
        <v>0</v>
      </c>
      <c r="P1474">
        <v>-0.96600660788092085</v>
      </c>
      <c r="Q1474">
        <v>-0.67733546289634161</v>
      </c>
      <c r="R1474">
        <v>-0.38866431791176237</v>
      </c>
      <c r="S1474">
        <v>0</v>
      </c>
      <c r="T1474">
        <v>0</v>
      </c>
      <c r="U1474">
        <v>0</v>
      </c>
      <c r="V1474">
        <v>0</v>
      </c>
      <c r="W1474">
        <v>0</v>
      </c>
      <c r="X1474">
        <v>0</v>
      </c>
      <c r="Y1474">
        <v>0</v>
      </c>
      <c r="Z1474">
        <v>-1.223888142050914</v>
      </c>
      <c r="AA1474">
        <v>-0.77195491781980652</v>
      </c>
      <c r="AB1474">
        <v>-0.41426713595576631</v>
      </c>
      <c r="AC1474">
        <v>0</v>
      </c>
      <c r="AD1474">
        <v>0</v>
      </c>
      <c r="AE1474">
        <v>0</v>
      </c>
      <c r="AF1474">
        <v>0</v>
      </c>
      <c r="AG1474">
        <v>0</v>
      </c>
      <c r="AH1474">
        <v>0</v>
      </c>
      <c r="AI1474">
        <v>0</v>
      </c>
      <c r="AJ1474">
        <v>-0.83109162228156352</v>
      </c>
      <c r="AK1474">
        <v>-0.5341412214230139</v>
      </c>
      <c r="AL1474">
        <v>-0.28927290938248823</v>
      </c>
      <c r="AM1474">
        <v>0</v>
      </c>
      <c r="AN1474">
        <v>0</v>
      </c>
      <c r="AO1474">
        <v>0</v>
      </c>
      <c r="AP1474">
        <v>0</v>
      </c>
      <c r="AQ1474">
        <v>0</v>
      </c>
      <c r="AR1474">
        <v>0</v>
      </c>
      <c r="AS1474">
        <v>0</v>
      </c>
      <c r="AT1474">
        <v>-0.63370535552409624</v>
      </c>
      <c r="AU1474">
        <v>-0.42462074818507511</v>
      </c>
      <c r="AV1474">
        <v>-0.22819544330451952</v>
      </c>
      <c r="AW1474">
        <v>0</v>
      </c>
      <c r="AX1474">
        <v>0</v>
      </c>
      <c r="AY1474">
        <v>0</v>
      </c>
      <c r="AZ1474">
        <v>0</v>
      </c>
      <c r="BA1474">
        <v>0</v>
      </c>
      <c r="BB1474">
        <v>0</v>
      </c>
    </row>
    <row r="1475" spans="2:54" outlineLevel="2">
      <c r="B1475" s="25"/>
      <c r="C1475" t="s">
        <v>2854</v>
      </c>
      <c r="D1475" t="s">
        <v>2243</v>
      </c>
      <c r="E1475">
        <v>0</v>
      </c>
      <c r="F1475">
        <v>-0.49491433974905075</v>
      </c>
      <c r="G1475">
        <v>-0.3329709207213441</v>
      </c>
      <c r="H1475">
        <v>-0.17102750169363745</v>
      </c>
      <c r="I1475">
        <v>0</v>
      </c>
      <c r="J1475">
        <v>0</v>
      </c>
      <c r="K1475">
        <v>-0.62991898099797461</v>
      </c>
      <c r="L1475">
        <v>-0.44670837730944252</v>
      </c>
      <c r="M1475">
        <v>-0.26349777362091042</v>
      </c>
      <c r="N1475">
        <v>0</v>
      </c>
      <c r="O1475">
        <v>0</v>
      </c>
      <c r="P1475">
        <v>-0.52818570930337594</v>
      </c>
      <c r="Q1475">
        <v>-0.36042079482042066</v>
      </c>
      <c r="R1475">
        <v>-0.19265588033746539</v>
      </c>
      <c r="S1475">
        <v>0</v>
      </c>
      <c r="T1475">
        <v>0</v>
      </c>
      <c r="U1475">
        <v>-0.75315467844062645</v>
      </c>
      <c r="V1475">
        <v>-0.53694880015415547</v>
      </c>
      <c r="W1475">
        <v>-0.31672022339851846</v>
      </c>
      <c r="X1475">
        <v>0</v>
      </c>
      <c r="Y1475">
        <v>0</v>
      </c>
      <c r="Z1475">
        <v>-0.40682222177117427</v>
      </c>
      <c r="AA1475">
        <v>-0.24739288028709086</v>
      </c>
      <c r="AB1475">
        <v>-0.12683816346168247</v>
      </c>
      <c r="AC1475">
        <v>0</v>
      </c>
      <c r="AD1475">
        <v>0</v>
      </c>
      <c r="AE1475">
        <v>-0.75768186436577967</v>
      </c>
      <c r="AF1475">
        <v>-0.48692483015516713</v>
      </c>
      <c r="AG1475">
        <v>-0.262481155401874</v>
      </c>
      <c r="AH1475">
        <v>0</v>
      </c>
      <c r="AI1475">
        <v>0</v>
      </c>
      <c r="AJ1475">
        <v>-0.65794477372915439</v>
      </c>
      <c r="AK1475">
        <v>-0.39150074952888292</v>
      </c>
      <c r="AL1475">
        <v>-0.20379883370898944</v>
      </c>
      <c r="AM1475">
        <v>0</v>
      </c>
      <c r="AN1475">
        <v>0</v>
      </c>
      <c r="AO1475">
        <v>-0.56872278267083254</v>
      </c>
      <c r="AP1475">
        <v>-0.35348928486408604</v>
      </c>
      <c r="AQ1475">
        <v>-0.1814543784011089</v>
      </c>
      <c r="AR1475">
        <v>0</v>
      </c>
      <c r="AS1475">
        <v>0</v>
      </c>
      <c r="AT1475">
        <v>-0.81498368836025026</v>
      </c>
      <c r="AU1475">
        <v>-0.5244057684485347</v>
      </c>
      <c r="AV1475">
        <v>-0.31029572219779999</v>
      </c>
      <c r="AW1475">
        <v>0</v>
      </c>
      <c r="AX1475">
        <v>0</v>
      </c>
      <c r="AY1475">
        <v>-0.81155380603649963</v>
      </c>
      <c r="AZ1475">
        <v>-0.52960329748598045</v>
      </c>
      <c r="BA1475">
        <v>-0.28333287520290174</v>
      </c>
      <c r="BB1475">
        <v>0</v>
      </c>
    </row>
    <row r="1476" spans="2:54" outlineLevel="2">
      <c r="B1476" s="25" t="s">
        <v>2856</v>
      </c>
      <c r="C1476" t="s">
        <v>2847</v>
      </c>
      <c r="D1476" t="s">
        <v>2243</v>
      </c>
      <c r="E1476">
        <v>0</v>
      </c>
      <c r="F1476">
        <v>0</v>
      </c>
      <c r="G1476">
        <v>0</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0</v>
      </c>
    </row>
    <row r="1477" spans="2:54" outlineLevel="2">
      <c r="B1477" s="25"/>
      <c r="C1477" t="s">
        <v>2848</v>
      </c>
      <c r="D1477" t="s">
        <v>2243</v>
      </c>
      <c r="E1477">
        <v>0</v>
      </c>
      <c r="F1477">
        <v>0</v>
      </c>
      <c r="G1477">
        <v>0</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0</v>
      </c>
      <c r="AT1477">
        <v>0</v>
      </c>
      <c r="AU1477">
        <v>0</v>
      </c>
      <c r="AV1477">
        <v>0</v>
      </c>
      <c r="AW1477">
        <v>0</v>
      </c>
      <c r="AX1477">
        <v>0</v>
      </c>
      <c r="AY1477">
        <v>0</v>
      </c>
      <c r="AZ1477">
        <v>0</v>
      </c>
      <c r="BA1477">
        <v>0</v>
      </c>
      <c r="BB1477">
        <v>0</v>
      </c>
    </row>
    <row r="1478" spans="2:54" outlineLevel="2">
      <c r="B1478" s="25"/>
      <c r="C1478" t="s">
        <v>2849</v>
      </c>
      <c r="D1478" t="s">
        <v>2243</v>
      </c>
      <c r="E1478">
        <v>0</v>
      </c>
      <c r="F1478">
        <v>0</v>
      </c>
      <c r="G1478">
        <v>0</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0</v>
      </c>
    </row>
    <row r="1479" spans="2:54" outlineLevel="2">
      <c r="B1479" s="25"/>
      <c r="C1479" t="s">
        <v>2850</v>
      </c>
      <c r="D1479" t="s">
        <v>2243</v>
      </c>
      <c r="E1479">
        <v>0</v>
      </c>
      <c r="F1479">
        <v>0</v>
      </c>
      <c r="G1479">
        <v>0</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row>
    <row r="1480" spans="2:54" outlineLevel="2">
      <c r="B1480" s="25"/>
      <c r="C1480" t="s">
        <v>2851</v>
      </c>
      <c r="D1480" t="s">
        <v>2243</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row>
    <row r="1481" spans="2:54" outlineLevel="2">
      <c r="B1481" s="25"/>
      <c r="C1481" t="s">
        <v>2852</v>
      </c>
      <c r="D1481" t="s">
        <v>2243</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row>
    <row r="1482" spans="2:54" outlineLevel="2">
      <c r="B1482" s="25"/>
      <c r="C1482" t="s">
        <v>2853</v>
      </c>
      <c r="D1482" t="s">
        <v>2243</v>
      </c>
      <c r="E1482">
        <v>0</v>
      </c>
      <c r="F1482">
        <v>0.59726633960442987</v>
      </c>
      <c r="G1482">
        <v>0.40669659580247725</v>
      </c>
      <c r="H1482">
        <v>0.21612685200052462</v>
      </c>
      <c r="I1482">
        <v>0</v>
      </c>
      <c r="J1482">
        <v>0</v>
      </c>
      <c r="K1482">
        <v>0</v>
      </c>
      <c r="L1482">
        <v>0</v>
      </c>
      <c r="M1482">
        <v>0</v>
      </c>
      <c r="N1482">
        <v>0</v>
      </c>
      <c r="O1482">
        <v>0</v>
      </c>
      <c r="P1482">
        <v>0.71180129873034159</v>
      </c>
      <c r="Q1482">
        <v>0.50022096421909557</v>
      </c>
      <c r="R1482">
        <v>0.2781821889721775</v>
      </c>
      <c r="S1482">
        <v>0</v>
      </c>
      <c r="T1482">
        <v>0</v>
      </c>
      <c r="U1482">
        <v>0</v>
      </c>
      <c r="V1482">
        <v>0</v>
      </c>
      <c r="W1482">
        <v>0</v>
      </c>
      <c r="X1482">
        <v>0</v>
      </c>
      <c r="Y1482">
        <v>0</v>
      </c>
      <c r="Z1482">
        <v>0.32005254732085103</v>
      </c>
      <c r="AA1482">
        <v>0.18948626549455769</v>
      </c>
      <c r="AB1482">
        <v>9.9112919847642034E-2</v>
      </c>
      <c r="AC1482">
        <v>0</v>
      </c>
      <c r="AD1482">
        <v>0</v>
      </c>
      <c r="AE1482">
        <v>0</v>
      </c>
      <c r="AF1482">
        <v>0</v>
      </c>
      <c r="AG1482">
        <v>0</v>
      </c>
      <c r="AH1482">
        <v>0</v>
      </c>
      <c r="AI1482">
        <v>0</v>
      </c>
      <c r="AJ1482">
        <v>0.35505713116185716</v>
      </c>
      <c r="AK1482">
        <v>0.21487833819700591</v>
      </c>
      <c r="AL1482">
        <v>0.11283522695342302</v>
      </c>
      <c r="AM1482">
        <v>0</v>
      </c>
      <c r="AN1482">
        <v>0</v>
      </c>
      <c r="AO1482">
        <v>0</v>
      </c>
      <c r="AP1482">
        <v>0</v>
      </c>
      <c r="AQ1482">
        <v>0</v>
      </c>
      <c r="AR1482">
        <v>0</v>
      </c>
      <c r="AS1482">
        <v>0</v>
      </c>
      <c r="AT1482">
        <v>0.28150269781425402</v>
      </c>
      <c r="AU1482">
        <v>0.18115430443339692</v>
      </c>
      <c r="AV1482">
        <v>0.10718226304247831</v>
      </c>
      <c r="AW1482">
        <v>0</v>
      </c>
      <c r="AX1482">
        <v>0</v>
      </c>
      <c r="AY1482">
        <v>0</v>
      </c>
      <c r="AZ1482">
        <v>0</v>
      </c>
      <c r="BA1482">
        <v>0</v>
      </c>
      <c r="BB1482">
        <v>0</v>
      </c>
    </row>
    <row r="1483" spans="2:54" outlineLevel="2">
      <c r="B1483" s="448"/>
      <c r="C1483" s="92" t="s">
        <v>2854</v>
      </c>
      <c r="D1483" s="92" t="s">
        <v>2243</v>
      </c>
      <c r="E1483" s="92">
        <v>0</v>
      </c>
      <c r="F1483" s="92">
        <v>1.5817302323652489</v>
      </c>
      <c r="G1483" s="92">
        <v>1.0938987579740105</v>
      </c>
      <c r="H1483" s="92">
        <v>0.60606728358277229</v>
      </c>
      <c r="I1483" s="92">
        <v>0</v>
      </c>
      <c r="J1483" s="92">
        <v>0</v>
      </c>
      <c r="K1483" s="92">
        <v>1.4641684359607989</v>
      </c>
      <c r="L1483" s="92">
        <v>0.99933752626865879</v>
      </c>
      <c r="M1483" s="92">
        <v>0.53450661657651866</v>
      </c>
      <c r="N1483" s="92">
        <v>0</v>
      </c>
      <c r="O1483" s="92">
        <v>0</v>
      </c>
      <c r="P1483" s="92">
        <v>1.8358400081656234</v>
      </c>
      <c r="Q1483" s="92">
        <v>1.2938050366198113</v>
      </c>
      <c r="R1483" s="92">
        <v>0.75177006507399913</v>
      </c>
      <c r="S1483" s="92">
        <v>0</v>
      </c>
      <c r="T1483" s="92">
        <v>0</v>
      </c>
      <c r="U1483" s="92">
        <v>1.9589787185150143</v>
      </c>
      <c r="V1483" s="92">
        <v>1.4090885444204435</v>
      </c>
      <c r="W1483" s="92">
        <v>0.85919837032587276</v>
      </c>
      <c r="X1483" s="92">
        <v>0</v>
      </c>
      <c r="Y1483" s="92">
        <v>0</v>
      </c>
      <c r="Z1483" s="92">
        <v>-0.14740800441581148</v>
      </c>
      <c r="AA1483" s="92">
        <v>-9.7745042362092915E-2</v>
      </c>
      <c r="AB1483" s="92">
        <v>-5.5009311886489526E-2</v>
      </c>
      <c r="AC1483" s="92">
        <v>0</v>
      </c>
      <c r="AD1483" s="92">
        <v>0</v>
      </c>
      <c r="AE1483" s="92">
        <v>-0.31661641834736964</v>
      </c>
      <c r="AF1483" s="92">
        <v>-0.19284384820098394</v>
      </c>
      <c r="AG1483" s="92">
        <v>-9.7034199079953698E-2</v>
      </c>
      <c r="AH1483" s="92">
        <v>0</v>
      </c>
      <c r="AI1483" s="92">
        <v>0</v>
      </c>
      <c r="AJ1483" s="92">
        <v>-4.2118131889591258E-2</v>
      </c>
      <c r="AK1483" s="92">
        <v>-2.8286163361339208E-2</v>
      </c>
      <c r="AL1483" s="92">
        <v>-1.4864352389768999E-2</v>
      </c>
      <c r="AM1483" s="92">
        <v>0</v>
      </c>
      <c r="AN1483" s="92">
        <v>0</v>
      </c>
      <c r="AO1483" s="92">
        <v>-0.3788147116377758</v>
      </c>
      <c r="AP1483" s="92">
        <v>-0.23759360700770951</v>
      </c>
      <c r="AQ1483" s="92">
        <v>-0.12984390943520635</v>
      </c>
      <c r="AR1483" s="92">
        <v>0</v>
      </c>
      <c r="AS1483" s="92">
        <v>0</v>
      </c>
      <c r="AT1483" s="92">
        <v>-6.6670038916555541E-2</v>
      </c>
      <c r="AU1483" s="92">
        <v>-4.5378288889050815E-2</v>
      </c>
      <c r="AV1483" s="92">
        <v>-2.5799955487627799E-2</v>
      </c>
      <c r="AW1483" s="92">
        <v>0</v>
      </c>
      <c r="AX1483" s="92">
        <v>0</v>
      </c>
      <c r="AY1483" s="92">
        <v>-0.31442679078595148</v>
      </c>
      <c r="AZ1483" s="92">
        <v>-0.21245878091857756</v>
      </c>
      <c r="BA1483" s="92">
        <v>-0.12762838274170457</v>
      </c>
      <c r="BB1483" s="92">
        <v>0</v>
      </c>
    </row>
    <row r="1484" spans="2:54" outlineLevel="2">
      <c r="B1484" s="560" t="s">
        <v>2876</v>
      </c>
      <c r="C1484" s="89"/>
      <c r="D1484" s="89"/>
      <c r="E1484" s="89"/>
      <c r="F1484" s="89"/>
      <c r="G1484" s="89"/>
      <c r="H1484" s="89"/>
      <c r="I1484" s="89"/>
      <c r="J1484" s="89"/>
      <c r="K1484" s="89"/>
      <c r="L1484" s="89"/>
      <c r="M1484" s="89"/>
      <c r="N1484" s="89"/>
      <c r="O1484" s="89"/>
      <c r="P1484" s="89"/>
      <c r="Q1484" s="89"/>
      <c r="R1484" s="89"/>
      <c r="S1484" s="89"/>
      <c r="T1484" s="89"/>
      <c r="U1484" s="89"/>
      <c r="V1484" s="89"/>
      <c r="W1484" s="89"/>
      <c r="X1484" s="89"/>
      <c r="Y1484" s="89"/>
      <c r="Z1484" s="89"/>
      <c r="AA1484" s="89"/>
      <c r="AB1484" s="89"/>
      <c r="AC1484" s="89"/>
      <c r="AD1484" s="89"/>
      <c r="AE1484" s="89"/>
      <c r="AF1484" s="89"/>
      <c r="AG1484" s="89"/>
      <c r="AH1484" s="89"/>
      <c r="AI1484" s="89"/>
      <c r="AJ1484" s="89"/>
      <c r="AK1484" s="89"/>
      <c r="AL1484" s="89"/>
      <c r="AM1484" s="89"/>
      <c r="AN1484" s="89"/>
      <c r="AO1484" s="89"/>
      <c r="AP1484" s="89"/>
      <c r="AQ1484" s="89"/>
      <c r="AR1484" s="89"/>
      <c r="AS1484" s="89"/>
      <c r="AT1484" s="89"/>
      <c r="AU1484" s="89"/>
      <c r="AV1484" s="89"/>
      <c r="AW1484" s="89"/>
      <c r="AX1484" s="89"/>
      <c r="AY1484" s="89"/>
      <c r="AZ1484" s="89"/>
      <c r="BA1484" s="89"/>
      <c r="BB1484" s="89"/>
    </row>
    <row r="1485" spans="2:54" outlineLevel="2">
      <c r="B1485" s="25" t="s">
        <v>2846</v>
      </c>
      <c r="C1485" t="s">
        <v>2847</v>
      </c>
      <c r="D1485" t="s">
        <v>2861</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row>
    <row r="1486" spans="2:54" outlineLevel="2">
      <c r="B1486" s="25"/>
      <c r="C1486" t="s">
        <v>2848</v>
      </c>
      <c r="D1486" t="s">
        <v>2861</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row>
    <row r="1487" spans="2:54" outlineLevel="2">
      <c r="B1487" s="25"/>
      <c r="C1487" t="s">
        <v>2849</v>
      </c>
      <c r="D1487" t="s">
        <v>2861</v>
      </c>
      <c r="E1487">
        <v>0</v>
      </c>
      <c r="F1487">
        <v>0</v>
      </c>
      <c r="G1487">
        <v>0</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v>0</v>
      </c>
      <c r="AS1487">
        <v>0</v>
      </c>
      <c r="AT1487">
        <v>0</v>
      </c>
      <c r="AU1487">
        <v>0</v>
      </c>
      <c r="AV1487">
        <v>0</v>
      </c>
      <c r="AW1487">
        <v>0</v>
      </c>
      <c r="AX1487">
        <v>0</v>
      </c>
      <c r="AY1487">
        <v>0</v>
      </c>
      <c r="AZ1487">
        <v>0</v>
      </c>
      <c r="BA1487">
        <v>0</v>
      </c>
      <c r="BB1487">
        <v>0</v>
      </c>
    </row>
    <row r="1488" spans="2:54" outlineLevel="2">
      <c r="B1488" s="25"/>
      <c r="C1488" t="s">
        <v>2850</v>
      </c>
      <c r="D1488" t="s">
        <v>2861</v>
      </c>
      <c r="E1488">
        <v>0</v>
      </c>
      <c r="F1488">
        <v>0</v>
      </c>
      <c r="G1488">
        <v>0</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row>
    <row r="1489" spans="2:54" outlineLevel="2">
      <c r="B1489" s="25"/>
      <c r="C1489" t="s">
        <v>2851</v>
      </c>
      <c r="D1489" t="s">
        <v>2861</v>
      </c>
      <c r="E1489">
        <v>0</v>
      </c>
      <c r="F1489">
        <v>0</v>
      </c>
      <c r="G1489">
        <v>0</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c r="BA1489">
        <v>0</v>
      </c>
      <c r="BB1489">
        <v>0</v>
      </c>
    </row>
    <row r="1490" spans="2:54" outlineLevel="2">
      <c r="B1490" s="25"/>
      <c r="C1490" t="s">
        <v>2852</v>
      </c>
      <c r="D1490" t="s">
        <v>2861</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row>
    <row r="1491" spans="2:54" outlineLevel="2">
      <c r="B1491" s="25"/>
      <c r="C1491" t="s">
        <v>2853</v>
      </c>
      <c r="D1491" t="s">
        <v>2861</v>
      </c>
      <c r="E1491">
        <v>0</v>
      </c>
      <c r="F1491">
        <v>-1.4165946682054287E-2</v>
      </c>
      <c r="G1491">
        <v>-8.5690792406410525E-3</v>
      </c>
      <c r="H1491">
        <v>-2.9722117992277862E-3</v>
      </c>
      <c r="I1491">
        <v>0</v>
      </c>
      <c r="J1491">
        <v>0</v>
      </c>
      <c r="K1491">
        <v>0</v>
      </c>
      <c r="L1491">
        <v>0</v>
      </c>
      <c r="M1491">
        <v>0</v>
      </c>
      <c r="N1491">
        <v>0</v>
      </c>
      <c r="O1491">
        <v>0</v>
      </c>
      <c r="P1491">
        <v>1.3767128673457262E-2</v>
      </c>
      <c r="Q1491">
        <v>1.3123388878242204E-2</v>
      </c>
      <c r="R1491">
        <v>1.2479649083027167E-2</v>
      </c>
      <c r="S1491">
        <v>0</v>
      </c>
      <c r="T1491">
        <v>0</v>
      </c>
      <c r="U1491">
        <v>0</v>
      </c>
      <c r="V1491">
        <v>0</v>
      </c>
      <c r="W1491">
        <v>0</v>
      </c>
      <c r="X1491">
        <v>0</v>
      </c>
      <c r="Y1491">
        <v>0</v>
      </c>
      <c r="Z1491">
        <v>0.50012941105627162</v>
      </c>
      <c r="AA1491">
        <v>0.31071788468536571</v>
      </c>
      <c r="AB1491">
        <v>0.16682563907348688</v>
      </c>
      <c r="AC1491">
        <v>0</v>
      </c>
      <c r="AD1491">
        <v>0</v>
      </c>
      <c r="AE1491">
        <v>0</v>
      </c>
      <c r="AF1491">
        <v>0</v>
      </c>
      <c r="AG1491">
        <v>0</v>
      </c>
      <c r="AH1491">
        <v>0</v>
      </c>
      <c r="AI1491">
        <v>0</v>
      </c>
      <c r="AJ1491">
        <v>0.50454392184442876</v>
      </c>
      <c r="AK1491">
        <v>0.32020154452696631</v>
      </c>
      <c r="AL1491">
        <v>0.16863802657008412</v>
      </c>
      <c r="AM1491">
        <v>0</v>
      </c>
      <c r="AN1491">
        <v>0</v>
      </c>
      <c r="AO1491">
        <v>0</v>
      </c>
      <c r="AP1491">
        <v>0</v>
      </c>
      <c r="AQ1491">
        <v>0</v>
      </c>
      <c r="AR1491">
        <v>0</v>
      </c>
      <c r="AS1491">
        <v>0</v>
      </c>
      <c r="AT1491">
        <v>0.63090586336167342</v>
      </c>
      <c r="AU1491">
        <v>0.41481950852198318</v>
      </c>
      <c r="AV1491">
        <v>0.23254899834871626</v>
      </c>
      <c r="AW1491">
        <v>0</v>
      </c>
      <c r="AX1491">
        <v>0</v>
      </c>
      <c r="AY1491">
        <v>0</v>
      </c>
      <c r="AZ1491">
        <v>0</v>
      </c>
      <c r="BA1491">
        <v>0</v>
      </c>
      <c r="BB1491">
        <v>0</v>
      </c>
    </row>
    <row r="1492" spans="2:54" outlineLevel="2">
      <c r="B1492" s="25"/>
      <c r="C1492" t="s">
        <v>2854</v>
      </c>
      <c r="D1492" t="s">
        <v>2861</v>
      </c>
      <c r="E1492">
        <v>0</v>
      </c>
      <c r="F1492">
        <v>0.43902151338510009</v>
      </c>
      <c r="G1492">
        <v>0.30069567726535568</v>
      </c>
      <c r="H1492">
        <v>0.16236984114561123</v>
      </c>
      <c r="I1492">
        <v>0</v>
      </c>
      <c r="J1492">
        <v>0</v>
      </c>
      <c r="K1492">
        <v>0.6857117552120835</v>
      </c>
      <c r="L1492">
        <v>0.4740404760830878</v>
      </c>
      <c r="M1492">
        <v>0.26236919695409222</v>
      </c>
      <c r="N1492">
        <v>0</v>
      </c>
      <c r="O1492">
        <v>0</v>
      </c>
      <c r="P1492">
        <v>0.52880859379014922</v>
      </c>
      <c r="Q1492">
        <v>0.3730294923752463</v>
      </c>
      <c r="R1492">
        <v>0.21725039096034332</v>
      </c>
      <c r="S1492">
        <v>0</v>
      </c>
      <c r="T1492">
        <v>0</v>
      </c>
      <c r="U1492">
        <v>0.84940631583268067</v>
      </c>
      <c r="V1492">
        <v>0.60626453545820436</v>
      </c>
      <c r="W1492">
        <v>0.36215486473756336</v>
      </c>
      <c r="X1492">
        <v>0</v>
      </c>
      <c r="Y1492">
        <v>0</v>
      </c>
      <c r="Z1492">
        <v>0.17732490072704477</v>
      </c>
      <c r="AA1492">
        <v>9.8705434794772146E-2</v>
      </c>
      <c r="AB1492">
        <v>5.3600869424923904E-2</v>
      </c>
      <c r="AC1492">
        <v>0</v>
      </c>
      <c r="AD1492">
        <v>0</v>
      </c>
      <c r="AE1492">
        <v>0.4878425854836802</v>
      </c>
      <c r="AF1492">
        <v>0.30140713145967218</v>
      </c>
      <c r="AG1492">
        <v>0.15576213777393505</v>
      </c>
      <c r="AH1492">
        <v>0</v>
      </c>
      <c r="AI1492">
        <v>0</v>
      </c>
      <c r="AJ1492">
        <v>0.75451783276095541</v>
      </c>
      <c r="AK1492">
        <v>0.48585836371665908</v>
      </c>
      <c r="AL1492">
        <v>0.25617107548108148</v>
      </c>
      <c r="AM1492">
        <v>0</v>
      </c>
      <c r="AN1492">
        <v>0</v>
      </c>
      <c r="AO1492">
        <v>1.0727689713820299</v>
      </c>
      <c r="AP1492">
        <v>0.67004041824284133</v>
      </c>
      <c r="AQ1492">
        <v>0.35487186457271452</v>
      </c>
      <c r="AR1492">
        <v>0</v>
      </c>
      <c r="AS1492">
        <v>0</v>
      </c>
      <c r="AT1492">
        <v>0.98447525315821449</v>
      </c>
      <c r="AU1492">
        <v>0.64789101677639116</v>
      </c>
      <c r="AV1492">
        <v>0.35983940465117403</v>
      </c>
      <c r="AW1492">
        <v>0</v>
      </c>
      <c r="AX1492">
        <v>0</v>
      </c>
      <c r="AY1492">
        <v>1.4005567825629357</v>
      </c>
      <c r="AZ1492">
        <v>0.93542322590883042</v>
      </c>
      <c r="BA1492">
        <v>0.53220971071260936</v>
      </c>
      <c r="BB1492">
        <v>0</v>
      </c>
    </row>
    <row r="1493" spans="2:54" outlineLevel="2">
      <c r="B1493" s="25" t="s">
        <v>2855</v>
      </c>
      <c r="C1493" t="s">
        <v>2847</v>
      </c>
      <c r="D1493" t="s">
        <v>2243</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row>
    <row r="1494" spans="2:54" outlineLevel="2">
      <c r="B1494" s="25"/>
      <c r="C1494" t="s">
        <v>2848</v>
      </c>
      <c r="D1494" t="s">
        <v>2243</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row>
    <row r="1495" spans="2:54" outlineLevel="2">
      <c r="B1495" s="25"/>
      <c r="C1495" t="s">
        <v>2849</v>
      </c>
      <c r="D1495" t="s">
        <v>2243</v>
      </c>
      <c r="E1495">
        <v>0</v>
      </c>
      <c r="F1495">
        <v>0</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row>
    <row r="1496" spans="2:54" outlineLevel="2">
      <c r="B1496" s="25"/>
      <c r="C1496" t="s">
        <v>2850</v>
      </c>
      <c r="D1496" t="s">
        <v>2243</v>
      </c>
      <c r="E1496">
        <v>0</v>
      </c>
      <c r="F1496">
        <v>0</v>
      </c>
      <c r="G1496">
        <v>0</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row>
    <row r="1497" spans="2:54" outlineLevel="2">
      <c r="B1497" s="25"/>
      <c r="C1497" t="s">
        <v>2851</v>
      </c>
      <c r="D1497" t="s">
        <v>2243</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0</v>
      </c>
      <c r="BA1497">
        <v>0</v>
      </c>
      <c r="BB1497">
        <v>0</v>
      </c>
    </row>
    <row r="1498" spans="2:54" outlineLevel="2">
      <c r="B1498" s="25"/>
      <c r="C1498" t="s">
        <v>2852</v>
      </c>
      <c r="D1498" t="s">
        <v>2243</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row>
    <row r="1499" spans="2:54" outlineLevel="2">
      <c r="B1499" s="25"/>
      <c r="C1499" t="s">
        <v>2853</v>
      </c>
      <c r="D1499" t="s">
        <v>2243</v>
      </c>
      <c r="E1499">
        <v>0</v>
      </c>
      <c r="F1499">
        <v>-6.2151736117450028E-3</v>
      </c>
      <c r="G1499">
        <v>-4.2107323705470505E-3</v>
      </c>
      <c r="H1499">
        <v>-2.2062911293490983E-3</v>
      </c>
      <c r="I1499">
        <v>0</v>
      </c>
      <c r="J1499">
        <v>0</v>
      </c>
      <c r="K1499">
        <v>0</v>
      </c>
      <c r="L1499">
        <v>0</v>
      </c>
      <c r="M1499">
        <v>0</v>
      </c>
      <c r="N1499">
        <v>0</v>
      </c>
      <c r="O1499">
        <v>0</v>
      </c>
      <c r="P1499">
        <v>-6.7048056091476311E-3</v>
      </c>
      <c r="Q1499">
        <v>-4.6126700636126769E-3</v>
      </c>
      <c r="R1499">
        <v>-2.5205345180777227E-3</v>
      </c>
      <c r="S1499">
        <v>0</v>
      </c>
      <c r="T1499">
        <v>0</v>
      </c>
      <c r="U1499">
        <v>0</v>
      </c>
      <c r="V1499">
        <v>0</v>
      </c>
      <c r="W1499">
        <v>0</v>
      </c>
      <c r="X1499">
        <v>0</v>
      </c>
      <c r="Y1499">
        <v>0</v>
      </c>
      <c r="Z1499">
        <v>0.26464804783602625</v>
      </c>
      <c r="AA1499">
        <v>0.16241190148490525</v>
      </c>
      <c r="AB1499">
        <v>8.3918687640405942E-2</v>
      </c>
      <c r="AC1499">
        <v>0</v>
      </c>
      <c r="AD1499">
        <v>0</v>
      </c>
      <c r="AE1499">
        <v>0</v>
      </c>
      <c r="AF1499">
        <v>0</v>
      </c>
      <c r="AG1499">
        <v>0</v>
      </c>
      <c r="AH1499">
        <v>0</v>
      </c>
      <c r="AI1499">
        <v>0</v>
      </c>
      <c r="AJ1499">
        <v>0.23086615907740621</v>
      </c>
      <c r="AK1499">
        <v>0.14767920997451522</v>
      </c>
      <c r="AL1499">
        <v>8.0818659249739938E-2</v>
      </c>
      <c r="AM1499">
        <v>0</v>
      </c>
      <c r="AN1499">
        <v>0</v>
      </c>
      <c r="AO1499">
        <v>0</v>
      </c>
      <c r="AP1499">
        <v>0</v>
      </c>
      <c r="AQ1499">
        <v>0</v>
      </c>
      <c r="AR1499">
        <v>0</v>
      </c>
      <c r="AS1499">
        <v>0</v>
      </c>
      <c r="AT1499">
        <v>0.46926660037484419</v>
      </c>
      <c r="AU1499">
        <v>0.30512506701224135</v>
      </c>
      <c r="AV1499">
        <v>0.18116034804328496</v>
      </c>
      <c r="AW1499">
        <v>0</v>
      </c>
      <c r="AX1499">
        <v>0</v>
      </c>
      <c r="AY1499">
        <v>0</v>
      </c>
      <c r="AZ1499">
        <v>0</v>
      </c>
      <c r="BA1499">
        <v>0</v>
      </c>
      <c r="BB1499">
        <v>0</v>
      </c>
    </row>
    <row r="1500" spans="2:54" outlineLevel="2">
      <c r="B1500" s="25"/>
      <c r="C1500" t="s">
        <v>2854</v>
      </c>
      <c r="D1500" t="s">
        <v>2243</v>
      </c>
      <c r="E1500">
        <v>0</v>
      </c>
      <c r="F1500">
        <v>4.4664175584079438E-2</v>
      </c>
      <c r="G1500">
        <v>3.0889013308103747E-2</v>
      </c>
      <c r="H1500">
        <v>1.7113851032128057E-2</v>
      </c>
      <c r="I1500">
        <v>0</v>
      </c>
      <c r="J1500">
        <v>0</v>
      </c>
      <c r="K1500">
        <v>0.30268021638970882</v>
      </c>
      <c r="L1500">
        <v>0.21310282561127633</v>
      </c>
      <c r="M1500">
        <v>0.12352543483284384</v>
      </c>
      <c r="N1500">
        <v>0</v>
      </c>
      <c r="O1500">
        <v>0</v>
      </c>
      <c r="P1500">
        <v>5.1839611326389236E-2</v>
      </c>
      <c r="Q1500">
        <v>3.6533875464178509E-2</v>
      </c>
      <c r="R1500">
        <v>2.1228139601967774E-2</v>
      </c>
      <c r="S1500">
        <v>0</v>
      </c>
      <c r="T1500">
        <v>0</v>
      </c>
      <c r="U1500">
        <v>0.36751488899526696</v>
      </c>
      <c r="V1500">
        <v>0.26359236446228984</v>
      </c>
      <c r="W1500">
        <v>0.15966983992931266</v>
      </c>
      <c r="X1500">
        <v>0</v>
      </c>
      <c r="Y1500">
        <v>0</v>
      </c>
      <c r="Z1500">
        <v>-0.65909721118457454</v>
      </c>
      <c r="AA1500">
        <v>-0.43704197125040606</v>
      </c>
      <c r="AB1500">
        <v>-0.24596007657284258</v>
      </c>
      <c r="AC1500">
        <v>0</v>
      </c>
      <c r="AD1500">
        <v>0</v>
      </c>
      <c r="AE1500">
        <v>-0.52796813863805214</v>
      </c>
      <c r="AF1500">
        <v>-0.35298196324544706</v>
      </c>
      <c r="AG1500">
        <v>-0.20401320883226637</v>
      </c>
      <c r="AH1500">
        <v>0</v>
      </c>
      <c r="AI1500">
        <v>0</v>
      </c>
      <c r="AJ1500">
        <v>0.12836921941616072</v>
      </c>
      <c r="AK1500">
        <v>7.6654383485010982E-2</v>
      </c>
      <c r="AL1500">
        <v>3.961464759296407E-2</v>
      </c>
      <c r="AM1500">
        <v>0</v>
      </c>
      <c r="AN1500">
        <v>0</v>
      </c>
      <c r="AO1500">
        <v>0.62920999009735756</v>
      </c>
      <c r="AP1500">
        <v>0.39108507027682399</v>
      </c>
      <c r="AQ1500">
        <v>0.20075318083917859</v>
      </c>
      <c r="AR1500">
        <v>0</v>
      </c>
      <c r="AS1500">
        <v>0</v>
      </c>
      <c r="AT1500">
        <v>0.44003065069767899</v>
      </c>
      <c r="AU1500">
        <v>0.28739725119606158</v>
      </c>
      <c r="AV1500">
        <v>0.17088080313328635</v>
      </c>
      <c r="AW1500">
        <v>0</v>
      </c>
      <c r="AX1500">
        <v>0</v>
      </c>
      <c r="AY1500">
        <v>0.92702817269395144</v>
      </c>
      <c r="AZ1500">
        <v>0.59843449514433888</v>
      </c>
      <c r="BA1500">
        <v>0.34485882715790672</v>
      </c>
      <c r="BB1500">
        <v>0</v>
      </c>
    </row>
    <row r="1501" spans="2:54" outlineLevel="2">
      <c r="B1501" s="25" t="s">
        <v>2856</v>
      </c>
      <c r="C1501" t="s">
        <v>2847</v>
      </c>
      <c r="D1501" t="s">
        <v>2243</v>
      </c>
      <c r="E1501">
        <v>0</v>
      </c>
      <c r="F1501">
        <v>0</v>
      </c>
      <c r="G1501">
        <v>0</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0</v>
      </c>
      <c r="AV1501">
        <v>0</v>
      </c>
      <c r="AW1501">
        <v>0</v>
      </c>
      <c r="AX1501">
        <v>0</v>
      </c>
      <c r="AY1501">
        <v>0</v>
      </c>
      <c r="AZ1501">
        <v>0</v>
      </c>
      <c r="BA1501">
        <v>0</v>
      </c>
      <c r="BB1501">
        <v>0</v>
      </c>
    </row>
    <row r="1502" spans="2:54" outlineLevel="2">
      <c r="B1502" s="25"/>
      <c r="C1502" t="s">
        <v>2848</v>
      </c>
      <c r="D1502" t="s">
        <v>2243</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row>
    <row r="1503" spans="2:54" outlineLevel="2">
      <c r="B1503" s="25"/>
      <c r="C1503" t="s">
        <v>2849</v>
      </c>
      <c r="D1503" t="s">
        <v>2243</v>
      </c>
      <c r="E1503">
        <v>0</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c r="BA1503">
        <v>0</v>
      </c>
      <c r="BB1503">
        <v>0</v>
      </c>
    </row>
    <row r="1504" spans="2:54" outlineLevel="2">
      <c r="B1504" s="25"/>
      <c r="C1504" t="s">
        <v>2850</v>
      </c>
      <c r="D1504" t="s">
        <v>2243</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row>
    <row r="1505" spans="2:54" outlineLevel="2">
      <c r="B1505" s="25"/>
      <c r="C1505" t="s">
        <v>2851</v>
      </c>
      <c r="D1505" t="s">
        <v>2243</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c r="BA1505">
        <v>0</v>
      </c>
      <c r="BB1505">
        <v>0</v>
      </c>
    </row>
    <row r="1506" spans="2:54" outlineLevel="2">
      <c r="B1506" s="25"/>
      <c r="C1506" t="s">
        <v>2852</v>
      </c>
      <c r="D1506" t="s">
        <v>2243</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0</v>
      </c>
      <c r="BB1506">
        <v>0</v>
      </c>
    </row>
    <row r="1507" spans="2:54" outlineLevel="2">
      <c r="B1507" s="25"/>
      <c r="C1507" t="s">
        <v>2853</v>
      </c>
      <c r="D1507" t="s">
        <v>2243</v>
      </c>
      <c r="E1507">
        <v>0</v>
      </c>
      <c r="F1507">
        <v>0.36154748451311891</v>
      </c>
      <c r="G1507">
        <v>0.24781745837204308</v>
      </c>
      <c r="H1507">
        <v>0.13408743223096725</v>
      </c>
      <c r="I1507">
        <v>0</v>
      </c>
      <c r="J1507">
        <v>0</v>
      </c>
      <c r="K1507">
        <v>0</v>
      </c>
      <c r="L1507">
        <v>0</v>
      </c>
      <c r="M1507">
        <v>0</v>
      </c>
      <c r="N1507">
        <v>0</v>
      </c>
      <c r="O1507">
        <v>0</v>
      </c>
      <c r="P1507">
        <v>0.41685503598968432</v>
      </c>
      <c r="Q1507">
        <v>0.29228650866282851</v>
      </c>
      <c r="R1507">
        <v>0.16771798133597271</v>
      </c>
      <c r="S1507">
        <v>0</v>
      </c>
      <c r="T1507">
        <v>0</v>
      </c>
      <c r="U1507">
        <v>0</v>
      </c>
      <c r="V1507">
        <v>0</v>
      </c>
      <c r="W1507">
        <v>0</v>
      </c>
      <c r="X1507">
        <v>0</v>
      </c>
      <c r="Y1507">
        <v>0</v>
      </c>
      <c r="Z1507">
        <v>0.72264762632922774</v>
      </c>
      <c r="AA1507">
        <v>0.44623798789455116</v>
      </c>
      <c r="AB1507">
        <v>0.23739899316230606</v>
      </c>
      <c r="AC1507">
        <v>0</v>
      </c>
      <c r="AD1507">
        <v>0</v>
      </c>
      <c r="AE1507">
        <v>0</v>
      </c>
      <c r="AF1507">
        <v>0</v>
      </c>
      <c r="AG1507">
        <v>0</v>
      </c>
      <c r="AH1507">
        <v>0</v>
      </c>
      <c r="AI1507">
        <v>0</v>
      </c>
      <c r="AJ1507">
        <v>0.74197623118825773</v>
      </c>
      <c r="AK1507">
        <v>0.48885303588785634</v>
      </c>
      <c r="AL1507">
        <v>0.25458299582371013</v>
      </c>
      <c r="AM1507">
        <v>0</v>
      </c>
      <c r="AN1507">
        <v>0</v>
      </c>
      <c r="AO1507">
        <v>0</v>
      </c>
      <c r="AP1507">
        <v>0</v>
      </c>
      <c r="AQ1507">
        <v>0</v>
      </c>
      <c r="AR1507">
        <v>0</v>
      </c>
      <c r="AS1507">
        <v>0</v>
      </c>
      <c r="AT1507">
        <v>0.91375637334894932</v>
      </c>
      <c r="AU1507">
        <v>0.62028596114460643</v>
      </c>
      <c r="AV1507">
        <v>0.34636761576759728</v>
      </c>
      <c r="AW1507">
        <v>0</v>
      </c>
      <c r="AX1507">
        <v>0</v>
      </c>
      <c r="AY1507">
        <v>0</v>
      </c>
      <c r="AZ1507">
        <v>0</v>
      </c>
      <c r="BA1507">
        <v>0</v>
      </c>
      <c r="BB1507">
        <v>0</v>
      </c>
    </row>
    <row r="1508" spans="2:54" outlineLevel="2">
      <c r="B1508" s="448"/>
      <c r="C1508" s="92" t="s">
        <v>2854</v>
      </c>
      <c r="D1508" s="92" t="s">
        <v>2243</v>
      </c>
      <c r="E1508" s="92">
        <v>0</v>
      </c>
      <c r="F1508" s="92">
        <v>0.84756334974798886</v>
      </c>
      <c r="G1508" s="92">
        <v>0.57650638777110186</v>
      </c>
      <c r="H1508" s="92">
        <v>0.30544942579421486</v>
      </c>
      <c r="I1508" s="92">
        <v>0</v>
      </c>
      <c r="J1508" s="92">
        <v>0</v>
      </c>
      <c r="K1508" s="92">
        <v>0.83117921669745098</v>
      </c>
      <c r="L1508" s="92">
        <v>0.57061878166158764</v>
      </c>
      <c r="M1508" s="92">
        <v>0.3169973505078546</v>
      </c>
      <c r="N1508" s="92">
        <v>0</v>
      </c>
      <c r="O1508" s="92">
        <v>0</v>
      </c>
      <c r="P1508" s="92">
        <v>0.8934072584653171</v>
      </c>
      <c r="Q1508" s="92">
        <v>0.61435035143007966</v>
      </c>
      <c r="R1508" s="92">
        <v>0.33529344439484221</v>
      </c>
      <c r="S1508" s="92">
        <v>0</v>
      </c>
      <c r="T1508" s="92">
        <v>0</v>
      </c>
      <c r="U1508" s="92">
        <v>0.90832511021631523</v>
      </c>
      <c r="V1508" s="92">
        <v>0.64596882420770441</v>
      </c>
      <c r="W1508" s="92">
        <v>0.38102588226812362</v>
      </c>
      <c r="X1508" s="92">
        <v>0</v>
      </c>
      <c r="Y1508" s="92">
        <v>0</v>
      </c>
      <c r="Z1508" s="92">
        <v>0.78195307701382233</v>
      </c>
      <c r="AA1508" s="92">
        <v>0.51682373431709594</v>
      </c>
      <c r="AB1508" s="92">
        <v>0.30054231327163472</v>
      </c>
      <c r="AC1508" s="92">
        <v>0</v>
      </c>
      <c r="AD1508" s="92">
        <v>0</v>
      </c>
      <c r="AE1508" s="92">
        <v>1.2107109424735294</v>
      </c>
      <c r="AF1508" s="92">
        <v>0.81168000175831678</v>
      </c>
      <c r="AG1508" s="92">
        <v>0.40948289404803573</v>
      </c>
      <c r="AH1508" s="92">
        <v>0</v>
      </c>
      <c r="AI1508" s="92">
        <v>0</v>
      </c>
      <c r="AJ1508" s="92">
        <v>1.5366158437694368</v>
      </c>
      <c r="AK1508" s="92">
        <v>1.011724480965764</v>
      </c>
      <c r="AL1508" s="92">
        <v>0.53817108425628102</v>
      </c>
      <c r="AM1508" s="92">
        <v>0</v>
      </c>
      <c r="AN1508" s="92">
        <v>0</v>
      </c>
      <c r="AO1508" s="92">
        <v>1.5539292625910273</v>
      </c>
      <c r="AP1508" s="92">
        <v>0.99017186524870238</v>
      </c>
      <c r="AQ1508" s="92">
        <v>0.51456812666666818</v>
      </c>
      <c r="AR1508" s="92">
        <v>0</v>
      </c>
      <c r="AS1508" s="92">
        <v>0</v>
      </c>
      <c r="AT1508" s="92">
        <v>1.7036465122515665</v>
      </c>
      <c r="AU1508" s="92">
        <v>1.1595697985798732</v>
      </c>
      <c r="AV1508" s="92">
        <v>0.62160956860789374</v>
      </c>
      <c r="AW1508" s="92">
        <v>0</v>
      </c>
      <c r="AX1508" s="92">
        <v>0</v>
      </c>
      <c r="AY1508" s="92">
        <v>1.9313307438689689</v>
      </c>
      <c r="AZ1508" s="92">
        <v>1.2603466620216532</v>
      </c>
      <c r="BA1508" s="92">
        <v>0.67427382948352421</v>
      </c>
      <c r="BB1508" s="92">
        <v>0</v>
      </c>
    </row>
    <row r="1509" spans="2:54" outlineLevel="2">
      <c r="B1509" s="560" t="s">
        <v>2862</v>
      </c>
      <c r="C1509" s="89"/>
      <c r="D1509" s="89"/>
      <c r="E1509" s="89"/>
      <c r="F1509" s="89"/>
      <c r="G1509" s="89"/>
      <c r="H1509" s="89"/>
      <c r="I1509" s="89"/>
      <c r="J1509" s="89"/>
      <c r="K1509" s="89"/>
      <c r="L1509" s="89"/>
      <c r="M1509" s="89"/>
      <c r="N1509" s="89"/>
      <c r="O1509" s="89"/>
      <c r="P1509" s="89"/>
      <c r="Q1509" s="89"/>
      <c r="R1509" s="89"/>
      <c r="S1509" s="89"/>
      <c r="T1509" s="89"/>
      <c r="U1509" s="89"/>
      <c r="V1509" s="89"/>
      <c r="W1509" s="89"/>
      <c r="X1509" s="89"/>
      <c r="Y1509" s="89"/>
      <c r="Z1509" s="89"/>
      <c r="AA1509" s="89"/>
      <c r="AB1509" s="89"/>
      <c r="AC1509" s="89"/>
      <c r="AD1509" s="89"/>
      <c r="AE1509" s="89"/>
      <c r="AF1509" s="89"/>
      <c r="AG1509" s="89"/>
      <c r="AH1509" s="89"/>
      <c r="AI1509" s="89"/>
      <c r="AJ1509" s="89"/>
      <c r="AK1509" s="89"/>
      <c r="AL1509" s="89"/>
      <c r="AM1509" s="89"/>
      <c r="AN1509" s="89"/>
      <c r="AO1509" s="89"/>
      <c r="AP1509" s="89"/>
      <c r="AQ1509" s="89"/>
      <c r="AR1509" s="89"/>
      <c r="AS1509" s="89"/>
      <c r="AT1509" s="89"/>
      <c r="AU1509" s="89"/>
      <c r="AV1509" s="89"/>
      <c r="AW1509" s="89"/>
      <c r="AX1509" s="89"/>
      <c r="AY1509" s="89"/>
      <c r="AZ1509" s="89"/>
      <c r="BA1509" s="89"/>
      <c r="BB1509" s="89"/>
    </row>
    <row r="1510" spans="2:54" outlineLevel="2">
      <c r="B1510" s="25" t="s">
        <v>2846</v>
      </c>
      <c r="C1510" t="s">
        <v>2847</v>
      </c>
      <c r="D1510" t="s">
        <v>2243</v>
      </c>
      <c r="E1510">
        <v>0</v>
      </c>
      <c r="F1510">
        <v>0</v>
      </c>
      <c r="G1510">
        <v>0</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v>0</v>
      </c>
    </row>
    <row r="1511" spans="2:54" outlineLevel="2">
      <c r="B1511" s="25"/>
      <c r="C1511" t="s">
        <v>2848</v>
      </c>
      <c r="D1511" t="s">
        <v>2243</v>
      </c>
      <c r="E1511">
        <v>0</v>
      </c>
      <c r="F1511">
        <v>0</v>
      </c>
      <c r="G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row>
    <row r="1512" spans="2:54" outlineLevel="2">
      <c r="B1512" s="25"/>
      <c r="C1512" t="s">
        <v>2849</v>
      </c>
      <c r="D1512" t="s">
        <v>2243</v>
      </c>
      <c r="E1512">
        <v>0</v>
      </c>
      <c r="F1512">
        <v>0</v>
      </c>
      <c r="G1512">
        <v>0</v>
      </c>
      <c r="H1512">
        <v>0</v>
      </c>
      <c r="I1512">
        <v>0</v>
      </c>
      <c r="J1512">
        <v>0</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row>
    <row r="1513" spans="2:54" outlineLevel="2">
      <c r="B1513" s="25"/>
      <c r="C1513" t="s">
        <v>2850</v>
      </c>
      <c r="D1513" t="s">
        <v>2243</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row>
    <row r="1514" spans="2:54" outlineLevel="2">
      <c r="B1514" s="25"/>
      <c r="C1514" t="s">
        <v>2851</v>
      </c>
      <c r="D1514" t="s">
        <v>2243</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row>
    <row r="1515" spans="2:54" outlineLevel="2">
      <c r="B1515" s="25"/>
      <c r="C1515" t="s">
        <v>2852</v>
      </c>
      <c r="D1515" t="s">
        <v>2243</v>
      </c>
      <c r="E1515">
        <v>0</v>
      </c>
      <c r="F1515">
        <v>-1.5800143844328825E-2</v>
      </c>
      <c r="G1515">
        <v>-1.0062300032039255E-2</v>
      </c>
      <c r="H1515">
        <v>-4.3244562197496854E-3</v>
      </c>
      <c r="I1515">
        <v>0</v>
      </c>
      <c r="J1515">
        <v>0</v>
      </c>
      <c r="K1515">
        <v>0</v>
      </c>
      <c r="L1515">
        <v>0</v>
      </c>
      <c r="M1515">
        <v>0</v>
      </c>
      <c r="N1515">
        <v>0</v>
      </c>
      <c r="O1515">
        <v>0</v>
      </c>
      <c r="P1515">
        <v>-1.4904979784471173E-2</v>
      </c>
      <c r="Q1515">
        <v>-8.5872260183750115E-3</v>
      </c>
      <c r="R1515">
        <v>-2.2694722522788508E-3</v>
      </c>
      <c r="S1515">
        <v>0</v>
      </c>
      <c r="T1515">
        <v>0</v>
      </c>
      <c r="U1515">
        <v>0</v>
      </c>
      <c r="V1515">
        <v>0</v>
      </c>
      <c r="W1515">
        <v>0</v>
      </c>
      <c r="X1515">
        <v>0</v>
      </c>
      <c r="Y1515">
        <v>0</v>
      </c>
      <c r="Z1515">
        <v>-4.1749718551715278E-3</v>
      </c>
      <c r="AA1515">
        <v>2.8706768573976787E-4</v>
      </c>
      <c r="AB1515">
        <v>2.7498500987079449E-3</v>
      </c>
      <c r="AC1515">
        <v>0</v>
      </c>
      <c r="AD1515">
        <v>0</v>
      </c>
      <c r="AE1515">
        <v>0</v>
      </c>
      <c r="AF1515">
        <v>0</v>
      </c>
      <c r="AG1515">
        <v>0</v>
      </c>
      <c r="AH1515">
        <v>0</v>
      </c>
      <c r="AI1515">
        <v>0</v>
      </c>
      <c r="AJ1515">
        <v>2.8614050304360511E-2</v>
      </c>
      <c r="AK1515">
        <v>2.5525818847378423E-2</v>
      </c>
      <c r="AL1515">
        <v>1.899798236235142E-2</v>
      </c>
      <c r="AM1515">
        <v>0</v>
      </c>
      <c r="AN1515">
        <v>0</v>
      </c>
      <c r="AO1515">
        <v>0</v>
      </c>
      <c r="AP1515">
        <v>0</v>
      </c>
      <c r="AQ1515">
        <v>0</v>
      </c>
      <c r="AR1515">
        <v>0</v>
      </c>
      <c r="AS1515">
        <v>0</v>
      </c>
      <c r="AT1515">
        <v>3.5252399832332838E-2</v>
      </c>
      <c r="AU1515">
        <v>3.6056750791646865E-2</v>
      </c>
      <c r="AV1515">
        <v>2.9727160958965996E-2</v>
      </c>
      <c r="AW1515">
        <v>0</v>
      </c>
      <c r="AX1515">
        <v>0</v>
      </c>
      <c r="AY1515">
        <v>0</v>
      </c>
      <c r="AZ1515">
        <v>0</v>
      </c>
      <c r="BA1515">
        <v>0</v>
      </c>
      <c r="BB1515">
        <v>0</v>
      </c>
    </row>
    <row r="1516" spans="2:54" outlineLevel="2">
      <c r="B1516" s="25"/>
      <c r="C1516" t="s">
        <v>2853</v>
      </c>
      <c r="D1516" t="s">
        <v>2243</v>
      </c>
      <c r="E1516">
        <v>0</v>
      </c>
      <c r="F1516">
        <v>1.301192439639716E-3</v>
      </c>
      <c r="G1516">
        <v>1.3245499618086589E-3</v>
      </c>
      <c r="H1516">
        <v>1.3479074839776021E-3</v>
      </c>
      <c r="I1516">
        <v>0</v>
      </c>
      <c r="J1516">
        <v>0</v>
      </c>
      <c r="K1516">
        <v>3.1483890728221969E-2</v>
      </c>
      <c r="L1516">
        <v>2.2223990344497842E-2</v>
      </c>
      <c r="M1516">
        <v>1.2964089960773723E-2</v>
      </c>
      <c r="N1516">
        <v>0</v>
      </c>
      <c r="O1516">
        <v>0</v>
      </c>
      <c r="P1516">
        <v>-2.3628687535563186E-4</v>
      </c>
      <c r="Q1516">
        <v>2.7264362688798893E-4</v>
      </c>
      <c r="R1516">
        <v>7.8157412913161116E-4</v>
      </c>
      <c r="S1516">
        <v>0</v>
      </c>
      <c r="T1516">
        <v>0</v>
      </c>
      <c r="U1516">
        <v>2.9732183989734699E-2</v>
      </c>
      <c r="V1516">
        <v>1.9699241741816427E-2</v>
      </c>
      <c r="W1516">
        <v>9.6389324561889575E-3</v>
      </c>
      <c r="X1516">
        <v>0</v>
      </c>
      <c r="Y1516">
        <v>0</v>
      </c>
      <c r="Z1516">
        <v>-5.3287132491010046E-2</v>
      </c>
      <c r="AA1516">
        <v>-2.9342349725130713E-2</v>
      </c>
      <c r="AB1516">
        <v>-1.2854952311065121E-2</v>
      </c>
      <c r="AC1516">
        <v>0</v>
      </c>
      <c r="AD1516">
        <v>0</v>
      </c>
      <c r="AE1516">
        <v>-5.1243443120254285E-2</v>
      </c>
      <c r="AF1516">
        <v>-2.547679880085298E-2</v>
      </c>
      <c r="AG1516">
        <v>-8.7096067020270736E-3</v>
      </c>
      <c r="AH1516">
        <v>0</v>
      </c>
      <c r="AI1516">
        <v>0</v>
      </c>
      <c r="AJ1516">
        <v>1.2394981190403748E-2</v>
      </c>
      <c r="AK1516">
        <v>1.1290523253594267E-2</v>
      </c>
      <c r="AL1516">
        <v>6.5845856018864491E-3</v>
      </c>
      <c r="AM1516">
        <v>0</v>
      </c>
      <c r="AN1516">
        <v>0</v>
      </c>
      <c r="AO1516">
        <v>7.6553763138812502E-3</v>
      </c>
      <c r="AP1516">
        <v>2.3348243727596429E-2</v>
      </c>
      <c r="AQ1516">
        <v>2.4012177910724086E-2</v>
      </c>
      <c r="AR1516">
        <v>0</v>
      </c>
      <c r="AS1516">
        <v>0</v>
      </c>
      <c r="AT1516">
        <v>2.3389814962049661E-2</v>
      </c>
      <c r="AU1516">
        <v>2.2354747396292902E-2</v>
      </c>
      <c r="AV1516">
        <v>1.7137527414914266E-2</v>
      </c>
      <c r="AW1516">
        <v>0</v>
      </c>
      <c r="AX1516">
        <v>0</v>
      </c>
      <c r="AY1516">
        <v>4.7050651306153532E-2</v>
      </c>
      <c r="AZ1516">
        <v>4.1977309329496094E-2</v>
      </c>
      <c r="BA1516">
        <v>3.1428242968287959E-2</v>
      </c>
      <c r="BB1516">
        <v>0</v>
      </c>
    </row>
    <row r="1517" spans="2:54" outlineLevel="2">
      <c r="B1517" s="25"/>
      <c r="C1517" t="s">
        <v>2854</v>
      </c>
      <c r="D1517" t="s">
        <v>2243</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row>
    <row r="1518" spans="2:54" outlineLevel="2">
      <c r="B1518" s="25" t="s">
        <v>2855</v>
      </c>
      <c r="C1518" t="s">
        <v>2847</v>
      </c>
      <c r="D1518" t="s">
        <v>2243</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row>
    <row r="1519" spans="2:54" outlineLevel="2">
      <c r="B1519" s="25"/>
      <c r="C1519" t="s">
        <v>2848</v>
      </c>
      <c r="D1519" t="s">
        <v>2243</v>
      </c>
      <c r="E1519">
        <v>0</v>
      </c>
      <c r="F1519">
        <v>0</v>
      </c>
      <c r="G1519">
        <v>0</v>
      </c>
      <c r="H1519">
        <v>0</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row>
    <row r="1520" spans="2:54" outlineLevel="2">
      <c r="B1520" s="25"/>
      <c r="C1520" t="s">
        <v>2849</v>
      </c>
      <c r="D1520" t="s">
        <v>2243</v>
      </c>
      <c r="E1520">
        <v>0</v>
      </c>
      <c r="F1520">
        <v>0</v>
      </c>
      <c r="G1520">
        <v>0</v>
      </c>
      <c r="H1520">
        <v>0</v>
      </c>
      <c r="I1520">
        <v>0</v>
      </c>
      <c r="J1520">
        <v>0</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row>
    <row r="1521" spans="2:54" outlineLevel="2">
      <c r="B1521" s="25"/>
      <c r="C1521" t="s">
        <v>2850</v>
      </c>
      <c r="D1521" t="s">
        <v>2243</v>
      </c>
      <c r="E1521">
        <v>0</v>
      </c>
      <c r="F1521">
        <v>0</v>
      </c>
      <c r="G1521">
        <v>0</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row>
    <row r="1522" spans="2:54" outlineLevel="2">
      <c r="B1522" s="25"/>
      <c r="C1522" t="s">
        <v>2851</v>
      </c>
      <c r="D1522" t="s">
        <v>2243</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row>
    <row r="1523" spans="2:54" outlineLevel="2">
      <c r="B1523" s="25"/>
      <c r="C1523" t="s">
        <v>2852</v>
      </c>
      <c r="D1523" t="s">
        <v>2243</v>
      </c>
      <c r="E1523">
        <v>0</v>
      </c>
      <c r="F1523">
        <v>-4.40282171890473E-2</v>
      </c>
      <c r="G1523">
        <v>-2.9559302681821678E-2</v>
      </c>
      <c r="H1523">
        <v>-1.3903697894022668E-2</v>
      </c>
      <c r="I1523">
        <v>0</v>
      </c>
      <c r="J1523">
        <v>0</v>
      </c>
      <c r="K1523">
        <v>0</v>
      </c>
      <c r="L1523">
        <v>0</v>
      </c>
      <c r="M1523">
        <v>0</v>
      </c>
      <c r="N1523">
        <v>0</v>
      </c>
      <c r="O1523">
        <v>0</v>
      </c>
      <c r="P1523">
        <v>-4.4545760927245603E-2</v>
      </c>
      <c r="Q1523">
        <v>-2.6883044790446675E-2</v>
      </c>
      <c r="R1523">
        <v>-1.5234411166284718E-2</v>
      </c>
      <c r="S1523">
        <v>0</v>
      </c>
      <c r="T1523">
        <v>0</v>
      </c>
      <c r="U1523">
        <v>0</v>
      </c>
      <c r="V1523">
        <v>0</v>
      </c>
      <c r="W1523">
        <v>0</v>
      </c>
      <c r="X1523">
        <v>0</v>
      </c>
      <c r="Y1523">
        <v>0</v>
      </c>
      <c r="Z1523">
        <v>-4.6299265422885358E-2</v>
      </c>
      <c r="AA1523">
        <v>-2.652674942310726E-2</v>
      </c>
      <c r="AB1523">
        <v>-1.5905674272337297E-2</v>
      </c>
      <c r="AC1523">
        <v>0</v>
      </c>
      <c r="AD1523">
        <v>0</v>
      </c>
      <c r="AE1523">
        <v>0</v>
      </c>
      <c r="AF1523">
        <v>0</v>
      </c>
      <c r="AG1523">
        <v>0</v>
      </c>
      <c r="AH1523">
        <v>0</v>
      </c>
      <c r="AI1523">
        <v>0</v>
      </c>
      <c r="AJ1523">
        <v>8.5929760881927504E-3</v>
      </c>
      <c r="AK1523">
        <v>8.1061699035028627E-3</v>
      </c>
      <c r="AL1523">
        <v>5.7798907473403764E-3</v>
      </c>
      <c r="AM1523">
        <v>0</v>
      </c>
      <c r="AN1523">
        <v>0</v>
      </c>
      <c r="AO1523">
        <v>0</v>
      </c>
      <c r="AP1523">
        <v>0</v>
      </c>
      <c r="AQ1523">
        <v>0</v>
      </c>
      <c r="AR1523">
        <v>0</v>
      </c>
      <c r="AS1523">
        <v>0</v>
      </c>
      <c r="AT1523">
        <v>1.7248253247941464E-2</v>
      </c>
      <c r="AU1523">
        <v>2.0634906904118441E-2</v>
      </c>
      <c r="AV1523">
        <v>1.8786369863925671E-2</v>
      </c>
      <c r="AW1523">
        <v>0</v>
      </c>
      <c r="AX1523">
        <v>0</v>
      </c>
      <c r="AY1523">
        <v>0</v>
      </c>
      <c r="AZ1523">
        <v>0</v>
      </c>
      <c r="BA1523">
        <v>0</v>
      </c>
      <c r="BB1523">
        <v>0</v>
      </c>
    </row>
    <row r="1524" spans="2:54" outlineLevel="2">
      <c r="B1524" s="25"/>
      <c r="C1524" t="s">
        <v>2853</v>
      </c>
      <c r="D1524" t="s">
        <v>2243</v>
      </c>
      <c r="E1524">
        <v>0</v>
      </c>
      <c r="F1524">
        <v>-8.5694846201984295E-3</v>
      </c>
      <c r="G1524">
        <v>-2.6264832409165009E-3</v>
      </c>
      <c r="H1524">
        <v>-1.3071156934219815E-3</v>
      </c>
      <c r="I1524">
        <v>0</v>
      </c>
      <c r="J1524">
        <v>0</v>
      </c>
      <c r="K1524">
        <v>1.1541641591857466E-2</v>
      </c>
      <c r="L1524">
        <v>8.5054982128925927E-3</v>
      </c>
      <c r="M1524">
        <v>5.4693548339277212E-3</v>
      </c>
      <c r="N1524">
        <v>0</v>
      </c>
      <c r="O1524">
        <v>0</v>
      </c>
      <c r="P1524">
        <v>-4.5805656766513573E-3</v>
      </c>
      <c r="Q1524">
        <v>-2.6382973060359179E-3</v>
      </c>
      <c r="R1524">
        <v>-1.7182199129762458E-3</v>
      </c>
      <c r="S1524">
        <v>0</v>
      </c>
      <c r="T1524">
        <v>0</v>
      </c>
      <c r="U1524">
        <v>1.4771601119777437E-2</v>
      </c>
      <c r="V1524">
        <v>1.118866414649655E-2</v>
      </c>
      <c r="W1524">
        <v>7.4688919846696705E-3</v>
      </c>
      <c r="X1524">
        <v>0</v>
      </c>
      <c r="Y1524">
        <v>0</v>
      </c>
      <c r="Z1524">
        <v>-8.1879311240754787E-2</v>
      </c>
      <c r="AA1524">
        <v>-3.5603540259320401E-2</v>
      </c>
      <c r="AB1524">
        <v>-1.5005921296125352E-2</v>
      </c>
      <c r="AC1524">
        <v>0</v>
      </c>
      <c r="AD1524">
        <v>0</v>
      </c>
      <c r="AE1524">
        <v>-8.6604367305512089E-2</v>
      </c>
      <c r="AF1524">
        <v>-3.5328157641738619E-2</v>
      </c>
      <c r="AG1524">
        <v>-1.6428637112076198E-2</v>
      </c>
      <c r="AH1524">
        <v>0</v>
      </c>
      <c r="AI1524">
        <v>0</v>
      </c>
      <c r="AJ1524">
        <v>-1.9593606313573462E-2</v>
      </c>
      <c r="AK1524">
        <v>-8.9055627422061599E-3</v>
      </c>
      <c r="AL1524">
        <v>-1.8601072876926516E-3</v>
      </c>
      <c r="AM1524">
        <v>0</v>
      </c>
      <c r="AN1524">
        <v>0</v>
      </c>
      <c r="AO1524">
        <v>-2.7096284062745432E-2</v>
      </c>
      <c r="AP1524">
        <v>2.3281221803370111E-3</v>
      </c>
      <c r="AQ1524">
        <v>1.6325591135557857E-2</v>
      </c>
      <c r="AR1524">
        <v>0</v>
      </c>
      <c r="AS1524">
        <v>0</v>
      </c>
      <c r="AT1524">
        <v>-2.7529713362268726E-3</v>
      </c>
      <c r="AU1524">
        <v>-1.8938854053373584E-3</v>
      </c>
      <c r="AV1524">
        <v>-1.0732389148487833E-3</v>
      </c>
      <c r="AW1524">
        <v>0</v>
      </c>
      <c r="AX1524">
        <v>0</v>
      </c>
      <c r="AY1524">
        <v>1.9703872223734709E-2</v>
      </c>
      <c r="AZ1524">
        <v>1.3826094777342032E-2</v>
      </c>
      <c r="BA1524">
        <v>8.0520937745844831E-3</v>
      </c>
      <c r="BB1524">
        <v>0</v>
      </c>
    </row>
    <row r="1525" spans="2:54" outlineLevel="2">
      <c r="B1525" s="25"/>
      <c r="C1525" t="s">
        <v>2854</v>
      </c>
      <c r="D1525" t="s">
        <v>2243</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row>
    <row r="1526" spans="2:54" outlineLevel="2">
      <c r="B1526" s="25" t="s">
        <v>2856</v>
      </c>
      <c r="C1526" t="s">
        <v>2847</v>
      </c>
      <c r="D1526" t="s">
        <v>2243</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row>
    <row r="1527" spans="2:54" outlineLevel="2">
      <c r="B1527" s="25"/>
      <c r="C1527" t="s">
        <v>2848</v>
      </c>
      <c r="D1527" t="s">
        <v>2243</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c r="BA1527">
        <v>0</v>
      </c>
      <c r="BB1527">
        <v>0</v>
      </c>
    </row>
    <row r="1528" spans="2:54" outlineLevel="2">
      <c r="B1528" s="25"/>
      <c r="C1528" t="s">
        <v>2849</v>
      </c>
      <c r="D1528" t="s">
        <v>2243</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row>
    <row r="1529" spans="2:54" outlineLevel="2">
      <c r="B1529" s="25"/>
      <c r="C1529" t="s">
        <v>2850</v>
      </c>
      <c r="D1529" t="s">
        <v>2243</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row>
    <row r="1530" spans="2:54" outlineLevel="2">
      <c r="B1530" s="25"/>
      <c r="C1530" t="s">
        <v>2851</v>
      </c>
      <c r="D1530" t="s">
        <v>2243</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row>
    <row r="1531" spans="2:54" outlineLevel="2">
      <c r="B1531" s="25"/>
      <c r="C1531" t="s">
        <v>2852</v>
      </c>
      <c r="D1531" t="s">
        <v>2243</v>
      </c>
      <c r="E1531">
        <v>0</v>
      </c>
      <c r="F1531">
        <v>1.2505565281494197E-2</v>
      </c>
      <c r="G1531">
        <v>8.957966305503013E-3</v>
      </c>
      <c r="H1531">
        <v>5.4103673295118285E-3</v>
      </c>
      <c r="I1531">
        <v>0</v>
      </c>
      <c r="J1531">
        <v>0</v>
      </c>
      <c r="K1531">
        <v>0</v>
      </c>
      <c r="L1531">
        <v>0</v>
      </c>
      <c r="M1531">
        <v>0</v>
      </c>
      <c r="N1531">
        <v>0</v>
      </c>
      <c r="O1531">
        <v>0</v>
      </c>
      <c r="P1531">
        <v>1.5377419780370216E-2</v>
      </c>
      <c r="Q1531">
        <v>1.1397996958986821E-2</v>
      </c>
      <c r="R1531">
        <v>7.4185741376034259E-3</v>
      </c>
      <c r="S1531">
        <v>0</v>
      </c>
      <c r="T1531">
        <v>0</v>
      </c>
      <c r="U1531">
        <v>0</v>
      </c>
      <c r="V1531">
        <v>0</v>
      </c>
      <c r="W1531">
        <v>0</v>
      </c>
      <c r="X1531">
        <v>0</v>
      </c>
      <c r="Y1531">
        <v>0</v>
      </c>
      <c r="Z1531">
        <v>9.8172979430371145E-3</v>
      </c>
      <c r="AA1531">
        <v>3.8692915563732708E-3</v>
      </c>
      <c r="AB1531">
        <v>3.0400974164552265E-3</v>
      </c>
      <c r="AC1531">
        <v>0</v>
      </c>
      <c r="AD1531">
        <v>0</v>
      </c>
      <c r="AE1531">
        <v>0</v>
      </c>
      <c r="AF1531">
        <v>0</v>
      </c>
      <c r="AG1531">
        <v>0</v>
      </c>
      <c r="AH1531">
        <v>0</v>
      </c>
      <c r="AI1531">
        <v>0</v>
      </c>
      <c r="AJ1531">
        <v>5.3279646663454312E-2</v>
      </c>
      <c r="AK1531">
        <v>4.2978991888928418E-2</v>
      </c>
      <c r="AL1531">
        <v>3.1305700013291957E-2</v>
      </c>
      <c r="AM1531">
        <v>0</v>
      </c>
      <c r="AN1531">
        <v>0</v>
      </c>
      <c r="AO1531">
        <v>0</v>
      </c>
      <c r="AP1531">
        <v>0</v>
      </c>
      <c r="AQ1531">
        <v>0</v>
      </c>
      <c r="AR1531">
        <v>0</v>
      </c>
      <c r="AS1531">
        <v>0</v>
      </c>
      <c r="AT1531">
        <v>5.3897071711496936E-2</v>
      </c>
      <c r="AU1531">
        <v>5.4294745301409958E-2</v>
      </c>
      <c r="AV1531">
        <v>4.5776932424125047E-2</v>
      </c>
      <c r="AW1531">
        <v>0</v>
      </c>
      <c r="AX1531">
        <v>0</v>
      </c>
      <c r="AY1531">
        <v>0</v>
      </c>
      <c r="AZ1531">
        <v>0</v>
      </c>
      <c r="BA1531">
        <v>0</v>
      </c>
      <c r="BB1531">
        <v>0</v>
      </c>
    </row>
    <row r="1532" spans="2:54" outlineLevel="2">
      <c r="B1532" s="25"/>
      <c r="C1532" t="s">
        <v>2853</v>
      </c>
      <c r="D1532" t="s">
        <v>2243</v>
      </c>
      <c r="E1532">
        <v>0</v>
      </c>
      <c r="F1532">
        <v>1.4040561988589387E-2</v>
      </c>
      <c r="G1532">
        <v>1.1070967797494072E-2</v>
      </c>
      <c r="H1532">
        <v>8.1013736063987579E-3</v>
      </c>
      <c r="I1532">
        <v>0</v>
      </c>
      <c r="J1532">
        <v>0</v>
      </c>
      <c r="K1532">
        <v>8.0793315718939385E-2</v>
      </c>
      <c r="L1532">
        <v>5.5101129796905617E-2</v>
      </c>
      <c r="M1532">
        <v>2.9408943874871848E-2</v>
      </c>
      <c r="N1532">
        <v>0</v>
      </c>
      <c r="O1532">
        <v>0</v>
      </c>
      <c r="P1532">
        <v>2.5448657755078451E-2</v>
      </c>
      <c r="Q1532">
        <v>2.2372313446002698E-2</v>
      </c>
      <c r="R1532">
        <v>1.3142503096185934E-2</v>
      </c>
      <c r="S1532">
        <v>0</v>
      </c>
      <c r="T1532">
        <v>0</v>
      </c>
      <c r="U1532">
        <v>8.9544994741382666E-2</v>
      </c>
      <c r="V1532">
        <v>6.2473362595346756E-2</v>
      </c>
      <c r="W1532">
        <v>3.5401730449310845E-2</v>
      </c>
      <c r="X1532">
        <v>0</v>
      </c>
      <c r="Y1532">
        <v>0</v>
      </c>
      <c r="Z1532">
        <v>-3.7228129717584102E-2</v>
      </c>
      <c r="AA1532">
        <v>-2.6173360786320796E-2</v>
      </c>
      <c r="AB1532">
        <v>-4.2825284629953025E-3</v>
      </c>
      <c r="AC1532">
        <v>0</v>
      </c>
      <c r="AD1532">
        <v>0</v>
      </c>
      <c r="AE1532">
        <v>-5.0589392559819507E-2</v>
      </c>
      <c r="AF1532">
        <v>-2.7614940949187525E-2</v>
      </c>
      <c r="AG1532">
        <v>2.0359762665880521E-3</v>
      </c>
      <c r="AH1532">
        <v>0</v>
      </c>
      <c r="AI1532">
        <v>0</v>
      </c>
      <c r="AJ1532">
        <v>6.8597759508930156E-2</v>
      </c>
      <c r="AK1532">
        <v>3.1422250085198118E-2</v>
      </c>
      <c r="AL1532">
        <v>9.134220212362508E-3</v>
      </c>
      <c r="AM1532">
        <v>0</v>
      </c>
      <c r="AN1532">
        <v>0</v>
      </c>
      <c r="AO1532">
        <v>6.3110416303152339E-2</v>
      </c>
      <c r="AP1532">
        <v>5.0058678537638589E-2</v>
      </c>
      <c r="AQ1532">
        <v>3.3331857287057169E-2</v>
      </c>
      <c r="AR1532">
        <v>0</v>
      </c>
      <c r="AS1532">
        <v>0</v>
      </c>
      <c r="AT1532">
        <v>4.7961001460363965E-2</v>
      </c>
      <c r="AU1532">
        <v>3.4404477376960334E-2</v>
      </c>
      <c r="AV1532">
        <v>3.4679248985192562E-2</v>
      </c>
      <c r="AW1532">
        <v>0</v>
      </c>
      <c r="AX1532">
        <v>0</v>
      </c>
      <c r="AY1532">
        <v>9.840541236565957E-2</v>
      </c>
      <c r="AZ1532">
        <v>5.9156096401358667E-2</v>
      </c>
      <c r="BA1532">
        <v>6.0504536368455313E-2</v>
      </c>
      <c r="BB1532">
        <v>0</v>
      </c>
    </row>
    <row r="1533" spans="2:54" outlineLevel="2">
      <c r="B1533" s="448"/>
      <c r="C1533" s="92" t="s">
        <v>2854</v>
      </c>
      <c r="D1533" s="92" t="s">
        <v>2243</v>
      </c>
      <c r="E1533" s="92">
        <v>0</v>
      </c>
      <c r="F1533" s="92">
        <v>0</v>
      </c>
      <c r="G1533" s="92">
        <v>0</v>
      </c>
      <c r="H1533" s="92">
        <v>0</v>
      </c>
      <c r="I1533" s="92">
        <v>0</v>
      </c>
      <c r="J1533" s="92">
        <v>0</v>
      </c>
      <c r="K1533" s="92">
        <v>0</v>
      </c>
      <c r="L1533" s="92">
        <v>0</v>
      </c>
      <c r="M1533" s="92">
        <v>0</v>
      </c>
      <c r="N1533" s="92">
        <v>0</v>
      </c>
      <c r="O1533" s="92">
        <v>0</v>
      </c>
      <c r="P1533" s="92">
        <v>0</v>
      </c>
      <c r="Q1533" s="92">
        <v>0</v>
      </c>
      <c r="R1533" s="92">
        <v>0</v>
      </c>
      <c r="S1533" s="92">
        <v>0</v>
      </c>
      <c r="T1533" s="92">
        <v>0</v>
      </c>
      <c r="U1533" s="92">
        <v>0</v>
      </c>
      <c r="V1533" s="92">
        <v>0</v>
      </c>
      <c r="W1533" s="92">
        <v>0</v>
      </c>
      <c r="X1533" s="92">
        <v>0</v>
      </c>
      <c r="Y1533" s="92">
        <v>0</v>
      </c>
      <c r="Z1533" s="92">
        <v>0</v>
      </c>
      <c r="AA1533" s="92">
        <v>0</v>
      </c>
      <c r="AB1533" s="92">
        <v>0</v>
      </c>
      <c r="AC1533" s="92">
        <v>0</v>
      </c>
      <c r="AD1533" s="92">
        <v>0</v>
      </c>
      <c r="AE1533" s="92">
        <v>0</v>
      </c>
      <c r="AF1533" s="92">
        <v>0</v>
      </c>
      <c r="AG1533" s="92">
        <v>0</v>
      </c>
      <c r="AH1533" s="92">
        <v>0</v>
      </c>
      <c r="AI1533" s="92">
        <v>0</v>
      </c>
      <c r="AJ1533" s="92">
        <v>0</v>
      </c>
      <c r="AK1533" s="92">
        <v>0</v>
      </c>
      <c r="AL1533" s="92">
        <v>0</v>
      </c>
      <c r="AM1533" s="92">
        <v>0</v>
      </c>
      <c r="AN1533" s="92">
        <v>0</v>
      </c>
      <c r="AO1533" s="92">
        <v>0</v>
      </c>
      <c r="AP1533" s="92">
        <v>0</v>
      </c>
      <c r="AQ1533" s="92">
        <v>0</v>
      </c>
      <c r="AR1533" s="92">
        <v>0</v>
      </c>
      <c r="AS1533" s="92">
        <v>0</v>
      </c>
      <c r="AT1533" s="92">
        <v>0</v>
      </c>
      <c r="AU1533" s="92">
        <v>0</v>
      </c>
      <c r="AV1533" s="92">
        <v>0</v>
      </c>
      <c r="AW1533" s="92">
        <v>0</v>
      </c>
      <c r="AX1533" s="92">
        <v>0</v>
      </c>
      <c r="AY1533" s="92">
        <v>0</v>
      </c>
      <c r="AZ1533" s="92">
        <v>0</v>
      </c>
      <c r="BA1533" s="92">
        <v>0</v>
      </c>
      <c r="BB1533" s="92">
        <v>0</v>
      </c>
    </row>
    <row r="1534" spans="2:54" outlineLevel="2">
      <c r="B1534" s="560" t="s">
        <v>2874</v>
      </c>
      <c r="C1534" s="89"/>
      <c r="D1534" s="89"/>
      <c r="E1534" s="89"/>
      <c r="F1534" s="89"/>
      <c r="G1534" s="89"/>
      <c r="H1534" s="89"/>
      <c r="I1534" s="89"/>
      <c r="J1534" s="89"/>
      <c r="K1534" s="89"/>
      <c r="L1534" s="89"/>
      <c r="M1534" s="89"/>
      <c r="N1534" s="89"/>
      <c r="O1534" s="89"/>
      <c r="P1534" s="89"/>
      <c r="Q1534" s="89"/>
      <c r="R1534" s="89"/>
      <c r="S1534" s="89"/>
      <c r="T1534" s="89"/>
      <c r="U1534" s="89"/>
      <c r="V1534" s="89"/>
      <c r="W1534" s="89"/>
      <c r="X1534" s="89"/>
      <c r="Y1534" s="89"/>
      <c r="Z1534" s="89"/>
      <c r="AA1534" s="89"/>
      <c r="AB1534" s="89"/>
      <c r="AC1534" s="89"/>
      <c r="AD1534" s="89"/>
      <c r="AE1534" s="89"/>
      <c r="AF1534" s="89"/>
      <c r="AG1534" s="89"/>
      <c r="AH1534" s="89"/>
      <c r="AI1534" s="89"/>
      <c r="AJ1534" s="89"/>
      <c r="AK1534" s="89"/>
      <c r="AL1534" s="89"/>
      <c r="AM1534" s="89"/>
      <c r="AN1534" s="89"/>
      <c r="AO1534" s="89"/>
      <c r="AP1534" s="89"/>
      <c r="AQ1534" s="89"/>
      <c r="AR1534" s="89"/>
      <c r="AS1534" s="89"/>
      <c r="AT1534" s="89"/>
      <c r="AU1534" s="89"/>
      <c r="AV1534" s="89"/>
      <c r="AW1534" s="89"/>
      <c r="AX1534" s="89"/>
      <c r="AY1534" s="89"/>
      <c r="AZ1534" s="89"/>
      <c r="BA1534" s="89"/>
      <c r="BB1534" s="89"/>
    </row>
    <row r="1535" spans="2:54" outlineLevel="2">
      <c r="B1535" s="25" t="s">
        <v>2846</v>
      </c>
      <c r="C1535" t="s">
        <v>2847</v>
      </c>
      <c r="D1535" t="s">
        <v>2243</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row>
    <row r="1536" spans="2:54" outlineLevel="2">
      <c r="B1536" s="25"/>
      <c r="C1536" t="s">
        <v>2848</v>
      </c>
      <c r="D1536" t="s">
        <v>2243</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row>
    <row r="1537" spans="2:54" outlineLevel="2">
      <c r="B1537" s="25"/>
      <c r="C1537" t="s">
        <v>2849</v>
      </c>
      <c r="D1537" t="s">
        <v>2243</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row>
    <row r="1538" spans="2:54" outlineLevel="2">
      <c r="B1538" s="25"/>
      <c r="C1538" t="s">
        <v>2850</v>
      </c>
      <c r="D1538" t="s">
        <v>2243</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row>
    <row r="1539" spans="2:54" outlineLevel="2">
      <c r="B1539" s="25"/>
      <c r="C1539" t="s">
        <v>2851</v>
      </c>
      <c r="D1539" t="s">
        <v>2243</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row>
    <row r="1540" spans="2:54" outlineLevel="2">
      <c r="B1540" s="25"/>
      <c r="C1540" t="s">
        <v>2852</v>
      </c>
      <c r="D1540" t="s">
        <v>2243</v>
      </c>
      <c r="E1540">
        <v>0</v>
      </c>
      <c r="F1540">
        <v>-1.5800143844328825E-2</v>
      </c>
      <c r="G1540">
        <v>-1.0062300032039255E-2</v>
      </c>
      <c r="H1540">
        <v>-4.3244562197496854E-3</v>
      </c>
      <c r="I1540">
        <v>0</v>
      </c>
      <c r="J1540">
        <v>0</v>
      </c>
      <c r="K1540">
        <v>0</v>
      </c>
      <c r="L1540">
        <v>0</v>
      </c>
      <c r="M1540">
        <v>0</v>
      </c>
      <c r="N1540">
        <v>0</v>
      </c>
      <c r="O1540">
        <v>0</v>
      </c>
      <c r="P1540">
        <v>-1.4904979784471173E-2</v>
      </c>
      <c r="Q1540">
        <v>-8.5872260183750115E-3</v>
      </c>
      <c r="R1540">
        <v>-2.2694722522788508E-3</v>
      </c>
      <c r="S1540">
        <v>0</v>
      </c>
      <c r="T1540">
        <v>0</v>
      </c>
      <c r="U1540">
        <v>0</v>
      </c>
      <c r="V1540">
        <v>0</v>
      </c>
      <c r="W1540">
        <v>0</v>
      </c>
      <c r="X1540">
        <v>0</v>
      </c>
      <c r="Y1540">
        <v>0</v>
      </c>
      <c r="Z1540">
        <v>-4.1749718551715278E-3</v>
      </c>
      <c r="AA1540">
        <v>2.8706768573976787E-4</v>
      </c>
      <c r="AB1540">
        <v>2.7498500987079449E-3</v>
      </c>
      <c r="AC1540">
        <v>0</v>
      </c>
      <c r="AD1540">
        <v>0</v>
      </c>
      <c r="AE1540">
        <v>0</v>
      </c>
      <c r="AF1540">
        <v>0</v>
      </c>
      <c r="AG1540">
        <v>0</v>
      </c>
      <c r="AH1540">
        <v>0</v>
      </c>
      <c r="AI1540">
        <v>0</v>
      </c>
      <c r="AJ1540">
        <v>2.8614050304360511E-2</v>
      </c>
      <c r="AK1540">
        <v>2.5525818847378423E-2</v>
      </c>
      <c r="AL1540">
        <v>1.899798236235142E-2</v>
      </c>
      <c r="AM1540">
        <v>0</v>
      </c>
      <c r="AN1540">
        <v>0</v>
      </c>
      <c r="AO1540">
        <v>0</v>
      </c>
      <c r="AP1540">
        <v>0</v>
      </c>
      <c r="AQ1540">
        <v>0</v>
      </c>
      <c r="AR1540">
        <v>0</v>
      </c>
      <c r="AS1540">
        <v>0</v>
      </c>
      <c r="AT1540">
        <v>3.5252399832332838E-2</v>
      </c>
      <c r="AU1540">
        <v>3.6056750791646865E-2</v>
      </c>
      <c r="AV1540">
        <v>2.9727160958965996E-2</v>
      </c>
      <c r="AW1540">
        <v>0</v>
      </c>
      <c r="AX1540">
        <v>0</v>
      </c>
      <c r="AY1540">
        <v>0</v>
      </c>
      <c r="AZ1540">
        <v>0</v>
      </c>
      <c r="BA1540">
        <v>0</v>
      </c>
      <c r="BB1540">
        <v>0</v>
      </c>
    </row>
    <row r="1541" spans="2:54" outlineLevel="2">
      <c r="B1541" s="25"/>
      <c r="C1541" t="s">
        <v>2853</v>
      </c>
      <c r="D1541" t="s">
        <v>2243</v>
      </c>
      <c r="E1541">
        <v>0</v>
      </c>
      <c r="F1541">
        <v>1.301192439639716E-3</v>
      </c>
      <c r="G1541">
        <v>1.3245499618086589E-3</v>
      </c>
      <c r="H1541">
        <v>1.3479074839776021E-3</v>
      </c>
      <c r="I1541">
        <v>0</v>
      </c>
      <c r="J1541">
        <v>0</v>
      </c>
      <c r="K1541">
        <v>3.1483890728221969E-2</v>
      </c>
      <c r="L1541">
        <v>2.2223990344497842E-2</v>
      </c>
      <c r="M1541">
        <v>1.2964089960773723E-2</v>
      </c>
      <c r="N1541">
        <v>0</v>
      </c>
      <c r="O1541">
        <v>0</v>
      </c>
      <c r="P1541">
        <v>-2.3628687535563186E-4</v>
      </c>
      <c r="Q1541">
        <v>2.7264362688798893E-4</v>
      </c>
      <c r="R1541">
        <v>7.8157412913161116E-4</v>
      </c>
      <c r="S1541">
        <v>0</v>
      </c>
      <c r="T1541">
        <v>0</v>
      </c>
      <c r="U1541">
        <v>2.9732183989734699E-2</v>
      </c>
      <c r="V1541">
        <v>1.9699241741816427E-2</v>
      </c>
      <c r="W1541">
        <v>9.6389324561889575E-3</v>
      </c>
      <c r="X1541">
        <v>0</v>
      </c>
      <c r="Y1541">
        <v>0</v>
      </c>
      <c r="Z1541">
        <v>-5.3287132491010046E-2</v>
      </c>
      <c r="AA1541">
        <v>-2.9342349725130713E-2</v>
      </c>
      <c r="AB1541">
        <v>-1.2854952311065121E-2</v>
      </c>
      <c r="AC1541">
        <v>0</v>
      </c>
      <c r="AD1541">
        <v>0</v>
      </c>
      <c r="AE1541">
        <v>-5.1243443120254285E-2</v>
      </c>
      <c r="AF1541">
        <v>-2.547679880085298E-2</v>
      </c>
      <c r="AG1541">
        <v>-8.7096067020270736E-3</v>
      </c>
      <c r="AH1541">
        <v>0</v>
      </c>
      <c r="AI1541">
        <v>0</v>
      </c>
      <c r="AJ1541">
        <v>1.2394981190403748E-2</v>
      </c>
      <c r="AK1541">
        <v>1.1290523253594267E-2</v>
      </c>
      <c r="AL1541">
        <v>6.5845856018864491E-3</v>
      </c>
      <c r="AM1541">
        <v>0</v>
      </c>
      <c r="AN1541">
        <v>0</v>
      </c>
      <c r="AO1541">
        <v>7.6553763138812502E-3</v>
      </c>
      <c r="AP1541">
        <v>2.3348243727596429E-2</v>
      </c>
      <c r="AQ1541">
        <v>2.4012177910724086E-2</v>
      </c>
      <c r="AR1541">
        <v>0</v>
      </c>
      <c r="AS1541">
        <v>0</v>
      </c>
      <c r="AT1541">
        <v>2.3389814962049661E-2</v>
      </c>
      <c r="AU1541">
        <v>2.2354747396292902E-2</v>
      </c>
      <c r="AV1541">
        <v>1.7137527414914266E-2</v>
      </c>
      <c r="AW1541">
        <v>0</v>
      </c>
      <c r="AX1541">
        <v>0</v>
      </c>
      <c r="AY1541">
        <v>4.7050651306153532E-2</v>
      </c>
      <c r="AZ1541">
        <v>4.1977309329496094E-2</v>
      </c>
      <c r="BA1541">
        <v>3.1428242968287959E-2</v>
      </c>
      <c r="BB1541">
        <v>0</v>
      </c>
    </row>
    <row r="1542" spans="2:54" outlineLevel="2">
      <c r="B1542" s="25"/>
      <c r="C1542" t="s">
        <v>2854</v>
      </c>
      <c r="D1542" t="s">
        <v>2243</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row>
    <row r="1543" spans="2:54" outlineLevel="2">
      <c r="B1543" s="25" t="s">
        <v>2855</v>
      </c>
      <c r="C1543" t="s">
        <v>2847</v>
      </c>
      <c r="D1543" t="s">
        <v>2243</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row>
    <row r="1544" spans="2:54" outlineLevel="2">
      <c r="B1544" s="25"/>
      <c r="C1544" t="s">
        <v>2848</v>
      </c>
      <c r="D1544" t="s">
        <v>2243</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row>
    <row r="1545" spans="2:54" outlineLevel="2">
      <c r="B1545" s="25"/>
      <c r="C1545" t="s">
        <v>2849</v>
      </c>
      <c r="D1545" t="s">
        <v>2243</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row>
    <row r="1546" spans="2:54" outlineLevel="2">
      <c r="B1546" s="25"/>
      <c r="C1546" t="s">
        <v>2850</v>
      </c>
      <c r="D1546" t="s">
        <v>2243</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row>
    <row r="1547" spans="2:54" outlineLevel="2">
      <c r="B1547" s="25"/>
      <c r="C1547" t="s">
        <v>2851</v>
      </c>
      <c r="D1547" t="s">
        <v>2243</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row>
    <row r="1548" spans="2:54" outlineLevel="2">
      <c r="B1548" s="25"/>
      <c r="C1548" t="s">
        <v>2852</v>
      </c>
      <c r="D1548" t="s">
        <v>2243</v>
      </c>
      <c r="E1548">
        <v>0</v>
      </c>
      <c r="F1548">
        <v>-4.40282171890473E-2</v>
      </c>
      <c r="G1548">
        <v>-2.9559302681821678E-2</v>
      </c>
      <c r="H1548">
        <v>-1.3903697894022668E-2</v>
      </c>
      <c r="I1548">
        <v>0</v>
      </c>
      <c r="J1548">
        <v>0</v>
      </c>
      <c r="K1548">
        <v>0</v>
      </c>
      <c r="L1548">
        <v>0</v>
      </c>
      <c r="M1548">
        <v>0</v>
      </c>
      <c r="N1548">
        <v>0</v>
      </c>
      <c r="O1548">
        <v>0</v>
      </c>
      <c r="P1548">
        <v>-4.4545760927245603E-2</v>
      </c>
      <c r="Q1548">
        <v>-2.6883044790446675E-2</v>
      </c>
      <c r="R1548">
        <v>-1.5234411166284718E-2</v>
      </c>
      <c r="S1548">
        <v>0</v>
      </c>
      <c r="T1548">
        <v>0</v>
      </c>
      <c r="U1548">
        <v>0</v>
      </c>
      <c r="V1548">
        <v>0</v>
      </c>
      <c r="W1548">
        <v>0</v>
      </c>
      <c r="X1548">
        <v>0</v>
      </c>
      <c r="Y1548">
        <v>0</v>
      </c>
      <c r="Z1548">
        <v>-4.6299265422885358E-2</v>
      </c>
      <c r="AA1548">
        <v>-2.652674942310726E-2</v>
      </c>
      <c r="AB1548">
        <v>-1.5905674272337297E-2</v>
      </c>
      <c r="AC1548">
        <v>0</v>
      </c>
      <c r="AD1548">
        <v>0</v>
      </c>
      <c r="AE1548">
        <v>0</v>
      </c>
      <c r="AF1548">
        <v>0</v>
      </c>
      <c r="AG1548">
        <v>0</v>
      </c>
      <c r="AH1548">
        <v>0</v>
      </c>
      <c r="AI1548">
        <v>0</v>
      </c>
      <c r="AJ1548">
        <v>8.5929760881927504E-3</v>
      </c>
      <c r="AK1548">
        <v>8.1061699035028627E-3</v>
      </c>
      <c r="AL1548">
        <v>5.7798907473403764E-3</v>
      </c>
      <c r="AM1548">
        <v>0</v>
      </c>
      <c r="AN1548">
        <v>0</v>
      </c>
      <c r="AO1548">
        <v>0</v>
      </c>
      <c r="AP1548">
        <v>0</v>
      </c>
      <c r="AQ1548">
        <v>0</v>
      </c>
      <c r="AR1548">
        <v>0</v>
      </c>
      <c r="AS1548">
        <v>0</v>
      </c>
      <c r="AT1548">
        <v>1.7248253247941464E-2</v>
      </c>
      <c r="AU1548">
        <v>2.0634906904118441E-2</v>
      </c>
      <c r="AV1548">
        <v>1.8786369863925671E-2</v>
      </c>
      <c r="AW1548">
        <v>0</v>
      </c>
      <c r="AX1548">
        <v>0</v>
      </c>
      <c r="AY1548">
        <v>0</v>
      </c>
      <c r="AZ1548">
        <v>0</v>
      </c>
      <c r="BA1548">
        <v>0</v>
      </c>
      <c r="BB1548">
        <v>0</v>
      </c>
    </row>
    <row r="1549" spans="2:54" outlineLevel="2">
      <c r="B1549" s="25"/>
      <c r="C1549" t="s">
        <v>2853</v>
      </c>
      <c r="D1549" t="s">
        <v>2243</v>
      </c>
      <c r="E1549">
        <v>0</v>
      </c>
      <c r="F1549">
        <v>-8.5694846201984295E-3</v>
      </c>
      <c r="G1549">
        <v>-2.6264832409165009E-3</v>
      </c>
      <c r="H1549">
        <v>-1.3071156934219815E-3</v>
      </c>
      <c r="I1549">
        <v>0</v>
      </c>
      <c r="J1549">
        <v>0</v>
      </c>
      <c r="K1549">
        <v>1.1541641591857466E-2</v>
      </c>
      <c r="L1549">
        <v>8.5054982128925927E-3</v>
      </c>
      <c r="M1549">
        <v>5.4693548339277212E-3</v>
      </c>
      <c r="N1549">
        <v>0</v>
      </c>
      <c r="O1549">
        <v>0</v>
      </c>
      <c r="P1549">
        <v>-4.5805656766513573E-3</v>
      </c>
      <c r="Q1549">
        <v>-2.6382973060359179E-3</v>
      </c>
      <c r="R1549">
        <v>-1.7182199129762458E-3</v>
      </c>
      <c r="S1549">
        <v>0</v>
      </c>
      <c r="T1549">
        <v>0</v>
      </c>
      <c r="U1549">
        <v>1.4771601119777437E-2</v>
      </c>
      <c r="V1549">
        <v>1.118866414649655E-2</v>
      </c>
      <c r="W1549">
        <v>7.4688919846696705E-3</v>
      </c>
      <c r="X1549">
        <v>0</v>
      </c>
      <c r="Y1549">
        <v>0</v>
      </c>
      <c r="Z1549">
        <v>-8.1879311240754787E-2</v>
      </c>
      <c r="AA1549">
        <v>-3.5603540259320401E-2</v>
      </c>
      <c r="AB1549">
        <v>-1.5005921296125352E-2</v>
      </c>
      <c r="AC1549">
        <v>0</v>
      </c>
      <c r="AD1549">
        <v>0</v>
      </c>
      <c r="AE1549">
        <v>-8.6604367305512089E-2</v>
      </c>
      <c r="AF1549">
        <v>-3.5328157641738619E-2</v>
      </c>
      <c r="AG1549">
        <v>-1.6428637112076198E-2</v>
      </c>
      <c r="AH1549">
        <v>0</v>
      </c>
      <c r="AI1549">
        <v>0</v>
      </c>
      <c r="AJ1549">
        <v>-1.9593606313573462E-2</v>
      </c>
      <c r="AK1549">
        <v>-8.9055627422061599E-3</v>
      </c>
      <c r="AL1549">
        <v>-1.8601072876926516E-3</v>
      </c>
      <c r="AM1549">
        <v>0</v>
      </c>
      <c r="AN1549">
        <v>0</v>
      </c>
      <c r="AO1549">
        <v>-2.7096284062745432E-2</v>
      </c>
      <c r="AP1549">
        <v>2.3281221803370111E-3</v>
      </c>
      <c r="AQ1549">
        <v>1.6325591135557857E-2</v>
      </c>
      <c r="AR1549">
        <v>0</v>
      </c>
      <c r="AS1549">
        <v>0</v>
      </c>
      <c r="AT1549">
        <v>-2.7529713362268726E-3</v>
      </c>
      <c r="AU1549">
        <v>-1.8938854053373584E-3</v>
      </c>
      <c r="AV1549">
        <v>-1.0732389148487833E-3</v>
      </c>
      <c r="AW1549">
        <v>0</v>
      </c>
      <c r="AX1549">
        <v>0</v>
      </c>
      <c r="AY1549">
        <v>1.9703872223734709E-2</v>
      </c>
      <c r="AZ1549">
        <v>1.3826094777342032E-2</v>
      </c>
      <c r="BA1549">
        <v>8.0520937745844831E-3</v>
      </c>
      <c r="BB1549">
        <v>0</v>
      </c>
    </row>
    <row r="1550" spans="2:54" outlineLevel="2">
      <c r="B1550" s="25"/>
      <c r="C1550" t="s">
        <v>2854</v>
      </c>
      <c r="D1550" t="s">
        <v>2243</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row>
    <row r="1551" spans="2:54" outlineLevel="2">
      <c r="B1551" s="25" t="s">
        <v>2856</v>
      </c>
      <c r="C1551" t="s">
        <v>2847</v>
      </c>
      <c r="D1551" t="s">
        <v>2243</v>
      </c>
      <c r="E1551">
        <v>0</v>
      </c>
      <c r="F1551">
        <v>0</v>
      </c>
      <c r="G1551">
        <v>0</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row>
    <row r="1552" spans="2:54" outlineLevel="2">
      <c r="B1552" s="25"/>
      <c r="C1552" t="s">
        <v>2848</v>
      </c>
      <c r="D1552" t="s">
        <v>2243</v>
      </c>
      <c r="E1552">
        <v>0</v>
      </c>
      <c r="F1552">
        <v>0</v>
      </c>
      <c r="G1552">
        <v>0</v>
      </c>
      <c r="H1552">
        <v>0</v>
      </c>
      <c r="I1552">
        <v>0</v>
      </c>
      <c r="J1552">
        <v>0</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row>
    <row r="1553" spans="1:54" outlineLevel="2">
      <c r="B1553" s="25"/>
      <c r="C1553" t="s">
        <v>2849</v>
      </c>
      <c r="D1553" t="s">
        <v>2243</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row>
    <row r="1554" spans="1:54" outlineLevel="2">
      <c r="B1554" s="25"/>
      <c r="C1554" t="s">
        <v>2850</v>
      </c>
      <c r="D1554" t="s">
        <v>2243</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row>
    <row r="1555" spans="1:54" outlineLevel="2">
      <c r="B1555" s="25"/>
      <c r="C1555" t="s">
        <v>2851</v>
      </c>
      <c r="D1555" t="s">
        <v>2243</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row>
    <row r="1556" spans="1:54" outlineLevel="2">
      <c r="B1556" s="25"/>
      <c r="C1556" t="s">
        <v>2852</v>
      </c>
      <c r="D1556" t="s">
        <v>2243</v>
      </c>
      <c r="E1556">
        <v>0</v>
      </c>
      <c r="F1556">
        <v>1.2505565281494197E-2</v>
      </c>
      <c r="G1556">
        <v>8.957966305503013E-3</v>
      </c>
      <c r="H1556">
        <v>5.4103673295118285E-3</v>
      </c>
      <c r="I1556">
        <v>0</v>
      </c>
      <c r="J1556">
        <v>0</v>
      </c>
      <c r="K1556">
        <v>0</v>
      </c>
      <c r="L1556">
        <v>0</v>
      </c>
      <c r="M1556">
        <v>0</v>
      </c>
      <c r="N1556">
        <v>0</v>
      </c>
      <c r="O1556">
        <v>0</v>
      </c>
      <c r="P1556">
        <v>1.5377419780370216E-2</v>
      </c>
      <c r="Q1556">
        <v>1.1397996958986821E-2</v>
      </c>
      <c r="R1556">
        <v>7.4185741376034259E-3</v>
      </c>
      <c r="S1556">
        <v>0</v>
      </c>
      <c r="T1556">
        <v>0</v>
      </c>
      <c r="U1556">
        <v>0</v>
      </c>
      <c r="V1556">
        <v>0</v>
      </c>
      <c r="W1556">
        <v>0</v>
      </c>
      <c r="X1556">
        <v>0</v>
      </c>
      <c r="Y1556">
        <v>0</v>
      </c>
      <c r="Z1556">
        <v>9.8172979430371145E-3</v>
      </c>
      <c r="AA1556">
        <v>3.8692915563732708E-3</v>
      </c>
      <c r="AB1556">
        <v>3.0400974164552265E-3</v>
      </c>
      <c r="AC1556">
        <v>0</v>
      </c>
      <c r="AD1556">
        <v>0</v>
      </c>
      <c r="AE1556">
        <v>0</v>
      </c>
      <c r="AF1556">
        <v>0</v>
      </c>
      <c r="AG1556">
        <v>0</v>
      </c>
      <c r="AH1556">
        <v>0</v>
      </c>
      <c r="AI1556">
        <v>0</v>
      </c>
      <c r="AJ1556">
        <v>5.3279646663454312E-2</v>
      </c>
      <c r="AK1556">
        <v>4.2978991888928418E-2</v>
      </c>
      <c r="AL1556">
        <v>3.1305700013291957E-2</v>
      </c>
      <c r="AM1556">
        <v>0</v>
      </c>
      <c r="AN1556">
        <v>0</v>
      </c>
      <c r="AO1556">
        <v>0</v>
      </c>
      <c r="AP1556">
        <v>0</v>
      </c>
      <c r="AQ1556">
        <v>0</v>
      </c>
      <c r="AR1556">
        <v>0</v>
      </c>
      <c r="AS1556">
        <v>0</v>
      </c>
      <c r="AT1556">
        <v>5.3897071711496936E-2</v>
      </c>
      <c r="AU1556">
        <v>5.4294745301409958E-2</v>
      </c>
      <c r="AV1556">
        <v>4.5776932424125047E-2</v>
      </c>
      <c r="AW1556">
        <v>0</v>
      </c>
      <c r="AX1556">
        <v>0</v>
      </c>
      <c r="AY1556">
        <v>0</v>
      </c>
      <c r="AZ1556">
        <v>0</v>
      </c>
      <c r="BA1556">
        <v>0</v>
      </c>
      <c r="BB1556">
        <v>0</v>
      </c>
    </row>
    <row r="1557" spans="1:54" outlineLevel="2">
      <c r="B1557" s="25"/>
      <c r="C1557" t="s">
        <v>2853</v>
      </c>
      <c r="D1557" t="s">
        <v>2243</v>
      </c>
      <c r="E1557">
        <v>0</v>
      </c>
      <c r="F1557">
        <v>1.4040561988589387E-2</v>
      </c>
      <c r="G1557">
        <v>1.1070967797494072E-2</v>
      </c>
      <c r="H1557">
        <v>8.1013736063987579E-3</v>
      </c>
      <c r="I1557">
        <v>0</v>
      </c>
      <c r="J1557">
        <v>0</v>
      </c>
      <c r="K1557">
        <v>8.0793315718939385E-2</v>
      </c>
      <c r="L1557">
        <v>5.5101129796905617E-2</v>
      </c>
      <c r="M1557">
        <v>2.9408943874871848E-2</v>
      </c>
      <c r="N1557">
        <v>0</v>
      </c>
      <c r="O1557">
        <v>0</v>
      </c>
      <c r="P1557">
        <v>2.5448657755078451E-2</v>
      </c>
      <c r="Q1557">
        <v>2.2372313446002698E-2</v>
      </c>
      <c r="R1557">
        <v>1.3142503096185934E-2</v>
      </c>
      <c r="S1557">
        <v>0</v>
      </c>
      <c r="T1557">
        <v>0</v>
      </c>
      <c r="U1557">
        <v>8.9544994741382666E-2</v>
      </c>
      <c r="V1557">
        <v>6.2473362595346756E-2</v>
      </c>
      <c r="W1557">
        <v>3.5401730449310845E-2</v>
      </c>
      <c r="X1557">
        <v>0</v>
      </c>
      <c r="Y1557">
        <v>0</v>
      </c>
      <c r="Z1557">
        <v>-3.7228129717584102E-2</v>
      </c>
      <c r="AA1557">
        <v>-2.6173360786320796E-2</v>
      </c>
      <c r="AB1557">
        <v>-4.2825284629953025E-3</v>
      </c>
      <c r="AC1557">
        <v>0</v>
      </c>
      <c r="AD1557">
        <v>0</v>
      </c>
      <c r="AE1557">
        <v>-5.0589392559819507E-2</v>
      </c>
      <c r="AF1557">
        <v>-2.7614940949187525E-2</v>
      </c>
      <c r="AG1557">
        <v>2.0359762665880521E-3</v>
      </c>
      <c r="AH1557">
        <v>0</v>
      </c>
      <c r="AI1557">
        <v>0</v>
      </c>
      <c r="AJ1557">
        <v>6.8597759508930156E-2</v>
      </c>
      <c r="AK1557">
        <v>3.1422250085198118E-2</v>
      </c>
      <c r="AL1557">
        <v>9.134220212362508E-3</v>
      </c>
      <c r="AM1557">
        <v>0</v>
      </c>
      <c r="AN1557">
        <v>0</v>
      </c>
      <c r="AO1557">
        <v>6.3110416303152339E-2</v>
      </c>
      <c r="AP1557">
        <v>5.0058678537638589E-2</v>
      </c>
      <c r="AQ1557">
        <v>3.3331857287057169E-2</v>
      </c>
      <c r="AR1557">
        <v>0</v>
      </c>
      <c r="AS1557">
        <v>0</v>
      </c>
      <c r="AT1557">
        <v>4.7961001460363965E-2</v>
      </c>
      <c r="AU1557">
        <v>3.4404477376960334E-2</v>
      </c>
      <c r="AV1557">
        <v>3.4679248985192562E-2</v>
      </c>
      <c r="AW1557">
        <v>0</v>
      </c>
      <c r="AX1557">
        <v>0</v>
      </c>
      <c r="AY1557">
        <v>9.840541236565957E-2</v>
      </c>
      <c r="AZ1557">
        <v>5.9156096401358667E-2</v>
      </c>
      <c r="BA1557">
        <v>6.0504536368455313E-2</v>
      </c>
      <c r="BB1557">
        <v>0</v>
      </c>
    </row>
    <row r="1558" spans="1:54" outlineLevel="2">
      <c r="B1558" s="448"/>
      <c r="C1558" s="92" t="s">
        <v>2854</v>
      </c>
      <c r="D1558" s="92" t="s">
        <v>2243</v>
      </c>
      <c r="E1558" s="92">
        <v>0</v>
      </c>
      <c r="F1558" s="92">
        <v>0</v>
      </c>
      <c r="G1558" s="92">
        <v>0</v>
      </c>
      <c r="H1558" s="92">
        <v>0</v>
      </c>
      <c r="I1558" s="92">
        <v>0</v>
      </c>
      <c r="J1558" s="92">
        <v>0</v>
      </c>
      <c r="K1558" s="92">
        <v>0</v>
      </c>
      <c r="L1558" s="92">
        <v>0</v>
      </c>
      <c r="M1558" s="92">
        <v>0</v>
      </c>
      <c r="N1558" s="92">
        <v>0</v>
      </c>
      <c r="O1558" s="92">
        <v>0</v>
      </c>
      <c r="P1558" s="92">
        <v>0</v>
      </c>
      <c r="Q1558" s="92">
        <v>0</v>
      </c>
      <c r="R1558" s="92">
        <v>0</v>
      </c>
      <c r="S1558" s="92">
        <v>0</v>
      </c>
      <c r="T1558" s="92">
        <v>0</v>
      </c>
      <c r="U1558" s="92">
        <v>0</v>
      </c>
      <c r="V1558" s="92">
        <v>0</v>
      </c>
      <c r="W1558" s="92">
        <v>0</v>
      </c>
      <c r="X1558" s="92">
        <v>0</v>
      </c>
      <c r="Y1558" s="92">
        <v>0</v>
      </c>
      <c r="Z1558" s="92">
        <v>0</v>
      </c>
      <c r="AA1558" s="92">
        <v>0</v>
      </c>
      <c r="AB1558" s="92">
        <v>0</v>
      </c>
      <c r="AC1558" s="92">
        <v>0</v>
      </c>
      <c r="AD1558" s="92">
        <v>0</v>
      </c>
      <c r="AE1558" s="92">
        <v>0</v>
      </c>
      <c r="AF1558" s="92">
        <v>0</v>
      </c>
      <c r="AG1558" s="92">
        <v>0</v>
      </c>
      <c r="AH1558" s="92">
        <v>0</v>
      </c>
      <c r="AI1558" s="92">
        <v>0</v>
      </c>
      <c r="AJ1558" s="92">
        <v>0</v>
      </c>
      <c r="AK1558" s="92">
        <v>0</v>
      </c>
      <c r="AL1558" s="92">
        <v>0</v>
      </c>
      <c r="AM1558" s="92">
        <v>0</v>
      </c>
      <c r="AN1558" s="92">
        <v>0</v>
      </c>
      <c r="AO1558" s="92">
        <v>0</v>
      </c>
      <c r="AP1558" s="92">
        <v>0</v>
      </c>
      <c r="AQ1558" s="92">
        <v>0</v>
      </c>
      <c r="AR1558" s="92">
        <v>0</v>
      </c>
      <c r="AS1558" s="92">
        <v>0</v>
      </c>
      <c r="AT1558" s="92">
        <v>0</v>
      </c>
      <c r="AU1558" s="92">
        <v>0</v>
      </c>
      <c r="AV1558" s="92">
        <v>0</v>
      </c>
      <c r="AW1558" s="92">
        <v>0</v>
      </c>
      <c r="AX1558" s="92">
        <v>0</v>
      </c>
      <c r="AY1558" s="92">
        <v>0</v>
      </c>
      <c r="AZ1558" s="92">
        <v>0</v>
      </c>
      <c r="BA1558" s="92">
        <v>0</v>
      </c>
      <c r="BB1558" s="92">
        <v>0</v>
      </c>
    </row>
    <row r="1559" spans="1:54" outlineLevel="2"/>
    <row r="1561" spans="1:54">
      <c r="A1561" s="14" t="s">
        <v>3231</v>
      </c>
    </row>
    <row r="1562" spans="1:54">
      <c r="B1562" t="s">
        <v>3232</v>
      </c>
    </row>
    <row r="1563" spans="1:54">
      <c r="B1563" t="s">
        <v>3234</v>
      </c>
    </row>
    <row r="1564" spans="1:54" ht="59.25">
      <c r="C1564" s="187" t="s">
        <v>3230</v>
      </c>
      <c r="D1564" s="187" t="s">
        <v>3229</v>
      </c>
    </row>
    <row r="1565" spans="1:54">
      <c r="A1565">
        <v>1</v>
      </c>
      <c r="B1565" t="s">
        <v>359</v>
      </c>
      <c r="C1565" s="88">
        <v>1.032143</v>
      </c>
      <c r="D1565" s="413">
        <f>2*($C1565-SQRT($C1565^2-$C1565))</f>
        <v>1.6999994509812362</v>
      </c>
    </row>
    <row r="1566" spans="1:54">
      <c r="A1566">
        <v>2</v>
      </c>
      <c r="C1566" s="88">
        <v>1.05</v>
      </c>
      <c r="D1566" s="413">
        <f t="shared" ref="D1566:D1568" si="404">2*($C1566-SQRT($C1566^2-$C1566))</f>
        <v>1.6417424305044162</v>
      </c>
    </row>
    <row r="1567" spans="1:54">
      <c r="A1567">
        <v>3</v>
      </c>
      <c r="C1567" s="88">
        <v>1.1000000000000001</v>
      </c>
      <c r="D1567" s="413">
        <f t="shared" si="404"/>
        <v>1.5366750419289199</v>
      </c>
    </row>
    <row r="1568" spans="1:54">
      <c r="A1568">
        <v>4</v>
      </c>
      <c r="C1568" s="88">
        <v>1.25</v>
      </c>
      <c r="D1568" s="413">
        <f t="shared" si="404"/>
        <v>1.3819660112501051</v>
      </c>
    </row>
    <row r="1571" spans="1:57">
      <c r="A1571" s="14" t="s">
        <v>3261</v>
      </c>
    </row>
    <row r="1572" spans="1:57">
      <c r="B1572" t="s">
        <v>3267</v>
      </c>
      <c r="D1572" s="103" t="s">
        <v>3268</v>
      </c>
      <c r="E1572" s="103"/>
      <c r="F1572" s="103"/>
      <c r="G1572" s="103"/>
      <c r="H1572" s="103"/>
      <c r="I1572" s="103" t="s">
        <v>3269</v>
      </c>
      <c r="J1572" s="103"/>
      <c r="K1572" s="103"/>
      <c r="L1572" s="103"/>
      <c r="M1572" s="103"/>
      <c r="N1572" s="103" t="s">
        <v>3270</v>
      </c>
      <c r="O1572" s="103"/>
      <c r="P1572" s="103"/>
      <c r="Q1572" s="103"/>
      <c r="R1572" s="103" t="s">
        <v>3271</v>
      </c>
      <c r="S1572" s="103"/>
      <c r="T1572" s="103"/>
      <c r="U1572" s="103"/>
      <c r="V1572" s="103" t="s">
        <v>3310</v>
      </c>
      <c r="W1572" s="103" t="s">
        <v>3272</v>
      </c>
      <c r="X1572" s="103"/>
      <c r="Y1572" s="103"/>
      <c r="Z1572" s="103"/>
      <c r="AA1572" s="103"/>
      <c r="AB1572" s="103" t="s">
        <v>3273</v>
      </c>
      <c r="AC1572" s="103"/>
      <c r="AD1572" s="103"/>
      <c r="AE1572" s="103"/>
      <c r="AF1572" s="103"/>
      <c r="AG1572" s="103" t="s">
        <v>3274</v>
      </c>
      <c r="AH1572" s="103"/>
      <c r="AI1572" s="103"/>
      <c r="AJ1572" s="103"/>
      <c r="AK1572" s="103" t="s">
        <v>3275</v>
      </c>
      <c r="AL1572" s="103"/>
      <c r="AM1572" s="103"/>
      <c r="AN1572" s="103"/>
      <c r="AO1572" s="103" t="s">
        <v>3276</v>
      </c>
      <c r="AP1572" s="103"/>
      <c r="AQ1572" s="103"/>
      <c r="AR1572" s="103"/>
      <c r="AS1572" s="103" t="s">
        <v>1714</v>
      </c>
      <c r="AT1572" s="103"/>
      <c r="AU1572" s="103"/>
      <c r="AV1572" s="103"/>
      <c r="AW1572" s="103" t="s">
        <v>2331</v>
      </c>
      <c r="AX1572" s="103"/>
      <c r="AY1572" s="103"/>
      <c r="AZ1572" s="103"/>
      <c r="BA1572" s="103" t="s">
        <v>3277</v>
      </c>
      <c r="BB1572" s="103"/>
      <c r="BC1572" s="103"/>
      <c r="BD1572" s="103"/>
    </row>
    <row r="1573" spans="1:57" ht="26.25">
      <c r="B1573" t="s">
        <v>3266</v>
      </c>
      <c r="C1573" s="818" t="s">
        <v>3340</v>
      </c>
      <c r="D1573" s="18" t="s">
        <v>3262</v>
      </c>
      <c r="E1573" s="18" t="s">
        <v>3263</v>
      </c>
      <c r="F1573" s="18" t="s">
        <v>3309</v>
      </c>
      <c r="G1573" s="18" t="s">
        <v>3264</v>
      </c>
      <c r="H1573" s="18" t="s">
        <v>3265</v>
      </c>
      <c r="I1573" s="18" t="s">
        <v>3262</v>
      </c>
      <c r="J1573" s="18" t="s">
        <v>3263</v>
      </c>
      <c r="K1573" s="18" t="s">
        <v>3309</v>
      </c>
      <c r="L1573" s="18" t="s">
        <v>3264</v>
      </c>
      <c r="M1573" s="18" t="s">
        <v>3265</v>
      </c>
      <c r="N1573" s="18" t="s">
        <v>3262</v>
      </c>
      <c r="O1573" s="18" t="s">
        <v>3263</v>
      </c>
      <c r="P1573" s="18" t="s">
        <v>3264</v>
      </c>
      <c r="Q1573" s="18" t="s">
        <v>3265</v>
      </c>
      <c r="R1573" s="18" t="s">
        <v>3262</v>
      </c>
      <c r="S1573" s="18" t="s">
        <v>3263</v>
      </c>
      <c r="T1573" s="18" t="s">
        <v>3264</v>
      </c>
      <c r="U1573" s="18" t="s">
        <v>3265</v>
      </c>
      <c r="V1573" s="18" t="s">
        <v>2042</v>
      </c>
      <c r="W1573" s="18" t="s">
        <v>3262</v>
      </c>
      <c r="X1573" s="18" t="s">
        <v>3263</v>
      </c>
      <c r="Y1573" s="18" t="s">
        <v>3311</v>
      </c>
      <c r="Z1573" s="18" t="s">
        <v>3264</v>
      </c>
      <c r="AA1573" s="18" t="s">
        <v>3265</v>
      </c>
      <c r="AB1573" s="18" t="s">
        <v>3262</v>
      </c>
      <c r="AC1573" s="18" t="s">
        <v>3263</v>
      </c>
      <c r="AD1573" s="18" t="s">
        <v>3312</v>
      </c>
      <c r="AE1573" s="18" t="s">
        <v>3264</v>
      </c>
      <c r="AF1573" s="18" t="s">
        <v>3265</v>
      </c>
      <c r="AG1573" s="18" t="s">
        <v>3262</v>
      </c>
      <c r="AH1573" s="18" t="s">
        <v>3263</v>
      </c>
      <c r="AI1573" s="18" t="s">
        <v>3264</v>
      </c>
      <c r="AJ1573" s="18" t="s">
        <v>3265</v>
      </c>
      <c r="AK1573" s="18" t="s">
        <v>3262</v>
      </c>
      <c r="AL1573" s="18" t="s">
        <v>3263</v>
      </c>
      <c r="AM1573" s="18" t="s">
        <v>3264</v>
      </c>
      <c r="AN1573" s="18" t="s">
        <v>3265</v>
      </c>
      <c r="AO1573" s="18" t="s">
        <v>3262</v>
      </c>
      <c r="AP1573" s="18" t="s">
        <v>3263</v>
      </c>
      <c r="AQ1573" s="18" t="s">
        <v>3264</v>
      </c>
      <c r="AR1573" s="18" t="s">
        <v>3265</v>
      </c>
      <c r="AS1573" s="18" t="s">
        <v>3262</v>
      </c>
      <c r="AT1573" s="18" t="s">
        <v>3263</v>
      </c>
      <c r="AU1573" s="18" t="s">
        <v>3264</v>
      </c>
      <c r="AV1573" s="18" t="s">
        <v>3265</v>
      </c>
      <c r="AW1573" s="18" t="s">
        <v>3262</v>
      </c>
      <c r="AX1573" s="18" t="s">
        <v>3263</v>
      </c>
      <c r="AY1573" s="18" t="s">
        <v>3264</v>
      </c>
      <c r="AZ1573" s="18" t="s">
        <v>3265</v>
      </c>
      <c r="BA1573" s="18" t="s">
        <v>3262</v>
      </c>
      <c r="BB1573" s="18" t="s">
        <v>3263</v>
      </c>
      <c r="BC1573" s="18" t="s">
        <v>3264</v>
      </c>
      <c r="BD1573" s="18" t="s">
        <v>3265</v>
      </c>
    </row>
    <row r="1574" spans="1:57">
      <c r="A1574" s="18">
        <v>1</v>
      </c>
      <c r="B1574" t="s">
        <v>3343</v>
      </c>
      <c r="C1574" s="28" t="b">
        <v>1</v>
      </c>
      <c r="D1574" s="11">
        <v>0</v>
      </c>
      <c r="E1574" s="11">
        <v>0</v>
      </c>
      <c r="F1574" s="11">
        <v>0</v>
      </c>
      <c r="G1574" s="11">
        <v>0</v>
      </c>
      <c r="H1574" s="11">
        <v>0</v>
      </c>
      <c r="I1574" s="11">
        <v>0</v>
      </c>
      <c r="J1574" s="11">
        <v>0</v>
      </c>
      <c r="K1574" s="11">
        <v>0</v>
      </c>
      <c r="L1574" s="11">
        <v>0</v>
      </c>
      <c r="M1574" s="11">
        <v>0</v>
      </c>
      <c r="N1574" s="11">
        <v>0</v>
      </c>
      <c r="O1574" s="11">
        <v>0</v>
      </c>
      <c r="P1574" s="11">
        <v>0</v>
      </c>
      <c r="Q1574" s="11">
        <v>0</v>
      </c>
      <c r="R1574" s="11">
        <v>0</v>
      </c>
      <c r="S1574" s="11">
        <v>0</v>
      </c>
      <c r="T1574" s="11">
        <v>0</v>
      </c>
      <c r="U1574" s="11">
        <v>0</v>
      </c>
      <c r="V1574" s="11">
        <v>0</v>
      </c>
      <c r="W1574" s="11">
        <v>0</v>
      </c>
      <c r="X1574" s="11">
        <v>0</v>
      </c>
      <c r="Y1574" s="11">
        <v>0</v>
      </c>
      <c r="Z1574" s="11">
        <v>0</v>
      </c>
      <c r="AA1574" s="11">
        <v>0</v>
      </c>
      <c r="AB1574" s="11">
        <v>0</v>
      </c>
      <c r="AC1574" s="11">
        <v>0</v>
      </c>
      <c r="AD1574" s="11">
        <v>0</v>
      </c>
      <c r="AE1574" s="11">
        <v>0</v>
      </c>
      <c r="AF1574" s="11">
        <v>0</v>
      </c>
      <c r="AG1574" s="11">
        <v>0</v>
      </c>
      <c r="AH1574" s="11">
        <v>0</v>
      </c>
      <c r="AI1574" s="11">
        <v>0</v>
      </c>
      <c r="AJ1574" s="11">
        <v>0</v>
      </c>
      <c r="AK1574" s="11">
        <v>0</v>
      </c>
      <c r="AL1574" s="11">
        <v>0</v>
      </c>
      <c r="AM1574" s="11">
        <v>0</v>
      </c>
      <c r="AN1574" s="11">
        <v>0</v>
      </c>
      <c r="AO1574" s="11">
        <v>0</v>
      </c>
      <c r="AP1574" s="11">
        <v>0</v>
      </c>
      <c r="AQ1574" s="11">
        <v>0</v>
      </c>
      <c r="AR1574" s="11">
        <v>0</v>
      </c>
      <c r="AS1574" s="11">
        <v>0</v>
      </c>
      <c r="AT1574" s="11">
        <v>0</v>
      </c>
      <c r="AU1574" s="11">
        <v>0</v>
      </c>
      <c r="AV1574" s="11">
        <v>0</v>
      </c>
      <c r="AW1574" s="11">
        <v>0</v>
      </c>
      <c r="AX1574" s="11">
        <v>0</v>
      </c>
      <c r="AY1574" s="11">
        <v>0</v>
      </c>
      <c r="AZ1574" s="11">
        <v>0</v>
      </c>
      <c r="BA1574" s="11">
        <v>0</v>
      </c>
      <c r="BB1574" s="11">
        <v>0</v>
      </c>
      <c r="BC1574" s="11">
        <v>0</v>
      </c>
      <c r="BD1574" s="11">
        <v>0</v>
      </c>
      <c r="BE1574" s="11"/>
    </row>
    <row r="1575" spans="1:57">
      <c r="A1575" s="18">
        <f ca="1">OFFSET(A1575,-1,0)+1</f>
        <v>2</v>
      </c>
      <c r="B1575" t="s">
        <v>3278</v>
      </c>
      <c r="C1575" s="28"/>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c r="AV1575" s="11"/>
      <c r="AW1575" s="11"/>
      <c r="AX1575" s="11"/>
      <c r="AY1575" s="11"/>
      <c r="AZ1575" s="11"/>
      <c r="BA1575" s="11"/>
      <c r="BB1575" s="11"/>
      <c r="BC1575" s="11"/>
      <c r="BD1575" s="11"/>
      <c r="BE1575" s="11"/>
    </row>
    <row r="1576" spans="1:57">
      <c r="A1576" s="18">
        <f t="shared" ref="A1576:A1640" ca="1" si="405">OFFSET(A1576,-1,0)+1</f>
        <v>3</v>
      </c>
      <c r="B1576" t="s">
        <v>3278</v>
      </c>
      <c r="C1576" s="28"/>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c r="AV1576" s="11"/>
      <c r="AW1576" s="11"/>
      <c r="AX1576" s="11"/>
      <c r="AY1576" s="11"/>
      <c r="AZ1576" s="11"/>
      <c r="BA1576" s="11"/>
      <c r="BB1576" s="11"/>
      <c r="BC1576" s="11"/>
      <c r="BD1576" s="11"/>
      <c r="BE1576" s="11"/>
    </row>
    <row r="1577" spans="1:57">
      <c r="A1577" s="18">
        <f t="shared" ca="1" si="405"/>
        <v>4</v>
      </c>
      <c r="B1577" t="s">
        <v>3279</v>
      </c>
      <c r="C1577" s="28"/>
      <c r="D1577" s="11"/>
      <c r="E1577" s="11"/>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c r="AV1577" s="11"/>
      <c r="AW1577" s="11"/>
      <c r="AX1577" s="11"/>
      <c r="AY1577" s="11"/>
      <c r="AZ1577" s="11"/>
      <c r="BA1577" s="11"/>
      <c r="BB1577" s="11"/>
      <c r="BC1577" s="11"/>
      <c r="BD1577" s="11"/>
      <c r="BE1577" s="11"/>
    </row>
    <row r="1578" spans="1:57">
      <c r="A1578" s="18">
        <f t="shared" ca="1" si="405"/>
        <v>5</v>
      </c>
      <c r="B1578" t="s">
        <v>3279</v>
      </c>
      <c r="C1578" s="28"/>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c r="AV1578" s="11"/>
      <c r="AW1578" s="11"/>
      <c r="AX1578" s="11"/>
      <c r="AY1578" s="11"/>
      <c r="AZ1578" s="11"/>
      <c r="BA1578" s="11"/>
      <c r="BB1578" s="11"/>
      <c r="BC1578" s="11"/>
      <c r="BD1578" s="11"/>
      <c r="BE1578" s="11"/>
    </row>
    <row r="1579" spans="1:57">
      <c r="A1579" s="18">
        <f t="shared" ca="1" si="405"/>
        <v>6</v>
      </c>
      <c r="B1579" t="s">
        <v>3280</v>
      </c>
      <c r="C1579" s="28"/>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c r="AV1579" s="11"/>
      <c r="AW1579" s="11"/>
      <c r="AX1579" s="11"/>
      <c r="AY1579" s="11"/>
      <c r="AZ1579" s="11"/>
      <c r="BA1579" s="11"/>
      <c r="BB1579" s="11"/>
      <c r="BC1579" s="11"/>
      <c r="BD1579" s="11"/>
      <c r="BE1579" s="11"/>
    </row>
    <row r="1580" spans="1:57">
      <c r="A1580" s="18">
        <f t="shared" ca="1" si="405"/>
        <v>7</v>
      </c>
      <c r="B1580" t="s">
        <v>3280</v>
      </c>
      <c r="C1580" s="28"/>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c r="AV1580" s="11"/>
      <c r="AW1580" s="11"/>
      <c r="AX1580" s="11"/>
      <c r="AY1580" s="11"/>
      <c r="AZ1580" s="11"/>
      <c r="BA1580" s="11"/>
      <c r="BB1580" s="11"/>
      <c r="BC1580" s="11"/>
      <c r="BD1580" s="11"/>
      <c r="BE1580" s="11"/>
    </row>
    <row r="1581" spans="1:57">
      <c r="A1581" s="18">
        <f t="shared" ca="1" si="405"/>
        <v>8</v>
      </c>
      <c r="B1581" t="s">
        <v>3281</v>
      </c>
      <c r="C1581" s="28"/>
      <c r="D1581" s="11"/>
      <c r="E1581" s="11"/>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c r="AV1581" s="11"/>
      <c r="AW1581" s="11"/>
      <c r="AX1581" s="11"/>
      <c r="AY1581" s="11"/>
      <c r="AZ1581" s="11"/>
      <c r="BA1581" s="11"/>
      <c r="BB1581" s="11"/>
      <c r="BC1581" s="11"/>
      <c r="BD1581" s="11"/>
      <c r="BE1581" s="11"/>
    </row>
    <row r="1582" spans="1:57">
      <c r="A1582" s="18">
        <f t="shared" ca="1" si="405"/>
        <v>9</v>
      </c>
      <c r="B1582" t="s">
        <v>3281</v>
      </c>
      <c r="C1582" s="28"/>
      <c r="D1582" s="11"/>
      <c r="E1582" s="11"/>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c r="AV1582" s="11"/>
      <c r="AW1582" s="11"/>
      <c r="AX1582" s="11"/>
      <c r="AY1582" s="11"/>
      <c r="AZ1582" s="11"/>
      <c r="BA1582" s="11"/>
      <c r="BB1582" s="11"/>
      <c r="BC1582" s="11"/>
      <c r="BD1582" s="11"/>
      <c r="BE1582" s="11"/>
    </row>
    <row r="1583" spans="1:57">
      <c r="A1583" s="18">
        <f ca="1">OFFSET(A1583,-1,0)+1</f>
        <v>10</v>
      </c>
      <c r="B1583" t="s">
        <v>3282</v>
      </c>
      <c r="C1583" s="28"/>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c r="AV1583" s="11"/>
      <c r="AW1583" s="11"/>
      <c r="AX1583" s="11"/>
      <c r="AY1583" s="11"/>
      <c r="AZ1583" s="11"/>
      <c r="BA1583" s="11"/>
      <c r="BB1583" s="11"/>
      <c r="BC1583" s="11"/>
      <c r="BD1583" s="11"/>
      <c r="BE1583" s="11"/>
    </row>
    <row r="1584" spans="1:57">
      <c r="A1584" s="18">
        <f t="shared" ca="1" si="405"/>
        <v>11</v>
      </c>
      <c r="B1584" t="s">
        <v>3282</v>
      </c>
      <c r="C1584" s="28"/>
      <c r="D1584" s="11"/>
      <c r="E1584" s="11"/>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c r="AV1584" s="11"/>
      <c r="AW1584" s="11"/>
      <c r="AX1584" s="11"/>
      <c r="AY1584" s="11"/>
      <c r="AZ1584" s="11"/>
      <c r="BA1584" s="11"/>
      <c r="BB1584" s="11"/>
      <c r="BC1584" s="11"/>
      <c r="BD1584" s="11"/>
      <c r="BE1584" s="11"/>
    </row>
    <row r="1585" spans="1:57">
      <c r="A1585" s="18">
        <f t="shared" ca="1" si="405"/>
        <v>12</v>
      </c>
      <c r="B1585" t="s">
        <v>3283</v>
      </c>
      <c r="C1585" s="28"/>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c r="AV1585" s="11"/>
      <c r="AW1585" s="11"/>
      <c r="AX1585" s="11"/>
      <c r="AY1585" s="11"/>
      <c r="AZ1585" s="11"/>
      <c r="BA1585" s="11"/>
      <c r="BB1585" s="11"/>
      <c r="BC1585" s="11"/>
      <c r="BD1585" s="11"/>
      <c r="BE1585" s="11"/>
    </row>
    <row r="1586" spans="1:57">
      <c r="A1586" s="18">
        <f t="shared" ca="1" si="405"/>
        <v>13</v>
      </c>
      <c r="B1586" t="s">
        <v>3283</v>
      </c>
      <c r="C1586" s="28"/>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c r="AV1586" s="11"/>
      <c r="AW1586" s="11"/>
      <c r="AX1586" s="11"/>
      <c r="AY1586" s="11"/>
      <c r="AZ1586" s="11"/>
      <c r="BA1586" s="11"/>
      <c r="BB1586" s="11"/>
      <c r="BC1586" s="11"/>
      <c r="BD1586" s="11"/>
      <c r="BE1586" s="11"/>
    </row>
    <row r="1587" spans="1:57">
      <c r="A1587" s="18">
        <f t="shared" ca="1" si="405"/>
        <v>14</v>
      </c>
      <c r="B1587" t="s">
        <v>3284</v>
      </c>
      <c r="C1587" s="28"/>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c r="AV1587" s="11"/>
      <c r="AW1587" s="11"/>
      <c r="AX1587" s="11"/>
      <c r="AY1587" s="11"/>
      <c r="AZ1587" s="11"/>
      <c r="BA1587" s="11"/>
      <c r="BB1587" s="11"/>
      <c r="BC1587" s="11"/>
      <c r="BD1587" s="11"/>
      <c r="BE1587" s="11"/>
    </row>
    <row r="1588" spans="1:57">
      <c r="A1588" s="18">
        <f t="shared" ca="1" si="405"/>
        <v>15</v>
      </c>
      <c r="B1588" t="s">
        <v>3284</v>
      </c>
      <c r="C1588" s="28"/>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c r="AV1588" s="11"/>
      <c r="AW1588" s="11"/>
      <c r="AX1588" s="11"/>
      <c r="AY1588" s="11"/>
      <c r="AZ1588" s="11"/>
      <c r="BA1588" s="11"/>
      <c r="BB1588" s="11"/>
      <c r="BC1588" s="11"/>
      <c r="BD1588" s="11"/>
      <c r="BE1588" s="11"/>
    </row>
    <row r="1589" spans="1:57">
      <c r="A1589" s="18">
        <f t="shared" ca="1" si="405"/>
        <v>16</v>
      </c>
      <c r="B1589" t="s">
        <v>3285</v>
      </c>
      <c r="C1589" s="28"/>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c r="AV1589" s="11"/>
      <c r="AW1589" s="11"/>
      <c r="AX1589" s="11"/>
      <c r="AY1589" s="11"/>
      <c r="AZ1589" s="11"/>
      <c r="BA1589" s="11"/>
      <c r="BB1589" s="11"/>
      <c r="BC1589" s="11"/>
      <c r="BD1589" s="11"/>
      <c r="BE1589" s="11"/>
    </row>
    <row r="1590" spans="1:57">
      <c r="A1590" s="18">
        <f t="shared" ca="1" si="405"/>
        <v>17</v>
      </c>
      <c r="B1590" t="s">
        <v>3285</v>
      </c>
      <c r="C1590" s="28"/>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c r="AV1590" s="11"/>
      <c r="AW1590" s="11"/>
      <c r="AX1590" s="11"/>
      <c r="AY1590" s="11"/>
      <c r="AZ1590" s="11"/>
      <c r="BA1590" s="11"/>
      <c r="BB1590" s="11"/>
      <c r="BC1590" s="11"/>
      <c r="BD1590" s="11"/>
      <c r="BE1590" s="11"/>
    </row>
    <row r="1591" spans="1:57">
      <c r="A1591" s="18">
        <f ca="1">OFFSET(A1591,-1,0)+1</f>
        <v>18</v>
      </c>
      <c r="B1591" t="s">
        <v>3313</v>
      </c>
      <c r="C1591" s="28"/>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c r="AV1591" s="11"/>
      <c r="AW1591" s="11"/>
      <c r="AX1591" s="11"/>
      <c r="AY1591" s="11"/>
      <c r="AZ1591" s="11"/>
      <c r="BA1591" s="11"/>
      <c r="BB1591" s="11"/>
      <c r="BC1591" s="11"/>
      <c r="BD1591" s="11"/>
      <c r="BE1591" s="11"/>
    </row>
    <row r="1592" spans="1:57">
      <c r="A1592" s="18">
        <f t="shared" ca="1" si="405"/>
        <v>19</v>
      </c>
      <c r="B1592" t="s">
        <v>3313</v>
      </c>
      <c r="C1592" s="28"/>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c r="AV1592" s="11"/>
      <c r="AW1592" s="11"/>
      <c r="AX1592" s="11"/>
      <c r="AY1592" s="11"/>
      <c r="AZ1592" s="11"/>
      <c r="BA1592" s="11"/>
      <c r="BB1592" s="11"/>
      <c r="BC1592" s="11"/>
      <c r="BD1592" s="11"/>
      <c r="BE1592" s="11"/>
    </row>
    <row r="1593" spans="1:57">
      <c r="A1593" s="18">
        <f t="shared" ca="1" si="405"/>
        <v>20</v>
      </c>
      <c r="B1593" t="s">
        <v>3314</v>
      </c>
      <c r="C1593" s="28"/>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c r="AV1593" s="11"/>
      <c r="AW1593" s="11"/>
      <c r="AX1593" s="11"/>
      <c r="AY1593" s="11"/>
      <c r="AZ1593" s="11"/>
      <c r="BA1593" s="11"/>
      <c r="BB1593" s="11"/>
      <c r="BC1593" s="11"/>
      <c r="BD1593" s="11"/>
      <c r="BE1593" s="11"/>
    </row>
    <row r="1594" spans="1:57">
      <c r="A1594" s="18">
        <f t="shared" ca="1" si="405"/>
        <v>21</v>
      </c>
      <c r="B1594" t="s">
        <v>3314</v>
      </c>
      <c r="C1594" s="28"/>
      <c r="D1594" s="11"/>
      <c r="E1594" s="11"/>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c r="AV1594" s="11"/>
      <c r="AW1594" s="11"/>
      <c r="AX1594" s="11"/>
      <c r="AY1594" s="11"/>
      <c r="AZ1594" s="11"/>
      <c r="BA1594" s="11"/>
      <c r="BB1594" s="11"/>
      <c r="BC1594" s="11"/>
      <c r="BD1594" s="11"/>
      <c r="BE1594" s="11"/>
    </row>
    <row r="1595" spans="1:57">
      <c r="A1595" s="18">
        <f t="shared" ca="1" si="405"/>
        <v>22</v>
      </c>
      <c r="B1595" t="s">
        <v>3315</v>
      </c>
      <c r="C1595" s="28"/>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c r="AV1595" s="11"/>
      <c r="AW1595" s="11"/>
      <c r="AX1595" s="11"/>
      <c r="AY1595" s="11"/>
      <c r="AZ1595" s="11"/>
      <c r="BA1595" s="11"/>
      <c r="BB1595" s="11"/>
      <c r="BC1595" s="11"/>
      <c r="BD1595" s="11"/>
      <c r="BE1595" s="11"/>
    </row>
    <row r="1596" spans="1:57">
      <c r="A1596" s="18">
        <f t="shared" ca="1" si="405"/>
        <v>23</v>
      </c>
      <c r="B1596" t="s">
        <v>3315</v>
      </c>
      <c r="C1596" s="28"/>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c r="AV1596" s="11"/>
      <c r="AW1596" s="11"/>
      <c r="AX1596" s="11"/>
      <c r="AY1596" s="11"/>
      <c r="AZ1596" s="11"/>
      <c r="BA1596" s="11"/>
      <c r="BB1596" s="11"/>
      <c r="BC1596" s="11"/>
      <c r="BD1596" s="11"/>
      <c r="BE1596" s="11"/>
    </row>
    <row r="1597" spans="1:57">
      <c r="A1597" s="18">
        <f t="shared" ca="1" si="405"/>
        <v>24</v>
      </c>
      <c r="B1597" t="s">
        <v>3316</v>
      </c>
      <c r="C1597" s="28"/>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c r="AV1597" s="11"/>
      <c r="AW1597" s="11"/>
      <c r="AX1597" s="11"/>
      <c r="AY1597" s="11"/>
      <c r="AZ1597" s="11"/>
      <c r="BA1597" s="11"/>
      <c r="BB1597" s="11"/>
      <c r="BC1597" s="11"/>
      <c r="BD1597" s="11"/>
      <c r="BE1597" s="11"/>
    </row>
    <row r="1598" spans="1:57">
      <c r="A1598" s="18">
        <f t="shared" ca="1" si="405"/>
        <v>25</v>
      </c>
      <c r="B1598" t="s">
        <v>3316</v>
      </c>
      <c r="C1598" s="28"/>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c r="AV1598" s="11"/>
      <c r="AW1598" s="11"/>
      <c r="AX1598" s="11"/>
      <c r="AY1598" s="11"/>
      <c r="AZ1598" s="11"/>
      <c r="BA1598" s="11"/>
      <c r="BB1598" s="11"/>
      <c r="BC1598" s="11"/>
      <c r="BD1598" s="11"/>
      <c r="BE1598" s="11"/>
    </row>
    <row r="1599" spans="1:57">
      <c r="A1599" s="18">
        <f ca="1">OFFSET(A1599,-1,0)+1</f>
        <v>26</v>
      </c>
      <c r="B1599" t="s">
        <v>3320</v>
      </c>
      <c r="C1599" s="28"/>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c r="AV1599" s="11"/>
      <c r="AW1599" s="11"/>
      <c r="AX1599" s="11"/>
      <c r="AY1599" s="11"/>
      <c r="AZ1599" s="11"/>
      <c r="BA1599" s="11"/>
      <c r="BB1599" s="11"/>
      <c r="BC1599" s="11"/>
      <c r="BD1599" s="11"/>
      <c r="BE1599" s="11"/>
    </row>
    <row r="1600" spans="1:57">
      <c r="A1600" s="18">
        <f t="shared" ca="1" si="405"/>
        <v>27</v>
      </c>
      <c r="B1600" t="s">
        <v>3320</v>
      </c>
      <c r="C1600" s="28"/>
      <c r="D1600" s="11"/>
      <c r="E1600" s="11"/>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c r="AV1600" s="11"/>
      <c r="AW1600" s="11"/>
      <c r="AX1600" s="11"/>
      <c r="AY1600" s="11"/>
      <c r="AZ1600" s="11"/>
      <c r="BA1600" s="11"/>
      <c r="BB1600" s="11"/>
      <c r="BC1600" s="11"/>
      <c r="BD1600" s="11"/>
      <c r="BE1600" s="11"/>
    </row>
    <row r="1601" spans="1:57">
      <c r="A1601" s="18">
        <f t="shared" ca="1" si="405"/>
        <v>28</v>
      </c>
      <c r="B1601" t="s">
        <v>3321</v>
      </c>
      <c r="C1601" s="28"/>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c r="AV1601" s="11"/>
      <c r="AW1601" s="11"/>
      <c r="AX1601" s="11"/>
      <c r="AY1601" s="11"/>
      <c r="AZ1601" s="11"/>
      <c r="BA1601" s="11"/>
      <c r="BB1601" s="11"/>
      <c r="BC1601" s="11"/>
      <c r="BD1601" s="11"/>
      <c r="BE1601" s="11"/>
    </row>
    <row r="1602" spans="1:57">
      <c r="A1602" s="18">
        <f t="shared" ca="1" si="405"/>
        <v>29</v>
      </c>
      <c r="B1602" t="s">
        <v>3321</v>
      </c>
      <c r="C1602" s="28"/>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c r="AV1602" s="11"/>
      <c r="AW1602" s="11"/>
      <c r="AX1602" s="11"/>
      <c r="AY1602" s="11"/>
      <c r="AZ1602" s="11"/>
      <c r="BA1602" s="11"/>
      <c r="BB1602" s="11"/>
      <c r="BC1602" s="11"/>
      <c r="BD1602" s="11"/>
      <c r="BE1602" s="11"/>
    </row>
    <row r="1603" spans="1:57">
      <c r="A1603" s="18">
        <f t="shared" ca="1" si="405"/>
        <v>30</v>
      </c>
      <c r="B1603" t="s">
        <v>3322</v>
      </c>
      <c r="C1603" s="28"/>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c r="AV1603" s="11"/>
      <c r="AW1603" s="11"/>
      <c r="AX1603" s="11"/>
      <c r="AY1603" s="11"/>
      <c r="AZ1603" s="11"/>
      <c r="BA1603" s="11"/>
      <c r="BB1603" s="11"/>
      <c r="BC1603" s="11"/>
      <c r="BD1603" s="11"/>
      <c r="BE1603" s="11"/>
    </row>
    <row r="1604" spans="1:57">
      <c r="A1604" s="18">
        <f t="shared" ca="1" si="405"/>
        <v>31</v>
      </c>
      <c r="B1604" t="s">
        <v>3322</v>
      </c>
      <c r="C1604" s="28"/>
      <c r="D1604" s="11"/>
      <c r="E1604" s="11"/>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c r="AV1604" s="11"/>
      <c r="AW1604" s="11"/>
      <c r="AX1604" s="11"/>
      <c r="AY1604" s="11"/>
      <c r="AZ1604" s="11"/>
      <c r="BA1604" s="11"/>
      <c r="BB1604" s="11"/>
      <c r="BC1604" s="11"/>
      <c r="BD1604" s="11"/>
      <c r="BE1604" s="11"/>
    </row>
    <row r="1605" spans="1:57">
      <c r="A1605" s="18">
        <f t="shared" ca="1" si="405"/>
        <v>32</v>
      </c>
      <c r="B1605" t="s">
        <v>3323</v>
      </c>
      <c r="C1605" s="28"/>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c r="AV1605" s="11"/>
      <c r="AW1605" s="11"/>
      <c r="AX1605" s="11"/>
      <c r="AY1605" s="11"/>
      <c r="AZ1605" s="11"/>
      <c r="BA1605" s="11"/>
      <c r="BB1605" s="11"/>
      <c r="BC1605" s="11"/>
      <c r="BD1605" s="11"/>
      <c r="BE1605" s="11"/>
    </row>
    <row r="1606" spans="1:57">
      <c r="A1606" s="18">
        <f t="shared" ca="1" si="405"/>
        <v>33</v>
      </c>
      <c r="B1606" t="s">
        <v>3323</v>
      </c>
      <c r="C1606" s="28"/>
      <c r="D1606" s="11"/>
      <c r="E1606" s="11"/>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c r="AV1606" s="11"/>
      <c r="AW1606" s="11"/>
      <c r="AX1606" s="11"/>
      <c r="AY1606" s="11"/>
      <c r="AZ1606" s="11"/>
      <c r="BA1606" s="11"/>
      <c r="BB1606" s="11"/>
      <c r="BC1606" s="11"/>
      <c r="BD1606" s="11"/>
      <c r="BE1606" s="11"/>
    </row>
    <row r="1607" spans="1:57">
      <c r="A1607" s="18">
        <f t="shared" ca="1" si="405"/>
        <v>34</v>
      </c>
      <c r="B1607" t="s">
        <v>3324</v>
      </c>
      <c r="C1607" s="28"/>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c r="AV1607" s="11"/>
      <c r="AW1607" s="11"/>
      <c r="AX1607" s="11"/>
      <c r="AY1607" s="11"/>
      <c r="AZ1607" s="11"/>
      <c r="BA1607" s="11"/>
      <c r="BB1607" s="11"/>
      <c r="BC1607" s="11"/>
      <c r="BD1607" s="11"/>
      <c r="BE1607" s="11"/>
    </row>
    <row r="1608" spans="1:57">
      <c r="A1608" s="18">
        <f t="shared" ca="1" si="405"/>
        <v>35</v>
      </c>
      <c r="B1608" t="s">
        <v>3324</v>
      </c>
      <c r="C1608" s="28"/>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c r="AV1608" s="11"/>
      <c r="AW1608" s="11"/>
      <c r="AX1608" s="11"/>
      <c r="AY1608" s="11"/>
      <c r="AZ1608" s="11"/>
      <c r="BA1608" s="11"/>
      <c r="BB1608" s="11"/>
      <c r="BC1608" s="11"/>
      <c r="BD1608" s="11"/>
      <c r="BE1608" s="11"/>
    </row>
    <row r="1609" spans="1:57">
      <c r="A1609" s="18">
        <f t="shared" ca="1" si="405"/>
        <v>36</v>
      </c>
      <c r="B1609" t="s">
        <v>3286</v>
      </c>
      <c r="C1609" s="28"/>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c r="AV1609" s="11"/>
      <c r="AW1609" s="11"/>
      <c r="AX1609" s="11"/>
      <c r="AY1609" s="11"/>
      <c r="AZ1609" s="11"/>
      <c r="BA1609" s="11"/>
      <c r="BB1609" s="11"/>
      <c r="BC1609" s="11"/>
      <c r="BD1609" s="11"/>
      <c r="BE1609" s="11"/>
    </row>
    <row r="1610" spans="1:57">
      <c r="A1610" s="18">
        <f t="shared" ca="1" si="405"/>
        <v>37</v>
      </c>
      <c r="B1610" t="s">
        <v>3286</v>
      </c>
      <c r="C1610" s="28"/>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c r="AV1610" s="11"/>
      <c r="AW1610" s="11"/>
      <c r="AX1610" s="11"/>
      <c r="AY1610" s="11"/>
      <c r="AZ1610" s="11"/>
      <c r="BA1610" s="11"/>
      <c r="BB1610" s="11"/>
      <c r="BC1610" s="11"/>
      <c r="BD1610" s="11"/>
      <c r="BE1610" s="11"/>
    </row>
    <row r="1611" spans="1:57">
      <c r="A1611" s="18">
        <f t="shared" ca="1" si="405"/>
        <v>38</v>
      </c>
      <c r="B1611" t="s">
        <v>3325</v>
      </c>
      <c r="C1611" s="28"/>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c r="AV1611" s="11"/>
      <c r="AW1611" s="11"/>
      <c r="AX1611" s="11"/>
      <c r="AY1611" s="11"/>
      <c r="AZ1611" s="11"/>
      <c r="BA1611" s="11"/>
      <c r="BB1611" s="11"/>
      <c r="BC1611" s="11"/>
      <c r="BD1611" s="11"/>
      <c r="BE1611" s="11"/>
    </row>
    <row r="1612" spans="1:57">
      <c r="A1612" s="18">
        <f t="shared" ca="1" si="405"/>
        <v>39</v>
      </c>
      <c r="B1612" t="s">
        <v>3325</v>
      </c>
      <c r="C1612" s="28"/>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c r="AV1612" s="11"/>
      <c r="AW1612" s="11"/>
      <c r="AX1612" s="11"/>
      <c r="AY1612" s="11"/>
      <c r="AZ1612" s="11"/>
      <c r="BA1612" s="11"/>
      <c r="BB1612" s="11"/>
      <c r="BC1612" s="11"/>
      <c r="BD1612" s="11"/>
      <c r="BE1612" s="11"/>
    </row>
    <row r="1613" spans="1:57">
      <c r="A1613" s="18">
        <f t="shared" ca="1" si="405"/>
        <v>40</v>
      </c>
      <c r="B1613" t="s">
        <v>1838</v>
      </c>
      <c r="C1613" s="28"/>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c r="AV1613" s="11"/>
      <c r="AW1613" s="11"/>
      <c r="AX1613" s="11"/>
      <c r="AY1613" s="11"/>
      <c r="AZ1613" s="11"/>
      <c r="BA1613" s="11"/>
      <c r="BB1613" s="11"/>
      <c r="BC1613" s="11"/>
      <c r="BD1613" s="11"/>
      <c r="BE1613" s="11"/>
    </row>
    <row r="1614" spans="1:57">
      <c r="A1614" s="18">
        <f t="shared" ca="1" si="405"/>
        <v>41</v>
      </c>
      <c r="B1614" t="s">
        <v>1838</v>
      </c>
      <c r="C1614" s="28"/>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c r="AV1614" s="11"/>
      <c r="AW1614" s="11"/>
      <c r="AX1614" s="11"/>
      <c r="AY1614" s="11"/>
      <c r="AZ1614" s="11"/>
      <c r="BA1614" s="11"/>
      <c r="BB1614" s="11"/>
      <c r="BC1614" s="11"/>
      <c r="BD1614" s="11"/>
      <c r="BE1614" s="11"/>
    </row>
    <row r="1615" spans="1:57">
      <c r="A1615" s="18">
        <f t="shared" ca="1" si="405"/>
        <v>42</v>
      </c>
      <c r="B1615" t="s">
        <v>3326</v>
      </c>
      <c r="C1615" s="28"/>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c r="AV1615" s="11"/>
      <c r="AW1615" s="11"/>
      <c r="AX1615" s="11"/>
      <c r="AY1615" s="11"/>
      <c r="AZ1615" s="11"/>
      <c r="BA1615" s="11"/>
      <c r="BB1615" s="11"/>
      <c r="BC1615" s="11"/>
      <c r="BD1615" s="11"/>
      <c r="BE1615" s="11"/>
    </row>
    <row r="1616" spans="1:57">
      <c r="A1616" s="18">
        <f t="shared" ca="1" si="405"/>
        <v>43</v>
      </c>
      <c r="B1616" t="s">
        <v>3326</v>
      </c>
      <c r="C1616" s="28"/>
      <c r="D1616" s="11"/>
      <c r="E1616" s="11"/>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c r="AV1616" s="11"/>
      <c r="AW1616" s="11"/>
      <c r="AX1616" s="11"/>
      <c r="AY1616" s="11"/>
      <c r="AZ1616" s="11"/>
      <c r="BA1616" s="11"/>
      <c r="BB1616" s="11"/>
      <c r="BC1616" s="11"/>
      <c r="BD1616" s="11"/>
      <c r="BE1616" s="11"/>
    </row>
    <row r="1617" spans="1:57">
      <c r="A1617" s="18">
        <f t="shared" ca="1" si="405"/>
        <v>44</v>
      </c>
      <c r="B1617" t="s">
        <v>1839</v>
      </c>
      <c r="C1617" s="28"/>
      <c r="D1617" s="11"/>
      <c r="E1617" s="11"/>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c r="AV1617" s="11"/>
      <c r="AW1617" s="11"/>
      <c r="AX1617" s="11"/>
      <c r="AY1617" s="11"/>
      <c r="AZ1617" s="11"/>
      <c r="BA1617" s="11"/>
      <c r="BB1617" s="11"/>
      <c r="BC1617" s="11"/>
      <c r="BD1617" s="11"/>
      <c r="BE1617" s="11"/>
    </row>
    <row r="1618" spans="1:57">
      <c r="A1618" s="18">
        <f t="shared" ca="1" si="405"/>
        <v>45</v>
      </c>
      <c r="B1618" t="s">
        <v>1839</v>
      </c>
      <c r="C1618" s="28"/>
      <c r="D1618" s="11"/>
      <c r="E1618" s="11"/>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c r="AV1618" s="11"/>
      <c r="AW1618" s="11"/>
      <c r="AX1618" s="11"/>
      <c r="AY1618" s="11"/>
      <c r="AZ1618" s="11"/>
      <c r="BA1618" s="11"/>
      <c r="BB1618" s="11"/>
      <c r="BC1618" s="11"/>
      <c r="BD1618" s="11"/>
      <c r="BE1618" s="11"/>
    </row>
    <row r="1619" spans="1:57">
      <c r="A1619" s="18">
        <f t="shared" ca="1" si="405"/>
        <v>46</v>
      </c>
      <c r="B1619" t="s">
        <v>3339</v>
      </c>
      <c r="C1619" s="28"/>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c r="AV1619" s="11"/>
      <c r="AW1619" s="11"/>
      <c r="AX1619" s="11"/>
      <c r="AY1619" s="11"/>
      <c r="AZ1619" s="11"/>
      <c r="BA1619" s="11"/>
      <c r="BB1619" s="11"/>
      <c r="BC1619" s="11"/>
      <c r="BD1619" s="11"/>
      <c r="BE1619" s="11"/>
    </row>
    <row r="1620" spans="1:57">
      <c r="A1620" s="18">
        <f t="shared" ca="1" si="405"/>
        <v>47</v>
      </c>
      <c r="B1620" t="s">
        <v>3339</v>
      </c>
      <c r="C1620" s="28"/>
      <c r="D1620" s="11"/>
      <c r="E1620" s="11"/>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c r="AV1620" s="11"/>
      <c r="AW1620" s="11"/>
      <c r="AX1620" s="11"/>
      <c r="AY1620" s="11"/>
      <c r="AZ1620" s="11"/>
      <c r="BA1620" s="11"/>
      <c r="BB1620" s="11"/>
      <c r="BC1620" s="11"/>
      <c r="BD1620" s="11"/>
      <c r="BE1620" s="11"/>
    </row>
    <row r="1621" spans="1:57">
      <c r="A1621" s="18">
        <f t="shared" ca="1" si="405"/>
        <v>48</v>
      </c>
      <c r="B1621" t="s">
        <v>3338</v>
      </c>
      <c r="C1621" s="28"/>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c r="AV1621" s="11"/>
      <c r="AW1621" s="11"/>
      <c r="AX1621" s="11"/>
      <c r="AY1621" s="11"/>
      <c r="AZ1621" s="11"/>
      <c r="BA1621" s="11"/>
      <c r="BB1621" s="11"/>
      <c r="BC1621" s="11"/>
      <c r="BD1621" s="11"/>
      <c r="BE1621" s="11"/>
    </row>
    <row r="1622" spans="1:57">
      <c r="A1622" s="18">
        <f t="shared" ca="1" si="405"/>
        <v>49</v>
      </c>
      <c r="B1622" t="s">
        <v>3338</v>
      </c>
      <c r="C1622" s="28"/>
      <c r="D1622" s="11"/>
      <c r="E1622" s="11"/>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c r="AV1622" s="11"/>
      <c r="AW1622" s="11"/>
      <c r="AX1622" s="11"/>
      <c r="AY1622" s="11"/>
      <c r="AZ1622" s="11"/>
      <c r="BA1622" s="11"/>
      <c r="BB1622" s="11"/>
      <c r="BC1622" s="11"/>
      <c r="BD1622" s="11"/>
      <c r="BE1622" s="11"/>
    </row>
    <row r="1623" spans="1:57">
      <c r="A1623" s="18">
        <f t="shared" ca="1" si="405"/>
        <v>50</v>
      </c>
      <c r="B1623" t="s">
        <v>3327</v>
      </c>
      <c r="C1623" s="28"/>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c r="AV1623" s="11"/>
      <c r="AW1623" s="11"/>
      <c r="AX1623" s="11"/>
      <c r="AY1623" s="11"/>
      <c r="AZ1623" s="11"/>
      <c r="BA1623" s="11"/>
      <c r="BB1623" s="11"/>
      <c r="BC1623" s="11"/>
      <c r="BD1623" s="11"/>
      <c r="BE1623" s="11"/>
    </row>
    <row r="1624" spans="1:57">
      <c r="A1624" s="18">
        <f t="shared" ca="1" si="405"/>
        <v>51</v>
      </c>
      <c r="B1624" t="s">
        <v>3327</v>
      </c>
      <c r="C1624" s="28"/>
      <c r="D1624" s="11"/>
      <c r="E1624" s="11"/>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c r="AV1624" s="11"/>
      <c r="AW1624" s="11"/>
      <c r="AX1624" s="11"/>
      <c r="AY1624" s="11"/>
      <c r="AZ1624" s="11"/>
      <c r="BA1624" s="11"/>
      <c r="BB1624" s="11"/>
      <c r="BC1624" s="11"/>
      <c r="BD1624" s="11"/>
      <c r="BE1624" s="11"/>
    </row>
    <row r="1625" spans="1:57">
      <c r="A1625" s="18">
        <f t="shared" ca="1" si="405"/>
        <v>52</v>
      </c>
      <c r="B1625" t="s">
        <v>3287</v>
      </c>
      <c r="C1625" s="28"/>
      <c r="D1625" s="11"/>
      <c r="E1625" s="11"/>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c r="AV1625" s="11"/>
      <c r="AW1625" s="11"/>
      <c r="AX1625" s="11"/>
      <c r="AY1625" s="11"/>
      <c r="AZ1625" s="11"/>
      <c r="BA1625" s="11"/>
      <c r="BB1625" s="11"/>
      <c r="BC1625" s="11"/>
      <c r="BD1625" s="11"/>
      <c r="BE1625" s="11"/>
    </row>
    <row r="1626" spans="1:57">
      <c r="A1626" s="18">
        <f t="shared" ca="1" si="405"/>
        <v>53</v>
      </c>
      <c r="B1626" t="s">
        <v>3287</v>
      </c>
      <c r="C1626" s="28"/>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c r="AV1626" s="11"/>
      <c r="AW1626" s="11"/>
      <c r="AX1626" s="11"/>
      <c r="AY1626" s="11"/>
      <c r="AZ1626" s="11"/>
      <c r="BA1626" s="11"/>
      <c r="BB1626" s="11"/>
      <c r="BC1626" s="11"/>
      <c r="BD1626" s="11"/>
      <c r="BE1626" s="11"/>
    </row>
    <row r="1627" spans="1:57">
      <c r="A1627" s="18">
        <f t="shared" ca="1" si="405"/>
        <v>54</v>
      </c>
      <c r="B1627" t="s">
        <v>3288</v>
      </c>
      <c r="C1627" s="28"/>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c r="AV1627" s="11"/>
      <c r="AW1627" s="11"/>
      <c r="AX1627" s="11"/>
      <c r="AY1627" s="11"/>
      <c r="AZ1627" s="11"/>
      <c r="BA1627" s="11"/>
      <c r="BB1627" s="11"/>
      <c r="BC1627" s="11"/>
      <c r="BD1627" s="11"/>
      <c r="BE1627" s="11"/>
    </row>
    <row r="1628" spans="1:57">
      <c r="A1628" s="18">
        <f t="shared" ca="1" si="405"/>
        <v>55</v>
      </c>
      <c r="B1628" t="s">
        <v>3288</v>
      </c>
      <c r="C1628" s="28"/>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c r="AV1628" s="11"/>
      <c r="AW1628" s="11"/>
      <c r="AX1628" s="11"/>
      <c r="AY1628" s="11"/>
      <c r="AZ1628" s="11"/>
      <c r="BA1628" s="11"/>
      <c r="BB1628" s="11"/>
      <c r="BC1628" s="11"/>
      <c r="BD1628" s="11"/>
      <c r="BE1628" s="11"/>
    </row>
    <row r="1629" spans="1:57">
      <c r="A1629" s="18">
        <f t="shared" ca="1" si="405"/>
        <v>56</v>
      </c>
      <c r="B1629" t="s">
        <v>3289</v>
      </c>
      <c r="C1629" s="28"/>
      <c r="D1629" s="11"/>
      <c r="E1629" s="11"/>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c r="AV1629" s="11"/>
      <c r="AW1629" s="11"/>
      <c r="AX1629" s="11"/>
      <c r="AY1629" s="11"/>
      <c r="AZ1629" s="11"/>
      <c r="BA1629" s="11"/>
      <c r="BB1629" s="11"/>
      <c r="BC1629" s="11"/>
      <c r="BD1629" s="11"/>
      <c r="BE1629" s="11"/>
    </row>
    <row r="1630" spans="1:57">
      <c r="A1630" s="18">
        <f t="shared" ca="1" si="405"/>
        <v>57</v>
      </c>
      <c r="B1630" t="s">
        <v>3289</v>
      </c>
      <c r="C1630" s="28"/>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c r="AV1630" s="11"/>
      <c r="AW1630" s="11"/>
      <c r="AX1630" s="11"/>
      <c r="AY1630" s="11"/>
      <c r="AZ1630" s="11"/>
      <c r="BA1630" s="11"/>
      <c r="BB1630" s="11"/>
      <c r="BC1630" s="11"/>
      <c r="BD1630" s="11"/>
      <c r="BE1630" s="11"/>
    </row>
    <row r="1631" spans="1:57">
      <c r="A1631" s="18">
        <f t="shared" ca="1" si="405"/>
        <v>58</v>
      </c>
      <c r="B1631" t="s">
        <v>3290</v>
      </c>
      <c r="C1631" s="28"/>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c r="AV1631" s="11"/>
      <c r="AW1631" s="11"/>
      <c r="AX1631" s="11"/>
      <c r="AY1631" s="11"/>
      <c r="AZ1631" s="11"/>
      <c r="BA1631" s="11"/>
      <c r="BB1631" s="11"/>
      <c r="BC1631" s="11"/>
      <c r="BD1631" s="11"/>
      <c r="BE1631" s="11"/>
    </row>
    <row r="1632" spans="1:57">
      <c r="A1632" s="18">
        <f t="shared" ca="1" si="405"/>
        <v>59</v>
      </c>
      <c r="B1632" t="s">
        <v>3290</v>
      </c>
      <c r="C1632" s="28"/>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c r="AV1632" s="11"/>
      <c r="AW1632" s="11"/>
      <c r="AX1632" s="11"/>
      <c r="AY1632" s="11"/>
      <c r="AZ1632" s="11"/>
      <c r="BA1632" s="11"/>
      <c r="BB1632" s="11"/>
      <c r="BC1632" s="11"/>
      <c r="BD1632" s="11"/>
      <c r="BE1632" s="11"/>
    </row>
    <row r="1633" spans="1:57">
      <c r="A1633" s="18">
        <f t="shared" ca="1" si="405"/>
        <v>60</v>
      </c>
      <c r="B1633" t="s">
        <v>3291</v>
      </c>
      <c r="C1633" s="28"/>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c r="AV1633" s="11"/>
      <c r="AW1633" s="11"/>
      <c r="AX1633" s="11"/>
      <c r="AY1633" s="11"/>
      <c r="AZ1633" s="11"/>
      <c r="BA1633" s="11"/>
      <c r="BB1633" s="11"/>
      <c r="BC1633" s="11"/>
      <c r="BD1633" s="11"/>
      <c r="BE1633" s="11"/>
    </row>
    <row r="1634" spans="1:57">
      <c r="A1634" s="18">
        <f t="shared" ca="1" si="405"/>
        <v>61</v>
      </c>
      <c r="B1634" t="s">
        <v>3291</v>
      </c>
      <c r="C1634" s="28"/>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c r="AV1634" s="11"/>
      <c r="AW1634" s="11"/>
      <c r="AX1634" s="11"/>
      <c r="AY1634" s="11"/>
      <c r="AZ1634" s="11"/>
      <c r="BA1634" s="11"/>
      <c r="BB1634" s="11"/>
      <c r="BC1634" s="11"/>
      <c r="BD1634" s="11"/>
      <c r="BE1634" s="11"/>
    </row>
    <row r="1635" spans="1:57">
      <c r="A1635" s="18">
        <f t="shared" ca="1" si="405"/>
        <v>62</v>
      </c>
      <c r="B1635" t="s">
        <v>3292</v>
      </c>
      <c r="C1635" s="28"/>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c r="AV1635" s="11"/>
      <c r="AW1635" s="11"/>
      <c r="AX1635" s="11"/>
      <c r="AY1635" s="11"/>
      <c r="AZ1635" s="11"/>
      <c r="BA1635" s="11"/>
      <c r="BB1635" s="11"/>
      <c r="BC1635" s="11"/>
      <c r="BD1635" s="11"/>
      <c r="BE1635" s="11"/>
    </row>
    <row r="1636" spans="1:57">
      <c r="A1636" s="18">
        <f t="shared" ca="1" si="405"/>
        <v>63</v>
      </c>
      <c r="B1636" t="s">
        <v>3292</v>
      </c>
      <c r="C1636" s="28"/>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c r="AV1636" s="11"/>
      <c r="AW1636" s="11"/>
      <c r="AX1636" s="11"/>
      <c r="AY1636" s="11"/>
      <c r="AZ1636" s="11"/>
      <c r="BA1636" s="11"/>
      <c r="BB1636" s="11"/>
      <c r="BC1636" s="11"/>
      <c r="BD1636" s="11"/>
      <c r="BE1636" s="11"/>
    </row>
    <row r="1637" spans="1:57">
      <c r="A1637" s="18">
        <f t="shared" ca="1" si="405"/>
        <v>64</v>
      </c>
      <c r="B1637" t="s">
        <v>3293</v>
      </c>
      <c r="C1637" s="28"/>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c r="AV1637" s="11"/>
      <c r="AW1637" s="11"/>
      <c r="AX1637" s="11"/>
      <c r="AY1637" s="11"/>
      <c r="AZ1637" s="11"/>
      <c r="BA1637" s="11"/>
      <c r="BB1637" s="11"/>
      <c r="BC1637" s="11"/>
      <c r="BD1637" s="11"/>
      <c r="BE1637" s="11"/>
    </row>
    <row r="1638" spans="1:57">
      <c r="A1638" s="18">
        <f t="shared" ca="1" si="405"/>
        <v>65</v>
      </c>
      <c r="B1638" t="s">
        <v>3293</v>
      </c>
      <c r="C1638" s="28"/>
      <c r="D1638" s="11"/>
      <c r="E1638" s="11"/>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c r="AV1638" s="11"/>
      <c r="AW1638" s="11"/>
      <c r="AX1638" s="11"/>
      <c r="AY1638" s="11"/>
      <c r="AZ1638" s="11"/>
      <c r="BA1638" s="11"/>
      <c r="BB1638" s="11"/>
      <c r="BC1638" s="11"/>
      <c r="BD1638" s="11"/>
      <c r="BE1638" s="11"/>
    </row>
    <row r="1639" spans="1:57">
      <c r="A1639" s="18">
        <f t="shared" ca="1" si="405"/>
        <v>66</v>
      </c>
      <c r="B1639" t="s">
        <v>3329</v>
      </c>
      <c r="C1639" s="28"/>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c r="AV1639" s="11"/>
      <c r="AW1639" s="11"/>
      <c r="AX1639" s="11"/>
      <c r="AY1639" s="11"/>
      <c r="AZ1639" s="11"/>
      <c r="BA1639" s="11"/>
      <c r="BB1639" s="11"/>
      <c r="BC1639" s="11"/>
      <c r="BD1639" s="11"/>
      <c r="BE1639" s="11"/>
    </row>
    <row r="1640" spans="1:57">
      <c r="A1640" s="18">
        <f t="shared" ca="1" si="405"/>
        <v>67</v>
      </c>
      <c r="B1640" t="s">
        <v>3329</v>
      </c>
      <c r="C1640" s="28"/>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c r="AV1640" s="11"/>
      <c r="AW1640" s="11"/>
      <c r="AX1640" s="11"/>
      <c r="AY1640" s="11"/>
      <c r="AZ1640" s="11"/>
      <c r="BA1640" s="11"/>
      <c r="BB1640" s="11"/>
      <c r="BC1640" s="11"/>
      <c r="BD1640" s="11"/>
      <c r="BE1640" s="11"/>
    </row>
    <row r="1641" spans="1:57">
      <c r="A1641" s="18">
        <f t="shared" ref="A1641:A1672" ca="1" si="406">OFFSET(A1641,-1,0)+1</f>
        <v>68</v>
      </c>
      <c r="B1641" t="s">
        <v>3328</v>
      </c>
      <c r="C1641" s="28"/>
      <c r="D1641" s="11"/>
      <c r="E1641" s="11"/>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c r="AV1641" s="11"/>
      <c r="AW1641" s="11"/>
      <c r="AX1641" s="11"/>
      <c r="AY1641" s="11"/>
      <c r="AZ1641" s="11"/>
      <c r="BA1641" s="11"/>
      <c r="BB1641" s="11"/>
      <c r="BC1641" s="11"/>
      <c r="BD1641" s="11"/>
      <c r="BE1641" s="11"/>
    </row>
    <row r="1642" spans="1:57">
      <c r="A1642" s="18">
        <f t="shared" ca="1" si="406"/>
        <v>69</v>
      </c>
      <c r="B1642" t="s">
        <v>3328</v>
      </c>
      <c r="C1642" s="28"/>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c r="AV1642" s="11"/>
      <c r="AW1642" s="11"/>
      <c r="AX1642" s="11"/>
      <c r="AY1642" s="11"/>
      <c r="AZ1642" s="11"/>
      <c r="BA1642" s="11"/>
      <c r="BB1642" s="11"/>
      <c r="BC1642" s="11"/>
      <c r="BD1642" s="11"/>
      <c r="BE1642" s="11"/>
    </row>
    <row r="1643" spans="1:57">
      <c r="A1643" s="18">
        <f t="shared" ca="1" si="406"/>
        <v>70</v>
      </c>
      <c r="B1643" t="s">
        <v>3330</v>
      </c>
      <c r="C1643" s="28"/>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c r="AV1643" s="11"/>
      <c r="AW1643" s="11"/>
      <c r="AX1643" s="11"/>
      <c r="AY1643" s="11"/>
      <c r="AZ1643" s="11"/>
      <c r="BA1643" s="11"/>
      <c r="BB1643" s="11"/>
      <c r="BC1643" s="11"/>
      <c r="BD1643" s="11"/>
      <c r="BE1643" s="11"/>
    </row>
    <row r="1644" spans="1:57">
      <c r="A1644" s="18">
        <f t="shared" ca="1" si="406"/>
        <v>71</v>
      </c>
      <c r="B1644" t="s">
        <v>3330</v>
      </c>
      <c r="C1644" s="28"/>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c r="AV1644" s="11"/>
      <c r="AW1644" s="11"/>
      <c r="AX1644" s="11"/>
      <c r="AY1644" s="11"/>
      <c r="AZ1644" s="11"/>
      <c r="BA1644" s="11"/>
      <c r="BB1644" s="11"/>
      <c r="BC1644" s="11"/>
      <c r="BD1644" s="11"/>
      <c r="BE1644" s="11"/>
    </row>
    <row r="1645" spans="1:57">
      <c r="A1645" s="18">
        <f t="shared" ca="1" si="406"/>
        <v>72</v>
      </c>
      <c r="B1645" t="s">
        <v>3331</v>
      </c>
      <c r="C1645" s="28"/>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c r="AV1645" s="11"/>
      <c r="AW1645" s="11"/>
      <c r="AX1645" s="11"/>
      <c r="AY1645" s="11"/>
      <c r="AZ1645" s="11"/>
      <c r="BA1645" s="11"/>
      <c r="BB1645" s="11"/>
      <c r="BC1645" s="11"/>
      <c r="BD1645" s="11"/>
      <c r="BE1645" s="11"/>
    </row>
    <row r="1646" spans="1:57">
      <c r="A1646" s="18">
        <f t="shared" ca="1" si="406"/>
        <v>73</v>
      </c>
      <c r="B1646" t="s">
        <v>3331</v>
      </c>
      <c r="C1646" s="28"/>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c r="AV1646" s="11"/>
      <c r="AW1646" s="11"/>
      <c r="AX1646" s="11"/>
      <c r="AY1646" s="11"/>
      <c r="AZ1646" s="11"/>
      <c r="BA1646" s="11"/>
      <c r="BB1646" s="11"/>
      <c r="BC1646" s="11"/>
      <c r="BD1646" s="11"/>
      <c r="BE1646" s="11"/>
    </row>
    <row r="1647" spans="1:57">
      <c r="A1647" s="18">
        <f t="shared" ca="1" si="406"/>
        <v>74</v>
      </c>
      <c r="B1647" t="s">
        <v>3332</v>
      </c>
      <c r="C1647" s="28"/>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c r="AV1647" s="11"/>
      <c r="AW1647" s="11"/>
      <c r="AX1647" s="11"/>
      <c r="AY1647" s="11"/>
      <c r="AZ1647" s="11"/>
      <c r="BA1647" s="11"/>
      <c r="BB1647" s="11"/>
      <c r="BC1647" s="11"/>
      <c r="BD1647" s="11"/>
      <c r="BE1647" s="11"/>
    </row>
    <row r="1648" spans="1:57">
      <c r="A1648" s="18">
        <f t="shared" ca="1" si="406"/>
        <v>75</v>
      </c>
      <c r="B1648" t="s">
        <v>3332</v>
      </c>
      <c r="C1648" s="28"/>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c r="AV1648" s="11"/>
      <c r="AW1648" s="11"/>
      <c r="AX1648" s="11"/>
      <c r="AY1648" s="11"/>
      <c r="AZ1648" s="11"/>
      <c r="BA1648" s="11"/>
      <c r="BB1648" s="11"/>
      <c r="BC1648" s="11"/>
      <c r="BD1648" s="11"/>
      <c r="BE1648" s="11"/>
    </row>
    <row r="1649" spans="1:57">
      <c r="A1649" s="18">
        <f t="shared" ca="1" si="406"/>
        <v>76</v>
      </c>
      <c r="B1649" t="s">
        <v>3333</v>
      </c>
      <c r="C1649" s="28"/>
      <c r="D1649" s="11"/>
      <c r="E1649" s="11"/>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c r="AV1649" s="11"/>
      <c r="AW1649" s="11"/>
      <c r="AX1649" s="11"/>
      <c r="AY1649" s="11"/>
      <c r="AZ1649" s="11"/>
      <c r="BA1649" s="11"/>
      <c r="BB1649" s="11"/>
      <c r="BC1649" s="11"/>
      <c r="BD1649" s="11"/>
      <c r="BE1649" s="11"/>
    </row>
    <row r="1650" spans="1:57">
      <c r="A1650" s="18">
        <f t="shared" ca="1" si="406"/>
        <v>77</v>
      </c>
      <c r="B1650" t="s">
        <v>3333</v>
      </c>
      <c r="C1650" s="28"/>
      <c r="D1650" s="11"/>
      <c r="E1650" s="11"/>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c r="AV1650" s="11"/>
      <c r="AW1650" s="11"/>
      <c r="AX1650" s="11"/>
      <c r="AY1650" s="11"/>
      <c r="AZ1650" s="11"/>
      <c r="BA1650" s="11"/>
      <c r="BB1650" s="11"/>
      <c r="BC1650" s="11"/>
      <c r="BD1650" s="11"/>
      <c r="BE1650" s="11"/>
    </row>
    <row r="1651" spans="1:57">
      <c r="A1651" s="18">
        <f t="shared" ca="1" si="406"/>
        <v>78</v>
      </c>
      <c r="B1651" t="s">
        <v>3334</v>
      </c>
      <c r="C1651" s="28"/>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c r="AV1651" s="11"/>
      <c r="AW1651" s="11"/>
      <c r="AX1651" s="11"/>
      <c r="AY1651" s="11"/>
      <c r="AZ1651" s="11"/>
      <c r="BA1651" s="11"/>
      <c r="BB1651" s="11"/>
      <c r="BC1651" s="11"/>
      <c r="BD1651" s="11"/>
      <c r="BE1651" s="11"/>
    </row>
    <row r="1652" spans="1:57">
      <c r="A1652" s="18">
        <f t="shared" ca="1" si="406"/>
        <v>79</v>
      </c>
      <c r="B1652" t="s">
        <v>3334</v>
      </c>
      <c r="C1652" s="28"/>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c r="AV1652" s="11"/>
      <c r="AW1652" s="11"/>
      <c r="AX1652" s="11"/>
      <c r="AY1652" s="11"/>
      <c r="AZ1652" s="11"/>
      <c r="BA1652" s="11"/>
      <c r="BB1652" s="11"/>
      <c r="BC1652" s="11"/>
      <c r="BD1652" s="11"/>
      <c r="BE1652" s="11"/>
    </row>
    <row r="1653" spans="1:57">
      <c r="A1653" s="18">
        <f t="shared" ca="1" si="406"/>
        <v>80</v>
      </c>
      <c r="B1653" t="s">
        <v>3294</v>
      </c>
      <c r="C1653" s="28" t="b">
        <v>1</v>
      </c>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c r="AV1653" s="11"/>
      <c r="AW1653" s="11"/>
      <c r="AX1653" s="11"/>
      <c r="AY1653" s="11"/>
      <c r="AZ1653" s="11"/>
      <c r="BA1653" s="11"/>
      <c r="BB1653" s="11"/>
      <c r="BC1653" s="11"/>
      <c r="BD1653" s="11"/>
      <c r="BE1653" s="11"/>
    </row>
    <row r="1654" spans="1:57">
      <c r="A1654" s="18">
        <f t="shared" ca="1" si="406"/>
        <v>81</v>
      </c>
      <c r="B1654" t="s">
        <v>3294</v>
      </c>
      <c r="C1654" s="28" t="b">
        <v>1</v>
      </c>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c r="AV1654" s="11"/>
      <c r="AW1654" s="11"/>
      <c r="AX1654" s="11"/>
      <c r="AY1654" s="11"/>
      <c r="AZ1654" s="11"/>
      <c r="BA1654" s="11"/>
      <c r="BB1654" s="11"/>
      <c r="BC1654" s="11"/>
      <c r="BD1654" s="11"/>
      <c r="BE1654" s="11"/>
    </row>
    <row r="1655" spans="1:57">
      <c r="A1655" s="18">
        <f t="shared" ca="1" si="406"/>
        <v>82</v>
      </c>
      <c r="B1655" t="s">
        <v>3294</v>
      </c>
      <c r="C1655" s="28" t="b">
        <v>1</v>
      </c>
      <c r="D1655" s="11"/>
      <c r="E1655" s="11"/>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c r="AV1655" s="11"/>
      <c r="AW1655" s="11"/>
      <c r="AX1655" s="11"/>
      <c r="AY1655" s="11"/>
      <c r="AZ1655" s="11"/>
      <c r="BA1655" s="11"/>
      <c r="BB1655" s="11"/>
      <c r="BC1655" s="11"/>
      <c r="BD1655" s="11"/>
      <c r="BE1655" s="11"/>
    </row>
    <row r="1656" spans="1:57">
      <c r="A1656" s="18">
        <f t="shared" ca="1" si="406"/>
        <v>83</v>
      </c>
      <c r="B1656" t="s">
        <v>3294</v>
      </c>
      <c r="C1656" s="28" t="b">
        <v>1</v>
      </c>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c r="AV1656" s="11"/>
      <c r="AW1656" s="11"/>
      <c r="AX1656" s="11"/>
      <c r="AY1656" s="11"/>
      <c r="AZ1656" s="11"/>
      <c r="BA1656" s="11"/>
      <c r="BB1656" s="11"/>
      <c r="BC1656" s="11"/>
      <c r="BD1656" s="11"/>
      <c r="BE1656" s="11"/>
    </row>
    <row r="1657" spans="1:57">
      <c r="A1657" s="18">
        <f t="shared" ca="1" si="406"/>
        <v>84</v>
      </c>
      <c r="B1657" t="s">
        <v>3294</v>
      </c>
      <c r="C1657" s="28" t="b">
        <v>1</v>
      </c>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c r="AV1657" s="11"/>
      <c r="AW1657" s="11"/>
      <c r="AX1657" s="11"/>
      <c r="AY1657" s="11"/>
      <c r="AZ1657" s="11"/>
      <c r="BA1657" s="11"/>
      <c r="BB1657" s="11"/>
      <c r="BC1657" s="11"/>
      <c r="BD1657" s="11"/>
      <c r="BE1657" s="11"/>
    </row>
    <row r="1658" spans="1:57">
      <c r="A1658" s="18">
        <f t="shared" ca="1" si="406"/>
        <v>85</v>
      </c>
      <c r="B1658" t="s">
        <v>3294</v>
      </c>
      <c r="C1658" s="28" t="b">
        <v>1</v>
      </c>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c r="AV1658" s="11"/>
      <c r="AW1658" s="11"/>
      <c r="AX1658" s="11"/>
      <c r="AY1658" s="11"/>
      <c r="AZ1658" s="11"/>
      <c r="BA1658" s="11"/>
      <c r="BB1658" s="11"/>
      <c r="BC1658" s="11"/>
      <c r="BD1658" s="11"/>
      <c r="BE1658" s="11"/>
    </row>
    <row r="1659" spans="1:57">
      <c r="A1659" s="18">
        <f t="shared" ca="1" si="406"/>
        <v>86</v>
      </c>
      <c r="B1659" t="s">
        <v>3294</v>
      </c>
      <c r="C1659" s="28" t="b">
        <v>1</v>
      </c>
      <c r="D1659" s="11"/>
      <c r="E1659" s="11"/>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c r="AV1659" s="11"/>
      <c r="AW1659" s="11"/>
      <c r="AX1659" s="11"/>
      <c r="AY1659" s="11"/>
      <c r="AZ1659" s="11"/>
      <c r="BA1659" s="11"/>
      <c r="BB1659" s="11"/>
      <c r="BC1659" s="11"/>
      <c r="BD1659" s="11"/>
      <c r="BE1659" s="11"/>
    </row>
    <row r="1660" spans="1:57">
      <c r="A1660" s="18">
        <f t="shared" ca="1" si="406"/>
        <v>87</v>
      </c>
      <c r="B1660" t="s">
        <v>3335</v>
      </c>
      <c r="C1660" s="28"/>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c r="AV1660" s="11"/>
      <c r="AW1660" s="11"/>
      <c r="AX1660" s="11"/>
      <c r="AY1660" s="11"/>
      <c r="AZ1660" s="11"/>
      <c r="BA1660" s="11"/>
      <c r="BB1660" s="11"/>
      <c r="BC1660" s="11"/>
      <c r="BD1660" s="11"/>
      <c r="BE1660" s="11"/>
    </row>
    <row r="1661" spans="1:57">
      <c r="A1661" s="18">
        <f t="shared" ca="1" si="406"/>
        <v>88</v>
      </c>
      <c r="B1661" t="s">
        <v>3335</v>
      </c>
      <c r="C1661" s="28"/>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c r="AV1661" s="11"/>
      <c r="AW1661" s="11"/>
      <c r="AX1661" s="11"/>
      <c r="AY1661" s="11"/>
      <c r="AZ1661" s="11"/>
      <c r="BA1661" s="11"/>
      <c r="BB1661" s="11"/>
      <c r="BC1661" s="11"/>
      <c r="BD1661" s="11"/>
      <c r="BE1661" s="11"/>
    </row>
    <row r="1662" spans="1:57">
      <c r="A1662" s="18">
        <f t="shared" ca="1" si="406"/>
        <v>89</v>
      </c>
      <c r="B1662" t="s">
        <v>3336</v>
      </c>
      <c r="C1662" s="28"/>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c r="AV1662" s="11"/>
      <c r="AW1662" s="11"/>
      <c r="AX1662" s="11"/>
      <c r="AY1662" s="11"/>
      <c r="AZ1662" s="11"/>
      <c r="BA1662" s="11"/>
      <c r="BB1662" s="11"/>
      <c r="BC1662" s="11"/>
      <c r="BD1662" s="11"/>
      <c r="BE1662" s="11"/>
    </row>
    <row r="1663" spans="1:57">
      <c r="A1663" s="18">
        <f t="shared" ca="1" si="406"/>
        <v>90</v>
      </c>
      <c r="B1663" t="s">
        <v>3336</v>
      </c>
      <c r="C1663" s="28"/>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c r="AV1663" s="11"/>
      <c r="AW1663" s="11"/>
      <c r="AX1663" s="11"/>
      <c r="AY1663" s="11"/>
      <c r="AZ1663" s="11"/>
      <c r="BA1663" s="11"/>
      <c r="BB1663" s="11"/>
      <c r="BC1663" s="11"/>
      <c r="BD1663" s="11"/>
      <c r="BE1663" s="11"/>
    </row>
    <row r="1664" spans="1:57">
      <c r="A1664" s="18">
        <f t="shared" ca="1" si="406"/>
        <v>91</v>
      </c>
      <c r="B1664" t="s">
        <v>3337</v>
      </c>
      <c r="C1664" s="28"/>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c r="AV1664" s="11"/>
      <c r="AW1664" s="11"/>
      <c r="AX1664" s="11"/>
      <c r="AY1664" s="11"/>
      <c r="AZ1664" s="11"/>
      <c r="BA1664" s="11"/>
      <c r="BB1664" s="11"/>
      <c r="BC1664" s="11"/>
      <c r="BD1664" s="11"/>
      <c r="BE1664" s="11"/>
    </row>
    <row r="1665" spans="1:58">
      <c r="A1665" s="18">
        <f t="shared" ca="1" si="406"/>
        <v>92</v>
      </c>
      <c r="B1665" t="s">
        <v>3337</v>
      </c>
      <c r="C1665" s="28"/>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c r="AV1665" s="11"/>
      <c r="AW1665" s="11"/>
      <c r="AX1665" s="11"/>
      <c r="AY1665" s="11"/>
      <c r="AZ1665" s="11"/>
      <c r="BA1665" s="11"/>
      <c r="BB1665" s="11"/>
      <c r="BC1665" s="11"/>
      <c r="BD1665" s="11"/>
      <c r="BE1665" s="11"/>
    </row>
    <row r="1666" spans="1:58">
      <c r="A1666" s="18">
        <f t="shared" ca="1" si="406"/>
        <v>93</v>
      </c>
      <c r="B1666" t="s">
        <v>3295</v>
      </c>
      <c r="C1666" s="28"/>
      <c r="D1666" s="11"/>
      <c r="E1666" s="11"/>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c r="AV1666" s="11"/>
      <c r="AW1666" s="11"/>
      <c r="AX1666" s="11"/>
      <c r="AY1666" s="11"/>
      <c r="AZ1666" s="11"/>
      <c r="BA1666" s="11"/>
      <c r="BB1666" s="11"/>
      <c r="BC1666" s="11"/>
      <c r="BD1666" s="11"/>
      <c r="BE1666" s="11"/>
    </row>
    <row r="1667" spans="1:58">
      <c r="A1667" s="18">
        <f t="shared" ca="1" si="406"/>
        <v>94</v>
      </c>
      <c r="B1667" t="s">
        <v>3295</v>
      </c>
      <c r="C1667" s="28"/>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c r="AV1667" s="11"/>
      <c r="AW1667" s="11"/>
      <c r="AX1667" s="11"/>
      <c r="AY1667" s="11"/>
      <c r="AZ1667" s="11"/>
      <c r="BA1667" s="11"/>
      <c r="BB1667" s="11"/>
      <c r="BC1667" s="11"/>
      <c r="BD1667" s="11"/>
      <c r="BE1667" s="11"/>
    </row>
    <row r="1668" spans="1:58">
      <c r="A1668" s="18">
        <f t="shared" ca="1" si="406"/>
        <v>95</v>
      </c>
      <c r="B1668" t="s">
        <v>3281</v>
      </c>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c r="AV1668" s="11"/>
      <c r="AW1668" s="11"/>
      <c r="AX1668" s="11"/>
      <c r="AY1668" s="11"/>
      <c r="AZ1668" s="11"/>
      <c r="BA1668" s="11"/>
      <c r="BB1668" s="11"/>
      <c r="BC1668" s="11"/>
      <c r="BD1668" s="11"/>
      <c r="BE1668" s="11"/>
    </row>
    <row r="1669" spans="1:58">
      <c r="A1669" s="18">
        <f t="shared" ca="1" si="406"/>
        <v>96</v>
      </c>
      <c r="B1669" t="s">
        <v>3281</v>
      </c>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c r="AV1669" s="11"/>
      <c r="AW1669" s="11"/>
      <c r="AX1669" s="11"/>
      <c r="AY1669" s="11"/>
      <c r="AZ1669" s="11"/>
      <c r="BA1669" s="11"/>
      <c r="BB1669" s="11"/>
      <c r="BC1669" s="11"/>
      <c r="BD1669" s="11"/>
      <c r="BE1669" s="11"/>
    </row>
    <row r="1670" spans="1:58">
      <c r="A1670" s="18">
        <f t="shared" ca="1" si="406"/>
        <v>97</v>
      </c>
      <c r="B1670" t="s">
        <v>3281</v>
      </c>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c r="AV1670" s="11"/>
      <c r="AW1670" s="11"/>
      <c r="AX1670" s="11"/>
      <c r="AY1670" s="11"/>
      <c r="AZ1670" s="11"/>
      <c r="BA1670" s="11"/>
      <c r="BB1670" s="11"/>
      <c r="BC1670" s="11"/>
      <c r="BD1670" s="11"/>
      <c r="BE1670" s="11"/>
    </row>
    <row r="1671" spans="1:58">
      <c r="A1671" s="446">
        <f t="shared" ca="1" si="406"/>
        <v>98</v>
      </c>
      <c r="B1671" s="92" t="s">
        <v>3281</v>
      </c>
      <c r="C1671" s="185"/>
      <c r="D1671" s="185"/>
      <c r="E1671" s="185"/>
      <c r="F1671" s="185"/>
      <c r="G1671" s="185"/>
      <c r="H1671" s="185"/>
      <c r="I1671" s="185"/>
      <c r="J1671" s="185"/>
      <c r="K1671" s="185"/>
      <c r="L1671" s="185"/>
      <c r="M1671" s="185"/>
      <c r="N1671" s="185"/>
      <c r="O1671" s="185"/>
      <c r="P1671" s="185"/>
      <c r="Q1671" s="185"/>
      <c r="R1671" s="185"/>
      <c r="S1671" s="185"/>
      <c r="T1671" s="185"/>
      <c r="U1671" s="185"/>
      <c r="V1671" s="185"/>
      <c r="W1671" s="185"/>
      <c r="X1671" s="185"/>
      <c r="Y1671" s="185"/>
      <c r="Z1671" s="185"/>
      <c r="AA1671" s="185"/>
      <c r="AB1671" s="185"/>
      <c r="AC1671" s="185"/>
      <c r="AD1671" s="185"/>
      <c r="AE1671" s="185"/>
      <c r="AF1671" s="185"/>
      <c r="AG1671" s="185"/>
      <c r="AH1671" s="185"/>
      <c r="AI1671" s="185"/>
      <c r="AJ1671" s="185"/>
      <c r="AK1671" s="185"/>
      <c r="AL1671" s="185"/>
      <c r="AM1671" s="185"/>
      <c r="AN1671" s="185"/>
      <c r="AO1671" s="185"/>
      <c r="AP1671" s="185"/>
      <c r="AQ1671" s="185"/>
      <c r="AR1671" s="185"/>
      <c r="AS1671" s="185"/>
      <c r="AT1671" s="185"/>
      <c r="AU1671" s="185"/>
      <c r="AV1671" s="185"/>
      <c r="AW1671" s="185"/>
      <c r="AX1671" s="185"/>
      <c r="AY1671" s="185"/>
      <c r="AZ1671" s="185"/>
      <c r="BA1671" s="185"/>
      <c r="BB1671" s="185"/>
      <c r="BC1671" s="185"/>
      <c r="BD1671" s="185"/>
      <c r="BE1671" s="185"/>
      <c r="BF1671" s="92"/>
    </row>
    <row r="1672" spans="1:58">
      <c r="A1672" s="445">
        <f t="shared" ca="1" si="406"/>
        <v>99</v>
      </c>
      <c r="B1672" s="89" t="s">
        <v>3342</v>
      </c>
      <c r="C1672" s="28" t="b">
        <v>1</v>
      </c>
      <c r="D1672" s="21">
        <v>0</v>
      </c>
      <c r="E1672" s="21">
        <v>0</v>
      </c>
      <c r="F1672" s="21">
        <v>0</v>
      </c>
      <c r="G1672" s="21">
        <v>0</v>
      </c>
      <c r="H1672" s="21">
        <v>0</v>
      </c>
      <c r="I1672" s="21">
        <v>0</v>
      </c>
      <c r="J1672" s="21">
        <v>0</v>
      </c>
      <c r="K1672" s="21">
        <v>0</v>
      </c>
      <c r="L1672" s="21">
        <v>0</v>
      </c>
      <c r="M1672" s="21">
        <v>0</v>
      </c>
      <c r="N1672" s="21">
        <v>0</v>
      </c>
      <c r="O1672" s="21">
        <v>0</v>
      </c>
      <c r="P1672" s="21">
        <v>0</v>
      </c>
      <c r="Q1672" s="21">
        <v>0</v>
      </c>
      <c r="R1672" s="21">
        <v>0</v>
      </c>
      <c r="S1672" s="21">
        <v>0</v>
      </c>
      <c r="T1672" s="21">
        <v>0</v>
      </c>
      <c r="U1672" s="21">
        <v>0</v>
      </c>
      <c r="V1672" s="21">
        <v>0</v>
      </c>
      <c r="W1672" s="21">
        <v>0</v>
      </c>
      <c r="X1672" s="21">
        <v>0</v>
      </c>
      <c r="Y1672" s="21">
        <v>0</v>
      </c>
      <c r="Z1672" s="21">
        <v>0</v>
      </c>
      <c r="AA1672" s="21">
        <v>0</v>
      </c>
      <c r="AB1672" s="21">
        <v>0</v>
      </c>
      <c r="AC1672" s="21">
        <v>0</v>
      </c>
      <c r="AD1672" s="21">
        <v>0</v>
      </c>
      <c r="AE1672" s="21">
        <v>0</v>
      </c>
      <c r="AF1672" s="21">
        <v>0</v>
      </c>
      <c r="AG1672" s="21">
        <v>0</v>
      </c>
      <c r="AH1672" s="21">
        <v>0</v>
      </c>
      <c r="AI1672" s="21">
        <v>0</v>
      </c>
      <c r="AJ1672" s="21">
        <v>0</v>
      </c>
      <c r="AK1672" s="21">
        <v>0</v>
      </c>
      <c r="AL1672" s="21">
        <v>0</v>
      </c>
      <c r="AM1672" s="21">
        <v>0</v>
      </c>
      <c r="AN1672" s="21">
        <v>0</v>
      </c>
      <c r="AO1672" s="21">
        <v>0</v>
      </c>
      <c r="AP1672" s="21">
        <v>0</v>
      </c>
      <c r="AQ1672" s="21">
        <v>0</v>
      </c>
      <c r="AR1672" s="21">
        <v>0</v>
      </c>
      <c r="AS1672" s="21">
        <v>0</v>
      </c>
      <c r="AT1672" s="21">
        <v>0</v>
      </c>
      <c r="AU1672" s="21">
        <v>0</v>
      </c>
      <c r="AV1672" s="21">
        <v>0</v>
      </c>
      <c r="AW1672" s="21">
        <v>0</v>
      </c>
      <c r="AX1672" s="21">
        <v>0</v>
      </c>
      <c r="AY1672" s="21">
        <v>0</v>
      </c>
      <c r="AZ1672" s="21">
        <v>0</v>
      </c>
      <c r="BA1672" s="21">
        <v>0</v>
      </c>
      <c r="BB1672" s="21">
        <v>0</v>
      </c>
      <c r="BC1672" s="21">
        <v>0</v>
      </c>
      <c r="BD1672" s="21">
        <v>0</v>
      </c>
      <c r="BE1672" s="21"/>
      <c r="BF1672" s="89"/>
    </row>
    <row r="1673" spans="1:58">
      <c r="A1673" s="18">
        <f ca="1">OFFSET(A1673,-1,0)+1</f>
        <v>100</v>
      </c>
      <c r="B1673" t="s">
        <v>3278</v>
      </c>
      <c r="C1673" s="28" t="b">
        <v>1</v>
      </c>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c r="AV1673" s="11"/>
      <c r="AW1673" s="11"/>
      <c r="AX1673" s="11"/>
      <c r="AY1673" s="11"/>
      <c r="AZ1673" s="11"/>
      <c r="BA1673" s="11"/>
      <c r="BB1673" s="11"/>
      <c r="BC1673" s="11"/>
      <c r="BD1673" s="11"/>
      <c r="BE1673" s="11"/>
    </row>
    <row r="1674" spans="1:58">
      <c r="A1674" s="18">
        <f t="shared" ref="A1674:A1738" ca="1" si="407">OFFSET(A1674,-1,0)+1</f>
        <v>101</v>
      </c>
      <c r="B1674" t="s">
        <v>3278</v>
      </c>
      <c r="C1674" s="28" t="b">
        <v>1</v>
      </c>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c r="AV1674" s="11"/>
      <c r="AW1674" s="11"/>
      <c r="AX1674" s="11"/>
      <c r="AY1674" s="11"/>
      <c r="AZ1674" s="11"/>
      <c r="BA1674" s="11"/>
      <c r="BB1674" s="11"/>
      <c r="BC1674" s="11"/>
      <c r="BD1674" s="11"/>
      <c r="BE1674" s="11"/>
    </row>
    <row r="1675" spans="1:58">
      <c r="A1675" s="18">
        <f t="shared" ca="1" si="407"/>
        <v>102</v>
      </c>
      <c r="B1675" t="s">
        <v>3279</v>
      </c>
      <c r="C1675" s="28" t="b">
        <v>1</v>
      </c>
      <c r="D1675" s="11"/>
      <c r="E1675" s="11"/>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c r="AV1675" s="11"/>
      <c r="AW1675" s="11"/>
      <c r="AX1675" s="11"/>
      <c r="AY1675" s="11"/>
      <c r="AZ1675" s="11"/>
      <c r="BA1675" s="11"/>
      <c r="BB1675" s="11"/>
      <c r="BC1675" s="11"/>
      <c r="BD1675" s="11"/>
      <c r="BE1675" s="11"/>
    </row>
    <row r="1676" spans="1:58">
      <c r="A1676" s="18">
        <f t="shared" ca="1" si="407"/>
        <v>103</v>
      </c>
      <c r="B1676" t="s">
        <v>3279</v>
      </c>
      <c r="C1676" s="28" t="b">
        <v>1</v>
      </c>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c r="AV1676" s="11"/>
      <c r="AW1676" s="11"/>
      <c r="AX1676" s="11"/>
      <c r="AY1676" s="11"/>
      <c r="AZ1676" s="11"/>
      <c r="BA1676" s="11"/>
      <c r="BB1676" s="11"/>
      <c r="BC1676" s="11"/>
      <c r="BD1676" s="11"/>
      <c r="BE1676" s="11"/>
    </row>
    <row r="1677" spans="1:58">
      <c r="A1677" s="18">
        <f t="shared" ca="1" si="407"/>
        <v>104</v>
      </c>
      <c r="B1677" t="s">
        <v>3280</v>
      </c>
      <c r="C1677" s="28" t="b">
        <v>1</v>
      </c>
      <c r="D1677" s="11"/>
      <c r="E1677" s="11"/>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c r="AV1677" s="11"/>
      <c r="AW1677" s="11"/>
      <c r="AX1677" s="11"/>
      <c r="AY1677" s="11"/>
      <c r="AZ1677" s="11"/>
      <c r="BA1677" s="11"/>
      <c r="BB1677" s="11"/>
      <c r="BC1677" s="11"/>
      <c r="BD1677" s="11"/>
      <c r="BE1677" s="11"/>
    </row>
    <row r="1678" spans="1:58">
      <c r="A1678" s="18">
        <f t="shared" ca="1" si="407"/>
        <v>105</v>
      </c>
      <c r="B1678" t="s">
        <v>3280</v>
      </c>
      <c r="C1678" s="28" t="b">
        <v>1</v>
      </c>
      <c r="D1678" s="11"/>
      <c r="E1678" s="11"/>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c r="AV1678" s="11"/>
      <c r="AW1678" s="11"/>
      <c r="AX1678" s="11"/>
      <c r="AY1678" s="11"/>
      <c r="AZ1678" s="11"/>
      <c r="BA1678" s="11"/>
      <c r="BB1678" s="11"/>
      <c r="BC1678" s="11"/>
      <c r="BD1678" s="11"/>
      <c r="BE1678" s="11"/>
    </row>
    <row r="1679" spans="1:58">
      <c r="A1679" s="18">
        <f t="shared" ca="1" si="407"/>
        <v>106</v>
      </c>
      <c r="B1679" t="s">
        <v>3281</v>
      </c>
      <c r="C1679" s="28" t="b">
        <v>1</v>
      </c>
      <c r="D1679" s="11"/>
      <c r="E1679" s="11"/>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c r="AV1679" s="11"/>
      <c r="AW1679" s="11"/>
      <c r="AX1679" s="11"/>
      <c r="AY1679" s="11"/>
      <c r="AZ1679" s="11"/>
      <c r="BA1679" s="11"/>
      <c r="BB1679" s="11"/>
      <c r="BC1679" s="11"/>
      <c r="BD1679" s="11"/>
      <c r="BE1679" s="11"/>
    </row>
    <row r="1680" spans="1:58">
      <c r="A1680" s="18">
        <f t="shared" ca="1" si="407"/>
        <v>107</v>
      </c>
      <c r="B1680" t="s">
        <v>3281</v>
      </c>
      <c r="C1680" s="28" t="b">
        <v>1</v>
      </c>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c r="AV1680" s="11"/>
      <c r="AW1680" s="11"/>
      <c r="AX1680" s="11"/>
      <c r="AY1680" s="11"/>
      <c r="AZ1680" s="11"/>
      <c r="BA1680" s="11"/>
      <c r="BB1680" s="11"/>
      <c r="BC1680" s="11"/>
      <c r="BD1680" s="11"/>
      <c r="BE1680" s="11"/>
    </row>
    <row r="1681" spans="1:57">
      <c r="A1681" s="18">
        <f ca="1">OFFSET(A1681,-1,0)+1</f>
        <v>108</v>
      </c>
      <c r="B1681" t="s">
        <v>3282</v>
      </c>
      <c r="C1681" s="28" t="b">
        <v>1</v>
      </c>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c r="AV1681" s="11"/>
      <c r="AW1681" s="11"/>
      <c r="AX1681" s="11"/>
      <c r="AY1681" s="11"/>
      <c r="AZ1681" s="11"/>
      <c r="BA1681" s="11"/>
      <c r="BB1681" s="11"/>
      <c r="BC1681" s="11"/>
      <c r="BD1681" s="11"/>
      <c r="BE1681" s="11"/>
    </row>
    <row r="1682" spans="1:57">
      <c r="A1682" s="18">
        <f t="shared" ca="1" si="407"/>
        <v>109</v>
      </c>
      <c r="B1682" t="s">
        <v>3282</v>
      </c>
      <c r="C1682" s="28" t="b">
        <v>1</v>
      </c>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c r="AV1682" s="11"/>
      <c r="AW1682" s="11"/>
      <c r="AX1682" s="11"/>
      <c r="AY1682" s="11"/>
      <c r="AZ1682" s="11"/>
      <c r="BA1682" s="11"/>
      <c r="BB1682" s="11"/>
      <c r="BC1682" s="11"/>
      <c r="BD1682" s="11"/>
      <c r="BE1682" s="11"/>
    </row>
    <row r="1683" spans="1:57">
      <c r="A1683" s="18">
        <f t="shared" ca="1" si="407"/>
        <v>110</v>
      </c>
      <c r="B1683" t="s">
        <v>3283</v>
      </c>
      <c r="C1683" s="28" t="b">
        <v>1</v>
      </c>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c r="AV1683" s="11"/>
      <c r="AW1683" s="11"/>
      <c r="AX1683" s="11"/>
      <c r="AY1683" s="11"/>
      <c r="AZ1683" s="11"/>
      <c r="BA1683" s="11"/>
      <c r="BB1683" s="11"/>
      <c r="BC1683" s="11"/>
      <c r="BD1683" s="11"/>
      <c r="BE1683" s="11"/>
    </row>
    <row r="1684" spans="1:57">
      <c r="A1684" s="18">
        <f t="shared" ca="1" si="407"/>
        <v>111</v>
      </c>
      <c r="B1684" t="s">
        <v>3283</v>
      </c>
      <c r="C1684" s="28" t="b">
        <v>1</v>
      </c>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c r="AV1684" s="11"/>
      <c r="AW1684" s="11"/>
      <c r="AX1684" s="11"/>
      <c r="AY1684" s="11"/>
      <c r="AZ1684" s="11"/>
      <c r="BA1684" s="11"/>
      <c r="BB1684" s="11"/>
      <c r="BC1684" s="11"/>
      <c r="BD1684" s="11"/>
      <c r="BE1684" s="11"/>
    </row>
    <row r="1685" spans="1:57">
      <c r="A1685" s="18">
        <f t="shared" ca="1" si="407"/>
        <v>112</v>
      </c>
      <c r="B1685" t="s">
        <v>3284</v>
      </c>
      <c r="C1685" s="28" t="b">
        <v>1</v>
      </c>
      <c r="D1685" s="11"/>
      <c r="E1685" s="11"/>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c r="AV1685" s="11"/>
      <c r="AW1685" s="11"/>
      <c r="AX1685" s="11"/>
      <c r="AY1685" s="11"/>
      <c r="AZ1685" s="11"/>
      <c r="BA1685" s="11"/>
      <c r="BB1685" s="11"/>
      <c r="BC1685" s="11"/>
      <c r="BD1685" s="11"/>
      <c r="BE1685" s="11"/>
    </row>
    <row r="1686" spans="1:57">
      <c r="A1686" s="18">
        <f t="shared" ca="1" si="407"/>
        <v>113</v>
      </c>
      <c r="B1686" t="s">
        <v>3284</v>
      </c>
      <c r="C1686" s="28" t="b">
        <v>1</v>
      </c>
      <c r="D1686" s="11"/>
      <c r="E1686" s="11"/>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c r="AV1686" s="11"/>
      <c r="AW1686" s="11"/>
      <c r="AX1686" s="11"/>
      <c r="AY1686" s="11"/>
      <c r="AZ1686" s="11"/>
      <c r="BA1686" s="11"/>
      <c r="BB1686" s="11"/>
      <c r="BC1686" s="11"/>
      <c r="BD1686" s="11"/>
      <c r="BE1686" s="11"/>
    </row>
    <row r="1687" spans="1:57">
      <c r="A1687" s="18">
        <f t="shared" ca="1" si="407"/>
        <v>114</v>
      </c>
      <c r="B1687" t="s">
        <v>3285</v>
      </c>
      <c r="C1687" s="28" t="b">
        <v>1</v>
      </c>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c r="AV1687" s="11"/>
      <c r="AW1687" s="11"/>
      <c r="AX1687" s="11"/>
      <c r="AY1687" s="11"/>
      <c r="AZ1687" s="11"/>
      <c r="BA1687" s="11"/>
      <c r="BB1687" s="11"/>
      <c r="BC1687" s="11"/>
      <c r="BD1687" s="11"/>
      <c r="BE1687" s="11"/>
    </row>
    <row r="1688" spans="1:57">
      <c r="A1688" s="18">
        <f t="shared" ca="1" si="407"/>
        <v>115</v>
      </c>
      <c r="B1688" t="s">
        <v>3285</v>
      </c>
      <c r="C1688" s="28" t="b">
        <v>1</v>
      </c>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c r="AV1688" s="11"/>
      <c r="AW1688" s="11"/>
      <c r="AX1688" s="11"/>
      <c r="AY1688" s="11"/>
      <c r="AZ1688" s="11"/>
      <c r="BA1688" s="11"/>
      <c r="BB1688" s="11"/>
      <c r="BC1688" s="11"/>
      <c r="BD1688" s="11"/>
      <c r="BE1688" s="11"/>
    </row>
    <row r="1689" spans="1:57">
      <c r="A1689" s="18">
        <f ca="1">OFFSET(A1689,-1,0)+1</f>
        <v>116</v>
      </c>
      <c r="B1689" t="s">
        <v>3313</v>
      </c>
      <c r="C1689" s="28"/>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c r="AV1689" s="11"/>
      <c r="AW1689" s="11"/>
      <c r="AX1689" s="11"/>
      <c r="AY1689" s="11"/>
      <c r="AZ1689" s="11"/>
      <c r="BA1689" s="11"/>
      <c r="BB1689" s="11"/>
      <c r="BC1689" s="11"/>
      <c r="BD1689" s="11"/>
      <c r="BE1689" s="11"/>
    </row>
    <row r="1690" spans="1:57">
      <c r="A1690" s="18">
        <f t="shared" ca="1" si="407"/>
        <v>117</v>
      </c>
      <c r="B1690" t="s">
        <v>3313</v>
      </c>
      <c r="C1690" s="28"/>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c r="AV1690" s="11"/>
      <c r="AW1690" s="11"/>
      <c r="AX1690" s="11"/>
      <c r="AY1690" s="11"/>
      <c r="AZ1690" s="11"/>
      <c r="BA1690" s="11"/>
      <c r="BB1690" s="11"/>
      <c r="BC1690" s="11"/>
      <c r="BD1690" s="11"/>
      <c r="BE1690" s="11"/>
    </row>
    <row r="1691" spans="1:57">
      <c r="A1691" s="18">
        <f t="shared" ca="1" si="407"/>
        <v>118</v>
      </c>
      <c r="B1691" t="s">
        <v>3314</v>
      </c>
      <c r="C1691" s="28"/>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c r="AV1691" s="11"/>
      <c r="AW1691" s="11"/>
      <c r="AX1691" s="11"/>
      <c r="AY1691" s="11"/>
      <c r="AZ1691" s="11"/>
      <c r="BA1691" s="11"/>
      <c r="BB1691" s="11"/>
      <c r="BC1691" s="11"/>
      <c r="BD1691" s="11"/>
      <c r="BE1691" s="11"/>
    </row>
    <row r="1692" spans="1:57">
      <c r="A1692" s="18">
        <f t="shared" ca="1" si="407"/>
        <v>119</v>
      </c>
      <c r="B1692" t="s">
        <v>3314</v>
      </c>
      <c r="C1692" s="28"/>
      <c r="D1692" s="11"/>
      <c r="E1692" s="11"/>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c r="AV1692" s="11"/>
      <c r="AW1692" s="11"/>
      <c r="AX1692" s="11"/>
      <c r="AY1692" s="11"/>
      <c r="AZ1692" s="11"/>
      <c r="BA1692" s="11"/>
      <c r="BB1692" s="11"/>
      <c r="BC1692" s="11"/>
      <c r="BD1692" s="11"/>
      <c r="BE1692" s="11"/>
    </row>
    <row r="1693" spans="1:57">
      <c r="A1693" s="18">
        <f t="shared" ca="1" si="407"/>
        <v>120</v>
      </c>
      <c r="B1693" t="s">
        <v>3315</v>
      </c>
      <c r="C1693" s="28"/>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c r="AV1693" s="11"/>
      <c r="AW1693" s="11"/>
      <c r="AX1693" s="11"/>
      <c r="AY1693" s="11"/>
      <c r="AZ1693" s="11"/>
      <c r="BA1693" s="11"/>
      <c r="BB1693" s="11"/>
      <c r="BC1693" s="11"/>
      <c r="BD1693" s="11"/>
      <c r="BE1693" s="11"/>
    </row>
    <row r="1694" spans="1:57">
      <c r="A1694" s="18">
        <f t="shared" ca="1" si="407"/>
        <v>121</v>
      </c>
      <c r="B1694" t="s">
        <v>3315</v>
      </c>
      <c r="C1694" s="28"/>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c r="AV1694" s="11"/>
      <c r="AW1694" s="11"/>
      <c r="AX1694" s="11"/>
      <c r="AY1694" s="11"/>
      <c r="AZ1694" s="11"/>
      <c r="BA1694" s="11"/>
      <c r="BB1694" s="11"/>
      <c r="BC1694" s="11"/>
      <c r="BD1694" s="11"/>
      <c r="BE1694" s="11"/>
    </row>
    <row r="1695" spans="1:57">
      <c r="A1695" s="18">
        <f t="shared" ca="1" si="407"/>
        <v>122</v>
      </c>
      <c r="B1695" t="s">
        <v>3316</v>
      </c>
      <c r="C1695" s="28" t="b">
        <v>1</v>
      </c>
      <c r="D1695" s="11"/>
      <c r="E1695" s="11"/>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c r="AV1695" s="11"/>
      <c r="AW1695" s="11"/>
      <c r="AX1695" s="11"/>
      <c r="AY1695" s="11"/>
      <c r="AZ1695" s="11"/>
      <c r="BA1695" s="11"/>
      <c r="BB1695" s="11"/>
      <c r="BC1695" s="11"/>
      <c r="BD1695" s="11"/>
      <c r="BE1695" s="11"/>
    </row>
    <row r="1696" spans="1:57">
      <c r="A1696" s="18">
        <f t="shared" ca="1" si="407"/>
        <v>123</v>
      </c>
      <c r="B1696" t="s">
        <v>3316</v>
      </c>
      <c r="C1696" s="28" t="b">
        <v>1</v>
      </c>
      <c r="D1696" s="11"/>
      <c r="E1696" s="11"/>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c r="AV1696" s="11"/>
      <c r="AW1696" s="11"/>
      <c r="AX1696" s="11"/>
      <c r="AY1696" s="11"/>
      <c r="AZ1696" s="11"/>
      <c r="BA1696" s="11"/>
      <c r="BB1696" s="11"/>
      <c r="BC1696" s="11"/>
      <c r="BD1696" s="11"/>
      <c r="BE1696" s="11"/>
    </row>
    <row r="1697" spans="1:57">
      <c r="A1697" s="18">
        <f ca="1">OFFSET(A1697,-1,0)+1</f>
        <v>124</v>
      </c>
      <c r="B1697" t="s">
        <v>3320</v>
      </c>
      <c r="C1697" s="28"/>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c r="AV1697" s="11"/>
      <c r="AW1697" s="11"/>
      <c r="AX1697" s="11"/>
      <c r="AY1697" s="11"/>
      <c r="AZ1697" s="11"/>
      <c r="BA1697" s="11"/>
      <c r="BB1697" s="11"/>
      <c r="BC1697" s="11"/>
      <c r="BD1697" s="11"/>
      <c r="BE1697" s="11"/>
    </row>
    <row r="1698" spans="1:57">
      <c r="A1698" s="18">
        <f t="shared" ca="1" si="407"/>
        <v>125</v>
      </c>
      <c r="B1698" t="s">
        <v>3320</v>
      </c>
      <c r="C1698" s="28"/>
      <c r="D1698" s="11"/>
      <c r="E1698" s="11"/>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c r="AV1698" s="11"/>
      <c r="AW1698" s="11"/>
      <c r="AX1698" s="11"/>
      <c r="AY1698" s="11"/>
      <c r="AZ1698" s="11"/>
      <c r="BA1698" s="11"/>
      <c r="BB1698" s="11"/>
      <c r="BC1698" s="11"/>
      <c r="BD1698" s="11"/>
      <c r="BE1698" s="11"/>
    </row>
    <row r="1699" spans="1:57">
      <c r="A1699" s="18">
        <f t="shared" ca="1" si="407"/>
        <v>126</v>
      </c>
      <c r="B1699" t="s">
        <v>3321</v>
      </c>
      <c r="C1699" s="28"/>
      <c r="D1699" s="11"/>
      <c r="E1699" s="11"/>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c r="AV1699" s="11"/>
      <c r="AW1699" s="11"/>
      <c r="AX1699" s="11"/>
      <c r="AY1699" s="11"/>
      <c r="AZ1699" s="11"/>
      <c r="BA1699" s="11"/>
      <c r="BB1699" s="11"/>
      <c r="BC1699" s="11"/>
      <c r="BD1699" s="11"/>
      <c r="BE1699" s="11"/>
    </row>
    <row r="1700" spans="1:57">
      <c r="A1700" s="18">
        <f t="shared" ca="1" si="407"/>
        <v>127</v>
      </c>
      <c r="B1700" t="s">
        <v>3321</v>
      </c>
      <c r="C1700" s="28"/>
      <c r="D1700" s="11"/>
      <c r="E1700" s="11"/>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c r="AV1700" s="11"/>
      <c r="AW1700" s="11"/>
      <c r="AX1700" s="11"/>
      <c r="AY1700" s="11"/>
      <c r="AZ1700" s="11"/>
      <c r="BA1700" s="11"/>
      <c r="BB1700" s="11"/>
      <c r="BC1700" s="11"/>
      <c r="BD1700" s="11"/>
      <c r="BE1700" s="11"/>
    </row>
    <row r="1701" spans="1:57">
      <c r="A1701" s="18">
        <f t="shared" ca="1" si="407"/>
        <v>128</v>
      </c>
      <c r="B1701" t="s">
        <v>3322</v>
      </c>
      <c r="C1701" s="28"/>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c r="AV1701" s="11"/>
      <c r="AW1701" s="11"/>
      <c r="AX1701" s="11"/>
      <c r="AY1701" s="11"/>
      <c r="AZ1701" s="11"/>
      <c r="BA1701" s="11"/>
      <c r="BB1701" s="11"/>
      <c r="BC1701" s="11"/>
      <c r="BD1701" s="11"/>
      <c r="BE1701" s="11"/>
    </row>
    <row r="1702" spans="1:57">
      <c r="A1702" s="18">
        <f t="shared" ca="1" si="407"/>
        <v>129</v>
      </c>
      <c r="B1702" t="s">
        <v>3322</v>
      </c>
      <c r="C1702" s="28"/>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c r="AV1702" s="11"/>
      <c r="AW1702" s="11"/>
      <c r="AX1702" s="11"/>
      <c r="AY1702" s="11"/>
      <c r="AZ1702" s="11"/>
      <c r="BA1702" s="11"/>
      <c r="BB1702" s="11"/>
      <c r="BC1702" s="11"/>
      <c r="BD1702" s="11"/>
      <c r="BE1702" s="11"/>
    </row>
    <row r="1703" spans="1:57">
      <c r="A1703" s="18">
        <f t="shared" ca="1" si="407"/>
        <v>130</v>
      </c>
      <c r="B1703" t="s">
        <v>3323</v>
      </c>
      <c r="C1703" s="28" t="b">
        <v>1</v>
      </c>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c r="AV1703" s="11"/>
      <c r="AW1703" s="11"/>
      <c r="AX1703" s="11"/>
      <c r="AY1703" s="11"/>
      <c r="AZ1703" s="11"/>
      <c r="BA1703" s="11"/>
      <c r="BB1703" s="11"/>
      <c r="BC1703" s="11"/>
      <c r="BD1703" s="11"/>
      <c r="BE1703" s="11"/>
    </row>
    <row r="1704" spans="1:57">
      <c r="A1704" s="18">
        <f t="shared" ca="1" si="407"/>
        <v>131</v>
      </c>
      <c r="B1704" t="s">
        <v>3323</v>
      </c>
      <c r="C1704" s="28" t="b">
        <v>1</v>
      </c>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c r="AV1704" s="11"/>
      <c r="AW1704" s="11"/>
      <c r="AX1704" s="11"/>
      <c r="AY1704" s="11"/>
      <c r="AZ1704" s="11"/>
      <c r="BA1704" s="11"/>
      <c r="BB1704" s="11"/>
      <c r="BC1704" s="11"/>
      <c r="BD1704" s="11"/>
      <c r="BE1704" s="11"/>
    </row>
    <row r="1705" spans="1:57">
      <c r="A1705" s="18">
        <f t="shared" ca="1" si="407"/>
        <v>132</v>
      </c>
      <c r="B1705" t="s">
        <v>3324</v>
      </c>
      <c r="C1705" s="28"/>
      <c r="D1705" s="11"/>
      <c r="E1705" s="11"/>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c r="AV1705" s="11"/>
      <c r="AW1705" s="11"/>
      <c r="AX1705" s="11"/>
      <c r="AY1705" s="11"/>
      <c r="AZ1705" s="11"/>
      <c r="BA1705" s="11"/>
      <c r="BB1705" s="11"/>
      <c r="BC1705" s="11"/>
      <c r="BD1705" s="11"/>
      <c r="BE1705" s="11"/>
    </row>
    <row r="1706" spans="1:57">
      <c r="A1706" s="18">
        <f t="shared" ca="1" si="407"/>
        <v>133</v>
      </c>
      <c r="B1706" t="s">
        <v>3324</v>
      </c>
      <c r="C1706" s="28"/>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c r="AV1706" s="11"/>
      <c r="AW1706" s="11"/>
      <c r="AX1706" s="11"/>
      <c r="AY1706" s="11"/>
      <c r="AZ1706" s="11"/>
      <c r="BA1706" s="11"/>
      <c r="BB1706" s="11"/>
      <c r="BC1706" s="11"/>
      <c r="BD1706" s="11"/>
      <c r="BE1706" s="11"/>
    </row>
    <row r="1707" spans="1:57">
      <c r="A1707" s="18">
        <f t="shared" ca="1" si="407"/>
        <v>134</v>
      </c>
      <c r="B1707" t="s">
        <v>3286</v>
      </c>
      <c r="C1707" s="28" t="b">
        <v>1</v>
      </c>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c r="AV1707" s="11"/>
      <c r="AW1707" s="11"/>
      <c r="AX1707" s="11"/>
      <c r="AY1707" s="11"/>
      <c r="AZ1707" s="11"/>
      <c r="BA1707" s="11"/>
      <c r="BB1707" s="11"/>
      <c r="BC1707" s="11"/>
      <c r="BD1707" s="11"/>
      <c r="BE1707" s="11"/>
    </row>
    <row r="1708" spans="1:57">
      <c r="A1708" s="18">
        <f t="shared" ca="1" si="407"/>
        <v>135</v>
      </c>
      <c r="B1708" t="s">
        <v>3286</v>
      </c>
      <c r="C1708" s="28" t="b">
        <v>1</v>
      </c>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c r="AV1708" s="11"/>
      <c r="AW1708" s="11"/>
      <c r="AX1708" s="11"/>
      <c r="AY1708" s="11"/>
      <c r="AZ1708" s="11"/>
      <c r="BA1708" s="11"/>
      <c r="BB1708" s="11"/>
      <c r="BC1708" s="11"/>
      <c r="BD1708" s="11"/>
      <c r="BE1708" s="11"/>
    </row>
    <row r="1709" spans="1:57">
      <c r="A1709" s="18">
        <f t="shared" ca="1" si="407"/>
        <v>136</v>
      </c>
      <c r="B1709" t="s">
        <v>3325</v>
      </c>
      <c r="C1709" s="28"/>
      <c r="D1709" s="11"/>
      <c r="E1709" s="11"/>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c r="AV1709" s="11"/>
      <c r="AW1709" s="11"/>
      <c r="AX1709" s="11"/>
      <c r="AY1709" s="11"/>
      <c r="AZ1709" s="11"/>
      <c r="BA1709" s="11"/>
      <c r="BB1709" s="11"/>
      <c r="BC1709" s="11"/>
      <c r="BD1709" s="11"/>
      <c r="BE1709" s="11"/>
    </row>
    <row r="1710" spans="1:57">
      <c r="A1710" s="18">
        <f t="shared" ca="1" si="407"/>
        <v>137</v>
      </c>
      <c r="B1710" t="s">
        <v>3325</v>
      </c>
      <c r="C1710" s="28"/>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c r="AV1710" s="11"/>
      <c r="AW1710" s="11"/>
      <c r="AX1710" s="11"/>
      <c r="AY1710" s="11"/>
      <c r="AZ1710" s="11"/>
      <c r="BA1710" s="11"/>
      <c r="BB1710" s="11"/>
      <c r="BC1710" s="11"/>
      <c r="BD1710" s="11"/>
      <c r="BE1710" s="11"/>
    </row>
    <row r="1711" spans="1:57">
      <c r="A1711" s="18">
        <f t="shared" ca="1" si="407"/>
        <v>138</v>
      </c>
      <c r="B1711" t="s">
        <v>1838</v>
      </c>
      <c r="C1711" s="28" t="b">
        <v>1</v>
      </c>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c r="AV1711" s="11"/>
      <c r="AW1711" s="11"/>
      <c r="AX1711" s="11"/>
      <c r="AY1711" s="11"/>
      <c r="AZ1711" s="11"/>
      <c r="BA1711" s="11"/>
      <c r="BB1711" s="11"/>
      <c r="BC1711" s="11"/>
      <c r="BD1711" s="11"/>
      <c r="BE1711" s="11"/>
    </row>
    <row r="1712" spans="1:57">
      <c r="A1712" s="18">
        <f t="shared" ca="1" si="407"/>
        <v>139</v>
      </c>
      <c r="B1712" t="s">
        <v>1838</v>
      </c>
      <c r="C1712" s="28" t="b">
        <v>1</v>
      </c>
      <c r="D1712" s="11"/>
      <c r="E1712" s="11"/>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c r="AV1712" s="11"/>
      <c r="AW1712" s="11"/>
      <c r="AX1712" s="11"/>
      <c r="AY1712" s="11"/>
      <c r="AZ1712" s="11"/>
      <c r="BA1712" s="11"/>
      <c r="BB1712" s="11"/>
      <c r="BC1712" s="11"/>
      <c r="BD1712" s="11"/>
      <c r="BE1712" s="11"/>
    </row>
    <row r="1713" spans="1:57">
      <c r="A1713" s="18">
        <f t="shared" ca="1" si="407"/>
        <v>140</v>
      </c>
      <c r="B1713" t="s">
        <v>3326</v>
      </c>
      <c r="C1713" s="28"/>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c r="AV1713" s="11"/>
      <c r="AW1713" s="11"/>
      <c r="AX1713" s="11"/>
      <c r="AY1713" s="11"/>
      <c r="AZ1713" s="11"/>
      <c r="BA1713" s="11"/>
      <c r="BB1713" s="11"/>
      <c r="BC1713" s="11"/>
      <c r="BD1713" s="11"/>
      <c r="BE1713" s="11"/>
    </row>
    <row r="1714" spans="1:57">
      <c r="A1714" s="18">
        <f t="shared" ca="1" si="407"/>
        <v>141</v>
      </c>
      <c r="B1714" t="s">
        <v>3326</v>
      </c>
      <c r="C1714" s="28"/>
      <c r="D1714" s="11"/>
      <c r="E1714" s="11"/>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c r="AV1714" s="11"/>
      <c r="AW1714" s="11"/>
      <c r="AX1714" s="11"/>
      <c r="AY1714" s="11"/>
      <c r="AZ1714" s="11"/>
      <c r="BA1714" s="11"/>
      <c r="BB1714" s="11"/>
      <c r="BC1714" s="11"/>
      <c r="BD1714" s="11"/>
      <c r="BE1714" s="11"/>
    </row>
    <row r="1715" spans="1:57">
      <c r="A1715" s="18">
        <f t="shared" ca="1" si="407"/>
        <v>142</v>
      </c>
      <c r="B1715" t="s">
        <v>1839</v>
      </c>
      <c r="C1715" s="28" t="b">
        <v>1</v>
      </c>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c r="AV1715" s="11"/>
      <c r="AW1715" s="11"/>
      <c r="AX1715" s="11"/>
      <c r="AY1715" s="11"/>
      <c r="AZ1715" s="11"/>
      <c r="BA1715" s="11"/>
      <c r="BB1715" s="11"/>
      <c r="BC1715" s="11"/>
      <c r="BD1715" s="11"/>
      <c r="BE1715" s="11"/>
    </row>
    <row r="1716" spans="1:57">
      <c r="A1716" s="18">
        <f t="shared" ca="1" si="407"/>
        <v>143</v>
      </c>
      <c r="B1716" t="s">
        <v>1839</v>
      </c>
      <c r="C1716" s="28" t="b">
        <v>1</v>
      </c>
      <c r="D1716" s="11"/>
      <c r="E1716" s="11"/>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c r="AV1716" s="11"/>
      <c r="AW1716" s="11"/>
      <c r="AX1716" s="11"/>
      <c r="AY1716" s="11"/>
      <c r="AZ1716" s="11"/>
      <c r="BA1716" s="11"/>
      <c r="BB1716" s="11"/>
      <c r="BC1716" s="11"/>
      <c r="BD1716" s="11"/>
      <c r="BE1716" s="11"/>
    </row>
    <row r="1717" spans="1:57">
      <c r="A1717" s="18">
        <f t="shared" ca="1" si="407"/>
        <v>144</v>
      </c>
      <c r="B1717" t="s">
        <v>3339</v>
      </c>
      <c r="C1717" s="28"/>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c r="AV1717" s="11"/>
      <c r="AW1717" s="11"/>
      <c r="AX1717" s="11"/>
      <c r="AY1717" s="11"/>
      <c r="AZ1717" s="11"/>
      <c r="BA1717" s="11"/>
      <c r="BB1717" s="11"/>
      <c r="BC1717" s="11"/>
      <c r="BD1717" s="11"/>
      <c r="BE1717" s="11"/>
    </row>
    <row r="1718" spans="1:57">
      <c r="A1718" s="18">
        <f t="shared" ca="1" si="407"/>
        <v>145</v>
      </c>
      <c r="B1718" t="s">
        <v>3339</v>
      </c>
      <c r="C1718" s="28"/>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c r="AV1718" s="11"/>
      <c r="AW1718" s="11"/>
      <c r="AX1718" s="11"/>
      <c r="AY1718" s="11"/>
      <c r="AZ1718" s="11"/>
      <c r="BA1718" s="11"/>
      <c r="BB1718" s="11"/>
      <c r="BC1718" s="11"/>
      <c r="BD1718" s="11"/>
      <c r="BE1718" s="11"/>
    </row>
    <row r="1719" spans="1:57">
      <c r="A1719" s="18">
        <f t="shared" ca="1" si="407"/>
        <v>146</v>
      </c>
      <c r="B1719" t="s">
        <v>3338</v>
      </c>
      <c r="C1719" s="28"/>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c r="AV1719" s="11"/>
      <c r="AW1719" s="11"/>
      <c r="AX1719" s="11"/>
      <c r="AY1719" s="11"/>
      <c r="AZ1719" s="11"/>
      <c r="BA1719" s="11"/>
      <c r="BB1719" s="11"/>
      <c r="BC1719" s="11"/>
      <c r="BD1719" s="11"/>
      <c r="BE1719" s="11"/>
    </row>
    <row r="1720" spans="1:57">
      <c r="A1720" s="18">
        <f t="shared" ca="1" si="407"/>
        <v>147</v>
      </c>
      <c r="B1720" t="s">
        <v>3338</v>
      </c>
      <c r="C1720" s="28"/>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c r="AV1720" s="11"/>
      <c r="AW1720" s="11"/>
      <c r="AX1720" s="11"/>
      <c r="AY1720" s="11"/>
      <c r="AZ1720" s="11"/>
      <c r="BA1720" s="11"/>
      <c r="BB1720" s="11"/>
      <c r="BC1720" s="11"/>
      <c r="BD1720" s="11"/>
      <c r="BE1720" s="11"/>
    </row>
    <row r="1721" spans="1:57">
      <c r="A1721" s="18">
        <f t="shared" ca="1" si="407"/>
        <v>148</v>
      </c>
      <c r="B1721" t="s">
        <v>3327</v>
      </c>
      <c r="C1721" s="28"/>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c r="AV1721" s="11"/>
      <c r="AW1721" s="11"/>
      <c r="AX1721" s="11"/>
      <c r="AY1721" s="11"/>
      <c r="AZ1721" s="11"/>
      <c r="BA1721" s="11"/>
      <c r="BB1721" s="11"/>
      <c r="BC1721" s="11"/>
      <c r="BD1721" s="11"/>
      <c r="BE1721" s="11"/>
    </row>
    <row r="1722" spans="1:57">
      <c r="A1722" s="18">
        <f t="shared" ca="1" si="407"/>
        <v>149</v>
      </c>
      <c r="B1722" t="s">
        <v>3327</v>
      </c>
      <c r="C1722" s="28"/>
      <c r="D1722" s="11"/>
      <c r="E1722" s="11"/>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c r="AV1722" s="11"/>
      <c r="AW1722" s="11"/>
      <c r="AX1722" s="11"/>
      <c r="AY1722" s="11"/>
      <c r="AZ1722" s="11"/>
      <c r="BA1722" s="11"/>
      <c r="BB1722" s="11"/>
      <c r="BC1722" s="11"/>
      <c r="BD1722" s="11"/>
      <c r="BE1722" s="11"/>
    </row>
    <row r="1723" spans="1:57">
      <c r="A1723" s="18">
        <f t="shared" ca="1" si="407"/>
        <v>150</v>
      </c>
      <c r="B1723" t="s">
        <v>3287</v>
      </c>
      <c r="C1723" s="28" t="b">
        <v>1</v>
      </c>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c r="AV1723" s="11"/>
      <c r="AW1723" s="11"/>
      <c r="AX1723" s="11"/>
      <c r="AY1723" s="11"/>
      <c r="AZ1723" s="11"/>
      <c r="BA1723" s="11"/>
      <c r="BB1723" s="11"/>
      <c r="BC1723" s="11"/>
      <c r="BD1723" s="11"/>
      <c r="BE1723" s="11"/>
    </row>
    <row r="1724" spans="1:57">
      <c r="A1724" s="18">
        <f t="shared" ca="1" si="407"/>
        <v>151</v>
      </c>
      <c r="B1724" t="s">
        <v>3287</v>
      </c>
      <c r="C1724" s="28" t="b">
        <v>1</v>
      </c>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c r="AV1724" s="11"/>
      <c r="AW1724" s="11"/>
      <c r="AX1724" s="11"/>
      <c r="AY1724" s="11"/>
      <c r="AZ1724" s="11"/>
      <c r="BA1724" s="11"/>
      <c r="BB1724" s="11"/>
      <c r="BC1724" s="11"/>
      <c r="BD1724" s="11"/>
      <c r="BE1724" s="11"/>
    </row>
    <row r="1725" spans="1:57">
      <c r="A1725" s="18">
        <f t="shared" ca="1" si="407"/>
        <v>152</v>
      </c>
      <c r="B1725" t="s">
        <v>3288</v>
      </c>
      <c r="C1725" s="28" t="b">
        <v>1</v>
      </c>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c r="AV1725" s="11"/>
      <c r="AW1725" s="11"/>
      <c r="AX1725" s="11"/>
      <c r="AY1725" s="11"/>
      <c r="AZ1725" s="11"/>
      <c r="BA1725" s="11"/>
      <c r="BB1725" s="11"/>
      <c r="BC1725" s="11"/>
      <c r="BD1725" s="11"/>
      <c r="BE1725" s="11"/>
    </row>
    <row r="1726" spans="1:57">
      <c r="A1726" s="18">
        <f t="shared" ca="1" si="407"/>
        <v>153</v>
      </c>
      <c r="B1726" t="s">
        <v>3288</v>
      </c>
      <c r="C1726" s="28" t="b">
        <v>1</v>
      </c>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c r="AV1726" s="11"/>
      <c r="AW1726" s="11"/>
      <c r="AX1726" s="11"/>
      <c r="AY1726" s="11"/>
      <c r="AZ1726" s="11"/>
      <c r="BA1726" s="11"/>
      <c r="BB1726" s="11"/>
      <c r="BC1726" s="11"/>
      <c r="BD1726" s="11"/>
      <c r="BE1726" s="11"/>
    </row>
    <row r="1727" spans="1:57">
      <c r="A1727" s="18">
        <f t="shared" ca="1" si="407"/>
        <v>154</v>
      </c>
      <c r="B1727" t="s">
        <v>3289</v>
      </c>
      <c r="C1727" s="28" t="b">
        <v>1</v>
      </c>
      <c r="D1727" s="11"/>
      <c r="E1727" s="11"/>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c r="AV1727" s="11"/>
      <c r="AW1727" s="11"/>
      <c r="AX1727" s="11"/>
      <c r="AY1727" s="11"/>
      <c r="AZ1727" s="11"/>
      <c r="BA1727" s="11"/>
      <c r="BB1727" s="11"/>
      <c r="BC1727" s="11"/>
      <c r="BD1727" s="11"/>
      <c r="BE1727" s="11"/>
    </row>
    <row r="1728" spans="1:57">
      <c r="A1728" s="18">
        <f t="shared" ca="1" si="407"/>
        <v>155</v>
      </c>
      <c r="B1728" t="s">
        <v>3289</v>
      </c>
      <c r="C1728" s="28" t="b">
        <v>1</v>
      </c>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c r="AV1728" s="11"/>
      <c r="AW1728" s="11"/>
      <c r="AX1728" s="11"/>
      <c r="AY1728" s="11"/>
      <c r="AZ1728" s="11"/>
      <c r="BA1728" s="11"/>
      <c r="BB1728" s="11"/>
      <c r="BC1728" s="11"/>
      <c r="BD1728" s="11"/>
      <c r="BE1728" s="11"/>
    </row>
    <row r="1729" spans="1:57">
      <c r="A1729" s="18">
        <f t="shared" ca="1" si="407"/>
        <v>156</v>
      </c>
      <c r="B1729" t="s">
        <v>3290</v>
      </c>
      <c r="C1729" s="28" t="b">
        <v>1</v>
      </c>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c r="AV1729" s="11"/>
      <c r="AW1729" s="11"/>
      <c r="AX1729" s="11"/>
      <c r="AY1729" s="11"/>
      <c r="AZ1729" s="11"/>
      <c r="BA1729" s="11"/>
      <c r="BB1729" s="11"/>
      <c r="BC1729" s="11"/>
      <c r="BD1729" s="11"/>
      <c r="BE1729" s="11"/>
    </row>
    <row r="1730" spans="1:57">
      <c r="A1730" s="18">
        <f t="shared" ca="1" si="407"/>
        <v>157</v>
      </c>
      <c r="B1730" t="s">
        <v>3290</v>
      </c>
      <c r="C1730" s="28" t="b">
        <v>1</v>
      </c>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c r="AV1730" s="11"/>
      <c r="AW1730" s="11"/>
      <c r="AX1730" s="11"/>
      <c r="AY1730" s="11"/>
      <c r="AZ1730" s="11"/>
      <c r="BA1730" s="11"/>
      <c r="BB1730" s="11"/>
      <c r="BC1730" s="11"/>
      <c r="BD1730" s="11"/>
      <c r="BE1730" s="11"/>
    </row>
    <row r="1731" spans="1:57">
      <c r="A1731" s="18">
        <f t="shared" ca="1" si="407"/>
        <v>158</v>
      </c>
      <c r="B1731" t="s">
        <v>3291</v>
      </c>
      <c r="C1731" s="28" t="b">
        <v>1</v>
      </c>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c r="AV1731" s="11"/>
      <c r="AW1731" s="11"/>
      <c r="AX1731" s="11"/>
      <c r="AY1731" s="11"/>
      <c r="AZ1731" s="11"/>
      <c r="BA1731" s="11"/>
      <c r="BB1731" s="11"/>
      <c r="BC1731" s="11"/>
      <c r="BD1731" s="11"/>
      <c r="BE1731" s="11"/>
    </row>
    <row r="1732" spans="1:57">
      <c r="A1732" s="18">
        <f t="shared" ca="1" si="407"/>
        <v>159</v>
      </c>
      <c r="B1732" t="s">
        <v>3291</v>
      </c>
      <c r="C1732" s="28" t="b">
        <v>1</v>
      </c>
      <c r="D1732" s="11"/>
      <c r="E1732" s="11"/>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c r="AV1732" s="11"/>
      <c r="AW1732" s="11"/>
      <c r="AX1732" s="11"/>
      <c r="AY1732" s="11"/>
      <c r="AZ1732" s="11"/>
      <c r="BA1732" s="11"/>
      <c r="BB1732" s="11"/>
      <c r="BC1732" s="11"/>
      <c r="BD1732" s="11"/>
      <c r="BE1732" s="11"/>
    </row>
    <row r="1733" spans="1:57">
      <c r="A1733" s="18">
        <f t="shared" ca="1" si="407"/>
        <v>160</v>
      </c>
      <c r="B1733" t="s">
        <v>3292</v>
      </c>
      <c r="C1733" s="28" t="b">
        <v>1</v>
      </c>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c r="AV1733" s="11"/>
      <c r="AW1733" s="11"/>
      <c r="AX1733" s="11"/>
      <c r="AY1733" s="11"/>
      <c r="AZ1733" s="11"/>
      <c r="BA1733" s="11"/>
      <c r="BB1733" s="11"/>
      <c r="BC1733" s="11"/>
      <c r="BD1733" s="11"/>
      <c r="BE1733" s="11"/>
    </row>
    <row r="1734" spans="1:57">
      <c r="A1734" s="18">
        <f t="shared" ca="1" si="407"/>
        <v>161</v>
      </c>
      <c r="B1734" t="s">
        <v>3292</v>
      </c>
      <c r="C1734" s="28" t="b">
        <v>1</v>
      </c>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c r="AV1734" s="11"/>
      <c r="AW1734" s="11"/>
      <c r="AX1734" s="11"/>
      <c r="AY1734" s="11"/>
      <c r="AZ1734" s="11"/>
      <c r="BA1734" s="11"/>
      <c r="BB1734" s="11"/>
      <c r="BC1734" s="11"/>
      <c r="BD1734" s="11"/>
      <c r="BE1734" s="11"/>
    </row>
    <row r="1735" spans="1:57">
      <c r="A1735" s="18">
        <f t="shared" ca="1" si="407"/>
        <v>162</v>
      </c>
      <c r="B1735" t="s">
        <v>3293</v>
      </c>
      <c r="C1735" s="28" t="b">
        <v>1</v>
      </c>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c r="AV1735" s="11"/>
      <c r="AW1735" s="11"/>
      <c r="AX1735" s="11"/>
      <c r="AY1735" s="11"/>
      <c r="AZ1735" s="11"/>
      <c r="BA1735" s="11"/>
      <c r="BB1735" s="11"/>
      <c r="BC1735" s="11"/>
      <c r="BD1735" s="11"/>
      <c r="BE1735" s="11"/>
    </row>
    <row r="1736" spans="1:57">
      <c r="A1736" s="18">
        <f t="shared" ca="1" si="407"/>
        <v>163</v>
      </c>
      <c r="B1736" t="s">
        <v>3293</v>
      </c>
      <c r="C1736" s="28" t="b">
        <v>1</v>
      </c>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c r="AV1736" s="11"/>
      <c r="AW1736" s="11"/>
      <c r="AX1736" s="11"/>
      <c r="AY1736" s="11"/>
      <c r="AZ1736" s="11"/>
      <c r="BA1736" s="11"/>
      <c r="BB1736" s="11"/>
      <c r="BC1736" s="11"/>
      <c r="BD1736" s="11"/>
      <c r="BE1736" s="11"/>
    </row>
    <row r="1737" spans="1:57">
      <c r="A1737" s="18">
        <f t="shared" ca="1" si="407"/>
        <v>164</v>
      </c>
      <c r="B1737" t="s">
        <v>3329</v>
      </c>
      <c r="C1737" s="28"/>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c r="AV1737" s="11"/>
      <c r="AW1737" s="11"/>
      <c r="AX1737" s="11"/>
      <c r="AY1737" s="11"/>
      <c r="AZ1737" s="11"/>
      <c r="BA1737" s="11"/>
      <c r="BB1737" s="11"/>
      <c r="BC1737" s="11"/>
      <c r="BD1737" s="11"/>
      <c r="BE1737" s="11"/>
    </row>
    <row r="1738" spans="1:57">
      <c r="A1738" s="18">
        <f t="shared" ca="1" si="407"/>
        <v>165</v>
      </c>
      <c r="B1738" t="s">
        <v>3329</v>
      </c>
      <c r="C1738" s="28"/>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c r="AV1738" s="11"/>
      <c r="AW1738" s="11"/>
      <c r="AX1738" s="11"/>
      <c r="AY1738" s="11"/>
      <c r="AZ1738" s="11"/>
      <c r="BA1738" s="11"/>
      <c r="BB1738" s="11"/>
      <c r="BC1738" s="11"/>
      <c r="BD1738" s="11"/>
      <c r="BE1738" s="11"/>
    </row>
    <row r="1739" spans="1:57">
      <c r="A1739" s="18">
        <f t="shared" ref="A1739:A1770" ca="1" si="408">OFFSET(A1739,-1,0)+1</f>
        <v>166</v>
      </c>
      <c r="B1739" t="s">
        <v>3328</v>
      </c>
      <c r="C1739" s="28"/>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c r="AV1739" s="11"/>
      <c r="AW1739" s="11"/>
      <c r="AX1739" s="11"/>
      <c r="AY1739" s="11"/>
      <c r="AZ1739" s="11"/>
      <c r="BA1739" s="11"/>
      <c r="BB1739" s="11"/>
      <c r="BC1739" s="11"/>
      <c r="BD1739" s="11"/>
      <c r="BE1739" s="11"/>
    </row>
    <row r="1740" spans="1:57">
      <c r="A1740" s="18">
        <f t="shared" ca="1" si="408"/>
        <v>167</v>
      </c>
      <c r="B1740" t="s">
        <v>3328</v>
      </c>
      <c r="C1740" s="28"/>
      <c r="D1740" s="11"/>
      <c r="E1740" s="11"/>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c r="AV1740" s="11"/>
      <c r="AW1740" s="11"/>
      <c r="AX1740" s="11"/>
      <c r="AY1740" s="11"/>
      <c r="AZ1740" s="11"/>
      <c r="BA1740" s="11"/>
      <c r="BB1740" s="11"/>
      <c r="BC1740" s="11"/>
      <c r="BD1740" s="11"/>
      <c r="BE1740" s="11"/>
    </row>
    <row r="1741" spans="1:57">
      <c r="A1741" s="18">
        <f t="shared" ca="1" si="408"/>
        <v>168</v>
      </c>
      <c r="B1741" t="s">
        <v>3330</v>
      </c>
      <c r="C1741" s="28"/>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c r="AV1741" s="11"/>
      <c r="AW1741" s="11"/>
      <c r="AX1741" s="11"/>
      <c r="AY1741" s="11"/>
      <c r="AZ1741" s="11"/>
      <c r="BA1741" s="11"/>
      <c r="BB1741" s="11"/>
      <c r="BC1741" s="11"/>
      <c r="BD1741" s="11"/>
      <c r="BE1741" s="11"/>
    </row>
    <row r="1742" spans="1:57">
      <c r="A1742" s="18">
        <f t="shared" ca="1" si="408"/>
        <v>169</v>
      </c>
      <c r="B1742" t="s">
        <v>3330</v>
      </c>
      <c r="C1742" s="28"/>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c r="AV1742" s="11"/>
      <c r="AW1742" s="11"/>
      <c r="AX1742" s="11"/>
      <c r="AY1742" s="11"/>
      <c r="AZ1742" s="11"/>
      <c r="BA1742" s="11"/>
      <c r="BB1742" s="11"/>
      <c r="BC1742" s="11"/>
      <c r="BD1742" s="11"/>
      <c r="BE1742" s="11"/>
    </row>
    <row r="1743" spans="1:57">
      <c r="A1743" s="18">
        <f t="shared" ca="1" si="408"/>
        <v>170</v>
      </c>
      <c r="B1743" t="s">
        <v>3331</v>
      </c>
      <c r="C1743" s="28"/>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c r="AV1743" s="11"/>
      <c r="AW1743" s="11"/>
      <c r="AX1743" s="11"/>
      <c r="AY1743" s="11"/>
      <c r="AZ1743" s="11"/>
      <c r="BA1743" s="11"/>
      <c r="BB1743" s="11"/>
      <c r="BC1743" s="11"/>
      <c r="BD1743" s="11"/>
      <c r="BE1743" s="11"/>
    </row>
    <row r="1744" spans="1:57">
      <c r="A1744" s="18">
        <f t="shared" ca="1" si="408"/>
        <v>171</v>
      </c>
      <c r="B1744" t="s">
        <v>3331</v>
      </c>
      <c r="C1744" s="28"/>
      <c r="D1744" s="11"/>
      <c r="E1744" s="11"/>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c r="AV1744" s="11"/>
      <c r="AW1744" s="11"/>
      <c r="AX1744" s="11"/>
      <c r="AY1744" s="11"/>
      <c r="AZ1744" s="11"/>
      <c r="BA1744" s="11"/>
      <c r="BB1744" s="11"/>
      <c r="BC1744" s="11"/>
      <c r="BD1744" s="11"/>
      <c r="BE1744" s="11"/>
    </row>
    <row r="1745" spans="1:57">
      <c r="A1745" s="18">
        <f t="shared" ca="1" si="408"/>
        <v>172</v>
      </c>
      <c r="B1745" t="s">
        <v>3332</v>
      </c>
      <c r="C1745" s="28"/>
      <c r="D1745" s="11"/>
      <c r="E1745" s="11"/>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c r="AV1745" s="11"/>
      <c r="AW1745" s="11"/>
      <c r="AX1745" s="11"/>
      <c r="AY1745" s="11"/>
      <c r="AZ1745" s="11"/>
      <c r="BA1745" s="11"/>
      <c r="BB1745" s="11"/>
      <c r="BC1745" s="11"/>
      <c r="BD1745" s="11"/>
      <c r="BE1745" s="11"/>
    </row>
    <row r="1746" spans="1:57">
      <c r="A1746" s="18">
        <f t="shared" ca="1" si="408"/>
        <v>173</v>
      </c>
      <c r="B1746" t="s">
        <v>3332</v>
      </c>
      <c r="C1746" s="28"/>
      <c r="D1746" s="11"/>
      <c r="E1746" s="11"/>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c r="AV1746" s="11"/>
      <c r="AW1746" s="11"/>
      <c r="AX1746" s="11"/>
      <c r="AY1746" s="11"/>
      <c r="AZ1746" s="11"/>
      <c r="BA1746" s="11"/>
      <c r="BB1746" s="11"/>
      <c r="BC1746" s="11"/>
      <c r="BD1746" s="11"/>
      <c r="BE1746" s="11"/>
    </row>
    <row r="1747" spans="1:57">
      <c r="A1747" s="18">
        <f t="shared" ca="1" si="408"/>
        <v>174</v>
      </c>
      <c r="B1747" t="s">
        <v>3333</v>
      </c>
      <c r="C1747" s="28"/>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c r="AV1747" s="11"/>
      <c r="AW1747" s="11"/>
      <c r="AX1747" s="11"/>
      <c r="AY1747" s="11"/>
      <c r="AZ1747" s="11"/>
      <c r="BA1747" s="11"/>
      <c r="BB1747" s="11"/>
      <c r="BC1747" s="11"/>
      <c r="BD1747" s="11"/>
      <c r="BE1747" s="11"/>
    </row>
    <row r="1748" spans="1:57">
      <c r="A1748" s="18">
        <f t="shared" ca="1" si="408"/>
        <v>175</v>
      </c>
      <c r="B1748" t="s">
        <v>3333</v>
      </c>
      <c r="C1748" s="28"/>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c r="AV1748" s="11"/>
      <c r="AW1748" s="11"/>
      <c r="AX1748" s="11"/>
      <c r="AY1748" s="11"/>
      <c r="AZ1748" s="11"/>
      <c r="BA1748" s="11"/>
      <c r="BB1748" s="11"/>
      <c r="BC1748" s="11"/>
      <c r="BD1748" s="11"/>
      <c r="BE1748" s="11"/>
    </row>
    <row r="1749" spans="1:57">
      <c r="A1749" s="18">
        <f t="shared" ca="1" si="408"/>
        <v>176</v>
      </c>
      <c r="B1749" t="s">
        <v>3334</v>
      </c>
      <c r="C1749" s="28"/>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c r="AV1749" s="11"/>
      <c r="AW1749" s="11"/>
      <c r="AX1749" s="11"/>
      <c r="AY1749" s="11"/>
      <c r="AZ1749" s="11"/>
      <c r="BA1749" s="11"/>
      <c r="BB1749" s="11"/>
      <c r="BC1749" s="11"/>
      <c r="BD1749" s="11"/>
      <c r="BE1749" s="11"/>
    </row>
    <row r="1750" spans="1:57">
      <c r="A1750" s="18">
        <f t="shared" ca="1" si="408"/>
        <v>177</v>
      </c>
      <c r="B1750" t="s">
        <v>3334</v>
      </c>
      <c r="C1750" s="28"/>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c r="AV1750" s="11"/>
      <c r="AW1750" s="11"/>
      <c r="AX1750" s="11"/>
      <c r="AY1750" s="11"/>
      <c r="AZ1750" s="11"/>
      <c r="BA1750" s="11"/>
      <c r="BB1750" s="11"/>
      <c r="BC1750" s="11"/>
      <c r="BD1750" s="11"/>
      <c r="BE1750" s="11"/>
    </row>
    <row r="1751" spans="1:57">
      <c r="A1751" s="18">
        <f t="shared" ca="1" si="408"/>
        <v>178</v>
      </c>
      <c r="B1751" t="s">
        <v>3294</v>
      </c>
      <c r="C1751" s="28"/>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c r="AV1751" s="11"/>
      <c r="AW1751" s="11"/>
      <c r="AX1751" s="11"/>
      <c r="AY1751" s="11"/>
      <c r="AZ1751" s="11"/>
      <c r="BA1751" s="11"/>
      <c r="BB1751" s="11"/>
      <c r="BC1751" s="11"/>
      <c r="BD1751" s="11"/>
      <c r="BE1751" s="11"/>
    </row>
    <row r="1752" spans="1:57">
      <c r="A1752" s="18">
        <f t="shared" ca="1" si="408"/>
        <v>179</v>
      </c>
      <c r="B1752" t="s">
        <v>3294</v>
      </c>
      <c r="C1752" s="28"/>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c r="AV1752" s="11"/>
      <c r="AW1752" s="11"/>
      <c r="AX1752" s="11"/>
      <c r="AY1752" s="11"/>
      <c r="AZ1752" s="11"/>
      <c r="BA1752" s="11"/>
      <c r="BB1752" s="11"/>
      <c r="BC1752" s="11"/>
      <c r="BD1752" s="11"/>
      <c r="BE1752" s="11"/>
    </row>
    <row r="1753" spans="1:57">
      <c r="A1753" s="18">
        <f t="shared" ca="1" si="408"/>
        <v>180</v>
      </c>
      <c r="B1753" t="s">
        <v>3294</v>
      </c>
      <c r="C1753" s="28"/>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c r="AV1753" s="11"/>
      <c r="AW1753" s="11"/>
      <c r="AX1753" s="11"/>
      <c r="AY1753" s="11"/>
      <c r="AZ1753" s="11"/>
      <c r="BA1753" s="11"/>
      <c r="BB1753" s="11"/>
      <c r="BC1753" s="11"/>
      <c r="BD1753" s="11"/>
      <c r="BE1753" s="11"/>
    </row>
    <row r="1754" spans="1:57">
      <c r="A1754" s="18">
        <f t="shared" ca="1" si="408"/>
        <v>181</v>
      </c>
      <c r="B1754" t="s">
        <v>3294</v>
      </c>
      <c r="C1754" s="28"/>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c r="AV1754" s="11"/>
      <c r="AW1754" s="11"/>
      <c r="AX1754" s="11"/>
      <c r="AY1754" s="11"/>
      <c r="AZ1754" s="11"/>
      <c r="BA1754" s="11"/>
      <c r="BB1754" s="11"/>
      <c r="BC1754" s="11"/>
      <c r="BD1754" s="11"/>
      <c r="BE1754" s="11"/>
    </row>
    <row r="1755" spans="1:57">
      <c r="A1755" s="18">
        <f t="shared" ca="1" si="408"/>
        <v>182</v>
      </c>
      <c r="B1755" t="s">
        <v>3294</v>
      </c>
      <c r="C1755" s="28"/>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c r="AV1755" s="11"/>
      <c r="AW1755" s="11"/>
      <c r="AX1755" s="11"/>
      <c r="AY1755" s="11"/>
      <c r="AZ1755" s="11"/>
      <c r="BA1755" s="11"/>
      <c r="BB1755" s="11"/>
      <c r="BC1755" s="11"/>
      <c r="BD1755" s="11"/>
      <c r="BE1755" s="11"/>
    </row>
    <row r="1756" spans="1:57">
      <c r="A1756" s="18">
        <f t="shared" ca="1" si="408"/>
        <v>183</v>
      </c>
      <c r="B1756" t="s">
        <v>3294</v>
      </c>
      <c r="C1756" s="28"/>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c r="AV1756" s="11"/>
      <c r="AW1756" s="11"/>
      <c r="AX1756" s="11"/>
      <c r="AY1756" s="11"/>
      <c r="AZ1756" s="11"/>
      <c r="BA1756" s="11"/>
      <c r="BB1756" s="11"/>
      <c r="BC1756" s="11"/>
      <c r="BD1756" s="11"/>
      <c r="BE1756" s="11"/>
    </row>
    <row r="1757" spans="1:57">
      <c r="A1757" s="18">
        <f t="shared" ca="1" si="408"/>
        <v>184</v>
      </c>
      <c r="B1757" t="s">
        <v>3294</v>
      </c>
      <c r="C1757" s="28"/>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c r="AV1757" s="11"/>
      <c r="AW1757" s="11"/>
      <c r="AX1757" s="11"/>
      <c r="AY1757" s="11"/>
      <c r="AZ1757" s="11"/>
      <c r="BA1757" s="11"/>
      <c r="BB1757" s="11"/>
      <c r="BC1757" s="11"/>
      <c r="BD1757" s="11"/>
      <c r="BE1757" s="11"/>
    </row>
    <row r="1758" spans="1:57">
      <c r="A1758" s="18">
        <f t="shared" ca="1" si="408"/>
        <v>185</v>
      </c>
      <c r="B1758" t="s">
        <v>3335</v>
      </c>
      <c r="C1758" s="28"/>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c r="AV1758" s="11"/>
      <c r="AW1758" s="11"/>
      <c r="AX1758" s="11"/>
      <c r="AY1758" s="11"/>
      <c r="AZ1758" s="11"/>
      <c r="BA1758" s="11"/>
      <c r="BB1758" s="11"/>
      <c r="BC1758" s="11"/>
      <c r="BD1758" s="11"/>
      <c r="BE1758" s="11"/>
    </row>
    <row r="1759" spans="1:57">
      <c r="A1759" s="18">
        <f t="shared" ca="1" si="408"/>
        <v>186</v>
      </c>
      <c r="B1759" t="s">
        <v>3335</v>
      </c>
      <c r="C1759" s="28"/>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c r="AV1759" s="11"/>
      <c r="AW1759" s="11"/>
      <c r="AX1759" s="11"/>
      <c r="AY1759" s="11"/>
      <c r="AZ1759" s="11"/>
      <c r="BA1759" s="11"/>
      <c r="BB1759" s="11"/>
      <c r="BC1759" s="11"/>
      <c r="BD1759" s="11"/>
      <c r="BE1759" s="11"/>
    </row>
    <row r="1760" spans="1:57">
      <c r="A1760" s="18">
        <f t="shared" ca="1" si="408"/>
        <v>187</v>
      </c>
      <c r="B1760" t="s">
        <v>3336</v>
      </c>
      <c r="C1760" s="28"/>
      <c r="D1760" s="11"/>
      <c r="E1760" s="11"/>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c r="AV1760" s="11"/>
      <c r="AW1760" s="11"/>
      <c r="AX1760" s="11"/>
      <c r="AY1760" s="11"/>
      <c r="AZ1760" s="11"/>
      <c r="BA1760" s="11"/>
      <c r="BB1760" s="11"/>
      <c r="BC1760" s="11"/>
      <c r="BD1760" s="11"/>
      <c r="BE1760" s="11"/>
    </row>
    <row r="1761" spans="1:58">
      <c r="A1761" s="18">
        <f t="shared" ca="1" si="408"/>
        <v>188</v>
      </c>
      <c r="B1761" t="s">
        <v>3336</v>
      </c>
      <c r="C1761" s="28"/>
      <c r="D1761" s="11"/>
      <c r="E1761" s="11"/>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c r="AV1761" s="11"/>
      <c r="AW1761" s="11"/>
      <c r="AX1761" s="11"/>
      <c r="AY1761" s="11"/>
      <c r="AZ1761" s="11"/>
      <c r="BA1761" s="11"/>
      <c r="BB1761" s="11"/>
      <c r="BC1761" s="11"/>
      <c r="BD1761" s="11"/>
      <c r="BE1761" s="11"/>
    </row>
    <row r="1762" spans="1:58">
      <c r="A1762" s="18">
        <f t="shared" ca="1" si="408"/>
        <v>189</v>
      </c>
      <c r="B1762" t="s">
        <v>3337</v>
      </c>
      <c r="C1762" s="28"/>
      <c r="D1762" s="11"/>
      <c r="E1762" s="11"/>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c r="AV1762" s="11"/>
      <c r="AW1762" s="11"/>
      <c r="AX1762" s="11"/>
      <c r="AY1762" s="11"/>
      <c r="AZ1762" s="11"/>
      <c r="BA1762" s="11"/>
      <c r="BB1762" s="11"/>
      <c r="BC1762" s="11"/>
      <c r="BD1762" s="11"/>
      <c r="BE1762" s="11"/>
    </row>
    <row r="1763" spans="1:58">
      <c r="A1763" s="18">
        <f t="shared" ca="1" si="408"/>
        <v>190</v>
      </c>
      <c r="B1763" t="s">
        <v>3337</v>
      </c>
      <c r="C1763" s="28"/>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c r="AV1763" s="11"/>
      <c r="AW1763" s="11"/>
      <c r="AX1763" s="11"/>
      <c r="AY1763" s="11"/>
      <c r="AZ1763" s="11"/>
      <c r="BA1763" s="11"/>
      <c r="BB1763" s="11"/>
      <c r="BC1763" s="11"/>
      <c r="BD1763" s="11"/>
      <c r="BE1763" s="11"/>
    </row>
    <row r="1764" spans="1:58">
      <c r="A1764" s="18">
        <f t="shared" ca="1" si="408"/>
        <v>191</v>
      </c>
      <c r="B1764" t="s">
        <v>3295</v>
      </c>
      <c r="C1764" s="28" t="b">
        <v>1</v>
      </c>
      <c r="D1764" s="11"/>
      <c r="E1764" s="11"/>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c r="AV1764" s="11"/>
      <c r="AW1764" s="11"/>
      <c r="AX1764" s="11"/>
      <c r="AY1764" s="11"/>
      <c r="AZ1764" s="11"/>
      <c r="BA1764" s="11"/>
      <c r="BB1764" s="11"/>
      <c r="BC1764" s="11"/>
      <c r="BD1764" s="11"/>
      <c r="BE1764" s="11"/>
    </row>
    <row r="1765" spans="1:58">
      <c r="A1765" s="18">
        <f t="shared" ca="1" si="408"/>
        <v>192</v>
      </c>
      <c r="B1765" t="s">
        <v>3295</v>
      </c>
      <c r="C1765" s="28" t="b">
        <v>1</v>
      </c>
      <c r="D1765" s="11"/>
      <c r="E1765" s="11"/>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c r="AV1765" s="11"/>
      <c r="AW1765" s="11"/>
      <c r="AX1765" s="11"/>
      <c r="AY1765" s="11"/>
      <c r="AZ1765" s="11"/>
      <c r="BA1765" s="11"/>
      <c r="BB1765" s="11"/>
      <c r="BC1765" s="11"/>
      <c r="BD1765" s="11"/>
      <c r="BE1765" s="11"/>
    </row>
    <row r="1766" spans="1:58">
      <c r="A1766" s="18">
        <f t="shared" ca="1" si="408"/>
        <v>193</v>
      </c>
      <c r="B1766" t="s">
        <v>3281</v>
      </c>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c r="AV1766" s="11"/>
      <c r="AW1766" s="11"/>
      <c r="AX1766" s="11"/>
      <c r="AY1766" s="11"/>
      <c r="AZ1766" s="11"/>
      <c r="BA1766" s="11"/>
      <c r="BB1766" s="11"/>
      <c r="BC1766" s="11"/>
      <c r="BD1766" s="11"/>
      <c r="BE1766" s="11"/>
    </row>
    <row r="1767" spans="1:58">
      <c r="A1767" s="18">
        <f t="shared" ca="1" si="408"/>
        <v>194</v>
      </c>
      <c r="B1767" t="s">
        <v>3281</v>
      </c>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c r="AV1767" s="11"/>
      <c r="AW1767" s="11"/>
      <c r="AX1767" s="11"/>
      <c r="AY1767" s="11"/>
      <c r="AZ1767" s="11"/>
      <c r="BA1767" s="11"/>
      <c r="BB1767" s="11"/>
      <c r="BC1767" s="11"/>
      <c r="BD1767" s="11"/>
      <c r="BE1767" s="11"/>
    </row>
    <row r="1768" spans="1:58">
      <c r="A1768" s="18">
        <f t="shared" ca="1" si="408"/>
        <v>195</v>
      </c>
      <c r="B1768" t="s">
        <v>3281</v>
      </c>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c r="AV1768" s="11"/>
      <c r="AW1768" s="11"/>
      <c r="AX1768" s="11"/>
      <c r="AY1768" s="11"/>
      <c r="AZ1768" s="11"/>
      <c r="BA1768" s="11"/>
      <c r="BB1768" s="11"/>
      <c r="BC1768" s="11"/>
      <c r="BD1768" s="11"/>
      <c r="BE1768" s="11"/>
    </row>
    <row r="1769" spans="1:58">
      <c r="A1769" s="18">
        <f t="shared" ca="1" si="408"/>
        <v>196</v>
      </c>
      <c r="B1769" t="s">
        <v>3281</v>
      </c>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c r="AV1769" s="11"/>
      <c r="AW1769" s="11"/>
      <c r="AX1769" s="11"/>
      <c r="AY1769" s="11"/>
      <c r="AZ1769" s="11"/>
      <c r="BA1769" s="11"/>
      <c r="BB1769" s="11"/>
      <c r="BC1769" s="11"/>
      <c r="BD1769" s="11"/>
      <c r="BE1769" s="11"/>
    </row>
    <row r="1770" spans="1:58">
      <c r="A1770" s="445">
        <f t="shared" ca="1" si="408"/>
        <v>197</v>
      </c>
      <c r="B1770" s="89" t="s">
        <v>3341</v>
      </c>
      <c r="C1770" s="57" t="b">
        <v>1</v>
      </c>
      <c r="D1770" s="21">
        <v>0</v>
      </c>
      <c r="E1770" s="21">
        <v>0</v>
      </c>
      <c r="F1770" s="21">
        <v>0</v>
      </c>
      <c r="G1770" s="21">
        <v>0</v>
      </c>
      <c r="H1770" s="21">
        <v>0</v>
      </c>
      <c r="I1770" s="21">
        <v>0</v>
      </c>
      <c r="J1770" s="21">
        <v>0</v>
      </c>
      <c r="K1770" s="21">
        <v>0</v>
      </c>
      <c r="L1770" s="21">
        <v>0</v>
      </c>
      <c r="M1770" s="21">
        <v>0</v>
      </c>
      <c r="N1770" s="21">
        <v>0</v>
      </c>
      <c r="O1770" s="21">
        <v>0</v>
      </c>
      <c r="P1770" s="21">
        <v>0</v>
      </c>
      <c r="Q1770" s="21">
        <v>0</v>
      </c>
      <c r="R1770" s="21">
        <v>0</v>
      </c>
      <c r="S1770" s="21">
        <v>0</v>
      </c>
      <c r="T1770" s="21">
        <v>0</v>
      </c>
      <c r="U1770" s="21">
        <v>0</v>
      </c>
      <c r="V1770" s="21">
        <v>0</v>
      </c>
      <c r="W1770" s="21">
        <v>0</v>
      </c>
      <c r="X1770" s="21">
        <v>0</v>
      </c>
      <c r="Y1770" s="21">
        <v>0</v>
      </c>
      <c r="Z1770" s="21">
        <v>0</v>
      </c>
      <c r="AA1770" s="21">
        <v>0</v>
      </c>
      <c r="AB1770" s="21">
        <v>0</v>
      </c>
      <c r="AC1770" s="21">
        <v>0</v>
      </c>
      <c r="AD1770" s="21">
        <v>0</v>
      </c>
      <c r="AE1770" s="21">
        <v>0</v>
      </c>
      <c r="AF1770" s="21">
        <v>0</v>
      </c>
      <c r="AG1770" s="21">
        <v>0</v>
      </c>
      <c r="AH1770" s="21">
        <v>0</v>
      </c>
      <c r="AI1770" s="21">
        <v>0</v>
      </c>
      <c r="AJ1770" s="21">
        <v>0</v>
      </c>
      <c r="AK1770" s="21">
        <v>0</v>
      </c>
      <c r="AL1770" s="21">
        <v>0</v>
      </c>
      <c r="AM1770" s="21">
        <v>0</v>
      </c>
      <c r="AN1770" s="21">
        <v>0</v>
      </c>
      <c r="AO1770" s="21">
        <v>0</v>
      </c>
      <c r="AP1770" s="21">
        <v>0</v>
      </c>
      <c r="AQ1770" s="21">
        <v>0</v>
      </c>
      <c r="AR1770" s="21">
        <v>0</v>
      </c>
      <c r="AS1770" s="21">
        <v>0</v>
      </c>
      <c r="AT1770" s="21">
        <v>0</v>
      </c>
      <c r="AU1770" s="21">
        <v>0</v>
      </c>
      <c r="AV1770" s="21">
        <v>0</v>
      </c>
      <c r="AW1770" s="21">
        <v>0</v>
      </c>
      <c r="AX1770" s="21">
        <v>0</v>
      </c>
      <c r="AY1770" s="21">
        <v>0</v>
      </c>
      <c r="AZ1770" s="21">
        <v>0</v>
      </c>
      <c r="BA1770" s="21">
        <v>0</v>
      </c>
      <c r="BB1770" s="21">
        <v>0</v>
      </c>
      <c r="BC1770" s="21">
        <v>0</v>
      </c>
      <c r="BD1770" s="21">
        <v>0</v>
      </c>
      <c r="BE1770" s="21"/>
      <c r="BF1770" s="89"/>
    </row>
    <row r="1771" spans="1:58">
      <c r="A1771" s="18">
        <f ca="1">OFFSET(A1771,-1,0)+1</f>
        <v>198</v>
      </c>
      <c r="B1771" t="s">
        <v>3278</v>
      </c>
      <c r="C1771" s="28" t="b">
        <v>1</v>
      </c>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c r="AV1771" s="11"/>
      <c r="AW1771" s="11"/>
      <c r="AX1771" s="11"/>
      <c r="AY1771" s="11"/>
      <c r="AZ1771" s="11"/>
      <c r="BA1771" s="11"/>
      <c r="BB1771" s="11"/>
      <c r="BC1771" s="11"/>
      <c r="BD1771" s="11"/>
      <c r="BE1771" s="11"/>
    </row>
    <row r="1772" spans="1:58">
      <c r="A1772" s="18">
        <f t="shared" ref="A1772:A1836" ca="1" si="409">OFFSET(A1772,-1,0)+1</f>
        <v>199</v>
      </c>
      <c r="B1772" t="s">
        <v>3278</v>
      </c>
      <c r="C1772" s="28" t="b">
        <v>1</v>
      </c>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c r="AV1772" s="11"/>
      <c r="AW1772" s="11"/>
      <c r="AX1772" s="11"/>
      <c r="AY1772" s="11"/>
      <c r="AZ1772" s="11"/>
      <c r="BA1772" s="11"/>
      <c r="BB1772" s="11"/>
      <c r="BC1772" s="11"/>
      <c r="BD1772" s="11"/>
      <c r="BE1772" s="11"/>
    </row>
    <row r="1773" spans="1:58">
      <c r="A1773" s="18">
        <f t="shared" ca="1" si="409"/>
        <v>200</v>
      </c>
      <c r="B1773" t="s">
        <v>3279</v>
      </c>
      <c r="C1773" s="28" t="b">
        <v>1</v>
      </c>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c r="AV1773" s="11"/>
      <c r="AW1773" s="11"/>
      <c r="AX1773" s="11"/>
      <c r="AY1773" s="11"/>
      <c r="AZ1773" s="11"/>
      <c r="BA1773" s="11"/>
      <c r="BB1773" s="11"/>
      <c r="BC1773" s="11"/>
      <c r="BD1773" s="11"/>
      <c r="BE1773" s="11"/>
    </row>
    <row r="1774" spans="1:58">
      <c r="A1774" s="18">
        <f t="shared" ca="1" si="409"/>
        <v>201</v>
      </c>
      <c r="B1774" t="s">
        <v>3279</v>
      </c>
      <c r="C1774" s="28" t="b">
        <v>1</v>
      </c>
      <c r="D1774" s="11"/>
      <c r="E1774" s="11"/>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c r="AV1774" s="11"/>
      <c r="AW1774" s="11"/>
      <c r="AX1774" s="11"/>
      <c r="AY1774" s="11"/>
      <c r="AZ1774" s="11"/>
      <c r="BA1774" s="11"/>
      <c r="BB1774" s="11"/>
      <c r="BC1774" s="11"/>
      <c r="BD1774" s="11"/>
      <c r="BE1774" s="11"/>
    </row>
    <row r="1775" spans="1:58">
      <c r="A1775" s="18">
        <f t="shared" ca="1" si="409"/>
        <v>202</v>
      </c>
      <c r="B1775" t="s">
        <v>3280</v>
      </c>
      <c r="C1775" s="28" t="b">
        <v>1</v>
      </c>
      <c r="D1775" s="11"/>
      <c r="E1775" s="11"/>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c r="AV1775" s="11"/>
      <c r="AW1775" s="11"/>
      <c r="AX1775" s="11"/>
      <c r="AY1775" s="11"/>
      <c r="AZ1775" s="11"/>
      <c r="BA1775" s="11"/>
      <c r="BB1775" s="11"/>
      <c r="BC1775" s="11"/>
      <c r="BD1775" s="11"/>
      <c r="BE1775" s="11"/>
    </row>
    <row r="1776" spans="1:58">
      <c r="A1776" s="18">
        <f t="shared" ca="1" si="409"/>
        <v>203</v>
      </c>
      <c r="B1776" t="s">
        <v>3280</v>
      </c>
      <c r="C1776" s="28" t="b">
        <v>1</v>
      </c>
      <c r="D1776" s="11"/>
      <c r="E1776" s="11"/>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c r="AV1776" s="11"/>
      <c r="AW1776" s="11"/>
      <c r="AX1776" s="11"/>
      <c r="AY1776" s="11"/>
      <c r="AZ1776" s="11"/>
      <c r="BA1776" s="11"/>
      <c r="BB1776" s="11"/>
      <c r="BC1776" s="11"/>
      <c r="BD1776" s="11"/>
      <c r="BE1776" s="11"/>
    </row>
    <row r="1777" spans="1:57">
      <c r="A1777" s="18">
        <f t="shared" ca="1" si="409"/>
        <v>204</v>
      </c>
      <c r="B1777" t="s">
        <v>3281</v>
      </c>
      <c r="C1777" s="28" t="b">
        <v>1</v>
      </c>
      <c r="D1777" s="11"/>
      <c r="E1777" s="11"/>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c r="AV1777" s="11"/>
      <c r="AW1777" s="11"/>
      <c r="AX1777" s="11"/>
      <c r="AY1777" s="11"/>
      <c r="AZ1777" s="11"/>
      <c r="BA1777" s="11"/>
      <c r="BB1777" s="11"/>
      <c r="BC1777" s="11"/>
      <c r="BD1777" s="11"/>
      <c r="BE1777" s="11"/>
    </row>
    <row r="1778" spans="1:57">
      <c r="A1778" s="18">
        <f t="shared" ca="1" si="409"/>
        <v>205</v>
      </c>
      <c r="B1778" t="s">
        <v>3281</v>
      </c>
      <c r="C1778" s="28" t="b">
        <v>1</v>
      </c>
      <c r="D1778" s="11"/>
      <c r="E1778" s="11"/>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c r="AV1778" s="11"/>
      <c r="AW1778" s="11"/>
      <c r="AX1778" s="11"/>
      <c r="AY1778" s="11"/>
      <c r="AZ1778" s="11"/>
      <c r="BA1778" s="11"/>
      <c r="BB1778" s="11"/>
      <c r="BC1778" s="11"/>
      <c r="BD1778" s="11"/>
      <c r="BE1778" s="11"/>
    </row>
    <row r="1779" spans="1:57">
      <c r="A1779" s="18">
        <f ca="1">OFFSET(A1779,-1,0)+1</f>
        <v>206</v>
      </c>
      <c r="B1779" t="s">
        <v>3282</v>
      </c>
      <c r="C1779" s="28" t="b">
        <v>1</v>
      </c>
      <c r="D1779" s="11"/>
      <c r="E1779" s="11"/>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c r="AV1779" s="11"/>
      <c r="AW1779" s="11"/>
      <c r="AX1779" s="11"/>
      <c r="AY1779" s="11"/>
      <c r="AZ1779" s="11"/>
      <c r="BA1779" s="11"/>
      <c r="BB1779" s="11"/>
      <c r="BC1779" s="11"/>
      <c r="BD1779" s="11"/>
      <c r="BE1779" s="11"/>
    </row>
    <row r="1780" spans="1:57">
      <c r="A1780" s="18">
        <f t="shared" ca="1" si="409"/>
        <v>207</v>
      </c>
      <c r="B1780" t="s">
        <v>3282</v>
      </c>
      <c r="C1780" s="28" t="b">
        <v>1</v>
      </c>
      <c r="D1780" s="11"/>
      <c r="E1780" s="11"/>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c r="AV1780" s="11"/>
      <c r="AW1780" s="11"/>
      <c r="AX1780" s="11"/>
      <c r="AY1780" s="11"/>
      <c r="AZ1780" s="11"/>
      <c r="BA1780" s="11"/>
      <c r="BB1780" s="11"/>
      <c r="BC1780" s="11"/>
      <c r="BD1780" s="11"/>
      <c r="BE1780" s="11"/>
    </row>
    <row r="1781" spans="1:57">
      <c r="A1781" s="18">
        <f t="shared" ca="1" si="409"/>
        <v>208</v>
      </c>
      <c r="B1781" t="s">
        <v>3283</v>
      </c>
      <c r="C1781" s="28" t="b">
        <v>1</v>
      </c>
      <c r="D1781" s="11"/>
      <c r="E1781" s="11"/>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c r="AV1781" s="11"/>
      <c r="AW1781" s="11"/>
      <c r="AX1781" s="11"/>
      <c r="AY1781" s="11"/>
      <c r="AZ1781" s="11"/>
      <c r="BA1781" s="11"/>
      <c r="BB1781" s="11"/>
      <c r="BC1781" s="11"/>
      <c r="BD1781" s="11"/>
      <c r="BE1781" s="11"/>
    </row>
    <row r="1782" spans="1:57">
      <c r="A1782" s="18">
        <f t="shared" ca="1" si="409"/>
        <v>209</v>
      </c>
      <c r="B1782" t="s">
        <v>3283</v>
      </c>
      <c r="C1782" s="28" t="b">
        <v>1</v>
      </c>
      <c r="D1782" s="11"/>
      <c r="E1782" s="11"/>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c r="AV1782" s="11"/>
      <c r="AW1782" s="11"/>
      <c r="AX1782" s="11"/>
      <c r="AY1782" s="11"/>
      <c r="AZ1782" s="11"/>
      <c r="BA1782" s="11"/>
      <c r="BB1782" s="11"/>
      <c r="BC1782" s="11"/>
      <c r="BD1782" s="11"/>
      <c r="BE1782" s="11"/>
    </row>
    <row r="1783" spans="1:57">
      <c r="A1783" s="18">
        <f t="shared" ca="1" si="409"/>
        <v>210</v>
      </c>
      <c r="B1783" t="s">
        <v>3284</v>
      </c>
      <c r="C1783" s="28" t="b">
        <v>1</v>
      </c>
      <c r="D1783" s="11"/>
      <c r="E1783" s="11"/>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c r="AV1783" s="11"/>
      <c r="AW1783" s="11"/>
      <c r="AX1783" s="11"/>
      <c r="AY1783" s="11"/>
      <c r="AZ1783" s="11"/>
      <c r="BA1783" s="11"/>
      <c r="BB1783" s="11"/>
      <c r="BC1783" s="11"/>
      <c r="BD1783" s="11"/>
      <c r="BE1783" s="11"/>
    </row>
    <row r="1784" spans="1:57">
      <c r="A1784" s="18">
        <f t="shared" ca="1" si="409"/>
        <v>211</v>
      </c>
      <c r="B1784" t="s">
        <v>3284</v>
      </c>
      <c r="C1784" s="28" t="b">
        <v>1</v>
      </c>
      <c r="D1784" s="11"/>
      <c r="E1784" s="11"/>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c r="AV1784" s="11"/>
      <c r="AW1784" s="11"/>
      <c r="AX1784" s="11"/>
      <c r="AY1784" s="11"/>
      <c r="AZ1784" s="11"/>
      <c r="BA1784" s="11"/>
      <c r="BB1784" s="11"/>
      <c r="BC1784" s="11"/>
      <c r="BD1784" s="11"/>
      <c r="BE1784" s="11"/>
    </row>
    <row r="1785" spans="1:57">
      <c r="A1785" s="18">
        <f t="shared" ca="1" si="409"/>
        <v>212</v>
      </c>
      <c r="B1785" t="s">
        <v>3285</v>
      </c>
      <c r="C1785" s="28" t="b">
        <v>1</v>
      </c>
      <c r="D1785" s="11"/>
      <c r="E1785" s="11"/>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c r="AV1785" s="11"/>
      <c r="AW1785" s="11"/>
      <c r="AX1785" s="11"/>
      <c r="AY1785" s="11"/>
      <c r="AZ1785" s="11"/>
      <c r="BA1785" s="11"/>
      <c r="BB1785" s="11"/>
      <c r="BC1785" s="11"/>
      <c r="BD1785" s="11"/>
      <c r="BE1785" s="11"/>
    </row>
    <row r="1786" spans="1:57">
      <c r="A1786" s="18">
        <f t="shared" ca="1" si="409"/>
        <v>213</v>
      </c>
      <c r="B1786" t="s">
        <v>3285</v>
      </c>
      <c r="C1786" s="28" t="b">
        <v>1</v>
      </c>
      <c r="D1786" s="11"/>
      <c r="E1786" s="11"/>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c r="AV1786" s="11"/>
      <c r="AW1786" s="11"/>
      <c r="AX1786" s="11"/>
      <c r="AY1786" s="11"/>
      <c r="AZ1786" s="11"/>
      <c r="BA1786" s="11"/>
      <c r="BB1786" s="11"/>
      <c r="BC1786" s="11"/>
      <c r="BD1786" s="11"/>
      <c r="BE1786" s="11"/>
    </row>
    <row r="1787" spans="1:57">
      <c r="A1787" s="18">
        <f ca="1">OFFSET(A1787,-1,0)+1</f>
        <v>214</v>
      </c>
      <c r="B1787" t="s">
        <v>3313</v>
      </c>
      <c r="C1787" s="28"/>
      <c r="D1787" s="11"/>
      <c r="E1787" s="11"/>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c r="AV1787" s="11"/>
      <c r="AW1787" s="11"/>
      <c r="AX1787" s="11"/>
      <c r="AY1787" s="11"/>
      <c r="AZ1787" s="11"/>
      <c r="BA1787" s="11"/>
      <c r="BB1787" s="11"/>
      <c r="BC1787" s="11"/>
      <c r="BD1787" s="11"/>
      <c r="BE1787" s="11"/>
    </row>
    <row r="1788" spans="1:57">
      <c r="A1788" s="18">
        <f t="shared" ca="1" si="409"/>
        <v>215</v>
      </c>
      <c r="B1788" t="s">
        <v>3313</v>
      </c>
      <c r="C1788" s="28"/>
      <c r="D1788" s="11"/>
      <c r="E1788" s="11"/>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c r="AV1788" s="11"/>
      <c r="AW1788" s="11"/>
      <c r="AX1788" s="11"/>
      <c r="AY1788" s="11"/>
      <c r="AZ1788" s="11"/>
      <c r="BA1788" s="11"/>
      <c r="BB1788" s="11"/>
      <c r="BC1788" s="11"/>
      <c r="BD1788" s="11"/>
      <c r="BE1788" s="11"/>
    </row>
    <row r="1789" spans="1:57">
      <c r="A1789" s="18">
        <f t="shared" ca="1" si="409"/>
        <v>216</v>
      </c>
      <c r="B1789" t="s">
        <v>3314</v>
      </c>
      <c r="C1789" s="28"/>
      <c r="D1789" s="11"/>
      <c r="E1789" s="11"/>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c r="AV1789" s="11"/>
      <c r="AW1789" s="11"/>
      <c r="AX1789" s="11"/>
      <c r="AY1789" s="11"/>
      <c r="AZ1789" s="11"/>
      <c r="BA1789" s="11"/>
      <c r="BB1789" s="11"/>
      <c r="BC1789" s="11"/>
      <c r="BD1789" s="11"/>
      <c r="BE1789" s="11"/>
    </row>
    <row r="1790" spans="1:57">
      <c r="A1790" s="18">
        <f t="shared" ca="1" si="409"/>
        <v>217</v>
      </c>
      <c r="B1790" t="s">
        <v>3314</v>
      </c>
      <c r="C1790" s="28"/>
      <c r="D1790" s="11"/>
      <c r="E1790" s="11"/>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c r="AV1790" s="11"/>
      <c r="AW1790" s="11"/>
      <c r="AX1790" s="11"/>
      <c r="AY1790" s="11"/>
      <c r="AZ1790" s="11"/>
      <c r="BA1790" s="11"/>
      <c r="BB1790" s="11"/>
      <c r="BC1790" s="11"/>
      <c r="BD1790" s="11"/>
      <c r="BE1790" s="11"/>
    </row>
    <row r="1791" spans="1:57">
      <c r="A1791" s="18">
        <f t="shared" ca="1" si="409"/>
        <v>218</v>
      </c>
      <c r="B1791" t="s">
        <v>3315</v>
      </c>
      <c r="C1791" s="28"/>
      <c r="D1791" s="11"/>
      <c r="E1791" s="11"/>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c r="AV1791" s="11"/>
      <c r="AW1791" s="11"/>
      <c r="AX1791" s="11"/>
      <c r="AY1791" s="11"/>
      <c r="AZ1791" s="11"/>
      <c r="BA1791" s="11"/>
      <c r="BB1791" s="11"/>
      <c r="BC1791" s="11"/>
      <c r="BD1791" s="11"/>
      <c r="BE1791" s="11"/>
    </row>
    <row r="1792" spans="1:57">
      <c r="A1792" s="18">
        <f t="shared" ca="1" si="409"/>
        <v>219</v>
      </c>
      <c r="B1792" t="s">
        <v>3315</v>
      </c>
      <c r="C1792" s="28"/>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c r="AV1792" s="11"/>
      <c r="AW1792" s="11"/>
      <c r="AX1792" s="11"/>
      <c r="AY1792" s="11"/>
      <c r="AZ1792" s="11"/>
      <c r="BA1792" s="11"/>
      <c r="BB1792" s="11"/>
      <c r="BC1792" s="11"/>
      <c r="BD1792" s="11"/>
      <c r="BE1792" s="11"/>
    </row>
    <row r="1793" spans="1:57">
      <c r="A1793" s="18">
        <f t="shared" ca="1" si="409"/>
        <v>220</v>
      </c>
      <c r="B1793" t="s">
        <v>3316</v>
      </c>
      <c r="C1793" s="28" t="b">
        <v>1</v>
      </c>
      <c r="D1793" s="11"/>
      <c r="E1793" s="11"/>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c r="AV1793" s="11"/>
      <c r="AW1793" s="11"/>
      <c r="AX1793" s="11"/>
      <c r="AY1793" s="11"/>
      <c r="AZ1793" s="11"/>
      <c r="BA1793" s="11"/>
      <c r="BB1793" s="11"/>
      <c r="BC1793" s="11"/>
      <c r="BD1793" s="11"/>
      <c r="BE1793" s="11"/>
    </row>
    <row r="1794" spans="1:57">
      <c r="A1794" s="18">
        <f t="shared" ca="1" si="409"/>
        <v>221</v>
      </c>
      <c r="B1794" t="s">
        <v>3316</v>
      </c>
      <c r="C1794" s="28" t="b">
        <v>1</v>
      </c>
      <c r="D1794" s="11"/>
      <c r="E1794" s="11"/>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c r="AV1794" s="11"/>
      <c r="AW1794" s="11"/>
      <c r="AX1794" s="11"/>
      <c r="AY1794" s="11"/>
      <c r="AZ1794" s="11"/>
      <c r="BA1794" s="11"/>
      <c r="BB1794" s="11"/>
      <c r="BC1794" s="11"/>
      <c r="BD1794" s="11"/>
      <c r="BE1794" s="11"/>
    </row>
    <row r="1795" spans="1:57">
      <c r="A1795" s="18">
        <f ca="1">OFFSET(A1795,-1,0)+1</f>
        <v>222</v>
      </c>
      <c r="B1795" t="s">
        <v>3320</v>
      </c>
      <c r="C1795" s="28"/>
      <c r="D1795" s="11"/>
      <c r="E1795" s="11"/>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c r="AV1795" s="11"/>
      <c r="AW1795" s="11"/>
      <c r="AX1795" s="11"/>
      <c r="AY1795" s="11"/>
      <c r="AZ1795" s="11"/>
      <c r="BA1795" s="11"/>
      <c r="BB1795" s="11"/>
      <c r="BC1795" s="11"/>
      <c r="BD1795" s="11"/>
      <c r="BE1795" s="11"/>
    </row>
    <row r="1796" spans="1:57">
      <c r="A1796" s="18">
        <f t="shared" ca="1" si="409"/>
        <v>223</v>
      </c>
      <c r="B1796" t="s">
        <v>3320</v>
      </c>
      <c r="C1796" s="28"/>
      <c r="D1796" s="11"/>
      <c r="E1796" s="11"/>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c r="AV1796" s="11"/>
      <c r="AW1796" s="11"/>
      <c r="AX1796" s="11"/>
      <c r="AY1796" s="11"/>
      <c r="AZ1796" s="11"/>
      <c r="BA1796" s="11"/>
      <c r="BB1796" s="11"/>
      <c r="BC1796" s="11"/>
      <c r="BD1796" s="11"/>
      <c r="BE1796" s="11"/>
    </row>
    <row r="1797" spans="1:57">
      <c r="A1797" s="18">
        <f t="shared" ca="1" si="409"/>
        <v>224</v>
      </c>
      <c r="B1797" t="s">
        <v>3321</v>
      </c>
      <c r="C1797" s="28"/>
      <c r="D1797" s="11"/>
      <c r="E1797" s="11"/>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c r="AV1797" s="11"/>
      <c r="AW1797" s="11"/>
      <c r="AX1797" s="11"/>
      <c r="AY1797" s="11"/>
      <c r="AZ1797" s="11"/>
      <c r="BA1797" s="11"/>
      <c r="BB1797" s="11"/>
      <c r="BC1797" s="11"/>
      <c r="BD1797" s="11"/>
      <c r="BE1797" s="11"/>
    </row>
    <row r="1798" spans="1:57">
      <c r="A1798" s="18">
        <f t="shared" ca="1" si="409"/>
        <v>225</v>
      </c>
      <c r="B1798" t="s">
        <v>3321</v>
      </c>
      <c r="C1798" s="28"/>
      <c r="D1798" s="11"/>
      <c r="E1798" s="11"/>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c r="AV1798" s="11"/>
      <c r="AW1798" s="11"/>
      <c r="AX1798" s="11"/>
      <c r="AY1798" s="11"/>
      <c r="AZ1798" s="11"/>
      <c r="BA1798" s="11"/>
      <c r="BB1798" s="11"/>
      <c r="BC1798" s="11"/>
      <c r="BD1798" s="11"/>
      <c r="BE1798" s="11"/>
    </row>
    <row r="1799" spans="1:57">
      <c r="A1799" s="18">
        <f t="shared" ca="1" si="409"/>
        <v>226</v>
      </c>
      <c r="B1799" t="s">
        <v>3322</v>
      </c>
      <c r="C1799" s="28"/>
      <c r="D1799" s="11"/>
      <c r="E1799" s="11"/>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c r="AV1799" s="11"/>
      <c r="AW1799" s="11"/>
      <c r="AX1799" s="11"/>
      <c r="AY1799" s="11"/>
      <c r="AZ1799" s="11"/>
      <c r="BA1799" s="11"/>
      <c r="BB1799" s="11"/>
      <c r="BC1799" s="11"/>
      <c r="BD1799" s="11"/>
      <c r="BE1799" s="11"/>
    </row>
    <row r="1800" spans="1:57">
      <c r="A1800" s="18">
        <f t="shared" ca="1" si="409"/>
        <v>227</v>
      </c>
      <c r="B1800" t="s">
        <v>3322</v>
      </c>
      <c r="C1800" s="28"/>
      <c r="D1800" s="11"/>
      <c r="E1800" s="11"/>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c r="AV1800" s="11"/>
      <c r="AW1800" s="11"/>
      <c r="AX1800" s="11"/>
      <c r="AY1800" s="11"/>
      <c r="AZ1800" s="11"/>
      <c r="BA1800" s="11"/>
      <c r="BB1800" s="11"/>
      <c r="BC1800" s="11"/>
      <c r="BD1800" s="11"/>
      <c r="BE1800" s="11"/>
    </row>
    <row r="1801" spans="1:57">
      <c r="A1801" s="18">
        <f t="shared" ca="1" si="409"/>
        <v>228</v>
      </c>
      <c r="B1801" t="s">
        <v>3323</v>
      </c>
      <c r="C1801" s="28" t="b">
        <v>1</v>
      </c>
      <c r="D1801" s="11"/>
      <c r="E1801" s="11"/>
      <c r="F1801" s="11"/>
      <c r="G1801" s="11"/>
      <c r="H1801" s="11"/>
      <c r="I1801" s="11"/>
      <c r="J1801" s="11"/>
      <c r="K1801" s="11"/>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c r="AV1801" s="11"/>
      <c r="AW1801" s="11"/>
      <c r="AX1801" s="11"/>
      <c r="AY1801" s="11"/>
      <c r="AZ1801" s="11"/>
      <c r="BA1801" s="11"/>
      <c r="BB1801" s="11"/>
      <c r="BC1801" s="11"/>
      <c r="BD1801" s="11"/>
      <c r="BE1801" s="11"/>
    </row>
    <row r="1802" spans="1:57">
      <c r="A1802" s="18">
        <f t="shared" ca="1" si="409"/>
        <v>229</v>
      </c>
      <c r="B1802" t="s">
        <v>3323</v>
      </c>
      <c r="C1802" s="28" t="b">
        <v>1</v>
      </c>
      <c r="D1802" s="11"/>
      <c r="E1802" s="11"/>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c r="AV1802" s="11"/>
      <c r="AW1802" s="11"/>
      <c r="AX1802" s="11"/>
      <c r="AY1802" s="11"/>
      <c r="AZ1802" s="11"/>
      <c r="BA1802" s="11"/>
      <c r="BB1802" s="11"/>
      <c r="BC1802" s="11"/>
      <c r="BD1802" s="11"/>
      <c r="BE1802" s="11"/>
    </row>
    <row r="1803" spans="1:57">
      <c r="A1803" s="18">
        <f t="shared" ca="1" si="409"/>
        <v>230</v>
      </c>
      <c r="B1803" t="s">
        <v>3324</v>
      </c>
      <c r="C1803" s="28"/>
      <c r="D1803" s="11"/>
      <c r="E1803" s="11"/>
      <c r="F1803" s="11"/>
      <c r="G1803" s="11"/>
      <c r="H1803" s="11"/>
      <c r="I1803" s="11"/>
      <c r="J1803" s="11"/>
      <c r="K1803" s="11"/>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c r="AV1803" s="11"/>
      <c r="AW1803" s="11"/>
      <c r="AX1803" s="11"/>
      <c r="AY1803" s="11"/>
      <c r="AZ1803" s="11"/>
      <c r="BA1803" s="11"/>
      <c r="BB1803" s="11"/>
      <c r="BC1803" s="11"/>
      <c r="BD1803" s="11"/>
      <c r="BE1803" s="11"/>
    </row>
    <row r="1804" spans="1:57">
      <c r="A1804" s="18">
        <f t="shared" ca="1" si="409"/>
        <v>231</v>
      </c>
      <c r="B1804" t="s">
        <v>3324</v>
      </c>
      <c r="C1804" s="28"/>
      <c r="D1804" s="11"/>
      <c r="E1804" s="11"/>
      <c r="F1804" s="11"/>
      <c r="G1804" s="11"/>
      <c r="H1804" s="11"/>
      <c r="I1804" s="11"/>
      <c r="J1804" s="11"/>
      <c r="K1804" s="11"/>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c r="AV1804" s="11"/>
      <c r="AW1804" s="11"/>
      <c r="AX1804" s="11"/>
      <c r="AY1804" s="11"/>
      <c r="AZ1804" s="11"/>
      <c r="BA1804" s="11"/>
      <c r="BB1804" s="11"/>
      <c r="BC1804" s="11"/>
      <c r="BD1804" s="11"/>
      <c r="BE1804" s="11"/>
    </row>
    <row r="1805" spans="1:57">
      <c r="A1805" s="18">
        <f t="shared" ca="1" si="409"/>
        <v>232</v>
      </c>
      <c r="B1805" t="s">
        <v>3286</v>
      </c>
      <c r="C1805" s="28" t="b">
        <v>1</v>
      </c>
      <c r="D1805" s="11"/>
      <c r="E1805" s="11"/>
      <c r="F1805" s="11"/>
      <c r="G1805" s="11"/>
      <c r="H1805" s="11"/>
      <c r="I1805" s="11"/>
      <c r="J1805" s="11"/>
      <c r="K1805" s="11"/>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c r="AV1805" s="11"/>
      <c r="AW1805" s="11"/>
      <c r="AX1805" s="11"/>
      <c r="AY1805" s="11"/>
      <c r="AZ1805" s="11"/>
      <c r="BA1805" s="11"/>
      <c r="BB1805" s="11"/>
      <c r="BC1805" s="11"/>
      <c r="BD1805" s="11"/>
      <c r="BE1805" s="11"/>
    </row>
    <row r="1806" spans="1:57">
      <c r="A1806" s="18">
        <f t="shared" ca="1" si="409"/>
        <v>233</v>
      </c>
      <c r="B1806" t="s">
        <v>3286</v>
      </c>
      <c r="C1806" s="28" t="b">
        <v>1</v>
      </c>
      <c r="D1806" s="11"/>
      <c r="E1806" s="11"/>
      <c r="F1806" s="11"/>
      <c r="G1806" s="11"/>
      <c r="H1806" s="11"/>
      <c r="I1806" s="11"/>
      <c r="J1806" s="11"/>
      <c r="K1806" s="11"/>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c r="AV1806" s="11"/>
      <c r="AW1806" s="11"/>
      <c r="AX1806" s="11"/>
      <c r="AY1806" s="11"/>
      <c r="AZ1806" s="11"/>
      <c r="BA1806" s="11"/>
      <c r="BB1806" s="11"/>
      <c r="BC1806" s="11"/>
      <c r="BD1806" s="11"/>
      <c r="BE1806" s="11"/>
    </row>
    <row r="1807" spans="1:57">
      <c r="A1807" s="18">
        <f t="shared" ca="1" si="409"/>
        <v>234</v>
      </c>
      <c r="B1807" t="s">
        <v>3325</v>
      </c>
      <c r="C1807" s="28"/>
      <c r="D1807" s="11"/>
      <c r="E1807" s="11"/>
      <c r="F1807" s="11"/>
      <c r="G1807" s="11"/>
      <c r="H1807" s="11"/>
      <c r="I1807" s="11"/>
      <c r="J1807" s="11"/>
      <c r="K1807" s="11"/>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c r="AV1807" s="11"/>
      <c r="AW1807" s="11"/>
      <c r="AX1807" s="11"/>
      <c r="AY1807" s="11"/>
      <c r="AZ1807" s="11"/>
      <c r="BA1807" s="11"/>
      <c r="BB1807" s="11"/>
      <c r="BC1807" s="11"/>
      <c r="BD1807" s="11"/>
      <c r="BE1807" s="11"/>
    </row>
    <row r="1808" spans="1:57">
      <c r="A1808" s="18">
        <f t="shared" ca="1" si="409"/>
        <v>235</v>
      </c>
      <c r="B1808" t="s">
        <v>3325</v>
      </c>
      <c r="C1808" s="28"/>
      <c r="D1808" s="11"/>
      <c r="E1808" s="11"/>
      <c r="F1808" s="11"/>
      <c r="G1808" s="11"/>
      <c r="H1808" s="11"/>
      <c r="I1808" s="11"/>
      <c r="J1808" s="11"/>
      <c r="K1808" s="11"/>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c r="AV1808" s="11"/>
      <c r="AW1808" s="11"/>
      <c r="AX1808" s="11"/>
      <c r="AY1808" s="11"/>
      <c r="AZ1808" s="11"/>
      <c r="BA1808" s="11"/>
      <c r="BB1808" s="11"/>
      <c r="BC1808" s="11"/>
      <c r="BD1808" s="11"/>
      <c r="BE1808" s="11"/>
    </row>
    <row r="1809" spans="1:57">
      <c r="A1809" s="18">
        <f t="shared" ca="1" si="409"/>
        <v>236</v>
      </c>
      <c r="B1809" t="s">
        <v>1838</v>
      </c>
      <c r="C1809" s="28" t="b">
        <v>1</v>
      </c>
      <c r="D1809" s="11"/>
      <c r="E1809" s="11"/>
      <c r="F1809" s="11"/>
      <c r="G1809" s="11"/>
      <c r="H1809" s="11"/>
      <c r="I1809" s="11"/>
      <c r="J1809" s="11"/>
      <c r="K1809" s="11"/>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c r="AV1809" s="11"/>
      <c r="AW1809" s="11"/>
      <c r="AX1809" s="11"/>
      <c r="AY1809" s="11"/>
      <c r="AZ1809" s="11"/>
      <c r="BA1809" s="11"/>
      <c r="BB1809" s="11"/>
      <c r="BC1809" s="11"/>
      <c r="BD1809" s="11"/>
      <c r="BE1809" s="11"/>
    </row>
    <row r="1810" spans="1:57">
      <c r="A1810" s="18">
        <f t="shared" ca="1" si="409"/>
        <v>237</v>
      </c>
      <c r="B1810" t="s">
        <v>1838</v>
      </c>
      <c r="C1810" s="28" t="b">
        <v>1</v>
      </c>
      <c r="D1810" s="11"/>
      <c r="E1810" s="11"/>
      <c r="F1810" s="11"/>
      <c r="G1810" s="11"/>
      <c r="H1810" s="11"/>
      <c r="I1810" s="11"/>
      <c r="J1810" s="11"/>
      <c r="K1810" s="11"/>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c r="AV1810" s="11"/>
      <c r="AW1810" s="11"/>
      <c r="AX1810" s="11"/>
      <c r="AY1810" s="11"/>
      <c r="AZ1810" s="11"/>
      <c r="BA1810" s="11"/>
      <c r="BB1810" s="11"/>
      <c r="BC1810" s="11"/>
      <c r="BD1810" s="11"/>
      <c r="BE1810" s="11"/>
    </row>
    <row r="1811" spans="1:57">
      <c r="A1811" s="18">
        <f t="shared" ca="1" si="409"/>
        <v>238</v>
      </c>
      <c r="B1811" t="s">
        <v>3326</v>
      </c>
      <c r="C1811" s="28"/>
      <c r="D1811" s="11"/>
      <c r="E1811" s="11"/>
      <c r="F1811" s="11"/>
      <c r="G1811" s="11"/>
      <c r="H1811" s="11"/>
      <c r="I1811" s="11"/>
      <c r="J1811" s="11"/>
      <c r="K1811" s="11"/>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c r="AV1811" s="11"/>
      <c r="AW1811" s="11"/>
      <c r="AX1811" s="11"/>
      <c r="AY1811" s="11"/>
      <c r="AZ1811" s="11"/>
      <c r="BA1811" s="11"/>
      <c r="BB1811" s="11"/>
      <c r="BC1811" s="11"/>
      <c r="BD1811" s="11"/>
      <c r="BE1811" s="11"/>
    </row>
    <row r="1812" spans="1:57">
      <c r="A1812" s="18">
        <f t="shared" ca="1" si="409"/>
        <v>239</v>
      </c>
      <c r="B1812" t="s">
        <v>3326</v>
      </c>
      <c r="C1812" s="28"/>
      <c r="D1812" s="11"/>
      <c r="E1812" s="11"/>
      <c r="F1812" s="11"/>
      <c r="G1812" s="11"/>
      <c r="H1812" s="11"/>
      <c r="I1812" s="11"/>
      <c r="J1812" s="11"/>
      <c r="K1812" s="11"/>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c r="AV1812" s="11"/>
      <c r="AW1812" s="11"/>
      <c r="AX1812" s="11"/>
      <c r="AY1812" s="11"/>
      <c r="AZ1812" s="11"/>
      <c r="BA1812" s="11"/>
      <c r="BB1812" s="11"/>
      <c r="BC1812" s="11"/>
      <c r="BD1812" s="11"/>
      <c r="BE1812" s="11"/>
    </row>
    <row r="1813" spans="1:57">
      <c r="A1813" s="18">
        <f t="shared" ca="1" si="409"/>
        <v>240</v>
      </c>
      <c r="B1813" t="s">
        <v>1839</v>
      </c>
      <c r="C1813" s="28" t="b">
        <v>1</v>
      </c>
      <c r="D1813" s="11"/>
      <c r="E1813" s="11"/>
      <c r="F1813" s="11"/>
      <c r="G1813" s="11"/>
      <c r="H1813" s="11"/>
      <c r="I1813" s="11"/>
      <c r="J1813" s="11"/>
      <c r="K1813" s="11"/>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c r="AV1813" s="11"/>
      <c r="AW1813" s="11"/>
      <c r="AX1813" s="11"/>
      <c r="AY1813" s="11"/>
      <c r="AZ1813" s="11"/>
      <c r="BA1813" s="11"/>
      <c r="BB1813" s="11"/>
      <c r="BC1813" s="11"/>
      <c r="BD1813" s="11"/>
      <c r="BE1813" s="11"/>
    </row>
    <row r="1814" spans="1:57">
      <c r="A1814" s="18">
        <f t="shared" ca="1" si="409"/>
        <v>241</v>
      </c>
      <c r="B1814" t="s">
        <v>1839</v>
      </c>
      <c r="C1814" s="28" t="b">
        <v>1</v>
      </c>
      <c r="D1814" s="11"/>
      <c r="E1814" s="11"/>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c r="AV1814" s="11"/>
      <c r="AW1814" s="11"/>
      <c r="AX1814" s="11"/>
      <c r="AY1814" s="11"/>
      <c r="AZ1814" s="11"/>
      <c r="BA1814" s="11"/>
      <c r="BB1814" s="11"/>
      <c r="BC1814" s="11"/>
      <c r="BD1814" s="11"/>
      <c r="BE1814" s="11"/>
    </row>
    <row r="1815" spans="1:57">
      <c r="A1815" s="18">
        <f t="shared" ca="1" si="409"/>
        <v>242</v>
      </c>
      <c r="B1815" t="s">
        <v>3339</v>
      </c>
      <c r="C1815" s="28"/>
      <c r="D1815" s="11"/>
      <c r="E1815" s="11"/>
      <c r="F1815" s="11"/>
      <c r="G1815" s="11"/>
      <c r="H1815" s="11"/>
      <c r="I1815" s="11"/>
      <c r="J1815" s="11"/>
      <c r="K1815" s="11"/>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c r="AV1815" s="11"/>
      <c r="AW1815" s="11"/>
      <c r="AX1815" s="11"/>
      <c r="AY1815" s="11"/>
      <c r="AZ1815" s="11"/>
      <c r="BA1815" s="11"/>
      <c r="BB1815" s="11"/>
      <c r="BC1815" s="11"/>
      <c r="BD1815" s="11"/>
      <c r="BE1815" s="11"/>
    </row>
    <row r="1816" spans="1:57">
      <c r="A1816" s="18">
        <f t="shared" ca="1" si="409"/>
        <v>243</v>
      </c>
      <c r="B1816" t="s">
        <v>3339</v>
      </c>
      <c r="C1816" s="28"/>
      <c r="D1816" s="11"/>
      <c r="E1816" s="11"/>
      <c r="F1816" s="11"/>
      <c r="G1816" s="11"/>
      <c r="H1816" s="11"/>
      <c r="I1816" s="11"/>
      <c r="J1816" s="11"/>
      <c r="K1816" s="11"/>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c r="AV1816" s="11"/>
      <c r="AW1816" s="11"/>
      <c r="AX1816" s="11"/>
      <c r="AY1816" s="11"/>
      <c r="AZ1816" s="11"/>
      <c r="BA1816" s="11"/>
      <c r="BB1816" s="11"/>
      <c r="BC1816" s="11"/>
      <c r="BD1816" s="11"/>
      <c r="BE1816" s="11"/>
    </row>
    <row r="1817" spans="1:57">
      <c r="A1817" s="18">
        <f t="shared" ca="1" si="409"/>
        <v>244</v>
      </c>
      <c r="B1817" t="s">
        <v>3338</v>
      </c>
      <c r="C1817" s="28"/>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c r="AV1817" s="11"/>
      <c r="AW1817" s="11"/>
      <c r="AX1817" s="11"/>
      <c r="AY1817" s="11"/>
      <c r="AZ1817" s="11"/>
      <c r="BA1817" s="11"/>
      <c r="BB1817" s="11"/>
      <c r="BC1817" s="11"/>
      <c r="BD1817" s="11"/>
      <c r="BE1817" s="11"/>
    </row>
    <row r="1818" spans="1:57">
      <c r="A1818" s="18">
        <f t="shared" ca="1" si="409"/>
        <v>245</v>
      </c>
      <c r="B1818" t="s">
        <v>3338</v>
      </c>
      <c r="C1818" s="28"/>
      <c r="D1818" s="11"/>
      <c r="E1818" s="11"/>
      <c r="F1818" s="11"/>
      <c r="G1818" s="11"/>
      <c r="H1818" s="11"/>
      <c r="I1818" s="11"/>
      <c r="J1818" s="11"/>
      <c r="K1818" s="11"/>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c r="AV1818" s="11"/>
      <c r="AW1818" s="11"/>
      <c r="AX1818" s="11"/>
      <c r="AY1818" s="11"/>
      <c r="AZ1818" s="11"/>
      <c r="BA1818" s="11"/>
      <c r="BB1818" s="11"/>
      <c r="BC1818" s="11"/>
      <c r="BD1818" s="11"/>
      <c r="BE1818" s="11"/>
    </row>
    <row r="1819" spans="1:57">
      <c r="A1819" s="18">
        <f t="shared" ca="1" si="409"/>
        <v>246</v>
      </c>
      <c r="B1819" t="s">
        <v>3327</v>
      </c>
      <c r="C1819" s="28"/>
      <c r="D1819" s="11"/>
      <c r="E1819" s="11"/>
      <c r="F1819" s="11"/>
      <c r="G1819" s="11"/>
      <c r="H1819" s="11"/>
      <c r="I1819" s="11"/>
      <c r="J1819" s="11"/>
      <c r="K1819" s="11"/>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c r="AV1819" s="11"/>
      <c r="AW1819" s="11"/>
      <c r="AX1819" s="11"/>
      <c r="AY1819" s="11"/>
      <c r="AZ1819" s="11"/>
      <c r="BA1819" s="11"/>
      <c r="BB1819" s="11"/>
      <c r="BC1819" s="11"/>
      <c r="BD1819" s="11"/>
      <c r="BE1819" s="11"/>
    </row>
    <row r="1820" spans="1:57">
      <c r="A1820" s="18">
        <f t="shared" ca="1" si="409"/>
        <v>247</v>
      </c>
      <c r="B1820" t="s">
        <v>3327</v>
      </c>
      <c r="C1820" s="28"/>
      <c r="D1820" s="11"/>
      <c r="E1820" s="11"/>
      <c r="F1820" s="11"/>
      <c r="G1820" s="11"/>
      <c r="H1820" s="11"/>
      <c r="I1820" s="11"/>
      <c r="J1820" s="11"/>
      <c r="K1820" s="11"/>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c r="AV1820" s="11"/>
      <c r="AW1820" s="11"/>
      <c r="AX1820" s="11"/>
      <c r="AY1820" s="11"/>
      <c r="AZ1820" s="11"/>
      <c r="BA1820" s="11"/>
      <c r="BB1820" s="11"/>
      <c r="BC1820" s="11"/>
      <c r="BD1820" s="11"/>
      <c r="BE1820" s="11"/>
    </row>
    <row r="1821" spans="1:57">
      <c r="A1821" s="18">
        <f t="shared" ca="1" si="409"/>
        <v>248</v>
      </c>
      <c r="B1821" t="s">
        <v>3287</v>
      </c>
      <c r="C1821" s="28" t="b">
        <v>1</v>
      </c>
      <c r="D1821" s="11"/>
      <c r="E1821" s="11"/>
      <c r="F1821" s="11"/>
      <c r="G1821" s="11"/>
      <c r="H1821" s="11"/>
      <c r="I1821" s="11"/>
      <c r="J1821" s="11"/>
      <c r="K1821" s="11"/>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c r="AV1821" s="11"/>
      <c r="AW1821" s="11"/>
      <c r="AX1821" s="11"/>
      <c r="AY1821" s="11"/>
      <c r="AZ1821" s="11"/>
      <c r="BA1821" s="11"/>
      <c r="BB1821" s="11"/>
      <c r="BC1821" s="11"/>
      <c r="BD1821" s="11"/>
      <c r="BE1821" s="11"/>
    </row>
    <row r="1822" spans="1:57">
      <c r="A1822" s="18">
        <f t="shared" ca="1" si="409"/>
        <v>249</v>
      </c>
      <c r="B1822" t="s">
        <v>3287</v>
      </c>
      <c r="C1822" s="28" t="b">
        <v>1</v>
      </c>
      <c r="D1822" s="11"/>
      <c r="E1822" s="11"/>
      <c r="F1822" s="11"/>
      <c r="G1822" s="11"/>
      <c r="H1822" s="11"/>
      <c r="I1822" s="11"/>
      <c r="J1822" s="11"/>
      <c r="K1822" s="11"/>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c r="AV1822" s="11"/>
      <c r="AW1822" s="11"/>
      <c r="AX1822" s="11"/>
      <c r="AY1822" s="11"/>
      <c r="AZ1822" s="11"/>
      <c r="BA1822" s="11"/>
      <c r="BB1822" s="11"/>
      <c r="BC1822" s="11"/>
      <c r="BD1822" s="11"/>
      <c r="BE1822" s="11"/>
    </row>
    <row r="1823" spans="1:57">
      <c r="A1823" s="18">
        <f t="shared" ca="1" si="409"/>
        <v>250</v>
      </c>
      <c r="B1823" t="s">
        <v>3288</v>
      </c>
      <c r="C1823" s="28" t="b">
        <v>1</v>
      </c>
      <c r="D1823" s="11"/>
      <c r="E1823" s="11"/>
      <c r="F1823" s="11"/>
      <c r="G1823" s="11"/>
      <c r="H1823" s="11"/>
      <c r="I1823" s="11"/>
      <c r="J1823" s="11"/>
      <c r="K1823" s="11"/>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c r="AV1823" s="11"/>
      <c r="AW1823" s="11"/>
      <c r="AX1823" s="11"/>
      <c r="AY1823" s="11"/>
      <c r="AZ1823" s="11"/>
      <c r="BA1823" s="11"/>
      <c r="BB1823" s="11"/>
      <c r="BC1823" s="11"/>
      <c r="BD1823" s="11"/>
      <c r="BE1823" s="11"/>
    </row>
    <row r="1824" spans="1:57">
      <c r="A1824" s="18">
        <f t="shared" ca="1" si="409"/>
        <v>251</v>
      </c>
      <c r="B1824" t="s">
        <v>3288</v>
      </c>
      <c r="C1824" s="28" t="b">
        <v>1</v>
      </c>
      <c r="D1824" s="11"/>
      <c r="E1824" s="11"/>
      <c r="F1824" s="11"/>
      <c r="G1824" s="11"/>
      <c r="H1824" s="11"/>
      <c r="I1824" s="11"/>
      <c r="J1824" s="11"/>
      <c r="K1824" s="11"/>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c r="AV1824" s="11"/>
      <c r="AW1824" s="11"/>
      <c r="AX1824" s="11"/>
      <c r="AY1824" s="11"/>
      <c r="AZ1824" s="11"/>
      <c r="BA1824" s="11"/>
      <c r="BB1824" s="11"/>
      <c r="BC1824" s="11"/>
      <c r="BD1824" s="11"/>
      <c r="BE1824" s="11"/>
    </row>
    <row r="1825" spans="1:57">
      <c r="A1825" s="18">
        <f t="shared" ca="1" si="409"/>
        <v>252</v>
      </c>
      <c r="B1825" t="s">
        <v>3289</v>
      </c>
      <c r="C1825" s="28" t="b">
        <v>1</v>
      </c>
      <c r="D1825" s="11"/>
      <c r="E1825" s="11"/>
      <c r="F1825" s="11"/>
      <c r="G1825" s="11"/>
      <c r="H1825" s="11"/>
      <c r="I1825" s="11"/>
      <c r="J1825" s="11"/>
      <c r="K1825" s="11"/>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c r="AV1825" s="11"/>
      <c r="AW1825" s="11"/>
      <c r="AX1825" s="11"/>
      <c r="AY1825" s="11"/>
      <c r="AZ1825" s="11"/>
      <c r="BA1825" s="11"/>
      <c r="BB1825" s="11"/>
      <c r="BC1825" s="11"/>
      <c r="BD1825" s="11"/>
      <c r="BE1825" s="11"/>
    </row>
    <row r="1826" spans="1:57">
      <c r="A1826" s="18">
        <f t="shared" ca="1" si="409"/>
        <v>253</v>
      </c>
      <c r="B1826" t="s">
        <v>3289</v>
      </c>
      <c r="C1826" s="28" t="b">
        <v>1</v>
      </c>
      <c r="D1826" s="11"/>
      <c r="E1826" s="11"/>
      <c r="F1826" s="11"/>
      <c r="G1826" s="11"/>
      <c r="H1826" s="11"/>
      <c r="I1826" s="11"/>
      <c r="J1826" s="11"/>
      <c r="K1826" s="11"/>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c r="AV1826" s="11"/>
      <c r="AW1826" s="11"/>
      <c r="AX1826" s="11"/>
      <c r="AY1826" s="11"/>
      <c r="AZ1826" s="11"/>
      <c r="BA1826" s="11"/>
      <c r="BB1826" s="11"/>
      <c r="BC1826" s="11"/>
      <c r="BD1826" s="11"/>
      <c r="BE1826" s="11"/>
    </row>
    <row r="1827" spans="1:57">
      <c r="A1827" s="18">
        <f t="shared" ca="1" si="409"/>
        <v>254</v>
      </c>
      <c r="B1827" t="s">
        <v>3290</v>
      </c>
      <c r="C1827" s="28" t="b">
        <v>1</v>
      </c>
      <c r="D1827" s="11"/>
      <c r="E1827" s="11"/>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c r="AV1827" s="11"/>
      <c r="AW1827" s="11"/>
      <c r="AX1827" s="11"/>
      <c r="AY1827" s="11"/>
      <c r="AZ1827" s="11"/>
      <c r="BA1827" s="11"/>
      <c r="BB1827" s="11"/>
      <c r="BC1827" s="11"/>
      <c r="BD1827" s="11"/>
      <c r="BE1827" s="11"/>
    </row>
    <row r="1828" spans="1:57">
      <c r="A1828" s="18">
        <f t="shared" ca="1" si="409"/>
        <v>255</v>
      </c>
      <c r="B1828" t="s">
        <v>3290</v>
      </c>
      <c r="C1828" s="28" t="b">
        <v>1</v>
      </c>
      <c r="D1828" s="11"/>
      <c r="E1828" s="11"/>
      <c r="F1828" s="11"/>
      <c r="G1828" s="11"/>
      <c r="H1828" s="11"/>
      <c r="I1828" s="11"/>
      <c r="J1828" s="11"/>
      <c r="K1828" s="11"/>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c r="AV1828" s="11"/>
      <c r="AW1828" s="11"/>
      <c r="AX1828" s="11"/>
      <c r="AY1828" s="11"/>
      <c r="AZ1828" s="11"/>
      <c r="BA1828" s="11"/>
      <c r="BB1828" s="11"/>
      <c r="BC1828" s="11"/>
      <c r="BD1828" s="11"/>
      <c r="BE1828" s="11"/>
    </row>
    <row r="1829" spans="1:57">
      <c r="A1829" s="18">
        <f t="shared" ca="1" si="409"/>
        <v>256</v>
      </c>
      <c r="B1829" t="s">
        <v>3291</v>
      </c>
      <c r="C1829" s="28" t="b">
        <v>1</v>
      </c>
      <c r="D1829" s="11"/>
      <c r="E1829" s="11"/>
      <c r="F1829" s="11"/>
      <c r="G1829" s="11"/>
      <c r="H1829" s="11"/>
      <c r="I1829" s="11"/>
      <c r="J1829" s="11"/>
      <c r="K1829" s="11"/>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c r="AV1829" s="11"/>
      <c r="AW1829" s="11"/>
      <c r="AX1829" s="11"/>
      <c r="AY1829" s="11"/>
      <c r="AZ1829" s="11"/>
      <c r="BA1829" s="11"/>
      <c r="BB1829" s="11"/>
      <c r="BC1829" s="11"/>
      <c r="BD1829" s="11"/>
      <c r="BE1829" s="11"/>
    </row>
    <row r="1830" spans="1:57">
      <c r="A1830" s="18">
        <f t="shared" ca="1" si="409"/>
        <v>257</v>
      </c>
      <c r="B1830" t="s">
        <v>3291</v>
      </c>
      <c r="C1830" s="28" t="b">
        <v>1</v>
      </c>
      <c r="D1830" s="11"/>
      <c r="E1830" s="11"/>
      <c r="F1830" s="11"/>
      <c r="G1830" s="11"/>
      <c r="H1830" s="11"/>
      <c r="I1830" s="11"/>
      <c r="J1830" s="11"/>
      <c r="K1830" s="11"/>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c r="AV1830" s="11"/>
      <c r="AW1830" s="11"/>
      <c r="AX1830" s="11"/>
      <c r="AY1830" s="11"/>
      <c r="AZ1830" s="11"/>
      <c r="BA1830" s="11"/>
      <c r="BB1830" s="11"/>
      <c r="BC1830" s="11"/>
      <c r="BD1830" s="11"/>
      <c r="BE1830" s="11"/>
    </row>
    <row r="1831" spans="1:57">
      <c r="A1831" s="18">
        <f t="shared" ca="1" si="409"/>
        <v>258</v>
      </c>
      <c r="B1831" t="s">
        <v>3292</v>
      </c>
      <c r="C1831" s="28" t="b">
        <v>1</v>
      </c>
      <c r="D1831" s="11"/>
      <c r="E1831" s="11"/>
      <c r="F1831" s="11"/>
      <c r="G1831" s="11"/>
      <c r="H1831" s="11"/>
      <c r="I1831" s="11"/>
      <c r="J1831" s="11"/>
      <c r="K1831" s="11"/>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c r="AV1831" s="11"/>
      <c r="AW1831" s="11"/>
      <c r="AX1831" s="11"/>
      <c r="AY1831" s="11"/>
      <c r="AZ1831" s="11"/>
      <c r="BA1831" s="11"/>
      <c r="BB1831" s="11"/>
      <c r="BC1831" s="11"/>
      <c r="BD1831" s="11"/>
      <c r="BE1831" s="11"/>
    </row>
    <row r="1832" spans="1:57">
      <c r="A1832" s="18">
        <f t="shared" ca="1" si="409"/>
        <v>259</v>
      </c>
      <c r="B1832" t="s">
        <v>3292</v>
      </c>
      <c r="C1832" s="28" t="b">
        <v>1</v>
      </c>
      <c r="D1832" s="11"/>
      <c r="E1832" s="11"/>
      <c r="F1832" s="11"/>
      <c r="G1832" s="11"/>
      <c r="H1832" s="11"/>
      <c r="I1832" s="11"/>
      <c r="J1832" s="11"/>
      <c r="K1832" s="11"/>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c r="AV1832" s="11"/>
      <c r="AW1832" s="11"/>
      <c r="AX1832" s="11"/>
      <c r="AY1832" s="11"/>
      <c r="AZ1832" s="11"/>
      <c r="BA1832" s="11"/>
      <c r="BB1832" s="11"/>
      <c r="BC1832" s="11"/>
      <c r="BD1832" s="11"/>
      <c r="BE1832" s="11"/>
    </row>
    <row r="1833" spans="1:57">
      <c r="A1833" s="18">
        <f t="shared" ca="1" si="409"/>
        <v>260</v>
      </c>
      <c r="B1833" t="s">
        <v>3293</v>
      </c>
      <c r="C1833" s="28" t="b">
        <v>1</v>
      </c>
      <c r="D1833" s="11"/>
      <c r="E1833" s="11"/>
      <c r="F1833" s="11"/>
      <c r="G1833" s="11"/>
      <c r="H1833" s="11"/>
      <c r="I1833" s="11"/>
      <c r="J1833" s="11"/>
      <c r="K1833" s="11"/>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c r="AV1833" s="11"/>
      <c r="AW1833" s="11"/>
      <c r="AX1833" s="11"/>
      <c r="AY1833" s="11"/>
      <c r="AZ1833" s="11"/>
      <c r="BA1833" s="11"/>
      <c r="BB1833" s="11"/>
      <c r="BC1833" s="11"/>
      <c r="BD1833" s="11"/>
      <c r="BE1833" s="11"/>
    </row>
    <row r="1834" spans="1:57">
      <c r="A1834" s="18">
        <f t="shared" ca="1" si="409"/>
        <v>261</v>
      </c>
      <c r="B1834" t="s">
        <v>3293</v>
      </c>
      <c r="C1834" s="28" t="b">
        <v>1</v>
      </c>
      <c r="D1834" s="11"/>
      <c r="E1834" s="11"/>
      <c r="F1834" s="11"/>
      <c r="G1834" s="11"/>
      <c r="H1834" s="11"/>
      <c r="I1834" s="11"/>
      <c r="J1834" s="11"/>
      <c r="K1834" s="11"/>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c r="AV1834" s="11"/>
      <c r="AW1834" s="11"/>
      <c r="AX1834" s="11"/>
      <c r="AY1834" s="11"/>
      <c r="AZ1834" s="11"/>
      <c r="BA1834" s="11"/>
      <c r="BB1834" s="11"/>
      <c r="BC1834" s="11"/>
      <c r="BD1834" s="11"/>
      <c r="BE1834" s="11"/>
    </row>
    <row r="1835" spans="1:57">
      <c r="A1835" s="18">
        <f t="shared" ca="1" si="409"/>
        <v>262</v>
      </c>
      <c r="B1835" t="s">
        <v>3329</v>
      </c>
      <c r="C1835" s="28"/>
      <c r="D1835" s="11"/>
      <c r="E1835" s="11"/>
      <c r="F1835" s="11"/>
      <c r="G1835" s="11"/>
      <c r="H1835" s="11"/>
      <c r="I1835" s="11"/>
      <c r="J1835" s="11"/>
      <c r="K1835" s="11"/>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c r="AV1835" s="11"/>
      <c r="AW1835" s="11"/>
      <c r="AX1835" s="11"/>
      <c r="AY1835" s="11"/>
      <c r="AZ1835" s="11"/>
      <c r="BA1835" s="11"/>
      <c r="BB1835" s="11"/>
      <c r="BC1835" s="11"/>
      <c r="BD1835" s="11"/>
      <c r="BE1835" s="11"/>
    </row>
    <row r="1836" spans="1:57">
      <c r="A1836" s="18">
        <f t="shared" ca="1" si="409"/>
        <v>263</v>
      </c>
      <c r="B1836" t="s">
        <v>3329</v>
      </c>
      <c r="C1836" s="28"/>
      <c r="D1836" s="11"/>
      <c r="E1836" s="11"/>
      <c r="F1836" s="11"/>
      <c r="G1836" s="11"/>
      <c r="H1836" s="11"/>
      <c r="I1836" s="11"/>
      <c r="J1836" s="11"/>
      <c r="K1836" s="11"/>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c r="AV1836" s="11"/>
      <c r="AW1836" s="11"/>
      <c r="AX1836" s="11"/>
      <c r="AY1836" s="11"/>
      <c r="AZ1836" s="11"/>
      <c r="BA1836" s="11"/>
      <c r="BB1836" s="11"/>
      <c r="BC1836" s="11"/>
      <c r="BD1836" s="11"/>
      <c r="BE1836" s="11"/>
    </row>
    <row r="1837" spans="1:57">
      <c r="A1837" s="18">
        <f t="shared" ref="A1837:A1867" ca="1" si="410">OFFSET(A1837,-1,0)+1</f>
        <v>264</v>
      </c>
      <c r="B1837" t="s">
        <v>3328</v>
      </c>
      <c r="C1837" s="28"/>
      <c r="D1837" s="11"/>
      <c r="E1837" s="11"/>
      <c r="F1837" s="11"/>
      <c r="G1837" s="11"/>
      <c r="H1837" s="11"/>
      <c r="I1837" s="11"/>
      <c r="J1837" s="11"/>
      <c r="K1837" s="11"/>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c r="AV1837" s="11"/>
      <c r="AW1837" s="11"/>
      <c r="AX1837" s="11"/>
      <c r="AY1837" s="11"/>
      <c r="AZ1837" s="11"/>
      <c r="BA1837" s="11"/>
      <c r="BB1837" s="11"/>
      <c r="BC1837" s="11"/>
      <c r="BD1837" s="11"/>
      <c r="BE1837" s="11"/>
    </row>
    <row r="1838" spans="1:57">
      <c r="A1838" s="18">
        <f t="shared" ca="1" si="410"/>
        <v>265</v>
      </c>
      <c r="B1838" t="s">
        <v>3328</v>
      </c>
      <c r="C1838" s="28"/>
      <c r="D1838" s="11"/>
      <c r="E1838" s="11"/>
      <c r="F1838" s="11"/>
      <c r="G1838" s="11"/>
      <c r="H1838" s="11"/>
      <c r="I1838" s="11"/>
      <c r="J1838" s="11"/>
      <c r="K1838" s="11"/>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c r="AV1838" s="11"/>
      <c r="AW1838" s="11"/>
      <c r="AX1838" s="11"/>
      <c r="AY1838" s="11"/>
      <c r="AZ1838" s="11"/>
      <c r="BA1838" s="11"/>
      <c r="BB1838" s="11"/>
      <c r="BC1838" s="11"/>
      <c r="BD1838" s="11"/>
      <c r="BE1838" s="11"/>
    </row>
    <row r="1839" spans="1:57">
      <c r="A1839" s="18">
        <f t="shared" ca="1" si="410"/>
        <v>266</v>
      </c>
      <c r="B1839" t="s">
        <v>3330</v>
      </c>
      <c r="C1839" s="28"/>
      <c r="D1839" s="11"/>
      <c r="E1839" s="11"/>
      <c r="F1839" s="11"/>
      <c r="G1839" s="11"/>
      <c r="H1839" s="11"/>
      <c r="I1839" s="11"/>
      <c r="J1839" s="11"/>
      <c r="K1839" s="11"/>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c r="AV1839" s="11"/>
      <c r="AW1839" s="11"/>
      <c r="AX1839" s="11"/>
      <c r="AY1839" s="11"/>
      <c r="AZ1839" s="11"/>
      <c r="BA1839" s="11"/>
      <c r="BB1839" s="11"/>
      <c r="BC1839" s="11"/>
      <c r="BD1839" s="11"/>
      <c r="BE1839" s="11"/>
    </row>
    <row r="1840" spans="1:57">
      <c r="A1840" s="18">
        <f t="shared" ca="1" si="410"/>
        <v>267</v>
      </c>
      <c r="B1840" t="s">
        <v>3330</v>
      </c>
      <c r="C1840" s="28"/>
      <c r="D1840" s="11"/>
      <c r="E1840" s="11"/>
      <c r="F1840" s="11"/>
      <c r="G1840" s="11"/>
      <c r="H1840" s="11"/>
      <c r="I1840" s="11"/>
      <c r="J1840" s="11"/>
      <c r="K1840" s="11"/>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c r="AV1840" s="11"/>
      <c r="AW1840" s="11"/>
      <c r="AX1840" s="11"/>
      <c r="AY1840" s="11"/>
      <c r="AZ1840" s="11"/>
      <c r="BA1840" s="11"/>
      <c r="BB1840" s="11"/>
      <c r="BC1840" s="11"/>
      <c r="BD1840" s="11"/>
      <c r="BE1840" s="11"/>
    </row>
    <row r="1841" spans="1:57">
      <c r="A1841" s="18">
        <f t="shared" ca="1" si="410"/>
        <v>268</v>
      </c>
      <c r="B1841" t="s">
        <v>3331</v>
      </c>
      <c r="C1841" s="28"/>
      <c r="D1841" s="11"/>
      <c r="E1841" s="11"/>
      <c r="F1841" s="11"/>
      <c r="G1841" s="11"/>
      <c r="H1841" s="11"/>
      <c r="I1841" s="11"/>
      <c r="J1841" s="11"/>
      <c r="K1841" s="11"/>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c r="AV1841" s="11"/>
      <c r="AW1841" s="11"/>
      <c r="AX1841" s="11"/>
      <c r="AY1841" s="11"/>
      <c r="AZ1841" s="11"/>
      <c r="BA1841" s="11"/>
      <c r="BB1841" s="11"/>
      <c r="BC1841" s="11"/>
      <c r="BD1841" s="11"/>
      <c r="BE1841" s="11"/>
    </row>
    <row r="1842" spans="1:57">
      <c r="A1842" s="18">
        <f t="shared" ca="1" si="410"/>
        <v>269</v>
      </c>
      <c r="B1842" t="s">
        <v>3331</v>
      </c>
      <c r="C1842" s="28"/>
      <c r="D1842" s="11"/>
      <c r="E1842" s="11"/>
      <c r="F1842" s="11"/>
      <c r="G1842" s="11"/>
      <c r="H1842" s="11"/>
      <c r="I1842" s="11"/>
      <c r="J1842" s="11"/>
      <c r="K1842" s="11"/>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c r="AV1842" s="11"/>
      <c r="AW1842" s="11"/>
      <c r="AX1842" s="11"/>
      <c r="AY1842" s="11"/>
      <c r="AZ1842" s="11"/>
      <c r="BA1842" s="11"/>
      <c r="BB1842" s="11"/>
      <c r="BC1842" s="11"/>
      <c r="BD1842" s="11"/>
      <c r="BE1842" s="11"/>
    </row>
    <row r="1843" spans="1:57">
      <c r="A1843" s="18">
        <f t="shared" ca="1" si="410"/>
        <v>270</v>
      </c>
      <c r="B1843" t="s">
        <v>3332</v>
      </c>
      <c r="C1843" s="28"/>
      <c r="D1843" s="11"/>
      <c r="E1843" s="11"/>
      <c r="F1843" s="11"/>
      <c r="G1843" s="11"/>
      <c r="H1843" s="11"/>
      <c r="I1843" s="11"/>
      <c r="J1843" s="11"/>
      <c r="K1843" s="11"/>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c r="AV1843" s="11"/>
      <c r="AW1843" s="11"/>
      <c r="AX1843" s="11"/>
      <c r="AY1843" s="11"/>
      <c r="AZ1843" s="11"/>
      <c r="BA1843" s="11"/>
      <c r="BB1843" s="11"/>
      <c r="BC1843" s="11"/>
      <c r="BD1843" s="11"/>
      <c r="BE1843" s="11"/>
    </row>
    <row r="1844" spans="1:57">
      <c r="A1844" s="18">
        <f t="shared" ca="1" si="410"/>
        <v>271</v>
      </c>
      <c r="B1844" t="s">
        <v>3332</v>
      </c>
      <c r="C1844" s="28"/>
      <c r="D1844" s="11"/>
      <c r="E1844" s="11"/>
      <c r="F1844" s="11"/>
      <c r="G1844" s="11"/>
      <c r="H1844" s="11"/>
      <c r="I1844" s="11"/>
      <c r="J1844" s="11"/>
      <c r="K1844" s="11"/>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c r="AV1844" s="11"/>
      <c r="AW1844" s="11"/>
      <c r="AX1844" s="11"/>
      <c r="AY1844" s="11"/>
      <c r="AZ1844" s="11"/>
      <c r="BA1844" s="11"/>
      <c r="BB1844" s="11"/>
      <c r="BC1844" s="11"/>
      <c r="BD1844" s="11"/>
      <c r="BE1844" s="11"/>
    </row>
    <row r="1845" spans="1:57">
      <c r="A1845" s="18">
        <f t="shared" ca="1" si="410"/>
        <v>272</v>
      </c>
      <c r="B1845" t="s">
        <v>3333</v>
      </c>
      <c r="C1845" s="28"/>
      <c r="D1845" s="11"/>
      <c r="E1845" s="11"/>
      <c r="F1845" s="11"/>
      <c r="G1845" s="11"/>
      <c r="H1845" s="11"/>
      <c r="I1845" s="11"/>
      <c r="J1845" s="11"/>
      <c r="K1845" s="11"/>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c r="AV1845" s="11"/>
      <c r="AW1845" s="11"/>
      <c r="AX1845" s="11"/>
      <c r="AY1845" s="11"/>
      <c r="AZ1845" s="11"/>
      <c r="BA1845" s="11"/>
      <c r="BB1845" s="11"/>
      <c r="BC1845" s="11"/>
      <c r="BD1845" s="11"/>
      <c r="BE1845" s="11"/>
    </row>
    <row r="1846" spans="1:57">
      <c r="A1846" s="18">
        <f t="shared" ca="1" si="410"/>
        <v>273</v>
      </c>
      <c r="B1846" t="s">
        <v>3333</v>
      </c>
      <c r="C1846" s="28"/>
      <c r="D1846" s="11"/>
      <c r="E1846" s="11"/>
      <c r="F1846" s="11"/>
      <c r="G1846" s="11"/>
      <c r="H1846" s="11"/>
      <c r="I1846" s="11"/>
      <c r="J1846" s="11"/>
      <c r="K1846" s="11"/>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c r="AV1846" s="11"/>
      <c r="AW1846" s="11"/>
      <c r="AX1846" s="11"/>
      <c r="AY1846" s="11"/>
      <c r="AZ1846" s="11"/>
      <c r="BA1846" s="11"/>
      <c r="BB1846" s="11"/>
      <c r="BC1846" s="11"/>
      <c r="BD1846" s="11"/>
      <c r="BE1846" s="11"/>
    </row>
    <row r="1847" spans="1:57">
      <c r="A1847" s="18">
        <f t="shared" ca="1" si="410"/>
        <v>274</v>
      </c>
      <c r="B1847" t="s">
        <v>3334</v>
      </c>
      <c r="C1847" s="28"/>
      <c r="D1847" s="11"/>
      <c r="E1847" s="11"/>
      <c r="F1847" s="11"/>
      <c r="G1847" s="11"/>
      <c r="H1847" s="11"/>
      <c r="I1847" s="11"/>
      <c r="J1847" s="11"/>
      <c r="K1847" s="11"/>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c r="AV1847" s="11"/>
      <c r="AW1847" s="11"/>
      <c r="AX1847" s="11"/>
      <c r="AY1847" s="11"/>
      <c r="AZ1847" s="11"/>
      <c r="BA1847" s="11"/>
      <c r="BB1847" s="11"/>
      <c r="BC1847" s="11"/>
      <c r="BD1847" s="11"/>
      <c r="BE1847" s="11"/>
    </row>
    <row r="1848" spans="1:57">
      <c r="A1848" s="18">
        <f t="shared" ca="1" si="410"/>
        <v>275</v>
      </c>
      <c r="B1848" t="s">
        <v>3334</v>
      </c>
      <c r="C1848" s="28"/>
      <c r="D1848" s="11"/>
      <c r="E1848" s="11"/>
      <c r="F1848" s="11"/>
      <c r="G1848" s="11"/>
      <c r="H1848" s="11"/>
      <c r="I1848" s="11"/>
      <c r="J1848" s="11"/>
      <c r="K1848" s="11"/>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c r="AV1848" s="11"/>
      <c r="AW1848" s="11"/>
      <c r="AX1848" s="11"/>
      <c r="AY1848" s="11"/>
      <c r="AZ1848" s="11"/>
      <c r="BA1848" s="11"/>
      <c r="BB1848" s="11"/>
      <c r="BC1848" s="11"/>
      <c r="BD1848" s="11"/>
      <c r="BE1848" s="11"/>
    </row>
    <row r="1849" spans="1:57">
      <c r="A1849" s="18">
        <f t="shared" ca="1" si="410"/>
        <v>276</v>
      </c>
      <c r="B1849" t="s">
        <v>3294</v>
      </c>
      <c r="C1849" s="28" t="b">
        <v>1</v>
      </c>
      <c r="D1849" s="11"/>
      <c r="E1849" s="11"/>
      <c r="F1849" s="11"/>
      <c r="G1849" s="11"/>
      <c r="H1849" s="11"/>
      <c r="I1849" s="11"/>
      <c r="J1849" s="11"/>
      <c r="K1849" s="11"/>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c r="AV1849" s="11"/>
      <c r="AW1849" s="11"/>
      <c r="AX1849" s="11"/>
      <c r="AY1849" s="11"/>
      <c r="AZ1849" s="11"/>
      <c r="BA1849" s="11"/>
      <c r="BB1849" s="11"/>
      <c r="BC1849" s="11"/>
      <c r="BD1849" s="11"/>
      <c r="BE1849" s="11"/>
    </row>
    <row r="1850" spans="1:57">
      <c r="A1850" s="18">
        <f t="shared" ca="1" si="410"/>
        <v>277</v>
      </c>
      <c r="B1850" t="s">
        <v>3294</v>
      </c>
      <c r="C1850" s="28" t="b">
        <v>1</v>
      </c>
      <c r="D1850" s="11"/>
      <c r="E1850" s="11"/>
      <c r="F1850" s="11"/>
      <c r="G1850" s="11"/>
      <c r="H1850" s="11"/>
      <c r="I1850" s="11"/>
      <c r="J1850" s="11"/>
      <c r="K1850" s="11"/>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c r="AV1850" s="11"/>
      <c r="AW1850" s="11"/>
      <c r="AX1850" s="11"/>
      <c r="AY1850" s="11"/>
      <c r="AZ1850" s="11"/>
      <c r="BA1850" s="11"/>
      <c r="BB1850" s="11"/>
      <c r="BC1850" s="11"/>
      <c r="BD1850" s="11"/>
      <c r="BE1850" s="11"/>
    </row>
    <row r="1851" spans="1:57">
      <c r="A1851" s="18">
        <f t="shared" ca="1" si="410"/>
        <v>278</v>
      </c>
      <c r="B1851" t="s">
        <v>3294</v>
      </c>
      <c r="C1851" s="28" t="b">
        <v>1</v>
      </c>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c r="AV1851" s="11"/>
      <c r="AW1851" s="11"/>
      <c r="AX1851" s="11"/>
      <c r="AY1851" s="11"/>
      <c r="AZ1851" s="11"/>
      <c r="BA1851" s="11"/>
      <c r="BB1851" s="11"/>
      <c r="BC1851" s="11"/>
      <c r="BD1851" s="11"/>
      <c r="BE1851" s="11"/>
    </row>
    <row r="1852" spans="1:57">
      <c r="A1852" s="18">
        <f t="shared" ca="1" si="410"/>
        <v>279</v>
      </c>
      <c r="B1852" t="s">
        <v>3294</v>
      </c>
      <c r="C1852" s="28" t="b">
        <v>1</v>
      </c>
      <c r="D1852" s="11"/>
      <c r="E1852" s="11"/>
      <c r="F1852" s="11"/>
      <c r="G1852" s="11"/>
      <c r="H1852" s="11"/>
      <c r="I1852" s="11"/>
      <c r="J1852" s="11"/>
      <c r="K1852" s="11"/>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c r="AV1852" s="11"/>
      <c r="AW1852" s="11"/>
      <c r="AX1852" s="11"/>
      <c r="AY1852" s="11"/>
      <c r="AZ1852" s="11"/>
      <c r="BA1852" s="11"/>
      <c r="BB1852" s="11"/>
      <c r="BC1852" s="11"/>
      <c r="BD1852" s="11"/>
      <c r="BE1852" s="11"/>
    </row>
    <row r="1853" spans="1:57">
      <c r="A1853" s="18">
        <f t="shared" ca="1" si="410"/>
        <v>280</v>
      </c>
      <c r="B1853" t="s">
        <v>3294</v>
      </c>
      <c r="C1853" s="28" t="b">
        <v>1</v>
      </c>
      <c r="D1853" s="11"/>
      <c r="E1853" s="11"/>
      <c r="F1853" s="11"/>
      <c r="G1853" s="11"/>
      <c r="H1853" s="11"/>
      <c r="I1853" s="11"/>
      <c r="J1853" s="11"/>
      <c r="K1853" s="11"/>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c r="AV1853" s="11"/>
      <c r="AW1853" s="11"/>
      <c r="AX1853" s="11"/>
      <c r="AY1853" s="11"/>
      <c r="AZ1853" s="11"/>
      <c r="BA1853" s="11"/>
      <c r="BB1853" s="11"/>
      <c r="BC1853" s="11"/>
      <c r="BD1853" s="11"/>
      <c r="BE1853" s="11"/>
    </row>
    <row r="1854" spans="1:57">
      <c r="A1854" s="18">
        <f t="shared" ca="1" si="410"/>
        <v>281</v>
      </c>
      <c r="B1854" t="s">
        <v>3294</v>
      </c>
      <c r="C1854" s="28" t="b">
        <v>1</v>
      </c>
      <c r="D1854" s="11"/>
      <c r="E1854" s="11"/>
      <c r="F1854" s="11"/>
      <c r="G1854" s="11"/>
      <c r="H1854" s="11"/>
      <c r="I1854" s="11"/>
      <c r="J1854" s="11"/>
      <c r="K1854" s="11"/>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c r="AV1854" s="11"/>
      <c r="AW1854" s="11"/>
      <c r="AX1854" s="11"/>
      <c r="AY1854" s="11"/>
      <c r="AZ1854" s="11"/>
      <c r="BA1854" s="11"/>
      <c r="BB1854" s="11"/>
      <c r="BC1854" s="11"/>
      <c r="BD1854" s="11"/>
      <c r="BE1854" s="11"/>
    </row>
    <row r="1855" spans="1:57">
      <c r="A1855" s="18">
        <f t="shared" ca="1" si="410"/>
        <v>282</v>
      </c>
      <c r="B1855" t="s">
        <v>3294</v>
      </c>
      <c r="C1855" s="28" t="b">
        <v>1</v>
      </c>
      <c r="D1855" s="11"/>
      <c r="E1855" s="11"/>
      <c r="F1855" s="11"/>
      <c r="G1855" s="11"/>
      <c r="H1855" s="11"/>
      <c r="I1855" s="11"/>
      <c r="J1855" s="11"/>
      <c r="K1855" s="11"/>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c r="AV1855" s="11"/>
      <c r="AW1855" s="11"/>
      <c r="AX1855" s="11"/>
      <c r="AY1855" s="11"/>
      <c r="AZ1855" s="11"/>
      <c r="BA1855" s="11"/>
      <c r="BB1855" s="11"/>
      <c r="BC1855" s="11"/>
      <c r="BD1855" s="11"/>
      <c r="BE1855" s="11"/>
    </row>
    <row r="1856" spans="1:57">
      <c r="A1856" s="18">
        <f t="shared" ca="1" si="410"/>
        <v>283</v>
      </c>
      <c r="B1856" t="s">
        <v>3335</v>
      </c>
      <c r="C1856" s="28"/>
      <c r="D1856" s="11"/>
      <c r="E1856" s="11"/>
      <c r="F1856" s="11"/>
      <c r="G1856" s="11"/>
      <c r="H1856" s="11"/>
      <c r="I1856" s="11"/>
      <c r="J1856" s="11"/>
      <c r="K1856" s="11"/>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c r="AV1856" s="11"/>
      <c r="AW1856" s="11"/>
      <c r="AX1856" s="11"/>
      <c r="AY1856" s="11"/>
      <c r="AZ1856" s="11"/>
      <c r="BA1856" s="11"/>
      <c r="BB1856" s="11"/>
      <c r="BC1856" s="11"/>
      <c r="BD1856" s="11"/>
      <c r="BE1856" s="11"/>
    </row>
    <row r="1857" spans="1:58">
      <c r="A1857" s="18">
        <f t="shared" ca="1" si="410"/>
        <v>284</v>
      </c>
      <c r="B1857" t="s">
        <v>3335</v>
      </c>
      <c r="C1857" s="28"/>
      <c r="D1857" s="11"/>
      <c r="E1857" s="11"/>
      <c r="F1857" s="11"/>
      <c r="G1857" s="11"/>
      <c r="H1857" s="11"/>
      <c r="I1857" s="11"/>
      <c r="J1857" s="11"/>
      <c r="K1857" s="11"/>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c r="AV1857" s="11"/>
      <c r="AW1857" s="11"/>
      <c r="AX1857" s="11"/>
      <c r="AY1857" s="11"/>
      <c r="AZ1857" s="11"/>
      <c r="BA1857" s="11"/>
      <c r="BB1857" s="11"/>
      <c r="BC1857" s="11"/>
      <c r="BD1857" s="11"/>
      <c r="BE1857" s="11"/>
    </row>
    <row r="1858" spans="1:58">
      <c r="A1858" s="18">
        <f t="shared" ca="1" si="410"/>
        <v>285</v>
      </c>
      <c r="B1858" t="s">
        <v>3336</v>
      </c>
      <c r="C1858" s="28"/>
      <c r="D1858" s="11"/>
      <c r="E1858" s="11"/>
      <c r="F1858" s="11"/>
      <c r="G1858" s="11"/>
      <c r="H1858" s="11"/>
      <c r="I1858" s="11"/>
      <c r="J1858" s="11"/>
      <c r="K1858" s="11"/>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c r="AV1858" s="11"/>
      <c r="AW1858" s="11"/>
      <c r="AX1858" s="11"/>
      <c r="AY1858" s="11"/>
      <c r="AZ1858" s="11"/>
      <c r="BA1858" s="11"/>
      <c r="BB1858" s="11"/>
      <c r="BC1858" s="11"/>
      <c r="BD1858" s="11"/>
      <c r="BE1858" s="11"/>
    </row>
    <row r="1859" spans="1:58">
      <c r="A1859" s="18">
        <f t="shared" ca="1" si="410"/>
        <v>286</v>
      </c>
      <c r="B1859" t="s">
        <v>3336</v>
      </c>
      <c r="C1859" s="28"/>
      <c r="D1859" s="11"/>
      <c r="E1859" s="11"/>
      <c r="F1859" s="11"/>
      <c r="G1859" s="11"/>
      <c r="H1859" s="11"/>
      <c r="I1859" s="11"/>
      <c r="J1859" s="11"/>
      <c r="K1859" s="11"/>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c r="AV1859" s="11"/>
      <c r="AW1859" s="11"/>
      <c r="AX1859" s="11"/>
      <c r="AY1859" s="11"/>
      <c r="AZ1859" s="11"/>
      <c r="BA1859" s="11"/>
      <c r="BB1859" s="11"/>
      <c r="BC1859" s="11"/>
      <c r="BD1859" s="11"/>
      <c r="BE1859" s="11"/>
    </row>
    <row r="1860" spans="1:58">
      <c r="A1860" s="18">
        <f t="shared" ca="1" si="410"/>
        <v>287</v>
      </c>
      <c r="B1860" t="s">
        <v>3337</v>
      </c>
      <c r="C1860" s="28"/>
      <c r="D1860" s="11"/>
      <c r="E1860" s="11"/>
      <c r="F1860" s="11"/>
      <c r="G1860" s="11"/>
      <c r="H1860" s="11"/>
      <c r="I1860" s="11"/>
      <c r="J1860" s="11"/>
      <c r="K1860" s="11"/>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c r="AV1860" s="11"/>
      <c r="AW1860" s="11"/>
      <c r="AX1860" s="11"/>
      <c r="AY1860" s="11"/>
      <c r="AZ1860" s="11"/>
      <c r="BA1860" s="11"/>
      <c r="BB1860" s="11"/>
      <c r="BC1860" s="11"/>
      <c r="BD1860" s="11"/>
      <c r="BE1860" s="11"/>
    </row>
    <row r="1861" spans="1:58">
      <c r="A1861" s="18">
        <f t="shared" ca="1" si="410"/>
        <v>288</v>
      </c>
      <c r="B1861" t="s">
        <v>3337</v>
      </c>
      <c r="C1861" s="28"/>
      <c r="D1861" s="11"/>
      <c r="E1861" s="11"/>
      <c r="F1861" s="11"/>
      <c r="G1861" s="11"/>
      <c r="H1861" s="11"/>
      <c r="I1861" s="11"/>
      <c r="J1861" s="11"/>
      <c r="K1861" s="11"/>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c r="AV1861" s="11"/>
      <c r="AW1861" s="11"/>
      <c r="AX1861" s="11"/>
      <c r="AY1861" s="11"/>
      <c r="AZ1861" s="11"/>
      <c r="BA1861" s="11"/>
      <c r="BB1861" s="11"/>
      <c r="BC1861" s="11"/>
      <c r="BD1861" s="11"/>
      <c r="BE1861" s="11"/>
    </row>
    <row r="1862" spans="1:58">
      <c r="A1862" s="18">
        <f t="shared" ca="1" si="410"/>
        <v>289</v>
      </c>
      <c r="B1862" t="s">
        <v>3295</v>
      </c>
      <c r="C1862" s="28" t="b">
        <v>1</v>
      </c>
      <c r="D1862" s="11"/>
      <c r="E1862" s="11"/>
      <c r="F1862" s="11"/>
      <c r="G1862" s="11"/>
      <c r="H1862" s="11"/>
      <c r="I1862" s="11"/>
      <c r="J1862" s="11"/>
      <c r="K1862" s="11"/>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c r="AV1862" s="11"/>
      <c r="AW1862" s="11"/>
      <c r="AX1862" s="11"/>
      <c r="AY1862" s="11"/>
      <c r="AZ1862" s="11"/>
      <c r="BA1862" s="11"/>
      <c r="BB1862" s="11"/>
      <c r="BC1862" s="11"/>
      <c r="BD1862" s="11"/>
      <c r="BE1862" s="11"/>
    </row>
    <row r="1863" spans="1:58">
      <c r="A1863" s="18">
        <f t="shared" ca="1" si="410"/>
        <v>290</v>
      </c>
      <c r="B1863" t="s">
        <v>3295</v>
      </c>
      <c r="C1863" s="28" t="b">
        <v>1</v>
      </c>
      <c r="D1863" s="11"/>
      <c r="E1863" s="11"/>
      <c r="F1863" s="11"/>
      <c r="G1863" s="11"/>
      <c r="H1863" s="11"/>
      <c r="I1863" s="11"/>
      <c r="J1863" s="11"/>
      <c r="K1863" s="11"/>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c r="AV1863" s="11"/>
      <c r="AW1863" s="11"/>
      <c r="AX1863" s="11"/>
      <c r="AY1863" s="11"/>
      <c r="AZ1863" s="11"/>
      <c r="BA1863" s="11"/>
      <c r="BB1863" s="11"/>
      <c r="BC1863" s="11"/>
      <c r="BD1863" s="11"/>
      <c r="BE1863" s="11"/>
    </row>
    <row r="1864" spans="1:58">
      <c r="A1864" s="18">
        <f t="shared" ca="1" si="410"/>
        <v>291</v>
      </c>
      <c r="B1864" t="s">
        <v>3281</v>
      </c>
      <c r="C1864" s="28"/>
      <c r="D1864" s="11"/>
      <c r="E1864" s="11"/>
      <c r="F1864" s="11"/>
      <c r="G1864" s="11"/>
      <c r="H1864" s="11"/>
      <c r="I1864" s="11"/>
      <c r="J1864" s="11"/>
      <c r="K1864" s="11"/>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c r="AV1864" s="11"/>
      <c r="AW1864" s="11"/>
      <c r="AX1864" s="11"/>
      <c r="AY1864" s="11"/>
      <c r="AZ1864" s="11"/>
      <c r="BA1864" s="11"/>
      <c r="BB1864" s="11"/>
      <c r="BC1864" s="11"/>
      <c r="BD1864" s="11"/>
      <c r="BE1864" s="11"/>
    </row>
    <row r="1865" spans="1:58">
      <c r="A1865" s="18">
        <f t="shared" ca="1" si="410"/>
        <v>292</v>
      </c>
      <c r="B1865" t="s">
        <v>3281</v>
      </c>
      <c r="C1865" s="28"/>
      <c r="D1865" s="11"/>
      <c r="E1865" s="11"/>
      <c r="F1865" s="11"/>
      <c r="G1865" s="11"/>
      <c r="H1865" s="11"/>
      <c r="I1865" s="11"/>
      <c r="J1865" s="11"/>
      <c r="K1865" s="11"/>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c r="AV1865" s="11"/>
      <c r="AW1865" s="11"/>
      <c r="AX1865" s="11"/>
      <c r="AY1865" s="11"/>
      <c r="AZ1865" s="11"/>
      <c r="BA1865" s="11"/>
      <c r="BB1865" s="11"/>
      <c r="BC1865" s="11"/>
      <c r="BD1865" s="11"/>
      <c r="BE1865" s="11"/>
    </row>
    <row r="1866" spans="1:58">
      <c r="A1866" s="18">
        <f t="shared" ca="1" si="410"/>
        <v>293</v>
      </c>
      <c r="B1866" t="s">
        <v>3281</v>
      </c>
      <c r="C1866" s="28"/>
      <c r="D1866" s="11"/>
      <c r="E1866" s="11"/>
      <c r="F1866" s="11"/>
      <c r="G1866" s="11"/>
      <c r="H1866" s="11"/>
      <c r="I1866" s="11"/>
      <c r="J1866" s="11"/>
      <c r="K1866" s="11"/>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c r="AV1866" s="11"/>
      <c r="AW1866" s="11"/>
      <c r="AX1866" s="11"/>
      <c r="AY1866" s="11"/>
      <c r="AZ1866" s="11"/>
      <c r="BA1866" s="11"/>
      <c r="BB1866" s="11"/>
      <c r="BC1866" s="11"/>
      <c r="BD1866" s="11"/>
      <c r="BE1866" s="11"/>
    </row>
    <row r="1867" spans="1:58">
      <c r="A1867" s="18">
        <f t="shared" ca="1" si="410"/>
        <v>294</v>
      </c>
      <c r="B1867" t="s">
        <v>3281</v>
      </c>
      <c r="C1867" s="28"/>
      <c r="D1867" s="11"/>
      <c r="E1867" s="11"/>
      <c r="F1867" s="11"/>
      <c r="G1867" s="11"/>
      <c r="H1867" s="11"/>
      <c r="I1867" s="11"/>
      <c r="J1867" s="11"/>
      <c r="K1867" s="11"/>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c r="AV1867" s="11"/>
      <c r="AW1867" s="11"/>
      <c r="AX1867" s="11"/>
      <c r="AY1867" s="11"/>
      <c r="AZ1867" s="11"/>
      <c r="BA1867" s="11"/>
      <c r="BB1867" s="11"/>
      <c r="BC1867" s="11"/>
      <c r="BD1867" s="11"/>
      <c r="BE1867" s="11"/>
    </row>
    <row r="1868" spans="1:58" ht="8.25" customHeight="1">
      <c r="A1868" s="446"/>
      <c r="B1868" s="92"/>
      <c r="C1868" s="59"/>
      <c r="D1868" s="185"/>
      <c r="E1868" s="185"/>
      <c r="F1868" s="185"/>
      <c r="G1868" s="185"/>
      <c r="H1868" s="185"/>
      <c r="I1868" s="185"/>
      <c r="J1868" s="185"/>
      <c r="K1868" s="185"/>
      <c r="L1868" s="185"/>
      <c r="M1868" s="185"/>
      <c r="N1868" s="185"/>
      <c r="O1868" s="185"/>
      <c r="P1868" s="185"/>
      <c r="Q1868" s="185"/>
      <c r="R1868" s="185"/>
      <c r="S1868" s="185"/>
      <c r="T1868" s="185"/>
      <c r="U1868" s="185"/>
      <c r="V1868" s="185"/>
      <c r="W1868" s="185"/>
      <c r="X1868" s="185"/>
      <c r="Y1868" s="185"/>
      <c r="Z1868" s="185"/>
      <c r="AA1868" s="185"/>
      <c r="AB1868" s="185"/>
      <c r="AC1868" s="185"/>
      <c r="AD1868" s="185"/>
      <c r="AE1868" s="185"/>
      <c r="AF1868" s="185"/>
      <c r="AG1868" s="185"/>
      <c r="AH1868" s="185"/>
      <c r="AI1868" s="185"/>
      <c r="AJ1868" s="185"/>
      <c r="AK1868" s="185"/>
      <c r="AL1868" s="185"/>
      <c r="AM1868" s="185"/>
      <c r="AN1868" s="185"/>
      <c r="AO1868" s="185"/>
      <c r="AP1868" s="185"/>
      <c r="AQ1868" s="185"/>
      <c r="AR1868" s="185"/>
      <c r="AS1868" s="185"/>
      <c r="AT1868" s="185"/>
      <c r="AU1868" s="185"/>
      <c r="AV1868" s="185"/>
      <c r="AW1868" s="185"/>
      <c r="AX1868" s="185"/>
      <c r="AY1868" s="185"/>
      <c r="AZ1868" s="185"/>
      <c r="BA1868" s="185"/>
      <c r="BB1868" s="185"/>
      <c r="BC1868" s="185"/>
      <c r="BD1868" s="185"/>
      <c r="BE1868" s="185"/>
      <c r="BF1868" s="92"/>
    </row>
    <row r="1870" spans="1:58">
      <c r="A1870" s="14" t="s">
        <v>3345</v>
      </c>
    </row>
    <row r="1871" spans="1:58">
      <c r="B1871" t="s">
        <v>3267</v>
      </c>
      <c r="D1871" s="103" t="s">
        <v>3268</v>
      </c>
      <c r="E1871" s="103"/>
      <c r="F1871" s="103"/>
      <c r="G1871" s="103"/>
      <c r="H1871" s="103"/>
      <c r="I1871" s="103" t="s">
        <v>3269</v>
      </c>
      <c r="J1871" s="103"/>
      <c r="K1871" s="103"/>
      <c r="L1871" s="103"/>
      <c r="M1871" s="103"/>
      <c r="N1871" s="103" t="s">
        <v>3270</v>
      </c>
      <c r="O1871" s="103"/>
      <c r="P1871" s="103"/>
      <c r="Q1871" s="103"/>
      <c r="R1871" s="103" t="s">
        <v>3271</v>
      </c>
      <c r="S1871" s="103"/>
      <c r="T1871" s="103"/>
      <c r="U1871" s="103"/>
      <c r="V1871" s="103" t="s">
        <v>3310</v>
      </c>
      <c r="W1871" s="103" t="s">
        <v>3272</v>
      </c>
      <c r="X1871" s="103"/>
      <c r="Y1871" s="103"/>
      <c r="Z1871" s="103"/>
      <c r="AA1871" s="103"/>
      <c r="AB1871" s="103" t="s">
        <v>3273</v>
      </c>
      <c r="AC1871" s="103"/>
      <c r="AD1871" s="103"/>
      <c r="AE1871" s="103"/>
      <c r="AF1871" s="103"/>
      <c r="AG1871" s="103" t="s">
        <v>3274</v>
      </c>
      <c r="AH1871" s="103"/>
      <c r="AI1871" s="103"/>
      <c r="AJ1871" s="103"/>
      <c r="AK1871" s="103" t="s">
        <v>3275</v>
      </c>
      <c r="AL1871" s="103"/>
      <c r="AM1871" s="103"/>
      <c r="AN1871" s="103"/>
      <c r="AO1871" s="103" t="s">
        <v>3276</v>
      </c>
      <c r="AP1871" s="103"/>
      <c r="AQ1871" s="103"/>
      <c r="AR1871" s="103"/>
      <c r="AS1871" s="103" t="s">
        <v>1714</v>
      </c>
      <c r="AT1871" s="103"/>
      <c r="AU1871" s="103"/>
      <c r="AV1871" s="103"/>
      <c r="AW1871" s="103" t="s">
        <v>2331</v>
      </c>
      <c r="AX1871" s="103"/>
      <c r="AY1871" s="103"/>
      <c r="AZ1871" s="103"/>
      <c r="BA1871" s="103" t="s">
        <v>3277</v>
      </c>
      <c r="BB1871" s="103"/>
      <c r="BC1871" s="103"/>
      <c r="BD1871" s="103"/>
    </row>
    <row r="1872" spans="1:58" ht="26.25">
      <c r="B1872" t="s">
        <v>3266</v>
      </c>
      <c r="C1872" s="818" t="s">
        <v>3356</v>
      </c>
      <c r="D1872" s="18" t="s">
        <v>3262</v>
      </c>
      <c r="E1872" s="18" t="s">
        <v>3263</v>
      </c>
      <c r="F1872" s="18" t="s">
        <v>3309</v>
      </c>
      <c r="G1872" s="18" t="s">
        <v>3264</v>
      </c>
      <c r="H1872" s="18" t="s">
        <v>3265</v>
      </c>
      <c r="I1872" s="18" t="s">
        <v>3262</v>
      </c>
      <c r="J1872" s="18" t="s">
        <v>3263</v>
      </c>
      <c r="K1872" s="18" t="s">
        <v>3309</v>
      </c>
      <c r="L1872" s="18" t="s">
        <v>3264</v>
      </c>
      <c r="M1872" s="18" t="s">
        <v>3265</v>
      </c>
      <c r="N1872" s="18" t="s">
        <v>3262</v>
      </c>
      <c r="O1872" s="18" t="s">
        <v>3263</v>
      </c>
      <c r="P1872" s="18" t="s">
        <v>3264</v>
      </c>
      <c r="Q1872" s="18" t="s">
        <v>3265</v>
      </c>
      <c r="R1872" s="18" t="s">
        <v>3262</v>
      </c>
      <c r="S1872" s="18" t="s">
        <v>3263</v>
      </c>
      <c r="T1872" s="18" t="s">
        <v>3264</v>
      </c>
      <c r="U1872" s="18" t="s">
        <v>3265</v>
      </c>
      <c r="V1872" s="18" t="s">
        <v>2042</v>
      </c>
      <c r="W1872" s="18" t="s">
        <v>3262</v>
      </c>
      <c r="X1872" s="18" t="s">
        <v>3263</v>
      </c>
      <c r="Y1872" s="18" t="s">
        <v>3311</v>
      </c>
      <c r="Z1872" s="18" t="s">
        <v>3264</v>
      </c>
      <c r="AA1872" s="18" t="s">
        <v>3265</v>
      </c>
      <c r="AB1872" s="18" t="s">
        <v>3262</v>
      </c>
      <c r="AC1872" s="18" t="s">
        <v>3263</v>
      </c>
      <c r="AD1872" s="18" t="s">
        <v>3312</v>
      </c>
      <c r="AE1872" s="18" t="s">
        <v>3264</v>
      </c>
      <c r="AF1872" s="18" t="s">
        <v>3265</v>
      </c>
      <c r="AG1872" s="18" t="s">
        <v>3262</v>
      </c>
      <c r="AH1872" s="18" t="s">
        <v>3263</v>
      </c>
      <c r="AI1872" s="18" t="s">
        <v>3264</v>
      </c>
      <c r="AJ1872" s="18" t="s">
        <v>3265</v>
      </c>
      <c r="AK1872" s="18" t="s">
        <v>3262</v>
      </c>
      <c r="AL1872" s="18" t="s">
        <v>3263</v>
      </c>
      <c r="AM1872" s="18" t="s">
        <v>3264</v>
      </c>
      <c r="AN1872" s="18" t="s">
        <v>3265</v>
      </c>
      <c r="AO1872" s="18" t="s">
        <v>3262</v>
      </c>
      <c r="AP1872" s="18" t="s">
        <v>3263</v>
      </c>
      <c r="AQ1872" s="18" t="s">
        <v>3264</v>
      </c>
      <c r="AR1872" s="18" t="s">
        <v>3265</v>
      </c>
      <c r="AS1872" s="18" t="s">
        <v>3262</v>
      </c>
      <c r="AT1872" s="18" t="s">
        <v>3263</v>
      </c>
      <c r="AU1872" s="18" t="s">
        <v>3264</v>
      </c>
      <c r="AV1872" s="18" t="s">
        <v>3265</v>
      </c>
      <c r="AW1872" s="18" t="s">
        <v>3262</v>
      </c>
      <c r="AX1872" s="18" t="s">
        <v>3263</v>
      </c>
      <c r="AY1872" s="18" t="s">
        <v>3264</v>
      </c>
      <c r="AZ1872" s="18" t="s">
        <v>3265</v>
      </c>
      <c r="BA1872" s="18" t="s">
        <v>3262</v>
      </c>
      <c r="BB1872" s="18" t="s">
        <v>3263</v>
      </c>
      <c r="BC1872" s="18" t="s">
        <v>3264</v>
      </c>
      <c r="BD1872" s="18" t="s">
        <v>3265</v>
      </c>
    </row>
    <row r="1873" spans="1:58">
      <c r="A1873" s="18">
        <v>1</v>
      </c>
      <c r="B1873" t="s">
        <v>3346</v>
      </c>
      <c r="C1873" s="28">
        <v>0</v>
      </c>
      <c r="D1873" s="11">
        <v>0</v>
      </c>
      <c r="E1873" s="11">
        <v>0</v>
      </c>
      <c r="F1873" s="11">
        <v>0</v>
      </c>
      <c r="G1873" s="11">
        <v>0</v>
      </c>
      <c r="H1873" s="11">
        <v>0</v>
      </c>
      <c r="I1873" s="11">
        <v>0</v>
      </c>
      <c r="J1873" s="11">
        <v>0</v>
      </c>
      <c r="K1873" s="11">
        <v>0</v>
      </c>
      <c r="L1873" s="11">
        <v>0</v>
      </c>
      <c r="M1873" s="11">
        <v>0</v>
      </c>
      <c r="N1873" s="11">
        <v>0</v>
      </c>
      <c r="O1873" s="11">
        <v>0</v>
      </c>
      <c r="P1873" s="11">
        <v>0</v>
      </c>
      <c r="Q1873" s="11">
        <v>0</v>
      </c>
      <c r="R1873" s="11">
        <v>0</v>
      </c>
      <c r="S1873" s="11">
        <v>0</v>
      </c>
      <c r="T1873" s="11">
        <v>0</v>
      </c>
      <c r="U1873" s="11">
        <v>0</v>
      </c>
      <c r="V1873" s="11">
        <v>0</v>
      </c>
      <c r="W1873" s="11">
        <v>0</v>
      </c>
      <c r="X1873" s="11">
        <v>0</v>
      </c>
      <c r="Y1873" s="11">
        <v>0</v>
      </c>
      <c r="Z1873" s="11">
        <v>0</v>
      </c>
      <c r="AA1873" s="11">
        <v>0</v>
      </c>
      <c r="AB1873" s="11">
        <v>0</v>
      </c>
      <c r="AC1873" s="11">
        <v>0</v>
      </c>
      <c r="AD1873" s="11">
        <v>0</v>
      </c>
      <c r="AE1873" s="11">
        <v>0</v>
      </c>
      <c r="AF1873" s="11">
        <v>0</v>
      </c>
      <c r="AG1873" s="11">
        <v>0</v>
      </c>
      <c r="AH1873" s="11">
        <v>0</v>
      </c>
      <c r="AI1873" s="11">
        <v>0</v>
      </c>
      <c r="AJ1873" s="11">
        <v>0</v>
      </c>
      <c r="AK1873" s="11">
        <v>0</v>
      </c>
      <c r="AL1873" s="11">
        <v>0</v>
      </c>
      <c r="AM1873" s="11">
        <v>0</v>
      </c>
      <c r="AN1873" s="11">
        <v>0</v>
      </c>
      <c r="AO1873" s="11">
        <v>0</v>
      </c>
      <c r="AP1873" s="11">
        <v>0</v>
      </c>
      <c r="AQ1873" s="11">
        <v>0</v>
      </c>
      <c r="AR1873" s="11">
        <v>0</v>
      </c>
      <c r="AS1873" s="11">
        <v>0</v>
      </c>
      <c r="AT1873" s="11">
        <v>0</v>
      </c>
      <c r="AU1873" s="11">
        <v>0</v>
      </c>
      <c r="AV1873" s="11">
        <v>0</v>
      </c>
      <c r="AW1873" s="11">
        <v>0</v>
      </c>
      <c r="AX1873" s="11">
        <v>0</v>
      </c>
      <c r="AY1873" s="11">
        <v>0</v>
      </c>
      <c r="AZ1873" s="11">
        <v>0</v>
      </c>
      <c r="BA1873" s="11">
        <v>0</v>
      </c>
      <c r="BB1873" s="11">
        <v>0</v>
      </c>
      <c r="BC1873" s="11">
        <v>0</v>
      </c>
      <c r="BD1873" s="11">
        <v>0</v>
      </c>
      <c r="BE1873" s="11"/>
    </row>
    <row r="1874" spans="1:58">
      <c r="A1874" s="18">
        <f t="shared" ref="A1874:A1885" ca="1" si="411">OFFSET(A1874,-1,0)+1</f>
        <v>2</v>
      </c>
      <c r="B1874" t="s">
        <v>3349</v>
      </c>
      <c r="C1874" s="28">
        <v>0</v>
      </c>
      <c r="D1874" s="11"/>
      <c r="E1874" s="11"/>
      <c r="F1874" s="11"/>
      <c r="G1874" s="11"/>
      <c r="H1874" s="11"/>
      <c r="I1874" s="11"/>
      <c r="J1874" s="11"/>
      <c r="K1874" s="11"/>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c r="AV1874" s="11"/>
      <c r="AW1874" s="11"/>
      <c r="AX1874" s="11"/>
      <c r="AY1874" s="11"/>
      <c r="AZ1874" s="11"/>
      <c r="BA1874" s="11"/>
      <c r="BB1874" s="11"/>
      <c r="BC1874" s="11"/>
      <c r="BD1874" s="11"/>
      <c r="BE1874" s="11"/>
    </row>
    <row r="1875" spans="1:58">
      <c r="A1875" s="18">
        <f t="shared" ca="1" si="411"/>
        <v>3</v>
      </c>
      <c r="B1875" t="s">
        <v>3350</v>
      </c>
      <c r="C1875" s="28">
        <v>0</v>
      </c>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c r="AV1875" s="11"/>
      <c r="AW1875" s="11"/>
      <c r="AX1875" s="11"/>
      <c r="AY1875" s="11"/>
      <c r="AZ1875" s="11"/>
      <c r="BA1875" s="11"/>
      <c r="BB1875" s="11"/>
      <c r="BC1875" s="11"/>
      <c r="BD1875" s="11"/>
      <c r="BE1875" s="11"/>
    </row>
    <row r="1876" spans="1:58">
      <c r="A1876" s="18">
        <f t="shared" ca="1" si="411"/>
        <v>4</v>
      </c>
      <c r="B1876" t="s">
        <v>3353</v>
      </c>
      <c r="C1876" s="28">
        <v>0</v>
      </c>
      <c r="D1876" s="11"/>
      <c r="E1876" s="11"/>
      <c r="F1876" s="11"/>
      <c r="G1876" s="11"/>
      <c r="H1876" s="11"/>
      <c r="I1876" s="11"/>
      <c r="J1876" s="11"/>
      <c r="K1876" s="11"/>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c r="AV1876" s="11"/>
      <c r="AW1876" s="11"/>
      <c r="AX1876" s="11"/>
      <c r="AY1876" s="11"/>
      <c r="AZ1876" s="11"/>
      <c r="BA1876" s="11"/>
      <c r="BB1876" s="11"/>
      <c r="BC1876" s="11"/>
      <c r="BD1876" s="11"/>
      <c r="BE1876" s="11"/>
    </row>
    <row r="1877" spans="1:58">
      <c r="A1877" s="18">
        <f t="shared" ca="1" si="411"/>
        <v>5</v>
      </c>
      <c r="B1877" t="s">
        <v>3354</v>
      </c>
      <c r="C1877" s="28">
        <v>0</v>
      </c>
      <c r="D1877" s="11"/>
      <c r="E1877" s="11"/>
      <c r="F1877" s="11"/>
      <c r="G1877" s="11"/>
      <c r="H1877" s="11"/>
      <c r="I1877" s="11"/>
      <c r="J1877" s="11"/>
      <c r="K1877" s="11"/>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c r="AV1877" s="11"/>
      <c r="AW1877" s="11"/>
      <c r="AX1877" s="11"/>
      <c r="AY1877" s="11"/>
      <c r="AZ1877" s="11"/>
      <c r="BA1877" s="11"/>
      <c r="BB1877" s="11"/>
      <c r="BC1877" s="11"/>
      <c r="BD1877" s="11"/>
      <c r="BE1877" s="11"/>
    </row>
    <row r="1878" spans="1:58">
      <c r="A1878" s="18">
        <f t="shared" ca="1" si="411"/>
        <v>6</v>
      </c>
      <c r="B1878" t="s">
        <v>3355</v>
      </c>
      <c r="C1878" s="28">
        <v>0</v>
      </c>
      <c r="D1878" s="11"/>
      <c r="E1878" s="11"/>
      <c r="F1878" s="11"/>
      <c r="G1878" s="11"/>
      <c r="H1878" s="11"/>
      <c r="I1878" s="11"/>
      <c r="J1878" s="11"/>
      <c r="K1878" s="11"/>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c r="AV1878" s="11"/>
      <c r="AW1878" s="11"/>
      <c r="AX1878" s="11"/>
      <c r="AY1878" s="11"/>
      <c r="AZ1878" s="11"/>
      <c r="BA1878" s="11"/>
      <c r="BB1878" s="11"/>
      <c r="BC1878" s="11"/>
      <c r="BD1878" s="11"/>
      <c r="BE1878" s="11"/>
    </row>
    <row r="1879" spans="1:58">
      <c r="A1879" s="18">
        <f t="shared" ca="1" si="411"/>
        <v>7</v>
      </c>
      <c r="B1879" t="s">
        <v>3351</v>
      </c>
      <c r="C1879" s="28">
        <v>0</v>
      </c>
      <c r="D1879" s="11"/>
      <c r="E1879" s="11"/>
      <c r="F1879" s="11"/>
      <c r="G1879" s="11"/>
      <c r="H1879" s="11"/>
      <c r="I1879" s="11"/>
      <c r="J1879" s="11"/>
      <c r="K1879" s="11"/>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c r="AV1879" s="11"/>
      <c r="AW1879" s="11"/>
      <c r="AX1879" s="11"/>
      <c r="AY1879" s="11"/>
      <c r="AZ1879" s="11"/>
      <c r="BA1879" s="11"/>
      <c r="BB1879" s="11"/>
      <c r="BC1879" s="11"/>
      <c r="BD1879" s="11"/>
      <c r="BE1879" s="11"/>
    </row>
    <row r="1880" spans="1:58">
      <c r="A1880" s="18">
        <f t="shared" ca="1" si="411"/>
        <v>8</v>
      </c>
      <c r="B1880" t="s">
        <v>3347</v>
      </c>
      <c r="C1880" s="28">
        <v>1</v>
      </c>
      <c r="D1880" s="11">
        <v>0</v>
      </c>
      <c r="E1880" s="11">
        <v>0</v>
      </c>
      <c r="F1880" s="11">
        <v>0</v>
      </c>
      <c r="G1880" s="11">
        <v>0</v>
      </c>
      <c r="H1880" s="11">
        <v>0</v>
      </c>
      <c r="I1880" s="11">
        <v>0</v>
      </c>
      <c r="J1880" s="11">
        <v>0</v>
      </c>
      <c r="K1880" s="11">
        <v>0</v>
      </c>
      <c r="L1880" s="11">
        <v>0</v>
      </c>
      <c r="M1880" s="11">
        <v>0</v>
      </c>
      <c r="N1880" s="11">
        <v>0</v>
      </c>
      <c r="O1880" s="11">
        <v>0</v>
      </c>
      <c r="P1880" s="11">
        <v>0</v>
      </c>
      <c r="Q1880" s="11">
        <v>0</v>
      </c>
      <c r="R1880" s="11">
        <v>0</v>
      </c>
      <c r="S1880" s="11">
        <v>0</v>
      </c>
      <c r="T1880" s="11">
        <v>0</v>
      </c>
      <c r="U1880" s="11">
        <v>0</v>
      </c>
      <c r="V1880" s="11">
        <v>0</v>
      </c>
      <c r="W1880" s="11">
        <v>0</v>
      </c>
      <c r="X1880" s="11">
        <v>0</v>
      </c>
      <c r="Y1880" s="11">
        <v>0</v>
      </c>
      <c r="Z1880" s="11">
        <v>0</v>
      </c>
      <c r="AA1880" s="11">
        <v>0</v>
      </c>
      <c r="AB1880" s="11">
        <v>0</v>
      </c>
      <c r="AC1880" s="11">
        <v>0</v>
      </c>
      <c r="AD1880" s="11">
        <v>0</v>
      </c>
      <c r="AE1880" s="11">
        <v>0</v>
      </c>
      <c r="AF1880" s="11">
        <v>0</v>
      </c>
      <c r="AG1880" s="11">
        <v>0</v>
      </c>
      <c r="AH1880" s="11">
        <v>0</v>
      </c>
      <c r="AI1880" s="11">
        <v>0</v>
      </c>
      <c r="AJ1880" s="11">
        <v>0</v>
      </c>
      <c r="AK1880" s="11">
        <v>0</v>
      </c>
      <c r="AL1880" s="11">
        <v>0</v>
      </c>
      <c r="AM1880" s="11">
        <v>0</v>
      </c>
      <c r="AN1880" s="11">
        <v>0</v>
      </c>
      <c r="AO1880" s="11">
        <v>0</v>
      </c>
      <c r="AP1880" s="11">
        <v>0</v>
      </c>
      <c r="AQ1880" s="11">
        <v>0</v>
      </c>
      <c r="AR1880" s="11">
        <v>0</v>
      </c>
      <c r="AS1880" s="11">
        <v>0</v>
      </c>
      <c r="AT1880" s="11">
        <v>0</v>
      </c>
      <c r="AU1880" s="11">
        <v>0</v>
      </c>
      <c r="AV1880" s="11">
        <v>0</v>
      </c>
      <c r="AW1880" s="11">
        <v>0</v>
      </c>
      <c r="AX1880" s="11">
        <v>0</v>
      </c>
      <c r="AY1880" s="11">
        <v>0</v>
      </c>
      <c r="AZ1880" s="11">
        <v>0</v>
      </c>
      <c r="BA1880" s="11">
        <v>0</v>
      </c>
      <c r="BB1880" s="11">
        <v>0</v>
      </c>
      <c r="BC1880" s="11">
        <v>0</v>
      </c>
      <c r="BD1880" s="11">
        <v>0</v>
      </c>
      <c r="BE1880" s="11"/>
    </row>
    <row r="1881" spans="1:58">
      <c r="A1881" s="18">
        <f t="shared" ca="1" si="411"/>
        <v>9</v>
      </c>
      <c r="B1881" t="s">
        <v>3352</v>
      </c>
      <c r="C1881" s="28">
        <v>1</v>
      </c>
      <c r="D1881" s="11"/>
      <c r="E1881" s="11"/>
      <c r="F1881" s="11"/>
      <c r="G1881" s="11"/>
      <c r="H1881" s="11"/>
      <c r="I1881" s="11"/>
      <c r="J1881" s="11"/>
      <c r="K1881" s="11"/>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c r="AV1881" s="11"/>
      <c r="AW1881" s="11"/>
      <c r="AX1881" s="11"/>
      <c r="AY1881" s="11"/>
      <c r="AZ1881" s="11"/>
      <c r="BA1881" s="11"/>
      <c r="BB1881" s="11"/>
      <c r="BC1881" s="11"/>
      <c r="BD1881" s="11"/>
      <c r="BE1881" s="11"/>
    </row>
    <row r="1882" spans="1:58">
      <c r="A1882" s="18">
        <f t="shared" ca="1" si="411"/>
        <v>10</v>
      </c>
      <c r="B1882" t="s">
        <v>3281</v>
      </c>
      <c r="C1882" s="28"/>
      <c r="D1882" s="11"/>
      <c r="E1882" s="11"/>
      <c r="F1882" s="11"/>
      <c r="G1882" s="11"/>
      <c r="H1882" s="11"/>
      <c r="I1882" s="11"/>
      <c r="J1882" s="11"/>
      <c r="K1882" s="11"/>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c r="AV1882" s="11"/>
      <c r="AW1882" s="11"/>
      <c r="AX1882" s="11"/>
      <c r="AY1882" s="11"/>
      <c r="AZ1882" s="11"/>
      <c r="BA1882" s="11"/>
      <c r="BB1882" s="11"/>
      <c r="BC1882" s="11"/>
      <c r="BD1882" s="11"/>
      <c r="BE1882" s="11"/>
    </row>
    <row r="1883" spans="1:58">
      <c r="A1883" s="18">
        <f t="shared" ca="1" si="411"/>
        <v>11</v>
      </c>
      <c r="B1883" t="s">
        <v>3281</v>
      </c>
      <c r="C1883" s="28"/>
      <c r="D1883" s="11"/>
      <c r="E1883" s="11"/>
      <c r="F1883" s="11"/>
      <c r="G1883" s="11"/>
      <c r="H1883" s="11"/>
      <c r="I1883" s="11"/>
      <c r="J1883" s="11"/>
      <c r="K1883" s="11"/>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c r="AV1883" s="11"/>
      <c r="AW1883" s="11"/>
      <c r="AX1883" s="11"/>
      <c r="AY1883" s="11"/>
      <c r="AZ1883" s="11"/>
      <c r="BA1883" s="11"/>
      <c r="BB1883" s="11"/>
      <c r="BC1883" s="11"/>
      <c r="BD1883" s="11"/>
      <c r="BE1883" s="11"/>
    </row>
    <row r="1884" spans="1:58">
      <c r="A1884" s="18">
        <f t="shared" ca="1" si="411"/>
        <v>12</v>
      </c>
      <c r="B1884" t="s">
        <v>3281</v>
      </c>
      <c r="C1884" s="28"/>
      <c r="D1884" s="11"/>
      <c r="E1884" s="11"/>
      <c r="F1884" s="11"/>
      <c r="G1884" s="11"/>
      <c r="H1884" s="11"/>
      <c r="I1884" s="11"/>
      <c r="J1884" s="11"/>
      <c r="K1884" s="11"/>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c r="AV1884" s="11"/>
      <c r="AW1884" s="11"/>
      <c r="AX1884" s="11"/>
      <c r="AY1884" s="11"/>
      <c r="AZ1884" s="11"/>
      <c r="BA1884" s="11"/>
      <c r="BB1884" s="11"/>
      <c r="BC1884" s="11"/>
      <c r="BD1884" s="11"/>
      <c r="BE1884" s="11"/>
    </row>
    <row r="1885" spans="1:58">
      <c r="A1885" s="18">
        <f t="shared" ca="1" si="411"/>
        <v>13</v>
      </c>
      <c r="B1885" t="s">
        <v>3281</v>
      </c>
      <c r="C1885" s="28"/>
      <c r="D1885" s="11"/>
      <c r="E1885" s="11"/>
      <c r="F1885" s="11"/>
      <c r="G1885" s="11"/>
      <c r="H1885" s="11"/>
      <c r="I1885" s="11"/>
      <c r="J1885" s="11"/>
      <c r="K1885" s="11"/>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c r="AV1885" s="11"/>
      <c r="AW1885" s="11"/>
      <c r="AX1885" s="11"/>
      <c r="AY1885" s="11"/>
      <c r="AZ1885" s="11"/>
      <c r="BA1885" s="11"/>
      <c r="BB1885" s="11"/>
      <c r="BC1885" s="11"/>
      <c r="BD1885" s="11"/>
      <c r="BE1885" s="11"/>
    </row>
    <row r="1886" spans="1:58" ht="8.25" customHeight="1">
      <c r="A1886" s="446"/>
      <c r="B1886" s="92"/>
      <c r="C1886" s="59"/>
      <c r="D1886" s="185"/>
      <c r="E1886" s="185"/>
      <c r="F1886" s="185"/>
      <c r="G1886" s="185"/>
      <c r="H1886" s="185"/>
      <c r="I1886" s="185"/>
      <c r="J1886" s="185"/>
      <c r="K1886" s="185"/>
      <c r="L1886" s="185"/>
      <c r="M1886" s="185"/>
      <c r="N1886" s="185"/>
      <c r="O1886" s="185"/>
      <c r="P1886" s="185"/>
      <c r="Q1886" s="185"/>
      <c r="R1886" s="185"/>
      <c r="S1886" s="185"/>
      <c r="T1886" s="185"/>
      <c r="U1886" s="185"/>
      <c r="V1886" s="185"/>
      <c r="W1886" s="185"/>
      <c r="X1886" s="185"/>
      <c r="Y1886" s="185"/>
      <c r="Z1886" s="185"/>
      <c r="AA1886" s="185"/>
      <c r="AB1886" s="185"/>
      <c r="AC1886" s="185"/>
      <c r="AD1886" s="185"/>
      <c r="AE1886" s="185"/>
      <c r="AF1886" s="185"/>
      <c r="AG1886" s="185"/>
      <c r="AH1886" s="185"/>
      <c r="AI1886" s="185"/>
      <c r="AJ1886" s="185"/>
      <c r="AK1886" s="185"/>
      <c r="AL1886" s="185"/>
      <c r="AM1886" s="185"/>
      <c r="AN1886" s="185"/>
      <c r="AO1886" s="185"/>
      <c r="AP1886" s="185"/>
      <c r="AQ1886" s="185"/>
      <c r="AR1886" s="185"/>
      <c r="AS1886" s="185"/>
      <c r="AT1886" s="185"/>
      <c r="AU1886" s="185"/>
      <c r="AV1886" s="185"/>
      <c r="AW1886" s="185"/>
      <c r="AX1886" s="185"/>
      <c r="AY1886" s="185"/>
      <c r="AZ1886" s="185"/>
      <c r="BA1886" s="185"/>
      <c r="BB1886" s="185"/>
      <c r="BC1886" s="185"/>
      <c r="BD1886" s="185"/>
      <c r="BE1886" s="185"/>
      <c r="BF1886" s="92"/>
    </row>
    <row r="1888" spans="1:58">
      <c r="A1888" s="14" t="s">
        <v>3345</v>
      </c>
    </row>
    <row r="1889" spans="1:57">
      <c r="B1889" t="s">
        <v>3267</v>
      </c>
      <c r="D1889" s="103" t="s">
        <v>3268</v>
      </c>
      <c r="E1889" s="103"/>
      <c r="F1889" s="103"/>
      <c r="G1889" s="103"/>
      <c r="H1889" s="103"/>
      <c r="I1889" s="103" t="s">
        <v>3269</v>
      </c>
      <c r="J1889" s="103"/>
      <c r="K1889" s="103"/>
      <c r="L1889" s="103"/>
      <c r="M1889" s="103"/>
      <c r="N1889" s="103" t="s">
        <v>3270</v>
      </c>
      <c r="O1889" s="103"/>
      <c r="P1889" s="103"/>
      <c r="Q1889" s="103"/>
      <c r="R1889" s="103" t="s">
        <v>3271</v>
      </c>
      <c r="S1889" s="103"/>
      <c r="T1889" s="103"/>
      <c r="U1889" s="103"/>
      <c r="V1889" s="103" t="s">
        <v>3310</v>
      </c>
      <c r="W1889" s="103" t="s">
        <v>3272</v>
      </c>
      <c r="X1889" s="103"/>
      <c r="Y1889" s="103"/>
      <c r="Z1889" s="103"/>
      <c r="AA1889" s="103"/>
      <c r="AB1889" s="103" t="s">
        <v>3273</v>
      </c>
      <c r="AC1889" s="103"/>
      <c r="AD1889" s="103"/>
      <c r="AE1889" s="103"/>
      <c r="AF1889" s="103"/>
      <c r="AG1889" s="103" t="s">
        <v>3274</v>
      </c>
      <c r="AH1889" s="103"/>
      <c r="AI1889" s="103"/>
      <c r="AJ1889" s="103"/>
      <c r="AK1889" s="103" t="s">
        <v>3275</v>
      </c>
      <c r="AL1889" s="103"/>
      <c r="AM1889" s="103"/>
      <c r="AN1889" s="103"/>
      <c r="AO1889" s="103" t="s">
        <v>3276</v>
      </c>
      <c r="AP1889" s="103"/>
      <c r="AQ1889" s="103"/>
      <c r="AR1889" s="103"/>
      <c r="AS1889" s="103" t="s">
        <v>1714</v>
      </c>
      <c r="AT1889" s="103"/>
      <c r="AU1889" s="103"/>
      <c r="AV1889" s="103"/>
      <c r="AW1889" s="103" t="s">
        <v>2331</v>
      </c>
      <c r="AX1889" s="103"/>
      <c r="AY1889" s="103"/>
      <c r="AZ1889" s="103"/>
      <c r="BA1889" s="103" t="s">
        <v>3277</v>
      </c>
      <c r="BB1889" s="103"/>
      <c r="BC1889" s="103"/>
      <c r="BD1889" s="103"/>
    </row>
    <row r="1890" spans="1:57" ht="26.25">
      <c r="B1890" t="s">
        <v>3266</v>
      </c>
      <c r="C1890" s="818" t="s">
        <v>3356</v>
      </c>
      <c r="D1890" s="18" t="s">
        <v>3262</v>
      </c>
      <c r="E1890" s="18" t="s">
        <v>3263</v>
      </c>
      <c r="F1890" s="18" t="s">
        <v>3309</v>
      </c>
      <c r="G1890" s="18" t="s">
        <v>3264</v>
      </c>
      <c r="H1890" s="18" t="s">
        <v>3265</v>
      </c>
      <c r="I1890" s="18" t="s">
        <v>3262</v>
      </c>
      <c r="J1890" s="18" t="s">
        <v>3263</v>
      </c>
      <c r="K1890" s="18" t="s">
        <v>3309</v>
      </c>
      <c r="L1890" s="18" t="s">
        <v>3264</v>
      </c>
      <c r="M1890" s="18" t="s">
        <v>3265</v>
      </c>
      <c r="N1890" s="18" t="s">
        <v>3262</v>
      </c>
      <c r="O1890" s="18" t="s">
        <v>3263</v>
      </c>
      <c r="P1890" s="18" t="s">
        <v>3264</v>
      </c>
      <c r="Q1890" s="18" t="s">
        <v>3265</v>
      </c>
      <c r="R1890" s="18" t="s">
        <v>3262</v>
      </c>
      <c r="S1890" s="18" t="s">
        <v>3263</v>
      </c>
      <c r="T1890" s="18" t="s">
        <v>3264</v>
      </c>
      <c r="U1890" s="18" t="s">
        <v>3265</v>
      </c>
      <c r="V1890" s="18" t="s">
        <v>2042</v>
      </c>
      <c r="W1890" s="18" t="s">
        <v>3262</v>
      </c>
      <c r="X1890" s="18" t="s">
        <v>3263</v>
      </c>
      <c r="Y1890" s="18" t="s">
        <v>3311</v>
      </c>
      <c r="Z1890" s="18" t="s">
        <v>3264</v>
      </c>
      <c r="AA1890" s="18" t="s">
        <v>3265</v>
      </c>
      <c r="AB1890" s="18" t="s">
        <v>3262</v>
      </c>
      <c r="AC1890" s="18" t="s">
        <v>3263</v>
      </c>
      <c r="AD1890" s="18" t="s">
        <v>3312</v>
      </c>
      <c r="AE1890" s="18" t="s">
        <v>3264</v>
      </c>
      <c r="AF1890" s="18" t="s">
        <v>3265</v>
      </c>
      <c r="AG1890" s="18" t="s">
        <v>3262</v>
      </c>
      <c r="AH1890" s="18" t="s">
        <v>3263</v>
      </c>
      <c r="AI1890" s="18" t="s">
        <v>3264</v>
      </c>
      <c r="AJ1890" s="18" t="s">
        <v>3265</v>
      </c>
      <c r="AK1890" s="18" t="s">
        <v>3262</v>
      </c>
      <c r="AL1890" s="18" t="s">
        <v>3263</v>
      </c>
      <c r="AM1890" s="18" t="s">
        <v>3264</v>
      </c>
      <c r="AN1890" s="18" t="s">
        <v>3265</v>
      </c>
      <c r="AO1890" s="18" t="s">
        <v>3262</v>
      </c>
      <c r="AP1890" s="18" t="s">
        <v>3263</v>
      </c>
      <c r="AQ1890" s="18" t="s">
        <v>3264</v>
      </c>
      <c r="AR1890" s="18" t="s">
        <v>3265</v>
      </c>
      <c r="AS1890" s="18" t="s">
        <v>3262</v>
      </c>
      <c r="AT1890" s="18" t="s">
        <v>3263</v>
      </c>
      <c r="AU1890" s="18" t="s">
        <v>3264</v>
      </c>
      <c r="AV1890" s="18" t="s">
        <v>3265</v>
      </c>
      <c r="AW1890" s="18" t="s">
        <v>3262</v>
      </c>
      <c r="AX1890" s="18" t="s">
        <v>3263</v>
      </c>
      <c r="AY1890" s="18" t="s">
        <v>3264</v>
      </c>
      <c r="AZ1890" s="18" t="s">
        <v>3265</v>
      </c>
      <c r="BA1890" s="18" t="s">
        <v>3262</v>
      </c>
      <c r="BB1890" s="18" t="s">
        <v>3263</v>
      </c>
      <c r="BC1890" s="18" t="s">
        <v>3264</v>
      </c>
      <c r="BD1890" s="18" t="s">
        <v>3265</v>
      </c>
    </row>
    <row r="1891" spans="1:57">
      <c r="A1891" t="s">
        <v>2383</v>
      </c>
      <c r="B1891" t="s">
        <v>3357</v>
      </c>
      <c r="C1891" s="28">
        <v>0</v>
      </c>
      <c r="F1891" s="11"/>
      <c r="H1891" s="11"/>
      <c r="K1891" s="11"/>
      <c r="M1891" s="11"/>
      <c r="Q1891" s="11"/>
      <c r="U1891" s="11"/>
      <c r="V1891" s="11"/>
      <c r="Y1891" s="11"/>
      <c r="AA1891" s="11"/>
      <c r="AD1891" s="11"/>
      <c r="AF1891" s="11"/>
      <c r="AN1891" s="11"/>
      <c r="AU1891" s="11"/>
      <c r="AV1891" s="11"/>
      <c r="AY1891" s="11"/>
      <c r="AZ1891" s="11"/>
      <c r="BD1891" s="11"/>
      <c r="BE1891" s="11"/>
    </row>
    <row r="1892" spans="1:57">
      <c r="A1892">
        <v>2</v>
      </c>
      <c r="B1892" t="s">
        <v>2348</v>
      </c>
      <c r="C1892" s="28">
        <v>0</v>
      </c>
      <c r="D1892" s="820"/>
      <c r="F1892" s="11"/>
      <c r="H1892" s="11"/>
      <c r="K1892" s="11"/>
      <c r="M1892" s="11"/>
      <c r="Q1892" s="11"/>
      <c r="U1892" s="11"/>
      <c r="V1892" s="11"/>
      <c r="Y1892" s="11"/>
      <c r="AA1892" s="11"/>
      <c r="AD1892" s="11"/>
      <c r="AF1892" s="11"/>
      <c r="AN1892" s="11"/>
      <c r="AU1892" s="11"/>
      <c r="AV1892" s="11"/>
      <c r="AY1892" s="11"/>
      <c r="AZ1892" s="11"/>
      <c r="BD1892" s="11"/>
      <c r="BE1892" s="11"/>
    </row>
    <row r="1893" spans="1:57">
      <c r="A1893">
        <v>3</v>
      </c>
      <c r="B1893" t="s">
        <v>2349</v>
      </c>
      <c r="C1893" s="28">
        <v>0</v>
      </c>
      <c r="D1893" s="820"/>
      <c r="F1893" s="11"/>
      <c r="H1893" s="11"/>
      <c r="K1893" s="11"/>
      <c r="M1893" s="11"/>
      <c r="Q1893" s="11"/>
      <c r="U1893" s="11"/>
      <c r="V1893" s="11"/>
      <c r="Y1893" s="11"/>
      <c r="AA1893" s="11"/>
      <c r="AD1893" s="11"/>
      <c r="AF1893" s="11"/>
      <c r="AN1893" s="11"/>
      <c r="AU1893" s="11"/>
      <c r="AV1893" s="11"/>
      <c r="AY1893" s="11"/>
      <c r="AZ1893" s="11"/>
      <c r="BD1893" s="11"/>
      <c r="BE1893" s="11"/>
    </row>
    <row r="1894" spans="1:57">
      <c r="A1894">
        <v>4</v>
      </c>
      <c r="B1894" t="s">
        <v>2350</v>
      </c>
      <c r="C1894" s="28">
        <v>0</v>
      </c>
      <c r="D1894" s="820"/>
      <c r="F1894" s="11"/>
      <c r="H1894" s="11"/>
      <c r="K1894" s="11"/>
      <c r="M1894" s="11"/>
      <c r="Q1894" s="11"/>
      <c r="U1894" s="11"/>
      <c r="V1894" s="11"/>
      <c r="Y1894" s="11"/>
      <c r="AA1894" s="11"/>
      <c r="AD1894" s="11"/>
      <c r="AF1894" s="11"/>
      <c r="AN1894" s="11"/>
      <c r="AU1894" s="11"/>
      <c r="AV1894" s="11"/>
      <c r="AY1894" s="11"/>
      <c r="AZ1894" s="11"/>
      <c r="BD1894" s="11"/>
      <c r="BE1894" s="11"/>
    </row>
    <row r="1895" spans="1:57">
      <c r="A1895">
        <v>5</v>
      </c>
      <c r="B1895" t="s">
        <v>2351</v>
      </c>
      <c r="C1895" s="28">
        <v>0</v>
      </c>
      <c r="D1895" s="820"/>
      <c r="F1895" s="11"/>
      <c r="H1895" s="11"/>
      <c r="K1895" s="11"/>
      <c r="M1895" s="11"/>
      <c r="Q1895" s="11"/>
      <c r="U1895" s="11"/>
      <c r="V1895" s="11"/>
      <c r="Y1895" s="11"/>
      <c r="AA1895" s="11"/>
      <c r="AD1895" s="11"/>
      <c r="AF1895" s="11"/>
      <c r="AN1895" s="11"/>
      <c r="AU1895" s="11"/>
      <c r="AV1895" s="11"/>
      <c r="AY1895" s="11"/>
      <c r="AZ1895" s="11"/>
      <c r="BD1895" s="11"/>
      <c r="BE1895" s="11"/>
    </row>
    <row r="1896" spans="1:57">
      <c r="A1896">
        <v>6</v>
      </c>
      <c r="B1896" t="s">
        <v>2352</v>
      </c>
      <c r="C1896" s="28">
        <v>0</v>
      </c>
      <c r="D1896" s="820"/>
      <c r="F1896" s="11"/>
      <c r="H1896" s="11"/>
      <c r="K1896" s="11"/>
      <c r="M1896" s="11"/>
      <c r="Q1896" s="11"/>
      <c r="U1896" s="11"/>
      <c r="V1896" s="11"/>
      <c r="Y1896" s="11"/>
      <c r="AA1896" s="11"/>
      <c r="AD1896" s="11"/>
      <c r="AF1896" s="11"/>
      <c r="AN1896" s="11"/>
      <c r="AU1896" s="11"/>
      <c r="AV1896" s="11"/>
      <c r="AY1896" s="11"/>
      <c r="AZ1896" s="11"/>
      <c r="BD1896" s="11"/>
      <c r="BE1896" s="11"/>
    </row>
    <row r="1897" spans="1:57">
      <c r="A1897">
        <v>7</v>
      </c>
      <c r="B1897" t="s">
        <v>2353</v>
      </c>
      <c r="C1897" s="28">
        <v>0</v>
      </c>
      <c r="D1897" s="820"/>
      <c r="F1897" s="11"/>
      <c r="H1897" s="11"/>
      <c r="K1897" s="11"/>
      <c r="M1897" s="11"/>
      <c r="Q1897" s="11"/>
      <c r="U1897" s="11"/>
      <c r="V1897" s="11"/>
      <c r="Y1897" s="11"/>
      <c r="AA1897" s="11"/>
      <c r="AD1897" s="11"/>
      <c r="AF1897" s="11"/>
      <c r="AN1897" s="11"/>
      <c r="AU1897" s="11"/>
      <c r="AV1897" s="11"/>
      <c r="AY1897" s="11"/>
      <c r="AZ1897" s="11"/>
      <c r="BD1897" s="11"/>
      <c r="BE1897" s="11"/>
    </row>
    <row r="1898" spans="1:57">
      <c r="A1898">
        <v>8</v>
      </c>
      <c r="B1898" t="s">
        <v>2354</v>
      </c>
      <c r="C1898" s="28">
        <v>0</v>
      </c>
      <c r="D1898" s="820"/>
      <c r="F1898" s="11"/>
      <c r="H1898" s="11"/>
      <c r="K1898" s="11"/>
      <c r="M1898" s="11"/>
      <c r="Q1898" s="11"/>
      <c r="U1898" s="11"/>
      <c r="V1898" s="11"/>
      <c r="Y1898" s="11"/>
      <c r="AA1898" s="11"/>
      <c r="AD1898" s="11"/>
      <c r="AF1898" s="11"/>
      <c r="AN1898" s="11"/>
      <c r="AU1898" s="11"/>
      <c r="AV1898" s="11"/>
      <c r="AY1898" s="11"/>
      <c r="AZ1898" s="11"/>
      <c r="BD1898" s="11"/>
      <c r="BE1898" s="11"/>
    </row>
    <row r="1899" spans="1:57">
      <c r="A1899">
        <v>9</v>
      </c>
      <c r="B1899" t="s">
        <v>2355</v>
      </c>
      <c r="C1899" s="28">
        <v>0</v>
      </c>
      <c r="D1899" s="820"/>
      <c r="F1899" s="11"/>
      <c r="H1899" s="11"/>
      <c r="K1899" s="11"/>
      <c r="M1899" s="11"/>
      <c r="Q1899" s="11"/>
      <c r="U1899" s="11"/>
      <c r="V1899" s="11"/>
      <c r="Y1899" s="11"/>
      <c r="AA1899" s="11"/>
      <c r="AD1899" s="11"/>
      <c r="AF1899" s="11"/>
      <c r="AN1899" s="11"/>
      <c r="AU1899" s="11"/>
      <c r="AV1899" s="11"/>
      <c r="AY1899" s="11"/>
      <c r="AZ1899" s="11"/>
      <c r="BD1899" s="11"/>
      <c r="BE1899" s="11"/>
    </row>
    <row r="1900" spans="1:57">
      <c r="A1900">
        <v>10</v>
      </c>
      <c r="B1900" t="s">
        <v>2356</v>
      </c>
      <c r="C1900" s="28">
        <v>0</v>
      </c>
      <c r="D1900" s="820"/>
      <c r="F1900" s="11"/>
      <c r="H1900" s="11"/>
      <c r="K1900" s="11"/>
      <c r="M1900" s="11"/>
      <c r="Q1900" s="11"/>
      <c r="U1900" s="11"/>
      <c r="V1900" s="11"/>
      <c r="Y1900" s="11"/>
      <c r="AA1900" s="11"/>
      <c r="AD1900" s="11"/>
      <c r="AF1900" s="11"/>
      <c r="AN1900" s="11"/>
      <c r="AU1900" s="11"/>
      <c r="AV1900" s="11"/>
      <c r="AY1900" s="11"/>
      <c r="AZ1900" s="11"/>
      <c r="BD1900" s="11"/>
      <c r="BE1900" s="11"/>
    </row>
    <row r="1901" spans="1:57">
      <c r="A1901">
        <v>11</v>
      </c>
      <c r="B1901" t="s">
        <v>2357</v>
      </c>
      <c r="C1901" s="28">
        <v>0</v>
      </c>
      <c r="D1901" s="820"/>
      <c r="F1901" s="11"/>
      <c r="H1901" s="11"/>
      <c r="K1901" s="11"/>
      <c r="M1901" s="11"/>
      <c r="Q1901" s="11"/>
      <c r="U1901" s="11"/>
      <c r="V1901" s="11"/>
      <c r="Y1901" s="11"/>
      <c r="AA1901" s="11"/>
      <c r="AD1901" s="11"/>
      <c r="AF1901" s="11"/>
      <c r="AN1901" s="11"/>
      <c r="AU1901" s="11"/>
      <c r="AV1901" s="11"/>
      <c r="AY1901" s="11"/>
      <c r="AZ1901" s="11"/>
      <c r="BD1901" s="11"/>
      <c r="BE1901" s="11"/>
    </row>
    <row r="1902" spans="1:57">
      <c r="A1902">
        <v>12</v>
      </c>
      <c r="B1902" t="s">
        <v>2358</v>
      </c>
      <c r="C1902" s="28">
        <v>0</v>
      </c>
      <c r="D1902" s="820"/>
      <c r="F1902" s="11"/>
      <c r="H1902" s="11"/>
      <c r="K1902" s="11"/>
      <c r="M1902" s="11"/>
      <c r="Q1902" s="11"/>
      <c r="U1902" s="11"/>
      <c r="V1902" s="11"/>
      <c r="Y1902" s="11"/>
      <c r="AA1902" s="11"/>
      <c r="AD1902" s="11"/>
      <c r="AF1902" s="11"/>
      <c r="AN1902" s="11"/>
      <c r="AU1902" s="11"/>
      <c r="AV1902" s="11"/>
      <c r="AY1902" s="11"/>
      <c r="AZ1902" s="11"/>
      <c r="BD1902" s="11"/>
      <c r="BE1902" s="11"/>
    </row>
    <row r="1903" spans="1:57">
      <c r="A1903">
        <v>13</v>
      </c>
      <c r="B1903" t="s">
        <v>2359</v>
      </c>
      <c r="C1903" s="28">
        <v>0</v>
      </c>
      <c r="D1903" s="820"/>
      <c r="F1903" s="11"/>
      <c r="H1903" s="11"/>
      <c r="K1903" s="11"/>
      <c r="M1903" s="11"/>
      <c r="Q1903" s="11"/>
      <c r="U1903" s="11"/>
      <c r="V1903" s="11"/>
      <c r="Y1903" s="11"/>
      <c r="AA1903" s="11"/>
      <c r="AD1903" s="11"/>
      <c r="AF1903" s="11"/>
      <c r="AN1903" s="11"/>
      <c r="AU1903" s="11"/>
      <c r="AV1903" s="11"/>
      <c r="AY1903" s="11"/>
      <c r="AZ1903" s="11"/>
      <c r="BD1903" s="11"/>
      <c r="BE1903" s="11"/>
    </row>
    <row r="1904" spans="1:57">
      <c r="A1904">
        <v>14</v>
      </c>
      <c r="B1904" t="s">
        <v>2360</v>
      </c>
      <c r="C1904" s="28">
        <v>0</v>
      </c>
      <c r="D1904" s="820"/>
      <c r="F1904" s="11"/>
      <c r="H1904" s="11"/>
      <c r="K1904" s="11"/>
      <c r="M1904" s="11"/>
      <c r="Q1904" s="11"/>
      <c r="U1904" s="11"/>
      <c r="V1904" s="11"/>
      <c r="Y1904" s="11"/>
      <c r="AA1904" s="11"/>
      <c r="AD1904" s="11"/>
      <c r="AF1904" s="11"/>
      <c r="AN1904" s="11"/>
      <c r="AU1904" s="11"/>
      <c r="AV1904" s="11"/>
      <c r="AY1904" s="11"/>
      <c r="AZ1904" s="11"/>
      <c r="BD1904" s="11"/>
      <c r="BE1904" s="11"/>
    </row>
    <row r="1905" spans="1:57">
      <c r="A1905">
        <v>15</v>
      </c>
      <c r="B1905" t="s">
        <v>2361</v>
      </c>
      <c r="C1905" s="28">
        <v>0</v>
      </c>
      <c r="D1905" s="820"/>
      <c r="F1905" s="11"/>
      <c r="H1905" s="11"/>
      <c r="K1905" s="11"/>
      <c r="M1905" s="11"/>
      <c r="Q1905" s="11"/>
      <c r="U1905" s="11"/>
      <c r="V1905" s="11"/>
      <c r="Y1905" s="11"/>
      <c r="AA1905" s="11"/>
      <c r="AD1905" s="11"/>
      <c r="AF1905" s="11"/>
      <c r="AN1905" s="11"/>
      <c r="AU1905" s="11"/>
      <c r="AV1905" s="11"/>
      <c r="AY1905" s="11"/>
      <c r="AZ1905" s="11"/>
      <c r="BD1905" s="11"/>
      <c r="BE1905" s="11"/>
    </row>
    <row r="1906" spans="1:57">
      <c r="A1906">
        <v>16</v>
      </c>
      <c r="B1906" t="s">
        <v>2362</v>
      </c>
      <c r="C1906" s="28">
        <v>0</v>
      </c>
      <c r="D1906" s="820"/>
      <c r="F1906" s="11"/>
      <c r="H1906" s="11"/>
      <c r="K1906" s="11"/>
      <c r="M1906" s="11"/>
      <c r="Q1906" s="11"/>
      <c r="U1906" s="11"/>
      <c r="V1906" s="11"/>
      <c r="Y1906" s="11"/>
      <c r="AA1906" s="11"/>
      <c r="AD1906" s="11"/>
      <c r="AF1906" s="11"/>
      <c r="AN1906" s="11"/>
      <c r="AU1906" s="11"/>
      <c r="AV1906" s="11"/>
      <c r="AY1906" s="11"/>
      <c r="AZ1906" s="11"/>
      <c r="BD1906" s="11"/>
      <c r="BE1906" s="11"/>
    </row>
    <row r="1907" spans="1:57">
      <c r="A1907">
        <v>17</v>
      </c>
      <c r="B1907" t="s">
        <v>2363</v>
      </c>
      <c r="C1907" s="28">
        <v>0</v>
      </c>
      <c r="D1907" s="820"/>
      <c r="F1907" s="11"/>
      <c r="H1907" s="11"/>
      <c r="K1907" s="11"/>
      <c r="M1907" s="11"/>
      <c r="Q1907" s="11"/>
      <c r="U1907" s="11"/>
      <c r="V1907" s="11"/>
      <c r="Y1907" s="11"/>
      <c r="AA1907" s="11"/>
      <c r="AD1907" s="11"/>
      <c r="AF1907" s="11"/>
      <c r="AN1907" s="11"/>
      <c r="AU1907" s="11"/>
      <c r="AV1907" s="11"/>
      <c r="AY1907" s="11"/>
      <c r="AZ1907" s="11"/>
      <c r="BD1907" s="11"/>
      <c r="BE1907" s="11"/>
    </row>
    <row r="1908" spans="1:57">
      <c r="A1908">
        <v>18</v>
      </c>
      <c r="B1908" t="s">
        <v>2364</v>
      </c>
      <c r="C1908" s="28">
        <v>0</v>
      </c>
      <c r="D1908" s="820"/>
      <c r="F1908" s="11"/>
      <c r="H1908" s="11"/>
      <c r="K1908" s="11"/>
      <c r="M1908" s="11"/>
      <c r="Q1908" s="11"/>
      <c r="U1908" s="11"/>
      <c r="V1908" s="11"/>
      <c r="Y1908" s="11"/>
      <c r="AA1908" s="11"/>
      <c r="AD1908" s="11"/>
      <c r="AF1908" s="11"/>
      <c r="AN1908" s="11"/>
      <c r="AU1908" s="11"/>
      <c r="AV1908" s="11"/>
      <c r="AY1908" s="11"/>
      <c r="AZ1908" s="11"/>
      <c r="BD1908" s="11"/>
      <c r="BE1908" s="11"/>
    </row>
    <row r="1909" spans="1:57">
      <c r="A1909">
        <v>19</v>
      </c>
      <c r="B1909" t="s">
        <v>2365</v>
      </c>
      <c r="C1909" s="28">
        <v>0</v>
      </c>
      <c r="D1909" s="820"/>
      <c r="F1909" s="11"/>
      <c r="H1909" s="11"/>
      <c r="K1909" s="11"/>
      <c r="M1909" s="11"/>
      <c r="Q1909" s="11"/>
      <c r="U1909" s="11"/>
      <c r="V1909" s="11"/>
      <c r="Y1909" s="11"/>
      <c r="AA1909" s="11"/>
      <c r="AD1909" s="11"/>
      <c r="AF1909" s="11"/>
      <c r="AN1909" s="11"/>
      <c r="AU1909" s="11"/>
      <c r="AV1909" s="11"/>
      <c r="AY1909" s="11"/>
      <c r="AZ1909" s="11"/>
      <c r="BD1909" s="11"/>
      <c r="BE1909" s="11"/>
    </row>
    <row r="1910" spans="1:57">
      <c r="A1910">
        <v>20</v>
      </c>
      <c r="B1910" t="s">
        <v>2366</v>
      </c>
      <c r="C1910" s="28">
        <v>0</v>
      </c>
      <c r="D1910" s="820"/>
      <c r="F1910" s="11"/>
      <c r="H1910" s="11"/>
      <c r="K1910" s="11"/>
      <c r="M1910" s="11"/>
      <c r="Q1910" s="11"/>
      <c r="U1910" s="11"/>
      <c r="V1910" s="11"/>
      <c r="Y1910" s="11"/>
      <c r="AA1910" s="11"/>
      <c r="AD1910" s="11"/>
      <c r="AF1910" s="11"/>
      <c r="AN1910" s="11"/>
      <c r="AU1910" s="11"/>
      <c r="AV1910" s="11"/>
      <c r="AY1910" s="11"/>
      <c r="AZ1910" s="11"/>
      <c r="BD1910" s="11"/>
      <c r="BE1910" s="11"/>
    </row>
    <row r="1911" spans="1:57">
      <c r="A1911">
        <v>21</v>
      </c>
      <c r="B1911" t="s">
        <v>2367</v>
      </c>
      <c r="C1911" s="28">
        <v>0</v>
      </c>
      <c r="D1911" s="820"/>
      <c r="F1911" s="11"/>
      <c r="H1911" s="11"/>
      <c r="K1911" s="11"/>
      <c r="M1911" s="11"/>
      <c r="Q1911" s="11"/>
      <c r="U1911" s="11"/>
      <c r="V1911" s="11"/>
      <c r="Y1911" s="11"/>
      <c r="AA1911" s="11"/>
      <c r="AD1911" s="11"/>
      <c r="AF1911" s="11"/>
      <c r="AN1911" s="11"/>
      <c r="AU1911" s="11"/>
      <c r="AV1911" s="11"/>
      <c r="AY1911" s="11"/>
      <c r="AZ1911" s="11"/>
      <c r="BD1911" s="11"/>
      <c r="BE1911" s="11"/>
    </row>
    <row r="1912" spans="1:57">
      <c r="A1912">
        <v>22</v>
      </c>
      <c r="B1912" t="s">
        <v>2368</v>
      </c>
      <c r="C1912" s="28">
        <v>0</v>
      </c>
      <c r="D1912" s="820"/>
      <c r="F1912" s="11"/>
      <c r="H1912" s="11"/>
      <c r="K1912" s="11"/>
      <c r="M1912" s="11"/>
      <c r="Q1912" s="11"/>
      <c r="U1912" s="11"/>
      <c r="V1912" s="11"/>
      <c r="Y1912" s="11"/>
      <c r="AA1912" s="11"/>
      <c r="AD1912" s="11"/>
      <c r="AF1912" s="11"/>
      <c r="AN1912" s="11"/>
      <c r="AU1912" s="11"/>
      <c r="AV1912" s="11"/>
      <c r="AY1912" s="11"/>
      <c r="AZ1912" s="11"/>
      <c r="BD1912" s="11"/>
      <c r="BE1912" s="11"/>
    </row>
    <row r="1913" spans="1:57">
      <c r="A1913">
        <v>23</v>
      </c>
      <c r="B1913" t="s">
        <v>2369</v>
      </c>
      <c r="C1913" s="28">
        <v>0</v>
      </c>
      <c r="D1913" s="820"/>
      <c r="F1913" s="11"/>
      <c r="H1913" s="11"/>
      <c r="K1913" s="11"/>
      <c r="M1913" s="11"/>
      <c r="Q1913" s="11"/>
      <c r="U1913" s="11"/>
      <c r="V1913" s="11"/>
      <c r="Y1913" s="11"/>
      <c r="AA1913" s="11"/>
      <c r="AD1913" s="11"/>
      <c r="AF1913" s="11"/>
      <c r="AN1913" s="11"/>
      <c r="AU1913" s="11"/>
      <c r="AV1913" s="11"/>
      <c r="AY1913" s="11"/>
      <c r="AZ1913" s="11"/>
      <c r="BD1913" s="11"/>
      <c r="BE1913" s="11"/>
    </row>
    <row r="1914" spans="1:57">
      <c r="A1914">
        <v>24</v>
      </c>
      <c r="B1914" t="s">
        <v>2370</v>
      </c>
      <c r="C1914" s="28">
        <v>0</v>
      </c>
      <c r="D1914" s="820"/>
      <c r="F1914" s="11"/>
      <c r="H1914" s="11"/>
      <c r="K1914" s="11"/>
      <c r="M1914" s="11"/>
      <c r="Q1914" s="11"/>
      <c r="U1914" s="11"/>
      <c r="V1914" s="11"/>
      <c r="Y1914" s="11"/>
      <c r="AA1914" s="11"/>
      <c r="AD1914" s="11"/>
      <c r="AF1914" s="11"/>
      <c r="AN1914" s="11"/>
      <c r="AU1914" s="11"/>
      <c r="AV1914" s="11"/>
      <c r="AY1914" s="11"/>
      <c r="AZ1914" s="11"/>
      <c r="BD1914" s="11"/>
      <c r="BE1914" s="11"/>
    </row>
    <row r="1915" spans="1:57">
      <c r="A1915">
        <v>25</v>
      </c>
      <c r="B1915" t="s">
        <v>2371</v>
      </c>
      <c r="C1915" s="28">
        <v>0</v>
      </c>
      <c r="D1915" s="820"/>
      <c r="F1915" s="11"/>
      <c r="H1915" s="11"/>
      <c r="K1915" s="11"/>
      <c r="M1915" s="11"/>
      <c r="Q1915" s="11"/>
      <c r="U1915" s="11"/>
      <c r="V1915" s="11"/>
      <c r="Y1915" s="11"/>
      <c r="AA1915" s="11"/>
      <c r="AD1915" s="11"/>
      <c r="AF1915" s="11"/>
      <c r="AN1915" s="11"/>
      <c r="AU1915" s="11"/>
      <c r="AV1915" s="11"/>
      <c r="AY1915" s="11"/>
      <c r="AZ1915" s="11"/>
      <c r="BD1915" s="11"/>
      <c r="BE1915" s="11"/>
    </row>
    <row r="1916" spans="1:57">
      <c r="A1916">
        <v>26</v>
      </c>
      <c r="B1916" t="s">
        <v>2372</v>
      </c>
      <c r="C1916" s="28">
        <v>0</v>
      </c>
      <c r="D1916" s="820"/>
      <c r="F1916" s="11"/>
      <c r="H1916" s="11"/>
      <c r="K1916" s="11"/>
      <c r="M1916" s="11"/>
      <c r="Q1916" s="11"/>
      <c r="U1916" s="11"/>
      <c r="V1916" s="11"/>
      <c r="Y1916" s="11"/>
      <c r="AA1916" s="11"/>
      <c r="AD1916" s="11"/>
      <c r="AF1916" s="11"/>
      <c r="AN1916" s="11"/>
      <c r="AU1916" s="11"/>
      <c r="AV1916" s="11"/>
      <c r="AY1916" s="11"/>
      <c r="AZ1916" s="11"/>
      <c r="BD1916" s="11"/>
      <c r="BE1916" s="11"/>
    </row>
    <row r="1917" spans="1:57">
      <c r="A1917">
        <v>27</v>
      </c>
      <c r="B1917" t="s">
        <v>2373</v>
      </c>
      <c r="C1917" s="28">
        <v>0</v>
      </c>
      <c r="D1917" s="820"/>
      <c r="F1917" s="11"/>
      <c r="H1917" s="11"/>
      <c r="K1917" s="11"/>
      <c r="M1917" s="11"/>
      <c r="Q1917" s="11"/>
      <c r="U1917" s="11"/>
      <c r="V1917" s="11"/>
      <c r="Y1917" s="11"/>
      <c r="AA1917" s="11"/>
      <c r="AD1917" s="11"/>
      <c r="AF1917" s="11"/>
      <c r="AN1917" s="11"/>
      <c r="AU1917" s="11"/>
      <c r="AV1917" s="11"/>
      <c r="AY1917" s="11"/>
      <c r="AZ1917" s="11"/>
      <c r="BD1917" s="11"/>
      <c r="BE1917" s="11"/>
    </row>
    <row r="1918" spans="1:57">
      <c r="A1918">
        <v>28</v>
      </c>
      <c r="B1918" t="s">
        <v>2374</v>
      </c>
      <c r="C1918" s="28">
        <v>0</v>
      </c>
      <c r="D1918" s="820"/>
      <c r="F1918" s="11"/>
      <c r="H1918" s="11"/>
      <c r="K1918" s="11"/>
      <c r="M1918" s="11"/>
      <c r="Q1918" s="11"/>
      <c r="U1918" s="11"/>
      <c r="V1918" s="11"/>
      <c r="Y1918" s="11"/>
      <c r="AA1918" s="11"/>
      <c r="AD1918" s="11"/>
      <c r="AF1918" s="11"/>
      <c r="AN1918" s="11"/>
      <c r="AU1918" s="11"/>
      <c r="AV1918" s="11"/>
      <c r="AY1918" s="11"/>
      <c r="AZ1918" s="11"/>
      <c r="BD1918" s="11"/>
      <c r="BE1918" s="11"/>
    </row>
    <row r="1919" spans="1:57">
      <c r="A1919">
        <v>29</v>
      </c>
      <c r="B1919" t="s">
        <v>2375</v>
      </c>
      <c r="C1919" s="28">
        <v>0</v>
      </c>
      <c r="D1919" s="820"/>
      <c r="F1919" s="11"/>
      <c r="H1919" s="11"/>
      <c r="K1919" s="11"/>
      <c r="M1919" s="11"/>
      <c r="Q1919" s="11"/>
      <c r="U1919" s="11"/>
      <c r="V1919" s="11"/>
      <c r="Y1919" s="11"/>
      <c r="AA1919" s="11"/>
      <c r="AD1919" s="11"/>
      <c r="AF1919" s="11"/>
      <c r="AN1919" s="11"/>
      <c r="AU1919" s="11"/>
      <c r="AV1919" s="11"/>
      <c r="AY1919" s="11"/>
      <c r="AZ1919" s="11"/>
      <c r="BD1919" s="11"/>
      <c r="BE1919" s="11"/>
    </row>
    <row r="1920" spans="1:57">
      <c r="A1920" s="578">
        <v>30</v>
      </c>
      <c r="B1920" s="578" t="s">
        <v>2376</v>
      </c>
      <c r="C1920" s="28">
        <v>0</v>
      </c>
      <c r="D1920" s="820"/>
      <c r="F1920" s="11"/>
      <c r="H1920" s="11"/>
      <c r="K1920" s="11"/>
      <c r="M1920" s="11"/>
      <c r="Q1920" s="11"/>
      <c r="U1920" s="11"/>
      <c r="V1920" s="11"/>
      <c r="Y1920" s="11"/>
      <c r="AA1920" s="11"/>
      <c r="AD1920" s="11"/>
      <c r="AF1920" s="11"/>
      <c r="AN1920" s="11"/>
      <c r="AU1920" s="11"/>
      <c r="AV1920" s="11"/>
      <c r="AY1920" s="11"/>
      <c r="AZ1920" s="11"/>
      <c r="BD1920" s="11"/>
      <c r="BE1920" s="11"/>
    </row>
    <row r="1921" spans="1:57">
      <c r="A1921" s="580" t="s">
        <v>2384</v>
      </c>
      <c r="B1921" s="580" t="s">
        <v>359</v>
      </c>
      <c r="C1921" s="28">
        <v>1</v>
      </c>
      <c r="D1921" s="820"/>
      <c r="F1921" s="11"/>
      <c r="H1921" s="11"/>
      <c r="K1921" s="11"/>
      <c r="M1921" s="11"/>
      <c r="Q1921" s="11"/>
      <c r="U1921" s="11"/>
      <c r="V1921" s="11"/>
      <c r="Y1921" s="11"/>
      <c r="AA1921" s="11"/>
      <c r="AD1921" s="11"/>
      <c r="AF1921" s="11"/>
      <c r="AJ1921" s="11"/>
      <c r="AN1921" s="11"/>
      <c r="AU1921" s="11"/>
      <c r="AV1921" s="11"/>
      <c r="AY1921" s="11"/>
      <c r="AZ1921" s="11"/>
      <c r="BD1921" s="11"/>
      <c r="BE1921" s="11"/>
    </row>
    <row r="1922" spans="1:57">
      <c r="A1922">
        <v>32</v>
      </c>
      <c r="B1922" t="s">
        <v>2348</v>
      </c>
      <c r="C1922" s="28">
        <v>1</v>
      </c>
      <c r="D1922" s="820"/>
      <c r="F1922" s="11"/>
      <c r="H1922" s="11"/>
      <c r="K1922" s="11"/>
      <c r="M1922" s="11"/>
      <c r="Q1922" s="11"/>
      <c r="U1922" s="11"/>
      <c r="V1922" s="11"/>
      <c r="Y1922" s="11"/>
      <c r="AA1922" s="11"/>
      <c r="AD1922" s="11"/>
      <c r="AF1922" s="11"/>
      <c r="AJ1922" s="11"/>
      <c r="AN1922" s="11"/>
      <c r="AU1922" s="11"/>
      <c r="AV1922" s="11"/>
      <c r="AY1922" s="11"/>
      <c r="AZ1922" s="11"/>
      <c r="BD1922" s="11"/>
      <c r="BE1922" s="11"/>
    </row>
    <row r="1923" spans="1:57">
      <c r="A1923">
        <v>33</v>
      </c>
      <c r="B1923" t="s">
        <v>2349</v>
      </c>
      <c r="C1923" s="28">
        <v>1</v>
      </c>
      <c r="D1923" s="820"/>
      <c r="F1923" s="11"/>
      <c r="H1923" s="11"/>
      <c r="K1923" s="11"/>
      <c r="M1923" s="11"/>
      <c r="Q1923" s="11"/>
      <c r="U1923" s="11"/>
      <c r="V1923" s="11"/>
      <c r="Y1923" s="11"/>
      <c r="AA1923" s="11"/>
      <c r="AD1923" s="11"/>
      <c r="AF1923" s="11"/>
      <c r="AJ1923" s="11"/>
      <c r="AN1923" s="11"/>
      <c r="AU1923" s="11"/>
      <c r="AV1923" s="11"/>
      <c r="AY1923" s="11"/>
      <c r="AZ1923" s="11"/>
      <c r="BD1923" s="11"/>
      <c r="BE1923" s="11"/>
    </row>
    <row r="1924" spans="1:57">
      <c r="A1924">
        <v>34</v>
      </c>
      <c r="B1924" t="s">
        <v>2350</v>
      </c>
      <c r="C1924" s="28">
        <v>1</v>
      </c>
      <c r="D1924" s="820"/>
      <c r="F1924" s="11"/>
      <c r="H1924" s="11"/>
      <c r="K1924" s="11"/>
      <c r="M1924" s="11"/>
      <c r="Q1924" s="11"/>
      <c r="U1924" s="11"/>
      <c r="V1924" s="11"/>
      <c r="Y1924" s="11"/>
      <c r="AA1924" s="11"/>
      <c r="AD1924" s="11"/>
      <c r="AF1924" s="11"/>
      <c r="AJ1924" s="11"/>
      <c r="AN1924" s="11"/>
      <c r="AU1924" s="11"/>
      <c r="AV1924" s="11"/>
      <c r="AY1924" s="11"/>
      <c r="AZ1924" s="11"/>
      <c r="BD1924" s="11"/>
      <c r="BE1924" s="11"/>
    </row>
    <row r="1925" spans="1:57">
      <c r="A1925">
        <v>35</v>
      </c>
      <c r="B1925" t="s">
        <v>2351</v>
      </c>
      <c r="C1925" s="28">
        <v>1</v>
      </c>
      <c r="D1925" s="820"/>
      <c r="F1925" s="11"/>
      <c r="H1925" s="11"/>
      <c r="K1925" s="11"/>
      <c r="M1925" s="11"/>
      <c r="Q1925" s="11"/>
      <c r="U1925" s="11"/>
      <c r="V1925" s="11"/>
      <c r="Y1925" s="11"/>
      <c r="AA1925" s="11"/>
      <c r="AD1925" s="11"/>
      <c r="AF1925" s="11"/>
      <c r="AJ1925" s="11"/>
      <c r="AN1925" s="11"/>
      <c r="AU1925" s="11"/>
      <c r="AV1925" s="11"/>
      <c r="AY1925" s="11"/>
      <c r="AZ1925" s="11"/>
      <c r="BD1925" s="11"/>
      <c r="BE1925" s="11"/>
    </row>
    <row r="1926" spans="1:57">
      <c r="A1926">
        <v>36</v>
      </c>
      <c r="B1926" t="s">
        <v>2352</v>
      </c>
      <c r="C1926" s="28">
        <v>1</v>
      </c>
      <c r="D1926" s="820"/>
      <c r="F1926" s="11"/>
      <c r="H1926" s="11"/>
      <c r="K1926" s="11"/>
      <c r="M1926" s="11"/>
      <c r="Q1926" s="11"/>
      <c r="U1926" s="11"/>
      <c r="V1926" s="11"/>
      <c r="Y1926" s="11"/>
      <c r="AA1926" s="11"/>
      <c r="AD1926" s="11"/>
      <c r="AF1926" s="11"/>
      <c r="AJ1926" s="11"/>
      <c r="AN1926" s="11"/>
      <c r="AU1926" s="11"/>
      <c r="AV1926" s="11"/>
      <c r="AY1926" s="11"/>
      <c r="AZ1926" s="11"/>
      <c r="BD1926" s="11"/>
      <c r="BE1926" s="11"/>
    </row>
    <row r="1927" spans="1:57">
      <c r="A1927">
        <v>37</v>
      </c>
      <c r="B1927" t="s">
        <v>2353</v>
      </c>
      <c r="C1927" s="28">
        <v>1</v>
      </c>
      <c r="D1927" s="820"/>
      <c r="F1927" s="11"/>
      <c r="H1927" s="11"/>
      <c r="K1927" s="11"/>
      <c r="M1927" s="11"/>
      <c r="Q1927" s="11"/>
      <c r="U1927" s="11"/>
      <c r="V1927" s="11"/>
      <c r="Y1927" s="11"/>
      <c r="AA1927" s="11"/>
      <c r="AD1927" s="11"/>
      <c r="AF1927" s="11"/>
      <c r="AJ1927" s="11"/>
      <c r="AN1927" s="11"/>
      <c r="AU1927" s="11"/>
      <c r="AV1927" s="11"/>
      <c r="AY1927" s="11"/>
      <c r="AZ1927" s="11"/>
      <c r="BD1927" s="11"/>
      <c r="BE1927" s="11"/>
    </row>
    <row r="1928" spans="1:57">
      <c r="A1928">
        <v>38</v>
      </c>
      <c r="B1928" t="s">
        <v>2354</v>
      </c>
      <c r="C1928" s="28">
        <v>1</v>
      </c>
      <c r="D1928" s="820"/>
      <c r="F1928" s="11"/>
      <c r="H1928" s="11"/>
      <c r="K1928" s="11"/>
      <c r="M1928" s="11"/>
      <c r="Q1928" s="11"/>
      <c r="U1928" s="11"/>
      <c r="V1928" s="11"/>
      <c r="Y1928" s="11"/>
      <c r="AA1928" s="11"/>
      <c r="AD1928" s="11"/>
      <c r="AF1928" s="11"/>
      <c r="AJ1928" s="11"/>
      <c r="AN1928" s="11"/>
      <c r="AU1928" s="11"/>
      <c r="AV1928" s="11"/>
      <c r="AY1928" s="11"/>
      <c r="AZ1928" s="11"/>
      <c r="BD1928" s="11"/>
      <c r="BE1928" s="11"/>
    </row>
    <row r="1929" spans="1:57">
      <c r="A1929">
        <v>39</v>
      </c>
      <c r="B1929" t="s">
        <v>2355</v>
      </c>
      <c r="C1929" s="28">
        <v>1</v>
      </c>
      <c r="D1929" s="820"/>
      <c r="F1929" s="11"/>
      <c r="H1929" s="11"/>
      <c r="K1929" s="11"/>
      <c r="M1929" s="11"/>
      <c r="Q1929" s="11"/>
      <c r="U1929" s="11"/>
      <c r="V1929" s="11"/>
      <c r="Y1929" s="11"/>
      <c r="AA1929" s="11"/>
      <c r="AD1929" s="11"/>
      <c r="AF1929" s="11"/>
      <c r="AJ1929" s="11"/>
      <c r="AN1929" s="11"/>
      <c r="AU1929" s="11"/>
      <c r="AV1929" s="11"/>
      <c r="AY1929" s="11"/>
      <c r="AZ1929" s="11"/>
      <c r="BD1929" s="11"/>
      <c r="BE1929" s="11"/>
    </row>
    <row r="1930" spans="1:57">
      <c r="A1930">
        <v>40</v>
      </c>
      <c r="B1930" t="s">
        <v>2356</v>
      </c>
      <c r="C1930" s="28">
        <v>1</v>
      </c>
      <c r="D1930" s="820"/>
      <c r="F1930" s="11"/>
      <c r="H1930" s="11"/>
      <c r="K1930" s="11"/>
      <c r="M1930" s="11"/>
      <c r="Q1930" s="11"/>
      <c r="U1930" s="11"/>
      <c r="V1930" s="11"/>
      <c r="Y1930" s="11"/>
      <c r="AA1930" s="11"/>
      <c r="AD1930" s="11"/>
      <c r="AF1930" s="11"/>
      <c r="AJ1930" s="11"/>
      <c r="AN1930" s="11"/>
      <c r="AU1930" s="11"/>
      <c r="AV1930" s="11"/>
      <c r="AY1930" s="11"/>
      <c r="AZ1930" s="11"/>
      <c r="BD1930" s="11"/>
      <c r="BE1930" s="11"/>
    </row>
    <row r="1931" spans="1:57">
      <c r="A1931">
        <v>41</v>
      </c>
      <c r="B1931" t="s">
        <v>2357</v>
      </c>
      <c r="C1931" s="28">
        <v>1</v>
      </c>
      <c r="D1931" s="820"/>
      <c r="F1931" s="11"/>
      <c r="H1931" s="11"/>
      <c r="K1931" s="11"/>
      <c r="M1931" s="11"/>
      <c r="Q1931" s="11"/>
      <c r="U1931" s="11"/>
      <c r="V1931" s="11"/>
      <c r="Y1931" s="11"/>
      <c r="AA1931" s="11"/>
      <c r="AD1931" s="11"/>
      <c r="AF1931" s="11"/>
      <c r="AJ1931" s="11"/>
      <c r="AN1931" s="11"/>
      <c r="AU1931" s="11"/>
      <c r="AV1931" s="11"/>
      <c r="AY1931" s="11"/>
      <c r="AZ1931" s="11"/>
      <c r="BD1931" s="11"/>
      <c r="BE1931" s="11"/>
    </row>
    <row r="1932" spans="1:57">
      <c r="A1932">
        <v>42</v>
      </c>
      <c r="B1932" t="s">
        <v>2358</v>
      </c>
      <c r="C1932" s="28">
        <v>1</v>
      </c>
      <c r="D1932" s="820"/>
      <c r="F1932" s="11"/>
      <c r="H1932" s="11"/>
      <c r="K1932" s="11"/>
      <c r="M1932" s="11"/>
      <c r="Q1932" s="11"/>
      <c r="U1932" s="11"/>
      <c r="V1932" s="11"/>
      <c r="Y1932" s="11"/>
      <c r="AA1932" s="11"/>
      <c r="AD1932" s="11"/>
      <c r="AF1932" s="11"/>
      <c r="AJ1932" s="11"/>
      <c r="AN1932" s="11"/>
      <c r="AU1932" s="11"/>
      <c r="AV1932" s="11"/>
      <c r="AY1932" s="11"/>
      <c r="AZ1932" s="11"/>
      <c r="BD1932" s="11"/>
      <c r="BE1932" s="11"/>
    </row>
    <row r="1933" spans="1:57">
      <c r="A1933">
        <v>43</v>
      </c>
      <c r="B1933" t="s">
        <v>2359</v>
      </c>
      <c r="C1933" s="28">
        <v>1</v>
      </c>
      <c r="D1933" s="820"/>
      <c r="F1933" s="11"/>
      <c r="H1933" s="11"/>
      <c r="K1933" s="11"/>
      <c r="M1933" s="11"/>
      <c r="Q1933" s="11"/>
      <c r="U1933" s="11"/>
      <c r="V1933" s="11"/>
      <c r="Y1933" s="11"/>
      <c r="AA1933" s="11"/>
      <c r="AD1933" s="11"/>
      <c r="AF1933" s="11"/>
      <c r="AJ1933" s="11"/>
      <c r="AN1933" s="11"/>
      <c r="AU1933" s="11"/>
      <c r="AV1933" s="11"/>
      <c r="AY1933" s="11"/>
      <c r="AZ1933" s="11"/>
      <c r="BD1933" s="11"/>
      <c r="BE1933" s="11"/>
    </row>
    <row r="1934" spans="1:57">
      <c r="A1934">
        <v>44</v>
      </c>
      <c r="B1934" t="s">
        <v>2360</v>
      </c>
      <c r="C1934" s="28">
        <v>1</v>
      </c>
      <c r="D1934" s="820"/>
      <c r="F1934" s="11"/>
      <c r="H1934" s="11"/>
      <c r="K1934" s="11"/>
      <c r="M1934" s="11"/>
      <c r="Q1934" s="11"/>
      <c r="U1934" s="11"/>
      <c r="V1934" s="11"/>
      <c r="Y1934" s="11"/>
      <c r="AA1934" s="11"/>
      <c r="AD1934" s="11"/>
      <c r="AF1934" s="11"/>
      <c r="AJ1934" s="11"/>
      <c r="AN1934" s="11"/>
      <c r="AU1934" s="11"/>
      <c r="AV1934" s="11"/>
      <c r="AY1934" s="11"/>
      <c r="AZ1934" s="11"/>
      <c r="BD1934" s="11"/>
      <c r="BE1934" s="11"/>
    </row>
    <row r="1935" spans="1:57">
      <c r="A1935">
        <v>45</v>
      </c>
      <c r="B1935" t="s">
        <v>2361</v>
      </c>
      <c r="C1935" s="28">
        <v>1</v>
      </c>
      <c r="D1935" s="820"/>
      <c r="F1935" s="11"/>
      <c r="H1935" s="11"/>
      <c r="K1935" s="11"/>
      <c r="M1935" s="11"/>
      <c r="Q1935" s="11"/>
      <c r="U1935" s="11"/>
      <c r="V1935" s="11"/>
      <c r="Y1935" s="11"/>
      <c r="AA1935" s="11"/>
      <c r="AD1935" s="11"/>
      <c r="AF1935" s="11"/>
      <c r="AJ1935" s="11"/>
      <c r="AN1935" s="11"/>
      <c r="AU1935" s="11"/>
      <c r="AV1935" s="11"/>
      <c r="AY1935" s="11"/>
      <c r="AZ1935" s="11"/>
      <c r="BD1935" s="11"/>
      <c r="BE1935" s="11"/>
    </row>
    <row r="1936" spans="1:57">
      <c r="A1936">
        <v>46</v>
      </c>
      <c r="B1936" t="s">
        <v>2362</v>
      </c>
      <c r="C1936" s="28">
        <v>1</v>
      </c>
      <c r="D1936" s="820"/>
      <c r="F1936" s="11"/>
      <c r="H1936" s="11"/>
      <c r="K1936" s="11"/>
      <c r="M1936" s="11"/>
      <c r="Q1936" s="11"/>
      <c r="U1936" s="11"/>
      <c r="V1936" s="11"/>
      <c r="Y1936" s="11"/>
      <c r="AA1936" s="11"/>
      <c r="AD1936" s="11"/>
      <c r="AF1936" s="11"/>
      <c r="AJ1936" s="11"/>
      <c r="AN1936" s="11"/>
      <c r="AU1936" s="11"/>
      <c r="AV1936" s="11"/>
      <c r="AY1936" s="11"/>
      <c r="AZ1936" s="11"/>
      <c r="BD1936" s="11"/>
      <c r="BE1936" s="11"/>
    </row>
    <row r="1937" spans="1:58">
      <c r="A1937">
        <v>47</v>
      </c>
      <c r="B1937" t="s">
        <v>2363</v>
      </c>
      <c r="C1937" s="28">
        <v>1</v>
      </c>
      <c r="D1937" s="820"/>
      <c r="F1937" s="11"/>
      <c r="H1937" s="11"/>
      <c r="K1937" s="11"/>
      <c r="M1937" s="11"/>
      <c r="Q1937" s="11"/>
      <c r="U1937" s="11"/>
      <c r="V1937" s="11"/>
      <c r="Y1937" s="11"/>
      <c r="AA1937" s="11"/>
      <c r="AD1937" s="11"/>
      <c r="AF1937" s="11"/>
      <c r="AJ1937" s="11"/>
      <c r="AN1937" s="11"/>
      <c r="AU1937" s="11"/>
      <c r="AV1937" s="11"/>
      <c r="AY1937" s="11"/>
      <c r="AZ1937" s="11"/>
      <c r="BD1937" s="11"/>
      <c r="BE1937" s="11"/>
    </row>
    <row r="1938" spans="1:58">
      <c r="A1938">
        <v>48</v>
      </c>
      <c r="B1938" t="s">
        <v>2364</v>
      </c>
      <c r="C1938" s="28">
        <v>1</v>
      </c>
      <c r="D1938" s="820"/>
      <c r="F1938" s="11"/>
      <c r="H1938" s="11"/>
      <c r="K1938" s="11"/>
      <c r="M1938" s="11"/>
      <c r="Q1938" s="11"/>
      <c r="U1938" s="11"/>
      <c r="V1938" s="11"/>
      <c r="Y1938" s="11"/>
      <c r="AA1938" s="11"/>
      <c r="AD1938" s="11"/>
      <c r="AF1938" s="11"/>
      <c r="AJ1938" s="11"/>
      <c r="AN1938" s="11"/>
      <c r="AU1938" s="11"/>
      <c r="AV1938" s="11"/>
      <c r="AY1938" s="11"/>
      <c r="AZ1938" s="11"/>
      <c r="BD1938" s="11"/>
      <c r="BE1938" s="11"/>
    </row>
    <row r="1939" spans="1:58">
      <c r="A1939">
        <v>49</v>
      </c>
      <c r="B1939" t="s">
        <v>2365</v>
      </c>
      <c r="C1939" s="28">
        <v>1</v>
      </c>
      <c r="D1939" s="820"/>
      <c r="F1939" s="11"/>
      <c r="H1939" s="11"/>
      <c r="K1939" s="11"/>
      <c r="M1939" s="11"/>
      <c r="Q1939" s="11"/>
      <c r="U1939" s="11"/>
      <c r="V1939" s="11"/>
      <c r="Y1939" s="11"/>
      <c r="AA1939" s="11"/>
      <c r="AD1939" s="11"/>
      <c r="AF1939" s="11"/>
      <c r="AJ1939" s="11"/>
      <c r="AN1939" s="11"/>
      <c r="AU1939" s="11"/>
      <c r="AV1939" s="11"/>
      <c r="AY1939" s="11"/>
      <c r="AZ1939" s="11"/>
      <c r="BD1939" s="11"/>
      <c r="BE1939" s="11"/>
    </row>
    <row r="1940" spans="1:58">
      <c r="A1940">
        <v>50</v>
      </c>
      <c r="B1940" t="s">
        <v>2366</v>
      </c>
      <c r="C1940" s="28">
        <v>1</v>
      </c>
      <c r="D1940" s="820"/>
      <c r="F1940" s="11"/>
      <c r="H1940" s="11"/>
      <c r="K1940" s="11"/>
      <c r="M1940" s="11"/>
      <c r="Q1940" s="11"/>
      <c r="U1940" s="11"/>
      <c r="V1940" s="11"/>
      <c r="Y1940" s="11"/>
      <c r="AA1940" s="11"/>
      <c r="AD1940" s="11"/>
      <c r="AF1940" s="11"/>
      <c r="AJ1940" s="11"/>
      <c r="AN1940" s="11"/>
      <c r="AU1940" s="11"/>
      <c r="AV1940" s="11"/>
      <c r="AY1940" s="11"/>
      <c r="AZ1940" s="11"/>
      <c r="BD1940" s="11"/>
      <c r="BE1940" s="11"/>
    </row>
    <row r="1941" spans="1:58">
      <c r="A1941">
        <v>51</v>
      </c>
      <c r="B1941" t="s">
        <v>2367</v>
      </c>
      <c r="C1941" s="28">
        <v>1</v>
      </c>
      <c r="D1941" s="820"/>
      <c r="F1941" s="11"/>
      <c r="H1941" s="11"/>
      <c r="K1941" s="11"/>
      <c r="M1941" s="11"/>
      <c r="Q1941" s="11"/>
      <c r="U1941" s="11"/>
      <c r="V1941" s="11"/>
      <c r="Y1941" s="11"/>
      <c r="AA1941" s="11"/>
      <c r="AD1941" s="11"/>
      <c r="AF1941" s="11"/>
      <c r="AJ1941" s="11"/>
      <c r="AN1941" s="11"/>
      <c r="AU1941" s="11"/>
      <c r="AV1941" s="11"/>
      <c r="AY1941" s="11"/>
      <c r="AZ1941" s="11"/>
      <c r="BD1941" s="11"/>
      <c r="BE1941" s="11"/>
    </row>
    <row r="1942" spans="1:58">
      <c r="A1942">
        <v>52</v>
      </c>
      <c r="B1942" t="s">
        <v>2368</v>
      </c>
      <c r="C1942" s="28">
        <v>1</v>
      </c>
      <c r="D1942" s="820"/>
      <c r="F1942" s="11"/>
      <c r="H1942" s="11"/>
      <c r="K1942" s="11"/>
      <c r="M1942" s="11"/>
      <c r="Q1942" s="11"/>
      <c r="U1942" s="11"/>
      <c r="V1942" s="11"/>
      <c r="Y1942" s="11"/>
      <c r="AA1942" s="11"/>
      <c r="AD1942" s="11"/>
      <c r="AF1942" s="11"/>
      <c r="AJ1942" s="11"/>
      <c r="AN1942" s="11"/>
      <c r="AU1942" s="11"/>
      <c r="AV1942" s="11"/>
      <c r="AY1942" s="11"/>
      <c r="AZ1942" s="11"/>
      <c r="BD1942" s="11"/>
      <c r="BE1942" s="11"/>
    </row>
    <row r="1943" spans="1:58">
      <c r="A1943">
        <v>53</v>
      </c>
      <c r="B1943" t="s">
        <v>2369</v>
      </c>
      <c r="C1943" s="28">
        <v>1</v>
      </c>
      <c r="D1943" s="820"/>
      <c r="F1943" s="11"/>
      <c r="H1943" s="11"/>
      <c r="K1943" s="11"/>
      <c r="M1943" s="11"/>
      <c r="Q1943" s="11"/>
      <c r="U1943" s="11"/>
      <c r="V1943" s="11"/>
      <c r="Y1943" s="11"/>
      <c r="AA1943" s="11"/>
      <c r="AD1943" s="11"/>
      <c r="AF1943" s="11"/>
      <c r="AJ1943" s="11"/>
      <c r="AN1943" s="11"/>
      <c r="AU1943" s="11"/>
      <c r="AV1943" s="11"/>
      <c r="AY1943" s="11"/>
      <c r="AZ1943" s="11"/>
      <c r="BD1943" s="11"/>
      <c r="BE1943" s="11"/>
    </row>
    <row r="1944" spans="1:58">
      <c r="A1944">
        <v>54</v>
      </c>
      <c r="B1944" t="s">
        <v>2370</v>
      </c>
      <c r="C1944" s="28">
        <v>1</v>
      </c>
      <c r="D1944" s="820"/>
      <c r="F1944" s="11"/>
      <c r="H1944" s="11"/>
      <c r="K1944" s="11"/>
      <c r="M1944" s="11"/>
      <c r="Q1944" s="11"/>
      <c r="U1944" s="11"/>
      <c r="V1944" s="11"/>
      <c r="Y1944" s="11"/>
      <c r="AA1944" s="11"/>
      <c r="AD1944" s="11"/>
      <c r="AF1944" s="11"/>
      <c r="AJ1944" s="11"/>
      <c r="AN1944" s="11"/>
      <c r="AU1944" s="11"/>
      <c r="AV1944" s="11"/>
      <c r="AY1944" s="11"/>
      <c r="AZ1944" s="11"/>
      <c r="BD1944" s="11"/>
      <c r="BE1944" s="11"/>
    </row>
    <row r="1945" spans="1:58">
      <c r="A1945">
        <v>55</v>
      </c>
      <c r="B1945" t="s">
        <v>2371</v>
      </c>
      <c r="C1945" s="28">
        <v>1</v>
      </c>
      <c r="D1945" s="820"/>
      <c r="F1945" s="11"/>
      <c r="H1945" s="11"/>
      <c r="K1945" s="11"/>
      <c r="M1945" s="11"/>
      <c r="Q1945" s="11"/>
      <c r="U1945" s="11"/>
      <c r="V1945" s="11"/>
      <c r="Y1945" s="11"/>
      <c r="AA1945" s="11"/>
      <c r="AD1945" s="11"/>
      <c r="AF1945" s="11"/>
      <c r="AJ1945" s="11"/>
      <c r="AN1945" s="11"/>
      <c r="AU1945" s="11"/>
      <c r="AV1945" s="11"/>
      <c r="AY1945" s="11"/>
      <c r="AZ1945" s="11"/>
      <c r="BD1945" s="11"/>
      <c r="BE1945" s="11"/>
    </row>
    <row r="1946" spans="1:58">
      <c r="A1946">
        <v>56</v>
      </c>
      <c r="B1946" t="s">
        <v>2372</v>
      </c>
      <c r="C1946" s="28">
        <v>1</v>
      </c>
      <c r="D1946" s="820"/>
      <c r="F1946" s="11"/>
      <c r="H1946" s="11"/>
      <c r="K1946" s="11"/>
      <c r="M1946" s="11"/>
      <c r="Q1946" s="11"/>
      <c r="U1946" s="11"/>
      <c r="V1946" s="11"/>
      <c r="Y1946" s="11"/>
      <c r="AA1946" s="11"/>
      <c r="AD1946" s="11"/>
      <c r="AF1946" s="11"/>
      <c r="AJ1946" s="11"/>
      <c r="AN1946" s="11"/>
      <c r="AU1946" s="11"/>
      <c r="AV1946" s="11"/>
      <c r="AY1946" s="11"/>
      <c r="AZ1946" s="11"/>
      <c r="BD1946" s="11"/>
      <c r="BE1946" s="11"/>
    </row>
    <row r="1947" spans="1:58">
      <c r="A1947">
        <v>57</v>
      </c>
      <c r="B1947" t="s">
        <v>2373</v>
      </c>
      <c r="C1947" s="28">
        <v>1</v>
      </c>
      <c r="D1947" s="820"/>
      <c r="F1947" s="11"/>
      <c r="H1947" s="11"/>
      <c r="K1947" s="11"/>
      <c r="M1947" s="11"/>
      <c r="Q1947" s="11"/>
      <c r="U1947" s="11"/>
      <c r="V1947" s="11"/>
      <c r="Y1947" s="11"/>
      <c r="AA1947" s="11"/>
      <c r="AD1947" s="11"/>
      <c r="AF1947" s="11"/>
      <c r="AJ1947" s="11"/>
      <c r="AN1947" s="11"/>
      <c r="AU1947" s="11"/>
      <c r="AV1947" s="11"/>
      <c r="AY1947" s="11"/>
      <c r="AZ1947" s="11"/>
      <c r="BD1947" s="11"/>
      <c r="BE1947" s="11"/>
    </row>
    <row r="1948" spans="1:58">
      <c r="A1948">
        <v>58</v>
      </c>
      <c r="B1948" t="s">
        <v>2374</v>
      </c>
      <c r="C1948" s="28">
        <v>1</v>
      </c>
      <c r="D1948" s="820"/>
      <c r="F1948" s="11"/>
      <c r="H1948" s="11"/>
      <c r="K1948" s="11"/>
      <c r="M1948" s="11"/>
      <c r="Q1948" s="11"/>
      <c r="U1948" s="11"/>
      <c r="V1948" s="11"/>
      <c r="Y1948" s="11"/>
      <c r="AA1948" s="11"/>
      <c r="AD1948" s="11"/>
      <c r="AF1948" s="11"/>
      <c r="AJ1948" s="11"/>
      <c r="AN1948" s="11"/>
      <c r="AU1948" s="11"/>
      <c r="AV1948" s="11"/>
      <c r="AY1948" s="11"/>
      <c r="AZ1948" s="11"/>
      <c r="BD1948" s="11"/>
      <c r="BE1948" s="11"/>
    </row>
    <row r="1949" spans="1:58">
      <c r="A1949">
        <v>59</v>
      </c>
      <c r="B1949" t="s">
        <v>2375</v>
      </c>
      <c r="C1949" s="28">
        <v>1</v>
      </c>
      <c r="D1949" s="820"/>
      <c r="F1949" s="11"/>
      <c r="H1949" s="11"/>
      <c r="K1949" s="11"/>
      <c r="M1949" s="11"/>
      <c r="Q1949" s="11"/>
      <c r="U1949" s="11"/>
      <c r="V1949" s="11"/>
      <c r="Y1949" s="11"/>
      <c r="AA1949" s="11"/>
      <c r="AD1949" s="11"/>
      <c r="AF1949" s="11"/>
      <c r="AJ1949" s="11"/>
      <c r="AN1949" s="11"/>
      <c r="AU1949" s="11"/>
      <c r="AV1949" s="11"/>
      <c r="AY1949" s="11"/>
      <c r="AZ1949" s="11"/>
      <c r="BD1949" s="11"/>
      <c r="BE1949" s="11"/>
    </row>
    <row r="1950" spans="1:58">
      <c r="A1950">
        <v>60</v>
      </c>
      <c r="B1950" t="s">
        <v>2376</v>
      </c>
      <c r="C1950" s="28">
        <v>1</v>
      </c>
      <c r="D1950" s="820"/>
      <c r="F1950" s="11"/>
      <c r="H1950" s="11"/>
      <c r="K1950" s="11"/>
      <c r="M1950" s="11"/>
      <c r="Q1950" s="11"/>
      <c r="U1950" s="11"/>
      <c r="V1950" s="11"/>
      <c r="Y1950" s="11"/>
      <c r="AA1950" s="11"/>
      <c r="AD1950" s="11"/>
      <c r="AF1950" s="11"/>
      <c r="AJ1950" s="11"/>
      <c r="AN1950" s="11"/>
      <c r="AU1950" s="11"/>
      <c r="AV1950" s="11"/>
      <c r="AY1950" s="11"/>
      <c r="AZ1950" s="11"/>
      <c r="BD1950" s="11"/>
      <c r="BE1950" s="11"/>
    </row>
    <row r="1951" spans="1:58" ht="8.25" customHeight="1">
      <c r="A1951" s="92"/>
      <c r="B1951" s="819"/>
      <c r="C1951" s="59"/>
      <c r="D1951" s="821"/>
      <c r="E1951" s="92"/>
      <c r="F1951" s="185"/>
      <c r="G1951" s="92"/>
      <c r="H1951" s="185"/>
      <c r="I1951" s="92"/>
      <c r="J1951" s="92"/>
      <c r="K1951" s="185"/>
      <c r="L1951" s="92"/>
      <c r="M1951" s="185"/>
      <c r="N1951" s="92"/>
      <c r="O1951" s="92"/>
      <c r="P1951" s="92"/>
      <c r="Q1951" s="185"/>
      <c r="R1951" s="92"/>
      <c r="S1951" s="92"/>
      <c r="T1951" s="92"/>
      <c r="U1951" s="185"/>
      <c r="V1951" s="185"/>
      <c r="W1951" s="92"/>
      <c r="X1951" s="92"/>
      <c r="Y1951" s="185"/>
      <c r="Z1951" s="92"/>
      <c r="AA1951" s="185"/>
      <c r="AB1951" s="92"/>
      <c r="AC1951" s="92"/>
      <c r="AD1951" s="185"/>
      <c r="AE1951" s="92"/>
      <c r="AF1951" s="185"/>
      <c r="AG1951" s="92"/>
      <c r="AH1951" s="92"/>
      <c r="AI1951" s="92"/>
      <c r="AJ1951" s="185"/>
      <c r="AK1951" s="92"/>
      <c r="AL1951" s="92"/>
      <c r="AM1951" s="92"/>
      <c r="AN1951" s="185"/>
      <c r="AO1951" s="92"/>
      <c r="AP1951" s="92"/>
      <c r="AQ1951" s="92"/>
      <c r="AR1951" s="92"/>
      <c r="AS1951" s="92"/>
      <c r="AT1951" s="92"/>
      <c r="AU1951" s="185"/>
      <c r="AV1951" s="185"/>
      <c r="AW1951" s="92"/>
      <c r="AX1951" s="92"/>
      <c r="AY1951" s="185"/>
      <c r="AZ1951" s="185"/>
      <c r="BA1951" s="92"/>
      <c r="BB1951" s="92"/>
      <c r="BC1951" s="92"/>
      <c r="BD1951" s="185"/>
      <c r="BE1951" s="185"/>
      <c r="BF1951" s="92"/>
    </row>
  </sheetData>
  <autoFilter ref="A937:V1343" xr:uid="{2C4F25BE-1933-467E-8AF1-E38A3981FFC8}"/>
  <phoneticPr fontId="5" type="noConversion"/>
  <conditionalFormatting sqref="D107:I122">
    <cfRule type="cellIs" dxfId="14" priority="8" operator="equal">
      <formula>FALSE</formula>
    </cfRule>
  </conditionalFormatting>
  <conditionalFormatting sqref="D1357:Y1357">
    <cfRule type="cellIs" dxfId="13" priority="1" stopIfTrue="1" operator="equal">
      <formula>"sam"</formula>
    </cfRule>
    <cfRule type="cellIs" dxfId="12" priority="2" stopIfTrue="1" operator="equal">
      <formula>"sap"</formula>
    </cfRule>
    <cfRule type="cellIs" dxfId="11" priority="3" stopIfTrue="1" operator="equal">
      <formula>"saa"</formula>
    </cfRule>
    <cfRule type="cellIs" dxfId="10" priority="4" stopIfTrue="1" operator="equal">
      <formula>"sar"</formula>
    </cfRule>
    <cfRule type="cellIs" dxfId="9" priority="5" stopIfTrue="1" operator="equal">
      <formula>"sat"</formula>
    </cfRule>
    <cfRule type="cellIs" dxfId="8" priority="6" stopIfTrue="1" operator="equal">
      <formula>"sav"</formula>
    </cfRule>
  </conditionalFormatting>
  <pageMargins left="0.7" right="0.7" top="0.75" bottom="0.75" header="0.3" footer="0.3"/>
  <pageSetup paperSize="9"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1D163-40D8-4CEB-B142-CAE2E8376CAC}">
  <sheetPr codeName="Sheet5">
    <outlinePr summaryBelow="0" summaryRight="0"/>
  </sheetPr>
  <dimension ref="A1:GJ1571"/>
  <sheetViews>
    <sheetView topLeftCell="A1621" workbookViewId="0">
      <selection activeCell="A1631" sqref="A1631"/>
    </sheetView>
    <sheetView topLeftCell="A936" workbookViewId="1">
      <selection activeCell="A938" sqref="A938:A1342"/>
    </sheetView>
  </sheetViews>
  <sheetFormatPr defaultColWidth="9.140625" defaultRowHeight="15" outlineLevelRow="2"/>
  <cols>
    <col min="2" max="2" width="43.28515625" customWidth="1"/>
    <col min="3" max="3" width="6.28515625" customWidth="1"/>
    <col min="4" max="4" width="7" customWidth="1"/>
    <col min="5" max="10" width="6.28515625" customWidth="1"/>
    <col min="11" max="12" width="7.140625" customWidth="1"/>
    <col min="13" max="124" width="6.28515625" customWidth="1"/>
    <col min="125" max="173" width="6.5703125" customWidth="1"/>
    <col min="174" max="192" width="6.140625" customWidth="1"/>
  </cols>
  <sheetData>
    <row r="1" spans="1:13">
      <c r="B1" t="s">
        <v>358</v>
      </c>
      <c r="H1" t="s">
        <v>575</v>
      </c>
      <c r="I1" s="26"/>
    </row>
    <row r="2" spans="1:13">
      <c r="B2" t="s">
        <v>714</v>
      </c>
    </row>
    <row r="3" spans="1:13">
      <c r="B3" t="s">
        <v>360</v>
      </c>
    </row>
    <row r="4" spans="1:13">
      <c r="A4" t="s">
        <v>532</v>
      </c>
      <c r="B4" t="s">
        <v>898</v>
      </c>
      <c r="C4" s="43">
        <v>1</v>
      </c>
      <c r="D4" s="54" t="str">
        <f>(INDEX(i.TOL_Desc,1,d.TOL)&amp;" ")</f>
        <v xml:space="preserve">Aut </v>
      </c>
    </row>
    <row r="5" spans="1:13">
      <c r="A5" t="s">
        <v>1309</v>
      </c>
    </row>
    <row r="6" spans="1:13" ht="102" customHeight="1"/>
    <row r="12" spans="1:13" outlineLevel="1">
      <c r="A12" s="164" t="s">
        <v>1317</v>
      </c>
    </row>
    <row r="13" spans="1:13" ht="78.75" outlineLevel="1">
      <c r="C13" s="104" t="s">
        <v>759</v>
      </c>
      <c r="D13" s="104" t="s">
        <v>1318</v>
      </c>
      <c r="E13" s="104" t="s">
        <v>1319</v>
      </c>
      <c r="F13" s="104" t="s">
        <v>1320</v>
      </c>
      <c r="G13" s="104" t="s">
        <v>1321</v>
      </c>
      <c r="H13" s="104" t="s">
        <v>1322</v>
      </c>
      <c r="I13" s="104" t="s">
        <v>1323</v>
      </c>
      <c r="J13" s="104" t="s">
        <v>1136</v>
      </c>
      <c r="K13" s="104" t="s">
        <v>1324</v>
      </c>
      <c r="L13" s="104" t="s">
        <v>1325</v>
      </c>
      <c r="M13" s="104" t="s">
        <v>1326</v>
      </c>
    </row>
    <row r="14" spans="1:13" outlineLevel="1">
      <c r="A14">
        <v>1</v>
      </c>
      <c r="B14" t="s">
        <v>1327</v>
      </c>
      <c r="C14" s="28">
        <v>0</v>
      </c>
      <c r="D14" s="28" t="s">
        <v>30</v>
      </c>
      <c r="E14" s="406">
        <v>1</v>
      </c>
      <c r="F14" s="407">
        <v>4.4999999999999998E-2</v>
      </c>
      <c r="G14" s="407">
        <v>4.4999999999999998E-2</v>
      </c>
      <c r="H14" s="334" t="s">
        <v>30</v>
      </c>
      <c r="I14" s="334" t="s">
        <v>30</v>
      </c>
      <c r="J14" s="334" t="s">
        <v>30</v>
      </c>
      <c r="K14" s="334">
        <v>1</v>
      </c>
      <c r="L14" s="334">
        <v>1</v>
      </c>
      <c r="M14" s="334">
        <v>1</v>
      </c>
    </row>
    <row r="15" spans="1:13" outlineLevel="1">
      <c r="A15">
        <v>2</v>
      </c>
      <c r="B15" t="s">
        <v>1328</v>
      </c>
      <c r="C15" s="28">
        <v>0.25</v>
      </c>
      <c r="D15" s="28">
        <v>500000</v>
      </c>
      <c r="E15" s="406">
        <v>2</v>
      </c>
      <c r="F15" s="407">
        <v>0.03</v>
      </c>
      <c r="G15" s="407">
        <v>0.03</v>
      </c>
      <c r="H15" s="334">
        <v>0</v>
      </c>
      <c r="I15" s="334">
        <v>2</v>
      </c>
      <c r="J15" s="334" t="b">
        <v>0</v>
      </c>
      <c r="K15" s="334">
        <v>0.85</v>
      </c>
      <c r="L15" s="334">
        <v>0.85</v>
      </c>
      <c r="M15" s="334">
        <v>0</v>
      </c>
    </row>
    <row r="16" spans="1:13" outlineLevel="1">
      <c r="A16">
        <v>3</v>
      </c>
      <c r="B16" t="s">
        <v>1329</v>
      </c>
      <c r="C16" s="28">
        <v>0.75</v>
      </c>
      <c r="D16" s="408">
        <v>1500000</v>
      </c>
      <c r="E16" s="406">
        <v>1</v>
      </c>
      <c r="F16" s="407">
        <v>6.7500000000000004E-2</v>
      </c>
      <c r="G16" s="407">
        <v>6.7500000000000004E-2</v>
      </c>
      <c r="H16" s="334">
        <v>99</v>
      </c>
      <c r="I16" s="334" t="s">
        <v>30</v>
      </c>
      <c r="J16" s="334" t="b">
        <v>1</v>
      </c>
      <c r="K16" s="334">
        <v>1.1499999999999999</v>
      </c>
      <c r="L16" s="334">
        <v>1.1499999999999999</v>
      </c>
      <c r="M16" s="334">
        <v>2</v>
      </c>
    </row>
    <row r="17" spans="1:73" outlineLevel="1">
      <c r="A17">
        <v>4</v>
      </c>
      <c r="B17" t="s">
        <v>1330</v>
      </c>
      <c r="C17" s="28">
        <v>0.5</v>
      </c>
      <c r="D17" s="28">
        <v>1000000</v>
      </c>
      <c r="M17" s="334">
        <v>1</v>
      </c>
    </row>
    <row r="18" spans="1:73" outlineLevel="1"/>
    <row r="19" spans="1:73" outlineLevel="1"/>
    <row r="20" spans="1:73" outlineLevel="1">
      <c r="A20" s="164" t="s">
        <v>1331</v>
      </c>
    </row>
    <row r="21" spans="1:73" ht="66.75" outlineLevel="1">
      <c r="C21" s="104" t="s">
        <v>1121</v>
      </c>
      <c r="D21" s="104" t="s">
        <v>1120</v>
      </c>
      <c r="E21" s="104" t="s">
        <v>1332</v>
      </c>
      <c r="F21" s="104" t="s">
        <v>1333</v>
      </c>
      <c r="G21" s="104" t="s">
        <v>1334</v>
      </c>
      <c r="H21" s="104"/>
      <c r="I21" s="104"/>
    </row>
    <row r="22" spans="1:73" outlineLevel="1">
      <c r="A22">
        <v>1</v>
      </c>
      <c r="B22" s="406" t="s">
        <v>1335</v>
      </c>
      <c r="C22" s="406" t="b">
        <v>0</v>
      </c>
      <c r="D22" s="406" t="b">
        <v>0</v>
      </c>
      <c r="E22" s="406" t="s">
        <v>30</v>
      </c>
      <c r="F22" s="406" t="s">
        <v>30</v>
      </c>
      <c r="G22" s="406" t="s">
        <v>30</v>
      </c>
    </row>
    <row r="23" spans="1:73" outlineLevel="1">
      <c r="A23">
        <v>2</v>
      </c>
      <c r="B23" s="406" t="s">
        <v>1336</v>
      </c>
      <c r="C23" s="406" t="b">
        <v>1</v>
      </c>
      <c r="D23" s="406" t="b">
        <v>1</v>
      </c>
      <c r="E23" s="406">
        <v>1</v>
      </c>
      <c r="F23" s="406">
        <v>3.0000000000000001E-6</v>
      </c>
      <c r="G23" s="406" t="s">
        <v>30</v>
      </c>
    </row>
    <row r="24" spans="1:73" outlineLevel="1">
      <c r="A24">
        <v>3</v>
      </c>
      <c r="B24" s="406" t="s">
        <v>1337</v>
      </c>
      <c r="C24" s="406" t="b">
        <v>1</v>
      </c>
      <c r="D24" s="406" t="b">
        <v>1</v>
      </c>
      <c r="E24" s="406">
        <v>1</v>
      </c>
      <c r="F24" s="406">
        <v>5.0000000000000004E-6</v>
      </c>
      <c r="G24" s="406" t="s">
        <v>30</v>
      </c>
    </row>
    <row r="25" spans="1:73" outlineLevel="1">
      <c r="A25">
        <v>4</v>
      </c>
      <c r="B25" s="406" t="s">
        <v>1338</v>
      </c>
      <c r="C25" s="406" t="b">
        <v>1</v>
      </c>
      <c r="D25" s="406" t="b">
        <v>1</v>
      </c>
      <c r="E25" s="406">
        <v>2</v>
      </c>
      <c r="F25" s="406" t="s">
        <v>30</v>
      </c>
      <c r="G25" s="406">
        <v>0.3</v>
      </c>
    </row>
    <row r="26" spans="1:73" outlineLevel="1">
      <c r="A26">
        <v>5</v>
      </c>
      <c r="B26" s="406" t="s">
        <v>1339</v>
      </c>
      <c r="C26" s="406" t="b">
        <v>1</v>
      </c>
      <c r="D26" s="406" t="b">
        <v>1</v>
      </c>
      <c r="E26" s="406">
        <v>2</v>
      </c>
      <c r="F26" s="406" t="s">
        <v>30</v>
      </c>
      <c r="G26" s="406">
        <v>0.7</v>
      </c>
    </row>
    <row r="28" spans="1:73">
      <c r="A28" s="164" t="s">
        <v>1051</v>
      </c>
    </row>
    <row r="29" spans="1:73" outlineLevel="1">
      <c r="B29" s="29" t="s">
        <v>1686</v>
      </c>
      <c r="C29" s="43">
        <v>2</v>
      </c>
      <c r="D29" s="54" t="str">
        <f>CHOOSE(d.Region,"SWV ","GSW ","CWW ")</f>
        <v xml:space="preserve">GSW </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BU29" s="54"/>
    </row>
    <row r="30" spans="1:73" outlineLevel="1">
      <c r="B30" s="29"/>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BU30" s="54"/>
    </row>
    <row r="31" spans="1:73" ht="17.25" outlineLevel="1" collapsed="1">
      <c r="A31" s="223"/>
      <c r="B31" s="223" t="s">
        <v>894</v>
      </c>
      <c r="C31" s="223">
        <v>1</v>
      </c>
      <c r="D31" s="223">
        <v>2</v>
      </c>
      <c r="E31" s="223">
        <v>3</v>
      </c>
      <c r="F31" s="223">
        <v>1</v>
      </c>
      <c r="G31" s="223">
        <v>2</v>
      </c>
      <c r="H31" s="223">
        <v>3</v>
      </c>
      <c r="I31" s="223">
        <v>1</v>
      </c>
      <c r="J31" s="223">
        <v>2</v>
      </c>
      <c r="K31" s="223">
        <v>3</v>
      </c>
      <c r="L31" s="223">
        <v>1</v>
      </c>
      <c r="M31" s="223">
        <v>2</v>
      </c>
      <c r="N31" s="223">
        <v>3</v>
      </c>
      <c r="O31" s="223">
        <v>1</v>
      </c>
      <c r="P31" s="223">
        <v>2</v>
      </c>
      <c r="Q31" s="223">
        <v>3</v>
      </c>
      <c r="R31" s="223">
        <v>1</v>
      </c>
      <c r="S31" s="223">
        <v>2</v>
      </c>
      <c r="T31" s="223">
        <v>3</v>
      </c>
      <c r="U31" s="243"/>
      <c r="V31" s="243"/>
      <c r="W31" s="243"/>
      <c r="X31" s="243"/>
      <c r="Y31" s="243"/>
      <c r="Z31" s="243"/>
      <c r="AA31" s="243"/>
      <c r="AB31" s="243"/>
      <c r="AC31" s="243"/>
      <c r="AD31" s="243"/>
      <c r="AE31" s="243"/>
      <c r="AF31" s="243"/>
      <c r="AG31" s="243"/>
      <c r="AH31" s="243"/>
      <c r="AI31" s="243"/>
      <c r="AJ31" s="243"/>
      <c r="AK31" s="243"/>
      <c r="AL31" s="243"/>
      <c r="AM31" s="244" t="s">
        <v>881</v>
      </c>
      <c r="AN31" s="244"/>
      <c r="AO31" s="244"/>
      <c r="AP31" s="244" t="s">
        <v>1652</v>
      </c>
      <c r="AQ31" s="244"/>
      <c r="AR31" s="244"/>
      <c r="AS31" s="244" t="s">
        <v>1653</v>
      </c>
      <c r="AT31" s="244"/>
      <c r="AU31" s="244"/>
    </row>
    <row r="32" spans="1:73" outlineLevel="1" collapsed="1">
      <c r="A32" s="223"/>
      <c r="B32" s="223"/>
      <c r="C32" s="245" t="s">
        <v>895</v>
      </c>
      <c r="D32" s="245" t="s">
        <v>896</v>
      </c>
      <c r="E32" s="245" t="s">
        <v>897</v>
      </c>
      <c r="F32" s="245" t="s">
        <v>895</v>
      </c>
      <c r="G32" s="245" t="s">
        <v>896</v>
      </c>
      <c r="H32" s="245" t="s">
        <v>897</v>
      </c>
      <c r="I32" s="245" t="s">
        <v>895</v>
      </c>
      <c r="J32" s="245" t="s">
        <v>896</v>
      </c>
      <c r="K32" s="245" t="s">
        <v>897</v>
      </c>
      <c r="L32" s="245" t="s">
        <v>895</v>
      </c>
      <c r="M32" s="245" t="s">
        <v>896</v>
      </c>
      <c r="N32" s="245" t="s">
        <v>897</v>
      </c>
      <c r="O32" s="245" t="s">
        <v>895</v>
      </c>
      <c r="P32" s="245" t="s">
        <v>896</v>
      </c>
      <c r="Q32" s="245" t="s">
        <v>897</v>
      </c>
      <c r="R32" s="245" t="s">
        <v>895</v>
      </c>
      <c r="S32" s="245" t="s">
        <v>896</v>
      </c>
      <c r="T32" s="245" t="s">
        <v>897</v>
      </c>
      <c r="U32" s="245" t="s">
        <v>895</v>
      </c>
      <c r="V32" s="245" t="s">
        <v>896</v>
      </c>
      <c r="W32" s="245" t="s">
        <v>897</v>
      </c>
      <c r="X32" s="245" t="s">
        <v>895</v>
      </c>
      <c r="Y32" s="245" t="s">
        <v>896</v>
      </c>
      <c r="Z32" s="245" t="s">
        <v>897</v>
      </c>
      <c r="AA32" s="245" t="s">
        <v>895</v>
      </c>
      <c r="AB32" s="245" t="s">
        <v>896</v>
      </c>
      <c r="AC32" s="245" t="s">
        <v>897</v>
      </c>
      <c r="AD32" s="245" t="s">
        <v>895</v>
      </c>
      <c r="AE32" s="245" t="s">
        <v>896</v>
      </c>
      <c r="AF32" s="245" t="s">
        <v>897</v>
      </c>
      <c r="AG32" s="245" t="s">
        <v>895</v>
      </c>
      <c r="AH32" s="245" t="s">
        <v>896</v>
      </c>
      <c r="AI32" s="245" t="s">
        <v>897</v>
      </c>
      <c r="AJ32" s="245" t="s">
        <v>895</v>
      </c>
      <c r="AK32" s="245" t="s">
        <v>896</v>
      </c>
      <c r="AL32" s="245" t="s">
        <v>897</v>
      </c>
      <c r="AM32" s="245" t="s">
        <v>895</v>
      </c>
      <c r="AN32" s="245" t="s">
        <v>896</v>
      </c>
      <c r="AO32" s="245" t="s">
        <v>897</v>
      </c>
      <c r="AP32" s="245" t="s">
        <v>895</v>
      </c>
      <c r="AQ32" s="245" t="s">
        <v>896</v>
      </c>
      <c r="AR32" s="245" t="s">
        <v>897</v>
      </c>
      <c r="AS32" s="245" t="s">
        <v>895</v>
      </c>
      <c r="AT32" s="245" t="s">
        <v>896</v>
      </c>
      <c r="AU32" s="245" t="s">
        <v>897</v>
      </c>
    </row>
    <row r="33" spans="1:69" outlineLevel="1">
      <c r="A33" s="223"/>
      <c r="B33" s="223" t="s">
        <v>1050</v>
      </c>
      <c r="C33" s="245">
        <v>1</v>
      </c>
      <c r="D33" s="245">
        <v>1</v>
      </c>
      <c r="E33" s="245">
        <v>1</v>
      </c>
      <c r="F33" s="245">
        <v>2</v>
      </c>
      <c r="G33" s="245">
        <v>2</v>
      </c>
      <c r="H33" s="245">
        <v>2</v>
      </c>
      <c r="I33" s="245">
        <v>3</v>
      </c>
      <c r="J33" s="245">
        <v>3</v>
      </c>
      <c r="K33" s="245">
        <v>3</v>
      </c>
      <c r="L33" s="245">
        <v>4</v>
      </c>
      <c r="M33" s="245">
        <v>4</v>
      </c>
      <c r="N33" s="245">
        <v>4</v>
      </c>
      <c r="O33" s="245">
        <v>5</v>
      </c>
      <c r="P33" s="245">
        <v>5</v>
      </c>
      <c r="Q33" s="245">
        <v>5</v>
      </c>
      <c r="R33" s="245">
        <v>6</v>
      </c>
      <c r="S33" s="245">
        <v>6</v>
      </c>
      <c r="T33" s="245">
        <v>6</v>
      </c>
      <c r="U33" s="223"/>
      <c r="V33" s="223"/>
      <c r="W33" s="223"/>
      <c r="X33" s="223"/>
      <c r="Y33" s="223"/>
      <c r="Z33" s="223"/>
      <c r="AA33" s="223"/>
      <c r="AB33" s="223"/>
      <c r="AC33" s="223"/>
      <c r="AD33" s="223"/>
      <c r="AE33" s="223"/>
      <c r="AF33" s="223"/>
      <c r="AG33" s="223"/>
      <c r="AH33" s="223"/>
      <c r="AI33" s="223"/>
      <c r="AJ33" s="223"/>
      <c r="AK33" s="223"/>
      <c r="AL33" s="223"/>
      <c r="AM33" s="238"/>
      <c r="AN33" s="238"/>
      <c r="AO33" s="238"/>
      <c r="AP33" s="238">
        <v>43600</v>
      </c>
      <c r="AQ33" s="238">
        <v>43634</v>
      </c>
      <c r="AR33" s="238">
        <v>43669</v>
      </c>
      <c r="AS33" s="238"/>
      <c r="AT33" s="238"/>
      <c r="AU33" s="238"/>
    </row>
    <row r="34" spans="1:69" outlineLevel="1" collapsed="1">
      <c r="A34" s="223">
        <v>1</v>
      </c>
      <c r="B34" s="240" t="s">
        <v>892</v>
      </c>
      <c r="C34" s="241">
        <f t="shared" ref="C34:N40" si="0">INDEX($AM34:$AU34,1,C$31+(d.Region-1)*3)+INDEX(i.AgeJ,C$33,1)/7</f>
        <v>35</v>
      </c>
      <c r="D34" s="241">
        <f t="shared" si="0"/>
        <v>39</v>
      </c>
      <c r="E34" s="241">
        <f t="shared" si="0"/>
        <v>43</v>
      </c>
      <c r="F34" s="241">
        <f t="shared" si="0"/>
        <v>37</v>
      </c>
      <c r="G34" s="241">
        <f t="shared" si="0"/>
        <v>41</v>
      </c>
      <c r="H34" s="241">
        <f t="shared" si="0"/>
        <v>45</v>
      </c>
      <c r="I34" s="241">
        <f t="shared" si="0"/>
        <v>40</v>
      </c>
      <c r="J34" s="241">
        <f t="shared" si="0"/>
        <v>44</v>
      </c>
      <c r="K34" s="241">
        <f t="shared" si="0"/>
        <v>48</v>
      </c>
      <c r="L34" s="241">
        <f t="shared" si="0"/>
        <v>42</v>
      </c>
      <c r="M34" s="241">
        <f t="shared" si="0"/>
        <v>46</v>
      </c>
      <c r="N34" s="241">
        <f t="shared" si="0"/>
        <v>50</v>
      </c>
      <c r="O34" s="241">
        <f>INDEX($AM34:$AU34,1,O$31+(d.Region-1)*3)</f>
        <v>35</v>
      </c>
      <c r="P34" s="241">
        <f>INDEX($AM34:$AU34,1,P$31+(d.Region-1)*3)</f>
        <v>39</v>
      </c>
      <c r="Q34" s="241">
        <f>INDEX($AM34:$AU34,1,Q$31+(d.Region-1)*3)</f>
        <v>43</v>
      </c>
      <c r="R34" s="241">
        <f t="shared" ref="R34:T40" si="1">INDEX($AM34:$AU34,1,R$31+(d.Region-1)*3)+INDEX(i.AgeJ,R$33,1)/7</f>
        <v>35</v>
      </c>
      <c r="S34" s="241">
        <f t="shared" si="1"/>
        <v>39</v>
      </c>
      <c r="T34" s="241">
        <f t="shared" si="1"/>
        <v>43</v>
      </c>
      <c r="U34" s="223"/>
      <c r="V34" s="223"/>
      <c r="W34" s="223"/>
      <c r="X34" s="223"/>
      <c r="Y34" s="223"/>
      <c r="Z34" s="223"/>
      <c r="AA34" s="223"/>
      <c r="AB34" s="223"/>
      <c r="AC34" s="223"/>
      <c r="AD34" s="223"/>
      <c r="AE34" s="223"/>
      <c r="AF34" s="223"/>
      <c r="AG34" s="223" t="str">
        <f t="shared" ref="AG34:AI35" si="2">O34&amp;":"&amp;O34+1</f>
        <v>35:36</v>
      </c>
      <c r="AH34" s="223" t="str">
        <f t="shared" si="2"/>
        <v>39:40</v>
      </c>
      <c r="AI34" s="223" t="str">
        <f t="shared" si="2"/>
        <v>43:44</v>
      </c>
      <c r="AJ34" s="223"/>
      <c r="AK34" s="223"/>
      <c r="AL34" s="223"/>
      <c r="AM34" s="239">
        <v>36</v>
      </c>
      <c r="AN34" s="239">
        <v>40</v>
      </c>
      <c r="AO34" s="239">
        <v>44</v>
      </c>
      <c r="AP34" s="239">
        <v>35</v>
      </c>
      <c r="AQ34" s="239">
        <v>39</v>
      </c>
      <c r="AR34" s="239">
        <v>43</v>
      </c>
      <c r="AS34" s="239">
        <v>34</v>
      </c>
      <c r="AT34" s="239">
        <v>38</v>
      </c>
      <c r="AU34" s="239">
        <v>42</v>
      </c>
    </row>
    <row r="35" spans="1:69" outlineLevel="1" collapsed="1">
      <c r="A35" s="223">
        <f t="shared" ref="A35:A44" ca="1" si="3">OFFSET(A35,-1,0)+1</f>
        <v>2</v>
      </c>
      <c r="B35" s="240" t="s">
        <v>3093</v>
      </c>
      <c r="C35" s="241">
        <f t="shared" si="0"/>
        <v>55</v>
      </c>
      <c r="D35" s="241">
        <f t="shared" si="0"/>
        <v>59</v>
      </c>
      <c r="E35" s="241">
        <f t="shared" si="0"/>
        <v>63</v>
      </c>
      <c r="F35" s="241">
        <f t="shared" si="0"/>
        <v>57</v>
      </c>
      <c r="G35" s="241">
        <f t="shared" si="0"/>
        <v>61</v>
      </c>
      <c r="H35" s="241">
        <f t="shared" si="0"/>
        <v>65</v>
      </c>
      <c r="I35" s="241">
        <f t="shared" si="0"/>
        <v>60</v>
      </c>
      <c r="J35" s="241">
        <f t="shared" si="0"/>
        <v>64</v>
      </c>
      <c r="K35" s="241">
        <f t="shared" si="0"/>
        <v>68</v>
      </c>
      <c r="L35" s="241">
        <f t="shared" si="0"/>
        <v>62</v>
      </c>
      <c r="M35" s="241">
        <f t="shared" si="0"/>
        <v>66</v>
      </c>
      <c r="N35" s="241">
        <f t="shared" si="0"/>
        <v>70</v>
      </c>
      <c r="O35" s="241">
        <f t="shared" ref="O35:Q40" si="4">INDEX($AM35:$AU35,1,O$31+(d.Region-1)*3)+INDEX(i.AgeJ,O$33,1)/7</f>
        <v>64</v>
      </c>
      <c r="P35" s="241">
        <f t="shared" si="4"/>
        <v>68</v>
      </c>
      <c r="Q35" s="241">
        <f t="shared" si="4"/>
        <v>72</v>
      </c>
      <c r="R35" s="241">
        <f t="shared" si="1"/>
        <v>55</v>
      </c>
      <c r="S35" s="241">
        <f t="shared" si="1"/>
        <v>59</v>
      </c>
      <c r="T35" s="241">
        <f t="shared" si="1"/>
        <v>63</v>
      </c>
      <c r="U35" s="223"/>
      <c r="V35" s="223"/>
      <c r="W35" s="223"/>
      <c r="X35" s="223"/>
      <c r="Y35" s="223"/>
      <c r="Z35" s="223"/>
      <c r="AA35" s="223"/>
      <c r="AB35" s="223"/>
      <c r="AC35" s="223"/>
      <c r="AD35" s="223"/>
      <c r="AE35" s="223"/>
      <c r="AF35" s="223"/>
      <c r="AG35" s="223" t="str">
        <f t="shared" si="2"/>
        <v>64:65</v>
      </c>
      <c r="AH35" s="223" t="str">
        <f t="shared" si="2"/>
        <v>68:69</v>
      </c>
      <c r="AI35" s="223" t="str">
        <f t="shared" si="2"/>
        <v>72:73</v>
      </c>
      <c r="AJ35" s="223"/>
      <c r="AK35" s="223"/>
      <c r="AL35" s="223"/>
      <c r="AM35" s="239">
        <f>INT(AM39-(150/7))</f>
        <v>56</v>
      </c>
      <c r="AN35" s="239">
        <f t="shared" ref="AN35:AU35" si="5">INT(AN39-(150/7))</f>
        <v>60</v>
      </c>
      <c r="AO35" s="239">
        <f t="shared" si="5"/>
        <v>64</v>
      </c>
      <c r="AP35" s="239">
        <f t="shared" si="5"/>
        <v>55</v>
      </c>
      <c r="AQ35" s="239">
        <f t="shared" si="5"/>
        <v>59</v>
      </c>
      <c r="AR35" s="239">
        <f t="shared" si="5"/>
        <v>63</v>
      </c>
      <c r="AS35" s="239">
        <f t="shared" si="5"/>
        <v>54</v>
      </c>
      <c r="AT35" s="239">
        <f t="shared" si="5"/>
        <v>58</v>
      </c>
      <c r="AU35" s="239">
        <f t="shared" si="5"/>
        <v>62</v>
      </c>
    </row>
    <row r="36" spans="1:69" outlineLevel="1" collapsed="1">
      <c r="A36" s="223">
        <f t="shared" ca="1" si="3"/>
        <v>3</v>
      </c>
      <c r="B36" s="240" t="s">
        <v>3094</v>
      </c>
      <c r="C36" s="241">
        <f t="shared" si="0"/>
        <v>60</v>
      </c>
      <c r="D36" s="241">
        <f t="shared" si="0"/>
        <v>64</v>
      </c>
      <c r="E36" s="241">
        <f t="shared" si="0"/>
        <v>68</v>
      </c>
      <c r="F36" s="241">
        <f t="shared" si="0"/>
        <v>62</v>
      </c>
      <c r="G36" s="241">
        <f t="shared" si="0"/>
        <v>66</v>
      </c>
      <c r="H36" s="241">
        <f t="shared" si="0"/>
        <v>70</v>
      </c>
      <c r="I36" s="241">
        <f t="shared" si="0"/>
        <v>65</v>
      </c>
      <c r="J36" s="241">
        <f t="shared" si="0"/>
        <v>69</v>
      </c>
      <c r="K36" s="241">
        <f t="shared" si="0"/>
        <v>73</v>
      </c>
      <c r="L36" s="241">
        <f t="shared" si="0"/>
        <v>67</v>
      </c>
      <c r="M36" s="241">
        <f t="shared" si="0"/>
        <v>71</v>
      </c>
      <c r="N36" s="241">
        <f t="shared" si="0"/>
        <v>75</v>
      </c>
      <c r="O36" s="241">
        <f t="shared" si="4"/>
        <v>69</v>
      </c>
      <c r="P36" s="241">
        <f t="shared" si="4"/>
        <v>73</v>
      </c>
      <c r="Q36" s="241">
        <f t="shared" si="4"/>
        <v>77</v>
      </c>
      <c r="R36" s="241">
        <f t="shared" si="1"/>
        <v>60</v>
      </c>
      <c r="S36" s="241">
        <f t="shared" si="1"/>
        <v>64</v>
      </c>
      <c r="T36" s="241">
        <f t="shared" si="1"/>
        <v>68</v>
      </c>
      <c r="U36" s="223"/>
      <c r="V36" s="223"/>
      <c r="W36" s="223"/>
      <c r="X36" s="223"/>
      <c r="Y36" s="223"/>
      <c r="Z36" s="223"/>
      <c r="AA36" s="223"/>
      <c r="AB36" s="223"/>
      <c r="AC36" s="223"/>
      <c r="AD36" s="223"/>
      <c r="AE36" s="223"/>
      <c r="AF36" s="223"/>
      <c r="AG36" s="223"/>
      <c r="AH36" s="223"/>
      <c r="AI36" s="223"/>
      <c r="AJ36" s="223"/>
      <c r="AK36" s="223"/>
      <c r="AL36" s="223"/>
      <c r="AM36" s="239">
        <f>AM35+5</f>
        <v>61</v>
      </c>
      <c r="AN36" s="239">
        <f t="shared" ref="AN36:AU36" si="6">AN35+5</f>
        <v>65</v>
      </c>
      <c r="AO36" s="239">
        <f t="shared" si="6"/>
        <v>69</v>
      </c>
      <c r="AP36" s="239">
        <f t="shared" si="6"/>
        <v>60</v>
      </c>
      <c r="AQ36" s="239">
        <f t="shared" si="6"/>
        <v>64</v>
      </c>
      <c r="AR36" s="239">
        <f t="shared" si="6"/>
        <v>68</v>
      </c>
      <c r="AS36" s="239">
        <f t="shared" si="6"/>
        <v>59</v>
      </c>
      <c r="AT36" s="239">
        <f t="shared" si="6"/>
        <v>63</v>
      </c>
      <c r="AU36" s="239">
        <f t="shared" si="6"/>
        <v>67</v>
      </c>
    </row>
    <row r="37" spans="1:69" outlineLevel="1">
      <c r="A37" s="223">
        <f t="shared" ca="1" si="3"/>
        <v>4</v>
      </c>
      <c r="B37" s="240" t="s">
        <v>1045</v>
      </c>
      <c r="C37" s="241">
        <f t="shared" si="0"/>
        <v>0</v>
      </c>
      <c r="D37" s="241">
        <f t="shared" si="0"/>
        <v>0</v>
      </c>
      <c r="E37" s="241">
        <f t="shared" si="0"/>
        <v>0</v>
      </c>
      <c r="F37" s="241">
        <f t="shared" si="0"/>
        <v>2</v>
      </c>
      <c r="G37" s="241">
        <f t="shared" si="0"/>
        <v>2</v>
      </c>
      <c r="H37" s="241">
        <f t="shared" si="0"/>
        <v>2</v>
      </c>
      <c r="I37" s="241">
        <f t="shared" si="0"/>
        <v>5</v>
      </c>
      <c r="J37" s="241">
        <f t="shared" si="0"/>
        <v>5</v>
      </c>
      <c r="K37" s="241">
        <f t="shared" si="0"/>
        <v>5</v>
      </c>
      <c r="L37" s="241">
        <f t="shared" si="0"/>
        <v>7</v>
      </c>
      <c r="M37" s="241">
        <f t="shared" si="0"/>
        <v>7</v>
      </c>
      <c r="N37" s="241">
        <f t="shared" si="0"/>
        <v>7</v>
      </c>
      <c r="O37" s="241">
        <f t="shared" si="4"/>
        <v>9</v>
      </c>
      <c r="P37" s="241">
        <f t="shared" si="4"/>
        <v>9</v>
      </c>
      <c r="Q37" s="241">
        <f t="shared" si="4"/>
        <v>9</v>
      </c>
      <c r="R37" s="241">
        <f t="shared" si="1"/>
        <v>0</v>
      </c>
      <c r="S37" s="241">
        <f t="shared" si="1"/>
        <v>0</v>
      </c>
      <c r="T37" s="241">
        <f t="shared" si="1"/>
        <v>0</v>
      </c>
      <c r="U37" s="223"/>
      <c r="V37" s="223"/>
      <c r="W37" s="223"/>
      <c r="X37" s="223"/>
      <c r="Y37" s="223"/>
      <c r="Z37" s="223"/>
      <c r="AA37" s="223"/>
      <c r="AB37" s="223"/>
      <c r="AC37" s="223"/>
      <c r="AD37" s="223"/>
      <c r="AE37" s="223"/>
      <c r="AF37" s="223"/>
      <c r="AG37" s="223"/>
      <c r="AH37" s="223"/>
      <c r="AI37" s="223"/>
      <c r="AJ37" s="223"/>
      <c r="AK37" s="223"/>
      <c r="AL37" s="223"/>
      <c r="AM37" s="239"/>
      <c r="AN37" s="239"/>
      <c r="AO37" s="239"/>
      <c r="AP37" s="239"/>
      <c r="AQ37" s="239"/>
      <c r="AR37" s="239"/>
      <c r="AS37" s="239"/>
      <c r="AT37" s="239"/>
      <c r="AU37" s="239"/>
    </row>
    <row r="38" spans="1:69" outlineLevel="1">
      <c r="A38" s="223">
        <f t="shared" ca="1" si="3"/>
        <v>5</v>
      </c>
      <c r="B38" s="240" t="s">
        <v>1539</v>
      </c>
      <c r="C38" s="241" t="e">
        <f t="shared" ref="C38:T38" si="7">INDEX($AM38:$AU38,1,C$31+(d.Region-1)*3)+INDEX(i.AgeJ,C$33,1)/7</f>
        <v>#DIV/0!</v>
      </c>
      <c r="D38" s="241" t="e">
        <f t="shared" si="7"/>
        <v>#DIV/0!</v>
      </c>
      <c r="E38" s="241" t="e">
        <f t="shared" si="7"/>
        <v>#DIV/0!</v>
      </c>
      <c r="F38" s="241" t="e">
        <f t="shared" si="7"/>
        <v>#DIV/0!</v>
      </c>
      <c r="G38" s="241" t="e">
        <f t="shared" si="7"/>
        <v>#DIV/0!</v>
      </c>
      <c r="H38" s="241" t="e">
        <f t="shared" si="7"/>
        <v>#DIV/0!</v>
      </c>
      <c r="I38" s="241" t="e">
        <f t="shared" si="7"/>
        <v>#DIV/0!</v>
      </c>
      <c r="J38" s="241" t="e">
        <f t="shared" si="7"/>
        <v>#DIV/0!</v>
      </c>
      <c r="K38" s="241" t="e">
        <f t="shared" si="7"/>
        <v>#DIV/0!</v>
      </c>
      <c r="L38" s="241" t="e">
        <f t="shared" si="7"/>
        <v>#DIV/0!</v>
      </c>
      <c r="M38" s="241" t="e">
        <f t="shared" si="7"/>
        <v>#DIV/0!</v>
      </c>
      <c r="N38" s="241" t="e">
        <f t="shared" si="7"/>
        <v>#DIV/0!</v>
      </c>
      <c r="O38" s="241" t="e">
        <f t="shared" si="7"/>
        <v>#DIV/0!</v>
      </c>
      <c r="P38" s="241" t="e">
        <f t="shared" si="7"/>
        <v>#DIV/0!</v>
      </c>
      <c r="Q38" s="241" t="e">
        <f t="shared" si="7"/>
        <v>#DIV/0!</v>
      </c>
      <c r="R38" s="241" t="e">
        <f t="shared" si="7"/>
        <v>#DIV/0!</v>
      </c>
      <c r="S38" s="241" t="e">
        <f t="shared" si="7"/>
        <v>#DIV/0!</v>
      </c>
      <c r="T38" s="241" t="e">
        <f t="shared" si="7"/>
        <v>#DIV/0!</v>
      </c>
      <c r="U38" s="223"/>
      <c r="V38" s="223"/>
      <c r="W38" s="223"/>
      <c r="X38" s="223"/>
      <c r="Y38" s="223"/>
      <c r="Z38" s="223"/>
      <c r="AA38" s="223"/>
      <c r="AB38" s="223"/>
      <c r="AC38" s="223"/>
      <c r="AD38" s="223"/>
      <c r="AE38" s="223"/>
      <c r="AF38" s="223"/>
      <c r="AG38" s="223" t="e">
        <f t="shared" ref="AG38:AL38" si="8">O38&amp;":"&amp;O38+1</f>
        <v>#DIV/0!</v>
      </c>
      <c r="AH38" s="223" t="e">
        <f t="shared" si="8"/>
        <v>#DIV/0!</v>
      </c>
      <c r="AI38" s="223" t="e">
        <f t="shared" si="8"/>
        <v>#DIV/0!</v>
      </c>
      <c r="AJ38" s="223" t="e">
        <f t="shared" si="8"/>
        <v>#DIV/0!</v>
      </c>
      <c r="AK38" s="223" t="e">
        <f t="shared" si="8"/>
        <v>#DIV/0!</v>
      </c>
      <c r="AL38" s="223" t="e">
        <f t="shared" si="8"/>
        <v>#DIV/0!</v>
      </c>
      <c r="AM38" s="239" t="e">
        <f t="shared" ref="AM38:AU38" si="9">AX38</f>
        <v>#DIV/0!</v>
      </c>
      <c r="AN38" s="239" t="e">
        <f t="shared" si="9"/>
        <v>#DIV/0!</v>
      </c>
      <c r="AO38" s="239" t="e">
        <f t="shared" si="9"/>
        <v>#DIV/0!</v>
      </c>
      <c r="AP38" s="239" t="e">
        <f t="shared" si="9"/>
        <v>#DIV/0!</v>
      </c>
      <c r="AQ38" s="239" t="e">
        <f t="shared" si="9"/>
        <v>#DIV/0!</v>
      </c>
      <c r="AR38" s="239" t="e">
        <f t="shared" si="9"/>
        <v>#DIV/0!</v>
      </c>
      <c r="AS38" s="239" t="e">
        <f t="shared" si="9"/>
        <v>#DIV/0!</v>
      </c>
      <c r="AT38" s="239" t="e">
        <f t="shared" si="9"/>
        <v>#DIV/0!</v>
      </c>
      <c r="AU38" s="239" t="e">
        <f t="shared" si="9"/>
        <v>#DIV/0!</v>
      </c>
      <c r="AW38">
        <f>AW35+135</f>
        <v>135</v>
      </c>
      <c r="AX38" t="e">
        <f t="shared" ref="AX38:BF38" si="10">ROUND((AX$33+$AW38-$AX$31)/$AX$32,0)</f>
        <v>#DIV/0!</v>
      </c>
      <c r="AY38" t="e">
        <f t="shared" si="10"/>
        <v>#DIV/0!</v>
      </c>
      <c r="AZ38" t="e">
        <f t="shared" si="10"/>
        <v>#DIV/0!</v>
      </c>
      <c r="BA38" t="e">
        <f t="shared" si="10"/>
        <v>#DIV/0!</v>
      </c>
      <c r="BB38" t="e">
        <f t="shared" si="10"/>
        <v>#DIV/0!</v>
      </c>
      <c r="BC38" t="e">
        <f t="shared" si="10"/>
        <v>#DIV/0!</v>
      </c>
      <c r="BD38" t="e">
        <f t="shared" si="10"/>
        <v>#DIV/0!</v>
      </c>
      <c r="BE38" t="e">
        <f t="shared" si="10"/>
        <v>#DIV/0!</v>
      </c>
      <c r="BF38" t="e">
        <f t="shared" si="10"/>
        <v>#DIV/0!</v>
      </c>
    </row>
    <row r="39" spans="1:69" outlineLevel="1" collapsed="1">
      <c r="A39" s="223">
        <f t="shared" ca="1" si="3"/>
        <v>6</v>
      </c>
      <c r="B39" s="240" t="s">
        <v>3095</v>
      </c>
      <c r="C39" s="241">
        <f t="shared" si="0"/>
        <v>77</v>
      </c>
      <c r="D39" s="241">
        <f t="shared" si="0"/>
        <v>81</v>
      </c>
      <c r="E39" s="241">
        <f t="shared" si="0"/>
        <v>85</v>
      </c>
      <c r="F39" s="241">
        <f t="shared" si="0"/>
        <v>79</v>
      </c>
      <c r="G39" s="241">
        <f t="shared" si="0"/>
        <v>83</v>
      </c>
      <c r="H39" s="241">
        <f t="shared" si="0"/>
        <v>87</v>
      </c>
      <c r="I39" s="241">
        <f t="shared" si="0"/>
        <v>82</v>
      </c>
      <c r="J39" s="241">
        <f t="shared" si="0"/>
        <v>86</v>
      </c>
      <c r="K39" s="241">
        <f t="shared" si="0"/>
        <v>90</v>
      </c>
      <c r="L39" s="241">
        <f t="shared" si="0"/>
        <v>84</v>
      </c>
      <c r="M39" s="241">
        <f t="shared" si="0"/>
        <v>88</v>
      </c>
      <c r="N39" s="241">
        <f t="shared" si="0"/>
        <v>92</v>
      </c>
      <c r="O39" s="241">
        <f t="shared" si="4"/>
        <v>86</v>
      </c>
      <c r="P39" s="241">
        <f t="shared" si="4"/>
        <v>90</v>
      </c>
      <c r="Q39" s="241">
        <f t="shared" si="4"/>
        <v>94</v>
      </c>
      <c r="R39" s="241">
        <f t="shared" si="1"/>
        <v>77</v>
      </c>
      <c r="S39" s="241">
        <f t="shared" si="1"/>
        <v>81</v>
      </c>
      <c r="T39" s="241">
        <f t="shared" si="1"/>
        <v>85</v>
      </c>
      <c r="U39" s="223"/>
      <c r="V39" s="223"/>
      <c r="W39" s="223"/>
      <c r="X39" s="223"/>
      <c r="Y39" s="223"/>
      <c r="Z39" s="223"/>
      <c r="AA39" s="223"/>
      <c r="AB39" s="223"/>
      <c r="AC39" s="223"/>
      <c r="AD39" s="223"/>
      <c r="AE39" s="223"/>
      <c r="AF39" s="223"/>
      <c r="AG39" s="223"/>
      <c r="AH39" s="223"/>
      <c r="AI39" s="223"/>
      <c r="AJ39" s="223"/>
      <c r="AK39" s="223"/>
      <c r="AL39" s="223"/>
      <c r="AM39" s="239">
        <f>AM34-10+52</f>
        <v>78</v>
      </c>
      <c r="AN39" s="239">
        <f t="shared" ref="AN39:AU39" si="11">AN34-10+52</f>
        <v>82</v>
      </c>
      <c r="AO39" s="239">
        <f t="shared" si="11"/>
        <v>86</v>
      </c>
      <c r="AP39" s="239">
        <f t="shared" si="11"/>
        <v>77</v>
      </c>
      <c r="AQ39" s="239">
        <f t="shared" si="11"/>
        <v>81</v>
      </c>
      <c r="AR39" s="239">
        <f t="shared" si="11"/>
        <v>85</v>
      </c>
      <c r="AS39" s="239">
        <f t="shared" si="11"/>
        <v>76</v>
      </c>
      <c r="AT39" s="239">
        <f t="shared" si="11"/>
        <v>80</v>
      </c>
      <c r="AU39" s="239">
        <f t="shared" si="11"/>
        <v>84</v>
      </c>
    </row>
    <row r="40" spans="1:69" outlineLevel="1" collapsed="1">
      <c r="A40" s="223">
        <f t="shared" ca="1" si="3"/>
        <v>7</v>
      </c>
      <c r="B40" s="240" t="s">
        <v>893</v>
      </c>
      <c r="C40" s="241">
        <f t="shared" si="0"/>
        <v>87</v>
      </c>
      <c r="D40" s="241">
        <f t="shared" si="0"/>
        <v>91</v>
      </c>
      <c r="E40" s="241">
        <f t="shared" si="0"/>
        <v>95</v>
      </c>
      <c r="F40" s="241">
        <f t="shared" si="0"/>
        <v>89</v>
      </c>
      <c r="G40" s="241">
        <f t="shared" si="0"/>
        <v>93</v>
      </c>
      <c r="H40" s="241">
        <f t="shared" si="0"/>
        <v>97</v>
      </c>
      <c r="I40" s="241">
        <f t="shared" si="0"/>
        <v>92</v>
      </c>
      <c r="J40" s="241">
        <f t="shared" si="0"/>
        <v>96</v>
      </c>
      <c r="K40" s="241">
        <f t="shared" si="0"/>
        <v>100</v>
      </c>
      <c r="L40" s="241">
        <f t="shared" si="0"/>
        <v>94</v>
      </c>
      <c r="M40" s="241">
        <f t="shared" si="0"/>
        <v>98</v>
      </c>
      <c r="N40" s="241">
        <f t="shared" si="0"/>
        <v>102</v>
      </c>
      <c r="O40" s="241">
        <f t="shared" si="4"/>
        <v>96</v>
      </c>
      <c r="P40" s="241">
        <f t="shared" si="4"/>
        <v>100</v>
      </c>
      <c r="Q40" s="241">
        <f t="shared" si="4"/>
        <v>104</v>
      </c>
      <c r="R40" s="241">
        <f t="shared" si="1"/>
        <v>87</v>
      </c>
      <c r="S40" s="241">
        <f t="shared" si="1"/>
        <v>91</v>
      </c>
      <c r="T40" s="241">
        <f t="shared" si="1"/>
        <v>95</v>
      </c>
      <c r="U40" s="223"/>
      <c r="V40" s="223"/>
      <c r="W40" s="223"/>
      <c r="X40" s="223"/>
      <c r="Y40" s="223"/>
      <c r="Z40" s="223"/>
      <c r="AA40" s="223"/>
      <c r="AB40" s="223"/>
      <c r="AC40" s="223"/>
      <c r="AD40" s="223"/>
      <c r="AE40" s="223"/>
      <c r="AF40" s="223"/>
      <c r="AG40" s="223"/>
      <c r="AH40" s="223"/>
      <c r="AI40" s="223"/>
      <c r="AJ40" s="223"/>
      <c r="AK40" s="223"/>
      <c r="AL40" s="223"/>
      <c r="AM40" s="239">
        <f>AM39+10</f>
        <v>88</v>
      </c>
      <c r="AN40" s="239">
        <f t="shared" ref="AN40:AU40" si="12">AN39+10</f>
        <v>92</v>
      </c>
      <c r="AO40" s="239">
        <f t="shared" si="12"/>
        <v>96</v>
      </c>
      <c r="AP40" s="239">
        <f t="shared" si="12"/>
        <v>87</v>
      </c>
      <c r="AQ40" s="239">
        <f t="shared" si="12"/>
        <v>91</v>
      </c>
      <c r="AR40" s="239">
        <f t="shared" si="12"/>
        <v>95</v>
      </c>
      <c r="AS40" s="239">
        <f t="shared" si="12"/>
        <v>86</v>
      </c>
      <c r="AT40" s="239">
        <f t="shared" si="12"/>
        <v>90</v>
      </c>
      <c r="AU40" s="239">
        <f t="shared" si="12"/>
        <v>94</v>
      </c>
    </row>
    <row r="41" spans="1:69" outlineLevel="1" collapsed="1">
      <c r="A41" s="223">
        <f t="shared" ca="1" si="3"/>
        <v>8</v>
      </c>
      <c r="B41" s="240" t="s">
        <v>3096</v>
      </c>
      <c r="C41" s="242">
        <f t="shared" ref="C41:T41" si="13">INDEX($AM41:$AU41,1,C$31+(d.Region-1)*3)</f>
        <v>129</v>
      </c>
      <c r="D41" s="242">
        <f t="shared" si="13"/>
        <v>133</v>
      </c>
      <c r="E41" s="242">
        <f t="shared" si="13"/>
        <v>137</v>
      </c>
      <c r="F41" s="242">
        <f t="shared" si="13"/>
        <v>129</v>
      </c>
      <c r="G41" s="242">
        <f t="shared" si="13"/>
        <v>133</v>
      </c>
      <c r="H41" s="242">
        <f t="shared" si="13"/>
        <v>137</v>
      </c>
      <c r="I41" s="242">
        <f t="shared" si="13"/>
        <v>129</v>
      </c>
      <c r="J41" s="242">
        <f t="shared" si="13"/>
        <v>133</v>
      </c>
      <c r="K41" s="242">
        <f t="shared" si="13"/>
        <v>137</v>
      </c>
      <c r="L41" s="242">
        <f t="shared" si="13"/>
        <v>129</v>
      </c>
      <c r="M41" s="242">
        <f t="shared" si="13"/>
        <v>133</v>
      </c>
      <c r="N41" s="242">
        <f t="shared" si="13"/>
        <v>137</v>
      </c>
      <c r="O41" s="242">
        <f t="shared" si="13"/>
        <v>129</v>
      </c>
      <c r="P41" s="242">
        <f t="shared" si="13"/>
        <v>133</v>
      </c>
      <c r="Q41" s="242">
        <f t="shared" si="13"/>
        <v>137</v>
      </c>
      <c r="R41" s="242">
        <f t="shared" si="13"/>
        <v>129</v>
      </c>
      <c r="S41" s="242">
        <f t="shared" si="13"/>
        <v>133</v>
      </c>
      <c r="T41" s="242">
        <f t="shared" si="13"/>
        <v>137</v>
      </c>
      <c r="U41" s="223"/>
      <c r="V41" s="223"/>
      <c r="W41" s="223"/>
      <c r="X41" s="223"/>
      <c r="Y41" s="223"/>
      <c r="Z41" s="223"/>
      <c r="AA41" s="223"/>
      <c r="AB41" s="223"/>
      <c r="AC41" s="223"/>
      <c r="AD41" s="223"/>
      <c r="AE41" s="223"/>
      <c r="AF41" s="223"/>
      <c r="AG41" s="223"/>
      <c r="AH41" s="223"/>
      <c r="AI41" s="223"/>
      <c r="AJ41" s="223"/>
      <c r="AK41" s="223"/>
      <c r="AL41" s="223"/>
      <c r="AM41" s="239">
        <f>AM39+52</f>
        <v>130</v>
      </c>
      <c r="AN41" s="239">
        <f t="shared" ref="AN41:AU41" si="14">AN39+52</f>
        <v>134</v>
      </c>
      <c r="AO41" s="239">
        <f t="shared" si="14"/>
        <v>138</v>
      </c>
      <c r="AP41" s="239">
        <f t="shared" si="14"/>
        <v>129</v>
      </c>
      <c r="AQ41" s="239">
        <f t="shared" si="14"/>
        <v>133</v>
      </c>
      <c r="AR41" s="239">
        <f t="shared" si="14"/>
        <v>137</v>
      </c>
      <c r="AS41" s="239">
        <f t="shared" si="14"/>
        <v>128</v>
      </c>
      <c r="AT41" s="239">
        <f t="shared" si="14"/>
        <v>132</v>
      </c>
      <c r="AU41" s="239">
        <f t="shared" si="14"/>
        <v>136</v>
      </c>
    </row>
    <row r="42" spans="1:69" s="223" customFormat="1" outlineLevel="1">
      <c r="A42" s="223">
        <f t="shared" ca="1" si="3"/>
        <v>9</v>
      </c>
      <c r="B42" s="240" t="s">
        <v>1004</v>
      </c>
      <c r="C42" s="241" t="e">
        <f t="shared" ref="C42:E60" si="15">INDEX($AM42:$AU42,1,C$31+(d.Region-1)*3)+INDEX(i.AgeJ,C$33,1)/7</f>
        <v>#DIV/0!</v>
      </c>
      <c r="D42" s="241" t="e">
        <f t="shared" si="15"/>
        <v>#DIV/0!</v>
      </c>
      <c r="E42" s="241" t="e">
        <f t="shared" si="15"/>
        <v>#DIV/0!</v>
      </c>
      <c r="F42" s="241"/>
      <c r="G42" s="241"/>
      <c r="H42" s="241"/>
      <c r="I42" s="241"/>
      <c r="J42" s="241"/>
      <c r="K42" s="241"/>
      <c r="L42" s="241"/>
      <c r="M42" s="241"/>
      <c r="N42" s="241"/>
      <c r="O42" s="241"/>
      <c r="P42" s="241"/>
      <c r="Q42" s="241"/>
      <c r="R42" s="241"/>
      <c r="S42" s="241"/>
      <c r="T42" s="241"/>
      <c r="U42" s="456" t="e">
        <f>C42&amp;":"&amp;C42+1</f>
        <v>#DIV/0!</v>
      </c>
      <c r="V42" s="456" t="e">
        <f>D42&amp;":"&amp;D42+1</f>
        <v>#DIV/0!</v>
      </c>
      <c r="W42" s="456" t="e">
        <f>E42&amp;":"&amp;E42+1</f>
        <v>#DIV/0!</v>
      </c>
      <c r="X42" s="456"/>
      <c r="Y42" s="456"/>
      <c r="Z42" s="456"/>
      <c r="AA42" s="456"/>
      <c r="AB42" s="456"/>
      <c r="AC42" s="456"/>
      <c r="AD42" s="456"/>
      <c r="AE42" s="456"/>
      <c r="AF42" s="456"/>
      <c r="AG42" s="456"/>
      <c r="AH42" s="456"/>
      <c r="AI42" s="456"/>
      <c r="AJ42" s="456"/>
      <c r="AK42" s="456"/>
      <c r="AL42" s="456"/>
      <c r="AM42" s="457" t="e">
        <f t="shared" ref="AM42:AU42" si="16">AX42</f>
        <v>#DIV/0!</v>
      </c>
      <c r="AN42" s="457" t="e">
        <f t="shared" si="16"/>
        <v>#DIV/0!</v>
      </c>
      <c r="AO42" s="457" t="e">
        <f t="shared" si="16"/>
        <v>#DIV/0!</v>
      </c>
      <c r="AP42" s="457" t="e">
        <f t="shared" si="16"/>
        <v>#DIV/0!</v>
      </c>
      <c r="AQ42" s="457" t="e">
        <f t="shared" si="16"/>
        <v>#DIV/0!</v>
      </c>
      <c r="AR42" s="457" t="e">
        <f t="shared" si="16"/>
        <v>#DIV/0!</v>
      </c>
      <c r="AS42" s="457" t="e">
        <f t="shared" si="16"/>
        <v>#DIV/0!</v>
      </c>
      <c r="AT42" s="457" t="e">
        <f t="shared" si="16"/>
        <v>#DIV/0!</v>
      </c>
      <c r="AU42" s="457" t="e">
        <f t="shared" si="16"/>
        <v>#DIV/0!</v>
      </c>
      <c r="AW42" s="223">
        <f>AW41+90</f>
        <v>90</v>
      </c>
      <c r="AX42" s="223" t="e">
        <f t="shared" ref="AX42:BF61" si="17">ROUND((AX$33+$AW42-$AX$31)/$AX$32,0)</f>
        <v>#DIV/0!</v>
      </c>
      <c r="AY42" s="223" t="e">
        <f t="shared" si="17"/>
        <v>#DIV/0!</v>
      </c>
      <c r="AZ42" s="223" t="e">
        <f t="shared" si="17"/>
        <v>#DIV/0!</v>
      </c>
      <c r="BA42" s="223" t="e">
        <f t="shared" si="17"/>
        <v>#DIV/0!</v>
      </c>
      <c r="BB42" s="223" t="e">
        <f t="shared" si="17"/>
        <v>#DIV/0!</v>
      </c>
      <c r="BC42" s="223" t="e">
        <f t="shared" si="17"/>
        <v>#DIV/0!</v>
      </c>
      <c r="BD42" s="223" t="e">
        <f t="shared" si="17"/>
        <v>#DIV/0!</v>
      </c>
      <c r="BE42" s="223" t="e">
        <f t="shared" si="17"/>
        <v>#DIV/0!</v>
      </c>
      <c r="BF42" s="223" t="e">
        <f t="shared" si="17"/>
        <v>#DIV/0!</v>
      </c>
      <c r="BI42" s="239"/>
      <c r="BJ42" s="239"/>
      <c r="BK42" s="239"/>
      <c r="BL42" s="239"/>
      <c r="BM42" s="239"/>
      <c r="BN42" s="239"/>
      <c r="BO42" s="239"/>
      <c r="BP42" s="239"/>
      <c r="BQ42" s="239"/>
    </row>
    <row r="43" spans="1:69" s="223" customFormat="1" outlineLevel="1">
      <c r="A43" s="223">
        <f t="shared" ca="1" si="3"/>
        <v>10</v>
      </c>
      <c r="B43" s="240" t="s">
        <v>1539</v>
      </c>
      <c r="C43" s="241" t="e">
        <f t="shared" si="15"/>
        <v>#DIV/0!</v>
      </c>
      <c r="D43" s="241" t="e">
        <f t="shared" si="15"/>
        <v>#DIV/0!</v>
      </c>
      <c r="E43" s="241" t="e">
        <f t="shared" si="15"/>
        <v>#DIV/0!</v>
      </c>
      <c r="F43" s="241"/>
      <c r="G43" s="241"/>
      <c r="H43" s="241"/>
      <c r="I43" s="241"/>
      <c r="J43" s="241"/>
      <c r="K43" s="241"/>
      <c r="L43" s="241"/>
      <c r="M43" s="241"/>
      <c r="N43" s="241"/>
      <c r="O43" s="241"/>
      <c r="P43" s="241"/>
      <c r="Q43" s="241"/>
      <c r="R43" s="241"/>
      <c r="S43" s="241"/>
      <c r="T43" s="241"/>
      <c r="U43" s="456" t="e">
        <f t="shared" ref="U43:W61" si="18">C43&amp;":"&amp;C43+1</f>
        <v>#DIV/0!</v>
      </c>
      <c r="V43" s="456" t="e">
        <f t="shared" si="18"/>
        <v>#DIV/0!</v>
      </c>
      <c r="W43" s="456" t="e">
        <f t="shared" si="18"/>
        <v>#DIV/0!</v>
      </c>
      <c r="X43" s="456"/>
      <c r="Y43" s="456"/>
      <c r="Z43" s="456"/>
      <c r="AA43" s="456"/>
      <c r="AB43" s="456"/>
      <c r="AC43" s="456"/>
      <c r="AD43" s="456"/>
      <c r="AE43" s="456"/>
      <c r="AF43" s="456"/>
      <c r="AG43" s="456"/>
      <c r="AH43" s="456"/>
      <c r="AI43" s="456"/>
      <c r="AJ43" s="456"/>
      <c r="AK43" s="456"/>
      <c r="AL43" s="456"/>
      <c r="AM43" s="457" t="e">
        <f t="shared" ref="AM43:AU61" si="19">AX43</f>
        <v>#DIV/0!</v>
      </c>
      <c r="AN43" s="457" t="e">
        <f t="shared" si="19"/>
        <v>#DIV/0!</v>
      </c>
      <c r="AO43" s="457" t="e">
        <f t="shared" si="19"/>
        <v>#DIV/0!</v>
      </c>
      <c r="AP43" s="457" t="e">
        <f t="shared" si="19"/>
        <v>#DIV/0!</v>
      </c>
      <c r="AQ43" s="457" t="e">
        <f t="shared" si="19"/>
        <v>#DIV/0!</v>
      </c>
      <c r="AR43" s="457" t="e">
        <f t="shared" si="19"/>
        <v>#DIV/0!</v>
      </c>
      <c r="AS43" s="457" t="e">
        <f t="shared" si="19"/>
        <v>#DIV/0!</v>
      </c>
      <c r="AT43" s="457" t="e">
        <f t="shared" si="19"/>
        <v>#DIV/0!</v>
      </c>
      <c r="AU43" s="457" t="e">
        <f t="shared" si="19"/>
        <v>#DIV/0!</v>
      </c>
      <c r="AW43" s="223">
        <f>AW41+135</f>
        <v>135</v>
      </c>
      <c r="AX43" s="223" t="e">
        <f t="shared" si="17"/>
        <v>#DIV/0!</v>
      </c>
      <c r="AY43" s="223" t="e">
        <f t="shared" si="17"/>
        <v>#DIV/0!</v>
      </c>
      <c r="AZ43" s="223" t="e">
        <f t="shared" si="17"/>
        <v>#DIV/0!</v>
      </c>
      <c r="BA43" s="223" t="e">
        <f t="shared" si="17"/>
        <v>#DIV/0!</v>
      </c>
      <c r="BB43" s="223" t="e">
        <f t="shared" si="17"/>
        <v>#DIV/0!</v>
      </c>
      <c r="BC43" s="223" t="e">
        <f t="shared" si="17"/>
        <v>#DIV/0!</v>
      </c>
      <c r="BD43" s="223" t="e">
        <f t="shared" si="17"/>
        <v>#DIV/0!</v>
      </c>
      <c r="BE43" s="223" t="e">
        <f t="shared" si="17"/>
        <v>#DIV/0!</v>
      </c>
      <c r="BF43" s="223" t="e">
        <f t="shared" si="17"/>
        <v>#DIV/0!</v>
      </c>
      <c r="BI43" s="239">
        <v>58</v>
      </c>
      <c r="BJ43" s="239">
        <v>66</v>
      </c>
      <c r="BK43" s="239">
        <v>72</v>
      </c>
      <c r="BL43" s="239">
        <v>62</v>
      </c>
      <c r="BM43" s="239">
        <v>67</v>
      </c>
      <c r="BN43" s="239">
        <v>72</v>
      </c>
      <c r="BO43" s="239">
        <v>58</v>
      </c>
      <c r="BP43" s="239">
        <v>63</v>
      </c>
      <c r="BQ43" s="239">
        <v>68</v>
      </c>
    </row>
    <row r="44" spans="1:69" s="223" customFormat="1" outlineLevel="1" collapsed="1">
      <c r="A44" s="223">
        <f t="shared" ca="1" si="3"/>
        <v>11</v>
      </c>
      <c r="B44" s="240" t="s">
        <v>1540</v>
      </c>
      <c r="C44" s="241" t="e">
        <f t="shared" si="15"/>
        <v>#DIV/0!</v>
      </c>
      <c r="D44" s="241" t="e">
        <f t="shared" si="15"/>
        <v>#DIV/0!</v>
      </c>
      <c r="E44" s="241" t="e">
        <f t="shared" si="15"/>
        <v>#DIV/0!</v>
      </c>
      <c r="F44" s="241"/>
      <c r="G44" s="241"/>
      <c r="H44" s="241"/>
      <c r="I44" s="241"/>
      <c r="J44" s="241"/>
      <c r="K44" s="241"/>
      <c r="L44" s="241"/>
      <c r="M44" s="241"/>
      <c r="N44" s="241"/>
      <c r="O44" s="241"/>
      <c r="P44" s="241"/>
      <c r="Q44" s="241"/>
      <c r="R44" s="241"/>
      <c r="S44" s="241"/>
      <c r="T44" s="241"/>
      <c r="U44" s="456" t="e">
        <f t="shared" si="18"/>
        <v>#DIV/0!</v>
      </c>
      <c r="V44" s="456" t="e">
        <f t="shared" si="18"/>
        <v>#DIV/0!</v>
      </c>
      <c r="W44" s="456" t="e">
        <f t="shared" si="18"/>
        <v>#DIV/0!</v>
      </c>
      <c r="X44" s="456"/>
      <c r="Y44" s="456"/>
      <c r="Z44" s="456"/>
      <c r="AA44" s="456"/>
      <c r="AB44" s="456"/>
      <c r="AC44" s="456"/>
      <c r="AD44" s="456"/>
      <c r="AE44" s="456"/>
      <c r="AF44" s="456"/>
      <c r="AG44" s="456"/>
      <c r="AH44" s="456"/>
      <c r="AI44" s="456"/>
      <c r="AJ44" s="456"/>
      <c r="AK44" s="456"/>
      <c r="AL44" s="456"/>
      <c r="AM44" s="457" t="e">
        <f t="shared" si="19"/>
        <v>#DIV/0!</v>
      </c>
      <c r="AN44" s="457" t="e">
        <f t="shared" si="19"/>
        <v>#DIV/0!</v>
      </c>
      <c r="AO44" s="457" t="e">
        <f t="shared" si="19"/>
        <v>#DIV/0!</v>
      </c>
      <c r="AP44" s="457" t="e">
        <f t="shared" si="19"/>
        <v>#DIV/0!</v>
      </c>
      <c r="AQ44" s="457" t="e">
        <f t="shared" si="19"/>
        <v>#DIV/0!</v>
      </c>
      <c r="AR44" s="457" t="e">
        <f t="shared" si="19"/>
        <v>#DIV/0!</v>
      </c>
      <c r="AS44" s="457" t="e">
        <f t="shared" si="19"/>
        <v>#DIV/0!</v>
      </c>
      <c r="AT44" s="457" t="e">
        <f t="shared" si="19"/>
        <v>#DIV/0!</v>
      </c>
      <c r="AU44" s="457" t="e">
        <f t="shared" si="19"/>
        <v>#DIV/0!</v>
      </c>
      <c r="AW44" s="223">
        <f>AW39+365</f>
        <v>365</v>
      </c>
      <c r="AX44" s="223" t="e">
        <f t="shared" si="17"/>
        <v>#DIV/0!</v>
      </c>
      <c r="AY44" s="223" t="e">
        <f t="shared" si="17"/>
        <v>#DIV/0!</v>
      </c>
      <c r="AZ44" s="223" t="e">
        <f t="shared" si="17"/>
        <v>#DIV/0!</v>
      </c>
      <c r="BA44" s="223" t="e">
        <f t="shared" si="17"/>
        <v>#DIV/0!</v>
      </c>
      <c r="BB44" s="223" t="e">
        <f t="shared" si="17"/>
        <v>#DIV/0!</v>
      </c>
      <c r="BC44" s="223" t="e">
        <f t="shared" si="17"/>
        <v>#DIV/0!</v>
      </c>
      <c r="BD44" s="223" t="e">
        <f t="shared" si="17"/>
        <v>#DIV/0!</v>
      </c>
      <c r="BE44" s="223" t="e">
        <f t="shared" si="17"/>
        <v>#DIV/0!</v>
      </c>
      <c r="BF44" s="223" t="e">
        <f t="shared" si="17"/>
        <v>#DIV/0!</v>
      </c>
      <c r="BI44" s="239">
        <v>74</v>
      </c>
      <c r="BJ44" s="239">
        <v>82</v>
      </c>
      <c r="BK44" s="239">
        <v>88</v>
      </c>
      <c r="BL44" s="239">
        <v>76</v>
      </c>
      <c r="BM44" s="239">
        <v>81</v>
      </c>
      <c r="BN44" s="239">
        <v>86</v>
      </c>
      <c r="BO44" s="239">
        <v>74</v>
      </c>
      <c r="BP44" s="239">
        <v>79</v>
      </c>
      <c r="BQ44" s="239">
        <v>84</v>
      </c>
    </row>
    <row r="45" spans="1:69" s="223" customFormat="1" outlineLevel="1" collapsed="1">
      <c r="A45" s="223">
        <f t="shared" ref="A45:A66" ca="1" si="20">OFFSET(A45,-1,0)+1</f>
        <v>12</v>
      </c>
      <c r="B45" s="240" t="s">
        <v>1541</v>
      </c>
      <c r="C45" s="241" t="e">
        <f t="shared" si="15"/>
        <v>#DIV/0!</v>
      </c>
      <c r="D45" s="241" t="e">
        <f t="shared" si="15"/>
        <v>#DIV/0!</v>
      </c>
      <c r="E45" s="241" t="e">
        <f t="shared" si="15"/>
        <v>#DIV/0!</v>
      </c>
      <c r="F45" s="241"/>
      <c r="G45" s="241"/>
      <c r="H45" s="241"/>
      <c r="I45" s="241"/>
      <c r="J45" s="241"/>
      <c r="K45" s="241"/>
      <c r="L45" s="241"/>
      <c r="M45" s="241"/>
      <c r="N45" s="241"/>
      <c r="O45" s="241"/>
      <c r="P45" s="241"/>
      <c r="Q45" s="241"/>
      <c r="R45" s="241"/>
      <c r="S45" s="241"/>
      <c r="T45" s="241"/>
      <c r="U45" s="456" t="e">
        <f t="shared" si="18"/>
        <v>#DIV/0!</v>
      </c>
      <c r="V45" s="456" t="e">
        <f t="shared" si="18"/>
        <v>#DIV/0!</v>
      </c>
      <c r="W45" s="456" t="e">
        <f t="shared" si="18"/>
        <v>#DIV/0!</v>
      </c>
      <c r="X45" s="456"/>
      <c r="Y45" s="456"/>
      <c r="Z45" s="456"/>
      <c r="AA45" s="456"/>
      <c r="AB45" s="456"/>
      <c r="AC45" s="456"/>
      <c r="AD45" s="456"/>
      <c r="AE45" s="456"/>
      <c r="AF45" s="456"/>
      <c r="AG45" s="456"/>
      <c r="AH45" s="456"/>
      <c r="AI45" s="456"/>
      <c r="AJ45" s="456"/>
      <c r="AK45" s="456"/>
      <c r="AL45" s="456"/>
      <c r="AM45" s="457" t="e">
        <f t="shared" si="19"/>
        <v>#DIV/0!</v>
      </c>
      <c r="AN45" s="457" t="e">
        <f t="shared" si="19"/>
        <v>#DIV/0!</v>
      </c>
      <c r="AO45" s="457" t="e">
        <f t="shared" si="19"/>
        <v>#DIV/0!</v>
      </c>
      <c r="AP45" s="457" t="e">
        <f t="shared" si="19"/>
        <v>#DIV/0!</v>
      </c>
      <c r="AQ45" s="457" t="e">
        <f t="shared" si="19"/>
        <v>#DIV/0!</v>
      </c>
      <c r="AR45" s="457" t="e">
        <f t="shared" si="19"/>
        <v>#DIV/0!</v>
      </c>
      <c r="AS45" s="457" t="e">
        <f t="shared" si="19"/>
        <v>#DIV/0!</v>
      </c>
      <c r="AT45" s="457" t="e">
        <f t="shared" si="19"/>
        <v>#DIV/0!</v>
      </c>
      <c r="AU45" s="457" t="e">
        <f t="shared" si="19"/>
        <v>#DIV/0!</v>
      </c>
      <c r="AW45" s="223">
        <f>AW40+365</f>
        <v>365</v>
      </c>
      <c r="AX45" s="223" t="e">
        <f t="shared" si="17"/>
        <v>#DIV/0!</v>
      </c>
      <c r="AY45" s="223" t="e">
        <f t="shared" si="17"/>
        <v>#DIV/0!</v>
      </c>
      <c r="AZ45" s="223" t="e">
        <f t="shared" si="17"/>
        <v>#DIV/0!</v>
      </c>
      <c r="BA45" s="223" t="e">
        <f t="shared" si="17"/>
        <v>#DIV/0!</v>
      </c>
      <c r="BB45" s="223" t="e">
        <f t="shared" si="17"/>
        <v>#DIV/0!</v>
      </c>
      <c r="BC45" s="223" t="e">
        <f t="shared" si="17"/>
        <v>#DIV/0!</v>
      </c>
      <c r="BD45" s="223" t="e">
        <f t="shared" si="17"/>
        <v>#DIV/0!</v>
      </c>
      <c r="BE45" s="223" t="e">
        <f t="shared" si="17"/>
        <v>#DIV/0!</v>
      </c>
      <c r="BF45" s="223" t="e">
        <f t="shared" si="17"/>
        <v>#DIV/0!</v>
      </c>
      <c r="BI45" s="239">
        <v>83</v>
      </c>
      <c r="BJ45" s="239">
        <v>91</v>
      </c>
      <c r="BK45" s="239">
        <v>97</v>
      </c>
      <c r="BL45" s="239">
        <v>85</v>
      </c>
      <c r="BM45" s="239">
        <v>90</v>
      </c>
      <c r="BN45" s="239">
        <v>95</v>
      </c>
      <c r="BO45" s="239">
        <v>83</v>
      </c>
      <c r="BP45" s="239">
        <v>88</v>
      </c>
      <c r="BQ45" s="239">
        <v>93</v>
      </c>
    </row>
    <row r="46" spans="1:69" s="223" customFormat="1" outlineLevel="1" collapsed="1">
      <c r="A46" s="223">
        <f t="shared" ca="1" si="20"/>
        <v>13</v>
      </c>
      <c r="B46" s="240" t="s">
        <v>3097</v>
      </c>
      <c r="C46" s="242" t="e">
        <f>INDEX($AM46:$AU46,1,C$31+(d.Region-1)*3)</f>
        <v>#DIV/0!</v>
      </c>
      <c r="D46" s="242" t="e">
        <f>INDEX($AM46:$AU46,1,D$31+(d.Region-1)*3)</f>
        <v>#DIV/0!</v>
      </c>
      <c r="E46" s="242" t="e">
        <f>INDEX($AM46:$AU46,1,E$31+(d.Region-1)*3)</f>
        <v>#DIV/0!</v>
      </c>
      <c r="F46" s="242"/>
      <c r="G46" s="242"/>
      <c r="H46" s="242"/>
      <c r="I46" s="242"/>
      <c r="J46" s="242"/>
      <c r="K46" s="242"/>
      <c r="L46" s="242"/>
      <c r="M46" s="242"/>
      <c r="N46" s="242"/>
      <c r="O46" s="242"/>
      <c r="P46" s="242"/>
      <c r="Q46" s="242"/>
      <c r="R46" s="242"/>
      <c r="S46" s="242"/>
      <c r="T46" s="242"/>
      <c r="U46" s="456" t="e">
        <f t="shared" si="18"/>
        <v>#DIV/0!</v>
      </c>
      <c r="V46" s="456" t="e">
        <f t="shared" si="18"/>
        <v>#DIV/0!</v>
      </c>
      <c r="W46" s="456" t="e">
        <f t="shared" si="18"/>
        <v>#DIV/0!</v>
      </c>
      <c r="X46" s="456"/>
      <c r="Y46" s="456"/>
      <c r="Z46" s="456"/>
      <c r="AA46" s="456"/>
      <c r="AB46" s="456"/>
      <c r="AC46" s="456"/>
      <c r="AD46" s="456"/>
      <c r="AE46" s="456"/>
      <c r="AF46" s="456"/>
      <c r="AG46" s="456"/>
      <c r="AH46" s="456"/>
      <c r="AI46" s="456"/>
      <c r="AJ46" s="456"/>
      <c r="AK46" s="456"/>
      <c r="AL46" s="456"/>
      <c r="AM46" s="457" t="e">
        <f t="shared" si="19"/>
        <v>#DIV/0!</v>
      </c>
      <c r="AN46" s="457" t="e">
        <f t="shared" si="19"/>
        <v>#DIV/0!</v>
      </c>
      <c r="AO46" s="457" t="e">
        <f t="shared" si="19"/>
        <v>#DIV/0!</v>
      </c>
      <c r="AP46" s="457" t="e">
        <f t="shared" si="19"/>
        <v>#DIV/0!</v>
      </c>
      <c r="AQ46" s="457" t="e">
        <f t="shared" si="19"/>
        <v>#DIV/0!</v>
      </c>
      <c r="AR46" s="457" t="e">
        <f t="shared" si="19"/>
        <v>#DIV/0!</v>
      </c>
      <c r="AS46" s="457" t="e">
        <f t="shared" si="19"/>
        <v>#DIV/0!</v>
      </c>
      <c r="AT46" s="457" t="e">
        <f t="shared" si="19"/>
        <v>#DIV/0!</v>
      </c>
      <c r="AU46" s="457" t="e">
        <f t="shared" si="19"/>
        <v>#DIV/0!</v>
      </c>
      <c r="AW46" s="223">
        <f>AW41+365</f>
        <v>365</v>
      </c>
      <c r="AX46" s="223" t="e">
        <f t="shared" si="17"/>
        <v>#DIV/0!</v>
      </c>
      <c r="AY46" s="223" t="e">
        <f t="shared" si="17"/>
        <v>#DIV/0!</v>
      </c>
      <c r="AZ46" s="223" t="e">
        <f t="shared" si="17"/>
        <v>#DIV/0!</v>
      </c>
      <c r="BA46" s="223" t="e">
        <f t="shared" si="17"/>
        <v>#DIV/0!</v>
      </c>
      <c r="BB46" s="223" t="e">
        <f t="shared" si="17"/>
        <v>#DIV/0!</v>
      </c>
      <c r="BC46" s="223" t="e">
        <f t="shared" si="17"/>
        <v>#DIV/0!</v>
      </c>
      <c r="BD46" s="223" t="e">
        <f t="shared" si="17"/>
        <v>#DIV/0!</v>
      </c>
      <c r="BE46" s="223" t="e">
        <f t="shared" si="17"/>
        <v>#DIV/0!</v>
      </c>
      <c r="BF46" s="223" t="e">
        <f t="shared" si="17"/>
        <v>#DIV/0!</v>
      </c>
      <c r="BI46" s="239">
        <v>99</v>
      </c>
      <c r="BJ46" s="239">
        <v>107</v>
      </c>
      <c r="BK46" s="239">
        <v>113</v>
      </c>
      <c r="BL46" s="239">
        <v>101</v>
      </c>
      <c r="BM46" s="239">
        <v>106</v>
      </c>
      <c r="BN46" s="239">
        <v>111</v>
      </c>
      <c r="BO46" s="239">
        <v>99</v>
      </c>
      <c r="BP46" s="239">
        <v>104</v>
      </c>
      <c r="BQ46" s="239">
        <v>109</v>
      </c>
    </row>
    <row r="47" spans="1:69" s="223" customFormat="1" outlineLevel="1">
      <c r="A47" s="223">
        <f t="shared" ca="1" si="20"/>
        <v>14</v>
      </c>
      <c r="B47" s="240" t="s">
        <v>1004</v>
      </c>
      <c r="C47" s="241" t="e">
        <f t="shared" si="15"/>
        <v>#DIV/0!</v>
      </c>
      <c r="D47" s="241" t="e">
        <f t="shared" si="15"/>
        <v>#DIV/0!</v>
      </c>
      <c r="E47" s="241" t="e">
        <f t="shared" si="15"/>
        <v>#DIV/0!</v>
      </c>
      <c r="F47" s="241"/>
      <c r="G47" s="241"/>
      <c r="H47" s="241"/>
      <c r="I47" s="241"/>
      <c r="J47" s="241"/>
      <c r="K47" s="241"/>
      <c r="L47" s="241"/>
      <c r="M47" s="241"/>
      <c r="N47" s="241"/>
      <c r="O47" s="241"/>
      <c r="P47" s="241"/>
      <c r="Q47" s="241"/>
      <c r="R47" s="241"/>
      <c r="S47" s="241"/>
      <c r="T47" s="241"/>
      <c r="U47" s="456" t="e">
        <f>C47&amp;":"&amp;C47+1</f>
        <v>#DIV/0!</v>
      </c>
      <c r="V47" s="456" t="e">
        <f>D47&amp;":"&amp;D47+1</f>
        <v>#DIV/0!</v>
      </c>
      <c r="W47" s="456" t="e">
        <f>E47&amp;":"&amp;E47+1</f>
        <v>#DIV/0!</v>
      </c>
      <c r="X47" s="456"/>
      <c r="Y47" s="456"/>
      <c r="Z47" s="456"/>
      <c r="AA47" s="456"/>
      <c r="AB47" s="456"/>
      <c r="AC47" s="456"/>
      <c r="AD47" s="456"/>
      <c r="AE47" s="456"/>
      <c r="AF47" s="456"/>
      <c r="AG47" s="456"/>
      <c r="AH47" s="456"/>
      <c r="AI47" s="456"/>
      <c r="AJ47" s="456"/>
      <c r="AK47" s="456"/>
      <c r="AL47" s="456"/>
      <c r="AM47" s="457" t="e">
        <f t="shared" ref="AM47:AU47" si="21">AX47</f>
        <v>#DIV/0!</v>
      </c>
      <c r="AN47" s="457" t="e">
        <f t="shared" si="21"/>
        <v>#DIV/0!</v>
      </c>
      <c r="AO47" s="457" t="e">
        <f t="shared" si="21"/>
        <v>#DIV/0!</v>
      </c>
      <c r="AP47" s="457" t="e">
        <f t="shared" si="21"/>
        <v>#DIV/0!</v>
      </c>
      <c r="AQ47" s="457" t="e">
        <f t="shared" si="21"/>
        <v>#DIV/0!</v>
      </c>
      <c r="AR47" s="457" t="e">
        <f t="shared" si="21"/>
        <v>#DIV/0!</v>
      </c>
      <c r="AS47" s="457" t="e">
        <f t="shared" si="21"/>
        <v>#DIV/0!</v>
      </c>
      <c r="AT47" s="457" t="e">
        <f t="shared" si="21"/>
        <v>#DIV/0!</v>
      </c>
      <c r="AU47" s="457" t="e">
        <f t="shared" si="21"/>
        <v>#DIV/0!</v>
      </c>
      <c r="AW47" s="223">
        <f>AW46+90</f>
        <v>455</v>
      </c>
      <c r="AX47" s="223" t="e">
        <f t="shared" si="17"/>
        <v>#DIV/0!</v>
      </c>
      <c r="AY47" s="223" t="e">
        <f t="shared" si="17"/>
        <v>#DIV/0!</v>
      </c>
      <c r="AZ47" s="223" t="e">
        <f t="shared" si="17"/>
        <v>#DIV/0!</v>
      </c>
      <c r="BA47" s="223" t="e">
        <f t="shared" si="17"/>
        <v>#DIV/0!</v>
      </c>
      <c r="BB47" s="223" t="e">
        <f t="shared" si="17"/>
        <v>#DIV/0!</v>
      </c>
      <c r="BC47" s="223" t="e">
        <f t="shared" si="17"/>
        <v>#DIV/0!</v>
      </c>
      <c r="BD47" s="223" t="e">
        <f t="shared" si="17"/>
        <v>#DIV/0!</v>
      </c>
      <c r="BE47" s="223" t="e">
        <f t="shared" si="17"/>
        <v>#DIV/0!</v>
      </c>
      <c r="BF47" s="223" t="e">
        <f t="shared" si="17"/>
        <v>#DIV/0!</v>
      </c>
      <c r="BI47" s="239"/>
      <c r="BJ47" s="239"/>
      <c r="BK47" s="239"/>
      <c r="BL47" s="239"/>
      <c r="BM47" s="239"/>
      <c r="BN47" s="239"/>
      <c r="BO47" s="239"/>
      <c r="BP47" s="239"/>
      <c r="BQ47" s="239"/>
    </row>
    <row r="48" spans="1:69" s="223" customFormat="1" outlineLevel="1">
      <c r="A48" s="223">
        <f t="shared" ca="1" si="20"/>
        <v>15</v>
      </c>
      <c r="B48" s="240" t="s">
        <v>1539</v>
      </c>
      <c r="C48" s="241" t="e">
        <f t="shared" si="15"/>
        <v>#DIV/0!</v>
      </c>
      <c r="D48" s="241" t="e">
        <f t="shared" si="15"/>
        <v>#DIV/0!</v>
      </c>
      <c r="E48" s="241" t="e">
        <f t="shared" si="15"/>
        <v>#DIV/0!</v>
      </c>
      <c r="F48" s="241"/>
      <c r="G48" s="241"/>
      <c r="H48" s="241"/>
      <c r="I48" s="241"/>
      <c r="J48" s="241"/>
      <c r="K48" s="241"/>
      <c r="L48" s="241"/>
      <c r="M48" s="241"/>
      <c r="N48" s="241"/>
      <c r="O48" s="241"/>
      <c r="P48" s="241"/>
      <c r="Q48" s="241"/>
      <c r="R48" s="241"/>
      <c r="S48" s="241"/>
      <c r="T48" s="241"/>
      <c r="U48" s="456" t="e">
        <f t="shared" si="18"/>
        <v>#DIV/0!</v>
      </c>
      <c r="V48" s="456" t="e">
        <f t="shared" si="18"/>
        <v>#DIV/0!</v>
      </c>
      <c r="W48" s="456" t="e">
        <f t="shared" si="18"/>
        <v>#DIV/0!</v>
      </c>
      <c r="X48" s="456"/>
      <c r="Y48" s="456"/>
      <c r="Z48" s="456"/>
      <c r="AA48" s="456"/>
      <c r="AB48" s="456"/>
      <c r="AC48" s="456"/>
      <c r="AD48" s="456"/>
      <c r="AE48" s="456"/>
      <c r="AF48" s="456"/>
      <c r="AG48" s="456"/>
      <c r="AH48" s="456"/>
      <c r="AI48" s="456"/>
      <c r="AJ48" s="456"/>
      <c r="AK48" s="456"/>
      <c r="AL48" s="456"/>
      <c r="AM48" s="457" t="e">
        <f t="shared" si="19"/>
        <v>#DIV/0!</v>
      </c>
      <c r="AN48" s="457" t="e">
        <f t="shared" si="19"/>
        <v>#DIV/0!</v>
      </c>
      <c r="AO48" s="457" t="e">
        <f t="shared" si="19"/>
        <v>#DIV/0!</v>
      </c>
      <c r="AP48" s="457" t="e">
        <f t="shared" si="19"/>
        <v>#DIV/0!</v>
      </c>
      <c r="AQ48" s="457" t="e">
        <f t="shared" si="19"/>
        <v>#DIV/0!</v>
      </c>
      <c r="AR48" s="457" t="e">
        <f t="shared" si="19"/>
        <v>#DIV/0!</v>
      </c>
      <c r="AS48" s="457" t="e">
        <f t="shared" si="19"/>
        <v>#DIV/0!</v>
      </c>
      <c r="AT48" s="457" t="e">
        <f t="shared" si="19"/>
        <v>#DIV/0!</v>
      </c>
      <c r="AU48" s="457" t="e">
        <f t="shared" si="19"/>
        <v>#DIV/0!</v>
      </c>
      <c r="AW48" s="223">
        <f>AW46+135</f>
        <v>500</v>
      </c>
      <c r="AX48" s="223" t="e">
        <f t="shared" si="17"/>
        <v>#DIV/0!</v>
      </c>
      <c r="AY48" s="223" t="e">
        <f t="shared" si="17"/>
        <v>#DIV/0!</v>
      </c>
      <c r="AZ48" s="223" t="e">
        <f t="shared" si="17"/>
        <v>#DIV/0!</v>
      </c>
      <c r="BA48" s="223" t="e">
        <f t="shared" si="17"/>
        <v>#DIV/0!</v>
      </c>
      <c r="BB48" s="223" t="e">
        <f t="shared" si="17"/>
        <v>#DIV/0!</v>
      </c>
      <c r="BC48" s="223" t="e">
        <f t="shared" si="17"/>
        <v>#DIV/0!</v>
      </c>
      <c r="BD48" s="223" t="e">
        <f t="shared" si="17"/>
        <v>#DIV/0!</v>
      </c>
      <c r="BE48" s="223" t="e">
        <f t="shared" si="17"/>
        <v>#DIV/0!</v>
      </c>
      <c r="BF48" s="223" t="e">
        <f t="shared" si="17"/>
        <v>#DIV/0!</v>
      </c>
      <c r="BI48" s="239">
        <v>58</v>
      </c>
      <c r="BJ48" s="239">
        <v>66</v>
      </c>
      <c r="BK48" s="239">
        <v>72</v>
      </c>
      <c r="BL48" s="239">
        <v>62</v>
      </c>
      <c r="BM48" s="239">
        <v>67</v>
      </c>
      <c r="BN48" s="239">
        <v>72</v>
      </c>
      <c r="BO48" s="239">
        <v>58</v>
      </c>
      <c r="BP48" s="239">
        <v>63</v>
      </c>
      <c r="BQ48" s="239">
        <v>68</v>
      </c>
    </row>
    <row r="49" spans="1:69" s="223" customFormat="1" outlineLevel="1" collapsed="1">
      <c r="A49" s="223">
        <f t="shared" ca="1" si="20"/>
        <v>16</v>
      </c>
      <c r="B49" s="240" t="s">
        <v>1542</v>
      </c>
      <c r="C49" s="241" t="e">
        <f t="shared" si="15"/>
        <v>#DIV/0!</v>
      </c>
      <c r="D49" s="241" t="e">
        <f t="shared" si="15"/>
        <v>#DIV/0!</v>
      </c>
      <c r="E49" s="241" t="e">
        <f t="shared" si="15"/>
        <v>#DIV/0!</v>
      </c>
      <c r="F49" s="241"/>
      <c r="G49" s="241"/>
      <c r="H49" s="241"/>
      <c r="I49" s="241"/>
      <c r="J49" s="241"/>
      <c r="K49" s="241"/>
      <c r="L49" s="241"/>
      <c r="M49" s="241"/>
      <c r="N49" s="241"/>
      <c r="O49" s="241"/>
      <c r="P49" s="241"/>
      <c r="Q49" s="241"/>
      <c r="R49" s="241"/>
      <c r="S49" s="241"/>
      <c r="T49" s="241"/>
      <c r="U49" s="456" t="e">
        <f t="shared" si="18"/>
        <v>#DIV/0!</v>
      </c>
      <c r="V49" s="456" t="e">
        <f t="shared" si="18"/>
        <v>#DIV/0!</v>
      </c>
      <c r="W49" s="456" t="e">
        <f t="shared" si="18"/>
        <v>#DIV/0!</v>
      </c>
      <c r="X49" s="456"/>
      <c r="Y49" s="456"/>
      <c r="Z49" s="456"/>
      <c r="AA49" s="456"/>
      <c r="AB49" s="456"/>
      <c r="AC49" s="456"/>
      <c r="AD49" s="456"/>
      <c r="AE49" s="456"/>
      <c r="AF49" s="456"/>
      <c r="AG49" s="456"/>
      <c r="AH49" s="456"/>
      <c r="AI49" s="456"/>
      <c r="AJ49" s="456"/>
      <c r="AK49" s="456"/>
      <c r="AL49" s="456"/>
      <c r="AM49" s="457" t="e">
        <f t="shared" si="19"/>
        <v>#DIV/0!</v>
      </c>
      <c r="AN49" s="457" t="e">
        <f t="shared" si="19"/>
        <v>#DIV/0!</v>
      </c>
      <c r="AO49" s="457" t="e">
        <f t="shared" si="19"/>
        <v>#DIV/0!</v>
      </c>
      <c r="AP49" s="457" t="e">
        <f t="shared" si="19"/>
        <v>#DIV/0!</v>
      </c>
      <c r="AQ49" s="457" t="e">
        <f t="shared" si="19"/>
        <v>#DIV/0!</v>
      </c>
      <c r="AR49" s="457" t="e">
        <f t="shared" si="19"/>
        <v>#DIV/0!</v>
      </c>
      <c r="AS49" s="457" t="e">
        <f t="shared" si="19"/>
        <v>#DIV/0!</v>
      </c>
      <c r="AT49" s="457" t="e">
        <f t="shared" si="19"/>
        <v>#DIV/0!</v>
      </c>
      <c r="AU49" s="457" t="e">
        <f t="shared" si="19"/>
        <v>#DIV/0!</v>
      </c>
      <c r="AW49" s="223">
        <f>AW44+365</f>
        <v>730</v>
      </c>
      <c r="AX49" s="223" t="e">
        <f t="shared" si="17"/>
        <v>#DIV/0!</v>
      </c>
      <c r="AY49" s="223" t="e">
        <f t="shared" si="17"/>
        <v>#DIV/0!</v>
      </c>
      <c r="AZ49" s="223" t="e">
        <f t="shared" si="17"/>
        <v>#DIV/0!</v>
      </c>
      <c r="BA49" s="223" t="e">
        <f t="shared" si="17"/>
        <v>#DIV/0!</v>
      </c>
      <c r="BB49" s="223" t="e">
        <f t="shared" si="17"/>
        <v>#DIV/0!</v>
      </c>
      <c r="BC49" s="223" t="e">
        <f t="shared" si="17"/>
        <v>#DIV/0!</v>
      </c>
      <c r="BD49" s="223" t="e">
        <f t="shared" si="17"/>
        <v>#DIV/0!</v>
      </c>
      <c r="BE49" s="223" t="e">
        <f t="shared" si="17"/>
        <v>#DIV/0!</v>
      </c>
      <c r="BF49" s="223" t="e">
        <f t="shared" si="17"/>
        <v>#DIV/0!</v>
      </c>
      <c r="BI49" s="239">
        <v>74</v>
      </c>
      <c r="BJ49" s="239">
        <v>82</v>
      </c>
      <c r="BK49" s="239">
        <v>88</v>
      </c>
      <c r="BL49" s="239">
        <v>76</v>
      </c>
      <c r="BM49" s="239">
        <v>81</v>
      </c>
      <c r="BN49" s="239">
        <v>86</v>
      </c>
      <c r="BO49" s="239">
        <v>74</v>
      </c>
      <c r="BP49" s="239">
        <v>79</v>
      </c>
      <c r="BQ49" s="239">
        <v>84</v>
      </c>
    </row>
    <row r="50" spans="1:69" s="223" customFormat="1" outlineLevel="1" collapsed="1">
      <c r="A50" s="223">
        <f t="shared" ca="1" si="20"/>
        <v>17</v>
      </c>
      <c r="B50" s="240" t="s">
        <v>1541</v>
      </c>
      <c r="C50" s="241" t="e">
        <f t="shared" si="15"/>
        <v>#DIV/0!</v>
      </c>
      <c r="D50" s="241" t="e">
        <f t="shared" si="15"/>
        <v>#DIV/0!</v>
      </c>
      <c r="E50" s="241" t="e">
        <f t="shared" si="15"/>
        <v>#DIV/0!</v>
      </c>
      <c r="F50" s="241"/>
      <c r="G50" s="241"/>
      <c r="H50" s="241"/>
      <c r="I50" s="241"/>
      <c r="J50" s="241"/>
      <c r="K50" s="241"/>
      <c r="L50" s="241"/>
      <c r="M50" s="241"/>
      <c r="N50" s="241"/>
      <c r="O50" s="241"/>
      <c r="P50" s="241"/>
      <c r="Q50" s="241"/>
      <c r="R50" s="241"/>
      <c r="S50" s="241"/>
      <c r="T50" s="241"/>
      <c r="U50" s="456" t="e">
        <f t="shared" si="18"/>
        <v>#DIV/0!</v>
      </c>
      <c r="V50" s="456" t="e">
        <f t="shared" si="18"/>
        <v>#DIV/0!</v>
      </c>
      <c r="W50" s="456" t="e">
        <f t="shared" si="18"/>
        <v>#DIV/0!</v>
      </c>
      <c r="X50" s="456"/>
      <c r="Y50" s="456"/>
      <c r="Z50" s="456"/>
      <c r="AA50" s="456"/>
      <c r="AB50" s="456"/>
      <c r="AC50" s="456"/>
      <c r="AD50" s="456"/>
      <c r="AE50" s="456"/>
      <c r="AF50" s="456"/>
      <c r="AG50" s="456"/>
      <c r="AH50" s="456"/>
      <c r="AI50" s="456"/>
      <c r="AJ50" s="456"/>
      <c r="AK50" s="456"/>
      <c r="AL50" s="456"/>
      <c r="AM50" s="457" t="e">
        <f t="shared" si="19"/>
        <v>#DIV/0!</v>
      </c>
      <c r="AN50" s="457" t="e">
        <f t="shared" si="19"/>
        <v>#DIV/0!</v>
      </c>
      <c r="AO50" s="457" t="e">
        <f t="shared" si="19"/>
        <v>#DIV/0!</v>
      </c>
      <c r="AP50" s="457" t="e">
        <f t="shared" si="19"/>
        <v>#DIV/0!</v>
      </c>
      <c r="AQ50" s="457" t="e">
        <f t="shared" si="19"/>
        <v>#DIV/0!</v>
      </c>
      <c r="AR50" s="457" t="e">
        <f t="shared" si="19"/>
        <v>#DIV/0!</v>
      </c>
      <c r="AS50" s="457" t="e">
        <f t="shared" si="19"/>
        <v>#DIV/0!</v>
      </c>
      <c r="AT50" s="457" t="e">
        <f t="shared" si="19"/>
        <v>#DIV/0!</v>
      </c>
      <c r="AU50" s="457" t="e">
        <f t="shared" si="19"/>
        <v>#DIV/0!</v>
      </c>
      <c r="AW50" s="223">
        <f>AW45+365</f>
        <v>730</v>
      </c>
      <c r="AX50" s="223" t="e">
        <f t="shared" si="17"/>
        <v>#DIV/0!</v>
      </c>
      <c r="AY50" s="223" t="e">
        <f t="shared" si="17"/>
        <v>#DIV/0!</v>
      </c>
      <c r="AZ50" s="223" t="e">
        <f t="shared" si="17"/>
        <v>#DIV/0!</v>
      </c>
      <c r="BA50" s="223" t="e">
        <f t="shared" si="17"/>
        <v>#DIV/0!</v>
      </c>
      <c r="BB50" s="223" t="e">
        <f t="shared" si="17"/>
        <v>#DIV/0!</v>
      </c>
      <c r="BC50" s="223" t="e">
        <f t="shared" si="17"/>
        <v>#DIV/0!</v>
      </c>
      <c r="BD50" s="223" t="e">
        <f t="shared" si="17"/>
        <v>#DIV/0!</v>
      </c>
      <c r="BE50" s="223" t="e">
        <f t="shared" si="17"/>
        <v>#DIV/0!</v>
      </c>
      <c r="BF50" s="223" t="e">
        <f t="shared" si="17"/>
        <v>#DIV/0!</v>
      </c>
      <c r="BI50" s="239">
        <v>83</v>
      </c>
      <c r="BJ50" s="239">
        <v>91</v>
      </c>
      <c r="BK50" s="239">
        <v>97</v>
      </c>
      <c r="BL50" s="239">
        <v>85</v>
      </c>
      <c r="BM50" s="239">
        <v>90</v>
      </c>
      <c r="BN50" s="239">
        <v>95</v>
      </c>
      <c r="BO50" s="239">
        <v>83</v>
      </c>
      <c r="BP50" s="239">
        <v>88</v>
      </c>
      <c r="BQ50" s="239">
        <v>93</v>
      </c>
    </row>
    <row r="51" spans="1:69" s="223" customFormat="1" outlineLevel="1" collapsed="1">
      <c r="A51" s="223">
        <f t="shared" ca="1" si="20"/>
        <v>18</v>
      </c>
      <c r="B51" s="240" t="s">
        <v>3098</v>
      </c>
      <c r="C51" s="242" t="e">
        <f>INDEX($AM51:$AU51,1,C$31+(d.Region-1)*3)</f>
        <v>#DIV/0!</v>
      </c>
      <c r="D51" s="242" t="e">
        <f>INDEX($AM51:$AU51,1,D$31+(d.Region-1)*3)</f>
        <v>#DIV/0!</v>
      </c>
      <c r="E51" s="242" t="e">
        <f>INDEX($AM51:$AU51,1,E$31+(d.Region-1)*3)</f>
        <v>#DIV/0!</v>
      </c>
      <c r="F51" s="242"/>
      <c r="G51" s="242"/>
      <c r="H51" s="242"/>
      <c r="I51" s="242"/>
      <c r="J51" s="242"/>
      <c r="K51" s="242"/>
      <c r="L51" s="242"/>
      <c r="M51" s="242"/>
      <c r="N51" s="242"/>
      <c r="O51" s="242"/>
      <c r="P51" s="242"/>
      <c r="Q51" s="242"/>
      <c r="R51" s="242"/>
      <c r="S51" s="242"/>
      <c r="T51" s="242"/>
      <c r="U51" s="456" t="e">
        <f t="shared" si="18"/>
        <v>#DIV/0!</v>
      </c>
      <c r="V51" s="456" t="e">
        <f t="shared" si="18"/>
        <v>#DIV/0!</v>
      </c>
      <c r="W51" s="456" t="e">
        <f t="shared" si="18"/>
        <v>#DIV/0!</v>
      </c>
      <c r="X51" s="456"/>
      <c r="Y51" s="456"/>
      <c r="Z51" s="456"/>
      <c r="AA51" s="456"/>
      <c r="AB51" s="456"/>
      <c r="AC51" s="456"/>
      <c r="AD51" s="456"/>
      <c r="AE51" s="456"/>
      <c r="AF51" s="456"/>
      <c r="AG51" s="456"/>
      <c r="AH51" s="456"/>
      <c r="AI51" s="456"/>
      <c r="AJ51" s="456"/>
      <c r="AK51" s="456"/>
      <c r="AL51" s="456"/>
      <c r="AM51" s="457" t="e">
        <f t="shared" si="19"/>
        <v>#DIV/0!</v>
      </c>
      <c r="AN51" s="457" t="e">
        <f t="shared" si="19"/>
        <v>#DIV/0!</v>
      </c>
      <c r="AO51" s="457" t="e">
        <f t="shared" si="19"/>
        <v>#DIV/0!</v>
      </c>
      <c r="AP51" s="457" t="e">
        <f t="shared" si="19"/>
        <v>#DIV/0!</v>
      </c>
      <c r="AQ51" s="457" t="e">
        <f t="shared" si="19"/>
        <v>#DIV/0!</v>
      </c>
      <c r="AR51" s="457" t="e">
        <f t="shared" si="19"/>
        <v>#DIV/0!</v>
      </c>
      <c r="AS51" s="457" t="e">
        <f t="shared" si="19"/>
        <v>#DIV/0!</v>
      </c>
      <c r="AT51" s="457" t="e">
        <f t="shared" si="19"/>
        <v>#DIV/0!</v>
      </c>
      <c r="AU51" s="457" t="e">
        <f t="shared" si="19"/>
        <v>#DIV/0!</v>
      </c>
      <c r="AW51" s="223">
        <f>AW46+365</f>
        <v>730</v>
      </c>
      <c r="AX51" s="223" t="e">
        <f t="shared" si="17"/>
        <v>#DIV/0!</v>
      </c>
      <c r="AY51" s="223" t="e">
        <f t="shared" si="17"/>
        <v>#DIV/0!</v>
      </c>
      <c r="AZ51" s="223" t="e">
        <f t="shared" si="17"/>
        <v>#DIV/0!</v>
      </c>
      <c r="BA51" s="223" t="e">
        <f t="shared" si="17"/>
        <v>#DIV/0!</v>
      </c>
      <c r="BB51" s="223" t="e">
        <f t="shared" si="17"/>
        <v>#DIV/0!</v>
      </c>
      <c r="BC51" s="223" t="e">
        <f t="shared" si="17"/>
        <v>#DIV/0!</v>
      </c>
      <c r="BD51" s="223" t="e">
        <f t="shared" si="17"/>
        <v>#DIV/0!</v>
      </c>
      <c r="BE51" s="223" t="e">
        <f t="shared" si="17"/>
        <v>#DIV/0!</v>
      </c>
      <c r="BF51" s="223" t="e">
        <f t="shared" si="17"/>
        <v>#DIV/0!</v>
      </c>
      <c r="BI51" s="239">
        <v>99</v>
      </c>
      <c r="BJ51" s="239">
        <v>107</v>
      </c>
      <c r="BK51" s="239">
        <v>113</v>
      </c>
      <c r="BL51" s="239">
        <v>101</v>
      </c>
      <c r="BM51" s="239">
        <v>106</v>
      </c>
      <c r="BN51" s="239">
        <v>111</v>
      </c>
      <c r="BO51" s="239">
        <v>99</v>
      </c>
      <c r="BP51" s="239">
        <v>104</v>
      </c>
      <c r="BQ51" s="239">
        <v>109</v>
      </c>
    </row>
    <row r="52" spans="1:69" s="223" customFormat="1" outlineLevel="1">
      <c r="A52" s="223">
        <f t="shared" ca="1" si="20"/>
        <v>19</v>
      </c>
      <c r="B52" s="240" t="s">
        <v>1004</v>
      </c>
      <c r="C52" s="241" t="e">
        <f t="shared" si="15"/>
        <v>#DIV/0!</v>
      </c>
      <c r="D52" s="241" t="e">
        <f t="shared" si="15"/>
        <v>#DIV/0!</v>
      </c>
      <c r="E52" s="241" t="e">
        <f t="shared" si="15"/>
        <v>#DIV/0!</v>
      </c>
      <c r="F52" s="241"/>
      <c r="G52" s="241"/>
      <c r="H52" s="241"/>
      <c r="I52" s="241"/>
      <c r="J52" s="241"/>
      <c r="K52" s="241"/>
      <c r="L52" s="241"/>
      <c r="M52" s="241"/>
      <c r="N52" s="241"/>
      <c r="O52" s="241"/>
      <c r="P52" s="241"/>
      <c r="Q52" s="241"/>
      <c r="R52" s="241"/>
      <c r="S52" s="241"/>
      <c r="T52" s="241"/>
      <c r="U52" s="456" t="e">
        <f>C52&amp;":"&amp;C52+1</f>
        <v>#DIV/0!</v>
      </c>
      <c r="V52" s="456" t="e">
        <f>D52&amp;":"&amp;D52+1</f>
        <v>#DIV/0!</v>
      </c>
      <c r="W52" s="456" t="e">
        <f>E52&amp;":"&amp;E52+1</f>
        <v>#DIV/0!</v>
      </c>
      <c r="X52" s="456"/>
      <c r="Y52" s="456"/>
      <c r="Z52" s="456"/>
      <c r="AA52" s="456"/>
      <c r="AB52" s="456"/>
      <c r="AC52" s="456"/>
      <c r="AD52" s="456"/>
      <c r="AE52" s="456"/>
      <c r="AF52" s="456"/>
      <c r="AG52" s="456"/>
      <c r="AH52" s="456"/>
      <c r="AI52" s="456"/>
      <c r="AJ52" s="456"/>
      <c r="AK52" s="456"/>
      <c r="AL52" s="456"/>
      <c r="AM52" s="457" t="e">
        <f t="shared" ref="AM52:AU52" si="22">AX52</f>
        <v>#DIV/0!</v>
      </c>
      <c r="AN52" s="457" t="e">
        <f t="shared" si="22"/>
        <v>#DIV/0!</v>
      </c>
      <c r="AO52" s="457" t="e">
        <f t="shared" si="22"/>
        <v>#DIV/0!</v>
      </c>
      <c r="AP52" s="457" t="e">
        <f t="shared" si="22"/>
        <v>#DIV/0!</v>
      </c>
      <c r="AQ52" s="457" t="e">
        <f t="shared" si="22"/>
        <v>#DIV/0!</v>
      </c>
      <c r="AR52" s="457" t="e">
        <f t="shared" si="22"/>
        <v>#DIV/0!</v>
      </c>
      <c r="AS52" s="457" t="e">
        <f t="shared" si="22"/>
        <v>#DIV/0!</v>
      </c>
      <c r="AT52" s="457" t="e">
        <f t="shared" si="22"/>
        <v>#DIV/0!</v>
      </c>
      <c r="AU52" s="457" t="e">
        <f t="shared" si="22"/>
        <v>#DIV/0!</v>
      </c>
      <c r="AW52" s="223">
        <f>AW51+90</f>
        <v>820</v>
      </c>
      <c r="AX52" s="223" t="e">
        <f t="shared" si="17"/>
        <v>#DIV/0!</v>
      </c>
      <c r="AY52" s="223" t="e">
        <f t="shared" si="17"/>
        <v>#DIV/0!</v>
      </c>
      <c r="AZ52" s="223" t="e">
        <f t="shared" si="17"/>
        <v>#DIV/0!</v>
      </c>
      <c r="BA52" s="223" t="e">
        <f t="shared" si="17"/>
        <v>#DIV/0!</v>
      </c>
      <c r="BB52" s="223" t="e">
        <f t="shared" si="17"/>
        <v>#DIV/0!</v>
      </c>
      <c r="BC52" s="223" t="e">
        <f t="shared" si="17"/>
        <v>#DIV/0!</v>
      </c>
      <c r="BD52" s="223" t="e">
        <f t="shared" si="17"/>
        <v>#DIV/0!</v>
      </c>
      <c r="BE52" s="223" t="e">
        <f t="shared" si="17"/>
        <v>#DIV/0!</v>
      </c>
      <c r="BF52" s="223" t="e">
        <f t="shared" si="17"/>
        <v>#DIV/0!</v>
      </c>
      <c r="BI52" s="239"/>
      <c r="BJ52" s="239"/>
      <c r="BK52" s="239"/>
      <c r="BL52" s="239"/>
      <c r="BM52" s="239"/>
      <c r="BN52" s="239"/>
      <c r="BO52" s="239"/>
      <c r="BP52" s="239"/>
      <c r="BQ52" s="239"/>
    </row>
    <row r="53" spans="1:69" s="223" customFormat="1" outlineLevel="1">
      <c r="A53" s="223">
        <f t="shared" ca="1" si="20"/>
        <v>20</v>
      </c>
      <c r="B53" s="240" t="s">
        <v>1539</v>
      </c>
      <c r="C53" s="241" t="e">
        <f t="shared" si="15"/>
        <v>#DIV/0!</v>
      </c>
      <c r="D53" s="241" t="e">
        <f t="shared" si="15"/>
        <v>#DIV/0!</v>
      </c>
      <c r="E53" s="241" t="e">
        <f t="shared" si="15"/>
        <v>#DIV/0!</v>
      </c>
      <c r="F53" s="241"/>
      <c r="G53" s="241"/>
      <c r="H53" s="241"/>
      <c r="I53" s="241"/>
      <c r="J53" s="241"/>
      <c r="K53" s="241"/>
      <c r="L53" s="241"/>
      <c r="M53" s="241"/>
      <c r="N53" s="241"/>
      <c r="O53" s="241"/>
      <c r="P53" s="241"/>
      <c r="Q53" s="241"/>
      <c r="R53" s="241"/>
      <c r="S53" s="241"/>
      <c r="T53" s="241"/>
      <c r="U53" s="456" t="e">
        <f t="shared" si="18"/>
        <v>#DIV/0!</v>
      </c>
      <c r="V53" s="456" t="e">
        <f t="shared" si="18"/>
        <v>#DIV/0!</v>
      </c>
      <c r="W53" s="456" t="e">
        <f t="shared" si="18"/>
        <v>#DIV/0!</v>
      </c>
      <c r="X53" s="456"/>
      <c r="Y53" s="456"/>
      <c r="Z53" s="456"/>
      <c r="AA53" s="456"/>
      <c r="AB53" s="456"/>
      <c r="AC53" s="456"/>
      <c r="AD53" s="456"/>
      <c r="AE53" s="456"/>
      <c r="AF53" s="456"/>
      <c r="AG53" s="456"/>
      <c r="AH53" s="456"/>
      <c r="AI53" s="456"/>
      <c r="AJ53" s="456"/>
      <c r="AK53" s="456"/>
      <c r="AL53" s="456"/>
      <c r="AM53" s="457" t="e">
        <f t="shared" si="19"/>
        <v>#DIV/0!</v>
      </c>
      <c r="AN53" s="457" t="e">
        <f t="shared" si="19"/>
        <v>#DIV/0!</v>
      </c>
      <c r="AO53" s="457" t="e">
        <f t="shared" si="19"/>
        <v>#DIV/0!</v>
      </c>
      <c r="AP53" s="457" t="e">
        <f t="shared" si="19"/>
        <v>#DIV/0!</v>
      </c>
      <c r="AQ53" s="457" t="e">
        <f t="shared" si="19"/>
        <v>#DIV/0!</v>
      </c>
      <c r="AR53" s="457" t="e">
        <f t="shared" si="19"/>
        <v>#DIV/0!</v>
      </c>
      <c r="AS53" s="457" t="e">
        <f t="shared" si="19"/>
        <v>#DIV/0!</v>
      </c>
      <c r="AT53" s="457" t="e">
        <f t="shared" si="19"/>
        <v>#DIV/0!</v>
      </c>
      <c r="AU53" s="457" t="e">
        <f t="shared" si="19"/>
        <v>#DIV/0!</v>
      </c>
      <c r="AW53" s="223">
        <f>AW51+135</f>
        <v>865</v>
      </c>
      <c r="AX53" s="223" t="e">
        <f t="shared" si="17"/>
        <v>#DIV/0!</v>
      </c>
      <c r="AY53" s="223" t="e">
        <f t="shared" si="17"/>
        <v>#DIV/0!</v>
      </c>
      <c r="AZ53" s="223" t="e">
        <f t="shared" si="17"/>
        <v>#DIV/0!</v>
      </c>
      <c r="BA53" s="223" t="e">
        <f t="shared" si="17"/>
        <v>#DIV/0!</v>
      </c>
      <c r="BB53" s="223" t="e">
        <f t="shared" si="17"/>
        <v>#DIV/0!</v>
      </c>
      <c r="BC53" s="223" t="e">
        <f t="shared" si="17"/>
        <v>#DIV/0!</v>
      </c>
      <c r="BD53" s="223" t="e">
        <f t="shared" si="17"/>
        <v>#DIV/0!</v>
      </c>
      <c r="BE53" s="223" t="e">
        <f t="shared" si="17"/>
        <v>#DIV/0!</v>
      </c>
      <c r="BF53" s="223" t="e">
        <f t="shared" si="17"/>
        <v>#DIV/0!</v>
      </c>
      <c r="BI53" s="239">
        <v>58</v>
      </c>
      <c r="BJ53" s="239">
        <v>66</v>
      </c>
      <c r="BK53" s="239">
        <v>72</v>
      </c>
      <c r="BL53" s="239">
        <v>62</v>
      </c>
      <c r="BM53" s="239">
        <v>67</v>
      </c>
      <c r="BN53" s="239">
        <v>72</v>
      </c>
      <c r="BO53" s="239">
        <v>58</v>
      </c>
      <c r="BP53" s="239">
        <v>63</v>
      </c>
      <c r="BQ53" s="239">
        <v>68</v>
      </c>
    </row>
    <row r="54" spans="1:69" s="223" customFormat="1" outlineLevel="1" collapsed="1">
      <c r="A54" s="223">
        <f t="shared" ca="1" si="20"/>
        <v>21</v>
      </c>
      <c r="B54" s="240" t="s">
        <v>1543</v>
      </c>
      <c r="C54" s="241" t="e">
        <f t="shared" si="15"/>
        <v>#DIV/0!</v>
      </c>
      <c r="D54" s="241" t="e">
        <f t="shared" si="15"/>
        <v>#DIV/0!</v>
      </c>
      <c r="E54" s="241" t="e">
        <f t="shared" si="15"/>
        <v>#DIV/0!</v>
      </c>
      <c r="F54" s="241"/>
      <c r="G54" s="241"/>
      <c r="H54" s="241"/>
      <c r="I54" s="241"/>
      <c r="J54" s="241"/>
      <c r="K54" s="241"/>
      <c r="L54" s="241"/>
      <c r="M54" s="241"/>
      <c r="N54" s="241"/>
      <c r="O54" s="241"/>
      <c r="P54" s="241"/>
      <c r="Q54" s="241"/>
      <c r="R54" s="241"/>
      <c r="S54" s="241"/>
      <c r="T54" s="241"/>
      <c r="U54" s="456" t="e">
        <f t="shared" si="18"/>
        <v>#DIV/0!</v>
      </c>
      <c r="V54" s="456" t="e">
        <f t="shared" si="18"/>
        <v>#DIV/0!</v>
      </c>
      <c r="W54" s="456" t="e">
        <f t="shared" si="18"/>
        <v>#DIV/0!</v>
      </c>
      <c r="X54" s="456"/>
      <c r="Y54" s="456"/>
      <c r="Z54" s="456"/>
      <c r="AA54" s="456"/>
      <c r="AB54" s="456"/>
      <c r="AC54" s="456"/>
      <c r="AD54" s="456"/>
      <c r="AE54" s="456"/>
      <c r="AF54" s="456"/>
      <c r="AG54" s="456"/>
      <c r="AH54" s="456"/>
      <c r="AI54" s="456"/>
      <c r="AJ54" s="456"/>
      <c r="AK54" s="456"/>
      <c r="AL54" s="456"/>
      <c r="AM54" s="457" t="e">
        <f t="shared" si="19"/>
        <v>#DIV/0!</v>
      </c>
      <c r="AN54" s="457" t="e">
        <f t="shared" si="19"/>
        <v>#DIV/0!</v>
      </c>
      <c r="AO54" s="457" t="e">
        <f t="shared" si="19"/>
        <v>#DIV/0!</v>
      </c>
      <c r="AP54" s="457" t="e">
        <f t="shared" si="19"/>
        <v>#DIV/0!</v>
      </c>
      <c r="AQ54" s="457" t="e">
        <f t="shared" si="19"/>
        <v>#DIV/0!</v>
      </c>
      <c r="AR54" s="457" t="e">
        <f t="shared" si="19"/>
        <v>#DIV/0!</v>
      </c>
      <c r="AS54" s="457" t="e">
        <f t="shared" si="19"/>
        <v>#DIV/0!</v>
      </c>
      <c r="AT54" s="457" t="e">
        <f t="shared" si="19"/>
        <v>#DIV/0!</v>
      </c>
      <c r="AU54" s="457" t="e">
        <f t="shared" si="19"/>
        <v>#DIV/0!</v>
      </c>
      <c r="AW54" s="223">
        <f>AW49+365</f>
        <v>1095</v>
      </c>
      <c r="AX54" s="223" t="e">
        <f t="shared" si="17"/>
        <v>#DIV/0!</v>
      </c>
      <c r="AY54" s="223" t="e">
        <f t="shared" si="17"/>
        <v>#DIV/0!</v>
      </c>
      <c r="AZ54" s="223" t="e">
        <f t="shared" si="17"/>
        <v>#DIV/0!</v>
      </c>
      <c r="BA54" s="223" t="e">
        <f t="shared" si="17"/>
        <v>#DIV/0!</v>
      </c>
      <c r="BB54" s="223" t="e">
        <f t="shared" si="17"/>
        <v>#DIV/0!</v>
      </c>
      <c r="BC54" s="223" t="e">
        <f t="shared" si="17"/>
        <v>#DIV/0!</v>
      </c>
      <c r="BD54" s="223" t="e">
        <f t="shared" si="17"/>
        <v>#DIV/0!</v>
      </c>
      <c r="BE54" s="223" t="e">
        <f t="shared" si="17"/>
        <v>#DIV/0!</v>
      </c>
      <c r="BF54" s="223" t="e">
        <f t="shared" si="17"/>
        <v>#DIV/0!</v>
      </c>
      <c r="BI54" s="239">
        <v>74</v>
      </c>
      <c r="BJ54" s="239">
        <v>82</v>
      </c>
      <c r="BK54" s="239">
        <v>88</v>
      </c>
      <c r="BL54" s="239">
        <v>76</v>
      </c>
      <c r="BM54" s="239">
        <v>81</v>
      </c>
      <c r="BN54" s="239">
        <v>86</v>
      </c>
      <c r="BO54" s="239">
        <v>74</v>
      </c>
      <c r="BP54" s="239">
        <v>79</v>
      </c>
      <c r="BQ54" s="239">
        <v>84</v>
      </c>
    </row>
    <row r="55" spans="1:69" s="223" customFormat="1" outlineLevel="1" collapsed="1">
      <c r="A55" s="223">
        <f t="shared" ca="1" si="20"/>
        <v>22</v>
      </c>
      <c r="B55" s="240" t="s">
        <v>1541</v>
      </c>
      <c r="C55" s="241" t="e">
        <f t="shared" si="15"/>
        <v>#DIV/0!</v>
      </c>
      <c r="D55" s="241" t="e">
        <f t="shared" si="15"/>
        <v>#DIV/0!</v>
      </c>
      <c r="E55" s="241" t="e">
        <f t="shared" si="15"/>
        <v>#DIV/0!</v>
      </c>
      <c r="F55" s="241"/>
      <c r="G55" s="241"/>
      <c r="H55" s="241"/>
      <c r="I55" s="241"/>
      <c r="J55" s="241"/>
      <c r="K55" s="241"/>
      <c r="L55" s="241"/>
      <c r="M55" s="241"/>
      <c r="N55" s="241"/>
      <c r="O55" s="241"/>
      <c r="P55" s="241"/>
      <c r="Q55" s="241"/>
      <c r="R55" s="241"/>
      <c r="S55" s="241"/>
      <c r="T55" s="241"/>
      <c r="U55" s="456" t="e">
        <f t="shared" si="18"/>
        <v>#DIV/0!</v>
      </c>
      <c r="V55" s="456" t="e">
        <f t="shared" si="18"/>
        <v>#DIV/0!</v>
      </c>
      <c r="W55" s="456" t="e">
        <f t="shared" si="18"/>
        <v>#DIV/0!</v>
      </c>
      <c r="X55" s="456"/>
      <c r="Y55" s="456"/>
      <c r="Z55" s="456"/>
      <c r="AA55" s="456"/>
      <c r="AB55" s="456"/>
      <c r="AC55" s="456"/>
      <c r="AD55" s="456"/>
      <c r="AE55" s="456"/>
      <c r="AF55" s="456"/>
      <c r="AG55" s="456"/>
      <c r="AH55" s="456"/>
      <c r="AI55" s="456"/>
      <c r="AJ55" s="456"/>
      <c r="AK55" s="456"/>
      <c r="AL55" s="456"/>
      <c r="AM55" s="457" t="e">
        <f t="shared" si="19"/>
        <v>#DIV/0!</v>
      </c>
      <c r="AN55" s="457" t="e">
        <f t="shared" si="19"/>
        <v>#DIV/0!</v>
      </c>
      <c r="AO55" s="457" t="e">
        <f t="shared" si="19"/>
        <v>#DIV/0!</v>
      </c>
      <c r="AP55" s="457" t="e">
        <f t="shared" si="19"/>
        <v>#DIV/0!</v>
      </c>
      <c r="AQ55" s="457" t="e">
        <f t="shared" si="19"/>
        <v>#DIV/0!</v>
      </c>
      <c r="AR55" s="457" t="e">
        <f t="shared" si="19"/>
        <v>#DIV/0!</v>
      </c>
      <c r="AS55" s="457" t="e">
        <f t="shared" si="19"/>
        <v>#DIV/0!</v>
      </c>
      <c r="AT55" s="457" t="e">
        <f t="shared" si="19"/>
        <v>#DIV/0!</v>
      </c>
      <c r="AU55" s="457" t="e">
        <f t="shared" si="19"/>
        <v>#DIV/0!</v>
      </c>
      <c r="AW55" s="223">
        <f>AW50+365</f>
        <v>1095</v>
      </c>
      <c r="AX55" s="223" t="e">
        <f t="shared" si="17"/>
        <v>#DIV/0!</v>
      </c>
      <c r="AY55" s="223" t="e">
        <f t="shared" si="17"/>
        <v>#DIV/0!</v>
      </c>
      <c r="AZ55" s="223" t="e">
        <f t="shared" si="17"/>
        <v>#DIV/0!</v>
      </c>
      <c r="BA55" s="223" t="e">
        <f t="shared" si="17"/>
        <v>#DIV/0!</v>
      </c>
      <c r="BB55" s="223" t="e">
        <f t="shared" si="17"/>
        <v>#DIV/0!</v>
      </c>
      <c r="BC55" s="223" t="e">
        <f t="shared" si="17"/>
        <v>#DIV/0!</v>
      </c>
      <c r="BD55" s="223" t="e">
        <f t="shared" si="17"/>
        <v>#DIV/0!</v>
      </c>
      <c r="BE55" s="223" t="e">
        <f t="shared" si="17"/>
        <v>#DIV/0!</v>
      </c>
      <c r="BF55" s="223" t="e">
        <f t="shared" si="17"/>
        <v>#DIV/0!</v>
      </c>
      <c r="BI55" s="239">
        <v>83</v>
      </c>
      <c r="BJ55" s="239">
        <v>91</v>
      </c>
      <c r="BK55" s="239">
        <v>97</v>
      </c>
      <c r="BL55" s="239">
        <v>85</v>
      </c>
      <c r="BM55" s="239">
        <v>90</v>
      </c>
      <c r="BN55" s="239">
        <v>95</v>
      </c>
      <c r="BO55" s="239">
        <v>83</v>
      </c>
      <c r="BP55" s="239">
        <v>88</v>
      </c>
      <c r="BQ55" s="239">
        <v>93</v>
      </c>
    </row>
    <row r="56" spans="1:69" s="223" customFormat="1" outlineLevel="1" collapsed="1">
      <c r="A56" s="223">
        <f t="shared" ca="1" si="20"/>
        <v>23</v>
      </c>
      <c r="B56" s="240" t="s">
        <v>3099</v>
      </c>
      <c r="C56" s="242" t="e">
        <f>INDEX($AM56:$AU56,1,C$31+(d.Region-1)*3)</f>
        <v>#DIV/0!</v>
      </c>
      <c r="D56" s="242" t="e">
        <f>INDEX($AM56:$AU56,1,D$31+(d.Region-1)*3)</f>
        <v>#DIV/0!</v>
      </c>
      <c r="E56" s="242" t="e">
        <f>INDEX($AM56:$AU56,1,E$31+(d.Region-1)*3)</f>
        <v>#DIV/0!</v>
      </c>
      <c r="F56" s="242"/>
      <c r="G56" s="242"/>
      <c r="H56" s="242"/>
      <c r="I56" s="242"/>
      <c r="J56" s="242"/>
      <c r="K56" s="242"/>
      <c r="L56" s="242"/>
      <c r="M56" s="242"/>
      <c r="N56" s="242"/>
      <c r="O56" s="242"/>
      <c r="P56" s="242"/>
      <c r="Q56" s="242"/>
      <c r="R56" s="242"/>
      <c r="S56" s="242"/>
      <c r="T56" s="242"/>
      <c r="U56" s="456" t="e">
        <f t="shared" si="18"/>
        <v>#DIV/0!</v>
      </c>
      <c r="V56" s="456" t="e">
        <f t="shared" si="18"/>
        <v>#DIV/0!</v>
      </c>
      <c r="W56" s="456" t="e">
        <f t="shared" si="18"/>
        <v>#DIV/0!</v>
      </c>
      <c r="X56" s="456"/>
      <c r="Y56" s="456"/>
      <c r="Z56" s="456"/>
      <c r="AA56" s="456"/>
      <c r="AB56" s="456"/>
      <c r="AC56" s="456"/>
      <c r="AD56" s="456"/>
      <c r="AE56" s="456"/>
      <c r="AF56" s="456"/>
      <c r="AG56" s="456"/>
      <c r="AH56" s="456"/>
      <c r="AI56" s="456"/>
      <c r="AJ56" s="456"/>
      <c r="AK56" s="456"/>
      <c r="AL56" s="456"/>
      <c r="AM56" s="457" t="e">
        <f t="shared" si="19"/>
        <v>#DIV/0!</v>
      </c>
      <c r="AN56" s="457" t="e">
        <f t="shared" si="19"/>
        <v>#DIV/0!</v>
      </c>
      <c r="AO56" s="457" t="e">
        <f t="shared" si="19"/>
        <v>#DIV/0!</v>
      </c>
      <c r="AP56" s="457" t="e">
        <f t="shared" si="19"/>
        <v>#DIV/0!</v>
      </c>
      <c r="AQ56" s="457" t="e">
        <f t="shared" si="19"/>
        <v>#DIV/0!</v>
      </c>
      <c r="AR56" s="457" t="e">
        <f t="shared" si="19"/>
        <v>#DIV/0!</v>
      </c>
      <c r="AS56" s="457" t="e">
        <f t="shared" si="19"/>
        <v>#DIV/0!</v>
      </c>
      <c r="AT56" s="457" t="e">
        <f t="shared" si="19"/>
        <v>#DIV/0!</v>
      </c>
      <c r="AU56" s="457" t="e">
        <f t="shared" si="19"/>
        <v>#DIV/0!</v>
      </c>
      <c r="AW56" s="223">
        <f>AW51+365</f>
        <v>1095</v>
      </c>
      <c r="AX56" s="223" t="e">
        <f t="shared" si="17"/>
        <v>#DIV/0!</v>
      </c>
      <c r="AY56" s="223" t="e">
        <f t="shared" si="17"/>
        <v>#DIV/0!</v>
      </c>
      <c r="AZ56" s="223" t="e">
        <f t="shared" si="17"/>
        <v>#DIV/0!</v>
      </c>
      <c r="BA56" s="223" t="e">
        <f t="shared" si="17"/>
        <v>#DIV/0!</v>
      </c>
      <c r="BB56" s="223" t="e">
        <f t="shared" si="17"/>
        <v>#DIV/0!</v>
      </c>
      <c r="BC56" s="223" t="e">
        <f t="shared" si="17"/>
        <v>#DIV/0!</v>
      </c>
      <c r="BD56" s="223" t="e">
        <f t="shared" si="17"/>
        <v>#DIV/0!</v>
      </c>
      <c r="BE56" s="223" t="e">
        <f t="shared" si="17"/>
        <v>#DIV/0!</v>
      </c>
      <c r="BF56" s="223" t="e">
        <f t="shared" si="17"/>
        <v>#DIV/0!</v>
      </c>
      <c r="BI56" s="239">
        <v>99</v>
      </c>
      <c r="BJ56" s="239">
        <v>107</v>
      </c>
      <c r="BK56" s="239">
        <v>113</v>
      </c>
      <c r="BL56" s="239">
        <v>101</v>
      </c>
      <c r="BM56" s="239">
        <v>106</v>
      </c>
      <c r="BN56" s="239">
        <v>111</v>
      </c>
      <c r="BO56" s="239">
        <v>99</v>
      </c>
      <c r="BP56" s="239">
        <v>104</v>
      </c>
      <c r="BQ56" s="239">
        <v>109</v>
      </c>
    </row>
    <row r="57" spans="1:69" s="223" customFormat="1" outlineLevel="1">
      <c r="A57" s="223">
        <f t="shared" ca="1" si="20"/>
        <v>24</v>
      </c>
      <c r="B57" s="240" t="s">
        <v>1004</v>
      </c>
      <c r="C57" s="241" t="e">
        <f t="shared" si="15"/>
        <v>#DIV/0!</v>
      </c>
      <c r="D57" s="241" t="e">
        <f t="shared" si="15"/>
        <v>#DIV/0!</v>
      </c>
      <c r="E57" s="241" t="e">
        <f t="shared" si="15"/>
        <v>#DIV/0!</v>
      </c>
      <c r="F57" s="241"/>
      <c r="G57" s="241"/>
      <c r="H57" s="241"/>
      <c r="I57" s="241"/>
      <c r="J57" s="241"/>
      <c r="K57" s="241"/>
      <c r="L57" s="241"/>
      <c r="M57" s="241"/>
      <c r="N57" s="241"/>
      <c r="O57" s="241"/>
      <c r="P57" s="241"/>
      <c r="Q57" s="241"/>
      <c r="R57" s="241"/>
      <c r="S57" s="241"/>
      <c r="T57" s="241"/>
      <c r="U57" s="456" t="e">
        <f>C57&amp;":"&amp;C57+1</f>
        <v>#DIV/0!</v>
      </c>
      <c r="V57" s="456" t="e">
        <f>D57&amp;":"&amp;D57+1</f>
        <v>#DIV/0!</v>
      </c>
      <c r="W57" s="456" t="e">
        <f>E57&amp;":"&amp;E57+1</f>
        <v>#DIV/0!</v>
      </c>
      <c r="X57" s="456"/>
      <c r="Y57" s="456"/>
      <c r="Z57" s="456"/>
      <c r="AA57" s="456"/>
      <c r="AB57" s="456"/>
      <c r="AC57" s="456"/>
      <c r="AD57" s="456"/>
      <c r="AE57" s="456"/>
      <c r="AF57" s="456"/>
      <c r="AG57" s="456"/>
      <c r="AH57" s="456"/>
      <c r="AI57" s="456"/>
      <c r="AJ57" s="456"/>
      <c r="AK57" s="456"/>
      <c r="AL57" s="456"/>
      <c r="AM57" s="457" t="e">
        <f t="shared" ref="AM57:AU57" si="23">AX57</f>
        <v>#DIV/0!</v>
      </c>
      <c r="AN57" s="457" t="e">
        <f t="shared" si="23"/>
        <v>#DIV/0!</v>
      </c>
      <c r="AO57" s="457" t="e">
        <f t="shared" si="23"/>
        <v>#DIV/0!</v>
      </c>
      <c r="AP57" s="457" t="e">
        <f t="shared" si="23"/>
        <v>#DIV/0!</v>
      </c>
      <c r="AQ57" s="457" t="e">
        <f t="shared" si="23"/>
        <v>#DIV/0!</v>
      </c>
      <c r="AR57" s="457" t="e">
        <f t="shared" si="23"/>
        <v>#DIV/0!</v>
      </c>
      <c r="AS57" s="457" t="e">
        <f t="shared" si="23"/>
        <v>#DIV/0!</v>
      </c>
      <c r="AT57" s="457" t="e">
        <f t="shared" si="23"/>
        <v>#DIV/0!</v>
      </c>
      <c r="AU57" s="457" t="e">
        <f t="shared" si="23"/>
        <v>#DIV/0!</v>
      </c>
      <c r="AW57" s="223">
        <f>AW56+90</f>
        <v>1185</v>
      </c>
      <c r="AX57" s="223" t="e">
        <f t="shared" si="17"/>
        <v>#DIV/0!</v>
      </c>
      <c r="AY57" s="223" t="e">
        <f t="shared" si="17"/>
        <v>#DIV/0!</v>
      </c>
      <c r="AZ57" s="223" t="e">
        <f t="shared" si="17"/>
        <v>#DIV/0!</v>
      </c>
      <c r="BA57" s="223" t="e">
        <f t="shared" si="17"/>
        <v>#DIV/0!</v>
      </c>
      <c r="BB57" s="223" t="e">
        <f t="shared" si="17"/>
        <v>#DIV/0!</v>
      </c>
      <c r="BC57" s="223" t="e">
        <f t="shared" si="17"/>
        <v>#DIV/0!</v>
      </c>
      <c r="BD57" s="223" t="e">
        <f t="shared" si="17"/>
        <v>#DIV/0!</v>
      </c>
      <c r="BE57" s="223" t="e">
        <f t="shared" si="17"/>
        <v>#DIV/0!</v>
      </c>
      <c r="BF57" s="223" t="e">
        <f t="shared" si="17"/>
        <v>#DIV/0!</v>
      </c>
      <c r="BI57" s="239"/>
      <c r="BJ57" s="239"/>
      <c r="BK57" s="239"/>
      <c r="BL57" s="239"/>
      <c r="BM57" s="239"/>
      <c r="BN57" s="239"/>
      <c r="BO57" s="239"/>
      <c r="BP57" s="239"/>
      <c r="BQ57" s="239"/>
    </row>
    <row r="58" spans="1:69" s="223" customFormat="1" outlineLevel="1">
      <c r="A58" s="223">
        <f t="shared" ca="1" si="20"/>
        <v>25</v>
      </c>
      <c r="B58" s="240" t="s">
        <v>1539</v>
      </c>
      <c r="C58" s="241" t="e">
        <f t="shared" si="15"/>
        <v>#DIV/0!</v>
      </c>
      <c r="D58" s="241" t="e">
        <f t="shared" si="15"/>
        <v>#DIV/0!</v>
      </c>
      <c r="E58" s="241" t="e">
        <f t="shared" si="15"/>
        <v>#DIV/0!</v>
      </c>
      <c r="F58" s="241"/>
      <c r="G58" s="241"/>
      <c r="H58" s="241"/>
      <c r="I58" s="241"/>
      <c r="J58" s="241"/>
      <c r="K58" s="241"/>
      <c r="L58" s="241"/>
      <c r="M58" s="241"/>
      <c r="N58" s="241"/>
      <c r="O58" s="241"/>
      <c r="P58" s="241"/>
      <c r="Q58" s="241"/>
      <c r="R58" s="241"/>
      <c r="S58" s="241"/>
      <c r="T58" s="241"/>
      <c r="U58" s="456" t="e">
        <f t="shared" si="18"/>
        <v>#DIV/0!</v>
      </c>
      <c r="V58" s="456" t="e">
        <f t="shared" si="18"/>
        <v>#DIV/0!</v>
      </c>
      <c r="W58" s="456" t="e">
        <f t="shared" si="18"/>
        <v>#DIV/0!</v>
      </c>
      <c r="X58" s="456"/>
      <c r="Y58" s="456"/>
      <c r="Z58" s="456"/>
      <c r="AA58" s="456"/>
      <c r="AB58" s="456"/>
      <c r="AC58" s="456"/>
      <c r="AD58" s="456"/>
      <c r="AE58" s="456"/>
      <c r="AF58" s="456"/>
      <c r="AG58" s="456"/>
      <c r="AH58" s="456"/>
      <c r="AI58" s="456"/>
      <c r="AJ58" s="456"/>
      <c r="AK58" s="456"/>
      <c r="AL58" s="456"/>
      <c r="AM58" s="457" t="e">
        <f t="shared" si="19"/>
        <v>#DIV/0!</v>
      </c>
      <c r="AN58" s="457" t="e">
        <f t="shared" si="19"/>
        <v>#DIV/0!</v>
      </c>
      <c r="AO58" s="457" t="e">
        <f t="shared" si="19"/>
        <v>#DIV/0!</v>
      </c>
      <c r="AP58" s="457" t="e">
        <f t="shared" si="19"/>
        <v>#DIV/0!</v>
      </c>
      <c r="AQ58" s="457" t="e">
        <f t="shared" si="19"/>
        <v>#DIV/0!</v>
      </c>
      <c r="AR58" s="457" t="e">
        <f t="shared" si="19"/>
        <v>#DIV/0!</v>
      </c>
      <c r="AS58" s="457" t="e">
        <f t="shared" si="19"/>
        <v>#DIV/0!</v>
      </c>
      <c r="AT58" s="457" t="e">
        <f t="shared" si="19"/>
        <v>#DIV/0!</v>
      </c>
      <c r="AU58" s="457" t="e">
        <f t="shared" si="19"/>
        <v>#DIV/0!</v>
      </c>
      <c r="AW58" s="223">
        <f>AW56+135</f>
        <v>1230</v>
      </c>
      <c r="AX58" s="223" t="e">
        <f t="shared" si="17"/>
        <v>#DIV/0!</v>
      </c>
      <c r="AY58" s="223" t="e">
        <f t="shared" si="17"/>
        <v>#DIV/0!</v>
      </c>
      <c r="AZ58" s="223" t="e">
        <f t="shared" si="17"/>
        <v>#DIV/0!</v>
      </c>
      <c r="BA58" s="223" t="e">
        <f t="shared" si="17"/>
        <v>#DIV/0!</v>
      </c>
      <c r="BB58" s="223" t="e">
        <f t="shared" si="17"/>
        <v>#DIV/0!</v>
      </c>
      <c r="BC58" s="223" t="e">
        <f t="shared" si="17"/>
        <v>#DIV/0!</v>
      </c>
      <c r="BD58" s="223" t="e">
        <f t="shared" si="17"/>
        <v>#DIV/0!</v>
      </c>
      <c r="BE58" s="223" t="e">
        <f t="shared" si="17"/>
        <v>#DIV/0!</v>
      </c>
      <c r="BF58" s="223" t="e">
        <f t="shared" si="17"/>
        <v>#DIV/0!</v>
      </c>
      <c r="BI58" s="239">
        <v>58</v>
      </c>
      <c r="BJ58" s="239">
        <v>66</v>
      </c>
      <c r="BK58" s="239">
        <v>72</v>
      </c>
      <c r="BL58" s="239">
        <v>62</v>
      </c>
      <c r="BM58" s="239">
        <v>67</v>
      </c>
      <c r="BN58" s="239">
        <v>72</v>
      </c>
      <c r="BO58" s="239">
        <v>58</v>
      </c>
      <c r="BP58" s="239">
        <v>63</v>
      </c>
      <c r="BQ58" s="239">
        <v>68</v>
      </c>
    </row>
    <row r="59" spans="1:69" s="223" customFormat="1" outlineLevel="1" collapsed="1">
      <c r="A59" s="223">
        <f t="shared" ca="1" si="20"/>
        <v>26</v>
      </c>
      <c r="B59" s="240" t="s">
        <v>1544</v>
      </c>
      <c r="C59" s="241" t="e">
        <f t="shared" si="15"/>
        <v>#DIV/0!</v>
      </c>
      <c r="D59" s="241" t="e">
        <f t="shared" si="15"/>
        <v>#DIV/0!</v>
      </c>
      <c r="E59" s="241" t="e">
        <f t="shared" si="15"/>
        <v>#DIV/0!</v>
      </c>
      <c r="F59" s="241"/>
      <c r="G59" s="241"/>
      <c r="H59" s="241"/>
      <c r="I59" s="241"/>
      <c r="J59" s="241"/>
      <c r="K59" s="241"/>
      <c r="L59" s="241"/>
      <c r="M59" s="241"/>
      <c r="N59" s="241"/>
      <c r="O59" s="241"/>
      <c r="P59" s="241"/>
      <c r="Q59" s="241"/>
      <c r="R59" s="241"/>
      <c r="S59" s="241"/>
      <c r="T59" s="241"/>
      <c r="U59" s="456" t="e">
        <f t="shared" si="18"/>
        <v>#DIV/0!</v>
      </c>
      <c r="V59" s="456" t="e">
        <f t="shared" si="18"/>
        <v>#DIV/0!</v>
      </c>
      <c r="W59" s="456" t="e">
        <f t="shared" si="18"/>
        <v>#DIV/0!</v>
      </c>
      <c r="X59" s="456"/>
      <c r="Y59" s="456"/>
      <c r="Z59" s="456"/>
      <c r="AA59" s="456"/>
      <c r="AB59" s="456"/>
      <c r="AC59" s="456"/>
      <c r="AD59" s="456"/>
      <c r="AE59" s="456"/>
      <c r="AF59" s="456"/>
      <c r="AG59" s="456"/>
      <c r="AH59" s="456"/>
      <c r="AI59" s="456"/>
      <c r="AJ59" s="456"/>
      <c r="AK59" s="456"/>
      <c r="AL59" s="456"/>
      <c r="AM59" s="457" t="e">
        <f t="shared" si="19"/>
        <v>#DIV/0!</v>
      </c>
      <c r="AN59" s="457" t="e">
        <f t="shared" si="19"/>
        <v>#DIV/0!</v>
      </c>
      <c r="AO59" s="457" t="e">
        <f t="shared" si="19"/>
        <v>#DIV/0!</v>
      </c>
      <c r="AP59" s="457" t="e">
        <f t="shared" si="19"/>
        <v>#DIV/0!</v>
      </c>
      <c r="AQ59" s="457" t="e">
        <f t="shared" si="19"/>
        <v>#DIV/0!</v>
      </c>
      <c r="AR59" s="457" t="e">
        <f t="shared" si="19"/>
        <v>#DIV/0!</v>
      </c>
      <c r="AS59" s="457" t="e">
        <f t="shared" si="19"/>
        <v>#DIV/0!</v>
      </c>
      <c r="AT59" s="457" t="e">
        <f t="shared" si="19"/>
        <v>#DIV/0!</v>
      </c>
      <c r="AU59" s="457" t="e">
        <f t="shared" si="19"/>
        <v>#DIV/0!</v>
      </c>
      <c r="AW59" s="223">
        <f>AW54+365</f>
        <v>1460</v>
      </c>
      <c r="AX59" s="223" t="e">
        <f t="shared" si="17"/>
        <v>#DIV/0!</v>
      </c>
      <c r="AY59" s="223" t="e">
        <f t="shared" si="17"/>
        <v>#DIV/0!</v>
      </c>
      <c r="AZ59" s="223" t="e">
        <f t="shared" si="17"/>
        <v>#DIV/0!</v>
      </c>
      <c r="BA59" s="223" t="e">
        <f t="shared" si="17"/>
        <v>#DIV/0!</v>
      </c>
      <c r="BB59" s="223" t="e">
        <f t="shared" si="17"/>
        <v>#DIV/0!</v>
      </c>
      <c r="BC59" s="223" t="e">
        <f t="shared" si="17"/>
        <v>#DIV/0!</v>
      </c>
      <c r="BD59" s="223" t="e">
        <f t="shared" si="17"/>
        <v>#DIV/0!</v>
      </c>
      <c r="BE59" s="223" t="e">
        <f t="shared" si="17"/>
        <v>#DIV/0!</v>
      </c>
      <c r="BF59" s="223" t="e">
        <f t="shared" si="17"/>
        <v>#DIV/0!</v>
      </c>
      <c r="BI59" s="239">
        <v>74</v>
      </c>
      <c r="BJ59" s="239">
        <v>82</v>
      </c>
      <c r="BK59" s="239">
        <v>88</v>
      </c>
      <c r="BL59" s="239">
        <v>76</v>
      </c>
      <c r="BM59" s="239">
        <v>81</v>
      </c>
      <c r="BN59" s="239">
        <v>86</v>
      </c>
      <c r="BO59" s="239">
        <v>74</v>
      </c>
      <c r="BP59" s="239">
        <v>79</v>
      </c>
      <c r="BQ59" s="239">
        <v>84</v>
      </c>
    </row>
    <row r="60" spans="1:69" s="223" customFormat="1" outlineLevel="1" collapsed="1">
      <c r="A60" s="223">
        <f t="shared" ca="1" si="20"/>
        <v>27</v>
      </c>
      <c r="B60" s="240" t="s">
        <v>1541</v>
      </c>
      <c r="C60" s="241" t="e">
        <f t="shared" si="15"/>
        <v>#DIV/0!</v>
      </c>
      <c r="D60" s="241" t="e">
        <f t="shared" si="15"/>
        <v>#DIV/0!</v>
      </c>
      <c r="E60" s="241" t="e">
        <f t="shared" si="15"/>
        <v>#DIV/0!</v>
      </c>
      <c r="F60" s="241"/>
      <c r="G60" s="241"/>
      <c r="H60" s="241"/>
      <c r="I60" s="241"/>
      <c r="J60" s="241"/>
      <c r="K60" s="241"/>
      <c r="L60" s="241"/>
      <c r="M60" s="241"/>
      <c r="N60" s="241"/>
      <c r="O60" s="241"/>
      <c r="P60" s="241"/>
      <c r="Q60" s="241"/>
      <c r="R60" s="241"/>
      <c r="S60" s="241"/>
      <c r="T60" s="241"/>
      <c r="U60" s="456" t="e">
        <f t="shared" si="18"/>
        <v>#DIV/0!</v>
      </c>
      <c r="V60" s="456" t="e">
        <f t="shared" si="18"/>
        <v>#DIV/0!</v>
      </c>
      <c r="W60" s="456" t="e">
        <f t="shared" si="18"/>
        <v>#DIV/0!</v>
      </c>
      <c r="X60" s="456"/>
      <c r="Y60" s="456"/>
      <c r="Z60" s="456"/>
      <c r="AA60" s="456"/>
      <c r="AB60" s="456"/>
      <c r="AC60" s="456"/>
      <c r="AD60" s="456"/>
      <c r="AE60" s="456"/>
      <c r="AF60" s="456"/>
      <c r="AG60" s="456"/>
      <c r="AH60" s="456"/>
      <c r="AI60" s="456"/>
      <c r="AJ60" s="456"/>
      <c r="AK60" s="456"/>
      <c r="AL60" s="456"/>
      <c r="AM60" s="457" t="e">
        <f t="shared" si="19"/>
        <v>#DIV/0!</v>
      </c>
      <c r="AN60" s="457" t="e">
        <f t="shared" si="19"/>
        <v>#DIV/0!</v>
      </c>
      <c r="AO60" s="457" t="e">
        <f t="shared" si="19"/>
        <v>#DIV/0!</v>
      </c>
      <c r="AP60" s="457" t="e">
        <f t="shared" si="19"/>
        <v>#DIV/0!</v>
      </c>
      <c r="AQ60" s="457" t="e">
        <f t="shared" si="19"/>
        <v>#DIV/0!</v>
      </c>
      <c r="AR60" s="457" t="e">
        <f t="shared" si="19"/>
        <v>#DIV/0!</v>
      </c>
      <c r="AS60" s="457" t="e">
        <f t="shared" si="19"/>
        <v>#DIV/0!</v>
      </c>
      <c r="AT60" s="457" t="e">
        <f t="shared" si="19"/>
        <v>#DIV/0!</v>
      </c>
      <c r="AU60" s="457" t="e">
        <f t="shared" si="19"/>
        <v>#DIV/0!</v>
      </c>
      <c r="AW60" s="223">
        <f>AW55+365</f>
        <v>1460</v>
      </c>
      <c r="AX60" s="223" t="e">
        <f t="shared" si="17"/>
        <v>#DIV/0!</v>
      </c>
      <c r="AY60" s="223" t="e">
        <f t="shared" si="17"/>
        <v>#DIV/0!</v>
      </c>
      <c r="AZ60" s="223" t="e">
        <f t="shared" si="17"/>
        <v>#DIV/0!</v>
      </c>
      <c r="BA60" s="223" t="e">
        <f t="shared" si="17"/>
        <v>#DIV/0!</v>
      </c>
      <c r="BB60" s="223" t="e">
        <f t="shared" si="17"/>
        <v>#DIV/0!</v>
      </c>
      <c r="BC60" s="223" t="e">
        <f t="shared" si="17"/>
        <v>#DIV/0!</v>
      </c>
      <c r="BD60" s="223" t="e">
        <f t="shared" si="17"/>
        <v>#DIV/0!</v>
      </c>
      <c r="BE60" s="223" t="e">
        <f t="shared" si="17"/>
        <v>#DIV/0!</v>
      </c>
      <c r="BF60" s="223" t="e">
        <f t="shared" si="17"/>
        <v>#DIV/0!</v>
      </c>
      <c r="BI60" s="239">
        <v>83</v>
      </c>
      <c r="BJ60" s="239">
        <v>91</v>
      </c>
      <c r="BK60" s="239">
        <v>97</v>
      </c>
      <c r="BL60" s="239">
        <v>85</v>
      </c>
      <c r="BM60" s="239">
        <v>90</v>
      </c>
      <c r="BN60" s="239">
        <v>95</v>
      </c>
      <c r="BO60" s="239">
        <v>83</v>
      </c>
      <c r="BP60" s="239">
        <v>88</v>
      </c>
      <c r="BQ60" s="239">
        <v>93</v>
      </c>
    </row>
    <row r="61" spans="1:69" s="223" customFormat="1" outlineLevel="1" collapsed="1">
      <c r="A61" s="223">
        <f t="shared" ca="1" si="20"/>
        <v>28</v>
      </c>
      <c r="B61" s="240" t="s">
        <v>3100</v>
      </c>
      <c r="C61" s="242" t="e">
        <f>INDEX($AM61:$AU61,1,C$31+(d.Region-1)*3)</f>
        <v>#DIV/0!</v>
      </c>
      <c r="D61" s="242" t="e">
        <f>INDEX($AM61:$AU61,1,D$31+(d.Region-1)*3)</f>
        <v>#DIV/0!</v>
      </c>
      <c r="E61" s="242" t="e">
        <f>INDEX($AM61:$AU61,1,E$31+(d.Region-1)*3)</f>
        <v>#DIV/0!</v>
      </c>
      <c r="F61" s="242"/>
      <c r="G61" s="242"/>
      <c r="H61" s="242"/>
      <c r="I61" s="242"/>
      <c r="J61" s="242"/>
      <c r="K61" s="242"/>
      <c r="L61" s="242"/>
      <c r="M61" s="242"/>
      <c r="N61" s="242"/>
      <c r="O61" s="242"/>
      <c r="P61" s="242"/>
      <c r="Q61" s="242"/>
      <c r="R61" s="242"/>
      <c r="S61" s="242"/>
      <c r="T61" s="242"/>
      <c r="U61" s="456" t="e">
        <f t="shared" si="18"/>
        <v>#DIV/0!</v>
      </c>
      <c r="V61" s="456" t="e">
        <f t="shared" si="18"/>
        <v>#DIV/0!</v>
      </c>
      <c r="W61" s="456" t="e">
        <f t="shared" si="18"/>
        <v>#DIV/0!</v>
      </c>
      <c r="X61" s="456"/>
      <c r="Y61" s="456"/>
      <c r="Z61" s="456"/>
      <c r="AA61" s="456"/>
      <c r="AB61" s="456"/>
      <c r="AC61" s="456"/>
      <c r="AD61" s="456"/>
      <c r="AE61" s="456"/>
      <c r="AF61" s="456"/>
      <c r="AG61" s="456"/>
      <c r="AH61" s="456"/>
      <c r="AI61" s="456"/>
      <c r="AJ61" s="456"/>
      <c r="AK61" s="456"/>
      <c r="AL61" s="456"/>
      <c r="AM61" s="457" t="e">
        <f t="shared" si="19"/>
        <v>#DIV/0!</v>
      </c>
      <c r="AN61" s="457" t="e">
        <f t="shared" si="19"/>
        <v>#DIV/0!</v>
      </c>
      <c r="AO61" s="457" t="e">
        <f t="shared" si="19"/>
        <v>#DIV/0!</v>
      </c>
      <c r="AP61" s="457" t="e">
        <f t="shared" si="19"/>
        <v>#DIV/0!</v>
      </c>
      <c r="AQ61" s="457" t="e">
        <f t="shared" si="19"/>
        <v>#DIV/0!</v>
      </c>
      <c r="AR61" s="457" t="e">
        <f t="shared" si="19"/>
        <v>#DIV/0!</v>
      </c>
      <c r="AS61" s="457" t="e">
        <f t="shared" si="19"/>
        <v>#DIV/0!</v>
      </c>
      <c r="AT61" s="457" t="e">
        <f t="shared" si="19"/>
        <v>#DIV/0!</v>
      </c>
      <c r="AU61" s="457" t="e">
        <f t="shared" si="19"/>
        <v>#DIV/0!</v>
      </c>
      <c r="AW61" s="223">
        <f>AW56+365</f>
        <v>1460</v>
      </c>
      <c r="AX61" s="223" t="e">
        <f t="shared" si="17"/>
        <v>#DIV/0!</v>
      </c>
      <c r="AY61" s="223" t="e">
        <f t="shared" si="17"/>
        <v>#DIV/0!</v>
      </c>
      <c r="AZ61" s="223" t="e">
        <f t="shared" si="17"/>
        <v>#DIV/0!</v>
      </c>
      <c r="BA61" s="223" t="e">
        <f t="shared" si="17"/>
        <v>#DIV/0!</v>
      </c>
      <c r="BB61" s="223" t="e">
        <f t="shared" si="17"/>
        <v>#DIV/0!</v>
      </c>
      <c r="BC61" s="223" t="e">
        <f t="shared" si="17"/>
        <v>#DIV/0!</v>
      </c>
      <c r="BD61" s="223" t="e">
        <f t="shared" si="17"/>
        <v>#DIV/0!</v>
      </c>
      <c r="BE61" s="223" t="e">
        <f t="shared" si="17"/>
        <v>#DIV/0!</v>
      </c>
      <c r="BF61" s="223" t="e">
        <f t="shared" si="17"/>
        <v>#DIV/0!</v>
      </c>
      <c r="BI61" s="239">
        <v>99</v>
      </c>
      <c r="BJ61" s="239">
        <v>107</v>
      </c>
      <c r="BK61" s="239">
        <v>113</v>
      </c>
      <c r="BL61" s="239">
        <v>101</v>
      </c>
      <c r="BM61" s="239">
        <v>106</v>
      </c>
      <c r="BN61" s="239">
        <v>111</v>
      </c>
      <c r="BO61" s="239">
        <v>99</v>
      </c>
      <c r="BP61" s="239">
        <v>104</v>
      </c>
      <c r="BQ61" s="239">
        <v>109</v>
      </c>
    </row>
    <row r="62" spans="1:69" s="223" customFormat="1" outlineLevel="1">
      <c r="A62" s="223">
        <f t="shared" ca="1" si="20"/>
        <v>29</v>
      </c>
      <c r="B62" s="240" t="s">
        <v>1004</v>
      </c>
      <c r="C62" s="241" t="e">
        <f t="shared" ref="C62:E65" si="24">INDEX($AM62:$AU62,1,C$31+(d.Region-1)*3)+INDEX(i.AgeJ,C$33,1)/7</f>
        <v>#DIV/0!</v>
      </c>
      <c r="D62" s="241" t="e">
        <f t="shared" si="24"/>
        <v>#DIV/0!</v>
      </c>
      <c r="E62" s="241" t="e">
        <f t="shared" si="24"/>
        <v>#DIV/0!</v>
      </c>
      <c r="F62" s="241"/>
      <c r="G62" s="241"/>
      <c r="H62" s="241"/>
      <c r="I62" s="241"/>
      <c r="J62" s="241"/>
      <c r="K62" s="241"/>
      <c r="L62" s="241"/>
      <c r="M62" s="241"/>
      <c r="N62" s="241"/>
      <c r="O62" s="241"/>
      <c r="P62" s="241"/>
      <c r="Q62" s="241"/>
      <c r="R62" s="241"/>
      <c r="S62" s="241"/>
      <c r="T62" s="241"/>
      <c r="U62" s="456" t="e">
        <f>C62&amp;":"&amp;C62+1</f>
        <v>#DIV/0!</v>
      </c>
      <c r="V62" s="456" t="e">
        <f>D62&amp;":"&amp;D62+1</f>
        <v>#DIV/0!</v>
      </c>
      <c r="W62" s="456" t="e">
        <f>E62&amp;":"&amp;E62+1</f>
        <v>#DIV/0!</v>
      </c>
      <c r="X62" s="456"/>
      <c r="Y62" s="456"/>
      <c r="Z62" s="456"/>
      <c r="AA62" s="456"/>
      <c r="AB62" s="456"/>
      <c r="AC62" s="456"/>
      <c r="AD62" s="456"/>
      <c r="AE62" s="456"/>
      <c r="AF62" s="456"/>
      <c r="AG62" s="456"/>
      <c r="AH62" s="456"/>
      <c r="AI62" s="456"/>
      <c r="AJ62" s="456"/>
      <c r="AK62" s="456"/>
      <c r="AL62" s="456"/>
      <c r="AM62" s="457" t="e">
        <f t="shared" ref="AM62:AU62" si="25">AX62</f>
        <v>#DIV/0!</v>
      </c>
      <c r="AN62" s="457" t="e">
        <f t="shared" si="25"/>
        <v>#DIV/0!</v>
      </c>
      <c r="AO62" s="457" t="e">
        <f t="shared" si="25"/>
        <v>#DIV/0!</v>
      </c>
      <c r="AP62" s="457" t="e">
        <f t="shared" si="25"/>
        <v>#DIV/0!</v>
      </c>
      <c r="AQ62" s="457" t="e">
        <f t="shared" si="25"/>
        <v>#DIV/0!</v>
      </c>
      <c r="AR62" s="457" t="e">
        <f t="shared" si="25"/>
        <v>#DIV/0!</v>
      </c>
      <c r="AS62" s="457" t="e">
        <f t="shared" si="25"/>
        <v>#DIV/0!</v>
      </c>
      <c r="AT62" s="457" t="e">
        <f t="shared" si="25"/>
        <v>#DIV/0!</v>
      </c>
      <c r="AU62" s="457" t="e">
        <f t="shared" si="25"/>
        <v>#DIV/0!</v>
      </c>
      <c r="AW62" s="223">
        <f>AW61+90</f>
        <v>1550</v>
      </c>
      <c r="AX62" s="223" t="e">
        <f t="shared" ref="AX62:BF66" si="26">ROUND((AX$33+$AW62-$AX$31)/$AX$32,0)</f>
        <v>#DIV/0!</v>
      </c>
      <c r="AY62" s="223" t="e">
        <f t="shared" si="26"/>
        <v>#DIV/0!</v>
      </c>
      <c r="AZ62" s="223" t="e">
        <f t="shared" si="26"/>
        <v>#DIV/0!</v>
      </c>
      <c r="BA62" s="223" t="e">
        <f t="shared" si="26"/>
        <v>#DIV/0!</v>
      </c>
      <c r="BB62" s="223" t="e">
        <f t="shared" si="26"/>
        <v>#DIV/0!</v>
      </c>
      <c r="BC62" s="223" t="e">
        <f t="shared" si="26"/>
        <v>#DIV/0!</v>
      </c>
      <c r="BD62" s="223" t="e">
        <f t="shared" si="26"/>
        <v>#DIV/0!</v>
      </c>
      <c r="BE62" s="223" t="e">
        <f t="shared" si="26"/>
        <v>#DIV/0!</v>
      </c>
      <c r="BF62" s="223" t="e">
        <f t="shared" si="26"/>
        <v>#DIV/0!</v>
      </c>
      <c r="BI62" s="239"/>
      <c r="BJ62" s="239"/>
      <c r="BK62" s="239"/>
      <c r="BL62" s="239"/>
      <c r="BM62" s="239"/>
      <c r="BN62" s="239"/>
      <c r="BO62" s="239"/>
      <c r="BP62" s="239"/>
      <c r="BQ62" s="239"/>
    </row>
    <row r="63" spans="1:69" s="223" customFormat="1" outlineLevel="1">
      <c r="A63" s="223">
        <f t="shared" ca="1" si="20"/>
        <v>30</v>
      </c>
      <c r="B63" s="240" t="s">
        <v>1539</v>
      </c>
      <c r="C63" s="241" t="e">
        <f t="shared" si="24"/>
        <v>#DIV/0!</v>
      </c>
      <c r="D63" s="241" t="e">
        <f t="shared" si="24"/>
        <v>#DIV/0!</v>
      </c>
      <c r="E63" s="241" t="e">
        <f t="shared" si="24"/>
        <v>#DIV/0!</v>
      </c>
      <c r="F63" s="241"/>
      <c r="G63" s="241"/>
      <c r="H63" s="241"/>
      <c r="I63" s="241"/>
      <c r="J63" s="241"/>
      <c r="K63" s="241"/>
      <c r="L63" s="241"/>
      <c r="M63" s="241"/>
      <c r="N63" s="241"/>
      <c r="O63" s="241"/>
      <c r="P63" s="241"/>
      <c r="Q63" s="241"/>
      <c r="R63" s="241"/>
      <c r="S63" s="241"/>
      <c r="T63" s="241"/>
      <c r="U63" s="456" t="e">
        <f t="shared" ref="U63:W66" si="27">C63&amp;":"&amp;C63+1</f>
        <v>#DIV/0!</v>
      </c>
      <c r="V63" s="456" t="e">
        <f t="shared" si="27"/>
        <v>#DIV/0!</v>
      </c>
      <c r="W63" s="456" t="e">
        <f t="shared" si="27"/>
        <v>#DIV/0!</v>
      </c>
      <c r="X63" s="456"/>
      <c r="Y63" s="456"/>
      <c r="Z63" s="456"/>
      <c r="AA63" s="456"/>
      <c r="AB63" s="456"/>
      <c r="AC63" s="456"/>
      <c r="AD63" s="456"/>
      <c r="AE63" s="456"/>
      <c r="AF63" s="456"/>
      <c r="AG63" s="456"/>
      <c r="AH63" s="456"/>
      <c r="AI63" s="456"/>
      <c r="AJ63" s="456"/>
      <c r="AK63" s="456"/>
      <c r="AL63" s="456"/>
      <c r="AM63" s="457" t="e">
        <f t="shared" ref="AM63:AU66" si="28">AX63</f>
        <v>#DIV/0!</v>
      </c>
      <c r="AN63" s="457" t="e">
        <f t="shared" si="28"/>
        <v>#DIV/0!</v>
      </c>
      <c r="AO63" s="457" t="e">
        <f t="shared" si="28"/>
        <v>#DIV/0!</v>
      </c>
      <c r="AP63" s="457" t="e">
        <f t="shared" si="28"/>
        <v>#DIV/0!</v>
      </c>
      <c r="AQ63" s="457" t="e">
        <f t="shared" si="28"/>
        <v>#DIV/0!</v>
      </c>
      <c r="AR63" s="457" t="e">
        <f t="shared" si="28"/>
        <v>#DIV/0!</v>
      </c>
      <c r="AS63" s="457" t="e">
        <f t="shared" si="28"/>
        <v>#DIV/0!</v>
      </c>
      <c r="AT63" s="457" t="e">
        <f t="shared" si="28"/>
        <v>#DIV/0!</v>
      </c>
      <c r="AU63" s="457" t="e">
        <f t="shared" si="28"/>
        <v>#DIV/0!</v>
      </c>
      <c r="AW63" s="223">
        <f>AW61+135</f>
        <v>1595</v>
      </c>
      <c r="AX63" s="223" t="e">
        <f t="shared" si="26"/>
        <v>#DIV/0!</v>
      </c>
      <c r="AY63" s="223" t="e">
        <f t="shared" si="26"/>
        <v>#DIV/0!</v>
      </c>
      <c r="AZ63" s="223" t="e">
        <f t="shared" si="26"/>
        <v>#DIV/0!</v>
      </c>
      <c r="BA63" s="223" t="e">
        <f t="shared" si="26"/>
        <v>#DIV/0!</v>
      </c>
      <c r="BB63" s="223" t="e">
        <f t="shared" si="26"/>
        <v>#DIV/0!</v>
      </c>
      <c r="BC63" s="223" t="e">
        <f t="shared" si="26"/>
        <v>#DIV/0!</v>
      </c>
      <c r="BD63" s="223" t="e">
        <f t="shared" si="26"/>
        <v>#DIV/0!</v>
      </c>
      <c r="BE63" s="223" t="e">
        <f t="shared" si="26"/>
        <v>#DIV/0!</v>
      </c>
      <c r="BF63" s="223" t="e">
        <f t="shared" si="26"/>
        <v>#DIV/0!</v>
      </c>
      <c r="BI63" s="239">
        <v>58</v>
      </c>
      <c r="BJ63" s="239">
        <v>66</v>
      </c>
      <c r="BK63" s="239">
        <v>72</v>
      </c>
      <c r="BL63" s="239">
        <v>62</v>
      </c>
      <c r="BM63" s="239">
        <v>67</v>
      </c>
      <c r="BN63" s="239">
        <v>72</v>
      </c>
      <c r="BO63" s="239">
        <v>58</v>
      </c>
      <c r="BP63" s="239">
        <v>63</v>
      </c>
      <c r="BQ63" s="239">
        <v>68</v>
      </c>
    </row>
    <row r="64" spans="1:69" s="223" customFormat="1" outlineLevel="1" collapsed="1">
      <c r="A64" s="223">
        <f t="shared" ca="1" si="20"/>
        <v>31</v>
      </c>
      <c r="B64" s="240" t="s">
        <v>1545</v>
      </c>
      <c r="C64" s="241" t="e">
        <f t="shared" si="24"/>
        <v>#DIV/0!</v>
      </c>
      <c r="D64" s="241" t="e">
        <f t="shared" si="24"/>
        <v>#DIV/0!</v>
      </c>
      <c r="E64" s="241" t="e">
        <f t="shared" si="24"/>
        <v>#DIV/0!</v>
      </c>
      <c r="F64" s="241"/>
      <c r="G64" s="241"/>
      <c r="H64" s="241"/>
      <c r="I64" s="241"/>
      <c r="J64" s="241"/>
      <c r="K64" s="241"/>
      <c r="L64" s="241"/>
      <c r="M64" s="241"/>
      <c r="N64" s="241"/>
      <c r="O64" s="241"/>
      <c r="P64" s="241"/>
      <c r="Q64" s="241"/>
      <c r="R64" s="241"/>
      <c r="S64" s="241"/>
      <c r="T64" s="241"/>
      <c r="U64" s="456" t="e">
        <f t="shared" si="27"/>
        <v>#DIV/0!</v>
      </c>
      <c r="V64" s="456" t="e">
        <f t="shared" si="27"/>
        <v>#DIV/0!</v>
      </c>
      <c r="W64" s="456" t="e">
        <f t="shared" si="27"/>
        <v>#DIV/0!</v>
      </c>
      <c r="X64" s="456"/>
      <c r="Y64" s="456"/>
      <c r="Z64" s="456"/>
      <c r="AA64" s="456"/>
      <c r="AB64" s="456"/>
      <c r="AC64" s="456"/>
      <c r="AD64" s="456"/>
      <c r="AE64" s="456"/>
      <c r="AF64" s="456"/>
      <c r="AG64" s="456"/>
      <c r="AH64" s="456"/>
      <c r="AI64" s="456"/>
      <c r="AJ64" s="456"/>
      <c r="AK64" s="456"/>
      <c r="AL64" s="456"/>
      <c r="AM64" s="457" t="e">
        <f t="shared" si="28"/>
        <v>#DIV/0!</v>
      </c>
      <c r="AN64" s="457" t="e">
        <f t="shared" si="28"/>
        <v>#DIV/0!</v>
      </c>
      <c r="AO64" s="457" t="e">
        <f t="shared" si="28"/>
        <v>#DIV/0!</v>
      </c>
      <c r="AP64" s="457" t="e">
        <f t="shared" si="28"/>
        <v>#DIV/0!</v>
      </c>
      <c r="AQ64" s="457" t="e">
        <f t="shared" si="28"/>
        <v>#DIV/0!</v>
      </c>
      <c r="AR64" s="457" t="e">
        <f t="shared" si="28"/>
        <v>#DIV/0!</v>
      </c>
      <c r="AS64" s="457" t="e">
        <f t="shared" si="28"/>
        <v>#DIV/0!</v>
      </c>
      <c r="AT64" s="457" t="e">
        <f t="shared" si="28"/>
        <v>#DIV/0!</v>
      </c>
      <c r="AU64" s="457" t="e">
        <f t="shared" si="28"/>
        <v>#DIV/0!</v>
      </c>
      <c r="AW64" s="223">
        <f>AW59+365</f>
        <v>1825</v>
      </c>
      <c r="AX64" s="223" t="e">
        <f t="shared" si="26"/>
        <v>#DIV/0!</v>
      </c>
      <c r="AY64" s="223" t="e">
        <f t="shared" si="26"/>
        <v>#DIV/0!</v>
      </c>
      <c r="AZ64" s="223" t="e">
        <f t="shared" si="26"/>
        <v>#DIV/0!</v>
      </c>
      <c r="BA64" s="223" t="e">
        <f t="shared" si="26"/>
        <v>#DIV/0!</v>
      </c>
      <c r="BB64" s="223" t="e">
        <f t="shared" si="26"/>
        <v>#DIV/0!</v>
      </c>
      <c r="BC64" s="223" t="e">
        <f t="shared" si="26"/>
        <v>#DIV/0!</v>
      </c>
      <c r="BD64" s="223" t="e">
        <f t="shared" si="26"/>
        <v>#DIV/0!</v>
      </c>
      <c r="BE64" s="223" t="e">
        <f t="shared" si="26"/>
        <v>#DIV/0!</v>
      </c>
      <c r="BF64" s="223" t="e">
        <f t="shared" si="26"/>
        <v>#DIV/0!</v>
      </c>
      <c r="BI64" s="239">
        <v>74</v>
      </c>
      <c r="BJ64" s="239">
        <v>82</v>
      </c>
      <c r="BK64" s="239">
        <v>88</v>
      </c>
      <c r="BL64" s="239">
        <v>76</v>
      </c>
      <c r="BM64" s="239">
        <v>81</v>
      </c>
      <c r="BN64" s="239">
        <v>86</v>
      </c>
      <c r="BO64" s="239">
        <v>74</v>
      </c>
      <c r="BP64" s="239">
        <v>79</v>
      </c>
      <c r="BQ64" s="239">
        <v>84</v>
      </c>
    </row>
    <row r="65" spans="1:69" s="223" customFormat="1" outlineLevel="1" collapsed="1">
      <c r="A65" s="223">
        <f t="shared" ca="1" si="20"/>
        <v>32</v>
      </c>
      <c r="B65" s="240" t="s">
        <v>1541</v>
      </c>
      <c r="C65" s="241" t="e">
        <f t="shared" si="24"/>
        <v>#DIV/0!</v>
      </c>
      <c r="D65" s="241" t="e">
        <f t="shared" si="24"/>
        <v>#DIV/0!</v>
      </c>
      <c r="E65" s="241" t="e">
        <f t="shared" si="24"/>
        <v>#DIV/0!</v>
      </c>
      <c r="F65" s="241"/>
      <c r="G65" s="241"/>
      <c r="H65" s="241"/>
      <c r="I65" s="241"/>
      <c r="J65" s="241"/>
      <c r="K65" s="241"/>
      <c r="L65" s="241"/>
      <c r="M65" s="241"/>
      <c r="N65" s="241"/>
      <c r="O65" s="241"/>
      <c r="P65" s="241"/>
      <c r="Q65" s="241"/>
      <c r="R65" s="241"/>
      <c r="S65" s="241"/>
      <c r="T65" s="241"/>
      <c r="U65" s="456" t="e">
        <f t="shared" si="27"/>
        <v>#DIV/0!</v>
      </c>
      <c r="V65" s="456" t="e">
        <f t="shared" si="27"/>
        <v>#DIV/0!</v>
      </c>
      <c r="W65" s="456" t="e">
        <f t="shared" si="27"/>
        <v>#DIV/0!</v>
      </c>
      <c r="X65" s="456"/>
      <c r="Y65" s="456"/>
      <c r="Z65" s="456"/>
      <c r="AA65" s="456"/>
      <c r="AB65" s="456"/>
      <c r="AC65" s="456"/>
      <c r="AD65" s="456"/>
      <c r="AE65" s="456"/>
      <c r="AF65" s="456"/>
      <c r="AG65" s="456"/>
      <c r="AH65" s="456"/>
      <c r="AI65" s="456"/>
      <c r="AJ65" s="456"/>
      <c r="AK65" s="456"/>
      <c r="AL65" s="456"/>
      <c r="AM65" s="457" t="e">
        <f t="shared" si="28"/>
        <v>#DIV/0!</v>
      </c>
      <c r="AN65" s="457" t="e">
        <f t="shared" si="28"/>
        <v>#DIV/0!</v>
      </c>
      <c r="AO65" s="457" t="e">
        <f t="shared" si="28"/>
        <v>#DIV/0!</v>
      </c>
      <c r="AP65" s="457" t="e">
        <f t="shared" si="28"/>
        <v>#DIV/0!</v>
      </c>
      <c r="AQ65" s="457" t="e">
        <f t="shared" si="28"/>
        <v>#DIV/0!</v>
      </c>
      <c r="AR65" s="457" t="e">
        <f t="shared" si="28"/>
        <v>#DIV/0!</v>
      </c>
      <c r="AS65" s="457" t="e">
        <f t="shared" si="28"/>
        <v>#DIV/0!</v>
      </c>
      <c r="AT65" s="457" t="e">
        <f t="shared" si="28"/>
        <v>#DIV/0!</v>
      </c>
      <c r="AU65" s="457" t="e">
        <f t="shared" si="28"/>
        <v>#DIV/0!</v>
      </c>
      <c r="AW65" s="223">
        <f>AW60+365</f>
        <v>1825</v>
      </c>
      <c r="AX65" s="223" t="e">
        <f t="shared" si="26"/>
        <v>#DIV/0!</v>
      </c>
      <c r="AY65" s="223" t="e">
        <f t="shared" si="26"/>
        <v>#DIV/0!</v>
      </c>
      <c r="AZ65" s="223" t="e">
        <f t="shared" si="26"/>
        <v>#DIV/0!</v>
      </c>
      <c r="BA65" s="223" t="e">
        <f t="shared" si="26"/>
        <v>#DIV/0!</v>
      </c>
      <c r="BB65" s="223" t="e">
        <f t="shared" si="26"/>
        <v>#DIV/0!</v>
      </c>
      <c r="BC65" s="223" t="e">
        <f t="shared" si="26"/>
        <v>#DIV/0!</v>
      </c>
      <c r="BD65" s="223" t="e">
        <f t="shared" si="26"/>
        <v>#DIV/0!</v>
      </c>
      <c r="BE65" s="223" t="e">
        <f t="shared" si="26"/>
        <v>#DIV/0!</v>
      </c>
      <c r="BF65" s="223" t="e">
        <f t="shared" si="26"/>
        <v>#DIV/0!</v>
      </c>
      <c r="BI65" s="239">
        <v>83</v>
      </c>
      <c r="BJ65" s="239">
        <v>91</v>
      </c>
      <c r="BK65" s="239">
        <v>97</v>
      </c>
      <c r="BL65" s="239">
        <v>85</v>
      </c>
      <c r="BM65" s="239">
        <v>90</v>
      </c>
      <c r="BN65" s="239">
        <v>95</v>
      </c>
      <c r="BO65" s="239">
        <v>83</v>
      </c>
      <c r="BP65" s="239">
        <v>88</v>
      </c>
      <c r="BQ65" s="239">
        <v>93</v>
      </c>
    </row>
    <row r="66" spans="1:69" s="223" customFormat="1" outlineLevel="1" collapsed="1">
      <c r="A66" s="223">
        <f t="shared" ca="1" si="20"/>
        <v>33</v>
      </c>
      <c r="B66" s="240" t="s">
        <v>3101</v>
      </c>
      <c r="C66" s="242" t="e">
        <f>INDEX($AM66:$AU66,1,C$31+(d.Region-1)*3)</f>
        <v>#DIV/0!</v>
      </c>
      <c r="D66" s="242" t="e">
        <f>INDEX($AM66:$AU66,1,D$31+(d.Region-1)*3)</f>
        <v>#DIV/0!</v>
      </c>
      <c r="E66" s="242" t="e">
        <f>INDEX($AM66:$AU66,1,E$31+(d.Region-1)*3)</f>
        <v>#DIV/0!</v>
      </c>
      <c r="F66" s="242"/>
      <c r="G66" s="242"/>
      <c r="H66" s="242"/>
      <c r="I66" s="242"/>
      <c r="J66" s="242"/>
      <c r="K66" s="242"/>
      <c r="L66" s="242"/>
      <c r="M66" s="242"/>
      <c r="N66" s="242"/>
      <c r="O66" s="242"/>
      <c r="P66" s="242"/>
      <c r="Q66" s="242"/>
      <c r="R66" s="242"/>
      <c r="S66" s="242"/>
      <c r="T66" s="242"/>
      <c r="U66" s="456" t="e">
        <f t="shared" si="27"/>
        <v>#DIV/0!</v>
      </c>
      <c r="V66" s="456" t="e">
        <f t="shared" si="27"/>
        <v>#DIV/0!</v>
      </c>
      <c r="W66" s="456" t="e">
        <f t="shared" si="27"/>
        <v>#DIV/0!</v>
      </c>
      <c r="X66" s="456"/>
      <c r="Y66" s="456"/>
      <c r="Z66" s="456"/>
      <c r="AA66" s="456"/>
      <c r="AB66" s="456"/>
      <c r="AC66" s="456"/>
      <c r="AD66" s="456"/>
      <c r="AE66" s="456"/>
      <c r="AF66" s="456"/>
      <c r="AG66" s="456"/>
      <c r="AH66" s="456"/>
      <c r="AI66" s="456"/>
      <c r="AJ66" s="456"/>
      <c r="AK66" s="456"/>
      <c r="AL66" s="456"/>
      <c r="AM66" s="457" t="e">
        <f t="shared" si="28"/>
        <v>#DIV/0!</v>
      </c>
      <c r="AN66" s="457" t="e">
        <f t="shared" si="28"/>
        <v>#DIV/0!</v>
      </c>
      <c r="AO66" s="457" t="e">
        <f t="shared" si="28"/>
        <v>#DIV/0!</v>
      </c>
      <c r="AP66" s="457" t="e">
        <f t="shared" si="28"/>
        <v>#DIV/0!</v>
      </c>
      <c r="AQ66" s="457" t="e">
        <f t="shared" si="28"/>
        <v>#DIV/0!</v>
      </c>
      <c r="AR66" s="457" t="e">
        <f t="shared" si="28"/>
        <v>#DIV/0!</v>
      </c>
      <c r="AS66" s="457" t="e">
        <f t="shared" si="28"/>
        <v>#DIV/0!</v>
      </c>
      <c r="AT66" s="457" t="e">
        <f t="shared" si="28"/>
        <v>#DIV/0!</v>
      </c>
      <c r="AU66" s="457" t="e">
        <f t="shared" si="28"/>
        <v>#DIV/0!</v>
      </c>
      <c r="AW66" s="223">
        <f>AW61+365</f>
        <v>1825</v>
      </c>
      <c r="AX66" s="223" t="e">
        <f t="shared" si="26"/>
        <v>#DIV/0!</v>
      </c>
      <c r="AY66" s="223" t="e">
        <f t="shared" si="26"/>
        <v>#DIV/0!</v>
      </c>
      <c r="AZ66" s="223" t="e">
        <f t="shared" si="26"/>
        <v>#DIV/0!</v>
      </c>
      <c r="BA66" s="223" t="e">
        <f t="shared" si="26"/>
        <v>#DIV/0!</v>
      </c>
      <c r="BB66" s="223" t="e">
        <f t="shared" si="26"/>
        <v>#DIV/0!</v>
      </c>
      <c r="BC66" s="223" t="e">
        <f t="shared" si="26"/>
        <v>#DIV/0!</v>
      </c>
      <c r="BD66" s="223" t="e">
        <f t="shared" si="26"/>
        <v>#DIV/0!</v>
      </c>
      <c r="BE66" s="223" t="e">
        <f t="shared" si="26"/>
        <v>#DIV/0!</v>
      </c>
      <c r="BF66" s="223" t="e">
        <f t="shared" si="26"/>
        <v>#DIV/0!</v>
      </c>
      <c r="BI66" s="239">
        <v>99</v>
      </c>
      <c r="BJ66" s="239">
        <v>107</v>
      </c>
      <c r="BK66" s="239">
        <v>113</v>
      </c>
      <c r="BL66" s="239">
        <v>101</v>
      </c>
      <c r="BM66" s="239">
        <v>106</v>
      </c>
      <c r="BN66" s="239">
        <v>111</v>
      </c>
      <c r="BO66" s="239">
        <v>99</v>
      </c>
      <c r="BP66" s="239">
        <v>104</v>
      </c>
      <c r="BQ66" s="239">
        <v>109</v>
      </c>
    </row>
    <row r="67" spans="1:69" outlineLevel="1">
      <c r="B67" s="250"/>
      <c r="C67" s="251" t="s">
        <v>532</v>
      </c>
      <c r="D67" s="252"/>
      <c r="E67" s="253"/>
      <c r="F67" s="251" t="s">
        <v>1034</v>
      </c>
      <c r="G67" s="251"/>
      <c r="H67" s="27"/>
      <c r="I67" s="27"/>
      <c r="J67" s="27"/>
      <c r="K67" s="27"/>
      <c r="L67" s="27"/>
      <c r="M67" s="27"/>
      <c r="N67" s="27"/>
      <c r="O67" s="27"/>
      <c r="P67" s="27"/>
      <c r="Q67" s="27"/>
      <c r="R67" s="27"/>
      <c r="S67" s="27"/>
      <c r="T67" s="27"/>
    </row>
    <row r="68" spans="1:69" outlineLevel="1">
      <c r="B68" s="254" t="s">
        <v>1057</v>
      </c>
      <c r="C68" s="255">
        <v>2</v>
      </c>
      <c r="D68" s="255">
        <v>24</v>
      </c>
      <c r="E68" s="223"/>
      <c r="F68" s="256">
        <f>i.TOLoffset_r1*6</f>
        <v>12</v>
      </c>
      <c r="G68" s="256">
        <f>i.TOLoffset_r2*6</f>
        <v>144</v>
      </c>
      <c r="H68" s="27"/>
      <c r="I68" s="27"/>
      <c r="J68" s="27"/>
      <c r="K68" s="27"/>
      <c r="L68" s="27"/>
      <c r="M68" s="27"/>
      <c r="N68" s="27"/>
      <c r="O68" s="27"/>
      <c r="P68" s="27"/>
      <c r="Q68" s="27"/>
      <c r="R68" s="27"/>
      <c r="S68" s="27"/>
      <c r="T68" s="27"/>
    </row>
    <row r="69" spans="1:69" collapsed="1"/>
    <row r="70" spans="1:69">
      <c r="A70" s="164" t="s">
        <v>891</v>
      </c>
    </row>
    <row r="71" spans="1:69" ht="16.5" outlineLevel="1">
      <c r="B71" s="53" t="s">
        <v>631</v>
      </c>
      <c r="C71" s="501" t="s">
        <v>1965</v>
      </c>
      <c r="D71" s="56"/>
      <c r="E71" s="56"/>
      <c r="F71" s="56"/>
      <c r="G71" s="56"/>
      <c r="H71" s="56"/>
      <c r="I71" s="56"/>
      <c r="J71" s="56"/>
      <c r="K71" s="56"/>
      <c r="L71" s="56"/>
      <c r="M71" s="55" t="s">
        <v>591</v>
      </c>
      <c r="N71" s="55"/>
      <c r="O71" s="55"/>
      <c r="P71" s="55"/>
      <c r="Q71" s="55"/>
      <c r="R71" s="55"/>
      <c r="S71" s="55"/>
      <c r="T71" s="55"/>
      <c r="U71" s="55"/>
      <c r="V71" s="55"/>
      <c r="W71" s="55" t="s">
        <v>592</v>
      </c>
      <c r="X71" s="55"/>
      <c r="Y71" s="55"/>
      <c r="Z71" s="55"/>
      <c r="AA71" s="55"/>
      <c r="AB71" s="55"/>
      <c r="AC71" s="55"/>
      <c r="AD71" s="55"/>
      <c r="AE71" s="55"/>
      <c r="AF71" s="55"/>
      <c r="AG71" s="55" t="s">
        <v>630</v>
      </c>
      <c r="AH71" s="55"/>
      <c r="AI71" s="55"/>
      <c r="AJ71" s="55"/>
      <c r="AK71" s="55"/>
      <c r="AL71" s="55"/>
      <c r="AM71" s="55"/>
      <c r="AN71" s="55"/>
      <c r="AO71" s="55"/>
      <c r="AP71" s="55"/>
      <c r="AQ71" s="55" t="s">
        <v>2086</v>
      </c>
      <c r="AR71" s="55"/>
      <c r="AS71" s="55"/>
      <c r="AT71" s="55"/>
      <c r="AU71" s="55"/>
      <c r="AV71" s="55"/>
      <c r="AW71" s="55"/>
      <c r="AX71" s="55"/>
      <c r="AY71" s="55"/>
      <c r="AZ71" s="55"/>
      <c r="BA71" s="55" t="s">
        <v>1967</v>
      </c>
      <c r="BB71" s="55"/>
      <c r="BC71" s="55"/>
      <c r="BD71" s="55"/>
      <c r="BE71" s="55"/>
      <c r="BF71" s="55"/>
      <c r="BG71" s="55"/>
      <c r="BH71" s="55"/>
      <c r="BI71" s="55"/>
      <c r="BJ71" s="55"/>
    </row>
    <row r="72" spans="1:69" ht="36" outlineLevel="1">
      <c r="B72" s="53"/>
      <c r="C72" s="56" t="s">
        <v>632</v>
      </c>
      <c r="D72" s="56" t="s">
        <v>633</v>
      </c>
      <c r="E72" s="56" t="s">
        <v>634</v>
      </c>
      <c r="F72" s="56" t="s">
        <v>749</v>
      </c>
      <c r="G72" s="56" t="s">
        <v>750</v>
      </c>
      <c r="H72" s="56" t="s">
        <v>635</v>
      </c>
      <c r="I72" s="56" t="s">
        <v>636</v>
      </c>
      <c r="J72" s="56" t="s">
        <v>637</v>
      </c>
      <c r="K72" s="56" t="s">
        <v>1964</v>
      </c>
      <c r="L72" s="56"/>
      <c r="M72" s="56" t="s">
        <v>632</v>
      </c>
      <c r="N72" s="56" t="s">
        <v>633</v>
      </c>
      <c r="O72" s="56" t="s">
        <v>634</v>
      </c>
      <c r="P72" s="56" t="s">
        <v>749</v>
      </c>
      <c r="Q72" s="56" t="s">
        <v>2171</v>
      </c>
      <c r="R72" s="56" t="s">
        <v>2170</v>
      </c>
      <c r="S72" s="56" t="s">
        <v>2172</v>
      </c>
      <c r="T72" s="56" t="s">
        <v>2173</v>
      </c>
      <c r="U72" s="56" t="s">
        <v>1964</v>
      </c>
      <c r="V72" s="56"/>
      <c r="W72" s="56" t="s">
        <v>632</v>
      </c>
      <c r="X72" s="56" t="s">
        <v>633</v>
      </c>
      <c r="Y72" s="56" t="s">
        <v>634</v>
      </c>
      <c r="Z72" s="56" t="s">
        <v>749</v>
      </c>
      <c r="AA72" s="56" t="s">
        <v>2171</v>
      </c>
      <c r="AB72" s="56" t="s">
        <v>2170</v>
      </c>
      <c r="AC72" s="56" t="s">
        <v>2172</v>
      </c>
      <c r="AD72" s="56" t="s">
        <v>2173</v>
      </c>
      <c r="AE72" s="56" t="s">
        <v>1964</v>
      </c>
      <c r="AF72" s="56"/>
      <c r="AG72" s="56" t="s">
        <v>632</v>
      </c>
      <c r="AH72" s="56" t="s">
        <v>633</v>
      </c>
      <c r="AI72" s="56" t="s">
        <v>634</v>
      </c>
      <c r="AJ72" s="56" t="s">
        <v>749</v>
      </c>
      <c r="AK72" s="56" t="s">
        <v>2171</v>
      </c>
      <c r="AL72" s="56" t="s">
        <v>2170</v>
      </c>
      <c r="AM72" s="56" t="s">
        <v>2172</v>
      </c>
      <c r="AN72" s="56" t="s">
        <v>2173</v>
      </c>
      <c r="AO72" s="56" t="s">
        <v>1964</v>
      </c>
      <c r="AP72" s="56"/>
      <c r="AQ72" s="56" t="s">
        <v>632</v>
      </c>
      <c r="AR72" s="56" t="s">
        <v>633</v>
      </c>
      <c r="AS72" s="56" t="s">
        <v>634</v>
      </c>
      <c r="AT72" s="56" t="s">
        <v>749</v>
      </c>
      <c r="AU72" s="56" t="s">
        <v>2171</v>
      </c>
      <c r="AV72" s="56" t="s">
        <v>2170</v>
      </c>
      <c r="AW72" s="56" t="s">
        <v>2172</v>
      </c>
      <c r="AX72" s="56" t="s">
        <v>2173</v>
      </c>
      <c r="AY72" s="56" t="s">
        <v>1964</v>
      </c>
      <c r="AZ72" s="56"/>
      <c r="BA72" s="56" t="s">
        <v>632</v>
      </c>
      <c r="BB72" s="56" t="s">
        <v>633</v>
      </c>
      <c r="BC72" s="56" t="s">
        <v>634</v>
      </c>
      <c r="BD72" s="56" t="s">
        <v>749</v>
      </c>
      <c r="BE72" s="56" t="s">
        <v>2171</v>
      </c>
      <c r="BF72" s="56" t="s">
        <v>2170</v>
      </c>
      <c r="BG72" s="56" t="s">
        <v>2172</v>
      </c>
      <c r="BH72" s="56" t="s">
        <v>2173</v>
      </c>
      <c r="BI72" s="56" t="s">
        <v>1964</v>
      </c>
      <c r="BJ72" s="56"/>
    </row>
    <row r="73" spans="1:69" outlineLevel="1">
      <c r="B73" s="44" t="s">
        <v>689</v>
      </c>
      <c r="C73" s="496">
        <f t="shared" ref="C73:K78" si="29">CHOOSE(d.Region,M73,W73,AG73,AQ73,BA73)</f>
        <v>0</v>
      </c>
      <c r="D73" s="496">
        <f t="shared" si="29"/>
        <v>0</v>
      </c>
      <c r="E73" s="496">
        <f t="shared" si="29"/>
        <v>0</v>
      </c>
      <c r="F73" s="496">
        <f t="shared" si="29"/>
        <v>0</v>
      </c>
      <c r="G73" s="496" t="b">
        <f t="shared" si="29"/>
        <v>1</v>
      </c>
      <c r="H73" s="496" t="b">
        <f t="shared" si="29"/>
        <v>0</v>
      </c>
      <c r="I73" s="496" t="b">
        <f t="shared" si="29"/>
        <v>0</v>
      </c>
      <c r="J73" s="496" t="b">
        <f t="shared" si="29"/>
        <v>0</v>
      </c>
      <c r="K73" s="496">
        <f t="shared" si="29"/>
        <v>0.5</v>
      </c>
      <c r="L73" s="496"/>
      <c r="M73" s="596"/>
      <c r="N73" s="596"/>
      <c r="O73" s="596"/>
      <c r="P73" s="596"/>
      <c r="Q73" s="596" t="b">
        <v>1</v>
      </c>
      <c r="R73" s="596" t="b">
        <v>1</v>
      </c>
      <c r="S73" s="596" t="b">
        <v>0</v>
      </c>
      <c r="T73" s="597" t="b">
        <v>0</v>
      </c>
      <c r="U73" s="598" t="s">
        <v>30</v>
      </c>
      <c r="V73" s="598"/>
      <c r="W73" s="596"/>
      <c r="X73" s="596"/>
      <c r="Y73" s="596"/>
      <c r="Z73" s="596"/>
      <c r="AA73" s="596" t="b">
        <v>1</v>
      </c>
      <c r="AB73" s="596" t="b">
        <v>0</v>
      </c>
      <c r="AC73" s="596" t="b">
        <v>0</v>
      </c>
      <c r="AD73" s="597" t="b">
        <v>0</v>
      </c>
      <c r="AE73" s="598">
        <v>0.5</v>
      </c>
      <c r="AF73" s="598"/>
      <c r="AG73" s="596"/>
      <c r="AH73" s="596"/>
      <c r="AI73" s="596"/>
      <c r="AJ73" s="596"/>
      <c r="AK73" s="596" t="b">
        <v>1</v>
      </c>
      <c r="AL73" s="596" t="b">
        <v>1</v>
      </c>
      <c r="AM73" s="596" t="b">
        <v>0</v>
      </c>
      <c r="AN73" s="597" t="b">
        <v>0</v>
      </c>
      <c r="AO73" s="598" t="s">
        <v>30</v>
      </c>
      <c r="AP73" s="598"/>
      <c r="AQ73" s="596"/>
      <c r="AR73" s="596"/>
      <c r="AS73" s="596"/>
      <c r="AT73" s="596"/>
      <c r="AU73" s="596" t="b">
        <v>1</v>
      </c>
      <c r="AV73" s="596" t="b">
        <v>0</v>
      </c>
      <c r="AW73" s="596" t="b">
        <v>0</v>
      </c>
      <c r="AX73" s="597" t="b">
        <v>0</v>
      </c>
      <c r="AY73" s="598" t="s">
        <v>30</v>
      </c>
      <c r="AZ73" s="598"/>
      <c r="BA73" s="596"/>
      <c r="BB73" s="596"/>
      <c r="BC73" s="596"/>
      <c r="BD73" s="596"/>
      <c r="BE73" s="596" t="b">
        <v>1</v>
      </c>
      <c r="BF73" s="596" t="b">
        <v>0</v>
      </c>
      <c r="BG73" s="596" t="b">
        <v>0</v>
      </c>
      <c r="BH73" s="597" t="b">
        <v>0</v>
      </c>
      <c r="BI73" s="598">
        <v>0.5</v>
      </c>
      <c r="BJ73" s="598"/>
    </row>
    <row r="74" spans="1:69" outlineLevel="1">
      <c r="B74" s="45" t="s">
        <v>530</v>
      </c>
      <c r="C74" s="497">
        <f t="shared" si="29"/>
        <v>0</v>
      </c>
      <c r="D74" s="497">
        <f t="shared" si="29"/>
        <v>0</v>
      </c>
      <c r="E74" s="497">
        <f t="shared" si="29"/>
        <v>0</v>
      </c>
      <c r="F74" s="497">
        <f t="shared" si="29"/>
        <v>0</v>
      </c>
      <c r="G74" s="497" t="b">
        <f t="shared" si="29"/>
        <v>1</v>
      </c>
      <c r="H74" s="497" t="b">
        <f t="shared" si="29"/>
        <v>0</v>
      </c>
      <c r="I74" s="497" t="b">
        <f t="shared" si="29"/>
        <v>0</v>
      </c>
      <c r="J74" s="497" t="b">
        <f t="shared" si="29"/>
        <v>0</v>
      </c>
      <c r="K74" s="497">
        <f t="shared" si="29"/>
        <v>0.5</v>
      </c>
      <c r="L74" s="497"/>
      <c r="M74" s="599"/>
      <c r="N74" s="599"/>
      <c r="O74" s="599"/>
      <c r="P74" s="599"/>
      <c r="Q74" s="599" t="b">
        <v>1</v>
      </c>
      <c r="R74" s="599" t="b">
        <v>1</v>
      </c>
      <c r="S74" s="599" t="b">
        <v>0</v>
      </c>
      <c r="T74" s="600" t="b">
        <v>0</v>
      </c>
      <c r="U74" s="601" t="s">
        <v>30</v>
      </c>
      <c r="V74" s="601"/>
      <c r="W74" s="599"/>
      <c r="X74" s="599"/>
      <c r="Y74" s="599"/>
      <c r="Z74" s="599"/>
      <c r="AA74" s="599" t="b">
        <v>1</v>
      </c>
      <c r="AB74" s="599" t="b">
        <v>0</v>
      </c>
      <c r="AC74" s="599" t="b">
        <v>0</v>
      </c>
      <c r="AD74" s="600" t="b">
        <v>0</v>
      </c>
      <c r="AE74" s="601">
        <v>0.5</v>
      </c>
      <c r="AF74" s="601"/>
      <c r="AG74" s="599"/>
      <c r="AH74" s="599"/>
      <c r="AI74" s="599"/>
      <c r="AJ74" s="599"/>
      <c r="AK74" s="599" t="b">
        <v>1</v>
      </c>
      <c r="AL74" s="599" t="b">
        <v>1</v>
      </c>
      <c r="AM74" s="599" t="b">
        <v>0</v>
      </c>
      <c r="AN74" s="600" t="b">
        <v>0</v>
      </c>
      <c r="AO74" s="601" t="s">
        <v>30</v>
      </c>
      <c r="AP74" s="601"/>
      <c r="AQ74" s="599"/>
      <c r="AR74" s="599"/>
      <c r="AS74" s="599"/>
      <c r="AT74" s="599"/>
      <c r="AU74" s="599" t="b">
        <v>1</v>
      </c>
      <c r="AV74" s="599" t="b">
        <v>0</v>
      </c>
      <c r="AW74" s="599" t="b">
        <v>0</v>
      </c>
      <c r="AX74" s="600" t="b">
        <v>0</v>
      </c>
      <c r="AY74" s="601" t="s">
        <v>30</v>
      </c>
      <c r="AZ74" s="601"/>
      <c r="BA74" s="599"/>
      <c r="BB74" s="599"/>
      <c r="BC74" s="599"/>
      <c r="BD74" s="599"/>
      <c r="BE74" s="599" t="b">
        <v>1</v>
      </c>
      <c r="BF74" s="599" t="b">
        <v>0</v>
      </c>
      <c r="BG74" s="599" t="b">
        <v>0</v>
      </c>
      <c r="BH74" s="600" t="b">
        <v>0</v>
      </c>
      <c r="BI74" s="601">
        <v>0.5</v>
      </c>
      <c r="BJ74" s="601"/>
    </row>
    <row r="75" spans="1:69" outlineLevel="1">
      <c r="B75" s="46" t="s">
        <v>382</v>
      </c>
      <c r="C75" s="498">
        <f t="shared" si="29"/>
        <v>0</v>
      </c>
      <c r="D75" s="498">
        <f t="shared" si="29"/>
        <v>0</v>
      </c>
      <c r="E75" s="498">
        <f t="shared" si="29"/>
        <v>0</v>
      </c>
      <c r="F75" s="498">
        <f t="shared" si="29"/>
        <v>0</v>
      </c>
      <c r="G75" s="498" t="b">
        <f t="shared" si="29"/>
        <v>1</v>
      </c>
      <c r="H75" s="498" t="b">
        <f t="shared" si="29"/>
        <v>0</v>
      </c>
      <c r="I75" s="498" t="b">
        <f t="shared" si="29"/>
        <v>0</v>
      </c>
      <c r="J75" s="498" t="b">
        <f t="shared" si="29"/>
        <v>0</v>
      </c>
      <c r="K75" s="498">
        <f t="shared" si="29"/>
        <v>0.5</v>
      </c>
      <c r="L75" s="498"/>
      <c r="M75" s="602"/>
      <c r="N75" s="602"/>
      <c r="O75" s="602"/>
      <c r="P75" s="602"/>
      <c r="Q75" s="602" t="b">
        <v>1</v>
      </c>
      <c r="R75" s="602" t="b">
        <v>1</v>
      </c>
      <c r="S75" s="602" t="b">
        <v>0</v>
      </c>
      <c r="T75" s="603" t="b">
        <v>0</v>
      </c>
      <c r="U75" s="604" t="s">
        <v>30</v>
      </c>
      <c r="V75" s="604"/>
      <c r="W75" s="602"/>
      <c r="X75" s="602"/>
      <c r="Y75" s="602"/>
      <c r="Z75" s="602"/>
      <c r="AA75" s="602" t="b">
        <v>1</v>
      </c>
      <c r="AB75" s="602" t="b">
        <v>0</v>
      </c>
      <c r="AC75" s="602" t="b">
        <v>0</v>
      </c>
      <c r="AD75" s="603" t="b">
        <v>0</v>
      </c>
      <c r="AE75" s="604">
        <v>0.5</v>
      </c>
      <c r="AF75" s="604"/>
      <c r="AG75" s="602"/>
      <c r="AH75" s="602"/>
      <c r="AI75" s="602"/>
      <c r="AJ75" s="602"/>
      <c r="AK75" s="602" t="b">
        <v>1</v>
      </c>
      <c r="AL75" s="602" t="b">
        <v>1</v>
      </c>
      <c r="AM75" s="602" t="b">
        <v>0</v>
      </c>
      <c r="AN75" s="603" t="b">
        <v>0</v>
      </c>
      <c r="AO75" s="604" t="s">
        <v>30</v>
      </c>
      <c r="AP75" s="604"/>
      <c r="AQ75" s="602"/>
      <c r="AR75" s="602"/>
      <c r="AS75" s="602"/>
      <c r="AT75" s="602"/>
      <c r="AU75" s="602" t="b">
        <v>1</v>
      </c>
      <c r="AV75" s="602" t="b">
        <v>0</v>
      </c>
      <c r="AW75" s="602" t="b">
        <v>0</v>
      </c>
      <c r="AX75" s="603" t="b">
        <v>0</v>
      </c>
      <c r="AY75" s="604" t="s">
        <v>30</v>
      </c>
      <c r="AZ75" s="604"/>
      <c r="BA75" s="602"/>
      <c r="BB75" s="602"/>
      <c r="BC75" s="602"/>
      <c r="BD75" s="602"/>
      <c r="BE75" s="602" t="b">
        <v>1</v>
      </c>
      <c r="BF75" s="602" t="b">
        <v>0</v>
      </c>
      <c r="BG75" s="602" t="b">
        <v>0</v>
      </c>
      <c r="BH75" s="603" t="b">
        <v>0</v>
      </c>
      <c r="BI75" s="604">
        <v>0.5</v>
      </c>
      <c r="BJ75" s="604"/>
    </row>
    <row r="76" spans="1:69" outlineLevel="1">
      <c r="B76" s="44" t="s">
        <v>690</v>
      </c>
      <c r="C76" s="499">
        <f t="shared" si="29"/>
        <v>0</v>
      </c>
      <c r="D76" s="499">
        <f t="shared" si="29"/>
        <v>0</v>
      </c>
      <c r="E76" s="499">
        <f t="shared" si="29"/>
        <v>0</v>
      </c>
      <c r="F76" s="499">
        <f t="shared" si="29"/>
        <v>0</v>
      </c>
      <c r="G76" s="499" t="b">
        <f t="shared" si="29"/>
        <v>1</v>
      </c>
      <c r="H76" s="499" t="b">
        <f t="shared" si="29"/>
        <v>0</v>
      </c>
      <c r="I76" s="499" t="b">
        <f t="shared" si="29"/>
        <v>0</v>
      </c>
      <c r="J76" s="499" t="b">
        <f t="shared" si="29"/>
        <v>0</v>
      </c>
      <c r="K76" s="499">
        <f t="shared" si="29"/>
        <v>0.5</v>
      </c>
      <c r="L76" s="499"/>
      <c r="M76" s="605"/>
      <c r="N76" s="605"/>
      <c r="O76" s="605"/>
      <c r="P76" s="605"/>
      <c r="Q76" s="605" t="b">
        <v>1</v>
      </c>
      <c r="R76" s="605" t="b">
        <v>1</v>
      </c>
      <c r="S76" s="605" t="b">
        <v>0</v>
      </c>
      <c r="T76" s="606" t="b">
        <v>0</v>
      </c>
      <c r="U76" s="607" t="s">
        <v>30</v>
      </c>
      <c r="V76" s="607"/>
      <c r="W76" s="605"/>
      <c r="X76" s="605"/>
      <c r="Y76" s="605"/>
      <c r="Z76" s="605"/>
      <c r="AA76" s="605" t="b">
        <v>1</v>
      </c>
      <c r="AB76" s="605" t="b">
        <v>0</v>
      </c>
      <c r="AC76" s="605" t="b">
        <v>0</v>
      </c>
      <c r="AD76" s="606" t="b">
        <v>0</v>
      </c>
      <c r="AE76" s="607">
        <v>0.5</v>
      </c>
      <c r="AF76" s="607"/>
      <c r="AG76" s="605"/>
      <c r="AH76" s="605"/>
      <c r="AI76" s="605"/>
      <c r="AJ76" s="605"/>
      <c r="AK76" s="605" t="b">
        <v>1</v>
      </c>
      <c r="AL76" s="605" t="b">
        <v>1</v>
      </c>
      <c r="AM76" s="605" t="b">
        <v>0</v>
      </c>
      <c r="AN76" s="606" t="b">
        <v>0</v>
      </c>
      <c r="AO76" s="607" t="s">
        <v>30</v>
      </c>
      <c r="AP76" s="607"/>
      <c r="AQ76" s="605"/>
      <c r="AR76" s="605"/>
      <c r="AS76" s="605"/>
      <c r="AT76" s="605"/>
      <c r="AU76" s="605" t="b">
        <v>1</v>
      </c>
      <c r="AV76" s="605" t="b">
        <v>0</v>
      </c>
      <c r="AW76" s="605" t="b">
        <v>0</v>
      </c>
      <c r="AX76" s="606" t="b">
        <v>0</v>
      </c>
      <c r="AY76" s="607" t="s">
        <v>30</v>
      </c>
      <c r="AZ76" s="607"/>
      <c r="BA76" s="605"/>
      <c r="BB76" s="605"/>
      <c r="BC76" s="605"/>
      <c r="BD76" s="605"/>
      <c r="BE76" s="605" t="b">
        <v>1</v>
      </c>
      <c r="BF76" s="605" t="b">
        <v>0</v>
      </c>
      <c r="BG76" s="605" t="b">
        <v>0</v>
      </c>
      <c r="BH76" s="606" t="b">
        <v>0</v>
      </c>
      <c r="BI76" s="607">
        <v>0.5</v>
      </c>
      <c r="BJ76" s="607"/>
    </row>
    <row r="77" spans="1:69" outlineLevel="1">
      <c r="B77" s="45" t="s">
        <v>530</v>
      </c>
      <c r="C77" s="497">
        <f t="shared" si="29"/>
        <v>0</v>
      </c>
      <c r="D77" s="497">
        <f t="shared" si="29"/>
        <v>0</v>
      </c>
      <c r="E77" s="497">
        <f t="shared" si="29"/>
        <v>0</v>
      </c>
      <c r="F77" s="497">
        <f t="shared" si="29"/>
        <v>0</v>
      </c>
      <c r="G77" s="497" t="b">
        <f t="shared" si="29"/>
        <v>1</v>
      </c>
      <c r="H77" s="497" t="b">
        <f t="shared" si="29"/>
        <v>0</v>
      </c>
      <c r="I77" s="497" t="b">
        <f t="shared" si="29"/>
        <v>0</v>
      </c>
      <c r="J77" s="497" t="b">
        <f t="shared" si="29"/>
        <v>0</v>
      </c>
      <c r="K77" s="497">
        <f t="shared" si="29"/>
        <v>0.5</v>
      </c>
      <c r="L77" s="497"/>
      <c r="M77" s="599"/>
      <c r="N77" s="599"/>
      <c r="O77" s="599"/>
      <c r="P77" s="599"/>
      <c r="Q77" s="599" t="b">
        <v>1</v>
      </c>
      <c r="R77" s="599" t="b">
        <v>1</v>
      </c>
      <c r="S77" s="599" t="b">
        <v>0</v>
      </c>
      <c r="T77" s="600" t="b">
        <v>0</v>
      </c>
      <c r="U77" s="601" t="s">
        <v>30</v>
      </c>
      <c r="V77" s="601"/>
      <c r="W77" s="599"/>
      <c r="X77" s="599"/>
      <c r="Y77" s="599"/>
      <c r="Z77" s="599"/>
      <c r="AA77" s="599" t="b">
        <v>1</v>
      </c>
      <c r="AB77" s="599" t="b">
        <v>0</v>
      </c>
      <c r="AC77" s="599" t="b">
        <v>0</v>
      </c>
      <c r="AD77" s="600" t="b">
        <v>0</v>
      </c>
      <c r="AE77" s="601">
        <v>0.5</v>
      </c>
      <c r="AF77" s="601"/>
      <c r="AG77" s="599"/>
      <c r="AH77" s="599"/>
      <c r="AI77" s="599"/>
      <c r="AJ77" s="599"/>
      <c r="AK77" s="599" t="b">
        <v>1</v>
      </c>
      <c r="AL77" s="599" t="b">
        <v>1</v>
      </c>
      <c r="AM77" s="599" t="b">
        <v>0</v>
      </c>
      <c r="AN77" s="600" t="b">
        <v>0</v>
      </c>
      <c r="AO77" s="601" t="s">
        <v>30</v>
      </c>
      <c r="AP77" s="601"/>
      <c r="AQ77" s="599"/>
      <c r="AR77" s="599"/>
      <c r="AS77" s="599"/>
      <c r="AT77" s="599"/>
      <c r="AU77" s="599" t="b">
        <v>1</v>
      </c>
      <c r="AV77" s="599" t="b">
        <v>0</v>
      </c>
      <c r="AW77" s="599" t="b">
        <v>0</v>
      </c>
      <c r="AX77" s="600" t="b">
        <v>0</v>
      </c>
      <c r="AY77" s="601" t="s">
        <v>30</v>
      </c>
      <c r="AZ77" s="601"/>
      <c r="BA77" s="599"/>
      <c r="BB77" s="599"/>
      <c r="BC77" s="599"/>
      <c r="BD77" s="599"/>
      <c r="BE77" s="599" t="b">
        <v>1</v>
      </c>
      <c r="BF77" s="599" t="b">
        <v>0</v>
      </c>
      <c r="BG77" s="599" t="b">
        <v>0</v>
      </c>
      <c r="BH77" s="600" t="b">
        <v>0</v>
      </c>
      <c r="BI77" s="601">
        <v>0.5</v>
      </c>
      <c r="BJ77" s="601"/>
    </row>
    <row r="78" spans="1:69" outlineLevel="1">
      <c r="B78" s="46" t="s">
        <v>382</v>
      </c>
      <c r="C78" s="500">
        <f t="shared" si="29"/>
        <v>0</v>
      </c>
      <c r="D78" s="500">
        <f t="shared" si="29"/>
        <v>0</v>
      </c>
      <c r="E78" s="500">
        <f t="shared" si="29"/>
        <v>0</v>
      </c>
      <c r="F78" s="500">
        <f t="shared" si="29"/>
        <v>0</v>
      </c>
      <c r="G78" s="500" t="b">
        <f t="shared" si="29"/>
        <v>1</v>
      </c>
      <c r="H78" s="500" t="b">
        <f t="shared" si="29"/>
        <v>0</v>
      </c>
      <c r="I78" s="500" t="b">
        <f t="shared" si="29"/>
        <v>0</v>
      </c>
      <c r="J78" s="500" t="b">
        <f t="shared" si="29"/>
        <v>0</v>
      </c>
      <c r="K78" s="500">
        <f t="shared" si="29"/>
        <v>0.5</v>
      </c>
      <c r="L78" s="500"/>
      <c r="M78" s="608"/>
      <c r="N78" s="608"/>
      <c r="O78" s="608"/>
      <c r="P78" s="608"/>
      <c r="Q78" s="608" t="b">
        <v>1</v>
      </c>
      <c r="R78" s="608" t="b">
        <v>1</v>
      </c>
      <c r="S78" s="608" t="b">
        <v>0</v>
      </c>
      <c r="T78" s="609" t="b">
        <v>0</v>
      </c>
      <c r="U78" s="610" t="s">
        <v>30</v>
      </c>
      <c r="V78" s="610"/>
      <c r="W78" s="608"/>
      <c r="X78" s="608"/>
      <c r="Y78" s="608"/>
      <c r="Z78" s="608"/>
      <c r="AA78" s="608" t="b">
        <v>1</v>
      </c>
      <c r="AB78" s="608" t="b">
        <v>0</v>
      </c>
      <c r="AC78" s="608" t="b">
        <v>0</v>
      </c>
      <c r="AD78" s="609" t="b">
        <v>0</v>
      </c>
      <c r="AE78" s="610">
        <v>0.5</v>
      </c>
      <c r="AF78" s="610"/>
      <c r="AG78" s="608"/>
      <c r="AH78" s="608"/>
      <c r="AI78" s="608"/>
      <c r="AJ78" s="602"/>
      <c r="AK78" s="608" t="b">
        <v>1</v>
      </c>
      <c r="AL78" s="608" t="b">
        <v>1</v>
      </c>
      <c r="AM78" s="608" t="b">
        <v>0</v>
      </c>
      <c r="AN78" s="609" t="b">
        <v>0</v>
      </c>
      <c r="AO78" s="610" t="s">
        <v>30</v>
      </c>
      <c r="AP78" s="610"/>
      <c r="AQ78" s="608"/>
      <c r="AR78" s="608"/>
      <c r="AS78" s="608"/>
      <c r="AT78" s="602"/>
      <c r="AU78" s="608" t="b">
        <v>1</v>
      </c>
      <c r="AV78" s="608" t="b">
        <v>0</v>
      </c>
      <c r="AW78" s="608" t="b">
        <v>0</v>
      </c>
      <c r="AX78" s="609" t="b">
        <v>0</v>
      </c>
      <c r="AY78" s="610" t="s">
        <v>30</v>
      </c>
      <c r="AZ78" s="610"/>
      <c r="BA78" s="608"/>
      <c r="BB78" s="608"/>
      <c r="BC78" s="608"/>
      <c r="BD78" s="608"/>
      <c r="BE78" s="608" t="b">
        <v>1</v>
      </c>
      <c r="BF78" s="608" t="b">
        <v>0</v>
      </c>
      <c r="BG78" s="608" t="b">
        <v>0</v>
      </c>
      <c r="BH78" s="609" t="b">
        <v>0</v>
      </c>
      <c r="BI78" s="610">
        <v>0.5</v>
      </c>
      <c r="BJ78" s="610"/>
    </row>
    <row r="79" spans="1:69" outlineLevel="1" collapsed="1"/>
    <row r="80" spans="1:69" outlineLevel="1">
      <c r="B80" t="s">
        <v>1164</v>
      </c>
      <c r="C80" s="18">
        <v>0</v>
      </c>
      <c r="D80" s="18">
        <v>1</v>
      </c>
      <c r="E80" s="18">
        <v>2</v>
      </c>
      <c r="F80" s="18">
        <v>3</v>
      </c>
      <c r="G80" s="18">
        <v>4</v>
      </c>
      <c r="H80" s="18">
        <v>5</v>
      </c>
      <c r="I80" s="18">
        <v>6</v>
      </c>
      <c r="J80" s="18"/>
      <c r="M80" s="18">
        <v>0</v>
      </c>
      <c r="N80" s="18">
        <v>1</v>
      </c>
      <c r="O80" s="18">
        <v>2</v>
      </c>
      <c r="P80" s="18">
        <v>3</v>
      </c>
      <c r="Q80" s="18">
        <v>4</v>
      </c>
      <c r="R80" s="18">
        <v>5</v>
      </c>
      <c r="S80" s="18">
        <v>6</v>
      </c>
    </row>
    <row r="81" spans="1:60" outlineLevel="1">
      <c r="C81" s="18" t="s">
        <v>1157</v>
      </c>
      <c r="D81" s="18" t="s">
        <v>1158</v>
      </c>
      <c r="E81" s="18" t="s">
        <v>1159</v>
      </c>
      <c r="F81" s="18" t="s">
        <v>1160</v>
      </c>
      <c r="G81" s="18" t="s">
        <v>1161</v>
      </c>
      <c r="H81" s="18" t="s">
        <v>1162</v>
      </c>
      <c r="I81" s="18" t="s">
        <v>1163</v>
      </c>
      <c r="J81" t="s">
        <v>1168</v>
      </c>
      <c r="M81" s="18" t="s">
        <v>1157</v>
      </c>
      <c r="N81" s="18" t="s">
        <v>1158</v>
      </c>
      <c r="O81" s="18" t="s">
        <v>1159</v>
      </c>
      <c r="P81" s="18" t="s">
        <v>1160</v>
      </c>
      <c r="Q81" s="18" t="s">
        <v>1161</v>
      </c>
      <c r="R81" s="18" t="s">
        <v>1162</v>
      </c>
      <c r="S81" s="18" t="s">
        <v>1163</v>
      </c>
      <c r="T81" t="s">
        <v>1167</v>
      </c>
      <c r="W81" s="18" t="s">
        <v>1157</v>
      </c>
      <c r="X81" s="18" t="s">
        <v>1158</v>
      </c>
      <c r="Y81" s="18" t="s">
        <v>1159</v>
      </c>
      <c r="Z81" s="18" t="s">
        <v>1160</v>
      </c>
      <c r="AA81" s="18" t="s">
        <v>1161</v>
      </c>
      <c r="AB81" s="18" t="s">
        <v>1162</v>
      </c>
      <c r="AC81" s="18" t="s">
        <v>1163</v>
      </c>
      <c r="AD81" t="s">
        <v>1167</v>
      </c>
      <c r="AG81" s="18" t="s">
        <v>1157</v>
      </c>
      <c r="AH81" s="18" t="s">
        <v>1158</v>
      </c>
      <c r="AI81" s="18" t="s">
        <v>1159</v>
      </c>
      <c r="AJ81" s="18" t="s">
        <v>1160</v>
      </c>
      <c r="AK81" s="18" t="s">
        <v>1161</v>
      </c>
      <c r="AL81" s="18" t="s">
        <v>1162</v>
      </c>
      <c r="AM81" s="18" t="s">
        <v>1163</v>
      </c>
      <c r="AN81" t="s">
        <v>1167</v>
      </c>
      <c r="AQ81" s="18" t="s">
        <v>1157</v>
      </c>
      <c r="AR81" s="18" t="s">
        <v>1158</v>
      </c>
      <c r="AS81" s="18" t="s">
        <v>1159</v>
      </c>
      <c r="AT81" s="18" t="s">
        <v>1160</v>
      </c>
      <c r="AU81" s="18" t="s">
        <v>1161</v>
      </c>
      <c r="AV81" s="18" t="s">
        <v>1162</v>
      </c>
      <c r="AW81" s="18" t="s">
        <v>1163</v>
      </c>
      <c r="AX81" t="s">
        <v>1167</v>
      </c>
      <c r="BA81" s="18" t="s">
        <v>1157</v>
      </c>
      <c r="BB81" s="18" t="s">
        <v>1158</v>
      </c>
      <c r="BC81" s="18" t="s">
        <v>1159</v>
      </c>
      <c r="BD81" s="18" t="s">
        <v>1160</v>
      </c>
      <c r="BE81" s="18" t="s">
        <v>1161</v>
      </c>
      <c r="BF81" s="18" t="s">
        <v>1162</v>
      </c>
      <c r="BG81" s="18" t="s">
        <v>1163</v>
      </c>
      <c r="BH81" t="s">
        <v>1167</v>
      </c>
    </row>
    <row r="82" spans="1:60" outlineLevel="1">
      <c r="C82" s="611">
        <f t="shared" ref="C82:J82" si="30">CHOOSE(d.Region,M82,W82,AG82,AQ82,BA82)</f>
        <v>1</v>
      </c>
      <c r="D82" s="611">
        <f t="shared" si="30"/>
        <v>1</v>
      </c>
      <c r="E82" s="611">
        <f t="shared" si="30"/>
        <v>1</v>
      </c>
      <c r="F82" s="611">
        <f t="shared" si="30"/>
        <v>1</v>
      </c>
      <c r="G82" s="611">
        <f t="shared" si="30"/>
        <v>1</v>
      </c>
      <c r="H82" s="611">
        <f t="shared" si="30"/>
        <v>1</v>
      </c>
      <c r="I82" s="611">
        <f t="shared" si="30"/>
        <v>1</v>
      </c>
      <c r="J82" s="611">
        <f t="shared" si="30"/>
        <v>1</v>
      </c>
      <c r="M82" s="612">
        <v>1</v>
      </c>
      <c r="N82" s="612">
        <v>1</v>
      </c>
      <c r="O82" s="612">
        <v>1</v>
      </c>
      <c r="P82" s="612">
        <v>1</v>
      </c>
      <c r="Q82" s="612">
        <v>1</v>
      </c>
      <c r="R82" s="612">
        <v>1</v>
      </c>
      <c r="S82" s="612">
        <v>1</v>
      </c>
      <c r="T82" s="612">
        <v>1</v>
      </c>
      <c r="W82" s="612">
        <v>1</v>
      </c>
      <c r="X82" s="612">
        <v>1</v>
      </c>
      <c r="Y82" s="612">
        <v>1</v>
      </c>
      <c r="Z82" s="612">
        <v>1</v>
      </c>
      <c r="AA82" s="612">
        <v>1</v>
      </c>
      <c r="AB82" s="612">
        <v>1</v>
      </c>
      <c r="AC82" s="612">
        <f>(1+1)/2</f>
        <v>1</v>
      </c>
      <c r="AD82" s="612">
        <v>1</v>
      </c>
      <c r="AG82" s="612">
        <v>1</v>
      </c>
      <c r="AH82" s="612">
        <v>1</v>
      </c>
      <c r="AI82" s="612">
        <v>1</v>
      </c>
      <c r="AJ82" s="612">
        <v>1</v>
      </c>
      <c r="AK82" s="612">
        <v>1</v>
      </c>
      <c r="AL82" s="612">
        <v>1</v>
      </c>
      <c r="AM82" s="612">
        <f>(1+1)/2</f>
        <v>1</v>
      </c>
      <c r="AN82" s="612">
        <f>(1+1)/2</f>
        <v>1</v>
      </c>
      <c r="AQ82" s="612">
        <v>1</v>
      </c>
      <c r="AR82" s="612">
        <v>1</v>
      </c>
      <c r="AS82" s="612">
        <v>1</v>
      </c>
      <c r="AT82" s="612">
        <v>1</v>
      </c>
      <c r="AU82" s="612">
        <v>1</v>
      </c>
      <c r="AV82" s="612">
        <v>1</v>
      </c>
      <c r="AW82" s="612">
        <f>(1+1)/2</f>
        <v>1</v>
      </c>
      <c r="AX82" s="612">
        <f>(1+1)/2</f>
        <v>1</v>
      </c>
      <c r="BA82" s="11">
        <v>1</v>
      </c>
      <c r="BB82" s="612">
        <v>1</v>
      </c>
      <c r="BC82" s="612">
        <v>1</v>
      </c>
      <c r="BD82" s="612">
        <v>1</v>
      </c>
      <c r="BE82" s="612">
        <v>1</v>
      </c>
      <c r="BF82" s="612">
        <v>1</v>
      </c>
      <c r="BG82" s="612">
        <f>(1+1)/2</f>
        <v>1</v>
      </c>
      <c r="BH82" s="612">
        <v>1</v>
      </c>
    </row>
    <row r="83" spans="1:60" outlineLevel="1">
      <c r="W83" s="612">
        <f>(0.5+1)/2</f>
        <v>0.75</v>
      </c>
      <c r="X83" s="612">
        <v>0.75</v>
      </c>
      <c r="Y83" s="612">
        <v>0.8</v>
      </c>
      <c r="Z83" s="612">
        <v>0.82499999999999996</v>
      </c>
      <c r="AA83" s="612">
        <v>0.875</v>
      </c>
      <c r="AB83" s="612">
        <v>0.9</v>
      </c>
      <c r="AC83" s="612">
        <f>(1+1)/2</f>
        <v>1</v>
      </c>
      <c r="AD83" s="612">
        <f>(0.75+1)/2</f>
        <v>0.875</v>
      </c>
      <c r="AG83" s="612">
        <v>0.5</v>
      </c>
      <c r="AH83" s="612">
        <v>0.6</v>
      </c>
      <c r="AI83" s="612">
        <v>0.65</v>
      </c>
      <c r="AJ83" s="612">
        <v>0.75</v>
      </c>
      <c r="AK83" s="612">
        <v>0.8</v>
      </c>
      <c r="AL83" s="612">
        <v>1</v>
      </c>
      <c r="AM83" s="612">
        <v>1</v>
      </c>
      <c r="AN83" s="612">
        <v>0.75</v>
      </c>
      <c r="AQ83" s="612">
        <v>0.5</v>
      </c>
      <c r="AR83" s="612">
        <v>0.6</v>
      </c>
      <c r="AS83" s="612">
        <v>0.65</v>
      </c>
      <c r="AT83" s="612">
        <v>0.75</v>
      </c>
      <c r="AU83" s="612">
        <v>0.8</v>
      </c>
      <c r="AV83" s="612">
        <v>1</v>
      </c>
      <c r="AW83" s="612">
        <v>1</v>
      </c>
      <c r="AX83" s="612">
        <v>0.75</v>
      </c>
      <c r="BA83" s="11">
        <f>(0.5+1)/2</f>
        <v>0.75</v>
      </c>
      <c r="BB83" s="612">
        <v>0.75</v>
      </c>
      <c r="BC83" s="612">
        <v>0.8</v>
      </c>
      <c r="BD83" s="612">
        <v>0.82499999999999996</v>
      </c>
      <c r="BE83" s="612">
        <v>0.875</v>
      </c>
      <c r="BF83" s="612">
        <v>0.9</v>
      </c>
      <c r="BG83" s="612">
        <f>(1+1)/2</f>
        <v>1</v>
      </c>
      <c r="BH83" s="612">
        <f>(0.75+1)/2</f>
        <v>0.875</v>
      </c>
    </row>
    <row r="84" spans="1:60" outlineLevel="1">
      <c r="B84" t="s">
        <v>1278</v>
      </c>
      <c r="E84" t="s">
        <v>881</v>
      </c>
      <c r="F84" t="s">
        <v>1652</v>
      </c>
      <c r="G84" t="s">
        <v>1653</v>
      </c>
      <c r="H84" t="s">
        <v>2085</v>
      </c>
      <c r="W84" t="s">
        <v>1536</v>
      </c>
      <c r="BA84" t="s">
        <v>1536</v>
      </c>
    </row>
    <row r="85" spans="1:60" outlineLevel="1">
      <c r="B85" s="25" t="s">
        <v>1279</v>
      </c>
      <c r="C85" s="223">
        <f>INDEX(E85:H85,1,d.Region)</f>
        <v>3</v>
      </c>
      <c r="D85" s="223"/>
      <c r="E85" s="612">
        <v>3</v>
      </c>
      <c r="F85" s="612">
        <v>3</v>
      </c>
      <c r="G85" s="612">
        <v>3</v>
      </c>
      <c r="H85" s="612">
        <v>3</v>
      </c>
      <c r="I85" t="s">
        <v>1280</v>
      </c>
    </row>
    <row r="87" spans="1:60">
      <c r="B87" t="s">
        <v>3187</v>
      </c>
      <c r="E87" t="s">
        <v>881</v>
      </c>
      <c r="F87" t="s">
        <v>1652</v>
      </c>
      <c r="G87" t="s">
        <v>1653</v>
      </c>
      <c r="H87" t="s">
        <v>2085</v>
      </c>
    </row>
    <row r="88" spans="1:60">
      <c r="B88" s="25" t="s">
        <v>3188</v>
      </c>
      <c r="E88" s="11"/>
      <c r="F88" s="11"/>
      <c r="G88" s="11"/>
      <c r="H88" s="11"/>
      <c r="I88" t="s">
        <v>3189</v>
      </c>
    </row>
    <row r="90" spans="1:60">
      <c r="A90" s="713" t="s">
        <v>2802</v>
      </c>
    </row>
    <row r="91" spans="1:60" outlineLevel="1">
      <c r="D91" s="103" t="s">
        <v>1352</v>
      </c>
      <c r="E91" s="103"/>
      <c r="F91" s="103"/>
      <c r="G91" s="103"/>
      <c r="H91" s="103"/>
    </row>
    <row r="92" spans="1:60" outlineLevel="1">
      <c r="D92" t="s">
        <v>881</v>
      </c>
      <c r="E92" t="s">
        <v>1652</v>
      </c>
      <c r="F92" t="s">
        <v>1653</v>
      </c>
      <c r="G92" t="s">
        <v>2085</v>
      </c>
      <c r="H92" t="s">
        <v>1943</v>
      </c>
    </row>
    <row r="93" spans="1:60" outlineLevel="1">
      <c r="B93" s="714" t="s">
        <v>2803</v>
      </c>
      <c r="C93">
        <v>0</v>
      </c>
      <c r="D93" s="715" t="s">
        <v>30</v>
      </c>
      <c r="E93" s="715" t="s">
        <v>30</v>
      </c>
      <c r="F93" s="715" t="s">
        <v>30</v>
      </c>
      <c r="G93" s="715" t="s">
        <v>30</v>
      </c>
      <c r="H93" s="715" t="s">
        <v>30</v>
      </c>
    </row>
    <row r="94" spans="1:60" outlineLevel="1">
      <c r="B94" s="714" t="s">
        <v>2804</v>
      </c>
      <c r="C94">
        <v>1</v>
      </c>
      <c r="D94" s="716">
        <v>1</v>
      </c>
      <c r="E94" s="716">
        <v>1</v>
      </c>
      <c r="F94" s="716">
        <v>0.5</v>
      </c>
      <c r="G94" s="716">
        <v>0.5</v>
      </c>
      <c r="H94" s="716">
        <v>1</v>
      </c>
    </row>
    <row r="95" spans="1:60" outlineLevel="1">
      <c r="B95" s="714"/>
      <c r="C95">
        <v>2</v>
      </c>
      <c r="D95" s="716">
        <v>0.8</v>
      </c>
      <c r="E95" s="716">
        <v>0.75</v>
      </c>
      <c r="F95" s="716">
        <v>0.4</v>
      </c>
      <c r="G95" s="716">
        <v>0.35</v>
      </c>
      <c r="H95" s="716">
        <v>0.8</v>
      </c>
    </row>
    <row r="96" spans="1:60" outlineLevel="1">
      <c r="B96" s="714"/>
      <c r="C96">
        <v>3</v>
      </c>
      <c r="D96" s="716">
        <v>0.65</v>
      </c>
      <c r="E96" s="716">
        <v>0.5</v>
      </c>
      <c r="F96" s="716">
        <v>0.30000000000000004</v>
      </c>
      <c r="G96" s="716">
        <v>0.25</v>
      </c>
      <c r="H96" s="716">
        <v>0.65</v>
      </c>
    </row>
    <row r="97" spans="1:32" outlineLevel="1">
      <c r="B97" s="714" t="s">
        <v>2805</v>
      </c>
      <c r="C97">
        <v>4</v>
      </c>
      <c r="D97" s="716">
        <v>0.5</v>
      </c>
      <c r="E97" s="716">
        <v>0.35</v>
      </c>
      <c r="F97" s="716">
        <v>0.25</v>
      </c>
      <c r="G97" s="716">
        <v>0.2</v>
      </c>
      <c r="H97" s="716">
        <v>0.5</v>
      </c>
    </row>
    <row r="98" spans="1:32" outlineLevel="1">
      <c r="B98" s="714"/>
      <c r="C98">
        <v>5</v>
      </c>
      <c r="D98" s="716">
        <v>0.30000000000000004</v>
      </c>
      <c r="E98" s="716">
        <v>0.25</v>
      </c>
      <c r="F98" s="716">
        <v>0.19999999999999996</v>
      </c>
      <c r="G98" s="716">
        <v>0.15</v>
      </c>
      <c r="H98" s="716">
        <v>0.30000000000000004</v>
      </c>
    </row>
    <row r="99" spans="1:32" outlineLevel="1">
      <c r="B99" s="714"/>
      <c r="C99">
        <v>6</v>
      </c>
      <c r="D99" s="716">
        <v>0.15000000000000002</v>
      </c>
      <c r="E99" s="716">
        <v>0.15000000000000002</v>
      </c>
      <c r="F99" s="716">
        <v>9.9999999999999978E-2</v>
      </c>
      <c r="G99" s="716">
        <v>9.9999999999999978E-2</v>
      </c>
      <c r="H99" s="716">
        <v>0.15000000000000002</v>
      </c>
    </row>
    <row r="100" spans="1:32" outlineLevel="1">
      <c r="B100" s="714" t="s">
        <v>2806</v>
      </c>
      <c r="C100">
        <v>7</v>
      </c>
      <c r="D100" s="716">
        <v>0</v>
      </c>
      <c r="E100" s="716">
        <v>0</v>
      </c>
      <c r="F100" s="716">
        <v>0</v>
      </c>
      <c r="G100" s="716">
        <v>0</v>
      </c>
      <c r="H100" s="716">
        <v>0</v>
      </c>
    </row>
    <row r="101" spans="1:32" outlineLevel="1"/>
    <row r="103" spans="1:32">
      <c r="A103" s="14" t="s">
        <v>953</v>
      </c>
      <c r="L103" t="s">
        <v>2774</v>
      </c>
    </row>
    <row r="104" spans="1:32" ht="124.5" customHeight="1" outlineLevel="1">
      <c r="B104" s="18" t="s">
        <v>401</v>
      </c>
      <c r="C104" s="187" t="s">
        <v>2773</v>
      </c>
      <c r="D104" s="23" t="s">
        <v>272</v>
      </c>
      <c r="E104" s="23" t="s">
        <v>2762</v>
      </c>
      <c r="F104" s="23" t="s">
        <v>271</v>
      </c>
      <c r="G104" s="23" t="s">
        <v>272</v>
      </c>
      <c r="H104" s="23" t="s">
        <v>271</v>
      </c>
      <c r="I104" s="23" t="s">
        <v>346</v>
      </c>
      <c r="J104" s="23" t="s">
        <v>347</v>
      </c>
      <c r="K104" s="23" t="s">
        <v>378</v>
      </c>
      <c r="L104" s="148" t="s">
        <v>361</v>
      </c>
      <c r="N104" s="148" t="s">
        <v>389</v>
      </c>
      <c r="O104" s="148" t="s">
        <v>389</v>
      </c>
      <c r="P104" s="148" t="s">
        <v>389</v>
      </c>
      <c r="Q104" s="181" t="s">
        <v>876</v>
      </c>
      <c r="R104" s="181"/>
      <c r="S104" s="181"/>
      <c r="T104" s="181"/>
      <c r="U104" s="147"/>
      <c r="V104" s="147"/>
      <c r="W104" s="147"/>
      <c r="X104" s="147"/>
      <c r="Y104" s="147"/>
      <c r="Z104" s="147"/>
      <c r="AA104" s="147"/>
      <c r="AB104" s="147"/>
      <c r="AC104" s="147"/>
      <c r="AD104" s="147"/>
      <c r="AE104" s="147"/>
      <c r="AF104" s="147"/>
    </row>
    <row r="105" spans="1:32" outlineLevel="1">
      <c r="D105" s="27"/>
      <c r="E105" s="27"/>
      <c r="F105" s="27"/>
      <c r="G105" s="27"/>
      <c r="H105" s="27"/>
      <c r="I105" s="27"/>
      <c r="J105" s="27"/>
      <c r="K105" s="27"/>
      <c r="Q105" s="129" t="s">
        <v>853</v>
      </c>
      <c r="R105" s="129"/>
      <c r="S105" s="129"/>
      <c r="T105" s="129"/>
      <c r="U105" s="129" t="s">
        <v>853</v>
      </c>
      <c r="V105" s="129"/>
      <c r="W105" s="129"/>
      <c r="X105" s="129"/>
      <c r="Y105" s="129" t="s">
        <v>853</v>
      </c>
      <c r="Z105" s="129"/>
      <c r="AA105" s="129"/>
      <c r="AB105" s="129"/>
      <c r="AC105" s="129" t="s">
        <v>853</v>
      </c>
      <c r="AD105" s="129"/>
      <c r="AE105" s="129"/>
      <c r="AF105" s="129"/>
    </row>
    <row r="106" spans="1:32" outlineLevel="1">
      <c r="B106" s="569"/>
      <c r="D106" s="27"/>
      <c r="E106" s="27"/>
      <c r="F106" s="27"/>
      <c r="G106" s="27"/>
      <c r="H106" s="27"/>
      <c r="I106" s="27"/>
      <c r="J106" s="27"/>
      <c r="K106" s="27"/>
      <c r="L106" s="182" t="s">
        <v>480</v>
      </c>
      <c r="N106" s="183" t="s">
        <v>593</v>
      </c>
      <c r="O106" s="183" t="s">
        <v>594</v>
      </c>
      <c r="P106" s="183" t="s">
        <v>595</v>
      </c>
      <c r="Q106" s="127">
        <v>1</v>
      </c>
      <c r="R106" s="127">
        <v>2</v>
      </c>
      <c r="S106" s="127">
        <v>3</v>
      </c>
      <c r="T106" s="127">
        <v>4</v>
      </c>
      <c r="U106" s="42" t="s">
        <v>877</v>
      </c>
      <c r="V106" s="42" t="s">
        <v>878</v>
      </c>
      <c r="W106" s="42" t="s">
        <v>879</v>
      </c>
      <c r="X106" s="42" t="s">
        <v>903</v>
      </c>
      <c r="Y106" s="42" t="s">
        <v>877</v>
      </c>
      <c r="Z106" s="42" t="s">
        <v>878</v>
      </c>
      <c r="AA106" s="42" t="s">
        <v>879</v>
      </c>
      <c r="AB106" s="42" t="s">
        <v>903</v>
      </c>
      <c r="AC106" s="42" t="s">
        <v>877</v>
      </c>
      <c r="AD106" s="42" t="s">
        <v>878</v>
      </c>
      <c r="AE106" s="42" t="s">
        <v>879</v>
      </c>
      <c r="AF106" s="42" t="s">
        <v>903</v>
      </c>
    </row>
    <row r="107" spans="1:32" outlineLevel="1">
      <c r="A107" s="155">
        <v>1</v>
      </c>
      <c r="B107" s="687" t="s">
        <v>2769</v>
      </c>
      <c r="C107" s="688">
        <f>0.5*C115</f>
        <v>3.125E-2</v>
      </c>
      <c r="D107" s="689" t="s">
        <v>30</v>
      </c>
      <c r="E107" s="690">
        <v>999999</v>
      </c>
      <c r="F107" s="689" t="s">
        <v>30</v>
      </c>
      <c r="G107" s="689" t="s">
        <v>30</v>
      </c>
      <c r="H107" s="689" t="s">
        <v>30</v>
      </c>
      <c r="I107" s="689" t="s">
        <v>30</v>
      </c>
      <c r="J107" s="689" t="s">
        <v>30</v>
      </c>
      <c r="K107" s="169" t="s">
        <v>30</v>
      </c>
      <c r="L107" s="147"/>
      <c r="M107" s="673">
        <f>0%</f>
        <v>0</v>
      </c>
      <c r="N107" s="677">
        <f t="shared" ref="N107:P110" si="31">$C107</f>
        <v>3.125E-2</v>
      </c>
      <c r="O107" s="677">
        <f t="shared" si="31"/>
        <v>3.125E-2</v>
      </c>
      <c r="P107" s="677">
        <f t="shared" si="31"/>
        <v>3.125E-2</v>
      </c>
      <c r="Q107" s="169">
        <v>0</v>
      </c>
      <c r="R107" s="169">
        <v>0.5</v>
      </c>
      <c r="S107" s="169">
        <v>0.5</v>
      </c>
      <c r="T107" s="169">
        <v>1</v>
      </c>
      <c r="V107" s="126"/>
    </row>
    <row r="108" spans="1:32" outlineLevel="1">
      <c r="A108" s="155">
        <v>2</v>
      </c>
      <c r="B108" s="166" t="s">
        <v>2197</v>
      </c>
      <c r="C108" s="669">
        <f t="shared" ref="C108:C110" si="32">0.5*C116</f>
        <v>3.125E-2</v>
      </c>
      <c r="D108" s="691" t="s">
        <v>30</v>
      </c>
      <c r="E108" s="692">
        <v>999999</v>
      </c>
      <c r="F108" s="691" t="b">
        <v>1</v>
      </c>
      <c r="G108" s="691" t="s">
        <v>30</v>
      </c>
      <c r="H108" s="691" t="b">
        <v>1</v>
      </c>
      <c r="I108" s="691" t="s">
        <v>30</v>
      </c>
      <c r="J108" s="691" t="s">
        <v>30</v>
      </c>
      <c r="K108" s="173" t="str">
        <f ca="1">OFFSET(K108,-1,0)</f>
        <v>-</v>
      </c>
      <c r="L108" s="147"/>
      <c r="M108" s="673">
        <f>0%</f>
        <v>0</v>
      </c>
      <c r="N108" s="677">
        <f t="shared" si="31"/>
        <v>3.125E-2</v>
      </c>
      <c r="O108" s="677">
        <f t="shared" si="31"/>
        <v>3.125E-2</v>
      </c>
      <c r="P108" s="677">
        <f t="shared" si="31"/>
        <v>3.125E-2</v>
      </c>
      <c r="Q108" s="173">
        <f t="shared" ref="Q108:T110" ca="1" si="33">OFFSET(Q108,-1,0)</f>
        <v>0</v>
      </c>
      <c r="R108" s="173">
        <f t="shared" ca="1" si="33"/>
        <v>0.5</v>
      </c>
      <c r="S108" s="173">
        <f t="shared" ca="1" si="33"/>
        <v>0.5</v>
      </c>
      <c r="T108" s="173">
        <f t="shared" ca="1" si="33"/>
        <v>1</v>
      </c>
    </row>
    <row r="109" spans="1:32" outlineLevel="1">
      <c r="A109" s="155">
        <v>3</v>
      </c>
      <c r="B109" s="166" t="s">
        <v>2771</v>
      </c>
      <c r="C109" s="669">
        <f t="shared" si="32"/>
        <v>3.125E-2</v>
      </c>
      <c r="D109" s="691" t="b">
        <v>1</v>
      </c>
      <c r="E109" s="692">
        <v>999999</v>
      </c>
      <c r="F109" s="691" t="s">
        <v>30</v>
      </c>
      <c r="G109" s="691" t="b">
        <v>1</v>
      </c>
      <c r="H109" s="691" t="s">
        <v>30</v>
      </c>
      <c r="I109" s="691" t="s">
        <v>30</v>
      </c>
      <c r="J109" s="691" t="s">
        <v>30</v>
      </c>
      <c r="K109" s="173" t="str">
        <f ca="1">OFFSET(K109,-1,0)</f>
        <v>-</v>
      </c>
      <c r="L109" s="178">
        <f>1.25*L110</f>
        <v>1.2500000000000001E-2</v>
      </c>
      <c r="M109" s="123">
        <f>0%</f>
        <v>0</v>
      </c>
      <c r="N109" s="677">
        <f t="shared" si="31"/>
        <v>3.125E-2</v>
      </c>
      <c r="O109" s="677">
        <f t="shared" si="31"/>
        <v>3.125E-2</v>
      </c>
      <c r="P109" s="677">
        <f t="shared" si="31"/>
        <v>3.125E-2</v>
      </c>
      <c r="Q109" s="173">
        <f t="shared" ca="1" si="33"/>
        <v>0</v>
      </c>
      <c r="R109" s="173">
        <f t="shared" ca="1" si="33"/>
        <v>0.5</v>
      </c>
      <c r="S109" s="173">
        <f t="shared" ca="1" si="33"/>
        <v>0.5</v>
      </c>
      <c r="T109" s="173">
        <f t="shared" ca="1" si="33"/>
        <v>1</v>
      </c>
    </row>
    <row r="110" spans="1:32" outlineLevel="1">
      <c r="A110" s="155">
        <v>4</v>
      </c>
      <c r="B110" s="174" t="s">
        <v>2772</v>
      </c>
      <c r="C110" s="670">
        <f t="shared" si="32"/>
        <v>3.125E-2</v>
      </c>
      <c r="D110" s="693" t="s">
        <v>30</v>
      </c>
      <c r="E110" s="694">
        <v>0</v>
      </c>
      <c r="F110" s="693" t="s">
        <v>30</v>
      </c>
      <c r="G110" s="693" t="s">
        <v>30</v>
      </c>
      <c r="H110" s="693" t="s">
        <v>30</v>
      </c>
      <c r="I110" s="693" t="b">
        <v>1</v>
      </c>
      <c r="J110" s="691" t="s">
        <v>30</v>
      </c>
      <c r="K110" s="177" t="str">
        <f ca="1">OFFSET(K110,-1,0)</f>
        <v>-</v>
      </c>
      <c r="L110" s="178">
        <v>0.01</v>
      </c>
      <c r="M110" s="123">
        <f>0%</f>
        <v>0</v>
      </c>
      <c r="N110" s="677">
        <f t="shared" si="31"/>
        <v>3.125E-2</v>
      </c>
      <c r="O110" s="677">
        <f t="shared" si="31"/>
        <v>3.125E-2</v>
      </c>
      <c r="P110" s="677">
        <f t="shared" si="31"/>
        <v>3.125E-2</v>
      </c>
      <c r="Q110" s="177">
        <f t="shared" ca="1" si="33"/>
        <v>0</v>
      </c>
      <c r="R110" s="177">
        <f t="shared" ca="1" si="33"/>
        <v>0.5</v>
      </c>
      <c r="S110" s="177">
        <f t="shared" ca="1" si="33"/>
        <v>0.5</v>
      </c>
      <c r="T110" s="177">
        <f t="shared" ca="1" si="33"/>
        <v>1</v>
      </c>
    </row>
    <row r="111" spans="1:32" outlineLevel="1">
      <c r="A111" s="155">
        <v>5</v>
      </c>
      <c r="B111" s="166" t="s">
        <v>2770</v>
      </c>
      <c r="C111" s="669"/>
      <c r="D111" s="167" t="str">
        <f t="shared" ref="D111:J114" si="34">D107</f>
        <v>-</v>
      </c>
      <c r="E111" s="167">
        <f t="shared" ref="E111" si="35">E107</f>
        <v>999999</v>
      </c>
      <c r="F111" s="167" t="str">
        <f t="shared" si="34"/>
        <v>-</v>
      </c>
      <c r="G111" s="167" t="str">
        <f t="shared" si="34"/>
        <v>-</v>
      </c>
      <c r="H111" s="167" t="str">
        <f t="shared" si="34"/>
        <v>-</v>
      </c>
      <c r="I111" s="167" t="str">
        <f t="shared" si="34"/>
        <v>-</v>
      </c>
      <c r="J111" s="168" t="str">
        <f t="shared" si="34"/>
        <v>-</v>
      </c>
      <c r="K111" s="169">
        <v>0</v>
      </c>
      <c r="L111" s="170">
        <f t="shared" ref="L111:L118" si="36">L107</f>
        <v>0</v>
      </c>
      <c r="M111" s="673">
        <f>0%</f>
        <v>0</v>
      </c>
      <c r="N111" s="673">
        <f>0%</f>
        <v>0</v>
      </c>
      <c r="O111" s="673">
        <f>0%</f>
        <v>0</v>
      </c>
      <c r="P111" s="673">
        <f>0%</f>
        <v>0</v>
      </c>
      <c r="Q111" s="147"/>
      <c r="R111" s="147"/>
      <c r="S111" s="147"/>
      <c r="T111" s="147"/>
      <c r="U111" s="147"/>
      <c r="V111" s="147"/>
      <c r="W111" s="147"/>
      <c r="X111" s="147"/>
      <c r="Y111" s="147"/>
    </row>
    <row r="112" spans="1:32" outlineLevel="1">
      <c r="A112" s="155">
        <v>6</v>
      </c>
      <c r="B112" s="166" t="s">
        <v>2749</v>
      </c>
      <c r="C112" s="669"/>
      <c r="D112" s="171" t="str">
        <f t="shared" si="34"/>
        <v>-</v>
      </c>
      <c r="E112" s="171">
        <f t="shared" ref="E112" si="37">E108</f>
        <v>999999</v>
      </c>
      <c r="F112" s="171" t="b">
        <f t="shared" si="34"/>
        <v>1</v>
      </c>
      <c r="G112" s="171" t="str">
        <f t="shared" si="34"/>
        <v>-</v>
      </c>
      <c r="H112" s="171" t="b">
        <f t="shared" si="34"/>
        <v>1</v>
      </c>
      <c r="I112" s="171" t="str">
        <f t="shared" si="34"/>
        <v>-</v>
      </c>
      <c r="J112" s="172" t="str">
        <f t="shared" si="34"/>
        <v>-</v>
      </c>
      <c r="K112" s="173">
        <f ca="1">OFFSET(K112,-1,0)</f>
        <v>0</v>
      </c>
      <c r="L112" s="170">
        <f t="shared" si="36"/>
        <v>0</v>
      </c>
      <c r="M112" s="673">
        <f>0%</f>
        <v>0</v>
      </c>
      <c r="N112" s="673">
        <f>0%</f>
        <v>0</v>
      </c>
      <c r="O112" s="673">
        <f>0%</f>
        <v>0</v>
      </c>
      <c r="P112" s="673">
        <f>0%</f>
        <v>0</v>
      </c>
      <c r="Q112" s="147"/>
      <c r="R112" s="147"/>
      <c r="S112" s="147"/>
      <c r="T112" s="147"/>
      <c r="U112" s="147"/>
      <c r="V112" s="147"/>
      <c r="W112" s="147"/>
      <c r="X112" s="147"/>
      <c r="Y112" s="147"/>
    </row>
    <row r="113" spans="1:40" outlineLevel="1">
      <c r="A113" s="155">
        <v>7</v>
      </c>
      <c r="B113" s="166" t="s">
        <v>2763</v>
      </c>
      <c r="C113" s="669"/>
      <c r="D113" s="171" t="b">
        <f t="shared" si="34"/>
        <v>1</v>
      </c>
      <c r="E113" s="171">
        <f t="shared" ref="E113" si="38">E109</f>
        <v>999999</v>
      </c>
      <c r="F113" s="171" t="str">
        <f t="shared" si="34"/>
        <v>-</v>
      </c>
      <c r="G113" s="171" t="b">
        <f t="shared" si="34"/>
        <v>1</v>
      </c>
      <c r="H113" s="171" t="str">
        <f t="shared" si="34"/>
        <v>-</v>
      </c>
      <c r="I113" s="171" t="str">
        <f t="shared" si="34"/>
        <v>-</v>
      </c>
      <c r="J113" s="172" t="str">
        <f t="shared" si="34"/>
        <v>-</v>
      </c>
      <c r="K113" s="173">
        <f ca="1">OFFSET(K113,-1,0)</f>
        <v>0</v>
      </c>
      <c r="L113" s="170">
        <f t="shared" si="36"/>
        <v>1.2500000000000001E-2</v>
      </c>
      <c r="M113" s="123">
        <f>0%</f>
        <v>0</v>
      </c>
      <c r="N113" s="123">
        <f>0%</f>
        <v>0</v>
      </c>
      <c r="O113" s="123">
        <f>0%</f>
        <v>0</v>
      </c>
      <c r="P113" s="123">
        <f>0%</f>
        <v>0</v>
      </c>
      <c r="Q113" s="147"/>
      <c r="R113" s="147"/>
      <c r="S113" s="147"/>
      <c r="T113" s="147"/>
      <c r="U113" s="147"/>
      <c r="V113" s="147"/>
      <c r="W113" s="147"/>
      <c r="X113" s="147"/>
      <c r="Y113" s="147"/>
    </row>
    <row r="114" spans="1:40" outlineLevel="1">
      <c r="A114" s="155">
        <v>8</v>
      </c>
      <c r="B114" s="174" t="s">
        <v>2748</v>
      </c>
      <c r="C114" s="670"/>
      <c r="D114" s="175" t="str">
        <f t="shared" si="34"/>
        <v>-</v>
      </c>
      <c r="E114" s="175">
        <f t="shared" ref="E114" si="39">E110</f>
        <v>0</v>
      </c>
      <c r="F114" s="175" t="str">
        <f t="shared" si="34"/>
        <v>-</v>
      </c>
      <c r="G114" s="175" t="str">
        <f t="shared" si="34"/>
        <v>-</v>
      </c>
      <c r="H114" s="175" t="str">
        <f t="shared" si="34"/>
        <v>-</v>
      </c>
      <c r="I114" s="175" t="b">
        <f t="shared" si="34"/>
        <v>1</v>
      </c>
      <c r="J114" s="176" t="str">
        <f t="shared" si="34"/>
        <v>-</v>
      </c>
      <c r="K114" s="177">
        <f ca="1">OFFSET(K114,-1,0)</f>
        <v>0</v>
      </c>
      <c r="L114" s="170">
        <f t="shared" si="36"/>
        <v>0.01</v>
      </c>
      <c r="M114" s="123">
        <f>0%</f>
        <v>0</v>
      </c>
      <c r="N114" s="123">
        <f>0%</f>
        <v>0</v>
      </c>
      <c r="O114" s="123">
        <f>0%</f>
        <v>0</v>
      </c>
      <c r="P114" s="123">
        <f>0%</f>
        <v>0</v>
      </c>
      <c r="Q114" s="147"/>
      <c r="R114" s="147"/>
      <c r="S114" s="147"/>
      <c r="T114" s="147"/>
      <c r="U114" s="147"/>
      <c r="V114" s="147"/>
      <c r="W114" s="147"/>
      <c r="X114" s="147"/>
      <c r="Y114" s="147"/>
    </row>
    <row r="115" spans="1:40" outlineLevel="1">
      <c r="A115" s="155">
        <v>9</v>
      </c>
      <c r="B115" s="166" t="s">
        <v>1213</v>
      </c>
      <c r="C115" s="669">
        <v>6.25E-2</v>
      </c>
      <c r="D115" s="171" t="str">
        <f t="shared" ref="D115:F122" si="40">D111</f>
        <v>-</v>
      </c>
      <c r="E115" s="171">
        <f t="shared" ref="E115" si="41">E111</f>
        <v>999999</v>
      </c>
      <c r="F115" s="171" t="str">
        <f t="shared" si="40"/>
        <v>-</v>
      </c>
      <c r="G115" s="171" t="str">
        <f t="shared" ref="G115:H122" si="42">G111</f>
        <v>-</v>
      </c>
      <c r="H115" s="171" t="str">
        <f t="shared" si="42"/>
        <v>-</v>
      </c>
      <c r="I115" s="171" t="str">
        <f t="shared" ref="I115:J122" si="43">I111</f>
        <v>-</v>
      </c>
      <c r="J115" s="172" t="str">
        <f t="shared" si="43"/>
        <v>-</v>
      </c>
      <c r="K115" s="169">
        <v>0.92</v>
      </c>
      <c r="L115" s="170">
        <f t="shared" si="36"/>
        <v>0</v>
      </c>
      <c r="M115" s="673">
        <f>0%</f>
        <v>0</v>
      </c>
      <c r="N115" s="677">
        <f t="shared" ref="N115:P118" si="44">$C115</f>
        <v>6.25E-2</v>
      </c>
      <c r="O115" s="677">
        <f t="shared" si="44"/>
        <v>6.25E-2</v>
      </c>
      <c r="P115" s="677">
        <f t="shared" si="44"/>
        <v>6.25E-2</v>
      </c>
      <c r="Q115" s="147"/>
      <c r="R115" s="147"/>
      <c r="S115" s="147"/>
      <c r="T115" s="147"/>
      <c r="U115" s="147"/>
      <c r="V115" s="147"/>
      <c r="W115" s="147"/>
      <c r="X115" s="147"/>
      <c r="Y115" s="147"/>
    </row>
    <row r="116" spans="1:40" outlineLevel="1">
      <c r="A116" s="155">
        <v>10</v>
      </c>
      <c r="B116" s="166" t="s">
        <v>1214</v>
      </c>
      <c r="C116" s="669">
        <v>6.25E-2</v>
      </c>
      <c r="D116" s="171" t="str">
        <f t="shared" si="40"/>
        <v>-</v>
      </c>
      <c r="E116" s="171">
        <f t="shared" ref="E116" si="45">E112</f>
        <v>999999</v>
      </c>
      <c r="F116" s="171" t="b">
        <f t="shared" si="40"/>
        <v>1</v>
      </c>
      <c r="G116" s="171" t="str">
        <f t="shared" si="42"/>
        <v>-</v>
      </c>
      <c r="H116" s="171" t="b">
        <f t="shared" si="42"/>
        <v>1</v>
      </c>
      <c r="I116" s="171" t="str">
        <f t="shared" si="43"/>
        <v>-</v>
      </c>
      <c r="J116" s="172" t="str">
        <f t="shared" si="43"/>
        <v>-</v>
      </c>
      <c r="K116" s="173">
        <f ca="1">OFFSET(K116,-1,0)</f>
        <v>0.92</v>
      </c>
      <c r="L116" s="170">
        <f t="shared" si="36"/>
        <v>0</v>
      </c>
      <c r="M116" s="673">
        <f>0%</f>
        <v>0</v>
      </c>
      <c r="N116" s="677">
        <f t="shared" si="44"/>
        <v>6.25E-2</v>
      </c>
      <c r="O116" s="677">
        <f t="shared" si="44"/>
        <v>6.25E-2</v>
      </c>
      <c r="P116" s="677">
        <f t="shared" si="44"/>
        <v>6.25E-2</v>
      </c>
      <c r="Q116" s="147"/>
      <c r="R116" s="147"/>
      <c r="S116" s="147"/>
      <c r="T116" s="147"/>
      <c r="U116" s="147"/>
      <c r="V116" s="147"/>
      <c r="W116" s="147"/>
      <c r="X116" s="147"/>
      <c r="Y116" s="147"/>
    </row>
    <row r="117" spans="1:40" outlineLevel="1">
      <c r="A117" s="155">
        <v>11</v>
      </c>
      <c r="B117" s="166" t="s">
        <v>2764</v>
      </c>
      <c r="C117" s="669">
        <v>6.25E-2</v>
      </c>
      <c r="D117" s="171" t="b">
        <f t="shared" si="40"/>
        <v>1</v>
      </c>
      <c r="E117" s="171">
        <f t="shared" ref="E117" si="46">E113</f>
        <v>999999</v>
      </c>
      <c r="F117" s="171" t="str">
        <f t="shared" si="40"/>
        <v>-</v>
      </c>
      <c r="G117" s="171" t="b">
        <f t="shared" si="42"/>
        <v>1</v>
      </c>
      <c r="H117" s="171" t="str">
        <f t="shared" si="42"/>
        <v>-</v>
      </c>
      <c r="I117" s="171" t="str">
        <f t="shared" si="43"/>
        <v>-</v>
      </c>
      <c r="J117" s="172" t="str">
        <f t="shared" si="43"/>
        <v>-</v>
      </c>
      <c r="K117" s="173">
        <f ca="1">OFFSET(K117,-1,0)</f>
        <v>0.92</v>
      </c>
      <c r="L117" s="170">
        <f t="shared" si="36"/>
        <v>1.2500000000000001E-2</v>
      </c>
      <c r="M117" s="123">
        <f>0%</f>
        <v>0</v>
      </c>
      <c r="N117" s="677">
        <f t="shared" si="44"/>
        <v>6.25E-2</v>
      </c>
      <c r="O117" s="677">
        <f t="shared" si="44"/>
        <v>6.25E-2</v>
      </c>
      <c r="P117" s="677">
        <f t="shared" si="44"/>
        <v>6.25E-2</v>
      </c>
      <c r="Q117" s="147"/>
      <c r="R117" s="147"/>
      <c r="S117" s="147"/>
      <c r="T117" s="147"/>
      <c r="U117" s="147"/>
      <c r="V117" s="147"/>
      <c r="W117" s="147"/>
      <c r="X117" s="147"/>
      <c r="Y117" s="147"/>
    </row>
    <row r="118" spans="1:40" outlineLevel="1">
      <c r="A118" s="155">
        <v>12</v>
      </c>
      <c r="B118" s="174" t="s">
        <v>2750</v>
      </c>
      <c r="C118" s="670">
        <v>6.25E-2</v>
      </c>
      <c r="D118" s="175" t="str">
        <f t="shared" si="40"/>
        <v>-</v>
      </c>
      <c r="E118" s="175">
        <f t="shared" ref="E118" si="47">E114</f>
        <v>0</v>
      </c>
      <c r="F118" s="175" t="str">
        <f t="shared" si="40"/>
        <v>-</v>
      </c>
      <c r="G118" s="175" t="str">
        <f t="shared" si="42"/>
        <v>-</v>
      </c>
      <c r="H118" s="175" t="str">
        <f t="shared" si="42"/>
        <v>-</v>
      </c>
      <c r="I118" s="175" t="b">
        <f t="shared" si="43"/>
        <v>1</v>
      </c>
      <c r="J118" s="176" t="str">
        <f t="shared" si="43"/>
        <v>-</v>
      </c>
      <c r="K118" s="177">
        <f ca="1">OFFSET(K118,-1,0)</f>
        <v>0.92</v>
      </c>
      <c r="L118" s="170">
        <f t="shared" si="36"/>
        <v>0.01</v>
      </c>
      <c r="M118" s="123">
        <f>0%</f>
        <v>0</v>
      </c>
      <c r="N118" s="677">
        <f t="shared" si="44"/>
        <v>6.25E-2</v>
      </c>
      <c r="O118" s="677">
        <f t="shared" si="44"/>
        <v>6.25E-2</v>
      </c>
      <c r="P118" s="677">
        <f t="shared" si="44"/>
        <v>6.25E-2</v>
      </c>
      <c r="Q118" s="147"/>
      <c r="R118" s="147"/>
      <c r="S118" s="147"/>
      <c r="T118" s="147"/>
      <c r="U118" s="147"/>
      <c r="V118" s="147"/>
      <c r="W118" s="147"/>
      <c r="X118" s="147"/>
      <c r="Y118" s="147"/>
    </row>
    <row r="119" spans="1:40" outlineLevel="1">
      <c r="A119" s="155">
        <v>5</v>
      </c>
      <c r="B119" s="166" t="s">
        <v>2753</v>
      </c>
      <c r="C119" s="669">
        <v>0.05</v>
      </c>
      <c r="D119" s="171" t="str">
        <f t="shared" si="40"/>
        <v>-</v>
      </c>
      <c r="E119" s="171">
        <f t="shared" ref="E119" si="48">E115</f>
        <v>999999</v>
      </c>
      <c r="F119" s="171" t="str">
        <f t="shared" si="40"/>
        <v>-</v>
      </c>
      <c r="G119" s="171" t="str">
        <f t="shared" si="42"/>
        <v>-</v>
      </c>
      <c r="H119" s="171" t="str">
        <f t="shared" si="42"/>
        <v>-</v>
      </c>
      <c r="I119" s="171" t="str">
        <f t="shared" si="43"/>
        <v>-</v>
      </c>
      <c r="J119" s="172" t="str">
        <f t="shared" si="43"/>
        <v>-</v>
      </c>
      <c r="K119" s="169">
        <v>0.5</v>
      </c>
      <c r="L119" s="178">
        <v>0.01</v>
      </c>
      <c r="M119" s="673">
        <f>0%</f>
        <v>0</v>
      </c>
      <c r="N119" s="673">
        <f>0%</f>
        <v>0</v>
      </c>
      <c r="O119" s="677">
        <f t="shared" ref="O119:P122" si="49">$C119</f>
        <v>0.05</v>
      </c>
      <c r="P119" s="677">
        <f t="shared" si="49"/>
        <v>0.05</v>
      </c>
      <c r="Q119" s="147"/>
      <c r="R119" s="147"/>
      <c r="S119" s="147"/>
      <c r="T119" s="147"/>
      <c r="U119" s="179" t="s">
        <v>492</v>
      </c>
      <c r="V119" s="147" t="s">
        <v>493</v>
      </c>
      <c r="W119" s="147"/>
      <c r="X119" s="147"/>
      <c r="Y119" s="147"/>
    </row>
    <row r="120" spans="1:40" outlineLevel="1">
      <c r="A120" s="155">
        <v>6</v>
      </c>
      <c r="B120" s="166" t="s">
        <v>2752</v>
      </c>
      <c r="C120" s="669">
        <v>0.05</v>
      </c>
      <c r="D120" s="171" t="str">
        <f t="shared" si="40"/>
        <v>-</v>
      </c>
      <c r="E120" s="171">
        <f t="shared" ref="E120" si="50">E116</f>
        <v>999999</v>
      </c>
      <c r="F120" s="171" t="b">
        <f t="shared" si="40"/>
        <v>1</v>
      </c>
      <c r="G120" s="171" t="str">
        <f t="shared" si="42"/>
        <v>-</v>
      </c>
      <c r="H120" s="171" t="b">
        <f t="shared" si="42"/>
        <v>1</v>
      </c>
      <c r="I120" s="171" t="str">
        <f t="shared" si="43"/>
        <v>-</v>
      </c>
      <c r="J120" s="172" t="str">
        <f t="shared" si="43"/>
        <v>-</v>
      </c>
      <c r="K120" s="173">
        <f ca="1">OFFSET(K120,-1,0)</f>
        <v>0.5</v>
      </c>
      <c r="L120" s="180">
        <f>L$119+L108</f>
        <v>0.01</v>
      </c>
      <c r="M120" s="673">
        <f>0%</f>
        <v>0</v>
      </c>
      <c r="N120" s="673">
        <f>0%</f>
        <v>0</v>
      </c>
      <c r="O120" s="677">
        <f t="shared" si="49"/>
        <v>0.05</v>
      </c>
      <c r="P120" s="677">
        <f t="shared" si="49"/>
        <v>0.05</v>
      </c>
      <c r="Q120" s="147"/>
      <c r="R120" s="147"/>
      <c r="S120" s="147"/>
      <c r="T120" s="147"/>
      <c r="U120" s="147"/>
      <c r="V120" s="147" t="s">
        <v>913</v>
      </c>
      <c r="W120" s="147"/>
      <c r="X120" s="147"/>
      <c r="Y120" s="147"/>
    </row>
    <row r="121" spans="1:40" outlineLevel="1">
      <c r="A121" s="155">
        <v>7</v>
      </c>
      <c r="B121" s="166" t="s">
        <v>2765</v>
      </c>
      <c r="C121" s="669">
        <v>0.05</v>
      </c>
      <c r="D121" s="171" t="b">
        <f t="shared" si="40"/>
        <v>1</v>
      </c>
      <c r="E121" s="171">
        <f t="shared" ref="E121" si="51">E117</f>
        <v>999999</v>
      </c>
      <c r="F121" s="171" t="str">
        <f t="shared" si="40"/>
        <v>-</v>
      </c>
      <c r="G121" s="171" t="b">
        <f t="shared" si="42"/>
        <v>1</v>
      </c>
      <c r="H121" s="171" t="str">
        <f t="shared" si="42"/>
        <v>-</v>
      </c>
      <c r="I121" s="171" t="str">
        <f t="shared" si="43"/>
        <v>-</v>
      </c>
      <c r="J121" s="172" t="str">
        <f t="shared" si="43"/>
        <v>-</v>
      </c>
      <c r="K121" s="173">
        <f ca="1">OFFSET(K121,-1,0)</f>
        <v>0.5</v>
      </c>
      <c r="L121" s="180">
        <f>L$119+L109</f>
        <v>2.2499999999999999E-2</v>
      </c>
      <c r="M121" s="123">
        <f>0%</f>
        <v>0</v>
      </c>
      <c r="N121" s="123">
        <f>0%</f>
        <v>0</v>
      </c>
      <c r="O121" s="677">
        <f t="shared" si="49"/>
        <v>0.05</v>
      </c>
      <c r="P121" s="677">
        <f t="shared" si="49"/>
        <v>0.05</v>
      </c>
      <c r="Q121" s="147"/>
      <c r="R121" s="147"/>
      <c r="S121" s="147"/>
      <c r="T121" s="147"/>
      <c r="U121" s="147"/>
      <c r="V121" s="147"/>
      <c r="W121" s="147"/>
      <c r="X121" s="147"/>
      <c r="Y121" s="147"/>
    </row>
    <row r="122" spans="1:40" outlineLevel="1">
      <c r="A122" s="155">
        <v>8</v>
      </c>
      <c r="B122" s="174" t="s">
        <v>2751</v>
      </c>
      <c r="C122" s="670">
        <v>0.05</v>
      </c>
      <c r="D122" s="175" t="str">
        <f t="shared" si="40"/>
        <v>-</v>
      </c>
      <c r="E122" s="175">
        <f t="shared" ref="E122" si="52">E118</f>
        <v>0</v>
      </c>
      <c r="F122" s="175" t="str">
        <f t="shared" si="40"/>
        <v>-</v>
      </c>
      <c r="G122" s="175" t="str">
        <f t="shared" si="42"/>
        <v>-</v>
      </c>
      <c r="H122" s="175" t="str">
        <f t="shared" si="42"/>
        <v>-</v>
      </c>
      <c r="I122" s="175" t="b">
        <f t="shared" si="43"/>
        <v>1</v>
      </c>
      <c r="J122" s="176" t="str">
        <f t="shared" si="43"/>
        <v>-</v>
      </c>
      <c r="K122" s="177">
        <f ca="1">OFFSET(K122,-1,0)</f>
        <v>0.5</v>
      </c>
      <c r="L122" s="180">
        <f>L$119+L110</f>
        <v>0.02</v>
      </c>
      <c r="M122" s="123">
        <f>0%</f>
        <v>0</v>
      </c>
      <c r="N122" s="123">
        <f>0%</f>
        <v>0</v>
      </c>
      <c r="O122" s="677">
        <f t="shared" si="49"/>
        <v>0.05</v>
      </c>
      <c r="P122" s="677">
        <f t="shared" si="49"/>
        <v>0.05</v>
      </c>
      <c r="Q122" s="147"/>
      <c r="R122" s="147"/>
      <c r="S122" s="147"/>
      <c r="T122" s="147"/>
      <c r="U122" s="147"/>
      <c r="V122" s="147"/>
      <c r="W122" s="147"/>
      <c r="X122" s="147"/>
      <c r="Y122" s="147"/>
    </row>
    <row r="123" spans="1:40" outlineLevel="1">
      <c r="A123" s="18"/>
      <c r="B123" s="40"/>
      <c r="C123" s="40"/>
      <c r="D123" s="37"/>
      <c r="E123" s="37"/>
      <c r="F123" s="37"/>
      <c r="I123" s="37"/>
      <c r="J123" s="37"/>
      <c r="K123" s="124"/>
      <c r="L123" s="48" t="s">
        <v>2775</v>
      </c>
      <c r="N123" s="125"/>
      <c r="O123" s="125"/>
      <c r="P123" s="49"/>
    </row>
    <row r="124" spans="1:40" ht="17.25" outlineLevel="1">
      <c r="Q124" s="103" t="s">
        <v>912</v>
      </c>
      <c r="R124" s="103"/>
      <c r="S124" s="103"/>
      <c r="T124" s="103"/>
      <c r="U124" s="122" t="s">
        <v>881</v>
      </c>
      <c r="V124" s="122"/>
      <c r="W124" s="122"/>
      <c r="X124" s="122"/>
      <c r="Y124" s="122" t="s">
        <v>1652</v>
      </c>
      <c r="Z124" s="122"/>
      <c r="AA124" s="122"/>
      <c r="AB124" s="122"/>
      <c r="AC124" s="122" t="s">
        <v>1653</v>
      </c>
      <c r="AD124" s="122"/>
      <c r="AE124" s="122"/>
      <c r="AF124" s="122"/>
      <c r="AG124" s="122" t="s">
        <v>2085</v>
      </c>
      <c r="AH124" s="122"/>
      <c r="AI124" s="122"/>
      <c r="AJ124" s="122"/>
      <c r="AK124" s="122" t="s">
        <v>1943</v>
      </c>
      <c r="AL124" s="122"/>
      <c r="AM124" s="122"/>
      <c r="AN124" s="122"/>
    </row>
    <row r="125" spans="1:40" outlineLevel="1">
      <c r="A125" s="569" t="s">
        <v>2783</v>
      </c>
      <c r="Q125">
        <f>INDEX($U$125:$AN$125,1,(d.Region-1)*4+Q$106)</f>
        <v>1</v>
      </c>
      <c r="R125">
        <f>INDEX($U$125:$AN$125,1,(d.Region-1)*4+R$106)</f>
        <v>1</v>
      </c>
      <c r="S125">
        <f>INDEX($U$125:$AN$125,1,(d.Region-1)*4+S$106)</f>
        <v>1</v>
      </c>
      <c r="T125">
        <f>INDEX($U$125:$AN$125,1,(d.Region-1)*4+T$106)</f>
        <v>3</v>
      </c>
      <c r="U125" s="11">
        <v>1</v>
      </c>
      <c r="V125" s="11">
        <v>1</v>
      </c>
      <c r="W125" s="11">
        <v>1</v>
      </c>
      <c r="X125" s="11">
        <v>3</v>
      </c>
      <c r="Y125" s="11">
        <v>1</v>
      </c>
      <c r="Z125" s="11">
        <v>1</v>
      </c>
      <c r="AA125" s="11">
        <v>1</v>
      </c>
      <c r="AB125" s="11">
        <v>3</v>
      </c>
      <c r="AC125" s="11">
        <v>1</v>
      </c>
      <c r="AD125" s="11">
        <v>1</v>
      </c>
      <c r="AE125" s="11">
        <v>1</v>
      </c>
      <c r="AF125" s="11">
        <v>3</v>
      </c>
      <c r="AG125" s="11">
        <v>1</v>
      </c>
      <c r="AH125" s="11">
        <v>1</v>
      </c>
      <c r="AI125" s="11">
        <v>1</v>
      </c>
      <c r="AJ125" s="11">
        <v>3</v>
      </c>
      <c r="AK125" s="11">
        <v>1</v>
      </c>
      <c r="AL125" s="11">
        <v>1</v>
      </c>
      <c r="AM125" s="11">
        <v>1</v>
      </c>
      <c r="AN125" s="11">
        <v>3</v>
      </c>
    </row>
    <row r="126" spans="1:40">
      <c r="Z126" t="s">
        <v>904</v>
      </c>
      <c r="AA126" t="s">
        <v>2989</v>
      </c>
    </row>
    <row r="127" spans="1:40">
      <c r="A127" s="569" t="s">
        <v>3154</v>
      </c>
    </row>
    <row r="128" spans="1:40" outlineLevel="1">
      <c r="A128" s="569"/>
      <c r="B128" s="695" t="s">
        <v>2784</v>
      </c>
      <c r="C128" s="699">
        <v>0.14799999999999999</v>
      </c>
      <c r="D128" s="27"/>
    </row>
    <row r="129" spans="1:33" outlineLevel="1">
      <c r="A129" s="569"/>
      <c r="B129" s="695" t="s">
        <v>2785</v>
      </c>
      <c r="C129" s="699">
        <v>3.2000000000000001E-2</v>
      </c>
    </row>
    <row r="130" spans="1:33" outlineLevel="1">
      <c r="A130" s="569"/>
      <c r="B130" s="695"/>
      <c r="C130" s="699"/>
    </row>
    <row r="131" spans="1:33" outlineLevel="1">
      <c r="A131" s="569"/>
      <c r="B131" s="695"/>
      <c r="C131" s="699"/>
    </row>
    <row r="132" spans="1:33" outlineLevel="1">
      <c r="D132" s="27">
        <v>1</v>
      </c>
      <c r="E132" s="27">
        <v>2</v>
      </c>
      <c r="F132" s="27">
        <v>3</v>
      </c>
      <c r="G132" s="27">
        <v>4</v>
      </c>
      <c r="H132" s="27">
        <v>5</v>
      </c>
      <c r="I132" s="103" t="s">
        <v>881</v>
      </c>
      <c r="J132" s="103"/>
      <c r="K132" s="103"/>
      <c r="L132" s="103"/>
      <c r="M132" s="103"/>
      <c r="N132" s="103" t="s">
        <v>1652</v>
      </c>
      <c r="O132" s="103"/>
      <c r="P132" s="103"/>
      <c r="Q132" s="103"/>
      <c r="R132" s="103"/>
      <c r="S132" s="103" t="s">
        <v>1653</v>
      </c>
      <c r="T132" s="103"/>
      <c r="U132" s="103"/>
      <c r="V132" s="103"/>
      <c r="W132" s="103"/>
      <c r="X132" s="103" t="s">
        <v>2085</v>
      </c>
      <c r="Y132" s="103"/>
      <c r="Z132" s="103"/>
      <c r="AA132" s="103"/>
      <c r="AB132" s="103"/>
      <c r="AC132" s="103" t="s">
        <v>1943</v>
      </c>
      <c r="AD132" s="103"/>
      <c r="AE132" s="103"/>
      <c r="AF132" s="103"/>
      <c r="AG132" s="103"/>
    </row>
    <row r="133" spans="1:33" ht="83.25" outlineLevel="1">
      <c r="B133" t="s">
        <v>2776</v>
      </c>
      <c r="C133" s="696"/>
      <c r="D133" s="187" t="s">
        <v>2798</v>
      </c>
      <c r="E133" s="187" t="s">
        <v>2799</v>
      </c>
      <c r="F133" s="187" t="s">
        <v>2800</v>
      </c>
      <c r="G133" s="187" t="s">
        <v>809</v>
      </c>
      <c r="H133" s="187" t="s">
        <v>2314</v>
      </c>
      <c r="I133" s="187" t="s">
        <v>2798</v>
      </c>
      <c r="J133" s="187" t="s">
        <v>2799</v>
      </c>
      <c r="K133" s="187" t="s">
        <v>2800</v>
      </c>
      <c r="L133" s="187" t="s">
        <v>809</v>
      </c>
      <c r="M133" s="187" t="s">
        <v>2314</v>
      </c>
      <c r="N133" s="187" t="s">
        <v>2798</v>
      </c>
      <c r="O133" s="187" t="s">
        <v>2799</v>
      </c>
      <c r="P133" s="187" t="s">
        <v>2800</v>
      </c>
      <c r="Q133" s="187" t="s">
        <v>809</v>
      </c>
      <c r="R133" s="187" t="s">
        <v>2314</v>
      </c>
      <c r="S133" s="187" t="s">
        <v>2798</v>
      </c>
      <c r="T133" s="187" t="s">
        <v>2799</v>
      </c>
      <c r="U133" s="187" t="s">
        <v>2800</v>
      </c>
      <c r="V133" s="187" t="s">
        <v>809</v>
      </c>
      <c r="W133" s="187" t="s">
        <v>2314</v>
      </c>
      <c r="X133" s="187" t="s">
        <v>2798</v>
      </c>
      <c r="Y133" s="187" t="s">
        <v>2799</v>
      </c>
      <c r="Z133" s="187" t="s">
        <v>2800</v>
      </c>
      <c r="AA133" s="187" t="s">
        <v>809</v>
      </c>
      <c r="AB133" s="187" t="s">
        <v>2314</v>
      </c>
      <c r="AC133" s="187" t="s">
        <v>2798</v>
      </c>
      <c r="AD133" s="187" t="s">
        <v>2799</v>
      </c>
      <c r="AE133" s="187" t="s">
        <v>2800</v>
      </c>
      <c r="AF133" s="187" t="s">
        <v>809</v>
      </c>
      <c r="AG133" s="187" t="s">
        <v>2314</v>
      </c>
    </row>
    <row r="134" spans="1:33" outlineLevel="1">
      <c r="B134" s="89" t="s">
        <v>2778</v>
      </c>
      <c r="C134" s="89"/>
      <c r="D134" s="679" cm="1">
        <f t="array" ref="D134">INDEX($I134:$AG134,1,(d.Region-1)*5+D$132)</f>
        <v>0.15</v>
      </c>
      <c r="E134" s="679" cm="1">
        <f t="array" ref="E134">INDEX($I134:$AG134,1,(d.Region-1)*5+E$132)</f>
        <v>0.125</v>
      </c>
      <c r="F134" s="679" cm="1">
        <f t="array" ref="F134">INDEX($I134:$AG134,1,(d.Region-1)*5+F$132)</f>
        <v>0</v>
      </c>
      <c r="G134" s="679" cm="1">
        <f t="array" ref="G134">INDEX($I134:$AG134,1,(d.Region-1)*5+G$132)</f>
        <v>0.1</v>
      </c>
      <c r="H134" s="679" cm="1">
        <f t="array" ref="H134">INDEX($I134:$AG134,1,(d.Region-1)*5+H$132)</f>
        <v>0</v>
      </c>
      <c r="I134" s="680">
        <f t="shared" ref="I134:M134" si="53">I136/2</f>
        <v>0.15</v>
      </c>
      <c r="J134" s="680">
        <f t="shared" si="53"/>
        <v>0.125</v>
      </c>
      <c r="K134" s="680">
        <f t="shared" si="53"/>
        <v>0</v>
      </c>
      <c r="L134" s="680">
        <f t="shared" si="53"/>
        <v>0.1</v>
      </c>
      <c r="M134" s="680">
        <f t="shared" si="53"/>
        <v>0</v>
      </c>
      <c r="N134" s="680">
        <f>N136/2</f>
        <v>0.15</v>
      </c>
      <c r="O134" s="680">
        <f t="shared" ref="O134:AG134" si="54">O136/2</f>
        <v>0.125</v>
      </c>
      <c r="P134" s="680">
        <f t="shared" si="54"/>
        <v>0</v>
      </c>
      <c r="Q134" s="680">
        <f t="shared" si="54"/>
        <v>0.1</v>
      </c>
      <c r="R134" s="680">
        <f t="shared" si="54"/>
        <v>0</v>
      </c>
      <c r="S134" s="680">
        <f t="shared" si="54"/>
        <v>0.15</v>
      </c>
      <c r="T134" s="680">
        <f t="shared" si="54"/>
        <v>0.125</v>
      </c>
      <c r="U134" s="680">
        <f t="shared" si="54"/>
        <v>0</v>
      </c>
      <c r="V134" s="680">
        <f t="shared" si="54"/>
        <v>0.1</v>
      </c>
      <c r="W134" s="680">
        <f t="shared" si="54"/>
        <v>0</v>
      </c>
      <c r="X134" s="680">
        <f t="shared" si="54"/>
        <v>0.15</v>
      </c>
      <c r="Y134" s="680">
        <f t="shared" si="54"/>
        <v>0.125</v>
      </c>
      <c r="Z134" s="680">
        <f t="shared" si="54"/>
        <v>0</v>
      </c>
      <c r="AA134" s="680">
        <f t="shared" si="54"/>
        <v>0.1</v>
      </c>
      <c r="AB134" s="680">
        <f t="shared" si="54"/>
        <v>0</v>
      </c>
      <c r="AC134" s="680">
        <f t="shared" si="54"/>
        <v>0.15</v>
      </c>
      <c r="AD134" s="680">
        <f t="shared" si="54"/>
        <v>0.125</v>
      </c>
      <c r="AE134" s="680">
        <f t="shared" si="54"/>
        <v>0</v>
      </c>
      <c r="AF134" s="680">
        <f t="shared" si="54"/>
        <v>0.1</v>
      </c>
      <c r="AG134" s="680">
        <f t="shared" si="54"/>
        <v>0</v>
      </c>
    </row>
    <row r="135" spans="1:33" outlineLevel="1">
      <c r="B135" t="s">
        <v>2779</v>
      </c>
      <c r="D135" s="683" cm="1">
        <f t="array" ref="D135">INDEX($I135:$AG135,1,(d.Region-1)*5+D$132)</f>
        <v>0</v>
      </c>
      <c r="E135" s="683" cm="1">
        <f t="array" ref="E135">INDEX($I135:$AG135,1,(d.Region-1)*5+E$132)</f>
        <v>0</v>
      </c>
      <c r="F135" s="683" cm="1">
        <f t="array" ref="F135">INDEX($I135:$AG135,1,(d.Region-1)*5+F$132)</f>
        <v>0</v>
      </c>
      <c r="G135" s="683" cm="1">
        <f t="array" ref="G135">INDEX($I135:$AG135,1,(d.Region-1)*5+G$132)</f>
        <v>0</v>
      </c>
      <c r="H135" s="683" cm="1">
        <f t="array" ref="H135">INDEX($I135:$AG135,1,(d.Region-1)*5+H$132)</f>
        <v>0</v>
      </c>
      <c r="I135" s="678"/>
      <c r="J135" s="678"/>
      <c r="K135" s="678"/>
      <c r="L135" s="678"/>
      <c r="M135" s="678"/>
      <c r="N135" s="678"/>
      <c r="O135" s="678"/>
      <c r="P135" s="678"/>
      <c r="Q135" s="678"/>
      <c r="R135" s="678"/>
      <c r="S135" s="678"/>
      <c r="T135" s="678"/>
      <c r="U135" s="678"/>
      <c r="V135" s="678"/>
      <c r="W135" s="678"/>
      <c r="X135" s="678"/>
      <c r="Y135" s="678"/>
      <c r="Z135" s="678"/>
      <c r="AA135" s="678"/>
      <c r="AB135" s="678"/>
      <c r="AC135" s="678"/>
      <c r="AD135" s="678"/>
      <c r="AE135" s="678"/>
      <c r="AF135" s="678"/>
      <c r="AG135" s="678"/>
    </row>
    <row r="136" spans="1:33" outlineLevel="1">
      <c r="B136" t="s">
        <v>2780</v>
      </c>
      <c r="D136" s="683" cm="1">
        <f t="array" ref="D136">INDEX($I136:$AG136,1,(d.Region-1)*5+D$132)</f>
        <v>0.3</v>
      </c>
      <c r="E136" s="683" cm="1">
        <f t="array" ref="E136">INDEX($I136:$AG136,1,(d.Region-1)*5+E$132)</f>
        <v>0.25</v>
      </c>
      <c r="F136" s="683" cm="1">
        <f t="array" ref="F136">INDEX($I136:$AG136,1,(d.Region-1)*5+F$132)</f>
        <v>0</v>
      </c>
      <c r="G136" s="683" cm="1">
        <f t="array" ref="G136">INDEX($I136:$AG136,1,(d.Region-1)*5+G$132)</f>
        <v>0.2</v>
      </c>
      <c r="H136" s="683" cm="1">
        <f t="array" ref="H136">INDEX($I136:$AG136,1,(d.Region-1)*5+H$132)</f>
        <v>0</v>
      </c>
      <c r="I136" s="678">
        <v>0.3</v>
      </c>
      <c r="J136" s="678">
        <v>0.25</v>
      </c>
      <c r="K136" s="678"/>
      <c r="L136" s="678">
        <v>0.2</v>
      </c>
      <c r="M136" s="678"/>
      <c r="N136" s="678">
        <v>0.3</v>
      </c>
      <c r="O136" s="678">
        <v>0.25</v>
      </c>
      <c r="P136" s="678"/>
      <c r="Q136" s="678">
        <v>0.2</v>
      </c>
      <c r="R136" s="678"/>
      <c r="S136" s="678">
        <v>0.3</v>
      </c>
      <c r="T136" s="678">
        <v>0.25</v>
      </c>
      <c r="U136" s="678"/>
      <c r="V136" s="678">
        <v>0.2</v>
      </c>
      <c r="W136" s="678"/>
      <c r="X136" s="678">
        <v>0.3</v>
      </c>
      <c r="Y136" s="678">
        <v>0.25</v>
      </c>
      <c r="Z136" s="678"/>
      <c r="AA136" s="678">
        <v>0.2</v>
      </c>
      <c r="AB136" s="678"/>
      <c r="AC136" s="678">
        <v>0.3</v>
      </c>
      <c r="AD136" s="678">
        <v>0.25</v>
      </c>
      <c r="AE136" s="678"/>
      <c r="AF136" s="678">
        <v>0.2</v>
      </c>
      <c r="AG136" s="678"/>
    </row>
    <row r="137" spans="1:33" outlineLevel="1">
      <c r="B137" s="92" t="s">
        <v>2781</v>
      </c>
      <c r="C137" s="92"/>
      <c r="D137" s="681" cm="1">
        <f t="array" ref="D137">INDEX($I137:$AG137,1,(d.Region-1)*5+D$132)</f>
        <v>0.5</v>
      </c>
      <c r="E137" s="681" cm="1">
        <f t="array" ref="E137">INDEX($I137:$AG137,1,(d.Region-1)*5+E$132)</f>
        <v>0.45</v>
      </c>
      <c r="F137" s="681" cm="1">
        <f t="array" ref="F137">INDEX($I137:$AG137,1,(d.Region-1)*5+F$132)</f>
        <v>0</v>
      </c>
      <c r="G137" s="681" cm="1">
        <f t="array" ref="G137">INDEX($I137:$AG137,1,(d.Region-1)*5+G$132)</f>
        <v>0.4</v>
      </c>
      <c r="H137" s="681" cm="1">
        <f t="array" ref="H137">INDEX($I137:$AG137,1,(d.Region-1)*5+H$132)</f>
        <v>0</v>
      </c>
      <c r="I137" s="682">
        <v>0.5</v>
      </c>
      <c r="J137" s="682">
        <v>0.45</v>
      </c>
      <c r="K137" s="682"/>
      <c r="L137" s="682">
        <v>0.4</v>
      </c>
      <c r="M137" s="682"/>
      <c r="N137" s="682">
        <v>0.5</v>
      </c>
      <c r="O137" s="682">
        <v>0.45</v>
      </c>
      <c r="P137" s="682"/>
      <c r="Q137" s="682">
        <v>0.4</v>
      </c>
      <c r="R137" s="682"/>
      <c r="S137" s="682">
        <v>0.5</v>
      </c>
      <c r="T137" s="682">
        <v>0.45</v>
      </c>
      <c r="U137" s="682"/>
      <c r="V137" s="682">
        <v>0.4</v>
      </c>
      <c r="W137" s="682"/>
      <c r="X137" s="682">
        <v>0.5</v>
      </c>
      <c r="Y137" s="682">
        <v>0.45</v>
      </c>
      <c r="Z137" s="682"/>
      <c r="AA137" s="682">
        <v>0.4</v>
      </c>
      <c r="AB137" s="682"/>
      <c r="AC137" s="682">
        <v>0.5</v>
      </c>
      <c r="AD137" s="682">
        <v>0.45</v>
      </c>
      <c r="AE137" s="682"/>
      <c r="AF137" s="682">
        <v>0.4</v>
      </c>
      <c r="AG137" s="682"/>
    </row>
    <row r="138" spans="1:33" outlineLevel="1">
      <c r="A138" s="147" t="s">
        <v>697</v>
      </c>
      <c r="B138" s="147"/>
      <c r="C138" s="147"/>
      <c r="D138" s="147"/>
      <c r="E138" s="147"/>
      <c r="F138" s="147"/>
      <c r="G138" s="147"/>
      <c r="H138" s="147"/>
      <c r="I138" s="147"/>
      <c r="L138" s="147"/>
      <c r="M138" s="147"/>
      <c r="N138" s="147"/>
      <c r="O138" s="147"/>
      <c r="Q138" s="147"/>
      <c r="R138" s="147"/>
      <c r="S138" s="147"/>
      <c r="T138" s="147"/>
      <c r="U138" s="147"/>
      <c r="V138" s="147"/>
      <c r="W138" s="147"/>
      <c r="X138" s="147"/>
      <c r="Y138" s="147"/>
      <c r="Z138" s="147"/>
      <c r="AA138" s="147"/>
      <c r="AB138" s="147"/>
      <c r="AC138" s="147"/>
      <c r="AD138" s="147"/>
      <c r="AE138" s="147"/>
      <c r="AF138" s="147"/>
    </row>
    <row r="140" spans="1:33">
      <c r="A140" s="164" t="s">
        <v>385</v>
      </c>
    </row>
    <row r="141" spans="1:33" ht="81" customHeight="1" outlineLevel="1">
      <c r="C141" s="23" t="s">
        <v>69</v>
      </c>
      <c r="D141" s="23" t="s">
        <v>108</v>
      </c>
      <c r="E141" s="23" t="s">
        <v>70</v>
      </c>
      <c r="F141" s="23" t="s">
        <v>350</v>
      </c>
      <c r="G141" s="23"/>
      <c r="H141" s="23" t="s">
        <v>788</v>
      </c>
      <c r="I141" s="23" t="s">
        <v>789</v>
      </c>
      <c r="J141" s="23" t="s">
        <v>790</v>
      </c>
      <c r="K141" s="23" t="s">
        <v>1349</v>
      </c>
    </row>
    <row r="142" spans="1:33" outlineLevel="1">
      <c r="B142" t="s">
        <v>359</v>
      </c>
      <c r="C142" s="28">
        <v>50</v>
      </c>
      <c r="D142" s="28">
        <v>50</v>
      </c>
      <c r="E142" s="28">
        <v>50</v>
      </c>
      <c r="F142" s="28">
        <v>50</v>
      </c>
      <c r="H142" s="97">
        <v>1</v>
      </c>
      <c r="I142" s="97">
        <v>1</v>
      </c>
      <c r="J142" s="97">
        <v>1</v>
      </c>
      <c r="K142" s="97">
        <v>1</v>
      </c>
    </row>
    <row r="143" spans="1:33" outlineLevel="1">
      <c r="B143" t="s">
        <v>802</v>
      </c>
      <c r="H143" s="97">
        <v>0.75</v>
      </c>
      <c r="I143" s="97">
        <v>0.75</v>
      </c>
      <c r="J143" s="97">
        <v>0.75</v>
      </c>
      <c r="K143" s="97">
        <v>0.75</v>
      </c>
    </row>
    <row r="144" spans="1:33" outlineLevel="1">
      <c r="B144" t="s">
        <v>803</v>
      </c>
      <c r="H144" s="97">
        <v>1.25</v>
      </c>
      <c r="I144" s="97">
        <v>1.25</v>
      </c>
      <c r="J144" s="97">
        <v>1.25</v>
      </c>
      <c r="K144" s="97">
        <v>1.25</v>
      </c>
    </row>
    <row r="145" spans="1:11" outlineLevel="1">
      <c r="B145" t="s">
        <v>804</v>
      </c>
      <c r="H145" s="98"/>
      <c r="I145" s="97">
        <v>1.5</v>
      </c>
      <c r="J145" s="98"/>
      <c r="K145" s="97">
        <v>1.5</v>
      </c>
    </row>
    <row r="146" spans="1:11" outlineLevel="1"/>
    <row r="147" spans="1:11" collapsed="1"/>
    <row r="148" spans="1:11">
      <c r="A148" s="164" t="s">
        <v>791</v>
      </c>
      <c r="B148" s="14"/>
      <c r="C148" t="s">
        <v>864</v>
      </c>
    </row>
    <row r="149" spans="1:11">
      <c r="A149" s="164"/>
      <c r="B149" s="14"/>
      <c r="J149" t="s">
        <v>1652</v>
      </c>
    </row>
    <row r="150" spans="1:11" ht="38.25" outlineLevel="1">
      <c r="D150" s="23" t="s">
        <v>901</v>
      </c>
      <c r="E150" s="187" t="s">
        <v>1378</v>
      </c>
      <c r="F150" s="187" t="s">
        <v>1379</v>
      </c>
      <c r="G150" s="187" t="s">
        <v>1379</v>
      </c>
      <c r="H150" s="187" t="s">
        <v>1379</v>
      </c>
    </row>
    <row r="151" spans="1:11" outlineLevel="1">
      <c r="D151" s="23"/>
      <c r="E151" s="187"/>
      <c r="F151" s="461" t="s">
        <v>1571</v>
      </c>
      <c r="G151" s="461" t="s">
        <v>1572</v>
      </c>
      <c r="H151" s="461" t="s">
        <v>1573</v>
      </c>
    </row>
    <row r="152" spans="1:11" outlineLevel="1">
      <c r="A152">
        <v>1</v>
      </c>
      <c r="B152" t="s">
        <v>792</v>
      </c>
      <c r="D152" s="93">
        <v>19</v>
      </c>
      <c r="E152" s="427" t="str">
        <f>TEXT($D152,"0")&amp;":"&amp;TEXT($D152+1,"0")</f>
        <v>19:20</v>
      </c>
      <c r="F152" s="421" t="str">
        <f t="shared" ref="F152:H154" si="55">TEXT($D152-18,"0")&amp;":"&amp;TEXT($D152-17,"0")</f>
        <v>1:2</v>
      </c>
      <c r="G152" s="421" t="str">
        <f t="shared" si="55"/>
        <v>1:2</v>
      </c>
      <c r="H152" s="421" t="str">
        <f t="shared" si="55"/>
        <v>1:2</v>
      </c>
    </row>
    <row r="153" spans="1:11" outlineLevel="1">
      <c r="A153">
        <v>2</v>
      </c>
      <c r="B153" t="s">
        <v>793</v>
      </c>
      <c r="D153" s="95">
        <v>43</v>
      </c>
      <c r="E153" s="420" t="str">
        <f>TEXT($D153,"0")&amp;":"&amp;TEXT($D153+1,"0")</f>
        <v>43:44</v>
      </c>
      <c r="F153" s="422" t="str">
        <f t="shared" si="55"/>
        <v>25:26</v>
      </c>
      <c r="G153" s="422" t="str">
        <f t="shared" si="55"/>
        <v>25:26</v>
      </c>
      <c r="H153" s="422" t="str">
        <f t="shared" si="55"/>
        <v>25:26</v>
      </c>
    </row>
    <row r="154" spans="1:11" outlineLevel="1">
      <c r="A154">
        <v>3</v>
      </c>
      <c r="B154" t="s">
        <v>382</v>
      </c>
      <c r="D154" s="96">
        <v>67</v>
      </c>
      <c r="E154" s="428" t="str">
        <f>TEXT($D154,"0")&amp;":"&amp;TEXT($D154+1,"0")</f>
        <v>67:68</v>
      </c>
      <c r="F154" s="423" t="str">
        <f t="shared" si="55"/>
        <v>49:50</v>
      </c>
      <c r="G154" s="423" t="str">
        <f t="shared" si="55"/>
        <v>49:50</v>
      </c>
      <c r="H154" s="423" t="str">
        <f t="shared" si="55"/>
        <v>49:50</v>
      </c>
    </row>
    <row r="155" spans="1:11" outlineLevel="1"/>
    <row r="156" spans="1:11">
      <c r="A156" s="164" t="s">
        <v>865</v>
      </c>
      <c r="B156" s="14"/>
      <c r="C156" t="s">
        <v>864</v>
      </c>
    </row>
    <row r="157" spans="1:11" outlineLevel="1">
      <c r="C157" s="155" t="s">
        <v>1132</v>
      </c>
      <c r="D157" s="155" t="s">
        <v>809</v>
      </c>
      <c r="E157" s="152" t="s">
        <v>1132</v>
      </c>
      <c r="F157" s="152"/>
      <c r="G157" s="152"/>
      <c r="H157" s="152" t="s">
        <v>809</v>
      </c>
      <c r="I157" s="152"/>
      <c r="J157" s="152"/>
    </row>
    <row r="158" spans="1:11" ht="94.5" outlineLevel="1">
      <c r="C158" s="148" t="s">
        <v>797</v>
      </c>
      <c r="D158" s="147"/>
      <c r="E158" s="148" t="s">
        <v>799</v>
      </c>
      <c r="F158" s="148" t="s">
        <v>800</v>
      </c>
      <c r="G158" s="148" t="s">
        <v>801</v>
      </c>
      <c r="H158" s="148" t="s">
        <v>799</v>
      </c>
      <c r="I158" s="148" t="s">
        <v>800</v>
      </c>
      <c r="J158" s="148" t="s">
        <v>801</v>
      </c>
    </row>
    <row r="159" spans="1:11" outlineLevel="1">
      <c r="B159" s="25" t="s">
        <v>798</v>
      </c>
      <c r="C159" s="147"/>
      <c r="D159" s="147"/>
      <c r="E159" s="293">
        <v>0.5</v>
      </c>
      <c r="F159" s="293">
        <v>0.85</v>
      </c>
      <c r="G159" s="293">
        <v>1</v>
      </c>
      <c r="H159" s="293">
        <v>0.5</v>
      </c>
      <c r="I159" s="293">
        <v>0.85</v>
      </c>
      <c r="J159" s="293">
        <v>1</v>
      </c>
    </row>
    <row r="160" spans="1:11" outlineLevel="1">
      <c r="A160">
        <v>1</v>
      </c>
      <c r="B160" t="s">
        <v>794</v>
      </c>
      <c r="C160" s="294">
        <v>0.02</v>
      </c>
      <c r="D160" s="294">
        <v>0.11</v>
      </c>
      <c r="E160" s="295">
        <f t="shared" ref="E160:G162" si="56">$C160*E$159</f>
        <v>0.01</v>
      </c>
      <c r="F160" s="296">
        <f t="shared" si="56"/>
        <v>1.7000000000000001E-2</v>
      </c>
      <c r="G160" s="297">
        <f t="shared" si="56"/>
        <v>0.02</v>
      </c>
      <c r="H160" s="295">
        <f t="shared" ref="H160:J162" si="57">$D160*H$159</f>
        <v>5.5E-2</v>
      </c>
      <c r="I160" s="296">
        <f t="shared" si="57"/>
        <v>9.35E-2</v>
      </c>
      <c r="J160" s="297">
        <f t="shared" si="57"/>
        <v>0.11</v>
      </c>
    </row>
    <row r="161" spans="1:192" outlineLevel="1">
      <c r="A161">
        <v>2</v>
      </c>
      <c r="B161" t="s">
        <v>795</v>
      </c>
      <c r="C161" s="294">
        <v>-0.06</v>
      </c>
      <c r="D161" s="294">
        <v>0.01</v>
      </c>
      <c r="E161" s="298">
        <f t="shared" si="56"/>
        <v>-0.03</v>
      </c>
      <c r="F161" s="147">
        <f t="shared" si="56"/>
        <v>-5.0999999999999997E-2</v>
      </c>
      <c r="G161" s="299">
        <f t="shared" si="56"/>
        <v>-0.06</v>
      </c>
      <c r="H161" s="298">
        <f t="shared" si="57"/>
        <v>5.0000000000000001E-3</v>
      </c>
      <c r="I161" s="147">
        <f t="shared" si="57"/>
        <v>8.5000000000000006E-3</v>
      </c>
      <c r="J161" s="299">
        <f t="shared" si="57"/>
        <v>0.01</v>
      </c>
    </row>
    <row r="162" spans="1:192" outlineLevel="1">
      <c r="A162">
        <v>3</v>
      </c>
      <c r="B162" t="s">
        <v>796</v>
      </c>
      <c r="C162" s="294">
        <v>0.1</v>
      </c>
      <c r="D162" s="294">
        <v>0.2</v>
      </c>
      <c r="E162" s="300">
        <f t="shared" si="56"/>
        <v>0.05</v>
      </c>
      <c r="F162" s="301">
        <f t="shared" si="56"/>
        <v>8.5000000000000006E-2</v>
      </c>
      <c r="G162" s="302">
        <f t="shared" si="56"/>
        <v>0.1</v>
      </c>
      <c r="H162" s="300">
        <f t="shared" si="57"/>
        <v>0.1</v>
      </c>
      <c r="I162" s="301">
        <f t="shared" si="57"/>
        <v>0.17</v>
      </c>
      <c r="J162" s="302">
        <f t="shared" si="57"/>
        <v>0.2</v>
      </c>
    </row>
    <row r="163" spans="1:192" outlineLevel="1">
      <c r="C163" s="460"/>
      <c r="D163" s="460"/>
      <c r="E163" s="147"/>
      <c r="F163" s="147"/>
      <c r="G163" s="147"/>
      <c r="H163" s="147"/>
      <c r="I163" s="147"/>
      <c r="J163" s="147"/>
    </row>
    <row r="164" spans="1:192" outlineLevel="1"/>
    <row r="165" spans="1:192">
      <c r="BX165" t="s">
        <v>1079</v>
      </c>
      <c r="CE165" t="s">
        <v>1079</v>
      </c>
    </row>
    <row r="166" spans="1:192" ht="17.25">
      <c r="A166" s="195" t="s">
        <v>2313</v>
      </c>
      <c r="X166" s="14" t="str">
        <f>"Grazing Intensity (BBB &amp; Mat) for TOL:"&amp;D.TOLDesc</f>
        <v xml:space="preserve">Grazing Intensity (BBB &amp; Mat) for TOL:Aut </v>
      </c>
      <c r="AS166" s="14" t="str">
        <f>"GI (BBT) for TOL:"&amp;D.TOLDesc</f>
        <v xml:space="preserve">GI (BBT) for TOL:Aut </v>
      </c>
      <c r="BO166" s="143" t="str">
        <f>"GI - SW Victoria BBB (&amp;Mat) for TOL:"&amp;D.TOLDesc</f>
        <v xml:space="preserve">GI - SW Victoria BBB (&amp;Mat) for TOL:Aut </v>
      </c>
      <c r="BP166" s="122"/>
      <c r="BQ166" s="122"/>
      <c r="BR166" s="122"/>
      <c r="BS166" s="122"/>
      <c r="BT166" s="122"/>
      <c r="BU166" s="122"/>
      <c r="BV166" s="122"/>
      <c r="BW166" s="122"/>
      <c r="BX166" s="122"/>
      <c r="BY166" s="122"/>
      <c r="BZ166" s="122"/>
      <c r="CA166" s="122"/>
      <c r="CB166" s="144"/>
      <c r="CC166" s="122"/>
      <c r="CD166" s="122"/>
      <c r="CE166" s="122"/>
      <c r="CF166" s="122"/>
      <c r="CG166" s="122"/>
      <c r="CH166" s="122"/>
      <c r="CI166" s="144"/>
      <c r="CJ166" s="145" t="str">
        <f>"GI - SW Victoria BBT for TOL:"&amp;D.TOLDesc</f>
        <v xml:space="preserve">GI - SW Victoria BBT for TOL:Aut </v>
      </c>
      <c r="CK166" s="122"/>
      <c r="CL166" s="122"/>
      <c r="CM166" s="122"/>
      <c r="CN166" s="122"/>
      <c r="CO166" s="122"/>
      <c r="CP166" s="122"/>
      <c r="CQ166" s="122"/>
      <c r="CR166" s="122"/>
      <c r="CS166" s="122"/>
      <c r="CT166" s="122"/>
      <c r="CU166" s="122"/>
      <c r="CV166" s="122"/>
      <c r="CW166" s="146"/>
      <c r="CX166" s="122"/>
      <c r="CY166" s="122"/>
      <c r="CZ166" s="122"/>
      <c r="DA166" s="122"/>
      <c r="DB166" s="122"/>
      <c r="DC166" s="122"/>
      <c r="DD166" s="146"/>
      <c r="DE166" s="143" t="str">
        <f>"GI - Great Southern BBB (&amp;Mat) for TOL:"&amp;D.TOLDesc</f>
        <v xml:space="preserve">GI - Great Southern BBB (&amp;Mat) for TOL:Aut </v>
      </c>
      <c r="DF166" s="122"/>
      <c r="DG166" s="122"/>
      <c r="DH166" s="122"/>
      <c r="DI166" s="122"/>
      <c r="DJ166" s="122"/>
      <c r="DK166" s="122"/>
      <c r="DL166" s="122"/>
      <c r="DM166" s="122"/>
      <c r="DN166" s="122"/>
      <c r="DO166" s="122"/>
      <c r="DP166" s="122"/>
      <c r="DQ166" s="122"/>
      <c r="DR166" s="144"/>
      <c r="DS166" s="122"/>
      <c r="DT166" s="122"/>
      <c r="DU166" s="122"/>
      <c r="DV166" s="122"/>
      <c r="DW166" s="122"/>
      <c r="DX166" s="122"/>
      <c r="DY166" s="144"/>
      <c r="DZ166" s="145" t="str">
        <f>"GI - Great Southern BBT for TOL:"&amp;D.TOLDesc</f>
        <v xml:space="preserve">GI - Great Southern BBT for TOL:Aut </v>
      </c>
      <c r="EA166" s="122"/>
      <c r="EB166" s="122"/>
      <c r="EC166" s="122"/>
      <c r="ED166" s="122"/>
      <c r="EE166" s="122"/>
      <c r="EF166" s="122"/>
      <c r="EG166" s="122"/>
      <c r="EH166" s="122"/>
      <c r="EI166" s="122"/>
      <c r="EJ166" s="122"/>
      <c r="EK166" s="122"/>
      <c r="EL166" s="122"/>
      <c r="EM166" s="146"/>
      <c r="EN166" s="122"/>
      <c r="EO166" s="122"/>
      <c r="EP166" s="122"/>
      <c r="EQ166" s="122"/>
      <c r="ER166" s="122"/>
      <c r="ES166" s="122"/>
      <c r="ET166" s="146"/>
      <c r="EU166" s="143" t="str">
        <f>"GI - Central Wheatbelt BBB (&amp;Mat) for TOL:"&amp;D.TOLDesc</f>
        <v xml:space="preserve">GI - Central Wheatbelt BBB (&amp;Mat) for TOL:Aut </v>
      </c>
      <c r="EV166" s="122"/>
      <c r="EW166" s="122"/>
      <c r="EX166" s="122"/>
      <c r="EY166" s="122"/>
      <c r="EZ166" s="122"/>
      <c r="FA166" s="122"/>
      <c r="FB166" s="122"/>
      <c r="FC166" s="122"/>
      <c r="FD166" s="122"/>
      <c r="FE166" s="122"/>
      <c r="FF166" s="122"/>
      <c r="FG166" s="122"/>
      <c r="FH166" s="144"/>
      <c r="FI166" s="122"/>
      <c r="FJ166" s="122"/>
      <c r="FK166" s="122"/>
      <c r="FL166" s="122"/>
      <c r="FM166" s="122"/>
      <c r="FN166" s="122"/>
      <c r="FO166" s="144"/>
      <c r="FP166" s="143" t="str">
        <f>"GI - Central Wheatbelt BBT for TOL:"&amp;D.TOLDesc</f>
        <v xml:space="preserve">GI - Central Wheatbelt BBT for TOL:Aut </v>
      </c>
      <c r="FQ166" s="122"/>
      <c r="FR166" s="122"/>
      <c r="FS166" s="122"/>
      <c r="FT166" s="122"/>
      <c r="FU166" s="122"/>
      <c r="FV166" s="122"/>
      <c r="FW166" s="122"/>
      <c r="FX166" s="122"/>
      <c r="FY166" s="122"/>
      <c r="FZ166" s="122"/>
      <c r="GA166" s="122"/>
      <c r="GB166" s="122"/>
      <c r="GC166" s="146"/>
      <c r="GD166" s="122"/>
      <c r="GE166" s="122"/>
      <c r="GF166" s="122"/>
      <c r="GG166" s="122"/>
      <c r="GH166" s="122"/>
      <c r="GI166" s="122"/>
      <c r="GJ166" s="146"/>
    </row>
    <row r="167" spans="1:192" ht="132.75" outlineLevel="1">
      <c r="A167" s="147"/>
      <c r="B167" s="147"/>
      <c r="C167" s="148" t="s">
        <v>806</v>
      </c>
      <c r="D167" s="148" t="s">
        <v>807</v>
      </c>
      <c r="E167" s="148" t="s">
        <v>1138</v>
      </c>
      <c r="F167" s="148" t="s">
        <v>273</v>
      </c>
      <c r="G167" s="148" t="s">
        <v>274</v>
      </c>
      <c r="H167" s="148" t="s">
        <v>925</v>
      </c>
      <c r="I167" s="148" t="s">
        <v>920</v>
      </c>
      <c r="J167" s="148" t="s">
        <v>926</v>
      </c>
      <c r="K167" s="148" t="s">
        <v>924</v>
      </c>
      <c r="L167" s="148" t="s">
        <v>805</v>
      </c>
      <c r="M167" s="148" t="s">
        <v>984</v>
      </c>
      <c r="N167" s="148" t="s">
        <v>378</v>
      </c>
      <c r="O167" s="148" t="s">
        <v>1513</v>
      </c>
      <c r="P167" s="148" t="s">
        <v>1514</v>
      </c>
      <c r="Q167" s="147"/>
      <c r="X167" s="23" t="s">
        <v>834</v>
      </c>
      <c r="Y167" s="23" t="s">
        <v>835</v>
      </c>
      <c r="Z167" s="23" t="s">
        <v>836</v>
      </c>
      <c r="AA167" s="23" t="s">
        <v>837</v>
      </c>
      <c r="AB167" s="23" t="s">
        <v>838</v>
      </c>
      <c r="AC167" s="23" t="s">
        <v>839</v>
      </c>
      <c r="AD167" s="23" t="s">
        <v>840</v>
      </c>
      <c r="AE167" s="23" t="s">
        <v>834</v>
      </c>
      <c r="AF167" s="23" t="s">
        <v>835</v>
      </c>
      <c r="AG167" s="23" t="s">
        <v>836</v>
      </c>
      <c r="AH167" s="23" t="s">
        <v>837</v>
      </c>
      <c r="AI167" s="23" t="s">
        <v>838</v>
      </c>
      <c r="AJ167" s="23" t="s">
        <v>839</v>
      </c>
      <c r="AK167" s="23" t="s">
        <v>840</v>
      </c>
      <c r="AL167" s="23" t="s">
        <v>834</v>
      </c>
      <c r="AM167" s="23" t="s">
        <v>835</v>
      </c>
      <c r="AN167" s="23" t="s">
        <v>836</v>
      </c>
      <c r="AO167" s="23" t="s">
        <v>837</v>
      </c>
      <c r="AP167" s="23" t="s">
        <v>838</v>
      </c>
      <c r="AQ167" s="23" t="s">
        <v>839</v>
      </c>
      <c r="AR167" s="23" t="s">
        <v>840</v>
      </c>
      <c r="AS167" s="23" t="s">
        <v>834</v>
      </c>
      <c r="AT167" s="23" t="s">
        <v>835</v>
      </c>
      <c r="AU167" s="23" t="s">
        <v>836</v>
      </c>
      <c r="AV167" s="23" t="s">
        <v>837</v>
      </c>
      <c r="AW167" s="23" t="s">
        <v>838</v>
      </c>
      <c r="AX167" s="23" t="s">
        <v>839</v>
      </c>
      <c r="AY167" s="23" t="s">
        <v>840</v>
      </c>
      <c r="AZ167" s="23" t="s">
        <v>834</v>
      </c>
      <c r="BA167" s="23" t="s">
        <v>835</v>
      </c>
      <c r="BB167" s="23" t="s">
        <v>836</v>
      </c>
      <c r="BC167" s="23" t="s">
        <v>837</v>
      </c>
      <c r="BD167" s="23" t="s">
        <v>838</v>
      </c>
      <c r="BE167" s="23" t="s">
        <v>839</v>
      </c>
      <c r="BF167" s="23" t="s">
        <v>840</v>
      </c>
      <c r="BG167" s="23" t="s">
        <v>834</v>
      </c>
      <c r="BH167" s="23" t="s">
        <v>835</v>
      </c>
      <c r="BI167" s="23" t="s">
        <v>836</v>
      </c>
      <c r="BJ167" s="23" t="s">
        <v>837</v>
      </c>
      <c r="BK167" s="23" t="s">
        <v>838</v>
      </c>
      <c r="BL167" s="23" t="s">
        <v>839</v>
      </c>
      <c r="BM167" s="23" t="s">
        <v>840</v>
      </c>
      <c r="BO167" s="132" t="s">
        <v>834</v>
      </c>
      <c r="BP167" s="23" t="s">
        <v>835</v>
      </c>
      <c r="BQ167" s="23" t="s">
        <v>836</v>
      </c>
      <c r="BR167" s="23" t="s">
        <v>837</v>
      </c>
      <c r="BS167" s="23" t="s">
        <v>838</v>
      </c>
      <c r="BT167" s="23" t="s">
        <v>839</v>
      </c>
      <c r="BU167" s="140" t="s">
        <v>840</v>
      </c>
      <c r="BV167" s="23" t="s">
        <v>834</v>
      </c>
      <c r="BW167" s="23" t="s">
        <v>835</v>
      </c>
      <c r="BX167" s="23" t="s">
        <v>836</v>
      </c>
      <c r="BY167" s="23" t="s">
        <v>837</v>
      </c>
      <c r="BZ167" s="23" t="s">
        <v>838</v>
      </c>
      <c r="CA167" s="23" t="s">
        <v>839</v>
      </c>
      <c r="CB167" s="140" t="s">
        <v>840</v>
      </c>
      <c r="CC167" s="23" t="s">
        <v>834</v>
      </c>
      <c r="CD167" s="23" t="s">
        <v>835</v>
      </c>
      <c r="CE167" s="23" t="s">
        <v>836</v>
      </c>
      <c r="CF167" s="23" t="s">
        <v>837</v>
      </c>
      <c r="CG167" s="23" t="s">
        <v>838</v>
      </c>
      <c r="CH167" s="23" t="s">
        <v>839</v>
      </c>
      <c r="CI167" s="136" t="s">
        <v>840</v>
      </c>
      <c r="CJ167" s="132" t="s">
        <v>834</v>
      </c>
      <c r="CK167" s="23" t="s">
        <v>835</v>
      </c>
      <c r="CL167" s="23" t="s">
        <v>836</v>
      </c>
      <c r="CM167" s="23" t="s">
        <v>837</v>
      </c>
      <c r="CN167" s="23" t="s">
        <v>838</v>
      </c>
      <c r="CO167" s="23" t="s">
        <v>839</v>
      </c>
      <c r="CP167" s="140" t="s">
        <v>840</v>
      </c>
      <c r="CQ167" s="23" t="s">
        <v>834</v>
      </c>
      <c r="CR167" s="23" t="s">
        <v>835</v>
      </c>
      <c r="CS167" s="23" t="s">
        <v>836</v>
      </c>
      <c r="CT167" s="23" t="s">
        <v>837</v>
      </c>
      <c r="CU167" s="23" t="s">
        <v>838</v>
      </c>
      <c r="CV167" s="23" t="s">
        <v>839</v>
      </c>
      <c r="CW167" s="140" t="s">
        <v>840</v>
      </c>
      <c r="CX167" s="23" t="s">
        <v>834</v>
      </c>
      <c r="CY167" s="23" t="s">
        <v>835</v>
      </c>
      <c r="CZ167" s="23" t="s">
        <v>836</v>
      </c>
      <c r="DA167" s="23" t="s">
        <v>837</v>
      </c>
      <c r="DB167" s="23" t="s">
        <v>838</v>
      </c>
      <c r="DC167" s="23" t="s">
        <v>839</v>
      </c>
      <c r="DD167" s="136" t="s">
        <v>840</v>
      </c>
      <c r="DE167" s="132" t="s">
        <v>834</v>
      </c>
      <c r="DF167" s="23" t="s">
        <v>835</v>
      </c>
      <c r="DG167" s="23" t="s">
        <v>836</v>
      </c>
      <c r="DH167" s="23" t="s">
        <v>837</v>
      </c>
      <c r="DI167" s="23" t="s">
        <v>838</v>
      </c>
      <c r="DJ167" s="23" t="s">
        <v>839</v>
      </c>
      <c r="DK167" s="140" t="s">
        <v>840</v>
      </c>
      <c r="DL167" s="23" t="s">
        <v>834</v>
      </c>
      <c r="DM167" s="23" t="s">
        <v>835</v>
      </c>
      <c r="DN167" s="23" t="s">
        <v>836</v>
      </c>
      <c r="DO167" s="23" t="s">
        <v>837</v>
      </c>
      <c r="DP167" s="23" t="s">
        <v>838</v>
      </c>
      <c r="DQ167" s="23" t="s">
        <v>839</v>
      </c>
      <c r="DR167" s="140" t="s">
        <v>840</v>
      </c>
      <c r="DS167" s="23" t="s">
        <v>834</v>
      </c>
      <c r="DT167" s="23" t="s">
        <v>835</v>
      </c>
      <c r="DU167" s="23" t="s">
        <v>836</v>
      </c>
      <c r="DV167" s="23" t="s">
        <v>837</v>
      </c>
      <c r="DW167" s="23" t="s">
        <v>838</v>
      </c>
      <c r="DX167" s="23" t="s">
        <v>839</v>
      </c>
      <c r="DY167" s="136" t="s">
        <v>840</v>
      </c>
      <c r="DZ167" s="132" t="s">
        <v>834</v>
      </c>
      <c r="EA167" s="23" t="s">
        <v>835</v>
      </c>
      <c r="EB167" s="23" t="s">
        <v>836</v>
      </c>
      <c r="EC167" s="23" t="s">
        <v>837</v>
      </c>
      <c r="ED167" s="23" t="s">
        <v>838</v>
      </c>
      <c r="EE167" s="23" t="s">
        <v>839</v>
      </c>
      <c r="EF167" s="140" t="s">
        <v>840</v>
      </c>
      <c r="EG167" s="23" t="s">
        <v>834</v>
      </c>
      <c r="EH167" s="23" t="s">
        <v>835</v>
      </c>
      <c r="EI167" s="23" t="s">
        <v>836</v>
      </c>
      <c r="EJ167" s="23" t="s">
        <v>837</v>
      </c>
      <c r="EK167" s="23" t="s">
        <v>838</v>
      </c>
      <c r="EL167" s="23" t="s">
        <v>839</v>
      </c>
      <c r="EM167" s="140" t="s">
        <v>840</v>
      </c>
      <c r="EN167" s="23" t="s">
        <v>834</v>
      </c>
      <c r="EO167" s="23" t="s">
        <v>835</v>
      </c>
      <c r="EP167" s="23" t="s">
        <v>836</v>
      </c>
      <c r="EQ167" s="23" t="s">
        <v>837</v>
      </c>
      <c r="ER167" s="23" t="s">
        <v>838</v>
      </c>
      <c r="ES167" s="23" t="s">
        <v>839</v>
      </c>
      <c r="ET167" s="136" t="s">
        <v>840</v>
      </c>
      <c r="EU167" s="132" t="s">
        <v>834</v>
      </c>
      <c r="EV167" s="23" t="s">
        <v>835</v>
      </c>
      <c r="EW167" s="23" t="s">
        <v>836</v>
      </c>
      <c r="EX167" s="23" t="s">
        <v>837</v>
      </c>
      <c r="EY167" s="23" t="s">
        <v>838</v>
      </c>
      <c r="EZ167" s="23" t="s">
        <v>839</v>
      </c>
      <c r="FA167" s="140" t="s">
        <v>840</v>
      </c>
      <c r="FB167" s="23" t="s">
        <v>834</v>
      </c>
      <c r="FC167" s="23" t="s">
        <v>835</v>
      </c>
      <c r="FD167" s="23" t="s">
        <v>836</v>
      </c>
      <c r="FE167" s="23" t="s">
        <v>837</v>
      </c>
      <c r="FF167" s="23" t="s">
        <v>838</v>
      </c>
      <c r="FG167" s="23" t="s">
        <v>839</v>
      </c>
      <c r="FH167" s="140" t="s">
        <v>840</v>
      </c>
      <c r="FI167" s="23" t="s">
        <v>834</v>
      </c>
      <c r="FJ167" s="23" t="s">
        <v>835</v>
      </c>
      <c r="FK167" s="23" t="s">
        <v>836</v>
      </c>
      <c r="FL167" s="23" t="s">
        <v>837</v>
      </c>
      <c r="FM167" s="23" t="s">
        <v>838</v>
      </c>
      <c r="FN167" s="23" t="s">
        <v>839</v>
      </c>
      <c r="FO167" s="136" t="s">
        <v>840</v>
      </c>
      <c r="FP167" s="132" t="s">
        <v>834</v>
      </c>
      <c r="FQ167" s="23" t="s">
        <v>835</v>
      </c>
      <c r="FR167" s="23" t="s">
        <v>836</v>
      </c>
      <c r="FS167" s="23" t="s">
        <v>837</v>
      </c>
      <c r="FT167" s="23" t="s">
        <v>838</v>
      </c>
      <c r="FU167" s="23" t="s">
        <v>839</v>
      </c>
      <c r="FV167" s="140" t="s">
        <v>840</v>
      </c>
      <c r="FW167" s="23" t="s">
        <v>834</v>
      </c>
      <c r="FX167" s="23" t="s">
        <v>835</v>
      </c>
      <c r="FY167" s="23" t="s">
        <v>836</v>
      </c>
      <c r="FZ167" s="23" t="s">
        <v>837</v>
      </c>
      <c r="GA167" s="23" t="s">
        <v>838</v>
      </c>
      <c r="GB167" s="23" t="s">
        <v>839</v>
      </c>
      <c r="GC167" s="140" t="s">
        <v>840</v>
      </c>
      <c r="GD167" s="23" t="s">
        <v>834</v>
      </c>
      <c r="GE167" s="23" t="s">
        <v>835</v>
      </c>
      <c r="GF167" s="23" t="s">
        <v>836</v>
      </c>
      <c r="GG167" s="23" t="s">
        <v>837</v>
      </c>
      <c r="GH167" s="23" t="s">
        <v>838</v>
      </c>
      <c r="GI167" s="23" t="s">
        <v>839</v>
      </c>
      <c r="GJ167" s="136" t="s">
        <v>840</v>
      </c>
    </row>
    <row r="168" spans="1:192" ht="36" outlineLevel="1">
      <c r="A168" s="147"/>
      <c r="B168" s="147"/>
      <c r="C168" s="149" t="s">
        <v>808</v>
      </c>
      <c r="D168" s="149" t="s">
        <v>808</v>
      </c>
      <c r="E168" s="147"/>
      <c r="F168" s="151"/>
      <c r="G168" s="151"/>
      <c r="H168" s="151"/>
      <c r="I168" s="151"/>
      <c r="J168" s="151"/>
      <c r="K168" s="151"/>
      <c r="L168" s="151"/>
      <c r="M168" s="151"/>
      <c r="N168" s="151"/>
      <c r="O168" s="152"/>
      <c r="P168" s="152"/>
      <c r="Q168" s="147"/>
      <c r="X168" s="105" t="s">
        <v>1080</v>
      </c>
      <c r="Y168" s="106"/>
      <c r="Z168" s="106"/>
      <c r="AA168" s="106"/>
      <c r="AB168" s="106"/>
      <c r="AC168" s="106"/>
      <c r="AD168" s="106"/>
      <c r="AE168" s="105" t="s">
        <v>1081</v>
      </c>
      <c r="AF168" s="106"/>
      <c r="AG168" s="106"/>
      <c r="AH168" s="106"/>
      <c r="AI168" s="106"/>
      <c r="AJ168" s="106"/>
      <c r="AK168" s="106"/>
      <c r="AL168" s="105" t="s">
        <v>1082</v>
      </c>
      <c r="AM168" s="106"/>
      <c r="AN168" s="106"/>
      <c r="AO168" s="106"/>
      <c r="AP168" s="106"/>
      <c r="AQ168" s="106"/>
      <c r="AR168" s="106"/>
      <c r="AS168" s="105" t="s">
        <v>1080</v>
      </c>
      <c r="AT168" s="106"/>
      <c r="AU168" s="106"/>
      <c r="AV168" s="106"/>
      <c r="AW168" s="106"/>
      <c r="AX168" s="106"/>
      <c r="AY168" s="106"/>
      <c r="AZ168" s="105" t="s">
        <v>1081</v>
      </c>
      <c r="BA168" s="106"/>
      <c r="BB168" s="106"/>
      <c r="BC168" s="106"/>
      <c r="BD168" s="106"/>
      <c r="BE168" s="106"/>
      <c r="BF168" s="106"/>
      <c r="BG168" s="105" t="s">
        <v>1082</v>
      </c>
      <c r="BH168" s="106"/>
      <c r="BI168" s="106"/>
      <c r="BJ168" s="106"/>
      <c r="BK168" s="106"/>
      <c r="BL168" s="106"/>
      <c r="BM168" s="106"/>
      <c r="BO168" s="133" t="s">
        <v>1080</v>
      </c>
      <c r="BP168" s="106"/>
      <c r="BQ168" s="106"/>
      <c r="BR168" s="106"/>
      <c r="BS168" s="106"/>
      <c r="BT168" s="106"/>
      <c r="BU168" s="141"/>
      <c r="BV168" s="105" t="s">
        <v>1081</v>
      </c>
      <c r="BW168" s="106"/>
      <c r="BX168" s="106"/>
      <c r="BY168" s="106"/>
      <c r="BZ168" s="106"/>
      <c r="CA168" s="106"/>
      <c r="CB168" s="141"/>
      <c r="CC168" s="105" t="s">
        <v>1082</v>
      </c>
      <c r="CD168" s="106"/>
      <c r="CE168" s="106"/>
      <c r="CF168" s="106"/>
      <c r="CG168" s="106"/>
      <c r="CH168" s="106"/>
      <c r="CI168" s="137"/>
      <c r="CJ168" s="133" t="s">
        <v>1080</v>
      </c>
      <c r="CK168" s="106"/>
      <c r="CL168" s="106"/>
      <c r="CM168" s="106"/>
      <c r="CN168" s="106"/>
      <c r="CO168" s="106"/>
      <c r="CP168" s="141"/>
      <c r="CQ168" s="105" t="s">
        <v>1081</v>
      </c>
      <c r="CR168" s="106"/>
      <c r="CS168" s="106"/>
      <c r="CT168" s="106"/>
      <c r="CU168" s="106"/>
      <c r="CV168" s="106"/>
      <c r="CW168" s="141"/>
      <c r="CX168" s="105" t="s">
        <v>1082</v>
      </c>
      <c r="CY168" s="106"/>
      <c r="CZ168" s="106"/>
      <c r="DA168" s="106"/>
      <c r="DB168" s="106"/>
      <c r="DC168" s="106"/>
      <c r="DD168" s="137"/>
      <c r="DE168" s="133" t="s">
        <v>1080</v>
      </c>
      <c r="DF168" s="106"/>
      <c r="DG168" s="106"/>
      <c r="DH168" s="106"/>
      <c r="DI168" s="106"/>
      <c r="DJ168" s="106"/>
      <c r="DK168" s="141"/>
      <c r="DL168" s="105" t="s">
        <v>1081</v>
      </c>
      <c r="DM168" s="106"/>
      <c r="DN168" s="106"/>
      <c r="DO168" s="106"/>
      <c r="DP168" s="106"/>
      <c r="DQ168" s="106"/>
      <c r="DR168" s="141"/>
      <c r="DS168" s="105" t="s">
        <v>1082</v>
      </c>
      <c r="DT168" s="106"/>
      <c r="DU168" s="106"/>
      <c r="DV168" s="106"/>
      <c r="DW168" s="106"/>
      <c r="DX168" s="106"/>
      <c r="DY168" s="137"/>
      <c r="DZ168" s="133" t="s">
        <v>1080</v>
      </c>
      <c r="EA168" s="106"/>
      <c r="EB168" s="106"/>
      <c r="EC168" s="106"/>
      <c r="ED168" s="106"/>
      <c r="EE168" s="106"/>
      <c r="EF168" s="141"/>
      <c r="EG168" s="105" t="s">
        <v>1081</v>
      </c>
      <c r="EH168" s="106"/>
      <c r="EI168" s="106"/>
      <c r="EJ168" s="106"/>
      <c r="EK168" s="106"/>
      <c r="EL168" s="106"/>
      <c r="EM168" s="141"/>
      <c r="EN168" s="105" t="s">
        <v>1082</v>
      </c>
      <c r="EO168" s="106"/>
      <c r="EP168" s="106"/>
      <c r="EQ168" s="106"/>
      <c r="ER168" s="106"/>
      <c r="ES168" s="106"/>
      <c r="ET168" s="137"/>
      <c r="EU168" s="133" t="s">
        <v>1080</v>
      </c>
      <c r="EV168" s="106"/>
      <c r="EW168" s="106"/>
      <c r="EX168" s="106"/>
      <c r="EY168" s="106"/>
      <c r="EZ168" s="106"/>
      <c r="FA168" s="141"/>
      <c r="FB168" s="105" t="s">
        <v>1081</v>
      </c>
      <c r="FC168" s="106"/>
      <c r="FD168" s="106"/>
      <c r="FE168" s="106"/>
      <c r="FF168" s="106"/>
      <c r="FG168" s="106"/>
      <c r="FH168" s="141"/>
      <c r="FI168" s="105" t="s">
        <v>1082</v>
      </c>
      <c r="FJ168" s="106"/>
      <c r="FK168" s="106"/>
      <c r="FL168" s="106"/>
      <c r="FM168" s="106"/>
      <c r="FN168" s="106"/>
      <c r="FO168" s="137"/>
      <c r="FP168" s="133" t="s">
        <v>1080</v>
      </c>
      <c r="FQ168" s="106"/>
      <c r="FR168" s="106"/>
      <c r="FS168" s="106"/>
      <c r="FT168" s="106"/>
      <c r="FU168" s="106"/>
      <c r="FV168" s="141"/>
      <c r="FW168" s="105" t="s">
        <v>1081</v>
      </c>
      <c r="FX168" s="106"/>
      <c r="FY168" s="106"/>
      <c r="FZ168" s="106"/>
      <c r="GA168" s="106"/>
      <c r="GB168" s="106"/>
      <c r="GC168" s="141"/>
      <c r="GD168" s="105" t="s">
        <v>1082</v>
      </c>
      <c r="GE168" s="106"/>
      <c r="GF168" s="106"/>
      <c r="GG168" s="106"/>
      <c r="GH168" s="106"/>
      <c r="GI168" s="106"/>
      <c r="GJ168" s="137"/>
    </row>
    <row r="169" spans="1:192" outlineLevel="1">
      <c r="A169" s="147"/>
      <c r="B169" s="147"/>
      <c r="C169" s="770">
        <v>1</v>
      </c>
      <c r="D169" s="770">
        <v>2</v>
      </c>
      <c r="E169" s="552">
        <v>3</v>
      </c>
      <c r="F169" s="771">
        <v>4</v>
      </c>
      <c r="G169" s="771">
        <v>5</v>
      </c>
      <c r="H169" s="771">
        <v>6</v>
      </c>
      <c r="I169" s="771">
        <v>7</v>
      </c>
      <c r="J169" s="771">
        <v>8</v>
      </c>
      <c r="K169" s="771">
        <v>9</v>
      </c>
      <c r="L169" s="771">
        <v>10</v>
      </c>
      <c r="M169" s="771">
        <v>11</v>
      </c>
      <c r="N169" s="771">
        <v>12</v>
      </c>
      <c r="O169" s="552">
        <v>13</v>
      </c>
      <c r="P169" s="552">
        <v>14</v>
      </c>
      <c r="Q169" s="552">
        <v>15</v>
      </c>
      <c r="R169" s="110">
        <v>16</v>
      </c>
      <c r="S169" s="110">
        <v>17</v>
      </c>
      <c r="T169" s="110">
        <v>18</v>
      </c>
      <c r="X169" s="105"/>
      <c r="Y169" s="106"/>
      <c r="Z169" s="106"/>
      <c r="AA169" s="106"/>
      <c r="AB169" s="106"/>
      <c r="AC169" s="106"/>
      <c r="AD169" s="106"/>
      <c r="AE169" s="105"/>
      <c r="AF169" s="106"/>
      <c r="AG169" s="106"/>
      <c r="AH169" s="106"/>
      <c r="AI169" s="106"/>
      <c r="AJ169" s="106"/>
      <c r="AK169" s="106"/>
      <c r="AL169" s="105"/>
      <c r="AM169" s="106"/>
      <c r="AN169" s="106"/>
      <c r="AO169" s="106"/>
      <c r="AP169" s="106"/>
      <c r="AQ169" s="106"/>
      <c r="AR169" s="106"/>
      <c r="AS169" s="105"/>
      <c r="AT169" s="106"/>
      <c r="AU169" s="106"/>
      <c r="AV169" s="106"/>
      <c r="AW169" s="106"/>
      <c r="AX169" s="106"/>
      <c r="AY169" s="106"/>
      <c r="AZ169" s="105"/>
      <c r="BA169" s="106"/>
      <c r="BB169" s="106"/>
      <c r="BC169" s="106"/>
      <c r="BD169" s="106"/>
      <c r="BE169" s="106"/>
      <c r="BF169" s="106"/>
      <c r="BG169" s="105"/>
      <c r="BH169" s="106"/>
      <c r="BI169" s="106"/>
      <c r="BJ169" s="106"/>
      <c r="BK169" s="106"/>
      <c r="BL169" s="106"/>
      <c r="BM169" s="106"/>
      <c r="BO169" s="133"/>
      <c r="BP169" s="106"/>
      <c r="BQ169" s="106"/>
      <c r="BR169" s="106"/>
      <c r="BS169" s="106"/>
      <c r="BT169" s="106"/>
      <c r="BU169" s="141"/>
      <c r="BV169" s="105"/>
      <c r="BW169" s="106"/>
      <c r="BX169" s="106"/>
      <c r="BY169" s="106"/>
      <c r="BZ169" s="106"/>
      <c r="CA169" s="106"/>
      <c r="CB169" s="141"/>
      <c r="CC169" s="105"/>
      <c r="CD169" s="106"/>
      <c r="CE169" s="106"/>
      <c r="CF169" s="106"/>
      <c r="CG169" s="106"/>
      <c r="CH169" s="106"/>
      <c r="CI169" s="137"/>
      <c r="CJ169" s="133"/>
      <c r="CK169" s="106"/>
      <c r="CL169" s="106"/>
      <c r="CM169" s="106"/>
      <c r="CN169" s="106"/>
      <c r="CO169" s="106"/>
      <c r="CP169" s="141"/>
      <c r="CQ169" s="105"/>
      <c r="CR169" s="106"/>
      <c r="CS169" s="106"/>
      <c r="CT169" s="106"/>
      <c r="CU169" s="106"/>
      <c r="CV169" s="106"/>
      <c r="CW169" s="141"/>
      <c r="CX169" s="105"/>
      <c r="CY169" s="106"/>
      <c r="CZ169" s="106"/>
      <c r="DA169" s="106"/>
      <c r="DB169" s="106"/>
      <c r="DC169" s="106"/>
      <c r="DD169" s="137"/>
      <c r="DE169" s="133"/>
      <c r="DF169" s="106"/>
      <c r="DG169" s="106"/>
      <c r="DH169" s="106"/>
      <c r="DI169" s="106"/>
      <c r="DJ169" s="106"/>
      <c r="DK169" s="141"/>
      <c r="DL169" s="105"/>
      <c r="DM169" s="106"/>
      <c r="DN169" s="106"/>
      <c r="DO169" s="106"/>
      <c r="DP169" s="106"/>
      <c r="DQ169" s="106"/>
      <c r="DR169" s="141"/>
      <c r="DS169" s="105"/>
      <c r="DT169" s="106"/>
      <c r="DU169" s="106"/>
      <c r="DV169" s="106"/>
      <c r="DW169" s="106"/>
      <c r="DX169" s="106"/>
      <c r="DY169" s="137"/>
      <c r="DZ169" s="133"/>
      <c r="EA169" s="106"/>
      <c r="EB169" s="106"/>
      <c r="EC169" s="106"/>
      <c r="ED169" s="106"/>
      <c r="EE169" s="106"/>
      <c r="EF169" s="141"/>
      <c r="EG169" s="105"/>
      <c r="EH169" s="106"/>
      <c r="EI169" s="106"/>
      <c r="EJ169" s="106"/>
      <c r="EK169" s="106"/>
      <c r="EL169" s="106"/>
      <c r="EM169" s="141"/>
      <c r="EN169" s="105"/>
      <c r="EO169" s="106"/>
      <c r="EP169" s="106"/>
      <c r="EQ169" s="106"/>
      <c r="ER169" s="106"/>
      <c r="ES169" s="106"/>
      <c r="ET169" s="137"/>
      <c r="EU169" s="133"/>
      <c r="EV169" s="106"/>
      <c r="EW169" s="106"/>
      <c r="EX169" s="106"/>
      <c r="EY169" s="106"/>
      <c r="EZ169" s="106"/>
      <c r="FA169" s="141"/>
      <c r="FB169" s="105"/>
      <c r="FC169" s="106"/>
      <c r="FD169" s="106"/>
      <c r="FE169" s="106"/>
      <c r="FF169" s="106"/>
      <c r="FG169" s="106"/>
      <c r="FH169" s="141"/>
      <c r="FI169" s="105"/>
      <c r="FJ169" s="106"/>
      <c r="FK169" s="106"/>
      <c r="FL169" s="106"/>
      <c r="FM169" s="106"/>
      <c r="FN169" s="106"/>
      <c r="FO169" s="137"/>
      <c r="FP169" s="133"/>
      <c r="FQ169" s="106"/>
      <c r="FR169" s="106"/>
      <c r="FS169" s="106"/>
      <c r="FT169" s="106"/>
      <c r="FU169" s="106"/>
      <c r="FV169" s="141"/>
      <c r="FW169" s="105"/>
      <c r="FX169" s="106"/>
      <c r="FY169" s="106"/>
      <c r="FZ169" s="106"/>
      <c r="GA169" s="106"/>
      <c r="GB169" s="106"/>
      <c r="GC169" s="141"/>
      <c r="GD169" s="105"/>
      <c r="GE169" s="106"/>
      <c r="GF169" s="106"/>
      <c r="GG169" s="106"/>
      <c r="GH169" s="106"/>
      <c r="GI169" s="106"/>
      <c r="GJ169" s="137"/>
    </row>
    <row r="170" spans="1:192" ht="165" outlineLevel="1">
      <c r="A170" s="147">
        <v>1</v>
      </c>
      <c r="B170" s="147"/>
      <c r="C170" s="292"/>
      <c r="D170" s="153" t="b">
        <v>0</v>
      </c>
      <c r="F170" s="289" t="s">
        <v>1139</v>
      </c>
      <c r="G170" s="290">
        <f>IF(F171="","-",F171-1)</f>
        <v>329</v>
      </c>
      <c r="H170" s="290" t="s">
        <v>30</v>
      </c>
      <c r="I170" s="290">
        <v>0</v>
      </c>
      <c r="J170" s="290">
        <v>0</v>
      </c>
      <c r="K170" s="290">
        <v>0</v>
      </c>
      <c r="L170" s="153">
        <v>0</v>
      </c>
      <c r="M170" s="153">
        <f>15*30</f>
        <v>450</v>
      </c>
      <c r="N170" s="156">
        <v>1</v>
      </c>
      <c r="O170" s="147" t="s">
        <v>810</v>
      </c>
      <c r="P170" s="147" t="s">
        <v>813</v>
      </c>
      <c r="X170" s="158">
        <v>1</v>
      </c>
      <c r="Y170" s="158">
        <f t="shared" ref="Y170:AD170" si="58">X170+3</f>
        <v>4</v>
      </c>
      <c r="Z170" s="158">
        <f t="shared" si="58"/>
        <v>7</v>
      </c>
      <c r="AA170" s="158">
        <f t="shared" si="58"/>
        <v>10</v>
      </c>
      <c r="AB170" s="158">
        <f t="shared" si="58"/>
        <v>13</v>
      </c>
      <c r="AC170" s="158">
        <f t="shared" si="58"/>
        <v>16</v>
      </c>
      <c r="AD170" s="158">
        <f t="shared" si="58"/>
        <v>19</v>
      </c>
      <c r="AE170" s="159" t="s">
        <v>827</v>
      </c>
      <c r="AF170" s="159" t="s">
        <v>828</v>
      </c>
      <c r="AG170" s="159" t="s">
        <v>829</v>
      </c>
      <c r="AH170" s="159" t="s">
        <v>830</v>
      </c>
      <c r="AI170" s="159" t="s">
        <v>831</v>
      </c>
      <c r="AJ170" s="159" t="s">
        <v>832</v>
      </c>
      <c r="AK170" s="159" t="s">
        <v>833</v>
      </c>
      <c r="AL170" s="159" t="s">
        <v>827</v>
      </c>
      <c r="AM170" s="159" t="s">
        <v>828</v>
      </c>
      <c r="AN170" s="159" t="s">
        <v>829</v>
      </c>
      <c r="AO170" s="159" t="s">
        <v>830</v>
      </c>
      <c r="AP170" s="159" t="s">
        <v>831</v>
      </c>
      <c r="AQ170" s="159" t="s">
        <v>832</v>
      </c>
      <c r="AR170" s="159" t="s">
        <v>833</v>
      </c>
      <c r="AS170" s="158">
        <v>1</v>
      </c>
      <c r="AT170" s="158">
        <f t="shared" ref="AT170:AY170" si="59">AS170+3</f>
        <v>4</v>
      </c>
      <c r="AU170" s="158">
        <f t="shared" si="59"/>
        <v>7</v>
      </c>
      <c r="AV170" s="158">
        <f t="shared" si="59"/>
        <v>10</v>
      </c>
      <c r="AW170" s="158">
        <f t="shared" si="59"/>
        <v>13</v>
      </c>
      <c r="AX170" s="158">
        <f t="shared" si="59"/>
        <v>16</v>
      </c>
      <c r="AY170" s="158">
        <f t="shared" si="59"/>
        <v>19</v>
      </c>
      <c r="AZ170" s="159" t="s">
        <v>827</v>
      </c>
      <c r="BA170" s="159" t="s">
        <v>828</v>
      </c>
      <c r="BB170" s="159" t="s">
        <v>829</v>
      </c>
      <c r="BC170" s="159" t="s">
        <v>830</v>
      </c>
      <c r="BD170" s="159" t="s">
        <v>831</v>
      </c>
      <c r="BE170" s="159" t="s">
        <v>832</v>
      </c>
      <c r="BF170" s="159" t="s">
        <v>833</v>
      </c>
      <c r="BG170" s="159" t="s">
        <v>827</v>
      </c>
      <c r="BH170" s="159" t="s">
        <v>828</v>
      </c>
      <c r="BI170" s="159" t="s">
        <v>829</v>
      </c>
      <c r="BJ170" s="159" t="s">
        <v>830</v>
      </c>
      <c r="BK170" s="159" t="s">
        <v>831</v>
      </c>
      <c r="BL170" s="159" t="s">
        <v>832</v>
      </c>
      <c r="BM170" s="159" t="s">
        <v>833</v>
      </c>
      <c r="BO170" s="134">
        <v>1</v>
      </c>
      <c r="BP170" s="135">
        <v>4</v>
      </c>
      <c r="BQ170" s="135">
        <v>7</v>
      </c>
      <c r="BR170" s="135">
        <v>10</v>
      </c>
      <c r="BS170" s="135">
        <v>13</v>
      </c>
      <c r="BT170" s="135">
        <v>16</v>
      </c>
      <c r="BU170" s="142">
        <v>19</v>
      </c>
      <c r="BV170" s="135" t="s">
        <v>827</v>
      </c>
      <c r="BW170" s="135" t="s">
        <v>828</v>
      </c>
      <c r="BX170" s="135" t="s">
        <v>829</v>
      </c>
      <c r="BY170" s="135" t="s">
        <v>830</v>
      </c>
      <c r="BZ170" s="135" t="s">
        <v>831</v>
      </c>
      <c r="CA170" s="135" t="s">
        <v>832</v>
      </c>
      <c r="CB170" s="142" t="s">
        <v>833</v>
      </c>
      <c r="CC170" s="135" t="s">
        <v>827</v>
      </c>
      <c r="CD170" s="135" t="s">
        <v>828</v>
      </c>
      <c r="CE170" s="135" t="s">
        <v>829</v>
      </c>
      <c r="CF170" s="135" t="s">
        <v>830</v>
      </c>
      <c r="CG170" s="135" t="s">
        <v>831</v>
      </c>
      <c r="CH170" s="135" t="s">
        <v>832</v>
      </c>
      <c r="CI170" s="138" t="s">
        <v>833</v>
      </c>
      <c r="CJ170" s="134">
        <v>1</v>
      </c>
      <c r="CK170" s="135">
        <v>4</v>
      </c>
      <c r="CL170" s="135">
        <v>7</v>
      </c>
      <c r="CM170" s="135">
        <v>10</v>
      </c>
      <c r="CN170" s="135">
        <v>13</v>
      </c>
      <c r="CO170" s="135">
        <v>16</v>
      </c>
      <c r="CP170" s="142">
        <v>19</v>
      </c>
      <c r="CQ170" s="135" t="s">
        <v>827</v>
      </c>
      <c r="CR170" s="135" t="s">
        <v>828</v>
      </c>
      <c r="CS170" s="135" t="s">
        <v>829</v>
      </c>
      <c r="CT170" s="135" t="s">
        <v>830</v>
      </c>
      <c r="CU170" s="135" t="s">
        <v>831</v>
      </c>
      <c r="CV170" s="135" t="s">
        <v>832</v>
      </c>
      <c r="CW170" s="142" t="s">
        <v>833</v>
      </c>
      <c r="CX170" s="135" t="s">
        <v>827</v>
      </c>
      <c r="CY170" s="135" t="s">
        <v>828</v>
      </c>
      <c r="CZ170" s="135" t="s">
        <v>829</v>
      </c>
      <c r="DA170" s="135" t="s">
        <v>830</v>
      </c>
      <c r="DB170" s="135" t="s">
        <v>831</v>
      </c>
      <c r="DC170" s="135" t="s">
        <v>832</v>
      </c>
      <c r="DD170" s="138" t="s">
        <v>833</v>
      </c>
      <c r="DE170" s="134">
        <v>1</v>
      </c>
      <c r="DF170" s="135">
        <v>4</v>
      </c>
      <c r="DG170" s="135">
        <v>7</v>
      </c>
      <c r="DH170" s="135">
        <v>10</v>
      </c>
      <c r="DI170" s="135">
        <v>13</v>
      </c>
      <c r="DJ170" s="135">
        <v>16</v>
      </c>
      <c r="DK170" s="142">
        <v>19</v>
      </c>
      <c r="DL170" s="135" t="s">
        <v>827</v>
      </c>
      <c r="DM170" s="135" t="s">
        <v>828</v>
      </c>
      <c r="DN170" s="135" t="s">
        <v>829</v>
      </c>
      <c r="DO170" s="135" t="s">
        <v>830</v>
      </c>
      <c r="DP170" s="135" t="s">
        <v>831</v>
      </c>
      <c r="DQ170" s="135" t="s">
        <v>832</v>
      </c>
      <c r="DR170" s="142" t="s">
        <v>833</v>
      </c>
      <c r="DS170" s="135" t="s">
        <v>827</v>
      </c>
      <c r="DT170" s="135" t="s">
        <v>828</v>
      </c>
      <c r="DU170" s="135" t="s">
        <v>829</v>
      </c>
      <c r="DV170" s="135" t="s">
        <v>830</v>
      </c>
      <c r="DW170" s="135" t="s">
        <v>831</v>
      </c>
      <c r="DX170" s="135" t="s">
        <v>832</v>
      </c>
      <c r="DY170" s="138" t="s">
        <v>833</v>
      </c>
      <c r="DZ170" s="134">
        <v>1</v>
      </c>
      <c r="EA170" s="135">
        <v>4</v>
      </c>
      <c r="EB170" s="135">
        <v>7</v>
      </c>
      <c r="EC170" s="135">
        <v>10</v>
      </c>
      <c r="ED170" s="135">
        <v>13</v>
      </c>
      <c r="EE170" s="135">
        <v>16</v>
      </c>
      <c r="EF170" s="142">
        <v>19</v>
      </c>
      <c r="EG170" s="135" t="s">
        <v>827</v>
      </c>
      <c r="EH170" s="135" t="s">
        <v>828</v>
      </c>
      <c r="EI170" s="135" t="s">
        <v>829</v>
      </c>
      <c r="EJ170" s="135" t="s">
        <v>830</v>
      </c>
      <c r="EK170" s="135" t="s">
        <v>831</v>
      </c>
      <c r="EL170" s="135" t="s">
        <v>832</v>
      </c>
      <c r="EM170" s="142" t="s">
        <v>833</v>
      </c>
      <c r="EN170" s="135" t="s">
        <v>827</v>
      </c>
      <c r="EO170" s="135" t="s">
        <v>828</v>
      </c>
      <c r="EP170" s="135" t="s">
        <v>829</v>
      </c>
      <c r="EQ170" s="135" t="s">
        <v>830</v>
      </c>
      <c r="ER170" s="135" t="s">
        <v>831</v>
      </c>
      <c r="ES170" s="135" t="s">
        <v>832</v>
      </c>
      <c r="ET170" s="138" t="s">
        <v>833</v>
      </c>
      <c r="EU170" s="134">
        <v>1</v>
      </c>
      <c r="EV170" s="135">
        <v>4</v>
      </c>
      <c r="EW170" s="135">
        <v>7</v>
      </c>
      <c r="EX170" s="135">
        <v>10</v>
      </c>
      <c r="EY170" s="135">
        <v>13</v>
      </c>
      <c r="EZ170" s="135">
        <v>16</v>
      </c>
      <c r="FA170" s="142">
        <v>19</v>
      </c>
      <c r="FB170" s="135" t="s">
        <v>827</v>
      </c>
      <c r="FC170" s="135" t="s">
        <v>828</v>
      </c>
      <c r="FD170" s="135" t="s">
        <v>829</v>
      </c>
      <c r="FE170" s="135" t="s">
        <v>830</v>
      </c>
      <c r="FF170" s="135" t="s">
        <v>831</v>
      </c>
      <c r="FG170" s="135" t="s">
        <v>832</v>
      </c>
      <c r="FH170" s="142" t="s">
        <v>833</v>
      </c>
      <c r="FI170" s="135" t="s">
        <v>827</v>
      </c>
      <c r="FJ170" s="135" t="s">
        <v>828</v>
      </c>
      <c r="FK170" s="135" t="s">
        <v>829</v>
      </c>
      <c r="FL170" s="135" t="s">
        <v>830</v>
      </c>
      <c r="FM170" s="135" t="s">
        <v>831</v>
      </c>
      <c r="FN170" s="135" t="s">
        <v>832</v>
      </c>
      <c r="FO170" s="138" t="s">
        <v>833</v>
      </c>
      <c r="FP170" s="134">
        <v>1</v>
      </c>
      <c r="FQ170" s="135">
        <v>4</v>
      </c>
      <c r="FR170" s="135">
        <v>7</v>
      </c>
      <c r="FS170" s="135">
        <v>10</v>
      </c>
      <c r="FT170" s="135">
        <v>13</v>
      </c>
      <c r="FU170" s="135">
        <v>16</v>
      </c>
      <c r="FV170" s="142">
        <v>19</v>
      </c>
      <c r="FW170" s="135" t="s">
        <v>827</v>
      </c>
      <c r="FX170" s="135" t="s">
        <v>828</v>
      </c>
      <c r="FY170" s="135" t="s">
        <v>829</v>
      </c>
      <c r="FZ170" s="135" t="s">
        <v>830</v>
      </c>
      <c r="GA170" s="135" t="s">
        <v>831</v>
      </c>
      <c r="GB170" s="135" t="s">
        <v>832</v>
      </c>
      <c r="GC170" s="142" t="s">
        <v>833</v>
      </c>
      <c r="GD170" s="135" t="s">
        <v>827</v>
      </c>
      <c r="GE170" s="135" t="s">
        <v>828</v>
      </c>
      <c r="GF170" s="135" t="s">
        <v>829</v>
      </c>
      <c r="GG170" s="135" t="s">
        <v>830</v>
      </c>
      <c r="GH170" s="135" t="s">
        <v>831</v>
      </c>
      <c r="GI170" s="135" t="s">
        <v>832</v>
      </c>
      <c r="GJ170" s="138" t="s">
        <v>833</v>
      </c>
    </row>
    <row r="171" spans="1:192" outlineLevel="1">
      <c r="A171" s="147">
        <v>2</v>
      </c>
      <c r="B171" s="147"/>
      <c r="C171" s="153"/>
      <c r="D171" s="153" t="b">
        <v>0</v>
      </c>
      <c r="F171" s="154">
        <v>330</v>
      </c>
      <c r="G171" s="155">
        <f>IF(F172="","-",F172-1)</f>
        <v>729</v>
      </c>
      <c r="H171" s="155" t="s">
        <v>30</v>
      </c>
      <c r="I171" s="155" t="s">
        <v>30</v>
      </c>
      <c r="J171" s="155">
        <v>0</v>
      </c>
      <c r="K171" s="155">
        <v>0</v>
      </c>
      <c r="L171" s="153">
        <v>500</v>
      </c>
      <c r="M171" s="153">
        <f>L171+365</f>
        <v>865</v>
      </c>
      <c r="N171" s="156">
        <v>0</v>
      </c>
      <c r="O171" s="147" t="s">
        <v>811</v>
      </c>
      <c r="P171" s="147" t="s">
        <v>812</v>
      </c>
      <c r="W171" s="25" t="s">
        <v>841</v>
      </c>
      <c r="X171" s="160" t="s">
        <v>8</v>
      </c>
      <c r="Y171" s="161" t="str">
        <f t="shared" ref="Y171:AD171" si="60">X171</f>
        <v>2:3</v>
      </c>
      <c r="Z171" s="161" t="str">
        <f t="shared" si="60"/>
        <v>2:3</v>
      </c>
      <c r="AA171" s="161" t="str">
        <f t="shared" si="60"/>
        <v>2:3</v>
      </c>
      <c r="AB171" s="161" t="str">
        <f t="shared" si="60"/>
        <v>2:3</v>
      </c>
      <c r="AC171" s="161" t="str">
        <f t="shared" si="60"/>
        <v>2:3</v>
      </c>
      <c r="AD171" s="161" t="str">
        <f t="shared" si="60"/>
        <v>2:3</v>
      </c>
      <c r="AE171" s="147"/>
      <c r="AF171" s="147"/>
      <c r="AG171" s="147"/>
      <c r="AH171" s="147"/>
      <c r="AI171" s="147"/>
      <c r="AJ171" s="147"/>
      <c r="AK171" s="147"/>
      <c r="AS171" s="161" t="str">
        <f t="shared" ref="AS171:AY172" si="61">X171</f>
        <v>2:3</v>
      </c>
      <c r="AT171" s="161" t="str">
        <f t="shared" si="61"/>
        <v>2:3</v>
      </c>
      <c r="AU171" s="161" t="str">
        <f t="shared" si="61"/>
        <v>2:3</v>
      </c>
      <c r="AV171" s="161" t="str">
        <f t="shared" si="61"/>
        <v>2:3</v>
      </c>
      <c r="AW171" s="161" t="str">
        <f t="shared" si="61"/>
        <v>2:3</v>
      </c>
      <c r="AX171" s="161" t="str">
        <f t="shared" si="61"/>
        <v>2:3</v>
      </c>
      <c r="AY171" s="161" t="str">
        <f t="shared" si="61"/>
        <v>2:3</v>
      </c>
      <c r="AZ171" s="147"/>
      <c r="BA171" s="147"/>
      <c r="BB171" s="147"/>
      <c r="BC171" s="147"/>
      <c r="BD171" s="147"/>
      <c r="BE171" s="147"/>
      <c r="BF171" s="147"/>
      <c r="BO171" s="90"/>
      <c r="BU171" s="139"/>
      <c r="CB171" s="139"/>
      <c r="CI171" s="91"/>
      <c r="CJ171" s="90"/>
      <c r="CP171" s="139"/>
      <c r="CW171" s="139"/>
      <c r="DD171" s="91"/>
      <c r="DE171" s="90"/>
      <c r="DK171" s="139"/>
      <c r="DR171" s="139"/>
      <c r="DY171" s="91"/>
      <c r="DZ171" s="90"/>
      <c r="EF171" s="139"/>
      <c r="EM171" s="139"/>
      <c r="ET171" s="91"/>
      <c r="EU171" s="90"/>
      <c r="FA171" s="139"/>
      <c r="FH171" s="139"/>
      <c r="FO171" s="91"/>
      <c r="FP171" s="90"/>
      <c r="FV171" s="139"/>
      <c r="GC171" s="139"/>
      <c r="GJ171" s="91"/>
    </row>
    <row r="172" spans="1:192" outlineLevel="1">
      <c r="A172" s="147">
        <v>3</v>
      </c>
      <c r="B172" s="147"/>
      <c r="C172" s="153"/>
      <c r="D172" s="153" t="b">
        <v>1</v>
      </c>
      <c r="F172" s="154">
        <v>730</v>
      </c>
      <c r="G172" s="155" t="str">
        <f>IF(F173="","-",F173-1)</f>
        <v>-</v>
      </c>
      <c r="H172" s="155" t="s">
        <v>30</v>
      </c>
      <c r="I172" s="155" t="s">
        <v>30</v>
      </c>
      <c r="J172" s="155" t="s">
        <v>30</v>
      </c>
      <c r="K172" s="155" t="s">
        <v>30</v>
      </c>
      <c r="L172" s="147"/>
      <c r="M172" s="147"/>
      <c r="N172" s="147"/>
      <c r="O172" s="147"/>
      <c r="P172" s="147"/>
      <c r="W172" s="25" t="s">
        <v>824</v>
      </c>
      <c r="X172" s="160" t="str">
        <f>X170&amp;":"&amp;X170+1</f>
        <v>1:2</v>
      </c>
      <c r="Y172" s="162" t="str">
        <f t="shared" ref="Y172:AD172" si="62">Y170&amp;":"&amp;Y170+1</f>
        <v>4:5</v>
      </c>
      <c r="Z172" s="162" t="str">
        <f t="shared" si="62"/>
        <v>7:8</v>
      </c>
      <c r="AA172" s="162" t="str">
        <f t="shared" si="62"/>
        <v>10:11</v>
      </c>
      <c r="AB172" s="162" t="str">
        <f t="shared" si="62"/>
        <v>13:14</v>
      </c>
      <c r="AC172" s="162" t="str">
        <f t="shared" si="62"/>
        <v>16:17</v>
      </c>
      <c r="AD172" s="162" t="str">
        <f t="shared" si="62"/>
        <v>19:20</v>
      </c>
      <c r="AE172" s="147"/>
      <c r="AF172" s="147"/>
      <c r="AG172" s="147"/>
      <c r="AH172" s="147"/>
      <c r="AI172" s="147"/>
      <c r="AJ172" s="147"/>
      <c r="AK172" s="147"/>
      <c r="AS172" s="161" t="str">
        <f t="shared" si="61"/>
        <v>1:2</v>
      </c>
      <c r="AT172" s="161" t="str">
        <f t="shared" si="61"/>
        <v>4:5</v>
      </c>
      <c r="AU172" s="161" t="str">
        <f t="shared" si="61"/>
        <v>7:8</v>
      </c>
      <c r="AV172" s="161" t="str">
        <f t="shared" si="61"/>
        <v>10:11</v>
      </c>
      <c r="AW172" s="161" t="str">
        <f t="shared" si="61"/>
        <v>13:14</v>
      </c>
      <c r="AX172" s="161" t="str">
        <f t="shared" si="61"/>
        <v>16:17</v>
      </c>
      <c r="AY172" s="161" t="str">
        <f t="shared" si="61"/>
        <v>19:20</v>
      </c>
      <c r="AZ172" s="147"/>
      <c r="BA172" s="147"/>
      <c r="BB172" s="147"/>
      <c r="BC172" s="147"/>
      <c r="BD172" s="147"/>
      <c r="BE172" s="147"/>
      <c r="BF172" s="147"/>
      <c r="BO172" s="90"/>
      <c r="BU172" s="139"/>
      <c r="CB172" s="139"/>
      <c r="CI172" s="91"/>
      <c r="CJ172" s="90"/>
      <c r="CP172" s="139"/>
      <c r="CW172" s="139"/>
      <c r="DD172" s="91"/>
      <c r="DE172" s="90"/>
      <c r="DK172" s="139"/>
      <c r="DR172" s="139"/>
      <c r="DY172" s="91"/>
      <c r="DZ172" s="90"/>
      <c r="EF172" s="139"/>
      <c r="EM172" s="139"/>
      <c r="ET172" s="91"/>
      <c r="EU172" s="90"/>
      <c r="FA172" s="139"/>
      <c r="FH172" s="139"/>
      <c r="FO172" s="91"/>
      <c r="FP172" s="90"/>
      <c r="FV172" s="139"/>
      <c r="GC172" s="139"/>
      <c r="GJ172" s="91"/>
    </row>
    <row r="173" spans="1:192" outlineLevel="1">
      <c r="A173" s="147">
        <v>4</v>
      </c>
      <c r="B173" s="147"/>
      <c r="C173" s="153"/>
      <c r="D173" s="153" t="b">
        <v>0</v>
      </c>
      <c r="F173" s="154"/>
      <c r="G173" s="155" t="str">
        <f>IF(F174="","-",F174-1)</f>
        <v>-</v>
      </c>
      <c r="H173" s="155" t="s">
        <v>30</v>
      </c>
      <c r="I173" s="155" t="s">
        <v>30</v>
      </c>
      <c r="J173" s="155" t="s">
        <v>30</v>
      </c>
      <c r="K173" s="155" t="s">
        <v>30</v>
      </c>
      <c r="L173" s="147"/>
      <c r="M173" s="147"/>
      <c r="N173" s="147"/>
      <c r="O173" s="147"/>
      <c r="P173" s="147"/>
      <c r="W173" s="25" t="s">
        <v>842</v>
      </c>
      <c r="X173" s="163" t="s">
        <v>6</v>
      </c>
      <c r="Y173" s="161" t="str">
        <f t="shared" ref="Y173:AD173" si="63">X173</f>
        <v>0:1</v>
      </c>
      <c r="Z173" s="161" t="str">
        <f t="shared" si="63"/>
        <v>0:1</v>
      </c>
      <c r="AA173" s="161" t="str">
        <f t="shared" si="63"/>
        <v>0:1</v>
      </c>
      <c r="AB173" s="161" t="str">
        <f t="shared" si="63"/>
        <v>0:1</v>
      </c>
      <c r="AC173" s="161" t="str">
        <f t="shared" si="63"/>
        <v>0:1</v>
      </c>
      <c r="AD173" s="161" t="str">
        <f t="shared" si="63"/>
        <v>0:1</v>
      </c>
      <c r="AE173" s="147"/>
      <c r="AF173" s="147"/>
      <c r="AG173" s="147"/>
      <c r="AH173" s="147"/>
      <c r="AI173" s="147"/>
      <c r="AJ173" s="147"/>
      <c r="AK173" s="147"/>
      <c r="AS173" s="163" t="s">
        <v>159</v>
      </c>
      <c r="AT173" s="161" t="str">
        <f t="shared" ref="AT173:AY173" si="64">AS173</f>
        <v>3:4</v>
      </c>
      <c r="AU173" s="161" t="str">
        <f t="shared" si="64"/>
        <v>3:4</v>
      </c>
      <c r="AV173" s="161" t="str">
        <f t="shared" si="64"/>
        <v>3:4</v>
      </c>
      <c r="AW173" s="161" t="str">
        <f t="shared" si="64"/>
        <v>3:4</v>
      </c>
      <c r="AX173" s="161" t="str">
        <f t="shared" si="64"/>
        <v>3:4</v>
      </c>
      <c r="AY173" s="161" t="str">
        <f t="shared" si="64"/>
        <v>3:4</v>
      </c>
      <c r="AZ173" s="147"/>
      <c r="BA173" s="147"/>
      <c r="BB173" s="147"/>
      <c r="BC173" s="147"/>
      <c r="BD173" s="147"/>
      <c r="BE173" s="147"/>
      <c r="BF173" s="147"/>
      <c r="BO173" s="90"/>
      <c r="BU173" s="139"/>
      <c r="CB173" s="139"/>
      <c r="CI173" s="91"/>
      <c r="CJ173" s="90"/>
      <c r="CP173" s="139"/>
      <c r="CW173" s="139"/>
      <c r="DD173" s="91"/>
      <c r="DE173" s="90"/>
      <c r="DK173" s="139"/>
      <c r="DR173" s="139"/>
      <c r="DY173" s="91"/>
      <c r="DZ173" s="90"/>
      <c r="EF173" s="139"/>
      <c r="EM173" s="139"/>
      <c r="ET173" s="91"/>
      <c r="EU173" s="90"/>
      <c r="FA173" s="139"/>
      <c r="FH173" s="139"/>
      <c r="FO173" s="91"/>
      <c r="FP173" s="90"/>
      <c r="FV173" s="139"/>
      <c r="GC173" s="139"/>
      <c r="GJ173" s="91"/>
    </row>
    <row r="174" spans="1:192" outlineLevel="1">
      <c r="A174" s="147">
        <v>5</v>
      </c>
      <c r="C174" s="153"/>
      <c r="D174" s="153"/>
      <c r="F174" s="154"/>
      <c r="G174" s="155"/>
      <c r="H174" s="155"/>
      <c r="I174" s="155"/>
      <c r="J174" s="155"/>
      <c r="K174" s="155"/>
      <c r="L174" s="147"/>
      <c r="M174" s="147"/>
      <c r="N174" s="147"/>
      <c r="O174" s="147"/>
      <c r="P174" s="147"/>
      <c r="W174" s="25"/>
      <c r="X174" s="163"/>
      <c r="Y174" s="161"/>
      <c r="Z174" s="161"/>
      <c r="AA174" s="161"/>
      <c r="AB174" s="161"/>
      <c r="AC174" s="161"/>
      <c r="AD174" s="161"/>
      <c r="AE174" s="147"/>
      <c r="AF174" s="147"/>
      <c r="AG174" s="147"/>
      <c r="AH174" s="147"/>
      <c r="AI174" s="147"/>
      <c r="AJ174" s="147"/>
      <c r="AK174" s="147"/>
      <c r="AS174" s="163"/>
      <c r="AT174" s="161"/>
      <c r="AU174" s="161"/>
      <c r="AV174" s="161"/>
      <c r="AW174" s="161"/>
      <c r="AX174" s="161"/>
      <c r="AY174" s="161"/>
      <c r="AZ174" s="147"/>
      <c r="BA174" s="147"/>
      <c r="BB174" s="147"/>
      <c r="BC174" s="147"/>
      <c r="BD174" s="147"/>
      <c r="BE174" s="147"/>
      <c r="BF174" s="147"/>
    </row>
    <row r="175" spans="1:192">
      <c r="A175" s="147">
        <v>6</v>
      </c>
    </row>
    <row r="176" spans="1:192" ht="17.25">
      <c r="A176" s="147">
        <v>7</v>
      </c>
      <c r="X176" s="14" t="str">
        <f>"Grazing Intensity (BBB &amp; Mat) for TOL:"&amp;D.TOLDesc</f>
        <v xml:space="preserve">Grazing Intensity (BBB &amp; Mat) for TOL:Aut </v>
      </c>
      <c r="AS176" s="14" t="str">
        <f>"GI (BBT) for TOL:"&amp;D.TOLDesc</f>
        <v xml:space="preserve">GI (BBT) for TOL:Aut </v>
      </c>
      <c r="BO176" s="143" t="str">
        <f>"GI - SW Victoria BBB (&amp;Mat) for TOL:"&amp;D.TOLDesc</f>
        <v xml:space="preserve">GI - SW Victoria BBB (&amp;Mat) for TOL:Aut </v>
      </c>
      <c r="BP176" s="122"/>
      <c r="BQ176" s="122"/>
      <c r="BR176" s="122"/>
      <c r="BS176" s="122"/>
      <c r="BT176" s="122"/>
      <c r="BU176" s="122"/>
      <c r="BV176" s="122"/>
      <c r="BW176" s="122"/>
      <c r="BX176" s="122"/>
      <c r="BY176" s="122"/>
      <c r="BZ176" s="122"/>
      <c r="CA176" s="122"/>
      <c r="CB176" s="144"/>
      <c r="CC176" s="122"/>
      <c r="CD176" s="122"/>
      <c r="CE176" s="122"/>
      <c r="CF176" s="122"/>
      <c r="CG176" s="122"/>
      <c r="CH176" s="122"/>
      <c r="CI176" s="144"/>
      <c r="CJ176" s="145" t="str">
        <f>"GI - SW Victoria BBT for TOL:"&amp;D.TOLDesc</f>
        <v xml:space="preserve">GI - SW Victoria BBT for TOL:Aut </v>
      </c>
      <c r="CK176" s="122"/>
      <c r="CL176" s="122"/>
      <c r="CM176" s="122"/>
      <c r="CN176" s="122"/>
      <c r="CO176" s="122"/>
      <c r="CP176" s="122"/>
      <c r="CQ176" s="122"/>
      <c r="CR176" s="122"/>
      <c r="CS176" s="122"/>
      <c r="CT176" s="122"/>
      <c r="CU176" s="122"/>
      <c r="CV176" s="122"/>
      <c r="CW176" s="146"/>
      <c r="CX176" s="122"/>
      <c r="CY176" s="122"/>
      <c r="CZ176" s="122"/>
      <c r="DA176" s="122"/>
      <c r="DB176" s="122"/>
      <c r="DC176" s="122"/>
      <c r="DD176" s="146"/>
      <c r="DE176" s="143" t="str">
        <f>"GI - Great Southern BBB (&amp;Mat) for TOL:"&amp;D.TOLDesc</f>
        <v xml:space="preserve">GI - Great Southern BBB (&amp;Mat) for TOL:Aut </v>
      </c>
      <c r="DF176" s="122"/>
      <c r="DG176" s="122"/>
      <c r="DH176" s="122"/>
      <c r="DI176" s="122"/>
      <c r="DJ176" s="122"/>
      <c r="DK176" s="122"/>
      <c r="DL176" s="122"/>
      <c r="DM176" s="122"/>
      <c r="DN176" s="122"/>
      <c r="DO176" s="122"/>
      <c r="DP176" s="122"/>
      <c r="DQ176" s="122"/>
      <c r="DR176" s="144"/>
      <c r="DS176" s="122"/>
      <c r="DT176" s="122"/>
      <c r="DU176" s="122"/>
      <c r="DV176" s="122"/>
      <c r="DW176" s="122"/>
      <c r="DX176" s="122"/>
      <c r="DY176" s="144"/>
      <c r="DZ176" s="145" t="str">
        <f>"GI - Great Southern BBT for TOL:"&amp;D.TOLDesc</f>
        <v xml:space="preserve">GI - Great Southern BBT for TOL:Aut </v>
      </c>
      <c r="EA176" s="122"/>
      <c r="EB176" s="122"/>
      <c r="EC176" s="122"/>
      <c r="ED176" s="122"/>
      <c r="EE176" s="122"/>
      <c r="EF176" s="122"/>
      <c r="EG176" s="122"/>
      <c r="EH176" s="122"/>
      <c r="EI176" s="122"/>
      <c r="EJ176" s="122"/>
      <c r="EK176" s="122"/>
      <c r="EL176" s="122"/>
      <c r="EM176" s="146"/>
      <c r="EN176" s="122"/>
      <c r="EO176" s="122"/>
      <c r="EP176" s="122"/>
      <c r="EQ176" s="122"/>
      <c r="ER176" s="122"/>
      <c r="ES176" s="122"/>
      <c r="ET176" s="146"/>
      <c r="EU176" s="143" t="str">
        <f>"GI - Central Wheatbelt BBB (&amp;Mat) for TOL:"&amp;D.TOLDesc</f>
        <v xml:space="preserve">GI - Central Wheatbelt BBB (&amp;Mat) for TOL:Aut </v>
      </c>
      <c r="EV176" s="122"/>
      <c r="EW176" s="122"/>
      <c r="EX176" s="122"/>
      <c r="EY176" s="122"/>
      <c r="EZ176" s="122"/>
      <c r="FA176" s="122"/>
      <c r="FB176" s="122"/>
      <c r="FC176" s="122"/>
      <c r="FD176" s="122"/>
      <c r="FE176" s="122"/>
      <c r="FF176" s="122"/>
      <c r="FG176" s="122"/>
      <c r="FH176" s="144"/>
      <c r="FI176" s="122"/>
      <c r="FJ176" s="122"/>
      <c r="FK176" s="122"/>
      <c r="FL176" s="122"/>
      <c r="FM176" s="122"/>
      <c r="FN176" s="122"/>
      <c r="FO176" s="144"/>
      <c r="FP176" s="143" t="str">
        <f>"GI - Central Wheatbelt BBT for TOL:"&amp;D.TOLDesc</f>
        <v xml:space="preserve">GI - Central Wheatbelt BBT for TOL:Aut </v>
      </c>
      <c r="FQ176" s="122"/>
      <c r="FR176" s="122"/>
      <c r="FS176" s="122"/>
      <c r="FT176" s="122"/>
      <c r="FU176" s="122"/>
      <c r="FV176" s="122"/>
      <c r="FW176" s="122"/>
      <c r="FX176" s="122"/>
      <c r="FY176" s="122"/>
      <c r="FZ176" s="122"/>
      <c r="GA176" s="122"/>
      <c r="GB176" s="122"/>
      <c r="GC176" s="146"/>
      <c r="GD176" s="122"/>
      <c r="GE176" s="122"/>
      <c r="GF176" s="122"/>
      <c r="GG176" s="122"/>
      <c r="GH176" s="122"/>
      <c r="GI176" s="122"/>
      <c r="GJ176" s="146"/>
    </row>
    <row r="177" spans="1:5" outlineLevel="1">
      <c r="A177" s="147">
        <v>8</v>
      </c>
    </row>
    <row r="178" spans="1:5" outlineLevel="1">
      <c r="A178" s="147">
        <v>9</v>
      </c>
    </row>
    <row r="179" spans="1:5" outlineLevel="1">
      <c r="A179" s="147">
        <v>10</v>
      </c>
    </row>
    <row r="180" spans="1:5" outlineLevel="1">
      <c r="A180" s="147">
        <v>11</v>
      </c>
    </row>
    <row r="181" spans="1:5">
      <c r="A181" s="147"/>
      <c r="E181" s="147"/>
    </row>
    <row r="182" spans="1:5">
      <c r="A182" s="147"/>
      <c r="E182" s="147"/>
    </row>
    <row r="183" spans="1:5">
      <c r="A183" s="619" t="s">
        <v>2315</v>
      </c>
    </row>
    <row r="184" spans="1:5" ht="53.25" outlineLevel="1">
      <c r="A184" s="147"/>
      <c r="B184" s="147"/>
      <c r="C184" s="148" t="s">
        <v>806</v>
      </c>
      <c r="D184" s="148" t="s">
        <v>1138</v>
      </c>
      <c r="E184" s="147"/>
    </row>
    <row r="185" spans="1:5" ht="36" outlineLevel="1">
      <c r="A185" s="147"/>
      <c r="B185" s="147"/>
      <c r="C185" s="149" t="s">
        <v>808</v>
      </c>
      <c r="D185" s="150"/>
      <c r="E185" s="147"/>
    </row>
    <row r="186" spans="1:5" outlineLevel="1">
      <c r="A186" s="147">
        <v>1</v>
      </c>
      <c r="B186" s="147"/>
      <c r="C186" s="153">
        <v>0</v>
      </c>
      <c r="D186" s="153">
        <v>50</v>
      </c>
      <c r="E186" s="147"/>
    </row>
    <row r="187" spans="1:5" outlineLevel="1">
      <c r="A187" s="147">
        <v>2</v>
      </c>
      <c r="B187" s="147"/>
      <c r="C187" s="153">
        <v>1</v>
      </c>
      <c r="D187" s="153">
        <v>55</v>
      </c>
      <c r="E187" s="147"/>
    </row>
    <row r="188" spans="1:5" outlineLevel="1">
      <c r="A188" s="147">
        <v>3</v>
      </c>
      <c r="B188" s="147"/>
      <c r="C188" s="153">
        <v>7</v>
      </c>
      <c r="D188" s="153">
        <v>65</v>
      </c>
      <c r="E188" s="147"/>
    </row>
    <row r="189" spans="1:5" outlineLevel="1">
      <c r="A189" s="147">
        <v>4</v>
      </c>
      <c r="C189" s="153">
        <v>5</v>
      </c>
      <c r="D189" s="153"/>
      <c r="E189" s="147"/>
    </row>
    <row r="190" spans="1:5" outlineLevel="1">
      <c r="A190" s="147">
        <v>5</v>
      </c>
      <c r="E190" s="147"/>
    </row>
    <row r="191" spans="1:5" outlineLevel="1">
      <c r="A191" s="147"/>
      <c r="E191" s="147"/>
    </row>
    <row r="192" spans="1:5" outlineLevel="1">
      <c r="A192" s="147"/>
      <c r="E192" s="147"/>
    </row>
    <row r="193" spans="1:14" outlineLevel="1">
      <c r="A193" s="147"/>
      <c r="E193" s="147"/>
    </row>
    <row r="194" spans="1:14" outlineLevel="1">
      <c r="A194" s="147"/>
      <c r="E194" s="147"/>
    </row>
    <row r="195" spans="1:14" outlineLevel="1">
      <c r="A195" s="147"/>
      <c r="E195" s="147"/>
    </row>
    <row r="197" spans="1:14">
      <c r="A197" s="164" t="s">
        <v>2694</v>
      </c>
    </row>
    <row r="198" spans="1:14" outlineLevel="1">
      <c r="C198" s="147"/>
      <c r="D198" s="147"/>
      <c r="E198" s="147"/>
      <c r="F198" s="147"/>
      <c r="G198" s="147"/>
      <c r="H198" s="147"/>
      <c r="I198" s="147"/>
      <c r="J198" s="147"/>
      <c r="K198" s="147"/>
      <c r="L198" s="147"/>
      <c r="M198" s="147"/>
      <c r="N198" s="147"/>
    </row>
    <row r="199" spans="1:14" outlineLevel="1">
      <c r="C199" s="147"/>
      <c r="D199" s="147"/>
      <c r="E199" s="147"/>
      <c r="F199" s="147"/>
      <c r="G199" s="147"/>
      <c r="H199" s="147"/>
      <c r="I199" s="147"/>
      <c r="J199" s="147"/>
      <c r="K199" s="147"/>
      <c r="L199" s="147"/>
      <c r="M199" s="147"/>
      <c r="N199" s="147"/>
    </row>
    <row r="200" spans="1:14" outlineLevel="1">
      <c r="B200" s="25"/>
      <c r="C200" s="147"/>
      <c r="D200" s="147"/>
      <c r="E200" s="147"/>
      <c r="F200" s="147"/>
      <c r="G200" s="147"/>
      <c r="H200" s="147"/>
      <c r="I200" s="147"/>
      <c r="J200" s="147"/>
      <c r="K200" s="147"/>
      <c r="L200" s="147"/>
      <c r="M200" s="147"/>
      <c r="N200" s="147"/>
    </row>
    <row r="201" spans="1:14" outlineLevel="1">
      <c r="C201" s="364"/>
      <c r="D201" s="364"/>
      <c r="E201" s="364"/>
      <c r="F201" s="364"/>
      <c r="G201" s="364"/>
      <c r="H201" s="364"/>
      <c r="I201" s="364"/>
      <c r="J201" s="364"/>
      <c r="K201" s="147"/>
      <c r="L201" s="147"/>
      <c r="M201" s="147"/>
      <c r="N201" s="147"/>
    </row>
    <row r="202" spans="1:14" outlineLevel="1">
      <c r="C202" s="364"/>
      <c r="D202" s="364"/>
      <c r="E202" s="364"/>
      <c r="F202" s="364"/>
      <c r="G202" s="364"/>
      <c r="H202" s="364"/>
      <c r="I202" s="364"/>
      <c r="J202" s="364"/>
      <c r="K202" s="147"/>
      <c r="L202" s="147"/>
      <c r="M202" s="147"/>
      <c r="N202" s="147"/>
    </row>
    <row r="203" spans="1:14" outlineLevel="1">
      <c r="C203" s="364"/>
      <c r="D203" s="364"/>
      <c r="E203" s="364"/>
      <c r="F203" s="364"/>
      <c r="G203" s="364"/>
      <c r="H203" s="364"/>
      <c r="I203" s="364"/>
      <c r="J203" s="364"/>
      <c r="K203" s="147"/>
      <c r="L203" s="147"/>
      <c r="M203" s="147"/>
      <c r="N203" s="147"/>
    </row>
    <row r="204" spans="1:14" outlineLevel="1">
      <c r="C204" s="364"/>
      <c r="D204" s="364"/>
      <c r="E204" s="364"/>
      <c r="F204" s="364"/>
      <c r="G204" s="364"/>
      <c r="H204" s="364"/>
      <c r="I204" s="364"/>
      <c r="J204" s="364"/>
      <c r="K204" s="147"/>
      <c r="L204" s="147"/>
      <c r="M204" s="147"/>
      <c r="N204" s="147"/>
    </row>
    <row r="205" spans="1:14" outlineLevel="1">
      <c r="C205" s="364"/>
      <c r="D205" s="364"/>
      <c r="E205" s="364"/>
      <c r="F205" s="364"/>
      <c r="G205" s="364"/>
      <c r="H205" s="364"/>
      <c r="I205" s="364"/>
      <c r="J205" s="364"/>
      <c r="K205" s="147"/>
      <c r="L205" s="147"/>
      <c r="M205" s="147"/>
      <c r="N205" s="147"/>
    </row>
    <row r="206" spans="1:14" outlineLevel="1">
      <c r="C206" s="364"/>
      <c r="D206" s="364"/>
      <c r="E206" s="364"/>
      <c r="F206" s="364"/>
      <c r="G206" s="364"/>
      <c r="H206" s="364"/>
      <c r="I206" s="364"/>
      <c r="J206" s="364"/>
      <c r="K206" s="147"/>
      <c r="L206" s="147"/>
      <c r="M206" s="147"/>
      <c r="N206" s="147"/>
    </row>
    <row r="207" spans="1:14" outlineLevel="1">
      <c r="C207" s="147"/>
      <c r="D207" s="147"/>
      <c r="E207" s="147"/>
      <c r="F207" s="147"/>
      <c r="G207" s="147"/>
      <c r="H207" s="147"/>
      <c r="I207" s="147"/>
      <c r="J207" s="147"/>
      <c r="K207" s="147"/>
      <c r="L207" s="147"/>
      <c r="M207" s="147"/>
      <c r="N207" s="147"/>
    </row>
    <row r="208" spans="1:14">
      <c r="C208" s="147"/>
      <c r="D208" s="147"/>
      <c r="E208" s="147"/>
      <c r="F208" s="147"/>
      <c r="G208" s="147"/>
      <c r="H208" s="147"/>
      <c r="I208" s="147"/>
      <c r="J208" s="147"/>
      <c r="K208" s="147"/>
      <c r="L208" s="147"/>
      <c r="M208" s="147"/>
      <c r="N208" s="147"/>
    </row>
    <row r="209" spans="1:23">
      <c r="A209" s="164" t="s">
        <v>918</v>
      </c>
    </row>
    <row r="210" spans="1:23" outlineLevel="1">
      <c r="C210" s="147"/>
      <c r="D210" s="147" t="s">
        <v>881</v>
      </c>
      <c r="E210" s="147" t="s">
        <v>1652</v>
      </c>
      <c r="F210" s="147" t="s">
        <v>1653</v>
      </c>
      <c r="G210" s="147" t="s">
        <v>2085</v>
      </c>
      <c r="H210" s="147" t="s">
        <v>1943</v>
      </c>
      <c r="I210" s="147"/>
      <c r="J210" s="147" t="s">
        <v>1029</v>
      </c>
      <c r="K210" s="147"/>
      <c r="L210" s="147"/>
      <c r="M210" s="147"/>
      <c r="N210" s="147"/>
    </row>
    <row r="211" spans="1:23" ht="67.5" outlineLevel="1">
      <c r="C211" s="181" t="s">
        <v>875</v>
      </c>
      <c r="D211" s="147"/>
      <c r="E211" s="147"/>
      <c r="F211" s="147"/>
      <c r="G211" s="147"/>
      <c r="J211" s="147" t="s">
        <v>1030</v>
      </c>
      <c r="K211" s="147" t="s">
        <v>917</v>
      </c>
      <c r="L211" s="147"/>
      <c r="M211" s="147"/>
      <c r="N211" s="147"/>
    </row>
    <row r="212" spans="1:23" outlineLevel="1">
      <c r="A212">
        <v>1</v>
      </c>
      <c r="B212" t="s">
        <v>1026</v>
      </c>
      <c r="C212" s="147">
        <f t="shared" ref="C212:C217" si="65">INDEX($D212:$H212,1,d.Region)</f>
        <v>0</v>
      </c>
      <c r="D212" s="153">
        <v>0</v>
      </c>
      <c r="E212" s="153">
        <v>0</v>
      </c>
      <c r="F212" s="153">
        <v>0</v>
      </c>
      <c r="G212" s="153">
        <v>0</v>
      </c>
      <c r="H212" s="153">
        <v>0</v>
      </c>
      <c r="J212" s="364">
        <f t="shared" ref="J212:J217" si="66">ROUND(7*30.4+$C212,0)</f>
        <v>213</v>
      </c>
      <c r="K212" s="147">
        <f t="shared" ref="K212:K217" si="67">7+$C212/30.5</f>
        <v>7</v>
      </c>
      <c r="L212" s="147"/>
      <c r="M212" s="147"/>
      <c r="N212" s="147"/>
    </row>
    <row r="213" spans="1:23" outlineLevel="1">
      <c r="A213">
        <v>2</v>
      </c>
      <c r="B213" t="s">
        <v>1028</v>
      </c>
      <c r="C213" s="147">
        <f t="shared" si="65"/>
        <v>14</v>
      </c>
      <c r="D213" s="153">
        <v>14</v>
      </c>
      <c r="E213" s="153">
        <v>14</v>
      </c>
      <c r="F213" s="153">
        <v>14</v>
      </c>
      <c r="G213" s="153">
        <v>14</v>
      </c>
      <c r="H213" s="153">
        <v>14</v>
      </c>
      <c r="J213" s="364">
        <f t="shared" si="66"/>
        <v>227</v>
      </c>
      <c r="K213" s="147">
        <f t="shared" si="67"/>
        <v>7.4590163934426226</v>
      </c>
      <c r="L213" s="147"/>
      <c r="M213" s="147"/>
      <c r="N213" s="147"/>
    </row>
    <row r="214" spans="1:23" outlineLevel="1">
      <c r="A214">
        <v>3</v>
      </c>
      <c r="B214" t="s">
        <v>1027</v>
      </c>
      <c r="C214" s="147">
        <f t="shared" si="65"/>
        <v>35</v>
      </c>
      <c r="D214" s="153">
        <v>35</v>
      </c>
      <c r="E214" s="153">
        <v>35</v>
      </c>
      <c r="F214" s="153">
        <v>35</v>
      </c>
      <c r="G214" s="153">
        <v>35</v>
      </c>
      <c r="H214" s="153">
        <v>35</v>
      </c>
      <c r="J214" s="364">
        <f t="shared" si="66"/>
        <v>248</v>
      </c>
      <c r="K214" s="147">
        <f t="shared" si="67"/>
        <v>8.1475409836065573</v>
      </c>
      <c r="L214" s="147"/>
      <c r="M214" s="147"/>
      <c r="N214" s="147"/>
    </row>
    <row r="215" spans="1:23" outlineLevel="1">
      <c r="A215">
        <v>4</v>
      </c>
      <c r="B215" t="s">
        <v>880</v>
      </c>
      <c r="C215" s="147">
        <f t="shared" si="65"/>
        <v>49</v>
      </c>
      <c r="D215" s="153">
        <v>49</v>
      </c>
      <c r="E215" s="153">
        <v>49</v>
      </c>
      <c r="F215" s="153">
        <v>49</v>
      </c>
      <c r="G215" s="153">
        <v>49</v>
      </c>
      <c r="H215" s="153">
        <v>49</v>
      </c>
      <c r="J215" s="364">
        <f t="shared" si="66"/>
        <v>262</v>
      </c>
      <c r="K215" s="147">
        <f t="shared" si="67"/>
        <v>8.6065573770491799</v>
      </c>
      <c r="L215" s="147"/>
      <c r="M215" s="147"/>
      <c r="N215" s="147"/>
    </row>
    <row r="216" spans="1:23" outlineLevel="1">
      <c r="A216">
        <v>5</v>
      </c>
      <c r="B216" t="s">
        <v>900</v>
      </c>
      <c r="C216" s="147">
        <f t="shared" si="65"/>
        <v>63</v>
      </c>
      <c r="D216" s="153">
        <v>63</v>
      </c>
      <c r="E216" s="153">
        <v>63</v>
      </c>
      <c r="F216" s="153">
        <v>56</v>
      </c>
      <c r="G216" s="153">
        <v>56</v>
      </c>
      <c r="H216" s="153">
        <v>63</v>
      </c>
      <c r="J216" s="364">
        <f t="shared" si="66"/>
        <v>276</v>
      </c>
      <c r="K216" s="147">
        <f t="shared" si="67"/>
        <v>9.0655737704918025</v>
      </c>
      <c r="L216" s="147"/>
      <c r="M216" s="147"/>
      <c r="N216" s="147"/>
    </row>
    <row r="217" spans="1:23" outlineLevel="1">
      <c r="A217">
        <v>6</v>
      </c>
      <c r="B217" t="s">
        <v>1373</v>
      </c>
      <c r="C217" s="147">
        <f t="shared" si="65"/>
        <v>0</v>
      </c>
      <c r="D217" s="119">
        <f>D212</f>
        <v>0</v>
      </c>
      <c r="E217" s="119">
        <f>E212</f>
        <v>0</v>
      </c>
      <c r="F217" s="119">
        <f>F212</f>
        <v>0</v>
      </c>
      <c r="G217" s="119">
        <f>G212</f>
        <v>0</v>
      </c>
      <c r="H217" s="119">
        <f>H212</f>
        <v>0</v>
      </c>
      <c r="J217" s="364">
        <f t="shared" si="66"/>
        <v>213</v>
      </c>
      <c r="K217" s="147">
        <f t="shared" si="67"/>
        <v>7</v>
      </c>
      <c r="L217" s="147"/>
      <c r="M217" s="147"/>
      <c r="N217" s="147"/>
    </row>
    <row r="218" spans="1:23" outlineLevel="1">
      <c r="C218" s="147"/>
      <c r="D218" s="147"/>
      <c r="E218" s="147"/>
      <c r="F218" s="147"/>
      <c r="G218" s="147"/>
      <c r="J218" s="147"/>
      <c r="K218" s="147"/>
      <c r="L218" s="147"/>
      <c r="M218" s="147"/>
      <c r="N218" s="147"/>
    </row>
    <row r="219" spans="1:23">
      <c r="C219" s="147"/>
      <c r="D219" s="147"/>
      <c r="E219" s="147"/>
      <c r="F219" s="147"/>
      <c r="G219" s="147"/>
      <c r="H219" s="147"/>
      <c r="I219" s="147"/>
      <c r="J219" s="147"/>
      <c r="K219" s="147"/>
      <c r="L219" s="147"/>
      <c r="M219" s="147"/>
      <c r="N219" s="147"/>
    </row>
    <row r="220" spans="1:23">
      <c r="A220" s="164" t="s">
        <v>1149</v>
      </c>
      <c r="B220" s="147"/>
      <c r="C220" s="147"/>
      <c r="D220" s="147"/>
      <c r="E220" s="147"/>
      <c r="F220" s="147"/>
      <c r="G220" s="147"/>
      <c r="H220" s="147"/>
      <c r="I220" s="147"/>
      <c r="J220" s="147"/>
      <c r="K220" s="147"/>
      <c r="L220" s="147"/>
      <c r="M220" s="147"/>
      <c r="N220" s="147"/>
    </row>
    <row r="221" spans="1:23" outlineLevel="1">
      <c r="A221" s="147"/>
      <c r="B221" s="147"/>
      <c r="C221" s="147">
        <v>1</v>
      </c>
      <c r="D221" s="147">
        <v>2</v>
      </c>
      <c r="E221" s="147">
        <v>3</v>
      </c>
      <c r="F221" s="152" t="s">
        <v>881</v>
      </c>
      <c r="G221" s="152"/>
      <c r="H221" s="152"/>
      <c r="I221" s="152" t="s">
        <v>1652</v>
      </c>
      <c r="J221" s="152"/>
      <c r="K221" s="152"/>
      <c r="L221" s="152" t="s">
        <v>1653</v>
      </c>
      <c r="M221" s="152"/>
      <c r="N221" s="152"/>
      <c r="O221" s="152" t="s">
        <v>2085</v>
      </c>
      <c r="P221" s="152"/>
      <c r="Q221" s="152"/>
      <c r="R221" s="152" t="s">
        <v>1943</v>
      </c>
      <c r="S221" s="152"/>
      <c r="T221" s="152"/>
    </row>
    <row r="222" spans="1:23" outlineLevel="1">
      <c r="A222" s="147"/>
      <c r="B222" s="147"/>
      <c r="C222" s="155" t="s">
        <v>895</v>
      </c>
      <c r="D222" s="155" t="s">
        <v>896</v>
      </c>
      <c r="E222" s="155" t="s">
        <v>897</v>
      </c>
      <c r="F222" s="155" t="s">
        <v>895</v>
      </c>
      <c r="G222" s="155" t="s">
        <v>896</v>
      </c>
      <c r="H222" s="155" t="s">
        <v>897</v>
      </c>
      <c r="I222" s="155" t="s">
        <v>895</v>
      </c>
      <c r="J222" s="155" t="s">
        <v>896</v>
      </c>
      <c r="K222" s="155" t="s">
        <v>897</v>
      </c>
      <c r="L222" s="155" t="s">
        <v>895</v>
      </c>
      <c r="M222" s="155" t="s">
        <v>896</v>
      </c>
      <c r="N222" s="155" t="s">
        <v>897</v>
      </c>
      <c r="O222" s="155" t="s">
        <v>895</v>
      </c>
      <c r="P222" s="155" t="s">
        <v>896</v>
      </c>
      <c r="Q222" s="155" t="s">
        <v>897</v>
      </c>
      <c r="R222" s="155" t="s">
        <v>895</v>
      </c>
      <c r="S222" s="155" t="s">
        <v>896</v>
      </c>
      <c r="T222" s="155" t="s">
        <v>897</v>
      </c>
    </row>
    <row r="223" spans="1:23" ht="57.75" outlineLevel="1">
      <c r="A223" s="147"/>
      <c r="B223" s="147"/>
      <c r="C223" s="148" t="s">
        <v>1155</v>
      </c>
      <c r="D223" s="148" t="s">
        <v>1155</v>
      </c>
      <c r="E223" s="148" t="s">
        <v>1155</v>
      </c>
      <c r="F223" s="147" t="s">
        <v>1152</v>
      </c>
      <c r="G223" s="147"/>
      <c r="H223" s="147"/>
      <c r="I223" s="147"/>
      <c r="J223" s="147"/>
      <c r="K223" s="147"/>
      <c r="L223" s="147"/>
      <c r="M223" s="147"/>
      <c r="N223" s="147"/>
      <c r="O223" s="147"/>
      <c r="P223" s="147"/>
      <c r="Q223" s="147"/>
      <c r="R223" s="147"/>
      <c r="S223" s="147"/>
      <c r="T223" s="147"/>
    </row>
    <row r="224" spans="1:23" outlineLevel="1">
      <c r="A224" s="147">
        <v>1</v>
      </c>
      <c r="B224" s="147" t="s">
        <v>359</v>
      </c>
      <c r="C224" s="196">
        <f t="shared" ref="C224:E226" si="68">INDEX($F224:$T224,$221:$221+(d.Region-1)*3)</f>
        <v>1.5</v>
      </c>
      <c r="D224" s="196">
        <f t="shared" si="68"/>
        <v>1.5</v>
      </c>
      <c r="E224" s="196">
        <f t="shared" si="68"/>
        <v>1.5</v>
      </c>
      <c r="F224" s="197">
        <v>1.5</v>
      </c>
      <c r="G224" s="197">
        <v>1.5</v>
      </c>
      <c r="H224" s="197">
        <v>1.5</v>
      </c>
      <c r="I224" s="197">
        <v>1.5</v>
      </c>
      <c r="J224" s="197">
        <v>1.5</v>
      </c>
      <c r="K224" s="197">
        <v>1.5</v>
      </c>
      <c r="L224" s="197">
        <v>1.5</v>
      </c>
      <c r="M224" s="197">
        <v>1.5</v>
      </c>
      <c r="N224" s="197">
        <v>1.5</v>
      </c>
      <c r="O224" s="197">
        <v>1.5</v>
      </c>
      <c r="P224" s="197">
        <v>1.5</v>
      </c>
      <c r="Q224" s="197">
        <v>1.5</v>
      </c>
      <c r="R224" s="197">
        <v>1.5</v>
      </c>
      <c r="S224" s="197">
        <v>1.5</v>
      </c>
      <c r="T224" s="197">
        <v>1.5</v>
      </c>
      <c r="W224" t="s">
        <v>1960</v>
      </c>
    </row>
    <row r="225" spans="1:192" outlineLevel="1">
      <c r="A225" s="147">
        <v>2</v>
      </c>
      <c r="B225" s="147" t="s">
        <v>1150</v>
      </c>
      <c r="C225" s="196">
        <f t="shared" si="68"/>
        <v>1</v>
      </c>
      <c r="D225" s="196">
        <f t="shared" si="68"/>
        <v>1</v>
      </c>
      <c r="E225" s="196">
        <f t="shared" si="68"/>
        <v>1</v>
      </c>
      <c r="F225" s="197">
        <v>1</v>
      </c>
      <c r="G225" s="197">
        <v>1</v>
      </c>
      <c r="H225" s="197">
        <v>1</v>
      </c>
      <c r="I225" s="197">
        <v>1</v>
      </c>
      <c r="J225" s="197">
        <v>1</v>
      </c>
      <c r="K225" s="197">
        <v>1</v>
      </c>
      <c r="L225" s="197">
        <v>1</v>
      </c>
      <c r="M225" s="197">
        <v>1</v>
      </c>
      <c r="N225" s="197">
        <v>1</v>
      </c>
      <c r="O225" s="197">
        <v>1</v>
      </c>
      <c r="P225" s="197">
        <v>1</v>
      </c>
      <c r="Q225" s="197">
        <v>1</v>
      </c>
      <c r="R225" s="197">
        <v>1</v>
      </c>
      <c r="S225" s="197">
        <v>1</v>
      </c>
      <c r="T225" s="197">
        <v>1</v>
      </c>
    </row>
    <row r="226" spans="1:192" outlineLevel="1">
      <c r="A226" s="147">
        <v>3</v>
      </c>
      <c r="B226" s="147" t="s">
        <v>1151</v>
      </c>
      <c r="C226" s="196">
        <f t="shared" si="68"/>
        <v>2</v>
      </c>
      <c r="D226" s="196">
        <f t="shared" si="68"/>
        <v>2</v>
      </c>
      <c r="E226" s="196">
        <f t="shared" si="68"/>
        <v>2</v>
      </c>
      <c r="F226" s="197">
        <v>2</v>
      </c>
      <c r="G226" s="197">
        <v>2</v>
      </c>
      <c r="H226" s="197">
        <v>2</v>
      </c>
      <c r="I226" s="197">
        <v>2</v>
      </c>
      <c r="J226" s="197">
        <v>2</v>
      </c>
      <c r="K226" s="197">
        <v>2</v>
      </c>
      <c r="L226" s="197">
        <v>2</v>
      </c>
      <c r="M226" s="197">
        <v>2</v>
      </c>
      <c r="N226" s="197">
        <v>2</v>
      </c>
      <c r="O226" s="197">
        <v>2</v>
      </c>
      <c r="P226" s="197">
        <v>2</v>
      </c>
      <c r="Q226" s="197">
        <v>2</v>
      </c>
      <c r="R226" s="197">
        <v>2</v>
      </c>
      <c r="S226" s="197">
        <v>2</v>
      </c>
      <c r="T226" s="197">
        <v>2</v>
      </c>
    </row>
    <row r="228" spans="1:192">
      <c r="C228">
        <v>1</v>
      </c>
      <c r="D228">
        <f>+C228+1</f>
        <v>2</v>
      </c>
      <c r="E228">
        <f t="shared" ref="E228:BK228" si="69">+D228+1</f>
        <v>3</v>
      </c>
      <c r="F228">
        <f t="shared" si="69"/>
        <v>4</v>
      </c>
      <c r="G228">
        <f t="shared" si="69"/>
        <v>5</v>
      </c>
      <c r="H228">
        <f t="shared" si="69"/>
        <v>6</v>
      </c>
      <c r="I228">
        <f t="shared" si="69"/>
        <v>7</v>
      </c>
      <c r="J228">
        <f t="shared" si="69"/>
        <v>8</v>
      </c>
      <c r="K228">
        <f t="shared" si="69"/>
        <v>9</v>
      </c>
      <c r="L228">
        <f t="shared" si="69"/>
        <v>10</v>
      </c>
      <c r="M228">
        <f t="shared" si="69"/>
        <v>11</v>
      </c>
      <c r="N228">
        <f t="shared" si="69"/>
        <v>12</v>
      </c>
      <c r="O228">
        <f t="shared" si="69"/>
        <v>13</v>
      </c>
      <c r="P228">
        <f t="shared" si="69"/>
        <v>14</v>
      </c>
      <c r="Q228">
        <f t="shared" si="69"/>
        <v>15</v>
      </c>
      <c r="R228">
        <f t="shared" si="69"/>
        <v>16</v>
      </c>
      <c r="S228">
        <f t="shared" si="69"/>
        <v>17</v>
      </c>
      <c r="T228">
        <f t="shared" si="69"/>
        <v>18</v>
      </c>
      <c r="U228">
        <f t="shared" si="69"/>
        <v>19</v>
      </c>
      <c r="V228">
        <f t="shared" si="69"/>
        <v>20</v>
      </c>
      <c r="W228">
        <f t="shared" si="69"/>
        <v>21</v>
      </c>
      <c r="X228">
        <f t="shared" si="69"/>
        <v>22</v>
      </c>
      <c r="Y228">
        <f t="shared" si="69"/>
        <v>23</v>
      </c>
      <c r="Z228">
        <f t="shared" si="69"/>
        <v>24</v>
      </c>
      <c r="AA228">
        <f t="shared" si="69"/>
        <v>25</v>
      </c>
      <c r="AB228">
        <f t="shared" si="69"/>
        <v>26</v>
      </c>
      <c r="AC228">
        <f t="shared" si="69"/>
        <v>27</v>
      </c>
      <c r="AD228">
        <f t="shared" si="69"/>
        <v>28</v>
      </c>
      <c r="AE228">
        <f t="shared" si="69"/>
        <v>29</v>
      </c>
      <c r="AF228">
        <f t="shared" si="69"/>
        <v>30</v>
      </c>
      <c r="AG228">
        <f t="shared" si="69"/>
        <v>31</v>
      </c>
      <c r="AH228">
        <f t="shared" si="69"/>
        <v>32</v>
      </c>
      <c r="AI228">
        <f t="shared" si="69"/>
        <v>33</v>
      </c>
      <c r="AJ228">
        <f t="shared" si="69"/>
        <v>34</v>
      </c>
      <c r="AK228">
        <f t="shared" si="69"/>
        <v>35</v>
      </c>
      <c r="AL228">
        <f t="shared" si="69"/>
        <v>36</v>
      </c>
      <c r="AM228">
        <f t="shared" si="69"/>
        <v>37</v>
      </c>
      <c r="AN228">
        <f t="shared" si="69"/>
        <v>38</v>
      </c>
      <c r="AO228">
        <f t="shared" si="69"/>
        <v>39</v>
      </c>
      <c r="AP228">
        <f t="shared" si="69"/>
        <v>40</v>
      </c>
      <c r="AQ228">
        <f t="shared" si="69"/>
        <v>41</v>
      </c>
      <c r="AR228">
        <f t="shared" si="69"/>
        <v>42</v>
      </c>
      <c r="AS228">
        <f t="shared" si="69"/>
        <v>43</v>
      </c>
      <c r="AT228">
        <f t="shared" si="69"/>
        <v>44</v>
      </c>
      <c r="AU228">
        <f t="shared" si="69"/>
        <v>45</v>
      </c>
      <c r="AV228">
        <f t="shared" si="69"/>
        <v>46</v>
      </c>
      <c r="AW228">
        <f t="shared" si="69"/>
        <v>47</v>
      </c>
      <c r="AX228">
        <f t="shared" si="69"/>
        <v>48</v>
      </c>
      <c r="AY228">
        <f t="shared" si="69"/>
        <v>49</v>
      </c>
      <c r="AZ228">
        <f t="shared" si="69"/>
        <v>50</v>
      </c>
      <c r="BA228">
        <f t="shared" si="69"/>
        <v>51</v>
      </c>
      <c r="BB228">
        <f t="shared" si="69"/>
        <v>52</v>
      </c>
      <c r="BC228">
        <f t="shared" si="69"/>
        <v>53</v>
      </c>
      <c r="BD228">
        <f t="shared" si="69"/>
        <v>54</v>
      </c>
      <c r="BE228">
        <f t="shared" si="69"/>
        <v>55</v>
      </c>
      <c r="BF228">
        <f t="shared" si="69"/>
        <v>56</v>
      </c>
      <c r="BG228">
        <f t="shared" si="69"/>
        <v>57</v>
      </c>
      <c r="BH228">
        <f t="shared" si="69"/>
        <v>58</v>
      </c>
      <c r="BI228">
        <f t="shared" si="69"/>
        <v>59</v>
      </c>
      <c r="BJ228">
        <f t="shared" si="69"/>
        <v>60</v>
      </c>
      <c r="BK228">
        <f t="shared" si="69"/>
        <v>61</v>
      </c>
    </row>
    <row r="229" spans="1:192">
      <c r="A229" s="164" t="s">
        <v>1295</v>
      </c>
      <c r="C229" s="147"/>
      <c r="D229" s="147"/>
      <c r="E229" s="147"/>
      <c r="F229" s="147"/>
      <c r="G229" s="147"/>
      <c r="H229" s="147"/>
      <c r="I229" s="147"/>
      <c r="J229" s="147"/>
      <c r="K229" s="147"/>
      <c r="L229" s="147"/>
      <c r="M229" s="147"/>
      <c r="N229" s="147"/>
    </row>
    <row r="230" spans="1:192" outlineLevel="1">
      <c r="C230" s="155" t="s">
        <v>895</v>
      </c>
      <c r="D230" s="155" t="s">
        <v>896</v>
      </c>
      <c r="E230" s="155" t="s">
        <v>897</v>
      </c>
      <c r="F230" s="152" t="s">
        <v>881</v>
      </c>
      <c r="G230" s="152"/>
      <c r="H230" s="152"/>
      <c r="I230" s="152" t="s">
        <v>1652</v>
      </c>
      <c r="J230" s="152"/>
      <c r="K230" s="152"/>
      <c r="L230" s="152" t="s">
        <v>1653</v>
      </c>
      <c r="M230" s="152"/>
      <c r="N230" s="152"/>
      <c r="O230" s="152" t="s">
        <v>2085</v>
      </c>
      <c r="P230" s="152"/>
      <c r="Q230" s="152"/>
      <c r="R230" s="152" t="s">
        <v>1943</v>
      </c>
      <c r="S230" s="152"/>
      <c r="T230" s="152"/>
    </row>
    <row r="231" spans="1:192" outlineLevel="1">
      <c r="C231" s="154">
        <v>287</v>
      </c>
      <c r="D231" s="365">
        <v>321</v>
      </c>
      <c r="E231" s="365">
        <v>356</v>
      </c>
      <c r="F231" s="155" t="s">
        <v>895</v>
      </c>
      <c r="G231" s="155" t="s">
        <v>896</v>
      </c>
      <c r="H231" s="155" t="s">
        <v>897</v>
      </c>
      <c r="I231" s="155" t="s">
        <v>895</v>
      </c>
      <c r="J231" s="155" t="s">
        <v>896</v>
      </c>
      <c r="K231" s="155" t="s">
        <v>897</v>
      </c>
      <c r="L231" s="155" t="s">
        <v>895</v>
      </c>
      <c r="M231" s="155" t="s">
        <v>896</v>
      </c>
      <c r="N231" s="155" t="s">
        <v>897</v>
      </c>
      <c r="O231" s="155" t="s">
        <v>895</v>
      </c>
      <c r="P231" s="155" t="s">
        <v>896</v>
      </c>
      <c r="Q231" s="155" t="s">
        <v>897</v>
      </c>
      <c r="R231" s="155" t="s">
        <v>895</v>
      </c>
      <c r="S231" s="155" t="s">
        <v>896</v>
      </c>
      <c r="T231" s="155" t="s">
        <v>897</v>
      </c>
    </row>
    <row r="232" spans="1:192" outlineLevel="1">
      <c r="A232">
        <v>1</v>
      </c>
      <c r="B232" t="s">
        <v>1026</v>
      </c>
      <c r="C232" s="295">
        <f t="shared" ref="C232:E237" si="70">INT(C$231+CHOOSE(d.Region,F232,I232,L232,O232,R232))</f>
        <v>287</v>
      </c>
      <c r="D232" s="296">
        <f t="shared" si="70"/>
        <v>321</v>
      </c>
      <c r="E232" s="297">
        <f t="shared" si="70"/>
        <v>356</v>
      </c>
      <c r="F232" s="362"/>
      <c r="G232" s="197"/>
      <c r="H232" s="197"/>
      <c r="I232" s="197"/>
      <c r="J232" s="197"/>
      <c r="K232" s="197"/>
      <c r="L232" s="197"/>
      <c r="M232" s="197"/>
      <c r="N232" s="197"/>
      <c r="O232" s="197"/>
      <c r="P232" s="197"/>
      <c r="Q232" s="197"/>
      <c r="R232" s="197"/>
      <c r="S232" s="197"/>
      <c r="T232" s="197"/>
    </row>
    <row r="233" spans="1:192" outlineLevel="1">
      <c r="A233">
        <v>2</v>
      </c>
      <c r="B233" t="s">
        <v>1028</v>
      </c>
      <c r="C233" s="298">
        <f t="shared" si="70"/>
        <v>287</v>
      </c>
      <c r="D233" s="147">
        <f t="shared" si="70"/>
        <v>321</v>
      </c>
      <c r="E233" s="299">
        <f t="shared" si="70"/>
        <v>356</v>
      </c>
      <c r="F233" s="362"/>
      <c r="G233" s="197"/>
      <c r="H233" s="197"/>
      <c r="I233" s="197"/>
      <c r="J233" s="197"/>
      <c r="K233" s="197"/>
      <c r="L233" s="197"/>
      <c r="M233" s="197"/>
      <c r="N233" s="197"/>
      <c r="O233" s="197"/>
      <c r="P233" s="197"/>
      <c r="Q233" s="197"/>
      <c r="R233" s="197"/>
      <c r="S233" s="197"/>
      <c r="T233" s="197"/>
    </row>
    <row r="234" spans="1:192" outlineLevel="1">
      <c r="A234">
        <v>3</v>
      </c>
      <c r="B234" t="s">
        <v>1027</v>
      </c>
      <c r="C234" s="298">
        <f t="shared" si="70"/>
        <v>287</v>
      </c>
      <c r="D234" s="147">
        <f t="shared" si="70"/>
        <v>321</v>
      </c>
      <c r="E234" s="299">
        <f t="shared" si="70"/>
        <v>356</v>
      </c>
      <c r="F234" s="362"/>
      <c r="G234" s="197"/>
      <c r="H234" s="197"/>
      <c r="I234" s="197"/>
      <c r="J234" s="197"/>
      <c r="K234" s="197"/>
      <c r="L234" s="197"/>
      <c r="M234" s="197"/>
      <c r="N234" s="197"/>
      <c r="O234" s="197"/>
      <c r="P234" s="197"/>
      <c r="Q234" s="197"/>
      <c r="R234" s="197"/>
      <c r="S234" s="197"/>
      <c r="T234" s="197"/>
    </row>
    <row r="235" spans="1:192" outlineLevel="1">
      <c r="A235">
        <v>4</v>
      </c>
      <c r="B235" t="s">
        <v>880</v>
      </c>
      <c r="C235" s="298">
        <f t="shared" si="70"/>
        <v>287</v>
      </c>
      <c r="D235" s="147">
        <f t="shared" si="70"/>
        <v>321</v>
      </c>
      <c r="E235" s="299">
        <f t="shared" si="70"/>
        <v>356</v>
      </c>
      <c r="F235" s="362"/>
      <c r="G235" s="197"/>
      <c r="H235" s="197"/>
      <c r="I235" s="197"/>
      <c r="J235" s="197"/>
      <c r="K235" s="197"/>
      <c r="L235" s="197"/>
      <c r="M235" s="197"/>
      <c r="N235" s="197"/>
      <c r="O235" s="197"/>
      <c r="P235" s="197"/>
      <c r="Q235" s="197"/>
      <c r="R235" s="197"/>
      <c r="S235" s="197"/>
      <c r="T235" s="197"/>
    </row>
    <row r="236" spans="1:192" outlineLevel="1">
      <c r="A236">
        <v>5</v>
      </c>
      <c r="B236" t="s">
        <v>900</v>
      </c>
      <c r="C236" s="298">
        <f t="shared" si="70"/>
        <v>287</v>
      </c>
      <c r="D236" s="147">
        <f t="shared" si="70"/>
        <v>321</v>
      </c>
      <c r="E236" s="299">
        <f t="shared" si="70"/>
        <v>356</v>
      </c>
      <c r="F236" s="362"/>
      <c r="G236" s="197"/>
      <c r="H236" s="197"/>
      <c r="I236" s="197"/>
      <c r="J236" s="197"/>
      <c r="K236" s="197"/>
      <c r="L236" s="197"/>
      <c r="M236" s="197"/>
      <c r="N236" s="197"/>
      <c r="O236" s="197"/>
      <c r="P236" s="197"/>
      <c r="Q236" s="197"/>
      <c r="R236" s="197"/>
      <c r="S236" s="197"/>
      <c r="T236" s="197"/>
    </row>
    <row r="237" spans="1:192" outlineLevel="1">
      <c r="A237">
        <v>6</v>
      </c>
      <c r="B237" t="s">
        <v>1373</v>
      </c>
      <c r="C237" s="300">
        <f t="shared" si="70"/>
        <v>287</v>
      </c>
      <c r="D237" s="301">
        <f t="shared" si="70"/>
        <v>321</v>
      </c>
      <c r="E237" s="302">
        <f t="shared" si="70"/>
        <v>356</v>
      </c>
      <c r="F237" s="413">
        <f>F232</f>
        <v>0</v>
      </c>
      <c r="G237" s="413">
        <f t="shared" ref="G237:N237" si="71">G232</f>
        <v>0</v>
      </c>
      <c r="H237" s="413">
        <f t="shared" si="71"/>
        <v>0</v>
      </c>
      <c r="I237" s="413">
        <f t="shared" si="71"/>
        <v>0</v>
      </c>
      <c r="J237" s="413">
        <f t="shared" si="71"/>
        <v>0</v>
      </c>
      <c r="K237" s="413">
        <f t="shared" si="71"/>
        <v>0</v>
      </c>
      <c r="L237" s="413">
        <f t="shared" si="71"/>
        <v>0</v>
      </c>
      <c r="M237" s="413">
        <f t="shared" si="71"/>
        <v>0</v>
      </c>
      <c r="N237" s="413">
        <f t="shared" si="71"/>
        <v>0</v>
      </c>
      <c r="O237" s="413">
        <f t="shared" ref="O237:T237" si="72">O232</f>
        <v>0</v>
      </c>
      <c r="P237" s="413">
        <f t="shared" si="72"/>
        <v>0</v>
      </c>
      <c r="Q237" s="413">
        <f t="shared" si="72"/>
        <v>0</v>
      </c>
      <c r="R237" s="413">
        <f t="shared" si="72"/>
        <v>0</v>
      </c>
      <c r="S237" s="413">
        <f t="shared" si="72"/>
        <v>0</v>
      </c>
      <c r="T237" s="413">
        <f t="shared" si="72"/>
        <v>0</v>
      </c>
    </row>
    <row r="238" spans="1:192" outlineLevel="1"/>
    <row r="239" spans="1:192">
      <c r="A239" s="560" t="s">
        <v>2216</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89"/>
      <c r="EQ239" s="89"/>
      <c r="ER239" s="89"/>
      <c r="ES239" s="89"/>
      <c r="ET239" s="89"/>
      <c r="EU239" s="89"/>
      <c r="EV239" s="89"/>
      <c r="EW239" s="89"/>
      <c r="EX239" s="89"/>
      <c r="EY239" s="89"/>
      <c r="EZ239" s="89"/>
      <c r="FA239" s="89"/>
      <c r="FB239" s="89"/>
      <c r="FC239" s="89"/>
      <c r="FD239" s="89"/>
      <c r="FE239" s="89"/>
      <c r="FF239" s="89"/>
      <c r="FG239" s="89"/>
      <c r="FH239" s="89"/>
      <c r="FI239" s="89"/>
      <c r="FJ239" s="89"/>
      <c r="FK239" s="89"/>
      <c r="FL239" s="89"/>
      <c r="FM239" s="89"/>
      <c r="FN239" s="89"/>
      <c r="FO239" s="89"/>
      <c r="FP239" s="89"/>
      <c r="FQ239" s="89"/>
      <c r="FR239" s="89"/>
      <c r="FS239" s="89"/>
      <c r="FT239" s="89"/>
      <c r="FU239" s="89"/>
      <c r="FV239" s="89"/>
      <c r="FW239" s="89"/>
      <c r="FX239" s="89"/>
      <c r="FY239" s="89"/>
      <c r="FZ239" s="89"/>
      <c r="GA239" s="89"/>
      <c r="GB239" s="89"/>
      <c r="GC239" s="89"/>
      <c r="GD239" s="89"/>
      <c r="GE239" s="89"/>
      <c r="GF239" s="89"/>
      <c r="GG239" s="89"/>
      <c r="GH239" s="89"/>
      <c r="GI239" s="89"/>
      <c r="GJ239" s="89"/>
    </row>
    <row r="241" spans="1:122">
      <c r="A241" s="164" t="s">
        <v>849</v>
      </c>
    </row>
    <row r="242" spans="1:122" outlineLevel="1">
      <c r="A242" s="14"/>
      <c r="C242" s="27">
        <v>1</v>
      </c>
      <c r="D242" s="27">
        <v>2</v>
      </c>
      <c r="E242" s="27">
        <v>3</v>
      </c>
      <c r="F242" s="27">
        <v>4</v>
      </c>
      <c r="G242" s="27">
        <v>5</v>
      </c>
      <c r="H242" s="27">
        <v>6</v>
      </c>
      <c r="I242" s="27">
        <v>7</v>
      </c>
      <c r="J242" s="27">
        <v>8</v>
      </c>
      <c r="K242" s="27">
        <v>9</v>
      </c>
      <c r="L242" s="27">
        <v>10</v>
      </c>
      <c r="M242" s="27">
        <v>11</v>
      </c>
      <c r="N242" s="27">
        <v>12</v>
      </c>
      <c r="O242" s="27">
        <v>13</v>
      </c>
      <c r="P242" s="27">
        <v>14</v>
      </c>
      <c r="Q242" s="27">
        <v>15</v>
      </c>
      <c r="R242" s="27">
        <v>1</v>
      </c>
      <c r="S242" s="27">
        <v>2</v>
      </c>
      <c r="T242" s="27">
        <v>3</v>
      </c>
      <c r="U242" s="27">
        <v>4</v>
      </c>
      <c r="V242" s="27">
        <v>5</v>
      </c>
      <c r="W242" s="27">
        <v>6</v>
      </c>
      <c r="X242" s="27">
        <v>7</v>
      </c>
      <c r="Y242" s="27">
        <v>8</v>
      </c>
      <c r="Z242" s="27">
        <v>9</v>
      </c>
      <c r="AA242" s="27">
        <v>10</v>
      </c>
      <c r="AB242" s="27">
        <v>11</v>
      </c>
      <c r="AC242" s="27">
        <v>12</v>
      </c>
      <c r="AD242" s="27">
        <v>13</v>
      </c>
      <c r="AE242" s="27">
        <v>14</v>
      </c>
      <c r="AF242" s="27">
        <v>15</v>
      </c>
      <c r="AG242" s="27">
        <v>1</v>
      </c>
      <c r="AH242" s="27">
        <v>2</v>
      </c>
      <c r="AI242" s="27">
        <v>3</v>
      </c>
      <c r="AJ242" s="27">
        <v>4</v>
      </c>
      <c r="AK242" s="27">
        <v>5</v>
      </c>
      <c r="AL242" s="27">
        <v>6</v>
      </c>
      <c r="AM242" s="27">
        <v>7</v>
      </c>
      <c r="AN242" s="27">
        <v>8</v>
      </c>
      <c r="AO242" s="27">
        <v>9</v>
      </c>
      <c r="AP242" s="27">
        <v>10</v>
      </c>
      <c r="AQ242" s="27">
        <v>11</v>
      </c>
      <c r="AR242" s="27">
        <v>12</v>
      </c>
      <c r="AS242" s="27">
        <v>13</v>
      </c>
      <c r="AT242" s="27">
        <v>14</v>
      </c>
      <c r="AU242" s="27">
        <v>15</v>
      </c>
      <c r="AV242" s="27">
        <v>1</v>
      </c>
      <c r="AW242" s="27">
        <v>2</v>
      </c>
      <c r="AX242" s="27">
        <v>3</v>
      </c>
      <c r="AY242" s="27">
        <v>4</v>
      </c>
      <c r="AZ242" s="27">
        <v>5</v>
      </c>
      <c r="BA242" s="27">
        <v>6</v>
      </c>
      <c r="BB242" s="27">
        <v>7</v>
      </c>
      <c r="BC242" s="27">
        <v>8</v>
      </c>
      <c r="BD242" s="27">
        <v>9</v>
      </c>
      <c r="BE242" s="27">
        <v>10</v>
      </c>
      <c r="BF242" s="27">
        <v>11</v>
      </c>
      <c r="BG242" s="27">
        <v>12</v>
      </c>
      <c r="BH242" s="27">
        <v>13</v>
      </c>
      <c r="BI242" s="27">
        <v>14</v>
      </c>
      <c r="BJ242" s="27">
        <v>15</v>
      </c>
      <c r="BK242" s="27">
        <v>1</v>
      </c>
      <c r="BL242" s="27">
        <v>2</v>
      </c>
      <c r="BM242" s="27">
        <v>3</v>
      </c>
      <c r="BN242" s="27">
        <v>4</v>
      </c>
      <c r="BO242" s="27">
        <v>5</v>
      </c>
      <c r="BP242" s="27">
        <v>6</v>
      </c>
      <c r="BQ242" s="27">
        <v>7</v>
      </c>
      <c r="BR242" s="27">
        <v>8</v>
      </c>
      <c r="BS242" s="27">
        <v>9</v>
      </c>
      <c r="BT242" s="27">
        <v>10</v>
      </c>
      <c r="BU242" s="27">
        <v>11</v>
      </c>
      <c r="BV242" s="27">
        <v>12</v>
      </c>
      <c r="BW242" s="27">
        <v>13</v>
      </c>
      <c r="BX242" s="27">
        <v>14</v>
      </c>
      <c r="BY242" s="27">
        <v>15</v>
      </c>
      <c r="BZ242" s="27">
        <v>1</v>
      </c>
      <c r="CA242" s="27">
        <v>2</v>
      </c>
      <c r="CB242" s="27">
        <v>3</v>
      </c>
      <c r="CC242" s="27">
        <v>4</v>
      </c>
      <c r="CD242" s="27">
        <v>5</v>
      </c>
      <c r="CE242" s="27">
        <v>6</v>
      </c>
      <c r="CF242" s="27">
        <v>7</v>
      </c>
      <c r="CG242" s="27">
        <v>8</v>
      </c>
      <c r="CH242" s="27">
        <v>9</v>
      </c>
      <c r="CI242" s="27">
        <v>10</v>
      </c>
      <c r="CJ242" s="27">
        <v>11</v>
      </c>
      <c r="CK242" s="27">
        <v>12</v>
      </c>
      <c r="CL242" s="27">
        <v>13</v>
      </c>
      <c r="CM242" s="27">
        <v>14</v>
      </c>
      <c r="CN242" s="27">
        <v>15</v>
      </c>
      <c r="CO242" s="27">
        <v>1</v>
      </c>
      <c r="CP242" s="27">
        <v>2</v>
      </c>
      <c r="CQ242" s="27">
        <v>3</v>
      </c>
      <c r="CR242" s="27">
        <v>4</v>
      </c>
      <c r="CS242" s="27">
        <v>5</v>
      </c>
      <c r="CT242" s="27">
        <v>6</v>
      </c>
      <c r="CU242" s="27">
        <v>7</v>
      </c>
      <c r="CV242" s="27">
        <v>8</v>
      </c>
      <c r="CW242" s="27">
        <v>9</v>
      </c>
      <c r="CX242" s="27">
        <v>10</v>
      </c>
      <c r="CY242" s="27">
        <v>11</v>
      </c>
      <c r="CZ242" s="27">
        <v>12</v>
      </c>
      <c r="DA242" s="27">
        <v>13</v>
      </c>
      <c r="DB242" s="27">
        <v>14</v>
      </c>
      <c r="DC242" s="27">
        <v>15</v>
      </c>
      <c r="DD242" s="27">
        <v>1</v>
      </c>
      <c r="DE242" s="27">
        <v>2</v>
      </c>
      <c r="DF242" s="27">
        <v>3</v>
      </c>
      <c r="DG242" s="27">
        <v>4</v>
      </c>
      <c r="DH242" s="27">
        <v>5</v>
      </c>
      <c r="DI242" s="27">
        <v>6</v>
      </c>
      <c r="DJ242" s="27">
        <v>7</v>
      </c>
      <c r="DK242" s="27">
        <v>8</v>
      </c>
      <c r="DL242" s="27">
        <v>9</v>
      </c>
      <c r="DM242" s="27">
        <v>10</v>
      </c>
      <c r="DN242" s="27">
        <v>11</v>
      </c>
      <c r="DO242" s="27">
        <v>12</v>
      </c>
      <c r="DP242" s="27">
        <v>13</v>
      </c>
      <c r="DQ242" s="27">
        <v>14</v>
      </c>
      <c r="DR242" s="27">
        <v>15</v>
      </c>
    </row>
    <row r="243" spans="1:122" ht="33" outlineLevel="1">
      <c r="A243">
        <f>COUNTA($B$252:$B$256)</f>
        <v>5</v>
      </c>
      <c r="B243" t="s">
        <v>850</v>
      </c>
      <c r="C243" s="120">
        <v>0</v>
      </c>
      <c r="D243" s="120">
        <f>C243</f>
        <v>0</v>
      </c>
      <c r="E243" s="120">
        <f t="shared" ref="E243:BP243" si="73">D243</f>
        <v>0</v>
      </c>
      <c r="F243" s="120">
        <f t="shared" si="73"/>
        <v>0</v>
      </c>
      <c r="G243" s="120">
        <f t="shared" si="73"/>
        <v>0</v>
      </c>
      <c r="H243" s="120">
        <f t="shared" si="73"/>
        <v>0</v>
      </c>
      <c r="I243" s="120">
        <f t="shared" si="73"/>
        <v>0</v>
      </c>
      <c r="J243" s="120">
        <f t="shared" si="73"/>
        <v>0</v>
      </c>
      <c r="K243" s="120">
        <f t="shared" si="73"/>
        <v>0</v>
      </c>
      <c r="L243" s="120">
        <f t="shared" si="73"/>
        <v>0</v>
      </c>
      <c r="M243" s="120">
        <f t="shared" si="73"/>
        <v>0</v>
      </c>
      <c r="N243" s="120">
        <f t="shared" si="73"/>
        <v>0</v>
      </c>
      <c r="O243" s="120">
        <f t="shared" si="73"/>
        <v>0</v>
      </c>
      <c r="P243" s="120">
        <f t="shared" si="73"/>
        <v>0</v>
      </c>
      <c r="Q243" s="120">
        <f t="shared" si="73"/>
        <v>0</v>
      </c>
      <c r="R243" s="120">
        <v>1</v>
      </c>
      <c r="S243" s="120">
        <f>R243</f>
        <v>1</v>
      </c>
      <c r="T243" s="120">
        <f t="shared" si="73"/>
        <v>1</v>
      </c>
      <c r="U243" s="120">
        <f t="shared" si="73"/>
        <v>1</v>
      </c>
      <c r="V243" s="120">
        <f t="shared" si="73"/>
        <v>1</v>
      </c>
      <c r="W243" s="120">
        <f t="shared" si="73"/>
        <v>1</v>
      </c>
      <c r="X243" s="120">
        <f t="shared" si="73"/>
        <v>1</v>
      </c>
      <c r="Y243" s="120">
        <f t="shared" si="73"/>
        <v>1</v>
      </c>
      <c r="Z243" s="120">
        <f t="shared" si="73"/>
        <v>1</v>
      </c>
      <c r="AA243" s="120">
        <f t="shared" si="73"/>
        <v>1</v>
      </c>
      <c r="AB243" s="120">
        <f t="shared" si="73"/>
        <v>1</v>
      </c>
      <c r="AC243" s="120">
        <f t="shared" si="73"/>
        <v>1</v>
      </c>
      <c r="AD243" s="120">
        <f t="shared" si="73"/>
        <v>1</v>
      </c>
      <c r="AE243" s="120">
        <f t="shared" si="73"/>
        <v>1</v>
      </c>
      <c r="AF243" s="120">
        <f t="shared" si="73"/>
        <v>1</v>
      </c>
      <c r="AG243" s="120">
        <v>2</v>
      </c>
      <c r="AH243" s="120">
        <f>AG243</f>
        <v>2</v>
      </c>
      <c r="AI243" s="120">
        <f t="shared" si="73"/>
        <v>2</v>
      </c>
      <c r="AJ243" s="120">
        <f t="shared" si="73"/>
        <v>2</v>
      </c>
      <c r="AK243" s="120">
        <f t="shared" si="73"/>
        <v>2</v>
      </c>
      <c r="AL243" s="120">
        <f t="shared" si="73"/>
        <v>2</v>
      </c>
      <c r="AM243" s="120">
        <f t="shared" si="73"/>
        <v>2</v>
      </c>
      <c r="AN243" s="120">
        <f t="shared" si="73"/>
        <v>2</v>
      </c>
      <c r="AO243" s="120">
        <f t="shared" si="73"/>
        <v>2</v>
      </c>
      <c r="AP243" s="120">
        <f t="shared" si="73"/>
        <v>2</v>
      </c>
      <c r="AQ243" s="120">
        <f t="shared" si="73"/>
        <v>2</v>
      </c>
      <c r="AR243" s="120">
        <f t="shared" si="73"/>
        <v>2</v>
      </c>
      <c r="AS243" s="120">
        <f t="shared" si="73"/>
        <v>2</v>
      </c>
      <c r="AT243" s="120">
        <f t="shared" si="73"/>
        <v>2</v>
      </c>
      <c r="AU243" s="120">
        <f t="shared" si="73"/>
        <v>2</v>
      </c>
      <c r="AV243" s="120">
        <v>3</v>
      </c>
      <c r="AW243" s="120">
        <f>AV243</f>
        <v>3</v>
      </c>
      <c r="AX243" s="120">
        <f t="shared" si="73"/>
        <v>3</v>
      </c>
      <c r="AY243" s="120">
        <f t="shared" si="73"/>
        <v>3</v>
      </c>
      <c r="AZ243" s="120">
        <f t="shared" si="73"/>
        <v>3</v>
      </c>
      <c r="BA243" s="120">
        <f t="shared" si="73"/>
        <v>3</v>
      </c>
      <c r="BB243" s="120">
        <f t="shared" si="73"/>
        <v>3</v>
      </c>
      <c r="BC243" s="120">
        <f t="shared" si="73"/>
        <v>3</v>
      </c>
      <c r="BD243" s="120">
        <f t="shared" si="73"/>
        <v>3</v>
      </c>
      <c r="BE243" s="120">
        <f t="shared" si="73"/>
        <v>3</v>
      </c>
      <c r="BF243" s="120">
        <f t="shared" si="73"/>
        <v>3</v>
      </c>
      <c r="BG243" s="120">
        <f t="shared" si="73"/>
        <v>3</v>
      </c>
      <c r="BH243" s="120">
        <f t="shared" si="73"/>
        <v>3</v>
      </c>
      <c r="BI243" s="120">
        <f t="shared" si="73"/>
        <v>3</v>
      </c>
      <c r="BJ243" s="120">
        <f t="shared" si="73"/>
        <v>3</v>
      </c>
      <c r="BK243" s="120">
        <v>4</v>
      </c>
      <c r="BL243" s="120">
        <f>BK243</f>
        <v>4</v>
      </c>
      <c r="BM243" s="120">
        <f t="shared" si="73"/>
        <v>4</v>
      </c>
      <c r="BN243" s="120">
        <f t="shared" si="73"/>
        <v>4</v>
      </c>
      <c r="BO243" s="120">
        <f t="shared" si="73"/>
        <v>4</v>
      </c>
      <c r="BP243" s="120">
        <f t="shared" si="73"/>
        <v>4</v>
      </c>
      <c r="BQ243" s="120">
        <f t="shared" ref="BQ243:BY243" si="74">BP243</f>
        <v>4</v>
      </c>
      <c r="BR243" s="120">
        <f t="shared" si="74"/>
        <v>4</v>
      </c>
      <c r="BS243" s="120">
        <f t="shared" si="74"/>
        <v>4</v>
      </c>
      <c r="BT243" s="120">
        <f t="shared" si="74"/>
        <v>4</v>
      </c>
      <c r="BU243" s="120">
        <f t="shared" si="74"/>
        <v>4</v>
      </c>
      <c r="BV243" s="120">
        <f t="shared" si="74"/>
        <v>4</v>
      </c>
      <c r="BW243" s="120">
        <f t="shared" si="74"/>
        <v>4</v>
      </c>
      <c r="BX243" s="120">
        <f t="shared" si="74"/>
        <v>4</v>
      </c>
      <c r="BY243" s="120">
        <f t="shared" si="74"/>
        <v>4</v>
      </c>
      <c r="BZ243" s="120">
        <v>5</v>
      </c>
      <c r="CA243" s="120">
        <f>BZ243</f>
        <v>5</v>
      </c>
      <c r="CB243" s="120">
        <f t="shared" ref="CB243:CN243" si="75">CA243</f>
        <v>5</v>
      </c>
      <c r="CC243" s="120">
        <f t="shared" si="75"/>
        <v>5</v>
      </c>
      <c r="CD243" s="120">
        <f t="shared" si="75"/>
        <v>5</v>
      </c>
      <c r="CE243" s="120">
        <f t="shared" si="75"/>
        <v>5</v>
      </c>
      <c r="CF243" s="120">
        <f t="shared" si="75"/>
        <v>5</v>
      </c>
      <c r="CG243" s="120">
        <f t="shared" si="75"/>
        <v>5</v>
      </c>
      <c r="CH243" s="120">
        <f t="shared" si="75"/>
        <v>5</v>
      </c>
      <c r="CI243" s="120">
        <f t="shared" si="75"/>
        <v>5</v>
      </c>
      <c r="CJ243" s="120">
        <f t="shared" si="75"/>
        <v>5</v>
      </c>
      <c r="CK243" s="120">
        <f t="shared" si="75"/>
        <v>5</v>
      </c>
      <c r="CL243" s="120">
        <f t="shared" si="75"/>
        <v>5</v>
      </c>
      <c r="CM243" s="120">
        <f t="shared" si="75"/>
        <v>5</v>
      </c>
      <c r="CN243" s="120">
        <f t="shared" si="75"/>
        <v>5</v>
      </c>
      <c r="CO243" s="120">
        <v>6</v>
      </c>
      <c r="CP243" s="120">
        <f>CO243</f>
        <v>6</v>
      </c>
      <c r="CQ243" s="120">
        <f t="shared" ref="CQ243:DC243" si="76">CP243</f>
        <v>6</v>
      </c>
      <c r="CR243" s="120">
        <f t="shared" si="76"/>
        <v>6</v>
      </c>
      <c r="CS243" s="120">
        <f t="shared" si="76"/>
        <v>6</v>
      </c>
      <c r="CT243" s="120">
        <f t="shared" si="76"/>
        <v>6</v>
      </c>
      <c r="CU243" s="120">
        <f t="shared" si="76"/>
        <v>6</v>
      </c>
      <c r="CV243" s="120">
        <f t="shared" si="76"/>
        <v>6</v>
      </c>
      <c r="CW243" s="120">
        <f t="shared" si="76"/>
        <v>6</v>
      </c>
      <c r="CX243" s="120">
        <f t="shared" si="76"/>
        <v>6</v>
      </c>
      <c r="CY243" s="120">
        <f t="shared" si="76"/>
        <v>6</v>
      </c>
      <c r="CZ243" s="120">
        <f t="shared" si="76"/>
        <v>6</v>
      </c>
      <c r="DA243" s="120">
        <f t="shared" si="76"/>
        <v>6</v>
      </c>
      <c r="DB243" s="120">
        <f t="shared" si="76"/>
        <v>6</v>
      </c>
      <c r="DC243" s="120">
        <f t="shared" si="76"/>
        <v>6</v>
      </c>
      <c r="DD243" s="120">
        <v>7</v>
      </c>
      <c r="DE243" s="120">
        <f>DD243</f>
        <v>7</v>
      </c>
      <c r="DF243" s="120">
        <f t="shared" ref="DF243:DR243" si="77">DE243</f>
        <v>7</v>
      </c>
      <c r="DG243" s="120">
        <f t="shared" si="77"/>
        <v>7</v>
      </c>
      <c r="DH243" s="120">
        <f t="shared" si="77"/>
        <v>7</v>
      </c>
      <c r="DI243" s="120">
        <f t="shared" si="77"/>
        <v>7</v>
      </c>
      <c r="DJ243" s="120">
        <f t="shared" si="77"/>
        <v>7</v>
      </c>
      <c r="DK243" s="120">
        <f t="shared" si="77"/>
        <v>7</v>
      </c>
      <c r="DL243" s="120">
        <f t="shared" si="77"/>
        <v>7</v>
      </c>
      <c r="DM243" s="120">
        <f t="shared" si="77"/>
        <v>7</v>
      </c>
      <c r="DN243" s="120">
        <f t="shared" si="77"/>
        <v>7</v>
      </c>
      <c r="DO243" s="120">
        <f t="shared" si="77"/>
        <v>7</v>
      </c>
      <c r="DP243" s="120">
        <f t="shared" si="77"/>
        <v>7</v>
      </c>
      <c r="DQ243" s="120">
        <f t="shared" si="77"/>
        <v>7</v>
      </c>
      <c r="DR243" s="120">
        <f t="shared" si="77"/>
        <v>7</v>
      </c>
    </row>
    <row r="244" spans="1:122" outlineLevel="1">
      <c r="A244">
        <v>1</v>
      </c>
      <c r="B244" t="s">
        <v>851</v>
      </c>
      <c r="C244" s="123" t="str">
        <f t="shared" ref="C244:BN244" si="78">INDEX(LMU_Data,(C$243*$A$243)+$A244,(d.Region-1)*15+C$242)</f>
        <v>-</v>
      </c>
      <c r="D244" s="123" t="str">
        <f t="shared" si="78"/>
        <v>-</v>
      </c>
      <c r="E244" s="123" t="str">
        <f t="shared" si="78"/>
        <v>-</v>
      </c>
      <c r="F244" s="123" t="str">
        <f t="shared" si="78"/>
        <v>-</v>
      </c>
      <c r="G244" s="123" t="str">
        <f t="shared" si="78"/>
        <v>-</v>
      </c>
      <c r="H244" s="123" t="str">
        <f t="shared" si="78"/>
        <v>-</v>
      </c>
      <c r="I244" s="123" t="str">
        <f t="shared" si="78"/>
        <v>-</v>
      </c>
      <c r="J244" s="123" t="str">
        <f t="shared" si="78"/>
        <v>-</v>
      </c>
      <c r="K244" s="123" t="str">
        <f t="shared" si="78"/>
        <v>-</v>
      </c>
      <c r="L244" s="123" t="str">
        <f t="shared" si="78"/>
        <v>-</v>
      </c>
      <c r="M244" s="123" t="str">
        <f t="shared" si="78"/>
        <v>-</v>
      </c>
      <c r="N244" s="123" t="str">
        <f t="shared" si="78"/>
        <v>-</v>
      </c>
      <c r="O244" s="123" t="str">
        <f t="shared" si="78"/>
        <v>-</v>
      </c>
      <c r="P244" s="123" t="str">
        <f t="shared" si="78"/>
        <v>-</v>
      </c>
      <c r="Q244" s="123" t="str">
        <f t="shared" si="78"/>
        <v>-</v>
      </c>
      <c r="R244" s="123" t="str">
        <f t="shared" si="78"/>
        <v>-</v>
      </c>
      <c r="S244" s="123" t="str">
        <f t="shared" si="78"/>
        <v>-</v>
      </c>
      <c r="T244" s="123" t="str">
        <f t="shared" si="78"/>
        <v>-</v>
      </c>
      <c r="U244" s="123" t="str">
        <f t="shared" si="78"/>
        <v>-</v>
      </c>
      <c r="V244" s="123" t="str">
        <f t="shared" si="78"/>
        <v>-</v>
      </c>
      <c r="W244" s="123" t="str">
        <f t="shared" si="78"/>
        <v>-</v>
      </c>
      <c r="X244" s="123" t="str">
        <f t="shared" si="78"/>
        <v>-</v>
      </c>
      <c r="Y244" s="123" t="str">
        <f t="shared" si="78"/>
        <v>-</v>
      </c>
      <c r="Z244" s="123" t="str">
        <f t="shared" si="78"/>
        <v>-</v>
      </c>
      <c r="AA244" s="123" t="str">
        <f t="shared" si="78"/>
        <v>-</v>
      </c>
      <c r="AB244" s="123" t="str">
        <f t="shared" si="78"/>
        <v>-</v>
      </c>
      <c r="AC244" s="123" t="str">
        <f t="shared" si="78"/>
        <v>-</v>
      </c>
      <c r="AD244" s="123" t="str">
        <f t="shared" si="78"/>
        <v>-</v>
      </c>
      <c r="AE244" s="123" t="str">
        <f t="shared" si="78"/>
        <v>-</v>
      </c>
      <c r="AF244" s="123" t="str">
        <f t="shared" si="78"/>
        <v>-</v>
      </c>
      <c r="AG244" s="123">
        <f t="shared" si="78"/>
        <v>1</v>
      </c>
      <c r="AH244" s="123">
        <f t="shared" si="78"/>
        <v>14</v>
      </c>
      <c r="AI244" s="123">
        <f t="shared" si="78"/>
        <v>15</v>
      </c>
      <c r="AJ244" s="123">
        <f t="shared" si="78"/>
        <v>28</v>
      </c>
      <c r="AK244" s="123">
        <f t="shared" si="78"/>
        <v>34</v>
      </c>
      <c r="AL244" s="123">
        <f t="shared" si="78"/>
        <v>16</v>
      </c>
      <c r="AM244" s="123">
        <f t="shared" si="78"/>
        <v>27</v>
      </c>
      <c r="AN244" s="123">
        <f t="shared" si="78"/>
        <v>33</v>
      </c>
      <c r="AO244" s="123">
        <f t="shared" si="78"/>
        <v>17</v>
      </c>
      <c r="AP244" s="123">
        <f t="shared" si="78"/>
        <v>26</v>
      </c>
      <c r="AQ244" s="123">
        <f t="shared" si="78"/>
        <v>31</v>
      </c>
      <c r="AR244" s="123">
        <f t="shared" si="78"/>
        <v>4</v>
      </c>
      <c r="AS244" s="123">
        <f t="shared" si="78"/>
        <v>5</v>
      </c>
      <c r="AT244" s="123">
        <f t="shared" si="78"/>
        <v>7</v>
      </c>
      <c r="AU244" s="123">
        <f t="shared" si="78"/>
        <v>32</v>
      </c>
      <c r="AV244" s="123">
        <f t="shared" si="78"/>
        <v>23</v>
      </c>
      <c r="AW244" s="123">
        <f t="shared" si="78"/>
        <v>24</v>
      </c>
      <c r="AX244" s="123">
        <f t="shared" si="78"/>
        <v>25</v>
      </c>
      <c r="AY244" s="123">
        <f t="shared" si="78"/>
        <v>26</v>
      </c>
      <c r="AZ244" s="123">
        <f t="shared" si="78"/>
        <v>27</v>
      </c>
      <c r="BA244" s="123">
        <f t="shared" si="78"/>
        <v>28</v>
      </c>
      <c r="BB244" s="123">
        <f t="shared" si="78"/>
        <v>29</v>
      </c>
      <c r="BC244" s="123">
        <f t="shared" si="78"/>
        <v>30</v>
      </c>
      <c r="BD244" s="123">
        <f t="shared" si="78"/>
        <v>12</v>
      </c>
      <c r="BE244" s="123">
        <f t="shared" si="78"/>
        <v>13</v>
      </c>
      <c r="BF244" s="123">
        <f t="shared" si="78"/>
        <v>11</v>
      </c>
      <c r="BG244" s="123">
        <f t="shared" si="78"/>
        <v>1</v>
      </c>
      <c r="BH244" s="123">
        <f t="shared" si="78"/>
        <v>28</v>
      </c>
      <c r="BI244" s="123">
        <f t="shared" si="78"/>
        <v>34</v>
      </c>
      <c r="BJ244" s="123">
        <f t="shared" si="78"/>
        <v>27</v>
      </c>
      <c r="BK244" s="123">
        <f t="shared" si="78"/>
        <v>23</v>
      </c>
      <c r="BL244" s="123">
        <f t="shared" si="78"/>
        <v>24</v>
      </c>
      <c r="BM244" s="123">
        <f t="shared" si="78"/>
        <v>25</v>
      </c>
      <c r="BN244" s="123">
        <f t="shared" si="78"/>
        <v>26</v>
      </c>
      <c r="BO244" s="123">
        <f t="shared" ref="BO244:DR244" si="79">INDEX(LMU_Data,(BO$243*$A$243)+$A244,(d.Region-1)*15+BO$242)</f>
        <v>27</v>
      </c>
      <c r="BP244" s="123">
        <f t="shared" si="79"/>
        <v>28</v>
      </c>
      <c r="BQ244" s="123">
        <f t="shared" si="79"/>
        <v>29</v>
      </c>
      <c r="BR244" s="123">
        <f t="shared" si="79"/>
        <v>30</v>
      </c>
      <c r="BS244" s="123">
        <f t="shared" si="79"/>
        <v>12</v>
      </c>
      <c r="BT244" s="123">
        <f t="shared" si="79"/>
        <v>13</v>
      </c>
      <c r="BU244" s="123">
        <f t="shared" si="79"/>
        <v>27</v>
      </c>
      <c r="BV244" s="123">
        <f t="shared" si="79"/>
        <v>17</v>
      </c>
      <c r="BW244" s="123">
        <f t="shared" si="79"/>
        <v>26</v>
      </c>
      <c r="BX244" s="123">
        <f t="shared" si="79"/>
        <v>31</v>
      </c>
      <c r="BY244" s="123">
        <f t="shared" si="79"/>
        <v>4</v>
      </c>
      <c r="BZ244" s="123" t="str">
        <f t="shared" si="79"/>
        <v>-</v>
      </c>
      <c r="CA244" s="123" t="str">
        <f t="shared" si="79"/>
        <v>-</v>
      </c>
      <c r="CB244" s="123" t="str">
        <f t="shared" si="79"/>
        <v>-</v>
      </c>
      <c r="CC244" s="123" t="str">
        <f t="shared" si="79"/>
        <v>-</v>
      </c>
      <c r="CD244" s="123" t="str">
        <f t="shared" si="79"/>
        <v>-</v>
      </c>
      <c r="CE244" s="123" t="str">
        <f t="shared" si="79"/>
        <v>-</v>
      </c>
      <c r="CF244" s="123" t="str">
        <f t="shared" si="79"/>
        <v>-</v>
      </c>
      <c r="CG244" s="123" t="str">
        <f t="shared" si="79"/>
        <v>-</v>
      </c>
      <c r="CH244" s="123" t="str">
        <f t="shared" si="79"/>
        <v>-</v>
      </c>
      <c r="CI244" s="123" t="str">
        <f t="shared" si="79"/>
        <v>-</v>
      </c>
      <c r="CJ244" s="123" t="str">
        <f t="shared" si="79"/>
        <v>-</v>
      </c>
      <c r="CK244" s="123" t="str">
        <f t="shared" si="79"/>
        <v>-</v>
      </c>
      <c r="CL244" s="123" t="str">
        <f t="shared" si="79"/>
        <v>-</v>
      </c>
      <c r="CM244" s="123" t="str">
        <f t="shared" si="79"/>
        <v>-</v>
      </c>
      <c r="CN244" s="123" t="str">
        <f t="shared" si="79"/>
        <v>-</v>
      </c>
      <c r="CO244" s="123" t="str">
        <f t="shared" si="79"/>
        <v>-</v>
      </c>
      <c r="CP244" s="123" t="str">
        <f t="shared" si="79"/>
        <v>-</v>
      </c>
      <c r="CQ244" s="123" t="str">
        <f t="shared" si="79"/>
        <v>-</v>
      </c>
      <c r="CR244" s="123" t="str">
        <f t="shared" si="79"/>
        <v>-</v>
      </c>
      <c r="CS244" s="123" t="str">
        <f t="shared" si="79"/>
        <v>-</v>
      </c>
      <c r="CT244" s="123" t="str">
        <f t="shared" si="79"/>
        <v>-</v>
      </c>
      <c r="CU244" s="123" t="str">
        <f t="shared" si="79"/>
        <v>-</v>
      </c>
      <c r="CV244" s="123" t="str">
        <f t="shared" si="79"/>
        <v>-</v>
      </c>
      <c r="CW244" s="123" t="str">
        <f t="shared" si="79"/>
        <v>-</v>
      </c>
      <c r="CX244" s="123" t="str">
        <f t="shared" si="79"/>
        <v>-</v>
      </c>
      <c r="CY244" s="123" t="str">
        <f t="shared" si="79"/>
        <v>-</v>
      </c>
      <c r="CZ244" s="123" t="str">
        <f t="shared" si="79"/>
        <v>-</v>
      </c>
      <c r="DA244" s="123" t="str">
        <f t="shared" si="79"/>
        <v>-</v>
      </c>
      <c r="DB244" s="123" t="str">
        <f t="shared" si="79"/>
        <v>-</v>
      </c>
      <c r="DC244" s="123" t="str">
        <f t="shared" si="79"/>
        <v>-</v>
      </c>
      <c r="DD244" s="123" t="str">
        <f t="shared" si="79"/>
        <v>-</v>
      </c>
      <c r="DE244" s="123" t="str">
        <f t="shared" si="79"/>
        <v>-</v>
      </c>
      <c r="DF244" s="123" t="str">
        <f t="shared" si="79"/>
        <v>-</v>
      </c>
      <c r="DG244" s="123" t="str">
        <f t="shared" si="79"/>
        <v>-</v>
      </c>
      <c r="DH244" s="123" t="str">
        <f t="shared" si="79"/>
        <v>-</v>
      </c>
      <c r="DI244" s="123" t="str">
        <f t="shared" si="79"/>
        <v>-</v>
      </c>
      <c r="DJ244" s="123" t="str">
        <f t="shared" si="79"/>
        <v>-</v>
      </c>
      <c r="DK244" s="123" t="str">
        <f t="shared" si="79"/>
        <v>-</v>
      </c>
      <c r="DL244" s="123" t="str">
        <f t="shared" si="79"/>
        <v>-</v>
      </c>
      <c r="DM244" s="123" t="str">
        <f t="shared" si="79"/>
        <v>-</v>
      </c>
      <c r="DN244" s="123" t="str">
        <f t="shared" si="79"/>
        <v>-</v>
      </c>
      <c r="DO244" s="123" t="str">
        <f t="shared" si="79"/>
        <v>-</v>
      </c>
      <c r="DP244" s="123" t="str">
        <f t="shared" si="79"/>
        <v>-</v>
      </c>
      <c r="DQ244" s="123" t="str">
        <f t="shared" si="79"/>
        <v>-</v>
      </c>
      <c r="DR244" s="123" t="str">
        <f t="shared" si="79"/>
        <v>-</v>
      </c>
    </row>
    <row r="245" spans="1:122" outlineLevel="1">
      <c r="B245" t="s">
        <v>852</v>
      </c>
      <c r="C245" s="99" t="str">
        <f>IF(C$244="-",":",TEXT(C$244,"0")&amp;":"&amp;TEXT(C$244+1,"0"))&amp;","&amp;TEXT(C$243,"0")&amp;":"&amp;TEXT(C$243+1,"0")</f>
        <v>:,0:1</v>
      </c>
      <c r="D245" s="99" t="str">
        <f t="shared" ref="D245:BO245" si="80">IF(D$244="-",":",TEXT(D$244,"0")&amp;":"&amp;TEXT(D$244+1,"0"))&amp;","&amp;TEXT(D$243,"0")&amp;":"&amp;TEXT(D$243+1,"0")</f>
        <v>:,0:1</v>
      </c>
      <c r="E245" s="99" t="str">
        <f t="shared" si="80"/>
        <v>:,0:1</v>
      </c>
      <c r="F245" s="99" t="str">
        <f t="shared" si="80"/>
        <v>:,0:1</v>
      </c>
      <c r="G245" s="99" t="str">
        <f t="shared" si="80"/>
        <v>:,0:1</v>
      </c>
      <c r="H245" s="99" t="str">
        <f t="shared" si="80"/>
        <v>:,0:1</v>
      </c>
      <c r="I245" s="99" t="str">
        <f t="shared" si="80"/>
        <v>:,0:1</v>
      </c>
      <c r="J245" s="99" t="str">
        <f t="shared" si="80"/>
        <v>:,0:1</v>
      </c>
      <c r="K245" s="99" t="str">
        <f t="shared" si="80"/>
        <v>:,0:1</v>
      </c>
      <c r="L245" s="99" t="str">
        <f t="shared" si="80"/>
        <v>:,0:1</v>
      </c>
      <c r="M245" s="99" t="str">
        <f t="shared" si="80"/>
        <v>:,0:1</v>
      </c>
      <c r="N245" s="99" t="str">
        <f t="shared" si="80"/>
        <v>:,0:1</v>
      </c>
      <c r="O245" s="99" t="str">
        <f t="shared" si="80"/>
        <v>:,0:1</v>
      </c>
      <c r="P245" s="99" t="str">
        <f t="shared" si="80"/>
        <v>:,0:1</v>
      </c>
      <c r="Q245" s="99" t="str">
        <f t="shared" si="80"/>
        <v>:,0:1</v>
      </c>
      <c r="R245" s="99" t="str">
        <f t="shared" si="80"/>
        <v>:,1:2</v>
      </c>
      <c r="S245" s="99" t="str">
        <f t="shared" si="80"/>
        <v>:,1:2</v>
      </c>
      <c r="T245" s="99" t="str">
        <f t="shared" si="80"/>
        <v>:,1:2</v>
      </c>
      <c r="U245" s="99" t="str">
        <f t="shared" si="80"/>
        <v>:,1:2</v>
      </c>
      <c r="V245" s="99" t="str">
        <f t="shared" si="80"/>
        <v>:,1:2</v>
      </c>
      <c r="W245" s="99" t="str">
        <f t="shared" si="80"/>
        <v>:,1:2</v>
      </c>
      <c r="X245" s="99" t="str">
        <f t="shared" si="80"/>
        <v>:,1:2</v>
      </c>
      <c r="Y245" s="99" t="str">
        <f t="shared" si="80"/>
        <v>:,1:2</v>
      </c>
      <c r="Z245" s="99" t="str">
        <f t="shared" si="80"/>
        <v>:,1:2</v>
      </c>
      <c r="AA245" s="99" t="str">
        <f t="shared" si="80"/>
        <v>:,1:2</v>
      </c>
      <c r="AB245" s="99" t="str">
        <f t="shared" si="80"/>
        <v>:,1:2</v>
      </c>
      <c r="AC245" s="99" t="str">
        <f t="shared" si="80"/>
        <v>:,1:2</v>
      </c>
      <c r="AD245" s="99" t="str">
        <f t="shared" si="80"/>
        <v>:,1:2</v>
      </c>
      <c r="AE245" s="99" t="str">
        <f t="shared" si="80"/>
        <v>:,1:2</v>
      </c>
      <c r="AF245" s="99" t="str">
        <f t="shared" si="80"/>
        <v>:,1:2</v>
      </c>
      <c r="AG245" s="99" t="str">
        <f t="shared" si="80"/>
        <v>1:2,2:3</v>
      </c>
      <c r="AH245" s="99" t="str">
        <f t="shared" si="80"/>
        <v>14:15,2:3</v>
      </c>
      <c r="AI245" s="99" t="str">
        <f t="shared" si="80"/>
        <v>15:16,2:3</v>
      </c>
      <c r="AJ245" s="99" t="str">
        <f t="shared" si="80"/>
        <v>28:29,2:3</v>
      </c>
      <c r="AK245" s="99" t="str">
        <f t="shared" si="80"/>
        <v>34:35,2:3</v>
      </c>
      <c r="AL245" s="99" t="str">
        <f t="shared" si="80"/>
        <v>16:17,2:3</v>
      </c>
      <c r="AM245" s="99" t="str">
        <f t="shared" si="80"/>
        <v>27:28,2:3</v>
      </c>
      <c r="AN245" s="99" t="str">
        <f t="shared" si="80"/>
        <v>33:34,2:3</v>
      </c>
      <c r="AO245" s="99" t="str">
        <f t="shared" si="80"/>
        <v>17:18,2:3</v>
      </c>
      <c r="AP245" s="99" t="str">
        <f t="shared" si="80"/>
        <v>26:27,2:3</v>
      </c>
      <c r="AQ245" s="99" t="str">
        <f t="shared" si="80"/>
        <v>31:32,2:3</v>
      </c>
      <c r="AR245" s="99" t="str">
        <f t="shared" si="80"/>
        <v>4:5,2:3</v>
      </c>
      <c r="AS245" s="99" t="str">
        <f t="shared" si="80"/>
        <v>5:6,2:3</v>
      </c>
      <c r="AT245" s="99" t="str">
        <f t="shared" si="80"/>
        <v>7:8,2:3</v>
      </c>
      <c r="AU245" s="99" t="str">
        <f t="shared" si="80"/>
        <v>32:33,2:3</v>
      </c>
      <c r="AV245" s="99" t="str">
        <f t="shared" si="80"/>
        <v>23:24,3:4</v>
      </c>
      <c r="AW245" s="99" t="str">
        <f t="shared" si="80"/>
        <v>24:25,3:4</v>
      </c>
      <c r="AX245" s="99" t="str">
        <f t="shared" si="80"/>
        <v>25:26,3:4</v>
      </c>
      <c r="AY245" s="99" t="str">
        <f t="shared" si="80"/>
        <v>26:27,3:4</v>
      </c>
      <c r="AZ245" s="99" t="str">
        <f t="shared" si="80"/>
        <v>27:28,3:4</v>
      </c>
      <c r="BA245" s="99" t="str">
        <f t="shared" si="80"/>
        <v>28:29,3:4</v>
      </c>
      <c r="BB245" s="99" t="str">
        <f t="shared" si="80"/>
        <v>29:30,3:4</v>
      </c>
      <c r="BC245" s="99" t="str">
        <f t="shared" si="80"/>
        <v>30:31,3:4</v>
      </c>
      <c r="BD245" s="99" t="str">
        <f t="shared" si="80"/>
        <v>12:13,3:4</v>
      </c>
      <c r="BE245" s="99" t="str">
        <f t="shared" si="80"/>
        <v>13:14,3:4</v>
      </c>
      <c r="BF245" s="99" t="str">
        <f t="shared" si="80"/>
        <v>11:12,3:4</v>
      </c>
      <c r="BG245" s="99" t="str">
        <f t="shared" si="80"/>
        <v>1:2,3:4</v>
      </c>
      <c r="BH245" s="99" t="str">
        <f t="shared" si="80"/>
        <v>28:29,3:4</v>
      </c>
      <c r="BI245" s="99" t="str">
        <f t="shared" si="80"/>
        <v>34:35,3:4</v>
      </c>
      <c r="BJ245" s="99" t="str">
        <f t="shared" si="80"/>
        <v>27:28,3:4</v>
      </c>
      <c r="BK245" s="99" t="str">
        <f t="shared" si="80"/>
        <v>23:24,4:5</v>
      </c>
      <c r="BL245" s="99" t="str">
        <f t="shared" si="80"/>
        <v>24:25,4:5</v>
      </c>
      <c r="BM245" s="99" t="str">
        <f t="shared" si="80"/>
        <v>25:26,4:5</v>
      </c>
      <c r="BN245" s="99" t="str">
        <f t="shared" si="80"/>
        <v>26:27,4:5</v>
      </c>
      <c r="BO245" s="99" t="str">
        <f t="shared" si="80"/>
        <v>27:28,4:5</v>
      </c>
      <c r="BP245" s="99" t="str">
        <f t="shared" ref="BP245:DR245" si="81">IF(BP$244="-",":",TEXT(BP$244,"0")&amp;":"&amp;TEXT(BP$244+1,"0"))&amp;","&amp;TEXT(BP$243,"0")&amp;":"&amp;TEXT(BP$243+1,"0")</f>
        <v>28:29,4:5</v>
      </c>
      <c r="BQ245" s="99" t="str">
        <f t="shared" si="81"/>
        <v>29:30,4:5</v>
      </c>
      <c r="BR245" s="99" t="str">
        <f t="shared" si="81"/>
        <v>30:31,4:5</v>
      </c>
      <c r="BS245" s="99" t="str">
        <f t="shared" si="81"/>
        <v>12:13,4:5</v>
      </c>
      <c r="BT245" s="99" t="str">
        <f t="shared" si="81"/>
        <v>13:14,4:5</v>
      </c>
      <c r="BU245" s="99" t="str">
        <f t="shared" si="81"/>
        <v>27:28,4:5</v>
      </c>
      <c r="BV245" s="99" t="str">
        <f t="shared" si="81"/>
        <v>17:18,4:5</v>
      </c>
      <c r="BW245" s="99" t="str">
        <f t="shared" si="81"/>
        <v>26:27,4:5</v>
      </c>
      <c r="BX245" s="99" t="str">
        <f t="shared" si="81"/>
        <v>31:32,4:5</v>
      </c>
      <c r="BY245" s="99" t="str">
        <f t="shared" si="81"/>
        <v>4:5,4:5</v>
      </c>
      <c r="BZ245" s="99" t="str">
        <f t="shared" si="81"/>
        <v>:,5:6</v>
      </c>
      <c r="CA245" s="99" t="str">
        <f t="shared" si="81"/>
        <v>:,5:6</v>
      </c>
      <c r="CB245" s="99" t="str">
        <f t="shared" si="81"/>
        <v>:,5:6</v>
      </c>
      <c r="CC245" s="99" t="str">
        <f t="shared" si="81"/>
        <v>:,5:6</v>
      </c>
      <c r="CD245" s="99" t="str">
        <f t="shared" si="81"/>
        <v>:,5:6</v>
      </c>
      <c r="CE245" s="99" t="str">
        <f t="shared" si="81"/>
        <v>:,5:6</v>
      </c>
      <c r="CF245" s="99" t="str">
        <f t="shared" si="81"/>
        <v>:,5:6</v>
      </c>
      <c r="CG245" s="99" t="str">
        <f t="shared" si="81"/>
        <v>:,5:6</v>
      </c>
      <c r="CH245" s="99" t="str">
        <f t="shared" si="81"/>
        <v>:,5:6</v>
      </c>
      <c r="CI245" s="99" t="str">
        <f t="shared" si="81"/>
        <v>:,5:6</v>
      </c>
      <c r="CJ245" s="99" t="str">
        <f t="shared" si="81"/>
        <v>:,5:6</v>
      </c>
      <c r="CK245" s="99" t="str">
        <f t="shared" si="81"/>
        <v>:,5:6</v>
      </c>
      <c r="CL245" s="99" t="str">
        <f t="shared" si="81"/>
        <v>:,5:6</v>
      </c>
      <c r="CM245" s="99" t="str">
        <f t="shared" si="81"/>
        <v>:,5:6</v>
      </c>
      <c r="CN245" s="99" t="str">
        <f t="shared" si="81"/>
        <v>:,5:6</v>
      </c>
      <c r="CO245" s="99" t="str">
        <f t="shared" si="81"/>
        <v>:,6:7</v>
      </c>
      <c r="CP245" s="99" t="str">
        <f t="shared" si="81"/>
        <v>:,6:7</v>
      </c>
      <c r="CQ245" s="99" t="str">
        <f t="shared" si="81"/>
        <v>:,6:7</v>
      </c>
      <c r="CR245" s="99" t="str">
        <f t="shared" si="81"/>
        <v>:,6:7</v>
      </c>
      <c r="CS245" s="99" t="str">
        <f t="shared" si="81"/>
        <v>:,6:7</v>
      </c>
      <c r="CT245" s="99" t="str">
        <f t="shared" si="81"/>
        <v>:,6:7</v>
      </c>
      <c r="CU245" s="99" t="str">
        <f t="shared" si="81"/>
        <v>:,6:7</v>
      </c>
      <c r="CV245" s="99" t="str">
        <f t="shared" si="81"/>
        <v>:,6:7</v>
      </c>
      <c r="CW245" s="99" t="str">
        <f t="shared" si="81"/>
        <v>:,6:7</v>
      </c>
      <c r="CX245" s="99" t="str">
        <f t="shared" si="81"/>
        <v>:,6:7</v>
      </c>
      <c r="CY245" s="99" t="str">
        <f t="shared" si="81"/>
        <v>:,6:7</v>
      </c>
      <c r="CZ245" s="99" t="str">
        <f t="shared" si="81"/>
        <v>:,6:7</v>
      </c>
      <c r="DA245" s="99" t="str">
        <f t="shared" si="81"/>
        <v>:,6:7</v>
      </c>
      <c r="DB245" s="99" t="str">
        <f t="shared" si="81"/>
        <v>:,6:7</v>
      </c>
      <c r="DC245" s="99" t="str">
        <f t="shared" si="81"/>
        <v>:,6:7</v>
      </c>
      <c r="DD245" s="99" t="str">
        <f t="shared" si="81"/>
        <v>:,7:8</v>
      </c>
      <c r="DE245" s="99" t="str">
        <f t="shared" si="81"/>
        <v>:,7:8</v>
      </c>
      <c r="DF245" s="99" t="str">
        <f t="shared" si="81"/>
        <v>:,7:8</v>
      </c>
      <c r="DG245" s="99" t="str">
        <f t="shared" si="81"/>
        <v>:,7:8</v>
      </c>
      <c r="DH245" s="99" t="str">
        <f t="shared" si="81"/>
        <v>:,7:8</v>
      </c>
      <c r="DI245" s="99" t="str">
        <f t="shared" si="81"/>
        <v>:,7:8</v>
      </c>
      <c r="DJ245" s="99" t="str">
        <f t="shared" si="81"/>
        <v>:,7:8</v>
      </c>
      <c r="DK245" s="99" t="str">
        <f t="shared" si="81"/>
        <v>:,7:8</v>
      </c>
      <c r="DL245" s="99" t="str">
        <f t="shared" si="81"/>
        <v>:,7:8</v>
      </c>
      <c r="DM245" s="99" t="str">
        <f t="shared" si="81"/>
        <v>:,7:8</v>
      </c>
      <c r="DN245" s="99" t="str">
        <f t="shared" si="81"/>
        <v>:,7:8</v>
      </c>
      <c r="DO245" s="99" t="str">
        <f t="shared" si="81"/>
        <v>:,7:8</v>
      </c>
      <c r="DP245" s="99" t="str">
        <f t="shared" si="81"/>
        <v>:,7:8</v>
      </c>
      <c r="DQ245" s="99" t="str">
        <f t="shared" si="81"/>
        <v>:,7:8</v>
      </c>
      <c r="DR245" s="99" t="str">
        <f t="shared" si="81"/>
        <v>:,7:8</v>
      </c>
    </row>
    <row r="246" spans="1:122" outlineLevel="1">
      <c r="A246">
        <v>2</v>
      </c>
      <c r="B246" t="s">
        <v>854</v>
      </c>
      <c r="C246" s="123" t="str">
        <f t="shared" ref="C246:R249" si="82">INDEX(LMU_Data,(C$243*$A$243)+$A246,(d.Region-1)*15+C$242)</f>
        <v>-</v>
      </c>
      <c r="D246" s="123" t="str">
        <f t="shared" si="82"/>
        <v>-</v>
      </c>
      <c r="E246" s="123" t="str">
        <f t="shared" si="82"/>
        <v>-</v>
      </c>
      <c r="F246" s="123" t="str">
        <f t="shared" si="82"/>
        <v>-</v>
      </c>
      <c r="G246" s="123" t="str">
        <f t="shared" si="82"/>
        <v>-</v>
      </c>
      <c r="H246" s="123" t="str">
        <f t="shared" si="82"/>
        <v>-</v>
      </c>
      <c r="I246" s="123" t="str">
        <f t="shared" si="82"/>
        <v>-</v>
      </c>
      <c r="J246" s="123" t="str">
        <f t="shared" si="82"/>
        <v>-</v>
      </c>
      <c r="K246" s="123" t="str">
        <f t="shared" si="82"/>
        <v>-</v>
      </c>
      <c r="L246" s="123" t="str">
        <f t="shared" si="82"/>
        <v>-</v>
      </c>
      <c r="M246" s="123" t="str">
        <f t="shared" si="82"/>
        <v>-</v>
      </c>
      <c r="N246" s="123" t="str">
        <f t="shared" si="82"/>
        <v>-</v>
      </c>
      <c r="O246" s="123" t="str">
        <f t="shared" si="82"/>
        <v>-</v>
      </c>
      <c r="P246" s="123" t="str">
        <f t="shared" si="82"/>
        <v>-</v>
      </c>
      <c r="Q246" s="123" t="str">
        <f t="shared" si="82"/>
        <v>-</v>
      </c>
      <c r="R246" s="123" t="str">
        <f t="shared" si="82"/>
        <v>-</v>
      </c>
      <c r="S246" s="123" t="str">
        <f t="shared" ref="S246:AH249" si="83">INDEX(LMU_Data,(S$243*$A$243)+$A246,(d.Region-1)*15+S$242)</f>
        <v>-</v>
      </c>
      <c r="T246" s="123" t="str">
        <f t="shared" si="83"/>
        <v>-</v>
      </c>
      <c r="U246" s="123" t="str">
        <f t="shared" si="83"/>
        <v>-</v>
      </c>
      <c r="V246" s="123" t="str">
        <f t="shared" si="83"/>
        <v>-</v>
      </c>
      <c r="W246" s="123" t="str">
        <f t="shared" si="83"/>
        <v>-</v>
      </c>
      <c r="X246" s="123" t="str">
        <f t="shared" si="83"/>
        <v>-</v>
      </c>
      <c r="Y246" s="123" t="str">
        <f t="shared" si="83"/>
        <v>-</v>
      </c>
      <c r="Z246" s="123" t="str">
        <f t="shared" si="83"/>
        <v>-</v>
      </c>
      <c r="AA246" s="123" t="str">
        <f t="shared" si="83"/>
        <v>-</v>
      </c>
      <c r="AB246" s="123" t="str">
        <f t="shared" si="83"/>
        <v>-</v>
      </c>
      <c r="AC246" s="123" t="str">
        <f t="shared" si="83"/>
        <v>-</v>
      </c>
      <c r="AD246" s="123" t="str">
        <f t="shared" si="83"/>
        <v>-</v>
      </c>
      <c r="AE246" s="123" t="str">
        <f t="shared" si="83"/>
        <v>-</v>
      </c>
      <c r="AF246" s="123" t="str">
        <f t="shared" si="83"/>
        <v>-</v>
      </c>
      <c r="AG246" s="123">
        <f t="shared" si="83"/>
        <v>150</v>
      </c>
      <c r="AH246" s="123" t="str">
        <f t="shared" si="83"/>
        <v>-</v>
      </c>
      <c r="AI246" s="123" t="str">
        <f t="shared" ref="AI246:AX249" si="84">INDEX(LMU_Data,(AI$243*$A$243)+$A246,(d.Region-1)*15+AI$242)</f>
        <v>-</v>
      </c>
      <c r="AJ246" s="123" t="str">
        <f t="shared" si="84"/>
        <v>-</v>
      </c>
      <c r="AK246" s="123" t="str">
        <f t="shared" si="84"/>
        <v>-</v>
      </c>
      <c r="AL246" s="123" t="str">
        <f t="shared" si="84"/>
        <v>-</v>
      </c>
      <c r="AM246" s="123" t="str">
        <f t="shared" si="84"/>
        <v>-</v>
      </c>
      <c r="AN246" s="123" t="str">
        <f t="shared" si="84"/>
        <v>-</v>
      </c>
      <c r="AO246" s="123" t="str">
        <f t="shared" si="84"/>
        <v>-</v>
      </c>
      <c r="AP246" s="123" t="str">
        <f t="shared" si="84"/>
        <v>-</v>
      </c>
      <c r="AQ246" s="123" t="str">
        <f t="shared" si="84"/>
        <v>-</v>
      </c>
      <c r="AR246" s="123" t="str">
        <f t="shared" si="84"/>
        <v>-</v>
      </c>
      <c r="AS246" s="123" t="str">
        <f t="shared" si="84"/>
        <v>-</v>
      </c>
      <c r="AT246" s="123" t="str">
        <f t="shared" si="84"/>
        <v>-</v>
      </c>
      <c r="AU246" s="123" t="str">
        <f t="shared" si="84"/>
        <v>-</v>
      </c>
      <c r="AV246" s="123">
        <f t="shared" si="84"/>
        <v>153.75</v>
      </c>
      <c r="AW246" s="123">
        <f t="shared" si="84"/>
        <v>153.75</v>
      </c>
      <c r="AX246" s="123">
        <f t="shared" si="84"/>
        <v>153.75</v>
      </c>
      <c r="AY246" s="123">
        <f t="shared" ref="AY246:BN249" si="85">INDEX(LMU_Data,(AY$243*$A$243)+$A246,(d.Region-1)*15+AY$242)</f>
        <v>153.75</v>
      </c>
      <c r="AZ246" s="123">
        <f t="shared" si="85"/>
        <v>153.75</v>
      </c>
      <c r="BA246" s="123">
        <f t="shared" si="85"/>
        <v>153.75</v>
      </c>
      <c r="BB246" s="123">
        <f t="shared" si="85"/>
        <v>153.75</v>
      </c>
      <c r="BC246" s="123">
        <f t="shared" si="85"/>
        <v>153.75</v>
      </c>
      <c r="BD246" s="123" t="str">
        <f t="shared" si="85"/>
        <v>-</v>
      </c>
      <c r="BE246" s="123" t="str">
        <f t="shared" si="85"/>
        <v>-</v>
      </c>
      <c r="BF246" s="123" t="str">
        <f t="shared" si="85"/>
        <v>-</v>
      </c>
      <c r="BG246" s="123" t="str">
        <f t="shared" si="85"/>
        <v>-</v>
      </c>
      <c r="BH246" s="123" t="str">
        <f t="shared" si="85"/>
        <v>-</v>
      </c>
      <c r="BI246" s="123" t="str">
        <f t="shared" si="85"/>
        <v>-</v>
      </c>
      <c r="BJ246" s="123" t="str">
        <f t="shared" si="85"/>
        <v>-</v>
      </c>
      <c r="BK246" s="123">
        <f t="shared" si="85"/>
        <v>93.75</v>
      </c>
      <c r="BL246" s="123">
        <f t="shared" si="85"/>
        <v>93.75</v>
      </c>
      <c r="BM246" s="123">
        <f t="shared" si="85"/>
        <v>93.75</v>
      </c>
      <c r="BN246" s="123">
        <f t="shared" si="85"/>
        <v>93.75</v>
      </c>
      <c r="BO246" s="123">
        <f t="shared" ref="BO246:CD249" si="86">INDEX(LMU_Data,(BO$243*$A$243)+$A246,(d.Region-1)*15+BO$242)</f>
        <v>93.75</v>
      </c>
      <c r="BP246" s="123">
        <f t="shared" si="86"/>
        <v>93.75</v>
      </c>
      <c r="BQ246" s="123">
        <f t="shared" si="86"/>
        <v>93.75</v>
      </c>
      <c r="BR246" s="123">
        <f t="shared" si="86"/>
        <v>93.75</v>
      </c>
      <c r="BS246" s="123" t="str">
        <f t="shared" si="86"/>
        <v>-</v>
      </c>
      <c r="BT246" s="123" t="str">
        <f t="shared" si="86"/>
        <v>-</v>
      </c>
      <c r="BU246" s="123" t="str">
        <f t="shared" si="86"/>
        <v>-</v>
      </c>
      <c r="BV246" s="123" t="str">
        <f t="shared" si="86"/>
        <v>-</v>
      </c>
      <c r="BW246" s="123" t="str">
        <f t="shared" si="86"/>
        <v>-</v>
      </c>
      <c r="BX246" s="123" t="str">
        <f t="shared" si="86"/>
        <v>-</v>
      </c>
      <c r="BY246" s="123" t="str">
        <f t="shared" si="86"/>
        <v>-</v>
      </c>
      <c r="BZ246" s="123" t="str">
        <f t="shared" si="86"/>
        <v>-</v>
      </c>
      <c r="CA246" s="123" t="str">
        <f t="shared" si="86"/>
        <v>-</v>
      </c>
      <c r="CB246" s="123" t="str">
        <f t="shared" si="86"/>
        <v>-</v>
      </c>
      <c r="CC246" s="123" t="str">
        <f t="shared" si="86"/>
        <v>-</v>
      </c>
      <c r="CD246" s="123" t="str">
        <f t="shared" si="86"/>
        <v>-</v>
      </c>
      <c r="CE246" s="123" t="str">
        <f t="shared" ref="CE246:CT249" si="87">INDEX(LMU_Data,(CE$243*$A$243)+$A246,(d.Region-1)*15+CE$242)</f>
        <v>-</v>
      </c>
      <c r="CF246" s="123" t="str">
        <f t="shared" si="87"/>
        <v>-</v>
      </c>
      <c r="CG246" s="123" t="str">
        <f t="shared" si="87"/>
        <v>-</v>
      </c>
      <c r="CH246" s="123" t="str">
        <f t="shared" si="87"/>
        <v>-</v>
      </c>
      <c r="CI246" s="123" t="str">
        <f t="shared" si="87"/>
        <v>-</v>
      </c>
      <c r="CJ246" s="123" t="str">
        <f t="shared" si="87"/>
        <v>-</v>
      </c>
      <c r="CK246" s="123" t="str">
        <f t="shared" si="87"/>
        <v>-</v>
      </c>
      <c r="CL246" s="123" t="str">
        <f t="shared" si="87"/>
        <v>-</v>
      </c>
      <c r="CM246" s="123" t="str">
        <f t="shared" si="87"/>
        <v>-</v>
      </c>
      <c r="CN246" s="123" t="str">
        <f t="shared" si="87"/>
        <v>-</v>
      </c>
      <c r="CO246" s="123" t="str">
        <f t="shared" si="87"/>
        <v>-</v>
      </c>
      <c r="CP246" s="123" t="str">
        <f t="shared" si="87"/>
        <v>-</v>
      </c>
      <c r="CQ246" s="123" t="str">
        <f t="shared" si="87"/>
        <v>-</v>
      </c>
      <c r="CR246" s="123" t="str">
        <f t="shared" si="87"/>
        <v>-</v>
      </c>
      <c r="CS246" s="123" t="str">
        <f t="shared" si="87"/>
        <v>-</v>
      </c>
      <c r="CT246" s="123" t="str">
        <f t="shared" si="87"/>
        <v>-</v>
      </c>
      <c r="CU246" s="123" t="str">
        <f t="shared" ref="CU246:DJ249" si="88">INDEX(LMU_Data,(CU$243*$A$243)+$A246,(d.Region-1)*15+CU$242)</f>
        <v>-</v>
      </c>
      <c r="CV246" s="123" t="str">
        <f t="shared" si="88"/>
        <v>-</v>
      </c>
      <c r="CW246" s="123" t="str">
        <f t="shared" si="88"/>
        <v>-</v>
      </c>
      <c r="CX246" s="123" t="str">
        <f t="shared" si="88"/>
        <v>-</v>
      </c>
      <c r="CY246" s="123" t="str">
        <f t="shared" si="88"/>
        <v>-</v>
      </c>
      <c r="CZ246" s="123" t="str">
        <f t="shared" si="88"/>
        <v>-</v>
      </c>
      <c r="DA246" s="123" t="str">
        <f t="shared" si="88"/>
        <v>-</v>
      </c>
      <c r="DB246" s="123" t="str">
        <f t="shared" si="88"/>
        <v>-</v>
      </c>
      <c r="DC246" s="123" t="str">
        <f t="shared" si="88"/>
        <v>-</v>
      </c>
      <c r="DD246" s="123" t="str">
        <f t="shared" si="88"/>
        <v>-</v>
      </c>
      <c r="DE246" s="123" t="str">
        <f t="shared" si="88"/>
        <v>-</v>
      </c>
      <c r="DF246" s="123" t="str">
        <f t="shared" si="88"/>
        <v>-</v>
      </c>
      <c r="DG246" s="123" t="str">
        <f t="shared" si="88"/>
        <v>-</v>
      </c>
      <c r="DH246" s="123" t="str">
        <f t="shared" si="88"/>
        <v>-</v>
      </c>
      <c r="DI246" s="123" t="str">
        <f t="shared" si="88"/>
        <v>-</v>
      </c>
      <c r="DJ246" s="123" t="str">
        <f t="shared" si="88"/>
        <v>-</v>
      </c>
      <c r="DK246" s="123" t="str">
        <f t="shared" ref="DI246:DR249" si="89">INDEX(LMU_Data,(DK$243*$A$243)+$A246,(d.Region-1)*15+DK$242)</f>
        <v>-</v>
      </c>
      <c r="DL246" s="123" t="str">
        <f t="shared" si="89"/>
        <v>-</v>
      </c>
      <c r="DM246" s="123" t="str">
        <f t="shared" si="89"/>
        <v>-</v>
      </c>
      <c r="DN246" s="123" t="str">
        <f t="shared" si="89"/>
        <v>-</v>
      </c>
      <c r="DO246" s="123" t="str">
        <f t="shared" si="89"/>
        <v>-</v>
      </c>
      <c r="DP246" s="123" t="str">
        <f t="shared" si="89"/>
        <v>-</v>
      </c>
      <c r="DQ246" s="123" t="str">
        <f t="shared" si="89"/>
        <v>-</v>
      </c>
      <c r="DR246" s="123" t="str">
        <f t="shared" si="89"/>
        <v>-</v>
      </c>
    </row>
    <row r="247" spans="1:122" outlineLevel="1">
      <c r="A247">
        <v>3</v>
      </c>
      <c r="B247" t="s">
        <v>855</v>
      </c>
      <c r="C247" s="123" t="str">
        <f t="shared" si="82"/>
        <v>-</v>
      </c>
      <c r="D247" s="123" t="str">
        <f t="shared" si="82"/>
        <v>-</v>
      </c>
      <c r="E247" s="123" t="str">
        <f t="shared" si="82"/>
        <v>-</v>
      </c>
      <c r="F247" s="123" t="str">
        <f t="shared" si="82"/>
        <v>-</v>
      </c>
      <c r="G247" s="123" t="str">
        <f t="shared" si="82"/>
        <v>-</v>
      </c>
      <c r="H247" s="123" t="str">
        <f t="shared" si="82"/>
        <v>-</v>
      </c>
      <c r="I247" s="123" t="str">
        <f t="shared" si="82"/>
        <v>-</v>
      </c>
      <c r="J247" s="123" t="str">
        <f t="shared" si="82"/>
        <v>-</v>
      </c>
      <c r="K247" s="123" t="str">
        <f t="shared" si="82"/>
        <v>-</v>
      </c>
      <c r="L247" s="123" t="str">
        <f t="shared" si="82"/>
        <v>-</v>
      </c>
      <c r="M247" s="123" t="str">
        <f t="shared" si="82"/>
        <v>-</v>
      </c>
      <c r="N247" s="123" t="str">
        <f t="shared" si="82"/>
        <v>-</v>
      </c>
      <c r="O247" s="123" t="str">
        <f t="shared" si="82"/>
        <v>-</v>
      </c>
      <c r="P247" s="123" t="str">
        <f t="shared" si="82"/>
        <v>-</v>
      </c>
      <c r="Q247" s="123" t="str">
        <f t="shared" si="82"/>
        <v>-</v>
      </c>
      <c r="R247" s="123" t="str">
        <f t="shared" si="82"/>
        <v>-</v>
      </c>
      <c r="S247" s="123" t="str">
        <f t="shared" si="83"/>
        <v>-</v>
      </c>
      <c r="T247" s="123" t="str">
        <f t="shared" si="83"/>
        <v>-</v>
      </c>
      <c r="U247" s="123" t="str">
        <f t="shared" si="83"/>
        <v>-</v>
      </c>
      <c r="V247" s="123" t="str">
        <f t="shared" si="83"/>
        <v>-</v>
      </c>
      <c r="W247" s="123" t="str">
        <f t="shared" si="83"/>
        <v>-</v>
      </c>
      <c r="X247" s="123" t="str">
        <f t="shared" si="83"/>
        <v>-</v>
      </c>
      <c r="Y247" s="123" t="str">
        <f t="shared" si="83"/>
        <v>-</v>
      </c>
      <c r="Z247" s="123" t="str">
        <f t="shared" si="83"/>
        <v>-</v>
      </c>
      <c r="AA247" s="123" t="str">
        <f t="shared" si="83"/>
        <v>-</v>
      </c>
      <c r="AB247" s="123" t="str">
        <f t="shared" si="83"/>
        <v>-</v>
      </c>
      <c r="AC247" s="123" t="str">
        <f t="shared" si="83"/>
        <v>-</v>
      </c>
      <c r="AD247" s="123" t="str">
        <f t="shared" si="83"/>
        <v>-</v>
      </c>
      <c r="AE247" s="123" t="str">
        <f t="shared" si="83"/>
        <v>-</v>
      </c>
      <c r="AF247" s="123" t="str">
        <f t="shared" si="83"/>
        <v>-</v>
      </c>
      <c r="AG247" s="123">
        <f t="shared" si="83"/>
        <v>150</v>
      </c>
      <c r="AH247" s="123" t="str">
        <f t="shared" si="83"/>
        <v>-</v>
      </c>
      <c r="AI247" s="123" t="str">
        <f t="shared" si="84"/>
        <v>-</v>
      </c>
      <c r="AJ247" s="123" t="str">
        <f t="shared" si="84"/>
        <v>-</v>
      </c>
      <c r="AK247" s="123" t="str">
        <f t="shared" si="84"/>
        <v>-</v>
      </c>
      <c r="AL247" s="123" t="str">
        <f t="shared" si="84"/>
        <v>-</v>
      </c>
      <c r="AM247" s="123" t="str">
        <f t="shared" si="84"/>
        <v>-</v>
      </c>
      <c r="AN247" s="123" t="str">
        <f t="shared" si="84"/>
        <v>-</v>
      </c>
      <c r="AO247" s="123" t="str">
        <f t="shared" si="84"/>
        <v>-</v>
      </c>
      <c r="AP247" s="123" t="str">
        <f t="shared" si="84"/>
        <v>-</v>
      </c>
      <c r="AQ247" s="123" t="str">
        <f t="shared" si="84"/>
        <v>-</v>
      </c>
      <c r="AR247" s="123" t="str">
        <f t="shared" si="84"/>
        <v>-</v>
      </c>
      <c r="AS247" s="123" t="str">
        <f t="shared" si="84"/>
        <v>-</v>
      </c>
      <c r="AT247" s="123" t="str">
        <f t="shared" si="84"/>
        <v>-</v>
      </c>
      <c r="AU247" s="123" t="str">
        <f t="shared" si="84"/>
        <v>-</v>
      </c>
      <c r="AV247" s="123">
        <f t="shared" si="84"/>
        <v>153.75</v>
      </c>
      <c r="AW247" s="123">
        <f t="shared" si="84"/>
        <v>153.75</v>
      </c>
      <c r="AX247" s="123">
        <f t="shared" si="84"/>
        <v>153.75</v>
      </c>
      <c r="AY247" s="123">
        <f t="shared" si="85"/>
        <v>153.75</v>
      </c>
      <c r="AZ247" s="123">
        <f t="shared" si="85"/>
        <v>153.75</v>
      </c>
      <c r="BA247" s="123">
        <f t="shared" si="85"/>
        <v>153.75</v>
      </c>
      <c r="BB247" s="123">
        <f t="shared" si="85"/>
        <v>153.75</v>
      </c>
      <c r="BC247" s="123">
        <f t="shared" si="85"/>
        <v>153.75</v>
      </c>
      <c r="BD247" s="123" t="str">
        <f t="shared" si="85"/>
        <v>-</v>
      </c>
      <c r="BE247" s="123" t="str">
        <f t="shared" si="85"/>
        <v>-</v>
      </c>
      <c r="BF247" s="123" t="str">
        <f t="shared" si="85"/>
        <v>-</v>
      </c>
      <c r="BG247" s="123" t="str">
        <f t="shared" si="85"/>
        <v>-</v>
      </c>
      <c r="BH247" s="123" t="str">
        <f t="shared" si="85"/>
        <v>-</v>
      </c>
      <c r="BI247" s="123" t="str">
        <f t="shared" si="85"/>
        <v>-</v>
      </c>
      <c r="BJ247" s="123" t="str">
        <f t="shared" si="85"/>
        <v>-</v>
      </c>
      <c r="BK247" s="123">
        <f t="shared" si="85"/>
        <v>93.75</v>
      </c>
      <c r="BL247" s="123">
        <f t="shared" si="85"/>
        <v>93.75</v>
      </c>
      <c r="BM247" s="123">
        <f t="shared" si="85"/>
        <v>93.75</v>
      </c>
      <c r="BN247" s="123">
        <f t="shared" si="85"/>
        <v>93.75</v>
      </c>
      <c r="BO247" s="123">
        <f t="shared" si="86"/>
        <v>93.75</v>
      </c>
      <c r="BP247" s="123">
        <f t="shared" si="86"/>
        <v>93.75</v>
      </c>
      <c r="BQ247" s="123">
        <f t="shared" si="86"/>
        <v>93.75</v>
      </c>
      <c r="BR247" s="123">
        <f t="shared" si="86"/>
        <v>93.75</v>
      </c>
      <c r="BS247" s="123" t="str">
        <f t="shared" si="86"/>
        <v>-</v>
      </c>
      <c r="BT247" s="123" t="str">
        <f t="shared" si="86"/>
        <v>-</v>
      </c>
      <c r="BU247" s="123" t="str">
        <f t="shared" si="86"/>
        <v>-</v>
      </c>
      <c r="BV247" s="123" t="str">
        <f t="shared" si="86"/>
        <v>-</v>
      </c>
      <c r="BW247" s="123" t="str">
        <f t="shared" si="86"/>
        <v>-</v>
      </c>
      <c r="BX247" s="123" t="str">
        <f t="shared" si="86"/>
        <v>-</v>
      </c>
      <c r="BY247" s="123" t="str">
        <f t="shared" si="86"/>
        <v>-</v>
      </c>
      <c r="BZ247" s="123" t="str">
        <f t="shared" si="86"/>
        <v>-</v>
      </c>
      <c r="CA247" s="123" t="str">
        <f t="shared" si="86"/>
        <v>-</v>
      </c>
      <c r="CB247" s="123" t="str">
        <f t="shared" si="86"/>
        <v>-</v>
      </c>
      <c r="CC247" s="123" t="str">
        <f t="shared" si="86"/>
        <v>-</v>
      </c>
      <c r="CD247" s="123" t="str">
        <f t="shared" si="86"/>
        <v>-</v>
      </c>
      <c r="CE247" s="123" t="str">
        <f t="shared" si="87"/>
        <v>-</v>
      </c>
      <c r="CF247" s="123" t="str">
        <f t="shared" si="87"/>
        <v>-</v>
      </c>
      <c r="CG247" s="123" t="str">
        <f t="shared" si="87"/>
        <v>-</v>
      </c>
      <c r="CH247" s="123" t="str">
        <f t="shared" si="87"/>
        <v>-</v>
      </c>
      <c r="CI247" s="123" t="str">
        <f t="shared" si="87"/>
        <v>-</v>
      </c>
      <c r="CJ247" s="123" t="str">
        <f t="shared" si="87"/>
        <v>-</v>
      </c>
      <c r="CK247" s="123" t="str">
        <f t="shared" si="87"/>
        <v>-</v>
      </c>
      <c r="CL247" s="123" t="str">
        <f t="shared" si="87"/>
        <v>-</v>
      </c>
      <c r="CM247" s="123" t="str">
        <f t="shared" si="87"/>
        <v>-</v>
      </c>
      <c r="CN247" s="123" t="str">
        <f t="shared" si="87"/>
        <v>-</v>
      </c>
      <c r="CO247" s="123" t="str">
        <f t="shared" si="87"/>
        <v>-</v>
      </c>
      <c r="CP247" s="123" t="str">
        <f t="shared" si="87"/>
        <v>-</v>
      </c>
      <c r="CQ247" s="123" t="str">
        <f t="shared" si="87"/>
        <v>-</v>
      </c>
      <c r="CR247" s="123" t="str">
        <f t="shared" si="87"/>
        <v>-</v>
      </c>
      <c r="CS247" s="123" t="str">
        <f t="shared" si="87"/>
        <v>-</v>
      </c>
      <c r="CT247" s="123" t="str">
        <f t="shared" si="87"/>
        <v>-</v>
      </c>
      <c r="CU247" s="123" t="str">
        <f t="shared" si="88"/>
        <v>-</v>
      </c>
      <c r="CV247" s="123" t="str">
        <f t="shared" si="88"/>
        <v>-</v>
      </c>
      <c r="CW247" s="123" t="str">
        <f t="shared" si="88"/>
        <v>-</v>
      </c>
      <c r="CX247" s="123" t="str">
        <f t="shared" si="88"/>
        <v>-</v>
      </c>
      <c r="CY247" s="123" t="str">
        <f t="shared" si="88"/>
        <v>-</v>
      </c>
      <c r="CZ247" s="123" t="str">
        <f t="shared" si="88"/>
        <v>-</v>
      </c>
      <c r="DA247" s="123" t="str">
        <f t="shared" si="88"/>
        <v>-</v>
      </c>
      <c r="DB247" s="123" t="str">
        <f t="shared" si="88"/>
        <v>-</v>
      </c>
      <c r="DC247" s="123" t="str">
        <f t="shared" si="88"/>
        <v>-</v>
      </c>
      <c r="DD247" s="123" t="str">
        <f t="shared" si="88"/>
        <v>-</v>
      </c>
      <c r="DE247" s="123" t="str">
        <f t="shared" si="88"/>
        <v>-</v>
      </c>
      <c r="DF247" s="123" t="str">
        <f t="shared" si="88"/>
        <v>-</v>
      </c>
      <c r="DG247" s="123" t="str">
        <f t="shared" si="88"/>
        <v>-</v>
      </c>
      <c r="DH247" s="123" t="str">
        <f t="shared" si="88"/>
        <v>-</v>
      </c>
      <c r="DI247" s="123" t="str">
        <f t="shared" si="89"/>
        <v>-</v>
      </c>
      <c r="DJ247" s="123" t="str">
        <f t="shared" si="89"/>
        <v>-</v>
      </c>
      <c r="DK247" s="123" t="str">
        <f t="shared" si="89"/>
        <v>-</v>
      </c>
      <c r="DL247" s="123" t="str">
        <f t="shared" si="89"/>
        <v>-</v>
      </c>
      <c r="DM247" s="123" t="str">
        <f t="shared" si="89"/>
        <v>-</v>
      </c>
      <c r="DN247" s="123" t="str">
        <f t="shared" si="89"/>
        <v>-</v>
      </c>
      <c r="DO247" s="123" t="str">
        <f t="shared" si="89"/>
        <v>-</v>
      </c>
      <c r="DP247" s="123" t="str">
        <f t="shared" si="89"/>
        <v>-</v>
      </c>
      <c r="DQ247" s="123" t="str">
        <f t="shared" si="89"/>
        <v>-</v>
      </c>
      <c r="DR247" s="123" t="str">
        <f t="shared" si="89"/>
        <v>-</v>
      </c>
    </row>
    <row r="248" spans="1:122" outlineLevel="1">
      <c r="A248">
        <v>4</v>
      </c>
      <c r="B248" t="s">
        <v>856</v>
      </c>
      <c r="C248" s="123" t="str">
        <f t="shared" si="82"/>
        <v>-</v>
      </c>
      <c r="D248" s="123" t="str">
        <f t="shared" si="82"/>
        <v>-</v>
      </c>
      <c r="E248" s="123" t="str">
        <f t="shared" si="82"/>
        <v>-</v>
      </c>
      <c r="F248" s="123" t="str">
        <f t="shared" si="82"/>
        <v>-</v>
      </c>
      <c r="G248" s="123" t="str">
        <f t="shared" si="82"/>
        <v>-</v>
      </c>
      <c r="H248" s="123" t="str">
        <f t="shared" si="82"/>
        <v>-</v>
      </c>
      <c r="I248" s="123" t="str">
        <f t="shared" si="82"/>
        <v>-</v>
      </c>
      <c r="J248" s="123" t="str">
        <f t="shared" si="82"/>
        <v>-</v>
      </c>
      <c r="K248" s="123" t="str">
        <f t="shared" si="82"/>
        <v>-</v>
      </c>
      <c r="L248" s="123" t="str">
        <f t="shared" si="82"/>
        <v>-</v>
      </c>
      <c r="M248" s="123" t="str">
        <f t="shared" si="82"/>
        <v>-</v>
      </c>
      <c r="N248" s="123" t="str">
        <f t="shared" si="82"/>
        <v>-</v>
      </c>
      <c r="O248" s="123" t="str">
        <f t="shared" si="82"/>
        <v>-</v>
      </c>
      <c r="P248" s="123" t="str">
        <f t="shared" si="82"/>
        <v>-</v>
      </c>
      <c r="Q248" s="123" t="str">
        <f t="shared" si="82"/>
        <v>-</v>
      </c>
      <c r="R248" s="123" t="str">
        <f t="shared" si="82"/>
        <v>-</v>
      </c>
      <c r="S248" s="123" t="str">
        <f t="shared" si="83"/>
        <v>-</v>
      </c>
      <c r="T248" s="123" t="str">
        <f t="shared" si="83"/>
        <v>-</v>
      </c>
      <c r="U248" s="123" t="str">
        <f t="shared" si="83"/>
        <v>-</v>
      </c>
      <c r="V248" s="123" t="str">
        <f t="shared" si="83"/>
        <v>-</v>
      </c>
      <c r="W248" s="123" t="str">
        <f t="shared" si="83"/>
        <v>-</v>
      </c>
      <c r="X248" s="123" t="str">
        <f t="shared" si="83"/>
        <v>-</v>
      </c>
      <c r="Y248" s="123" t="str">
        <f t="shared" si="83"/>
        <v>-</v>
      </c>
      <c r="Z248" s="123" t="str">
        <f t="shared" si="83"/>
        <v>-</v>
      </c>
      <c r="AA248" s="123" t="str">
        <f t="shared" si="83"/>
        <v>-</v>
      </c>
      <c r="AB248" s="123" t="str">
        <f t="shared" si="83"/>
        <v>-</v>
      </c>
      <c r="AC248" s="123" t="str">
        <f t="shared" si="83"/>
        <v>-</v>
      </c>
      <c r="AD248" s="123" t="str">
        <f t="shared" si="83"/>
        <v>-</v>
      </c>
      <c r="AE248" s="123" t="str">
        <f t="shared" si="83"/>
        <v>-</v>
      </c>
      <c r="AF248" s="123" t="str">
        <f t="shared" si="83"/>
        <v>-</v>
      </c>
      <c r="AG248" s="123">
        <f t="shared" si="83"/>
        <v>150</v>
      </c>
      <c r="AH248" s="123" t="str">
        <f t="shared" si="83"/>
        <v>-</v>
      </c>
      <c r="AI248" s="123" t="str">
        <f t="shared" si="84"/>
        <v>-</v>
      </c>
      <c r="AJ248" s="123" t="str">
        <f t="shared" si="84"/>
        <v>-</v>
      </c>
      <c r="AK248" s="123" t="str">
        <f t="shared" si="84"/>
        <v>-</v>
      </c>
      <c r="AL248" s="123" t="str">
        <f t="shared" si="84"/>
        <v>-</v>
      </c>
      <c r="AM248" s="123" t="str">
        <f t="shared" si="84"/>
        <v>-</v>
      </c>
      <c r="AN248" s="123" t="str">
        <f t="shared" si="84"/>
        <v>-</v>
      </c>
      <c r="AO248" s="123" t="str">
        <f t="shared" si="84"/>
        <v>-</v>
      </c>
      <c r="AP248" s="123" t="str">
        <f t="shared" si="84"/>
        <v>-</v>
      </c>
      <c r="AQ248" s="123" t="str">
        <f t="shared" si="84"/>
        <v>-</v>
      </c>
      <c r="AR248" s="123" t="str">
        <f t="shared" si="84"/>
        <v>-</v>
      </c>
      <c r="AS248" s="123" t="str">
        <f t="shared" si="84"/>
        <v>-</v>
      </c>
      <c r="AT248" s="123" t="str">
        <f t="shared" si="84"/>
        <v>-</v>
      </c>
      <c r="AU248" s="123" t="str">
        <f t="shared" si="84"/>
        <v>-</v>
      </c>
      <c r="AV248" s="123">
        <f t="shared" si="84"/>
        <v>153.75</v>
      </c>
      <c r="AW248" s="123">
        <f t="shared" si="84"/>
        <v>153.75</v>
      </c>
      <c r="AX248" s="123">
        <f t="shared" si="84"/>
        <v>153.75</v>
      </c>
      <c r="AY248" s="123">
        <f t="shared" si="85"/>
        <v>153.75</v>
      </c>
      <c r="AZ248" s="123">
        <f t="shared" si="85"/>
        <v>153.75</v>
      </c>
      <c r="BA248" s="123">
        <f t="shared" si="85"/>
        <v>153.75</v>
      </c>
      <c r="BB248" s="123">
        <f t="shared" si="85"/>
        <v>153.75</v>
      </c>
      <c r="BC248" s="123">
        <f t="shared" si="85"/>
        <v>153.75</v>
      </c>
      <c r="BD248" s="123" t="str">
        <f t="shared" si="85"/>
        <v>-</v>
      </c>
      <c r="BE248" s="123" t="str">
        <f t="shared" si="85"/>
        <v>-</v>
      </c>
      <c r="BF248" s="123" t="str">
        <f t="shared" si="85"/>
        <v>-</v>
      </c>
      <c r="BG248" s="123" t="str">
        <f t="shared" si="85"/>
        <v>-</v>
      </c>
      <c r="BH248" s="123" t="str">
        <f t="shared" si="85"/>
        <v>-</v>
      </c>
      <c r="BI248" s="123" t="str">
        <f t="shared" si="85"/>
        <v>-</v>
      </c>
      <c r="BJ248" s="123" t="str">
        <f t="shared" si="85"/>
        <v>-</v>
      </c>
      <c r="BK248" s="123">
        <f t="shared" si="85"/>
        <v>93.75</v>
      </c>
      <c r="BL248" s="123">
        <f t="shared" si="85"/>
        <v>93.75</v>
      </c>
      <c r="BM248" s="123">
        <f t="shared" si="85"/>
        <v>93.75</v>
      </c>
      <c r="BN248" s="123">
        <f t="shared" si="85"/>
        <v>93.75</v>
      </c>
      <c r="BO248" s="123">
        <f t="shared" si="86"/>
        <v>93.75</v>
      </c>
      <c r="BP248" s="123">
        <f t="shared" si="86"/>
        <v>93.75</v>
      </c>
      <c r="BQ248" s="123">
        <f t="shared" si="86"/>
        <v>93.75</v>
      </c>
      <c r="BR248" s="123">
        <f t="shared" si="86"/>
        <v>93.75</v>
      </c>
      <c r="BS248" s="123" t="str">
        <f t="shared" si="86"/>
        <v>-</v>
      </c>
      <c r="BT248" s="123" t="str">
        <f t="shared" si="86"/>
        <v>-</v>
      </c>
      <c r="BU248" s="123" t="str">
        <f t="shared" si="86"/>
        <v>-</v>
      </c>
      <c r="BV248" s="123" t="str">
        <f t="shared" si="86"/>
        <v>-</v>
      </c>
      <c r="BW248" s="123" t="str">
        <f t="shared" si="86"/>
        <v>-</v>
      </c>
      <c r="BX248" s="123" t="str">
        <f t="shared" si="86"/>
        <v>-</v>
      </c>
      <c r="BY248" s="123" t="str">
        <f t="shared" si="86"/>
        <v>-</v>
      </c>
      <c r="BZ248" s="123" t="str">
        <f t="shared" si="86"/>
        <v>-</v>
      </c>
      <c r="CA248" s="123" t="str">
        <f t="shared" si="86"/>
        <v>-</v>
      </c>
      <c r="CB248" s="123" t="str">
        <f t="shared" si="86"/>
        <v>-</v>
      </c>
      <c r="CC248" s="123" t="str">
        <f t="shared" si="86"/>
        <v>-</v>
      </c>
      <c r="CD248" s="123" t="str">
        <f t="shared" si="86"/>
        <v>-</v>
      </c>
      <c r="CE248" s="123" t="str">
        <f t="shared" si="87"/>
        <v>-</v>
      </c>
      <c r="CF248" s="123" t="str">
        <f t="shared" si="87"/>
        <v>-</v>
      </c>
      <c r="CG248" s="123" t="str">
        <f t="shared" si="87"/>
        <v>-</v>
      </c>
      <c r="CH248" s="123" t="str">
        <f t="shared" si="87"/>
        <v>-</v>
      </c>
      <c r="CI248" s="123" t="str">
        <f t="shared" si="87"/>
        <v>-</v>
      </c>
      <c r="CJ248" s="123" t="str">
        <f t="shared" si="87"/>
        <v>-</v>
      </c>
      <c r="CK248" s="123" t="str">
        <f t="shared" si="87"/>
        <v>-</v>
      </c>
      <c r="CL248" s="123" t="str">
        <f t="shared" si="87"/>
        <v>-</v>
      </c>
      <c r="CM248" s="123" t="str">
        <f t="shared" si="87"/>
        <v>-</v>
      </c>
      <c r="CN248" s="123" t="str">
        <f t="shared" si="87"/>
        <v>-</v>
      </c>
      <c r="CO248" s="123" t="str">
        <f t="shared" si="87"/>
        <v>-</v>
      </c>
      <c r="CP248" s="123" t="str">
        <f t="shared" si="87"/>
        <v>-</v>
      </c>
      <c r="CQ248" s="123" t="str">
        <f t="shared" si="87"/>
        <v>-</v>
      </c>
      <c r="CR248" s="123" t="str">
        <f t="shared" si="87"/>
        <v>-</v>
      </c>
      <c r="CS248" s="123" t="str">
        <f t="shared" si="87"/>
        <v>-</v>
      </c>
      <c r="CT248" s="123" t="str">
        <f t="shared" si="87"/>
        <v>-</v>
      </c>
      <c r="CU248" s="123" t="str">
        <f t="shared" si="88"/>
        <v>-</v>
      </c>
      <c r="CV248" s="123" t="str">
        <f t="shared" si="88"/>
        <v>-</v>
      </c>
      <c r="CW248" s="123" t="str">
        <f t="shared" si="88"/>
        <v>-</v>
      </c>
      <c r="CX248" s="123" t="str">
        <f t="shared" si="88"/>
        <v>-</v>
      </c>
      <c r="CY248" s="123" t="str">
        <f t="shared" si="88"/>
        <v>-</v>
      </c>
      <c r="CZ248" s="123" t="str">
        <f t="shared" si="88"/>
        <v>-</v>
      </c>
      <c r="DA248" s="123" t="str">
        <f t="shared" si="88"/>
        <v>-</v>
      </c>
      <c r="DB248" s="123" t="str">
        <f t="shared" si="88"/>
        <v>-</v>
      </c>
      <c r="DC248" s="123" t="str">
        <f t="shared" si="88"/>
        <v>-</v>
      </c>
      <c r="DD248" s="123" t="str">
        <f t="shared" si="88"/>
        <v>-</v>
      </c>
      <c r="DE248" s="123" t="str">
        <f t="shared" si="88"/>
        <v>-</v>
      </c>
      <c r="DF248" s="123" t="str">
        <f t="shared" si="88"/>
        <v>-</v>
      </c>
      <c r="DG248" s="123" t="str">
        <f t="shared" si="88"/>
        <v>-</v>
      </c>
      <c r="DH248" s="123" t="str">
        <f t="shared" si="88"/>
        <v>-</v>
      </c>
      <c r="DI248" s="123" t="str">
        <f t="shared" si="89"/>
        <v>-</v>
      </c>
      <c r="DJ248" s="123" t="str">
        <f t="shared" si="89"/>
        <v>-</v>
      </c>
      <c r="DK248" s="123" t="str">
        <f t="shared" si="89"/>
        <v>-</v>
      </c>
      <c r="DL248" s="123" t="str">
        <f t="shared" si="89"/>
        <v>-</v>
      </c>
      <c r="DM248" s="123" t="str">
        <f t="shared" si="89"/>
        <v>-</v>
      </c>
      <c r="DN248" s="123" t="str">
        <f t="shared" si="89"/>
        <v>-</v>
      </c>
      <c r="DO248" s="123" t="str">
        <f t="shared" si="89"/>
        <v>-</v>
      </c>
      <c r="DP248" s="123" t="str">
        <f t="shared" si="89"/>
        <v>-</v>
      </c>
      <c r="DQ248" s="123" t="str">
        <f t="shared" si="89"/>
        <v>-</v>
      </c>
      <c r="DR248" s="123" t="str">
        <f t="shared" si="89"/>
        <v>-</v>
      </c>
    </row>
    <row r="249" spans="1:122" outlineLevel="1">
      <c r="A249">
        <v>5</v>
      </c>
      <c r="B249" t="s">
        <v>857</v>
      </c>
      <c r="C249" s="123" t="str">
        <f t="shared" si="82"/>
        <v>-</v>
      </c>
      <c r="D249" s="123" t="str">
        <f t="shared" si="82"/>
        <v>-</v>
      </c>
      <c r="E249" s="123" t="str">
        <f t="shared" si="82"/>
        <v>-</v>
      </c>
      <c r="F249" s="123" t="str">
        <f t="shared" si="82"/>
        <v>-</v>
      </c>
      <c r="G249" s="123" t="str">
        <f t="shared" si="82"/>
        <v>-</v>
      </c>
      <c r="H249" s="123" t="str">
        <f t="shared" si="82"/>
        <v>-</v>
      </c>
      <c r="I249" s="123" t="str">
        <f t="shared" si="82"/>
        <v>-</v>
      </c>
      <c r="J249" s="123" t="str">
        <f t="shared" si="82"/>
        <v>-</v>
      </c>
      <c r="K249" s="123" t="str">
        <f t="shared" si="82"/>
        <v>-</v>
      </c>
      <c r="L249" s="123" t="str">
        <f t="shared" si="82"/>
        <v>-</v>
      </c>
      <c r="M249" s="123" t="str">
        <f t="shared" si="82"/>
        <v>-</v>
      </c>
      <c r="N249" s="123" t="str">
        <f t="shared" si="82"/>
        <v>-</v>
      </c>
      <c r="O249" s="123" t="str">
        <f t="shared" si="82"/>
        <v>-</v>
      </c>
      <c r="P249" s="123" t="str">
        <f t="shared" si="82"/>
        <v>-</v>
      </c>
      <c r="Q249" s="123" t="str">
        <f t="shared" si="82"/>
        <v>-</v>
      </c>
      <c r="R249" s="123" t="str">
        <f t="shared" si="82"/>
        <v>-</v>
      </c>
      <c r="S249" s="123" t="str">
        <f t="shared" si="83"/>
        <v>-</v>
      </c>
      <c r="T249" s="123" t="str">
        <f t="shared" si="83"/>
        <v>-</v>
      </c>
      <c r="U249" s="123" t="str">
        <f t="shared" si="83"/>
        <v>-</v>
      </c>
      <c r="V249" s="123" t="str">
        <f t="shared" si="83"/>
        <v>-</v>
      </c>
      <c r="W249" s="123" t="str">
        <f t="shared" si="83"/>
        <v>-</v>
      </c>
      <c r="X249" s="123" t="str">
        <f t="shared" si="83"/>
        <v>-</v>
      </c>
      <c r="Y249" s="123" t="str">
        <f t="shared" si="83"/>
        <v>-</v>
      </c>
      <c r="Z249" s="123" t="str">
        <f t="shared" si="83"/>
        <v>-</v>
      </c>
      <c r="AA249" s="123" t="str">
        <f t="shared" si="83"/>
        <v>-</v>
      </c>
      <c r="AB249" s="123" t="str">
        <f t="shared" si="83"/>
        <v>-</v>
      </c>
      <c r="AC249" s="123" t="str">
        <f t="shared" si="83"/>
        <v>-</v>
      </c>
      <c r="AD249" s="123" t="str">
        <f t="shared" si="83"/>
        <v>-</v>
      </c>
      <c r="AE249" s="123" t="str">
        <f t="shared" si="83"/>
        <v>-</v>
      </c>
      <c r="AF249" s="123" t="str">
        <f t="shared" si="83"/>
        <v>-</v>
      </c>
      <c r="AG249" s="123">
        <f t="shared" si="83"/>
        <v>150</v>
      </c>
      <c r="AH249" s="123" t="str">
        <f t="shared" si="83"/>
        <v>-</v>
      </c>
      <c r="AI249" s="123" t="str">
        <f t="shared" si="84"/>
        <v>-</v>
      </c>
      <c r="AJ249" s="123" t="str">
        <f t="shared" si="84"/>
        <v>-</v>
      </c>
      <c r="AK249" s="123" t="str">
        <f t="shared" si="84"/>
        <v>-</v>
      </c>
      <c r="AL249" s="123" t="str">
        <f t="shared" si="84"/>
        <v>-</v>
      </c>
      <c r="AM249" s="123" t="str">
        <f t="shared" si="84"/>
        <v>-</v>
      </c>
      <c r="AN249" s="123" t="str">
        <f t="shared" si="84"/>
        <v>-</v>
      </c>
      <c r="AO249" s="123" t="str">
        <f t="shared" si="84"/>
        <v>-</v>
      </c>
      <c r="AP249" s="123" t="str">
        <f t="shared" si="84"/>
        <v>-</v>
      </c>
      <c r="AQ249" s="123" t="str">
        <f t="shared" si="84"/>
        <v>-</v>
      </c>
      <c r="AR249" s="123" t="str">
        <f t="shared" si="84"/>
        <v>-</v>
      </c>
      <c r="AS249" s="123" t="str">
        <f t="shared" si="84"/>
        <v>-</v>
      </c>
      <c r="AT249" s="123" t="str">
        <f t="shared" si="84"/>
        <v>-</v>
      </c>
      <c r="AU249" s="123" t="str">
        <f t="shared" si="84"/>
        <v>-</v>
      </c>
      <c r="AV249" s="123">
        <f t="shared" si="84"/>
        <v>153.75</v>
      </c>
      <c r="AW249" s="123">
        <f t="shared" si="84"/>
        <v>153.75</v>
      </c>
      <c r="AX249" s="123">
        <f t="shared" si="84"/>
        <v>153.75</v>
      </c>
      <c r="AY249" s="123">
        <f t="shared" si="85"/>
        <v>153.75</v>
      </c>
      <c r="AZ249" s="123">
        <f t="shared" si="85"/>
        <v>153.75</v>
      </c>
      <c r="BA249" s="123">
        <f t="shared" si="85"/>
        <v>153.75</v>
      </c>
      <c r="BB249" s="123">
        <f t="shared" si="85"/>
        <v>153.75</v>
      </c>
      <c r="BC249" s="123">
        <f t="shared" si="85"/>
        <v>153.75</v>
      </c>
      <c r="BD249" s="123" t="str">
        <f t="shared" si="85"/>
        <v>-</v>
      </c>
      <c r="BE249" s="123" t="str">
        <f t="shared" si="85"/>
        <v>-</v>
      </c>
      <c r="BF249" s="123" t="str">
        <f t="shared" si="85"/>
        <v>-</v>
      </c>
      <c r="BG249" s="123" t="str">
        <f t="shared" si="85"/>
        <v>-</v>
      </c>
      <c r="BH249" s="123" t="str">
        <f t="shared" si="85"/>
        <v>-</v>
      </c>
      <c r="BI249" s="123" t="str">
        <f t="shared" si="85"/>
        <v>-</v>
      </c>
      <c r="BJ249" s="123" t="str">
        <f t="shared" si="85"/>
        <v>-</v>
      </c>
      <c r="BK249" s="123">
        <f t="shared" si="85"/>
        <v>93.75</v>
      </c>
      <c r="BL249" s="123">
        <f t="shared" si="85"/>
        <v>93.75</v>
      </c>
      <c r="BM249" s="123">
        <f t="shared" si="85"/>
        <v>93.75</v>
      </c>
      <c r="BN249" s="123">
        <f t="shared" si="85"/>
        <v>93.75</v>
      </c>
      <c r="BO249" s="123">
        <f t="shared" si="86"/>
        <v>93.75</v>
      </c>
      <c r="BP249" s="123">
        <f t="shared" si="86"/>
        <v>93.75</v>
      </c>
      <c r="BQ249" s="123">
        <f t="shared" si="86"/>
        <v>93.75</v>
      </c>
      <c r="BR249" s="123">
        <f t="shared" si="86"/>
        <v>93.75</v>
      </c>
      <c r="BS249" s="123" t="str">
        <f t="shared" si="86"/>
        <v>-</v>
      </c>
      <c r="BT249" s="123" t="str">
        <f t="shared" si="86"/>
        <v>-</v>
      </c>
      <c r="BU249" s="123" t="str">
        <f t="shared" si="86"/>
        <v>-</v>
      </c>
      <c r="BV249" s="123" t="str">
        <f t="shared" si="86"/>
        <v>-</v>
      </c>
      <c r="BW249" s="123" t="str">
        <f t="shared" si="86"/>
        <v>-</v>
      </c>
      <c r="BX249" s="123" t="str">
        <f t="shared" si="86"/>
        <v>-</v>
      </c>
      <c r="BY249" s="123" t="str">
        <f t="shared" si="86"/>
        <v>-</v>
      </c>
      <c r="BZ249" s="123" t="str">
        <f t="shared" si="86"/>
        <v>-</v>
      </c>
      <c r="CA249" s="123" t="str">
        <f t="shared" si="86"/>
        <v>-</v>
      </c>
      <c r="CB249" s="123" t="str">
        <f t="shared" si="86"/>
        <v>-</v>
      </c>
      <c r="CC249" s="123" t="str">
        <f t="shared" si="86"/>
        <v>-</v>
      </c>
      <c r="CD249" s="123" t="str">
        <f t="shared" si="86"/>
        <v>-</v>
      </c>
      <c r="CE249" s="123" t="str">
        <f t="shared" si="87"/>
        <v>-</v>
      </c>
      <c r="CF249" s="123" t="str">
        <f t="shared" si="87"/>
        <v>-</v>
      </c>
      <c r="CG249" s="123" t="str">
        <f t="shared" si="87"/>
        <v>-</v>
      </c>
      <c r="CH249" s="123" t="str">
        <f t="shared" si="87"/>
        <v>-</v>
      </c>
      <c r="CI249" s="123" t="str">
        <f t="shared" si="87"/>
        <v>-</v>
      </c>
      <c r="CJ249" s="123" t="str">
        <f t="shared" si="87"/>
        <v>-</v>
      </c>
      <c r="CK249" s="123" t="str">
        <f t="shared" si="87"/>
        <v>-</v>
      </c>
      <c r="CL249" s="123" t="str">
        <f t="shared" si="87"/>
        <v>-</v>
      </c>
      <c r="CM249" s="123" t="str">
        <f t="shared" si="87"/>
        <v>-</v>
      </c>
      <c r="CN249" s="123" t="str">
        <f t="shared" si="87"/>
        <v>-</v>
      </c>
      <c r="CO249" s="123" t="str">
        <f t="shared" si="87"/>
        <v>-</v>
      </c>
      <c r="CP249" s="123" t="str">
        <f t="shared" si="87"/>
        <v>-</v>
      </c>
      <c r="CQ249" s="123" t="str">
        <f t="shared" si="87"/>
        <v>-</v>
      </c>
      <c r="CR249" s="123" t="str">
        <f t="shared" si="87"/>
        <v>-</v>
      </c>
      <c r="CS249" s="123" t="str">
        <f t="shared" si="87"/>
        <v>-</v>
      </c>
      <c r="CT249" s="123" t="str">
        <f t="shared" si="87"/>
        <v>-</v>
      </c>
      <c r="CU249" s="123" t="str">
        <f t="shared" si="88"/>
        <v>-</v>
      </c>
      <c r="CV249" s="123" t="str">
        <f t="shared" si="88"/>
        <v>-</v>
      </c>
      <c r="CW249" s="123" t="str">
        <f t="shared" si="88"/>
        <v>-</v>
      </c>
      <c r="CX249" s="123" t="str">
        <f t="shared" si="88"/>
        <v>-</v>
      </c>
      <c r="CY249" s="123" t="str">
        <f t="shared" si="88"/>
        <v>-</v>
      </c>
      <c r="CZ249" s="123" t="str">
        <f t="shared" si="88"/>
        <v>-</v>
      </c>
      <c r="DA249" s="123" t="str">
        <f t="shared" si="88"/>
        <v>-</v>
      </c>
      <c r="DB249" s="123" t="str">
        <f t="shared" si="88"/>
        <v>-</v>
      </c>
      <c r="DC249" s="123" t="str">
        <f t="shared" si="88"/>
        <v>-</v>
      </c>
      <c r="DD249" s="123" t="str">
        <f t="shared" si="88"/>
        <v>-</v>
      </c>
      <c r="DE249" s="123" t="str">
        <f t="shared" si="88"/>
        <v>-</v>
      </c>
      <c r="DF249" s="123" t="str">
        <f t="shared" si="88"/>
        <v>-</v>
      </c>
      <c r="DG249" s="123" t="str">
        <f t="shared" si="88"/>
        <v>-</v>
      </c>
      <c r="DH249" s="123" t="str">
        <f t="shared" si="88"/>
        <v>-</v>
      </c>
      <c r="DI249" s="123" t="str">
        <f t="shared" si="89"/>
        <v>-</v>
      </c>
      <c r="DJ249" s="123" t="str">
        <f t="shared" si="89"/>
        <v>-</v>
      </c>
      <c r="DK249" s="123" t="str">
        <f t="shared" si="89"/>
        <v>-</v>
      </c>
      <c r="DL249" s="123" t="str">
        <f t="shared" si="89"/>
        <v>-</v>
      </c>
      <c r="DM249" s="123" t="str">
        <f t="shared" si="89"/>
        <v>-</v>
      </c>
      <c r="DN249" s="123" t="str">
        <f t="shared" si="89"/>
        <v>-</v>
      </c>
      <c r="DO249" s="123" t="str">
        <f t="shared" si="89"/>
        <v>-</v>
      </c>
      <c r="DP249" s="123" t="str">
        <f t="shared" si="89"/>
        <v>-</v>
      </c>
      <c r="DQ249" s="123" t="str">
        <f t="shared" si="89"/>
        <v>-</v>
      </c>
      <c r="DR249" s="123" t="str">
        <f t="shared" si="89"/>
        <v>-</v>
      </c>
    </row>
    <row r="250" spans="1:122" outlineLevel="1"/>
    <row r="251" spans="1:122" ht="17.25" outlineLevel="1">
      <c r="B251" s="14" t="s">
        <v>858</v>
      </c>
      <c r="C251" s="121" t="s">
        <v>591</v>
      </c>
      <c r="D251" s="121"/>
      <c r="E251" s="121"/>
      <c r="F251" s="121"/>
      <c r="G251" s="121"/>
      <c r="H251" s="121"/>
      <c r="I251" s="121"/>
      <c r="J251" s="121"/>
      <c r="K251" s="121"/>
      <c r="L251" s="121"/>
      <c r="M251" s="121"/>
      <c r="N251" s="121"/>
      <c r="O251" s="121"/>
      <c r="P251" s="121"/>
      <c r="Q251" s="121"/>
      <c r="R251" s="121" t="s">
        <v>592</v>
      </c>
      <c r="S251" s="121"/>
      <c r="T251" s="121"/>
      <c r="U251" s="121"/>
      <c r="V251" s="121"/>
      <c r="W251" s="121"/>
      <c r="X251" s="121"/>
      <c r="Y251" s="121"/>
      <c r="Z251" s="121"/>
      <c r="AA251" s="121"/>
      <c r="AB251" s="121"/>
      <c r="AC251" s="121"/>
      <c r="AD251" s="121"/>
      <c r="AE251" s="121"/>
      <c r="AF251" s="121"/>
      <c r="AG251" s="121" t="s">
        <v>630</v>
      </c>
      <c r="AH251" s="122"/>
      <c r="AI251" s="122"/>
      <c r="AJ251" s="122"/>
      <c r="AK251" s="122"/>
      <c r="AL251" s="122"/>
      <c r="AM251" s="122"/>
      <c r="AN251" s="122"/>
      <c r="AO251" s="122"/>
      <c r="AP251" s="122"/>
      <c r="AQ251" s="122"/>
      <c r="AR251" s="122"/>
      <c r="AS251" s="122"/>
      <c r="AT251" s="122"/>
      <c r="AU251" s="122"/>
      <c r="AV251" s="121" t="s">
        <v>2430</v>
      </c>
      <c r="AW251" s="122"/>
      <c r="AX251" s="122"/>
      <c r="AY251" s="122"/>
      <c r="AZ251" s="122"/>
      <c r="BA251" s="122"/>
      <c r="BB251" s="122"/>
      <c r="BC251" s="122"/>
      <c r="BD251" s="122"/>
      <c r="BE251" s="122"/>
      <c r="BF251" s="122"/>
      <c r="BG251" s="122"/>
      <c r="BH251" s="122"/>
      <c r="BI251" s="122"/>
      <c r="BJ251" s="122"/>
      <c r="BK251" s="121" t="s">
        <v>2431</v>
      </c>
      <c r="BL251" s="121"/>
      <c r="BM251" s="121"/>
      <c r="BN251" s="121"/>
      <c r="BO251" s="121"/>
      <c r="BP251" s="121"/>
      <c r="BQ251" s="121"/>
      <c r="BR251" s="121"/>
      <c r="BS251" s="121"/>
      <c r="BT251" s="121"/>
      <c r="BU251" s="121"/>
      <c r="BV251" s="121"/>
      <c r="BW251" s="121"/>
      <c r="BX251" s="121"/>
      <c r="BY251" s="121"/>
    </row>
    <row r="252" spans="1:122" outlineLevel="1">
      <c r="B252" s="25" t="s">
        <v>859</v>
      </c>
      <c r="C252" s="28" t="s">
        <v>30</v>
      </c>
      <c r="D252" s="28" t="s">
        <v>30</v>
      </c>
      <c r="E252" s="28" t="s">
        <v>30</v>
      </c>
      <c r="F252" s="28" t="s">
        <v>30</v>
      </c>
      <c r="G252" s="28" t="s">
        <v>30</v>
      </c>
      <c r="H252" s="28" t="s">
        <v>30</v>
      </c>
      <c r="I252" s="28" t="s">
        <v>30</v>
      </c>
      <c r="J252" s="28" t="s">
        <v>30</v>
      </c>
      <c r="K252" s="28" t="s">
        <v>30</v>
      </c>
      <c r="L252" s="28" t="s">
        <v>30</v>
      </c>
      <c r="M252" s="28" t="s">
        <v>30</v>
      </c>
      <c r="N252" s="28" t="s">
        <v>30</v>
      </c>
      <c r="O252" s="28" t="s">
        <v>30</v>
      </c>
      <c r="P252" s="28" t="s">
        <v>30</v>
      </c>
      <c r="Q252" s="28" t="s">
        <v>30</v>
      </c>
      <c r="R252" s="28" t="s">
        <v>30</v>
      </c>
      <c r="S252" s="28" t="s">
        <v>30</v>
      </c>
      <c r="T252" s="28" t="s">
        <v>30</v>
      </c>
      <c r="U252" s="28" t="s">
        <v>30</v>
      </c>
      <c r="V252" s="28" t="s">
        <v>30</v>
      </c>
      <c r="W252" s="28" t="s">
        <v>30</v>
      </c>
      <c r="X252" s="28" t="s">
        <v>30</v>
      </c>
      <c r="Y252" s="28" t="s">
        <v>30</v>
      </c>
      <c r="Z252" s="28" t="s">
        <v>30</v>
      </c>
      <c r="AA252" s="28" t="s">
        <v>30</v>
      </c>
      <c r="AB252" s="28" t="s">
        <v>30</v>
      </c>
      <c r="AC252" s="28" t="s">
        <v>30</v>
      </c>
      <c r="AD252" s="28" t="s">
        <v>30</v>
      </c>
      <c r="AE252" s="28" t="s">
        <v>30</v>
      </c>
      <c r="AF252" s="28" t="s">
        <v>30</v>
      </c>
      <c r="AG252" s="28" t="s">
        <v>30</v>
      </c>
      <c r="AH252" s="28" t="s">
        <v>30</v>
      </c>
      <c r="AI252" s="28" t="s">
        <v>30</v>
      </c>
      <c r="AJ252" s="28" t="s">
        <v>30</v>
      </c>
      <c r="AK252" s="28" t="s">
        <v>30</v>
      </c>
      <c r="AL252" s="28" t="s">
        <v>30</v>
      </c>
      <c r="AM252" s="28" t="s">
        <v>30</v>
      </c>
      <c r="AN252" s="28" t="s">
        <v>30</v>
      </c>
      <c r="AO252" s="28" t="s">
        <v>30</v>
      </c>
      <c r="AP252" s="28" t="s">
        <v>30</v>
      </c>
      <c r="AQ252" s="28" t="s">
        <v>30</v>
      </c>
      <c r="AR252" s="28" t="s">
        <v>30</v>
      </c>
      <c r="AS252" s="28" t="s">
        <v>30</v>
      </c>
      <c r="AT252" s="28" t="s">
        <v>30</v>
      </c>
      <c r="AU252" s="28" t="s">
        <v>30</v>
      </c>
      <c r="AV252" s="28" t="s">
        <v>30</v>
      </c>
      <c r="AW252" s="28" t="s">
        <v>30</v>
      </c>
      <c r="AX252" s="28" t="s">
        <v>30</v>
      </c>
      <c r="AY252" s="28" t="s">
        <v>30</v>
      </c>
      <c r="AZ252" s="28" t="s">
        <v>30</v>
      </c>
      <c r="BA252" s="28" t="s">
        <v>30</v>
      </c>
      <c r="BB252" s="28" t="s">
        <v>30</v>
      </c>
      <c r="BC252" s="28" t="s">
        <v>30</v>
      </c>
      <c r="BD252" s="28" t="s">
        <v>30</v>
      </c>
      <c r="BE252" s="28" t="s">
        <v>30</v>
      </c>
      <c r="BF252" s="28" t="s">
        <v>30</v>
      </c>
      <c r="BG252" s="28" t="s">
        <v>30</v>
      </c>
      <c r="BH252" s="28" t="s">
        <v>30</v>
      </c>
      <c r="BI252" s="28" t="s">
        <v>30</v>
      </c>
      <c r="BJ252" s="28" t="s">
        <v>30</v>
      </c>
      <c r="BK252" s="28" t="s">
        <v>30</v>
      </c>
      <c r="BL252" s="28" t="s">
        <v>30</v>
      </c>
      <c r="BM252" s="28" t="s">
        <v>30</v>
      </c>
      <c r="BN252" s="28" t="s">
        <v>30</v>
      </c>
      <c r="BO252" s="28" t="s">
        <v>30</v>
      </c>
      <c r="BP252" s="28" t="s">
        <v>30</v>
      </c>
      <c r="BQ252" s="28" t="s">
        <v>30</v>
      </c>
      <c r="BR252" s="28" t="s">
        <v>30</v>
      </c>
      <c r="BS252" s="28" t="s">
        <v>30</v>
      </c>
      <c r="BT252" s="28" t="s">
        <v>30</v>
      </c>
      <c r="BU252" s="28" t="s">
        <v>30</v>
      </c>
      <c r="BV252" s="28" t="s">
        <v>30</v>
      </c>
      <c r="BW252" s="28" t="s">
        <v>30</v>
      </c>
      <c r="BX252" s="28" t="s">
        <v>30</v>
      </c>
      <c r="BY252" s="28" t="s">
        <v>30</v>
      </c>
    </row>
    <row r="253" spans="1:122" outlineLevel="1">
      <c r="B253" s="25" t="s">
        <v>860</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row>
    <row r="254" spans="1:122" outlineLevel="1">
      <c r="B254" s="25" t="s">
        <v>861</v>
      </c>
      <c r="C254" s="27">
        <f>C253</f>
        <v>0</v>
      </c>
      <c r="D254" s="27">
        <f t="shared" ref="D254:R256" si="90">D253</f>
        <v>0</v>
      </c>
      <c r="E254" s="27">
        <f t="shared" si="90"/>
        <v>0</v>
      </c>
      <c r="F254" s="27">
        <f t="shared" si="90"/>
        <v>0</v>
      </c>
      <c r="G254" s="27">
        <f t="shared" si="90"/>
        <v>0</v>
      </c>
      <c r="H254" s="27">
        <f t="shared" si="90"/>
        <v>0</v>
      </c>
      <c r="I254" s="27">
        <f t="shared" si="90"/>
        <v>0</v>
      </c>
      <c r="J254" s="27">
        <f t="shared" si="90"/>
        <v>0</v>
      </c>
      <c r="K254" s="27">
        <f t="shared" si="90"/>
        <v>0</v>
      </c>
      <c r="L254" s="27">
        <f t="shared" si="90"/>
        <v>0</v>
      </c>
      <c r="M254" s="27">
        <f t="shared" si="90"/>
        <v>0</v>
      </c>
      <c r="N254" s="27">
        <f t="shared" si="90"/>
        <v>0</v>
      </c>
      <c r="O254" s="27">
        <f t="shared" si="90"/>
        <v>0</v>
      </c>
      <c r="P254" s="27">
        <f t="shared" si="90"/>
        <v>0</v>
      </c>
      <c r="Q254" s="27">
        <f t="shared" si="90"/>
        <v>0</v>
      </c>
      <c r="R254" s="27">
        <f>R253</f>
        <v>0</v>
      </c>
      <c r="S254" s="27">
        <f t="shared" ref="S254:AG256" si="91">S253</f>
        <v>0</v>
      </c>
      <c r="T254" s="27">
        <f t="shared" si="91"/>
        <v>0</v>
      </c>
      <c r="U254" s="27">
        <f t="shared" si="91"/>
        <v>0</v>
      </c>
      <c r="V254" s="27">
        <f t="shared" si="91"/>
        <v>0</v>
      </c>
      <c r="W254" s="27">
        <f t="shared" si="91"/>
        <v>0</v>
      </c>
      <c r="X254" s="27">
        <f t="shared" si="91"/>
        <v>0</v>
      </c>
      <c r="Y254" s="27">
        <f t="shared" si="91"/>
        <v>0</v>
      </c>
      <c r="Z254" s="27">
        <f t="shared" si="91"/>
        <v>0</v>
      </c>
      <c r="AA254" s="27">
        <f t="shared" si="91"/>
        <v>0</v>
      </c>
      <c r="AB254" s="27">
        <f t="shared" si="91"/>
        <v>0</v>
      </c>
      <c r="AC254" s="27">
        <f t="shared" si="91"/>
        <v>0</v>
      </c>
      <c r="AD254" s="27">
        <f t="shared" si="91"/>
        <v>0</v>
      </c>
      <c r="AE254" s="27">
        <f t="shared" si="91"/>
        <v>0</v>
      </c>
      <c r="AF254" s="27">
        <f t="shared" si="91"/>
        <v>0</v>
      </c>
      <c r="AG254" s="27">
        <f>AG253</f>
        <v>0</v>
      </c>
      <c r="AH254" s="27">
        <f t="shared" ref="AH254:AV256" si="92">AH253</f>
        <v>0</v>
      </c>
      <c r="AI254" s="27">
        <f t="shared" si="92"/>
        <v>0</v>
      </c>
      <c r="AJ254" s="27">
        <f t="shared" si="92"/>
        <v>0</v>
      </c>
      <c r="AK254" s="27">
        <f t="shared" si="92"/>
        <v>0</v>
      </c>
      <c r="AL254" s="27">
        <f t="shared" si="92"/>
        <v>0</v>
      </c>
      <c r="AM254" s="27">
        <f t="shared" si="92"/>
        <v>0</v>
      </c>
      <c r="AN254" s="27">
        <f t="shared" si="92"/>
        <v>0</v>
      </c>
      <c r="AO254" s="27">
        <f t="shared" si="92"/>
        <v>0</v>
      </c>
      <c r="AP254" s="27">
        <f t="shared" si="92"/>
        <v>0</v>
      </c>
      <c r="AQ254" s="27">
        <f t="shared" si="92"/>
        <v>0</v>
      </c>
      <c r="AR254" s="27">
        <f t="shared" si="92"/>
        <v>0</v>
      </c>
      <c r="AS254" s="27">
        <f t="shared" si="92"/>
        <v>0</v>
      </c>
      <c r="AT254" s="27">
        <f t="shared" si="92"/>
        <v>0</v>
      </c>
      <c r="AU254" s="27">
        <f t="shared" si="92"/>
        <v>0</v>
      </c>
      <c r="AV254" s="27">
        <f>AV253</f>
        <v>0</v>
      </c>
      <c r="AW254" s="27">
        <f t="shared" ref="AW254:BJ254" si="93">AW253</f>
        <v>0</v>
      </c>
      <c r="AX254" s="27">
        <f t="shared" si="93"/>
        <v>0</v>
      </c>
      <c r="AY254" s="27">
        <f t="shared" si="93"/>
        <v>0</v>
      </c>
      <c r="AZ254" s="27">
        <f t="shared" si="93"/>
        <v>0</v>
      </c>
      <c r="BA254" s="27">
        <f t="shared" si="93"/>
        <v>0</v>
      </c>
      <c r="BB254" s="27">
        <f t="shared" si="93"/>
        <v>0</v>
      </c>
      <c r="BC254" s="27">
        <f t="shared" si="93"/>
        <v>0</v>
      </c>
      <c r="BD254" s="27">
        <f t="shared" si="93"/>
        <v>0</v>
      </c>
      <c r="BE254" s="27">
        <f t="shared" si="93"/>
        <v>0</v>
      </c>
      <c r="BF254" s="27">
        <f t="shared" si="93"/>
        <v>0</v>
      </c>
      <c r="BG254" s="27">
        <f t="shared" si="93"/>
        <v>0</v>
      </c>
      <c r="BH254" s="27">
        <f t="shared" si="93"/>
        <v>0</v>
      </c>
      <c r="BI254" s="27">
        <f t="shared" si="93"/>
        <v>0</v>
      </c>
      <c r="BJ254" s="27">
        <f t="shared" si="93"/>
        <v>0</v>
      </c>
      <c r="BK254" s="27">
        <f>BK253</f>
        <v>0</v>
      </c>
      <c r="BL254" s="27">
        <f t="shared" ref="BL254:BY254" si="94">BL253</f>
        <v>0</v>
      </c>
      <c r="BM254" s="27">
        <f t="shared" si="94"/>
        <v>0</v>
      </c>
      <c r="BN254" s="27">
        <f t="shared" si="94"/>
        <v>0</v>
      </c>
      <c r="BO254" s="27">
        <f t="shared" si="94"/>
        <v>0</v>
      </c>
      <c r="BP254" s="27">
        <f t="shared" si="94"/>
        <v>0</v>
      </c>
      <c r="BQ254" s="27">
        <f t="shared" si="94"/>
        <v>0</v>
      </c>
      <c r="BR254" s="27">
        <f t="shared" si="94"/>
        <v>0</v>
      </c>
      <c r="BS254" s="27">
        <f t="shared" si="94"/>
        <v>0</v>
      </c>
      <c r="BT254" s="27">
        <f t="shared" si="94"/>
        <v>0</v>
      </c>
      <c r="BU254" s="27">
        <f t="shared" si="94"/>
        <v>0</v>
      </c>
      <c r="BV254" s="27">
        <f t="shared" si="94"/>
        <v>0</v>
      </c>
      <c r="BW254" s="27">
        <f t="shared" si="94"/>
        <v>0</v>
      </c>
      <c r="BX254" s="27">
        <f t="shared" si="94"/>
        <v>0</v>
      </c>
      <c r="BY254" s="27">
        <f t="shared" si="94"/>
        <v>0</v>
      </c>
    </row>
    <row r="255" spans="1:122" outlineLevel="1">
      <c r="B255" s="25" t="s">
        <v>862</v>
      </c>
      <c r="C255" s="27">
        <f>C254</f>
        <v>0</v>
      </c>
      <c r="D255" s="27">
        <f t="shared" si="90"/>
        <v>0</v>
      </c>
      <c r="E255" s="27">
        <f t="shared" si="90"/>
        <v>0</v>
      </c>
      <c r="F255" s="27">
        <f t="shared" si="90"/>
        <v>0</v>
      </c>
      <c r="G255" s="27">
        <f t="shared" si="90"/>
        <v>0</v>
      </c>
      <c r="H255" s="27">
        <f t="shared" si="90"/>
        <v>0</v>
      </c>
      <c r="I255" s="27">
        <f t="shared" si="90"/>
        <v>0</v>
      </c>
      <c r="J255" s="27">
        <f t="shared" si="90"/>
        <v>0</v>
      </c>
      <c r="K255" s="27">
        <f t="shared" si="90"/>
        <v>0</v>
      </c>
      <c r="L255" s="27">
        <f t="shared" si="90"/>
        <v>0</v>
      </c>
      <c r="M255" s="27">
        <f t="shared" si="90"/>
        <v>0</v>
      </c>
      <c r="N255" s="27">
        <f t="shared" si="90"/>
        <v>0</v>
      </c>
      <c r="O255" s="27">
        <f t="shared" si="90"/>
        <v>0</v>
      </c>
      <c r="P255" s="27">
        <f t="shared" si="90"/>
        <v>0</v>
      </c>
      <c r="Q255" s="27">
        <f t="shared" si="90"/>
        <v>0</v>
      </c>
      <c r="R255" s="27">
        <f t="shared" si="90"/>
        <v>0</v>
      </c>
      <c r="S255" s="27">
        <f t="shared" si="91"/>
        <v>0</v>
      </c>
      <c r="T255" s="27">
        <f t="shared" si="91"/>
        <v>0</v>
      </c>
      <c r="U255" s="27">
        <f t="shared" si="91"/>
        <v>0</v>
      </c>
      <c r="V255" s="27">
        <f t="shared" si="91"/>
        <v>0</v>
      </c>
      <c r="W255" s="27">
        <f t="shared" si="91"/>
        <v>0</v>
      </c>
      <c r="X255" s="27">
        <f t="shared" si="91"/>
        <v>0</v>
      </c>
      <c r="Y255" s="27">
        <f t="shared" si="91"/>
        <v>0</v>
      </c>
      <c r="Z255" s="27">
        <f t="shared" si="91"/>
        <v>0</v>
      </c>
      <c r="AA255" s="27">
        <f t="shared" si="91"/>
        <v>0</v>
      </c>
      <c r="AB255" s="27">
        <f t="shared" si="91"/>
        <v>0</v>
      </c>
      <c r="AC255" s="27">
        <f t="shared" si="91"/>
        <v>0</v>
      </c>
      <c r="AD255" s="27">
        <f t="shared" si="91"/>
        <v>0</v>
      </c>
      <c r="AE255" s="27">
        <f t="shared" si="91"/>
        <v>0</v>
      </c>
      <c r="AF255" s="27">
        <f t="shared" si="91"/>
        <v>0</v>
      </c>
      <c r="AG255" s="27">
        <f t="shared" si="91"/>
        <v>0</v>
      </c>
      <c r="AH255" s="27">
        <f t="shared" si="92"/>
        <v>0</v>
      </c>
      <c r="AI255" s="27">
        <f t="shared" si="92"/>
        <v>0</v>
      </c>
      <c r="AJ255" s="27">
        <f t="shared" si="92"/>
        <v>0</v>
      </c>
      <c r="AK255" s="27">
        <f t="shared" si="92"/>
        <v>0</v>
      </c>
      <c r="AL255" s="27">
        <f t="shared" si="92"/>
        <v>0</v>
      </c>
      <c r="AM255" s="27">
        <f t="shared" si="92"/>
        <v>0</v>
      </c>
      <c r="AN255" s="27">
        <f t="shared" si="92"/>
        <v>0</v>
      </c>
      <c r="AO255" s="27">
        <f t="shared" si="92"/>
        <v>0</v>
      </c>
      <c r="AP255" s="27">
        <f t="shared" si="92"/>
        <v>0</v>
      </c>
      <c r="AQ255" s="27">
        <f t="shared" si="92"/>
        <v>0</v>
      </c>
      <c r="AR255" s="27">
        <f t="shared" si="92"/>
        <v>0</v>
      </c>
      <c r="AS255" s="27">
        <f t="shared" si="92"/>
        <v>0</v>
      </c>
      <c r="AT255" s="27">
        <f t="shared" si="92"/>
        <v>0</v>
      </c>
      <c r="AU255" s="27">
        <f t="shared" si="92"/>
        <v>0</v>
      </c>
      <c r="AV255" s="27">
        <f t="shared" si="92"/>
        <v>0</v>
      </c>
      <c r="AW255" s="27">
        <f t="shared" ref="AW255:BY255" si="95">AW254</f>
        <v>0</v>
      </c>
      <c r="AX255" s="27">
        <f t="shared" si="95"/>
        <v>0</v>
      </c>
      <c r="AY255" s="27">
        <f t="shared" si="95"/>
        <v>0</v>
      </c>
      <c r="AZ255" s="27">
        <f t="shared" si="95"/>
        <v>0</v>
      </c>
      <c r="BA255" s="27">
        <f t="shared" si="95"/>
        <v>0</v>
      </c>
      <c r="BB255" s="27">
        <f t="shared" si="95"/>
        <v>0</v>
      </c>
      <c r="BC255" s="27">
        <f t="shared" si="95"/>
        <v>0</v>
      </c>
      <c r="BD255" s="27">
        <f t="shared" si="95"/>
        <v>0</v>
      </c>
      <c r="BE255" s="27">
        <f t="shared" si="95"/>
        <v>0</v>
      </c>
      <c r="BF255" s="27">
        <f t="shared" si="95"/>
        <v>0</v>
      </c>
      <c r="BG255" s="27">
        <f t="shared" si="95"/>
        <v>0</v>
      </c>
      <c r="BH255" s="27">
        <f t="shared" si="95"/>
        <v>0</v>
      </c>
      <c r="BI255" s="27">
        <f t="shared" si="95"/>
        <v>0</v>
      </c>
      <c r="BJ255" s="27">
        <f t="shared" si="95"/>
        <v>0</v>
      </c>
      <c r="BK255" s="27">
        <f t="shared" si="95"/>
        <v>0</v>
      </c>
      <c r="BL255" s="27">
        <f t="shared" si="95"/>
        <v>0</v>
      </c>
      <c r="BM255" s="27">
        <f t="shared" si="95"/>
        <v>0</v>
      </c>
      <c r="BN255" s="27">
        <f t="shared" si="95"/>
        <v>0</v>
      </c>
      <c r="BO255" s="27">
        <f t="shared" si="95"/>
        <v>0</v>
      </c>
      <c r="BP255" s="27">
        <f t="shared" si="95"/>
        <v>0</v>
      </c>
      <c r="BQ255" s="27">
        <f t="shared" si="95"/>
        <v>0</v>
      </c>
      <c r="BR255" s="27">
        <f t="shared" si="95"/>
        <v>0</v>
      </c>
      <c r="BS255" s="27">
        <f t="shared" si="95"/>
        <v>0</v>
      </c>
      <c r="BT255" s="27">
        <f t="shared" si="95"/>
        <v>0</v>
      </c>
      <c r="BU255" s="27">
        <f t="shared" si="95"/>
        <v>0</v>
      </c>
      <c r="BV255" s="27">
        <f t="shared" si="95"/>
        <v>0</v>
      </c>
      <c r="BW255" s="27">
        <f t="shared" si="95"/>
        <v>0</v>
      </c>
      <c r="BX255" s="27">
        <f t="shared" si="95"/>
        <v>0</v>
      </c>
      <c r="BY255" s="27">
        <f t="shared" si="95"/>
        <v>0</v>
      </c>
    </row>
    <row r="256" spans="1:122" outlineLevel="1">
      <c r="B256" s="25" t="s">
        <v>863</v>
      </c>
      <c r="C256" s="27">
        <f>C255</f>
        <v>0</v>
      </c>
      <c r="D256" s="27">
        <f t="shared" si="90"/>
        <v>0</v>
      </c>
      <c r="E256" s="27">
        <f t="shared" si="90"/>
        <v>0</v>
      </c>
      <c r="F256" s="27">
        <f t="shared" si="90"/>
        <v>0</v>
      </c>
      <c r="G256" s="27">
        <f t="shared" si="90"/>
        <v>0</v>
      </c>
      <c r="H256" s="27">
        <f t="shared" si="90"/>
        <v>0</v>
      </c>
      <c r="I256" s="27">
        <f t="shared" si="90"/>
        <v>0</v>
      </c>
      <c r="J256" s="27">
        <f t="shared" si="90"/>
        <v>0</v>
      </c>
      <c r="K256" s="27">
        <f t="shared" si="90"/>
        <v>0</v>
      </c>
      <c r="L256" s="27">
        <f t="shared" si="90"/>
        <v>0</v>
      </c>
      <c r="M256" s="27">
        <f t="shared" si="90"/>
        <v>0</v>
      </c>
      <c r="N256" s="27">
        <f t="shared" si="90"/>
        <v>0</v>
      </c>
      <c r="O256" s="27">
        <f t="shared" si="90"/>
        <v>0</v>
      </c>
      <c r="P256" s="27">
        <f t="shared" si="90"/>
        <v>0</v>
      </c>
      <c r="Q256" s="27">
        <f t="shared" si="90"/>
        <v>0</v>
      </c>
      <c r="R256" s="27">
        <f t="shared" si="90"/>
        <v>0</v>
      </c>
      <c r="S256" s="27">
        <f t="shared" si="91"/>
        <v>0</v>
      </c>
      <c r="T256" s="27">
        <f t="shared" si="91"/>
        <v>0</v>
      </c>
      <c r="U256" s="27">
        <f t="shared" si="91"/>
        <v>0</v>
      </c>
      <c r="V256" s="27">
        <f t="shared" si="91"/>
        <v>0</v>
      </c>
      <c r="W256" s="27">
        <f t="shared" si="91"/>
        <v>0</v>
      </c>
      <c r="X256" s="27">
        <f t="shared" si="91"/>
        <v>0</v>
      </c>
      <c r="Y256" s="27">
        <f t="shared" si="91"/>
        <v>0</v>
      </c>
      <c r="Z256" s="27">
        <f t="shared" si="91"/>
        <v>0</v>
      </c>
      <c r="AA256" s="27">
        <f t="shared" si="91"/>
        <v>0</v>
      </c>
      <c r="AB256" s="27">
        <f t="shared" si="91"/>
        <v>0</v>
      </c>
      <c r="AC256" s="27">
        <f t="shared" si="91"/>
        <v>0</v>
      </c>
      <c r="AD256" s="27">
        <f t="shared" si="91"/>
        <v>0</v>
      </c>
      <c r="AE256" s="27">
        <f t="shared" si="91"/>
        <v>0</v>
      </c>
      <c r="AF256" s="27">
        <f t="shared" si="91"/>
        <v>0</v>
      </c>
      <c r="AG256" s="27">
        <f t="shared" si="91"/>
        <v>0</v>
      </c>
      <c r="AH256" s="27">
        <f t="shared" si="92"/>
        <v>0</v>
      </c>
      <c r="AI256" s="27">
        <f t="shared" si="92"/>
        <v>0</v>
      </c>
      <c r="AJ256" s="27">
        <f t="shared" si="92"/>
        <v>0</v>
      </c>
      <c r="AK256" s="27">
        <f t="shared" si="92"/>
        <v>0</v>
      </c>
      <c r="AL256" s="27">
        <f t="shared" si="92"/>
        <v>0</v>
      </c>
      <c r="AM256" s="27">
        <f t="shared" si="92"/>
        <v>0</v>
      </c>
      <c r="AN256" s="27">
        <f t="shared" si="92"/>
        <v>0</v>
      </c>
      <c r="AO256" s="27">
        <f t="shared" si="92"/>
        <v>0</v>
      </c>
      <c r="AP256" s="27">
        <f t="shared" si="92"/>
        <v>0</v>
      </c>
      <c r="AQ256" s="27">
        <f t="shared" si="92"/>
        <v>0</v>
      </c>
      <c r="AR256" s="27">
        <f t="shared" si="92"/>
        <v>0</v>
      </c>
      <c r="AS256" s="27">
        <f t="shared" si="92"/>
        <v>0</v>
      </c>
      <c r="AT256" s="27">
        <f t="shared" si="92"/>
        <v>0</v>
      </c>
      <c r="AU256" s="27">
        <f t="shared" si="92"/>
        <v>0</v>
      </c>
      <c r="AV256" s="27">
        <f t="shared" si="92"/>
        <v>0</v>
      </c>
      <c r="AW256" s="27">
        <f t="shared" ref="AW256:BY256" si="96">AW255</f>
        <v>0</v>
      </c>
      <c r="AX256" s="27">
        <f t="shared" si="96"/>
        <v>0</v>
      </c>
      <c r="AY256" s="27">
        <f t="shared" si="96"/>
        <v>0</v>
      </c>
      <c r="AZ256" s="27">
        <f t="shared" si="96"/>
        <v>0</v>
      </c>
      <c r="BA256" s="27">
        <f t="shared" si="96"/>
        <v>0</v>
      </c>
      <c r="BB256" s="27">
        <f t="shared" si="96"/>
        <v>0</v>
      </c>
      <c r="BC256" s="27">
        <f t="shared" si="96"/>
        <v>0</v>
      </c>
      <c r="BD256" s="27">
        <f t="shared" si="96"/>
        <v>0</v>
      </c>
      <c r="BE256" s="27">
        <f t="shared" si="96"/>
        <v>0</v>
      </c>
      <c r="BF256" s="27">
        <f t="shared" si="96"/>
        <v>0</v>
      </c>
      <c r="BG256" s="27">
        <f t="shared" si="96"/>
        <v>0</v>
      </c>
      <c r="BH256" s="27">
        <f t="shared" si="96"/>
        <v>0</v>
      </c>
      <c r="BI256" s="27">
        <f t="shared" si="96"/>
        <v>0</v>
      </c>
      <c r="BJ256" s="27">
        <f t="shared" si="96"/>
        <v>0</v>
      </c>
      <c r="BK256" s="27">
        <f t="shared" si="96"/>
        <v>0</v>
      </c>
      <c r="BL256" s="27">
        <f t="shared" si="96"/>
        <v>0</v>
      </c>
      <c r="BM256" s="27">
        <f t="shared" si="96"/>
        <v>0</v>
      </c>
      <c r="BN256" s="27">
        <f t="shared" si="96"/>
        <v>0</v>
      </c>
      <c r="BO256" s="27">
        <f t="shared" si="96"/>
        <v>0</v>
      </c>
      <c r="BP256" s="27">
        <f t="shared" si="96"/>
        <v>0</v>
      </c>
      <c r="BQ256" s="27">
        <f t="shared" si="96"/>
        <v>0</v>
      </c>
      <c r="BR256" s="27">
        <f t="shared" si="96"/>
        <v>0</v>
      </c>
      <c r="BS256" s="27">
        <f t="shared" si="96"/>
        <v>0</v>
      </c>
      <c r="BT256" s="27">
        <f t="shared" si="96"/>
        <v>0</v>
      </c>
      <c r="BU256" s="27">
        <f t="shared" si="96"/>
        <v>0</v>
      </c>
      <c r="BV256" s="27">
        <f t="shared" si="96"/>
        <v>0</v>
      </c>
      <c r="BW256" s="27">
        <f t="shared" si="96"/>
        <v>0</v>
      </c>
      <c r="BX256" s="27">
        <f t="shared" si="96"/>
        <v>0</v>
      </c>
      <c r="BY256" s="27">
        <f t="shared" si="96"/>
        <v>0</v>
      </c>
    </row>
    <row r="257" spans="2:77" outlineLevel="1">
      <c r="B257" s="25" t="s">
        <v>859</v>
      </c>
      <c r="C257" s="28" t="s">
        <v>30</v>
      </c>
      <c r="D257" s="28" t="s">
        <v>30</v>
      </c>
      <c r="E257" s="28" t="s">
        <v>30</v>
      </c>
      <c r="F257" s="28" t="s">
        <v>30</v>
      </c>
      <c r="G257" s="28" t="s">
        <v>30</v>
      </c>
      <c r="H257" s="28" t="s">
        <v>30</v>
      </c>
      <c r="I257" s="28" t="s">
        <v>30</v>
      </c>
      <c r="J257" s="28" t="s">
        <v>30</v>
      </c>
      <c r="K257" s="28" t="s">
        <v>30</v>
      </c>
      <c r="L257" s="28" t="s">
        <v>30</v>
      </c>
      <c r="M257" s="28" t="s">
        <v>30</v>
      </c>
      <c r="N257" s="28" t="s">
        <v>30</v>
      </c>
      <c r="O257" s="28" t="s">
        <v>30</v>
      </c>
      <c r="P257" s="28" t="s">
        <v>30</v>
      </c>
      <c r="Q257" s="28" t="s">
        <v>30</v>
      </c>
      <c r="R257" s="28" t="s">
        <v>30</v>
      </c>
      <c r="S257" s="28" t="s">
        <v>30</v>
      </c>
      <c r="T257" s="28" t="s">
        <v>30</v>
      </c>
      <c r="U257" s="28" t="s">
        <v>30</v>
      </c>
      <c r="V257" s="28" t="s">
        <v>30</v>
      </c>
      <c r="W257" s="28" t="s">
        <v>30</v>
      </c>
      <c r="X257" s="28" t="s">
        <v>30</v>
      </c>
      <c r="Y257" s="28" t="s">
        <v>30</v>
      </c>
      <c r="Z257" s="28" t="s">
        <v>30</v>
      </c>
      <c r="AA257" s="28" t="s">
        <v>30</v>
      </c>
      <c r="AB257" s="28" t="s">
        <v>30</v>
      </c>
      <c r="AC257" s="28" t="s">
        <v>30</v>
      </c>
      <c r="AD257" s="28" t="s">
        <v>30</v>
      </c>
      <c r="AE257" s="28" t="s">
        <v>30</v>
      </c>
      <c r="AF257" s="28" t="s">
        <v>30</v>
      </c>
      <c r="AG257" s="28" t="s">
        <v>30</v>
      </c>
      <c r="AH257" s="28" t="s">
        <v>30</v>
      </c>
      <c r="AI257" s="28" t="s">
        <v>30</v>
      </c>
      <c r="AJ257" s="28" t="s">
        <v>30</v>
      </c>
      <c r="AK257" s="28" t="s">
        <v>30</v>
      </c>
      <c r="AL257" s="28" t="s">
        <v>30</v>
      </c>
      <c r="AM257" s="28" t="s">
        <v>30</v>
      </c>
      <c r="AN257" s="28" t="s">
        <v>30</v>
      </c>
      <c r="AO257" s="28" t="s">
        <v>30</v>
      </c>
      <c r="AP257" s="28" t="s">
        <v>30</v>
      </c>
      <c r="AQ257" s="28" t="s">
        <v>30</v>
      </c>
      <c r="AR257" s="28" t="s">
        <v>30</v>
      </c>
      <c r="AS257" s="28" t="s">
        <v>30</v>
      </c>
      <c r="AT257" s="28" t="s">
        <v>30</v>
      </c>
      <c r="AU257" s="28" t="s">
        <v>30</v>
      </c>
      <c r="AV257" s="28" t="s">
        <v>30</v>
      </c>
      <c r="AW257" s="28" t="s">
        <v>30</v>
      </c>
      <c r="AX257" s="28" t="s">
        <v>30</v>
      </c>
      <c r="AY257" s="28" t="s">
        <v>30</v>
      </c>
      <c r="AZ257" s="28" t="s">
        <v>30</v>
      </c>
      <c r="BA257" s="28" t="s">
        <v>30</v>
      </c>
      <c r="BB257" s="28" t="s">
        <v>30</v>
      </c>
      <c r="BC257" s="28" t="s">
        <v>30</v>
      </c>
      <c r="BD257" s="28" t="s">
        <v>30</v>
      </c>
      <c r="BE257" s="28" t="s">
        <v>30</v>
      </c>
      <c r="BF257" s="28" t="s">
        <v>30</v>
      </c>
      <c r="BG257" s="28" t="s">
        <v>30</v>
      </c>
      <c r="BH257" s="28" t="s">
        <v>30</v>
      </c>
      <c r="BI257" s="28" t="s">
        <v>30</v>
      </c>
      <c r="BJ257" s="28" t="s">
        <v>30</v>
      </c>
      <c r="BK257" s="28" t="s">
        <v>30</v>
      </c>
      <c r="BL257" s="28" t="s">
        <v>30</v>
      </c>
      <c r="BM257" s="28" t="s">
        <v>30</v>
      </c>
      <c r="BN257" s="28" t="s">
        <v>30</v>
      </c>
      <c r="BO257" s="28" t="s">
        <v>30</v>
      </c>
      <c r="BP257" s="28" t="s">
        <v>30</v>
      </c>
      <c r="BQ257" s="28" t="s">
        <v>30</v>
      </c>
      <c r="BR257" s="28" t="s">
        <v>30</v>
      </c>
      <c r="BS257" s="28" t="s">
        <v>30</v>
      </c>
      <c r="BT257" s="28" t="s">
        <v>30</v>
      </c>
      <c r="BU257" s="28" t="s">
        <v>30</v>
      </c>
      <c r="BV257" s="28" t="s">
        <v>30</v>
      </c>
      <c r="BW257" s="28" t="s">
        <v>30</v>
      </c>
      <c r="BX257" s="28" t="s">
        <v>30</v>
      </c>
      <c r="BY257" s="28" t="s">
        <v>30</v>
      </c>
    </row>
    <row r="258" spans="2:77" outlineLevel="1">
      <c r="B258" s="25" t="s">
        <v>866</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row>
    <row r="259" spans="2:77" outlineLevel="1">
      <c r="B259" s="25" t="s">
        <v>861</v>
      </c>
      <c r="C259" s="27">
        <f t="shared" ref="C259:AU261" si="97">C258</f>
        <v>0</v>
      </c>
      <c r="D259" s="27">
        <f t="shared" si="97"/>
        <v>0</v>
      </c>
      <c r="E259" s="27">
        <f t="shared" si="97"/>
        <v>0</v>
      </c>
      <c r="F259" s="27">
        <f t="shared" si="97"/>
        <v>0</v>
      </c>
      <c r="G259" s="27">
        <f t="shared" si="97"/>
        <v>0</v>
      </c>
      <c r="H259" s="27">
        <f t="shared" si="97"/>
        <v>0</v>
      </c>
      <c r="I259" s="27">
        <f t="shared" si="97"/>
        <v>0</v>
      </c>
      <c r="J259" s="27">
        <f t="shared" si="97"/>
        <v>0</v>
      </c>
      <c r="K259" s="27">
        <f t="shared" si="97"/>
        <v>0</v>
      </c>
      <c r="L259" s="27">
        <f t="shared" si="97"/>
        <v>0</v>
      </c>
      <c r="M259" s="27">
        <f t="shared" si="97"/>
        <v>0</v>
      </c>
      <c r="N259" s="27">
        <f t="shared" si="97"/>
        <v>0</v>
      </c>
      <c r="O259" s="27">
        <f t="shared" si="97"/>
        <v>0</v>
      </c>
      <c r="P259" s="27">
        <f t="shared" si="97"/>
        <v>0</v>
      </c>
      <c r="Q259" s="27">
        <f t="shared" si="97"/>
        <v>0</v>
      </c>
      <c r="R259" s="27">
        <f t="shared" si="97"/>
        <v>0</v>
      </c>
      <c r="S259" s="27">
        <f t="shared" si="97"/>
        <v>0</v>
      </c>
      <c r="T259" s="27">
        <f t="shared" si="97"/>
        <v>0</v>
      </c>
      <c r="U259" s="27">
        <f t="shared" si="97"/>
        <v>0</v>
      </c>
      <c r="V259" s="27">
        <f t="shared" si="97"/>
        <v>0</v>
      </c>
      <c r="W259" s="27">
        <f t="shared" si="97"/>
        <v>0</v>
      </c>
      <c r="X259" s="27">
        <f t="shared" si="97"/>
        <v>0</v>
      </c>
      <c r="Y259" s="27">
        <f t="shared" si="97"/>
        <v>0</v>
      </c>
      <c r="Z259" s="27">
        <f t="shared" si="97"/>
        <v>0</v>
      </c>
      <c r="AA259" s="27">
        <f t="shared" si="97"/>
        <v>0</v>
      </c>
      <c r="AB259" s="27">
        <f t="shared" si="97"/>
        <v>0</v>
      </c>
      <c r="AC259" s="27">
        <f t="shared" si="97"/>
        <v>0</v>
      </c>
      <c r="AD259" s="27">
        <f t="shared" si="97"/>
        <v>0</v>
      </c>
      <c r="AE259" s="27">
        <f t="shared" si="97"/>
        <v>0</v>
      </c>
      <c r="AF259" s="27">
        <f t="shared" si="97"/>
        <v>0</v>
      </c>
      <c r="AG259" s="27">
        <f t="shared" si="97"/>
        <v>0</v>
      </c>
      <c r="AH259" s="27">
        <f t="shared" si="97"/>
        <v>0</v>
      </c>
      <c r="AI259" s="27">
        <f t="shared" si="97"/>
        <v>0</v>
      </c>
      <c r="AJ259" s="27">
        <f t="shared" si="97"/>
        <v>0</v>
      </c>
      <c r="AK259" s="27">
        <f t="shared" si="97"/>
        <v>0</v>
      </c>
      <c r="AL259" s="27">
        <f t="shared" si="97"/>
        <v>0</v>
      </c>
      <c r="AM259" s="27">
        <f t="shared" si="97"/>
        <v>0</v>
      </c>
      <c r="AN259" s="27">
        <f t="shared" si="97"/>
        <v>0</v>
      </c>
      <c r="AO259" s="27">
        <f t="shared" si="97"/>
        <v>0</v>
      </c>
      <c r="AP259" s="27">
        <f t="shared" si="97"/>
        <v>0</v>
      </c>
      <c r="AQ259" s="27">
        <f t="shared" si="97"/>
        <v>0</v>
      </c>
      <c r="AR259" s="27">
        <f t="shared" si="97"/>
        <v>0</v>
      </c>
      <c r="AS259" s="27">
        <f t="shared" si="97"/>
        <v>0</v>
      </c>
      <c r="AT259" s="27">
        <f t="shared" si="97"/>
        <v>0</v>
      </c>
      <c r="AU259" s="27">
        <f t="shared" si="97"/>
        <v>0</v>
      </c>
      <c r="AV259" s="27">
        <f t="shared" ref="AV259:BY259" si="98">AV258</f>
        <v>0</v>
      </c>
      <c r="AW259" s="27">
        <f t="shared" si="98"/>
        <v>0</v>
      </c>
      <c r="AX259" s="27">
        <f t="shared" si="98"/>
        <v>0</v>
      </c>
      <c r="AY259" s="27">
        <f t="shared" si="98"/>
        <v>0</v>
      </c>
      <c r="AZ259" s="27">
        <f t="shared" si="98"/>
        <v>0</v>
      </c>
      <c r="BA259" s="27">
        <f t="shared" si="98"/>
        <v>0</v>
      </c>
      <c r="BB259" s="27">
        <f t="shared" si="98"/>
        <v>0</v>
      </c>
      <c r="BC259" s="27">
        <f t="shared" si="98"/>
        <v>0</v>
      </c>
      <c r="BD259" s="27">
        <f t="shared" si="98"/>
        <v>0</v>
      </c>
      <c r="BE259" s="27">
        <f t="shared" si="98"/>
        <v>0</v>
      </c>
      <c r="BF259" s="27">
        <f t="shared" si="98"/>
        <v>0</v>
      </c>
      <c r="BG259" s="27">
        <f t="shared" si="98"/>
        <v>0</v>
      </c>
      <c r="BH259" s="27">
        <f t="shared" si="98"/>
        <v>0</v>
      </c>
      <c r="BI259" s="27">
        <f t="shared" si="98"/>
        <v>0</v>
      </c>
      <c r="BJ259" s="27">
        <f t="shared" si="98"/>
        <v>0</v>
      </c>
      <c r="BK259" s="27">
        <f t="shared" si="98"/>
        <v>0</v>
      </c>
      <c r="BL259" s="27">
        <f t="shared" si="98"/>
        <v>0</v>
      </c>
      <c r="BM259" s="27">
        <f t="shared" si="98"/>
        <v>0</v>
      </c>
      <c r="BN259" s="27">
        <f t="shared" si="98"/>
        <v>0</v>
      </c>
      <c r="BO259" s="27">
        <f t="shared" si="98"/>
        <v>0</v>
      </c>
      <c r="BP259" s="27">
        <f t="shared" si="98"/>
        <v>0</v>
      </c>
      <c r="BQ259" s="27">
        <f t="shared" si="98"/>
        <v>0</v>
      </c>
      <c r="BR259" s="27">
        <f t="shared" si="98"/>
        <v>0</v>
      </c>
      <c r="BS259" s="27">
        <f t="shared" si="98"/>
        <v>0</v>
      </c>
      <c r="BT259" s="27">
        <f t="shared" si="98"/>
        <v>0</v>
      </c>
      <c r="BU259" s="27">
        <f t="shared" si="98"/>
        <v>0</v>
      </c>
      <c r="BV259" s="27">
        <f t="shared" si="98"/>
        <v>0</v>
      </c>
      <c r="BW259" s="27">
        <f t="shared" si="98"/>
        <v>0</v>
      </c>
      <c r="BX259" s="27">
        <f t="shared" si="98"/>
        <v>0</v>
      </c>
      <c r="BY259" s="27">
        <f t="shared" si="98"/>
        <v>0</v>
      </c>
    </row>
    <row r="260" spans="2:77" outlineLevel="1">
      <c r="B260" s="25" t="s">
        <v>862</v>
      </c>
      <c r="C260" s="27">
        <f t="shared" si="97"/>
        <v>0</v>
      </c>
      <c r="D260" s="27">
        <f t="shared" si="97"/>
        <v>0</v>
      </c>
      <c r="E260" s="27">
        <f t="shared" si="97"/>
        <v>0</v>
      </c>
      <c r="F260" s="27">
        <f t="shared" si="97"/>
        <v>0</v>
      </c>
      <c r="G260" s="27">
        <f t="shared" si="97"/>
        <v>0</v>
      </c>
      <c r="H260" s="27">
        <f t="shared" si="97"/>
        <v>0</v>
      </c>
      <c r="I260" s="27">
        <f t="shared" si="97"/>
        <v>0</v>
      </c>
      <c r="J260" s="27">
        <f t="shared" si="97"/>
        <v>0</v>
      </c>
      <c r="K260" s="27">
        <f t="shared" si="97"/>
        <v>0</v>
      </c>
      <c r="L260" s="27">
        <f t="shared" si="97"/>
        <v>0</v>
      </c>
      <c r="M260" s="27">
        <f t="shared" si="97"/>
        <v>0</v>
      </c>
      <c r="N260" s="27">
        <f t="shared" si="97"/>
        <v>0</v>
      </c>
      <c r="O260" s="27">
        <f t="shared" si="97"/>
        <v>0</v>
      </c>
      <c r="P260" s="27">
        <f t="shared" si="97"/>
        <v>0</v>
      </c>
      <c r="Q260" s="27">
        <f t="shared" si="97"/>
        <v>0</v>
      </c>
      <c r="R260" s="27">
        <f t="shared" si="97"/>
        <v>0</v>
      </c>
      <c r="S260" s="27">
        <f t="shared" si="97"/>
        <v>0</v>
      </c>
      <c r="T260" s="27">
        <f t="shared" si="97"/>
        <v>0</v>
      </c>
      <c r="U260" s="27">
        <f t="shared" si="97"/>
        <v>0</v>
      </c>
      <c r="V260" s="27">
        <f t="shared" si="97"/>
        <v>0</v>
      </c>
      <c r="W260" s="27">
        <f t="shared" si="97"/>
        <v>0</v>
      </c>
      <c r="X260" s="27">
        <f t="shared" si="97"/>
        <v>0</v>
      </c>
      <c r="Y260" s="27">
        <f t="shared" si="97"/>
        <v>0</v>
      </c>
      <c r="Z260" s="27">
        <f t="shared" si="97"/>
        <v>0</v>
      </c>
      <c r="AA260" s="27">
        <f t="shared" si="97"/>
        <v>0</v>
      </c>
      <c r="AB260" s="27">
        <f t="shared" si="97"/>
        <v>0</v>
      </c>
      <c r="AC260" s="27">
        <f t="shared" si="97"/>
        <v>0</v>
      </c>
      <c r="AD260" s="27">
        <f t="shared" si="97"/>
        <v>0</v>
      </c>
      <c r="AE260" s="27">
        <f t="shared" si="97"/>
        <v>0</v>
      </c>
      <c r="AF260" s="27">
        <f t="shared" si="97"/>
        <v>0</v>
      </c>
      <c r="AG260" s="27">
        <f t="shared" si="97"/>
        <v>0</v>
      </c>
      <c r="AH260" s="27">
        <f t="shared" si="97"/>
        <v>0</v>
      </c>
      <c r="AI260" s="27">
        <f t="shared" si="97"/>
        <v>0</v>
      </c>
      <c r="AJ260" s="27">
        <f t="shared" si="97"/>
        <v>0</v>
      </c>
      <c r="AK260" s="27">
        <f t="shared" si="97"/>
        <v>0</v>
      </c>
      <c r="AL260" s="27">
        <f t="shared" si="97"/>
        <v>0</v>
      </c>
      <c r="AM260" s="27">
        <f t="shared" si="97"/>
        <v>0</v>
      </c>
      <c r="AN260" s="27">
        <f t="shared" si="97"/>
        <v>0</v>
      </c>
      <c r="AO260" s="27">
        <f t="shared" si="97"/>
        <v>0</v>
      </c>
      <c r="AP260" s="27">
        <f t="shared" si="97"/>
        <v>0</v>
      </c>
      <c r="AQ260" s="27">
        <f t="shared" si="97"/>
        <v>0</v>
      </c>
      <c r="AR260" s="27">
        <f t="shared" si="97"/>
        <v>0</v>
      </c>
      <c r="AS260" s="27">
        <f t="shared" si="97"/>
        <v>0</v>
      </c>
      <c r="AT260" s="27">
        <f t="shared" si="97"/>
        <v>0</v>
      </c>
      <c r="AU260" s="27">
        <f t="shared" si="97"/>
        <v>0</v>
      </c>
      <c r="AV260" s="27">
        <f t="shared" ref="AV260:BY260" si="99">AV259</f>
        <v>0</v>
      </c>
      <c r="AW260" s="27">
        <f t="shared" si="99"/>
        <v>0</v>
      </c>
      <c r="AX260" s="27">
        <f t="shared" si="99"/>
        <v>0</v>
      </c>
      <c r="AY260" s="27">
        <f t="shared" si="99"/>
        <v>0</v>
      </c>
      <c r="AZ260" s="27">
        <f t="shared" si="99"/>
        <v>0</v>
      </c>
      <c r="BA260" s="27">
        <f t="shared" si="99"/>
        <v>0</v>
      </c>
      <c r="BB260" s="27">
        <f t="shared" si="99"/>
        <v>0</v>
      </c>
      <c r="BC260" s="27">
        <f t="shared" si="99"/>
        <v>0</v>
      </c>
      <c r="BD260" s="27">
        <f t="shared" si="99"/>
        <v>0</v>
      </c>
      <c r="BE260" s="27">
        <f t="shared" si="99"/>
        <v>0</v>
      </c>
      <c r="BF260" s="27">
        <f t="shared" si="99"/>
        <v>0</v>
      </c>
      <c r="BG260" s="27">
        <f t="shared" si="99"/>
        <v>0</v>
      </c>
      <c r="BH260" s="27">
        <f t="shared" si="99"/>
        <v>0</v>
      </c>
      <c r="BI260" s="27">
        <f t="shared" si="99"/>
        <v>0</v>
      </c>
      <c r="BJ260" s="27">
        <f t="shared" si="99"/>
        <v>0</v>
      </c>
      <c r="BK260" s="27">
        <f t="shared" si="99"/>
        <v>0</v>
      </c>
      <c r="BL260" s="27">
        <f t="shared" si="99"/>
        <v>0</v>
      </c>
      <c r="BM260" s="27">
        <f t="shared" si="99"/>
        <v>0</v>
      </c>
      <c r="BN260" s="27">
        <f t="shared" si="99"/>
        <v>0</v>
      </c>
      <c r="BO260" s="27">
        <f t="shared" si="99"/>
        <v>0</v>
      </c>
      <c r="BP260" s="27">
        <f t="shared" si="99"/>
        <v>0</v>
      </c>
      <c r="BQ260" s="27">
        <f t="shared" si="99"/>
        <v>0</v>
      </c>
      <c r="BR260" s="27">
        <f t="shared" si="99"/>
        <v>0</v>
      </c>
      <c r="BS260" s="27">
        <f t="shared" si="99"/>
        <v>0</v>
      </c>
      <c r="BT260" s="27">
        <f t="shared" si="99"/>
        <v>0</v>
      </c>
      <c r="BU260" s="27">
        <f t="shared" si="99"/>
        <v>0</v>
      </c>
      <c r="BV260" s="27">
        <f t="shared" si="99"/>
        <v>0</v>
      </c>
      <c r="BW260" s="27">
        <f t="shared" si="99"/>
        <v>0</v>
      </c>
      <c r="BX260" s="27">
        <f t="shared" si="99"/>
        <v>0</v>
      </c>
      <c r="BY260" s="27">
        <f t="shared" si="99"/>
        <v>0</v>
      </c>
    </row>
    <row r="261" spans="2:77" outlineLevel="1">
      <c r="B261" s="25" t="s">
        <v>863</v>
      </c>
      <c r="C261" s="27">
        <f t="shared" si="97"/>
        <v>0</v>
      </c>
      <c r="D261" s="27">
        <f t="shared" si="97"/>
        <v>0</v>
      </c>
      <c r="E261" s="27">
        <f t="shared" si="97"/>
        <v>0</v>
      </c>
      <c r="F261" s="27">
        <f t="shared" si="97"/>
        <v>0</v>
      </c>
      <c r="G261" s="27">
        <f t="shared" si="97"/>
        <v>0</v>
      </c>
      <c r="H261" s="27">
        <f t="shared" si="97"/>
        <v>0</v>
      </c>
      <c r="I261" s="27">
        <f t="shared" si="97"/>
        <v>0</v>
      </c>
      <c r="J261" s="27">
        <f t="shared" si="97"/>
        <v>0</v>
      </c>
      <c r="K261" s="27">
        <f t="shared" si="97"/>
        <v>0</v>
      </c>
      <c r="L261" s="27">
        <f t="shared" si="97"/>
        <v>0</v>
      </c>
      <c r="M261" s="27">
        <f t="shared" si="97"/>
        <v>0</v>
      </c>
      <c r="N261" s="27">
        <f t="shared" si="97"/>
        <v>0</v>
      </c>
      <c r="O261" s="27">
        <f t="shared" si="97"/>
        <v>0</v>
      </c>
      <c r="P261" s="27">
        <f t="shared" si="97"/>
        <v>0</v>
      </c>
      <c r="Q261" s="27">
        <f t="shared" si="97"/>
        <v>0</v>
      </c>
      <c r="R261" s="27">
        <f t="shared" si="97"/>
        <v>0</v>
      </c>
      <c r="S261" s="27">
        <f t="shared" si="97"/>
        <v>0</v>
      </c>
      <c r="T261" s="27">
        <f t="shared" si="97"/>
        <v>0</v>
      </c>
      <c r="U261" s="27">
        <f t="shared" si="97"/>
        <v>0</v>
      </c>
      <c r="V261" s="27">
        <f t="shared" si="97"/>
        <v>0</v>
      </c>
      <c r="W261" s="27">
        <f t="shared" si="97"/>
        <v>0</v>
      </c>
      <c r="X261" s="27">
        <f t="shared" si="97"/>
        <v>0</v>
      </c>
      <c r="Y261" s="27">
        <f t="shared" si="97"/>
        <v>0</v>
      </c>
      <c r="Z261" s="27">
        <f t="shared" si="97"/>
        <v>0</v>
      </c>
      <c r="AA261" s="27">
        <f t="shared" si="97"/>
        <v>0</v>
      </c>
      <c r="AB261" s="27">
        <f t="shared" si="97"/>
        <v>0</v>
      </c>
      <c r="AC261" s="27">
        <f t="shared" si="97"/>
        <v>0</v>
      </c>
      <c r="AD261" s="27">
        <f t="shared" si="97"/>
        <v>0</v>
      </c>
      <c r="AE261" s="27">
        <f t="shared" si="97"/>
        <v>0</v>
      </c>
      <c r="AF261" s="27">
        <f t="shared" si="97"/>
        <v>0</v>
      </c>
      <c r="AG261" s="27">
        <f t="shared" si="97"/>
        <v>0</v>
      </c>
      <c r="AH261" s="27">
        <f t="shared" si="97"/>
        <v>0</v>
      </c>
      <c r="AI261" s="27">
        <f t="shared" si="97"/>
        <v>0</v>
      </c>
      <c r="AJ261" s="27">
        <f t="shared" si="97"/>
        <v>0</v>
      </c>
      <c r="AK261" s="27">
        <f t="shared" si="97"/>
        <v>0</v>
      </c>
      <c r="AL261" s="27">
        <f t="shared" si="97"/>
        <v>0</v>
      </c>
      <c r="AM261" s="27">
        <f t="shared" si="97"/>
        <v>0</v>
      </c>
      <c r="AN261" s="27">
        <f t="shared" si="97"/>
        <v>0</v>
      </c>
      <c r="AO261" s="27">
        <f t="shared" si="97"/>
        <v>0</v>
      </c>
      <c r="AP261" s="27">
        <f t="shared" si="97"/>
        <v>0</v>
      </c>
      <c r="AQ261" s="27">
        <f t="shared" si="97"/>
        <v>0</v>
      </c>
      <c r="AR261" s="27">
        <f t="shared" si="97"/>
        <v>0</v>
      </c>
      <c r="AS261" s="27">
        <f t="shared" si="97"/>
        <v>0</v>
      </c>
      <c r="AT261" s="27">
        <f t="shared" si="97"/>
        <v>0</v>
      </c>
      <c r="AU261" s="27">
        <f t="shared" si="97"/>
        <v>0</v>
      </c>
      <c r="AV261" s="27">
        <f t="shared" ref="AV261:BY261" si="100">AV260</f>
        <v>0</v>
      </c>
      <c r="AW261" s="27">
        <f t="shared" si="100"/>
        <v>0</v>
      </c>
      <c r="AX261" s="27">
        <f t="shared" si="100"/>
        <v>0</v>
      </c>
      <c r="AY261" s="27">
        <f t="shared" si="100"/>
        <v>0</v>
      </c>
      <c r="AZ261" s="27">
        <f t="shared" si="100"/>
        <v>0</v>
      </c>
      <c r="BA261" s="27">
        <f t="shared" si="100"/>
        <v>0</v>
      </c>
      <c r="BB261" s="27">
        <f t="shared" si="100"/>
        <v>0</v>
      </c>
      <c r="BC261" s="27">
        <f t="shared" si="100"/>
        <v>0</v>
      </c>
      <c r="BD261" s="27">
        <f t="shared" si="100"/>
        <v>0</v>
      </c>
      <c r="BE261" s="27">
        <f t="shared" si="100"/>
        <v>0</v>
      </c>
      <c r="BF261" s="27">
        <f t="shared" si="100"/>
        <v>0</v>
      </c>
      <c r="BG261" s="27">
        <f t="shared" si="100"/>
        <v>0</v>
      </c>
      <c r="BH261" s="27">
        <f t="shared" si="100"/>
        <v>0</v>
      </c>
      <c r="BI261" s="27">
        <f t="shared" si="100"/>
        <v>0</v>
      </c>
      <c r="BJ261" s="27">
        <f t="shared" si="100"/>
        <v>0</v>
      </c>
      <c r="BK261" s="27">
        <f t="shared" si="100"/>
        <v>0</v>
      </c>
      <c r="BL261" s="27">
        <f t="shared" si="100"/>
        <v>0</v>
      </c>
      <c r="BM261" s="27">
        <f t="shared" si="100"/>
        <v>0</v>
      </c>
      <c r="BN261" s="27">
        <f t="shared" si="100"/>
        <v>0</v>
      </c>
      <c r="BO261" s="27">
        <f t="shared" si="100"/>
        <v>0</v>
      </c>
      <c r="BP261" s="27">
        <f t="shared" si="100"/>
        <v>0</v>
      </c>
      <c r="BQ261" s="27">
        <f t="shared" si="100"/>
        <v>0</v>
      </c>
      <c r="BR261" s="27">
        <f t="shared" si="100"/>
        <v>0</v>
      </c>
      <c r="BS261" s="27">
        <f t="shared" si="100"/>
        <v>0</v>
      </c>
      <c r="BT261" s="27">
        <f t="shared" si="100"/>
        <v>0</v>
      </c>
      <c r="BU261" s="27">
        <f t="shared" si="100"/>
        <v>0</v>
      </c>
      <c r="BV261" s="27">
        <f t="shared" si="100"/>
        <v>0</v>
      </c>
      <c r="BW261" s="27">
        <f t="shared" si="100"/>
        <v>0</v>
      </c>
      <c r="BX261" s="27">
        <f t="shared" si="100"/>
        <v>0</v>
      </c>
      <c r="BY261" s="27">
        <f t="shared" si="100"/>
        <v>0</v>
      </c>
    </row>
    <row r="262" spans="2:77" outlineLevel="1">
      <c r="B262" s="25" t="s">
        <v>859</v>
      </c>
      <c r="C262" s="28" t="s">
        <v>30</v>
      </c>
      <c r="D262" s="28" t="s">
        <v>30</v>
      </c>
      <c r="E262" s="28" t="s">
        <v>30</v>
      </c>
      <c r="F262" s="28" t="s">
        <v>30</v>
      </c>
      <c r="G262" s="28" t="s">
        <v>30</v>
      </c>
      <c r="H262" s="28" t="s">
        <v>30</v>
      </c>
      <c r="I262" s="28" t="s">
        <v>30</v>
      </c>
      <c r="J262" s="28" t="s">
        <v>30</v>
      </c>
      <c r="K262" s="28" t="s">
        <v>30</v>
      </c>
      <c r="L262" s="28" t="s">
        <v>30</v>
      </c>
      <c r="M262" s="28" t="s">
        <v>30</v>
      </c>
      <c r="N262" s="28" t="s">
        <v>30</v>
      </c>
      <c r="O262" s="28" t="s">
        <v>30</v>
      </c>
      <c r="P262" s="28" t="s">
        <v>30</v>
      </c>
      <c r="Q262" s="28" t="s">
        <v>30</v>
      </c>
      <c r="R262" s="28">
        <v>1</v>
      </c>
      <c r="S262" s="28">
        <v>2</v>
      </c>
      <c r="T262" s="28">
        <v>3</v>
      </c>
      <c r="U262" s="28">
        <v>4</v>
      </c>
      <c r="V262" s="28">
        <v>5</v>
      </c>
      <c r="W262" s="28">
        <v>6</v>
      </c>
      <c r="X262" s="28">
        <v>7</v>
      </c>
      <c r="Y262" s="28">
        <v>8</v>
      </c>
      <c r="Z262" s="28">
        <v>9</v>
      </c>
      <c r="AA262" s="28">
        <v>10</v>
      </c>
      <c r="AB262" s="28">
        <v>11</v>
      </c>
      <c r="AC262" s="28">
        <v>12</v>
      </c>
      <c r="AD262" s="28">
        <v>13</v>
      </c>
      <c r="AE262" s="28">
        <v>14</v>
      </c>
      <c r="AF262" s="28">
        <v>15</v>
      </c>
      <c r="AG262" s="28" t="s">
        <v>30</v>
      </c>
      <c r="AH262" s="28" t="s">
        <v>30</v>
      </c>
      <c r="AI262" s="28" t="s">
        <v>30</v>
      </c>
      <c r="AJ262" s="28" t="s">
        <v>30</v>
      </c>
      <c r="AK262" s="28" t="s">
        <v>30</v>
      </c>
      <c r="AL262" s="28" t="s">
        <v>30</v>
      </c>
      <c r="AM262" s="28" t="s">
        <v>30</v>
      </c>
      <c r="AN262" s="28" t="s">
        <v>30</v>
      </c>
      <c r="AO262" s="28" t="s">
        <v>30</v>
      </c>
      <c r="AP262" s="28" t="s">
        <v>30</v>
      </c>
      <c r="AQ262" s="28" t="s">
        <v>30</v>
      </c>
      <c r="AR262" s="28" t="s">
        <v>30</v>
      </c>
      <c r="AS262" s="28" t="s">
        <v>30</v>
      </c>
      <c r="AT262" s="28" t="s">
        <v>30</v>
      </c>
      <c r="AU262" s="28" t="s">
        <v>30</v>
      </c>
      <c r="AV262" s="28" t="s">
        <v>30</v>
      </c>
      <c r="AW262" s="28" t="s">
        <v>30</v>
      </c>
      <c r="AX262" s="28" t="s">
        <v>30</v>
      </c>
      <c r="AY262" s="28" t="s">
        <v>30</v>
      </c>
      <c r="AZ262" s="28" t="s">
        <v>30</v>
      </c>
      <c r="BA262" s="28" t="s">
        <v>30</v>
      </c>
      <c r="BB262" s="28" t="s">
        <v>30</v>
      </c>
      <c r="BC262" s="28" t="s">
        <v>30</v>
      </c>
      <c r="BD262" s="28" t="s">
        <v>30</v>
      </c>
      <c r="BE262" s="28" t="s">
        <v>30</v>
      </c>
      <c r="BF262" s="28" t="s">
        <v>30</v>
      </c>
      <c r="BG262" s="28" t="s">
        <v>30</v>
      </c>
      <c r="BH262" s="28" t="s">
        <v>30</v>
      </c>
      <c r="BI262" s="28" t="s">
        <v>30</v>
      </c>
      <c r="BJ262" s="28" t="s">
        <v>30</v>
      </c>
      <c r="BK262" s="28">
        <v>1</v>
      </c>
      <c r="BL262" s="28">
        <v>2</v>
      </c>
      <c r="BM262" s="28">
        <v>3</v>
      </c>
      <c r="BN262" s="28">
        <v>4</v>
      </c>
      <c r="BO262" s="28">
        <v>5</v>
      </c>
      <c r="BP262" s="28">
        <v>6</v>
      </c>
      <c r="BQ262" s="28">
        <v>7</v>
      </c>
      <c r="BR262" s="28">
        <v>8</v>
      </c>
      <c r="BS262" s="28">
        <v>9</v>
      </c>
      <c r="BT262" s="28">
        <v>10</v>
      </c>
      <c r="BU262" s="28">
        <v>11</v>
      </c>
      <c r="BV262" s="28">
        <v>12</v>
      </c>
      <c r="BW262" s="28">
        <v>13</v>
      </c>
      <c r="BX262" s="28">
        <v>14</v>
      </c>
      <c r="BY262" s="28">
        <v>15</v>
      </c>
    </row>
    <row r="263" spans="2:77" outlineLevel="1">
      <c r="B263" s="25" t="s">
        <v>867</v>
      </c>
      <c r="C263" s="28"/>
      <c r="D263" s="28"/>
      <c r="E263" s="28"/>
      <c r="F263" s="28"/>
      <c r="G263" s="28"/>
      <c r="H263" s="28"/>
      <c r="I263" s="28"/>
      <c r="J263" s="28"/>
      <c r="K263" s="28"/>
      <c r="L263" s="28"/>
      <c r="M263" s="28"/>
      <c r="N263" s="28"/>
      <c r="O263" s="28"/>
      <c r="P263" s="28"/>
      <c r="Q263" s="28"/>
      <c r="R263" s="28">
        <v>150</v>
      </c>
      <c r="S263" s="28">
        <v>0</v>
      </c>
      <c r="T263" s="28">
        <v>0</v>
      </c>
      <c r="U263" s="28">
        <v>0</v>
      </c>
      <c r="V263" s="28">
        <v>0</v>
      </c>
      <c r="W263" s="28">
        <v>0</v>
      </c>
      <c r="X263" s="28">
        <v>0</v>
      </c>
      <c r="Y263" s="28">
        <v>0</v>
      </c>
      <c r="Z263" s="28">
        <v>0</v>
      </c>
      <c r="AA263" s="28">
        <v>0</v>
      </c>
      <c r="AB263" s="28">
        <v>0</v>
      </c>
      <c r="AC263" s="28">
        <v>0</v>
      </c>
      <c r="AD263" s="28">
        <v>0</v>
      </c>
      <c r="AE263" s="28">
        <v>0</v>
      </c>
      <c r="AF263" s="28">
        <v>0</v>
      </c>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v>150</v>
      </c>
      <c r="BL263" s="28">
        <v>0</v>
      </c>
      <c r="BM263" s="28">
        <v>0</v>
      </c>
      <c r="BN263" s="28">
        <v>0</v>
      </c>
      <c r="BO263" s="28">
        <v>0</v>
      </c>
      <c r="BP263" s="28">
        <v>0</v>
      </c>
      <c r="BQ263" s="28">
        <v>0</v>
      </c>
      <c r="BR263" s="28">
        <v>0</v>
      </c>
      <c r="BS263" s="28">
        <v>0</v>
      </c>
      <c r="BT263" s="28">
        <v>0</v>
      </c>
      <c r="BU263" s="28">
        <v>0</v>
      </c>
      <c r="BV263" s="28">
        <v>0</v>
      </c>
      <c r="BW263" s="28">
        <v>0</v>
      </c>
      <c r="BX263" s="28">
        <v>0</v>
      </c>
      <c r="BY263" s="28">
        <v>0</v>
      </c>
    </row>
    <row r="264" spans="2:77" outlineLevel="1">
      <c r="B264" s="25" t="s">
        <v>861</v>
      </c>
      <c r="C264" s="27">
        <f t="shared" ref="C264:AU266" si="101">C263</f>
        <v>0</v>
      </c>
      <c r="D264" s="27">
        <f t="shared" si="101"/>
        <v>0</v>
      </c>
      <c r="E264" s="27">
        <f t="shared" si="101"/>
        <v>0</v>
      </c>
      <c r="F264" s="27">
        <f t="shared" si="101"/>
        <v>0</v>
      </c>
      <c r="G264" s="27">
        <f t="shared" si="101"/>
        <v>0</v>
      </c>
      <c r="H264" s="27">
        <f t="shared" si="101"/>
        <v>0</v>
      </c>
      <c r="I264" s="27">
        <f t="shared" si="101"/>
        <v>0</v>
      </c>
      <c r="J264" s="27">
        <f t="shared" si="101"/>
        <v>0</v>
      </c>
      <c r="K264" s="27">
        <f t="shared" si="101"/>
        <v>0</v>
      </c>
      <c r="L264" s="27">
        <f t="shared" si="101"/>
        <v>0</v>
      </c>
      <c r="M264" s="27">
        <f t="shared" si="101"/>
        <v>0</v>
      </c>
      <c r="N264" s="27">
        <f t="shared" si="101"/>
        <v>0</v>
      </c>
      <c r="O264" s="27">
        <f t="shared" si="101"/>
        <v>0</v>
      </c>
      <c r="P264" s="27">
        <f t="shared" si="101"/>
        <v>0</v>
      </c>
      <c r="Q264" s="27">
        <f t="shared" si="101"/>
        <v>0</v>
      </c>
      <c r="R264" s="27">
        <f t="shared" si="101"/>
        <v>150</v>
      </c>
      <c r="S264" s="27">
        <f t="shared" si="101"/>
        <v>0</v>
      </c>
      <c r="T264" s="27">
        <f t="shared" si="101"/>
        <v>0</v>
      </c>
      <c r="U264" s="27">
        <f t="shared" si="101"/>
        <v>0</v>
      </c>
      <c r="V264" s="27">
        <f t="shared" si="101"/>
        <v>0</v>
      </c>
      <c r="W264" s="27">
        <f t="shared" si="101"/>
        <v>0</v>
      </c>
      <c r="X264" s="27">
        <f t="shared" si="101"/>
        <v>0</v>
      </c>
      <c r="Y264" s="27">
        <f t="shared" si="101"/>
        <v>0</v>
      </c>
      <c r="Z264" s="27">
        <f t="shared" si="101"/>
        <v>0</v>
      </c>
      <c r="AA264" s="27">
        <f t="shared" si="101"/>
        <v>0</v>
      </c>
      <c r="AB264" s="27">
        <f t="shared" si="101"/>
        <v>0</v>
      </c>
      <c r="AC264" s="27">
        <f t="shared" si="101"/>
        <v>0</v>
      </c>
      <c r="AD264" s="27">
        <f t="shared" si="101"/>
        <v>0</v>
      </c>
      <c r="AE264" s="27">
        <f t="shared" si="101"/>
        <v>0</v>
      </c>
      <c r="AF264" s="27">
        <f t="shared" si="101"/>
        <v>0</v>
      </c>
      <c r="AG264" s="27">
        <f t="shared" si="101"/>
        <v>0</v>
      </c>
      <c r="AH264" s="27">
        <f t="shared" si="101"/>
        <v>0</v>
      </c>
      <c r="AI264" s="27">
        <f t="shared" si="101"/>
        <v>0</v>
      </c>
      <c r="AJ264" s="27">
        <f t="shared" si="101"/>
        <v>0</v>
      </c>
      <c r="AK264" s="27">
        <f t="shared" si="101"/>
        <v>0</v>
      </c>
      <c r="AL264" s="27">
        <f t="shared" si="101"/>
        <v>0</v>
      </c>
      <c r="AM264" s="27">
        <f t="shared" si="101"/>
        <v>0</v>
      </c>
      <c r="AN264" s="27">
        <f t="shared" si="101"/>
        <v>0</v>
      </c>
      <c r="AO264" s="27">
        <f t="shared" si="101"/>
        <v>0</v>
      </c>
      <c r="AP264" s="27">
        <f t="shared" si="101"/>
        <v>0</v>
      </c>
      <c r="AQ264" s="27">
        <f t="shared" si="101"/>
        <v>0</v>
      </c>
      <c r="AR264" s="27">
        <f t="shared" si="101"/>
        <v>0</v>
      </c>
      <c r="AS264" s="27">
        <f t="shared" si="101"/>
        <v>0</v>
      </c>
      <c r="AT264" s="27">
        <f t="shared" si="101"/>
        <v>0</v>
      </c>
      <c r="AU264" s="27">
        <f t="shared" si="101"/>
        <v>0</v>
      </c>
      <c r="AV264" s="27">
        <f t="shared" ref="AV264:BY264" si="102">AV263</f>
        <v>0</v>
      </c>
      <c r="AW264" s="27">
        <f t="shared" si="102"/>
        <v>0</v>
      </c>
      <c r="AX264" s="27">
        <f t="shared" si="102"/>
        <v>0</v>
      </c>
      <c r="AY264" s="27">
        <f t="shared" si="102"/>
        <v>0</v>
      </c>
      <c r="AZ264" s="27">
        <f t="shared" si="102"/>
        <v>0</v>
      </c>
      <c r="BA264" s="27">
        <f t="shared" si="102"/>
        <v>0</v>
      </c>
      <c r="BB264" s="27">
        <f t="shared" si="102"/>
        <v>0</v>
      </c>
      <c r="BC264" s="27">
        <f t="shared" si="102"/>
        <v>0</v>
      </c>
      <c r="BD264" s="27">
        <f t="shared" si="102"/>
        <v>0</v>
      </c>
      <c r="BE264" s="27">
        <f t="shared" si="102"/>
        <v>0</v>
      </c>
      <c r="BF264" s="27">
        <f t="shared" si="102"/>
        <v>0</v>
      </c>
      <c r="BG264" s="27">
        <f t="shared" si="102"/>
        <v>0</v>
      </c>
      <c r="BH264" s="27">
        <f t="shared" si="102"/>
        <v>0</v>
      </c>
      <c r="BI264" s="27">
        <f t="shared" si="102"/>
        <v>0</v>
      </c>
      <c r="BJ264" s="27">
        <f t="shared" si="102"/>
        <v>0</v>
      </c>
      <c r="BK264" s="27">
        <f t="shared" si="102"/>
        <v>150</v>
      </c>
      <c r="BL264" s="27">
        <f t="shared" si="102"/>
        <v>0</v>
      </c>
      <c r="BM264" s="27">
        <f t="shared" si="102"/>
        <v>0</v>
      </c>
      <c r="BN264" s="27">
        <f t="shared" si="102"/>
        <v>0</v>
      </c>
      <c r="BO264" s="27">
        <f t="shared" si="102"/>
        <v>0</v>
      </c>
      <c r="BP264" s="27">
        <f t="shared" si="102"/>
        <v>0</v>
      </c>
      <c r="BQ264" s="27">
        <f t="shared" si="102"/>
        <v>0</v>
      </c>
      <c r="BR264" s="27">
        <f t="shared" si="102"/>
        <v>0</v>
      </c>
      <c r="BS264" s="27">
        <f t="shared" si="102"/>
        <v>0</v>
      </c>
      <c r="BT264" s="27">
        <f t="shared" si="102"/>
        <v>0</v>
      </c>
      <c r="BU264" s="27">
        <f t="shared" si="102"/>
        <v>0</v>
      </c>
      <c r="BV264" s="27">
        <f t="shared" si="102"/>
        <v>0</v>
      </c>
      <c r="BW264" s="27">
        <f t="shared" si="102"/>
        <v>0</v>
      </c>
      <c r="BX264" s="27">
        <f t="shared" si="102"/>
        <v>0</v>
      </c>
      <c r="BY264" s="27">
        <f t="shared" si="102"/>
        <v>0</v>
      </c>
    </row>
    <row r="265" spans="2:77" outlineLevel="1">
      <c r="B265" s="25" t="s">
        <v>862</v>
      </c>
      <c r="C265" s="27">
        <f t="shared" si="101"/>
        <v>0</v>
      </c>
      <c r="D265" s="27">
        <f t="shared" si="101"/>
        <v>0</v>
      </c>
      <c r="E265" s="27">
        <f t="shared" si="101"/>
        <v>0</v>
      </c>
      <c r="F265" s="27">
        <f t="shared" si="101"/>
        <v>0</v>
      </c>
      <c r="G265" s="27">
        <f t="shared" si="101"/>
        <v>0</v>
      </c>
      <c r="H265" s="27">
        <f t="shared" si="101"/>
        <v>0</v>
      </c>
      <c r="I265" s="27">
        <f t="shared" si="101"/>
        <v>0</v>
      </c>
      <c r="J265" s="27">
        <f t="shared" si="101"/>
        <v>0</v>
      </c>
      <c r="K265" s="27">
        <f t="shared" si="101"/>
        <v>0</v>
      </c>
      <c r="L265" s="27">
        <f t="shared" si="101"/>
        <v>0</v>
      </c>
      <c r="M265" s="27">
        <f t="shared" si="101"/>
        <v>0</v>
      </c>
      <c r="N265" s="27">
        <f t="shared" si="101"/>
        <v>0</v>
      </c>
      <c r="O265" s="27">
        <f t="shared" si="101"/>
        <v>0</v>
      </c>
      <c r="P265" s="27">
        <f t="shared" si="101"/>
        <v>0</v>
      </c>
      <c r="Q265" s="27">
        <f t="shared" si="101"/>
        <v>0</v>
      </c>
      <c r="R265" s="27">
        <f t="shared" si="101"/>
        <v>150</v>
      </c>
      <c r="S265" s="27">
        <f t="shared" si="101"/>
        <v>0</v>
      </c>
      <c r="T265" s="27">
        <f t="shared" si="101"/>
        <v>0</v>
      </c>
      <c r="U265" s="27">
        <f t="shared" si="101"/>
        <v>0</v>
      </c>
      <c r="V265" s="27">
        <f t="shared" si="101"/>
        <v>0</v>
      </c>
      <c r="W265" s="27">
        <f t="shared" si="101"/>
        <v>0</v>
      </c>
      <c r="X265" s="27">
        <f t="shared" si="101"/>
        <v>0</v>
      </c>
      <c r="Y265" s="27">
        <f t="shared" si="101"/>
        <v>0</v>
      </c>
      <c r="Z265" s="27">
        <f t="shared" si="101"/>
        <v>0</v>
      </c>
      <c r="AA265" s="27">
        <f t="shared" si="101"/>
        <v>0</v>
      </c>
      <c r="AB265" s="27">
        <f t="shared" si="101"/>
        <v>0</v>
      </c>
      <c r="AC265" s="27">
        <f t="shared" si="101"/>
        <v>0</v>
      </c>
      <c r="AD265" s="27">
        <f t="shared" si="101"/>
        <v>0</v>
      </c>
      <c r="AE265" s="27">
        <f t="shared" si="101"/>
        <v>0</v>
      </c>
      <c r="AF265" s="27">
        <f t="shared" si="101"/>
        <v>0</v>
      </c>
      <c r="AG265" s="27">
        <f t="shared" si="101"/>
        <v>0</v>
      </c>
      <c r="AH265" s="27">
        <f t="shared" si="101"/>
        <v>0</v>
      </c>
      <c r="AI265" s="27">
        <f t="shared" si="101"/>
        <v>0</v>
      </c>
      <c r="AJ265" s="27">
        <f t="shared" si="101"/>
        <v>0</v>
      </c>
      <c r="AK265" s="27">
        <f t="shared" si="101"/>
        <v>0</v>
      </c>
      <c r="AL265" s="27">
        <f t="shared" si="101"/>
        <v>0</v>
      </c>
      <c r="AM265" s="27">
        <f t="shared" si="101"/>
        <v>0</v>
      </c>
      <c r="AN265" s="27">
        <f t="shared" si="101"/>
        <v>0</v>
      </c>
      <c r="AO265" s="27">
        <f t="shared" si="101"/>
        <v>0</v>
      </c>
      <c r="AP265" s="27">
        <f t="shared" si="101"/>
        <v>0</v>
      </c>
      <c r="AQ265" s="27">
        <f t="shared" si="101"/>
        <v>0</v>
      </c>
      <c r="AR265" s="27">
        <f t="shared" si="101"/>
        <v>0</v>
      </c>
      <c r="AS265" s="27">
        <f t="shared" si="101"/>
        <v>0</v>
      </c>
      <c r="AT265" s="27">
        <f t="shared" si="101"/>
        <v>0</v>
      </c>
      <c r="AU265" s="27">
        <f t="shared" si="101"/>
        <v>0</v>
      </c>
      <c r="AV265" s="27">
        <f t="shared" ref="AV265:BY265" si="103">AV264</f>
        <v>0</v>
      </c>
      <c r="AW265" s="27">
        <f t="shared" si="103"/>
        <v>0</v>
      </c>
      <c r="AX265" s="27">
        <f t="shared" si="103"/>
        <v>0</v>
      </c>
      <c r="AY265" s="27">
        <f t="shared" si="103"/>
        <v>0</v>
      </c>
      <c r="AZ265" s="27">
        <f t="shared" si="103"/>
        <v>0</v>
      </c>
      <c r="BA265" s="27">
        <f t="shared" si="103"/>
        <v>0</v>
      </c>
      <c r="BB265" s="27">
        <f t="shared" si="103"/>
        <v>0</v>
      </c>
      <c r="BC265" s="27">
        <f t="shared" si="103"/>
        <v>0</v>
      </c>
      <c r="BD265" s="27">
        <f t="shared" si="103"/>
        <v>0</v>
      </c>
      <c r="BE265" s="27">
        <f t="shared" si="103"/>
        <v>0</v>
      </c>
      <c r="BF265" s="27">
        <f t="shared" si="103"/>
        <v>0</v>
      </c>
      <c r="BG265" s="27">
        <f t="shared" si="103"/>
        <v>0</v>
      </c>
      <c r="BH265" s="27">
        <f t="shared" si="103"/>
        <v>0</v>
      </c>
      <c r="BI265" s="27">
        <f t="shared" si="103"/>
        <v>0</v>
      </c>
      <c r="BJ265" s="27">
        <f t="shared" si="103"/>
        <v>0</v>
      </c>
      <c r="BK265" s="27">
        <f t="shared" si="103"/>
        <v>150</v>
      </c>
      <c r="BL265" s="27">
        <f t="shared" si="103"/>
        <v>0</v>
      </c>
      <c r="BM265" s="27">
        <f t="shared" si="103"/>
        <v>0</v>
      </c>
      <c r="BN265" s="27">
        <f t="shared" si="103"/>
        <v>0</v>
      </c>
      <c r="BO265" s="27">
        <f t="shared" si="103"/>
        <v>0</v>
      </c>
      <c r="BP265" s="27">
        <f t="shared" si="103"/>
        <v>0</v>
      </c>
      <c r="BQ265" s="27">
        <f t="shared" si="103"/>
        <v>0</v>
      </c>
      <c r="BR265" s="27">
        <f t="shared" si="103"/>
        <v>0</v>
      </c>
      <c r="BS265" s="27">
        <f t="shared" si="103"/>
        <v>0</v>
      </c>
      <c r="BT265" s="27">
        <f t="shared" si="103"/>
        <v>0</v>
      </c>
      <c r="BU265" s="27">
        <f t="shared" si="103"/>
        <v>0</v>
      </c>
      <c r="BV265" s="27">
        <f t="shared" si="103"/>
        <v>0</v>
      </c>
      <c r="BW265" s="27">
        <f t="shared" si="103"/>
        <v>0</v>
      </c>
      <c r="BX265" s="27">
        <f t="shared" si="103"/>
        <v>0</v>
      </c>
      <c r="BY265" s="27">
        <f t="shared" si="103"/>
        <v>0</v>
      </c>
    </row>
    <row r="266" spans="2:77" outlineLevel="1">
      <c r="B266" s="25" t="s">
        <v>863</v>
      </c>
      <c r="C266" s="27">
        <f t="shared" si="101"/>
        <v>0</v>
      </c>
      <c r="D266" s="27">
        <f t="shared" si="101"/>
        <v>0</v>
      </c>
      <c r="E266" s="27">
        <f t="shared" si="101"/>
        <v>0</v>
      </c>
      <c r="F266" s="27">
        <f t="shared" si="101"/>
        <v>0</v>
      </c>
      <c r="G266" s="27">
        <f t="shared" si="101"/>
        <v>0</v>
      </c>
      <c r="H266" s="27">
        <f t="shared" si="101"/>
        <v>0</v>
      </c>
      <c r="I266" s="27">
        <f t="shared" si="101"/>
        <v>0</v>
      </c>
      <c r="J266" s="27">
        <f t="shared" si="101"/>
        <v>0</v>
      </c>
      <c r="K266" s="27">
        <f t="shared" si="101"/>
        <v>0</v>
      </c>
      <c r="L266" s="27">
        <f t="shared" si="101"/>
        <v>0</v>
      </c>
      <c r="M266" s="27">
        <f t="shared" si="101"/>
        <v>0</v>
      </c>
      <c r="N266" s="27">
        <f t="shared" si="101"/>
        <v>0</v>
      </c>
      <c r="O266" s="27">
        <f t="shared" si="101"/>
        <v>0</v>
      </c>
      <c r="P266" s="27">
        <f t="shared" si="101"/>
        <v>0</v>
      </c>
      <c r="Q266" s="27">
        <f t="shared" si="101"/>
        <v>0</v>
      </c>
      <c r="R266" s="27">
        <f t="shared" si="101"/>
        <v>150</v>
      </c>
      <c r="S266" s="27">
        <f t="shared" si="101"/>
        <v>0</v>
      </c>
      <c r="T266" s="27">
        <f t="shared" si="101"/>
        <v>0</v>
      </c>
      <c r="U266" s="27">
        <f t="shared" si="101"/>
        <v>0</v>
      </c>
      <c r="V266" s="27">
        <f t="shared" si="101"/>
        <v>0</v>
      </c>
      <c r="W266" s="27">
        <f t="shared" si="101"/>
        <v>0</v>
      </c>
      <c r="X266" s="27">
        <f t="shared" si="101"/>
        <v>0</v>
      </c>
      <c r="Y266" s="27">
        <f t="shared" si="101"/>
        <v>0</v>
      </c>
      <c r="Z266" s="27">
        <f t="shared" si="101"/>
        <v>0</v>
      </c>
      <c r="AA266" s="27">
        <f t="shared" si="101"/>
        <v>0</v>
      </c>
      <c r="AB266" s="27">
        <f t="shared" si="101"/>
        <v>0</v>
      </c>
      <c r="AC266" s="27">
        <f t="shared" si="101"/>
        <v>0</v>
      </c>
      <c r="AD266" s="27">
        <f t="shared" si="101"/>
        <v>0</v>
      </c>
      <c r="AE266" s="27">
        <f t="shared" si="101"/>
        <v>0</v>
      </c>
      <c r="AF266" s="27">
        <f t="shared" si="101"/>
        <v>0</v>
      </c>
      <c r="AG266" s="27">
        <f t="shared" si="101"/>
        <v>0</v>
      </c>
      <c r="AH266" s="27">
        <f t="shared" si="101"/>
        <v>0</v>
      </c>
      <c r="AI266" s="27">
        <f t="shared" si="101"/>
        <v>0</v>
      </c>
      <c r="AJ266" s="27">
        <f t="shared" si="101"/>
        <v>0</v>
      </c>
      <c r="AK266" s="27">
        <f t="shared" si="101"/>
        <v>0</v>
      </c>
      <c r="AL266" s="27">
        <f t="shared" si="101"/>
        <v>0</v>
      </c>
      <c r="AM266" s="27">
        <f t="shared" si="101"/>
        <v>0</v>
      </c>
      <c r="AN266" s="27">
        <f t="shared" si="101"/>
        <v>0</v>
      </c>
      <c r="AO266" s="27">
        <f t="shared" si="101"/>
        <v>0</v>
      </c>
      <c r="AP266" s="27">
        <f t="shared" si="101"/>
        <v>0</v>
      </c>
      <c r="AQ266" s="27">
        <f t="shared" si="101"/>
        <v>0</v>
      </c>
      <c r="AR266" s="27">
        <f t="shared" si="101"/>
        <v>0</v>
      </c>
      <c r="AS266" s="27">
        <f t="shared" si="101"/>
        <v>0</v>
      </c>
      <c r="AT266" s="27">
        <f t="shared" si="101"/>
        <v>0</v>
      </c>
      <c r="AU266" s="27">
        <f t="shared" si="101"/>
        <v>0</v>
      </c>
      <c r="AV266" s="27">
        <f t="shared" ref="AV266:BY266" si="104">AV265</f>
        <v>0</v>
      </c>
      <c r="AW266" s="27">
        <f t="shared" si="104"/>
        <v>0</v>
      </c>
      <c r="AX266" s="27">
        <f t="shared" si="104"/>
        <v>0</v>
      </c>
      <c r="AY266" s="27">
        <f t="shared" si="104"/>
        <v>0</v>
      </c>
      <c r="AZ266" s="27">
        <f t="shared" si="104"/>
        <v>0</v>
      </c>
      <c r="BA266" s="27">
        <f t="shared" si="104"/>
        <v>0</v>
      </c>
      <c r="BB266" s="27">
        <f t="shared" si="104"/>
        <v>0</v>
      </c>
      <c r="BC266" s="27">
        <f t="shared" si="104"/>
        <v>0</v>
      </c>
      <c r="BD266" s="27">
        <f t="shared" si="104"/>
        <v>0</v>
      </c>
      <c r="BE266" s="27">
        <f t="shared" si="104"/>
        <v>0</v>
      </c>
      <c r="BF266" s="27">
        <f t="shared" si="104"/>
        <v>0</v>
      </c>
      <c r="BG266" s="27">
        <f t="shared" si="104"/>
        <v>0</v>
      </c>
      <c r="BH266" s="27">
        <f t="shared" si="104"/>
        <v>0</v>
      </c>
      <c r="BI266" s="27">
        <f t="shared" si="104"/>
        <v>0</v>
      </c>
      <c r="BJ266" s="27">
        <f t="shared" si="104"/>
        <v>0</v>
      </c>
      <c r="BK266" s="27">
        <f t="shared" si="104"/>
        <v>150</v>
      </c>
      <c r="BL266" s="27">
        <f t="shared" si="104"/>
        <v>0</v>
      </c>
      <c r="BM266" s="27">
        <f t="shared" si="104"/>
        <v>0</v>
      </c>
      <c r="BN266" s="27">
        <f t="shared" si="104"/>
        <v>0</v>
      </c>
      <c r="BO266" s="27">
        <f t="shared" si="104"/>
        <v>0</v>
      </c>
      <c r="BP266" s="27">
        <f t="shared" si="104"/>
        <v>0</v>
      </c>
      <c r="BQ266" s="27">
        <f t="shared" si="104"/>
        <v>0</v>
      </c>
      <c r="BR266" s="27">
        <f t="shared" si="104"/>
        <v>0</v>
      </c>
      <c r="BS266" s="27">
        <f t="shared" si="104"/>
        <v>0</v>
      </c>
      <c r="BT266" s="27">
        <f t="shared" si="104"/>
        <v>0</v>
      </c>
      <c r="BU266" s="27">
        <f t="shared" si="104"/>
        <v>0</v>
      </c>
      <c r="BV266" s="27">
        <f t="shared" si="104"/>
        <v>0</v>
      </c>
      <c r="BW266" s="27">
        <f t="shared" si="104"/>
        <v>0</v>
      </c>
      <c r="BX266" s="27">
        <f t="shared" si="104"/>
        <v>0</v>
      </c>
      <c r="BY266" s="27">
        <f t="shared" si="104"/>
        <v>0</v>
      </c>
    </row>
    <row r="267" spans="2:77" outlineLevel="1">
      <c r="B267" s="25" t="s">
        <v>859</v>
      </c>
      <c r="C267" s="28" t="s">
        <v>30</v>
      </c>
      <c r="D267" s="28" t="s">
        <v>30</v>
      </c>
      <c r="E267" s="28" t="s">
        <v>30</v>
      </c>
      <c r="F267" s="28" t="s">
        <v>30</v>
      </c>
      <c r="G267" s="28" t="s">
        <v>30</v>
      </c>
      <c r="H267" s="28" t="s">
        <v>30</v>
      </c>
      <c r="I267" s="28" t="s">
        <v>30</v>
      </c>
      <c r="J267" s="28" t="s">
        <v>30</v>
      </c>
      <c r="K267" s="28" t="s">
        <v>30</v>
      </c>
      <c r="L267" s="28" t="s">
        <v>30</v>
      </c>
      <c r="M267" s="28" t="s">
        <v>30</v>
      </c>
      <c r="N267" s="28" t="s">
        <v>30</v>
      </c>
      <c r="O267" s="28" t="s">
        <v>30</v>
      </c>
      <c r="P267" s="28" t="s">
        <v>30</v>
      </c>
      <c r="Q267" s="28" t="s">
        <v>30</v>
      </c>
      <c r="R267" s="28">
        <v>12</v>
      </c>
      <c r="S267" s="28">
        <v>20</v>
      </c>
      <c r="T267" s="28">
        <v>2</v>
      </c>
      <c r="U267" s="28">
        <v>3</v>
      </c>
      <c r="V267" s="28">
        <v>6</v>
      </c>
      <c r="W267" s="28">
        <v>9</v>
      </c>
      <c r="X267" s="28">
        <v>16</v>
      </c>
      <c r="Y267" s="28">
        <v>17</v>
      </c>
      <c r="Z267" s="28">
        <v>22</v>
      </c>
      <c r="AA267" s="28">
        <v>23</v>
      </c>
      <c r="AB267" s="28">
        <v>24</v>
      </c>
      <c r="AC267" s="28">
        <v>25</v>
      </c>
      <c r="AD267" s="28">
        <v>30</v>
      </c>
      <c r="AE267" s="28">
        <v>1</v>
      </c>
      <c r="AF267" s="28">
        <v>4</v>
      </c>
      <c r="AG267" s="28" t="s">
        <v>30</v>
      </c>
      <c r="AH267" s="28" t="s">
        <v>30</v>
      </c>
      <c r="AI267" s="28" t="s">
        <v>30</v>
      </c>
      <c r="AJ267" s="28" t="s">
        <v>30</v>
      </c>
      <c r="AK267" s="28" t="s">
        <v>30</v>
      </c>
      <c r="AL267" s="28" t="s">
        <v>30</v>
      </c>
      <c r="AM267" s="28" t="s">
        <v>30</v>
      </c>
      <c r="AN267" s="28" t="s">
        <v>30</v>
      </c>
      <c r="AO267" s="28" t="s">
        <v>30</v>
      </c>
      <c r="AP267" s="28" t="s">
        <v>30</v>
      </c>
      <c r="AQ267" s="28" t="s">
        <v>30</v>
      </c>
      <c r="AR267" s="28" t="s">
        <v>30</v>
      </c>
      <c r="AS267" s="28" t="s">
        <v>30</v>
      </c>
      <c r="AT267" s="28" t="s">
        <v>30</v>
      </c>
      <c r="AU267" s="28" t="s">
        <v>30</v>
      </c>
      <c r="AV267" s="28" t="s">
        <v>30</v>
      </c>
      <c r="AW267" s="28" t="s">
        <v>30</v>
      </c>
      <c r="AX267" s="28" t="s">
        <v>30</v>
      </c>
      <c r="AY267" s="28" t="s">
        <v>30</v>
      </c>
      <c r="AZ267" s="28" t="s">
        <v>30</v>
      </c>
      <c r="BA267" s="28" t="s">
        <v>30</v>
      </c>
      <c r="BB267" s="28" t="s">
        <v>30</v>
      </c>
      <c r="BC267" s="28" t="s">
        <v>30</v>
      </c>
      <c r="BD267" s="28" t="s">
        <v>30</v>
      </c>
      <c r="BE267" s="28" t="s">
        <v>30</v>
      </c>
      <c r="BF267" s="28" t="s">
        <v>30</v>
      </c>
      <c r="BG267" s="28" t="s">
        <v>30</v>
      </c>
      <c r="BH267" s="28" t="s">
        <v>30</v>
      </c>
      <c r="BI267" s="28" t="s">
        <v>30</v>
      </c>
      <c r="BJ267" s="28" t="s">
        <v>30</v>
      </c>
      <c r="BK267" s="28">
        <v>12</v>
      </c>
      <c r="BL267" s="28">
        <v>20</v>
      </c>
      <c r="BM267" s="28">
        <v>2</v>
      </c>
      <c r="BN267" s="28">
        <v>3</v>
      </c>
      <c r="BO267" s="28">
        <v>6</v>
      </c>
      <c r="BP267" s="28">
        <v>9</v>
      </c>
      <c r="BQ267" s="28">
        <v>16</v>
      </c>
      <c r="BR267" s="28">
        <v>17</v>
      </c>
      <c r="BS267" s="28">
        <v>22</v>
      </c>
      <c r="BT267" s="28">
        <v>23</v>
      </c>
      <c r="BU267" s="28">
        <v>24</v>
      </c>
      <c r="BV267" s="28">
        <v>25</v>
      </c>
      <c r="BW267" s="28">
        <v>30</v>
      </c>
      <c r="BX267" s="28">
        <v>1</v>
      </c>
      <c r="BY267" s="28">
        <v>4</v>
      </c>
    </row>
    <row r="268" spans="2:77" outlineLevel="1">
      <c r="B268" s="25" t="s">
        <v>868</v>
      </c>
      <c r="C268" s="28"/>
      <c r="D268" s="28"/>
      <c r="E268" s="28"/>
      <c r="F268" s="28"/>
      <c r="G268" s="28"/>
      <c r="H268" s="28"/>
      <c r="I268" s="28"/>
      <c r="J268" s="28"/>
      <c r="K268" s="28"/>
      <c r="L268" s="28"/>
      <c r="M268" s="28"/>
      <c r="N268" s="28"/>
      <c r="O268" s="28"/>
      <c r="P268" s="28"/>
      <c r="Q268" s="28"/>
      <c r="R268" s="28">
        <v>0</v>
      </c>
      <c r="S268" s="28">
        <v>0</v>
      </c>
      <c r="T268" s="28">
        <v>97</v>
      </c>
      <c r="U268" s="28">
        <v>97</v>
      </c>
      <c r="V268" s="28">
        <v>97</v>
      </c>
      <c r="W268" s="28">
        <v>97</v>
      </c>
      <c r="X268" s="28">
        <v>97</v>
      </c>
      <c r="Y268" s="28">
        <v>97</v>
      </c>
      <c r="Z268" s="28">
        <v>97</v>
      </c>
      <c r="AA268" s="28">
        <v>97</v>
      </c>
      <c r="AB268" s="28">
        <v>152</v>
      </c>
      <c r="AC268" s="28">
        <v>152</v>
      </c>
      <c r="AD268" s="28">
        <v>152</v>
      </c>
      <c r="AE268" s="28">
        <v>0</v>
      </c>
      <c r="AF268" s="28">
        <v>0</v>
      </c>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v>0</v>
      </c>
      <c r="BL268" s="28">
        <v>0</v>
      </c>
      <c r="BM268" s="28">
        <v>97</v>
      </c>
      <c r="BN268" s="28">
        <v>97</v>
      </c>
      <c r="BO268" s="28">
        <v>97</v>
      </c>
      <c r="BP268" s="28">
        <v>97</v>
      </c>
      <c r="BQ268" s="28">
        <v>97</v>
      </c>
      <c r="BR268" s="28">
        <v>97</v>
      </c>
      <c r="BS268" s="28">
        <v>97</v>
      </c>
      <c r="BT268" s="28">
        <v>97</v>
      </c>
      <c r="BU268" s="28">
        <v>152</v>
      </c>
      <c r="BV268" s="28">
        <v>152</v>
      </c>
      <c r="BW268" s="28">
        <v>152</v>
      </c>
      <c r="BX268" s="28">
        <v>0</v>
      </c>
      <c r="BY268" s="28">
        <v>0</v>
      </c>
    </row>
    <row r="269" spans="2:77" outlineLevel="1">
      <c r="B269" s="25" t="s">
        <v>861</v>
      </c>
      <c r="C269" s="27">
        <f t="shared" ref="C269:AU271" si="105">C268</f>
        <v>0</v>
      </c>
      <c r="D269" s="27">
        <f t="shared" si="105"/>
        <v>0</v>
      </c>
      <c r="E269" s="27">
        <f t="shared" si="105"/>
        <v>0</v>
      </c>
      <c r="F269" s="27">
        <f t="shared" si="105"/>
        <v>0</v>
      </c>
      <c r="G269" s="27">
        <f t="shared" si="105"/>
        <v>0</v>
      </c>
      <c r="H269" s="27">
        <f t="shared" si="105"/>
        <v>0</v>
      </c>
      <c r="I269" s="27">
        <f t="shared" si="105"/>
        <v>0</v>
      </c>
      <c r="J269" s="27">
        <f t="shared" si="105"/>
        <v>0</v>
      </c>
      <c r="K269" s="27">
        <f t="shared" si="105"/>
        <v>0</v>
      </c>
      <c r="L269" s="27">
        <f t="shared" si="105"/>
        <v>0</v>
      </c>
      <c r="M269" s="27">
        <f t="shared" si="105"/>
        <v>0</v>
      </c>
      <c r="N269" s="27">
        <f t="shared" si="105"/>
        <v>0</v>
      </c>
      <c r="O269" s="27">
        <f t="shared" si="105"/>
        <v>0</v>
      </c>
      <c r="P269" s="27">
        <f t="shared" si="105"/>
        <v>0</v>
      </c>
      <c r="Q269" s="27">
        <f t="shared" si="105"/>
        <v>0</v>
      </c>
      <c r="R269" s="27">
        <f t="shared" si="105"/>
        <v>0</v>
      </c>
      <c r="S269" s="27">
        <f t="shared" si="105"/>
        <v>0</v>
      </c>
      <c r="T269" s="27">
        <f t="shared" si="105"/>
        <v>97</v>
      </c>
      <c r="U269" s="27">
        <f t="shared" si="105"/>
        <v>97</v>
      </c>
      <c r="V269" s="27">
        <f t="shared" si="105"/>
        <v>97</v>
      </c>
      <c r="W269" s="27">
        <f t="shared" si="105"/>
        <v>97</v>
      </c>
      <c r="X269" s="27">
        <f t="shared" si="105"/>
        <v>97</v>
      </c>
      <c r="Y269" s="27">
        <f t="shared" si="105"/>
        <v>97</v>
      </c>
      <c r="Z269" s="27">
        <f t="shared" si="105"/>
        <v>97</v>
      </c>
      <c r="AA269" s="27">
        <f t="shared" si="105"/>
        <v>97</v>
      </c>
      <c r="AB269" s="27">
        <f t="shared" si="105"/>
        <v>152</v>
      </c>
      <c r="AC269" s="27">
        <f t="shared" si="105"/>
        <v>152</v>
      </c>
      <c r="AD269" s="27">
        <f t="shared" si="105"/>
        <v>152</v>
      </c>
      <c r="AE269" s="27">
        <f t="shared" si="105"/>
        <v>0</v>
      </c>
      <c r="AF269" s="27">
        <f t="shared" si="105"/>
        <v>0</v>
      </c>
      <c r="AG269" s="27">
        <f t="shared" si="105"/>
        <v>0</v>
      </c>
      <c r="AH269" s="27">
        <f t="shared" si="105"/>
        <v>0</v>
      </c>
      <c r="AI269" s="27">
        <f t="shared" si="105"/>
        <v>0</v>
      </c>
      <c r="AJ269" s="27">
        <f t="shared" si="105"/>
        <v>0</v>
      </c>
      <c r="AK269" s="27">
        <f t="shared" si="105"/>
        <v>0</v>
      </c>
      <c r="AL269" s="27">
        <f t="shared" si="105"/>
        <v>0</v>
      </c>
      <c r="AM269" s="27">
        <f t="shared" si="105"/>
        <v>0</v>
      </c>
      <c r="AN269" s="27">
        <f t="shared" si="105"/>
        <v>0</v>
      </c>
      <c r="AO269" s="27">
        <f t="shared" si="105"/>
        <v>0</v>
      </c>
      <c r="AP269" s="27">
        <f t="shared" si="105"/>
        <v>0</v>
      </c>
      <c r="AQ269" s="27">
        <f t="shared" si="105"/>
        <v>0</v>
      </c>
      <c r="AR269" s="27">
        <f t="shared" si="105"/>
        <v>0</v>
      </c>
      <c r="AS269" s="27">
        <f t="shared" si="105"/>
        <v>0</v>
      </c>
      <c r="AT269" s="27">
        <f t="shared" si="105"/>
        <v>0</v>
      </c>
      <c r="AU269" s="27">
        <f t="shared" si="105"/>
        <v>0</v>
      </c>
      <c r="AV269" s="27">
        <f t="shared" ref="AV269:BY269" si="106">AV268</f>
        <v>0</v>
      </c>
      <c r="AW269" s="27">
        <f t="shared" si="106"/>
        <v>0</v>
      </c>
      <c r="AX269" s="27">
        <f t="shared" si="106"/>
        <v>0</v>
      </c>
      <c r="AY269" s="27">
        <f t="shared" si="106"/>
        <v>0</v>
      </c>
      <c r="AZ269" s="27">
        <f t="shared" si="106"/>
        <v>0</v>
      </c>
      <c r="BA269" s="27">
        <f t="shared" si="106"/>
        <v>0</v>
      </c>
      <c r="BB269" s="27">
        <f t="shared" si="106"/>
        <v>0</v>
      </c>
      <c r="BC269" s="27">
        <f t="shared" si="106"/>
        <v>0</v>
      </c>
      <c r="BD269" s="27">
        <f t="shared" si="106"/>
        <v>0</v>
      </c>
      <c r="BE269" s="27">
        <f t="shared" si="106"/>
        <v>0</v>
      </c>
      <c r="BF269" s="27">
        <f t="shared" si="106"/>
        <v>0</v>
      </c>
      <c r="BG269" s="27">
        <f t="shared" si="106"/>
        <v>0</v>
      </c>
      <c r="BH269" s="27">
        <f t="shared" si="106"/>
        <v>0</v>
      </c>
      <c r="BI269" s="27">
        <f t="shared" si="106"/>
        <v>0</v>
      </c>
      <c r="BJ269" s="27">
        <f t="shared" si="106"/>
        <v>0</v>
      </c>
      <c r="BK269" s="27">
        <f t="shared" si="106"/>
        <v>0</v>
      </c>
      <c r="BL269" s="27">
        <f t="shared" si="106"/>
        <v>0</v>
      </c>
      <c r="BM269" s="27">
        <f t="shared" si="106"/>
        <v>97</v>
      </c>
      <c r="BN269" s="27">
        <f t="shared" si="106"/>
        <v>97</v>
      </c>
      <c r="BO269" s="27">
        <f t="shared" si="106"/>
        <v>97</v>
      </c>
      <c r="BP269" s="27">
        <f t="shared" si="106"/>
        <v>97</v>
      </c>
      <c r="BQ269" s="27">
        <f t="shared" si="106"/>
        <v>97</v>
      </c>
      <c r="BR269" s="27">
        <f t="shared" si="106"/>
        <v>97</v>
      </c>
      <c r="BS269" s="27">
        <f t="shared" si="106"/>
        <v>97</v>
      </c>
      <c r="BT269" s="27">
        <f t="shared" si="106"/>
        <v>97</v>
      </c>
      <c r="BU269" s="27">
        <f t="shared" si="106"/>
        <v>152</v>
      </c>
      <c r="BV269" s="27">
        <f t="shared" si="106"/>
        <v>152</v>
      </c>
      <c r="BW269" s="27">
        <f t="shared" si="106"/>
        <v>152</v>
      </c>
      <c r="BX269" s="27">
        <f t="shared" si="106"/>
        <v>0</v>
      </c>
      <c r="BY269" s="27">
        <f t="shared" si="106"/>
        <v>0</v>
      </c>
    </row>
    <row r="270" spans="2:77" outlineLevel="1">
      <c r="B270" s="25" t="s">
        <v>862</v>
      </c>
      <c r="C270" s="27">
        <f t="shared" si="105"/>
        <v>0</v>
      </c>
      <c r="D270" s="27">
        <f t="shared" si="105"/>
        <v>0</v>
      </c>
      <c r="E270" s="27">
        <f t="shared" si="105"/>
        <v>0</v>
      </c>
      <c r="F270" s="27">
        <f t="shared" si="105"/>
        <v>0</v>
      </c>
      <c r="G270" s="27">
        <f t="shared" si="105"/>
        <v>0</v>
      </c>
      <c r="H270" s="27">
        <f t="shared" si="105"/>
        <v>0</v>
      </c>
      <c r="I270" s="27">
        <f t="shared" si="105"/>
        <v>0</v>
      </c>
      <c r="J270" s="27">
        <f t="shared" si="105"/>
        <v>0</v>
      </c>
      <c r="K270" s="27">
        <f t="shared" si="105"/>
        <v>0</v>
      </c>
      <c r="L270" s="27">
        <f t="shared" si="105"/>
        <v>0</v>
      </c>
      <c r="M270" s="27">
        <f t="shared" si="105"/>
        <v>0</v>
      </c>
      <c r="N270" s="27">
        <f t="shared" si="105"/>
        <v>0</v>
      </c>
      <c r="O270" s="27">
        <f t="shared" si="105"/>
        <v>0</v>
      </c>
      <c r="P270" s="27">
        <f t="shared" si="105"/>
        <v>0</v>
      </c>
      <c r="Q270" s="27">
        <f t="shared" si="105"/>
        <v>0</v>
      </c>
      <c r="R270" s="27">
        <f t="shared" si="105"/>
        <v>0</v>
      </c>
      <c r="S270" s="27">
        <f t="shared" si="105"/>
        <v>0</v>
      </c>
      <c r="T270" s="27">
        <f t="shared" si="105"/>
        <v>97</v>
      </c>
      <c r="U270" s="27">
        <f t="shared" si="105"/>
        <v>97</v>
      </c>
      <c r="V270" s="27">
        <f t="shared" si="105"/>
        <v>97</v>
      </c>
      <c r="W270" s="27">
        <f t="shared" si="105"/>
        <v>97</v>
      </c>
      <c r="X270" s="27">
        <f t="shared" si="105"/>
        <v>97</v>
      </c>
      <c r="Y270" s="27">
        <f t="shared" si="105"/>
        <v>97</v>
      </c>
      <c r="Z270" s="27">
        <f t="shared" si="105"/>
        <v>97</v>
      </c>
      <c r="AA270" s="27">
        <f t="shared" si="105"/>
        <v>97</v>
      </c>
      <c r="AB270" s="27">
        <f t="shared" si="105"/>
        <v>152</v>
      </c>
      <c r="AC270" s="27">
        <f t="shared" si="105"/>
        <v>152</v>
      </c>
      <c r="AD270" s="27">
        <f t="shared" si="105"/>
        <v>152</v>
      </c>
      <c r="AE270" s="27">
        <f t="shared" si="105"/>
        <v>0</v>
      </c>
      <c r="AF270" s="27">
        <f t="shared" si="105"/>
        <v>0</v>
      </c>
      <c r="AG270" s="27">
        <f t="shared" si="105"/>
        <v>0</v>
      </c>
      <c r="AH270" s="27">
        <f t="shared" si="105"/>
        <v>0</v>
      </c>
      <c r="AI270" s="27">
        <f t="shared" si="105"/>
        <v>0</v>
      </c>
      <c r="AJ270" s="27">
        <f t="shared" si="105"/>
        <v>0</v>
      </c>
      <c r="AK270" s="27">
        <f t="shared" si="105"/>
        <v>0</v>
      </c>
      <c r="AL270" s="27">
        <f t="shared" si="105"/>
        <v>0</v>
      </c>
      <c r="AM270" s="27">
        <f t="shared" si="105"/>
        <v>0</v>
      </c>
      <c r="AN270" s="27">
        <f t="shared" si="105"/>
        <v>0</v>
      </c>
      <c r="AO270" s="27">
        <f t="shared" si="105"/>
        <v>0</v>
      </c>
      <c r="AP270" s="27">
        <f t="shared" si="105"/>
        <v>0</v>
      </c>
      <c r="AQ270" s="27">
        <f t="shared" si="105"/>
        <v>0</v>
      </c>
      <c r="AR270" s="27">
        <f t="shared" si="105"/>
        <v>0</v>
      </c>
      <c r="AS270" s="27">
        <f t="shared" si="105"/>
        <v>0</v>
      </c>
      <c r="AT270" s="27">
        <f t="shared" si="105"/>
        <v>0</v>
      </c>
      <c r="AU270" s="27">
        <f t="shared" si="105"/>
        <v>0</v>
      </c>
      <c r="AV270" s="27">
        <f t="shared" ref="AV270:BY270" si="107">AV269</f>
        <v>0</v>
      </c>
      <c r="AW270" s="27">
        <f t="shared" si="107"/>
        <v>0</v>
      </c>
      <c r="AX270" s="27">
        <f t="shared" si="107"/>
        <v>0</v>
      </c>
      <c r="AY270" s="27">
        <f t="shared" si="107"/>
        <v>0</v>
      </c>
      <c r="AZ270" s="27">
        <f t="shared" si="107"/>
        <v>0</v>
      </c>
      <c r="BA270" s="27">
        <f t="shared" si="107"/>
        <v>0</v>
      </c>
      <c r="BB270" s="27">
        <f t="shared" si="107"/>
        <v>0</v>
      </c>
      <c r="BC270" s="27">
        <f t="shared" si="107"/>
        <v>0</v>
      </c>
      <c r="BD270" s="27">
        <f t="shared" si="107"/>
        <v>0</v>
      </c>
      <c r="BE270" s="27">
        <f t="shared" si="107"/>
        <v>0</v>
      </c>
      <c r="BF270" s="27">
        <f t="shared" si="107"/>
        <v>0</v>
      </c>
      <c r="BG270" s="27">
        <f t="shared" si="107"/>
        <v>0</v>
      </c>
      <c r="BH270" s="27">
        <f t="shared" si="107"/>
        <v>0</v>
      </c>
      <c r="BI270" s="27">
        <f t="shared" si="107"/>
        <v>0</v>
      </c>
      <c r="BJ270" s="27">
        <f t="shared" si="107"/>
        <v>0</v>
      </c>
      <c r="BK270" s="27">
        <f t="shared" si="107"/>
        <v>0</v>
      </c>
      <c r="BL270" s="27">
        <f t="shared" si="107"/>
        <v>0</v>
      </c>
      <c r="BM270" s="27">
        <f t="shared" si="107"/>
        <v>97</v>
      </c>
      <c r="BN270" s="27">
        <f t="shared" si="107"/>
        <v>97</v>
      </c>
      <c r="BO270" s="27">
        <f t="shared" si="107"/>
        <v>97</v>
      </c>
      <c r="BP270" s="27">
        <f t="shared" si="107"/>
        <v>97</v>
      </c>
      <c r="BQ270" s="27">
        <f t="shared" si="107"/>
        <v>97</v>
      </c>
      <c r="BR270" s="27">
        <f t="shared" si="107"/>
        <v>97</v>
      </c>
      <c r="BS270" s="27">
        <f t="shared" si="107"/>
        <v>97</v>
      </c>
      <c r="BT270" s="27">
        <f t="shared" si="107"/>
        <v>97</v>
      </c>
      <c r="BU270" s="27">
        <f t="shared" si="107"/>
        <v>152</v>
      </c>
      <c r="BV270" s="27">
        <f t="shared" si="107"/>
        <v>152</v>
      </c>
      <c r="BW270" s="27">
        <f t="shared" si="107"/>
        <v>152</v>
      </c>
      <c r="BX270" s="27">
        <f t="shared" si="107"/>
        <v>0</v>
      </c>
      <c r="BY270" s="27">
        <f t="shared" si="107"/>
        <v>0</v>
      </c>
    </row>
    <row r="271" spans="2:77" outlineLevel="1">
      <c r="B271" s="25" t="s">
        <v>863</v>
      </c>
      <c r="C271" s="27">
        <f t="shared" si="105"/>
        <v>0</v>
      </c>
      <c r="D271" s="27">
        <f t="shared" si="105"/>
        <v>0</v>
      </c>
      <c r="E271" s="27">
        <f t="shared" si="105"/>
        <v>0</v>
      </c>
      <c r="F271" s="27">
        <f t="shared" si="105"/>
        <v>0</v>
      </c>
      <c r="G271" s="27">
        <f t="shared" si="105"/>
        <v>0</v>
      </c>
      <c r="H271" s="27">
        <f t="shared" si="105"/>
        <v>0</v>
      </c>
      <c r="I271" s="27">
        <f t="shared" si="105"/>
        <v>0</v>
      </c>
      <c r="J271" s="27">
        <f t="shared" si="105"/>
        <v>0</v>
      </c>
      <c r="K271" s="27">
        <f t="shared" si="105"/>
        <v>0</v>
      </c>
      <c r="L271" s="27">
        <f t="shared" si="105"/>
        <v>0</v>
      </c>
      <c r="M271" s="27">
        <f t="shared" si="105"/>
        <v>0</v>
      </c>
      <c r="N271" s="27">
        <f t="shared" si="105"/>
        <v>0</v>
      </c>
      <c r="O271" s="27">
        <f t="shared" si="105"/>
        <v>0</v>
      </c>
      <c r="P271" s="27">
        <f t="shared" si="105"/>
        <v>0</v>
      </c>
      <c r="Q271" s="27">
        <f t="shared" si="105"/>
        <v>0</v>
      </c>
      <c r="R271" s="27">
        <f t="shared" si="105"/>
        <v>0</v>
      </c>
      <c r="S271" s="27">
        <f t="shared" si="105"/>
        <v>0</v>
      </c>
      <c r="T271" s="27">
        <f t="shared" si="105"/>
        <v>97</v>
      </c>
      <c r="U271" s="27">
        <f t="shared" si="105"/>
        <v>97</v>
      </c>
      <c r="V271" s="27">
        <f t="shared" si="105"/>
        <v>97</v>
      </c>
      <c r="W271" s="27">
        <f t="shared" si="105"/>
        <v>97</v>
      </c>
      <c r="X271" s="27">
        <f t="shared" si="105"/>
        <v>97</v>
      </c>
      <c r="Y271" s="27">
        <f t="shared" si="105"/>
        <v>97</v>
      </c>
      <c r="Z271" s="27">
        <f t="shared" si="105"/>
        <v>97</v>
      </c>
      <c r="AA271" s="27">
        <f t="shared" si="105"/>
        <v>97</v>
      </c>
      <c r="AB271" s="27">
        <f t="shared" si="105"/>
        <v>152</v>
      </c>
      <c r="AC271" s="27">
        <f t="shared" si="105"/>
        <v>152</v>
      </c>
      <c r="AD271" s="27">
        <f t="shared" si="105"/>
        <v>152</v>
      </c>
      <c r="AE271" s="27">
        <f t="shared" si="105"/>
        <v>0</v>
      </c>
      <c r="AF271" s="27">
        <f t="shared" si="105"/>
        <v>0</v>
      </c>
      <c r="AG271" s="27">
        <f t="shared" si="105"/>
        <v>0</v>
      </c>
      <c r="AH271" s="27">
        <f t="shared" si="105"/>
        <v>0</v>
      </c>
      <c r="AI271" s="27">
        <f t="shared" si="105"/>
        <v>0</v>
      </c>
      <c r="AJ271" s="27">
        <f t="shared" si="105"/>
        <v>0</v>
      </c>
      <c r="AK271" s="27">
        <f t="shared" si="105"/>
        <v>0</v>
      </c>
      <c r="AL271" s="27">
        <f t="shared" si="105"/>
        <v>0</v>
      </c>
      <c r="AM271" s="27">
        <f t="shared" si="105"/>
        <v>0</v>
      </c>
      <c r="AN271" s="27">
        <f t="shared" si="105"/>
        <v>0</v>
      </c>
      <c r="AO271" s="27">
        <f t="shared" si="105"/>
        <v>0</v>
      </c>
      <c r="AP271" s="27">
        <f t="shared" si="105"/>
        <v>0</v>
      </c>
      <c r="AQ271" s="27">
        <f t="shared" si="105"/>
        <v>0</v>
      </c>
      <c r="AR271" s="27">
        <f t="shared" si="105"/>
        <v>0</v>
      </c>
      <c r="AS271" s="27">
        <f t="shared" si="105"/>
        <v>0</v>
      </c>
      <c r="AT271" s="27">
        <f t="shared" si="105"/>
        <v>0</v>
      </c>
      <c r="AU271" s="27">
        <f t="shared" si="105"/>
        <v>0</v>
      </c>
      <c r="AV271" s="27">
        <f t="shared" ref="AV271:BY271" si="108">AV270</f>
        <v>0</v>
      </c>
      <c r="AW271" s="27">
        <f t="shared" si="108"/>
        <v>0</v>
      </c>
      <c r="AX271" s="27">
        <f t="shared" si="108"/>
        <v>0</v>
      </c>
      <c r="AY271" s="27">
        <f t="shared" si="108"/>
        <v>0</v>
      </c>
      <c r="AZ271" s="27">
        <f t="shared" si="108"/>
        <v>0</v>
      </c>
      <c r="BA271" s="27">
        <f t="shared" si="108"/>
        <v>0</v>
      </c>
      <c r="BB271" s="27">
        <f t="shared" si="108"/>
        <v>0</v>
      </c>
      <c r="BC271" s="27">
        <f t="shared" si="108"/>
        <v>0</v>
      </c>
      <c r="BD271" s="27">
        <f t="shared" si="108"/>
        <v>0</v>
      </c>
      <c r="BE271" s="27">
        <f t="shared" si="108"/>
        <v>0</v>
      </c>
      <c r="BF271" s="27">
        <f t="shared" si="108"/>
        <v>0</v>
      </c>
      <c r="BG271" s="27">
        <f t="shared" si="108"/>
        <v>0</v>
      </c>
      <c r="BH271" s="27">
        <f t="shared" si="108"/>
        <v>0</v>
      </c>
      <c r="BI271" s="27">
        <f t="shared" si="108"/>
        <v>0</v>
      </c>
      <c r="BJ271" s="27">
        <f t="shared" si="108"/>
        <v>0</v>
      </c>
      <c r="BK271" s="27">
        <f t="shared" si="108"/>
        <v>0</v>
      </c>
      <c r="BL271" s="27">
        <f t="shared" si="108"/>
        <v>0</v>
      </c>
      <c r="BM271" s="27">
        <f t="shared" si="108"/>
        <v>97</v>
      </c>
      <c r="BN271" s="27">
        <f t="shared" si="108"/>
        <v>97</v>
      </c>
      <c r="BO271" s="27">
        <f t="shared" si="108"/>
        <v>97</v>
      </c>
      <c r="BP271" s="27">
        <f t="shared" si="108"/>
        <v>97</v>
      </c>
      <c r="BQ271" s="27">
        <f t="shared" si="108"/>
        <v>97</v>
      </c>
      <c r="BR271" s="27">
        <f t="shared" si="108"/>
        <v>97</v>
      </c>
      <c r="BS271" s="27">
        <f t="shared" si="108"/>
        <v>97</v>
      </c>
      <c r="BT271" s="27">
        <f t="shared" si="108"/>
        <v>97</v>
      </c>
      <c r="BU271" s="27">
        <f t="shared" si="108"/>
        <v>152</v>
      </c>
      <c r="BV271" s="27">
        <f t="shared" si="108"/>
        <v>152</v>
      </c>
      <c r="BW271" s="27">
        <f t="shared" si="108"/>
        <v>152</v>
      </c>
      <c r="BX271" s="27">
        <f t="shared" si="108"/>
        <v>0</v>
      </c>
      <c r="BY271" s="27">
        <f t="shared" si="108"/>
        <v>0</v>
      </c>
    </row>
    <row r="272" spans="2:77" outlineLevel="1">
      <c r="B272" s="25" t="s">
        <v>859</v>
      </c>
      <c r="C272" s="28" t="s">
        <v>30</v>
      </c>
      <c r="D272" s="28" t="s">
        <v>30</v>
      </c>
      <c r="E272" s="28" t="s">
        <v>30</v>
      </c>
      <c r="F272" s="28" t="s">
        <v>30</v>
      </c>
      <c r="G272" s="28" t="s">
        <v>30</v>
      </c>
      <c r="H272" s="28" t="s">
        <v>30</v>
      </c>
      <c r="I272" s="28" t="s">
        <v>30</v>
      </c>
      <c r="J272" s="28" t="s">
        <v>30</v>
      </c>
      <c r="K272" s="28" t="s">
        <v>30</v>
      </c>
      <c r="L272" s="28" t="s">
        <v>30</v>
      </c>
      <c r="M272" s="28" t="s">
        <v>30</v>
      </c>
      <c r="N272" s="28" t="s">
        <v>30</v>
      </c>
      <c r="O272" s="28" t="s">
        <v>30</v>
      </c>
      <c r="P272" s="28" t="s">
        <v>30</v>
      </c>
      <c r="Q272" s="28" t="s">
        <v>30</v>
      </c>
      <c r="R272" s="28">
        <v>12</v>
      </c>
      <c r="S272" s="28">
        <v>20</v>
      </c>
      <c r="T272" s="28">
        <v>2</v>
      </c>
      <c r="U272" s="28">
        <v>3</v>
      </c>
      <c r="V272" s="28">
        <v>17</v>
      </c>
      <c r="W272" s="28">
        <v>22</v>
      </c>
      <c r="X272" s="28">
        <v>6</v>
      </c>
      <c r="Y272" s="28">
        <v>9</v>
      </c>
      <c r="Z272" s="28">
        <v>16</v>
      </c>
      <c r="AA272" s="28">
        <v>23</v>
      </c>
      <c r="AB272" s="28">
        <v>5</v>
      </c>
      <c r="AC272" s="28">
        <v>8</v>
      </c>
      <c r="AD272" s="28">
        <v>15</v>
      </c>
      <c r="AE272" s="28">
        <v>1</v>
      </c>
      <c r="AF272" s="28">
        <v>4</v>
      </c>
      <c r="AG272" s="28" t="s">
        <v>30</v>
      </c>
      <c r="AH272" s="28" t="s">
        <v>30</v>
      </c>
      <c r="AI272" s="28" t="s">
        <v>30</v>
      </c>
      <c r="AJ272" s="28" t="s">
        <v>30</v>
      </c>
      <c r="AK272" s="28" t="s">
        <v>30</v>
      </c>
      <c r="AL272" s="28" t="s">
        <v>30</v>
      </c>
      <c r="AM272" s="28" t="s">
        <v>30</v>
      </c>
      <c r="AN272" s="28" t="s">
        <v>30</v>
      </c>
      <c r="AO272" s="28" t="s">
        <v>30</v>
      </c>
      <c r="AP272" s="28" t="s">
        <v>30</v>
      </c>
      <c r="AQ272" s="28" t="s">
        <v>30</v>
      </c>
      <c r="AR272" s="28" t="s">
        <v>30</v>
      </c>
      <c r="AS272" s="28" t="s">
        <v>30</v>
      </c>
      <c r="AT272" s="28" t="s">
        <v>30</v>
      </c>
      <c r="AU272" s="28" t="s">
        <v>30</v>
      </c>
      <c r="AV272" s="28" t="s">
        <v>30</v>
      </c>
      <c r="AW272" s="28" t="s">
        <v>30</v>
      </c>
      <c r="AX272" s="28" t="s">
        <v>30</v>
      </c>
      <c r="AY272" s="28" t="s">
        <v>30</v>
      </c>
      <c r="AZ272" s="28" t="s">
        <v>30</v>
      </c>
      <c r="BA272" s="28" t="s">
        <v>30</v>
      </c>
      <c r="BB272" s="28" t="s">
        <v>30</v>
      </c>
      <c r="BC272" s="28" t="s">
        <v>30</v>
      </c>
      <c r="BD272" s="28" t="s">
        <v>30</v>
      </c>
      <c r="BE272" s="28" t="s">
        <v>30</v>
      </c>
      <c r="BF272" s="28" t="s">
        <v>30</v>
      </c>
      <c r="BG272" s="28" t="s">
        <v>30</v>
      </c>
      <c r="BH272" s="28" t="s">
        <v>30</v>
      </c>
      <c r="BI272" s="28" t="s">
        <v>30</v>
      </c>
      <c r="BJ272" s="28" t="s">
        <v>30</v>
      </c>
      <c r="BK272" s="28">
        <v>12</v>
      </c>
      <c r="BL272" s="28">
        <v>20</v>
      </c>
      <c r="BM272" s="28">
        <v>2</v>
      </c>
      <c r="BN272" s="28">
        <v>3</v>
      </c>
      <c r="BO272" s="28">
        <v>17</v>
      </c>
      <c r="BP272" s="28">
        <v>22</v>
      </c>
      <c r="BQ272" s="28">
        <v>6</v>
      </c>
      <c r="BR272" s="28">
        <v>9</v>
      </c>
      <c r="BS272" s="28">
        <v>16</v>
      </c>
      <c r="BT272" s="28">
        <v>23</v>
      </c>
      <c r="BU272" s="28">
        <v>5</v>
      </c>
      <c r="BV272" s="28">
        <v>8</v>
      </c>
      <c r="BW272" s="28">
        <v>15</v>
      </c>
      <c r="BX272" s="28">
        <v>1</v>
      </c>
      <c r="BY272" s="28">
        <v>4</v>
      </c>
    </row>
    <row r="273" spans="2:77" outlineLevel="1">
      <c r="B273" s="25" t="s">
        <v>869</v>
      </c>
      <c r="C273" s="28"/>
      <c r="D273" s="28"/>
      <c r="E273" s="28"/>
      <c r="F273" s="28"/>
      <c r="G273" s="28"/>
      <c r="H273" s="28"/>
      <c r="I273" s="28"/>
      <c r="J273" s="28"/>
      <c r="K273" s="28"/>
      <c r="L273" s="28"/>
      <c r="M273" s="28"/>
      <c r="N273" s="28"/>
      <c r="O273" s="28"/>
      <c r="P273" s="28"/>
      <c r="Q273" s="28"/>
      <c r="R273" s="28">
        <v>348</v>
      </c>
      <c r="S273" s="28">
        <v>348</v>
      </c>
      <c r="T273" s="28">
        <v>7</v>
      </c>
      <c r="U273" s="28">
        <v>7</v>
      </c>
      <c r="V273" s="28">
        <v>7</v>
      </c>
      <c r="W273" s="28">
        <v>7</v>
      </c>
      <c r="X273" s="28">
        <v>7</v>
      </c>
      <c r="Y273" s="28">
        <v>7</v>
      </c>
      <c r="Z273" s="28">
        <v>7</v>
      </c>
      <c r="AA273" s="28">
        <v>7</v>
      </c>
      <c r="AB273" s="28">
        <v>0</v>
      </c>
      <c r="AC273" s="28">
        <v>0</v>
      </c>
      <c r="AD273" s="28">
        <v>0</v>
      </c>
      <c r="AE273" s="28">
        <v>0</v>
      </c>
      <c r="AF273" s="28">
        <v>0</v>
      </c>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v>348</v>
      </c>
      <c r="BL273" s="28">
        <v>348</v>
      </c>
      <c r="BM273" s="28">
        <v>7</v>
      </c>
      <c r="BN273" s="28">
        <v>7</v>
      </c>
      <c r="BO273" s="28">
        <v>7</v>
      </c>
      <c r="BP273" s="28">
        <v>7</v>
      </c>
      <c r="BQ273" s="28">
        <v>7</v>
      </c>
      <c r="BR273" s="28">
        <v>7</v>
      </c>
      <c r="BS273" s="28">
        <v>7</v>
      </c>
      <c r="BT273" s="28">
        <v>7</v>
      </c>
      <c r="BU273" s="28">
        <v>0</v>
      </c>
      <c r="BV273" s="28">
        <v>0</v>
      </c>
      <c r="BW273" s="28">
        <v>0</v>
      </c>
      <c r="BX273" s="28">
        <v>0</v>
      </c>
      <c r="BY273" s="28">
        <v>0</v>
      </c>
    </row>
    <row r="274" spans="2:77" outlineLevel="1">
      <c r="B274" s="25" t="s">
        <v>861</v>
      </c>
      <c r="C274" s="27">
        <f t="shared" ref="C274:AU276" si="109">C273</f>
        <v>0</v>
      </c>
      <c r="D274" s="27">
        <f t="shared" si="109"/>
        <v>0</v>
      </c>
      <c r="E274" s="27">
        <f t="shared" si="109"/>
        <v>0</v>
      </c>
      <c r="F274" s="27">
        <f t="shared" si="109"/>
        <v>0</v>
      </c>
      <c r="G274" s="27">
        <f t="shared" si="109"/>
        <v>0</v>
      </c>
      <c r="H274" s="27">
        <f t="shared" si="109"/>
        <v>0</v>
      </c>
      <c r="I274" s="27">
        <f t="shared" si="109"/>
        <v>0</v>
      </c>
      <c r="J274" s="27">
        <f t="shared" si="109"/>
        <v>0</v>
      </c>
      <c r="K274" s="27">
        <f t="shared" si="109"/>
        <v>0</v>
      </c>
      <c r="L274" s="27">
        <f t="shared" si="109"/>
        <v>0</v>
      </c>
      <c r="M274" s="27">
        <f t="shared" si="109"/>
        <v>0</v>
      </c>
      <c r="N274" s="27">
        <f t="shared" si="109"/>
        <v>0</v>
      </c>
      <c r="O274" s="27">
        <f t="shared" si="109"/>
        <v>0</v>
      </c>
      <c r="P274" s="27">
        <f t="shared" si="109"/>
        <v>0</v>
      </c>
      <c r="Q274" s="27">
        <f t="shared" si="109"/>
        <v>0</v>
      </c>
      <c r="R274" s="27">
        <f t="shared" si="109"/>
        <v>348</v>
      </c>
      <c r="S274" s="27">
        <f t="shared" si="109"/>
        <v>348</v>
      </c>
      <c r="T274" s="27">
        <f t="shared" si="109"/>
        <v>7</v>
      </c>
      <c r="U274" s="27">
        <f t="shared" si="109"/>
        <v>7</v>
      </c>
      <c r="V274" s="27">
        <f t="shared" si="109"/>
        <v>7</v>
      </c>
      <c r="W274" s="27">
        <f t="shared" si="109"/>
        <v>7</v>
      </c>
      <c r="X274" s="27">
        <f t="shared" si="109"/>
        <v>7</v>
      </c>
      <c r="Y274" s="27">
        <f t="shared" si="109"/>
        <v>7</v>
      </c>
      <c r="Z274" s="27">
        <f t="shared" si="109"/>
        <v>7</v>
      </c>
      <c r="AA274" s="27">
        <f t="shared" si="109"/>
        <v>7</v>
      </c>
      <c r="AB274" s="27">
        <f t="shared" si="109"/>
        <v>0</v>
      </c>
      <c r="AC274" s="27">
        <f t="shared" si="109"/>
        <v>0</v>
      </c>
      <c r="AD274" s="27">
        <f t="shared" si="109"/>
        <v>0</v>
      </c>
      <c r="AE274" s="27">
        <f t="shared" si="109"/>
        <v>0</v>
      </c>
      <c r="AF274" s="27">
        <f t="shared" si="109"/>
        <v>0</v>
      </c>
      <c r="AG274" s="27">
        <f t="shared" si="109"/>
        <v>0</v>
      </c>
      <c r="AH274" s="27">
        <f t="shared" si="109"/>
        <v>0</v>
      </c>
      <c r="AI274" s="27">
        <f t="shared" si="109"/>
        <v>0</v>
      </c>
      <c r="AJ274" s="27">
        <f t="shared" si="109"/>
        <v>0</v>
      </c>
      <c r="AK274" s="27">
        <f t="shared" si="109"/>
        <v>0</v>
      </c>
      <c r="AL274" s="27">
        <f t="shared" si="109"/>
        <v>0</v>
      </c>
      <c r="AM274" s="27">
        <f t="shared" si="109"/>
        <v>0</v>
      </c>
      <c r="AN274" s="27">
        <f t="shared" si="109"/>
        <v>0</v>
      </c>
      <c r="AO274" s="27">
        <f t="shared" si="109"/>
        <v>0</v>
      </c>
      <c r="AP274" s="27">
        <f t="shared" si="109"/>
        <v>0</v>
      </c>
      <c r="AQ274" s="27">
        <f t="shared" si="109"/>
        <v>0</v>
      </c>
      <c r="AR274" s="27">
        <f t="shared" si="109"/>
        <v>0</v>
      </c>
      <c r="AS274" s="27">
        <f t="shared" si="109"/>
        <v>0</v>
      </c>
      <c r="AT274" s="27">
        <f t="shared" si="109"/>
        <v>0</v>
      </c>
      <c r="AU274" s="27">
        <f t="shared" si="109"/>
        <v>0</v>
      </c>
      <c r="AV274" s="27">
        <f t="shared" ref="AV274:BY274" si="110">AV273</f>
        <v>0</v>
      </c>
      <c r="AW274" s="27">
        <f t="shared" si="110"/>
        <v>0</v>
      </c>
      <c r="AX274" s="27">
        <f t="shared" si="110"/>
        <v>0</v>
      </c>
      <c r="AY274" s="27">
        <f t="shared" si="110"/>
        <v>0</v>
      </c>
      <c r="AZ274" s="27">
        <f t="shared" si="110"/>
        <v>0</v>
      </c>
      <c r="BA274" s="27">
        <f t="shared" si="110"/>
        <v>0</v>
      </c>
      <c r="BB274" s="27">
        <f t="shared" si="110"/>
        <v>0</v>
      </c>
      <c r="BC274" s="27">
        <f t="shared" si="110"/>
        <v>0</v>
      </c>
      <c r="BD274" s="27">
        <f t="shared" si="110"/>
        <v>0</v>
      </c>
      <c r="BE274" s="27">
        <f t="shared" si="110"/>
        <v>0</v>
      </c>
      <c r="BF274" s="27">
        <f t="shared" si="110"/>
        <v>0</v>
      </c>
      <c r="BG274" s="27">
        <f t="shared" si="110"/>
        <v>0</v>
      </c>
      <c r="BH274" s="27">
        <f t="shared" si="110"/>
        <v>0</v>
      </c>
      <c r="BI274" s="27">
        <f t="shared" si="110"/>
        <v>0</v>
      </c>
      <c r="BJ274" s="27">
        <f t="shared" si="110"/>
        <v>0</v>
      </c>
      <c r="BK274" s="27">
        <f t="shared" si="110"/>
        <v>348</v>
      </c>
      <c r="BL274" s="27">
        <f t="shared" si="110"/>
        <v>348</v>
      </c>
      <c r="BM274" s="27">
        <f t="shared" si="110"/>
        <v>7</v>
      </c>
      <c r="BN274" s="27">
        <f t="shared" si="110"/>
        <v>7</v>
      </c>
      <c r="BO274" s="27">
        <f t="shared" si="110"/>
        <v>7</v>
      </c>
      <c r="BP274" s="27">
        <f t="shared" si="110"/>
        <v>7</v>
      </c>
      <c r="BQ274" s="27">
        <f t="shared" si="110"/>
        <v>7</v>
      </c>
      <c r="BR274" s="27">
        <f t="shared" si="110"/>
        <v>7</v>
      </c>
      <c r="BS274" s="27">
        <f t="shared" si="110"/>
        <v>7</v>
      </c>
      <c r="BT274" s="27">
        <f t="shared" si="110"/>
        <v>7</v>
      </c>
      <c r="BU274" s="27">
        <f t="shared" si="110"/>
        <v>0</v>
      </c>
      <c r="BV274" s="27">
        <f t="shared" si="110"/>
        <v>0</v>
      </c>
      <c r="BW274" s="27">
        <f t="shared" si="110"/>
        <v>0</v>
      </c>
      <c r="BX274" s="27">
        <f t="shared" si="110"/>
        <v>0</v>
      </c>
      <c r="BY274" s="27">
        <f t="shared" si="110"/>
        <v>0</v>
      </c>
    </row>
    <row r="275" spans="2:77" outlineLevel="1">
      <c r="B275" s="25" t="s">
        <v>862</v>
      </c>
      <c r="C275" s="27">
        <f t="shared" si="109"/>
        <v>0</v>
      </c>
      <c r="D275" s="27">
        <f t="shared" si="109"/>
        <v>0</v>
      </c>
      <c r="E275" s="27">
        <f t="shared" si="109"/>
        <v>0</v>
      </c>
      <c r="F275" s="27">
        <f t="shared" si="109"/>
        <v>0</v>
      </c>
      <c r="G275" s="27">
        <f t="shared" si="109"/>
        <v>0</v>
      </c>
      <c r="H275" s="27">
        <f t="shared" si="109"/>
        <v>0</v>
      </c>
      <c r="I275" s="27">
        <f t="shared" si="109"/>
        <v>0</v>
      </c>
      <c r="J275" s="27">
        <f t="shared" si="109"/>
        <v>0</v>
      </c>
      <c r="K275" s="27">
        <f t="shared" si="109"/>
        <v>0</v>
      </c>
      <c r="L275" s="27">
        <f t="shared" si="109"/>
        <v>0</v>
      </c>
      <c r="M275" s="27">
        <f t="shared" si="109"/>
        <v>0</v>
      </c>
      <c r="N275" s="27">
        <f t="shared" si="109"/>
        <v>0</v>
      </c>
      <c r="O275" s="27">
        <f t="shared" si="109"/>
        <v>0</v>
      </c>
      <c r="P275" s="27">
        <f t="shared" si="109"/>
        <v>0</v>
      </c>
      <c r="Q275" s="27">
        <f t="shared" si="109"/>
        <v>0</v>
      </c>
      <c r="R275" s="27">
        <f t="shared" si="109"/>
        <v>348</v>
      </c>
      <c r="S275" s="27">
        <f t="shared" si="109"/>
        <v>348</v>
      </c>
      <c r="T275" s="27">
        <f t="shared" si="109"/>
        <v>7</v>
      </c>
      <c r="U275" s="27">
        <f t="shared" si="109"/>
        <v>7</v>
      </c>
      <c r="V275" s="27">
        <f t="shared" si="109"/>
        <v>7</v>
      </c>
      <c r="W275" s="27">
        <f t="shared" si="109"/>
        <v>7</v>
      </c>
      <c r="X275" s="27">
        <f t="shared" si="109"/>
        <v>7</v>
      </c>
      <c r="Y275" s="27">
        <f t="shared" si="109"/>
        <v>7</v>
      </c>
      <c r="Z275" s="27">
        <f t="shared" si="109"/>
        <v>7</v>
      </c>
      <c r="AA275" s="27">
        <f t="shared" si="109"/>
        <v>7</v>
      </c>
      <c r="AB275" s="27">
        <f t="shared" si="109"/>
        <v>0</v>
      </c>
      <c r="AC275" s="27">
        <f t="shared" si="109"/>
        <v>0</v>
      </c>
      <c r="AD275" s="27">
        <f t="shared" si="109"/>
        <v>0</v>
      </c>
      <c r="AE275" s="27">
        <f t="shared" si="109"/>
        <v>0</v>
      </c>
      <c r="AF275" s="27">
        <f t="shared" si="109"/>
        <v>0</v>
      </c>
      <c r="AG275" s="27">
        <f t="shared" si="109"/>
        <v>0</v>
      </c>
      <c r="AH275" s="27">
        <f t="shared" si="109"/>
        <v>0</v>
      </c>
      <c r="AI275" s="27">
        <f t="shared" si="109"/>
        <v>0</v>
      </c>
      <c r="AJ275" s="27">
        <f t="shared" si="109"/>
        <v>0</v>
      </c>
      <c r="AK275" s="27">
        <f t="shared" si="109"/>
        <v>0</v>
      </c>
      <c r="AL275" s="27">
        <f t="shared" si="109"/>
        <v>0</v>
      </c>
      <c r="AM275" s="27">
        <f t="shared" si="109"/>
        <v>0</v>
      </c>
      <c r="AN275" s="27">
        <f t="shared" si="109"/>
        <v>0</v>
      </c>
      <c r="AO275" s="27">
        <f t="shared" si="109"/>
        <v>0</v>
      </c>
      <c r="AP275" s="27">
        <f t="shared" si="109"/>
        <v>0</v>
      </c>
      <c r="AQ275" s="27">
        <f t="shared" si="109"/>
        <v>0</v>
      </c>
      <c r="AR275" s="27">
        <f t="shared" si="109"/>
        <v>0</v>
      </c>
      <c r="AS275" s="27">
        <f t="shared" si="109"/>
        <v>0</v>
      </c>
      <c r="AT275" s="27">
        <f t="shared" si="109"/>
        <v>0</v>
      </c>
      <c r="AU275" s="27">
        <f t="shared" si="109"/>
        <v>0</v>
      </c>
      <c r="AV275" s="27">
        <f t="shared" ref="AV275:BY275" si="111">AV274</f>
        <v>0</v>
      </c>
      <c r="AW275" s="27">
        <f t="shared" si="111"/>
        <v>0</v>
      </c>
      <c r="AX275" s="27">
        <f t="shared" si="111"/>
        <v>0</v>
      </c>
      <c r="AY275" s="27">
        <f t="shared" si="111"/>
        <v>0</v>
      </c>
      <c r="AZ275" s="27">
        <f t="shared" si="111"/>
        <v>0</v>
      </c>
      <c r="BA275" s="27">
        <f t="shared" si="111"/>
        <v>0</v>
      </c>
      <c r="BB275" s="27">
        <f t="shared" si="111"/>
        <v>0</v>
      </c>
      <c r="BC275" s="27">
        <f t="shared" si="111"/>
        <v>0</v>
      </c>
      <c r="BD275" s="27">
        <f t="shared" si="111"/>
        <v>0</v>
      </c>
      <c r="BE275" s="27">
        <f t="shared" si="111"/>
        <v>0</v>
      </c>
      <c r="BF275" s="27">
        <f t="shared" si="111"/>
        <v>0</v>
      </c>
      <c r="BG275" s="27">
        <f t="shared" si="111"/>
        <v>0</v>
      </c>
      <c r="BH275" s="27">
        <f t="shared" si="111"/>
        <v>0</v>
      </c>
      <c r="BI275" s="27">
        <f t="shared" si="111"/>
        <v>0</v>
      </c>
      <c r="BJ275" s="27">
        <f t="shared" si="111"/>
        <v>0</v>
      </c>
      <c r="BK275" s="27">
        <f t="shared" si="111"/>
        <v>348</v>
      </c>
      <c r="BL275" s="27">
        <f t="shared" si="111"/>
        <v>348</v>
      </c>
      <c r="BM275" s="27">
        <f t="shared" si="111"/>
        <v>7</v>
      </c>
      <c r="BN275" s="27">
        <f t="shared" si="111"/>
        <v>7</v>
      </c>
      <c r="BO275" s="27">
        <f t="shared" si="111"/>
        <v>7</v>
      </c>
      <c r="BP275" s="27">
        <f t="shared" si="111"/>
        <v>7</v>
      </c>
      <c r="BQ275" s="27">
        <f t="shared" si="111"/>
        <v>7</v>
      </c>
      <c r="BR275" s="27">
        <f t="shared" si="111"/>
        <v>7</v>
      </c>
      <c r="BS275" s="27">
        <f t="shared" si="111"/>
        <v>7</v>
      </c>
      <c r="BT275" s="27">
        <f t="shared" si="111"/>
        <v>7</v>
      </c>
      <c r="BU275" s="27">
        <f t="shared" si="111"/>
        <v>0</v>
      </c>
      <c r="BV275" s="27">
        <f t="shared" si="111"/>
        <v>0</v>
      </c>
      <c r="BW275" s="27">
        <f t="shared" si="111"/>
        <v>0</v>
      </c>
      <c r="BX275" s="27">
        <f t="shared" si="111"/>
        <v>0</v>
      </c>
      <c r="BY275" s="27">
        <f t="shared" si="111"/>
        <v>0</v>
      </c>
    </row>
    <row r="276" spans="2:77" outlineLevel="1">
      <c r="B276" s="25" t="s">
        <v>863</v>
      </c>
      <c r="C276" s="27">
        <f t="shared" si="109"/>
        <v>0</v>
      </c>
      <c r="D276" s="27">
        <f t="shared" si="109"/>
        <v>0</v>
      </c>
      <c r="E276" s="27">
        <f t="shared" si="109"/>
        <v>0</v>
      </c>
      <c r="F276" s="27">
        <f t="shared" si="109"/>
        <v>0</v>
      </c>
      <c r="G276" s="27">
        <f t="shared" si="109"/>
        <v>0</v>
      </c>
      <c r="H276" s="27">
        <f t="shared" si="109"/>
        <v>0</v>
      </c>
      <c r="I276" s="27">
        <f t="shared" si="109"/>
        <v>0</v>
      </c>
      <c r="J276" s="27">
        <f t="shared" si="109"/>
        <v>0</v>
      </c>
      <c r="K276" s="27">
        <f t="shared" si="109"/>
        <v>0</v>
      </c>
      <c r="L276" s="27">
        <f t="shared" si="109"/>
        <v>0</v>
      </c>
      <c r="M276" s="27">
        <f t="shared" si="109"/>
        <v>0</v>
      </c>
      <c r="N276" s="27">
        <f t="shared" si="109"/>
        <v>0</v>
      </c>
      <c r="O276" s="27">
        <f t="shared" si="109"/>
        <v>0</v>
      </c>
      <c r="P276" s="27">
        <f t="shared" si="109"/>
        <v>0</v>
      </c>
      <c r="Q276" s="27">
        <f t="shared" si="109"/>
        <v>0</v>
      </c>
      <c r="R276" s="27">
        <f t="shared" si="109"/>
        <v>348</v>
      </c>
      <c r="S276" s="27">
        <f t="shared" si="109"/>
        <v>348</v>
      </c>
      <c r="T276" s="27">
        <f t="shared" si="109"/>
        <v>7</v>
      </c>
      <c r="U276" s="27">
        <f t="shared" si="109"/>
        <v>7</v>
      </c>
      <c r="V276" s="27">
        <f t="shared" si="109"/>
        <v>7</v>
      </c>
      <c r="W276" s="27">
        <f t="shared" si="109"/>
        <v>7</v>
      </c>
      <c r="X276" s="27">
        <f t="shared" si="109"/>
        <v>7</v>
      </c>
      <c r="Y276" s="27">
        <f t="shared" si="109"/>
        <v>7</v>
      </c>
      <c r="Z276" s="27">
        <f t="shared" si="109"/>
        <v>7</v>
      </c>
      <c r="AA276" s="27">
        <f t="shared" si="109"/>
        <v>7</v>
      </c>
      <c r="AB276" s="27">
        <f t="shared" si="109"/>
        <v>0</v>
      </c>
      <c r="AC276" s="27">
        <f t="shared" si="109"/>
        <v>0</v>
      </c>
      <c r="AD276" s="27">
        <f t="shared" si="109"/>
        <v>0</v>
      </c>
      <c r="AE276" s="27">
        <f t="shared" si="109"/>
        <v>0</v>
      </c>
      <c r="AF276" s="27">
        <f t="shared" si="109"/>
        <v>0</v>
      </c>
      <c r="AG276" s="27">
        <f t="shared" si="109"/>
        <v>0</v>
      </c>
      <c r="AH276" s="27">
        <f t="shared" si="109"/>
        <v>0</v>
      </c>
      <c r="AI276" s="27">
        <f t="shared" si="109"/>
        <v>0</v>
      </c>
      <c r="AJ276" s="27">
        <f t="shared" si="109"/>
        <v>0</v>
      </c>
      <c r="AK276" s="27">
        <f t="shared" si="109"/>
        <v>0</v>
      </c>
      <c r="AL276" s="27">
        <f t="shared" si="109"/>
        <v>0</v>
      </c>
      <c r="AM276" s="27">
        <f t="shared" si="109"/>
        <v>0</v>
      </c>
      <c r="AN276" s="27">
        <f t="shared" si="109"/>
        <v>0</v>
      </c>
      <c r="AO276" s="27">
        <f t="shared" si="109"/>
        <v>0</v>
      </c>
      <c r="AP276" s="27">
        <f t="shared" si="109"/>
        <v>0</v>
      </c>
      <c r="AQ276" s="27">
        <f t="shared" si="109"/>
        <v>0</v>
      </c>
      <c r="AR276" s="27">
        <f t="shared" si="109"/>
        <v>0</v>
      </c>
      <c r="AS276" s="27">
        <f t="shared" si="109"/>
        <v>0</v>
      </c>
      <c r="AT276" s="27">
        <f t="shared" si="109"/>
        <v>0</v>
      </c>
      <c r="AU276" s="27">
        <f t="shared" si="109"/>
        <v>0</v>
      </c>
      <c r="AV276" s="27">
        <f t="shared" ref="AV276:BY276" si="112">AV275</f>
        <v>0</v>
      </c>
      <c r="AW276" s="27">
        <f t="shared" si="112"/>
        <v>0</v>
      </c>
      <c r="AX276" s="27">
        <f t="shared" si="112"/>
        <v>0</v>
      </c>
      <c r="AY276" s="27">
        <f t="shared" si="112"/>
        <v>0</v>
      </c>
      <c r="AZ276" s="27">
        <f t="shared" si="112"/>
        <v>0</v>
      </c>
      <c r="BA276" s="27">
        <f t="shared" si="112"/>
        <v>0</v>
      </c>
      <c r="BB276" s="27">
        <f t="shared" si="112"/>
        <v>0</v>
      </c>
      <c r="BC276" s="27">
        <f t="shared" si="112"/>
        <v>0</v>
      </c>
      <c r="BD276" s="27">
        <f t="shared" si="112"/>
        <v>0</v>
      </c>
      <c r="BE276" s="27">
        <f t="shared" si="112"/>
        <v>0</v>
      </c>
      <c r="BF276" s="27">
        <f t="shared" si="112"/>
        <v>0</v>
      </c>
      <c r="BG276" s="27">
        <f t="shared" si="112"/>
        <v>0</v>
      </c>
      <c r="BH276" s="27">
        <f t="shared" si="112"/>
        <v>0</v>
      </c>
      <c r="BI276" s="27">
        <f t="shared" si="112"/>
        <v>0</v>
      </c>
      <c r="BJ276" s="27">
        <f t="shared" si="112"/>
        <v>0</v>
      </c>
      <c r="BK276" s="27">
        <f t="shared" si="112"/>
        <v>348</v>
      </c>
      <c r="BL276" s="27">
        <f t="shared" si="112"/>
        <v>348</v>
      </c>
      <c r="BM276" s="27">
        <f t="shared" si="112"/>
        <v>7</v>
      </c>
      <c r="BN276" s="27">
        <f t="shared" si="112"/>
        <v>7</v>
      </c>
      <c r="BO276" s="27">
        <f t="shared" si="112"/>
        <v>7</v>
      </c>
      <c r="BP276" s="27">
        <f t="shared" si="112"/>
        <v>7</v>
      </c>
      <c r="BQ276" s="27">
        <f t="shared" si="112"/>
        <v>7</v>
      </c>
      <c r="BR276" s="27">
        <f t="shared" si="112"/>
        <v>7</v>
      </c>
      <c r="BS276" s="27">
        <f t="shared" si="112"/>
        <v>7</v>
      </c>
      <c r="BT276" s="27">
        <f t="shared" si="112"/>
        <v>7</v>
      </c>
      <c r="BU276" s="27">
        <f t="shared" si="112"/>
        <v>0</v>
      </c>
      <c r="BV276" s="27">
        <f t="shared" si="112"/>
        <v>0</v>
      </c>
      <c r="BW276" s="27">
        <f t="shared" si="112"/>
        <v>0</v>
      </c>
      <c r="BX276" s="27">
        <f t="shared" si="112"/>
        <v>0</v>
      </c>
      <c r="BY276" s="27">
        <f t="shared" si="112"/>
        <v>0</v>
      </c>
    </row>
    <row r="277" spans="2:77" outlineLevel="1">
      <c r="B277" s="25" t="s">
        <v>859</v>
      </c>
      <c r="C277" s="28" t="s">
        <v>30</v>
      </c>
      <c r="D277" s="28" t="s">
        <v>30</v>
      </c>
      <c r="E277" s="28" t="s">
        <v>30</v>
      </c>
      <c r="F277" s="28" t="s">
        <v>30</v>
      </c>
      <c r="G277" s="28" t="s">
        <v>30</v>
      </c>
      <c r="H277" s="28" t="s">
        <v>30</v>
      </c>
      <c r="I277" s="28" t="s">
        <v>30</v>
      </c>
      <c r="J277" s="28" t="s">
        <v>30</v>
      </c>
      <c r="K277" s="28" t="s">
        <v>30</v>
      </c>
      <c r="L277" s="28" t="s">
        <v>30</v>
      </c>
      <c r="M277" s="28" t="s">
        <v>30</v>
      </c>
      <c r="N277" s="28" t="s">
        <v>30</v>
      </c>
      <c r="O277" s="28" t="s">
        <v>30</v>
      </c>
      <c r="P277" s="28" t="s">
        <v>30</v>
      </c>
      <c r="Q277" s="28" t="s">
        <v>30</v>
      </c>
      <c r="R277" s="28" t="s">
        <v>30</v>
      </c>
      <c r="S277" s="28" t="s">
        <v>30</v>
      </c>
      <c r="T277" s="28" t="s">
        <v>30</v>
      </c>
      <c r="U277" s="28" t="s">
        <v>30</v>
      </c>
      <c r="V277" s="28" t="s">
        <v>30</v>
      </c>
      <c r="W277" s="28" t="s">
        <v>30</v>
      </c>
      <c r="X277" s="28" t="s">
        <v>30</v>
      </c>
      <c r="Y277" s="28" t="s">
        <v>30</v>
      </c>
      <c r="Z277" s="28" t="s">
        <v>30</v>
      </c>
      <c r="AA277" s="28" t="s">
        <v>30</v>
      </c>
      <c r="AB277" s="28" t="s">
        <v>30</v>
      </c>
      <c r="AC277" s="28" t="s">
        <v>30</v>
      </c>
      <c r="AD277" s="28" t="s">
        <v>30</v>
      </c>
      <c r="AE277" s="28" t="s">
        <v>30</v>
      </c>
      <c r="AF277" s="28" t="s">
        <v>30</v>
      </c>
      <c r="AG277" s="28" t="s">
        <v>30</v>
      </c>
      <c r="AH277" s="28" t="s">
        <v>30</v>
      </c>
      <c r="AI277" s="28" t="s">
        <v>30</v>
      </c>
      <c r="AJ277" s="28" t="s">
        <v>30</v>
      </c>
      <c r="AK277" s="28" t="s">
        <v>30</v>
      </c>
      <c r="AL277" s="28" t="s">
        <v>30</v>
      </c>
      <c r="AM277" s="28" t="s">
        <v>30</v>
      </c>
      <c r="AN277" s="28" t="s">
        <v>30</v>
      </c>
      <c r="AO277" s="28" t="s">
        <v>30</v>
      </c>
      <c r="AP277" s="28" t="s">
        <v>30</v>
      </c>
      <c r="AQ277" s="28" t="s">
        <v>30</v>
      </c>
      <c r="AR277" s="28" t="s">
        <v>30</v>
      </c>
      <c r="AS277" s="28" t="s">
        <v>30</v>
      </c>
      <c r="AT277" s="28" t="s">
        <v>30</v>
      </c>
      <c r="AU277" s="28" t="s">
        <v>30</v>
      </c>
      <c r="AV277" s="28" t="s">
        <v>30</v>
      </c>
      <c r="AW277" s="28" t="s">
        <v>30</v>
      </c>
      <c r="AX277" s="28" t="s">
        <v>30</v>
      </c>
      <c r="AY277" s="28" t="s">
        <v>30</v>
      </c>
      <c r="AZ277" s="28" t="s">
        <v>30</v>
      </c>
      <c r="BA277" s="28" t="s">
        <v>30</v>
      </c>
      <c r="BB277" s="28" t="s">
        <v>30</v>
      </c>
      <c r="BC277" s="28" t="s">
        <v>30</v>
      </c>
      <c r="BD277" s="28" t="s">
        <v>30</v>
      </c>
      <c r="BE277" s="28" t="s">
        <v>30</v>
      </c>
      <c r="BF277" s="28" t="s">
        <v>30</v>
      </c>
      <c r="BG277" s="28" t="s">
        <v>30</v>
      </c>
      <c r="BH277" s="28" t="s">
        <v>30</v>
      </c>
      <c r="BI277" s="28" t="s">
        <v>30</v>
      </c>
      <c r="BJ277" s="28" t="s">
        <v>30</v>
      </c>
      <c r="BK277" s="28" t="s">
        <v>30</v>
      </c>
      <c r="BL277" s="28" t="s">
        <v>30</v>
      </c>
      <c r="BM277" s="28" t="s">
        <v>30</v>
      </c>
      <c r="BN277" s="28" t="s">
        <v>30</v>
      </c>
      <c r="BO277" s="28" t="s">
        <v>30</v>
      </c>
      <c r="BP277" s="28" t="s">
        <v>30</v>
      </c>
      <c r="BQ277" s="28" t="s">
        <v>30</v>
      </c>
      <c r="BR277" s="28" t="s">
        <v>30</v>
      </c>
      <c r="BS277" s="28" t="s">
        <v>30</v>
      </c>
      <c r="BT277" s="28" t="s">
        <v>30</v>
      </c>
      <c r="BU277" s="28" t="s">
        <v>30</v>
      </c>
      <c r="BV277" s="28" t="s">
        <v>30</v>
      </c>
      <c r="BW277" s="28" t="s">
        <v>30</v>
      </c>
      <c r="BX277" s="28" t="s">
        <v>30</v>
      </c>
      <c r="BY277" s="28" t="s">
        <v>30</v>
      </c>
    </row>
    <row r="278" spans="2:77" outlineLevel="1">
      <c r="B278" s="25" t="s">
        <v>870</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row>
    <row r="279" spans="2:77" outlineLevel="1">
      <c r="B279" s="25" t="s">
        <v>861</v>
      </c>
      <c r="C279" s="27">
        <f t="shared" ref="C279:AU281" si="113">C278</f>
        <v>0</v>
      </c>
      <c r="D279" s="27">
        <f t="shared" si="113"/>
        <v>0</v>
      </c>
      <c r="E279" s="27">
        <f t="shared" si="113"/>
        <v>0</v>
      </c>
      <c r="F279" s="27">
        <f t="shared" si="113"/>
        <v>0</v>
      </c>
      <c r="G279" s="27">
        <f t="shared" si="113"/>
        <v>0</v>
      </c>
      <c r="H279" s="27">
        <f t="shared" si="113"/>
        <v>0</v>
      </c>
      <c r="I279" s="27">
        <f t="shared" si="113"/>
        <v>0</v>
      </c>
      <c r="J279" s="27">
        <f t="shared" si="113"/>
        <v>0</v>
      </c>
      <c r="K279" s="27">
        <f t="shared" si="113"/>
        <v>0</v>
      </c>
      <c r="L279" s="27">
        <f t="shared" si="113"/>
        <v>0</v>
      </c>
      <c r="M279" s="27">
        <f t="shared" si="113"/>
        <v>0</v>
      </c>
      <c r="N279" s="27">
        <f t="shared" si="113"/>
        <v>0</v>
      </c>
      <c r="O279" s="27">
        <f t="shared" si="113"/>
        <v>0</v>
      </c>
      <c r="P279" s="27">
        <f t="shared" si="113"/>
        <v>0</v>
      </c>
      <c r="Q279" s="27">
        <f t="shared" si="113"/>
        <v>0</v>
      </c>
      <c r="R279" s="27">
        <f t="shared" si="113"/>
        <v>0</v>
      </c>
      <c r="S279" s="27">
        <f t="shared" si="113"/>
        <v>0</v>
      </c>
      <c r="T279" s="27">
        <f t="shared" si="113"/>
        <v>0</v>
      </c>
      <c r="U279" s="27">
        <f t="shared" si="113"/>
        <v>0</v>
      </c>
      <c r="V279" s="27">
        <f t="shared" si="113"/>
        <v>0</v>
      </c>
      <c r="W279" s="27">
        <f t="shared" si="113"/>
        <v>0</v>
      </c>
      <c r="X279" s="27">
        <f t="shared" si="113"/>
        <v>0</v>
      </c>
      <c r="Y279" s="27">
        <f t="shared" si="113"/>
        <v>0</v>
      </c>
      <c r="Z279" s="27">
        <f t="shared" si="113"/>
        <v>0</v>
      </c>
      <c r="AA279" s="27">
        <f t="shared" si="113"/>
        <v>0</v>
      </c>
      <c r="AB279" s="27">
        <f t="shared" si="113"/>
        <v>0</v>
      </c>
      <c r="AC279" s="27">
        <f t="shared" si="113"/>
        <v>0</v>
      </c>
      <c r="AD279" s="27">
        <f t="shared" si="113"/>
        <v>0</v>
      </c>
      <c r="AE279" s="27">
        <f t="shared" si="113"/>
        <v>0</v>
      </c>
      <c r="AF279" s="27">
        <f t="shared" si="113"/>
        <v>0</v>
      </c>
      <c r="AG279" s="27">
        <f t="shared" si="113"/>
        <v>0</v>
      </c>
      <c r="AH279" s="27">
        <f t="shared" si="113"/>
        <v>0</v>
      </c>
      <c r="AI279" s="27">
        <f t="shared" si="113"/>
        <v>0</v>
      </c>
      <c r="AJ279" s="27">
        <f t="shared" si="113"/>
        <v>0</v>
      </c>
      <c r="AK279" s="27">
        <f t="shared" si="113"/>
        <v>0</v>
      </c>
      <c r="AL279" s="27">
        <f t="shared" si="113"/>
        <v>0</v>
      </c>
      <c r="AM279" s="27">
        <f t="shared" si="113"/>
        <v>0</v>
      </c>
      <c r="AN279" s="27">
        <f t="shared" si="113"/>
        <v>0</v>
      </c>
      <c r="AO279" s="27">
        <f t="shared" si="113"/>
        <v>0</v>
      </c>
      <c r="AP279" s="27">
        <f t="shared" si="113"/>
        <v>0</v>
      </c>
      <c r="AQ279" s="27">
        <f t="shared" si="113"/>
        <v>0</v>
      </c>
      <c r="AR279" s="27">
        <f t="shared" si="113"/>
        <v>0</v>
      </c>
      <c r="AS279" s="27">
        <f t="shared" si="113"/>
        <v>0</v>
      </c>
      <c r="AT279" s="27">
        <f t="shared" si="113"/>
        <v>0</v>
      </c>
      <c r="AU279" s="27">
        <f t="shared" si="113"/>
        <v>0</v>
      </c>
      <c r="AV279" s="27">
        <f t="shared" ref="AV279:BY279" si="114">AV278</f>
        <v>0</v>
      </c>
      <c r="AW279" s="27">
        <f t="shared" si="114"/>
        <v>0</v>
      </c>
      <c r="AX279" s="27">
        <f t="shared" si="114"/>
        <v>0</v>
      </c>
      <c r="AY279" s="27">
        <f t="shared" si="114"/>
        <v>0</v>
      </c>
      <c r="AZ279" s="27">
        <f t="shared" si="114"/>
        <v>0</v>
      </c>
      <c r="BA279" s="27">
        <f t="shared" si="114"/>
        <v>0</v>
      </c>
      <c r="BB279" s="27">
        <f t="shared" si="114"/>
        <v>0</v>
      </c>
      <c r="BC279" s="27">
        <f t="shared" si="114"/>
        <v>0</v>
      </c>
      <c r="BD279" s="27">
        <f t="shared" si="114"/>
        <v>0</v>
      </c>
      <c r="BE279" s="27">
        <f t="shared" si="114"/>
        <v>0</v>
      </c>
      <c r="BF279" s="27">
        <f t="shared" si="114"/>
        <v>0</v>
      </c>
      <c r="BG279" s="27">
        <f t="shared" si="114"/>
        <v>0</v>
      </c>
      <c r="BH279" s="27">
        <f t="shared" si="114"/>
        <v>0</v>
      </c>
      <c r="BI279" s="27">
        <f t="shared" si="114"/>
        <v>0</v>
      </c>
      <c r="BJ279" s="27">
        <f t="shared" si="114"/>
        <v>0</v>
      </c>
      <c r="BK279" s="27">
        <f t="shared" si="114"/>
        <v>0</v>
      </c>
      <c r="BL279" s="27">
        <f t="shared" si="114"/>
        <v>0</v>
      </c>
      <c r="BM279" s="27">
        <f t="shared" si="114"/>
        <v>0</v>
      </c>
      <c r="BN279" s="27">
        <f t="shared" si="114"/>
        <v>0</v>
      </c>
      <c r="BO279" s="27">
        <f t="shared" si="114"/>
        <v>0</v>
      </c>
      <c r="BP279" s="27">
        <f t="shared" si="114"/>
        <v>0</v>
      </c>
      <c r="BQ279" s="27">
        <f t="shared" si="114"/>
        <v>0</v>
      </c>
      <c r="BR279" s="27">
        <f t="shared" si="114"/>
        <v>0</v>
      </c>
      <c r="BS279" s="27">
        <f t="shared" si="114"/>
        <v>0</v>
      </c>
      <c r="BT279" s="27">
        <f t="shared" si="114"/>
        <v>0</v>
      </c>
      <c r="BU279" s="27">
        <f t="shared" si="114"/>
        <v>0</v>
      </c>
      <c r="BV279" s="27">
        <f t="shared" si="114"/>
        <v>0</v>
      </c>
      <c r="BW279" s="27">
        <f t="shared" si="114"/>
        <v>0</v>
      </c>
      <c r="BX279" s="27">
        <f t="shared" si="114"/>
        <v>0</v>
      </c>
      <c r="BY279" s="27">
        <f t="shared" si="114"/>
        <v>0</v>
      </c>
    </row>
    <row r="280" spans="2:77" outlineLevel="1">
      <c r="B280" s="25" t="s">
        <v>862</v>
      </c>
      <c r="C280" s="27">
        <f t="shared" si="113"/>
        <v>0</v>
      </c>
      <c r="D280" s="27">
        <f t="shared" si="113"/>
        <v>0</v>
      </c>
      <c r="E280" s="27">
        <f t="shared" si="113"/>
        <v>0</v>
      </c>
      <c r="F280" s="27">
        <f t="shared" si="113"/>
        <v>0</v>
      </c>
      <c r="G280" s="27">
        <f t="shared" si="113"/>
        <v>0</v>
      </c>
      <c r="H280" s="27">
        <f t="shared" si="113"/>
        <v>0</v>
      </c>
      <c r="I280" s="27">
        <f t="shared" si="113"/>
        <v>0</v>
      </c>
      <c r="J280" s="27">
        <f t="shared" si="113"/>
        <v>0</v>
      </c>
      <c r="K280" s="27">
        <f t="shared" si="113"/>
        <v>0</v>
      </c>
      <c r="L280" s="27">
        <f t="shared" si="113"/>
        <v>0</v>
      </c>
      <c r="M280" s="27">
        <f t="shared" si="113"/>
        <v>0</v>
      </c>
      <c r="N280" s="27">
        <f t="shared" si="113"/>
        <v>0</v>
      </c>
      <c r="O280" s="27">
        <f t="shared" si="113"/>
        <v>0</v>
      </c>
      <c r="P280" s="27">
        <f t="shared" si="113"/>
        <v>0</v>
      </c>
      <c r="Q280" s="27">
        <f t="shared" si="113"/>
        <v>0</v>
      </c>
      <c r="R280" s="27">
        <f t="shared" si="113"/>
        <v>0</v>
      </c>
      <c r="S280" s="27">
        <f t="shared" si="113"/>
        <v>0</v>
      </c>
      <c r="T280" s="27">
        <f t="shared" si="113"/>
        <v>0</v>
      </c>
      <c r="U280" s="27">
        <f t="shared" si="113"/>
        <v>0</v>
      </c>
      <c r="V280" s="27">
        <f t="shared" si="113"/>
        <v>0</v>
      </c>
      <c r="W280" s="27">
        <f t="shared" si="113"/>
        <v>0</v>
      </c>
      <c r="X280" s="27">
        <f t="shared" si="113"/>
        <v>0</v>
      </c>
      <c r="Y280" s="27">
        <f t="shared" si="113"/>
        <v>0</v>
      </c>
      <c r="Z280" s="27">
        <f t="shared" si="113"/>
        <v>0</v>
      </c>
      <c r="AA280" s="27">
        <f t="shared" si="113"/>
        <v>0</v>
      </c>
      <c r="AB280" s="27">
        <f t="shared" si="113"/>
        <v>0</v>
      </c>
      <c r="AC280" s="27">
        <f t="shared" si="113"/>
        <v>0</v>
      </c>
      <c r="AD280" s="27">
        <f t="shared" si="113"/>
        <v>0</v>
      </c>
      <c r="AE280" s="27">
        <f t="shared" si="113"/>
        <v>0</v>
      </c>
      <c r="AF280" s="27">
        <f t="shared" si="113"/>
        <v>0</v>
      </c>
      <c r="AG280" s="27">
        <f t="shared" si="113"/>
        <v>0</v>
      </c>
      <c r="AH280" s="27">
        <f t="shared" si="113"/>
        <v>0</v>
      </c>
      <c r="AI280" s="27">
        <f t="shared" si="113"/>
        <v>0</v>
      </c>
      <c r="AJ280" s="27">
        <f t="shared" si="113"/>
        <v>0</v>
      </c>
      <c r="AK280" s="27">
        <f t="shared" si="113"/>
        <v>0</v>
      </c>
      <c r="AL280" s="27">
        <f t="shared" si="113"/>
        <v>0</v>
      </c>
      <c r="AM280" s="27">
        <f t="shared" si="113"/>
        <v>0</v>
      </c>
      <c r="AN280" s="27">
        <f t="shared" si="113"/>
        <v>0</v>
      </c>
      <c r="AO280" s="27">
        <f t="shared" si="113"/>
        <v>0</v>
      </c>
      <c r="AP280" s="27">
        <f t="shared" si="113"/>
        <v>0</v>
      </c>
      <c r="AQ280" s="27">
        <f t="shared" si="113"/>
        <v>0</v>
      </c>
      <c r="AR280" s="27">
        <f t="shared" si="113"/>
        <v>0</v>
      </c>
      <c r="AS280" s="27">
        <f t="shared" si="113"/>
        <v>0</v>
      </c>
      <c r="AT280" s="27">
        <f t="shared" si="113"/>
        <v>0</v>
      </c>
      <c r="AU280" s="27">
        <f t="shared" si="113"/>
        <v>0</v>
      </c>
      <c r="AV280" s="27">
        <f t="shared" ref="AV280:BY280" si="115">AV279</f>
        <v>0</v>
      </c>
      <c r="AW280" s="27">
        <f t="shared" si="115"/>
        <v>0</v>
      </c>
      <c r="AX280" s="27">
        <f t="shared" si="115"/>
        <v>0</v>
      </c>
      <c r="AY280" s="27">
        <f t="shared" si="115"/>
        <v>0</v>
      </c>
      <c r="AZ280" s="27">
        <f t="shared" si="115"/>
        <v>0</v>
      </c>
      <c r="BA280" s="27">
        <f t="shared" si="115"/>
        <v>0</v>
      </c>
      <c r="BB280" s="27">
        <f t="shared" si="115"/>
        <v>0</v>
      </c>
      <c r="BC280" s="27">
        <f t="shared" si="115"/>
        <v>0</v>
      </c>
      <c r="BD280" s="27">
        <f t="shared" si="115"/>
        <v>0</v>
      </c>
      <c r="BE280" s="27">
        <f t="shared" si="115"/>
        <v>0</v>
      </c>
      <c r="BF280" s="27">
        <f t="shared" si="115"/>
        <v>0</v>
      </c>
      <c r="BG280" s="27">
        <f t="shared" si="115"/>
        <v>0</v>
      </c>
      <c r="BH280" s="27">
        <f t="shared" si="115"/>
        <v>0</v>
      </c>
      <c r="BI280" s="27">
        <f t="shared" si="115"/>
        <v>0</v>
      </c>
      <c r="BJ280" s="27">
        <f t="shared" si="115"/>
        <v>0</v>
      </c>
      <c r="BK280" s="27">
        <f t="shared" si="115"/>
        <v>0</v>
      </c>
      <c r="BL280" s="27">
        <f t="shared" si="115"/>
        <v>0</v>
      </c>
      <c r="BM280" s="27">
        <f t="shared" si="115"/>
        <v>0</v>
      </c>
      <c r="BN280" s="27">
        <f t="shared" si="115"/>
        <v>0</v>
      </c>
      <c r="BO280" s="27">
        <f t="shared" si="115"/>
        <v>0</v>
      </c>
      <c r="BP280" s="27">
        <f t="shared" si="115"/>
        <v>0</v>
      </c>
      <c r="BQ280" s="27">
        <f t="shared" si="115"/>
        <v>0</v>
      </c>
      <c r="BR280" s="27">
        <f t="shared" si="115"/>
        <v>0</v>
      </c>
      <c r="BS280" s="27">
        <f t="shared" si="115"/>
        <v>0</v>
      </c>
      <c r="BT280" s="27">
        <f t="shared" si="115"/>
        <v>0</v>
      </c>
      <c r="BU280" s="27">
        <f t="shared" si="115"/>
        <v>0</v>
      </c>
      <c r="BV280" s="27">
        <f t="shared" si="115"/>
        <v>0</v>
      </c>
      <c r="BW280" s="27">
        <f t="shared" si="115"/>
        <v>0</v>
      </c>
      <c r="BX280" s="27">
        <f t="shared" si="115"/>
        <v>0</v>
      </c>
      <c r="BY280" s="27">
        <f t="shared" si="115"/>
        <v>0</v>
      </c>
    </row>
    <row r="281" spans="2:77" outlineLevel="1">
      <c r="B281" s="25" t="s">
        <v>863</v>
      </c>
      <c r="C281" s="27">
        <f t="shared" si="113"/>
        <v>0</v>
      </c>
      <c r="D281" s="27">
        <f t="shared" si="113"/>
        <v>0</v>
      </c>
      <c r="E281" s="27">
        <f t="shared" si="113"/>
        <v>0</v>
      </c>
      <c r="F281" s="27">
        <f t="shared" si="113"/>
        <v>0</v>
      </c>
      <c r="G281" s="27">
        <f t="shared" si="113"/>
        <v>0</v>
      </c>
      <c r="H281" s="27">
        <f t="shared" si="113"/>
        <v>0</v>
      </c>
      <c r="I281" s="27">
        <f t="shared" si="113"/>
        <v>0</v>
      </c>
      <c r="J281" s="27">
        <f t="shared" si="113"/>
        <v>0</v>
      </c>
      <c r="K281" s="27">
        <f t="shared" si="113"/>
        <v>0</v>
      </c>
      <c r="L281" s="27">
        <f t="shared" si="113"/>
        <v>0</v>
      </c>
      <c r="M281" s="27">
        <f t="shared" si="113"/>
        <v>0</v>
      </c>
      <c r="N281" s="27">
        <f t="shared" si="113"/>
        <v>0</v>
      </c>
      <c r="O281" s="27">
        <f t="shared" si="113"/>
        <v>0</v>
      </c>
      <c r="P281" s="27">
        <f t="shared" si="113"/>
        <v>0</v>
      </c>
      <c r="Q281" s="27">
        <f t="shared" si="113"/>
        <v>0</v>
      </c>
      <c r="R281" s="27">
        <f t="shared" si="113"/>
        <v>0</v>
      </c>
      <c r="S281" s="27">
        <f t="shared" si="113"/>
        <v>0</v>
      </c>
      <c r="T281" s="27">
        <f t="shared" si="113"/>
        <v>0</v>
      </c>
      <c r="U281" s="27">
        <f t="shared" si="113"/>
        <v>0</v>
      </c>
      <c r="V281" s="27">
        <f t="shared" si="113"/>
        <v>0</v>
      </c>
      <c r="W281" s="27">
        <f t="shared" si="113"/>
        <v>0</v>
      </c>
      <c r="X281" s="27">
        <f t="shared" si="113"/>
        <v>0</v>
      </c>
      <c r="Y281" s="27">
        <f t="shared" si="113"/>
        <v>0</v>
      </c>
      <c r="Z281" s="27">
        <f t="shared" si="113"/>
        <v>0</v>
      </c>
      <c r="AA281" s="27">
        <f t="shared" si="113"/>
        <v>0</v>
      </c>
      <c r="AB281" s="27">
        <f t="shared" si="113"/>
        <v>0</v>
      </c>
      <c r="AC281" s="27">
        <f t="shared" si="113"/>
        <v>0</v>
      </c>
      <c r="AD281" s="27">
        <f t="shared" si="113"/>
        <v>0</v>
      </c>
      <c r="AE281" s="27">
        <f t="shared" si="113"/>
        <v>0</v>
      </c>
      <c r="AF281" s="27">
        <f t="shared" si="113"/>
        <v>0</v>
      </c>
      <c r="AG281" s="27">
        <f t="shared" si="113"/>
        <v>0</v>
      </c>
      <c r="AH281" s="27">
        <f t="shared" si="113"/>
        <v>0</v>
      </c>
      <c r="AI281" s="27">
        <f t="shared" si="113"/>
        <v>0</v>
      </c>
      <c r="AJ281" s="27">
        <f t="shared" si="113"/>
        <v>0</v>
      </c>
      <c r="AK281" s="27">
        <f t="shared" si="113"/>
        <v>0</v>
      </c>
      <c r="AL281" s="27">
        <f t="shared" si="113"/>
        <v>0</v>
      </c>
      <c r="AM281" s="27">
        <f t="shared" si="113"/>
        <v>0</v>
      </c>
      <c r="AN281" s="27">
        <f t="shared" si="113"/>
        <v>0</v>
      </c>
      <c r="AO281" s="27">
        <f t="shared" si="113"/>
        <v>0</v>
      </c>
      <c r="AP281" s="27">
        <f t="shared" si="113"/>
        <v>0</v>
      </c>
      <c r="AQ281" s="27">
        <f t="shared" si="113"/>
        <v>0</v>
      </c>
      <c r="AR281" s="27">
        <f t="shared" si="113"/>
        <v>0</v>
      </c>
      <c r="AS281" s="27">
        <f t="shared" si="113"/>
        <v>0</v>
      </c>
      <c r="AT281" s="27">
        <f t="shared" si="113"/>
        <v>0</v>
      </c>
      <c r="AU281" s="27">
        <f t="shared" si="113"/>
        <v>0</v>
      </c>
      <c r="AV281" s="27">
        <f t="shared" ref="AV281:BY281" si="116">AV280</f>
        <v>0</v>
      </c>
      <c r="AW281" s="27">
        <f t="shared" si="116"/>
        <v>0</v>
      </c>
      <c r="AX281" s="27">
        <f t="shared" si="116"/>
        <v>0</v>
      </c>
      <c r="AY281" s="27">
        <f t="shared" si="116"/>
        <v>0</v>
      </c>
      <c r="AZ281" s="27">
        <f t="shared" si="116"/>
        <v>0</v>
      </c>
      <c r="BA281" s="27">
        <f t="shared" si="116"/>
        <v>0</v>
      </c>
      <c r="BB281" s="27">
        <f t="shared" si="116"/>
        <v>0</v>
      </c>
      <c r="BC281" s="27">
        <f t="shared" si="116"/>
        <v>0</v>
      </c>
      <c r="BD281" s="27">
        <f t="shared" si="116"/>
        <v>0</v>
      </c>
      <c r="BE281" s="27">
        <f t="shared" si="116"/>
        <v>0</v>
      </c>
      <c r="BF281" s="27">
        <f t="shared" si="116"/>
        <v>0</v>
      </c>
      <c r="BG281" s="27">
        <f t="shared" si="116"/>
        <v>0</v>
      </c>
      <c r="BH281" s="27">
        <f t="shared" si="116"/>
        <v>0</v>
      </c>
      <c r="BI281" s="27">
        <f t="shared" si="116"/>
        <v>0</v>
      </c>
      <c r="BJ281" s="27">
        <f t="shared" si="116"/>
        <v>0</v>
      </c>
      <c r="BK281" s="27">
        <f t="shared" si="116"/>
        <v>0</v>
      </c>
      <c r="BL281" s="27">
        <f t="shared" si="116"/>
        <v>0</v>
      </c>
      <c r="BM281" s="27">
        <f t="shared" si="116"/>
        <v>0</v>
      </c>
      <c r="BN281" s="27">
        <f t="shared" si="116"/>
        <v>0</v>
      </c>
      <c r="BO281" s="27">
        <f t="shared" si="116"/>
        <v>0</v>
      </c>
      <c r="BP281" s="27">
        <f t="shared" si="116"/>
        <v>0</v>
      </c>
      <c r="BQ281" s="27">
        <f t="shared" si="116"/>
        <v>0</v>
      </c>
      <c r="BR281" s="27">
        <f t="shared" si="116"/>
        <v>0</v>
      </c>
      <c r="BS281" s="27">
        <f t="shared" si="116"/>
        <v>0</v>
      </c>
      <c r="BT281" s="27">
        <f t="shared" si="116"/>
        <v>0</v>
      </c>
      <c r="BU281" s="27">
        <f t="shared" si="116"/>
        <v>0</v>
      </c>
      <c r="BV281" s="27">
        <f t="shared" si="116"/>
        <v>0</v>
      </c>
      <c r="BW281" s="27">
        <f t="shared" si="116"/>
        <v>0</v>
      </c>
      <c r="BX281" s="27">
        <f t="shared" si="116"/>
        <v>0</v>
      </c>
      <c r="BY281" s="27">
        <f t="shared" si="116"/>
        <v>0</v>
      </c>
    </row>
    <row r="282" spans="2:77" outlineLevel="1">
      <c r="B282" s="25" t="s">
        <v>859</v>
      </c>
      <c r="C282" s="28" t="s">
        <v>30</v>
      </c>
      <c r="D282" s="28" t="s">
        <v>30</v>
      </c>
      <c r="E282" s="28" t="s">
        <v>30</v>
      </c>
      <c r="F282" s="28" t="s">
        <v>30</v>
      </c>
      <c r="G282" s="28" t="s">
        <v>30</v>
      </c>
      <c r="H282" s="28" t="s">
        <v>30</v>
      </c>
      <c r="I282" s="28" t="s">
        <v>30</v>
      </c>
      <c r="J282" s="28" t="s">
        <v>30</v>
      </c>
      <c r="K282" s="28" t="s">
        <v>30</v>
      </c>
      <c r="L282" s="28" t="s">
        <v>30</v>
      </c>
      <c r="M282" s="28" t="s">
        <v>30</v>
      </c>
      <c r="N282" s="28" t="s">
        <v>30</v>
      </c>
      <c r="O282" s="28" t="s">
        <v>30</v>
      </c>
      <c r="P282" s="28" t="s">
        <v>30</v>
      </c>
      <c r="Q282" s="28" t="s">
        <v>30</v>
      </c>
      <c r="R282" s="28" t="s">
        <v>30</v>
      </c>
      <c r="S282" s="28" t="s">
        <v>30</v>
      </c>
      <c r="T282" s="28" t="s">
        <v>30</v>
      </c>
      <c r="U282" s="28" t="s">
        <v>30</v>
      </c>
      <c r="V282" s="28" t="s">
        <v>30</v>
      </c>
      <c r="W282" s="28" t="s">
        <v>30</v>
      </c>
      <c r="X282" s="28" t="s">
        <v>30</v>
      </c>
      <c r="Y282" s="28" t="s">
        <v>30</v>
      </c>
      <c r="Z282" s="28" t="s">
        <v>30</v>
      </c>
      <c r="AA282" s="28" t="s">
        <v>30</v>
      </c>
      <c r="AB282" s="28" t="s">
        <v>30</v>
      </c>
      <c r="AC282" s="28" t="s">
        <v>30</v>
      </c>
      <c r="AD282" s="28" t="s">
        <v>30</v>
      </c>
      <c r="AE282" s="28" t="s">
        <v>30</v>
      </c>
      <c r="AF282" s="28" t="s">
        <v>30</v>
      </c>
      <c r="AG282" s="28" t="s">
        <v>30</v>
      </c>
      <c r="AH282" s="28" t="s">
        <v>30</v>
      </c>
      <c r="AI282" s="28" t="s">
        <v>30</v>
      </c>
      <c r="AJ282" s="28" t="s">
        <v>30</v>
      </c>
      <c r="AK282" s="28" t="s">
        <v>30</v>
      </c>
      <c r="AL282" s="28" t="s">
        <v>30</v>
      </c>
      <c r="AM282" s="28" t="s">
        <v>30</v>
      </c>
      <c r="AN282" s="28" t="s">
        <v>30</v>
      </c>
      <c r="AO282" s="28" t="s">
        <v>30</v>
      </c>
      <c r="AP282" s="28" t="s">
        <v>30</v>
      </c>
      <c r="AQ282" s="28" t="s">
        <v>30</v>
      </c>
      <c r="AR282" s="28" t="s">
        <v>30</v>
      </c>
      <c r="AS282" s="28" t="s">
        <v>30</v>
      </c>
      <c r="AT282" s="28" t="s">
        <v>30</v>
      </c>
      <c r="AU282" s="28" t="s">
        <v>30</v>
      </c>
      <c r="AV282" s="28" t="s">
        <v>30</v>
      </c>
      <c r="AW282" s="28" t="s">
        <v>30</v>
      </c>
      <c r="AX282" s="28" t="s">
        <v>30</v>
      </c>
      <c r="AY282" s="28" t="s">
        <v>30</v>
      </c>
      <c r="AZ282" s="28" t="s">
        <v>30</v>
      </c>
      <c r="BA282" s="28" t="s">
        <v>30</v>
      </c>
      <c r="BB282" s="28" t="s">
        <v>30</v>
      </c>
      <c r="BC282" s="28" t="s">
        <v>30</v>
      </c>
      <c r="BD282" s="28" t="s">
        <v>30</v>
      </c>
      <c r="BE282" s="28" t="s">
        <v>30</v>
      </c>
      <c r="BF282" s="28" t="s">
        <v>30</v>
      </c>
      <c r="BG282" s="28" t="s">
        <v>30</v>
      </c>
      <c r="BH282" s="28" t="s">
        <v>30</v>
      </c>
      <c r="BI282" s="28" t="s">
        <v>30</v>
      </c>
      <c r="BJ282" s="28" t="s">
        <v>30</v>
      </c>
      <c r="BK282" s="28" t="s">
        <v>30</v>
      </c>
      <c r="BL282" s="28" t="s">
        <v>30</v>
      </c>
      <c r="BM282" s="28" t="s">
        <v>30</v>
      </c>
      <c r="BN282" s="28" t="s">
        <v>30</v>
      </c>
      <c r="BO282" s="28" t="s">
        <v>30</v>
      </c>
      <c r="BP282" s="28" t="s">
        <v>30</v>
      </c>
      <c r="BQ282" s="28" t="s">
        <v>30</v>
      </c>
      <c r="BR282" s="28" t="s">
        <v>30</v>
      </c>
      <c r="BS282" s="28" t="s">
        <v>30</v>
      </c>
      <c r="BT282" s="28" t="s">
        <v>30</v>
      </c>
      <c r="BU282" s="28" t="s">
        <v>30</v>
      </c>
      <c r="BV282" s="28" t="s">
        <v>30</v>
      </c>
      <c r="BW282" s="28" t="s">
        <v>30</v>
      </c>
      <c r="BX282" s="28" t="s">
        <v>30</v>
      </c>
      <c r="BY282" s="28" t="s">
        <v>30</v>
      </c>
    </row>
    <row r="283" spans="2:77" outlineLevel="1">
      <c r="B283" s="25" t="s">
        <v>871</v>
      </c>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row>
    <row r="284" spans="2:77" outlineLevel="1">
      <c r="B284" s="25" t="s">
        <v>861</v>
      </c>
      <c r="C284" s="27">
        <f t="shared" ref="C284:AU286" si="117">C283</f>
        <v>0</v>
      </c>
      <c r="D284" s="27">
        <f t="shared" si="117"/>
        <v>0</v>
      </c>
      <c r="E284" s="27">
        <f t="shared" si="117"/>
        <v>0</v>
      </c>
      <c r="F284" s="27">
        <f t="shared" si="117"/>
        <v>0</v>
      </c>
      <c r="G284" s="27">
        <f t="shared" si="117"/>
        <v>0</v>
      </c>
      <c r="H284" s="27">
        <f t="shared" si="117"/>
        <v>0</v>
      </c>
      <c r="I284" s="27">
        <f t="shared" si="117"/>
        <v>0</v>
      </c>
      <c r="J284" s="27">
        <f t="shared" si="117"/>
        <v>0</v>
      </c>
      <c r="K284" s="27">
        <f t="shared" si="117"/>
        <v>0</v>
      </c>
      <c r="L284" s="27">
        <f t="shared" si="117"/>
        <v>0</v>
      </c>
      <c r="M284" s="27">
        <f t="shared" si="117"/>
        <v>0</v>
      </c>
      <c r="N284" s="27">
        <f t="shared" si="117"/>
        <v>0</v>
      </c>
      <c r="O284" s="27">
        <f t="shared" si="117"/>
        <v>0</v>
      </c>
      <c r="P284" s="27">
        <f t="shared" si="117"/>
        <v>0</v>
      </c>
      <c r="Q284" s="27">
        <f t="shared" si="117"/>
        <v>0</v>
      </c>
      <c r="R284" s="27">
        <f t="shared" si="117"/>
        <v>0</v>
      </c>
      <c r="S284" s="27">
        <f t="shared" si="117"/>
        <v>0</v>
      </c>
      <c r="T284" s="27">
        <f t="shared" si="117"/>
        <v>0</v>
      </c>
      <c r="U284" s="27">
        <f t="shared" si="117"/>
        <v>0</v>
      </c>
      <c r="V284" s="27">
        <f t="shared" si="117"/>
        <v>0</v>
      </c>
      <c r="W284" s="27">
        <f t="shared" si="117"/>
        <v>0</v>
      </c>
      <c r="X284" s="27">
        <f t="shared" si="117"/>
        <v>0</v>
      </c>
      <c r="Y284" s="27">
        <f t="shared" si="117"/>
        <v>0</v>
      </c>
      <c r="Z284" s="27">
        <f t="shared" si="117"/>
        <v>0</v>
      </c>
      <c r="AA284" s="27">
        <f t="shared" si="117"/>
        <v>0</v>
      </c>
      <c r="AB284" s="27">
        <f t="shared" si="117"/>
        <v>0</v>
      </c>
      <c r="AC284" s="27">
        <f t="shared" si="117"/>
        <v>0</v>
      </c>
      <c r="AD284" s="27">
        <f t="shared" si="117"/>
        <v>0</v>
      </c>
      <c r="AE284" s="27">
        <f t="shared" si="117"/>
        <v>0</v>
      </c>
      <c r="AF284" s="27">
        <f t="shared" si="117"/>
        <v>0</v>
      </c>
      <c r="AG284" s="27">
        <f t="shared" si="117"/>
        <v>0</v>
      </c>
      <c r="AH284" s="27">
        <f t="shared" si="117"/>
        <v>0</v>
      </c>
      <c r="AI284" s="27">
        <f t="shared" si="117"/>
        <v>0</v>
      </c>
      <c r="AJ284" s="27">
        <f t="shared" si="117"/>
        <v>0</v>
      </c>
      <c r="AK284" s="27">
        <f t="shared" si="117"/>
        <v>0</v>
      </c>
      <c r="AL284" s="27">
        <f t="shared" si="117"/>
        <v>0</v>
      </c>
      <c r="AM284" s="27">
        <f t="shared" si="117"/>
        <v>0</v>
      </c>
      <c r="AN284" s="27">
        <f t="shared" si="117"/>
        <v>0</v>
      </c>
      <c r="AO284" s="27">
        <f t="shared" si="117"/>
        <v>0</v>
      </c>
      <c r="AP284" s="27">
        <f t="shared" si="117"/>
        <v>0</v>
      </c>
      <c r="AQ284" s="27">
        <f t="shared" si="117"/>
        <v>0</v>
      </c>
      <c r="AR284" s="27">
        <f t="shared" si="117"/>
        <v>0</v>
      </c>
      <c r="AS284" s="27">
        <f t="shared" si="117"/>
        <v>0</v>
      </c>
      <c r="AT284" s="27">
        <f t="shared" si="117"/>
        <v>0</v>
      </c>
      <c r="AU284" s="27">
        <f t="shared" si="117"/>
        <v>0</v>
      </c>
      <c r="AV284" s="27">
        <f t="shared" ref="AV284:BY284" si="118">AV283</f>
        <v>0</v>
      </c>
      <c r="AW284" s="27">
        <f t="shared" si="118"/>
        <v>0</v>
      </c>
      <c r="AX284" s="27">
        <f t="shared" si="118"/>
        <v>0</v>
      </c>
      <c r="AY284" s="27">
        <f t="shared" si="118"/>
        <v>0</v>
      </c>
      <c r="AZ284" s="27">
        <f t="shared" si="118"/>
        <v>0</v>
      </c>
      <c r="BA284" s="27">
        <f t="shared" si="118"/>
        <v>0</v>
      </c>
      <c r="BB284" s="27">
        <f t="shared" si="118"/>
        <v>0</v>
      </c>
      <c r="BC284" s="27">
        <f t="shared" si="118"/>
        <v>0</v>
      </c>
      <c r="BD284" s="27">
        <f t="shared" si="118"/>
        <v>0</v>
      </c>
      <c r="BE284" s="27">
        <f t="shared" si="118"/>
        <v>0</v>
      </c>
      <c r="BF284" s="27">
        <f t="shared" si="118"/>
        <v>0</v>
      </c>
      <c r="BG284" s="27">
        <f t="shared" si="118"/>
        <v>0</v>
      </c>
      <c r="BH284" s="27">
        <f t="shared" si="118"/>
        <v>0</v>
      </c>
      <c r="BI284" s="27">
        <f t="shared" si="118"/>
        <v>0</v>
      </c>
      <c r="BJ284" s="27">
        <f t="shared" si="118"/>
        <v>0</v>
      </c>
      <c r="BK284" s="27">
        <f t="shared" si="118"/>
        <v>0</v>
      </c>
      <c r="BL284" s="27">
        <f t="shared" si="118"/>
        <v>0</v>
      </c>
      <c r="BM284" s="27">
        <f t="shared" si="118"/>
        <v>0</v>
      </c>
      <c r="BN284" s="27">
        <f t="shared" si="118"/>
        <v>0</v>
      </c>
      <c r="BO284" s="27">
        <f t="shared" si="118"/>
        <v>0</v>
      </c>
      <c r="BP284" s="27">
        <f t="shared" si="118"/>
        <v>0</v>
      </c>
      <c r="BQ284" s="27">
        <f t="shared" si="118"/>
        <v>0</v>
      </c>
      <c r="BR284" s="27">
        <f t="shared" si="118"/>
        <v>0</v>
      </c>
      <c r="BS284" s="27">
        <f t="shared" si="118"/>
        <v>0</v>
      </c>
      <c r="BT284" s="27">
        <f t="shared" si="118"/>
        <v>0</v>
      </c>
      <c r="BU284" s="27">
        <f t="shared" si="118"/>
        <v>0</v>
      </c>
      <c r="BV284" s="27">
        <f t="shared" si="118"/>
        <v>0</v>
      </c>
      <c r="BW284" s="27">
        <f t="shared" si="118"/>
        <v>0</v>
      </c>
      <c r="BX284" s="27">
        <f t="shared" si="118"/>
        <v>0</v>
      </c>
      <c r="BY284" s="27">
        <f t="shared" si="118"/>
        <v>0</v>
      </c>
    </row>
    <row r="285" spans="2:77" outlineLevel="1">
      <c r="B285" s="25" t="s">
        <v>862</v>
      </c>
      <c r="C285" s="27">
        <f t="shared" si="117"/>
        <v>0</v>
      </c>
      <c r="D285" s="27">
        <f t="shared" si="117"/>
        <v>0</v>
      </c>
      <c r="E285" s="27">
        <f t="shared" si="117"/>
        <v>0</v>
      </c>
      <c r="F285" s="27">
        <f t="shared" si="117"/>
        <v>0</v>
      </c>
      <c r="G285" s="27">
        <f t="shared" si="117"/>
        <v>0</v>
      </c>
      <c r="H285" s="27">
        <f t="shared" si="117"/>
        <v>0</v>
      </c>
      <c r="I285" s="27">
        <f t="shared" si="117"/>
        <v>0</v>
      </c>
      <c r="J285" s="27">
        <f t="shared" si="117"/>
        <v>0</v>
      </c>
      <c r="K285" s="27">
        <f t="shared" si="117"/>
        <v>0</v>
      </c>
      <c r="L285" s="27">
        <f t="shared" si="117"/>
        <v>0</v>
      </c>
      <c r="M285" s="27">
        <f t="shared" si="117"/>
        <v>0</v>
      </c>
      <c r="N285" s="27">
        <f t="shared" si="117"/>
        <v>0</v>
      </c>
      <c r="O285" s="27">
        <f t="shared" si="117"/>
        <v>0</v>
      </c>
      <c r="P285" s="27">
        <f t="shared" si="117"/>
        <v>0</v>
      </c>
      <c r="Q285" s="27">
        <f t="shared" si="117"/>
        <v>0</v>
      </c>
      <c r="R285" s="27">
        <f t="shared" si="117"/>
        <v>0</v>
      </c>
      <c r="S285" s="27">
        <f t="shared" si="117"/>
        <v>0</v>
      </c>
      <c r="T285" s="27">
        <f t="shared" si="117"/>
        <v>0</v>
      </c>
      <c r="U285" s="27">
        <f t="shared" si="117"/>
        <v>0</v>
      </c>
      <c r="V285" s="27">
        <f t="shared" si="117"/>
        <v>0</v>
      </c>
      <c r="W285" s="27">
        <f t="shared" si="117"/>
        <v>0</v>
      </c>
      <c r="X285" s="27">
        <f t="shared" si="117"/>
        <v>0</v>
      </c>
      <c r="Y285" s="27">
        <f t="shared" si="117"/>
        <v>0</v>
      </c>
      <c r="Z285" s="27">
        <f t="shared" si="117"/>
        <v>0</v>
      </c>
      <c r="AA285" s="27">
        <f t="shared" si="117"/>
        <v>0</v>
      </c>
      <c r="AB285" s="27">
        <f t="shared" si="117"/>
        <v>0</v>
      </c>
      <c r="AC285" s="27">
        <f t="shared" si="117"/>
        <v>0</v>
      </c>
      <c r="AD285" s="27">
        <f t="shared" si="117"/>
        <v>0</v>
      </c>
      <c r="AE285" s="27">
        <f t="shared" si="117"/>
        <v>0</v>
      </c>
      <c r="AF285" s="27">
        <f t="shared" si="117"/>
        <v>0</v>
      </c>
      <c r="AG285" s="27">
        <f t="shared" si="117"/>
        <v>0</v>
      </c>
      <c r="AH285" s="27">
        <f t="shared" si="117"/>
        <v>0</v>
      </c>
      <c r="AI285" s="27">
        <f t="shared" si="117"/>
        <v>0</v>
      </c>
      <c r="AJ285" s="27">
        <f t="shared" si="117"/>
        <v>0</v>
      </c>
      <c r="AK285" s="27">
        <f t="shared" si="117"/>
        <v>0</v>
      </c>
      <c r="AL285" s="27">
        <f t="shared" si="117"/>
        <v>0</v>
      </c>
      <c r="AM285" s="27">
        <f t="shared" si="117"/>
        <v>0</v>
      </c>
      <c r="AN285" s="27">
        <f t="shared" si="117"/>
        <v>0</v>
      </c>
      <c r="AO285" s="27">
        <f t="shared" si="117"/>
        <v>0</v>
      </c>
      <c r="AP285" s="27">
        <f t="shared" si="117"/>
        <v>0</v>
      </c>
      <c r="AQ285" s="27">
        <f t="shared" si="117"/>
        <v>0</v>
      </c>
      <c r="AR285" s="27">
        <f t="shared" si="117"/>
        <v>0</v>
      </c>
      <c r="AS285" s="27">
        <f t="shared" si="117"/>
        <v>0</v>
      </c>
      <c r="AT285" s="27">
        <f t="shared" si="117"/>
        <v>0</v>
      </c>
      <c r="AU285" s="27">
        <f t="shared" si="117"/>
        <v>0</v>
      </c>
      <c r="AV285" s="27">
        <f t="shared" ref="AV285:BY285" si="119">AV284</f>
        <v>0</v>
      </c>
      <c r="AW285" s="27">
        <f t="shared" si="119"/>
        <v>0</v>
      </c>
      <c r="AX285" s="27">
        <f t="shared" si="119"/>
        <v>0</v>
      </c>
      <c r="AY285" s="27">
        <f t="shared" si="119"/>
        <v>0</v>
      </c>
      <c r="AZ285" s="27">
        <f t="shared" si="119"/>
        <v>0</v>
      </c>
      <c r="BA285" s="27">
        <f t="shared" si="119"/>
        <v>0</v>
      </c>
      <c r="BB285" s="27">
        <f t="shared" si="119"/>
        <v>0</v>
      </c>
      <c r="BC285" s="27">
        <f t="shared" si="119"/>
        <v>0</v>
      </c>
      <c r="BD285" s="27">
        <f t="shared" si="119"/>
        <v>0</v>
      </c>
      <c r="BE285" s="27">
        <f t="shared" si="119"/>
        <v>0</v>
      </c>
      <c r="BF285" s="27">
        <f t="shared" si="119"/>
        <v>0</v>
      </c>
      <c r="BG285" s="27">
        <f t="shared" si="119"/>
        <v>0</v>
      </c>
      <c r="BH285" s="27">
        <f t="shared" si="119"/>
        <v>0</v>
      </c>
      <c r="BI285" s="27">
        <f t="shared" si="119"/>
        <v>0</v>
      </c>
      <c r="BJ285" s="27">
        <f t="shared" si="119"/>
        <v>0</v>
      </c>
      <c r="BK285" s="27">
        <f t="shared" si="119"/>
        <v>0</v>
      </c>
      <c r="BL285" s="27">
        <f t="shared" si="119"/>
        <v>0</v>
      </c>
      <c r="BM285" s="27">
        <f t="shared" si="119"/>
        <v>0</v>
      </c>
      <c r="BN285" s="27">
        <f t="shared" si="119"/>
        <v>0</v>
      </c>
      <c r="BO285" s="27">
        <f t="shared" si="119"/>
        <v>0</v>
      </c>
      <c r="BP285" s="27">
        <f t="shared" si="119"/>
        <v>0</v>
      </c>
      <c r="BQ285" s="27">
        <f t="shared" si="119"/>
        <v>0</v>
      </c>
      <c r="BR285" s="27">
        <f t="shared" si="119"/>
        <v>0</v>
      </c>
      <c r="BS285" s="27">
        <f t="shared" si="119"/>
        <v>0</v>
      </c>
      <c r="BT285" s="27">
        <f t="shared" si="119"/>
        <v>0</v>
      </c>
      <c r="BU285" s="27">
        <f t="shared" si="119"/>
        <v>0</v>
      </c>
      <c r="BV285" s="27">
        <f t="shared" si="119"/>
        <v>0</v>
      </c>
      <c r="BW285" s="27">
        <f t="shared" si="119"/>
        <v>0</v>
      </c>
      <c r="BX285" s="27">
        <f t="shared" si="119"/>
        <v>0</v>
      </c>
      <c r="BY285" s="27">
        <f t="shared" si="119"/>
        <v>0</v>
      </c>
    </row>
    <row r="286" spans="2:77" outlineLevel="1">
      <c r="B286" s="25" t="s">
        <v>863</v>
      </c>
      <c r="C286" s="27">
        <f t="shared" si="117"/>
        <v>0</v>
      </c>
      <c r="D286" s="27">
        <f t="shared" si="117"/>
        <v>0</v>
      </c>
      <c r="E286" s="27">
        <f t="shared" si="117"/>
        <v>0</v>
      </c>
      <c r="F286" s="27">
        <f t="shared" si="117"/>
        <v>0</v>
      </c>
      <c r="G286" s="27">
        <f t="shared" si="117"/>
        <v>0</v>
      </c>
      <c r="H286" s="27">
        <f t="shared" si="117"/>
        <v>0</v>
      </c>
      <c r="I286" s="27">
        <f t="shared" si="117"/>
        <v>0</v>
      </c>
      <c r="J286" s="27">
        <f t="shared" si="117"/>
        <v>0</v>
      </c>
      <c r="K286" s="27">
        <f t="shared" si="117"/>
        <v>0</v>
      </c>
      <c r="L286" s="27">
        <f t="shared" si="117"/>
        <v>0</v>
      </c>
      <c r="M286" s="27">
        <f t="shared" si="117"/>
        <v>0</v>
      </c>
      <c r="N286" s="27">
        <f t="shared" si="117"/>
        <v>0</v>
      </c>
      <c r="O286" s="27">
        <f t="shared" si="117"/>
        <v>0</v>
      </c>
      <c r="P286" s="27">
        <f t="shared" si="117"/>
        <v>0</v>
      </c>
      <c r="Q286" s="27">
        <f t="shared" si="117"/>
        <v>0</v>
      </c>
      <c r="R286" s="27">
        <f t="shared" si="117"/>
        <v>0</v>
      </c>
      <c r="S286" s="27">
        <f t="shared" si="117"/>
        <v>0</v>
      </c>
      <c r="T286" s="27">
        <f t="shared" si="117"/>
        <v>0</v>
      </c>
      <c r="U286" s="27">
        <f t="shared" si="117"/>
        <v>0</v>
      </c>
      <c r="V286" s="27">
        <f t="shared" si="117"/>
        <v>0</v>
      </c>
      <c r="W286" s="27">
        <f t="shared" si="117"/>
        <v>0</v>
      </c>
      <c r="X286" s="27">
        <f t="shared" si="117"/>
        <v>0</v>
      </c>
      <c r="Y286" s="27">
        <f t="shared" si="117"/>
        <v>0</v>
      </c>
      <c r="Z286" s="27">
        <f t="shared" si="117"/>
        <v>0</v>
      </c>
      <c r="AA286" s="27">
        <f t="shared" si="117"/>
        <v>0</v>
      </c>
      <c r="AB286" s="27">
        <f t="shared" si="117"/>
        <v>0</v>
      </c>
      <c r="AC286" s="27">
        <f t="shared" si="117"/>
        <v>0</v>
      </c>
      <c r="AD286" s="27">
        <f t="shared" si="117"/>
        <v>0</v>
      </c>
      <c r="AE286" s="27">
        <f t="shared" si="117"/>
        <v>0</v>
      </c>
      <c r="AF286" s="27">
        <f t="shared" si="117"/>
        <v>0</v>
      </c>
      <c r="AG286" s="27">
        <f t="shared" si="117"/>
        <v>0</v>
      </c>
      <c r="AH286" s="27">
        <f t="shared" si="117"/>
        <v>0</v>
      </c>
      <c r="AI286" s="27">
        <f t="shared" si="117"/>
        <v>0</v>
      </c>
      <c r="AJ286" s="27">
        <f t="shared" si="117"/>
        <v>0</v>
      </c>
      <c r="AK286" s="27">
        <f t="shared" si="117"/>
        <v>0</v>
      </c>
      <c r="AL286" s="27">
        <f t="shared" si="117"/>
        <v>0</v>
      </c>
      <c r="AM286" s="27">
        <f t="shared" si="117"/>
        <v>0</v>
      </c>
      <c r="AN286" s="27">
        <f t="shared" si="117"/>
        <v>0</v>
      </c>
      <c r="AO286" s="27">
        <f t="shared" si="117"/>
        <v>0</v>
      </c>
      <c r="AP286" s="27">
        <f t="shared" si="117"/>
        <v>0</v>
      </c>
      <c r="AQ286" s="27">
        <f t="shared" si="117"/>
        <v>0</v>
      </c>
      <c r="AR286" s="27">
        <f t="shared" si="117"/>
        <v>0</v>
      </c>
      <c r="AS286" s="27">
        <f t="shared" si="117"/>
        <v>0</v>
      </c>
      <c r="AT286" s="27">
        <f t="shared" si="117"/>
        <v>0</v>
      </c>
      <c r="AU286" s="27">
        <f t="shared" si="117"/>
        <v>0</v>
      </c>
      <c r="AV286" s="27">
        <f t="shared" ref="AV286:BY286" si="120">AV285</f>
        <v>0</v>
      </c>
      <c r="AW286" s="27">
        <f t="shared" si="120"/>
        <v>0</v>
      </c>
      <c r="AX286" s="27">
        <f t="shared" si="120"/>
        <v>0</v>
      </c>
      <c r="AY286" s="27">
        <f t="shared" si="120"/>
        <v>0</v>
      </c>
      <c r="AZ286" s="27">
        <f t="shared" si="120"/>
        <v>0</v>
      </c>
      <c r="BA286" s="27">
        <f t="shared" si="120"/>
        <v>0</v>
      </c>
      <c r="BB286" s="27">
        <f t="shared" si="120"/>
        <v>0</v>
      </c>
      <c r="BC286" s="27">
        <f t="shared" si="120"/>
        <v>0</v>
      </c>
      <c r="BD286" s="27">
        <f t="shared" si="120"/>
        <v>0</v>
      </c>
      <c r="BE286" s="27">
        <f t="shared" si="120"/>
        <v>0</v>
      </c>
      <c r="BF286" s="27">
        <f t="shared" si="120"/>
        <v>0</v>
      </c>
      <c r="BG286" s="27">
        <f t="shared" si="120"/>
        <v>0</v>
      </c>
      <c r="BH286" s="27">
        <f t="shared" si="120"/>
        <v>0</v>
      </c>
      <c r="BI286" s="27">
        <f t="shared" si="120"/>
        <v>0</v>
      </c>
      <c r="BJ286" s="27">
        <f t="shared" si="120"/>
        <v>0</v>
      </c>
      <c r="BK286" s="27">
        <f t="shared" si="120"/>
        <v>0</v>
      </c>
      <c r="BL286" s="27">
        <f t="shared" si="120"/>
        <v>0</v>
      </c>
      <c r="BM286" s="27">
        <f t="shared" si="120"/>
        <v>0</v>
      </c>
      <c r="BN286" s="27">
        <f t="shared" si="120"/>
        <v>0</v>
      </c>
      <c r="BO286" s="27">
        <f t="shared" si="120"/>
        <v>0</v>
      </c>
      <c r="BP286" s="27">
        <f t="shared" si="120"/>
        <v>0</v>
      </c>
      <c r="BQ286" s="27">
        <f t="shared" si="120"/>
        <v>0</v>
      </c>
      <c r="BR286" s="27">
        <f t="shared" si="120"/>
        <v>0</v>
      </c>
      <c r="BS286" s="27">
        <f t="shared" si="120"/>
        <v>0</v>
      </c>
      <c r="BT286" s="27">
        <f t="shared" si="120"/>
        <v>0</v>
      </c>
      <c r="BU286" s="27">
        <f t="shared" si="120"/>
        <v>0</v>
      </c>
      <c r="BV286" s="27">
        <f t="shared" si="120"/>
        <v>0</v>
      </c>
      <c r="BW286" s="27">
        <f t="shared" si="120"/>
        <v>0</v>
      </c>
      <c r="BX286" s="27">
        <f t="shared" si="120"/>
        <v>0</v>
      </c>
      <c r="BY286" s="27">
        <f t="shared" si="120"/>
        <v>0</v>
      </c>
    </row>
    <row r="287" spans="2:77" outlineLevel="1">
      <c r="B287" s="25" t="s">
        <v>859</v>
      </c>
      <c r="C287" s="28" t="s">
        <v>30</v>
      </c>
      <c r="D287" s="28" t="s">
        <v>30</v>
      </c>
      <c r="E287" s="28" t="s">
        <v>30</v>
      </c>
      <c r="F287" s="28" t="s">
        <v>30</v>
      </c>
      <c r="G287" s="28" t="s">
        <v>30</v>
      </c>
      <c r="H287" s="28" t="s">
        <v>30</v>
      </c>
      <c r="I287" s="28" t="s">
        <v>30</v>
      </c>
      <c r="J287" s="28" t="s">
        <v>30</v>
      </c>
      <c r="K287" s="28" t="s">
        <v>30</v>
      </c>
      <c r="L287" s="28" t="s">
        <v>30</v>
      </c>
      <c r="M287" s="28" t="s">
        <v>30</v>
      </c>
      <c r="N287" s="28" t="s">
        <v>30</v>
      </c>
      <c r="O287" s="28" t="s">
        <v>30</v>
      </c>
      <c r="P287" s="28" t="s">
        <v>30</v>
      </c>
      <c r="Q287" s="28" t="s">
        <v>30</v>
      </c>
      <c r="R287" s="28" t="s">
        <v>30</v>
      </c>
      <c r="S287" s="28" t="s">
        <v>30</v>
      </c>
      <c r="T287" s="28" t="s">
        <v>30</v>
      </c>
      <c r="U287" s="28" t="s">
        <v>30</v>
      </c>
      <c r="V287" s="28" t="s">
        <v>30</v>
      </c>
      <c r="W287" s="28" t="s">
        <v>30</v>
      </c>
      <c r="X287" s="28" t="s">
        <v>30</v>
      </c>
      <c r="Y287" s="28" t="s">
        <v>30</v>
      </c>
      <c r="Z287" s="28" t="s">
        <v>30</v>
      </c>
      <c r="AA287" s="28" t="s">
        <v>30</v>
      </c>
      <c r="AB287" s="28" t="s">
        <v>30</v>
      </c>
      <c r="AC287" s="28" t="s">
        <v>30</v>
      </c>
      <c r="AD287" s="28" t="s">
        <v>30</v>
      </c>
      <c r="AE287" s="28" t="s">
        <v>30</v>
      </c>
      <c r="AF287" s="28" t="s">
        <v>30</v>
      </c>
      <c r="AG287" s="28" t="s">
        <v>30</v>
      </c>
      <c r="AH287" s="28" t="s">
        <v>30</v>
      </c>
      <c r="AI287" s="28" t="s">
        <v>30</v>
      </c>
      <c r="AJ287" s="28" t="s">
        <v>30</v>
      </c>
      <c r="AK287" s="28" t="s">
        <v>30</v>
      </c>
      <c r="AL287" s="28" t="s">
        <v>30</v>
      </c>
      <c r="AM287" s="28" t="s">
        <v>30</v>
      </c>
      <c r="AN287" s="28" t="s">
        <v>30</v>
      </c>
      <c r="AO287" s="28" t="s">
        <v>30</v>
      </c>
      <c r="AP287" s="28" t="s">
        <v>30</v>
      </c>
      <c r="AQ287" s="28" t="s">
        <v>30</v>
      </c>
      <c r="AR287" s="28" t="s">
        <v>30</v>
      </c>
      <c r="AS287" s="28" t="s">
        <v>30</v>
      </c>
      <c r="AT287" s="28" t="s">
        <v>30</v>
      </c>
      <c r="AU287" s="28" t="s">
        <v>30</v>
      </c>
      <c r="AV287" s="28" t="s">
        <v>30</v>
      </c>
      <c r="AW287" s="28" t="s">
        <v>30</v>
      </c>
      <c r="AX287" s="28" t="s">
        <v>30</v>
      </c>
      <c r="AY287" s="28" t="s">
        <v>30</v>
      </c>
      <c r="AZ287" s="28" t="s">
        <v>30</v>
      </c>
      <c r="BA287" s="28" t="s">
        <v>30</v>
      </c>
      <c r="BB287" s="28" t="s">
        <v>30</v>
      </c>
      <c r="BC287" s="28" t="s">
        <v>30</v>
      </c>
      <c r="BD287" s="28" t="s">
        <v>30</v>
      </c>
      <c r="BE287" s="28" t="s">
        <v>30</v>
      </c>
      <c r="BF287" s="28" t="s">
        <v>30</v>
      </c>
      <c r="BG287" s="28" t="s">
        <v>30</v>
      </c>
      <c r="BH287" s="28" t="s">
        <v>30</v>
      </c>
      <c r="BI287" s="28" t="s">
        <v>30</v>
      </c>
      <c r="BJ287" s="28" t="s">
        <v>30</v>
      </c>
      <c r="BK287" s="28" t="s">
        <v>30</v>
      </c>
      <c r="BL287" s="28" t="s">
        <v>30</v>
      </c>
      <c r="BM287" s="28" t="s">
        <v>30</v>
      </c>
      <c r="BN287" s="28" t="s">
        <v>30</v>
      </c>
      <c r="BO287" s="28" t="s">
        <v>30</v>
      </c>
      <c r="BP287" s="28" t="s">
        <v>30</v>
      </c>
      <c r="BQ287" s="28" t="s">
        <v>30</v>
      </c>
      <c r="BR287" s="28" t="s">
        <v>30</v>
      </c>
      <c r="BS287" s="28" t="s">
        <v>30</v>
      </c>
      <c r="BT287" s="28" t="s">
        <v>30</v>
      </c>
      <c r="BU287" s="28" t="s">
        <v>30</v>
      </c>
      <c r="BV287" s="28" t="s">
        <v>30</v>
      </c>
      <c r="BW287" s="28" t="s">
        <v>30</v>
      </c>
      <c r="BX287" s="28" t="s">
        <v>30</v>
      </c>
      <c r="BY287" s="28" t="s">
        <v>30</v>
      </c>
    </row>
    <row r="288" spans="2:77" outlineLevel="1">
      <c r="B288" s="25" t="s">
        <v>872</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row>
    <row r="289" spans="1:77" outlineLevel="1">
      <c r="B289" s="25" t="s">
        <v>861</v>
      </c>
      <c r="C289" s="27">
        <f t="shared" ref="C289:AU291" si="121">C288</f>
        <v>0</v>
      </c>
      <c r="D289" s="27">
        <f t="shared" si="121"/>
        <v>0</v>
      </c>
      <c r="E289" s="27">
        <f t="shared" si="121"/>
        <v>0</v>
      </c>
      <c r="F289" s="27">
        <f t="shared" si="121"/>
        <v>0</v>
      </c>
      <c r="G289" s="27">
        <f t="shared" si="121"/>
        <v>0</v>
      </c>
      <c r="H289" s="27">
        <f t="shared" si="121"/>
        <v>0</v>
      </c>
      <c r="I289" s="27">
        <f t="shared" si="121"/>
        <v>0</v>
      </c>
      <c r="J289" s="27">
        <f t="shared" si="121"/>
        <v>0</v>
      </c>
      <c r="K289" s="27">
        <f t="shared" si="121"/>
        <v>0</v>
      </c>
      <c r="L289" s="27">
        <f t="shared" si="121"/>
        <v>0</v>
      </c>
      <c r="M289" s="27">
        <f t="shared" si="121"/>
        <v>0</v>
      </c>
      <c r="N289" s="27">
        <f t="shared" si="121"/>
        <v>0</v>
      </c>
      <c r="O289" s="27">
        <f t="shared" si="121"/>
        <v>0</v>
      </c>
      <c r="P289" s="27">
        <f t="shared" si="121"/>
        <v>0</v>
      </c>
      <c r="Q289" s="27">
        <f t="shared" si="121"/>
        <v>0</v>
      </c>
      <c r="R289" s="27">
        <f t="shared" si="121"/>
        <v>0</v>
      </c>
      <c r="S289" s="27">
        <f t="shared" si="121"/>
        <v>0</v>
      </c>
      <c r="T289" s="27">
        <f t="shared" si="121"/>
        <v>0</v>
      </c>
      <c r="U289" s="27">
        <f t="shared" si="121"/>
        <v>0</v>
      </c>
      <c r="V289" s="27">
        <f t="shared" si="121"/>
        <v>0</v>
      </c>
      <c r="W289" s="27">
        <f t="shared" si="121"/>
        <v>0</v>
      </c>
      <c r="X289" s="27">
        <f t="shared" si="121"/>
        <v>0</v>
      </c>
      <c r="Y289" s="27">
        <f t="shared" si="121"/>
        <v>0</v>
      </c>
      <c r="Z289" s="27">
        <f t="shared" si="121"/>
        <v>0</v>
      </c>
      <c r="AA289" s="27">
        <f t="shared" si="121"/>
        <v>0</v>
      </c>
      <c r="AB289" s="27">
        <f t="shared" si="121"/>
        <v>0</v>
      </c>
      <c r="AC289" s="27">
        <f t="shared" si="121"/>
        <v>0</v>
      </c>
      <c r="AD289" s="27">
        <f t="shared" si="121"/>
        <v>0</v>
      </c>
      <c r="AE289" s="27">
        <f t="shared" si="121"/>
        <v>0</v>
      </c>
      <c r="AF289" s="27">
        <f t="shared" si="121"/>
        <v>0</v>
      </c>
      <c r="AG289" s="27">
        <f t="shared" si="121"/>
        <v>0</v>
      </c>
      <c r="AH289" s="27">
        <f t="shared" si="121"/>
        <v>0</v>
      </c>
      <c r="AI289" s="27">
        <f t="shared" si="121"/>
        <v>0</v>
      </c>
      <c r="AJ289" s="27">
        <f t="shared" si="121"/>
        <v>0</v>
      </c>
      <c r="AK289" s="27">
        <f t="shared" si="121"/>
        <v>0</v>
      </c>
      <c r="AL289" s="27">
        <f t="shared" si="121"/>
        <v>0</v>
      </c>
      <c r="AM289" s="27">
        <f t="shared" si="121"/>
        <v>0</v>
      </c>
      <c r="AN289" s="27">
        <f t="shared" si="121"/>
        <v>0</v>
      </c>
      <c r="AO289" s="27">
        <f t="shared" si="121"/>
        <v>0</v>
      </c>
      <c r="AP289" s="27">
        <f t="shared" si="121"/>
        <v>0</v>
      </c>
      <c r="AQ289" s="27">
        <f t="shared" si="121"/>
        <v>0</v>
      </c>
      <c r="AR289" s="27">
        <f t="shared" si="121"/>
        <v>0</v>
      </c>
      <c r="AS289" s="27">
        <f t="shared" si="121"/>
        <v>0</v>
      </c>
      <c r="AT289" s="27">
        <f t="shared" si="121"/>
        <v>0</v>
      </c>
      <c r="AU289" s="27">
        <f t="shared" si="121"/>
        <v>0</v>
      </c>
      <c r="AV289" s="27">
        <f t="shared" ref="AV289:BY289" si="122">AV288</f>
        <v>0</v>
      </c>
      <c r="AW289" s="27">
        <f t="shared" si="122"/>
        <v>0</v>
      </c>
      <c r="AX289" s="27">
        <f t="shared" si="122"/>
        <v>0</v>
      </c>
      <c r="AY289" s="27">
        <f t="shared" si="122"/>
        <v>0</v>
      </c>
      <c r="AZ289" s="27">
        <f t="shared" si="122"/>
        <v>0</v>
      </c>
      <c r="BA289" s="27">
        <f t="shared" si="122"/>
        <v>0</v>
      </c>
      <c r="BB289" s="27">
        <f t="shared" si="122"/>
        <v>0</v>
      </c>
      <c r="BC289" s="27">
        <f t="shared" si="122"/>
        <v>0</v>
      </c>
      <c r="BD289" s="27">
        <f t="shared" si="122"/>
        <v>0</v>
      </c>
      <c r="BE289" s="27">
        <f t="shared" si="122"/>
        <v>0</v>
      </c>
      <c r="BF289" s="27">
        <f t="shared" si="122"/>
        <v>0</v>
      </c>
      <c r="BG289" s="27">
        <f t="shared" si="122"/>
        <v>0</v>
      </c>
      <c r="BH289" s="27">
        <f t="shared" si="122"/>
        <v>0</v>
      </c>
      <c r="BI289" s="27">
        <f t="shared" si="122"/>
        <v>0</v>
      </c>
      <c r="BJ289" s="27">
        <f t="shared" si="122"/>
        <v>0</v>
      </c>
      <c r="BK289" s="27">
        <f t="shared" si="122"/>
        <v>0</v>
      </c>
      <c r="BL289" s="27">
        <f t="shared" si="122"/>
        <v>0</v>
      </c>
      <c r="BM289" s="27">
        <f t="shared" si="122"/>
        <v>0</v>
      </c>
      <c r="BN289" s="27">
        <f t="shared" si="122"/>
        <v>0</v>
      </c>
      <c r="BO289" s="27">
        <f t="shared" si="122"/>
        <v>0</v>
      </c>
      <c r="BP289" s="27">
        <f t="shared" si="122"/>
        <v>0</v>
      </c>
      <c r="BQ289" s="27">
        <f t="shared" si="122"/>
        <v>0</v>
      </c>
      <c r="BR289" s="27">
        <f t="shared" si="122"/>
        <v>0</v>
      </c>
      <c r="BS289" s="27">
        <f t="shared" si="122"/>
        <v>0</v>
      </c>
      <c r="BT289" s="27">
        <f t="shared" si="122"/>
        <v>0</v>
      </c>
      <c r="BU289" s="27">
        <f t="shared" si="122"/>
        <v>0</v>
      </c>
      <c r="BV289" s="27">
        <f t="shared" si="122"/>
        <v>0</v>
      </c>
      <c r="BW289" s="27">
        <f t="shared" si="122"/>
        <v>0</v>
      </c>
      <c r="BX289" s="27">
        <f t="shared" si="122"/>
        <v>0</v>
      </c>
      <c r="BY289" s="27">
        <f t="shared" si="122"/>
        <v>0</v>
      </c>
    </row>
    <row r="290" spans="1:77" outlineLevel="1">
      <c r="B290" s="25" t="s">
        <v>862</v>
      </c>
      <c r="C290" s="27">
        <f t="shared" si="121"/>
        <v>0</v>
      </c>
      <c r="D290" s="27">
        <f t="shared" si="121"/>
        <v>0</v>
      </c>
      <c r="E290" s="27">
        <f t="shared" si="121"/>
        <v>0</v>
      </c>
      <c r="F290" s="27">
        <f t="shared" si="121"/>
        <v>0</v>
      </c>
      <c r="G290" s="27">
        <f t="shared" si="121"/>
        <v>0</v>
      </c>
      <c r="H290" s="27">
        <f t="shared" si="121"/>
        <v>0</v>
      </c>
      <c r="I290" s="27">
        <f t="shared" si="121"/>
        <v>0</v>
      </c>
      <c r="J290" s="27">
        <f t="shared" si="121"/>
        <v>0</v>
      </c>
      <c r="K290" s="27">
        <f t="shared" si="121"/>
        <v>0</v>
      </c>
      <c r="L290" s="27">
        <f t="shared" si="121"/>
        <v>0</v>
      </c>
      <c r="M290" s="27">
        <f t="shared" si="121"/>
        <v>0</v>
      </c>
      <c r="N290" s="27">
        <f t="shared" si="121"/>
        <v>0</v>
      </c>
      <c r="O290" s="27">
        <f t="shared" si="121"/>
        <v>0</v>
      </c>
      <c r="P290" s="27">
        <f t="shared" si="121"/>
        <v>0</v>
      </c>
      <c r="Q290" s="27">
        <f t="shared" si="121"/>
        <v>0</v>
      </c>
      <c r="R290" s="27">
        <f t="shared" si="121"/>
        <v>0</v>
      </c>
      <c r="S290" s="27">
        <f t="shared" si="121"/>
        <v>0</v>
      </c>
      <c r="T290" s="27">
        <f t="shared" si="121"/>
        <v>0</v>
      </c>
      <c r="U290" s="27">
        <f t="shared" si="121"/>
        <v>0</v>
      </c>
      <c r="V290" s="27">
        <f t="shared" si="121"/>
        <v>0</v>
      </c>
      <c r="W290" s="27">
        <f t="shared" si="121"/>
        <v>0</v>
      </c>
      <c r="X290" s="27">
        <f t="shared" si="121"/>
        <v>0</v>
      </c>
      <c r="Y290" s="27">
        <f t="shared" si="121"/>
        <v>0</v>
      </c>
      <c r="Z290" s="27">
        <f t="shared" si="121"/>
        <v>0</v>
      </c>
      <c r="AA290" s="27">
        <f t="shared" si="121"/>
        <v>0</v>
      </c>
      <c r="AB290" s="27">
        <f t="shared" si="121"/>
        <v>0</v>
      </c>
      <c r="AC290" s="27">
        <f t="shared" si="121"/>
        <v>0</v>
      </c>
      <c r="AD290" s="27">
        <f t="shared" si="121"/>
        <v>0</v>
      </c>
      <c r="AE290" s="27">
        <f t="shared" si="121"/>
        <v>0</v>
      </c>
      <c r="AF290" s="27">
        <f t="shared" si="121"/>
        <v>0</v>
      </c>
      <c r="AG290" s="27">
        <f t="shared" si="121"/>
        <v>0</v>
      </c>
      <c r="AH290" s="27">
        <f t="shared" si="121"/>
        <v>0</v>
      </c>
      <c r="AI290" s="27">
        <f t="shared" si="121"/>
        <v>0</v>
      </c>
      <c r="AJ290" s="27">
        <f t="shared" si="121"/>
        <v>0</v>
      </c>
      <c r="AK290" s="27">
        <f t="shared" si="121"/>
        <v>0</v>
      </c>
      <c r="AL290" s="27">
        <f t="shared" si="121"/>
        <v>0</v>
      </c>
      <c r="AM290" s="27">
        <f t="shared" si="121"/>
        <v>0</v>
      </c>
      <c r="AN290" s="27">
        <f t="shared" si="121"/>
        <v>0</v>
      </c>
      <c r="AO290" s="27">
        <f t="shared" si="121"/>
        <v>0</v>
      </c>
      <c r="AP290" s="27">
        <f t="shared" si="121"/>
        <v>0</v>
      </c>
      <c r="AQ290" s="27">
        <f t="shared" si="121"/>
        <v>0</v>
      </c>
      <c r="AR290" s="27">
        <f t="shared" si="121"/>
        <v>0</v>
      </c>
      <c r="AS290" s="27">
        <f t="shared" si="121"/>
        <v>0</v>
      </c>
      <c r="AT290" s="27">
        <f t="shared" si="121"/>
        <v>0</v>
      </c>
      <c r="AU290" s="27">
        <f t="shared" si="121"/>
        <v>0</v>
      </c>
      <c r="AV290" s="27">
        <f t="shared" ref="AV290:BY290" si="123">AV289</f>
        <v>0</v>
      </c>
      <c r="AW290" s="27">
        <f t="shared" si="123"/>
        <v>0</v>
      </c>
      <c r="AX290" s="27">
        <f t="shared" si="123"/>
        <v>0</v>
      </c>
      <c r="AY290" s="27">
        <f t="shared" si="123"/>
        <v>0</v>
      </c>
      <c r="AZ290" s="27">
        <f t="shared" si="123"/>
        <v>0</v>
      </c>
      <c r="BA290" s="27">
        <f t="shared" si="123"/>
        <v>0</v>
      </c>
      <c r="BB290" s="27">
        <f t="shared" si="123"/>
        <v>0</v>
      </c>
      <c r="BC290" s="27">
        <f t="shared" si="123"/>
        <v>0</v>
      </c>
      <c r="BD290" s="27">
        <f t="shared" si="123"/>
        <v>0</v>
      </c>
      <c r="BE290" s="27">
        <f t="shared" si="123"/>
        <v>0</v>
      </c>
      <c r="BF290" s="27">
        <f t="shared" si="123"/>
        <v>0</v>
      </c>
      <c r="BG290" s="27">
        <f t="shared" si="123"/>
        <v>0</v>
      </c>
      <c r="BH290" s="27">
        <f t="shared" si="123"/>
        <v>0</v>
      </c>
      <c r="BI290" s="27">
        <f t="shared" si="123"/>
        <v>0</v>
      </c>
      <c r="BJ290" s="27">
        <f t="shared" si="123"/>
        <v>0</v>
      </c>
      <c r="BK290" s="27">
        <f t="shared" si="123"/>
        <v>0</v>
      </c>
      <c r="BL290" s="27">
        <f t="shared" si="123"/>
        <v>0</v>
      </c>
      <c r="BM290" s="27">
        <f t="shared" si="123"/>
        <v>0</v>
      </c>
      <c r="BN290" s="27">
        <f t="shared" si="123"/>
        <v>0</v>
      </c>
      <c r="BO290" s="27">
        <f t="shared" si="123"/>
        <v>0</v>
      </c>
      <c r="BP290" s="27">
        <f t="shared" si="123"/>
        <v>0</v>
      </c>
      <c r="BQ290" s="27">
        <f t="shared" si="123"/>
        <v>0</v>
      </c>
      <c r="BR290" s="27">
        <f t="shared" si="123"/>
        <v>0</v>
      </c>
      <c r="BS290" s="27">
        <f t="shared" si="123"/>
        <v>0</v>
      </c>
      <c r="BT290" s="27">
        <f t="shared" si="123"/>
        <v>0</v>
      </c>
      <c r="BU290" s="27">
        <f t="shared" si="123"/>
        <v>0</v>
      </c>
      <c r="BV290" s="27">
        <f t="shared" si="123"/>
        <v>0</v>
      </c>
      <c r="BW290" s="27">
        <f t="shared" si="123"/>
        <v>0</v>
      </c>
      <c r="BX290" s="27">
        <f t="shared" si="123"/>
        <v>0</v>
      </c>
      <c r="BY290" s="27">
        <f t="shared" si="123"/>
        <v>0</v>
      </c>
    </row>
    <row r="291" spans="1:77" outlineLevel="1">
      <c r="B291" s="25" t="s">
        <v>863</v>
      </c>
      <c r="C291" s="27">
        <f t="shared" si="121"/>
        <v>0</v>
      </c>
      <c r="D291" s="27">
        <f t="shared" si="121"/>
        <v>0</v>
      </c>
      <c r="E291" s="27">
        <f t="shared" si="121"/>
        <v>0</v>
      </c>
      <c r="F291" s="27">
        <f t="shared" si="121"/>
        <v>0</v>
      </c>
      <c r="G291" s="27">
        <f t="shared" si="121"/>
        <v>0</v>
      </c>
      <c r="H291" s="27">
        <f t="shared" si="121"/>
        <v>0</v>
      </c>
      <c r="I291" s="27">
        <f t="shared" si="121"/>
        <v>0</v>
      </c>
      <c r="J291" s="27">
        <f t="shared" si="121"/>
        <v>0</v>
      </c>
      <c r="K291" s="27">
        <f t="shared" si="121"/>
        <v>0</v>
      </c>
      <c r="L291" s="27">
        <f t="shared" si="121"/>
        <v>0</v>
      </c>
      <c r="M291" s="27">
        <f t="shared" si="121"/>
        <v>0</v>
      </c>
      <c r="N291" s="27">
        <f t="shared" si="121"/>
        <v>0</v>
      </c>
      <c r="O291" s="27">
        <f t="shared" si="121"/>
        <v>0</v>
      </c>
      <c r="P291" s="27">
        <f t="shared" si="121"/>
        <v>0</v>
      </c>
      <c r="Q291" s="27">
        <f t="shared" si="121"/>
        <v>0</v>
      </c>
      <c r="R291" s="27">
        <f t="shared" si="121"/>
        <v>0</v>
      </c>
      <c r="S291" s="27">
        <f t="shared" si="121"/>
        <v>0</v>
      </c>
      <c r="T291" s="27">
        <f t="shared" si="121"/>
        <v>0</v>
      </c>
      <c r="U291" s="27">
        <f t="shared" si="121"/>
        <v>0</v>
      </c>
      <c r="V291" s="27">
        <f t="shared" si="121"/>
        <v>0</v>
      </c>
      <c r="W291" s="27">
        <f t="shared" si="121"/>
        <v>0</v>
      </c>
      <c r="X291" s="27">
        <f t="shared" si="121"/>
        <v>0</v>
      </c>
      <c r="Y291" s="27">
        <f t="shared" si="121"/>
        <v>0</v>
      </c>
      <c r="Z291" s="27">
        <f t="shared" si="121"/>
        <v>0</v>
      </c>
      <c r="AA291" s="27">
        <f t="shared" si="121"/>
        <v>0</v>
      </c>
      <c r="AB291" s="27">
        <f t="shared" si="121"/>
        <v>0</v>
      </c>
      <c r="AC291" s="27">
        <f t="shared" si="121"/>
        <v>0</v>
      </c>
      <c r="AD291" s="27">
        <f t="shared" si="121"/>
        <v>0</v>
      </c>
      <c r="AE291" s="27">
        <f t="shared" si="121"/>
        <v>0</v>
      </c>
      <c r="AF291" s="27">
        <f t="shared" si="121"/>
        <v>0</v>
      </c>
      <c r="AG291" s="27">
        <f t="shared" si="121"/>
        <v>0</v>
      </c>
      <c r="AH291" s="27">
        <f t="shared" si="121"/>
        <v>0</v>
      </c>
      <c r="AI291" s="27">
        <f t="shared" si="121"/>
        <v>0</v>
      </c>
      <c r="AJ291" s="27">
        <f t="shared" si="121"/>
        <v>0</v>
      </c>
      <c r="AK291" s="27">
        <f t="shared" si="121"/>
        <v>0</v>
      </c>
      <c r="AL291" s="27">
        <f t="shared" si="121"/>
        <v>0</v>
      </c>
      <c r="AM291" s="27">
        <f t="shared" si="121"/>
        <v>0</v>
      </c>
      <c r="AN291" s="27">
        <f t="shared" si="121"/>
        <v>0</v>
      </c>
      <c r="AO291" s="27">
        <f t="shared" si="121"/>
        <v>0</v>
      </c>
      <c r="AP291" s="27">
        <f t="shared" si="121"/>
        <v>0</v>
      </c>
      <c r="AQ291" s="27">
        <f t="shared" si="121"/>
        <v>0</v>
      </c>
      <c r="AR291" s="27">
        <f t="shared" si="121"/>
        <v>0</v>
      </c>
      <c r="AS291" s="27">
        <f t="shared" si="121"/>
        <v>0</v>
      </c>
      <c r="AT291" s="27">
        <f t="shared" si="121"/>
        <v>0</v>
      </c>
      <c r="AU291" s="27">
        <f t="shared" si="121"/>
        <v>0</v>
      </c>
      <c r="AV291" s="27">
        <f t="shared" ref="AV291:BY291" si="124">AV290</f>
        <v>0</v>
      </c>
      <c r="AW291" s="27">
        <f t="shared" si="124"/>
        <v>0</v>
      </c>
      <c r="AX291" s="27">
        <f t="shared" si="124"/>
        <v>0</v>
      </c>
      <c r="AY291" s="27">
        <f t="shared" si="124"/>
        <v>0</v>
      </c>
      <c r="AZ291" s="27">
        <f t="shared" si="124"/>
        <v>0</v>
      </c>
      <c r="BA291" s="27">
        <f t="shared" si="124"/>
        <v>0</v>
      </c>
      <c r="BB291" s="27">
        <f t="shared" si="124"/>
        <v>0</v>
      </c>
      <c r="BC291" s="27">
        <f t="shared" si="124"/>
        <v>0</v>
      </c>
      <c r="BD291" s="27">
        <f t="shared" si="124"/>
        <v>0</v>
      </c>
      <c r="BE291" s="27">
        <f t="shared" si="124"/>
        <v>0</v>
      </c>
      <c r="BF291" s="27">
        <f t="shared" si="124"/>
        <v>0</v>
      </c>
      <c r="BG291" s="27">
        <f t="shared" si="124"/>
        <v>0</v>
      </c>
      <c r="BH291" s="27">
        <f t="shared" si="124"/>
        <v>0</v>
      </c>
      <c r="BI291" s="27">
        <f t="shared" si="124"/>
        <v>0</v>
      </c>
      <c r="BJ291" s="27">
        <f t="shared" si="124"/>
        <v>0</v>
      </c>
      <c r="BK291" s="27">
        <f t="shared" si="124"/>
        <v>0</v>
      </c>
      <c r="BL291" s="27">
        <f t="shared" si="124"/>
        <v>0</v>
      </c>
      <c r="BM291" s="27">
        <f t="shared" si="124"/>
        <v>0</v>
      </c>
      <c r="BN291" s="27">
        <f t="shared" si="124"/>
        <v>0</v>
      </c>
      <c r="BO291" s="27">
        <f t="shared" si="124"/>
        <v>0</v>
      </c>
      <c r="BP291" s="27">
        <f t="shared" si="124"/>
        <v>0</v>
      </c>
      <c r="BQ291" s="27">
        <f t="shared" si="124"/>
        <v>0</v>
      </c>
      <c r="BR291" s="27">
        <f t="shared" si="124"/>
        <v>0</v>
      </c>
      <c r="BS291" s="27">
        <f t="shared" si="124"/>
        <v>0</v>
      </c>
      <c r="BT291" s="27">
        <f t="shared" si="124"/>
        <v>0</v>
      </c>
      <c r="BU291" s="27">
        <f t="shared" si="124"/>
        <v>0</v>
      </c>
      <c r="BV291" s="27">
        <f t="shared" si="124"/>
        <v>0</v>
      </c>
      <c r="BW291" s="27">
        <f t="shared" si="124"/>
        <v>0</v>
      </c>
      <c r="BX291" s="27">
        <f t="shared" si="124"/>
        <v>0</v>
      </c>
      <c r="BY291" s="27">
        <f t="shared" si="124"/>
        <v>0</v>
      </c>
    </row>
    <row r="292" spans="1:77" outlineLevel="1"/>
    <row r="294" spans="1:77">
      <c r="A294" s="14" t="s">
        <v>1522</v>
      </c>
    </row>
    <row r="295" spans="1:77" outlineLevel="1">
      <c r="B295" t="s">
        <v>887</v>
      </c>
      <c r="C295">
        <v>1</v>
      </c>
      <c r="D295">
        <f>C295</f>
        <v>1</v>
      </c>
      <c r="E295">
        <f>D295</f>
        <v>1</v>
      </c>
      <c r="F295">
        <f>D295</f>
        <v>1</v>
      </c>
      <c r="G295">
        <f>F295</f>
        <v>1</v>
      </c>
      <c r="H295">
        <v>1</v>
      </c>
      <c r="I295">
        <f>C295+1</f>
        <v>2</v>
      </c>
      <c r="J295">
        <f>I295</f>
        <v>2</v>
      </c>
      <c r="K295">
        <f>J295</f>
        <v>2</v>
      </c>
      <c r="L295">
        <f>J295</f>
        <v>2</v>
      </c>
      <c r="M295">
        <f>L295</f>
        <v>2</v>
      </c>
      <c r="N295">
        <v>2</v>
      </c>
      <c r="O295">
        <f>I295+1</f>
        <v>3</v>
      </c>
      <c r="P295">
        <f>O295</f>
        <v>3</v>
      </c>
      <c r="Q295">
        <f>P295</f>
        <v>3</v>
      </c>
      <c r="R295">
        <f>P295</f>
        <v>3</v>
      </c>
      <c r="S295">
        <f>R295</f>
        <v>3</v>
      </c>
      <c r="T295">
        <v>3</v>
      </c>
      <c r="U295">
        <f>O295+1</f>
        <v>4</v>
      </c>
      <c r="V295">
        <f>U295</f>
        <v>4</v>
      </c>
      <c r="W295">
        <f>V295</f>
        <v>4</v>
      </c>
      <c r="X295">
        <f>V295</f>
        <v>4</v>
      </c>
      <c r="Y295">
        <f>X295</f>
        <v>4</v>
      </c>
      <c r="Z295">
        <v>4</v>
      </c>
      <c r="AA295">
        <f>U295+1</f>
        <v>5</v>
      </c>
      <c r="AB295">
        <f>AA295</f>
        <v>5</v>
      </c>
      <c r="AC295">
        <f>AB295</f>
        <v>5</v>
      </c>
      <c r="AD295">
        <f>AB295</f>
        <v>5</v>
      </c>
      <c r="AE295">
        <f>AD295</f>
        <v>5</v>
      </c>
      <c r="AF295">
        <v>5</v>
      </c>
      <c r="AG295">
        <f>AA295+1</f>
        <v>6</v>
      </c>
      <c r="AH295">
        <f>AG295</f>
        <v>6</v>
      </c>
      <c r="AI295">
        <f>AH295</f>
        <v>6</v>
      </c>
      <c r="AJ295">
        <f>AH295</f>
        <v>6</v>
      </c>
      <c r="AK295">
        <f>AJ295</f>
        <v>6</v>
      </c>
      <c r="AL295">
        <v>6</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row>
    <row r="296" spans="1:77" outlineLevel="1">
      <c r="B296" t="s">
        <v>1574</v>
      </c>
      <c r="C296" t="s">
        <v>1575</v>
      </c>
      <c r="D296" t="s">
        <v>1576</v>
      </c>
      <c r="E296" t="s">
        <v>1577</v>
      </c>
      <c r="F296" t="s">
        <v>1625</v>
      </c>
      <c r="G296" t="s">
        <v>1578</v>
      </c>
      <c r="H296" t="s">
        <v>1583</v>
      </c>
      <c r="I296" t="str">
        <f t="shared" ref="I296:AL296" si="125">C296</f>
        <v>Wean</v>
      </c>
      <c r="J296" t="str">
        <f t="shared" si="125"/>
        <v>Join start</v>
      </c>
      <c r="K296" t="str">
        <f t="shared" si="125"/>
        <v>Join end</v>
      </c>
      <c r="L296" t="str">
        <f t="shared" si="125"/>
        <v>LatePreg</v>
      </c>
      <c r="M296" t="str">
        <f t="shared" si="125"/>
        <v>Lamb Yrl</v>
      </c>
      <c r="N296" t="str">
        <f t="shared" si="125"/>
        <v>WeanYrl</v>
      </c>
      <c r="O296" t="str">
        <f t="shared" si="125"/>
        <v>Wean</v>
      </c>
      <c r="P296" t="str">
        <f t="shared" si="125"/>
        <v>Join start</v>
      </c>
      <c r="Q296" t="str">
        <f t="shared" si="125"/>
        <v>Join end</v>
      </c>
      <c r="R296" t="str">
        <f t="shared" si="125"/>
        <v>LatePreg</v>
      </c>
      <c r="S296" t="str">
        <f t="shared" si="125"/>
        <v>Lamb Yrl</v>
      </c>
      <c r="T296" t="str">
        <f t="shared" si="125"/>
        <v>WeanYrl</v>
      </c>
      <c r="U296" t="str">
        <f t="shared" si="125"/>
        <v>Wean</v>
      </c>
      <c r="V296" t="str">
        <f t="shared" si="125"/>
        <v>Join start</v>
      </c>
      <c r="W296" t="str">
        <f t="shared" si="125"/>
        <v>Join end</v>
      </c>
      <c r="X296" t="str">
        <f t="shared" si="125"/>
        <v>LatePreg</v>
      </c>
      <c r="Y296" t="str">
        <f t="shared" si="125"/>
        <v>Lamb Yrl</v>
      </c>
      <c r="Z296" t="str">
        <f t="shared" si="125"/>
        <v>WeanYrl</v>
      </c>
      <c r="AA296" t="str">
        <f t="shared" si="125"/>
        <v>Wean</v>
      </c>
      <c r="AB296" t="str">
        <f t="shared" si="125"/>
        <v>Join start</v>
      </c>
      <c r="AC296" t="str">
        <f t="shared" si="125"/>
        <v>Join end</v>
      </c>
      <c r="AD296" t="str">
        <f t="shared" si="125"/>
        <v>LatePreg</v>
      </c>
      <c r="AE296" t="str">
        <f t="shared" si="125"/>
        <v>Lamb Yrl</v>
      </c>
      <c r="AF296" t="str">
        <f t="shared" si="125"/>
        <v>WeanYrl</v>
      </c>
      <c r="AG296" t="str">
        <f t="shared" si="125"/>
        <v>Wean</v>
      </c>
      <c r="AH296" t="str">
        <f t="shared" si="125"/>
        <v>Join start</v>
      </c>
      <c r="AI296" t="str">
        <f t="shared" si="125"/>
        <v>Join end</v>
      </c>
      <c r="AJ296" t="str">
        <f t="shared" si="125"/>
        <v>LatePreg</v>
      </c>
      <c r="AK296" t="str">
        <f t="shared" si="125"/>
        <v>Lamb Yrl</v>
      </c>
      <c r="AL296" t="str">
        <f t="shared" si="125"/>
        <v>WeanYrl</v>
      </c>
      <c r="AM296" t="s">
        <v>1584</v>
      </c>
      <c r="AN296" t="s">
        <v>1004</v>
      </c>
      <c r="AO296" t="s">
        <v>880</v>
      </c>
      <c r="AP296" t="s">
        <v>1585</v>
      </c>
      <c r="AQ296" t="s">
        <v>1575</v>
      </c>
      <c r="AR296" t="s">
        <v>1588</v>
      </c>
      <c r="AS296" t="s">
        <v>1004</v>
      </c>
      <c r="AT296" t="s">
        <v>880</v>
      </c>
      <c r="AU296" t="s">
        <v>1589</v>
      </c>
      <c r="AV296" t="s">
        <v>1575</v>
      </c>
      <c r="AW296" t="s">
        <v>1590</v>
      </c>
      <c r="AX296" t="s">
        <v>1004</v>
      </c>
      <c r="AY296" t="s">
        <v>880</v>
      </c>
      <c r="AZ296" t="s">
        <v>1591</v>
      </c>
      <c r="BA296" t="s">
        <v>1575</v>
      </c>
      <c r="BB296" t="s">
        <v>1592</v>
      </c>
      <c r="BC296" t="s">
        <v>1004</v>
      </c>
      <c r="BD296" t="s">
        <v>880</v>
      </c>
      <c r="BE296" t="s">
        <v>1593</v>
      </c>
      <c r="BF296" t="s">
        <v>1575</v>
      </c>
      <c r="BG296" t="s">
        <v>1594</v>
      </c>
      <c r="BH296" t="s">
        <v>1004</v>
      </c>
      <c r="BI296" t="s">
        <v>880</v>
      </c>
      <c r="BJ296" t="s">
        <v>1595</v>
      </c>
      <c r="BK296" t="s">
        <v>1575</v>
      </c>
    </row>
    <row r="297" spans="1:77" outlineLevel="1">
      <c r="B297" t="s">
        <v>1579</v>
      </c>
      <c r="C297" t="s">
        <v>888</v>
      </c>
      <c r="D297" t="s">
        <v>889</v>
      </c>
      <c r="E297" t="s">
        <v>890</v>
      </c>
      <c r="F297" t="s">
        <v>1587</v>
      </c>
      <c r="G297" t="s">
        <v>1581</v>
      </c>
      <c r="H297" t="s">
        <v>1582</v>
      </c>
      <c r="I297" t="str">
        <f>C297</f>
        <v>W-J</v>
      </c>
      <c r="J297" t="str">
        <f t="shared" ref="J297:AL297" si="126">D297</f>
        <v>Join</v>
      </c>
      <c r="K297" t="str">
        <f t="shared" si="126"/>
        <v>Preg</v>
      </c>
      <c r="L297" t="str">
        <f t="shared" si="126"/>
        <v>PregTox</v>
      </c>
      <c r="M297" t="str">
        <f t="shared" si="126"/>
        <v>Lact</v>
      </c>
      <c r="N297" t="str">
        <f t="shared" si="126"/>
        <v>Recovery</v>
      </c>
      <c r="O297" t="str">
        <f t="shared" si="126"/>
        <v>W-J</v>
      </c>
      <c r="P297" t="str">
        <f t="shared" si="126"/>
        <v>Join</v>
      </c>
      <c r="Q297" t="str">
        <f t="shared" si="126"/>
        <v>Preg</v>
      </c>
      <c r="R297" t="str">
        <f t="shared" si="126"/>
        <v>PregTox</v>
      </c>
      <c r="S297" t="str">
        <f t="shared" si="126"/>
        <v>Lact</v>
      </c>
      <c r="T297" t="str">
        <f t="shared" si="126"/>
        <v>Recovery</v>
      </c>
      <c r="U297" t="str">
        <f t="shared" si="126"/>
        <v>W-J</v>
      </c>
      <c r="V297" t="str">
        <f t="shared" si="126"/>
        <v>Join</v>
      </c>
      <c r="W297" t="str">
        <f t="shared" si="126"/>
        <v>Preg</v>
      </c>
      <c r="X297" t="str">
        <f t="shared" si="126"/>
        <v>PregTox</v>
      </c>
      <c r="Y297" t="str">
        <f t="shared" si="126"/>
        <v>Lact</v>
      </c>
      <c r="Z297" t="str">
        <f t="shared" si="126"/>
        <v>Recovery</v>
      </c>
      <c r="AA297" t="str">
        <f t="shared" si="126"/>
        <v>W-J</v>
      </c>
      <c r="AB297" t="str">
        <f t="shared" si="126"/>
        <v>Join</v>
      </c>
      <c r="AC297" t="str">
        <f t="shared" si="126"/>
        <v>Preg</v>
      </c>
      <c r="AD297" t="str">
        <f t="shared" si="126"/>
        <v>PregTox</v>
      </c>
      <c r="AE297" t="str">
        <f t="shared" si="126"/>
        <v>Lact</v>
      </c>
      <c r="AF297" t="str">
        <f t="shared" si="126"/>
        <v>Recovery</v>
      </c>
      <c r="AG297" t="str">
        <f t="shared" si="126"/>
        <v>W-J</v>
      </c>
      <c r="AH297" t="str">
        <f t="shared" si="126"/>
        <v>Join</v>
      </c>
      <c r="AI297" t="str">
        <f t="shared" si="126"/>
        <v>Preg</v>
      </c>
      <c r="AJ297" t="str">
        <f t="shared" si="126"/>
        <v>PregTox</v>
      </c>
      <c r="AK297" t="str">
        <f t="shared" si="126"/>
        <v>Lact</v>
      </c>
      <c r="AL297" t="str">
        <f t="shared" si="126"/>
        <v>Recovery</v>
      </c>
      <c r="AM297" t="s">
        <v>1028</v>
      </c>
      <c r="AN297" t="s">
        <v>1586</v>
      </c>
      <c r="AO297" t="s">
        <v>1587</v>
      </c>
      <c r="AP297" t="s">
        <v>1581</v>
      </c>
      <c r="AQ297" t="s">
        <v>888</v>
      </c>
      <c r="AR297" t="s">
        <v>1028</v>
      </c>
      <c r="AS297" t="s">
        <v>1586</v>
      </c>
      <c r="AT297" t="s">
        <v>1587</v>
      </c>
      <c r="AU297" t="s">
        <v>1581</v>
      </c>
      <c r="AV297" t="s">
        <v>888</v>
      </c>
      <c r="AW297" t="s">
        <v>1028</v>
      </c>
      <c r="AX297" t="s">
        <v>1586</v>
      </c>
      <c r="AY297" t="s">
        <v>1587</v>
      </c>
      <c r="AZ297" t="s">
        <v>1581</v>
      </c>
      <c r="BA297" t="s">
        <v>888</v>
      </c>
      <c r="BB297" t="s">
        <v>1028</v>
      </c>
      <c r="BC297" t="s">
        <v>1586</v>
      </c>
      <c r="BD297" t="s">
        <v>1587</v>
      </c>
      <c r="BE297" t="s">
        <v>1581</v>
      </c>
      <c r="BF297" t="s">
        <v>888</v>
      </c>
      <c r="BG297" t="s">
        <v>1028</v>
      </c>
      <c r="BH297" t="s">
        <v>1586</v>
      </c>
      <c r="BI297" t="s">
        <v>1587</v>
      </c>
      <c r="BJ297" t="s">
        <v>1581</v>
      </c>
      <c r="BK297" t="s">
        <v>888</v>
      </c>
    </row>
    <row r="298" spans="1:77" outlineLevel="1">
      <c r="B298" t="s">
        <v>1048</v>
      </c>
      <c r="C298">
        <v>1</v>
      </c>
      <c r="D298">
        <v>2</v>
      </c>
      <c r="E298">
        <v>3</v>
      </c>
      <c r="F298">
        <v>5</v>
      </c>
      <c r="G298">
        <v>6</v>
      </c>
      <c r="H298">
        <v>7</v>
      </c>
      <c r="I298">
        <f>C298</f>
        <v>1</v>
      </c>
      <c r="J298">
        <f t="shared" ref="J298:AK298" si="127">D298</f>
        <v>2</v>
      </c>
      <c r="K298">
        <f t="shared" si="127"/>
        <v>3</v>
      </c>
      <c r="L298">
        <f t="shared" si="127"/>
        <v>5</v>
      </c>
      <c r="M298">
        <f t="shared" si="127"/>
        <v>6</v>
      </c>
      <c r="N298">
        <f>H298</f>
        <v>7</v>
      </c>
      <c r="O298">
        <f t="shared" si="127"/>
        <v>1</v>
      </c>
      <c r="P298">
        <f t="shared" si="127"/>
        <v>2</v>
      </c>
      <c r="Q298">
        <f t="shared" si="127"/>
        <v>3</v>
      </c>
      <c r="R298">
        <f t="shared" si="127"/>
        <v>5</v>
      </c>
      <c r="S298">
        <f t="shared" si="127"/>
        <v>6</v>
      </c>
      <c r="T298">
        <f>N298</f>
        <v>7</v>
      </c>
      <c r="U298">
        <f t="shared" si="127"/>
        <v>1</v>
      </c>
      <c r="V298">
        <f t="shared" si="127"/>
        <v>2</v>
      </c>
      <c r="W298">
        <f t="shared" si="127"/>
        <v>3</v>
      </c>
      <c r="X298">
        <f t="shared" si="127"/>
        <v>5</v>
      </c>
      <c r="Y298">
        <f t="shared" si="127"/>
        <v>6</v>
      </c>
      <c r="Z298">
        <f>T298</f>
        <v>7</v>
      </c>
      <c r="AA298">
        <f t="shared" si="127"/>
        <v>1</v>
      </c>
      <c r="AB298">
        <f t="shared" si="127"/>
        <v>2</v>
      </c>
      <c r="AC298">
        <f t="shared" si="127"/>
        <v>3</v>
      </c>
      <c r="AD298">
        <f t="shared" si="127"/>
        <v>5</v>
      </c>
      <c r="AE298">
        <f t="shared" si="127"/>
        <v>6</v>
      </c>
      <c r="AF298">
        <f>Z298</f>
        <v>7</v>
      </c>
      <c r="AG298">
        <f t="shared" si="127"/>
        <v>1</v>
      </c>
      <c r="AH298">
        <f t="shared" si="127"/>
        <v>2</v>
      </c>
      <c r="AI298">
        <f t="shared" si="127"/>
        <v>3</v>
      </c>
      <c r="AJ298">
        <f t="shared" si="127"/>
        <v>5</v>
      </c>
      <c r="AK298">
        <f t="shared" si="127"/>
        <v>6</v>
      </c>
      <c r="AL298">
        <f>AF298</f>
        <v>7</v>
      </c>
      <c r="AM298">
        <v>8</v>
      </c>
      <c r="AN298">
        <f t="shared" ref="AN298:AV298" si="128">AM298+1</f>
        <v>9</v>
      </c>
      <c r="AO298">
        <f t="shared" si="128"/>
        <v>10</v>
      </c>
      <c r="AP298">
        <f t="shared" si="128"/>
        <v>11</v>
      </c>
      <c r="AQ298">
        <f t="shared" si="128"/>
        <v>12</v>
      </c>
      <c r="AR298">
        <f t="shared" si="128"/>
        <v>13</v>
      </c>
      <c r="AS298">
        <f t="shared" si="128"/>
        <v>14</v>
      </c>
      <c r="AT298">
        <f t="shared" si="128"/>
        <v>15</v>
      </c>
      <c r="AU298">
        <f t="shared" si="128"/>
        <v>16</v>
      </c>
      <c r="AV298">
        <f t="shared" si="128"/>
        <v>17</v>
      </c>
      <c r="AW298">
        <f t="shared" ref="AW298:BK298" si="129">AV298+1</f>
        <v>18</v>
      </c>
      <c r="AX298">
        <f t="shared" si="129"/>
        <v>19</v>
      </c>
      <c r="AY298">
        <f t="shared" si="129"/>
        <v>20</v>
      </c>
      <c r="AZ298">
        <f t="shared" si="129"/>
        <v>21</v>
      </c>
      <c r="BA298">
        <f t="shared" si="129"/>
        <v>22</v>
      </c>
      <c r="BB298">
        <f t="shared" si="129"/>
        <v>23</v>
      </c>
      <c r="BC298">
        <f t="shared" si="129"/>
        <v>24</v>
      </c>
      <c r="BD298">
        <f t="shared" si="129"/>
        <v>25</v>
      </c>
      <c r="BE298">
        <f t="shared" si="129"/>
        <v>26</v>
      </c>
      <c r="BF298">
        <f t="shared" si="129"/>
        <v>27</v>
      </c>
      <c r="BG298">
        <f t="shared" si="129"/>
        <v>28</v>
      </c>
      <c r="BH298">
        <f t="shared" si="129"/>
        <v>29</v>
      </c>
      <c r="BI298">
        <f t="shared" si="129"/>
        <v>30</v>
      </c>
      <c r="BJ298">
        <f t="shared" si="129"/>
        <v>31</v>
      </c>
      <c r="BK298">
        <f t="shared" si="129"/>
        <v>32</v>
      </c>
    </row>
    <row r="299" spans="1:77" outlineLevel="1">
      <c r="B299" t="s">
        <v>899</v>
      </c>
      <c r="C299" s="123">
        <f t="shared" ref="C299:H299" si="130">INDEX(i.Periods,C$298,1+d.TOL+(C$295-1)*3)</f>
        <v>33</v>
      </c>
      <c r="D299" s="123">
        <f t="shared" si="130"/>
        <v>50</v>
      </c>
      <c r="E299" s="123">
        <f t="shared" si="130"/>
        <v>55</v>
      </c>
      <c r="F299" s="123">
        <f t="shared" si="130"/>
        <v>70</v>
      </c>
      <c r="G299" s="123">
        <f t="shared" si="130"/>
        <v>72</v>
      </c>
      <c r="H299" s="123">
        <f t="shared" si="130"/>
        <v>85</v>
      </c>
      <c r="I299" s="123">
        <f t="shared" ref="I299:AK299" si="131">INDEX(i.Periods,I$298,1+d.TOL+(I$295-1)*3)</f>
        <v>33</v>
      </c>
      <c r="J299" s="123">
        <f t="shared" si="131"/>
        <v>52</v>
      </c>
      <c r="K299" s="123">
        <f t="shared" si="131"/>
        <v>57</v>
      </c>
      <c r="L299" s="123">
        <f t="shared" si="131"/>
        <v>72</v>
      </c>
      <c r="M299" s="123">
        <f t="shared" si="131"/>
        <v>74</v>
      </c>
      <c r="N299" s="123">
        <f t="shared" si="131"/>
        <v>87</v>
      </c>
      <c r="O299" s="123">
        <f t="shared" si="131"/>
        <v>33</v>
      </c>
      <c r="P299" s="123">
        <f t="shared" si="131"/>
        <v>55</v>
      </c>
      <c r="Q299" s="123">
        <f t="shared" si="131"/>
        <v>60</v>
      </c>
      <c r="R299" s="123">
        <f t="shared" si="131"/>
        <v>75</v>
      </c>
      <c r="S299" s="123">
        <f t="shared" si="131"/>
        <v>77</v>
      </c>
      <c r="T299" s="123">
        <f t="shared" si="131"/>
        <v>90</v>
      </c>
      <c r="U299" s="123">
        <f t="shared" si="131"/>
        <v>33</v>
      </c>
      <c r="V299" s="123">
        <f t="shared" si="131"/>
        <v>57</v>
      </c>
      <c r="W299" s="123">
        <f t="shared" si="131"/>
        <v>62</v>
      </c>
      <c r="X299" s="123">
        <f t="shared" si="131"/>
        <v>77</v>
      </c>
      <c r="Y299" s="123">
        <f t="shared" si="131"/>
        <v>79</v>
      </c>
      <c r="Z299" s="123">
        <f t="shared" si="131"/>
        <v>92</v>
      </c>
      <c r="AA299" s="123">
        <f t="shared" si="131"/>
        <v>33</v>
      </c>
      <c r="AB299" s="123">
        <f t="shared" si="131"/>
        <v>59</v>
      </c>
      <c r="AC299" s="123">
        <f t="shared" si="131"/>
        <v>64</v>
      </c>
      <c r="AD299" s="123">
        <f t="shared" si="131"/>
        <v>79</v>
      </c>
      <c r="AE299" s="123">
        <f t="shared" si="131"/>
        <v>81</v>
      </c>
      <c r="AF299" s="123">
        <f t="shared" si="131"/>
        <v>94</v>
      </c>
      <c r="AG299" s="123">
        <f t="shared" si="131"/>
        <v>33</v>
      </c>
      <c r="AH299" s="123">
        <f t="shared" si="131"/>
        <v>50</v>
      </c>
      <c r="AI299" s="123">
        <f t="shared" si="131"/>
        <v>55</v>
      </c>
      <c r="AJ299" s="123">
        <f t="shared" si="131"/>
        <v>70</v>
      </c>
      <c r="AK299" s="123">
        <f t="shared" si="131"/>
        <v>72</v>
      </c>
      <c r="AL299" s="123">
        <f t="shared" ref="AL299:AQ299" si="132">INDEX(i.Periods,AL$298,1+d.TOL+(AL$295-1)*3)</f>
        <v>85</v>
      </c>
      <c r="AM299" s="123">
        <f t="shared" si="132"/>
        <v>102</v>
      </c>
      <c r="AN299" s="123">
        <f t="shared" si="132"/>
        <v>115</v>
      </c>
      <c r="AO299" s="123">
        <f t="shared" si="132"/>
        <v>122</v>
      </c>
      <c r="AP299" s="123">
        <f t="shared" si="132"/>
        <v>124</v>
      </c>
      <c r="AQ299" s="123">
        <f t="shared" si="132"/>
        <v>137</v>
      </c>
      <c r="AR299" s="123">
        <f t="shared" ref="AR299:BK299" si="133">INDEX(i.Periods,AR$298,1+d.TOL+(AR$295-1)*3)</f>
        <v>154</v>
      </c>
      <c r="AS299" s="123">
        <f t="shared" si="133"/>
        <v>167</v>
      </c>
      <c r="AT299" s="123">
        <f t="shared" si="133"/>
        <v>174</v>
      </c>
      <c r="AU299" s="123">
        <f t="shared" si="133"/>
        <v>176</v>
      </c>
      <c r="AV299" s="123">
        <f t="shared" si="133"/>
        <v>189</v>
      </c>
      <c r="AW299" s="123">
        <f t="shared" si="133"/>
        <v>206</v>
      </c>
      <c r="AX299" s="123">
        <f t="shared" si="133"/>
        <v>219</v>
      </c>
      <c r="AY299" s="123">
        <f t="shared" si="133"/>
        <v>226</v>
      </c>
      <c r="AZ299" s="123">
        <f t="shared" si="133"/>
        <v>228</v>
      </c>
      <c r="BA299" s="123">
        <f t="shared" si="133"/>
        <v>241</v>
      </c>
      <c r="BB299" s="123">
        <f t="shared" si="133"/>
        <v>258</v>
      </c>
      <c r="BC299" s="123">
        <f t="shared" si="133"/>
        <v>271</v>
      </c>
      <c r="BD299" s="123">
        <f t="shared" si="133"/>
        <v>278</v>
      </c>
      <c r="BE299" s="123">
        <f t="shared" si="133"/>
        <v>280</v>
      </c>
      <c r="BF299" s="123">
        <f t="shared" si="133"/>
        <v>293</v>
      </c>
      <c r="BG299" s="123">
        <f t="shared" si="133"/>
        <v>310</v>
      </c>
      <c r="BH299" s="123">
        <f t="shared" si="133"/>
        <v>323</v>
      </c>
      <c r="BI299" s="123">
        <f t="shared" si="133"/>
        <v>330</v>
      </c>
      <c r="BJ299" s="123">
        <f t="shared" si="133"/>
        <v>332</v>
      </c>
      <c r="BK299" s="123">
        <f t="shared" si="133"/>
        <v>345</v>
      </c>
    </row>
    <row r="300" spans="1:77" outlineLevel="1">
      <c r="B300" t="s">
        <v>3092</v>
      </c>
      <c r="C300" s="458">
        <f t="shared" ref="C300:AL300" si="134">INDEX(i.Periods,C$298+1,1+d.TOL+(C$295-1)*3)</f>
        <v>50</v>
      </c>
      <c r="D300" s="458">
        <f t="shared" si="134"/>
        <v>55</v>
      </c>
      <c r="E300" s="626">
        <f>INDEX(i.Periods,E$298+3,1+d.TOL+(E$295-1)*3)</f>
        <v>72</v>
      </c>
      <c r="F300" s="458">
        <f t="shared" si="134"/>
        <v>72</v>
      </c>
      <c r="G300" s="458">
        <f t="shared" si="134"/>
        <v>85</v>
      </c>
      <c r="H300" s="458">
        <f t="shared" si="134"/>
        <v>102</v>
      </c>
      <c r="I300" s="458">
        <f t="shared" si="134"/>
        <v>52</v>
      </c>
      <c r="J300" s="458">
        <f t="shared" si="134"/>
        <v>57</v>
      </c>
      <c r="K300" s="626">
        <f>INDEX(i.Periods,K$298+3,1+d.TOL+(K$295-1)*3)</f>
        <v>74</v>
      </c>
      <c r="L300" s="458">
        <f t="shared" si="134"/>
        <v>74</v>
      </c>
      <c r="M300" s="458">
        <f t="shared" si="134"/>
        <v>87</v>
      </c>
      <c r="N300" s="458">
        <f t="shared" si="134"/>
        <v>102</v>
      </c>
      <c r="O300" s="458">
        <f t="shared" si="134"/>
        <v>55</v>
      </c>
      <c r="P300" s="458">
        <f t="shared" si="134"/>
        <v>60</v>
      </c>
      <c r="Q300" s="626">
        <f>INDEX(i.Periods,Q$298+3,1+d.TOL+(Q$295-1)*3)</f>
        <v>77</v>
      </c>
      <c r="R300" s="458">
        <f t="shared" si="134"/>
        <v>77</v>
      </c>
      <c r="S300" s="458">
        <f t="shared" si="134"/>
        <v>90</v>
      </c>
      <c r="T300" s="458">
        <f t="shared" si="134"/>
        <v>102</v>
      </c>
      <c r="U300" s="458">
        <f t="shared" si="134"/>
        <v>57</v>
      </c>
      <c r="V300" s="458">
        <f t="shared" si="134"/>
        <v>62</v>
      </c>
      <c r="W300" s="626">
        <f>INDEX(i.Periods,W$298+3,1+d.TOL+(W$295-1)*3)</f>
        <v>79</v>
      </c>
      <c r="X300" s="458">
        <f t="shared" si="134"/>
        <v>79</v>
      </c>
      <c r="Y300" s="458">
        <f t="shared" si="134"/>
        <v>92</v>
      </c>
      <c r="Z300" s="458">
        <f t="shared" si="134"/>
        <v>102</v>
      </c>
      <c r="AA300" s="458">
        <f t="shared" si="134"/>
        <v>59</v>
      </c>
      <c r="AB300" s="458">
        <f t="shared" si="134"/>
        <v>64</v>
      </c>
      <c r="AC300" s="626">
        <f>INDEX(i.Periods,AC$298+3,1+d.TOL+(AC$295-1)*3)</f>
        <v>81</v>
      </c>
      <c r="AD300" s="458">
        <f t="shared" si="134"/>
        <v>81</v>
      </c>
      <c r="AE300" s="458">
        <f t="shared" si="134"/>
        <v>94</v>
      </c>
      <c r="AF300" s="458">
        <f t="shared" si="134"/>
        <v>102</v>
      </c>
      <c r="AG300" s="458">
        <f t="shared" si="134"/>
        <v>50</v>
      </c>
      <c r="AH300" s="458">
        <f t="shared" si="134"/>
        <v>55</v>
      </c>
      <c r="AI300" s="626">
        <f>INDEX(i.Periods,AI$298+3,1+d.TOL+(AI$295-1)*3)</f>
        <v>72</v>
      </c>
      <c r="AJ300" s="458">
        <f t="shared" si="134"/>
        <v>72</v>
      </c>
      <c r="AK300" s="458">
        <f t="shared" si="134"/>
        <v>85</v>
      </c>
      <c r="AL300" s="458">
        <f t="shared" si="134"/>
        <v>102</v>
      </c>
      <c r="AM300" s="458">
        <f t="shared" ref="AM300:AQ300" si="135">INDEX(i.Periods,AM$298+1,1+d.TOL+(AM$295-1)*3)</f>
        <v>115</v>
      </c>
      <c r="AN300" s="458">
        <f t="shared" si="135"/>
        <v>122</v>
      </c>
      <c r="AO300" s="458">
        <f t="shared" si="135"/>
        <v>124</v>
      </c>
      <c r="AP300" s="458">
        <f t="shared" si="135"/>
        <v>137</v>
      </c>
      <c r="AQ300" s="458">
        <f t="shared" si="135"/>
        <v>154</v>
      </c>
      <c r="AR300" s="458">
        <f t="shared" ref="AR300:BK300" si="136">INDEX(i.Periods,AR$298+1,1+d.TOL+(AR$295-1)*3)</f>
        <v>167</v>
      </c>
      <c r="AS300" s="458">
        <f t="shared" si="136"/>
        <v>174</v>
      </c>
      <c r="AT300" s="458">
        <f t="shared" si="136"/>
        <v>176</v>
      </c>
      <c r="AU300" s="458">
        <f t="shared" si="136"/>
        <v>189</v>
      </c>
      <c r="AV300" s="458">
        <f t="shared" si="136"/>
        <v>206</v>
      </c>
      <c r="AW300" s="458">
        <f t="shared" si="136"/>
        <v>219</v>
      </c>
      <c r="AX300" s="458">
        <f t="shared" si="136"/>
        <v>226</v>
      </c>
      <c r="AY300" s="458">
        <f t="shared" si="136"/>
        <v>228</v>
      </c>
      <c r="AZ300" s="458">
        <f t="shared" si="136"/>
        <v>241</v>
      </c>
      <c r="BA300" s="458">
        <f t="shared" si="136"/>
        <v>258</v>
      </c>
      <c r="BB300" s="458">
        <f t="shared" si="136"/>
        <v>271</v>
      </c>
      <c r="BC300" s="458">
        <f t="shared" si="136"/>
        <v>278</v>
      </c>
      <c r="BD300" s="458">
        <f t="shared" si="136"/>
        <v>280</v>
      </c>
      <c r="BE300" s="458">
        <f t="shared" si="136"/>
        <v>293</v>
      </c>
      <c r="BF300" s="458">
        <f t="shared" si="136"/>
        <v>310</v>
      </c>
      <c r="BG300" s="458">
        <f t="shared" si="136"/>
        <v>323</v>
      </c>
      <c r="BH300" s="458">
        <f t="shared" si="136"/>
        <v>330</v>
      </c>
      <c r="BI300" s="458">
        <f t="shared" si="136"/>
        <v>332</v>
      </c>
      <c r="BJ300" s="458">
        <f t="shared" si="136"/>
        <v>345</v>
      </c>
      <c r="BK300" s="458">
        <f t="shared" si="136"/>
        <v>362</v>
      </c>
    </row>
    <row r="301" spans="1:77" ht="56.25" customHeight="1" outlineLevel="1">
      <c r="A301">
        <v>1</v>
      </c>
      <c r="B301" t="s">
        <v>1570</v>
      </c>
      <c r="C301" s="405" t="str">
        <f t="shared" ref="C301:Q311" si="137">INDEX(i.TOL_indices,d.TOL,$A301)&amp;", "&amp;TEXT(C$299,"0")&amp;":"&amp;TEXT(C$300,"0")</f>
        <v>19:20, 33:50</v>
      </c>
      <c r="D301" s="405" t="str">
        <f t="shared" si="137"/>
        <v>19:20, 50:55</v>
      </c>
      <c r="E301" s="405" t="str">
        <f t="shared" ref="E301:F311" si="138">INDEX(i.TOL_indices,d.TOL,$A301)&amp;", "&amp;TEXT(E$299,"0")&amp;":"&amp;TEXT(E$300,"0")</f>
        <v>19:20, 55:72</v>
      </c>
      <c r="F301" s="405" t="str">
        <f t="shared" si="138"/>
        <v>19:20, 70:72</v>
      </c>
      <c r="G301" s="405" t="str">
        <f t="shared" si="137"/>
        <v>19:20, 72:85</v>
      </c>
      <c r="H301" s="405" t="str">
        <f t="shared" si="137"/>
        <v>19:20, 85:102</v>
      </c>
      <c r="I301" s="405" t="str">
        <f t="shared" si="137"/>
        <v>19:20, 33:52</v>
      </c>
      <c r="J301" s="405" t="str">
        <f t="shared" si="137"/>
        <v>19:20, 52:57</v>
      </c>
      <c r="K301" s="405" t="str">
        <f t="shared" si="137"/>
        <v>19:20, 57:74</v>
      </c>
      <c r="L301" s="405" t="str">
        <f t="shared" si="137"/>
        <v>19:20, 72:74</v>
      </c>
      <c r="M301" s="405" t="str">
        <f t="shared" si="137"/>
        <v>19:20, 74:87</v>
      </c>
      <c r="N301" s="405" t="str">
        <f t="shared" si="137"/>
        <v>19:20, 87:102</v>
      </c>
      <c r="O301" s="405" t="str">
        <f t="shared" si="137"/>
        <v>19:20, 33:55</v>
      </c>
      <c r="P301" s="405" t="str">
        <f t="shared" si="137"/>
        <v>19:20, 55:60</v>
      </c>
      <c r="Q301" s="405" t="str">
        <f t="shared" si="137"/>
        <v>19:20, 60:77</v>
      </c>
      <c r="R301" s="405" t="str">
        <f t="shared" ref="R301:AT311" si="139">INDEX(i.TOL_indices,d.TOL,$A301)&amp;", "&amp;TEXT(R$299,"0")&amp;":"&amp;TEXT(R$300,"0")</f>
        <v>19:20, 75:77</v>
      </c>
      <c r="S301" s="405" t="str">
        <f t="shared" si="139"/>
        <v>19:20, 77:90</v>
      </c>
      <c r="T301" s="405" t="str">
        <f t="shared" si="139"/>
        <v>19:20, 90:102</v>
      </c>
      <c r="U301" s="405" t="str">
        <f t="shared" si="139"/>
        <v>19:20, 33:57</v>
      </c>
      <c r="V301" s="405" t="str">
        <f t="shared" si="139"/>
        <v>19:20, 57:62</v>
      </c>
      <c r="W301" s="405" t="str">
        <f t="shared" si="139"/>
        <v>19:20, 62:79</v>
      </c>
      <c r="X301" s="405" t="str">
        <f t="shared" si="139"/>
        <v>19:20, 77:79</v>
      </c>
      <c r="Y301" s="405" t="str">
        <f t="shared" si="139"/>
        <v>19:20, 79:92</v>
      </c>
      <c r="Z301" s="405" t="str">
        <f t="shared" si="139"/>
        <v>19:20, 92:102</v>
      </c>
      <c r="AA301" s="405" t="str">
        <f t="shared" si="139"/>
        <v>19:20, 33:59</v>
      </c>
      <c r="AB301" s="405" t="str">
        <f t="shared" si="139"/>
        <v>19:20, 59:64</v>
      </c>
      <c r="AC301" s="405" t="str">
        <f t="shared" si="139"/>
        <v>19:20, 64:81</v>
      </c>
      <c r="AD301" s="405" t="str">
        <f t="shared" si="139"/>
        <v>19:20, 79:81</v>
      </c>
      <c r="AE301" s="405" t="str">
        <f t="shared" si="139"/>
        <v>19:20, 81:94</v>
      </c>
      <c r="AF301" s="405" t="str">
        <f t="shared" si="139"/>
        <v>19:20, 94:102</v>
      </c>
      <c r="AG301" s="405" t="str">
        <f t="shared" si="139"/>
        <v>19:20, 33:50</v>
      </c>
      <c r="AH301" s="405" t="str">
        <f t="shared" si="139"/>
        <v>19:20, 50:55</v>
      </c>
      <c r="AI301" s="405" t="str">
        <f t="shared" si="139"/>
        <v>19:20, 55:72</v>
      </c>
      <c r="AJ301" s="405" t="str">
        <f t="shared" si="139"/>
        <v>19:20, 70:72</v>
      </c>
      <c r="AK301" s="405" t="str">
        <f t="shared" si="139"/>
        <v>19:20, 72:85</v>
      </c>
      <c r="AL301" s="405" t="str">
        <f t="shared" si="139"/>
        <v>19:20, 85:102</v>
      </c>
      <c r="AM301" s="405" t="str">
        <f t="shared" si="139"/>
        <v>19:20, 102:115</v>
      </c>
      <c r="AN301" s="405" t="str">
        <f t="shared" si="139"/>
        <v>19:20, 115:122</v>
      </c>
      <c r="AO301" s="405" t="str">
        <f t="shared" si="139"/>
        <v>19:20, 122:124</v>
      </c>
      <c r="AP301" s="405" t="str">
        <f t="shared" si="139"/>
        <v>19:20, 124:137</v>
      </c>
      <c r="AQ301" s="405" t="str">
        <f t="shared" ref="AM301:AQ311" si="140">INDEX(i.TOL_indices,d.TOL,$A301)&amp;", "&amp;TEXT(AQ$299,"0")&amp;":"&amp;TEXT(AQ$300,"0")</f>
        <v>19:20, 137:154</v>
      </c>
      <c r="AR301" s="405" t="str">
        <f t="shared" si="139"/>
        <v>19:20, 154:167</v>
      </c>
      <c r="AS301" s="405" t="str">
        <f t="shared" si="139"/>
        <v>19:20, 167:174</v>
      </c>
      <c r="AT301" s="405" t="str">
        <f t="shared" si="139"/>
        <v>19:20, 174:176</v>
      </c>
      <c r="AU301" s="405" t="str">
        <f t="shared" ref="AR301:BK311" si="141">INDEX(i.TOL_indices,d.TOL,$A301)&amp;", "&amp;TEXT(AU$299,"0")&amp;":"&amp;TEXT(AU$300,"0")</f>
        <v>19:20, 176:189</v>
      </c>
      <c r="AV301" s="405" t="str">
        <f t="shared" si="141"/>
        <v>19:20, 189:206</v>
      </c>
      <c r="AW301" s="405" t="str">
        <f t="shared" si="141"/>
        <v>19:20, 206:219</v>
      </c>
      <c r="AX301" s="405" t="str">
        <f t="shared" si="141"/>
        <v>19:20, 219:226</v>
      </c>
      <c r="AY301" s="405" t="str">
        <f t="shared" si="141"/>
        <v>19:20, 226:228</v>
      </c>
      <c r="AZ301" s="405" t="str">
        <f t="shared" si="141"/>
        <v>19:20, 228:241</v>
      </c>
      <c r="BA301" s="405" t="str">
        <f t="shared" si="141"/>
        <v>19:20, 241:258</v>
      </c>
      <c r="BB301" s="405" t="str">
        <f t="shared" si="141"/>
        <v>19:20, 258:271</v>
      </c>
      <c r="BC301" s="405" t="str">
        <f t="shared" si="141"/>
        <v>19:20, 271:278</v>
      </c>
      <c r="BD301" s="405" t="str">
        <f t="shared" si="141"/>
        <v>19:20, 278:280</v>
      </c>
      <c r="BE301" s="405" t="str">
        <f t="shared" si="141"/>
        <v>19:20, 280:293</v>
      </c>
      <c r="BF301" s="405" t="str">
        <f t="shared" si="141"/>
        <v>19:20, 293:310</v>
      </c>
      <c r="BG301" s="405" t="str">
        <f t="shared" si="141"/>
        <v>19:20, 310:323</v>
      </c>
      <c r="BH301" s="405" t="str">
        <f t="shared" si="141"/>
        <v>19:20, 323:330</v>
      </c>
      <c r="BI301" s="405" t="str">
        <f t="shared" si="141"/>
        <v>19:20, 330:332</v>
      </c>
      <c r="BJ301" s="405" t="str">
        <f t="shared" si="141"/>
        <v>19:20, 332:345</v>
      </c>
      <c r="BK301" s="405" t="str">
        <f t="shared" si="141"/>
        <v>19:20, 345:362</v>
      </c>
    </row>
    <row r="302" spans="1:77" ht="48.75" customHeight="1" outlineLevel="1">
      <c r="A302">
        <v>2</v>
      </c>
      <c r="B302" t="s">
        <v>2684</v>
      </c>
      <c r="C302" s="405" t="str">
        <f t="shared" si="137"/>
        <v>1:2, 33:50</v>
      </c>
      <c r="D302" s="405" t="str">
        <f t="shared" si="137"/>
        <v>1:2, 50:55</v>
      </c>
      <c r="E302" s="405" t="str">
        <f t="shared" si="138"/>
        <v>1:2, 55:72</v>
      </c>
      <c r="F302" s="405" t="str">
        <f t="shared" si="138"/>
        <v>1:2, 70:72</v>
      </c>
      <c r="G302" s="405" t="str">
        <f t="shared" si="137"/>
        <v>1:2, 72:85</v>
      </c>
      <c r="H302" s="405" t="str">
        <f t="shared" si="137"/>
        <v>1:2, 85:102</v>
      </c>
      <c r="I302" s="405" t="str">
        <f t="shared" si="137"/>
        <v>1:2, 33:52</v>
      </c>
      <c r="J302" s="405" t="str">
        <f t="shared" si="137"/>
        <v>1:2, 52:57</v>
      </c>
      <c r="K302" s="405" t="str">
        <f t="shared" si="137"/>
        <v>1:2, 57:74</v>
      </c>
      <c r="L302" s="405" t="str">
        <f t="shared" si="137"/>
        <v>1:2, 72:74</v>
      </c>
      <c r="M302" s="405" t="str">
        <f t="shared" si="137"/>
        <v>1:2, 74:87</v>
      </c>
      <c r="N302" s="405" t="str">
        <f t="shared" si="137"/>
        <v>1:2, 87:102</v>
      </c>
      <c r="O302" s="405" t="str">
        <f t="shared" si="137"/>
        <v>1:2, 33:55</v>
      </c>
      <c r="P302" s="405" t="str">
        <f t="shared" si="137"/>
        <v>1:2, 55:60</v>
      </c>
      <c r="Q302" s="405" t="str">
        <f t="shared" si="137"/>
        <v>1:2, 60:77</v>
      </c>
      <c r="R302" s="405" t="str">
        <f t="shared" si="139"/>
        <v>1:2, 75:77</v>
      </c>
      <c r="S302" s="405" t="str">
        <f t="shared" si="139"/>
        <v>1:2, 77:90</v>
      </c>
      <c r="T302" s="405" t="str">
        <f t="shared" si="139"/>
        <v>1:2, 90:102</v>
      </c>
      <c r="U302" s="405" t="str">
        <f t="shared" si="139"/>
        <v>1:2, 33:57</v>
      </c>
      <c r="V302" s="405" t="str">
        <f t="shared" si="139"/>
        <v>1:2, 57:62</v>
      </c>
      <c r="W302" s="405" t="str">
        <f t="shared" si="139"/>
        <v>1:2, 62:79</v>
      </c>
      <c r="X302" s="405" t="str">
        <f t="shared" si="139"/>
        <v>1:2, 77:79</v>
      </c>
      <c r="Y302" s="405" t="str">
        <f t="shared" si="139"/>
        <v>1:2, 79:92</v>
      </c>
      <c r="Z302" s="405" t="str">
        <f t="shared" si="139"/>
        <v>1:2, 92:102</v>
      </c>
      <c r="AA302" s="405" t="str">
        <f t="shared" si="139"/>
        <v>1:2, 33:59</v>
      </c>
      <c r="AB302" s="405" t="str">
        <f t="shared" si="139"/>
        <v>1:2, 59:64</v>
      </c>
      <c r="AC302" s="405" t="str">
        <f t="shared" si="139"/>
        <v>1:2, 64:81</v>
      </c>
      <c r="AD302" s="405" t="str">
        <f t="shared" si="139"/>
        <v>1:2, 79:81</v>
      </c>
      <c r="AE302" s="405" t="str">
        <f t="shared" si="139"/>
        <v>1:2, 81:94</v>
      </c>
      <c r="AF302" s="405" t="str">
        <f t="shared" si="139"/>
        <v>1:2, 94:102</v>
      </c>
      <c r="AG302" s="405" t="str">
        <f t="shared" si="139"/>
        <v>1:2, 33:50</v>
      </c>
      <c r="AH302" s="405" t="str">
        <f t="shared" si="139"/>
        <v>1:2, 50:55</v>
      </c>
      <c r="AI302" s="405" t="str">
        <f t="shared" si="139"/>
        <v>1:2, 55:72</v>
      </c>
      <c r="AJ302" s="405" t="str">
        <f t="shared" si="139"/>
        <v>1:2, 70:72</v>
      </c>
      <c r="AK302" s="405" t="str">
        <f t="shared" si="139"/>
        <v>1:2, 72:85</v>
      </c>
      <c r="AL302" s="405" t="str">
        <f t="shared" si="139"/>
        <v>1:2, 85:102</v>
      </c>
      <c r="AM302" s="405" t="str">
        <f t="shared" si="140"/>
        <v>1:2, 102:115</v>
      </c>
      <c r="AN302" s="405" t="str">
        <f t="shared" si="140"/>
        <v>1:2, 115:122</v>
      </c>
      <c r="AO302" s="405" t="str">
        <f t="shared" si="140"/>
        <v>1:2, 122:124</v>
      </c>
      <c r="AP302" s="405" t="str">
        <f t="shared" si="140"/>
        <v>1:2, 124:137</v>
      </c>
      <c r="AQ302" s="405" t="str">
        <f t="shared" si="140"/>
        <v>1:2, 137:154</v>
      </c>
      <c r="AR302" s="405" t="str">
        <f t="shared" si="141"/>
        <v>1:2, 154:167</v>
      </c>
      <c r="AS302" s="405" t="str">
        <f t="shared" si="141"/>
        <v>1:2, 167:174</v>
      </c>
      <c r="AT302" s="405" t="str">
        <f t="shared" si="141"/>
        <v>1:2, 174:176</v>
      </c>
      <c r="AU302" s="405" t="str">
        <f t="shared" si="141"/>
        <v>1:2, 176:189</v>
      </c>
      <c r="AV302" s="405" t="str">
        <f t="shared" si="141"/>
        <v>1:2, 189:206</v>
      </c>
      <c r="AW302" s="405" t="str">
        <f t="shared" si="141"/>
        <v>1:2, 206:219</v>
      </c>
      <c r="AX302" s="405" t="str">
        <f t="shared" si="141"/>
        <v>1:2, 219:226</v>
      </c>
      <c r="AY302" s="405" t="str">
        <f t="shared" si="141"/>
        <v>1:2, 226:228</v>
      </c>
      <c r="AZ302" s="405" t="str">
        <f t="shared" si="141"/>
        <v>1:2, 228:241</v>
      </c>
      <c r="BA302" s="405" t="str">
        <f t="shared" si="141"/>
        <v>1:2, 241:258</v>
      </c>
      <c r="BB302" s="405" t="str">
        <f t="shared" si="141"/>
        <v>1:2, 258:271</v>
      </c>
      <c r="BC302" s="405" t="str">
        <f t="shared" si="141"/>
        <v>1:2, 271:278</v>
      </c>
      <c r="BD302" s="405" t="str">
        <f t="shared" si="141"/>
        <v>1:2, 278:280</v>
      </c>
      <c r="BE302" s="405" t="str">
        <f t="shared" si="141"/>
        <v>1:2, 280:293</v>
      </c>
      <c r="BF302" s="405" t="str">
        <f t="shared" si="141"/>
        <v>1:2, 293:310</v>
      </c>
      <c r="BG302" s="405" t="str">
        <f t="shared" si="141"/>
        <v>1:2, 310:323</v>
      </c>
      <c r="BH302" s="405" t="str">
        <f t="shared" si="141"/>
        <v>1:2, 323:330</v>
      </c>
      <c r="BI302" s="405" t="str">
        <f t="shared" si="141"/>
        <v>1:2, 330:332</v>
      </c>
      <c r="BJ302" s="405" t="str">
        <f t="shared" si="141"/>
        <v>1:2, 332:345</v>
      </c>
      <c r="BK302" s="405" t="str">
        <f t="shared" si="141"/>
        <v>1:2, 345:362</v>
      </c>
    </row>
    <row r="303" spans="1:77" ht="48.75" customHeight="1" outlineLevel="1">
      <c r="A303">
        <v>3</v>
      </c>
      <c r="B303" t="s">
        <v>2200</v>
      </c>
      <c r="C303" s="405" t="str">
        <f t="shared" si="137"/>
        <v>3:4, 33:50</v>
      </c>
      <c r="D303" s="405" t="str">
        <f t="shared" si="137"/>
        <v>3:4, 50:55</v>
      </c>
      <c r="E303" s="405" t="str">
        <f t="shared" si="138"/>
        <v>3:4, 55:72</v>
      </c>
      <c r="F303" s="405" t="str">
        <f t="shared" si="138"/>
        <v>3:4, 70:72</v>
      </c>
      <c r="G303" s="405" t="str">
        <f t="shared" si="137"/>
        <v>3:4, 72:85</v>
      </c>
      <c r="H303" s="405" t="str">
        <f t="shared" si="137"/>
        <v>3:4, 85:102</v>
      </c>
      <c r="I303" s="405" t="str">
        <f t="shared" si="137"/>
        <v>3:4, 33:52</v>
      </c>
      <c r="J303" s="405" t="str">
        <f t="shared" si="137"/>
        <v>3:4, 52:57</v>
      </c>
      <c r="K303" s="405" t="str">
        <f t="shared" si="137"/>
        <v>3:4, 57:74</v>
      </c>
      <c r="L303" s="405" t="str">
        <f t="shared" si="137"/>
        <v>3:4, 72:74</v>
      </c>
      <c r="M303" s="405" t="str">
        <f t="shared" si="137"/>
        <v>3:4, 74:87</v>
      </c>
      <c r="N303" s="405" t="str">
        <f t="shared" si="137"/>
        <v>3:4, 87:102</v>
      </c>
      <c r="O303" s="405" t="str">
        <f t="shared" si="137"/>
        <v>3:4, 33:55</v>
      </c>
      <c r="P303" s="405" t="str">
        <f t="shared" si="137"/>
        <v>3:4, 55:60</v>
      </c>
      <c r="Q303" s="405" t="str">
        <f t="shared" si="137"/>
        <v>3:4, 60:77</v>
      </c>
      <c r="R303" s="405" t="str">
        <f t="shared" si="139"/>
        <v>3:4, 75:77</v>
      </c>
      <c r="S303" s="405" t="str">
        <f t="shared" si="139"/>
        <v>3:4, 77:90</v>
      </c>
      <c r="T303" s="405" t="str">
        <f t="shared" si="139"/>
        <v>3:4, 90:102</v>
      </c>
      <c r="U303" s="405" t="str">
        <f t="shared" si="139"/>
        <v>3:4, 33:57</v>
      </c>
      <c r="V303" s="405" t="str">
        <f t="shared" si="139"/>
        <v>3:4, 57:62</v>
      </c>
      <c r="W303" s="405" t="str">
        <f t="shared" si="139"/>
        <v>3:4, 62:79</v>
      </c>
      <c r="X303" s="405" t="str">
        <f t="shared" si="139"/>
        <v>3:4, 77:79</v>
      </c>
      <c r="Y303" s="405" t="str">
        <f t="shared" si="139"/>
        <v>3:4, 79:92</v>
      </c>
      <c r="Z303" s="405" t="str">
        <f t="shared" si="139"/>
        <v>3:4, 92:102</v>
      </c>
      <c r="AA303" s="405" t="str">
        <f t="shared" si="139"/>
        <v>3:4, 33:59</v>
      </c>
      <c r="AB303" s="405" t="str">
        <f t="shared" si="139"/>
        <v>3:4, 59:64</v>
      </c>
      <c r="AC303" s="405" t="str">
        <f t="shared" si="139"/>
        <v>3:4, 64:81</v>
      </c>
      <c r="AD303" s="405" t="str">
        <f t="shared" si="139"/>
        <v>3:4, 79:81</v>
      </c>
      <c r="AE303" s="405" t="str">
        <f t="shared" si="139"/>
        <v>3:4, 81:94</v>
      </c>
      <c r="AF303" s="405" t="str">
        <f t="shared" si="139"/>
        <v>3:4, 94:102</v>
      </c>
      <c r="AG303" s="405" t="str">
        <f t="shared" si="139"/>
        <v>3:4, 33:50</v>
      </c>
      <c r="AH303" s="405" t="str">
        <f t="shared" si="139"/>
        <v>3:4, 50:55</v>
      </c>
      <c r="AI303" s="405" t="str">
        <f t="shared" si="139"/>
        <v>3:4, 55:72</v>
      </c>
      <c r="AJ303" s="405" t="str">
        <f t="shared" si="139"/>
        <v>3:4, 70:72</v>
      </c>
      <c r="AK303" s="405" t="str">
        <f t="shared" si="139"/>
        <v>3:4, 72:85</v>
      </c>
      <c r="AL303" s="405" t="str">
        <f t="shared" si="139"/>
        <v>3:4, 85:102</v>
      </c>
      <c r="AM303" s="405" t="str">
        <f t="shared" si="140"/>
        <v>3:4, 102:115</v>
      </c>
      <c r="AN303" s="405" t="str">
        <f t="shared" si="140"/>
        <v>3:4, 115:122</v>
      </c>
      <c r="AO303" s="405" t="str">
        <f t="shared" si="140"/>
        <v>3:4, 122:124</v>
      </c>
      <c r="AP303" s="405" t="str">
        <f t="shared" si="140"/>
        <v>3:4, 124:137</v>
      </c>
      <c r="AQ303" s="405" t="str">
        <f t="shared" si="140"/>
        <v>3:4, 137:154</v>
      </c>
      <c r="AR303" s="405" t="str">
        <f t="shared" si="141"/>
        <v>3:4, 154:167</v>
      </c>
      <c r="AS303" s="405" t="str">
        <f t="shared" si="141"/>
        <v>3:4, 167:174</v>
      </c>
      <c r="AT303" s="405" t="str">
        <f t="shared" si="141"/>
        <v>3:4, 174:176</v>
      </c>
      <c r="AU303" s="405" t="str">
        <f t="shared" si="141"/>
        <v>3:4, 176:189</v>
      </c>
      <c r="AV303" s="405" t="str">
        <f t="shared" si="141"/>
        <v>3:4, 189:206</v>
      </c>
      <c r="AW303" s="405" t="str">
        <f t="shared" si="141"/>
        <v>3:4, 206:219</v>
      </c>
      <c r="AX303" s="405" t="str">
        <f t="shared" si="141"/>
        <v>3:4, 219:226</v>
      </c>
      <c r="AY303" s="405" t="str">
        <f t="shared" si="141"/>
        <v>3:4, 226:228</v>
      </c>
      <c r="AZ303" s="405" t="str">
        <f t="shared" si="141"/>
        <v>3:4, 228:241</v>
      </c>
      <c r="BA303" s="405" t="str">
        <f t="shared" si="141"/>
        <v>3:4, 241:258</v>
      </c>
      <c r="BB303" s="405" t="str">
        <f t="shared" si="141"/>
        <v>3:4, 258:271</v>
      </c>
      <c r="BC303" s="405" t="str">
        <f t="shared" si="141"/>
        <v>3:4, 271:278</v>
      </c>
      <c r="BD303" s="405" t="str">
        <f t="shared" si="141"/>
        <v>3:4, 278:280</v>
      </c>
      <c r="BE303" s="405" t="str">
        <f t="shared" si="141"/>
        <v>3:4, 280:293</v>
      </c>
      <c r="BF303" s="405" t="str">
        <f t="shared" si="141"/>
        <v>3:4, 293:310</v>
      </c>
      <c r="BG303" s="405" t="str">
        <f t="shared" si="141"/>
        <v>3:4, 310:323</v>
      </c>
      <c r="BH303" s="405" t="str">
        <f t="shared" si="141"/>
        <v>3:4, 323:330</v>
      </c>
      <c r="BI303" s="405" t="str">
        <f t="shared" si="141"/>
        <v>3:4, 330:332</v>
      </c>
      <c r="BJ303" s="405" t="str">
        <f t="shared" si="141"/>
        <v>3:4, 332:345</v>
      </c>
      <c r="BK303" s="405" t="str">
        <f t="shared" si="141"/>
        <v>3:4, 345:362</v>
      </c>
    </row>
    <row r="304" spans="1:77" ht="48.75" customHeight="1" outlineLevel="1">
      <c r="A304">
        <v>4</v>
      </c>
      <c r="B304" s="147" t="s">
        <v>2201</v>
      </c>
      <c r="C304" s="559" t="str">
        <f t="shared" si="137"/>
        <v>6:7, 33:50</v>
      </c>
      <c r="D304" s="559" t="str">
        <f t="shared" si="137"/>
        <v>6:7, 50:55</v>
      </c>
      <c r="E304" s="559" t="str">
        <f t="shared" si="138"/>
        <v>6:7, 55:72</v>
      </c>
      <c r="F304" s="559" t="str">
        <f t="shared" si="138"/>
        <v>6:7, 70:72</v>
      </c>
      <c r="G304" s="559" t="str">
        <f t="shared" si="137"/>
        <v>6:7, 72:85</v>
      </c>
      <c r="H304" s="559" t="str">
        <f t="shared" si="137"/>
        <v>6:7, 85:102</v>
      </c>
      <c r="I304" s="559" t="str">
        <f t="shared" si="137"/>
        <v>6:7, 33:52</v>
      </c>
      <c r="J304" s="559" t="str">
        <f t="shared" si="137"/>
        <v>6:7, 52:57</v>
      </c>
      <c r="K304" s="559" t="str">
        <f t="shared" si="137"/>
        <v>6:7, 57:74</v>
      </c>
      <c r="L304" s="559" t="str">
        <f t="shared" si="137"/>
        <v>6:7, 72:74</v>
      </c>
      <c r="M304" s="559" t="str">
        <f t="shared" si="137"/>
        <v>6:7, 74:87</v>
      </c>
      <c r="N304" s="559" t="str">
        <f t="shared" si="137"/>
        <v>6:7, 87:102</v>
      </c>
      <c r="O304" s="559" t="str">
        <f t="shared" si="137"/>
        <v>6:7, 33:55</v>
      </c>
      <c r="P304" s="559" t="str">
        <f t="shared" si="137"/>
        <v>6:7, 55:60</v>
      </c>
      <c r="Q304" s="559" t="str">
        <f t="shared" si="137"/>
        <v>6:7, 60:77</v>
      </c>
      <c r="R304" s="559" t="str">
        <f t="shared" si="139"/>
        <v>6:7, 75:77</v>
      </c>
      <c r="S304" s="559" t="str">
        <f t="shared" si="139"/>
        <v>6:7, 77:90</v>
      </c>
      <c r="T304" s="559" t="str">
        <f t="shared" si="139"/>
        <v>6:7, 90:102</v>
      </c>
      <c r="U304" s="559" t="str">
        <f t="shared" si="139"/>
        <v>6:7, 33:57</v>
      </c>
      <c r="V304" s="559" t="str">
        <f t="shared" si="139"/>
        <v>6:7, 57:62</v>
      </c>
      <c r="W304" s="559" t="str">
        <f t="shared" si="139"/>
        <v>6:7, 62:79</v>
      </c>
      <c r="X304" s="559" t="str">
        <f t="shared" si="139"/>
        <v>6:7, 77:79</v>
      </c>
      <c r="Y304" s="559" t="str">
        <f t="shared" si="139"/>
        <v>6:7, 79:92</v>
      </c>
      <c r="Z304" s="559" t="str">
        <f t="shared" si="139"/>
        <v>6:7, 92:102</v>
      </c>
      <c r="AA304" s="559" t="str">
        <f t="shared" si="139"/>
        <v>6:7, 33:59</v>
      </c>
      <c r="AB304" s="559" t="str">
        <f t="shared" si="139"/>
        <v>6:7, 59:64</v>
      </c>
      <c r="AC304" s="559" t="str">
        <f t="shared" si="139"/>
        <v>6:7, 64:81</v>
      </c>
      <c r="AD304" s="559" t="str">
        <f t="shared" si="139"/>
        <v>6:7, 79:81</v>
      </c>
      <c r="AE304" s="559" t="str">
        <f t="shared" si="139"/>
        <v>6:7, 81:94</v>
      </c>
      <c r="AF304" s="559" t="str">
        <f t="shared" si="139"/>
        <v>6:7, 94:102</v>
      </c>
      <c r="AG304" s="559" t="str">
        <f t="shared" si="139"/>
        <v>6:7, 33:50</v>
      </c>
      <c r="AH304" s="559" t="str">
        <f t="shared" si="139"/>
        <v>6:7, 50:55</v>
      </c>
      <c r="AI304" s="559" t="str">
        <f t="shared" si="139"/>
        <v>6:7, 55:72</v>
      </c>
      <c r="AJ304" s="559" t="str">
        <f t="shared" si="139"/>
        <v>6:7, 70:72</v>
      </c>
      <c r="AK304" s="559" t="str">
        <f t="shared" si="139"/>
        <v>6:7, 72:85</v>
      </c>
      <c r="AL304" s="559" t="str">
        <f t="shared" si="139"/>
        <v>6:7, 85:102</v>
      </c>
      <c r="AM304" s="559" t="str">
        <f t="shared" si="140"/>
        <v>6:7, 102:115</v>
      </c>
      <c r="AN304" s="559" t="str">
        <f t="shared" si="140"/>
        <v>6:7, 115:122</v>
      </c>
      <c r="AO304" s="559" t="str">
        <f t="shared" si="140"/>
        <v>6:7, 122:124</v>
      </c>
      <c r="AP304" s="559" t="str">
        <f t="shared" si="140"/>
        <v>6:7, 124:137</v>
      </c>
      <c r="AQ304" s="559" t="str">
        <f t="shared" si="140"/>
        <v>6:7, 137:154</v>
      </c>
      <c r="AR304" s="559" t="str">
        <f t="shared" si="141"/>
        <v>6:7, 154:167</v>
      </c>
      <c r="AS304" s="559" t="str">
        <f t="shared" si="141"/>
        <v>6:7, 167:174</v>
      </c>
      <c r="AT304" s="559" t="str">
        <f t="shared" si="141"/>
        <v>6:7, 174:176</v>
      </c>
      <c r="AU304" s="559" t="str">
        <f t="shared" si="141"/>
        <v>6:7, 176:189</v>
      </c>
      <c r="AV304" s="559" t="str">
        <f t="shared" si="141"/>
        <v>6:7, 189:206</v>
      </c>
      <c r="AW304" s="559" t="str">
        <f t="shared" si="141"/>
        <v>6:7, 206:219</v>
      </c>
      <c r="AX304" s="559" t="str">
        <f t="shared" si="141"/>
        <v>6:7, 219:226</v>
      </c>
      <c r="AY304" s="559" t="str">
        <f t="shared" si="141"/>
        <v>6:7, 226:228</v>
      </c>
      <c r="AZ304" s="559" t="str">
        <f t="shared" si="141"/>
        <v>6:7, 228:241</v>
      </c>
      <c r="BA304" s="559" t="str">
        <f t="shared" si="141"/>
        <v>6:7, 241:258</v>
      </c>
      <c r="BB304" s="559" t="str">
        <f t="shared" si="141"/>
        <v>6:7, 258:271</v>
      </c>
      <c r="BC304" s="559" t="str">
        <f t="shared" si="141"/>
        <v>6:7, 271:278</v>
      </c>
      <c r="BD304" s="559" t="str">
        <f t="shared" si="141"/>
        <v>6:7, 278:280</v>
      </c>
      <c r="BE304" s="559" t="str">
        <f t="shared" si="141"/>
        <v>6:7, 280:293</v>
      </c>
      <c r="BF304" s="559" t="str">
        <f t="shared" si="141"/>
        <v>6:7, 293:310</v>
      </c>
      <c r="BG304" s="559" t="str">
        <f t="shared" si="141"/>
        <v>6:7, 310:323</v>
      </c>
      <c r="BH304" s="559" t="str">
        <f t="shared" si="141"/>
        <v>6:7, 323:330</v>
      </c>
      <c r="BI304" s="559" t="str">
        <f t="shared" si="141"/>
        <v>6:7, 330:332</v>
      </c>
      <c r="BJ304" s="559" t="str">
        <f t="shared" si="141"/>
        <v>6:7, 332:345</v>
      </c>
      <c r="BK304" s="559" t="str">
        <f t="shared" si="141"/>
        <v>6:7, 345:362</v>
      </c>
    </row>
    <row r="305" spans="1:63" ht="48.75" customHeight="1" outlineLevel="1">
      <c r="A305">
        <v>4</v>
      </c>
      <c r="B305" s="147" t="s">
        <v>2202</v>
      </c>
      <c r="C305" s="559" t="str">
        <f t="shared" si="137"/>
        <v>6:7, 33:50</v>
      </c>
      <c r="D305" s="559" t="str">
        <f t="shared" si="137"/>
        <v>6:7, 50:55</v>
      </c>
      <c r="E305" s="559" t="str">
        <f t="shared" si="138"/>
        <v>6:7, 55:72</v>
      </c>
      <c r="F305" s="559" t="str">
        <f t="shared" si="138"/>
        <v>6:7, 70:72</v>
      </c>
      <c r="G305" s="559" t="str">
        <f t="shared" si="137"/>
        <v>6:7, 72:85</v>
      </c>
      <c r="H305" s="559" t="str">
        <f t="shared" si="137"/>
        <v>6:7, 85:102</v>
      </c>
      <c r="I305" s="559" t="str">
        <f t="shared" si="137"/>
        <v>6:7, 33:52</v>
      </c>
      <c r="J305" s="559" t="str">
        <f t="shared" si="137"/>
        <v>6:7, 52:57</v>
      </c>
      <c r="K305" s="559" t="str">
        <f t="shared" si="137"/>
        <v>6:7, 57:74</v>
      </c>
      <c r="L305" s="559" t="str">
        <f t="shared" si="137"/>
        <v>6:7, 72:74</v>
      </c>
      <c r="M305" s="559" t="str">
        <f t="shared" si="137"/>
        <v>6:7, 74:87</v>
      </c>
      <c r="N305" s="559" t="str">
        <f t="shared" si="137"/>
        <v>6:7, 87:102</v>
      </c>
      <c r="O305" s="559" t="str">
        <f t="shared" si="137"/>
        <v>6:7, 33:55</v>
      </c>
      <c r="P305" s="559" t="str">
        <f t="shared" si="137"/>
        <v>6:7, 55:60</v>
      </c>
      <c r="Q305" s="559" t="str">
        <f t="shared" si="137"/>
        <v>6:7, 60:77</v>
      </c>
      <c r="R305" s="559" t="str">
        <f t="shared" si="139"/>
        <v>6:7, 75:77</v>
      </c>
      <c r="S305" s="559" t="str">
        <f t="shared" si="139"/>
        <v>6:7, 77:90</v>
      </c>
      <c r="T305" s="559" t="str">
        <f t="shared" si="139"/>
        <v>6:7, 90:102</v>
      </c>
      <c r="U305" s="559" t="str">
        <f t="shared" si="139"/>
        <v>6:7, 33:57</v>
      </c>
      <c r="V305" s="559" t="str">
        <f t="shared" si="139"/>
        <v>6:7, 57:62</v>
      </c>
      <c r="W305" s="559" t="str">
        <f t="shared" si="139"/>
        <v>6:7, 62:79</v>
      </c>
      <c r="X305" s="559" t="str">
        <f t="shared" si="139"/>
        <v>6:7, 77:79</v>
      </c>
      <c r="Y305" s="559" t="str">
        <f t="shared" si="139"/>
        <v>6:7, 79:92</v>
      </c>
      <c r="Z305" s="559" t="str">
        <f t="shared" si="139"/>
        <v>6:7, 92:102</v>
      </c>
      <c r="AA305" s="559" t="str">
        <f t="shared" si="139"/>
        <v>6:7, 33:59</v>
      </c>
      <c r="AB305" s="559" t="str">
        <f t="shared" si="139"/>
        <v>6:7, 59:64</v>
      </c>
      <c r="AC305" s="559" t="str">
        <f t="shared" si="139"/>
        <v>6:7, 64:81</v>
      </c>
      <c r="AD305" s="559" t="str">
        <f t="shared" si="139"/>
        <v>6:7, 79:81</v>
      </c>
      <c r="AE305" s="559" t="str">
        <f t="shared" si="139"/>
        <v>6:7, 81:94</v>
      </c>
      <c r="AF305" s="559" t="str">
        <f t="shared" si="139"/>
        <v>6:7, 94:102</v>
      </c>
      <c r="AG305" s="559" t="str">
        <f t="shared" si="139"/>
        <v>6:7, 33:50</v>
      </c>
      <c r="AH305" s="559" t="str">
        <f t="shared" si="139"/>
        <v>6:7, 50:55</v>
      </c>
      <c r="AI305" s="559" t="str">
        <f t="shared" si="139"/>
        <v>6:7, 55:72</v>
      </c>
      <c r="AJ305" s="559" t="str">
        <f t="shared" si="139"/>
        <v>6:7, 70:72</v>
      </c>
      <c r="AK305" s="559" t="str">
        <f t="shared" si="139"/>
        <v>6:7, 72:85</v>
      </c>
      <c r="AL305" s="559" t="str">
        <f t="shared" si="139"/>
        <v>6:7, 85:102</v>
      </c>
      <c r="AM305" s="559" t="str">
        <f t="shared" si="140"/>
        <v>6:7, 102:115</v>
      </c>
      <c r="AN305" s="559" t="str">
        <f t="shared" si="140"/>
        <v>6:7, 115:122</v>
      </c>
      <c r="AO305" s="559" t="str">
        <f t="shared" si="140"/>
        <v>6:7, 122:124</v>
      </c>
      <c r="AP305" s="559" t="str">
        <f t="shared" si="140"/>
        <v>6:7, 124:137</v>
      </c>
      <c r="AQ305" s="559" t="str">
        <f t="shared" si="140"/>
        <v>6:7, 137:154</v>
      </c>
      <c r="AR305" s="559" t="str">
        <f t="shared" si="141"/>
        <v>6:7, 154:167</v>
      </c>
      <c r="AS305" s="559" t="str">
        <f t="shared" si="141"/>
        <v>6:7, 167:174</v>
      </c>
      <c r="AT305" s="559" t="str">
        <f t="shared" si="141"/>
        <v>6:7, 174:176</v>
      </c>
      <c r="AU305" s="559" t="str">
        <f t="shared" si="141"/>
        <v>6:7, 176:189</v>
      </c>
      <c r="AV305" s="559" t="str">
        <f t="shared" si="141"/>
        <v>6:7, 189:206</v>
      </c>
      <c r="AW305" s="559" t="str">
        <f t="shared" si="141"/>
        <v>6:7, 206:219</v>
      </c>
      <c r="AX305" s="559" t="str">
        <f t="shared" si="141"/>
        <v>6:7, 219:226</v>
      </c>
      <c r="AY305" s="559" t="str">
        <f t="shared" si="141"/>
        <v>6:7, 226:228</v>
      </c>
      <c r="AZ305" s="559" t="str">
        <f t="shared" si="141"/>
        <v>6:7, 228:241</v>
      </c>
      <c r="BA305" s="559" t="str">
        <f t="shared" si="141"/>
        <v>6:7, 241:258</v>
      </c>
      <c r="BB305" s="559" t="str">
        <f t="shared" si="141"/>
        <v>6:7, 258:271</v>
      </c>
      <c r="BC305" s="559" t="str">
        <f t="shared" si="141"/>
        <v>6:7, 271:278</v>
      </c>
      <c r="BD305" s="559" t="str">
        <f t="shared" si="141"/>
        <v>6:7, 278:280</v>
      </c>
      <c r="BE305" s="559" t="str">
        <f t="shared" si="141"/>
        <v>6:7, 280:293</v>
      </c>
      <c r="BF305" s="559" t="str">
        <f t="shared" si="141"/>
        <v>6:7, 293:310</v>
      </c>
      <c r="BG305" s="559" t="str">
        <f t="shared" si="141"/>
        <v>6:7, 310:323</v>
      </c>
      <c r="BH305" s="559" t="str">
        <f t="shared" si="141"/>
        <v>6:7, 323:330</v>
      </c>
      <c r="BI305" s="559" t="str">
        <f t="shared" si="141"/>
        <v>6:7, 330:332</v>
      </c>
      <c r="BJ305" s="559" t="str">
        <f t="shared" si="141"/>
        <v>6:7, 332:345</v>
      </c>
      <c r="BK305" s="559" t="str">
        <f t="shared" si="141"/>
        <v>6:7, 345:362</v>
      </c>
    </row>
    <row r="306" spans="1:63" ht="48.75" customHeight="1" outlineLevel="1">
      <c r="A306">
        <v>4</v>
      </c>
      <c r="B306" t="s">
        <v>2203</v>
      </c>
      <c r="C306" s="405" t="str">
        <f t="shared" si="137"/>
        <v>6:7, 33:50</v>
      </c>
      <c r="D306" s="405" t="str">
        <f t="shared" si="137"/>
        <v>6:7, 50:55</v>
      </c>
      <c r="E306" s="405" t="str">
        <f t="shared" si="138"/>
        <v>6:7, 55:72</v>
      </c>
      <c r="F306" s="405" t="str">
        <f t="shared" si="138"/>
        <v>6:7, 70:72</v>
      </c>
      <c r="G306" s="405" t="str">
        <f t="shared" si="137"/>
        <v>6:7, 72:85</v>
      </c>
      <c r="H306" s="405" t="str">
        <f t="shared" si="137"/>
        <v>6:7, 85:102</v>
      </c>
      <c r="I306" s="405" t="str">
        <f t="shared" si="137"/>
        <v>6:7, 33:52</v>
      </c>
      <c r="J306" s="405" t="str">
        <f t="shared" si="137"/>
        <v>6:7, 52:57</v>
      </c>
      <c r="K306" s="405" t="str">
        <f t="shared" si="137"/>
        <v>6:7, 57:74</v>
      </c>
      <c r="L306" s="405" t="str">
        <f t="shared" si="137"/>
        <v>6:7, 72:74</v>
      </c>
      <c r="M306" s="405" t="str">
        <f t="shared" si="137"/>
        <v>6:7, 74:87</v>
      </c>
      <c r="N306" s="405" t="str">
        <f t="shared" si="137"/>
        <v>6:7, 87:102</v>
      </c>
      <c r="O306" s="405" t="str">
        <f t="shared" si="137"/>
        <v>6:7, 33:55</v>
      </c>
      <c r="P306" s="405" t="str">
        <f t="shared" si="137"/>
        <v>6:7, 55:60</v>
      </c>
      <c r="Q306" s="405" t="str">
        <f t="shared" si="137"/>
        <v>6:7, 60:77</v>
      </c>
      <c r="R306" s="405" t="str">
        <f t="shared" si="139"/>
        <v>6:7, 75:77</v>
      </c>
      <c r="S306" s="405" t="str">
        <f t="shared" si="139"/>
        <v>6:7, 77:90</v>
      </c>
      <c r="T306" s="405" t="str">
        <f t="shared" si="139"/>
        <v>6:7, 90:102</v>
      </c>
      <c r="U306" s="405" t="str">
        <f t="shared" si="139"/>
        <v>6:7, 33:57</v>
      </c>
      <c r="V306" s="405" t="str">
        <f t="shared" si="139"/>
        <v>6:7, 57:62</v>
      </c>
      <c r="W306" s="405" t="str">
        <f t="shared" si="139"/>
        <v>6:7, 62:79</v>
      </c>
      <c r="X306" s="405" t="str">
        <f t="shared" si="139"/>
        <v>6:7, 77:79</v>
      </c>
      <c r="Y306" s="405" t="str">
        <f t="shared" si="139"/>
        <v>6:7, 79:92</v>
      </c>
      <c r="Z306" s="405" t="str">
        <f t="shared" si="139"/>
        <v>6:7, 92:102</v>
      </c>
      <c r="AA306" s="405" t="str">
        <f t="shared" si="139"/>
        <v>6:7, 33:59</v>
      </c>
      <c r="AB306" s="405" t="str">
        <f t="shared" si="139"/>
        <v>6:7, 59:64</v>
      </c>
      <c r="AC306" s="405" t="str">
        <f t="shared" si="139"/>
        <v>6:7, 64:81</v>
      </c>
      <c r="AD306" s="405" t="str">
        <f t="shared" si="139"/>
        <v>6:7, 79:81</v>
      </c>
      <c r="AE306" s="405" t="str">
        <f t="shared" si="139"/>
        <v>6:7, 81:94</v>
      </c>
      <c r="AF306" s="405" t="str">
        <f t="shared" si="139"/>
        <v>6:7, 94:102</v>
      </c>
      <c r="AG306" s="405" t="str">
        <f t="shared" si="139"/>
        <v>6:7, 33:50</v>
      </c>
      <c r="AH306" s="405" t="str">
        <f t="shared" si="139"/>
        <v>6:7, 50:55</v>
      </c>
      <c r="AI306" s="405" t="str">
        <f t="shared" si="139"/>
        <v>6:7, 55:72</v>
      </c>
      <c r="AJ306" s="405" t="str">
        <f t="shared" si="139"/>
        <v>6:7, 70:72</v>
      </c>
      <c r="AK306" s="405" t="str">
        <f t="shared" si="139"/>
        <v>6:7, 72:85</v>
      </c>
      <c r="AL306" s="405" t="str">
        <f t="shared" si="139"/>
        <v>6:7, 85:102</v>
      </c>
      <c r="AM306" s="405" t="str">
        <f t="shared" si="140"/>
        <v>6:7, 102:115</v>
      </c>
      <c r="AN306" s="405" t="str">
        <f t="shared" si="140"/>
        <v>6:7, 115:122</v>
      </c>
      <c r="AO306" s="405" t="str">
        <f t="shared" si="140"/>
        <v>6:7, 122:124</v>
      </c>
      <c r="AP306" s="405" t="str">
        <f t="shared" si="140"/>
        <v>6:7, 124:137</v>
      </c>
      <c r="AQ306" s="405" t="str">
        <f t="shared" si="140"/>
        <v>6:7, 137:154</v>
      </c>
      <c r="AR306" s="405" t="str">
        <f t="shared" si="141"/>
        <v>6:7, 154:167</v>
      </c>
      <c r="AS306" s="405" t="str">
        <f t="shared" si="141"/>
        <v>6:7, 167:174</v>
      </c>
      <c r="AT306" s="405" t="str">
        <f t="shared" si="141"/>
        <v>6:7, 174:176</v>
      </c>
      <c r="AU306" s="405" t="str">
        <f t="shared" si="141"/>
        <v>6:7, 176:189</v>
      </c>
      <c r="AV306" s="405" t="str">
        <f t="shared" si="141"/>
        <v>6:7, 189:206</v>
      </c>
      <c r="AW306" s="405" t="str">
        <f t="shared" si="141"/>
        <v>6:7, 206:219</v>
      </c>
      <c r="AX306" s="405" t="str">
        <f t="shared" si="141"/>
        <v>6:7, 219:226</v>
      </c>
      <c r="AY306" s="405" t="str">
        <f t="shared" si="141"/>
        <v>6:7, 226:228</v>
      </c>
      <c r="AZ306" s="405" t="str">
        <f t="shared" si="141"/>
        <v>6:7, 228:241</v>
      </c>
      <c r="BA306" s="405" t="str">
        <f t="shared" si="141"/>
        <v>6:7, 241:258</v>
      </c>
      <c r="BB306" s="405" t="str">
        <f t="shared" si="141"/>
        <v>6:7, 258:271</v>
      </c>
      <c r="BC306" s="405" t="str">
        <f t="shared" si="141"/>
        <v>6:7, 271:278</v>
      </c>
      <c r="BD306" s="405" t="str">
        <f t="shared" si="141"/>
        <v>6:7, 278:280</v>
      </c>
      <c r="BE306" s="405" t="str">
        <f t="shared" si="141"/>
        <v>6:7, 280:293</v>
      </c>
      <c r="BF306" s="405" t="str">
        <f t="shared" si="141"/>
        <v>6:7, 293:310</v>
      </c>
      <c r="BG306" s="405" t="str">
        <f t="shared" si="141"/>
        <v>6:7, 310:323</v>
      </c>
      <c r="BH306" s="405" t="str">
        <f t="shared" si="141"/>
        <v>6:7, 323:330</v>
      </c>
      <c r="BI306" s="405" t="str">
        <f t="shared" si="141"/>
        <v>6:7, 330:332</v>
      </c>
      <c r="BJ306" s="405" t="str">
        <f t="shared" si="141"/>
        <v>6:7, 332:345</v>
      </c>
      <c r="BK306" s="405" t="str">
        <f t="shared" si="141"/>
        <v>6:7, 345:362</v>
      </c>
    </row>
    <row r="307" spans="1:63" ht="48.75" customHeight="1" outlineLevel="1">
      <c r="A307">
        <v>4</v>
      </c>
      <c r="B307" t="s">
        <v>2204</v>
      </c>
      <c r="C307" s="405" t="str">
        <f t="shared" si="137"/>
        <v>6:7, 33:50</v>
      </c>
      <c r="D307" s="405" t="str">
        <f t="shared" si="137"/>
        <v>6:7, 50:55</v>
      </c>
      <c r="E307" s="405" t="str">
        <f t="shared" si="138"/>
        <v>6:7, 55:72</v>
      </c>
      <c r="F307" s="405" t="str">
        <f t="shared" si="138"/>
        <v>6:7, 70:72</v>
      </c>
      <c r="G307" s="405" t="str">
        <f t="shared" si="137"/>
        <v>6:7, 72:85</v>
      </c>
      <c r="H307" s="405" t="str">
        <f t="shared" si="137"/>
        <v>6:7, 85:102</v>
      </c>
      <c r="I307" s="405" t="str">
        <f t="shared" si="137"/>
        <v>6:7, 33:52</v>
      </c>
      <c r="J307" s="405" t="str">
        <f t="shared" si="137"/>
        <v>6:7, 52:57</v>
      </c>
      <c r="K307" s="405" t="str">
        <f t="shared" si="137"/>
        <v>6:7, 57:74</v>
      </c>
      <c r="L307" s="405" t="str">
        <f t="shared" si="137"/>
        <v>6:7, 72:74</v>
      </c>
      <c r="M307" s="405" t="str">
        <f t="shared" si="137"/>
        <v>6:7, 74:87</v>
      </c>
      <c r="N307" s="405" t="str">
        <f t="shared" si="137"/>
        <v>6:7, 87:102</v>
      </c>
      <c r="O307" s="405" t="str">
        <f t="shared" si="137"/>
        <v>6:7, 33:55</v>
      </c>
      <c r="P307" s="405" t="str">
        <f t="shared" si="137"/>
        <v>6:7, 55:60</v>
      </c>
      <c r="Q307" s="405" t="str">
        <f t="shared" si="137"/>
        <v>6:7, 60:77</v>
      </c>
      <c r="R307" s="405" t="str">
        <f t="shared" si="139"/>
        <v>6:7, 75:77</v>
      </c>
      <c r="S307" s="405" t="str">
        <f t="shared" si="139"/>
        <v>6:7, 77:90</v>
      </c>
      <c r="T307" s="405" t="str">
        <f t="shared" si="139"/>
        <v>6:7, 90:102</v>
      </c>
      <c r="U307" s="405" t="str">
        <f t="shared" si="139"/>
        <v>6:7, 33:57</v>
      </c>
      <c r="V307" s="405" t="str">
        <f t="shared" si="139"/>
        <v>6:7, 57:62</v>
      </c>
      <c r="W307" s="405" t="str">
        <f t="shared" si="139"/>
        <v>6:7, 62:79</v>
      </c>
      <c r="X307" s="405" t="str">
        <f t="shared" si="139"/>
        <v>6:7, 77:79</v>
      </c>
      <c r="Y307" s="405" t="str">
        <f t="shared" si="139"/>
        <v>6:7, 79:92</v>
      </c>
      <c r="Z307" s="405" t="str">
        <f t="shared" si="139"/>
        <v>6:7, 92:102</v>
      </c>
      <c r="AA307" s="405" t="str">
        <f t="shared" si="139"/>
        <v>6:7, 33:59</v>
      </c>
      <c r="AB307" s="405" t="str">
        <f t="shared" si="139"/>
        <v>6:7, 59:64</v>
      </c>
      <c r="AC307" s="405" t="str">
        <f t="shared" si="139"/>
        <v>6:7, 64:81</v>
      </c>
      <c r="AD307" s="405" t="str">
        <f t="shared" si="139"/>
        <v>6:7, 79:81</v>
      </c>
      <c r="AE307" s="405" t="str">
        <f t="shared" si="139"/>
        <v>6:7, 81:94</v>
      </c>
      <c r="AF307" s="405" t="str">
        <f t="shared" si="139"/>
        <v>6:7, 94:102</v>
      </c>
      <c r="AG307" s="405" t="str">
        <f t="shared" si="139"/>
        <v>6:7, 33:50</v>
      </c>
      <c r="AH307" s="405" t="str">
        <f t="shared" si="139"/>
        <v>6:7, 50:55</v>
      </c>
      <c r="AI307" s="405" t="str">
        <f t="shared" si="139"/>
        <v>6:7, 55:72</v>
      </c>
      <c r="AJ307" s="405" t="str">
        <f t="shared" si="139"/>
        <v>6:7, 70:72</v>
      </c>
      <c r="AK307" s="405" t="str">
        <f t="shared" si="139"/>
        <v>6:7, 72:85</v>
      </c>
      <c r="AL307" s="405" t="str">
        <f t="shared" si="139"/>
        <v>6:7, 85:102</v>
      </c>
      <c r="AM307" s="405" t="str">
        <f t="shared" si="140"/>
        <v>6:7, 102:115</v>
      </c>
      <c r="AN307" s="405" t="str">
        <f t="shared" si="140"/>
        <v>6:7, 115:122</v>
      </c>
      <c r="AO307" s="405" t="str">
        <f t="shared" si="140"/>
        <v>6:7, 122:124</v>
      </c>
      <c r="AP307" s="405" t="str">
        <f t="shared" si="140"/>
        <v>6:7, 124:137</v>
      </c>
      <c r="AQ307" s="405" t="str">
        <f t="shared" si="140"/>
        <v>6:7, 137:154</v>
      </c>
      <c r="AR307" s="405" t="str">
        <f t="shared" si="141"/>
        <v>6:7, 154:167</v>
      </c>
      <c r="AS307" s="405" t="str">
        <f t="shared" si="141"/>
        <v>6:7, 167:174</v>
      </c>
      <c r="AT307" s="405" t="str">
        <f t="shared" si="141"/>
        <v>6:7, 174:176</v>
      </c>
      <c r="AU307" s="405" t="str">
        <f t="shared" si="141"/>
        <v>6:7, 176:189</v>
      </c>
      <c r="AV307" s="405" t="str">
        <f t="shared" si="141"/>
        <v>6:7, 189:206</v>
      </c>
      <c r="AW307" s="405" t="str">
        <f t="shared" si="141"/>
        <v>6:7, 206:219</v>
      </c>
      <c r="AX307" s="405" t="str">
        <f t="shared" si="141"/>
        <v>6:7, 219:226</v>
      </c>
      <c r="AY307" s="405" t="str">
        <f t="shared" si="141"/>
        <v>6:7, 226:228</v>
      </c>
      <c r="AZ307" s="405" t="str">
        <f t="shared" si="141"/>
        <v>6:7, 228:241</v>
      </c>
      <c r="BA307" s="405" t="str">
        <f t="shared" si="141"/>
        <v>6:7, 241:258</v>
      </c>
      <c r="BB307" s="405" t="str">
        <f t="shared" si="141"/>
        <v>6:7, 258:271</v>
      </c>
      <c r="BC307" s="405" t="str">
        <f t="shared" si="141"/>
        <v>6:7, 271:278</v>
      </c>
      <c r="BD307" s="405" t="str">
        <f t="shared" si="141"/>
        <v>6:7, 278:280</v>
      </c>
      <c r="BE307" s="405" t="str">
        <f t="shared" si="141"/>
        <v>6:7, 280:293</v>
      </c>
      <c r="BF307" s="405" t="str">
        <f t="shared" si="141"/>
        <v>6:7, 293:310</v>
      </c>
      <c r="BG307" s="405" t="str">
        <f t="shared" si="141"/>
        <v>6:7, 310:323</v>
      </c>
      <c r="BH307" s="405" t="str">
        <f t="shared" si="141"/>
        <v>6:7, 323:330</v>
      </c>
      <c r="BI307" s="405" t="str">
        <f t="shared" si="141"/>
        <v>6:7, 330:332</v>
      </c>
      <c r="BJ307" s="405" t="str">
        <f t="shared" si="141"/>
        <v>6:7, 332:345</v>
      </c>
      <c r="BK307" s="405" t="str">
        <f t="shared" si="141"/>
        <v>6:7, 345:362</v>
      </c>
    </row>
    <row r="308" spans="1:63" ht="48.75" customHeight="1" outlineLevel="1">
      <c r="A308">
        <v>4</v>
      </c>
      <c r="B308" s="147" t="s">
        <v>2205</v>
      </c>
      <c r="C308" s="559" t="str">
        <f t="shared" si="137"/>
        <v>6:7, 33:50</v>
      </c>
      <c r="D308" s="559" t="str">
        <f t="shared" si="137"/>
        <v>6:7, 50:55</v>
      </c>
      <c r="E308" s="559" t="str">
        <f t="shared" si="138"/>
        <v>6:7, 55:72</v>
      </c>
      <c r="F308" s="559" t="str">
        <f t="shared" si="138"/>
        <v>6:7, 70:72</v>
      </c>
      <c r="G308" s="559" t="str">
        <f t="shared" si="137"/>
        <v>6:7, 72:85</v>
      </c>
      <c r="H308" s="559" t="str">
        <f t="shared" si="137"/>
        <v>6:7, 85:102</v>
      </c>
      <c r="I308" s="559" t="str">
        <f t="shared" si="137"/>
        <v>6:7, 33:52</v>
      </c>
      <c r="J308" s="559" t="str">
        <f t="shared" si="137"/>
        <v>6:7, 52:57</v>
      </c>
      <c r="K308" s="559" t="str">
        <f t="shared" si="137"/>
        <v>6:7, 57:74</v>
      </c>
      <c r="L308" s="559" t="str">
        <f t="shared" si="137"/>
        <v>6:7, 72:74</v>
      </c>
      <c r="M308" s="559" t="str">
        <f t="shared" si="137"/>
        <v>6:7, 74:87</v>
      </c>
      <c r="N308" s="559" t="str">
        <f t="shared" si="137"/>
        <v>6:7, 87:102</v>
      </c>
      <c r="O308" s="559" t="str">
        <f t="shared" si="137"/>
        <v>6:7, 33:55</v>
      </c>
      <c r="P308" s="559" t="str">
        <f t="shared" si="137"/>
        <v>6:7, 55:60</v>
      </c>
      <c r="Q308" s="559" t="str">
        <f t="shared" si="137"/>
        <v>6:7, 60:77</v>
      </c>
      <c r="R308" s="559" t="str">
        <f t="shared" si="139"/>
        <v>6:7, 75:77</v>
      </c>
      <c r="S308" s="559" t="str">
        <f t="shared" si="139"/>
        <v>6:7, 77:90</v>
      </c>
      <c r="T308" s="559" t="str">
        <f t="shared" si="139"/>
        <v>6:7, 90:102</v>
      </c>
      <c r="U308" s="559" t="str">
        <f t="shared" si="139"/>
        <v>6:7, 33:57</v>
      </c>
      <c r="V308" s="559" t="str">
        <f t="shared" si="139"/>
        <v>6:7, 57:62</v>
      </c>
      <c r="W308" s="559" t="str">
        <f t="shared" si="139"/>
        <v>6:7, 62:79</v>
      </c>
      <c r="X308" s="559" t="str">
        <f t="shared" si="139"/>
        <v>6:7, 77:79</v>
      </c>
      <c r="Y308" s="559" t="str">
        <f t="shared" si="139"/>
        <v>6:7, 79:92</v>
      </c>
      <c r="Z308" s="559" t="str">
        <f t="shared" si="139"/>
        <v>6:7, 92:102</v>
      </c>
      <c r="AA308" s="559" t="str">
        <f t="shared" si="139"/>
        <v>6:7, 33:59</v>
      </c>
      <c r="AB308" s="559" t="str">
        <f t="shared" si="139"/>
        <v>6:7, 59:64</v>
      </c>
      <c r="AC308" s="559" t="str">
        <f t="shared" si="139"/>
        <v>6:7, 64:81</v>
      </c>
      <c r="AD308" s="559" t="str">
        <f t="shared" si="139"/>
        <v>6:7, 79:81</v>
      </c>
      <c r="AE308" s="559" t="str">
        <f t="shared" si="139"/>
        <v>6:7, 81:94</v>
      </c>
      <c r="AF308" s="559" t="str">
        <f t="shared" si="139"/>
        <v>6:7, 94:102</v>
      </c>
      <c r="AG308" s="559" t="str">
        <f t="shared" si="139"/>
        <v>6:7, 33:50</v>
      </c>
      <c r="AH308" s="559" t="str">
        <f t="shared" si="139"/>
        <v>6:7, 50:55</v>
      </c>
      <c r="AI308" s="559" t="str">
        <f t="shared" si="139"/>
        <v>6:7, 55:72</v>
      </c>
      <c r="AJ308" s="559" t="str">
        <f t="shared" si="139"/>
        <v>6:7, 70:72</v>
      </c>
      <c r="AK308" s="559" t="str">
        <f t="shared" si="139"/>
        <v>6:7, 72:85</v>
      </c>
      <c r="AL308" s="559" t="str">
        <f t="shared" si="139"/>
        <v>6:7, 85:102</v>
      </c>
      <c r="AM308" s="559" t="str">
        <f t="shared" si="140"/>
        <v>6:7, 102:115</v>
      </c>
      <c r="AN308" s="559" t="str">
        <f t="shared" si="140"/>
        <v>6:7, 115:122</v>
      </c>
      <c r="AO308" s="559" t="str">
        <f t="shared" si="140"/>
        <v>6:7, 122:124</v>
      </c>
      <c r="AP308" s="559" t="str">
        <f t="shared" si="140"/>
        <v>6:7, 124:137</v>
      </c>
      <c r="AQ308" s="559" t="str">
        <f t="shared" si="140"/>
        <v>6:7, 137:154</v>
      </c>
      <c r="AR308" s="559" t="str">
        <f t="shared" si="141"/>
        <v>6:7, 154:167</v>
      </c>
      <c r="AS308" s="559" t="str">
        <f t="shared" si="141"/>
        <v>6:7, 167:174</v>
      </c>
      <c r="AT308" s="559" t="str">
        <f t="shared" si="141"/>
        <v>6:7, 174:176</v>
      </c>
      <c r="AU308" s="559" t="str">
        <f t="shared" si="141"/>
        <v>6:7, 176:189</v>
      </c>
      <c r="AV308" s="559" t="str">
        <f t="shared" si="141"/>
        <v>6:7, 189:206</v>
      </c>
      <c r="AW308" s="559" t="str">
        <f t="shared" si="141"/>
        <v>6:7, 206:219</v>
      </c>
      <c r="AX308" s="559" t="str">
        <f t="shared" si="141"/>
        <v>6:7, 219:226</v>
      </c>
      <c r="AY308" s="559" t="str">
        <f t="shared" si="141"/>
        <v>6:7, 226:228</v>
      </c>
      <c r="AZ308" s="559" t="str">
        <f t="shared" si="141"/>
        <v>6:7, 228:241</v>
      </c>
      <c r="BA308" s="559" t="str">
        <f t="shared" si="141"/>
        <v>6:7, 241:258</v>
      </c>
      <c r="BB308" s="559" t="str">
        <f t="shared" si="141"/>
        <v>6:7, 258:271</v>
      </c>
      <c r="BC308" s="559" t="str">
        <f t="shared" si="141"/>
        <v>6:7, 271:278</v>
      </c>
      <c r="BD308" s="559" t="str">
        <f t="shared" si="141"/>
        <v>6:7, 278:280</v>
      </c>
      <c r="BE308" s="559" t="str">
        <f t="shared" si="141"/>
        <v>6:7, 280:293</v>
      </c>
      <c r="BF308" s="559" t="str">
        <f t="shared" si="141"/>
        <v>6:7, 293:310</v>
      </c>
      <c r="BG308" s="559" t="str">
        <f t="shared" si="141"/>
        <v>6:7, 310:323</v>
      </c>
      <c r="BH308" s="559" t="str">
        <f t="shared" si="141"/>
        <v>6:7, 323:330</v>
      </c>
      <c r="BI308" s="559" t="str">
        <f t="shared" si="141"/>
        <v>6:7, 330:332</v>
      </c>
      <c r="BJ308" s="559" t="str">
        <f t="shared" si="141"/>
        <v>6:7, 332:345</v>
      </c>
      <c r="BK308" s="559" t="str">
        <f t="shared" si="141"/>
        <v>6:7, 345:362</v>
      </c>
    </row>
    <row r="309" spans="1:63" ht="48.75" customHeight="1" outlineLevel="1">
      <c r="A309">
        <v>4</v>
      </c>
      <c r="B309" t="s">
        <v>2206</v>
      </c>
      <c r="C309" s="405" t="str">
        <f t="shared" si="137"/>
        <v>6:7, 33:50</v>
      </c>
      <c r="D309" s="405" t="str">
        <f t="shared" si="137"/>
        <v>6:7, 50:55</v>
      </c>
      <c r="E309" s="405" t="str">
        <f t="shared" si="138"/>
        <v>6:7, 55:72</v>
      </c>
      <c r="F309" s="405" t="str">
        <f t="shared" si="138"/>
        <v>6:7, 70:72</v>
      </c>
      <c r="G309" s="405" t="str">
        <f t="shared" si="137"/>
        <v>6:7, 72:85</v>
      </c>
      <c r="H309" s="405" t="str">
        <f t="shared" si="137"/>
        <v>6:7, 85:102</v>
      </c>
      <c r="I309" s="405" t="str">
        <f t="shared" si="137"/>
        <v>6:7, 33:52</v>
      </c>
      <c r="J309" s="405" t="str">
        <f t="shared" si="137"/>
        <v>6:7, 52:57</v>
      </c>
      <c r="K309" s="405" t="str">
        <f t="shared" si="137"/>
        <v>6:7, 57:74</v>
      </c>
      <c r="L309" s="405" t="str">
        <f t="shared" si="137"/>
        <v>6:7, 72:74</v>
      </c>
      <c r="M309" s="405" t="str">
        <f t="shared" si="137"/>
        <v>6:7, 74:87</v>
      </c>
      <c r="N309" s="405" t="str">
        <f t="shared" si="137"/>
        <v>6:7, 87:102</v>
      </c>
      <c r="O309" s="405" t="str">
        <f t="shared" si="137"/>
        <v>6:7, 33:55</v>
      </c>
      <c r="P309" s="405" t="str">
        <f t="shared" si="137"/>
        <v>6:7, 55:60</v>
      </c>
      <c r="Q309" s="405" t="str">
        <f t="shared" si="137"/>
        <v>6:7, 60:77</v>
      </c>
      <c r="R309" s="405" t="str">
        <f t="shared" si="139"/>
        <v>6:7, 75:77</v>
      </c>
      <c r="S309" s="405" t="str">
        <f t="shared" si="139"/>
        <v>6:7, 77:90</v>
      </c>
      <c r="T309" s="405" t="str">
        <f t="shared" si="139"/>
        <v>6:7, 90:102</v>
      </c>
      <c r="U309" s="405" t="str">
        <f t="shared" si="139"/>
        <v>6:7, 33:57</v>
      </c>
      <c r="V309" s="405" t="str">
        <f t="shared" si="139"/>
        <v>6:7, 57:62</v>
      </c>
      <c r="W309" s="405" t="str">
        <f t="shared" si="139"/>
        <v>6:7, 62:79</v>
      </c>
      <c r="X309" s="405" t="str">
        <f t="shared" si="139"/>
        <v>6:7, 77:79</v>
      </c>
      <c r="Y309" s="405" t="str">
        <f t="shared" si="139"/>
        <v>6:7, 79:92</v>
      </c>
      <c r="Z309" s="405" t="str">
        <f t="shared" si="139"/>
        <v>6:7, 92:102</v>
      </c>
      <c r="AA309" s="405" t="str">
        <f t="shared" si="139"/>
        <v>6:7, 33:59</v>
      </c>
      <c r="AB309" s="405" t="str">
        <f t="shared" si="139"/>
        <v>6:7, 59:64</v>
      </c>
      <c r="AC309" s="405" t="str">
        <f t="shared" si="139"/>
        <v>6:7, 64:81</v>
      </c>
      <c r="AD309" s="405" t="str">
        <f t="shared" si="139"/>
        <v>6:7, 79:81</v>
      </c>
      <c r="AE309" s="405" t="str">
        <f t="shared" si="139"/>
        <v>6:7, 81:94</v>
      </c>
      <c r="AF309" s="405" t="str">
        <f t="shared" si="139"/>
        <v>6:7, 94:102</v>
      </c>
      <c r="AG309" s="405" t="str">
        <f t="shared" si="139"/>
        <v>6:7, 33:50</v>
      </c>
      <c r="AH309" s="405" t="str">
        <f t="shared" si="139"/>
        <v>6:7, 50:55</v>
      </c>
      <c r="AI309" s="405" t="str">
        <f t="shared" si="139"/>
        <v>6:7, 55:72</v>
      </c>
      <c r="AJ309" s="405" t="str">
        <f t="shared" si="139"/>
        <v>6:7, 70:72</v>
      </c>
      <c r="AK309" s="405" t="str">
        <f t="shared" si="139"/>
        <v>6:7, 72:85</v>
      </c>
      <c r="AL309" s="405" t="str">
        <f t="shared" si="139"/>
        <v>6:7, 85:102</v>
      </c>
      <c r="AM309" s="405" t="str">
        <f t="shared" si="140"/>
        <v>6:7, 102:115</v>
      </c>
      <c r="AN309" s="405" t="str">
        <f t="shared" si="140"/>
        <v>6:7, 115:122</v>
      </c>
      <c r="AO309" s="405" t="str">
        <f t="shared" si="140"/>
        <v>6:7, 122:124</v>
      </c>
      <c r="AP309" s="405" t="str">
        <f t="shared" si="140"/>
        <v>6:7, 124:137</v>
      </c>
      <c r="AQ309" s="405" t="str">
        <f t="shared" si="140"/>
        <v>6:7, 137:154</v>
      </c>
      <c r="AR309" s="405" t="str">
        <f t="shared" si="141"/>
        <v>6:7, 154:167</v>
      </c>
      <c r="AS309" s="405" t="str">
        <f t="shared" si="141"/>
        <v>6:7, 167:174</v>
      </c>
      <c r="AT309" s="405" t="str">
        <f t="shared" si="141"/>
        <v>6:7, 174:176</v>
      </c>
      <c r="AU309" s="405" t="str">
        <f t="shared" si="141"/>
        <v>6:7, 176:189</v>
      </c>
      <c r="AV309" s="405" t="str">
        <f t="shared" si="141"/>
        <v>6:7, 189:206</v>
      </c>
      <c r="AW309" s="405" t="str">
        <f t="shared" si="141"/>
        <v>6:7, 206:219</v>
      </c>
      <c r="AX309" s="405" t="str">
        <f t="shared" si="141"/>
        <v>6:7, 219:226</v>
      </c>
      <c r="AY309" s="405" t="str">
        <f t="shared" si="141"/>
        <v>6:7, 226:228</v>
      </c>
      <c r="AZ309" s="405" t="str">
        <f t="shared" si="141"/>
        <v>6:7, 228:241</v>
      </c>
      <c r="BA309" s="405" t="str">
        <f t="shared" si="141"/>
        <v>6:7, 241:258</v>
      </c>
      <c r="BB309" s="405" t="str">
        <f t="shared" si="141"/>
        <v>6:7, 258:271</v>
      </c>
      <c r="BC309" s="405" t="str">
        <f t="shared" si="141"/>
        <v>6:7, 271:278</v>
      </c>
      <c r="BD309" s="405" t="str">
        <f t="shared" si="141"/>
        <v>6:7, 278:280</v>
      </c>
      <c r="BE309" s="405" t="str">
        <f t="shared" si="141"/>
        <v>6:7, 280:293</v>
      </c>
      <c r="BF309" s="405" t="str">
        <f t="shared" si="141"/>
        <v>6:7, 293:310</v>
      </c>
      <c r="BG309" s="405" t="str">
        <f t="shared" si="141"/>
        <v>6:7, 310:323</v>
      </c>
      <c r="BH309" s="405" t="str">
        <f t="shared" si="141"/>
        <v>6:7, 323:330</v>
      </c>
      <c r="BI309" s="405" t="str">
        <f t="shared" si="141"/>
        <v>6:7, 330:332</v>
      </c>
      <c r="BJ309" s="405" t="str">
        <f t="shared" si="141"/>
        <v>6:7, 332:345</v>
      </c>
      <c r="BK309" s="405" t="str">
        <f t="shared" si="141"/>
        <v>6:7, 345:362</v>
      </c>
    </row>
    <row r="310" spans="1:63" ht="48.75" customHeight="1" outlineLevel="1">
      <c r="A310">
        <v>4</v>
      </c>
      <c r="B310" t="s">
        <v>2208</v>
      </c>
      <c r="C310" s="405" t="str">
        <f t="shared" si="137"/>
        <v>6:7, 33:50</v>
      </c>
      <c r="D310" s="405" t="str">
        <f t="shared" si="137"/>
        <v>6:7, 50:55</v>
      </c>
      <c r="E310" s="405" t="str">
        <f t="shared" si="138"/>
        <v>6:7, 55:72</v>
      </c>
      <c r="F310" s="405" t="str">
        <f t="shared" si="138"/>
        <v>6:7, 70:72</v>
      </c>
      <c r="G310" s="405" t="str">
        <f t="shared" si="137"/>
        <v>6:7, 72:85</v>
      </c>
      <c r="H310" s="405" t="str">
        <f t="shared" si="137"/>
        <v>6:7, 85:102</v>
      </c>
      <c r="I310" s="405" t="str">
        <f t="shared" si="137"/>
        <v>6:7, 33:52</v>
      </c>
      <c r="J310" s="405" t="str">
        <f t="shared" si="137"/>
        <v>6:7, 52:57</v>
      </c>
      <c r="K310" s="405" t="str">
        <f t="shared" si="137"/>
        <v>6:7, 57:74</v>
      </c>
      <c r="L310" s="405" t="str">
        <f t="shared" si="137"/>
        <v>6:7, 72:74</v>
      </c>
      <c r="M310" s="405" t="str">
        <f t="shared" si="137"/>
        <v>6:7, 74:87</v>
      </c>
      <c r="N310" s="405" t="str">
        <f t="shared" si="137"/>
        <v>6:7, 87:102</v>
      </c>
      <c r="O310" s="405" t="str">
        <f t="shared" si="137"/>
        <v>6:7, 33:55</v>
      </c>
      <c r="P310" s="405" t="str">
        <f t="shared" si="137"/>
        <v>6:7, 55:60</v>
      </c>
      <c r="Q310" s="405" t="str">
        <f t="shared" si="137"/>
        <v>6:7, 60:77</v>
      </c>
      <c r="R310" s="405" t="str">
        <f t="shared" si="139"/>
        <v>6:7, 75:77</v>
      </c>
      <c r="S310" s="405" t="str">
        <f t="shared" si="139"/>
        <v>6:7, 77:90</v>
      </c>
      <c r="T310" s="405" t="str">
        <f t="shared" si="139"/>
        <v>6:7, 90:102</v>
      </c>
      <c r="U310" s="405" t="str">
        <f t="shared" si="139"/>
        <v>6:7, 33:57</v>
      </c>
      <c r="V310" s="405" t="str">
        <f t="shared" si="139"/>
        <v>6:7, 57:62</v>
      </c>
      <c r="W310" s="405" t="str">
        <f t="shared" si="139"/>
        <v>6:7, 62:79</v>
      </c>
      <c r="X310" s="405" t="str">
        <f t="shared" si="139"/>
        <v>6:7, 77:79</v>
      </c>
      <c r="Y310" s="405" t="str">
        <f t="shared" si="139"/>
        <v>6:7, 79:92</v>
      </c>
      <c r="Z310" s="405" t="str">
        <f t="shared" si="139"/>
        <v>6:7, 92:102</v>
      </c>
      <c r="AA310" s="405" t="str">
        <f t="shared" si="139"/>
        <v>6:7, 33:59</v>
      </c>
      <c r="AB310" s="405" t="str">
        <f t="shared" si="139"/>
        <v>6:7, 59:64</v>
      </c>
      <c r="AC310" s="405" t="str">
        <f t="shared" si="139"/>
        <v>6:7, 64:81</v>
      </c>
      <c r="AD310" s="405" t="str">
        <f t="shared" si="139"/>
        <v>6:7, 79:81</v>
      </c>
      <c r="AE310" s="405" t="str">
        <f t="shared" si="139"/>
        <v>6:7, 81:94</v>
      </c>
      <c r="AF310" s="405" t="str">
        <f t="shared" si="139"/>
        <v>6:7, 94:102</v>
      </c>
      <c r="AG310" s="405" t="str">
        <f t="shared" si="139"/>
        <v>6:7, 33:50</v>
      </c>
      <c r="AH310" s="405" t="str">
        <f t="shared" si="139"/>
        <v>6:7, 50:55</v>
      </c>
      <c r="AI310" s="405" t="str">
        <f t="shared" si="139"/>
        <v>6:7, 55:72</v>
      </c>
      <c r="AJ310" s="405" t="str">
        <f t="shared" si="139"/>
        <v>6:7, 70:72</v>
      </c>
      <c r="AK310" s="405" t="str">
        <f t="shared" si="139"/>
        <v>6:7, 72:85</v>
      </c>
      <c r="AL310" s="405" t="str">
        <f t="shared" si="139"/>
        <v>6:7, 85:102</v>
      </c>
      <c r="AM310" s="405" t="str">
        <f t="shared" si="140"/>
        <v>6:7, 102:115</v>
      </c>
      <c r="AN310" s="405" t="str">
        <f t="shared" si="140"/>
        <v>6:7, 115:122</v>
      </c>
      <c r="AO310" s="405" t="str">
        <f t="shared" si="140"/>
        <v>6:7, 122:124</v>
      </c>
      <c r="AP310" s="405" t="str">
        <f t="shared" si="140"/>
        <v>6:7, 124:137</v>
      </c>
      <c r="AQ310" s="405" t="str">
        <f t="shared" si="140"/>
        <v>6:7, 137:154</v>
      </c>
      <c r="AR310" s="405" t="str">
        <f t="shared" si="141"/>
        <v>6:7, 154:167</v>
      </c>
      <c r="AS310" s="405" t="str">
        <f t="shared" si="141"/>
        <v>6:7, 167:174</v>
      </c>
      <c r="AT310" s="405" t="str">
        <f t="shared" si="141"/>
        <v>6:7, 174:176</v>
      </c>
      <c r="AU310" s="405" t="str">
        <f t="shared" si="141"/>
        <v>6:7, 176:189</v>
      </c>
      <c r="AV310" s="405" t="str">
        <f t="shared" si="141"/>
        <v>6:7, 189:206</v>
      </c>
      <c r="AW310" s="405" t="str">
        <f t="shared" si="141"/>
        <v>6:7, 206:219</v>
      </c>
      <c r="AX310" s="405" t="str">
        <f t="shared" si="141"/>
        <v>6:7, 219:226</v>
      </c>
      <c r="AY310" s="405" t="str">
        <f t="shared" si="141"/>
        <v>6:7, 226:228</v>
      </c>
      <c r="AZ310" s="405" t="str">
        <f t="shared" si="141"/>
        <v>6:7, 228:241</v>
      </c>
      <c r="BA310" s="405" t="str">
        <f t="shared" si="141"/>
        <v>6:7, 241:258</v>
      </c>
      <c r="BB310" s="405" t="str">
        <f t="shared" si="141"/>
        <v>6:7, 258:271</v>
      </c>
      <c r="BC310" s="405" t="str">
        <f t="shared" si="141"/>
        <v>6:7, 271:278</v>
      </c>
      <c r="BD310" s="405" t="str">
        <f t="shared" si="141"/>
        <v>6:7, 278:280</v>
      </c>
      <c r="BE310" s="405" t="str">
        <f t="shared" si="141"/>
        <v>6:7, 280:293</v>
      </c>
      <c r="BF310" s="405" t="str">
        <f t="shared" si="141"/>
        <v>6:7, 293:310</v>
      </c>
      <c r="BG310" s="405" t="str">
        <f t="shared" si="141"/>
        <v>6:7, 310:323</v>
      </c>
      <c r="BH310" s="405" t="str">
        <f t="shared" si="141"/>
        <v>6:7, 323:330</v>
      </c>
      <c r="BI310" s="405" t="str">
        <f t="shared" si="141"/>
        <v>6:7, 330:332</v>
      </c>
      <c r="BJ310" s="405" t="str">
        <f t="shared" si="141"/>
        <v>6:7, 332:345</v>
      </c>
      <c r="BK310" s="405" t="str">
        <f t="shared" si="141"/>
        <v>6:7, 345:362</v>
      </c>
    </row>
    <row r="311" spans="1:63" ht="48.75" customHeight="1" outlineLevel="1">
      <c r="A311">
        <v>4</v>
      </c>
      <c r="B311" t="s">
        <v>2207</v>
      </c>
      <c r="C311" s="405" t="str">
        <f t="shared" si="137"/>
        <v>6:7, 33:50</v>
      </c>
      <c r="D311" s="405" t="str">
        <f t="shared" si="137"/>
        <v>6:7, 50:55</v>
      </c>
      <c r="E311" s="405" t="str">
        <f t="shared" si="138"/>
        <v>6:7, 55:72</v>
      </c>
      <c r="F311" s="405" t="str">
        <f t="shared" si="138"/>
        <v>6:7, 70:72</v>
      </c>
      <c r="G311" s="405" t="str">
        <f t="shared" si="137"/>
        <v>6:7, 72:85</v>
      </c>
      <c r="H311" s="405" t="str">
        <f t="shared" si="137"/>
        <v>6:7, 85:102</v>
      </c>
      <c r="I311" s="405" t="str">
        <f t="shared" si="137"/>
        <v>6:7, 33:52</v>
      </c>
      <c r="J311" s="405" t="str">
        <f t="shared" si="137"/>
        <v>6:7, 52:57</v>
      </c>
      <c r="K311" s="405" t="str">
        <f t="shared" si="137"/>
        <v>6:7, 57:74</v>
      </c>
      <c r="L311" s="405" t="str">
        <f t="shared" si="137"/>
        <v>6:7, 72:74</v>
      </c>
      <c r="M311" s="405" t="str">
        <f t="shared" si="137"/>
        <v>6:7, 74:87</v>
      </c>
      <c r="N311" s="405" t="str">
        <f t="shared" si="137"/>
        <v>6:7, 87:102</v>
      </c>
      <c r="O311" s="405" t="str">
        <f t="shared" si="137"/>
        <v>6:7, 33:55</v>
      </c>
      <c r="P311" s="405" t="str">
        <f t="shared" si="137"/>
        <v>6:7, 55:60</v>
      </c>
      <c r="Q311" s="405" t="str">
        <f t="shared" si="137"/>
        <v>6:7, 60:77</v>
      </c>
      <c r="R311" s="405" t="str">
        <f t="shared" si="139"/>
        <v>6:7, 75:77</v>
      </c>
      <c r="S311" s="405" t="str">
        <f t="shared" si="139"/>
        <v>6:7, 77:90</v>
      </c>
      <c r="T311" s="405" t="str">
        <f t="shared" si="139"/>
        <v>6:7, 90:102</v>
      </c>
      <c r="U311" s="405" t="str">
        <f t="shared" si="139"/>
        <v>6:7, 33:57</v>
      </c>
      <c r="V311" s="405" t="str">
        <f t="shared" si="139"/>
        <v>6:7, 57:62</v>
      </c>
      <c r="W311" s="405" t="str">
        <f t="shared" si="139"/>
        <v>6:7, 62:79</v>
      </c>
      <c r="X311" s="405" t="str">
        <f t="shared" si="139"/>
        <v>6:7, 77:79</v>
      </c>
      <c r="Y311" s="405" t="str">
        <f t="shared" si="139"/>
        <v>6:7, 79:92</v>
      </c>
      <c r="Z311" s="405" t="str">
        <f t="shared" si="139"/>
        <v>6:7, 92:102</v>
      </c>
      <c r="AA311" s="405" t="str">
        <f t="shared" si="139"/>
        <v>6:7, 33:59</v>
      </c>
      <c r="AB311" s="405" t="str">
        <f t="shared" si="139"/>
        <v>6:7, 59:64</v>
      </c>
      <c r="AC311" s="405" t="str">
        <f t="shared" si="139"/>
        <v>6:7, 64:81</v>
      </c>
      <c r="AD311" s="405" t="str">
        <f t="shared" si="139"/>
        <v>6:7, 79:81</v>
      </c>
      <c r="AE311" s="405" t="str">
        <f t="shared" si="139"/>
        <v>6:7, 81:94</v>
      </c>
      <c r="AF311" s="405" t="str">
        <f t="shared" si="139"/>
        <v>6:7, 94:102</v>
      </c>
      <c r="AG311" s="405" t="str">
        <f t="shared" si="139"/>
        <v>6:7, 33:50</v>
      </c>
      <c r="AH311" s="405" t="str">
        <f t="shared" si="139"/>
        <v>6:7, 50:55</v>
      </c>
      <c r="AI311" s="405" t="str">
        <f t="shared" si="139"/>
        <v>6:7, 55:72</v>
      </c>
      <c r="AJ311" s="405" t="str">
        <f t="shared" si="139"/>
        <v>6:7, 70:72</v>
      </c>
      <c r="AK311" s="405" t="str">
        <f t="shared" si="139"/>
        <v>6:7, 72:85</v>
      </c>
      <c r="AL311" s="405" t="str">
        <f t="shared" si="139"/>
        <v>6:7, 85:102</v>
      </c>
      <c r="AM311" s="405" t="str">
        <f t="shared" si="140"/>
        <v>6:7, 102:115</v>
      </c>
      <c r="AN311" s="405" t="str">
        <f t="shared" si="140"/>
        <v>6:7, 115:122</v>
      </c>
      <c r="AO311" s="405" t="str">
        <f t="shared" si="140"/>
        <v>6:7, 122:124</v>
      </c>
      <c r="AP311" s="405" t="str">
        <f t="shared" si="140"/>
        <v>6:7, 124:137</v>
      </c>
      <c r="AQ311" s="405" t="str">
        <f t="shared" si="140"/>
        <v>6:7, 137:154</v>
      </c>
      <c r="AR311" s="405" t="str">
        <f t="shared" si="141"/>
        <v>6:7, 154:167</v>
      </c>
      <c r="AS311" s="405" t="str">
        <f t="shared" si="141"/>
        <v>6:7, 167:174</v>
      </c>
      <c r="AT311" s="405" t="str">
        <f t="shared" si="141"/>
        <v>6:7, 174:176</v>
      </c>
      <c r="AU311" s="405" t="str">
        <f t="shared" si="141"/>
        <v>6:7, 176:189</v>
      </c>
      <c r="AV311" s="405" t="str">
        <f t="shared" si="141"/>
        <v>6:7, 189:206</v>
      </c>
      <c r="AW311" s="405" t="str">
        <f t="shared" si="141"/>
        <v>6:7, 206:219</v>
      </c>
      <c r="AX311" s="405" t="str">
        <f t="shared" si="141"/>
        <v>6:7, 219:226</v>
      </c>
      <c r="AY311" s="405" t="str">
        <f t="shared" si="141"/>
        <v>6:7, 226:228</v>
      </c>
      <c r="AZ311" s="405" t="str">
        <f t="shared" si="141"/>
        <v>6:7, 228:241</v>
      </c>
      <c r="BA311" s="405" t="str">
        <f t="shared" si="141"/>
        <v>6:7, 241:258</v>
      </c>
      <c r="BB311" s="405" t="str">
        <f t="shared" si="141"/>
        <v>6:7, 258:271</v>
      </c>
      <c r="BC311" s="405" t="str">
        <f t="shared" si="141"/>
        <v>6:7, 271:278</v>
      </c>
      <c r="BD311" s="405" t="str">
        <f t="shared" si="141"/>
        <v>6:7, 278:280</v>
      </c>
      <c r="BE311" s="405" t="str">
        <f t="shared" si="141"/>
        <v>6:7, 280:293</v>
      </c>
      <c r="BF311" s="405" t="str">
        <f t="shared" si="141"/>
        <v>6:7, 293:310</v>
      </c>
      <c r="BG311" s="405" t="str">
        <f t="shared" si="141"/>
        <v>6:7, 310:323</v>
      </c>
      <c r="BH311" s="405" t="str">
        <f t="shared" si="141"/>
        <v>6:7, 323:330</v>
      </c>
      <c r="BI311" s="405" t="str">
        <f t="shared" si="141"/>
        <v>6:7, 330:332</v>
      </c>
      <c r="BJ311" s="405" t="str">
        <f t="shared" si="141"/>
        <v>6:7, 332:345</v>
      </c>
      <c r="BK311" s="405" t="str">
        <f t="shared" si="141"/>
        <v>6:7, 345:362</v>
      </c>
    </row>
    <row r="312" spans="1:63" outlineLevel="1">
      <c r="B312" t="s">
        <v>1049</v>
      </c>
    </row>
    <row r="313" spans="1:63" outlineLevel="1">
      <c r="A313">
        <v>0</v>
      </c>
      <c r="C313" s="153">
        <v>0</v>
      </c>
      <c r="D313" s="153">
        <v>0</v>
      </c>
      <c r="E313" s="153">
        <v>0</v>
      </c>
      <c r="F313" s="153">
        <v>0</v>
      </c>
      <c r="G313" s="153">
        <v>0</v>
      </c>
      <c r="H313" s="153">
        <v>0</v>
      </c>
      <c r="I313" s="147">
        <f t="shared" ref="I313:R316" si="142">C313</f>
        <v>0</v>
      </c>
      <c r="J313" s="147">
        <f t="shared" si="142"/>
        <v>0</v>
      </c>
      <c r="K313" s="147">
        <f t="shared" si="142"/>
        <v>0</v>
      </c>
      <c r="L313" s="147">
        <f t="shared" si="142"/>
        <v>0</v>
      </c>
      <c r="M313" s="147">
        <f t="shared" si="142"/>
        <v>0</v>
      </c>
      <c r="N313" s="147">
        <f t="shared" si="142"/>
        <v>0</v>
      </c>
      <c r="O313" s="147">
        <f t="shared" si="142"/>
        <v>0</v>
      </c>
      <c r="P313" s="147">
        <f t="shared" si="142"/>
        <v>0</v>
      </c>
      <c r="Q313" s="147">
        <f t="shared" si="142"/>
        <v>0</v>
      </c>
      <c r="R313" s="147">
        <f t="shared" si="142"/>
        <v>0</v>
      </c>
      <c r="S313" s="147">
        <f t="shared" ref="S313:AB316" si="143">M313</f>
        <v>0</v>
      </c>
      <c r="T313" s="147">
        <f t="shared" si="143"/>
        <v>0</v>
      </c>
      <c r="U313" s="147">
        <f t="shared" si="143"/>
        <v>0</v>
      </c>
      <c r="V313" s="147">
        <f t="shared" si="143"/>
        <v>0</v>
      </c>
      <c r="W313" s="147">
        <f t="shared" si="143"/>
        <v>0</v>
      </c>
      <c r="X313" s="147">
        <f t="shared" si="143"/>
        <v>0</v>
      </c>
      <c r="Y313" s="147">
        <f t="shared" si="143"/>
        <v>0</v>
      </c>
      <c r="Z313" s="147">
        <f t="shared" si="143"/>
        <v>0</v>
      </c>
      <c r="AA313" s="147">
        <f t="shared" si="143"/>
        <v>0</v>
      </c>
      <c r="AB313" s="147">
        <f t="shared" si="143"/>
        <v>0</v>
      </c>
      <c r="AC313" s="147">
        <f t="shared" ref="AC313:AL316" si="144">W313</f>
        <v>0</v>
      </c>
      <c r="AD313" s="147">
        <f t="shared" si="144"/>
        <v>0</v>
      </c>
      <c r="AE313" s="147">
        <f t="shared" si="144"/>
        <v>0</v>
      </c>
      <c r="AF313" s="147">
        <f t="shared" si="144"/>
        <v>0</v>
      </c>
      <c r="AG313" s="147">
        <f t="shared" si="144"/>
        <v>0</v>
      </c>
      <c r="AH313" s="147">
        <f t="shared" si="144"/>
        <v>0</v>
      </c>
      <c r="AI313" s="147">
        <f t="shared" si="144"/>
        <v>0</v>
      </c>
      <c r="AJ313" s="147">
        <f t="shared" si="144"/>
        <v>0</v>
      </c>
      <c r="AK313" s="147">
        <f t="shared" si="144"/>
        <v>0</v>
      </c>
      <c r="AL313" s="147">
        <f t="shared" si="144"/>
        <v>0</v>
      </c>
      <c r="AM313" s="147">
        <f t="shared" ref="AM313:AO316" si="145">AG313</f>
        <v>0</v>
      </c>
      <c r="AN313" s="147">
        <f t="shared" si="145"/>
        <v>0</v>
      </c>
      <c r="AO313" s="147">
        <f t="shared" si="145"/>
        <v>0</v>
      </c>
      <c r="AP313" s="147">
        <f>AH313</f>
        <v>0</v>
      </c>
      <c r="AQ313" s="147">
        <f t="shared" ref="AQ313:AR316" si="146">AJ313</f>
        <v>0</v>
      </c>
      <c r="AR313" s="147">
        <f t="shared" si="146"/>
        <v>0</v>
      </c>
      <c r="AS313" s="147">
        <f t="shared" ref="AS313:AT316" si="147">AM313</f>
        <v>0</v>
      </c>
      <c r="AT313" s="147">
        <f t="shared" si="147"/>
        <v>0</v>
      </c>
      <c r="AU313" s="147">
        <f>AM313</f>
        <v>0</v>
      </c>
      <c r="AV313" s="147">
        <f t="shared" ref="AV313:AY316" si="148">AP313</f>
        <v>0</v>
      </c>
      <c r="AW313" s="147">
        <f t="shared" si="148"/>
        <v>0</v>
      </c>
      <c r="AX313" s="147">
        <f t="shared" si="148"/>
        <v>0</v>
      </c>
      <c r="AY313" s="147">
        <f t="shared" si="148"/>
        <v>0</v>
      </c>
      <c r="AZ313" s="147">
        <f>AR313</f>
        <v>0</v>
      </c>
      <c r="BA313" s="147">
        <f t="shared" ref="BA313:BD316" si="149">AU313</f>
        <v>0</v>
      </c>
      <c r="BB313" s="147">
        <f t="shared" si="149"/>
        <v>0</v>
      </c>
      <c r="BC313" s="147">
        <f t="shared" si="149"/>
        <v>0</v>
      </c>
      <c r="BD313" s="147">
        <f t="shared" si="149"/>
        <v>0</v>
      </c>
      <c r="BE313" s="147">
        <f>AW313</f>
        <v>0</v>
      </c>
      <c r="BF313" s="147">
        <f t="shared" ref="BF313:BI316" si="150">AZ313</f>
        <v>0</v>
      </c>
      <c r="BG313" s="147">
        <f t="shared" si="150"/>
        <v>0</v>
      </c>
      <c r="BH313" s="147">
        <f t="shared" si="150"/>
        <v>0</v>
      </c>
      <c r="BI313" s="147">
        <f t="shared" si="150"/>
        <v>0</v>
      </c>
      <c r="BJ313" s="147">
        <f>BB313</f>
        <v>0</v>
      </c>
      <c r="BK313" s="147">
        <f>BE313</f>
        <v>0</v>
      </c>
    </row>
    <row r="314" spans="1:63" outlineLevel="1">
      <c r="A314">
        <v>1</v>
      </c>
      <c r="C314" s="153">
        <v>-1</v>
      </c>
      <c r="D314" s="153">
        <v>0.5</v>
      </c>
      <c r="E314" s="153">
        <v>0.5</v>
      </c>
      <c r="F314" s="153">
        <v>0.5</v>
      </c>
      <c r="G314" s="153">
        <v>0.5</v>
      </c>
      <c r="H314" s="153">
        <v>0.5</v>
      </c>
      <c r="I314" s="147">
        <f t="shared" si="142"/>
        <v>-1</v>
      </c>
      <c r="J314" s="147">
        <f t="shared" si="142"/>
        <v>0.5</v>
      </c>
      <c r="K314" s="147">
        <f t="shared" si="142"/>
        <v>0.5</v>
      </c>
      <c r="L314" s="147">
        <f t="shared" si="142"/>
        <v>0.5</v>
      </c>
      <c r="M314" s="147">
        <f t="shared" si="142"/>
        <v>0.5</v>
      </c>
      <c r="N314" s="147">
        <f t="shared" si="142"/>
        <v>0.5</v>
      </c>
      <c r="O314" s="147">
        <f t="shared" si="142"/>
        <v>-1</v>
      </c>
      <c r="P314" s="147">
        <f t="shared" si="142"/>
        <v>0.5</v>
      </c>
      <c r="Q314" s="147">
        <f t="shared" si="142"/>
        <v>0.5</v>
      </c>
      <c r="R314" s="147">
        <f t="shared" si="142"/>
        <v>0.5</v>
      </c>
      <c r="S314" s="147">
        <f t="shared" si="143"/>
        <v>0.5</v>
      </c>
      <c r="T314" s="147">
        <f t="shared" si="143"/>
        <v>0.5</v>
      </c>
      <c r="U314" s="147">
        <f t="shared" si="143"/>
        <v>-1</v>
      </c>
      <c r="V314" s="147">
        <f t="shared" si="143"/>
        <v>0.5</v>
      </c>
      <c r="W314" s="147">
        <f t="shared" si="143"/>
        <v>0.5</v>
      </c>
      <c r="X314" s="147">
        <f t="shared" si="143"/>
        <v>0.5</v>
      </c>
      <c r="Y314" s="147">
        <f t="shared" si="143"/>
        <v>0.5</v>
      </c>
      <c r="Z314" s="147">
        <f t="shared" si="143"/>
        <v>0.5</v>
      </c>
      <c r="AA314" s="147">
        <f t="shared" si="143"/>
        <v>-1</v>
      </c>
      <c r="AB314" s="147">
        <f t="shared" si="143"/>
        <v>0.5</v>
      </c>
      <c r="AC314" s="147">
        <f t="shared" si="144"/>
        <v>0.5</v>
      </c>
      <c r="AD314" s="147">
        <f t="shared" si="144"/>
        <v>0.5</v>
      </c>
      <c r="AE314" s="147">
        <f t="shared" si="144"/>
        <v>0.5</v>
      </c>
      <c r="AF314" s="147">
        <f t="shared" si="144"/>
        <v>0.5</v>
      </c>
      <c r="AG314" s="147">
        <f t="shared" si="144"/>
        <v>-1</v>
      </c>
      <c r="AH314" s="147">
        <f t="shared" si="144"/>
        <v>0.5</v>
      </c>
      <c r="AI314" s="147">
        <f t="shared" si="144"/>
        <v>0.5</v>
      </c>
      <c r="AJ314" s="147">
        <f t="shared" si="144"/>
        <v>0.5</v>
      </c>
      <c r="AK314" s="147">
        <f t="shared" si="144"/>
        <v>0.5</v>
      </c>
      <c r="AL314" s="147">
        <f t="shared" si="144"/>
        <v>0.5</v>
      </c>
      <c r="AM314" s="147">
        <f t="shared" si="145"/>
        <v>-1</v>
      </c>
      <c r="AN314" s="147">
        <f t="shared" si="145"/>
        <v>0.5</v>
      </c>
      <c r="AO314" s="147">
        <f t="shared" si="145"/>
        <v>0.5</v>
      </c>
      <c r="AP314" s="147">
        <f>AH314</f>
        <v>0.5</v>
      </c>
      <c r="AQ314" s="147">
        <f t="shared" si="146"/>
        <v>0.5</v>
      </c>
      <c r="AR314" s="147">
        <f t="shared" si="146"/>
        <v>0.5</v>
      </c>
      <c r="AS314" s="147">
        <f t="shared" si="147"/>
        <v>-1</v>
      </c>
      <c r="AT314" s="147">
        <f t="shared" si="147"/>
        <v>0.5</v>
      </c>
      <c r="AU314" s="147">
        <f>AM314</f>
        <v>-1</v>
      </c>
      <c r="AV314" s="147">
        <f t="shared" si="148"/>
        <v>0.5</v>
      </c>
      <c r="AW314" s="147">
        <f t="shared" si="148"/>
        <v>0.5</v>
      </c>
      <c r="AX314" s="147">
        <f t="shared" si="148"/>
        <v>0.5</v>
      </c>
      <c r="AY314" s="147">
        <f t="shared" si="148"/>
        <v>-1</v>
      </c>
      <c r="AZ314" s="147">
        <f>AR314</f>
        <v>0.5</v>
      </c>
      <c r="BA314" s="147">
        <f t="shared" si="149"/>
        <v>-1</v>
      </c>
      <c r="BB314" s="147">
        <f t="shared" si="149"/>
        <v>0.5</v>
      </c>
      <c r="BC314" s="147">
        <f t="shared" si="149"/>
        <v>0.5</v>
      </c>
      <c r="BD314" s="147">
        <f t="shared" si="149"/>
        <v>0.5</v>
      </c>
      <c r="BE314" s="147">
        <f>AW314</f>
        <v>0.5</v>
      </c>
      <c r="BF314" s="147">
        <f t="shared" si="150"/>
        <v>0.5</v>
      </c>
      <c r="BG314" s="147">
        <f t="shared" si="150"/>
        <v>-1</v>
      </c>
      <c r="BH314" s="147">
        <f t="shared" si="150"/>
        <v>0.5</v>
      </c>
      <c r="BI314" s="147">
        <f t="shared" si="150"/>
        <v>0.5</v>
      </c>
      <c r="BJ314" s="147">
        <f>BB314</f>
        <v>0.5</v>
      </c>
      <c r="BK314" s="147">
        <f>BE314</f>
        <v>0.5</v>
      </c>
    </row>
    <row r="315" spans="1:63" outlineLevel="1">
      <c r="A315">
        <v>2</v>
      </c>
      <c r="C315" s="153">
        <v>-0.5</v>
      </c>
      <c r="D315" s="153">
        <v>1</v>
      </c>
      <c r="E315" s="153">
        <v>1</v>
      </c>
      <c r="F315" s="153">
        <v>1</v>
      </c>
      <c r="G315" s="153">
        <v>1</v>
      </c>
      <c r="H315" s="153">
        <v>1</v>
      </c>
      <c r="I315" s="147">
        <f t="shared" si="142"/>
        <v>-0.5</v>
      </c>
      <c r="J315" s="147">
        <f t="shared" si="142"/>
        <v>1</v>
      </c>
      <c r="K315" s="147">
        <f t="shared" si="142"/>
        <v>1</v>
      </c>
      <c r="L315" s="147">
        <f t="shared" si="142"/>
        <v>1</v>
      </c>
      <c r="M315" s="147">
        <f t="shared" si="142"/>
        <v>1</v>
      </c>
      <c r="N315" s="147">
        <f t="shared" si="142"/>
        <v>1</v>
      </c>
      <c r="O315" s="147">
        <f t="shared" si="142"/>
        <v>-0.5</v>
      </c>
      <c r="P315" s="147">
        <f t="shared" si="142"/>
        <v>1</v>
      </c>
      <c r="Q315" s="147">
        <f t="shared" si="142"/>
        <v>1</v>
      </c>
      <c r="R315" s="147">
        <f t="shared" si="142"/>
        <v>1</v>
      </c>
      <c r="S315" s="147">
        <f t="shared" si="143"/>
        <v>1</v>
      </c>
      <c r="T315" s="147">
        <f t="shared" si="143"/>
        <v>1</v>
      </c>
      <c r="U315" s="147">
        <f t="shared" si="143"/>
        <v>-0.5</v>
      </c>
      <c r="V315" s="147">
        <f t="shared" si="143"/>
        <v>1</v>
      </c>
      <c r="W315" s="147">
        <f t="shared" si="143"/>
        <v>1</v>
      </c>
      <c r="X315" s="147">
        <f t="shared" si="143"/>
        <v>1</v>
      </c>
      <c r="Y315" s="147">
        <f t="shared" si="143"/>
        <v>1</v>
      </c>
      <c r="Z315" s="147">
        <f t="shared" si="143"/>
        <v>1</v>
      </c>
      <c r="AA315" s="147">
        <f t="shared" si="143"/>
        <v>-0.5</v>
      </c>
      <c r="AB315" s="147">
        <f t="shared" si="143"/>
        <v>1</v>
      </c>
      <c r="AC315" s="147">
        <f t="shared" si="144"/>
        <v>1</v>
      </c>
      <c r="AD315" s="147">
        <f t="shared" si="144"/>
        <v>1</v>
      </c>
      <c r="AE315" s="147">
        <f t="shared" si="144"/>
        <v>1</v>
      </c>
      <c r="AF315" s="147">
        <f t="shared" si="144"/>
        <v>1</v>
      </c>
      <c r="AG315" s="147">
        <f t="shared" si="144"/>
        <v>-0.5</v>
      </c>
      <c r="AH315" s="147">
        <f t="shared" si="144"/>
        <v>1</v>
      </c>
      <c r="AI315" s="147">
        <f t="shared" si="144"/>
        <v>1</v>
      </c>
      <c r="AJ315" s="147">
        <f t="shared" si="144"/>
        <v>1</v>
      </c>
      <c r="AK315" s="147">
        <f t="shared" si="144"/>
        <v>1</v>
      </c>
      <c r="AL315" s="147">
        <f t="shared" si="144"/>
        <v>1</v>
      </c>
      <c r="AM315" s="147">
        <f t="shared" si="145"/>
        <v>-0.5</v>
      </c>
      <c r="AN315" s="147">
        <f t="shared" si="145"/>
        <v>1</v>
      </c>
      <c r="AO315" s="147">
        <f t="shared" si="145"/>
        <v>1</v>
      </c>
      <c r="AP315" s="147">
        <f>AH315</f>
        <v>1</v>
      </c>
      <c r="AQ315" s="147">
        <f t="shared" si="146"/>
        <v>1</v>
      </c>
      <c r="AR315" s="147">
        <f t="shared" si="146"/>
        <v>1</v>
      </c>
      <c r="AS315" s="147">
        <f t="shared" si="147"/>
        <v>-0.5</v>
      </c>
      <c r="AT315" s="147">
        <f t="shared" si="147"/>
        <v>1</v>
      </c>
      <c r="AU315" s="147">
        <f>AM315</f>
        <v>-0.5</v>
      </c>
      <c r="AV315" s="147">
        <f t="shared" si="148"/>
        <v>1</v>
      </c>
      <c r="AW315" s="147">
        <f t="shared" si="148"/>
        <v>1</v>
      </c>
      <c r="AX315" s="147">
        <f t="shared" si="148"/>
        <v>1</v>
      </c>
      <c r="AY315" s="147">
        <f t="shared" si="148"/>
        <v>-0.5</v>
      </c>
      <c r="AZ315" s="147">
        <f>AR315</f>
        <v>1</v>
      </c>
      <c r="BA315" s="147">
        <f t="shared" si="149"/>
        <v>-0.5</v>
      </c>
      <c r="BB315" s="147">
        <f t="shared" si="149"/>
        <v>1</v>
      </c>
      <c r="BC315" s="147">
        <f t="shared" si="149"/>
        <v>1</v>
      </c>
      <c r="BD315" s="147">
        <f t="shared" si="149"/>
        <v>1</v>
      </c>
      <c r="BE315" s="147">
        <f>AW315</f>
        <v>1</v>
      </c>
      <c r="BF315" s="147">
        <f t="shared" si="150"/>
        <v>1</v>
      </c>
      <c r="BG315" s="147">
        <f t="shared" si="150"/>
        <v>-0.5</v>
      </c>
      <c r="BH315" s="147">
        <f t="shared" si="150"/>
        <v>1</v>
      </c>
      <c r="BI315" s="147">
        <f t="shared" si="150"/>
        <v>1</v>
      </c>
      <c r="BJ315" s="147">
        <f>BB315</f>
        <v>1</v>
      </c>
      <c r="BK315" s="147">
        <f>BE315</f>
        <v>1</v>
      </c>
    </row>
    <row r="316" spans="1:63" outlineLevel="1">
      <c r="A316">
        <v>3</v>
      </c>
      <c r="C316" s="153">
        <v>0</v>
      </c>
      <c r="D316" s="153">
        <v>1.5</v>
      </c>
      <c r="E316" s="153">
        <v>1.5</v>
      </c>
      <c r="F316" s="153">
        <v>1.5</v>
      </c>
      <c r="G316" s="153">
        <v>1.5</v>
      </c>
      <c r="H316" s="153">
        <v>1.5</v>
      </c>
      <c r="I316" s="147">
        <f t="shared" si="142"/>
        <v>0</v>
      </c>
      <c r="J316" s="147">
        <f t="shared" si="142"/>
        <v>1.5</v>
      </c>
      <c r="K316" s="147">
        <f t="shared" si="142"/>
        <v>1.5</v>
      </c>
      <c r="L316" s="147">
        <f t="shared" si="142"/>
        <v>1.5</v>
      </c>
      <c r="M316" s="147">
        <f t="shared" si="142"/>
        <v>1.5</v>
      </c>
      <c r="N316" s="147">
        <f t="shared" si="142"/>
        <v>1.5</v>
      </c>
      <c r="O316" s="147">
        <f t="shared" si="142"/>
        <v>0</v>
      </c>
      <c r="P316" s="147">
        <f t="shared" si="142"/>
        <v>1.5</v>
      </c>
      <c r="Q316" s="147">
        <f t="shared" si="142"/>
        <v>1.5</v>
      </c>
      <c r="R316" s="147">
        <f t="shared" si="142"/>
        <v>1.5</v>
      </c>
      <c r="S316" s="147">
        <f t="shared" si="143"/>
        <v>1.5</v>
      </c>
      <c r="T316" s="147">
        <f t="shared" si="143"/>
        <v>1.5</v>
      </c>
      <c r="U316" s="147">
        <f t="shared" si="143"/>
        <v>0</v>
      </c>
      <c r="V316" s="147">
        <f t="shared" si="143"/>
        <v>1.5</v>
      </c>
      <c r="W316" s="147">
        <f t="shared" si="143"/>
        <v>1.5</v>
      </c>
      <c r="X316" s="147">
        <f t="shared" si="143"/>
        <v>1.5</v>
      </c>
      <c r="Y316" s="147">
        <f t="shared" si="143"/>
        <v>1.5</v>
      </c>
      <c r="Z316" s="147">
        <f t="shared" si="143"/>
        <v>1.5</v>
      </c>
      <c r="AA316" s="147">
        <f t="shared" si="143"/>
        <v>0</v>
      </c>
      <c r="AB316" s="147">
        <f t="shared" si="143"/>
        <v>1.5</v>
      </c>
      <c r="AC316" s="147">
        <f t="shared" si="144"/>
        <v>1.5</v>
      </c>
      <c r="AD316" s="147">
        <f t="shared" si="144"/>
        <v>1.5</v>
      </c>
      <c r="AE316" s="147">
        <f t="shared" si="144"/>
        <v>1.5</v>
      </c>
      <c r="AF316" s="147">
        <f t="shared" si="144"/>
        <v>1.5</v>
      </c>
      <c r="AG316" s="147">
        <f t="shared" si="144"/>
        <v>0</v>
      </c>
      <c r="AH316" s="147">
        <f t="shared" si="144"/>
        <v>1.5</v>
      </c>
      <c r="AI316" s="147">
        <f t="shared" si="144"/>
        <v>1.5</v>
      </c>
      <c r="AJ316" s="147">
        <f t="shared" si="144"/>
        <v>1.5</v>
      </c>
      <c r="AK316" s="147">
        <f t="shared" si="144"/>
        <v>1.5</v>
      </c>
      <c r="AL316" s="147">
        <f t="shared" si="144"/>
        <v>1.5</v>
      </c>
      <c r="AM316" s="147">
        <f t="shared" si="145"/>
        <v>0</v>
      </c>
      <c r="AN316" s="147">
        <f t="shared" si="145"/>
        <v>1.5</v>
      </c>
      <c r="AO316" s="147">
        <f t="shared" si="145"/>
        <v>1.5</v>
      </c>
      <c r="AP316" s="147">
        <f>AH316</f>
        <v>1.5</v>
      </c>
      <c r="AQ316" s="147">
        <f t="shared" si="146"/>
        <v>1.5</v>
      </c>
      <c r="AR316" s="147">
        <f t="shared" si="146"/>
        <v>1.5</v>
      </c>
      <c r="AS316" s="147">
        <f t="shared" si="147"/>
        <v>0</v>
      </c>
      <c r="AT316" s="147">
        <f t="shared" si="147"/>
        <v>1.5</v>
      </c>
      <c r="AU316" s="147">
        <f>AM316</f>
        <v>0</v>
      </c>
      <c r="AV316" s="147">
        <f t="shared" si="148"/>
        <v>1.5</v>
      </c>
      <c r="AW316" s="147">
        <f t="shared" si="148"/>
        <v>1.5</v>
      </c>
      <c r="AX316" s="147">
        <f t="shared" si="148"/>
        <v>1.5</v>
      </c>
      <c r="AY316" s="147">
        <f t="shared" si="148"/>
        <v>0</v>
      </c>
      <c r="AZ316" s="147">
        <f>AR316</f>
        <v>1.5</v>
      </c>
      <c r="BA316" s="147">
        <f t="shared" si="149"/>
        <v>0</v>
      </c>
      <c r="BB316" s="147">
        <f t="shared" si="149"/>
        <v>1.5</v>
      </c>
      <c r="BC316" s="147">
        <f t="shared" si="149"/>
        <v>1.5</v>
      </c>
      <c r="BD316" s="147">
        <f t="shared" si="149"/>
        <v>1.5</v>
      </c>
      <c r="BE316" s="147">
        <f>AW316</f>
        <v>1.5</v>
      </c>
      <c r="BF316" s="147">
        <f t="shared" si="150"/>
        <v>1.5</v>
      </c>
      <c r="BG316" s="147">
        <f t="shared" si="150"/>
        <v>0</v>
      </c>
      <c r="BH316" s="147">
        <f t="shared" si="150"/>
        <v>1.5</v>
      </c>
      <c r="BI316" s="147">
        <f t="shared" si="150"/>
        <v>1.5</v>
      </c>
      <c r="BJ316" s="147">
        <f>BB316</f>
        <v>1.5</v>
      </c>
      <c r="BK316" s="147">
        <f>BE316</f>
        <v>1.5</v>
      </c>
    </row>
    <row r="317" spans="1:63" outlineLevel="1">
      <c r="A317">
        <v>4</v>
      </c>
      <c r="C317" s="153">
        <v>0.5</v>
      </c>
      <c r="D317" s="147"/>
      <c r="E317" s="147"/>
      <c r="F317" s="147"/>
      <c r="G317" s="147"/>
      <c r="H317" s="147"/>
      <c r="I317" s="147">
        <f>C317</f>
        <v>0.5</v>
      </c>
      <c r="J317" s="147"/>
      <c r="K317" s="147"/>
      <c r="L317" s="147"/>
      <c r="M317" s="147"/>
      <c r="N317" s="147"/>
      <c r="O317" s="147"/>
      <c r="P317" s="147"/>
      <c r="Q317" s="147"/>
      <c r="R317" s="147"/>
      <c r="S317" s="147"/>
      <c r="T317" s="147"/>
      <c r="U317" s="147">
        <f>O317</f>
        <v>0</v>
      </c>
      <c r="V317" s="147"/>
      <c r="W317" s="147"/>
      <c r="X317" s="147"/>
      <c r="Y317" s="147"/>
      <c r="Z317" s="147"/>
      <c r="AA317" s="147">
        <f>U317</f>
        <v>0</v>
      </c>
      <c r="AB317" s="147"/>
      <c r="AC317" s="147"/>
      <c r="AD317" s="147"/>
      <c r="AE317" s="147"/>
      <c r="AF317" s="147"/>
      <c r="AG317" s="147">
        <f>AA317</f>
        <v>0</v>
      </c>
      <c r="AH317" s="147"/>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row>
    <row r="318" spans="1:63" outlineLevel="1">
      <c r="A318">
        <v>5</v>
      </c>
      <c r="C318" s="153">
        <v>1</v>
      </c>
      <c r="D318" s="147"/>
      <c r="E318" s="147"/>
      <c r="F318" s="147"/>
      <c r="G318" s="147"/>
      <c r="H318" s="147"/>
      <c r="I318" s="147">
        <f t="shared" ref="I318:I319" si="151">C318</f>
        <v>1</v>
      </c>
      <c r="J318" s="147"/>
      <c r="K318" s="147"/>
      <c r="L318" s="147"/>
      <c r="M318" s="147"/>
      <c r="N318" s="147"/>
      <c r="O318" s="147"/>
      <c r="P318" s="147"/>
      <c r="Q318" s="147"/>
      <c r="R318" s="147"/>
      <c r="S318" s="147"/>
      <c r="T318" s="147"/>
      <c r="U318" s="147">
        <f t="shared" ref="U318:U319" si="152">O318</f>
        <v>0</v>
      </c>
      <c r="V318" s="147"/>
      <c r="W318" s="147"/>
      <c r="X318" s="147"/>
      <c r="Y318" s="147"/>
      <c r="Z318" s="147"/>
      <c r="AA318" s="147">
        <f t="shared" ref="AA318:AA319" si="153">U318</f>
        <v>0</v>
      </c>
      <c r="AB318" s="147"/>
      <c r="AC318" s="147"/>
      <c r="AD318" s="147"/>
      <c r="AE318" s="147"/>
      <c r="AF318" s="147"/>
      <c r="AG318" s="147">
        <f t="shared" ref="AG318:AG319" si="154">AA318</f>
        <v>0</v>
      </c>
      <c r="AH318" s="147"/>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row>
    <row r="319" spans="1:63" outlineLevel="1">
      <c r="A319">
        <v>5</v>
      </c>
      <c r="C319" s="153">
        <v>1</v>
      </c>
      <c r="D319" s="147"/>
      <c r="E319" s="147"/>
      <c r="F319" s="147"/>
      <c r="G319" s="147"/>
      <c r="H319" s="147"/>
      <c r="I319" s="147">
        <f t="shared" si="151"/>
        <v>1</v>
      </c>
      <c r="J319" s="147"/>
      <c r="K319" s="147"/>
      <c r="L319" s="147"/>
      <c r="M319" s="147"/>
      <c r="N319" s="147"/>
      <c r="O319" s="147"/>
      <c r="P319" s="147"/>
      <c r="Q319" s="147"/>
      <c r="R319" s="147"/>
      <c r="S319" s="147"/>
      <c r="T319" s="147"/>
      <c r="U319" s="147">
        <f t="shared" si="152"/>
        <v>0</v>
      </c>
      <c r="V319" s="147"/>
      <c r="W319" s="147"/>
      <c r="X319" s="147"/>
      <c r="Y319" s="147"/>
      <c r="Z319" s="147"/>
      <c r="AA319" s="147">
        <f t="shared" si="153"/>
        <v>0</v>
      </c>
      <c r="AB319" s="147"/>
      <c r="AC319" s="147"/>
      <c r="AD319" s="147"/>
      <c r="AE319" s="147"/>
      <c r="AF319" s="147"/>
      <c r="AG319" s="147">
        <f t="shared" si="154"/>
        <v>0</v>
      </c>
      <c r="AH319" s="147"/>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row>
    <row r="320" spans="1:63" outlineLevel="1">
      <c r="A320">
        <v>5</v>
      </c>
      <c r="C320" s="153">
        <v>1</v>
      </c>
      <c r="D320" s="147"/>
      <c r="E320" s="147"/>
      <c r="F320" s="147"/>
      <c r="G320" s="147"/>
      <c r="H320" s="147"/>
      <c r="I320" s="147">
        <f>C320</f>
        <v>1</v>
      </c>
      <c r="J320" s="147"/>
      <c r="K320" s="147"/>
      <c r="L320" s="147"/>
      <c r="M320" s="147"/>
      <c r="N320" s="147"/>
      <c r="O320" s="147"/>
      <c r="P320" s="147"/>
      <c r="Q320" s="147"/>
      <c r="R320" s="147"/>
      <c r="S320" s="147"/>
      <c r="T320" s="147"/>
      <c r="U320" s="147">
        <f>O320</f>
        <v>0</v>
      </c>
      <c r="V320" s="147"/>
      <c r="W320" s="147"/>
      <c r="X320" s="147"/>
      <c r="Y320" s="147"/>
      <c r="Z320" s="147"/>
      <c r="AA320" s="147">
        <f>U320</f>
        <v>0</v>
      </c>
      <c r="AB320" s="147"/>
      <c r="AC320" s="147"/>
      <c r="AD320" s="147"/>
      <c r="AE320" s="147"/>
      <c r="AF320" s="147"/>
      <c r="AG320" s="147">
        <f>AA320</f>
        <v>0</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row>
    <row r="321" spans="1:99" outlineLevel="1"/>
    <row r="323" spans="1:99">
      <c r="A323" s="217" t="s">
        <v>1076</v>
      </c>
    </row>
    <row r="324" spans="1:99">
      <c r="A324" s="217"/>
      <c r="B324" s="216"/>
      <c r="C324" s="103" t="s">
        <v>1551</v>
      </c>
      <c r="D324" s="103"/>
      <c r="E324" s="103"/>
      <c r="F324" s="103"/>
      <c r="G324" s="103"/>
      <c r="H324" s="103"/>
      <c r="I324" s="103"/>
      <c r="J324" s="103"/>
      <c r="K324" s="103"/>
      <c r="L324" s="103"/>
      <c r="M324" s="103"/>
      <c r="N324" s="103"/>
      <c r="O324" s="103"/>
      <c r="P324" s="103"/>
      <c r="Q324" s="103"/>
      <c r="R324" s="103"/>
      <c r="S324" s="383" t="s">
        <v>881</v>
      </c>
      <c r="T324" s="103"/>
      <c r="U324" s="103"/>
      <c r="V324" s="103"/>
      <c r="W324" s="103"/>
      <c r="X324" s="103"/>
      <c r="Y324" s="103"/>
      <c r="Z324" s="103"/>
      <c r="AA324" s="103"/>
      <c r="AB324" s="103"/>
      <c r="AC324" s="103"/>
      <c r="AD324" s="103"/>
      <c r="AE324" s="103"/>
      <c r="AF324" s="103"/>
      <c r="AG324" s="103"/>
      <c r="AH324" s="395"/>
      <c r="AI324" s="383" t="s">
        <v>1652</v>
      </c>
      <c r="AJ324" s="103"/>
      <c r="AK324" s="103"/>
      <c r="AL324" s="103"/>
      <c r="AM324" s="103"/>
      <c r="AN324" s="103"/>
      <c r="AO324" s="103"/>
      <c r="AP324" s="103"/>
      <c r="AQ324" s="103"/>
      <c r="AR324" s="103"/>
      <c r="AS324" s="103"/>
      <c r="AT324" s="103"/>
      <c r="AU324" s="103"/>
      <c r="AV324" s="103"/>
      <c r="AW324" s="103"/>
      <c r="AX324" s="395"/>
      <c r="AY324" s="383" t="s">
        <v>1653</v>
      </c>
      <c r="AZ324" s="103"/>
      <c r="BA324" s="103"/>
      <c r="BB324" s="103"/>
      <c r="BC324" s="103"/>
      <c r="BD324" s="103"/>
      <c r="BE324" s="103"/>
      <c r="BF324" s="103"/>
      <c r="BG324" s="103"/>
      <c r="BH324" s="103"/>
      <c r="BI324" s="103"/>
      <c r="BJ324" s="103"/>
      <c r="BK324" s="103"/>
      <c r="BL324" s="103"/>
      <c r="BM324" s="103"/>
      <c r="BN324" s="395"/>
      <c r="BO324" s="383" t="s">
        <v>2085</v>
      </c>
      <c r="BP324" s="103"/>
      <c r="BQ324" s="103"/>
      <c r="BR324" s="103"/>
      <c r="BS324" s="103"/>
      <c r="BT324" s="103"/>
      <c r="BU324" s="103"/>
      <c r="BV324" s="103"/>
      <c r="BW324" s="103"/>
      <c r="BX324" s="103"/>
      <c r="BY324" s="103"/>
      <c r="BZ324" s="103"/>
      <c r="CA324" s="103"/>
      <c r="CB324" s="103"/>
      <c r="CC324" s="103"/>
      <c r="CD324" s="395"/>
      <c r="CE324" s="383" t="s">
        <v>1943</v>
      </c>
      <c r="CF324" s="103"/>
      <c r="CG324" s="103"/>
      <c r="CH324" s="103"/>
      <c r="CI324" s="103"/>
      <c r="CJ324" s="103"/>
      <c r="CK324" s="103"/>
      <c r="CL324" s="103"/>
      <c r="CM324" s="103"/>
      <c r="CN324" s="103"/>
      <c r="CO324" s="103"/>
      <c r="CP324" s="103"/>
      <c r="CQ324" s="103"/>
      <c r="CR324" s="103"/>
      <c r="CS324" s="103"/>
      <c r="CT324" s="395"/>
    </row>
    <row r="325" spans="1:99">
      <c r="A325" s="217"/>
      <c r="B325" s="216"/>
      <c r="C325" s="103" t="s">
        <v>2727</v>
      </c>
      <c r="D325" s="103"/>
      <c r="E325" s="103"/>
      <c r="F325" s="103"/>
      <c r="G325" s="103" t="s">
        <v>2728</v>
      </c>
      <c r="H325" s="103"/>
      <c r="I325" s="103"/>
      <c r="J325" s="103"/>
      <c r="K325" s="103" t="s">
        <v>2729</v>
      </c>
      <c r="L325" s="103"/>
      <c r="M325" s="103"/>
      <c r="N325" s="103"/>
      <c r="O325" s="103" t="s">
        <v>809</v>
      </c>
      <c r="P325" s="103"/>
      <c r="Q325" s="103"/>
      <c r="R325" s="103"/>
      <c r="S325" s="383" t="s">
        <v>2727</v>
      </c>
      <c r="T325" s="103"/>
      <c r="U325" s="103"/>
      <c r="V325" s="103"/>
      <c r="W325" s="103" t="s">
        <v>2728</v>
      </c>
      <c r="X325" s="103"/>
      <c r="Y325" s="103"/>
      <c r="Z325" s="103"/>
      <c r="AA325" s="103" t="s">
        <v>2729</v>
      </c>
      <c r="AB325" s="103"/>
      <c r="AC325" s="103"/>
      <c r="AD325" s="103"/>
      <c r="AE325" s="103" t="s">
        <v>809</v>
      </c>
      <c r="AF325" s="103"/>
      <c r="AG325" s="103"/>
      <c r="AH325" s="395"/>
      <c r="AI325" s="383" t="s">
        <v>2727</v>
      </c>
      <c r="AJ325" s="103"/>
      <c r="AK325" s="103"/>
      <c r="AL325" s="103"/>
      <c r="AM325" s="103" t="s">
        <v>2728</v>
      </c>
      <c r="AN325" s="103"/>
      <c r="AO325" s="103"/>
      <c r="AP325" s="103"/>
      <c r="AQ325" s="103" t="s">
        <v>2729</v>
      </c>
      <c r="AR325" s="103"/>
      <c r="AS325" s="103"/>
      <c r="AT325" s="103"/>
      <c r="AU325" s="103" t="s">
        <v>809</v>
      </c>
      <c r="AV325" s="103"/>
      <c r="AW325" s="103"/>
      <c r="AX325" s="395"/>
      <c r="AY325" s="383" t="s">
        <v>2727</v>
      </c>
      <c r="AZ325" s="103"/>
      <c r="BA325" s="103"/>
      <c r="BB325" s="103"/>
      <c r="BC325" s="103" t="s">
        <v>2728</v>
      </c>
      <c r="BD325" s="103"/>
      <c r="BE325" s="103"/>
      <c r="BF325" s="103"/>
      <c r="BG325" s="103" t="s">
        <v>2729</v>
      </c>
      <c r="BH325" s="103"/>
      <c r="BI325" s="103"/>
      <c r="BJ325" s="103"/>
      <c r="BK325" s="103" t="s">
        <v>809</v>
      </c>
      <c r="BL325" s="103"/>
      <c r="BM325" s="103"/>
      <c r="BN325" s="395"/>
      <c r="BO325" s="383" t="s">
        <v>2727</v>
      </c>
      <c r="BP325" s="103"/>
      <c r="BQ325" s="103"/>
      <c r="BR325" s="103"/>
      <c r="BS325" s="103" t="s">
        <v>2728</v>
      </c>
      <c r="BT325" s="103"/>
      <c r="BU325" s="103"/>
      <c r="BV325" s="103"/>
      <c r="BW325" s="103" t="s">
        <v>2729</v>
      </c>
      <c r="BX325" s="103"/>
      <c r="BY325" s="103"/>
      <c r="BZ325" s="103"/>
      <c r="CA325" s="103" t="s">
        <v>809</v>
      </c>
      <c r="CB325" s="103"/>
      <c r="CC325" s="103"/>
      <c r="CD325" s="395"/>
      <c r="CE325" s="383" t="s">
        <v>2727</v>
      </c>
      <c r="CF325" s="103"/>
      <c r="CG325" s="103"/>
      <c r="CH325" s="103"/>
      <c r="CI325" s="103" t="s">
        <v>2728</v>
      </c>
      <c r="CJ325" s="103"/>
      <c r="CK325" s="103"/>
      <c r="CL325" s="103"/>
      <c r="CM325" s="103" t="s">
        <v>2729</v>
      </c>
      <c r="CN325" s="103"/>
      <c r="CO325" s="103"/>
      <c r="CP325" s="103"/>
      <c r="CQ325" s="103" t="s">
        <v>809</v>
      </c>
      <c r="CR325" s="103"/>
      <c r="CS325" s="103"/>
      <c r="CT325" s="395"/>
    </row>
    <row r="326" spans="1:99">
      <c r="A326" s="217"/>
      <c r="B326" s="216"/>
      <c r="C326" s="463" t="s">
        <v>1289</v>
      </c>
      <c r="D326" s="446" t="s">
        <v>1290</v>
      </c>
      <c r="E326" s="446" t="s">
        <v>1291</v>
      </c>
      <c r="F326" s="446" t="s">
        <v>1292</v>
      </c>
      <c r="G326" s="446" t="s">
        <v>1289</v>
      </c>
      <c r="H326" s="446" t="s">
        <v>1290</v>
      </c>
      <c r="I326" s="446" t="s">
        <v>1291</v>
      </c>
      <c r="J326" s="446" t="s">
        <v>1292</v>
      </c>
      <c r="K326" s="446" t="s">
        <v>1289</v>
      </c>
      <c r="L326" s="446" t="s">
        <v>1290</v>
      </c>
      <c r="M326" s="446" t="s">
        <v>1291</v>
      </c>
      <c r="N326" s="446" t="s">
        <v>1292</v>
      </c>
      <c r="O326" s="446" t="s">
        <v>1289</v>
      </c>
      <c r="P326" s="446" t="s">
        <v>1290</v>
      </c>
      <c r="Q326" s="446" t="s">
        <v>1291</v>
      </c>
      <c r="R326" s="464" t="s">
        <v>1292</v>
      </c>
      <c r="S326" s="463" t="s">
        <v>1289</v>
      </c>
      <c r="T326" s="446" t="s">
        <v>1290</v>
      </c>
      <c r="U326" s="446" t="s">
        <v>1291</v>
      </c>
      <c r="V326" s="446" t="s">
        <v>1292</v>
      </c>
      <c r="W326" s="446" t="s">
        <v>1289</v>
      </c>
      <c r="X326" s="446" t="s">
        <v>1290</v>
      </c>
      <c r="Y326" s="446" t="s">
        <v>1291</v>
      </c>
      <c r="Z326" s="446" t="s">
        <v>1292</v>
      </c>
      <c r="AA326" s="446" t="s">
        <v>1289</v>
      </c>
      <c r="AB326" s="446" t="s">
        <v>1290</v>
      </c>
      <c r="AC326" s="446" t="s">
        <v>1291</v>
      </c>
      <c r="AD326" s="446" t="s">
        <v>1292</v>
      </c>
      <c r="AE326" s="446" t="s">
        <v>1289</v>
      </c>
      <c r="AF326" s="446" t="s">
        <v>1290</v>
      </c>
      <c r="AG326" s="446" t="s">
        <v>1291</v>
      </c>
      <c r="AH326" s="464" t="s">
        <v>1292</v>
      </c>
      <c r="AI326" s="463" t="s">
        <v>1289</v>
      </c>
      <c r="AJ326" s="446" t="s">
        <v>1290</v>
      </c>
      <c r="AK326" s="446" t="s">
        <v>1291</v>
      </c>
      <c r="AL326" s="446" t="s">
        <v>1292</v>
      </c>
      <c r="AM326" s="446" t="s">
        <v>1289</v>
      </c>
      <c r="AN326" s="446" t="s">
        <v>1290</v>
      </c>
      <c r="AO326" s="446" t="s">
        <v>1291</v>
      </c>
      <c r="AP326" s="446" t="s">
        <v>1292</v>
      </c>
      <c r="AQ326" s="446" t="s">
        <v>1289</v>
      </c>
      <c r="AR326" s="446" t="s">
        <v>1290</v>
      </c>
      <c r="AS326" s="446" t="s">
        <v>1291</v>
      </c>
      <c r="AT326" s="446" t="s">
        <v>1292</v>
      </c>
      <c r="AU326" s="446" t="s">
        <v>1289</v>
      </c>
      <c r="AV326" s="446" t="s">
        <v>1290</v>
      </c>
      <c r="AW326" s="446" t="s">
        <v>1291</v>
      </c>
      <c r="AX326" s="464" t="s">
        <v>1292</v>
      </c>
      <c r="AY326" s="463" t="s">
        <v>1289</v>
      </c>
      <c r="AZ326" s="446" t="s">
        <v>1290</v>
      </c>
      <c r="BA326" s="446" t="s">
        <v>1291</v>
      </c>
      <c r="BB326" s="446" t="s">
        <v>1292</v>
      </c>
      <c r="BC326" s="446" t="s">
        <v>1289</v>
      </c>
      <c r="BD326" s="446" t="s">
        <v>1290</v>
      </c>
      <c r="BE326" s="446" t="s">
        <v>1291</v>
      </c>
      <c r="BF326" s="446" t="s">
        <v>1292</v>
      </c>
      <c r="BG326" s="446" t="s">
        <v>1289</v>
      </c>
      <c r="BH326" s="446" t="s">
        <v>1290</v>
      </c>
      <c r="BI326" s="446" t="s">
        <v>1291</v>
      </c>
      <c r="BJ326" s="446" t="s">
        <v>1292</v>
      </c>
      <c r="BK326" s="446" t="s">
        <v>1289</v>
      </c>
      <c r="BL326" s="446" t="s">
        <v>1290</v>
      </c>
      <c r="BM326" s="446" t="s">
        <v>1291</v>
      </c>
      <c r="BN326" s="464" t="s">
        <v>1292</v>
      </c>
      <c r="BO326" s="463" t="s">
        <v>1289</v>
      </c>
      <c r="BP326" s="446" t="s">
        <v>1290</v>
      </c>
      <c r="BQ326" s="446" t="s">
        <v>1291</v>
      </c>
      <c r="BR326" s="446" t="s">
        <v>1292</v>
      </c>
      <c r="BS326" s="446" t="s">
        <v>1289</v>
      </c>
      <c r="BT326" s="446" t="s">
        <v>1290</v>
      </c>
      <c r="BU326" s="446" t="s">
        <v>1291</v>
      </c>
      <c r="BV326" s="446" t="s">
        <v>1292</v>
      </c>
      <c r="BW326" s="446" t="s">
        <v>1289</v>
      </c>
      <c r="BX326" s="446" t="s">
        <v>1290</v>
      </c>
      <c r="BY326" s="446" t="s">
        <v>1291</v>
      </c>
      <c r="BZ326" s="446" t="s">
        <v>1292</v>
      </c>
      <c r="CA326" s="446" t="s">
        <v>1289</v>
      </c>
      <c r="CB326" s="446" t="s">
        <v>1290</v>
      </c>
      <c r="CC326" s="446" t="s">
        <v>1291</v>
      </c>
      <c r="CD326" s="464" t="s">
        <v>1292</v>
      </c>
      <c r="CE326" s="463" t="s">
        <v>1289</v>
      </c>
      <c r="CF326" s="446" t="s">
        <v>1290</v>
      </c>
      <c r="CG326" s="446" t="s">
        <v>1291</v>
      </c>
      <c r="CH326" s="446" t="s">
        <v>1292</v>
      </c>
      <c r="CI326" s="446" t="s">
        <v>1289</v>
      </c>
      <c r="CJ326" s="446" t="s">
        <v>1290</v>
      </c>
      <c r="CK326" s="446" t="s">
        <v>1291</v>
      </c>
      <c r="CL326" s="446" t="s">
        <v>1292</v>
      </c>
      <c r="CM326" s="446" t="s">
        <v>1289</v>
      </c>
      <c r="CN326" s="446" t="s">
        <v>1290</v>
      </c>
      <c r="CO326" s="446" t="s">
        <v>1291</v>
      </c>
      <c r="CP326" s="446" t="s">
        <v>1292</v>
      </c>
      <c r="CQ326" s="446" t="s">
        <v>1289</v>
      </c>
      <c r="CR326" s="446" t="s">
        <v>1290</v>
      </c>
      <c r="CS326" s="446" t="s">
        <v>1291</v>
      </c>
      <c r="CT326" s="464" t="s">
        <v>1292</v>
      </c>
    </row>
    <row r="327" spans="1:99" ht="24.75" outlineLevel="1">
      <c r="A327" t="s">
        <v>1572</v>
      </c>
      <c r="B327" s="44" t="str">
        <f>"Timing 1 - Wean to Join
"&amp;$B$212&amp;""</f>
        <v>Timing 1 - Wean to Join
Standard (7mo)</v>
      </c>
      <c r="C327" s="358">
        <f t="shared" ref="C327:C374" si="155">CHOOSE(d.Region,S327,AI327,AY327,BO327,CE327)</f>
        <v>0</v>
      </c>
      <c r="D327" s="358">
        <f t="shared" ref="D327:D374" si="156">CHOOSE(d.Region,T327,AJ327,AZ327,BP327,CF327)</f>
        <v>4</v>
      </c>
      <c r="E327" s="358">
        <f t="shared" ref="E327:E374" si="157">CHOOSE(d.Region,U327,AK327,BA327,BQ327,CG327)</f>
        <v>1</v>
      </c>
      <c r="F327" s="358">
        <f t="shared" ref="F327:F374" si="158">CHOOSE(d.Region,V327,AL327,BB327,BR327,CH327)</f>
        <v>0</v>
      </c>
      <c r="G327" s="358">
        <f t="shared" ref="G327:G374" si="159">CHOOSE(d.Region,W327,AM327,BC327,BS327,CI327)</f>
        <v>0</v>
      </c>
      <c r="H327" s="358">
        <f t="shared" ref="H327:H374" si="160">CHOOSE(d.Region,X327,AN327,BD327,BT327,CJ327)</f>
        <v>0</v>
      </c>
      <c r="I327" s="358">
        <f t="shared" ref="I327:I374" si="161">CHOOSE(d.Region,Y327,AO327,BE327,BU327,CK327)</f>
        <v>1</v>
      </c>
      <c r="J327" s="358">
        <f t="shared" ref="J327:J374" si="162">CHOOSE(d.Region,Z327,AP327,BF327,BV327,CL327)</f>
        <v>1</v>
      </c>
      <c r="K327" s="358">
        <f t="shared" ref="K327:K374" si="163">CHOOSE(d.Region,AA327,AQ327,BG327,BW327,CM327)</f>
        <v>0</v>
      </c>
      <c r="L327" s="358">
        <f t="shared" ref="L327:L374" si="164">CHOOSE(d.Region,AB327,AR327,BH327,BX327,CN327)</f>
        <v>0</v>
      </c>
      <c r="M327" s="358">
        <f t="shared" ref="M327:M374" si="165">CHOOSE(d.Region,AC327,AS327,BI327,BY327,CO327)</f>
        <v>0</v>
      </c>
      <c r="N327" s="358">
        <f t="shared" ref="N327:N374" si="166">CHOOSE(d.Region,AD327,AT327,BJ327,BZ327,CP327)</f>
        <v>0</v>
      </c>
      <c r="O327" s="358">
        <f t="shared" ref="O327:O374" si="167">CHOOSE(d.Region,AE327,AU327,BK327,CA327,CQ327)</f>
        <v>3</v>
      </c>
      <c r="P327" s="358">
        <f t="shared" ref="P327:P374" si="168">CHOOSE(d.Region,AF327,AV327,BL327,CB327,CR327)</f>
        <v>0</v>
      </c>
      <c r="Q327" s="358">
        <f t="shared" ref="Q327:Q374" si="169">CHOOSE(d.Region,AG327,AW327,BM327,CC327,CS327)</f>
        <v>2</v>
      </c>
      <c r="R327" s="374">
        <f t="shared" ref="R327:R374" si="170">CHOOSE(d.Region,AH327,AX327,BN327,CD327,CT327)</f>
        <v>3</v>
      </c>
      <c r="S327" s="384">
        <v>0</v>
      </c>
      <c r="T327" s="281">
        <v>0</v>
      </c>
      <c r="U327" s="281">
        <v>1</v>
      </c>
      <c r="V327" s="281">
        <v>1</v>
      </c>
      <c r="W327" s="281">
        <v>1</v>
      </c>
      <c r="X327" s="281">
        <v>0</v>
      </c>
      <c r="Y327" s="281">
        <v>0</v>
      </c>
      <c r="Z327" s="281">
        <v>0</v>
      </c>
      <c r="AA327" s="281">
        <v>0</v>
      </c>
      <c r="AB327" s="281">
        <v>0</v>
      </c>
      <c r="AC327" s="281">
        <v>0</v>
      </c>
      <c r="AD327" s="281">
        <v>0</v>
      </c>
      <c r="AE327" s="281">
        <v>3</v>
      </c>
      <c r="AF327" s="281">
        <v>3</v>
      </c>
      <c r="AG327" s="281">
        <v>3</v>
      </c>
      <c r="AH327" s="396">
        <v>3</v>
      </c>
      <c r="AI327" s="384">
        <v>0</v>
      </c>
      <c r="AJ327" s="281">
        <v>4</v>
      </c>
      <c r="AK327" s="281">
        <v>1</v>
      </c>
      <c r="AL327" s="281">
        <v>0</v>
      </c>
      <c r="AM327" s="281">
        <v>0</v>
      </c>
      <c r="AN327" s="281">
        <v>0</v>
      </c>
      <c r="AO327" s="281">
        <v>1</v>
      </c>
      <c r="AP327" s="281">
        <v>1</v>
      </c>
      <c r="AQ327" s="281">
        <v>0</v>
      </c>
      <c r="AR327" s="281">
        <v>0</v>
      </c>
      <c r="AS327" s="281">
        <v>0</v>
      </c>
      <c r="AT327" s="281">
        <v>0</v>
      </c>
      <c r="AU327" s="281">
        <v>3</v>
      </c>
      <c r="AV327" s="281">
        <v>0</v>
      </c>
      <c r="AW327" s="281">
        <v>2</v>
      </c>
      <c r="AX327" s="396">
        <v>3</v>
      </c>
      <c r="AY327" s="384">
        <v>0</v>
      </c>
      <c r="AZ327" s="281">
        <v>0</v>
      </c>
      <c r="BA327" s="281">
        <v>0</v>
      </c>
      <c r="BB327" s="281">
        <v>0</v>
      </c>
      <c r="BC327" s="281">
        <v>0</v>
      </c>
      <c r="BD327" s="281">
        <v>0</v>
      </c>
      <c r="BE327" s="281">
        <v>0</v>
      </c>
      <c r="BF327" s="281">
        <v>0</v>
      </c>
      <c r="BG327" s="281">
        <v>0</v>
      </c>
      <c r="BH327" s="281">
        <v>0</v>
      </c>
      <c r="BI327" s="281">
        <v>0</v>
      </c>
      <c r="BJ327" s="281">
        <v>0</v>
      </c>
      <c r="BK327" s="281">
        <v>0</v>
      </c>
      <c r="BL327" s="281">
        <v>0</v>
      </c>
      <c r="BM327" s="281">
        <v>0</v>
      </c>
      <c r="BN327" s="396">
        <v>0</v>
      </c>
      <c r="BO327" s="384">
        <v>0</v>
      </c>
      <c r="BP327" s="281">
        <v>0</v>
      </c>
      <c r="BQ327" s="281">
        <v>0</v>
      </c>
      <c r="BR327" s="281">
        <v>1</v>
      </c>
      <c r="BS327" s="281">
        <v>2</v>
      </c>
      <c r="BT327" s="281">
        <v>0</v>
      </c>
      <c r="BU327" s="281">
        <v>2</v>
      </c>
      <c r="BV327" s="281">
        <v>0</v>
      </c>
      <c r="BW327" s="281">
        <v>0</v>
      </c>
      <c r="BX327" s="281">
        <v>0</v>
      </c>
      <c r="BY327" s="281">
        <v>0</v>
      </c>
      <c r="BZ327" s="281">
        <v>0</v>
      </c>
      <c r="CA327" s="281">
        <v>3</v>
      </c>
      <c r="CB327" s="281">
        <v>3</v>
      </c>
      <c r="CC327" s="281">
        <v>3</v>
      </c>
      <c r="CD327" s="396">
        <v>3</v>
      </c>
      <c r="CE327" s="384"/>
      <c r="CF327" s="281"/>
      <c r="CG327" s="281"/>
      <c r="CH327" s="281"/>
      <c r="CI327" s="281"/>
      <c r="CJ327" s="281"/>
      <c r="CK327" s="281"/>
      <c r="CL327" s="281"/>
      <c r="CM327" s="281"/>
      <c r="CN327" s="281"/>
      <c r="CO327" s="281"/>
      <c r="CP327" s="281"/>
      <c r="CQ327" s="281"/>
      <c r="CR327" s="281"/>
      <c r="CS327" s="281"/>
      <c r="CT327" s="396"/>
      <c r="CU327" s="359" t="s">
        <v>1294</v>
      </c>
    </row>
    <row r="328" spans="1:99" outlineLevel="1">
      <c r="B328" s="45" t="str">
        <f>$B$213&amp;""</f>
        <v>Early</v>
      </c>
      <c r="C328" s="360">
        <f t="shared" si="155"/>
        <v>4</v>
      </c>
      <c r="D328" s="360">
        <f t="shared" si="156"/>
        <v>4</v>
      </c>
      <c r="E328" s="360">
        <f t="shared" si="157"/>
        <v>1</v>
      </c>
      <c r="F328" s="360">
        <f t="shared" si="158"/>
        <v>1</v>
      </c>
      <c r="G328" s="360">
        <f t="shared" si="159"/>
        <v>0</v>
      </c>
      <c r="H328" s="360">
        <f t="shared" si="160"/>
        <v>0</v>
      </c>
      <c r="I328" s="360">
        <f t="shared" si="161"/>
        <v>0</v>
      </c>
      <c r="J328" s="360">
        <f t="shared" si="162"/>
        <v>1</v>
      </c>
      <c r="K328" s="360">
        <f t="shared" si="163"/>
        <v>0</v>
      </c>
      <c r="L328" s="360">
        <f t="shared" si="164"/>
        <v>0</v>
      </c>
      <c r="M328" s="360">
        <f t="shared" si="165"/>
        <v>0</v>
      </c>
      <c r="N328" s="360">
        <f t="shared" si="166"/>
        <v>0</v>
      </c>
      <c r="O328" s="360">
        <f t="shared" si="167"/>
        <v>2</v>
      </c>
      <c r="P328" s="360">
        <f t="shared" si="168"/>
        <v>2</v>
      </c>
      <c r="Q328" s="360">
        <f t="shared" si="169"/>
        <v>3</v>
      </c>
      <c r="R328" s="375">
        <f t="shared" si="170"/>
        <v>3</v>
      </c>
      <c r="S328" s="385">
        <v>0</v>
      </c>
      <c r="T328" s="386">
        <v>0</v>
      </c>
      <c r="U328" s="386">
        <v>0</v>
      </c>
      <c r="V328" s="386">
        <v>0</v>
      </c>
      <c r="W328" s="386">
        <v>0</v>
      </c>
      <c r="X328" s="386">
        <v>0</v>
      </c>
      <c r="Y328" s="386">
        <v>1</v>
      </c>
      <c r="Z328" s="386">
        <v>1</v>
      </c>
      <c r="AA328" s="386">
        <v>0</v>
      </c>
      <c r="AB328" s="386">
        <v>0</v>
      </c>
      <c r="AC328" s="386">
        <v>0</v>
      </c>
      <c r="AD328" s="386">
        <v>0</v>
      </c>
      <c r="AE328" s="386">
        <v>3</v>
      </c>
      <c r="AF328" s="386">
        <v>3</v>
      </c>
      <c r="AG328" s="386">
        <v>3</v>
      </c>
      <c r="AH328" s="397">
        <v>3</v>
      </c>
      <c r="AI328" s="385">
        <v>4</v>
      </c>
      <c r="AJ328" s="386">
        <v>4</v>
      </c>
      <c r="AK328" s="386">
        <v>1</v>
      </c>
      <c r="AL328" s="386">
        <v>1</v>
      </c>
      <c r="AM328" s="386">
        <v>0</v>
      </c>
      <c r="AN328" s="386">
        <v>0</v>
      </c>
      <c r="AO328" s="386">
        <v>0</v>
      </c>
      <c r="AP328" s="386">
        <v>1</v>
      </c>
      <c r="AQ328" s="386">
        <v>0</v>
      </c>
      <c r="AR328" s="386">
        <v>0</v>
      </c>
      <c r="AS328" s="386">
        <v>0</v>
      </c>
      <c r="AT328" s="386">
        <v>0</v>
      </c>
      <c r="AU328" s="386">
        <v>2</v>
      </c>
      <c r="AV328" s="386">
        <v>2</v>
      </c>
      <c r="AW328" s="386">
        <v>3</v>
      </c>
      <c r="AX328" s="397">
        <v>3</v>
      </c>
      <c r="AY328" s="385">
        <v>0</v>
      </c>
      <c r="AZ328" s="386">
        <v>0</v>
      </c>
      <c r="BA328" s="386">
        <v>0</v>
      </c>
      <c r="BB328" s="386">
        <v>0</v>
      </c>
      <c r="BC328" s="386">
        <v>0</v>
      </c>
      <c r="BD328" s="386">
        <v>0</v>
      </c>
      <c r="BE328" s="386">
        <v>0</v>
      </c>
      <c r="BF328" s="386">
        <v>0</v>
      </c>
      <c r="BG328" s="386">
        <v>0</v>
      </c>
      <c r="BH328" s="386">
        <v>0</v>
      </c>
      <c r="BI328" s="386">
        <v>0</v>
      </c>
      <c r="BJ328" s="386">
        <v>0</v>
      </c>
      <c r="BK328" s="386">
        <v>0</v>
      </c>
      <c r="BL328" s="386">
        <v>0</v>
      </c>
      <c r="BM328" s="386">
        <v>0</v>
      </c>
      <c r="BN328" s="397">
        <v>0</v>
      </c>
      <c r="BO328" s="385">
        <v>1</v>
      </c>
      <c r="BP328" s="386">
        <v>0</v>
      </c>
      <c r="BQ328" s="386">
        <v>1</v>
      </c>
      <c r="BR328" s="386">
        <v>1</v>
      </c>
      <c r="BS328" s="386">
        <v>1</v>
      </c>
      <c r="BT328" s="386">
        <v>0</v>
      </c>
      <c r="BU328" s="386">
        <v>0</v>
      </c>
      <c r="BV328" s="386">
        <v>1</v>
      </c>
      <c r="BW328" s="386">
        <v>0</v>
      </c>
      <c r="BX328" s="386">
        <v>0</v>
      </c>
      <c r="BY328" s="386">
        <v>0</v>
      </c>
      <c r="BZ328" s="386">
        <v>0</v>
      </c>
      <c r="CA328" s="386">
        <v>2</v>
      </c>
      <c r="CB328" s="386">
        <v>3</v>
      </c>
      <c r="CC328" s="386">
        <v>0</v>
      </c>
      <c r="CD328" s="397">
        <v>3</v>
      </c>
      <c r="CE328" s="385"/>
      <c r="CF328" s="386"/>
      <c r="CG328" s="386"/>
      <c r="CH328" s="386"/>
      <c r="CI328" s="386"/>
      <c r="CJ328" s="386"/>
      <c r="CK328" s="386"/>
      <c r="CL328" s="386"/>
      <c r="CM328" s="386"/>
      <c r="CN328" s="386"/>
      <c r="CO328" s="386"/>
      <c r="CP328" s="386"/>
      <c r="CQ328" s="386"/>
      <c r="CR328" s="386"/>
      <c r="CS328" s="386"/>
      <c r="CT328" s="397"/>
      <c r="CU328" s="54"/>
    </row>
    <row r="329" spans="1:99" outlineLevel="1">
      <c r="B329" s="45" t="str">
        <f>$B$214&amp;""</f>
        <v>Middle</v>
      </c>
      <c r="C329" s="360">
        <f t="shared" si="155"/>
        <v>0</v>
      </c>
      <c r="D329" s="360">
        <f t="shared" si="156"/>
        <v>4</v>
      </c>
      <c r="E329" s="360">
        <f t="shared" si="157"/>
        <v>1</v>
      </c>
      <c r="F329" s="360">
        <f t="shared" si="158"/>
        <v>1</v>
      </c>
      <c r="G329" s="360">
        <f t="shared" si="159"/>
        <v>1</v>
      </c>
      <c r="H329" s="360">
        <f t="shared" si="160"/>
        <v>0</v>
      </c>
      <c r="I329" s="360">
        <f t="shared" si="161"/>
        <v>0</v>
      </c>
      <c r="J329" s="360">
        <f t="shared" si="162"/>
        <v>1</v>
      </c>
      <c r="K329" s="360">
        <f t="shared" si="163"/>
        <v>0</v>
      </c>
      <c r="L329" s="360">
        <f t="shared" si="164"/>
        <v>0</v>
      </c>
      <c r="M329" s="360">
        <f t="shared" si="165"/>
        <v>0</v>
      </c>
      <c r="N329" s="360">
        <f t="shared" si="166"/>
        <v>0</v>
      </c>
      <c r="O329" s="360">
        <f t="shared" si="167"/>
        <v>1</v>
      </c>
      <c r="P329" s="360">
        <f t="shared" si="168"/>
        <v>3</v>
      </c>
      <c r="Q329" s="360">
        <f t="shared" si="169"/>
        <v>2</v>
      </c>
      <c r="R329" s="375">
        <f t="shared" si="170"/>
        <v>3</v>
      </c>
      <c r="S329" s="385">
        <v>0</v>
      </c>
      <c r="T329" s="386">
        <v>1</v>
      </c>
      <c r="U329" s="386">
        <v>1</v>
      </c>
      <c r="V329" s="386">
        <v>0</v>
      </c>
      <c r="W329" s="386">
        <v>0</v>
      </c>
      <c r="X329" s="386">
        <v>0</v>
      </c>
      <c r="Y329" s="386">
        <v>1</v>
      </c>
      <c r="Z329" s="386">
        <v>2</v>
      </c>
      <c r="AA329" s="386">
        <v>0</v>
      </c>
      <c r="AB329" s="386">
        <v>0</v>
      </c>
      <c r="AC329" s="386">
        <v>0</v>
      </c>
      <c r="AD329" s="386">
        <v>0</v>
      </c>
      <c r="AE329" s="386">
        <v>3</v>
      </c>
      <c r="AF329" s="386">
        <v>3</v>
      </c>
      <c r="AG329" s="386">
        <v>3</v>
      </c>
      <c r="AH329" s="397">
        <v>3</v>
      </c>
      <c r="AI329" s="385">
        <v>0</v>
      </c>
      <c r="AJ329" s="386">
        <v>4</v>
      </c>
      <c r="AK329" s="386">
        <v>1</v>
      </c>
      <c r="AL329" s="386">
        <v>1</v>
      </c>
      <c r="AM329" s="386">
        <v>1</v>
      </c>
      <c r="AN329" s="386">
        <v>0</v>
      </c>
      <c r="AO329" s="386">
        <v>0</v>
      </c>
      <c r="AP329" s="386">
        <v>1</v>
      </c>
      <c r="AQ329" s="386">
        <v>0</v>
      </c>
      <c r="AR329" s="386">
        <v>0</v>
      </c>
      <c r="AS329" s="386">
        <v>0</v>
      </c>
      <c r="AT329" s="386">
        <v>0</v>
      </c>
      <c r="AU329" s="386">
        <v>1</v>
      </c>
      <c r="AV329" s="386">
        <v>3</v>
      </c>
      <c r="AW329" s="386">
        <v>2</v>
      </c>
      <c r="AX329" s="397">
        <v>3</v>
      </c>
      <c r="AY329" s="385">
        <v>0</v>
      </c>
      <c r="AZ329" s="386">
        <v>0</v>
      </c>
      <c r="BA329" s="386">
        <v>0</v>
      </c>
      <c r="BB329" s="386">
        <v>0</v>
      </c>
      <c r="BC329" s="386">
        <v>0</v>
      </c>
      <c r="BD329" s="386">
        <v>0</v>
      </c>
      <c r="BE329" s="386">
        <v>0</v>
      </c>
      <c r="BF329" s="386">
        <v>0</v>
      </c>
      <c r="BG329" s="386">
        <v>0</v>
      </c>
      <c r="BH329" s="386">
        <v>0</v>
      </c>
      <c r="BI329" s="386">
        <v>0</v>
      </c>
      <c r="BJ329" s="386">
        <v>0</v>
      </c>
      <c r="BK329" s="386">
        <v>0</v>
      </c>
      <c r="BL329" s="386">
        <v>0</v>
      </c>
      <c r="BM329" s="386">
        <v>0</v>
      </c>
      <c r="BN329" s="397">
        <v>0</v>
      </c>
      <c r="BO329" s="385">
        <v>1</v>
      </c>
      <c r="BP329" s="386">
        <v>1</v>
      </c>
      <c r="BQ329" s="386">
        <v>0</v>
      </c>
      <c r="BR329" s="386">
        <v>0</v>
      </c>
      <c r="BS329" s="386">
        <v>0</v>
      </c>
      <c r="BT329" s="386">
        <v>0</v>
      </c>
      <c r="BU329" s="386">
        <v>2</v>
      </c>
      <c r="BV329" s="386">
        <v>1</v>
      </c>
      <c r="BW329" s="386">
        <v>0</v>
      </c>
      <c r="BX329" s="386">
        <v>0</v>
      </c>
      <c r="BY329" s="386">
        <v>0</v>
      </c>
      <c r="BZ329" s="386">
        <v>0</v>
      </c>
      <c r="CA329" s="386">
        <v>2</v>
      </c>
      <c r="CB329" s="386">
        <v>3</v>
      </c>
      <c r="CC329" s="386">
        <v>0</v>
      </c>
      <c r="CD329" s="397">
        <v>3</v>
      </c>
      <c r="CE329" s="385"/>
      <c r="CF329" s="386"/>
      <c r="CG329" s="386"/>
      <c r="CH329" s="386"/>
      <c r="CI329" s="386"/>
      <c r="CJ329" s="386"/>
      <c r="CK329" s="386"/>
      <c r="CL329" s="386"/>
      <c r="CM329" s="386"/>
      <c r="CN329" s="386"/>
      <c r="CO329" s="386"/>
      <c r="CP329" s="386"/>
      <c r="CQ329" s="386"/>
      <c r="CR329" s="386"/>
      <c r="CS329" s="386"/>
      <c r="CT329" s="397"/>
      <c r="CU329" s="54"/>
    </row>
    <row r="330" spans="1:99" outlineLevel="1">
      <c r="B330" s="45" t="str">
        <f>$B$215&amp;""</f>
        <v>Late</v>
      </c>
      <c r="C330" s="360">
        <f t="shared" si="155"/>
        <v>0</v>
      </c>
      <c r="D330" s="360">
        <f t="shared" si="156"/>
        <v>4</v>
      </c>
      <c r="E330" s="360">
        <f t="shared" si="157"/>
        <v>1</v>
      </c>
      <c r="F330" s="360">
        <f t="shared" si="158"/>
        <v>1</v>
      </c>
      <c r="G330" s="360">
        <f t="shared" si="159"/>
        <v>1</v>
      </c>
      <c r="H330" s="360">
        <f t="shared" si="160"/>
        <v>0</v>
      </c>
      <c r="I330" s="360">
        <f t="shared" si="161"/>
        <v>0</v>
      </c>
      <c r="J330" s="360">
        <f t="shared" si="162"/>
        <v>0</v>
      </c>
      <c r="K330" s="360">
        <f t="shared" si="163"/>
        <v>0</v>
      </c>
      <c r="L330" s="360">
        <f t="shared" si="164"/>
        <v>0</v>
      </c>
      <c r="M330" s="360">
        <f t="shared" si="165"/>
        <v>0</v>
      </c>
      <c r="N330" s="360">
        <f t="shared" si="166"/>
        <v>0</v>
      </c>
      <c r="O330" s="360">
        <f t="shared" si="167"/>
        <v>3</v>
      </c>
      <c r="P330" s="360">
        <f t="shared" si="168"/>
        <v>0</v>
      </c>
      <c r="Q330" s="360">
        <f t="shared" si="169"/>
        <v>3</v>
      </c>
      <c r="R330" s="375">
        <f t="shared" si="170"/>
        <v>3</v>
      </c>
      <c r="S330" s="385">
        <v>0</v>
      </c>
      <c r="T330" s="386">
        <v>0</v>
      </c>
      <c r="U330" s="386">
        <v>0</v>
      </c>
      <c r="V330" s="386">
        <v>0</v>
      </c>
      <c r="W330" s="386">
        <v>1</v>
      </c>
      <c r="X330" s="386">
        <v>0</v>
      </c>
      <c r="Y330" s="386">
        <v>3</v>
      </c>
      <c r="Z330" s="386">
        <v>3</v>
      </c>
      <c r="AA330" s="386">
        <v>0</v>
      </c>
      <c r="AB330" s="386">
        <v>0</v>
      </c>
      <c r="AC330" s="386">
        <v>0</v>
      </c>
      <c r="AD330" s="386">
        <v>0</v>
      </c>
      <c r="AE330" s="386">
        <v>3</v>
      </c>
      <c r="AF330" s="386">
        <v>3</v>
      </c>
      <c r="AG330" s="386">
        <v>3</v>
      </c>
      <c r="AH330" s="397">
        <v>3</v>
      </c>
      <c r="AI330" s="385">
        <v>0</v>
      </c>
      <c r="AJ330" s="386">
        <v>4</v>
      </c>
      <c r="AK330" s="386">
        <v>1</v>
      </c>
      <c r="AL330" s="386">
        <v>1</v>
      </c>
      <c r="AM330" s="386">
        <v>1</v>
      </c>
      <c r="AN330" s="386">
        <v>0</v>
      </c>
      <c r="AO330" s="386">
        <v>0</v>
      </c>
      <c r="AP330" s="386">
        <v>0</v>
      </c>
      <c r="AQ330" s="386">
        <v>0</v>
      </c>
      <c r="AR330" s="386">
        <v>0</v>
      </c>
      <c r="AS330" s="386">
        <v>0</v>
      </c>
      <c r="AT330" s="386">
        <v>0</v>
      </c>
      <c r="AU330" s="386">
        <v>3</v>
      </c>
      <c r="AV330" s="386">
        <v>0</v>
      </c>
      <c r="AW330" s="386">
        <v>3</v>
      </c>
      <c r="AX330" s="397">
        <v>3</v>
      </c>
      <c r="AY330" s="385">
        <v>0</v>
      </c>
      <c r="AZ330" s="386">
        <v>0</v>
      </c>
      <c r="BA330" s="386">
        <v>0</v>
      </c>
      <c r="BB330" s="386">
        <v>0</v>
      </c>
      <c r="BC330" s="386">
        <v>0</v>
      </c>
      <c r="BD330" s="386">
        <v>0</v>
      </c>
      <c r="BE330" s="386">
        <v>0</v>
      </c>
      <c r="BF330" s="386">
        <v>0</v>
      </c>
      <c r="BG330" s="386">
        <v>0</v>
      </c>
      <c r="BH330" s="386">
        <v>0</v>
      </c>
      <c r="BI330" s="386">
        <v>0</v>
      </c>
      <c r="BJ330" s="386">
        <v>0</v>
      </c>
      <c r="BK330" s="386">
        <v>0</v>
      </c>
      <c r="BL330" s="386">
        <v>0</v>
      </c>
      <c r="BM330" s="386">
        <v>0</v>
      </c>
      <c r="BN330" s="397">
        <v>0</v>
      </c>
      <c r="BO330" s="385">
        <v>1</v>
      </c>
      <c r="BP330" s="386">
        <v>1</v>
      </c>
      <c r="BQ330" s="386">
        <v>0</v>
      </c>
      <c r="BR330" s="386">
        <v>0</v>
      </c>
      <c r="BS330" s="386">
        <v>0</v>
      </c>
      <c r="BT330" s="386">
        <v>0</v>
      </c>
      <c r="BU330" s="386">
        <v>1</v>
      </c>
      <c r="BV330" s="386">
        <v>1</v>
      </c>
      <c r="BW330" s="386">
        <v>0</v>
      </c>
      <c r="BX330" s="386">
        <v>0</v>
      </c>
      <c r="BY330" s="386">
        <v>0</v>
      </c>
      <c r="BZ330" s="386">
        <v>0</v>
      </c>
      <c r="CA330" s="386">
        <v>3</v>
      </c>
      <c r="CB330" s="386">
        <v>2</v>
      </c>
      <c r="CC330" s="386">
        <v>0</v>
      </c>
      <c r="CD330" s="397">
        <v>2</v>
      </c>
      <c r="CE330" s="385"/>
      <c r="CF330" s="386"/>
      <c r="CG330" s="386"/>
      <c r="CH330" s="386"/>
      <c r="CI330" s="386"/>
      <c r="CJ330" s="386"/>
      <c r="CK330" s="386"/>
      <c r="CL330" s="386"/>
      <c r="CM330" s="386"/>
      <c r="CN330" s="386"/>
      <c r="CO330" s="386"/>
      <c r="CP330" s="386"/>
      <c r="CQ330" s="386"/>
      <c r="CR330" s="386"/>
      <c r="CS330" s="386"/>
      <c r="CT330" s="397"/>
      <c r="CU330" s="54"/>
    </row>
    <row r="331" spans="1:99" outlineLevel="1">
      <c r="B331" s="45" t="s">
        <v>1426</v>
      </c>
      <c r="C331" s="360">
        <f t="shared" si="155"/>
        <v>0</v>
      </c>
      <c r="D331" s="360">
        <f t="shared" si="156"/>
        <v>0</v>
      </c>
      <c r="E331" s="360">
        <f t="shared" si="157"/>
        <v>0</v>
      </c>
      <c r="F331" s="360">
        <f t="shared" si="158"/>
        <v>1</v>
      </c>
      <c r="G331" s="360">
        <f t="shared" si="159"/>
        <v>1</v>
      </c>
      <c r="H331" s="360">
        <f t="shared" si="160"/>
        <v>0</v>
      </c>
      <c r="I331" s="360">
        <f t="shared" si="161"/>
        <v>0</v>
      </c>
      <c r="J331" s="360">
        <f t="shared" si="162"/>
        <v>0</v>
      </c>
      <c r="K331" s="360">
        <f t="shared" si="163"/>
        <v>0</v>
      </c>
      <c r="L331" s="360">
        <f t="shared" si="164"/>
        <v>0</v>
      </c>
      <c r="M331" s="360">
        <f t="shared" si="165"/>
        <v>0</v>
      </c>
      <c r="N331" s="360">
        <f t="shared" si="166"/>
        <v>0</v>
      </c>
      <c r="O331" s="360">
        <f t="shared" si="167"/>
        <v>3</v>
      </c>
      <c r="P331" s="360">
        <f t="shared" si="168"/>
        <v>2</v>
      </c>
      <c r="Q331" s="360">
        <f t="shared" si="169"/>
        <v>3</v>
      </c>
      <c r="R331" s="375">
        <f t="shared" si="170"/>
        <v>0</v>
      </c>
      <c r="S331" s="417">
        <v>0</v>
      </c>
      <c r="T331" s="418">
        <v>1</v>
      </c>
      <c r="U331" s="418">
        <v>0</v>
      </c>
      <c r="V331" s="418">
        <v>0</v>
      </c>
      <c r="W331" s="418">
        <v>0</v>
      </c>
      <c r="X331" s="418">
        <v>0</v>
      </c>
      <c r="Y331" s="418">
        <v>0</v>
      </c>
      <c r="Z331" s="418">
        <v>0</v>
      </c>
      <c r="AA331" s="418">
        <v>0</v>
      </c>
      <c r="AB331" s="418">
        <v>0</v>
      </c>
      <c r="AC331" s="418">
        <v>0</v>
      </c>
      <c r="AD331" s="418">
        <v>0</v>
      </c>
      <c r="AE331" s="418">
        <v>3</v>
      </c>
      <c r="AF331" s="418">
        <v>3</v>
      </c>
      <c r="AG331" s="418">
        <v>3</v>
      </c>
      <c r="AH331" s="419">
        <v>3</v>
      </c>
      <c r="AI331" s="417">
        <v>0</v>
      </c>
      <c r="AJ331" s="418">
        <v>0</v>
      </c>
      <c r="AK331" s="418">
        <v>0</v>
      </c>
      <c r="AL331" s="418">
        <v>1</v>
      </c>
      <c r="AM331" s="418">
        <v>1</v>
      </c>
      <c r="AN331" s="418">
        <v>0</v>
      </c>
      <c r="AO331" s="418">
        <v>0</v>
      </c>
      <c r="AP331" s="418">
        <v>0</v>
      </c>
      <c r="AQ331" s="418">
        <v>0</v>
      </c>
      <c r="AR331" s="418">
        <v>0</v>
      </c>
      <c r="AS331" s="418">
        <v>0</v>
      </c>
      <c r="AT331" s="418">
        <v>0</v>
      </c>
      <c r="AU331" s="418">
        <v>3</v>
      </c>
      <c r="AV331" s="418">
        <v>2</v>
      </c>
      <c r="AW331" s="418">
        <v>3</v>
      </c>
      <c r="AX331" s="419">
        <v>0</v>
      </c>
      <c r="AY331" s="417">
        <v>0</v>
      </c>
      <c r="AZ331" s="418">
        <v>0</v>
      </c>
      <c r="BA331" s="418">
        <v>0</v>
      </c>
      <c r="BB331" s="418">
        <v>0</v>
      </c>
      <c r="BC331" s="418">
        <v>0</v>
      </c>
      <c r="BD331" s="418">
        <v>0</v>
      </c>
      <c r="BE331" s="418">
        <v>0</v>
      </c>
      <c r="BF331" s="418">
        <v>0</v>
      </c>
      <c r="BG331" s="418">
        <v>0</v>
      </c>
      <c r="BH331" s="418">
        <v>0</v>
      </c>
      <c r="BI331" s="418">
        <v>0</v>
      </c>
      <c r="BJ331" s="418">
        <v>0</v>
      </c>
      <c r="BK331" s="418">
        <v>0</v>
      </c>
      <c r="BL331" s="418">
        <v>0</v>
      </c>
      <c r="BM331" s="418">
        <v>0</v>
      </c>
      <c r="BN331" s="419">
        <v>0</v>
      </c>
      <c r="BO331" s="417">
        <v>1</v>
      </c>
      <c r="BP331" s="418">
        <v>1</v>
      </c>
      <c r="BQ331" s="418">
        <v>0</v>
      </c>
      <c r="BR331" s="418">
        <v>1</v>
      </c>
      <c r="BS331" s="418">
        <v>0</v>
      </c>
      <c r="BT331" s="418">
        <v>0</v>
      </c>
      <c r="BU331" s="418">
        <v>1</v>
      </c>
      <c r="BV331" s="418">
        <v>0</v>
      </c>
      <c r="BW331" s="418">
        <v>0</v>
      </c>
      <c r="BX331" s="418">
        <v>0</v>
      </c>
      <c r="BY331" s="418">
        <v>0</v>
      </c>
      <c r="BZ331" s="418">
        <v>0</v>
      </c>
      <c r="CA331" s="418">
        <v>3</v>
      </c>
      <c r="CB331" s="418">
        <v>0</v>
      </c>
      <c r="CC331" s="418">
        <v>3</v>
      </c>
      <c r="CD331" s="419">
        <v>3</v>
      </c>
      <c r="CE331" s="417"/>
      <c r="CF331" s="418"/>
      <c r="CG331" s="418"/>
      <c r="CH331" s="418"/>
      <c r="CI331" s="418"/>
      <c r="CJ331" s="418"/>
      <c r="CK331" s="418"/>
      <c r="CL331" s="418"/>
      <c r="CM331" s="418"/>
      <c r="CN331" s="418"/>
      <c r="CO331" s="418"/>
      <c r="CP331" s="418"/>
      <c r="CQ331" s="418"/>
      <c r="CR331" s="418"/>
      <c r="CS331" s="418"/>
      <c r="CT331" s="419"/>
      <c r="CU331" s="54"/>
    </row>
    <row r="332" spans="1:99" outlineLevel="1">
      <c r="B332" s="45" t="str">
        <f>$B$217&amp;""</f>
        <v>7mo with 0% mated</v>
      </c>
      <c r="C332" s="360">
        <f t="shared" si="155"/>
        <v>2</v>
      </c>
      <c r="D332" s="360">
        <f t="shared" si="156"/>
        <v>5</v>
      </c>
      <c r="E332" s="360">
        <f t="shared" si="157"/>
        <v>5</v>
      </c>
      <c r="F332" s="360">
        <f t="shared" si="158"/>
        <v>5</v>
      </c>
      <c r="G332" s="360">
        <f t="shared" si="159"/>
        <v>5</v>
      </c>
      <c r="H332" s="360">
        <f t="shared" si="160"/>
        <v>5</v>
      </c>
      <c r="I332" s="360">
        <f t="shared" si="161"/>
        <v>5</v>
      </c>
      <c r="J332" s="360">
        <f t="shared" si="162"/>
        <v>5</v>
      </c>
      <c r="K332" s="360">
        <f t="shared" si="163"/>
        <v>0</v>
      </c>
      <c r="L332" s="360">
        <f t="shared" si="164"/>
        <v>0</v>
      </c>
      <c r="M332" s="360">
        <f t="shared" si="165"/>
        <v>0</v>
      </c>
      <c r="N332" s="360">
        <f t="shared" si="166"/>
        <v>0</v>
      </c>
      <c r="O332" s="360">
        <f t="shared" si="167"/>
        <v>3</v>
      </c>
      <c r="P332" s="360">
        <f t="shared" si="168"/>
        <v>0</v>
      </c>
      <c r="Q332" s="360">
        <f t="shared" si="169"/>
        <v>3</v>
      </c>
      <c r="R332" s="375">
        <f t="shared" si="170"/>
        <v>3</v>
      </c>
      <c r="S332" s="417">
        <v>5</v>
      </c>
      <c r="T332" s="418">
        <v>3</v>
      </c>
      <c r="U332" s="418">
        <v>5</v>
      </c>
      <c r="V332" s="418">
        <v>5</v>
      </c>
      <c r="W332" s="418">
        <v>5</v>
      </c>
      <c r="X332" s="418">
        <v>4</v>
      </c>
      <c r="Y332" s="418">
        <v>5</v>
      </c>
      <c r="Z332" s="418">
        <v>5</v>
      </c>
      <c r="AA332" s="418">
        <v>0</v>
      </c>
      <c r="AB332" s="418">
        <v>0</v>
      </c>
      <c r="AC332" s="418">
        <v>0</v>
      </c>
      <c r="AD332" s="418">
        <v>0</v>
      </c>
      <c r="AE332" s="418">
        <v>3</v>
      </c>
      <c r="AF332" s="418">
        <v>3</v>
      </c>
      <c r="AG332" s="418">
        <v>3</v>
      </c>
      <c r="AH332" s="419">
        <v>3</v>
      </c>
      <c r="AI332" s="417">
        <v>2</v>
      </c>
      <c r="AJ332" s="418">
        <v>5</v>
      </c>
      <c r="AK332" s="418">
        <v>5</v>
      </c>
      <c r="AL332" s="418">
        <v>5</v>
      </c>
      <c r="AM332" s="418">
        <v>5</v>
      </c>
      <c r="AN332" s="418">
        <v>5</v>
      </c>
      <c r="AO332" s="418">
        <v>5</v>
      </c>
      <c r="AP332" s="418">
        <v>5</v>
      </c>
      <c r="AQ332" s="418">
        <v>0</v>
      </c>
      <c r="AR332" s="418">
        <v>0</v>
      </c>
      <c r="AS332" s="418">
        <v>0</v>
      </c>
      <c r="AT332" s="418">
        <v>0</v>
      </c>
      <c r="AU332" s="418">
        <v>3</v>
      </c>
      <c r="AV332" s="418">
        <v>0</v>
      </c>
      <c r="AW332" s="418">
        <v>3</v>
      </c>
      <c r="AX332" s="419">
        <v>3</v>
      </c>
      <c r="AY332" s="417">
        <v>0</v>
      </c>
      <c r="AZ332" s="418">
        <v>0</v>
      </c>
      <c r="BA332" s="418">
        <v>0</v>
      </c>
      <c r="BB332" s="418">
        <v>0</v>
      </c>
      <c r="BC332" s="418">
        <v>0</v>
      </c>
      <c r="BD332" s="418">
        <v>0</v>
      </c>
      <c r="BE332" s="418">
        <v>0</v>
      </c>
      <c r="BF332" s="418">
        <v>0</v>
      </c>
      <c r="BG332" s="418">
        <v>0</v>
      </c>
      <c r="BH332" s="418">
        <v>0</v>
      </c>
      <c r="BI332" s="418">
        <v>0</v>
      </c>
      <c r="BJ332" s="418">
        <v>0</v>
      </c>
      <c r="BK332" s="418">
        <v>0</v>
      </c>
      <c r="BL332" s="418">
        <v>0</v>
      </c>
      <c r="BM332" s="418">
        <v>0</v>
      </c>
      <c r="BN332" s="419">
        <v>0</v>
      </c>
      <c r="BO332" s="417">
        <v>5</v>
      </c>
      <c r="BP332" s="418">
        <v>5</v>
      </c>
      <c r="BQ332" s="418">
        <v>5</v>
      </c>
      <c r="BR332" s="418">
        <v>5</v>
      </c>
      <c r="BS332" s="418">
        <v>5</v>
      </c>
      <c r="BT332" s="418">
        <v>5</v>
      </c>
      <c r="BU332" s="418">
        <v>5</v>
      </c>
      <c r="BV332" s="418">
        <v>5</v>
      </c>
      <c r="BW332" s="418">
        <v>0</v>
      </c>
      <c r="BX332" s="418">
        <v>0</v>
      </c>
      <c r="BY332" s="418">
        <v>0</v>
      </c>
      <c r="BZ332" s="418">
        <v>0</v>
      </c>
      <c r="CA332" s="418">
        <v>0</v>
      </c>
      <c r="CB332" s="418">
        <v>3</v>
      </c>
      <c r="CC332" s="418">
        <v>3</v>
      </c>
      <c r="CD332" s="419">
        <v>3</v>
      </c>
      <c r="CE332" s="417"/>
      <c r="CF332" s="418"/>
      <c r="CG332" s="418"/>
      <c r="CH332" s="418"/>
      <c r="CI332" s="418"/>
      <c r="CJ332" s="418"/>
      <c r="CK332" s="418"/>
      <c r="CL332" s="418"/>
      <c r="CM332" s="418"/>
      <c r="CN332" s="418"/>
      <c r="CO332" s="418"/>
      <c r="CP332" s="418"/>
      <c r="CQ332" s="418"/>
      <c r="CR332" s="418"/>
      <c r="CS332" s="418"/>
      <c r="CT332" s="419"/>
      <c r="CU332" s="54"/>
    </row>
    <row r="333" spans="1:99" outlineLevel="1">
      <c r="B333" s="45" t="s">
        <v>1550</v>
      </c>
      <c r="C333" s="360">
        <f t="shared" si="155"/>
        <v>0</v>
      </c>
      <c r="D333" s="360">
        <f t="shared" si="156"/>
        <v>0</v>
      </c>
      <c r="E333" s="360">
        <f t="shared" si="157"/>
        <v>0</v>
      </c>
      <c r="F333" s="360">
        <f t="shared" si="158"/>
        <v>0</v>
      </c>
      <c r="G333" s="360">
        <f t="shared" si="159"/>
        <v>0</v>
      </c>
      <c r="H333" s="360">
        <f t="shared" si="160"/>
        <v>0</v>
      </c>
      <c r="I333" s="360">
        <f t="shared" si="161"/>
        <v>0</v>
      </c>
      <c r="J333" s="360">
        <f t="shared" si="162"/>
        <v>0</v>
      </c>
      <c r="K333" s="360">
        <f t="shared" si="163"/>
        <v>0</v>
      </c>
      <c r="L333" s="360">
        <f t="shared" si="164"/>
        <v>0</v>
      </c>
      <c r="M333" s="360">
        <f t="shared" si="165"/>
        <v>0</v>
      </c>
      <c r="N333" s="360">
        <f t="shared" si="166"/>
        <v>0</v>
      </c>
      <c r="O333" s="360">
        <f t="shared" si="167"/>
        <v>0</v>
      </c>
      <c r="P333" s="360">
        <f t="shared" si="168"/>
        <v>0</v>
      </c>
      <c r="Q333" s="360">
        <f t="shared" si="169"/>
        <v>0</v>
      </c>
      <c r="R333" s="375">
        <f t="shared" si="170"/>
        <v>0</v>
      </c>
      <c r="S333" s="417"/>
      <c r="T333" s="418"/>
      <c r="U333" s="418"/>
      <c r="V333" s="418"/>
      <c r="W333" s="418"/>
      <c r="X333" s="418"/>
      <c r="Y333" s="418"/>
      <c r="Z333" s="418"/>
      <c r="AA333" s="418"/>
      <c r="AB333" s="418"/>
      <c r="AC333" s="418"/>
      <c r="AD333" s="418"/>
      <c r="AE333" s="418"/>
      <c r="AF333" s="418"/>
      <c r="AG333" s="418"/>
      <c r="AH333" s="419"/>
      <c r="AI333" s="417"/>
      <c r="AJ333" s="418"/>
      <c r="AK333" s="418"/>
      <c r="AL333" s="418"/>
      <c r="AM333" s="418"/>
      <c r="AN333" s="418"/>
      <c r="AO333" s="418"/>
      <c r="AP333" s="418"/>
      <c r="AQ333" s="418"/>
      <c r="AR333" s="418"/>
      <c r="AS333" s="418"/>
      <c r="AT333" s="418"/>
      <c r="AU333" s="418"/>
      <c r="AV333" s="418"/>
      <c r="AW333" s="418"/>
      <c r="AX333" s="419"/>
      <c r="AY333" s="417"/>
      <c r="AZ333" s="418"/>
      <c r="BA333" s="418"/>
      <c r="BB333" s="418"/>
      <c r="BC333" s="418"/>
      <c r="BD333" s="418"/>
      <c r="BE333" s="418"/>
      <c r="BF333" s="418"/>
      <c r="BG333" s="418"/>
      <c r="BH333" s="418"/>
      <c r="BI333" s="418"/>
      <c r="BJ333" s="418"/>
      <c r="BK333" s="418"/>
      <c r="BL333" s="418"/>
      <c r="BM333" s="418"/>
      <c r="BN333" s="419"/>
      <c r="BO333" s="417"/>
      <c r="BP333" s="418"/>
      <c r="BQ333" s="418"/>
      <c r="BR333" s="418"/>
      <c r="BS333" s="418"/>
      <c r="BT333" s="418"/>
      <c r="BU333" s="418"/>
      <c r="BV333" s="418"/>
      <c r="BW333" s="418"/>
      <c r="BX333" s="418"/>
      <c r="BY333" s="418"/>
      <c r="BZ333" s="418"/>
      <c r="CA333" s="418"/>
      <c r="CB333" s="418"/>
      <c r="CC333" s="418"/>
      <c r="CD333" s="419"/>
      <c r="CE333" s="417"/>
      <c r="CF333" s="418"/>
      <c r="CG333" s="418"/>
      <c r="CH333" s="418"/>
      <c r="CI333" s="418"/>
      <c r="CJ333" s="418"/>
      <c r="CK333" s="418"/>
      <c r="CL333" s="418"/>
      <c r="CM333" s="418"/>
      <c r="CN333" s="418"/>
      <c r="CO333" s="418"/>
      <c r="CP333" s="418"/>
      <c r="CQ333" s="418"/>
      <c r="CR333" s="418"/>
      <c r="CS333" s="418"/>
      <c r="CT333" s="419"/>
      <c r="CU333" s="54"/>
    </row>
    <row r="334" spans="1:99" outlineLevel="1">
      <c r="B334" s="45" t="s">
        <v>1019</v>
      </c>
      <c r="C334" s="361">
        <f t="shared" si="155"/>
        <v>0</v>
      </c>
      <c r="D334" s="361">
        <f t="shared" si="156"/>
        <v>0</v>
      </c>
      <c r="E334" s="361">
        <f t="shared" si="157"/>
        <v>0</v>
      </c>
      <c r="F334" s="361">
        <f t="shared" si="158"/>
        <v>0</v>
      </c>
      <c r="G334" s="361">
        <f t="shared" si="159"/>
        <v>0</v>
      </c>
      <c r="H334" s="361">
        <f t="shared" si="160"/>
        <v>0</v>
      </c>
      <c r="I334" s="361">
        <f t="shared" si="161"/>
        <v>0</v>
      </c>
      <c r="J334" s="361">
        <f t="shared" si="162"/>
        <v>0</v>
      </c>
      <c r="K334" s="361">
        <f t="shared" si="163"/>
        <v>0</v>
      </c>
      <c r="L334" s="361">
        <f t="shared" si="164"/>
        <v>0</v>
      </c>
      <c r="M334" s="361">
        <f t="shared" si="165"/>
        <v>0</v>
      </c>
      <c r="N334" s="361">
        <f t="shared" si="166"/>
        <v>0</v>
      </c>
      <c r="O334" s="361">
        <f t="shared" si="167"/>
        <v>0</v>
      </c>
      <c r="P334" s="361">
        <f t="shared" si="168"/>
        <v>0</v>
      </c>
      <c r="Q334" s="361">
        <f t="shared" si="169"/>
        <v>0</v>
      </c>
      <c r="R334" s="376">
        <f t="shared" si="170"/>
        <v>0</v>
      </c>
      <c r="S334" s="437"/>
      <c r="T334" s="438"/>
      <c r="U334" s="438"/>
      <c r="V334" s="438"/>
      <c r="W334" s="438"/>
      <c r="X334" s="438"/>
      <c r="Y334" s="438"/>
      <c r="Z334" s="438"/>
      <c r="AA334" s="438"/>
      <c r="AB334" s="438"/>
      <c r="AC334" s="438"/>
      <c r="AD334" s="438"/>
      <c r="AE334" s="438"/>
      <c r="AF334" s="438"/>
      <c r="AG334" s="438"/>
      <c r="AH334" s="439"/>
      <c r="AI334" s="437"/>
      <c r="AJ334" s="438"/>
      <c r="AK334" s="438"/>
      <c r="AL334" s="438"/>
      <c r="AM334" s="438"/>
      <c r="AN334" s="438"/>
      <c r="AO334" s="438"/>
      <c r="AP334" s="438"/>
      <c r="AQ334" s="438"/>
      <c r="AR334" s="438"/>
      <c r="AS334" s="438"/>
      <c r="AT334" s="438"/>
      <c r="AU334" s="438"/>
      <c r="AV334" s="438"/>
      <c r="AW334" s="438"/>
      <c r="AX334" s="439"/>
      <c r="AY334" s="437"/>
      <c r="AZ334" s="438"/>
      <c r="BA334" s="438"/>
      <c r="BB334" s="438"/>
      <c r="BC334" s="438"/>
      <c r="BD334" s="438"/>
      <c r="BE334" s="438"/>
      <c r="BF334" s="438"/>
      <c r="BG334" s="438"/>
      <c r="BH334" s="438"/>
      <c r="BI334" s="438"/>
      <c r="BJ334" s="438"/>
      <c r="BK334" s="438"/>
      <c r="BL334" s="438"/>
      <c r="BM334" s="438"/>
      <c r="BN334" s="439"/>
      <c r="BO334" s="437"/>
      <c r="BP334" s="438"/>
      <c r="BQ334" s="438"/>
      <c r="BR334" s="438"/>
      <c r="BS334" s="438"/>
      <c r="BT334" s="438"/>
      <c r="BU334" s="438"/>
      <c r="BV334" s="438"/>
      <c r="BW334" s="438"/>
      <c r="BX334" s="438"/>
      <c r="BY334" s="438"/>
      <c r="BZ334" s="438"/>
      <c r="CA334" s="438"/>
      <c r="CB334" s="438"/>
      <c r="CC334" s="438"/>
      <c r="CD334" s="439"/>
      <c r="CE334" s="437"/>
      <c r="CF334" s="438"/>
      <c r="CG334" s="438"/>
      <c r="CH334" s="438"/>
      <c r="CI334" s="438"/>
      <c r="CJ334" s="438"/>
      <c r="CK334" s="438"/>
      <c r="CL334" s="438"/>
      <c r="CM334" s="438"/>
      <c r="CN334" s="438"/>
      <c r="CO334" s="438"/>
      <c r="CP334" s="438"/>
      <c r="CQ334" s="438"/>
      <c r="CR334" s="438"/>
      <c r="CS334" s="438"/>
      <c r="CT334" s="439"/>
      <c r="CU334" s="54"/>
    </row>
    <row r="335" spans="1:99" ht="24.75">
      <c r="B335" s="44" t="str">
        <f>"Timing 2 - Join to mid preg
"&amp;$B$212&amp;""</f>
        <v>Timing 2 - Join to mid preg
Standard (7mo)</v>
      </c>
      <c r="C335" s="358">
        <f t="shared" si="155"/>
        <v>4</v>
      </c>
      <c r="D335" s="358">
        <f t="shared" si="156"/>
        <v>3</v>
      </c>
      <c r="E335" s="358">
        <f t="shared" si="157"/>
        <v>0</v>
      </c>
      <c r="F335" s="358">
        <f t="shared" si="158"/>
        <v>0</v>
      </c>
      <c r="G335" s="358">
        <f t="shared" si="159"/>
        <v>0</v>
      </c>
      <c r="H335" s="358">
        <f t="shared" si="160"/>
        <v>1</v>
      </c>
      <c r="I335" s="358">
        <f t="shared" si="161"/>
        <v>0</v>
      </c>
      <c r="J335" s="358">
        <f t="shared" si="162"/>
        <v>3</v>
      </c>
      <c r="K335" s="358">
        <f t="shared" si="163"/>
        <v>0</v>
      </c>
      <c r="L335" s="358">
        <f t="shared" si="164"/>
        <v>0</v>
      </c>
      <c r="M335" s="358">
        <f t="shared" si="165"/>
        <v>0</v>
      </c>
      <c r="N335" s="358">
        <f t="shared" si="166"/>
        <v>0</v>
      </c>
      <c r="O335" s="358">
        <f t="shared" si="167"/>
        <v>1</v>
      </c>
      <c r="P335" s="358">
        <f t="shared" si="168"/>
        <v>0</v>
      </c>
      <c r="Q335" s="358">
        <f t="shared" si="169"/>
        <v>1</v>
      </c>
      <c r="R335" s="374">
        <f t="shared" si="170"/>
        <v>1</v>
      </c>
      <c r="S335" s="384">
        <v>0</v>
      </c>
      <c r="T335" s="281">
        <v>0</v>
      </c>
      <c r="U335" s="281">
        <v>0</v>
      </c>
      <c r="V335" s="281">
        <v>4</v>
      </c>
      <c r="W335" s="281">
        <v>0</v>
      </c>
      <c r="X335" s="281">
        <v>0</v>
      </c>
      <c r="Y335" s="281">
        <v>4</v>
      </c>
      <c r="Z335" s="281">
        <v>3</v>
      </c>
      <c r="AA335" s="281">
        <v>0</v>
      </c>
      <c r="AB335" s="281">
        <v>0</v>
      </c>
      <c r="AC335" s="281">
        <v>0</v>
      </c>
      <c r="AD335" s="281">
        <v>0</v>
      </c>
      <c r="AE335" s="281">
        <v>0</v>
      </c>
      <c r="AF335" s="281">
        <v>0</v>
      </c>
      <c r="AG335" s="281">
        <v>0</v>
      </c>
      <c r="AH335" s="396">
        <v>0</v>
      </c>
      <c r="AI335" s="384">
        <v>4</v>
      </c>
      <c r="AJ335" s="281">
        <v>3</v>
      </c>
      <c r="AK335" s="281">
        <v>0</v>
      </c>
      <c r="AL335" s="281">
        <v>0</v>
      </c>
      <c r="AM335" s="281">
        <v>0</v>
      </c>
      <c r="AN335" s="281">
        <v>1</v>
      </c>
      <c r="AO335" s="281">
        <v>0</v>
      </c>
      <c r="AP335" s="281">
        <v>3</v>
      </c>
      <c r="AQ335" s="281">
        <v>0</v>
      </c>
      <c r="AR335" s="281">
        <v>0</v>
      </c>
      <c r="AS335" s="281">
        <v>0</v>
      </c>
      <c r="AT335" s="281">
        <v>0</v>
      </c>
      <c r="AU335" s="281">
        <v>1</v>
      </c>
      <c r="AV335" s="281">
        <v>0</v>
      </c>
      <c r="AW335" s="281">
        <v>1</v>
      </c>
      <c r="AX335" s="396">
        <v>1</v>
      </c>
      <c r="AY335" s="384">
        <v>0</v>
      </c>
      <c r="AZ335" s="281">
        <v>0</v>
      </c>
      <c r="BA335" s="281">
        <v>0</v>
      </c>
      <c r="BB335" s="281">
        <v>0</v>
      </c>
      <c r="BC335" s="281">
        <v>0</v>
      </c>
      <c r="BD335" s="281">
        <v>0</v>
      </c>
      <c r="BE335" s="281">
        <v>0</v>
      </c>
      <c r="BF335" s="281">
        <v>0</v>
      </c>
      <c r="BG335" s="281">
        <v>0</v>
      </c>
      <c r="BH335" s="281">
        <v>0</v>
      </c>
      <c r="BI335" s="281">
        <v>0</v>
      </c>
      <c r="BJ335" s="281">
        <v>0</v>
      </c>
      <c r="BK335" s="281">
        <v>0</v>
      </c>
      <c r="BL335" s="281">
        <v>0</v>
      </c>
      <c r="BM335" s="281">
        <v>0</v>
      </c>
      <c r="BN335" s="396">
        <v>0</v>
      </c>
      <c r="BO335" s="384">
        <v>0</v>
      </c>
      <c r="BP335" s="281">
        <v>0</v>
      </c>
      <c r="BQ335" s="281">
        <v>0</v>
      </c>
      <c r="BR335" s="281">
        <v>3</v>
      </c>
      <c r="BS335" s="281">
        <v>0</v>
      </c>
      <c r="BT335" s="281">
        <v>0</v>
      </c>
      <c r="BU335" s="281">
        <v>3</v>
      </c>
      <c r="BV335" s="281">
        <v>3</v>
      </c>
      <c r="BW335" s="281">
        <v>0</v>
      </c>
      <c r="BX335" s="281">
        <v>0</v>
      </c>
      <c r="BY335" s="281">
        <v>0</v>
      </c>
      <c r="BZ335" s="281">
        <v>0</v>
      </c>
      <c r="CA335" s="281">
        <v>0</v>
      </c>
      <c r="CB335" s="281">
        <v>1</v>
      </c>
      <c r="CC335" s="281">
        <v>1</v>
      </c>
      <c r="CD335" s="396">
        <v>2</v>
      </c>
      <c r="CE335" s="384"/>
      <c r="CF335" s="281"/>
      <c r="CG335" s="281"/>
      <c r="CH335" s="281"/>
      <c r="CI335" s="281"/>
      <c r="CJ335" s="281"/>
      <c r="CK335" s="281"/>
      <c r="CL335" s="281"/>
      <c r="CM335" s="281"/>
      <c r="CN335" s="281"/>
      <c r="CO335" s="281"/>
      <c r="CP335" s="281"/>
      <c r="CQ335" s="281"/>
      <c r="CR335" s="281"/>
      <c r="CS335" s="281"/>
      <c r="CT335" s="396"/>
      <c r="CU335" s="359" t="s">
        <v>1294</v>
      </c>
    </row>
    <row r="336" spans="1:99">
      <c r="B336" s="45" t="str">
        <f>$B$213&amp;""</f>
        <v>Early</v>
      </c>
      <c r="C336" s="360">
        <f t="shared" si="155"/>
        <v>0</v>
      </c>
      <c r="D336" s="360">
        <f t="shared" si="156"/>
        <v>0</v>
      </c>
      <c r="E336" s="360">
        <f t="shared" si="157"/>
        <v>0</v>
      </c>
      <c r="F336" s="360">
        <f t="shared" si="158"/>
        <v>0</v>
      </c>
      <c r="G336" s="360">
        <f t="shared" si="159"/>
        <v>0</v>
      </c>
      <c r="H336" s="360">
        <f t="shared" si="160"/>
        <v>3</v>
      </c>
      <c r="I336" s="360">
        <f t="shared" si="161"/>
        <v>0</v>
      </c>
      <c r="J336" s="360">
        <f t="shared" si="162"/>
        <v>0</v>
      </c>
      <c r="K336" s="360">
        <f t="shared" si="163"/>
        <v>0</v>
      </c>
      <c r="L336" s="360">
        <f t="shared" si="164"/>
        <v>0</v>
      </c>
      <c r="M336" s="360">
        <f t="shared" si="165"/>
        <v>0</v>
      </c>
      <c r="N336" s="360">
        <f t="shared" si="166"/>
        <v>0</v>
      </c>
      <c r="O336" s="360">
        <f t="shared" si="167"/>
        <v>1</v>
      </c>
      <c r="P336" s="360">
        <f t="shared" si="168"/>
        <v>1</v>
      </c>
      <c r="Q336" s="360">
        <f t="shared" si="169"/>
        <v>0</v>
      </c>
      <c r="R336" s="375">
        <f t="shared" si="170"/>
        <v>1</v>
      </c>
      <c r="S336" s="385">
        <v>0</v>
      </c>
      <c r="T336" s="386">
        <v>0</v>
      </c>
      <c r="U336" s="386">
        <v>0</v>
      </c>
      <c r="V336" s="386">
        <v>3</v>
      </c>
      <c r="W336" s="386">
        <v>0</v>
      </c>
      <c r="X336" s="386">
        <v>0</v>
      </c>
      <c r="Y336" s="386">
        <v>3</v>
      </c>
      <c r="Z336" s="386">
        <v>3</v>
      </c>
      <c r="AA336" s="386">
        <v>0</v>
      </c>
      <c r="AB336" s="386">
        <v>0</v>
      </c>
      <c r="AC336" s="386">
        <v>0</v>
      </c>
      <c r="AD336" s="386">
        <v>0</v>
      </c>
      <c r="AE336" s="386">
        <v>0</v>
      </c>
      <c r="AF336" s="386">
        <v>0</v>
      </c>
      <c r="AG336" s="386">
        <v>1</v>
      </c>
      <c r="AH336" s="397">
        <v>4</v>
      </c>
      <c r="AI336" s="385">
        <v>0</v>
      </c>
      <c r="AJ336" s="386">
        <v>0</v>
      </c>
      <c r="AK336" s="386">
        <v>0</v>
      </c>
      <c r="AL336" s="386">
        <v>0</v>
      </c>
      <c r="AM336" s="386">
        <v>0</v>
      </c>
      <c r="AN336" s="386">
        <v>3</v>
      </c>
      <c r="AO336" s="386">
        <v>0</v>
      </c>
      <c r="AP336" s="386">
        <v>0</v>
      </c>
      <c r="AQ336" s="386">
        <v>0</v>
      </c>
      <c r="AR336" s="386">
        <v>0</v>
      </c>
      <c r="AS336" s="386">
        <v>0</v>
      </c>
      <c r="AT336" s="386">
        <v>0</v>
      </c>
      <c r="AU336" s="386">
        <v>1</v>
      </c>
      <c r="AV336" s="386">
        <v>1</v>
      </c>
      <c r="AW336" s="386">
        <v>0</v>
      </c>
      <c r="AX336" s="397">
        <v>1</v>
      </c>
      <c r="AY336" s="385">
        <v>0</v>
      </c>
      <c r="AZ336" s="386">
        <v>0</v>
      </c>
      <c r="BA336" s="386">
        <v>0</v>
      </c>
      <c r="BB336" s="386">
        <v>0</v>
      </c>
      <c r="BC336" s="386">
        <v>0</v>
      </c>
      <c r="BD336" s="386">
        <v>0</v>
      </c>
      <c r="BE336" s="386">
        <v>0</v>
      </c>
      <c r="BF336" s="386">
        <v>0</v>
      </c>
      <c r="BG336" s="386">
        <v>0</v>
      </c>
      <c r="BH336" s="386">
        <v>0</v>
      </c>
      <c r="BI336" s="386">
        <v>0</v>
      </c>
      <c r="BJ336" s="386">
        <v>0</v>
      </c>
      <c r="BK336" s="386">
        <v>0</v>
      </c>
      <c r="BL336" s="386">
        <v>0</v>
      </c>
      <c r="BM336" s="386">
        <v>0</v>
      </c>
      <c r="BN336" s="397">
        <v>0</v>
      </c>
      <c r="BO336" s="385">
        <v>0</v>
      </c>
      <c r="BP336" s="386">
        <v>0</v>
      </c>
      <c r="BQ336" s="386">
        <v>3</v>
      </c>
      <c r="BR336" s="386">
        <v>3</v>
      </c>
      <c r="BS336" s="386">
        <v>0</v>
      </c>
      <c r="BT336" s="386">
        <v>0</v>
      </c>
      <c r="BU336" s="386">
        <v>3</v>
      </c>
      <c r="BV336" s="386">
        <v>3</v>
      </c>
      <c r="BW336" s="386">
        <v>0</v>
      </c>
      <c r="BX336" s="386">
        <v>0</v>
      </c>
      <c r="BY336" s="386">
        <v>0</v>
      </c>
      <c r="BZ336" s="386">
        <v>0</v>
      </c>
      <c r="CA336" s="386">
        <v>1</v>
      </c>
      <c r="CB336" s="386">
        <v>1</v>
      </c>
      <c r="CC336" s="386">
        <v>0</v>
      </c>
      <c r="CD336" s="397">
        <v>2</v>
      </c>
      <c r="CE336" s="385"/>
      <c r="CF336" s="386"/>
      <c r="CG336" s="386"/>
      <c r="CH336" s="386"/>
      <c r="CI336" s="386"/>
      <c r="CJ336" s="386"/>
      <c r="CK336" s="386"/>
      <c r="CL336" s="386"/>
      <c r="CM336" s="386"/>
      <c r="CN336" s="386"/>
      <c r="CO336" s="386"/>
      <c r="CP336" s="386"/>
      <c r="CQ336" s="386"/>
      <c r="CR336" s="386"/>
      <c r="CS336" s="386"/>
      <c r="CT336" s="397"/>
      <c r="CU336" s="54"/>
    </row>
    <row r="337" spans="1:99">
      <c r="B337" s="45" t="str">
        <f>$B$214&amp;""</f>
        <v>Middle</v>
      </c>
      <c r="C337" s="360">
        <f t="shared" si="155"/>
        <v>0</v>
      </c>
      <c r="D337" s="360">
        <f t="shared" si="156"/>
        <v>3</v>
      </c>
      <c r="E337" s="360">
        <f t="shared" si="157"/>
        <v>3</v>
      </c>
      <c r="F337" s="360">
        <f t="shared" si="158"/>
        <v>0</v>
      </c>
      <c r="G337" s="360">
        <f t="shared" si="159"/>
        <v>0</v>
      </c>
      <c r="H337" s="360">
        <f t="shared" si="160"/>
        <v>3</v>
      </c>
      <c r="I337" s="360">
        <f t="shared" si="161"/>
        <v>0</v>
      </c>
      <c r="J337" s="360">
        <f t="shared" si="162"/>
        <v>0</v>
      </c>
      <c r="K337" s="360">
        <f t="shared" si="163"/>
        <v>0</v>
      </c>
      <c r="L337" s="360">
        <f t="shared" si="164"/>
        <v>0</v>
      </c>
      <c r="M337" s="360">
        <f t="shared" si="165"/>
        <v>0</v>
      </c>
      <c r="N337" s="360">
        <f t="shared" si="166"/>
        <v>0</v>
      </c>
      <c r="O337" s="360">
        <f t="shared" si="167"/>
        <v>1</v>
      </c>
      <c r="P337" s="360">
        <f t="shared" si="168"/>
        <v>1</v>
      </c>
      <c r="Q337" s="360">
        <f t="shared" si="169"/>
        <v>1</v>
      </c>
      <c r="R337" s="375">
        <f t="shared" si="170"/>
        <v>3</v>
      </c>
      <c r="S337" s="385">
        <v>0</v>
      </c>
      <c r="T337" s="386">
        <v>3</v>
      </c>
      <c r="U337" s="386">
        <v>3</v>
      </c>
      <c r="V337" s="386">
        <v>0</v>
      </c>
      <c r="W337" s="386">
        <v>4</v>
      </c>
      <c r="X337" s="386">
        <v>0</v>
      </c>
      <c r="Y337" s="386">
        <v>3</v>
      </c>
      <c r="Z337" s="386">
        <v>0</v>
      </c>
      <c r="AA337" s="386">
        <v>0</v>
      </c>
      <c r="AB337" s="386">
        <v>0</v>
      </c>
      <c r="AC337" s="386">
        <v>0</v>
      </c>
      <c r="AD337" s="386">
        <v>0</v>
      </c>
      <c r="AE337" s="386">
        <v>0</v>
      </c>
      <c r="AF337" s="386">
        <v>0</v>
      </c>
      <c r="AG337" s="386">
        <v>0</v>
      </c>
      <c r="AH337" s="397">
        <v>5</v>
      </c>
      <c r="AI337" s="385">
        <v>0</v>
      </c>
      <c r="AJ337" s="386">
        <v>3</v>
      </c>
      <c r="AK337" s="386">
        <v>3</v>
      </c>
      <c r="AL337" s="386">
        <v>0</v>
      </c>
      <c r="AM337" s="386">
        <v>0</v>
      </c>
      <c r="AN337" s="386">
        <v>3</v>
      </c>
      <c r="AO337" s="386">
        <v>0</v>
      </c>
      <c r="AP337" s="386">
        <v>0</v>
      </c>
      <c r="AQ337" s="386">
        <v>0</v>
      </c>
      <c r="AR337" s="386">
        <v>0</v>
      </c>
      <c r="AS337" s="386">
        <v>0</v>
      </c>
      <c r="AT337" s="386">
        <v>0</v>
      </c>
      <c r="AU337" s="386">
        <v>1</v>
      </c>
      <c r="AV337" s="386">
        <v>1</v>
      </c>
      <c r="AW337" s="386">
        <v>1</v>
      </c>
      <c r="AX337" s="397">
        <v>3</v>
      </c>
      <c r="AY337" s="385">
        <v>0</v>
      </c>
      <c r="AZ337" s="386">
        <v>0</v>
      </c>
      <c r="BA337" s="386">
        <v>0</v>
      </c>
      <c r="BB337" s="386">
        <v>0</v>
      </c>
      <c r="BC337" s="386">
        <v>0</v>
      </c>
      <c r="BD337" s="386">
        <v>0</v>
      </c>
      <c r="BE337" s="386">
        <v>0</v>
      </c>
      <c r="BF337" s="386">
        <v>0</v>
      </c>
      <c r="BG337" s="386">
        <v>0</v>
      </c>
      <c r="BH337" s="386">
        <v>0</v>
      </c>
      <c r="BI337" s="386">
        <v>0</v>
      </c>
      <c r="BJ337" s="386">
        <v>0</v>
      </c>
      <c r="BK337" s="386">
        <v>0</v>
      </c>
      <c r="BL337" s="386">
        <v>0</v>
      </c>
      <c r="BM337" s="386">
        <v>0</v>
      </c>
      <c r="BN337" s="397">
        <v>0</v>
      </c>
      <c r="BO337" s="385">
        <v>3</v>
      </c>
      <c r="BP337" s="386">
        <v>0</v>
      </c>
      <c r="BQ337" s="386">
        <v>0</v>
      </c>
      <c r="BR337" s="386">
        <v>3</v>
      </c>
      <c r="BS337" s="386">
        <v>3</v>
      </c>
      <c r="BT337" s="386">
        <v>4</v>
      </c>
      <c r="BU337" s="386">
        <v>3</v>
      </c>
      <c r="BV337" s="386">
        <v>0</v>
      </c>
      <c r="BW337" s="386">
        <v>0</v>
      </c>
      <c r="BX337" s="386">
        <v>0</v>
      </c>
      <c r="BY337" s="386">
        <v>0</v>
      </c>
      <c r="BZ337" s="386">
        <v>0</v>
      </c>
      <c r="CA337" s="386">
        <v>0</v>
      </c>
      <c r="CB337" s="386">
        <v>1</v>
      </c>
      <c r="CC337" s="386">
        <v>5</v>
      </c>
      <c r="CD337" s="397">
        <v>0</v>
      </c>
      <c r="CE337" s="385"/>
      <c r="CF337" s="386"/>
      <c r="CG337" s="386"/>
      <c r="CH337" s="386"/>
      <c r="CI337" s="386"/>
      <c r="CJ337" s="386"/>
      <c r="CK337" s="386"/>
      <c r="CL337" s="386"/>
      <c r="CM337" s="386"/>
      <c r="CN337" s="386"/>
      <c r="CO337" s="386"/>
      <c r="CP337" s="386"/>
      <c r="CQ337" s="386"/>
      <c r="CR337" s="386"/>
      <c r="CS337" s="386"/>
      <c r="CT337" s="397"/>
      <c r="CU337" s="54"/>
    </row>
    <row r="338" spans="1:99">
      <c r="B338" s="45" t="str">
        <f>$B$215&amp;""</f>
        <v>Late</v>
      </c>
      <c r="C338" s="360">
        <f t="shared" si="155"/>
        <v>0</v>
      </c>
      <c r="D338" s="360">
        <f t="shared" si="156"/>
        <v>0</v>
      </c>
      <c r="E338" s="360">
        <f t="shared" si="157"/>
        <v>3</v>
      </c>
      <c r="F338" s="360">
        <f t="shared" si="158"/>
        <v>3</v>
      </c>
      <c r="G338" s="360">
        <f t="shared" si="159"/>
        <v>0</v>
      </c>
      <c r="H338" s="360">
        <f t="shared" si="160"/>
        <v>3</v>
      </c>
      <c r="I338" s="360">
        <f t="shared" si="161"/>
        <v>0</v>
      </c>
      <c r="J338" s="360">
        <f t="shared" si="162"/>
        <v>3</v>
      </c>
      <c r="K338" s="360">
        <f t="shared" si="163"/>
        <v>0</v>
      </c>
      <c r="L338" s="360">
        <f t="shared" si="164"/>
        <v>0</v>
      </c>
      <c r="M338" s="360">
        <f t="shared" si="165"/>
        <v>0</v>
      </c>
      <c r="N338" s="360">
        <f t="shared" si="166"/>
        <v>0</v>
      </c>
      <c r="O338" s="360">
        <f t="shared" si="167"/>
        <v>1</v>
      </c>
      <c r="P338" s="360">
        <f t="shared" si="168"/>
        <v>1</v>
      </c>
      <c r="Q338" s="360">
        <f t="shared" si="169"/>
        <v>2</v>
      </c>
      <c r="R338" s="375">
        <f t="shared" si="170"/>
        <v>3</v>
      </c>
      <c r="S338" s="385">
        <v>0</v>
      </c>
      <c r="T338" s="386">
        <v>0</v>
      </c>
      <c r="U338" s="386">
        <v>3</v>
      </c>
      <c r="V338" s="386">
        <v>0</v>
      </c>
      <c r="W338" s="386">
        <v>4</v>
      </c>
      <c r="X338" s="386">
        <v>0</v>
      </c>
      <c r="Y338" s="386">
        <v>0</v>
      </c>
      <c r="Z338" s="386">
        <v>0</v>
      </c>
      <c r="AA338" s="386">
        <v>0</v>
      </c>
      <c r="AB338" s="386">
        <v>0</v>
      </c>
      <c r="AC338" s="386">
        <v>0</v>
      </c>
      <c r="AD338" s="386">
        <v>0</v>
      </c>
      <c r="AE338" s="386">
        <v>0</v>
      </c>
      <c r="AF338" s="386">
        <v>0</v>
      </c>
      <c r="AG338" s="386">
        <v>0</v>
      </c>
      <c r="AH338" s="397">
        <v>0</v>
      </c>
      <c r="AI338" s="385">
        <v>0</v>
      </c>
      <c r="AJ338" s="386">
        <v>0</v>
      </c>
      <c r="AK338" s="386">
        <v>3</v>
      </c>
      <c r="AL338" s="386">
        <v>3</v>
      </c>
      <c r="AM338" s="386">
        <v>0</v>
      </c>
      <c r="AN338" s="386">
        <v>3</v>
      </c>
      <c r="AO338" s="386">
        <v>0</v>
      </c>
      <c r="AP338" s="386">
        <v>3</v>
      </c>
      <c r="AQ338" s="386">
        <v>0</v>
      </c>
      <c r="AR338" s="386">
        <v>0</v>
      </c>
      <c r="AS338" s="386">
        <v>0</v>
      </c>
      <c r="AT338" s="386">
        <v>0</v>
      </c>
      <c r="AU338" s="386">
        <v>1</v>
      </c>
      <c r="AV338" s="386">
        <v>1</v>
      </c>
      <c r="AW338" s="386">
        <v>2</v>
      </c>
      <c r="AX338" s="397">
        <v>3</v>
      </c>
      <c r="AY338" s="385">
        <v>0</v>
      </c>
      <c r="AZ338" s="386">
        <v>0</v>
      </c>
      <c r="BA338" s="386">
        <v>0</v>
      </c>
      <c r="BB338" s="386">
        <v>0</v>
      </c>
      <c r="BC338" s="386">
        <v>0</v>
      </c>
      <c r="BD338" s="386">
        <v>0</v>
      </c>
      <c r="BE338" s="386">
        <v>0</v>
      </c>
      <c r="BF338" s="386">
        <v>0</v>
      </c>
      <c r="BG338" s="386">
        <v>0</v>
      </c>
      <c r="BH338" s="386">
        <v>0</v>
      </c>
      <c r="BI338" s="386">
        <v>0</v>
      </c>
      <c r="BJ338" s="386">
        <v>0</v>
      </c>
      <c r="BK338" s="386">
        <v>0</v>
      </c>
      <c r="BL338" s="386">
        <v>0</v>
      </c>
      <c r="BM338" s="386">
        <v>0</v>
      </c>
      <c r="BN338" s="397">
        <v>0</v>
      </c>
      <c r="BO338" s="385">
        <v>0</v>
      </c>
      <c r="BP338" s="386">
        <v>3</v>
      </c>
      <c r="BQ338" s="386">
        <v>0</v>
      </c>
      <c r="BR338" s="386">
        <v>0</v>
      </c>
      <c r="BS338" s="386">
        <v>3</v>
      </c>
      <c r="BT338" s="386">
        <v>4</v>
      </c>
      <c r="BU338" s="386">
        <v>0</v>
      </c>
      <c r="BV338" s="386">
        <v>0</v>
      </c>
      <c r="BW338" s="386">
        <v>0</v>
      </c>
      <c r="BX338" s="386">
        <v>0</v>
      </c>
      <c r="BY338" s="386">
        <v>0</v>
      </c>
      <c r="BZ338" s="386">
        <v>0</v>
      </c>
      <c r="CA338" s="386">
        <v>0</v>
      </c>
      <c r="CB338" s="386">
        <v>1</v>
      </c>
      <c r="CC338" s="386">
        <v>4</v>
      </c>
      <c r="CD338" s="397">
        <v>5</v>
      </c>
      <c r="CE338" s="385"/>
      <c r="CF338" s="386"/>
      <c r="CG338" s="386"/>
      <c r="CH338" s="386"/>
      <c r="CI338" s="386"/>
      <c r="CJ338" s="386"/>
      <c r="CK338" s="386"/>
      <c r="CL338" s="386"/>
      <c r="CM338" s="386"/>
      <c r="CN338" s="386"/>
      <c r="CO338" s="386"/>
      <c r="CP338" s="386"/>
      <c r="CQ338" s="386"/>
      <c r="CR338" s="386"/>
      <c r="CS338" s="386"/>
      <c r="CT338" s="397"/>
      <c r="CU338" s="54"/>
    </row>
    <row r="339" spans="1:99">
      <c r="B339" s="45" t="s">
        <v>900</v>
      </c>
      <c r="C339" s="360">
        <f t="shared" si="155"/>
        <v>4</v>
      </c>
      <c r="D339" s="360">
        <f t="shared" si="156"/>
        <v>3</v>
      </c>
      <c r="E339" s="360">
        <f t="shared" si="157"/>
        <v>0</v>
      </c>
      <c r="F339" s="360">
        <f t="shared" si="158"/>
        <v>3</v>
      </c>
      <c r="G339" s="360">
        <f t="shared" si="159"/>
        <v>0</v>
      </c>
      <c r="H339" s="360">
        <f t="shared" si="160"/>
        <v>0</v>
      </c>
      <c r="I339" s="360">
        <f t="shared" si="161"/>
        <v>3</v>
      </c>
      <c r="J339" s="360">
        <f t="shared" si="162"/>
        <v>0</v>
      </c>
      <c r="K339" s="360">
        <f t="shared" si="163"/>
        <v>0</v>
      </c>
      <c r="L339" s="360">
        <f t="shared" si="164"/>
        <v>0</v>
      </c>
      <c r="M339" s="360">
        <f t="shared" si="165"/>
        <v>0</v>
      </c>
      <c r="N339" s="360">
        <f t="shared" si="166"/>
        <v>0</v>
      </c>
      <c r="O339" s="360">
        <f t="shared" si="167"/>
        <v>1</v>
      </c>
      <c r="P339" s="360">
        <f t="shared" si="168"/>
        <v>1</v>
      </c>
      <c r="Q339" s="360">
        <f t="shared" si="169"/>
        <v>0</v>
      </c>
      <c r="R339" s="375">
        <f t="shared" si="170"/>
        <v>3</v>
      </c>
      <c r="S339" s="417">
        <v>0</v>
      </c>
      <c r="T339" s="418">
        <v>1</v>
      </c>
      <c r="U339" s="418">
        <v>0</v>
      </c>
      <c r="V339" s="418">
        <v>0</v>
      </c>
      <c r="W339" s="418">
        <v>3</v>
      </c>
      <c r="X339" s="418">
        <v>0</v>
      </c>
      <c r="Y339" s="418">
        <v>3</v>
      </c>
      <c r="Z339" s="418">
        <v>3</v>
      </c>
      <c r="AA339" s="418">
        <v>0</v>
      </c>
      <c r="AB339" s="418">
        <v>0</v>
      </c>
      <c r="AC339" s="418">
        <v>0</v>
      </c>
      <c r="AD339" s="418">
        <v>0</v>
      </c>
      <c r="AE339" s="418">
        <v>0</v>
      </c>
      <c r="AF339" s="418">
        <v>0</v>
      </c>
      <c r="AG339" s="418">
        <v>0</v>
      </c>
      <c r="AH339" s="419">
        <v>5</v>
      </c>
      <c r="AI339" s="417">
        <v>4</v>
      </c>
      <c r="AJ339" s="418">
        <v>3</v>
      </c>
      <c r="AK339" s="418">
        <v>0</v>
      </c>
      <c r="AL339" s="418">
        <v>3</v>
      </c>
      <c r="AM339" s="418">
        <v>0</v>
      </c>
      <c r="AN339" s="418">
        <v>0</v>
      </c>
      <c r="AO339" s="418">
        <v>3</v>
      </c>
      <c r="AP339" s="418">
        <v>0</v>
      </c>
      <c r="AQ339" s="418">
        <v>0</v>
      </c>
      <c r="AR339" s="418">
        <v>0</v>
      </c>
      <c r="AS339" s="418">
        <v>0</v>
      </c>
      <c r="AT339" s="418">
        <v>0</v>
      </c>
      <c r="AU339" s="418">
        <v>1</v>
      </c>
      <c r="AV339" s="418">
        <v>1</v>
      </c>
      <c r="AW339" s="418">
        <v>0</v>
      </c>
      <c r="AX339" s="419">
        <v>3</v>
      </c>
      <c r="AY339" s="417">
        <v>0</v>
      </c>
      <c r="AZ339" s="418">
        <v>0</v>
      </c>
      <c r="BA339" s="418">
        <v>0</v>
      </c>
      <c r="BB339" s="418">
        <v>0</v>
      </c>
      <c r="BC339" s="418">
        <v>0</v>
      </c>
      <c r="BD339" s="418">
        <v>0</v>
      </c>
      <c r="BE339" s="418">
        <v>0</v>
      </c>
      <c r="BF339" s="418">
        <v>0</v>
      </c>
      <c r="BG339" s="418">
        <v>0</v>
      </c>
      <c r="BH339" s="418">
        <v>0</v>
      </c>
      <c r="BI339" s="418">
        <v>0</v>
      </c>
      <c r="BJ339" s="418">
        <v>0</v>
      </c>
      <c r="BK339" s="418">
        <v>0</v>
      </c>
      <c r="BL339" s="418">
        <v>0</v>
      </c>
      <c r="BM339" s="418">
        <v>0</v>
      </c>
      <c r="BN339" s="419">
        <v>0</v>
      </c>
      <c r="BO339" s="417">
        <v>0</v>
      </c>
      <c r="BP339" s="418">
        <v>3</v>
      </c>
      <c r="BQ339" s="418">
        <v>0</v>
      </c>
      <c r="BR339" s="418">
        <v>3</v>
      </c>
      <c r="BS339" s="418">
        <v>3</v>
      </c>
      <c r="BT339" s="418">
        <v>3</v>
      </c>
      <c r="BU339" s="418">
        <v>3</v>
      </c>
      <c r="BV339" s="418">
        <v>0</v>
      </c>
      <c r="BW339" s="418">
        <v>0</v>
      </c>
      <c r="BX339" s="418">
        <v>0</v>
      </c>
      <c r="BY339" s="418">
        <v>0</v>
      </c>
      <c r="BZ339" s="418">
        <v>0</v>
      </c>
      <c r="CA339" s="418">
        <v>0</v>
      </c>
      <c r="CB339" s="418">
        <v>1</v>
      </c>
      <c r="CC339" s="418">
        <v>5</v>
      </c>
      <c r="CD339" s="419">
        <v>5</v>
      </c>
      <c r="CE339" s="417"/>
      <c r="CF339" s="418"/>
      <c r="CG339" s="418"/>
      <c r="CH339" s="418"/>
      <c r="CI339" s="418"/>
      <c r="CJ339" s="418"/>
      <c r="CK339" s="418"/>
      <c r="CL339" s="418"/>
      <c r="CM339" s="418"/>
      <c r="CN339" s="418"/>
      <c r="CO339" s="418"/>
      <c r="CP339" s="418"/>
      <c r="CQ339" s="418"/>
      <c r="CR339" s="418"/>
      <c r="CS339" s="418"/>
      <c r="CT339" s="419"/>
      <c r="CU339" s="54"/>
    </row>
    <row r="340" spans="1:99">
      <c r="B340" s="45" t="str">
        <f>$B$217&amp;""</f>
        <v>7mo with 0% mated</v>
      </c>
      <c r="C340" s="360">
        <f t="shared" si="155"/>
        <v>1</v>
      </c>
      <c r="D340" s="360">
        <f t="shared" si="156"/>
        <v>0</v>
      </c>
      <c r="E340" s="360">
        <f t="shared" si="157"/>
        <v>2</v>
      </c>
      <c r="F340" s="360">
        <f t="shared" si="158"/>
        <v>2</v>
      </c>
      <c r="G340" s="360">
        <f t="shared" si="159"/>
        <v>2</v>
      </c>
      <c r="H340" s="360">
        <f t="shared" si="160"/>
        <v>1</v>
      </c>
      <c r="I340" s="360">
        <f t="shared" si="161"/>
        <v>1</v>
      </c>
      <c r="J340" s="360">
        <f t="shared" si="162"/>
        <v>1</v>
      </c>
      <c r="K340" s="360">
        <f t="shared" si="163"/>
        <v>0</v>
      </c>
      <c r="L340" s="360">
        <f t="shared" si="164"/>
        <v>0</v>
      </c>
      <c r="M340" s="360">
        <f t="shared" si="165"/>
        <v>0</v>
      </c>
      <c r="N340" s="360">
        <f t="shared" si="166"/>
        <v>0</v>
      </c>
      <c r="O340" s="360">
        <f t="shared" si="167"/>
        <v>2</v>
      </c>
      <c r="P340" s="360">
        <f t="shared" si="168"/>
        <v>2</v>
      </c>
      <c r="Q340" s="360">
        <f t="shared" si="169"/>
        <v>2</v>
      </c>
      <c r="R340" s="375">
        <f t="shared" si="170"/>
        <v>2</v>
      </c>
      <c r="S340" s="417">
        <v>0</v>
      </c>
      <c r="T340" s="418">
        <v>4</v>
      </c>
      <c r="U340" s="418">
        <v>2</v>
      </c>
      <c r="V340" s="418">
        <v>1</v>
      </c>
      <c r="W340" s="418">
        <v>1</v>
      </c>
      <c r="X340" s="418">
        <v>4</v>
      </c>
      <c r="Y340" s="418">
        <v>4</v>
      </c>
      <c r="Z340" s="418">
        <v>3</v>
      </c>
      <c r="AA340" s="418">
        <v>0</v>
      </c>
      <c r="AB340" s="418">
        <v>0</v>
      </c>
      <c r="AC340" s="418">
        <v>0</v>
      </c>
      <c r="AD340" s="418">
        <v>0</v>
      </c>
      <c r="AE340" s="418">
        <v>2</v>
      </c>
      <c r="AF340" s="418">
        <v>2</v>
      </c>
      <c r="AG340" s="418">
        <v>2</v>
      </c>
      <c r="AH340" s="419">
        <v>2</v>
      </c>
      <c r="AI340" s="417">
        <v>1</v>
      </c>
      <c r="AJ340" s="418">
        <v>0</v>
      </c>
      <c r="AK340" s="418">
        <v>2</v>
      </c>
      <c r="AL340" s="418">
        <v>2</v>
      </c>
      <c r="AM340" s="418">
        <v>2</v>
      </c>
      <c r="AN340" s="418">
        <v>1</v>
      </c>
      <c r="AO340" s="418">
        <v>1</v>
      </c>
      <c r="AP340" s="418">
        <v>1</v>
      </c>
      <c r="AQ340" s="418">
        <v>0</v>
      </c>
      <c r="AR340" s="418">
        <v>0</v>
      </c>
      <c r="AS340" s="418">
        <v>0</v>
      </c>
      <c r="AT340" s="418">
        <v>0</v>
      </c>
      <c r="AU340" s="418">
        <v>2</v>
      </c>
      <c r="AV340" s="418">
        <v>2</v>
      </c>
      <c r="AW340" s="418">
        <v>2</v>
      </c>
      <c r="AX340" s="419">
        <v>2</v>
      </c>
      <c r="AY340" s="417">
        <v>0</v>
      </c>
      <c r="AZ340" s="418">
        <v>0</v>
      </c>
      <c r="BA340" s="418">
        <v>0</v>
      </c>
      <c r="BB340" s="418">
        <v>0</v>
      </c>
      <c r="BC340" s="418">
        <v>0</v>
      </c>
      <c r="BD340" s="418">
        <v>0</v>
      </c>
      <c r="BE340" s="418">
        <v>0</v>
      </c>
      <c r="BF340" s="418">
        <v>0</v>
      </c>
      <c r="BG340" s="418">
        <v>0</v>
      </c>
      <c r="BH340" s="418">
        <v>0</v>
      </c>
      <c r="BI340" s="418">
        <v>0</v>
      </c>
      <c r="BJ340" s="418">
        <v>0</v>
      </c>
      <c r="BK340" s="418">
        <v>0</v>
      </c>
      <c r="BL340" s="418">
        <v>0</v>
      </c>
      <c r="BM340" s="418">
        <v>0</v>
      </c>
      <c r="BN340" s="419">
        <v>0</v>
      </c>
      <c r="BO340" s="417">
        <v>2</v>
      </c>
      <c r="BP340" s="418">
        <v>1</v>
      </c>
      <c r="BQ340" s="418">
        <v>2</v>
      </c>
      <c r="BR340" s="418">
        <v>2</v>
      </c>
      <c r="BS340" s="418">
        <v>2</v>
      </c>
      <c r="BT340" s="418">
        <v>4</v>
      </c>
      <c r="BU340" s="418">
        <v>2</v>
      </c>
      <c r="BV340" s="418">
        <v>2</v>
      </c>
      <c r="BW340" s="418">
        <v>0</v>
      </c>
      <c r="BX340" s="418">
        <v>0</v>
      </c>
      <c r="BY340" s="418">
        <v>0</v>
      </c>
      <c r="BZ340" s="418">
        <v>0</v>
      </c>
      <c r="CA340" s="418">
        <v>2</v>
      </c>
      <c r="CB340" s="418">
        <v>2</v>
      </c>
      <c r="CC340" s="418">
        <v>2</v>
      </c>
      <c r="CD340" s="419">
        <v>2</v>
      </c>
      <c r="CE340" s="417"/>
      <c r="CF340" s="418"/>
      <c r="CG340" s="418"/>
      <c r="CH340" s="418"/>
      <c r="CI340" s="418"/>
      <c r="CJ340" s="418"/>
      <c r="CK340" s="418"/>
      <c r="CL340" s="418"/>
      <c r="CM340" s="418"/>
      <c r="CN340" s="418"/>
      <c r="CO340" s="418"/>
      <c r="CP340" s="418"/>
      <c r="CQ340" s="418"/>
      <c r="CR340" s="418"/>
      <c r="CS340" s="418"/>
      <c r="CT340" s="419"/>
      <c r="CU340" s="54"/>
    </row>
    <row r="341" spans="1:99">
      <c r="B341" s="45" t="s">
        <v>1550</v>
      </c>
      <c r="C341" s="360">
        <f t="shared" si="155"/>
        <v>0</v>
      </c>
      <c r="D341" s="360">
        <f t="shared" si="156"/>
        <v>0</v>
      </c>
      <c r="E341" s="360">
        <f t="shared" si="157"/>
        <v>0</v>
      </c>
      <c r="F341" s="360">
        <f t="shared" si="158"/>
        <v>0</v>
      </c>
      <c r="G341" s="360">
        <f t="shared" si="159"/>
        <v>0</v>
      </c>
      <c r="H341" s="360">
        <f t="shared" si="160"/>
        <v>0</v>
      </c>
      <c r="I341" s="360">
        <f t="shared" si="161"/>
        <v>0</v>
      </c>
      <c r="J341" s="360">
        <f t="shared" si="162"/>
        <v>0</v>
      </c>
      <c r="K341" s="360">
        <f t="shared" si="163"/>
        <v>0</v>
      </c>
      <c r="L341" s="360">
        <f t="shared" si="164"/>
        <v>0</v>
      </c>
      <c r="M341" s="360">
        <f t="shared" si="165"/>
        <v>0</v>
      </c>
      <c r="N341" s="360">
        <f t="shared" si="166"/>
        <v>0</v>
      </c>
      <c r="O341" s="360">
        <f t="shared" si="167"/>
        <v>0</v>
      </c>
      <c r="P341" s="360">
        <f t="shared" si="168"/>
        <v>0</v>
      </c>
      <c r="Q341" s="360">
        <f t="shared" si="169"/>
        <v>0</v>
      </c>
      <c r="R341" s="375">
        <f t="shared" si="170"/>
        <v>0</v>
      </c>
      <c r="S341" s="417"/>
      <c r="T341" s="418"/>
      <c r="U341" s="418"/>
      <c r="V341" s="418"/>
      <c r="W341" s="418"/>
      <c r="X341" s="418"/>
      <c r="Y341" s="418"/>
      <c r="Z341" s="418"/>
      <c r="AA341" s="418"/>
      <c r="AB341" s="418"/>
      <c r="AC341" s="418"/>
      <c r="AD341" s="418"/>
      <c r="AE341" s="418"/>
      <c r="AF341" s="418"/>
      <c r="AG341" s="418"/>
      <c r="AH341" s="419"/>
      <c r="AI341" s="417"/>
      <c r="AJ341" s="418"/>
      <c r="AK341" s="418"/>
      <c r="AL341" s="418"/>
      <c r="AM341" s="418"/>
      <c r="AN341" s="418"/>
      <c r="AO341" s="418"/>
      <c r="AP341" s="418"/>
      <c r="AQ341" s="418"/>
      <c r="AR341" s="418"/>
      <c r="AS341" s="418"/>
      <c r="AT341" s="418"/>
      <c r="AU341" s="418"/>
      <c r="AV341" s="418"/>
      <c r="AW341" s="418"/>
      <c r="AX341" s="419"/>
      <c r="AY341" s="417"/>
      <c r="AZ341" s="418"/>
      <c r="BA341" s="418"/>
      <c r="BB341" s="418"/>
      <c r="BC341" s="418"/>
      <c r="BD341" s="418"/>
      <c r="BE341" s="418"/>
      <c r="BF341" s="418"/>
      <c r="BG341" s="418"/>
      <c r="BH341" s="418"/>
      <c r="BI341" s="418"/>
      <c r="BJ341" s="418"/>
      <c r="BK341" s="418"/>
      <c r="BL341" s="418"/>
      <c r="BM341" s="418"/>
      <c r="BN341" s="419"/>
      <c r="BO341" s="417"/>
      <c r="BP341" s="418"/>
      <c r="BQ341" s="418"/>
      <c r="BR341" s="418"/>
      <c r="BS341" s="418"/>
      <c r="BT341" s="418"/>
      <c r="BU341" s="418"/>
      <c r="BV341" s="418"/>
      <c r="BW341" s="418"/>
      <c r="BX341" s="418"/>
      <c r="BY341" s="418"/>
      <c r="BZ341" s="418"/>
      <c r="CA341" s="418"/>
      <c r="CB341" s="418"/>
      <c r="CC341" s="418"/>
      <c r="CD341" s="419"/>
      <c r="CE341" s="417"/>
      <c r="CF341" s="418"/>
      <c r="CG341" s="418"/>
      <c r="CH341" s="418"/>
      <c r="CI341" s="418"/>
      <c r="CJ341" s="418"/>
      <c r="CK341" s="418"/>
      <c r="CL341" s="418"/>
      <c r="CM341" s="418"/>
      <c r="CN341" s="418"/>
      <c r="CO341" s="418"/>
      <c r="CP341" s="418"/>
      <c r="CQ341" s="418"/>
      <c r="CR341" s="418"/>
      <c r="CS341" s="418"/>
      <c r="CT341" s="419"/>
      <c r="CU341" s="54"/>
    </row>
    <row r="342" spans="1:99">
      <c r="B342" s="45" t="s">
        <v>1019</v>
      </c>
      <c r="C342" s="361">
        <f t="shared" si="155"/>
        <v>0</v>
      </c>
      <c r="D342" s="361">
        <f t="shared" si="156"/>
        <v>0</v>
      </c>
      <c r="E342" s="361">
        <f t="shared" si="157"/>
        <v>0</v>
      </c>
      <c r="F342" s="361">
        <f t="shared" si="158"/>
        <v>0</v>
      </c>
      <c r="G342" s="361">
        <f t="shared" si="159"/>
        <v>0</v>
      </c>
      <c r="H342" s="361">
        <f t="shared" si="160"/>
        <v>0</v>
      </c>
      <c r="I342" s="361">
        <f t="shared" si="161"/>
        <v>0</v>
      </c>
      <c r="J342" s="361">
        <f t="shared" si="162"/>
        <v>0</v>
      </c>
      <c r="K342" s="361">
        <f t="shared" si="163"/>
        <v>0</v>
      </c>
      <c r="L342" s="361">
        <f t="shared" si="164"/>
        <v>0</v>
      </c>
      <c r="M342" s="361">
        <f t="shared" si="165"/>
        <v>0</v>
      </c>
      <c r="N342" s="361">
        <f t="shared" si="166"/>
        <v>0</v>
      </c>
      <c r="O342" s="361">
        <f t="shared" si="167"/>
        <v>0</v>
      </c>
      <c r="P342" s="361">
        <f t="shared" si="168"/>
        <v>0</v>
      </c>
      <c r="Q342" s="361">
        <f t="shared" si="169"/>
        <v>0</v>
      </c>
      <c r="R342" s="376">
        <f t="shared" si="170"/>
        <v>0</v>
      </c>
      <c r="S342" s="437"/>
      <c r="T342" s="438"/>
      <c r="U342" s="438"/>
      <c r="V342" s="438"/>
      <c r="W342" s="438"/>
      <c r="X342" s="438"/>
      <c r="Y342" s="438"/>
      <c r="Z342" s="438"/>
      <c r="AA342" s="438"/>
      <c r="AB342" s="438"/>
      <c r="AC342" s="438"/>
      <c r="AD342" s="438"/>
      <c r="AE342" s="438"/>
      <c r="AF342" s="438"/>
      <c r="AG342" s="438"/>
      <c r="AH342" s="439"/>
      <c r="AI342" s="437"/>
      <c r="AJ342" s="438"/>
      <c r="AK342" s="438"/>
      <c r="AL342" s="438"/>
      <c r="AM342" s="438"/>
      <c r="AN342" s="438"/>
      <c r="AO342" s="438"/>
      <c r="AP342" s="438"/>
      <c r="AQ342" s="438"/>
      <c r="AR342" s="438"/>
      <c r="AS342" s="438"/>
      <c r="AT342" s="438"/>
      <c r="AU342" s="438"/>
      <c r="AV342" s="438"/>
      <c r="AW342" s="438"/>
      <c r="AX342" s="439"/>
      <c r="AY342" s="437"/>
      <c r="AZ342" s="438"/>
      <c r="BA342" s="438"/>
      <c r="BB342" s="438"/>
      <c r="BC342" s="438"/>
      <c r="BD342" s="438"/>
      <c r="BE342" s="438"/>
      <c r="BF342" s="438"/>
      <c r="BG342" s="438"/>
      <c r="BH342" s="438"/>
      <c r="BI342" s="438"/>
      <c r="BJ342" s="438"/>
      <c r="BK342" s="438"/>
      <c r="BL342" s="438"/>
      <c r="BM342" s="438"/>
      <c r="BN342" s="439"/>
      <c r="BO342" s="437"/>
      <c r="BP342" s="438"/>
      <c r="BQ342" s="438"/>
      <c r="BR342" s="438"/>
      <c r="BS342" s="438"/>
      <c r="BT342" s="438"/>
      <c r="BU342" s="438"/>
      <c r="BV342" s="438"/>
      <c r="BW342" s="438"/>
      <c r="BX342" s="438"/>
      <c r="BY342" s="438"/>
      <c r="BZ342" s="438"/>
      <c r="CA342" s="438"/>
      <c r="CB342" s="438"/>
      <c r="CC342" s="438"/>
      <c r="CD342" s="439"/>
      <c r="CE342" s="437"/>
      <c r="CF342" s="438"/>
      <c r="CG342" s="438"/>
      <c r="CH342" s="438"/>
      <c r="CI342" s="438"/>
      <c r="CJ342" s="438"/>
      <c r="CK342" s="438"/>
      <c r="CL342" s="438"/>
      <c r="CM342" s="438"/>
      <c r="CN342" s="438"/>
      <c r="CO342" s="438"/>
      <c r="CP342" s="438"/>
      <c r="CQ342" s="438"/>
      <c r="CR342" s="438"/>
      <c r="CS342" s="438"/>
      <c r="CT342" s="439"/>
      <c r="CU342" s="54"/>
    </row>
    <row r="343" spans="1:99" ht="24.75" outlineLevel="1">
      <c r="B343" s="44" t="str">
        <f>"Timing 3 - mid preg to Birth
"&amp;$B$212&amp;""</f>
        <v>Timing 3 - mid preg to Birth
Standard (7mo)</v>
      </c>
      <c r="C343" s="358">
        <f t="shared" si="155"/>
        <v>0</v>
      </c>
      <c r="D343" s="358">
        <f t="shared" si="156"/>
        <v>0</v>
      </c>
      <c r="E343" s="358">
        <f t="shared" si="157"/>
        <v>0</v>
      </c>
      <c r="F343" s="358">
        <f t="shared" si="158"/>
        <v>0</v>
      </c>
      <c r="G343" s="358">
        <f t="shared" si="159"/>
        <v>0</v>
      </c>
      <c r="H343" s="358">
        <f t="shared" si="160"/>
        <v>0</v>
      </c>
      <c r="I343" s="358">
        <f t="shared" si="161"/>
        <v>0</v>
      </c>
      <c r="J343" s="358">
        <f t="shared" si="162"/>
        <v>0</v>
      </c>
      <c r="K343" s="358">
        <f t="shared" si="163"/>
        <v>0</v>
      </c>
      <c r="L343" s="358">
        <f t="shared" si="164"/>
        <v>0</v>
      </c>
      <c r="M343" s="358">
        <f t="shared" si="165"/>
        <v>0</v>
      </c>
      <c r="N343" s="358">
        <f t="shared" si="166"/>
        <v>0</v>
      </c>
      <c r="O343" s="358">
        <f t="shared" si="167"/>
        <v>0</v>
      </c>
      <c r="P343" s="358">
        <f t="shared" si="168"/>
        <v>0</v>
      </c>
      <c r="Q343" s="358">
        <f t="shared" si="169"/>
        <v>0</v>
      </c>
      <c r="R343" s="374">
        <f t="shared" si="170"/>
        <v>0</v>
      </c>
      <c r="S343" s="384"/>
      <c r="T343" s="281"/>
      <c r="U343" s="281"/>
      <c r="V343" s="281"/>
      <c r="W343" s="281"/>
      <c r="X343" s="281"/>
      <c r="Y343" s="281"/>
      <c r="Z343" s="281"/>
      <c r="AA343" s="281"/>
      <c r="AB343" s="281"/>
      <c r="AC343" s="281"/>
      <c r="AD343" s="281"/>
      <c r="AE343" s="281"/>
      <c r="AF343" s="281"/>
      <c r="AG343" s="281"/>
      <c r="AH343" s="396"/>
      <c r="AI343" s="384"/>
      <c r="AJ343" s="281"/>
      <c r="AK343" s="281"/>
      <c r="AL343" s="281"/>
      <c r="AM343" s="281"/>
      <c r="AN343" s="281"/>
      <c r="AO343" s="281"/>
      <c r="AP343" s="281"/>
      <c r="AQ343" s="281"/>
      <c r="AR343" s="281"/>
      <c r="AS343" s="281"/>
      <c r="AT343" s="281"/>
      <c r="AU343" s="281"/>
      <c r="AV343" s="281"/>
      <c r="AW343" s="281"/>
      <c r="AX343" s="396"/>
      <c r="AY343" s="384"/>
      <c r="AZ343" s="281"/>
      <c r="BA343" s="281"/>
      <c r="BB343" s="281"/>
      <c r="BC343" s="281"/>
      <c r="BD343" s="281"/>
      <c r="BE343" s="281"/>
      <c r="BF343" s="281"/>
      <c r="BG343" s="281"/>
      <c r="BH343" s="281"/>
      <c r="BI343" s="281"/>
      <c r="BJ343" s="281"/>
      <c r="BK343" s="281"/>
      <c r="BL343" s="281"/>
      <c r="BM343" s="281"/>
      <c r="BN343" s="396"/>
      <c r="BO343" s="384"/>
      <c r="BP343" s="281"/>
      <c r="BQ343" s="281"/>
      <c r="BR343" s="281"/>
      <c r="BS343" s="281"/>
      <c r="BT343" s="281"/>
      <c r="BU343" s="281"/>
      <c r="BV343" s="281"/>
      <c r="BW343" s="281"/>
      <c r="BX343" s="281"/>
      <c r="BY343" s="281"/>
      <c r="BZ343" s="281"/>
      <c r="CA343" s="281"/>
      <c r="CB343" s="281"/>
      <c r="CC343" s="281"/>
      <c r="CD343" s="396"/>
      <c r="CE343" s="384"/>
      <c r="CF343" s="281"/>
      <c r="CG343" s="281"/>
      <c r="CH343" s="281"/>
      <c r="CI343" s="281"/>
      <c r="CJ343" s="281"/>
      <c r="CK343" s="281"/>
      <c r="CL343" s="281"/>
      <c r="CM343" s="281"/>
      <c r="CN343" s="281"/>
      <c r="CO343" s="281"/>
      <c r="CP343" s="281"/>
      <c r="CQ343" s="281"/>
      <c r="CR343" s="281"/>
      <c r="CS343" s="281"/>
      <c r="CT343" s="396"/>
      <c r="CU343" s="359" t="s">
        <v>1294</v>
      </c>
    </row>
    <row r="344" spans="1:99" outlineLevel="1">
      <c r="B344" s="45" t="str">
        <f>$B$213&amp;""</f>
        <v>Early</v>
      </c>
      <c r="C344" s="360">
        <f t="shared" si="155"/>
        <v>0</v>
      </c>
      <c r="D344" s="360">
        <f t="shared" si="156"/>
        <v>0</v>
      </c>
      <c r="E344" s="360">
        <f t="shared" si="157"/>
        <v>0</v>
      </c>
      <c r="F344" s="360">
        <f t="shared" si="158"/>
        <v>0</v>
      </c>
      <c r="G344" s="360">
        <f t="shared" si="159"/>
        <v>0</v>
      </c>
      <c r="H344" s="360">
        <f t="shared" si="160"/>
        <v>0</v>
      </c>
      <c r="I344" s="360">
        <f t="shared" si="161"/>
        <v>0</v>
      </c>
      <c r="J344" s="360">
        <f t="shared" si="162"/>
        <v>0</v>
      </c>
      <c r="K344" s="360">
        <f t="shared" si="163"/>
        <v>0</v>
      </c>
      <c r="L344" s="360">
        <f t="shared" si="164"/>
        <v>0</v>
      </c>
      <c r="M344" s="360">
        <f t="shared" si="165"/>
        <v>0</v>
      </c>
      <c r="N344" s="360">
        <f t="shared" si="166"/>
        <v>0</v>
      </c>
      <c r="O344" s="360">
        <f t="shared" si="167"/>
        <v>0</v>
      </c>
      <c r="P344" s="360">
        <f t="shared" si="168"/>
        <v>0</v>
      </c>
      <c r="Q344" s="360">
        <f t="shared" si="169"/>
        <v>0</v>
      </c>
      <c r="R344" s="375">
        <f t="shared" si="170"/>
        <v>0</v>
      </c>
      <c r="S344" s="385"/>
      <c r="T344" s="386"/>
      <c r="U344" s="386"/>
      <c r="V344" s="386"/>
      <c r="W344" s="386"/>
      <c r="X344" s="386"/>
      <c r="Y344" s="386"/>
      <c r="Z344" s="386"/>
      <c r="AA344" s="386"/>
      <c r="AB344" s="386"/>
      <c r="AC344" s="386"/>
      <c r="AD344" s="386"/>
      <c r="AE344" s="386"/>
      <c r="AF344" s="386"/>
      <c r="AG344" s="386"/>
      <c r="AH344" s="397"/>
      <c r="AI344" s="385"/>
      <c r="AJ344" s="386"/>
      <c r="AK344" s="386"/>
      <c r="AL344" s="386"/>
      <c r="AM344" s="386"/>
      <c r="AN344" s="386"/>
      <c r="AO344" s="386"/>
      <c r="AP344" s="386"/>
      <c r="AQ344" s="386"/>
      <c r="AR344" s="386"/>
      <c r="AS344" s="386"/>
      <c r="AT344" s="386"/>
      <c r="AU344" s="386"/>
      <c r="AV344" s="386"/>
      <c r="AW344" s="386"/>
      <c r="AX344" s="397"/>
      <c r="AY344" s="385"/>
      <c r="AZ344" s="386"/>
      <c r="BA344" s="386"/>
      <c r="BB344" s="386"/>
      <c r="BC344" s="386"/>
      <c r="BD344" s="386"/>
      <c r="BE344" s="386"/>
      <c r="BF344" s="386"/>
      <c r="BG344" s="386"/>
      <c r="BH344" s="386"/>
      <c r="BI344" s="386"/>
      <c r="BJ344" s="386"/>
      <c r="BK344" s="386"/>
      <c r="BL344" s="386"/>
      <c r="BM344" s="386"/>
      <c r="BN344" s="397"/>
      <c r="BO344" s="385"/>
      <c r="BP344" s="386"/>
      <c r="BQ344" s="386"/>
      <c r="BR344" s="386"/>
      <c r="BS344" s="386"/>
      <c r="BT344" s="386"/>
      <c r="BU344" s="386"/>
      <c r="BV344" s="386"/>
      <c r="BW344" s="386"/>
      <c r="BX344" s="386"/>
      <c r="BY344" s="386"/>
      <c r="BZ344" s="386"/>
      <c r="CA344" s="386"/>
      <c r="CB344" s="386"/>
      <c r="CC344" s="386"/>
      <c r="CD344" s="397"/>
      <c r="CE344" s="385"/>
      <c r="CF344" s="386"/>
      <c r="CG344" s="386"/>
      <c r="CH344" s="386"/>
      <c r="CI344" s="386"/>
      <c r="CJ344" s="386"/>
      <c r="CK344" s="386"/>
      <c r="CL344" s="386"/>
      <c r="CM344" s="386"/>
      <c r="CN344" s="386"/>
      <c r="CO344" s="386"/>
      <c r="CP344" s="386"/>
      <c r="CQ344" s="386"/>
      <c r="CR344" s="386"/>
      <c r="CS344" s="386"/>
      <c r="CT344" s="397"/>
      <c r="CU344" s="54"/>
    </row>
    <row r="345" spans="1:99" outlineLevel="1">
      <c r="B345" s="45" t="str">
        <f>$B$214&amp;""</f>
        <v>Middle</v>
      </c>
      <c r="C345" s="360">
        <f t="shared" si="155"/>
        <v>0</v>
      </c>
      <c r="D345" s="360">
        <f t="shared" si="156"/>
        <v>0</v>
      </c>
      <c r="E345" s="360">
        <f t="shared" si="157"/>
        <v>0</v>
      </c>
      <c r="F345" s="360">
        <f t="shared" si="158"/>
        <v>0</v>
      </c>
      <c r="G345" s="360">
        <f t="shared" si="159"/>
        <v>0</v>
      </c>
      <c r="H345" s="360">
        <f t="shared" si="160"/>
        <v>0</v>
      </c>
      <c r="I345" s="360">
        <f t="shared" si="161"/>
        <v>0</v>
      </c>
      <c r="J345" s="360">
        <f t="shared" si="162"/>
        <v>0</v>
      </c>
      <c r="K345" s="360">
        <f t="shared" si="163"/>
        <v>0</v>
      </c>
      <c r="L345" s="360">
        <f t="shared" si="164"/>
        <v>0</v>
      </c>
      <c r="M345" s="360">
        <f t="shared" si="165"/>
        <v>0</v>
      </c>
      <c r="N345" s="360">
        <f t="shared" si="166"/>
        <v>0</v>
      </c>
      <c r="O345" s="360">
        <f t="shared" si="167"/>
        <v>0</v>
      </c>
      <c r="P345" s="360">
        <f t="shared" si="168"/>
        <v>0</v>
      </c>
      <c r="Q345" s="360">
        <f t="shared" si="169"/>
        <v>0</v>
      </c>
      <c r="R345" s="375">
        <f t="shared" si="170"/>
        <v>0</v>
      </c>
      <c r="S345" s="385"/>
      <c r="T345" s="386"/>
      <c r="U345" s="386"/>
      <c r="V345" s="386"/>
      <c r="W345" s="386"/>
      <c r="X345" s="386"/>
      <c r="Y345" s="386"/>
      <c r="Z345" s="386"/>
      <c r="AA345" s="386"/>
      <c r="AB345" s="386"/>
      <c r="AC345" s="386"/>
      <c r="AD345" s="386"/>
      <c r="AE345" s="386"/>
      <c r="AF345" s="386"/>
      <c r="AG345" s="386"/>
      <c r="AH345" s="397"/>
      <c r="AI345" s="385"/>
      <c r="AJ345" s="386"/>
      <c r="AK345" s="386"/>
      <c r="AL345" s="386"/>
      <c r="AM345" s="386"/>
      <c r="AN345" s="386"/>
      <c r="AO345" s="386"/>
      <c r="AP345" s="386"/>
      <c r="AQ345" s="386"/>
      <c r="AR345" s="386"/>
      <c r="AS345" s="386"/>
      <c r="AT345" s="386"/>
      <c r="AU345" s="386"/>
      <c r="AV345" s="386"/>
      <c r="AW345" s="386"/>
      <c r="AX345" s="397"/>
      <c r="AY345" s="385"/>
      <c r="AZ345" s="386"/>
      <c r="BA345" s="386"/>
      <c r="BB345" s="386"/>
      <c r="BC345" s="386"/>
      <c r="BD345" s="386"/>
      <c r="BE345" s="386"/>
      <c r="BF345" s="386"/>
      <c r="BG345" s="386"/>
      <c r="BH345" s="386"/>
      <c r="BI345" s="386"/>
      <c r="BJ345" s="386"/>
      <c r="BK345" s="386"/>
      <c r="BL345" s="386"/>
      <c r="BM345" s="386"/>
      <c r="BN345" s="397"/>
      <c r="BO345" s="385"/>
      <c r="BP345" s="386"/>
      <c r="BQ345" s="386"/>
      <c r="BR345" s="386"/>
      <c r="BS345" s="386"/>
      <c r="BT345" s="386"/>
      <c r="BU345" s="386"/>
      <c r="BV345" s="386"/>
      <c r="BW345" s="386"/>
      <c r="BX345" s="386"/>
      <c r="BY345" s="386"/>
      <c r="BZ345" s="386"/>
      <c r="CA345" s="386"/>
      <c r="CB345" s="386"/>
      <c r="CC345" s="386"/>
      <c r="CD345" s="397"/>
      <c r="CE345" s="385"/>
      <c r="CF345" s="386"/>
      <c r="CG345" s="386"/>
      <c r="CH345" s="386"/>
      <c r="CI345" s="386"/>
      <c r="CJ345" s="386"/>
      <c r="CK345" s="386"/>
      <c r="CL345" s="386"/>
      <c r="CM345" s="386"/>
      <c r="CN345" s="386"/>
      <c r="CO345" s="386"/>
      <c r="CP345" s="386"/>
      <c r="CQ345" s="386"/>
      <c r="CR345" s="386"/>
      <c r="CS345" s="386"/>
      <c r="CT345" s="397"/>
      <c r="CU345" s="54"/>
    </row>
    <row r="346" spans="1:99" outlineLevel="1">
      <c r="B346" s="45" t="str">
        <f>$B$215&amp;""</f>
        <v>Late</v>
      </c>
      <c r="C346" s="360">
        <f t="shared" si="155"/>
        <v>0</v>
      </c>
      <c r="D346" s="360">
        <f t="shared" si="156"/>
        <v>0</v>
      </c>
      <c r="E346" s="360">
        <f t="shared" si="157"/>
        <v>0</v>
      </c>
      <c r="F346" s="360">
        <f t="shared" si="158"/>
        <v>0</v>
      </c>
      <c r="G346" s="360">
        <f t="shared" si="159"/>
        <v>0</v>
      </c>
      <c r="H346" s="360">
        <f t="shared" si="160"/>
        <v>0</v>
      </c>
      <c r="I346" s="360">
        <f t="shared" si="161"/>
        <v>0</v>
      </c>
      <c r="J346" s="360">
        <f t="shared" si="162"/>
        <v>0</v>
      </c>
      <c r="K346" s="360">
        <f t="shared" si="163"/>
        <v>0</v>
      </c>
      <c r="L346" s="360">
        <f t="shared" si="164"/>
        <v>0</v>
      </c>
      <c r="M346" s="360">
        <f t="shared" si="165"/>
        <v>0</v>
      </c>
      <c r="N346" s="360">
        <f t="shared" si="166"/>
        <v>0</v>
      </c>
      <c r="O346" s="360">
        <f t="shared" si="167"/>
        <v>0</v>
      </c>
      <c r="P346" s="360">
        <f t="shared" si="168"/>
        <v>0</v>
      </c>
      <c r="Q346" s="360">
        <f t="shared" si="169"/>
        <v>0</v>
      </c>
      <c r="R346" s="375">
        <f t="shared" si="170"/>
        <v>0</v>
      </c>
      <c r="S346" s="385"/>
      <c r="T346" s="386"/>
      <c r="U346" s="386"/>
      <c r="V346" s="386"/>
      <c r="W346" s="386"/>
      <c r="X346" s="386"/>
      <c r="Y346" s="386"/>
      <c r="Z346" s="386"/>
      <c r="AA346" s="386"/>
      <c r="AB346" s="386"/>
      <c r="AC346" s="386"/>
      <c r="AD346" s="386"/>
      <c r="AE346" s="386"/>
      <c r="AF346" s="386"/>
      <c r="AG346" s="386"/>
      <c r="AH346" s="397"/>
      <c r="AI346" s="385"/>
      <c r="AJ346" s="386"/>
      <c r="AK346" s="386"/>
      <c r="AL346" s="386"/>
      <c r="AM346" s="386"/>
      <c r="AN346" s="386"/>
      <c r="AO346" s="386"/>
      <c r="AP346" s="386"/>
      <c r="AQ346" s="386"/>
      <c r="AR346" s="386"/>
      <c r="AS346" s="386"/>
      <c r="AT346" s="386"/>
      <c r="AU346" s="386"/>
      <c r="AV346" s="386"/>
      <c r="AW346" s="386"/>
      <c r="AX346" s="397"/>
      <c r="AY346" s="385"/>
      <c r="AZ346" s="386"/>
      <c r="BA346" s="386"/>
      <c r="BB346" s="386"/>
      <c r="BC346" s="386"/>
      <c r="BD346" s="386"/>
      <c r="BE346" s="386"/>
      <c r="BF346" s="386"/>
      <c r="BG346" s="386"/>
      <c r="BH346" s="386"/>
      <c r="BI346" s="386"/>
      <c r="BJ346" s="386"/>
      <c r="BK346" s="386"/>
      <c r="BL346" s="386"/>
      <c r="BM346" s="386"/>
      <c r="BN346" s="397"/>
      <c r="BO346" s="385"/>
      <c r="BP346" s="386"/>
      <c r="BQ346" s="386"/>
      <c r="BR346" s="386"/>
      <c r="BS346" s="386"/>
      <c r="BT346" s="386"/>
      <c r="BU346" s="386"/>
      <c r="BV346" s="386"/>
      <c r="BW346" s="386"/>
      <c r="BX346" s="386"/>
      <c r="BY346" s="386"/>
      <c r="BZ346" s="386"/>
      <c r="CA346" s="386"/>
      <c r="CB346" s="386"/>
      <c r="CC346" s="386"/>
      <c r="CD346" s="397"/>
      <c r="CE346" s="385"/>
      <c r="CF346" s="386"/>
      <c r="CG346" s="386"/>
      <c r="CH346" s="386"/>
      <c r="CI346" s="386"/>
      <c r="CJ346" s="386"/>
      <c r="CK346" s="386"/>
      <c r="CL346" s="386"/>
      <c r="CM346" s="386"/>
      <c r="CN346" s="386"/>
      <c r="CO346" s="386"/>
      <c r="CP346" s="386"/>
      <c r="CQ346" s="386"/>
      <c r="CR346" s="386"/>
      <c r="CS346" s="386"/>
      <c r="CT346" s="397"/>
      <c r="CU346" s="54"/>
    </row>
    <row r="347" spans="1:99" outlineLevel="1">
      <c r="B347" s="45" t="s">
        <v>900</v>
      </c>
      <c r="C347" s="360">
        <f t="shared" si="155"/>
        <v>0</v>
      </c>
      <c r="D347" s="360">
        <f t="shared" si="156"/>
        <v>0</v>
      </c>
      <c r="E347" s="360">
        <f t="shared" si="157"/>
        <v>0</v>
      </c>
      <c r="F347" s="360">
        <f t="shared" si="158"/>
        <v>0</v>
      </c>
      <c r="G347" s="360">
        <f t="shared" si="159"/>
        <v>0</v>
      </c>
      <c r="H347" s="360">
        <f t="shared" si="160"/>
        <v>0</v>
      </c>
      <c r="I347" s="360">
        <f t="shared" si="161"/>
        <v>0</v>
      </c>
      <c r="J347" s="360">
        <f t="shared" si="162"/>
        <v>0</v>
      </c>
      <c r="K347" s="360">
        <f t="shared" si="163"/>
        <v>0</v>
      </c>
      <c r="L347" s="360">
        <f t="shared" si="164"/>
        <v>0</v>
      </c>
      <c r="M347" s="360">
        <f t="shared" si="165"/>
        <v>0</v>
      </c>
      <c r="N347" s="360">
        <f t="shared" si="166"/>
        <v>0</v>
      </c>
      <c r="O347" s="360">
        <f t="shared" si="167"/>
        <v>0</v>
      </c>
      <c r="P347" s="360">
        <f t="shared" si="168"/>
        <v>0</v>
      </c>
      <c r="Q347" s="360">
        <f t="shared" si="169"/>
        <v>0</v>
      </c>
      <c r="R347" s="375">
        <f t="shared" si="170"/>
        <v>0</v>
      </c>
      <c r="S347" s="417"/>
      <c r="T347" s="418"/>
      <c r="U347" s="418"/>
      <c r="V347" s="418"/>
      <c r="W347" s="418"/>
      <c r="X347" s="418"/>
      <c r="Y347" s="418"/>
      <c r="Z347" s="418"/>
      <c r="AA347" s="418"/>
      <c r="AB347" s="418"/>
      <c r="AC347" s="418"/>
      <c r="AD347" s="418"/>
      <c r="AE347" s="418"/>
      <c r="AF347" s="418"/>
      <c r="AG347" s="418"/>
      <c r="AH347" s="419"/>
      <c r="AI347" s="417"/>
      <c r="AJ347" s="418"/>
      <c r="AK347" s="418"/>
      <c r="AL347" s="418"/>
      <c r="AM347" s="418"/>
      <c r="AN347" s="418"/>
      <c r="AO347" s="418"/>
      <c r="AP347" s="418"/>
      <c r="AQ347" s="418"/>
      <c r="AR347" s="418"/>
      <c r="AS347" s="418"/>
      <c r="AT347" s="418"/>
      <c r="AU347" s="418"/>
      <c r="AV347" s="418"/>
      <c r="AW347" s="418"/>
      <c r="AX347" s="419"/>
      <c r="AY347" s="417"/>
      <c r="AZ347" s="418"/>
      <c r="BA347" s="418"/>
      <c r="BB347" s="418"/>
      <c r="BC347" s="418"/>
      <c r="BD347" s="418"/>
      <c r="BE347" s="418"/>
      <c r="BF347" s="418"/>
      <c r="BG347" s="418"/>
      <c r="BH347" s="418"/>
      <c r="BI347" s="418"/>
      <c r="BJ347" s="418"/>
      <c r="BK347" s="418"/>
      <c r="BL347" s="418"/>
      <c r="BM347" s="418"/>
      <c r="BN347" s="419"/>
      <c r="BO347" s="417"/>
      <c r="BP347" s="418"/>
      <c r="BQ347" s="418"/>
      <c r="BR347" s="418"/>
      <c r="BS347" s="418"/>
      <c r="BT347" s="418"/>
      <c r="BU347" s="418"/>
      <c r="BV347" s="418"/>
      <c r="BW347" s="418"/>
      <c r="BX347" s="418"/>
      <c r="BY347" s="418"/>
      <c r="BZ347" s="418"/>
      <c r="CA347" s="418"/>
      <c r="CB347" s="418"/>
      <c r="CC347" s="418"/>
      <c r="CD347" s="419"/>
      <c r="CE347" s="417"/>
      <c r="CF347" s="418"/>
      <c r="CG347" s="418"/>
      <c r="CH347" s="418"/>
      <c r="CI347" s="418"/>
      <c r="CJ347" s="418"/>
      <c r="CK347" s="418"/>
      <c r="CL347" s="418"/>
      <c r="CM347" s="418"/>
      <c r="CN347" s="418"/>
      <c r="CO347" s="418"/>
      <c r="CP347" s="418"/>
      <c r="CQ347" s="418"/>
      <c r="CR347" s="418"/>
      <c r="CS347" s="418"/>
      <c r="CT347" s="419"/>
      <c r="CU347" s="54"/>
    </row>
    <row r="348" spans="1:99" outlineLevel="1">
      <c r="B348" s="45" t="str">
        <f>$B$217&amp;""</f>
        <v>7mo with 0% mated</v>
      </c>
      <c r="C348" s="360">
        <f t="shared" si="155"/>
        <v>0</v>
      </c>
      <c r="D348" s="360">
        <f t="shared" si="156"/>
        <v>0</v>
      </c>
      <c r="E348" s="360">
        <f t="shared" si="157"/>
        <v>0</v>
      </c>
      <c r="F348" s="360">
        <f t="shared" si="158"/>
        <v>0</v>
      </c>
      <c r="G348" s="360">
        <f t="shared" si="159"/>
        <v>0</v>
      </c>
      <c r="H348" s="360">
        <f t="shared" si="160"/>
        <v>0</v>
      </c>
      <c r="I348" s="360">
        <f t="shared" si="161"/>
        <v>0</v>
      </c>
      <c r="J348" s="360">
        <f t="shared" si="162"/>
        <v>0</v>
      </c>
      <c r="K348" s="360">
        <f t="shared" si="163"/>
        <v>0</v>
      </c>
      <c r="L348" s="360">
        <f t="shared" si="164"/>
        <v>0</v>
      </c>
      <c r="M348" s="360">
        <f t="shared" si="165"/>
        <v>0</v>
      </c>
      <c r="N348" s="360">
        <f t="shared" si="166"/>
        <v>0</v>
      </c>
      <c r="O348" s="360">
        <f t="shared" si="167"/>
        <v>0</v>
      </c>
      <c r="P348" s="360">
        <f t="shared" si="168"/>
        <v>0</v>
      </c>
      <c r="Q348" s="360">
        <f t="shared" si="169"/>
        <v>0</v>
      </c>
      <c r="R348" s="375">
        <f t="shared" si="170"/>
        <v>0</v>
      </c>
      <c r="S348" s="417"/>
      <c r="T348" s="418"/>
      <c r="U348" s="418"/>
      <c r="V348" s="418"/>
      <c r="W348" s="418"/>
      <c r="X348" s="418"/>
      <c r="Y348" s="418"/>
      <c r="Z348" s="418"/>
      <c r="AA348" s="418"/>
      <c r="AB348" s="418"/>
      <c r="AC348" s="418"/>
      <c r="AD348" s="418"/>
      <c r="AE348" s="418"/>
      <c r="AF348" s="418"/>
      <c r="AG348" s="418"/>
      <c r="AH348" s="419"/>
      <c r="AI348" s="417"/>
      <c r="AJ348" s="418"/>
      <c r="AK348" s="418"/>
      <c r="AL348" s="418"/>
      <c r="AM348" s="418"/>
      <c r="AN348" s="418"/>
      <c r="AO348" s="418"/>
      <c r="AP348" s="418"/>
      <c r="AQ348" s="418"/>
      <c r="AR348" s="418"/>
      <c r="AS348" s="418"/>
      <c r="AT348" s="418"/>
      <c r="AU348" s="418"/>
      <c r="AV348" s="418"/>
      <c r="AW348" s="418"/>
      <c r="AX348" s="419"/>
      <c r="AY348" s="417"/>
      <c r="AZ348" s="418"/>
      <c r="BA348" s="418"/>
      <c r="BB348" s="418"/>
      <c r="BC348" s="418"/>
      <c r="BD348" s="418"/>
      <c r="BE348" s="418"/>
      <c r="BF348" s="418"/>
      <c r="BG348" s="418"/>
      <c r="BH348" s="418"/>
      <c r="BI348" s="418"/>
      <c r="BJ348" s="418"/>
      <c r="BK348" s="418"/>
      <c r="BL348" s="418"/>
      <c r="BM348" s="418"/>
      <c r="BN348" s="419"/>
      <c r="BO348" s="417"/>
      <c r="BP348" s="418"/>
      <c r="BQ348" s="418"/>
      <c r="BR348" s="418"/>
      <c r="BS348" s="418"/>
      <c r="BT348" s="418"/>
      <c r="BU348" s="418"/>
      <c r="BV348" s="418"/>
      <c r="BW348" s="418"/>
      <c r="BX348" s="418"/>
      <c r="BY348" s="418"/>
      <c r="BZ348" s="418"/>
      <c r="CA348" s="418"/>
      <c r="CB348" s="418"/>
      <c r="CC348" s="418"/>
      <c r="CD348" s="419"/>
      <c r="CE348" s="417"/>
      <c r="CF348" s="418"/>
      <c r="CG348" s="418"/>
      <c r="CH348" s="418"/>
      <c r="CI348" s="418"/>
      <c r="CJ348" s="418"/>
      <c r="CK348" s="418"/>
      <c r="CL348" s="418"/>
      <c r="CM348" s="418"/>
      <c r="CN348" s="418"/>
      <c r="CO348" s="418"/>
      <c r="CP348" s="418"/>
      <c r="CQ348" s="418"/>
      <c r="CR348" s="418"/>
      <c r="CS348" s="418"/>
      <c r="CT348" s="419"/>
      <c r="CU348" s="54"/>
    </row>
    <row r="349" spans="1:99" outlineLevel="1">
      <c r="B349" s="45" t="s">
        <v>1550</v>
      </c>
      <c r="C349" s="360">
        <f t="shared" si="155"/>
        <v>0</v>
      </c>
      <c r="D349" s="360">
        <f t="shared" si="156"/>
        <v>0</v>
      </c>
      <c r="E349" s="360">
        <f t="shared" si="157"/>
        <v>0</v>
      </c>
      <c r="F349" s="360">
        <f t="shared" si="158"/>
        <v>0</v>
      </c>
      <c r="G349" s="360">
        <f t="shared" si="159"/>
        <v>0</v>
      </c>
      <c r="H349" s="360">
        <f t="shared" si="160"/>
        <v>0</v>
      </c>
      <c r="I349" s="360">
        <f t="shared" si="161"/>
        <v>0</v>
      </c>
      <c r="J349" s="360">
        <f t="shared" si="162"/>
        <v>0</v>
      </c>
      <c r="K349" s="360">
        <f t="shared" si="163"/>
        <v>0</v>
      </c>
      <c r="L349" s="360">
        <f t="shared" si="164"/>
        <v>0</v>
      </c>
      <c r="M349" s="360">
        <f t="shared" si="165"/>
        <v>0</v>
      </c>
      <c r="N349" s="360">
        <f t="shared" si="166"/>
        <v>0</v>
      </c>
      <c r="O349" s="360">
        <f t="shared" si="167"/>
        <v>0</v>
      </c>
      <c r="P349" s="360">
        <f t="shared" si="168"/>
        <v>0</v>
      </c>
      <c r="Q349" s="360">
        <f t="shared" si="169"/>
        <v>0</v>
      </c>
      <c r="R349" s="375">
        <f t="shared" si="170"/>
        <v>0</v>
      </c>
      <c r="S349" s="417"/>
      <c r="T349" s="418"/>
      <c r="U349" s="418"/>
      <c r="V349" s="418"/>
      <c r="W349" s="418"/>
      <c r="X349" s="418"/>
      <c r="Y349" s="418"/>
      <c r="Z349" s="418"/>
      <c r="AA349" s="418"/>
      <c r="AB349" s="418"/>
      <c r="AC349" s="418"/>
      <c r="AD349" s="418"/>
      <c r="AE349" s="418"/>
      <c r="AF349" s="418"/>
      <c r="AG349" s="418"/>
      <c r="AH349" s="419"/>
      <c r="AI349" s="417"/>
      <c r="AJ349" s="418"/>
      <c r="AK349" s="418"/>
      <c r="AL349" s="418"/>
      <c r="AM349" s="418"/>
      <c r="AN349" s="418"/>
      <c r="AO349" s="418"/>
      <c r="AP349" s="418"/>
      <c r="AQ349" s="418"/>
      <c r="AR349" s="418"/>
      <c r="AS349" s="418"/>
      <c r="AT349" s="418"/>
      <c r="AU349" s="418"/>
      <c r="AV349" s="418"/>
      <c r="AW349" s="418"/>
      <c r="AX349" s="419"/>
      <c r="AY349" s="417"/>
      <c r="AZ349" s="418"/>
      <c r="BA349" s="418"/>
      <c r="BB349" s="418"/>
      <c r="BC349" s="418"/>
      <c r="BD349" s="418"/>
      <c r="BE349" s="418"/>
      <c r="BF349" s="418"/>
      <c r="BG349" s="418"/>
      <c r="BH349" s="418"/>
      <c r="BI349" s="418"/>
      <c r="BJ349" s="418"/>
      <c r="BK349" s="418"/>
      <c r="BL349" s="418"/>
      <c r="BM349" s="418"/>
      <c r="BN349" s="419"/>
      <c r="BO349" s="417"/>
      <c r="BP349" s="418"/>
      <c r="BQ349" s="418"/>
      <c r="BR349" s="418"/>
      <c r="BS349" s="418"/>
      <c r="BT349" s="418"/>
      <c r="BU349" s="418"/>
      <c r="BV349" s="418"/>
      <c r="BW349" s="418"/>
      <c r="BX349" s="418"/>
      <c r="BY349" s="418"/>
      <c r="BZ349" s="418"/>
      <c r="CA349" s="418"/>
      <c r="CB349" s="418"/>
      <c r="CC349" s="418"/>
      <c r="CD349" s="419"/>
      <c r="CE349" s="417"/>
      <c r="CF349" s="418"/>
      <c r="CG349" s="418"/>
      <c r="CH349" s="418"/>
      <c r="CI349" s="418"/>
      <c r="CJ349" s="418"/>
      <c r="CK349" s="418"/>
      <c r="CL349" s="418"/>
      <c r="CM349" s="418"/>
      <c r="CN349" s="418"/>
      <c r="CO349" s="418"/>
      <c r="CP349" s="418"/>
      <c r="CQ349" s="418"/>
      <c r="CR349" s="418"/>
      <c r="CS349" s="418"/>
      <c r="CT349" s="419"/>
      <c r="CU349" s="54"/>
    </row>
    <row r="350" spans="1:99" outlineLevel="1">
      <c r="B350" s="45" t="s">
        <v>1019</v>
      </c>
      <c r="C350" s="361">
        <f t="shared" si="155"/>
        <v>0</v>
      </c>
      <c r="D350" s="361">
        <f t="shared" si="156"/>
        <v>0</v>
      </c>
      <c r="E350" s="361">
        <f t="shared" si="157"/>
        <v>0</v>
      </c>
      <c r="F350" s="361">
        <f t="shared" si="158"/>
        <v>0</v>
      </c>
      <c r="G350" s="361">
        <f t="shared" si="159"/>
        <v>0</v>
      </c>
      <c r="H350" s="361">
        <f t="shared" si="160"/>
        <v>0</v>
      </c>
      <c r="I350" s="361">
        <f t="shared" si="161"/>
        <v>0</v>
      </c>
      <c r="J350" s="361">
        <f t="shared" si="162"/>
        <v>0</v>
      </c>
      <c r="K350" s="361">
        <f t="shared" si="163"/>
        <v>0</v>
      </c>
      <c r="L350" s="361">
        <f t="shared" si="164"/>
        <v>0</v>
      </c>
      <c r="M350" s="361">
        <f t="shared" si="165"/>
        <v>0</v>
      </c>
      <c r="N350" s="361">
        <f t="shared" si="166"/>
        <v>0</v>
      </c>
      <c r="O350" s="361">
        <f t="shared" si="167"/>
        <v>0</v>
      </c>
      <c r="P350" s="361">
        <f t="shared" si="168"/>
        <v>0</v>
      </c>
      <c r="Q350" s="361">
        <f t="shared" si="169"/>
        <v>0</v>
      </c>
      <c r="R350" s="376">
        <f t="shared" si="170"/>
        <v>0</v>
      </c>
      <c r="S350" s="437"/>
      <c r="T350" s="438"/>
      <c r="U350" s="438"/>
      <c r="V350" s="438"/>
      <c r="W350" s="438"/>
      <c r="X350" s="438"/>
      <c r="Y350" s="438"/>
      <c r="Z350" s="438"/>
      <c r="AA350" s="438"/>
      <c r="AB350" s="438"/>
      <c r="AC350" s="438"/>
      <c r="AD350" s="438"/>
      <c r="AE350" s="438"/>
      <c r="AF350" s="438"/>
      <c r="AG350" s="438"/>
      <c r="AH350" s="439"/>
      <c r="AI350" s="437"/>
      <c r="AJ350" s="438"/>
      <c r="AK350" s="438"/>
      <c r="AL350" s="438"/>
      <c r="AM350" s="438"/>
      <c r="AN350" s="438"/>
      <c r="AO350" s="438"/>
      <c r="AP350" s="438"/>
      <c r="AQ350" s="438"/>
      <c r="AR350" s="438"/>
      <c r="AS350" s="438"/>
      <c r="AT350" s="438"/>
      <c r="AU350" s="438"/>
      <c r="AV350" s="438"/>
      <c r="AW350" s="438"/>
      <c r="AX350" s="439"/>
      <c r="AY350" s="437"/>
      <c r="AZ350" s="438"/>
      <c r="BA350" s="438"/>
      <c r="BB350" s="438"/>
      <c r="BC350" s="438"/>
      <c r="BD350" s="438"/>
      <c r="BE350" s="438"/>
      <c r="BF350" s="438"/>
      <c r="BG350" s="438"/>
      <c r="BH350" s="438"/>
      <c r="BI350" s="438"/>
      <c r="BJ350" s="438"/>
      <c r="BK350" s="438"/>
      <c r="BL350" s="438"/>
      <c r="BM350" s="438"/>
      <c r="BN350" s="439"/>
      <c r="BO350" s="437"/>
      <c r="BP350" s="438"/>
      <c r="BQ350" s="438"/>
      <c r="BR350" s="438"/>
      <c r="BS350" s="438"/>
      <c r="BT350" s="438"/>
      <c r="BU350" s="438"/>
      <c r="BV350" s="438"/>
      <c r="BW350" s="438"/>
      <c r="BX350" s="438"/>
      <c r="BY350" s="438"/>
      <c r="BZ350" s="438"/>
      <c r="CA350" s="438"/>
      <c r="CB350" s="438"/>
      <c r="CC350" s="438"/>
      <c r="CD350" s="439"/>
      <c r="CE350" s="437"/>
      <c r="CF350" s="438"/>
      <c r="CG350" s="438"/>
      <c r="CH350" s="438"/>
      <c r="CI350" s="438"/>
      <c r="CJ350" s="438"/>
      <c r="CK350" s="438"/>
      <c r="CL350" s="438"/>
      <c r="CM350" s="438"/>
      <c r="CN350" s="438"/>
      <c r="CO350" s="438"/>
      <c r="CP350" s="438"/>
      <c r="CQ350" s="438"/>
      <c r="CR350" s="438"/>
      <c r="CS350" s="438"/>
      <c r="CT350" s="439"/>
      <c r="CU350" s="54"/>
    </row>
    <row r="351" spans="1:99" ht="24.75" outlineLevel="1">
      <c r="A351" t="s">
        <v>1573</v>
      </c>
      <c r="B351" s="44" t="str">
        <f>"Timing 1 - Wean to Join
"&amp;$B$212&amp;""</f>
        <v>Timing 1 - Wean to Join
Standard (7mo)</v>
      </c>
      <c r="C351" s="358">
        <f t="shared" si="155"/>
        <v>0</v>
      </c>
      <c r="D351" s="358">
        <f t="shared" si="156"/>
        <v>0</v>
      </c>
      <c r="E351" s="358">
        <f t="shared" si="157"/>
        <v>0</v>
      </c>
      <c r="F351" s="358">
        <f t="shared" si="158"/>
        <v>0</v>
      </c>
      <c r="G351" s="358">
        <f t="shared" si="159"/>
        <v>0</v>
      </c>
      <c r="H351" s="358">
        <f t="shared" si="160"/>
        <v>0</v>
      </c>
      <c r="I351" s="358">
        <f t="shared" si="161"/>
        <v>0</v>
      </c>
      <c r="J351" s="358">
        <f t="shared" si="162"/>
        <v>0</v>
      </c>
      <c r="K351" s="358">
        <f t="shared" si="163"/>
        <v>0</v>
      </c>
      <c r="L351" s="358">
        <f t="shared" si="164"/>
        <v>0</v>
      </c>
      <c r="M351" s="358">
        <f t="shared" si="165"/>
        <v>0</v>
      </c>
      <c r="N351" s="358">
        <f t="shared" si="166"/>
        <v>0</v>
      </c>
      <c r="O351" s="358">
        <f t="shared" si="167"/>
        <v>0</v>
      </c>
      <c r="P351" s="358">
        <f t="shared" si="168"/>
        <v>0</v>
      </c>
      <c r="Q351" s="358">
        <f t="shared" si="169"/>
        <v>0</v>
      </c>
      <c r="R351" s="374">
        <f t="shared" si="170"/>
        <v>0</v>
      </c>
      <c r="S351" s="384"/>
      <c r="T351" s="281"/>
      <c r="U351" s="281"/>
      <c r="V351" s="281"/>
      <c r="W351" s="281"/>
      <c r="X351" s="281"/>
      <c r="Y351" s="281"/>
      <c r="Z351" s="281"/>
      <c r="AA351" s="281"/>
      <c r="AB351" s="281"/>
      <c r="AC351" s="281"/>
      <c r="AD351" s="281"/>
      <c r="AE351" s="281"/>
      <c r="AF351" s="281"/>
      <c r="AG351" s="281"/>
      <c r="AH351" s="396"/>
      <c r="AI351" s="384"/>
      <c r="AJ351" s="281"/>
      <c r="AK351" s="281"/>
      <c r="AL351" s="281"/>
      <c r="AM351" s="281"/>
      <c r="AN351" s="281"/>
      <c r="AO351" s="281"/>
      <c r="AP351" s="281"/>
      <c r="AQ351" s="281"/>
      <c r="AR351" s="281"/>
      <c r="AS351" s="281"/>
      <c r="AT351" s="281"/>
      <c r="AU351" s="281"/>
      <c r="AV351" s="281"/>
      <c r="AW351" s="281"/>
      <c r="AX351" s="396"/>
      <c r="AY351" s="384"/>
      <c r="AZ351" s="281"/>
      <c r="BA351" s="281"/>
      <c r="BB351" s="281"/>
      <c r="BC351" s="281"/>
      <c r="BD351" s="281"/>
      <c r="BE351" s="281"/>
      <c r="BF351" s="281"/>
      <c r="BG351" s="281"/>
      <c r="BH351" s="281"/>
      <c r="BI351" s="281"/>
      <c r="BJ351" s="281"/>
      <c r="BK351" s="281"/>
      <c r="BL351" s="281"/>
      <c r="BM351" s="281"/>
      <c r="BN351" s="396"/>
      <c r="BO351" s="384"/>
      <c r="BP351" s="281"/>
      <c r="BQ351" s="281"/>
      <c r="BR351" s="281"/>
      <c r="BS351" s="281"/>
      <c r="BT351" s="281"/>
      <c r="BU351" s="281"/>
      <c r="BV351" s="281"/>
      <c r="BW351" s="281"/>
      <c r="BX351" s="281"/>
      <c r="BY351" s="281"/>
      <c r="BZ351" s="281"/>
      <c r="CA351" s="281"/>
      <c r="CB351" s="281"/>
      <c r="CC351" s="281"/>
      <c r="CD351" s="396"/>
      <c r="CE351" s="384"/>
      <c r="CF351" s="281"/>
      <c r="CG351" s="281"/>
      <c r="CH351" s="281"/>
      <c r="CI351" s="281"/>
      <c r="CJ351" s="281"/>
      <c r="CK351" s="281"/>
      <c r="CL351" s="281"/>
      <c r="CM351" s="281"/>
      <c r="CN351" s="281"/>
      <c r="CO351" s="281"/>
      <c r="CP351" s="281"/>
      <c r="CQ351" s="281"/>
      <c r="CR351" s="281"/>
      <c r="CS351" s="281"/>
      <c r="CT351" s="396"/>
      <c r="CU351" s="359" t="s">
        <v>1294</v>
      </c>
    </row>
    <row r="352" spans="1:99" outlineLevel="1">
      <c r="B352" s="45" t="str">
        <f>$B$213&amp;""</f>
        <v>Early</v>
      </c>
      <c r="C352" s="360">
        <f t="shared" si="155"/>
        <v>0</v>
      </c>
      <c r="D352" s="360">
        <f t="shared" si="156"/>
        <v>0</v>
      </c>
      <c r="E352" s="360">
        <f t="shared" si="157"/>
        <v>0</v>
      </c>
      <c r="F352" s="360">
        <f t="shared" si="158"/>
        <v>0</v>
      </c>
      <c r="G352" s="360">
        <f t="shared" si="159"/>
        <v>0</v>
      </c>
      <c r="H352" s="360">
        <f t="shared" si="160"/>
        <v>0</v>
      </c>
      <c r="I352" s="360">
        <f t="shared" si="161"/>
        <v>0</v>
      </c>
      <c r="J352" s="360">
        <f t="shared" si="162"/>
        <v>0</v>
      </c>
      <c r="K352" s="360">
        <f t="shared" si="163"/>
        <v>0</v>
      </c>
      <c r="L352" s="360">
        <f t="shared" si="164"/>
        <v>0</v>
      </c>
      <c r="M352" s="360">
        <f t="shared" si="165"/>
        <v>0</v>
      </c>
      <c r="N352" s="360">
        <f t="shared" si="166"/>
        <v>0</v>
      </c>
      <c r="O352" s="360">
        <f t="shared" si="167"/>
        <v>0</v>
      </c>
      <c r="P352" s="360">
        <f t="shared" si="168"/>
        <v>0</v>
      </c>
      <c r="Q352" s="360">
        <f t="shared" si="169"/>
        <v>0</v>
      </c>
      <c r="R352" s="375">
        <f t="shared" si="170"/>
        <v>0</v>
      </c>
      <c r="S352" s="385"/>
      <c r="T352" s="386"/>
      <c r="U352" s="386"/>
      <c r="V352" s="386"/>
      <c r="W352" s="386"/>
      <c r="X352" s="386"/>
      <c r="Y352" s="386"/>
      <c r="Z352" s="386"/>
      <c r="AA352" s="386"/>
      <c r="AB352" s="386"/>
      <c r="AC352" s="386"/>
      <c r="AD352" s="386"/>
      <c r="AE352" s="386"/>
      <c r="AF352" s="386"/>
      <c r="AG352" s="386"/>
      <c r="AH352" s="397"/>
      <c r="AI352" s="385"/>
      <c r="AJ352" s="386"/>
      <c r="AK352" s="386"/>
      <c r="AL352" s="386"/>
      <c r="AM352" s="386"/>
      <c r="AN352" s="386"/>
      <c r="AO352" s="386"/>
      <c r="AP352" s="386"/>
      <c r="AQ352" s="386"/>
      <c r="AR352" s="386"/>
      <c r="AS352" s="386"/>
      <c r="AT352" s="386"/>
      <c r="AU352" s="386"/>
      <c r="AV352" s="386"/>
      <c r="AW352" s="386"/>
      <c r="AX352" s="397"/>
      <c r="AY352" s="385"/>
      <c r="AZ352" s="386"/>
      <c r="BA352" s="386"/>
      <c r="BB352" s="386"/>
      <c r="BC352" s="386"/>
      <c r="BD352" s="386"/>
      <c r="BE352" s="386"/>
      <c r="BF352" s="386"/>
      <c r="BG352" s="386"/>
      <c r="BH352" s="386"/>
      <c r="BI352" s="386"/>
      <c r="BJ352" s="386"/>
      <c r="BK352" s="386"/>
      <c r="BL352" s="386"/>
      <c r="BM352" s="386"/>
      <c r="BN352" s="397"/>
      <c r="BO352" s="385"/>
      <c r="BP352" s="386"/>
      <c r="BQ352" s="386"/>
      <c r="BR352" s="386"/>
      <c r="BS352" s="386"/>
      <c r="BT352" s="386"/>
      <c r="BU352" s="386"/>
      <c r="BV352" s="386"/>
      <c r="BW352" s="386"/>
      <c r="BX352" s="386"/>
      <c r="BY352" s="386"/>
      <c r="BZ352" s="386"/>
      <c r="CA352" s="386"/>
      <c r="CB352" s="386"/>
      <c r="CC352" s="386"/>
      <c r="CD352" s="397"/>
      <c r="CE352" s="385"/>
      <c r="CF352" s="386"/>
      <c r="CG352" s="386"/>
      <c r="CH352" s="386"/>
      <c r="CI352" s="386"/>
      <c r="CJ352" s="386"/>
      <c r="CK352" s="386"/>
      <c r="CL352" s="386"/>
      <c r="CM352" s="386"/>
      <c r="CN352" s="386"/>
      <c r="CO352" s="386"/>
      <c r="CP352" s="386"/>
      <c r="CQ352" s="386"/>
      <c r="CR352" s="386"/>
      <c r="CS352" s="386"/>
      <c r="CT352" s="397"/>
      <c r="CU352" s="54"/>
    </row>
    <row r="353" spans="2:99" outlineLevel="1">
      <c r="B353" s="45" t="str">
        <f>$B$214&amp;""</f>
        <v>Middle</v>
      </c>
      <c r="C353" s="360">
        <f t="shared" si="155"/>
        <v>0</v>
      </c>
      <c r="D353" s="360">
        <f t="shared" si="156"/>
        <v>0</v>
      </c>
      <c r="E353" s="360">
        <f t="shared" si="157"/>
        <v>0</v>
      </c>
      <c r="F353" s="360">
        <f t="shared" si="158"/>
        <v>0</v>
      </c>
      <c r="G353" s="360">
        <f t="shared" si="159"/>
        <v>0</v>
      </c>
      <c r="H353" s="360">
        <f t="shared" si="160"/>
        <v>0</v>
      </c>
      <c r="I353" s="360">
        <f t="shared" si="161"/>
        <v>0</v>
      </c>
      <c r="J353" s="360">
        <f t="shared" si="162"/>
        <v>0</v>
      </c>
      <c r="K353" s="360">
        <f t="shared" si="163"/>
        <v>0</v>
      </c>
      <c r="L353" s="360">
        <f t="shared" si="164"/>
        <v>0</v>
      </c>
      <c r="M353" s="360">
        <f t="shared" si="165"/>
        <v>0</v>
      </c>
      <c r="N353" s="360">
        <f t="shared" si="166"/>
        <v>0</v>
      </c>
      <c r="O353" s="360">
        <f t="shared" si="167"/>
        <v>0</v>
      </c>
      <c r="P353" s="360">
        <f t="shared" si="168"/>
        <v>0</v>
      </c>
      <c r="Q353" s="360">
        <f t="shared" si="169"/>
        <v>0</v>
      </c>
      <c r="R353" s="375">
        <f t="shared" si="170"/>
        <v>0</v>
      </c>
      <c r="S353" s="385"/>
      <c r="T353" s="386"/>
      <c r="U353" s="386"/>
      <c r="V353" s="386"/>
      <c r="W353" s="386"/>
      <c r="X353" s="386"/>
      <c r="Y353" s="386"/>
      <c r="Z353" s="386"/>
      <c r="AA353" s="386"/>
      <c r="AB353" s="386"/>
      <c r="AC353" s="386"/>
      <c r="AD353" s="386"/>
      <c r="AE353" s="386"/>
      <c r="AF353" s="386"/>
      <c r="AG353" s="386"/>
      <c r="AH353" s="397"/>
      <c r="AI353" s="385"/>
      <c r="AJ353" s="386"/>
      <c r="AK353" s="386"/>
      <c r="AL353" s="386"/>
      <c r="AM353" s="386"/>
      <c r="AN353" s="386"/>
      <c r="AO353" s="386"/>
      <c r="AP353" s="386"/>
      <c r="AQ353" s="386"/>
      <c r="AR353" s="386"/>
      <c r="AS353" s="386"/>
      <c r="AT353" s="386"/>
      <c r="AU353" s="386"/>
      <c r="AV353" s="386"/>
      <c r="AW353" s="386"/>
      <c r="AX353" s="397"/>
      <c r="AY353" s="385"/>
      <c r="AZ353" s="386"/>
      <c r="BA353" s="386"/>
      <c r="BB353" s="386"/>
      <c r="BC353" s="386"/>
      <c r="BD353" s="386"/>
      <c r="BE353" s="386"/>
      <c r="BF353" s="386"/>
      <c r="BG353" s="386"/>
      <c r="BH353" s="386"/>
      <c r="BI353" s="386"/>
      <c r="BJ353" s="386"/>
      <c r="BK353" s="386"/>
      <c r="BL353" s="386"/>
      <c r="BM353" s="386"/>
      <c r="BN353" s="397"/>
      <c r="BO353" s="385"/>
      <c r="BP353" s="386"/>
      <c r="BQ353" s="386"/>
      <c r="BR353" s="386"/>
      <c r="BS353" s="386"/>
      <c r="BT353" s="386"/>
      <c r="BU353" s="386"/>
      <c r="BV353" s="386"/>
      <c r="BW353" s="386"/>
      <c r="BX353" s="386"/>
      <c r="BY353" s="386"/>
      <c r="BZ353" s="386"/>
      <c r="CA353" s="386"/>
      <c r="CB353" s="386"/>
      <c r="CC353" s="386"/>
      <c r="CD353" s="397"/>
      <c r="CE353" s="385"/>
      <c r="CF353" s="386"/>
      <c r="CG353" s="386"/>
      <c r="CH353" s="386"/>
      <c r="CI353" s="386"/>
      <c r="CJ353" s="386"/>
      <c r="CK353" s="386"/>
      <c r="CL353" s="386"/>
      <c r="CM353" s="386"/>
      <c r="CN353" s="386"/>
      <c r="CO353" s="386"/>
      <c r="CP353" s="386"/>
      <c r="CQ353" s="386"/>
      <c r="CR353" s="386"/>
      <c r="CS353" s="386"/>
      <c r="CT353" s="397"/>
      <c r="CU353" s="54"/>
    </row>
    <row r="354" spans="2:99" outlineLevel="1">
      <c r="B354" s="45" t="str">
        <f>$B$215&amp;""</f>
        <v>Late</v>
      </c>
      <c r="C354" s="360">
        <f t="shared" si="155"/>
        <v>0</v>
      </c>
      <c r="D354" s="360">
        <f t="shared" si="156"/>
        <v>0</v>
      </c>
      <c r="E354" s="360">
        <f t="shared" si="157"/>
        <v>0</v>
      </c>
      <c r="F354" s="360">
        <f t="shared" si="158"/>
        <v>0</v>
      </c>
      <c r="G354" s="360">
        <f t="shared" si="159"/>
        <v>0</v>
      </c>
      <c r="H354" s="360">
        <f t="shared" si="160"/>
        <v>0</v>
      </c>
      <c r="I354" s="360">
        <f t="shared" si="161"/>
        <v>0</v>
      </c>
      <c r="J354" s="360">
        <f t="shared" si="162"/>
        <v>0</v>
      </c>
      <c r="K354" s="360">
        <f t="shared" si="163"/>
        <v>0</v>
      </c>
      <c r="L354" s="360">
        <f t="shared" si="164"/>
        <v>0</v>
      </c>
      <c r="M354" s="360">
        <f t="shared" si="165"/>
        <v>0</v>
      </c>
      <c r="N354" s="360">
        <f t="shared" si="166"/>
        <v>0</v>
      </c>
      <c r="O354" s="360">
        <f t="shared" si="167"/>
        <v>0</v>
      </c>
      <c r="P354" s="360">
        <f t="shared" si="168"/>
        <v>0</v>
      </c>
      <c r="Q354" s="360">
        <f t="shared" si="169"/>
        <v>0</v>
      </c>
      <c r="R354" s="375">
        <f t="shared" si="170"/>
        <v>0</v>
      </c>
      <c r="S354" s="385"/>
      <c r="T354" s="386"/>
      <c r="U354" s="386"/>
      <c r="V354" s="386"/>
      <c r="W354" s="386"/>
      <c r="X354" s="386"/>
      <c r="Y354" s="386"/>
      <c r="Z354" s="386"/>
      <c r="AA354" s="386"/>
      <c r="AB354" s="386"/>
      <c r="AC354" s="386"/>
      <c r="AD354" s="386"/>
      <c r="AE354" s="386"/>
      <c r="AF354" s="386"/>
      <c r="AG354" s="386"/>
      <c r="AH354" s="397"/>
      <c r="AI354" s="385"/>
      <c r="AJ354" s="386"/>
      <c r="AK354" s="386"/>
      <c r="AL354" s="386"/>
      <c r="AM354" s="386"/>
      <c r="AN354" s="386"/>
      <c r="AO354" s="386"/>
      <c r="AP354" s="386"/>
      <c r="AQ354" s="386"/>
      <c r="AR354" s="386"/>
      <c r="AS354" s="386"/>
      <c r="AT354" s="386"/>
      <c r="AU354" s="386"/>
      <c r="AV354" s="386"/>
      <c r="AW354" s="386"/>
      <c r="AX354" s="397"/>
      <c r="AY354" s="385"/>
      <c r="AZ354" s="386"/>
      <c r="BA354" s="386"/>
      <c r="BB354" s="386"/>
      <c r="BC354" s="386"/>
      <c r="BD354" s="386"/>
      <c r="BE354" s="386"/>
      <c r="BF354" s="386"/>
      <c r="BG354" s="386"/>
      <c r="BH354" s="386"/>
      <c r="BI354" s="386"/>
      <c r="BJ354" s="386"/>
      <c r="BK354" s="386"/>
      <c r="BL354" s="386"/>
      <c r="BM354" s="386"/>
      <c r="BN354" s="397"/>
      <c r="BO354" s="385"/>
      <c r="BP354" s="386"/>
      <c r="BQ354" s="386"/>
      <c r="BR354" s="386"/>
      <c r="BS354" s="386"/>
      <c r="BT354" s="386"/>
      <c r="BU354" s="386"/>
      <c r="BV354" s="386"/>
      <c r="BW354" s="386"/>
      <c r="BX354" s="386"/>
      <c r="BY354" s="386"/>
      <c r="BZ354" s="386"/>
      <c r="CA354" s="386"/>
      <c r="CB354" s="386"/>
      <c r="CC354" s="386"/>
      <c r="CD354" s="397"/>
      <c r="CE354" s="385"/>
      <c r="CF354" s="386"/>
      <c r="CG354" s="386"/>
      <c r="CH354" s="386"/>
      <c r="CI354" s="386"/>
      <c r="CJ354" s="386"/>
      <c r="CK354" s="386"/>
      <c r="CL354" s="386"/>
      <c r="CM354" s="386"/>
      <c r="CN354" s="386"/>
      <c r="CO354" s="386"/>
      <c r="CP354" s="386"/>
      <c r="CQ354" s="386"/>
      <c r="CR354" s="386"/>
      <c r="CS354" s="386"/>
      <c r="CT354" s="397"/>
      <c r="CU354" s="54"/>
    </row>
    <row r="355" spans="2:99" outlineLevel="1">
      <c r="B355" s="45" t="s">
        <v>1426</v>
      </c>
      <c r="C355" s="360">
        <f t="shared" si="155"/>
        <v>0</v>
      </c>
      <c r="D355" s="360">
        <f t="shared" si="156"/>
        <v>0</v>
      </c>
      <c r="E355" s="360">
        <f t="shared" si="157"/>
        <v>0</v>
      </c>
      <c r="F355" s="360">
        <f t="shared" si="158"/>
        <v>0</v>
      </c>
      <c r="G355" s="360">
        <f t="shared" si="159"/>
        <v>0</v>
      </c>
      <c r="H355" s="360">
        <f t="shared" si="160"/>
        <v>0</v>
      </c>
      <c r="I355" s="360">
        <f t="shared" si="161"/>
        <v>0</v>
      </c>
      <c r="J355" s="360">
        <f t="shared" si="162"/>
        <v>0</v>
      </c>
      <c r="K355" s="360">
        <f t="shared" si="163"/>
        <v>0</v>
      </c>
      <c r="L355" s="360">
        <f t="shared" si="164"/>
        <v>0</v>
      </c>
      <c r="M355" s="360">
        <f t="shared" si="165"/>
        <v>0</v>
      </c>
      <c r="N355" s="360">
        <f t="shared" si="166"/>
        <v>0</v>
      </c>
      <c r="O355" s="360">
        <f t="shared" si="167"/>
        <v>0</v>
      </c>
      <c r="P355" s="360">
        <f t="shared" si="168"/>
        <v>0</v>
      </c>
      <c r="Q355" s="360">
        <f t="shared" si="169"/>
        <v>0</v>
      </c>
      <c r="R355" s="375">
        <f t="shared" si="170"/>
        <v>0</v>
      </c>
      <c r="S355" s="417"/>
      <c r="T355" s="418"/>
      <c r="U355" s="418"/>
      <c r="V355" s="418"/>
      <c r="W355" s="418"/>
      <c r="X355" s="418"/>
      <c r="Y355" s="418"/>
      <c r="Z355" s="418"/>
      <c r="AA355" s="418"/>
      <c r="AB355" s="418"/>
      <c r="AC355" s="418"/>
      <c r="AD355" s="418"/>
      <c r="AE355" s="418"/>
      <c r="AF355" s="418"/>
      <c r="AG355" s="418"/>
      <c r="AH355" s="419"/>
      <c r="AI355" s="417"/>
      <c r="AJ355" s="418"/>
      <c r="AK355" s="418"/>
      <c r="AL355" s="418"/>
      <c r="AM355" s="418"/>
      <c r="AN355" s="418"/>
      <c r="AO355" s="418"/>
      <c r="AP355" s="418"/>
      <c r="AQ355" s="418"/>
      <c r="AR355" s="418"/>
      <c r="AS355" s="418"/>
      <c r="AT355" s="418"/>
      <c r="AU355" s="418"/>
      <c r="AV355" s="418"/>
      <c r="AW355" s="418"/>
      <c r="AX355" s="419"/>
      <c r="AY355" s="417"/>
      <c r="AZ355" s="418"/>
      <c r="BA355" s="418"/>
      <c r="BB355" s="418"/>
      <c r="BC355" s="418"/>
      <c r="BD355" s="418"/>
      <c r="BE355" s="418"/>
      <c r="BF355" s="418"/>
      <c r="BG355" s="418"/>
      <c r="BH355" s="418"/>
      <c r="BI355" s="418"/>
      <c r="BJ355" s="418"/>
      <c r="BK355" s="418"/>
      <c r="BL355" s="418"/>
      <c r="BM355" s="418"/>
      <c r="BN355" s="419"/>
      <c r="BO355" s="417"/>
      <c r="BP355" s="418"/>
      <c r="BQ355" s="418"/>
      <c r="BR355" s="418"/>
      <c r="BS355" s="418"/>
      <c r="BT355" s="418"/>
      <c r="BU355" s="418"/>
      <c r="BV355" s="418"/>
      <c r="BW355" s="418"/>
      <c r="BX355" s="418"/>
      <c r="BY355" s="418"/>
      <c r="BZ355" s="418"/>
      <c r="CA355" s="418"/>
      <c r="CB355" s="418"/>
      <c r="CC355" s="418"/>
      <c r="CD355" s="419"/>
      <c r="CE355" s="417"/>
      <c r="CF355" s="418"/>
      <c r="CG355" s="418"/>
      <c r="CH355" s="418"/>
      <c r="CI355" s="418"/>
      <c r="CJ355" s="418"/>
      <c r="CK355" s="418"/>
      <c r="CL355" s="418"/>
      <c r="CM355" s="418"/>
      <c r="CN355" s="418"/>
      <c r="CO355" s="418"/>
      <c r="CP355" s="418"/>
      <c r="CQ355" s="418"/>
      <c r="CR355" s="418"/>
      <c r="CS355" s="418"/>
      <c r="CT355" s="419"/>
      <c r="CU355" s="54"/>
    </row>
    <row r="356" spans="2:99" outlineLevel="1">
      <c r="B356" s="45" t="str">
        <f>$B$217&amp;""</f>
        <v>7mo with 0% mated</v>
      </c>
      <c r="C356" s="360">
        <f t="shared" si="155"/>
        <v>0</v>
      </c>
      <c r="D356" s="360">
        <f t="shared" si="156"/>
        <v>0</v>
      </c>
      <c r="E356" s="360">
        <f t="shared" si="157"/>
        <v>0</v>
      </c>
      <c r="F356" s="360">
        <f t="shared" si="158"/>
        <v>0</v>
      </c>
      <c r="G356" s="360">
        <f t="shared" si="159"/>
        <v>0</v>
      </c>
      <c r="H356" s="360">
        <f t="shared" si="160"/>
        <v>0</v>
      </c>
      <c r="I356" s="360">
        <f t="shared" si="161"/>
        <v>0</v>
      </c>
      <c r="J356" s="360">
        <f t="shared" si="162"/>
        <v>0</v>
      </c>
      <c r="K356" s="360">
        <f t="shared" si="163"/>
        <v>0</v>
      </c>
      <c r="L356" s="360">
        <f t="shared" si="164"/>
        <v>0</v>
      </c>
      <c r="M356" s="360">
        <f t="shared" si="165"/>
        <v>0</v>
      </c>
      <c r="N356" s="360">
        <f t="shared" si="166"/>
        <v>0</v>
      </c>
      <c r="O356" s="360">
        <f t="shared" si="167"/>
        <v>0</v>
      </c>
      <c r="P356" s="360">
        <f t="shared" si="168"/>
        <v>0</v>
      </c>
      <c r="Q356" s="360">
        <f t="shared" si="169"/>
        <v>0</v>
      </c>
      <c r="R356" s="375">
        <f t="shared" si="170"/>
        <v>0</v>
      </c>
      <c r="S356" s="417"/>
      <c r="T356" s="418"/>
      <c r="U356" s="418"/>
      <c r="V356" s="418"/>
      <c r="W356" s="418"/>
      <c r="X356" s="418"/>
      <c r="Y356" s="418"/>
      <c r="Z356" s="418"/>
      <c r="AA356" s="418"/>
      <c r="AB356" s="418"/>
      <c r="AC356" s="418"/>
      <c r="AD356" s="418"/>
      <c r="AE356" s="418"/>
      <c r="AF356" s="418"/>
      <c r="AG356" s="418"/>
      <c r="AH356" s="419"/>
      <c r="AI356" s="417"/>
      <c r="AJ356" s="418"/>
      <c r="AK356" s="418"/>
      <c r="AL356" s="418"/>
      <c r="AM356" s="418"/>
      <c r="AN356" s="418"/>
      <c r="AO356" s="418"/>
      <c r="AP356" s="418"/>
      <c r="AQ356" s="418"/>
      <c r="AR356" s="418"/>
      <c r="AS356" s="418"/>
      <c r="AT356" s="418"/>
      <c r="AU356" s="418"/>
      <c r="AV356" s="418"/>
      <c r="AW356" s="418"/>
      <c r="AX356" s="419"/>
      <c r="AY356" s="417"/>
      <c r="AZ356" s="418"/>
      <c r="BA356" s="418"/>
      <c r="BB356" s="418"/>
      <c r="BC356" s="418"/>
      <c r="BD356" s="418"/>
      <c r="BE356" s="418"/>
      <c r="BF356" s="418"/>
      <c r="BG356" s="418"/>
      <c r="BH356" s="418"/>
      <c r="BI356" s="418"/>
      <c r="BJ356" s="418"/>
      <c r="BK356" s="418"/>
      <c r="BL356" s="418"/>
      <c r="BM356" s="418"/>
      <c r="BN356" s="419"/>
      <c r="BO356" s="417"/>
      <c r="BP356" s="418"/>
      <c r="BQ356" s="418"/>
      <c r="BR356" s="418"/>
      <c r="BS356" s="418"/>
      <c r="BT356" s="418"/>
      <c r="BU356" s="418"/>
      <c r="BV356" s="418"/>
      <c r="BW356" s="418"/>
      <c r="BX356" s="418"/>
      <c r="BY356" s="418"/>
      <c r="BZ356" s="418"/>
      <c r="CA356" s="418"/>
      <c r="CB356" s="418"/>
      <c r="CC356" s="418"/>
      <c r="CD356" s="419"/>
      <c r="CE356" s="417"/>
      <c r="CF356" s="418"/>
      <c r="CG356" s="418"/>
      <c r="CH356" s="418"/>
      <c r="CI356" s="418"/>
      <c r="CJ356" s="418"/>
      <c r="CK356" s="418"/>
      <c r="CL356" s="418"/>
      <c r="CM356" s="418"/>
      <c r="CN356" s="418"/>
      <c r="CO356" s="418"/>
      <c r="CP356" s="418"/>
      <c r="CQ356" s="418"/>
      <c r="CR356" s="418"/>
      <c r="CS356" s="418"/>
      <c r="CT356" s="419"/>
      <c r="CU356" s="54"/>
    </row>
    <row r="357" spans="2:99" outlineLevel="1">
      <c r="B357" s="45" t="s">
        <v>1550</v>
      </c>
      <c r="C357" s="360">
        <f t="shared" si="155"/>
        <v>0</v>
      </c>
      <c r="D357" s="360">
        <f t="shared" si="156"/>
        <v>0</v>
      </c>
      <c r="E357" s="360">
        <f t="shared" si="157"/>
        <v>0</v>
      </c>
      <c r="F357" s="360">
        <f t="shared" si="158"/>
        <v>0</v>
      </c>
      <c r="G357" s="360">
        <f t="shared" si="159"/>
        <v>0</v>
      </c>
      <c r="H357" s="360">
        <f t="shared" si="160"/>
        <v>0</v>
      </c>
      <c r="I357" s="360">
        <f t="shared" si="161"/>
        <v>0</v>
      </c>
      <c r="J357" s="360">
        <f t="shared" si="162"/>
        <v>0</v>
      </c>
      <c r="K357" s="360">
        <f t="shared" si="163"/>
        <v>0</v>
      </c>
      <c r="L357" s="360">
        <f t="shared" si="164"/>
        <v>0</v>
      </c>
      <c r="M357" s="360">
        <f t="shared" si="165"/>
        <v>0</v>
      </c>
      <c r="N357" s="360">
        <f t="shared" si="166"/>
        <v>0</v>
      </c>
      <c r="O357" s="360">
        <f t="shared" si="167"/>
        <v>0</v>
      </c>
      <c r="P357" s="360">
        <f t="shared" si="168"/>
        <v>0</v>
      </c>
      <c r="Q357" s="360">
        <f t="shared" si="169"/>
        <v>0</v>
      </c>
      <c r="R357" s="375">
        <f t="shared" si="170"/>
        <v>0</v>
      </c>
      <c r="S357" s="417"/>
      <c r="T357" s="418"/>
      <c r="U357" s="418"/>
      <c r="V357" s="418"/>
      <c r="W357" s="418"/>
      <c r="X357" s="418"/>
      <c r="Y357" s="418"/>
      <c r="Z357" s="418"/>
      <c r="AA357" s="418"/>
      <c r="AB357" s="418"/>
      <c r="AC357" s="418"/>
      <c r="AD357" s="418"/>
      <c r="AE357" s="418"/>
      <c r="AF357" s="418"/>
      <c r="AG357" s="418"/>
      <c r="AH357" s="419"/>
      <c r="AI357" s="417"/>
      <c r="AJ357" s="418"/>
      <c r="AK357" s="418"/>
      <c r="AL357" s="418"/>
      <c r="AM357" s="418"/>
      <c r="AN357" s="418"/>
      <c r="AO357" s="418"/>
      <c r="AP357" s="418"/>
      <c r="AQ357" s="418"/>
      <c r="AR357" s="418"/>
      <c r="AS357" s="418"/>
      <c r="AT357" s="418"/>
      <c r="AU357" s="418"/>
      <c r="AV357" s="418"/>
      <c r="AW357" s="418"/>
      <c r="AX357" s="419"/>
      <c r="AY357" s="417"/>
      <c r="AZ357" s="418"/>
      <c r="BA357" s="418"/>
      <c r="BB357" s="418"/>
      <c r="BC357" s="418"/>
      <c r="BD357" s="418"/>
      <c r="BE357" s="418"/>
      <c r="BF357" s="418"/>
      <c r="BG357" s="418"/>
      <c r="BH357" s="418"/>
      <c r="BI357" s="418"/>
      <c r="BJ357" s="418"/>
      <c r="BK357" s="418"/>
      <c r="BL357" s="418"/>
      <c r="BM357" s="418"/>
      <c r="BN357" s="419"/>
      <c r="BO357" s="417"/>
      <c r="BP357" s="418"/>
      <c r="BQ357" s="418"/>
      <c r="BR357" s="418"/>
      <c r="BS357" s="418"/>
      <c r="BT357" s="418"/>
      <c r="BU357" s="418"/>
      <c r="BV357" s="418"/>
      <c r="BW357" s="418"/>
      <c r="BX357" s="418"/>
      <c r="BY357" s="418"/>
      <c r="BZ357" s="418"/>
      <c r="CA357" s="418"/>
      <c r="CB357" s="418"/>
      <c r="CC357" s="418"/>
      <c r="CD357" s="419"/>
      <c r="CE357" s="417"/>
      <c r="CF357" s="418"/>
      <c r="CG357" s="418"/>
      <c r="CH357" s="418"/>
      <c r="CI357" s="418"/>
      <c r="CJ357" s="418"/>
      <c r="CK357" s="418"/>
      <c r="CL357" s="418"/>
      <c r="CM357" s="418"/>
      <c r="CN357" s="418"/>
      <c r="CO357" s="418"/>
      <c r="CP357" s="418"/>
      <c r="CQ357" s="418"/>
      <c r="CR357" s="418"/>
      <c r="CS357" s="418"/>
      <c r="CT357" s="419"/>
      <c r="CU357" s="54"/>
    </row>
    <row r="358" spans="2:99" outlineLevel="1">
      <c r="B358" s="45" t="s">
        <v>1019</v>
      </c>
      <c r="C358" s="361">
        <f t="shared" si="155"/>
        <v>0</v>
      </c>
      <c r="D358" s="361">
        <f t="shared" si="156"/>
        <v>0</v>
      </c>
      <c r="E358" s="361">
        <f t="shared" si="157"/>
        <v>0</v>
      </c>
      <c r="F358" s="361">
        <f t="shared" si="158"/>
        <v>0</v>
      </c>
      <c r="G358" s="361">
        <f t="shared" si="159"/>
        <v>0</v>
      </c>
      <c r="H358" s="361">
        <f t="shared" si="160"/>
        <v>0</v>
      </c>
      <c r="I358" s="361">
        <f t="shared" si="161"/>
        <v>0</v>
      </c>
      <c r="J358" s="361">
        <f t="shared" si="162"/>
        <v>0</v>
      </c>
      <c r="K358" s="361">
        <f t="shared" si="163"/>
        <v>0</v>
      </c>
      <c r="L358" s="361">
        <f t="shared" si="164"/>
        <v>0</v>
      </c>
      <c r="M358" s="361">
        <f t="shared" si="165"/>
        <v>0</v>
      </c>
      <c r="N358" s="361">
        <f t="shared" si="166"/>
        <v>0</v>
      </c>
      <c r="O358" s="361">
        <f t="shared" si="167"/>
        <v>0</v>
      </c>
      <c r="P358" s="361">
        <f t="shared" si="168"/>
        <v>0</v>
      </c>
      <c r="Q358" s="361">
        <f t="shared" si="169"/>
        <v>0</v>
      </c>
      <c r="R358" s="376">
        <f t="shared" si="170"/>
        <v>0</v>
      </c>
      <c r="S358" s="437"/>
      <c r="T358" s="438"/>
      <c r="U358" s="438"/>
      <c r="V358" s="438"/>
      <c r="W358" s="438"/>
      <c r="X358" s="438"/>
      <c r="Y358" s="438"/>
      <c r="Z358" s="438"/>
      <c r="AA358" s="438"/>
      <c r="AB358" s="438"/>
      <c r="AC358" s="438"/>
      <c r="AD358" s="438"/>
      <c r="AE358" s="438"/>
      <c r="AF358" s="438"/>
      <c r="AG358" s="438"/>
      <c r="AH358" s="439"/>
      <c r="AI358" s="437"/>
      <c r="AJ358" s="438"/>
      <c r="AK358" s="438"/>
      <c r="AL358" s="438"/>
      <c r="AM358" s="438"/>
      <c r="AN358" s="438"/>
      <c r="AO358" s="438"/>
      <c r="AP358" s="438"/>
      <c r="AQ358" s="438"/>
      <c r="AR358" s="438"/>
      <c r="AS358" s="438"/>
      <c r="AT358" s="438"/>
      <c r="AU358" s="438"/>
      <c r="AV358" s="438"/>
      <c r="AW358" s="438"/>
      <c r="AX358" s="439"/>
      <c r="AY358" s="437"/>
      <c r="AZ358" s="438"/>
      <c r="BA358" s="438"/>
      <c r="BB358" s="438"/>
      <c r="BC358" s="438"/>
      <c r="BD358" s="438"/>
      <c r="BE358" s="438"/>
      <c r="BF358" s="438"/>
      <c r="BG358" s="438"/>
      <c r="BH358" s="438"/>
      <c r="BI358" s="438"/>
      <c r="BJ358" s="438"/>
      <c r="BK358" s="438"/>
      <c r="BL358" s="438"/>
      <c r="BM358" s="438"/>
      <c r="BN358" s="439"/>
      <c r="BO358" s="437"/>
      <c r="BP358" s="438"/>
      <c r="BQ358" s="438"/>
      <c r="BR358" s="438"/>
      <c r="BS358" s="438"/>
      <c r="BT358" s="438"/>
      <c r="BU358" s="438"/>
      <c r="BV358" s="438"/>
      <c r="BW358" s="438"/>
      <c r="BX358" s="438"/>
      <c r="BY358" s="438"/>
      <c r="BZ358" s="438"/>
      <c r="CA358" s="438"/>
      <c r="CB358" s="438"/>
      <c r="CC358" s="438"/>
      <c r="CD358" s="439"/>
      <c r="CE358" s="437"/>
      <c r="CF358" s="438"/>
      <c r="CG358" s="438"/>
      <c r="CH358" s="438"/>
      <c r="CI358" s="438"/>
      <c r="CJ358" s="438"/>
      <c r="CK358" s="438"/>
      <c r="CL358" s="438"/>
      <c r="CM358" s="438"/>
      <c r="CN358" s="438"/>
      <c r="CO358" s="438"/>
      <c r="CP358" s="438"/>
      <c r="CQ358" s="438"/>
      <c r="CR358" s="438"/>
      <c r="CS358" s="438"/>
      <c r="CT358" s="439"/>
      <c r="CU358" s="54"/>
    </row>
    <row r="359" spans="2:99" ht="24.75">
      <c r="B359" s="44" t="str">
        <f>"Timing 2 - Join to mid preg
"&amp;$B$212&amp;""</f>
        <v>Timing 2 - Join to mid preg
Standard (7mo)</v>
      </c>
      <c r="C359" s="358">
        <f t="shared" si="155"/>
        <v>0</v>
      </c>
      <c r="D359" s="358">
        <f t="shared" si="156"/>
        <v>0</v>
      </c>
      <c r="E359" s="358">
        <f t="shared" si="157"/>
        <v>0</v>
      </c>
      <c r="F359" s="358">
        <f t="shared" si="158"/>
        <v>0</v>
      </c>
      <c r="G359" s="358">
        <f t="shared" si="159"/>
        <v>0</v>
      </c>
      <c r="H359" s="358">
        <f t="shared" si="160"/>
        <v>0</v>
      </c>
      <c r="I359" s="358">
        <f t="shared" si="161"/>
        <v>0</v>
      </c>
      <c r="J359" s="358">
        <f t="shared" si="162"/>
        <v>0</v>
      </c>
      <c r="K359" s="358">
        <f t="shared" si="163"/>
        <v>0</v>
      </c>
      <c r="L359" s="358">
        <f t="shared" si="164"/>
        <v>0</v>
      </c>
      <c r="M359" s="358">
        <f t="shared" si="165"/>
        <v>0</v>
      </c>
      <c r="N359" s="358">
        <f t="shared" si="166"/>
        <v>0</v>
      </c>
      <c r="O359" s="358">
        <f t="shared" si="167"/>
        <v>0</v>
      </c>
      <c r="P359" s="358">
        <f t="shared" si="168"/>
        <v>0</v>
      </c>
      <c r="Q359" s="358">
        <f t="shared" si="169"/>
        <v>0</v>
      </c>
      <c r="R359" s="374">
        <f t="shared" si="170"/>
        <v>0</v>
      </c>
      <c r="S359" s="384"/>
      <c r="T359" s="281"/>
      <c r="U359" s="281"/>
      <c r="V359" s="281"/>
      <c r="W359" s="281"/>
      <c r="X359" s="281"/>
      <c r="Y359" s="281"/>
      <c r="Z359" s="281"/>
      <c r="AA359" s="281"/>
      <c r="AB359" s="281"/>
      <c r="AC359" s="281"/>
      <c r="AD359" s="281"/>
      <c r="AE359" s="281"/>
      <c r="AF359" s="281"/>
      <c r="AG359" s="281"/>
      <c r="AH359" s="396"/>
      <c r="AI359" s="384"/>
      <c r="AJ359" s="281"/>
      <c r="AK359" s="281"/>
      <c r="AL359" s="281"/>
      <c r="AM359" s="281"/>
      <c r="AN359" s="281"/>
      <c r="AO359" s="281"/>
      <c r="AP359" s="281"/>
      <c r="AQ359" s="281"/>
      <c r="AR359" s="281"/>
      <c r="AS359" s="281"/>
      <c r="AT359" s="281"/>
      <c r="AU359" s="281"/>
      <c r="AV359" s="281"/>
      <c r="AW359" s="281"/>
      <c r="AX359" s="396"/>
      <c r="AY359" s="384"/>
      <c r="AZ359" s="281"/>
      <c r="BA359" s="281"/>
      <c r="BB359" s="281"/>
      <c r="BC359" s="281"/>
      <c r="BD359" s="281"/>
      <c r="BE359" s="281"/>
      <c r="BF359" s="281"/>
      <c r="BG359" s="281"/>
      <c r="BH359" s="281"/>
      <c r="BI359" s="281"/>
      <c r="BJ359" s="281"/>
      <c r="BK359" s="281"/>
      <c r="BL359" s="281"/>
      <c r="BM359" s="281"/>
      <c r="BN359" s="396"/>
      <c r="BO359" s="384"/>
      <c r="BP359" s="281"/>
      <c r="BQ359" s="281"/>
      <c r="BR359" s="281"/>
      <c r="BS359" s="281"/>
      <c r="BT359" s="281"/>
      <c r="BU359" s="281"/>
      <c r="BV359" s="281"/>
      <c r="BW359" s="281"/>
      <c r="BX359" s="281"/>
      <c r="BY359" s="281"/>
      <c r="BZ359" s="281"/>
      <c r="CA359" s="281"/>
      <c r="CB359" s="281"/>
      <c r="CC359" s="281"/>
      <c r="CD359" s="396"/>
      <c r="CE359" s="384"/>
      <c r="CF359" s="281"/>
      <c r="CG359" s="281"/>
      <c r="CH359" s="281"/>
      <c r="CI359" s="281"/>
      <c r="CJ359" s="281"/>
      <c r="CK359" s="281"/>
      <c r="CL359" s="281"/>
      <c r="CM359" s="281"/>
      <c r="CN359" s="281"/>
      <c r="CO359" s="281"/>
      <c r="CP359" s="281"/>
      <c r="CQ359" s="281"/>
      <c r="CR359" s="281"/>
      <c r="CS359" s="281"/>
      <c r="CT359" s="396"/>
      <c r="CU359" s="359" t="s">
        <v>1294</v>
      </c>
    </row>
    <row r="360" spans="2:99">
      <c r="B360" s="45" t="str">
        <f>$B$213&amp;""</f>
        <v>Early</v>
      </c>
      <c r="C360" s="360">
        <f t="shared" si="155"/>
        <v>0</v>
      </c>
      <c r="D360" s="360">
        <f t="shared" si="156"/>
        <v>0</v>
      </c>
      <c r="E360" s="360">
        <f t="shared" si="157"/>
        <v>0</v>
      </c>
      <c r="F360" s="360">
        <f t="shared" si="158"/>
        <v>0</v>
      </c>
      <c r="G360" s="360">
        <f t="shared" si="159"/>
        <v>0</v>
      </c>
      <c r="H360" s="360">
        <f t="shared" si="160"/>
        <v>0</v>
      </c>
      <c r="I360" s="360">
        <f t="shared" si="161"/>
        <v>0</v>
      </c>
      <c r="J360" s="360">
        <f t="shared" si="162"/>
        <v>0</v>
      </c>
      <c r="K360" s="360">
        <f t="shared" si="163"/>
        <v>0</v>
      </c>
      <c r="L360" s="360">
        <f t="shared" si="164"/>
        <v>0</v>
      </c>
      <c r="M360" s="360">
        <f t="shared" si="165"/>
        <v>0</v>
      </c>
      <c r="N360" s="360">
        <f t="shared" si="166"/>
        <v>0</v>
      </c>
      <c r="O360" s="360">
        <f t="shared" si="167"/>
        <v>0</v>
      </c>
      <c r="P360" s="360">
        <f t="shared" si="168"/>
        <v>0</v>
      </c>
      <c r="Q360" s="360">
        <f t="shared" si="169"/>
        <v>0</v>
      </c>
      <c r="R360" s="375">
        <f t="shared" si="170"/>
        <v>0</v>
      </c>
      <c r="S360" s="385"/>
      <c r="T360" s="386"/>
      <c r="U360" s="386"/>
      <c r="V360" s="386"/>
      <c r="W360" s="386"/>
      <c r="X360" s="386"/>
      <c r="Y360" s="386"/>
      <c r="Z360" s="386"/>
      <c r="AA360" s="386"/>
      <c r="AB360" s="386"/>
      <c r="AC360" s="386"/>
      <c r="AD360" s="386"/>
      <c r="AE360" s="386"/>
      <c r="AF360" s="386"/>
      <c r="AG360" s="386"/>
      <c r="AH360" s="397"/>
      <c r="AI360" s="385"/>
      <c r="AJ360" s="386"/>
      <c r="AK360" s="386"/>
      <c r="AL360" s="386"/>
      <c r="AM360" s="386"/>
      <c r="AN360" s="386"/>
      <c r="AO360" s="386"/>
      <c r="AP360" s="386"/>
      <c r="AQ360" s="386"/>
      <c r="AR360" s="386"/>
      <c r="AS360" s="386"/>
      <c r="AT360" s="386"/>
      <c r="AU360" s="386"/>
      <c r="AV360" s="386"/>
      <c r="AW360" s="386"/>
      <c r="AX360" s="397"/>
      <c r="AY360" s="385"/>
      <c r="AZ360" s="386"/>
      <c r="BA360" s="386"/>
      <c r="BB360" s="386"/>
      <c r="BC360" s="386"/>
      <c r="BD360" s="386"/>
      <c r="BE360" s="386"/>
      <c r="BF360" s="386"/>
      <c r="BG360" s="386"/>
      <c r="BH360" s="386"/>
      <c r="BI360" s="386"/>
      <c r="BJ360" s="386"/>
      <c r="BK360" s="386"/>
      <c r="BL360" s="386"/>
      <c r="BM360" s="386"/>
      <c r="BN360" s="397"/>
      <c r="BO360" s="385"/>
      <c r="BP360" s="386"/>
      <c r="BQ360" s="386"/>
      <c r="BR360" s="386"/>
      <c r="BS360" s="386"/>
      <c r="BT360" s="386"/>
      <c r="BU360" s="386"/>
      <c r="BV360" s="386"/>
      <c r="BW360" s="386"/>
      <c r="BX360" s="386"/>
      <c r="BY360" s="386"/>
      <c r="BZ360" s="386"/>
      <c r="CA360" s="386"/>
      <c r="CB360" s="386"/>
      <c r="CC360" s="386"/>
      <c r="CD360" s="397"/>
      <c r="CE360" s="385"/>
      <c r="CF360" s="386"/>
      <c r="CG360" s="386"/>
      <c r="CH360" s="386"/>
      <c r="CI360" s="386"/>
      <c r="CJ360" s="386"/>
      <c r="CK360" s="386"/>
      <c r="CL360" s="386"/>
      <c r="CM360" s="386"/>
      <c r="CN360" s="386"/>
      <c r="CO360" s="386"/>
      <c r="CP360" s="386"/>
      <c r="CQ360" s="386"/>
      <c r="CR360" s="386"/>
      <c r="CS360" s="386"/>
      <c r="CT360" s="397"/>
      <c r="CU360" s="54"/>
    </row>
    <row r="361" spans="2:99">
      <c r="B361" s="45" t="str">
        <f>$B$214&amp;""</f>
        <v>Middle</v>
      </c>
      <c r="C361" s="360">
        <f t="shared" si="155"/>
        <v>0</v>
      </c>
      <c r="D361" s="360">
        <f t="shared" si="156"/>
        <v>0</v>
      </c>
      <c r="E361" s="360">
        <f t="shared" si="157"/>
        <v>0</v>
      </c>
      <c r="F361" s="360">
        <f t="shared" si="158"/>
        <v>0</v>
      </c>
      <c r="G361" s="360">
        <f t="shared" si="159"/>
        <v>0</v>
      </c>
      <c r="H361" s="360">
        <f t="shared" si="160"/>
        <v>0</v>
      </c>
      <c r="I361" s="360">
        <f t="shared" si="161"/>
        <v>0</v>
      </c>
      <c r="J361" s="360">
        <f t="shared" si="162"/>
        <v>0</v>
      </c>
      <c r="K361" s="360">
        <f t="shared" si="163"/>
        <v>0</v>
      </c>
      <c r="L361" s="360">
        <f t="shared" si="164"/>
        <v>0</v>
      </c>
      <c r="M361" s="360">
        <f t="shared" si="165"/>
        <v>0</v>
      </c>
      <c r="N361" s="360">
        <f t="shared" si="166"/>
        <v>0</v>
      </c>
      <c r="O361" s="360">
        <f t="shared" si="167"/>
        <v>0</v>
      </c>
      <c r="P361" s="360">
        <f t="shared" si="168"/>
        <v>0</v>
      </c>
      <c r="Q361" s="360">
        <f t="shared" si="169"/>
        <v>0</v>
      </c>
      <c r="R361" s="375">
        <f t="shared" si="170"/>
        <v>0</v>
      </c>
      <c r="S361" s="385"/>
      <c r="T361" s="386"/>
      <c r="U361" s="386"/>
      <c r="V361" s="386"/>
      <c r="W361" s="386"/>
      <c r="X361" s="386"/>
      <c r="Y361" s="386"/>
      <c r="Z361" s="386"/>
      <c r="AA361" s="386"/>
      <c r="AB361" s="386"/>
      <c r="AC361" s="386"/>
      <c r="AD361" s="386"/>
      <c r="AE361" s="386"/>
      <c r="AF361" s="386"/>
      <c r="AG361" s="386"/>
      <c r="AH361" s="397"/>
      <c r="AI361" s="385"/>
      <c r="AJ361" s="386"/>
      <c r="AK361" s="386"/>
      <c r="AL361" s="386"/>
      <c r="AM361" s="386"/>
      <c r="AN361" s="386"/>
      <c r="AO361" s="386"/>
      <c r="AP361" s="386"/>
      <c r="AQ361" s="386"/>
      <c r="AR361" s="386"/>
      <c r="AS361" s="386"/>
      <c r="AT361" s="386"/>
      <c r="AU361" s="386"/>
      <c r="AV361" s="386"/>
      <c r="AW361" s="386"/>
      <c r="AX361" s="397"/>
      <c r="AY361" s="385"/>
      <c r="AZ361" s="386"/>
      <c r="BA361" s="386"/>
      <c r="BB361" s="386"/>
      <c r="BC361" s="386"/>
      <c r="BD361" s="386"/>
      <c r="BE361" s="386"/>
      <c r="BF361" s="386"/>
      <c r="BG361" s="386"/>
      <c r="BH361" s="386"/>
      <c r="BI361" s="386"/>
      <c r="BJ361" s="386"/>
      <c r="BK361" s="386"/>
      <c r="BL361" s="386"/>
      <c r="BM361" s="386"/>
      <c r="BN361" s="397"/>
      <c r="BO361" s="385"/>
      <c r="BP361" s="386"/>
      <c r="BQ361" s="386"/>
      <c r="BR361" s="386"/>
      <c r="BS361" s="386"/>
      <c r="BT361" s="386"/>
      <c r="BU361" s="386"/>
      <c r="BV361" s="386"/>
      <c r="BW361" s="386"/>
      <c r="BX361" s="386"/>
      <c r="BY361" s="386"/>
      <c r="BZ361" s="386"/>
      <c r="CA361" s="386"/>
      <c r="CB361" s="386"/>
      <c r="CC361" s="386"/>
      <c r="CD361" s="397"/>
      <c r="CE361" s="385"/>
      <c r="CF361" s="386"/>
      <c r="CG361" s="386"/>
      <c r="CH361" s="386"/>
      <c r="CI361" s="386"/>
      <c r="CJ361" s="386"/>
      <c r="CK361" s="386"/>
      <c r="CL361" s="386"/>
      <c r="CM361" s="386"/>
      <c r="CN361" s="386"/>
      <c r="CO361" s="386"/>
      <c r="CP361" s="386"/>
      <c r="CQ361" s="386"/>
      <c r="CR361" s="386"/>
      <c r="CS361" s="386"/>
      <c r="CT361" s="397"/>
      <c r="CU361" s="54"/>
    </row>
    <row r="362" spans="2:99">
      <c r="B362" s="45" t="str">
        <f>$B$215&amp;""</f>
        <v>Late</v>
      </c>
      <c r="C362" s="360">
        <f t="shared" si="155"/>
        <v>0</v>
      </c>
      <c r="D362" s="360">
        <f t="shared" si="156"/>
        <v>0</v>
      </c>
      <c r="E362" s="360">
        <f t="shared" si="157"/>
        <v>0</v>
      </c>
      <c r="F362" s="360">
        <f t="shared" si="158"/>
        <v>0</v>
      </c>
      <c r="G362" s="360">
        <f t="shared" si="159"/>
        <v>0</v>
      </c>
      <c r="H362" s="360">
        <f t="shared" si="160"/>
        <v>0</v>
      </c>
      <c r="I362" s="360">
        <f t="shared" si="161"/>
        <v>0</v>
      </c>
      <c r="J362" s="360">
        <f t="shared" si="162"/>
        <v>0</v>
      </c>
      <c r="K362" s="360">
        <f t="shared" si="163"/>
        <v>0</v>
      </c>
      <c r="L362" s="360">
        <f t="shared" si="164"/>
        <v>0</v>
      </c>
      <c r="M362" s="360">
        <f t="shared" si="165"/>
        <v>0</v>
      </c>
      <c r="N362" s="360">
        <f t="shared" si="166"/>
        <v>0</v>
      </c>
      <c r="O362" s="360">
        <f t="shared" si="167"/>
        <v>0</v>
      </c>
      <c r="P362" s="360">
        <f t="shared" si="168"/>
        <v>0</v>
      </c>
      <c r="Q362" s="360">
        <f t="shared" si="169"/>
        <v>0</v>
      </c>
      <c r="R362" s="375">
        <f t="shared" si="170"/>
        <v>0</v>
      </c>
      <c r="S362" s="385"/>
      <c r="T362" s="386"/>
      <c r="U362" s="386"/>
      <c r="V362" s="386"/>
      <c r="W362" s="386"/>
      <c r="X362" s="386"/>
      <c r="Y362" s="386"/>
      <c r="Z362" s="386"/>
      <c r="AA362" s="386"/>
      <c r="AB362" s="386"/>
      <c r="AC362" s="386"/>
      <c r="AD362" s="386"/>
      <c r="AE362" s="386"/>
      <c r="AF362" s="386"/>
      <c r="AG362" s="386"/>
      <c r="AH362" s="397"/>
      <c r="AI362" s="385"/>
      <c r="AJ362" s="386"/>
      <c r="AK362" s="386"/>
      <c r="AL362" s="386"/>
      <c r="AM362" s="386"/>
      <c r="AN362" s="386"/>
      <c r="AO362" s="386"/>
      <c r="AP362" s="386"/>
      <c r="AQ362" s="386"/>
      <c r="AR362" s="386"/>
      <c r="AS362" s="386"/>
      <c r="AT362" s="386"/>
      <c r="AU362" s="386"/>
      <c r="AV362" s="386"/>
      <c r="AW362" s="386"/>
      <c r="AX362" s="397"/>
      <c r="AY362" s="385"/>
      <c r="AZ362" s="386"/>
      <c r="BA362" s="386"/>
      <c r="BB362" s="386"/>
      <c r="BC362" s="386"/>
      <c r="BD362" s="386"/>
      <c r="BE362" s="386"/>
      <c r="BF362" s="386"/>
      <c r="BG362" s="386"/>
      <c r="BH362" s="386"/>
      <c r="BI362" s="386"/>
      <c r="BJ362" s="386"/>
      <c r="BK362" s="386"/>
      <c r="BL362" s="386"/>
      <c r="BM362" s="386"/>
      <c r="BN362" s="397"/>
      <c r="BO362" s="385"/>
      <c r="BP362" s="386"/>
      <c r="BQ362" s="386"/>
      <c r="BR362" s="386"/>
      <c r="BS362" s="386"/>
      <c r="BT362" s="386"/>
      <c r="BU362" s="386"/>
      <c r="BV362" s="386"/>
      <c r="BW362" s="386"/>
      <c r="BX362" s="386"/>
      <c r="BY362" s="386"/>
      <c r="BZ362" s="386"/>
      <c r="CA362" s="386"/>
      <c r="CB362" s="386"/>
      <c r="CC362" s="386"/>
      <c r="CD362" s="397"/>
      <c r="CE362" s="385"/>
      <c r="CF362" s="386"/>
      <c r="CG362" s="386"/>
      <c r="CH362" s="386"/>
      <c r="CI362" s="386"/>
      <c r="CJ362" s="386"/>
      <c r="CK362" s="386"/>
      <c r="CL362" s="386"/>
      <c r="CM362" s="386"/>
      <c r="CN362" s="386"/>
      <c r="CO362" s="386"/>
      <c r="CP362" s="386"/>
      <c r="CQ362" s="386"/>
      <c r="CR362" s="386"/>
      <c r="CS362" s="386"/>
      <c r="CT362" s="397"/>
      <c r="CU362" s="54"/>
    </row>
    <row r="363" spans="2:99">
      <c r="B363" s="45" t="s">
        <v>900</v>
      </c>
      <c r="C363" s="360">
        <f t="shared" si="155"/>
        <v>0</v>
      </c>
      <c r="D363" s="360">
        <f t="shared" si="156"/>
        <v>0</v>
      </c>
      <c r="E363" s="360">
        <f t="shared" si="157"/>
        <v>0</v>
      </c>
      <c r="F363" s="360">
        <f t="shared" si="158"/>
        <v>0</v>
      </c>
      <c r="G363" s="360">
        <f t="shared" si="159"/>
        <v>0</v>
      </c>
      <c r="H363" s="360">
        <f t="shared" si="160"/>
        <v>0</v>
      </c>
      <c r="I363" s="360">
        <f t="shared" si="161"/>
        <v>0</v>
      </c>
      <c r="J363" s="360">
        <f t="shared" si="162"/>
        <v>0</v>
      </c>
      <c r="K363" s="360">
        <f t="shared" si="163"/>
        <v>0</v>
      </c>
      <c r="L363" s="360">
        <f t="shared" si="164"/>
        <v>0</v>
      </c>
      <c r="M363" s="360">
        <f t="shared" si="165"/>
        <v>0</v>
      </c>
      <c r="N363" s="360">
        <f t="shared" si="166"/>
        <v>0</v>
      </c>
      <c r="O363" s="360">
        <f t="shared" si="167"/>
        <v>0</v>
      </c>
      <c r="P363" s="360">
        <f t="shared" si="168"/>
        <v>0</v>
      </c>
      <c r="Q363" s="360">
        <f t="shared" si="169"/>
        <v>0</v>
      </c>
      <c r="R363" s="375">
        <f t="shared" si="170"/>
        <v>0</v>
      </c>
      <c r="S363" s="417"/>
      <c r="T363" s="418"/>
      <c r="U363" s="418"/>
      <c r="V363" s="418"/>
      <c r="W363" s="418"/>
      <c r="X363" s="418"/>
      <c r="Y363" s="418"/>
      <c r="Z363" s="418"/>
      <c r="AA363" s="418"/>
      <c r="AB363" s="418"/>
      <c r="AC363" s="418"/>
      <c r="AD363" s="418"/>
      <c r="AE363" s="418"/>
      <c r="AF363" s="418"/>
      <c r="AG363" s="418"/>
      <c r="AH363" s="419"/>
      <c r="AI363" s="417"/>
      <c r="AJ363" s="418"/>
      <c r="AK363" s="418"/>
      <c r="AL363" s="418"/>
      <c r="AM363" s="418"/>
      <c r="AN363" s="418"/>
      <c r="AO363" s="418"/>
      <c r="AP363" s="418"/>
      <c r="AQ363" s="418"/>
      <c r="AR363" s="418"/>
      <c r="AS363" s="418"/>
      <c r="AT363" s="418"/>
      <c r="AU363" s="418"/>
      <c r="AV363" s="418"/>
      <c r="AW363" s="418"/>
      <c r="AX363" s="419"/>
      <c r="AY363" s="417"/>
      <c r="AZ363" s="418"/>
      <c r="BA363" s="418"/>
      <c r="BB363" s="418"/>
      <c r="BC363" s="418"/>
      <c r="BD363" s="418"/>
      <c r="BE363" s="418"/>
      <c r="BF363" s="418"/>
      <c r="BG363" s="418"/>
      <c r="BH363" s="418"/>
      <c r="BI363" s="418"/>
      <c r="BJ363" s="418"/>
      <c r="BK363" s="418"/>
      <c r="BL363" s="418"/>
      <c r="BM363" s="418"/>
      <c r="BN363" s="419"/>
      <c r="BO363" s="417"/>
      <c r="BP363" s="418"/>
      <c r="BQ363" s="418"/>
      <c r="BR363" s="418"/>
      <c r="BS363" s="418"/>
      <c r="BT363" s="418"/>
      <c r="BU363" s="418"/>
      <c r="BV363" s="418"/>
      <c r="BW363" s="418"/>
      <c r="BX363" s="418"/>
      <c r="BY363" s="418"/>
      <c r="BZ363" s="418"/>
      <c r="CA363" s="418"/>
      <c r="CB363" s="418"/>
      <c r="CC363" s="418"/>
      <c r="CD363" s="419"/>
      <c r="CE363" s="417"/>
      <c r="CF363" s="418"/>
      <c r="CG363" s="418"/>
      <c r="CH363" s="418"/>
      <c r="CI363" s="418"/>
      <c r="CJ363" s="418"/>
      <c r="CK363" s="418"/>
      <c r="CL363" s="418"/>
      <c r="CM363" s="418"/>
      <c r="CN363" s="418"/>
      <c r="CO363" s="418"/>
      <c r="CP363" s="418"/>
      <c r="CQ363" s="418"/>
      <c r="CR363" s="418"/>
      <c r="CS363" s="418"/>
      <c r="CT363" s="419"/>
      <c r="CU363" s="54"/>
    </row>
    <row r="364" spans="2:99">
      <c r="B364" s="45" t="str">
        <f>$B$217&amp;""</f>
        <v>7mo with 0% mated</v>
      </c>
      <c r="C364" s="360">
        <f t="shared" si="155"/>
        <v>0</v>
      </c>
      <c r="D364" s="360">
        <f t="shared" si="156"/>
        <v>0</v>
      </c>
      <c r="E364" s="360">
        <f t="shared" si="157"/>
        <v>0</v>
      </c>
      <c r="F364" s="360">
        <f t="shared" si="158"/>
        <v>0</v>
      </c>
      <c r="G364" s="360">
        <f t="shared" si="159"/>
        <v>0</v>
      </c>
      <c r="H364" s="360">
        <f t="shared" si="160"/>
        <v>0</v>
      </c>
      <c r="I364" s="360">
        <f t="shared" si="161"/>
        <v>0</v>
      </c>
      <c r="J364" s="360">
        <f t="shared" si="162"/>
        <v>0</v>
      </c>
      <c r="K364" s="360">
        <f t="shared" si="163"/>
        <v>0</v>
      </c>
      <c r="L364" s="360">
        <f t="shared" si="164"/>
        <v>0</v>
      </c>
      <c r="M364" s="360">
        <f t="shared" si="165"/>
        <v>0</v>
      </c>
      <c r="N364" s="360">
        <f t="shared" si="166"/>
        <v>0</v>
      </c>
      <c r="O364" s="360">
        <f t="shared" si="167"/>
        <v>0</v>
      </c>
      <c r="P364" s="360">
        <f t="shared" si="168"/>
        <v>0</v>
      </c>
      <c r="Q364" s="360">
        <f t="shared" si="169"/>
        <v>0</v>
      </c>
      <c r="R364" s="375">
        <f t="shared" si="170"/>
        <v>0</v>
      </c>
      <c r="S364" s="417"/>
      <c r="T364" s="418"/>
      <c r="U364" s="418"/>
      <c r="V364" s="418"/>
      <c r="W364" s="418"/>
      <c r="X364" s="418"/>
      <c r="Y364" s="418"/>
      <c r="Z364" s="418"/>
      <c r="AA364" s="418"/>
      <c r="AB364" s="418"/>
      <c r="AC364" s="418"/>
      <c r="AD364" s="418"/>
      <c r="AE364" s="418"/>
      <c r="AF364" s="418"/>
      <c r="AG364" s="418"/>
      <c r="AH364" s="419"/>
      <c r="AI364" s="417"/>
      <c r="AJ364" s="418"/>
      <c r="AK364" s="418"/>
      <c r="AL364" s="418"/>
      <c r="AM364" s="418"/>
      <c r="AN364" s="418"/>
      <c r="AO364" s="418"/>
      <c r="AP364" s="418"/>
      <c r="AQ364" s="418"/>
      <c r="AR364" s="418"/>
      <c r="AS364" s="418"/>
      <c r="AT364" s="418"/>
      <c r="AU364" s="418"/>
      <c r="AV364" s="418"/>
      <c r="AW364" s="418"/>
      <c r="AX364" s="419"/>
      <c r="AY364" s="417"/>
      <c r="AZ364" s="418"/>
      <c r="BA364" s="418"/>
      <c r="BB364" s="418"/>
      <c r="BC364" s="418"/>
      <c r="BD364" s="418"/>
      <c r="BE364" s="418"/>
      <c r="BF364" s="418"/>
      <c r="BG364" s="418"/>
      <c r="BH364" s="418"/>
      <c r="BI364" s="418"/>
      <c r="BJ364" s="418"/>
      <c r="BK364" s="418"/>
      <c r="BL364" s="418"/>
      <c r="BM364" s="418"/>
      <c r="BN364" s="419"/>
      <c r="BO364" s="417"/>
      <c r="BP364" s="418"/>
      <c r="BQ364" s="418"/>
      <c r="BR364" s="418"/>
      <c r="BS364" s="418"/>
      <c r="BT364" s="418"/>
      <c r="BU364" s="418"/>
      <c r="BV364" s="418"/>
      <c r="BW364" s="418"/>
      <c r="BX364" s="418"/>
      <c r="BY364" s="418"/>
      <c r="BZ364" s="418"/>
      <c r="CA364" s="418"/>
      <c r="CB364" s="418"/>
      <c r="CC364" s="418"/>
      <c r="CD364" s="419"/>
      <c r="CE364" s="417"/>
      <c r="CF364" s="418"/>
      <c r="CG364" s="418"/>
      <c r="CH364" s="418"/>
      <c r="CI364" s="418"/>
      <c r="CJ364" s="418"/>
      <c r="CK364" s="418"/>
      <c r="CL364" s="418"/>
      <c r="CM364" s="418"/>
      <c r="CN364" s="418"/>
      <c r="CO364" s="418"/>
      <c r="CP364" s="418"/>
      <c r="CQ364" s="418"/>
      <c r="CR364" s="418"/>
      <c r="CS364" s="418"/>
      <c r="CT364" s="419"/>
      <c r="CU364" s="54"/>
    </row>
    <row r="365" spans="2:99">
      <c r="B365" s="45" t="s">
        <v>1550</v>
      </c>
      <c r="C365" s="360">
        <f t="shared" si="155"/>
        <v>0</v>
      </c>
      <c r="D365" s="360">
        <f t="shared" si="156"/>
        <v>0</v>
      </c>
      <c r="E365" s="360">
        <f t="shared" si="157"/>
        <v>0</v>
      </c>
      <c r="F365" s="360">
        <f t="shared" si="158"/>
        <v>0</v>
      </c>
      <c r="G365" s="360">
        <f t="shared" si="159"/>
        <v>0</v>
      </c>
      <c r="H365" s="360">
        <f t="shared" si="160"/>
        <v>0</v>
      </c>
      <c r="I365" s="360">
        <f t="shared" si="161"/>
        <v>0</v>
      </c>
      <c r="J365" s="360">
        <f t="shared" si="162"/>
        <v>0</v>
      </c>
      <c r="K365" s="360">
        <f t="shared" si="163"/>
        <v>0</v>
      </c>
      <c r="L365" s="360">
        <f t="shared" si="164"/>
        <v>0</v>
      </c>
      <c r="M365" s="360">
        <f t="shared" si="165"/>
        <v>0</v>
      </c>
      <c r="N365" s="360">
        <f t="shared" si="166"/>
        <v>0</v>
      </c>
      <c r="O365" s="360">
        <f t="shared" si="167"/>
        <v>0</v>
      </c>
      <c r="P365" s="360">
        <f t="shared" si="168"/>
        <v>0</v>
      </c>
      <c r="Q365" s="360">
        <f t="shared" si="169"/>
        <v>0</v>
      </c>
      <c r="R365" s="375">
        <f t="shared" si="170"/>
        <v>0</v>
      </c>
      <c r="S365" s="417"/>
      <c r="T365" s="418"/>
      <c r="U365" s="418"/>
      <c r="V365" s="418"/>
      <c r="W365" s="418"/>
      <c r="X365" s="418"/>
      <c r="Y365" s="418"/>
      <c r="Z365" s="418"/>
      <c r="AA365" s="418"/>
      <c r="AB365" s="418"/>
      <c r="AC365" s="418"/>
      <c r="AD365" s="418"/>
      <c r="AE365" s="418"/>
      <c r="AF365" s="418"/>
      <c r="AG365" s="418"/>
      <c r="AH365" s="419"/>
      <c r="AI365" s="417"/>
      <c r="AJ365" s="418"/>
      <c r="AK365" s="418"/>
      <c r="AL365" s="418"/>
      <c r="AM365" s="418"/>
      <c r="AN365" s="418"/>
      <c r="AO365" s="418"/>
      <c r="AP365" s="418"/>
      <c r="AQ365" s="418"/>
      <c r="AR365" s="418"/>
      <c r="AS365" s="418"/>
      <c r="AT365" s="418"/>
      <c r="AU365" s="418"/>
      <c r="AV365" s="418"/>
      <c r="AW365" s="418"/>
      <c r="AX365" s="419"/>
      <c r="AY365" s="417"/>
      <c r="AZ365" s="418"/>
      <c r="BA365" s="418"/>
      <c r="BB365" s="418"/>
      <c r="BC365" s="418"/>
      <c r="BD365" s="418"/>
      <c r="BE365" s="418"/>
      <c r="BF365" s="418"/>
      <c r="BG365" s="418"/>
      <c r="BH365" s="418"/>
      <c r="BI365" s="418"/>
      <c r="BJ365" s="418"/>
      <c r="BK365" s="418"/>
      <c r="BL365" s="418"/>
      <c r="BM365" s="418"/>
      <c r="BN365" s="419"/>
      <c r="BO365" s="417"/>
      <c r="BP365" s="418"/>
      <c r="BQ365" s="418"/>
      <c r="BR365" s="418"/>
      <c r="BS365" s="418"/>
      <c r="BT365" s="418"/>
      <c r="BU365" s="418"/>
      <c r="BV365" s="418"/>
      <c r="BW365" s="418"/>
      <c r="BX365" s="418"/>
      <c r="BY365" s="418"/>
      <c r="BZ365" s="418"/>
      <c r="CA365" s="418"/>
      <c r="CB365" s="418"/>
      <c r="CC365" s="418"/>
      <c r="CD365" s="419"/>
      <c r="CE365" s="417"/>
      <c r="CF365" s="418"/>
      <c r="CG365" s="418"/>
      <c r="CH365" s="418"/>
      <c r="CI365" s="418"/>
      <c r="CJ365" s="418"/>
      <c r="CK365" s="418"/>
      <c r="CL365" s="418"/>
      <c r="CM365" s="418"/>
      <c r="CN365" s="418"/>
      <c r="CO365" s="418"/>
      <c r="CP365" s="418"/>
      <c r="CQ365" s="418"/>
      <c r="CR365" s="418"/>
      <c r="CS365" s="418"/>
      <c r="CT365" s="419"/>
      <c r="CU365" s="54"/>
    </row>
    <row r="366" spans="2:99">
      <c r="B366" s="45" t="s">
        <v>1019</v>
      </c>
      <c r="C366" s="361">
        <f t="shared" si="155"/>
        <v>0</v>
      </c>
      <c r="D366" s="361">
        <f t="shared" si="156"/>
        <v>0</v>
      </c>
      <c r="E366" s="361">
        <f t="shared" si="157"/>
        <v>0</v>
      </c>
      <c r="F366" s="361">
        <f t="shared" si="158"/>
        <v>0</v>
      </c>
      <c r="G366" s="361">
        <f t="shared" si="159"/>
        <v>0</v>
      </c>
      <c r="H366" s="361">
        <f t="shared" si="160"/>
        <v>0</v>
      </c>
      <c r="I366" s="361">
        <f t="shared" si="161"/>
        <v>0</v>
      </c>
      <c r="J366" s="361">
        <f t="shared" si="162"/>
        <v>0</v>
      </c>
      <c r="K366" s="361">
        <f t="shared" si="163"/>
        <v>0</v>
      </c>
      <c r="L366" s="361">
        <f t="shared" si="164"/>
        <v>0</v>
      </c>
      <c r="M366" s="361">
        <f t="shared" si="165"/>
        <v>0</v>
      </c>
      <c r="N366" s="361">
        <f t="shared" si="166"/>
        <v>0</v>
      </c>
      <c r="O366" s="361">
        <f t="shared" si="167"/>
        <v>0</v>
      </c>
      <c r="P366" s="361">
        <f t="shared" si="168"/>
        <v>0</v>
      </c>
      <c r="Q366" s="361">
        <f t="shared" si="169"/>
        <v>0</v>
      </c>
      <c r="R366" s="376">
        <f t="shared" si="170"/>
        <v>0</v>
      </c>
      <c r="S366" s="437"/>
      <c r="T366" s="438"/>
      <c r="U366" s="438"/>
      <c r="V366" s="438"/>
      <c r="W366" s="438"/>
      <c r="X366" s="438"/>
      <c r="Y366" s="438"/>
      <c r="Z366" s="438"/>
      <c r="AA366" s="438"/>
      <c r="AB366" s="438"/>
      <c r="AC366" s="438"/>
      <c r="AD366" s="438"/>
      <c r="AE366" s="438"/>
      <c r="AF366" s="438"/>
      <c r="AG366" s="438"/>
      <c r="AH366" s="439"/>
      <c r="AI366" s="437"/>
      <c r="AJ366" s="438"/>
      <c r="AK366" s="438"/>
      <c r="AL366" s="438"/>
      <c r="AM366" s="438"/>
      <c r="AN366" s="438"/>
      <c r="AO366" s="438"/>
      <c r="AP366" s="438"/>
      <c r="AQ366" s="438"/>
      <c r="AR366" s="438"/>
      <c r="AS366" s="438"/>
      <c r="AT366" s="438"/>
      <c r="AU366" s="438"/>
      <c r="AV366" s="438"/>
      <c r="AW366" s="438"/>
      <c r="AX366" s="439"/>
      <c r="AY366" s="437"/>
      <c r="AZ366" s="438"/>
      <c r="BA366" s="438"/>
      <c r="BB366" s="438"/>
      <c r="BC366" s="438"/>
      <c r="BD366" s="438"/>
      <c r="BE366" s="438"/>
      <c r="BF366" s="438"/>
      <c r="BG366" s="438"/>
      <c r="BH366" s="438"/>
      <c r="BI366" s="438"/>
      <c r="BJ366" s="438"/>
      <c r="BK366" s="438"/>
      <c r="BL366" s="438"/>
      <c r="BM366" s="438"/>
      <c r="BN366" s="439"/>
      <c r="BO366" s="437"/>
      <c r="BP366" s="438"/>
      <c r="BQ366" s="438"/>
      <c r="BR366" s="438"/>
      <c r="BS366" s="438"/>
      <c r="BT366" s="438"/>
      <c r="BU366" s="438"/>
      <c r="BV366" s="438"/>
      <c r="BW366" s="438"/>
      <c r="BX366" s="438"/>
      <c r="BY366" s="438"/>
      <c r="BZ366" s="438"/>
      <c r="CA366" s="438"/>
      <c r="CB366" s="438"/>
      <c r="CC366" s="438"/>
      <c r="CD366" s="439"/>
      <c r="CE366" s="437"/>
      <c r="CF366" s="438"/>
      <c r="CG366" s="438"/>
      <c r="CH366" s="438"/>
      <c r="CI366" s="438"/>
      <c r="CJ366" s="438"/>
      <c r="CK366" s="438"/>
      <c r="CL366" s="438"/>
      <c r="CM366" s="438"/>
      <c r="CN366" s="438"/>
      <c r="CO366" s="438"/>
      <c r="CP366" s="438"/>
      <c r="CQ366" s="438"/>
      <c r="CR366" s="438"/>
      <c r="CS366" s="438"/>
      <c r="CT366" s="439"/>
      <c r="CU366" s="54"/>
    </row>
    <row r="367" spans="2:99" ht="24.75" outlineLevel="1">
      <c r="B367" s="44" t="str">
        <f>"Timing 3 - mid preg to Birth
"&amp;$B$212&amp;""</f>
        <v>Timing 3 - mid preg to Birth
Standard (7mo)</v>
      </c>
      <c r="C367" s="358">
        <f t="shared" si="155"/>
        <v>0</v>
      </c>
      <c r="D367" s="358">
        <f t="shared" si="156"/>
        <v>0</v>
      </c>
      <c r="E367" s="358">
        <f t="shared" si="157"/>
        <v>0</v>
      </c>
      <c r="F367" s="358">
        <f t="shared" si="158"/>
        <v>0</v>
      </c>
      <c r="G367" s="358">
        <f t="shared" si="159"/>
        <v>0</v>
      </c>
      <c r="H367" s="358">
        <f t="shared" si="160"/>
        <v>0</v>
      </c>
      <c r="I367" s="358">
        <f t="shared" si="161"/>
        <v>0</v>
      </c>
      <c r="J367" s="358">
        <f t="shared" si="162"/>
        <v>0</v>
      </c>
      <c r="K367" s="358">
        <f t="shared" si="163"/>
        <v>0</v>
      </c>
      <c r="L367" s="358">
        <f t="shared" si="164"/>
        <v>0</v>
      </c>
      <c r="M367" s="358">
        <f t="shared" si="165"/>
        <v>0</v>
      </c>
      <c r="N367" s="358">
        <f t="shared" si="166"/>
        <v>0</v>
      </c>
      <c r="O367" s="358">
        <f t="shared" si="167"/>
        <v>0</v>
      </c>
      <c r="P367" s="358">
        <f t="shared" si="168"/>
        <v>0</v>
      </c>
      <c r="Q367" s="358">
        <f t="shared" si="169"/>
        <v>0</v>
      </c>
      <c r="R367" s="374">
        <f t="shared" si="170"/>
        <v>0</v>
      </c>
      <c r="S367" s="384"/>
      <c r="T367" s="281"/>
      <c r="U367" s="281"/>
      <c r="V367" s="281"/>
      <c r="W367" s="281"/>
      <c r="X367" s="281"/>
      <c r="Y367" s="281"/>
      <c r="Z367" s="281"/>
      <c r="AA367" s="281"/>
      <c r="AB367" s="281"/>
      <c r="AC367" s="281"/>
      <c r="AD367" s="281"/>
      <c r="AE367" s="281"/>
      <c r="AF367" s="281"/>
      <c r="AG367" s="281"/>
      <c r="AH367" s="396"/>
      <c r="AI367" s="384"/>
      <c r="AJ367" s="281"/>
      <c r="AK367" s="281"/>
      <c r="AL367" s="281"/>
      <c r="AM367" s="281"/>
      <c r="AN367" s="281"/>
      <c r="AO367" s="281"/>
      <c r="AP367" s="281"/>
      <c r="AQ367" s="281"/>
      <c r="AR367" s="281"/>
      <c r="AS367" s="281"/>
      <c r="AT367" s="281"/>
      <c r="AU367" s="281"/>
      <c r="AV367" s="281"/>
      <c r="AW367" s="281"/>
      <c r="AX367" s="396"/>
      <c r="AY367" s="384"/>
      <c r="AZ367" s="281"/>
      <c r="BA367" s="281"/>
      <c r="BB367" s="281"/>
      <c r="BC367" s="281"/>
      <c r="BD367" s="281"/>
      <c r="BE367" s="281"/>
      <c r="BF367" s="281"/>
      <c r="BG367" s="281"/>
      <c r="BH367" s="281"/>
      <c r="BI367" s="281"/>
      <c r="BJ367" s="281"/>
      <c r="BK367" s="281"/>
      <c r="BL367" s="281"/>
      <c r="BM367" s="281"/>
      <c r="BN367" s="396"/>
      <c r="BO367" s="384"/>
      <c r="BP367" s="281"/>
      <c r="BQ367" s="281"/>
      <c r="BR367" s="281"/>
      <c r="BS367" s="281"/>
      <c r="BT367" s="281"/>
      <c r="BU367" s="281"/>
      <c r="BV367" s="281"/>
      <c r="BW367" s="281"/>
      <c r="BX367" s="281"/>
      <c r="BY367" s="281"/>
      <c r="BZ367" s="281"/>
      <c r="CA367" s="281"/>
      <c r="CB367" s="281"/>
      <c r="CC367" s="281"/>
      <c r="CD367" s="396"/>
      <c r="CE367" s="384"/>
      <c r="CF367" s="281"/>
      <c r="CG367" s="281"/>
      <c r="CH367" s="281"/>
      <c r="CI367" s="281"/>
      <c r="CJ367" s="281"/>
      <c r="CK367" s="281"/>
      <c r="CL367" s="281"/>
      <c r="CM367" s="281"/>
      <c r="CN367" s="281"/>
      <c r="CO367" s="281"/>
      <c r="CP367" s="281"/>
      <c r="CQ367" s="281"/>
      <c r="CR367" s="281"/>
      <c r="CS367" s="281"/>
      <c r="CT367" s="396"/>
      <c r="CU367" s="359" t="s">
        <v>1294</v>
      </c>
    </row>
    <row r="368" spans="2:99" outlineLevel="1">
      <c r="B368" s="45" t="str">
        <f>$B$213&amp;""</f>
        <v>Early</v>
      </c>
      <c r="C368" s="360">
        <f t="shared" si="155"/>
        <v>0</v>
      </c>
      <c r="D368" s="360">
        <f t="shared" si="156"/>
        <v>0</v>
      </c>
      <c r="E368" s="360">
        <f t="shared" si="157"/>
        <v>0</v>
      </c>
      <c r="F368" s="360">
        <f t="shared" si="158"/>
        <v>0</v>
      </c>
      <c r="G368" s="360">
        <f t="shared" si="159"/>
        <v>0</v>
      </c>
      <c r="H368" s="360">
        <f t="shared" si="160"/>
        <v>0</v>
      </c>
      <c r="I368" s="360">
        <f t="shared" si="161"/>
        <v>0</v>
      </c>
      <c r="J368" s="360">
        <f t="shared" si="162"/>
        <v>0</v>
      </c>
      <c r="K368" s="360">
        <f t="shared" si="163"/>
        <v>0</v>
      </c>
      <c r="L368" s="360">
        <f t="shared" si="164"/>
        <v>0</v>
      </c>
      <c r="M368" s="360">
        <f t="shared" si="165"/>
        <v>0</v>
      </c>
      <c r="N368" s="360">
        <f t="shared" si="166"/>
        <v>0</v>
      </c>
      <c r="O368" s="360">
        <f t="shared" si="167"/>
        <v>0</v>
      </c>
      <c r="P368" s="360">
        <f t="shared" si="168"/>
        <v>0</v>
      </c>
      <c r="Q368" s="360">
        <f t="shared" si="169"/>
        <v>0</v>
      </c>
      <c r="R368" s="375">
        <f t="shared" si="170"/>
        <v>0</v>
      </c>
      <c r="S368" s="385"/>
      <c r="T368" s="386"/>
      <c r="U368" s="386"/>
      <c r="V368" s="386"/>
      <c r="W368" s="386"/>
      <c r="X368" s="386"/>
      <c r="Y368" s="386"/>
      <c r="Z368" s="386"/>
      <c r="AA368" s="386"/>
      <c r="AB368" s="386"/>
      <c r="AC368" s="386"/>
      <c r="AD368" s="386"/>
      <c r="AE368" s="386"/>
      <c r="AF368" s="386"/>
      <c r="AG368" s="386"/>
      <c r="AH368" s="397"/>
      <c r="AI368" s="385"/>
      <c r="AJ368" s="386"/>
      <c r="AK368" s="386"/>
      <c r="AL368" s="386"/>
      <c r="AM368" s="386"/>
      <c r="AN368" s="386"/>
      <c r="AO368" s="386"/>
      <c r="AP368" s="386"/>
      <c r="AQ368" s="386"/>
      <c r="AR368" s="386"/>
      <c r="AS368" s="386"/>
      <c r="AT368" s="386"/>
      <c r="AU368" s="386"/>
      <c r="AV368" s="386"/>
      <c r="AW368" s="386"/>
      <c r="AX368" s="397"/>
      <c r="AY368" s="385"/>
      <c r="AZ368" s="386"/>
      <c r="BA368" s="386"/>
      <c r="BB368" s="386"/>
      <c r="BC368" s="386"/>
      <c r="BD368" s="386"/>
      <c r="BE368" s="386"/>
      <c r="BF368" s="386"/>
      <c r="BG368" s="386"/>
      <c r="BH368" s="386"/>
      <c r="BI368" s="386"/>
      <c r="BJ368" s="386"/>
      <c r="BK368" s="386"/>
      <c r="BL368" s="386"/>
      <c r="BM368" s="386"/>
      <c r="BN368" s="397"/>
      <c r="BO368" s="385"/>
      <c r="BP368" s="386"/>
      <c r="BQ368" s="386"/>
      <c r="BR368" s="386"/>
      <c r="BS368" s="386"/>
      <c r="BT368" s="386"/>
      <c r="BU368" s="386"/>
      <c r="BV368" s="386"/>
      <c r="BW368" s="386"/>
      <c r="BX368" s="386"/>
      <c r="BY368" s="386"/>
      <c r="BZ368" s="386"/>
      <c r="CA368" s="386"/>
      <c r="CB368" s="386"/>
      <c r="CC368" s="386"/>
      <c r="CD368" s="397"/>
      <c r="CE368" s="385"/>
      <c r="CF368" s="386"/>
      <c r="CG368" s="386"/>
      <c r="CH368" s="386"/>
      <c r="CI368" s="386"/>
      <c r="CJ368" s="386"/>
      <c r="CK368" s="386"/>
      <c r="CL368" s="386"/>
      <c r="CM368" s="386"/>
      <c r="CN368" s="386"/>
      <c r="CO368" s="386"/>
      <c r="CP368" s="386"/>
      <c r="CQ368" s="386"/>
      <c r="CR368" s="386"/>
      <c r="CS368" s="386"/>
      <c r="CT368" s="397"/>
      <c r="CU368" s="54"/>
    </row>
    <row r="369" spans="1:99" outlineLevel="1">
      <c r="B369" s="45" t="str">
        <f>$B$214&amp;""</f>
        <v>Middle</v>
      </c>
      <c r="C369" s="360">
        <f t="shared" si="155"/>
        <v>0</v>
      </c>
      <c r="D369" s="360">
        <f t="shared" si="156"/>
        <v>0</v>
      </c>
      <c r="E369" s="360">
        <f t="shared" si="157"/>
        <v>0</v>
      </c>
      <c r="F369" s="360">
        <f t="shared" si="158"/>
        <v>0</v>
      </c>
      <c r="G369" s="360">
        <f t="shared" si="159"/>
        <v>0</v>
      </c>
      <c r="H369" s="360">
        <f t="shared" si="160"/>
        <v>0</v>
      </c>
      <c r="I369" s="360">
        <f t="shared" si="161"/>
        <v>0</v>
      </c>
      <c r="J369" s="360">
        <f t="shared" si="162"/>
        <v>0</v>
      </c>
      <c r="K369" s="360">
        <f t="shared" si="163"/>
        <v>0</v>
      </c>
      <c r="L369" s="360">
        <f t="shared" si="164"/>
        <v>0</v>
      </c>
      <c r="M369" s="360">
        <f t="shared" si="165"/>
        <v>0</v>
      </c>
      <c r="N369" s="360">
        <f t="shared" si="166"/>
        <v>0</v>
      </c>
      <c r="O369" s="360">
        <f t="shared" si="167"/>
        <v>0</v>
      </c>
      <c r="P369" s="360">
        <f t="shared" si="168"/>
        <v>0</v>
      </c>
      <c r="Q369" s="360">
        <f t="shared" si="169"/>
        <v>0</v>
      </c>
      <c r="R369" s="375">
        <f t="shared" si="170"/>
        <v>0</v>
      </c>
      <c r="S369" s="385"/>
      <c r="T369" s="386"/>
      <c r="U369" s="386"/>
      <c r="V369" s="386"/>
      <c r="W369" s="386"/>
      <c r="X369" s="386"/>
      <c r="Y369" s="386"/>
      <c r="Z369" s="386"/>
      <c r="AA369" s="386"/>
      <c r="AB369" s="386"/>
      <c r="AC369" s="386"/>
      <c r="AD369" s="386"/>
      <c r="AE369" s="386"/>
      <c r="AF369" s="386"/>
      <c r="AG369" s="386"/>
      <c r="AH369" s="397"/>
      <c r="AI369" s="385"/>
      <c r="AJ369" s="386"/>
      <c r="AK369" s="386"/>
      <c r="AL369" s="386"/>
      <c r="AM369" s="386"/>
      <c r="AN369" s="386"/>
      <c r="AO369" s="386"/>
      <c r="AP369" s="386"/>
      <c r="AQ369" s="386"/>
      <c r="AR369" s="386"/>
      <c r="AS369" s="386"/>
      <c r="AT369" s="386"/>
      <c r="AU369" s="386"/>
      <c r="AV369" s="386"/>
      <c r="AW369" s="386"/>
      <c r="AX369" s="397"/>
      <c r="AY369" s="385"/>
      <c r="AZ369" s="386"/>
      <c r="BA369" s="386"/>
      <c r="BB369" s="386"/>
      <c r="BC369" s="386"/>
      <c r="BD369" s="386"/>
      <c r="BE369" s="386"/>
      <c r="BF369" s="386"/>
      <c r="BG369" s="386"/>
      <c r="BH369" s="386"/>
      <c r="BI369" s="386"/>
      <c r="BJ369" s="386"/>
      <c r="BK369" s="386"/>
      <c r="BL369" s="386"/>
      <c r="BM369" s="386"/>
      <c r="BN369" s="397"/>
      <c r="BO369" s="385"/>
      <c r="BP369" s="386"/>
      <c r="BQ369" s="386"/>
      <c r="BR369" s="386"/>
      <c r="BS369" s="386"/>
      <c r="BT369" s="386"/>
      <c r="BU369" s="386"/>
      <c r="BV369" s="386"/>
      <c r="BW369" s="386"/>
      <c r="BX369" s="386"/>
      <c r="BY369" s="386"/>
      <c r="BZ369" s="386"/>
      <c r="CA369" s="386"/>
      <c r="CB369" s="386"/>
      <c r="CC369" s="386"/>
      <c r="CD369" s="397"/>
      <c r="CE369" s="385"/>
      <c r="CF369" s="386"/>
      <c r="CG369" s="386"/>
      <c r="CH369" s="386"/>
      <c r="CI369" s="386"/>
      <c r="CJ369" s="386"/>
      <c r="CK369" s="386"/>
      <c r="CL369" s="386"/>
      <c r="CM369" s="386"/>
      <c r="CN369" s="386"/>
      <c r="CO369" s="386"/>
      <c r="CP369" s="386"/>
      <c r="CQ369" s="386"/>
      <c r="CR369" s="386"/>
      <c r="CS369" s="386"/>
      <c r="CT369" s="397"/>
      <c r="CU369" s="54"/>
    </row>
    <row r="370" spans="1:99" outlineLevel="1">
      <c r="B370" s="45" t="str">
        <f>$B$215&amp;""</f>
        <v>Late</v>
      </c>
      <c r="C370" s="360">
        <f t="shared" si="155"/>
        <v>0</v>
      </c>
      <c r="D370" s="360">
        <f t="shared" si="156"/>
        <v>0</v>
      </c>
      <c r="E370" s="360">
        <f t="shared" si="157"/>
        <v>0</v>
      </c>
      <c r="F370" s="360">
        <f t="shared" si="158"/>
        <v>0</v>
      </c>
      <c r="G370" s="360">
        <f t="shared" si="159"/>
        <v>0</v>
      </c>
      <c r="H370" s="360">
        <f t="shared" si="160"/>
        <v>0</v>
      </c>
      <c r="I370" s="360">
        <f t="shared" si="161"/>
        <v>0</v>
      </c>
      <c r="J370" s="360">
        <f t="shared" si="162"/>
        <v>0</v>
      </c>
      <c r="K370" s="360">
        <f t="shared" si="163"/>
        <v>0</v>
      </c>
      <c r="L370" s="360">
        <f t="shared" si="164"/>
        <v>0</v>
      </c>
      <c r="M370" s="360">
        <f t="shared" si="165"/>
        <v>0</v>
      </c>
      <c r="N370" s="360">
        <f t="shared" si="166"/>
        <v>0</v>
      </c>
      <c r="O370" s="360">
        <f t="shared" si="167"/>
        <v>0</v>
      </c>
      <c r="P370" s="360">
        <f t="shared" si="168"/>
        <v>0</v>
      </c>
      <c r="Q370" s="360">
        <f t="shared" si="169"/>
        <v>0</v>
      </c>
      <c r="R370" s="375">
        <f t="shared" si="170"/>
        <v>0</v>
      </c>
      <c r="S370" s="385"/>
      <c r="T370" s="386"/>
      <c r="U370" s="386"/>
      <c r="V370" s="386"/>
      <c r="W370" s="386"/>
      <c r="X370" s="386"/>
      <c r="Y370" s="386"/>
      <c r="Z370" s="386"/>
      <c r="AA370" s="386"/>
      <c r="AB370" s="386"/>
      <c r="AC370" s="386"/>
      <c r="AD370" s="386"/>
      <c r="AE370" s="386"/>
      <c r="AF370" s="386"/>
      <c r="AG370" s="386"/>
      <c r="AH370" s="397"/>
      <c r="AI370" s="385"/>
      <c r="AJ370" s="386"/>
      <c r="AK370" s="386"/>
      <c r="AL370" s="386"/>
      <c r="AM370" s="386"/>
      <c r="AN370" s="386"/>
      <c r="AO370" s="386"/>
      <c r="AP370" s="386"/>
      <c r="AQ370" s="386"/>
      <c r="AR370" s="386"/>
      <c r="AS370" s="386"/>
      <c r="AT370" s="386"/>
      <c r="AU370" s="386"/>
      <c r="AV370" s="386"/>
      <c r="AW370" s="386"/>
      <c r="AX370" s="397"/>
      <c r="AY370" s="385"/>
      <c r="AZ370" s="386"/>
      <c r="BA370" s="386"/>
      <c r="BB370" s="386"/>
      <c r="BC370" s="386"/>
      <c r="BD370" s="386"/>
      <c r="BE370" s="386"/>
      <c r="BF370" s="386"/>
      <c r="BG370" s="386"/>
      <c r="BH370" s="386"/>
      <c r="BI370" s="386"/>
      <c r="BJ370" s="386"/>
      <c r="BK370" s="386"/>
      <c r="BL370" s="386"/>
      <c r="BM370" s="386"/>
      <c r="BN370" s="397"/>
      <c r="BO370" s="385"/>
      <c r="BP370" s="386"/>
      <c r="BQ370" s="386"/>
      <c r="BR370" s="386"/>
      <c r="BS370" s="386"/>
      <c r="BT370" s="386"/>
      <c r="BU370" s="386"/>
      <c r="BV370" s="386"/>
      <c r="BW370" s="386"/>
      <c r="BX370" s="386"/>
      <c r="BY370" s="386"/>
      <c r="BZ370" s="386"/>
      <c r="CA370" s="386"/>
      <c r="CB370" s="386"/>
      <c r="CC370" s="386"/>
      <c r="CD370" s="397"/>
      <c r="CE370" s="385"/>
      <c r="CF370" s="386"/>
      <c r="CG370" s="386"/>
      <c r="CH370" s="386"/>
      <c r="CI370" s="386"/>
      <c r="CJ370" s="386"/>
      <c r="CK370" s="386"/>
      <c r="CL370" s="386"/>
      <c r="CM370" s="386"/>
      <c r="CN370" s="386"/>
      <c r="CO370" s="386"/>
      <c r="CP370" s="386"/>
      <c r="CQ370" s="386"/>
      <c r="CR370" s="386"/>
      <c r="CS370" s="386"/>
      <c r="CT370" s="397"/>
      <c r="CU370" s="54"/>
    </row>
    <row r="371" spans="1:99" outlineLevel="1">
      <c r="B371" s="45" t="s">
        <v>900</v>
      </c>
      <c r="C371" s="360">
        <f t="shared" si="155"/>
        <v>0</v>
      </c>
      <c r="D371" s="360">
        <f t="shared" si="156"/>
        <v>0</v>
      </c>
      <c r="E371" s="360">
        <f t="shared" si="157"/>
        <v>0</v>
      </c>
      <c r="F371" s="360">
        <f t="shared" si="158"/>
        <v>0</v>
      </c>
      <c r="G371" s="360">
        <f t="shared" si="159"/>
        <v>0</v>
      </c>
      <c r="H371" s="360">
        <f t="shared" si="160"/>
        <v>0</v>
      </c>
      <c r="I371" s="360">
        <f t="shared" si="161"/>
        <v>0</v>
      </c>
      <c r="J371" s="360">
        <f t="shared" si="162"/>
        <v>0</v>
      </c>
      <c r="K371" s="360">
        <f t="shared" si="163"/>
        <v>0</v>
      </c>
      <c r="L371" s="360">
        <f t="shared" si="164"/>
        <v>0</v>
      </c>
      <c r="M371" s="360">
        <f t="shared" si="165"/>
        <v>0</v>
      </c>
      <c r="N371" s="360">
        <f t="shared" si="166"/>
        <v>0</v>
      </c>
      <c r="O371" s="360">
        <f t="shared" si="167"/>
        <v>0</v>
      </c>
      <c r="P371" s="360">
        <f t="shared" si="168"/>
        <v>0</v>
      </c>
      <c r="Q371" s="360">
        <f t="shared" si="169"/>
        <v>0</v>
      </c>
      <c r="R371" s="375">
        <f t="shared" si="170"/>
        <v>0</v>
      </c>
      <c r="S371" s="417"/>
      <c r="T371" s="418"/>
      <c r="U371" s="418"/>
      <c r="V371" s="418"/>
      <c r="W371" s="418"/>
      <c r="X371" s="418"/>
      <c r="Y371" s="418"/>
      <c r="Z371" s="418"/>
      <c r="AA371" s="418"/>
      <c r="AB371" s="418"/>
      <c r="AC371" s="418"/>
      <c r="AD371" s="418"/>
      <c r="AE371" s="418"/>
      <c r="AF371" s="418"/>
      <c r="AG371" s="418"/>
      <c r="AH371" s="419"/>
      <c r="AI371" s="417"/>
      <c r="AJ371" s="418"/>
      <c r="AK371" s="418"/>
      <c r="AL371" s="418"/>
      <c r="AM371" s="418"/>
      <c r="AN371" s="418"/>
      <c r="AO371" s="418"/>
      <c r="AP371" s="418"/>
      <c r="AQ371" s="418"/>
      <c r="AR371" s="418"/>
      <c r="AS371" s="418"/>
      <c r="AT371" s="418"/>
      <c r="AU371" s="418"/>
      <c r="AV371" s="418"/>
      <c r="AW371" s="418"/>
      <c r="AX371" s="419"/>
      <c r="AY371" s="417"/>
      <c r="AZ371" s="418"/>
      <c r="BA371" s="418"/>
      <c r="BB371" s="418"/>
      <c r="BC371" s="418"/>
      <c r="BD371" s="418"/>
      <c r="BE371" s="418"/>
      <c r="BF371" s="418"/>
      <c r="BG371" s="418"/>
      <c r="BH371" s="418"/>
      <c r="BI371" s="418"/>
      <c r="BJ371" s="418"/>
      <c r="BK371" s="418"/>
      <c r="BL371" s="418"/>
      <c r="BM371" s="418"/>
      <c r="BN371" s="419"/>
      <c r="BO371" s="417"/>
      <c r="BP371" s="418"/>
      <c r="BQ371" s="418"/>
      <c r="BR371" s="418"/>
      <c r="BS371" s="418"/>
      <c r="BT371" s="418"/>
      <c r="BU371" s="418"/>
      <c r="BV371" s="418"/>
      <c r="BW371" s="418"/>
      <c r="BX371" s="418"/>
      <c r="BY371" s="418"/>
      <c r="BZ371" s="418"/>
      <c r="CA371" s="418"/>
      <c r="CB371" s="418"/>
      <c r="CC371" s="418"/>
      <c r="CD371" s="419"/>
      <c r="CE371" s="417"/>
      <c r="CF371" s="418"/>
      <c r="CG371" s="418"/>
      <c r="CH371" s="418"/>
      <c r="CI371" s="418"/>
      <c r="CJ371" s="418"/>
      <c r="CK371" s="418"/>
      <c r="CL371" s="418"/>
      <c r="CM371" s="418"/>
      <c r="CN371" s="418"/>
      <c r="CO371" s="418"/>
      <c r="CP371" s="418"/>
      <c r="CQ371" s="418"/>
      <c r="CR371" s="418"/>
      <c r="CS371" s="418"/>
      <c r="CT371" s="419"/>
      <c r="CU371" s="54"/>
    </row>
    <row r="372" spans="1:99" outlineLevel="1">
      <c r="B372" s="45" t="str">
        <f>$B$217&amp;""</f>
        <v>7mo with 0% mated</v>
      </c>
      <c r="C372" s="360">
        <f t="shared" si="155"/>
        <v>0</v>
      </c>
      <c r="D372" s="360">
        <f t="shared" si="156"/>
        <v>0</v>
      </c>
      <c r="E372" s="360">
        <f t="shared" si="157"/>
        <v>0</v>
      </c>
      <c r="F372" s="360">
        <f t="shared" si="158"/>
        <v>0</v>
      </c>
      <c r="G372" s="360">
        <f t="shared" si="159"/>
        <v>0</v>
      </c>
      <c r="H372" s="360">
        <f t="shared" si="160"/>
        <v>0</v>
      </c>
      <c r="I372" s="360">
        <f t="shared" si="161"/>
        <v>0</v>
      </c>
      <c r="J372" s="360">
        <f t="shared" si="162"/>
        <v>0</v>
      </c>
      <c r="K372" s="360">
        <f t="shared" si="163"/>
        <v>0</v>
      </c>
      <c r="L372" s="360">
        <f t="shared" si="164"/>
        <v>0</v>
      </c>
      <c r="M372" s="360">
        <f t="shared" si="165"/>
        <v>0</v>
      </c>
      <c r="N372" s="360">
        <f t="shared" si="166"/>
        <v>0</v>
      </c>
      <c r="O372" s="360">
        <f t="shared" si="167"/>
        <v>0</v>
      </c>
      <c r="P372" s="360">
        <f t="shared" si="168"/>
        <v>0</v>
      </c>
      <c r="Q372" s="360">
        <f t="shared" si="169"/>
        <v>0</v>
      </c>
      <c r="R372" s="375">
        <f t="shared" si="170"/>
        <v>0</v>
      </c>
      <c r="S372" s="417"/>
      <c r="T372" s="418"/>
      <c r="U372" s="418"/>
      <c r="V372" s="418"/>
      <c r="W372" s="418"/>
      <c r="X372" s="418"/>
      <c r="Y372" s="418"/>
      <c r="Z372" s="418"/>
      <c r="AA372" s="418"/>
      <c r="AB372" s="418"/>
      <c r="AC372" s="418"/>
      <c r="AD372" s="418"/>
      <c r="AE372" s="418"/>
      <c r="AF372" s="418"/>
      <c r="AG372" s="418"/>
      <c r="AH372" s="419"/>
      <c r="AI372" s="417"/>
      <c r="AJ372" s="418"/>
      <c r="AK372" s="418"/>
      <c r="AL372" s="418"/>
      <c r="AM372" s="418"/>
      <c r="AN372" s="418"/>
      <c r="AO372" s="418"/>
      <c r="AP372" s="418"/>
      <c r="AQ372" s="418"/>
      <c r="AR372" s="418"/>
      <c r="AS372" s="418"/>
      <c r="AT372" s="418"/>
      <c r="AU372" s="418"/>
      <c r="AV372" s="418"/>
      <c r="AW372" s="418"/>
      <c r="AX372" s="419"/>
      <c r="AY372" s="417"/>
      <c r="AZ372" s="418"/>
      <c r="BA372" s="418"/>
      <c r="BB372" s="418"/>
      <c r="BC372" s="418"/>
      <c r="BD372" s="418"/>
      <c r="BE372" s="418"/>
      <c r="BF372" s="418"/>
      <c r="BG372" s="418"/>
      <c r="BH372" s="418"/>
      <c r="BI372" s="418"/>
      <c r="BJ372" s="418"/>
      <c r="BK372" s="418"/>
      <c r="BL372" s="418"/>
      <c r="BM372" s="418"/>
      <c r="BN372" s="419"/>
      <c r="BO372" s="417"/>
      <c r="BP372" s="418"/>
      <c r="BQ372" s="418"/>
      <c r="BR372" s="418"/>
      <c r="BS372" s="418"/>
      <c r="BT372" s="418"/>
      <c r="BU372" s="418"/>
      <c r="BV372" s="418"/>
      <c r="BW372" s="418"/>
      <c r="BX372" s="418"/>
      <c r="BY372" s="418"/>
      <c r="BZ372" s="418"/>
      <c r="CA372" s="418"/>
      <c r="CB372" s="418"/>
      <c r="CC372" s="418"/>
      <c r="CD372" s="419"/>
      <c r="CE372" s="417"/>
      <c r="CF372" s="418"/>
      <c r="CG372" s="418"/>
      <c r="CH372" s="418"/>
      <c r="CI372" s="418"/>
      <c r="CJ372" s="418"/>
      <c r="CK372" s="418"/>
      <c r="CL372" s="418"/>
      <c r="CM372" s="418"/>
      <c r="CN372" s="418"/>
      <c r="CO372" s="418"/>
      <c r="CP372" s="418"/>
      <c r="CQ372" s="418"/>
      <c r="CR372" s="418"/>
      <c r="CS372" s="418"/>
      <c r="CT372" s="419"/>
      <c r="CU372" s="54"/>
    </row>
    <row r="373" spans="1:99" outlineLevel="1">
      <c r="B373" s="45" t="s">
        <v>1550</v>
      </c>
      <c r="C373" s="360">
        <f t="shared" si="155"/>
        <v>0</v>
      </c>
      <c r="D373" s="360">
        <f t="shared" si="156"/>
        <v>0</v>
      </c>
      <c r="E373" s="360">
        <f t="shared" si="157"/>
        <v>0</v>
      </c>
      <c r="F373" s="360">
        <f t="shared" si="158"/>
        <v>0</v>
      </c>
      <c r="G373" s="360">
        <f t="shared" si="159"/>
        <v>0</v>
      </c>
      <c r="H373" s="360">
        <f t="shared" si="160"/>
        <v>0</v>
      </c>
      <c r="I373" s="360">
        <f t="shared" si="161"/>
        <v>0</v>
      </c>
      <c r="J373" s="360">
        <f t="shared" si="162"/>
        <v>0</v>
      </c>
      <c r="K373" s="360">
        <f t="shared" si="163"/>
        <v>0</v>
      </c>
      <c r="L373" s="360">
        <f t="shared" si="164"/>
        <v>0</v>
      </c>
      <c r="M373" s="360">
        <f t="shared" si="165"/>
        <v>0</v>
      </c>
      <c r="N373" s="360">
        <f t="shared" si="166"/>
        <v>0</v>
      </c>
      <c r="O373" s="360">
        <f t="shared" si="167"/>
        <v>0</v>
      </c>
      <c r="P373" s="360">
        <f t="shared" si="168"/>
        <v>0</v>
      </c>
      <c r="Q373" s="360">
        <f t="shared" si="169"/>
        <v>0</v>
      </c>
      <c r="R373" s="375">
        <f t="shared" si="170"/>
        <v>0</v>
      </c>
      <c r="S373" s="417"/>
      <c r="T373" s="418"/>
      <c r="U373" s="418"/>
      <c r="V373" s="418"/>
      <c r="W373" s="418"/>
      <c r="X373" s="418"/>
      <c r="Y373" s="418"/>
      <c r="Z373" s="418"/>
      <c r="AA373" s="418"/>
      <c r="AB373" s="418"/>
      <c r="AC373" s="418"/>
      <c r="AD373" s="418"/>
      <c r="AE373" s="418"/>
      <c r="AF373" s="418"/>
      <c r="AG373" s="418"/>
      <c r="AH373" s="419"/>
      <c r="AI373" s="417"/>
      <c r="AJ373" s="418"/>
      <c r="AK373" s="418"/>
      <c r="AL373" s="418"/>
      <c r="AM373" s="418"/>
      <c r="AN373" s="418"/>
      <c r="AO373" s="418"/>
      <c r="AP373" s="418"/>
      <c r="AQ373" s="418"/>
      <c r="AR373" s="418"/>
      <c r="AS373" s="418"/>
      <c r="AT373" s="418"/>
      <c r="AU373" s="418"/>
      <c r="AV373" s="418"/>
      <c r="AW373" s="418"/>
      <c r="AX373" s="419"/>
      <c r="AY373" s="417"/>
      <c r="AZ373" s="418"/>
      <c r="BA373" s="418"/>
      <c r="BB373" s="418"/>
      <c r="BC373" s="418"/>
      <c r="BD373" s="418"/>
      <c r="BE373" s="418"/>
      <c r="BF373" s="418"/>
      <c r="BG373" s="418"/>
      <c r="BH373" s="418"/>
      <c r="BI373" s="418"/>
      <c r="BJ373" s="418"/>
      <c r="BK373" s="418"/>
      <c r="BL373" s="418"/>
      <c r="BM373" s="418"/>
      <c r="BN373" s="419"/>
      <c r="BO373" s="417"/>
      <c r="BP373" s="418"/>
      <c r="BQ373" s="418"/>
      <c r="BR373" s="418"/>
      <c r="BS373" s="418"/>
      <c r="BT373" s="418"/>
      <c r="BU373" s="418"/>
      <c r="BV373" s="418"/>
      <c r="BW373" s="418"/>
      <c r="BX373" s="418"/>
      <c r="BY373" s="418"/>
      <c r="BZ373" s="418"/>
      <c r="CA373" s="418"/>
      <c r="CB373" s="418"/>
      <c r="CC373" s="418"/>
      <c r="CD373" s="419"/>
      <c r="CE373" s="417"/>
      <c r="CF373" s="418"/>
      <c r="CG373" s="418"/>
      <c r="CH373" s="418"/>
      <c r="CI373" s="418"/>
      <c r="CJ373" s="418"/>
      <c r="CK373" s="418"/>
      <c r="CL373" s="418"/>
      <c r="CM373" s="418"/>
      <c r="CN373" s="418"/>
      <c r="CO373" s="418"/>
      <c r="CP373" s="418"/>
      <c r="CQ373" s="418"/>
      <c r="CR373" s="418"/>
      <c r="CS373" s="418"/>
      <c r="CT373" s="419"/>
      <c r="CU373" s="54"/>
    </row>
    <row r="374" spans="1:99" outlineLevel="1">
      <c r="B374" s="45" t="s">
        <v>1019</v>
      </c>
      <c r="C374" s="361">
        <f t="shared" si="155"/>
        <v>0</v>
      </c>
      <c r="D374" s="361">
        <f t="shared" si="156"/>
        <v>0</v>
      </c>
      <c r="E374" s="361">
        <f t="shared" si="157"/>
        <v>0</v>
      </c>
      <c r="F374" s="361">
        <f t="shared" si="158"/>
        <v>0</v>
      </c>
      <c r="G374" s="361">
        <f t="shared" si="159"/>
        <v>0</v>
      </c>
      <c r="H374" s="361">
        <f t="shared" si="160"/>
        <v>0</v>
      </c>
      <c r="I374" s="361">
        <f t="shared" si="161"/>
        <v>0</v>
      </c>
      <c r="J374" s="361">
        <f t="shared" si="162"/>
        <v>0</v>
      </c>
      <c r="K374" s="361">
        <f t="shared" si="163"/>
        <v>0</v>
      </c>
      <c r="L374" s="361">
        <f t="shared" si="164"/>
        <v>0</v>
      </c>
      <c r="M374" s="361">
        <f t="shared" si="165"/>
        <v>0</v>
      </c>
      <c r="N374" s="361">
        <f t="shared" si="166"/>
        <v>0</v>
      </c>
      <c r="O374" s="361">
        <f t="shared" si="167"/>
        <v>0</v>
      </c>
      <c r="P374" s="361">
        <f t="shared" si="168"/>
        <v>0</v>
      </c>
      <c r="Q374" s="361">
        <f t="shared" si="169"/>
        <v>0</v>
      </c>
      <c r="R374" s="376">
        <f t="shared" si="170"/>
        <v>0</v>
      </c>
      <c r="S374" s="437"/>
      <c r="T374" s="438"/>
      <c r="U374" s="438"/>
      <c r="V374" s="438"/>
      <c r="W374" s="438"/>
      <c r="X374" s="438"/>
      <c r="Y374" s="438"/>
      <c r="Z374" s="438"/>
      <c r="AA374" s="438"/>
      <c r="AB374" s="438"/>
      <c r="AC374" s="438"/>
      <c r="AD374" s="438"/>
      <c r="AE374" s="438"/>
      <c r="AF374" s="438"/>
      <c r="AG374" s="438"/>
      <c r="AH374" s="439"/>
      <c r="AI374" s="437"/>
      <c r="AJ374" s="438"/>
      <c r="AK374" s="438"/>
      <c r="AL374" s="438"/>
      <c r="AM374" s="438"/>
      <c r="AN374" s="438"/>
      <c r="AO374" s="438"/>
      <c r="AP374" s="438"/>
      <c r="AQ374" s="438"/>
      <c r="AR374" s="438"/>
      <c r="AS374" s="438"/>
      <c r="AT374" s="438"/>
      <c r="AU374" s="438"/>
      <c r="AV374" s="438"/>
      <c r="AW374" s="438"/>
      <c r="AX374" s="439"/>
      <c r="AY374" s="437"/>
      <c r="AZ374" s="438"/>
      <c r="BA374" s="438"/>
      <c r="BB374" s="438"/>
      <c r="BC374" s="438"/>
      <c r="BD374" s="438"/>
      <c r="BE374" s="438"/>
      <c r="BF374" s="438"/>
      <c r="BG374" s="438"/>
      <c r="BH374" s="438"/>
      <c r="BI374" s="438"/>
      <c r="BJ374" s="438"/>
      <c r="BK374" s="438"/>
      <c r="BL374" s="438"/>
      <c r="BM374" s="438"/>
      <c r="BN374" s="439"/>
      <c r="BO374" s="437"/>
      <c r="BP374" s="438"/>
      <c r="BQ374" s="438"/>
      <c r="BR374" s="438"/>
      <c r="BS374" s="438"/>
      <c r="BT374" s="438"/>
      <c r="BU374" s="438"/>
      <c r="BV374" s="438"/>
      <c r="BW374" s="438"/>
      <c r="BX374" s="438"/>
      <c r="BY374" s="438"/>
      <c r="BZ374" s="438"/>
      <c r="CA374" s="438"/>
      <c r="CB374" s="438"/>
      <c r="CC374" s="438"/>
      <c r="CD374" s="439"/>
      <c r="CE374" s="437"/>
      <c r="CF374" s="438"/>
      <c r="CG374" s="438"/>
      <c r="CH374" s="438"/>
      <c r="CI374" s="438"/>
      <c r="CJ374" s="438"/>
      <c r="CK374" s="438"/>
      <c r="CL374" s="438"/>
      <c r="CM374" s="438"/>
      <c r="CN374" s="438"/>
      <c r="CO374" s="438"/>
      <c r="CP374" s="438"/>
      <c r="CQ374" s="438"/>
      <c r="CR374" s="438"/>
      <c r="CS374" s="438"/>
      <c r="CT374" s="439"/>
      <c r="CU374" s="54"/>
    </row>
    <row r="375" spans="1:99">
      <c r="B375" s="89"/>
      <c r="C375" s="89"/>
      <c r="D375" s="89"/>
      <c r="E375" s="89"/>
      <c r="F375" s="89"/>
      <c r="G375" s="89"/>
      <c r="H375" s="89"/>
      <c r="I375" s="89"/>
      <c r="J375" s="89"/>
      <c r="K375" s="89"/>
      <c r="L375" s="89"/>
      <c r="M375" s="89"/>
      <c r="N375" s="89"/>
      <c r="O375" s="89"/>
      <c r="P375" s="89"/>
      <c r="Q375" s="89"/>
      <c r="R375" s="89"/>
    </row>
    <row r="377" spans="1:99">
      <c r="A377" s="217" t="s">
        <v>1033</v>
      </c>
      <c r="B377" s="216"/>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03"/>
      <c r="CS377" s="103"/>
      <c r="CT377" s="103"/>
    </row>
    <row r="378" spans="1:99" outlineLevel="1">
      <c r="A378" s="274" t="s">
        <v>1064</v>
      </c>
      <c r="B378" s="216"/>
      <c r="C378" s="103" t="str">
        <f>d.RegionName</f>
        <v>GSW</v>
      </c>
      <c r="D378" s="103"/>
      <c r="E378" s="103"/>
      <c r="F378" s="103"/>
      <c r="G378" s="103"/>
      <c r="H378" s="103"/>
      <c r="I378" s="103"/>
      <c r="J378" s="103"/>
      <c r="K378" s="103"/>
      <c r="L378" s="103"/>
      <c r="M378" s="103"/>
      <c r="N378" s="103"/>
      <c r="O378" s="103"/>
      <c r="P378" s="103"/>
      <c r="Q378" s="103"/>
      <c r="R378" s="103"/>
      <c r="S378" s="383" t="s">
        <v>881</v>
      </c>
      <c r="T378" s="103"/>
      <c r="U378" s="103"/>
      <c r="V378" s="103"/>
      <c r="W378" s="103"/>
      <c r="X378" s="103"/>
      <c r="Y378" s="103"/>
      <c r="Z378" s="103"/>
      <c r="AA378" s="103"/>
      <c r="AB378" s="103"/>
      <c r="AC378" s="103"/>
      <c r="AD378" s="103"/>
      <c r="AE378" s="103"/>
      <c r="AF378" s="103"/>
      <c r="AG378" s="103"/>
      <c r="AH378" s="395"/>
      <c r="AI378" s="383" t="s">
        <v>1652</v>
      </c>
      <c r="AJ378" s="103"/>
      <c r="AK378" s="103"/>
      <c r="AL378" s="103"/>
      <c r="AM378" s="103"/>
      <c r="AN378" s="103"/>
      <c r="AO378" s="103"/>
      <c r="AP378" s="103"/>
      <c r="AQ378" s="103"/>
      <c r="AR378" s="103"/>
      <c r="AS378" s="103"/>
      <c r="AT378" s="103"/>
      <c r="AU378" s="103"/>
      <c r="AV378" s="103"/>
      <c r="AW378" s="103"/>
      <c r="AX378" s="395"/>
      <c r="AY378" s="383" t="s">
        <v>1653</v>
      </c>
      <c r="AZ378" s="103"/>
      <c r="BA378" s="103"/>
      <c r="BB378" s="103"/>
      <c r="BC378" s="103"/>
      <c r="BD378" s="103"/>
      <c r="BE378" s="103"/>
      <c r="BF378" s="103"/>
      <c r="BG378" s="103"/>
      <c r="BH378" s="103"/>
      <c r="BI378" s="103"/>
      <c r="BJ378" s="103"/>
      <c r="BK378" s="103"/>
      <c r="BL378" s="103"/>
      <c r="BM378" s="103"/>
      <c r="BN378" s="395"/>
      <c r="BO378" s="383" t="s">
        <v>2085</v>
      </c>
      <c r="BP378" s="103"/>
      <c r="BQ378" s="103"/>
      <c r="BR378" s="103"/>
      <c r="BS378" s="103"/>
      <c r="BT378" s="103"/>
      <c r="BU378" s="103"/>
      <c r="BV378" s="103"/>
      <c r="BW378" s="103"/>
      <c r="BX378" s="103"/>
      <c r="BY378" s="103"/>
      <c r="BZ378" s="103"/>
      <c r="CA378" s="103"/>
      <c r="CB378" s="103"/>
      <c r="CC378" s="103"/>
      <c r="CD378" s="395"/>
      <c r="CE378" s="383" t="s">
        <v>1943</v>
      </c>
      <c r="CF378" s="103"/>
      <c r="CG378" s="103"/>
      <c r="CH378" s="103"/>
      <c r="CI378" s="103"/>
      <c r="CJ378" s="103"/>
      <c r="CK378" s="103"/>
      <c r="CL378" s="103"/>
      <c r="CM378" s="103"/>
      <c r="CN378" s="103"/>
      <c r="CO378" s="103"/>
      <c r="CP378" s="103"/>
      <c r="CQ378" s="103"/>
      <c r="CR378" s="103"/>
      <c r="CS378" s="103"/>
      <c r="CT378" s="395"/>
    </row>
    <row r="379" spans="1:99" outlineLevel="1" collapsed="1">
      <c r="A379" s="217"/>
      <c r="B379" s="216"/>
      <c r="C379" s="103" t="s">
        <v>2727</v>
      </c>
      <c r="D379" s="103"/>
      <c r="E379" s="103"/>
      <c r="F379" s="103"/>
      <c r="G379" s="103" t="s">
        <v>2728</v>
      </c>
      <c r="H379" s="103"/>
      <c r="I379" s="103"/>
      <c r="J379" s="103"/>
      <c r="K379" s="103" t="s">
        <v>2729</v>
      </c>
      <c r="L379" s="103"/>
      <c r="M379" s="103"/>
      <c r="N379" s="103"/>
      <c r="O379" s="103" t="s">
        <v>809</v>
      </c>
      <c r="P379" s="103"/>
      <c r="Q379" s="103"/>
      <c r="R379" s="103"/>
      <c r="S379" s="383" t="s">
        <v>2727</v>
      </c>
      <c r="T379" s="103"/>
      <c r="U379" s="103"/>
      <c r="V379" s="103"/>
      <c r="W379" s="103" t="s">
        <v>2728</v>
      </c>
      <c r="X379" s="103"/>
      <c r="Y379" s="103"/>
      <c r="Z379" s="103"/>
      <c r="AA379" s="103" t="s">
        <v>2729</v>
      </c>
      <c r="AB379" s="103"/>
      <c r="AC379" s="103"/>
      <c r="AD379" s="103"/>
      <c r="AE379" s="103" t="s">
        <v>809</v>
      </c>
      <c r="AF379" s="103"/>
      <c r="AG379" s="103"/>
      <c r="AH379" s="395"/>
      <c r="AI379" s="383" t="s">
        <v>2727</v>
      </c>
      <c r="AJ379" s="103"/>
      <c r="AK379" s="103"/>
      <c r="AL379" s="103"/>
      <c r="AM379" s="103" t="s">
        <v>2728</v>
      </c>
      <c r="AN379" s="103"/>
      <c r="AO379" s="103"/>
      <c r="AP379" s="103"/>
      <c r="AQ379" s="103" t="s">
        <v>2729</v>
      </c>
      <c r="AR379" s="103"/>
      <c r="AS379" s="103"/>
      <c r="AT379" s="103"/>
      <c r="AU379" s="103" t="s">
        <v>809</v>
      </c>
      <c r="AV379" s="103"/>
      <c r="AW379" s="103"/>
      <c r="AX379" s="395"/>
      <c r="AY379" s="383" t="s">
        <v>2727</v>
      </c>
      <c r="AZ379" s="103"/>
      <c r="BA379" s="103"/>
      <c r="BB379" s="103"/>
      <c r="BC379" s="103" t="s">
        <v>2728</v>
      </c>
      <c r="BD379" s="103"/>
      <c r="BE379" s="103"/>
      <c r="BF379" s="103"/>
      <c r="BG379" s="103" t="s">
        <v>2729</v>
      </c>
      <c r="BH379" s="103"/>
      <c r="BI379" s="103"/>
      <c r="BJ379" s="103"/>
      <c r="BK379" s="103" t="s">
        <v>809</v>
      </c>
      <c r="BL379" s="103"/>
      <c r="BM379" s="103"/>
      <c r="BN379" s="395"/>
      <c r="BO379" s="383" t="s">
        <v>2727</v>
      </c>
      <c r="BP379" s="103"/>
      <c r="BQ379" s="103"/>
      <c r="BR379" s="103"/>
      <c r="BS379" s="103" t="s">
        <v>2728</v>
      </c>
      <c r="BT379" s="103"/>
      <c r="BU379" s="103"/>
      <c r="BV379" s="103"/>
      <c r="BW379" s="103" t="s">
        <v>2729</v>
      </c>
      <c r="BX379" s="103"/>
      <c r="BY379" s="103"/>
      <c r="BZ379" s="103"/>
      <c r="CA379" s="103" t="s">
        <v>809</v>
      </c>
      <c r="CB379" s="103"/>
      <c r="CC379" s="103"/>
      <c r="CD379" s="395"/>
      <c r="CE379" s="383" t="s">
        <v>2727</v>
      </c>
      <c r="CF379" s="103"/>
      <c r="CG379" s="103"/>
      <c r="CH379" s="103"/>
      <c r="CI379" s="103" t="s">
        <v>2728</v>
      </c>
      <c r="CJ379" s="103"/>
      <c r="CK379" s="103"/>
      <c r="CL379" s="103"/>
      <c r="CM379" s="103" t="s">
        <v>2729</v>
      </c>
      <c r="CN379" s="103"/>
      <c r="CO379" s="103"/>
      <c r="CP379" s="103"/>
      <c r="CQ379" s="103" t="s">
        <v>809</v>
      </c>
      <c r="CR379" s="103"/>
      <c r="CS379" s="103"/>
      <c r="CT379" s="395"/>
    </row>
    <row r="380" spans="1:99" outlineLevel="1">
      <c r="A380" s="217"/>
      <c r="B380" s="216"/>
      <c r="C380" s="18" t="s">
        <v>1289</v>
      </c>
      <c r="D380" s="18" t="s">
        <v>1290</v>
      </c>
      <c r="E380" s="18" t="s">
        <v>1291</v>
      </c>
      <c r="F380" s="18" t="s">
        <v>1292</v>
      </c>
      <c r="G380" s="18" t="s">
        <v>1289</v>
      </c>
      <c r="H380" s="18" t="s">
        <v>1290</v>
      </c>
      <c r="I380" s="18" t="s">
        <v>1291</v>
      </c>
      <c r="J380" s="18" t="s">
        <v>1292</v>
      </c>
      <c r="K380" s="18" t="s">
        <v>1289</v>
      </c>
      <c r="L380" s="18" t="s">
        <v>1290</v>
      </c>
      <c r="M380" s="18" t="s">
        <v>1291</v>
      </c>
      <c r="N380" s="18" t="s">
        <v>1292</v>
      </c>
      <c r="O380" s="18" t="s">
        <v>1289</v>
      </c>
      <c r="P380" s="18" t="s">
        <v>1290</v>
      </c>
      <c r="Q380" s="18" t="s">
        <v>1291</v>
      </c>
      <c r="R380" s="18" t="s">
        <v>1292</v>
      </c>
      <c r="S380" s="387" t="s">
        <v>1289</v>
      </c>
      <c r="T380" s="18" t="s">
        <v>1290</v>
      </c>
      <c r="U380" s="18" t="s">
        <v>1291</v>
      </c>
      <c r="V380" s="18" t="s">
        <v>1292</v>
      </c>
      <c r="W380" s="18" t="s">
        <v>1289</v>
      </c>
      <c r="X380" s="18" t="s">
        <v>1290</v>
      </c>
      <c r="Y380" s="18" t="s">
        <v>1291</v>
      </c>
      <c r="Z380" s="18" t="s">
        <v>1292</v>
      </c>
      <c r="AA380" s="18" t="s">
        <v>1289</v>
      </c>
      <c r="AB380" s="18" t="s">
        <v>1290</v>
      </c>
      <c r="AC380" s="18" t="s">
        <v>1291</v>
      </c>
      <c r="AD380" s="18" t="s">
        <v>1292</v>
      </c>
      <c r="AE380" s="18" t="s">
        <v>1289</v>
      </c>
      <c r="AF380" s="18" t="s">
        <v>1290</v>
      </c>
      <c r="AG380" s="18" t="s">
        <v>1291</v>
      </c>
      <c r="AH380" s="398" t="s">
        <v>1292</v>
      </c>
      <c r="AI380" s="387" t="s">
        <v>1289</v>
      </c>
      <c r="AJ380" s="18" t="s">
        <v>1290</v>
      </c>
      <c r="AK380" s="18" t="s">
        <v>1291</v>
      </c>
      <c r="AL380" s="18" t="s">
        <v>1292</v>
      </c>
      <c r="AM380" s="18" t="s">
        <v>1289</v>
      </c>
      <c r="AN380" s="18" t="s">
        <v>1290</v>
      </c>
      <c r="AO380" s="18" t="s">
        <v>1291</v>
      </c>
      <c r="AP380" s="18" t="s">
        <v>1292</v>
      </c>
      <c r="AQ380" s="18" t="s">
        <v>1289</v>
      </c>
      <c r="AR380" s="18" t="s">
        <v>1290</v>
      </c>
      <c r="AS380" s="18" t="s">
        <v>1291</v>
      </c>
      <c r="AT380" s="18" t="s">
        <v>1292</v>
      </c>
      <c r="AU380" s="18" t="s">
        <v>1289</v>
      </c>
      <c r="AV380" s="18" t="s">
        <v>1290</v>
      </c>
      <c r="AW380" s="18" t="s">
        <v>1291</v>
      </c>
      <c r="AX380" s="398" t="s">
        <v>1292</v>
      </c>
      <c r="AY380" s="387" t="s">
        <v>1289</v>
      </c>
      <c r="AZ380" s="18" t="s">
        <v>1290</v>
      </c>
      <c r="BA380" s="18" t="s">
        <v>1291</v>
      </c>
      <c r="BB380" s="18" t="s">
        <v>1292</v>
      </c>
      <c r="BC380" s="18" t="s">
        <v>1289</v>
      </c>
      <c r="BD380" s="18" t="s">
        <v>1290</v>
      </c>
      <c r="BE380" s="18" t="s">
        <v>1291</v>
      </c>
      <c r="BF380" s="18" t="s">
        <v>1292</v>
      </c>
      <c r="BG380" s="18" t="s">
        <v>1289</v>
      </c>
      <c r="BH380" s="18" t="s">
        <v>1290</v>
      </c>
      <c r="BI380" s="18" t="s">
        <v>1291</v>
      </c>
      <c r="BJ380" s="18" t="s">
        <v>1292</v>
      </c>
      <c r="BK380" s="18" t="s">
        <v>1289</v>
      </c>
      <c r="BL380" s="18" t="s">
        <v>1290</v>
      </c>
      <c r="BM380" s="18" t="s">
        <v>1291</v>
      </c>
      <c r="BN380" s="398" t="s">
        <v>1292</v>
      </c>
      <c r="BO380" s="387" t="s">
        <v>1289</v>
      </c>
      <c r="BP380" s="18" t="s">
        <v>1290</v>
      </c>
      <c r="BQ380" s="18" t="s">
        <v>1291</v>
      </c>
      <c r="BR380" s="18" t="s">
        <v>1292</v>
      </c>
      <c r="BS380" s="18" t="s">
        <v>1289</v>
      </c>
      <c r="BT380" s="18" t="s">
        <v>1290</v>
      </c>
      <c r="BU380" s="18" t="s">
        <v>1291</v>
      </c>
      <c r="BV380" s="18" t="s">
        <v>1292</v>
      </c>
      <c r="BW380" s="18" t="s">
        <v>1289</v>
      </c>
      <c r="BX380" s="18" t="s">
        <v>1290</v>
      </c>
      <c r="BY380" s="18" t="s">
        <v>1291</v>
      </c>
      <c r="BZ380" s="18" t="s">
        <v>1292</v>
      </c>
      <c r="CA380" s="18" t="s">
        <v>1289</v>
      </c>
      <c r="CB380" s="18" t="s">
        <v>1290</v>
      </c>
      <c r="CC380" s="18" t="s">
        <v>1291</v>
      </c>
      <c r="CD380" s="398" t="s">
        <v>1292</v>
      </c>
      <c r="CE380" s="387" t="s">
        <v>1289</v>
      </c>
      <c r="CF380" s="18" t="s">
        <v>1290</v>
      </c>
      <c r="CG380" s="18" t="s">
        <v>1291</v>
      </c>
      <c r="CH380" s="18" t="s">
        <v>1292</v>
      </c>
      <c r="CI380" s="18" t="s">
        <v>1289</v>
      </c>
      <c r="CJ380" s="18" t="s">
        <v>1290</v>
      </c>
      <c r="CK380" s="18" t="s">
        <v>1291</v>
      </c>
      <c r="CL380" s="18" t="s">
        <v>1292</v>
      </c>
      <c r="CM380" s="18" t="s">
        <v>1289</v>
      </c>
      <c r="CN380" s="18" t="s">
        <v>1290</v>
      </c>
      <c r="CO380" s="18" t="s">
        <v>1291</v>
      </c>
      <c r="CP380" s="18" t="s">
        <v>1292</v>
      </c>
      <c r="CQ380" s="18" t="s">
        <v>1289</v>
      </c>
      <c r="CR380" s="18" t="s">
        <v>1290</v>
      </c>
      <c r="CS380" s="18" t="s">
        <v>1291</v>
      </c>
      <c r="CT380" s="398" t="s">
        <v>1292</v>
      </c>
    </row>
    <row r="381" spans="1:99" outlineLevel="1">
      <c r="B381" s="44" t="str">
        <f>$B$212&amp;": Ewe Lambs"</f>
        <v>Standard (7mo): Ewe Lambs</v>
      </c>
      <c r="C381" s="50">
        <f t="shared" ref="C381:C398" si="171">CHOOSE(d.Region,S381,AI381,AY381,BO381,CE381)</f>
        <v>0</v>
      </c>
      <c r="D381" s="50">
        <f t="shared" ref="D381:D398" si="172">CHOOSE(d.Region,T381,AJ381,AZ381,BP381,CF381)</f>
        <v>0</v>
      </c>
      <c r="E381" s="50">
        <f t="shared" ref="E381:E398" si="173">CHOOSE(d.Region,U381,AK381,BA381,BQ381,CG381)</f>
        <v>0</v>
      </c>
      <c r="F381" s="50">
        <f t="shared" ref="F381:F398" si="174">CHOOSE(d.Region,V381,AL381,BB381,BR381,CH381)</f>
        <v>0</v>
      </c>
      <c r="G381" s="50">
        <f t="shared" ref="G381:G398" si="175">CHOOSE(d.Region,W381,AM381,BC381,BS381,CI381)</f>
        <v>0</v>
      </c>
      <c r="H381" s="50">
        <f t="shared" ref="H381:H398" si="176">CHOOSE(d.Region,X381,AN381,BD381,BT381,CJ381)</f>
        <v>0</v>
      </c>
      <c r="I381" s="50">
        <f t="shared" ref="I381:I398" si="177">CHOOSE(d.Region,Y381,AO381,BE381,BU381,CK381)</f>
        <v>0</v>
      </c>
      <c r="J381" s="50">
        <f t="shared" ref="J381:J398" si="178">CHOOSE(d.Region,Z381,AP381,BF381,BV381,CL381)</f>
        <v>0</v>
      </c>
      <c r="K381" s="50">
        <f t="shared" ref="K381:K398" si="179">CHOOSE(d.Region,AA381,AQ381,BG381,BW381,CM381)</f>
        <v>0</v>
      </c>
      <c r="L381" s="50">
        <f t="shared" ref="L381:L398" si="180">CHOOSE(d.Region,AB381,AR381,BH381,BX381,CN381)</f>
        <v>0</v>
      </c>
      <c r="M381" s="50">
        <f t="shared" ref="M381:M398" si="181">CHOOSE(d.Region,AC381,AS381,BI381,BY381,CO381)</f>
        <v>0</v>
      </c>
      <c r="N381" s="50">
        <f t="shared" ref="N381:N398" si="182">CHOOSE(d.Region,AD381,AT381,BJ381,BZ381,CP381)</f>
        <v>0</v>
      </c>
      <c r="O381" s="50">
        <f t="shared" ref="O381:O398" si="183">CHOOSE(d.Region,AE381,AU381,BK381,CA381,CQ381)</f>
        <v>0</v>
      </c>
      <c r="P381" s="50">
        <f t="shared" ref="P381:P398" si="184">CHOOSE(d.Region,AF381,AV381,BL381,CB381,CR381)</f>
        <v>0</v>
      </c>
      <c r="Q381" s="50">
        <f t="shared" ref="Q381:Q398" si="185">CHOOSE(d.Region,AG381,AW381,BM381,CC381,CS381)</f>
        <v>0</v>
      </c>
      <c r="R381" s="377">
        <f t="shared" ref="R381:R398" si="186">CHOOSE(d.Region,AH381,AX381,BN381,CD381,CT381)</f>
        <v>0</v>
      </c>
      <c r="S381" s="388"/>
      <c r="T381" s="215"/>
      <c r="U381" s="215"/>
      <c r="V381" s="215"/>
      <c r="W381" s="215"/>
      <c r="X381" s="215"/>
      <c r="Y381" s="215"/>
      <c r="Z381" s="215"/>
      <c r="AA381" s="215"/>
      <c r="AB381" s="215"/>
      <c r="AC381" s="215"/>
      <c r="AD381" s="215"/>
      <c r="AE381" s="215"/>
      <c r="AF381" s="215"/>
      <c r="AG381" s="215"/>
      <c r="AH381" s="399"/>
      <c r="AI381" s="388"/>
      <c r="AJ381" s="215"/>
      <c r="AK381" s="215"/>
      <c r="AL381" s="215"/>
      <c r="AM381" s="215"/>
      <c r="AN381" s="215"/>
      <c r="AO381" s="215"/>
      <c r="AP381" s="215"/>
      <c r="AQ381" s="215"/>
      <c r="AR381" s="215"/>
      <c r="AS381" s="215"/>
      <c r="AT381" s="215"/>
      <c r="AU381" s="215"/>
      <c r="AV381" s="215"/>
      <c r="AW381" s="215"/>
      <c r="AX381" s="399"/>
      <c r="AY381" s="388"/>
      <c r="AZ381" s="215"/>
      <c r="BA381" s="215"/>
      <c r="BB381" s="215"/>
      <c r="BC381" s="215"/>
      <c r="BD381" s="215"/>
      <c r="BE381" s="215"/>
      <c r="BF381" s="215"/>
      <c r="BG381" s="215"/>
      <c r="BH381" s="215"/>
      <c r="BI381" s="215"/>
      <c r="BJ381" s="215"/>
      <c r="BK381" s="215"/>
      <c r="BL381" s="215"/>
      <c r="BM381" s="215"/>
      <c r="BN381" s="399"/>
      <c r="BO381" s="388"/>
      <c r="BP381" s="215"/>
      <c r="BQ381" s="215"/>
      <c r="BR381" s="215"/>
      <c r="BS381" s="215"/>
      <c r="BT381" s="215"/>
      <c r="BU381" s="215"/>
      <c r="BV381" s="215"/>
      <c r="BW381" s="215"/>
      <c r="BX381" s="215"/>
      <c r="BY381" s="215"/>
      <c r="BZ381" s="215"/>
      <c r="CA381" s="215"/>
      <c r="CB381" s="215"/>
      <c r="CC381" s="215"/>
      <c r="CD381" s="399"/>
      <c r="CE381" s="388"/>
      <c r="CF381" s="215"/>
      <c r="CG381" s="215"/>
      <c r="CH381" s="215"/>
      <c r="CI381" s="215"/>
      <c r="CJ381" s="215"/>
      <c r="CK381" s="215"/>
      <c r="CL381" s="215"/>
      <c r="CM381" s="215"/>
      <c r="CN381" s="215"/>
      <c r="CO381" s="215"/>
      <c r="CP381" s="215"/>
      <c r="CQ381" s="215"/>
      <c r="CR381" s="215"/>
      <c r="CS381" s="215"/>
      <c r="CT381" s="399"/>
      <c r="CU381" s="27"/>
    </row>
    <row r="382" spans="1:99" outlineLevel="1">
      <c r="B382" s="45" t="s">
        <v>3060</v>
      </c>
      <c r="C382" s="214">
        <f t="shared" si="171"/>
        <v>0</v>
      </c>
      <c r="D382" s="214">
        <f t="shared" si="172"/>
        <v>0</v>
      </c>
      <c r="E382" s="214">
        <f t="shared" si="173"/>
        <v>0</v>
      </c>
      <c r="F382" s="214">
        <f t="shared" si="174"/>
        <v>0</v>
      </c>
      <c r="G382" s="214">
        <f t="shared" si="175"/>
        <v>0</v>
      </c>
      <c r="H382" s="214">
        <f t="shared" si="176"/>
        <v>0</v>
      </c>
      <c r="I382" s="214">
        <f t="shared" si="177"/>
        <v>0</v>
      </c>
      <c r="J382" s="214">
        <f t="shared" si="178"/>
        <v>0</v>
      </c>
      <c r="K382" s="214">
        <f t="shared" si="179"/>
        <v>0</v>
      </c>
      <c r="L382" s="214">
        <f t="shared" si="180"/>
        <v>0</v>
      </c>
      <c r="M382" s="214">
        <f t="shared" si="181"/>
        <v>0</v>
      </c>
      <c r="N382" s="214">
        <f t="shared" si="182"/>
        <v>0</v>
      </c>
      <c r="O382" s="214">
        <f t="shared" si="183"/>
        <v>0</v>
      </c>
      <c r="P382" s="214">
        <f t="shared" si="184"/>
        <v>0</v>
      </c>
      <c r="Q382" s="214">
        <f t="shared" si="185"/>
        <v>0</v>
      </c>
      <c r="R382" s="378">
        <f t="shared" si="186"/>
        <v>0</v>
      </c>
      <c r="S382" s="389"/>
      <c r="T382" s="213"/>
      <c r="U382" s="213"/>
      <c r="V382" s="213"/>
      <c r="W382" s="213"/>
      <c r="X382" s="213"/>
      <c r="Y382" s="213"/>
      <c r="Z382" s="213"/>
      <c r="AA382" s="213"/>
      <c r="AB382" s="213"/>
      <c r="AC382" s="213"/>
      <c r="AD382" s="213"/>
      <c r="AE382" s="213"/>
      <c r="AF382" s="213"/>
      <c r="AG382" s="213"/>
      <c r="AH382" s="400"/>
      <c r="AI382" s="389"/>
      <c r="AJ382" s="213"/>
      <c r="AK382" s="213"/>
      <c r="AL382" s="213"/>
      <c r="AM382" s="213"/>
      <c r="AN382" s="213"/>
      <c r="AO382" s="213"/>
      <c r="AP382" s="213"/>
      <c r="AQ382" s="213"/>
      <c r="AR382" s="213"/>
      <c r="AS382" s="213"/>
      <c r="AT382" s="213"/>
      <c r="AU382" s="213"/>
      <c r="AV382" s="213"/>
      <c r="AW382" s="213"/>
      <c r="AX382" s="400"/>
      <c r="AY382" s="389"/>
      <c r="AZ382" s="213"/>
      <c r="BA382" s="213"/>
      <c r="BB382" s="213"/>
      <c r="BC382" s="213"/>
      <c r="BD382" s="213"/>
      <c r="BE382" s="213"/>
      <c r="BF382" s="213"/>
      <c r="BG382" s="213"/>
      <c r="BH382" s="213"/>
      <c r="BI382" s="213"/>
      <c r="BJ382" s="213"/>
      <c r="BK382" s="213"/>
      <c r="BL382" s="213"/>
      <c r="BM382" s="213"/>
      <c r="BN382" s="400"/>
      <c r="BO382" s="389"/>
      <c r="BP382" s="213"/>
      <c r="BQ382" s="213"/>
      <c r="BR382" s="213"/>
      <c r="BS382" s="213"/>
      <c r="BT382" s="213"/>
      <c r="BU382" s="213"/>
      <c r="BV382" s="213"/>
      <c r="BW382" s="213"/>
      <c r="BX382" s="213"/>
      <c r="BY382" s="213"/>
      <c r="BZ382" s="213"/>
      <c r="CA382" s="213"/>
      <c r="CB382" s="213"/>
      <c r="CC382" s="213"/>
      <c r="CD382" s="400"/>
      <c r="CE382" s="389"/>
      <c r="CF382" s="213"/>
      <c r="CG382" s="213"/>
      <c r="CH382" s="213"/>
      <c r="CI382" s="213"/>
      <c r="CJ382" s="213"/>
      <c r="CK382" s="213"/>
      <c r="CL382" s="213"/>
      <c r="CM382" s="213"/>
      <c r="CN382" s="213"/>
      <c r="CO382" s="213"/>
      <c r="CP382" s="213"/>
      <c r="CQ382" s="213"/>
      <c r="CR382" s="213"/>
      <c r="CS382" s="213"/>
      <c r="CT382" s="400"/>
    </row>
    <row r="383" spans="1:99" outlineLevel="1">
      <c r="B383" s="46" t="s">
        <v>1032</v>
      </c>
      <c r="C383" s="51">
        <f t="shared" si="171"/>
        <v>0</v>
      </c>
      <c r="D383" s="51">
        <f t="shared" si="172"/>
        <v>0</v>
      </c>
      <c r="E383" s="51">
        <f t="shared" si="173"/>
        <v>0</v>
      </c>
      <c r="F383" s="51">
        <f t="shared" si="174"/>
        <v>0</v>
      </c>
      <c r="G383" s="51">
        <f t="shared" si="175"/>
        <v>0</v>
      </c>
      <c r="H383" s="51">
        <f t="shared" si="176"/>
        <v>0</v>
      </c>
      <c r="I383" s="51">
        <f t="shared" si="177"/>
        <v>0</v>
      </c>
      <c r="J383" s="51">
        <f t="shared" si="178"/>
        <v>0</v>
      </c>
      <c r="K383" s="51">
        <f t="shared" si="179"/>
        <v>0</v>
      </c>
      <c r="L383" s="51">
        <f t="shared" si="180"/>
        <v>0</v>
      </c>
      <c r="M383" s="51">
        <f t="shared" si="181"/>
        <v>0</v>
      </c>
      <c r="N383" s="51">
        <f t="shared" si="182"/>
        <v>0</v>
      </c>
      <c r="O383" s="51">
        <f t="shared" si="183"/>
        <v>0</v>
      </c>
      <c r="P383" s="51">
        <f t="shared" si="184"/>
        <v>0</v>
      </c>
      <c r="Q383" s="51">
        <f t="shared" si="185"/>
        <v>0</v>
      </c>
      <c r="R383" s="379">
        <f t="shared" si="186"/>
        <v>0</v>
      </c>
      <c r="S383" s="390"/>
      <c r="T383" s="212"/>
      <c r="U383" s="212"/>
      <c r="V383" s="212"/>
      <c r="W383" s="212"/>
      <c r="X383" s="212"/>
      <c r="Y383" s="212"/>
      <c r="Z383" s="212"/>
      <c r="AA383" s="212"/>
      <c r="AB383" s="212"/>
      <c r="AC383" s="212"/>
      <c r="AD383" s="212"/>
      <c r="AE383" s="212"/>
      <c r="AF383" s="212"/>
      <c r="AG383" s="212"/>
      <c r="AH383" s="401"/>
      <c r="AI383" s="390"/>
      <c r="AJ383" s="212"/>
      <c r="AK383" s="212"/>
      <c r="AL383" s="212"/>
      <c r="AM383" s="212"/>
      <c r="AN383" s="212"/>
      <c r="AO383" s="212"/>
      <c r="AP383" s="212"/>
      <c r="AQ383" s="212"/>
      <c r="AR383" s="212"/>
      <c r="AS383" s="212"/>
      <c r="AT383" s="212"/>
      <c r="AU383" s="212"/>
      <c r="AV383" s="212"/>
      <c r="AW383" s="212"/>
      <c r="AX383" s="401"/>
      <c r="AY383" s="390"/>
      <c r="AZ383" s="212"/>
      <c r="BA383" s="212"/>
      <c r="BB383" s="212"/>
      <c r="BC383" s="212"/>
      <c r="BD383" s="212"/>
      <c r="BE383" s="212"/>
      <c r="BF383" s="212"/>
      <c r="BG383" s="212"/>
      <c r="BH383" s="212"/>
      <c r="BI383" s="212"/>
      <c r="BJ383" s="212"/>
      <c r="BK383" s="212"/>
      <c r="BL383" s="212"/>
      <c r="BM383" s="212"/>
      <c r="BN383" s="401"/>
      <c r="BO383" s="390"/>
      <c r="BP383" s="212"/>
      <c r="BQ383" s="212"/>
      <c r="BR383" s="212"/>
      <c r="BS383" s="212"/>
      <c r="BT383" s="212"/>
      <c r="BU383" s="212"/>
      <c r="BV383" s="212"/>
      <c r="BW383" s="212"/>
      <c r="BX383" s="212"/>
      <c r="BY383" s="212"/>
      <c r="BZ383" s="212"/>
      <c r="CA383" s="212"/>
      <c r="CB383" s="212"/>
      <c r="CC383" s="212"/>
      <c r="CD383" s="401"/>
      <c r="CE383" s="390"/>
      <c r="CF383" s="212"/>
      <c r="CG383" s="212"/>
      <c r="CH383" s="212"/>
      <c r="CI383" s="212"/>
      <c r="CJ383" s="212"/>
      <c r="CK383" s="212"/>
      <c r="CL383" s="212"/>
      <c r="CM383" s="212"/>
      <c r="CN383" s="212"/>
      <c r="CO383" s="212"/>
      <c r="CP383" s="212"/>
      <c r="CQ383" s="212"/>
      <c r="CR383" s="212"/>
      <c r="CS383" s="212"/>
      <c r="CT383" s="401"/>
    </row>
    <row r="384" spans="1:99" outlineLevel="1">
      <c r="B384" s="44" t="str">
        <f>$B$213&amp;": Ewe Lambs"</f>
        <v>Early: Ewe Lambs</v>
      </c>
      <c r="C384" s="50">
        <f t="shared" si="171"/>
        <v>0</v>
      </c>
      <c r="D384" s="50">
        <f t="shared" si="172"/>
        <v>0</v>
      </c>
      <c r="E384" s="50">
        <f t="shared" si="173"/>
        <v>0</v>
      </c>
      <c r="F384" s="50">
        <f t="shared" si="174"/>
        <v>0</v>
      </c>
      <c r="G384" s="50">
        <f t="shared" si="175"/>
        <v>0</v>
      </c>
      <c r="H384" s="50">
        <f t="shared" si="176"/>
        <v>0</v>
      </c>
      <c r="I384" s="50">
        <f t="shared" si="177"/>
        <v>0</v>
      </c>
      <c r="J384" s="50">
        <f t="shared" si="178"/>
        <v>0</v>
      </c>
      <c r="K384" s="50">
        <f t="shared" si="179"/>
        <v>0</v>
      </c>
      <c r="L384" s="50">
        <f t="shared" si="180"/>
        <v>0</v>
      </c>
      <c r="M384" s="50">
        <f t="shared" si="181"/>
        <v>0</v>
      </c>
      <c r="N384" s="50">
        <f t="shared" si="182"/>
        <v>0</v>
      </c>
      <c r="O384" s="50">
        <f t="shared" si="183"/>
        <v>0</v>
      </c>
      <c r="P384" s="50">
        <f t="shared" si="184"/>
        <v>0</v>
      </c>
      <c r="Q384" s="50">
        <f t="shared" si="185"/>
        <v>0</v>
      </c>
      <c r="R384" s="377">
        <f t="shared" si="186"/>
        <v>0</v>
      </c>
      <c r="S384" s="388"/>
      <c r="T384" s="215"/>
      <c r="U384" s="215"/>
      <c r="V384" s="215"/>
      <c r="W384" s="215"/>
      <c r="X384" s="215"/>
      <c r="Y384" s="215"/>
      <c r="Z384" s="215"/>
      <c r="AA384" s="215"/>
      <c r="AB384" s="215"/>
      <c r="AC384" s="215"/>
      <c r="AD384" s="215"/>
      <c r="AE384" s="215"/>
      <c r="AF384" s="215"/>
      <c r="AG384" s="215"/>
      <c r="AH384" s="399"/>
      <c r="AI384" s="388"/>
      <c r="AJ384" s="215"/>
      <c r="AK384" s="215"/>
      <c r="AL384" s="215"/>
      <c r="AM384" s="215"/>
      <c r="AN384" s="215"/>
      <c r="AO384" s="215"/>
      <c r="AP384" s="215"/>
      <c r="AQ384" s="215"/>
      <c r="AR384" s="215"/>
      <c r="AS384" s="215"/>
      <c r="AT384" s="215"/>
      <c r="AU384" s="215"/>
      <c r="AV384" s="215"/>
      <c r="AW384" s="215"/>
      <c r="AX384" s="399"/>
      <c r="AY384" s="388"/>
      <c r="AZ384" s="215"/>
      <c r="BA384" s="215"/>
      <c r="BB384" s="215"/>
      <c r="BC384" s="215"/>
      <c r="BD384" s="215"/>
      <c r="BE384" s="215"/>
      <c r="BF384" s="215"/>
      <c r="BG384" s="215"/>
      <c r="BH384" s="215"/>
      <c r="BI384" s="215"/>
      <c r="BJ384" s="215"/>
      <c r="BK384" s="215"/>
      <c r="BL384" s="215"/>
      <c r="BM384" s="215"/>
      <c r="BN384" s="399"/>
      <c r="BO384" s="388"/>
      <c r="BP384" s="215"/>
      <c r="BQ384" s="215"/>
      <c r="BR384" s="215"/>
      <c r="BS384" s="215"/>
      <c r="BT384" s="215"/>
      <c r="BU384" s="215"/>
      <c r="BV384" s="215"/>
      <c r="BW384" s="215"/>
      <c r="BX384" s="215"/>
      <c r="BY384" s="215"/>
      <c r="BZ384" s="215"/>
      <c r="CA384" s="215"/>
      <c r="CB384" s="215"/>
      <c r="CC384" s="215"/>
      <c r="CD384" s="399"/>
      <c r="CE384" s="388"/>
      <c r="CF384" s="215"/>
      <c r="CG384" s="215"/>
      <c r="CH384" s="215"/>
      <c r="CI384" s="215"/>
      <c r="CJ384" s="215"/>
      <c r="CK384" s="215"/>
      <c r="CL384" s="215"/>
      <c r="CM384" s="215"/>
      <c r="CN384" s="215"/>
      <c r="CO384" s="215"/>
      <c r="CP384" s="215"/>
      <c r="CQ384" s="215"/>
      <c r="CR384" s="215"/>
      <c r="CS384" s="215"/>
      <c r="CT384" s="399"/>
      <c r="CU384" s="27"/>
    </row>
    <row r="385" spans="2:99" outlineLevel="1">
      <c r="B385" s="45" t="s">
        <v>3060</v>
      </c>
      <c r="C385" s="214">
        <f t="shared" si="171"/>
        <v>0</v>
      </c>
      <c r="D385" s="214">
        <f t="shared" si="172"/>
        <v>0</v>
      </c>
      <c r="E385" s="214">
        <f t="shared" si="173"/>
        <v>0</v>
      </c>
      <c r="F385" s="214">
        <f t="shared" si="174"/>
        <v>0</v>
      </c>
      <c r="G385" s="214">
        <f t="shared" si="175"/>
        <v>0</v>
      </c>
      <c r="H385" s="214">
        <f t="shared" si="176"/>
        <v>0</v>
      </c>
      <c r="I385" s="214">
        <f t="shared" si="177"/>
        <v>0</v>
      </c>
      <c r="J385" s="214">
        <f t="shared" si="178"/>
        <v>0</v>
      </c>
      <c r="K385" s="214">
        <f t="shared" si="179"/>
        <v>0</v>
      </c>
      <c r="L385" s="214">
        <f t="shared" si="180"/>
        <v>0</v>
      </c>
      <c r="M385" s="214">
        <f t="shared" si="181"/>
        <v>0</v>
      </c>
      <c r="N385" s="214">
        <f t="shared" si="182"/>
        <v>0</v>
      </c>
      <c r="O385" s="214">
        <f t="shared" si="183"/>
        <v>0</v>
      </c>
      <c r="P385" s="214">
        <f t="shared" si="184"/>
        <v>0</v>
      </c>
      <c r="Q385" s="214">
        <f t="shared" si="185"/>
        <v>0</v>
      </c>
      <c r="R385" s="378">
        <f t="shared" si="186"/>
        <v>0</v>
      </c>
      <c r="S385" s="389"/>
      <c r="T385" s="213"/>
      <c r="U385" s="213"/>
      <c r="V385" s="213"/>
      <c r="W385" s="213"/>
      <c r="X385" s="213"/>
      <c r="Y385" s="213"/>
      <c r="Z385" s="213"/>
      <c r="AA385" s="213"/>
      <c r="AB385" s="213"/>
      <c r="AC385" s="213"/>
      <c r="AD385" s="213"/>
      <c r="AE385" s="213"/>
      <c r="AF385" s="213"/>
      <c r="AG385" s="213"/>
      <c r="AH385" s="400"/>
      <c r="AI385" s="389"/>
      <c r="AJ385" s="213"/>
      <c r="AK385" s="213"/>
      <c r="AL385" s="213"/>
      <c r="AM385" s="213"/>
      <c r="AN385" s="213"/>
      <c r="AO385" s="213"/>
      <c r="AP385" s="213"/>
      <c r="AQ385" s="213"/>
      <c r="AR385" s="213"/>
      <c r="AS385" s="213"/>
      <c r="AT385" s="213"/>
      <c r="AU385" s="213"/>
      <c r="AV385" s="213"/>
      <c r="AW385" s="213"/>
      <c r="AX385" s="400"/>
      <c r="AY385" s="389"/>
      <c r="AZ385" s="213"/>
      <c r="BA385" s="213"/>
      <c r="BB385" s="213"/>
      <c r="BC385" s="213"/>
      <c r="BD385" s="213"/>
      <c r="BE385" s="213"/>
      <c r="BF385" s="213"/>
      <c r="BG385" s="213"/>
      <c r="BH385" s="213"/>
      <c r="BI385" s="213"/>
      <c r="BJ385" s="213"/>
      <c r="BK385" s="213"/>
      <c r="BL385" s="213"/>
      <c r="BM385" s="213"/>
      <c r="BN385" s="400"/>
      <c r="BO385" s="389"/>
      <c r="BP385" s="213"/>
      <c r="BQ385" s="213"/>
      <c r="BR385" s="213"/>
      <c r="BS385" s="213"/>
      <c r="BT385" s="213"/>
      <c r="BU385" s="213"/>
      <c r="BV385" s="213"/>
      <c r="BW385" s="213"/>
      <c r="BX385" s="213"/>
      <c r="BY385" s="213"/>
      <c r="BZ385" s="213"/>
      <c r="CA385" s="213"/>
      <c r="CB385" s="213"/>
      <c r="CC385" s="213"/>
      <c r="CD385" s="400"/>
      <c r="CE385" s="389"/>
      <c r="CF385" s="213"/>
      <c r="CG385" s="213"/>
      <c r="CH385" s="213"/>
      <c r="CI385" s="213"/>
      <c r="CJ385" s="213"/>
      <c r="CK385" s="213"/>
      <c r="CL385" s="213"/>
      <c r="CM385" s="213"/>
      <c r="CN385" s="213"/>
      <c r="CO385" s="213"/>
      <c r="CP385" s="213"/>
      <c r="CQ385" s="213"/>
      <c r="CR385" s="213"/>
      <c r="CS385" s="213"/>
      <c r="CT385" s="400"/>
    </row>
    <row r="386" spans="2:99" outlineLevel="1">
      <c r="B386" s="46" t="s">
        <v>1032</v>
      </c>
      <c r="C386" s="51">
        <f t="shared" si="171"/>
        <v>0</v>
      </c>
      <c r="D386" s="51">
        <f t="shared" si="172"/>
        <v>0</v>
      </c>
      <c r="E386" s="51">
        <f t="shared" si="173"/>
        <v>0</v>
      </c>
      <c r="F386" s="51">
        <f t="shared" si="174"/>
        <v>0</v>
      </c>
      <c r="G386" s="51">
        <f t="shared" si="175"/>
        <v>0</v>
      </c>
      <c r="H386" s="51">
        <f t="shared" si="176"/>
        <v>0</v>
      </c>
      <c r="I386" s="51">
        <f t="shared" si="177"/>
        <v>0</v>
      </c>
      <c r="J386" s="51">
        <f t="shared" si="178"/>
        <v>0</v>
      </c>
      <c r="K386" s="51">
        <f t="shared" si="179"/>
        <v>0</v>
      </c>
      <c r="L386" s="51">
        <f t="shared" si="180"/>
        <v>0</v>
      </c>
      <c r="M386" s="51">
        <f t="shared" si="181"/>
        <v>0</v>
      </c>
      <c r="N386" s="51">
        <f t="shared" si="182"/>
        <v>0</v>
      </c>
      <c r="O386" s="51">
        <f t="shared" si="183"/>
        <v>0</v>
      </c>
      <c r="P386" s="51">
        <f t="shared" si="184"/>
        <v>0</v>
      </c>
      <c r="Q386" s="51">
        <f t="shared" si="185"/>
        <v>0</v>
      </c>
      <c r="R386" s="379">
        <f t="shared" si="186"/>
        <v>0</v>
      </c>
      <c r="S386" s="390"/>
      <c r="T386" s="212"/>
      <c r="U386" s="212"/>
      <c r="V386" s="212"/>
      <c r="W386" s="212"/>
      <c r="X386" s="212"/>
      <c r="Y386" s="212"/>
      <c r="Z386" s="212"/>
      <c r="AA386" s="212"/>
      <c r="AB386" s="212"/>
      <c r="AC386" s="212"/>
      <c r="AD386" s="212"/>
      <c r="AE386" s="212"/>
      <c r="AF386" s="212"/>
      <c r="AG386" s="212"/>
      <c r="AH386" s="401"/>
      <c r="AI386" s="390"/>
      <c r="AJ386" s="212"/>
      <c r="AK386" s="212"/>
      <c r="AL386" s="212"/>
      <c r="AM386" s="212"/>
      <c r="AN386" s="212"/>
      <c r="AO386" s="212"/>
      <c r="AP386" s="212"/>
      <c r="AQ386" s="212"/>
      <c r="AR386" s="212"/>
      <c r="AS386" s="212"/>
      <c r="AT386" s="212"/>
      <c r="AU386" s="212"/>
      <c r="AV386" s="212"/>
      <c r="AW386" s="212"/>
      <c r="AX386" s="401"/>
      <c r="AY386" s="390"/>
      <c r="AZ386" s="212"/>
      <c r="BA386" s="212"/>
      <c r="BB386" s="212"/>
      <c r="BC386" s="212"/>
      <c r="BD386" s="212"/>
      <c r="BE386" s="212"/>
      <c r="BF386" s="212"/>
      <c r="BG386" s="212"/>
      <c r="BH386" s="212"/>
      <c r="BI386" s="212"/>
      <c r="BJ386" s="212"/>
      <c r="BK386" s="212"/>
      <c r="BL386" s="212"/>
      <c r="BM386" s="212"/>
      <c r="BN386" s="401"/>
      <c r="BO386" s="390"/>
      <c r="BP386" s="212"/>
      <c r="BQ386" s="212"/>
      <c r="BR386" s="212"/>
      <c r="BS386" s="212"/>
      <c r="BT386" s="212"/>
      <c r="BU386" s="212"/>
      <c r="BV386" s="212"/>
      <c r="BW386" s="212"/>
      <c r="BX386" s="212"/>
      <c r="BY386" s="212"/>
      <c r="BZ386" s="212"/>
      <c r="CA386" s="212"/>
      <c r="CB386" s="212"/>
      <c r="CC386" s="212"/>
      <c r="CD386" s="401"/>
      <c r="CE386" s="390"/>
      <c r="CF386" s="212"/>
      <c r="CG386" s="212"/>
      <c r="CH386" s="212"/>
      <c r="CI386" s="212"/>
      <c r="CJ386" s="212"/>
      <c r="CK386" s="212"/>
      <c r="CL386" s="212"/>
      <c r="CM386" s="212"/>
      <c r="CN386" s="212"/>
      <c r="CO386" s="212"/>
      <c r="CP386" s="212"/>
      <c r="CQ386" s="212"/>
      <c r="CR386" s="212"/>
      <c r="CS386" s="212"/>
      <c r="CT386" s="401"/>
    </row>
    <row r="387" spans="2:99" outlineLevel="1">
      <c r="B387" s="44" t="str">
        <f>$B$214&amp;": Ewe Lambs"</f>
        <v>Middle: Ewe Lambs</v>
      </c>
      <c r="C387" s="50">
        <f t="shared" si="171"/>
        <v>0</v>
      </c>
      <c r="D387" s="50">
        <f t="shared" si="172"/>
        <v>0</v>
      </c>
      <c r="E387" s="50">
        <f t="shared" si="173"/>
        <v>0</v>
      </c>
      <c r="F387" s="50">
        <f t="shared" si="174"/>
        <v>0</v>
      </c>
      <c r="G387" s="50">
        <f t="shared" si="175"/>
        <v>0</v>
      </c>
      <c r="H387" s="50">
        <f t="shared" si="176"/>
        <v>0</v>
      </c>
      <c r="I387" s="50">
        <f t="shared" si="177"/>
        <v>0</v>
      </c>
      <c r="J387" s="50">
        <f t="shared" si="178"/>
        <v>0</v>
      </c>
      <c r="K387" s="50">
        <f t="shared" si="179"/>
        <v>0</v>
      </c>
      <c r="L387" s="50">
        <f t="shared" si="180"/>
        <v>0</v>
      </c>
      <c r="M387" s="50">
        <f t="shared" si="181"/>
        <v>0</v>
      </c>
      <c r="N387" s="50">
        <f t="shared" si="182"/>
        <v>0</v>
      </c>
      <c r="O387" s="50">
        <f t="shared" si="183"/>
        <v>0</v>
      </c>
      <c r="P387" s="50">
        <f t="shared" si="184"/>
        <v>0</v>
      </c>
      <c r="Q387" s="50">
        <f t="shared" si="185"/>
        <v>0</v>
      </c>
      <c r="R387" s="377">
        <f t="shared" si="186"/>
        <v>0</v>
      </c>
      <c r="S387" s="388"/>
      <c r="T387" s="215"/>
      <c r="U387" s="215"/>
      <c r="V387" s="215"/>
      <c r="W387" s="215"/>
      <c r="X387" s="215"/>
      <c r="Y387" s="215"/>
      <c r="Z387" s="215"/>
      <c r="AA387" s="215"/>
      <c r="AB387" s="215"/>
      <c r="AC387" s="215"/>
      <c r="AD387" s="215"/>
      <c r="AE387" s="215"/>
      <c r="AF387" s="215"/>
      <c r="AG387" s="215"/>
      <c r="AH387" s="399"/>
      <c r="AI387" s="388"/>
      <c r="AJ387" s="215"/>
      <c r="AK387" s="215"/>
      <c r="AL387" s="215"/>
      <c r="AM387" s="215"/>
      <c r="AN387" s="215"/>
      <c r="AO387" s="215"/>
      <c r="AP387" s="215"/>
      <c r="AQ387" s="215"/>
      <c r="AR387" s="215"/>
      <c r="AS387" s="215"/>
      <c r="AT387" s="215"/>
      <c r="AU387" s="215"/>
      <c r="AV387" s="215"/>
      <c r="AW387" s="215"/>
      <c r="AX387" s="399"/>
      <c r="AY387" s="388"/>
      <c r="AZ387" s="215"/>
      <c r="BA387" s="215"/>
      <c r="BB387" s="215"/>
      <c r="BC387" s="215"/>
      <c r="BD387" s="215"/>
      <c r="BE387" s="215"/>
      <c r="BF387" s="215"/>
      <c r="BG387" s="215"/>
      <c r="BH387" s="215"/>
      <c r="BI387" s="215"/>
      <c r="BJ387" s="215"/>
      <c r="BK387" s="215"/>
      <c r="BL387" s="215"/>
      <c r="BM387" s="215"/>
      <c r="BN387" s="399"/>
      <c r="BO387" s="388"/>
      <c r="BP387" s="215"/>
      <c r="BQ387" s="215"/>
      <c r="BR387" s="215"/>
      <c r="BS387" s="215"/>
      <c r="BT387" s="215"/>
      <c r="BU387" s="215"/>
      <c r="BV387" s="215"/>
      <c r="BW387" s="215"/>
      <c r="BX387" s="215"/>
      <c r="BY387" s="215"/>
      <c r="BZ387" s="215"/>
      <c r="CA387" s="215"/>
      <c r="CB387" s="215"/>
      <c r="CC387" s="215"/>
      <c r="CD387" s="399"/>
      <c r="CE387" s="388"/>
      <c r="CF387" s="215"/>
      <c r="CG387" s="215"/>
      <c r="CH387" s="215"/>
      <c r="CI387" s="215"/>
      <c r="CJ387" s="215"/>
      <c r="CK387" s="215"/>
      <c r="CL387" s="215"/>
      <c r="CM387" s="215"/>
      <c r="CN387" s="215"/>
      <c r="CO387" s="215"/>
      <c r="CP387" s="215"/>
      <c r="CQ387" s="215"/>
      <c r="CR387" s="215"/>
      <c r="CS387" s="215"/>
      <c r="CT387" s="399"/>
      <c r="CU387" s="27"/>
    </row>
    <row r="388" spans="2:99" outlineLevel="1">
      <c r="B388" s="45" t="s">
        <v>3060</v>
      </c>
      <c r="C388" s="214">
        <f t="shared" si="171"/>
        <v>0</v>
      </c>
      <c r="D388" s="214">
        <f t="shared" si="172"/>
        <v>0</v>
      </c>
      <c r="E388" s="214">
        <f t="shared" si="173"/>
        <v>0</v>
      </c>
      <c r="F388" s="214">
        <f t="shared" si="174"/>
        <v>0</v>
      </c>
      <c r="G388" s="214">
        <f t="shared" si="175"/>
        <v>0</v>
      </c>
      <c r="H388" s="214">
        <f t="shared" si="176"/>
        <v>0</v>
      </c>
      <c r="I388" s="214">
        <f t="shared" si="177"/>
        <v>0</v>
      </c>
      <c r="J388" s="214">
        <f t="shared" si="178"/>
        <v>0</v>
      </c>
      <c r="K388" s="214">
        <f t="shared" si="179"/>
        <v>0</v>
      </c>
      <c r="L388" s="214">
        <f t="shared" si="180"/>
        <v>0</v>
      </c>
      <c r="M388" s="214">
        <f t="shared" si="181"/>
        <v>0</v>
      </c>
      <c r="N388" s="214">
        <f t="shared" si="182"/>
        <v>0</v>
      </c>
      <c r="O388" s="214">
        <f t="shared" si="183"/>
        <v>0</v>
      </c>
      <c r="P388" s="214">
        <f t="shared" si="184"/>
        <v>0</v>
      </c>
      <c r="Q388" s="214">
        <f t="shared" si="185"/>
        <v>0</v>
      </c>
      <c r="R388" s="378">
        <f t="shared" si="186"/>
        <v>0</v>
      </c>
      <c r="S388" s="389"/>
      <c r="T388" s="213"/>
      <c r="U388" s="213"/>
      <c r="V388" s="213"/>
      <c r="W388" s="213"/>
      <c r="X388" s="213"/>
      <c r="Y388" s="213"/>
      <c r="Z388" s="213"/>
      <c r="AA388" s="213"/>
      <c r="AB388" s="213"/>
      <c r="AC388" s="213"/>
      <c r="AD388" s="213"/>
      <c r="AE388" s="213"/>
      <c r="AF388" s="213"/>
      <c r="AG388" s="213"/>
      <c r="AH388" s="400"/>
      <c r="AI388" s="389"/>
      <c r="AJ388" s="213"/>
      <c r="AK388" s="213"/>
      <c r="AL388" s="213"/>
      <c r="AM388" s="213"/>
      <c r="AN388" s="213"/>
      <c r="AO388" s="213"/>
      <c r="AP388" s="213"/>
      <c r="AQ388" s="213"/>
      <c r="AR388" s="213"/>
      <c r="AS388" s="213"/>
      <c r="AT388" s="213"/>
      <c r="AU388" s="213"/>
      <c r="AV388" s="213"/>
      <c r="AW388" s="213"/>
      <c r="AX388" s="400"/>
      <c r="AY388" s="389"/>
      <c r="AZ388" s="213"/>
      <c r="BA388" s="213"/>
      <c r="BB388" s="213"/>
      <c r="BC388" s="213"/>
      <c r="BD388" s="213"/>
      <c r="BE388" s="213"/>
      <c r="BF388" s="213"/>
      <c r="BG388" s="213"/>
      <c r="BH388" s="213"/>
      <c r="BI388" s="213"/>
      <c r="BJ388" s="213"/>
      <c r="BK388" s="213"/>
      <c r="BL388" s="213"/>
      <c r="BM388" s="213"/>
      <c r="BN388" s="400"/>
      <c r="BO388" s="389"/>
      <c r="BP388" s="213"/>
      <c r="BQ388" s="213"/>
      <c r="BR388" s="213"/>
      <c r="BS388" s="213"/>
      <c r="BT388" s="213"/>
      <c r="BU388" s="213"/>
      <c r="BV388" s="213"/>
      <c r="BW388" s="213"/>
      <c r="BX388" s="213"/>
      <c r="BY388" s="213"/>
      <c r="BZ388" s="213"/>
      <c r="CA388" s="213"/>
      <c r="CB388" s="213"/>
      <c r="CC388" s="213"/>
      <c r="CD388" s="400"/>
      <c r="CE388" s="389"/>
      <c r="CF388" s="213"/>
      <c r="CG388" s="213"/>
      <c r="CH388" s="213"/>
      <c r="CI388" s="213"/>
      <c r="CJ388" s="213"/>
      <c r="CK388" s="213"/>
      <c r="CL388" s="213"/>
      <c r="CM388" s="213"/>
      <c r="CN388" s="213"/>
      <c r="CO388" s="213"/>
      <c r="CP388" s="213"/>
      <c r="CQ388" s="213"/>
      <c r="CR388" s="213"/>
      <c r="CS388" s="213"/>
      <c r="CT388" s="400"/>
    </row>
    <row r="389" spans="2:99" outlineLevel="1">
      <c r="B389" s="46" t="s">
        <v>1032</v>
      </c>
      <c r="C389" s="51">
        <f t="shared" si="171"/>
        <v>0</v>
      </c>
      <c r="D389" s="51">
        <f t="shared" si="172"/>
        <v>0</v>
      </c>
      <c r="E389" s="51">
        <f t="shared" si="173"/>
        <v>0</v>
      </c>
      <c r="F389" s="51">
        <f t="shared" si="174"/>
        <v>0</v>
      </c>
      <c r="G389" s="51">
        <f t="shared" si="175"/>
        <v>0</v>
      </c>
      <c r="H389" s="51">
        <f t="shared" si="176"/>
        <v>0</v>
      </c>
      <c r="I389" s="51">
        <f t="shared" si="177"/>
        <v>0</v>
      </c>
      <c r="J389" s="51">
        <f t="shared" si="178"/>
        <v>0</v>
      </c>
      <c r="K389" s="51">
        <f t="shared" si="179"/>
        <v>0</v>
      </c>
      <c r="L389" s="51">
        <f t="shared" si="180"/>
        <v>0</v>
      </c>
      <c r="M389" s="51">
        <f t="shared" si="181"/>
        <v>0</v>
      </c>
      <c r="N389" s="51">
        <f t="shared" si="182"/>
        <v>0</v>
      </c>
      <c r="O389" s="51">
        <f t="shared" si="183"/>
        <v>0</v>
      </c>
      <c r="P389" s="51">
        <f t="shared" si="184"/>
        <v>0</v>
      </c>
      <c r="Q389" s="51">
        <f t="shared" si="185"/>
        <v>0</v>
      </c>
      <c r="R389" s="379">
        <f t="shared" si="186"/>
        <v>0</v>
      </c>
      <c r="S389" s="390"/>
      <c r="T389" s="212"/>
      <c r="U389" s="212"/>
      <c r="V389" s="212"/>
      <c r="W389" s="212"/>
      <c r="X389" s="212"/>
      <c r="Y389" s="212"/>
      <c r="Z389" s="212"/>
      <c r="AA389" s="212"/>
      <c r="AB389" s="212"/>
      <c r="AC389" s="212"/>
      <c r="AD389" s="212"/>
      <c r="AE389" s="212"/>
      <c r="AF389" s="212"/>
      <c r="AG389" s="212"/>
      <c r="AH389" s="401"/>
      <c r="AI389" s="390"/>
      <c r="AJ389" s="212"/>
      <c r="AK389" s="212"/>
      <c r="AL389" s="212"/>
      <c r="AM389" s="212"/>
      <c r="AN389" s="212"/>
      <c r="AO389" s="212"/>
      <c r="AP389" s="212"/>
      <c r="AQ389" s="212"/>
      <c r="AR389" s="212"/>
      <c r="AS389" s="212"/>
      <c r="AT389" s="212"/>
      <c r="AU389" s="212"/>
      <c r="AV389" s="212"/>
      <c r="AW389" s="212"/>
      <c r="AX389" s="401"/>
      <c r="AY389" s="390"/>
      <c r="AZ389" s="212"/>
      <c r="BA389" s="212"/>
      <c r="BB389" s="212"/>
      <c r="BC389" s="212"/>
      <c r="BD389" s="212"/>
      <c r="BE389" s="212"/>
      <c r="BF389" s="212"/>
      <c r="BG389" s="212"/>
      <c r="BH389" s="212"/>
      <c r="BI389" s="212"/>
      <c r="BJ389" s="212"/>
      <c r="BK389" s="212"/>
      <c r="BL389" s="212"/>
      <c r="BM389" s="212"/>
      <c r="BN389" s="401"/>
      <c r="BO389" s="390"/>
      <c r="BP389" s="212"/>
      <c r="BQ389" s="212"/>
      <c r="BR389" s="212"/>
      <c r="BS389" s="212"/>
      <c r="BT389" s="212"/>
      <c r="BU389" s="212"/>
      <c r="BV389" s="212"/>
      <c r="BW389" s="212"/>
      <c r="BX389" s="212"/>
      <c r="BY389" s="212"/>
      <c r="BZ389" s="212"/>
      <c r="CA389" s="212"/>
      <c r="CB389" s="212"/>
      <c r="CC389" s="212"/>
      <c r="CD389" s="401"/>
      <c r="CE389" s="390"/>
      <c r="CF389" s="212"/>
      <c r="CG389" s="212"/>
      <c r="CH389" s="212"/>
      <c r="CI389" s="212"/>
      <c r="CJ389" s="212"/>
      <c r="CK389" s="212"/>
      <c r="CL389" s="212"/>
      <c r="CM389" s="212"/>
      <c r="CN389" s="212"/>
      <c r="CO389" s="212"/>
      <c r="CP389" s="212"/>
      <c r="CQ389" s="212"/>
      <c r="CR389" s="212"/>
      <c r="CS389" s="212"/>
      <c r="CT389" s="401"/>
    </row>
    <row r="390" spans="2:99" outlineLevel="1">
      <c r="B390" s="44" t="str">
        <f>$B$215&amp;": Ewe Lambs"</f>
        <v>Late: Ewe Lambs</v>
      </c>
      <c r="C390" s="50">
        <f t="shared" si="171"/>
        <v>0</v>
      </c>
      <c r="D390" s="50">
        <f t="shared" si="172"/>
        <v>0</v>
      </c>
      <c r="E390" s="50">
        <f t="shared" si="173"/>
        <v>0</v>
      </c>
      <c r="F390" s="50">
        <f t="shared" si="174"/>
        <v>0</v>
      </c>
      <c r="G390" s="50">
        <f t="shared" si="175"/>
        <v>0</v>
      </c>
      <c r="H390" s="50">
        <f t="shared" si="176"/>
        <v>0</v>
      </c>
      <c r="I390" s="50">
        <f t="shared" si="177"/>
        <v>0</v>
      </c>
      <c r="J390" s="50">
        <f t="shared" si="178"/>
        <v>0</v>
      </c>
      <c r="K390" s="50">
        <f t="shared" si="179"/>
        <v>0</v>
      </c>
      <c r="L390" s="50">
        <f t="shared" si="180"/>
        <v>0</v>
      </c>
      <c r="M390" s="50">
        <f t="shared" si="181"/>
        <v>0</v>
      </c>
      <c r="N390" s="50">
        <f t="shared" si="182"/>
        <v>0</v>
      </c>
      <c r="O390" s="50">
        <f t="shared" si="183"/>
        <v>0</v>
      </c>
      <c r="P390" s="50">
        <f t="shared" si="184"/>
        <v>0</v>
      </c>
      <c r="Q390" s="50">
        <f t="shared" si="185"/>
        <v>0</v>
      </c>
      <c r="R390" s="377">
        <f t="shared" si="186"/>
        <v>0</v>
      </c>
      <c r="S390" s="388"/>
      <c r="T390" s="215"/>
      <c r="U390" s="215"/>
      <c r="V390" s="215"/>
      <c r="W390" s="215"/>
      <c r="X390" s="215"/>
      <c r="Y390" s="215"/>
      <c r="Z390" s="215"/>
      <c r="AA390" s="215"/>
      <c r="AB390" s="215"/>
      <c r="AC390" s="215"/>
      <c r="AD390" s="215"/>
      <c r="AE390" s="215"/>
      <c r="AF390" s="215"/>
      <c r="AG390" s="215"/>
      <c r="AH390" s="399"/>
      <c r="AI390" s="388"/>
      <c r="AJ390" s="215"/>
      <c r="AK390" s="215"/>
      <c r="AL390" s="215"/>
      <c r="AM390" s="215"/>
      <c r="AN390" s="215"/>
      <c r="AO390" s="215"/>
      <c r="AP390" s="215"/>
      <c r="AQ390" s="215"/>
      <c r="AR390" s="215"/>
      <c r="AS390" s="215"/>
      <c r="AT390" s="215"/>
      <c r="AU390" s="215"/>
      <c r="AV390" s="215"/>
      <c r="AW390" s="215"/>
      <c r="AX390" s="399"/>
      <c r="AY390" s="388"/>
      <c r="AZ390" s="215"/>
      <c r="BA390" s="215"/>
      <c r="BB390" s="215"/>
      <c r="BC390" s="215"/>
      <c r="BD390" s="215"/>
      <c r="BE390" s="215"/>
      <c r="BF390" s="215"/>
      <c r="BG390" s="215"/>
      <c r="BH390" s="215"/>
      <c r="BI390" s="215"/>
      <c r="BJ390" s="215"/>
      <c r="BK390" s="215"/>
      <c r="BL390" s="215"/>
      <c r="BM390" s="215"/>
      <c r="BN390" s="399"/>
      <c r="BO390" s="388"/>
      <c r="BP390" s="215"/>
      <c r="BQ390" s="215"/>
      <c r="BR390" s="215"/>
      <c r="BS390" s="215"/>
      <c r="BT390" s="215"/>
      <c r="BU390" s="215"/>
      <c r="BV390" s="215"/>
      <c r="BW390" s="215"/>
      <c r="BX390" s="215"/>
      <c r="BY390" s="215"/>
      <c r="BZ390" s="215"/>
      <c r="CA390" s="215"/>
      <c r="CB390" s="215"/>
      <c r="CC390" s="215"/>
      <c r="CD390" s="399"/>
      <c r="CE390" s="388"/>
      <c r="CF390" s="215"/>
      <c r="CG390" s="215"/>
      <c r="CH390" s="215"/>
      <c r="CI390" s="215"/>
      <c r="CJ390" s="215"/>
      <c r="CK390" s="215"/>
      <c r="CL390" s="215"/>
      <c r="CM390" s="215"/>
      <c r="CN390" s="215"/>
      <c r="CO390" s="215"/>
      <c r="CP390" s="215"/>
      <c r="CQ390" s="215"/>
      <c r="CR390" s="215"/>
      <c r="CS390" s="215"/>
      <c r="CT390" s="399"/>
      <c r="CU390" s="27"/>
    </row>
    <row r="391" spans="2:99" outlineLevel="1">
      <c r="B391" s="45" t="s">
        <v>3060</v>
      </c>
      <c r="C391" s="214">
        <f t="shared" si="171"/>
        <v>0</v>
      </c>
      <c r="D391" s="214">
        <f t="shared" si="172"/>
        <v>0</v>
      </c>
      <c r="E391" s="214">
        <f t="shared" si="173"/>
        <v>0</v>
      </c>
      <c r="F391" s="214">
        <f t="shared" si="174"/>
        <v>0</v>
      </c>
      <c r="G391" s="214">
        <f t="shared" si="175"/>
        <v>0</v>
      </c>
      <c r="H391" s="214">
        <f t="shared" si="176"/>
        <v>0</v>
      </c>
      <c r="I391" s="214">
        <f t="shared" si="177"/>
        <v>0</v>
      </c>
      <c r="J391" s="214">
        <f t="shared" si="178"/>
        <v>0</v>
      </c>
      <c r="K391" s="214">
        <f t="shared" si="179"/>
        <v>0</v>
      </c>
      <c r="L391" s="214">
        <f t="shared" si="180"/>
        <v>0</v>
      </c>
      <c r="M391" s="214">
        <f t="shared" si="181"/>
        <v>0</v>
      </c>
      <c r="N391" s="214">
        <f t="shared" si="182"/>
        <v>0</v>
      </c>
      <c r="O391" s="214">
        <f t="shared" si="183"/>
        <v>0</v>
      </c>
      <c r="P391" s="214">
        <f t="shared" si="184"/>
        <v>0</v>
      </c>
      <c r="Q391" s="214">
        <f t="shared" si="185"/>
        <v>0</v>
      </c>
      <c r="R391" s="378">
        <f t="shared" si="186"/>
        <v>0</v>
      </c>
      <c r="S391" s="389"/>
      <c r="T391" s="213"/>
      <c r="U391" s="213"/>
      <c r="V391" s="213"/>
      <c r="W391" s="213"/>
      <c r="X391" s="213"/>
      <c r="Y391" s="213"/>
      <c r="Z391" s="213"/>
      <c r="AA391" s="213"/>
      <c r="AB391" s="213"/>
      <c r="AC391" s="213"/>
      <c r="AD391" s="213"/>
      <c r="AE391" s="213"/>
      <c r="AF391" s="213"/>
      <c r="AG391" s="213"/>
      <c r="AH391" s="400"/>
      <c r="AI391" s="389"/>
      <c r="AJ391" s="213"/>
      <c r="AK391" s="213"/>
      <c r="AL391" s="213"/>
      <c r="AM391" s="213"/>
      <c r="AN391" s="213"/>
      <c r="AO391" s="213"/>
      <c r="AP391" s="213"/>
      <c r="AQ391" s="213"/>
      <c r="AR391" s="213"/>
      <c r="AS391" s="213"/>
      <c r="AT391" s="213"/>
      <c r="AU391" s="213"/>
      <c r="AV391" s="213"/>
      <c r="AW391" s="213"/>
      <c r="AX391" s="400"/>
      <c r="AY391" s="389"/>
      <c r="AZ391" s="213"/>
      <c r="BA391" s="213"/>
      <c r="BB391" s="213"/>
      <c r="BC391" s="213"/>
      <c r="BD391" s="213"/>
      <c r="BE391" s="213"/>
      <c r="BF391" s="213"/>
      <c r="BG391" s="213"/>
      <c r="BH391" s="213"/>
      <c r="BI391" s="213"/>
      <c r="BJ391" s="213"/>
      <c r="BK391" s="213"/>
      <c r="BL391" s="213"/>
      <c r="BM391" s="213"/>
      <c r="BN391" s="400"/>
      <c r="BO391" s="389"/>
      <c r="BP391" s="213"/>
      <c r="BQ391" s="213"/>
      <c r="BR391" s="213"/>
      <c r="BS391" s="213"/>
      <c r="BT391" s="213"/>
      <c r="BU391" s="213"/>
      <c r="BV391" s="213"/>
      <c r="BW391" s="213"/>
      <c r="BX391" s="213"/>
      <c r="BY391" s="213"/>
      <c r="BZ391" s="213"/>
      <c r="CA391" s="213"/>
      <c r="CB391" s="213"/>
      <c r="CC391" s="213"/>
      <c r="CD391" s="400"/>
      <c r="CE391" s="389"/>
      <c r="CF391" s="213"/>
      <c r="CG391" s="213"/>
      <c r="CH391" s="213"/>
      <c r="CI391" s="213"/>
      <c r="CJ391" s="213"/>
      <c r="CK391" s="213"/>
      <c r="CL391" s="213"/>
      <c r="CM391" s="213"/>
      <c r="CN391" s="213"/>
      <c r="CO391" s="213"/>
      <c r="CP391" s="213"/>
      <c r="CQ391" s="213"/>
      <c r="CR391" s="213"/>
      <c r="CS391" s="213"/>
      <c r="CT391" s="400"/>
    </row>
    <row r="392" spans="2:99" outlineLevel="1">
      <c r="B392" s="46" t="s">
        <v>1032</v>
      </c>
      <c r="C392" s="51">
        <f t="shared" si="171"/>
        <v>0</v>
      </c>
      <c r="D392" s="51">
        <f t="shared" si="172"/>
        <v>0</v>
      </c>
      <c r="E392" s="51">
        <f t="shared" si="173"/>
        <v>0</v>
      </c>
      <c r="F392" s="51">
        <f t="shared" si="174"/>
        <v>0</v>
      </c>
      <c r="G392" s="51">
        <f t="shared" si="175"/>
        <v>0</v>
      </c>
      <c r="H392" s="51">
        <f t="shared" si="176"/>
        <v>0</v>
      </c>
      <c r="I392" s="51">
        <f t="shared" si="177"/>
        <v>0</v>
      </c>
      <c r="J392" s="51">
        <f t="shared" si="178"/>
        <v>0</v>
      </c>
      <c r="K392" s="51">
        <f t="shared" si="179"/>
        <v>0</v>
      </c>
      <c r="L392" s="51">
        <f t="shared" si="180"/>
        <v>0</v>
      </c>
      <c r="M392" s="51">
        <f t="shared" si="181"/>
        <v>0</v>
      </c>
      <c r="N392" s="51">
        <f t="shared" si="182"/>
        <v>0</v>
      </c>
      <c r="O392" s="51">
        <f t="shared" si="183"/>
        <v>0</v>
      </c>
      <c r="P392" s="51">
        <f t="shared" si="184"/>
        <v>0</v>
      </c>
      <c r="Q392" s="51">
        <f t="shared" si="185"/>
        <v>0</v>
      </c>
      <c r="R392" s="379">
        <f t="shared" si="186"/>
        <v>0</v>
      </c>
      <c r="S392" s="390"/>
      <c r="T392" s="212"/>
      <c r="U392" s="212"/>
      <c r="V392" s="212"/>
      <c r="W392" s="212"/>
      <c r="X392" s="212"/>
      <c r="Y392" s="212"/>
      <c r="Z392" s="212"/>
      <c r="AA392" s="212"/>
      <c r="AB392" s="212"/>
      <c r="AC392" s="212"/>
      <c r="AD392" s="212"/>
      <c r="AE392" s="212"/>
      <c r="AF392" s="212"/>
      <c r="AG392" s="212"/>
      <c r="AH392" s="401"/>
      <c r="AI392" s="390"/>
      <c r="AJ392" s="212"/>
      <c r="AK392" s="212"/>
      <c r="AL392" s="212"/>
      <c r="AM392" s="212"/>
      <c r="AN392" s="212"/>
      <c r="AO392" s="212"/>
      <c r="AP392" s="212"/>
      <c r="AQ392" s="212"/>
      <c r="AR392" s="212"/>
      <c r="AS392" s="212"/>
      <c r="AT392" s="212"/>
      <c r="AU392" s="212"/>
      <c r="AV392" s="212"/>
      <c r="AW392" s="212"/>
      <c r="AX392" s="401"/>
      <c r="AY392" s="390"/>
      <c r="AZ392" s="212"/>
      <c r="BA392" s="212"/>
      <c r="BB392" s="212"/>
      <c r="BC392" s="212"/>
      <c r="BD392" s="212"/>
      <c r="BE392" s="212"/>
      <c r="BF392" s="212"/>
      <c r="BG392" s="212"/>
      <c r="BH392" s="212"/>
      <c r="BI392" s="212"/>
      <c r="BJ392" s="212"/>
      <c r="BK392" s="212"/>
      <c r="BL392" s="212"/>
      <c r="BM392" s="212"/>
      <c r="BN392" s="401"/>
      <c r="BO392" s="390"/>
      <c r="BP392" s="212"/>
      <c r="BQ392" s="212"/>
      <c r="BR392" s="212"/>
      <c r="BS392" s="212"/>
      <c r="BT392" s="212"/>
      <c r="BU392" s="212"/>
      <c r="BV392" s="212"/>
      <c r="BW392" s="212"/>
      <c r="BX392" s="212"/>
      <c r="BY392" s="212"/>
      <c r="BZ392" s="212"/>
      <c r="CA392" s="212"/>
      <c r="CB392" s="212"/>
      <c r="CC392" s="212"/>
      <c r="CD392" s="401"/>
      <c r="CE392" s="390"/>
      <c r="CF392" s="212"/>
      <c r="CG392" s="212"/>
      <c r="CH392" s="212"/>
      <c r="CI392" s="212"/>
      <c r="CJ392" s="212"/>
      <c r="CK392" s="212"/>
      <c r="CL392" s="212"/>
      <c r="CM392" s="212"/>
      <c r="CN392" s="212"/>
      <c r="CO392" s="212"/>
      <c r="CP392" s="212"/>
      <c r="CQ392" s="212"/>
      <c r="CR392" s="212"/>
      <c r="CS392" s="212"/>
      <c r="CT392" s="401"/>
    </row>
    <row r="393" spans="2:99" outlineLevel="1">
      <c r="B393" s="44" t="str">
        <f>$B$216&amp;": Ewe Lambs"</f>
        <v>V. Late: Ewe Lambs</v>
      </c>
      <c r="C393" s="50">
        <f t="shared" si="171"/>
        <v>0</v>
      </c>
      <c r="D393" s="50">
        <f t="shared" si="172"/>
        <v>0</v>
      </c>
      <c r="E393" s="50">
        <f t="shared" si="173"/>
        <v>0</v>
      </c>
      <c r="F393" s="50">
        <f t="shared" si="174"/>
        <v>0</v>
      </c>
      <c r="G393" s="50">
        <f t="shared" si="175"/>
        <v>0</v>
      </c>
      <c r="H393" s="50">
        <f t="shared" si="176"/>
        <v>0</v>
      </c>
      <c r="I393" s="50">
        <f t="shared" si="177"/>
        <v>0</v>
      </c>
      <c r="J393" s="50">
        <f t="shared" si="178"/>
        <v>0</v>
      </c>
      <c r="K393" s="50">
        <f t="shared" si="179"/>
        <v>0</v>
      </c>
      <c r="L393" s="50">
        <f t="shared" si="180"/>
        <v>0</v>
      </c>
      <c r="M393" s="50">
        <f t="shared" si="181"/>
        <v>0</v>
      </c>
      <c r="N393" s="50">
        <f t="shared" si="182"/>
        <v>0</v>
      </c>
      <c r="O393" s="50">
        <f t="shared" si="183"/>
        <v>0</v>
      </c>
      <c r="P393" s="50">
        <f t="shared" si="184"/>
        <v>0</v>
      </c>
      <c r="Q393" s="50">
        <f t="shared" si="185"/>
        <v>0</v>
      </c>
      <c r="R393" s="377">
        <f t="shared" si="186"/>
        <v>0</v>
      </c>
      <c r="S393" s="388"/>
      <c r="T393" s="215"/>
      <c r="U393" s="215"/>
      <c r="V393" s="215"/>
      <c r="W393" s="215"/>
      <c r="X393" s="215"/>
      <c r="Y393" s="215"/>
      <c r="Z393" s="215"/>
      <c r="AA393" s="215"/>
      <c r="AB393" s="215"/>
      <c r="AC393" s="215"/>
      <c r="AD393" s="215"/>
      <c r="AE393" s="215"/>
      <c r="AF393" s="215"/>
      <c r="AG393" s="215"/>
      <c r="AH393" s="399"/>
      <c r="AI393" s="388"/>
      <c r="AJ393" s="215"/>
      <c r="AK393" s="215"/>
      <c r="AL393" s="215"/>
      <c r="AM393" s="215"/>
      <c r="AN393" s="215"/>
      <c r="AO393" s="215"/>
      <c r="AP393" s="215"/>
      <c r="AQ393" s="215"/>
      <c r="AR393" s="215"/>
      <c r="AS393" s="215"/>
      <c r="AT393" s="215"/>
      <c r="AU393" s="215"/>
      <c r="AV393" s="215"/>
      <c r="AW393" s="215"/>
      <c r="AX393" s="399"/>
      <c r="AY393" s="388"/>
      <c r="AZ393" s="215"/>
      <c r="BA393" s="215"/>
      <c r="BB393" s="215"/>
      <c r="BC393" s="215"/>
      <c r="BD393" s="215"/>
      <c r="BE393" s="215"/>
      <c r="BF393" s="215"/>
      <c r="BG393" s="215"/>
      <c r="BH393" s="215"/>
      <c r="BI393" s="215"/>
      <c r="BJ393" s="215"/>
      <c r="BK393" s="215"/>
      <c r="BL393" s="215"/>
      <c r="BM393" s="215"/>
      <c r="BN393" s="399"/>
      <c r="BO393" s="388"/>
      <c r="BP393" s="215"/>
      <c r="BQ393" s="215"/>
      <c r="BR393" s="215"/>
      <c r="BS393" s="215"/>
      <c r="BT393" s="215"/>
      <c r="BU393" s="215"/>
      <c r="BV393" s="215"/>
      <c r="BW393" s="215"/>
      <c r="BX393" s="215"/>
      <c r="BY393" s="215"/>
      <c r="BZ393" s="215"/>
      <c r="CA393" s="215"/>
      <c r="CB393" s="215"/>
      <c r="CC393" s="215"/>
      <c r="CD393" s="399"/>
      <c r="CE393" s="388"/>
      <c r="CF393" s="215"/>
      <c r="CG393" s="215"/>
      <c r="CH393" s="215"/>
      <c r="CI393" s="215"/>
      <c r="CJ393" s="215"/>
      <c r="CK393" s="215"/>
      <c r="CL393" s="215"/>
      <c r="CM393" s="215"/>
      <c r="CN393" s="215"/>
      <c r="CO393" s="215"/>
      <c r="CP393" s="215"/>
      <c r="CQ393" s="215"/>
      <c r="CR393" s="215"/>
      <c r="CS393" s="215"/>
      <c r="CT393" s="399"/>
      <c r="CU393" s="27"/>
    </row>
    <row r="394" spans="2:99" outlineLevel="1">
      <c r="B394" s="45" t="s">
        <v>3060</v>
      </c>
      <c r="C394" s="214">
        <f t="shared" si="171"/>
        <v>0</v>
      </c>
      <c r="D394" s="214">
        <f t="shared" si="172"/>
        <v>0</v>
      </c>
      <c r="E394" s="214">
        <f t="shared" si="173"/>
        <v>0</v>
      </c>
      <c r="F394" s="214">
        <f t="shared" si="174"/>
        <v>0</v>
      </c>
      <c r="G394" s="214">
        <f t="shared" si="175"/>
        <v>0</v>
      </c>
      <c r="H394" s="214">
        <f t="shared" si="176"/>
        <v>0</v>
      </c>
      <c r="I394" s="214">
        <f t="shared" si="177"/>
        <v>0</v>
      </c>
      <c r="J394" s="214">
        <f t="shared" si="178"/>
        <v>0</v>
      </c>
      <c r="K394" s="214">
        <f t="shared" si="179"/>
        <v>0</v>
      </c>
      <c r="L394" s="214">
        <f t="shared" si="180"/>
        <v>0</v>
      </c>
      <c r="M394" s="214">
        <f t="shared" si="181"/>
        <v>0</v>
      </c>
      <c r="N394" s="214">
        <f t="shared" si="182"/>
        <v>0</v>
      </c>
      <c r="O394" s="214">
        <f t="shared" si="183"/>
        <v>0</v>
      </c>
      <c r="P394" s="214">
        <f t="shared" si="184"/>
        <v>0</v>
      </c>
      <c r="Q394" s="214">
        <f t="shared" si="185"/>
        <v>0</v>
      </c>
      <c r="R394" s="378">
        <f t="shared" si="186"/>
        <v>0</v>
      </c>
      <c r="S394" s="389"/>
      <c r="T394" s="213"/>
      <c r="U394" s="213"/>
      <c r="V394" s="213"/>
      <c r="W394" s="213"/>
      <c r="X394" s="213"/>
      <c r="Y394" s="213"/>
      <c r="Z394" s="213"/>
      <c r="AA394" s="213"/>
      <c r="AB394" s="213"/>
      <c r="AC394" s="213"/>
      <c r="AD394" s="213"/>
      <c r="AE394" s="213"/>
      <c r="AF394" s="213"/>
      <c r="AG394" s="213"/>
      <c r="AH394" s="400"/>
      <c r="AI394" s="389"/>
      <c r="AJ394" s="213"/>
      <c r="AK394" s="213"/>
      <c r="AL394" s="213"/>
      <c r="AM394" s="213"/>
      <c r="AN394" s="213"/>
      <c r="AO394" s="213"/>
      <c r="AP394" s="213"/>
      <c r="AQ394" s="213"/>
      <c r="AR394" s="213"/>
      <c r="AS394" s="213"/>
      <c r="AT394" s="213"/>
      <c r="AU394" s="213"/>
      <c r="AV394" s="213"/>
      <c r="AW394" s="213"/>
      <c r="AX394" s="400"/>
      <c r="AY394" s="389"/>
      <c r="AZ394" s="213"/>
      <c r="BA394" s="213"/>
      <c r="BB394" s="213"/>
      <c r="BC394" s="213"/>
      <c r="BD394" s="213"/>
      <c r="BE394" s="213"/>
      <c r="BF394" s="213"/>
      <c r="BG394" s="213"/>
      <c r="BH394" s="213"/>
      <c r="BI394" s="213"/>
      <c r="BJ394" s="213"/>
      <c r="BK394" s="213"/>
      <c r="BL394" s="213"/>
      <c r="BM394" s="213"/>
      <c r="BN394" s="400"/>
      <c r="BO394" s="389"/>
      <c r="BP394" s="213"/>
      <c r="BQ394" s="213"/>
      <c r="BR394" s="213"/>
      <c r="BS394" s="213"/>
      <c r="BT394" s="213"/>
      <c r="BU394" s="213"/>
      <c r="BV394" s="213"/>
      <c r="BW394" s="213"/>
      <c r="BX394" s="213"/>
      <c r="BY394" s="213"/>
      <c r="BZ394" s="213"/>
      <c r="CA394" s="213"/>
      <c r="CB394" s="213"/>
      <c r="CC394" s="213"/>
      <c r="CD394" s="400"/>
      <c r="CE394" s="389"/>
      <c r="CF394" s="213"/>
      <c r="CG394" s="213"/>
      <c r="CH394" s="213"/>
      <c r="CI394" s="213"/>
      <c r="CJ394" s="213"/>
      <c r="CK394" s="213"/>
      <c r="CL394" s="213"/>
      <c r="CM394" s="213"/>
      <c r="CN394" s="213"/>
      <c r="CO394" s="213"/>
      <c r="CP394" s="213"/>
      <c r="CQ394" s="213"/>
      <c r="CR394" s="213"/>
      <c r="CS394" s="213"/>
      <c r="CT394" s="400"/>
    </row>
    <row r="395" spans="2:99" outlineLevel="1">
      <c r="B395" s="46" t="s">
        <v>1032</v>
      </c>
      <c r="C395" s="51">
        <f t="shared" si="171"/>
        <v>0</v>
      </c>
      <c r="D395" s="51">
        <f t="shared" si="172"/>
        <v>0</v>
      </c>
      <c r="E395" s="51">
        <f t="shared" si="173"/>
        <v>0</v>
      </c>
      <c r="F395" s="51">
        <f t="shared" si="174"/>
        <v>0</v>
      </c>
      <c r="G395" s="51">
        <f t="shared" si="175"/>
        <v>0</v>
      </c>
      <c r="H395" s="51">
        <f t="shared" si="176"/>
        <v>0</v>
      </c>
      <c r="I395" s="51">
        <f t="shared" si="177"/>
        <v>0</v>
      </c>
      <c r="J395" s="51">
        <f t="shared" si="178"/>
        <v>0</v>
      </c>
      <c r="K395" s="51">
        <f t="shared" si="179"/>
        <v>0</v>
      </c>
      <c r="L395" s="51">
        <f t="shared" si="180"/>
        <v>0</v>
      </c>
      <c r="M395" s="51">
        <f t="shared" si="181"/>
        <v>0</v>
      </c>
      <c r="N395" s="51">
        <f t="shared" si="182"/>
        <v>0</v>
      </c>
      <c r="O395" s="51">
        <f t="shared" si="183"/>
        <v>0</v>
      </c>
      <c r="P395" s="51">
        <f t="shared" si="184"/>
        <v>0</v>
      </c>
      <c r="Q395" s="51">
        <f t="shared" si="185"/>
        <v>0</v>
      </c>
      <c r="R395" s="379">
        <f t="shared" si="186"/>
        <v>0</v>
      </c>
      <c r="S395" s="390"/>
      <c r="T395" s="212"/>
      <c r="U395" s="212"/>
      <c r="V395" s="212"/>
      <c r="W395" s="212"/>
      <c r="X395" s="212"/>
      <c r="Y395" s="212"/>
      <c r="Z395" s="212"/>
      <c r="AA395" s="212"/>
      <c r="AB395" s="212"/>
      <c r="AC395" s="212"/>
      <c r="AD395" s="212"/>
      <c r="AE395" s="212"/>
      <c r="AF395" s="212"/>
      <c r="AG395" s="212"/>
      <c r="AH395" s="401"/>
      <c r="AI395" s="390"/>
      <c r="AJ395" s="212"/>
      <c r="AK395" s="212"/>
      <c r="AL395" s="212"/>
      <c r="AM395" s="212"/>
      <c r="AN395" s="212"/>
      <c r="AO395" s="212"/>
      <c r="AP395" s="212"/>
      <c r="AQ395" s="212"/>
      <c r="AR395" s="212"/>
      <c r="AS395" s="212"/>
      <c r="AT395" s="212"/>
      <c r="AU395" s="212"/>
      <c r="AV395" s="212"/>
      <c r="AW395" s="212"/>
      <c r="AX395" s="401"/>
      <c r="AY395" s="390"/>
      <c r="AZ395" s="212"/>
      <c r="BA395" s="212"/>
      <c r="BB395" s="212"/>
      <c r="BC395" s="212"/>
      <c r="BD395" s="212"/>
      <c r="BE395" s="212"/>
      <c r="BF395" s="212"/>
      <c r="BG395" s="212"/>
      <c r="BH395" s="212"/>
      <c r="BI395" s="212"/>
      <c r="BJ395" s="212"/>
      <c r="BK395" s="212"/>
      <c r="BL395" s="212"/>
      <c r="BM395" s="212"/>
      <c r="BN395" s="401"/>
      <c r="BO395" s="390"/>
      <c r="BP395" s="212"/>
      <c r="BQ395" s="212"/>
      <c r="BR395" s="212"/>
      <c r="BS395" s="212"/>
      <c r="BT395" s="212"/>
      <c r="BU395" s="212"/>
      <c r="BV395" s="212"/>
      <c r="BW395" s="212"/>
      <c r="BX395" s="212"/>
      <c r="BY395" s="212"/>
      <c r="BZ395" s="212"/>
      <c r="CA395" s="212"/>
      <c r="CB395" s="212"/>
      <c r="CC395" s="212"/>
      <c r="CD395" s="401"/>
      <c r="CE395" s="390"/>
      <c r="CF395" s="212"/>
      <c r="CG395" s="212"/>
      <c r="CH395" s="212"/>
      <c r="CI395" s="212"/>
      <c r="CJ395" s="212"/>
      <c r="CK395" s="212"/>
      <c r="CL395" s="212"/>
      <c r="CM395" s="212"/>
      <c r="CN395" s="212"/>
      <c r="CO395" s="212"/>
      <c r="CP395" s="212"/>
      <c r="CQ395" s="212"/>
      <c r="CR395" s="212"/>
      <c r="CS395" s="212"/>
      <c r="CT395" s="401"/>
    </row>
    <row r="396" spans="2:99" outlineLevel="1">
      <c r="B396" s="44" t="str">
        <f>$B$217&amp;": Ewe Lambs"</f>
        <v>7mo with 0% mated: Ewe Lambs</v>
      </c>
      <c r="C396" s="50">
        <f t="shared" si="171"/>
        <v>0</v>
      </c>
      <c r="D396" s="50">
        <f t="shared" si="172"/>
        <v>0</v>
      </c>
      <c r="E396" s="50">
        <f t="shared" si="173"/>
        <v>0</v>
      </c>
      <c r="F396" s="50">
        <f t="shared" si="174"/>
        <v>0</v>
      </c>
      <c r="G396" s="50">
        <f t="shared" si="175"/>
        <v>0</v>
      </c>
      <c r="H396" s="50">
        <f t="shared" si="176"/>
        <v>0</v>
      </c>
      <c r="I396" s="50">
        <f t="shared" si="177"/>
        <v>0</v>
      </c>
      <c r="J396" s="50">
        <f t="shared" si="178"/>
        <v>0</v>
      </c>
      <c r="K396" s="50">
        <f t="shared" si="179"/>
        <v>0</v>
      </c>
      <c r="L396" s="50">
        <f t="shared" si="180"/>
        <v>0</v>
      </c>
      <c r="M396" s="50">
        <f t="shared" si="181"/>
        <v>0</v>
      </c>
      <c r="N396" s="50">
        <f t="shared" si="182"/>
        <v>0</v>
      </c>
      <c r="O396" s="50">
        <f t="shared" si="183"/>
        <v>0</v>
      </c>
      <c r="P396" s="50">
        <f t="shared" si="184"/>
        <v>0</v>
      </c>
      <c r="Q396" s="50">
        <f t="shared" si="185"/>
        <v>0</v>
      </c>
      <c r="R396" s="377">
        <f t="shared" si="186"/>
        <v>0</v>
      </c>
      <c r="S396" s="388"/>
      <c r="T396" s="215"/>
      <c r="U396" s="215"/>
      <c r="V396" s="215"/>
      <c r="W396" s="215"/>
      <c r="X396" s="215"/>
      <c r="Y396" s="215"/>
      <c r="Z396" s="215"/>
      <c r="AA396" s="215"/>
      <c r="AB396" s="215"/>
      <c r="AC396" s="215"/>
      <c r="AD396" s="215"/>
      <c r="AE396" s="215"/>
      <c r="AF396" s="215"/>
      <c r="AG396" s="215"/>
      <c r="AH396" s="399"/>
      <c r="AI396" s="388"/>
      <c r="AJ396" s="215"/>
      <c r="AK396" s="215"/>
      <c r="AL396" s="215"/>
      <c r="AM396" s="215"/>
      <c r="AN396" s="215"/>
      <c r="AO396" s="215"/>
      <c r="AP396" s="215"/>
      <c r="AQ396" s="215"/>
      <c r="AR396" s="215"/>
      <c r="AS396" s="215"/>
      <c r="AT396" s="215"/>
      <c r="AU396" s="215"/>
      <c r="AV396" s="215"/>
      <c r="AW396" s="215"/>
      <c r="AX396" s="399"/>
      <c r="AY396" s="388"/>
      <c r="AZ396" s="215"/>
      <c r="BA396" s="215"/>
      <c r="BB396" s="215"/>
      <c r="BC396" s="215"/>
      <c r="BD396" s="215"/>
      <c r="BE396" s="215"/>
      <c r="BF396" s="215"/>
      <c r="BG396" s="215"/>
      <c r="BH396" s="215"/>
      <c r="BI396" s="215"/>
      <c r="BJ396" s="215"/>
      <c r="BK396" s="215"/>
      <c r="BL396" s="215"/>
      <c r="BM396" s="215"/>
      <c r="BN396" s="399"/>
      <c r="BO396" s="388"/>
      <c r="BP396" s="215"/>
      <c r="BQ396" s="215"/>
      <c r="BR396" s="215"/>
      <c r="BS396" s="215"/>
      <c r="BT396" s="215"/>
      <c r="BU396" s="215"/>
      <c r="BV396" s="215"/>
      <c r="BW396" s="215"/>
      <c r="BX396" s="215"/>
      <c r="BY396" s="215"/>
      <c r="BZ396" s="215"/>
      <c r="CA396" s="215"/>
      <c r="CB396" s="215"/>
      <c r="CC396" s="215"/>
      <c r="CD396" s="399"/>
      <c r="CE396" s="388"/>
      <c r="CF396" s="215"/>
      <c r="CG396" s="215"/>
      <c r="CH396" s="215"/>
      <c r="CI396" s="215"/>
      <c r="CJ396" s="215"/>
      <c r="CK396" s="215"/>
      <c r="CL396" s="215"/>
      <c r="CM396" s="215"/>
      <c r="CN396" s="215"/>
      <c r="CO396" s="215"/>
      <c r="CP396" s="215"/>
      <c r="CQ396" s="215"/>
      <c r="CR396" s="215"/>
      <c r="CS396" s="215"/>
      <c r="CT396" s="399"/>
      <c r="CU396" s="27"/>
    </row>
    <row r="397" spans="2:99" outlineLevel="1">
      <c r="B397" s="45" t="s">
        <v>3060</v>
      </c>
      <c r="C397" s="214">
        <f t="shared" si="171"/>
        <v>0</v>
      </c>
      <c r="D397" s="214">
        <f t="shared" si="172"/>
        <v>0</v>
      </c>
      <c r="E397" s="214">
        <f t="shared" si="173"/>
        <v>0</v>
      </c>
      <c r="F397" s="214">
        <f t="shared" si="174"/>
        <v>0</v>
      </c>
      <c r="G397" s="214">
        <f t="shared" si="175"/>
        <v>0</v>
      </c>
      <c r="H397" s="214">
        <f t="shared" si="176"/>
        <v>0</v>
      </c>
      <c r="I397" s="214">
        <f t="shared" si="177"/>
        <v>0</v>
      </c>
      <c r="J397" s="214">
        <f t="shared" si="178"/>
        <v>0</v>
      </c>
      <c r="K397" s="214">
        <f t="shared" si="179"/>
        <v>0</v>
      </c>
      <c r="L397" s="214">
        <f t="shared" si="180"/>
        <v>0</v>
      </c>
      <c r="M397" s="214">
        <f t="shared" si="181"/>
        <v>0</v>
      </c>
      <c r="N397" s="214">
        <f t="shared" si="182"/>
        <v>0</v>
      </c>
      <c r="O397" s="214">
        <f t="shared" si="183"/>
        <v>0</v>
      </c>
      <c r="P397" s="214">
        <f t="shared" si="184"/>
        <v>0</v>
      </c>
      <c r="Q397" s="214">
        <f t="shared" si="185"/>
        <v>0</v>
      </c>
      <c r="R397" s="378">
        <f t="shared" si="186"/>
        <v>0</v>
      </c>
      <c r="S397" s="389"/>
      <c r="T397" s="213"/>
      <c r="U397" s="213"/>
      <c r="V397" s="213"/>
      <c r="W397" s="213"/>
      <c r="X397" s="213"/>
      <c r="Y397" s="213"/>
      <c r="Z397" s="213"/>
      <c r="AA397" s="213"/>
      <c r="AB397" s="213"/>
      <c r="AC397" s="213"/>
      <c r="AD397" s="213"/>
      <c r="AE397" s="213"/>
      <c r="AF397" s="213"/>
      <c r="AG397" s="213"/>
      <c r="AH397" s="400"/>
      <c r="AI397" s="389"/>
      <c r="AJ397" s="213"/>
      <c r="AK397" s="213"/>
      <c r="AL397" s="213"/>
      <c r="AM397" s="213"/>
      <c r="AN397" s="213"/>
      <c r="AO397" s="213"/>
      <c r="AP397" s="213"/>
      <c r="AQ397" s="213"/>
      <c r="AR397" s="213"/>
      <c r="AS397" s="213"/>
      <c r="AT397" s="213"/>
      <c r="AU397" s="213"/>
      <c r="AV397" s="213"/>
      <c r="AW397" s="213"/>
      <c r="AX397" s="400"/>
      <c r="AY397" s="389"/>
      <c r="AZ397" s="213"/>
      <c r="BA397" s="213"/>
      <c r="BB397" s="213"/>
      <c r="BC397" s="213"/>
      <c r="BD397" s="213"/>
      <c r="BE397" s="213"/>
      <c r="BF397" s="213"/>
      <c r="BG397" s="213"/>
      <c r="BH397" s="213"/>
      <c r="BI397" s="213"/>
      <c r="BJ397" s="213"/>
      <c r="BK397" s="213"/>
      <c r="BL397" s="213"/>
      <c r="BM397" s="213"/>
      <c r="BN397" s="400"/>
      <c r="BO397" s="389"/>
      <c r="BP397" s="213"/>
      <c r="BQ397" s="213"/>
      <c r="BR397" s="213"/>
      <c r="BS397" s="213"/>
      <c r="BT397" s="213"/>
      <c r="BU397" s="213"/>
      <c r="BV397" s="213"/>
      <c r="BW397" s="213"/>
      <c r="BX397" s="213"/>
      <c r="BY397" s="213"/>
      <c r="BZ397" s="213"/>
      <c r="CA397" s="213"/>
      <c r="CB397" s="213"/>
      <c r="CC397" s="213"/>
      <c r="CD397" s="400"/>
      <c r="CE397" s="389"/>
      <c r="CF397" s="213"/>
      <c r="CG397" s="213"/>
      <c r="CH397" s="213"/>
      <c r="CI397" s="213"/>
      <c r="CJ397" s="213"/>
      <c r="CK397" s="213"/>
      <c r="CL397" s="213"/>
      <c r="CM397" s="213"/>
      <c r="CN397" s="213"/>
      <c r="CO397" s="213"/>
      <c r="CP397" s="213"/>
      <c r="CQ397" s="213"/>
      <c r="CR397" s="213"/>
      <c r="CS397" s="213"/>
      <c r="CT397" s="400"/>
    </row>
    <row r="398" spans="2:99" outlineLevel="1">
      <c r="B398" s="46" t="s">
        <v>1032</v>
      </c>
      <c r="C398" s="51">
        <f t="shared" si="171"/>
        <v>0</v>
      </c>
      <c r="D398" s="51">
        <f t="shared" si="172"/>
        <v>0</v>
      </c>
      <c r="E398" s="51">
        <f t="shared" si="173"/>
        <v>0</v>
      </c>
      <c r="F398" s="51">
        <f t="shared" si="174"/>
        <v>0</v>
      </c>
      <c r="G398" s="51">
        <f t="shared" si="175"/>
        <v>0</v>
      </c>
      <c r="H398" s="51">
        <f t="shared" si="176"/>
        <v>0</v>
      </c>
      <c r="I398" s="51">
        <f t="shared" si="177"/>
        <v>0</v>
      </c>
      <c r="J398" s="51">
        <f t="shared" si="178"/>
        <v>0</v>
      </c>
      <c r="K398" s="51">
        <f t="shared" si="179"/>
        <v>0</v>
      </c>
      <c r="L398" s="51">
        <f t="shared" si="180"/>
        <v>0</v>
      </c>
      <c r="M398" s="51">
        <f t="shared" si="181"/>
        <v>0</v>
      </c>
      <c r="N398" s="51">
        <f t="shared" si="182"/>
        <v>0</v>
      </c>
      <c r="O398" s="51">
        <f t="shared" si="183"/>
        <v>0</v>
      </c>
      <c r="P398" s="51">
        <f t="shared" si="184"/>
        <v>0</v>
      </c>
      <c r="Q398" s="51">
        <f t="shared" si="185"/>
        <v>0</v>
      </c>
      <c r="R398" s="379">
        <f t="shared" si="186"/>
        <v>0</v>
      </c>
      <c r="S398" s="390"/>
      <c r="T398" s="212"/>
      <c r="U398" s="212"/>
      <c r="V398" s="212"/>
      <c r="W398" s="212"/>
      <c r="X398" s="212"/>
      <c r="Y398" s="212"/>
      <c r="Z398" s="212"/>
      <c r="AA398" s="212"/>
      <c r="AB398" s="212"/>
      <c r="AC398" s="212"/>
      <c r="AD398" s="212"/>
      <c r="AE398" s="212"/>
      <c r="AF398" s="212"/>
      <c r="AG398" s="212"/>
      <c r="AH398" s="401"/>
      <c r="AI398" s="390"/>
      <c r="AJ398" s="212"/>
      <c r="AK398" s="212"/>
      <c r="AL398" s="212"/>
      <c r="AM398" s="212"/>
      <c r="AN398" s="212"/>
      <c r="AO398" s="212"/>
      <c r="AP398" s="212"/>
      <c r="AQ398" s="212"/>
      <c r="AR398" s="212"/>
      <c r="AS398" s="212"/>
      <c r="AT398" s="212"/>
      <c r="AU398" s="212"/>
      <c r="AV398" s="212"/>
      <c r="AW398" s="212"/>
      <c r="AX398" s="401"/>
      <c r="AY398" s="390"/>
      <c r="AZ398" s="212"/>
      <c r="BA398" s="212"/>
      <c r="BB398" s="212"/>
      <c r="BC398" s="212"/>
      <c r="BD398" s="212"/>
      <c r="BE398" s="212"/>
      <c r="BF398" s="212"/>
      <c r="BG398" s="212"/>
      <c r="BH398" s="212"/>
      <c r="BI398" s="212"/>
      <c r="BJ398" s="212"/>
      <c r="BK398" s="212"/>
      <c r="BL398" s="212"/>
      <c r="BM398" s="212"/>
      <c r="BN398" s="401"/>
      <c r="BO398" s="390"/>
      <c r="BP398" s="212"/>
      <c r="BQ398" s="212"/>
      <c r="BR398" s="212"/>
      <c r="BS398" s="212"/>
      <c r="BT398" s="212"/>
      <c r="BU398" s="212"/>
      <c r="BV398" s="212"/>
      <c r="BW398" s="212"/>
      <c r="BX398" s="212"/>
      <c r="BY398" s="212"/>
      <c r="BZ398" s="212"/>
      <c r="CA398" s="212"/>
      <c r="CB398" s="212"/>
      <c r="CC398" s="212"/>
      <c r="CD398" s="401"/>
      <c r="CE398" s="390"/>
      <c r="CF398" s="212"/>
      <c r="CG398" s="212"/>
      <c r="CH398" s="212"/>
      <c r="CI398" s="212"/>
      <c r="CJ398" s="212"/>
      <c r="CK398" s="212"/>
      <c r="CL398" s="212"/>
      <c r="CM398" s="212"/>
      <c r="CN398" s="212"/>
      <c r="CO398" s="212"/>
      <c r="CP398" s="212"/>
      <c r="CQ398" s="212"/>
      <c r="CR398" s="212"/>
      <c r="CS398" s="212"/>
      <c r="CT398" s="401"/>
    </row>
    <row r="399" spans="2:99" outlineLevel="1"/>
    <row r="401" spans="1:122">
      <c r="A401" s="14" t="s">
        <v>1062</v>
      </c>
    </row>
    <row r="402" spans="1:122" ht="86.25" outlineLevel="1">
      <c r="P402" s="23" t="s">
        <v>496</v>
      </c>
      <c r="Q402" s="23" t="s">
        <v>496</v>
      </c>
      <c r="R402" s="23" t="s">
        <v>496</v>
      </c>
      <c r="S402" s="23" t="s">
        <v>496</v>
      </c>
      <c r="T402" s="23" t="s">
        <v>496</v>
      </c>
      <c r="U402" s="23" t="s">
        <v>496</v>
      </c>
      <c r="V402" s="23" t="s">
        <v>496</v>
      </c>
      <c r="W402" s="23" t="s">
        <v>496</v>
      </c>
      <c r="X402" s="23" t="s">
        <v>496</v>
      </c>
      <c r="Y402" s="23" t="s">
        <v>496</v>
      </c>
      <c r="Z402" s="23" t="s">
        <v>496</v>
      </c>
      <c r="AA402" s="23" t="s">
        <v>496</v>
      </c>
      <c r="AB402" s="23" t="s">
        <v>496</v>
      </c>
      <c r="AC402" s="23" t="s">
        <v>496</v>
      </c>
      <c r="AD402" s="23" t="s">
        <v>496</v>
      </c>
      <c r="AE402" s="23" t="s">
        <v>496</v>
      </c>
      <c r="AF402" s="23" t="s">
        <v>496</v>
      </c>
      <c r="AG402" s="23" t="s">
        <v>496</v>
      </c>
      <c r="AH402" s="23" t="s">
        <v>496</v>
      </c>
      <c r="AI402" s="23" t="s">
        <v>496</v>
      </c>
      <c r="AJ402" s="23" t="s">
        <v>496</v>
      </c>
      <c r="AK402" s="23" t="s">
        <v>496</v>
      </c>
      <c r="AL402" s="23" t="s">
        <v>496</v>
      </c>
      <c r="AM402" s="23" t="s">
        <v>496</v>
      </c>
      <c r="AN402" s="23" t="s">
        <v>496</v>
      </c>
      <c r="AO402" s="23" t="s">
        <v>496</v>
      </c>
      <c r="AP402" s="23" t="s">
        <v>496</v>
      </c>
      <c r="AQ402" s="23" t="s">
        <v>496</v>
      </c>
      <c r="AR402" s="23" t="s">
        <v>496</v>
      </c>
      <c r="AS402" s="23" t="s">
        <v>496</v>
      </c>
      <c r="AT402" s="23" t="s">
        <v>496</v>
      </c>
      <c r="AU402" s="23" t="s">
        <v>496</v>
      </c>
      <c r="AV402" s="23" t="s">
        <v>496</v>
      </c>
      <c r="AW402" s="23" t="s">
        <v>496</v>
      </c>
      <c r="AX402" s="23" t="s">
        <v>496</v>
      </c>
      <c r="AY402" s="23" t="s">
        <v>496</v>
      </c>
      <c r="AZ402" s="23" t="s">
        <v>496</v>
      </c>
      <c r="BA402" s="23" t="s">
        <v>496</v>
      </c>
      <c r="BB402" s="23" t="s">
        <v>496</v>
      </c>
      <c r="BC402" s="23" t="s">
        <v>496</v>
      </c>
      <c r="BD402" s="23" t="s">
        <v>496</v>
      </c>
      <c r="BE402" s="23" t="s">
        <v>496</v>
      </c>
      <c r="BF402" s="23" t="s">
        <v>496</v>
      </c>
      <c r="BG402" s="23" t="s">
        <v>496</v>
      </c>
      <c r="BH402" s="23" t="s">
        <v>496</v>
      </c>
      <c r="BI402" s="23" t="s">
        <v>496</v>
      </c>
      <c r="BJ402" s="23" t="s">
        <v>496</v>
      </c>
      <c r="BK402" s="23" t="s">
        <v>496</v>
      </c>
      <c r="BL402" s="23" t="s">
        <v>496</v>
      </c>
      <c r="BM402" s="23" t="s">
        <v>496</v>
      </c>
      <c r="BN402" s="23" t="s">
        <v>496</v>
      </c>
      <c r="BO402" s="23" t="s">
        <v>496</v>
      </c>
      <c r="BP402" s="23" t="s">
        <v>496</v>
      </c>
      <c r="BQ402" s="23" t="s">
        <v>496</v>
      </c>
      <c r="BR402" s="23" t="s">
        <v>496</v>
      </c>
      <c r="BS402" s="23" t="s">
        <v>496</v>
      </c>
      <c r="BT402" s="23" t="s">
        <v>496</v>
      </c>
      <c r="BU402" s="23" t="s">
        <v>496</v>
      </c>
      <c r="BV402" s="23" t="s">
        <v>496</v>
      </c>
      <c r="BW402" s="23" t="s">
        <v>496</v>
      </c>
      <c r="BX402" s="23" t="s">
        <v>496</v>
      </c>
      <c r="BY402" s="23" t="s">
        <v>496</v>
      </c>
      <c r="BZ402" s="23" t="s">
        <v>496</v>
      </c>
      <c r="CA402" s="23" t="s">
        <v>496</v>
      </c>
      <c r="CB402" s="23" t="s">
        <v>496</v>
      </c>
      <c r="CC402" s="23" t="s">
        <v>496</v>
      </c>
      <c r="CD402" s="23" t="s">
        <v>496</v>
      </c>
      <c r="CE402" s="23" t="s">
        <v>496</v>
      </c>
      <c r="CF402" s="23" t="s">
        <v>496</v>
      </c>
      <c r="CG402" s="23" t="s">
        <v>496</v>
      </c>
      <c r="CH402" s="23" t="s">
        <v>496</v>
      </c>
      <c r="CI402" s="23" t="s">
        <v>496</v>
      </c>
      <c r="CJ402" s="23" t="s">
        <v>496</v>
      </c>
      <c r="CK402" s="23" t="s">
        <v>496</v>
      </c>
      <c r="CL402" s="23" t="s">
        <v>496</v>
      </c>
      <c r="CM402" s="23" t="s">
        <v>496</v>
      </c>
      <c r="CN402" s="23" t="s">
        <v>496</v>
      </c>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row>
    <row r="403" spans="1:122" outlineLevel="1">
      <c r="B403" s="25"/>
      <c r="P403" s="103" t="str">
        <f>"Yearling "&amp;$B$212</f>
        <v>Yearling Standard (7mo)</v>
      </c>
      <c r="Q403" s="103"/>
      <c r="R403" s="103"/>
      <c r="S403" s="103"/>
      <c r="T403" s="103"/>
      <c r="U403" s="103"/>
      <c r="V403" s="103"/>
      <c r="W403" s="103" t="str">
        <f>"Yearling "&amp;$B$213</f>
        <v>Yearling Early</v>
      </c>
      <c r="X403" s="103"/>
      <c r="Y403" s="103"/>
      <c r="Z403" s="103"/>
      <c r="AA403" s="103"/>
      <c r="AB403" s="103"/>
      <c r="AC403" s="103"/>
      <c r="AD403" s="103" t="str">
        <f>"Yearling "&amp;$B$214</f>
        <v>Yearling Middle</v>
      </c>
      <c r="AE403" s="103"/>
      <c r="AF403" s="103"/>
      <c r="AG403" s="103"/>
      <c r="AH403" s="103"/>
      <c r="AI403" s="103"/>
      <c r="AJ403" s="103"/>
      <c r="AK403" s="103" t="str">
        <f>"Yearling "&amp;$B$215</f>
        <v>Yearling Late</v>
      </c>
      <c r="AL403" s="103"/>
      <c r="AM403" s="103"/>
      <c r="AN403" s="103"/>
      <c r="AO403" s="103"/>
      <c r="AP403" s="103"/>
      <c r="AQ403" s="103"/>
      <c r="AR403" s="103" t="str">
        <f>"Yearling "&amp;$B$216</f>
        <v>Yearling V. Late</v>
      </c>
      <c r="AS403" s="103"/>
      <c r="AT403" s="103"/>
      <c r="AU403" s="103"/>
      <c r="AV403" s="103"/>
      <c r="AW403" s="103"/>
      <c r="AX403" s="103"/>
      <c r="AY403" s="103" t="str">
        <f>"Yearling "&amp;$B$217</f>
        <v>Yearling 7mo with 0% mated</v>
      </c>
      <c r="AZ403" s="103"/>
      <c r="BA403" s="103"/>
      <c r="BB403" s="103"/>
      <c r="BC403" s="103"/>
      <c r="BD403" s="103"/>
      <c r="BE403" s="103"/>
      <c r="BF403" t="s">
        <v>1038</v>
      </c>
      <c r="BM403" t="s">
        <v>1039</v>
      </c>
      <c r="BT403" t="s">
        <v>1040</v>
      </c>
      <c r="CA403" t="s">
        <v>1041</v>
      </c>
      <c r="CH403" t="s">
        <v>1042</v>
      </c>
    </row>
    <row r="404" spans="1:122" outlineLevel="1">
      <c r="B404" s="25"/>
      <c r="O404" s="25" t="s">
        <v>1058</v>
      </c>
      <c r="P404" s="18">
        <v>1</v>
      </c>
      <c r="Q404" s="18">
        <v>1</v>
      </c>
      <c r="R404" s="18">
        <v>1</v>
      </c>
      <c r="S404" s="18">
        <v>1</v>
      </c>
      <c r="T404" s="18"/>
      <c r="U404" s="18"/>
      <c r="V404" s="18"/>
      <c r="W404" s="18">
        <v>2</v>
      </c>
      <c r="X404" s="18">
        <v>2</v>
      </c>
      <c r="Y404" s="18">
        <v>2</v>
      </c>
      <c r="Z404" s="18">
        <v>2</v>
      </c>
      <c r="AA404" s="18"/>
      <c r="AB404" s="18"/>
      <c r="AC404" s="18"/>
      <c r="AD404" s="18">
        <v>3</v>
      </c>
      <c r="AE404" s="18">
        <v>3</v>
      </c>
      <c r="AF404" s="18">
        <v>3</v>
      </c>
      <c r="AG404" s="18">
        <v>3</v>
      </c>
      <c r="AH404" s="18"/>
      <c r="AI404" s="18"/>
      <c r="AJ404" s="18"/>
      <c r="AK404" s="18">
        <v>4</v>
      </c>
      <c r="AL404" s="18">
        <v>4</v>
      </c>
      <c r="AM404" s="18">
        <v>4</v>
      </c>
      <c r="AN404" s="18">
        <v>4</v>
      </c>
      <c r="AO404" s="18"/>
      <c r="AP404" s="18"/>
      <c r="AQ404" s="18"/>
      <c r="AR404" s="18">
        <v>5</v>
      </c>
      <c r="AS404" s="18">
        <v>5</v>
      </c>
      <c r="AT404" s="18">
        <v>5</v>
      </c>
      <c r="AU404" s="18">
        <v>5</v>
      </c>
      <c r="AV404" s="18"/>
      <c r="AW404" s="18"/>
      <c r="AX404" s="18"/>
      <c r="AY404" s="18">
        <v>6</v>
      </c>
      <c r="AZ404" s="18">
        <v>6</v>
      </c>
      <c r="BA404" s="18">
        <v>6</v>
      </c>
      <c r="BB404" s="18">
        <v>6</v>
      </c>
      <c r="BC404" s="18"/>
      <c r="BD404" s="18"/>
      <c r="BE404" s="18"/>
      <c r="BF404" s="18">
        <v>1</v>
      </c>
      <c r="BG404" s="18">
        <v>1</v>
      </c>
      <c r="BH404" s="18">
        <v>1</v>
      </c>
      <c r="BI404" s="18"/>
      <c r="BJ404" s="18"/>
      <c r="BK404" s="18"/>
      <c r="BL404" s="18"/>
      <c r="BM404" s="18">
        <v>1</v>
      </c>
      <c r="BN404" s="18">
        <v>1</v>
      </c>
      <c r="BO404" s="18">
        <v>1</v>
      </c>
      <c r="BP404" s="18"/>
      <c r="BQ404" s="18"/>
      <c r="BR404" s="18"/>
      <c r="BS404" s="18"/>
      <c r="BT404" s="18">
        <v>1</v>
      </c>
      <c r="BU404" s="18">
        <v>1</v>
      </c>
      <c r="BV404" s="18">
        <v>1</v>
      </c>
      <c r="BW404" s="18"/>
      <c r="BX404" s="18"/>
      <c r="BY404" s="18"/>
      <c r="BZ404" s="18"/>
      <c r="CA404" s="18">
        <v>1</v>
      </c>
      <c r="CB404" s="18">
        <v>1</v>
      </c>
      <c r="CC404" s="18">
        <v>1</v>
      </c>
      <c r="CD404" s="18"/>
      <c r="CE404" s="18"/>
      <c r="CF404" s="18"/>
      <c r="CG404" s="18"/>
      <c r="CH404" s="18">
        <v>1</v>
      </c>
      <c r="CI404" s="18">
        <v>1</v>
      </c>
      <c r="CJ404" s="18">
        <v>1</v>
      </c>
      <c r="CK404" s="18"/>
      <c r="CL404" s="18"/>
      <c r="CM404" s="18"/>
      <c r="CN404" s="18"/>
    </row>
    <row r="405" spans="1:122" outlineLevel="1">
      <c r="B405" s="25"/>
      <c r="O405" s="25" t="s">
        <v>1059</v>
      </c>
      <c r="P405" s="18">
        <v>2</v>
      </c>
      <c r="Q405" s="18">
        <v>3</v>
      </c>
      <c r="R405" s="18">
        <v>4</v>
      </c>
      <c r="S405" s="18">
        <v>6</v>
      </c>
      <c r="T405" s="18"/>
      <c r="U405" s="18"/>
      <c r="V405" s="18"/>
      <c r="W405" s="18">
        <v>2</v>
      </c>
      <c r="X405" s="18">
        <v>3</v>
      </c>
      <c r="Y405" s="18">
        <v>4</v>
      </c>
      <c r="Z405" s="18">
        <v>6</v>
      </c>
      <c r="AA405" s="18"/>
      <c r="AB405" s="18"/>
      <c r="AC405" s="18"/>
      <c r="AD405" s="18">
        <v>2</v>
      </c>
      <c r="AE405" s="18">
        <v>3</v>
      </c>
      <c r="AF405" s="18">
        <v>4</v>
      </c>
      <c r="AG405" s="18">
        <v>6</v>
      </c>
      <c r="AH405" s="18"/>
      <c r="AI405" s="18"/>
      <c r="AJ405" s="18"/>
      <c r="AK405" s="18">
        <v>2</v>
      </c>
      <c r="AL405" s="18">
        <v>3</v>
      </c>
      <c r="AM405" s="18">
        <v>4</v>
      </c>
      <c r="AN405" s="18">
        <v>6</v>
      </c>
      <c r="AO405" s="18"/>
      <c r="AP405" s="18"/>
      <c r="AQ405" s="18"/>
      <c r="AR405" s="18">
        <v>2</v>
      </c>
      <c r="AS405" s="18">
        <v>3</v>
      </c>
      <c r="AT405" s="18">
        <v>4</v>
      </c>
      <c r="AU405" s="18">
        <v>6</v>
      </c>
      <c r="AV405" s="18"/>
      <c r="AW405" s="18"/>
      <c r="AX405" s="18"/>
      <c r="AY405" s="18">
        <v>2</v>
      </c>
      <c r="AZ405" s="18">
        <v>3</v>
      </c>
      <c r="BA405" s="18">
        <v>4</v>
      </c>
      <c r="BB405" s="18">
        <v>6</v>
      </c>
      <c r="BC405" s="18"/>
      <c r="BD405" s="18"/>
      <c r="BE405" s="18"/>
    </row>
    <row r="406" spans="1:122" outlineLevel="1">
      <c r="P406" s="189">
        <f>INDEX(i.Periods,P$405,1+d.TOL+3*(P$404-1))</f>
        <v>50</v>
      </c>
      <c r="Q406" s="189">
        <f>INDEX(i.Periods,Q$405,1+d.TOL+3*(Q$404-1))</f>
        <v>55</v>
      </c>
      <c r="R406" s="189">
        <f>INDEX(i.Periods,R$405,1+d.TOL+3*(R$404-1))</f>
        <v>63</v>
      </c>
      <c r="S406" s="189">
        <f>INDEX(i.Periods,S$405,1+d.TOL+3*(S$404-1))</f>
        <v>72</v>
      </c>
      <c r="T406" s="189"/>
      <c r="U406" s="189"/>
      <c r="V406" s="189"/>
      <c r="W406" s="189">
        <f>INDEX(i.Periods,W$405,1+d.TOL+3*(W$404-1))</f>
        <v>52</v>
      </c>
      <c r="X406" s="189">
        <f>INDEX(i.Periods,X$405,1+d.TOL+3*(X$404-1))</f>
        <v>57</v>
      </c>
      <c r="Y406" s="189">
        <f>INDEX(i.Periods,Y$405,1+d.TOL+3*(Y$404-1))</f>
        <v>65</v>
      </c>
      <c r="Z406" s="189">
        <f>INDEX(i.Periods,Z$405,1+d.TOL+3*(Z$404-1))</f>
        <v>74</v>
      </c>
      <c r="AA406" s="189"/>
      <c r="AB406" s="189"/>
      <c r="AC406" s="189"/>
      <c r="AD406" s="189">
        <f>INDEX(i.Periods,AD$405,1+d.TOL+3*(AD$404-1))</f>
        <v>55</v>
      </c>
      <c r="AE406" s="189">
        <f>INDEX(i.Periods,AE$405,1+d.TOL+3*(AE$404-1))</f>
        <v>60</v>
      </c>
      <c r="AF406" s="189">
        <f>INDEX(i.Periods,AF$405,1+d.TOL+3*(AF$404-1))</f>
        <v>68</v>
      </c>
      <c r="AG406" s="189">
        <f>INDEX(i.Periods,AG$405,1+d.TOL+3*(AG$404-1))</f>
        <v>77</v>
      </c>
      <c r="AH406" s="189"/>
      <c r="AI406" s="189"/>
      <c r="AJ406" s="189"/>
      <c r="AK406" s="189">
        <f>INDEX(i.Periods,AK$405,1+d.TOL+3*(AK$404-1))</f>
        <v>57</v>
      </c>
      <c r="AL406" s="189">
        <f>INDEX(i.Periods,AL$405,1+d.TOL+3*(AL$404-1))</f>
        <v>62</v>
      </c>
      <c r="AM406" s="189">
        <f>INDEX(i.Periods,AM$405,1+d.TOL+3*(AM$404-1))</f>
        <v>70</v>
      </c>
      <c r="AN406" s="189">
        <f>INDEX(i.Periods,AN$405,1+d.TOL+3*(AN$404-1))</f>
        <v>79</v>
      </c>
      <c r="AO406" s="189"/>
      <c r="AP406" s="189"/>
      <c r="AQ406" s="189"/>
      <c r="AR406" s="189">
        <f>INDEX(i.Periods,AR$405,1+d.TOL+3*(AR$404-1))</f>
        <v>59</v>
      </c>
      <c r="AS406" s="189">
        <f>INDEX(i.Periods,AS$405,1+d.TOL+3*(AS$404-1))</f>
        <v>64</v>
      </c>
      <c r="AT406" s="189">
        <f>INDEX(i.Periods,AT$405,1+d.TOL+3*(AT$404-1))</f>
        <v>72</v>
      </c>
      <c r="AU406" s="189">
        <f>INDEX(i.Periods,AU$405,1+d.TOL+3*(AU$404-1))</f>
        <v>81</v>
      </c>
      <c r="AV406" s="189"/>
      <c r="AW406" s="189"/>
      <c r="AX406" s="189"/>
      <c r="AY406" s="189">
        <f>INDEX(i.Periods,AY$405,1+d.TOL+3*(AY$404-1))</f>
        <v>50</v>
      </c>
      <c r="AZ406" s="189">
        <f>INDEX(i.Periods,AZ$405,1+d.TOL+3*(AZ$404-1))</f>
        <v>55</v>
      </c>
      <c r="BA406" s="189">
        <f>INDEX(i.Periods,BA$405,1+d.TOL+3*(BA$404-1))</f>
        <v>63</v>
      </c>
      <c r="BB406" s="189">
        <f>INDEX(i.Periods,BB$405,1+d.TOL+3*(BB$404-1))</f>
        <v>72</v>
      </c>
      <c r="BC406" s="189"/>
      <c r="BD406" s="189"/>
      <c r="BE406" s="189"/>
      <c r="BF406" s="230">
        <f>P406+52</f>
        <v>102</v>
      </c>
      <c r="BG406" s="230">
        <f>R406+52</f>
        <v>115</v>
      </c>
      <c r="BH406" s="230">
        <f>S406+52</f>
        <v>124</v>
      </c>
      <c r="BI406" s="18"/>
      <c r="BJ406" s="18"/>
      <c r="BK406" s="18"/>
      <c r="BL406" s="18"/>
      <c r="BM406" s="231">
        <f>BF406+52</f>
        <v>154</v>
      </c>
      <c r="BN406" s="231">
        <f>BG406+52</f>
        <v>167</v>
      </c>
      <c r="BO406" s="231">
        <f>BH406+52</f>
        <v>176</v>
      </c>
      <c r="BP406" s="18"/>
      <c r="BQ406" s="18"/>
      <c r="BR406" s="18"/>
      <c r="BS406" s="18"/>
      <c r="BT406" s="231">
        <f>BM406+52</f>
        <v>206</v>
      </c>
      <c r="BU406" s="231">
        <f>BN406+52</f>
        <v>219</v>
      </c>
      <c r="BV406" s="231">
        <f>BO406+52</f>
        <v>228</v>
      </c>
      <c r="BW406" s="18"/>
      <c r="BX406" s="18"/>
      <c r="BY406" s="18"/>
      <c r="BZ406" s="18"/>
      <c r="CA406" s="231">
        <f>BT406+52</f>
        <v>258</v>
      </c>
      <c r="CB406" s="231">
        <f>BU406+52</f>
        <v>271</v>
      </c>
      <c r="CC406" s="231">
        <f>BV406+52</f>
        <v>280</v>
      </c>
      <c r="CD406" s="18"/>
      <c r="CE406" s="18"/>
      <c r="CF406" s="18"/>
      <c r="CG406" s="18"/>
      <c r="CH406" s="231">
        <f>CA406+52</f>
        <v>310</v>
      </c>
      <c r="CI406" s="231">
        <f>CB406+52</f>
        <v>323</v>
      </c>
      <c r="CJ406" s="231">
        <f>CC406+52</f>
        <v>332</v>
      </c>
      <c r="CK406" s="18"/>
      <c r="CL406" s="18"/>
      <c r="CM406" s="18"/>
      <c r="CN406" s="18"/>
    </row>
    <row r="407" spans="1:122" outlineLevel="1">
      <c r="C407" s="111" t="s">
        <v>1002</v>
      </c>
      <c r="D407" s="111" t="s">
        <v>1001</v>
      </c>
      <c r="E407" s="111" t="s">
        <v>1000</v>
      </c>
      <c r="F407" s="111" t="s">
        <v>999</v>
      </c>
      <c r="G407" s="111" t="s">
        <v>1000</v>
      </c>
      <c r="H407" s="111" t="s">
        <v>999</v>
      </c>
      <c r="I407" s="111" t="s">
        <v>998</v>
      </c>
      <c r="J407" s="111"/>
      <c r="K407" s="111"/>
      <c r="L407" s="111"/>
      <c r="M407" s="111"/>
      <c r="P407" s="230" t="str">
        <f>Q406&amp;":"&amp;R406</f>
        <v>55:63</v>
      </c>
      <c r="Q407" s="230" t="str">
        <f>R406&amp;":"&amp;S406</f>
        <v>63:72</v>
      </c>
      <c r="R407" s="232" t="str">
        <f>Q407</f>
        <v>63:72</v>
      </c>
      <c r="S407" s="232" t="str">
        <f>R407</f>
        <v>63:72</v>
      </c>
      <c r="T407" s="232" t="str">
        <f>S407</f>
        <v>63:72</v>
      </c>
      <c r="U407" s="232" t="str">
        <f>T407</f>
        <v>63:72</v>
      </c>
      <c r="V407" s="232" t="str">
        <f>U407</f>
        <v>63:72</v>
      </c>
      <c r="W407" s="230" t="str">
        <f>X406&amp;":"&amp;Y406</f>
        <v>57:65</v>
      </c>
      <c r="X407" s="230" t="str">
        <f>Y406&amp;":"&amp;Z406</f>
        <v>65:74</v>
      </c>
      <c r="Y407" s="232" t="str">
        <f>X407</f>
        <v>65:74</v>
      </c>
      <c r="Z407" s="232" t="str">
        <f>Y407</f>
        <v>65:74</v>
      </c>
      <c r="AA407" s="232" t="str">
        <f>Z407</f>
        <v>65:74</v>
      </c>
      <c r="AB407" s="232" t="str">
        <f>AA407</f>
        <v>65:74</v>
      </c>
      <c r="AC407" s="232" t="str">
        <f>AB407</f>
        <v>65:74</v>
      </c>
      <c r="AD407" s="230" t="str">
        <f>AE406&amp;":"&amp;AF406</f>
        <v>60:68</v>
      </c>
      <c r="AE407" s="230" t="str">
        <f>AF406&amp;":"&amp;AG406</f>
        <v>68:77</v>
      </c>
      <c r="AF407" s="232" t="str">
        <f>AE407</f>
        <v>68:77</v>
      </c>
      <c r="AG407" s="232" t="str">
        <f>AF407</f>
        <v>68:77</v>
      </c>
      <c r="AH407" s="232" t="str">
        <f>AG407</f>
        <v>68:77</v>
      </c>
      <c r="AI407" s="232" t="str">
        <f>AH407</f>
        <v>68:77</v>
      </c>
      <c r="AJ407" s="232" t="str">
        <f>AI407</f>
        <v>68:77</v>
      </c>
      <c r="AK407" s="230" t="str">
        <f>AL406&amp;":"&amp;AM406</f>
        <v>62:70</v>
      </c>
      <c r="AL407" s="230" t="str">
        <f>AM406&amp;":"&amp;AN406</f>
        <v>70:79</v>
      </c>
      <c r="AM407" s="232" t="str">
        <f>AL407</f>
        <v>70:79</v>
      </c>
      <c r="AN407" s="232" t="str">
        <f>AM407</f>
        <v>70:79</v>
      </c>
      <c r="AO407" s="232" t="str">
        <f>AN407</f>
        <v>70:79</v>
      </c>
      <c r="AP407" s="232" t="str">
        <f>AO407</f>
        <v>70:79</v>
      </c>
      <c r="AQ407" s="232" t="str">
        <f>AP407</f>
        <v>70:79</v>
      </c>
      <c r="AR407" s="230" t="str">
        <f>AS406&amp;":"&amp;AT406</f>
        <v>64:72</v>
      </c>
      <c r="AS407" s="230" t="str">
        <f>AT406&amp;":"&amp;AU406</f>
        <v>72:81</v>
      </c>
      <c r="AT407" s="232" t="str">
        <f>AS407</f>
        <v>72:81</v>
      </c>
      <c r="AU407" s="232" t="str">
        <f>AT407</f>
        <v>72:81</v>
      </c>
      <c r="AV407" s="232" t="str">
        <f>AU407</f>
        <v>72:81</v>
      </c>
      <c r="AW407" s="232" t="str">
        <f>AV407</f>
        <v>72:81</v>
      </c>
      <c r="AX407" s="232" t="str">
        <f>AW407</f>
        <v>72:81</v>
      </c>
      <c r="AY407" s="230" t="str">
        <f>AZ406&amp;":"&amp;BA406</f>
        <v>55:63</v>
      </c>
      <c r="AZ407" s="230" t="str">
        <f>BA406&amp;":"&amp;BB406</f>
        <v>63:72</v>
      </c>
      <c r="BA407" s="232" t="str">
        <f>AZ407</f>
        <v>63:72</v>
      </c>
      <c r="BB407" s="232" t="str">
        <f>BA407</f>
        <v>63:72</v>
      </c>
      <c r="BC407" s="232" t="str">
        <f>BB407</f>
        <v>63:72</v>
      </c>
      <c r="BD407" s="232" t="str">
        <f>BC407</f>
        <v>63:72</v>
      </c>
      <c r="BE407" s="232" t="str">
        <f>BD407</f>
        <v>63:72</v>
      </c>
      <c r="BF407" s="231" t="str">
        <f>BF406&amp;":"&amp;BG406</f>
        <v>102:115</v>
      </c>
      <c r="BG407" s="231" t="str">
        <f>BG406&amp;":"&amp;BH406</f>
        <v>115:124</v>
      </c>
      <c r="BH407" s="232" t="str">
        <f>BG407</f>
        <v>115:124</v>
      </c>
      <c r="BI407" s="232" t="str">
        <f>BH407</f>
        <v>115:124</v>
      </c>
      <c r="BJ407" s="232" t="str">
        <f>BI407</f>
        <v>115:124</v>
      </c>
      <c r="BK407" s="232" t="str">
        <f>BJ407</f>
        <v>115:124</v>
      </c>
      <c r="BL407" s="232" t="str">
        <f>BK407</f>
        <v>115:124</v>
      </c>
      <c r="BM407" s="231" t="str">
        <f>BM406&amp;":"&amp;BN406</f>
        <v>154:167</v>
      </c>
      <c r="BN407" s="231" t="str">
        <f>BN406&amp;":"&amp;BO406</f>
        <v>167:176</v>
      </c>
      <c r="BO407" s="232" t="str">
        <f>BN407</f>
        <v>167:176</v>
      </c>
      <c r="BP407" s="232" t="str">
        <f>BO407</f>
        <v>167:176</v>
      </c>
      <c r="BQ407" s="232" t="str">
        <f>BP407</f>
        <v>167:176</v>
      </c>
      <c r="BR407" s="232" t="str">
        <f>BQ407</f>
        <v>167:176</v>
      </c>
      <c r="BS407" s="232" t="str">
        <f>BR407</f>
        <v>167:176</v>
      </c>
      <c r="BT407" s="231" t="str">
        <f>BT406&amp;":"&amp;BU406</f>
        <v>206:219</v>
      </c>
      <c r="BU407" s="231" t="str">
        <f>BU406&amp;":"&amp;BV406</f>
        <v>219:228</v>
      </c>
      <c r="BV407" s="232" t="str">
        <f>BU407</f>
        <v>219:228</v>
      </c>
      <c r="BW407" s="232" t="str">
        <f>BV407</f>
        <v>219:228</v>
      </c>
      <c r="BX407" s="232" t="str">
        <f>BW407</f>
        <v>219:228</v>
      </c>
      <c r="BY407" s="232" t="str">
        <f>BX407</f>
        <v>219:228</v>
      </c>
      <c r="BZ407" s="232" t="str">
        <f>BY407</f>
        <v>219:228</v>
      </c>
      <c r="CA407" s="231" t="str">
        <f>CA406&amp;":"&amp;CB406</f>
        <v>258:271</v>
      </c>
      <c r="CB407" s="231" t="str">
        <f>CB406&amp;":"&amp;CC406</f>
        <v>271:280</v>
      </c>
      <c r="CC407" s="232" t="str">
        <f>CB407</f>
        <v>271:280</v>
      </c>
      <c r="CD407" s="232" t="str">
        <f>CC407</f>
        <v>271:280</v>
      </c>
      <c r="CE407" s="232" t="str">
        <f>CD407</f>
        <v>271:280</v>
      </c>
      <c r="CF407" s="232" t="str">
        <f>CE407</f>
        <v>271:280</v>
      </c>
      <c r="CG407" s="232" t="str">
        <f>CF407</f>
        <v>271:280</v>
      </c>
      <c r="CH407" s="231" t="str">
        <f>CH406&amp;":"&amp;CI406</f>
        <v>310:323</v>
      </c>
      <c r="CI407" s="231" t="str">
        <f>CI406&amp;":"&amp;CJ406</f>
        <v>323:332</v>
      </c>
      <c r="CJ407" s="232" t="str">
        <f>CI407</f>
        <v>323:332</v>
      </c>
      <c r="CK407" s="232" t="str">
        <f>CJ407</f>
        <v>323:332</v>
      </c>
      <c r="CL407" s="232" t="str">
        <f>CK407</f>
        <v>323:332</v>
      </c>
      <c r="CM407" s="232" t="str">
        <f>CL407</f>
        <v>323:332</v>
      </c>
      <c r="CN407" s="232" t="str">
        <f>CM407</f>
        <v>323:332</v>
      </c>
    </row>
    <row r="408" spans="1:122" outlineLevel="1">
      <c r="A408" s="18"/>
      <c r="B408" t="s">
        <v>1060</v>
      </c>
      <c r="C408" s="210" t="s">
        <v>6</v>
      </c>
      <c r="D408" s="210" t="str">
        <f>C408</f>
        <v>0:1</v>
      </c>
      <c r="E408" s="209" t="s">
        <v>8</v>
      </c>
      <c r="F408" s="209" t="s">
        <v>159</v>
      </c>
      <c r="G408" s="209" t="s">
        <v>174</v>
      </c>
      <c r="H408" s="209" t="s">
        <v>232</v>
      </c>
      <c r="I408" s="209" t="s">
        <v>234</v>
      </c>
      <c r="J408" s="209"/>
      <c r="K408" s="209"/>
      <c r="L408" s="209"/>
      <c r="M408" s="209"/>
      <c r="N408" s="206"/>
      <c r="O408" s="206"/>
      <c r="P408" s="208" t="str">
        <f>C408</f>
        <v>0:1</v>
      </c>
      <c r="Q408" s="208" t="str">
        <f>D408</f>
        <v>0:1</v>
      </c>
      <c r="R408" s="207" t="str">
        <f>LEFT(E408,FIND(":",E408)-1)+i.TOLoffset_r2*(d.TOL-1)&amp;":"&amp;RIGHT(E408,LEN(E408)-FIND(":",E408))+i.TOLoffset_r2*(d.TOL-1)</f>
        <v>2:3</v>
      </c>
      <c r="S408" s="207" t="str">
        <f>LEFT(F408,FIND(":",F408)-1)+i.TOLoffset_r2*(d.TOL-1)&amp;":"&amp;RIGHT(F408,LEN(F408)-FIND(":",F408))+i.TOLoffset_r2*(d.TOL-1)</f>
        <v>3:4</v>
      </c>
      <c r="T408" s="207" t="str">
        <f>LEFT(G408,FIND(":",G408)-1)+i.TOLoffset_r2*(d.TOL-1)&amp;":"&amp;RIGHT(G408,LEN(G408)-FIND(":",G408))+i.TOLoffset_r2*(d.TOL-1)</f>
        <v>4:5</v>
      </c>
      <c r="U408" s="207" t="str">
        <f>LEFT(H408,FIND(":",H408)-1)+i.TOLoffset_r2*(d.TOL-1)&amp;":"&amp;RIGHT(H408,LEN(H408)-FIND(":",H408))+i.TOLoffset_r2*(d.TOL-1)</f>
        <v>5:6</v>
      </c>
      <c r="V408" s="207" t="str">
        <f>LEFT(I408,FIND(":",I408)-1)+i.TOLoffset_r2*(d.TOL-1)&amp;":"&amp;RIGHT(I408,LEN(I408)-FIND(":",I408))+i.TOLoffset_r2*(d.TOL-1)</f>
        <v>6:7</v>
      </c>
      <c r="W408" s="229" t="str">
        <f>P408</f>
        <v>0:1</v>
      </c>
      <c r="X408" s="229" t="str">
        <f t="shared" ref="X408:CN408" si="187">Q408</f>
        <v>0:1</v>
      </c>
      <c r="Y408" s="229" t="str">
        <f t="shared" si="187"/>
        <v>2:3</v>
      </c>
      <c r="Z408" s="229" t="str">
        <f t="shared" si="187"/>
        <v>3:4</v>
      </c>
      <c r="AA408" s="229" t="str">
        <f t="shared" si="187"/>
        <v>4:5</v>
      </c>
      <c r="AB408" s="229" t="str">
        <f t="shared" si="187"/>
        <v>5:6</v>
      </c>
      <c r="AC408" s="229" t="str">
        <f t="shared" si="187"/>
        <v>6:7</v>
      </c>
      <c r="AD408" s="229" t="str">
        <f t="shared" si="187"/>
        <v>0:1</v>
      </c>
      <c r="AE408" s="229" t="str">
        <f t="shared" si="187"/>
        <v>0:1</v>
      </c>
      <c r="AF408" s="229" t="str">
        <f t="shared" si="187"/>
        <v>2:3</v>
      </c>
      <c r="AG408" s="229" t="str">
        <f t="shared" si="187"/>
        <v>3:4</v>
      </c>
      <c r="AH408" s="229" t="str">
        <f t="shared" si="187"/>
        <v>4:5</v>
      </c>
      <c r="AI408" s="229" t="str">
        <f t="shared" si="187"/>
        <v>5:6</v>
      </c>
      <c r="AJ408" s="229" t="str">
        <f t="shared" si="187"/>
        <v>6:7</v>
      </c>
      <c r="AK408" s="229" t="str">
        <f t="shared" si="187"/>
        <v>0:1</v>
      </c>
      <c r="AL408" s="229" t="str">
        <f t="shared" si="187"/>
        <v>0:1</v>
      </c>
      <c r="AM408" s="229" t="str">
        <f t="shared" si="187"/>
        <v>2:3</v>
      </c>
      <c r="AN408" s="229" t="str">
        <f t="shared" si="187"/>
        <v>3:4</v>
      </c>
      <c r="AO408" s="229" t="str">
        <f t="shared" si="187"/>
        <v>4:5</v>
      </c>
      <c r="AP408" s="229" t="str">
        <f t="shared" si="187"/>
        <v>5:6</v>
      </c>
      <c r="AQ408" s="229" t="str">
        <f t="shared" si="187"/>
        <v>6:7</v>
      </c>
      <c r="AR408" s="229" t="str">
        <f t="shared" ref="AR408:BE408" si="188">AD408</f>
        <v>0:1</v>
      </c>
      <c r="AS408" s="229" t="str">
        <f t="shared" si="188"/>
        <v>0:1</v>
      </c>
      <c r="AT408" s="229" t="str">
        <f t="shared" si="188"/>
        <v>2:3</v>
      </c>
      <c r="AU408" s="229" t="str">
        <f t="shared" si="188"/>
        <v>3:4</v>
      </c>
      <c r="AV408" s="229" t="str">
        <f t="shared" si="188"/>
        <v>4:5</v>
      </c>
      <c r="AW408" s="229" t="str">
        <f t="shared" si="188"/>
        <v>5:6</v>
      </c>
      <c r="AX408" s="229" t="str">
        <f t="shared" si="188"/>
        <v>6:7</v>
      </c>
      <c r="AY408" s="229" t="str">
        <f t="shared" si="188"/>
        <v>0:1</v>
      </c>
      <c r="AZ408" s="229" t="str">
        <f t="shared" si="188"/>
        <v>0:1</v>
      </c>
      <c r="BA408" s="229" t="str">
        <f t="shared" si="188"/>
        <v>2:3</v>
      </c>
      <c r="BB408" s="229" t="str">
        <f t="shared" si="188"/>
        <v>3:4</v>
      </c>
      <c r="BC408" s="229" t="str">
        <f t="shared" si="188"/>
        <v>4:5</v>
      </c>
      <c r="BD408" s="229" t="str">
        <f t="shared" si="188"/>
        <v>5:6</v>
      </c>
      <c r="BE408" s="229" t="str">
        <f t="shared" si="188"/>
        <v>6:7</v>
      </c>
      <c r="BF408" s="229" t="str">
        <f t="shared" si="187"/>
        <v>0:1</v>
      </c>
      <c r="BG408" s="229" t="str">
        <f t="shared" si="187"/>
        <v>0:1</v>
      </c>
      <c r="BH408" s="229" t="str">
        <f t="shared" si="187"/>
        <v>2:3</v>
      </c>
      <c r="BI408" s="229" t="str">
        <f t="shared" si="187"/>
        <v>3:4</v>
      </c>
      <c r="BJ408" s="229" t="str">
        <f t="shared" si="187"/>
        <v>4:5</v>
      </c>
      <c r="BK408" s="229" t="str">
        <f t="shared" si="187"/>
        <v>5:6</v>
      </c>
      <c r="BL408" s="229" t="str">
        <f t="shared" si="187"/>
        <v>6:7</v>
      </c>
      <c r="BM408" s="229" t="str">
        <f t="shared" si="187"/>
        <v>0:1</v>
      </c>
      <c r="BN408" s="229" t="str">
        <f t="shared" si="187"/>
        <v>0:1</v>
      </c>
      <c r="BO408" s="229" t="str">
        <f t="shared" si="187"/>
        <v>2:3</v>
      </c>
      <c r="BP408" s="229" t="str">
        <f t="shared" si="187"/>
        <v>3:4</v>
      </c>
      <c r="BQ408" s="229" t="str">
        <f t="shared" si="187"/>
        <v>4:5</v>
      </c>
      <c r="BR408" s="229" t="str">
        <f t="shared" si="187"/>
        <v>5:6</v>
      </c>
      <c r="BS408" s="229" t="str">
        <f t="shared" si="187"/>
        <v>6:7</v>
      </c>
      <c r="BT408" s="229" t="str">
        <f t="shared" si="187"/>
        <v>0:1</v>
      </c>
      <c r="BU408" s="229" t="str">
        <f t="shared" si="187"/>
        <v>0:1</v>
      </c>
      <c r="BV408" s="229" t="str">
        <f t="shared" si="187"/>
        <v>2:3</v>
      </c>
      <c r="BW408" s="229" t="str">
        <f t="shared" si="187"/>
        <v>3:4</v>
      </c>
      <c r="BX408" s="229" t="str">
        <f t="shared" si="187"/>
        <v>4:5</v>
      </c>
      <c r="BY408" s="229" t="str">
        <f t="shared" si="187"/>
        <v>5:6</v>
      </c>
      <c r="BZ408" s="229" t="str">
        <f t="shared" si="187"/>
        <v>6:7</v>
      </c>
      <c r="CA408" s="229" t="str">
        <f t="shared" si="187"/>
        <v>0:1</v>
      </c>
      <c r="CB408" s="229" t="str">
        <f t="shared" si="187"/>
        <v>0:1</v>
      </c>
      <c r="CC408" s="229" t="str">
        <f t="shared" si="187"/>
        <v>2:3</v>
      </c>
      <c r="CD408" s="229" t="str">
        <f t="shared" si="187"/>
        <v>3:4</v>
      </c>
      <c r="CE408" s="229" t="str">
        <f t="shared" si="187"/>
        <v>4:5</v>
      </c>
      <c r="CF408" s="229" t="str">
        <f t="shared" si="187"/>
        <v>5:6</v>
      </c>
      <c r="CG408" s="229" t="str">
        <f t="shared" si="187"/>
        <v>6:7</v>
      </c>
      <c r="CH408" s="229" t="str">
        <f t="shared" si="187"/>
        <v>0:1</v>
      </c>
      <c r="CI408" s="229" t="str">
        <f t="shared" si="187"/>
        <v>0:1</v>
      </c>
      <c r="CJ408" s="229" t="str">
        <f t="shared" si="187"/>
        <v>2:3</v>
      </c>
      <c r="CK408" s="229" t="str">
        <f t="shared" si="187"/>
        <v>3:4</v>
      </c>
      <c r="CL408" s="229" t="str">
        <f t="shared" si="187"/>
        <v>4:5</v>
      </c>
      <c r="CM408" s="229" t="str">
        <f t="shared" si="187"/>
        <v>5:6</v>
      </c>
      <c r="CN408" s="229" t="str">
        <f t="shared" si="187"/>
        <v>6:7</v>
      </c>
    </row>
    <row r="409" spans="1:122" ht="56.25" outlineLevel="1">
      <c r="A409" s="18"/>
      <c r="C409" s="23"/>
      <c r="D409" s="23"/>
      <c r="E409" s="23"/>
      <c r="F409" s="23"/>
      <c r="G409" s="23"/>
      <c r="H409" s="23"/>
      <c r="I409" s="23"/>
      <c r="J409" s="23"/>
      <c r="K409" s="23"/>
      <c r="L409" s="23"/>
      <c r="M409" s="23"/>
      <c r="N409" s="23"/>
      <c r="O409" s="23"/>
      <c r="P409" s="228" t="str">
        <f t="shared" ref="P409:V409" si="189">P408&amp;", "&amp;P$407</f>
        <v>0:1, 55:63</v>
      </c>
      <c r="Q409" s="228" t="str">
        <f t="shared" si="189"/>
        <v>0:1, 63:72</v>
      </c>
      <c r="R409" s="228" t="str">
        <f t="shared" si="189"/>
        <v>2:3, 63:72</v>
      </c>
      <c r="S409" s="228" t="str">
        <f t="shared" si="189"/>
        <v>3:4, 63:72</v>
      </c>
      <c r="T409" s="228" t="str">
        <f t="shared" si="189"/>
        <v>4:5, 63:72</v>
      </c>
      <c r="U409" s="228" t="str">
        <f t="shared" si="189"/>
        <v>5:6, 63:72</v>
      </c>
      <c r="V409" s="228" t="str">
        <f t="shared" si="189"/>
        <v>6:7, 63:72</v>
      </c>
      <c r="W409" s="228" t="str">
        <f t="shared" ref="W409:BE409" si="190">W408&amp;", "&amp;W$407</f>
        <v>0:1, 57:65</v>
      </c>
      <c r="X409" s="228" t="str">
        <f t="shared" si="190"/>
        <v>0:1, 65:74</v>
      </c>
      <c r="Y409" s="228" t="str">
        <f t="shared" si="190"/>
        <v>2:3, 65:74</v>
      </c>
      <c r="Z409" s="228" t="str">
        <f t="shared" si="190"/>
        <v>3:4, 65:74</v>
      </c>
      <c r="AA409" s="228" t="str">
        <f t="shared" si="190"/>
        <v>4:5, 65:74</v>
      </c>
      <c r="AB409" s="228" t="str">
        <f t="shared" si="190"/>
        <v>5:6, 65:74</v>
      </c>
      <c r="AC409" s="228" t="str">
        <f t="shared" si="190"/>
        <v>6:7, 65:74</v>
      </c>
      <c r="AD409" s="228" t="str">
        <f t="shared" si="190"/>
        <v>0:1, 60:68</v>
      </c>
      <c r="AE409" s="228" t="str">
        <f t="shared" si="190"/>
        <v>0:1, 68:77</v>
      </c>
      <c r="AF409" s="228" t="str">
        <f t="shared" si="190"/>
        <v>2:3, 68:77</v>
      </c>
      <c r="AG409" s="228" t="str">
        <f t="shared" si="190"/>
        <v>3:4, 68:77</v>
      </c>
      <c r="AH409" s="228" t="str">
        <f t="shared" si="190"/>
        <v>4:5, 68:77</v>
      </c>
      <c r="AI409" s="228" t="str">
        <f t="shared" si="190"/>
        <v>5:6, 68:77</v>
      </c>
      <c r="AJ409" s="228" t="str">
        <f t="shared" si="190"/>
        <v>6:7, 68:77</v>
      </c>
      <c r="AK409" s="228" t="str">
        <f t="shared" si="190"/>
        <v>0:1, 62:70</v>
      </c>
      <c r="AL409" s="228" t="str">
        <f t="shared" si="190"/>
        <v>0:1, 70:79</v>
      </c>
      <c r="AM409" s="228" t="str">
        <f t="shared" si="190"/>
        <v>2:3, 70:79</v>
      </c>
      <c r="AN409" s="228" t="str">
        <f t="shared" si="190"/>
        <v>3:4, 70:79</v>
      </c>
      <c r="AO409" s="228" t="str">
        <f t="shared" si="190"/>
        <v>4:5, 70:79</v>
      </c>
      <c r="AP409" s="228" t="str">
        <f t="shared" si="190"/>
        <v>5:6, 70:79</v>
      </c>
      <c r="AQ409" s="228" t="str">
        <f t="shared" si="190"/>
        <v>6:7, 70:79</v>
      </c>
      <c r="AR409" s="228" t="str">
        <f t="shared" ref="AR409:AX409" si="191">AR408&amp;", "&amp;AR$407</f>
        <v>0:1, 64:72</v>
      </c>
      <c r="AS409" s="228" t="str">
        <f t="shared" si="191"/>
        <v>0:1, 72:81</v>
      </c>
      <c r="AT409" s="228" t="str">
        <f t="shared" si="191"/>
        <v>2:3, 72:81</v>
      </c>
      <c r="AU409" s="228" t="str">
        <f t="shared" si="191"/>
        <v>3:4, 72:81</v>
      </c>
      <c r="AV409" s="228" t="str">
        <f t="shared" si="191"/>
        <v>4:5, 72:81</v>
      </c>
      <c r="AW409" s="228" t="str">
        <f t="shared" si="191"/>
        <v>5:6, 72:81</v>
      </c>
      <c r="AX409" s="228" t="str">
        <f t="shared" si="191"/>
        <v>6:7, 72:81</v>
      </c>
      <c r="AY409" s="228" t="str">
        <f t="shared" si="190"/>
        <v>0:1, 55:63</v>
      </c>
      <c r="AZ409" s="228" t="str">
        <f t="shared" si="190"/>
        <v>0:1, 63:72</v>
      </c>
      <c r="BA409" s="228" t="str">
        <f t="shared" si="190"/>
        <v>2:3, 63:72</v>
      </c>
      <c r="BB409" s="228" t="str">
        <f t="shared" si="190"/>
        <v>3:4, 63:72</v>
      </c>
      <c r="BC409" s="228" t="str">
        <f t="shared" si="190"/>
        <v>4:5, 63:72</v>
      </c>
      <c r="BD409" s="228" t="str">
        <f t="shared" si="190"/>
        <v>5:6, 63:72</v>
      </c>
      <c r="BE409" s="228" t="str">
        <f t="shared" si="190"/>
        <v>6:7, 63:72</v>
      </c>
      <c r="BF409" s="228" t="str">
        <f t="shared" ref="BF409:CG409" si="192">BF408&amp;", "&amp;BF$407</f>
        <v>0:1, 102:115</v>
      </c>
      <c r="BG409" s="228" t="str">
        <f t="shared" si="192"/>
        <v>0:1, 115:124</v>
      </c>
      <c r="BH409" s="228" t="str">
        <f t="shared" si="192"/>
        <v>2:3, 115:124</v>
      </c>
      <c r="BI409" s="228" t="str">
        <f t="shared" si="192"/>
        <v>3:4, 115:124</v>
      </c>
      <c r="BJ409" s="228" t="str">
        <f t="shared" si="192"/>
        <v>4:5, 115:124</v>
      </c>
      <c r="BK409" s="228" t="str">
        <f t="shared" si="192"/>
        <v>5:6, 115:124</v>
      </c>
      <c r="BL409" s="228" t="str">
        <f t="shared" si="192"/>
        <v>6:7, 115:124</v>
      </c>
      <c r="BM409" s="228" t="str">
        <f t="shared" si="192"/>
        <v>0:1, 154:167</v>
      </c>
      <c r="BN409" s="228" t="str">
        <f t="shared" si="192"/>
        <v>0:1, 167:176</v>
      </c>
      <c r="BO409" s="228" t="str">
        <f t="shared" si="192"/>
        <v>2:3, 167:176</v>
      </c>
      <c r="BP409" s="228" t="str">
        <f t="shared" si="192"/>
        <v>3:4, 167:176</v>
      </c>
      <c r="BQ409" s="228" t="str">
        <f t="shared" si="192"/>
        <v>4:5, 167:176</v>
      </c>
      <c r="BR409" s="228" t="str">
        <f t="shared" si="192"/>
        <v>5:6, 167:176</v>
      </c>
      <c r="BS409" s="228" t="str">
        <f t="shared" si="192"/>
        <v>6:7, 167:176</v>
      </c>
      <c r="BT409" s="228" t="str">
        <f t="shared" si="192"/>
        <v>0:1, 206:219</v>
      </c>
      <c r="BU409" s="228" t="str">
        <f t="shared" si="192"/>
        <v>0:1, 219:228</v>
      </c>
      <c r="BV409" s="228" t="str">
        <f t="shared" si="192"/>
        <v>2:3, 219:228</v>
      </c>
      <c r="BW409" s="228" t="str">
        <f t="shared" si="192"/>
        <v>3:4, 219:228</v>
      </c>
      <c r="BX409" s="228" t="str">
        <f t="shared" si="192"/>
        <v>4:5, 219:228</v>
      </c>
      <c r="BY409" s="228" t="str">
        <f t="shared" si="192"/>
        <v>5:6, 219:228</v>
      </c>
      <c r="BZ409" s="228" t="str">
        <f t="shared" si="192"/>
        <v>6:7, 219:228</v>
      </c>
      <c r="CA409" s="228" t="str">
        <f t="shared" si="192"/>
        <v>0:1, 258:271</v>
      </c>
      <c r="CB409" s="228" t="str">
        <f t="shared" si="192"/>
        <v>0:1, 271:280</v>
      </c>
      <c r="CC409" s="228" t="str">
        <f t="shared" si="192"/>
        <v>2:3, 271:280</v>
      </c>
      <c r="CD409" s="228" t="str">
        <f t="shared" si="192"/>
        <v>3:4, 271:280</v>
      </c>
      <c r="CE409" s="228" t="str">
        <f t="shared" si="192"/>
        <v>4:5, 271:280</v>
      </c>
      <c r="CF409" s="228" t="str">
        <f t="shared" si="192"/>
        <v>5:6, 271:280</v>
      </c>
      <c r="CG409" s="228" t="str">
        <f t="shared" si="192"/>
        <v>6:7, 271:280</v>
      </c>
      <c r="CH409" s="228" t="str">
        <f t="shared" ref="CH409:CN409" si="193">CH408&amp;", "&amp;CH$407</f>
        <v>0:1, 310:323</v>
      </c>
      <c r="CI409" s="228" t="str">
        <f t="shared" si="193"/>
        <v>0:1, 323:332</v>
      </c>
      <c r="CJ409" s="228" t="str">
        <f t="shared" si="193"/>
        <v>2:3, 323:332</v>
      </c>
      <c r="CK409" s="228" t="str">
        <f t="shared" si="193"/>
        <v>3:4, 323:332</v>
      </c>
      <c r="CL409" s="228" t="str">
        <f t="shared" si="193"/>
        <v>4:5, 323:332</v>
      </c>
      <c r="CM409" s="228" t="str">
        <f t="shared" si="193"/>
        <v>5:6, 323:332</v>
      </c>
      <c r="CN409" s="228" t="str">
        <f t="shared" si="193"/>
        <v>6:7, 323:332</v>
      </c>
    </row>
    <row r="410" spans="1:122" outlineLevel="1">
      <c r="B410" t="s">
        <v>1061</v>
      </c>
      <c r="C410" s="226"/>
      <c r="D410" s="226"/>
      <c r="E410" s="226"/>
      <c r="F410" s="226"/>
      <c r="G410" s="226"/>
      <c r="H410" s="226"/>
      <c r="I410" s="226"/>
      <c r="J410" s="226"/>
      <c r="K410" s="226"/>
      <c r="L410" s="226"/>
      <c r="M410" s="226"/>
      <c r="N410" s="226"/>
      <c r="O410" s="226"/>
      <c r="P410" s="229" t="str">
        <f>P408</f>
        <v>0:1</v>
      </c>
      <c r="Q410" s="229" t="str">
        <f>Q408</f>
        <v>0:1</v>
      </c>
      <c r="R410" s="246" t="str">
        <f>LEFT(R408,FIND(":",R408)-1)+i.BMToffset_r2&amp;":"&amp;RIGHT(R408,LEN(R408)-FIND(":",R408))+i.BMToffset_r2</f>
        <v>146:147</v>
      </c>
      <c r="S410" s="246" t="str">
        <f>LEFT(S408,FIND(":",S408)-1)+i.BMToffset_r2&amp;":"&amp;RIGHT(S408,LEN(S408)-FIND(":",S408))+i.BMToffset_r2</f>
        <v>147:148</v>
      </c>
      <c r="T410" s="246" t="str">
        <f>LEFT(T408,FIND(":",T408)-1)+i.BMToffset_r2&amp;":"&amp;RIGHT(T408,LEN(T408)-FIND(":",T408))+i.BMToffset_r2</f>
        <v>148:149</v>
      </c>
      <c r="U410" s="246" t="str">
        <f>LEFT(U408,FIND(":",U408)-1)+i.BMToffset_r2&amp;":"&amp;RIGHT(U408,LEN(U408)-FIND(":",U408))+i.BMToffset_r2</f>
        <v>149:150</v>
      </c>
      <c r="V410" s="246" t="str">
        <f>LEFT(V408,FIND(":",V408)-1)+i.BMToffset_r2&amp;":"&amp;RIGHT(V408,LEN(V408)-FIND(":",V408))+i.BMToffset_r2</f>
        <v>150:151</v>
      </c>
      <c r="W410" s="229" t="str">
        <f>P410</f>
        <v>0:1</v>
      </c>
      <c r="X410" s="229" t="str">
        <f t="shared" ref="X410:CN410" si="194">Q410</f>
        <v>0:1</v>
      </c>
      <c r="Y410" s="229" t="str">
        <f t="shared" si="194"/>
        <v>146:147</v>
      </c>
      <c r="Z410" s="229" t="str">
        <f t="shared" si="194"/>
        <v>147:148</v>
      </c>
      <c r="AA410" s="229" t="str">
        <f t="shared" si="194"/>
        <v>148:149</v>
      </c>
      <c r="AB410" s="229" t="str">
        <f t="shared" si="194"/>
        <v>149:150</v>
      </c>
      <c r="AC410" s="229" t="str">
        <f t="shared" si="194"/>
        <v>150:151</v>
      </c>
      <c r="AD410" s="229" t="str">
        <f t="shared" si="194"/>
        <v>0:1</v>
      </c>
      <c r="AE410" s="229" t="str">
        <f t="shared" si="194"/>
        <v>0:1</v>
      </c>
      <c r="AF410" s="229" t="str">
        <f t="shared" si="194"/>
        <v>146:147</v>
      </c>
      <c r="AG410" s="229" t="str">
        <f t="shared" si="194"/>
        <v>147:148</v>
      </c>
      <c r="AH410" s="229" t="str">
        <f t="shared" si="194"/>
        <v>148:149</v>
      </c>
      <c r="AI410" s="229" t="str">
        <f t="shared" si="194"/>
        <v>149:150</v>
      </c>
      <c r="AJ410" s="229" t="str">
        <f t="shared" si="194"/>
        <v>150:151</v>
      </c>
      <c r="AK410" s="229" t="str">
        <f t="shared" si="194"/>
        <v>0:1</v>
      </c>
      <c r="AL410" s="229" t="str">
        <f t="shared" si="194"/>
        <v>0:1</v>
      </c>
      <c r="AM410" s="229" t="str">
        <f t="shared" si="194"/>
        <v>146:147</v>
      </c>
      <c r="AN410" s="229" t="str">
        <f t="shared" si="194"/>
        <v>147:148</v>
      </c>
      <c r="AO410" s="229" t="str">
        <f t="shared" si="194"/>
        <v>148:149</v>
      </c>
      <c r="AP410" s="229" t="str">
        <f t="shared" si="194"/>
        <v>149:150</v>
      </c>
      <c r="AQ410" s="229" t="str">
        <f t="shared" si="194"/>
        <v>150:151</v>
      </c>
      <c r="AR410" s="229" t="str">
        <f t="shared" ref="AR410:BE410" si="195">AD410</f>
        <v>0:1</v>
      </c>
      <c r="AS410" s="229" t="str">
        <f t="shared" si="195"/>
        <v>0:1</v>
      </c>
      <c r="AT410" s="229" t="str">
        <f t="shared" si="195"/>
        <v>146:147</v>
      </c>
      <c r="AU410" s="229" t="str">
        <f t="shared" si="195"/>
        <v>147:148</v>
      </c>
      <c r="AV410" s="229" t="str">
        <f t="shared" si="195"/>
        <v>148:149</v>
      </c>
      <c r="AW410" s="229" t="str">
        <f t="shared" si="195"/>
        <v>149:150</v>
      </c>
      <c r="AX410" s="229" t="str">
        <f t="shared" si="195"/>
        <v>150:151</v>
      </c>
      <c r="AY410" s="229" t="str">
        <f t="shared" si="195"/>
        <v>0:1</v>
      </c>
      <c r="AZ410" s="229" t="str">
        <f t="shared" si="195"/>
        <v>0:1</v>
      </c>
      <c r="BA410" s="229" t="str">
        <f t="shared" si="195"/>
        <v>146:147</v>
      </c>
      <c r="BB410" s="229" t="str">
        <f t="shared" si="195"/>
        <v>147:148</v>
      </c>
      <c r="BC410" s="229" t="str">
        <f t="shared" si="195"/>
        <v>148:149</v>
      </c>
      <c r="BD410" s="229" t="str">
        <f t="shared" si="195"/>
        <v>149:150</v>
      </c>
      <c r="BE410" s="229" t="str">
        <f t="shared" si="195"/>
        <v>150:151</v>
      </c>
      <c r="BF410" s="229" t="str">
        <f t="shared" si="194"/>
        <v>0:1</v>
      </c>
      <c r="BG410" s="229" t="str">
        <f t="shared" si="194"/>
        <v>0:1</v>
      </c>
      <c r="BH410" s="229" t="str">
        <f t="shared" si="194"/>
        <v>146:147</v>
      </c>
      <c r="BI410" s="229" t="str">
        <f t="shared" si="194"/>
        <v>147:148</v>
      </c>
      <c r="BJ410" s="229" t="str">
        <f t="shared" si="194"/>
        <v>148:149</v>
      </c>
      <c r="BK410" s="229" t="str">
        <f t="shared" si="194"/>
        <v>149:150</v>
      </c>
      <c r="BL410" s="229" t="str">
        <f t="shared" si="194"/>
        <v>150:151</v>
      </c>
      <c r="BM410" s="229" t="str">
        <f t="shared" si="194"/>
        <v>0:1</v>
      </c>
      <c r="BN410" s="229" t="str">
        <f t="shared" si="194"/>
        <v>0:1</v>
      </c>
      <c r="BO410" s="229" t="str">
        <f t="shared" si="194"/>
        <v>146:147</v>
      </c>
      <c r="BP410" s="229" t="str">
        <f t="shared" si="194"/>
        <v>147:148</v>
      </c>
      <c r="BQ410" s="229" t="str">
        <f t="shared" si="194"/>
        <v>148:149</v>
      </c>
      <c r="BR410" s="229" t="str">
        <f t="shared" si="194"/>
        <v>149:150</v>
      </c>
      <c r="BS410" s="229" t="str">
        <f t="shared" si="194"/>
        <v>150:151</v>
      </c>
      <c r="BT410" s="229" t="str">
        <f t="shared" si="194"/>
        <v>0:1</v>
      </c>
      <c r="BU410" s="229" t="str">
        <f t="shared" si="194"/>
        <v>0:1</v>
      </c>
      <c r="BV410" s="229" t="str">
        <f t="shared" si="194"/>
        <v>146:147</v>
      </c>
      <c r="BW410" s="229" t="str">
        <f t="shared" si="194"/>
        <v>147:148</v>
      </c>
      <c r="BX410" s="229" t="str">
        <f t="shared" si="194"/>
        <v>148:149</v>
      </c>
      <c r="BY410" s="229" t="str">
        <f t="shared" si="194"/>
        <v>149:150</v>
      </c>
      <c r="BZ410" s="229" t="str">
        <f t="shared" si="194"/>
        <v>150:151</v>
      </c>
      <c r="CA410" s="229" t="str">
        <f t="shared" si="194"/>
        <v>0:1</v>
      </c>
      <c r="CB410" s="229" t="str">
        <f t="shared" si="194"/>
        <v>0:1</v>
      </c>
      <c r="CC410" s="229" t="str">
        <f t="shared" si="194"/>
        <v>146:147</v>
      </c>
      <c r="CD410" s="229" t="str">
        <f t="shared" si="194"/>
        <v>147:148</v>
      </c>
      <c r="CE410" s="229" t="str">
        <f t="shared" si="194"/>
        <v>148:149</v>
      </c>
      <c r="CF410" s="229" t="str">
        <f t="shared" si="194"/>
        <v>149:150</v>
      </c>
      <c r="CG410" s="229" t="str">
        <f t="shared" si="194"/>
        <v>150:151</v>
      </c>
      <c r="CH410" s="229" t="str">
        <f t="shared" si="194"/>
        <v>0:1</v>
      </c>
      <c r="CI410" s="229" t="str">
        <f t="shared" si="194"/>
        <v>0:1</v>
      </c>
      <c r="CJ410" s="229" t="str">
        <f t="shared" si="194"/>
        <v>146:147</v>
      </c>
      <c r="CK410" s="229" t="str">
        <f t="shared" si="194"/>
        <v>147:148</v>
      </c>
      <c r="CL410" s="229" t="str">
        <f t="shared" si="194"/>
        <v>148:149</v>
      </c>
      <c r="CM410" s="229" t="str">
        <f t="shared" si="194"/>
        <v>149:150</v>
      </c>
      <c r="CN410" s="229" t="str">
        <f t="shared" si="194"/>
        <v>150:151</v>
      </c>
    </row>
    <row r="411" spans="1:122" ht="78" outlineLevel="1">
      <c r="B411" s="25"/>
      <c r="C411" s="129"/>
      <c r="D411" s="129"/>
      <c r="E411" s="129"/>
      <c r="F411" s="129"/>
      <c r="G411" s="129"/>
      <c r="H411" s="129"/>
      <c r="I411" s="129"/>
      <c r="J411" s="129"/>
      <c r="K411" s="129"/>
      <c r="L411" s="129"/>
      <c r="M411" s="129"/>
      <c r="N411" s="23"/>
      <c r="O411" s="23"/>
      <c r="P411" s="227" t="str">
        <f t="shared" ref="P411:CH411" si="196">P410&amp;", "&amp;P$407</f>
        <v>0:1, 55:63</v>
      </c>
      <c r="Q411" s="227" t="str">
        <f t="shared" si="196"/>
        <v>0:1, 63:72</v>
      </c>
      <c r="R411" s="227" t="str">
        <f t="shared" si="196"/>
        <v>146:147, 63:72</v>
      </c>
      <c r="S411" s="227" t="str">
        <f t="shared" si="196"/>
        <v>147:148, 63:72</v>
      </c>
      <c r="T411" s="227" t="str">
        <f t="shared" si="196"/>
        <v>148:149, 63:72</v>
      </c>
      <c r="U411" s="227" t="str">
        <f t="shared" si="196"/>
        <v>149:150, 63:72</v>
      </c>
      <c r="V411" s="227" t="str">
        <f t="shared" si="196"/>
        <v>150:151, 63:72</v>
      </c>
      <c r="W411" s="227" t="str">
        <f t="shared" si="196"/>
        <v>0:1, 57:65</v>
      </c>
      <c r="X411" s="227" t="str">
        <f t="shared" si="196"/>
        <v>0:1, 65:74</v>
      </c>
      <c r="Y411" s="227" t="str">
        <f t="shared" si="196"/>
        <v>146:147, 65:74</v>
      </c>
      <c r="Z411" s="227" t="str">
        <f t="shared" si="196"/>
        <v>147:148, 65:74</v>
      </c>
      <c r="AA411" s="227" t="str">
        <f t="shared" si="196"/>
        <v>148:149, 65:74</v>
      </c>
      <c r="AB411" s="227" t="str">
        <f t="shared" si="196"/>
        <v>149:150, 65:74</v>
      </c>
      <c r="AC411" s="227" t="str">
        <f t="shared" si="196"/>
        <v>150:151, 65:74</v>
      </c>
      <c r="AD411" s="227" t="str">
        <f t="shared" si="196"/>
        <v>0:1, 60:68</v>
      </c>
      <c r="AE411" s="227" t="str">
        <f t="shared" si="196"/>
        <v>0:1, 68:77</v>
      </c>
      <c r="AF411" s="227" t="str">
        <f t="shared" si="196"/>
        <v>146:147, 68:77</v>
      </c>
      <c r="AG411" s="227" t="str">
        <f t="shared" si="196"/>
        <v>147:148, 68:77</v>
      </c>
      <c r="AH411" s="227" t="str">
        <f t="shared" si="196"/>
        <v>148:149, 68:77</v>
      </c>
      <c r="AI411" s="227" t="str">
        <f t="shared" si="196"/>
        <v>149:150, 68:77</v>
      </c>
      <c r="AJ411" s="227" t="str">
        <f t="shared" si="196"/>
        <v>150:151, 68:77</v>
      </c>
      <c r="AK411" s="227" t="str">
        <f t="shared" si="196"/>
        <v>0:1, 62:70</v>
      </c>
      <c r="AL411" s="227" t="str">
        <f t="shared" si="196"/>
        <v>0:1, 70:79</v>
      </c>
      <c r="AM411" s="227" t="str">
        <f t="shared" si="196"/>
        <v>146:147, 70:79</v>
      </c>
      <c r="AN411" s="227" t="str">
        <f t="shared" si="196"/>
        <v>147:148, 70:79</v>
      </c>
      <c r="AO411" s="227" t="str">
        <f t="shared" si="196"/>
        <v>148:149, 70:79</v>
      </c>
      <c r="AP411" s="227" t="str">
        <f t="shared" si="196"/>
        <v>149:150, 70:79</v>
      </c>
      <c r="AQ411" s="227" t="str">
        <f t="shared" si="196"/>
        <v>150:151, 70:79</v>
      </c>
      <c r="AR411" s="227" t="str">
        <f t="shared" ref="AR411:AX411" si="197">AR410&amp;", "&amp;AR$407</f>
        <v>0:1, 64:72</v>
      </c>
      <c r="AS411" s="227" t="str">
        <f t="shared" si="197"/>
        <v>0:1, 72:81</v>
      </c>
      <c r="AT411" s="227" t="str">
        <f t="shared" si="197"/>
        <v>146:147, 72:81</v>
      </c>
      <c r="AU411" s="227" t="str">
        <f t="shared" si="197"/>
        <v>147:148, 72:81</v>
      </c>
      <c r="AV411" s="227" t="str">
        <f t="shared" si="197"/>
        <v>148:149, 72:81</v>
      </c>
      <c r="AW411" s="227" t="str">
        <f t="shared" si="197"/>
        <v>149:150, 72:81</v>
      </c>
      <c r="AX411" s="227" t="str">
        <f t="shared" si="197"/>
        <v>150:151, 72:81</v>
      </c>
      <c r="AY411" s="227" t="str">
        <f t="shared" si="196"/>
        <v>0:1, 55:63</v>
      </c>
      <c r="AZ411" s="227" t="str">
        <f t="shared" si="196"/>
        <v>0:1, 63:72</v>
      </c>
      <c r="BA411" s="227" t="str">
        <f t="shared" si="196"/>
        <v>146:147, 63:72</v>
      </c>
      <c r="BB411" s="227" t="str">
        <f t="shared" si="196"/>
        <v>147:148, 63:72</v>
      </c>
      <c r="BC411" s="227" t="str">
        <f t="shared" si="196"/>
        <v>148:149, 63:72</v>
      </c>
      <c r="BD411" s="227" t="str">
        <f t="shared" si="196"/>
        <v>149:150, 63:72</v>
      </c>
      <c r="BE411" s="227" t="str">
        <f t="shared" si="196"/>
        <v>150:151, 63:72</v>
      </c>
      <c r="BF411" s="227" t="str">
        <f t="shared" si="196"/>
        <v>0:1, 102:115</v>
      </c>
      <c r="BG411" s="227" t="str">
        <f t="shared" si="196"/>
        <v>0:1, 115:124</v>
      </c>
      <c r="BH411" s="227" t="str">
        <f t="shared" si="196"/>
        <v>146:147, 115:124</v>
      </c>
      <c r="BI411" s="227" t="str">
        <f t="shared" si="196"/>
        <v>147:148, 115:124</v>
      </c>
      <c r="BJ411" s="227" t="str">
        <f t="shared" si="196"/>
        <v>148:149, 115:124</v>
      </c>
      <c r="BK411" s="227" t="str">
        <f t="shared" si="196"/>
        <v>149:150, 115:124</v>
      </c>
      <c r="BL411" s="227" t="str">
        <f t="shared" si="196"/>
        <v>150:151, 115:124</v>
      </c>
      <c r="BM411" s="227" t="str">
        <f t="shared" si="196"/>
        <v>0:1, 154:167</v>
      </c>
      <c r="BN411" s="227" t="str">
        <f t="shared" si="196"/>
        <v>0:1, 167:176</v>
      </c>
      <c r="BO411" s="227" t="str">
        <f t="shared" si="196"/>
        <v>146:147, 167:176</v>
      </c>
      <c r="BP411" s="227" t="str">
        <f t="shared" si="196"/>
        <v>147:148, 167:176</v>
      </c>
      <c r="BQ411" s="227" t="str">
        <f t="shared" si="196"/>
        <v>148:149, 167:176</v>
      </c>
      <c r="BR411" s="227" t="str">
        <f t="shared" si="196"/>
        <v>149:150, 167:176</v>
      </c>
      <c r="BS411" s="227" t="str">
        <f t="shared" si="196"/>
        <v>150:151, 167:176</v>
      </c>
      <c r="BT411" s="227" t="str">
        <f t="shared" si="196"/>
        <v>0:1, 206:219</v>
      </c>
      <c r="BU411" s="227" t="str">
        <f t="shared" si="196"/>
        <v>0:1, 219:228</v>
      </c>
      <c r="BV411" s="227" t="str">
        <f t="shared" si="196"/>
        <v>146:147, 219:228</v>
      </c>
      <c r="BW411" s="227" t="str">
        <f t="shared" si="196"/>
        <v>147:148, 219:228</v>
      </c>
      <c r="BX411" s="227" t="str">
        <f t="shared" si="196"/>
        <v>148:149, 219:228</v>
      </c>
      <c r="BY411" s="227" t="str">
        <f t="shared" si="196"/>
        <v>149:150, 219:228</v>
      </c>
      <c r="BZ411" s="227" t="str">
        <f t="shared" si="196"/>
        <v>150:151, 219:228</v>
      </c>
      <c r="CA411" s="227" t="str">
        <f t="shared" si="196"/>
        <v>0:1, 258:271</v>
      </c>
      <c r="CB411" s="227" t="str">
        <f t="shared" si="196"/>
        <v>0:1, 271:280</v>
      </c>
      <c r="CC411" s="227" t="str">
        <f t="shared" si="196"/>
        <v>146:147, 271:280</v>
      </c>
      <c r="CD411" s="227" t="str">
        <f t="shared" si="196"/>
        <v>147:148, 271:280</v>
      </c>
      <c r="CE411" s="227" t="str">
        <f t="shared" si="196"/>
        <v>148:149, 271:280</v>
      </c>
      <c r="CF411" s="227" t="str">
        <f t="shared" si="196"/>
        <v>149:150, 271:280</v>
      </c>
      <c r="CG411" s="227" t="str">
        <f t="shared" si="196"/>
        <v>150:151, 271:280</v>
      </c>
      <c r="CH411" s="227" t="str">
        <f t="shared" si="196"/>
        <v>0:1, 310:323</v>
      </c>
      <c r="CI411" s="227" t="str">
        <f t="shared" ref="CI411:CN411" si="198">CI410&amp;", "&amp;CI$407</f>
        <v>0:1, 323:332</v>
      </c>
      <c r="CJ411" s="227" t="str">
        <f t="shared" si="198"/>
        <v>146:147, 323:332</v>
      </c>
      <c r="CK411" s="227" t="str">
        <f t="shared" si="198"/>
        <v>147:148, 323:332</v>
      </c>
      <c r="CL411" s="227" t="str">
        <f t="shared" si="198"/>
        <v>148:149, 323:332</v>
      </c>
      <c r="CM411" s="227" t="str">
        <f t="shared" si="198"/>
        <v>149:150, 323:332</v>
      </c>
      <c r="CN411" s="227" t="str">
        <f t="shared" si="198"/>
        <v>150:151, 323:332</v>
      </c>
    </row>
    <row r="412" spans="1:122" outlineLevel="1"/>
    <row r="413" spans="1:122" outlineLevel="1"/>
    <row r="414" spans="1:122" outlineLevel="1"/>
    <row r="415" spans="1:122" outlineLevel="1"/>
    <row r="416" spans="1:122" outlineLevel="1"/>
    <row r="417" outlineLevel="1"/>
    <row r="418" outlineLevel="1"/>
    <row r="419" outlineLevel="1"/>
    <row r="420" outlineLevel="1"/>
    <row r="421" outlineLevel="1"/>
    <row r="422" outlineLevel="1"/>
    <row r="423" outlineLevel="1"/>
    <row r="424" outlineLevel="1"/>
    <row r="425" outlineLevel="1"/>
    <row r="426" outlineLevel="1"/>
    <row r="427" outlineLevel="1"/>
    <row r="428" outlineLevel="1"/>
    <row r="429" outlineLevel="1"/>
    <row r="430" outlineLevel="1"/>
    <row r="431" outlineLevel="1"/>
    <row r="432" outlineLevel="1"/>
    <row r="433" outlineLevel="1"/>
    <row r="434" outlineLevel="1"/>
    <row r="435" outlineLevel="1"/>
    <row r="436" outlineLevel="1"/>
    <row r="437" outlineLevel="1"/>
    <row r="438" outlineLevel="1"/>
    <row r="439" outlineLevel="1"/>
    <row r="440" outlineLevel="1"/>
    <row r="441" outlineLevel="1"/>
    <row r="442" outlineLevel="1"/>
    <row r="443" outlineLevel="1"/>
    <row r="444" outlineLevel="1"/>
    <row r="445" outlineLevel="1"/>
    <row r="446" outlineLevel="1"/>
    <row r="447" outlineLevel="1"/>
    <row r="448" outlineLevel="1"/>
    <row r="449" outlineLevel="1"/>
    <row r="450" outlineLevel="1"/>
    <row r="451" outlineLevel="1"/>
    <row r="452" outlineLevel="1"/>
    <row r="453" outlineLevel="1"/>
    <row r="454" outlineLevel="1"/>
    <row r="455" outlineLevel="1"/>
    <row r="456" outlineLevel="1"/>
    <row r="457" outlineLevel="1"/>
    <row r="458" outlineLevel="1"/>
    <row r="459" outlineLevel="1"/>
    <row r="460" outlineLevel="1"/>
    <row r="461" outlineLevel="1"/>
    <row r="462" outlineLevel="1"/>
    <row r="463"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outlineLevel="1"/>
    <row r="503" outlineLevel="1"/>
    <row r="504" outlineLevel="1"/>
    <row r="505" outlineLevel="1"/>
    <row r="506" outlineLevel="1"/>
    <row r="507" outlineLevel="1"/>
    <row r="508" outlineLevel="1"/>
    <row r="509" outlineLevel="1"/>
    <row r="510" outlineLevel="1"/>
    <row r="511" outlineLevel="1"/>
    <row r="512" outlineLevel="1"/>
    <row r="513" outlineLevel="1"/>
    <row r="514" outlineLevel="1"/>
    <row r="515" outlineLevel="1"/>
    <row r="516" outlineLevel="1"/>
    <row r="517" outlineLevel="1"/>
    <row r="518" outlineLevel="1"/>
    <row r="519" outlineLevel="1"/>
    <row r="520" outlineLevel="1"/>
    <row r="521" outlineLevel="1"/>
    <row r="522" outlineLevel="1"/>
    <row r="523" outlineLevel="1"/>
    <row r="524" outlineLevel="1"/>
    <row r="525" outlineLevel="1"/>
    <row r="526" outlineLevel="1"/>
    <row r="527" outlineLevel="1"/>
    <row r="528" outlineLevel="1"/>
    <row r="529" outlineLevel="1"/>
    <row r="530" outlineLevel="1"/>
    <row r="531" outlineLevel="1"/>
    <row r="532" outlineLevel="1"/>
    <row r="533" outlineLevel="1"/>
    <row r="534" outlineLevel="1"/>
    <row r="535" outlineLevel="1"/>
    <row r="536" outlineLevel="1"/>
    <row r="537" outlineLevel="1"/>
    <row r="538" outlineLevel="1"/>
    <row r="539" outlineLevel="1"/>
    <row r="540" outlineLevel="1"/>
    <row r="541" outlineLevel="1"/>
    <row r="542" outlineLevel="1"/>
    <row r="543" outlineLevel="1"/>
    <row r="544" outlineLevel="1"/>
    <row r="545" outlineLevel="1"/>
    <row r="546" outlineLevel="1"/>
    <row r="547" outlineLevel="1"/>
    <row r="548" outlineLevel="1"/>
    <row r="549"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1"/>
    <row r="578" outlineLevel="1"/>
    <row r="579" outlineLevel="1"/>
    <row r="580" outlineLevel="1"/>
    <row r="581" outlineLevel="1"/>
    <row r="582" outlineLevel="1"/>
    <row r="583" outlineLevel="1"/>
    <row r="584" outlineLevel="1"/>
    <row r="585" outlineLevel="1"/>
    <row r="586" outlineLevel="1"/>
    <row r="587" outlineLevel="1"/>
    <row r="588" outlineLevel="1"/>
    <row r="589" outlineLevel="1"/>
    <row r="590" outlineLevel="1"/>
    <row r="591" outlineLevel="1"/>
    <row r="592" outlineLevel="1"/>
    <row r="593" outlineLevel="1"/>
    <row r="594" outlineLevel="1"/>
    <row r="595" outlineLevel="1"/>
    <row r="596" outlineLevel="1"/>
    <row r="597" outlineLevel="1"/>
    <row r="598" outlineLevel="1"/>
    <row r="599" outlineLevel="1"/>
    <row r="600" outlineLevel="1"/>
    <row r="601" outlineLevel="1"/>
    <row r="602" outlineLevel="1"/>
    <row r="603" outlineLevel="1"/>
    <row r="604" outlineLevel="1"/>
    <row r="605" outlineLevel="1"/>
    <row r="606" outlineLevel="1"/>
    <row r="607" outlineLevel="1"/>
    <row r="608" outlineLevel="1"/>
    <row r="609" outlineLevel="1"/>
    <row r="610" outlineLevel="1"/>
    <row r="611" outlineLevel="1"/>
    <row r="612" outlineLevel="1"/>
    <row r="613" outlineLevel="1"/>
    <row r="614" outlineLevel="1"/>
    <row r="615" outlineLevel="1"/>
    <row r="616" outlineLevel="1"/>
    <row r="617" outlineLevel="1"/>
    <row r="618" outlineLevel="1"/>
    <row r="619" outlineLevel="1"/>
    <row r="620" outlineLevel="1"/>
    <row r="621" outlineLevel="1"/>
    <row r="622" outlineLevel="1"/>
    <row r="623" outlineLevel="1"/>
    <row r="624" outlineLevel="1"/>
    <row r="625" outlineLevel="1"/>
    <row r="626" outlineLevel="1"/>
    <row r="627" outlineLevel="1"/>
    <row r="628" outlineLevel="1"/>
    <row r="629" outlineLevel="1"/>
    <row r="630" outlineLevel="1"/>
    <row r="631" outlineLevel="1"/>
    <row r="632" outlineLevel="1"/>
    <row r="633" outlineLevel="1"/>
    <row r="634" outlineLevel="1"/>
    <row r="635" outlineLevel="1"/>
    <row r="636" outlineLevel="1"/>
    <row r="637" outlineLevel="1"/>
    <row r="638" outlineLevel="1"/>
    <row r="639" outlineLevel="1"/>
    <row r="640" outlineLevel="1"/>
    <row r="641" outlineLevel="1"/>
    <row r="642" outlineLevel="1"/>
    <row r="643" outlineLevel="1"/>
    <row r="644" outlineLevel="1"/>
    <row r="645" outlineLevel="1"/>
    <row r="646" outlineLevel="1"/>
    <row r="647" outlineLevel="1"/>
    <row r="648" outlineLevel="1"/>
    <row r="649" outlineLevel="1"/>
    <row r="650" outlineLevel="1"/>
    <row r="651" outlineLevel="1"/>
    <row r="652" outlineLevel="1"/>
    <row r="653" outlineLevel="1"/>
    <row r="654" outlineLevel="1"/>
    <row r="655" outlineLevel="1"/>
    <row r="656" outlineLevel="1"/>
    <row r="657" outlineLevel="1"/>
    <row r="658" outlineLevel="1"/>
    <row r="659" outlineLevel="1"/>
    <row r="660" outlineLevel="1"/>
    <row r="661" outlineLevel="1"/>
    <row r="662" outlineLevel="1"/>
    <row r="663" outlineLevel="1"/>
    <row r="664" outlineLevel="1"/>
    <row r="665" outlineLevel="1"/>
    <row r="666" outlineLevel="1"/>
    <row r="667" outlineLevel="1"/>
    <row r="668" outlineLevel="1"/>
    <row r="669" outlineLevel="1"/>
    <row r="670" outlineLevel="1"/>
    <row r="671" outlineLevel="1"/>
    <row r="672" outlineLevel="1"/>
    <row r="673" outlineLevel="1"/>
    <row r="674" outlineLevel="1"/>
    <row r="675" outlineLevel="1"/>
    <row r="676" outlineLevel="1"/>
    <row r="677" outlineLevel="1"/>
    <row r="678" outlineLevel="1"/>
    <row r="679" outlineLevel="1"/>
    <row r="680" outlineLevel="1"/>
    <row r="681" outlineLevel="1"/>
    <row r="682" outlineLevel="1"/>
    <row r="683" outlineLevel="1"/>
    <row r="684" outlineLevel="1"/>
    <row r="685" outlineLevel="1"/>
    <row r="686" outlineLevel="1"/>
    <row r="687" outlineLevel="1"/>
    <row r="688" outlineLevel="1"/>
    <row r="689" outlineLevel="1"/>
    <row r="690" outlineLevel="1"/>
    <row r="691" outlineLevel="1"/>
    <row r="692" outlineLevel="1"/>
    <row r="693" outlineLevel="1"/>
    <row r="694" outlineLevel="1"/>
    <row r="695" outlineLevel="1"/>
    <row r="696" outlineLevel="1"/>
    <row r="697" outlineLevel="1"/>
    <row r="698" outlineLevel="1"/>
    <row r="699" outlineLevel="1"/>
    <row r="700" outlineLevel="1"/>
    <row r="701" outlineLevel="1"/>
    <row r="702" outlineLevel="1"/>
    <row r="703" outlineLevel="1"/>
    <row r="704" outlineLevel="1"/>
    <row r="705" outlineLevel="1"/>
    <row r="706" outlineLevel="1"/>
    <row r="707" outlineLevel="1"/>
    <row r="708" outlineLevel="1"/>
    <row r="709" outlineLevel="1"/>
    <row r="710" outlineLevel="1"/>
    <row r="711" outlineLevel="1"/>
    <row r="712" outlineLevel="1"/>
    <row r="713" outlineLevel="1"/>
    <row r="714" outlineLevel="1"/>
    <row r="715" outlineLevel="1"/>
    <row r="716" outlineLevel="1"/>
    <row r="717" outlineLevel="1"/>
    <row r="718" outlineLevel="1"/>
    <row r="719" outlineLevel="1"/>
    <row r="720" outlineLevel="1"/>
    <row r="721" outlineLevel="1"/>
    <row r="722" outlineLevel="1"/>
    <row r="723" outlineLevel="1"/>
    <row r="724" outlineLevel="1"/>
    <row r="725" outlineLevel="1"/>
    <row r="726" outlineLevel="1"/>
    <row r="727" outlineLevel="1"/>
    <row r="728" outlineLevel="1"/>
    <row r="729" outlineLevel="1"/>
    <row r="730" outlineLevel="1"/>
    <row r="731" outlineLevel="1"/>
    <row r="732" outlineLevel="1"/>
    <row r="733" outlineLevel="1"/>
    <row r="734" outlineLevel="1"/>
    <row r="735" outlineLevel="1"/>
    <row r="736" outlineLevel="1"/>
    <row r="737" outlineLevel="1"/>
    <row r="738" outlineLevel="1"/>
    <row r="739" outlineLevel="1"/>
    <row r="740" outlineLevel="1"/>
    <row r="741" outlineLevel="1"/>
    <row r="742" outlineLevel="1"/>
    <row r="743" outlineLevel="1"/>
    <row r="744" outlineLevel="1"/>
    <row r="745" outlineLevel="1"/>
    <row r="746" outlineLevel="1"/>
    <row r="747" outlineLevel="1"/>
    <row r="748" outlineLevel="1"/>
    <row r="749" outlineLevel="1"/>
    <row r="750" outlineLevel="1"/>
    <row r="751" outlineLevel="1"/>
    <row r="752" outlineLevel="1"/>
    <row r="753" outlineLevel="1"/>
    <row r="754" outlineLevel="1"/>
    <row r="755" outlineLevel="1"/>
    <row r="756" outlineLevel="1"/>
    <row r="757" outlineLevel="1"/>
    <row r="758" outlineLevel="1"/>
    <row r="759" outlineLevel="1"/>
    <row r="760" outlineLevel="1"/>
    <row r="761" outlineLevel="1"/>
    <row r="762" outlineLevel="1"/>
    <row r="763" outlineLevel="1"/>
    <row r="764" outlineLevel="1"/>
    <row r="765" outlineLevel="1"/>
    <row r="766" outlineLevel="1"/>
    <row r="767" outlineLevel="1"/>
    <row r="768" outlineLevel="1"/>
    <row r="769" spans="1:88" outlineLevel="1"/>
    <row r="770" spans="1:88" outlineLevel="1"/>
    <row r="771" spans="1:88" outlineLevel="1"/>
    <row r="772" spans="1:88" outlineLevel="1"/>
    <row r="773" spans="1:88" outlineLevel="1"/>
    <row r="774" spans="1:88" outlineLevel="1"/>
    <row r="775" spans="1:88" outlineLevel="1"/>
    <row r="776" spans="1:88" outlineLevel="1"/>
    <row r="777" spans="1:88" outlineLevel="1"/>
    <row r="778" spans="1:88" outlineLevel="1"/>
    <row r="779" spans="1:88" outlineLevel="1"/>
    <row r="780" spans="1:88" outlineLevel="1"/>
    <row r="781" spans="1:88" outlineLevel="1"/>
    <row r="782" spans="1:88" outlineLevel="1"/>
    <row r="784" spans="1:88">
      <c r="A784" s="14" t="s">
        <v>2673</v>
      </c>
      <c r="BF784" t="s">
        <v>888</v>
      </c>
      <c r="BH784" t="s">
        <v>1580</v>
      </c>
      <c r="BM784" t="s">
        <v>888</v>
      </c>
      <c r="BO784" t="s">
        <v>1580</v>
      </c>
      <c r="BV784" t="s">
        <v>1580</v>
      </c>
      <c r="CC784" t="s">
        <v>1580</v>
      </c>
      <c r="CJ784" t="s">
        <v>1580</v>
      </c>
    </row>
    <row r="785" spans="1:92" outlineLevel="1">
      <c r="B785" t="s">
        <v>2674</v>
      </c>
      <c r="P785" s="90"/>
      <c r="BE785">
        <f>BF785-13</f>
        <v>89</v>
      </c>
      <c r="BF785">
        <f>BF$406</f>
        <v>102</v>
      </c>
      <c r="BG785" s="800">
        <f>BG$406-30</f>
        <v>85</v>
      </c>
      <c r="BH785">
        <f>BH$406</f>
        <v>124</v>
      </c>
      <c r="BL785">
        <f>BM785-13</f>
        <v>141</v>
      </c>
      <c r="BM785">
        <f>BM$406</f>
        <v>154</v>
      </c>
      <c r="BN785" s="800">
        <f>BN$406-30</f>
        <v>137</v>
      </c>
      <c r="BO785">
        <f>BO$406</f>
        <v>176</v>
      </c>
      <c r="BS785">
        <f>BT785-13</f>
        <v>193</v>
      </c>
      <c r="BT785">
        <f>BT$406</f>
        <v>206</v>
      </c>
      <c r="BU785" s="800">
        <f>BU$406-30</f>
        <v>189</v>
      </c>
      <c r="BV785">
        <f>BV$406</f>
        <v>228</v>
      </c>
      <c r="BZ785">
        <f>CA785-13</f>
        <v>245</v>
      </c>
      <c r="CA785">
        <f>CA$406</f>
        <v>258</v>
      </c>
      <c r="CB785" s="800">
        <f>CB$406-30</f>
        <v>241</v>
      </c>
      <c r="CC785">
        <f>CC$406</f>
        <v>280</v>
      </c>
      <c r="CG785">
        <f>CH785-13</f>
        <v>297</v>
      </c>
      <c r="CH785">
        <f>CH$406</f>
        <v>310</v>
      </c>
      <c r="CI785" s="800">
        <f>CI$406-30</f>
        <v>293</v>
      </c>
      <c r="CJ785">
        <f>CJ$406</f>
        <v>332</v>
      </c>
      <c r="CN785" s="91"/>
    </row>
    <row r="786" spans="1:92" outlineLevel="1">
      <c r="B786" t="s">
        <v>2675</v>
      </c>
      <c r="P786" s="90"/>
      <c r="BF786" t="str">
        <f>BE785&amp;":"&amp;BF785</f>
        <v>89:102</v>
      </c>
      <c r="BH786" t="str">
        <f>BG785&amp;":"&amp;BH785</f>
        <v>85:124</v>
      </c>
      <c r="BM786" t="str">
        <f>BL785&amp;":"&amp;BM785</f>
        <v>141:154</v>
      </c>
      <c r="BO786" t="str">
        <f>BN785&amp;":"&amp;BO785</f>
        <v>137:176</v>
      </c>
      <c r="BT786" t="str">
        <f>BS785&amp;":"&amp;BT785</f>
        <v>193:206</v>
      </c>
      <c r="BV786" t="str">
        <f>BU785&amp;":"&amp;BV785</f>
        <v>189:228</v>
      </c>
      <c r="CA786" t="str">
        <f>BZ785&amp;":"&amp;CA785</f>
        <v>245:258</v>
      </c>
      <c r="CC786" t="str">
        <f>CB785&amp;":"&amp;CC785</f>
        <v>241:280</v>
      </c>
      <c r="CH786" t="str">
        <f>CG785&amp;":"&amp;CH785</f>
        <v>297:310</v>
      </c>
      <c r="CJ786" t="str">
        <f>CI785&amp;":"&amp;CJ785</f>
        <v>293:332</v>
      </c>
      <c r="CN786" s="91"/>
    </row>
    <row r="787" spans="1:92" outlineLevel="1">
      <c r="B787" t="s">
        <v>2676</v>
      </c>
      <c r="P787" s="90"/>
      <c r="BF787" t="str">
        <f>INDEX(i.TOL_indices,d.TOL,1)</f>
        <v>19:20</v>
      </c>
      <c r="BH787" t="str">
        <f>BF787</f>
        <v>19:20</v>
      </c>
      <c r="BM787" t="str">
        <f>INDEX(i.TOL_indices,d.TOL,1)</f>
        <v>19:20</v>
      </c>
      <c r="BO787" t="str">
        <f>BM787</f>
        <v>19:20</v>
      </c>
      <c r="BT787" t="str">
        <f>INDEX(i.TOL_indices,d.TOL,1)</f>
        <v>19:20</v>
      </c>
      <c r="BV787" t="str">
        <f>BT787</f>
        <v>19:20</v>
      </c>
      <c r="CA787" t="str">
        <f>INDEX(i.TOL_indices,d.TOL,1)</f>
        <v>19:20</v>
      </c>
      <c r="CC787" t="str">
        <f>CA787</f>
        <v>19:20</v>
      </c>
      <c r="CH787" t="str">
        <f>INDEX(i.TOL_indices,d.TOL,1)</f>
        <v>19:20</v>
      </c>
      <c r="CJ787" t="str">
        <f>CH787</f>
        <v>19:20</v>
      </c>
      <c r="CN787" s="91"/>
    </row>
    <row r="788" spans="1:92" ht="66.75" outlineLevel="1">
      <c r="B788" s="593" t="s">
        <v>2677</v>
      </c>
      <c r="P788" s="90"/>
      <c r="BF788" s="228" t="str">
        <f>BF787&amp;", "&amp;BF$786</f>
        <v>19:20, 89:102</v>
      </c>
      <c r="BH788" s="228" t="str">
        <f>BH787&amp;", "&amp;BH$786</f>
        <v>19:20, 85:124</v>
      </c>
      <c r="BM788" s="228" t="str">
        <f>BM787&amp;", "&amp;BM$786</f>
        <v>19:20, 141:154</v>
      </c>
      <c r="BO788" s="228" t="str">
        <f>BO787&amp;", "&amp;BO$786</f>
        <v>19:20, 137:176</v>
      </c>
      <c r="BT788" s="228" t="str">
        <f>BT787&amp;", "&amp;BT$786</f>
        <v>19:20, 193:206</v>
      </c>
      <c r="BV788" s="228" t="str">
        <f>BV787&amp;", "&amp;BV$786</f>
        <v>19:20, 189:228</v>
      </c>
      <c r="CA788" s="228" t="str">
        <f>CA787&amp;", "&amp;CA$786</f>
        <v>19:20, 245:258</v>
      </c>
      <c r="CC788" s="228" t="str">
        <f>CC787&amp;", "&amp;CC$786</f>
        <v>19:20, 241:280</v>
      </c>
      <c r="CH788" s="228" t="str">
        <f>CH787&amp;", "&amp;CH$786</f>
        <v>19:20, 297:310</v>
      </c>
      <c r="CJ788" s="228" t="str">
        <f>CJ787&amp;", "&amp;CJ$786</f>
        <v>19:20, 293:332</v>
      </c>
      <c r="CN788" s="91"/>
    </row>
    <row r="790" spans="1:92">
      <c r="A790" s="164" t="s">
        <v>1253</v>
      </c>
    </row>
    <row r="791" spans="1:92" ht="17.25" outlineLevel="1">
      <c r="C791">
        <v>1</v>
      </c>
      <c r="H791" s="122" t="s">
        <v>1254</v>
      </c>
      <c r="I791" s="122"/>
      <c r="J791" s="122"/>
      <c r="K791" s="122"/>
      <c r="L791" s="122"/>
      <c r="M791" s="122"/>
      <c r="N791" s="122"/>
      <c r="O791" s="122"/>
      <c r="P791" s="122"/>
      <c r="Q791" s="122"/>
      <c r="R791" s="122"/>
      <c r="S791" s="122"/>
      <c r="T791" s="122"/>
      <c r="U791" s="122"/>
      <c r="Y791" s="330" t="str">
        <f>$M$71</f>
        <v>SW Victoria</v>
      </c>
      <c r="Z791" s="103"/>
      <c r="AA791" s="330" t="str">
        <f>$W$71</f>
        <v>Great Southern</v>
      </c>
      <c r="AB791" s="103"/>
      <c r="AC791" s="330" t="str">
        <f>$AG$71</f>
        <v>Central Wheatbelt</v>
      </c>
      <c r="AD791" s="330"/>
    </row>
    <row r="792" spans="1:92" ht="83.25" outlineLevel="1">
      <c r="C792" s="23" t="s">
        <v>356</v>
      </c>
      <c r="D792" s="23" t="s">
        <v>356</v>
      </c>
      <c r="H792" s="187" t="s">
        <v>1255</v>
      </c>
      <c r="I792" s="187" t="s">
        <v>1256</v>
      </c>
      <c r="J792" s="187" t="s">
        <v>1257</v>
      </c>
      <c r="K792" s="187" t="s">
        <v>1258</v>
      </c>
      <c r="L792" s="187" t="s">
        <v>1259</v>
      </c>
      <c r="M792" s="187" t="s">
        <v>1260</v>
      </c>
      <c r="N792" s="187" t="s">
        <v>1261</v>
      </c>
      <c r="O792" s="187" t="s">
        <v>1262</v>
      </c>
      <c r="P792" s="187" t="s">
        <v>1263</v>
      </c>
      <c r="Q792" s="187" t="s">
        <v>1264</v>
      </c>
      <c r="R792" s="331" t="s">
        <v>1265</v>
      </c>
      <c r="S792" s="331"/>
      <c r="T792" s="331" t="s">
        <v>1266</v>
      </c>
      <c r="U792" s="331"/>
      <c r="V792" s="331"/>
      <c r="X792" s="187" t="s">
        <v>1267</v>
      </c>
      <c r="Y792" s="187" t="s">
        <v>1259</v>
      </c>
      <c r="Z792" s="187" t="s">
        <v>1260</v>
      </c>
      <c r="AA792" s="187" t="s">
        <v>1259</v>
      </c>
      <c r="AB792" s="187" t="s">
        <v>1260</v>
      </c>
      <c r="AC792" s="187" t="s">
        <v>1259</v>
      </c>
      <c r="AD792" s="187" t="s">
        <v>1260</v>
      </c>
    </row>
    <row r="793" spans="1:92" outlineLevel="1">
      <c r="C793" s="110" t="s">
        <v>1268</v>
      </c>
      <c r="D793" s="110" t="s">
        <v>1269</v>
      </c>
      <c r="L793" s="129" t="s">
        <v>1270</v>
      </c>
      <c r="M793" s="129"/>
      <c r="R793" s="110" t="s">
        <v>1271</v>
      </c>
      <c r="S793" s="110" t="s">
        <v>1272</v>
      </c>
      <c r="T793" s="110" t="s">
        <v>1271</v>
      </c>
      <c r="U793" s="110" t="s">
        <v>1272</v>
      </c>
      <c r="V793" s="27" t="s">
        <v>1273</v>
      </c>
    </row>
    <row r="794" spans="1:92" outlineLevel="1">
      <c r="A794" t="s">
        <v>1132</v>
      </c>
      <c r="B794" t="s">
        <v>802</v>
      </c>
      <c r="C794" s="332">
        <f t="shared" ref="C794:D801" si="199">T794</f>
        <v>0</v>
      </c>
      <c r="D794" s="332">
        <f t="shared" si="199"/>
        <v>0</v>
      </c>
      <c r="G794" s="25" t="s">
        <v>1274</v>
      </c>
      <c r="H794" s="333">
        <v>0.35</v>
      </c>
      <c r="I794" s="333">
        <v>0.5</v>
      </c>
      <c r="J794" s="334">
        <v>1.5</v>
      </c>
      <c r="K794" s="334">
        <v>1.8</v>
      </c>
      <c r="L794" s="335">
        <f t="shared" ref="L794:M801" si="200">CHOOSE(d.Region,Y794,AA794,AC794)</f>
        <v>0</v>
      </c>
      <c r="M794" s="336">
        <f t="shared" si="200"/>
        <v>0</v>
      </c>
      <c r="N794" s="213">
        <v>200</v>
      </c>
      <c r="O794" s="337"/>
      <c r="P794" s="337"/>
      <c r="Q794" s="337"/>
      <c r="R794" s="338">
        <f>$H794/(2-$H794)*$N794</f>
        <v>42.424242424242422</v>
      </c>
      <c r="S794" s="338">
        <f>-(1-$H794)/(2-$H794)*$N794</f>
        <v>-78.787878787878796</v>
      </c>
      <c r="T794" s="339">
        <f>L794*R794/100</f>
        <v>0</v>
      </c>
      <c r="U794" s="339">
        <f>M794*S794/100</f>
        <v>0</v>
      </c>
      <c r="V794" s="339">
        <f t="shared" ref="V794:V801" si="201">((1-$H794)*T794+2*$H794*U794)/(1+$H794)</f>
        <v>0</v>
      </c>
      <c r="Y794" s="340">
        <v>0</v>
      </c>
      <c r="Z794" s="340">
        <v>0</v>
      </c>
      <c r="AA794" s="341">
        <f>Y794</f>
        <v>0</v>
      </c>
      <c r="AB794" s="341">
        <f>Z794</f>
        <v>0</v>
      </c>
      <c r="AC794" s="341">
        <f>AA794</f>
        <v>0</v>
      </c>
      <c r="AD794" s="341">
        <f>AB794</f>
        <v>0</v>
      </c>
    </row>
    <row r="795" spans="1:92" outlineLevel="1">
      <c r="B795" t="s">
        <v>359</v>
      </c>
      <c r="C795" s="332">
        <f t="shared" si="199"/>
        <v>0</v>
      </c>
      <c r="D795" s="332">
        <f t="shared" si="199"/>
        <v>0</v>
      </c>
      <c r="G795" s="25" t="s">
        <v>1275</v>
      </c>
      <c r="H795" s="342">
        <f>H794</f>
        <v>0.35</v>
      </c>
      <c r="I795" s="342">
        <f>I794</f>
        <v>0.5</v>
      </c>
      <c r="J795" s="343">
        <f t="shared" ref="J795:K801" si="202">J794</f>
        <v>1.5</v>
      </c>
      <c r="K795" s="343">
        <f t="shared" si="202"/>
        <v>1.8</v>
      </c>
      <c r="L795" s="344">
        <f t="shared" si="200"/>
        <v>0</v>
      </c>
      <c r="M795" s="345">
        <f t="shared" si="200"/>
        <v>0</v>
      </c>
      <c r="N795" s="27"/>
      <c r="O795" s="337">
        <f>MIN($H795*$K795*(1-$I795),(1-$H795)*$I795*$J795)</f>
        <v>0.315</v>
      </c>
      <c r="P795" s="337">
        <f>$O795/$J795/(1-$H795)</f>
        <v>0.32307692307692304</v>
      </c>
      <c r="Q795" s="337">
        <f>$O795/$K795/$H795</f>
        <v>0.5</v>
      </c>
      <c r="R795" s="337"/>
      <c r="S795" s="337"/>
      <c r="T795" s="339">
        <f t="shared" ref="T795:U797" si="203">P795*L795</f>
        <v>0</v>
      </c>
      <c r="U795" s="339">
        <f t="shared" si="203"/>
        <v>0</v>
      </c>
      <c r="V795" s="339">
        <f t="shared" si="201"/>
        <v>0</v>
      </c>
      <c r="X795" s="346">
        <v>850</v>
      </c>
      <c r="Y795" s="347">
        <v>0</v>
      </c>
      <c r="Z795" s="348">
        <v>0</v>
      </c>
      <c r="AA795" s="347">
        <v>0</v>
      </c>
      <c r="AB795" s="348">
        <v>0</v>
      </c>
      <c r="AC795" s="347">
        <v>0</v>
      </c>
      <c r="AD795" s="348">
        <v>0</v>
      </c>
    </row>
    <row r="796" spans="1:92" outlineLevel="1">
      <c r="B796" t="s">
        <v>987</v>
      </c>
      <c r="C796" s="332">
        <f t="shared" si="199"/>
        <v>0</v>
      </c>
      <c r="D796" s="332">
        <f t="shared" si="199"/>
        <v>0</v>
      </c>
      <c r="G796" s="25"/>
      <c r="H796" s="342">
        <f>H795</f>
        <v>0.35</v>
      </c>
      <c r="I796" s="342">
        <f t="shared" ref="I796:I801" si="204">I795</f>
        <v>0.5</v>
      </c>
      <c r="J796" s="343">
        <f t="shared" si="202"/>
        <v>1.5</v>
      </c>
      <c r="K796" s="343">
        <f t="shared" si="202"/>
        <v>1.8</v>
      </c>
      <c r="L796" s="344">
        <f t="shared" si="200"/>
        <v>0</v>
      </c>
      <c r="M796" s="345">
        <f t="shared" si="200"/>
        <v>0</v>
      </c>
      <c r="N796" s="27"/>
      <c r="O796" s="337">
        <f>MIN($H796*$K796*(1-$I796),(1-$H796)*$I796*$J796)</f>
        <v>0.315</v>
      </c>
      <c r="P796" s="337">
        <f>$O796/$J796/(1-$H796)</f>
        <v>0.32307692307692304</v>
      </c>
      <c r="Q796" s="337">
        <f>$O796/$K796/$H796</f>
        <v>0.5</v>
      </c>
      <c r="R796" s="337"/>
      <c r="S796" s="337"/>
      <c r="T796" s="339">
        <f t="shared" si="203"/>
        <v>0</v>
      </c>
      <c r="U796" s="339">
        <f t="shared" si="203"/>
        <v>0</v>
      </c>
      <c r="V796" s="339">
        <f t="shared" si="201"/>
        <v>0</v>
      </c>
      <c r="X796" s="346">
        <v>1000</v>
      </c>
      <c r="Y796" s="349">
        <v>0</v>
      </c>
      <c r="Z796" s="350">
        <v>0</v>
      </c>
      <c r="AA796" s="349">
        <v>0</v>
      </c>
      <c r="AB796" s="350">
        <v>0</v>
      </c>
      <c r="AC796" s="349">
        <v>0</v>
      </c>
      <c r="AD796" s="350">
        <v>0</v>
      </c>
    </row>
    <row r="797" spans="1:92" outlineLevel="1">
      <c r="B797" t="s">
        <v>1276</v>
      </c>
      <c r="C797" s="332">
        <f t="shared" si="199"/>
        <v>0</v>
      </c>
      <c r="D797" s="332">
        <f t="shared" si="199"/>
        <v>0</v>
      </c>
      <c r="G797" s="25"/>
      <c r="H797" s="342">
        <f>H796</f>
        <v>0.35</v>
      </c>
      <c r="I797" s="342">
        <f t="shared" si="204"/>
        <v>0.5</v>
      </c>
      <c r="J797" s="343">
        <f t="shared" si="202"/>
        <v>1.5</v>
      </c>
      <c r="K797" s="343">
        <f t="shared" si="202"/>
        <v>1.8</v>
      </c>
      <c r="L797" s="351">
        <f t="shared" si="200"/>
        <v>0</v>
      </c>
      <c r="M797" s="352">
        <f t="shared" si="200"/>
        <v>0</v>
      </c>
      <c r="N797" s="27"/>
      <c r="O797" s="337">
        <f>MIN($H797*$K797*(1-$I797),(1-$H797)*$I797*$J797)</f>
        <v>0.315</v>
      </c>
      <c r="P797" s="337">
        <f>$O797/$J797/(1-$H797)</f>
        <v>0.32307692307692304</v>
      </c>
      <c r="Q797" s="337">
        <f>$O797/$K797/$H797</f>
        <v>0.5</v>
      </c>
      <c r="R797" s="337"/>
      <c r="S797" s="337"/>
      <c r="T797" s="339">
        <f t="shared" si="203"/>
        <v>0</v>
      </c>
      <c r="U797" s="339">
        <f t="shared" si="203"/>
        <v>0</v>
      </c>
      <c r="V797" s="339">
        <f t="shared" si="201"/>
        <v>0</v>
      </c>
      <c r="X797" s="346">
        <v>1200</v>
      </c>
      <c r="Y797" s="353">
        <v>0</v>
      </c>
      <c r="Z797" s="354">
        <v>0</v>
      </c>
      <c r="AA797" s="353">
        <v>0</v>
      </c>
      <c r="AB797" s="354">
        <v>0</v>
      </c>
      <c r="AC797" s="353">
        <v>0</v>
      </c>
      <c r="AD797" s="354">
        <v>0</v>
      </c>
    </row>
    <row r="798" spans="1:92" outlineLevel="1">
      <c r="A798" t="s">
        <v>809</v>
      </c>
      <c r="B798" t="s">
        <v>802</v>
      </c>
      <c r="C798" s="332">
        <f t="shared" si="199"/>
        <v>0</v>
      </c>
      <c r="D798" s="332">
        <f t="shared" si="199"/>
        <v>0</v>
      </c>
      <c r="G798" s="25" t="s">
        <v>1274</v>
      </c>
      <c r="H798" s="333">
        <v>0.5</v>
      </c>
      <c r="I798" s="342">
        <f t="shared" si="204"/>
        <v>0.5</v>
      </c>
      <c r="J798" s="343">
        <f t="shared" si="202"/>
        <v>1.5</v>
      </c>
      <c r="K798" s="343">
        <f t="shared" si="202"/>
        <v>1.8</v>
      </c>
      <c r="L798" s="335">
        <f t="shared" si="200"/>
        <v>0</v>
      </c>
      <c r="M798" s="336">
        <f t="shared" si="200"/>
        <v>0</v>
      </c>
      <c r="N798" s="213">
        <v>200</v>
      </c>
      <c r="O798" s="337"/>
      <c r="P798" s="337"/>
      <c r="Q798" s="337"/>
      <c r="R798" s="338">
        <f>$H798/(2-$H798)*$N798</f>
        <v>66.666666666666657</v>
      </c>
      <c r="S798" s="338">
        <f>-(1-$H798)/(2-$H798)*$N798</f>
        <v>-66.666666666666657</v>
      </c>
      <c r="T798" s="339">
        <f>L798*R798/100</f>
        <v>0</v>
      </c>
      <c r="U798" s="339">
        <f>M798*S798/100</f>
        <v>0</v>
      </c>
      <c r="V798" s="339">
        <f t="shared" si="201"/>
        <v>0</v>
      </c>
      <c r="X798" s="346"/>
      <c r="Y798" s="340">
        <v>0</v>
      </c>
      <c r="Z798" s="340">
        <v>0</v>
      </c>
      <c r="AA798" s="341">
        <f>Y798</f>
        <v>0</v>
      </c>
      <c r="AB798" s="341">
        <f>Z798</f>
        <v>0</v>
      </c>
      <c r="AC798" s="341">
        <f>AA798</f>
        <v>0</v>
      </c>
      <c r="AD798" s="341">
        <f>AB798</f>
        <v>0</v>
      </c>
    </row>
    <row r="799" spans="1:92" outlineLevel="1">
      <c r="B799" t="s">
        <v>359</v>
      </c>
      <c r="C799" s="332">
        <f t="shared" si="199"/>
        <v>0</v>
      </c>
      <c r="D799" s="332">
        <f t="shared" si="199"/>
        <v>0</v>
      </c>
      <c r="G799" s="25" t="s">
        <v>1275</v>
      </c>
      <c r="H799" s="342">
        <f>H798</f>
        <v>0.5</v>
      </c>
      <c r="I799" s="342">
        <f t="shared" si="204"/>
        <v>0.5</v>
      </c>
      <c r="J799" s="343">
        <f t="shared" si="202"/>
        <v>1.5</v>
      </c>
      <c r="K799" s="343">
        <f t="shared" si="202"/>
        <v>1.8</v>
      </c>
      <c r="L799" s="344">
        <f t="shared" si="200"/>
        <v>0</v>
      </c>
      <c r="M799" s="345">
        <f t="shared" si="200"/>
        <v>0</v>
      </c>
      <c r="N799" s="27"/>
      <c r="O799" s="337">
        <f>MIN($H799*$K799*(1-$I799),(1-$H799)*$I799*$J799)</f>
        <v>0.375</v>
      </c>
      <c r="P799" s="337">
        <f>$O799/$J799/(1-$H799)</f>
        <v>0.5</v>
      </c>
      <c r="Q799" s="337">
        <f>$O799/$K799/$H799</f>
        <v>0.41666666666666663</v>
      </c>
      <c r="R799" s="337"/>
      <c r="S799" s="337"/>
      <c r="T799" s="339">
        <f t="shared" ref="T799:U801" si="205">P799*L799</f>
        <v>0</v>
      </c>
      <c r="U799" s="339">
        <f t="shared" si="205"/>
        <v>0</v>
      </c>
      <c r="V799" s="339">
        <f t="shared" si="201"/>
        <v>0</v>
      </c>
      <c r="X799" s="346">
        <v>850</v>
      </c>
      <c r="Y799" s="347">
        <v>0</v>
      </c>
      <c r="Z799" s="348">
        <v>0</v>
      </c>
      <c r="AA799" s="347">
        <v>0</v>
      </c>
      <c r="AB799" s="348">
        <v>0</v>
      </c>
      <c r="AC799" s="347">
        <v>0</v>
      </c>
      <c r="AD799" s="348">
        <v>0</v>
      </c>
    </row>
    <row r="800" spans="1:92" outlineLevel="1">
      <c r="B800" t="s">
        <v>987</v>
      </c>
      <c r="C800" s="332">
        <f t="shared" si="199"/>
        <v>0</v>
      </c>
      <c r="D800" s="332">
        <f t="shared" si="199"/>
        <v>0</v>
      </c>
      <c r="G800" s="25"/>
      <c r="H800" s="342">
        <f>H799</f>
        <v>0.5</v>
      </c>
      <c r="I800" s="342">
        <f t="shared" si="204"/>
        <v>0.5</v>
      </c>
      <c r="J800" s="343">
        <f t="shared" si="202"/>
        <v>1.5</v>
      </c>
      <c r="K800" s="343">
        <f t="shared" si="202"/>
        <v>1.8</v>
      </c>
      <c r="L800" s="344">
        <f t="shared" si="200"/>
        <v>0</v>
      </c>
      <c r="M800" s="345">
        <f t="shared" si="200"/>
        <v>0</v>
      </c>
      <c r="N800" s="27"/>
      <c r="O800" s="337">
        <f>MIN($H800*$K800*(1-$I800),(1-$H800)*$I800*$J800)</f>
        <v>0.375</v>
      </c>
      <c r="P800" s="337">
        <f>$O800/$J800/(1-$H800)</f>
        <v>0.5</v>
      </c>
      <c r="Q800" s="337">
        <f>$O800/$K800/$H800</f>
        <v>0.41666666666666663</v>
      </c>
      <c r="R800" s="337"/>
      <c r="S800" s="337"/>
      <c r="T800" s="339">
        <f t="shared" si="205"/>
        <v>0</v>
      </c>
      <c r="U800" s="339">
        <f t="shared" si="205"/>
        <v>0</v>
      </c>
      <c r="V800" s="339">
        <f t="shared" si="201"/>
        <v>0</v>
      </c>
      <c r="X800" s="346">
        <v>1000</v>
      </c>
      <c r="Y800" s="349">
        <v>0</v>
      </c>
      <c r="Z800" s="350">
        <v>0</v>
      </c>
      <c r="AA800" s="349">
        <v>0</v>
      </c>
      <c r="AB800" s="350">
        <v>0</v>
      </c>
      <c r="AC800" s="349">
        <v>0</v>
      </c>
      <c r="AD800" s="350">
        <v>0</v>
      </c>
    </row>
    <row r="801" spans="1:30" outlineLevel="1">
      <c r="B801" t="s">
        <v>1276</v>
      </c>
      <c r="C801" s="332">
        <f t="shared" si="199"/>
        <v>0</v>
      </c>
      <c r="D801" s="332">
        <f t="shared" si="199"/>
        <v>0</v>
      </c>
      <c r="G801" s="25"/>
      <c r="H801" s="342">
        <f>H800</f>
        <v>0.5</v>
      </c>
      <c r="I801" s="342">
        <f t="shared" si="204"/>
        <v>0.5</v>
      </c>
      <c r="J801" s="343">
        <f t="shared" si="202"/>
        <v>1.5</v>
      </c>
      <c r="K801" s="343">
        <f t="shared" si="202"/>
        <v>1.8</v>
      </c>
      <c r="L801" s="351">
        <f t="shared" si="200"/>
        <v>0</v>
      </c>
      <c r="M801" s="352">
        <f t="shared" si="200"/>
        <v>0</v>
      </c>
      <c r="N801" s="27"/>
      <c r="O801" s="337">
        <f>MIN($H801*$K801*(1-$I801),(1-$H801)*$I801*$J801)</f>
        <v>0.375</v>
      </c>
      <c r="P801" s="337">
        <f>$O801/$J801/(1-$H801)</f>
        <v>0.5</v>
      </c>
      <c r="Q801" s="337">
        <f>$O801/$K801/$H801</f>
        <v>0.41666666666666663</v>
      </c>
      <c r="R801" s="337"/>
      <c r="S801" s="337"/>
      <c r="T801" s="339">
        <f t="shared" si="205"/>
        <v>0</v>
      </c>
      <c r="U801" s="339">
        <f t="shared" si="205"/>
        <v>0</v>
      </c>
      <c r="V801" s="339">
        <f t="shared" si="201"/>
        <v>0</v>
      </c>
      <c r="X801" s="346">
        <v>1200</v>
      </c>
      <c r="Y801" s="353">
        <v>0</v>
      </c>
      <c r="Z801" s="354">
        <v>0</v>
      </c>
      <c r="AA801" s="353">
        <v>0</v>
      </c>
      <c r="AB801" s="354">
        <v>0</v>
      </c>
      <c r="AC801" s="353">
        <v>0</v>
      </c>
      <c r="AD801" s="354">
        <v>0</v>
      </c>
    </row>
    <row r="802" spans="1:30" ht="36.75" outlineLevel="1">
      <c r="Y802" s="355" t="s">
        <v>1277</v>
      </c>
      <c r="Z802" s="356"/>
      <c r="AA802" s="356"/>
      <c r="AB802" s="356"/>
      <c r="AC802" s="356"/>
      <c r="AD802" s="356"/>
    </row>
    <row r="804" spans="1:30">
      <c r="A804" s="164" t="s">
        <v>1351</v>
      </c>
    </row>
    <row r="805" spans="1:30" ht="45.75" outlineLevel="1">
      <c r="C805" s="187" t="s">
        <v>1352</v>
      </c>
      <c r="D805" s="187" t="s">
        <v>853</v>
      </c>
      <c r="E805" s="187" t="s">
        <v>532</v>
      </c>
      <c r="F805" s="187" t="s">
        <v>784</v>
      </c>
      <c r="G805" s="187" t="s">
        <v>1353</v>
      </c>
      <c r="H805" s="187" t="s">
        <v>1354</v>
      </c>
      <c r="I805" s="187" t="s">
        <v>1355</v>
      </c>
      <c r="J805" s="187" t="s">
        <v>1356</v>
      </c>
      <c r="K805" s="187" t="s">
        <v>1357</v>
      </c>
      <c r="L805" s="187" t="s">
        <v>1358</v>
      </c>
      <c r="M805" s="187" t="s">
        <v>1359</v>
      </c>
      <c r="N805" s="187" t="s">
        <v>1360</v>
      </c>
    </row>
    <row r="806" spans="1:30" outlineLevel="1">
      <c r="A806" s="89" t="s">
        <v>2727</v>
      </c>
      <c r="B806" t="str">
        <f t="shared" ref="B806:B865" si="206">INDEX(i.Region_Desc,1,$C806)&amp;" "&amp;INDEX(i.GenotypeDesc,$D806,1)&amp;" "&amp;INDEX(i.TOL_Desc,1,$E806)</f>
        <v>SWV SFM Aut</v>
      </c>
      <c r="C806">
        <v>1</v>
      </c>
      <c r="D806">
        <v>1</v>
      </c>
      <c r="E806">
        <v>1</v>
      </c>
      <c r="F806">
        <v>1</v>
      </c>
      <c r="G806">
        <v>1</v>
      </c>
      <c r="H806" s="406">
        <f>CHOOSE($D806,3,4,4,5)</f>
        <v>3</v>
      </c>
      <c r="I806" s="406">
        <f>CHOOSE($E806,4,3,2)</f>
        <v>4</v>
      </c>
      <c r="J806" s="406">
        <v>0</v>
      </c>
      <c r="K806" s="406">
        <v>0</v>
      </c>
      <c r="L806" s="406">
        <v>0</v>
      </c>
      <c r="M806" s="406">
        <v>0</v>
      </c>
      <c r="N806" s="406">
        <f>CHOOSE($D806,2,2,2,3)</f>
        <v>2</v>
      </c>
    </row>
    <row r="807" spans="1:30" outlineLevel="1">
      <c r="B807" t="str">
        <f t="shared" si="206"/>
        <v>SWV SFM Win</v>
      </c>
      <c r="C807">
        <v>1</v>
      </c>
      <c r="D807">
        <v>1</v>
      </c>
      <c r="E807">
        <v>2</v>
      </c>
      <c r="F807">
        <v>1</v>
      </c>
      <c r="G807">
        <v>1</v>
      </c>
      <c r="H807" s="406">
        <f t="shared" ref="H807:H865" si="207">CHOOSE($D807,3,4,4,5)</f>
        <v>3</v>
      </c>
      <c r="I807" s="406">
        <f t="shared" ref="I807:I841" si="208">CHOOSE($E807,4,3,2)</f>
        <v>3</v>
      </c>
      <c r="J807" s="406">
        <v>0</v>
      </c>
      <c r="K807" s="406">
        <v>0</v>
      </c>
      <c r="L807" s="406">
        <v>0</v>
      </c>
      <c r="M807" s="406">
        <v>0</v>
      </c>
      <c r="N807" s="406">
        <f t="shared" ref="N807:N865" si="209">CHOOSE($D807,2,2,2,3)</f>
        <v>2</v>
      </c>
    </row>
    <row r="808" spans="1:30" outlineLevel="1">
      <c r="B808" t="str">
        <f t="shared" si="206"/>
        <v>SWV SFM Spr</v>
      </c>
      <c r="C808">
        <v>1</v>
      </c>
      <c r="D808">
        <v>1</v>
      </c>
      <c r="E808">
        <v>3</v>
      </c>
      <c r="F808">
        <v>1</v>
      </c>
      <c r="G808">
        <v>1</v>
      </c>
      <c r="H808" s="406">
        <f t="shared" si="207"/>
        <v>3</v>
      </c>
      <c r="I808" s="406">
        <f t="shared" si="208"/>
        <v>2</v>
      </c>
      <c r="J808" s="406">
        <v>0</v>
      </c>
      <c r="K808" s="406">
        <v>0</v>
      </c>
      <c r="L808" s="406">
        <v>0</v>
      </c>
      <c r="M808" s="406">
        <v>0</v>
      </c>
      <c r="N808" s="406">
        <f t="shared" si="209"/>
        <v>2</v>
      </c>
    </row>
    <row r="809" spans="1:30" outlineLevel="1">
      <c r="A809" t="s">
        <v>2728</v>
      </c>
      <c r="B809" t="str">
        <f t="shared" si="206"/>
        <v>SWV MFM Aut</v>
      </c>
      <c r="C809">
        <v>1</v>
      </c>
      <c r="D809">
        <v>2</v>
      </c>
      <c r="E809">
        <v>1</v>
      </c>
      <c r="F809">
        <v>1</v>
      </c>
      <c r="G809">
        <v>1</v>
      </c>
      <c r="H809" s="406">
        <f t="shared" si="207"/>
        <v>4</v>
      </c>
      <c r="I809" s="406">
        <f t="shared" si="208"/>
        <v>4</v>
      </c>
      <c r="J809" s="406">
        <v>0</v>
      </c>
      <c r="K809" s="406">
        <v>0</v>
      </c>
      <c r="L809" s="406">
        <v>0</v>
      </c>
      <c r="M809" s="406">
        <v>0</v>
      </c>
      <c r="N809" s="406">
        <f t="shared" si="209"/>
        <v>2</v>
      </c>
    </row>
    <row r="810" spans="1:30" outlineLevel="1">
      <c r="B810" t="str">
        <f t="shared" si="206"/>
        <v>SWV MFM Win</v>
      </c>
      <c r="C810">
        <v>1</v>
      </c>
      <c r="D810">
        <v>2</v>
      </c>
      <c r="E810">
        <v>2</v>
      </c>
      <c r="F810">
        <v>1</v>
      </c>
      <c r="G810">
        <v>1</v>
      </c>
      <c r="H810" s="406">
        <f t="shared" si="207"/>
        <v>4</v>
      </c>
      <c r="I810" s="406">
        <f t="shared" si="208"/>
        <v>3</v>
      </c>
      <c r="J810" s="406">
        <v>0</v>
      </c>
      <c r="K810" s="406">
        <v>0</v>
      </c>
      <c r="L810" s="406">
        <v>0</v>
      </c>
      <c r="M810" s="406">
        <v>0</v>
      </c>
      <c r="N810" s="406">
        <f t="shared" si="209"/>
        <v>2</v>
      </c>
    </row>
    <row r="811" spans="1:30" outlineLevel="1">
      <c r="B811" t="str">
        <f t="shared" si="206"/>
        <v>SWV MFM Spr</v>
      </c>
      <c r="C811">
        <v>1</v>
      </c>
      <c r="D811">
        <v>2</v>
      </c>
      <c r="E811">
        <v>3</v>
      </c>
      <c r="F811">
        <v>1</v>
      </c>
      <c r="G811">
        <v>1</v>
      </c>
      <c r="H811" s="406">
        <f t="shared" si="207"/>
        <v>4</v>
      </c>
      <c r="I811" s="406">
        <f t="shared" si="208"/>
        <v>2</v>
      </c>
      <c r="J811" s="406">
        <v>0</v>
      </c>
      <c r="K811" s="406">
        <v>0</v>
      </c>
      <c r="L811" s="406">
        <v>0</v>
      </c>
      <c r="M811" s="406">
        <v>0</v>
      </c>
      <c r="N811" s="406">
        <f t="shared" si="209"/>
        <v>2</v>
      </c>
    </row>
    <row r="812" spans="1:30" outlineLevel="1">
      <c r="A812" t="s">
        <v>1534</v>
      </c>
      <c r="B812" t="e">
        <f t="shared" si="206"/>
        <v>#VALUE!</v>
      </c>
      <c r="H812" s="406"/>
      <c r="I812" s="406"/>
      <c r="J812" s="406"/>
      <c r="K812" s="406"/>
      <c r="L812" s="406"/>
      <c r="M812" s="406"/>
      <c r="N812" s="406"/>
    </row>
    <row r="813" spans="1:30" outlineLevel="1">
      <c r="B813" t="e">
        <f t="shared" si="206"/>
        <v>#VALUE!</v>
      </c>
      <c r="H813" s="406"/>
      <c r="I813" s="406"/>
      <c r="J813" s="406"/>
      <c r="K813" s="406"/>
      <c r="L813" s="406"/>
      <c r="M813" s="406"/>
      <c r="N813" s="406"/>
    </row>
    <row r="814" spans="1:30" outlineLevel="1">
      <c r="B814" t="e">
        <f t="shared" si="206"/>
        <v>#VALUE!</v>
      </c>
      <c r="H814" s="406"/>
      <c r="I814" s="406"/>
      <c r="J814" s="406"/>
      <c r="K814" s="406"/>
      <c r="L814" s="406"/>
      <c r="M814" s="406"/>
      <c r="N814" s="406"/>
    </row>
    <row r="815" spans="1:30" outlineLevel="1">
      <c r="A815" t="s">
        <v>809</v>
      </c>
      <c r="B815" t="str">
        <f t="shared" si="206"/>
        <v>SWV Mat Aut</v>
      </c>
      <c r="C815">
        <v>1</v>
      </c>
      <c r="D815">
        <v>4</v>
      </c>
      <c r="E815">
        <v>1</v>
      </c>
      <c r="F815">
        <v>1</v>
      </c>
      <c r="G815">
        <v>1</v>
      </c>
      <c r="H815" s="406">
        <f t="shared" si="207"/>
        <v>5</v>
      </c>
      <c r="I815" s="406">
        <f t="shared" si="208"/>
        <v>4</v>
      </c>
      <c r="J815" s="406">
        <v>0</v>
      </c>
      <c r="K815" s="406">
        <v>0</v>
      </c>
      <c r="L815" s="406">
        <v>0</v>
      </c>
      <c r="M815" s="406">
        <v>0</v>
      </c>
      <c r="N815" s="406">
        <f t="shared" si="209"/>
        <v>3</v>
      </c>
    </row>
    <row r="816" spans="1:30" outlineLevel="1">
      <c r="B816" t="str">
        <f t="shared" si="206"/>
        <v>SWV Mat Win</v>
      </c>
      <c r="C816">
        <v>1</v>
      </c>
      <c r="D816">
        <v>4</v>
      </c>
      <c r="E816">
        <v>2</v>
      </c>
      <c r="F816">
        <v>1</v>
      </c>
      <c r="G816">
        <v>1</v>
      </c>
      <c r="H816" s="406">
        <f t="shared" si="207"/>
        <v>5</v>
      </c>
      <c r="I816" s="406">
        <f t="shared" si="208"/>
        <v>3</v>
      </c>
      <c r="J816" s="406">
        <v>0</v>
      </c>
      <c r="K816" s="406">
        <v>0</v>
      </c>
      <c r="L816" s="406">
        <v>0</v>
      </c>
      <c r="M816" s="406">
        <v>0</v>
      </c>
      <c r="N816" s="406">
        <f t="shared" si="209"/>
        <v>3</v>
      </c>
    </row>
    <row r="817" spans="1:14" outlineLevel="1">
      <c r="A817" s="92"/>
      <c r="B817" t="str">
        <f t="shared" si="206"/>
        <v>SWV Mat Spr</v>
      </c>
      <c r="C817">
        <v>1</v>
      </c>
      <c r="D817">
        <v>4</v>
      </c>
      <c r="E817">
        <v>3</v>
      </c>
      <c r="F817">
        <v>1</v>
      </c>
      <c r="G817">
        <v>1</v>
      </c>
      <c r="H817" s="406">
        <f t="shared" si="207"/>
        <v>5</v>
      </c>
      <c r="I817" s="406">
        <f t="shared" si="208"/>
        <v>2</v>
      </c>
      <c r="J817" s="406">
        <v>0</v>
      </c>
      <c r="K817" s="406">
        <v>0</v>
      </c>
      <c r="L817" s="406">
        <v>0</v>
      </c>
      <c r="M817" s="406">
        <v>0</v>
      </c>
      <c r="N817" s="406">
        <f t="shared" si="209"/>
        <v>3</v>
      </c>
    </row>
    <row r="818" spans="1:14" outlineLevel="1">
      <c r="A818" s="89" t="s">
        <v>2727</v>
      </c>
      <c r="B818" t="str">
        <f t="shared" si="206"/>
        <v>GSW SFM Aut</v>
      </c>
      <c r="C818">
        <v>2</v>
      </c>
      <c r="D818">
        <v>1</v>
      </c>
      <c r="E818">
        <v>1</v>
      </c>
      <c r="F818">
        <v>1</v>
      </c>
      <c r="G818">
        <v>1</v>
      </c>
      <c r="H818" s="406">
        <f t="shared" si="207"/>
        <v>3</v>
      </c>
      <c r="I818" s="406">
        <f t="shared" si="208"/>
        <v>4</v>
      </c>
      <c r="J818" s="406">
        <v>0</v>
      </c>
      <c r="K818" s="406">
        <v>0</v>
      </c>
      <c r="L818" s="406">
        <v>0</v>
      </c>
      <c r="M818" s="406">
        <v>0</v>
      </c>
      <c r="N818" s="406">
        <f t="shared" si="209"/>
        <v>2</v>
      </c>
    </row>
    <row r="819" spans="1:14" outlineLevel="1">
      <c r="B819" t="str">
        <f t="shared" si="206"/>
        <v>GSW SFM Win</v>
      </c>
      <c r="C819">
        <v>2</v>
      </c>
      <c r="D819">
        <v>1</v>
      </c>
      <c r="E819">
        <v>2</v>
      </c>
      <c r="F819">
        <v>1</v>
      </c>
      <c r="G819">
        <v>1</v>
      </c>
      <c r="H819" s="406">
        <f t="shared" si="207"/>
        <v>3</v>
      </c>
      <c r="I819" s="406">
        <f t="shared" si="208"/>
        <v>3</v>
      </c>
      <c r="J819" s="406">
        <v>0</v>
      </c>
      <c r="K819" s="406">
        <v>0</v>
      </c>
      <c r="L819" s="406">
        <v>0</v>
      </c>
      <c r="M819" s="406">
        <v>0</v>
      </c>
      <c r="N819" s="406">
        <f t="shared" si="209"/>
        <v>2</v>
      </c>
    </row>
    <row r="820" spans="1:14" outlineLevel="1">
      <c r="B820" t="str">
        <f t="shared" si="206"/>
        <v>GSW SFM Spr</v>
      </c>
      <c r="C820">
        <v>2</v>
      </c>
      <c r="D820">
        <v>1</v>
      </c>
      <c r="E820">
        <v>3</v>
      </c>
      <c r="F820">
        <v>1</v>
      </c>
      <c r="G820">
        <v>1</v>
      </c>
      <c r="H820" s="406">
        <f t="shared" si="207"/>
        <v>3</v>
      </c>
      <c r="I820" s="406">
        <f t="shared" si="208"/>
        <v>2</v>
      </c>
      <c r="J820" s="406">
        <v>0</v>
      </c>
      <c r="K820" s="406">
        <v>0</v>
      </c>
      <c r="L820" s="406">
        <v>0</v>
      </c>
      <c r="M820" s="406">
        <v>0</v>
      </c>
      <c r="N820" s="406">
        <f t="shared" si="209"/>
        <v>2</v>
      </c>
    </row>
    <row r="821" spans="1:14" outlineLevel="1">
      <c r="A821" t="s">
        <v>2728</v>
      </c>
      <c r="B821" t="str">
        <f t="shared" si="206"/>
        <v>GSW MFM Aut</v>
      </c>
      <c r="C821">
        <v>2</v>
      </c>
      <c r="D821">
        <v>2</v>
      </c>
      <c r="E821">
        <v>1</v>
      </c>
      <c r="F821">
        <v>1</v>
      </c>
      <c r="G821">
        <v>1</v>
      </c>
      <c r="H821" s="406">
        <f t="shared" si="207"/>
        <v>4</v>
      </c>
      <c r="I821" s="406">
        <f t="shared" si="208"/>
        <v>4</v>
      </c>
      <c r="J821" s="406">
        <v>0</v>
      </c>
      <c r="K821" s="406">
        <v>0</v>
      </c>
      <c r="L821" s="406">
        <v>0</v>
      </c>
      <c r="M821" s="406">
        <v>0</v>
      </c>
      <c r="N821" s="406">
        <f t="shared" si="209"/>
        <v>2</v>
      </c>
    </row>
    <row r="822" spans="1:14" outlineLevel="1">
      <c r="B822" t="str">
        <f t="shared" si="206"/>
        <v>GSW MFM Win</v>
      </c>
      <c r="C822">
        <v>2</v>
      </c>
      <c r="D822">
        <v>2</v>
      </c>
      <c r="E822">
        <v>2</v>
      </c>
      <c r="F822">
        <v>1</v>
      </c>
      <c r="G822">
        <v>1</v>
      </c>
      <c r="H822" s="406">
        <f t="shared" si="207"/>
        <v>4</v>
      </c>
      <c r="I822" s="406">
        <f t="shared" si="208"/>
        <v>3</v>
      </c>
      <c r="J822" s="406">
        <v>0</v>
      </c>
      <c r="K822" s="406">
        <v>0</v>
      </c>
      <c r="L822" s="406">
        <v>0</v>
      </c>
      <c r="M822" s="406">
        <v>0</v>
      </c>
      <c r="N822" s="406">
        <f t="shared" si="209"/>
        <v>2</v>
      </c>
    </row>
    <row r="823" spans="1:14" outlineLevel="1">
      <c r="B823" t="str">
        <f t="shared" si="206"/>
        <v>GSW MFM Spr</v>
      </c>
      <c r="C823">
        <v>2</v>
      </c>
      <c r="D823">
        <v>2</v>
      </c>
      <c r="E823">
        <v>3</v>
      </c>
      <c r="F823">
        <v>1</v>
      </c>
      <c r="G823">
        <v>1</v>
      </c>
      <c r="H823" s="406">
        <f t="shared" si="207"/>
        <v>4</v>
      </c>
      <c r="I823" s="406">
        <f t="shared" si="208"/>
        <v>2</v>
      </c>
      <c r="J823" s="406">
        <v>0</v>
      </c>
      <c r="K823" s="406">
        <v>0</v>
      </c>
      <c r="L823" s="406">
        <v>0</v>
      </c>
      <c r="M823" s="406">
        <v>0</v>
      </c>
      <c r="N823" s="406">
        <f t="shared" si="209"/>
        <v>2</v>
      </c>
    </row>
    <row r="824" spans="1:14" outlineLevel="1">
      <c r="A824" t="s">
        <v>1534</v>
      </c>
      <c r="B824" t="e">
        <f t="shared" si="206"/>
        <v>#VALUE!</v>
      </c>
      <c r="H824" s="406"/>
      <c r="I824" s="406"/>
      <c r="J824" s="406"/>
      <c r="K824" s="406"/>
      <c r="L824" s="406"/>
      <c r="M824" s="406"/>
      <c r="N824" s="406"/>
    </row>
    <row r="825" spans="1:14" outlineLevel="1">
      <c r="B825" t="e">
        <f t="shared" si="206"/>
        <v>#VALUE!</v>
      </c>
      <c r="H825" s="406"/>
      <c r="I825" s="406"/>
      <c r="J825" s="406"/>
      <c r="K825" s="406"/>
      <c r="L825" s="406"/>
      <c r="M825" s="406"/>
      <c r="N825" s="406"/>
    </row>
    <row r="826" spans="1:14" outlineLevel="1">
      <c r="B826" t="e">
        <f t="shared" si="206"/>
        <v>#VALUE!</v>
      </c>
      <c r="H826" s="406"/>
      <c r="I826" s="406"/>
      <c r="J826" s="406"/>
      <c r="K826" s="406"/>
      <c r="L826" s="406"/>
      <c r="M826" s="406"/>
      <c r="N826" s="406"/>
    </row>
    <row r="827" spans="1:14" outlineLevel="1">
      <c r="A827" t="s">
        <v>809</v>
      </c>
      <c r="B827" t="str">
        <f t="shared" si="206"/>
        <v>GSW Mat Aut</v>
      </c>
      <c r="C827">
        <v>2</v>
      </c>
      <c r="D827">
        <v>4</v>
      </c>
      <c r="E827">
        <v>1</v>
      </c>
      <c r="F827">
        <v>1</v>
      </c>
      <c r="G827">
        <v>1</v>
      </c>
      <c r="H827" s="406">
        <f t="shared" si="207"/>
        <v>5</v>
      </c>
      <c r="I827" s="406">
        <f t="shared" si="208"/>
        <v>4</v>
      </c>
      <c r="J827" s="406">
        <v>0</v>
      </c>
      <c r="K827" s="406">
        <v>0</v>
      </c>
      <c r="L827" s="406">
        <v>0</v>
      </c>
      <c r="M827" s="406">
        <v>0</v>
      </c>
      <c r="N827" s="406">
        <f t="shared" si="209"/>
        <v>3</v>
      </c>
    </row>
    <row r="828" spans="1:14" outlineLevel="1">
      <c r="B828" t="str">
        <f t="shared" si="206"/>
        <v>GSW Mat Win</v>
      </c>
      <c r="C828">
        <v>2</v>
      </c>
      <c r="D828">
        <v>4</v>
      </c>
      <c r="E828">
        <v>2</v>
      </c>
      <c r="F828">
        <v>1</v>
      </c>
      <c r="G828">
        <v>1</v>
      </c>
      <c r="H828" s="406">
        <f t="shared" si="207"/>
        <v>5</v>
      </c>
      <c r="I828" s="406">
        <f t="shared" si="208"/>
        <v>3</v>
      </c>
      <c r="J828" s="406">
        <v>0</v>
      </c>
      <c r="K828" s="406">
        <v>0</v>
      </c>
      <c r="L828" s="406">
        <v>0</v>
      </c>
      <c r="M828" s="406">
        <v>0</v>
      </c>
      <c r="N828" s="406">
        <f t="shared" si="209"/>
        <v>3</v>
      </c>
    </row>
    <row r="829" spans="1:14" outlineLevel="1">
      <c r="A829" s="92"/>
      <c r="B829" t="str">
        <f t="shared" si="206"/>
        <v>GSW Mat Spr</v>
      </c>
      <c r="C829">
        <v>2</v>
      </c>
      <c r="D829">
        <v>4</v>
      </c>
      <c r="E829">
        <v>3</v>
      </c>
      <c r="F829">
        <v>1</v>
      </c>
      <c r="G829">
        <v>1</v>
      </c>
      <c r="H829" s="406">
        <f t="shared" si="207"/>
        <v>5</v>
      </c>
      <c r="I829" s="406">
        <f t="shared" si="208"/>
        <v>2</v>
      </c>
      <c r="J829" s="406">
        <v>0</v>
      </c>
      <c r="K829" s="406">
        <v>0</v>
      </c>
      <c r="L829" s="406">
        <v>0</v>
      </c>
      <c r="M829" s="406">
        <v>0</v>
      </c>
      <c r="N829" s="406">
        <f t="shared" si="209"/>
        <v>3</v>
      </c>
    </row>
    <row r="830" spans="1:14" outlineLevel="1">
      <c r="A830" s="89" t="s">
        <v>2727</v>
      </c>
      <c r="B830" t="str">
        <f t="shared" si="206"/>
        <v>CWW SFM Aut</v>
      </c>
      <c r="C830">
        <v>3</v>
      </c>
      <c r="D830">
        <v>1</v>
      </c>
      <c r="E830">
        <v>1</v>
      </c>
      <c r="F830">
        <v>1</v>
      </c>
      <c r="G830">
        <v>1</v>
      </c>
      <c r="H830" s="406">
        <f t="shared" si="207"/>
        <v>3</v>
      </c>
      <c r="I830" s="406">
        <f t="shared" si="208"/>
        <v>4</v>
      </c>
      <c r="J830" s="406">
        <v>0</v>
      </c>
      <c r="K830" s="406">
        <v>0</v>
      </c>
      <c r="L830" s="406">
        <v>0</v>
      </c>
      <c r="M830" s="406">
        <v>0</v>
      </c>
      <c r="N830" s="406">
        <f t="shared" si="209"/>
        <v>2</v>
      </c>
    </row>
    <row r="831" spans="1:14" outlineLevel="1">
      <c r="B831" t="str">
        <f t="shared" si="206"/>
        <v>CWW SFM Win</v>
      </c>
      <c r="C831">
        <v>3</v>
      </c>
      <c r="D831">
        <v>1</v>
      </c>
      <c r="E831">
        <v>2</v>
      </c>
      <c r="F831">
        <v>1</v>
      </c>
      <c r="G831">
        <v>1</v>
      </c>
      <c r="H831" s="406">
        <f t="shared" si="207"/>
        <v>3</v>
      </c>
      <c r="I831" s="406">
        <f t="shared" si="208"/>
        <v>3</v>
      </c>
      <c r="J831" s="406">
        <v>0</v>
      </c>
      <c r="K831" s="406">
        <v>0</v>
      </c>
      <c r="L831" s="406">
        <v>0</v>
      </c>
      <c r="M831" s="406">
        <v>0</v>
      </c>
      <c r="N831" s="406">
        <f t="shared" si="209"/>
        <v>2</v>
      </c>
    </row>
    <row r="832" spans="1:14" outlineLevel="1">
      <c r="B832" t="str">
        <f t="shared" si="206"/>
        <v>CWW SFM Spr</v>
      </c>
      <c r="C832">
        <v>3</v>
      </c>
      <c r="D832">
        <v>1</v>
      </c>
      <c r="E832">
        <v>3</v>
      </c>
      <c r="F832">
        <v>1</v>
      </c>
      <c r="G832">
        <v>1</v>
      </c>
      <c r="H832" s="406">
        <f t="shared" si="207"/>
        <v>3</v>
      </c>
      <c r="I832" s="406">
        <f t="shared" si="208"/>
        <v>2</v>
      </c>
      <c r="J832" s="406">
        <v>0</v>
      </c>
      <c r="K832" s="406">
        <v>0</v>
      </c>
      <c r="L832" s="406">
        <v>0</v>
      </c>
      <c r="M832" s="406">
        <v>0</v>
      </c>
      <c r="N832" s="406">
        <f t="shared" si="209"/>
        <v>2</v>
      </c>
    </row>
    <row r="833" spans="1:14" outlineLevel="1">
      <c r="A833" t="s">
        <v>2728</v>
      </c>
      <c r="B833" t="str">
        <f t="shared" si="206"/>
        <v>CWW MFM Aut</v>
      </c>
      <c r="C833">
        <v>3</v>
      </c>
      <c r="D833">
        <v>2</v>
      </c>
      <c r="E833">
        <v>1</v>
      </c>
      <c r="F833">
        <v>1</v>
      </c>
      <c r="G833">
        <v>1</v>
      </c>
      <c r="H833" s="406">
        <f t="shared" si="207"/>
        <v>4</v>
      </c>
      <c r="I833" s="406">
        <f t="shared" si="208"/>
        <v>4</v>
      </c>
      <c r="J833" s="406">
        <v>0</v>
      </c>
      <c r="K833" s="406">
        <v>0</v>
      </c>
      <c r="L833" s="406">
        <v>0</v>
      </c>
      <c r="M833" s="406">
        <v>0</v>
      </c>
      <c r="N833" s="406">
        <f t="shared" si="209"/>
        <v>2</v>
      </c>
    </row>
    <row r="834" spans="1:14" outlineLevel="1">
      <c r="B834" t="str">
        <f t="shared" si="206"/>
        <v>CWW MFM Win</v>
      </c>
      <c r="C834">
        <v>3</v>
      </c>
      <c r="D834">
        <v>2</v>
      </c>
      <c r="E834">
        <v>2</v>
      </c>
      <c r="F834">
        <v>1</v>
      </c>
      <c r="G834">
        <v>1</v>
      </c>
      <c r="H834" s="406">
        <f t="shared" si="207"/>
        <v>4</v>
      </c>
      <c r="I834" s="406">
        <f t="shared" si="208"/>
        <v>3</v>
      </c>
      <c r="J834" s="406">
        <v>0</v>
      </c>
      <c r="K834" s="406">
        <v>0</v>
      </c>
      <c r="L834" s="406">
        <v>0</v>
      </c>
      <c r="M834" s="406">
        <v>0</v>
      </c>
      <c r="N834" s="406">
        <f t="shared" si="209"/>
        <v>2</v>
      </c>
    </row>
    <row r="835" spans="1:14" outlineLevel="1">
      <c r="B835" t="str">
        <f t="shared" si="206"/>
        <v>CWW MFM Spr</v>
      </c>
      <c r="C835">
        <v>3</v>
      </c>
      <c r="D835">
        <v>2</v>
      </c>
      <c r="E835">
        <v>3</v>
      </c>
      <c r="F835">
        <v>1</v>
      </c>
      <c r="G835">
        <v>1</v>
      </c>
      <c r="H835" s="406">
        <f t="shared" si="207"/>
        <v>4</v>
      </c>
      <c r="I835" s="406">
        <f t="shared" si="208"/>
        <v>2</v>
      </c>
      <c r="J835" s="406">
        <v>0</v>
      </c>
      <c r="K835" s="406">
        <v>0</v>
      </c>
      <c r="L835" s="406">
        <v>0</v>
      </c>
      <c r="M835" s="406">
        <v>0</v>
      </c>
      <c r="N835" s="406">
        <f t="shared" si="209"/>
        <v>2</v>
      </c>
    </row>
    <row r="836" spans="1:14" outlineLevel="1">
      <c r="A836" t="s">
        <v>1534</v>
      </c>
      <c r="B836" t="e">
        <f t="shared" si="206"/>
        <v>#VALUE!</v>
      </c>
      <c r="H836" s="406"/>
      <c r="I836" s="406"/>
      <c r="J836" s="406"/>
      <c r="K836" s="406"/>
      <c r="L836" s="406"/>
      <c r="M836" s="406"/>
      <c r="N836" s="406"/>
    </row>
    <row r="837" spans="1:14" outlineLevel="1">
      <c r="B837" t="e">
        <f t="shared" si="206"/>
        <v>#VALUE!</v>
      </c>
      <c r="H837" s="406"/>
      <c r="I837" s="406"/>
      <c r="J837" s="406"/>
      <c r="K837" s="406"/>
      <c r="L837" s="406"/>
      <c r="M837" s="406"/>
      <c r="N837" s="406"/>
    </row>
    <row r="838" spans="1:14" outlineLevel="1">
      <c r="B838" t="e">
        <f t="shared" si="206"/>
        <v>#VALUE!</v>
      </c>
      <c r="H838" s="406"/>
      <c r="I838" s="406"/>
      <c r="J838" s="406"/>
      <c r="K838" s="406"/>
      <c r="L838" s="406"/>
      <c r="M838" s="406"/>
      <c r="N838" s="406"/>
    </row>
    <row r="839" spans="1:14" outlineLevel="1">
      <c r="A839" t="s">
        <v>809</v>
      </c>
      <c r="B839" t="str">
        <f t="shared" si="206"/>
        <v>CWW Mat Aut</v>
      </c>
      <c r="C839">
        <v>3</v>
      </c>
      <c r="D839">
        <v>4</v>
      </c>
      <c r="E839">
        <v>1</v>
      </c>
      <c r="F839">
        <v>1</v>
      </c>
      <c r="G839">
        <v>1</v>
      </c>
      <c r="H839" s="406">
        <f t="shared" si="207"/>
        <v>5</v>
      </c>
      <c r="I839" s="406">
        <f t="shared" si="208"/>
        <v>4</v>
      </c>
      <c r="J839" s="406">
        <v>0</v>
      </c>
      <c r="K839" s="406">
        <v>0</v>
      </c>
      <c r="L839" s="406">
        <v>0</v>
      </c>
      <c r="M839" s="406">
        <v>0</v>
      </c>
      <c r="N839" s="406">
        <f t="shared" si="209"/>
        <v>3</v>
      </c>
    </row>
    <row r="840" spans="1:14" outlineLevel="1">
      <c r="B840" t="str">
        <f t="shared" si="206"/>
        <v>CWW Mat Win</v>
      </c>
      <c r="C840">
        <v>3</v>
      </c>
      <c r="D840">
        <v>4</v>
      </c>
      <c r="E840">
        <v>2</v>
      </c>
      <c r="F840">
        <v>1</v>
      </c>
      <c r="G840">
        <v>1</v>
      </c>
      <c r="H840" s="406">
        <f t="shared" si="207"/>
        <v>5</v>
      </c>
      <c r="I840" s="406">
        <f t="shared" si="208"/>
        <v>3</v>
      </c>
      <c r="J840" s="406">
        <v>0</v>
      </c>
      <c r="K840" s="406">
        <v>0</v>
      </c>
      <c r="L840" s="406">
        <v>0</v>
      </c>
      <c r="M840" s="406">
        <v>0</v>
      </c>
      <c r="N840" s="406">
        <f t="shared" si="209"/>
        <v>3</v>
      </c>
    </row>
    <row r="841" spans="1:14" outlineLevel="1">
      <c r="A841" s="92"/>
      <c r="B841" t="str">
        <f t="shared" si="206"/>
        <v>CWW Mat Spr</v>
      </c>
      <c r="C841">
        <v>3</v>
      </c>
      <c r="D841">
        <v>4</v>
      </c>
      <c r="E841">
        <v>3</v>
      </c>
      <c r="F841">
        <v>1</v>
      </c>
      <c r="G841">
        <v>1</v>
      </c>
      <c r="H841" s="406">
        <f t="shared" si="207"/>
        <v>5</v>
      </c>
      <c r="I841" s="406">
        <f t="shared" si="208"/>
        <v>2</v>
      </c>
      <c r="J841" s="406">
        <v>0</v>
      </c>
      <c r="K841" s="406">
        <v>0</v>
      </c>
      <c r="L841" s="406">
        <v>0</v>
      </c>
      <c r="M841" s="406">
        <v>0</v>
      </c>
      <c r="N841" s="406">
        <f t="shared" si="209"/>
        <v>3</v>
      </c>
    </row>
    <row r="842" spans="1:14" outlineLevel="1">
      <c r="A842" s="89" t="s">
        <v>2727</v>
      </c>
      <c r="B842" s="89" t="str">
        <f t="shared" si="206"/>
        <v>EWW SFM Aut</v>
      </c>
      <c r="C842" s="89">
        <v>4</v>
      </c>
      <c r="D842" s="89">
        <v>1</v>
      </c>
      <c r="E842" s="89">
        <v>1</v>
      </c>
      <c r="F842" s="89">
        <v>1</v>
      </c>
      <c r="G842" s="89">
        <v>1</v>
      </c>
      <c r="H842" s="440">
        <f t="shared" si="207"/>
        <v>3</v>
      </c>
      <c r="I842" s="440">
        <v>6</v>
      </c>
      <c r="J842" s="440">
        <v>0</v>
      </c>
      <c r="K842" s="440">
        <v>0</v>
      </c>
      <c r="L842" s="440">
        <v>0</v>
      </c>
      <c r="M842" s="440">
        <v>0</v>
      </c>
      <c r="N842" s="440">
        <f t="shared" si="209"/>
        <v>2</v>
      </c>
    </row>
    <row r="843" spans="1:14" outlineLevel="1">
      <c r="B843" t="str">
        <f t="shared" si="206"/>
        <v>EWW SFM Win</v>
      </c>
      <c r="C843">
        <v>4</v>
      </c>
      <c r="D843">
        <v>1</v>
      </c>
      <c r="E843">
        <v>2</v>
      </c>
      <c r="F843">
        <v>1</v>
      </c>
      <c r="G843">
        <v>1</v>
      </c>
      <c r="H843" s="406">
        <f t="shared" si="207"/>
        <v>3</v>
      </c>
      <c r="I843" s="406">
        <v>6</v>
      </c>
      <c r="J843" s="406">
        <v>0</v>
      </c>
      <c r="K843" s="406">
        <v>0</v>
      </c>
      <c r="L843" s="406">
        <v>0</v>
      </c>
      <c r="M843" s="406">
        <v>0</v>
      </c>
      <c r="N843" s="406">
        <f t="shared" si="209"/>
        <v>2</v>
      </c>
    </row>
    <row r="844" spans="1:14" outlineLevel="1">
      <c r="B844" t="str">
        <f t="shared" si="206"/>
        <v>EWW SFM Spr</v>
      </c>
      <c r="C844">
        <v>4</v>
      </c>
      <c r="D844">
        <v>1</v>
      </c>
      <c r="E844">
        <v>3</v>
      </c>
      <c r="F844">
        <v>1</v>
      </c>
      <c r="G844">
        <v>1</v>
      </c>
      <c r="H844" s="406">
        <f t="shared" si="207"/>
        <v>3</v>
      </c>
      <c r="I844" s="406">
        <v>6</v>
      </c>
      <c r="J844" s="406">
        <v>0</v>
      </c>
      <c r="K844" s="406">
        <v>0</v>
      </c>
      <c r="L844" s="406">
        <v>0</v>
      </c>
      <c r="M844" s="406">
        <v>0</v>
      </c>
      <c r="N844" s="406">
        <f t="shared" si="209"/>
        <v>2</v>
      </c>
    </row>
    <row r="845" spans="1:14" outlineLevel="1">
      <c r="A845" t="s">
        <v>2728</v>
      </c>
      <c r="B845" t="str">
        <f t="shared" si="206"/>
        <v>EWW MFM Aut</v>
      </c>
      <c r="C845">
        <v>4</v>
      </c>
      <c r="D845">
        <v>2</v>
      </c>
      <c r="E845">
        <v>1</v>
      </c>
      <c r="F845">
        <v>1</v>
      </c>
      <c r="G845">
        <v>1</v>
      </c>
      <c r="H845" s="406">
        <f t="shared" si="207"/>
        <v>4</v>
      </c>
      <c r="I845" s="406">
        <v>6</v>
      </c>
      <c r="J845" s="406">
        <v>0</v>
      </c>
      <c r="K845" s="406">
        <v>0</v>
      </c>
      <c r="L845" s="406">
        <v>0</v>
      </c>
      <c r="M845" s="406">
        <v>0</v>
      </c>
      <c r="N845" s="406">
        <f t="shared" si="209"/>
        <v>2</v>
      </c>
    </row>
    <row r="846" spans="1:14" outlineLevel="1">
      <c r="B846" t="str">
        <f t="shared" si="206"/>
        <v>EWW MFM Win</v>
      </c>
      <c r="C846">
        <v>4</v>
      </c>
      <c r="D846">
        <v>2</v>
      </c>
      <c r="E846">
        <v>2</v>
      </c>
      <c r="F846">
        <v>1</v>
      </c>
      <c r="G846">
        <v>1</v>
      </c>
      <c r="H846" s="406">
        <f t="shared" si="207"/>
        <v>4</v>
      </c>
      <c r="I846" s="406">
        <v>6</v>
      </c>
      <c r="J846" s="406">
        <v>0</v>
      </c>
      <c r="K846" s="406">
        <v>0</v>
      </c>
      <c r="L846" s="406">
        <v>0</v>
      </c>
      <c r="M846" s="406">
        <v>0</v>
      </c>
      <c r="N846" s="406">
        <f t="shared" si="209"/>
        <v>2</v>
      </c>
    </row>
    <row r="847" spans="1:14" outlineLevel="1">
      <c r="B847" t="str">
        <f t="shared" si="206"/>
        <v>EWW MFM Spr</v>
      </c>
      <c r="C847">
        <v>4</v>
      </c>
      <c r="D847">
        <v>2</v>
      </c>
      <c r="E847">
        <v>3</v>
      </c>
      <c r="F847">
        <v>1</v>
      </c>
      <c r="G847">
        <v>1</v>
      </c>
      <c r="H847" s="406">
        <f t="shared" si="207"/>
        <v>4</v>
      </c>
      <c r="I847" s="406">
        <v>6</v>
      </c>
      <c r="J847" s="406">
        <v>0</v>
      </c>
      <c r="K847" s="406">
        <v>0</v>
      </c>
      <c r="L847" s="406">
        <v>0</v>
      </c>
      <c r="M847" s="406">
        <v>0</v>
      </c>
      <c r="N847" s="406">
        <f t="shared" si="209"/>
        <v>2</v>
      </c>
    </row>
    <row r="848" spans="1:14" outlineLevel="1">
      <c r="A848" t="s">
        <v>1534</v>
      </c>
      <c r="B848" t="str">
        <f t="shared" si="206"/>
        <v>EWW MFM Aut</v>
      </c>
      <c r="C848">
        <v>4</v>
      </c>
      <c r="D848">
        <v>2</v>
      </c>
      <c r="E848">
        <v>1</v>
      </c>
      <c r="F848">
        <v>1</v>
      </c>
      <c r="G848">
        <v>1</v>
      </c>
      <c r="H848" s="406">
        <f t="shared" si="207"/>
        <v>4</v>
      </c>
      <c r="I848" s="406">
        <v>6</v>
      </c>
      <c r="J848" s="406">
        <v>0</v>
      </c>
      <c r="K848" s="406">
        <v>0</v>
      </c>
      <c r="L848" s="406">
        <v>0</v>
      </c>
      <c r="M848" s="406">
        <v>0</v>
      </c>
      <c r="N848" s="406">
        <f t="shared" si="209"/>
        <v>2</v>
      </c>
    </row>
    <row r="849" spans="1:14" outlineLevel="1">
      <c r="B849" t="str">
        <f t="shared" si="206"/>
        <v>EWW MFM Win</v>
      </c>
      <c r="C849">
        <v>4</v>
      </c>
      <c r="D849">
        <v>2</v>
      </c>
      <c r="E849">
        <v>2</v>
      </c>
      <c r="F849">
        <v>1</v>
      </c>
      <c r="G849">
        <v>1</v>
      </c>
      <c r="H849" s="406">
        <f t="shared" si="207"/>
        <v>4</v>
      </c>
      <c r="I849" s="406">
        <v>6</v>
      </c>
      <c r="J849" s="406">
        <v>0</v>
      </c>
      <c r="K849" s="406">
        <v>0</v>
      </c>
      <c r="L849" s="406">
        <v>0</v>
      </c>
      <c r="M849" s="406">
        <v>0</v>
      </c>
      <c r="N849" s="406">
        <f t="shared" si="209"/>
        <v>2</v>
      </c>
    </row>
    <row r="850" spans="1:14" outlineLevel="1">
      <c r="B850" t="str">
        <f t="shared" si="206"/>
        <v>EWW MFM Spr</v>
      </c>
      <c r="C850">
        <v>4</v>
      </c>
      <c r="D850">
        <v>2</v>
      </c>
      <c r="E850">
        <v>3</v>
      </c>
      <c r="F850">
        <v>1</v>
      </c>
      <c r="G850">
        <v>1</v>
      </c>
      <c r="H850" s="406">
        <f t="shared" si="207"/>
        <v>4</v>
      </c>
      <c r="I850" s="406">
        <v>6</v>
      </c>
      <c r="J850" s="406">
        <v>0</v>
      </c>
      <c r="K850" s="406">
        <v>0</v>
      </c>
      <c r="L850" s="406">
        <v>0</v>
      </c>
      <c r="M850" s="406">
        <v>0</v>
      </c>
      <c r="N850" s="406">
        <f t="shared" si="209"/>
        <v>2</v>
      </c>
    </row>
    <row r="851" spans="1:14" outlineLevel="1">
      <c r="A851" t="s">
        <v>809</v>
      </c>
      <c r="B851" t="str">
        <f t="shared" si="206"/>
        <v>EWW Mat Aut</v>
      </c>
      <c r="C851">
        <v>4</v>
      </c>
      <c r="D851">
        <v>4</v>
      </c>
      <c r="E851">
        <v>1</v>
      </c>
      <c r="F851">
        <v>1</v>
      </c>
      <c r="G851">
        <v>1</v>
      </c>
      <c r="H851" s="406">
        <f t="shared" si="207"/>
        <v>5</v>
      </c>
      <c r="I851" s="406">
        <v>5</v>
      </c>
      <c r="J851" s="406">
        <v>0</v>
      </c>
      <c r="K851" s="406">
        <v>0</v>
      </c>
      <c r="L851" s="406">
        <v>0</v>
      </c>
      <c r="M851" s="406">
        <v>0</v>
      </c>
      <c r="N851" s="406">
        <f t="shared" si="209"/>
        <v>3</v>
      </c>
    </row>
    <row r="852" spans="1:14" outlineLevel="1">
      <c r="B852" t="str">
        <f t="shared" si="206"/>
        <v>EWW Mat Win</v>
      </c>
      <c r="C852">
        <v>4</v>
      </c>
      <c r="D852">
        <v>4</v>
      </c>
      <c r="E852">
        <v>2</v>
      </c>
      <c r="F852">
        <v>1</v>
      </c>
      <c r="G852">
        <v>1</v>
      </c>
      <c r="H852" s="406">
        <f t="shared" si="207"/>
        <v>5</v>
      </c>
      <c r="I852" s="406">
        <f>CHOOSE($E852,4,3,2)</f>
        <v>3</v>
      </c>
      <c r="J852" s="406">
        <v>0</v>
      </c>
      <c r="K852" s="406">
        <v>0</v>
      </c>
      <c r="L852" s="406">
        <v>0</v>
      </c>
      <c r="M852" s="406">
        <v>0</v>
      </c>
      <c r="N852" s="406">
        <f t="shared" si="209"/>
        <v>3</v>
      </c>
    </row>
    <row r="853" spans="1:14" outlineLevel="1">
      <c r="A853" s="92"/>
      <c r="B853" s="92" t="str">
        <f t="shared" si="206"/>
        <v>EWW Mat Spr</v>
      </c>
      <c r="C853" s="92">
        <v>4</v>
      </c>
      <c r="D853" s="92">
        <v>4</v>
      </c>
      <c r="E853" s="92">
        <v>3</v>
      </c>
      <c r="F853" s="92">
        <v>1</v>
      </c>
      <c r="G853" s="92">
        <v>1</v>
      </c>
      <c r="H853" s="441">
        <f t="shared" si="207"/>
        <v>5</v>
      </c>
      <c r="I853" s="441">
        <v>1</v>
      </c>
      <c r="J853" s="441">
        <v>0</v>
      </c>
      <c r="K853" s="441">
        <v>0</v>
      </c>
      <c r="L853" s="441">
        <v>0</v>
      </c>
      <c r="M853" s="441">
        <v>0</v>
      </c>
      <c r="N853" s="441">
        <f t="shared" si="209"/>
        <v>3</v>
      </c>
    </row>
    <row r="854" spans="1:14" outlineLevel="1">
      <c r="A854" s="89" t="s">
        <v>2727</v>
      </c>
      <c r="B854" s="89" t="str">
        <f t="shared" si="206"/>
        <v>PNG SFM Aut</v>
      </c>
      <c r="C854" s="89">
        <v>5</v>
      </c>
      <c r="D854" s="89">
        <v>1</v>
      </c>
      <c r="E854" s="89">
        <v>1</v>
      </c>
      <c r="F854" s="89">
        <v>1</v>
      </c>
      <c r="G854" s="89">
        <v>1</v>
      </c>
      <c r="H854" s="440">
        <f t="shared" si="207"/>
        <v>3</v>
      </c>
      <c r="I854" s="440">
        <v>6</v>
      </c>
      <c r="J854" s="440">
        <v>0</v>
      </c>
      <c r="K854" s="440">
        <v>0</v>
      </c>
      <c r="L854" s="440">
        <v>0</v>
      </c>
      <c r="M854" s="440">
        <v>0</v>
      </c>
      <c r="N854" s="440">
        <f t="shared" si="209"/>
        <v>2</v>
      </c>
    </row>
    <row r="855" spans="1:14" outlineLevel="1">
      <c r="B855" t="str">
        <f t="shared" si="206"/>
        <v>PNG SFM Win</v>
      </c>
      <c r="C855">
        <v>5</v>
      </c>
      <c r="D855">
        <v>1</v>
      </c>
      <c r="E855">
        <v>2</v>
      </c>
      <c r="F855">
        <v>1</v>
      </c>
      <c r="G855">
        <v>1</v>
      </c>
      <c r="H855" s="406">
        <f t="shared" si="207"/>
        <v>3</v>
      </c>
      <c r="I855" s="406">
        <v>6</v>
      </c>
      <c r="J855" s="406">
        <v>0</v>
      </c>
      <c r="K855" s="406">
        <v>0</v>
      </c>
      <c r="L855" s="406">
        <v>0</v>
      </c>
      <c r="M855" s="406">
        <v>0</v>
      </c>
      <c r="N855" s="406">
        <f t="shared" si="209"/>
        <v>2</v>
      </c>
    </row>
    <row r="856" spans="1:14" outlineLevel="1">
      <c r="B856" t="str">
        <f t="shared" si="206"/>
        <v>PNG SFM Spr</v>
      </c>
      <c r="C856">
        <v>5</v>
      </c>
      <c r="D856">
        <v>1</v>
      </c>
      <c r="E856">
        <v>3</v>
      </c>
      <c r="F856">
        <v>1</v>
      </c>
      <c r="G856">
        <v>1</v>
      </c>
      <c r="H856" s="406">
        <f t="shared" si="207"/>
        <v>3</v>
      </c>
      <c r="I856" s="406">
        <v>6</v>
      </c>
      <c r="J856" s="406">
        <v>0</v>
      </c>
      <c r="K856" s="406">
        <v>0</v>
      </c>
      <c r="L856" s="406">
        <v>0</v>
      </c>
      <c r="M856" s="406">
        <v>0</v>
      </c>
      <c r="N856" s="406">
        <f t="shared" si="209"/>
        <v>2</v>
      </c>
    </row>
    <row r="857" spans="1:14" outlineLevel="1">
      <c r="A857" t="s">
        <v>2728</v>
      </c>
      <c r="B857" t="str">
        <f t="shared" si="206"/>
        <v>PNG MFM Aut</v>
      </c>
      <c r="C857">
        <v>5</v>
      </c>
      <c r="D857">
        <v>2</v>
      </c>
      <c r="E857">
        <v>1</v>
      </c>
      <c r="F857">
        <v>1</v>
      </c>
      <c r="G857">
        <v>1</v>
      </c>
      <c r="H857" s="406">
        <f t="shared" si="207"/>
        <v>4</v>
      </c>
      <c r="I857" s="406">
        <v>6</v>
      </c>
      <c r="J857" s="406">
        <v>0</v>
      </c>
      <c r="K857" s="406">
        <v>0</v>
      </c>
      <c r="L857" s="406">
        <v>0</v>
      </c>
      <c r="M857" s="406">
        <v>0</v>
      </c>
      <c r="N857" s="406">
        <f t="shared" si="209"/>
        <v>2</v>
      </c>
    </row>
    <row r="858" spans="1:14" outlineLevel="1">
      <c r="B858" t="str">
        <f t="shared" si="206"/>
        <v>PNG MFM Win</v>
      </c>
      <c r="C858">
        <v>5</v>
      </c>
      <c r="D858">
        <v>2</v>
      </c>
      <c r="E858">
        <v>2</v>
      </c>
      <c r="F858">
        <v>1</v>
      </c>
      <c r="G858">
        <v>1</v>
      </c>
      <c r="H858" s="406">
        <f t="shared" si="207"/>
        <v>4</v>
      </c>
      <c r="I858" s="406">
        <v>6</v>
      </c>
      <c r="J858" s="406">
        <v>0</v>
      </c>
      <c r="K858" s="406">
        <v>0</v>
      </c>
      <c r="L858" s="406">
        <v>0</v>
      </c>
      <c r="M858" s="406">
        <v>0</v>
      </c>
      <c r="N858" s="406">
        <f t="shared" si="209"/>
        <v>2</v>
      </c>
    </row>
    <row r="859" spans="1:14" outlineLevel="1">
      <c r="B859" t="str">
        <f t="shared" si="206"/>
        <v>PNG MFM Spr</v>
      </c>
      <c r="C859">
        <v>5</v>
      </c>
      <c r="D859">
        <v>2</v>
      </c>
      <c r="E859">
        <v>3</v>
      </c>
      <c r="F859">
        <v>1</v>
      </c>
      <c r="G859">
        <v>1</v>
      </c>
      <c r="H859" s="406">
        <f t="shared" si="207"/>
        <v>4</v>
      </c>
      <c r="I859" s="406">
        <v>6</v>
      </c>
      <c r="J859" s="406">
        <v>0</v>
      </c>
      <c r="K859" s="406">
        <v>0</v>
      </c>
      <c r="L859" s="406">
        <v>0</v>
      </c>
      <c r="M859" s="406">
        <v>0</v>
      </c>
      <c r="N859" s="406">
        <f t="shared" si="209"/>
        <v>2</v>
      </c>
    </row>
    <row r="860" spans="1:14" outlineLevel="1">
      <c r="A860" t="s">
        <v>1534</v>
      </c>
      <c r="B860" t="str">
        <f t="shared" si="206"/>
        <v>PNG MFM Aut</v>
      </c>
      <c r="C860">
        <v>5</v>
      </c>
      <c r="D860">
        <v>2</v>
      </c>
      <c r="E860">
        <v>1</v>
      </c>
      <c r="F860">
        <v>1</v>
      </c>
      <c r="G860">
        <v>1</v>
      </c>
      <c r="H860" s="406">
        <f t="shared" si="207"/>
        <v>4</v>
      </c>
      <c r="I860" s="406">
        <v>6</v>
      </c>
      <c r="J860" s="406">
        <v>0</v>
      </c>
      <c r="K860" s="406">
        <v>0</v>
      </c>
      <c r="L860" s="406">
        <v>0</v>
      </c>
      <c r="M860" s="406">
        <v>0</v>
      </c>
      <c r="N860" s="406">
        <f t="shared" si="209"/>
        <v>2</v>
      </c>
    </row>
    <row r="861" spans="1:14" outlineLevel="1">
      <c r="B861" t="str">
        <f t="shared" si="206"/>
        <v>PNG MFM Win</v>
      </c>
      <c r="C861">
        <v>5</v>
      </c>
      <c r="D861">
        <v>2</v>
      </c>
      <c r="E861">
        <v>2</v>
      </c>
      <c r="F861">
        <v>1</v>
      </c>
      <c r="G861">
        <v>1</v>
      </c>
      <c r="H861" s="406">
        <f t="shared" si="207"/>
        <v>4</v>
      </c>
      <c r="I861" s="406">
        <v>6</v>
      </c>
      <c r="J861" s="406">
        <v>0</v>
      </c>
      <c r="K861" s="406">
        <v>0</v>
      </c>
      <c r="L861" s="406">
        <v>0</v>
      </c>
      <c r="M861" s="406">
        <v>0</v>
      </c>
      <c r="N861" s="406">
        <f t="shared" si="209"/>
        <v>2</v>
      </c>
    </row>
    <row r="862" spans="1:14" outlineLevel="1">
      <c r="B862" t="str">
        <f t="shared" si="206"/>
        <v>PNG MFM Spr</v>
      </c>
      <c r="C862">
        <v>5</v>
      </c>
      <c r="D862">
        <v>2</v>
      </c>
      <c r="E862">
        <v>3</v>
      </c>
      <c r="F862">
        <v>1</v>
      </c>
      <c r="G862">
        <v>1</v>
      </c>
      <c r="H862" s="406">
        <f t="shared" si="207"/>
        <v>4</v>
      </c>
      <c r="I862" s="406">
        <v>6</v>
      </c>
      <c r="J862" s="406">
        <v>0</v>
      </c>
      <c r="K862" s="406">
        <v>0</v>
      </c>
      <c r="L862" s="406">
        <v>0</v>
      </c>
      <c r="M862" s="406">
        <v>0</v>
      </c>
      <c r="N862" s="406">
        <f t="shared" si="209"/>
        <v>2</v>
      </c>
    </row>
    <row r="863" spans="1:14" outlineLevel="1">
      <c r="A863" t="s">
        <v>809</v>
      </c>
      <c r="B863" t="str">
        <f t="shared" si="206"/>
        <v>PNG Mat Aut</v>
      </c>
      <c r="C863">
        <v>5</v>
      </c>
      <c r="D863">
        <v>4</v>
      </c>
      <c r="E863">
        <v>1</v>
      </c>
      <c r="F863">
        <v>1</v>
      </c>
      <c r="G863">
        <v>1</v>
      </c>
      <c r="H863" s="406">
        <f t="shared" si="207"/>
        <v>5</v>
      </c>
      <c r="I863" s="406">
        <v>5</v>
      </c>
      <c r="J863" s="406">
        <v>0</v>
      </c>
      <c r="K863" s="406">
        <v>0</v>
      </c>
      <c r="L863" s="406">
        <v>0</v>
      </c>
      <c r="M863" s="406">
        <v>0</v>
      </c>
      <c r="N863" s="406">
        <f t="shared" si="209"/>
        <v>3</v>
      </c>
    </row>
    <row r="864" spans="1:14" outlineLevel="1">
      <c r="B864" t="str">
        <f t="shared" si="206"/>
        <v>PNG Mat Win</v>
      </c>
      <c r="C864">
        <v>5</v>
      </c>
      <c r="D864">
        <v>4</v>
      </c>
      <c r="E864">
        <v>2</v>
      </c>
      <c r="F864">
        <v>1</v>
      </c>
      <c r="G864">
        <v>1</v>
      </c>
      <c r="H864" s="406">
        <f t="shared" si="207"/>
        <v>5</v>
      </c>
      <c r="I864" s="406">
        <f>CHOOSE($E864,4,3,2)</f>
        <v>3</v>
      </c>
      <c r="J864" s="406">
        <v>0</v>
      </c>
      <c r="K864" s="406">
        <v>0</v>
      </c>
      <c r="L864" s="406">
        <v>0</v>
      </c>
      <c r="M864" s="406">
        <v>0</v>
      </c>
      <c r="N864" s="406">
        <f t="shared" si="209"/>
        <v>3</v>
      </c>
    </row>
    <row r="865" spans="1:15" outlineLevel="1">
      <c r="A865" s="92"/>
      <c r="B865" s="92" t="str">
        <f t="shared" si="206"/>
        <v>PNG Mat Spr</v>
      </c>
      <c r="C865" s="92">
        <v>5</v>
      </c>
      <c r="D865" s="92">
        <v>4</v>
      </c>
      <c r="E865" s="92">
        <v>3</v>
      </c>
      <c r="F865" s="92">
        <v>1</v>
      </c>
      <c r="G865" s="92">
        <v>1</v>
      </c>
      <c r="H865" s="441">
        <f t="shared" si="207"/>
        <v>5</v>
      </c>
      <c r="I865" s="441">
        <v>1</v>
      </c>
      <c r="J865" s="441">
        <v>0</v>
      </c>
      <c r="K865" s="441">
        <v>0</v>
      </c>
      <c r="L865" s="441">
        <v>0</v>
      </c>
      <c r="M865" s="441">
        <v>0</v>
      </c>
      <c r="N865" s="441">
        <f t="shared" si="209"/>
        <v>3</v>
      </c>
    </row>
    <row r="868" spans="1:15">
      <c r="A868" s="619" t="s">
        <v>1561</v>
      </c>
    </row>
    <row r="869" spans="1:15" ht="80.25" outlineLevel="1">
      <c r="C869" s="187" t="s">
        <v>1353</v>
      </c>
      <c r="D869" s="187" t="s">
        <v>1435</v>
      </c>
      <c r="E869" s="187"/>
      <c r="F869" s="187" t="s">
        <v>1410</v>
      </c>
      <c r="G869" s="187" t="s">
        <v>1411</v>
      </c>
      <c r="H869" s="187" t="s">
        <v>1412</v>
      </c>
      <c r="I869" s="187" t="s">
        <v>1413</v>
      </c>
      <c r="J869" s="187" t="s">
        <v>1564</v>
      </c>
      <c r="K869" s="187" t="s">
        <v>1412</v>
      </c>
      <c r="L869" s="187" t="s">
        <v>1413</v>
      </c>
      <c r="M869" s="187" t="s">
        <v>1562</v>
      </c>
      <c r="N869" s="187" t="s">
        <v>1648</v>
      </c>
      <c r="O869" s="187" t="s">
        <v>1651</v>
      </c>
    </row>
    <row r="870" spans="1:15" outlineLevel="1">
      <c r="A870">
        <v>0</v>
      </c>
      <c r="B870" t="s">
        <v>359</v>
      </c>
      <c r="C870" s="11">
        <v>1</v>
      </c>
      <c r="D870">
        <v>1</v>
      </c>
      <c r="F870" s="11">
        <v>0</v>
      </c>
      <c r="G870" s="11">
        <v>0</v>
      </c>
      <c r="H870" s="11">
        <v>0</v>
      </c>
      <c r="I870" s="11">
        <v>0</v>
      </c>
      <c r="J870" s="11">
        <v>0</v>
      </c>
      <c r="K870" s="11">
        <v>0</v>
      </c>
      <c r="L870" s="11">
        <v>0</v>
      </c>
      <c r="M870" s="11">
        <v>1</v>
      </c>
      <c r="N870" s="11">
        <v>0</v>
      </c>
      <c r="O870" s="11">
        <v>0</v>
      </c>
    </row>
    <row r="871" spans="1:15" outlineLevel="1">
      <c r="A871">
        <v>1</v>
      </c>
      <c r="C871" s="11">
        <f>6/7</f>
        <v>0.8571428571428571</v>
      </c>
      <c r="D871">
        <v>2</v>
      </c>
      <c r="F871" s="11">
        <v>-0.1</v>
      </c>
      <c r="G871" s="11">
        <v>0.1</v>
      </c>
      <c r="H871" s="11">
        <v>0.1</v>
      </c>
      <c r="I871" s="11">
        <v>0.1</v>
      </c>
      <c r="J871" s="11">
        <v>0.01</v>
      </c>
      <c r="K871" s="11">
        <v>0.02</v>
      </c>
      <c r="L871" s="11">
        <v>0.02</v>
      </c>
      <c r="M871" s="11">
        <v>0.75</v>
      </c>
      <c r="N871" s="11">
        <v>-0.45</v>
      </c>
      <c r="O871" s="11">
        <v>20</v>
      </c>
    </row>
    <row r="872" spans="1:15" outlineLevel="1">
      <c r="A872">
        <v>2</v>
      </c>
      <c r="C872" s="11">
        <f>5/7</f>
        <v>0.7142857142857143</v>
      </c>
      <c r="D872">
        <v>2</v>
      </c>
      <c r="F872" s="11">
        <v>0.1</v>
      </c>
      <c r="G872" s="11">
        <v>-0.03</v>
      </c>
      <c r="H872" s="11">
        <v>-0.05</v>
      </c>
      <c r="I872" s="11">
        <v>-0.1</v>
      </c>
      <c r="J872" s="11">
        <v>-0.01</v>
      </c>
      <c r="K872" s="11">
        <v>-0.02</v>
      </c>
      <c r="L872" s="11">
        <v>-0.02</v>
      </c>
      <c r="M872" s="11">
        <v>1.25</v>
      </c>
      <c r="N872" s="11">
        <v>0.45</v>
      </c>
    </row>
    <row r="873" spans="1:15" outlineLevel="1">
      <c r="A873">
        <v>3</v>
      </c>
      <c r="C873" s="11">
        <f>4/7</f>
        <v>0.5714285714285714</v>
      </c>
      <c r="D873">
        <v>2</v>
      </c>
      <c r="F873" s="11">
        <v>0.2</v>
      </c>
      <c r="G873" s="11">
        <v>-0.05</v>
      </c>
      <c r="H873" s="11">
        <v>-0.1</v>
      </c>
      <c r="I873" s="11">
        <v>-0.2</v>
      </c>
      <c r="J873" s="11">
        <v>-0.02</v>
      </c>
      <c r="K873" s="11">
        <v>-0.05</v>
      </c>
      <c r="L873" s="11">
        <v>-0.05</v>
      </c>
      <c r="N873" s="11">
        <v>0.9</v>
      </c>
    </row>
    <row r="874" spans="1:15" outlineLevel="1">
      <c r="A874">
        <v>4</v>
      </c>
      <c r="C874" s="11">
        <f>8/7</f>
        <v>1.1428571428571428</v>
      </c>
      <c r="D874">
        <v>3</v>
      </c>
      <c r="N874" s="11">
        <v>1.35</v>
      </c>
    </row>
    <row r="875" spans="1:15" outlineLevel="1">
      <c r="A875">
        <v>5</v>
      </c>
      <c r="C875" s="11">
        <f>9/7</f>
        <v>1.2857142857142858</v>
      </c>
      <c r="D875">
        <v>3</v>
      </c>
    </row>
    <row r="876" spans="1:15" outlineLevel="1">
      <c r="A876">
        <v>6</v>
      </c>
      <c r="C876" s="11">
        <f>11/7</f>
        <v>1.5714285714285714</v>
      </c>
      <c r="D876">
        <v>4</v>
      </c>
    </row>
    <row r="877" spans="1:15" outlineLevel="1">
      <c r="F877" t="s">
        <v>1416</v>
      </c>
    </row>
    <row r="878" spans="1:15" outlineLevel="1">
      <c r="B878" t="s">
        <v>1414</v>
      </c>
      <c r="C878" s="11">
        <v>50</v>
      </c>
    </row>
    <row r="879" spans="1:15" outlineLevel="1">
      <c r="C879" s="18" t="s">
        <v>1868</v>
      </c>
    </row>
    <row r="880" spans="1:15" outlineLevel="1"/>
    <row r="882" spans="1:32">
      <c r="A882" s="619" t="s">
        <v>1713</v>
      </c>
      <c r="C882" s="18">
        <v>0</v>
      </c>
      <c r="D882" s="18">
        <v>1</v>
      </c>
      <c r="E882" s="18">
        <v>2</v>
      </c>
      <c r="F882" s="18">
        <v>3</v>
      </c>
      <c r="G882" s="18">
        <v>4</v>
      </c>
      <c r="H882" s="18">
        <v>5</v>
      </c>
      <c r="I882" s="18">
        <v>6</v>
      </c>
      <c r="J882" s="18">
        <v>7</v>
      </c>
      <c r="K882" s="18">
        <v>8</v>
      </c>
      <c r="L882" s="18">
        <v>9</v>
      </c>
      <c r="M882" s="18">
        <v>10</v>
      </c>
      <c r="N882" s="18">
        <v>11</v>
      </c>
      <c r="O882" s="18">
        <v>12</v>
      </c>
      <c r="P882" s="18">
        <v>13</v>
      </c>
      <c r="Q882" s="18">
        <v>14</v>
      </c>
      <c r="R882" s="18">
        <v>15</v>
      </c>
      <c r="S882" s="18">
        <v>16</v>
      </c>
      <c r="T882" s="18">
        <v>17</v>
      </c>
    </row>
    <row r="883" spans="1:32" outlineLevel="1">
      <c r="C883" s="110" t="s">
        <v>1829</v>
      </c>
      <c r="D883" s="110" t="s">
        <v>1836</v>
      </c>
      <c r="E883" s="110" t="s">
        <v>1830</v>
      </c>
      <c r="F883" s="552" t="s">
        <v>1832</v>
      </c>
      <c r="G883" s="552" t="s">
        <v>1833</v>
      </c>
      <c r="H883" s="552" t="s">
        <v>1831</v>
      </c>
      <c r="I883" s="110" t="s">
        <v>1916</v>
      </c>
      <c r="J883" s="110" t="s">
        <v>1995</v>
      </c>
      <c r="K883" s="110" t="s">
        <v>1835</v>
      </c>
      <c r="L883" s="110" t="s">
        <v>1834</v>
      </c>
      <c r="M883" s="110" t="s">
        <v>1837</v>
      </c>
      <c r="N883" s="110" t="s">
        <v>1838</v>
      </c>
      <c r="O883" s="110" t="s">
        <v>1839</v>
      </c>
      <c r="P883" s="110" t="s">
        <v>1840</v>
      </c>
      <c r="Q883" s="110" t="s">
        <v>1841</v>
      </c>
      <c r="R883" s="110" t="s">
        <v>1842</v>
      </c>
      <c r="S883" s="110" t="s">
        <v>1843</v>
      </c>
      <c r="T883" s="110" t="s">
        <v>2033</v>
      </c>
    </row>
    <row r="884" spans="1:32" outlineLevel="1">
      <c r="C884" s="110"/>
      <c r="D884" s="110" t="s">
        <v>9</v>
      </c>
      <c r="E884" s="110"/>
      <c r="F884" s="274" t="s">
        <v>2040</v>
      </c>
      <c r="G884" s="110"/>
      <c r="H884" s="110"/>
      <c r="I884" s="110"/>
      <c r="J884" s="110"/>
      <c r="K884" s="110"/>
      <c r="M884" s="110" t="s">
        <v>9</v>
      </c>
      <c r="N884" s="110" t="s">
        <v>9</v>
      </c>
      <c r="O884" s="110" t="s">
        <v>9</v>
      </c>
      <c r="P884" s="110" t="s">
        <v>9</v>
      </c>
      <c r="Q884" s="110" t="s">
        <v>0</v>
      </c>
      <c r="R884" s="110" t="s">
        <v>9</v>
      </c>
      <c r="S884" s="110" t="s">
        <v>9</v>
      </c>
      <c r="T884" s="110" t="s">
        <v>9</v>
      </c>
      <c r="U884" s="110"/>
      <c r="V884" s="110"/>
      <c r="W884" s="110"/>
      <c r="X884" s="110"/>
      <c r="Y884" s="110"/>
      <c r="Z884" s="110" t="s">
        <v>0</v>
      </c>
      <c r="AA884" s="110" t="s">
        <v>9</v>
      </c>
      <c r="AB884" s="110" t="s">
        <v>9</v>
      </c>
      <c r="AC884" s="110" t="s">
        <v>9</v>
      </c>
      <c r="AD884" s="110" t="s">
        <v>0</v>
      </c>
      <c r="AE884" s="110" t="s">
        <v>9</v>
      </c>
      <c r="AF884" s="110" t="s">
        <v>0</v>
      </c>
    </row>
    <row r="885" spans="1:32" ht="59.25" customHeight="1" outlineLevel="1">
      <c r="C885" s="187"/>
      <c r="D885" s="187" t="s">
        <v>24</v>
      </c>
      <c r="E885" s="187" t="s">
        <v>1771</v>
      </c>
      <c r="F885" s="187" t="s">
        <v>2041</v>
      </c>
      <c r="G885" s="187" t="s">
        <v>2042</v>
      </c>
      <c r="H885" s="187"/>
      <c r="I885" s="187" t="s">
        <v>1889</v>
      </c>
      <c r="J885" s="187"/>
      <c r="K885" s="187"/>
      <c r="M885" s="187" t="s">
        <v>1714</v>
      </c>
      <c r="N885" s="187" t="s">
        <v>1715</v>
      </c>
      <c r="O885" s="187" t="s">
        <v>356</v>
      </c>
      <c r="P885" s="187" t="s">
        <v>189</v>
      </c>
      <c r="Q885" s="187" t="s">
        <v>25</v>
      </c>
      <c r="R885" s="187" t="s">
        <v>26</v>
      </c>
      <c r="S885" s="187" t="s">
        <v>1848</v>
      </c>
      <c r="T885" s="187" t="s">
        <v>2033</v>
      </c>
      <c r="U885" s="187" t="s">
        <v>1714</v>
      </c>
      <c r="V885" s="187" t="s">
        <v>1715</v>
      </c>
      <c r="W885" s="187" t="s">
        <v>1716</v>
      </c>
      <c r="X885" s="187" t="s">
        <v>1717</v>
      </c>
      <c r="Y885" s="187" t="s">
        <v>1718</v>
      </c>
      <c r="Z885" s="187" t="s">
        <v>1847</v>
      </c>
      <c r="AA885" s="187" t="s">
        <v>1768</v>
      </c>
      <c r="AB885" s="187" t="s">
        <v>1769</v>
      </c>
      <c r="AC885" s="187" t="s">
        <v>1770</v>
      </c>
      <c r="AD885" s="187" t="s">
        <v>1771</v>
      </c>
      <c r="AE885" s="187" t="s">
        <v>1772</v>
      </c>
      <c r="AF885" s="187" t="s">
        <v>1773</v>
      </c>
    </row>
    <row r="886" spans="1:32" outlineLevel="1">
      <c r="A886">
        <v>1</v>
      </c>
      <c r="B886" t="s">
        <v>359</v>
      </c>
      <c r="C886" s="11"/>
      <c r="D886" s="11">
        <v>0</v>
      </c>
      <c r="E886" s="11">
        <v>1</v>
      </c>
      <c r="F886" s="11">
        <v>1</v>
      </c>
      <c r="G886" s="11">
        <v>1</v>
      </c>
      <c r="H886" s="11"/>
      <c r="I886" s="11">
        <v>0</v>
      </c>
      <c r="J886" s="11"/>
      <c r="K886" s="11"/>
      <c r="L886" s="11"/>
      <c r="M886" s="11">
        <v>0</v>
      </c>
      <c r="N886" s="11">
        <v>0</v>
      </c>
      <c r="O886" s="11">
        <v>0</v>
      </c>
      <c r="P886" s="11">
        <v>0</v>
      </c>
      <c r="Q886" s="11">
        <v>1</v>
      </c>
      <c r="R886" s="11">
        <v>0</v>
      </c>
      <c r="S886" s="11">
        <v>0</v>
      </c>
      <c r="T886" s="11">
        <v>0</v>
      </c>
      <c r="U886" s="11">
        <v>0</v>
      </c>
      <c r="V886" s="11">
        <v>0</v>
      </c>
      <c r="W886" s="11">
        <v>0</v>
      </c>
      <c r="X886" s="11">
        <v>0</v>
      </c>
      <c r="Y886" s="11">
        <v>0</v>
      </c>
      <c r="Z886" s="11">
        <v>1.1000000000000001</v>
      </c>
      <c r="AA886" s="11">
        <v>0.1</v>
      </c>
      <c r="AB886" s="11">
        <v>0.1</v>
      </c>
      <c r="AC886" s="11">
        <v>0.2</v>
      </c>
      <c r="AD886" s="11">
        <v>0.9</v>
      </c>
      <c r="AE886" s="11">
        <v>-0.1</v>
      </c>
      <c r="AF886" s="11">
        <v>1.1000000000000001</v>
      </c>
    </row>
    <row r="887" spans="1:32" outlineLevel="1">
      <c r="A887">
        <v>2</v>
      </c>
      <c r="C887" s="11"/>
      <c r="D887" s="11">
        <v>-1</v>
      </c>
      <c r="E887" s="490">
        <v>1</v>
      </c>
      <c r="F887" s="11">
        <f>1+D887/50</f>
        <v>0.98</v>
      </c>
      <c r="G887" s="11">
        <f>F887</f>
        <v>0.98</v>
      </c>
      <c r="H887" s="11"/>
      <c r="I887" s="11">
        <v>-1</v>
      </c>
      <c r="J887" s="11"/>
      <c r="K887" s="11"/>
      <c r="L887" s="11"/>
      <c r="M887" s="11">
        <v>0.01</v>
      </c>
      <c r="N887" s="11">
        <v>-0.01</v>
      </c>
      <c r="O887" s="11">
        <v>0.01</v>
      </c>
      <c r="P887" s="488">
        <f>0.01/365</f>
        <v>2.7397260273972603E-5</v>
      </c>
      <c r="Q887" s="11">
        <v>0.99</v>
      </c>
      <c r="R887" s="11">
        <v>0.1</v>
      </c>
      <c r="S887" s="11">
        <v>-1</v>
      </c>
      <c r="T887" s="11">
        <v>-0.5</v>
      </c>
      <c r="U887" s="11">
        <v>0.01</v>
      </c>
      <c r="V887" s="11">
        <v>-0.05</v>
      </c>
      <c r="W887" s="11">
        <v>0.01</v>
      </c>
      <c r="X887" s="11">
        <v>0.01</v>
      </c>
      <c r="Y887" s="11">
        <v>0.01</v>
      </c>
      <c r="Z887" s="11">
        <v>0.9</v>
      </c>
      <c r="AA887" s="11">
        <v>-0.1</v>
      </c>
      <c r="AB887" s="11">
        <v>-0.1</v>
      </c>
      <c r="AC887" s="11">
        <v>-0.2</v>
      </c>
      <c r="AD887" s="11">
        <v>1.1000000000000001</v>
      </c>
      <c r="AE887" s="11">
        <v>0.1</v>
      </c>
      <c r="AF887" s="11">
        <v>0.9</v>
      </c>
    </row>
    <row r="888" spans="1:32" outlineLevel="1">
      <c r="A888">
        <v>3</v>
      </c>
      <c r="C888" s="11"/>
      <c r="D888" s="11">
        <v>1</v>
      </c>
      <c r="E888" s="490">
        <v>1</v>
      </c>
      <c r="F888" s="11">
        <f t="shared" ref="F888:F893" si="210">1+D888/50</f>
        <v>1.02</v>
      </c>
      <c r="G888" s="11">
        <f t="shared" ref="G888:G894" si="211">F888</f>
        <v>1.02</v>
      </c>
      <c r="H888" s="11"/>
      <c r="I888" s="11">
        <v>1</v>
      </c>
      <c r="J888" s="11"/>
      <c r="K888" s="11"/>
      <c r="L888" s="11"/>
      <c r="M888" s="11">
        <v>-0.01</v>
      </c>
      <c r="N888" s="11">
        <v>0.01</v>
      </c>
      <c r="O888" s="11">
        <v>-0.01</v>
      </c>
      <c r="P888" s="489">
        <f>-0.01/365</f>
        <v>-2.7397260273972603E-5</v>
      </c>
      <c r="Q888" s="11">
        <v>1.01</v>
      </c>
      <c r="R888" s="11">
        <v>-0.1</v>
      </c>
      <c r="S888" s="11">
        <v>1</v>
      </c>
      <c r="T888" s="11">
        <v>0.5</v>
      </c>
      <c r="U888" s="11">
        <v>-0.01</v>
      </c>
      <c r="V888" s="11">
        <v>0.05</v>
      </c>
      <c r="W888" s="11">
        <v>-0.01</v>
      </c>
      <c r="X888" s="11">
        <v>-0.01</v>
      </c>
      <c r="Y888" s="11">
        <v>-0.01</v>
      </c>
      <c r="Z888" s="11">
        <v>0</v>
      </c>
      <c r="AA888" s="11">
        <v>0</v>
      </c>
      <c r="AB888" s="11">
        <v>0</v>
      </c>
      <c r="AC888" s="11">
        <v>0</v>
      </c>
      <c r="AD888" s="11">
        <v>0</v>
      </c>
      <c r="AE888" s="11">
        <v>0</v>
      </c>
      <c r="AF888" s="11">
        <v>0</v>
      </c>
    </row>
    <row r="889" spans="1:32" outlineLevel="1">
      <c r="A889">
        <v>4</v>
      </c>
      <c r="C889" s="11"/>
      <c r="D889" s="11">
        <v>-2</v>
      </c>
      <c r="E889" s="490">
        <v>1</v>
      </c>
      <c r="F889" s="11">
        <f t="shared" si="210"/>
        <v>0.96</v>
      </c>
      <c r="G889" s="11">
        <f t="shared" si="211"/>
        <v>0.96</v>
      </c>
      <c r="H889" s="11"/>
      <c r="I889" s="11">
        <v>-2</v>
      </c>
      <c r="J889" s="11"/>
      <c r="K889" s="11"/>
      <c r="L889" s="11"/>
      <c r="M889" s="11">
        <v>0.02</v>
      </c>
      <c r="N889" s="11">
        <v>-0.05</v>
      </c>
      <c r="O889" s="11">
        <v>0.02</v>
      </c>
      <c r="P889" s="489">
        <f>0.02/365</f>
        <v>5.4794520547945207E-5</v>
      </c>
      <c r="Q889" s="11">
        <v>0.95</v>
      </c>
      <c r="R889" s="11">
        <v>0.5</v>
      </c>
      <c r="S889" s="11">
        <v>-2</v>
      </c>
      <c r="T889" s="11">
        <v>-1</v>
      </c>
      <c r="U889" s="11">
        <v>0.02</v>
      </c>
      <c r="V889" s="11">
        <v>-0.1</v>
      </c>
      <c r="W889" s="11">
        <v>0.02</v>
      </c>
      <c r="X889" s="11">
        <v>0.02</v>
      </c>
      <c r="Y889" s="11">
        <v>0.02</v>
      </c>
      <c r="Z889" s="11">
        <v>0</v>
      </c>
      <c r="AA889" s="11">
        <v>0</v>
      </c>
      <c r="AB889" s="11">
        <v>0</v>
      </c>
      <c r="AC889" s="11">
        <v>0</v>
      </c>
      <c r="AD889" s="11">
        <v>0</v>
      </c>
      <c r="AE889" s="11">
        <v>0</v>
      </c>
      <c r="AF889" s="11">
        <v>0</v>
      </c>
    </row>
    <row r="890" spans="1:32" outlineLevel="1">
      <c r="A890">
        <v>5</v>
      </c>
      <c r="C890" s="11"/>
      <c r="D890" s="11">
        <v>2</v>
      </c>
      <c r="E890" s="490">
        <v>1</v>
      </c>
      <c r="F890" s="11">
        <f t="shared" si="210"/>
        <v>1.04</v>
      </c>
      <c r="G890" s="11">
        <f t="shared" si="211"/>
        <v>1.04</v>
      </c>
      <c r="H890" s="11"/>
      <c r="I890" s="11">
        <v>2</v>
      </c>
      <c r="J890" s="11"/>
      <c r="K890" s="11"/>
      <c r="L890" s="11"/>
      <c r="M890" s="11">
        <v>-0.02</v>
      </c>
      <c r="N890" s="11">
        <v>0.05</v>
      </c>
      <c r="O890" s="11">
        <v>-0.02</v>
      </c>
      <c r="P890" s="489">
        <f>-0.02/365</f>
        <v>-5.4794520547945207E-5</v>
      </c>
      <c r="Q890" s="11">
        <v>1.05</v>
      </c>
      <c r="R890" s="11">
        <v>-0.5</v>
      </c>
      <c r="S890" s="11">
        <v>2</v>
      </c>
      <c r="T890" s="11">
        <v>1</v>
      </c>
      <c r="U890" s="11">
        <v>-0.02</v>
      </c>
      <c r="V890" s="11">
        <v>0.1</v>
      </c>
      <c r="W890" s="11">
        <v>-0.02</v>
      </c>
      <c r="X890" s="11">
        <v>-0.02</v>
      </c>
      <c r="Y890" s="11">
        <v>-0.02</v>
      </c>
      <c r="Z890" s="11">
        <v>0</v>
      </c>
      <c r="AA890" s="11">
        <v>0</v>
      </c>
      <c r="AB890" s="11">
        <v>0</v>
      </c>
      <c r="AC890" s="11">
        <v>0</v>
      </c>
      <c r="AD890" s="11">
        <v>0</v>
      </c>
      <c r="AE890" s="11">
        <v>0</v>
      </c>
      <c r="AF890" s="11">
        <v>0</v>
      </c>
    </row>
    <row r="891" spans="1:32" outlineLevel="1">
      <c r="A891">
        <v>6</v>
      </c>
      <c r="C891" s="11"/>
      <c r="D891" s="11">
        <v>-5</v>
      </c>
      <c r="E891" s="490">
        <v>1</v>
      </c>
      <c r="F891" s="11">
        <f t="shared" si="210"/>
        <v>0.9</v>
      </c>
      <c r="G891" s="11">
        <f t="shared" si="211"/>
        <v>0.9</v>
      </c>
      <c r="H891" s="11"/>
      <c r="I891" s="11">
        <v>-4</v>
      </c>
      <c r="J891" s="11"/>
      <c r="K891" s="11"/>
      <c r="L891" s="11"/>
      <c r="M891" s="11">
        <v>0.05</v>
      </c>
      <c r="N891" s="11">
        <v>-0.1</v>
      </c>
      <c r="O891" s="11">
        <v>0.05</v>
      </c>
      <c r="P891" s="489">
        <f>0.05/365</f>
        <v>1.3698630136986303E-4</v>
      </c>
      <c r="Q891" s="11">
        <v>0.9</v>
      </c>
      <c r="R891" s="11">
        <v>1</v>
      </c>
      <c r="S891" s="11">
        <v>-5</v>
      </c>
      <c r="T891" s="11">
        <v>-2</v>
      </c>
      <c r="U891" s="11">
        <v>0.05</v>
      </c>
      <c r="V891" s="11">
        <v>-0.2</v>
      </c>
      <c r="W891" s="11">
        <v>0.05</v>
      </c>
      <c r="X891" s="11">
        <v>0.05</v>
      </c>
      <c r="Y891" s="11">
        <v>0.05</v>
      </c>
      <c r="Z891" s="11">
        <v>0</v>
      </c>
      <c r="AA891" s="11">
        <v>0</v>
      </c>
      <c r="AB891" s="11">
        <v>0</v>
      </c>
      <c r="AC891" s="11">
        <v>0</v>
      </c>
      <c r="AD891" s="11">
        <v>0</v>
      </c>
      <c r="AE891" s="11">
        <v>0</v>
      </c>
      <c r="AF891" s="11">
        <v>0</v>
      </c>
    </row>
    <row r="892" spans="1:32" outlineLevel="1">
      <c r="A892">
        <v>7</v>
      </c>
      <c r="C892" s="11"/>
      <c r="D892" s="11">
        <v>5</v>
      </c>
      <c r="E892" s="490">
        <v>1</v>
      </c>
      <c r="F892" s="11">
        <f t="shared" si="210"/>
        <v>1.1000000000000001</v>
      </c>
      <c r="G892" s="11">
        <f t="shared" si="211"/>
        <v>1.1000000000000001</v>
      </c>
      <c r="H892" s="11"/>
      <c r="I892" s="11">
        <v>4</v>
      </c>
      <c r="J892" s="11"/>
      <c r="K892" s="11"/>
      <c r="L892" s="11"/>
      <c r="M892" s="11">
        <v>-0.05</v>
      </c>
      <c r="N892" s="11">
        <v>0.1</v>
      </c>
      <c r="O892" s="11">
        <v>-0.05</v>
      </c>
      <c r="P892" s="489">
        <f>-0.05/365</f>
        <v>-1.3698630136986303E-4</v>
      </c>
      <c r="Q892" s="11">
        <v>1.1000000000000001</v>
      </c>
      <c r="R892" s="11">
        <v>-1</v>
      </c>
      <c r="S892" s="11">
        <v>5</v>
      </c>
      <c r="T892" s="11">
        <v>2</v>
      </c>
      <c r="U892" s="11">
        <v>-0.05</v>
      </c>
      <c r="V892" s="11">
        <v>0.2</v>
      </c>
      <c r="W892" s="11">
        <v>-0.05</v>
      </c>
      <c r="X892" s="11">
        <v>-0.05</v>
      </c>
      <c r="Y892" s="11">
        <v>-0.05</v>
      </c>
      <c r="Z892" s="11">
        <v>0</v>
      </c>
      <c r="AA892" s="11">
        <v>0</v>
      </c>
      <c r="AB892" s="11">
        <v>0</v>
      </c>
      <c r="AC892" s="11">
        <v>0</v>
      </c>
      <c r="AD892" s="11">
        <v>0</v>
      </c>
      <c r="AE892" s="11">
        <v>0</v>
      </c>
      <c r="AF892" s="11">
        <v>0</v>
      </c>
    </row>
    <row r="893" spans="1:32" outlineLevel="1">
      <c r="A893">
        <v>8</v>
      </c>
      <c r="C893" s="11"/>
      <c r="D893" s="11">
        <v>-10</v>
      </c>
      <c r="E893" s="490">
        <v>1</v>
      </c>
      <c r="F893" s="11">
        <f t="shared" si="210"/>
        <v>0.8</v>
      </c>
      <c r="G893" s="11">
        <f t="shared" si="211"/>
        <v>0.8</v>
      </c>
      <c r="H893" s="11"/>
      <c r="I893" s="11">
        <v>-8</v>
      </c>
      <c r="J893" s="11"/>
      <c r="K893" s="11"/>
      <c r="L893" s="11"/>
      <c r="M893" s="11">
        <v>0.1</v>
      </c>
      <c r="N893" s="11">
        <v>-0.2</v>
      </c>
      <c r="O893" s="11">
        <v>0.1</v>
      </c>
      <c r="P893" s="489">
        <f>0.1/365</f>
        <v>2.7397260273972606E-4</v>
      </c>
      <c r="Q893" s="11">
        <v>0.8</v>
      </c>
      <c r="R893" s="11">
        <v>2</v>
      </c>
      <c r="S893" s="11">
        <v>-10</v>
      </c>
      <c r="T893" s="11">
        <v>-5</v>
      </c>
      <c r="U893" s="11">
        <v>0.1</v>
      </c>
      <c r="V893" s="11">
        <v>-0.3</v>
      </c>
      <c r="W893" s="11">
        <v>0.1</v>
      </c>
      <c r="X893" s="11">
        <v>0.1</v>
      </c>
      <c r="Y893" s="11">
        <v>0.1</v>
      </c>
      <c r="Z893" s="11">
        <v>0</v>
      </c>
      <c r="AA893" s="11">
        <v>0</v>
      </c>
      <c r="AB893" s="11">
        <v>0</v>
      </c>
      <c r="AC893" s="11">
        <v>0</v>
      </c>
      <c r="AD893" s="11">
        <v>0</v>
      </c>
      <c r="AE893" s="11">
        <v>0</v>
      </c>
      <c r="AF893" s="11">
        <v>0</v>
      </c>
    </row>
    <row r="894" spans="1:32" outlineLevel="1">
      <c r="A894">
        <v>9</v>
      </c>
      <c r="C894" s="11"/>
      <c r="D894" s="11">
        <v>10</v>
      </c>
      <c r="E894" s="490">
        <v>1</v>
      </c>
      <c r="F894" s="11">
        <f>1+D894/50</f>
        <v>1.2</v>
      </c>
      <c r="G894" s="11">
        <f t="shared" si="211"/>
        <v>1.2</v>
      </c>
      <c r="H894" s="11"/>
      <c r="I894" s="11">
        <v>8</v>
      </c>
      <c r="J894" s="11"/>
      <c r="K894" s="11"/>
      <c r="L894" s="11"/>
      <c r="M894" s="11">
        <v>-0.1</v>
      </c>
      <c r="N894" s="11">
        <v>0.2</v>
      </c>
      <c r="O894" s="11">
        <v>-0.1</v>
      </c>
      <c r="P894" s="489">
        <f>-0.1/365</f>
        <v>-2.7397260273972606E-4</v>
      </c>
      <c r="Q894" s="11">
        <v>1.2</v>
      </c>
      <c r="R894" s="11">
        <v>-2</v>
      </c>
      <c r="S894" s="11">
        <v>10</v>
      </c>
      <c r="T894" s="11">
        <v>5</v>
      </c>
      <c r="U894" s="11">
        <v>-0.1</v>
      </c>
      <c r="V894" s="11">
        <v>0.3</v>
      </c>
      <c r="W894" s="11">
        <v>-0.1</v>
      </c>
      <c r="X894" s="11">
        <v>-0.1</v>
      </c>
      <c r="Y894" s="11">
        <v>-0.1</v>
      </c>
      <c r="Z894" s="11">
        <v>0</v>
      </c>
      <c r="AA894" s="11">
        <v>0</v>
      </c>
      <c r="AB894" s="11">
        <v>0</v>
      </c>
      <c r="AC894" s="11">
        <v>0</v>
      </c>
      <c r="AD894" s="11">
        <v>0</v>
      </c>
      <c r="AE894" s="11">
        <v>0</v>
      </c>
      <c r="AF894" s="11">
        <v>0</v>
      </c>
    </row>
    <row r="895" spans="1:32" outlineLevel="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7" spans="1:21">
      <c r="A897" s="619" t="s">
        <v>1727</v>
      </c>
      <c r="C897" s="188" t="s">
        <v>1132</v>
      </c>
      <c r="D897" s="188" t="s">
        <v>809</v>
      </c>
    </row>
    <row r="898" spans="1:21" ht="72.75" customHeight="1" outlineLevel="1">
      <c r="C898" s="187" t="s">
        <v>1732</v>
      </c>
      <c r="D898" s="187" t="s">
        <v>1732</v>
      </c>
      <c r="E898" s="187" t="s">
        <v>1004</v>
      </c>
      <c r="F898" s="187" t="s">
        <v>1644</v>
      </c>
      <c r="G898" s="187" t="s">
        <v>1645</v>
      </c>
      <c r="H898" s="187" t="s">
        <v>1646</v>
      </c>
      <c r="I898" s="187" t="s">
        <v>1647</v>
      </c>
      <c r="J898" s="187" t="s">
        <v>1729</v>
      </c>
      <c r="K898" s="187" t="s">
        <v>1730</v>
      </c>
      <c r="L898" s="187" t="s">
        <v>1731</v>
      </c>
    </row>
    <row r="899" spans="1:21" outlineLevel="1">
      <c r="A899">
        <v>1</v>
      </c>
      <c r="B899" t="s">
        <v>359</v>
      </c>
      <c r="C899" s="88">
        <v>0</v>
      </c>
      <c r="D899" s="88">
        <v>0</v>
      </c>
      <c r="E899" s="28">
        <v>3</v>
      </c>
      <c r="F899" s="28">
        <v>0</v>
      </c>
      <c r="G899" s="28">
        <v>0</v>
      </c>
      <c r="H899" s="28">
        <v>0</v>
      </c>
      <c r="I899" s="28">
        <v>0</v>
      </c>
      <c r="J899" s="28">
        <v>0</v>
      </c>
      <c r="K899" s="28">
        <v>0</v>
      </c>
      <c r="L899" s="28">
        <v>0</v>
      </c>
    </row>
    <row r="900" spans="1:21" outlineLevel="1">
      <c r="A900">
        <v>2</v>
      </c>
      <c r="C900" s="88">
        <v>-0.1</v>
      </c>
      <c r="D900" s="88">
        <v>0.3</v>
      </c>
      <c r="E900" s="28">
        <f>E899</f>
        <v>3</v>
      </c>
      <c r="F900" s="28">
        <v>0</v>
      </c>
      <c r="G900" s="28">
        <v>0</v>
      </c>
      <c r="H900" s="28">
        <v>0</v>
      </c>
      <c r="I900" s="28">
        <v>0</v>
      </c>
      <c r="J900" s="28">
        <v>0</v>
      </c>
      <c r="K900" s="28">
        <v>0</v>
      </c>
      <c r="L900" s="28">
        <v>7.0000000000000007E-2</v>
      </c>
    </row>
    <row r="901" spans="1:21" outlineLevel="1">
      <c r="A901">
        <v>3</v>
      </c>
      <c r="C901" s="88">
        <v>0.1</v>
      </c>
      <c r="D901" s="88">
        <v>0.4</v>
      </c>
      <c r="E901" s="28">
        <f t="shared" ref="E901:E907" si="212">E900</f>
        <v>3</v>
      </c>
      <c r="F901" s="28">
        <v>0</v>
      </c>
      <c r="G901" s="28">
        <v>0</v>
      </c>
      <c r="H901" s="28">
        <v>0</v>
      </c>
      <c r="I901" s="28">
        <v>0</v>
      </c>
      <c r="J901" s="28">
        <v>0</v>
      </c>
      <c r="K901" s="28">
        <v>0</v>
      </c>
      <c r="L901" s="28">
        <v>-7.0000000000000007E-2</v>
      </c>
    </row>
    <row r="902" spans="1:21" outlineLevel="1">
      <c r="A902">
        <v>4</v>
      </c>
      <c r="C902" s="88">
        <v>0.2</v>
      </c>
      <c r="D902" s="88">
        <v>0.5</v>
      </c>
      <c r="E902" s="28">
        <f t="shared" si="212"/>
        <v>3</v>
      </c>
      <c r="F902" s="28">
        <v>0</v>
      </c>
      <c r="G902" s="28">
        <v>0</v>
      </c>
      <c r="H902" s="28">
        <v>0</v>
      </c>
      <c r="I902" s="28">
        <v>0</v>
      </c>
      <c r="J902" s="28">
        <v>0</v>
      </c>
      <c r="K902" s="28">
        <v>7.0000000000000007E-2</v>
      </c>
      <c r="L902" s="28">
        <v>0</v>
      </c>
    </row>
    <row r="903" spans="1:21" outlineLevel="1">
      <c r="A903">
        <v>5</v>
      </c>
      <c r="C903" s="88">
        <v>0.3</v>
      </c>
      <c r="D903" s="88">
        <v>0.6</v>
      </c>
      <c r="E903" s="28">
        <f t="shared" si="212"/>
        <v>3</v>
      </c>
      <c r="F903" s="28">
        <v>0</v>
      </c>
      <c r="G903" s="28">
        <v>0</v>
      </c>
      <c r="H903" s="28">
        <v>0</v>
      </c>
      <c r="I903" s="28">
        <v>0</v>
      </c>
      <c r="J903" s="28">
        <v>0</v>
      </c>
      <c r="K903" s="28">
        <v>7.0000000000000007E-2</v>
      </c>
      <c r="L903" s="28">
        <v>7.0000000000000007E-2</v>
      </c>
    </row>
    <row r="904" spans="1:21" outlineLevel="1">
      <c r="A904">
        <v>6</v>
      </c>
      <c r="C904" s="88">
        <v>0.5</v>
      </c>
      <c r="D904" s="88">
        <v>0.7</v>
      </c>
      <c r="E904" s="28">
        <f t="shared" si="212"/>
        <v>3</v>
      </c>
      <c r="F904" s="28">
        <v>0</v>
      </c>
      <c r="G904" s="28">
        <v>0</v>
      </c>
      <c r="H904" s="28">
        <v>0</v>
      </c>
      <c r="I904" s="28">
        <v>0</v>
      </c>
      <c r="J904" s="28">
        <v>0</v>
      </c>
      <c r="K904" s="28">
        <v>7.0000000000000007E-2</v>
      </c>
      <c r="L904" s="28">
        <v>-7.0000000000000007E-2</v>
      </c>
    </row>
    <row r="905" spans="1:21" outlineLevel="1">
      <c r="A905">
        <v>7</v>
      </c>
      <c r="E905" s="28">
        <f t="shared" si="212"/>
        <v>3</v>
      </c>
      <c r="F905" s="28">
        <v>0</v>
      </c>
      <c r="G905" s="28">
        <v>0</v>
      </c>
      <c r="H905" s="28">
        <v>0</v>
      </c>
      <c r="I905" s="28">
        <v>0</v>
      </c>
      <c r="J905" s="28">
        <v>0</v>
      </c>
      <c r="K905" s="28">
        <v>-7.0000000000000007E-2</v>
      </c>
      <c r="L905" s="28">
        <v>0</v>
      </c>
    </row>
    <row r="906" spans="1:21" outlineLevel="1">
      <c r="A906">
        <v>8</v>
      </c>
      <c r="E906" s="28">
        <f t="shared" si="212"/>
        <v>3</v>
      </c>
      <c r="F906" s="28">
        <v>0</v>
      </c>
      <c r="G906" s="28">
        <v>0</v>
      </c>
      <c r="H906" s="28">
        <v>0</v>
      </c>
      <c r="I906" s="28">
        <v>0</v>
      </c>
      <c r="J906" s="28">
        <v>0</v>
      </c>
      <c r="K906" s="28">
        <v>-7.0000000000000007E-2</v>
      </c>
      <c r="L906" s="28">
        <v>7.0000000000000007E-2</v>
      </c>
    </row>
    <row r="907" spans="1:21" outlineLevel="1">
      <c r="A907">
        <v>9</v>
      </c>
      <c r="E907" s="28">
        <f t="shared" si="212"/>
        <v>3</v>
      </c>
      <c r="F907" s="28">
        <v>0</v>
      </c>
      <c r="G907" s="28">
        <v>0</v>
      </c>
      <c r="H907" s="28">
        <v>0</v>
      </c>
      <c r="I907" s="28">
        <v>0</v>
      </c>
      <c r="J907" s="28">
        <v>0</v>
      </c>
      <c r="K907" s="28">
        <v>-7.0000000000000007E-2</v>
      </c>
      <c r="L907" s="28">
        <v>-7.0000000000000007E-2</v>
      </c>
    </row>
    <row r="908" spans="1:21" outlineLevel="1">
      <c r="A908">
        <v>10</v>
      </c>
      <c r="E908" s="28">
        <v>2</v>
      </c>
      <c r="F908" s="28">
        <v>7</v>
      </c>
      <c r="G908" s="28">
        <v>8</v>
      </c>
      <c r="H908" s="28">
        <v>9</v>
      </c>
      <c r="I908" s="28">
        <v>9</v>
      </c>
      <c r="J908" s="28">
        <v>0</v>
      </c>
      <c r="K908" s="28">
        <v>0</v>
      </c>
      <c r="L908" s="28">
        <v>0</v>
      </c>
    </row>
    <row r="909" spans="1:21" outlineLevel="1"/>
    <row r="911" spans="1:21">
      <c r="A911" s="619" t="s">
        <v>2240</v>
      </c>
    </row>
    <row r="912" spans="1:21" ht="51.75" customHeight="1" outlineLevel="1">
      <c r="E912" s="187" t="s">
        <v>2252</v>
      </c>
      <c r="F912" s="187" t="s">
        <v>2266</v>
      </c>
      <c r="G912" s="187" t="s">
        <v>1714</v>
      </c>
      <c r="H912" s="187" t="s">
        <v>2260</v>
      </c>
      <c r="I912" s="187" t="s">
        <v>2261</v>
      </c>
      <c r="J912" s="187" t="s">
        <v>2241</v>
      </c>
      <c r="K912" s="355" t="s">
        <v>1841</v>
      </c>
      <c r="L912" s="103"/>
      <c r="M912" s="187" t="s">
        <v>1842</v>
      </c>
      <c r="N912" s="187" t="s">
        <v>2277</v>
      </c>
      <c r="O912" s="187" t="s">
        <v>2242</v>
      </c>
      <c r="P912" s="187" t="s">
        <v>2257</v>
      </c>
      <c r="Q912" s="187" t="s">
        <v>2256</v>
      </c>
      <c r="R912" s="187" t="s">
        <v>2263</v>
      </c>
      <c r="S912" s="187" t="s">
        <v>34</v>
      </c>
      <c r="U912" s="187" t="s">
        <v>2258</v>
      </c>
    </row>
    <row r="913" spans="1:21" outlineLevel="1">
      <c r="E913" s="18"/>
      <c r="G913" s="18" t="s">
        <v>2243</v>
      </c>
      <c r="H913" s="18" t="s">
        <v>2243</v>
      </c>
      <c r="J913" s="18" t="s">
        <v>2244</v>
      </c>
      <c r="K913" s="18" t="s">
        <v>2244</v>
      </c>
      <c r="L913" s="18" t="s">
        <v>2243</v>
      </c>
      <c r="M913" s="18" t="s">
        <v>2245</v>
      </c>
      <c r="N913" s="18" t="s">
        <v>2243</v>
      </c>
      <c r="O913" s="18" t="s">
        <v>2246</v>
      </c>
      <c r="P913" s="18" t="s">
        <v>2243</v>
      </c>
      <c r="Q913" s="18" t="s">
        <v>2243</v>
      </c>
    </row>
    <row r="914" spans="1:21" outlineLevel="1">
      <c r="A914" t="s">
        <v>1132</v>
      </c>
      <c r="B914" t="s">
        <v>2253</v>
      </c>
      <c r="C914" s="110"/>
      <c r="D914" s="110" t="s">
        <v>2275</v>
      </c>
      <c r="E914" s="334">
        <v>11</v>
      </c>
      <c r="F914" s="334">
        <v>1</v>
      </c>
      <c r="G914" s="570">
        <v>-1.6553912775740486E-3</v>
      </c>
      <c r="H914" s="570">
        <v>-7.7585088790097685E-3</v>
      </c>
      <c r="I914" s="570">
        <v>-1.939627219752442E-2</v>
      </c>
      <c r="J914" s="97">
        <v>0.77746633065143</v>
      </c>
      <c r="K914" s="97">
        <v>6.8173884046431599E-2</v>
      </c>
      <c r="L914" s="573">
        <f t="shared" ref="L914:L933" si="213">1 + $K914/$U914</f>
        <v>1.0189371900128976</v>
      </c>
      <c r="M914" s="97">
        <v>-6.4495508428962081E-2</v>
      </c>
      <c r="N914" s="334">
        <v>1</v>
      </c>
      <c r="O914" s="97"/>
      <c r="P914" s="18" t="s">
        <v>30</v>
      </c>
      <c r="Q914" s="18" t="s">
        <v>30</v>
      </c>
      <c r="R914" s="110" t="s">
        <v>30</v>
      </c>
      <c r="S914" s="575" t="s">
        <v>2268</v>
      </c>
      <c r="U914" s="11">
        <v>3.6</v>
      </c>
    </row>
    <row r="915" spans="1:21" outlineLevel="1">
      <c r="D915" s="110" t="s">
        <v>2247</v>
      </c>
      <c r="E915" s="334">
        <v>11</v>
      </c>
      <c r="F915" s="334">
        <v>1</v>
      </c>
      <c r="G915" s="570">
        <v>2.4865119068953685E-2</v>
      </c>
      <c r="H915" s="570">
        <v>-5.807883932212256E-3</v>
      </c>
      <c r="I915" s="570">
        <v>-1.4519709830530639E-2</v>
      </c>
      <c r="J915" s="97">
        <v>-0.48218917011923734</v>
      </c>
      <c r="K915" s="97">
        <v>-3.8148854231388737E-2</v>
      </c>
      <c r="L915" s="573">
        <f t="shared" si="213"/>
        <v>0.98940309604683652</v>
      </c>
      <c r="M915" s="97">
        <v>2.1359585229668576E-2</v>
      </c>
      <c r="N915" s="334">
        <v>1</v>
      </c>
      <c r="O915" s="97"/>
      <c r="P915" s="18" t="s">
        <v>30</v>
      </c>
      <c r="Q915" s="18" t="s">
        <v>30</v>
      </c>
      <c r="R915" s="110" t="s">
        <v>30</v>
      </c>
      <c r="S915" s="575" t="s">
        <v>2267</v>
      </c>
      <c r="U915">
        <f t="shared" ref="U915:U933" si="214">U914</f>
        <v>3.6</v>
      </c>
    </row>
    <row r="916" spans="1:21" outlineLevel="1">
      <c r="C916" s="110"/>
      <c r="D916" s="110" t="s">
        <v>2248</v>
      </c>
      <c r="E916" s="334">
        <v>11</v>
      </c>
      <c r="F916" s="334">
        <v>1</v>
      </c>
      <c r="G916" s="570">
        <v>1.3881124664096823E-2</v>
      </c>
      <c r="H916" s="570">
        <v>-7.6474776596797663E-3</v>
      </c>
      <c r="I916" s="570">
        <v>-1.9118694149199415E-2</v>
      </c>
      <c r="J916" s="97">
        <v>0.22345095352192684</v>
      </c>
      <c r="K916" s="97">
        <v>2.48047163624791E-2</v>
      </c>
      <c r="L916" s="573">
        <f t="shared" si="213"/>
        <v>1.0068901989895775</v>
      </c>
      <c r="M916" s="97">
        <v>-1.7686942010475382E-2</v>
      </c>
      <c r="N916" s="334">
        <v>1</v>
      </c>
      <c r="O916" s="97"/>
      <c r="P916" s="18" t="s">
        <v>30</v>
      </c>
      <c r="Q916" s="18" t="s">
        <v>30</v>
      </c>
      <c r="R916" s="110" t="s">
        <v>30</v>
      </c>
      <c r="S916" s="575" t="s">
        <v>2281</v>
      </c>
      <c r="U916">
        <f t="shared" si="214"/>
        <v>3.6</v>
      </c>
    </row>
    <row r="917" spans="1:21" outlineLevel="1">
      <c r="D917" t="s">
        <v>2262</v>
      </c>
      <c r="E917" s="18" t="s">
        <v>30</v>
      </c>
      <c r="F917" s="18" t="s">
        <v>30</v>
      </c>
      <c r="G917">
        <v>0</v>
      </c>
      <c r="H917">
        <v>0</v>
      </c>
      <c r="I917">
        <v>0</v>
      </c>
      <c r="J917">
        <v>0</v>
      </c>
      <c r="K917">
        <v>0</v>
      </c>
      <c r="L917" s="573">
        <f t="shared" si="213"/>
        <v>1</v>
      </c>
      <c r="M917">
        <v>0</v>
      </c>
      <c r="N917">
        <v>1</v>
      </c>
      <c r="O917">
        <v>0</v>
      </c>
      <c r="P917" s="18" t="s">
        <v>30</v>
      </c>
      <c r="Q917" s="18" t="s">
        <v>30</v>
      </c>
      <c r="R917" s="110" t="s">
        <v>30</v>
      </c>
      <c r="S917" s="575" t="s">
        <v>2262</v>
      </c>
      <c r="U917">
        <f t="shared" si="214"/>
        <v>3.6</v>
      </c>
    </row>
    <row r="918" spans="1:21" outlineLevel="1">
      <c r="B918" t="s">
        <v>2254</v>
      </c>
      <c r="C918" s="110"/>
      <c r="D918" s="110" t="s">
        <v>2249</v>
      </c>
      <c r="E918" s="334">
        <v>12</v>
      </c>
      <c r="F918" s="334">
        <v>1</v>
      </c>
      <c r="G918" s="570">
        <v>2.9886930841581966E-2</v>
      </c>
      <c r="H918" s="570">
        <v>1.6892659556036582E-3</v>
      </c>
      <c r="I918" s="570">
        <v>4.2231648890091456E-3</v>
      </c>
      <c r="J918" s="97">
        <v>2.7461263761982952E-2</v>
      </c>
      <c r="K918" s="97">
        <v>-1.6426730221398511E-2</v>
      </c>
      <c r="L918" s="573">
        <f t="shared" si="213"/>
        <v>0.99543701938294482</v>
      </c>
      <c r="M918" s="97">
        <v>1.7819093903140033E-2</v>
      </c>
      <c r="N918" s="334">
        <v>1</v>
      </c>
      <c r="O918" s="97"/>
      <c r="P918" s="570">
        <v>0</v>
      </c>
      <c r="Q918" s="570">
        <v>0</v>
      </c>
      <c r="R918" s="110" t="s">
        <v>30</v>
      </c>
      <c r="S918" s="575" t="s">
        <v>2270</v>
      </c>
      <c r="U918">
        <f t="shared" si="214"/>
        <v>3.6</v>
      </c>
    </row>
    <row r="919" spans="1:21" outlineLevel="1">
      <c r="C919" s="110"/>
      <c r="D919" s="110" t="s">
        <v>2250</v>
      </c>
      <c r="E919" s="334">
        <v>12</v>
      </c>
      <c r="F919" s="334">
        <v>1</v>
      </c>
      <c r="G919" s="570">
        <v>2.8364497575928811E-2</v>
      </c>
      <c r="H919" s="570">
        <v>1.5331968603331192E-2</v>
      </c>
      <c r="I919" s="570">
        <v>3.832992150832798E-2</v>
      </c>
      <c r="J919" s="97">
        <v>-4.356640814172863E-2</v>
      </c>
      <c r="K919" s="97">
        <v>-1.9106271449136791E-2</v>
      </c>
      <c r="L919" s="573">
        <f t="shared" si="213"/>
        <v>0.99469270237523977</v>
      </c>
      <c r="M919" s="97">
        <v>5.6942336250513627E-2</v>
      </c>
      <c r="N919" s="334">
        <v>1</v>
      </c>
      <c r="O919" s="97"/>
      <c r="P919" s="570">
        <v>0.11</v>
      </c>
      <c r="Q919" s="570">
        <v>0.06</v>
      </c>
      <c r="R919" s="110" t="s">
        <v>30</v>
      </c>
      <c r="S919" s="575" t="s">
        <v>2269</v>
      </c>
      <c r="U919">
        <f t="shared" si="214"/>
        <v>3.6</v>
      </c>
    </row>
    <row r="920" spans="1:21" outlineLevel="1">
      <c r="B920" t="s">
        <v>2255</v>
      </c>
      <c r="C920" s="574" t="s">
        <v>2264</v>
      </c>
      <c r="D920" s="110"/>
      <c r="E920" s="18" t="s">
        <v>30</v>
      </c>
      <c r="F920" s="334">
        <v>1</v>
      </c>
      <c r="G920">
        <v>0</v>
      </c>
      <c r="H920">
        <v>0</v>
      </c>
      <c r="I920">
        <v>0</v>
      </c>
      <c r="J920">
        <v>0</v>
      </c>
      <c r="K920">
        <v>0</v>
      </c>
      <c r="L920" s="573">
        <f t="shared" si="213"/>
        <v>1</v>
      </c>
      <c r="M920">
        <v>0</v>
      </c>
      <c r="N920">
        <v>1</v>
      </c>
      <c r="O920">
        <v>0</v>
      </c>
      <c r="P920" s="18" t="s">
        <v>30</v>
      </c>
      <c r="Q920" s="18" t="s">
        <v>30</v>
      </c>
      <c r="R920" s="333">
        <v>0</v>
      </c>
      <c r="S920" s="575" t="s">
        <v>2271</v>
      </c>
      <c r="U920">
        <f t="shared" si="214"/>
        <v>3.6</v>
      </c>
    </row>
    <row r="921" spans="1:21" outlineLevel="1">
      <c r="C921" s="574" t="s">
        <v>2265</v>
      </c>
      <c r="D921" s="110" t="s">
        <v>1714</v>
      </c>
      <c r="E921" s="334">
        <v>10</v>
      </c>
      <c r="F921" s="334">
        <v>1</v>
      </c>
      <c r="G921" s="570">
        <v>0.16116875659057578</v>
      </c>
      <c r="H921" s="570">
        <f>0.6*6.33626765992466%</f>
        <v>3.8017605959547958E-2</v>
      </c>
      <c r="I921" s="570">
        <f>1.5*6.33626765992466%</f>
        <v>9.5044014898869905E-2</v>
      </c>
      <c r="J921" s="97">
        <v>2.3941419504655652</v>
      </c>
      <c r="K921" s="97">
        <v>-6.9107599811788573E-2</v>
      </c>
      <c r="L921" s="573">
        <f t="shared" si="213"/>
        <v>0.98080344449672541</v>
      </c>
      <c r="M921" s="97">
        <v>-3.3021723600269545E-2</v>
      </c>
      <c r="N921" s="334">
        <v>0.61626332126265559</v>
      </c>
      <c r="O921" s="97"/>
      <c r="P921" s="18" t="s">
        <v>30</v>
      </c>
      <c r="Q921" s="18" t="s">
        <v>30</v>
      </c>
      <c r="R921" s="333">
        <v>0.5</v>
      </c>
      <c r="S921" s="575" t="s">
        <v>2273</v>
      </c>
      <c r="U921">
        <f t="shared" si="214"/>
        <v>3.6</v>
      </c>
    </row>
    <row r="922" spans="1:21" outlineLevel="1">
      <c r="C922" s="574" t="s">
        <v>2265</v>
      </c>
      <c r="D922" s="110" t="s">
        <v>2251</v>
      </c>
      <c r="E922" s="334">
        <v>10</v>
      </c>
      <c r="F922" s="334">
        <v>1</v>
      </c>
      <c r="G922" s="570">
        <v>7.9799504936919854E-2</v>
      </c>
      <c r="H922" s="570">
        <f>0.6*9.56125490584622%</f>
        <v>5.7367529435077315E-2</v>
      </c>
      <c r="I922" s="570">
        <f>1.5*9.56125490584622%</f>
        <v>0.14341882358769331</v>
      </c>
      <c r="J922" s="97">
        <v>1.596126184516995</v>
      </c>
      <c r="K922" s="97">
        <v>-2.037806724741038E-2</v>
      </c>
      <c r="L922" s="573">
        <f t="shared" si="213"/>
        <v>0.99433942576460821</v>
      </c>
      <c r="M922" s="97">
        <v>0.12649424652647134</v>
      </c>
      <c r="N922" s="334">
        <v>0.48251527948679501</v>
      </c>
      <c r="O922" s="97"/>
      <c r="P922" s="18" t="s">
        <v>30</v>
      </c>
      <c r="Q922" s="18" t="s">
        <v>30</v>
      </c>
      <c r="R922" s="333">
        <v>0.5</v>
      </c>
      <c r="S922" s="575" t="s">
        <v>2274</v>
      </c>
      <c r="U922">
        <f t="shared" si="214"/>
        <v>3.6</v>
      </c>
    </row>
    <row r="923" spans="1:21" outlineLevel="1">
      <c r="C923" s="110" t="s">
        <v>595</v>
      </c>
      <c r="D923" s="110"/>
      <c r="E923" s="18" t="s">
        <v>30</v>
      </c>
      <c r="F923" s="334">
        <v>1</v>
      </c>
      <c r="G923">
        <v>0</v>
      </c>
      <c r="H923">
        <v>0</v>
      </c>
      <c r="I923">
        <v>0</v>
      </c>
      <c r="J923">
        <v>0</v>
      </c>
      <c r="K923">
        <v>0</v>
      </c>
      <c r="L923" s="573">
        <f t="shared" si="213"/>
        <v>1</v>
      </c>
      <c r="M923">
        <v>0</v>
      </c>
      <c r="N923">
        <v>1</v>
      </c>
      <c r="O923">
        <v>0</v>
      </c>
      <c r="P923" s="18" t="s">
        <v>30</v>
      </c>
      <c r="Q923" s="18" t="s">
        <v>30</v>
      </c>
      <c r="R923" s="333">
        <v>0.93</v>
      </c>
      <c r="S923" s="575" t="s">
        <v>2272</v>
      </c>
      <c r="U923">
        <f t="shared" si="214"/>
        <v>3.6</v>
      </c>
    </row>
    <row r="924" spans="1:21" outlineLevel="1">
      <c r="A924" t="s">
        <v>809</v>
      </c>
      <c r="B924" t="s">
        <v>2253</v>
      </c>
      <c r="C924" s="110"/>
      <c r="D924" s="110" t="s">
        <v>2275</v>
      </c>
      <c r="G924" s="570">
        <v>-2.2731888691872914E-3</v>
      </c>
      <c r="H924" s="570">
        <v>-9.7827705582146304E-3</v>
      </c>
      <c r="I924" s="570">
        <v>-1.921615645363588E-2</v>
      </c>
      <c r="J924" s="97">
        <v>0.99431161928051282</v>
      </c>
      <c r="K924" s="97">
        <v>8.5150370024248939E-2</v>
      </c>
      <c r="L924" s="573">
        <f t="shared" si="213"/>
        <v>1.0236528805622913</v>
      </c>
      <c r="M924" s="97">
        <v>-8.9153775713275513E-2</v>
      </c>
      <c r="N924" s="334">
        <v>1</v>
      </c>
      <c r="O924" s="97"/>
      <c r="P924" s="18" t="s">
        <v>30</v>
      </c>
      <c r="Q924" s="18" t="s">
        <v>30</v>
      </c>
      <c r="R924" s="110" t="s">
        <v>30</v>
      </c>
      <c r="U924">
        <f t="shared" si="214"/>
        <v>3.6</v>
      </c>
    </row>
    <row r="925" spans="1:21" outlineLevel="1">
      <c r="D925" s="110" t="s">
        <v>2247</v>
      </c>
      <c r="G925" s="570">
        <v>2.8460076042778316E-2</v>
      </c>
      <c r="H925" s="570">
        <v>-6.204406128387391E-3</v>
      </c>
      <c r="I925" s="570">
        <v>-1.218722632361809E-2</v>
      </c>
      <c r="J925" s="97">
        <v>-0.55190326700394643</v>
      </c>
      <c r="K925" s="97">
        <v>-4.3664351228697947E-2</v>
      </c>
      <c r="L925" s="573">
        <f t="shared" si="213"/>
        <v>0.98787101354758389</v>
      </c>
      <c r="M925" s="97">
        <v>2.444771803395801E-2</v>
      </c>
      <c r="N925" s="334">
        <v>1</v>
      </c>
      <c r="O925" s="97"/>
      <c r="P925" s="18" t="s">
        <v>30</v>
      </c>
      <c r="Q925" s="18" t="s">
        <v>30</v>
      </c>
      <c r="R925" s="110" t="s">
        <v>30</v>
      </c>
      <c r="U925">
        <f t="shared" si="214"/>
        <v>3.6</v>
      </c>
    </row>
    <row r="926" spans="1:21" outlineLevel="1">
      <c r="C926" s="110"/>
      <c r="D926" s="110" t="s">
        <v>2248</v>
      </c>
      <c r="G926" s="570">
        <v>2.2969486145376788E-2</v>
      </c>
      <c r="H926" s="570">
        <v>-8.6103797607049119E-3</v>
      </c>
      <c r="I926" s="570">
        <v>-1.6913245958527508E-2</v>
      </c>
      <c r="J926" s="97">
        <v>1.8463164016899913E-2</v>
      </c>
      <c r="K926" s="97">
        <v>8.7142309168941855E-3</v>
      </c>
      <c r="L926" s="573">
        <f t="shared" si="213"/>
        <v>1.0024206196991372</v>
      </c>
      <c r="M926" s="97">
        <v>-3.6339983378572416E-3</v>
      </c>
      <c r="N926" s="334">
        <v>1</v>
      </c>
      <c r="O926" s="97"/>
      <c r="P926" s="18" t="s">
        <v>30</v>
      </c>
      <c r="Q926" s="18" t="s">
        <v>30</v>
      </c>
      <c r="R926" s="110" t="s">
        <v>30</v>
      </c>
      <c r="U926">
        <f t="shared" si="214"/>
        <v>3.6</v>
      </c>
    </row>
    <row r="927" spans="1:21" outlineLevel="1">
      <c r="C927" s="110"/>
      <c r="D927" s="110"/>
      <c r="G927">
        <v>0</v>
      </c>
      <c r="H927">
        <v>0</v>
      </c>
      <c r="I927">
        <v>0</v>
      </c>
      <c r="J927">
        <v>0</v>
      </c>
      <c r="K927">
        <v>0</v>
      </c>
      <c r="L927" s="573">
        <f t="shared" si="213"/>
        <v>1</v>
      </c>
      <c r="M927">
        <v>0</v>
      </c>
      <c r="N927">
        <v>1</v>
      </c>
      <c r="O927">
        <v>0</v>
      </c>
      <c r="P927" s="18" t="s">
        <v>30</v>
      </c>
      <c r="Q927" s="18" t="s">
        <v>30</v>
      </c>
      <c r="R927" s="110" t="s">
        <v>30</v>
      </c>
      <c r="U927">
        <f t="shared" si="214"/>
        <v>3.6</v>
      </c>
    </row>
    <row r="928" spans="1:21" outlineLevel="1">
      <c r="B928" t="s">
        <v>2254</v>
      </c>
      <c r="C928" s="110"/>
      <c r="D928" s="110" t="s">
        <v>2249</v>
      </c>
      <c r="G928" s="571">
        <f>G918</f>
        <v>2.9886930841581966E-2</v>
      </c>
      <c r="H928" s="570">
        <v>1.5766482252300813E-3</v>
      </c>
      <c r="I928" s="570">
        <v>3.0969875852733739E-3</v>
      </c>
      <c r="J928" s="572">
        <f>J918</f>
        <v>2.7461263761982952E-2</v>
      </c>
      <c r="K928" s="572">
        <f>K918</f>
        <v>-1.6426730221398511E-2</v>
      </c>
      <c r="L928" s="573">
        <f t="shared" si="213"/>
        <v>0.99543701938294482</v>
      </c>
      <c r="M928" s="572">
        <f>M918</f>
        <v>1.7819093903140033E-2</v>
      </c>
      <c r="N928" s="572">
        <f>N918</f>
        <v>1</v>
      </c>
      <c r="O928" s="572"/>
      <c r="P928" s="570">
        <v>0</v>
      </c>
      <c r="Q928" s="570">
        <v>0</v>
      </c>
      <c r="R928" s="110" t="s">
        <v>30</v>
      </c>
      <c r="U928">
        <f t="shared" si="214"/>
        <v>3.6</v>
      </c>
    </row>
    <row r="929" spans="1:26" outlineLevel="1">
      <c r="C929" s="110"/>
      <c r="D929" s="110" t="s">
        <v>2250</v>
      </c>
      <c r="G929" s="571">
        <f>G919</f>
        <v>2.8364497575928811E-2</v>
      </c>
      <c r="H929" s="570">
        <v>1.4309837363109115E-2</v>
      </c>
      <c r="I929" s="570">
        <v>2.8108609106107189E-2</v>
      </c>
      <c r="J929" s="572">
        <f>J919</f>
        <v>-4.356640814172863E-2</v>
      </c>
      <c r="K929" s="572">
        <f>K919</f>
        <v>-1.9106271449136791E-2</v>
      </c>
      <c r="L929" s="573">
        <f t="shared" si="213"/>
        <v>0.99469270237523977</v>
      </c>
      <c r="M929" s="572">
        <f>M919</f>
        <v>5.6942336250513627E-2</v>
      </c>
      <c r="N929" s="572">
        <f>N919</f>
        <v>1</v>
      </c>
      <c r="O929" s="572"/>
      <c r="P929" s="570">
        <v>0.08</v>
      </c>
      <c r="Q929" s="570">
        <v>0.02</v>
      </c>
      <c r="R929" s="110" t="s">
        <v>30</v>
      </c>
      <c r="U929">
        <f t="shared" si="214"/>
        <v>3.6</v>
      </c>
    </row>
    <row r="930" spans="1:26" outlineLevel="1">
      <c r="B930" t="s">
        <v>2255</v>
      </c>
      <c r="C930" s="574" t="s">
        <v>2264</v>
      </c>
      <c r="D930" s="110"/>
      <c r="G930">
        <v>0</v>
      </c>
      <c r="H930">
        <v>0</v>
      </c>
      <c r="I930">
        <v>0</v>
      </c>
      <c r="J930">
        <v>0</v>
      </c>
      <c r="K930">
        <v>0</v>
      </c>
      <c r="L930" s="573">
        <f t="shared" si="213"/>
        <v>1</v>
      </c>
      <c r="M930">
        <v>0</v>
      </c>
      <c r="N930">
        <v>1</v>
      </c>
      <c r="O930">
        <v>0</v>
      </c>
      <c r="P930" s="18" t="s">
        <v>30</v>
      </c>
      <c r="Q930" s="18" t="s">
        <v>30</v>
      </c>
      <c r="R930" s="576">
        <f t="shared" ref="R930:R933" si="215">R920</f>
        <v>0</v>
      </c>
      <c r="U930">
        <f t="shared" si="214"/>
        <v>3.6</v>
      </c>
    </row>
    <row r="931" spans="1:26" outlineLevel="1">
      <c r="C931" s="574" t="s">
        <v>2265</v>
      </c>
      <c r="D931" s="110" t="s">
        <v>1714</v>
      </c>
      <c r="G931" s="571">
        <f>G921</f>
        <v>0.16116875659057578</v>
      </c>
      <c r="H931" s="570">
        <v>3.5483098895578123E-2</v>
      </c>
      <c r="I931" s="570">
        <v>6.9698944259171322E-2</v>
      </c>
      <c r="J931" s="572">
        <f>J921</f>
        <v>2.3941419504655652</v>
      </c>
      <c r="K931" s="572">
        <f>K921</f>
        <v>-6.9107599811788573E-2</v>
      </c>
      <c r="L931" s="573">
        <f t="shared" si="213"/>
        <v>0.98080344449672541</v>
      </c>
      <c r="M931" s="572">
        <f>M921</f>
        <v>-3.3021723600269545E-2</v>
      </c>
      <c r="N931" s="572">
        <f>N921</f>
        <v>0.61626332126265559</v>
      </c>
      <c r="O931" s="572"/>
      <c r="P931" s="18" t="s">
        <v>30</v>
      </c>
      <c r="Q931" s="18" t="s">
        <v>30</v>
      </c>
      <c r="R931" s="576">
        <f t="shared" si="215"/>
        <v>0.5</v>
      </c>
      <c r="U931">
        <f t="shared" si="214"/>
        <v>3.6</v>
      </c>
    </row>
    <row r="932" spans="1:26" outlineLevel="1">
      <c r="C932" s="574" t="s">
        <v>2265</v>
      </c>
      <c r="D932" s="110" t="s">
        <v>2251</v>
      </c>
      <c r="G932" s="571">
        <f>G922</f>
        <v>7.9799504936919854E-2</v>
      </c>
      <c r="H932" s="570">
        <v>5.3543027472738855E-2</v>
      </c>
      <c r="I932" s="570">
        <v>0.10517380396430846</v>
      </c>
      <c r="J932" s="572">
        <f>J922</f>
        <v>1.596126184516995</v>
      </c>
      <c r="K932" s="572">
        <f>K922</f>
        <v>-2.037806724741038E-2</v>
      </c>
      <c r="L932" s="573">
        <f t="shared" si="213"/>
        <v>0.99433942576460821</v>
      </c>
      <c r="M932" s="572">
        <f>M922</f>
        <v>0.12649424652647134</v>
      </c>
      <c r="N932" s="572">
        <f>N922</f>
        <v>0.48251527948679501</v>
      </c>
      <c r="O932" s="572"/>
      <c r="P932" s="18" t="s">
        <v>30</v>
      </c>
      <c r="Q932" s="18" t="s">
        <v>30</v>
      </c>
      <c r="R932" s="576">
        <f t="shared" si="215"/>
        <v>0.5</v>
      </c>
      <c r="U932">
        <f t="shared" si="214"/>
        <v>3.6</v>
      </c>
    </row>
    <row r="933" spans="1:26" outlineLevel="1">
      <c r="C933" s="110" t="s">
        <v>595</v>
      </c>
      <c r="G933">
        <v>0</v>
      </c>
      <c r="H933">
        <v>0</v>
      </c>
      <c r="I933">
        <v>0</v>
      </c>
      <c r="J933">
        <v>0</v>
      </c>
      <c r="K933">
        <v>0</v>
      </c>
      <c r="L933" s="573">
        <f t="shared" si="213"/>
        <v>1</v>
      </c>
      <c r="M933">
        <v>0</v>
      </c>
      <c r="N933">
        <v>1</v>
      </c>
      <c r="O933">
        <v>0</v>
      </c>
      <c r="P933" s="18" t="s">
        <v>30</v>
      </c>
      <c r="Q933" s="18" t="s">
        <v>30</v>
      </c>
      <c r="R933" s="576">
        <f t="shared" si="215"/>
        <v>0.93</v>
      </c>
      <c r="U933">
        <f t="shared" si="214"/>
        <v>3.6</v>
      </c>
    </row>
    <row r="934" spans="1:26" outlineLevel="1"/>
    <row r="935" spans="1:26">
      <c r="A935" s="619" t="s">
        <v>2324</v>
      </c>
    </row>
    <row r="936" spans="1:26" ht="65.25" outlineLevel="1">
      <c r="C936" s="187" t="s">
        <v>2327</v>
      </c>
      <c r="D936" s="187" t="s">
        <v>2411</v>
      </c>
      <c r="E936" s="187" t="s">
        <v>2328</v>
      </c>
      <c r="F936" s="187" t="s">
        <v>2410</v>
      </c>
      <c r="G936" s="187" t="s">
        <v>2329</v>
      </c>
      <c r="H936" s="187" t="s">
        <v>2330</v>
      </c>
      <c r="I936" s="187" t="s">
        <v>2347</v>
      </c>
      <c r="J936" s="187" t="s">
        <v>2331</v>
      </c>
      <c r="K936" s="187" t="s">
        <v>2332</v>
      </c>
      <c r="L936" s="187" t="s">
        <v>2377</v>
      </c>
      <c r="M936" s="187" t="s">
        <v>2333</v>
      </c>
      <c r="N936" s="187" t="s">
        <v>2334</v>
      </c>
      <c r="O936" s="187" t="s">
        <v>2335</v>
      </c>
      <c r="P936" s="187" t="s">
        <v>2336</v>
      </c>
      <c r="Q936" s="187" t="s">
        <v>2337</v>
      </c>
      <c r="R936" s="187" t="s">
        <v>2412</v>
      </c>
      <c r="S936" s="187" t="s">
        <v>2377</v>
      </c>
      <c r="T936" s="187" t="s">
        <v>2580</v>
      </c>
      <c r="U936" t="s">
        <v>2312</v>
      </c>
      <c r="V936" t="s">
        <v>2404</v>
      </c>
      <c r="Y936" s="187" t="s">
        <v>2337</v>
      </c>
      <c r="Z936" s="187" t="s">
        <v>2412</v>
      </c>
    </row>
    <row r="937" spans="1:26" outlineLevel="1">
      <c r="A937" t="s">
        <v>2325</v>
      </c>
      <c r="B937" t="s">
        <v>2326</v>
      </c>
      <c r="C937" s="110" t="s">
        <v>633</v>
      </c>
      <c r="D937" s="110" t="s">
        <v>2413</v>
      </c>
      <c r="E937" s="110" t="s">
        <v>634</v>
      </c>
      <c r="F937" s="110" t="s">
        <v>2414</v>
      </c>
      <c r="G937" s="110" t="s">
        <v>2338</v>
      </c>
      <c r="H937" s="110" t="s">
        <v>2339</v>
      </c>
      <c r="I937" s="110" t="s">
        <v>2340</v>
      </c>
      <c r="J937" s="110" t="s">
        <v>2341</v>
      </c>
      <c r="K937" s="110" t="s">
        <v>2342</v>
      </c>
      <c r="L937" s="110" t="s">
        <v>2343</v>
      </c>
      <c r="M937" s="110" t="s">
        <v>2343</v>
      </c>
      <c r="N937" s="110" t="s">
        <v>2344</v>
      </c>
      <c r="O937" s="110" t="s">
        <v>2345</v>
      </c>
      <c r="P937" s="110" t="s">
        <v>2346</v>
      </c>
      <c r="Q937" s="110" t="s">
        <v>2042</v>
      </c>
      <c r="R937" s="110" t="s">
        <v>2415</v>
      </c>
      <c r="S937" s="110" t="s">
        <v>2343</v>
      </c>
      <c r="T937" s="110" t="s">
        <v>2579</v>
      </c>
    </row>
    <row r="938" spans="1:26" outlineLevel="1">
      <c r="A938" s="580" t="s">
        <v>2395</v>
      </c>
      <c r="B938" s="580" t="s">
        <v>359</v>
      </c>
      <c r="C938" s="334">
        <v>3.74640485680882</v>
      </c>
      <c r="D938" s="334">
        <v>0.71275413872968363</v>
      </c>
      <c r="E938" s="334">
        <v>18.641796469359701</v>
      </c>
      <c r="F938" s="334">
        <v>1.0956200336672199</v>
      </c>
      <c r="G938" s="334">
        <v>41.866791338354922</v>
      </c>
      <c r="H938" s="334">
        <v>60434911.513552502</v>
      </c>
      <c r="I938" s="334">
        <v>1.9345540150143321</v>
      </c>
      <c r="J938" s="334">
        <v>5.3791737503525399</v>
      </c>
      <c r="K938" s="334">
        <v>1.7748010312675531</v>
      </c>
      <c r="L938" s="334">
        <v>58.651126254129998</v>
      </c>
      <c r="M938" s="334" t="s">
        <v>30</v>
      </c>
      <c r="N938" s="334" t="s">
        <v>30</v>
      </c>
      <c r="O938" s="334" t="s">
        <v>30</v>
      </c>
      <c r="P938" s="334">
        <v>9.3040787735840604E-5</v>
      </c>
      <c r="Q938" s="334" t="s">
        <v>30</v>
      </c>
      <c r="R938" s="334" t="s">
        <v>30</v>
      </c>
      <c r="S938" s="595">
        <f t="shared" ref="S938:S1001" si="216">$L938</f>
        <v>58.651126254129998</v>
      </c>
      <c r="T938" s="615">
        <f>AVERAGE(T939:T1072)</f>
        <v>3.781343283582092E-2</v>
      </c>
      <c r="U938">
        <v>0</v>
      </c>
      <c r="V938" s="594" t="s">
        <v>2405</v>
      </c>
    </row>
    <row r="939" spans="1:26" outlineLevel="2">
      <c r="A939">
        <v>2</v>
      </c>
      <c r="B939" t="s">
        <v>2434</v>
      </c>
      <c r="C939" s="334">
        <v>3.9028825738380899</v>
      </c>
      <c r="D939" s="334">
        <v>0.71829559975251178</v>
      </c>
      <c r="E939" s="334">
        <v>18.9712403382687</v>
      </c>
      <c r="F939" s="334">
        <v>1.078686009426536</v>
      </c>
      <c r="G939" s="334">
        <v>43.134996917237068</v>
      </c>
      <c r="H939" s="334">
        <v>61607647.225205317</v>
      </c>
      <c r="I939" s="334">
        <v>1.6650013264042161</v>
      </c>
      <c r="J939" s="334">
        <v>5.1823902626247991</v>
      </c>
      <c r="K939" s="334">
        <v>2.038858781166843</v>
      </c>
      <c r="L939" s="334">
        <v>56.840454215347393</v>
      </c>
      <c r="M939" s="334" t="s">
        <v>30</v>
      </c>
      <c r="N939" s="334" t="s">
        <v>30</v>
      </c>
      <c r="O939" s="334" t="s">
        <v>30</v>
      </c>
      <c r="P939" s="334">
        <v>9.0905658595480219E-5</v>
      </c>
      <c r="Q939" s="334" t="s">
        <v>30</v>
      </c>
      <c r="R939" s="334" t="s">
        <v>30</v>
      </c>
      <c r="S939" s="595">
        <f t="shared" si="216"/>
        <v>56.840454215347393</v>
      </c>
      <c r="T939" s="334">
        <v>-0.215999999999999</v>
      </c>
      <c r="U939">
        <f t="shared" ref="U939:U1002" si="217">U938+1</f>
        <v>1</v>
      </c>
      <c r="V939" t="str">
        <f t="shared" ref="V939:V1002" si="218">LEFT($B939&amp;"  ",2)&amp;RIGHT(" "&amp;$B939,1)</f>
        <v>Bi7</v>
      </c>
    </row>
    <row r="940" spans="1:26" outlineLevel="2">
      <c r="A940">
        <v>3</v>
      </c>
      <c r="B940" t="s">
        <v>2435</v>
      </c>
      <c r="C940" s="334">
        <v>3.5808081344229379</v>
      </c>
      <c r="D940" s="334">
        <v>0.72162546027608543</v>
      </c>
      <c r="E940" s="334">
        <v>18.339410641668461</v>
      </c>
      <c r="F940" s="334">
        <v>1.045492129401874</v>
      </c>
      <c r="G940" s="334">
        <v>37.93604172768228</v>
      </c>
      <c r="H940" s="334">
        <v>58151795.659530163</v>
      </c>
      <c r="I940" s="334">
        <v>1.942486785943488</v>
      </c>
      <c r="J940" s="334">
        <v>5.8566801052433517</v>
      </c>
      <c r="K940" s="334">
        <v>1.770546155558715</v>
      </c>
      <c r="L940" s="334">
        <v>59.028258797013692</v>
      </c>
      <c r="M940" s="334" t="s">
        <v>30</v>
      </c>
      <c r="N940" s="334" t="s">
        <v>30</v>
      </c>
      <c r="O940" s="334" t="s">
        <v>30</v>
      </c>
      <c r="P940" s="334">
        <v>1.015068802549901E-4</v>
      </c>
      <c r="Q940" s="334" t="s">
        <v>30</v>
      </c>
      <c r="R940" s="334" t="s">
        <v>30</v>
      </c>
      <c r="S940" s="595">
        <f t="shared" si="216"/>
        <v>59.028258797013692</v>
      </c>
      <c r="T940" s="334">
        <v>1.911</v>
      </c>
      <c r="U940">
        <f t="shared" si="217"/>
        <v>2</v>
      </c>
      <c r="V940" t="str">
        <f t="shared" si="218"/>
        <v>Le3</v>
      </c>
    </row>
    <row r="941" spans="1:26" outlineLevel="2">
      <c r="A941">
        <v>4</v>
      </c>
      <c r="B941" t="s">
        <v>2436</v>
      </c>
      <c r="C941" s="334">
        <v>3.5681752820945758</v>
      </c>
      <c r="D941" s="334">
        <v>0.73997256221815233</v>
      </c>
      <c r="E941" s="334">
        <v>18.58992622008201</v>
      </c>
      <c r="F941" s="334">
        <v>1.178916974700668</v>
      </c>
      <c r="G941" s="334">
        <v>40.602845889467019</v>
      </c>
      <c r="H941" s="334">
        <v>56331760.329502627</v>
      </c>
      <c r="I941" s="334">
        <v>1.672459779389873</v>
      </c>
      <c r="J941" s="334">
        <v>5.6586458139070572</v>
      </c>
      <c r="K941" s="334">
        <v>1.9880721949662861</v>
      </c>
      <c r="L941" s="334">
        <v>58.048805996601828</v>
      </c>
      <c r="M941" s="334" t="s">
        <v>30</v>
      </c>
      <c r="N941" s="334" t="s">
        <v>30</v>
      </c>
      <c r="O941" s="334" t="s">
        <v>30</v>
      </c>
      <c r="P941" s="334">
        <v>1.03609181338969E-4</v>
      </c>
      <c r="Q941" s="334" t="s">
        <v>30</v>
      </c>
      <c r="R941" s="334" t="s">
        <v>30</v>
      </c>
      <c r="S941" s="595">
        <f t="shared" si="216"/>
        <v>58.048805996601828</v>
      </c>
      <c r="T941" s="334">
        <v>0.246</v>
      </c>
      <c r="U941">
        <f t="shared" si="217"/>
        <v>3</v>
      </c>
      <c r="V941" t="str">
        <f t="shared" si="218"/>
        <v>Le8</v>
      </c>
    </row>
    <row r="942" spans="1:26" outlineLevel="2">
      <c r="A942">
        <v>5</v>
      </c>
      <c r="B942" t="s">
        <v>2437</v>
      </c>
      <c r="C942" s="334">
        <v>3.8640159773897431</v>
      </c>
      <c r="D942" s="334">
        <v>0.72644830479997102</v>
      </c>
      <c r="E942" s="334">
        <v>18.20008806101907</v>
      </c>
      <c r="F942" s="334">
        <v>1.0790018002023529</v>
      </c>
      <c r="G942" s="334">
        <v>39.529147235097611</v>
      </c>
      <c r="H942" s="334">
        <v>68103543.602745637</v>
      </c>
      <c r="I942" s="334">
        <v>1.841891711755431</v>
      </c>
      <c r="J942" s="334">
        <v>5.1808613327222872</v>
      </c>
      <c r="K942" s="334">
        <v>2.05568483370301</v>
      </c>
      <c r="L942" s="334">
        <v>56.332354263185081</v>
      </c>
      <c r="M942" s="334" t="s">
        <v>30</v>
      </c>
      <c r="N942" s="334" t="s">
        <v>30</v>
      </c>
      <c r="O942" s="334" t="s">
        <v>30</v>
      </c>
      <c r="P942" s="334">
        <v>9.2787183277489476E-5</v>
      </c>
      <c r="Q942" s="334" t="s">
        <v>30</v>
      </c>
      <c r="R942" s="334" t="s">
        <v>30</v>
      </c>
      <c r="S942" s="595">
        <f t="shared" si="216"/>
        <v>56.332354263185081</v>
      </c>
      <c r="T942" s="334">
        <v>-0.14099999999999999</v>
      </c>
      <c r="U942">
        <f t="shared" si="217"/>
        <v>4</v>
      </c>
      <c r="V942" t="str">
        <f t="shared" si="218"/>
        <v xml:space="preserve">Gr </v>
      </c>
    </row>
    <row r="943" spans="1:26" outlineLevel="2">
      <c r="A943">
        <v>6</v>
      </c>
      <c r="B943" t="s">
        <v>2438</v>
      </c>
      <c r="C943" s="334">
        <v>3.65733517126997</v>
      </c>
      <c r="D943" s="334">
        <v>0.71878747603806648</v>
      </c>
      <c r="E943" s="334">
        <v>18.776979896182091</v>
      </c>
      <c r="F943" s="334">
        <v>1.0579230353240749</v>
      </c>
      <c r="G943" s="334">
        <v>42.820987333342892</v>
      </c>
      <c r="H943" s="334">
        <v>57470454.42562709</v>
      </c>
      <c r="I943" s="334">
        <v>1.6934989994968921</v>
      </c>
      <c r="J943" s="334">
        <v>5.4618650318730948</v>
      </c>
      <c r="K943" s="334">
        <v>1.5119157642699079</v>
      </c>
      <c r="L943" s="334">
        <v>59.485422755693001</v>
      </c>
      <c r="M943" s="334" t="s">
        <v>30</v>
      </c>
      <c r="N943" s="334" t="s">
        <v>30</v>
      </c>
      <c r="O943" s="334" t="s">
        <v>30</v>
      </c>
      <c r="P943" s="334">
        <v>9.1421663876393696E-5</v>
      </c>
      <c r="Q943" s="334" t="s">
        <v>30</v>
      </c>
      <c r="R943" s="334" t="s">
        <v>30</v>
      </c>
      <c r="S943" s="595">
        <f t="shared" si="216"/>
        <v>59.485422755693001</v>
      </c>
      <c r="T943" s="334">
        <v>-0.16500000000000001</v>
      </c>
      <c r="U943">
        <f t="shared" si="217"/>
        <v>5</v>
      </c>
      <c r="V943" t="str">
        <f t="shared" si="218"/>
        <v>Ro9</v>
      </c>
    </row>
    <row r="944" spans="1:26" outlineLevel="2">
      <c r="A944">
        <v>7</v>
      </c>
      <c r="B944" t="s">
        <v>2439</v>
      </c>
      <c r="C944" s="334">
        <v>3.5984164000924519</v>
      </c>
      <c r="D944" s="334">
        <v>0.72744278352665714</v>
      </c>
      <c r="E944" s="334">
        <v>17.269348605650379</v>
      </c>
      <c r="F944" s="334">
        <v>1.0476167627403861</v>
      </c>
      <c r="G944" s="334">
        <v>41.53312595199894</v>
      </c>
      <c r="H944" s="334">
        <v>71514261.566238105</v>
      </c>
      <c r="I944" s="334">
        <v>1.977804296485542</v>
      </c>
      <c r="J944" s="334">
        <v>5.3101984570687017</v>
      </c>
      <c r="K944" s="334">
        <v>1.9541781231250339</v>
      </c>
      <c r="L944" s="334">
        <v>55.964007682241963</v>
      </c>
      <c r="M944" s="334" t="s">
        <v>30</v>
      </c>
      <c r="N944" s="334" t="s">
        <v>30</v>
      </c>
      <c r="O944" s="334" t="s">
        <v>30</v>
      </c>
      <c r="P944" s="334">
        <v>9.6418671702302609E-5</v>
      </c>
      <c r="Q944" s="334" t="s">
        <v>30</v>
      </c>
      <c r="R944" s="334" t="s">
        <v>30</v>
      </c>
      <c r="S944" s="595">
        <f t="shared" si="216"/>
        <v>55.964007682241963</v>
      </c>
      <c r="T944" s="334">
        <v>0.89700000000000002</v>
      </c>
      <c r="U944">
        <f t="shared" si="217"/>
        <v>6</v>
      </c>
      <c r="V944" t="str">
        <f t="shared" si="218"/>
        <v>Ya3</v>
      </c>
    </row>
    <row r="945" spans="1:22" outlineLevel="2">
      <c r="A945">
        <v>8</v>
      </c>
      <c r="B945" t="s">
        <v>2440</v>
      </c>
      <c r="C945" s="334">
        <v>3.9260745747432662</v>
      </c>
      <c r="D945" s="334">
        <v>0.6688296389124595</v>
      </c>
      <c r="E945" s="334">
        <v>18.11663048172711</v>
      </c>
      <c r="F945" s="334">
        <v>1.040820582974445</v>
      </c>
      <c r="G945" s="334">
        <v>38.21536611593163</v>
      </c>
      <c r="H945" s="334">
        <v>71962020.953069061</v>
      </c>
      <c r="I945" s="334">
        <v>1.815511948604686</v>
      </c>
      <c r="J945" s="334">
        <v>5.3875954999369773</v>
      </c>
      <c r="K945" s="334">
        <v>1.811566511168577</v>
      </c>
      <c r="L945" s="334">
        <v>58.092925683520413</v>
      </c>
      <c r="M945" s="334" t="s">
        <v>30</v>
      </c>
      <c r="N945" s="334" t="s">
        <v>30</v>
      </c>
      <c r="O945" s="334" t="s">
        <v>30</v>
      </c>
      <c r="P945" s="334">
        <v>9.6592508521631216E-5</v>
      </c>
      <c r="Q945" s="334" t="s">
        <v>30</v>
      </c>
      <c r="R945" s="334" t="s">
        <v>30</v>
      </c>
      <c r="S945" s="595">
        <f t="shared" si="216"/>
        <v>58.092925683520413</v>
      </c>
      <c r="T945" s="334">
        <v>-1.3260000000000001</v>
      </c>
      <c r="U945">
        <f t="shared" si="217"/>
        <v>7</v>
      </c>
      <c r="V945" t="str">
        <f t="shared" si="218"/>
        <v>On6</v>
      </c>
    </row>
    <row r="946" spans="1:22" outlineLevel="2">
      <c r="A946">
        <v>9</v>
      </c>
      <c r="B946" t="s">
        <v>2441</v>
      </c>
      <c r="C946" s="334">
        <v>3.6340399921964792</v>
      </c>
      <c r="D946" s="334">
        <v>0.72135972510920843</v>
      </c>
      <c r="E946" s="334">
        <v>17.88533269333475</v>
      </c>
      <c r="F946" s="334">
        <v>1.161538538341101</v>
      </c>
      <c r="G946" s="334">
        <v>40.316211124842113</v>
      </c>
      <c r="H946" s="334">
        <v>64760300.815975308</v>
      </c>
      <c r="I946" s="334">
        <v>1.6785643741384</v>
      </c>
      <c r="J946" s="334">
        <v>5.1775706806954709</v>
      </c>
      <c r="K946" s="334">
        <v>1.8142068886434879</v>
      </c>
      <c r="L946" s="334">
        <v>56.674697243675674</v>
      </c>
      <c r="M946" s="334" t="s">
        <v>30</v>
      </c>
      <c r="N946" s="334" t="s">
        <v>30</v>
      </c>
      <c r="O946" s="334" t="s">
        <v>30</v>
      </c>
      <c r="P946" s="334">
        <v>9.2330629847939922E-5</v>
      </c>
      <c r="Q946" s="334" t="s">
        <v>30</v>
      </c>
      <c r="R946" s="334" t="s">
        <v>30</v>
      </c>
      <c r="S946" s="595">
        <f t="shared" si="216"/>
        <v>56.674697243675674</v>
      </c>
      <c r="T946" s="334">
        <v>0.107999999999999</v>
      </c>
      <c r="U946">
        <f t="shared" si="217"/>
        <v>8</v>
      </c>
      <c r="V946" t="str">
        <f t="shared" si="218"/>
        <v>Ce6</v>
      </c>
    </row>
    <row r="947" spans="1:22" outlineLevel="2">
      <c r="A947">
        <v>10</v>
      </c>
      <c r="B947" t="s">
        <v>2442</v>
      </c>
      <c r="C947" s="334">
        <v>3.513379661894906</v>
      </c>
      <c r="D947" s="334">
        <v>0.7403550208619305</v>
      </c>
      <c r="E947" s="334">
        <v>19.082031792070222</v>
      </c>
      <c r="F947" s="334">
        <v>1.0468192075826701</v>
      </c>
      <c r="G947" s="334">
        <v>42.029498117680028</v>
      </c>
      <c r="H947" s="334">
        <v>53932373.583864518</v>
      </c>
      <c r="I947" s="334">
        <v>1.6284799986737251</v>
      </c>
      <c r="J947" s="334">
        <v>5.0441719236814739</v>
      </c>
      <c r="K947" s="334">
        <v>1.688546389440547</v>
      </c>
      <c r="L947" s="334">
        <v>56.724479460959628</v>
      </c>
      <c r="M947" s="334" t="s">
        <v>30</v>
      </c>
      <c r="N947" s="334" t="s">
        <v>30</v>
      </c>
      <c r="O947" s="334" t="s">
        <v>30</v>
      </c>
      <c r="P947" s="334">
        <v>8.6710302800192324E-5</v>
      </c>
      <c r="Q947" s="334" t="s">
        <v>30</v>
      </c>
      <c r="R947" s="334" t="s">
        <v>30</v>
      </c>
      <c r="S947" s="595">
        <f t="shared" si="216"/>
        <v>56.724479460959628</v>
      </c>
      <c r="T947" s="334">
        <v>1.8719999999999899</v>
      </c>
      <c r="U947">
        <f t="shared" si="217"/>
        <v>9</v>
      </c>
      <c r="V947" t="str">
        <f t="shared" si="218"/>
        <v>Mu9</v>
      </c>
    </row>
    <row r="948" spans="1:22" outlineLevel="2">
      <c r="A948">
        <v>11</v>
      </c>
      <c r="B948" t="s">
        <v>2443</v>
      </c>
      <c r="C948" s="334">
        <v>3.6724759060308041</v>
      </c>
      <c r="D948" s="334">
        <v>0.71657973219548587</v>
      </c>
      <c r="E948" s="334">
        <v>18.593906085974542</v>
      </c>
      <c r="F948" s="334">
        <v>1.2113914899855089</v>
      </c>
      <c r="G948" s="334">
        <v>41.93636962857714</v>
      </c>
      <c r="H948" s="334">
        <v>64777979.555174917</v>
      </c>
      <c r="I948" s="334">
        <v>1.6095151279563049</v>
      </c>
      <c r="J948" s="334">
        <v>5.371927877710279</v>
      </c>
      <c r="K948" s="334">
        <v>1.9565852489745419</v>
      </c>
      <c r="L948" s="334">
        <v>54.621403393414688</v>
      </c>
      <c r="M948" s="334" t="s">
        <v>30</v>
      </c>
      <c r="N948" s="334" t="s">
        <v>30</v>
      </c>
      <c r="O948" s="334" t="s">
        <v>30</v>
      </c>
      <c r="P948" s="334">
        <v>1.000665583995172E-4</v>
      </c>
      <c r="Q948" s="334" t="s">
        <v>30</v>
      </c>
      <c r="R948" s="334" t="s">
        <v>30</v>
      </c>
      <c r="S948" s="595">
        <f t="shared" si="216"/>
        <v>54.621403393414688</v>
      </c>
      <c r="T948" s="334">
        <v>0.11699999999999899</v>
      </c>
      <c r="U948">
        <f t="shared" si="217"/>
        <v>10</v>
      </c>
      <c r="V948" t="str">
        <f t="shared" si="218"/>
        <v>Ku1</v>
      </c>
    </row>
    <row r="949" spans="1:22" outlineLevel="2">
      <c r="A949">
        <v>12</v>
      </c>
      <c r="B949" t="s">
        <v>2444</v>
      </c>
      <c r="C949" s="334">
        <v>3.880377222459813</v>
      </c>
      <c r="D949" s="334">
        <v>0.69560849706184869</v>
      </c>
      <c r="E949" s="334">
        <v>17.98148035897643</v>
      </c>
      <c r="F949" s="334">
        <v>1.1319078939542351</v>
      </c>
      <c r="G949" s="334">
        <v>41.696896500981275</v>
      </c>
      <c r="H949" s="334">
        <v>68475905.108467579</v>
      </c>
      <c r="I949" s="334">
        <v>2.5074936624724611</v>
      </c>
      <c r="J949" s="334">
        <v>5.5775677536269699</v>
      </c>
      <c r="K949" s="334">
        <v>1.615176601838149</v>
      </c>
      <c r="L949" s="334">
        <v>58.489717489904649</v>
      </c>
      <c r="M949" s="334" t="s">
        <v>30</v>
      </c>
      <c r="N949" s="334" t="s">
        <v>30</v>
      </c>
      <c r="O949" s="334" t="s">
        <v>30</v>
      </c>
      <c r="P949" s="334">
        <v>1.045444931267354E-4</v>
      </c>
      <c r="Q949" s="334" t="s">
        <v>30</v>
      </c>
      <c r="R949" s="334" t="s">
        <v>30</v>
      </c>
      <c r="S949" s="595">
        <f t="shared" si="216"/>
        <v>58.489717489904649</v>
      </c>
      <c r="T949" s="334">
        <v>-1.9710000000000001</v>
      </c>
      <c r="U949">
        <f t="shared" si="217"/>
        <v>11</v>
      </c>
      <c r="V949" t="str">
        <f t="shared" si="218"/>
        <v>Gl2</v>
      </c>
    </row>
    <row r="950" spans="1:22" outlineLevel="2">
      <c r="A950">
        <v>13</v>
      </c>
      <c r="B950" t="s">
        <v>2445</v>
      </c>
      <c r="C950" s="334">
        <v>3.7449726776811532</v>
      </c>
      <c r="D950" s="334">
        <v>0.73363621058043105</v>
      </c>
      <c r="E950" s="334">
        <v>18.758876394449111</v>
      </c>
      <c r="F950" s="334">
        <v>1.076265239881474</v>
      </c>
      <c r="G950" s="334">
        <v>43.201498828986246</v>
      </c>
      <c r="H950" s="334">
        <v>59091980.755815178</v>
      </c>
      <c r="I950" s="334">
        <v>2.015371026674317</v>
      </c>
      <c r="J950" s="334">
        <v>5.0100764656101733</v>
      </c>
      <c r="K950" s="334">
        <v>1.6406902237714569</v>
      </c>
      <c r="L950" s="334">
        <v>59.462155277861811</v>
      </c>
      <c r="M950" s="334" t="s">
        <v>30</v>
      </c>
      <c r="N950" s="334" t="s">
        <v>30</v>
      </c>
      <c r="O950" s="334" t="s">
        <v>30</v>
      </c>
      <c r="P950" s="334">
        <v>8.2793056805862672E-5</v>
      </c>
      <c r="Q950" s="334" t="s">
        <v>30</v>
      </c>
      <c r="R950" s="334" t="s">
        <v>30</v>
      </c>
      <c r="S950" s="595">
        <f t="shared" si="216"/>
        <v>59.462155277861811</v>
      </c>
      <c r="T950" s="334">
        <v>-1.893</v>
      </c>
      <c r="U950">
        <f t="shared" si="217"/>
        <v>12</v>
      </c>
      <c r="V950" t="str">
        <f t="shared" si="218"/>
        <v>Na0</v>
      </c>
    </row>
    <row r="951" spans="1:22" outlineLevel="2">
      <c r="A951">
        <v>14</v>
      </c>
      <c r="B951" t="s">
        <v>2446</v>
      </c>
      <c r="C951" s="334">
        <v>3.8265057978787689</v>
      </c>
      <c r="D951" s="334">
        <v>0.72761988206366834</v>
      </c>
      <c r="E951" s="334">
        <v>18.566806005519808</v>
      </c>
      <c r="F951" s="334">
        <v>1.191223467683749</v>
      </c>
      <c r="G951" s="334">
        <v>38.434474433539584</v>
      </c>
      <c r="H951" s="334">
        <v>59148654.337680101</v>
      </c>
      <c r="I951" s="334">
        <v>2.2202670417677131</v>
      </c>
      <c r="J951" s="334">
        <v>5.2003439131765727</v>
      </c>
      <c r="K951" s="334">
        <v>1.4275629396301921</v>
      </c>
      <c r="L951" s="334">
        <v>60.889864608456243</v>
      </c>
      <c r="M951" s="334" t="s">
        <v>30</v>
      </c>
      <c r="N951" s="334" t="s">
        <v>30</v>
      </c>
      <c r="O951" s="334" t="s">
        <v>30</v>
      </c>
      <c r="P951" s="334">
        <v>8.1273613850251235E-5</v>
      </c>
      <c r="Q951" s="334" t="s">
        <v>30</v>
      </c>
      <c r="R951" s="334" t="s">
        <v>30</v>
      </c>
      <c r="S951" s="595">
        <f t="shared" si="216"/>
        <v>60.889864608456243</v>
      </c>
      <c r="T951" s="334">
        <v>-0.75</v>
      </c>
      <c r="U951">
        <f t="shared" si="217"/>
        <v>13</v>
      </c>
      <c r="V951" t="str">
        <f t="shared" si="218"/>
        <v>Ha3</v>
      </c>
    </row>
    <row r="952" spans="1:22" outlineLevel="2">
      <c r="A952">
        <v>15</v>
      </c>
      <c r="B952" t="s">
        <v>2447</v>
      </c>
      <c r="C952" s="334">
        <v>3.97642861926222</v>
      </c>
      <c r="D952" s="334">
        <v>0.70633712217182287</v>
      </c>
      <c r="E952" s="334">
        <v>18.555240823234669</v>
      </c>
      <c r="F952" s="334">
        <v>1.1384147797624919</v>
      </c>
      <c r="G952" s="334">
        <v>45.006214645660023</v>
      </c>
      <c r="H952" s="334">
        <v>69238734.005512595</v>
      </c>
      <c r="I952" s="334">
        <v>2.172218583986036</v>
      </c>
      <c r="J952" s="334">
        <v>5.617054473853508</v>
      </c>
      <c r="K952" s="334">
        <v>1.6874568953068061</v>
      </c>
      <c r="L952" s="334">
        <v>58.439334144106859</v>
      </c>
      <c r="M952" s="334" t="s">
        <v>30</v>
      </c>
      <c r="N952" s="334" t="s">
        <v>30</v>
      </c>
      <c r="O952" s="334" t="s">
        <v>30</v>
      </c>
      <c r="P952" s="334">
        <v>1.006790692124813E-4</v>
      </c>
      <c r="Q952" s="334" t="s">
        <v>30</v>
      </c>
      <c r="R952" s="334" t="s">
        <v>30</v>
      </c>
      <c r="S952" s="595">
        <f t="shared" si="216"/>
        <v>58.439334144106859</v>
      </c>
      <c r="T952" s="334">
        <v>-0.3</v>
      </c>
      <c r="U952">
        <f t="shared" si="217"/>
        <v>14</v>
      </c>
      <c r="V952" t="str">
        <f t="shared" si="218"/>
        <v xml:space="preserve">Mo </v>
      </c>
    </row>
    <row r="953" spans="1:22" outlineLevel="2">
      <c r="A953">
        <v>16</v>
      </c>
      <c r="B953" t="s">
        <v>2448</v>
      </c>
      <c r="C953" s="334">
        <v>3.6959179789042191</v>
      </c>
      <c r="D953" s="334">
        <v>0.75128416846276425</v>
      </c>
      <c r="E953" s="334">
        <v>18.527310964424831</v>
      </c>
      <c r="F953" s="334">
        <v>0.99092454516642436</v>
      </c>
      <c r="G953" s="334">
        <v>45.895771162740907</v>
      </c>
      <c r="H953" s="334">
        <v>60231438.225013033</v>
      </c>
      <c r="I953" s="334">
        <v>1.4664994373421509</v>
      </c>
      <c r="J953" s="334">
        <v>5.00047276333434</v>
      </c>
      <c r="K953" s="334">
        <v>1.4712458848169001</v>
      </c>
      <c r="L953" s="334">
        <v>57.439181081269609</v>
      </c>
      <c r="M953" s="334" t="s">
        <v>30</v>
      </c>
      <c r="N953" s="334" t="s">
        <v>30</v>
      </c>
      <c r="O953" s="334" t="s">
        <v>30</v>
      </c>
      <c r="P953" s="334">
        <v>8.8494766542937994E-5</v>
      </c>
      <c r="Q953" s="334" t="s">
        <v>30</v>
      </c>
      <c r="R953" s="334" t="s">
        <v>30</v>
      </c>
      <c r="S953" s="595">
        <f t="shared" si="216"/>
        <v>57.439181081269609</v>
      </c>
      <c r="T953" s="334">
        <v>2.823</v>
      </c>
      <c r="U953">
        <f t="shared" si="217"/>
        <v>15</v>
      </c>
      <c r="V953" t="str">
        <f t="shared" si="218"/>
        <v>Me1</v>
      </c>
    </row>
    <row r="954" spans="1:22" outlineLevel="2">
      <c r="A954">
        <v>17</v>
      </c>
      <c r="B954" t="s">
        <v>2449</v>
      </c>
      <c r="C954" s="334">
        <v>3.955094651304301</v>
      </c>
      <c r="D954" s="334">
        <v>0.70438681465159148</v>
      </c>
      <c r="E954" s="334">
        <v>18.914817663929039</v>
      </c>
      <c r="F954" s="334">
        <v>1.038411901270915</v>
      </c>
      <c r="G954" s="334">
        <v>44.766198229510834</v>
      </c>
      <c r="H954" s="334">
        <v>64589417.227409489</v>
      </c>
      <c r="I954" s="334">
        <v>1.8854309630595101</v>
      </c>
      <c r="J954" s="334">
        <v>5.4255844234353052</v>
      </c>
      <c r="K954" s="334">
        <v>1.891016777454537</v>
      </c>
      <c r="L954" s="334">
        <v>58.782497385099113</v>
      </c>
      <c r="M954" s="334" t="s">
        <v>30</v>
      </c>
      <c r="N954" s="334" t="s">
        <v>30</v>
      </c>
      <c r="O954" s="334" t="s">
        <v>30</v>
      </c>
      <c r="P954" s="334">
        <v>9.5010442940819345E-5</v>
      </c>
      <c r="Q954" s="334" t="s">
        <v>30</v>
      </c>
      <c r="R954" s="334" t="s">
        <v>30</v>
      </c>
      <c r="S954" s="595">
        <f t="shared" si="216"/>
        <v>58.782497385099113</v>
      </c>
      <c r="T954" s="334">
        <v>-1.518</v>
      </c>
      <c r="U954">
        <f t="shared" si="217"/>
        <v>16</v>
      </c>
      <c r="V954" t="str">
        <f t="shared" si="218"/>
        <v>Da)</v>
      </c>
    </row>
    <row r="955" spans="1:22" outlineLevel="2">
      <c r="A955">
        <v>18</v>
      </c>
      <c r="B955" t="s">
        <v>2450</v>
      </c>
      <c r="C955" s="334">
        <v>3.8522973468035508</v>
      </c>
      <c r="D955" s="334">
        <v>0.74251166674591063</v>
      </c>
      <c r="E955" s="334">
        <v>18.515067888012879</v>
      </c>
      <c r="F955" s="334">
        <v>1.054585912727783</v>
      </c>
      <c r="G955" s="334">
        <v>39.266882363544219</v>
      </c>
      <c r="H955" s="334">
        <v>58280915.970402077</v>
      </c>
      <c r="I955" s="334">
        <v>2.005749189164943</v>
      </c>
      <c r="J955" s="334">
        <v>5.4158281906641976</v>
      </c>
      <c r="K955" s="334">
        <v>1.7076015095274391</v>
      </c>
      <c r="L955" s="334">
        <v>61.262034137339228</v>
      </c>
      <c r="M955" s="334" t="s">
        <v>30</v>
      </c>
      <c r="N955" s="334" t="s">
        <v>30</v>
      </c>
      <c r="O955" s="334" t="s">
        <v>30</v>
      </c>
      <c r="P955" s="334">
        <v>9.0501355016216355E-5</v>
      </c>
      <c r="Q955" s="334" t="s">
        <v>30</v>
      </c>
      <c r="R955" s="334" t="s">
        <v>30</v>
      </c>
      <c r="S955" s="595">
        <f t="shared" si="216"/>
        <v>61.262034137339228</v>
      </c>
      <c r="T955" s="334">
        <v>-0.56099999999999905</v>
      </c>
      <c r="U955">
        <f t="shared" si="217"/>
        <v>17</v>
      </c>
      <c r="V955" t="str">
        <f t="shared" si="218"/>
        <v>Tu1</v>
      </c>
    </row>
    <row r="956" spans="1:22" outlineLevel="2">
      <c r="A956">
        <v>19</v>
      </c>
      <c r="B956" t="s">
        <v>2451</v>
      </c>
      <c r="C956" s="334">
        <v>3.525201961186526</v>
      </c>
      <c r="D956" s="334">
        <v>0.80406673402397888</v>
      </c>
      <c r="E956" s="334">
        <v>18.820825498754889</v>
      </c>
      <c r="F956" s="334">
        <v>0.94331697235669998</v>
      </c>
      <c r="G956" s="334">
        <v>38.277252452748961</v>
      </c>
      <c r="H956" s="334">
        <v>48768011.873141102</v>
      </c>
      <c r="I956" s="334">
        <v>2.0918654823860772</v>
      </c>
      <c r="J956" s="334">
        <v>5.5490315308249336</v>
      </c>
      <c r="K956" s="334">
        <v>2.0610341722070631</v>
      </c>
      <c r="L956" s="334">
        <v>63.335509170119863</v>
      </c>
      <c r="M956" s="334" t="s">
        <v>30</v>
      </c>
      <c r="N956" s="334" t="s">
        <v>30</v>
      </c>
      <c r="O956" s="334" t="s">
        <v>30</v>
      </c>
      <c r="P956" s="334">
        <v>8.4781388069505716E-5</v>
      </c>
      <c r="Q956" s="334" t="s">
        <v>30</v>
      </c>
      <c r="R956" s="334" t="s">
        <v>30</v>
      </c>
      <c r="S956" s="595">
        <f t="shared" si="216"/>
        <v>63.335509170119863</v>
      </c>
      <c r="T956" s="334">
        <v>1.38</v>
      </c>
      <c r="U956">
        <f t="shared" si="217"/>
        <v>18</v>
      </c>
      <c r="V956" t="str">
        <f t="shared" si="218"/>
        <v>Mo8</v>
      </c>
    </row>
    <row r="957" spans="1:22" outlineLevel="2">
      <c r="A957">
        <v>20</v>
      </c>
      <c r="B957" t="s">
        <v>2452</v>
      </c>
      <c r="C957" s="334">
        <v>3.8158805740051149</v>
      </c>
      <c r="D957" s="334">
        <v>0.70383939206132862</v>
      </c>
      <c r="E957" s="334">
        <v>18.420174356390032</v>
      </c>
      <c r="F957" s="334">
        <v>1.1567562342461051</v>
      </c>
      <c r="G957" s="334">
        <v>40.951156637701374</v>
      </c>
      <c r="H957" s="334">
        <v>63919472.582920641</v>
      </c>
      <c r="I957" s="334">
        <v>1.9740564569634831</v>
      </c>
      <c r="J957" s="334">
        <v>5.4294463869856413</v>
      </c>
      <c r="K957" s="334">
        <v>1.4755088724694829</v>
      </c>
      <c r="L957" s="334">
        <v>56.920183026698432</v>
      </c>
      <c r="M957" s="334" t="s">
        <v>30</v>
      </c>
      <c r="N957" s="334" t="s">
        <v>30</v>
      </c>
      <c r="O957" s="334" t="s">
        <v>30</v>
      </c>
      <c r="P957" s="334">
        <v>9.9166876002733845E-5</v>
      </c>
      <c r="Q957" s="334" t="s">
        <v>30</v>
      </c>
      <c r="R957" s="334" t="s">
        <v>30</v>
      </c>
      <c r="S957" s="595">
        <f t="shared" si="216"/>
        <v>56.920183026698432</v>
      </c>
      <c r="T957" s="334">
        <v>-1.78799999999999</v>
      </c>
      <c r="U957">
        <f t="shared" si="217"/>
        <v>19</v>
      </c>
      <c r="V957" t="str">
        <f t="shared" si="218"/>
        <v>Ne7</v>
      </c>
    </row>
    <row r="958" spans="1:22" outlineLevel="2">
      <c r="A958">
        <v>21</v>
      </c>
      <c r="B958" t="s">
        <v>2453</v>
      </c>
      <c r="C958" s="334">
        <v>3.687447200061674</v>
      </c>
      <c r="D958" s="334">
        <v>0.7055513116937322</v>
      </c>
      <c r="E958" s="334">
        <v>17.636341681262419</v>
      </c>
      <c r="F958" s="334">
        <v>1.084296238980053</v>
      </c>
      <c r="G958" s="334">
        <v>38.286256583618844</v>
      </c>
      <c r="H958" s="334">
        <v>67814925.384920478</v>
      </c>
      <c r="I958" s="334">
        <v>1.710865305187443</v>
      </c>
      <c r="J958" s="334">
        <v>5.2921017063258464</v>
      </c>
      <c r="K958" s="334">
        <v>1.8617446704492719</v>
      </c>
      <c r="L958" s="334">
        <v>58.178284156160871</v>
      </c>
      <c r="M958" s="334" t="s">
        <v>30</v>
      </c>
      <c r="N958" s="334" t="s">
        <v>30</v>
      </c>
      <c r="O958" s="334" t="s">
        <v>30</v>
      </c>
      <c r="P958" s="334">
        <v>9.1161155743180292E-5</v>
      </c>
      <c r="Q958" s="334" t="s">
        <v>30</v>
      </c>
      <c r="R958" s="334" t="s">
        <v>30</v>
      </c>
      <c r="S958" s="595">
        <f t="shared" si="216"/>
        <v>58.178284156160871</v>
      </c>
      <c r="T958" s="334">
        <v>0.215999999999999</v>
      </c>
      <c r="U958">
        <f t="shared" si="217"/>
        <v>20</v>
      </c>
      <c r="V958" t="str">
        <f t="shared" si="218"/>
        <v>Bo4</v>
      </c>
    </row>
    <row r="959" spans="1:22" outlineLevel="2">
      <c r="A959">
        <v>22</v>
      </c>
      <c r="B959" t="s">
        <v>2454</v>
      </c>
      <c r="C959" s="334">
        <v>3.496972470870745</v>
      </c>
      <c r="D959" s="334">
        <v>0.75292629732344651</v>
      </c>
      <c r="E959" s="334">
        <v>18.192302273838369</v>
      </c>
      <c r="F959" s="334">
        <v>0.99001947264936974</v>
      </c>
      <c r="G959" s="334">
        <v>45.410999313314285</v>
      </c>
      <c r="H959" s="334">
        <v>60337836.967044927</v>
      </c>
      <c r="I959" s="334">
        <v>1.897277826959767</v>
      </c>
      <c r="J959" s="334">
        <v>5.341259809883244</v>
      </c>
      <c r="K959" s="334">
        <v>1.8123789918841231</v>
      </c>
      <c r="L959" s="334">
        <v>58.226551071857948</v>
      </c>
      <c r="M959" s="334" t="s">
        <v>30</v>
      </c>
      <c r="N959" s="334" t="s">
        <v>30</v>
      </c>
      <c r="O959" s="334" t="s">
        <v>30</v>
      </c>
      <c r="P959" s="334">
        <v>9.1665192049002105E-5</v>
      </c>
      <c r="Q959" s="334" t="s">
        <v>30</v>
      </c>
      <c r="R959" s="334" t="s">
        <v>30</v>
      </c>
      <c r="S959" s="595">
        <f t="shared" si="216"/>
        <v>58.226551071857948</v>
      </c>
      <c r="T959" s="334">
        <v>0.54899999999999904</v>
      </c>
      <c r="U959">
        <f t="shared" si="217"/>
        <v>21</v>
      </c>
      <c r="V959" t="str">
        <f t="shared" si="218"/>
        <v>Yi4</v>
      </c>
    </row>
    <row r="960" spans="1:22" outlineLevel="2">
      <c r="A960">
        <v>23</v>
      </c>
      <c r="B960" t="s">
        <v>2455</v>
      </c>
      <c r="C960" s="334">
        <v>3.7069998354918958</v>
      </c>
      <c r="D960" s="334">
        <v>0.73165528336599761</v>
      </c>
      <c r="E960" s="334">
        <v>17.81079097823498</v>
      </c>
      <c r="F960" s="334">
        <v>0.97382221654191836</v>
      </c>
      <c r="G960" s="334">
        <v>40.350645545546456</v>
      </c>
      <c r="H960" s="334">
        <v>64131321.704507098</v>
      </c>
      <c r="I960" s="334">
        <v>2.1122604908144318</v>
      </c>
      <c r="J960" s="334">
        <v>5.5802153342120002</v>
      </c>
      <c r="K960" s="334">
        <v>1.8703168632589899</v>
      </c>
      <c r="L960" s="334">
        <v>58.676646253513667</v>
      </c>
      <c r="M960" s="334" t="s">
        <v>30</v>
      </c>
      <c r="N960" s="334" t="s">
        <v>30</v>
      </c>
      <c r="O960" s="334" t="s">
        <v>30</v>
      </c>
      <c r="P960" s="334">
        <v>9.7849127658044784E-5</v>
      </c>
      <c r="Q960" s="334" t="s">
        <v>30</v>
      </c>
      <c r="R960" s="334" t="s">
        <v>30</v>
      </c>
      <c r="S960" s="595">
        <f t="shared" si="216"/>
        <v>58.676646253513667</v>
      </c>
      <c r="T960" s="334">
        <v>2.097</v>
      </c>
      <c r="U960">
        <f t="shared" si="217"/>
        <v>22</v>
      </c>
      <c r="V960" t="str">
        <f t="shared" si="218"/>
        <v xml:space="preserve">Th </v>
      </c>
    </row>
    <row r="961" spans="1:22" outlineLevel="2">
      <c r="A961">
        <v>24</v>
      </c>
      <c r="B961" t="s">
        <v>2456</v>
      </c>
      <c r="C961" s="334">
        <v>3.7505617544646248</v>
      </c>
      <c r="D961" s="334">
        <v>0.78099737092939736</v>
      </c>
      <c r="E961" s="334">
        <v>18.66683488457257</v>
      </c>
      <c r="F961" s="334">
        <v>1.1066591413983511</v>
      </c>
      <c r="G961" s="334">
        <v>41.993964245355187</v>
      </c>
      <c r="H961" s="334">
        <v>59388292.240965232</v>
      </c>
      <c r="I961" s="334">
        <v>1.9102515484975999</v>
      </c>
      <c r="J961" s="334">
        <v>5.2226237272667184</v>
      </c>
      <c r="K961" s="334">
        <v>1.6376468747919171</v>
      </c>
      <c r="L961" s="334">
        <v>62.179249269025647</v>
      </c>
      <c r="M961" s="334" t="s">
        <v>30</v>
      </c>
      <c r="N961" s="334" t="s">
        <v>30</v>
      </c>
      <c r="O961" s="334" t="s">
        <v>30</v>
      </c>
      <c r="P961" s="334">
        <v>8.1135734239395237E-5</v>
      </c>
      <c r="Q961" s="334" t="s">
        <v>30</v>
      </c>
      <c r="R961" s="334" t="s">
        <v>30</v>
      </c>
      <c r="S961" s="595">
        <f t="shared" si="216"/>
        <v>62.179249269025647</v>
      </c>
      <c r="T961" s="334">
        <v>0.69899999999999995</v>
      </c>
      <c r="U961">
        <f t="shared" si="217"/>
        <v>23</v>
      </c>
      <c r="V961" t="str">
        <f t="shared" si="218"/>
        <v>Bu5</v>
      </c>
    </row>
    <row r="962" spans="1:22" outlineLevel="2">
      <c r="A962">
        <v>25</v>
      </c>
      <c r="B962" t="s">
        <v>2457</v>
      </c>
      <c r="C962" s="334">
        <v>3.5900305310948171</v>
      </c>
      <c r="D962" s="334">
        <v>0.72507400638266062</v>
      </c>
      <c r="E962" s="334">
        <v>18.398729484747331</v>
      </c>
      <c r="F962" s="334">
        <v>1.10767670618818</v>
      </c>
      <c r="G962" s="334">
        <v>43.740039816537269</v>
      </c>
      <c r="H962" s="334">
        <v>60562862.369759373</v>
      </c>
      <c r="I962" s="334">
        <v>1.8487537559354601</v>
      </c>
      <c r="J962" s="334">
        <v>5.6899154533798386</v>
      </c>
      <c r="K962" s="334">
        <v>1.816168212540807</v>
      </c>
      <c r="L962" s="334">
        <v>59.061039391855758</v>
      </c>
      <c r="M962" s="334" t="s">
        <v>30</v>
      </c>
      <c r="N962" s="334" t="s">
        <v>30</v>
      </c>
      <c r="O962" s="334" t="s">
        <v>30</v>
      </c>
      <c r="P962" s="334">
        <v>9.6470393103841216E-5</v>
      </c>
      <c r="Q962" s="334" t="s">
        <v>30</v>
      </c>
      <c r="R962" s="334" t="s">
        <v>30</v>
      </c>
      <c r="S962" s="595">
        <f t="shared" si="216"/>
        <v>59.061039391855758</v>
      </c>
      <c r="T962" s="334">
        <v>-0.186</v>
      </c>
      <c r="U962">
        <f t="shared" si="217"/>
        <v>24</v>
      </c>
      <c r="V962" t="str">
        <f t="shared" si="218"/>
        <v>Bu1</v>
      </c>
    </row>
    <row r="963" spans="1:22" outlineLevel="2">
      <c r="A963">
        <v>26</v>
      </c>
      <c r="B963" t="s">
        <v>2458</v>
      </c>
      <c r="C963" s="334">
        <v>3.6546011913803662</v>
      </c>
      <c r="D963" s="334">
        <v>0.72996726698044789</v>
      </c>
      <c r="E963" s="334">
        <v>18.716536127455061</v>
      </c>
      <c r="F963" s="334">
        <v>0.94247395794453881</v>
      </c>
      <c r="G963" s="334">
        <v>40.38370084087434</v>
      </c>
      <c r="H963" s="334">
        <v>53974580.798795253</v>
      </c>
      <c r="I963" s="334">
        <v>1.7783029225768761</v>
      </c>
      <c r="J963" s="334">
        <v>5.1970651611486467</v>
      </c>
      <c r="K963" s="334">
        <v>1.997796525219748</v>
      </c>
      <c r="L963" s="334">
        <v>60.464347147154427</v>
      </c>
      <c r="M963" s="334" t="s">
        <v>30</v>
      </c>
      <c r="N963" s="334" t="s">
        <v>30</v>
      </c>
      <c r="O963" s="334" t="s">
        <v>30</v>
      </c>
      <c r="P963" s="334">
        <v>8.2333086406976706E-5</v>
      </c>
      <c r="Q963" s="334" t="s">
        <v>30</v>
      </c>
      <c r="R963" s="334" t="s">
        <v>30</v>
      </c>
      <c r="S963" s="595">
        <f t="shared" si="216"/>
        <v>60.464347147154427</v>
      </c>
      <c r="T963" s="334">
        <v>0.56399999999999995</v>
      </c>
      <c r="U963">
        <f t="shared" si="217"/>
        <v>25</v>
      </c>
      <c r="V963" t="str">
        <f t="shared" si="218"/>
        <v>Mu0</v>
      </c>
    </row>
    <row r="964" spans="1:22" outlineLevel="2">
      <c r="A964">
        <v>27</v>
      </c>
      <c r="B964" t="s">
        <v>2459</v>
      </c>
      <c r="C964" s="334">
        <v>3.7497085739683849</v>
      </c>
      <c r="D964" s="334">
        <v>0.70840588219526146</v>
      </c>
      <c r="E964" s="334">
        <v>18.78704964281031</v>
      </c>
      <c r="F964" s="334">
        <v>1.0708891695622349</v>
      </c>
      <c r="G964" s="334">
        <v>42.242946480822027</v>
      </c>
      <c r="H964" s="334">
        <v>58403595.789670072</v>
      </c>
      <c r="I964" s="334">
        <v>1.472171305388577</v>
      </c>
      <c r="J964" s="334">
        <v>5.3209389667234284</v>
      </c>
      <c r="K964" s="334">
        <v>1.704083934299556</v>
      </c>
      <c r="L964" s="334">
        <v>59.06412897869761</v>
      </c>
      <c r="M964" s="334" t="s">
        <v>30</v>
      </c>
      <c r="N964" s="334" t="s">
        <v>30</v>
      </c>
      <c r="O964" s="334" t="s">
        <v>30</v>
      </c>
      <c r="P964" s="334">
        <v>8.7377312723721864E-5</v>
      </c>
      <c r="Q964" s="334" t="s">
        <v>30</v>
      </c>
      <c r="R964" s="334" t="s">
        <v>30</v>
      </c>
      <c r="S964" s="595">
        <f t="shared" si="216"/>
        <v>59.06412897869761</v>
      </c>
      <c r="T964" s="334">
        <v>-0.46799999999999897</v>
      </c>
      <c r="U964">
        <f t="shared" si="217"/>
        <v>26</v>
      </c>
      <c r="V964" t="str">
        <f t="shared" si="218"/>
        <v>Po2</v>
      </c>
    </row>
    <row r="965" spans="1:22" outlineLevel="2">
      <c r="A965">
        <v>28</v>
      </c>
      <c r="B965" t="s">
        <v>2460</v>
      </c>
      <c r="C965" s="334">
        <v>3.696095308171532</v>
      </c>
      <c r="D965" s="334">
        <v>0.72675663743086594</v>
      </c>
      <c r="E965" s="334">
        <v>19.491265602418611</v>
      </c>
      <c r="F965" s="334">
        <v>0.96465139278662571</v>
      </c>
      <c r="G965" s="334">
        <v>40.988213460663154</v>
      </c>
      <c r="H965" s="334">
        <v>51311017.924793243</v>
      </c>
      <c r="I965" s="334">
        <v>2.1378555421472951</v>
      </c>
      <c r="J965" s="334">
        <v>5.8800188211967992</v>
      </c>
      <c r="K965" s="334">
        <v>1.948237847438264</v>
      </c>
      <c r="L965" s="334">
        <v>60.750657584194173</v>
      </c>
      <c r="M965" s="334" t="s">
        <v>30</v>
      </c>
      <c r="N965" s="334" t="s">
        <v>30</v>
      </c>
      <c r="O965" s="334" t="s">
        <v>30</v>
      </c>
      <c r="P965" s="334">
        <v>1.0101816830214981E-4</v>
      </c>
      <c r="Q965" s="334" t="s">
        <v>30</v>
      </c>
      <c r="R965" s="334" t="s">
        <v>30</v>
      </c>
      <c r="S965" s="595">
        <f t="shared" si="216"/>
        <v>60.750657584194173</v>
      </c>
      <c r="T965" s="334">
        <v>2.79</v>
      </c>
      <c r="U965">
        <f t="shared" si="217"/>
        <v>27</v>
      </c>
      <c r="V965" t="str">
        <f t="shared" si="218"/>
        <v>Tr7</v>
      </c>
    </row>
    <row r="966" spans="1:22" outlineLevel="2">
      <c r="A966">
        <v>29</v>
      </c>
      <c r="B966" t="s">
        <v>2461</v>
      </c>
      <c r="C966" s="334">
        <v>3.5183194239255302</v>
      </c>
      <c r="D966" s="334">
        <v>0.74556523981936029</v>
      </c>
      <c r="E966" s="334">
        <v>18.855179647068709</v>
      </c>
      <c r="F966" s="334">
        <v>1.2137533387819921</v>
      </c>
      <c r="G966" s="334">
        <v>36.689743229775679</v>
      </c>
      <c r="H966" s="334">
        <v>53858536.572662011</v>
      </c>
      <c r="I966" s="334">
        <v>1.100120243053559</v>
      </c>
      <c r="J966" s="334">
        <v>5.5076904312844581</v>
      </c>
      <c r="K966" s="334">
        <v>1.6027558245607589</v>
      </c>
      <c r="L966" s="334">
        <v>59.07269876189639</v>
      </c>
      <c r="M966" s="334" t="s">
        <v>30</v>
      </c>
      <c r="N966" s="334" t="s">
        <v>30</v>
      </c>
      <c r="O966" s="334" t="s">
        <v>30</v>
      </c>
      <c r="P966" s="334">
        <v>9.2900344000480291E-5</v>
      </c>
      <c r="Q966" s="334" t="s">
        <v>30</v>
      </c>
      <c r="R966" s="334" t="s">
        <v>30</v>
      </c>
      <c r="S966" s="595">
        <f t="shared" si="216"/>
        <v>59.07269876189639</v>
      </c>
      <c r="T966" s="334">
        <v>-0.33300000000000002</v>
      </c>
      <c r="U966">
        <f t="shared" si="217"/>
        <v>28</v>
      </c>
      <c r="V966" t="str">
        <f t="shared" si="218"/>
        <v>Be6</v>
      </c>
    </row>
    <row r="967" spans="1:22" outlineLevel="2">
      <c r="A967">
        <v>30</v>
      </c>
      <c r="B967" t="s">
        <v>2462</v>
      </c>
      <c r="C967" s="334">
        <v>3.7029539960454718</v>
      </c>
      <c r="D967" s="334">
        <v>0.7098982496039008</v>
      </c>
      <c r="E967" s="334">
        <v>17.32885479455377</v>
      </c>
      <c r="F967" s="334">
        <v>0.96781131835505085</v>
      </c>
      <c r="G967" s="334">
        <v>38.148096219883946</v>
      </c>
      <c r="H967" s="334">
        <v>72362128.400925085</v>
      </c>
      <c r="I967" s="334">
        <v>1.667983201600197</v>
      </c>
      <c r="J967" s="334">
        <v>5.5113926037080541</v>
      </c>
      <c r="K967" s="334">
        <v>2.03238489289819</v>
      </c>
      <c r="L967" s="334">
        <v>58.244528132919427</v>
      </c>
      <c r="M967" s="334" t="s">
        <v>30</v>
      </c>
      <c r="N967" s="334" t="s">
        <v>30</v>
      </c>
      <c r="O967" s="334" t="s">
        <v>30</v>
      </c>
      <c r="P967" s="334">
        <v>9.3185998983455769E-5</v>
      </c>
      <c r="Q967" s="334" t="s">
        <v>30</v>
      </c>
      <c r="R967" s="334" t="s">
        <v>30</v>
      </c>
      <c r="S967" s="595">
        <f t="shared" si="216"/>
        <v>58.244528132919427</v>
      </c>
      <c r="T967" s="334">
        <v>-2.202</v>
      </c>
      <c r="U967">
        <f t="shared" si="217"/>
        <v>29</v>
      </c>
      <c r="V967" t="str">
        <f t="shared" si="218"/>
        <v>Pa3</v>
      </c>
    </row>
    <row r="968" spans="1:22" outlineLevel="2">
      <c r="A968">
        <v>31</v>
      </c>
      <c r="B968" t="s">
        <v>2463</v>
      </c>
      <c r="C968" s="334">
        <v>3.7123198023809172</v>
      </c>
      <c r="D968" s="334">
        <v>0.74711896940332734</v>
      </c>
      <c r="E968" s="334">
        <v>17.713416383227639</v>
      </c>
      <c r="F968" s="334">
        <v>1.102538913389107</v>
      </c>
      <c r="G968" s="334">
        <v>42.184959551537176</v>
      </c>
      <c r="H968" s="334">
        <v>67785013.22278975</v>
      </c>
      <c r="I968" s="334">
        <v>1.3818836747474399</v>
      </c>
      <c r="J968" s="334">
        <v>5.3096622626059977</v>
      </c>
      <c r="K968" s="334">
        <v>1.321736758061131</v>
      </c>
      <c r="L968" s="334">
        <v>57.269329466213172</v>
      </c>
      <c r="M968" s="334" t="s">
        <v>30</v>
      </c>
      <c r="N968" s="334" t="s">
        <v>30</v>
      </c>
      <c r="O968" s="334" t="s">
        <v>30</v>
      </c>
      <c r="P968" s="334">
        <v>9.874366996724287E-5</v>
      </c>
      <c r="Q968" s="334" t="s">
        <v>30</v>
      </c>
      <c r="R968" s="334" t="s">
        <v>30</v>
      </c>
      <c r="S968" s="595">
        <f t="shared" si="216"/>
        <v>57.269329466213172</v>
      </c>
      <c r="T968" s="334">
        <v>-0.56999999999999995</v>
      </c>
      <c r="U968">
        <f t="shared" si="217"/>
        <v>30</v>
      </c>
      <c r="V968" t="str">
        <f t="shared" si="218"/>
        <v>Wa4</v>
      </c>
    </row>
    <row r="969" spans="1:22" outlineLevel="2">
      <c r="A969">
        <v>32</v>
      </c>
      <c r="B969" t="s">
        <v>2464</v>
      </c>
      <c r="C969" s="334">
        <v>4.0406942236461711</v>
      </c>
      <c r="D969" s="334">
        <v>0.70189633739799362</v>
      </c>
      <c r="E969" s="334">
        <v>19.103364873888811</v>
      </c>
      <c r="F969" s="334">
        <v>1.198433677564849</v>
      </c>
      <c r="G969" s="334">
        <v>37.557144083506792</v>
      </c>
      <c r="H969" s="334">
        <v>62506215.590668947</v>
      </c>
      <c r="I969" s="334">
        <v>2.0157008569380661</v>
      </c>
      <c r="J969" s="334">
        <v>5.2104632639627226</v>
      </c>
      <c r="K969" s="334">
        <v>1.467365722714151</v>
      </c>
      <c r="L969" s="334">
        <v>58.580445103076769</v>
      </c>
      <c r="M969" s="334" t="s">
        <v>30</v>
      </c>
      <c r="N969" s="334" t="s">
        <v>30</v>
      </c>
      <c r="O969" s="334" t="s">
        <v>30</v>
      </c>
      <c r="P969" s="334">
        <v>8.758478822719286E-5</v>
      </c>
      <c r="Q969" s="334" t="s">
        <v>30</v>
      </c>
      <c r="R969" s="334" t="s">
        <v>30</v>
      </c>
      <c r="S969" s="595">
        <f t="shared" si="216"/>
        <v>58.580445103076769</v>
      </c>
      <c r="T969" s="334">
        <v>-1.73999999999999</v>
      </c>
      <c r="U969">
        <f t="shared" si="217"/>
        <v>31</v>
      </c>
      <c r="V969" t="str">
        <f t="shared" si="218"/>
        <v>Gl4</v>
      </c>
    </row>
    <row r="970" spans="1:22" outlineLevel="2">
      <c r="A970">
        <v>33</v>
      </c>
      <c r="B970" t="s">
        <v>2465</v>
      </c>
      <c r="C970" s="334">
        <v>3.7609947215012411</v>
      </c>
      <c r="D970" s="334">
        <v>0.69591328176265554</v>
      </c>
      <c r="E970" s="334">
        <v>17.8877445289829</v>
      </c>
      <c r="F970" s="334">
        <v>1.069649393587617</v>
      </c>
      <c r="G970" s="334">
        <v>40.635638861142489</v>
      </c>
      <c r="H970" s="334">
        <v>68479342.811182305</v>
      </c>
      <c r="I970" s="334">
        <v>2.0370693271975191</v>
      </c>
      <c r="J970" s="334">
        <v>5.5311006219579983</v>
      </c>
      <c r="K970" s="334">
        <v>1.5486340392971869</v>
      </c>
      <c r="L970" s="334">
        <v>58.147445292232369</v>
      </c>
      <c r="M970" s="334" t="s">
        <v>30</v>
      </c>
      <c r="N970" s="334" t="s">
        <v>30</v>
      </c>
      <c r="O970" s="334" t="s">
        <v>30</v>
      </c>
      <c r="P970" s="334">
        <v>9.9089622167448338E-5</v>
      </c>
      <c r="Q970" s="334" t="s">
        <v>30</v>
      </c>
      <c r="R970" s="334" t="s">
        <v>30</v>
      </c>
      <c r="S970" s="595">
        <f t="shared" si="216"/>
        <v>58.147445292232369</v>
      </c>
      <c r="T970" s="334">
        <v>-0.212999999999999</v>
      </c>
      <c r="U970">
        <f t="shared" si="217"/>
        <v>32</v>
      </c>
      <c r="V970" t="str">
        <f t="shared" si="218"/>
        <v>Ro1</v>
      </c>
    </row>
    <row r="971" spans="1:22" outlineLevel="2">
      <c r="A971">
        <v>34</v>
      </c>
      <c r="B971" t="s">
        <v>2466</v>
      </c>
      <c r="C971" s="334">
        <v>3.747840382814553</v>
      </c>
      <c r="D971" s="334">
        <v>0.72520119832783458</v>
      </c>
      <c r="E971" s="334">
        <v>17.584539660718981</v>
      </c>
      <c r="F971" s="334">
        <v>1.204968268306408</v>
      </c>
      <c r="G971" s="334">
        <v>40.708435573936619</v>
      </c>
      <c r="H971" s="334">
        <v>68829298.76087074</v>
      </c>
      <c r="I971" s="334">
        <v>2.124539117558033</v>
      </c>
      <c r="J971" s="334">
        <v>5.5017071909005564</v>
      </c>
      <c r="K971" s="334">
        <v>1.839719834905722</v>
      </c>
      <c r="L971" s="334">
        <v>57.231809871164238</v>
      </c>
      <c r="M971" s="334" t="s">
        <v>30</v>
      </c>
      <c r="N971" s="334" t="s">
        <v>30</v>
      </c>
      <c r="O971" s="334" t="s">
        <v>30</v>
      </c>
      <c r="P971" s="334">
        <v>1.019945565691303E-4</v>
      </c>
      <c r="Q971" s="334" t="s">
        <v>30</v>
      </c>
      <c r="R971" s="334" t="s">
        <v>30</v>
      </c>
      <c r="S971" s="595">
        <f t="shared" si="216"/>
        <v>57.231809871164238</v>
      </c>
      <c r="T971" s="334">
        <v>0.16500000000000001</v>
      </c>
      <c r="U971">
        <f t="shared" si="217"/>
        <v>33</v>
      </c>
      <c r="V971" t="str">
        <f t="shared" si="218"/>
        <v>Gr2</v>
      </c>
    </row>
    <row r="972" spans="1:22" outlineLevel="2">
      <c r="A972">
        <v>35</v>
      </c>
      <c r="B972" t="s">
        <v>2467</v>
      </c>
      <c r="C972" s="334">
        <v>3.8475373558717729</v>
      </c>
      <c r="D972" s="334">
        <v>0.72717651623950341</v>
      </c>
      <c r="E972" s="334">
        <v>18.530932316065758</v>
      </c>
      <c r="F972" s="334">
        <v>1.306116701113075</v>
      </c>
      <c r="G972" s="334">
        <v>37.516757046895471</v>
      </c>
      <c r="H972" s="334">
        <v>64325695.633411542</v>
      </c>
      <c r="I972" s="334">
        <v>2.4066574564175842</v>
      </c>
      <c r="J972" s="334">
        <v>5.301313227400148</v>
      </c>
      <c r="K972" s="334">
        <v>2.0126893893268569</v>
      </c>
      <c r="L972" s="334">
        <v>57.158542044197397</v>
      </c>
      <c r="M972" s="334" t="s">
        <v>30</v>
      </c>
      <c r="N972" s="334" t="s">
        <v>30</v>
      </c>
      <c r="O972" s="334" t="s">
        <v>30</v>
      </c>
      <c r="P972" s="334">
        <v>9.2757167984664515E-5</v>
      </c>
      <c r="Q972" s="334" t="s">
        <v>30</v>
      </c>
      <c r="R972" s="334" t="s">
        <v>30</v>
      </c>
      <c r="S972" s="595">
        <f t="shared" si="216"/>
        <v>57.158542044197397</v>
      </c>
      <c r="T972" s="334">
        <v>-1.6859999999999999</v>
      </c>
      <c r="U972">
        <f t="shared" si="217"/>
        <v>34</v>
      </c>
      <c r="V972" t="str">
        <f t="shared" si="218"/>
        <v>Po0</v>
      </c>
    </row>
    <row r="973" spans="1:22" outlineLevel="2">
      <c r="A973">
        <v>36</v>
      </c>
      <c r="B973" t="s">
        <v>2468</v>
      </c>
      <c r="C973" s="334">
        <v>3.8152037268012791</v>
      </c>
      <c r="D973" s="334">
        <v>0.7365433357449277</v>
      </c>
      <c r="E973" s="334">
        <v>17.797631409397258</v>
      </c>
      <c r="F973" s="334">
        <v>1.0366338789626941</v>
      </c>
      <c r="G973" s="334">
        <v>38.815327629253673</v>
      </c>
      <c r="H973" s="334">
        <v>72468282.259423822</v>
      </c>
      <c r="I973" s="334">
        <v>1.66876676821277</v>
      </c>
      <c r="J973" s="334">
        <v>5.1228851490839133</v>
      </c>
      <c r="K973" s="334">
        <v>1.741227247120438</v>
      </c>
      <c r="L973" s="334">
        <v>56.31938551665035</v>
      </c>
      <c r="M973" s="334" t="s">
        <v>30</v>
      </c>
      <c r="N973" s="334" t="s">
        <v>30</v>
      </c>
      <c r="O973" s="334" t="s">
        <v>30</v>
      </c>
      <c r="P973" s="334">
        <v>9.3251261095756363E-5</v>
      </c>
      <c r="Q973" s="334" t="s">
        <v>30</v>
      </c>
      <c r="R973" s="334" t="s">
        <v>30</v>
      </c>
      <c r="S973" s="595">
        <f t="shared" si="216"/>
        <v>56.31938551665035</v>
      </c>
      <c r="T973" s="334">
        <v>-1.383</v>
      </c>
      <c r="U973">
        <f t="shared" si="217"/>
        <v>35</v>
      </c>
      <c r="V973" t="str">
        <f t="shared" si="218"/>
        <v>Wu9</v>
      </c>
    </row>
    <row r="974" spans="1:22" outlineLevel="2">
      <c r="A974">
        <v>37</v>
      </c>
      <c r="B974" t="s">
        <v>2469</v>
      </c>
      <c r="C974" s="334">
        <v>3.4429299397064699</v>
      </c>
      <c r="D974" s="334">
        <v>0.72386819416128567</v>
      </c>
      <c r="E974" s="334">
        <v>18.175391827392819</v>
      </c>
      <c r="F974" s="334">
        <v>1.040819121234035</v>
      </c>
      <c r="G974" s="334">
        <v>38.245791244315413</v>
      </c>
      <c r="H974" s="334">
        <v>56839200.321431041</v>
      </c>
      <c r="I974" s="334">
        <v>1.842689324592178</v>
      </c>
      <c r="J974" s="334">
        <v>5.2742302348662466</v>
      </c>
      <c r="K974" s="334">
        <v>2.016921916008235</v>
      </c>
      <c r="L974" s="334">
        <v>57.20571621581594</v>
      </c>
      <c r="M974" s="334" t="s">
        <v>30</v>
      </c>
      <c r="N974" s="334" t="s">
        <v>30</v>
      </c>
      <c r="O974" s="334" t="s">
        <v>30</v>
      </c>
      <c r="P974" s="334">
        <v>9.4399496884432324E-5</v>
      </c>
      <c r="Q974" s="334" t="s">
        <v>30</v>
      </c>
      <c r="R974" s="334" t="s">
        <v>30</v>
      </c>
      <c r="S974" s="595">
        <f t="shared" si="216"/>
        <v>57.20571621581594</v>
      </c>
      <c r="T974" s="334">
        <v>4.3680000000000003</v>
      </c>
      <c r="U974">
        <f t="shared" si="217"/>
        <v>36</v>
      </c>
      <c r="V974" t="str">
        <f t="shared" si="218"/>
        <v>Bo2</v>
      </c>
    </row>
    <row r="975" spans="1:22" outlineLevel="2">
      <c r="A975">
        <v>38</v>
      </c>
      <c r="B975" t="s">
        <v>2470</v>
      </c>
      <c r="C975" s="334">
        <v>3.9706517852711798</v>
      </c>
      <c r="D975" s="334">
        <v>0.70790297326247542</v>
      </c>
      <c r="E975" s="334">
        <v>19.052761453072289</v>
      </c>
      <c r="F975" s="334">
        <v>1.0673620681639531</v>
      </c>
      <c r="G975" s="334">
        <v>42.552506786812046</v>
      </c>
      <c r="H975" s="334">
        <v>63228848.824374869</v>
      </c>
      <c r="I975" s="334">
        <v>1.5266531390765159</v>
      </c>
      <c r="J975" s="334">
        <v>5.0926851689143877</v>
      </c>
      <c r="K975" s="334">
        <v>1.9947113169791959</v>
      </c>
      <c r="L975" s="334">
        <v>57.238075143825689</v>
      </c>
      <c r="M975" s="334" t="s">
        <v>30</v>
      </c>
      <c r="N975" s="334" t="s">
        <v>30</v>
      </c>
      <c r="O975" s="334" t="s">
        <v>30</v>
      </c>
      <c r="P975" s="334">
        <v>8.4339660161222326E-5</v>
      </c>
      <c r="Q975" s="334" t="s">
        <v>30</v>
      </c>
      <c r="R975" s="334" t="s">
        <v>30</v>
      </c>
      <c r="S975" s="595">
        <f t="shared" si="216"/>
        <v>57.238075143825689</v>
      </c>
      <c r="T975" s="334">
        <v>-1.077</v>
      </c>
      <c r="U975">
        <f t="shared" si="217"/>
        <v>37</v>
      </c>
      <c r="V975" t="str">
        <f t="shared" si="218"/>
        <v>Ha5</v>
      </c>
    </row>
    <row r="976" spans="1:22" outlineLevel="2">
      <c r="A976">
        <v>39</v>
      </c>
      <c r="B976" t="s">
        <v>2471</v>
      </c>
      <c r="C976" s="334">
        <v>3.8072734081787671</v>
      </c>
      <c r="D976" s="334">
        <v>0.72321699309342546</v>
      </c>
      <c r="E976" s="334">
        <v>19.376960815609241</v>
      </c>
      <c r="F976" s="334">
        <v>1.180077342209148</v>
      </c>
      <c r="G976" s="334">
        <v>45.235220262858988</v>
      </c>
      <c r="H976" s="334">
        <v>52731713.006296441</v>
      </c>
      <c r="I976" s="334">
        <v>1.8333306425842739</v>
      </c>
      <c r="J976" s="334">
        <v>5.6136907934603277</v>
      </c>
      <c r="K976" s="334">
        <v>1.9342827776846721</v>
      </c>
      <c r="L976" s="334">
        <v>59.903734812622787</v>
      </c>
      <c r="M976" s="334" t="s">
        <v>30</v>
      </c>
      <c r="N976" s="334" t="s">
        <v>30</v>
      </c>
      <c r="O976" s="334" t="s">
        <v>30</v>
      </c>
      <c r="P976" s="334">
        <v>9.4036248703141014E-5</v>
      </c>
      <c r="Q976" s="334" t="s">
        <v>30</v>
      </c>
      <c r="R976" s="334" t="s">
        <v>30</v>
      </c>
      <c r="S976" s="595">
        <f t="shared" si="216"/>
        <v>59.903734812622787</v>
      </c>
      <c r="T976" s="334">
        <v>0.72899999999999998</v>
      </c>
      <c r="U976">
        <f t="shared" si="217"/>
        <v>38</v>
      </c>
      <c r="V976" t="str">
        <f t="shared" si="218"/>
        <v>Ej6</v>
      </c>
    </row>
    <row r="977" spans="1:22" outlineLevel="2">
      <c r="A977">
        <v>40</v>
      </c>
      <c r="B977" t="s">
        <v>2472</v>
      </c>
      <c r="C977" s="334">
        <v>3.8021380277304448</v>
      </c>
      <c r="D977" s="334">
        <v>0.72462677833467171</v>
      </c>
      <c r="E977" s="334">
        <v>18.933705628540679</v>
      </c>
      <c r="F977" s="334">
        <v>1.1210112130416181</v>
      </c>
      <c r="G977" s="334">
        <v>43.583385222708074</v>
      </c>
      <c r="H977" s="334">
        <v>60025100.79598894</v>
      </c>
      <c r="I977" s="334">
        <v>2.2413995237835489</v>
      </c>
      <c r="J977" s="334">
        <v>5.4555851582843582</v>
      </c>
      <c r="K977" s="334">
        <v>1.568001461260131</v>
      </c>
      <c r="L977" s="334">
        <v>61.12223824629914</v>
      </c>
      <c r="M977" s="334" t="s">
        <v>30</v>
      </c>
      <c r="N977" s="334" t="s">
        <v>30</v>
      </c>
      <c r="O977" s="334" t="s">
        <v>30</v>
      </c>
      <c r="P977" s="334">
        <v>8.9956601890327337E-5</v>
      </c>
      <c r="Q977" s="334" t="s">
        <v>30</v>
      </c>
      <c r="R977" s="334" t="s">
        <v>30</v>
      </c>
      <c r="S977" s="595">
        <f t="shared" si="216"/>
        <v>61.12223824629914</v>
      </c>
      <c r="T977" s="334">
        <v>-1.0619999999999901</v>
      </c>
      <c r="U977">
        <f t="shared" si="217"/>
        <v>39</v>
      </c>
      <c r="V977" t="str">
        <f t="shared" si="218"/>
        <v>Rh)</v>
      </c>
    </row>
    <row r="978" spans="1:22" outlineLevel="2">
      <c r="A978">
        <v>41</v>
      </c>
      <c r="B978" t="s">
        <v>2473</v>
      </c>
      <c r="C978" s="334">
        <v>4.012476506219949</v>
      </c>
      <c r="D978" s="334">
        <v>0.72963743670475867</v>
      </c>
      <c r="E978" s="334">
        <v>20.866816273117799</v>
      </c>
      <c r="F978" s="334">
        <v>1.2106419020364581</v>
      </c>
      <c r="G978" s="334">
        <v>43.725411252743825</v>
      </c>
      <c r="H978" s="334">
        <v>47232044.691588223</v>
      </c>
      <c r="I978" s="334">
        <v>1.866256847773236</v>
      </c>
      <c r="J978" s="334">
        <v>5.2405629044786339</v>
      </c>
      <c r="K978" s="334">
        <v>1.81685069393798</v>
      </c>
      <c r="L978" s="334">
        <v>60.848948787506231</v>
      </c>
      <c r="M978" s="334" t="s">
        <v>30</v>
      </c>
      <c r="N978" s="334" t="s">
        <v>30</v>
      </c>
      <c r="O978" s="334" t="s">
        <v>30</v>
      </c>
      <c r="P978" s="334">
        <v>8.4528779596454708E-5</v>
      </c>
      <c r="Q978" s="334" t="s">
        <v>30</v>
      </c>
      <c r="R978" s="334" t="s">
        <v>30</v>
      </c>
      <c r="S978" s="595">
        <f t="shared" si="216"/>
        <v>60.848948787506231</v>
      </c>
      <c r="T978" s="334">
        <v>0.16800000000000001</v>
      </c>
      <c r="U978">
        <f t="shared" si="217"/>
        <v>40</v>
      </c>
      <c r="V978" t="str">
        <f t="shared" si="218"/>
        <v xml:space="preserve">Bo </v>
      </c>
    </row>
    <row r="979" spans="1:22" outlineLevel="2">
      <c r="A979">
        <v>42</v>
      </c>
      <c r="B979" t="s">
        <v>2474</v>
      </c>
      <c r="C979" s="334">
        <v>3.8671036506902401</v>
      </c>
      <c r="D979" s="334">
        <v>0.6871956318506367</v>
      </c>
      <c r="E979" s="334">
        <v>18.61765532179745</v>
      </c>
      <c r="F979" s="334">
        <v>1.1363547627247981</v>
      </c>
      <c r="G979" s="334">
        <v>38.608764992737946</v>
      </c>
      <c r="H979" s="334">
        <v>65261957.996647023</v>
      </c>
      <c r="I979" s="334">
        <v>2.0334291339976538</v>
      </c>
      <c r="J979" s="334">
        <v>5.7295162194096676</v>
      </c>
      <c r="K979" s="334">
        <v>1.8495727842533081</v>
      </c>
      <c r="L979" s="334">
        <v>57.515942898787877</v>
      </c>
      <c r="M979" s="334" t="s">
        <v>30</v>
      </c>
      <c r="N979" s="334" t="s">
        <v>30</v>
      </c>
      <c r="O979" s="334" t="s">
        <v>30</v>
      </c>
      <c r="P979" s="334">
        <v>1.0302218843148871E-4</v>
      </c>
      <c r="Q979" s="334" t="s">
        <v>30</v>
      </c>
      <c r="R979" s="334" t="s">
        <v>30</v>
      </c>
      <c r="S979" s="595">
        <f t="shared" si="216"/>
        <v>57.515942898787877</v>
      </c>
      <c r="T979" s="334">
        <v>-0.81599999999999995</v>
      </c>
      <c r="U979">
        <f t="shared" si="217"/>
        <v>41</v>
      </c>
      <c r="V979" t="str">
        <f t="shared" si="218"/>
        <v>We)</v>
      </c>
    </row>
    <row r="980" spans="1:22" outlineLevel="2">
      <c r="A980">
        <v>43</v>
      </c>
      <c r="B980" t="s">
        <v>2475</v>
      </c>
      <c r="C980" s="334">
        <v>3.458460220222646</v>
      </c>
      <c r="D980" s="334">
        <v>0.73422881200913259</v>
      </c>
      <c r="E980" s="334">
        <v>17.976879736451629</v>
      </c>
      <c r="F980" s="334">
        <v>1.0681173364275121</v>
      </c>
      <c r="G980" s="334">
        <v>40.534791295003039</v>
      </c>
      <c r="H980" s="334">
        <v>60795864.569224931</v>
      </c>
      <c r="I980" s="334">
        <v>1.806272134464765</v>
      </c>
      <c r="J980" s="334">
        <v>4.9668331111384569</v>
      </c>
      <c r="K980" s="334">
        <v>1.6491478866141449</v>
      </c>
      <c r="L980" s="334">
        <v>58.25822227818923</v>
      </c>
      <c r="M980" s="334" t="s">
        <v>30</v>
      </c>
      <c r="N980" s="334" t="s">
        <v>30</v>
      </c>
      <c r="O980" s="334" t="s">
        <v>30</v>
      </c>
      <c r="P980" s="334">
        <v>8.1589136179395256E-5</v>
      </c>
      <c r="Q980" s="334" t="s">
        <v>30</v>
      </c>
      <c r="R980" s="334" t="s">
        <v>30</v>
      </c>
      <c r="S980" s="595">
        <f t="shared" si="216"/>
        <v>58.25822227818923</v>
      </c>
      <c r="T980" s="334">
        <v>1.6080000000000001</v>
      </c>
      <c r="U980">
        <f t="shared" si="217"/>
        <v>42</v>
      </c>
      <c r="V980" t="str">
        <f t="shared" si="218"/>
        <v>In7</v>
      </c>
    </row>
    <row r="981" spans="1:22" outlineLevel="2">
      <c r="A981">
        <v>44</v>
      </c>
      <c r="B981" t="s">
        <v>2476</v>
      </c>
      <c r="C981" s="334">
        <v>3.5932308465392642</v>
      </c>
      <c r="D981" s="334">
        <v>0.73508057949469863</v>
      </c>
      <c r="E981" s="334">
        <v>19.20298613150138</v>
      </c>
      <c r="F981" s="334">
        <v>1.1926624551240459</v>
      </c>
      <c r="G981" s="334">
        <v>39.279982896747548</v>
      </c>
      <c r="H981" s="334">
        <v>49336485.771190807</v>
      </c>
      <c r="I981" s="334">
        <v>1.7950641291818821</v>
      </c>
      <c r="J981" s="334">
        <v>5.3683190721235601</v>
      </c>
      <c r="K981" s="334">
        <v>1.8896599528042399</v>
      </c>
      <c r="L981" s="334">
        <v>58.291887073098323</v>
      </c>
      <c r="M981" s="334" t="s">
        <v>30</v>
      </c>
      <c r="N981" s="334" t="s">
        <v>30</v>
      </c>
      <c r="O981" s="334" t="s">
        <v>30</v>
      </c>
      <c r="P981" s="334">
        <v>9.1198260358288575E-5</v>
      </c>
      <c r="Q981" s="334" t="s">
        <v>30</v>
      </c>
      <c r="R981" s="334" t="s">
        <v>30</v>
      </c>
      <c r="S981" s="595">
        <f t="shared" si="216"/>
        <v>58.291887073098323</v>
      </c>
      <c r="T981" s="334">
        <v>1.167</v>
      </c>
      <c r="U981">
        <f t="shared" si="217"/>
        <v>43</v>
      </c>
      <c r="V981" t="str">
        <f t="shared" si="218"/>
        <v>Mo7</v>
      </c>
    </row>
    <row r="982" spans="1:22" outlineLevel="2">
      <c r="A982">
        <v>45</v>
      </c>
      <c r="B982" t="s">
        <v>2477</v>
      </c>
      <c r="C982" s="334">
        <v>3.9396109195077922</v>
      </c>
      <c r="D982" s="334">
        <v>0.70530712933649076</v>
      </c>
      <c r="E982" s="334">
        <v>18.509485032325561</v>
      </c>
      <c r="F982" s="334">
        <v>1.0704289730666741</v>
      </c>
      <c r="G982" s="334">
        <v>40.608192759390398</v>
      </c>
      <c r="H982" s="334">
        <v>63575711.665136009</v>
      </c>
      <c r="I982" s="334">
        <v>1.9115554563171491</v>
      </c>
      <c r="J982" s="334">
        <v>5.5401690927444251</v>
      </c>
      <c r="K982" s="334">
        <v>2.0156424237870061</v>
      </c>
      <c r="L982" s="334">
        <v>59.680172968863687</v>
      </c>
      <c r="M982" s="334" t="s">
        <v>30</v>
      </c>
      <c r="N982" s="334" t="s">
        <v>30</v>
      </c>
      <c r="O982" s="334" t="s">
        <v>30</v>
      </c>
      <c r="P982" s="334">
        <v>9.6870558853430654E-5</v>
      </c>
      <c r="Q982" s="334" t="s">
        <v>30</v>
      </c>
      <c r="R982" s="334" t="s">
        <v>30</v>
      </c>
      <c r="S982" s="595">
        <f t="shared" si="216"/>
        <v>59.680172968863687</v>
      </c>
      <c r="T982" s="334">
        <v>0.86099999999999999</v>
      </c>
      <c r="U982">
        <f t="shared" si="217"/>
        <v>44</v>
      </c>
      <c r="V982" t="str">
        <f t="shared" si="218"/>
        <v>Bi1</v>
      </c>
    </row>
    <row r="983" spans="1:22" outlineLevel="2">
      <c r="A983">
        <v>46</v>
      </c>
      <c r="B983" t="s">
        <v>2478</v>
      </c>
      <c r="C983" s="334">
        <v>3.9749162876969768</v>
      </c>
      <c r="D983" s="334">
        <v>0.68807613235900944</v>
      </c>
      <c r="E983" s="334">
        <v>18.960231228575068</v>
      </c>
      <c r="F983" s="334">
        <v>1.130615130295479</v>
      </c>
      <c r="G983" s="334">
        <v>43.189779123351002</v>
      </c>
      <c r="H983" s="334">
        <v>63949623.447577767</v>
      </c>
      <c r="I983" s="334">
        <v>2.043396653636576</v>
      </c>
      <c r="J983" s="334">
        <v>5.4175548077152413</v>
      </c>
      <c r="K983" s="334">
        <v>1.667462818470403</v>
      </c>
      <c r="L983" s="334">
        <v>59.385213325259087</v>
      </c>
      <c r="M983" s="334" t="s">
        <v>30</v>
      </c>
      <c r="N983" s="334" t="s">
        <v>30</v>
      </c>
      <c r="O983" s="334" t="s">
        <v>30</v>
      </c>
      <c r="P983" s="334">
        <v>9.3352303365711075E-5</v>
      </c>
      <c r="Q983" s="334" t="s">
        <v>30</v>
      </c>
      <c r="R983" s="334" t="s">
        <v>30</v>
      </c>
      <c r="S983" s="595">
        <f t="shared" si="216"/>
        <v>59.385213325259087</v>
      </c>
      <c r="T983" s="334">
        <v>0.218999999999999</v>
      </c>
      <c r="U983">
        <f t="shared" si="217"/>
        <v>45</v>
      </c>
      <c r="V983" t="str">
        <f t="shared" si="218"/>
        <v>Cl7</v>
      </c>
    </row>
    <row r="984" spans="1:22" outlineLevel="2">
      <c r="A984">
        <v>47</v>
      </c>
      <c r="B984" t="s">
        <v>2479</v>
      </c>
      <c r="C984" s="334">
        <v>4.0573816122743596</v>
      </c>
      <c r="D984" s="334">
        <v>0.69827716069997603</v>
      </c>
      <c r="E984" s="334">
        <v>18.92761018477615</v>
      </c>
      <c r="F984" s="334">
        <v>1.17605222729006</v>
      </c>
      <c r="G984" s="334">
        <v>37.387723319373308</v>
      </c>
      <c r="H984" s="334">
        <v>64699662.731947944</v>
      </c>
      <c r="I984" s="334">
        <v>2.29948298706694</v>
      </c>
      <c r="J984" s="334">
        <v>5.7304953888466299</v>
      </c>
      <c r="K984" s="334">
        <v>1.71006662291648</v>
      </c>
      <c r="L984" s="334">
        <v>60.554694027137508</v>
      </c>
      <c r="M984" s="334" t="s">
        <v>30</v>
      </c>
      <c r="N984" s="334" t="s">
        <v>30</v>
      </c>
      <c r="O984" s="334" t="s">
        <v>30</v>
      </c>
      <c r="P984" s="334">
        <v>1.0222302286399381E-4</v>
      </c>
      <c r="Q984" s="334" t="s">
        <v>30</v>
      </c>
      <c r="R984" s="334" t="s">
        <v>30</v>
      </c>
      <c r="S984" s="595">
        <f t="shared" si="216"/>
        <v>60.554694027137508</v>
      </c>
      <c r="T984" s="334">
        <v>-1.9770000000000001</v>
      </c>
      <c r="U984">
        <f t="shared" si="217"/>
        <v>46</v>
      </c>
      <c r="V984" t="str">
        <f t="shared" si="218"/>
        <v>Ea)</v>
      </c>
    </row>
    <row r="985" spans="1:22" outlineLevel="2">
      <c r="A985">
        <v>48</v>
      </c>
      <c r="B985" t="s">
        <v>2480</v>
      </c>
      <c r="C985" s="334">
        <v>3.6377516580384119</v>
      </c>
      <c r="D985" s="334">
        <v>0.72761193682858838</v>
      </c>
      <c r="E985" s="334">
        <v>19.613767762008241</v>
      </c>
      <c r="F985" s="334">
        <v>1.135435354843745</v>
      </c>
      <c r="G985" s="334">
        <v>42.581261252037137</v>
      </c>
      <c r="H985" s="334">
        <v>49532159.922797538</v>
      </c>
      <c r="I985" s="334">
        <v>2.1018848825159551</v>
      </c>
      <c r="J985" s="334">
        <v>5.3315009536437321</v>
      </c>
      <c r="K985" s="334">
        <v>1.718915158824093</v>
      </c>
      <c r="L985" s="334">
        <v>57.260602509037817</v>
      </c>
      <c r="M985" s="334" t="s">
        <v>30</v>
      </c>
      <c r="N985" s="334" t="s">
        <v>30</v>
      </c>
      <c r="O985" s="334" t="s">
        <v>30</v>
      </c>
      <c r="P985" s="334">
        <v>9.385858236602809E-5</v>
      </c>
      <c r="Q985" s="334" t="s">
        <v>30</v>
      </c>
      <c r="R985" s="334" t="s">
        <v>30</v>
      </c>
      <c r="S985" s="595">
        <f t="shared" si="216"/>
        <v>57.260602509037817</v>
      </c>
      <c r="T985" s="334">
        <v>1.911</v>
      </c>
      <c r="U985">
        <f t="shared" si="217"/>
        <v>47</v>
      </c>
      <c r="V985" t="str">
        <f t="shared" si="218"/>
        <v>Wy1</v>
      </c>
    </row>
    <row r="986" spans="1:22" outlineLevel="2">
      <c r="A986">
        <v>49</v>
      </c>
      <c r="B986" t="s">
        <v>2481</v>
      </c>
      <c r="C986" s="334">
        <v>3.972813256960849</v>
      </c>
      <c r="D986" s="334">
        <v>0.72328919803025771</v>
      </c>
      <c r="E986" s="334">
        <v>18.408372975084809</v>
      </c>
      <c r="F986" s="334">
        <v>1.048404873941343</v>
      </c>
      <c r="G986" s="334">
        <v>40.347341946730879</v>
      </c>
      <c r="H986" s="334">
        <v>64646084.658960164</v>
      </c>
      <c r="I986" s="334">
        <v>1.671208921993536</v>
      </c>
      <c r="J986" s="334">
        <v>5.511776411363825</v>
      </c>
      <c r="K986" s="334">
        <v>1.755077876732507</v>
      </c>
      <c r="L986" s="334">
        <v>60.159606549042863</v>
      </c>
      <c r="M986" s="334" t="s">
        <v>30</v>
      </c>
      <c r="N986" s="334" t="s">
        <v>30</v>
      </c>
      <c r="O986" s="334" t="s">
        <v>30</v>
      </c>
      <c r="P986" s="334">
        <v>9.3267561320117313E-5</v>
      </c>
      <c r="Q986" s="334" t="s">
        <v>30</v>
      </c>
      <c r="R986" s="334" t="s">
        <v>30</v>
      </c>
      <c r="S986" s="595">
        <f t="shared" si="216"/>
        <v>60.159606549042863</v>
      </c>
      <c r="T986" s="334">
        <v>-1.962</v>
      </c>
      <c r="U986">
        <f t="shared" si="217"/>
        <v>48</v>
      </c>
      <c r="V986" t="str">
        <f t="shared" si="218"/>
        <v>Wo5</v>
      </c>
    </row>
    <row r="987" spans="1:22" outlineLevel="2">
      <c r="A987">
        <v>50</v>
      </c>
      <c r="B987" t="s">
        <v>2482</v>
      </c>
      <c r="C987" s="334">
        <v>3.609011996952757</v>
      </c>
      <c r="D987" s="334">
        <v>0.7348722747948051</v>
      </c>
      <c r="E987" s="334">
        <v>18.298709295556669</v>
      </c>
      <c r="F987" s="334">
        <v>1.162841465019101</v>
      </c>
      <c r="G987" s="334">
        <v>39.731641158655648</v>
      </c>
      <c r="H987" s="334">
        <v>62243933.708882503</v>
      </c>
      <c r="I987" s="334">
        <v>1.1301241203772849</v>
      </c>
      <c r="J987" s="334">
        <v>5.3914251122415404</v>
      </c>
      <c r="K987" s="334">
        <v>1.974461999442976</v>
      </c>
      <c r="L987" s="334">
        <v>57.758239920673887</v>
      </c>
      <c r="M987" s="334" t="s">
        <v>30</v>
      </c>
      <c r="N987" s="334" t="s">
        <v>30</v>
      </c>
      <c r="O987" s="334" t="s">
        <v>30</v>
      </c>
      <c r="P987" s="334">
        <v>9.4141253378220768E-5</v>
      </c>
      <c r="Q987" s="334" t="s">
        <v>30</v>
      </c>
      <c r="R987" s="334" t="s">
        <v>30</v>
      </c>
      <c r="S987" s="595">
        <f t="shared" si="216"/>
        <v>57.758239920673887</v>
      </c>
      <c r="T987" s="334">
        <v>0.92100000000000004</v>
      </c>
      <c r="U987">
        <f t="shared" si="217"/>
        <v>49</v>
      </c>
      <c r="V987" t="str">
        <f t="shared" si="218"/>
        <v>Ha6</v>
      </c>
    </row>
    <row r="988" spans="1:22" outlineLevel="2">
      <c r="A988">
        <v>51</v>
      </c>
      <c r="B988" t="s">
        <v>2483</v>
      </c>
      <c r="C988" s="334">
        <v>3.5479866434367509</v>
      </c>
      <c r="D988" s="334">
        <v>0.72892990474629182</v>
      </c>
      <c r="E988" s="334">
        <v>17.657834782704018</v>
      </c>
      <c r="F988" s="334">
        <v>1.056763151594041</v>
      </c>
      <c r="G988" s="334">
        <v>38.599090850972644</v>
      </c>
      <c r="H988" s="334">
        <v>64407523.329596393</v>
      </c>
      <c r="I988" s="334">
        <v>2.344618334439704</v>
      </c>
      <c r="J988" s="334">
        <v>5.2873856768406657</v>
      </c>
      <c r="K988" s="334">
        <v>1.6305897170255741</v>
      </c>
      <c r="L988" s="334">
        <v>56.999136773597712</v>
      </c>
      <c r="M988" s="334" t="s">
        <v>30</v>
      </c>
      <c r="N988" s="334" t="s">
        <v>30</v>
      </c>
      <c r="O988" s="334" t="s">
        <v>30</v>
      </c>
      <c r="P988" s="334">
        <v>9.6937403987722693E-5</v>
      </c>
      <c r="Q988" s="334" t="s">
        <v>30</v>
      </c>
      <c r="R988" s="334" t="s">
        <v>30</v>
      </c>
      <c r="S988" s="595">
        <f t="shared" si="216"/>
        <v>56.999136773597712</v>
      </c>
      <c r="T988" s="334">
        <v>0.88500000000000001</v>
      </c>
      <c r="U988">
        <f t="shared" si="217"/>
        <v>50</v>
      </c>
      <c r="V988" t="str">
        <f t="shared" si="218"/>
        <v>Wa2</v>
      </c>
    </row>
    <row r="989" spans="1:22" outlineLevel="2">
      <c r="A989">
        <v>52</v>
      </c>
      <c r="B989" t="s">
        <v>2484</v>
      </c>
      <c r="C989" s="334">
        <v>3.6142989849260458</v>
      </c>
      <c r="D989" s="334">
        <v>0.70466038750252702</v>
      </c>
      <c r="E989" s="334">
        <v>17.55091343707031</v>
      </c>
      <c r="F989" s="334">
        <v>0.96650176587770653</v>
      </c>
      <c r="G989" s="334">
        <v>45.298738140932933</v>
      </c>
      <c r="H989" s="334">
        <v>74898691.01336883</v>
      </c>
      <c r="I989" s="334">
        <v>1.232182372847999</v>
      </c>
      <c r="J989" s="334">
        <v>5.3527965613813153</v>
      </c>
      <c r="K989" s="334">
        <v>1.988290496147133</v>
      </c>
      <c r="L989" s="334">
        <v>54.911428651877337</v>
      </c>
      <c r="M989" s="334" t="s">
        <v>30</v>
      </c>
      <c r="N989" s="334" t="s">
        <v>30</v>
      </c>
      <c r="O989" s="334" t="s">
        <v>30</v>
      </c>
      <c r="P989" s="334">
        <v>9.9966737657764581E-5</v>
      </c>
      <c r="Q989" s="334" t="s">
        <v>30</v>
      </c>
      <c r="R989" s="334" t="s">
        <v>30</v>
      </c>
      <c r="S989" s="595">
        <f t="shared" si="216"/>
        <v>54.911428651877337</v>
      </c>
      <c r="T989" s="334">
        <v>2.7389999999999999</v>
      </c>
      <c r="U989">
        <f t="shared" si="217"/>
        <v>51</v>
      </c>
      <c r="V989" t="str">
        <f t="shared" si="218"/>
        <v>Ko9</v>
      </c>
    </row>
    <row r="990" spans="1:22" outlineLevel="2">
      <c r="A990">
        <v>53</v>
      </c>
      <c r="B990" t="s">
        <v>2485</v>
      </c>
      <c r="C990" s="334">
        <v>3.743416884803386</v>
      </c>
      <c r="D990" s="334">
        <v>0.71126466229072505</v>
      </c>
      <c r="E990" s="334">
        <v>19.087575712794319</v>
      </c>
      <c r="F990" s="334">
        <v>1.0844598430691079</v>
      </c>
      <c r="G990" s="334">
        <v>46.227286870136069</v>
      </c>
      <c r="H990" s="334">
        <v>61178113.743180677</v>
      </c>
      <c r="I990" s="334">
        <v>2.0631269906419711</v>
      </c>
      <c r="J990" s="334">
        <v>5.597155766215999</v>
      </c>
      <c r="K990" s="334">
        <v>1.755068802094474</v>
      </c>
      <c r="L990" s="334">
        <v>58.217261805269104</v>
      </c>
      <c r="M990" s="334" t="s">
        <v>30</v>
      </c>
      <c r="N990" s="334" t="s">
        <v>30</v>
      </c>
      <c r="O990" s="334" t="s">
        <v>30</v>
      </c>
      <c r="P990" s="334">
        <v>9.8497108477088615E-5</v>
      </c>
      <c r="Q990" s="334" t="s">
        <v>30</v>
      </c>
      <c r="R990" s="334" t="s">
        <v>30</v>
      </c>
      <c r="S990" s="595">
        <f t="shared" si="216"/>
        <v>58.217261805269104</v>
      </c>
      <c r="T990" s="334">
        <v>-0.81599999999999995</v>
      </c>
      <c r="U990">
        <f t="shared" si="217"/>
        <v>52</v>
      </c>
      <c r="V990" t="str">
        <f t="shared" si="218"/>
        <v>Gr6</v>
      </c>
    </row>
    <row r="991" spans="1:22" outlineLevel="2">
      <c r="A991">
        <v>54</v>
      </c>
      <c r="B991" t="s">
        <v>2486</v>
      </c>
      <c r="C991" s="334">
        <v>3.653945560176854</v>
      </c>
      <c r="D991" s="334">
        <v>0.73449410805851878</v>
      </c>
      <c r="E991" s="334">
        <v>17.88056952985</v>
      </c>
      <c r="F991" s="334">
        <v>1.0061897071665959</v>
      </c>
      <c r="G991" s="334">
        <v>40.890758260446695</v>
      </c>
      <c r="H991" s="334">
        <v>59155817.847647414</v>
      </c>
      <c r="I991" s="334">
        <v>1.932666527635136</v>
      </c>
      <c r="J991" s="334">
        <v>5.4412552921502986</v>
      </c>
      <c r="K991" s="334">
        <v>1.9652967092945841</v>
      </c>
      <c r="L991" s="334">
        <v>61.006902243541788</v>
      </c>
      <c r="M991" s="334" t="s">
        <v>30</v>
      </c>
      <c r="N991" s="334" t="s">
        <v>30</v>
      </c>
      <c r="O991" s="334" t="s">
        <v>30</v>
      </c>
      <c r="P991" s="334">
        <v>8.7608519953119126E-5</v>
      </c>
      <c r="Q991" s="334" t="s">
        <v>30</v>
      </c>
      <c r="R991" s="334" t="s">
        <v>30</v>
      </c>
      <c r="S991" s="595">
        <f t="shared" si="216"/>
        <v>61.006902243541788</v>
      </c>
      <c r="T991" s="334">
        <v>0.18</v>
      </c>
      <c r="U991">
        <f t="shared" si="217"/>
        <v>53</v>
      </c>
      <c r="V991" t="str">
        <f t="shared" si="218"/>
        <v>Tu6</v>
      </c>
    </row>
    <row r="992" spans="1:22" outlineLevel="2">
      <c r="A992">
        <v>55</v>
      </c>
      <c r="B992" t="s">
        <v>2487</v>
      </c>
      <c r="C992" s="334">
        <v>3.7040050897715031</v>
      </c>
      <c r="D992" s="334">
        <v>0.73517766946921059</v>
      </c>
      <c r="E992" s="334">
        <v>18.828189946403249</v>
      </c>
      <c r="F992" s="334">
        <v>1.149027853150721</v>
      </c>
      <c r="G992" s="334">
        <v>43.121977194904431</v>
      </c>
      <c r="H992" s="334">
        <v>58305335.206301421</v>
      </c>
      <c r="I992" s="334">
        <v>1.8540433742707649</v>
      </c>
      <c r="J992" s="334">
        <v>5.7165838805145768</v>
      </c>
      <c r="K992" s="334">
        <v>1.9315343324632579</v>
      </c>
      <c r="L992" s="334">
        <v>57.969202850981397</v>
      </c>
      <c r="M992" s="334" t="s">
        <v>30</v>
      </c>
      <c r="N992" s="334" t="s">
        <v>30</v>
      </c>
      <c r="O992" s="334" t="s">
        <v>30</v>
      </c>
      <c r="P992" s="334">
        <v>1.0003654906213161E-4</v>
      </c>
      <c r="Q992" s="334" t="s">
        <v>30</v>
      </c>
      <c r="R992" s="334" t="s">
        <v>30</v>
      </c>
      <c r="S992" s="595">
        <f t="shared" si="216"/>
        <v>57.969202850981397</v>
      </c>
      <c r="T992" s="334">
        <v>-0.192</v>
      </c>
      <c r="U992">
        <f t="shared" si="217"/>
        <v>54</v>
      </c>
      <c r="V992" t="str">
        <f t="shared" si="218"/>
        <v>Ku5</v>
      </c>
    </row>
    <row r="993" spans="1:22" outlineLevel="2">
      <c r="A993">
        <v>56</v>
      </c>
      <c r="B993" t="s">
        <v>2488</v>
      </c>
      <c r="C993" s="334">
        <v>3.4981473634528442</v>
      </c>
      <c r="D993" s="334">
        <v>0.77441806142136393</v>
      </c>
      <c r="E993" s="334">
        <v>18.451758986357049</v>
      </c>
      <c r="F993" s="334">
        <v>1.1746219796197841</v>
      </c>
      <c r="G993" s="334">
        <v>39.170170985081775</v>
      </c>
      <c r="H993" s="334">
        <v>54193184.576619633</v>
      </c>
      <c r="I993" s="334">
        <v>1.6374400284101001</v>
      </c>
      <c r="J993" s="334">
        <v>4.962945922961131</v>
      </c>
      <c r="K993" s="334">
        <v>1.7695390789318499</v>
      </c>
      <c r="L993" s="334">
        <v>59.957515194246668</v>
      </c>
      <c r="M993" s="334" t="s">
        <v>30</v>
      </c>
      <c r="N993" s="334" t="s">
        <v>30</v>
      </c>
      <c r="O993" s="334" t="s">
        <v>30</v>
      </c>
      <c r="P993" s="334">
        <v>7.4083306236188252E-5</v>
      </c>
      <c r="Q993" s="334" t="s">
        <v>30</v>
      </c>
      <c r="R993" s="334" t="s">
        <v>30</v>
      </c>
      <c r="S993" s="595">
        <f t="shared" si="216"/>
        <v>59.957515194246668</v>
      </c>
      <c r="T993" s="334">
        <v>1.329</v>
      </c>
      <c r="U993">
        <f t="shared" si="217"/>
        <v>55</v>
      </c>
      <c r="V993" t="str">
        <f t="shared" si="218"/>
        <v>Ce5</v>
      </c>
    </row>
    <row r="994" spans="1:22" outlineLevel="2">
      <c r="A994">
        <v>57</v>
      </c>
      <c r="B994" t="s">
        <v>2489</v>
      </c>
      <c r="C994" s="334">
        <v>3.6864699402819658</v>
      </c>
      <c r="D994" s="334">
        <v>0.68906914423998</v>
      </c>
      <c r="E994" s="334">
        <v>18.029747439102</v>
      </c>
      <c r="F994" s="334">
        <v>0.98717156972820186</v>
      </c>
      <c r="G994" s="334">
        <v>40.72544290313165</v>
      </c>
      <c r="H994" s="334">
        <v>67142379.80990234</v>
      </c>
      <c r="I994" s="334">
        <v>1.752408475488566</v>
      </c>
      <c r="J994" s="334">
        <v>5.1295733204592633</v>
      </c>
      <c r="K994" s="334">
        <v>1.7436334997519281</v>
      </c>
      <c r="L994" s="334">
        <v>59.45561317620583</v>
      </c>
      <c r="M994" s="334" t="s">
        <v>30</v>
      </c>
      <c r="N994" s="334" t="s">
        <v>30</v>
      </c>
      <c r="O994" s="334" t="s">
        <v>30</v>
      </c>
      <c r="P994" s="334">
        <v>8.7459050585724863E-5</v>
      </c>
      <c r="Q994" s="334" t="s">
        <v>30</v>
      </c>
      <c r="R994" s="334" t="s">
        <v>30</v>
      </c>
      <c r="S994" s="595">
        <f t="shared" si="216"/>
        <v>59.45561317620583</v>
      </c>
      <c r="T994" s="334">
        <v>-1.224</v>
      </c>
      <c r="U994">
        <f t="shared" si="217"/>
        <v>56</v>
      </c>
      <c r="V994" t="str">
        <f t="shared" si="218"/>
        <v>Te0</v>
      </c>
    </row>
    <row r="995" spans="1:22" outlineLevel="2">
      <c r="A995">
        <v>58</v>
      </c>
      <c r="B995" t="s">
        <v>2490</v>
      </c>
      <c r="C995" s="334">
        <v>3.5839377591908792</v>
      </c>
      <c r="D995" s="334">
        <v>0.7106730693794332</v>
      </c>
      <c r="E995" s="334">
        <v>18.624111939094039</v>
      </c>
      <c r="F995" s="334">
        <v>1.062498832373227</v>
      </c>
      <c r="G995" s="334">
        <v>41.758142465699187</v>
      </c>
      <c r="H995" s="334">
        <v>56805244.676178843</v>
      </c>
      <c r="I995" s="334">
        <v>1.624956510270847</v>
      </c>
      <c r="J995" s="334">
        <v>5.1482013669971494</v>
      </c>
      <c r="K995" s="334">
        <v>1.6878756521893721</v>
      </c>
      <c r="L995" s="334">
        <v>62.697724602773498</v>
      </c>
      <c r="M995" s="334" t="s">
        <v>30</v>
      </c>
      <c r="N995" s="334" t="s">
        <v>30</v>
      </c>
      <c r="O995" s="334" t="s">
        <v>30</v>
      </c>
      <c r="P995" s="334">
        <v>7.9631778369821421E-5</v>
      </c>
      <c r="Q995" s="334" t="s">
        <v>30</v>
      </c>
      <c r="R995" s="334" t="s">
        <v>30</v>
      </c>
      <c r="S995" s="595">
        <f t="shared" si="216"/>
        <v>62.697724602773498</v>
      </c>
      <c r="T995" s="334">
        <v>-0.36899999999999999</v>
      </c>
      <c r="U995">
        <f t="shared" si="217"/>
        <v>57</v>
      </c>
      <c r="V995" t="str">
        <f t="shared" si="218"/>
        <v>Gl)</v>
      </c>
    </row>
    <row r="996" spans="1:22" outlineLevel="2">
      <c r="A996">
        <v>59</v>
      </c>
      <c r="B996" t="s">
        <v>2491</v>
      </c>
      <c r="C996" s="334">
        <v>3.89948176626622</v>
      </c>
      <c r="D996" s="334">
        <v>0.74774067951421841</v>
      </c>
      <c r="E996" s="334">
        <v>18.572215759131591</v>
      </c>
      <c r="F996" s="334">
        <v>1.080411059580197</v>
      </c>
      <c r="G996" s="334">
        <v>42.649904172572327</v>
      </c>
      <c r="H996" s="334">
        <v>61810881.535547301</v>
      </c>
      <c r="I996" s="334">
        <v>2.306430954981705</v>
      </c>
      <c r="J996" s="334">
        <v>5.6113482463640416</v>
      </c>
      <c r="K996" s="334">
        <v>1.747475363942977</v>
      </c>
      <c r="L996" s="334">
        <v>58.756061446816709</v>
      </c>
      <c r="M996" s="334" t="s">
        <v>30</v>
      </c>
      <c r="N996" s="334" t="s">
        <v>30</v>
      </c>
      <c r="O996" s="334" t="s">
        <v>30</v>
      </c>
      <c r="P996" s="334">
        <v>9.975639635076178E-5</v>
      </c>
      <c r="Q996" s="334" t="s">
        <v>30</v>
      </c>
      <c r="R996" s="334" t="s">
        <v>30</v>
      </c>
      <c r="S996" s="595">
        <f t="shared" si="216"/>
        <v>58.756061446816709</v>
      </c>
      <c r="T996" s="334">
        <v>-0.16200000000000001</v>
      </c>
      <c r="U996">
        <f t="shared" si="217"/>
        <v>58</v>
      </c>
      <c r="V996" t="str">
        <f t="shared" si="218"/>
        <v>Ne9</v>
      </c>
    </row>
    <row r="997" spans="1:22" outlineLevel="2">
      <c r="A997">
        <v>60</v>
      </c>
      <c r="B997" t="s">
        <v>2492</v>
      </c>
      <c r="C997" s="334">
        <v>3.919018491671864</v>
      </c>
      <c r="D997" s="334">
        <v>0.75139808392882979</v>
      </c>
      <c r="E997" s="334">
        <v>19.432577127469941</v>
      </c>
      <c r="F997" s="334">
        <v>0.96632565997479714</v>
      </c>
      <c r="G997" s="334">
        <v>41.821618326311572</v>
      </c>
      <c r="H997" s="334">
        <v>58511559.684611157</v>
      </c>
      <c r="I997" s="334">
        <v>1.715145250238937</v>
      </c>
      <c r="J997" s="334">
        <v>5.5376490069859949</v>
      </c>
      <c r="K997" s="334">
        <v>2.069560749106186</v>
      </c>
      <c r="L997" s="334">
        <v>59.455928567878807</v>
      </c>
      <c r="M997" s="334" t="s">
        <v>30</v>
      </c>
      <c r="N997" s="334" t="s">
        <v>30</v>
      </c>
      <c r="O997" s="334" t="s">
        <v>30</v>
      </c>
      <c r="P997" s="334">
        <v>9.1678314913671446E-5</v>
      </c>
      <c r="Q997" s="334" t="s">
        <v>30</v>
      </c>
      <c r="R997" s="334" t="s">
        <v>30</v>
      </c>
      <c r="S997" s="595">
        <f t="shared" si="216"/>
        <v>59.455928567878807</v>
      </c>
      <c r="T997" s="334">
        <v>0.65400000000000003</v>
      </c>
      <c r="U997">
        <f t="shared" si="217"/>
        <v>59</v>
      </c>
      <c r="V997" t="str">
        <f t="shared" si="218"/>
        <v>GR)</v>
      </c>
    </row>
    <row r="998" spans="1:22" outlineLevel="2">
      <c r="A998">
        <v>61</v>
      </c>
      <c r="B998" t="s">
        <v>2493</v>
      </c>
      <c r="C998" s="334">
        <v>3.804195536802971</v>
      </c>
      <c r="D998" s="334">
        <v>0.73267798533876427</v>
      </c>
      <c r="E998" s="334">
        <v>18.206648868789621</v>
      </c>
      <c r="F998" s="334">
        <v>1.077047655703077</v>
      </c>
      <c r="G998" s="334">
        <v>42.395506154884536</v>
      </c>
      <c r="H998" s="334">
        <v>69086155.280785128</v>
      </c>
      <c r="I998" s="334">
        <v>2.2218889552791108</v>
      </c>
      <c r="J998" s="334">
        <v>5.3387006885198716</v>
      </c>
      <c r="K998" s="334">
        <v>1.76738020048154</v>
      </c>
      <c r="L998" s="334">
        <v>56.282388888613127</v>
      </c>
      <c r="M998" s="334" t="s">
        <v>30</v>
      </c>
      <c r="N998" s="334" t="s">
        <v>30</v>
      </c>
      <c r="O998" s="334" t="s">
        <v>30</v>
      </c>
      <c r="P998" s="334">
        <v>9.7555992572806238E-5</v>
      </c>
      <c r="Q998" s="334" t="s">
        <v>30</v>
      </c>
      <c r="R998" s="334" t="s">
        <v>30</v>
      </c>
      <c r="S998" s="595">
        <f t="shared" si="216"/>
        <v>56.282388888613127</v>
      </c>
      <c r="T998" s="334">
        <v>-0.51300000000000001</v>
      </c>
      <c r="U998">
        <f t="shared" si="217"/>
        <v>60</v>
      </c>
      <c r="V998" t="str">
        <f t="shared" si="218"/>
        <v>Me0</v>
      </c>
    </row>
    <row r="999" spans="1:22" outlineLevel="2">
      <c r="A999">
        <v>62</v>
      </c>
      <c r="B999" t="s">
        <v>2494</v>
      </c>
      <c r="C999" s="334">
        <v>3.8045654401624969</v>
      </c>
      <c r="D999" s="334">
        <v>0.74488834427579131</v>
      </c>
      <c r="E999" s="334">
        <v>18.33308098987985</v>
      </c>
      <c r="F999" s="334">
        <v>1.000301869633087</v>
      </c>
      <c r="G999" s="334">
        <v>41.921431635717383</v>
      </c>
      <c r="H999" s="334">
        <v>65683934.180361673</v>
      </c>
      <c r="I999" s="334">
        <v>2.000466092626656</v>
      </c>
      <c r="J999" s="334">
        <v>5.501577492270151</v>
      </c>
      <c r="K999" s="334">
        <v>1.906955918731857</v>
      </c>
      <c r="L999" s="334">
        <v>59.653305194465041</v>
      </c>
      <c r="M999" s="334" t="s">
        <v>30</v>
      </c>
      <c r="N999" s="334" t="s">
        <v>30</v>
      </c>
      <c r="O999" s="334" t="s">
        <v>30</v>
      </c>
      <c r="P999" s="334">
        <v>9.3089580991995578E-5</v>
      </c>
      <c r="Q999" s="334" t="s">
        <v>30</v>
      </c>
      <c r="R999" s="334" t="s">
        <v>30</v>
      </c>
      <c r="S999" s="595">
        <f t="shared" si="216"/>
        <v>59.653305194465041</v>
      </c>
      <c r="T999" s="334">
        <v>-0.78300000000000003</v>
      </c>
      <c r="U999">
        <f t="shared" si="217"/>
        <v>61</v>
      </c>
      <c r="V999" t="str">
        <f t="shared" si="218"/>
        <v>Yi9</v>
      </c>
    </row>
    <row r="1000" spans="1:22" outlineLevel="2">
      <c r="A1000">
        <v>63</v>
      </c>
      <c r="B1000" t="s">
        <v>2495</v>
      </c>
      <c r="C1000" s="334">
        <v>3.7094666285436451</v>
      </c>
      <c r="D1000" s="334">
        <v>0.73593641935336551</v>
      </c>
      <c r="E1000" s="334">
        <v>18.090755508062671</v>
      </c>
      <c r="F1000" s="334">
        <v>1.1190951480608291</v>
      </c>
      <c r="G1000" s="334">
        <v>43.156966541670862</v>
      </c>
      <c r="H1000" s="334">
        <v>65675970.70204328</v>
      </c>
      <c r="I1000" s="334">
        <v>1.780078682845101</v>
      </c>
      <c r="J1000" s="334">
        <v>5.1390038525085586</v>
      </c>
      <c r="K1000" s="334">
        <v>1.8288363426876331</v>
      </c>
      <c r="L1000" s="334">
        <v>57.674587758966823</v>
      </c>
      <c r="M1000" s="334" t="s">
        <v>30</v>
      </c>
      <c r="N1000" s="334" t="s">
        <v>30</v>
      </c>
      <c r="O1000" s="334" t="s">
        <v>30</v>
      </c>
      <c r="P1000" s="334">
        <v>8.8575349419045603E-5</v>
      </c>
      <c r="Q1000" s="334" t="s">
        <v>30</v>
      </c>
      <c r="R1000" s="334" t="s">
        <v>30</v>
      </c>
      <c r="S1000" s="595">
        <f t="shared" si="216"/>
        <v>57.674587758966823</v>
      </c>
      <c r="T1000" s="334">
        <v>-0.59099999999999997</v>
      </c>
      <c r="U1000">
        <f t="shared" si="217"/>
        <v>62</v>
      </c>
      <c r="V1000" t="str">
        <f t="shared" si="218"/>
        <v>St)</v>
      </c>
    </row>
    <row r="1001" spans="1:22" outlineLevel="2">
      <c r="A1001">
        <v>64</v>
      </c>
      <c r="B1001" t="s">
        <v>2496</v>
      </c>
      <c r="C1001" s="334">
        <v>3.7963214128559888</v>
      </c>
      <c r="D1001" s="334">
        <v>0.71782756859869601</v>
      </c>
      <c r="E1001" s="334">
        <v>17.710700486129461</v>
      </c>
      <c r="F1001" s="334">
        <v>1.073678102667069</v>
      </c>
      <c r="G1001" s="334">
        <v>42.681585239457057</v>
      </c>
      <c r="H1001" s="334">
        <v>72852027.136793882</v>
      </c>
      <c r="I1001" s="334">
        <v>1.950971326805697</v>
      </c>
      <c r="J1001" s="334">
        <v>5.1563113929664164</v>
      </c>
      <c r="K1001" s="334">
        <v>1.95706482575256</v>
      </c>
      <c r="L1001" s="334">
        <v>56.365388716624992</v>
      </c>
      <c r="M1001" s="334" t="s">
        <v>30</v>
      </c>
      <c r="N1001" s="334" t="s">
        <v>30</v>
      </c>
      <c r="O1001" s="334" t="s">
        <v>30</v>
      </c>
      <c r="P1001" s="334">
        <v>9.3410299918708631E-5</v>
      </c>
      <c r="Q1001" s="334" t="s">
        <v>30</v>
      </c>
      <c r="R1001" s="334" t="s">
        <v>30</v>
      </c>
      <c r="S1001" s="595">
        <f t="shared" si="216"/>
        <v>56.365388716624992</v>
      </c>
      <c r="T1001" s="334">
        <v>1.266</v>
      </c>
      <c r="U1001">
        <f t="shared" si="217"/>
        <v>63</v>
      </c>
      <c r="V1001" t="str">
        <f t="shared" si="218"/>
        <v>Ha)</v>
      </c>
    </row>
    <row r="1002" spans="1:22" outlineLevel="2">
      <c r="A1002">
        <v>65</v>
      </c>
      <c r="B1002" t="s">
        <v>2497</v>
      </c>
      <c r="C1002" s="334">
        <v>3.387452284579159</v>
      </c>
      <c r="D1002" s="334">
        <v>0.73355868415543957</v>
      </c>
      <c r="E1002" s="334">
        <v>17.46537701054525</v>
      </c>
      <c r="F1002" s="334">
        <v>1.090350249520784</v>
      </c>
      <c r="G1002" s="334">
        <v>37.96420641925765</v>
      </c>
      <c r="H1002" s="334">
        <v>63226816.032861337</v>
      </c>
      <c r="I1002" s="334">
        <v>1.4543036896845229</v>
      </c>
      <c r="J1002" s="334">
        <v>4.9961498634655586</v>
      </c>
      <c r="K1002" s="334">
        <v>1.6238512585932789</v>
      </c>
      <c r="L1002" s="334">
        <v>60.290304521824062</v>
      </c>
      <c r="M1002" s="334" t="s">
        <v>30</v>
      </c>
      <c r="N1002" s="334" t="s">
        <v>30</v>
      </c>
      <c r="O1002" s="334" t="s">
        <v>30</v>
      </c>
      <c r="P1002" s="334">
        <v>8.0405226614386585E-5</v>
      </c>
      <c r="Q1002" s="334" t="s">
        <v>30</v>
      </c>
      <c r="R1002" s="334" t="s">
        <v>30</v>
      </c>
      <c r="S1002" s="595">
        <f t="shared" ref="S1002:S1065" si="219">$L1002</f>
        <v>60.290304521824062</v>
      </c>
      <c r="T1002" s="334">
        <v>0.75600000000000001</v>
      </c>
      <c r="U1002">
        <f t="shared" si="217"/>
        <v>64</v>
      </c>
      <c r="V1002" t="str">
        <f t="shared" si="218"/>
        <v>Ki7</v>
      </c>
    </row>
    <row r="1003" spans="1:22" outlineLevel="2">
      <c r="A1003">
        <v>66</v>
      </c>
      <c r="B1003" t="s">
        <v>2498</v>
      </c>
      <c r="C1003" s="334">
        <v>3.7838140869475878</v>
      </c>
      <c r="D1003" s="334">
        <v>0.72026841375879014</v>
      </c>
      <c r="E1003" s="334">
        <v>18.081793932466891</v>
      </c>
      <c r="F1003" s="334">
        <v>1.0724739989482519</v>
      </c>
      <c r="G1003" s="334">
        <v>42.874240468923254</v>
      </c>
      <c r="H1003" s="334">
        <v>67504782.770908326</v>
      </c>
      <c r="I1003" s="334">
        <v>2.2000047925708071</v>
      </c>
      <c r="J1003" s="334">
        <v>5.6976578247493768</v>
      </c>
      <c r="K1003" s="334">
        <v>1.6639059583940801</v>
      </c>
      <c r="L1003" s="334">
        <v>56.211486470130417</v>
      </c>
      <c r="M1003" s="334" t="s">
        <v>30</v>
      </c>
      <c r="N1003" s="334" t="s">
        <v>30</v>
      </c>
      <c r="O1003" s="334" t="s">
        <v>30</v>
      </c>
      <c r="P1003" s="334">
        <v>1.0391205091930439E-4</v>
      </c>
      <c r="Q1003" s="334" t="s">
        <v>30</v>
      </c>
      <c r="R1003" s="334" t="s">
        <v>30</v>
      </c>
      <c r="S1003" s="595">
        <f t="shared" si="219"/>
        <v>56.211486470130417</v>
      </c>
      <c r="T1003" s="334">
        <v>2.6999999999999899E-2</v>
      </c>
      <c r="U1003">
        <f t="shared" ref="U1003:U1066" si="220">U1002+1</f>
        <v>65</v>
      </c>
      <c r="V1003" t="str">
        <f t="shared" ref="V1003:V1066" si="221">LEFT($B1003&amp;"  ",2)&amp;RIGHT(" "&amp;$B1003,1)</f>
        <v>Tr2</v>
      </c>
    </row>
    <row r="1004" spans="1:22" outlineLevel="2">
      <c r="A1004">
        <v>67</v>
      </c>
      <c r="B1004" t="s">
        <v>2499</v>
      </c>
      <c r="C1004" s="334">
        <v>3.648787311873849</v>
      </c>
      <c r="D1004" s="334">
        <v>0.75589208008519515</v>
      </c>
      <c r="E1004" s="334">
        <v>18.882360225104371</v>
      </c>
      <c r="F1004" s="334">
        <v>1.2061827368107261</v>
      </c>
      <c r="G1004" s="334">
        <v>42.588334407161994</v>
      </c>
      <c r="H1004" s="334">
        <v>56449754.595201083</v>
      </c>
      <c r="I1004" s="334">
        <v>1.2783908376318709</v>
      </c>
      <c r="J1004" s="334">
        <v>5.0466904660645264</v>
      </c>
      <c r="K1004" s="334">
        <v>1.7877315009823329</v>
      </c>
      <c r="L1004" s="334">
        <v>58.066824721573283</v>
      </c>
      <c r="M1004" s="334" t="s">
        <v>30</v>
      </c>
      <c r="N1004" s="334" t="s">
        <v>30</v>
      </c>
      <c r="O1004" s="334" t="s">
        <v>30</v>
      </c>
      <c r="P1004" s="334">
        <v>8.5164367540745004E-5</v>
      </c>
      <c r="Q1004" s="334" t="s">
        <v>30</v>
      </c>
      <c r="R1004" s="334" t="s">
        <v>30</v>
      </c>
      <c r="S1004" s="595">
        <f t="shared" si="219"/>
        <v>58.066824721573283</v>
      </c>
      <c r="T1004" s="334">
        <v>0.57899999999999996</v>
      </c>
      <c r="U1004">
        <f t="shared" si="220"/>
        <v>66</v>
      </c>
      <c r="V1004" t="str">
        <f t="shared" si="221"/>
        <v>Mu6</v>
      </c>
    </row>
    <row r="1005" spans="1:22" outlineLevel="2">
      <c r="A1005">
        <v>68</v>
      </c>
      <c r="B1005" t="s">
        <v>2500</v>
      </c>
      <c r="C1005" s="334">
        <v>3.671816580964546</v>
      </c>
      <c r="D1005" s="334">
        <v>0.73742442862262014</v>
      </c>
      <c r="E1005" s="334">
        <v>18.375617060904471</v>
      </c>
      <c r="F1005" s="334">
        <v>1.077284159728743</v>
      </c>
      <c r="G1005" s="334">
        <v>40.299223512055853</v>
      </c>
      <c r="H1005" s="334">
        <v>59053869.95239605</v>
      </c>
      <c r="I1005" s="334">
        <v>2.225830148619504</v>
      </c>
      <c r="J1005" s="334">
        <v>5.3452953224990978</v>
      </c>
      <c r="K1005" s="334">
        <v>1.824308625291327</v>
      </c>
      <c r="L1005" s="334">
        <v>60.28691949985474</v>
      </c>
      <c r="M1005" s="334" t="s">
        <v>30</v>
      </c>
      <c r="N1005" s="334" t="s">
        <v>30</v>
      </c>
      <c r="O1005" s="334" t="s">
        <v>30</v>
      </c>
      <c r="P1005" s="334">
        <v>8.8408816152045806E-5</v>
      </c>
      <c r="Q1005" s="334" t="s">
        <v>30</v>
      </c>
      <c r="R1005" s="334" t="s">
        <v>30</v>
      </c>
      <c r="S1005" s="595">
        <f t="shared" si="219"/>
        <v>60.28691949985474</v>
      </c>
      <c r="T1005" s="334">
        <v>-1.101</v>
      </c>
      <c r="U1005">
        <f t="shared" si="220"/>
        <v>67</v>
      </c>
      <c r="V1005" t="str">
        <f t="shared" si="221"/>
        <v>Gr5</v>
      </c>
    </row>
    <row r="1006" spans="1:22" outlineLevel="2">
      <c r="A1006">
        <v>69</v>
      </c>
      <c r="B1006" t="s">
        <v>2501</v>
      </c>
      <c r="C1006" s="334">
        <v>3.76312932513753</v>
      </c>
      <c r="D1006" s="334">
        <v>0.73504812571814782</v>
      </c>
      <c r="E1006" s="334">
        <v>19.347863095779321</v>
      </c>
      <c r="F1006" s="334">
        <v>1.073975488156935</v>
      </c>
      <c r="G1006" s="334">
        <v>42.912853207190366</v>
      </c>
      <c r="H1006" s="334">
        <v>57829443.732445002</v>
      </c>
      <c r="I1006" s="334">
        <v>1.8403907789827121</v>
      </c>
      <c r="J1006" s="334">
        <v>4.8899627254505491</v>
      </c>
      <c r="K1006" s="334">
        <v>1.707813784526754</v>
      </c>
      <c r="L1006" s="334">
        <v>57.866681788018752</v>
      </c>
      <c r="M1006" s="334" t="s">
        <v>30</v>
      </c>
      <c r="N1006" s="334" t="s">
        <v>30</v>
      </c>
      <c r="O1006" s="334" t="s">
        <v>30</v>
      </c>
      <c r="P1006" s="334">
        <v>8.2894058944819237E-5</v>
      </c>
      <c r="Q1006" s="334" t="s">
        <v>30</v>
      </c>
      <c r="R1006" s="334" t="s">
        <v>30</v>
      </c>
      <c r="S1006" s="595">
        <f t="shared" si="219"/>
        <v>57.866681788018752</v>
      </c>
      <c r="T1006" s="334">
        <v>4.4999999999999998E-2</v>
      </c>
      <c r="U1006">
        <f t="shared" si="220"/>
        <v>68</v>
      </c>
      <c r="V1006" t="str">
        <f t="shared" si="221"/>
        <v>GR7</v>
      </c>
    </row>
    <row r="1007" spans="1:22" outlineLevel="2">
      <c r="A1007">
        <v>70</v>
      </c>
      <c r="B1007" t="s">
        <v>2502</v>
      </c>
      <c r="C1007" s="334">
        <v>3.9111292618946112</v>
      </c>
      <c r="D1007" s="334">
        <v>0.72102769911919151</v>
      </c>
      <c r="E1007" s="334">
        <v>18.366274859415562</v>
      </c>
      <c r="F1007" s="334">
        <v>1.1338088822557799</v>
      </c>
      <c r="G1007" s="334">
        <v>41.784114182198756</v>
      </c>
      <c r="H1007" s="334">
        <v>61473135.676155053</v>
      </c>
      <c r="I1007" s="334">
        <v>1.684167784716359</v>
      </c>
      <c r="J1007" s="334">
        <v>5.4244851822130773</v>
      </c>
      <c r="K1007" s="334">
        <v>1.735612379173157</v>
      </c>
      <c r="L1007" s="334">
        <v>60.636552668305498</v>
      </c>
      <c r="M1007" s="334" t="s">
        <v>30</v>
      </c>
      <c r="N1007" s="334" t="s">
        <v>30</v>
      </c>
      <c r="O1007" s="334" t="s">
        <v>30</v>
      </c>
      <c r="P1007" s="334">
        <v>8.8851986328334173E-5</v>
      </c>
      <c r="Q1007" s="334" t="s">
        <v>30</v>
      </c>
      <c r="R1007" s="334" t="s">
        <v>30</v>
      </c>
      <c r="S1007" s="595">
        <f t="shared" si="219"/>
        <v>60.636552668305498</v>
      </c>
      <c r="T1007" s="334">
        <v>-2.5979999999999999</v>
      </c>
      <c r="U1007">
        <f t="shared" si="220"/>
        <v>69</v>
      </c>
      <c r="V1007" t="str">
        <f t="shared" si="221"/>
        <v>Ke1</v>
      </c>
    </row>
    <row r="1008" spans="1:22" outlineLevel="2">
      <c r="A1008">
        <v>71</v>
      </c>
      <c r="B1008" t="s">
        <v>2503</v>
      </c>
      <c r="C1008" s="334">
        <v>3.9040220889362551</v>
      </c>
      <c r="D1008" s="334">
        <v>0.71181346520613042</v>
      </c>
      <c r="E1008" s="334">
        <v>18.378115746831249</v>
      </c>
      <c r="F1008" s="334">
        <v>1.1143599462710669</v>
      </c>
      <c r="G1008" s="334">
        <v>41.619346220103246</v>
      </c>
      <c r="H1008" s="334">
        <v>65586942.274027564</v>
      </c>
      <c r="I1008" s="334">
        <v>1.7984400752098391</v>
      </c>
      <c r="J1008" s="334">
        <v>5.1258144015920983</v>
      </c>
      <c r="K1008" s="334">
        <v>1.9042923001255581</v>
      </c>
      <c r="L1008" s="334">
        <v>57.477650808836323</v>
      </c>
      <c r="M1008" s="334" t="s">
        <v>30</v>
      </c>
      <c r="N1008" s="334" t="s">
        <v>30</v>
      </c>
      <c r="O1008" s="334" t="s">
        <v>30</v>
      </c>
      <c r="P1008" s="334">
        <v>9.0112488089829723E-5</v>
      </c>
      <c r="Q1008" s="334" t="s">
        <v>30</v>
      </c>
      <c r="R1008" s="334" t="s">
        <v>30</v>
      </c>
      <c r="S1008" s="595">
        <f t="shared" si="219"/>
        <v>57.477650808836323</v>
      </c>
      <c r="T1008" s="334">
        <v>-2.109</v>
      </c>
      <c r="U1008">
        <f t="shared" si="220"/>
        <v>70</v>
      </c>
      <c r="V1008" t="str">
        <f t="shared" si="221"/>
        <v>Ha6</v>
      </c>
    </row>
    <row r="1009" spans="1:22" outlineLevel="2">
      <c r="A1009">
        <v>72</v>
      </c>
      <c r="B1009" t="s">
        <v>2504</v>
      </c>
      <c r="C1009" s="334">
        <v>3.5567939973907161</v>
      </c>
      <c r="D1009" s="334">
        <v>0.761090163070404</v>
      </c>
      <c r="E1009" s="334">
        <v>18.93117095509551</v>
      </c>
      <c r="F1009" s="334">
        <v>1.020165705106681</v>
      </c>
      <c r="G1009" s="334">
        <v>40.622743195314307</v>
      </c>
      <c r="H1009" s="334">
        <v>53691468.091630973</v>
      </c>
      <c r="I1009" s="334">
        <v>1.9732629715173211</v>
      </c>
      <c r="J1009" s="334">
        <v>5.5355354991117611</v>
      </c>
      <c r="K1009" s="334">
        <v>1.515195307863427</v>
      </c>
      <c r="L1009" s="334">
        <v>57.657314552000649</v>
      </c>
      <c r="M1009" s="334" t="s">
        <v>30</v>
      </c>
      <c r="N1009" s="334" t="s">
        <v>30</v>
      </c>
      <c r="O1009" s="334" t="s">
        <v>30</v>
      </c>
      <c r="P1009" s="334">
        <v>1.031631490792311E-4</v>
      </c>
      <c r="Q1009" s="334" t="s">
        <v>30</v>
      </c>
      <c r="R1009" s="334" t="s">
        <v>30</v>
      </c>
      <c r="S1009" s="595">
        <f t="shared" si="219"/>
        <v>57.657314552000649</v>
      </c>
      <c r="T1009" s="334">
        <v>-9.2999999999999999E-2</v>
      </c>
      <c r="U1009">
        <f t="shared" si="220"/>
        <v>71</v>
      </c>
      <c r="V1009" t="str">
        <f t="shared" si="221"/>
        <v>Mu7</v>
      </c>
    </row>
    <row r="1010" spans="1:22" outlineLevel="2">
      <c r="A1010">
        <v>73</v>
      </c>
      <c r="B1010" t="s">
        <v>2505</v>
      </c>
      <c r="C1010" s="334">
        <v>3.543456108891629</v>
      </c>
      <c r="D1010" s="334">
        <v>0.73028979664921156</v>
      </c>
      <c r="E1010" s="334">
        <v>18.824465165483151</v>
      </c>
      <c r="F1010" s="334">
        <v>1.013691795946442</v>
      </c>
      <c r="G1010" s="334">
        <v>38.721913920641299</v>
      </c>
      <c r="H1010" s="334">
        <v>51686264.622941867</v>
      </c>
      <c r="I1010" s="334">
        <v>2.0599344491979621</v>
      </c>
      <c r="J1010" s="334">
        <v>5.1993316273305323</v>
      </c>
      <c r="K1010" s="334">
        <v>2.037170787821287</v>
      </c>
      <c r="L1010" s="334">
        <v>58.508879883119533</v>
      </c>
      <c r="M1010" s="334" t="s">
        <v>30</v>
      </c>
      <c r="N1010" s="334" t="s">
        <v>30</v>
      </c>
      <c r="O1010" s="334" t="s">
        <v>30</v>
      </c>
      <c r="P1010" s="334">
        <v>8.4437455178100552E-5</v>
      </c>
      <c r="Q1010" s="334" t="s">
        <v>30</v>
      </c>
      <c r="R1010" s="334" t="s">
        <v>30</v>
      </c>
      <c r="S1010" s="595">
        <f t="shared" si="219"/>
        <v>58.508879883119533</v>
      </c>
      <c r="T1010" s="334">
        <v>4.2059999999999897</v>
      </c>
      <c r="U1010">
        <f t="shared" si="220"/>
        <v>72</v>
      </c>
      <c r="V1010" t="str">
        <f t="shared" si="221"/>
        <v>Mo2</v>
      </c>
    </row>
    <row r="1011" spans="1:22" outlineLevel="2">
      <c r="A1011">
        <v>74</v>
      </c>
      <c r="B1011" t="s">
        <v>2506</v>
      </c>
      <c r="C1011" s="334">
        <v>3.7724213709884502</v>
      </c>
      <c r="D1011" s="334">
        <v>0.72979178045500781</v>
      </c>
      <c r="E1011" s="334">
        <v>18.327112531747879</v>
      </c>
      <c r="F1011" s="334">
        <v>1.1072803179181001</v>
      </c>
      <c r="G1011" s="334">
        <v>42.917889134650004</v>
      </c>
      <c r="H1011" s="334">
        <v>64931954.885019131</v>
      </c>
      <c r="I1011" s="334">
        <v>1.919014147879597</v>
      </c>
      <c r="J1011" s="334">
        <v>5.4978678221051256</v>
      </c>
      <c r="K1011" s="334">
        <v>1.866941952519894</v>
      </c>
      <c r="L1011" s="334">
        <v>58.84977320572672</v>
      </c>
      <c r="M1011" s="334" t="s">
        <v>30</v>
      </c>
      <c r="N1011" s="334" t="s">
        <v>30</v>
      </c>
      <c r="O1011" s="334" t="s">
        <v>30</v>
      </c>
      <c r="P1011" s="334">
        <v>9.5070166550795707E-5</v>
      </c>
      <c r="Q1011" s="334" t="s">
        <v>30</v>
      </c>
      <c r="R1011" s="334" t="s">
        <v>30</v>
      </c>
      <c r="S1011" s="595">
        <f t="shared" si="219"/>
        <v>58.84977320572672</v>
      </c>
      <c r="T1011" s="334">
        <v>-0.70199999999999996</v>
      </c>
      <c r="U1011">
        <f t="shared" si="220"/>
        <v>73</v>
      </c>
      <c r="V1011" t="str">
        <f t="shared" si="221"/>
        <v>Wi4</v>
      </c>
    </row>
    <row r="1012" spans="1:22" outlineLevel="2">
      <c r="A1012">
        <v>75</v>
      </c>
      <c r="B1012" t="s">
        <v>2507</v>
      </c>
      <c r="C1012" s="334">
        <v>3.976956851481678</v>
      </c>
      <c r="D1012" s="334">
        <v>0.71192833814957657</v>
      </c>
      <c r="E1012" s="334">
        <v>19.428136525087449</v>
      </c>
      <c r="F1012" s="334">
        <v>1.0480585611697011</v>
      </c>
      <c r="G1012" s="334">
        <v>44.168974111919674</v>
      </c>
      <c r="H1012" s="334">
        <v>61456124.010359943</v>
      </c>
      <c r="I1012" s="334">
        <v>1.924017137680146</v>
      </c>
      <c r="J1012" s="334">
        <v>5.23859417468422</v>
      </c>
      <c r="K1012" s="334">
        <v>1.7528705648045371</v>
      </c>
      <c r="L1012" s="334">
        <v>58.601753979842513</v>
      </c>
      <c r="M1012" s="334" t="s">
        <v>30</v>
      </c>
      <c r="N1012" s="334" t="s">
        <v>30</v>
      </c>
      <c r="O1012" s="334" t="s">
        <v>30</v>
      </c>
      <c r="P1012" s="334">
        <v>9.0201037717732406E-5</v>
      </c>
      <c r="Q1012" s="334" t="s">
        <v>30</v>
      </c>
      <c r="R1012" s="334" t="s">
        <v>30</v>
      </c>
      <c r="S1012" s="595">
        <f t="shared" si="219"/>
        <v>58.601753979842513</v>
      </c>
      <c r="T1012" s="334">
        <v>-0.252</v>
      </c>
      <c r="U1012">
        <f t="shared" si="220"/>
        <v>74</v>
      </c>
      <c r="V1012" t="str">
        <f t="shared" si="221"/>
        <v>Co)</v>
      </c>
    </row>
    <row r="1013" spans="1:22" outlineLevel="2">
      <c r="A1013">
        <v>76</v>
      </c>
      <c r="B1013" t="s">
        <v>2508</v>
      </c>
      <c r="C1013" s="334">
        <v>3.7748557810127732</v>
      </c>
      <c r="D1013" s="334">
        <v>0.7080614932531526</v>
      </c>
      <c r="E1013" s="334">
        <v>18.327964375573931</v>
      </c>
      <c r="F1013" s="334">
        <v>1.032136773383638</v>
      </c>
      <c r="G1013" s="334">
        <v>43.40353940786548</v>
      </c>
      <c r="H1013" s="334">
        <v>65217341.542865291</v>
      </c>
      <c r="I1013" s="334">
        <v>2.1802190350842658</v>
      </c>
      <c r="J1013" s="334">
        <v>5.3222743492022593</v>
      </c>
      <c r="K1013" s="334">
        <v>1.6735238802488019</v>
      </c>
      <c r="L1013" s="334">
        <v>58.235048756370283</v>
      </c>
      <c r="M1013" s="334" t="s">
        <v>30</v>
      </c>
      <c r="N1013" s="334" t="s">
        <v>30</v>
      </c>
      <c r="O1013" s="334" t="s">
        <v>30</v>
      </c>
      <c r="P1013" s="334">
        <v>9.1679060574542873E-5</v>
      </c>
      <c r="Q1013" s="334" t="s">
        <v>30</v>
      </c>
      <c r="R1013" s="334" t="s">
        <v>30</v>
      </c>
      <c r="S1013" s="595">
        <f t="shared" si="219"/>
        <v>58.235048756370283</v>
      </c>
      <c r="T1013" s="334">
        <v>-1.248</v>
      </c>
      <c r="U1013">
        <f t="shared" si="220"/>
        <v>75</v>
      </c>
      <c r="V1013" t="str">
        <f t="shared" si="221"/>
        <v>Ro3</v>
      </c>
    </row>
    <row r="1014" spans="1:22" outlineLevel="2">
      <c r="A1014">
        <v>77</v>
      </c>
      <c r="B1014" t="s">
        <v>2509</v>
      </c>
      <c r="C1014" s="334">
        <v>3.933496870029185</v>
      </c>
      <c r="D1014" s="334">
        <v>0.72032409115388529</v>
      </c>
      <c r="E1014" s="334">
        <v>18.312216090014559</v>
      </c>
      <c r="F1014" s="334">
        <v>1.0472118897873131</v>
      </c>
      <c r="G1014" s="334">
        <v>39.889974909668901</v>
      </c>
      <c r="H1014" s="334">
        <v>67523157.251012594</v>
      </c>
      <c r="I1014" s="334">
        <v>2.1522843729921899</v>
      </c>
      <c r="J1014" s="334">
        <v>5.2666334033067299</v>
      </c>
      <c r="K1014" s="334">
        <v>1.650659302328261</v>
      </c>
      <c r="L1014" s="334">
        <v>58.614342038522338</v>
      </c>
      <c r="M1014" s="334" t="s">
        <v>30</v>
      </c>
      <c r="N1014" s="334" t="s">
        <v>30</v>
      </c>
      <c r="O1014" s="334" t="s">
        <v>30</v>
      </c>
      <c r="P1014" s="334">
        <v>8.9590681755238188E-5</v>
      </c>
      <c r="Q1014" s="334" t="s">
        <v>30</v>
      </c>
      <c r="R1014" s="334" t="s">
        <v>30</v>
      </c>
      <c r="S1014" s="595">
        <f t="shared" si="219"/>
        <v>58.614342038522338</v>
      </c>
      <c r="T1014" s="334">
        <v>1.395</v>
      </c>
      <c r="U1014">
        <f t="shared" si="220"/>
        <v>76</v>
      </c>
      <c r="V1014" t="str">
        <f t="shared" si="221"/>
        <v>Wi)</v>
      </c>
    </row>
    <row r="1015" spans="1:22" outlineLevel="2">
      <c r="A1015">
        <v>78</v>
      </c>
      <c r="B1015" t="s">
        <v>2510</v>
      </c>
      <c r="C1015" s="334">
        <v>3.9209976075319379</v>
      </c>
      <c r="D1015" s="334">
        <v>0.72501533596494228</v>
      </c>
      <c r="E1015" s="334">
        <v>18.659567524186411</v>
      </c>
      <c r="F1015" s="334">
        <v>1.099331123889826</v>
      </c>
      <c r="G1015" s="334">
        <v>41.037010561465948</v>
      </c>
      <c r="H1015" s="334">
        <v>63210079.68959596</v>
      </c>
      <c r="I1015" s="334">
        <v>2.523010115508193</v>
      </c>
      <c r="J1015" s="334">
        <v>5.5094517587881802</v>
      </c>
      <c r="K1015" s="334">
        <v>1.6810064986027391</v>
      </c>
      <c r="L1015" s="334">
        <v>59.907011205411912</v>
      </c>
      <c r="M1015" s="334" t="s">
        <v>30</v>
      </c>
      <c r="N1015" s="334" t="s">
        <v>30</v>
      </c>
      <c r="O1015" s="334" t="s">
        <v>30</v>
      </c>
      <c r="P1015" s="334">
        <v>9.7690158599044726E-5</v>
      </c>
      <c r="Q1015" s="334" t="s">
        <v>30</v>
      </c>
      <c r="R1015" s="334" t="s">
        <v>30</v>
      </c>
      <c r="S1015" s="595">
        <f t="shared" si="219"/>
        <v>59.907011205411912</v>
      </c>
      <c r="T1015" s="334">
        <v>-1.1279999999999999</v>
      </c>
      <c r="U1015">
        <f t="shared" si="220"/>
        <v>77</v>
      </c>
      <c r="V1015" t="str">
        <f t="shared" si="221"/>
        <v>Wa6</v>
      </c>
    </row>
    <row r="1016" spans="1:22" outlineLevel="2">
      <c r="A1016">
        <v>79</v>
      </c>
      <c r="B1016" t="s">
        <v>2511</v>
      </c>
      <c r="C1016" s="334">
        <v>3.953397283553755</v>
      </c>
      <c r="D1016" s="334">
        <v>0.71266393633865932</v>
      </c>
      <c r="E1016" s="334">
        <v>18.584330854456908</v>
      </c>
      <c r="F1016" s="334">
        <v>1.1551611831717541</v>
      </c>
      <c r="G1016" s="334">
        <v>37.666685468832021</v>
      </c>
      <c r="H1016" s="334">
        <v>62408282.10781958</v>
      </c>
      <c r="I1016" s="334">
        <v>2.1446013913664421</v>
      </c>
      <c r="J1016" s="334">
        <v>5.3286147108818769</v>
      </c>
      <c r="K1016" s="334">
        <v>1.6346584572418159</v>
      </c>
      <c r="L1016" s="334">
        <v>58.312396791870178</v>
      </c>
      <c r="M1016" s="334" t="s">
        <v>30</v>
      </c>
      <c r="N1016" s="334" t="s">
        <v>30</v>
      </c>
      <c r="O1016" s="334" t="s">
        <v>30</v>
      </c>
      <c r="P1016" s="334">
        <v>9.199493396849369E-5</v>
      </c>
      <c r="Q1016" s="334" t="s">
        <v>30</v>
      </c>
      <c r="R1016" s="334" t="s">
        <v>30</v>
      </c>
      <c r="S1016" s="595">
        <f t="shared" si="219"/>
        <v>58.312396791870178</v>
      </c>
      <c r="T1016" s="334">
        <v>-0.52800000000000002</v>
      </c>
      <c r="U1016">
        <f t="shared" si="220"/>
        <v>78</v>
      </c>
      <c r="V1016" t="str">
        <f t="shared" si="221"/>
        <v>Gu8</v>
      </c>
    </row>
    <row r="1017" spans="1:22" outlineLevel="2">
      <c r="A1017">
        <v>80</v>
      </c>
      <c r="B1017" t="s">
        <v>2512</v>
      </c>
      <c r="C1017" s="334">
        <v>3.825485861918533</v>
      </c>
      <c r="D1017" s="334">
        <v>0.70869312610834867</v>
      </c>
      <c r="E1017" s="334">
        <v>17.574096297443461</v>
      </c>
      <c r="F1017" s="334">
        <v>1.090682371954121</v>
      </c>
      <c r="G1017" s="334">
        <v>39.607393494133831</v>
      </c>
      <c r="H1017" s="334">
        <v>69107392.915250167</v>
      </c>
      <c r="I1017" s="334">
        <v>2.427786781569476</v>
      </c>
      <c r="J1017" s="334">
        <v>5.7013339896225936</v>
      </c>
      <c r="K1017" s="334">
        <v>1.7390492380361751</v>
      </c>
      <c r="L1017" s="334">
        <v>57.848170581963458</v>
      </c>
      <c r="M1017" s="334" t="s">
        <v>30</v>
      </c>
      <c r="N1017" s="334" t="s">
        <v>30</v>
      </c>
      <c r="O1017" s="334" t="s">
        <v>30</v>
      </c>
      <c r="P1017" s="334">
        <v>1.045164225378099E-4</v>
      </c>
      <c r="Q1017" s="334" t="s">
        <v>30</v>
      </c>
      <c r="R1017" s="334" t="s">
        <v>30</v>
      </c>
      <c r="S1017" s="595">
        <f t="shared" si="219"/>
        <v>57.848170581963458</v>
      </c>
      <c r="T1017" s="334">
        <v>-1.206</v>
      </c>
      <c r="U1017">
        <f t="shared" si="220"/>
        <v>79</v>
      </c>
      <c r="V1017" t="str">
        <f t="shared" si="221"/>
        <v>Gr1</v>
      </c>
    </row>
    <row r="1018" spans="1:22" outlineLevel="2">
      <c r="A1018">
        <v>81</v>
      </c>
      <c r="B1018" t="s">
        <v>2513</v>
      </c>
      <c r="C1018" s="334">
        <v>3.8389229298012499</v>
      </c>
      <c r="D1018" s="334">
        <v>0.73642327379738159</v>
      </c>
      <c r="E1018" s="334">
        <v>17.845555913734</v>
      </c>
      <c r="F1018" s="334">
        <v>1.0236058045657159</v>
      </c>
      <c r="G1018" s="334">
        <v>48.246654966384966</v>
      </c>
      <c r="H1018" s="334">
        <v>71075568.342963487</v>
      </c>
      <c r="I1018" s="334">
        <v>1.94681579917492</v>
      </c>
      <c r="J1018" s="334">
        <v>5.1783564372084747</v>
      </c>
      <c r="K1018" s="334">
        <v>1.764501916453703</v>
      </c>
      <c r="L1018" s="334">
        <v>56.816033514195702</v>
      </c>
      <c r="M1018" s="334" t="s">
        <v>30</v>
      </c>
      <c r="N1018" s="334" t="s">
        <v>30</v>
      </c>
      <c r="O1018" s="334" t="s">
        <v>30</v>
      </c>
      <c r="P1018" s="334">
        <v>9.534937071252418E-5</v>
      </c>
      <c r="Q1018" s="334" t="s">
        <v>30</v>
      </c>
      <c r="R1018" s="334" t="s">
        <v>30</v>
      </c>
      <c r="S1018" s="595">
        <f t="shared" si="219"/>
        <v>56.816033514195702</v>
      </c>
      <c r="T1018" s="334">
        <v>-1.9379999999999999</v>
      </c>
      <c r="U1018">
        <f t="shared" si="220"/>
        <v>80</v>
      </c>
      <c r="V1018" t="str">
        <f t="shared" si="221"/>
        <v>Ta0</v>
      </c>
    </row>
    <row r="1019" spans="1:22" outlineLevel="2">
      <c r="A1019">
        <v>82</v>
      </c>
      <c r="B1019" t="s">
        <v>2514</v>
      </c>
      <c r="C1019" s="334">
        <v>3.582001378911746</v>
      </c>
      <c r="D1019" s="334">
        <v>0.7531268856099842</v>
      </c>
      <c r="E1019" s="334">
        <v>18.290122227686648</v>
      </c>
      <c r="F1019" s="334">
        <v>1.047206239072527</v>
      </c>
      <c r="G1019" s="334">
        <v>39.958102225215242</v>
      </c>
      <c r="H1019" s="334">
        <v>58335686.617057323</v>
      </c>
      <c r="I1019" s="334">
        <v>2.2338738353611478</v>
      </c>
      <c r="J1019" s="334">
        <v>5.7062076772717401</v>
      </c>
      <c r="K1019" s="334">
        <v>1.7393376220290391</v>
      </c>
      <c r="L1019" s="334">
        <v>58.047072182805557</v>
      </c>
      <c r="M1019" s="334" t="s">
        <v>30</v>
      </c>
      <c r="N1019" s="334" t="s">
        <v>30</v>
      </c>
      <c r="O1019" s="334" t="s">
        <v>30</v>
      </c>
      <c r="P1019" s="334">
        <v>1.0349891164818179E-4</v>
      </c>
      <c r="Q1019" s="334" t="s">
        <v>30</v>
      </c>
      <c r="R1019" s="334" t="s">
        <v>30</v>
      </c>
      <c r="S1019" s="595">
        <f t="shared" si="219"/>
        <v>58.047072182805557</v>
      </c>
      <c r="T1019" s="334">
        <v>1.3740000000000001</v>
      </c>
      <c r="U1019">
        <f t="shared" si="220"/>
        <v>81</v>
      </c>
      <c r="V1019" t="str">
        <f t="shared" si="221"/>
        <v>Le4</v>
      </c>
    </row>
    <row r="1020" spans="1:22" outlineLevel="2">
      <c r="A1020">
        <v>83</v>
      </c>
      <c r="B1020" t="s">
        <v>2515</v>
      </c>
      <c r="C1020" s="334">
        <v>3.8140088950299642</v>
      </c>
      <c r="D1020" s="334">
        <v>0.72515822182932432</v>
      </c>
      <c r="E1020" s="334">
        <v>19.058131644811549</v>
      </c>
      <c r="F1020" s="334">
        <v>1.1022168312570679</v>
      </c>
      <c r="G1020" s="334">
        <v>43.495517343848071</v>
      </c>
      <c r="H1020" s="334">
        <v>59916571.855325408</v>
      </c>
      <c r="I1020" s="334">
        <v>1.467348172744305</v>
      </c>
      <c r="J1020" s="334">
        <v>5.2531441981396139</v>
      </c>
      <c r="K1020" s="334">
        <v>1.6581849123580299</v>
      </c>
      <c r="L1020" s="334">
        <v>59.062023221884289</v>
      </c>
      <c r="M1020" s="334" t="s">
        <v>30</v>
      </c>
      <c r="N1020" s="334" t="s">
        <v>30</v>
      </c>
      <c r="O1020" s="334" t="s">
        <v>30</v>
      </c>
      <c r="P1020" s="334">
        <v>8.8086772373325355E-5</v>
      </c>
      <c r="Q1020" s="334" t="s">
        <v>30</v>
      </c>
      <c r="R1020" s="334" t="s">
        <v>30</v>
      </c>
      <c r="S1020" s="595">
        <f t="shared" si="219"/>
        <v>59.062023221884289</v>
      </c>
      <c r="T1020" s="334">
        <v>-1.4430000000000001</v>
      </c>
      <c r="U1020">
        <f t="shared" si="220"/>
        <v>82</v>
      </c>
      <c r="V1020" t="str">
        <f t="shared" si="221"/>
        <v>La5</v>
      </c>
    </row>
    <row r="1021" spans="1:22" outlineLevel="2">
      <c r="A1021">
        <v>84</v>
      </c>
      <c r="B1021" t="s">
        <v>2516</v>
      </c>
      <c r="C1021" s="334">
        <v>4.0294094548101063</v>
      </c>
      <c r="D1021" s="334">
        <v>0.71479119801077229</v>
      </c>
      <c r="E1021" s="334">
        <v>19.117435949673599</v>
      </c>
      <c r="F1021" s="334">
        <v>1.1935036858881509</v>
      </c>
      <c r="G1021" s="334">
        <v>41.278357109571438</v>
      </c>
      <c r="H1021" s="334">
        <v>58204798.865729667</v>
      </c>
      <c r="I1021" s="334">
        <v>2.4302384761481242</v>
      </c>
      <c r="J1021" s="334">
        <v>5.7008898771578371</v>
      </c>
      <c r="K1021" s="334">
        <v>1.691673076118293</v>
      </c>
      <c r="L1021" s="334">
        <v>58.646858995566618</v>
      </c>
      <c r="M1021" s="334" t="s">
        <v>30</v>
      </c>
      <c r="N1021" s="334" t="s">
        <v>30</v>
      </c>
      <c r="O1021" s="334" t="s">
        <v>30</v>
      </c>
      <c r="P1021" s="334">
        <v>1.0287294087350941E-4</v>
      </c>
      <c r="Q1021" s="334" t="s">
        <v>30</v>
      </c>
      <c r="R1021" s="334" t="s">
        <v>30</v>
      </c>
      <c r="S1021" s="595">
        <f t="shared" si="219"/>
        <v>58.646858995566618</v>
      </c>
      <c r="T1021" s="334">
        <v>-1.875</v>
      </c>
      <c r="U1021">
        <f t="shared" si="220"/>
        <v>83</v>
      </c>
      <c r="V1021" t="str">
        <f t="shared" si="221"/>
        <v>Wa2</v>
      </c>
    </row>
    <row r="1022" spans="1:22" outlineLevel="2">
      <c r="A1022">
        <v>85</v>
      </c>
      <c r="B1022" t="s">
        <v>2517</v>
      </c>
      <c r="C1022" s="334">
        <v>3.842218090773319</v>
      </c>
      <c r="D1022" s="334">
        <v>0.73782489326461442</v>
      </c>
      <c r="E1022" s="334">
        <v>18.321413972133971</v>
      </c>
      <c r="F1022" s="334">
        <v>1.0693550544093151</v>
      </c>
      <c r="G1022" s="334">
        <v>40.985561188988491</v>
      </c>
      <c r="H1022" s="334">
        <v>63252813.05251646</v>
      </c>
      <c r="I1022" s="334">
        <v>1.8289499182630651</v>
      </c>
      <c r="J1022" s="334">
        <v>5.4308305321548618</v>
      </c>
      <c r="K1022" s="334">
        <v>1.656528383725282</v>
      </c>
      <c r="L1022" s="334">
        <v>58.743897702852678</v>
      </c>
      <c r="M1022" s="334" t="s">
        <v>30</v>
      </c>
      <c r="N1022" s="334" t="s">
        <v>30</v>
      </c>
      <c r="O1022" s="334" t="s">
        <v>30</v>
      </c>
      <c r="P1022" s="334">
        <v>9.6048300103715058E-5</v>
      </c>
      <c r="Q1022" s="334" t="s">
        <v>30</v>
      </c>
      <c r="R1022" s="334" t="s">
        <v>30</v>
      </c>
      <c r="S1022" s="595">
        <f t="shared" si="219"/>
        <v>58.743897702852678</v>
      </c>
      <c r="T1022" s="334">
        <v>0.20699999999999999</v>
      </c>
      <c r="U1022">
        <f t="shared" si="220"/>
        <v>84</v>
      </c>
      <c r="V1022" t="str">
        <f t="shared" si="221"/>
        <v>DT7</v>
      </c>
    </row>
    <row r="1023" spans="1:22" outlineLevel="2">
      <c r="A1023">
        <v>86</v>
      </c>
      <c r="B1023" t="s">
        <v>2518</v>
      </c>
      <c r="C1023" s="334">
        <v>3.728973451412219</v>
      </c>
      <c r="D1023" s="334">
        <v>0.72148722236619445</v>
      </c>
      <c r="E1023" s="334">
        <v>18.39873048750189</v>
      </c>
      <c r="F1023" s="334">
        <v>1.1384032198578331</v>
      </c>
      <c r="G1023" s="334">
        <v>41.226862185605228</v>
      </c>
      <c r="H1023" s="334">
        <v>63049941.336651593</v>
      </c>
      <c r="I1023" s="334">
        <v>1.3186933998868759</v>
      </c>
      <c r="J1023" s="334">
        <v>5.2644916363492422</v>
      </c>
      <c r="K1023" s="334">
        <v>1.9551077024407439</v>
      </c>
      <c r="L1023" s="334">
        <v>59.023181772243753</v>
      </c>
      <c r="M1023" s="334" t="s">
        <v>30</v>
      </c>
      <c r="N1023" s="334" t="s">
        <v>30</v>
      </c>
      <c r="O1023" s="334" t="s">
        <v>30</v>
      </c>
      <c r="P1023" s="334">
        <v>8.6652232739201131E-5</v>
      </c>
      <c r="Q1023" s="334" t="s">
        <v>30</v>
      </c>
      <c r="R1023" s="334" t="s">
        <v>30</v>
      </c>
      <c r="S1023" s="595">
        <f t="shared" si="219"/>
        <v>59.023181772243753</v>
      </c>
      <c r="T1023" s="334">
        <v>-0.86399999999999899</v>
      </c>
      <c r="U1023">
        <f t="shared" si="220"/>
        <v>85</v>
      </c>
      <c r="V1023" t="str">
        <f t="shared" si="221"/>
        <v>Bu5</v>
      </c>
    </row>
    <row r="1024" spans="1:22" outlineLevel="2">
      <c r="A1024">
        <v>87</v>
      </c>
      <c r="B1024" t="s">
        <v>2519</v>
      </c>
      <c r="C1024" s="334">
        <v>3.8131343042376109</v>
      </c>
      <c r="D1024" s="334">
        <v>0.68143409458736381</v>
      </c>
      <c r="E1024" s="334">
        <v>18.682480726879909</v>
      </c>
      <c r="F1024" s="334">
        <v>0.99075084052207107</v>
      </c>
      <c r="G1024" s="334">
        <v>47.581377766652878</v>
      </c>
      <c r="H1024" s="334">
        <v>62036809.553330816</v>
      </c>
      <c r="I1024" s="334">
        <v>2.005804713569932</v>
      </c>
      <c r="J1024" s="334">
        <v>4.9160543668237402</v>
      </c>
      <c r="K1024" s="334">
        <v>1.515786315470373</v>
      </c>
      <c r="L1024" s="334">
        <v>58.203838911165988</v>
      </c>
      <c r="M1024" s="334" t="s">
        <v>30</v>
      </c>
      <c r="N1024" s="334" t="s">
        <v>30</v>
      </c>
      <c r="O1024" s="334" t="s">
        <v>30</v>
      </c>
      <c r="P1024" s="334">
        <v>8.0651321559446196E-5</v>
      </c>
      <c r="Q1024" s="334" t="s">
        <v>30</v>
      </c>
      <c r="R1024" s="334" t="s">
        <v>30</v>
      </c>
      <c r="S1024" s="595">
        <f t="shared" si="219"/>
        <v>58.203838911165988</v>
      </c>
      <c r="T1024" s="334">
        <v>-2.0369999999999999</v>
      </c>
      <c r="U1024">
        <f t="shared" si="220"/>
        <v>86</v>
      </c>
      <c r="V1024" t="str">
        <f t="shared" si="221"/>
        <v>Tr2</v>
      </c>
    </row>
    <row r="1025" spans="1:22" outlineLevel="2">
      <c r="A1025">
        <v>88</v>
      </c>
      <c r="B1025" t="s">
        <v>2520</v>
      </c>
      <c r="C1025" s="334">
        <v>3.4544615031671611</v>
      </c>
      <c r="D1025" s="334">
        <v>0.7450140849041651</v>
      </c>
      <c r="E1025" s="334">
        <v>18.60720841884276</v>
      </c>
      <c r="F1025" s="334">
        <v>1.0128670020278889</v>
      </c>
      <c r="G1025" s="334">
        <v>43.622857937721044</v>
      </c>
      <c r="H1025" s="334">
        <v>52825474.441540197</v>
      </c>
      <c r="I1025" s="334">
        <v>-1.4245449395902551E-2</v>
      </c>
      <c r="J1025" s="334">
        <v>4.930893155437948</v>
      </c>
      <c r="K1025" s="334">
        <v>1.8518245816363039</v>
      </c>
      <c r="L1025" s="334">
        <v>58.225959259132807</v>
      </c>
      <c r="M1025" s="334" t="s">
        <v>30</v>
      </c>
      <c r="N1025" s="334" t="s">
        <v>30</v>
      </c>
      <c r="O1025" s="334" t="s">
        <v>30</v>
      </c>
      <c r="P1025" s="334">
        <v>8.092745822119339E-5</v>
      </c>
      <c r="Q1025" s="334" t="s">
        <v>30</v>
      </c>
      <c r="R1025" s="334" t="s">
        <v>30</v>
      </c>
      <c r="S1025" s="595">
        <f t="shared" si="219"/>
        <v>58.225959259132807</v>
      </c>
      <c r="T1025" s="334">
        <v>1.3620000000000001</v>
      </c>
      <c r="U1025">
        <f t="shared" si="220"/>
        <v>87</v>
      </c>
      <c r="V1025" t="str">
        <f t="shared" si="221"/>
        <v xml:space="preserve">To </v>
      </c>
    </row>
    <row r="1026" spans="1:22" outlineLevel="2">
      <c r="A1026">
        <v>89</v>
      </c>
      <c r="B1026" t="s">
        <v>2521</v>
      </c>
      <c r="C1026" s="334">
        <v>3.6685156172168392</v>
      </c>
      <c r="D1026" s="334">
        <v>0.7395759670834916</v>
      </c>
      <c r="E1026" s="334">
        <v>17.927993857305299</v>
      </c>
      <c r="F1026" s="334">
        <v>1.099307555066072</v>
      </c>
      <c r="G1026" s="334">
        <v>40.618889312069285</v>
      </c>
      <c r="H1026" s="334">
        <v>62513162.625493117</v>
      </c>
      <c r="I1026" s="334">
        <v>1.8604189472465289</v>
      </c>
      <c r="J1026" s="334">
        <v>5.2620641196310762</v>
      </c>
      <c r="K1026" s="334">
        <v>1.804005158543172</v>
      </c>
      <c r="L1026" s="334">
        <v>58.90408116233521</v>
      </c>
      <c r="M1026" s="334" t="s">
        <v>30</v>
      </c>
      <c r="N1026" s="334" t="s">
        <v>30</v>
      </c>
      <c r="O1026" s="334" t="s">
        <v>30</v>
      </c>
      <c r="P1026" s="334">
        <v>8.9178757882453727E-5</v>
      </c>
      <c r="Q1026" s="334" t="s">
        <v>30</v>
      </c>
      <c r="R1026" s="334" t="s">
        <v>30</v>
      </c>
      <c r="S1026" s="595">
        <f t="shared" si="219"/>
        <v>58.90408116233521</v>
      </c>
      <c r="T1026" s="334">
        <v>-0.69599999999999995</v>
      </c>
      <c r="U1026">
        <f t="shared" si="220"/>
        <v>88</v>
      </c>
      <c r="V1026" t="str">
        <f t="shared" si="221"/>
        <v>Ce5</v>
      </c>
    </row>
    <row r="1027" spans="1:22" outlineLevel="2">
      <c r="A1027">
        <v>90</v>
      </c>
      <c r="B1027" t="s">
        <v>2522</v>
      </c>
      <c r="C1027" s="334">
        <v>3.849757666247267</v>
      </c>
      <c r="D1027" s="334">
        <v>0.72040470998284478</v>
      </c>
      <c r="E1027" s="334">
        <v>18.549974821907782</v>
      </c>
      <c r="F1027" s="334">
        <v>1.09598768183476</v>
      </c>
      <c r="G1027" s="334">
        <v>40.304584212046919</v>
      </c>
      <c r="H1027" s="334">
        <v>62532857.721236654</v>
      </c>
      <c r="I1027" s="334">
        <v>1.9811454000836131</v>
      </c>
      <c r="J1027" s="334">
        <v>5.4616904721708002</v>
      </c>
      <c r="K1027" s="334">
        <v>1.7102528375341191</v>
      </c>
      <c r="L1027" s="334">
        <v>60.693405806538642</v>
      </c>
      <c r="M1027" s="334" t="s">
        <v>30</v>
      </c>
      <c r="N1027" s="334" t="s">
        <v>30</v>
      </c>
      <c r="O1027" s="334" t="s">
        <v>30</v>
      </c>
      <c r="P1027" s="334">
        <v>9.1543112722654657E-5</v>
      </c>
      <c r="Q1027" s="334" t="s">
        <v>30</v>
      </c>
      <c r="R1027" s="334" t="s">
        <v>30</v>
      </c>
      <c r="S1027" s="595">
        <f t="shared" si="219"/>
        <v>60.693405806538642</v>
      </c>
      <c r="T1027" s="334">
        <v>0.54600000000000004</v>
      </c>
      <c r="U1027">
        <f t="shared" si="220"/>
        <v>89</v>
      </c>
      <c r="V1027" t="str">
        <f t="shared" si="221"/>
        <v>Co0</v>
      </c>
    </row>
    <row r="1028" spans="1:22" outlineLevel="2">
      <c r="A1028">
        <v>91</v>
      </c>
      <c r="B1028" t="s">
        <v>2523</v>
      </c>
      <c r="C1028" s="334">
        <v>3.8968142133445909</v>
      </c>
      <c r="D1028" s="334">
        <v>0.72964259308686863</v>
      </c>
      <c r="E1028" s="334">
        <v>18.356277847552029</v>
      </c>
      <c r="F1028" s="334">
        <v>1.1494551459295519</v>
      </c>
      <c r="G1028" s="334">
        <v>40.834114345819074</v>
      </c>
      <c r="H1028" s="334">
        <v>63804680.447692163</v>
      </c>
      <c r="I1028" s="334">
        <v>1.704923547940967</v>
      </c>
      <c r="J1028" s="334">
        <v>5.8026683045807914</v>
      </c>
      <c r="K1028" s="334">
        <v>2.0728208636293979</v>
      </c>
      <c r="L1028" s="334">
        <v>58.387946311977302</v>
      </c>
      <c r="M1028" s="334" t="s">
        <v>30</v>
      </c>
      <c r="N1028" s="334" t="s">
        <v>30</v>
      </c>
      <c r="O1028" s="334" t="s">
        <v>30</v>
      </c>
      <c r="P1028" s="334">
        <v>1.069997730512511E-4</v>
      </c>
      <c r="Q1028" s="334" t="s">
        <v>30</v>
      </c>
      <c r="R1028" s="334" t="s">
        <v>30</v>
      </c>
      <c r="S1028" s="595">
        <f t="shared" si="219"/>
        <v>58.387946311977302</v>
      </c>
      <c r="T1028" s="334">
        <v>0.33300000000000002</v>
      </c>
      <c r="U1028">
        <f t="shared" si="220"/>
        <v>90</v>
      </c>
      <c r="V1028" t="str">
        <f t="shared" si="221"/>
        <v>Bi0</v>
      </c>
    </row>
    <row r="1029" spans="1:22" outlineLevel="2">
      <c r="A1029">
        <v>92</v>
      </c>
      <c r="B1029" t="s">
        <v>2524</v>
      </c>
      <c r="C1029" s="334">
        <v>3.9080630676191901</v>
      </c>
      <c r="D1029" s="334">
        <v>0.72134684346112043</v>
      </c>
      <c r="E1029" s="334">
        <v>18.964670189097902</v>
      </c>
      <c r="F1029" s="334">
        <v>1.0820112135151001</v>
      </c>
      <c r="G1029" s="334">
        <v>43.17656911467764</v>
      </c>
      <c r="H1029" s="334">
        <v>60189752.67204567</v>
      </c>
      <c r="I1029" s="334">
        <v>1.8189652017586999</v>
      </c>
      <c r="J1029" s="334">
        <v>5.0622697212826857</v>
      </c>
      <c r="K1029" s="334">
        <v>1.6494255350097431</v>
      </c>
      <c r="L1029" s="334">
        <v>58.425345057538017</v>
      </c>
      <c r="M1029" s="334" t="s">
        <v>30</v>
      </c>
      <c r="N1029" s="334" t="s">
        <v>30</v>
      </c>
      <c r="O1029" s="334" t="s">
        <v>30</v>
      </c>
      <c r="P1029" s="334">
        <v>8.4494204935908434E-5</v>
      </c>
      <c r="Q1029" s="334" t="s">
        <v>30</v>
      </c>
      <c r="R1029" s="334" t="s">
        <v>30</v>
      </c>
      <c r="S1029" s="595">
        <f t="shared" si="219"/>
        <v>58.425345057538017</v>
      </c>
      <c r="T1029" s="334">
        <v>0.192</v>
      </c>
      <c r="U1029">
        <f t="shared" si="220"/>
        <v>91</v>
      </c>
      <c r="V1029" t="str">
        <f t="shared" si="221"/>
        <v>Wo9</v>
      </c>
    </row>
    <row r="1030" spans="1:22" outlineLevel="2">
      <c r="A1030">
        <v>93</v>
      </c>
      <c r="B1030" t="s">
        <v>2525</v>
      </c>
      <c r="C1030" s="334">
        <v>3.84571728274017</v>
      </c>
      <c r="D1030" s="334">
        <v>0.70717498199557505</v>
      </c>
      <c r="E1030" s="334">
        <v>18.957310863332371</v>
      </c>
      <c r="F1030" s="334">
        <v>1.041955243925996</v>
      </c>
      <c r="G1030" s="334">
        <v>41.204235738430214</v>
      </c>
      <c r="H1030" s="334">
        <v>63243864.001501679</v>
      </c>
      <c r="I1030" s="334">
        <v>1.8445896683804051</v>
      </c>
      <c r="J1030" s="334">
        <v>5.4202586363755634</v>
      </c>
      <c r="K1030" s="334">
        <v>1.8754678006568251</v>
      </c>
      <c r="L1030" s="334">
        <v>57.397397555530333</v>
      </c>
      <c r="M1030" s="334" t="s">
        <v>30</v>
      </c>
      <c r="N1030" s="334" t="s">
        <v>30</v>
      </c>
      <c r="O1030" s="334" t="s">
        <v>30</v>
      </c>
      <c r="P1030" s="334">
        <v>9.5344209212301496E-5</v>
      </c>
      <c r="Q1030" s="334" t="s">
        <v>30</v>
      </c>
      <c r="R1030" s="334" t="s">
        <v>30</v>
      </c>
      <c r="S1030" s="595">
        <f t="shared" si="219"/>
        <v>57.397397555530333</v>
      </c>
      <c r="T1030" s="334">
        <v>8.6999999999999994E-2</v>
      </c>
      <c r="U1030">
        <f t="shared" si="220"/>
        <v>92</v>
      </c>
      <c r="V1030" t="str">
        <f t="shared" si="221"/>
        <v xml:space="preserve">Ba </v>
      </c>
    </row>
    <row r="1031" spans="1:22" outlineLevel="2">
      <c r="A1031">
        <v>94</v>
      </c>
      <c r="B1031" t="s">
        <v>2526</v>
      </c>
      <c r="C1031" s="334">
        <v>3.678625167779122</v>
      </c>
      <c r="D1031" s="334">
        <v>0.74003601940864749</v>
      </c>
      <c r="E1031" s="334">
        <v>18.933611725755249</v>
      </c>
      <c r="F1031" s="334">
        <v>1.1946046811902351</v>
      </c>
      <c r="G1031" s="334">
        <v>42.030485257042031</v>
      </c>
      <c r="H1031" s="334">
        <v>56296545.493433587</v>
      </c>
      <c r="I1031" s="334">
        <v>1.5710689227161061</v>
      </c>
      <c r="J1031" s="334">
        <v>4.9609974655808724</v>
      </c>
      <c r="K1031" s="334">
        <v>2.0286134821985859</v>
      </c>
      <c r="L1031" s="334">
        <v>58.812577357801842</v>
      </c>
      <c r="M1031" s="334" t="s">
        <v>30</v>
      </c>
      <c r="N1031" s="334" t="s">
        <v>30</v>
      </c>
      <c r="O1031" s="334" t="s">
        <v>30</v>
      </c>
      <c r="P1031" s="334">
        <v>8.0459007580387174E-5</v>
      </c>
      <c r="Q1031" s="334" t="s">
        <v>30</v>
      </c>
      <c r="R1031" s="334" t="s">
        <v>30</v>
      </c>
      <c r="S1031" s="595">
        <f t="shared" si="219"/>
        <v>58.812577357801842</v>
      </c>
      <c r="T1031" s="334">
        <v>-0.22799999999999901</v>
      </c>
      <c r="U1031">
        <f t="shared" si="220"/>
        <v>93</v>
      </c>
      <c r="V1031" t="str">
        <f t="shared" si="221"/>
        <v>Cr0</v>
      </c>
    </row>
    <row r="1032" spans="1:22" outlineLevel="2">
      <c r="A1032">
        <v>95</v>
      </c>
      <c r="B1032" t="s">
        <v>2527</v>
      </c>
      <c r="C1032" s="334">
        <v>3.4747254883765479</v>
      </c>
      <c r="D1032" s="334">
        <v>0.74031560168270394</v>
      </c>
      <c r="E1032" s="334">
        <v>18.436651615826371</v>
      </c>
      <c r="F1032" s="334">
        <v>1.030985142053009</v>
      </c>
      <c r="G1032" s="334">
        <v>40.046670589756886</v>
      </c>
      <c r="H1032" s="334">
        <v>55882118.923493013</v>
      </c>
      <c r="I1032" s="334">
        <v>1.7731134256382539</v>
      </c>
      <c r="J1032" s="334">
        <v>5.1161874195925652</v>
      </c>
      <c r="K1032" s="334">
        <v>1.621974561906427</v>
      </c>
      <c r="L1032" s="334">
        <v>60.321840207502852</v>
      </c>
      <c r="M1032" s="334" t="s">
        <v>30</v>
      </c>
      <c r="N1032" s="334" t="s">
        <v>30</v>
      </c>
      <c r="O1032" s="334" t="s">
        <v>30</v>
      </c>
      <c r="P1032" s="334">
        <v>8.0587152879392257E-5</v>
      </c>
      <c r="Q1032" s="334" t="s">
        <v>30</v>
      </c>
      <c r="R1032" s="334" t="s">
        <v>30</v>
      </c>
      <c r="S1032" s="595">
        <f t="shared" si="219"/>
        <v>60.321840207502852</v>
      </c>
      <c r="T1032" s="334">
        <v>2.3940000000000001</v>
      </c>
      <c r="U1032">
        <f t="shared" si="220"/>
        <v>94</v>
      </c>
      <c r="V1032" t="str">
        <f t="shared" si="221"/>
        <v>Ne4</v>
      </c>
    </row>
    <row r="1033" spans="1:22" outlineLevel="2">
      <c r="A1033">
        <v>96</v>
      </c>
      <c r="B1033" t="s">
        <v>2528</v>
      </c>
      <c r="C1033" s="334">
        <v>3.9440280248397102</v>
      </c>
      <c r="D1033" s="334">
        <v>0.70021919526657184</v>
      </c>
      <c r="E1033" s="334">
        <v>18.88796174245676</v>
      </c>
      <c r="F1033" s="334">
        <v>1.156434774759501</v>
      </c>
      <c r="G1033" s="334">
        <v>42.459952439496583</v>
      </c>
      <c r="H1033" s="334">
        <v>62716610.762086377</v>
      </c>
      <c r="I1033" s="334">
        <v>1.464661988528364</v>
      </c>
      <c r="J1033" s="334">
        <v>5.5855540975531799</v>
      </c>
      <c r="K1033" s="334">
        <v>1.537650660989669</v>
      </c>
      <c r="L1033" s="334">
        <v>58.233628700408282</v>
      </c>
      <c r="M1033" s="334" t="s">
        <v>30</v>
      </c>
      <c r="N1033" s="334" t="s">
        <v>30</v>
      </c>
      <c r="O1033" s="334" t="s">
        <v>30</v>
      </c>
      <c r="P1033" s="334">
        <v>1.014647407284226E-4</v>
      </c>
      <c r="Q1033" s="334" t="s">
        <v>30</v>
      </c>
      <c r="R1033" s="334" t="s">
        <v>30</v>
      </c>
      <c r="S1033" s="595">
        <f t="shared" si="219"/>
        <v>58.233628700408282</v>
      </c>
      <c r="T1033" s="334">
        <v>0.94799999999999995</v>
      </c>
      <c r="U1033">
        <f t="shared" si="220"/>
        <v>95</v>
      </c>
      <c r="V1033" t="str">
        <f t="shared" si="221"/>
        <v>EdK</v>
      </c>
    </row>
    <row r="1034" spans="1:22" outlineLevel="2">
      <c r="A1034">
        <v>97</v>
      </c>
      <c r="B1034" t="s">
        <v>2529</v>
      </c>
      <c r="C1034" s="334">
        <v>4.003296533671632</v>
      </c>
      <c r="D1034" s="334">
        <v>0.73437055690301567</v>
      </c>
      <c r="E1034" s="334">
        <v>18.635215875916241</v>
      </c>
      <c r="F1034" s="334">
        <v>1.254333944098426</v>
      </c>
      <c r="G1034" s="334">
        <v>38.253821330150814</v>
      </c>
      <c r="H1034" s="334">
        <v>64161624.4655784</v>
      </c>
      <c r="I1034" s="334">
        <v>2.2127773094162162</v>
      </c>
      <c r="J1034" s="334">
        <v>5.5228179291695527</v>
      </c>
      <c r="K1034" s="334">
        <v>1.779075514514074</v>
      </c>
      <c r="L1034" s="334">
        <v>58.945513644224953</v>
      </c>
      <c r="M1034" s="334" t="s">
        <v>30</v>
      </c>
      <c r="N1034" s="334" t="s">
        <v>30</v>
      </c>
      <c r="O1034" s="334" t="s">
        <v>30</v>
      </c>
      <c r="P1034" s="334">
        <v>9.6529252808868454E-5</v>
      </c>
      <c r="Q1034" s="334" t="s">
        <v>30</v>
      </c>
      <c r="R1034" s="334" t="s">
        <v>30</v>
      </c>
      <c r="S1034" s="595">
        <f t="shared" si="219"/>
        <v>58.945513644224953</v>
      </c>
      <c r="T1034" s="334">
        <v>-0.61799999999999999</v>
      </c>
      <c r="U1034">
        <f t="shared" si="220"/>
        <v>96</v>
      </c>
      <c r="V1034" t="str">
        <f t="shared" si="221"/>
        <v>Mo3</v>
      </c>
    </row>
    <row r="1035" spans="1:22" outlineLevel="2">
      <c r="A1035">
        <v>98</v>
      </c>
      <c r="B1035" t="s">
        <v>2530</v>
      </c>
      <c r="C1035" s="334">
        <v>3.7911149195172449</v>
      </c>
      <c r="D1035" s="334">
        <v>0.71641473934883704</v>
      </c>
      <c r="E1035" s="334">
        <v>18.560592491311649</v>
      </c>
      <c r="F1035" s="334">
        <v>1.116554923819352</v>
      </c>
      <c r="G1035" s="334">
        <v>41.331555856519252</v>
      </c>
      <c r="H1035" s="334">
        <v>63560658.892018527</v>
      </c>
      <c r="I1035" s="334">
        <v>2.313636179031938</v>
      </c>
      <c r="J1035" s="334">
        <v>5.673245005311788</v>
      </c>
      <c r="K1035" s="334">
        <v>1.9605605833560871</v>
      </c>
      <c r="L1035" s="334">
        <v>58.218224658975807</v>
      </c>
      <c r="M1035" s="334" t="s">
        <v>30</v>
      </c>
      <c r="N1035" s="334" t="s">
        <v>30</v>
      </c>
      <c r="O1035" s="334" t="s">
        <v>30</v>
      </c>
      <c r="P1035" s="334">
        <v>1.013869925017655E-4</v>
      </c>
      <c r="Q1035" s="334" t="s">
        <v>30</v>
      </c>
      <c r="R1035" s="334" t="s">
        <v>30</v>
      </c>
      <c r="S1035" s="595">
        <f t="shared" si="219"/>
        <v>58.218224658975807</v>
      </c>
      <c r="T1035" s="334">
        <v>-0.29099999999999998</v>
      </c>
      <c r="U1035">
        <f t="shared" si="220"/>
        <v>97</v>
      </c>
      <c r="V1035" t="str">
        <f t="shared" si="221"/>
        <v>Ra0</v>
      </c>
    </row>
    <row r="1036" spans="1:22" outlineLevel="2">
      <c r="A1036">
        <v>99</v>
      </c>
      <c r="B1036" t="s">
        <v>2531</v>
      </c>
      <c r="C1036" s="334">
        <v>3.65232310794751</v>
      </c>
      <c r="D1036" s="334">
        <v>0.73207128378434339</v>
      </c>
      <c r="E1036" s="334">
        <v>18.55177186692034</v>
      </c>
      <c r="F1036" s="334">
        <v>1.123477261652206</v>
      </c>
      <c r="G1036" s="334">
        <v>45.491650081091542</v>
      </c>
      <c r="H1036" s="334">
        <v>57501594.014071137</v>
      </c>
      <c r="I1036" s="334">
        <v>1.865609594843382</v>
      </c>
      <c r="J1036" s="334">
        <v>5.360981020570148</v>
      </c>
      <c r="K1036" s="334">
        <v>1.714237581752764</v>
      </c>
      <c r="L1036" s="334">
        <v>59.693016828411672</v>
      </c>
      <c r="M1036" s="334" t="s">
        <v>30</v>
      </c>
      <c r="N1036" s="334" t="s">
        <v>30</v>
      </c>
      <c r="O1036" s="334" t="s">
        <v>30</v>
      </c>
      <c r="P1036" s="334">
        <v>8.7452659370860432E-5</v>
      </c>
      <c r="Q1036" s="334" t="s">
        <v>30</v>
      </c>
      <c r="R1036" s="334" t="s">
        <v>30</v>
      </c>
      <c r="S1036" s="595">
        <f t="shared" si="219"/>
        <v>59.693016828411672</v>
      </c>
      <c r="T1036" s="334">
        <v>1.3320000000000001</v>
      </c>
      <c r="U1036">
        <f t="shared" si="220"/>
        <v>98</v>
      </c>
      <c r="V1036" t="str">
        <f t="shared" si="221"/>
        <v>In7</v>
      </c>
    </row>
    <row r="1037" spans="1:22" outlineLevel="2">
      <c r="A1037">
        <v>100</v>
      </c>
      <c r="B1037" t="s">
        <v>2532</v>
      </c>
      <c r="C1037" s="334">
        <v>3.8120067412507872</v>
      </c>
      <c r="D1037" s="334">
        <v>0.72932585369844893</v>
      </c>
      <c r="E1037" s="334">
        <v>19.182523813792599</v>
      </c>
      <c r="F1037" s="334">
        <v>1.0778314953405299</v>
      </c>
      <c r="G1037" s="334">
        <v>40.90023438022002</v>
      </c>
      <c r="H1037" s="334">
        <v>56149258.567090534</v>
      </c>
      <c r="I1037" s="334">
        <v>2.100985415879332</v>
      </c>
      <c r="J1037" s="334">
        <v>5.6032444489066622</v>
      </c>
      <c r="K1037" s="334">
        <v>1.720615995575189</v>
      </c>
      <c r="L1037" s="334">
        <v>61.288557401733193</v>
      </c>
      <c r="M1037" s="334" t="s">
        <v>30</v>
      </c>
      <c r="N1037" s="334" t="s">
        <v>30</v>
      </c>
      <c r="O1037" s="334" t="s">
        <v>30</v>
      </c>
      <c r="P1037" s="334">
        <v>9.3931067514085501E-5</v>
      </c>
      <c r="Q1037" s="334" t="s">
        <v>30</v>
      </c>
      <c r="R1037" s="334" t="s">
        <v>30</v>
      </c>
      <c r="S1037" s="595">
        <f t="shared" si="219"/>
        <v>61.288557401733193</v>
      </c>
      <c r="T1037" s="334">
        <v>0.23699999999999999</v>
      </c>
      <c r="U1037">
        <f t="shared" si="220"/>
        <v>99</v>
      </c>
      <c r="V1037" t="str">
        <f t="shared" si="221"/>
        <v>Mi)</v>
      </c>
    </row>
    <row r="1038" spans="1:22" outlineLevel="2">
      <c r="A1038">
        <v>101</v>
      </c>
      <c r="B1038" t="s">
        <v>2533</v>
      </c>
      <c r="C1038" s="334">
        <v>3.7531219382399201</v>
      </c>
      <c r="D1038" s="334">
        <v>0.72945016434733267</v>
      </c>
      <c r="E1038" s="334">
        <v>19.012698436151108</v>
      </c>
      <c r="F1038" s="334">
        <v>1.018903997935521</v>
      </c>
      <c r="G1038" s="334">
        <v>40.538049890952493</v>
      </c>
      <c r="H1038" s="334">
        <v>57209556.283753172</v>
      </c>
      <c r="I1038" s="334">
        <v>1.772856435207693</v>
      </c>
      <c r="J1038" s="334">
        <v>4.7578575017013351</v>
      </c>
      <c r="K1038" s="334">
        <v>1.5746431711474149</v>
      </c>
      <c r="L1038" s="334">
        <v>58.232305838468697</v>
      </c>
      <c r="M1038" s="334" t="s">
        <v>30</v>
      </c>
      <c r="N1038" s="334" t="s">
        <v>30</v>
      </c>
      <c r="O1038" s="334" t="s">
        <v>30</v>
      </c>
      <c r="P1038" s="334">
        <v>7.7946111733979696E-5</v>
      </c>
      <c r="Q1038" s="334" t="s">
        <v>30</v>
      </c>
      <c r="R1038" s="334" t="s">
        <v>30</v>
      </c>
      <c r="S1038" s="595">
        <f t="shared" si="219"/>
        <v>58.232305838468697</v>
      </c>
      <c r="T1038" s="334">
        <v>2.9849999999999999</v>
      </c>
      <c r="U1038">
        <f t="shared" si="220"/>
        <v>100</v>
      </c>
      <c r="V1038" t="str">
        <f t="shared" si="221"/>
        <v>An4</v>
      </c>
    </row>
    <row r="1039" spans="1:22" outlineLevel="2">
      <c r="A1039">
        <v>102</v>
      </c>
      <c r="B1039" t="s">
        <v>2534</v>
      </c>
      <c r="C1039" s="334">
        <v>3.776345526035541</v>
      </c>
      <c r="D1039" s="334">
        <v>0.77852571249549729</v>
      </c>
      <c r="E1039" s="334">
        <v>18.997081382299861</v>
      </c>
      <c r="F1039" s="334">
        <v>1.0840277732969921</v>
      </c>
      <c r="G1039" s="334">
        <v>42.866265153465328</v>
      </c>
      <c r="H1039" s="334">
        <v>54644621.476046391</v>
      </c>
      <c r="I1039" s="334">
        <v>1.9565337766649999</v>
      </c>
      <c r="J1039" s="334">
        <v>5.0373834867691816</v>
      </c>
      <c r="K1039" s="334">
        <v>1.68623715346256</v>
      </c>
      <c r="L1039" s="334">
        <v>58.805320682167341</v>
      </c>
      <c r="M1039" s="334" t="s">
        <v>30</v>
      </c>
      <c r="N1039" s="334" t="s">
        <v>30</v>
      </c>
      <c r="O1039" s="334" t="s">
        <v>30</v>
      </c>
      <c r="P1039" s="334">
        <v>8.3775847412721446E-5</v>
      </c>
      <c r="Q1039" s="334" t="s">
        <v>30</v>
      </c>
      <c r="R1039" s="334" t="s">
        <v>30</v>
      </c>
      <c r="S1039" s="595">
        <f t="shared" si="219"/>
        <v>58.805320682167341</v>
      </c>
      <c r="T1039" s="334">
        <v>2.0880000000000001</v>
      </c>
      <c r="U1039">
        <f t="shared" si="220"/>
        <v>101</v>
      </c>
      <c r="V1039" t="str">
        <f t="shared" si="221"/>
        <v>Mi2</v>
      </c>
    </row>
    <row r="1040" spans="1:22" outlineLevel="2">
      <c r="A1040">
        <v>103</v>
      </c>
      <c r="B1040" t="s">
        <v>2535</v>
      </c>
      <c r="C1040" s="334">
        <v>3.1387658579991111</v>
      </c>
      <c r="D1040" s="334">
        <v>0.74162932367615664</v>
      </c>
      <c r="E1040" s="334">
        <v>17.254734917879521</v>
      </c>
      <c r="F1040" s="334">
        <v>0.98669857871464717</v>
      </c>
      <c r="G1040" s="334">
        <v>39.24913600668981</v>
      </c>
      <c r="H1040" s="334">
        <v>65705058.60845834</v>
      </c>
      <c r="I1040" s="334">
        <v>1.870447229374536</v>
      </c>
      <c r="J1040" s="334">
        <v>5.5612869048379956</v>
      </c>
      <c r="K1040" s="334">
        <v>1.8368925605544391</v>
      </c>
      <c r="L1040" s="334">
        <v>56.93235531619969</v>
      </c>
      <c r="M1040" s="334" t="s">
        <v>30</v>
      </c>
      <c r="N1040" s="334" t="s">
        <v>30</v>
      </c>
      <c r="O1040" s="334" t="s">
        <v>30</v>
      </c>
      <c r="P1040" s="334">
        <v>1.036763516041753E-4</v>
      </c>
      <c r="Q1040" s="334" t="s">
        <v>30</v>
      </c>
      <c r="R1040" s="334" t="s">
        <v>30</v>
      </c>
      <c r="S1040" s="595">
        <f t="shared" si="219"/>
        <v>56.93235531619969</v>
      </c>
      <c r="T1040" s="334">
        <v>1.1970000000000001</v>
      </c>
      <c r="U1040">
        <f t="shared" si="220"/>
        <v>102</v>
      </c>
      <c r="V1040" t="str">
        <f t="shared" si="221"/>
        <v>Gr7</v>
      </c>
    </row>
    <row r="1041" spans="1:22" outlineLevel="2">
      <c r="A1041">
        <v>104</v>
      </c>
      <c r="B1041" t="s">
        <v>2536</v>
      </c>
      <c r="C1041" s="334">
        <v>3.792028337178265</v>
      </c>
      <c r="D1041" s="334">
        <v>0.77547303078840135</v>
      </c>
      <c r="E1041" s="334">
        <v>18.797566984906251</v>
      </c>
      <c r="F1041" s="334">
        <v>1.2073959285182589</v>
      </c>
      <c r="G1041" s="334">
        <v>43.887571943268824</v>
      </c>
      <c r="H1041" s="334">
        <v>58526362.824516073</v>
      </c>
      <c r="I1041" s="334">
        <v>1.5011754693075221</v>
      </c>
      <c r="J1041" s="334">
        <v>4.9563736408188639</v>
      </c>
      <c r="K1041" s="334">
        <v>1.7209818447910099</v>
      </c>
      <c r="L1041" s="334">
        <v>58.339983761508847</v>
      </c>
      <c r="M1041" s="334" t="s">
        <v>30</v>
      </c>
      <c r="N1041" s="334" t="s">
        <v>30</v>
      </c>
      <c r="O1041" s="334" t="s">
        <v>30</v>
      </c>
      <c r="P1041" s="334">
        <v>7.9677559193035155E-5</v>
      </c>
      <c r="Q1041" s="334" t="s">
        <v>30</v>
      </c>
      <c r="R1041" s="334" t="s">
        <v>30</v>
      </c>
      <c r="S1041" s="595">
        <f t="shared" si="219"/>
        <v>58.339983761508847</v>
      </c>
      <c r="T1041" s="334">
        <v>9.6000000000000002E-2</v>
      </c>
      <c r="U1041">
        <f t="shared" si="220"/>
        <v>103</v>
      </c>
      <c r="V1041" t="str">
        <f t="shared" si="221"/>
        <v>Pe7</v>
      </c>
    </row>
    <row r="1042" spans="1:22" outlineLevel="2">
      <c r="A1042">
        <v>105</v>
      </c>
      <c r="B1042" t="s">
        <v>2537</v>
      </c>
      <c r="C1042" s="334">
        <v>3.711555857833591</v>
      </c>
      <c r="D1042" s="334">
        <v>0.69626631698464636</v>
      </c>
      <c r="E1042" s="334">
        <v>16.809243222117651</v>
      </c>
      <c r="F1042" s="334">
        <v>1.040759955253149</v>
      </c>
      <c r="G1042" s="334">
        <v>35.975966152866476</v>
      </c>
      <c r="H1042" s="334">
        <v>75209036.928585753</v>
      </c>
      <c r="I1042" s="334">
        <v>1.57916388070988</v>
      </c>
      <c r="J1042" s="334">
        <v>5.3663427687189156</v>
      </c>
      <c r="K1042" s="334">
        <v>1.8710613983547719</v>
      </c>
      <c r="L1042" s="334">
        <v>57.118990007371963</v>
      </c>
      <c r="M1042" s="334" t="s">
        <v>30</v>
      </c>
      <c r="N1042" s="334" t="s">
        <v>30</v>
      </c>
      <c r="O1042" s="334" t="s">
        <v>30</v>
      </c>
      <c r="P1042" s="334">
        <v>9.9672325293775603E-5</v>
      </c>
      <c r="Q1042" s="334" t="s">
        <v>30</v>
      </c>
      <c r="R1042" s="334" t="s">
        <v>30</v>
      </c>
      <c r="S1042" s="595">
        <f t="shared" si="219"/>
        <v>57.118990007371963</v>
      </c>
      <c r="T1042" s="334">
        <v>-1.7669999999999999</v>
      </c>
      <c r="U1042">
        <f t="shared" si="220"/>
        <v>104</v>
      </c>
      <c r="V1042" t="str">
        <f t="shared" si="221"/>
        <v>Cr5</v>
      </c>
    </row>
    <row r="1043" spans="1:22" outlineLevel="2">
      <c r="A1043">
        <v>106</v>
      </c>
      <c r="B1043" t="s">
        <v>2538</v>
      </c>
      <c r="C1043" s="334">
        <v>3.828453775993728</v>
      </c>
      <c r="D1043" s="334">
        <v>0.76507872856818571</v>
      </c>
      <c r="E1043" s="334">
        <v>18.57851422537216</v>
      </c>
      <c r="F1043" s="334">
        <v>1.1378574267428161</v>
      </c>
      <c r="G1043" s="334">
        <v>41.530172868092023</v>
      </c>
      <c r="H1043" s="334">
        <v>59460283.158079073</v>
      </c>
      <c r="I1043" s="334">
        <v>1.9929898126138159</v>
      </c>
      <c r="J1043" s="334">
        <v>5.5015661136263736</v>
      </c>
      <c r="K1043" s="334">
        <v>1.7883863857815609</v>
      </c>
      <c r="L1043" s="334">
        <v>60.103299088349303</v>
      </c>
      <c r="M1043" s="334" t="s">
        <v>30</v>
      </c>
      <c r="N1043" s="334" t="s">
        <v>30</v>
      </c>
      <c r="O1043" s="334" t="s">
        <v>30</v>
      </c>
      <c r="P1043" s="334">
        <v>9.3047251209916196E-5</v>
      </c>
      <c r="Q1043" s="334" t="s">
        <v>30</v>
      </c>
      <c r="R1043" s="334" t="s">
        <v>30</v>
      </c>
      <c r="S1043" s="595">
        <f t="shared" si="219"/>
        <v>60.103299088349303</v>
      </c>
      <c r="T1043" s="334">
        <v>-1.431</v>
      </c>
      <c r="U1043">
        <f t="shared" si="220"/>
        <v>105</v>
      </c>
      <c r="V1043" t="str">
        <f t="shared" si="221"/>
        <v>Ne3</v>
      </c>
    </row>
    <row r="1044" spans="1:22" outlineLevel="2">
      <c r="A1044">
        <v>107</v>
      </c>
      <c r="B1044" t="s">
        <v>2539</v>
      </c>
      <c r="C1044" s="334">
        <v>3.7075772449157389</v>
      </c>
      <c r="D1044" s="334">
        <v>0.69578563099947544</v>
      </c>
      <c r="E1044" s="334">
        <v>17.54025461640467</v>
      </c>
      <c r="F1044" s="334">
        <v>0.97905760043586676</v>
      </c>
      <c r="G1044" s="334">
        <v>41.9823184926693</v>
      </c>
      <c r="H1044" s="334">
        <v>71215010.299157202</v>
      </c>
      <c r="I1044" s="334">
        <v>1.6287391163240661</v>
      </c>
      <c r="J1044" s="334">
        <v>5.4309865679590299</v>
      </c>
      <c r="K1044" s="334">
        <v>1.77486719487984</v>
      </c>
      <c r="L1044" s="334">
        <v>55.336204976942859</v>
      </c>
      <c r="M1044" s="334" t="s">
        <v>30</v>
      </c>
      <c r="N1044" s="334" t="s">
        <v>30</v>
      </c>
      <c r="O1044" s="334" t="s">
        <v>30</v>
      </c>
      <c r="P1044" s="334">
        <v>1.009167603714529E-4</v>
      </c>
      <c r="Q1044" s="334" t="s">
        <v>30</v>
      </c>
      <c r="R1044" s="334" t="s">
        <v>30</v>
      </c>
      <c r="S1044" s="595">
        <f t="shared" si="219"/>
        <v>55.336204976942859</v>
      </c>
      <c r="T1044" s="334">
        <v>0.66300000000000003</v>
      </c>
      <c r="U1044">
        <f t="shared" si="220"/>
        <v>106</v>
      </c>
      <c r="V1044" t="str">
        <f t="shared" si="221"/>
        <v>Co7</v>
      </c>
    </row>
    <row r="1045" spans="1:22" outlineLevel="2">
      <c r="A1045">
        <v>108</v>
      </c>
      <c r="B1045" t="s">
        <v>2540</v>
      </c>
      <c r="C1045" s="334">
        <v>3.6803286803141448</v>
      </c>
      <c r="D1045" s="334">
        <v>0.70193494539127066</v>
      </c>
      <c r="E1045" s="334">
        <v>18.276157381458809</v>
      </c>
      <c r="F1045" s="334">
        <v>0.97191302548902558</v>
      </c>
      <c r="G1045" s="334">
        <v>46.7150251259838</v>
      </c>
      <c r="H1045" s="334">
        <v>65033271.516089313</v>
      </c>
      <c r="I1045" s="334">
        <v>1.5703128291184141</v>
      </c>
      <c r="J1045" s="334">
        <v>5.2879212621059937</v>
      </c>
      <c r="K1045" s="334">
        <v>1.833445689922101</v>
      </c>
      <c r="L1045" s="334">
        <v>57.373922611123987</v>
      </c>
      <c r="M1045" s="334" t="s">
        <v>30</v>
      </c>
      <c r="N1045" s="334" t="s">
        <v>30</v>
      </c>
      <c r="O1045" s="334" t="s">
        <v>30</v>
      </c>
      <c r="P1045" s="334">
        <v>9.0217817688785938E-5</v>
      </c>
      <c r="Q1045" s="334" t="s">
        <v>30</v>
      </c>
      <c r="R1045" s="334" t="s">
        <v>30</v>
      </c>
      <c r="S1045" s="595">
        <f t="shared" si="219"/>
        <v>57.373922611123987</v>
      </c>
      <c r="T1045" s="334">
        <v>9.6000000000000002E-2</v>
      </c>
      <c r="U1045">
        <f t="shared" si="220"/>
        <v>107</v>
      </c>
      <c r="V1045" t="str">
        <f t="shared" si="221"/>
        <v>Mi2</v>
      </c>
    </row>
    <row r="1046" spans="1:22" outlineLevel="2">
      <c r="A1046">
        <v>109</v>
      </c>
      <c r="B1046" t="s">
        <v>2541</v>
      </c>
      <c r="C1046" s="334">
        <v>3.717789085265033</v>
      </c>
      <c r="D1046" s="334">
        <v>0.73500869853801876</v>
      </c>
      <c r="E1046" s="334">
        <v>18.506928700725091</v>
      </c>
      <c r="F1046" s="334">
        <v>1.0657686586344559</v>
      </c>
      <c r="G1046" s="334">
        <v>42.593811653868883</v>
      </c>
      <c r="H1046" s="334">
        <v>64447176.440764338</v>
      </c>
      <c r="I1046" s="334">
        <v>1.7926725672985051</v>
      </c>
      <c r="J1046" s="334">
        <v>5.4159639034573894</v>
      </c>
      <c r="K1046" s="334">
        <v>1.694006532177796</v>
      </c>
      <c r="L1046" s="334">
        <v>57.747254839078352</v>
      </c>
      <c r="M1046" s="334" t="s">
        <v>30</v>
      </c>
      <c r="N1046" s="334" t="s">
        <v>30</v>
      </c>
      <c r="O1046" s="334" t="s">
        <v>30</v>
      </c>
      <c r="P1046" s="334">
        <v>9.7926707170800228E-5</v>
      </c>
      <c r="Q1046" s="334" t="s">
        <v>30</v>
      </c>
      <c r="R1046" s="334" t="s">
        <v>30</v>
      </c>
      <c r="S1046" s="595">
        <f t="shared" si="219"/>
        <v>57.747254839078352</v>
      </c>
      <c r="T1046" s="334">
        <v>-0.20100000000000001</v>
      </c>
      <c r="U1046">
        <f t="shared" si="220"/>
        <v>108</v>
      </c>
      <c r="V1046" t="str">
        <f t="shared" si="221"/>
        <v>Co3</v>
      </c>
    </row>
    <row r="1047" spans="1:22" outlineLevel="2">
      <c r="A1047">
        <v>110</v>
      </c>
      <c r="B1047" t="s">
        <v>2542</v>
      </c>
      <c r="C1047" s="334">
        <v>3.8795629743054438</v>
      </c>
      <c r="D1047" s="334">
        <v>0.67307776689068832</v>
      </c>
      <c r="E1047" s="334">
        <v>18.82711520957179</v>
      </c>
      <c r="F1047" s="334">
        <v>1.139906156162305</v>
      </c>
      <c r="G1047" s="334">
        <v>46.301877689714999</v>
      </c>
      <c r="H1047" s="334">
        <v>67547754.026538953</v>
      </c>
      <c r="I1047" s="334">
        <v>2.046468987790159</v>
      </c>
      <c r="J1047" s="334">
        <v>6.0098929597178596</v>
      </c>
      <c r="K1047" s="334">
        <v>1.9639088211654661</v>
      </c>
      <c r="L1047" s="334">
        <v>57.084181158850043</v>
      </c>
      <c r="M1047" s="334" t="s">
        <v>30</v>
      </c>
      <c r="N1047" s="334" t="s">
        <v>30</v>
      </c>
      <c r="O1047" s="334" t="s">
        <v>30</v>
      </c>
      <c r="P1047" s="334">
        <v>1.075498644217174E-4</v>
      </c>
      <c r="Q1047" s="334" t="s">
        <v>30</v>
      </c>
      <c r="R1047" s="334" t="s">
        <v>30</v>
      </c>
      <c r="S1047" s="595">
        <f t="shared" si="219"/>
        <v>57.084181158850043</v>
      </c>
      <c r="T1047" s="334">
        <v>-1.464</v>
      </c>
      <c r="U1047">
        <f t="shared" si="220"/>
        <v>109</v>
      </c>
      <c r="V1047" t="str">
        <f t="shared" si="221"/>
        <v>Eg6</v>
      </c>
    </row>
    <row r="1048" spans="1:22" outlineLevel="2">
      <c r="A1048">
        <v>111</v>
      </c>
      <c r="B1048" t="s">
        <v>2543</v>
      </c>
      <c r="C1048" s="334">
        <v>3.7878416336722789</v>
      </c>
      <c r="D1048" s="334">
        <v>0.72789720373317635</v>
      </c>
      <c r="E1048" s="334">
        <v>17.75101669851573</v>
      </c>
      <c r="F1048" s="334">
        <v>1.074039984722384</v>
      </c>
      <c r="G1048" s="334">
        <v>41.797560956118552</v>
      </c>
      <c r="H1048" s="334">
        <v>73480570.14658758</v>
      </c>
      <c r="I1048" s="334">
        <v>1.811071906366587</v>
      </c>
      <c r="J1048" s="334">
        <v>5.4699704362706596</v>
      </c>
      <c r="K1048" s="334">
        <v>2.0134168236467089</v>
      </c>
      <c r="L1048" s="334">
        <v>56.323708336932853</v>
      </c>
      <c r="M1048" s="334" t="s">
        <v>30</v>
      </c>
      <c r="N1048" s="334" t="s">
        <v>30</v>
      </c>
      <c r="O1048" s="334" t="s">
        <v>30</v>
      </c>
      <c r="P1048" s="334">
        <v>9.8000561327850694E-5</v>
      </c>
      <c r="Q1048" s="334" t="s">
        <v>30</v>
      </c>
      <c r="R1048" s="334" t="s">
        <v>30</v>
      </c>
      <c r="S1048" s="595">
        <f t="shared" si="219"/>
        <v>56.323708336932853</v>
      </c>
      <c r="T1048" s="334">
        <v>0.13200000000000001</v>
      </c>
      <c r="U1048">
        <f t="shared" si="220"/>
        <v>110</v>
      </c>
      <c r="V1048" t="str">
        <f t="shared" si="221"/>
        <v>Ya3</v>
      </c>
    </row>
    <row r="1049" spans="1:22" outlineLevel="2">
      <c r="A1049">
        <v>112</v>
      </c>
      <c r="B1049" t="s">
        <v>2544</v>
      </c>
      <c r="C1049" s="334">
        <v>3.608024583701158</v>
      </c>
      <c r="D1049" s="334">
        <v>0.72624009950869928</v>
      </c>
      <c r="E1049" s="334">
        <v>18.016576860535729</v>
      </c>
      <c r="F1049" s="334">
        <v>1.1689318328902769</v>
      </c>
      <c r="G1049" s="334">
        <v>40.711600852334939</v>
      </c>
      <c r="H1049" s="334">
        <v>67950413.412092045</v>
      </c>
      <c r="I1049" s="334">
        <v>2.046614136349286</v>
      </c>
      <c r="J1049" s="334">
        <v>5.7688141773003814</v>
      </c>
      <c r="K1049" s="334">
        <v>1.9203159739454729</v>
      </c>
      <c r="L1049" s="334">
        <v>56.233579322057338</v>
      </c>
      <c r="M1049" s="334" t="s">
        <v>30</v>
      </c>
      <c r="N1049" s="334" t="s">
        <v>30</v>
      </c>
      <c r="O1049" s="334" t="s">
        <v>30</v>
      </c>
      <c r="P1049" s="334">
        <v>1.0774857602176289E-4</v>
      </c>
      <c r="Q1049" s="334" t="s">
        <v>30</v>
      </c>
      <c r="R1049" s="334" t="s">
        <v>30</v>
      </c>
      <c r="S1049" s="595">
        <f t="shared" si="219"/>
        <v>56.233579322057338</v>
      </c>
      <c r="T1049" s="334">
        <v>0.20100000000000001</v>
      </c>
      <c r="U1049">
        <f t="shared" si="220"/>
        <v>111</v>
      </c>
      <c r="V1049" t="str">
        <f t="shared" si="221"/>
        <v>Ka8</v>
      </c>
    </row>
    <row r="1050" spans="1:22" outlineLevel="2">
      <c r="A1050">
        <v>113</v>
      </c>
      <c r="B1050" t="s">
        <v>2545</v>
      </c>
      <c r="C1050" s="334">
        <v>4.0289847699854811</v>
      </c>
      <c r="D1050" s="334">
        <v>0.74467931824451894</v>
      </c>
      <c r="E1050" s="334">
        <v>18.931910187014129</v>
      </c>
      <c r="F1050" s="334">
        <v>1.233715392489227</v>
      </c>
      <c r="G1050" s="334">
        <v>40.793115149770678</v>
      </c>
      <c r="H1050" s="334">
        <v>60391585.205636524</v>
      </c>
      <c r="I1050" s="334">
        <v>2.7310936021137051</v>
      </c>
      <c r="J1050" s="334">
        <v>5.6968942613382509</v>
      </c>
      <c r="K1050" s="334">
        <v>1.694658224955427</v>
      </c>
      <c r="L1050" s="334">
        <v>59.377942131880978</v>
      </c>
      <c r="M1050" s="334" t="s">
        <v>30</v>
      </c>
      <c r="N1050" s="334" t="s">
        <v>30</v>
      </c>
      <c r="O1050" s="334" t="s">
        <v>30</v>
      </c>
      <c r="P1050" s="334">
        <v>1.0299897747357249E-4</v>
      </c>
      <c r="Q1050" s="334" t="s">
        <v>30</v>
      </c>
      <c r="R1050" s="334" t="s">
        <v>30</v>
      </c>
      <c r="S1050" s="595">
        <f t="shared" si="219"/>
        <v>59.377942131880978</v>
      </c>
      <c r="T1050" s="334">
        <v>0.65700000000000003</v>
      </c>
      <c r="U1050">
        <f t="shared" si="220"/>
        <v>112</v>
      </c>
      <c r="V1050" t="str">
        <f t="shared" si="221"/>
        <v>Wa0</v>
      </c>
    </row>
    <row r="1051" spans="1:22" outlineLevel="2">
      <c r="A1051">
        <v>114</v>
      </c>
      <c r="B1051" t="s">
        <v>2546</v>
      </c>
      <c r="C1051" s="334">
        <v>3.9293184959150662</v>
      </c>
      <c r="D1051" s="334">
        <v>0.72651527457644094</v>
      </c>
      <c r="E1051" s="334">
        <v>19.002537360909681</v>
      </c>
      <c r="F1051" s="334">
        <v>1.167364699303256</v>
      </c>
      <c r="G1051" s="334">
        <v>41.35017150865108</v>
      </c>
      <c r="H1051" s="334">
        <v>61714831.603051797</v>
      </c>
      <c r="I1051" s="334">
        <v>1.6060347724584121</v>
      </c>
      <c r="J1051" s="334">
        <v>5.3994754594921339</v>
      </c>
      <c r="K1051" s="334">
        <v>1.7100276277413</v>
      </c>
      <c r="L1051" s="334">
        <v>59.76330307283434</v>
      </c>
      <c r="M1051" s="334" t="s">
        <v>30</v>
      </c>
      <c r="N1051" s="334" t="s">
        <v>30</v>
      </c>
      <c r="O1051" s="334" t="s">
        <v>30</v>
      </c>
      <c r="P1051" s="334">
        <v>9.2600766628523089E-5</v>
      </c>
      <c r="Q1051" s="334" t="s">
        <v>30</v>
      </c>
      <c r="R1051" s="334" t="s">
        <v>30</v>
      </c>
      <c r="S1051" s="595">
        <f t="shared" si="219"/>
        <v>59.76330307283434</v>
      </c>
      <c r="T1051" s="334">
        <v>0.3</v>
      </c>
      <c r="U1051">
        <f t="shared" si="220"/>
        <v>113</v>
      </c>
      <c r="V1051" t="str">
        <f t="shared" si="221"/>
        <v>Wi1</v>
      </c>
    </row>
    <row r="1052" spans="1:22" outlineLevel="2">
      <c r="A1052">
        <v>115</v>
      </c>
      <c r="B1052" t="s">
        <v>2547</v>
      </c>
      <c r="C1052" s="334">
        <v>3.8105389359131312</v>
      </c>
      <c r="D1052" s="334">
        <v>0.74748241885757216</v>
      </c>
      <c r="E1052" s="334">
        <v>18.64921202954223</v>
      </c>
      <c r="F1052" s="334">
        <v>1.1705617806936639</v>
      </c>
      <c r="G1052" s="334">
        <v>42.79048548131172</v>
      </c>
      <c r="H1052" s="334">
        <v>60562092.006959088</v>
      </c>
      <c r="I1052" s="334">
        <v>2.0415796930018169</v>
      </c>
      <c r="J1052" s="334">
        <v>5.6369923886224864</v>
      </c>
      <c r="K1052" s="334">
        <v>1.5576631997339969</v>
      </c>
      <c r="L1052" s="334">
        <v>59.396657683661353</v>
      </c>
      <c r="M1052" s="334" t="s">
        <v>30</v>
      </c>
      <c r="N1052" s="334" t="s">
        <v>30</v>
      </c>
      <c r="O1052" s="334" t="s">
        <v>30</v>
      </c>
      <c r="P1052" s="334">
        <v>9.7901389879267905E-5</v>
      </c>
      <c r="Q1052" s="334" t="s">
        <v>30</v>
      </c>
      <c r="R1052" s="334" t="s">
        <v>30</v>
      </c>
      <c r="S1052" s="595">
        <f t="shared" si="219"/>
        <v>59.396657683661353</v>
      </c>
      <c r="T1052" s="334">
        <v>-2.7090000000000001</v>
      </c>
      <c r="U1052">
        <f t="shared" si="220"/>
        <v>114</v>
      </c>
      <c r="V1052" t="str">
        <f t="shared" si="221"/>
        <v>La0</v>
      </c>
    </row>
    <row r="1053" spans="1:22" outlineLevel="2">
      <c r="A1053">
        <v>116</v>
      </c>
      <c r="B1053" t="s">
        <v>2548</v>
      </c>
      <c r="C1053" s="334">
        <v>3.830256501266597</v>
      </c>
      <c r="D1053" s="334">
        <v>0.77253071192304634</v>
      </c>
      <c r="E1053" s="334">
        <v>18.8661755813953</v>
      </c>
      <c r="F1053" s="334">
        <v>1.1811757579708999</v>
      </c>
      <c r="G1053" s="334">
        <v>40.871896457332063</v>
      </c>
      <c r="H1053" s="334">
        <v>58912052.860324129</v>
      </c>
      <c r="I1053" s="334">
        <v>1.826042816445572</v>
      </c>
      <c r="J1053" s="334">
        <v>5.2480610751329886</v>
      </c>
      <c r="K1053" s="334">
        <v>1.779174079232472</v>
      </c>
      <c r="L1053" s="334">
        <v>58.24102014547389</v>
      </c>
      <c r="M1053" s="334" t="s">
        <v>30</v>
      </c>
      <c r="N1053" s="334" t="s">
        <v>30</v>
      </c>
      <c r="O1053" s="334" t="s">
        <v>30</v>
      </c>
      <c r="P1053" s="334">
        <v>9.3403792754509743E-5</v>
      </c>
      <c r="Q1053" s="334" t="s">
        <v>30</v>
      </c>
      <c r="R1053" s="334" t="s">
        <v>30</v>
      </c>
      <c r="S1053" s="595">
        <f t="shared" si="219"/>
        <v>58.24102014547389</v>
      </c>
      <c r="T1053" s="334">
        <v>0.14099999999999999</v>
      </c>
      <c r="U1053">
        <f t="shared" si="220"/>
        <v>115</v>
      </c>
      <c r="V1053" t="str">
        <f t="shared" si="221"/>
        <v>Gu9</v>
      </c>
    </row>
    <row r="1054" spans="1:22" outlineLevel="2">
      <c r="A1054">
        <v>117</v>
      </c>
      <c r="B1054" t="s">
        <v>2549</v>
      </c>
      <c r="C1054" s="334">
        <v>3.9422591182858131</v>
      </c>
      <c r="D1054" s="334">
        <v>0.72345011401937542</v>
      </c>
      <c r="E1054" s="334">
        <v>19.34640850023899</v>
      </c>
      <c r="F1054" s="334">
        <v>1.1071893845533709</v>
      </c>
      <c r="G1054" s="334">
        <v>42.868045488704418</v>
      </c>
      <c r="H1054" s="334">
        <v>53797893.749515668</v>
      </c>
      <c r="I1054" s="334">
        <v>1.897668686748901</v>
      </c>
      <c r="J1054" s="334">
        <v>5.8746234108059632</v>
      </c>
      <c r="K1054" s="334">
        <v>1.9001024524736929</v>
      </c>
      <c r="L1054" s="334">
        <v>61.004592674294827</v>
      </c>
      <c r="M1054" s="334" t="s">
        <v>30</v>
      </c>
      <c r="N1054" s="334" t="s">
        <v>30</v>
      </c>
      <c r="O1054" s="334" t="s">
        <v>30</v>
      </c>
      <c r="P1054" s="334">
        <v>9.9907676219204917E-5</v>
      </c>
      <c r="Q1054" s="334" t="s">
        <v>30</v>
      </c>
      <c r="R1054" s="334" t="s">
        <v>30</v>
      </c>
      <c r="S1054" s="595">
        <f t="shared" si="219"/>
        <v>61.004592674294827</v>
      </c>
      <c r="T1054" s="334">
        <v>-1.5720000000000001</v>
      </c>
      <c r="U1054">
        <f t="shared" si="220"/>
        <v>116</v>
      </c>
      <c r="V1054" t="str">
        <f t="shared" si="221"/>
        <v>Ke7</v>
      </c>
    </row>
    <row r="1055" spans="1:22" outlineLevel="2">
      <c r="A1055">
        <v>118</v>
      </c>
      <c r="B1055" t="s">
        <v>2550</v>
      </c>
      <c r="C1055" s="334">
        <v>3.607425166411351</v>
      </c>
      <c r="D1055" s="334">
        <v>0.73827764216844427</v>
      </c>
      <c r="E1055" s="334">
        <v>18.46983603249766</v>
      </c>
      <c r="F1055" s="334">
        <v>1.095572165979372</v>
      </c>
      <c r="G1055" s="334">
        <v>43.169251423780587</v>
      </c>
      <c r="H1055" s="334">
        <v>58830412.411085479</v>
      </c>
      <c r="I1055" s="334">
        <v>1.823033525763615</v>
      </c>
      <c r="J1055" s="334">
        <v>5.1583152852540337</v>
      </c>
      <c r="K1055" s="334">
        <v>1.803103922893226</v>
      </c>
      <c r="L1055" s="334">
        <v>59.443610054702582</v>
      </c>
      <c r="M1055" s="334" t="s">
        <v>30</v>
      </c>
      <c r="N1055" s="334" t="s">
        <v>30</v>
      </c>
      <c r="O1055" s="334" t="s">
        <v>30</v>
      </c>
      <c r="P1055" s="334">
        <v>8.571430354700074E-5</v>
      </c>
      <c r="Q1055" s="334" t="s">
        <v>30</v>
      </c>
      <c r="R1055" s="334" t="s">
        <v>30</v>
      </c>
      <c r="S1055" s="595">
        <f t="shared" si="219"/>
        <v>59.443610054702582</v>
      </c>
      <c r="T1055" s="334">
        <v>3.5489999999999999</v>
      </c>
      <c r="U1055">
        <f t="shared" si="220"/>
        <v>117</v>
      </c>
      <c r="V1055" t="str">
        <f t="shared" si="221"/>
        <v>Ro9</v>
      </c>
    </row>
    <row r="1056" spans="1:22" outlineLevel="2">
      <c r="A1056">
        <v>119</v>
      </c>
      <c r="B1056" t="s">
        <v>2551</v>
      </c>
      <c r="C1056" s="334">
        <v>3.6747492628905278</v>
      </c>
      <c r="D1056" s="334">
        <v>0.70406114162055022</v>
      </c>
      <c r="E1056" s="334">
        <v>17.682676434009998</v>
      </c>
      <c r="F1056" s="334">
        <v>1.0361967847852389</v>
      </c>
      <c r="G1056" s="334">
        <v>42.325229005159017</v>
      </c>
      <c r="H1056" s="334">
        <v>66885166.584165543</v>
      </c>
      <c r="I1056" s="334">
        <v>2.142582787396214</v>
      </c>
      <c r="J1056" s="334">
        <v>5.4921383117996969</v>
      </c>
      <c r="K1056" s="334">
        <v>1.6669998686814</v>
      </c>
      <c r="L1056" s="334">
        <v>60.028561469760788</v>
      </c>
      <c r="M1056" s="334" t="s">
        <v>30</v>
      </c>
      <c r="N1056" s="334" t="s">
        <v>30</v>
      </c>
      <c r="O1056" s="334" t="s">
        <v>30</v>
      </c>
      <c r="P1056" s="334">
        <v>9.177699489934456E-5</v>
      </c>
      <c r="Q1056" s="334" t="s">
        <v>30</v>
      </c>
      <c r="R1056" s="334" t="s">
        <v>30</v>
      </c>
      <c r="S1056" s="595">
        <f t="shared" si="219"/>
        <v>60.028561469760788</v>
      </c>
      <c r="T1056" s="334">
        <v>-2.0070000000000001</v>
      </c>
      <c r="U1056">
        <f t="shared" si="220"/>
        <v>118</v>
      </c>
      <c r="V1056" t="str">
        <f t="shared" si="221"/>
        <v>St)</v>
      </c>
    </row>
    <row r="1057" spans="1:22" outlineLevel="2">
      <c r="A1057">
        <v>120</v>
      </c>
      <c r="B1057" t="s">
        <v>2552</v>
      </c>
      <c r="C1057" s="334">
        <v>4.1466492908327854</v>
      </c>
      <c r="D1057" s="334">
        <v>0.71294452037655165</v>
      </c>
      <c r="E1057" s="334">
        <v>19.999692223311811</v>
      </c>
      <c r="F1057" s="334">
        <v>1.088791180132846</v>
      </c>
      <c r="G1057" s="334">
        <v>42.336946841205858</v>
      </c>
      <c r="H1057" s="334">
        <v>57565001.303396627</v>
      </c>
      <c r="I1057" s="334">
        <v>2.5002080765189389</v>
      </c>
      <c r="J1057" s="334">
        <v>6.0040662702923404</v>
      </c>
      <c r="K1057" s="334">
        <v>1.9555218779564161</v>
      </c>
      <c r="L1057" s="334">
        <v>60.250160726268952</v>
      </c>
      <c r="M1057" s="334" t="s">
        <v>30</v>
      </c>
      <c r="N1057" s="334" t="s">
        <v>30</v>
      </c>
      <c r="O1057" s="334" t="s">
        <v>30</v>
      </c>
      <c r="P1057" s="334">
        <v>1.0755062150171089E-4</v>
      </c>
      <c r="Q1057" s="334" t="s">
        <v>30</v>
      </c>
      <c r="R1057" s="334" t="s">
        <v>30</v>
      </c>
      <c r="S1057" s="595">
        <f t="shared" si="219"/>
        <v>60.250160726268952</v>
      </c>
      <c r="T1057" s="334">
        <v>-0.36899999999999999</v>
      </c>
      <c r="U1057">
        <f t="shared" si="220"/>
        <v>119</v>
      </c>
      <c r="V1057" t="str">
        <f t="shared" si="221"/>
        <v>Le0</v>
      </c>
    </row>
    <row r="1058" spans="1:22" outlineLevel="2">
      <c r="A1058">
        <v>121</v>
      </c>
      <c r="B1058" t="s">
        <v>2553</v>
      </c>
      <c r="C1058" s="334">
        <v>3.440554564606439</v>
      </c>
      <c r="D1058" s="334">
        <v>0.75861359353167346</v>
      </c>
      <c r="E1058" s="334">
        <v>18.52646169351387</v>
      </c>
      <c r="F1058" s="334">
        <v>1.141409021065946</v>
      </c>
      <c r="G1058" s="334">
        <v>43.762418662961799</v>
      </c>
      <c r="H1058" s="334">
        <v>54589350.472751752</v>
      </c>
      <c r="I1058" s="334">
        <v>2.0238619353022731</v>
      </c>
      <c r="J1058" s="334">
        <v>5.2195335881928413</v>
      </c>
      <c r="K1058" s="334">
        <v>1.586767823269867</v>
      </c>
      <c r="L1058" s="334">
        <v>60.735443011223119</v>
      </c>
      <c r="M1058" s="334" t="s">
        <v>30</v>
      </c>
      <c r="N1058" s="334" t="s">
        <v>30</v>
      </c>
      <c r="O1058" s="334" t="s">
        <v>30</v>
      </c>
      <c r="P1058" s="334">
        <v>8.3135523727664274E-5</v>
      </c>
      <c r="Q1058" s="334" t="s">
        <v>30</v>
      </c>
      <c r="R1058" s="334" t="s">
        <v>30</v>
      </c>
      <c r="S1058" s="595">
        <f t="shared" si="219"/>
        <v>60.735443011223119</v>
      </c>
      <c r="T1058" s="334">
        <v>1.8119999999999901</v>
      </c>
      <c r="U1058">
        <f t="shared" si="220"/>
        <v>120</v>
      </c>
      <c r="V1058" t="str">
        <f t="shared" si="221"/>
        <v>An6</v>
      </c>
    </row>
    <row r="1059" spans="1:22" outlineLevel="2">
      <c r="A1059">
        <v>122</v>
      </c>
      <c r="B1059" t="s">
        <v>2554</v>
      </c>
      <c r="C1059" s="334">
        <v>3.8823977543980872</v>
      </c>
      <c r="D1059" s="334">
        <v>0.68369000212197162</v>
      </c>
      <c r="E1059" s="334">
        <v>18.41869482496352</v>
      </c>
      <c r="F1059" s="334">
        <v>1.0933534686319639</v>
      </c>
      <c r="G1059" s="334">
        <v>41.237265245108865</v>
      </c>
      <c r="H1059" s="334">
        <v>64951929.119855247</v>
      </c>
      <c r="I1059" s="334">
        <v>2.1224058272432571</v>
      </c>
      <c r="J1059" s="334">
        <v>5.5439285670994964</v>
      </c>
      <c r="K1059" s="334">
        <v>1.8867615817562251</v>
      </c>
      <c r="L1059" s="334">
        <v>59.675166551492246</v>
      </c>
      <c r="M1059" s="334" t="s">
        <v>30</v>
      </c>
      <c r="N1059" s="334" t="s">
        <v>30</v>
      </c>
      <c r="O1059" s="334" t="s">
        <v>30</v>
      </c>
      <c r="P1059" s="334">
        <v>9.5623439848305824E-5</v>
      </c>
      <c r="Q1059" s="334" t="s">
        <v>30</v>
      </c>
      <c r="R1059" s="334" t="s">
        <v>30</v>
      </c>
      <c r="S1059" s="595">
        <f t="shared" si="219"/>
        <v>59.675166551492246</v>
      </c>
      <c r="T1059" s="334">
        <v>-2.802</v>
      </c>
      <c r="U1059">
        <f t="shared" si="220"/>
        <v>121</v>
      </c>
      <c r="V1059" t="str">
        <f t="shared" si="221"/>
        <v xml:space="preserve">Ch </v>
      </c>
    </row>
    <row r="1060" spans="1:22" outlineLevel="2">
      <c r="A1060">
        <v>123</v>
      </c>
      <c r="B1060" t="s">
        <v>2555</v>
      </c>
      <c r="C1060" s="334">
        <v>3.854891219554645</v>
      </c>
      <c r="D1060" s="334">
        <v>0.65119065701072898</v>
      </c>
      <c r="E1060" s="334">
        <v>18.549207821868229</v>
      </c>
      <c r="F1060" s="334">
        <v>0.92013436762516276</v>
      </c>
      <c r="G1060" s="334">
        <v>42.637318663429973</v>
      </c>
      <c r="H1060" s="334">
        <v>63818538.874622039</v>
      </c>
      <c r="I1060" s="334">
        <v>1.7359626430034441</v>
      </c>
      <c r="J1060" s="334">
        <v>5.6166307856446007</v>
      </c>
      <c r="K1060" s="334">
        <v>1.790308062082574</v>
      </c>
      <c r="L1060" s="334">
        <v>59.258749110512248</v>
      </c>
      <c r="M1060" s="334" t="s">
        <v>30</v>
      </c>
      <c r="N1060" s="334" t="s">
        <v>30</v>
      </c>
      <c r="O1060" s="334" t="s">
        <v>30</v>
      </c>
      <c r="P1060" s="334">
        <v>9.7713215719278138E-5</v>
      </c>
      <c r="Q1060" s="334" t="s">
        <v>30</v>
      </c>
      <c r="R1060" s="334" t="s">
        <v>30</v>
      </c>
      <c r="S1060" s="595">
        <f t="shared" si="219"/>
        <v>59.258749110512248</v>
      </c>
      <c r="T1060" s="334">
        <v>-1.2E-2</v>
      </c>
      <c r="U1060">
        <f t="shared" si="220"/>
        <v>122</v>
      </c>
      <c r="V1060" t="str">
        <f t="shared" si="221"/>
        <v>GR5</v>
      </c>
    </row>
    <row r="1061" spans="1:22" outlineLevel="2">
      <c r="A1061">
        <v>124</v>
      </c>
      <c r="B1061" t="s">
        <v>2556</v>
      </c>
      <c r="C1061" s="334">
        <v>3.8036756825666931</v>
      </c>
      <c r="D1061" s="334">
        <v>0.67192658114556902</v>
      </c>
      <c r="E1061" s="334">
        <v>18.331616638998639</v>
      </c>
      <c r="F1061" s="334">
        <v>1.0909276913325869</v>
      </c>
      <c r="G1061" s="334">
        <v>38.471900178790968</v>
      </c>
      <c r="H1061" s="334">
        <v>62353954.867346853</v>
      </c>
      <c r="I1061" s="334">
        <v>2.037718473153435</v>
      </c>
      <c r="J1061" s="334">
        <v>5.4881611412648494</v>
      </c>
      <c r="K1061" s="334">
        <v>1.703368198205844</v>
      </c>
      <c r="L1061" s="334">
        <v>60.588201819797668</v>
      </c>
      <c r="M1061" s="334" t="s">
        <v>30</v>
      </c>
      <c r="N1061" s="334" t="s">
        <v>30</v>
      </c>
      <c r="O1061" s="334" t="s">
        <v>30</v>
      </c>
      <c r="P1061" s="334">
        <v>9.2327133452557475E-5</v>
      </c>
      <c r="Q1061" s="334" t="s">
        <v>30</v>
      </c>
      <c r="R1061" s="334" t="s">
        <v>30</v>
      </c>
      <c r="S1061" s="595">
        <f t="shared" si="219"/>
        <v>60.588201819797668</v>
      </c>
      <c r="T1061" s="334">
        <v>-0.218999999999999</v>
      </c>
      <c r="U1061">
        <f t="shared" si="220"/>
        <v>123</v>
      </c>
      <c r="V1061" t="str">
        <f t="shared" si="221"/>
        <v>Or)</v>
      </c>
    </row>
    <row r="1062" spans="1:22" outlineLevel="2">
      <c r="A1062">
        <v>125</v>
      </c>
      <c r="B1062" t="s">
        <v>2557</v>
      </c>
      <c r="C1062" s="334">
        <v>3.6818602824126998</v>
      </c>
      <c r="D1062" s="334">
        <v>0.70153240408128903</v>
      </c>
      <c r="E1062" s="334">
        <v>17.201824034381591</v>
      </c>
      <c r="F1062" s="334">
        <v>0.92845329025268175</v>
      </c>
      <c r="G1062" s="334">
        <v>43.110436075352013</v>
      </c>
      <c r="H1062" s="334">
        <v>75958504.624381363</v>
      </c>
      <c r="I1062" s="334">
        <v>1.86323224212396</v>
      </c>
      <c r="J1062" s="334">
        <v>5.5586905992665248</v>
      </c>
      <c r="K1062" s="334">
        <v>1.833735043035545</v>
      </c>
      <c r="L1062" s="334">
        <v>58.804233943267207</v>
      </c>
      <c r="M1062" s="334" t="s">
        <v>30</v>
      </c>
      <c r="N1062" s="334" t="s">
        <v>30</v>
      </c>
      <c r="O1062" s="334" t="s">
        <v>30</v>
      </c>
      <c r="P1062" s="334">
        <v>9.9051746932340561E-5</v>
      </c>
      <c r="Q1062" s="334" t="s">
        <v>30</v>
      </c>
      <c r="R1062" s="334" t="s">
        <v>30</v>
      </c>
      <c r="S1062" s="595">
        <f t="shared" si="219"/>
        <v>58.804233943267207</v>
      </c>
      <c r="T1062" s="334">
        <v>-1.3380000000000001</v>
      </c>
      <c r="U1062">
        <f t="shared" si="220"/>
        <v>124</v>
      </c>
      <c r="V1062" t="str">
        <f t="shared" si="221"/>
        <v>Av7</v>
      </c>
    </row>
    <row r="1063" spans="1:22" outlineLevel="2">
      <c r="A1063">
        <v>126</v>
      </c>
      <c r="B1063" t="s">
        <v>2558</v>
      </c>
      <c r="C1063" s="334">
        <v>3.700877469138518</v>
      </c>
      <c r="D1063" s="334">
        <v>0.73603716441327505</v>
      </c>
      <c r="E1063" s="334">
        <v>18.652501443882539</v>
      </c>
      <c r="F1063" s="334">
        <v>1.0785858869097911</v>
      </c>
      <c r="G1063" s="334">
        <v>37.042931153425741</v>
      </c>
      <c r="H1063" s="334">
        <v>53067936.420783557</v>
      </c>
      <c r="I1063" s="334">
        <v>3.1695273385118661</v>
      </c>
      <c r="J1063" s="334">
        <v>5.7806043610793552</v>
      </c>
      <c r="K1063" s="334">
        <v>1.648937067305527</v>
      </c>
      <c r="L1063" s="334">
        <v>60.803125286285898</v>
      </c>
      <c r="M1063" s="334" t="s">
        <v>30</v>
      </c>
      <c r="N1063" s="334" t="s">
        <v>30</v>
      </c>
      <c r="O1063" s="334" t="s">
        <v>30</v>
      </c>
      <c r="P1063" s="334">
        <v>1.027709415095969E-4</v>
      </c>
      <c r="Q1063" s="334" t="s">
        <v>30</v>
      </c>
      <c r="R1063" s="334" t="s">
        <v>30</v>
      </c>
      <c r="S1063" s="595">
        <f t="shared" si="219"/>
        <v>60.803125286285898</v>
      </c>
      <c r="T1063" s="334">
        <v>-0.18</v>
      </c>
      <c r="U1063">
        <f t="shared" si="220"/>
        <v>125</v>
      </c>
      <c r="V1063" t="str">
        <f t="shared" si="221"/>
        <v>Cl5</v>
      </c>
    </row>
    <row r="1064" spans="1:22" outlineLevel="2">
      <c r="A1064">
        <v>127</v>
      </c>
      <c r="B1064" t="s">
        <v>2559</v>
      </c>
      <c r="C1064" s="334">
        <v>3.6955641738461842</v>
      </c>
      <c r="D1064" s="334">
        <v>0.7460503986651088</v>
      </c>
      <c r="E1064" s="334">
        <v>18.022137623081051</v>
      </c>
      <c r="F1064" s="334">
        <v>1.0597433881507909</v>
      </c>
      <c r="G1064" s="334">
        <v>48.612866804812484</v>
      </c>
      <c r="H1064" s="334">
        <v>63438851.793639377</v>
      </c>
      <c r="I1064" s="334">
        <v>1.7138921693965239</v>
      </c>
      <c r="J1064" s="334">
        <v>5.3461095183735257</v>
      </c>
      <c r="K1064" s="334">
        <v>1.819019916208116</v>
      </c>
      <c r="L1064" s="334">
        <v>58.251200592916582</v>
      </c>
      <c r="M1064" s="334" t="s">
        <v>30</v>
      </c>
      <c r="N1064" s="334" t="s">
        <v>30</v>
      </c>
      <c r="O1064" s="334" t="s">
        <v>30</v>
      </c>
      <c r="P1064" s="334">
        <v>9.1464387325170449E-5</v>
      </c>
      <c r="Q1064" s="334" t="s">
        <v>30</v>
      </c>
      <c r="R1064" s="334" t="s">
        <v>30</v>
      </c>
      <c r="S1064" s="595">
        <f t="shared" si="219"/>
        <v>58.251200592916582</v>
      </c>
      <c r="T1064" s="334">
        <v>1.389</v>
      </c>
      <c r="U1064">
        <f t="shared" si="220"/>
        <v>126</v>
      </c>
      <c r="V1064" t="str">
        <f t="shared" si="221"/>
        <v>Ka2</v>
      </c>
    </row>
    <row r="1065" spans="1:22" outlineLevel="2">
      <c r="A1065">
        <v>128</v>
      </c>
      <c r="B1065" t="s">
        <v>2560</v>
      </c>
      <c r="C1065" s="334">
        <v>3.8294650266239159</v>
      </c>
      <c r="D1065" s="334">
        <v>0.70882389541329216</v>
      </c>
      <c r="E1065" s="334">
        <v>18.461439386534551</v>
      </c>
      <c r="F1065" s="334">
        <v>1.0065440926561171</v>
      </c>
      <c r="G1065" s="334">
        <v>39.240414751615916</v>
      </c>
      <c r="H1065" s="334">
        <v>65167165.994204573</v>
      </c>
      <c r="I1065" s="334">
        <v>1.6563492810239451</v>
      </c>
      <c r="J1065" s="334">
        <v>4.8932134321080198</v>
      </c>
      <c r="K1065" s="334">
        <v>1.729349383070854</v>
      </c>
      <c r="L1065" s="334">
        <v>59.223753195889458</v>
      </c>
      <c r="M1065" s="334" t="s">
        <v>30</v>
      </c>
      <c r="N1065" s="334" t="s">
        <v>30</v>
      </c>
      <c r="O1065" s="334" t="s">
        <v>30</v>
      </c>
      <c r="P1065" s="334">
        <v>7.7341145957247336E-5</v>
      </c>
      <c r="Q1065" s="334" t="s">
        <v>30</v>
      </c>
      <c r="R1065" s="334" t="s">
        <v>30</v>
      </c>
      <c r="S1065" s="595">
        <f t="shared" si="219"/>
        <v>59.223753195889458</v>
      </c>
      <c r="T1065" s="334">
        <v>-1.131</v>
      </c>
      <c r="U1065">
        <f t="shared" si="220"/>
        <v>127</v>
      </c>
      <c r="V1065" t="str">
        <f t="shared" si="221"/>
        <v>Al0</v>
      </c>
    </row>
    <row r="1066" spans="1:22" outlineLevel="2">
      <c r="A1066">
        <v>129</v>
      </c>
      <c r="B1066" t="s">
        <v>2561</v>
      </c>
      <c r="C1066" s="334">
        <v>3.8700389852698041</v>
      </c>
      <c r="D1066" s="334">
        <v>0.67189895080170037</v>
      </c>
      <c r="E1066" s="334">
        <v>18.676314792801389</v>
      </c>
      <c r="F1066" s="334">
        <v>1.0099456532574309</v>
      </c>
      <c r="G1066" s="334">
        <v>42.948491855185473</v>
      </c>
      <c r="H1066" s="334">
        <v>65556013.644738868</v>
      </c>
      <c r="I1066" s="334">
        <v>1.5891883983499471</v>
      </c>
      <c r="J1066" s="334">
        <v>5.3239650874296807</v>
      </c>
      <c r="K1066" s="334">
        <v>1.842869298257481</v>
      </c>
      <c r="L1066" s="334">
        <v>58.924733019383538</v>
      </c>
      <c r="M1066" s="334" t="s">
        <v>30</v>
      </c>
      <c r="N1066" s="334" t="s">
        <v>30</v>
      </c>
      <c r="O1066" s="334" t="s">
        <v>30</v>
      </c>
      <c r="P1066" s="334">
        <v>8.9055965771483558E-5</v>
      </c>
      <c r="Q1066" s="334" t="s">
        <v>30</v>
      </c>
      <c r="R1066" s="334" t="s">
        <v>30</v>
      </c>
      <c r="S1066" s="595">
        <f t="shared" ref="S1066:S1129" si="222">$L1066</f>
        <v>58.924733019383538</v>
      </c>
      <c r="T1066" s="334">
        <v>-1.248</v>
      </c>
      <c r="U1066">
        <f t="shared" si="220"/>
        <v>128</v>
      </c>
      <c r="V1066" t="str">
        <f t="shared" si="221"/>
        <v>Ei)</v>
      </c>
    </row>
    <row r="1067" spans="1:22" outlineLevel="2">
      <c r="A1067">
        <v>130</v>
      </c>
      <c r="B1067" t="s">
        <v>2562</v>
      </c>
      <c r="C1067" s="334">
        <v>3.850814834352478</v>
      </c>
      <c r="D1067" s="334">
        <v>0.7274000819696339</v>
      </c>
      <c r="E1067" s="334">
        <v>17.870275567893081</v>
      </c>
      <c r="F1067" s="334">
        <v>1.16949237571363</v>
      </c>
      <c r="G1067" s="334">
        <v>40.323614143488697</v>
      </c>
      <c r="H1067" s="334">
        <v>68061075.125512734</v>
      </c>
      <c r="I1067" s="334">
        <v>1.729945756598126</v>
      </c>
      <c r="J1067" s="334">
        <v>5.1722348348351872</v>
      </c>
      <c r="K1067" s="334">
        <v>1.828515239398296</v>
      </c>
      <c r="L1067" s="334">
        <v>57.29560378228993</v>
      </c>
      <c r="M1067" s="334" t="s">
        <v>30</v>
      </c>
      <c r="N1067" s="334" t="s">
        <v>30</v>
      </c>
      <c r="O1067" s="334" t="s">
        <v>30</v>
      </c>
      <c r="P1067" s="334">
        <v>9.0806532132371991E-5</v>
      </c>
      <c r="Q1067" s="334" t="s">
        <v>30</v>
      </c>
      <c r="R1067" s="334" t="s">
        <v>30</v>
      </c>
      <c r="S1067" s="595">
        <f t="shared" si="222"/>
        <v>57.29560378228993</v>
      </c>
      <c r="T1067" s="334">
        <v>-0.81299999999999994</v>
      </c>
      <c r="U1067">
        <f t="shared" ref="U1067:U1072" si="223">U1066+1</f>
        <v>129</v>
      </c>
      <c r="V1067" t="str">
        <f t="shared" ref="V1067:V1072" si="224">LEFT($B1067&amp;"  ",2)&amp;RIGHT(" "&amp;$B1067,1)</f>
        <v>Ya0</v>
      </c>
    </row>
    <row r="1068" spans="1:22" outlineLevel="2">
      <c r="A1068">
        <v>131</v>
      </c>
      <c r="B1068" t="s">
        <v>2563</v>
      </c>
      <c r="C1068" s="334">
        <v>3.644858343868445</v>
      </c>
      <c r="D1068" s="334">
        <v>0.69942707316910446</v>
      </c>
      <c r="E1068" s="334">
        <v>18.5849571070172</v>
      </c>
      <c r="F1068" s="334">
        <v>1.1089977769305679</v>
      </c>
      <c r="G1068" s="334">
        <v>40.270752987695815</v>
      </c>
      <c r="H1068" s="334">
        <v>60954688.140380338</v>
      </c>
      <c r="I1068" s="334">
        <v>1.777795024698807</v>
      </c>
      <c r="J1068" s="334">
        <v>5.1958050249700491</v>
      </c>
      <c r="K1068" s="334">
        <v>1.7509286408816389</v>
      </c>
      <c r="L1068" s="334">
        <v>57.422023064929917</v>
      </c>
      <c r="M1068" s="334" t="s">
        <v>30</v>
      </c>
      <c r="N1068" s="334" t="s">
        <v>30</v>
      </c>
      <c r="O1068" s="334" t="s">
        <v>30</v>
      </c>
      <c r="P1068" s="334">
        <v>9.1088137151060439E-5</v>
      </c>
      <c r="Q1068" s="334" t="s">
        <v>30</v>
      </c>
      <c r="R1068" s="334" t="s">
        <v>30</v>
      </c>
      <c r="S1068" s="595">
        <f t="shared" si="222"/>
        <v>57.422023064929917</v>
      </c>
      <c r="T1068" s="334">
        <v>1.593</v>
      </c>
      <c r="U1068">
        <f t="shared" si="223"/>
        <v>130</v>
      </c>
      <c r="V1068" t="str">
        <f t="shared" si="224"/>
        <v>Pe9</v>
      </c>
    </row>
    <row r="1069" spans="1:22" outlineLevel="2">
      <c r="A1069">
        <v>132</v>
      </c>
      <c r="B1069" t="s">
        <v>2564</v>
      </c>
      <c r="C1069" s="334">
        <v>3.28782686676879</v>
      </c>
      <c r="D1069" s="334">
        <v>0.6840805366535907</v>
      </c>
      <c r="E1069" s="334">
        <v>17.59566157540959</v>
      </c>
      <c r="F1069" s="334">
        <v>0.92427198247807507</v>
      </c>
      <c r="G1069" s="334">
        <v>45.866033967995357</v>
      </c>
      <c r="H1069" s="334">
        <v>69961594.617402703</v>
      </c>
      <c r="I1069" s="334">
        <v>1.6922827387670809</v>
      </c>
      <c r="J1069" s="334">
        <v>5.3799924757726547</v>
      </c>
      <c r="K1069" s="334">
        <v>2.0140758085402002</v>
      </c>
      <c r="L1069" s="334">
        <v>54.856869484073229</v>
      </c>
      <c r="M1069" s="334" t="s">
        <v>30</v>
      </c>
      <c r="N1069" s="334" t="s">
        <v>30</v>
      </c>
      <c r="O1069" s="334" t="s">
        <v>30</v>
      </c>
      <c r="P1069" s="334">
        <v>9.9155509696830066E-5</v>
      </c>
      <c r="Q1069" s="334" t="s">
        <v>30</v>
      </c>
      <c r="R1069" s="334" t="s">
        <v>30</v>
      </c>
      <c r="S1069" s="595">
        <f t="shared" si="222"/>
        <v>54.856869484073229</v>
      </c>
      <c r="T1069" s="334">
        <v>2.7869999999999999</v>
      </c>
      <c r="U1069">
        <f t="shared" si="223"/>
        <v>131</v>
      </c>
      <c r="V1069" t="str">
        <f t="shared" si="224"/>
        <v>Eu1</v>
      </c>
    </row>
    <row r="1070" spans="1:22" outlineLevel="2">
      <c r="A1070">
        <v>133</v>
      </c>
      <c r="B1070" t="s">
        <v>2565</v>
      </c>
      <c r="C1070" s="334">
        <v>3.93008028781587</v>
      </c>
      <c r="D1070" s="334">
        <v>0.73413742778527213</v>
      </c>
      <c r="E1070" s="334">
        <v>18.856951416906039</v>
      </c>
      <c r="F1070" s="334">
        <v>1.053412529981028</v>
      </c>
      <c r="G1070" s="334">
        <v>42.075633708758296</v>
      </c>
      <c r="H1070" s="334">
        <v>59242219.758751638</v>
      </c>
      <c r="I1070" s="334">
        <v>1.6859837836391121</v>
      </c>
      <c r="J1070" s="334">
        <v>5.5153608930760676</v>
      </c>
      <c r="K1070" s="334">
        <v>1.8463585542798291</v>
      </c>
      <c r="L1070" s="334">
        <v>58.111766719652501</v>
      </c>
      <c r="M1070" s="334" t="s">
        <v>30</v>
      </c>
      <c r="N1070" s="334" t="s">
        <v>30</v>
      </c>
      <c r="O1070" s="334" t="s">
        <v>30</v>
      </c>
      <c r="P1070" s="334">
        <v>9.5812941185780784E-5</v>
      </c>
      <c r="Q1070" s="334" t="s">
        <v>30</v>
      </c>
      <c r="R1070" s="334" t="s">
        <v>30</v>
      </c>
      <c r="S1070" s="595">
        <f t="shared" si="222"/>
        <v>58.111766719652501</v>
      </c>
      <c r="T1070" s="334">
        <v>4.9740000000000002</v>
      </c>
      <c r="U1070">
        <f t="shared" si="223"/>
        <v>132</v>
      </c>
      <c r="V1070" t="str">
        <f t="shared" si="224"/>
        <v>Bu0</v>
      </c>
    </row>
    <row r="1071" spans="1:22" outlineLevel="2">
      <c r="A1071">
        <v>134</v>
      </c>
      <c r="B1071" t="s">
        <v>2566</v>
      </c>
      <c r="C1071" s="334">
        <v>3.6911776494192159</v>
      </c>
      <c r="D1071" s="334">
        <v>0.74146013193993499</v>
      </c>
      <c r="E1071" s="334">
        <v>18.539937607059169</v>
      </c>
      <c r="F1071" s="334">
        <v>1.16826935819874</v>
      </c>
      <c r="G1071" s="334">
        <v>42.378216916163638</v>
      </c>
      <c r="H1071" s="334">
        <v>59447699.164000459</v>
      </c>
      <c r="I1071" s="334">
        <v>2.0675993660507812</v>
      </c>
      <c r="J1071" s="334">
        <v>5.2765465561707163</v>
      </c>
      <c r="K1071" s="334">
        <v>1.7146393224491701</v>
      </c>
      <c r="L1071" s="334">
        <v>59.163866031860373</v>
      </c>
      <c r="M1071" s="334" t="s">
        <v>30</v>
      </c>
      <c r="N1071" s="334" t="s">
        <v>30</v>
      </c>
      <c r="O1071" s="334" t="s">
        <v>30</v>
      </c>
      <c r="P1071" s="334">
        <v>8.9683998129747489E-5</v>
      </c>
      <c r="Q1071" s="334" t="s">
        <v>30</v>
      </c>
      <c r="R1071" s="334" t="s">
        <v>30</v>
      </c>
      <c r="S1071" s="595">
        <f t="shared" si="222"/>
        <v>59.163866031860373</v>
      </c>
      <c r="T1071" s="334">
        <v>-0.36</v>
      </c>
      <c r="U1071">
        <f t="shared" si="223"/>
        <v>133</v>
      </c>
      <c r="V1071" t="str">
        <f t="shared" si="224"/>
        <v>Hi6</v>
      </c>
    </row>
    <row r="1072" spans="1:22" outlineLevel="2">
      <c r="A1072">
        <v>135</v>
      </c>
      <c r="B1072" s="578" t="s">
        <v>2567</v>
      </c>
      <c r="C1072" s="579">
        <v>3.5103189648043251</v>
      </c>
      <c r="D1072" s="579">
        <v>0.64812131149443664</v>
      </c>
      <c r="E1072" s="579">
        <v>18.01697500889037</v>
      </c>
      <c r="F1072" s="579">
        <v>1.0906183159057701</v>
      </c>
      <c r="G1072" s="334">
        <v>41.396980945739344</v>
      </c>
      <c r="H1072" s="579">
        <v>70023987.972968429</v>
      </c>
      <c r="I1072" s="579">
        <v>1.6639349545386579</v>
      </c>
      <c r="J1072" s="579">
        <v>5.4959379792536884</v>
      </c>
      <c r="K1072" s="579">
        <v>1.9387390944524789</v>
      </c>
      <c r="L1072" s="579">
        <v>55.372121675004053</v>
      </c>
      <c r="M1072" s="334" t="s">
        <v>30</v>
      </c>
      <c r="N1072" s="334" t="s">
        <v>30</v>
      </c>
      <c r="O1072" s="334" t="s">
        <v>30</v>
      </c>
      <c r="P1072" s="579">
        <v>1.0178724200502789E-4</v>
      </c>
      <c r="Q1072" s="334" t="s">
        <v>30</v>
      </c>
      <c r="R1072" s="334" t="s">
        <v>30</v>
      </c>
      <c r="S1072" s="595">
        <f t="shared" si="222"/>
        <v>55.372121675004053</v>
      </c>
      <c r="T1072" s="579">
        <v>0.48</v>
      </c>
      <c r="U1072">
        <f t="shared" si="223"/>
        <v>134</v>
      </c>
      <c r="V1072" t="str">
        <f t="shared" si="224"/>
        <v>Hi3</v>
      </c>
    </row>
    <row r="1073" spans="1:26" outlineLevel="1">
      <c r="A1073" s="580" t="s">
        <v>2394</v>
      </c>
      <c r="B1073" s="580" t="s">
        <v>359</v>
      </c>
      <c r="C1073" s="334">
        <v>3.74640485680882</v>
      </c>
      <c r="D1073" s="334">
        <v>0.71275413872968363</v>
      </c>
      <c r="E1073" s="334">
        <v>18.641796469359701</v>
      </c>
      <c r="F1073" s="334">
        <v>1.0956200336672199</v>
      </c>
      <c r="G1073" s="334">
        <v>41.866791338354922</v>
      </c>
      <c r="H1073" s="334">
        <v>60434911.513552502</v>
      </c>
      <c r="I1073" s="334">
        <v>1.9345540150143321</v>
      </c>
      <c r="J1073" s="334">
        <v>5.3791737503525399</v>
      </c>
      <c r="K1073" s="334">
        <v>1.7748010312675531</v>
      </c>
      <c r="L1073" s="334">
        <v>58.651126254129998</v>
      </c>
      <c r="M1073" s="334" t="s">
        <v>30</v>
      </c>
      <c r="N1073" s="334" t="s">
        <v>30</v>
      </c>
      <c r="O1073" s="334" t="s">
        <v>30</v>
      </c>
      <c r="P1073" s="334">
        <v>9.3040787735840604E-5</v>
      </c>
      <c r="Q1073" s="334" t="s">
        <v>30</v>
      </c>
      <c r="R1073" s="334" t="s">
        <v>30</v>
      </c>
      <c r="S1073" s="595">
        <f t="shared" si="222"/>
        <v>58.651126254129998</v>
      </c>
      <c r="T1073" s="615">
        <f>AVERAGE(T1074:T1207)</f>
        <v>3.781343283582092E-2</v>
      </c>
      <c r="U1073">
        <v>0</v>
      </c>
      <c r="V1073" s="594" t="s">
        <v>2406</v>
      </c>
      <c r="Y1073" s="334">
        <v>0.68086780351134002</v>
      </c>
      <c r="Z1073" s="334">
        <v>1.265490555131688E-2</v>
      </c>
    </row>
    <row r="1074" spans="1:26" outlineLevel="2">
      <c r="A1074">
        <v>137</v>
      </c>
      <c r="B1074" t="s">
        <v>2434</v>
      </c>
      <c r="C1074" s="334">
        <v>3.9028825738380899</v>
      </c>
      <c r="D1074" s="334">
        <v>0.71829559975251178</v>
      </c>
      <c r="E1074" s="334">
        <v>18.9712403382687</v>
      </c>
      <c r="F1074" s="334">
        <v>1.078686009426536</v>
      </c>
      <c r="G1074" s="334">
        <v>43.134996917237068</v>
      </c>
      <c r="H1074" s="334">
        <v>61607647.225205317</v>
      </c>
      <c r="I1074" s="334">
        <v>1.6650013264042161</v>
      </c>
      <c r="J1074" s="334">
        <v>5.1823902626247991</v>
      </c>
      <c r="K1074" s="334">
        <v>2.038858781166843</v>
      </c>
      <c r="L1074" s="334">
        <v>56.840454215347393</v>
      </c>
      <c r="M1074" s="334" t="s">
        <v>30</v>
      </c>
      <c r="N1074" s="334" t="s">
        <v>30</v>
      </c>
      <c r="O1074" s="334" t="s">
        <v>30</v>
      </c>
      <c r="P1074" s="334">
        <v>9.0905658595480219E-5</v>
      </c>
      <c r="Q1074" s="334" t="s">
        <v>30</v>
      </c>
      <c r="R1074" s="334" t="s">
        <v>30</v>
      </c>
      <c r="S1074" s="595">
        <f t="shared" si="222"/>
        <v>56.840454215347393</v>
      </c>
      <c r="T1074" s="334">
        <v>-0.215999999999999</v>
      </c>
      <c r="U1074">
        <f t="shared" ref="U1074:U1137" si="225">U1073+1</f>
        <v>1</v>
      </c>
      <c r="V1074" t="str">
        <f t="shared" ref="V1074:V1137" si="226">LEFT($B1074&amp;"  ",2)&amp;RIGHT(" "&amp;$B1074,1)</f>
        <v>Bi7</v>
      </c>
      <c r="Y1074" s="334">
        <v>0.97799955367493929</v>
      </c>
      <c r="Z1074" s="334">
        <v>1.259753650207132E-2</v>
      </c>
    </row>
    <row r="1075" spans="1:26" outlineLevel="2">
      <c r="A1075">
        <v>138</v>
      </c>
      <c r="B1075" t="s">
        <v>2435</v>
      </c>
      <c r="C1075" s="334">
        <v>3.5808081344229379</v>
      </c>
      <c r="D1075" s="334">
        <v>0.72162546027608543</v>
      </c>
      <c r="E1075" s="334">
        <v>18.339410641668461</v>
      </c>
      <c r="F1075" s="334">
        <v>1.045492129401874</v>
      </c>
      <c r="G1075" s="334">
        <v>37.93604172768228</v>
      </c>
      <c r="H1075" s="334">
        <v>58151795.659530163</v>
      </c>
      <c r="I1075" s="334">
        <v>1.942486785943488</v>
      </c>
      <c r="J1075" s="334">
        <v>5.8566801052433517</v>
      </c>
      <c r="K1075" s="334">
        <v>1.770546155558715</v>
      </c>
      <c r="L1075" s="334">
        <v>59.028258797013692</v>
      </c>
      <c r="M1075" s="334" t="s">
        <v>30</v>
      </c>
      <c r="N1075" s="334" t="s">
        <v>30</v>
      </c>
      <c r="O1075" s="334" t="s">
        <v>30</v>
      </c>
      <c r="P1075" s="334">
        <v>1.015068802549901E-4</v>
      </c>
      <c r="Q1075" s="334" t="s">
        <v>30</v>
      </c>
      <c r="R1075" s="334" t="s">
        <v>30</v>
      </c>
      <c r="S1075" s="595">
        <f t="shared" si="222"/>
        <v>59.028258797013692</v>
      </c>
      <c r="T1075" s="334">
        <v>1.911</v>
      </c>
      <c r="U1075">
        <f t="shared" si="225"/>
        <v>2</v>
      </c>
      <c r="V1075" t="str">
        <f t="shared" si="226"/>
        <v>Le3</v>
      </c>
      <c r="Y1075" s="334">
        <v>0.83863345618293295</v>
      </c>
      <c r="Z1075" s="334">
        <v>1.251382084313119E-2</v>
      </c>
    </row>
    <row r="1076" spans="1:26" outlineLevel="2">
      <c r="A1076">
        <v>139</v>
      </c>
      <c r="B1076" t="s">
        <v>2436</v>
      </c>
      <c r="C1076" s="334">
        <v>3.5681752820945758</v>
      </c>
      <c r="D1076" s="334">
        <v>0.73997256221815233</v>
      </c>
      <c r="E1076" s="334">
        <v>18.58992622008201</v>
      </c>
      <c r="F1076" s="334">
        <v>1.178916974700668</v>
      </c>
      <c r="G1076" s="334">
        <v>40.602845889467019</v>
      </c>
      <c r="H1076" s="334">
        <v>56331760.329502627</v>
      </c>
      <c r="I1076" s="334">
        <v>1.672459779389873</v>
      </c>
      <c r="J1076" s="334">
        <v>5.6586458139070572</v>
      </c>
      <c r="K1076" s="334">
        <v>1.9880721949662861</v>
      </c>
      <c r="L1076" s="334">
        <v>58.048805996601828</v>
      </c>
      <c r="M1076" s="334" t="s">
        <v>30</v>
      </c>
      <c r="N1076" s="334" t="s">
        <v>30</v>
      </c>
      <c r="O1076" s="334" t="s">
        <v>30</v>
      </c>
      <c r="P1076" s="334">
        <v>1.03609181338969E-4</v>
      </c>
      <c r="Q1076" s="334" t="s">
        <v>30</v>
      </c>
      <c r="R1076" s="334" t="s">
        <v>30</v>
      </c>
      <c r="S1076" s="595">
        <f t="shared" si="222"/>
        <v>58.048805996601828</v>
      </c>
      <c r="T1076" s="334">
        <v>0.246</v>
      </c>
      <c r="U1076">
        <f t="shared" si="225"/>
        <v>3</v>
      </c>
      <c r="V1076" t="str">
        <f t="shared" si="226"/>
        <v>Le8</v>
      </c>
      <c r="Y1076" s="334">
        <v>0.74873997170675555</v>
      </c>
      <c r="Z1076" s="334">
        <v>1.3246246201111681E-2</v>
      </c>
    </row>
    <row r="1077" spans="1:26" outlineLevel="2">
      <c r="A1077">
        <v>140</v>
      </c>
      <c r="B1077" t="s">
        <v>2437</v>
      </c>
      <c r="C1077" s="334">
        <v>3.8640159773897431</v>
      </c>
      <c r="D1077" s="334">
        <v>0.72644830479997102</v>
      </c>
      <c r="E1077" s="334">
        <v>18.20008806101907</v>
      </c>
      <c r="F1077" s="334">
        <v>1.0790018002023529</v>
      </c>
      <c r="G1077" s="334">
        <v>39.529147235097611</v>
      </c>
      <c r="H1077" s="334">
        <v>68103543.602745637</v>
      </c>
      <c r="I1077" s="334">
        <v>1.841891711755431</v>
      </c>
      <c r="J1077" s="334">
        <v>5.1808613327222872</v>
      </c>
      <c r="K1077" s="334">
        <v>2.05568483370301</v>
      </c>
      <c r="L1077" s="334">
        <v>56.332354263185081</v>
      </c>
      <c r="M1077" s="334" t="s">
        <v>30</v>
      </c>
      <c r="N1077" s="334" t="s">
        <v>30</v>
      </c>
      <c r="O1077" s="334" t="s">
        <v>30</v>
      </c>
      <c r="P1077" s="334">
        <v>9.2787183277489476E-5</v>
      </c>
      <c r="Q1077" s="334" t="s">
        <v>30</v>
      </c>
      <c r="R1077" s="334" t="s">
        <v>30</v>
      </c>
      <c r="S1077" s="595">
        <f t="shared" si="222"/>
        <v>56.332354263185081</v>
      </c>
      <c r="T1077" s="334">
        <v>-0.14099999999999999</v>
      </c>
      <c r="U1077">
        <f t="shared" si="225"/>
        <v>4</v>
      </c>
      <c r="V1077" t="str">
        <f t="shared" si="226"/>
        <v xml:space="preserve">Gr </v>
      </c>
      <c r="Y1077" s="334">
        <v>0.72010767007462961</v>
      </c>
      <c r="Z1077" s="334">
        <v>1.317653972877899E-2</v>
      </c>
    </row>
    <row r="1078" spans="1:26" outlineLevel="2">
      <c r="A1078">
        <v>141</v>
      </c>
      <c r="B1078" t="s">
        <v>2438</v>
      </c>
      <c r="C1078" s="334">
        <v>3.65733517126997</v>
      </c>
      <c r="D1078" s="334">
        <v>0.71878747603806648</v>
      </c>
      <c r="E1078" s="334">
        <v>18.776979896182091</v>
      </c>
      <c r="F1078" s="334">
        <v>1.0579230353240749</v>
      </c>
      <c r="G1078" s="334">
        <v>42.820987333342892</v>
      </c>
      <c r="H1078" s="334">
        <v>57470454.42562709</v>
      </c>
      <c r="I1078" s="334">
        <v>1.6934989994968921</v>
      </c>
      <c r="J1078" s="334">
        <v>5.4618650318730948</v>
      </c>
      <c r="K1078" s="334">
        <v>1.5119157642699079</v>
      </c>
      <c r="L1078" s="334">
        <v>59.485422755693001</v>
      </c>
      <c r="M1078" s="334" t="s">
        <v>30</v>
      </c>
      <c r="N1078" s="334" t="s">
        <v>30</v>
      </c>
      <c r="O1078" s="334" t="s">
        <v>30</v>
      </c>
      <c r="P1078" s="334">
        <v>9.1421663876393696E-5</v>
      </c>
      <c r="Q1078" s="334" t="s">
        <v>30</v>
      </c>
      <c r="R1078" s="334" t="s">
        <v>30</v>
      </c>
      <c r="S1078" s="595">
        <f t="shared" si="222"/>
        <v>59.485422755693001</v>
      </c>
      <c r="T1078" s="334">
        <v>-0.16500000000000001</v>
      </c>
      <c r="U1078">
        <f t="shared" si="225"/>
        <v>5</v>
      </c>
      <c r="V1078" t="str">
        <f t="shared" si="226"/>
        <v>Ro9</v>
      </c>
      <c r="Y1078" s="334">
        <v>0.8159548011211728</v>
      </c>
      <c r="Z1078" s="334">
        <v>1.2175065998483539E-2</v>
      </c>
    </row>
    <row r="1079" spans="1:26" outlineLevel="2">
      <c r="A1079">
        <v>142</v>
      </c>
      <c r="B1079" t="s">
        <v>2439</v>
      </c>
      <c r="C1079" s="334">
        <v>3.5984164000924519</v>
      </c>
      <c r="D1079" s="334">
        <v>0.72744278352665714</v>
      </c>
      <c r="E1079" s="334">
        <v>17.269348605650379</v>
      </c>
      <c r="F1079" s="334">
        <v>1.0476167627403861</v>
      </c>
      <c r="G1079" s="334">
        <v>41.53312595199894</v>
      </c>
      <c r="H1079" s="334">
        <v>71514261.566238105</v>
      </c>
      <c r="I1079" s="334">
        <v>1.977804296485542</v>
      </c>
      <c r="J1079" s="334">
        <v>5.3101984570687017</v>
      </c>
      <c r="K1079" s="334">
        <v>1.9541781231250339</v>
      </c>
      <c r="L1079" s="334">
        <v>55.964007682241963</v>
      </c>
      <c r="M1079" s="334" t="s">
        <v>30</v>
      </c>
      <c r="N1079" s="334" t="s">
        <v>30</v>
      </c>
      <c r="O1079" s="334" t="s">
        <v>30</v>
      </c>
      <c r="P1079" s="334">
        <v>9.6418671702302609E-5</v>
      </c>
      <c r="Q1079" s="334" t="s">
        <v>30</v>
      </c>
      <c r="R1079" s="334" t="s">
        <v>30</v>
      </c>
      <c r="S1079" s="595">
        <f t="shared" si="222"/>
        <v>55.964007682241963</v>
      </c>
      <c r="T1079" s="334">
        <v>0.89700000000000002</v>
      </c>
      <c r="U1079">
        <f t="shared" si="225"/>
        <v>6</v>
      </c>
      <c r="V1079" t="str">
        <f t="shared" si="226"/>
        <v>Ya3</v>
      </c>
      <c r="Y1079" s="334">
        <v>0.71735108387547941</v>
      </c>
      <c r="Z1079" s="334">
        <v>1.348586286502136E-2</v>
      </c>
    </row>
    <row r="1080" spans="1:26" outlineLevel="2">
      <c r="A1080">
        <v>143</v>
      </c>
      <c r="B1080" t="s">
        <v>2440</v>
      </c>
      <c r="C1080" s="334">
        <v>3.9260745747432662</v>
      </c>
      <c r="D1080" s="334">
        <v>0.6688296389124595</v>
      </c>
      <c r="E1080" s="334">
        <v>18.11663048172711</v>
      </c>
      <c r="F1080" s="334">
        <v>1.040820582974445</v>
      </c>
      <c r="G1080" s="334">
        <v>38.21536611593163</v>
      </c>
      <c r="H1080" s="334">
        <v>71962020.953069061</v>
      </c>
      <c r="I1080" s="334">
        <v>1.815511948604686</v>
      </c>
      <c r="J1080" s="334">
        <v>5.3875954999369773</v>
      </c>
      <c r="K1080" s="334">
        <v>1.811566511168577</v>
      </c>
      <c r="L1080" s="334">
        <v>58.092925683520413</v>
      </c>
      <c r="M1080" s="334" t="s">
        <v>30</v>
      </c>
      <c r="N1080" s="334" t="s">
        <v>30</v>
      </c>
      <c r="O1080" s="334" t="s">
        <v>30</v>
      </c>
      <c r="P1080" s="334">
        <v>9.6592508521631216E-5</v>
      </c>
      <c r="Q1080" s="334" t="s">
        <v>30</v>
      </c>
      <c r="R1080" s="334" t="s">
        <v>30</v>
      </c>
      <c r="S1080" s="595">
        <f t="shared" si="222"/>
        <v>58.092925683520413</v>
      </c>
      <c r="T1080" s="334">
        <v>-1.3260000000000001</v>
      </c>
      <c r="U1080">
        <f t="shared" si="225"/>
        <v>7</v>
      </c>
      <c r="V1080" t="str">
        <f t="shared" si="226"/>
        <v>On6</v>
      </c>
      <c r="Y1080" s="334">
        <v>1.1374314782938091</v>
      </c>
      <c r="Z1080" s="334">
        <v>1.1103814378541381E-2</v>
      </c>
    </row>
    <row r="1081" spans="1:26" outlineLevel="2">
      <c r="A1081">
        <v>144</v>
      </c>
      <c r="B1081" t="s">
        <v>2441</v>
      </c>
      <c r="C1081" s="334">
        <v>3.6340399921964792</v>
      </c>
      <c r="D1081" s="334">
        <v>0.72135972510920843</v>
      </c>
      <c r="E1081" s="334">
        <v>17.88533269333475</v>
      </c>
      <c r="F1081" s="334">
        <v>1.161538538341101</v>
      </c>
      <c r="G1081" s="334">
        <v>40.316211124842113</v>
      </c>
      <c r="H1081" s="334">
        <v>64760300.815975308</v>
      </c>
      <c r="I1081" s="334">
        <v>1.6785643741384</v>
      </c>
      <c r="J1081" s="334">
        <v>5.1775706806954709</v>
      </c>
      <c r="K1081" s="334">
        <v>1.8142068886434879</v>
      </c>
      <c r="L1081" s="334">
        <v>56.674697243675674</v>
      </c>
      <c r="M1081" s="334" t="s">
        <v>30</v>
      </c>
      <c r="N1081" s="334" t="s">
        <v>30</v>
      </c>
      <c r="O1081" s="334" t="s">
        <v>30</v>
      </c>
      <c r="P1081" s="334">
        <v>9.2330629847939922E-5</v>
      </c>
      <c r="Q1081" s="334" t="s">
        <v>30</v>
      </c>
      <c r="R1081" s="334" t="s">
        <v>30</v>
      </c>
      <c r="S1081" s="595">
        <f t="shared" si="222"/>
        <v>56.674697243675674</v>
      </c>
      <c r="T1081" s="334">
        <v>0.107999999999999</v>
      </c>
      <c r="U1081">
        <f t="shared" si="225"/>
        <v>8</v>
      </c>
      <c r="V1081" t="str">
        <f t="shared" si="226"/>
        <v>Ce6</v>
      </c>
      <c r="Y1081" s="334">
        <v>0.6269273236877112</v>
      </c>
      <c r="Z1081" s="334">
        <v>1.394139852486388E-2</v>
      </c>
    </row>
    <row r="1082" spans="1:26" outlineLevel="2">
      <c r="A1082">
        <v>145</v>
      </c>
      <c r="B1082" t="s">
        <v>2442</v>
      </c>
      <c r="C1082" s="334">
        <v>3.513379661894906</v>
      </c>
      <c r="D1082" s="334">
        <v>0.7403550208619305</v>
      </c>
      <c r="E1082" s="334">
        <v>19.082031792070222</v>
      </c>
      <c r="F1082" s="334">
        <v>1.0468192075826701</v>
      </c>
      <c r="G1082" s="334">
        <v>42.029498117680028</v>
      </c>
      <c r="H1082" s="334">
        <v>53932373.583864518</v>
      </c>
      <c r="I1082" s="334">
        <v>1.6284799986737251</v>
      </c>
      <c r="J1082" s="334">
        <v>5.0441719236814739</v>
      </c>
      <c r="K1082" s="334">
        <v>1.688546389440547</v>
      </c>
      <c r="L1082" s="334">
        <v>56.724479460959628</v>
      </c>
      <c r="M1082" s="334" t="s">
        <v>30</v>
      </c>
      <c r="N1082" s="334" t="s">
        <v>30</v>
      </c>
      <c r="O1082" s="334" t="s">
        <v>30</v>
      </c>
      <c r="P1082" s="334">
        <v>8.6710302800192324E-5</v>
      </c>
      <c r="Q1082" s="334" t="s">
        <v>30</v>
      </c>
      <c r="R1082" s="334" t="s">
        <v>30</v>
      </c>
      <c r="S1082" s="595">
        <f t="shared" si="222"/>
        <v>56.724479460959628</v>
      </c>
      <c r="T1082" s="334">
        <v>1.8719999999999899</v>
      </c>
      <c r="U1082">
        <f t="shared" si="225"/>
        <v>9</v>
      </c>
      <c r="V1082" t="str">
        <f t="shared" si="226"/>
        <v>Mu9</v>
      </c>
      <c r="Y1082" s="334">
        <v>0.74106964892443639</v>
      </c>
      <c r="Z1082" s="334">
        <v>1.3098884438693181E-2</v>
      </c>
    </row>
    <row r="1083" spans="1:26" outlineLevel="2">
      <c r="A1083">
        <v>146</v>
      </c>
      <c r="B1083" t="s">
        <v>2443</v>
      </c>
      <c r="C1083" s="334">
        <v>3.6724759060308041</v>
      </c>
      <c r="D1083" s="334">
        <v>0.71657973219548587</v>
      </c>
      <c r="E1083" s="334">
        <v>18.593906085974542</v>
      </c>
      <c r="F1083" s="334">
        <v>1.2113914899855089</v>
      </c>
      <c r="G1083" s="334">
        <v>41.93636962857714</v>
      </c>
      <c r="H1083" s="334">
        <v>64777979.555174917</v>
      </c>
      <c r="I1083" s="334">
        <v>1.6095151279563049</v>
      </c>
      <c r="J1083" s="334">
        <v>5.371927877710279</v>
      </c>
      <c r="K1083" s="334">
        <v>1.9565852489745419</v>
      </c>
      <c r="L1083" s="334">
        <v>54.621403393414688</v>
      </c>
      <c r="M1083" s="334" t="s">
        <v>30</v>
      </c>
      <c r="N1083" s="334" t="s">
        <v>30</v>
      </c>
      <c r="O1083" s="334" t="s">
        <v>30</v>
      </c>
      <c r="P1083" s="334">
        <v>1.000665583995172E-4</v>
      </c>
      <c r="Q1083" s="334" t="s">
        <v>30</v>
      </c>
      <c r="R1083" s="334" t="s">
        <v>30</v>
      </c>
      <c r="S1083" s="595">
        <f t="shared" si="222"/>
        <v>54.621403393414688</v>
      </c>
      <c r="T1083" s="334">
        <v>0.11699999999999899</v>
      </c>
      <c r="U1083">
        <f t="shared" si="225"/>
        <v>10</v>
      </c>
      <c r="V1083" t="str">
        <f t="shared" si="226"/>
        <v>Ku1</v>
      </c>
      <c r="Y1083" s="334">
        <v>0.9205254672347043</v>
      </c>
      <c r="Z1083" s="334">
        <v>1.179060009219504E-2</v>
      </c>
    </row>
    <row r="1084" spans="1:26" outlineLevel="2">
      <c r="A1084">
        <v>147</v>
      </c>
      <c r="B1084" t="s">
        <v>2444</v>
      </c>
      <c r="C1084" s="334">
        <v>3.880377222459813</v>
      </c>
      <c r="D1084" s="334">
        <v>0.69560849706184869</v>
      </c>
      <c r="E1084" s="334">
        <v>17.98148035897643</v>
      </c>
      <c r="F1084" s="334">
        <v>1.1319078939542351</v>
      </c>
      <c r="G1084" s="334">
        <v>41.696896500981275</v>
      </c>
      <c r="H1084" s="334">
        <v>68475905.108467579</v>
      </c>
      <c r="I1084" s="334">
        <v>2.5074936624724611</v>
      </c>
      <c r="J1084" s="334">
        <v>5.5775677536269699</v>
      </c>
      <c r="K1084" s="334">
        <v>1.615176601838149</v>
      </c>
      <c r="L1084" s="334">
        <v>58.489717489904649</v>
      </c>
      <c r="M1084" s="334" t="s">
        <v>30</v>
      </c>
      <c r="N1084" s="334" t="s">
        <v>30</v>
      </c>
      <c r="O1084" s="334" t="s">
        <v>30</v>
      </c>
      <c r="P1084" s="334">
        <v>1.045444931267354E-4</v>
      </c>
      <c r="Q1084" s="334" t="s">
        <v>30</v>
      </c>
      <c r="R1084" s="334" t="s">
        <v>30</v>
      </c>
      <c r="S1084" s="595">
        <f t="shared" si="222"/>
        <v>58.489717489904649</v>
      </c>
      <c r="T1084" s="334">
        <v>-1.9710000000000001</v>
      </c>
      <c r="U1084">
        <f t="shared" si="225"/>
        <v>11</v>
      </c>
      <c r="V1084" t="str">
        <f t="shared" si="226"/>
        <v>Gl2</v>
      </c>
      <c r="Y1084" s="334">
        <v>0.87542789666245746</v>
      </c>
      <c r="Z1084" s="334">
        <v>1.2054095676890871E-2</v>
      </c>
    </row>
    <row r="1085" spans="1:26" outlineLevel="2">
      <c r="A1085">
        <v>148</v>
      </c>
      <c r="B1085" t="s">
        <v>2445</v>
      </c>
      <c r="C1085" s="334">
        <v>3.7449726776811532</v>
      </c>
      <c r="D1085" s="334">
        <v>0.73363621058043105</v>
      </c>
      <c r="E1085" s="334">
        <v>18.758876394449111</v>
      </c>
      <c r="F1085" s="334">
        <v>1.076265239881474</v>
      </c>
      <c r="G1085" s="334">
        <v>43.201498828986246</v>
      </c>
      <c r="H1085" s="334">
        <v>59091980.755815178</v>
      </c>
      <c r="I1085" s="334">
        <v>2.015371026674317</v>
      </c>
      <c r="J1085" s="334">
        <v>5.0100764656101733</v>
      </c>
      <c r="K1085" s="334">
        <v>1.6406902237714569</v>
      </c>
      <c r="L1085" s="334">
        <v>59.462155277861811</v>
      </c>
      <c r="M1085" s="334" t="s">
        <v>30</v>
      </c>
      <c r="N1085" s="334" t="s">
        <v>30</v>
      </c>
      <c r="O1085" s="334" t="s">
        <v>30</v>
      </c>
      <c r="P1085" s="334">
        <v>8.2793056805862672E-5</v>
      </c>
      <c r="Q1085" s="334" t="s">
        <v>30</v>
      </c>
      <c r="R1085" s="334" t="s">
        <v>30</v>
      </c>
      <c r="S1085" s="595">
        <f t="shared" si="222"/>
        <v>59.462155277861811</v>
      </c>
      <c r="T1085" s="334">
        <v>-1.893</v>
      </c>
      <c r="U1085">
        <f t="shared" si="225"/>
        <v>12</v>
      </c>
      <c r="V1085" t="str">
        <f t="shared" si="226"/>
        <v>Na0</v>
      </c>
      <c r="Y1085" s="334">
        <v>1.584159002485408</v>
      </c>
      <c r="Z1085" s="334">
        <v>1.0509456357676901E-2</v>
      </c>
    </row>
    <row r="1086" spans="1:26" outlineLevel="2">
      <c r="A1086">
        <v>149</v>
      </c>
      <c r="B1086" t="s">
        <v>2446</v>
      </c>
      <c r="C1086" s="334">
        <v>3.8265057978787689</v>
      </c>
      <c r="D1086" s="334">
        <v>0.72761988206366834</v>
      </c>
      <c r="E1086" s="334">
        <v>18.566806005519808</v>
      </c>
      <c r="F1086" s="334">
        <v>1.191223467683749</v>
      </c>
      <c r="G1086" s="334">
        <v>38.434474433539584</v>
      </c>
      <c r="H1086" s="334">
        <v>59148654.337680101</v>
      </c>
      <c r="I1086" s="334">
        <v>2.2202670417677131</v>
      </c>
      <c r="J1086" s="334">
        <v>5.2003439131765727</v>
      </c>
      <c r="K1086" s="334">
        <v>1.4275629396301921</v>
      </c>
      <c r="L1086" s="334">
        <v>60.889864608456243</v>
      </c>
      <c r="M1086" s="334" t="s">
        <v>30</v>
      </c>
      <c r="N1086" s="334" t="s">
        <v>30</v>
      </c>
      <c r="O1086" s="334" t="s">
        <v>30</v>
      </c>
      <c r="P1086" s="334">
        <v>8.1273613850251235E-5</v>
      </c>
      <c r="Q1086" s="334" t="s">
        <v>30</v>
      </c>
      <c r="R1086" s="334" t="s">
        <v>30</v>
      </c>
      <c r="S1086" s="595">
        <f t="shared" si="222"/>
        <v>60.889864608456243</v>
      </c>
      <c r="T1086" s="334">
        <v>-0.75</v>
      </c>
      <c r="U1086">
        <f t="shared" si="225"/>
        <v>13</v>
      </c>
      <c r="V1086" t="str">
        <f t="shared" si="226"/>
        <v>Ha3</v>
      </c>
      <c r="Y1086" s="334">
        <v>0.68812479342043098</v>
      </c>
      <c r="Z1086" s="334">
        <v>1.308180777610218E-2</v>
      </c>
    </row>
    <row r="1087" spans="1:26" outlineLevel="2">
      <c r="A1087">
        <v>150</v>
      </c>
      <c r="B1087" t="s">
        <v>2447</v>
      </c>
      <c r="C1087" s="334">
        <v>3.97642861926222</v>
      </c>
      <c r="D1087" s="334">
        <v>0.70633712217182287</v>
      </c>
      <c r="E1087" s="334">
        <v>18.555240823234669</v>
      </c>
      <c r="F1087" s="334">
        <v>1.1384147797624919</v>
      </c>
      <c r="G1087" s="334">
        <v>45.006214645660023</v>
      </c>
      <c r="H1087" s="334">
        <v>69238734.005512595</v>
      </c>
      <c r="I1087" s="334">
        <v>2.172218583986036</v>
      </c>
      <c r="J1087" s="334">
        <v>5.617054473853508</v>
      </c>
      <c r="K1087" s="334">
        <v>1.6874568953068061</v>
      </c>
      <c r="L1087" s="334">
        <v>58.439334144106859</v>
      </c>
      <c r="M1087" s="334" t="s">
        <v>30</v>
      </c>
      <c r="N1087" s="334" t="s">
        <v>30</v>
      </c>
      <c r="O1087" s="334" t="s">
        <v>30</v>
      </c>
      <c r="P1087" s="334">
        <v>1.006790692124813E-4</v>
      </c>
      <c r="Q1087" s="334" t="s">
        <v>30</v>
      </c>
      <c r="R1087" s="334" t="s">
        <v>30</v>
      </c>
      <c r="S1087" s="595">
        <f t="shared" si="222"/>
        <v>58.439334144106859</v>
      </c>
      <c r="T1087" s="334">
        <v>-0.3</v>
      </c>
      <c r="U1087">
        <f t="shared" si="225"/>
        <v>14</v>
      </c>
      <c r="V1087" t="str">
        <f t="shared" si="226"/>
        <v xml:space="preserve">Mo </v>
      </c>
      <c r="Y1087" s="334">
        <v>1.36844156713673</v>
      </c>
      <c r="Z1087" s="334">
        <v>1.0890290711546111E-2</v>
      </c>
    </row>
    <row r="1088" spans="1:26" outlineLevel="2">
      <c r="A1088">
        <v>151</v>
      </c>
      <c r="B1088" t="s">
        <v>2448</v>
      </c>
      <c r="C1088" s="334">
        <v>3.6959179789042191</v>
      </c>
      <c r="D1088" s="334">
        <v>0.75128416846276425</v>
      </c>
      <c r="E1088" s="334">
        <v>18.527310964424831</v>
      </c>
      <c r="F1088" s="334">
        <v>0.99092454516642436</v>
      </c>
      <c r="G1088" s="334">
        <v>45.895771162740907</v>
      </c>
      <c r="H1088" s="334">
        <v>60231438.225013033</v>
      </c>
      <c r="I1088" s="334">
        <v>1.4664994373421509</v>
      </c>
      <c r="J1088" s="334">
        <v>5.00047276333434</v>
      </c>
      <c r="K1088" s="334">
        <v>1.4712458848169001</v>
      </c>
      <c r="L1088" s="334">
        <v>57.439181081269609</v>
      </c>
      <c r="M1088" s="334" t="s">
        <v>30</v>
      </c>
      <c r="N1088" s="334" t="s">
        <v>30</v>
      </c>
      <c r="O1088" s="334" t="s">
        <v>30</v>
      </c>
      <c r="P1088" s="334">
        <v>8.8494766542937994E-5</v>
      </c>
      <c r="Q1088" s="334" t="s">
        <v>30</v>
      </c>
      <c r="R1088" s="334" t="s">
        <v>30</v>
      </c>
      <c r="S1088" s="595">
        <f t="shared" si="222"/>
        <v>57.439181081269609</v>
      </c>
      <c r="T1088" s="334">
        <v>2.823</v>
      </c>
      <c r="U1088">
        <f t="shared" si="225"/>
        <v>15</v>
      </c>
      <c r="V1088" t="str">
        <f t="shared" si="226"/>
        <v>Me1</v>
      </c>
      <c r="Y1088" s="334">
        <v>0.65484650876020456</v>
      </c>
      <c r="Z1088" s="334">
        <v>1.273267973697771E-2</v>
      </c>
    </row>
    <row r="1089" spans="1:26" outlineLevel="2">
      <c r="A1089">
        <v>152</v>
      </c>
      <c r="B1089" t="s">
        <v>2449</v>
      </c>
      <c r="C1089" s="334">
        <v>3.955094651304301</v>
      </c>
      <c r="D1089" s="334">
        <v>0.70438681465159148</v>
      </c>
      <c r="E1089" s="334">
        <v>18.914817663929039</v>
      </c>
      <c r="F1089" s="334">
        <v>1.038411901270915</v>
      </c>
      <c r="G1089" s="334">
        <v>44.766198229510834</v>
      </c>
      <c r="H1089" s="334">
        <v>64589417.227409489</v>
      </c>
      <c r="I1089" s="334">
        <v>1.8854309630595101</v>
      </c>
      <c r="J1089" s="334">
        <v>5.4255844234353052</v>
      </c>
      <c r="K1089" s="334">
        <v>1.891016777454537</v>
      </c>
      <c r="L1089" s="334">
        <v>58.782497385099113</v>
      </c>
      <c r="M1089" s="334" t="s">
        <v>30</v>
      </c>
      <c r="N1089" s="334" t="s">
        <v>30</v>
      </c>
      <c r="O1089" s="334" t="s">
        <v>30</v>
      </c>
      <c r="P1089" s="334">
        <v>9.5010442940819345E-5</v>
      </c>
      <c r="Q1089" s="334" t="s">
        <v>30</v>
      </c>
      <c r="R1089" s="334" t="s">
        <v>30</v>
      </c>
      <c r="S1089" s="595">
        <f t="shared" si="222"/>
        <v>58.782497385099113</v>
      </c>
      <c r="T1089" s="334">
        <v>-1.518</v>
      </c>
      <c r="U1089">
        <f t="shared" si="225"/>
        <v>16</v>
      </c>
      <c r="V1089" t="str">
        <f t="shared" si="226"/>
        <v>Da)</v>
      </c>
      <c r="Y1089" s="334">
        <v>1.0177509159397899</v>
      </c>
      <c r="Z1089" s="334">
        <v>1.1738727121608551E-2</v>
      </c>
    </row>
    <row r="1090" spans="1:26" outlineLevel="2">
      <c r="A1090">
        <v>153</v>
      </c>
      <c r="B1090" t="s">
        <v>2450</v>
      </c>
      <c r="C1090" s="334">
        <v>3.8522973468035508</v>
      </c>
      <c r="D1090" s="334">
        <v>0.74251166674591063</v>
      </c>
      <c r="E1090" s="334">
        <v>18.515067888012879</v>
      </c>
      <c r="F1090" s="334">
        <v>1.054585912727783</v>
      </c>
      <c r="G1090" s="334">
        <v>39.266882363544219</v>
      </c>
      <c r="H1090" s="334">
        <v>58280915.970402077</v>
      </c>
      <c r="I1090" s="334">
        <v>2.005749189164943</v>
      </c>
      <c r="J1090" s="334">
        <v>5.4158281906641976</v>
      </c>
      <c r="K1090" s="334">
        <v>1.7076015095274391</v>
      </c>
      <c r="L1090" s="334">
        <v>61.262034137339228</v>
      </c>
      <c r="M1090" s="334" t="s">
        <v>30</v>
      </c>
      <c r="N1090" s="334" t="s">
        <v>30</v>
      </c>
      <c r="O1090" s="334" t="s">
        <v>30</v>
      </c>
      <c r="P1090" s="334">
        <v>9.0501355016216355E-5</v>
      </c>
      <c r="Q1090" s="334" t="s">
        <v>30</v>
      </c>
      <c r="R1090" s="334" t="s">
        <v>30</v>
      </c>
      <c r="S1090" s="595">
        <f t="shared" si="222"/>
        <v>61.262034137339228</v>
      </c>
      <c r="T1090" s="334">
        <v>-0.56099999999999905</v>
      </c>
      <c r="U1090">
        <f t="shared" si="225"/>
        <v>17</v>
      </c>
      <c r="V1090" t="str">
        <f t="shared" si="226"/>
        <v>Tu1</v>
      </c>
      <c r="Y1090" s="334">
        <v>0.7459803193970207</v>
      </c>
      <c r="Z1090" s="334">
        <v>1.3918634454552841E-2</v>
      </c>
    </row>
    <row r="1091" spans="1:26" outlineLevel="2">
      <c r="A1091">
        <v>154</v>
      </c>
      <c r="B1091" t="s">
        <v>2451</v>
      </c>
      <c r="C1091" s="334">
        <v>3.525201961186526</v>
      </c>
      <c r="D1091" s="334">
        <v>0.80406673402397888</v>
      </c>
      <c r="E1091" s="334">
        <v>18.820825498754889</v>
      </c>
      <c r="F1091" s="334">
        <v>0.94331697235669998</v>
      </c>
      <c r="G1091" s="334">
        <v>38.277252452748961</v>
      </c>
      <c r="H1091" s="334">
        <v>48768011.873141102</v>
      </c>
      <c r="I1091" s="334">
        <v>2.0918654823860772</v>
      </c>
      <c r="J1091" s="334">
        <v>5.5490315308249336</v>
      </c>
      <c r="K1091" s="334">
        <v>2.0610341722070631</v>
      </c>
      <c r="L1091" s="334">
        <v>63.335509170119863</v>
      </c>
      <c r="M1091" s="334" t="s">
        <v>30</v>
      </c>
      <c r="N1091" s="334" t="s">
        <v>30</v>
      </c>
      <c r="O1091" s="334" t="s">
        <v>30</v>
      </c>
      <c r="P1091" s="334">
        <v>8.4781388069505716E-5</v>
      </c>
      <c r="Q1091" s="334" t="s">
        <v>30</v>
      </c>
      <c r="R1091" s="334" t="s">
        <v>30</v>
      </c>
      <c r="S1091" s="595">
        <f t="shared" si="222"/>
        <v>63.335509170119863</v>
      </c>
      <c r="T1091" s="334">
        <v>1.38</v>
      </c>
      <c r="U1091">
        <f t="shared" si="225"/>
        <v>18</v>
      </c>
      <c r="V1091" t="str">
        <f t="shared" si="226"/>
        <v>Mo8</v>
      </c>
      <c r="Y1091" s="334">
        <v>0.59507505202246713</v>
      </c>
      <c r="Z1091" s="334">
        <v>1.533512881197271E-2</v>
      </c>
    </row>
    <row r="1092" spans="1:26" outlineLevel="2">
      <c r="A1092">
        <v>155</v>
      </c>
      <c r="B1092" t="s">
        <v>2452</v>
      </c>
      <c r="C1092" s="334">
        <v>3.8158805740051149</v>
      </c>
      <c r="D1092" s="334">
        <v>0.70383939206132862</v>
      </c>
      <c r="E1092" s="334">
        <v>18.420174356390032</v>
      </c>
      <c r="F1092" s="334">
        <v>1.1567562342461051</v>
      </c>
      <c r="G1092" s="334">
        <v>40.951156637701374</v>
      </c>
      <c r="H1092" s="334">
        <v>63919472.582920641</v>
      </c>
      <c r="I1092" s="334">
        <v>1.9740564569634831</v>
      </c>
      <c r="J1092" s="334">
        <v>5.4294463869856413</v>
      </c>
      <c r="K1092" s="334">
        <v>1.4755088724694829</v>
      </c>
      <c r="L1092" s="334">
        <v>56.920183026698432</v>
      </c>
      <c r="M1092" s="334" t="s">
        <v>30</v>
      </c>
      <c r="N1092" s="334" t="s">
        <v>30</v>
      </c>
      <c r="O1092" s="334" t="s">
        <v>30</v>
      </c>
      <c r="P1092" s="334">
        <v>9.9166876002733845E-5</v>
      </c>
      <c r="Q1092" s="334" t="s">
        <v>30</v>
      </c>
      <c r="R1092" s="334" t="s">
        <v>30</v>
      </c>
      <c r="S1092" s="595">
        <f t="shared" si="222"/>
        <v>56.920183026698432</v>
      </c>
      <c r="T1092" s="334">
        <v>-1.78799999999999</v>
      </c>
      <c r="U1092">
        <f t="shared" si="225"/>
        <v>19</v>
      </c>
      <c r="V1092" t="str">
        <f t="shared" si="226"/>
        <v>Ne7</v>
      </c>
      <c r="Y1092" s="334">
        <v>0.74224128858989935</v>
      </c>
      <c r="Z1092" s="334">
        <v>1.3308686682358919E-2</v>
      </c>
    </row>
    <row r="1093" spans="1:26" outlineLevel="2">
      <c r="A1093">
        <v>156</v>
      </c>
      <c r="B1093" t="s">
        <v>2453</v>
      </c>
      <c r="C1093" s="334">
        <v>3.687447200061674</v>
      </c>
      <c r="D1093" s="334">
        <v>0.7055513116937322</v>
      </c>
      <c r="E1093" s="334">
        <v>17.636341681262419</v>
      </c>
      <c r="F1093" s="334">
        <v>1.084296238980053</v>
      </c>
      <c r="G1093" s="334">
        <v>38.286256583618844</v>
      </c>
      <c r="H1093" s="334">
        <v>67814925.384920478</v>
      </c>
      <c r="I1093" s="334">
        <v>1.710865305187443</v>
      </c>
      <c r="J1093" s="334">
        <v>5.2921017063258464</v>
      </c>
      <c r="K1093" s="334">
        <v>1.8617446704492719</v>
      </c>
      <c r="L1093" s="334">
        <v>58.178284156160871</v>
      </c>
      <c r="M1093" s="334" t="s">
        <v>30</v>
      </c>
      <c r="N1093" s="334" t="s">
        <v>30</v>
      </c>
      <c r="O1093" s="334" t="s">
        <v>30</v>
      </c>
      <c r="P1093" s="334">
        <v>9.1161155743180292E-5</v>
      </c>
      <c r="Q1093" s="334" t="s">
        <v>30</v>
      </c>
      <c r="R1093" s="334" t="s">
        <v>30</v>
      </c>
      <c r="S1093" s="595">
        <f t="shared" si="222"/>
        <v>58.178284156160871</v>
      </c>
      <c r="T1093" s="334">
        <v>0.215999999999999</v>
      </c>
      <c r="U1093">
        <f t="shared" si="225"/>
        <v>20</v>
      </c>
      <c r="V1093" t="str">
        <f t="shared" si="226"/>
        <v>Bo4</v>
      </c>
      <c r="Y1093" s="334">
        <v>0.68817312065460601</v>
      </c>
      <c r="Z1093" s="334">
        <v>1.294405017496829E-2</v>
      </c>
    </row>
    <row r="1094" spans="1:26" outlineLevel="2">
      <c r="A1094">
        <v>157</v>
      </c>
      <c r="B1094" t="s">
        <v>2454</v>
      </c>
      <c r="C1094" s="334">
        <v>3.496972470870745</v>
      </c>
      <c r="D1094" s="334">
        <v>0.75292629732344651</v>
      </c>
      <c r="E1094" s="334">
        <v>18.192302273838369</v>
      </c>
      <c r="F1094" s="334">
        <v>0.99001947264936974</v>
      </c>
      <c r="G1094" s="334">
        <v>45.410999313314285</v>
      </c>
      <c r="H1094" s="334">
        <v>60337836.967044927</v>
      </c>
      <c r="I1094" s="334">
        <v>1.897277826959767</v>
      </c>
      <c r="J1094" s="334">
        <v>5.341259809883244</v>
      </c>
      <c r="K1094" s="334">
        <v>1.8123789918841231</v>
      </c>
      <c r="L1094" s="334">
        <v>58.226551071857948</v>
      </c>
      <c r="M1094" s="334" t="s">
        <v>30</v>
      </c>
      <c r="N1094" s="334" t="s">
        <v>30</v>
      </c>
      <c r="O1094" s="334" t="s">
        <v>30</v>
      </c>
      <c r="P1094" s="334">
        <v>9.1665192049002105E-5</v>
      </c>
      <c r="Q1094" s="334" t="s">
        <v>30</v>
      </c>
      <c r="R1094" s="334" t="s">
        <v>30</v>
      </c>
      <c r="S1094" s="595">
        <f t="shared" si="222"/>
        <v>58.226551071857948</v>
      </c>
      <c r="T1094" s="334">
        <v>0.54899999999999904</v>
      </c>
      <c r="U1094">
        <f t="shared" si="225"/>
        <v>21</v>
      </c>
      <c r="V1094" t="str">
        <f t="shared" si="226"/>
        <v>Yi4</v>
      </c>
      <c r="Y1094" s="334">
        <v>0.60604063986704815</v>
      </c>
      <c r="Z1094" s="334">
        <v>1.384219035443365E-2</v>
      </c>
    </row>
    <row r="1095" spans="1:26" outlineLevel="2">
      <c r="A1095">
        <v>158</v>
      </c>
      <c r="B1095" t="s">
        <v>2455</v>
      </c>
      <c r="C1095" s="334">
        <v>3.7069998354918958</v>
      </c>
      <c r="D1095" s="334">
        <v>0.73165528336599761</v>
      </c>
      <c r="E1095" s="334">
        <v>17.81079097823498</v>
      </c>
      <c r="F1095" s="334">
        <v>0.97382221654191836</v>
      </c>
      <c r="G1095" s="334">
        <v>40.350645545546456</v>
      </c>
      <c r="H1095" s="334">
        <v>64131321.704507098</v>
      </c>
      <c r="I1095" s="334">
        <v>2.1122604908144318</v>
      </c>
      <c r="J1095" s="334">
        <v>5.5802153342120002</v>
      </c>
      <c r="K1095" s="334">
        <v>1.8703168632589899</v>
      </c>
      <c r="L1095" s="334">
        <v>58.676646253513667</v>
      </c>
      <c r="M1095" s="334" t="s">
        <v>30</v>
      </c>
      <c r="N1095" s="334" t="s">
        <v>30</v>
      </c>
      <c r="O1095" s="334" t="s">
        <v>30</v>
      </c>
      <c r="P1095" s="334">
        <v>9.7849127658044784E-5</v>
      </c>
      <c r="Q1095" s="334" t="s">
        <v>30</v>
      </c>
      <c r="R1095" s="334" t="s">
        <v>30</v>
      </c>
      <c r="S1095" s="595">
        <f t="shared" si="222"/>
        <v>58.676646253513667</v>
      </c>
      <c r="T1095" s="334">
        <v>2.097</v>
      </c>
      <c r="U1095">
        <f t="shared" si="225"/>
        <v>22</v>
      </c>
      <c r="V1095" t="str">
        <f t="shared" si="226"/>
        <v xml:space="preserve">Th </v>
      </c>
      <c r="Y1095" s="334">
        <v>0.7595325414592633</v>
      </c>
      <c r="Z1095" s="334">
        <v>1.248223711300795E-2</v>
      </c>
    </row>
    <row r="1096" spans="1:26" outlineLevel="2">
      <c r="A1096">
        <v>159</v>
      </c>
      <c r="B1096" t="s">
        <v>2456</v>
      </c>
      <c r="C1096" s="334">
        <v>3.7505617544646248</v>
      </c>
      <c r="D1096" s="334">
        <v>0.78099737092939736</v>
      </c>
      <c r="E1096" s="334">
        <v>18.66683488457257</v>
      </c>
      <c r="F1096" s="334">
        <v>1.1066591413983511</v>
      </c>
      <c r="G1096" s="334">
        <v>41.993964245355187</v>
      </c>
      <c r="H1096" s="334">
        <v>59388292.240965232</v>
      </c>
      <c r="I1096" s="334">
        <v>1.9102515484975999</v>
      </c>
      <c r="J1096" s="334">
        <v>5.2226237272667184</v>
      </c>
      <c r="K1096" s="334">
        <v>1.6376468747919171</v>
      </c>
      <c r="L1096" s="334">
        <v>62.179249269025647</v>
      </c>
      <c r="M1096" s="334" t="s">
        <v>30</v>
      </c>
      <c r="N1096" s="334" t="s">
        <v>30</v>
      </c>
      <c r="O1096" s="334" t="s">
        <v>30</v>
      </c>
      <c r="P1096" s="334">
        <v>8.1135734239395237E-5</v>
      </c>
      <c r="Q1096" s="334" t="s">
        <v>30</v>
      </c>
      <c r="R1096" s="334" t="s">
        <v>30</v>
      </c>
      <c r="S1096" s="595">
        <f t="shared" si="222"/>
        <v>62.179249269025647</v>
      </c>
      <c r="T1096" s="334">
        <v>0.69899999999999995</v>
      </c>
      <c r="U1096">
        <f t="shared" si="225"/>
        <v>23</v>
      </c>
      <c r="V1096" t="str">
        <f t="shared" si="226"/>
        <v>Bu5</v>
      </c>
      <c r="Y1096" s="334">
        <v>0.65408217654080636</v>
      </c>
      <c r="Z1096" s="334">
        <v>1.396706588753251E-2</v>
      </c>
    </row>
    <row r="1097" spans="1:26" outlineLevel="2">
      <c r="A1097">
        <v>160</v>
      </c>
      <c r="B1097" t="s">
        <v>2457</v>
      </c>
      <c r="C1097" s="334">
        <v>3.5900305310948171</v>
      </c>
      <c r="D1097" s="334">
        <v>0.72507400638266062</v>
      </c>
      <c r="E1097" s="334">
        <v>18.398729484747331</v>
      </c>
      <c r="F1097" s="334">
        <v>1.10767670618818</v>
      </c>
      <c r="G1097" s="334">
        <v>43.740039816537269</v>
      </c>
      <c r="H1097" s="334">
        <v>60562862.369759373</v>
      </c>
      <c r="I1097" s="334">
        <v>1.8487537559354601</v>
      </c>
      <c r="J1097" s="334">
        <v>5.6899154533798386</v>
      </c>
      <c r="K1097" s="334">
        <v>1.816168212540807</v>
      </c>
      <c r="L1097" s="334">
        <v>59.061039391855758</v>
      </c>
      <c r="M1097" s="334" t="s">
        <v>30</v>
      </c>
      <c r="N1097" s="334" t="s">
        <v>30</v>
      </c>
      <c r="O1097" s="334" t="s">
        <v>30</v>
      </c>
      <c r="P1097" s="334">
        <v>9.6470393103841216E-5</v>
      </c>
      <c r="Q1097" s="334" t="s">
        <v>30</v>
      </c>
      <c r="R1097" s="334" t="s">
        <v>30</v>
      </c>
      <c r="S1097" s="595">
        <f t="shared" si="222"/>
        <v>59.061039391855758</v>
      </c>
      <c r="T1097" s="334">
        <v>-0.186</v>
      </c>
      <c r="U1097">
        <f t="shared" si="225"/>
        <v>24</v>
      </c>
      <c r="V1097" t="str">
        <f t="shared" si="226"/>
        <v>Bu1</v>
      </c>
      <c r="Y1097" s="334">
        <v>0.72041070116022032</v>
      </c>
      <c r="Z1097" s="334">
        <v>1.254209340078054E-2</v>
      </c>
    </row>
    <row r="1098" spans="1:26" outlineLevel="2">
      <c r="A1098">
        <v>161</v>
      </c>
      <c r="B1098" t="s">
        <v>2458</v>
      </c>
      <c r="C1098" s="334">
        <v>3.6546011913803662</v>
      </c>
      <c r="D1098" s="334">
        <v>0.72996726698044789</v>
      </c>
      <c r="E1098" s="334">
        <v>18.716536127455061</v>
      </c>
      <c r="F1098" s="334">
        <v>0.94247395794453881</v>
      </c>
      <c r="G1098" s="334">
        <v>40.38370084087434</v>
      </c>
      <c r="H1098" s="334">
        <v>53974580.798795253</v>
      </c>
      <c r="I1098" s="334">
        <v>1.7783029225768761</v>
      </c>
      <c r="J1098" s="334">
        <v>5.1970651611486467</v>
      </c>
      <c r="K1098" s="334">
        <v>1.997796525219748</v>
      </c>
      <c r="L1098" s="334">
        <v>60.464347147154427</v>
      </c>
      <c r="M1098" s="334" t="s">
        <v>30</v>
      </c>
      <c r="N1098" s="334" t="s">
        <v>30</v>
      </c>
      <c r="O1098" s="334" t="s">
        <v>30</v>
      </c>
      <c r="P1098" s="334">
        <v>8.2333086406976706E-5</v>
      </c>
      <c r="Q1098" s="334" t="s">
        <v>30</v>
      </c>
      <c r="R1098" s="334" t="s">
        <v>30</v>
      </c>
      <c r="S1098" s="595">
        <f t="shared" si="222"/>
        <v>60.464347147154427</v>
      </c>
      <c r="T1098" s="334">
        <v>0.56399999999999995</v>
      </c>
      <c r="U1098">
        <f t="shared" si="225"/>
        <v>25</v>
      </c>
      <c r="V1098" t="str">
        <f t="shared" si="226"/>
        <v>Mu0</v>
      </c>
      <c r="Y1098" s="334">
        <v>0.87818858426633151</v>
      </c>
      <c r="Z1098" s="334">
        <v>1.316040544837452E-2</v>
      </c>
    </row>
    <row r="1099" spans="1:26" outlineLevel="2">
      <c r="A1099">
        <v>162</v>
      </c>
      <c r="B1099" t="s">
        <v>2459</v>
      </c>
      <c r="C1099" s="334">
        <v>3.7497085739683849</v>
      </c>
      <c r="D1099" s="334">
        <v>0.70840588219526146</v>
      </c>
      <c r="E1099" s="334">
        <v>18.78704964281031</v>
      </c>
      <c r="F1099" s="334">
        <v>1.0708891695622349</v>
      </c>
      <c r="G1099" s="334">
        <v>42.242946480822027</v>
      </c>
      <c r="H1099" s="334">
        <v>58403595.789670072</v>
      </c>
      <c r="I1099" s="334">
        <v>1.472171305388577</v>
      </c>
      <c r="J1099" s="334">
        <v>5.3209389667234284</v>
      </c>
      <c r="K1099" s="334">
        <v>1.704083934299556</v>
      </c>
      <c r="L1099" s="334">
        <v>59.06412897869761</v>
      </c>
      <c r="M1099" s="334" t="s">
        <v>30</v>
      </c>
      <c r="N1099" s="334" t="s">
        <v>30</v>
      </c>
      <c r="O1099" s="334" t="s">
        <v>30</v>
      </c>
      <c r="P1099" s="334">
        <v>8.7377312723721864E-5</v>
      </c>
      <c r="Q1099" s="334" t="s">
        <v>30</v>
      </c>
      <c r="R1099" s="334" t="s">
        <v>30</v>
      </c>
      <c r="S1099" s="595">
        <f t="shared" si="222"/>
        <v>59.06412897869761</v>
      </c>
      <c r="T1099" s="334">
        <v>-0.46799999999999897</v>
      </c>
      <c r="U1099">
        <f t="shared" si="225"/>
        <v>26</v>
      </c>
      <c r="V1099" t="str">
        <f t="shared" si="226"/>
        <v>Po2</v>
      </c>
      <c r="Y1099" s="334">
        <v>0.72043342552797163</v>
      </c>
      <c r="Z1099" s="334">
        <v>1.208738556198293E-2</v>
      </c>
    </row>
    <row r="1100" spans="1:26" outlineLevel="2">
      <c r="A1100">
        <v>163</v>
      </c>
      <c r="B1100" t="s">
        <v>2460</v>
      </c>
      <c r="C1100" s="334">
        <v>3.696095308171532</v>
      </c>
      <c r="D1100" s="334">
        <v>0.72675663743086594</v>
      </c>
      <c r="E1100" s="334">
        <v>19.491265602418611</v>
      </c>
      <c r="F1100" s="334">
        <v>0.96465139278662571</v>
      </c>
      <c r="G1100" s="334">
        <v>40.988213460663154</v>
      </c>
      <c r="H1100" s="334">
        <v>51311017.924793243</v>
      </c>
      <c r="I1100" s="334">
        <v>2.1378555421472951</v>
      </c>
      <c r="J1100" s="334">
        <v>5.8800188211967992</v>
      </c>
      <c r="K1100" s="334">
        <v>1.948237847438264</v>
      </c>
      <c r="L1100" s="334">
        <v>60.750657584194173</v>
      </c>
      <c r="M1100" s="334" t="s">
        <v>30</v>
      </c>
      <c r="N1100" s="334" t="s">
        <v>30</v>
      </c>
      <c r="O1100" s="334" t="s">
        <v>30</v>
      </c>
      <c r="P1100" s="334">
        <v>1.0101816830214981E-4</v>
      </c>
      <c r="Q1100" s="334" t="s">
        <v>30</v>
      </c>
      <c r="R1100" s="334" t="s">
        <v>30</v>
      </c>
      <c r="S1100" s="595">
        <f t="shared" si="222"/>
        <v>60.750657584194173</v>
      </c>
      <c r="T1100" s="334">
        <v>2.79</v>
      </c>
      <c r="U1100">
        <f t="shared" si="225"/>
        <v>27</v>
      </c>
      <c r="V1100" t="str">
        <f t="shared" si="226"/>
        <v>Tr7</v>
      </c>
      <c r="Y1100" s="334">
        <v>0.61757652632716364</v>
      </c>
      <c r="Z1100" s="334">
        <v>1.551473841379792E-2</v>
      </c>
    </row>
    <row r="1101" spans="1:26" outlineLevel="2">
      <c r="A1101">
        <v>164</v>
      </c>
      <c r="B1101" t="s">
        <v>2461</v>
      </c>
      <c r="C1101" s="334">
        <v>3.5183194239255302</v>
      </c>
      <c r="D1101" s="334">
        <v>0.74556523981936029</v>
      </c>
      <c r="E1101" s="334">
        <v>18.855179647068709</v>
      </c>
      <c r="F1101" s="334">
        <v>1.2137533387819921</v>
      </c>
      <c r="G1101" s="334">
        <v>36.689743229775679</v>
      </c>
      <c r="H1101" s="334">
        <v>53858536.572662011</v>
      </c>
      <c r="I1101" s="334">
        <v>1.100120243053559</v>
      </c>
      <c r="J1101" s="334">
        <v>5.5076904312844581</v>
      </c>
      <c r="K1101" s="334">
        <v>1.6027558245607589</v>
      </c>
      <c r="L1101" s="334">
        <v>59.07269876189639</v>
      </c>
      <c r="M1101" s="334" t="s">
        <v>30</v>
      </c>
      <c r="N1101" s="334" t="s">
        <v>30</v>
      </c>
      <c r="O1101" s="334" t="s">
        <v>30</v>
      </c>
      <c r="P1101" s="334">
        <v>9.2900344000480291E-5</v>
      </c>
      <c r="Q1101" s="334" t="s">
        <v>30</v>
      </c>
      <c r="R1101" s="334" t="s">
        <v>30</v>
      </c>
      <c r="S1101" s="595">
        <f t="shared" si="222"/>
        <v>59.07269876189639</v>
      </c>
      <c r="T1101" s="334">
        <v>-0.33300000000000002</v>
      </c>
      <c r="U1101">
        <f t="shared" si="225"/>
        <v>28</v>
      </c>
      <c r="V1101" t="str">
        <f t="shared" si="226"/>
        <v>Be6</v>
      </c>
      <c r="Y1101" s="334">
        <v>0.7808615608061209</v>
      </c>
      <c r="Z1101" s="334">
        <v>1.20377396277944E-2</v>
      </c>
    </row>
    <row r="1102" spans="1:26" outlineLevel="2">
      <c r="A1102">
        <v>165</v>
      </c>
      <c r="B1102" t="s">
        <v>2462</v>
      </c>
      <c r="C1102" s="334">
        <v>3.7029539960454718</v>
      </c>
      <c r="D1102" s="334">
        <v>0.7098982496039008</v>
      </c>
      <c r="E1102" s="334">
        <v>17.32885479455377</v>
      </c>
      <c r="F1102" s="334">
        <v>0.96781131835505085</v>
      </c>
      <c r="G1102" s="334">
        <v>38.148096219883946</v>
      </c>
      <c r="H1102" s="334">
        <v>72362128.400925085</v>
      </c>
      <c r="I1102" s="334">
        <v>1.667983201600197</v>
      </c>
      <c r="J1102" s="334">
        <v>5.5113926037080541</v>
      </c>
      <c r="K1102" s="334">
        <v>2.03238489289819</v>
      </c>
      <c r="L1102" s="334">
        <v>58.244528132919427</v>
      </c>
      <c r="M1102" s="334" t="s">
        <v>30</v>
      </c>
      <c r="N1102" s="334" t="s">
        <v>30</v>
      </c>
      <c r="O1102" s="334" t="s">
        <v>30</v>
      </c>
      <c r="P1102" s="334">
        <v>9.3185998983455769E-5</v>
      </c>
      <c r="Q1102" s="334" t="s">
        <v>30</v>
      </c>
      <c r="R1102" s="334" t="s">
        <v>30</v>
      </c>
      <c r="S1102" s="595">
        <f t="shared" si="222"/>
        <v>58.244528132919427</v>
      </c>
      <c r="T1102" s="334">
        <v>-2.202</v>
      </c>
      <c r="U1102">
        <f t="shared" si="225"/>
        <v>29</v>
      </c>
      <c r="V1102" t="str">
        <f t="shared" si="226"/>
        <v>Pa3</v>
      </c>
      <c r="Y1102" s="334">
        <v>1.40514438981532</v>
      </c>
      <c r="Z1102" s="334">
        <v>1.0466341439191189E-2</v>
      </c>
    </row>
    <row r="1103" spans="1:26" outlineLevel="2">
      <c r="A1103">
        <v>166</v>
      </c>
      <c r="B1103" t="s">
        <v>2463</v>
      </c>
      <c r="C1103" s="334">
        <v>3.7123198023809172</v>
      </c>
      <c r="D1103" s="334">
        <v>0.74711896940332734</v>
      </c>
      <c r="E1103" s="334">
        <v>17.713416383227639</v>
      </c>
      <c r="F1103" s="334">
        <v>1.102538913389107</v>
      </c>
      <c r="G1103" s="334">
        <v>42.184959551537176</v>
      </c>
      <c r="H1103" s="334">
        <v>67785013.22278975</v>
      </c>
      <c r="I1103" s="334">
        <v>1.3818836747474399</v>
      </c>
      <c r="J1103" s="334">
        <v>5.3096622626059977</v>
      </c>
      <c r="K1103" s="334">
        <v>1.321736758061131</v>
      </c>
      <c r="L1103" s="334">
        <v>57.269329466213172</v>
      </c>
      <c r="M1103" s="334" t="s">
        <v>30</v>
      </c>
      <c r="N1103" s="334" t="s">
        <v>30</v>
      </c>
      <c r="O1103" s="334" t="s">
        <v>30</v>
      </c>
      <c r="P1103" s="334">
        <v>9.874366996724287E-5</v>
      </c>
      <c r="Q1103" s="334" t="s">
        <v>30</v>
      </c>
      <c r="R1103" s="334" t="s">
        <v>30</v>
      </c>
      <c r="S1103" s="595">
        <f t="shared" si="222"/>
        <v>57.269329466213172</v>
      </c>
      <c r="T1103" s="334">
        <v>-0.56999999999999995</v>
      </c>
      <c r="U1103">
        <f t="shared" si="225"/>
        <v>30</v>
      </c>
      <c r="V1103" t="str">
        <f t="shared" si="226"/>
        <v>Wa4</v>
      </c>
      <c r="Y1103" s="334">
        <v>0.85633361122235663</v>
      </c>
      <c r="Z1103" s="334">
        <v>1.1906125675687929E-2</v>
      </c>
    </row>
    <row r="1104" spans="1:26" outlineLevel="2">
      <c r="A1104">
        <v>167</v>
      </c>
      <c r="B1104" t="s">
        <v>2464</v>
      </c>
      <c r="C1104" s="334">
        <v>4.0406942236461711</v>
      </c>
      <c r="D1104" s="334">
        <v>0.70189633739799362</v>
      </c>
      <c r="E1104" s="334">
        <v>19.103364873888811</v>
      </c>
      <c r="F1104" s="334">
        <v>1.198433677564849</v>
      </c>
      <c r="G1104" s="334">
        <v>37.557144083506792</v>
      </c>
      <c r="H1104" s="334">
        <v>62506215.590668947</v>
      </c>
      <c r="I1104" s="334">
        <v>2.0157008569380661</v>
      </c>
      <c r="J1104" s="334">
        <v>5.2104632639627226</v>
      </c>
      <c r="K1104" s="334">
        <v>1.467365722714151</v>
      </c>
      <c r="L1104" s="334">
        <v>58.580445103076769</v>
      </c>
      <c r="M1104" s="334" t="s">
        <v>30</v>
      </c>
      <c r="N1104" s="334" t="s">
        <v>30</v>
      </c>
      <c r="O1104" s="334" t="s">
        <v>30</v>
      </c>
      <c r="P1104" s="334">
        <v>8.758478822719286E-5</v>
      </c>
      <c r="Q1104" s="334" t="s">
        <v>30</v>
      </c>
      <c r="R1104" s="334" t="s">
        <v>30</v>
      </c>
      <c r="S1104" s="595">
        <f t="shared" si="222"/>
        <v>58.580445103076769</v>
      </c>
      <c r="T1104" s="334">
        <v>-1.73999999999999</v>
      </c>
      <c r="U1104">
        <f t="shared" si="225"/>
        <v>31</v>
      </c>
      <c r="V1104" t="str">
        <f t="shared" si="226"/>
        <v>Gl4</v>
      </c>
      <c r="Y1104" s="334">
        <v>0.93900506240184711</v>
      </c>
      <c r="Z1104" s="334">
        <v>1.1189403986285471E-2</v>
      </c>
    </row>
    <row r="1105" spans="1:26" outlineLevel="2">
      <c r="A1105">
        <v>168</v>
      </c>
      <c r="B1105" t="s">
        <v>2465</v>
      </c>
      <c r="C1105" s="334">
        <v>3.7609947215012411</v>
      </c>
      <c r="D1105" s="334">
        <v>0.69591328176265554</v>
      </c>
      <c r="E1105" s="334">
        <v>17.8877445289829</v>
      </c>
      <c r="F1105" s="334">
        <v>1.069649393587617</v>
      </c>
      <c r="G1105" s="334">
        <v>40.635638861142489</v>
      </c>
      <c r="H1105" s="334">
        <v>68479342.811182305</v>
      </c>
      <c r="I1105" s="334">
        <v>2.0370693271975191</v>
      </c>
      <c r="J1105" s="334">
        <v>5.5311006219579983</v>
      </c>
      <c r="K1105" s="334">
        <v>1.5486340392971869</v>
      </c>
      <c r="L1105" s="334">
        <v>58.147445292232369</v>
      </c>
      <c r="M1105" s="334" t="s">
        <v>30</v>
      </c>
      <c r="N1105" s="334" t="s">
        <v>30</v>
      </c>
      <c r="O1105" s="334" t="s">
        <v>30</v>
      </c>
      <c r="P1105" s="334">
        <v>9.9089622167448338E-5</v>
      </c>
      <c r="Q1105" s="334" t="s">
        <v>30</v>
      </c>
      <c r="R1105" s="334" t="s">
        <v>30</v>
      </c>
      <c r="S1105" s="595">
        <f t="shared" si="222"/>
        <v>58.147445292232369</v>
      </c>
      <c r="T1105" s="334">
        <v>-0.212999999999999</v>
      </c>
      <c r="U1105">
        <f t="shared" si="225"/>
        <v>32</v>
      </c>
      <c r="V1105" t="str">
        <f t="shared" si="226"/>
        <v>Ro1</v>
      </c>
      <c r="Y1105" s="334">
        <v>0.94818849661765592</v>
      </c>
      <c r="Z1105" s="334">
        <v>1.13695151928296E-2</v>
      </c>
    </row>
    <row r="1106" spans="1:26" outlineLevel="2">
      <c r="A1106">
        <v>169</v>
      </c>
      <c r="B1106" t="s">
        <v>2466</v>
      </c>
      <c r="C1106" s="334">
        <v>3.747840382814553</v>
      </c>
      <c r="D1106" s="334">
        <v>0.72520119832783458</v>
      </c>
      <c r="E1106" s="334">
        <v>17.584539660718981</v>
      </c>
      <c r="F1106" s="334">
        <v>1.204968268306408</v>
      </c>
      <c r="G1106" s="334">
        <v>40.708435573936619</v>
      </c>
      <c r="H1106" s="334">
        <v>68829298.76087074</v>
      </c>
      <c r="I1106" s="334">
        <v>2.124539117558033</v>
      </c>
      <c r="J1106" s="334">
        <v>5.5017071909005564</v>
      </c>
      <c r="K1106" s="334">
        <v>1.839719834905722</v>
      </c>
      <c r="L1106" s="334">
        <v>57.231809871164238</v>
      </c>
      <c r="M1106" s="334" t="s">
        <v>30</v>
      </c>
      <c r="N1106" s="334" t="s">
        <v>30</v>
      </c>
      <c r="O1106" s="334" t="s">
        <v>30</v>
      </c>
      <c r="P1106" s="334">
        <v>1.019945565691303E-4</v>
      </c>
      <c r="Q1106" s="334" t="s">
        <v>30</v>
      </c>
      <c r="R1106" s="334" t="s">
        <v>30</v>
      </c>
      <c r="S1106" s="595">
        <f t="shared" si="222"/>
        <v>57.231809871164238</v>
      </c>
      <c r="T1106" s="334">
        <v>0.16500000000000001</v>
      </c>
      <c r="U1106">
        <f t="shared" si="225"/>
        <v>33</v>
      </c>
      <c r="V1106" t="str">
        <f t="shared" si="226"/>
        <v>Gr2</v>
      </c>
      <c r="Y1106" s="334">
        <v>0.89931382165524976</v>
      </c>
      <c r="Z1106" s="334">
        <v>1.163116535771457E-2</v>
      </c>
    </row>
    <row r="1107" spans="1:26" outlineLevel="2">
      <c r="A1107">
        <v>170</v>
      </c>
      <c r="B1107" t="s">
        <v>2467</v>
      </c>
      <c r="C1107" s="334">
        <v>3.8475373558717729</v>
      </c>
      <c r="D1107" s="334">
        <v>0.72717651623950341</v>
      </c>
      <c r="E1107" s="334">
        <v>18.530932316065758</v>
      </c>
      <c r="F1107" s="334">
        <v>1.306116701113075</v>
      </c>
      <c r="G1107" s="334">
        <v>37.516757046895471</v>
      </c>
      <c r="H1107" s="334">
        <v>64325695.633411542</v>
      </c>
      <c r="I1107" s="334">
        <v>2.4066574564175842</v>
      </c>
      <c r="J1107" s="334">
        <v>5.301313227400148</v>
      </c>
      <c r="K1107" s="334">
        <v>2.0126893893268569</v>
      </c>
      <c r="L1107" s="334">
        <v>57.158542044197397</v>
      </c>
      <c r="M1107" s="334" t="s">
        <v>30</v>
      </c>
      <c r="N1107" s="334" t="s">
        <v>30</v>
      </c>
      <c r="O1107" s="334" t="s">
        <v>30</v>
      </c>
      <c r="P1107" s="334">
        <v>9.2757167984664515E-5</v>
      </c>
      <c r="Q1107" s="334" t="s">
        <v>30</v>
      </c>
      <c r="R1107" s="334" t="s">
        <v>30</v>
      </c>
      <c r="S1107" s="595">
        <f t="shared" si="222"/>
        <v>57.158542044197397</v>
      </c>
      <c r="T1107" s="334">
        <v>-1.6859999999999999</v>
      </c>
      <c r="U1107">
        <f t="shared" si="225"/>
        <v>34</v>
      </c>
      <c r="V1107" t="str">
        <f t="shared" si="226"/>
        <v>Po0</v>
      </c>
      <c r="Y1107" s="334">
        <v>0.77715822255497069</v>
      </c>
      <c r="Z1107" s="334">
        <v>1.196216207156427E-2</v>
      </c>
    </row>
    <row r="1108" spans="1:26" outlineLevel="2">
      <c r="A1108">
        <v>171</v>
      </c>
      <c r="B1108" t="s">
        <v>2468</v>
      </c>
      <c r="C1108" s="334">
        <v>3.8152037268012791</v>
      </c>
      <c r="D1108" s="334">
        <v>0.7365433357449277</v>
      </c>
      <c r="E1108" s="334">
        <v>17.797631409397258</v>
      </c>
      <c r="F1108" s="334">
        <v>1.0366338789626941</v>
      </c>
      <c r="G1108" s="334">
        <v>38.815327629253673</v>
      </c>
      <c r="H1108" s="334">
        <v>72468282.259423822</v>
      </c>
      <c r="I1108" s="334">
        <v>1.66876676821277</v>
      </c>
      <c r="J1108" s="334">
        <v>5.1228851490839133</v>
      </c>
      <c r="K1108" s="334">
        <v>1.741227247120438</v>
      </c>
      <c r="L1108" s="334">
        <v>56.31938551665035</v>
      </c>
      <c r="M1108" s="334" t="s">
        <v>30</v>
      </c>
      <c r="N1108" s="334" t="s">
        <v>30</v>
      </c>
      <c r="O1108" s="334" t="s">
        <v>30</v>
      </c>
      <c r="P1108" s="334">
        <v>9.3251261095756363E-5</v>
      </c>
      <c r="Q1108" s="334" t="s">
        <v>30</v>
      </c>
      <c r="R1108" s="334" t="s">
        <v>30</v>
      </c>
      <c r="S1108" s="595">
        <f t="shared" si="222"/>
        <v>56.31938551665035</v>
      </c>
      <c r="T1108" s="334">
        <v>-1.383</v>
      </c>
      <c r="U1108">
        <f t="shared" si="225"/>
        <v>35</v>
      </c>
      <c r="V1108" t="str">
        <f t="shared" si="226"/>
        <v>Wu9</v>
      </c>
      <c r="Y1108" s="334">
        <v>0.7112492660170382</v>
      </c>
      <c r="Z1108" s="334">
        <v>1.2872381635297589E-2</v>
      </c>
    </row>
    <row r="1109" spans="1:26" outlineLevel="2">
      <c r="A1109">
        <v>172</v>
      </c>
      <c r="B1109" t="s">
        <v>2469</v>
      </c>
      <c r="C1109" s="334">
        <v>3.4429299397064699</v>
      </c>
      <c r="D1109" s="334">
        <v>0.72386819416128567</v>
      </c>
      <c r="E1109" s="334">
        <v>18.175391827392819</v>
      </c>
      <c r="F1109" s="334">
        <v>1.040819121234035</v>
      </c>
      <c r="G1109" s="334">
        <v>38.245791244315413</v>
      </c>
      <c r="H1109" s="334">
        <v>56839200.321431041</v>
      </c>
      <c r="I1109" s="334">
        <v>1.842689324592178</v>
      </c>
      <c r="J1109" s="334">
        <v>5.2742302348662466</v>
      </c>
      <c r="K1109" s="334">
        <v>2.016921916008235</v>
      </c>
      <c r="L1109" s="334">
        <v>57.20571621581594</v>
      </c>
      <c r="M1109" s="334" t="s">
        <v>30</v>
      </c>
      <c r="N1109" s="334" t="s">
        <v>30</v>
      </c>
      <c r="O1109" s="334" t="s">
        <v>30</v>
      </c>
      <c r="P1109" s="334">
        <v>9.4399496884432324E-5</v>
      </c>
      <c r="Q1109" s="334" t="s">
        <v>30</v>
      </c>
      <c r="R1109" s="334" t="s">
        <v>30</v>
      </c>
      <c r="S1109" s="595">
        <f t="shared" si="222"/>
        <v>57.20571621581594</v>
      </c>
      <c r="T1109" s="334">
        <v>4.3680000000000003</v>
      </c>
      <c r="U1109">
        <f t="shared" si="225"/>
        <v>36</v>
      </c>
      <c r="V1109" t="str">
        <f t="shared" si="226"/>
        <v>Bo2</v>
      </c>
      <c r="Y1109" s="334">
        <v>0.65597080708879418</v>
      </c>
      <c r="Z1109" s="334">
        <v>1.3289410953368641E-2</v>
      </c>
    </row>
    <row r="1110" spans="1:26" outlineLevel="2">
      <c r="A1110">
        <v>173</v>
      </c>
      <c r="B1110" t="s">
        <v>2470</v>
      </c>
      <c r="C1110" s="334">
        <v>3.9706517852711798</v>
      </c>
      <c r="D1110" s="334">
        <v>0.70790297326247542</v>
      </c>
      <c r="E1110" s="334">
        <v>19.052761453072289</v>
      </c>
      <c r="F1110" s="334">
        <v>1.0673620681639531</v>
      </c>
      <c r="G1110" s="334">
        <v>42.552506786812046</v>
      </c>
      <c r="H1110" s="334">
        <v>63228848.824374869</v>
      </c>
      <c r="I1110" s="334">
        <v>1.5266531390765159</v>
      </c>
      <c r="J1110" s="334">
        <v>5.0926851689143877</v>
      </c>
      <c r="K1110" s="334">
        <v>1.9947113169791959</v>
      </c>
      <c r="L1110" s="334">
        <v>57.238075143825689</v>
      </c>
      <c r="M1110" s="334" t="s">
        <v>30</v>
      </c>
      <c r="N1110" s="334" t="s">
        <v>30</v>
      </c>
      <c r="O1110" s="334" t="s">
        <v>30</v>
      </c>
      <c r="P1110" s="334">
        <v>8.4339660161222326E-5</v>
      </c>
      <c r="Q1110" s="334" t="s">
        <v>30</v>
      </c>
      <c r="R1110" s="334" t="s">
        <v>30</v>
      </c>
      <c r="S1110" s="595">
        <f t="shared" si="222"/>
        <v>57.238075143825689</v>
      </c>
      <c r="T1110" s="334">
        <v>-1.077</v>
      </c>
      <c r="U1110">
        <f t="shared" si="225"/>
        <v>37</v>
      </c>
      <c r="V1110" t="str">
        <f t="shared" si="226"/>
        <v>Ha5</v>
      </c>
      <c r="Y1110" s="334">
        <v>0.83889592814139458</v>
      </c>
      <c r="Z1110" s="334">
        <v>1.267266228737722E-2</v>
      </c>
    </row>
    <row r="1111" spans="1:26" outlineLevel="2">
      <c r="A1111">
        <v>174</v>
      </c>
      <c r="B1111" t="s">
        <v>2471</v>
      </c>
      <c r="C1111" s="334">
        <v>3.8072734081787671</v>
      </c>
      <c r="D1111" s="334">
        <v>0.72321699309342546</v>
      </c>
      <c r="E1111" s="334">
        <v>19.376960815609241</v>
      </c>
      <c r="F1111" s="334">
        <v>1.180077342209148</v>
      </c>
      <c r="G1111" s="334">
        <v>45.235220262858988</v>
      </c>
      <c r="H1111" s="334">
        <v>52731713.006296441</v>
      </c>
      <c r="I1111" s="334">
        <v>1.8333306425842739</v>
      </c>
      <c r="J1111" s="334">
        <v>5.6136907934603277</v>
      </c>
      <c r="K1111" s="334">
        <v>1.9342827776846721</v>
      </c>
      <c r="L1111" s="334">
        <v>59.903734812622787</v>
      </c>
      <c r="M1111" s="334" t="s">
        <v>30</v>
      </c>
      <c r="N1111" s="334" t="s">
        <v>30</v>
      </c>
      <c r="O1111" s="334" t="s">
        <v>30</v>
      </c>
      <c r="P1111" s="334">
        <v>9.4036248703141014E-5</v>
      </c>
      <c r="Q1111" s="334" t="s">
        <v>30</v>
      </c>
      <c r="R1111" s="334" t="s">
        <v>30</v>
      </c>
      <c r="S1111" s="595">
        <f t="shared" si="222"/>
        <v>59.903734812622787</v>
      </c>
      <c r="T1111" s="334">
        <v>0.72899999999999998</v>
      </c>
      <c r="U1111">
        <f t="shared" si="225"/>
        <v>38</v>
      </c>
      <c r="V1111" t="str">
        <f t="shared" si="226"/>
        <v>Ej6</v>
      </c>
      <c r="Y1111" s="334">
        <v>0.60303189045589911</v>
      </c>
      <c r="Z1111" s="334">
        <v>1.3961337064830151E-2</v>
      </c>
    </row>
    <row r="1112" spans="1:26" outlineLevel="2">
      <c r="A1112">
        <v>175</v>
      </c>
      <c r="B1112" t="s">
        <v>2472</v>
      </c>
      <c r="C1112" s="334">
        <v>3.8021380277304448</v>
      </c>
      <c r="D1112" s="334">
        <v>0.72462677833467171</v>
      </c>
      <c r="E1112" s="334">
        <v>18.933705628540679</v>
      </c>
      <c r="F1112" s="334">
        <v>1.1210112130416181</v>
      </c>
      <c r="G1112" s="334">
        <v>43.583385222708074</v>
      </c>
      <c r="H1112" s="334">
        <v>60025100.79598894</v>
      </c>
      <c r="I1112" s="334">
        <v>2.2413995237835489</v>
      </c>
      <c r="J1112" s="334">
        <v>5.4555851582843582</v>
      </c>
      <c r="K1112" s="334">
        <v>1.568001461260131</v>
      </c>
      <c r="L1112" s="334">
        <v>61.12223824629914</v>
      </c>
      <c r="M1112" s="334" t="s">
        <v>30</v>
      </c>
      <c r="N1112" s="334" t="s">
        <v>30</v>
      </c>
      <c r="O1112" s="334" t="s">
        <v>30</v>
      </c>
      <c r="P1112" s="334">
        <v>8.9956601890327337E-5</v>
      </c>
      <c r="Q1112" s="334" t="s">
        <v>30</v>
      </c>
      <c r="R1112" s="334" t="s">
        <v>30</v>
      </c>
      <c r="S1112" s="595">
        <f t="shared" si="222"/>
        <v>61.12223824629914</v>
      </c>
      <c r="T1112" s="334">
        <v>-1.0619999999999901</v>
      </c>
      <c r="U1112">
        <f t="shared" si="225"/>
        <v>39</v>
      </c>
      <c r="V1112" t="str">
        <f t="shared" si="226"/>
        <v>Rh)</v>
      </c>
      <c r="Y1112" s="334">
        <v>0.71591731435993866</v>
      </c>
      <c r="Z1112" s="334">
        <v>1.287335244592178E-2</v>
      </c>
    </row>
    <row r="1113" spans="1:26" outlineLevel="2">
      <c r="A1113">
        <v>176</v>
      </c>
      <c r="B1113" t="s">
        <v>2473</v>
      </c>
      <c r="C1113" s="334">
        <v>4.012476506219949</v>
      </c>
      <c r="D1113" s="334">
        <v>0.72963743670475867</v>
      </c>
      <c r="E1113" s="334">
        <v>20.866816273117799</v>
      </c>
      <c r="F1113" s="334">
        <v>1.2106419020364581</v>
      </c>
      <c r="G1113" s="334">
        <v>43.725411252743825</v>
      </c>
      <c r="H1113" s="334">
        <v>47232044.691588223</v>
      </c>
      <c r="I1113" s="334">
        <v>1.866256847773236</v>
      </c>
      <c r="J1113" s="334">
        <v>5.2405629044786339</v>
      </c>
      <c r="K1113" s="334">
        <v>1.81685069393798</v>
      </c>
      <c r="L1113" s="334">
        <v>60.848948787506231</v>
      </c>
      <c r="M1113" s="334" t="s">
        <v>30</v>
      </c>
      <c r="N1113" s="334" t="s">
        <v>30</v>
      </c>
      <c r="O1113" s="334" t="s">
        <v>30</v>
      </c>
      <c r="P1113" s="334">
        <v>8.4528779596454708E-5</v>
      </c>
      <c r="Q1113" s="334" t="s">
        <v>30</v>
      </c>
      <c r="R1113" s="334" t="s">
        <v>30</v>
      </c>
      <c r="S1113" s="595">
        <f t="shared" si="222"/>
        <v>60.848948787506231</v>
      </c>
      <c r="T1113" s="334">
        <v>0.16800000000000001</v>
      </c>
      <c r="U1113">
        <f t="shared" si="225"/>
        <v>40</v>
      </c>
      <c r="V1113" t="str">
        <f t="shared" si="226"/>
        <v xml:space="preserve">Bo </v>
      </c>
      <c r="Y1113" s="334">
        <v>0.70238171209713474</v>
      </c>
      <c r="Z1113" s="334">
        <v>1.318719759639592E-2</v>
      </c>
    </row>
    <row r="1114" spans="1:26" outlineLevel="2">
      <c r="A1114">
        <v>177</v>
      </c>
      <c r="B1114" t="s">
        <v>2474</v>
      </c>
      <c r="C1114" s="334">
        <v>3.8671036506902401</v>
      </c>
      <c r="D1114" s="334">
        <v>0.6871956318506367</v>
      </c>
      <c r="E1114" s="334">
        <v>18.61765532179745</v>
      </c>
      <c r="F1114" s="334">
        <v>1.1363547627247981</v>
      </c>
      <c r="G1114" s="334">
        <v>38.608764992737946</v>
      </c>
      <c r="H1114" s="334">
        <v>65261957.996647023</v>
      </c>
      <c r="I1114" s="334">
        <v>2.0334291339976538</v>
      </c>
      <c r="J1114" s="334">
        <v>5.7295162194096676</v>
      </c>
      <c r="K1114" s="334">
        <v>1.8495727842533081</v>
      </c>
      <c r="L1114" s="334">
        <v>57.515942898787877</v>
      </c>
      <c r="M1114" s="334" t="s">
        <v>30</v>
      </c>
      <c r="N1114" s="334" t="s">
        <v>30</v>
      </c>
      <c r="O1114" s="334" t="s">
        <v>30</v>
      </c>
      <c r="P1114" s="334">
        <v>1.0302218843148871E-4</v>
      </c>
      <c r="Q1114" s="334" t="s">
        <v>30</v>
      </c>
      <c r="R1114" s="334" t="s">
        <v>30</v>
      </c>
      <c r="S1114" s="595">
        <f t="shared" si="222"/>
        <v>57.515942898787877</v>
      </c>
      <c r="T1114" s="334">
        <v>-0.81599999999999995</v>
      </c>
      <c r="U1114">
        <f t="shared" si="225"/>
        <v>41</v>
      </c>
      <c r="V1114" t="str">
        <f t="shared" si="226"/>
        <v>We)</v>
      </c>
      <c r="Y1114" s="334">
        <v>1.1413354839595919</v>
      </c>
      <c r="Z1114" s="334">
        <v>1.1238375896209071E-2</v>
      </c>
    </row>
    <row r="1115" spans="1:26" outlineLevel="2">
      <c r="A1115">
        <v>178</v>
      </c>
      <c r="B1115" t="s">
        <v>2475</v>
      </c>
      <c r="C1115" s="334">
        <v>3.458460220222646</v>
      </c>
      <c r="D1115" s="334">
        <v>0.73422881200913259</v>
      </c>
      <c r="E1115" s="334">
        <v>17.976879736451629</v>
      </c>
      <c r="F1115" s="334">
        <v>1.0681173364275121</v>
      </c>
      <c r="G1115" s="334">
        <v>40.534791295003039</v>
      </c>
      <c r="H1115" s="334">
        <v>60795864.569224931</v>
      </c>
      <c r="I1115" s="334">
        <v>1.806272134464765</v>
      </c>
      <c r="J1115" s="334">
        <v>4.9668331111384569</v>
      </c>
      <c r="K1115" s="334">
        <v>1.6491478866141449</v>
      </c>
      <c r="L1115" s="334">
        <v>58.25822227818923</v>
      </c>
      <c r="M1115" s="334" t="s">
        <v>30</v>
      </c>
      <c r="N1115" s="334" t="s">
        <v>30</v>
      </c>
      <c r="O1115" s="334" t="s">
        <v>30</v>
      </c>
      <c r="P1115" s="334">
        <v>8.1589136179395256E-5</v>
      </c>
      <c r="Q1115" s="334" t="s">
        <v>30</v>
      </c>
      <c r="R1115" s="334" t="s">
        <v>30</v>
      </c>
      <c r="S1115" s="595">
        <f t="shared" si="222"/>
        <v>58.25822227818923</v>
      </c>
      <c r="T1115" s="334">
        <v>1.6080000000000001</v>
      </c>
      <c r="U1115">
        <f t="shared" si="225"/>
        <v>42</v>
      </c>
      <c r="V1115" t="str">
        <f t="shared" si="226"/>
        <v>In7</v>
      </c>
      <c r="Y1115" s="334">
        <v>0.67497849190807968</v>
      </c>
      <c r="Z1115" s="334">
        <v>1.3435074031813699E-2</v>
      </c>
    </row>
    <row r="1116" spans="1:26" outlineLevel="2">
      <c r="A1116">
        <v>179</v>
      </c>
      <c r="B1116" t="s">
        <v>2476</v>
      </c>
      <c r="C1116" s="334">
        <v>3.5932308465392642</v>
      </c>
      <c r="D1116" s="334">
        <v>0.73508057949469863</v>
      </c>
      <c r="E1116" s="334">
        <v>19.20298613150138</v>
      </c>
      <c r="F1116" s="334">
        <v>1.1926624551240459</v>
      </c>
      <c r="G1116" s="334">
        <v>39.279982896747548</v>
      </c>
      <c r="H1116" s="334">
        <v>49336485.771190807</v>
      </c>
      <c r="I1116" s="334">
        <v>1.7950641291818821</v>
      </c>
      <c r="J1116" s="334">
        <v>5.3683190721235601</v>
      </c>
      <c r="K1116" s="334">
        <v>1.8896599528042399</v>
      </c>
      <c r="L1116" s="334">
        <v>58.291887073098323</v>
      </c>
      <c r="M1116" s="334" t="s">
        <v>30</v>
      </c>
      <c r="N1116" s="334" t="s">
        <v>30</v>
      </c>
      <c r="O1116" s="334" t="s">
        <v>30</v>
      </c>
      <c r="P1116" s="334">
        <v>9.1198260358288575E-5</v>
      </c>
      <c r="Q1116" s="334" t="s">
        <v>30</v>
      </c>
      <c r="R1116" s="334" t="s">
        <v>30</v>
      </c>
      <c r="S1116" s="595">
        <f t="shared" si="222"/>
        <v>58.291887073098323</v>
      </c>
      <c r="T1116" s="334">
        <v>1.167</v>
      </c>
      <c r="U1116">
        <f t="shared" si="225"/>
        <v>43</v>
      </c>
      <c r="V1116" t="str">
        <f t="shared" si="226"/>
        <v>Mo7</v>
      </c>
      <c r="Y1116" s="334">
        <v>0.64256657120099248</v>
      </c>
      <c r="Z1116" s="334">
        <v>1.356279009155761E-2</v>
      </c>
    </row>
    <row r="1117" spans="1:26" outlineLevel="2">
      <c r="A1117">
        <v>180</v>
      </c>
      <c r="B1117" t="s">
        <v>2477</v>
      </c>
      <c r="C1117" s="334">
        <v>3.9396109195077922</v>
      </c>
      <c r="D1117" s="334">
        <v>0.70530712933649076</v>
      </c>
      <c r="E1117" s="334">
        <v>18.509485032325561</v>
      </c>
      <c r="F1117" s="334">
        <v>1.0704289730666741</v>
      </c>
      <c r="G1117" s="334">
        <v>40.608192759390398</v>
      </c>
      <c r="H1117" s="334">
        <v>63575711.665136009</v>
      </c>
      <c r="I1117" s="334">
        <v>1.9115554563171491</v>
      </c>
      <c r="J1117" s="334">
        <v>5.5401690927444251</v>
      </c>
      <c r="K1117" s="334">
        <v>2.0156424237870061</v>
      </c>
      <c r="L1117" s="334">
        <v>59.680172968863687</v>
      </c>
      <c r="M1117" s="334" t="s">
        <v>30</v>
      </c>
      <c r="N1117" s="334" t="s">
        <v>30</v>
      </c>
      <c r="O1117" s="334" t="s">
        <v>30</v>
      </c>
      <c r="P1117" s="334">
        <v>9.6870558853430654E-5</v>
      </c>
      <c r="Q1117" s="334" t="s">
        <v>30</v>
      </c>
      <c r="R1117" s="334" t="s">
        <v>30</v>
      </c>
      <c r="S1117" s="595">
        <f t="shared" si="222"/>
        <v>59.680172968863687</v>
      </c>
      <c r="T1117" s="334">
        <v>0.86099999999999999</v>
      </c>
      <c r="U1117">
        <f t="shared" si="225"/>
        <v>44</v>
      </c>
      <c r="V1117" t="str">
        <f t="shared" si="226"/>
        <v>Bi1</v>
      </c>
      <c r="Y1117" s="334">
        <v>0.74138712624259795</v>
      </c>
      <c r="Z1117" s="334">
        <v>1.261801641464644E-2</v>
      </c>
    </row>
    <row r="1118" spans="1:26" outlineLevel="2">
      <c r="A1118">
        <v>181</v>
      </c>
      <c r="B1118" t="s">
        <v>2478</v>
      </c>
      <c r="C1118" s="334">
        <v>3.9749162876969768</v>
      </c>
      <c r="D1118" s="334">
        <v>0.68807613235900944</v>
      </c>
      <c r="E1118" s="334">
        <v>18.960231228575068</v>
      </c>
      <c r="F1118" s="334">
        <v>1.130615130295479</v>
      </c>
      <c r="G1118" s="334">
        <v>43.189779123351002</v>
      </c>
      <c r="H1118" s="334">
        <v>63949623.447577767</v>
      </c>
      <c r="I1118" s="334">
        <v>2.043396653636576</v>
      </c>
      <c r="J1118" s="334">
        <v>5.4175548077152413</v>
      </c>
      <c r="K1118" s="334">
        <v>1.667462818470403</v>
      </c>
      <c r="L1118" s="334">
        <v>59.385213325259087</v>
      </c>
      <c r="M1118" s="334" t="s">
        <v>30</v>
      </c>
      <c r="N1118" s="334" t="s">
        <v>30</v>
      </c>
      <c r="O1118" s="334" t="s">
        <v>30</v>
      </c>
      <c r="P1118" s="334">
        <v>9.3352303365711075E-5</v>
      </c>
      <c r="Q1118" s="334" t="s">
        <v>30</v>
      </c>
      <c r="R1118" s="334" t="s">
        <v>30</v>
      </c>
      <c r="S1118" s="595">
        <f t="shared" si="222"/>
        <v>59.385213325259087</v>
      </c>
      <c r="T1118" s="334">
        <v>0.218999999999999</v>
      </c>
      <c r="U1118">
        <f t="shared" si="225"/>
        <v>45</v>
      </c>
      <c r="V1118" t="str">
        <f t="shared" si="226"/>
        <v>Cl7</v>
      </c>
      <c r="Y1118" s="334">
        <v>0.74262541230195933</v>
      </c>
      <c r="Z1118" s="334">
        <v>1.205607993913425E-2</v>
      </c>
    </row>
    <row r="1119" spans="1:26" outlineLevel="2">
      <c r="A1119">
        <v>182</v>
      </c>
      <c r="B1119" t="s">
        <v>2479</v>
      </c>
      <c r="C1119" s="334">
        <v>4.0573816122743596</v>
      </c>
      <c r="D1119" s="334">
        <v>0.69827716069997603</v>
      </c>
      <c r="E1119" s="334">
        <v>18.92761018477615</v>
      </c>
      <c r="F1119" s="334">
        <v>1.17605222729006</v>
      </c>
      <c r="G1119" s="334">
        <v>37.387723319373308</v>
      </c>
      <c r="H1119" s="334">
        <v>64699662.731947944</v>
      </c>
      <c r="I1119" s="334">
        <v>2.29948298706694</v>
      </c>
      <c r="J1119" s="334">
        <v>5.7304953888466299</v>
      </c>
      <c r="K1119" s="334">
        <v>1.71006662291648</v>
      </c>
      <c r="L1119" s="334">
        <v>60.554694027137508</v>
      </c>
      <c r="M1119" s="334" t="s">
        <v>30</v>
      </c>
      <c r="N1119" s="334" t="s">
        <v>30</v>
      </c>
      <c r="O1119" s="334" t="s">
        <v>30</v>
      </c>
      <c r="P1119" s="334">
        <v>1.0222302286399381E-4</v>
      </c>
      <c r="Q1119" s="334" t="s">
        <v>30</v>
      </c>
      <c r="R1119" s="334" t="s">
        <v>30</v>
      </c>
      <c r="S1119" s="595">
        <f t="shared" si="222"/>
        <v>60.554694027137508</v>
      </c>
      <c r="T1119" s="334">
        <v>-1.9770000000000001</v>
      </c>
      <c r="U1119">
        <f t="shared" si="225"/>
        <v>46</v>
      </c>
      <c r="V1119" t="str">
        <f t="shared" si="226"/>
        <v>Ea)</v>
      </c>
      <c r="Y1119" s="334">
        <v>0.79522759006200161</v>
      </c>
      <c r="Z1119" s="334">
        <v>1.2173107445093201E-2</v>
      </c>
    </row>
    <row r="1120" spans="1:26" outlineLevel="2">
      <c r="A1120">
        <v>183</v>
      </c>
      <c r="B1120" t="s">
        <v>2480</v>
      </c>
      <c r="C1120" s="334">
        <v>3.6377516580384119</v>
      </c>
      <c r="D1120" s="334">
        <v>0.72761193682858838</v>
      </c>
      <c r="E1120" s="334">
        <v>19.613767762008241</v>
      </c>
      <c r="F1120" s="334">
        <v>1.135435354843745</v>
      </c>
      <c r="G1120" s="334">
        <v>42.581261252037137</v>
      </c>
      <c r="H1120" s="334">
        <v>49532159.922797538</v>
      </c>
      <c r="I1120" s="334">
        <v>2.1018848825159551</v>
      </c>
      <c r="J1120" s="334">
        <v>5.3315009536437321</v>
      </c>
      <c r="K1120" s="334">
        <v>1.718915158824093</v>
      </c>
      <c r="L1120" s="334">
        <v>57.260602509037817</v>
      </c>
      <c r="M1120" s="334" t="s">
        <v>30</v>
      </c>
      <c r="N1120" s="334" t="s">
        <v>30</v>
      </c>
      <c r="O1120" s="334" t="s">
        <v>30</v>
      </c>
      <c r="P1120" s="334">
        <v>9.385858236602809E-5</v>
      </c>
      <c r="Q1120" s="334" t="s">
        <v>30</v>
      </c>
      <c r="R1120" s="334" t="s">
        <v>30</v>
      </c>
      <c r="S1120" s="595">
        <f t="shared" si="222"/>
        <v>57.260602509037817</v>
      </c>
      <c r="T1120" s="334">
        <v>1.911</v>
      </c>
      <c r="U1120">
        <f t="shared" si="225"/>
        <v>47</v>
      </c>
      <c r="V1120" t="str">
        <f t="shared" si="226"/>
        <v>Wy1</v>
      </c>
      <c r="Y1120" s="334">
        <v>0.86116572153237547</v>
      </c>
      <c r="Z1120" s="334">
        <v>1.297724193559462E-2</v>
      </c>
    </row>
    <row r="1121" spans="1:26" outlineLevel="2">
      <c r="A1121">
        <v>184</v>
      </c>
      <c r="B1121" t="s">
        <v>2481</v>
      </c>
      <c r="C1121" s="334">
        <v>3.972813256960849</v>
      </c>
      <c r="D1121" s="334">
        <v>0.72328919803025771</v>
      </c>
      <c r="E1121" s="334">
        <v>18.408372975084809</v>
      </c>
      <c r="F1121" s="334">
        <v>1.048404873941343</v>
      </c>
      <c r="G1121" s="334">
        <v>40.347341946730879</v>
      </c>
      <c r="H1121" s="334">
        <v>64646084.658960164</v>
      </c>
      <c r="I1121" s="334">
        <v>1.671208921993536</v>
      </c>
      <c r="J1121" s="334">
        <v>5.511776411363825</v>
      </c>
      <c r="K1121" s="334">
        <v>1.755077876732507</v>
      </c>
      <c r="L1121" s="334">
        <v>60.159606549042863</v>
      </c>
      <c r="M1121" s="334" t="s">
        <v>30</v>
      </c>
      <c r="N1121" s="334" t="s">
        <v>30</v>
      </c>
      <c r="O1121" s="334" t="s">
        <v>30</v>
      </c>
      <c r="P1121" s="334">
        <v>9.3267561320117313E-5</v>
      </c>
      <c r="Q1121" s="334" t="s">
        <v>30</v>
      </c>
      <c r="R1121" s="334" t="s">
        <v>30</v>
      </c>
      <c r="S1121" s="595">
        <f t="shared" si="222"/>
        <v>60.159606549042863</v>
      </c>
      <c r="T1121" s="334">
        <v>-1.962</v>
      </c>
      <c r="U1121">
        <f t="shared" si="225"/>
        <v>48</v>
      </c>
      <c r="V1121" t="str">
        <f t="shared" si="226"/>
        <v>Wo5</v>
      </c>
      <c r="Y1121" s="334">
        <v>0.6420094173987444</v>
      </c>
      <c r="Z1121" s="334">
        <v>1.491281906111318E-2</v>
      </c>
    </row>
    <row r="1122" spans="1:26" outlineLevel="2">
      <c r="A1122">
        <v>185</v>
      </c>
      <c r="B1122" t="s">
        <v>2482</v>
      </c>
      <c r="C1122" s="334">
        <v>3.609011996952757</v>
      </c>
      <c r="D1122" s="334">
        <v>0.7348722747948051</v>
      </c>
      <c r="E1122" s="334">
        <v>18.298709295556669</v>
      </c>
      <c r="F1122" s="334">
        <v>1.162841465019101</v>
      </c>
      <c r="G1122" s="334">
        <v>39.731641158655648</v>
      </c>
      <c r="H1122" s="334">
        <v>62243933.708882503</v>
      </c>
      <c r="I1122" s="334">
        <v>1.1301241203772849</v>
      </c>
      <c r="J1122" s="334">
        <v>5.3914251122415404</v>
      </c>
      <c r="K1122" s="334">
        <v>1.974461999442976</v>
      </c>
      <c r="L1122" s="334">
        <v>57.758239920673887</v>
      </c>
      <c r="M1122" s="334" t="s">
        <v>30</v>
      </c>
      <c r="N1122" s="334" t="s">
        <v>30</v>
      </c>
      <c r="O1122" s="334" t="s">
        <v>30</v>
      </c>
      <c r="P1122" s="334">
        <v>9.4141253378220768E-5</v>
      </c>
      <c r="Q1122" s="334" t="s">
        <v>30</v>
      </c>
      <c r="R1122" s="334" t="s">
        <v>30</v>
      </c>
      <c r="S1122" s="595">
        <f t="shared" si="222"/>
        <v>57.758239920673887</v>
      </c>
      <c r="T1122" s="334">
        <v>0.92100000000000004</v>
      </c>
      <c r="U1122">
        <f t="shared" si="225"/>
        <v>49</v>
      </c>
      <c r="V1122" t="str">
        <f t="shared" si="226"/>
        <v>Ha6</v>
      </c>
      <c r="Y1122" s="334">
        <v>0.67856209673507895</v>
      </c>
      <c r="Z1122" s="334">
        <v>1.3172451655461581E-2</v>
      </c>
    </row>
    <row r="1123" spans="1:26" outlineLevel="2">
      <c r="A1123">
        <v>186</v>
      </c>
      <c r="B1123" t="s">
        <v>2483</v>
      </c>
      <c r="C1123" s="334">
        <v>3.5479866434367509</v>
      </c>
      <c r="D1123" s="334">
        <v>0.72892990474629182</v>
      </c>
      <c r="E1123" s="334">
        <v>17.657834782704018</v>
      </c>
      <c r="F1123" s="334">
        <v>1.056763151594041</v>
      </c>
      <c r="G1123" s="334">
        <v>38.599090850972644</v>
      </c>
      <c r="H1123" s="334">
        <v>64407523.329596393</v>
      </c>
      <c r="I1123" s="334">
        <v>2.344618334439704</v>
      </c>
      <c r="J1123" s="334">
        <v>5.2873856768406657</v>
      </c>
      <c r="K1123" s="334">
        <v>1.6305897170255741</v>
      </c>
      <c r="L1123" s="334">
        <v>56.999136773597712</v>
      </c>
      <c r="M1123" s="334" t="s">
        <v>30</v>
      </c>
      <c r="N1123" s="334" t="s">
        <v>30</v>
      </c>
      <c r="O1123" s="334" t="s">
        <v>30</v>
      </c>
      <c r="P1123" s="334">
        <v>9.6937403987722693E-5</v>
      </c>
      <c r="Q1123" s="334" t="s">
        <v>30</v>
      </c>
      <c r="R1123" s="334" t="s">
        <v>30</v>
      </c>
      <c r="S1123" s="595">
        <f t="shared" si="222"/>
        <v>56.999136773597712</v>
      </c>
      <c r="T1123" s="334">
        <v>0.88500000000000001</v>
      </c>
      <c r="U1123">
        <f t="shared" si="225"/>
        <v>50</v>
      </c>
      <c r="V1123" t="str">
        <f t="shared" si="226"/>
        <v>Wa2</v>
      </c>
      <c r="Y1123" s="334">
        <v>0.72015827377369379</v>
      </c>
      <c r="Z1123" s="334">
        <v>1.2330312846850201E-2</v>
      </c>
    </row>
    <row r="1124" spans="1:26" outlineLevel="2">
      <c r="A1124">
        <v>187</v>
      </c>
      <c r="B1124" t="s">
        <v>2484</v>
      </c>
      <c r="C1124" s="334">
        <v>3.6142989849260458</v>
      </c>
      <c r="D1124" s="334">
        <v>0.70466038750252702</v>
      </c>
      <c r="E1124" s="334">
        <v>17.55091343707031</v>
      </c>
      <c r="F1124" s="334">
        <v>0.96650176587770653</v>
      </c>
      <c r="G1124" s="334">
        <v>45.298738140932933</v>
      </c>
      <c r="H1124" s="334">
        <v>74898691.01336883</v>
      </c>
      <c r="I1124" s="334">
        <v>1.232182372847999</v>
      </c>
      <c r="J1124" s="334">
        <v>5.3527965613813153</v>
      </c>
      <c r="K1124" s="334">
        <v>1.988290496147133</v>
      </c>
      <c r="L1124" s="334">
        <v>54.911428651877337</v>
      </c>
      <c r="M1124" s="334" t="s">
        <v>30</v>
      </c>
      <c r="N1124" s="334" t="s">
        <v>30</v>
      </c>
      <c r="O1124" s="334" t="s">
        <v>30</v>
      </c>
      <c r="P1124" s="334">
        <v>9.9966737657764581E-5</v>
      </c>
      <c r="Q1124" s="334" t="s">
        <v>30</v>
      </c>
      <c r="R1124" s="334" t="s">
        <v>30</v>
      </c>
      <c r="S1124" s="595">
        <f t="shared" si="222"/>
        <v>54.911428651877337</v>
      </c>
      <c r="T1124" s="334">
        <v>2.7389999999999999</v>
      </c>
      <c r="U1124">
        <f t="shared" si="225"/>
        <v>51</v>
      </c>
      <c r="V1124" t="str">
        <f t="shared" si="226"/>
        <v>Ko9</v>
      </c>
      <c r="Y1124" s="334">
        <v>0.74012425766915158</v>
      </c>
      <c r="Z1124" s="334">
        <v>1.256371683281109E-2</v>
      </c>
    </row>
    <row r="1125" spans="1:26" outlineLevel="2">
      <c r="A1125">
        <v>188</v>
      </c>
      <c r="B1125" t="s">
        <v>2485</v>
      </c>
      <c r="C1125" s="334">
        <v>3.743416884803386</v>
      </c>
      <c r="D1125" s="334">
        <v>0.71126466229072505</v>
      </c>
      <c r="E1125" s="334">
        <v>19.087575712794319</v>
      </c>
      <c r="F1125" s="334">
        <v>1.0844598430691079</v>
      </c>
      <c r="G1125" s="334">
        <v>46.227286870136069</v>
      </c>
      <c r="H1125" s="334">
        <v>61178113.743180677</v>
      </c>
      <c r="I1125" s="334">
        <v>2.0631269906419711</v>
      </c>
      <c r="J1125" s="334">
        <v>5.597155766215999</v>
      </c>
      <c r="K1125" s="334">
        <v>1.755068802094474</v>
      </c>
      <c r="L1125" s="334">
        <v>58.217261805269104</v>
      </c>
      <c r="M1125" s="334" t="s">
        <v>30</v>
      </c>
      <c r="N1125" s="334" t="s">
        <v>30</v>
      </c>
      <c r="O1125" s="334" t="s">
        <v>30</v>
      </c>
      <c r="P1125" s="334">
        <v>9.8497108477088615E-5</v>
      </c>
      <c r="Q1125" s="334" t="s">
        <v>30</v>
      </c>
      <c r="R1125" s="334" t="s">
        <v>30</v>
      </c>
      <c r="S1125" s="595">
        <f t="shared" si="222"/>
        <v>58.217261805269104</v>
      </c>
      <c r="T1125" s="334">
        <v>-0.81599999999999995</v>
      </c>
      <c r="U1125">
        <f t="shared" si="225"/>
        <v>52</v>
      </c>
      <c r="V1125" t="str">
        <f t="shared" si="226"/>
        <v>Gr6</v>
      </c>
      <c r="Y1125" s="334">
        <v>0.86594473519465964</v>
      </c>
      <c r="Z1125" s="334">
        <v>1.237492435543933E-2</v>
      </c>
    </row>
    <row r="1126" spans="1:26" outlineLevel="2">
      <c r="A1126">
        <v>189</v>
      </c>
      <c r="B1126" t="s">
        <v>2486</v>
      </c>
      <c r="C1126" s="334">
        <v>3.653945560176854</v>
      </c>
      <c r="D1126" s="334">
        <v>0.73449410805851878</v>
      </c>
      <c r="E1126" s="334">
        <v>17.88056952985</v>
      </c>
      <c r="F1126" s="334">
        <v>1.0061897071665959</v>
      </c>
      <c r="G1126" s="334">
        <v>40.890758260446695</v>
      </c>
      <c r="H1126" s="334">
        <v>59155817.847647414</v>
      </c>
      <c r="I1126" s="334">
        <v>1.932666527635136</v>
      </c>
      <c r="J1126" s="334">
        <v>5.4412552921502986</v>
      </c>
      <c r="K1126" s="334">
        <v>1.9652967092945841</v>
      </c>
      <c r="L1126" s="334">
        <v>61.006902243541788</v>
      </c>
      <c r="M1126" s="334" t="s">
        <v>30</v>
      </c>
      <c r="N1126" s="334" t="s">
        <v>30</v>
      </c>
      <c r="O1126" s="334" t="s">
        <v>30</v>
      </c>
      <c r="P1126" s="334">
        <v>8.7608519953119126E-5</v>
      </c>
      <c r="Q1126" s="334" t="s">
        <v>30</v>
      </c>
      <c r="R1126" s="334" t="s">
        <v>30</v>
      </c>
      <c r="S1126" s="595">
        <f t="shared" si="222"/>
        <v>61.006902243541788</v>
      </c>
      <c r="T1126" s="334">
        <v>0.18</v>
      </c>
      <c r="U1126">
        <f t="shared" si="225"/>
        <v>53</v>
      </c>
      <c r="V1126" t="str">
        <f t="shared" si="226"/>
        <v>Tu6</v>
      </c>
      <c r="Y1126" s="334">
        <v>0.80811105981479037</v>
      </c>
      <c r="Z1126" s="334">
        <v>1.285442735005579E-2</v>
      </c>
    </row>
    <row r="1127" spans="1:26" outlineLevel="2">
      <c r="A1127">
        <v>190</v>
      </c>
      <c r="B1127" t="s">
        <v>2487</v>
      </c>
      <c r="C1127" s="334">
        <v>3.7040050897715031</v>
      </c>
      <c r="D1127" s="334">
        <v>0.73517766946921059</v>
      </c>
      <c r="E1127" s="334">
        <v>18.828189946403249</v>
      </c>
      <c r="F1127" s="334">
        <v>1.149027853150721</v>
      </c>
      <c r="G1127" s="334">
        <v>43.121977194904431</v>
      </c>
      <c r="H1127" s="334">
        <v>58305335.206301421</v>
      </c>
      <c r="I1127" s="334">
        <v>1.8540433742707649</v>
      </c>
      <c r="J1127" s="334">
        <v>5.7165838805145768</v>
      </c>
      <c r="K1127" s="334">
        <v>1.9315343324632579</v>
      </c>
      <c r="L1127" s="334">
        <v>57.969202850981397</v>
      </c>
      <c r="M1127" s="334" t="s">
        <v>30</v>
      </c>
      <c r="N1127" s="334" t="s">
        <v>30</v>
      </c>
      <c r="O1127" s="334" t="s">
        <v>30</v>
      </c>
      <c r="P1127" s="334">
        <v>1.0003654906213161E-4</v>
      </c>
      <c r="Q1127" s="334" t="s">
        <v>30</v>
      </c>
      <c r="R1127" s="334" t="s">
        <v>30</v>
      </c>
      <c r="S1127" s="595">
        <f t="shared" si="222"/>
        <v>57.969202850981397</v>
      </c>
      <c r="T1127" s="334">
        <v>-0.192</v>
      </c>
      <c r="U1127">
        <f t="shared" si="225"/>
        <v>54</v>
      </c>
      <c r="V1127" t="str">
        <f t="shared" si="226"/>
        <v>Ku5</v>
      </c>
      <c r="Y1127" s="334">
        <v>1.1296673158840651</v>
      </c>
      <c r="Z1127" s="334">
        <v>1.1402538702934419E-2</v>
      </c>
    </row>
    <row r="1128" spans="1:26" outlineLevel="2">
      <c r="A1128">
        <v>191</v>
      </c>
      <c r="B1128" t="s">
        <v>2488</v>
      </c>
      <c r="C1128" s="334">
        <v>3.4981473634528442</v>
      </c>
      <c r="D1128" s="334">
        <v>0.77441806142136393</v>
      </c>
      <c r="E1128" s="334">
        <v>18.451758986357049</v>
      </c>
      <c r="F1128" s="334">
        <v>1.1746219796197841</v>
      </c>
      <c r="G1128" s="334">
        <v>39.170170985081775</v>
      </c>
      <c r="H1128" s="334">
        <v>54193184.576619633</v>
      </c>
      <c r="I1128" s="334">
        <v>1.6374400284101001</v>
      </c>
      <c r="J1128" s="334">
        <v>4.962945922961131</v>
      </c>
      <c r="K1128" s="334">
        <v>1.7695390789318499</v>
      </c>
      <c r="L1128" s="334">
        <v>59.957515194246668</v>
      </c>
      <c r="M1128" s="334" t="s">
        <v>30</v>
      </c>
      <c r="N1128" s="334" t="s">
        <v>30</v>
      </c>
      <c r="O1128" s="334" t="s">
        <v>30</v>
      </c>
      <c r="P1128" s="334">
        <v>7.4083306236188252E-5</v>
      </c>
      <c r="Q1128" s="334" t="s">
        <v>30</v>
      </c>
      <c r="R1128" s="334" t="s">
        <v>30</v>
      </c>
      <c r="S1128" s="595">
        <f t="shared" si="222"/>
        <v>59.957515194246668</v>
      </c>
      <c r="T1128" s="334">
        <v>1.329</v>
      </c>
      <c r="U1128">
        <f t="shared" si="225"/>
        <v>55</v>
      </c>
      <c r="V1128" t="str">
        <f t="shared" si="226"/>
        <v>Ce5</v>
      </c>
      <c r="Y1128" s="334">
        <v>0.70195680492642654</v>
      </c>
      <c r="Z1128" s="334">
        <v>1.239588290334951E-2</v>
      </c>
    </row>
    <row r="1129" spans="1:26" outlineLevel="2">
      <c r="A1129">
        <v>192</v>
      </c>
      <c r="B1129" t="s">
        <v>2489</v>
      </c>
      <c r="C1129" s="334">
        <v>3.6864699402819658</v>
      </c>
      <c r="D1129" s="334">
        <v>0.68906914423998</v>
      </c>
      <c r="E1129" s="334">
        <v>18.029747439102</v>
      </c>
      <c r="F1129" s="334">
        <v>0.98717156972820186</v>
      </c>
      <c r="G1129" s="334">
        <v>40.72544290313165</v>
      </c>
      <c r="H1129" s="334">
        <v>67142379.80990234</v>
      </c>
      <c r="I1129" s="334">
        <v>1.752408475488566</v>
      </c>
      <c r="J1129" s="334">
        <v>5.1295733204592633</v>
      </c>
      <c r="K1129" s="334">
        <v>1.7436334997519281</v>
      </c>
      <c r="L1129" s="334">
        <v>59.45561317620583</v>
      </c>
      <c r="M1129" s="334" t="s">
        <v>30</v>
      </c>
      <c r="N1129" s="334" t="s">
        <v>30</v>
      </c>
      <c r="O1129" s="334" t="s">
        <v>30</v>
      </c>
      <c r="P1129" s="334">
        <v>8.7459050585724863E-5</v>
      </c>
      <c r="Q1129" s="334" t="s">
        <v>30</v>
      </c>
      <c r="R1129" s="334" t="s">
        <v>30</v>
      </c>
      <c r="S1129" s="595">
        <f t="shared" si="222"/>
        <v>59.45561317620583</v>
      </c>
      <c r="T1129" s="334">
        <v>-1.224</v>
      </c>
      <c r="U1129">
        <f t="shared" si="225"/>
        <v>56</v>
      </c>
      <c r="V1129" t="str">
        <f t="shared" si="226"/>
        <v>Te0</v>
      </c>
      <c r="Y1129" s="334">
        <v>1.769733323001645</v>
      </c>
      <c r="Z1129" s="334">
        <v>9.5963827243107872E-3</v>
      </c>
    </row>
    <row r="1130" spans="1:26" outlineLevel="2">
      <c r="A1130">
        <v>193</v>
      </c>
      <c r="B1130" t="s">
        <v>2490</v>
      </c>
      <c r="C1130" s="334">
        <v>3.5839377591908792</v>
      </c>
      <c r="D1130" s="334">
        <v>0.7106730693794332</v>
      </c>
      <c r="E1130" s="334">
        <v>18.624111939094039</v>
      </c>
      <c r="F1130" s="334">
        <v>1.062498832373227</v>
      </c>
      <c r="G1130" s="334">
        <v>41.758142465699187</v>
      </c>
      <c r="H1130" s="334">
        <v>56805244.676178843</v>
      </c>
      <c r="I1130" s="334">
        <v>1.624956510270847</v>
      </c>
      <c r="J1130" s="334">
        <v>5.1482013669971494</v>
      </c>
      <c r="K1130" s="334">
        <v>1.6878756521893721</v>
      </c>
      <c r="L1130" s="334">
        <v>62.697724602773498</v>
      </c>
      <c r="M1130" s="334" t="s">
        <v>30</v>
      </c>
      <c r="N1130" s="334" t="s">
        <v>30</v>
      </c>
      <c r="O1130" s="334" t="s">
        <v>30</v>
      </c>
      <c r="P1130" s="334">
        <v>7.9631778369821421E-5</v>
      </c>
      <c r="Q1130" s="334" t="s">
        <v>30</v>
      </c>
      <c r="R1130" s="334" t="s">
        <v>30</v>
      </c>
      <c r="S1130" s="595">
        <f t="shared" ref="S1130:S1193" si="227">$L1130</f>
        <v>62.697724602773498</v>
      </c>
      <c r="T1130" s="334">
        <v>-0.36899999999999999</v>
      </c>
      <c r="U1130">
        <f t="shared" si="225"/>
        <v>57</v>
      </c>
      <c r="V1130" t="str">
        <f t="shared" si="226"/>
        <v>Gl)</v>
      </c>
      <c r="Y1130" s="334">
        <v>0.63173007687925131</v>
      </c>
      <c r="Z1130" s="334">
        <v>1.487513560126196E-2</v>
      </c>
    </row>
    <row r="1131" spans="1:26" outlineLevel="2">
      <c r="A1131">
        <v>194</v>
      </c>
      <c r="B1131" t="s">
        <v>2491</v>
      </c>
      <c r="C1131" s="334">
        <v>3.89948176626622</v>
      </c>
      <c r="D1131" s="334">
        <v>0.74774067951421841</v>
      </c>
      <c r="E1131" s="334">
        <v>18.572215759131591</v>
      </c>
      <c r="F1131" s="334">
        <v>1.080411059580197</v>
      </c>
      <c r="G1131" s="334">
        <v>42.649904172572327</v>
      </c>
      <c r="H1131" s="334">
        <v>61810881.535547301</v>
      </c>
      <c r="I1131" s="334">
        <v>2.306430954981705</v>
      </c>
      <c r="J1131" s="334">
        <v>5.6113482463640416</v>
      </c>
      <c r="K1131" s="334">
        <v>1.747475363942977</v>
      </c>
      <c r="L1131" s="334">
        <v>58.756061446816709</v>
      </c>
      <c r="M1131" s="334" t="s">
        <v>30</v>
      </c>
      <c r="N1131" s="334" t="s">
        <v>30</v>
      </c>
      <c r="O1131" s="334" t="s">
        <v>30</v>
      </c>
      <c r="P1131" s="334">
        <v>9.975639635076178E-5</v>
      </c>
      <c r="Q1131" s="334" t="s">
        <v>30</v>
      </c>
      <c r="R1131" s="334" t="s">
        <v>30</v>
      </c>
      <c r="S1131" s="595">
        <f t="shared" si="227"/>
        <v>58.756061446816709</v>
      </c>
      <c r="T1131" s="334">
        <v>-0.16200000000000001</v>
      </c>
      <c r="U1131">
        <f t="shared" si="225"/>
        <v>58</v>
      </c>
      <c r="V1131" t="str">
        <f t="shared" si="226"/>
        <v>Ne9</v>
      </c>
      <c r="Y1131" s="334">
        <v>0.74465727053725539</v>
      </c>
      <c r="Z1131" s="334">
        <v>1.2761390788416821E-2</v>
      </c>
    </row>
    <row r="1132" spans="1:26" outlineLevel="2">
      <c r="A1132">
        <v>195</v>
      </c>
      <c r="B1132" t="s">
        <v>2492</v>
      </c>
      <c r="C1132" s="334">
        <v>3.919018491671864</v>
      </c>
      <c r="D1132" s="334">
        <v>0.75139808392882979</v>
      </c>
      <c r="E1132" s="334">
        <v>19.432577127469941</v>
      </c>
      <c r="F1132" s="334">
        <v>0.96632565997479714</v>
      </c>
      <c r="G1132" s="334">
        <v>41.821618326311572</v>
      </c>
      <c r="H1132" s="334">
        <v>58511559.684611157</v>
      </c>
      <c r="I1132" s="334">
        <v>1.715145250238937</v>
      </c>
      <c r="J1132" s="334">
        <v>5.5376490069859949</v>
      </c>
      <c r="K1132" s="334">
        <v>2.069560749106186</v>
      </c>
      <c r="L1132" s="334">
        <v>59.455928567878807</v>
      </c>
      <c r="M1132" s="334" t="s">
        <v>30</v>
      </c>
      <c r="N1132" s="334" t="s">
        <v>30</v>
      </c>
      <c r="O1132" s="334" t="s">
        <v>30</v>
      </c>
      <c r="P1132" s="334">
        <v>9.1678314913671446E-5</v>
      </c>
      <c r="Q1132" s="334" t="s">
        <v>30</v>
      </c>
      <c r="R1132" s="334" t="s">
        <v>30</v>
      </c>
      <c r="S1132" s="595">
        <f t="shared" si="227"/>
        <v>59.455928567878807</v>
      </c>
      <c r="T1132" s="334">
        <v>0.65400000000000003</v>
      </c>
      <c r="U1132">
        <f t="shared" si="225"/>
        <v>59</v>
      </c>
      <c r="V1132" t="str">
        <f t="shared" si="226"/>
        <v>GR)</v>
      </c>
      <c r="Y1132" s="334">
        <v>0.67926358861748415</v>
      </c>
      <c r="Z1132" s="334">
        <v>1.3582107432546359E-2</v>
      </c>
    </row>
    <row r="1133" spans="1:26" outlineLevel="2">
      <c r="A1133">
        <v>196</v>
      </c>
      <c r="B1133" t="s">
        <v>2493</v>
      </c>
      <c r="C1133" s="334">
        <v>3.804195536802971</v>
      </c>
      <c r="D1133" s="334">
        <v>0.73267798533876427</v>
      </c>
      <c r="E1133" s="334">
        <v>18.206648868789621</v>
      </c>
      <c r="F1133" s="334">
        <v>1.077047655703077</v>
      </c>
      <c r="G1133" s="334">
        <v>42.395506154884536</v>
      </c>
      <c r="H1133" s="334">
        <v>69086155.280785128</v>
      </c>
      <c r="I1133" s="334">
        <v>2.2218889552791108</v>
      </c>
      <c r="J1133" s="334">
        <v>5.3387006885198716</v>
      </c>
      <c r="K1133" s="334">
        <v>1.76738020048154</v>
      </c>
      <c r="L1133" s="334">
        <v>56.282388888613127</v>
      </c>
      <c r="M1133" s="334" t="s">
        <v>30</v>
      </c>
      <c r="N1133" s="334" t="s">
        <v>30</v>
      </c>
      <c r="O1133" s="334" t="s">
        <v>30</v>
      </c>
      <c r="P1133" s="334">
        <v>9.7555992572806238E-5</v>
      </c>
      <c r="Q1133" s="334" t="s">
        <v>30</v>
      </c>
      <c r="R1133" s="334" t="s">
        <v>30</v>
      </c>
      <c r="S1133" s="595">
        <f t="shared" si="227"/>
        <v>56.282388888613127</v>
      </c>
      <c r="T1133" s="334">
        <v>-0.51300000000000001</v>
      </c>
      <c r="U1133">
        <f t="shared" si="225"/>
        <v>60</v>
      </c>
      <c r="V1133" t="str">
        <f t="shared" si="226"/>
        <v>Me0</v>
      </c>
      <c r="Y1133" s="334">
        <v>1.074668889069184</v>
      </c>
      <c r="Z1133" s="334">
        <v>1.169970488220624E-2</v>
      </c>
    </row>
    <row r="1134" spans="1:26" outlineLevel="2">
      <c r="A1134">
        <v>197</v>
      </c>
      <c r="B1134" t="s">
        <v>2494</v>
      </c>
      <c r="C1134" s="334">
        <v>3.8045654401624969</v>
      </c>
      <c r="D1134" s="334">
        <v>0.74488834427579131</v>
      </c>
      <c r="E1134" s="334">
        <v>18.33308098987985</v>
      </c>
      <c r="F1134" s="334">
        <v>1.000301869633087</v>
      </c>
      <c r="G1134" s="334">
        <v>41.921431635717383</v>
      </c>
      <c r="H1134" s="334">
        <v>65683934.180361673</v>
      </c>
      <c r="I1134" s="334">
        <v>2.000466092626656</v>
      </c>
      <c r="J1134" s="334">
        <v>5.501577492270151</v>
      </c>
      <c r="K1134" s="334">
        <v>1.906955918731857</v>
      </c>
      <c r="L1134" s="334">
        <v>59.653305194465041</v>
      </c>
      <c r="M1134" s="334" t="s">
        <v>30</v>
      </c>
      <c r="N1134" s="334" t="s">
        <v>30</v>
      </c>
      <c r="O1134" s="334" t="s">
        <v>30</v>
      </c>
      <c r="P1134" s="334">
        <v>9.3089580991995578E-5</v>
      </c>
      <c r="Q1134" s="334" t="s">
        <v>30</v>
      </c>
      <c r="R1134" s="334" t="s">
        <v>30</v>
      </c>
      <c r="S1134" s="595">
        <f t="shared" si="227"/>
        <v>59.653305194465041</v>
      </c>
      <c r="T1134" s="334">
        <v>-0.78300000000000003</v>
      </c>
      <c r="U1134">
        <f t="shared" si="225"/>
        <v>61</v>
      </c>
      <c r="V1134" t="str">
        <f t="shared" si="226"/>
        <v>Yi9</v>
      </c>
      <c r="Y1134" s="334">
        <v>0.7729229363864869</v>
      </c>
      <c r="Z1134" s="334">
        <v>1.309959295727792E-2</v>
      </c>
    </row>
    <row r="1135" spans="1:26" outlineLevel="2">
      <c r="A1135">
        <v>198</v>
      </c>
      <c r="B1135" t="s">
        <v>2495</v>
      </c>
      <c r="C1135" s="334">
        <v>3.7094666285436451</v>
      </c>
      <c r="D1135" s="334">
        <v>0.73593641935336551</v>
      </c>
      <c r="E1135" s="334">
        <v>18.090755508062671</v>
      </c>
      <c r="F1135" s="334">
        <v>1.1190951480608291</v>
      </c>
      <c r="G1135" s="334">
        <v>43.156966541670862</v>
      </c>
      <c r="H1135" s="334">
        <v>65675970.70204328</v>
      </c>
      <c r="I1135" s="334">
        <v>1.780078682845101</v>
      </c>
      <c r="J1135" s="334">
        <v>5.1390038525085586</v>
      </c>
      <c r="K1135" s="334">
        <v>1.8288363426876331</v>
      </c>
      <c r="L1135" s="334">
        <v>57.674587758966823</v>
      </c>
      <c r="M1135" s="334" t="s">
        <v>30</v>
      </c>
      <c r="N1135" s="334" t="s">
        <v>30</v>
      </c>
      <c r="O1135" s="334" t="s">
        <v>30</v>
      </c>
      <c r="P1135" s="334">
        <v>8.8575349419045603E-5</v>
      </c>
      <c r="Q1135" s="334" t="s">
        <v>30</v>
      </c>
      <c r="R1135" s="334" t="s">
        <v>30</v>
      </c>
      <c r="S1135" s="595">
        <f t="shared" si="227"/>
        <v>57.674587758966823</v>
      </c>
      <c r="T1135" s="334">
        <v>-0.59099999999999997</v>
      </c>
      <c r="U1135">
        <f t="shared" si="225"/>
        <v>62</v>
      </c>
      <c r="V1135" t="str">
        <f t="shared" si="226"/>
        <v>St)</v>
      </c>
      <c r="Y1135" s="334">
        <v>0.68276470250227739</v>
      </c>
      <c r="Z1135" s="334">
        <v>1.236156983517343E-2</v>
      </c>
    </row>
    <row r="1136" spans="1:26" outlineLevel="2">
      <c r="A1136">
        <v>199</v>
      </c>
      <c r="B1136" t="s">
        <v>2496</v>
      </c>
      <c r="C1136" s="334">
        <v>3.7963214128559888</v>
      </c>
      <c r="D1136" s="334">
        <v>0.71782756859869601</v>
      </c>
      <c r="E1136" s="334">
        <v>17.710700486129461</v>
      </c>
      <c r="F1136" s="334">
        <v>1.073678102667069</v>
      </c>
      <c r="G1136" s="334">
        <v>42.681585239457057</v>
      </c>
      <c r="H1136" s="334">
        <v>72852027.136793882</v>
      </c>
      <c r="I1136" s="334">
        <v>1.950971326805697</v>
      </c>
      <c r="J1136" s="334">
        <v>5.1563113929664164</v>
      </c>
      <c r="K1136" s="334">
        <v>1.95706482575256</v>
      </c>
      <c r="L1136" s="334">
        <v>56.365388716624992</v>
      </c>
      <c r="M1136" s="334" t="s">
        <v>30</v>
      </c>
      <c r="N1136" s="334" t="s">
        <v>30</v>
      </c>
      <c r="O1136" s="334" t="s">
        <v>30</v>
      </c>
      <c r="P1136" s="334">
        <v>9.3410299918708631E-5</v>
      </c>
      <c r="Q1136" s="334" t="s">
        <v>30</v>
      </c>
      <c r="R1136" s="334" t="s">
        <v>30</v>
      </c>
      <c r="S1136" s="595">
        <f t="shared" si="227"/>
        <v>56.365388716624992</v>
      </c>
      <c r="T1136" s="334">
        <v>1.266</v>
      </c>
      <c r="U1136">
        <f t="shared" si="225"/>
        <v>63</v>
      </c>
      <c r="V1136" t="str">
        <f t="shared" si="226"/>
        <v>Ha)</v>
      </c>
      <c r="Y1136" s="334">
        <v>0.8070265352984356</v>
      </c>
      <c r="Z1136" s="334">
        <v>1.2297154412371759E-2</v>
      </c>
    </row>
    <row r="1137" spans="1:26" outlineLevel="2">
      <c r="A1137">
        <v>200</v>
      </c>
      <c r="B1137" t="s">
        <v>2497</v>
      </c>
      <c r="C1137" s="334">
        <v>3.387452284579159</v>
      </c>
      <c r="D1137" s="334">
        <v>0.73355868415543957</v>
      </c>
      <c r="E1137" s="334">
        <v>17.46537701054525</v>
      </c>
      <c r="F1137" s="334">
        <v>1.090350249520784</v>
      </c>
      <c r="G1137" s="334">
        <v>37.96420641925765</v>
      </c>
      <c r="H1137" s="334">
        <v>63226816.032861337</v>
      </c>
      <c r="I1137" s="334">
        <v>1.4543036896845229</v>
      </c>
      <c r="J1137" s="334">
        <v>4.9961498634655586</v>
      </c>
      <c r="K1137" s="334">
        <v>1.6238512585932789</v>
      </c>
      <c r="L1137" s="334">
        <v>60.290304521824062</v>
      </c>
      <c r="M1137" s="334" t="s">
        <v>30</v>
      </c>
      <c r="N1137" s="334" t="s">
        <v>30</v>
      </c>
      <c r="O1137" s="334" t="s">
        <v>30</v>
      </c>
      <c r="P1137" s="334">
        <v>8.0405226614386585E-5</v>
      </c>
      <c r="Q1137" s="334" t="s">
        <v>30</v>
      </c>
      <c r="R1137" s="334" t="s">
        <v>30</v>
      </c>
      <c r="S1137" s="595">
        <f t="shared" si="227"/>
        <v>60.290304521824062</v>
      </c>
      <c r="T1137" s="334">
        <v>0.75600000000000001</v>
      </c>
      <c r="U1137">
        <f t="shared" si="225"/>
        <v>64</v>
      </c>
      <c r="V1137" t="str">
        <f t="shared" si="226"/>
        <v>Ki7</v>
      </c>
      <c r="Y1137" s="334">
        <v>0.63814529690106725</v>
      </c>
      <c r="Z1137" s="334">
        <v>1.475978234606825E-2</v>
      </c>
    </row>
    <row r="1138" spans="1:26" outlineLevel="2">
      <c r="A1138">
        <v>201</v>
      </c>
      <c r="B1138" t="s">
        <v>2498</v>
      </c>
      <c r="C1138" s="334">
        <v>3.7838140869475878</v>
      </c>
      <c r="D1138" s="334">
        <v>0.72026841375879014</v>
      </c>
      <c r="E1138" s="334">
        <v>18.081793932466891</v>
      </c>
      <c r="F1138" s="334">
        <v>1.0724739989482519</v>
      </c>
      <c r="G1138" s="334">
        <v>42.874240468923254</v>
      </c>
      <c r="H1138" s="334">
        <v>67504782.770908326</v>
      </c>
      <c r="I1138" s="334">
        <v>2.2000047925708071</v>
      </c>
      <c r="J1138" s="334">
        <v>5.6976578247493768</v>
      </c>
      <c r="K1138" s="334">
        <v>1.6639059583940801</v>
      </c>
      <c r="L1138" s="334">
        <v>56.211486470130417</v>
      </c>
      <c r="M1138" s="334" t="s">
        <v>30</v>
      </c>
      <c r="N1138" s="334" t="s">
        <v>30</v>
      </c>
      <c r="O1138" s="334" t="s">
        <v>30</v>
      </c>
      <c r="P1138" s="334">
        <v>1.0391205091930439E-4</v>
      </c>
      <c r="Q1138" s="334" t="s">
        <v>30</v>
      </c>
      <c r="R1138" s="334" t="s">
        <v>30</v>
      </c>
      <c r="S1138" s="595">
        <f t="shared" si="227"/>
        <v>56.211486470130417</v>
      </c>
      <c r="T1138" s="334">
        <v>2.6999999999999899E-2</v>
      </c>
      <c r="U1138">
        <f t="shared" ref="U1138:U1201" si="228">U1137+1</f>
        <v>65</v>
      </c>
      <c r="V1138" t="str">
        <f t="shared" ref="V1138:V1201" si="229">LEFT($B1138&amp;"  ",2)&amp;RIGHT(" "&amp;$B1138,1)</f>
        <v>Tr2</v>
      </c>
      <c r="Y1138" s="334">
        <v>1.4488870048154681</v>
      </c>
      <c r="Z1138" s="334">
        <v>1.047952464321558E-2</v>
      </c>
    </row>
    <row r="1139" spans="1:26" outlineLevel="2">
      <c r="A1139">
        <v>202</v>
      </c>
      <c r="B1139" t="s">
        <v>2499</v>
      </c>
      <c r="C1139" s="334">
        <v>3.648787311873849</v>
      </c>
      <c r="D1139" s="334">
        <v>0.75589208008519515</v>
      </c>
      <c r="E1139" s="334">
        <v>18.882360225104371</v>
      </c>
      <c r="F1139" s="334">
        <v>1.2061827368107261</v>
      </c>
      <c r="G1139" s="334">
        <v>42.588334407161994</v>
      </c>
      <c r="H1139" s="334">
        <v>56449754.595201083</v>
      </c>
      <c r="I1139" s="334">
        <v>1.2783908376318709</v>
      </c>
      <c r="J1139" s="334">
        <v>5.0466904660645264</v>
      </c>
      <c r="K1139" s="334">
        <v>1.7877315009823329</v>
      </c>
      <c r="L1139" s="334">
        <v>58.066824721573283</v>
      </c>
      <c r="M1139" s="334" t="s">
        <v>30</v>
      </c>
      <c r="N1139" s="334" t="s">
        <v>30</v>
      </c>
      <c r="O1139" s="334" t="s">
        <v>30</v>
      </c>
      <c r="P1139" s="334">
        <v>8.5164367540745004E-5</v>
      </c>
      <c r="Q1139" s="334" t="s">
        <v>30</v>
      </c>
      <c r="R1139" s="334" t="s">
        <v>30</v>
      </c>
      <c r="S1139" s="595">
        <f t="shared" si="227"/>
        <v>58.066824721573283</v>
      </c>
      <c r="T1139" s="334">
        <v>0.57899999999999996</v>
      </c>
      <c r="U1139">
        <f t="shared" si="228"/>
        <v>66</v>
      </c>
      <c r="V1139" t="str">
        <f t="shared" si="229"/>
        <v>Mu6</v>
      </c>
      <c r="Y1139" s="334">
        <v>0.63986753619204784</v>
      </c>
      <c r="Z1139" s="334">
        <v>1.61106519607035E-2</v>
      </c>
    </row>
    <row r="1140" spans="1:26" outlineLevel="2">
      <c r="A1140">
        <v>203</v>
      </c>
      <c r="B1140" t="s">
        <v>2500</v>
      </c>
      <c r="C1140" s="334">
        <v>3.671816580964546</v>
      </c>
      <c r="D1140" s="334">
        <v>0.73742442862262014</v>
      </c>
      <c r="E1140" s="334">
        <v>18.375617060904471</v>
      </c>
      <c r="F1140" s="334">
        <v>1.077284159728743</v>
      </c>
      <c r="G1140" s="334">
        <v>40.299223512055853</v>
      </c>
      <c r="H1140" s="334">
        <v>59053869.95239605</v>
      </c>
      <c r="I1140" s="334">
        <v>2.225830148619504</v>
      </c>
      <c r="J1140" s="334">
        <v>5.3452953224990978</v>
      </c>
      <c r="K1140" s="334">
        <v>1.824308625291327</v>
      </c>
      <c r="L1140" s="334">
        <v>60.28691949985474</v>
      </c>
      <c r="M1140" s="334" t="s">
        <v>30</v>
      </c>
      <c r="N1140" s="334" t="s">
        <v>30</v>
      </c>
      <c r="O1140" s="334" t="s">
        <v>30</v>
      </c>
      <c r="P1140" s="334">
        <v>8.8408816152045806E-5</v>
      </c>
      <c r="Q1140" s="334" t="s">
        <v>30</v>
      </c>
      <c r="R1140" s="334" t="s">
        <v>30</v>
      </c>
      <c r="S1140" s="595">
        <f t="shared" si="227"/>
        <v>60.28691949985474</v>
      </c>
      <c r="T1140" s="334">
        <v>-1.101</v>
      </c>
      <c r="U1140">
        <f t="shared" si="228"/>
        <v>67</v>
      </c>
      <c r="V1140" t="str">
        <f t="shared" si="229"/>
        <v>Gr5</v>
      </c>
      <c r="Y1140" s="334">
        <v>0.71900287828024589</v>
      </c>
      <c r="Z1140" s="334">
        <v>1.4018770924441291E-2</v>
      </c>
    </row>
    <row r="1141" spans="1:26" outlineLevel="2">
      <c r="A1141">
        <v>204</v>
      </c>
      <c r="B1141" t="s">
        <v>2501</v>
      </c>
      <c r="C1141" s="334">
        <v>3.76312932513753</v>
      </c>
      <c r="D1141" s="334">
        <v>0.73504812571814782</v>
      </c>
      <c r="E1141" s="334">
        <v>19.347863095779321</v>
      </c>
      <c r="F1141" s="334">
        <v>1.073975488156935</v>
      </c>
      <c r="G1141" s="334">
        <v>42.912853207190366</v>
      </c>
      <c r="H1141" s="334">
        <v>57829443.732445002</v>
      </c>
      <c r="I1141" s="334">
        <v>1.8403907789827121</v>
      </c>
      <c r="J1141" s="334">
        <v>4.8899627254505491</v>
      </c>
      <c r="K1141" s="334">
        <v>1.707813784526754</v>
      </c>
      <c r="L1141" s="334">
        <v>57.866681788018752</v>
      </c>
      <c r="M1141" s="334" t="s">
        <v>30</v>
      </c>
      <c r="N1141" s="334" t="s">
        <v>30</v>
      </c>
      <c r="O1141" s="334" t="s">
        <v>30</v>
      </c>
      <c r="P1141" s="334">
        <v>8.2894058944819237E-5</v>
      </c>
      <c r="Q1141" s="334" t="s">
        <v>30</v>
      </c>
      <c r="R1141" s="334" t="s">
        <v>30</v>
      </c>
      <c r="S1141" s="595">
        <f t="shared" si="227"/>
        <v>57.866681788018752</v>
      </c>
      <c r="T1141" s="334">
        <v>4.4999999999999998E-2</v>
      </c>
      <c r="U1141">
        <f t="shared" si="228"/>
        <v>68</v>
      </c>
      <c r="V1141" t="str">
        <f t="shared" si="229"/>
        <v>GR7</v>
      </c>
      <c r="Y1141" s="334">
        <v>0.72110071522489638</v>
      </c>
      <c r="Z1141" s="334">
        <v>1.407604815799283E-2</v>
      </c>
    </row>
    <row r="1142" spans="1:26" outlineLevel="2">
      <c r="A1142">
        <v>205</v>
      </c>
      <c r="B1142" t="s">
        <v>2502</v>
      </c>
      <c r="C1142" s="334">
        <v>3.9111292618946112</v>
      </c>
      <c r="D1142" s="334">
        <v>0.72102769911919151</v>
      </c>
      <c r="E1142" s="334">
        <v>18.366274859415562</v>
      </c>
      <c r="F1142" s="334">
        <v>1.1338088822557799</v>
      </c>
      <c r="G1142" s="334">
        <v>41.784114182198756</v>
      </c>
      <c r="H1142" s="334">
        <v>61473135.676155053</v>
      </c>
      <c r="I1142" s="334">
        <v>1.684167784716359</v>
      </c>
      <c r="J1142" s="334">
        <v>5.4244851822130773</v>
      </c>
      <c r="K1142" s="334">
        <v>1.735612379173157</v>
      </c>
      <c r="L1142" s="334">
        <v>60.636552668305498</v>
      </c>
      <c r="M1142" s="334" t="s">
        <v>30</v>
      </c>
      <c r="N1142" s="334" t="s">
        <v>30</v>
      </c>
      <c r="O1142" s="334" t="s">
        <v>30</v>
      </c>
      <c r="P1142" s="334">
        <v>8.8851986328334173E-5</v>
      </c>
      <c r="Q1142" s="334" t="s">
        <v>30</v>
      </c>
      <c r="R1142" s="334" t="s">
        <v>30</v>
      </c>
      <c r="S1142" s="595">
        <f t="shared" si="227"/>
        <v>60.636552668305498</v>
      </c>
      <c r="T1142" s="334">
        <v>-2.5979999999999999</v>
      </c>
      <c r="U1142">
        <f t="shared" si="228"/>
        <v>69</v>
      </c>
      <c r="V1142" t="str">
        <f t="shared" si="229"/>
        <v>Ke1</v>
      </c>
      <c r="Y1142" s="334">
        <v>0.65192577533327811</v>
      </c>
      <c r="Z1142" s="334">
        <v>1.462806452460042E-2</v>
      </c>
    </row>
    <row r="1143" spans="1:26" outlineLevel="2">
      <c r="A1143">
        <v>206</v>
      </c>
      <c r="B1143" t="s">
        <v>2503</v>
      </c>
      <c r="C1143" s="334">
        <v>3.9040220889362551</v>
      </c>
      <c r="D1143" s="334">
        <v>0.71181346520613042</v>
      </c>
      <c r="E1143" s="334">
        <v>18.378115746831249</v>
      </c>
      <c r="F1143" s="334">
        <v>1.1143599462710669</v>
      </c>
      <c r="G1143" s="334">
        <v>41.619346220103246</v>
      </c>
      <c r="H1143" s="334">
        <v>65586942.274027564</v>
      </c>
      <c r="I1143" s="334">
        <v>1.7984400752098391</v>
      </c>
      <c r="J1143" s="334">
        <v>5.1258144015920983</v>
      </c>
      <c r="K1143" s="334">
        <v>1.9042923001255581</v>
      </c>
      <c r="L1143" s="334">
        <v>57.477650808836323</v>
      </c>
      <c r="M1143" s="334" t="s">
        <v>30</v>
      </c>
      <c r="N1143" s="334" t="s">
        <v>30</v>
      </c>
      <c r="O1143" s="334" t="s">
        <v>30</v>
      </c>
      <c r="P1143" s="334">
        <v>9.0112488089829723E-5</v>
      </c>
      <c r="Q1143" s="334" t="s">
        <v>30</v>
      </c>
      <c r="R1143" s="334" t="s">
        <v>30</v>
      </c>
      <c r="S1143" s="595">
        <f t="shared" si="227"/>
        <v>57.477650808836323</v>
      </c>
      <c r="T1143" s="334">
        <v>-2.109</v>
      </c>
      <c r="U1143">
        <f t="shared" si="228"/>
        <v>70</v>
      </c>
      <c r="V1143" t="str">
        <f t="shared" si="229"/>
        <v>Ha6</v>
      </c>
      <c r="Y1143" s="334">
        <v>1.497604309096761</v>
      </c>
      <c r="Z1143" s="334">
        <v>9.9277915982065416E-3</v>
      </c>
    </row>
    <row r="1144" spans="1:26" outlineLevel="2">
      <c r="A1144">
        <v>207</v>
      </c>
      <c r="B1144" t="s">
        <v>2504</v>
      </c>
      <c r="C1144" s="334">
        <v>3.5567939973907161</v>
      </c>
      <c r="D1144" s="334">
        <v>0.761090163070404</v>
      </c>
      <c r="E1144" s="334">
        <v>18.93117095509551</v>
      </c>
      <c r="F1144" s="334">
        <v>1.020165705106681</v>
      </c>
      <c r="G1144" s="334">
        <v>40.622743195314307</v>
      </c>
      <c r="H1144" s="334">
        <v>53691468.091630973</v>
      </c>
      <c r="I1144" s="334">
        <v>1.9732629715173211</v>
      </c>
      <c r="J1144" s="334">
        <v>5.5355354991117611</v>
      </c>
      <c r="K1144" s="334">
        <v>1.515195307863427</v>
      </c>
      <c r="L1144" s="334">
        <v>57.657314552000649</v>
      </c>
      <c r="M1144" s="334" t="s">
        <v>30</v>
      </c>
      <c r="N1144" s="334" t="s">
        <v>30</v>
      </c>
      <c r="O1144" s="334" t="s">
        <v>30</v>
      </c>
      <c r="P1144" s="334">
        <v>1.031631490792311E-4</v>
      </c>
      <c r="Q1144" s="334" t="s">
        <v>30</v>
      </c>
      <c r="R1144" s="334" t="s">
        <v>30</v>
      </c>
      <c r="S1144" s="595">
        <f t="shared" si="227"/>
        <v>57.657314552000649</v>
      </c>
      <c r="T1144" s="334">
        <v>-9.2999999999999999E-2</v>
      </c>
      <c r="U1144">
        <f t="shared" si="228"/>
        <v>71</v>
      </c>
      <c r="V1144" t="str">
        <f t="shared" si="229"/>
        <v>Mu7</v>
      </c>
      <c r="Y1144" s="334">
        <v>0.70551687628075799</v>
      </c>
      <c r="Z1144" s="334">
        <v>1.4661209685484761E-2</v>
      </c>
    </row>
    <row r="1145" spans="1:26" outlineLevel="2">
      <c r="A1145">
        <v>208</v>
      </c>
      <c r="B1145" t="s">
        <v>2505</v>
      </c>
      <c r="C1145" s="334">
        <v>3.543456108891629</v>
      </c>
      <c r="D1145" s="334">
        <v>0.73028979664921156</v>
      </c>
      <c r="E1145" s="334">
        <v>18.824465165483151</v>
      </c>
      <c r="F1145" s="334">
        <v>1.013691795946442</v>
      </c>
      <c r="G1145" s="334">
        <v>38.721913920641299</v>
      </c>
      <c r="H1145" s="334">
        <v>51686264.622941867</v>
      </c>
      <c r="I1145" s="334">
        <v>2.0599344491979621</v>
      </c>
      <c r="J1145" s="334">
        <v>5.1993316273305323</v>
      </c>
      <c r="K1145" s="334">
        <v>2.037170787821287</v>
      </c>
      <c r="L1145" s="334">
        <v>58.508879883119533</v>
      </c>
      <c r="M1145" s="334" t="s">
        <v>30</v>
      </c>
      <c r="N1145" s="334" t="s">
        <v>30</v>
      </c>
      <c r="O1145" s="334" t="s">
        <v>30</v>
      </c>
      <c r="P1145" s="334">
        <v>8.4437455178100552E-5</v>
      </c>
      <c r="Q1145" s="334" t="s">
        <v>30</v>
      </c>
      <c r="R1145" s="334" t="s">
        <v>30</v>
      </c>
      <c r="S1145" s="595">
        <f t="shared" si="227"/>
        <v>58.508879883119533</v>
      </c>
      <c r="T1145" s="334">
        <v>4.2059999999999897</v>
      </c>
      <c r="U1145">
        <f t="shared" si="228"/>
        <v>72</v>
      </c>
      <c r="V1145" t="str">
        <f t="shared" si="229"/>
        <v>Mo2</v>
      </c>
      <c r="Y1145" s="334">
        <v>0.67780403835308278</v>
      </c>
      <c r="Z1145" s="334">
        <v>1.3633093919879911E-2</v>
      </c>
    </row>
    <row r="1146" spans="1:26" outlineLevel="2">
      <c r="A1146">
        <v>209</v>
      </c>
      <c r="B1146" t="s">
        <v>2506</v>
      </c>
      <c r="C1146" s="334">
        <v>3.7724213709884502</v>
      </c>
      <c r="D1146" s="334">
        <v>0.72979178045500781</v>
      </c>
      <c r="E1146" s="334">
        <v>18.327112531747879</v>
      </c>
      <c r="F1146" s="334">
        <v>1.1072803179181001</v>
      </c>
      <c r="G1146" s="334">
        <v>42.917889134650004</v>
      </c>
      <c r="H1146" s="334">
        <v>64931954.885019131</v>
      </c>
      <c r="I1146" s="334">
        <v>1.919014147879597</v>
      </c>
      <c r="J1146" s="334">
        <v>5.4978678221051256</v>
      </c>
      <c r="K1146" s="334">
        <v>1.866941952519894</v>
      </c>
      <c r="L1146" s="334">
        <v>58.84977320572672</v>
      </c>
      <c r="M1146" s="334" t="s">
        <v>30</v>
      </c>
      <c r="N1146" s="334" t="s">
        <v>30</v>
      </c>
      <c r="O1146" s="334" t="s">
        <v>30</v>
      </c>
      <c r="P1146" s="334">
        <v>9.5070166550795707E-5</v>
      </c>
      <c r="Q1146" s="334" t="s">
        <v>30</v>
      </c>
      <c r="R1146" s="334" t="s">
        <v>30</v>
      </c>
      <c r="S1146" s="595">
        <f t="shared" si="227"/>
        <v>58.84977320572672</v>
      </c>
      <c r="T1146" s="334">
        <v>-0.70199999999999996</v>
      </c>
      <c r="U1146">
        <f t="shared" si="228"/>
        <v>73</v>
      </c>
      <c r="V1146" t="str">
        <f t="shared" si="229"/>
        <v>Wi4</v>
      </c>
      <c r="Y1146" s="334">
        <v>0.73052083676937807</v>
      </c>
      <c r="Z1146" s="334">
        <v>1.250282374015906E-2</v>
      </c>
    </row>
    <row r="1147" spans="1:26" outlineLevel="2">
      <c r="A1147">
        <v>210</v>
      </c>
      <c r="B1147" t="s">
        <v>2507</v>
      </c>
      <c r="C1147" s="334">
        <v>3.976956851481678</v>
      </c>
      <c r="D1147" s="334">
        <v>0.71192833814957657</v>
      </c>
      <c r="E1147" s="334">
        <v>19.428136525087449</v>
      </c>
      <c r="F1147" s="334">
        <v>1.0480585611697011</v>
      </c>
      <c r="G1147" s="334">
        <v>44.168974111919674</v>
      </c>
      <c r="H1147" s="334">
        <v>61456124.010359943</v>
      </c>
      <c r="I1147" s="334">
        <v>1.924017137680146</v>
      </c>
      <c r="J1147" s="334">
        <v>5.23859417468422</v>
      </c>
      <c r="K1147" s="334">
        <v>1.7528705648045371</v>
      </c>
      <c r="L1147" s="334">
        <v>58.601753979842513</v>
      </c>
      <c r="M1147" s="334" t="s">
        <v>30</v>
      </c>
      <c r="N1147" s="334" t="s">
        <v>30</v>
      </c>
      <c r="O1147" s="334" t="s">
        <v>30</v>
      </c>
      <c r="P1147" s="334">
        <v>9.0201037717732406E-5</v>
      </c>
      <c r="Q1147" s="334" t="s">
        <v>30</v>
      </c>
      <c r="R1147" s="334" t="s">
        <v>30</v>
      </c>
      <c r="S1147" s="595">
        <f t="shared" si="227"/>
        <v>58.601753979842513</v>
      </c>
      <c r="T1147" s="334">
        <v>-0.252</v>
      </c>
      <c r="U1147">
        <f t="shared" si="228"/>
        <v>74</v>
      </c>
      <c r="V1147" t="str">
        <f t="shared" si="229"/>
        <v>Co)</v>
      </c>
      <c r="Y1147" s="334">
        <v>0.83169700774684041</v>
      </c>
      <c r="Z1147" s="334">
        <v>1.3066549137519109E-2</v>
      </c>
    </row>
    <row r="1148" spans="1:26" outlineLevel="2">
      <c r="A1148">
        <v>211</v>
      </c>
      <c r="B1148" t="s">
        <v>2508</v>
      </c>
      <c r="C1148" s="334">
        <v>3.7748557810127732</v>
      </c>
      <c r="D1148" s="334">
        <v>0.7080614932531526</v>
      </c>
      <c r="E1148" s="334">
        <v>18.327964375573931</v>
      </c>
      <c r="F1148" s="334">
        <v>1.032136773383638</v>
      </c>
      <c r="G1148" s="334">
        <v>43.40353940786548</v>
      </c>
      <c r="H1148" s="334">
        <v>65217341.542865291</v>
      </c>
      <c r="I1148" s="334">
        <v>2.1802190350842658</v>
      </c>
      <c r="J1148" s="334">
        <v>5.3222743492022593</v>
      </c>
      <c r="K1148" s="334">
        <v>1.6735238802488019</v>
      </c>
      <c r="L1148" s="334">
        <v>58.235048756370283</v>
      </c>
      <c r="M1148" s="334" t="s">
        <v>30</v>
      </c>
      <c r="N1148" s="334" t="s">
        <v>30</v>
      </c>
      <c r="O1148" s="334" t="s">
        <v>30</v>
      </c>
      <c r="P1148" s="334">
        <v>9.1679060574542873E-5</v>
      </c>
      <c r="Q1148" s="334" t="s">
        <v>30</v>
      </c>
      <c r="R1148" s="334" t="s">
        <v>30</v>
      </c>
      <c r="S1148" s="595">
        <f t="shared" si="227"/>
        <v>58.235048756370283</v>
      </c>
      <c r="T1148" s="334">
        <v>-1.248</v>
      </c>
      <c r="U1148">
        <f t="shared" si="228"/>
        <v>75</v>
      </c>
      <c r="V1148" t="str">
        <f t="shared" si="229"/>
        <v>Ro3</v>
      </c>
      <c r="Y1148" s="334">
        <v>0.82237913325402334</v>
      </c>
      <c r="Z1148" s="334">
        <v>1.2913683357980399E-2</v>
      </c>
    </row>
    <row r="1149" spans="1:26" outlineLevel="2">
      <c r="A1149">
        <v>212</v>
      </c>
      <c r="B1149" t="s">
        <v>2509</v>
      </c>
      <c r="C1149" s="334">
        <v>3.933496870029185</v>
      </c>
      <c r="D1149" s="334">
        <v>0.72032409115388529</v>
      </c>
      <c r="E1149" s="334">
        <v>18.312216090014559</v>
      </c>
      <c r="F1149" s="334">
        <v>1.0472118897873131</v>
      </c>
      <c r="G1149" s="334">
        <v>39.889974909668901</v>
      </c>
      <c r="H1149" s="334">
        <v>67523157.251012594</v>
      </c>
      <c r="I1149" s="334">
        <v>2.1522843729921899</v>
      </c>
      <c r="J1149" s="334">
        <v>5.2666334033067299</v>
      </c>
      <c r="K1149" s="334">
        <v>1.650659302328261</v>
      </c>
      <c r="L1149" s="334">
        <v>58.614342038522338</v>
      </c>
      <c r="M1149" s="334" t="s">
        <v>30</v>
      </c>
      <c r="N1149" s="334" t="s">
        <v>30</v>
      </c>
      <c r="O1149" s="334" t="s">
        <v>30</v>
      </c>
      <c r="P1149" s="334">
        <v>8.9590681755238188E-5</v>
      </c>
      <c r="Q1149" s="334" t="s">
        <v>30</v>
      </c>
      <c r="R1149" s="334" t="s">
        <v>30</v>
      </c>
      <c r="S1149" s="595">
        <f t="shared" si="227"/>
        <v>58.614342038522338</v>
      </c>
      <c r="T1149" s="334">
        <v>1.395</v>
      </c>
      <c r="U1149">
        <f t="shared" si="228"/>
        <v>76</v>
      </c>
      <c r="V1149" t="str">
        <f t="shared" si="229"/>
        <v>Wi)</v>
      </c>
      <c r="Y1149" s="334">
        <v>0.77303560095479029</v>
      </c>
      <c r="Z1149" s="334">
        <v>1.3134548704694731E-2</v>
      </c>
    </row>
    <row r="1150" spans="1:26" outlineLevel="2">
      <c r="A1150">
        <v>213</v>
      </c>
      <c r="B1150" t="s">
        <v>2510</v>
      </c>
      <c r="C1150" s="334">
        <v>3.9209976075319379</v>
      </c>
      <c r="D1150" s="334">
        <v>0.72501533596494228</v>
      </c>
      <c r="E1150" s="334">
        <v>18.659567524186411</v>
      </c>
      <c r="F1150" s="334">
        <v>1.099331123889826</v>
      </c>
      <c r="G1150" s="334">
        <v>41.037010561465948</v>
      </c>
      <c r="H1150" s="334">
        <v>63210079.68959596</v>
      </c>
      <c r="I1150" s="334">
        <v>2.523010115508193</v>
      </c>
      <c r="J1150" s="334">
        <v>5.5094517587881802</v>
      </c>
      <c r="K1150" s="334">
        <v>1.6810064986027391</v>
      </c>
      <c r="L1150" s="334">
        <v>59.907011205411912</v>
      </c>
      <c r="M1150" s="334" t="s">
        <v>30</v>
      </c>
      <c r="N1150" s="334" t="s">
        <v>30</v>
      </c>
      <c r="O1150" s="334" t="s">
        <v>30</v>
      </c>
      <c r="P1150" s="334">
        <v>9.7690158599044726E-5</v>
      </c>
      <c r="Q1150" s="334" t="s">
        <v>30</v>
      </c>
      <c r="R1150" s="334" t="s">
        <v>30</v>
      </c>
      <c r="S1150" s="595">
        <f t="shared" si="227"/>
        <v>59.907011205411912</v>
      </c>
      <c r="T1150" s="334">
        <v>-1.1279999999999999</v>
      </c>
      <c r="U1150">
        <f t="shared" si="228"/>
        <v>77</v>
      </c>
      <c r="V1150" t="str">
        <f t="shared" si="229"/>
        <v>Wa6</v>
      </c>
      <c r="Y1150" s="334">
        <v>0.87672388723334549</v>
      </c>
      <c r="Z1150" s="334">
        <v>1.222601049680655E-2</v>
      </c>
    </row>
    <row r="1151" spans="1:26" outlineLevel="2">
      <c r="A1151">
        <v>214</v>
      </c>
      <c r="B1151" t="s">
        <v>2511</v>
      </c>
      <c r="C1151" s="334">
        <v>3.953397283553755</v>
      </c>
      <c r="D1151" s="334">
        <v>0.71266393633865932</v>
      </c>
      <c r="E1151" s="334">
        <v>18.584330854456908</v>
      </c>
      <c r="F1151" s="334">
        <v>1.1551611831717541</v>
      </c>
      <c r="G1151" s="334">
        <v>37.666685468832021</v>
      </c>
      <c r="H1151" s="334">
        <v>62408282.10781958</v>
      </c>
      <c r="I1151" s="334">
        <v>2.1446013913664421</v>
      </c>
      <c r="J1151" s="334">
        <v>5.3286147108818769</v>
      </c>
      <c r="K1151" s="334">
        <v>1.6346584572418159</v>
      </c>
      <c r="L1151" s="334">
        <v>58.312396791870178</v>
      </c>
      <c r="M1151" s="334" t="s">
        <v>30</v>
      </c>
      <c r="N1151" s="334" t="s">
        <v>30</v>
      </c>
      <c r="O1151" s="334" t="s">
        <v>30</v>
      </c>
      <c r="P1151" s="334">
        <v>9.199493396849369E-5</v>
      </c>
      <c r="Q1151" s="334" t="s">
        <v>30</v>
      </c>
      <c r="R1151" s="334" t="s">
        <v>30</v>
      </c>
      <c r="S1151" s="595">
        <f t="shared" si="227"/>
        <v>58.312396791870178</v>
      </c>
      <c r="T1151" s="334">
        <v>-0.52800000000000002</v>
      </c>
      <c r="U1151">
        <f t="shared" si="228"/>
        <v>78</v>
      </c>
      <c r="V1151" t="str">
        <f t="shared" si="229"/>
        <v>Gu8</v>
      </c>
      <c r="Y1151" s="334">
        <v>0.81380568706386369</v>
      </c>
      <c r="Z1151" s="334">
        <v>1.330059191772337E-2</v>
      </c>
    </row>
    <row r="1152" spans="1:26" outlineLevel="2">
      <c r="A1152">
        <v>215</v>
      </c>
      <c r="B1152" t="s">
        <v>2512</v>
      </c>
      <c r="C1152" s="334">
        <v>3.825485861918533</v>
      </c>
      <c r="D1152" s="334">
        <v>0.70869312610834867</v>
      </c>
      <c r="E1152" s="334">
        <v>17.574096297443461</v>
      </c>
      <c r="F1152" s="334">
        <v>1.090682371954121</v>
      </c>
      <c r="G1152" s="334">
        <v>39.607393494133831</v>
      </c>
      <c r="H1152" s="334">
        <v>69107392.915250167</v>
      </c>
      <c r="I1152" s="334">
        <v>2.427786781569476</v>
      </c>
      <c r="J1152" s="334">
        <v>5.7013339896225936</v>
      </c>
      <c r="K1152" s="334">
        <v>1.7390492380361751</v>
      </c>
      <c r="L1152" s="334">
        <v>57.848170581963458</v>
      </c>
      <c r="M1152" s="334" t="s">
        <v>30</v>
      </c>
      <c r="N1152" s="334" t="s">
        <v>30</v>
      </c>
      <c r="O1152" s="334" t="s">
        <v>30</v>
      </c>
      <c r="P1152" s="334">
        <v>1.045164225378099E-4</v>
      </c>
      <c r="Q1152" s="334" t="s">
        <v>30</v>
      </c>
      <c r="R1152" s="334" t="s">
        <v>30</v>
      </c>
      <c r="S1152" s="595">
        <f t="shared" si="227"/>
        <v>57.848170581963458</v>
      </c>
      <c r="T1152" s="334">
        <v>-1.206</v>
      </c>
      <c r="U1152">
        <f t="shared" si="228"/>
        <v>79</v>
      </c>
      <c r="V1152" t="str">
        <f t="shared" si="229"/>
        <v>Gr1</v>
      </c>
      <c r="Y1152" s="334">
        <v>0.70739690359437857</v>
      </c>
      <c r="Z1152" s="334">
        <v>1.283657256718523E-2</v>
      </c>
    </row>
    <row r="1153" spans="1:26" outlineLevel="2">
      <c r="A1153">
        <v>216</v>
      </c>
      <c r="B1153" t="s">
        <v>2513</v>
      </c>
      <c r="C1153" s="334">
        <v>3.8389229298012499</v>
      </c>
      <c r="D1153" s="334">
        <v>0.73642327379738159</v>
      </c>
      <c r="E1153" s="334">
        <v>17.845555913734</v>
      </c>
      <c r="F1153" s="334">
        <v>1.0236058045657159</v>
      </c>
      <c r="G1153" s="334">
        <v>48.246654966384966</v>
      </c>
      <c r="H1153" s="334">
        <v>71075568.342963487</v>
      </c>
      <c r="I1153" s="334">
        <v>1.94681579917492</v>
      </c>
      <c r="J1153" s="334">
        <v>5.1783564372084747</v>
      </c>
      <c r="K1153" s="334">
        <v>1.764501916453703</v>
      </c>
      <c r="L1153" s="334">
        <v>56.816033514195702</v>
      </c>
      <c r="M1153" s="334" t="s">
        <v>30</v>
      </c>
      <c r="N1153" s="334" t="s">
        <v>30</v>
      </c>
      <c r="O1153" s="334" t="s">
        <v>30</v>
      </c>
      <c r="P1153" s="334">
        <v>9.534937071252418E-5</v>
      </c>
      <c r="Q1153" s="334" t="s">
        <v>30</v>
      </c>
      <c r="R1153" s="334" t="s">
        <v>30</v>
      </c>
      <c r="S1153" s="595">
        <f t="shared" si="227"/>
        <v>56.816033514195702</v>
      </c>
      <c r="T1153" s="334">
        <v>-1.9379999999999999</v>
      </c>
      <c r="U1153">
        <f t="shared" si="228"/>
        <v>80</v>
      </c>
      <c r="V1153" t="str">
        <f t="shared" si="229"/>
        <v>Ta0</v>
      </c>
      <c r="Y1153" s="334">
        <v>0.75578567710354139</v>
      </c>
      <c r="Z1153" s="334">
        <v>1.344883507923977E-2</v>
      </c>
    </row>
    <row r="1154" spans="1:26" outlineLevel="2">
      <c r="A1154">
        <v>217</v>
      </c>
      <c r="B1154" t="s">
        <v>2514</v>
      </c>
      <c r="C1154" s="334">
        <v>3.582001378911746</v>
      </c>
      <c r="D1154" s="334">
        <v>0.7531268856099842</v>
      </c>
      <c r="E1154" s="334">
        <v>18.290122227686648</v>
      </c>
      <c r="F1154" s="334">
        <v>1.047206239072527</v>
      </c>
      <c r="G1154" s="334">
        <v>39.958102225215242</v>
      </c>
      <c r="H1154" s="334">
        <v>58335686.617057323</v>
      </c>
      <c r="I1154" s="334">
        <v>2.2338738353611478</v>
      </c>
      <c r="J1154" s="334">
        <v>5.7062076772717401</v>
      </c>
      <c r="K1154" s="334">
        <v>1.7393376220290391</v>
      </c>
      <c r="L1154" s="334">
        <v>58.047072182805557</v>
      </c>
      <c r="M1154" s="334" t="s">
        <v>30</v>
      </c>
      <c r="N1154" s="334" t="s">
        <v>30</v>
      </c>
      <c r="O1154" s="334" t="s">
        <v>30</v>
      </c>
      <c r="P1154" s="334">
        <v>1.0349891164818179E-4</v>
      </c>
      <c r="Q1154" s="334" t="s">
        <v>30</v>
      </c>
      <c r="R1154" s="334" t="s">
        <v>30</v>
      </c>
      <c r="S1154" s="595">
        <f t="shared" si="227"/>
        <v>58.047072182805557</v>
      </c>
      <c r="T1154" s="334">
        <v>1.3740000000000001</v>
      </c>
      <c r="U1154">
        <f t="shared" si="228"/>
        <v>81</v>
      </c>
      <c r="V1154" t="str">
        <f t="shared" si="229"/>
        <v>Le4</v>
      </c>
      <c r="Y1154" s="334">
        <v>0.68794209618976843</v>
      </c>
      <c r="Z1154" s="334">
        <v>1.398806453998442E-2</v>
      </c>
    </row>
    <row r="1155" spans="1:26" outlineLevel="2">
      <c r="A1155">
        <v>218</v>
      </c>
      <c r="B1155" t="s">
        <v>2515</v>
      </c>
      <c r="C1155" s="334">
        <v>3.8140088950299642</v>
      </c>
      <c r="D1155" s="334">
        <v>0.72515822182932432</v>
      </c>
      <c r="E1155" s="334">
        <v>19.058131644811549</v>
      </c>
      <c r="F1155" s="334">
        <v>1.1022168312570679</v>
      </c>
      <c r="G1155" s="334">
        <v>43.495517343848071</v>
      </c>
      <c r="H1155" s="334">
        <v>59916571.855325408</v>
      </c>
      <c r="I1155" s="334">
        <v>1.467348172744305</v>
      </c>
      <c r="J1155" s="334">
        <v>5.2531441981396139</v>
      </c>
      <c r="K1155" s="334">
        <v>1.6581849123580299</v>
      </c>
      <c r="L1155" s="334">
        <v>59.062023221884289</v>
      </c>
      <c r="M1155" s="334" t="s">
        <v>30</v>
      </c>
      <c r="N1155" s="334" t="s">
        <v>30</v>
      </c>
      <c r="O1155" s="334" t="s">
        <v>30</v>
      </c>
      <c r="P1155" s="334">
        <v>8.8086772373325355E-5</v>
      </c>
      <c r="Q1155" s="334" t="s">
        <v>30</v>
      </c>
      <c r="R1155" s="334" t="s">
        <v>30</v>
      </c>
      <c r="S1155" s="595">
        <f t="shared" si="227"/>
        <v>59.062023221884289</v>
      </c>
      <c r="T1155" s="334">
        <v>-1.4430000000000001</v>
      </c>
      <c r="U1155">
        <f t="shared" si="228"/>
        <v>82</v>
      </c>
      <c r="V1155" t="str">
        <f t="shared" si="229"/>
        <v>La5</v>
      </c>
      <c r="Y1155" s="334">
        <v>1.010504855544224</v>
      </c>
      <c r="Z1155" s="334">
        <v>1.1710117305782289E-2</v>
      </c>
    </row>
    <row r="1156" spans="1:26" outlineLevel="2">
      <c r="A1156">
        <v>219</v>
      </c>
      <c r="B1156" t="s">
        <v>2516</v>
      </c>
      <c r="C1156" s="334">
        <v>4.0294094548101063</v>
      </c>
      <c r="D1156" s="334">
        <v>0.71479119801077229</v>
      </c>
      <c r="E1156" s="334">
        <v>19.117435949673599</v>
      </c>
      <c r="F1156" s="334">
        <v>1.1935036858881509</v>
      </c>
      <c r="G1156" s="334">
        <v>41.278357109571438</v>
      </c>
      <c r="H1156" s="334">
        <v>58204798.865729667</v>
      </c>
      <c r="I1156" s="334">
        <v>2.4302384761481242</v>
      </c>
      <c r="J1156" s="334">
        <v>5.7008898771578371</v>
      </c>
      <c r="K1156" s="334">
        <v>1.691673076118293</v>
      </c>
      <c r="L1156" s="334">
        <v>58.646858995566618</v>
      </c>
      <c r="M1156" s="334" t="s">
        <v>30</v>
      </c>
      <c r="N1156" s="334" t="s">
        <v>30</v>
      </c>
      <c r="O1156" s="334" t="s">
        <v>30</v>
      </c>
      <c r="P1156" s="334">
        <v>1.0287294087350941E-4</v>
      </c>
      <c r="Q1156" s="334" t="s">
        <v>30</v>
      </c>
      <c r="R1156" s="334" t="s">
        <v>30</v>
      </c>
      <c r="S1156" s="595">
        <f t="shared" si="227"/>
        <v>58.646858995566618</v>
      </c>
      <c r="T1156" s="334">
        <v>-1.875</v>
      </c>
      <c r="U1156">
        <f t="shared" si="228"/>
        <v>83</v>
      </c>
      <c r="V1156" t="str">
        <f t="shared" si="229"/>
        <v>Wa2</v>
      </c>
      <c r="Y1156" s="334">
        <v>0.70905636094047031</v>
      </c>
      <c r="Z1156" s="334">
        <v>1.270904486428039E-2</v>
      </c>
    </row>
    <row r="1157" spans="1:26" outlineLevel="2">
      <c r="A1157">
        <v>220</v>
      </c>
      <c r="B1157" t="s">
        <v>2517</v>
      </c>
      <c r="C1157" s="334">
        <v>3.842218090773319</v>
      </c>
      <c r="D1157" s="334">
        <v>0.73782489326461442</v>
      </c>
      <c r="E1157" s="334">
        <v>18.321413972133971</v>
      </c>
      <c r="F1157" s="334">
        <v>1.0693550544093151</v>
      </c>
      <c r="G1157" s="334">
        <v>40.985561188988491</v>
      </c>
      <c r="H1157" s="334">
        <v>63252813.05251646</v>
      </c>
      <c r="I1157" s="334">
        <v>1.8289499182630651</v>
      </c>
      <c r="J1157" s="334">
        <v>5.4308305321548618</v>
      </c>
      <c r="K1157" s="334">
        <v>1.656528383725282</v>
      </c>
      <c r="L1157" s="334">
        <v>58.743897702852678</v>
      </c>
      <c r="M1157" s="334" t="s">
        <v>30</v>
      </c>
      <c r="N1157" s="334" t="s">
        <v>30</v>
      </c>
      <c r="O1157" s="334" t="s">
        <v>30</v>
      </c>
      <c r="P1157" s="334">
        <v>9.6048300103715058E-5</v>
      </c>
      <c r="Q1157" s="334" t="s">
        <v>30</v>
      </c>
      <c r="R1157" s="334" t="s">
        <v>30</v>
      </c>
      <c r="S1157" s="595">
        <f t="shared" si="227"/>
        <v>58.743897702852678</v>
      </c>
      <c r="T1157" s="334">
        <v>0.20699999999999999</v>
      </c>
      <c r="U1157">
        <f t="shared" si="228"/>
        <v>84</v>
      </c>
      <c r="V1157" t="str">
        <f t="shared" si="229"/>
        <v>DT7</v>
      </c>
      <c r="Y1157" s="334">
        <v>0.77678763242955495</v>
      </c>
      <c r="Z1157" s="334">
        <v>1.3240667704621361E-2</v>
      </c>
    </row>
    <row r="1158" spans="1:26" outlineLevel="2">
      <c r="A1158">
        <v>221</v>
      </c>
      <c r="B1158" t="s">
        <v>2518</v>
      </c>
      <c r="C1158" s="334">
        <v>3.728973451412219</v>
      </c>
      <c r="D1158" s="334">
        <v>0.72148722236619445</v>
      </c>
      <c r="E1158" s="334">
        <v>18.39873048750189</v>
      </c>
      <c r="F1158" s="334">
        <v>1.1384032198578331</v>
      </c>
      <c r="G1158" s="334">
        <v>41.226862185605228</v>
      </c>
      <c r="H1158" s="334">
        <v>63049941.336651593</v>
      </c>
      <c r="I1158" s="334">
        <v>1.3186933998868759</v>
      </c>
      <c r="J1158" s="334">
        <v>5.2644916363492422</v>
      </c>
      <c r="K1158" s="334">
        <v>1.9551077024407439</v>
      </c>
      <c r="L1158" s="334">
        <v>59.023181772243753</v>
      </c>
      <c r="M1158" s="334" t="s">
        <v>30</v>
      </c>
      <c r="N1158" s="334" t="s">
        <v>30</v>
      </c>
      <c r="O1158" s="334" t="s">
        <v>30</v>
      </c>
      <c r="P1158" s="334">
        <v>8.6652232739201131E-5</v>
      </c>
      <c r="Q1158" s="334" t="s">
        <v>30</v>
      </c>
      <c r="R1158" s="334" t="s">
        <v>30</v>
      </c>
      <c r="S1158" s="595">
        <f t="shared" si="227"/>
        <v>59.023181772243753</v>
      </c>
      <c r="T1158" s="334">
        <v>-0.86399999999999899</v>
      </c>
      <c r="U1158">
        <f t="shared" si="228"/>
        <v>85</v>
      </c>
      <c r="V1158" t="str">
        <f t="shared" si="229"/>
        <v>Bu5</v>
      </c>
      <c r="Y1158" s="334">
        <v>0.64270078405257736</v>
      </c>
      <c r="Z1158" s="334">
        <v>1.3107650439810671E-2</v>
      </c>
    </row>
    <row r="1159" spans="1:26" outlineLevel="2">
      <c r="A1159">
        <v>222</v>
      </c>
      <c r="B1159" t="s">
        <v>2519</v>
      </c>
      <c r="C1159" s="334">
        <v>3.8131343042376109</v>
      </c>
      <c r="D1159" s="334">
        <v>0.68143409458736381</v>
      </c>
      <c r="E1159" s="334">
        <v>18.682480726879909</v>
      </c>
      <c r="F1159" s="334">
        <v>0.99075084052207107</v>
      </c>
      <c r="G1159" s="334">
        <v>47.581377766652878</v>
      </c>
      <c r="H1159" s="334">
        <v>62036809.553330816</v>
      </c>
      <c r="I1159" s="334">
        <v>2.005804713569932</v>
      </c>
      <c r="J1159" s="334">
        <v>4.9160543668237402</v>
      </c>
      <c r="K1159" s="334">
        <v>1.515786315470373</v>
      </c>
      <c r="L1159" s="334">
        <v>58.203838911165988</v>
      </c>
      <c r="M1159" s="334" t="s">
        <v>30</v>
      </c>
      <c r="N1159" s="334" t="s">
        <v>30</v>
      </c>
      <c r="O1159" s="334" t="s">
        <v>30</v>
      </c>
      <c r="P1159" s="334">
        <v>8.0651321559446196E-5</v>
      </c>
      <c r="Q1159" s="334" t="s">
        <v>30</v>
      </c>
      <c r="R1159" s="334" t="s">
        <v>30</v>
      </c>
      <c r="S1159" s="595">
        <f t="shared" si="227"/>
        <v>58.203838911165988</v>
      </c>
      <c r="T1159" s="334">
        <v>-2.0369999999999999</v>
      </c>
      <c r="U1159">
        <f t="shared" si="228"/>
        <v>86</v>
      </c>
      <c r="V1159" t="str">
        <f t="shared" si="229"/>
        <v>Tr2</v>
      </c>
      <c r="Y1159" s="334">
        <v>1.7084758986237329</v>
      </c>
      <c r="Z1159" s="334">
        <v>1.01382562719628E-2</v>
      </c>
    </row>
    <row r="1160" spans="1:26" outlineLevel="2">
      <c r="A1160">
        <v>223</v>
      </c>
      <c r="B1160" t="s">
        <v>2520</v>
      </c>
      <c r="C1160" s="334">
        <v>3.4544615031671611</v>
      </c>
      <c r="D1160" s="334">
        <v>0.7450140849041651</v>
      </c>
      <c r="E1160" s="334">
        <v>18.60720841884276</v>
      </c>
      <c r="F1160" s="334">
        <v>1.0128670020278889</v>
      </c>
      <c r="G1160" s="334">
        <v>43.622857937721044</v>
      </c>
      <c r="H1160" s="334">
        <v>52825474.441540197</v>
      </c>
      <c r="I1160" s="334">
        <v>-1.4245449395902551E-2</v>
      </c>
      <c r="J1160" s="334">
        <v>4.930893155437948</v>
      </c>
      <c r="K1160" s="334">
        <v>1.8518245816363039</v>
      </c>
      <c r="L1160" s="334">
        <v>58.225959259132807</v>
      </c>
      <c r="M1160" s="334" t="s">
        <v>30</v>
      </c>
      <c r="N1160" s="334" t="s">
        <v>30</v>
      </c>
      <c r="O1160" s="334" t="s">
        <v>30</v>
      </c>
      <c r="P1160" s="334">
        <v>8.092745822119339E-5</v>
      </c>
      <c r="Q1160" s="334" t="s">
        <v>30</v>
      </c>
      <c r="R1160" s="334" t="s">
        <v>30</v>
      </c>
      <c r="S1160" s="595">
        <f t="shared" si="227"/>
        <v>58.225959259132807</v>
      </c>
      <c r="T1160" s="334">
        <v>1.3620000000000001</v>
      </c>
      <c r="U1160">
        <f t="shared" si="228"/>
        <v>87</v>
      </c>
      <c r="V1160" t="str">
        <f t="shared" si="229"/>
        <v xml:space="preserve">To </v>
      </c>
      <c r="Y1160" s="334">
        <v>0.66156604098967553</v>
      </c>
      <c r="Z1160" s="334">
        <v>1.3003702173352231E-2</v>
      </c>
    </row>
    <row r="1161" spans="1:26" outlineLevel="2">
      <c r="A1161">
        <v>224</v>
      </c>
      <c r="B1161" t="s">
        <v>2521</v>
      </c>
      <c r="C1161" s="334">
        <v>3.6685156172168392</v>
      </c>
      <c r="D1161" s="334">
        <v>0.7395759670834916</v>
      </c>
      <c r="E1161" s="334">
        <v>17.927993857305299</v>
      </c>
      <c r="F1161" s="334">
        <v>1.099307555066072</v>
      </c>
      <c r="G1161" s="334">
        <v>40.618889312069285</v>
      </c>
      <c r="H1161" s="334">
        <v>62513162.625493117</v>
      </c>
      <c r="I1161" s="334">
        <v>1.8604189472465289</v>
      </c>
      <c r="J1161" s="334">
        <v>5.2620641196310762</v>
      </c>
      <c r="K1161" s="334">
        <v>1.804005158543172</v>
      </c>
      <c r="L1161" s="334">
        <v>58.90408116233521</v>
      </c>
      <c r="M1161" s="334" t="s">
        <v>30</v>
      </c>
      <c r="N1161" s="334" t="s">
        <v>30</v>
      </c>
      <c r="O1161" s="334" t="s">
        <v>30</v>
      </c>
      <c r="P1161" s="334">
        <v>8.9178757882453727E-5</v>
      </c>
      <c r="Q1161" s="334" t="s">
        <v>30</v>
      </c>
      <c r="R1161" s="334" t="s">
        <v>30</v>
      </c>
      <c r="S1161" s="595">
        <f t="shared" si="227"/>
        <v>58.90408116233521</v>
      </c>
      <c r="T1161" s="334">
        <v>-0.69599999999999995</v>
      </c>
      <c r="U1161">
        <f t="shared" si="228"/>
        <v>88</v>
      </c>
      <c r="V1161" t="str">
        <f t="shared" si="229"/>
        <v>Ce5</v>
      </c>
      <c r="Y1161" s="334">
        <v>0.6920945496989358</v>
      </c>
      <c r="Z1161" s="334">
        <v>1.260000476615821E-2</v>
      </c>
    </row>
    <row r="1162" spans="1:26" outlineLevel="2">
      <c r="A1162">
        <v>225</v>
      </c>
      <c r="B1162" t="s">
        <v>2522</v>
      </c>
      <c r="C1162" s="334">
        <v>3.849757666247267</v>
      </c>
      <c r="D1162" s="334">
        <v>0.72040470998284478</v>
      </c>
      <c r="E1162" s="334">
        <v>18.549974821907782</v>
      </c>
      <c r="F1162" s="334">
        <v>1.09598768183476</v>
      </c>
      <c r="G1162" s="334">
        <v>40.304584212046919</v>
      </c>
      <c r="H1162" s="334">
        <v>62532857.721236654</v>
      </c>
      <c r="I1162" s="334">
        <v>1.9811454000836131</v>
      </c>
      <c r="J1162" s="334">
        <v>5.4616904721708002</v>
      </c>
      <c r="K1162" s="334">
        <v>1.7102528375341191</v>
      </c>
      <c r="L1162" s="334">
        <v>60.693405806538642</v>
      </c>
      <c r="M1162" s="334" t="s">
        <v>30</v>
      </c>
      <c r="N1162" s="334" t="s">
        <v>30</v>
      </c>
      <c r="O1162" s="334" t="s">
        <v>30</v>
      </c>
      <c r="P1162" s="334">
        <v>9.1543112722654657E-5</v>
      </c>
      <c r="Q1162" s="334" t="s">
        <v>30</v>
      </c>
      <c r="R1162" s="334" t="s">
        <v>30</v>
      </c>
      <c r="S1162" s="595">
        <f t="shared" si="227"/>
        <v>60.693405806538642</v>
      </c>
      <c r="T1162" s="334">
        <v>0.54600000000000004</v>
      </c>
      <c r="U1162">
        <f t="shared" si="228"/>
        <v>89</v>
      </c>
      <c r="V1162" t="str">
        <f t="shared" si="229"/>
        <v>Co0</v>
      </c>
      <c r="Y1162" s="334">
        <v>0.69691050267500054</v>
      </c>
      <c r="Z1162" s="334">
        <v>1.3941438860194919E-2</v>
      </c>
    </row>
    <row r="1163" spans="1:26" outlineLevel="2">
      <c r="A1163">
        <v>226</v>
      </c>
      <c r="B1163" t="s">
        <v>2523</v>
      </c>
      <c r="C1163" s="334">
        <v>3.8968142133445909</v>
      </c>
      <c r="D1163" s="334">
        <v>0.72964259308686863</v>
      </c>
      <c r="E1163" s="334">
        <v>18.356277847552029</v>
      </c>
      <c r="F1163" s="334">
        <v>1.1494551459295519</v>
      </c>
      <c r="G1163" s="334">
        <v>40.834114345819074</v>
      </c>
      <c r="H1163" s="334">
        <v>63804680.447692163</v>
      </c>
      <c r="I1163" s="334">
        <v>1.704923547940967</v>
      </c>
      <c r="J1163" s="334">
        <v>5.8026683045807914</v>
      </c>
      <c r="K1163" s="334">
        <v>2.0728208636293979</v>
      </c>
      <c r="L1163" s="334">
        <v>58.387946311977302</v>
      </c>
      <c r="M1163" s="334" t="s">
        <v>30</v>
      </c>
      <c r="N1163" s="334" t="s">
        <v>30</v>
      </c>
      <c r="O1163" s="334" t="s">
        <v>30</v>
      </c>
      <c r="P1163" s="334">
        <v>1.069997730512511E-4</v>
      </c>
      <c r="Q1163" s="334" t="s">
        <v>30</v>
      </c>
      <c r="R1163" s="334" t="s">
        <v>30</v>
      </c>
      <c r="S1163" s="595">
        <f t="shared" si="227"/>
        <v>58.387946311977302</v>
      </c>
      <c r="T1163" s="334">
        <v>0.33300000000000002</v>
      </c>
      <c r="U1163">
        <f t="shared" si="228"/>
        <v>90</v>
      </c>
      <c r="V1163" t="str">
        <f t="shared" si="229"/>
        <v>Bi0</v>
      </c>
      <c r="Y1163" s="334">
        <v>0.77490102612684408</v>
      </c>
      <c r="Z1163" s="334">
        <v>1.258517427830255E-2</v>
      </c>
    </row>
    <row r="1164" spans="1:26" outlineLevel="2">
      <c r="A1164">
        <v>227</v>
      </c>
      <c r="B1164" t="s">
        <v>2524</v>
      </c>
      <c r="C1164" s="334">
        <v>3.9080630676191901</v>
      </c>
      <c r="D1164" s="334">
        <v>0.72134684346112043</v>
      </c>
      <c r="E1164" s="334">
        <v>18.964670189097902</v>
      </c>
      <c r="F1164" s="334">
        <v>1.0820112135151001</v>
      </c>
      <c r="G1164" s="334">
        <v>43.17656911467764</v>
      </c>
      <c r="H1164" s="334">
        <v>60189752.67204567</v>
      </c>
      <c r="I1164" s="334">
        <v>1.8189652017586999</v>
      </c>
      <c r="J1164" s="334">
        <v>5.0622697212826857</v>
      </c>
      <c r="K1164" s="334">
        <v>1.6494255350097431</v>
      </c>
      <c r="L1164" s="334">
        <v>58.425345057538017</v>
      </c>
      <c r="M1164" s="334" t="s">
        <v>30</v>
      </c>
      <c r="N1164" s="334" t="s">
        <v>30</v>
      </c>
      <c r="O1164" s="334" t="s">
        <v>30</v>
      </c>
      <c r="P1164" s="334">
        <v>8.4494204935908434E-5</v>
      </c>
      <c r="Q1164" s="334" t="s">
        <v>30</v>
      </c>
      <c r="R1164" s="334" t="s">
        <v>30</v>
      </c>
      <c r="S1164" s="595">
        <f t="shared" si="227"/>
        <v>58.425345057538017</v>
      </c>
      <c r="T1164" s="334">
        <v>0.192</v>
      </c>
      <c r="U1164">
        <f t="shared" si="228"/>
        <v>91</v>
      </c>
      <c r="V1164" t="str">
        <f t="shared" si="229"/>
        <v>Wo9</v>
      </c>
      <c r="Y1164" s="334">
        <v>1.0115260225636149</v>
      </c>
      <c r="Z1164" s="334">
        <v>1.14178748553019E-2</v>
      </c>
    </row>
    <row r="1165" spans="1:26" outlineLevel="2">
      <c r="A1165">
        <v>228</v>
      </c>
      <c r="B1165" t="s">
        <v>2525</v>
      </c>
      <c r="C1165" s="334">
        <v>3.84571728274017</v>
      </c>
      <c r="D1165" s="334">
        <v>0.70717498199557505</v>
      </c>
      <c r="E1165" s="334">
        <v>18.957310863332371</v>
      </c>
      <c r="F1165" s="334">
        <v>1.041955243925996</v>
      </c>
      <c r="G1165" s="334">
        <v>41.204235738430214</v>
      </c>
      <c r="H1165" s="334">
        <v>63243864.001501679</v>
      </c>
      <c r="I1165" s="334">
        <v>1.8445896683804051</v>
      </c>
      <c r="J1165" s="334">
        <v>5.4202586363755634</v>
      </c>
      <c r="K1165" s="334">
        <v>1.8754678006568251</v>
      </c>
      <c r="L1165" s="334">
        <v>57.397397555530333</v>
      </c>
      <c r="M1165" s="334" t="s">
        <v>30</v>
      </c>
      <c r="N1165" s="334" t="s">
        <v>30</v>
      </c>
      <c r="O1165" s="334" t="s">
        <v>30</v>
      </c>
      <c r="P1165" s="334">
        <v>9.5344209212301496E-5</v>
      </c>
      <c r="Q1165" s="334" t="s">
        <v>30</v>
      </c>
      <c r="R1165" s="334" t="s">
        <v>30</v>
      </c>
      <c r="S1165" s="595">
        <f t="shared" si="227"/>
        <v>57.397397555530333</v>
      </c>
      <c r="T1165" s="334">
        <v>8.6999999999999994E-2</v>
      </c>
      <c r="U1165">
        <f t="shared" si="228"/>
        <v>92</v>
      </c>
      <c r="V1165" t="str">
        <f t="shared" si="229"/>
        <v xml:space="preserve">Ba </v>
      </c>
      <c r="Y1165" s="334">
        <v>1.107337127375116</v>
      </c>
      <c r="Z1165" s="334">
        <v>1.176819892481921E-2</v>
      </c>
    </row>
    <row r="1166" spans="1:26" outlineLevel="2">
      <c r="A1166">
        <v>229</v>
      </c>
      <c r="B1166" t="s">
        <v>2526</v>
      </c>
      <c r="C1166" s="334">
        <v>3.678625167779122</v>
      </c>
      <c r="D1166" s="334">
        <v>0.74003601940864749</v>
      </c>
      <c r="E1166" s="334">
        <v>18.933611725755249</v>
      </c>
      <c r="F1166" s="334">
        <v>1.1946046811902351</v>
      </c>
      <c r="G1166" s="334">
        <v>42.030485257042031</v>
      </c>
      <c r="H1166" s="334">
        <v>56296545.493433587</v>
      </c>
      <c r="I1166" s="334">
        <v>1.5710689227161061</v>
      </c>
      <c r="J1166" s="334">
        <v>4.9609974655808724</v>
      </c>
      <c r="K1166" s="334">
        <v>2.0286134821985859</v>
      </c>
      <c r="L1166" s="334">
        <v>58.812577357801842</v>
      </c>
      <c r="M1166" s="334" t="s">
        <v>30</v>
      </c>
      <c r="N1166" s="334" t="s">
        <v>30</v>
      </c>
      <c r="O1166" s="334" t="s">
        <v>30</v>
      </c>
      <c r="P1166" s="334">
        <v>8.0459007580387174E-5</v>
      </c>
      <c r="Q1166" s="334" t="s">
        <v>30</v>
      </c>
      <c r="R1166" s="334" t="s">
        <v>30</v>
      </c>
      <c r="S1166" s="595">
        <f t="shared" si="227"/>
        <v>58.812577357801842</v>
      </c>
      <c r="T1166" s="334">
        <v>-0.22799999999999901</v>
      </c>
      <c r="U1166">
        <f t="shared" si="228"/>
        <v>93</v>
      </c>
      <c r="V1166" t="str">
        <f t="shared" si="229"/>
        <v>Cr0</v>
      </c>
      <c r="Y1166" s="334">
        <v>0.64238645780045944</v>
      </c>
      <c r="Z1166" s="334">
        <v>1.4233985810175889E-2</v>
      </c>
    </row>
    <row r="1167" spans="1:26" outlineLevel="2">
      <c r="A1167">
        <v>230</v>
      </c>
      <c r="B1167" t="s">
        <v>2527</v>
      </c>
      <c r="C1167" s="334">
        <v>3.4747254883765479</v>
      </c>
      <c r="D1167" s="334">
        <v>0.74031560168270394</v>
      </c>
      <c r="E1167" s="334">
        <v>18.436651615826371</v>
      </c>
      <c r="F1167" s="334">
        <v>1.030985142053009</v>
      </c>
      <c r="G1167" s="334">
        <v>40.046670589756886</v>
      </c>
      <c r="H1167" s="334">
        <v>55882118.923493013</v>
      </c>
      <c r="I1167" s="334">
        <v>1.7731134256382539</v>
      </c>
      <c r="J1167" s="334">
        <v>5.1161874195925652</v>
      </c>
      <c r="K1167" s="334">
        <v>1.621974561906427</v>
      </c>
      <c r="L1167" s="334">
        <v>60.321840207502852</v>
      </c>
      <c r="M1167" s="334" t="s">
        <v>30</v>
      </c>
      <c r="N1167" s="334" t="s">
        <v>30</v>
      </c>
      <c r="O1167" s="334" t="s">
        <v>30</v>
      </c>
      <c r="P1167" s="334">
        <v>8.0587152879392257E-5</v>
      </c>
      <c r="Q1167" s="334" t="s">
        <v>30</v>
      </c>
      <c r="R1167" s="334" t="s">
        <v>30</v>
      </c>
      <c r="S1167" s="595">
        <f t="shared" si="227"/>
        <v>60.321840207502852</v>
      </c>
      <c r="T1167" s="334">
        <v>2.3940000000000001</v>
      </c>
      <c r="U1167">
        <f t="shared" si="228"/>
        <v>94</v>
      </c>
      <c r="V1167" t="str">
        <f t="shared" si="229"/>
        <v>Ne4</v>
      </c>
      <c r="Y1167" s="334">
        <v>0.62290253202894452</v>
      </c>
      <c r="Z1167" s="334">
        <v>1.3214591696203801E-2</v>
      </c>
    </row>
    <row r="1168" spans="1:26" outlineLevel="2">
      <c r="A1168">
        <v>231</v>
      </c>
      <c r="B1168" t="s">
        <v>2528</v>
      </c>
      <c r="C1168" s="334">
        <v>3.9440280248397102</v>
      </c>
      <c r="D1168" s="334">
        <v>0.70021919526657184</v>
      </c>
      <c r="E1168" s="334">
        <v>18.88796174245676</v>
      </c>
      <c r="F1168" s="334">
        <v>1.156434774759501</v>
      </c>
      <c r="G1168" s="334">
        <v>42.459952439496583</v>
      </c>
      <c r="H1168" s="334">
        <v>62716610.762086377</v>
      </c>
      <c r="I1168" s="334">
        <v>1.464661988528364</v>
      </c>
      <c r="J1168" s="334">
        <v>5.5855540975531799</v>
      </c>
      <c r="K1168" s="334">
        <v>1.537650660989669</v>
      </c>
      <c r="L1168" s="334">
        <v>58.233628700408282</v>
      </c>
      <c r="M1168" s="334" t="s">
        <v>30</v>
      </c>
      <c r="N1168" s="334" t="s">
        <v>30</v>
      </c>
      <c r="O1168" s="334" t="s">
        <v>30</v>
      </c>
      <c r="P1168" s="334">
        <v>1.014647407284226E-4</v>
      </c>
      <c r="Q1168" s="334" t="s">
        <v>30</v>
      </c>
      <c r="R1168" s="334" t="s">
        <v>30</v>
      </c>
      <c r="S1168" s="595">
        <f t="shared" si="227"/>
        <v>58.233628700408282</v>
      </c>
      <c r="T1168" s="334">
        <v>0.94799999999999995</v>
      </c>
      <c r="U1168">
        <f t="shared" si="228"/>
        <v>95</v>
      </c>
      <c r="V1168" t="str">
        <f t="shared" si="229"/>
        <v>EdK</v>
      </c>
      <c r="Y1168" s="334">
        <v>0.88995009038262318</v>
      </c>
      <c r="Z1168" s="334">
        <v>1.2127196257387051E-2</v>
      </c>
    </row>
    <row r="1169" spans="1:26" outlineLevel="2">
      <c r="A1169">
        <v>232</v>
      </c>
      <c r="B1169" t="s">
        <v>2529</v>
      </c>
      <c r="C1169" s="334">
        <v>4.003296533671632</v>
      </c>
      <c r="D1169" s="334">
        <v>0.73437055690301567</v>
      </c>
      <c r="E1169" s="334">
        <v>18.635215875916241</v>
      </c>
      <c r="F1169" s="334">
        <v>1.254333944098426</v>
      </c>
      <c r="G1169" s="334">
        <v>38.253821330150814</v>
      </c>
      <c r="H1169" s="334">
        <v>64161624.4655784</v>
      </c>
      <c r="I1169" s="334">
        <v>2.2127773094162162</v>
      </c>
      <c r="J1169" s="334">
        <v>5.5228179291695527</v>
      </c>
      <c r="K1169" s="334">
        <v>1.779075514514074</v>
      </c>
      <c r="L1169" s="334">
        <v>58.945513644224953</v>
      </c>
      <c r="M1169" s="334" t="s">
        <v>30</v>
      </c>
      <c r="N1169" s="334" t="s">
        <v>30</v>
      </c>
      <c r="O1169" s="334" t="s">
        <v>30</v>
      </c>
      <c r="P1169" s="334">
        <v>9.6529252808868454E-5</v>
      </c>
      <c r="Q1169" s="334" t="s">
        <v>30</v>
      </c>
      <c r="R1169" s="334" t="s">
        <v>30</v>
      </c>
      <c r="S1169" s="595">
        <f t="shared" si="227"/>
        <v>58.945513644224953</v>
      </c>
      <c r="T1169" s="334">
        <v>-0.61799999999999999</v>
      </c>
      <c r="U1169">
        <f t="shared" si="228"/>
        <v>96</v>
      </c>
      <c r="V1169" t="str">
        <f t="shared" si="229"/>
        <v>Mo3</v>
      </c>
      <c r="Y1169" s="334">
        <v>1.002187943975827</v>
      </c>
      <c r="Z1169" s="334">
        <v>1.2935875398083579E-2</v>
      </c>
    </row>
    <row r="1170" spans="1:26" outlineLevel="2">
      <c r="A1170">
        <v>233</v>
      </c>
      <c r="B1170" t="s">
        <v>2530</v>
      </c>
      <c r="C1170" s="334">
        <v>3.7911149195172449</v>
      </c>
      <c r="D1170" s="334">
        <v>0.71641473934883704</v>
      </c>
      <c r="E1170" s="334">
        <v>18.560592491311649</v>
      </c>
      <c r="F1170" s="334">
        <v>1.116554923819352</v>
      </c>
      <c r="G1170" s="334">
        <v>41.331555856519252</v>
      </c>
      <c r="H1170" s="334">
        <v>63560658.892018527</v>
      </c>
      <c r="I1170" s="334">
        <v>2.313636179031938</v>
      </c>
      <c r="J1170" s="334">
        <v>5.673245005311788</v>
      </c>
      <c r="K1170" s="334">
        <v>1.9605605833560871</v>
      </c>
      <c r="L1170" s="334">
        <v>58.218224658975807</v>
      </c>
      <c r="M1170" s="334" t="s">
        <v>30</v>
      </c>
      <c r="N1170" s="334" t="s">
        <v>30</v>
      </c>
      <c r="O1170" s="334" t="s">
        <v>30</v>
      </c>
      <c r="P1170" s="334">
        <v>1.013869925017655E-4</v>
      </c>
      <c r="Q1170" s="334" t="s">
        <v>30</v>
      </c>
      <c r="R1170" s="334" t="s">
        <v>30</v>
      </c>
      <c r="S1170" s="595">
        <f t="shared" si="227"/>
        <v>58.218224658975807</v>
      </c>
      <c r="T1170" s="334">
        <v>-0.29099999999999998</v>
      </c>
      <c r="U1170">
        <f t="shared" si="228"/>
        <v>97</v>
      </c>
      <c r="V1170" t="str">
        <f t="shared" si="229"/>
        <v>Ra0</v>
      </c>
      <c r="Y1170" s="334">
        <v>1.370821560717645</v>
      </c>
      <c r="Z1170" s="334">
        <v>1.066213686896521E-2</v>
      </c>
    </row>
    <row r="1171" spans="1:26" outlineLevel="2">
      <c r="A1171">
        <v>234</v>
      </c>
      <c r="B1171" t="s">
        <v>2531</v>
      </c>
      <c r="C1171" s="334">
        <v>3.65232310794751</v>
      </c>
      <c r="D1171" s="334">
        <v>0.73207128378434339</v>
      </c>
      <c r="E1171" s="334">
        <v>18.55177186692034</v>
      </c>
      <c r="F1171" s="334">
        <v>1.123477261652206</v>
      </c>
      <c r="G1171" s="334">
        <v>45.491650081091542</v>
      </c>
      <c r="H1171" s="334">
        <v>57501594.014071137</v>
      </c>
      <c r="I1171" s="334">
        <v>1.865609594843382</v>
      </c>
      <c r="J1171" s="334">
        <v>5.360981020570148</v>
      </c>
      <c r="K1171" s="334">
        <v>1.714237581752764</v>
      </c>
      <c r="L1171" s="334">
        <v>59.693016828411672</v>
      </c>
      <c r="M1171" s="334" t="s">
        <v>30</v>
      </c>
      <c r="N1171" s="334" t="s">
        <v>30</v>
      </c>
      <c r="O1171" s="334" t="s">
        <v>30</v>
      </c>
      <c r="P1171" s="334">
        <v>8.7452659370860432E-5</v>
      </c>
      <c r="Q1171" s="334" t="s">
        <v>30</v>
      </c>
      <c r="R1171" s="334" t="s">
        <v>30</v>
      </c>
      <c r="S1171" s="595">
        <f t="shared" si="227"/>
        <v>59.693016828411672</v>
      </c>
      <c r="T1171" s="334">
        <v>1.3320000000000001</v>
      </c>
      <c r="U1171">
        <f t="shared" si="228"/>
        <v>98</v>
      </c>
      <c r="V1171" t="str">
        <f t="shared" si="229"/>
        <v>In7</v>
      </c>
      <c r="Y1171" s="334">
        <v>0.72562564375798022</v>
      </c>
      <c r="Z1171" s="334">
        <v>1.3142038422021451E-2</v>
      </c>
    </row>
    <row r="1172" spans="1:26" outlineLevel="2">
      <c r="A1172">
        <v>235</v>
      </c>
      <c r="B1172" t="s">
        <v>2532</v>
      </c>
      <c r="C1172" s="334">
        <v>3.8120067412507872</v>
      </c>
      <c r="D1172" s="334">
        <v>0.72932585369844893</v>
      </c>
      <c r="E1172" s="334">
        <v>19.182523813792599</v>
      </c>
      <c r="F1172" s="334">
        <v>1.0778314953405299</v>
      </c>
      <c r="G1172" s="334">
        <v>40.90023438022002</v>
      </c>
      <c r="H1172" s="334">
        <v>56149258.567090534</v>
      </c>
      <c r="I1172" s="334">
        <v>2.100985415879332</v>
      </c>
      <c r="J1172" s="334">
        <v>5.6032444489066622</v>
      </c>
      <c r="K1172" s="334">
        <v>1.720615995575189</v>
      </c>
      <c r="L1172" s="334">
        <v>61.288557401733193</v>
      </c>
      <c r="M1172" s="334" t="s">
        <v>30</v>
      </c>
      <c r="N1172" s="334" t="s">
        <v>30</v>
      </c>
      <c r="O1172" s="334" t="s">
        <v>30</v>
      </c>
      <c r="P1172" s="334">
        <v>9.3931067514085501E-5</v>
      </c>
      <c r="Q1172" s="334" t="s">
        <v>30</v>
      </c>
      <c r="R1172" s="334" t="s">
        <v>30</v>
      </c>
      <c r="S1172" s="595">
        <f t="shared" si="227"/>
        <v>61.288557401733193</v>
      </c>
      <c r="T1172" s="334">
        <v>0.23699999999999999</v>
      </c>
      <c r="U1172">
        <f t="shared" si="228"/>
        <v>99</v>
      </c>
      <c r="V1172" t="str">
        <f t="shared" si="229"/>
        <v>Mi)</v>
      </c>
      <c r="Y1172" s="334">
        <v>0.71641371590855785</v>
      </c>
      <c r="Z1172" s="334">
        <v>1.2826972681132981E-2</v>
      </c>
    </row>
    <row r="1173" spans="1:26" outlineLevel="2">
      <c r="A1173">
        <v>236</v>
      </c>
      <c r="B1173" t="s">
        <v>2533</v>
      </c>
      <c r="C1173" s="334">
        <v>3.7531219382399201</v>
      </c>
      <c r="D1173" s="334">
        <v>0.72945016434733267</v>
      </c>
      <c r="E1173" s="334">
        <v>19.012698436151108</v>
      </c>
      <c r="F1173" s="334">
        <v>1.018903997935521</v>
      </c>
      <c r="G1173" s="334">
        <v>40.538049890952493</v>
      </c>
      <c r="H1173" s="334">
        <v>57209556.283753172</v>
      </c>
      <c r="I1173" s="334">
        <v>1.772856435207693</v>
      </c>
      <c r="J1173" s="334">
        <v>4.7578575017013351</v>
      </c>
      <c r="K1173" s="334">
        <v>1.5746431711474149</v>
      </c>
      <c r="L1173" s="334">
        <v>58.232305838468697</v>
      </c>
      <c r="M1173" s="334" t="s">
        <v>30</v>
      </c>
      <c r="N1173" s="334" t="s">
        <v>30</v>
      </c>
      <c r="O1173" s="334" t="s">
        <v>30</v>
      </c>
      <c r="P1173" s="334">
        <v>7.7946111733979696E-5</v>
      </c>
      <c r="Q1173" s="334" t="s">
        <v>30</v>
      </c>
      <c r="R1173" s="334" t="s">
        <v>30</v>
      </c>
      <c r="S1173" s="595">
        <f t="shared" si="227"/>
        <v>58.232305838468697</v>
      </c>
      <c r="T1173" s="334">
        <v>2.9849999999999999</v>
      </c>
      <c r="U1173">
        <f t="shared" si="228"/>
        <v>100</v>
      </c>
      <c r="V1173" t="str">
        <f t="shared" si="229"/>
        <v>An4</v>
      </c>
      <c r="Y1173" s="334">
        <v>0.68325994929863332</v>
      </c>
      <c r="Z1173" s="334">
        <v>1.379931491134145E-2</v>
      </c>
    </row>
    <row r="1174" spans="1:26" outlineLevel="2">
      <c r="A1174">
        <v>237</v>
      </c>
      <c r="B1174" t="s">
        <v>2534</v>
      </c>
      <c r="C1174" s="334">
        <v>3.776345526035541</v>
      </c>
      <c r="D1174" s="334">
        <v>0.77852571249549729</v>
      </c>
      <c r="E1174" s="334">
        <v>18.997081382299861</v>
      </c>
      <c r="F1174" s="334">
        <v>1.0840277732969921</v>
      </c>
      <c r="G1174" s="334">
        <v>42.866265153465328</v>
      </c>
      <c r="H1174" s="334">
        <v>54644621.476046391</v>
      </c>
      <c r="I1174" s="334">
        <v>1.9565337766649999</v>
      </c>
      <c r="J1174" s="334">
        <v>5.0373834867691816</v>
      </c>
      <c r="K1174" s="334">
        <v>1.68623715346256</v>
      </c>
      <c r="L1174" s="334">
        <v>58.805320682167341</v>
      </c>
      <c r="M1174" s="334" t="s">
        <v>30</v>
      </c>
      <c r="N1174" s="334" t="s">
        <v>30</v>
      </c>
      <c r="O1174" s="334" t="s">
        <v>30</v>
      </c>
      <c r="P1174" s="334">
        <v>8.3775847412721446E-5</v>
      </c>
      <c r="Q1174" s="334" t="s">
        <v>30</v>
      </c>
      <c r="R1174" s="334" t="s">
        <v>30</v>
      </c>
      <c r="S1174" s="595">
        <f t="shared" si="227"/>
        <v>58.805320682167341</v>
      </c>
      <c r="T1174" s="334">
        <v>2.0880000000000001</v>
      </c>
      <c r="U1174">
        <f t="shared" si="228"/>
        <v>101</v>
      </c>
      <c r="V1174" t="str">
        <f t="shared" si="229"/>
        <v>Mi2</v>
      </c>
      <c r="Y1174" s="334">
        <v>0.5895281110592312</v>
      </c>
      <c r="Z1174" s="334">
        <v>1.8137909212430251E-2</v>
      </c>
    </row>
    <row r="1175" spans="1:26" outlineLevel="2">
      <c r="A1175">
        <v>238</v>
      </c>
      <c r="B1175" t="s">
        <v>2535</v>
      </c>
      <c r="C1175" s="334">
        <v>3.1387658579991111</v>
      </c>
      <c r="D1175" s="334">
        <v>0.74162932367615664</v>
      </c>
      <c r="E1175" s="334">
        <v>17.254734917879521</v>
      </c>
      <c r="F1175" s="334">
        <v>0.98669857871464717</v>
      </c>
      <c r="G1175" s="334">
        <v>39.24913600668981</v>
      </c>
      <c r="H1175" s="334">
        <v>65705058.60845834</v>
      </c>
      <c r="I1175" s="334">
        <v>1.870447229374536</v>
      </c>
      <c r="J1175" s="334">
        <v>5.5612869048379956</v>
      </c>
      <c r="K1175" s="334">
        <v>1.8368925605544391</v>
      </c>
      <c r="L1175" s="334">
        <v>56.93235531619969</v>
      </c>
      <c r="M1175" s="334" t="s">
        <v>30</v>
      </c>
      <c r="N1175" s="334" t="s">
        <v>30</v>
      </c>
      <c r="O1175" s="334" t="s">
        <v>30</v>
      </c>
      <c r="P1175" s="334">
        <v>1.036763516041753E-4</v>
      </c>
      <c r="Q1175" s="334" t="s">
        <v>30</v>
      </c>
      <c r="R1175" s="334" t="s">
        <v>30</v>
      </c>
      <c r="S1175" s="595">
        <f t="shared" si="227"/>
        <v>56.93235531619969</v>
      </c>
      <c r="T1175" s="334">
        <v>1.1970000000000001</v>
      </c>
      <c r="U1175">
        <f t="shared" si="228"/>
        <v>102</v>
      </c>
      <c r="V1175" t="str">
        <f t="shared" si="229"/>
        <v>Gr7</v>
      </c>
      <c r="Y1175" s="334">
        <v>0.66016448936585226</v>
      </c>
      <c r="Z1175" s="334">
        <v>1.5691485910475231E-2</v>
      </c>
    </row>
    <row r="1176" spans="1:26" outlineLevel="2">
      <c r="A1176">
        <v>239</v>
      </c>
      <c r="B1176" t="s">
        <v>2536</v>
      </c>
      <c r="C1176" s="334">
        <v>3.792028337178265</v>
      </c>
      <c r="D1176" s="334">
        <v>0.77547303078840135</v>
      </c>
      <c r="E1176" s="334">
        <v>18.797566984906251</v>
      </c>
      <c r="F1176" s="334">
        <v>1.2073959285182589</v>
      </c>
      <c r="G1176" s="334">
        <v>43.887571943268824</v>
      </c>
      <c r="H1176" s="334">
        <v>58526362.824516073</v>
      </c>
      <c r="I1176" s="334">
        <v>1.5011754693075221</v>
      </c>
      <c r="J1176" s="334">
        <v>4.9563736408188639</v>
      </c>
      <c r="K1176" s="334">
        <v>1.7209818447910099</v>
      </c>
      <c r="L1176" s="334">
        <v>58.339983761508847</v>
      </c>
      <c r="M1176" s="334" t="s">
        <v>30</v>
      </c>
      <c r="N1176" s="334" t="s">
        <v>30</v>
      </c>
      <c r="O1176" s="334" t="s">
        <v>30</v>
      </c>
      <c r="P1176" s="334">
        <v>7.9677559193035155E-5</v>
      </c>
      <c r="Q1176" s="334" t="s">
        <v>30</v>
      </c>
      <c r="R1176" s="334" t="s">
        <v>30</v>
      </c>
      <c r="S1176" s="595">
        <f t="shared" si="227"/>
        <v>58.339983761508847</v>
      </c>
      <c r="T1176" s="334">
        <v>9.6000000000000002E-2</v>
      </c>
      <c r="U1176">
        <f t="shared" si="228"/>
        <v>103</v>
      </c>
      <c r="V1176" t="str">
        <f t="shared" si="229"/>
        <v>Pe7</v>
      </c>
      <c r="Y1176" s="334">
        <v>0.62350876904102748</v>
      </c>
      <c r="Z1176" s="334">
        <v>1.518174114467355E-2</v>
      </c>
    </row>
    <row r="1177" spans="1:26" outlineLevel="2">
      <c r="A1177">
        <v>240</v>
      </c>
      <c r="B1177" t="s">
        <v>2537</v>
      </c>
      <c r="C1177" s="334">
        <v>3.711555857833591</v>
      </c>
      <c r="D1177" s="334">
        <v>0.69626631698464636</v>
      </c>
      <c r="E1177" s="334">
        <v>16.809243222117651</v>
      </c>
      <c r="F1177" s="334">
        <v>1.040759955253149</v>
      </c>
      <c r="G1177" s="334">
        <v>35.975966152866476</v>
      </c>
      <c r="H1177" s="334">
        <v>75209036.928585753</v>
      </c>
      <c r="I1177" s="334">
        <v>1.57916388070988</v>
      </c>
      <c r="J1177" s="334">
        <v>5.3663427687189156</v>
      </c>
      <c r="K1177" s="334">
        <v>1.8710613983547719</v>
      </c>
      <c r="L1177" s="334">
        <v>57.118990007371963</v>
      </c>
      <c r="M1177" s="334" t="s">
        <v>30</v>
      </c>
      <c r="N1177" s="334" t="s">
        <v>30</v>
      </c>
      <c r="O1177" s="334" t="s">
        <v>30</v>
      </c>
      <c r="P1177" s="334">
        <v>9.9672325293775603E-5</v>
      </c>
      <c r="Q1177" s="334" t="s">
        <v>30</v>
      </c>
      <c r="R1177" s="334" t="s">
        <v>30</v>
      </c>
      <c r="S1177" s="595">
        <f t="shared" si="227"/>
        <v>57.118990007371963</v>
      </c>
      <c r="T1177" s="334">
        <v>-1.7669999999999999</v>
      </c>
      <c r="U1177">
        <f t="shared" si="228"/>
        <v>104</v>
      </c>
      <c r="V1177" t="str">
        <f t="shared" si="229"/>
        <v>Cr5</v>
      </c>
      <c r="Y1177" s="334">
        <v>1.537316925480207</v>
      </c>
      <c r="Z1177" s="334">
        <v>1.082158273658803E-2</v>
      </c>
    </row>
    <row r="1178" spans="1:26" outlineLevel="2">
      <c r="A1178">
        <v>241</v>
      </c>
      <c r="B1178" t="s">
        <v>2538</v>
      </c>
      <c r="C1178" s="334">
        <v>3.828453775993728</v>
      </c>
      <c r="D1178" s="334">
        <v>0.76507872856818571</v>
      </c>
      <c r="E1178" s="334">
        <v>18.57851422537216</v>
      </c>
      <c r="F1178" s="334">
        <v>1.1378574267428161</v>
      </c>
      <c r="G1178" s="334">
        <v>41.530172868092023</v>
      </c>
      <c r="H1178" s="334">
        <v>59460283.158079073</v>
      </c>
      <c r="I1178" s="334">
        <v>1.9929898126138159</v>
      </c>
      <c r="J1178" s="334">
        <v>5.5015661136263736</v>
      </c>
      <c r="K1178" s="334">
        <v>1.7883863857815609</v>
      </c>
      <c r="L1178" s="334">
        <v>60.103299088349303</v>
      </c>
      <c r="M1178" s="334" t="s">
        <v>30</v>
      </c>
      <c r="N1178" s="334" t="s">
        <v>30</v>
      </c>
      <c r="O1178" s="334" t="s">
        <v>30</v>
      </c>
      <c r="P1178" s="334">
        <v>9.3047251209916196E-5</v>
      </c>
      <c r="Q1178" s="334" t="s">
        <v>30</v>
      </c>
      <c r="R1178" s="334" t="s">
        <v>30</v>
      </c>
      <c r="S1178" s="595">
        <f t="shared" si="227"/>
        <v>60.103299088349303</v>
      </c>
      <c r="T1178" s="334">
        <v>-1.431</v>
      </c>
      <c r="U1178">
        <f t="shared" si="228"/>
        <v>105</v>
      </c>
      <c r="V1178" t="str">
        <f t="shared" si="229"/>
        <v>Ne3</v>
      </c>
      <c r="Y1178" s="334">
        <v>0.64827474446597111</v>
      </c>
      <c r="Z1178" s="334">
        <v>1.456270533413705E-2</v>
      </c>
    </row>
    <row r="1179" spans="1:26" outlineLevel="2">
      <c r="A1179">
        <v>242</v>
      </c>
      <c r="B1179" t="s">
        <v>2539</v>
      </c>
      <c r="C1179" s="334">
        <v>3.7075772449157389</v>
      </c>
      <c r="D1179" s="334">
        <v>0.69578563099947544</v>
      </c>
      <c r="E1179" s="334">
        <v>17.54025461640467</v>
      </c>
      <c r="F1179" s="334">
        <v>0.97905760043586676</v>
      </c>
      <c r="G1179" s="334">
        <v>41.9823184926693</v>
      </c>
      <c r="H1179" s="334">
        <v>71215010.299157202</v>
      </c>
      <c r="I1179" s="334">
        <v>1.6287391163240661</v>
      </c>
      <c r="J1179" s="334">
        <v>5.4309865679590299</v>
      </c>
      <c r="K1179" s="334">
        <v>1.77486719487984</v>
      </c>
      <c r="L1179" s="334">
        <v>55.336204976942859</v>
      </c>
      <c r="M1179" s="334" t="s">
        <v>30</v>
      </c>
      <c r="N1179" s="334" t="s">
        <v>30</v>
      </c>
      <c r="O1179" s="334" t="s">
        <v>30</v>
      </c>
      <c r="P1179" s="334">
        <v>1.009167603714529E-4</v>
      </c>
      <c r="Q1179" s="334" t="s">
        <v>30</v>
      </c>
      <c r="R1179" s="334" t="s">
        <v>30</v>
      </c>
      <c r="S1179" s="595">
        <f t="shared" si="227"/>
        <v>55.336204976942859</v>
      </c>
      <c r="T1179" s="334">
        <v>0.66300000000000003</v>
      </c>
      <c r="U1179">
        <f t="shared" si="228"/>
        <v>106</v>
      </c>
      <c r="V1179" t="str">
        <f t="shared" si="229"/>
        <v>Co7</v>
      </c>
      <c r="Y1179" s="334">
        <v>1.799271011437044</v>
      </c>
      <c r="Z1179" s="334">
        <v>9.1925567895356376E-3</v>
      </c>
    </row>
    <row r="1180" spans="1:26" outlineLevel="2">
      <c r="A1180">
        <v>243</v>
      </c>
      <c r="B1180" t="s">
        <v>2540</v>
      </c>
      <c r="C1180" s="334">
        <v>3.6803286803141448</v>
      </c>
      <c r="D1180" s="334">
        <v>0.70193494539127066</v>
      </c>
      <c r="E1180" s="334">
        <v>18.276157381458809</v>
      </c>
      <c r="F1180" s="334">
        <v>0.97191302548902558</v>
      </c>
      <c r="G1180" s="334">
        <v>46.7150251259838</v>
      </c>
      <c r="H1180" s="334">
        <v>65033271.516089313</v>
      </c>
      <c r="I1180" s="334">
        <v>1.5703128291184141</v>
      </c>
      <c r="J1180" s="334">
        <v>5.2879212621059937</v>
      </c>
      <c r="K1180" s="334">
        <v>1.833445689922101</v>
      </c>
      <c r="L1180" s="334">
        <v>57.373922611123987</v>
      </c>
      <c r="M1180" s="334" t="s">
        <v>30</v>
      </c>
      <c r="N1180" s="334" t="s">
        <v>30</v>
      </c>
      <c r="O1180" s="334" t="s">
        <v>30</v>
      </c>
      <c r="P1180" s="334">
        <v>9.0217817688785938E-5</v>
      </c>
      <c r="Q1180" s="334" t="s">
        <v>30</v>
      </c>
      <c r="R1180" s="334" t="s">
        <v>30</v>
      </c>
      <c r="S1180" s="595">
        <f t="shared" si="227"/>
        <v>57.373922611123987</v>
      </c>
      <c r="T1180" s="334">
        <v>9.6000000000000002E-2</v>
      </c>
      <c r="U1180">
        <f t="shared" si="228"/>
        <v>107</v>
      </c>
      <c r="V1180" t="str">
        <f t="shared" si="229"/>
        <v>Mi2</v>
      </c>
      <c r="Y1180" s="334">
        <v>0.87343959900701584</v>
      </c>
      <c r="Z1180" s="334">
        <v>1.1818142225014559E-2</v>
      </c>
    </row>
    <row r="1181" spans="1:26" outlineLevel="2">
      <c r="A1181">
        <v>244</v>
      </c>
      <c r="B1181" t="s">
        <v>2541</v>
      </c>
      <c r="C1181" s="334">
        <v>3.717789085265033</v>
      </c>
      <c r="D1181" s="334">
        <v>0.73500869853801876</v>
      </c>
      <c r="E1181" s="334">
        <v>18.506928700725091</v>
      </c>
      <c r="F1181" s="334">
        <v>1.0657686586344559</v>
      </c>
      <c r="G1181" s="334">
        <v>42.593811653868883</v>
      </c>
      <c r="H1181" s="334">
        <v>64447176.440764338</v>
      </c>
      <c r="I1181" s="334">
        <v>1.7926725672985051</v>
      </c>
      <c r="J1181" s="334">
        <v>5.4159639034573894</v>
      </c>
      <c r="K1181" s="334">
        <v>1.694006532177796</v>
      </c>
      <c r="L1181" s="334">
        <v>57.747254839078352</v>
      </c>
      <c r="M1181" s="334" t="s">
        <v>30</v>
      </c>
      <c r="N1181" s="334" t="s">
        <v>30</v>
      </c>
      <c r="O1181" s="334" t="s">
        <v>30</v>
      </c>
      <c r="P1181" s="334">
        <v>9.7926707170800228E-5</v>
      </c>
      <c r="Q1181" s="334" t="s">
        <v>30</v>
      </c>
      <c r="R1181" s="334" t="s">
        <v>30</v>
      </c>
      <c r="S1181" s="595">
        <f t="shared" si="227"/>
        <v>57.747254839078352</v>
      </c>
      <c r="T1181" s="334">
        <v>-0.20100000000000001</v>
      </c>
      <c r="U1181">
        <f t="shared" si="228"/>
        <v>108</v>
      </c>
      <c r="V1181" t="str">
        <f t="shared" si="229"/>
        <v>Co3</v>
      </c>
      <c r="Y1181" s="334">
        <v>0.79507210977780618</v>
      </c>
      <c r="Z1181" s="334">
        <v>1.3203132867635111E-2</v>
      </c>
    </row>
    <row r="1182" spans="1:26" outlineLevel="2">
      <c r="A1182">
        <v>245</v>
      </c>
      <c r="B1182" t="s">
        <v>2542</v>
      </c>
      <c r="C1182" s="334">
        <v>3.8795629743054438</v>
      </c>
      <c r="D1182" s="334">
        <v>0.67307776689068832</v>
      </c>
      <c r="E1182" s="334">
        <v>18.82711520957179</v>
      </c>
      <c r="F1182" s="334">
        <v>1.139906156162305</v>
      </c>
      <c r="G1182" s="334">
        <v>46.301877689714999</v>
      </c>
      <c r="H1182" s="334">
        <v>67547754.026538953</v>
      </c>
      <c r="I1182" s="334">
        <v>2.046468987790159</v>
      </c>
      <c r="J1182" s="334">
        <v>6.0098929597178596</v>
      </c>
      <c r="K1182" s="334">
        <v>1.9639088211654661</v>
      </c>
      <c r="L1182" s="334">
        <v>57.084181158850043</v>
      </c>
      <c r="M1182" s="334" t="s">
        <v>30</v>
      </c>
      <c r="N1182" s="334" t="s">
        <v>30</v>
      </c>
      <c r="O1182" s="334" t="s">
        <v>30</v>
      </c>
      <c r="P1182" s="334">
        <v>1.075498644217174E-4</v>
      </c>
      <c r="Q1182" s="334" t="s">
        <v>30</v>
      </c>
      <c r="R1182" s="334" t="s">
        <v>30</v>
      </c>
      <c r="S1182" s="595">
        <f t="shared" si="227"/>
        <v>57.084181158850043</v>
      </c>
      <c r="T1182" s="334">
        <v>-1.464</v>
      </c>
      <c r="U1182">
        <f t="shared" si="228"/>
        <v>109</v>
      </c>
      <c r="V1182" t="str">
        <f t="shared" si="229"/>
        <v>Eg6</v>
      </c>
      <c r="Y1182" s="334">
        <v>1.403645765544236</v>
      </c>
      <c r="Z1182" s="334">
        <v>9.7702868508356203E-3</v>
      </c>
    </row>
    <row r="1183" spans="1:26" outlineLevel="2">
      <c r="A1183">
        <v>246</v>
      </c>
      <c r="B1183" t="s">
        <v>2543</v>
      </c>
      <c r="C1183" s="334">
        <v>3.7878416336722789</v>
      </c>
      <c r="D1183" s="334">
        <v>0.72789720373317635</v>
      </c>
      <c r="E1183" s="334">
        <v>17.75101669851573</v>
      </c>
      <c r="F1183" s="334">
        <v>1.074039984722384</v>
      </c>
      <c r="G1183" s="334">
        <v>41.797560956118552</v>
      </c>
      <c r="H1183" s="334">
        <v>73480570.14658758</v>
      </c>
      <c r="I1183" s="334">
        <v>1.811071906366587</v>
      </c>
      <c r="J1183" s="334">
        <v>5.4699704362706596</v>
      </c>
      <c r="K1183" s="334">
        <v>2.0134168236467089</v>
      </c>
      <c r="L1183" s="334">
        <v>56.323708336932853</v>
      </c>
      <c r="M1183" s="334" t="s">
        <v>30</v>
      </c>
      <c r="N1183" s="334" t="s">
        <v>30</v>
      </c>
      <c r="O1183" s="334" t="s">
        <v>30</v>
      </c>
      <c r="P1183" s="334">
        <v>9.8000561327850694E-5</v>
      </c>
      <c r="Q1183" s="334" t="s">
        <v>30</v>
      </c>
      <c r="R1183" s="334" t="s">
        <v>30</v>
      </c>
      <c r="S1183" s="595">
        <f t="shared" si="227"/>
        <v>56.323708336932853</v>
      </c>
      <c r="T1183" s="334">
        <v>0.13200000000000001</v>
      </c>
      <c r="U1183">
        <f t="shared" si="228"/>
        <v>110</v>
      </c>
      <c r="V1183" t="str">
        <f t="shared" si="229"/>
        <v>Ya3</v>
      </c>
      <c r="Y1183" s="334">
        <v>0.70790324410329608</v>
      </c>
      <c r="Z1183" s="334">
        <v>1.3747077428097269E-2</v>
      </c>
    </row>
    <row r="1184" spans="1:26" outlineLevel="2">
      <c r="A1184">
        <v>247</v>
      </c>
      <c r="B1184" t="s">
        <v>2544</v>
      </c>
      <c r="C1184" s="334">
        <v>3.608024583701158</v>
      </c>
      <c r="D1184" s="334">
        <v>0.72624009950869928</v>
      </c>
      <c r="E1184" s="334">
        <v>18.016576860535729</v>
      </c>
      <c r="F1184" s="334">
        <v>1.1689318328902769</v>
      </c>
      <c r="G1184" s="334">
        <v>40.711600852334939</v>
      </c>
      <c r="H1184" s="334">
        <v>67950413.412092045</v>
      </c>
      <c r="I1184" s="334">
        <v>2.046614136349286</v>
      </c>
      <c r="J1184" s="334">
        <v>5.7688141773003814</v>
      </c>
      <c r="K1184" s="334">
        <v>1.9203159739454729</v>
      </c>
      <c r="L1184" s="334">
        <v>56.233579322057338</v>
      </c>
      <c r="M1184" s="334" t="s">
        <v>30</v>
      </c>
      <c r="N1184" s="334" t="s">
        <v>30</v>
      </c>
      <c r="O1184" s="334" t="s">
        <v>30</v>
      </c>
      <c r="P1184" s="334">
        <v>1.0774857602176289E-4</v>
      </c>
      <c r="Q1184" s="334" t="s">
        <v>30</v>
      </c>
      <c r="R1184" s="334" t="s">
        <v>30</v>
      </c>
      <c r="S1184" s="595">
        <f t="shared" si="227"/>
        <v>56.233579322057338</v>
      </c>
      <c r="T1184" s="334">
        <v>0.20100000000000001</v>
      </c>
      <c r="U1184">
        <f t="shared" si="228"/>
        <v>111</v>
      </c>
      <c r="V1184" t="str">
        <f t="shared" si="229"/>
        <v>Ka8</v>
      </c>
      <c r="Y1184" s="334">
        <v>1.6481187171012051</v>
      </c>
      <c r="Z1184" s="334">
        <v>1.0684977082990229E-2</v>
      </c>
    </row>
    <row r="1185" spans="1:26" outlineLevel="2">
      <c r="A1185">
        <v>248</v>
      </c>
      <c r="B1185" t="s">
        <v>2545</v>
      </c>
      <c r="C1185" s="334">
        <v>4.0289847699854811</v>
      </c>
      <c r="D1185" s="334">
        <v>0.74467931824451894</v>
      </c>
      <c r="E1185" s="334">
        <v>18.931910187014129</v>
      </c>
      <c r="F1185" s="334">
        <v>1.233715392489227</v>
      </c>
      <c r="G1185" s="334">
        <v>40.793115149770678</v>
      </c>
      <c r="H1185" s="334">
        <v>60391585.205636524</v>
      </c>
      <c r="I1185" s="334">
        <v>2.7310936021137051</v>
      </c>
      <c r="J1185" s="334">
        <v>5.6968942613382509</v>
      </c>
      <c r="K1185" s="334">
        <v>1.694658224955427</v>
      </c>
      <c r="L1185" s="334">
        <v>59.377942131880978</v>
      </c>
      <c r="M1185" s="334" t="s">
        <v>30</v>
      </c>
      <c r="N1185" s="334" t="s">
        <v>30</v>
      </c>
      <c r="O1185" s="334" t="s">
        <v>30</v>
      </c>
      <c r="P1185" s="334">
        <v>1.0299897747357249E-4</v>
      </c>
      <c r="Q1185" s="334" t="s">
        <v>30</v>
      </c>
      <c r="R1185" s="334" t="s">
        <v>30</v>
      </c>
      <c r="S1185" s="595">
        <f t="shared" si="227"/>
        <v>59.377942131880978</v>
      </c>
      <c r="T1185" s="334">
        <v>0.65700000000000003</v>
      </c>
      <c r="U1185">
        <f t="shared" si="228"/>
        <v>112</v>
      </c>
      <c r="V1185" t="str">
        <f t="shared" si="229"/>
        <v>Wa0</v>
      </c>
      <c r="Y1185" s="334">
        <v>0.84302340253964725</v>
      </c>
      <c r="Z1185" s="334">
        <v>1.237897119232057E-2</v>
      </c>
    </row>
    <row r="1186" spans="1:26" outlineLevel="2">
      <c r="A1186">
        <v>249</v>
      </c>
      <c r="B1186" t="s">
        <v>2546</v>
      </c>
      <c r="C1186" s="334">
        <v>3.9293184959150662</v>
      </c>
      <c r="D1186" s="334">
        <v>0.72651527457644094</v>
      </c>
      <c r="E1186" s="334">
        <v>19.002537360909681</v>
      </c>
      <c r="F1186" s="334">
        <v>1.167364699303256</v>
      </c>
      <c r="G1186" s="334">
        <v>41.35017150865108</v>
      </c>
      <c r="H1186" s="334">
        <v>61714831.603051797</v>
      </c>
      <c r="I1186" s="334">
        <v>1.6060347724584121</v>
      </c>
      <c r="J1186" s="334">
        <v>5.3994754594921339</v>
      </c>
      <c r="K1186" s="334">
        <v>1.7100276277413</v>
      </c>
      <c r="L1186" s="334">
        <v>59.76330307283434</v>
      </c>
      <c r="M1186" s="334" t="s">
        <v>30</v>
      </c>
      <c r="N1186" s="334" t="s">
        <v>30</v>
      </c>
      <c r="O1186" s="334" t="s">
        <v>30</v>
      </c>
      <c r="P1186" s="334">
        <v>9.2600766628523089E-5</v>
      </c>
      <c r="Q1186" s="334" t="s">
        <v>30</v>
      </c>
      <c r="R1186" s="334" t="s">
        <v>30</v>
      </c>
      <c r="S1186" s="595">
        <f t="shared" si="227"/>
        <v>59.76330307283434</v>
      </c>
      <c r="T1186" s="334">
        <v>0.3</v>
      </c>
      <c r="U1186">
        <f t="shared" si="228"/>
        <v>113</v>
      </c>
      <c r="V1186" t="str">
        <f t="shared" si="229"/>
        <v>Wi1</v>
      </c>
      <c r="Y1186" s="334">
        <v>0.69923700355866525</v>
      </c>
      <c r="Z1186" s="334">
        <v>1.350597374251347E-2</v>
      </c>
    </row>
    <row r="1187" spans="1:26" outlineLevel="2">
      <c r="A1187">
        <v>250</v>
      </c>
      <c r="B1187" t="s">
        <v>2547</v>
      </c>
      <c r="C1187" s="334">
        <v>3.8105389359131312</v>
      </c>
      <c r="D1187" s="334">
        <v>0.74748241885757216</v>
      </c>
      <c r="E1187" s="334">
        <v>18.64921202954223</v>
      </c>
      <c r="F1187" s="334">
        <v>1.1705617806936639</v>
      </c>
      <c r="G1187" s="334">
        <v>42.79048548131172</v>
      </c>
      <c r="H1187" s="334">
        <v>60562092.006959088</v>
      </c>
      <c r="I1187" s="334">
        <v>2.0415796930018169</v>
      </c>
      <c r="J1187" s="334">
        <v>5.6369923886224864</v>
      </c>
      <c r="K1187" s="334">
        <v>1.5576631997339969</v>
      </c>
      <c r="L1187" s="334">
        <v>59.396657683661353</v>
      </c>
      <c r="M1187" s="334" t="s">
        <v>30</v>
      </c>
      <c r="N1187" s="334" t="s">
        <v>30</v>
      </c>
      <c r="O1187" s="334" t="s">
        <v>30</v>
      </c>
      <c r="P1187" s="334">
        <v>9.7901389879267905E-5</v>
      </c>
      <c r="Q1187" s="334" t="s">
        <v>30</v>
      </c>
      <c r="R1187" s="334" t="s">
        <v>30</v>
      </c>
      <c r="S1187" s="595">
        <f t="shared" si="227"/>
        <v>59.396657683661353</v>
      </c>
      <c r="T1187" s="334">
        <v>-2.7090000000000001</v>
      </c>
      <c r="U1187">
        <f t="shared" si="228"/>
        <v>114</v>
      </c>
      <c r="V1187" t="str">
        <f t="shared" si="229"/>
        <v>La0</v>
      </c>
      <c r="Y1187" s="334">
        <v>1.282867216122709</v>
      </c>
      <c r="Z1187" s="334">
        <v>1.086044533525087E-2</v>
      </c>
    </row>
    <row r="1188" spans="1:26" outlineLevel="2">
      <c r="A1188">
        <v>251</v>
      </c>
      <c r="B1188" t="s">
        <v>2548</v>
      </c>
      <c r="C1188" s="334">
        <v>3.830256501266597</v>
      </c>
      <c r="D1188" s="334">
        <v>0.77253071192304634</v>
      </c>
      <c r="E1188" s="334">
        <v>18.8661755813953</v>
      </c>
      <c r="F1188" s="334">
        <v>1.1811757579708999</v>
      </c>
      <c r="G1188" s="334">
        <v>40.871896457332063</v>
      </c>
      <c r="H1188" s="334">
        <v>58912052.860324129</v>
      </c>
      <c r="I1188" s="334">
        <v>1.826042816445572</v>
      </c>
      <c r="J1188" s="334">
        <v>5.2480610751329886</v>
      </c>
      <c r="K1188" s="334">
        <v>1.779174079232472</v>
      </c>
      <c r="L1188" s="334">
        <v>58.24102014547389</v>
      </c>
      <c r="M1188" s="334" t="s">
        <v>30</v>
      </c>
      <c r="N1188" s="334" t="s">
        <v>30</v>
      </c>
      <c r="O1188" s="334" t="s">
        <v>30</v>
      </c>
      <c r="P1188" s="334">
        <v>9.3403792754509743E-5</v>
      </c>
      <c r="Q1188" s="334" t="s">
        <v>30</v>
      </c>
      <c r="R1188" s="334" t="s">
        <v>30</v>
      </c>
      <c r="S1188" s="595">
        <f t="shared" si="227"/>
        <v>58.24102014547389</v>
      </c>
      <c r="T1188" s="334">
        <v>0.14099999999999999</v>
      </c>
      <c r="U1188">
        <f t="shared" si="228"/>
        <v>115</v>
      </c>
      <c r="V1188" t="str">
        <f t="shared" si="229"/>
        <v>Gu9</v>
      </c>
      <c r="Y1188" s="334">
        <v>0.81778918855590021</v>
      </c>
      <c r="Z1188" s="334">
        <v>1.279373857646574E-2</v>
      </c>
    </row>
    <row r="1189" spans="1:26" outlineLevel="2">
      <c r="A1189">
        <v>252</v>
      </c>
      <c r="B1189" t="s">
        <v>2549</v>
      </c>
      <c r="C1189" s="334">
        <v>3.9422591182858131</v>
      </c>
      <c r="D1189" s="334">
        <v>0.72345011401937542</v>
      </c>
      <c r="E1189" s="334">
        <v>19.34640850023899</v>
      </c>
      <c r="F1189" s="334">
        <v>1.1071893845533709</v>
      </c>
      <c r="G1189" s="334">
        <v>42.868045488704418</v>
      </c>
      <c r="H1189" s="334">
        <v>53797893.749515668</v>
      </c>
      <c r="I1189" s="334">
        <v>1.897668686748901</v>
      </c>
      <c r="J1189" s="334">
        <v>5.8746234108059632</v>
      </c>
      <c r="K1189" s="334">
        <v>1.9001024524736929</v>
      </c>
      <c r="L1189" s="334">
        <v>61.004592674294827</v>
      </c>
      <c r="M1189" s="334" t="s">
        <v>30</v>
      </c>
      <c r="N1189" s="334" t="s">
        <v>30</v>
      </c>
      <c r="O1189" s="334" t="s">
        <v>30</v>
      </c>
      <c r="P1189" s="334">
        <v>9.9907676219204917E-5</v>
      </c>
      <c r="Q1189" s="334" t="s">
        <v>30</v>
      </c>
      <c r="R1189" s="334" t="s">
        <v>30</v>
      </c>
      <c r="S1189" s="595">
        <f t="shared" si="227"/>
        <v>61.004592674294827</v>
      </c>
      <c r="T1189" s="334">
        <v>-1.5720000000000001</v>
      </c>
      <c r="U1189">
        <f t="shared" si="228"/>
        <v>116</v>
      </c>
      <c r="V1189" t="str">
        <f t="shared" si="229"/>
        <v>Ke7</v>
      </c>
      <c r="Y1189" s="334">
        <v>0.72838430251532138</v>
      </c>
      <c r="Z1189" s="334">
        <v>1.3608756730552519E-2</v>
      </c>
    </row>
    <row r="1190" spans="1:26" outlineLevel="2">
      <c r="A1190">
        <v>253</v>
      </c>
      <c r="B1190" t="s">
        <v>2550</v>
      </c>
      <c r="C1190" s="334">
        <v>3.607425166411351</v>
      </c>
      <c r="D1190" s="334">
        <v>0.73827764216844427</v>
      </c>
      <c r="E1190" s="334">
        <v>18.46983603249766</v>
      </c>
      <c r="F1190" s="334">
        <v>1.095572165979372</v>
      </c>
      <c r="G1190" s="334">
        <v>43.169251423780587</v>
      </c>
      <c r="H1190" s="334">
        <v>58830412.411085479</v>
      </c>
      <c r="I1190" s="334">
        <v>1.823033525763615</v>
      </c>
      <c r="J1190" s="334">
        <v>5.1583152852540337</v>
      </c>
      <c r="K1190" s="334">
        <v>1.803103922893226</v>
      </c>
      <c r="L1190" s="334">
        <v>59.443610054702582</v>
      </c>
      <c r="M1190" s="334" t="s">
        <v>30</v>
      </c>
      <c r="N1190" s="334" t="s">
        <v>30</v>
      </c>
      <c r="O1190" s="334" t="s">
        <v>30</v>
      </c>
      <c r="P1190" s="334">
        <v>8.571430354700074E-5</v>
      </c>
      <c r="Q1190" s="334" t="s">
        <v>30</v>
      </c>
      <c r="R1190" s="334" t="s">
        <v>30</v>
      </c>
      <c r="S1190" s="595">
        <f t="shared" si="227"/>
        <v>59.443610054702582</v>
      </c>
      <c r="T1190" s="334">
        <v>3.5489999999999999</v>
      </c>
      <c r="U1190">
        <f t="shared" si="228"/>
        <v>117</v>
      </c>
      <c r="V1190" t="str">
        <f t="shared" si="229"/>
        <v>Ro9</v>
      </c>
      <c r="Y1190" s="334">
        <v>0.62483197097195053</v>
      </c>
      <c r="Z1190" s="334">
        <v>1.4011645229544531E-2</v>
      </c>
    </row>
    <row r="1191" spans="1:26" outlineLevel="2">
      <c r="A1191">
        <v>254</v>
      </c>
      <c r="B1191" t="s">
        <v>2551</v>
      </c>
      <c r="C1191" s="334">
        <v>3.6747492628905278</v>
      </c>
      <c r="D1191" s="334">
        <v>0.70406114162055022</v>
      </c>
      <c r="E1191" s="334">
        <v>17.682676434009998</v>
      </c>
      <c r="F1191" s="334">
        <v>1.0361967847852389</v>
      </c>
      <c r="G1191" s="334">
        <v>42.325229005159017</v>
      </c>
      <c r="H1191" s="334">
        <v>66885166.584165543</v>
      </c>
      <c r="I1191" s="334">
        <v>2.142582787396214</v>
      </c>
      <c r="J1191" s="334">
        <v>5.4921383117996969</v>
      </c>
      <c r="K1191" s="334">
        <v>1.6669998686814</v>
      </c>
      <c r="L1191" s="334">
        <v>60.028561469760788</v>
      </c>
      <c r="M1191" s="334" t="s">
        <v>30</v>
      </c>
      <c r="N1191" s="334" t="s">
        <v>30</v>
      </c>
      <c r="O1191" s="334" t="s">
        <v>30</v>
      </c>
      <c r="P1191" s="334">
        <v>9.177699489934456E-5</v>
      </c>
      <c r="Q1191" s="334" t="s">
        <v>30</v>
      </c>
      <c r="R1191" s="334" t="s">
        <v>30</v>
      </c>
      <c r="S1191" s="595">
        <f t="shared" si="227"/>
        <v>60.028561469760788</v>
      </c>
      <c r="T1191" s="334">
        <v>-2.0070000000000001</v>
      </c>
      <c r="U1191">
        <f t="shared" si="228"/>
        <v>118</v>
      </c>
      <c r="V1191" t="str">
        <f t="shared" si="229"/>
        <v>St)</v>
      </c>
      <c r="Y1191" s="334">
        <v>1.624269178816812</v>
      </c>
      <c r="Z1191" s="334">
        <v>1.005447409277006E-2</v>
      </c>
    </row>
    <row r="1192" spans="1:26" outlineLevel="2">
      <c r="A1192">
        <v>255</v>
      </c>
      <c r="B1192" t="s">
        <v>2552</v>
      </c>
      <c r="C1192" s="334">
        <v>4.1466492908327854</v>
      </c>
      <c r="D1192" s="334">
        <v>0.71294452037655165</v>
      </c>
      <c r="E1192" s="334">
        <v>19.999692223311811</v>
      </c>
      <c r="F1192" s="334">
        <v>1.088791180132846</v>
      </c>
      <c r="G1192" s="334">
        <v>42.336946841205858</v>
      </c>
      <c r="H1192" s="334">
        <v>57565001.303396627</v>
      </c>
      <c r="I1192" s="334">
        <v>2.5002080765189389</v>
      </c>
      <c r="J1192" s="334">
        <v>6.0040662702923404</v>
      </c>
      <c r="K1192" s="334">
        <v>1.9555218779564161</v>
      </c>
      <c r="L1192" s="334">
        <v>60.250160726268952</v>
      </c>
      <c r="M1192" s="334" t="s">
        <v>30</v>
      </c>
      <c r="N1192" s="334" t="s">
        <v>30</v>
      </c>
      <c r="O1192" s="334" t="s">
        <v>30</v>
      </c>
      <c r="P1192" s="334">
        <v>1.0755062150171089E-4</v>
      </c>
      <c r="Q1192" s="334" t="s">
        <v>30</v>
      </c>
      <c r="R1192" s="334" t="s">
        <v>30</v>
      </c>
      <c r="S1192" s="595">
        <f t="shared" si="227"/>
        <v>60.250160726268952</v>
      </c>
      <c r="T1192" s="334">
        <v>-0.36899999999999999</v>
      </c>
      <c r="U1192">
        <f t="shared" si="228"/>
        <v>119</v>
      </c>
      <c r="V1192" t="str">
        <f t="shared" si="229"/>
        <v>Le0</v>
      </c>
      <c r="Y1192" s="334">
        <v>0.83997760667087484</v>
      </c>
      <c r="Z1192" s="334">
        <v>1.2368390378632131E-2</v>
      </c>
    </row>
    <row r="1193" spans="1:26" outlineLevel="2">
      <c r="A1193">
        <v>256</v>
      </c>
      <c r="B1193" t="s">
        <v>2553</v>
      </c>
      <c r="C1193" s="334">
        <v>3.440554564606439</v>
      </c>
      <c r="D1193" s="334">
        <v>0.75861359353167346</v>
      </c>
      <c r="E1193" s="334">
        <v>18.52646169351387</v>
      </c>
      <c r="F1193" s="334">
        <v>1.141409021065946</v>
      </c>
      <c r="G1193" s="334">
        <v>43.762418662961799</v>
      </c>
      <c r="H1193" s="334">
        <v>54589350.472751752</v>
      </c>
      <c r="I1193" s="334">
        <v>2.0238619353022731</v>
      </c>
      <c r="J1193" s="334">
        <v>5.2195335881928413</v>
      </c>
      <c r="K1193" s="334">
        <v>1.586767823269867</v>
      </c>
      <c r="L1193" s="334">
        <v>60.735443011223119</v>
      </c>
      <c r="M1193" s="334" t="s">
        <v>30</v>
      </c>
      <c r="N1193" s="334" t="s">
        <v>30</v>
      </c>
      <c r="O1193" s="334" t="s">
        <v>30</v>
      </c>
      <c r="P1193" s="334">
        <v>8.3135523727664274E-5</v>
      </c>
      <c r="Q1193" s="334" t="s">
        <v>30</v>
      </c>
      <c r="R1193" s="334" t="s">
        <v>30</v>
      </c>
      <c r="S1193" s="595">
        <f t="shared" si="227"/>
        <v>60.735443011223119</v>
      </c>
      <c r="T1193" s="334">
        <v>1.8119999999999901</v>
      </c>
      <c r="U1193">
        <f t="shared" si="228"/>
        <v>120</v>
      </c>
      <c r="V1193" t="str">
        <f t="shared" si="229"/>
        <v>An6</v>
      </c>
      <c r="Y1193" s="334">
        <v>0.6284007836358132</v>
      </c>
      <c r="Z1193" s="334">
        <v>1.371305436323189E-2</v>
      </c>
    </row>
    <row r="1194" spans="1:26" outlineLevel="2">
      <c r="A1194">
        <v>257</v>
      </c>
      <c r="B1194" t="s">
        <v>2554</v>
      </c>
      <c r="C1194" s="334">
        <v>3.8823977543980872</v>
      </c>
      <c r="D1194" s="334">
        <v>0.68369000212197162</v>
      </c>
      <c r="E1194" s="334">
        <v>18.41869482496352</v>
      </c>
      <c r="F1194" s="334">
        <v>1.0933534686319639</v>
      </c>
      <c r="G1194" s="334">
        <v>41.237265245108865</v>
      </c>
      <c r="H1194" s="334">
        <v>64951929.119855247</v>
      </c>
      <c r="I1194" s="334">
        <v>2.1224058272432571</v>
      </c>
      <c r="J1194" s="334">
        <v>5.5439285670994964</v>
      </c>
      <c r="K1194" s="334">
        <v>1.8867615817562251</v>
      </c>
      <c r="L1194" s="334">
        <v>59.675166551492246</v>
      </c>
      <c r="M1194" s="334" t="s">
        <v>30</v>
      </c>
      <c r="N1194" s="334" t="s">
        <v>30</v>
      </c>
      <c r="O1194" s="334" t="s">
        <v>30</v>
      </c>
      <c r="P1194" s="334">
        <v>9.5623439848305824E-5</v>
      </c>
      <c r="Q1194" s="334" t="s">
        <v>30</v>
      </c>
      <c r="R1194" s="334" t="s">
        <v>30</v>
      </c>
      <c r="S1194" s="595">
        <f t="shared" ref="S1194:S1257" si="230">$L1194</f>
        <v>59.675166551492246</v>
      </c>
      <c r="T1194" s="334">
        <v>-2.802</v>
      </c>
      <c r="U1194">
        <f t="shared" si="228"/>
        <v>121</v>
      </c>
      <c r="V1194" t="str">
        <f t="shared" si="229"/>
        <v xml:space="preserve">Ch </v>
      </c>
      <c r="Y1194" s="334">
        <v>1.7007640694124599</v>
      </c>
      <c r="Z1194" s="334">
        <v>1.0190382996384211E-2</v>
      </c>
    </row>
    <row r="1195" spans="1:26" outlineLevel="2">
      <c r="A1195">
        <v>258</v>
      </c>
      <c r="B1195" t="s">
        <v>2555</v>
      </c>
      <c r="C1195" s="334">
        <v>3.854891219554645</v>
      </c>
      <c r="D1195" s="334">
        <v>0.65119065701072898</v>
      </c>
      <c r="E1195" s="334">
        <v>18.549207821868229</v>
      </c>
      <c r="F1195" s="334">
        <v>0.92013436762516276</v>
      </c>
      <c r="G1195" s="334">
        <v>42.637318663429973</v>
      </c>
      <c r="H1195" s="334">
        <v>63818538.874622039</v>
      </c>
      <c r="I1195" s="334">
        <v>1.7359626430034441</v>
      </c>
      <c r="J1195" s="334">
        <v>5.6166307856446007</v>
      </c>
      <c r="K1195" s="334">
        <v>1.790308062082574</v>
      </c>
      <c r="L1195" s="334">
        <v>59.258749110512248</v>
      </c>
      <c r="M1195" s="334" t="s">
        <v>30</v>
      </c>
      <c r="N1195" s="334" t="s">
        <v>30</v>
      </c>
      <c r="O1195" s="334" t="s">
        <v>30</v>
      </c>
      <c r="P1195" s="334">
        <v>9.7713215719278138E-5</v>
      </c>
      <c r="Q1195" s="334" t="s">
        <v>30</v>
      </c>
      <c r="R1195" s="334" t="s">
        <v>30</v>
      </c>
      <c r="S1195" s="595">
        <f t="shared" si="230"/>
        <v>59.258749110512248</v>
      </c>
      <c r="T1195" s="334">
        <v>-1.2E-2</v>
      </c>
      <c r="U1195">
        <f t="shared" si="228"/>
        <v>122</v>
      </c>
      <c r="V1195" t="str">
        <f t="shared" si="229"/>
        <v>GR5</v>
      </c>
      <c r="Y1195" s="334">
        <v>0.62624767521886937</v>
      </c>
      <c r="Z1195" s="334">
        <v>1.340140219438877E-2</v>
      </c>
    </row>
    <row r="1196" spans="1:26" outlineLevel="2">
      <c r="A1196">
        <v>259</v>
      </c>
      <c r="B1196" t="s">
        <v>2556</v>
      </c>
      <c r="C1196" s="334">
        <v>3.8036756825666931</v>
      </c>
      <c r="D1196" s="334">
        <v>0.67192658114556902</v>
      </c>
      <c r="E1196" s="334">
        <v>18.331616638998639</v>
      </c>
      <c r="F1196" s="334">
        <v>1.0909276913325869</v>
      </c>
      <c r="G1196" s="334">
        <v>38.471900178790968</v>
      </c>
      <c r="H1196" s="334">
        <v>62353954.867346853</v>
      </c>
      <c r="I1196" s="334">
        <v>2.037718473153435</v>
      </c>
      <c r="J1196" s="334">
        <v>5.4881611412648494</v>
      </c>
      <c r="K1196" s="334">
        <v>1.703368198205844</v>
      </c>
      <c r="L1196" s="334">
        <v>60.588201819797668</v>
      </c>
      <c r="M1196" s="334" t="s">
        <v>30</v>
      </c>
      <c r="N1196" s="334" t="s">
        <v>30</v>
      </c>
      <c r="O1196" s="334" t="s">
        <v>30</v>
      </c>
      <c r="P1196" s="334">
        <v>9.2327133452557475E-5</v>
      </c>
      <c r="Q1196" s="334" t="s">
        <v>30</v>
      </c>
      <c r="R1196" s="334" t="s">
        <v>30</v>
      </c>
      <c r="S1196" s="595">
        <f t="shared" si="230"/>
        <v>60.588201819797668</v>
      </c>
      <c r="T1196" s="334">
        <v>-0.218999999999999</v>
      </c>
      <c r="U1196">
        <f t="shared" si="228"/>
        <v>123</v>
      </c>
      <c r="V1196" t="str">
        <f t="shared" si="229"/>
        <v>Or)</v>
      </c>
      <c r="Y1196" s="334">
        <v>0.65079023103856271</v>
      </c>
      <c r="Z1196" s="334">
        <v>1.3508837331177741E-2</v>
      </c>
    </row>
    <row r="1197" spans="1:26" outlineLevel="2">
      <c r="A1197">
        <v>260</v>
      </c>
      <c r="B1197" t="s">
        <v>2557</v>
      </c>
      <c r="C1197" s="334">
        <v>3.6818602824126998</v>
      </c>
      <c r="D1197" s="334">
        <v>0.70153240408128903</v>
      </c>
      <c r="E1197" s="334">
        <v>17.201824034381591</v>
      </c>
      <c r="F1197" s="334">
        <v>0.92845329025268175</v>
      </c>
      <c r="G1197" s="334">
        <v>43.110436075352013</v>
      </c>
      <c r="H1197" s="334">
        <v>75958504.624381363</v>
      </c>
      <c r="I1197" s="334">
        <v>1.86323224212396</v>
      </c>
      <c r="J1197" s="334">
        <v>5.5586905992665248</v>
      </c>
      <c r="K1197" s="334">
        <v>1.833735043035545</v>
      </c>
      <c r="L1197" s="334">
        <v>58.804233943267207</v>
      </c>
      <c r="M1197" s="334" t="s">
        <v>30</v>
      </c>
      <c r="N1197" s="334" t="s">
        <v>30</v>
      </c>
      <c r="O1197" s="334" t="s">
        <v>30</v>
      </c>
      <c r="P1197" s="334">
        <v>9.9051746932340561E-5</v>
      </c>
      <c r="Q1197" s="334" t="s">
        <v>30</v>
      </c>
      <c r="R1197" s="334" t="s">
        <v>30</v>
      </c>
      <c r="S1197" s="595">
        <f t="shared" si="230"/>
        <v>58.804233943267207</v>
      </c>
      <c r="T1197" s="334">
        <v>-1.3380000000000001</v>
      </c>
      <c r="U1197">
        <f t="shared" si="228"/>
        <v>124</v>
      </c>
      <c r="V1197" t="str">
        <f t="shared" si="229"/>
        <v>Av7</v>
      </c>
      <c r="Y1197" s="334">
        <v>0.84634381003405479</v>
      </c>
      <c r="Z1197" s="334">
        <v>1.220045677973761E-2</v>
      </c>
    </row>
    <row r="1198" spans="1:26" outlineLevel="2">
      <c r="A1198">
        <v>261</v>
      </c>
      <c r="B1198" t="s">
        <v>2558</v>
      </c>
      <c r="C1198" s="334">
        <v>3.700877469138518</v>
      </c>
      <c r="D1198" s="334">
        <v>0.73603716441327505</v>
      </c>
      <c r="E1198" s="334">
        <v>18.652501443882539</v>
      </c>
      <c r="F1198" s="334">
        <v>1.0785858869097911</v>
      </c>
      <c r="G1198" s="334">
        <v>37.042931153425741</v>
      </c>
      <c r="H1198" s="334">
        <v>53067936.420783557</v>
      </c>
      <c r="I1198" s="334">
        <v>3.1695273385118661</v>
      </c>
      <c r="J1198" s="334">
        <v>5.7806043610793552</v>
      </c>
      <c r="K1198" s="334">
        <v>1.648937067305527</v>
      </c>
      <c r="L1198" s="334">
        <v>60.803125286285898</v>
      </c>
      <c r="M1198" s="334" t="s">
        <v>30</v>
      </c>
      <c r="N1198" s="334" t="s">
        <v>30</v>
      </c>
      <c r="O1198" s="334" t="s">
        <v>30</v>
      </c>
      <c r="P1198" s="334">
        <v>1.027709415095969E-4</v>
      </c>
      <c r="Q1198" s="334" t="s">
        <v>30</v>
      </c>
      <c r="R1198" s="334" t="s">
        <v>30</v>
      </c>
      <c r="S1198" s="595">
        <f t="shared" si="230"/>
        <v>60.803125286285898</v>
      </c>
      <c r="T1198" s="334">
        <v>-0.18</v>
      </c>
      <c r="U1198">
        <f t="shared" si="228"/>
        <v>125</v>
      </c>
      <c r="V1198" t="str">
        <f t="shared" si="229"/>
        <v>Cl5</v>
      </c>
      <c r="Y1198" s="334">
        <v>1.520516115561392</v>
      </c>
      <c r="Z1198" s="334">
        <v>1.06940901899033E-2</v>
      </c>
    </row>
    <row r="1199" spans="1:26" outlineLevel="2">
      <c r="A1199">
        <v>262</v>
      </c>
      <c r="B1199" t="s">
        <v>2559</v>
      </c>
      <c r="C1199" s="334">
        <v>3.6955641738461842</v>
      </c>
      <c r="D1199" s="334">
        <v>0.7460503986651088</v>
      </c>
      <c r="E1199" s="334">
        <v>18.022137623081051</v>
      </c>
      <c r="F1199" s="334">
        <v>1.0597433881507909</v>
      </c>
      <c r="G1199" s="334">
        <v>48.612866804812484</v>
      </c>
      <c r="H1199" s="334">
        <v>63438851.793639377</v>
      </c>
      <c r="I1199" s="334">
        <v>1.7138921693965239</v>
      </c>
      <c r="J1199" s="334">
        <v>5.3461095183735257</v>
      </c>
      <c r="K1199" s="334">
        <v>1.819019916208116</v>
      </c>
      <c r="L1199" s="334">
        <v>58.251200592916582</v>
      </c>
      <c r="M1199" s="334" t="s">
        <v>30</v>
      </c>
      <c r="N1199" s="334" t="s">
        <v>30</v>
      </c>
      <c r="O1199" s="334" t="s">
        <v>30</v>
      </c>
      <c r="P1199" s="334">
        <v>9.1464387325170449E-5</v>
      </c>
      <c r="Q1199" s="334" t="s">
        <v>30</v>
      </c>
      <c r="R1199" s="334" t="s">
        <v>30</v>
      </c>
      <c r="S1199" s="595">
        <f t="shared" si="230"/>
        <v>58.251200592916582</v>
      </c>
      <c r="T1199" s="334">
        <v>1.389</v>
      </c>
      <c r="U1199">
        <f t="shared" si="228"/>
        <v>126</v>
      </c>
      <c r="V1199" t="str">
        <f t="shared" si="229"/>
        <v>Ka2</v>
      </c>
      <c r="Y1199" s="334">
        <v>0.71298768751350727</v>
      </c>
      <c r="Z1199" s="334">
        <v>1.1719142976761221E-2</v>
      </c>
    </row>
    <row r="1200" spans="1:26" outlineLevel="2">
      <c r="A1200">
        <v>263</v>
      </c>
      <c r="B1200" t="s">
        <v>2560</v>
      </c>
      <c r="C1200" s="334">
        <v>3.8294650266239159</v>
      </c>
      <c r="D1200" s="334">
        <v>0.70882389541329216</v>
      </c>
      <c r="E1200" s="334">
        <v>18.461439386534551</v>
      </c>
      <c r="F1200" s="334">
        <v>1.0065440926561171</v>
      </c>
      <c r="G1200" s="334">
        <v>39.240414751615916</v>
      </c>
      <c r="H1200" s="334">
        <v>65167165.994204573</v>
      </c>
      <c r="I1200" s="334">
        <v>1.6563492810239451</v>
      </c>
      <c r="J1200" s="334">
        <v>4.8932134321080198</v>
      </c>
      <c r="K1200" s="334">
        <v>1.729349383070854</v>
      </c>
      <c r="L1200" s="334">
        <v>59.223753195889458</v>
      </c>
      <c r="M1200" s="334" t="s">
        <v>30</v>
      </c>
      <c r="N1200" s="334" t="s">
        <v>30</v>
      </c>
      <c r="O1200" s="334" t="s">
        <v>30</v>
      </c>
      <c r="P1200" s="334">
        <v>7.7341145957247336E-5</v>
      </c>
      <c r="Q1200" s="334" t="s">
        <v>30</v>
      </c>
      <c r="R1200" s="334" t="s">
        <v>30</v>
      </c>
      <c r="S1200" s="595">
        <f t="shared" si="230"/>
        <v>59.223753195889458</v>
      </c>
      <c r="T1200" s="334">
        <v>-1.131</v>
      </c>
      <c r="U1200">
        <f t="shared" si="228"/>
        <v>127</v>
      </c>
      <c r="V1200" t="str">
        <f t="shared" si="229"/>
        <v>Al0</v>
      </c>
      <c r="Y1200" s="334">
        <v>1.379737290071412</v>
      </c>
      <c r="Z1200" s="334">
        <v>1.151537541268562E-2</v>
      </c>
    </row>
    <row r="1201" spans="1:26" outlineLevel="2">
      <c r="A1201">
        <v>264</v>
      </c>
      <c r="B1201" t="s">
        <v>2561</v>
      </c>
      <c r="C1201" s="334">
        <v>3.8700389852698041</v>
      </c>
      <c r="D1201" s="334">
        <v>0.67189895080170037</v>
      </c>
      <c r="E1201" s="334">
        <v>18.676314792801389</v>
      </c>
      <c r="F1201" s="334">
        <v>1.0099456532574309</v>
      </c>
      <c r="G1201" s="334">
        <v>42.948491855185473</v>
      </c>
      <c r="H1201" s="334">
        <v>65556013.644738868</v>
      </c>
      <c r="I1201" s="334">
        <v>1.5891883983499471</v>
      </c>
      <c r="J1201" s="334">
        <v>5.3239650874296807</v>
      </c>
      <c r="K1201" s="334">
        <v>1.842869298257481</v>
      </c>
      <c r="L1201" s="334">
        <v>58.924733019383538</v>
      </c>
      <c r="M1201" s="334" t="s">
        <v>30</v>
      </c>
      <c r="N1201" s="334" t="s">
        <v>30</v>
      </c>
      <c r="O1201" s="334" t="s">
        <v>30</v>
      </c>
      <c r="P1201" s="334">
        <v>8.9055965771483558E-5</v>
      </c>
      <c r="Q1201" s="334" t="s">
        <v>30</v>
      </c>
      <c r="R1201" s="334" t="s">
        <v>30</v>
      </c>
      <c r="S1201" s="595">
        <f t="shared" si="230"/>
        <v>58.924733019383538</v>
      </c>
      <c r="T1201" s="334">
        <v>-1.248</v>
      </c>
      <c r="U1201">
        <f t="shared" si="228"/>
        <v>128</v>
      </c>
      <c r="V1201" t="str">
        <f t="shared" si="229"/>
        <v>Ei)</v>
      </c>
      <c r="Y1201" s="334">
        <v>0.96710500142933209</v>
      </c>
      <c r="Z1201" s="334">
        <v>1.1765352196154049E-2</v>
      </c>
    </row>
    <row r="1202" spans="1:26" outlineLevel="2">
      <c r="A1202">
        <v>265</v>
      </c>
      <c r="B1202" t="s">
        <v>2562</v>
      </c>
      <c r="C1202" s="334">
        <v>3.850814834352478</v>
      </c>
      <c r="D1202" s="334">
        <v>0.7274000819696339</v>
      </c>
      <c r="E1202" s="334">
        <v>17.870275567893081</v>
      </c>
      <c r="F1202" s="334">
        <v>1.16949237571363</v>
      </c>
      <c r="G1202" s="334">
        <v>40.323614143488697</v>
      </c>
      <c r="H1202" s="334">
        <v>68061075.125512734</v>
      </c>
      <c r="I1202" s="334">
        <v>1.729945756598126</v>
      </c>
      <c r="J1202" s="334">
        <v>5.1722348348351872</v>
      </c>
      <c r="K1202" s="334">
        <v>1.828515239398296</v>
      </c>
      <c r="L1202" s="334">
        <v>57.29560378228993</v>
      </c>
      <c r="M1202" s="334" t="s">
        <v>30</v>
      </c>
      <c r="N1202" s="334" t="s">
        <v>30</v>
      </c>
      <c r="O1202" s="334" t="s">
        <v>30</v>
      </c>
      <c r="P1202" s="334">
        <v>9.0806532132371991E-5</v>
      </c>
      <c r="Q1202" s="334" t="s">
        <v>30</v>
      </c>
      <c r="R1202" s="334" t="s">
        <v>30</v>
      </c>
      <c r="S1202" s="595">
        <f t="shared" si="230"/>
        <v>57.29560378228993</v>
      </c>
      <c r="T1202" s="334">
        <v>-0.81299999999999994</v>
      </c>
      <c r="U1202">
        <f t="shared" ref="U1202:U1207" si="231">U1201+1</f>
        <v>129</v>
      </c>
      <c r="V1202" t="str">
        <f t="shared" ref="V1202:V1207" si="232">LEFT($B1202&amp;"  ",2)&amp;RIGHT(" "&amp;$B1202,1)</f>
        <v>Ya0</v>
      </c>
      <c r="Y1202" s="334">
        <v>0.74125235187806859</v>
      </c>
      <c r="Z1202" s="334">
        <v>1.205211692692325E-2</v>
      </c>
    </row>
    <row r="1203" spans="1:26" outlineLevel="2">
      <c r="A1203">
        <v>266</v>
      </c>
      <c r="B1203" t="s">
        <v>2563</v>
      </c>
      <c r="C1203" s="334">
        <v>3.644858343868445</v>
      </c>
      <c r="D1203" s="334">
        <v>0.69942707316910446</v>
      </c>
      <c r="E1203" s="334">
        <v>18.5849571070172</v>
      </c>
      <c r="F1203" s="334">
        <v>1.1089977769305679</v>
      </c>
      <c r="G1203" s="334">
        <v>40.270752987695815</v>
      </c>
      <c r="H1203" s="334">
        <v>60954688.140380338</v>
      </c>
      <c r="I1203" s="334">
        <v>1.777795024698807</v>
      </c>
      <c r="J1203" s="334">
        <v>5.1958050249700491</v>
      </c>
      <c r="K1203" s="334">
        <v>1.7509286408816389</v>
      </c>
      <c r="L1203" s="334">
        <v>57.422023064929917</v>
      </c>
      <c r="M1203" s="334" t="s">
        <v>30</v>
      </c>
      <c r="N1203" s="334" t="s">
        <v>30</v>
      </c>
      <c r="O1203" s="334" t="s">
        <v>30</v>
      </c>
      <c r="P1203" s="334">
        <v>9.1088137151060439E-5</v>
      </c>
      <c r="Q1203" s="334" t="s">
        <v>30</v>
      </c>
      <c r="R1203" s="334" t="s">
        <v>30</v>
      </c>
      <c r="S1203" s="595">
        <f t="shared" si="230"/>
        <v>57.422023064929917</v>
      </c>
      <c r="T1203" s="334">
        <v>1.593</v>
      </c>
      <c r="U1203">
        <f t="shared" si="231"/>
        <v>130</v>
      </c>
      <c r="V1203" t="str">
        <f t="shared" si="232"/>
        <v>Pe9</v>
      </c>
      <c r="Y1203" s="334">
        <v>0.69152611274121789</v>
      </c>
      <c r="Z1203" s="334">
        <v>1.16885368009452E-2</v>
      </c>
    </row>
    <row r="1204" spans="1:26" outlineLevel="2">
      <c r="A1204">
        <v>267</v>
      </c>
      <c r="B1204" t="s">
        <v>2564</v>
      </c>
      <c r="C1204" s="334">
        <v>3.28782686676879</v>
      </c>
      <c r="D1204" s="334">
        <v>0.6840805366535907</v>
      </c>
      <c r="E1204" s="334">
        <v>17.59566157540959</v>
      </c>
      <c r="F1204" s="334">
        <v>0.92427198247807507</v>
      </c>
      <c r="G1204" s="334">
        <v>45.866033967995357</v>
      </c>
      <c r="H1204" s="334">
        <v>69961594.617402703</v>
      </c>
      <c r="I1204" s="334">
        <v>1.6922827387670809</v>
      </c>
      <c r="J1204" s="334">
        <v>5.3799924757726547</v>
      </c>
      <c r="K1204" s="334">
        <v>2.0140758085402002</v>
      </c>
      <c r="L1204" s="334">
        <v>54.856869484073229</v>
      </c>
      <c r="M1204" s="334" t="s">
        <v>30</v>
      </c>
      <c r="N1204" s="334" t="s">
        <v>30</v>
      </c>
      <c r="O1204" s="334" t="s">
        <v>30</v>
      </c>
      <c r="P1204" s="334">
        <v>9.9155509696830066E-5</v>
      </c>
      <c r="Q1204" s="334" t="s">
        <v>30</v>
      </c>
      <c r="R1204" s="334" t="s">
        <v>30</v>
      </c>
      <c r="S1204" s="595">
        <f t="shared" si="230"/>
        <v>54.856869484073229</v>
      </c>
      <c r="T1204" s="334">
        <v>2.7869999999999999</v>
      </c>
      <c r="U1204">
        <f t="shared" si="231"/>
        <v>131</v>
      </c>
      <c r="V1204" t="str">
        <f t="shared" si="232"/>
        <v>Eu1</v>
      </c>
      <c r="Y1204" s="334">
        <v>0.67786265593490791</v>
      </c>
      <c r="Z1204" s="334">
        <v>1.194869391923039E-2</v>
      </c>
    </row>
    <row r="1205" spans="1:26" outlineLevel="2">
      <c r="A1205">
        <v>268</v>
      </c>
      <c r="B1205" t="s">
        <v>2565</v>
      </c>
      <c r="C1205" s="334">
        <v>3.93008028781587</v>
      </c>
      <c r="D1205" s="334">
        <v>0.73413742778527213</v>
      </c>
      <c r="E1205" s="334">
        <v>18.856951416906039</v>
      </c>
      <c r="F1205" s="334">
        <v>1.053412529981028</v>
      </c>
      <c r="G1205" s="334">
        <v>42.075633708758296</v>
      </c>
      <c r="H1205" s="334">
        <v>59242219.758751638</v>
      </c>
      <c r="I1205" s="334">
        <v>1.6859837836391121</v>
      </c>
      <c r="J1205" s="334">
        <v>5.5153608930760676</v>
      </c>
      <c r="K1205" s="334">
        <v>1.8463585542798291</v>
      </c>
      <c r="L1205" s="334">
        <v>58.111766719652501</v>
      </c>
      <c r="M1205" s="334" t="s">
        <v>30</v>
      </c>
      <c r="N1205" s="334" t="s">
        <v>30</v>
      </c>
      <c r="O1205" s="334" t="s">
        <v>30</v>
      </c>
      <c r="P1205" s="334">
        <v>9.5812941185780784E-5</v>
      </c>
      <c r="Q1205" s="334" t="s">
        <v>30</v>
      </c>
      <c r="R1205" s="334" t="s">
        <v>30</v>
      </c>
      <c r="S1205" s="595">
        <f t="shared" si="230"/>
        <v>58.111766719652501</v>
      </c>
      <c r="T1205" s="334">
        <v>4.9740000000000002</v>
      </c>
      <c r="U1205">
        <f t="shared" si="231"/>
        <v>132</v>
      </c>
      <c r="V1205" t="str">
        <f t="shared" si="232"/>
        <v>Bu0</v>
      </c>
      <c r="Y1205" s="334">
        <v>0.75249809440770499</v>
      </c>
      <c r="Z1205" s="334">
        <v>1.281707093953743E-2</v>
      </c>
    </row>
    <row r="1206" spans="1:26" outlineLevel="2">
      <c r="A1206">
        <v>269</v>
      </c>
      <c r="B1206" t="s">
        <v>2566</v>
      </c>
      <c r="C1206" s="334">
        <v>3.6911776494192159</v>
      </c>
      <c r="D1206" s="334">
        <v>0.74146013193993499</v>
      </c>
      <c r="E1206" s="334">
        <v>18.539937607059169</v>
      </c>
      <c r="F1206" s="334">
        <v>1.16826935819874</v>
      </c>
      <c r="G1206" s="334">
        <v>42.378216916163638</v>
      </c>
      <c r="H1206" s="334">
        <v>59447699.164000459</v>
      </c>
      <c r="I1206" s="334">
        <v>2.0675993660507812</v>
      </c>
      <c r="J1206" s="334">
        <v>5.2765465561707163</v>
      </c>
      <c r="K1206" s="334">
        <v>1.7146393224491701</v>
      </c>
      <c r="L1206" s="334">
        <v>59.163866031860373</v>
      </c>
      <c r="M1206" s="334" t="s">
        <v>30</v>
      </c>
      <c r="N1206" s="334" t="s">
        <v>30</v>
      </c>
      <c r="O1206" s="334" t="s">
        <v>30</v>
      </c>
      <c r="P1206" s="334">
        <v>8.9683998129747489E-5</v>
      </c>
      <c r="Q1206" s="334" t="s">
        <v>30</v>
      </c>
      <c r="R1206" s="334" t="s">
        <v>30</v>
      </c>
      <c r="S1206" s="595">
        <f t="shared" si="230"/>
        <v>59.163866031860373</v>
      </c>
      <c r="T1206" s="334">
        <v>-0.36</v>
      </c>
      <c r="U1206">
        <f t="shared" si="231"/>
        <v>133</v>
      </c>
      <c r="V1206" t="str">
        <f t="shared" si="232"/>
        <v>Hi6</v>
      </c>
      <c r="Y1206" s="334">
        <v>0.65958490068042908</v>
      </c>
      <c r="Z1206" s="334">
        <v>1.418720235383563E-2</v>
      </c>
    </row>
    <row r="1207" spans="1:26" outlineLevel="2">
      <c r="A1207" s="578">
        <v>270</v>
      </c>
      <c r="B1207" s="578" t="s">
        <v>2567</v>
      </c>
      <c r="C1207" s="579">
        <v>3.5103189648043251</v>
      </c>
      <c r="D1207" s="579">
        <v>0.64812131149443664</v>
      </c>
      <c r="E1207" s="579">
        <v>18.01697500889037</v>
      </c>
      <c r="F1207" s="579">
        <v>1.0906183159057701</v>
      </c>
      <c r="G1207" s="334">
        <v>41.396980945739344</v>
      </c>
      <c r="H1207" s="579">
        <v>70023987.972968429</v>
      </c>
      <c r="I1207" s="579">
        <v>1.6639349545386579</v>
      </c>
      <c r="J1207" s="579">
        <v>5.4959379792536884</v>
      </c>
      <c r="K1207" s="579">
        <v>1.9387390944524789</v>
      </c>
      <c r="L1207" s="579">
        <v>55.372121675004053</v>
      </c>
      <c r="M1207" s="334" t="s">
        <v>30</v>
      </c>
      <c r="N1207" s="334" t="s">
        <v>30</v>
      </c>
      <c r="O1207" s="334" t="s">
        <v>30</v>
      </c>
      <c r="P1207" s="579">
        <v>1.0178724200502789E-4</v>
      </c>
      <c r="Q1207" s="334" t="s">
        <v>30</v>
      </c>
      <c r="R1207" s="334" t="s">
        <v>30</v>
      </c>
      <c r="S1207" s="595">
        <f t="shared" si="230"/>
        <v>55.372121675004053</v>
      </c>
      <c r="T1207" s="579">
        <v>0.48</v>
      </c>
      <c r="U1207">
        <f t="shared" si="231"/>
        <v>134</v>
      </c>
      <c r="V1207" t="str">
        <f t="shared" si="232"/>
        <v>Hi3</v>
      </c>
      <c r="Y1207" s="579">
        <v>1.0922342296211851</v>
      </c>
      <c r="Z1207" s="579">
        <v>1.002140950591077E-2</v>
      </c>
    </row>
    <row r="1208" spans="1:26" outlineLevel="1">
      <c r="A1208" s="580" t="s">
        <v>2393</v>
      </c>
      <c r="B1208" s="580" t="s">
        <v>359</v>
      </c>
      <c r="C1208" s="334">
        <v>3.74640485680882</v>
      </c>
      <c r="D1208" s="334">
        <v>0.71275413872968363</v>
      </c>
      <c r="E1208" s="334">
        <v>18.641796469359701</v>
      </c>
      <c r="F1208" s="334">
        <v>1.0956200336672199</v>
      </c>
      <c r="G1208" s="334">
        <v>41.866791338354922</v>
      </c>
      <c r="H1208" s="334">
        <v>60434911.513552502</v>
      </c>
      <c r="I1208" s="334">
        <v>1.9345540150143321</v>
      </c>
      <c r="J1208" s="334">
        <v>5.3791737503525399</v>
      </c>
      <c r="K1208" s="334">
        <v>1.7748010312675531</v>
      </c>
      <c r="L1208" s="334">
        <v>58.651126254129998</v>
      </c>
      <c r="M1208" s="334" t="s">
        <v>30</v>
      </c>
      <c r="N1208" s="334" t="s">
        <v>30</v>
      </c>
      <c r="O1208" s="334" t="s">
        <v>30</v>
      </c>
      <c r="P1208" s="334">
        <v>9.3040787735840604E-5</v>
      </c>
      <c r="Q1208" s="334" t="s">
        <v>30</v>
      </c>
      <c r="R1208" s="334" t="s">
        <v>30</v>
      </c>
      <c r="S1208" s="595">
        <f t="shared" si="230"/>
        <v>58.651126254129998</v>
      </c>
      <c r="T1208" s="615">
        <f>AVERAGE(T1209:T1342)</f>
        <v>3.781343283582092E-2</v>
      </c>
      <c r="U1208">
        <v>0</v>
      </c>
      <c r="V1208" s="594" t="s">
        <v>2407</v>
      </c>
    </row>
    <row r="1209" spans="1:26" outlineLevel="2">
      <c r="A1209">
        <v>272</v>
      </c>
      <c r="B1209" t="s">
        <v>2434</v>
      </c>
      <c r="C1209" s="334">
        <v>3.9028825738380899</v>
      </c>
      <c r="D1209" s="334">
        <v>0.71829559975251178</v>
      </c>
      <c r="E1209" s="334">
        <v>18.9712403382687</v>
      </c>
      <c r="F1209" s="334">
        <v>1.078686009426536</v>
      </c>
      <c r="G1209" s="334">
        <v>43.134996917237068</v>
      </c>
      <c r="H1209" s="334">
        <v>61607647.225205317</v>
      </c>
      <c r="I1209" s="334">
        <v>1.6650013264042161</v>
      </c>
      <c r="J1209" s="334">
        <v>5.1823902626247991</v>
      </c>
      <c r="K1209" s="334">
        <v>2.038858781166843</v>
      </c>
      <c r="L1209" s="334">
        <v>56.840454215347393</v>
      </c>
      <c r="M1209" s="334" t="s">
        <v>30</v>
      </c>
      <c r="N1209" s="334" t="s">
        <v>30</v>
      </c>
      <c r="O1209" s="334" t="s">
        <v>30</v>
      </c>
      <c r="P1209" s="334">
        <v>9.0905658595480219E-5</v>
      </c>
      <c r="Q1209" s="334" t="s">
        <v>30</v>
      </c>
      <c r="R1209" s="334" t="s">
        <v>30</v>
      </c>
      <c r="S1209" s="595">
        <f t="shared" si="230"/>
        <v>56.840454215347393</v>
      </c>
      <c r="T1209" s="334">
        <v>-0.215999999999999</v>
      </c>
      <c r="U1209">
        <f t="shared" ref="U1209:U1272" si="233">U1208+1</f>
        <v>1</v>
      </c>
      <c r="V1209" t="str">
        <f t="shared" ref="V1209:V1272" si="234">LEFT($B1209&amp;"  ",2)&amp;RIGHT(" "&amp;$B1209,1)</f>
        <v>Bi7</v>
      </c>
    </row>
    <row r="1210" spans="1:26" outlineLevel="2">
      <c r="A1210">
        <v>273</v>
      </c>
      <c r="B1210" t="s">
        <v>2435</v>
      </c>
      <c r="C1210" s="334">
        <v>3.5808081344229379</v>
      </c>
      <c r="D1210" s="334">
        <v>0.72162546027608543</v>
      </c>
      <c r="E1210" s="334">
        <v>18.339410641668461</v>
      </c>
      <c r="F1210" s="334">
        <v>1.045492129401874</v>
      </c>
      <c r="G1210" s="334">
        <v>37.93604172768228</v>
      </c>
      <c r="H1210" s="334">
        <v>58151795.659530163</v>
      </c>
      <c r="I1210" s="334">
        <v>1.942486785943488</v>
      </c>
      <c r="J1210" s="334">
        <v>5.8566801052433517</v>
      </c>
      <c r="K1210" s="334">
        <v>1.770546155558715</v>
      </c>
      <c r="L1210" s="334">
        <v>59.028258797013692</v>
      </c>
      <c r="M1210" s="334" t="s">
        <v>30</v>
      </c>
      <c r="N1210" s="334" t="s">
        <v>30</v>
      </c>
      <c r="O1210" s="334" t="s">
        <v>30</v>
      </c>
      <c r="P1210" s="334">
        <v>1.015068802549901E-4</v>
      </c>
      <c r="Q1210" s="334" t="s">
        <v>30</v>
      </c>
      <c r="R1210" s="334" t="s">
        <v>30</v>
      </c>
      <c r="S1210" s="595">
        <f t="shared" si="230"/>
        <v>59.028258797013692</v>
      </c>
      <c r="T1210" s="334">
        <v>1.911</v>
      </c>
      <c r="U1210">
        <f t="shared" si="233"/>
        <v>2</v>
      </c>
      <c r="V1210" t="str">
        <f t="shared" si="234"/>
        <v>Le3</v>
      </c>
    </row>
    <row r="1211" spans="1:26" outlineLevel="2">
      <c r="A1211">
        <v>274</v>
      </c>
      <c r="B1211" t="s">
        <v>2436</v>
      </c>
      <c r="C1211" s="334">
        <v>3.5681752820945758</v>
      </c>
      <c r="D1211" s="334">
        <v>0.73997256221815233</v>
      </c>
      <c r="E1211" s="334">
        <v>18.58992622008201</v>
      </c>
      <c r="F1211" s="334">
        <v>1.178916974700668</v>
      </c>
      <c r="G1211" s="334">
        <v>40.602845889467019</v>
      </c>
      <c r="H1211" s="334">
        <v>56331760.329502627</v>
      </c>
      <c r="I1211" s="334">
        <v>1.672459779389873</v>
      </c>
      <c r="J1211" s="334">
        <v>5.6586458139070572</v>
      </c>
      <c r="K1211" s="334">
        <v>1.9880721949662861</v>
      </c>
      <c r="L1211" s="334">
        <v>58.048805996601828</v>
      </c>
      <c r="M1211" s="334" t="s">
        <v>30</v>
      </c>
      <c r="N1211" s="334" t="s">
        <v>30</v>
      </c>
      <c r="O1211" s="334" t="s">
        <v>30</v>
      </c>
      <c r="P1211" s="334">
        <v>1.03609181338969E-4</v>
      </c>
      <c r="Q1211" s="334" t="s">
        <v>30</v>
      </c>
      <c r="R1211" s="334" t="s">
        <v>30</v>
      </c>
      <c r="S1211" s="595">
        <f t="shared" si="230"/>
        <v>58.048805996601828</v>
      </c>
      <c r="T1211" s="334">
        <v>0.246</v>
      </c>
      <c r="U1211">
        <f t="shared" si="233"/>
        <v>3</v>
      </c>
      <c r="V1211" t="str">
        <f t="shared" si="234"/>
        <v>Le8</v>
      </c>
    </row>
    <row r="1212" spans="1:26" outlineLevel="2">
      <c r="A1212">
        <v>275</v>
      </c>
      <c r="B1212" t="s">
        <v>2437</v>
      </c>
      <c r="C1212" s="334">
        <v>3.8640159773897431</v>
      </c>
      <c r="D1212" s="334">
        <v>0.72644830479997102</v>
      </c>
      <c r="E1212" s="334">
        <v>18.20008806101907</v>
      </c>
      <c r="F1212" s="334">
        <v>1.0790018002023529</v>
      </c>
      <c r="G1212" s="334">
        <v>39.529147235097611</v>
      </c>
      <c r="H1212" s="334">
        <v>68103543.602745637</v>
      </c>
      <c r="I1212" s="334">
        <v>1.841891711755431</v>
      </c>
      <c r="J1212" s="334">
        <v>5.1808613327222872</v>
      </c>
      <c r="K1212" s="334">
        <v>2.05568483370301</v>
      </c>
      <c r="L1212" s="334">
        <v>56.332354263185081</v>
      </c>
      <c r="M1212" s="334" t="s">
        <v>30</v>
      </c>
      <c r="N1212" s="334" t="s">
        <v>30</v>
      </c>
      <c r="O1212" s="334" t="s">
        <v>30</v>
      </c>
      <c r="P1212" s="334">
        <v>9.2787183277489476E-5</v>
      </c>
      <c r="Q1212" s="334" t="s">
        <v>30</v>
      </c>
      <c r="R1212" s="334" t="s">
        <v>30</v>
      </c>
      <c r="S1212" s="595">
        <f t="shared" si="230"/>
        <v>56.332354263185081</v>
      </c>
      <c r="T1212" s="334">
        <v>-0.14099999999999999</v>
      </c>
      <c r="U1212">
        <f t="shared" si="233"/>
        <v>4</v>
      </c>
      <c r="V1212" t="str">
        <f t="shared" si="234"/>
        <v xml:space="preserve">Gr </v>
      </c>
    </row>
    <row r="1213" spans="1:26" outlineLevel="2">
      <c r="A1213">
        <v>276</v>
      </c>
      <c r="B1213" t="s">
        <v>2438</v>
      </c>
      <c r="C1213" s="334">
        <v>3.65733517126997</v>
      </c>
      <c r="D1213" s="334">
        <v>0.71878747603806648</v>
      </c>
      <c r="E1213" s="334">
        <v>18.776979896182091</v>
      </c>
      <c r="F1213" s="334">
        <v>1.0579230353240749</v>
      </c>
      <c r="G1213" s="334">
        <v>42.820987333342892</v>
      </c>
      <c r="H1213" s="334">
        <v>57470454.42562709</v>
      </c>
      <c r="I1213" s="334">
        <v>1.6934989994968921</v>
      </c>
      <c r="J1213" s="334">
        <v>5.4618650318730948</v>
      </c>
      <c r="K1213" s="334">
        <v>1.5119157642699079</v>
      </c>
      <c r="L1213" s="334">
        <v>59.485422755693001</v>
      </c>
      <c r="M1213" s="334" t="s">
        <v>30</v>
      </c>
      <c r="N1213" s="334" t="s">
        <v>30</v>
      </c>
      <c r="O1213" s="334" t="s">
        <v>30</v>
      </c>
      <c r="P1213" s="334">
        <v>9.1421663876393696E-5</v>
      </c>
      <c r="Q1213" s="334" t="s">
        <v>30</v>
      </c>
      <c r="R1213" s="334" t="s">
        <v>30</v>
      </c>
      <c r="S1213" s="595">
        <f t="shared" si="230"/>
        <v>59.485422755693001</v>
      </c>
      <c r="T1213" s="334">
        <v>-0.16500000000000001</v>
      </c>
      <c r="U1213">
        <f t="shared" si="233"/>
        <v>5</v>
      </c>
      <c r="V1213" t="str">
        <f t="shared" si="234"/>
        <v>Ro9</v>
      </c>
    </row>
    <row r="1214" spans="1:26" outlineLevel="2">
      <c r="A1214">
        <v>277</v>
      </c>
      <c r="B1214" t="s">
        <v>2439</v>
      </c>
      <c r="C1214" s="334">
        <v>3.5984164000924519</v>
      </c>
      <c r="D1214" s="334">
        <v>0.72744278352665714</v>
      </c>
      <c r="E1214" s="334">
        <v>17.269348605650379</v>
      </c>
      <c r="F1214" s="334">
        <v>1.0476167627403861</v>
      </c>
      <c r="G1214" s="334">
        <v>41.53312595199894</v>
      </c>
      <c r="H1214" s="334">
        <v>71514261.566238105</v>
      </c>
      <c r="I1214" s="334">
        <v>1.977804296485542</v>
      </c>
      <c r="J1214" s="334">
        <v>5.3101984570687017</v>
      </c>
      <c r="K1214" s="334">
        <v>1.9541781231250339</v>
      </c>
      <c r="L1214" s="334">
        <v>55.964007682241963</v>
      </c>
      <c r="M1214" s="334" t="s">
        <v>30</v>
      </c>
      <c r="N1214" s="334" t="s">
        <v>30</v>
      </c>
      <c r="O1214" s="334" t="s">
        <v>30</v>
      </c>
      <c r="P1214" s="334">
        <v>9.6418671702302609E-5</v>
      </c>
      <c r="Q1214" s="334" t="s">
        <v>30</v>
      </c>
      <c r="R1214" s="334" t="s">
        <v>30</v>
      </c>
      <c r="S1214" s="595">
        <f t="shared" si="230"/>
        <v>55.964007682241963</v>
      </c>
      <c r="T1214" s="334">
        <v>0.89700000000000002</v>
      </c>
      <c r="U1214">
        <f t="shared" si="233"/>
        <v>6</v>
      </c>
      <c r="V1214" t="str">
        <f t="shared" si="234"/>
        <v>Ya3</v>
      </c>
    </row>
    <row r="1215" spans="1:26" outlineLevel="2">
      <c r="A1215">
        <v>278</v>
      </c>
      <c r="B1215" t="s">
        <v>2440</v>
      </c>
      <c r="C1215" s="334">
        <v>3.9260745747432662</v>
      </c>
      <c r="D1215" s="334">
        <v>0.6688296389124595</v>
      </c>
      <c r="E1215" s="334">
        <v>18.11663048172711</v>
      </c>
      <c r="F1215" s="334">
        <v>1.040820582974445</v>
      </c>
      <c r="G1215" s="334">
        <v>38.21536611593163</v>
      </c>
      <c r="H1215" s="334">
        <v>71962020.953069061</v>
      </c>
      <c r="I1215" s="334">
        <v>1.815511948604686</v>
      </c>
      <c r="J1215" s="334">
        <v>5.3875954999369773</v>
      </c>
      <c r="K1215" s="334">
        <v>1.811566511168577</v>
      </c>
      <c r="L1215" s="334">
        <v>58.092925683520413</v>
      </c>
      <c r="M1215" s="334" t="s">
        <v>30</v>
      </c>
      <c r="N1215" s="334" t="s">
        <v>30</v>
      </c>
      <c r="O1215" s="334" t="s">
        <v>30</v>
      </c>
      <c r="P1215" s="334">
        <v>9.6592508521631216E-5</v>
      </c>
      <c r="Q1215" s="334" t="s">
        <v>30</v>
      </c>
      <c r="R1215" s="334" t="s">
        <v>30</v>
      </c>
      <c r="S1215" s="595">
        <f t="shared" si="230"/>
        <v>58.092925683520413</v>
      </c>
      <c r="T1215" s="334">
        <v>-1.3260000000000001</v>
      </c>
      <c r="U1215">
        <f t="shared" si="233"/>
        <v>7</v>
      </c>
      <c r="V1215" t="str">
        <f t="shared" si="234"/>
        <v>On6</v>
      </c>
    </row>
    <row r="1216" spans="1:26" outlineLevel="2">
      <c r="A1216">
        <v>279</v>
      </c>
      <c r="B1216" t="s">
        <v>2441</v>
      </c>
      <c r="C1216" s="334">
        <v>3.6340399921964792</v>
      </c>
      <c r="D1216" s="334">
        <v>0.72135972510920843</v>
      </c>
      <c r="E1216" s="334">
        <v>17.88533269333475</v>
      </c>
      <c r="F1216" s="334">
        <v>1.161538538341101</v>
      </c>
      <c r="G1216" s="334">
        <v>40.316211124842113</v>
      </c>
      <c r="H1216" s="334">
        <v>64760300.815975308</v>
      </c>
      <c r="I1216" s="334">
        <v>1.6785643741384</v>
      </c>
      <c r="J1216" s="334">
        <v>5.1775706806954709</v>
      </c>
      <c r="K1216" s="334">
        <v>1.8142068886434879</v>
      </c>
      <c r="L1216" s="334">
        <v>56.674697243675674</v>
      </c>
      <c r="M1216" s="334" t="s">
        <v>30</v>
      </c>
      <c r="N1216" s="334" t="s">
        <v>30</v>
      </c>
      <c r="O1216" s="334" t="s">
        <v>30</v>
      </c>
      <c r="P1216" s="334">
        <v>9.2330629847939922E-5</v>
      </c>
      <c r="Q1216" s="334" t="s">
        <v>30</v>
      </c>
      <c r="R1216" s="334" t="s">
        <v>30</v>
      </c>
      <c r="S1216" s="595">
        <f t="shared" si="230"/>
        <v>56.674697243675674</v>
      </c>
      <c r="T1216" s="334">
        <v>0.107999999999999</v>
      </c>
      <c r="U1216">
        <f t="shared" si="233"/>
        <v>8</v>
      </c>
      <c r="V1216" t="str">
        <f t="shared" si="234"/>
        <v>Ce6</v>
      </c>
    </row>
    <row r="1217" spans="1:22" outlineLevel="2">
      <c r="A1217">
        <v>280</v>
      </c>
      <c r="B1217" t="s">
        <v>2442</v>
      </c>
      <c r="C1217" s="334">
        <v>3.513379661894906</v>
      </c>
      <c r="D1217" s="334">
        <v>0.7403550208619305</v>
      </c>
      <c r="E1217" s="334">
        <v>19.082031792070222</v>
      </c>
      <c r="F1217" s="334">
        <v>1.0468192075826701</v>
      </c>
      <c r="G1217" s="334">
        <v>42.029498117680028</v>
      </c>
      <c r="H1217" s="334">
        <v>53932373.583864518</v>
      </c>
      <c r="I1217" s="334">
        <v>1.6284799986737251</v>
      </c>
      <c r="J1217" s="334">
        <v>5.0441719236814739</v>
      </c>
      <c r="K1217" s="334">
        <v>1.688546389440547</v>
      </c>
      <c r="L1217" s="334">
        <v>56.724479460959628</v>
      </c>
      <c r="M1217" s="334" t="s">
        <v>30</v>
      </c>
      <c r="N1217" s="334" t="s">
        <v>30</v>
      </c>
      <c r="O1217" s="334" t="s">
        <v>30</v>
      </c>
      <c r="P1217" s="334">
        <v>8.6710302800192324E-5</v>
      </c>
      <c r="Q1217" s="334" t="s">
        <v>30</v>
      </c>
      <c r="R1217" s="334" t="s">
        <v>30</v>
      </c>
      <c r="S1217" s="595">
        <f t="shared" si="230"/>
        <v>56.724479460959628</v>
      </c>
      <c r="T1217" s="334">
        <v>1.8719999999999899</v>
      </c>
      <c r="U1217">
        <f t="shared" si="233"/>
        <v>9</v>
      </c>
      <c r="V1217" t="str">
        <f t="shared" si="234"/>
        <v>Mu9</v>
      </c>
    </row>
    <row r="1218" spans="1:22" outlineLevel="2">
      <c r="A1218">
        <v>281</v>
      </c>
      <c r="B1218" t="s">
        <v>2443</v>
      </c>
      <c r="C1218" s="334">
        <v>3.6724759060308041</v>
      </c>
      <c r="D1218" s="334">
        <v>0.71657973219548587</v>
      </c>
      <c r="E1218" s="334">
        <v>18.593906085974542</v>
      </c>
      <c r="F1218" s="334">
        <v>1.2113914899855089</v>
      </c>
      <c r="G1218" s="334">
        <v>41.93636962857714</v>
      </c>
      <c r="H1218" s="334">
        <v>64777979.555174917</v>
      </c>
      <c r="I1218" s="334">
        <v>1.6095151279563049</v>
      </c>
      <c r="J1218" s="334">
        <v>5.371927877710279</v>
      </c>
      <c r="K1218" s="334">
        <v>1.9565852489745419</v>
      </c>
      <c r="L1218" s="334">
        <v>54.621403393414688</v>
      </c>
      <c r="M1218" s="334" t="s">
        <v>30</v>
      </c>
      <c r="N1218" s="334" t="s">
        <v>30</v>
      </c>
      <c r="O1218" s="334" t="s">
        <v>30</v>
      </c>
      <c r="P1218" s="334">
        <v>1.000665583995172E-4</v>
      </c>
      <c r="Q1218" s="334" t="s">
        <v>30</v>
      </c>
      <c r="R1218" s="334" t="s">
        <v>30</v>
      </c>
      <c r="S1218" s="595">
        <f t="shared" si="230"/>
        <v>54.621403393414688</v>
      </c>
      <c r="T1218" s="334">
        <v>0.11699999999999899</v>
      </c>
      <c r="U1218">
        <f t="shared" si="233"/>
        <v>10</v>
      </c>
      <c r="V1218" t="str">
        <f t="shared" si="234"/>
        <v>Ku1</v>
      </c>
    </row>
    <row r="1219" spans="1:22" outlineLevel="2">
      <c r="A1219">
        <v>282</v>
      </c>
      <c r="B1219" t="s">
        <v>2444</v>
      </c>
      <c r="C1219" s="334">
        <v>3.880377222459813</v>
      </c>
      <c r="D1219" s="334">
        <v>0.69560849706184869</v>
      </c>
      <c r="E1219" s="334">
        <v>17.98148035897643</v>
      </c>
      <c r="F1219" s="334">
        <v>1.1319078939542351</v>
      </c>
      <c r="G1219" s="334">
        <v>41.696896500981275</v>
      </c>
      <c r="H1219" s="334">
        <v>68475905.108467579</v>
      </c>
      <c r="I1219" s="334">
        <v>2.5074936624724611</v>
      </c>
      <c r="J1219" s="334">
        <v>5.5775677536269699</v>
      </c>
      <c r="K1219" s="334">
        <v>1.615176601838149</v>
      </c>
      <c r="L1219" s="334">
        <v>58.489717489904649</v>
      </c>
      <c r="M1219" s="334" t="s">
        <v>30</v>
      </c>
      <c r="N1219" s="334" t="s">
        <v>30</v>
      </c>
      <c r="O1219" s="334" t="s">
        <v>30</v>
      </c>
      <c r="P1219" s="334">
        <v>1.045444931267354E-4</v>
      </c>
      <c r="Q1219" s="334" t="s">
        <v>30</v>
      </c>
      <c r="R1219" s="334" t="s">
        <v>30</v>
      </c>
      <c r="S1219" s="595">
        <f t="shared" si="230"/>
        <v>58.489717489904649</v>
      </c>
      <c r="T1219" s="334">
        <v>-1.9710000000000001</v>
      </c>
      <c r="U1219">
        <f t="shared" si="233"/>
        <v>11</v>
      </c>
      <c r="V1219" t="str">
        <f t="shared" si="234"/>
        <v>Gl2</v>
      </c>
    </row>
    <row r="1220" spans="1:22" outlineLevel="2">
      <c r="A1220">
        <v>283</v>
      </c>
      <c r="B1220" t="s">
        <v>2445</v>
      </c>
      <c r="C1220" s="334">
        <v>3.7449726776811532</v>
      </c>
      <c r="D1220" s="334">
        <v>0.73363621058043105</v>
      </c>
      <c r="E1220" s="334">
        <v>18.758876394449111</v>
      </c>
      <c r="F1220" s="334">
        <v>1.076265239881474</v>
      </c>
      <c r="G1220" s="334">
        <v>43.201498828986246</v>
      </c>
      <c r="H1220" s="334">
        <v>59091980.755815178</v>
      </c>
      <c r="I1220" s="334">
        <v>2.015371026674317</v>
      </c>
      <c r="J1220" s="334">
        <v>5.0100764656101733</v>
      </c>
      <c r="K1220" s="334">
        <v>1.6406902237714569</v>
      </c>
      <c r="L1220" s="334">
        <v>59.462155277861811</v>
      </c>
      <c r="M1220" s="334" t="s">
        <v>30</v>
      </c>
      <c r="N1220" s="334" t="s">
        <v>30</v>
      </c>
      <c r="O1220" s="334" t="s">
        <v>30</v>
      </c>
      <c r="P1220" s="334">
        <v>8.2793056805862672E-5</v>
      </c>
      <c r="Q1220" s="334" t="s">
        <v>30</v>
      </c>
      <c r="R1220" s="334" t="s">
        <v>30</v>
      </c>
      <c r="S1220" s="595">
        <f t="shared" si="230"/>
        <v>59.462155277861811</v>
      </c>
      <c r="T1220" s="334">
        <v>-1.893</v>
      </c>
      <c r="U1220">
        <f t="shared" si="233"/>
        <v>12</v>
      </c>
      <c r="V1220" t="str">
        <f t="shared" si="234"/>
        <v>Na0</v>
      </c>
    </row>
    <row r="1221" spans="1:22" outlineLevel="2">
      <c r="A1221">
        <v>284</v>
      </c>
      <c r="B1221" t="s">
        <v>2446</v>
      </c>
      <c r="C1221" s="334">
        <v>3.8265057978787689</v>
      </c>
      <c r="D1221" s="334">
        <v>0.72761988206366834</v>
      </c>
      <c r="E1221" s="334">
        <v>18.566806005519808</v>
      </c>
      <c r="F1221" s="334">
        <v>1.191223467683749</v>
      </c>
      <c r="G1221" s="334">
        <v>38.434474433539584</v>
      </c>
      <c r="H1221" s="334">
        <v>59148654.337680101</v>
      </c>
      <c r="I1221" s="334">
        <v>2.2202670417677131</v>
      </c>
      <c r="J1221" s="334">
        <v>5.2003439131765727</v>
      </c>
      <c r="K1221" s="334">
        <v>1.4275629396301921</v>
      </c>
      <c r="L1221" s="334">
        <v>60.889864608456243</v>
      </c>
      <c r="M1221" s="334" t="s">
        <v>30</v>
      </c>
      <c r="N1221" s="334" t="s">
        <v>30</v>
      </c>
      <c r="O1221" s="334" t="s">
        <v>30</v>
      </c>
      <c r="P1221" s="334">
        <v>8.1273613850251235E-5</v>
      </c>
      <c r="Q1221" s="334" t="s">
        <v>30</v>
      </c>
      <c r="R1221" s="334" t="s">
        <v>30</v>
      </c>
      <c r="S1221" s="595">
        <f t="shared" si="230"/>
        <v>60.889864608456243</v>
      </c>
      <c r="T1221" s="334">
        <v>-0.75</v>
      </c>
      <c r="U1221">
        <f t="shared" si="233"/>
        <v>13</v>
      </c>
      <c r="V1221" t="str">
        <f t="shared" si="234"/>
        <v>Ha3</v>
      </c>
    </row>
    <row r="1222" spans="1:22" outlineLevel="2">
      <c r="A1222">
        <v>285</v>
      </c>
      <c r="B1222" t="s">
        <v>2447</v>
      </c>
      <c r="C1222" s="334">
        <v>3.97642861926222</v>
      </c>
      <c r="D1222" s="334">
        <v>0.70633712217182287</v>
      </c>
      <c r="E1222" s="334">
        <v>18.555240823234669</v>
      </c>
      <c r="F1222" s="334">
        <v>1.1384147797624919</v>
      </c>
      <c r="G1222" s="334">
        <v>45.006214645660023</v>
      </c>
      <c r="H1222" s="334">
        <v>69238734.005512595</v>
      </c>
      <c r="I1222" s="334">
        <v>2.172218583986036</v>
      </c>
      <c r="J1222" s="334">
        <v>5.617054473853508</v>
      </c>
      <c r="K1222" s="334">
        <v>1.6874568953068061</v>
      </c>
      <c r="L1222" s="334">
        <v>58.439334144106859</v>
      </c>
      <c r="M1222" s="334" t="s">
        <v>30</v>
      </c>
      <c r="N1222" s="334" t="s">
        <v>30</v>
      </c>
      <c r="O1222" s="334" t="s">
        <v>30</v>
      </c>
      <c r="P1222" s="334">
        <v>1.006790692124813E-4</v>
      </c>
      <c r="Q1222" s="334" t="s">
        <v>30</v>
      </c>
      <c r="R1222" s="334" t="s">
        <v>30</v>
      </c>
      <c r="S1222" s="595">
        <f t="shared" si="230"/>
        <v>58.439334144106859</v>
      </c>
      <c r="T1222" s="334">
        <v>-0.3</v>
      </c>
      <c r="U1222">
        <f t="shared" si="233"/>
        <v>14</v>
      </c>
      <c r="V1222" t="str">
        <f t="shared" si="234"/>
        <v xml:space="preserve">Mo </v>
      </c>
    </row>
    <row r="1223" spans="1:22" outlineLevel="2">
      <c r="A1223">
        <v>286</v>
      </c>
      <c r="B1223" t="s">
        <v>2448</v>
      </c>
      <c r="C1223" s="334">
        <v>3.6959179789042191</v>
      </c>
      <c r="D1223" s="334">
        <v>0.75128416846276425</v>
      </c>
      <c r="E1223" s="334">
        <v>18.527310964424831</v>
      </c>
      <c r="F1223" s="334">
        <v>0.99092454516642436</v>
      </c>
      <c r="G1223" s="334">
        <v>45.895771162740907</v>
      </c>
      <c r="H1223" s="334">
        <v>60231438.225013033</v>
      </c>
      <c r="I1223" s="334">
        <v>1.4664994373421509</v>
      </c>
      <c r="J1223" s="334">
        <v>5.00047276333434</v>
      </c>
      <c r="K1223" s="334">
        <v>1.4712458848169001</v>
      </c>
      <c r="L1223" s="334">
        <v>57.439181081269609</v>
      </c>
      <c r="M1223" s="334" t="s">
        <v>30</v>
      </c>
      <c r="N1223" s="334" t="s">
        <v>30</v>
      </c>
      <c r="O1223" s="334" t="s">
        <v>30</v>
      </c>
      <c r="P1223" s="334">
        <v>8.8494766542937994E-5</v>
      </c>
      <c r="Q1223" s="334" t="s">
        <v>30</v>
      </c>
      <c r="R1223" s="334" t="s">
        <v>30</v>
      </c>
      <c r="S1223" s="595">
        <f t="shared" si="230"/>
        <v>57.439181081269609</v>
      </c>
      <c r="T1223" s="334">
        <v>2.823</v>
      </c>
      <c r="U1223">
        <f t="shared" si="233"/>
        <v>15</v>
      </c>
      <c r="V1223" t="str">
        <f t="shared" si="234"/>
        <v>Me1</v>
      </c>
    </row>
    <row r="1224" spans="1:22" outlineLevel="2">
      <c r="A1224">
        <v>287</v>
      </c>
      <c r="B1224" t="s">
        <v>2449</v>
      </c>
      <c r="C1224" s="334">
        <v>3.955094651304301</v>
      </c>
      <c r="D1224" s="334">
        <v>0.70438681465159148</v>
      </c>
      <c r="E1224" s="334">
        <v>18.914817663929039</v>
      </c>
      <c r="F1224" s="334">
        <v>1.038411901270915</v>
      </c>
      <c r="G1224" s="334">
        <v>44.766198229510834</v>
      </c>
      <c r="H1224" s="334">
        <v>64589417.227409489</v>
      </c>
      <c r="I1224" s="334">
        <v>1.8854309630595101</v>
      </c>
      <c r="J1224" s="334">
        <v>5.4255844234353052</v>
      </c>
      <c r="K1224" s="334">
        <v>1.891016777454537</v>
      </c>
      <c r="L1224" s="334">
        <v>58.782497385099113</v>
      </c>
      <c r="M1224" s="334" t="s">
        <v>30</v>
      </c>
      <c r="N1224" s="334" t="s">
        <v>30</v>
      </c>
      <c r="O1224" s="334" t="s">
        <v>30</v>
      </c>
      <c r="P1224" s="334">
        <v>9.5010442940819345E-5</v>
      </c>
      <c r="Q1224" s="334" t="s">
        <v>30</v>
      </c>
      <c r="R1224" s="334" t="s">
        <v>30</v>
      </c>
      <c r="S1224" s="595">
        <f t="shared" si="230"/>
        <v>58.782497385099113</v>
      </c>
      <c r="T1224" s="334">
        <v>-1.518</v>
      </c>
      <c r="U1224">
        <f t="shared" si="233"/>
        <v>16</v>
      </c>
      <c r="V1224" t="str">
        <f t="shared" si="234"/>
        <v>Da)</v>
      </c>
    </row>
    <row r="1225" spans="1:22" outlineLevel="2">
      <c r="A1225">
        <v>288</v>
      </c>
      <c r="B1225" t="s">
        <v>2450</v>
      </c>
      <c r="C1225" s="334">
        <v>3.8522973468035508</v>
      </c>
      <c r="D1225" s="334">
        <v>0.74251166674591063</v>
      </c>
      <c r="E1225" s="334">
        <v>18.515067888012879</v>
      </c>
      <c r="F1225" s="334">
        <v>1.054585912727783</v>
      </c>
      <c r="G1225" s="334">
        <v>39.266882363544219</v>
      </c>
      <c r="H1225" s="334">
        <v>58280915.970402077</v>
      </c>
      <c r="I1225" s="334">
        <v>2.005749189164943</v>
      </c>
      <c r="J1225" s="334">
        <v>5.4158281906641976</v>
      </c>
      <c r="K1225" s="334">
        <v>1.7076015095274391</v>
      </c>
      <c r="L1225" s="334">
        <v>61.262034137339228</v>
      </c>
      <c r="M1225" s="334" t="s">
        <v>30</v>
      </c>
      <c r="N1225" s="334" t="s">
        <v>30</v>
      </c>
      <c r="O1225" s="334" t="s">
        <v>30</v>
      </c>
      <c r="P1225" s="334">
        <v>9.0501355016216355E-5</v>
      </c>
      <c r="Q1225" s="334" t="s">
        <v>30</v>
      </c>
      <c r="R1225" s="334" t="s">
        <v>30</v>
      </c>
      <c r="S1225" s="595">
        <f t="shared" si="230"/>
        <v>61.262034137339228</v>
      </c>
      <c r="T1225" s="334">
        <v>-0.56099999999999905</v>
      </c>
      <c r="U1225">
        <f t="shared" si="233"/>
        <v>17</v>
      </c>
      <c r="V1225" t="str">
        <f t="shared" si="234"/>
        <v>Tu1</v>
      </c>
    </row>
    <row r="1226" spans="1:22" outlineLevel="2">
      <c r="A1226">
        <v>289</v>
      </c>
      <c r="B1226" t="s">
        <v>2451</v>
      </c>
      <c r="C1226" s="334">
        <v>3.525201961186526</v>
      </c>
      <c r="D1226" s="334">
        <v>0.80406673402397888</v>
      </c>
      <c r="E1226" s="334">
        <v>18.820825498754889</v>
      </c>
      <c r="F1226" s="334">
        <v>0.94331697235669998</v>
      </c>
      <c r="G1226" s="334">
        <v>38.277252452748961</v>
      </c>
      <c r="H1226" s="334">
        <v>48768011.873141102</v>
      </c>
      <c r="I1226" s="334">
        <v>2.0918654823860772</v>
      </c>
      <c r="J1226" s="334">
        <v>5.5490315308249336</v>
      </c>
      <c r="K1226" s="334">
        <v>2.0610341722070631</v>
      </c>
      <c r="L1226" s="334">
        <v>63.335509170119863</v>
      </c>
      <c r="M1226" s="334" t="s">
        <v>30</v>
      </c>
      <c r="N1226" s="334" t="s">
        <v>30</v>
      </c>
      <c r="O1226" s="334" t="s">
        <v>30</v>
      </c>
      <c r="P1226" s="334">
        <v>8.4781388069505716E-5</v>
      </c>
      <c r="Q1226" s="334" t="s">
        <v>30</v>
      </c>
      <c r="R1226" s="334" t="s">
        <v>30</v>
      </c>
      <c r="S1226" s="595">
        <f t="shared" si="230"/>
        <v>63.335509170119863</v>
      </c>
      <c r="T1226" s="334">
        <v>1.38</v>
      </c>
      <c r="U1226">
        <f t="shared" si="233"/>
        <v>18</v>
      </c>
      <c r="V1226" t="str">
        <f t="shared" si="234"/>
        <v>Mo8</v>
      </c>
    </row>
    <row r="1227" spans="1:22" outlineLevel="2">
      <c r="A1227">
        <v>290</v>
      </c>
      <c r="B1227" t="s">
        <v>2452</v>
      </c>
      <c r="C1227" s="334">
        <v>3.8158805740051149</v>
      </c>
      <c r="D1227" s="334">
        <v>0.70383939206132862</v>
      </c>
      <c r="E1227" s="334">
        <v>18.420174356390032</v>
      </c>
      <c r="F1227" s="334">
        <v>1.1567562342461051</v>
      </c>
      <c r="G1227" s="334">
        <v>40.951156637701374</v>
      </c>
      <c r="H1227" s="334">
        <v>63919472.582920641</v>
      </c>
      <c r="I1227" s="334">
        <v>1.9740564569634831</v>
      </c>
      <c r="J1227" s="334">
        <v>5.4294463869856413</v>
      </c>
      <c r="K1227" s="334">
        <v>1.4755088724694829</v>
      </c>
      <c r="L1227" s="334">
        <v>56.920183026698432</v>
      </c>
      <c r="M1227" s="334" t="s">
        <v>30</v>
      </c>
      <c r="N1227" s="334" t="s">
        <v>30</v>
      </c>
      <c r="O1227" s="334" t="s">
        <v>30</v>
      </c>
      <c r="P1227" s="334">
        <v>9.9166876002733845E-5</v>
      </c>
      <c r="Q1227" s="334" t="s">
        <v>30</v>
      </c>
      <c r="R1227" s="334" t="s">
        <v>30</v>
      </c>
      <c r="S1227" s="595">
        <f t="shared" si="230"/>
        <v>56.920183026698432</v>
      </c>
      <c r="T1227" s="334">
        <v>-1.78799999999999</v>
      </c>
      <c r="U1227">
        <f t="shared" si="233"/>
        <v>19</v>
      </c>
      <c r="V1227" t="str">
        <f t="shared" si="234"/>
        <v>Ne7</v>
      </c>
    </row>
    <row r="1228" spans="1:22" outlineLevel="2">
      <c r="A1228">
        <v>291</v>
      </c>
      <c r="B1228" t="s">
        <v>2453</v>
      </c>
      <c r="C1228" s="334">
        <v>3.687447200061674</v>
      </c>
      <c r="D1228" s="334">
        <v>0.7055513116937322</v>
      </c>
      <c r="E1228" s="334">
        <v>17.636341681262419</v>
      </c>
      <c r="F1228" s="334">
        <v>1.084296238980053</v>
      </c>
      <c r="G1228" s="334">
        <v>38.286256583618844</v>
      </c>
      <c r="H1228" s="334">
        <v>67814925.384920478</v>
      </c>
      <c r="I1228" s="334">
        <v>1.710865305187443</v>
      </c>
      <c r="J1228" s="334">
        <v>5.2921017063258464</v>
      </c>
      <c r="K1228" s="334">
        <v>1.8617446704492719</v>
      </c>
      <c r="L1228" s="334">
        <v>58.178284156160871</v>
      </c>
      <c r="M1228" s="334" t="s">
        <v>30</v>
      </c>
      <c r="N1228" s="334" t="s">
        <v>30</v>
      </c>
      <c r="O1228" s="334" t="s">
        <v>30</v>
      </c>
      <c r="P1228" s="334">
        <v>9.1161155743180292E-5</v>
      </c>
      <c r="Q1228" s="334" t="s">
        <v>30</v>
      </c>
      <c r="R1228" s="334" t="s">
        <v>30</v>
      </c>
      <c r="S1228" s="595">
        <f t="shared" si="230"/>
        <v>58.178284156160871</v>
      </c>
      <c r="T1228" s="334">
        <v>0.215999999999999</v>
      </c>
      <c r="U1228">
        <f t="shared" si="233"/>
        <v>20</v>
      </c>
      <c r="V1228" t="str">
        <f t="shared" si="234"/>
        <v>Bo4</v>
      </c>
    </row>
    <row r="1229" spans="1:22" outlineLevel="2">
      <c r="A1229">
        <v>292</v>
      </c>
      <c r="B1229" t="s">
        <v>2454</v>
      </c>
      <c r="C1229" s="334">
        <v>3.496972470870745</v>
      </c>
      <c r="D1229" s="334">
        <v>0.75292629732344651</v>
      </c>
      <c r="E1229" s="334">
        <v>18.192302273838369</v>
      </c>
      <c r="F1229" s="334">
        <v>0.99001947264936974</v>
      </c>
      <c r="G1229" s="334">
        <v>45.410999313314285</v>
      </c>
      <c r="H1229" s="334">
        <v>60337836.967044927</v>
      </c>
      <c r="I1229" s="334">
        <v>1.897277826959767</v>
      </c>
      <c r="J1229" s="334">
        <v>5.341259809883244</v>
      </c>
      <c r="K1229" s="334">
        <v>1.8123789918841231</v>
      </c>
      <c r="L1229" s="334">
        <v>58.226551071857948</v>
      </c>
      <c r="M1229" s="334" t="s">
        <v>30</v>
      </c>
      <c r="N1229" s="334" t="s">
        <v>30</v>
      </c>
      <c r="O1229" s="334" t="s">
        <v>30</v>
      </c>
      <c r="P1229" s="334">
        <v>9.1665192049002105E-5</v>
      </c>
      <c r="Q1229" s="334" t="s">
        <v>30</v>
      </c>
      <c r="R1229" s="334" t="s">
        <v>30</v>
      </c>
      <c r="S1229" s="595">
        <f t="shared" si="230"/>
        <v>58.226551071857948</v>
      </c>
      <c r="T1229" s="334">
        <v>0.54899999999999904</v>
      </c>
      <c r="U1229">
        <f t="shared" si="233"/>
        <v>21</v>
      </c>
      <c r="V1229" t="str">
        <f t="shared" si="234"/>
        <v>Yi4</v>
      </c>
    </row>
    <row r="1230" spans="1:22" outlineLevel="2">
      <c r="A1230">
        <v>293</v>
      </c>
      <c r="B1230" t="s">
        <v>2455</v>
      </c>
      <c r="C1230" s="334">
        <v>3.7069998354918958</v>
      </c>
      <c r="D1230" s="334">
        <v>0.73165528336599761</v>
      </c>
      <c r="E1230" s="334">
        <v>17.81079097823498</v>
      </c>
      <c r="F1230" s="334">
        <v>0.97382221654191836</v>
      </c>
      <c r="G1230" s="334">
        <v>40.350645545546456</v>
      </c>
      <c r="H1230" s="334">
        <v>64131321.704507098</v>
      </c>
      <c r="I1230" s="334">
        <v>2.1122604908144318</v>
      </c>
      <c r="J1230" s="334">
        <v>5.5802153342120002</v>
      </c>
      <c r="K1230" s="334">
        <v>1.8703168632589899</v>
      </c>
      <c r="L1230" s="334">
        <v>58.676646253513667</v>
      </c>
      <c r="M1230" s="334" t="s">
        <v>30</v>
      </c>
      <c r="N1230" s="334" t="s">
        <v>30</v>
      </c>
      <c r="O1230" s="334" t="s">
        <v>30</v>
      </c>
      <c r="P1230" s="334">
        <v>9.7849127658044784E-5</v>
      </c>
      <c r="Q1230" s="334" t="s">
        <v>30</v>
      </c>
      <c r="R1230" s="334" t="s">
        <v>30</v>
      </c>
      <c r="S1230" s="595">
        <f t="shared" si="230"/>
        <v>58.676646253513667</v>
      </c>
      <c r="T1230" s="334">
        <v>2.097</v>
      </c>
      <c r="U1230">
        <f t="shared" si="233"/>
        <v>22</v>
      </c>
      <c r="V1230" t="str">
        <f t="shared" si="234"/>
        <v xml:space="preserve">Th </v>
      </c>
    </row>
    <row r="1231" spans="1:22" outlineLevel="2">
      <c r="A1231">
        <v>294</v>
      </c>
      <c r="B1231" t="s">
        <v>2456</v>
      </c>
      <c r="C1231" s="334">
        <v>3.7505617544646248</v>
      </c>
      <c r="D1231" s="334">
        <v>0.78099737092939736</v>
      </c>
      <c r="E1231" s="334">
        <v>18.66683488457257</v>
      </c>
      <c r="F1231" s="334">
        <v>1.1066591413983511</v>
      </c>
      <c r="G1231" s="334">
        <v>41.993964245355187</v>
      </c>
      <c r="H1231" s="334">
        <v>59388292.240965232</v>
      </c>
      <c r="I1231" s="334">
        <v>1.9102515484975999</v>
      </c>
      <c r="J1231" s="334">
        <v>5.2226237272667184</v>
      </c>
      <c r="K1231" s="334">
        <v>1.6376468747919171</v>
      </c>
      <c r="L1231" s="334">
        <v>62.179249269025647</v>
      </c>
      <c r="M1231" s="334" t="s">
        <v>30</v>
      </c>
      <c r="N1231" s="334" t="s">
        <v>30</v>
      </c>
      <c r="O1231" s="334" t="s">
        <v>30</v>
      </c>
      <c r="P1231" s="334">
        <v>8.1135734239395237E-5</v>
      </c>
      <c r="Q1231" s="334" t="s">
        <v>30</v>
      </c>
      <c r="R1231" s="334" t="s">
        <v>30</v>
      </c>
      <c r="S1231" s="595">
        <f t="shared" si="230"/>
        <v>62.179249269025647</v>
      </c>
      <c r="T1231" s="334">
        <v>0.69899999999999995</v>
      </c>
      <c r="U1231">
        <f t="shared" si="233"/>
        <v>23</v>
      </c>
      <c r="V1231" t="str">
        <f t="shared" si="234"/>
        <v>Bu5</v>
      </c>
    </row>
    <row r="1232" spans="1:22" outlineLevel="2">
      <c r="A1232">
        <v>295</v>
      </c>
      <c r="B1232" t="s">
        <v>2457</v>
      </c>
      <c r="C1232" s="334">
        <v>3.5900305310948171</v>
      </c>
      <c r="D1232" s="334">
        <v>0.72507400638266062</v>
      </c>
      <c r="E1232" s="334">
        <v>18.398729484747331</v>
      </c>
      <c r="F1232" s="334">
        <v>1.10767670618818</v>
      </c>
      <c r="G1232" s="334">
        <v>43.740039816537269</v>
      </c>
      <c r="H1232" s="334">
        <v>60562862.369759373</v>
      </c>
      <c r="I1232" s="334">
        <v>1.8487537559354601</v>
      </c>
      <c r="J1232" s="334">
        <v>5.6899154533798386</v>
      </c>
      <c r="K1232" s="334">
        <v>1.816168212540807</v>
      </c>
      <c r="L1232" s="334">
        <v>59.061039391855758</v>
      </c>
      <c r="M1232" s="334" t="s">
        <v>30</v>
      </c>
      <c r="N1232" s="334" t="s">
        <v>30</v>
      </c>
      <c r="O1232" s="334" t="s">
        <v>30</v>
      </c>
      <c r="P1232" s="334">
        <v>9.6470393103841216E-5</v>
      </c>
      <c r="Q1232" s="334" t="s">
        <v>30</v>
      </c>
      <c r="R1232" s="334" t="s">
        <v>30</v>
      </c>
      <c r="S1232" s="595">
        <f t="shared" si="230"/>
        <v>59.061039391855758</v>
      </c>
      <c r="T1232" s="334">
        <v>-0.186</v>
      </c>
      <c r="U1232">
        <f t="shared" si="233"/>
        <v>24</v>
      </c>
      <c r="V1232" t="str">
        <f t="shared" si="234"/>
        <v>Bu1</v>
      </c>
    </row>
    <row r="1233" spans="1:22" outlineLevel="2">
      <c r="A1233">
        <v>296</v>
      </c>
      <c r="B1233" t="s">
        <v>2458</v>
      </c>
      <c r="C1233" s="334">
        <v>3.6546011913803662</v>
      </c>
      <c r="D1233" s="334">
        <v>0.72996726698044789</v>
      </c>
      <c r="E1233" s="334">
        <v>18.716536127455061</v>
      </c>
      <c r="F1233" s="334">
        <v>0.94247395794453881</v>
      </c>
      <c r="G1233" s="334">
        <v>40.38370084087434</v>
      </c>
      <c r="H1233" s="334">
        <v>53974580.798795253</v>
      </c>
      <c r="I1233" s="334">
        <v>1.7783029225768761</v>
      </c>
      <c r="J1233" s="334">
        <v>5.1970651611486467</v>
      </c>
      <c r="K1233" s="334">
        <v>1.997796525219748</v>
      </c>
      <c r="L1233" s="334">
        <v>60.464347147154427</v>
      </c>
      <c r="M1233" s="334" t="s">
        <v>30</v>
      </c>
      <c r="N1233" s="334" t="s">
        <v>30</v>
      </c>
      <c r="O1233" s="334" t="s">
        <v>30</v>
      </c>
      <c r="P1233" s="334">
        <v>8.2333086406976706E-5</v>
      </c>
      <c r="Q1233" s="334" t="s">
        <v>30</v>
      </c>
      <c r="R1233" s="334" t="s">
        <v>30</v>
      </c>
      <c r="S1233" s="595">
        <f t="shared" si="230"/>
        <v>60.464347147154427</v>
      </c>
      <c r="T1233" s="334">
        <v>0.56399999999999995</v>
      </c>
      <c r="U1233">
        <f t="shared" si="233"/>
        <v>25</v>
      </c>
      <c r="V1233" t="str">
        <f t="shared" si="234"/>
        <v>Mu0</v>
      </c>
    </row>
    <row r="1234" spans="1:22" outlineLevel="2">
      <c r="A1234">
        <v>297</v>
      </c>
      <c r="B1234" t="s">
        <v>2459</v>
      </c>
      <c r="C1234" s="334">
        <v>3.7497085739683849</v>
      </c>
      <c r="D1234" s="334">
        <v>0.70840588219526146</v>
      </c>
      <c r="E1234" s="334">
        <v>18.78704964281031</v>
      </c>
      <c r="F1234" s="334">
        <v>1.0708891695622349</v>
      </c>
      <c r="G1234" s="334">
        <v>42.242946480822027</v>
      </c>
      <c r="H1234" s="334">
        <v>58403595.789670072</v>
      </c>
      <c r="I1234" s="334">
        <v>1.472171305388577</v>
      </c>
      <c r="J1234" s="334">
        <v>5.3209389667234284</v>
      </c>
      <c r="K1234" s="334">
        <v>1.704083934299556</v>
      </c>
      <c r="L1234" s="334">
        <v>59.06412897869761</v>
      </c>
      <c r="M1234" s="334" t="s">
        <v>30</v>
      </c>
      <c r="N1234" s="334" t="s">
        <v>30</v>
      </c>
      <c r="O1234" s="334" t="s">
        <v>30</v>
      </c>
      <c r="P1234" s="334">
        <v>8.7377312723721864E-5</v>
      </c>
      <c r="Q1234" s="334" t="s">
        <v>30</v>
      </c>
      <c r="R1234" s="334" t="s">
        <v>30</v>
      </c>
      <c r="S1234" s="595">
        <f t="shared" si="230"/>
        <v>59.06412897869761</v>
      </c>
      <c r="T1234" s="334">
        <v>-0.46799999999999897</v>
      </c>
      <c r="U1234">
        <f t="shared" si="233"/>
        <v>26</v>
      </c>
      <c r="V1234" t="str">
        <f t="shared" si="234"/>
        <v>Po2</v>
      </c>
    </row>
    <row r="1235" spans="1:22" outlineLevel="2">
      <c r="A1235">
        <v>298</v>
      </c>
      <c r="B1235" t="s">
        <v>2460</v>
      </c>
      <c r="C1235" s="334">
        <v>3.696095308171532</v>
      </c>
      <c r="D1235" s="334">
        <v>0.72675663743086594</v>
      </c>
      <c r="E1235" s="334">
        <v>19.491265602418611</v>
      </c>
      <c r="F1235" s="334">
        <v>0.96465139278662571</v>
      </c>
      <c r="G1235" s="334">
        <v>40.988213460663154</v>
      </c>
      <c r="H1235" s="334">
        <v>51311017.924793243</v>
      </c>
      <c r="I1235" s="334">
        <v>2.1378555421472951</v>
      </c>
      <c r="J1235" s="334">
        <v>5.8800188211967992</v>
      </c>
      <c r="K1235" s="334">
        <v>1.948237847438264</v>
      </c>
      <c r="L1235" s="334">
        <v>60.750657584194173</v>
      </c>
      <c r="M1235" s="334" t="s">
        <v>30</v>
      </c>
      <c r="N1235" s="334" t="s">
        <v>30</v>
      </c>
      <c r="O1235" s="334" t="s">
        <v>30</v>
      </c>
      <c r="P1235" s="334">
        <v>1.0101816830214981E-4</v>
      </c>
      <c r="Q1235" s="334" t="s">
        <v>30</v>
      </c>
      <c r="R1235" s="334" t="s">
        <v>30</v>
      </c>
      <c r="S1235" s="595">
        <f t="shared" si="230"/>
        <v>60.750657584194173</v>
      </c>
      <c r="T1235" s="334">
        <v>2.79</v>
      </c>
      <c r="U1235">
        <f t="shared" si="233"/>
        <v>27</v>
      </c>
      <c r="V1235" t="str">
        <f t="shared" si="234"/>
        <v>Tr7</v>
      </c>
    </row>
    <row r="1236" spans="1:22" outlineLevel="2">
      <c r="A1236">
        <v>299</v>
      </c>
      <c r="B1236" t="s">
        <v>2461</v>
      </c>
      <c r="C1236" s="334">
        <v>3.5183194239255302</v>
      </c>
      <c r="D1236" s="334">
        <v>0.74556523981936029</v>
      </c>
      <c r="E1236" s="334">
        <v>18.855179647068709</v>
      </c>
      <c r="F1236" s="334">
        <v>1.2137533387819921</v>
      </c>
      <c r="G1236" s="334">
        <v>36.689743229775679</v>
      </c>
      <c r="H1236" s="334">
        <v>53858536.572662011</v>
      </c>
      <c r="I1236" s="334">
        <v>1.100120243053559</v>
      </c>
      <c r="J1236" s="334">
        <v>5.5076904312844581</v>
      </c>
      <c r="K1236" s="334">
        <v>1.6027558245607589</v>
      </c>
      <c r="L1236" s="334">
        <v>59.07269876189639</v>
      </c>
      <c r="M1236" s="334" t="s">
        <v>30</v>
      </c>
      <c r="N1236" s="334" t="s">
        <v>30</v>
      </c>
      <c r="O1236" s="334" t="s">
        <v>30</v>
      </c>
      <c r="P1236" s="334">
        <v>9.2900344000480291E-5</v>
      </c>
      <c r="Q1236" s="334" t="s">
        <v>30</v>
      </c>
      <c r="R1236" s="334" t="s">
        <v>30</v>
      </c>
      <c r="S1236" s="595">
        <f t="shared" si="230"/>
        <v>59.07269876189639</v>
      </c>
      <c r="T1236" s="334">
        <v>-0.33300000000000002</v>
      </c>
      <c r="U1236">
        <f t="shared" si="233"/>
        <v>28</v>
      </c>
      <c r="V1236" t="str">
        <f t="shared" si="234"/>
        <v>Be6</v>
      </c>
    </row>
    <row r="1237" spans="1:22" outlineLevel="2">
      <c r="A1237">
        <v>300</v>
      </c>
      <c r="B1237" t="s">
        <v>2462</v>
      </c>
      <c r="C1237" s="334">
        <v>3.7029539960454718</v>
      </c>
      <c r="D1237" s="334">
        <v>0.7098982496039008</v>
      </c>
      <c r="E1237" s="334">
        <v>17.32885479455377</v>
      </c>
      <c r="F1237" s="334">
        <v>0.96781131835505085</v>
      </c>
      <c r="G1237" s="334">
        <v>38.148096219883946</v>
      </c>
      <c r="H1237" s="334">
        <v>72362128.400925085</v>
      </c>
      <c r="I1237" s="334">
        <v>1.667983201600197</v>
      </c>
      <c r="J1237" s="334">
        <v>5.5113926037080541</v>
      </c>
      <c r="K1237" s="334">
        <v>2.03238489289819</v>
      </c>
      <c r="L1237" s="334">
        <v>58.244528132919427</v>
      </c>
      <c r="M1237" s="334" t="s">
        <v>30</v>
      </c>
      <c r="N1237" s="334" t="s">
        <v>30</v>
      </c>
      <c r="O1237" s="334" t="s">
        <v>30</v>
      </c>
      <c r="P1237" s="334">
        <v>9.3185998983455769E-5</v>
      </c>
      <c r="Q1237" s="334" t="s">
        <v>30</v>
      </c>
      <c r="R1237" s="334" t="s">
        <v>30</v>
      </c>
      <c r="S1237" s="595">
        <f t="shared" si="230"/>
        <v>58.244528132919427</v>
      </c>
      <c r="T1237" s="334">
        <v>-2.202</v>
      </c>
      <c r="U1237">
        <f t="shared" si="233"/>
        <v>29</v>
      </c>
      <c r="V1237" t="str">
        <f t="shared" si="234"/>
        <v>Pa3</v>
      </c>
    </row>
    <row r="1238" spans="1:22" outlineLevel="2">
      <c r="A1238">
        <v>301</v>
      </c>
      <c r="B1238" t="s">
        <v>2463</v>
      </c>
      <c r="C1238" s="334">
        <v>3.7123198023809172</v>
      </c>
      <c r="D1238" s="334">
        <v>0.74711896940332734</v>
      </c>
      <c r="E1238" s="334">
        <v>17.713416383227639</v>
      </c>
      <c r="F1238" s="334">
        <v>1.102538913389107</v>
      </c>
      <c r="G1238" s="334">
        <v>42.184959551537176</v>
      </c>
      <c r="H1238" s="334">
        <v>67785013.22278975</v>
      </c>
      <c r="I1238" s="334">
        <v>1.3818836747474399</v>
      </c>
      <c r="J1238" s="334">
        <v>5.3096622626059977</v>
      </c>
      <c r="K1238" s="334">
        <v>1.321736758061131</v>
      </c>
      <c r="L1238" s="334">
        <v>57.269329466213172</v>
      </c>
      <c r="M1238" s="334" t="s">
        <v>30</v>
      </c>
      <c r="N1238" s="334" t="s">
        <v>30</v>
      </c>
      <c r="O1238" s="334" t="s">
        <v>30</v>
      </c>
      <c r="P1238" s="334">
        <v>9.874366996724287E-5</v>
      </c>
      <c r="Q1238" s="334" t="s">
        <v>30</v>
      </c>
      <c r="R1238" s="334" t="s">
        <v>30</v>
      </c>
      <c r="S1238" s="595">
        <f t="shared" si="230"/>
        <v>57.269329466213172</v>
      </c>
      <c r="T1238" s="334">
        <v>-0.56999999999999995</v>
      </c>
      <c r="U1238">
        <f t="shared" si="233"/>
        <v>30</v>
      </c>
      <c r="V1238" t="str">
        <f t="shared" si="234"/>
        <v>Wa4</v>
      </c>
    </row>
    <row r="1239" spans="1:22" outlineLevel="2">
      <c r="A1239">
        <v>302</v>
      </c>
      <c r="B1239" t="s">
        <v>2464</v>
      </c>
      <c r="C1239" s="334">
        <v>4.0406942236461711</v>
      </c>
      <c r="D1239" s="334">
        <v>0.70189633739799362</v>
      </c>
      <c r="E1239" s="334">
        <v>19.103364873888811</v>
      </c>
      <c r="F1239" s="334">
        <v>1.198433677564849</v>
      </c>
      <c r="G1239" s="334">
        <v>37.557144083506792</v>
      </c>
      <c r="H1239" s="334">
        <v>62506215.590668947</v>
      </c>
      <c r="I1239" s="334">
        <v>2.0157008569380661</v>
      </c>
      <c r="J1239" s="334">
        <v>5.2104632639627226</v>
      </c>
      <c r="K1239" s="334">
        <v>1.467365722714151</v>
      </c>
      <c r="L1239" s="334">
        <v>58.580445103076769</v>
      </c>
      <c r="M1239" s="334" t="s">
        <v>30</v>
      </c>
      <c r="N1239" s="334" t="s">
        <v>30</v>
      </c>
      <c r="O1239" s="334" t="s">
        <v>30</v>
      </c>
      <c r="P1239" s="334">
        <v>8.758478822719286E-5</v>
      </c>
      <c r="Q1239" s="334" t="s">
        <v>30</v>
      </c>
      <c r="R1239" s="334" t="s">
        <v>30</v>
      </c>
      <c r="S1239" s="595">
        <f t="shared" si="230"/>
        <v>58.580445103076769</v>
      </c>
      <c r="T1239" s="334">
        <v>-1.73999999999999</v>
      </c>
      <c r="U1239">
        <f t="shared" si="233"/>
        <v>31</v>
      </c>
      <c r="V1239" t="str">
        <f t="shared" si="234"/>
        <v>Gl4</v>
      </c>
    </row>
    <row r="1240" spans="1:22" outlineLevel="2">
      <c r="A1240">
        <v>303</v>
      </c>
      <c r="B1240" t="s">
        <v>2465</v>
      </c>
      <c r="C1240" s="334">
        <v>3.7609947215012411</v>
      </c>
      <c r="D1240" s="334">
        <v>0.69591328176265554</v>
      </c>
      <c r="E1240" s="334">
        <v>17.8877445289829</v>
      </c>
      <c r="F1240" s="334">
        <v>1.069649393587617</v>
      </c>
      <c r="G1240" s="334">
        <v>40.635638861142489</v>
      </c>
      <c r="H1240" s="334">
        <v>68479342.811182305</v>
      </c>
      <c r="I1240" s="334">
        <v>2.0370693271975191</v>
      </c>
      <c r="J1240" s="334">
        <v>5.5311006219579983</v>
      </c>
      <c r="K1240" s="334">
        <v>1.5486340392971869</v>
      </c>
      <c r="L1240" s="334">
        <v>58.147445292232369</v>
      </c>
      <c r="M1240" s="334" t="s">
        <v>30</v>
      </c>
      <c r="N1240" s="334" t="s">
        <v>30</v>
      </c>
      <c r="O1240" s="334" t="s">
        <v>30</v>
      </c>
      <c r="P1240" s="334">
        <v>9.9089622167448338E-5</v>
      </c>
      <c r="Q1240" s="334" t="s">
        <v>30</v>
      </c>
      <c r="R1240" s="334" t="s">
        <v>30</v>
      </c>
      <c r="S1240" s="595">
        <f t="shared" si="230"/>
        <v>58.147445292232369</v>
      </c>
      <c r="T1240" s="334">
        <v>-0.212999999999999</v>
      </c>
      <c r="U1240">
        <f t="shared" si="233"/>
        <v>32</v>
      </c>
      <c r="V1240" t="str">
        <f t="shared" si="234"/>
        <v>Ro1</v>
      </c>
    </row>
    <row r="1241" spans="1:22" outlineLevel="2">
      <c r="A1241">
        <v>304</v>
      </c>
      <c r="B1241" t="s">
        <v>2466</v>
      </c>
      <c r="C1241" s="334">
        <v>3.747840382814553</v>
      </c>
      <c r="D1241" s="334">
        <v>0.72520119832783458</v>
      </c>
      <c r="E1241" s="334">
        <v>17.584539660718981</v>
      </c>
      <c r="F1241" s="334">
        <v>1.204968268306408</v>
      </c>
      <c r="G1241" s="334">
        <v>40.708435573936619</v>
      </c>
      <c r="H1241" s="334">
        <v>68829298.76087074</v>
      </c>
      <c r="I1241" s="334">
        <v>2.124539117558033</v>
      </c>
      <c r="J1241" s="334">
        <v>5.5017071909005564</v>
      </c>
      <c r="K1241" s="334">
        <v>1.839719834905722</v>
      </c>
      <c r="L1241" s="334">
        <v>57.231809871164238</v>
      </c>
      <c r="M1241" s="334" t="s">
        <v>30</v>
      </c>
      <c r="N1241" s="334" t="s">
        <v>30</v>
      </c>
      <c r="O1241" s="334" t="s">
        <v>30</v>
      </c>
      <c r="P1241" s="334">
        <v>1.019945565691303E-4</v>
      </c>
      <c r="Q1241" s="334" t="s">
        <v>30</v>
      </c>
      <c r="R1241" s="334" t="s">
        <v>30</v>
      </c>
      <c r="S1241" s="595">
        <f t="shared" si="230"/>
        <v>57.231809871164238</v>
      </c>
      <c r="T1241" s="334">
        <v>0.16500000000000001</v>
      </c>
      <c r="U1241">
        <f t="shared" si="233"/>
        <v>33</v>
      </c>
      <c r="V1241" t="str">
        <f t="shared" si="234"/>
        <v>Gr2</v>
      </c>
    </row>
    <row r="1242" spans="1:22" outlineLevel="2">
      <c r="A1242">
        <v>305</v>
      </c>
      <c r="B1242" t="s">
        <v>2467</v>
      </c>
      <c r="C1242" s="334">
        <v>3.8475373558717729</v>
      </c>
      <c r="D1242" s="334">
        <v>0.72717651623950341</v>
      </c>
      <c r="E1242" s="334">
        <v>18.530932316065758</v>
      </c>
      <c r="F1242" s="334">
        <v>1.306116701113075</v>
      </c>
      <c r="G1242" s="334">
        <v>37.516757046895471</v>
      </c>
      <c r="H1242" s="334">
        <v>64325695.633411542</v>
      </c>
      <c r="I1242" s="334">
        <v>2.4066574564175842</v>
      </c>
      <c r="J1242" s="334">
        <v>5.301313227400148</v>
      </c>
      <c r="K1242" s="334">
        <v>2.0126893893268569</v>
      </c>
      <c r="L1242" s="334">
        <v>57.158542044197397</v>
      </c>
      <c r="M1242" s="334" t="s">
        <v>30</v>
      </c>
      <c r="N1242" s="334" t="s">
        <v>30</v>
      </c>
      <c r="O1242" s="334" t="s">
        <v>30</v>
      </c>
      <c r="P1242" s="334">
        <v>9.2757167984664515E-5</v>
      </c>
      <c r="Q1242" s="334" t="s">
        <v>30</v>
      </c>
      <c r="R1242" s="334" t="s">
        <v>30</v>
      </c>
      <c r="S1242" s="595">
        <f t="shared" si="230"/>
        <v>57.158542044197397</v>
      </c>
      <c r="T1242" s="334">
        <v>-1.6859999999999999</v>
      </c>
      <c r="U1242">
        <f t="shared" si="233"/>
        <v>34</v>
      </c>
      <c r="V1242" t="str">
        <f t="shared" si="234"/>
        <v>Po0</v>
      </c>
    </row>
    <row r="1243" spans="1:22" outlineLevel="2">
      <c r="A1243">
        <v>306</v>
      </c>
      <c r="B1243" t="s">
        <v>2468</v>
      </c>
      <c r="C1243" s="334">
        <v>3.8152037268012791</v>
      </c>
      <c r="D1243" s="334">
        <v>0.7365433357449277</v>
      </c>
      <c r="E1243" s="334">
        <v>17.797631409397258</v>
      </c>
      <c r="F1243" s="334">
        <v>1.0366338789626941</v>
      </c>
      <c r="G1243" s="334">
        <v>38.815327629253673</v>
      </c>
      <c r="H1243" s="334">
        <v>72468282.259423822</v>
      </c>
      <c r="I1243" s="334">
        <v>1.66876676821277</v>
      </c>
      <c r="J1243" s="334">
        <v>5.1228851490839133</v>
      </c>
      <c r="K1243" s="334">
        <v>1.741227247120438</v>
      </c>
      <c r="L1243" s="334">
        <v>56.31938551665035</v>
      </c>
      <c r="M1243" s="334" t="s">
        <v>30</v>
      </c>
      <c r="N1243" s="334" t="s">
        <v>30</v>
      </c>
      <c r="O1243" s="334" t="s">
        <v>30</v>
      </c>
      <c r="P1243" s="334">
        <v>9.3251261095756363E-5</v>
      </c>
      <c r="Q1243" s="334" t="s">
        <v>30</v>
      </c>
      <c r="R1243" s="334" t="s">
        <v>30</v>
      </c>
      <c r="S1243" s="595">
        <f t="shared" si="230"/>
        <v>56.31938551665035</v>
      </c>
      <c r="T1243" s="334">
        <v>-1.383</v>
      </c>
      <c r="U1243">
        <f t="shared" si="233"/>
        <v>35</v>
      </c>
      <c r="V1243" t="str">
        <f t="shared" si="234"/>
        <v>Wu9</v>
      </c>
    </row>
    <row r="1244" spans="1:22" outlineLevel="2">
      <c r="A1244">
        <v>307</v>
      </c>
      <c r="B1244" t="s">
        <v>2469</v>
      </c>
      <c r="C1244" s="334">
        <v>3.4429299397064699</v>
      </c>
      <c r="D1244" s="334">
        <v>0.72386819416128567</v>
      </c>
      <c r="E1244" s="334">
        <v>18.175391827392819</v>
      </c>
      <c r="F1244" s="334">
        <v>1.040819121234035</v>
      </c>
      <c r="G1244" s="334">
        <v>38.245791244315413</v>
      </c>
      <c r="H1244" s="334">
        <v>56839200.321431041</v>
      </c>
      <c r="I1244" s="334">
        <v>1.842689324592178</v>
      </c>
      <c r="J1244" s="334">
        <v>5.2742302348662466</v>
      </c>
      <c r="K1244" s="334">
        <v>2.016921916008235</v>
      </c>
      <c r="L1244" s="334">
        <v>57.20571621581594</v>
      </c>
      <c r="M1244" s="334" t="s">
        <v>30</v>
      </c>
      <c r="N1244" s="334" t="s">
        <v>30</v>
      </c>
      <c r="O1244" s="334" t="s">
        <v>30</v>
      </c>
      <c r="P1244" s="334">
        <v>9.4399496884432324E-5</v>
      </c>
      <c r="Q1244" s="334" t="s">
        <v>30</v>
      </c>
      <c r="R1244" s="334" t="s">
        <v>30</v>
      </c>
      <c r="S1244" s="595">
        <f t="shared" si="230"/>
        <v>57.20571621581594</v>
      </c>
      <c r="T1244" s="334">
        <v>4.3680000000000003</v>
      </c>
      <c r="U1244">
        <f t="shared" si="233"/>
        <v>36</v>
      </c>
      <c r="V1244" t="str">
        <f t="shared" si="234"/>
        <v>Bo2</v>
      </c>
    </row>
    <row r="1245" spans="1:22" outlineLevel="2">
      <c r="A1245">
        <v>308</v>
      </c>
      <c r="B1245" t="s">
        <v>2470</v>
      </c>
      <c r="C1245" s="334">
        <v>3.9706517852711798</v>
      </c>
      <c r="D1245" s="334">
        <v>0.70790297326247542</v>
      </c>
      <c r="E1245" s="334">
        <v>19.052761453072289</v>
      </c>
      <c r="F1245" s="334">
        <v>1.0673620681639531</v>
      </c>
      <c r="G1245" s="334">
        <v>42.552506786812046</v>
      </c>
      <c r="H1245" s="334">
        <v>63228848.824374869</v>
      </c>
      <c r="I1245" s="334">
        <v>1.5266531390765159</v>
      </c>
      <c r="J1245" s="334">
        <v>5.0926851689143877</v>
      </c>
      <c r="K1245" s="334">
        <v>1.9947113169791959</v>
      </c>
      <c r="L1245" s="334">
        <v>57.238075143825689</v>
      </c>
      <c r="M1245" s="334" t="s">
        <v>30</v>
      </c>
      <c r="N1245" s="334" t="s">
        <v>30</v>
      </c>
      <c r="O1245" s="334" t="s">
        <v>30</v>
      </c>
      <c r="P1245" s="334">
        <v>8.4339660161222326E-5</v>
      </c>
      <c r="Q1245" s="334" t="s">
        <v>30</v>
      </c>
      <c r="R1245" s="334" t="s">
        <v>30</v>
      </c>
      <c r="S1245" s="595">
        <f t="shared" si="230"/>
        <v>57.238075143825689</v>
      </c>
      <c r="T1245" s="334">
        <v>-1.077</v>
      </c>
      <c r="U1245">
        <f t="shared" si="233"/>
        <v>37</v>
      </c>
      <c r="V1245" t="str">
        <f t="shared" si="234"/>
        <v>Ha5</v>
      </c>
    </row>
    <row r="1246" spans="1:22" outlineLevel="2">
      <c r="A1246">
        <v>309</v>
      </c>
      <c r="B1246" t="s">
        <v>2471</v>
      </c>
      <c r="C1246" s="334">
        <v>3.8072734081787671</v>
      </c>
      <c r="D1246" s="334">
        <v>0.72321699309342546</v>
      </c>
      <c r="E1246" s="334">
        <v>19.376960815609241</v>
      </c>
      <c r="F1246" s="334">
        <v>1.180077342209148</v>
      </c>
      <c r="G1246" s="334">
        <v>45.235220262858988</v>
      </c>
      <c r="H1246" s="334">
        <v>52731713.006296441</v>
      </c>
      <c r="I1246" s="334">
        <v>1.8333306425842739</v>
      </c>
      <c r="J1246" s="334">
        <v>5.6136907934603277</v>
      </c>
      <c r="K1246" s="334">
        <v>1.9342827776846721</v>
      </c>
      <c r="L1246" s="334">
        <v>59.903734812622787</v>
      </c>
      <c r="M1246" s="334" t="s">
        <v>30</v>
      </c>
      <c r="N1246" s="334" t="s">
        <v>30</v>
      </c>
      <c r="O1246" s="334" t="s">
        <v>30</v>
      </c>
      <c r="P1246" s="334">
        <v>9.4036248703141014E-5</v>
      </c>
      <c r="Q1246" s="334" t="s">
        <v>30</v>
      </c>
      <c r="R1246" s="334" t="s">
        <v>30</v>
      </c>
      <c r="S1246" s="595">
        <f t="shared" si="230"/>
        <v>59.903734812622787</v>
      </c>
      <c r="T1246" s="334">
        <v>0.72899999999999998</v>
      </c>
      <c r="U1246">
        <f t="shared" si="233"/>
        <v>38</v>
      </c>
      <c r="V1246" t="str">
        <f t="shared" si="234"/>
        <v>Ej6</v>
      </c>
    </row>
    <row r="1247" spans="1:22" outlineLevel="2">
      <c r="A1247">
        <v>310</v>
      </c>
      <c r="B1247" t="s">
        <v>2472</v>
      </c>
      <c r="C1247" s="334">
        <v>3.8021380277304448</v>
      </c>
      <c r="D1247" s="334">
        <v>0.72462677833467171</v>
      </c>
      <c r="E1247" s="334">
        <v>18.933705628540679</v>
      </c>
      <c r="F1247" s="334">
        <v>1.1210112130416181</v>
      </c>
      <c r="G1247" s="334">
        <v>43.583385222708074</v>
      </c>
      <c r="H1247" s="334">
        <v>60025100.79598894</v>
      </c>
      <c r="I1247" s="334">
        <v>2.2413995237835489</v>
      </c>
      <c r="J1247" s="334">
        <v>5.4555851582843582</v>
      </c>
      <c r="K1247" s="334">
        <v>1.568001461260131</v>
      </c>
      <c r="L1247" s="334">
        <v>61.12223824629914</v>
      </c>
      <c r="M1247" s="334" t="s">
        <v>30</v>
      </c>
      <c r="N1247" s="334" t="s">
        <v>30</v>
      </c>
      <c r="O1247" s="334" t="s">
        <v>30</v>
      </c>
      <c r="P1247" s="334">
        <v>8.9956601890327337E-5</v>
      </c>
      <c r="Q1247" s="334" t="s">
        <v>30</v>
      </c>
      <c r="R1247" s="334" t="s">
        <v>30</v>
      </c>
      <c r="S1247" s="595">
        <f t="shared" si="230"/>
        <v>61.12223824629914</v>
      </c>
      <c r="T1247" s="334">
        <v>-1.0619999999999901</v>
      </c>
      <c r="U1247">
        <f t="shared" si="233"/>
        <v>39</v>
      </c>
      <c r="V1247" t="str">
        <f t="shared" si="234"/>
        <v>Rh)</v>
      </c>
    </row>
    <row r="1248" spans="1:22" outlineLevel="2">
      <c r="A1248">
        <v>311</v>
      </c>
      <c r="B1248" t="s">
        <v>2473</v>
      </c>
      <c r="C1248" s="334">
        <v>4.012476506219949</v>
      </c>
      <c r="D1248" s="334">
        <v>0.72963743670475867</v>
      </c>
      <c r="E1248" s="334">
        <v>20.866816273117799</v>
      </c>
      <c r="F1248" s="334">
        <v>1.2106419020364581</v>
      </c>
      <c r="G1248" s="334">
        <v>43.725411252743825</v>
      </c>
      <c r="H1248" s="334">
        <v>47232044.691588223</v>
      </c>
      <c r="I1248" s="334">
        <v>1.866256847773236</v>
      </c>
      <c r="J1248" s="334">
        <v>5.2405629044786339</v>
      </c>
      <c r="K1248" s="334">
        <v>1.81685069393798</v>
      </c>
      <c r="L1248" s="334">
        <v>60.848948787506231</v>
      </c>
      <c r="M1248" s="334" t="s">
        <v>30</v>
      </c>
      <c r="N1248" s="334" t="s">
        <v>30</v>
      </c>
      <c r="O1248" s="334" t="s">
        <v>30</v>
      </c>
      <c r="P1248" s="334">
        <v>8.4528779596454708E-5</v>
      </c>
      <c r="Q1248" s="334" t="s">
        <v>30</v>
      </c>
      <c r="R1248" s="334" t="s">
        <v>30</v>
      </c>
      <c r="S1248" s="595">
        <f t="shared" si="230"/>
        <v>60.848948787506231</v>
      </c>
      <c r="T1248" s="334">
        <v>0.16800000000000001</v>
      </c>
      <c r="U1248">
        <f t="shared" si="233"/>
        <v>40</v>
      </c>
      <c r="V1248" t="str">
        <f t="shared" si="234"/>
        <v xml:space="preserve">Bo </v>
      </c>
    </row>
    <row r="1249" spans="1:22" outlineLevel="2">
      <c r="A1249">
        <v>312</v>
      </c>
      <c r="B1249" t="s">
        <v>2474</v>
      </c>
      <c r="C1249" s="334">
        <v>3.8671036506902401</v>
      </c>
      <c r="D1249" s="334">
        <v>0.6871956318506367</v>
      </c>
      <c r="E1249" s="334">
        <v>18.61765532179745</v>
      </c>
      <c r="F1249" s="334">
        <v>1.1363547627247981</v>
      </c>
      <c r="G1249" s="334">
        <v>38.608764992737946</v>
      </c>
      <c r="H1249" s="334">
        <v>65261957.996647023</v>
      </c>
      <c r="I1249" s="334">
        <v>2.0334291339976538</v>
      </c>
      <c r="J1249" s="334">
        <v>5.7295162194096676</v>
      </c>
      <c r="K1249" s="334">
        <v>1.8495727842533081</v>
      </c>
      <c r="L1249" s="334">
        <v>57.515942898787877</v>
      </c>
      <c r="M1249" s="334" t="s">
        <v>30</v>
      </c>
      <c r="N1249" s="334" t="s">
        <v>30</v>
      </c>
      <c r="O1249" s="334" t="s">
        <v>30</v>
      </c>
      <c r="P1249" s="334">
        <v>1.0302218843148871E-4</v>
      </c>
      <c r="Q1249" s="334" t="s">
        <v>30</v>
      </c>
      <c r="R1249" s="334" t="s">
        <v>30</v>
      </c>
      <c r="S1249" s="595">
        <f t="shared" si="230"/>
        <v>57.515942898787877</v>
      </c>
      <c r="T1249" s="334">
        <v>-0.81599999999999995</v>
      </c>
      <c r="U1249">
        <f t="shared" si="233"/>
        <v>41</v>
      </c>
      <c r="V1249" t="str">
        <f t="shared" si="234"/>
        <v>We)</v>
      </c>
    </row>
    <row r="1250" spans="1:22" outlineLevel="2">
      <c r="A1250">
        <v>313</v>
      </c>
      <c r="B1250" t="s">
        <v>2475</v>
      </c>
      <c r="C1250" s="334">
        <v>3.458460220222646</v>
      </c>
      <c r="D1250" s="334">
        <v>0.73422881200913259</v>
      </c>
      <c r="E1250" s="334">
        <v>17.976879736451629</v>
      </c>
      <c r="F1250" s="334">
        <v>1.0681173364275121</v>
      </c>
      <c r="G1250" s="334">
        <v>40.534791295003039</v>
      </c>
      <c r="H1250" s="334">
        <v>60795864.569224931</v>
      </c>
      <c r="I1250" s="334">
        <v>1.806272134464765</v>
      </c>
      <c r="J1250" s="334">
        <v>4.9668331111384569</v>
      </c>
      <c r="K1250" s="334">
        <v>1.6491478866141449</v>
      </c>
      <c r="L1250" s="334">
        <v>58.25822227818923</v>
      </c>
      <c r="M1250" s="334" t="s">
        <v>30</v>
      </c>
      <c r="N1250" s="334" t="s">
        <v>30</v>
      </c>
      <c r="O1250" s="334" t="s">
        <v>30</v>
      </c>
      <c r="P1250" s="334">
        <v>8.1589136179395256E-5</v>
      </c>
      <c r="Q1250" s="334" t="s">
        <v>30</v>
      </c>
      <c r="R1250" s="334" t="s">
        <v>30</v>
      </c>
      <c r="S1250" s="595">
        <f t="shared" si="230"/>
        <v>58.25822227818923</v>
      </c>
      <c r="T1250" s="334">
        <v>1.6080000000000001</v>
      </c>
      <c r="U1250">
        <f t="shared" si="233"/>
        <v>42</v>
      </c>
      <c r="V1250" t="str">
        <f t="shared" si="234"/>
        <v>In7</v>
      </c>
    </row>
    <row r="1251" spans="1:22" outlineLevel="2">
      <c r="A1251">
        <v>314</v>
      </c>
      <c r="B1251" t="s">
        <v>2476</v>
      </c>
      <c r="C1251" s="334">
        <v>3.5932308465392642</v>
      </c>
      <c r="D1251" s="334">
        <v>0.73508057949469863</v>
      </c>
      <c r="E1251" s="334">
        <v>19.20298613150138</v>
      </c>
      <c r="F1251" s="334">
        <v>1.1926624551240459</v>
      </c>
      <c r="G1251" s="334">
        <v>39.279982896747548</v>
      </c>
      <c r="H1251" s="334">
        <v>49336485.771190807</v>
      </c>
      <c r="I1251" s="334">
        <v>1.7950641291818821</v>
      </c>
      <c r="J1251" s="334">
        <v>5.3683190721235601</v>
      </c>
      <c r="K1251" s="334">
        <v>1.8896599528042399</v>
      </c>
      <c r="L1251" s="334">
        <v>58.291887073098323</v>
      </c>
      <c r="M1251" s="334" t="s">
        <v>30</v>
      </c>
      <c r="N1251" s="334" t="s">
        <v>30</v>
      </c>
      <c r="O1251" s="334" t="s">
        <v>30</v>
      </c>
      <c r="P1251" s="334">
        <v>9.1198260358288575E-5</v>
      </c>
      <c r="Q1251" s="334" t="s">
        <v>30</v>
      </c>
      <c r="R1251" s="334" t="s">
        <v>30</v>
      </c>
      <c r="S1251" s="595">
        <f t="shared" si="230"/>
        <v>58.291887073098323</v>
      </c>
      <c r="T1251" s="334">
        <v>1.167</v>
      </c>
      <c r="U1251">
        <f t="shared" si="233"/>
        <v>43</v>
      </c>
      <c r="V1251" t="str">
        <f t="shared" si="234"/>
        <v>Mo7</v>
      </c>
    </row>
    <row r="1252" spans="1:22" outlineLevel="2">
      <c r="A1252">
        <v>315</v>
      </c>
      <c r="B1252" t="s">
        <v>2477</v>
      </c>
      <c r="C1252" s="334">
        <v>3.9396109195077922</v>
      </c>
      <c r="D1252" s="334">
        <v>0.70530712933649076</v>
      </c>
      <c r="E1252" s="334">
        <v>18.509485032325561</v>
      </c>
      <c r="F1252" s="334">
        <v>1.0704289730666741</v>
      </c>
      <c r="G1252" s="334">
        <v>40.608192759390398</v>
      </c>
      <c r="H1252" s="334">
        <v>63575711.665136009</v>
      </c>
      <c r="I1252" s="334">
        <v>1.9115554563171491</v>
      </c>
      <c r="J1252" s="334">
        <v>5.5401690927444251</v>
      </c>
      <c r="K1252" s="334">
        <v>2.0156424237870061</v>
      </c>
      <c r="L1252" s="334">
        <v>59.680172968863687</v>
      </c>
      <c r="M1252" s="334" t="s">
        <v>30</v>
      </c>
      <c r="N1252" s="334" t="s">
        <v>30</v>
      </c>
      <c r="O1252" s="334" t="s">
        <v>30</v>
      </c>
      <c r="P1252" s="334">
        <v>9.6870558853430654E-5</v>
      </c>
      <c r="Q1252" s="334" t="s">
        <v>30</v>
      </c>
      <c r="R1252" s="334" t="s">
        <v>30</v>
      </c>
      <c r="S1252" s="595">
        <f t="shared" si="230"/>
        <v>59.680172968863687</v>
      </c>
      <c r="T1252" s="334">
        <v>0.86099999999999999</v>
      </c>
      <c r="U1252">
        <f t="shared" si="233"/>
        <v>44</v>
      </c>
      <c r="V1252" t="str">
        <f t="shared" si="234"/>
        <v>Bi1</v>
      </c>
    </row>
    <row r="1253" spans="1:22" outlineLevel="2">
      <c r="A1253">
        <v>316</v>
      </c>
      <c r="B1253" t="s">
        <v>2478</v>
      </c>
      <c r="C1253" s="334">
        <v>3.9749162876969768</v>
      </c>
      <c r="D1253" s="334">
        <v>0.68807613235900944</v>
      </c>
      <c r="E1253" s="334">
        <v>18.960231228575068</v>
      </c>
      <c r="F1253" s="334">
        <v>1.130615130295479</v>
      </c>
      <c r="G1253" s="334">
        <v>43.189779123351002</v>
      </c>
      <c r="H1253" s="334">
        <v>63949623.447577767</v>
      </c>
      <c r="I1253" s="334">
        <v>2.043396653636576</v>
      </c>
      <c r="J1253" s="334">
        <v>5.4175548077152413</v>
      </c>
      <c r="K1253" s="334">
        <v>1.667462818470403</v>
      </c>
      <c r="L1253" s="334">
        <v>59.385213325259087</v>
      </c>
      <c r="M1253" s="334" t="s">
        <v>30</v>
      </c>
      <c r="N1253" s="334" t="s">
        <v>30</v>
      </c>
      <c r="O1253" s="334" t="s">
        <v>30</v>
      </c>
      <c r="P1253" s="334">
        <v>9.3352303365711075E-5</v>
      </c>
      <c r="Q1253" s="334" t="s">
        <v>30</v>
      </c>
      <c r="R1253" s="334" t="s">
        <v>30</v>
      </c>
      <c r="S1253" s="595">
        <f t="shared" si="230"/>
        <v>59.385213325259087</v>
      </c>
      <c r="T1253" s="334">
        <v>0.218999999999999</v>
      </c>
      <c r="U1253">
        <f t="shared" si="233"/>
        <v>45</v>
      </c>
      <c r="V1253" t="str">
        <f t="shared" si="234"/>
        <v>Cl7</v>
      </c>
    </row>
    <row r="1254" spans="1:22" outlineLevel="2">
      <c r="A1254">
        <v>317</v>
      </c>
      <c r="B1254" t="s">
        <v>2479</v>
      </c>
      <c r="C1254" s="334">
        <v>4.0573816122743596</v>
      </c>
      <c r="D1254" s="334">
        <v>0.69827716069997603</v>
      </c>
      <c r="E1254" s="334">
        <v>18.92761018477615</v>
      </c>
      <c r="F1254" s="334">
        <v>1.17605222729006</v>
      </c>
      <c r="G1254" s="334">
        <v>37.387723319373308</v>
      </c>
      <c r="H1254" s="334">
        <v>64699662.731947944</v>
      </c>
      <c r="I1254" s="334">
        <v>2.29948298706694</v>
      </c>
      <c r="J1254" s="334">
        <v>5.7304953888466299</v>
      </c>
      <c r="K1254" s="334">
        <v>1.71006662291648</v>
      </c>
      <c r="L1254" s="334">
        <v>60.554694027137508</v>
      </c>
      <c r="M1254" s="334" t="s">
        <v>30</v>
      </c>
      <c r="N1254" s="334" t="s">
        <v>30</v>
      </c>
      <c r="O1254" s="334" t="s">
        <v>30</v>
      </c>
      <c r="P1254" s="334">
        <v>1.0222302286399381E-4</v>
      </c>
      <c r="Q1254" s="334" t="s">
        <v>30</v>
      </c>
      <c r="R1254" s="334" t="s">
        <v>30</v>
      </c>
      <c r="S1254" s="595">
        <f t="shared" si="230"/>
        <v>60.554694027137508</v>
      </c>
      <c r="T1254" s="334">
        <v>-1.9770000000000001</v>
      </c>
      <c r="U1254">
        <f t="shared" si="233"/>
        <v>46</v>
      </c>
      <c r="V1254" t="str">
        <f t="shared" si="234"/>
        <v>Ea)</v>
      </c>
    </row>
    <row r="1255" spans="1:22" outlineLevel="2">
      <c r="A1255">
        <v>318</v>
      </c>
      <c r="B1255" t="s">
        <v>2480</v>
      </c>
      <c r="C1255" s="334">
        <v>3.6377516580384119</v>
      </c>
      <c r="D1255" s="334">
        <v>0.72761193682858838</v>
      </c>
      <c r="E1255" s="334">
        <v>19.613767762008241</v>
      </c>
      <c r="F1255" s="334">
        <v>1.135435354843745</v>
      </c>
      <c r="G1255" s="334">
        <v>42.581261252037137</v>
      </c>
      <c r="H1255" s="334">
        <v>49532159.922797538</v>
      </c>
      <c r="I1255" s="334">
        <v>2.1018848825159551</v>
      </c>
      <c r="J1255" s="334">
        <v>5.3315009536437321</v>
      </c>
      <c r="K1255" s="334">
        <v>1.718915158824093</v>
      </c>
      <c r="L1255" s="334">
        <v>57.260602509037817</v>
      </c>
      <c r="M1255" s="334" t="s">
        <v>30</v>
      </c>
      <c r="N1255" s="334" t="s">
        <v>30</v>
      </c>
      <c r="O1255" s="334" t="s">
        <v>30</v>
      </c>
      <c r="P1255" s="334">
        <v>9.385858236602809E-5</v>
      </c>
      <c r="Q1255" s="334" t="s">
        <v>30</v>
      </c>
      <c r="R1255" s="334" t="s">
        <v>30</v>
      </c>
      <c r="S1255" s="595">
        <f t="shared" si="230"/>
        <v>57.260602509037817</v>
      </c>
      <c r="T1255" s="334">
        <v>1.911</v>
      </c>
      <c r="U1255">
        <f t="shared" si="233"/>
        <v>47</v>
      </c>
      <c r="V1255" t="str">
        <f t="shared" si="234"/>
        <v>Wy1</v>
      </c>
    </row>
    <row r="1256" spans="1:22" outlineLevel="2">
      <c r="A1256">
        <v>319</v>
      </c>
      <c r="B1256" t="s">
        <v>2481</v>
      </c>
      <c r="C1256" s="334">
        <v>3.972813256960849</v>
      </c>
      <c r="D1256" s="334">
        <v>0.72328919803025771</v>
      </c>
      <c r="E1256" s="334">
        <v>18.408372975084809</v>
      </c>
      <c r="F1256" s="334">
        <v>1.048404873941343</v>
      </c>
      <c r="G1256" s="334">
        <v>40.347341946730879</v>
      </c>
      <c r="H1256" s="334">
        <v>64646084.658960164</v>
      </c>
      <c r="I1256" s="334">
        <v>1.671208921993536</v>
      </c>
      <c r="J1256" s="334">
        <v>5.511776411363825</v>
      </c>
      <c r="K1256" s="334">
        <v>1.755077876732507</v>
      </c>
      <c r="L1256" s="334">
        <v>60.159606549042863</v>
      </c>
      <c r="M1256" s="334" t="s">
        <v>30</v>
      </c>
      <c r="N1256" s="334" t="s">
        <v>30</v>
      </c>
      <c r="O1256" s="334" t="s">
        <v>30</v>
      </c>
      <c r="P1256" s="334">
        <v>9.3267561320117313E-5</v>
      </c>
      <c r="Q1256" s="334" t="s">
        <v>30</v>
      </c>
      <c r="R1256" s="334" t="s">
        <v>30</v>
      </c>
      <c r="S1256" s="595">
        <f t="shared" si="230"/>
        <v>60.159606549042863</v>
      </c>
      <c r="T1256" s="334">
        <v>-1.962</v>
      </c>
      <c r="U1256">
        <f t="shared" si="233"/>
        <v>48</v>
      </c>
      <c r="V1256" t="str">
        <f t="shared" si="234"/>
        <v>Wo5</v>
      </c>
    </row>
    <row r="1257" spans="1:22" outlineLevel="2">
      <c r="A1257">
        <v>320</v>
      </c>
      <c r="B1257" t="s">
        <v>2482</v>
      </c>
      <c r="C1257" s="334">
        <v>3.609011996952757</v>
      </c>
      <c r="D1257" s="334">
        <v>0.7348722747948051</v>
      </c>
      <c r="E1257" s="334">
        <v>18.298709295556669</v>
      </c>
      <c r="F1257" s="334">
        <v>1.162841465019101</v>
      </c>
      <c r="G1257" s="334">
        <v>39.731641158655648</v>
      </c>
      <c r="H1257" s="334">
        <v>62243933.708882503</v>
      </c>
      <c r="I1257" s="334">
        <v>1.1301241203772849</v>
      </c>
      <c r="J1257" s="334">
        <v>5.3914251122415404</v>
      </c>
      <c r="K1257" s="334">
        <v>1.974461999442976</v>
      </c>
      <c r="L1257" s="334">
        <v>57.758239920673887</v>
      </c>
      <c r="M1257" s="334" t="s">
        <v>30</v>
      </c>
      <c r="N1257" s="334" t="s">
        <v>30</v>
      </c>
      <c r="O1257" s="334" t="s">
        <v>30</v>
      </c>
      <c r="P1257" s="334">
        <v>9.4141253378220768E-5</v>
      </c>
      <c r="Q1257" s="334" t="s">
        <v>30</v>
      </c>
      <c r="R1257" s="334" t="s">
        <v>30</v>
      </c>
      <c r="S1257" s="595">
        <f t="shared" si="230"/>
        <v>57.758239920673887</v>
      </c>
      <c r="T1257" s="334">
        <v>0.92100000000000004</v>
      </c>
      <c r="U1257">
        <f t="shared" si="233"/>
        <v>49</v>
      </c>
      <c r="V1257" t="str">
        <f t="shared" si="234"/>
        <v>Ha6</v>
      </c>
    </row>
    <row r="1258" spans="1:22" outlineLevel="2">
      <c r="A1258">
        <v>321</v>
      </c>
      <c r="B1258" t="s">
        <v>2483</v>
      </c>
      <c r="C1258" s="334">
        <v>3.5479866434367509</v>
      </c>
      <c r="D1258" s="334">
        <v>0.72892990474629182</v>
      </c>
      <c r="E1258" s="334">
        <v>17.657834782704018</v>
      </c>
      <c r="F1258" s="334">
        <v>1.056763151594041</v>
      </c>
      <c r="G1258" s="334">
        <v>38.599090850972644</v>
      </c>
      <c r="H1258" s="334">
        <v>64407523.329596393</v>
      </c>
      <c r="I1258" s="334">
        <v>2.344618334439704</v>
      </c>
      <c r="J1258" s="334">
        <v>5.2873856768406657</v>
      </c>
      <c r="K1258" s="334">
        <v>1.6305897170255741</v>
      </c>
      <c r="L1258" s="334">
        <v>56.999136773597712</v>
      </c>
      <c r="M1258" s="334" t="s">
        <v>30</v>
      </c>
      <c r="N1258" s="334" t="s">
        <v>30</v>
      </c>
      <c r="O1258" s="334" t="s">
        <v>30</v>
      </c>
      <c r="P1258" s="334">
        <v>9.6937403987722693E-5</v>
      </c>
      <c r="Q1258" s="334" t="s">
        <v>30</v>
      </c>
      <c r="R1258" s="334" t="s">
        <v>30</v>
      </c>
      <c r="S1258" s="595">
        <f t="shared" ref="S1258:S1321" si="235">$L1258</f>
        <v>56.999136773597712</v>
      </c>
      <c r="T1258" s="334">
        <v>0.88500000000000001</v>
      </c>
      <c r="U1258">
        <f t="shared" si="233"/>
        <v>50</v>
      </c>
      <c r="V1258" t="str">
        <f t="shared" si="234"/>
        <v>Wa2</v>
      </c>
    </row>
    <row r="1259" spans="1:22" outlineLevel="2">
      <c r="A1259">
        <v>322</v>
      </c>
      <c r="B1259" t="s">
        <v>2484</v>
      </c>
      <c r="C1259" s="334">
        <v>3.6142989849260458</v>
      </c>
      <c r="D1259" s="334">
        <v>0.70466038750252702</v>
      </c>
      <c r="E1259" s="334">
        <v>17.55091343707031</v>
      </c>
      <c r="F1259" s="334">
        <v>0.96650176587770653</v>
      </c>
      <c r="G1259" s="334">
        <v>45.298738140932933</v>
      </c>
      <c r="H1259" s="334">
        <v>74898691.01336883</v>
      </c>
      <c r="I1259" s="334">
        <v>1.232182372847999</v>
      </c>
      <c r="J1259" s="334">
        <v>5.3527965613813153</v>
      </c>
      <c r="K1259" s="334">
        <v>1.988290496147133</v>
      </c>
      <c r="L1259" s="334">
        <v>54.911428651877337</v>
      </c>
      <c r="M1259" s="334" t="s">
        <v>30</v>
      </c>
      <c r="N1259" s="334" t="s">
        <v>30</v>
      </c>
      <c r="O1259" s="334" t="s">
        <v>30</v>
      </c>
      <c r="P1259" s="334">
        <v>9.9966737657764581E-5</v>
      </c>
      <c r="Q1259" s="334" t="s">
        <v>30</v>
      </c>
      <c r="R1259" s="334" t="s">
        <v>30</v>
      </c>
      <c r="S1259" s="595">
        <f t="shared" si="235"/>
        <v>54.911428651877337</v>
      </c>
      <c r="T1259" s="334">
        <v>2.7389999999999999</v>
      </c>
      <c r="U1259">
        <f t="shared" si="233"/>
        <v>51</v>
      </c>
      <c r="V1259" t="str">
        <f t="shared" si="234"/>
        <v>Ko9</v>
      </c>
    </row>
    <row r="1260" spans="1:22" outlineLevel="2">
      <c r="A1260">
        <v>323</v>
      </c>
      <c r="B1260" t="s">
        <v>2485</v>
      </c>
      <c r="C1260" s="334">
        <v>3.743416884803386</v>
      </c>
      <c r="D1260" s="334">
        <v>0.71126466229072505</v>
      </c>
      <c r="E1260" s="334">
        <v>19.087575712794319</v>
      </c>
      <c r="F1260" s="334">
        <v>1.0844598430691079</v>
      </c>
      <c r="G1260" s="334">
        <v>46.227286870136069</v>
      </c>
      <c r="H1260" s="334">
        <v>61178113.743180677</v>
      </c>
      <c r="I1260" s="334">
        <v>2.0631269906419711</v>
      </c>
      <c r="J1260" s="334">
        <v>5.597155766215999</v>
      </c>
      <c r="K1260" s="334">
        <v>1.755068802094474</v>
      </c>
      <c r="L1260" s="334">
        <v>58.217261805269104</v>
      </c>
      <c r="M1260" s="334" t="s">
        <v>30</v>
      </c>
      <c r="N1260" s="334" t="s">
        <v>30</v>
      </c>
      <c r="O1260" s="334" t="s">
        <v>30</v>
      </c>
      <c r="P1260" s="334">
        <v>9.8497108477088615E-5</v>
      </c>
      <c r="Q1260" s="334" t="s">
        <v>30</v>
      </c>
      <c r="R1260" s="334" t="s">
        <v>30</v>
      </c>
      <c r="S1260" s="595">
        <f t="shared" si="235"/>
        <v>58.217261805269104</v>
      </c>
      <c r="T1260" s="334">
        <v>-0.81599999999999995</v>
      </c>
      <c r="U1260">
        <f t="shared" si="233"/>
        <v>52</v>
      </c>
      <c r="V1260" t="str">
        <f t="shared" si="234"/>
        <v>Gr6</v>
      </c>
    </row>
    <row r="1261" spans="1:22" outlineLevel="2">
      <c r="A1261">
        <v>324</v>
      </c>
      <c r="B1261" t="s">
        <v>2486</v>
      </c>
      <c r="C1261" s="334">
        <v>3.653945560176854</v>
      </c>
      <c r="D1261" s="334">
        <v>0.73449410805851878</v>
      </c>
      <c r="E1261" s="334">
        <v>17.88056952985</v>
      </c>
      <c r="F1261" s="334">
        <v>1.0061897071665959</v>
      </c>
      <c r="G1261" s="334">
        <v>40.890758260446695</v>
      </c>
      <c r="H1261" s="334">
        <v>59155817.847647414</v>
      </c>
      <c r="I1261" s="334">
        <v>1.932666527635136</v>
      </c>
      <c r="J1261" s="334">
        <v>5.4412552921502986</v>
      </c>
      <c r="K1261" s="334">
        <v>1.9652967092945841</v>
      </c>
      <c r="L1261" s="334">
        <v>61.006902243541788</v>
      </c>
      <c r="M1261" s="334" t="s">
        <v>30</v>
      </c>
      <c r="N1261" s="334" t="s">
        <v>30</v>
      </c>
      <c r="O1261" s="334" t="s">
        <v>30</v>
      </c>
      <c r="P1261" s="334">
        <v>8.7608519953119126E-5</v>
      </c>
      <c r="Q1261" s="334" t="s">
        <v>30</v>
      </c>
      <c r="R1261" s="334" t="s">
        <v>30</v>
      </c>
      <c r="S1261" s="595">
        <f t="shared" si="235"/>
        <v>61.006902243541788</v>
      </c>
      <c r="T1261" s="334">
        <v>0.18</v>
      </c>
      <c r="U1261">
        <f t="shared" si="233"/>
        <v>53</v>
      </c>
      <c r="V1261" t="str">
        <f t="shared" si="234"/>
        <v>Tu6</v>
      </c>
    </row>
    <row r="1262" spans="1:22" outlineLevel="2">
      <c r="A1262">
        <v>325</v>
      </c>
      <c r="B1262" t="s">
        <v>2487</v>
      </c>
      <c r="C1262" s="334">
        <v>3.7040050897715031</v>
      </c>
      <c r="D1262" s="334">
        <v>0.73517766946921059</v>
      </c>
      <c r="E1262" s="334">
        <v>18.828189946403249</v>
      </c>
      <c r="F1262" s="334">
        <v>1.149027853150721</v>
      </c>
      <c r="G1262" s="334">
        <v>43.121977194904431</v>
      </c>
      <c r="H1262" s="334">
        <v>58305335.206301421</v>
      </c>
      <c r="I1262" s="334">
        <v>1.8540433742707649</v>
      </c>
      <c r="J1262" s="334">
        <v>5.7165838805145768</v>
      </c>
      <c r="K1262" s="334">
        <v>1.9315343324632579</v>
      </c>
      <c r="L1262" s="334">
        <v>57.969202850981397</v>
      </c>
      <c r="M1262" s="334" t="s">
        <v>30</v>
      </c>
      <c r="N1262" s="334" t="s">
        <v>30</v>
      </c>
      <c r="O1262" s="334" t="s">
        <v>30</v>
      </c>
      <c r="P1262" s="334">
        <v>1.0003654906213161E-4</v>
      </c>
      <c r="Q1262" s="334" t="s">
        <v>30</v>
      </c>
      <c r="R1262" s="334" t="s">
        <v>30</v>
      </c>
      <c r="S1262" s="595">
        <f t="shared" si="235"/>
        <v>57.969202850981397</v>
      </c>
      <c r="T1262" s="334">
        <v>-0.192</v>
      </c>
      <c r="U1262">
        <f t="shared" si="233"/>
        <v>54</v>
      </c>
      <c r="V1262" t="str">
        <f t="shared" si="234"/>
        <v>Ku5</v>
      </c>
    </row>
    <row r="1263" spans="1:22" outlineLevel="2">
      <c r="A1263">
        <v>326</v>
      </c>
      <c r="B1263" t="s">
        <v>2488</v>
      </c>
      <c r="C1263" s="334">
        <v>3.4981473634528442</v>
      </c>
      <c r="D1263" s="334">
        <v>0.77441806142136393</v>
      </c>
      <c r="E1263" s="334">
        <v>18.451758986357049</v>
      </c>
      <c r="F1263" s="334">
        <v>1.1746219796197841</v>
      </c>
      <c r="G1263" s="334">
        <v>39.170170985081775</v>
      </c>
      <c r="H1263" s="334">
        <v>54193184.576619633</v>
      </c>
      <c r="I1263" s="334">
        <v>1.6374400284101001</v>
      </c>
      <c r="J1263" s="334">
        <v>4.962945922961131</v>
      </c>
      <c r="K1263" s="334">
        <v>1.7695390789318499</v>
      </c>
      <c r="L1263" s="334">
        <v>59.957515194246668</v>
      </c>
      <c r="M1263" s="334" t="s">
        <v>30</v>
      </c>
      <c r="N1263" s="334" t="s">
        <v>30</v>
      </c>
      <c r="O1263" s="334" t="s">
        <v>30</v>
      </c>
      <c r="P1263" s="334">
        <v>7.4083306236188252E-5</v>
      </c>
      <c r="Q1263" s="334" t="s">
        <v>30</v>
      </c>
      <c r="R1263" s="334" t="s">
        <v>30</v>
      </c>
      <c r="S1263" s="595">
        <f t="shared" si="235"/>
        <v>59.957515194246668</v>
      </c>
      <c r="T1263" s="334">
        <v>1.329</v>
      </c>
      <c r="U1263">
        <f t="shared" si="233"/>
        <v>55</v>
      </c>
      <c r="V1263" t="str">
        <f t="shared" si="234"/>
        <v>Ce5</v>
      </c>
    </row>
    <row r="1264" spans="1:22" outlineLevel="2">
      <c r="A1264">
        <v>327</v>
      </c>
      <c r="B1264" t="s">
        <v>2489</v>
      </c>
      <c r="C1264" s="334">
        <v>3.6864699402819658</v>
      </c>
      <c r="D1264" s="334">
        <v>0.68906914423998</v>
      </c>
      <c r="E1264" s="334">
        <v>18.029747439102</v>
      </c>
      <c r="F1264" s="334">
        <v>0.98717156972820186</v>
      </c>
      <c r="G1264" s="334">
        <v>40.72544290313165</v>
      </c>
      <c r="H1264" s="334">
        <v>67142379.80990234</v>
      </c>
      <c r="I1264" s="334">
        <v>1.752408475488566</v>
      </c>
      <c r="J1264" s="334">
        <v>5.1295733204592633</v>
      </c>
      <c r="K1264" s="334">
        <v>1.7436334997519281</v>
      </c>
      <c r="L1264" s="334">
        <v>59.45561317620583</v>
      </c>
      <c r="M1264" s="334" t="s">
        <v>30</v>
      </c>
      <c r="N1264" s="334" t="s">
        <v>30</v>
      </c>
      <c r="O1264" s="334" t="s">
        <v>30</v>
      </c>
      <c r="P1264" s="334">
        <v>8.7459050585724863E-5</v>
      </c>
      <c r="Q1264" s="334" t="s">
        <v>30</v>
      </c>
      <c r="R1264" s="334" t="s">
        <v>30</v>
      </c>
      <c r="S1264" s="595">
        <f t="shared" si="235"/>
        <v>59.45561317620583</v>
      </c>
      <c r="T1264" s="334">
        <v>-1.224</v>
      </c>
      <c r="U1264">
        <f t="shared" si="233"/>
        <v>56</v>
      </c>
      <c r="V1264" t="str">
        <f t="shared" si="234"/>
        <v>Te0</v>
      </c>
    </row>
    <row r="1265" spans="1:22" outlineLevel="2">
      <c r="A1265">
        <v>328</v>
      </c>
      <c r="B1265" t="s">
        <v>2490</v>
      </c>
      <c r="C1265" s="334">
        <v>3.5839377591908792</v>
      </c>
      <c r="D1265" s="334">
        <v>0.7106730693794332</v>
      </c>
      <c r="E1265" s="334">
        <v>18.624111939094039</v>
      </c>
      <c r="F1265" s="334">
        <v>1.062498832373227</v>
      </c>
      <c r="G1265" s="334">
        <v>41.758142465699187</v>
      </c>
      <c r="H1265" s="334">
        <v>56805244.676178843</v>
      </c>
      <c r="I1265" s="334">
        <v>1.624956510270847</v>
      </c>
      <c r="J1265" s="334">
        <v>5.1482013669971494</v>
      </c>
      <c r="K1265" s="334">
        <v>1.6878756521893721</v>
      </c>
      <c r="L1265" s="334">
        <v>62.697724602773498</v>
      </c>
      <c r="M1265" s="334" t="s">
        <v>30</v>
      </c>
      <c r="N1265" s="334" t="s">
        <v>30</v>
      </c>
      <c r="O1265" s="334" t="s">
        <v>30</v>
      </c>
      <c r="P1265" s="334">
        <v>7.9631778369821421E-5</v>
      </c>
      <c r="Q1265" s="334" t="s">
        <v>30</v>
      </c>
      <c r="R1265" s="334" t="s">
        <v>30</v>
      </c>
      <c r="S1265" s="595">
        <f t="shared" si="235"/>
        <v>62.697724602773498</v>
      </c>
      <c r="T1265" s="334">
        <v>-0.36899999999999999</v>
      </c>
      <c r="U1265">
        <f t="shared" si="233"/>
        <v>57</v>
      </c>
      <c r="V1265" t="str">
        <f t="shared" si="234"/>
        <v>Gl)</v>
      </c>
    </row>
    <row r="1266" spans="1:22" outlineLevel="2">
      <c r="A1266">
        <v>329</v>
      </c>
      <c r="B1266" t="s">
        <v>2491</v>
      </c>
      <c r="C1266" s="334">
        <v>3.89948176626622</v>
      </c>
      <c r="D1266" s="334">
        <v>0.74774067951421841</v>
      </c>
      <c r="E1266" s="334">
        <v>18.572215759131591</v>
      </c>
      <c r="F1266" s="334">
        <v>1.080411059580197</v>
      </c>
      <c r="G1266" s="334">
        <v>42.649904172572327</v>
      </c>
      <c r="H1266" s="334">
        <v>61810881.535547301</v>
      </c>
      <c r="I1266" s="334">
        <v>2.306430954981705</v>
      </c>
      <c r="J1266" s="334">
        <v>5.6113482463640416</v>
      </c>
      <c r="K1266" s="334">
        <v>1.747475363942977</v>
      </c>
      <c r="L1266" s="334">
        <v>58.756061446816709</v>
      </c>
      <c r="M1266" s="334" t="s">
        <v>30</v>
      </c>
      <c r="N1266" s="334" t="s">
        <v>30</v>
      </c>
      <c r="O1266" s="334" t="s">
        <v>30</v>
      </c>
      <c r="P1266" s="334">
        <v>9.975639635076178E-5</v>
      </c>
      <c r="Q1266" s="334" t="s">
        <v>30</v>
      </c>
      <c r="R1266" s="334" t="s">
        <v>30</v>
      </c>
      <c r="S1266" s="595">
        <f t="shared" si="235"/>
        <v>58.756061446816709</v>
      </c>
      <c r="T1266" s="334">
        <v>-0.16200000000000001</v>
      </c>
      <c r="U1266">
        <f t="shared" si="233"/>
        <v>58</v>
      </c>
      <c r="V1266" t="str">
        <f t="shared" si="234"/>
        <v>Ne9</v>
      </c>
    </row>
    <row r="1267" spans="1:22" outlineLevel="2">
      <c r="A1267">
        <v>330</v>
      </c>
      <c r="B1267" t="s">
        <v>2492</v>
      </c>
      <c r="C1267" s="334">
        <v>3.919018491671864</v>
      </c>
      <c r="D1267" s="334">
        <v>0.75139808392882979</v>
      </c>
      <c r="E1267" s="334">
        <v>19.432577127469941</v>
      </c>
      <c r="F1267" s="334">
        <v>0.96632565997479714</v>
      </c>
      <c r="G1267" s="334">
        <v>41.821618326311572</v>
      </c>
      <c r="H1267" s="334">
        <v>58511559.684611157</v>
      </c>
      <c r="I1267" s="334">
        <v>1.715145250238937</v>
      </c>
      <c r="J1267" s="334">
        <v>5.5376490069859949</v>
      </c>
      <c r="K1267" s="334">
        <v>2.069560749106186</v>
      </c>
      <c r="L1267" s="334">
        <v>59.455928567878807</v>
      </c>
      <c r="M1267" s="334" t="s">
        <v>30</v>
      </c>
      <c r="N1267" s="334" t="s">
        <v>30</v>
      </c>
      <c r="O1267" s="334" t="s">
        <v>30</v>
      </c>
      <c r="P1267" s="334">
        <v>9.1678314913671446E-5</v>
      </c>
      <c r="Q1267" s="334" t="s">
        <v>30</v>
      </c>
      <c r="R1267" s="334" t="s">
        <v>30</v>
      </c>
      <c r="S1267" s="595">
        <f t="shared" si="235"/>
        <v>59.455928567878807</v>
      </c>
      <c r="T1267" s="334">
        <v>0.65400000000000003</v>
      </c>
      <c r="U1267">
        <f t="shared" si="233"/>
        <v>59</v>
      </c>
      <c r="V1267" t="str">
        <f t="shared" si="234"/>
        <v>GR)</v>
      </c>
    </row>
    <row r="1268" spans="1:22" outlineLevel="2">
      <c r="A1268">
        <v>331</v>
      </c>
      <c r="B1268" t="s">
        <v>2493</v>
      </c>
      <c r="C1268" s="334">
        <v>3.804195536802971</v>
      </c>
      <c r="D1268" s="334">
        <v>0.73267798533876427</v>
      </c>
      <c r="E1268" s="334">
        <v>18.206648868789621</v>
      </c>
      <c r="F1268" s="334">
        <v>1.077047655703077</v>
      </c>
      <c r="G1268" s="334">
        <v>42.395506154884536</v>
      </c>
      <c r="H1268" s="334">
        <v>69086155.280785128</v>
      </c>
      <c r="I1268" s="334">
        <v>2.2218889552791108</v>
      </c>
      <c r="J1268" s="334">
        <v>5.3387006885198716</v>
      </c>
      <c r="K1268" s="334">
        <v>1.76738020048154</v>
      </c>
      <c r="L1268" s="334">
        <v>56.282388888613127</v>
      </c>
      <c r="M1268" s="334" t="s">
        <v>30</v>
      </c>
      <c r="N1268" s="334" t="s">
        <v>30</v>
      </c>
      <c r="O1268" s="334" t="s">
        <v>30</v>
      </c>
      <c r="P1268" s="334">
        <v>9.7555992572806238E-5</v>
      </c>
      <c r="Q1268" s="334" t="s">
        <v>30</v>
      </c>
      <c r="R1268" s="334" t="s">
        <v>30</v>
      </c>
      <c r="S1268" s="595">
        <f t="shared" si="235"/>
        <v>56.282388888613127</v>
      </c>
      <c r="T1268" s="334">
        <v>-0.51300000000000001</v>
      </c>
      <c r="U1268">
        <f t="shared" si="233"/>
        <v>60</v>
      </c>
      <c r="V1268" t="str">
        <f t="shared" si="234"/>
        <v>Me0</v>
      </c>
    </row>
    <row r="1269" spans="1:22" outlineLevel="2">
      <c r="A1269">
        <v>332</v>
      </c>
      <c r="B1269" t="s">
        <v>2494</v>
      </c>
      <c r="C1269" s="334">
        <v>3.8045654401624969</v>
      </c>
      <c r="D1269" s="334">
        <v>0.74488834427579131</v>
      </c>
      <c r="E1269" s="334">
        <v>18.33308098987985</v>
      </c>
      <c r="F1269" s="334">
        <v>1.000301869633087</v>
      </c>
      <c r="G1269" s="334">
        <v>41.921431635717383</v>
      </c>
      <c r="H1269" s="334">
        <v>65683934.180361673</v>
      </c>
      <c r="I1269" s="334">
        <v>2.000466092626656</v>
      </c>
      <c r="J1269" s="334">
        <v>5.501577492270151</v>
      </c>
      <c r="K1269" s="334">
        <v>1.906955918731857</v>
      </c>
      <c r="L1269" s="334">
        <v>59.653305194465041</v>
      </c>
      <c r="M1269" s="334" t="s">
        <v>30</v>
      </c>
      <c r="N1269" s="334" t="s">
        <v>30</v>
      </c>
      <c r="O1269" s="334" t="s">
        <v>30</v>
      </c>
      <c r="P1269" s="334">
        <v>9.3089580991995578E-5</v>
      </c>
      <c r="Q1269" s="334" t="s">
        <v>30</v>
      </c>
      <c r="R1269" s="334" t="s">
        <v>30</v>
      </c>
      <c r="S1269" s="595">
        <f t="shared" si="235"/>
        <v>59.653305194465041</v>
      </c>
      <c r="T1269" s="334">
        <v>-0.78300000000000003</v>
      </c>
      <c r="U1269">
        <f t="shared" si="233"/>
        <v>61</v>
      </c>
      <c r="V1269" t="str">
        <f t="shared" si="234"/>
        <v>Yi9</v>
      </c>
    </row>
    <row r="1270" spans="1:22" outlineLevel="2">
      <c r="A1270">
        <v>333</v>
      </c>
      <c r="B1270" t="s">
        <v>2495</v>
      </c>
      <c r="C1270" s="334">
        <v>3.7094666285436451</v>
      </c>
      <c r="D1270" s="334">
        <v>0.73593641935336551</v>
      </c>
      <c r="E1270" s="334">
        <v>18.090755508062671</v>
      </c>
      <c r="F1270" s="334">
        <v>1.1190951480608291</v>
      </c>
      <c r="G1270" s="334">
        <v>43.156966541670862</v>
      </c>
      <c r="H1270" s="334">
        <v>65675970.70204328</v>
      </c>
      <c r="I1270" s="334">
        <v>1.780078682845101</v>
      </c>
      <c r="J1270" s="334">
        <v>5.1390038525085586</v>
      </c>
      <c r="K1270" s="334">
        <v>1.8288363426876331</v>
      </c>
      <c r="L1270" s="334">
        <v>57.674587758966823</v>
      </c>
      <c r="M1270" s="334" t="s">
        <v>30</v>
      </c>
      <c r="N1270" s="334" t="s">
        <v>30</v>
      </c>
      <c r="O1270" s="334" t="s">
        <v>30</v>
      </c>
      <c r="P1270" s="334">
        <v>8.8575349419045603E-5</v>
      </c>
      <c r="Q1270" s="334" t="s">
        <v>30</v>
      </c>
      <c r="R1270" s="334" t="s">
        <v>30</v>
      </c>
      <c r="S1270" s="595">
        <f t="shared" si="235"/>
        <v>57.674587758966823</v>
      </c>
      <c r="T1270" s="334">
        <v>-0.59099999999999997</v>
      </c>
      <c r="U1270">
        <f t="shared" si="233"/>
        <v>62</v>
      </c>
      <c r="V1270" t="str">
        <f t="shared" si="234"/>
        <v>St)</v>
      </c>
    </row>
    <row r="1271" spans="1:22" outlineLevel="2">
      <c r="A1271">
        <v>334</v>
      </c>
      <c r="B1271" t="s">
        <v>2496</v>
      </c>
      <c r="C1271" s="334">
        <v>3.7963214128559888</v>
      </c>
      <c r="D1271" s="334">
        <v>0.71782756859869601</v>
      </c>
      <c r="E1271" s="334">
        <v>17.710700486129461</v>
      </c>
      <c r="F1271" s="334">
        <v>1.073678102667069</v>
      </c>
      <c r="G1271" s="334">
        <v>42.681585239457057</v>
      </c>
      <c r="H1271" s="334">
        <v>72852027.136793882</v>
      </c>
      <c r="I1271" s="334">
        <v>1.950971326805697</v>
      </c>
      <c r="J1271" s="334">
        <v>5.1563113929664164</v>
      </c>
      <c r="K1271" s="334">
        <v>1.95706482575256</v>
      </c>
      <c r="L1271" s="334">
        <v>56.365388716624992</v>
      </c>
      <c r="M1271" s="334" t="s">
        <v>30</v>
      </c>
      <c r="N1271" s="334" t="s">
        <v>30</v>
      </c>
      <c r="O1271" s="334" t="s">
        <v>30</v>
      </c>
      <c r="P1271" s="334">
        <v>9.3410299918708631E-5</v>
      </c>
      <c r="Q1271" s="334" t="s">
        <v>30</v>
      </c>
      <c r="R1271" s="334" t="s">
        <v>30</v>
      </c>
      <c r="S1271" s="595">
        <f t="shared" si="235"/>
        <v>56.365388716624992</v>
      </c>
      <c r="T1271" s="334">
        <v>1.266</v>
      </c>
      <c r="U1271">
        <f t="shared" si="233"/>
        <v>63</v>
      </c>
      <c r="V1271" t="str">
        <f t="shared" si="234"/>
        <v>Ha)</v>
      </c>
    </row>
    <row r="1272" spans="1:22" outlineLevel="2">
      <c r="A1272">
        <v>335</v>
      </c>
      <c r="B1272" t="s">
        <v>2497</v>
      </c>
      <c r="C1272" s="334">
        <v>3.387452284579159</v>
      </c>
      <c r="D1272" s="334">
        <v>0.73355868415543957</v>
      </c>
      <c r="E1272" s="334">
        <v>17.46537701054525</v>
      </c>
      <c r="F1272" s="334">
        <v>1.090350249520784</v>
      </c>
      <c r="G1272" s="334">
        <v>37.96420641925765</v>
      </c>
      <c r="H1272" s="334">
        <v>63226816.032861337</v>
      </c>
      <c r="I1272" s="334">
        <v>1.4543036896845229</v>
      </c>
      <c r="J1272" s="334">
        <v>4.9961498634655586</v>
      </c>
      <c r="K1272" s="334">
        <v>1.6238512585932789</v>
      </c>
      <c r="L1272" s="334">
        <v>60.290304521824062</v>
      </c>
      <c r="M1272" s="334" t="s">
        <v>30</v>
      </c>
      <c r="N1272" s="334" t="s">
        <v>30</v>
      </c>
      <c r="O1272" s="334" t="s">
        <v>30</v>
      </c>
      <c r="P1272" s="334">
        <v>8.0405226614386585E-5</v>
      </c>
      <c r="Q1272" s="334" t="s">
        <v>30</v>
      </c>
      <c r="R1272" s="334" t="s">
        <v>30</v>
      </c>
      <c r="S1272" s="595">
        <f t="shared" si="235"/>
        <v>60.290304521824062</v>
      </c>
      <c r="T1272" s="334">
        <v>0.75600000000000001</v>
      </c>
      <c r="U1272">
        <f t="shared" si="233"/>
        <v>64</v>
      </c>
      <c r="V1272" t="str">
        <f t="shared" si="234"/>
        <v>Ki7</v>
      </c>
    </row>
    <row r="1273" spans="1:22" outlineLevel="2">
      <c r="A1273">
        <v>336</v>
      </c>
      <c r="B1273" t="s">
        <v>2498</v>
      </c>
      <c r="C1273" s="334">
        <v>3.7838140869475878</v>
      </c>
      <c r="D1273" s="334">
        <v>0.72026841375879014</v>
      </c>
      <c r="E1273" s="334">
        <v>18.081793932466891</v>
      </c>
      <c r="F1273" s="334">
        <v>1.0724739989482519</v>
      </c>
      <c r="G1273" s="334">
        <v>42.874240468923254</v>
      </c>
      <c r="H1273" s="334">
        <v>67504782.770908326</v>
      </c>
      <c r="I1273" s="334">
        <v>2.2000047925708071</v>
      </c>
      <c r="J1273" s="334">
        <v>5.6976578247493768</v>
      </c>
      <c r="K1273" s="334">
        <v>1.6639059583940801</v>
      </c>
      <c r="L1273" s="334">
        <v>56.211486470130417</v>
      </c>
      <c r="M1273" s="334" t="s">
        <v>30</v>
      </c>
      <c r="N1273" s="334" t="s">
        <v>30</v>
      </c>
      <c r="O1273" s="334" t="s">
        <v>30</v>
      </c>
      <c r="P1273" s="334">
        <v>1.0391205091930439E-4</v>
      </c>
      <c r="Q1273" s="334" t="s">
        <v>30</v>
      </c>
      <c r="R1273" s="334" t="s">
        <v>30</v>
      </c>
      <c r="S1273" s="595">
        <f t="shared" si="235"/>
        <v>56.211486470130417</v>
      </c>
      <c r="T1273" s="334">
        <v>2.6999999999999899E-2</v>
      </c>
      <c r="U1273">
        <f t="shared" ref="U1273:U1336" si="236">U1272+1</f>
        <v>65</v>
      </c>
      <c r="V1273" t="str">
        <f t="shared" ref="V1273:V1336" si="237">LEFT($B1273&amp;"  ",2)&amp;RIGHT(" "&amp;$B1273,1)</f>
        <v>Tr2</v>
      </c>
    </row>
    <row r="1274" spans="1:22" outlineLevel="2">
      <c r="A1274">
        <v>337</v>
      </c>
      <c r="B1274" t="s">
        <v>2499</v>
      </c>
      <c r="C1274" s="334">
        <v>3.648787311873849</v>
      </c>
      <c r="D1274" s="334">
        <v>0.75589208008519515</v>
      </c>
      <c r="E1274" s="334">
        <v>18.882360225104371</v>
      </c>
      <c r="F1274" s="334">
        <v>1.2061827368107261</v>
      </c>
      <c r="G1274" s="334">
        <v>42.588334407161994</v>
      </c>
      <c r="H1274" s="334">
        <v>56449754.595201083</v>
      </c>
      <c r="I1274" s="334">
        <v>1.2783908376318709</v>
      </c>
      <c r="J1274" s="334">
        <v>5.0466904660645264</v>
      </c>
      <c r="K1274" s="334">
        <v>1.7877315009823329</v>
      </c>
      <c r="L1274" s="334">
        <v>58.066824721573283</v>
      </c>
      <c r="M1274" s="334" t="s">
        <v>30</v>
      </c>
      <c r="N1274" s="334" t="s">
        <v>30</v>
      </c>
      <c r="O1274" s="334" t="s">
        <v>30</v>
      </c>
      <c r="P1274" s="334">
        <v>8.5164367540745004E-5</v>
      </c>
      <c r="Q1274" s="334" t="s">
        <v>30</v>
      </c>
      <c r="R1274" s="334" t="s">
        <v>30</v>
      </c>
      <c r="S1274" s="595">
        <f t="shared" si="235"/>
        <v>58.066824721573283</v>
      </c>
      <c r="T1274" s="334">
        <v>0.57899999999999996</v>
      </c>
      <c r="U1274">
        <f t="shared" si="236"/>
        <v>66</v>
      </c>
      <c r="V1274" t="str">
        <f t="shared" si="237"/>
        <v>Mu6</v>
      </c>
    </row>
    <row r="1275" spans="1:22" outlineLevel="2">
      <c r="A1275">
        <v>338</v>
      </c>
      <c r="B1275" t="s">
        <v>2500</v>
      </c>
      <c r="C1275" s="334">
        <v>3.671816580964546</v>
      </c>
      <c r="D1275" s="334">
        <v>0.73742442862262014</v>
      </c>
      <c r="E1275" s="334">
        <v>18.375617060904471</v>
      </c>
      <c r="F1275" s="334">
        <v>1.077284159728743</v>
      </c>
      <c r="G1275" s="334">
        <v>40.299223512055853</v>
      </c>
      <c r="H1275" s="334">
        <v>59053869.95239605</v>
      </c>
      <c r="I1275" s="334">
        <v>2.225830148619504</v>
      </c>
      <c r="J1275" s="334">
        <v>5.3452953224990978</v>
      </c>
      <c r="K1275" s="334">
        <v>1.824308625291327</v>
      </c>
      <c r="L1275" s="334">
        <v>60.28691949985474</v>
      </c>
      <c r="M1275" s="334" t="s">
        <v>30</v>
      </c>
      <c r="N1275" s="334" t="s">
        <v>30</v>
      </c>
      <c r="O1275" s="334" t="s">
        <v>30</v>
      </c>
      <c r="P1275" s="334">
        <v>8.8408816152045806E-5</v>
      </c>
      <c r="Q1275" s="334" t="s">
        <v>30</v>
      </c>
      <c r="R1275" s="334" t="s">
        <v>30</v>
      </c>
      <c r="S1275" s="595">
        <f t="shared" si="235"/>
        <v>60.28691949985474</v>
      </c>
      <c r="T1275" s="334">
        <v>-1.101</v>
      </c>
      <c r="U1275">
        <f t="shared" si="236"/>
        <v>67</v>
      </c>
      <c r="V1275" t="str">
        <f t="shared" si="237"/>
        <v>Gr5</v>
      </c>
    </row>
    <row r="1276" spans="1:22" outlineLevel="2">
      <c r="A1276">
        <v>339</v>
      </c>
      <c r="B1276" t="s">
        <v>2501</v>
      </c>
      <c r="C1276" s="334">
        <v>3.76312932513753</v>
      </c>
      <c r="D1276" s="334">
        <v>0.73504812571814782</v>
      </c>
      <c r="E1276" s="334">
        <v>19.347863095779321</v>
      </c>
      <c r="F1276" s="334">
        <v>1.073975488156935</v>
      </c>
      <c r="G1276" s="334">
        <v>42.912853207190366</v>
      </c>
      <c r="H1276" s="334">
        <v>57829443.732445002</v>
      </c>
      <c r="I1276" s="334">
        <v>1.8403907789827121</v>
      </c>
      <c r="J1276" s="334">
        <v>4.8899627254505491</v>
      </c>
      <c r="K1276" s="334">
        <v>1.707813784526754</v>
      </c>
      <c r="L1276" s="334">
        <v>57.866681788018752</v>
      </c>
      <c r="M1276" s="334" t="s">
        <v>30</v>
      </c>
      <c r="N1276" s="334" t="s">
        <v>30</v>
      </c>
      <c r="O1276" s="334" t="s">
        <v>30</v>
      </c>
      <c r="P1276" s="334">
        <v>8.2894058944819237E-5</v>
      </c>
      <c r="Q1276" s="334" t="s">
        <v>30</v>
      </c>
      <c r="R1276" s="334" t="s">
        <v>30</v>
      </c>
      <c r="S1276" s="595">
        <f t="shared" si="235"/>
        <v>57.866681788018752</v>
      </c>
      <c r="T1276" s="334">
        <v>4.4999999999999998E-2</v>
      </c>
      <c r="U1276">
        <f t="shared" si="236"/>
        <v>68</v>
      </c>
      <c r="V1276" t="str">
        <f t="shared" si="237"/>
        <v>GR7</v>
      </c>
    </row>
    <row r="1277" spans="1:22" outlineLevel="2">
      <c r="A1277">
        <v>340</v>
      </c>
      <c r="B1277" t="s">
        <v>2502</v>
      </c>
      <c r="C1277" s="334">
        <v>3.9111292618946112</v>
      </c>
      <c r="D1277" s="334">
        <v>0.72102769911919151</v>
      </c>
      <c r="E1277" s="334">
        <v>18.366274859415562</v>
      </c>
      <c r="F1277" s="334">
        <v>1.1338088822557799</v>
      </c>
      <c r="G1277" s="334">
        <v>41.784114182198756</v>
      </c>
      <c r="H1277" s="334">
        <v>61473135.676155053</v>
      </c>
      <c r="I1277" s="334">
        <v>1.684167784716359</v>
      </c>
      <c r="J1277" s="334">
        <v>5.4244851822130773</v>
      </c>
      <c r="K1277" s="334">
        <v>1.735612379173157</v>
      </c>
      <c r="L1277" s="334">
        <v>60.636552668305498</v>
      </c>
      <c r="M1277" s="334" t="s">
        <v>30</v>
      </c>
      <c r="N1277" s="334" t="s">
        <v>30</v>
      </c>
      <c r="O1277" s="334" t="s">
        <v>30</v>
      </c>
      <c r="P1277" s="334">
        <v>8.8851986328334173E-5</v>
      </c>
      <c r="Q1277" s="334" t="s">
        <v>30</v>
      </c>
      <c r="R1277" s="334" t="s">
        <v>30</v>
      </c>
      <c r="S1277" s="595">
        <f t="shared" si="235"/>
        <v>60.636552668305498</v>
      </c>
      <c r="T1277" s="334">
        <v>-2.5979999999999999</v>
      </c>
      <c r="U1277">
        <f t="shared" si="236"/>
        <v>69</v>
      </c>
      <c r="V1277" t="str">
        <f t="shared" si="237"/>
        <v>Ke1</v>
      </c>
    </row>
    <row r="1278" spans="1:22" outlineLevel="2">
      <c r="A1278">
        <v>341</v>
      </c>
      <c r="B1278" t="s">
        <v>2503</v>
      </c>
      <c r="C1278" s="334">
        <v>3.9040220889362551</v>
      </c>
      <c r="D1278" s="334">
        <v>0.71181346520613042</v>
      </c>
      <c r="E1278" s="334">
        <v>18.378115746831249</v>
      </c>
      <c r="F1278" s="334">
        <v>1.1143599462710669</v>
      </c>
      <c r="G1278" s="334">
        <v>41.619346220103246</v>
      </c>
      <c r="H1278" s="334">
        <v>65586942.274027564</v>
      </c>
      <c r="I1278" s="334">
        <v>1.7984400752098391</v>
      </c>
      <c r="J1278" s="334">
        <v>5.1258144015920983</v>
      </c>
      <c r="K1278" s="334">
        <v>1.9042923001255581</v>
      </c>
      <c r="L1278" s="334">
        <v>57.477650808836323</v>
      </c>
      <c r="M1278" s="334" t="s">
        <v>30</v>
      </c>
      <c r="N1278" s="334" t="s">
        <v>30</v>
      </c>
      <c r="O1278" s="334" t="s">
        <v>30</v>
      </c>
      <c r="P1278" s="334">
        <v>9.0112488089829723E-5</v>
      </c>
      <c r="Q1278" s="334" t="s">
        <v>30</v>
      </c>
      <c r="R1278" s="334" t="s">
        <v>30</v>
      </c>
      <c r="S1278" s="595">
        <f t="shared" si="235"/>
        <v>57.477650808836323</v>
      </c>
      <c r="T1278" s="334">
        <v>-2.109</v>
      </c>
      <c r="U1278">
        <f t="shared" si="236"/>
        <v>70</v>
      </c>
      <c r="V1278" t="str">
        <f t="shared" si="237"/>
        <v>Ha6</v>
      </c>
    </row>
    <row r="1279" spans="1:22" outlineLevel="2">
      <c r="A1279">
        <v>342</v>
      </c>
      <c r="B1279" t="s">
        <v>2504</v>
      </c>
      <c r="C1279" s="334">
        <v>3.5567939973907161</v>
      </c>
      <c r="D1279" s="334">
        <v>0.761090163070404</v>
      </c>
      <c r="E1279" s="334">
        <v>18.93117095509551</v>
      </c>
      <c r="F1279" s="334">
        <v>1.020165705106681</v>
      </c>
      <c r="G1279" s="334">
        <v>40.622743195314307</v>
      </c>
      <c r="H1279" s="334">
        <v>53691468.091630973</v>
      </c>
      <c r="I1279" s="334">
        <v>1.9732629715173211</v>
      </c>
      <c r="J1279" s="334">
        <v>5.5355354991117611</v>
      </c>
      <c r="K1279" s="334">
        <v>1.515195307863427</v>
      </c>
      <c r="L1279" s="334">
        <v>57.657314552000649</v>
      </c>
      <c r="M1279" s="334" t="s">
        <v>30</v>
      </c>
      <c r="N1279" s="334" t="s">
        <v>30</v>
      </c>
      <c r="O1279" s="334" t="s">
        <v>30</v>
      </c>
      <c r="P1279" s="334">
        <v>1.031631490792311E-4</v>
      </c>
      <c r="Q1279" s="334" t="s">
        <v>30</v>
      </c>
      <c r="R1279" s="334" t="s">
        <v>30</v>
      </c>
      <c r="S1279" s="595">
        <f t="shared" si="235"/>
        <v>57.657314552000649</v>
      </c>
      <c r="T1279" s="334">
        <v>-9.2999999999999999E-2</v>
      </c>
      <c r="U1279">
        <f t="shared" si="236"/>
        <v>71</v>
      </c>
      <c r="V1279" t="str">
        <f t="shared" si="237"/>
        <v>Mu7</v>
      </c>
    </row>
    <row r="1280" spans="1:22" outlineLevel="2">
      <c r="A1280">
        <v>343</v>
      </c>
      <c r="B1280" t="s">
        <v>2505</v>
      </c>
      <c r="C1280" s="334">
        <v>3.543456108891629</v>
      </c>
      <c r="D1280" s="334">
        <v>0.73028979664921156</v>
      </c>
      <c r="E1280" s="334">
        <v>18.824465165483151</v>
      </c>
      <c r="F1280" s="334">
        <v>1.013691795946442</v>
      </c>
      <c r="G1280" s="334">
        <v>38.721913920641299</v>
      </c>
      <c r="H1280" s="334">
        <v>51686264.622941867</v>
      </c>
      <c r="I1280" s="334">
        <v>2.0599344491979621</v>
      </c>
      <c r="J1280" s="334">
        <v>5.1993316273305323</v>
      </c>
      <c r="K1280" s="334">
        <v>2.037170787821287</v>
      </c>
      <c r="L1280" s="334">
        <v>58.508879883119533</v>
      </c>
      <c r="M1280" s="334" t="s">
        <v>30</v>
      </c>
      <c r="N1280" s="334" t="s">
        <v>30</v>
      </c>
      <c r="O1280" s="334" t="s">
        <v>30</v>
      </c>
      <c r="P1280" s="334">
        <v>8.4437455178100552E-5</v>
      </c>
      <c r="Q1280" s="334" t="s">
        <v>30</v>
      </c>
      <c r="R1280" s="334" t="s">
        <v>30</v>
      </c>
      <c r="S1280" s="595">
        <f t="shared" si="235"/>
        <v>58.508879883119533</v>
      </c>
      <c r="T1280" s="334">
        <v>4.2059999999999897</v>
      </c>
      <c r="U1280">
        <f t="shared" si="236"/>
        <v>72</v>
      </c>
      <c r="V1280" t="str">
        <f t="shared" si="237"/>
        <v>Mo2</v>
      </c>
    </row>
    <row r="1281" spans="1:22" outlineLevel="2">
      <c r="A1281">
        <v>344</v>
      </c>
      <c r="B1281" t="s">
        <v>2506</v>
      </c>
      <c r="C1281" s="334">
        <v>3.7724213709884502</v>
      </c>
      <c r="D1281" s="334">
        <v>0.72979178045500781</v>
      </c>
      <c r="E1281" s="334">
        <v>18.327112531747879</v>
      </c>
      <c r="F1281" s="334">
        <v>1.1072803179181001</v>
      </c>
      <c r="G1281" s="334">
        <v>42.917889134650004</v>
      </c>
      <c r="H1281" s="334">
        <v>64931954.885019131</v>
      </c>
      <c r="I1281" s="334">
        <v>1.919014147879597</v>
      </c>
      <c r="J1281" s="334">
        <v>5.4978678221051256</v>
      </c>
      <c r="K1281" s="334">
        <v>1.866941952519894</v>
      </c>
      <c r="L1281" s="334">
        <v>58.84977320572672</v>
      </c>
      <c r="M1281" s="334" t="s">
        <v>30</v>
      </c>
      <c r="N1281" s="334" t="s">
        <v>30</v>
      </c>
      <c r="O1281" s="334" t="s">
        <v>30</v>
      </c>
      <c r="P1281" s="334">
        <v>9.5070166550795707E-5</v>
      </c>
      <c r="Q1281" s="334" t="s">
        <v>30</v>
      </c>
      <c r="R1281" s="334" t="s">
        <v>30</v>
      </c>
      <c r="S1281" s="595">
        <f t="shared" si="235"/>
        <v>58.84977320572672</v>
      </c>
      <c r="T1281" s="334">
        <v>-0.70199999999999996</v>
      </c>
      <c r="U1281">
        <f t="shared" si="236"/>
        <v>73</v>
      </c>
      <c r="V1281" t="str">
        <f t="shared" si="237"/>
        <v>Wi4</v>
      </c>
    </row>
    <row r="1282" spans="1:22" outlineLevel="2">
      <c r="A1282">
        <v>345</v>
      </c>
      <c r="B1282" t="s">
        <v>2507</v>
      </c>
      <c r="C1282" s="334">
        <v>3.976956851481678</v>
      </c>
      <c r="D1282" s="334">
        <v>0.71192833814957657</v>
      </c>
      <c r="E1282" s="334">
        <v>19.428136525087449</v>
      </c>
      <c r="F1282" s="334">
        <v>1.0480585611697011</v>
      </c>
      <c r="G1282" s="334">
        <v>44.168974111919674</v>
      </c>
      <c r="H1282" s="334">
        <v>61456124.010359943</v>
      </c>
      <c r="I1282" s="334">
        <v>1.924017137680146</v>
      </c>
      <c r="J1282" s="334">
        <v>5.23859417468422</v>
      </c>
      <c r="K1282" s="334">
        <v>1.7528705648045371</v>
      </c>
      <c r="L1282" s="334">
        <v>58.601753979842513</v>
      </c>
      <c r="M1282" s="334" t="s">
        <v>30</v>
      </c>
      <c r="N1282" s="334" t="s">
        <v>30</v>
      </c>
      <c r="O1282" s="334" t="s">
        <v>30</v>
      </c>
      <c r="P1282" s="334">
        <v>9.0201037717732406E-5</v>
      </c>
      <c r="Q1282" s="334" t="s">
        <v>30</v>
      </c>
      <c r="R1282" s="334" t="s">
        <v>30</v>
      </c>
      <c r="S1282" s="595">
        <f t="shared" si="235"/>
        <v>58.601753979842513</v>
      </c>
      <c r="T1282" s="334">
        <v>-0.252</v>
      </c>
      <c r="U1282">
        <f t="shared" si="236"/>
        <v>74</v>
      </c>
      <c r="V1282" t="str">
        <f t="shared" si="237"/>
        <v>Co)</v>
      </c>
    </row>
    <row r="1283" spans="1:22" outlineLevel="2">
      <c r="A1283">
        <v>346</v>
      </c>
      <c r="B1283" t="s">
        <v>2508</v>
      </c>
      <c r="C1283" s="334">
        <v>3.7748557810127732</v>
      </c>
      <c r="D1283" s="334">
        <v>0.7080614932531526</v>
      </c>
      <c r="E1283" s="334">
        <v>18.327964375573931</v>
      </c>
      <c r="F1283" s="334">
        <v>1.032136773383638</v>
      </c>
      <c r="G1283" s="334">
        <v>43.40353940786548</v>
      </c>
      <c r="H1283" s="334">
        <v>65217341.542865291</v>
      </c>
      <c r="I1283" s="334">
        <v>2.1802190350842658</v>
      </c>
      <c r="J1283" s="334">
        <v>5.3222743492022593</v>
      </c>
      <c r="K1283" s="334">
        <v>1.6735238802488019</v>
      </c>
      <c r="L1283" s="334">
        <v>58.235048756370283</v>
      </c>
      <c r="M1283" s="334" t="s">
        <v>30</v>
      </c>
      <c r="N1283" s="334" t="s">
        <v>30</v>
      </c>
      <c r="O1283" s="334" t="s">
        <v>30</v>
      </c>
      <c r="P1283" s="334">
        <v>9.1679060574542873E-5</v>
      </c>
      <c r="Q1283" s="334" t="s">
        <v>30</v>
      </c>
      <c r="R1283" s="334" t="s">
        <v>30</v>
      </c>
      <c r="S1283" s="595">
        <f t="shared" si="235"/>
        <v>58.235048756370283</v>
      </c>
      <c r="T1283" s="334">
        <v>-1.248</v>
      </c>
      <c r="U1283">
        <f t="shared" si="236"/>
        <v>75</v>
      </c>
      <c r="V1283" t="str">
        <f t="shared" si="237"/>
        <v>Ro3</v>
      </c>
    </row>
    <row r="1284" spans="1:22" outlineLevel="2">
      <c r="A1284">
        <v>347</v>
      </c>
      <c r="B1284" t="s">
        <v>2509</v>
      </c>
      <c r="C1284" s="334">
        <v>3.933496870029185</v>
      </c>
      <c r="D1284" s="334">
        <v>0.72032409115388529</v>
      </c>
      <c r="E1284" s="334">
        <v>18.312216090014559</v>
      </c>
      <c r="F1284" s="334">
        <v>1.0472118897873131</v>
      </c>
      <c r="G1284" s="334">
        <v>39.889974909668901</v>
      </c>
      <c r="H1284" s="334">
        <v>67523157.251012594</v>
      </c>
      <c r="I1284" s="334">
        <v>2.1522843729921899</v>
      </c>
      <c r="J1284" s="334">
        <v>5.2666334033067299</v>
      </c>
      <c r="K1284" s="334">
        <v>1.650659302328261</v>
      </c>
      <c r="L1284" s="334">
        <v>58.614342038522338</v>
      </c>
      <c r="M1284" s="334" t="s">
        <v>30</v>
      </c>
      <c r="N1284" s="334" t="s">
        <v>30</v>
      </c>
      <c r="O1284" s="334" t="s">
        <v>30</v>
      </c>
      <c r="P1284" s="334">
        <v>8.9590681755238188E-5</v>
      </c>
      <c r="Q1284" s="334" t="s">
        <v>30</v>
      </c>
      <c r="R1284" s="334" t="s">
        <v>30</v>
      </c>
      <c r="S1284" s="595">
        <f t="shared" si="235"/>
        <v>58.614342038522338</v>
      </c>
      <c r="T1284" s="334">
        <v>1.395</v>
      </c>
      <c r="U1284">
        <f t="shared" si="236"/>
        <v>76</v>
      </c>
      <c r="V1284" t="str">
        <f t="shared" si="237"/>
        <v>Wi)</v>
      </c>
    </row>
    <row r="1285" spans="1:22" outlineLevel="2">
      <c r="A1285">
        <v>348</v>
      </c>
      <c r="B1285" t="s">
        <v>2510</v>
      </c>
      <c r="C1285" s="334">
        <v>3.9209976075319379</v>
      </c>
      <c r="D1285" s="334">
        <v>0.72501533596494228</v>
      </c>
      <c r="E1285" s="334">
        <v>18.659567524186411</v>
      </c>
      <c r="F1285" s="334">
        <v>1.099331123889826</v>
      </c>
      <c r="G1285" s="334">
        <v>41.037010561465948</v>
      </c>
      <c r="H1285" s="334">
        <v>63210079.68959596</v>
      </c>
      <c r="I1285" s="334">
        <v>2.523010115508193</v>
      </c>
      <c r="J1285" s="334">
        <v>5.5094517587881802</v>
      </c>
      <c r="K1285" s="334">
        <v>1.6810064986027391</v>
      </c>
      <c r="L1285" s="334">
        <v>59.907011205411912</v>
      </c>
      <c r="M1285" s="334" t="s">
        <v>30</v>
      </c>
      <c r="N1285" s="334" t="s">
        <v>30</v>
      </c>
      <c r="O1285" s="334" t="s">
        <v>30</v>
      </c>
      <c r="P1285" s="334">
        <v>9.7690158599044726E-5</v>
      </c>
      <c r="Q1285" s="334" t="s">
        <v>30</v>
      </c>
      <c r="R1285" s="334" t="s">
        <v>30</v>
      </c>
      <c r="S1285" s="595">
        <f t="shared" si="235"/>
        <v>59.907011205411912</v>
      </c>
      <c r="T1285" s="334">
        <v>-1.1279999999999999</v>
      </c>
      <c r="U1285">
        <f t="shared" si="236"/>
        <v>77</v>
      </c>
      <c r="V1285" t="str">
        <f t="shared" si="237"/>
        <v>Wa6</v>
      </c>
    </row>
    <row r="1286" spans="1:22" outlineLevel="2">
      <c r="A1286">
        <v>349</v>
      </c>
      <c r="B1286" t="s">
        <v>2511</v>
      </c>
      <c r="C1286" s="334">
        <v>3.953397283553755</v>
      </c>
      <c r="D1286" s="334">
        <v>0.71266393633865932</v>
      </c>
      <c r="E1286" s="334">
        <v>18.584330854456908</v>
      </c>
      <c r="F1286" s="334">
        <v>1.1551611831717541</v>
      </c>
      <c r="G1286" s="334">
        <v>37.666685468832021</v>
      </c>
      <c r="H1286" s="334">
        <v>62408282.10781958</v>
      </c>
      <c r="I1286" s="334">
        <v>2.1446013913664421</v>
      </c>
      <c r="J1286" s="334">
        <v>5.3286147108818769</v>
      </c>
      <c r="K1286" s="334">
        <v>1.6346584572418159</v>
      </c>
      <c r="L1286" s="334">
        <v>58.312396791870178</v>
      </c>
      <c r="M1286" s="334" t="s">
        <v>30</v>
      </c>
      <c r="N1286" s="334" t="s">
        <v>30</v>
      </c>
      <c r="O1286" s="334" t="s">
        <v>30</v>
      </c>
      <c r="P1286" s="334">
        <v>9.199493396849369E-5</v>
      </c>
      <c r="Q1286" s="334" t="s">
        <v>30</v>
      </c>
      <c r="R1286" s="334" t="s">
        <v>30</v>
      </c>
      <c r="S1286" s="595">
        <f t="shared" si="235"/>
        <v>58.312396791870178</v>
      </c>
      <c r="T1286" s="334">
        <v>-0.52800000000000002</v>
      </c>
      <c r="U1286">
        <f t="shared" si="236"/>
        <v>78</v>
      </c>
      <c r="V1286" t="str">
        <f t="shared" si="237"/>
        <v>Gu8</v>
      </c>
    </row>
    <row r="1287" spans="1:22" outlineLevel="2">
      <c r="A1287">
        <v>350</v>
      </c>
      <c r="B1287" t="s">
        <v>2512</v>
      </c>
      <c r="C1287" s="334">
        <v>3.825485861918533</v>
      </c>
      <c r="D1287" s="334">
        <v>0.70869312610834867</v>
      </c>
      <c r="E1287" s="334">
        <v>17.574096297443461</v>
      </c>
      <c r="F1287" s="334">
        <v>1.090682371954121</v>
      </c>
      <c r="G1287" s="334">
        <v>39.607393494133831</v>
      </c>
      <c r="H1287" s="334">
        <v>69107392.915250167</v>
      </c>
      <c r="I1287" s="334">
        <v>2.427786781569476</v>
      </c>
      <c r="J1287" s="334">
        <v>5.7013339896225936</v>
      </c>
      <c r="K1287" s="334">
        <v>1.7390492380361751</v>
      </c>
      <c r="L1287" s="334">
        <v>57.848170581963458</v>
      </c>
      <c r="M1287" s="334" t="s">
        <v>30</v>
      </c>
      <c r="N1287" s="334" t="s">
        <v>30</v>
      </c>
      <c r="O1287" s="334" t="s">
        <v>30</v>
      </c>
      <c r="P1287" s="334">
        <v>1.045164225378099E-4</v>
      </c>
      <c r="Q1287" s="334" t="s">
        <v>30</v>
      </c>
      <c r="R1287" s="334" t="s">
        <v>30</v>
      </c>
      <c r="S1287" s="595">
        <f t="shared" si="235"/>
        <v>57.848170581963458</v>
      </c>
      <c r="T1287" s="334">
        <v>-1.206</v>
      </c>
      <c r="U1287">
        <f t="shared" si="236"/>
        <v>79</v>
      </c>
      <c r="V1287" t="str">
        <f t="shared" si="237"/>
        <v>Gr1</v>
      </c>
    </row>
    <row r="1288" spans="1:22" outlineLevel="2">
      <c r="A1288">
        <v>351</v>
      </c>
      <c r="B1288" t="s">
        <v>2513</v>
      </c>
      <c r="C1288" s="334">
        <v>3.8389229298012499</v>
      </c>
      <c r="D1288" s="334">
        <v>0.73642327379738159</v>
      </c>
      <c r="E1288" s="334">
        <v>17.845555913734</v>
      </c>
      <c r="F1288" s="334">
        <v>1.0236058045657159</v>
      </c>
      <c r="G1288" s="334">
        <v>48.246654966384966</v>
      </c>
      <c r="H1288" s="334">
        <v>71075568.342963487</v>
      </c>
      <c r="I1288" s="334">
        <v>1.94681579917492</v>
      </c>
      <c r="J1288" s="334">
        <v>5.1783564372084747</v>
      </c>
      <c r="K1288" s="334">
        <v>1.764501916453703</v>
      </c>
      <c r="L1288" s="334">
        <v>56.816033514195702</v>
      </c>
      <c r="M1288" s="334" t="s">
        <v>30</v>
      </c>
      <c r="N1288" s="334" t="s">
        <v>30</v>
      </c>
      <c r="O1288" s="334" t="s">
        <v>30</v>
      </c>
      <c r="P1288" s="334">
        <v>9.534937071252418E-5</v>
      </c>
      <c r="Q1288" s="334" t="s">
        <v>30</v>
      </c>
      <c r="R1288" s="334" t="s">
        <v>30</v>
      </c>
      <c r="S1288" s="595">
        <f t="shared" si="235"/>
        <v>56.816033514195702</v>
      </c>
      <c r="T1288" s="334">
        <v>-1.9379999999999999</v>
      </c>
      <c r="U1288">
        <f t="shared" si="236"/>
        <v>80</v>
      </c>
      <c r="V1288" t="str">
        <f t="shared" si="237"/>
        <v>Ta0</v>
      </c>
    </row>
    <row r="1289" spans="1:22" outlineLevel="2">
      <c r="A1289">
        <v>352</v>
      </c>
      <c r="B1289" t="s">
        <v>2514</v>
      </c>
      <c r="C1289" s="334">
        <v>3.582001378911746</v>
      </c>
      <c r="D1289" s="334">
        <v>0.7531268856099842</v>
      </c>
      <c r="E1289" s="334">
        <v>18.290122227686648</v>
      </c>
      <c r="F1289" s="334">
        <v>1.047206239072527</v>
      </c>
      <c r="G1289" s="334">
        <v>39.958102225215242</v>
      </c>
      <c r="H1289" s="334">
        <v>58335686.617057323</v>
      </c>
      <c r="I1289" s="334">
        <v>2.2338738353611478</v>
      </c>
      <c r="J1289" s="334">
        <v>5.7062076772717401</v>
      </c>
      <c r="K1289" s="334">
        <v>1.7393376220290391</v>
      </c>
      <c r="L1289" s="334">
        <v>58.047072182805557</v>
      </c>
      <c r="M1289" s="334" t="s">
        <v>30</v>
      </c>
      <c r="N1289" s="334" t="s">
        <v>30</v>
      </c>
      <c r="O1289" s="334" t="s">
        <v>30</v>
      </c>
      <c r="P1289" s="334">
        <v>1.0349891164818179E-4</v>
      </c>
      <c r="Q1289" s="334" t="s">
        <v>30</v>
      </c>
      <c r="R1289" s="334" t="s">
        <v>30</v>
      </c>
      <c r="S1289" s="595">
        <f t="shared" si="235"/>
        <v>58.047072182805557</v>
      </c>
      <c r="T1289" s="334">
        <v>1.3740000000000001</v>
      </c>
      <c r="U1289">
        <f t="shared" si="236"/>
        <v>81</v>
      </c>
      <c r="V1289" t="str">
        <f t="shared" si="237"/>
        <v>Le4</v>
      </c>
    </row>
    <row r="1290" spans="1:22" outlineLevel="2">
      <c r="A1290">
        <v>353</v>
      </c>
      <c r="B1290" t="s">
        <v>2515</v>
      </c>
      <c r="C1290" s="334">
        <v>3.8140088950299642</v>
      </c>
      <c r="D1290" s="334">
        <v>0.72515822182932432</v>
      </c>
      <c r="E1290" s="334">
        <v>19.058131644811549</v>
      </c>
      <c r="F1290" s="334">
        <v>1.1022168312570679</v>
      </c>
      <c r="G1290" s="334">
        <v>43.495517343848071</v>
      </c>
      <c r="H1290" s="334">
        <v>59916571.855325408</v>
      </c>
      <c r="I1290" s="334">
        <v>1.467348172744305</v>
      </c>
      <c r="J1290" s="334">
        <v>5.2531441981396139</v>
      </c>
      <c r="K1290" s="334">
        <v>1.6581849123580299</v>
      </c>
      <c r="L1290" s="334">
        <v>59.062023221884289</v>
      </c>
      <c r="M1290" s="334" t="s">
        <v>30</v>
      </c>
      <c r="N1290" s="334" t="s">
        <v>30</v>
      </c>
      <c r="O1290" s="334" t="s">
        <v>30</v>
      </c>
      <c r="P1290" s="334">
        <v>8.8086772373325355E-5</v>
      </c>
      <c r="Q1290" s="334" t="s">
        <v>30</v>
      </c>
      <c r="R1290" s="334" t="s">
        <v>30</v>
      </c>
      <c r="S1290" s="595">
        <f t="shared" si="235"/>
        <v>59.062023221884289</v>
      </c>
      <c r="T1290" s="334">
        <v>-1.4430000000000001</v>
      </c>
      <c r="U1290">
        <f t="shared" si="236"/>
        <v>82</v>
      </c>
      <c r="V1290" t="str">
        <f t="shared" si="237"/>
        <v>La5</v>
      </c>
    </row>
    <row r="1291" spans="1:22" outlineLevel="2">
      <c r="A1291">
        <v>354</v>
      </c>
      <c r="B1291" t="s">
        <v>2516</v>
      </c>
      <c r="C1291" s="334">
        <v>4.0294094548101063</v>
      </c>
      <c r="D1291" s="334">
        <v>0.71479119801077229</v>
      </c>
      <c r="E1291" s="334">
        <v>19.117435949673599</v>
      </c>
      <c r="F1291" s="334">
        <v>1.1935036858881509</v>
      </c>
      <c r="G1291" s="334">
        <v>41.278357109571438</v>
      </c>
      <c r="H1291" s="334">
        <v>58204798.865729667</v>
      </c>
      <c r="I1291" s="334">
        <v>2.4302384761481242</v>
      </c>
      <c r="J1291" s="334">
        <v>5.7008898771578371</v>
      </c>
      <c r="K1291" s="334">
        <v>1.691673076118293</v>
      </c>
      <c r="L1291" s="334">
        <v>58.646858995566618</v>
      </c>
      <c r="M1291" s="334" t="s">
        <v>30</v>
      </c>
      <c r="N1291" s="334" t="s">
        <v>30</v>
      </c>
      <c r="O1291" s="334" t="s">
        <v>30</v>
      </c>
      <c r="P1291" s="334">
        <v>1.0287294087350941E-4</v>
      </c>
      <c r="Q1291" s="334" t="s">
        <v>30</v>
      </c>
      <c r="R1291" s="334" t="s">
        <v>30</v>
      </c>
      <c r="S1291" s="595">
        <f t="shared" si="235"/>
        <v>58.646858995566618</v>
      </c>
      <c r="T1291" s="334">
        <v>-1.875</v>
      </c>
      <c r="U1291">
        <f t="shared" si="236"/>
        <v>83</v>
      </c>
      <c r="V1291" t="str">
        <f t="shared" si="237"/>
        <v>Wa2</v>
      </c>
    </row>
    <row r="1292" spans="1:22" outlineLevel="2">
      <c r="A1292">
        <v>355</v>
      </c>
      <c r="B1292" t="s">
        <v>2517</v>
      </c>
      <c r="C1292" s="334">
        <v>3.842218090773319</v>
      </c>
      <c r="D1292" s="334">
        <v>0.73782489326461442</v>
      </c>
      <c r="E1292" s="334">
        <v>18.321413972133971</v>
      </c>
      <c r="F1292" s="334">
        <v>1.0693550544093151</v>
      </c>
      <c r="G1292" s="334">
        <v>40.985561188988491</v>
      </c>
      <c r="H1292" s="334">
        <v>63252813.05251646</v>
      </c>
      <c r="I1292" s="334">
        <v>1.8289499182630651</v>
      </c>
      <c r="J1292" s="334">
        <v>5.4308305321548618</v>
      </c>
      <c r="K1292" s="334">
        <v>1.656528383725282</v>
      </c>
      <c r="L1292" s="334">
        <v>58.743897702852678</v>
      </c>
      <c r="M1292" s="334" t="s">
        <v>30</v>
      </c>
      <c r="N1292" s="334" t="s">
        <v>30</v>
      </c>
      <c r="O1292" s="334" t="s">
        <v>30</v>
      </c>
      <c r="P1292" s="334">
        <v>9.6048300103715058E-5</v>
      </c>
      <c r="Q1292" s="334" t="s">
        <v>30</v>
      </c>
      <c r="R1292" s="334" t="s">
        <v>30</v>
      </c>
      <c r="S1292" s="595">
        <f t="shared" si="235"/>
        <v>58.743897702852678</v>
      </c>
      <c r="T1292" s="334">
        <v>0.20699999999999999</v>
      </c>
      <c r="U1292">
        <f t="shared" si="236"/>
        <v>84</v>
      </c>
      <c r="V1292" t="str">
        <f t="shared" si="237"/>
        <v>DT7</v>
      </c>
    </row>
    <row r="1293" spans="1:22" outlineLevel="2">
      <c r="A1293">
        <v>356</v>
      </c>
      <c r="B1293" t="s">
        <v>2518</v>
      </c>
      <c r="C1293" s="334">
        <v>3.728973451412219</v>
      </c>
      <c r="D1293" s="334">
        <v>0.72148722236619445</v>
      </c>
      <c r="E1293" s="334">
        <v>18.39873048750189</v>
      </c>
      <c r="F1293" s="334">
        <v>1.1384032198578331</v>
      </c>
      <c r="G1293" s="334">
        <v>41.226862185605228</v>
      </c>
      <c r="H1293" s="334">
        <v>63049941.336651593</v>
      </c>
      <c r="I1293" s="334">
        <v>1.3186933998868759</v>
      </c>
      <c r="J1293" s="334">
        <v>5.2644916363492422</v>
      </c>
      <c r="K1293" s="334">
        <v>1.9551077024407439</v>
      </c>
      <c r="L1293" s="334">
        <v>59.023181772243753</v>
      </c>
      <c r="M1293" s="334" t="s">
        <v>30</v>
      </c>
      <c r="N1293" s="334" t="s">
        <v>30</v>
      </c>
      <c r="O1293" s="334" t="s">
        <v>30</v>
      </c>
      <c r="P1293" s="334">
        <v>8.6652232739201131E-5</v>
      </c>
      <c r="Q1293" s="334" t="s">
        <v>30</v>
      </c>
      <c r="R1293" s="334" t="s">
        <v>30</v>
      </c>
      <c r="S1293" s="595">
        <f t="shared" si="235"/>
        <v>59.023181772243753</v>
      </c>
      <c r="T1293" s="334">
        <v>-0.86399999999999899</v>
      </c>
      <c r="U1293">
        <f t="shared" si="236"/>
        <v>85</v>
      </c>
      <c r="V1293" t="str">
        <f t="shared" si="237"/>
        <v>Bu5</v>
      </c>
    </row>
    <row r="1294" spans="1:22" outlineLevel="2">
      <c r="A1294">
        <v>357</v>
      </c>
      <c r="B1294" t="s">
        <v>2519</v>
      </c>
      <c r="C1294" s="334">
        <v>3.8131343042376109</v>
      </c>
      <c r="D1294" s="334">
        <v>0.68143409458736381</v>
      </c>
      <c r="E1294" s="334">
        <v>18.682480726879909</v>
      </c>
      <c r="F1294" s="334">
        <v>0.99075084052207107</v>
      </c>
      <c r="G1294" s="334">
        <v>47.581377766652878</v>
      </c>
      <c r="H1294" s="334">
        <v>62036809.553330816</v>
      </c>
      <c r="I1294" s="334">
        <v>2.005804713569932</v>
      </c>
      <c r="J1294" s="334">
        <v>4.9160543668237402</v>
      </c>
      <c r="K1294" s="334">
        <v>1.515786315470373</v>
      </c>
      <c r="L1294" s="334">
        <v>58.203838911165988</v>
      </c>
      <c r="M1294" s="334" t="s">
        <v>30</v>
      </c>
      <c r="N1294" s="334" t="s">
        <v>30</v>
      </c>
      <c r="O1294" s="334" t="s">
        <v>30</v>
      </c>
      <c r="P1294" s="334">
        <v>8.0651321559446196E-5</v>
      </c>
      <c r="Q1294" s="334" t="s">
        <v>30</v>
      </c>
      <c r="R1294" s="334" t="s">
        <v>30</v>
      </c>
      <c r="S1294" s="595">
        <f t="shared" si="235"/>
        <v>58.203838911165988</v>
      </c>
      <c r="T1294" s="334">
        <v>-2.0369999999999999</v>
      </c>
      <c r="U1294">
        <f t="shared" si="236"/>
        <v>86</v>
      </c>
      <c r="V1294" t="str">
        <f t="shared" si="237"/>
        <v>Tr2</v>
      </c>
    </row>
    <row r="1295" spans="1:22" outlineLevel="2">
      <c r="A1295">
        <v>358</v>
      </c>
      <c r="B1295" t="s">
        <v>2520</v>
      </c>
      <c r="C1295" s="334">
        <v>3.4544615031671611</v>
      </c>
      <c r="D1295" s="334">
        <v>0.7450140849041651</v>
      </c>
      <c r="E1295" s="334">
        <v>18.60720841884276</v>
      </c>
      <c r="F1295" s="334">
        <v>1.0128670020278889</v>
      </c>
      <c r="G1295" s="334">
        <v>43.622857937721044</v>
      </c>
      <c r="H1295" s="334">
        <v>52825474.441540197</v>
      </c>
      <c r="I1295" s="334">
        <v>-1.4245449395902551E-2</v>
      </c>
      <c r="J1295" s="334">
        <v>4.930893155437948</v>
      </c>
      <c r="K1295" s="334">
        <v>1.8518245816363039</v>
      </c>
      <c r="L1295" s="334">
        <v>58.225959259132807</v>
      </c>
      <c r="M1295" s="334" t="s">
        <v>30</v>
      </c>
      <c r="N1295" s="334" t="s">
        <v>30</v>
      </c>
      <c r="O1295" s="334" t="s">
        <v>30</v>
      </c>
      <c r="P1295" s="334">
        <v>8.092745822119339E-5</v>
      </c>
      <c r="Q1295" s="334" t="s">
        <v>30</v>
      </c>
      <c r="R1295" s="334" t="s">
        <v>30</v>
      </c>
      <c r="S1295" s="595">
        <f t="shared" si="235"/>
        <v>58.225959259132807</v>
      </c>
      <c r="T1295" s="334">
        <v>1.3620000000000001</v>
      </c>
      <c r="U1295">
        <f t="shared" si="236"/>
        <v>87</v>
      </c>
      <c r="V1295" t="str">
        <f t="shared" si="237"/>
        <v xml:space="preserve">To </v>
      </c>
    </row>
    <row r="1296" spans="1:22" outlineLevel="2">
      <c r="A1296">
        <v>359</v>
      </c>
      <c r="B1296" t="s">
        <v>2521</v>
      </c>
      <c r="C1296" s="334">
        <v>3.6685156172168392</v>
      </c>
      <c r="D1296" s="334">
        <v>0.7395759670834916</v>
      </c>
      <c r="E1296" s="334">
        <v>17.927993857305299</v>
      </c>
      <c r="F1296" s="334">
        <v>1.099307555066072</v>
      </c>
      <c r="G1296" s="334">
        <v>40.618889312069285</v>
      </c>
      <c r="H1296" s="334">
        <v>62513162.625493117</v>
      </c>
      <c r="I1296" s="334">
        <v>1.8604189472465289</v>
      </c>
      <c r="J1296" s="334">
        <v>5.2620641196310762</v>
      </c>
      <c r="K1296" s="334">
        <v>1.804005158543172</v>
      </c>
      <c r="L1296" s="334">
        <v>58.90408116233521</v>
      </c>
      <c r="M1296" s="334" t="s">
        <v>30</v>
      </c>
      <c r="N1296" s="334" t="s">
        <v>30</v>
      </c>
      <c r="O1296" s="334" t="s">
        <v>30</v>
      </c>
      <c r="P1296" s="334">
        <v>8.9178757882453727E-5</v>
      </c>
      <c r="Q1296" s="334" t="s">
        <v>30</v>
      </c>
      <c r="R1296" s="334" t="s">
        <v>30</v>
      </c>
      <c r="S1296" s="595">
        <f t="shared" si="235"/>
        <v>58.90408116233521</v>
      </c>
      <c r="T1296" s="334">
        <v>-0.69599999999999995</v>
      </c>
      <c r="U1296">
        <f t="shared" si="236"/>
        <v>88</v>
      </c>
      <c r="V1296" t="str">
        <f t="shared" si="237"/>
        <v>Ce5</v>
      </c>
    </row>
    <row r="1297" spans="1:22" outlineLevel="2">
      <c r="A1297">
        <v>360</v>
      </c>
      <c r="B1297" t="s">
        <v>2522</v>
      </c>
      <c r="C1297" s="334">
        <v>3.849757666247267</v>
      </c>
      <c r="D1297" s="334">
        <v>0.72040470998284478</v>
      </c>
      <c r="E1297" s="334">
        <v>18.549974821907782</v>
      </c>
      <c r="F1297" s="334">
        <v>1.09598768183476</v>
      </c>
      <c r="G1297" s="334">
        <v>40.304584212046919</v>
      </c>
      <c r="H1297" s="334">
        <v>62532857.721236654</v>
      </c>
      <c r="I1297" s="334">
        <v>1.9811454000836131</v>
      </c>
      <c r="J1297" s="334">
        <v>5.4616904721708002</v>
      </c>
      <c r="K1297" s="334">
        <v>1.7102528375341191</v>
      </c>
      <c r="L1297" s="334">
        <v>60.693405806538642</v>
      </c>
      <c r="M1297" s="334" t="s">
        <v>30</v>
      </c>
      <c r="N1297" s="334" t="s">
        <v>30</v>
      </c>
      <c r="O1297" s="334" t="s">
        <v>30</v>
      </c>
      <c r="P1297" s="334">
        <v>9.1543112722654657E-5</v>
      </c>
      <c r="Q1297" s="334" t="s">
        <v>30</v>
      </c>
      <c r="R1297" s="334" t="s">
        <v>30</v>
      </c>
      <c r="S1297" s="595">
        <f t="shared" si="235"/>
        <v>60.693405806538642</v>
      </c>
      <c r="T1297" s="334">
        <v>0.54600000000000004</v>
      </c>
      <c r="U1297">
        <f t="shared" si="236"/>
        <v>89</v>
      </c>
      <c r="V1297" t="str">
        <f t="shared" si="237"/>
        <v>Co0</v>
      </c>
    </row>
    <row r="1298" spans="1:22" outlineLevel="2">
      <c r="A1298">
        <v>361</v>
      </c>
      <c r="B1298" t="s">
        <v>2523</v>
      </c>
      <c r="C1298" s="334">
        <v>3.8968142133445909</v>
      </c>
      <c r="D1298" s="334">
        <v>0.72964259308686863</v>
      </c>
      <c r="E1298" s="334">
        <v>18.356277847552029</v>
      </c>
      <c r="F1298" s="334">
        <v>1.1494551459295519</v>
      </c>
      <c r="G1298" s="334">
        <v>40.834114345819074</v>
      </c>
      <c r="H1298" s="334">
        <v>63804680.447692163</v>
      </c>
      <c r="I1298" s="334">
        <v>1.704923547940967</v>
      </c>
      <c r="J1298" s="334">
        <v>5.8026683045807914</v>
      </c>
      <c r="K1298" s="334">
        <v>2.0728208636293979</v>
      </c>
      <c r="L1298" s="334">
        <v>58.387946311977302</v>
      </c>
      <c r="M1298" s="334" t="s">
        <v>30</v>
      </c>
      <c r="N1298" s="334" t="s">
        <v>30</v>
      </c>
      <c r="O1298" s="334" t="s">
        <v>30</v>
      </c>
      <c r="P1298" s="334">
        <v>1.069997730512511E-4</v>
      </c>
      <c r="Q1298" s="334" t="s">
        <v>30</v>
      </c>
      <c r="R1298" s="334" t="s">
        <v>30</v>
      </c>
      <c r="S1298" s="595">
        <f t="shared" si="235"/>
        <v>58.387946311977302</v>
      </c>
      <c r="T1298" s="334">
        <v>0.33300000000000002</v>
      </c>
      <c r="U1298">
        <f t="shared" si="236"/>
        <v>90</v>
      </c>
      <c r="V1298" t="str">
        <f t="shared" si="237"/>
        <v>Bi0</v>
      </c>
    </row>
    <row r="1299" spans="1:22" outlineLevel="2">
      <c r="A1299">
        <v>362</v>
      </c>
      <c r="B1299" t="s">
        <v>2524</v>
      </c>
      <c r="C1299" s="334">
        <v>3.9080630676191901</v>
      </c>
      <c r="D1299" s="334">
        <v>0.72134684346112043</v>
      </c>
      <c r="E1299" s="334">
        <v>18.964670189097902</v>
      </c>
      <c r="F1299" s="334">
        <v>1.0820112135151001</v>
      </c>
      <c r="G1299" s="334">
        <v>43.17656911467764</v>
      </c>
      <c r="H1299" s="334">
        <v>60189752.67204567</v>
      </c>
      <c r="I1299" s="334">
        <v>1.8189652017586999</v>
      </c>
      <c r="J1299" s="334">
        <v>5.0622697212826857</v>
      </c>
      <c r="K1299" s="334">
        <v>1.6494255350097431</v>
      </c>
      <c r="L1299" s="334">
        <v>58.425345057538017</v>
      </c>
      <c r="M1299" s="334" t="s">
        <v>30</v>
      </c>
      <c r="N1299" s="334" t="s">
        <v>30</v>
      </c>
      <c r="O1299" s="334" t="s">
        <v>30</v>
      </c>
      <c r="P1299" s="334">
        <v>8.4494204935908434E-5</v>
      </c>
      <c r="Q1299" s="334" t="s">
        <v>30</v>
      </c>
      <c r="R1299" s="334" t="s">
        <v>30</v>
      </c>
      <c r="S1299" s="595">
        <f t="shared" si="235"/>
        <v>58.425345057538017</v>
      </c>
      <c r="T1299" s="334">
        <v>0.192</v>
      </c>
      <c r="U1299">
        <f t="shared" si="236"/>
        <v>91</v>
      </c>
      <c r="V1299" t="str">
        <f t="shared" si="237"/>
        <v>Wo9</v>
      </c>
    </row>
    <row r="1300" spans="1:22" outlineLevel="2">
      <c r="A1300">
        <v>363</v>
      </c>
      <c r="B1300" t="s">
        <v>2525</v>
      </c>
      <c r="C1300" s="334">
        <v>3.84571728274017</v>
      </c>
      <c r="D1300" s="334">
        <v>0.70717498199557505</v>
      </c>
      <c r="E1300" s="334">
        <v>18.957310863332371</v>
      </c>
      <c r="F1300" s="334">
        <v>1.041955243925996</v>
      </c>
      <c r="G1300" s="334">
        <v>41.204235738430214</v>
      </c>
      <c r="H1300" s="334">
        <v>63243864.001501679</v>
      </c>
      <c r="I1300" s="334">
        <v>1.8445896683804051</v>
      </c>
      <c r="J1300" s="334">
        <v>5.4202586363755634</v>
      </c>
      <c r="K1300" s="334">
        <v>1.8754678006568251</v>
      </c>
      <c r="L1300" s="334">
        <v>57.397397555530333</v>
      </c>
      <c r="M1300" s="334" t="s">
        <v>30</v>
      </c>
      <c r="N1300" s="334" t="s">
        <v>30</v>
      </c>
      <c r="O1300" s="334" t="s">
        <v>30</v>
      </c>
      <c r="P1300" s="334">
        <v>9.5344209212301496E-5</v>
      </c>
      <c r="Q1300" s="334" t="s">
        <v>30</v>
      </c>
      <c r="R1300" s="334" t="s">
        <v>30</v>
      </c>
      <c r="S1300" s="595">
        <f t="shared" si="235"/>
        <v>57.397397555530333</v>
      </c>
      <c r="T1300" s="334">
        <v>8.6999999999999994E-2</v>
      </c>
      <c r="U1300">
        <f t="shared" si="236"/>
        <v>92</v>
      </c>
      <c r="V1300" t="str">
        <f t="shared" si="237"/>
        <v xml:space="preserve">Ba </v>
      </c>
    </row>
    <row r="1301" spans="1:22" outlineLevel="2">
      <c r="A1301">
        <v>364</v>
      </c>
      <c r="B1301" t="s">
        <v>2526</v>
      </c>
      <c r="C1301" s="334">
        <v>3.678625167779122</v>
      </c>
      <c r="D1301" s="334">
        <v>0.74003601940864749</v>
      </c>
      <c r="E1301" s="334">
        <v>18.933611725755249</v>
      </c>
      <c r="F1301" s="334">
        <v>1.1946046811902351</v>
      </c>
      <c r="G1301" s="334">
        <v>42.030485257042031</v>
      </c>
      <c r="H1301" s="334">
        <v>56296545.493433587</v>
      </c>
      <c r="I1301" s="334">
        <v>1.5710689227161061</v>
      </c>
      <c r="J1301" s="334">
        <v>4.9609974655808724</v>
      </c>
      <c r="K1301" s="334">
        <v>2.0286134821985859</v>
      </c>
      <c r="L1301" s="334">
        <v>58.812577357801842</v>
      </c>
      <c r="M1301" s="334" t="s">
        <v>30</v>
      </c>
      <c r="N1301" s="334" t="s">
        <v>30</v>
      </c>
      <c r="O1301" s="334" t="s">
        <v>30</v>
      </c>
      <c r="P1301" s="334">
        <v>8.0459007580387174E-5</v>
      </c>
      <c r="Q1301" s="334" t="s">
        <v>30</v>
      </c>
      <c r="R1301" s="334" t="s">
        <v>30</v>
      </c>
      <c r="S1301" s="595">
        <f t="shared" si="235"/>
        <v>58.812577357801842</v>
      </c>
      <c r="T1301" s="334">
        <v>-0.22799999999999901</v>
      </c>
      <c r="U1301">
        <f t="shared" si="236"/>
        <v>93</v>
      </c>
      <c r="V1301" t="str">
        <f t="shared" si="237"/>
        <v>Cr0</v>
      </c>
    </row>
    <row r="1302" spans="1:22" outlineLevel="2">
      <c r="A1302">
        <v>365</v>
      </c>
      <c r="B1302" t="s">
        <v>2527</v>
      </c>
      <c r="C1302" s="334">
        <v>3.4747254883765479</v>
      </c>
      <c r="D1302" s="334">
        <v>0.74031560168270394</v>
      </c>
      <c r="E1302" s="334">
        <v>18.436651615826371</v>
      </c>
      <c r="F1302" s="334">
        <v>1.030985142053009</v>
      </c>
      <c r="G1302" s="334">
        <v>40.046670589756886</v>
      </c>
      <c r="H1302" s="334">
        <v>55882118.923493013</v>
      </c>
      <c r="I1302" s="334">
        <v>1.7731134256382539</v>
      </c>
      <c r="J1302" s="334">
        <v>5.1161874195925652</v>
      </c>
      <c r="K1302" s="334">
        <v>1.621974561906427</v>
      </c>
      <c r="L1302" s="334">
        <v>60.321840207502852</v>
      </c>
      <c r="M1302" s="334" t="s">
        <v>30</v>
      </c>
      <c r="N1302" s="334" t="s">
        <v>30</v>
      </c>
      <c r="O1302" s="334" t="s">
        <v>30</v>
      </c>
      <c r="P1302" s="334">
        <v>8.0587152879392257E-5</v>
      </c>
      <c r="Q1302" s="334" t="s">
        <v>30</v>
      </c>
      <c r="R1302" s="334" t="s">
        <v>30</v>
      </c>
      <c r="S1302" s="595">
        <f t="shared" si="235"/>
        <v>60.321840207502852</v>
      </c>
      <c r="T1302" s="334">
        <v>2.3940000000000001</v>
      </c>
      <c r="U1302">
        <f t="shared" si="236"/>
        <v>94</v>
      </c>
      <c r="V1302" t="str">
        <f t="shared" si="237"/>
        <v>Ne4</v>
      </c>
    </row>
    <row r="1303" spans="1:22" outlineLevel="2">
      <c r="A1303">
        <v>366</v>
      </c>
      <c r="B1303" t="s">
        <v>2528</v>
      </c>
      <c r="C1303" s="334">
        <v>3.9440280248397102</v>
      </c>
      <c r="D1303" s="334">
        <v>0.70021919526657184</v>
      </c>
      <c r="E1303" s="334">
        <v>18.88796174245676</v>
      </c>
      <c r="F1303" s="334">
        <v>1.156434774759501</v>
      </c>
      <c r="G1303" s="334">
        <v>42.459952439496583</v>
      </c>
      <c r="H1303" s="334">
        <v>62716610.762086377</v>
      </c>
      <c r="I1303" s="334">
        <v>1.464661988528364</v>
      </c>
      <c r="J1303" s="334">
        <v>5.5855540975531799</v>
      </c>
      <c r="K1303" s="334">
        <v>1.537650660989669</v>
      </c>
      <c r="L1303" s="334">
        <v>58.233628700408282</v>
      </c>
      <c r="M1303" s="334" t="s">
        <v>30</v>
      </c>
      <c r="N1303" s="334" t="s">
        <v>30</v>
      </c>
      <c r="O1303" s="334" t="s">
        <v>30</v>
      </c>
      <c r="P1303" s="334">
        <v>1.014647407284226E-4</v>
      </c>
      <c r="Q1303" s="334" t="s">
        <v>30</v>
      </c>
      <c r="R1303" s="334" t="s">
        <v>30</v>
      </c>
      <c r="S1303" s="595">
        <f t="shared" si="235"/>
        <v>58.233628700408282</v>
      </c>
      <c r="T1303" s="334">
        <v>0.94799999999999995</v>
      </c>
      <c r="U1303">
        <f t="shared" si="236"/>
        <v>95</v>
      </c>
      <c r="V1303" t="str">
        <f t="shared" si="237"/>
        <v>EdK</v>
      </c>
    </row>
    <row r="1304" spans="1:22" outlineLevel="2">
      <c r="A1304">
        <v>367</v>
      </c>
      <c r="B1304" t="s">
        <v>2529</v>
      </c>
      <c r="C1304" s="334">
        <v>4.003296533671632</v>
      </c>
      <c r="D1304" s="334">
        <v>0.73437055690301567</v>
      </c>
      <c r="E1304" s="334">
        <v>18.635215875916241</v>
      </c>
      <c r="F1304" s="334">
        <v>1.254333944098426</v>
      </c>
      <c r="G1304" s="334">
        <v>38.253821330150814</v>
      </c>
      <c r="H1304" s="334">
        <v>64161624.4655784</v>
      </c>
      <c r="I1304" s="334">
        <v>2.2127773094162162</v>
      </c>
      <c r="J1304" s="334">
        <v>5.5228179291695527</v>
      </c>
      <c r="K1304" s="334">
        <v>1.779075514514074</v>
      </c>
      <c r="L1304" s="334">
        <v>58.945513644224953</v>
      </c>
      <c r="M1304" s="334" t="s">
        <v>30</v>
      </c>
      <c r="N1304" s="334" t="s">
        <v>30</v>
      </c>
      <c r="O1304" s="334" t="s">
        <v>30</v>
      </c>
      <c r="P1304" s="334">
        <v>9.6529252808868454E-5</v>
      </c>
      <c r="Q1304" s="334" t="s">
        <v>30</v>
      </c>
      <c r="R1304" s="334" t="s">
        <v>30</v>
      </c>
      <c r="S1304" s="595">
        <f t="shared" si="235"/>
        <v>58.945513644224953</v>
      </c>
      <c r="T1304" s="334">
        <v>-0.61799999999999999</v>
      </c>
      <c r="U1304">
        <f t="shared" si="236"/>
        <v>96</v>
      </c>
      <c r="V1304" t="str">
        <f t="shared" si="237"/>
        <v>Mo3</v>
      </c>
    </row>
    <row r="1305" spans="1:22" outlineLevel="2">
      <c r="A1305">
        <v>368</v>
      </c>
      <c r="B1305" t="s">
        <v>2530</v>
      </c>
      <c r="C1305" s="334">
        <v>3.7911149195172449</v>
      </c>
      <c r="D1305" s="334">
        <v>0.71641473934883704</v>
      </c>
      <c r="E1305" s="334">
        <v>18.560592491311649</v>
      </c>
      <c r="F1305" s="334">
        <v>1.116554923819352</v>
      </c>
      <c r="G1305" s="334">
        <v>41.331555856519252</v>
      </c>
      <c r="H1305" s="334">
        <v>63560658.892018527</v>
      </c>
      <c r="I1305" s="334">
        <v>2.313636179031938</v>
      </c>
      <c r="J1305" s="334">
        <v>5.673245005311788</v>
      </c>
      <c r="K1305" s="334">
        <v>1.9605605833560871</v>
      </c>
      <c r="L1305" s="334">
        <v>58.218224658975807</v>
      </c>
      <c r="M1305" s="334" t="s">
        <v>30</v>
      </c>
      <c r="N1305" s="334" t="s">
        <v>30</v>
      </c>
      <c r="O1305" s="334" t="s">
        <v>30</v>
      </c>
      <c r="P1305" s="334">
        <v>1.013869925017655E-4</v>
      </c>
      <c r="Q1305" s="334" t="s">
        <v>30</v>
      </c>
      <c r="R1305" s="334" t="s">
        <v>30</v>
      </c>
      <c r="S1305" s="595">
        <f t="shared" si="235"/>
        <v>58.218224658975807</v>
      </c>
      <c r="T1305" s="334">
        <v>-0.29099999999999998</v>
      </c>
      <c r="U1305">
        <f t="shared" si="236"/>
        <v>97</v>
      </c>
      <c r="V1305" t="str">
        <f t="shared" si="237"/>
        <v>Ra0</v>
      </c>
    </row>
    <row r="1306" spans="1:22" outlineLevel="2">
      <c r="A1306">
        <v>369</v>
      </c>
      <c r="B1306" t="s">
        <v>2531</v>
      </c>
      <c r="C1306" s="334">
        <v>3.65232310794751</v>
      </c>
      <c r="D1306" s="334">
        <v>0.73207128378434339</v>
      </c>
      <c r="E1306" s="334">
        <v>18.55177186692034</v>
      </c>
      <c r="F1306" s="334">
        <v>1.123477261652206</v>
      </c>
      <c r="G1306" s="334">
        <v>45.491650081091542</v>
      </c>
      <c r="H1306" s="334">
        <v>57501594.014071137</v>
      </c>
      <c r="I1306" s="334">
        <v>1.865609594843382</v>
      </c>
      <c r="J1306" s="334">
        <v>5.360981020570148</v>
      </c>
      <c r="K1306" s="334">
        <v>1.714237581752764</v>
      </c>
      <c r="L1306" s="334">
        <v>59.693016828411672</v>
      </c>
      <c r="M1306" s="334" t="s">
        <v>30</v>
      </c>
      <c r="N1306" s="334" t="s">
        <v>30</v>
      </c>
      <c r="O1306" s="334" t="s">
        <v>30</v>
      </c>
      <c r="P1306" s="334">
        <v>8.7452659370860432E-5</v>
      </c>
      <c r="Q1306" s="334" t="s">
        <v>30</v>
      </c>
      <c r="R1306" s="334" t="s">
        <v>30</v>
      </c>
      <c r="S1306" s="595">
        <f t="shared" si="235"/>
        <v>59.693016828411672</v>
      </c>
      <c r="T1306" s="334">
        <v>1.3320000000000001</v>
      </c>
      <c r="U1306">
        <f t="shared" si="236"/>
        <v>98</v>
      </c>
      <c r="V1306" t="str">
        <f t="shared" si="237"/>
        <v>In7</v>
      </c>
    </row>
    <row r="1307" spans="1:22" outlineLevel="2">
      <c r="A1307">
        <v>370</v>
      </c>
      <c r="B1307" t="s">
        <v>2532</v>
      </c>
      <c r="C1307" s="334">
        <v>3.8120067412507872</v>
      </c>
      <c r="D1307" s="334">
        <v>0.72932585369844893</v>
      </c>
      <c r="E1307" s="334">
        <v>19.182523813792599</v>
      </c>
      <c r="F1307" s="334">
        <v>1.0778314953405299</v>
      </c>
      <c r="G1307" s="334">
        <v>40.90023438022002</v>
      </c>
      <c r="H1307" s="334">
        <v>56149258.567090534</v>
      </c>
      <c r="I1307" s="334">
        <v>2.100985415879332</v>
      </c>
      <c r="J1307" s="334">
        <v>5.6032444489066622</v>
      </c>
      <c r="K1307" s="334">
        <v>1.720615995575189</v>
      </c>
      <c r="L1307" s="334">
        <v>61.288557401733193</v>
      </c>
      <c r="M1307" s="334" t="s">
        <v>30</v>
      </c>
      <c r="N1307" s="334" t="s">
        <v>30</v>
      </c>
      <c r="O1307" s="334" t="s">
        <v>30</v>
      </c>
      <c r="P1307" s="334">
        <v>9.3931067514085501E-5</v>
      </c>
      <c r="Q1307" s="334" t="s">
        <v>30</v>
      </c>
      <c r="R1307" s="334" t="s">
        <v>30</v>
      </c>
      <c r="S1307" s="595">
        <f t="shared" si="235"/>
        <v>61.288557401733193</v>
      </c>
      <c r="T1307" s="334">
        <v>0.23699999999999999</v>
      </c>
      <c r="U1307">
        <f t="shared" si="236"/>
        <v>99</v>
      </c>
      <c r="V1307" t="str">
        <f t="shared" si="237"/>
        <v>Mi)</v>
      </c>
    </row>
    <row r="1308" spans="1:22" outlineLevel="2">
      <c r="A1308">
        <v>371</v>
      </c>
      <c r="B1308" t="s">
        <v>2533</v>
      </c>
      <c r="C1308" s="334">
        <v>3.7531219382399201</v>
      </c>
      <c r="D1308" s="334">
        <v>0.72945016434733267</v>
      </c>
      <c r="E1308" s="334">
        <v>19.012698436151108</v>
      </c>
      <c r="F1308" s="334">
        <v>1.018903997935521</v>
      </c>
      <c r="G1308" s="334">
        <v>40.538049890952493</v>
      </c>
      <c r="H1308" s="334">
        <v>57209556.283753172</v>
      </c>
      <c r="I1308" s="334">
        <v>1.772856435207693</v>
      </c>
      <c r="J1308" s="334">
        <v>4.7578575017013351</v>
      </c>
      <c r="K1308" s="334">
        <v>1.5746431711474149</v>
      </c>
      <c r="L1308" s="334">
        <v>58.232305838468697</v>
      </c>
      <c r="M1308" s="334" t="s">
        <v>30</v>
      </c>
      <c r="N1308" s="334" t="s">
        <v>30</v>
      </c>
      <c r="O1308" s="334" t="s">
        <v>30</v>
      </c>
      <c r="P1308" s="334">
        <v>7.7946111733979696E-5</v>
      </c>
      <c r="Q1308" s="334" t="s">
        <v>30</v>
      </c>
      <c r="R1308" s="334" t="s">
        <v>30</v>
      </c>
      <c r="S1308" s="595">
        <f t="shared" si="235"/>
        <v>58.232305838468697</v>
      </c>
      <c r="T1308" s="334">
        <v>2.9849999999999999</v>
      </c>
      <c r="U1308">
        <f t="shared" si="236"/>
        <v>100</v>
      </c>
      <c r="V1308" t="str">
        <f t="shared" si="237"/>
        <v>An4</v>
      </c>
    </row>
    <row r="1309" spans="1:22" outlineLevel="2">
      <c r="A1309">
        <v>372</v>
      </c>
      <c r="B1309" t="s">
        <v>2534</v>
      </c>
      <c r="C1309" s="334">
        <v>3.776345526035541</v>
      </c>
      <c r="D1309" s="334">
        <v>0.77852571249549729</v>
      </c>
      <c r="E1309" s="334">
        <v>18.997081382299861</v>
      </c>
      <c r="F1309" s="334">
        <v>1.0840277732969921</v>
      </c>
      <c r="G1309" s="334">
        <v>42.866265153465328</v>
      </c>
      <c r="H1309" s="334">
        <v>54644621.476046391</v>
      </c>
      <c r="I1309" s="334">
        <v>1.9565337766649999</v>
      </c>
      <c r="J1309" s="334">
        <v>5.0373834867691816</v>
      </c>
      <c r="K1309" s="334">
        <v>1.68623715346256</v>
      </c>
      <c r="L1309" s="334">
        <v>58.805320682167341</v>
      </c>
      <c r="M1309" s="334" t="s">
        <v>30</v>
      </c>
      <c r="N1309" s="334" t="s">
        <v>30</v>
      </c>
      <c r="O1309" s="334" t="s">
        <v>30</v>
      </c>
      <c r="P1309" s="334">
        <v>8.3775847412721446E-5</v>
      </c>
      <c r="Q1309" s="334" t="s">
        <v>30</v>
      </c>
      <c r="R1309" s="334" t="s">
        <v>30</v>
      </c>
      <c r="S1309" s="595">
        <f t="shared" si="235"/>
        <v>58.805320682167341</v>
      </c>
      <c r="T1309" s="334">
        <v>2.0880000000000001</v>
      </c>
      <c r="U1309">
        <f t="shared" si="236"/>
        <v>101</v>
      </c>
      <c r="V1309" t="str">
        <f t="shared" si="237"/>
        <v>Mi2</v>
      </c>
    </row>
    <row r="1310" spans="1:22" outlineLevel="2">
      <c r="A1310">
        <v>373</v>
      </c>
      <c r="B1310" t="s">
        <v>2535</v>
      </c>
      <c r="C1310" s="334">
        <v>3.1387658579991111</v>
      </c>
      <c r="D1310" s="334">
        <v>0.74162932367615664</v>
      </c>
      <c r="E1310" s="334">
        <v>17.254734917879521</v>
      </c>
      <c r="F1310" s="334">
        <v>0.98669857871464717</v>
      </c>
      <c r="G1310" s="334">
        <v>39.24913600668981</v>
      </c>
      <c r="H1310" s="334">
        <v>65705058.60845834</v>
      </c>
      <c r="I1310" s="334">
        <v>1.870447229374536</v>
      </c>
      <c r="J1310" s="334">
        <v>5.5612869048379956</v>
      </c>
      <c r="K1310" s="334">
        <v>1.8368925605544391</v>
      </c>
      <c r="L1310" s="334">
        <v>56.93235531619969</v>
      </c>
      <c r="M1310" s="334" t="s">
        <v>30</v>
      </c>
      <c r="N1310" s="334" t="s">
        <v>30</v>
      </c>
      <c r="O1310" s="334" t="s">
        <v>30</v>
      </c>
      <c r="P1310" s="334">
        <v>1.036763516041753E-4</v>
      </c>
      <c r="Q1310" s="334" t="s">
        <v>30</v>
      </c>
      <c r="R1310" s="334" t="s">
        <v>30</v>
      </c>
      <c r="S1310" s="595">
        <f t="shared" si="235"/>
        <v>56.93235531619969</v>
      </c>
      <c r="T1310" s="334">
        <v>1.1970000000000001</v>
      </c>
      <c r="U1310">
        <f t="shared" si="236"/>
        <v>102</v>
      </c>
      <c r="V1310" t="str">
        <f t="shared" si="237"/>
        <v>Gr7</v>
      </c>
    </row>
    <row r="1311" spans="1:22" outlineLevel="2">
      <c r="A1311">
        <v>374</v>
      </c>
      <c r="B1311" t="s">
        <v>2536</v>
      </c>
      <c r="C1311" s="334">
        <v>3.792028337178265</v>
      </c>
      <c r="D1311" s="334">
        <v>0.77547303078840135</v>
      </c>
      <c r="E1311" s="334">
        <v>18.797566984906251</v>
      </c>
      <c r="F1311" s="334">
        <v>1.2073959285182589</v>
      </c>
      <c r="G1311" s="334">
        <v>43.887571943268824</v>
      </c>
      <c r="H1311" s="334">
        <v>58526362.824516073</v>
      </c>
      <c r="I1311" s="334">
        <v>1.5011754693075221</v>
      </c>
      <c r="J1311" s="334">
        <v>4.9563736408188639</v>
      </c>
      <c r="K1311" s="334">
        <v>1.7209818447910099</v>
      </c>
      <c r="L1311" s="334">
        <v>58.339983761508847</v>
      </c>
      <c r="M1311" s="334" t="s">
        <v>30</v>
      </c>
      <c r="N1311" s="334" t="s">
        <v>30</v>
      </c>
      <c r="O1311" s="334" t="s">
        <v>30</v>
      </c>
      <c r="P1311" s="334">
        <v>7.9677559193035155E-5</v>
      </c>
      <c r="Q1311" s="334" t="s">
        <v>30</v>
      </c>
      <c r="R1311" s="334" t="s">
        <v>30</v>
      </c>
      <c r="S1311" s="595">
        <f t="shared" si="235"/>
        <v>58.339983761508847</v>
      </c>
      <c r="T1311" s="334">
        <v>9.6000000000000002E-2</v>
      </c>
      <c r="U1311">
        <f t="shared" si="236"/>
        <v>103</v>
      </c>
      <c r="V1311" t="str">
        <f t="shared" si="237"/>
        <v>Pe7</v>
      </c>
    </row>
    <row r="1312" spans="1:22" outlineLevel="2">
      <c r="A1312">
        <v>375</v>
      </c>
      <c r="B1312" t="s">
        <v>2537</v>
      </c>
      <c r="C1312" s="334">
        <v>3.711555857833591</v>
      </c>
      <c r="D1312" s="334">
        <v>0.69626631698464636</v>
      </c>
      <c r="E1312" s="334">
        <v>16.809243222117651</v>
      </c>
      <c r="F1312" s="334">
        <v>1.040759955253149</v>
      </c>
      <c r="G1312" s="334">
        <v>35.975966152866476</v>
      </c>
      <c r="H1312" s="334">
        <v>75209036.928585753</v>
      </c>
      <c r="I1312" s="334">
        <v>1.57916388070988</v>
      </c>
      <c r="J1312" s="334">
        <v>5.3663427687189156</v>
      </c>
      <c r="K1312" s="334">
        <v>1.8710613983547719</v>
      </c>
      <c r="L1312" s="334">
        <v>57.118990007371963</v>
      </c>
      <c r="M1312" s="334" t="s">
        <v>30</v>
      </c>
      <c r="N1312" s="334" t="s">
        <v>30</v>
      </c>
      <c r="O1312" s="334" t="s">
        <v>30</v>
      </c>
      <c r="P1312" s="334">
        <v>9.9672325293775603E-5</v>
      </c>
      <c r="Q1312" s="334" t="s">
        <v>30</v>
      </c>
      <c r="R1312" s="334" t="s">
        <v>30</v>
      </c>
      <c r="S1312" s="595">
        <f t="shared" si="235"/>
        <v>57.118990007371963</v>
      </c>
      <c r="T1312" s="334">
        <v>-1.7669999999999999</v>
      </c>
      <c r="U1312">
        <f t="shared" si="236"/>
        <v>104</v>
      </c>
      <c r="V1312" t="str">
        <f t="shared" si="237"/>
        <v>Cr5</v>
      </c>
    </row>
    <row r="1313" spans="1:22" outlineLevel="2">
      <c r="A1313">
        <v>376</v>
      </c>
      <c r="B1313" t="s">
        <v>2538</v>
      </c>
      <c r="C1313" s="334">
        <v>3.828453775993728</v>
      </c>
      <c r="D1313" s="334">
        <v>0.76507872856818571</v>
      </c>
      <c r="E1313" s="334">
        <v>18.57851422537216</v>
      </c>
      <c r="F1313" s="334">
        <v>1.1378574267428161</v>
      </c>
      <c r="G1313" s="334">
        <v>41.530172868092023</v>
      </c>
      <c r="H1313" s="334">
        <v>59460283.158079073</v>
      </c>
      <c r="I1313" s="334">
        <v>1.9929898126138159</v>
      </c>
      <c r="J1313" s="334">
        <v>5.5015661136263736</v>
      </c>
      <c r="K1313" s="334">
        <v>1.7883863857815609</v>
      </c>
      <c r="L1313" s="334">
        <v>60.103299088349303</v>
      </c>
      <c r="M1313" s="334" t="s">
        <v>30</v>
      </c>
      <c r="N1313" s="334" t="s">
        <v>30</v>
      </c>
      <c r="O1313" s="334" t="s">
        <v>30</v>
      </c>
      <c r="P1313" s="334">
        <v>9.3047251209916196E-5</v>
      </c>
      <c r="Q1313" s="334" t="s">
        <v>30</v>
      </c>
      <c r="R1313" s="334" t="s">
        <v>30</v>
      </c>
      <c r="S1313" s="595">
        <f t="shared" si="235"/>
        <v>60.103299088349303</v>
      </c>
      <c r="T1313" s="334">
        <v>-1.431</v>
      </c>
      <c r="U1313">
        <f t="shared" si="236"/>
        <v>105</v>
      </c>
      <c r="V1313" t="str">
        <f t="shared" si="237"/>
        <v>Ne3</v>
      </c>
    </row>
    <row r="1314" spans="1:22" outlineLevel="2">
      <c r="A1314">
        <v>377</v>
      </c>
      <c r="B1314" t="s">
        <v>2539</v>
      </c>
      <c r="C1314" s="334">
        <v>3.7075772449157389</v>
      </c>
      <c r="D1314" s="334">
        <v>0.69578563099947544</v>
      </c>
      <c r="E1314" s="334">
        <v>17.54025461640467</v>
      </c>
      <c r="F1314" s="334">
        <v>0.97905760043586676</v>
      </c>
      <c r="G1314" s="334">
        <v>41.9823184926693</v>
      </c>
      <c r="H1314" s="334">
        <v>71215010.299157202</v>
      </c>
      <c r="I1314" s="334">
        <v>1.6287391163240661</v>
      </c>
      <c r="J1314" s="334">
        <v>5.4309865679590299</v>
      </c>
      <c r="K1314" s="334">
        <v>1.77486719487984</v>
      </c>
      <c r="L1314" s="334">
        <v>55.336204976942859</v>
      </c>
      <c r="M1314" s="334" t="s">
        <v>30</v>
      </c>
      <c r="N1314" s="334" t="s">
        <v>30</v>
      </c>
      <c r="O1314" s="334" t="s">
        <v>30</v>
      </c>
      <c r="P1314" s="334">
        <v>1.009167603714529E-4</v>
      </c>
      <c r="Q1314" s="334" t="s">
        <v>30</v>
      </c>
      <c r="R1314" s="334" t="s">
        <v>30</v>
      </c>
      <c r="S1314" s="595">
        <f t="shared" si="235"/>
        <v>55.336204976942859</v>
      </c>
      <c r="T1314" s="334">
        <v>0.66300000000000003</v>
      </c>
      <c r="U1314">
        <f t="shared" si="236"/>
        <v>106</v>
      </c>
      <c r="V1314" t="str">
        <f t="shared" si="237"/>
        <v>Co7</v>
      </c>
    </row>
    <row r="1315" spans="1:22" outlineLevel="2">
      <c r="A1315">
        <v>378</v>
      </c>
      <c r="B1315" t="s">
        <v>2540</v>
      </c>
      <c r="C1315" s="334">
        <v>3.6803286803141448</v>
      </c>
      <c r="D1315" s="334">
        <v>0.70193494539127066</v>
      </c>
      <c r="E1315" s="334">
        <v>18.276157381458809</v>
      </c>
      <c r="F1315" s="334">
        <v>0.97191302548902558</v>
      </c>
      <c r="G1315" s="334">
        <v>46.7150251259838</v>
      </c>
      <c r="H1315" s="334">
        <v>65033271.516089313</v>
      </c>
      <c r="I1315" s="334">
        <v>1.5703128291184141</v>
      </c>
      <c r="J1315" s="334">
        <v>5.2879212621059937</v>
      </c>
      <c r="K1315" s="334">
        <v>1.833445689922101</v>
      </c>
      <c r="L1315" s="334">
        <v>57.373922611123987</v>
      </c>
      <c r="M1315" s="334" t="s">
        <v>30</v>
      </c>
      <c r="N1315" s="334" t="s">
        <v>30</v>
      </c>
      <c r="O1315" s="334" t="s">
        <v>30</v>
      </c>
      <c r="P1315" s="334">
        <v>9.0217817688785938E-5</v>
      </c>
      <c r="Q1315" s="334" t="s">
        <v>30</v>
      </c>
      <c r="R1315" s="334" t="s">
        <v>30</v>
      </c>
      <c r="S1315" s="595">
        <f t="shared" si="235"/>
        <v>57.373922611123987</v>
      </c>
      <c r="T1315" s="334">
        <v>9.6000000000000002E-2</v>
      </c>
      <c r="U1315">
        <f t="shared" si="236"/>
        <v>107</v>
      </c>
      <c r="V1315" t="str">
        <f t="shared" si="237"/>
        <v>Mi2</v>
      </c>
    </row>
    <row r="1316" spans="1:22" outlineLevel="2">
      <c r="A1316">
        <v>379</v>
      </c>
      <c r="B1316" t="s">
        <v>2541</v>
      </c>
      <c r="C1316" s="334">
        <v>3.717789085265033</v>
      </c>
      <c r="D1316" s="334">
        <v>0.73500869853801876</v>
      </c>
      <c r="E1316" s="334">
        <v>18.506928700725091</v>
      </c>
      <c r="F1316" s="334">
        <v>1.0657686586344559</v>
      </c>
      <c r="G1316" s="334">
        <v>42.593811653868883</v>
      </c>
      <c r="H1316" s="334">
        <v>64447176.440764338</v>
      </c>
      <c r="I1316" s="334">
        <v>1.7926725672985051</v>
      </c>
      <c r="J1316" s="334">
        <v>5.4159639034573894</v>
      </c>
      <c r="K1316" s="334">
        <v>1.694006532177796</v>
      </c>
      <c r="L1316" s="334">
        <v>57.747254839078352</v>
      </c>
      <c r="M1316" s="334" t="s">
        <v>30</v>
      </c>
      <c r="N1316" s="334" t="s">
        <v>30</v>
      </c>
      <c r="O1316" s="334" t="s">
        <v>30</v>
      </c>
      <c r="P1316" s="334">
        <v>9.7926707170800228E-5</v>
      </c>
      <c r="Q1316" s="334" t="s">
        <v>30</v>
      </c>
      <c r="R1316" s="334" t="s">
        <v>30</v>
      </c>
      <c r="S1316" s="595">
        <f t="shared" si="235"/>
        <v>57.747254839078352</v>
      </c>
      <c r="T1316" s="334">
        <v>-0.20100000000000001</v>
      </c>
      <c r="U1316">
        <f t="shared" si="236"/>
        <v>108</v>
      </c>
      <c r="V1316" t="str">
        <f t="shared" si="237"/>
        <v>Co3</v>
      </c>
    </row>
    <row r="1317" spans="1:22" outlineLevel="2">
      <c r="A1317">
        <v>380</v>
      </c>
      <c r="B1317" t="s">
        <v>2542</v>
      </c>
      <c r="C1317" s="334">
        <v>3.8795629743054438</v>
      </c>
      <c r="D1317" s="334">
        <v>0.67307776689068832</v>
      </c>
      <c r="E1317" s="334">
        <v>18.82711520957179</v>
      </c>
      <c r="F1317" s="334">
        <v>1.139906156162305</v>
      </c>
      <c r="G1317" s="334">
        <v>46.301877689714999</v>
      </c>
      <c r="H1317" s="334">
        <v>67547754.026538953</v>
      </c>
      <c r="I1317" s="334">
        <v>2.046468987790159</v>
      </c>
      <c r="J1317" s="334">
        <v>6.0098929597178596</v>
      </c>
      <c r="K1317" s="334">
        <v>1.9639088211654661</v>
      </c>
      <c r="L1317" s="334">
        <v>57.084181158850043</v>
      </c>
      <c r="M1317" s="334" t="s">
        <v>30</v>
      </c>
      <c r="N1317" s="334" t="s">
        <v>30</v>
      </c>
      <c r="O1317" s="334" t="s">
        <v>30</v>
      </c>
      <c r="P1317" s="334">
        <v>1.075498644217174E-4</v>
      </c>
      <c r="Q1317" s="334" t="s">
        <v>30</v>
      </c>
      <c r="R1317" s="334" t="s">
        <v>30</v>
      </c>
      <c r="S1317" s="595">
        <f t="shared" si="235"/>
        <v>57.084181158850043</v>
      </c>
      <c r="T1317" s="334">
        <v>-1.464</v>
      </c>
      <c r="U1317">
        <f t="shared" si="236"/>
        <v>109</v>
      </c>
      <c r="V1317" t="str">
        <f t="shared" si="237"/>
        <v>Eg6</v>
      </c>
    </row>
    <row r="1318" spans="1:22" outlineLevel="2">
      <c r="A1318">
        <v>381</v>
      </c>
      <c r="B1318" t="s">
        <v>2543</v>
      </c>
      <c r="C1318" s="334">
        <v>3.7878416336722789</v>
      </c>
      <c r="D1318" s="334">
        <v>0.72789720373317635</v>
      </c>
      <c r="E1318" s="334">
        <v>17.75101669851573</v>
      </c>
      <c r="F1318" s="334">
        <v>1.074039984722384</v>
      </c>
      <c r="G1318" s="334">
        <v>41.797560956118552</v>
      </c>
      <c r="H1318" s="334">
        <v>73480570.14658758</v>
      </c>
      <c r="I1318" s="334">
        <v>1.811071906366587</v>
      </c>
      <c r="J1318" s="334">
        <v>5.4699704362706596</v>
      </c>
      <c r="K1318" s="334">
        <v>2.0134168236467089</v>
      </c>
      <c r="L1318" s="334">
        <v>56.323708336932853</v>
      </c>
      <c r="M1318" s="334" t="s">
        <v>30</v>
      </c>
      <c r="N1318" s="334" t="s">
        <v>30</v>
      </c>
      <c r="O1318" s="334" t="s">
        <v>30</v>
      </c>
      <c r="P1318" s="334">
        <v>9.8000561327850694E-5</v>
      </c>
      <c r="Q1318" s="334" t="s">
        <v>30</v>
      </c>
      <c r="R1318" s="334" t="s">
        <v>30</v>
      </c>
      <c r="S1318" s="595">
        <f t="shared" si="235"/>
        <v>56.323708336932853</v>
      </c>
      <c r="T1318" s="334">
        <v>0.13200000000000001</v>
      </c>
      <c r="U1318">
        <f t="shared" si="236"/>
        <v>110</v>
      </c>
      <c r="V1318" t="str">
        <f t="shared" si="237"/>
        <v>Ya3</v>
      </c>
    </row>
    <row r="1319" spans="1:22" outlineLevel="2">
      <c r="A1319">
        <v>382</v>
      </c>
      <c r="B1319" t="s">
        <v>2544</v>
      </c>
      <c r="C1319" s="334">
        <v>3.608024583701158</v>
      </c>
      <c r="D1319" s="334">
        <v>0.72624009950869928</v>
      </c>
      <c r="E1319" s="334">
        <v>18.016576860535729</v>
      </c>
      <c r="F1319" s="334">
        <v>1.1689318328902769</v>
      </c>
      <c r="G1319" s="334">
        <v>40.711600852334939</v>
      </c>
      <c r="H1319" s="334">
        <v>67950413.412092045</v>
      </c>
      <c r="I1319" s="334">
        <v>2.046614136349286</v>
      </c>
      <c r="J1319" s="334">
        <v>5.7688141773003814</v>
      </c>
      <c r="K1319" s="334">
        <v>1.9203159739454729</v>
      </c>
      <c r="L1319" s="334">
        <v>56.233579322057338</v>
      </c>
      <c r="M1319" s="334" t="s">
        <v>30</v>
      </c>
      <c r="N1319" s="334" t="s">
        <v>30</v>
      </c>
      <c r="O1319" s="334" t="s">
        <v>30</v>
      </c>
      <c r="P1319" s="334">
        <v>1.0774857602176289E-4</v>
      </c>
      <c r="Q1319" s="334" t="s">
        <v>30</v>
      </c>
      <c r="R1319" s="334" t="s">
        <v>30</v>
      </c>
      <c r="S1319" s="595">
        <f t="shared" si="235"/>
        <v>56.233579322057338</v>
      </c>
      <c r="T1319" s="334">
        <v>0.20100000000000001</v>
      </c>
      <c r="U1319">
        <f t="shared" si="236"/>
        <v>111</v>
      </c>
      <c r="V1319" t="str">
        <f t="shared" si="237"/>
        <v>Ka8</v>
      </c>
    </row>
    <row r="1320" spans="1:22" outlineLevel="2">
      <c r="A1320">
        <v>383</v>
      </c>
      <c r="B1320" t="s">
        <v>2545</v>
      </c>
      <c r="C1320" s="334">
        <v>4.0289847699854811</v>
      </c>
      <c r="D1320" s="334">
        <v>0.74467931824451894</v>
      </c>
      <c r="E1320" s="334">
        <v>18.931910187014129</v>
      </c>
      <c r="F1320" s="334">
        <v>1.233715392489227</v>
      </c>
      <c r="G1320" s="334">
        <v>40.793115149770678</v>
      </c>
      <c r="H1320" s="334">
        <v>60391585.205636524</v>
      </c>
      <c r="I1320" s="334">
        <v>2.7310936021137051</v>
      </c>
      <c r="J1320" s="334">
        <v>5.6968942613382509</v>
      </c>
      <c r="K1320" s="334">
        <v>1.694658224955427</v>
      </c>
      <c r="L1320" s="334">
        <v>59.377942131880978</v>
      </c>
      <c r="M1320" s="334" t="s">
        <v>30</v>
      </c>
      <c r="N1320" s="334" t="s">
        <v>30</v>
      </c>
      <c r="O1320" s="334" t="s">
        <v>30</v>
      </c>
      <c r="P1320" s="334">
        <v>1.0299897747357249E-4</v>
      </c>
      <c r="Q1320" s="334" t="s">
        <v>30</v>
      </c>
      <c r="R1320" s="334" t="s">
        <v>30</v>
      </c>
      <c r="S1320" s="595">
        <f t="shared" si="235"/>
        <v>59.377942131880978</v>
      </c>
      <c r="T1320" s="334">
        <v>0.65700000000000003</v>
      </c>
      <c r="U1320">
        <f t="shared" si="236"/>
        <v>112</v>
      </c>
      <c r="V1320" t="str">
        <f t="shared" si="237"/>
        <v>Wa0</v>
      </c>
    </row>
    <row r="1321" spans="1:22" outlineLevel="2">
      <c r="A1321">
        <v>384</v>
      </c>
      <c r="B1321" t="s">
        <v>2546</v>
      </c>
      <c r="C1321" s="334">
        <v>3.9293184959150662</v>
      </c>
      <c r="D1321" s="334">
        <v>0.72651527457644094</v>
      </c>
      <c r="E1321" s="334">
        <v>19.002537360909681</v>
      </c>
      <c r="F1321" s="334">
        <v>1.167364699303256</v>
      </c>
      <c r="G1321" s="334">
        <v>41.35017150865108</v>
      </c>
      <c r="H1321" s="334">
        <v>61714831.603051797</v>
      </c>
      <c r="I1321" s="334">
        <v>1.6060347724584121</v>
      </c>
      <c r="J1321" s="334">
        <v>5.3994754594921339</v>
      </c>
      <c r="K1321" s="334">
        <v>1.7100276277413</v>
      </c>
      <c r="L1321" s="334">
        <v>59.76330307283434</v>
      </c>
      <c r="M1321" s="334" t="s">
        <v>30</v>
      </c>
      <c r="N1321" s="334" t="s">
        <v>30</v>
      </c>
      <c r="O1321" s="334" t="s">
        <v>30</v>
      </c>
      <c r="P1321" s="334">
        <v>9.2600766628523089E-5</v>
      </c>
      <c r="Q1321" s="334" t="s">
        <v>30</v>
      </c>
      <c r="R1321" s="334" t="s">
        <v>30</v>
      </c>
      <c r="S1321" s="595">
        <f t="shared" si="235"/>
        <v>59.76330307283434</v>
      </c>
      <c r="T1321" s="334">
        <v>0.3</v>
      </c>
      <c r="U1321">
        <f t="shared" si="236"/>
        <v>113</v>
      </c>
      <c r="V1321" t="str">
        <f t="shared" si="237"/>
        <v>Wi1</v>
      </c>
    </row>
    <row r="1322" spans="1:22" outlineLevel="2">
      <c r="A1322">
        <v>385</v>
      </c>
      <c r="B1322" t="s">
        <v>2547</v>
      </c>
      <c r="C1322" s="334">
        <v>3.8105389359131312</v>
      </c>
      <c r="D1322" s="334">
        <v>0.74748241885757216</v>
      </c>
      <c r="E1322" s="334">
        <v>18.64921202954223</v>
      </c>
      <c r="F1322" s="334">
        <v>1.1705617806936639</v>
      </c>
      <c r="G1322" s="334">
        <v>42.79048548131172</v>
      </c>
      <c r="H1322" s="334">
        <v>60562092.006959088</v>
      </c>
      <c r="I1322" s="334">
        <v>2.0415796930018169</v>
      </c>
      <c r="J1322" s="334">
        <v>5.6369923886224864</v>
      </c>
      <c r="K1322" s="334">
        <v>1.5576631997339969</v>
      </c>
      <c r="L1322" s="334">
        <v>59.396657683661353</v>
      </c>
      <c r="M1322" s="334" t="s">
        <v>30</v>
      </c>
      <c r="N1322" s="334" t="s">
        <v>30</v>
      </c>
      <c r="O1322" s="334" t="s">
        <v>30</v>
      </c>
      <c r="P1322" s="334">
        <v>9.7901389879267905E-5</v>
      </c>
      <c r="Q1322" s="334" t="s">
        <v>30</v>
      </c>
      <c r="R1322" s="334" t="s">
        <v>30</v>
      </c>
      <c r="S1322" s="595">
        <f t="shared" ref="S1322:S1342" si="238">$L1322</f>
        <v>59.396657683661353</v>
      </c>
      <c r="T1322" s="334">
        <v>-2.7090000000000001</v>
      </c>
      <c r="U1322">
        <f t="shared" si="236"/>
        <v>114</v>
      </c>
      <c r="V1322" t="str">
        <f t="shared" si="237"/>
        <v>La0</v>
      </c>
    </row>
    <row r="1323" spans="1:22" outlineLevel="2">
      <c r="A1323">
        <v>386</v>
      </c>
      <c r="B1323" t="s">
        <v>2548</v>
      </c>
      <c r="C1323" s="334">
        <v>3.830256501266597</v>
      </c>
      <c r="D1323" s="334">
        <v>0.77253071192304634</v>
      </c>
      <c r="E1323" s="334">
        <v>18.8661755813953</v>
      </c>
      <c r="F1323" s="334">
        <v>1.1811757579708999</v>
      </c>
      <c r="G1323" s="334">
        <v>40.871896457332063</v>
      </c>
      <c r="H1323" s="334">
        <v>58912052.860324129</v>
      </c>
      <c r="I1323" s="334">
        <v>1.826042816445572</v>
      </c>
      <c r="J1323" s="334">
        <v>5.2480610751329886</v>
      </c>
      <c r="K1323" s="334">
        <v>1.779174079232472</v>
      </c>
      <c r="L1323" s="334">
        <v>58.24102014547389</v>
      </c>
      <c r="M1323" s="334" t="s">
        <v>30</v>
      </c>
      <c r="N1323" s="334" t="s">
        <v>30</v>
      </c>
      <c r="O1323" s="334" t="s">
        <v>30</v>
      </c>
      <c r="P1323" s="334">
        <v>9.3403792754509743E-5</v>
      </c>
      <c r="Q1323" s="334" t="s">
        <v>30</v>
      </c>
      <c r="R1323" s="334" t="s">
        <v>30</v>
      </c>
      <c r="S1323" s="595">
        <f t="shared" si="238"/>
        <v>58.24102014547389</v>
      </c>
      <c r="T1323" s="334">
        <v>0.14099999999999999</v>
      </c>
      <c r="U1323">
        <f t="shared" si="236"/>
        <v>115</v>
      </c>
      <c r="V1323" t="str">
        <f t="shared" si="237"/>
        <v>Gu9</v>
      </c>
    </row>
    <row r="1324" spans="1:22" outlineLevel="2">
      <c r="A1324">
        <v>387</v>
      </c>
      <c r="B1324" t="s">
        <v>2549</v>
      </c>
      <c r="C1324" s="334">
        <v>3.9422591182858131</v>
      </c>
      <c r="D1324" s="334">
        <v>0.72345011401937542</v>
      </c>
      <c r="E1324" s="334">
        <v>19.34640850023899</v>
      </c>
      <c r="F1324" s="334">
        <v>1.1071893845533709</v>
      </c>
      <c r="G1324" s="334">
        <v>42.868045488704418</v>
      </c>
      <c r="H1324" s="334">
        <v>53797893.749515668</v>
      </c>
      <c r="I1324" s="334">
        <v>1.897668686748901</v>
      </c>
      <c r="J1324" s="334">
        <v>5.8746234108059632</v>
      </c>
      <c r="K1324" s="334">
        <v>1.9001024524736929</v>
      </c>
      <c r="L1324" s="334">
        <v>61.004592674294827</v>
      </c>
      <c r="M1324" s="334" t="s">
        <v>30</v>
      </c>
      <c r="N1324" s="334" t="s">
        <v>30</v>
      </c>
      <c r="O1324" s="334" t="s">
        <v>30</v>
      </c>
      <c r="P1324" s="334">
        <v>9.9907676219204917E-5</v>
      </c>
      <c r="Q1324" s="334" t="s">
        <v>30</v>
      </c>
      <c r="R1324" s="334" t="s">
        <v>30</v>
      </c>
      <c r="S1324" s="595">
        <f t="shared" si="238"/>
        <v>61.004592674294827</v>
      </c>
      <c r="T1324" s="334">
        <v>-1.5720000000000001</v>
      </c>
      <c r="U1324">
        <f t="shared" si="236"/>
        <v>116</v>
      </c>
      <c r="V1324" t="str">
        <f t="shared" si="237"/>
        <v>Ke7</v>
      </c>
    </row>
    <row r="1325" spans="1:22" outlineLevel="2">
      <c r="A1325">
        <v>388</v>
      </c>
      <c r="B1325" t="s">
        <v>2550</v>
      </c>
      <c r="C1325" s="334">
        <v>3.607425166411351</v>
      </c>
      <c r="D1325" s="334">
        <v>0.73827764216844427</v>
      </c>
      <c r="E1325" s="334">
        <v>18.46983603249766</v>
      </c>
      <c r="F1325" s="334">
        <v>1.095572165979372</v>
      </c>
      <c r="G1325" s="334">
        <v>43.169251423780587</v>
      </c>
      <c r="H1325" s="334">
        <v>58830412.411085479</v>
      </c>
      <c r="I1325" s="334">
        <v>1.823033525763615</v>
      </c>
      <c r="J1325" s="334">
        <v>5.1583152852540337</v>
      </c>
      <c r="K1325" s="334">
        <v>1.803103922893226</v>
      </c>
      <c r="L1325" s="334">
        <v>59.443610054702582</v>
      </c>
      <c r="M1325" s="334" t="s">
        <v>30</v>
      </c>
      <c r="N1325" s="334" t="s">
        <v>30</v>
      </c>
      <c r="O1325" s="334" t="s">
        <v>30</v>
      </c>
      <c r="P1325" s="334">
        <v>8.571430354700074E-5</v>
      </c>
      <c r="Q1325" s="334" t="s">
        <v>30</v>
      </c>
      <c r="R1325" s="334" t="s">
        <v>30</v>
      </c>
      <c r="S1325" s="595">
        <f t="shared" si="238"/>
        <v>59.443610054702582</v>
      </c>
      <c r="T1325" s="334">
        <v>3.5489999999999999</v>
      </c>
      <c r="U1325">
        <f t="shared" si="236"/>
        <v>117</v>
      </c>
      <c r="V1325" t="str">
        <f t="shared" si="237"/>
        <v>Ro9</v>
      </c>
    </row>
    <row r="1326" spans="1:22" outlineLevel="2">
      <c r="A1326">
        <v>389</v>
      </c>
      <c r="B1326" t="s">
        <v>2551</v>
      </c>
      <c r="C1326" s="334">
        <v>3.6747492628905278</v>
      </c>
      <c r="D1326" s="334">
        <v>0.70406114162055022</v>
      </c>
      <c r="E1326" s="334">
        <v>17.682676434009998</v>
      </c>
      <c r="F1326" s="334">
        <v>1.0361967847852389</v>
      </c>
      <c r="G1326" s="334">
        <v>42.325229005159017</v>
      </c>
      <c r="H1326" s="334">
        <v>66885166.584165543</v>
      </c>
      <c r="I1326" s="334">
        <v>2.142582787396214</v>
      </c>
      <c r="J1326" s="334">
        <v>5.4921383117996969</v>
      </c>
      <c r="K1326" s="334">
        <v>1.6669998686814</v>
      </c>
      <c r="L1326" s="334">
        <v>60.028561469760788</v>
      </c>
      <c r="M1326" s="334" t="s">
        <v>30</v>
      </c>
      <c r="N1326" s="334" t="s">
        <v>30</v>
      </c>
      <c r="O1326" s="334" t="s">
        <v>30</v>
      </c>
      <c r="P1326" s="334">
        <v>9.177699489934456E-5</v>
      </c>
      <c r="Q1326" s="334" t="s">
        <v>30</v>
      </c>
      <c r="R1326" s="334" t="s">
        <v>30</v>
      </c>
      <c r="S1326" s="595">
        <f t="shared" si="238"/>
        <v>60.028561469760788</v>
      </c>
      <c r="T1326" s="334">
        <v>-2.0070000000000001</v>
      </c>
      <c r="U1326">
        <f t="shared" si="236"/>
        <v>118</v>
      </c>
      <c r="V1326" t="str">
        <f t="shared" si="237"/>
        <v>St)</v>
      </c>
    </row>
    <row r="1327" spans="1:22" outlineLevel="2">
      <c r="A1327">
        <v>390</v>
      </c>
      <c r="B1327" t="s">
        <v>2552</v>
      </c>
      <c r="C1327" s="334">
        <v>4.1466492908327854</v>
      </c>
      <c r="D1327" s="334">
        <v>0.71294452037655165</v>
      </c>
      <c r="E1327" s="334">
        <v>19.999692223311811</v>
      </c>
      <c r="F1327" s="334">
        <v>1.088791180132846</v>
      </c>
      <c r="G1327" s="334">
        <v>42.336946841205858</v>
      </c>
      <c r="H1327" s="334">
        <v>57565001.303396627</v>
      </c>
      <c r="I1327" s="334">
        <v>2.5002080765189389</v>
      </c>
      <c r="J1327" s="334">
        <v>6.0040662702923404</v>
      </c>
      <c r="K1327" s="334">
        <v>1.9555218779564161</v>
      </c>
      <c r="L1327" s="334">
        <v>60.250160726268952</v>
      </c>
      <c r="M1327" s="334" t="s">
        <v>30</v>
      </c>
      <c r="N1327" s="334" t="s">
        <v>30</v>
      </c>
      <c r="O1327" s="334" t="s">
        <v>30</v>
      </c>
      <c r="P1327" s="334">
        <v>1.0755062150171089E-4</v>
      </c>
      <c r="Q1327" s="334" t="s">
        <v>30</v>
      </c>
      <c r="R1327" s="334" t="s">
        <v>30</v>
      </c>
      <c r="S1327" s="595">
        <f t="shared" si="238"/>
        <v>60.250160726268952</v>
      </c>
      <c r="T1327" s="334">
        <v>-0.36899999999999999</v>
      </c>
      <c r="U1327">
        <f t="shared" si="236"/>
        <v>119</v>
      </c>
      <c r="V1327" t="str">
        <f t="shared" si="237"/>
        <v>Le0</v>
      </c>
    </row>
    <row r="1328" spans="1:22" outlineLevel="2">
      <c r="A1328">
        <v>391</v>
      </c>
      <c r="B1328" t="s">
        <v>2553</v>
      </c>
      <c r="C1328" s="334">
        <v>3.440554564606439</v>
      </c>
      <c r="D1328" s="334">
        <v>0.75861359353167346</v>
      </c>
      <c r="E1328" s="334">
        <v>18.52646169351387</v>
      </c>
      <c r="F1328" s="334">
        <v>1.141409021065946</v>
      </c>
      <c r="G1328" s="334">
        <v>43.762418662961799</v>
      </c>
      <c r="H1328" s="334">
        <v>54589350.472751752</v>
      </c>
      <c r="I1328" s="334">
        <v>2.0238619353022731</v>
      </c>
      <c r="J1328" s="334">
        <v>5.2195335881928413</v>
      </c>
      <c r="K1328" s="334">
        <v>1.586767823269867</v>
      </c>
      <c r="L1328" s="334">
        <v>60.735443011223119</v>
      </c>
      <c r="M1328" s="334" t="s">
        <v>30</v>
      </c>
      <c r="N1328" s="334" t="s">
        <v>30</v>
      </c>
      <c r="O1328" s="334" t="s">
        <v>30</v>
      </c>
      <c r="P1328" s="334">
        <v>8.3135523727664274E-5</v>
      </c>
      <c r="Q1328" s="334" t="s">
        <v>30</v>
      </c>
      <c r="R1328" s="334" t="s">
        <v>30</v>
      </c>
      <c r="S1328" s="595">
        <f t="shared" si="238"/>
        <v>60.735443011223119</v>
      </c>
      <c r="T1328" s="334">
        <v>1.8119999999999901</v>
      </c>
      <c r="U1328">
        <f t="shared" si="236"/>
        <v>120</v>
      </c>
      <c r="V1328" t="str">
        <f t="shared" si="237"/>
        <v>An6</v>
      </c>
    </row>
    <row r="1329" spans="1:22" outlineLevel="2">
      <c r="A1329">
        <v>392</v>
      </c>
      <c r="B1329" t="s">
        <v>2554</v>
      </c>
      <c r="C1329" s="334">
        <v>3.8823977543980872</v>
      </c>
      <c r="D1329" s="334">
        <v>0.68369000212197162</v>
      </c>
      <c r="E1329" s="334">
        <v>18.41869482496352</v>
      </c>
      <c r="F1329" s="334">
        <v>1.0933534686319639</v>
      </c>
      <c r="G1329" s="334">
        <v>41.237265245108865</v>
      </c>
      <c r="H1329" s="334">
        <v>64951929.119855247</v>
      </c>
      <c r="I1329" s="334">
        <v>2.1224058272432571</v>
      </c>
      <c r="J1329" s="334">
        <v>5.5439285670994964</v>
      </c>
      <c r="K1329" s="334">
        <v>1.8867615817562251</v>
      </c>
      <c r="L1329" s="334">
        <v>59.675166551492246</v>
      </c>
      <c r="M1329" s="334" t="s">
        <v>30</v>
      </c>
      <c r="N1329" s="334" t="s">
        <v>30</v>
      </c>
      <c r="O1329" s="334" t="s">
        <v>30</v>
      </c>
      <c r="P1329" s="334">
        <v>9.5623439848305824E-5</v>
      </c>
      <c r="Q1329" s="334" t="s">
        <v>30</v>
      </c>
      <c r="R1329" s="334" t="s">
        <v>30</v>
      </c>
      <c r="S1329" s="595">
        <f t="shared" si="238"/>
        <v>59.675166551492246</v>
      </c>
      <c r="T1329" s="334">
        <v>-2.802</v>
      </c>
      <c r="U1329">
        <f t="shared" si="236"/>
        <v>121</v>
      </c>
      <c r="V1329" t="str">
        <f t="shared" si="237"/>
        <v xml:space="preserve">Ch </v>
      </c>
    </row>
    <row r="1330" spans="1:22" outlineLevel="2">
      <c r="A1330">
        <v>393</v>
      </c>
      <c r="B1330" t="s">
        <v>2555</v>
      </c>
      <c r="C1330" s="334">
        <v>3.854891219554645</v>
      </c>
      <c r="D1330" s="334">
        <v>0.65119065701072898</v>
      </c>
      <c r="E1330" s="334">
        <v>18.549207821868229</v>
      </c>
      <c r="F1330" s="334">
        <v>0.92013436762516276</v>
      </c>
      <c r="G1330" s="334">
        <v>42.637318663429973</v>
      </c>
      <c r="H1330" s="334">
        <v>63818538.874622039</v>
      </c>
      <c r="I1330" s="334">
        <v>1.7359626430034441</v>
      </c>
      <c r="J1330" s="334">
        <v>5.6166307856446007</v>
      </c>
      <c r="K1330" s="334">
        <v>1.790308062082574</v>
      </c>
      <c r="L1330" s="334">
        <v>59.258749110512248</v>
      </c>
      <c r="M1330" s="334" t="s">
        <v>30</v>
      </c>
      <c r="N1330" s="334" t="s">
        <v>30</v>
      </c>
      <c r="O1330" s="334" t="s">
        <v>30</v>
      </c>
      <c r="P1330" s="334">
        <v>9.7713215719278138E-5</v>
      </c>
      <c r="Q1330" s="334" t="s">
        <v>30</v>
      </c>
      <c r="R1330" s="334" t="s">
        <v>30</v>
      </c>
      <c r="S1330" s="595">
        <f t="shared" si="238"/>
        <v>59.258749110512248</v>
      </c>
      <c r="T1330" s="334">
        <v>-1.2E-2</v>
      </c>
      <c r="U1330">
        <f t="shared" si="236"/>
        <v>122</v>
      </c>
      <c r="V1330" t="str">
        <f t="shared" si="237"/>
        <v>GR5</v>
      </c>
    </row>
    <row r="1331" spans="1:22" outlineLevel="2">
      <c r="A1331">
        <v>394</v>
      </c>
      <c r="B1331" t="s">
        <v>2556</v>
      </c>
      <c r="C1331" s="334">
        <v>3.8036756825666931</v>
      </c>
      <c r="D1331" s="334">
        <v>0.67192658114556902</v>
      </c>
      <c r="E1331" s="334">
        <v>18.331616638998639</v>
      </c>
      <c r="F1331" s="334">
        <v>1.0909276913325869</v>
      </c>
      <c r="G1331" s="334">
        <v>38.471900178790968</v>
      </c>
      <c r="H1331" s="334">
        <v>62353954.867346853</v>
      </c>
      <c r="I1331" s="334">
        <v>2.037718473153435</v>
      </c>
      <c r="J1331" s="334">
        <v>5.4881611412648494</v>
      </c>
      <c r="K1331" s="334">
        <v>1.703368198205844</v>
      </c>
      <c r="L1331" s="334">
        <v>60.588201819797668</v>
      </c>
      <c r="M1331" s="334" t="s">
        <v>30</v>
      </c>
      <c r="N1331" s="334" t="s">
        <v>30</v>
      </c>
      <c r="O1331" s="334" t="s">
        <v>30</v>
      </c>
      <c r="P1331" s="334">
        <v>9.2327133452557475E-5</v>
      </c>
      <c r="Q1331" s="334" t="s">
        <v>30</v>
      </c>
      <c r="R1331" s="334" t="s">
        <v>30</v>
      </c>
      <c r="S1331" s="595">
        <f t="shared" si="238"/>
        <v>60.588201819797668</v>
      </c>
      <c r="T1331" s="334">
        <v>-0.218999999999999</v>
      </c>
      <c r="U1331">
        <f t="shared" si="236"/>
        <v>123</v>
      </c>
      <c r="V1331" t="str">
        <f t="shared" si="237"/>
        <v>Or)</v>
      </c>
    </row>
    <row r="1332" spans="1:22" outlineLevel="2">
      <c r="A1332">
        <v>395</v>
      </c>
      <c r="B1332" t="s">
        <v>2557</v>
      </c>
      <c r="C1332" s="334">
        <v>3.6818602824126998</v>
      </c>
      <c r="D1332" s="334">
        <v>0.70153240408128903</v>
      </c>
      <c r="E1332" s="334">
        <v>17.201824034381591</v>
      </c>
      <c r="F1332" s="334">
        <v>0.92845329025268175</v>
      </c>
      <c r="G1332" s="334">
        <v>43.110436075352013</v>
      </c>
      <c r="H1332" s="334">
        <v>75958504.624381363</v>
      </c>
      <c r="I1332" s="334">
        <v>1.86323224212396</v>
      </c>
      <c r="J1332" s="334">
        <v>5.5586905992665248</v>
      </c>
      <c r="K1332" s="334">
        <v>1.833735043035545</v>
      </c>
      <c r="L1332" s="334">
        <v>58.804233943267207</v>
      </c>
      <c r="M1332" s="334" t="s">
        <v>30</v>
      </c>
      <c r="N1332" s="334" t="s">
        <v>30</v>
      </c>
      <c r="O1332" s="334" t="s">
        <v>30</v>
      </c>
      <c r="P1332" s="334">
        <v>9.9051746932340561E-5</v>
      </c>
      <c r="Q1332" s="334" t="s">
        <v>30</v>
      </c>
      <c r="R1332" s="334" t="s">
        <v>30</v>
      </c>
      <c r="S1332" s="595">
        <f t="shared" si="238"/>
        <v>58.804233943267207</v>
      </c>
      <c r="T1332" s="334">
        <v>-1.3380000000000001</v>
      </c>
      <c r="U1332">
        <f t="shared" si="236"/>
        <v>124</v>
      </c>
      <c r="V1332" t="str">
        <f t="shared" si="237"/>
        <v>Av7</v>
      </c>
    </row>
    <row r="1333" spans="1:22" outlineLevel="2">
      <c r="A1333">
        <v>396</v>
      </c>
      <c r="B1333" t="s">
        <v>2558</v>
      </c>
      <c r="C1333" s="334">
        <v>3.700877469138518</v>
      </c>
      <c r="D1333" s="334">
        <v>0.73603716441327505</v>
      </c>
      <c r="E1333" s="334">
        <v>18.652501443882539</v>
      </c>
      <c r="F1333" s="334">
        <v>1.0785858869097911</v>
      </c>
      <c r="G1333" s="334">
        <v>37.042931153425741</v>
      </c>
      <c r="H1333" s="334">
        <v>53067936.420783557</v>
      </c>
      <c r="I1333" s="334">
        <v>3.1695273385118661</v>
      </c>
      <c r="J1333" s="334">
        <v>5.7806043610793552</v>
      </c>
      <c r="K1333" s="334">
        <v>1.648937067305527</v>
      </c>
      <c r="L1333" s="334">
        <v>60.803125286285898</v>
      </c>
      <c r="M1333" s="334" t="s">
        <v>30</v>
      </c>
      <c r="N1333" s="334" t="s">
        <v>30</v>
      </c>
      <c r="O1333" s="334" t="s">
        <v>30</v>
      </c>
      <c r="P1333" s="334">
        <v>1.027709415095969E-4</v>
      </c>
      <c r="Q1333" s="334" t="s">
        <v>30</v>
      </c>
      <c r="R1333" s="334" t="s">
        <v>30</v>
      </c>
      <c r="S1333" s="595">
        <f t="shared" si="238"/>
        <v>60.803125286285898</v>
      </c>
      <c r="T1333" s="334">
        <v>-0.18</v>
      </c>
      <c r="U1333">
        <f t="shared" si="236"/>
        <v>125</v>
      </c>
      <c r="V1333" t="str">
        <f t="shared" si="237"/>
        <v>Cl5</v>
      </c>
    </row>
    <row r="1334" spans="1:22" outlineLevel="2">
      <c r="A1334">
        <v>397</v>
      </c>
      <c r="B1334" t="s">
        <v>2559</v>
      </c>
      <c r="C1334" s="334">
        <v>3.6955641738461842</v>
      </c>
      <c r="D1334" s="334">
        <v>0.7460503986651088</v>
      </c>
      <c r="E1334" s="334">
        <v>18.022137623081051</v>
      </c>
      <c r="F1334" s="334">
        <v>1.0597433881507909</v>
      </c>
      <c r="G1334" s="334">
        <v>48.612866804812484</v>
      </c>
      <c r="H1334" s="334">
        <v>63438851.793639377</v>
      </c>
      <c r="I1334" s="334">
        <v>1.7138921693965239</v>
      </c>
      <c r="J1334" s="334">
        <v>5.3461095183735257</v>
      </c>
      <c r="K1334" s="334">
        <v>1.819019916208116</v>
      </c>
      <c r="L1334" s="334">
        <v>58.251200592916582</v>
      </c>
      <c r="M1334" s="334" t="s">
        <v>30</v>
      </c>
      <c r="N1334" s="334" t="s">
        <v>30</v>
      </c>
      <c r="O1334" s="334" t="s">
        <v>30</v>
      </c>
      <c r="P1334" s="334">
        <v>9.1464387325170449E-5</v>
      </c>
      <c r="Q1334" s="334" t="s">
        <v>30</v>
      </c>
      <c r="R1334" s="334" t="s">
        <v>30</v>
      </c>
      <c r="S1334" s="595">
        <f t="shared" si="238"/>
        <v>58.251200592916582</v>
      </c>
      <c r="T1334" s="334">
        <v>1.389</v>
      </c>
      <c r="U1334">
        <f t="shared" si="236"/>
        <v>126</v>
      </c>
      <c r="V1334" t="str">
        <f t="shared" si="237"/>
        <v>Ka2</v>
      </c>
    </row>
    <row r="1335" spans="1:22" outlineLevel="2">
      <c r="A1335">
        <v>398</v>
      </c>
      <c r="B1335" t="s">
        <v>2560</v>
      </c>
      <c r="C1335" s="334">
        <v>3.8294650266239159</v>
      </c>
      <c r="D1335" s="334">
        <v>0.70882389541329216</v>
      </c>
      <c r="E1335" s="334">
        <v>18.461439386534551</v>
      </c>
      <c r="F1335" s="334">
        <v>1.0065440926561171</v>
      </c>
      <c r="G1335" s="334">
        <v>39.240414751615916</v>
      </c>
      <c r="H1335" s="334">
        <v>65167165.994204573</v>
      </c>
      <c r="I1335" s="334">
        <v>1.6563492810239451</v>
      </c>
      <c r="J1335" s="334">
        <v>4.8932134321080198</v>
      </c>
      <c r="K1335" s="334">
        <v>1.729349383070854</v>
      </c>
      <c r="L1335" s="334">
        <v>59.223753195889458</v>
      </c>
      <c r="M1335" s="334" t="s">
        <v>30</v>
      </c>
      <c r="N1335" s="334" t="s">
        <v>30</v>
      </c>
      <c r="O1335" s="334" t="s">
        <v>30</v>
      </c>
      <c r="P1335" s="334">
        <v>7.7341145957247336E-5</v>
      </c>
      <c r="Q1335" s="334" t="s">
        <v>30</v>
      </c>
      <c r="R1335" s="334" t="s">
        <v>30</v>
      </c>
      <c r="S1335" s="595">
        <f t="shared" si="238"/>
        <v>59.223753195889458</v>
      </c>
      <c r="T1335" s="334">
        <v>-1.131</v>
      </c>
      <c r="U1335">
        <f t="shared" si="236"/>
        <v>127</v>
      </c>
      <c r="V1335" t="str">
        <f t="shared" si="237"/>
        <v>Al0</v>
      </c>
    </row>
    <row r="1336" spans="1:22" outlineLevel="2">
      <c r="A1336">
        <v>399</v>
      </c>
      <c r="B1336" t="s">
        <v>2561</v>
      </c>
      <c r="C1336" s="334">
        <v>3.8700389852698041</v>
      </c>
      <c r="D1336" s="334">
        <v>0.67189895080170037</v>
      </c>
      <c r="E1336" s="334">
        <v>18.676314792801389</v>
      </c>
      <c r="F1336" s="334">
        <v>1.0099456532574309</v>
      </c>
      <c r="G1336" s="334">
        <v>42.948491855185473</v>
      </c>
      <c r="H1336" s="334">
        <v>65556013.644738868</v>
      </c>
      <c r="I1336" s="334">
        <v>1.5891883983499471</v>
      </c>
      <c r="J1336" s="334">
        <v>5.3239650874296807</v>
      </c>
      <c r="K1336" s="334">
        <v>1.842869298257481</v>
      </c>
      <c r="L1336" s="334">
        <v>58.924733019383538</v>
      </c>
      <c r="M1336" s="334" t="s">
        <v>30</v>
      </c>
      <c r="N1336" s="334" t="s">
        <v>30</v>
      </c>
      <c r="O1336" s="334" t="s">
        <v>30</v>
      </c>
      <c r="P1336" s="334">
        <v>8.9055965771483558E-5</v>
      </c>
      <c r="Q1336" s="334" t="s">
        <v>30</v>
      </c>
      <c r="R1336" s="334" t="s">
        <v>30</v>
      </c>
      <c r="S1336" s="595">
        <f t="shared" si="238"/>
        <v>58.924733019383538</v>
      </c>
      <c r="T1336" s="334">
        <v>-1.248</v>
      </c>
      <c r="U1336">
        <f t="shared" si="236"/>
        <v>128</v>
      </c>
      <c r="V1336" t="str">
        <f t="shared" si="237"/>
        <v>Ei)</v>
      </c>
    </row>
    <row r="1337" spans="1:22" outlineLevel="2">
      <c r="A1337">
        <v>400</v>
      </c>
      <c r="B1337" t="s">
        <v>2562</v>
      </c>
      <c r="C1337" s="334">
        <v>3.850814834352478</v>
      </c>
      <c r="D1337" s="334">
        <v>0.7274000819696339</v>
      </c>
      <c r="E1337" s="334">
        <v>17.870275567893081</v>
      </c>
      <c r="F1337" s="334">
        <v>1.16949237571363</v>
      </c>
      <c r="G1337" s="334">
        <v>40.323614143488697</v>
      </c>
      <c r="H1337" s="334">
        <v>68061075.125512734</v>
      </c>
      <c r="I1337" s="334">
        <v>1.729945756598126</v>
      </c>
      <c r="J1337" s="334">
        <v>5.1722348348351872</v>
      </c>
      <c r="K1337" s="334">
        <v>1.828515239398296</v>
      </c>
      <c r="L1337" s="334">
        <v>57.29560378228993</v>
      </c>
      <c r="M1337" s="334" t="s">
        <v>30</v>
      </c>
      <c r="N1337" s="334" t="s">
        <v>30</v>
      </c>
      <c r="O1337" s="334" t="s">
        <v>30</v>
      </c>
      <c r="P1337" s="334">
        <v>9.0806532132371991E-5</v>
      </c>
      <c r="Q1337" s="334" t="s">
        <v>30</v>
      </c>
      <c r="R1337" s="334" t="s">
        <v>30</v>
      </c>
      <c r="S1337" s="595">
        <f t="shared" si="238"/>
        <v>57.29560378228993</v>
      </c>
      <c r="T1337" s="334">
        <v>-0.81299999999999994</v>
      </c>
      <c r="U1337">
        <f t="shared" ref="U1337:U1342" si="239">U1336+1</f>
        <v>129</v>
      </c>
      <c r="V1337" t="str">
        <f t="shared" ref="V1337:V1342" si="240">LEFT($B1337&amp;"  ",2)&amp;RIGHT(" "&amp;$B1337,1)</f>
        <v>Ya0</v>
      </c>
    </row>
    <row r="1338" spans="1:22" outlineLevel="2">
      <c r="A1338">
        <v>401</v>
      </c>
      <c r="B1338" t="s">
        <v>2563</v>
      </c>
      <c r="C1338" s="334">
        <v>3.644858343868445</v>
      </c>
      <c r="D1338" s="334">
        <v>0.69942707316910446</v>
      </c>
      <c r="E1338" s="334">
        <v>18.5849571070172</v>
      </c>
      <c r="F1338" s="334">
        <v>1.1089977769305679</v>
      </c>
      <c r="G1338" s="334">
        <v>40.270752987695815</v>
      </c>
      <c r="H1338" s="334">
        <v>60954688.140380338</v>
      </c>
      <c r="I1338" s="334">
        <v>1.777795024698807</v>
      </c>
      <c r="J1338" s="334">
        <v>5.1958050249700491</v>
      </c>
      <c r="K1338" s="334">
        <v>1.7509286408816389</v>
      </c>
      <c r="L1338" s="334">
        <v>57.422023064929917</v>
      </c>
      <c r="M1338" s="334" t="s">
        <v>30</v>
      </c>
      <c r="N1338" s="334" t="s">
        <v>30</v>
      </c>
      <c r="O1338" s="334" t="s">
        <v>30</v>
      </c>
      <c r="P1338" s="334">
        <v>9.1088137151060439E-5</v>
      </c>
      <c r="Q1338" s="334" t="s">
        <v>30</v>
      </c>
      <c r="R1338" s="334" t="s">
        <v>30</v>
      </c>
      <c r="S1338" s="595">
        <f t="shared" si="238"/>
        <v>57.422023064929917</v>
      </c>
      <c r="T1338" s="334">
        <v>1.593</v>
      </c>
      <c r="U1338">
        <f t="shared" si="239"/>
        <v>130</v>
      </c>
      <c r="V1338" t="str">
        <f t="shared" si="240"/>
        <v>Pe9</v>
      </c>
    </row>
    <row r="1339" spans="1:22" outlineLevel="2">
      <c r="A1339">
        <v>402</v>
      </c>
      <c r="B1339" t="s">
        <v>2564</v>
      </c>
      <c r="C1339" s="334">
        <v>3.28782686676879</v>
      </c>
      <c r="D1339" s="334">
        <v>0.6840805366535907</v>
      </c>
      <c r="E1339" s="334">
        <v>17.59566157540959</v>
      </c>
      <c r="F1339" s="334">
        <v>0.92427198247807507</v>
      </c>
      <c r="G1339" s="334">
        <v>45.866033967995357</v>
      </c>
      <c r="H1339" s="334">
        <v>69961594.617402703</v>
      </c>
      <c r="I1339" s="334">
        <v>1.6922827387670809</v>
      </c>
      <c r="J1339" s="334">
        <v>5.3799924757726547</v>
      </c>
      <c r="K1339" s="334">
        <v>2.0140758085402002</v>
      </c>
      <c r="L1339" s="334">
        <v>54.856869484073229</v>
      </c>
      <c r="M1339" s="334" t="s">
        <v>30</v>
      </c>
      <c r="N1339" s="334" t="s">
        <v>30</v>
      </c>
      <c r="O1339" s="334" t="s">
        <v>30</v>
      </c>
      <c r="P1339" s="334">
        <v>9.9155509696830066E-5</v>
      </c>
      <c r="Q1339" s="334" t="s">
        <v>30</v>
      </c>
      <c r="R1339" s="334" t="s">
        <v>30</v>
      </c>
      <c r="S1339" s="595">
        <f t="shared" si="238"/>
        <v>54.856869484073229</v>
      </c>
      <c r="T1339" s="334">
        <v>2.7869999999999999</v>
      </c>
      <c r="U1339">
        <f t="shared" si="239"/>
        <v>131</v>
      </c>
      <c r="V1339" t="str">
        <f t="shared" si="240"/>
        <v>Eu1</v>
      </c>
    </row>
    <row r="1340" spans="1:22" outlineLevel="2">
      <c r="A1340">
        <v>403</v>
      </c>
      <c r="B1340" t="s">
        <v>2565</v>
      </c>
      <c r="C1340" s="334">
        <v>3.93008028781587</v>
      </c>
      <c r="D1340" s="334">
        <v>0.73413742778527213</v>
      </c>
      <c r="E1340" s="334">
        <v>18.856951416906039</v>
      </c>
      <c r="F1340" s="334">
        <v>1.053412529981028</v>
      </c>
      <c r="G1340" s="334">
        <v>42.075633708758296</v>
      </c>
      <c r="H1340" s="334">
        <v>59242219.758751638</v>
      </c>
      <c r="I1340" s="334">
        <v>1.6859837836391121</v>
      </c>
      <c r="J1340" s="334">
        <v>5.5153608930760676</v>
      </c>
      <c r="K1340" s="334">
        <v>1.8463585542798291</v>
      </c>
      <c r="L1340" s="334">
        <v>58.111766719652501</v>
      </c>
      <c r="M1340" s="334" t="s">
        <v>30</v>
      </c>
      <c r="N1340" s="334" t="s">
        <v>30</v>
      </c>
      <c r="O1340" s="334" t="s">
        <v>30</v>
      </c>
      <c r="P1340" s="334">
        <v>9.5812941185780784E-5</v>
      </c>
      <c r="Q1340" s="334" t="s">
        <v>30</v>
      </c>
      <c r="R1340" s="334" t="s">
        <v>30</v>
      </c>
      <c r="S1340" s="595">
        <f t="shared" si="238"/>
        <v>58.111766719652501</v>
      </c>
      <c r="T1340" s="334">
        <v>4.9740000000000002</v>
      </c>
      <c r="U1340">
        <f t="shared" si="239"/>
        <v>132</v>
      </c>
      <c r="V1340" t="str">
        <f t="shared" si="240"/>
        <v>Bu0</v>
      </c>
    </row>
    <row r="1341" spans="1:22" outlineLevel="2">
      <c r="A1341">
        <v>404</v>
      </c>
      <c r="B1341" t="s">
        <v>2566</v>
      </c>
      <c r="C1341" s="334">
        <v>3.6911776494192159</v>
      </c>
      <c r="D1341" s="334">
        <v>0.74146013193993499</v>
      </c>
      <c r="E1341" s="334">
        <v>18.539937607059169</v>
      </c>
      <c r="F1341" s="334">
        <v>1.16826935819874</v>
      </c>
      <c r="G1341" s="334">
        <v>42.378216916163638</v>
      </c>
      <c r="H1341" s="334">
        <v>59447699.164000459</v>
      </c>
      <c r="I1341" s="334">
        <v>2.0675993660507812</v>
      </c>
      <c r="J1341" s="334">
        <v>5.2765465561707163</v>
      </c>
      <c r="K1341" s="334">
        <v>1.7146393224491701</v>
      </c>
      <c r="L1341" s="334">
        <v>59.163866031860373</v>
      </c>
      <c r="M1341" s="334" t="s">
        <v>30</v>
      </c>
      <c r="N1341" s="334" t="s">
        <v>30</v>
      </c>
      <c r="O1341" s="334" t="s">
        <v>30</v>
      </c>
      <c r="P1341" s="334">
        <v>8.9683998129747489E-5</v>
      </c>
      <c r="Q1341" s="334" t="s">
        <v>30</v>
      </c>
      <c r="R1341" s="334" t="s">
        <v>30</v>
      </c>
      <c r="S1341" s="595">
        <f t="shared" si="238"/>
        <v>59.163866031860373</v>
      </c>
      <c r="T1341" s="334">
        <v>-0.36</v>
      </c>
      <c r="U1341">
        <f t="shared" si="239"/>
        <v>133</v>
      </c>
      <c r="V1341" t="str">
        <f t="shared" si="240"/>
        <v>Hi6</v>
      </c>
    </row>
    <row r="1342" spans="1:22" outlineLevel="2">
      <c r="A1342" s="578">
        <v>405</v>
      </c>
      <c r="B1342" s="578" t="s">
        <v>2567</v>
      </c>
      <c r="C1342" s="579">
        <v>3.5103189648043251</v>
      </c>
      <c r="D1342" s="579">
        <v>0.64812131149443664</v>
      </c>
      <c r="E1342" s="579">
        <v>18.01697500889037</v>
      </c>
      <c r="F1342" s="579">
        <v>1.0906183159057701</v>
      </c>
      <c r="G1342" s="334">
        <v>41.396980945739344</v>
      </c>
      <c r="H1342" s="579">
        <v>70023987.972968429</v>
      </c>
      <c r="I1342" s="579">
        <v>1.6639349545386579</v>
      </c>
      <c r="J1342" s="579">
        <v>5.4959379792536884</v>
      </c>
      <c r="K1342" s="579">
        <v>1.9387390944524789</v>
      </c>
      <c r="L1342" s="579">
        <v>55.372121675004053</v>
      </c>
      <c r="M1342" s="334" t="s">
        <v>30</v>
      </c>
      <c r="N1342" s="334" t="s">
        <v>30</v>
      </c>
      <c r="O1342" s="334" t="s">
        <v>30</v>
      </c>
      <c r="P1342" s="579">
        <v>1.0178724200502789E-4</v>
      </c>
      <c r="Q1342" s="334" t="s">
        <v>30</v>
      </c>
      <c r="R1342" s="334" t="s">
        <v>30</v>
      </c>
      <c r="S1342" s="595">
        <f t="shared" si="238"/>
        <v>55.372121675004053</v>
      </c>
      <c r="T1342" s="579">
        <v>0.48</v>
      </c>
      <c r="U1342">
        <f t="shared" si="239"/>
        <v>134</v>
      </c>
      <c r="V1342" t="str">
        <f t="shared" si="240"/>
        <v>Hi3</v>
      </c>
    </row>
    <row r="1343" spans="1:22" ht="9" customHeight="1" outlineLevel="2"/>
    <row r="1345" spans="1:24">
      <c r="A1345" s="619" t="s">
        <v>2597</v>
      </c>
    </row>
    <row r="1346" spans="1:24" ht="66.75" customHeight="1" outlineLevel="1">
      <c r="B1346" t="s">
        <v>1352</v>
      </c>
      <c r="C1346" s="187" t="s">
        <v>2594</v>
      </c>
      <c r="D1346" s="187" t="s">
        <v>2596</v>
      </c>
      <c r="E1346" s="187" t="s">
        <v>2599</v>
      </c>
      <c r="F1346" s="187" t="s">
        <v>2600</v>
      </c>
      <c r="G1346" s="187" t="s">
        <v>2604</v>
      </c>
      <c r="H1346" s="187" t="s">
        <v>2606</v>
      </c>
      <c r="I1346" s="187" t="s">
        <v>532</v>
      </c>
    </row>
    <row r="1347" spans="1:24" outlineLevel="1">
      <c r="A1347">
        <v>1</v>
      </c>
      <c r="B1347" s="18" t="str" cm="1">
        <f t="array" ref="B1347">INDEX(i.Region_Desc,1,$A1347)</f>
        <v>SWV</v>
      </c>
      <c r="C1347" s="334">
        <v>12</v>
      </c>
      <c r="D1347" s="334">
        <v>0</v>
      </c>
      <c r="E1347" s="334">
        <v>145</v>
      </c>
      <c r="F1347" s="334">
        <v>175</v>
      </c>
      <c r="G1347" s="334">
        <v>7</v>
      </c>
      <c r="H1347" s="334" t="b">
        <v>1</v>
      </c>
      <c r="I1347" s="334">
        <v>3</v>
      </c>
    </row>
    <row r="1348" spans="1:24" outlineLevel="1">
      <c r="A1348">
        <v>2</v>
      </c>
      <c r="B1348" s="18" t="str" cm="1">
        <f t="array" ref="B1348">INDEX(i.Region_Desc,1,$A1348)</f>
        <v>GSW</v>
      </c>
      <c r="C1348" s="334">
        <v>9</v>
      </c>
      <c r="D1348" s="334">
        <v>0</v>
      </c>
      <c r="E1348" s="334">
        <v>160</v>
      </c>
      <c r="F1348" s="334">
        <v>190</v>
      </c>
      <c r="G1348" s="334">
        <v>7</v>
      </c>
      <c r="H1348" s="334" t="b">
        <v>1</v>
      </c>
      <c r="I1348" s="334">
        <v>3</v>
      </c>
    </row>
    <row r="1349" spans="1:24" outlineLevel="1">
      <c r="A1349">
        <v>3</v>
      </c>
      <c r="B1349" s="18" t="str" cm="1">
        <f t="array" ref="B1349">INDEX(i.Region_Desc,1,$A1349)</f>
        <v>CWW</v>
      </c>
      <c r="C1349" s="334" t="s">
        <v>30</v>
      </c>
      <c r="D1349" s="334" t="s">
        <v>30</v>
      </c>
      <c r="E1349" s="334" t="s">
        <v>30</v>
      </c>
      <c r="F1349" s="334" t="s">
        <v>30</v>
      </c>
      <c r="G1349" s="334" t="s">
        <v>30</v>
      </c>
      <c r="H1349" s="334" t="s">
        <v>30</v>
      </c>
      <c r="I1349" s="334" t="s">
        <v>30</v>
      </c>
    </row>
    <row r="1350" spans="1:24" outlineLevel="1">
      <c r="A1350">
        <v>4</v>
      </c>
      <c r="B1350" s="18" t="str" cm="1">
        <f t="array" ref="B1350">INDEX(i.Region_Desc,1,$A1350)</f>
        <v>EWW</v>
      </c>
      <c r="C1350" s="334">
        <v>3</v>
      </c>
      <c r="D1350" s="334">
        <v>0</v>
      </c>
      <c r="E1350" s="334">
        <v>183</v>
      </c>
      <c r="F1350" s="334">
        <v>213</v>
      </c>
      <c r="G1350" s="334">
        <v>7</v>
      </c>
      <c r="H1350" s="334" t="b">
        <v>0</v>
      </c>
      <c r="I1350" s="334">
        <v>1</v>
      </c>
    </row>
    <row r="1352" spans="1:24">
      <c r="A1352" s="14" t="s">
        <v>2892</v>
      </c>
    </row>
    <row r="1353" spans="1:24" outlineLevel="1"/>
    <row r="1354" spans="1:24" outlineLevel="1">
      <c r="B1354" s="25" t="s">
        <v>2266</v>
      </c>
      <c r="C1354" s="18">
        <v>0</v>
      </c>
      <c r="D1354" s="18">
        <v>1</v>
      </c>
      <c r="E1354" s="18">
        <v>2</v>
      </c>
      <c r="F1354" s="18">
        <v>3</v>
      </c>
      <c r="G1354" s="18">
        <v>4</v>
      </c>
      <c r="H1354" s="18">
        <v>5</v>
      </c>
      <c r="I1354" s="18">
        <v>6</v>
      </c>
      <c r="J1354" s="18">
        <v>7</v>
      </c>
      <c r="K1354" s="18">
        <v>8</v>
      </c>
      <c r="L1354" s="18">
        <v>9</v>
      </c>
      <c r="M1354" s="18">
        <v>10</v>
      </c>
      <c r="N1354" s="18">
        <v>11</v>
      </c>
      <c r="O1354" s="18">
        <v>12</v>
      </c>
      <c r="P1354" s="18">
        <v>12</v>
      </c>
      <c r="Q1354" s="18">
        <v>12</v>
      </c>
      <c r="R1354" s="18">
        <v>13</v>
      </c>
      <c r="S1354" s="18">
        <v>14</v>
      </c>
      <c r="T1354" s="18">
        <v>15</v>
      </c>
      <c r="U1354" s="18">
        <v>16</v>
      </c>
      <c r="V1354" s="18">
        <v>17</v>
      </c>
      <c r="W1354" s="18">
        <v>18</v>
      </c>
      <c r="X1354" s="18">
        <v>19</v>
      </c>
    </row>
    <row r="1355" spans="1:24" outlineLevel="1">
      <c r="B1355" s="25" t="s">
        <v>2933</v>
      </c>
      <c r="C1355" s="18">
        <v>0</v>
      </c>
      <c r="D1355" s="18">
        <f ca="1">OFFSET(D1355,0,-1)+1</f>
        <v>1</v>
      </c>
      <c r="E1355" s="18">
        <f t="shared" ref="E1355:Q1355" ca="1" si="241">OFFSET(E1355,0,-1)+1</f>
        <v>2</v>
      </c>
      <c r="F1355" s="18">
        <f t="shared" ca="1" si="241"/>
        <v>3</v>
      </c>
      <c r="G1355" s="18">
        <f t="shared" ca="1" si="241"/>
        <v>4</v>
      </c>
      <c r="H1355" s="18">
        <f t="shared" ca="1" si="241"/>
        <v>5</v>
      </c>
      <c r="I1355" s="18">
        <f t="shared" ca="1" si="241"/>
        <v>6</v>
      </c>
      <c r="J1355" s="18">
        <f t="shared" ca="1" si="241"/>
        <v>7</v>
      </c>
      <c r="K1355" s="18">
        <f t="shared" ca="1" si="241"/>
        <v>8</v>
      </c>
      <c r="L1355" s="18">
        <f t="shared" ca="1" si="241"/>
        <v>9</v>
      </c>
      <c r="M1355" s="18">
        <f t="shared" ca="1" si="241"/>
        <v>10</v>
      </c>
      <c r="N1355" s="18">
        <f t="shared" ca="1" si="241"/>
        <v>11</v>
      </c>
      <c r="O1355" s="18">
        <f t="shared" ca="1" si="241"/>
        <v>12</v>
      </c>
      <c r="P1355" s="18">
        <f t="shared" ca="1" si="241"/>
        <v>13</v>
      </c>
      <c r="Q1355" s="18">
        <f t="shared" ca="1" si="241"/>
        <v>14</v>
      </c>
      <c r="R1355" s="18">
        <f t="shared" ref="R1355:X1355" ca="1" si="242">OFFSET(R1355,0,-1)+1</f>
        <v>15</v>
      </c>
      <c r="S1355" s="18">
        <f t="shared" ca="1" si="242"/>
        <v>16</v>
      </c>
      <c r="T1355" s="18">
        <f t="shared" ca="1" si="242"/>
        <v>17</v>
      </c>
      <c r="U1355" s="18">
        <f t="shared" ca="1" si="242"/>
        <v>18</v>
      </c>
      <c r="V1355" s="18">
        <f t="shared" ca="1" si="242"/>
        <v>19</v>
      </c>
      <c r="W1355" s="18">
        <f t="shared" ca="1" si="242"/>
        <v>20</v>
      </c>
      <c r="X1355" s="18">
        <f t="shared" ca="1" si="242"/>
        <v>21</v>
      </c>
    </row>
    <row r="1356" spans="1:24" outlineLevel="1">
      <c r="O1356" t="s">
        <v>2936</v>
      </c>
      <c r="P1356" t="s">
        <v>2934</v>
      </c>
      <c r="Q1356" t="s">
        <v>2935</v>
      </c>
      <c r="W1356" t="s">
        <v>2033</v>
      </c>
    </row>
    <row r="1357" spans="1:24" outlineLevel="1"/>
    <row r="1358" spans="1:24" outlineLevel="1"/>
    <row r="1359" spans="1:24" outlineLevel="1"/>
    <row r="1360" spans="1:24" outlineLevel="1"/>
    <row r="1362" spans="1:9">
      <c r="A1362" s="164" t="s">
        <v>2949</v>
      </c>
    </row>
    <row r="1363" spans="1:9" outlineLevel="1">
      <c r="B1363" s="780" t="s">
        <v>2950</v>
      </c>
      <c r="C1363" s="780"/>
      <c r="D1363" s="780" t="s">
        <v>2951</v>
      </c>
      <c r="E1363" s="780"/>
      <c r="F1363" s="780" t="s">
        <v>2952</v>
      </c>
      <c r="G1363" s="780"/>
      <c r="H1363" s="780" t="s">
        <v>595</v>
      </c>
      <c r="I1363" s="780"/>
    </row>
    <row r="1364" spans="1:9" outlineLevel="1">
      <c r="B1364" s="196"/>
      <c r="C1364" s="196"/>
      <c r="D1364" s="196" t="s">
        <v>2954</v>
      </c>
      <c r="E1364" s="196" t="s">
        <v>2953</v>
      </c>
      <c r="F1364" s="196" t="s">
        <v>2954</v>
      </c>
      <c r="G1364" s="196" t="s">
        <v>2953</v>
      </c>
      <c r="H1364" s="196" t="s">
        <v>2954</v>
      </c>
      <c r="I1364" s="196" t="s">
        <v>2953</v>
      </c>
    </row>
    <row r="1365" spans="1:9" outlineLevel="1">
      <c r="B1365" s="781"/>
      <c r="C1365" s="781"/>
      <c r="D1365" s="781">
        <v>1</v>
      </c>
      <c r="E1365" s="781">
        <v>2</v>
      </c>
      <c r="F1365" s="781">
        <v>3</v>
      </c>
      <c r="G1365" s="781">
        <v>4</v>
      </c>
      <c r="H1365" s="781">
        <v>5</v>
      </c>
      <c r="I1365" s="781">
        <v>6</v>
      </c>
    </row>
    <row r="1366" spans="1:9" outlineLevel="1">
      <c r="B1366" s="780" t="s">
        <v>2955</v>
      </c>
      <c r="C1366" s="782">
        <v>1</v>
      </c>
      <c r="D1366" s="780" t="b">
        <v>1</v>
      </c>
      <c r="E1366" s="780"/>
      <c r="F1366" s="780" t="b">
        <v>0</v>
      </c>
      <c r="G1366" s="780"/>
      <c r="H1366" s="780" t="b">
        <v>0</v>
      </c>
      <c r="I1366" s="780"/>
    </row>
    <row r="1367" spans="1:9" outlineLevel="1">
      <c r="B1367" s="196" t="s">
        <v>2956</v>
      </c>
      <c r="C1367" s="552">
        <v>2</v>
      </c>
      <c r="D1367" s="196" t="b">
        <v>0</v>
      </c>
      <c r="E1367" s="196"/>
      <c r="F1367" s="196" t="b">
        <v>1</v>
      </c>
      <c r="G1367" s="196"/>
      <c r="H1367" s="196" t="b">
        <v>0</v>
      </c>
      <c r="I1367" s="196"/>
    </row>
    <row r="1368" spans="1:9" outlineLevel="1">
      <c r="B1368" s="196" t="s">
        <v>2957</v>
      </c>
      <c r="C1368" s="552">
        <v>3</v>
      </c>
      <c r="D1368" s="196" t="b">
        <v>0</v>
      </c>
      <c r="E1368" s="196"/>
      <c r="F1368" s="196" t="b">
        <v>0</v>
      </c>
      <c r="G1368" s="196"/>
      <c r="H1368" s="196" t="b">
        <v>1</v>
      </c>
      <c r="I1368" s="196"/>
    </row>
    <row r="1369" spans="1:9" outlineLevel="1">
      <c r="B1369" s="196" t="s">
        <v>2958</v>
      </c>
      <c r="C1369" s="552">
        <v>4</v>
      </c>
      <c r="D1369" s="196" t="b">
        <v>1</v>
      </c>
      <c r="E1369" s="783">
        <v>0.25</v>
      </c>
      <c r="F1369" s="196" t="b">
        <v>1</v>
      </c>
      <c r="G1369" s="196"/>
      <c r="H1369" s="196" t="b">
        <v>0</v>
      </c>
      <c r="I1369" s="196"/>
    </row>
    <row r="1370" spans="1:9" outlineLevel="1">
      <c r="B1370" s="196"/>
      <c r="C1370" s="552">
        <v>5</v>
      </c>
      <c r="D1370" s="196" t="b">
        <v>1</v>
      </c>
      <c r="E1370" s="783">
        <v>0.5</v>
      </c>
      <c r="F1370" s="196" t="b">
        <v>1</v>
      </c>
      <c r="G1370" s="196"/>
      <c r="H1370" s="196" t="b">
        <v>0</v>
      </c>
      <c r="I1370" s="196"/>
    </row>
    <row r="1371" spans="1:9" outlineLevel="1">
      <c r="B1371" s="196"/>
      <c r="C1371" s="552">
        <v>6</v>
      </c>
      <c r="D1371" s="196" t="b">
        <v>1</v>
      </c>
      <c r="E1371" s="783">
        <v>0.75</v>
      </c>
      <c r="F1371" s="196" t="b">
        <v>1</v>
      </c>
      <c r="G1371" s="196"/>
      <c r="H1371" s="196" t="b">
        <v>0</v>
      </c>
      <c r="I1371" s="196"/>
    </row>
    <row r="1372" spans="1:9" outlineLevel="1">
      <c r="B1372" s="196" t="s">
        <v>2959</v>
      </c>
      <c r="C1372" s="552">
        <v>7</v>
      </c>
      <c r="D1372" s="196" t="b">
        <v>1</v>
      </c>
      <c r="E1372" s="783">
        <v>0.25</v>
      </c>
      <c r="F1372" s="196" t="b">
        <v>0</v>
      </c>
      <c r="G1372" s="196"/>
      <c r="H1372" s="196" t="b">
        <v>1</v>
      </c>
      <c r="I1372" s="196"/>
    </row>
    <row r="1373" spans="1:9" outlineLevel="1">
      <c r="B1373" s="196"/>
      <c r="C1373" s="552">
        <v>8</v>
      </c>
      <c r="D1373" s="196" t="b">
        <v>1</v>
      </c>
      <c r="E1373" s="783">
        <v>0.5</v>
      </c>
      <c r="F1373" s="196" t="b">
        <v>0</v>
      </c>
      <c r="G1373" s="196"/>
      <c r="H1373" s="196" t="b">
        <v>1</v>
      </c>
      <c r="I1373" s="196"/>
    </row>
    <row r="1374" spans="1:9" outlineLevel="1">
      <c r="B1374" s="196"/>
      <c r="C1374" s="552">
        <v>9</v>
      </c>
      <c r="D1374" s="196" t="b">
        <v>1</v>
      </c>
      <c r="E1374" s="783">
        <v>0.75</v>
      </c>
      <c r="F1374" s="196" t="b">
        <v>0</v>
      </c>
      <c r="G1374" s="196"/>
      <c r="H1374" s="196" t="b">
        <v>1</v>
      </c>
      <c r="I1374" s="196"/>
    </row>
    <row r="1375" spans="1:9" outlineLevel="1">
      <c r="B1375" s="196" t="s">
        <v>2958</v>
      </c>
      <c r="C1375" s="552">
        <v>10</v>
      </c>
      <c r="D1375" s="196" t="b">
        <v>0</v>
      </c>
      <c r="E1375" s="196"/>
      <c r="F1375" s="196" t="b">
        <v>1</v>
      </c>
      <c r="G1375" s="783">
        <v>0.25</v>
      </c>
      <c r="H1375" s="196" t="b">
        <v>1</v>
      </c>
      <c r="I1375" s="196"/>
    </row>
    <row r="1376" spans="1:9" outlineLevel="1">
      <c r="B1376" s="196"/>
      <c r="C1376" s="552">
        <v>11</v>
      </c>
      <c r="D1376" s="196" t="b">
        <v>0</v>
      </c>
      <c r="E1376" s="196"/>
      <c r="F1376" s="196" t="b">
        <v>1</v>
      </c>
      <c r="G1376" s="783">
        <v>0.5</v>
      </c>
      <c r="H1376" s="196" t="b">
        <v>1</v>
      </c>
      <c r="I1376" s="196"/>
    </row>
    <row r="1377" spans="1:9" outlineLevel="1">
      <c r="B1377" s="781"/>
      <c r="C1377" s="784">
        <v>12</v>
      </c>
      <c r="D1377" s="781" t="b">
        <v>0</v>
      </c>
      <c r="E1377" s="781"/>
      <c r="F1377" s="781" t="b">
        <v>1</v>
      </c>
      <c r="G1377" s="785">
        <v>0.75</v>
      </c>
      <c r="H1377" s="781" t="b">
        <v>1</v>
      </c>
      <c r="I1377" s="781"/>
    </row>
    <row r="1379" spans="1:9">
      <c r="A1379" s="14" t="s">
        <v>2844</v>
      </c>
    </row>
    <row r="1561" spans="1:1">
      <c r="A1561" s="569" t="s">
        <v>3223</v>
      </c>
    </row>
    <row r="1571" spans="1:1">
      <c r="A1571" s="14" t="s">
        <v>3261</v>
      </c>
    </row>
  </sheetData>
  <phoneticPr fontId="5" type="noConversion"/>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52F0-9FBF-4092-95FE-5C1FD7E4879C}">
  <sheetPr codeName="Sheet6">
    <outlinePr summaryBelow="0" summaryRight="0"/>
  </sheetPr>
  <dimension ref="A1:GJ1571"/>
  <sheetViews>
    <sheetView topLeftCell="A174" workbookViewId="0">
      <selection activeCell="A1631" sqref="A1631"/>
    </sheetView>
    <sheetView topLeftCell="A936" workbookViewId="1">
      <selection activeCell="A938" sqref="A938:A1342"/>
    </sheetView>
  </sheetViews>
  <sheetFormatPr defaultColWidth="9.140625" defaultRowHeight="15" outlineLevelRow="2"/>
  <cols>
    <col min="2" max="2" width="43.28515625" customWidth="1"/>
    <col min="3" max="3" width="6.28515625" customWidth="1"/>
    <col min="4" max="4" width="7" customWidth="1"/>
    <col min="5" max="10" width="6.28515625" customWidth="1"/>
    <col min="11" max="12" width="7.140625" customWidth="1"/>
    <col min="13" max="124" width="6.28515625" customWidth="1"/>
    <col min="125" max="173" width="6.5703125" customWidth="1"/>
    <col min="174" max="192" width="6.140625" customWidth="1"/>
  </cols>
  <sheetData>
    <row r="1" spans="1:13">
      <c r="B1" t="s">
        <v>358</v>
      </c>
      <c r="H1" t="s">
        <v>575</v>
      </c>
      <c r="I1" s="26"/>
    </row>
    <row r="2" spans="1:13">
      <c r="B2" t="s">
        <v>714</v>
      </c>
    </row>
    <row r="3" spans="1:13">
      <c r="B3" t="s">
        <v>360</v>
      </c>
    </row>
    <row r="4" spans="1:13">
      <c r="A4" t="s">
        <v>532</v>
      </c>
      <c r="B4" t="s">
        <v>898</v>
      </c>
      <c r="C4" s="43">
        <v>2</v>
      </c>
      <c r="D4" s="54" t="str">
        <f>(INDEX(i.TOL_Desc,1,d.TOL)&amp;" ")</f>
        <v xml:space="preserve">Win </v>
      </c>
    </row>
    <row r="5" spans="1:13">
      <c r="A5" t="s">
        <v>1309</v>
      </c>
    </row>
    <row r="6" spans="1:13" ht="102" customHeight="1"/>
    <row r="12" spans="1:13" outlineLevel="1">
      <c r="A12" s="164" t="s">
        <v>1317</v>
      </c>
    </row>
    <row r="13" spans="1:13" ht="78.75" outlineLevel="1">
      <c r="C13" s="104" t="s">
        <v>759</v>
      </c>
      <c r="D13" s="104" t="s">
        <v>1318</v>
      </c>
      <c r="E13" s="104" t="s">
        <v>1319</v>
      </c>
      <c r="F13" s="104" t="s">
        <v>1320</v>
      </c>
      <c r="G13" s="104" t="s">
        <v>1321</v>
      </c>
      <c r="H13" s="104" t="s">
        <v>1322</v>
      </c>
      <c r="I13" s="104" t="s">
        <v>1323</v>
      </c>
      <c r="J13" s="104" t="s">
        <v>1136</v>
      </c>
      <c r="K13" s="104" t="s">
        <v>1324</v>
      </c>
      <c r="L13" s="104" t="s">
        <v>1325</v>
      </c>
      <c r="M13" s="104" t="s">
        <v>1326</v>
      </c>
    </row>
    <row r="14" spans="1:13" outlineLevel="1">
      <c r="A14">
        <v>1</v>
      </c>
      <c r="B14" t="s">
        <v>1327</v>
      </c>
      <c r="C14" s="28">
        <v>0</v>
      </c>
      <c r="D14" s="28" t="s">
        <v>30</v>
      </c>
      <c r="E14" s="406">
        <v>1</v>
      </c>
      <c r="F14" s="407">
        <v>4.4999999999999998E-2</v>
      </c>
      <c r="G14" s="407">
        <v>4.4999999999999998E-2</v>
      </c>
      <c r="H14" s="334" t="s">
        <v>30</v>
      </c>
      <c r="I14" s="334" t="s">
        <v>30</v>
      </c>
      <c r="J14" s="334" t="s">
        <v>30</v>
      </c>
      <c r="K14" s="334">
        <v>1</v>
      </c>
      <c r="L14" s="334">
        <v>1</v>
      </c>
      <c r="M14" s="334">
        <v>1</v>
      </c>
    </row>
    <row r="15" spans="1:13" outlineLevel="1">
      <c r="A15">
        <v>2</v>
      </c>
      <c r="B15" t="s">
        <v>1328</v>
      </c>
      <c r="C15" s="28">
        <v>0.25</v>
      </c>
      <c r="D15" s="28">
        <v>500000</v>
      </c>
      <c r="E15" s="406">
        <v>2</v>
      </c>
      <c r="F15" s="407">
        <v>0.03</v>
      </c>
      <c r="G15" s="407">
        <v>0.03</v>
      </c>
      <c r="H15" s="334">
        <v>0</v>
      </c>
      <c r="I15" s="334">
        <v>2</v>
      </c>
      <c r="J15" s="334" t="b">
        <v>0</v>
      </c>
      <c r="K15" s="334">
        <v>0.85</v>
      </c>
      <c r="L15" s="334">
        <v>0.85</v>
      </c>
      <c r="M15" s="334">
        <v>0</v>
      </c>
    </row>
    <row r="16" spans="1:13" outlineLevel="1">
      <c r="A16">
        <v>3</v>
      </c>
      <c r="B16" t="s">
        <v>1329</v>
      </c>
      <c r="C16" s="28">
        <v>0.75</v>
      </c>
      <c r="D16" s="408">
        <v>1500000</v>
      </c>
      <c r="E16" s="406">
        <v>1</v>
      </c>
      <c r="F16" s="407">
        <v>6.7500000000000004E-2</v>
      </c>
      <c r="G16" s="407">
        <v>6.7500000000000004E-2</v>
      </c>
      <c r="H16" s="334">
        <v>99</v>
      </c>
      <c r="I16" s="334" t="s">
        <v>30</v>
      </c>
      <c r="J16" s="334" t="b">
        <v>1</v>
      </c>
      <c r="K16" s="334">
        <v>1.1499999999999999</v>
      </c>
      <c r="L16" s="334">
        <v>1.1499999999999999</v>
      </c>
      <c r="M16" s="334">
        <v>2</v>
      </c>
    </row>
    <row r="17" spans="1:73" outlineLevel="1">
      <c r="A17">
        <v>4</v>
      </c>
      <c r="B17" t="s">
        <v>1330</v>
      </c>
      <c r="C17" s="28">
        <v>0.5</v>
      </c>
      <c r="D17" s="28">
        <v>1000000</v>
      </c>
      <c r="M17" s="334">
        <v>1</v>
      </c>
    </row>
    <row r="18" spans="1:73" outlineLevel="1"/>
    <row r="19" spans="1:73" outlineLevel="1"/>
    <row r="20" spans="1:73" outlineLevel="1">
      <c r="A20" s="164" t="s">
        <v>1331</v>
      </c>
    </row>
    <row r="21" spans="1:73" ht="66.75" outlineLevel="1">
      <c r="C21" s="104" t="s">
        <v>1121</v>
      </c>
      <c r="D21" s="104" t="s">
        <v>1120</v>
      </c>
      <c r="E21" s="104" t="s">
        <v>1332</v>
      </c>
      <c r="F21" s="104" t="s">
        <v>1333</v>
      </c>
      <c r="G21" s="104" t="s">
        <v>1334</v>
      </c>
      <c r="H21" s="104"/>
      <c r="I21" s="104"/>
    </row>
    <row r="22" spans="1:73" outlineLevel="1">
      <c r="A22">
        <v>1</v>
      </c>
      <c r="B22" s="406" t="s">
        <v>1335</v>
      </c>
      <c r="C22" s="406" t="b">
        <v>0</v>
      </c>
      <c r="D22" s="406" t="b">
        <v>0</v>
      </c>
      <c r="E22" s="406" t="s">
        <v>30</v>
      </c>
      <c r="F22" s="406" t="s">
        <v>30</v>
      </c>
      <c r="G22" s="406" t="s">
        <v>30</v>
      </c>
    </row>
    <row r="23" spans="1:73" outlineLevel="1">
      <c r="A23">
        <v>2</v>
      </c>
      <c r="B23" s="406" t="s">
        <v>1336</v>
      </c>
      <c r="C23" s="406" t="b">
        <v>1</v>
      </c>
      <c r="D23" s="406" t="b">
        <v>1</v>
      </c>
      <c r="E23" s="406">
        <v>1</v>
      </c>
      <c r="F23" s="406">
        <v>3.0000000000000001E-6</v>
      </c>
      <c r="G23" s="406" t="s">
        <v>30</v>
      </c>
    </row>
    <row r="24" spans="1:73" outlineLevel="1">
      <c r="A24">
        <v>3</v>
      </c>
      <c r="B24" s="406" t="s">
        <v>1337</v>
      </c>
      <c r="C24" s="406" t="b">
        <v>1</v>
      </c>
      <c r="D24" s="406" t="b">
        <v>1</v>
      </c>
      <c r="E24" s="406">
        <v>1</v>
      </c>
      <c r="F24" s="406">
        <v>5.0000000000000004E-6</v>
      </c>
      <c r="G24" s="406" t="s">
        <v>30</v>
      </c>
    </row>
    <row r="25" spans="1:73" outlineLevel="1">
      <c r="A25">
        <v>4</v>
      </c>
      <c r="B25" s="406" t="s">
        <v>1338</v>
      </c>
      <c r="C25" s="406" t="b">
        <v>1</v>
      </c>
      <c r="D25" s="406" t="b">
        <v>1</v>
      </c>
      <c r="E25" s="406">
        <v>2</v>
      </c>
      <c r="F25" s="406" t="s">
        <v>30</v>
      </c>
      <c r="G25" s="406">
        <v>0.3</v>
      </c>
    </row>
    <row r="26" spans="1:73" outlineLevel="1">
      <c r="A26">
        <v>5</v>
      </c>
      <c r="B26" s="406" t="s">
        <v>1339</v>
      </c>
      <c r="C26" s="406" t="b">
        <v>1</v>
      </c>
      <c r="D26" s="406" t="b">
        <v>1</v>
      </c>
      <c r="E26" s="406">
        <v>2</v>
      </c>
      <c r="F26" s="406" t="s">
        <v>30</v>
      </c>
      <c r="G26" s="406">
        <v>0.7</v>
      </c>
    </row>
    <row r="28" spans="1:73">
      <c r="A28" s="164" t="s">
        <v>1051</v>
      </c>
    </row>
    <row r="29" spans="1:73" outlineLevel="1">
      <c r="B29" s="29" t="s">
        <v>1686</v>
      </c>
      <c r="C29" s="43">
        <v>2</v>
      </c>
      <c r="D29" s="54" t="str">
        <f>CHOOSE(d.Region,"SWV ","GSW ","CWW ")</f>
        <v xml:space="preserve">GSW </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BU29" s="54"/>
    </row>
    <row r="30" spans="1:73" outlineLevel="1">
      <c r="B30" s="29"/>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BU30" s="54"/>
    </row>
    <row r="31" spans="1:73" ht="17.25" outlineLevel="1" collapsed="1">
      <c r="A31" s="223"/>
      <c r="B31" s="223" t="s">
        <v>894</v>
      </c>
      <c r="C31" s="223">
        <v>1</v>
      </c>
      <c r="D31" s="223">
        <v>2</v>
      </c>
      <c r="E31" s="223">
        <v>3</v>
      </c>
      <c r="F31" s="223">
        <v>1</v>
      </c>
      <c r="G31" s="223">
        <v>2</v>
      </c>
      <c r="H31" s="223">
        <v>3</v>
      </c>
      <c r="I31" s="223">
        <v>1</v>
      </c>
      <c r="J31" s="223">
        <v>2</v>
      </c>
      <c r="K31" s="223">
        <v>3</v>
      </c>
      <c r="L31" s="223">
        <v>1</v>
      </c>
      <c r="M31" s="223">
        <v>2</v>
      </c>
      <c r="N31" s="223">
        <v>3</v>
      </c>
      <c r="O31" s="223">
        <v>1</v>
      </c>
      <c r="P31" s="223">
        <v>2</v>
      </c>
      <c r="Q31" s="223">
        <v>3</v>
      </c>
      <c r="R31" s="223">
        <v>1</v>
      </c>
      <c r="S31" s="223">
        <v>2</v>
      </c>
      <c r="T31" s="223">
        <v>3</v>
      </c>
      <c r="U31" s="243"/>
      <c r="V31" s="243"/>
      <c r="W31" s="243"/>
      <c r="X31" s="243"/>
      <c r="Y31" s="243"/>
      <c r="Z31" s="243"/>
      <c r="AA31" s="243"/>
      <c r="AB31" s="243"/>
      <c r="AC31" s="243"/>
      <c r="AD31" s="243"/>
      <c r="AE31" s="243"/>
      <c r="AF31" s="243"/>
      <c r="AG31" s="243"/>
      <c r="AH31" s="243"/>
      <c r="AI31" s="243"/>
      <c r="AJ31" s="243"/>
      <c r="AK31" s="243"/>
      <c r="AL31" s="243"/>
      <c r="AM31" s="244" t="s">
        <v>881</v>
      </c>
      <c r="AN31" s="244"/>
      <c r="AO31" s="244"/>
      <c r="AP31" s="244" t="s">
        <v>1652</v>
      </c>
      <c r="AQ31" s="244"/>
      <c r="AR31" s="244"/>
      <c r="AS31" s="244" t="s">
        <v>1653</v>
      </c>
      <c r="AT31" s="244"/>
      <c r="AU31" s="244"/>
    </row>
    <row r="32" spans="1:73" outlineLevel="1" collapsed="1">
      <c r="A32" s="223"/>
      <c r="B32" s="223"/>
      <c r="C32" s="245" t="s">
        <v>895</v>
      </c>
      <c r="D32" s="245" t="s">
        <v>896</v>
      </c>
      <c r="E32" s="245" t="s">
        <v>897</v>
      </c>
      <c r="F32" s="245" t="s">
        <v>895</v>
      </c>
      <c r="G32" s="245" t="s">
        <v>896</v>
      </c>
      <c r="H32" s="245" t="s">
        <v>897</v>
      </c>
      <c r="I32" s="245" t="s">
        <v>895</v>
      </c>
      <c r="J32" s="245" t="s">
        <v>896</v>
      </c>
      <c r="K32" s="245" t="s">
        <v>897</v>
      </c>
      <c r="L32" s="245" t="s">
        <v>895</v>
      </c>
      <c r="M32" s="245" t="s">
        <v>896</v>
      </c>
      <c r="N32" s="245" t="s">
        <v>897</v>
      </c>
      <c r="O32" s="245" t="s">
        <v>895</v>
      </c>
      <c r="P32" s="245" t="s">
        <v>896</v>
      </c>
      <c r="Q32" s="245" t="s">
        <v>897</v>
      </c>
      <c r="R32" s="245" t="s">
        <v>895</v>
      </c>
      <c r="S32" s="245" t="s">
        <v>896</v>
      </c>
      <c r="T32" s="245" t="s">
        <v>897</v>
      </c>
      <c r="U32" s="245" t="s">
        <v>895</v>
      </c>
      <c r="V32" s="245" t="s">
        <v>896</v>
      </c>
      <c r="W32" s="245" t="s">
        <v>897</v>
      </c>
      <c r="X32" s="245" t="s">
        <v>895</v>
      </c>
      <c r="Y32" s="245" t="s">
        <v>896</v>
      </c>
      <c r="Z32" s="245" t="s">
        <v>897</v>
      </c>
      <c r="AA32" s="245" t="s">
        <v>895</v>
      </c>
      <c r="AB32" s="245" t="s">
        <v>896</v>
      </c>
      <c r="AC32" s="245" t="s">
        <v>897</v>
      </c>
      <c r="AD32" s="245" t="s">
        <v>895</v>
      </c>
      <c r="AE32" s="245" t="s">
        <v>896</v>
      </c>
      <c r="AF32" s="245" t="s">
        <v>897</v>
      </c>
      <c r="AG32" s="245" t="s">
        <v>895</v>
      </c>
      <c r="AH32" s="245" t="s">
        <v>896</v>
      </c>
      <c r="AI32" s="245" t="s">
        <v>897</v>
      </c>
      <c r="AJ32" s="245" t="s">
        <v>895</v>
      </c>
      <c r="AK32" s="245" t="s">
        <v>896</v>
      </c>
      <c r="AL32" s="245" t="s">
        <v>897</v>
      </c>
      <c r="AM32" s="245" t="s">
        <v>895</v>
      </c>
      <c r="AN32" s="245" t="s">
        <v>896</v>
      </c>
      <c r="AO32" s="245" t="s">
        <v>897</v>
      </c>
      <c r="AP32" s="245" t="s">
        <v>895</v>
      </c>
      <c r="AQ32" s="245" t="s">
        <v>896</v>
      </c>
      <c r="AR32" s="245" t="s">
        <v>897</v>
      </c>
      <c r="AS32" s="245" t="s">
        <v>895</v>
      </c>
      <c r="AT32" s="245" t="s">
        <v>896</v>
      </c>
      <c r="AU32" s="245" t="s">
        <v>897</v>
      </c>
    </row>
    <row r="33" spans="1:69" outlineLevel="1">
      <c r="A33" s="223"/>
      <c r="B33" s="223" t="s">
        <v>1050</v>
      </c>
      <c r="C33" s="245">
        <v>1</v>
      </c>
      <c r="D33" s="245">
        <v>1</v>
      </c>
      <c r="E33" s="245">
        <v>1</v>
      </c>
      <c r="F33" s="245">
        <v>2</v>
      </c>
      <c r="G33" s="245">
        <v>2</v>
      </c>
      <c r="H33" s="245">
        <v>2</v>
      </c>
      <c r="I33" s="245">
        <v>3</v>
      </c>
      <c r="J33" s="245">
        <v>3</v>
      </c>
      <c r="K33" s="245">
        <v>3</v>
      </c>
      <c r="L33" s="245">
        <v>4</v>
      </c>
      <c r="M33" s="245">
        <v>4</v>
      </c>
      <c r="N33" s="245">
        <v>4</v>
      </c>
      <c r="O33" s="245">
        <v>5</v>
      </c>
      <c r="P33" s="245">
        <v>5</v>
      </c>
      <c r="Q33" s="245">
        <v>5</v>
      </c>
      <c r="R33" s="245">
        <v>6</v>
      </c>
      <c r="S33" s="245">
        <v>6</v>
      </c>
      <c r="T33" s="245">
        <v>6</v>
      </c>
      <c r="U33" s="223"/>
      <c r="V33" s="223"/>
      <c r="W33" s="223"/>
      <c r="X33" s="223"/>
      <c r="Y33" s="223"/>
      <c r="Z33" s="223"/>
      <c r="AA33" s="223"/>
      <c r="AB33" s="223"/>
      <c r="AC33" s="223"/>
      <c r="AD33" s="223"/>
      <c r="AE33" s="223"/>
      <c r="AF33" s="223"/>
      <c r="AG33" s="223"/>
      <c r="AH33" s="223"/>
      <c r="AI33" s="223"/>
      <c r="AJ33" s="223"/>
      <c r="AK33" s="223"/>
      <c r="AL33" s="223"/>
      <c r="AM33" s="238"/>
      <c r="AN33" s="238"/>
      <c r="AO33" s="238"/>
      <c r="AP33" s="238">
        <v>43600</v>
      </c>
      <c r="AQ33" s="238">
        <v>43634</v>
      </c>
      <c r="AR33" s="238">
        <v>43669</v>
      </c>
      <c r="AS33" s="238"/>
      <c r="AT33" s="238"/>
      <c r="AU33" s="238"/>
    </row>
    <row r="34" spans="1:69" outlineLevel="1" collapsed="1">
      <c r="A34" s="223">
        <v>1</v>
      </c>
      <c r="B34" s="240" t="s">
        <v>892</v>
      </c>
      <c r="C34" s="241">
        <f t="shared" ref="C34:N40" si="0">INDEX($AM34:$AU34,1,C$31+(d.Region-1)*3)+INDEX(i.AgeJ,C$33,1)/7</f>
        <v>35</v>
      </c>
      <c r="D34" s="241">
        <f t="shared" si="0"/>
        <v>39</v>
      </c>
      <c r="E34" s="241">
        <f t="shared" si="0"/>
        <v>43</v>
      </c>
      <c r="F34" s="241">
        <f t="shared" si="0"/>
        <v>37</v>
      </c>
      <c r="G34" s="241">
        <f t="shared" si="0"/>
        <v>41</v>
      </c>
      <c r="H34" s="241">
        <f t="shared" si="0"/>
        <v>45</v>
      </c>
      <c r="I34" s="241">
        <f t="shared" si="0"/>
        <v>40</v>
      </c>
      <c r="J34" s="241">
        <f t="shared" si="0"/>
        <v>44</v>
      </c>
      <c r="K34" s="241">
        <f t="shared" si="0"/>
        <v>48</v>
      </c>
      <c r="L34" s="241">
        <f t="shared" si="0"/>
        <v>42</v>
      </c>
      <c r="M34" s="241">
        <f t="shared" si="0"/>
        <v>46</v>
      </c>
      <c r="N34" s="241">
        <f t="shared" si="0"/>
        <v>50</v>
      </c>
      <c r="O34" s="241">
        <f>INDEX($AM34:$AU34,1,O$31+(d.Region-1)*3)</f>
        <v>35</v>
      </c>
      <c r="P34" s="241">
        <f>INDEX($AM34:$AU34,1,P$31+(d.Region-1)*3)</f>
        <v>39</v>
      </c>
      <c r="Q34" s="241">
        <f>INDEX($AM34:$AU34,1,Q$31+(d.Region-1)*3)</f>
        <v>43</v>
      </c>
      <c r="R34" s="241">
        <f t="shared" ref="R34:T40" si="1">INDEX($AM34:$AU34,1,R$31+(d.Region-1)*3)+INDEX(i.AgeJ,R$33,1)/7</f>
        <v>35</v>
      </c>
      <c r="S34" s="241">
        <f t="shared" si="1"/>
        <v>39</v>
      </c>
      <c r="T34" s="241">
        <f t="shared" si="1"/>
        <v>43</v>
      </c>
      <c r="U34" s="223"/>
      <c r="V34" s="223"/>
      <c r="W34" s="223"/>
      <c r="X34" s="223"/>
      <c r="Y34" s="223"/>
      <c r="Z34" s="223"/>
      <c r="AA34" s="223"/>
      <c r="AB34" s="223"/>
      <c r="AC34" s="223"/>
      <c r="AD34" s="223"/>
      <c r="AE34" s="223"/>
      <c r="AF34" s="223"/>
      <c r="AG34" s="223" t="str">
        <f t="shared" ref="AG34:AI35" si="2">O34&amp;":"&amp;O34+1</f>
        <v>35:36</v>
      </c>
      <c r="AH34" s="223" t="str">
        <f t="shared" si="2"/>
        <v>39:40</v>
      </c>
      <c r="AI34" s="223" t="str">
        <f t="shared" si="2"/>
        <v>43:44</v>
      </c>
      <c r="AJ34" s="223"/>
      <c r="AK34" s="223"/>
      <c r="AL34" s="223"/>
      <c r="AM34" s="239">
        <v>36</v>
      </c>
      <c r="AN34" s="239">
        <v>40</v>
      </c>
      <c r="AO34" s="239">
        <v>44</v>
      </c>
      <c r="AP34" s="239">
        <v>35</v>
      </c>
      <c r="AQ34" s="239">
        <v>39</v>
      </c>
      <c r="AR34" s="239">
        <v>43</v>
      </c>
      <c r="AS34" s="239">
        <v>34</v>
      </c>
      <c r="AT34" s="239">
        <v>38</v>
      </c>
      <c r="AU34" s="239">
        <v>42</v>
      </c>
    </row>
    <row r="35" spans="1:69" outlineLevel="1" collapsed="1">
      <c r="A35" s="223">
        <f t="shared" ref="A35:A44" ca="1" si="3">OFFSET(A35,-1,0)+1</f>
        <v>2</v>
      </c>
      <c r="B35" s="240" t="s">
        <v>3093</v>
      </c>
      <c r="C35" s="241">
        <f t="shared" si="0"/>
        <v>55</v>
      </c>
      <c r="D35" s="241">
        <f t="shared" si="0"/>
        <v>59</v>
      </c>
      <c r="E35" s="241">
        <f t="shared" si="0"/>
        <v>63</v>
      </c>
      <c r="F35" s="241">
        <f t="shared" si="0"/>
        <v>57</v>
      </c>
      <c r="G35" s="241">
        <f t="shared" si="0"/>
        <v>61</v>
      </c>
      <c r="H35" s="241">
        <f t="shared" si="0"/>
        <v>65</v>
      </c>
      <c r="I35" s="241">
        <f t="shared" si="0"/>
        <v>60</v>
      </c>
      <c r="J35" s="241">
        <f t="shared" si="0"/>
        <v>64</v>
      </c>
      <c r="K35" s="241">
        <f t="shared" si="0"/>
        <v>68</v>
      </c>
      <c r="L35" s="241">
        <f t="shared" si="0"/>
        <v>62</v>
      </c>
      <c r="M35" s="241">
        <f t="shared" si="0"/>
        <v>66</v>
      </c>
      <c r="N35" s="241">
        <f t="shared" si="0"/>
        <v>70</v>
      </c>
      <c r="O35" s="241">
        <f t="shared" ref="O35:Q40" si="4">INDEX($AM35:$AU35,1,O$31+(d.Region-1)*3)+INDEX(i.AgeJ,O$33,1)/7</f>
        <v>64</v>
      </c>
      <c r="P35" s="241">
        <f t="shared" si="4"/>
        <v>68</v>
      </c>
      <c r="Q35" s="241">
        <f t="shared" si="4"/>
        <v>72</v>
      </c>
      <c r="R35" s="241">
        <f t="shared" si="1"/>
        <v>55</v>
      </c>
      <c r="S35" s="241">
        <f t="shared" si="1"/>
        <v>59</v>
      </c>
      <c r="T35" s="241">
        <f t="shared" si="1"/>
        <v>63</v>
      </c>
      <c r="U35" s="223"/>
      <c r="V35" s="223"/>
      <c r="W35" s="223"/>
      <c r="X35" s="223"/>
      <c r="Y35" s="223"/>
      <c r="Z35" s="223"/>
      <c r="AA35" s="223"/>
      <c r="AB35" s="223"/>
      <c r="AC35" s="223"/>
      <c r="AD35" s="223"/>
      <c r="AE35" s="223"/>
      <c r="AF35" s="223"/>
      <c r="AG35" s="223" t="str">
        <f t="shared" si="2"/>
        <v>64:65</v>
      </c>
      <c r="AH35" s="223" t="str">
        <f t="shared" si="2"/>
        <v>68:69</v>
      </c>
      <c r="AI35" s="223" t="str">
        <f t="shared" si="2"/>
        <v>72:73</v>
      </c>
      <c r="AJ35" s="223"/>
      <c r="AK35" s="223"/>
      <c r="AL35" s="223"/>
      <c r="AM35" s="239">
        <f>INT(AM39-(150/7))</f>
        <v>56</v>
      </c>
      <c r="AN35" s="239">
        <f t="shared" ref="AN35:AU35" si="5">INT(AN39-(150/7))</f>
        <v>60</v>
      </c>
      <c r="AO35" s="239">
        <f t="shared" si="5"/>
        <v>64</v>
      </c>
      <c r="AP35" s="239">
        <f t="shared" si="5"/>
        <v>55</v>
      </c>
      <c r="AQ35" s="239">
        <f t="shared" si="5"/>
        <v>59</v>
      </c>
      <c r="AR35" s="239">
        <f t="shared" si="5"/>
        <v>63</v>
      </c>
      <c r="AS35" s="239">
        <f t="shared" si="5"/>
        <v>54</v>
      </c>
      <c r="AT35" s="239">
        <f t="shared" si="5"/>
        <v>58</v>
      </c>
      <c r="AU35" s="239">
        <f t="shared" si="5"/>
        <v>62</v>
      </c>
    </row>
    <row r="36" spans="1:69" outlineLevel="1" collapsed="1">
      <c r="A36" s="223">
        <f t="shared" ca="1" si="3"/>
        <v>3</v>
      </c>
      <c r="B36" s="240" t="s">
        <v>3094</v>
      </c>
      <c r="C36" s="241">
        <f t="shared" si="0"/>
        <v>60</v>
      </c>
      <c r="D36" s="241">
        <f t="shared" si="0"/>
        <v>64</v>
      </c>
      <c r="E36" s="241">
        <f t="shared" si="0"/>
        <v>68</v>
      </c>
      <c r="F36" s="241">
        <f t="shared" si="0"/>
        <v>62</v>
      </c>
      <c r="G36" s="241">
        <f t="shared" si="0"/>
        <v>66</v>
      </c>
      <c r="H36" s="241">
        <f t="shared" si="0"/>
        <v>70</v>
      </c>
      <c r="I36" s="241">
        <f t="shared" si="0"/>
        <v>65</v>
      </c>
      <c r="J36" s="241">
        <f t="shared" si="0"/>
        <v>69</v>
      </c>
      <c r="K36" s="241">
        <f t="shared" si="0"/>
        <v>73</v>
      </c>
      <c r="L36" s="241">
        <f t="shared" si="0"/>
        <v>67</v>
      </c>
      <c r="M36" s="241">
        <f t="shared" si="0"/>
        <v>71</v>
      </c>
      <c r="N36" s="241">
        <f t="shared" si="0"/>
        <v>75</v>
      </c>
      <c r="O36" s="241">
        <f t="shared" si="4"/>
        <v>69</v>
      </c>
      <c r="P36" s="241">
        <f t="shared" si="4"/>
        <v>73</v>
      </c>
      <c r="Q36" s="241">
        <f t="shared" si="4"/>
        <v>77</v>
      </c>
      <c r="R36" s="241">
        <f t="shared" si="1"/>
        <v>60</v>
      </c>
      <c r="S36" s="241">
        <f t="shared" si="1"/>
        <v>64</v>
      </c>
      <c r="T36" s="241">
        <f t="shared" si="1"/>
        <v>68</v>
      </c>
      <c r="U36" s="223"/>
      <c r="V36" s="223"/>
      <c r="W36" s="223"/>
      <c r="X36" s="223"/>
      <c r="Y36" s="223"/>
      <c r="Z36" s="223"/>
      <c r="AA36" s="223"/>
      <c r="AB36" s="223"/>
      <c r="AC36" s="223"/>
      <c r="AD36" s="223"/>
      <c r="AE36" s="223"/>
      <c r="AF36" s="223"/>
      <c r="AG36" s="223"/>
      <c r="AH36" s="223"/>
      <c r="AI36" s="223"/>
      <c r="AJ36" s="223"/>
      <c r="AK36" s="223"/>
      <c r="AL36" s="223"/>
      <c r="AM36" s="239">
        <f>AM35+5</f>
        <v>61</v>
      </c>
      <c r="AN36" s="239">
        <f t="shared" ref="AN36:AU36" si="6">AN35+5</f>
        <v>65</v>
      </c>
      <c r="AO36" s="239">
        <f t="shared" si="6"/>
        <v>69</v>
      </c>
      <c r="AP36" s="239">
        <f t="shared" si="6"/>
        <v>60</v>
      </c>
      <c r="AQ36" s="239">
        <f t="shared" si="6"/>
        <v>64</v>
      </c>
      <c r="AR36" s="239">
        <f t="shared" si="6"/>
        <v>68</v>
      </c>
      <c r="AS36" s="239">
        <f t="shared" si="6"/>
        <v>59</v>
      </c>
      <c r="AT36" s="239">
        <f t="shared" si="6"/>
        <v>63</v>
      </c>
      <c r="AU36" s="239">
        <f t="shared" si="6"/>
        <v>67</v>
      </c>
    </row>
    <row r="37" spans="1:69" outlineLevel="1">
      <c r="A37" s="223">
        <f t="shared" ca="1" si="3"/>
        <v>4</v>
      </c>
      <c r="B37" s="240" t="s">
        <v>1045</v>
      </c>
      <c r="C37" s="241">
        <f t="shared" si="0"/>
        <v>0</v>
      </c>
      <c r="D37" s="241">
        <f t="shared" si="0"/>
        <v>0</v>
      </c>
      <c r="E37" s="241">
        <f t="shared" si="0"/>
        <v>0</v>
      </c>
      <c r="F37" s="241">
        <f t="shared" si="0"/>
        <v>2</v>
      </c>
      <c r="G37" s="241">
        <f t="shared" si="0"/>
        <v>2</v>
      </c>
      <c r="H37" s="241">
        <f t="shared" si="0"/>
        <v>2</v>
      </c>
      <c r="I37" s="241">
        <f t="shared" si="0"/>
        <v>5</v>
      </c>
      <c r="J37" s="241">
        <f t="shared" si="0"/>
        <v>5</v>
      </c>
      <c r="K37" s="241">
        <f t="shared" si="0"/>
        <v>5</v>
      </c>
      <c r="L37" s="241">
        <f t="shared" si="0"/>
        <v>7</v>
      </c>
      <c r="M37" s="241">
        <f t="shared" si="0"/>
        <v>7</v>
      </c>
      <c r="N37" s="241">
        <f t="shared" si="0"/>
        <v>7</v>
      </c>
      <c r="O37" s="241">
        <f t="shared" si="4"/>
        <v>9</v>
      </c>
      <c r="P37" s="241">
        <f t="shared" si="4"/>
        <v>9</v>
      </c>
      <c r="Q37" s="241">
        <f t="shared" si="4"/>
        <v>9</v>
      </c>
      <c r="R37" s="241">
        <f t="shared" si="1"/>
        <v>0</v>
      </c>
      <c r="S37" s="241">
        <f t="shared" si="1"/>
        <v>0</v>
      </c>
      <c r="T37" s="241">
        <f t="shared" si="1"/>
        <v>0</v>
      </c>
      <c r="U37" s="223"/>
      <c r="V37" s="223"/>
      <c r="W37" s="223"/>
      <c r="X37" s="223"/>
      <c r="Y37" s="223"/>
      <c r="Z37" s="223"/>
      <c r="AA37" s="223"/>
      <c r="AB37" s="223"/>
      <c r="AC37" s="223"/>
      <c r="AD37" s="223"/>
      <c r="AE37" s="223"/>
      <c r="AF37" s="223"/>
      <c r="AG37" s="223"/>
      <c r="AH37" s="223"/>
      <c r="AI37" s="223"/>
      <c r="AJ37" s="223"/>
      <c r="AK37" s="223"/>
      <c r="AL37" s="223"/>
      <c r="AM37" s="239"/>
      <c r="AN37" s="239"/>
      <c r="AO37" s="239"/>
      <c r="AP37" s="239"/>
      <c r="AQ37" s="239"/>
      <c r="AR37" s="239"/>
      <c r="AS37" s="239"/>
      <c r="AT37" s="239"/>
      <c r="AU37" s="239"/>
    </row>
    <row r="38" spans="1:69" outlineLevel="1">
      <c r="A38" s="223">
        <f t="shared" ca="1" si="3"/>
        <v>5</v>
      </c>
      <c r="B38" s="240" t="s">
        <v>1539</v>
      </c>
      <c r="C38" s="241" t="e">
        <f t="shared" ref="C38:T38" si="7">INDEX($AM38:$AU38,1,C$31+(d.Region-1)*3)+INDEX(i.AgeJ,C$33,1)/7</f>
        <v>#DIV/0!</v>
      </c>
      <c r="D38" s="241" t="e">
        <f t="shared" si="7"/>
        <v>#DIV/0!</v>
      </c>
      <c r="E38" s="241" t="e">
        <f t="shared" si="7"/>
        <v>#DIV/0!</v>
      </c>
      <c r="F38" s="241" t="e">
        <f t="shared" si="7"/>
        <v>#DIV/0!</v>
      </c>
      <c r="G38" s="241" t="e">
        <f t="shared" si="7"/>
        <v>#DIV/0!</v>
      </c>
      <c r="H38" s="241" t="e">
        <f t="shared" si="7"/>
        <v>#DIV/0!</v>
      </c>
      <c r="I38" s="241" t="e">
        <f t="shared" si="7"/>
        <v>#DIV/0!</v>
      </c>
      <c r="J38" s="241" t="e">
        <f t="shared" si="7"/>
        <v>#DIV/0!</v>
      </c>
      <c r="K38" s="241" t="e">
        <f t="shared" si="7"/>
        <v>#DIV/0!</v>
      </c>
      <c r="L38" s="241" t="e">
        <f t="shared" si="7"/>
        <v>#DIV/0!</v>
      </c>
      <c r="M38" s="241" t="e">
        <f t="shared" si="7"/>
        <v>#DIV/0!</v>
      </c>
      <c r="N38" s="241" t="e">
        <f t="shared" si="7"/>
        <v>#DIV/0!</v>
      </c>
      <c r="O38" s="241" t="e">
        <f t="shared" si="7"/>
        <v>#DIV/0!</v>
      </c>
      <c r="P38" s="241" t="e">
        <f t="shared" si="7"/>
        <v>#DIV/0!</v>
      </c>
      <c r="Q38" s="241" t="e">
        <f t="shared" si="7"/>
        <v>#DIV/0!</v>
      </c>
      <c r="R38" s="241" t="e">
        <f t="shared" si="7"/>
        <v>#DIV/0!</v>
      </c>
      <c r="S38" s="241" t="e">
        <f t="shared" si="7"/>
        <v>#DIV/0!</v>
      </c>
      <c r="T38" s="241" t="e">
        <f t="shared" si="7"/>
        <v>#DIV/0!</v>
      </c>
      <c r="U38" s="223"/>
      <c r="V38" s="223"/>
      <c r="W38" s="223"/>
      <c r="X38" s="223"/>
      <c r="Y38" s="223"/>
      <c r="Z38" s="223"/>
      <c r="AA38" s="223"/>
      <c r="AB38" s="223"/>
      <c r="AC38" s="223"/>
      <c r="AD38" s="223"/>
      <c r="AE38" s="223"/>
      <c r="AF38" s="223"/>
      <c r="AG38" s="223" t="e">
        <f t="shared" ref="AG38:AL38" si="8">O38&amp;":"&amp;O38+1</f>
        <v>#DIV/0!</v>
      </c>
      <c r="AH38" s="223" t="e">
        <f t="shared" si="8"/>
        <v>#DIV/0!</v>
      </c>
      <c r="AI38" s="223" t="e">
        <f t="shared" si="8"/>
        <v>#DIV/0!</v>
      </c>
      <c r="AJ38" s="223" t="e">
        <f t="shared" si="8"/>
        <v>#DIV/0!</v>
      </c>
      <c r="AK38" s="223" t="e">
        <f t="shared" si="8"/>
        <v>#DIV/0!</v>
      </c>
      <c r="AL38" s="223" t="e">
        <f t="shared" si="8"/>
        <v>#DIV/0!</v>
      </c>
      <c r="AM38" s="239" t="e">
        <f t="shared" ref="AM38:AU38" si="9">AX38</f>
        <v>#DIV/0!</v>
      </c>
      <c r="AN38" s="239" t="e">
        <f t="shared" si="9"/>
        <v>#DIV/0!</v>
      </c>
      <c r="AO38" s="239" t="e">
        <f t="shared" si="9"/>
        <v>#DIV/0!</v>
      </c>
      <c r="AP38" s="239" t="e">
        <f t="shared" si="9"/>
        <v>#DIV/0!</v>
      </c>
      <c r="AQ38" s="239" t="e">
        <f t="shared" si="9"/>
        <v>#DIV/0!</v>
      </c>
      <c r="AR38" s="239" t="e">
        <f t="shared" si="9"/>
        <v>#DIV/0!</v>
      </c>
      <c r="AS38" s="239" t="e">
        <f t="shared" si="9"/>
        <v>#DIV/0!</v>
      </c>
      <c r="AT38" s="239" t="e">
        <f t="shared" si="9"/>
        <v>#DIV/0!</v>
      </c>
      <c r="AU38" s="239" t="e">
        <f t="shared" si="9"/>
        <v>#DIV/0!</v>
      </c>
      <c r="AW38">
        <f>AW35+135</f>
        <v>135</v>
      </c>
      <c r="AX38" t="e">
        <f t="shared" ref="AX38:BF38" si="10">ROUND((AX$33+$AW38-$AX$31)/$AX$32,0)</f>
        <v>#DIV/0!</v>
      </c>
      <c r="AY38" t="e">
        <f t="shared" si="10"/>
        <v>#DIV/0!</v>
      </c>
      <c r="AZ38" t="e">
        <f t="shared" si="10"/>
        <v>#DIV/0!</v>
      </c>
      <c r="BA38" t="e">
        <f t="shared" si="10"/>
        <v>#DIV/0!</v>
      </c>
      <c r="BB38" t="e">
        <f t="shared" si="10"/>
        <v>#DIV/0!</v>
      </c>
      <c r="BC38" t="e">
        <f t="shared" si="10"/>
        <v>#DIV/0!</v>
      </c>
      <c r="BD38" t="e">
        <f t="shared" si="10"/>
        <v>#DIV/0!</v>
      </c>
      <c r="BE38" t="e">
        <f t="shared" si="10"/>
        <v>#DIV/0!</v>
      </c>
      <c r="BF38" t="e">
        <f t="shared" si="10"/>
        <v>#DIV/0!</v>
      </c>
    </row>
    <row r="39" spans="1:69" outlineLevel="1" collapsed="1">
      <c r="A39" s="223">
        <f t="shared" ca="1" si="3"/>
        <v>6</v>
      </c>
      <c r="B39" s="240" t="s">
        <v>3095</v>
      </c>
      <c r="C39" s="241">
        <f t="shared" si="0"/>
        <v>77</v>
      </c>
      <c r="D39" s="241">
        <f t="shared" si="0"/>
        <v>81</v>
      </c>
      <c r="E39" s="241">
        <f t="shared" si="0"/>
        <v>85</v>
      </c>
      <c r="F39" s="241">
        <f t="shared" si="0"/>
        <v>79</v>
      </c>
      <c r="G39" s="241">
        <f t="shared" si="0"/>
        <v>83</v>
      </c>
      <c r="H39" s="241">
        <f t="shared" si="0"/>
        <v>87</v>
      </c>
      <c r="I39" s="241">
        <f t="shared" si="0"/>
        <v>82</v>
      </c>
      <c r="J39" s="241">
        <f t="shared" si="0"/>
        <v>86</v>
      </c>
      <c r="K39" s="241">
        <f t="shared" si="0"/>
        <v>90</v>
      </c>
      <c r="L39" s="241">
        <f t="shared" si="0"/>
        <v>84</v>
      </c>
      <c r="M39" s="241">
        <f t="shared" si="0"/>
        <v>88</v>
      </c>
      <c r="N39" s="241">
        <f t="shared" si="0"/>
        <v>92</v>
      </c>
      <c r="O39" s="241">
        <f t="shared" si="4"/>
        <v>86</v>
      </c>
      <c r="P39" s="241">
        <f t="shared" si="4"/>
        <v>90</v>
      </c>
      <c r="Q39" s="241">
        <f t="shared" si="4"/>
        <v>94</v>
      </c>
      <c r="R39" s="241">
        <f t="shared" si="1"/>
        <v>77</v>
      </c>
      <c r="S39" s="241">
        <f t="shared" si="1"/>
        <v>81</v>
      </c>
      <c r="T39" s="241">
        <f t="shared" si="1"/>
        <v>85</v>
      </c>
      <c r="U39" s="223"/>
      <c r="V39" s="223"/>
      <c r="W39" s="223"/>
      <c r="X39" s="223"/>
      <c r="Y39" s="223"/>
      <c r="Z39" s="223"/>
      <c r="AA39" s="223"/>
      <c r="AB39" s="223"/>
      <c r="AC39" s="223"/>
      <c r="AD39" s="223"/>
      <c r="AE39" s="223"/>
      <c r="AF39" s="223"/>
      <c r="AG39" s="223"/>
      <c r="AH39" s="223"/>
      <c r="AI39" s="223"/>
      <c r="AJ39" s="223"/>
      <c r="AK39" s="223"/>
      <c r="AL39" s="223"/>
      <c r="AM39" s="239">
        <f>AM34-10+52</f>
        <v>78</v>
      </c>
      <c r="AN39" s="239">
        <f t="shared" ref="AN39:AU39" si="11">AN34-10+52</f>
        <v>82</v>
      </c>
      <c r="AO39" s="239">
        <f t="shared" si="11"/>
        <v>86</v>
      </c>
      <c r="AP39" s="239">
        <f t="shared" si="11"/>
        <v>77</v>
      </c>
      <c r="AQ39" s="239">
        <f t="shared" si="11"/>
        <v>81</v>
      </c>
      <c r="AR39" s="239">
        <f t="shared" si="11"/>
        <v>85</v>
      </c>
      <c r="AS39" s="239">
        <f t="shared" si="11"/>
        <v>76</v>
      </c>
      <c r="AT39" s="239">
        <f t="shared" si="11"/>
        <v>80</v>
      </c>
      <c r="AU39" s="239">
        <f t="shared" si="11"/>
        <v>84</v>
      </c>
    </row>
    <row r="40" spans="1:69" outlineLevel="1" collapsed="1">
      <c r="A40" s="223">
        <f t="shared" ca="1" si="3"/>
        <v>7</v>
      </c>
      <c r="B40" s="240" t="s">
        <v>893</v>
      </c>
      <c r="C40" s="241">
        <f t="shared" si="0"/>
        <v>87</v>
      </c>
      <c r="D40" s="241">
        <f t="shared" si="0"/>
        <v>91</v>
      </c>
      <c r="E40" s="241">
        <f t="shared" si="0"/>
        <v>95</v>
      </c>
      <c r="F40" s="241">
        <f t="shared" si="0"/>
        <v>89</v>
      </c>
      <c r="G40" s="241">
        <f t="shared" si="0"/>
        <v>93</v>
      </c>
      <c r="H40" s="241">
        <f t="shared" si="0"/>
        <v>97</v>
      </c>
      <c r="I40" s="241">
        <f t="shared" si="0"/>
        <v>92</v>
      </c>
      <c r="J40" s="241">
        <f t="shared" si="0"/>
        <v>96</v>
      </c>
      <c r="K40" s="241">
        <f t="shared" si="0"/>
        <v>100</v>
      </c>
      <c r="L40" s="241">
        <f t="shared" si="0"/>
        <v>94</v>
      </c>
      <c r="M40" s="241">
        <f t="shared" si="0"/>
        <v>98</v>
      </c>
      <c r="N40" s="241">
        <f t="shared" si="0"/>
        <v>102</v>
      </c>
      <c r="O40" s="241">
        <f t="shared" si="4"/>
        <v>96</v>
      </c>
      <c r="P40" s="241">
        <f t="shared" si="4"/>
        <v>100</v>
      </c>
      <c r="Q40" s="241">
        <f t="shared" si="4"/>
        <v>104</v>
      </c>
      <c r="R40" s="241">
        <f t="shared" si="1"/>
        <v>87</v>
      </c>
      <c r="S40" s="241">
        <f t="shared" si="1"/>
        <v>91</v>
      </c>
      <c r="T40" s="241">
        <f t="shared" si="1"/>
        <v>95</v>
      </c>
      <c r="U40" s="223"/>
      <c r="V40" s="223"/>
      <c r="W40" s="223"/>
      <c r="X40" s="223"/>
      <c r="Y40" s="223"/>
      <c r="Z40" s="223"/>
      <c r="AA40" s="223"/>
      <c r="AB40" s="223"/>
      <c r="AC40" s="223"/>
      <c r="AD40" s="223"/>
      <c r="AE40" s="223"/>
      <c r="AF40" s="223"/>
      <c r="AG40" s="223"/>
      <c r="AH40" s="223"/>
      <c r="AI40" s="223"/>
      <c r="AJ40" s="223"/>
      <c r="AK40" s="223"/>
      <c r="AL40" s="223"/>
      <c r="AM40" s="239">
        <f>AM39+10</f>
        <v>88</v>
      </c>
      <c r="AN40" s="239">
        <f t="shared" ref="AN40:AU40" si="12">AN39+10</f>
        <v>92</v>
      </c>
      <c r="AO40" s="239">
        <f t="shared" si="12"/>
        <v>96</v>
      </c>
      <c r="AP40" s="239">
        <f t="shared" si="12"/>
        <v>87</v>
      </c>
      <c r="AQ40" s="239">
        <f t="shared" si="12"/>
        <v>91</v>
      </c>
      <c r="AR40" s="239">
        <f t="shared" si="12"/>
        <v>95</v>
      </c>
      <c r="AS40" s="239">
        <f t="shared" si="12"/>
        <v>86</v>
      </c>
      <c r="AT40" s="239">
        <f t="shared" si="12"/>
        <v>90</v>
      </c>
      <c r="AU40" s="239">
        <f t="shared" si="12"/>
        <v>94</v>
      </c>
    </row>
    <row r="41" spans="1:69" outlineLevel="1" collapsed="1">
      <c r="A41" s="223">
        <f t="shared" ca="1" si="3"/>
        <v>8</v>
      </c>
      <c r="B41" s="240" t="s">
        <v>3096</v>
      </c>
      <c r="C41" s="242">
        <f t="shared" ref="C41:T41" si="13">INDEX($AM41:$AU41,1,C$31+(d.Region-1)*3)</f>
        <v>129</v>
      </c>
      <c r="D41" s="242">
        <f t="shared" si="13"/>
        <v>133</v>
      </c>
      <c r="E41" s="242">
        <f t="shared" si="13"/>
        <v>137</v>
      </c>
      <c r="F41" s="242">
        <f t="shared" si="13"/>
        <v>129</v>
      </c>
      <c r="G41" s="242">
        <f t="shared" si="13"/>
        <v>133</v>
      </c>
      <c r="H41" s="242">
        <f t="shared" si="13"/>
        <v>137</v>
      </c>
      <c r="I41" s="242">
        <f t="shared" si="13"/>
        <v>129</v>
      </c>
      <c r="J41" s="242">
        <f t="shared" si="13"/>
        <v>133</v>
      </c>
      <c r="K41" s="242">
        <f t="shared" si="13"/>
        <v>137</v>
      </c>
      <c r="L41" s="242">
        <f t="shared" si="13"/>
        <v>129</v>
      </c>
      <c r="M41" s="242">
        <f t="shared" si="13"/>
        <v>133</v>
      </c>
      <c r="N41" s="242">
        <f t="shared" si="13"/>
        <v>137</v>
      </c>
      <c r="O41" s="242">
        <f t="shared" si="13"/>
        <v>129</v>
      </c>
      <c r="P41" s="242">
        <f t="shared" si="13"/>
        <v>133</v>
      </c>
      <c r="Q41" s="242">
        <f t="shared" si="13"/>
        <v>137</v>
      </c>
      <c r="R41" s="242">
        <f t="shared" si="13"/>
        <v>129</v>
      </c>
      <c r="S41" s="242">
        <f t="shared" si="13"/>
        <v>133</v>
      </c>
      <c r="T41" s="242">
        <f t="shared" si="13"/>
        <v>137</v>
      </c>
      <c r="U41" s="223"/>
      <c r="V41" s="223"/>
      <c r="W41" s="223"/>
      <c r="X41" s="223"/>
      <c r="Y41" s="223"/>
      <c r="Z41" s="223"/>
      <c r="AA41" s="223"/>
      <c r="AB41" s="223"/>
      <c r="AC41" s="223"/>
      <c r="AD41" s="223"/>
      <c r="AE41" s="223"/>
      <c r="AF41" s="223"/>
      <c r="AG41" s="223"/>
      <c r="AH41" s="223"/>
      <c r="AI41" s="223"/>
      <c r="AJ41" s="223"/>
      <c r="AK41" s="223"/>
      <c r="AL41" s="223"/>
      <c r="AM41" s="239">
        <f>AM39+52</f>
        <v>130</v>
      </c>
      <c r="AN41" s="239">
        <f t="shared" ref="AN41:AU41" si="14">AN39+52</f>
        <v>134</v>
      </c>
      <c r="AO41" s="239">
        <f t="shared" si="14"/>
        <v>138</v>
      </c>
      <c r="AP41" s="239">
        <f t="shared" si="14"/>
        <v>129</v>
      </c>
      <c r="AQ41" s="239">
        <f t="shared" si="14"/>
        <v>133</v>
      </c>
      <c r="AR41" s="239">
        <f t="shared" si="14"/>
        <v>137</v>
      </c>
      <c r="AS41" s="239">
        <f t="shared" si="14"/>
        <v>128</v>
      </c>
      <c r="AT41" s="239">
        <f t="shared" si="14"/>
        <v>132</v>
      </c>
      <c r="AU41" s="239">
        <f t="shared" si="14"/>
        <v>136</v>
      </c>
    </row>
    <row r="42" spans="1:69" s="223" customFormat="1" outlineLevel="1">
      <c r="A42" s="223">
        <f t="shared" ca="1" si="3"/>
        <v>9</v>
      </c>
      <c r="B42" s="240" t="s">
        <v>1004</v>
      </c>
      <c r="C42" s="241" t="e">
        <f t="shared" ref="C42:E60" si="15">INDEX($AM42:$AU42,1,C$31+(d.Region-1)*3)+INDEX(i.AgeJ,C$33,1)/7</f>
        <v>#DIV/0!</v>
      </c>
      <c r="D42" s="241" t="e">
        <f t="shared" si="15"/>
        <v>#DIV/0!</v>
      </c>
      <c r="E42" s="241" t="e">
        <f t="shared" si="15"/>
        <v>#DIV/0!</v>
      </c>
      <c r="F42" s="241"/>
      <c r="G42" s="241"/>
      <c r="H42" s="241"/>
      <c r="I42" s="241"/>
      <c r="J42" s="241"/>
      <c r="K42" s="241"/>
      <c r="L42" s="241"/>
      <c r="M42" s="241"/>
      <c r="N42" s="241"/>
      <c r="O42" s="241"/>
      <c r="P42" s="241"/>
      <c r="Q42" s="241"/>
      <c r="R42" s="241"/>
      <c r="S42" s="241"/>
      <c r="T42" s="241"/>
      <c r="U42" s="456" t="e">
        <f>C42&amp;":"&amp;C42+1</f>
        <v>#DIV/0!</v>
      </c>
      <c r="V42" s="456" t="e">
        <f>D42&amp;":"&amp;D42+1</f>
        <v>#DIV/0!</v>
      </c>
      <c r="W42" s="456" t="e">
        <f>E42&amp;":"&amp;E42+1</f>
        <v>#DIV/0!</v>
      </c>
      <c r="X42" s="456"/>
      <c r="Y42" s="456"/>
      <c r="Z42" s="456"/>
      <c r="AA42" s="456"/>
      <c r="AB42" s="456"/>
      <c r="AC42" s="456"/>
      <c r="AD42" s="456"/>
      <c r="AE42" s="456"/>
      <c r="AF42" s="456"/>
      <c r="AG42" s="456"/>
      <c r="AH42" s="456"/>
      <c r="AI42" s="456"/>
      <c r="AJ42" s="456"/>
      <c r="AK42" s="456"/>
      <c r="AL42" s="456"/>
      <c r="AM42" s="457" t="e">
        <f t="shared" ref="AM42:AU42" si="16">AX42</f>
        <v>#DIV/0!</v>
      </c>
      <c r="AN42" s="457" t="e">
        <f t="shared" si="16"/>
        <v>#DIV/0!</v>
      </c>
      <c r="AO42" s="457" t="e">
        <f t="shared" si="16"/>
        <v>#DIV/0!</v>
      </c>
      <c r="AP42" s="457" t="e">
        <f t="shared" si="16"/>
        <v>#DIV/0!</v>
      </c>
      <c r="AQ42" s="457" t="e">
        <f t="shared" si="16"/>
        <v>#DIV/0!</v>
      </c>
      <c r="AR42" s="457" t="e">
        <f t="shared" si="16"/>
        <v>#DIV/0!</v>
      </c>
      <c r="AS42" s="457" t="e">
        <f t="shared" si="16"/>
        <v>#DIV/0!</v>
      </c>
      <c r="AT42" s="457" t="e">
        <f t="shared" si="16"/>
        <v>#DIV/0!</v>
      </c>
      <c r="AU42" s="457" t="e">
        <f t="shared" si="16"/>
        <v>#DIV/0!</v>
      </c>
      <c r="AW42" s="223">
        <f>AW41+90</f>
        <v>90</v>
      </c>
      <c r="AX42" s="223" t="e">
        <f t="shared" ref="AX42:BF61" si="17">ROUND((AX$33+$AW42-$AX$31)/$AX$32,0)</f>
        <v>#DIV/0!</v>
      </c>
      <c r="AY42" s="223" t="e">
        <f t="shared" si="17"/>
        <v>#DIV/0!</v>
      </c>
      <c r="AZ42" s="223" t="e">
        <f t="shared" si="17"/>
        <v>#DIV/0!</v>
      </c>
      <c r="BA42" s="223" t="e">
        <f t="shared" si="17"/>
        <v>#DIV/0!</v>
      </c>
      <c r="BB42" s="223" t="e">
        <f t="shared" si="17"/>
        <v>#DIV/0!</v>
      </c>
      <c r="BC42" s="223" t="e">
        <f t="shared" si="17"/>
        <v>#DIV/0!</v>
      </c>
      <c r="BD42" s="223" t="e">
        <f t="shared" si="17"/>
        <v>#DIV/0!</v>
      </c>
      <c r="BE42" s="223" t="e">
        <f t="shared" si="17"/>
        <v>#DIV/0!</v>
      </c>
      <c r="BF42" s="223" t="e">
        <f t="shared" si="17"/>
        <v>#DIV/0!</v>
      </c>
      <c r="BI42" s="239"/>
      <c r="BJ42" s="239"/>
      <c r="BK42" s="239"/>
      <c r="BL42" s="239"/>
      <c r="BM42" s="239"/>
      <c r="BN42" s="239"/>
      <c r="BO42" s="239"/>
      <c r="BP42" s="239"/>
      <c r="BQ42" s="239"/>
    </row>
    <row r="43" spans="1:69" s="223" customFormat="1" outlineLevel="1">
      <c r="A43" s="223">
        <f t="shared" ca="1" si="3"/>
        <v>10</v>
      </c>
      <c r="B43" s="240" t="s">
        <v>1539</v>
      </c>
      <c r="C43" s="241" t="e">
        <f t="shared" si="15"/>
        <v>#DIV/0!</v>
      </c>
      <c r="D43" s="241" t="e">
        <f t="shared" si="15"/>
        <v>#DIV/0!</v>
      </c>
      <c r="E43" s="241" t="e">
        <f t="shared" si="15"/>
        <v>#DIV/0!</v>
      </c>
      <c r="F43" s="241"/>
      <c r="G43" s="241"/>
      <c r="H43" s="241"/>
      <c r="I43" s="241"/>
      <c r="J43" s="241"/>
      <c r="K43" s="241"/>
      <c r="L43" s="241"/>
      <c r="M43" s="241"/>
      <c r="N43" s="241"/>
      <c r="O43" s="241"/>
      <c r="P43" s="241"/>
      <c r="Q43" s="241"/>
      <c r="R43" s="241"/>
      <c r="S43" s="241"/>
      <c r="T43" s="241"/>
      <c r="U43" s="456" t="e">
        <f t="shared" ref="U43:W61" si="18">C43&amp;":"&amp;C43+1</f>
        <v>#DIV/0!</v>
      </c>
      <c r="V43" s="456" t="e">
        <f t="shared" si="18"/>
        <v>#DIV/0!</v>
      </c>
      <c r="W43" s="456" t="e">
        <f t="shared" si="18"/>
        <v>#DIV/0!</v>
      </c>
      <c r="X43" s="456"/>
      <c r="Y43" s="456"/>
      <c r="Z43" s="456"/>
      <c r="AA43" s="456"/>
      <c r="AB43" s="456"/>
      <c r="AC43" s="456"/>
      <c r="AD43" s="456"/>
      <c r="AE43" s="456"/>
      <c r="AF43" s="456"/>
      <c r="AG43" s="456"/>
      <c r="AH43" s="456"/>
      <c r="AI43" s="456"/>
      <c r="AJ43" s="456"/>
      <c r="AK43" s="456"/>
      <c r="AL43" s="456"/>
      <c r="AM43" s="457" t="e">
        <f t="shared" ref="AM43:AU61" si="19">AX43</f>
        <v>#DIV/0!</v>
      </c>
      <c r="AN43" s="457" t="e">
        <f t="shared" si="19"/>
        <v>#DIV/0!</v>
      </c>
      <c r="AO43" s="457" t="e">
        <f t="shared" si="19"/>
        <v>#DIV/0!</v>
      </c>
      <c r="AP43" s="457" t="e">
        <f t="shared" si="19"/>
        <v>#DIV/0!</v>
      </c>
      <c r="AQ43" s="457" t="e">
        <f t="shared" si="19"/>
        <v>#DIV/0!</v>
      </c>
      <c r="AR43" s="457" t="e">
        <f t="shared" si="19"/>
        <v>#DIV/0!</v>
      </c>
      <c r="AS43" s="457" t="e">
        <f t="shared" si="19"/>
        <v>#DIV/0!</v>
      </c>
      <c r="AT43" s="457" t="e">
        <f t="shared" si="19"/>
        <v>#DIV/0!</v>
      </c>
      <c r="AU43" s="457" t="e">
        <f t="shared" si="19"/>
        <v>#DIV/0!</v>
      </c>
      <c r="AW43" s="223">
        <f>AW41+135</f>
        <v>135</v>
      </c>
      <c r="AX43" s="223" t="e">
        <f t="shared" si="17"/>
        <v>#DIV/0!</v>
      </c>
      <c r="AY43" s="223" t="e">
        <f t="shared" si="17"/>
        <v>#DIV/0!</v>
      </c>
      <c r="AZ43" s="223" t="e">
        <f t="shared" si="17"/>
        <v>#DIV/0!</v>
      </c>
      <c r="BA43" s="223" t="e">
        <f t="shared" si="17"/>
        <v>#DIV/0!</v>
      </c>
      <c r="BB43" s="223" t="e">
        <f t="shared" si="17"/>
        <v>#DIV/0!</v>
      </c>
      <c r="BC43" s="223" t="e">
        <f t="shared" si="17"/>
        <v>#DIV/0!</v>
      </c>
      <c r="BD43" s="223" t="e">
        <f t="shared" si="17"/>
        <v>#DIV/0!</v>
      </c>
      <c r="BE43" s="223" t="e">
        <f t="shared" si="17"/>
        <v>#DIV/0!</v>
      </c>
      <c r="BF43" s="223" t="e">
        <f t="shared" si="17"/>
        <v>#DIV/0!</v>
      </c>
      <c r="BI43" s="239">
        <v>58</v>
      </c>
      <c r="BJ43" s="239">
        <v>66</v>
      </c>
      <c r="BK43" s="239">
        <v>72</v>
      </c>
      <c r="BL43" s="239">
        <v>62</v>
      </c>
      <c r="BM43" s="239">
        <v>67</v>
      </c>
      <c r="BN43" s="239">
        <v>72</v>
      </c>
      <c r="BO43" s="239">
        <v>58</v>
      </c>
      <c r="BP43" s="239">
        <v>63</v>
      </c>
      <c r="BQ43" s="239">
        <v>68</v>
      </c>
    </row>
    <row r="44" spans="1:69" s="223" customFormat="1" outlineLevel="1" collapsed="1">
      <c r="A44" s="223">
        <f t="shared" ca="1" si="3"/>
        <v>11</v>
      </c>
      <c r="B44" s="240" t="s">
        <v>1540</v>
      </c>
      <c r="C44" s="241" t="e">
        <f t="shared" si="15"/>
        <v>#DIV/0!</v>
      </c>
      <c r="D44" s="241" t="e">
        <f t="shared" si="15"/>
        <v>#DIV/0!</v>
      </c>
      <c r="E44" s="241" t="e">
        <f t="shared" si="15"/>
        <v>#DIV/0!</v>
      </c>
      <c r="F44" s="241"/>
      <c r="G44" s="241"/>
      <c r="H44" s="241"/>
      <c r="I44" s="241"/>
      <c r="J44" s="241"/>
      <c r="K44" s="241"/>
      <c r="L44" s="241"/>
      <c r="M44" s="241"/>
      <c r="N44" s="241"/>
      <c r="O44" s="241"/>
      <c r="P44" s="241"/>
      <c r="Q44" s="241"/>
      <c r="R44" s="241"/>
      <c r="S44" s="241"/>
      <c r="T44" s="241"/>
      <c r="U44" s="456" t="e">
        <f t="shared" si="18"/>
        <v>#DIV/0!</v>
      </c>
      <c r="V44" s="456" t="e">
        <f t="shared" si="18"/>
        <v>#DIV/0!</v>
      </c>
      <c r="W44" s="456" t="e">
        <f t="shared" si="18"/>
        <v>#DIV/0!</v>
      </c>
      <c r="X44" s="456"/>
      <c r="Y44" s="456"/>
      <c r="Z44" s="456"/>
      <c r="AA44" s="456"/>
      <c r="AB44" s="456"/>
      <c r="AC44" s="456"/>
      <c r="AD44" s="456"/>
      <c r="AE44" s="456"/>
      <c r="AF44" s="456"/>
      <c r="AG44" s="456"/>
      <c r="AH44" s="456"/>
      <c r="AI44" s="456"/>
      <c r="AJ44" s="456"/>
      <c r="AK44" s="456"/>
      <c r="AL44" s="456"/>
      <c r="AM44" s="457" t="e">
        <f t="shared" si="19"/>
        <v>#DIV/0!</v>
      </c>
      <c r="AN44" s="457" t="e">
        <f t="shared" si="19"/>
        <v>#DIV/0!</v>
      </c>
      <c r="AO44" s="457" t="e">
        <f t="shared" si="19"/>
        <v>#DIV/0!</v>
      </c>
      <c r="AP44" s="457" t="e">
        <f t="shared" si="19"/>
        <v>#DIV/0!</v>
      </c>
      <c r="AQ44" s="457" t="e">
        <f t="shared" si="19"/>
        <v>#DIV/0!</v>
      </c>
      <c r="AR44" s="457" t="e">
        <f t="shared" si="19"/>
        <v>#DIV/0!</v>
      </c>
      <c r="AS44" s="457" t="e">
        <f t="shared" si="19"/>
        <v>#DIV/0!</v>
      </c>
      <c r="AT44" s="457" t="e">
        <f t="shared" si="19"/>
        <v>#DIV/0!</v>
      </c>
      <c r="AU44" s="457" t="e">
        <f t="shared" si="19"/>
        <v>#DIV/0!</v>
      </c>
      <c r="AW44" s="223">
        <f>AW39+365</f>
        <v>365</v>
      </c>
      <c r="AX44" s="223" t="e">
        <f t="shared" si="17"/>
        <v>#DIV/0!</v>
      </c>
      <c r="AY44" s="223" t="e">
        <f t="shared" si="17"/>
        <v>#DIV/0!</v>
      </c>
      <c r="AZ44" s="223" t="e">
        <f t="shared" si="17"/>
        <v>#DIV/0!</v>
      </c>
      <c r="BA44" s="223" t="e">
        <f t="shared" si="17"/>
        <v>#DIV/0!</v>
      </c>
      <c r="BB44" s="223" t="e">
        <f t="shared" si="17"/>
        <v>#DIV/0!</v>
      </c>
      <c r="BC44" s="223" t="e">
        <f t="shared" si="17"/>
        <v>#DIV/0!</v>
      </c>
      <c r="BD44" s="223" t="e">
        <f t="shared" si="17"/>
        <v>#DIV/0!</v>
      </c>
      <c r="BE44" s="223" t="e">
        <f t="shared" si="17"/>
        <v>#DIV/0!</v>
      </c>
      <c r="BF44" s="223" t="e">
        <f t="shared" si="17"/>
        <v>#DIV/0!</v>
      </c>
      <c r="BI44" s="239">
        <v>74</v>
      </c>
      <c r="BJ44" s="239">
        <v>82</v>
      </c>
      <c r="BK44" s="239">
        <v>88</v>
      </c>
      <c r="BL44" s="239">
        <v>76</v>
      </c>
      <c r="BM44" s="239">
        <v>81</v>
      </c>
      <c r="BN44" s="239">
        <v>86</v>
      </c>
      <c r="BO44" s="239">
        <v>74</v>
      </c>
      <c r="BP44" s="239">
        <v>79</v>
      </c>
      <c r="BQ44" s="239">
        <v>84</v>
      </c>
    </row>
    <row r="45" spans="1:69" s="223" customFormat="1" outlineLevel="1" collapsed="1">
      <c r="A45" s="223">
        <f t="shared" ref="A45:A66" ca="1" si="20">OFFSET(A45,-1,0)+1</f>
        <v>12</v>
      </c>
      <c r="B45" s="240" t="s">
        <v>1541</v>
      </c>
      <c r="C45" s="241" t="e">
        <f t="shared" si="15"/>
        <v>#DIV/0!</v>
      </c>
      <c r="D45" s="241" t="e">
        <f t="shared" si="15"/>
        <v>#DIV/0!</v>
      </c>
      <c r="E45" s="241" t="e">
        <f t="shared" si="15"/>
        <v>#DIV/0!</v>
      </c>
      <c r="F45" s="241"/>
      <c r="G45" s="241"/>
      <c r="H45" s="241"/>
      <c r="I45" s="241"/>
      <c r="J45" s="241"/>
      <c r="K45" s="241"/>
      <c r="L45" s="241"/>
      <c r="M45" s="241"/>
      <c r="N45" s="241"/>
      <c r="O45" s="241"/>
      <c r="P45" s="241"/>
      <c r="Q45" s="241"/>
      <c r="R45" s="241"/>
      <c r="S45" s="241"/>
      <c r="T45" s="241"/>
      <c r="U45" s="456" t="e">
        <f t="shared" si="18"/>
        <v>#DIV/0!</v>
      </c>
      <c r="V45" s="456" t="e">
        <f t="shared" si="18"/>
        <v>#DIV/0!</v>
      </c>
      <c r="W45" s="456" t="e">
        <f t="shared" si="18"/>
        <v>#DIV/0!</v>
      </c>
      <c r="X45" s="456"/>
      <c r="Y45" s="456"/>
      <c r="Z45" s="456"/>
      <c r="AA45" s="456"/>
      <c r="AB45" s="456"/>
      <c r="AC45" s="456"/>
      <c r="AD45" s="456"/>
      <c r="AE45" s="456"/>
      <c r="AF45" s="456"/>
      <c r="AG45" s="456"/>
      <c r="AH45" s="456"/>
      <c r="AI45" s="456"/>
      <c r="AJ45" s="456"/>
      <c r="AK45" s="456"/>
      <c r="AL45" s="456"/>
      <c r="AM45" s="457" t="e">
        <f t="shared" si="19"/>
        <v>#DIV/0!</v>
      </c>
      <c r="AN45" s="457" t="e">
        <f t="shared" si="19"/>
        <v>#DIV/0!</v>
      </c>
      <c r="AO45" s="457" t="e">
        <f t="shared" si="19"/>
        <v>#DIV/0!</v>
      </c>
      <c r="AP45" s="457" t="e">
        <f t="shared" si="19"/>
        <v>#DIV/0!</v>
      </c>
      <c r="AQ45" s="457" t="e">
        <f t="shared" si="19"/>
        <v>#DIV/0!</v>
      </c>
      <c r="AR45" s="457" t="e">
        <f t="shared" si="19"/>
        <v>#DIV/0!</v>
      </c>
      <c r="AS45" s="457" t="e">
        <f t="shared" si="19"/>
        <v>#DIV/0!</v>
      </c>
      <c r="AT45" s="457" t="e">
        <f t="shared" si="19"/>
        <v>#DIV/0!</v>
      </c>
      <c r="AU45" s="457" t="e">
        <f t="shared" si="19"/>
        <v>#DIV/0!</v>
      </c>
      <c r="AW45" s="223">
        <f>AW40+365</f>
        <v>365</v>
      </c>
      <c r="AX45" s="223" t="e">
        <f t="shared" si="17"/>
        <v>#DIV/0!</v>
      </c>
      <c r="AY45" s="223" t="e">
        <f t="shared" si="17"/>
        <v>#DIV/0!</v>
      </c>
      <c r="AZ45" s="223" t="e">
        <f t="shared" si="17"/>
        <v>#DIV/0!</v>
      </c>
      <c r="BA45" s="223" t="e">
        <f t="shared" si="17"/>
        <v>#DIV/0!</v>
      </c>
      <c r="BB45" s="223" t="e">
        <f t="shared" si="17"/>
        <v>#DIV/0!</v>
      </c>
      <c r="BC45" s="223" t="e">
        <f t="shared" si="17"/>
        <v>#DIV/0!</v>
      </c>
      <c r="BD45" s="223" t="e">
        <f t="shared" si="17"/>
        <v>#DIV/0!</v>
      </c>
      <c r="BE45" s="223" t="e">
        <f t="shared" si="17"/>
        <v>#DIV/0!</v>
      </c>
      <c r="BF45" s="223" t="e">
        <f t="shared" si="17"/>
        <v>#DIV/0!</v>
      </c>
      <c r="BI45" s="239">
        <v>83</v>
      </c>
      <c r="BJ45" s="239">
        <v>91</v>
      </c>
      <c r="BK45" s="239">
        <v>97</v>
      </c>
      <c r="BL45" s="239">
        <v>85</v>
      </c>
      <c r="BM45" s="239">
        <v>90</v>
      </c>
      <c r="BN45" s="239">
        <v>95</v>
      </c>
      <c r="BO45" s="239">
        <v>83</v>
      </c>
      <c r="BP45" s="239">
        <v>88</v>
      </c>
      <c r="BQ45" s="239">
        <v>93</v>
      </c>
    </row>
    <row r="46" spans="1:69" s="223" customFormat="1" outlineLevel="1" collapsed="1">
      <c r="A46" s="223">
        <f t="shared" ca="1" si="20"/>
        <v>13</v>
      </c>
      <c r="B46" s="240" t="s">
        <v>3097</v>
      </c>
      <c r="C46" s="242" t="e">
        <f>INDEX($AM46:$AU46,1,C$31+(d.Region-1)*3)</f>
        <v>#DIV/0!</v>
      </c>
      <c r="D46" s="242" t="e">
        <f>INDEX($AM46:$AU46,1,D$31+(d.Region-1)*3)</f>
        <v>#DIV/0!</v>
      </c>
      <c r="E46" s="242" t="e">
        <f>INDEX($AM46:$AU46,1,E$31+(d.Region-1)*3)</f>
        <v>#DIV/0!</v>
      </c>
      <c r="F46" s="242"/>
      <c r="G46" s="242"/>
      <c r="H46" s="242"/>
      <c r="I46" s="242"/>
      <c r="J46" s="242"/>
      <c r="K46" s="242"/>
      <c r="L46" s="242"/>
      <c r="M46" s="242"/>
      <c r="N46" s="242"/>
      <c r="O46" s="242"/>
      <c r="P46" s="242"/>
      <c r="Q46" s="242"/>
      <c r="R46" s="242"/>
      <c r="S46" s="242"/>
      <c r="T46" s="242"/>
      <c r="U46" s="456" t="e">
        <f t="shared" si="18"/>
        <v>#DIV/0!</v>
      </c>
      <c r="V46" s="456" t="e">
        <f t="shared" si="18"/>
        <v>#DIV/0!</v>
      </c>
      <c r="W46" s="456" t="e">
        <f t="shared" si="18"/>
        <v>#DIV/0!</v>
      </c>
      <c r="X46" s="456"/>
      <c r="Y46" s="456"/>
      <c r="Z46" s="456"/>
      <c r="AA46" s="456"/>
      <c r="AB46" s="456"/>
      <c r="AC46" s="456"/>
      <c r="AD46" s="456"/>
      <c r="AE46" s="456"/>
      <c r="AF46" s="456"/>
      <c r="AG46" s="456"/>
      <c r="AH46" s="456"/>
      <c r="AI46" s="456"/>
      <c r="AJ46" s="456"/>
      <c r="AK46" s="456"/>
      <c r="AL46" s="456"/>
      <c r="AM46" s="457" t="e">
        <f t="shared" si="19"/>
        <v>#DIV/0!</v>
      </c>
      <c r="AN46" s="457" t="e">
        <f t="shared" si="19"/>
        <v>#DIV/0!</v>
      </c>
      <c r="AO46" s="457" t="e">
        <f t="shared" si="19"/>
        <v>#DIV/0!</v>
      </c>
      <c r="AP46" s="457" t="e">
        <f t="shared" si="19"/>
        <v>#DIV/0!</v>
      </c>
      <c r="AQ46" s="457" t="e">
        <f t="shared" si="19"/>
        <v>#DIV/0!</v>
      </c>
      <c r="AR46" s="457" t="e">
        <f t="shared" si="19"/>
        <v>#DIV/0!</v>
      </c>
      <c r="AS46" s="457" t="e">
        <f t="shared" si="19"/>
        <v>#DIV/0!</v>
      </c>
      <c r="AT46" s="457" t="e">
        <f t="shared" si="19"/>
        <v>#DIV/0!</v>
      </c>
      <c r="AU46" s="457" t="e">
        <f t="shared" si="19"/>
        <v>#DIV/0!</v>
      </c>
      <c r="AW46" s="223">
        <f>AW41+365</f>
        <v>365</v>
      </c>
      <c r="AX46" s="223" t="e">
        <f t="shared" si="17"/>
        <v>#DIV/0!</v>
      </c>
      <c r="AY46" s="223" t="e">
        <f t="shared" si="17"/>
        <v>#DIV/0!</v>
      </c>
      <c r="AZ46" s="223" t="e">
        <f t="shared" si="17"/>
        <v>#DIV/0!</v>
      </c>
      <c r="BA46" s="223" t="e">
        <f t="shared" si="17"/>
        <v>#DIV/0!</v>
      </c>
      <c r="BB46" s="223" t="e">
        <f t="shared" si="17"/>
        <v>#DIV/0!</v>
      </c>
      <c r="BC46" s="223" t="e">
        <f t="shared" si="17"/>
        <v>#DIV/0!</v>
      </c>
      <c r="BD46" s="223" t="e">
        <f t="shared" si="17"/>
        <v>#DIV/0!</v>
      </c>
      <c r="BE46" s="223" t="e">
        <f t="shared" si="17"/>
        <v>#DIV/0!</v>
      </c>
      <c r="BF46" s="223" t="e">
        <f t="shared" si="17"/>
        <v>#DIV/0!</v>
      </c>
      <c r="BI46" s="239">
        <v>99</v>
      </c>
      <c r="BJ46" s="239">
        <v>107</v>
      </c>
      <c r="BK46" s="239">
        <v>113</v>
      </c>
      <c r="BL46" s="239">
        <v>101</v>
      </c>
      <c r="BM46" s="239">
        <v>106</v>
      </c>
      <c r="BN46" s="239">
        <v>111</v>
      </c>
      <c r="BO46" s="239">
        <v>99</v>
      </c>
      <c r="BP46" s="239">
        <v>104</v>
      </c>
      <c r="BQ46" s="239">
        <v>109</v>
      </c>
    </row>
    <row r="47" spans="1:69" s="223" customFormat="1" outlineLevel="1">
      <c r="A47" s="223">
        <f t="shared" ca="1" si="20"/>
        <v>14</v>
      </c>
      <c r="B47" s="240" t="s">
        <v>1004</v>
      </c>
      <c r="C47" s="241" t="e">
        <f t="shared" si="15"/>
        <v>#DIV/0!</v>
      </c>
      <c r="D47" s="241" t="e">
        <f t="shared" si="15"/>
        <v>#DIV/0!</v>
      </c>
      <c r="E47" s="241" t="e">
        <f t="shared" si="15"/>
        <v>#DIV/0!</v>
      </c>
      <c r="F47" s="241"/>
      <c r="G47" s="241"/>
      <c r="H47" s="241"/>
      <c r="I47" s="241"/>
      <c r="J47" s="241"/>
      <c r="K47" s="241"/>
      <c r="L47" s="241"/>
      <c r="M47" s="241"/>
      <c r="N47" s="241"/>
      <c r="O47" s="241"/>
      <c r="P47" s="241"/>
      <c r="Q47" s="241"/>
      <c r="R47" s="241"/>
      <c r="S47" s="241"/>
      <c r="T47" s="241"/>
      <c r="U47" s="456" t="e">
        <f>C47&amp;":"&amp;C47+1</f>
        <v>#DIV/0!</v>
      </c>
      <c r="V47" s="456" t="e">
        <f>D47&amp;":"&amp;D47+1</f>
        <v>#DIV/0!</v>
      </c>
      <c r="W47" s="456" t="e">
        <f>E47&amp;":"&amp;E47+1</f>
        <v>#DIV/0!</v>
      </c>
      <c r="X47" s="456"/>
      <c r="Y47" s="456"/>
      <c r="Z47" s="456"/>
      <c r="AA47" s="456"/>
      <c r="AB47" s="456"/>
      <c r="AC47" s="456"/>
      <c r="AD47" s="456"/>
      <c r="AE47" s="456"/>
      <c r="AF47" s="456"/>
      <c r="AG47" s="456"/>
      <c r="AH47" s="456"/>
      <c r="AI47" s="456"/>
      <c r="AJ47" s="456"/>
      <c r="AK47" s="456"/>
      <c r="AL47" s="456"/>
      <c r="AM47" s="457" t="e">
        <f t="shared" ref="AM47:AU47" si="21">AX47</f>
        <v>#DIV/0!</v>
      </c>
      <c r="AN47" s="457" t="e">
        <f t="shared" si="21"/>
        <v>#DIV/0!</v>
      </c>
      <c r="AO47" s="457" t="e">
        <f t="shared" si="21"/>
        <v>#DIV/0!</v>
      </c>
      <c r="AP47" s="457" t="e">
        <f t="shared" si="21"/>
        <v>#DIV/0!</v>
      </c>
      <c r="AQ47" s="457" t="e">
        <f t="shared" si="21"/>
        <v>#DIV/0!</v>
      </c>
      <c r="AR47" s="457" t="e">
        <f t="shared" si="21"/>
        <v>#DIV/0!</v>
      </c>
      <c r="AS47" s="457" t="e">
        <f t="shared" si="21"/>
        <v>#DIV/0!</v>
      </c>
      <c r="AT47" s="457" t="e">
        <f t="shared" si="21"/>
        <v>#DIV/0!</v>
      </c>
      <c r="AU47" s="457" t="e">
        <f t="shared" si="21"/>
        <v>#DIV/0!</v>
      </c>
      <c r="AW47" s="223">
        <f>AW46+90</f>
        <v>455</v>
      </c>
      <c r="AX47" s="223" t="e">
        <f t="shared" si="17"/>
        <v>#DIV/0!</v>
      </c>
      <c r="AY47" s="223" t="e">
        <f t="shared" si="17"/>
        <v>#DIV/0!</v>
      </c>
      <c r="AZ47" s="223" t="e">
        <f t="shared" si="17"/>
        <v>#DIV/0!</v>
      </c>
      <c r="BA47" s="223" t="e">
        <f t="shared" si="17"/>
        <v>#DIV/0!</v>
      </c>
      <c r="BB47" s="223" t="e">
        <f t="shared" si="17"/>
        <v>#DIV/0!</v>
      </c>
      <c r="BC47" s="223" t="e">
        <f t="shared" si="17"/>
        <v>#DIV/0!</v>
      </c>
      <c r="BD47" s="223" t="e">
        <f t="shared" si="17"/>
        <v>#DIV/0!</v>
      </c>
      <c r="BE47" s="223" t="e">
        <f t="shared" si="17"/>
        <v>#DIV/0!</v>
      </c>
      <c r="BF47" s="223" t="e">
        <f t="shared" si="17"/>
        <v>#DIV/0!</v>
      </c>
      <c r="BI47" s="239"/>
      <c r="BJ47" s="239"/>
      <c r="BK47" s="239"/>
      <c r="BL47" s="239"/>
      <c r="BM47" s="239"/>
      <c r="BN47" s="239"/>
      <c r="BO47" s="239"/>
      <c r="BP47" s="239"/>
      <c r="BQ47" s="239"/>
    </row>
    <row r="48" spans="1:69" s="223" customFormat="1" outlineLevel="1">
      <c r="A48" s="223">
        <f t="shared" ca="1" si="20"/>
        <v>15</v>
      </c>
      <c r="B48" s="240" t="s">
        <v>1539</v>
      </c>
      <c r="C48" s="241" t="e">
        <f t="shared" si="15"/>
        <v>#DIV/0!</v>
      </c>
      <c r="D48" s="241" t="e">
        <f t="shared" si="15"/>
        <v>#DIV/0!</v>
      </c>
      <c r="E48" s="241" t="e">
        <f t="shared" si="15"/>
        <v>#DIV/0!</v>
      </c>
      <c r="F48" s="241"/>
      <c r="G48" s="241"/>
      <c r="H48" s="241"/>
      <c r="I48" s="241"/>
      <c r="J48" s="241"/>
      <c r="K48" s="241"/>
      <c r="L48" s="241"/>
      <c r="M48" s="241"/>
      <c r="N48" s="241"/>
      <c r="O48" s="241"/>
      <c r="P48" s="241"/>
      <c r="Q48" s="241"/>
      <c r="R48" s="241"/>
      <c r="S48" s="241"/>
      <c r="T48" s="241"/>
      <c r="U48" s="456" t="e">
        <f t="shared" si="18"/>
        <v>#DIV/0!</v>
      </c>
      <c r="V48" s="456" t="e">
        <f t="shared" si="18"/>
        <v>#DIV/0!</v>
      </c>
      <c r="W48" s="456" t="e">
        <f t="shared" si="18"/>
        <v>#DIV/0!</v>
      </c>
      <c r="X48" s="456"/>
      <c r="Y48" s="456"/>
      <c r="Z48" s="456"/>
      <c r="AA48" s="456"/>
      <c r="AB48" s="456"/>
      <c r="AC48" s="456"/>
      <c r="AD48" s="456"/>
      <c r="AE48" s="456"/>
      <c r="AF48" s="456"/>
      <c r="AG48" s="456"/>
      <c r="AH48" s="456"/>
      <c r="AI48" s="456"/>
      <c r="AJ48" s="456"/>
      <c r="AK48" s="456"/>
      <c r="AL48" s="456"/>
      <c r="AM48" s="457" t="e">
        <f t="shared" si="19"/>
        <v>#DIV/0!</v>
      </c>
      <c r="AN48" s="457" t="e">
        <f t="shared" si="19"/>
        <v>#DIV/0!</v>
      </c>
      <c r="AO48" s="457" t="e">
        <f t="shared" si="19"/>
        <v>#DIV/0!</v>
      </c>
      <c r="AP48" s="457" t="e">
        <f t="shared" si="19"/>
        <v>#DIV/0!</v>
      </c>
      <c r="AQ48" s="457" t="e">
        <f t="shared" si="19"/>
        <v>#DIV/0!</v>
      </c>
      <c r="AR48" s="457" t="e">
        <f t="shared" si="19"/>
        <v>#DIV/0!</v>
      </c>
      <c r="AS48" s="457" t="e">
        <f t="shared" si="19"/>
        <v>#DIV/0!</v>
      </c>
      <c r="AT48" s="457" t="e">
        <f t="shared" si="19"/>
        <v>#DIV/0!</v>
      </c>
      <c r="AU48" s="457" t="e">
        <f t="shared" si="19"/>
        <v>#DIV/0!</v>
      </c>
      <c r="AW48" s="223">
        <f>AW46+135</f>
        <v>500</v>
      </c>
      <c r="AX48" s="223" t="e">
        <f t="shared" si="17"/>
        <v>#DIV/0!</v>
      </c>
      <c r="AY48" s="223" t="e">
        <f t="shared" si="17"/>
        <v>#DIV/0!</v>
      </c>
      <c r="AZ48" s="223" t="e">
        <f t="shared" si="17"/>
        <v>#DIV/0!</v>
      </c>
      <c r="BA48" s="223" t="e">
        <f t="shared" si="17"/>
        <v>#DIV/0!</v>
      </c>
      <c r="BB48" s="223" t="e">
        <f t="shared" si="17"/>
        <v>#DIV/0!</v>
      </c>
      <c r="BC48" s="223" t="e">
        <f t="shared" si="17"/>
        <v>#DIV/0!</v>
      </c>
      <c r="BD48" s="223" t="e">
        <f t="shared" si="17"/>
        <v>#DIV/0!</v>
      </c>
      <c r="BE48" s="223" t="e">
        <f t="shared" si="17"/>
        <v>#DIV/0!</v>
      </c>
      <c r="BF48" s="223" t="e">
        <f t="shared" si="17"/>
        <v>#DIV/0!</v>
      </c>
      <c r="BI48" s="239">
        <v>58</v>
      </c>
      <c r="BJ48" s="239">
        <v>66</v>
      </c>
      <c r="BK48" s="239">
        <v>72</v>
      </c>
      <c r="BL48" s="239">
        <v>62</v>
      </c>
      <c r="BM48" s="239">
        <v>67</v>
      </c>
      <c r="BN48" s="239">
        <v>72</v>
      </c>
      <c r="BO48" s="239">
        <v>58</v>
      </c>
      <c r="BP48" s="239">
        <v>63</v>
      </c>
      <c r="BQ48" s="239">
        <v>68</v>
      </c>
    </row>
    <row r="49" spans="1:69" s="223" customFormat="1" outlineLevel="1" collapsed="1">
      <c r="A49" s="223">
        <f t="shared" ca="1" si="20"/>
        <v>16</v>
      </c>
      <c r="B49" s="240" t="s">
        <v>1542</v>
      </c>
      <c r="C49" s="241" t="e">
        <f t="shared" si="15"/>
        <v>#DIV/0!</v>
      </c>
      <c r="D49" s="241" t="e">
        <f t="shared" si="15"/>
        <v>#DIV/0!</v>
      </c>
      <c r="E49" s="241" t="e">
        <f t="shared" si="15"/>
        <v>#DIV/0!</v>
      </c>
      <c r="F49" s="241"/>
      <c r="G49" s="241"/>
      <c r="H49" s="241"/>
      <c r="I49" s="241"/>
      <c r="J49" s="241"/>
      <c r="K49" s="241"/>
      <c r="L49" s="241"/>
      <c r="M49" s="241"/>
      <c r="N49" s="241"/>
      <c r="O49" s="241"/>
      <c r="P49" s="241"/>
      <c r="Q49" s="241"/>
      <c r="R49" s="241"/>
      <c r="S49" s="241"/>
      <c r="T49" s="241"/>
      <c r="U49" s="456" t="e">
        <f t="shared" si="18"/>
        <v>#DIV/0!</v>
      </c>
      <c r="V49" s="456" t="e">
        <f t="shared" si="18"/>
        <v>#DIV/0!</v>
      </c>
      <c r="W49" s="456" t="e">
        <f t="shared" si="18"/>
        <v>#DIV/0!</v>
      </c>
      <c r="X49" s="456"/>
      <c r="Y49" s="456"/>
      <c r="Z49" s="456"/>
      <c r="AA49" s="456"/>
      <c r="AB49" s="456"/>
      <c r="AC49" s="456"/>
      <c r="AD49" s="456"/>
      <c r="AE49" s="456"/>
      <c r="AF49" s="456"/>
      <c r="AG49" s="456"/>
      <c r="AH49" s="456"/>
      <c r="AI49" s="456"/>
      <c r="AJ49" s="456"/>
      <c r="AK49" s="456"/>
      <c r="AL49" s="456"/>
      <c r="AM49" s="457" t="e">
        <f t="shared" si="19"/>
        <v>#DIV/0!</v>
      </c>
      <c r="AN49" s="457" t="e">
        <f t="shared" si="19"/>
        <v>#DIV/0!</v>
      </c>
      <c r="AO49" s="457" t="e">
        <f t="shared" si="19"/>
        <v>#DIV/0!</v>
      </c>
      <c r="AP49" s="457" t="e">
        <f t="shared" si="19"/>
        <v>#DIV/0!</v>
      </c>
      <c r="AQ49" s="457" t="e">
        <f t="shared" si="19"/>
        <v>#DIV/0!</v>
      </c>
      <c r="AR49" s="457" t="e">
        <f t="shared" si="19"/>
        <v>#DIV/0!</v>
      </c>
      <c r="AS49" s="457" t="e">
        <f t="shared" si="19"/>
        <v>#DIV/0!</v>
      </c>
      <c r="AT49" s="457" t="e">
        <f t="shared" si="19"/>
        <v>#DIV/0!</v>
      </c>
      <c r="AU49" s="457" t="e">
        <f t="shared" si="19"/>
        <v>#DIV/0!</v>
      </c>
      <c r="AW49" s="223">
        <f>AW44+365</f>
        <v>730</v>
      </c>
      <c r="AX49" s="223" t="e">
        <f t="shared" si="17"/>
        <v>#DIV/0!</v>
      </c>
      <c r="AY49" s="223" t="e">
        <f t="shared" si="17"/>
        <v>#DIV/0!</v>
      </c>
      <c r="AZ49" s="223" t="e">
        <f t="shared" si="17"/>
        <v>#DIV/0!</v>
      </c>
      <c r="BA49" s="223" t="e">
        <f t="shared" si="17"/>
        <v>#DIV/0!</v>
      </c>
      <c r="BB49" s="223" t="e">
        <f t="shared" si="17"/>
        <v>#DIV/0!</v>
      </c>
      <c r="BC49" s="223" t="e">
        <f t="shared" si="17"/>
        <v>#DIV/0!</v>
      </c>
      <c r="BD49" s="223" t="e">
        <f t="shared" si="17"/>
        <v>#DIV/0!</v>
      </c>
      <c r="BE49" s="223" t="e">
        <f t="shared" si="17"/>
        <v>#DIV/0!</v>
      </c>
      <c r="BF49" s="223" t="e">
        <f t="shared" si="17"/>
        <v>#DIV/0!</v>
      </c>
      <c r="BI49" s="239">
        <v>74</v>
      </c>
      <c r="BJ49" s="239">
        <v>82</v>
      </c>
      <c r="BK49" s="239">
        <v>88</v>
      </c>
      <c r="BL49" s="239">
        <v>76</v>
      </c>
      <c r="BM49" s="239">
        <v>81</v>
      </c>
      <c r="BN49" s="239">
        <v>86</v>
      </c>
      <c r="BO49" s="239">
        <v>74</v>
      </c>
      <c r="BP49" s="239">
        <v>79</v>
      </c>
      <c r="BQ49" s="239">
        <v>84</v>
      </c>
    </row>
    <row r="50" spans="1:69" s="223" customFormat="1" outlineLevel="1" collapsed="1">
      <c r="A50" s="223">
        <f t="shared" ca="1" si="20"/>
        <v>17</v>
      </c>
      <c r="B50" s="240" t="s">
        <v>1541</v>
      </c>
      <c r="C50" s="241" t="e">
        <f t="shared" si="15"/>
        <v>#DIV/0!</v>
      </c>
      <c r="D50" s="241" t="e">
        <f t="shared" si="15"/>
        <v>#DIV/0!</v>
      </c>
      <c r="E50" s="241" t="e">
        <f t="shared" si="15"/>
        <v>#DIV/0!</v>
      </c>
      <c r="F50" s="241"/>
      <c r="G50" s="241"/>
      <c r="H50" s="241"/>
      <c r="I50" s="241"/>
      <c r="J50" s="241"/>
      <c r="K50" s="241"/>
      <c r="L50" s="241"/>
      <c r="M50" s="241"/>
      <c r="N50" s="241"/>
      <c r="O50" s="241"/>
      <c r="P50" s="241"/>
      <c r="Q50" s="241"/>
      <c r="R50" s="241"/>
      <c r="S50" s="241"/>
      <c r="T50" s="241"/>
      <c r="U50" s="456" t="e">
        <f t="shared" si="18"/>
        <v>#DIV/0!</v>
      </c>
      <c r="V50" s="456" t="e">
        <f t="shared" si="18"/>
        <v>#DIV/0!</v>
      </c>
      <c r="W50" s="456" t="e">
        <f t="shared" si="18"/>
        <v>#DIV/0!</v>
      </c>
      <c r="X50" s="456"/>
      <c r="Y50" s="456"/>
      <c r="Z50" s="456"/>
      <c r="AA50" s="456"/>
      <c r="AB50" s="456"/>
      <c r="AC50" s="456"/>
      <c r="AD50" s="456"/>
      <c r="AE50" s="456"/>
      <c r="AF50" s="456"/>
      <c r="AG50" s="456"/>
      <c r="AH50" s="456"/>
      <c r="AI50" s="456"/>
      <c r="AJ50" s="456"/>
      <c r="AK50" s="456"/>
      <c r="AL50" s="456"/>
      <c r="AM50" s="457" t="e">
        <f t="shared" si="19"/>
        <v>#DIV/0!</v>
      </c>
      <c r="AN50" s="457" t="e">
        <f t="shared" si="19"/>
        <v>#DIV/0!</v>
      </c>
      <c r="AO50" s="457" t="e">
        <f t="shared" si="19"/>
        <v>#DIV/0!</v>
      </c>
      <c r="AP50" s="457" t="e">
        <f t="shared" si="19"/>
        <v>#DIV/0!</v>
      </c>
      <c r="AQ50" s="457" t="e">
        <f t="shared" si="19"/>
        <v>#DIV/0!</v>
      </c>
      <c r="AR50" s="457" t="e">
        <f t="shared" si="19"/>
        <v>#DIV/0!</v>
      </c>
      <c r="AS50" s="457" t="e">
        <f t="shared" si="19"/>
        <v>#DIV/0!</v>
      </c>
      <c r="AT50" s="457" t="e">
        <f t="shared" si="19"/>
        <v>#DIV/0!</v>
      </c>
      <c r="AU50" s="457" t="e">
        <f t="shared" si="19"/>
        <v>#DIV/0!</v>
      </c>
      <c r="AW50" s="223">
        <f>AW45+365</f>
        <v>730</v>
      </c>
      <c r="AX50" s="223" t="e">
        <f t="shared" si="17"/>
        <v>#DIV/0!</v>
      </c>
      <c r="AY50" s="223" t="e">
        <f t="shared" si="17"/>
        <v>#DIV/0!</v>
      </c>
      <c r="AZ50" s="223" t="e">
        <f t="shared" si="17"/>
        <v>#DIV/0!</v>
      </c>
      <c r="BA50" s="223" t="e">
        <f t="shared" si="17"/>
        <v>#DIV/0!</v>
      </c>
      <c r="BB50" s="223" t="e">
        <f t="shared" si="17"/>
        <v>#DIV/0!</v>
      </c>
      <c r="BC50" s="223" t="e">
        <f t="shared" si="17"/>
        <v>#DIV/0!</v>
      </c>
      <c r="BD50" s="223" t="e">
        <f t="shared" si="17"/>
        <v>#DIV/0!</v>
      </c>
      <c r="BE50" s="223" t="e">
        <f t="shared" si="17"/>
        <v>#DIV/0!</v>
      </c>
      <c r="BF50" s="223" t="e">
        <f t="shared" si="17"/>
        <v>#DIV/0!</v>
      </c>
      <c r="BI50" s="239">
        <v>83</v>
      </c>
      <c r="BJ50" s="239">
        <v>91</v>
      </c>
      <c r="BK50" s="239">
        <v>97</v>
      </c>
      <c r="BL50" s="239">
        <v>85</v>
      </c>
      <c r="BM50" s="239">
        <v>90</v>
      </c>
      <c r="BN50" s="239">
        <v>95</v>
      </c>
      <c r="BO50" s="239">
        <v>83</v>
      </c>
      <c r="BP50" s="239">
        <v>88</v>
      </c>
      <c r="BQ50" s="239">
        <v>93</v>
      </c>
    </row>
    <row r="51" spans="1:69" s="223" customFormat="1" outlineLevel="1" collapsed="1">
      <c r="A51" s="223">
        <f t="shared" ca="1" si="20"/>
        <v>18</v>
      </c>
      <c r="B51" s="240" t="s">
        <v>3098</v>
      </c>
      <c r="C51" s="242" t="e">
        <f>INDEX($AM51:$AU51,1,C$31+(d.Region-1)*3)</f>
        <v>#DIV/0!</v>
      </c>
      <c r="D51" s="242" t="e">
        <f>INDEX($AM51:$AU51,1,D$31+(d.Region-1)*3)</f>
        <v>#DIV/0!</v>
      </c>
      <c r="E51" s="242" t="e">
        <f>INDEX($AM51:$AU51,1,E$31+(d.Region-1)*3)</f>
        <v>#DIV/0!</v>
      </c>
      <c r="F51" s="242"/>
      <c r="G51" s="242"/>
      <c r="H51" s="242"/>
      <c r="I51" s="242"/>
      <c r="J51" s="242"/>
      <c r="K51" s="242"/>
      <c r="L51" s="242"/>
      <c r="M51" s="242"/>
      <c r="N51" s="242"/>
      <c r="O51" s="242"/>
      <c r="P51" s="242"/>
      <c r="Q51" s="242"/>
      <c r="R51" s="242"/>
      <c r="S51" s="242"/>
      <c r="T51" s="242"/>
      <c r="U51" s="456" t="e">
        <f t="shared" si="18"/>
        <v>#DIV/0!</v>
      </c>
      <c r="V51" s="456" t="e">
        <f t="shared" si="18"/>
        <v>#DIV/0!</v>
      </c>
      <c r="W51" s="456" t="e">
        <f t="shared" si="18"/>
        <v>#DIV/0!</v>
      </c>
      <c r="X51" s="456"/>
      <c r="Y51" s="456"/>
      <c r="Z51" s="456"/>
      <c r="AA51" s="456"/>
      <c r="AB51" s="456"/>
      <c r="AC51" s="456"/>
      <c r="AD51" s="456"/>
      <c r="AE51" s="456"/>
      <c r="AF51" s="456"/>
      <c r="AG51" s="456"/>
      <c r="AH51" s="456"/>
      <c r="AI51" s="456"/>
      <c r="AJ51" s="456"/>
      <c r="AK51" s="456"/>
      <c r="AL51" s="456"/>
      <c r="AM51" s="457" t="e">
        <f t="shared" si="19"/>
        <v>#DIV/0!</v>
      </c>
      <c r="AN51" s="457" t="e">
        <f t="shared" si="19"/>
        <v>#DIV/0!</v>
      </c>
      <c r="AO51" s="457" t="e">
        <f t="shared" si="19"/>
        <v>#DIV/0!</v>
      </c>
      <c r="AP51" s="457" t="e">
        <f t="shared" si="19"/>
        <v>#DIV/0!</v>
      </c>
      <c r="AQ51" s="457" t="e">
        <f t="shared" si="19"/>
        <v>#DIV/0!</v>
      </c>
      <c r="AR51" s="457" t="e">
        <f t="shared" si="19"/>
        <v>#DIV/0!</v>
      </c>
      <c r="AS51" s="457" t="e">
        <f t="shared" si="19"/>
        <v>#DIV/0!</v>
      </c>
      <c r="AT51" s="457" t="e">
        <f t="shared" si="19"/>
        <v>#DIV/0!</v>
      </c>
      <c r="AU51" s="457" t="e">
        <f t="shared" si="19"/>
        <v>#DIV/0!</v>
      </c>
      <c r="AW51" s="223">
        <f>AW46+365</f>
        <v>730</v>
      </c>
      <c r="AX51" s="223" t="e">
        <f t="shared" si="17"/>
        <v>#DIV/0!</v>
      </c>
      <c r="AY51" s="223" t="e">
        <f t="shared" si="17"/>
        <v>#DIV/0!</v>
      </c>
      <c r="AZ51" s="223" t="e">
        <f t="shared" si="17"/>
        <v>#DIV/0!</v>
      </c>
      <c r="BA51" s="223" t="e">
        <f t="shared" si="17"/>
        <v>#DIV/0!</v>
      </c>
      <c r="BB51" s="223" t="e">
        <f t="shared" si="17"/>
        <v>#DIV/0!</v>
      </c>
      <c r="BC51" s="223" t="e">
        <f t="shared" si="17"/>
        <v>#DIV/0!</v>
      </c>
      <c r="BD51" s="223" t="e">
        <f t="shared" si="17"/>
        <v>#DIV/0!</v>
      </c>
      <c r="BE51" s="223" t="e">
        <f t="shared" si="17"/>
        <v>#DIV/0!</v>
      </c>
      <c r="BF51" s="223" t="e">
        <f t="shared" si="17"/>
        <v>#DIV/0!</v>
      </c>
      <c r="BI51" s="239">
        <v>99</v>
      </c>
      <c r="BJ51" s="239">
        <v>107</v>
      </c>
      <c r="BK51" s="239">
        <v>113</v>
      </c>
      <c r="BL51" s="239">
        <v>101</v>
      </c>
      <c r="BM51" s="239">
        <v>106</v>
      </c>
      <c r="BN51" s="239">
        <v>111</v>
      </c>
      <c r="BO51" s="239">
        <v>99</v>
      </c>
      <c r="BP51" s="239">
        <v>104</v>
      </c>
      <c r="BQ51" s="239">
        <v>109</v>
      </c>
    </row>
    <row r="52" spans="1:69" s="223" customFormat="1" outlineLevel="1">
      <c r="A52" s="223">
        <f t="shared" ca="1" si="20"/>
        <v>19</v>
      </c>
      <c r="B52" s="240" t="s">
        <v>1004</v>
      </c>
      <c r="C52" s="241" t="e">
        <f t="shared" si="15"/>
        <v>#DIV/0!</v>
      </c>
      <c r="D52" s="241" t="e">
        <f t="shared" si="15"/>
        <v>#DIV/0!</v>
      </c>
      <c r="E52" s="241" t="e">
        <f t="shared" si="15"/>
        <v>#DIV/0!</v>
      </c>
      <c r="F52" s="241"/>
      <c r="G52" s="241"/>
      <c r="H52" s="241"/>
      <c r="I52" s="241"/>
      <c r="J52" s="241"/>
      <c r="K52" s="241"/>
      <c r="L52" s="241"/>
      <c r="M52" s="241"/>
      <c r="N52" s="241"/>
      <c r="O52" s="241"/>
      <c r="P52" s="241"/>
      <c r="Q52" s="241"/>
      <c r="R52" s="241"/>
      <c r="S52" s="241"/>
      <c r="T52" s="241"/>
      <c r="U52" s="456" t="e">
        <f>C52&amp;":"&amp;C52+1</f>
        <v>#DIV/0!</v>
      </c>
      <c r="V52" s="456" t="e">
        <f>D52&amp;":"&amp;D52+1</f>
        <v>#DIV/0!</v>
      </c>
      <c r="W52" s="456" t="e">
        <f>E52&amp;":"&amp;E52+1</f>
        <v>#DIV/0!</v>
      </c>
      <c r="X52" s="456"/>
      <c r="Y52" s="456"/>
      <c r="Z52" s="456"/>
      <c r="AA52" s="456"/>
      <c r="AB52" s="456"/>
      <c r="AC52" s="456"/>
      <c r="AD52" s="456"/>
      <c r="AE52" s="456"/>
      <c r="AF52" s="456"/>
      <c r="AG52" s="456"/>
      <c r="AH52" s="456"/>
      <c r="AI52" s="456"/>
      <c r="AJ52" s="456"/>
      <c r="AK52" s="456"/>
      <c r="AL52" s="456"/>
      <c r="AM52" s="457" t="e">
        <f t="shared" ref="AM52:AU52" si="22">AX52</f>
        <v>#DIV/0!</v>
      </c>
      <c r="AN52" s="457" t="e">
        <f t="shared" si="22"/>
        <v>#DIV/0!</v>
      </c>
      <c r="AO52" s="457" t="e">
        <f t="shared" si="22"/>
        <v>#DIV/0!</v>
      </c>
      <c r="AP52" s="457" t="e">
        <f t="shared" si="22"/>
        <v>#DIV/0!</v>
      </c>
      <c r="AQ52" s="457" t="e">
        <f t="shared" si="22"/>
        <v>#DIV/0!</v>
      </c>
      <c r="AR52" s="457" t="e">
        <f t="shared" si="22"/>
        <v>#DIV/0!</v>
      </c>
      <c r="AS52" s="457" t="e">
        <f t="shared" si="22"/>
        <v>#DIV/0!</v>
      </c>
      <c r="AT52" s="457" t="e">
        <f t="shared" si="22"/>
        <v>#DIV/0!</v>
      </c>
      <c r="AU52" s="457" t="e">
        <f t="shared" si="22"/>
        <v>#DIV/0!</v>
      </c>
      <c r="AW52" s="223">
        <f>AW51+90</f>
        <v>820</v>
      </c>
      <c r="AX52" s="223" t="e">
        <f t="shared" si="17"/>
        <v>#DIV/0!</v>
      </c>
      <c r="AY52" s="223" t="e">
        <f t="shared" si="17"/>
        <v>#DIV/0!</v>
      </c>
      <c r="AZ52" s="223" t="e">
        <f t="shared" si="17"/>
        <v>#DIV/0!</v>
      </c>
      <c r="BA52" s="223" t="e">
        <f t="shared" si="17"/>
        <v>#DIV/0!</v>
      </c>
      <c r="BB52" s="223" t="e">
        <f t="shared" si="17"/>
        <v>#DIV/0!</v>
      </c>
      <c r="BC52" s="223" t="e">
        <f t="shared" si="17"/>
        <v>#DIV/0!</v>
      </c>
      <c r="BD52" s="223" t="e">
        <f t="shared" si="17"/>
        <v>#DIV/0!</v>
      </c>
      <c r="BE52" s="223" t="e">
        <f t="shared" si="17"/>
        <v>#DIV/0!</v>
      </c>
      <c r="BF52" s="223" t="e">
        <f t="shared" si="17"/>
        <v>#DIV/0!</v>
      </c>
      <c r="BI52" s="239"/>
      <c r="BJ52" s="239"/>
      <c r="BK52" s="239"/>
      <c r="BL52" s="239"/>
      <c r="BM52" s="239"/>
      <c r="BN52" s="239"/>
      <c r="BO52" s="239"/>
      <c r="BP52" s="239"/>
      <c r="BQ52" s="239"/>
    </row>
    <row r="53" spans="1:69" s="223" customFormat="1" outlineLevel="1">
      <c r="A53" s="223">
        <f t="shared" ca="1" si="20"/>
        <v>20</v>
      </c>
      <c r="B53" s="240" t="s">
        <v>1539</v>
      </c>
      <c r="C53" s="241" t="e">
        <f t="shared" si="15"/>
        <v>#DIV/0!</v>
      </c>
      <c r="D53" s="241" t="e">
        <f t="shared" si="15"/>
        <v>#DIV/0!</v>
      </c>
      <c r="E53" s="241" t="e">
        <f t="shared" si="15"/>
        <v>#DIV/0!</v>
      </c>
      <c r="F53" s="241"/>
      <c r="G53" s="241"/>
      <c r="H53" s="241"/>
      <c r="I53" s="241"/>
      <c r="J53" s="241"/>
      <c r="K53" s="241"/>
      <c r="L53" s="241"/>
      <c r="M53" s="241"/>
      <c r="N53" s="241"/>
      <c r="O53" s="241"/>
      <c r="P53" s="241"/>
      <c r="Q53" s="241"/>
      <c r="R53" s="241"/>
      <c r="S53" s="241"/>
      <c r="T53" s="241"/>
      <c r="U53" s="456" t="e">
        <f t="shared" si="18"/>
        <v>#DIV/0!</v>
      </c>
      <c r="V53" s="456" t="e">
        <f t="shared" si="18"/>
        <v>#DIV/0!</v>
      </c>
      <c r="W53" s="456" t="e">
        <f t="shared" si="18"/>
        <v>#DIV/0!</v>
      </c>
      <c r="X53" s="456"/>
      <c r="Y53" s="456"/>
      <c r="Z53" s="456"/>
      <c r="AA53" s="456"/>
      <c r="AB53" s="456"/>
      <c r="AC53" s="456"/>
      <c r="AD53" s="456"/>
      <c r="AE53" s="456"/>
      <c r="AF53" s="456"/>
      <c r="AG53" s="456"/>
      <c r="AH53" s="456"/>
      <c r="AI53" s="456"/>
      <c r="AJ53" s="456"/>
      <c r="AK53" s="456"/>
      <c r="AL53" s="456"/>
      <c r="AM53" s="457" t="e">
        <f t="shared" si="19"/>
        <v>#DIV/0!</v>
      </c>
      <c r="AN53" s="457" t="e">
        <f t="shared" si="19"/>
        <v>#DIV/0!</v>
      </c>
      <c r="AO53" s="457" t="e">
        <f t="shared" si="19"/>
        <v>#DIV/0!</v>
      </c>
      <c r="AP53" s="457" t="e">
        <f t="shared" si="19"/>
        <v>#DIV/0!</v>
      </c>
      <c r="AQ53" s="457" t="e">
        <f t="shared" si="19"/>
        <v>#DIV/0!</v>
      </c>
      <c r="AR53" s="457" t="e">
        <f t="shared" si="19"/>
        <v>#DIV/0!</v>
      </c>
      <c r="AS53" s="457" t="e">
        <f t="shared" si="19"/>
        <v>#DIV/0!</v>
      </c>
      <c r="AT53" s="457" t="e">
        <f t="shared" si="19"/>
        <v>#DIV/0!</v>
      </c>
      <c r="AU53" s="457" t="e">
        <f t="shared" si="19"/>
        <v>#DIV/0!</v>
      </c>
      <c r="AW53" s="223">
        <f>AW51+135</f>
        <v>865</v>
      </c>
      <c r="AX53" s="223" t="e">
        <f t="shared" si="17"/>
        <v>#DIV/0!</v>
      </c>
      <c r="AY53" s="223" t="e">
        <f t="shared" si="17"/>
        <v>#DIV/0!</v>
      </c>
      <c r="AZ53" s="223" t="e">
        <f t="shared" si="17"/>
        <v>#DIV/0!</v>
      </c>
      <c r="BA53" s="223" t="e">
        <f t="shared" si="17"/>
        <v>#DIV/0!</v>
      </c>
      <c r="BB53" s="223" t="e">
        <f t="shared" si="17"/>
        <v>#DIV/0!</v>
      </c>
      <c r="BC53" s="223" t="e">
        <f t="shared" si="17"/>
        <v>#DIV/0!</v>
      </c>
      <c r="BD53" s="223" t="e">
        <f t="shared" si="17"/>
        <v>#DIV/0!</v>
      </c>
      <c r="BE53" s="223" t="e">
        <f t="shared" si="17"/>
        <v>#DIV/0!</v>
      </c>
      <c r="BF53" s="223" t="e">
        <f t="shared" si="17"/>
        <v>#DIV/0!</v>
      </c>
      <c r="BI53" s="239">
        <v>58</v>
      </c>
      <c r="BJ53" s="239">
        <v>66</v>
      </c>
      <c r="BK53" s="239">
        <v>72</v>
      </c>
      <c r="BL53" s="239">
        <v>62</v>
      </c>
      <c r="BM53" s="239">
        <v>67</v>
      </c>
      <c r="BN53" s="239">
        <v>72</v>
      </c>
      <c r="BO53" s="239">
        <v>58</v>
      </c>
      <c r="BP53" s="239">
        <v>63</v>
      </c>
      <c r="BQ53" s="239">
        <v>68</v>
      </c>
    </row>
    <row r="54" spans="1:69" s="223" customFormat="1" outlineLevel="1" collapsed="1">
      <c r="A54" s="223">
        <f t="shared" ca="1" si="20"/>
        <v>21</v>
      </c>
      <c r="B54" s="240" t="s">
        <v>1543</v>
      </c>
      <c r="C54" s="241" t="e">
        <f t="shared" si="15"/>
        <v>#DIV/0!</v>
      </c>
      <c r="D54" s="241" t="e">
        <f t="shared" si="15"/>
        <v>#DIV/0!</v>
      </c>
      <c r="E54" s="241" t="e">
        <f t="shared" si="15"/>
        <v>#DIV/0!</v>
      </c>
      <c r="F54" s="241"/>
      <c r="G54" s="241"/>
      <c r="H54" s="241"/>
      <c r="I54" s="241"/>
      <c r="J54" s="241"/>
      <c r="K54" s="241"/>
      <c r="L54" s="241"/>
      <c r="M54" s="241"/>
      <c r="N54" s="241"/>
      <c r="O54" s="241"/>
      <c r="P54" s="241"/>
      <c r="Q54" s="241"/>
      <c r="R54" s="241"/>
      <c r="S54" s="241"/>
      <c r="T54" s="241"/>
      <c r="U54" s="456" t="e">
        <f t="shared" si="18"/>
        <v>#DIV/0!</v>
      </c>
      <c r="V54" s="456" t="e">
        <f t="shared" si="18"/>
        <v>#DIV/0!</v>
      </c>
      <c r="W54" s="456" t="e">
        <f t="shared" si="18"/>
        <v>#DIV/0!</v>
      </c>
      <c r="X54" s="456"/>
      <c r="Y54" s="456"/>
      <c r="Z54" s="456"/>
      <c r="AA54" s="456"/>
      <c r="AB54" s="456"/>
      <c r="AC54" s="456"/>
      <c r="AD54" s="456"/>
      <c r="AE54" s="456"/>
      <c r="AF54" s="456"/>
      <c r="AG54" s="456"/>
      <c r="AH54" s="456"/>
      <c r="AI54" s="456"/>
      <c r="AJ54" s="456"/>
      <c r="AK54" s="456"/>
      <c r="AL54" s="456"/>
      <c r="AM54" s="457" t="e">
        <f t="shared" si="19"/>
        <v>#DIV/0!</v>
      </c>
      <c r="AN54" s="457" t="e">
        <f t="shared" si="19"/>
        <v>#DIV/0!</v>
      </c>
      <c r="AO54" s="457" t="e">
        <f t="shared" si="19"/>
        <v>#DIV/0!</v>
      </c>
      <c r="AP54" s="457" t="e">
        <f t="shared" si="19"/>
        <v>#DIV/0!</v>
      </c>
      <c r="AQ54" s="457" t="e">
        <f t="shared" si="19"/>
        <v>#DIV/0!</v>
      </c>
      <c r="AR54" s="457" t="e">
        <f t="shared" si="19"/>
        <v>#DIV/0!</v>
      </c>
      <c r="AS54" s="457" t="e">
        <f t="shared" si="19"/>
        <v>#DIV/0!</v>
      </c>
      <c r="AT54" s="457" t="e">
        <f t="shared" si="19"/>
        <v>#DIV/0!</v>
      </c>
      <c r="AU54" s="457" t="e">
        <f t="shared" si="19"/>
        <v>#DIV/0!</v>
      </c>
      <c r="AW54" s="223">
        <f>AW49+365</f>
        <v>1095</v>
      </c>
      <c r="AX54" s="223" t="e">
        <f t="shared" si="17"/>
        <v>#DIV/0!</v>
      </c>
      <c r="AY54" s="223" t="e">
        <f t="shared" si="17"/>
        <v>#DIV/0!</v>
      </c>
      <c r="AZ54" s="223" t="e">
        <f t="shared" si="17"/>
        <v>#DIV/0!</v>
      </c>
      <c r="BA54" s="223" t="e">
        <f t="shared" si="17"/>
        <v>#DIV/0!</v>
      </c>
      <c r="BB54" s="223" t="e">
        <f t="shared" si="17"/>
        <v>#DIV/0!</v>
      </c>
      <c r="BC54" s="223" t="e">
        <f t="shared" si="17"/>
        <v>#DIV/0!</v>
      </c>
      <c r="BD54" s="223" t="e">
        <f t="shared" si="17"/>
        <v>#DIV/0!</v>
      </c>
      <c r="BE54" s="223" t="e">
        <f t="shared" si="17"/>
        <v>#DIV/0!</v>
      </c>
      <c r="BF54" s="223" t="e">
        <f t="shared" si="17"/>
        <v>#DIV/0!</v>
      </c>
      <c r="BI54" s="239">
        <v>74</v>
      </c>
      <c r="BJ54" s="239">
        <v>82</v>
      </c>
      <c r="BK54" s="239">
        <v>88</v>
      </c>
      <c r="BL54" s="239">
        <v>76</v>
      </c>
      <c r="BM54" s="239">
        <v>81</v>
      </c>
      <c r="BN54" s="239">
        <v>86</v>
      </c>
      <c r="BO54" s="239">
        <v>74</v>
      </c>
      <c r="BP54" s="239">
        <v>79</v>
      </c>
      <c r="BQ54" s="239">
        <v>84</v>
      </c>
    </row>
    <row r="55" spans="1:69" s="223" customFormat="1" outlineLevel="1" collapsed="1">
      <c r="A55" s="223">
        <f t="shared" ca="1" si="20"/>
        <v>22</v>
      </c>
      <c r="B55" s="240" t="s">
        <v>1541</v>
      </c>
      <c r="C55" s="241" t="e">
        <f t="shared" si="15"/>
        <v>#DIV/0!</v>
      </c>
      <c r="D55" s="241" t="e">
        <f t="shared" si="15"/>
        <v>#DIV/0!</v>
      </c>
      <c r="E55" s="241" t="e">
        <f t="shared" si="15"/>
        <v>#DIV/0!</v>
      </c>
      <c r="F55" s="241"/>
      <c r="G55" s="241"/>
      <c r="H55" s="241"/>
      <c r="I55" s="241"/>
      <c r="J55" s="241"/>
      <c r="K55" s="241"/>
      <c r="L55" s="241"/>
      <c r="M55" s="241"/>
      <c r="N55" s="241"/>
      <c r="O55" s="241"/>
      <c r="P55" s="241"/>
      <c r="Q55" s="241"/>
      <c r="R55" s="241"/>
      <c r="S55" s="241"/>
      <c r="T55" s="241"/>
      <c r="U55" s="456" t="e">
        <f t="shared" si="18"/>
        <v>#DIV/0!</v>
      </c>
      <c r="V55" s="456" t="e">
        <f t="shared" si="18"/>
        <v>#DIV/0!</v>
      </c>
      <c r="W55" s="456" t="e">
        <f t="shared" si="18"/>
        <v>#DIV/0!</v>
      </c>
      <c r="X55" s="456"/>
      <c r="Y55" s="456"/>
      <c r="Z55" s="456"/>
      <c r="AA55" s="456"/>
      <c r="AB55" s="456"/>
      <c r="AC55" s="456"/>
      <c r="AD55" s="456"/>
      <c r="AE55" s="456"/>
      <c r="AF55" s="456"/>
      <c r="AG55" s="456"/>
      <c r="AH55" s="456"/>
      <c r="AI55" s="456"/>
      <c r="AJ55" s="456"/>
      <c r="AK55" s="456"/>
      <c r="AL55" s="456"/>
      <c r="AM55" s="457" t="e">
        <f t="shared" si="19"/>
        <v>#DIV/0!</v>
      </c>
      <c r="AN55" s="457" t="e">
        <f t="shared" si="19"/>
        <v>#DIV/0!</v>
      </c>
      <c r="AO55" s="457" t="e">
        <f t="shared" si="19"/>
        <v>#DIV/0!</v>
      </c>
      <c r="AP55" s="457" t="e">
        <f t="shared" si="19"/>
        <v>#DIV/0!</v>
      </c>
      <c r="AQ55" s="457" t="e">
        <f t="shared" si="19"/>
        <v>#DIV/0!</v>
      </c>
      <c r="AR55" s="457" t="e">
        <f t="shared" si="19"/>
        <v>#DIV/0!</v>
      </c>
      <c r="AS55" s="457" t="e">
        <f t="shared" si="19"/>
        <v>#DIV/0!</v>
      </c>
      <c r="AT55" s="457" t="e">
        <f t="shared" si="19"/>
        <v>#DIV/0!</v>
      </c>
      <c r="AU55" s="457" t="e">
        <f t="shared" si="19"/>
        <v>#DIV/0!</v>
      </c>
      <c r="AW55" s="223">
        <f>AW50+365</f>
        <v>1095</v>
      </c>
      <c r="AX55" s="223" t="e">
        <f t="shared" si="17"/>
        <v>#DIV/0!</v>
      </c>
      <c r="AY55" s="223" t="e">
        <f t="shared" si="17"/>
        <v>#DIV/0!</v>
      </c>
      <c r="AZ55" s="223" t="e">
        <f t="shared" si="17"/>
        <v>#DIV/0!</v>
      </c>
      <c r="BA55" s="223" t="e">
        <f t="shared" si="17"/>
        <v>#DIV/0!</v>
      </c>
      <c r="BB55" s="223" t="e">
        <f t="shared" si="17"/>
        <v>#DIV/0!</v>
      </c>
      <c r="BC55" s="223" t="e">
        <f t="shared" si="17"/>
        <v>#DIV/0!</v>
      </c>
      <c r="BD55" s="223" t="e">
        <f t="shared" si="17"/>
        <v>#DIV/0!</v>
      </c>
      <c r="BE55" s="223" t="e">
        <f t="shared" si="17"/>
        <v>#DIV/0!</v>
      </c>
      <c r="BF55" s="223" t="e">
        <f t="shared" si="17"/>
        <v>#DIV/0!</v>
      </c>
      <c r="BI55" s="239">
        <v>83</v>
      </c>
      <c r="BJ55" s="239">
        <v>91</v>
      </c>
      <c r="BK55" s="239">
        <v>97</v>
      </c>
      <c r="BL55" s="239">
        <v>85</v>
      </c>
      <c r="BM55" s="239">
        <v>90</v>
      </c>
      <c r="BN55" s="239">
        <v>95</v>
      </c>
      <c r="BO55" s="239">
        <v>83</v>
      </c>
      <c r="BP55" s="239">
        <v>88</v>
      </c>
      <c r="BQ55" s="239">
        <v>93</v>
      </c>
    </row>
    <row r="56" spans="1:69" s="223" customFormat="1" outlineLevel="1" collapsed="1">
      <c r="A56" s="223">
        <f t="shared" ca="1" si="20"/>
        <v>23</v>
      </c>
      <c r="B56" s="240" t="s">
        <v>3099</v>
      </c>
      <c r="C56" s="242" t="e">
        <f>INDEX($AM56:$AU56,1,C$31+(d.Region-1)*3)</f>
        <v>#DIV/0!</v>
      </c>
      <c r="D56" s="242" t="e">
        <f>INDEX($AM56:$AU56,1,D$31+(d.Region-1)*3)</f>
        <v>#DIV/0!</v>
      </c>
      <c r="E56" s="242" t="e">
        <f>INDEX($AM56:$AU56,1,E$31+(d.Region-1)*3)</f>
        <v>#DIV/0!</v>
      </c>
      <c r="F56" s="242"/>
      <c r="G56" s="242"/>
      <c r="H56" s="242"/>
      <c r="I56" s="242"/>
      <c r="J56" s="242"/>
      <c r="K56" s="242"/>
      <c r="L56" s="242"/>
      <c r="M56" s="242"/>
      <c r="N56" s="242"/>
      <c r="O56" s="242"/>
      <c r="P56" s="242"/>
      <c r="Q56" s="242"/>
      <c r="R56" s="242"/>
      <c r="S56" s="242"/>
      <c r="T56" s="242"/>
      <c r="U56" s="456" t="e">
        <f t="shared" si="18"/>
        <v>#DIV/0!</v>
      </c>
      <c r="V56" s="456" t="e">
        <f t="shared" si="18"/>
        <v>#DIV/0!</v>
      </c>
      <c r="W56" s="456" t="e">
        <f t="shared" si="18"/>
        <v>#DIV/0!</v>
      </c>
      <c r="X56" s="456"/>
      <c r="Y56" s="456"/>
      <c r="Z56" s="456"/>
      <c r="AA56" s="456"/>
      <c r="AB56" s="456"/>
      <c r="AC56" s="456"/>
      <c r="AD56" s="456"/>
      <c r="AE56" s="456"/>
      <c r="AF56" s="456"/>
      <c r="AG56" s="456"/>
      <c r="AH56" s="456"/>
      <c r="AI56" s="456"/>
      <c r="AJ56" s="456"/>
      <c r="AK56" s="456"/>
      <c r="AL56" s="456"/>
      <c r="AM56" s="457" t="e">
        <f t="shared" si="19"/>
        <v>#DIV/0!</v>
      </c>
      <c r="AN56" s="457" t="e">
        <f t="shared" si="19"/>
        <v>#DIV/0!</v>
      </c>
      <c r="AO56" s="457" t="e">
        <f t="shared" si="19"/>
        <v>#DIV/0!</v>
      </c>
      <c r="AP56" s="457" t="e">
        <f t="shared" si="19"/>
        <v>#DIV/0!</v>
      </c>
      <c r="AQ56" s="457" t="e">
        <f t="shared" si="19"/>
        <v>#DIV/0!</v>
      </c>
      <c r="AR56" s="457" t="e">
        <f t="shared" si="19"/>
        <v>#DIV/0!</v>
      </c>
      <c r="AS56" s="457" t="e">
        <f t="shared" si="19"/>
        <v>#DIV/0!</v>
      </c>
      <c r="AT56" s="457" t="e">
        <f t="shared" si="19"/>
        <v>#DIV/0!</v>
      </c>
      <c r="AU56" s="457" t="e">
        <f t="shared" si="19"/>
        <v>#DIV/0!</v>
      </c>
      <c r="AW56" s="223">
        <f>AW51+365</f>
        <v>1095</v>
      </c>
      <c r="AX56" s="223" t="e">
        <f t="shared" si="17"/>
        <v>#DIV/0!</v>
      </c>
      <c r="AY56" s="223" t="e">
        <f t="shared" si="17"/>
        <v>#DIV/0!</v>
      </c>
      <c r="AZ56" s="223" t="e">
        <f t="shared" si="17"/>
        <v>#DIV/0!</v>
      </c>
      <c r="BA56" s="223" t="e">
        <f t="shared" si="17"/>
        <v>#DIV/0!</v>
      </c>
      <c r="BB56" s="223" t="e">
        <f t="shared" si="17"/>
        <v>#DIV/0!</v>
      </c>
      <c r="BC56" s="223" t="e">
        <f t="shared" si="17"/>
        <v>#DIV/0!</v>
      </c>
      <c r="BD56" s="223" t="e">
        <f t="shared" si="17"/>
        <v>#DIV/0!</v>
      </c>
      <c r="BE56" s="223" t="e">
        <f t="shared" si="17"/>
        <v>#DIV/0!</v>
      </c>
      <c r="BF56" s="223" t="e">
        <f t="shared" si="17"/>
        <v>#DIV/0!</v>
      </c>
      <c r="BI56" s="239">
        <v>99</v>
      </c>
      <c r="BJ56" s="239">
        <v>107</v>
      </c>
      <c r="BK56" s="239">
        <v>113</v>
      </c>
      <c r="BL56" s="239">
        <v>101</v>
      </c>
      <c r="BM56" s="239">
        <v>106</v>
      </c>
      <c r="BN56" s="239">
        <v>111</v>
      </c>
      <c r="BO56" s="239">
        <v>99</v>
      </c>
      <c r="BP56" s="239">
        <v>104</v>
      </c>
      <c r="BQ56" s="239">
        <v>109</v>
      </c>
    </row>
    <row r="57" spans="1:69" s="223" customFormat="1" outlineLevel="1">
      <c r="A57" s="223">
        <f t="shared" ca="1" si="20"/>
        <v>24</v>
      </c>
      <c r="B57" s="240" t="s">
        <v>1004</v>
      </c>
      <c r="C57" s="241" t="e">
        <f t="shared" si="15"/>
        <v>#DIV/0!</v>
      </c>
      <c r="D57" s="241" t="e">
        <f t="shared" si="15"/>
        <v>#DIV/0!</v>
      </c>
      <c r="E57" s="241" t="e">
        <f t="shared" si="15"/>
        <v>#DIV/0!</v>
      </c>
      <c r="F57" s="241"/>
      <c r="G57" s="241"/>
      <c r="H57" s="241"/>
      <c r="I57" s="241"/>
      <c r="J57" s="241"/>
      <c r="K57" s="241"/>
      <c r="L57" s="241"/>
      <c r="M57" s="241"/>
      <c r="N57" s="241"/>
      <c r="O57" s="241"/>
      <c r="P57" s="241"/>
      <c r="Q57" s="241"/>
      <c r="R57" s="241"/>
      <c r="S57" s="241"/>
      <c r="T57" s="241"/>
      <c r="U57" s="456" t="e">
        <f>C57&amp;":"&amp;C57+1</f>
        <v>#DIV/0!</v>
      </c>
      <c r="V57" s="456" t="e">
        <f>D57&amp;":"&amp;D57+1</f>
        <v>#DIV/0!</v>
      </c>
      <c r="W57" s="456" t="e">
        <f>E57&amp;":"&amp;E57+1</f>
        <v>#DIV/0!</v>
      </c>
      <c r="X57" s="456"/>
      <c r="Y57" s="456"/>
      <c r="Z57" s="456"/>
      <c r="AA57" s="456"/>
      <c r="AB57" s="456"/>
      <c r="AC57" s="456"/>
      <c r="AD57" s="456"/>
      <c r="AE57" s="456"/>
      <c r="AF57" s="456"/>
      <c r="AG57" s="456"/>
      <c r="AH57" s="456"/>
      <c r="AI57" s="456"/>
      <c r="AJ57" s="456"/>
      <c r="AK57" s="456"/>
      <c r="AL57" s="456"/>
      <c r="AM57" s="457" t="e">
        <f t="shared" ref="AM57:AU57" si="23">AX57</f>
        <v>#DIV/0!</v>
      </c>
      <c r="AN57" s="457" t="e">
        <f t="shared" si="23"/>
        <v>#DIV/0!</v>
      </c>
      <c r="AO57" s="457" t="e">
        <f t="shared" si="23"/>
        <v>#DIV/0!</v>
      </c>
      <c r="AP57" s="457" t="e">
        <f t="shared" si="23"/>
        <v>#DIV/0!</v>
      </c>
      <c r="AQ57" s="457" t="e">
        <f t="shared" si="23"/>
        <v>#DIV/0!</v>
      </c>
      <c r="AR57" s="457" t="e">
        <f t="shared" si="23"/>
        <v>#DIV/0!</v>
      </c>
      <c r="AS57" s="457" t="e">
        <f t="shared" si="23"/>
        <v>#DIV/0!</v>
      </c>
      <c r="AT57" s="457" t="e">
        <f t="shared" si="23"/>
        <v>#DIV/0!</v>
      </c>
      <c r="AU57" s="457" t="e">
        <f t="shared" si="23"/>
        <v>#DIV/0!</v>
      </c>
      <c r="AW57" s="223">
        <f>AW56+90</f>
        <v>1185</v>
      </c>
      <c r="AX57" s="223" t="e">
        <f t="shared" si="17"/>
        <v>#DIV/0!</v>
      </c>
      <c r="AY57" s="223" t="e">
        <f t="shared" si="17"/>
        <v>#DIV/0!</v>
      </c>
      <c r="AZ57" s="223" t="e">
        <f t="shared" si="17"/>
        <v>#DIV/0!</v>
      </c>
      <c r="BA57" s="223" t="e">
        <f t="shared" si="17"/>
        <v>#DIV/0!</v>
      </c>
      <c r="BB57" s="223" t="e">
        <f t="shared" si="17"/>
        <v>#DIV/0!</v>
      </c>
      <c r="BC57" s="223" t="e">
        <f t="shared" si="17"/>
        <v>#DIV/0!</v>
      </c>
      <c r="BD57" s="223" t="e">
        <f t="shared" si="17"/>
        <v>#DIV/0!</v>
      </c>
      <c r="BE57" s="223" t="e">
        <f t="shared" si="17"/>
        <v>#DIV/0!</v>
      </c>
      <c r="BF57" s="223" t="e">
        <f t="shared" si="17"/>
        <v>#DIV/0!</v>
      </c>
      <c r="BI57" s="239"/>
      <c r="BJ57" s="239"/>
      <c r="BK57" s="239"/>
      <c r="BL57" s="239"/>
      <c r="BM57" s="239"/>
      <c r="BN57" s="239"/>
      <c r="BO57" s="239"/>
      <c r="BP57" s="239"/>
      <c r="BQ57" s="239"/>
    </row>
    <row r="58" spans="1:69" s="223" customFormat="1" outlineLevel="1">
      <c r="A58" s="223">
        <f t="shared" ca="1" si="20"/>
        <v>25</v>
      </c>
      <c r="B58" s="240" t="s">
        <v>1539</v>
      </c>
      <c r="C58" s="241" t="e">
        <f t="shared" si="15"/>
        <v>#DIV/0!</v>
      </c>
      <c r="D58" s="241" t="e">
        <f t="shared" si="15"/>
        <v>#DIV/0!</v>
      </c>
      <c r="E58" s="241" t="e">
        <f t="shared" si="15"/>
        <v>#DIV/0!</v>
      </c>
      <c r="F58" s="241"/>
      <c r="G58" s="241"/>
      <c r="H58" s="241"/>
      <c r="I58" s="241"/>
      <c r="J58" s="241"/>
      <c r="K58" s="241"/>
      <c r="L58" s="241"/>
      <c r="M58" s="241"/>
      <c r="N58" s="241"/>
      <c r="O58" s="241"/>
      <c r="P58" s="241"/>
      <c r="Q58" s="241"/>
      <c r="R58" s="241"/>
      <c r="S58" s="241"/>
      <c r="T58" s="241"/>
      <c r="U58" s="456" t="e">
        <f t="shared" si="18"/>
        <v>#DIV/0!</v>
      </c>
      <c r="V58" s="456" t="e">
        <f t="shared" si="18"/>
        <v>#DIV/0!</v>
      </c>
      <c r="W58" s="456" t="e">
        <f t="shared" si="18"/>
        <v>#DIV/0!</v>
      </c>
      <c r="X58" s="456"/>
      <c r="Y58" s="456"/>
      <c r="Z58" s="456"/>
      <c r="AA58" s="456"/>
      <c r="AB58" s="456"/>
      <c r="AC58" s="456"/>
      <c r="AD58" s="456"/>
      <c r="AE58" s="456"/>
      <c r="AF58" s="456"/>
      <c r="AG58" s="456"/>
      <c r="AH58" s="456"/>
      <c r="AI58" s="456"/>
      <c r="AJ58" s="456"/>
      <c r="AK58" s="456"/>
      <c r="AL58" s="456"/>
      <c r="AM58" s="457" t="e">
        <f t="shared" si="19"/>
        <v>#DIV/0!</v>
      </c>
      <c r="AN58" s="457" t="e">
        <f t="shared" si="19"/>
        <v>#DIV/0!</v>
      </c>
      <c r="AO58" s="457" t="e">
        <f t="shared" si="19"/>
        <v>#DIV/0!</v>
      </c>
      <c r="AP58" s="457" t="e">
        <f t="shared" si="19"/>
        <v>#DIV/0!</v>
      </c>
      <c r="AQ58" s="457" t="e">
        <f t="shared" si="19"/>
        <v>#DIV/0!</v>
      </c>
      <c r="AR58" s="457" t="e">
        <f t="shared" si="19"/>
        <v>#DIV/0!</v>
      </c>
      <c r="AS58" s="457" t="e">
        <f t="shared" si="19"/>
        <v>#DIV/0!</v>
      </c>
      <c r="AT58" s="457" t="e">
        <f t="shared" si="19"/>
        <v>#DIV/0!</v>
      </c>
      <c r="AU58" s="457" t="e">
        <f t="shared" si="19"/>
        <v>#DIV/0!</v>
      </c>
      <c r="AW58" s="223">
        <f>AW56+135</f>
        <v>1230</v>
      </c>
      <c r="AX58" s="223" t="e">
        <f t="shared" si="17"/>
        <v>#DIV/0!</v>
      </c>
      <c r="AY58" s="223" t="e">
        <f t="shared" si="17"/>
        <v>#DIV/0!</v>
      </c>
      <c r="AZ58" s="223" t="e">
        <f t="shared" si="17"/>
        <v>#DIV/0!</v>
      </c>
      <c r="BA58" s="223" t="e">
        <f t="shared" si="17"/>
        <v>#DIV/0!</v>
      </c>
      <c r="BB58" s="223" t="e">
        <f t="shared" si="17"/>
        <v>#DIV/0!</v>
      </c>
      <c r="BC58" s="223" t="e">
        <f t="shared" si="17"/>
        <v>#DIV/0!</v>
      </c>
      <c r="BD58" s="223" t="e">
        <f t="shared" si="17"/>
        <v>#DIV/0!</v>
      </c>
      <c r="BE58" s="223" t="e">
        <f t="shared" si="17"/>
        <v>#DIV/0!</v>
      </c>
      <c r="BF58" s="223" t="e">
        <f t="shared" si="17"/>
        <v>#DIV/0!</v>
      </c>
      <c r="BI58" s="239">
        <v>58</v>
      </c>
      <c r="BJ58" s="239">
        <v>66</v>
      </c>
      <c r="BK58" s="239">
        <v>72</v>
      </c>
      <c r="BL58" s="239">
        <v>62</v>
      </c>
      <c r="BM58" s="239">
        <v>67</v>
      </c>
      <c r="BN58" s="239">
        <v>72</v>
      </c>
      <c r="BO58" s="239">
        <v>58</v>
      </c>
      <c r="BP58" s="239">
        <v>63</v>
      </c>
      <c r="BQ58" s="239">
        <v>68</v>
      </c>
    </row>
    <row r="59" spans="1:69" s="223" customFormat="1" outlineLevel="1" collapsed="1">
      <c r="A59" s="223">
        <f t="shared" ca="1" si="20"/>
        <v>26</v>
      </c>
      <c r="B59" s="240" t="s">
        <v>1544</v>
      </c>
      <c r="C59" s="241" t="e">
        <f t="shared" si="15"/>
        <v>#DIV/0!</v>
      </c>
      <c r="D59" s="241" t="e">
        <f t="shared" si="15"/>
        <v>#DIV/0!</v>
      </c>
      <c r="E59" s="241" t="e">
        <f t="shared" si="15"/>
        <v>#DIV/0!</v>
      </c>
      <c r="F59" s="241"/>
      <c r="G59" s="241"/>
      <c r="H59" s="241"/>
      <c r="I59" s="241"/>
      <c r="J59" s="241"/>
      <c r="K59" s="241"/>
      <c r="L59" s="241"/>
      <c r="M59" s="241"/>
      <c r="N59" s="241"/>
      <c r="O59" s="241"/>
      <c r="P59" s="241"/>
      <c r="Q59" s="241"/>
      <c r="R59" s="241"/>
      <c r="S59" s="241"/>
      <c r="T59" s="241"/>
      <c r="U59" s="456" t="e">
        <f t="shared" si="18"/>
        <v>#DIV/0!</v>
      </c>
      <c r="V59" s="456" t="e">
        <f t="shared" si="18"/>
        <v>#DIV/0!</v>
      </c>
      <c r="W59" s="456" t="e">
        <f t="shared" si="18"/>
        <v>#DIV/0!</v>
      </c>
      <c r="X59" s="456"/>
      <c r="Y59" s="456"/>
      <c r="Z59" s="456"/>
      <c r="AA59" s="456"/>
      <c r="AB59" s="456"/>
      <c r="AC59" s="456"/>
      <c r="AD59" s="456"/>
      <c r="AE59" s="456"/>
      <c r="AF59" s="456"/>
      <c r="AG59" s="456"/>
      <c r="AH59" s="456"/>
      <c r="AI59" s="456"/>
      <c r="AJ59" s="456"/>
      <c r="AK59" s="456"/>
      <c r="AL59" s="456"/>
      <c r="AM59" s="457" t="e">
        <f t="shared" si="19"/>
        <v>#DIV/0!</v>
      </c>
      <c r="AN59" s="457" t="e">
        <f t="shared" si="19"/>
        <v>#DIV/0!</v>
      </c>
      <c r="AO59" s="457" t="e">
        <f t="shared" si="19"/>
        <v>#DIV/0!</v>
      </c>
      <c r="AP59" s="457" t="e">
        <f t="shared" si="19"/>
        <v>#DIV/0!</v>
      </c>
      <c r="AQ59" s="457" t="e">
        <f t="shared" si="19"/>
        <v>#DIV/0!</v>
      </c>
      <c r="AR59" s="457" t="e">
        <f t="shared" si="19"/>
        <v>#DIV/0!</v>
      </c>
      <c r="AS59" s="457" t="e">
        <f t="shared" si="19"/>
        <v>#DIV/0!</v>
      </c>
      <c r="AT59" s="457" t="e">
        <f t="shared" si="19"/>
        <v>#DIV/0!</v>
      </c>
      <c r="AU59" s="457" t="e">
        <f t="shared" si="19"/>
        <v>#DIV/0!</v>
      </c>
      <c r="AW59" s="223">
        <f>AW54+365</f>
        <v>1460</v>
      </c>
      <c r="AX59" s="223" t="e">
        <f t="shared" si="17"/>
        <v>#DIV/0!</v>
      </c>
      <c r="AY59" s="223" t="e">
        <f t="shared" si="17"/>
        <v>#DIV/0!</v>
      </c>
      <c r="AZ59" s="223" t="e">
        <f t="shared" si="17"/>
        <v>#DIV/0!</v>
      </c>
      <c r="BA59" s="223" t="e">
        <f t="shared" si="17"/>
        <v>#DIV/0!</v>
      </c>
      <c r="BB59" s="223" t="e">
        <f t="shared" si="17"/>
        <v>#DIV/0!</v>
      </c>
      <c r="BC59" s="223" t="e">
        <f t="shared" si="17"/>
        <v>#DIV/0!</v>
      </c>
      <c r="BD59" s="223" t="e">
        <f t="shared" si="17"/>
        <v>#DIV/0!</v>
      </c>
      <c r="BE59" s="223" t="e">
        <f t="shared" si="17"/>
        <v>#DIV/0!</v>
      </c>
      <c r="BF59" s="223" t="e">
        <f t="shared" si="17"/>
        <v>#DIV/0!</v>
      </c>
      <c r="BI59" s="239">
        <v>74</v>
      </c>
      <c r="BJ59" s="239">
        <v>82</v>
      </c>
      <c r="BK59" s="239">
        <v>88</v>
      </c>
      <c r="BL59" s="239">
        <v>76</v>
      </c>
      <c r="BM59" s="239">
        <v>81</v>
      </c>
      <c r="BN59" s="239">
        <v>86</v>
      </c>
      <c r="BO59" s="239">
        <v>74</v>
      </c>
      <c r="BP59" s="239">
        <v>79</v>
      </c>
      <c r="BQ59" s="239">
        <v>84</v>
      </c>
    </row>
    <row r="60" spans="1:69" s="223" customFormat="1" outlineLevel="1" collapsed="1">
      <c r="A60" s="223">
        <f t="shared" ca="1" si="20"/>
        <v>27</v>
      </c>
      <c r="B60" s="240" t="s">
        <v>1541</v>
      </c>
      <c r="C60" s="241" t="e">
        <f t="shared" si="15"/>
        <v>#DIV/0!</v>
      </c>
      <c r="D60" s="241" t="e">
        <f t="shared" si="15"/>
        <v>#DIV/0!</v>
      </c>
      <c r="E60" s="241" t="e">
        <f t="shared" si="15"/>
        <v>#DIV/0!</v>
      </c>
      <c r="F60" s="241"/>
      <c r="G60" s="241"/>
      <c r="H60" s="241"/>
      <c r="I60" s="241"/>
      <c r="J60" s="241"/>
      <c r="K60" s="241"/>
      <c r="L60" s="241"/>
      <c r="M60" s="241"/>
      <c r="N60" s="241"/>
      <c r="O60" s="241"/>
      <c r="P60" s="241"/>
      <c r="Q60" s="241"/>
      <c r="R60" s="241"/>
      <c r="S60" s="241"/>
      <c r="T60" s="241"/>
      <c r="U60" s="456" t="e">
        <f t="shared" si="18"/>
        <v>#DIV/0!</v>
      </c>
      <c r="V60" s="456" t="e">
        <f t="shared" si="18"/>
        <v>#DIV/0!</v>
      </c>
      <c r="W60" s="456" t="e">
        <f t="shared" si="18"/>
        <v>#DIV/0!</v>
      </c>
      <c r="X60" s="456"/>
      <c r="Y60" s="456"/>
      <c r="Z60" s="456"/>
      <c r="AA60" s="456"/>
      <c r="AB60" s="456"/>
      <c r="AC60" s="456"/>
      <c r="AD60" s="456"/>
      <c r="AE60" s="456"/>
      <c r="AF60" s="456"/>
      <c r="AG60" s="456"/>
      <c r="AH60" s="456"/>
      <c r="AI60" s="456"/>
      <c r="AJ60" s="456"/>
      <c r="AK60" s="456"/>
      <c r="AL60" s="456"/>
      <c r="AM60" s="457" t="e">
        <f t="shared" si="19"/>
        <v>#DIV/0!</v>
      </c>
      <c r="AN60" s="457" t="e">
        <f t="shared" si="19"/>
        <v>#DIV/0!</v>
      </c>
      <c r="AO60" s="457" t="e">
        <f t="shared" si="19"/>
        <v>#DIV/0!</v>
      </c>
      <c r="AP60" s="457" t="e">
        <f t="shared" si="19"/>
        <v>#DIV/0!</v>
      </c>
      <c r="AQ60" s="457" t="e">
        <f t="shared" si="19"/>
        <v>#DIV/0!</v>
      </c>
      <c r="AR60" s="457" t="e">
        <f t="shared" si="19"/>
        <v>#DIV/0!</v>
      </c>
      <c r="AS60" s="457" t="e">
        <f t="shared" si="19"/>
        <v>#DIV/0!</v>
      </c>
      <c r="AT60" s="457" t="e">
        <f t="shared" si="19"/>
        <v>#DIV/0!</v>
      </c>
      <c r="AU60" s="457" t="e">
        <f t="shared" si="19"/>
        <v>#DIV/0!</v>
      </c>
      <c r="AW60" s="223">
        <f>AW55+365</f>
        <v>1460</v>
      </c>
      <c r="AX60" s="223" t="e">
        <f t="shared" si="17"/>
        <v>#DIV/0!</v>
      </c>
      <c r="AY60" s="223" t="e">
        <f t="shared" si="17"/>
        <v>#DIV/0!</v>
      </c>
      <c r="AZ60" s="223" t="e">
        <f t="shared" si="17"/>
        <v>#DIV/0!</v>
      </c>
      <c r="BA60" s="223" t="e">
        <f t="shared" si="17"/>
        <v>#DIV/0!</v>
      </c>
      <c r="BB60" s="223" t="e">
        <f t="shared" si="17"/>
        <v>#DIV/0!</v>
      </c>
      <c r="BC60" s="223" t="e">
        <f t="shared" si="17"/>
        <v>#DIV/0!</v>
      </c>
      <c r="BD60" s="223" t="e">
        <f t="shared" si="17"/>
        <v>#DIV/0!</v>
      </c>
      <c r="BE60" s="223" t="e">
        <f t="shared" si="17"/>
        <v>#DIV/0!</v>
      </c>
      <c r="BF60" s="223" t="e">
        <f t="shared" si="17"/>
        <v>#DIV/0!</v>
      </c>
      <c r="BI60" s="239">
        <v>83</v>
      </c>
      <c r="BJ60" s="239">
        <v>91</v>
      </c>
      <c r="BK60" s="239">
        <v>97</v>
      </c>
      <c r="BL60" s="239">
        <v>85</v>
      </c>
      <c r="BM60" s="239">
        <v>90</v>
      </c>
      <c r="BN60" s="239">
        <v>95</v>
      </c>
      <c r="BO60" s="239">
        <v>83</v>
      </c>
      <c r="BP60" s="239">
        <v>88</v>
      </c>
      <c r="BQ60" s="239">
        <v>93</v>
      </c>
    </row>
    <row r="61" spans="1:69" s="223" customFormat="1" outlineLevel="1" collapsed="1">
      <c r="A61" s="223">
        <f t="shared" ca="1" si="20"/>
        <v>28</v>
      </c>
      <c r="B61" s="240" t="s">
        <v>3100</v>
      </c>
      <c r="C61" s="242" t="e">
        <f>INDEX($AM61:$AU61,1,C$31+(d.Region-1)*3)</f>
        <v>#DIV/0!</v>
      </c>
      <c r="D61" s="242" t="e">
        <f>INDEX($AM61:$AU61,1,D$31+(d.Region-1)*3)</f>
        <v>#DIV/0!</v>
      </c>
      <c r="E61" s="242" t="e">
        <f>INDEX($AM61:$AU61,1,E$31+(d.Region-1)*3)</f>
        <v>#DIV/0!</v>
      </c>
      <c r="F61" s="242"/>
      <c r="G61" s="242"/>
      <c r="H61" s="242"/>
      <c r="I61" s="242"/>
      <c r="J61" s="242"/>
      <c r="K61" s="242"/>
      <c r="L61" s="242"/>
      <c r="M61" s="242"/>
      <c r="N61" s="242"/>
      <c r="O61" s="242"/>
      <c r="P61" s="242"/>
      <c r="Q61" s="242"/>
      <c r="R61" s="242"/>
      <c r="S61" s="242"/>
      <c r="T61" s="242"/>
      <c r="U61" s="456" t="e">
        <f t="shared" si="18"/>
        <v>#DIV/0!</v>
      </c>
      <c r="V61" s="456" t="e">
        <f t="shared" si="18"/>
        <v>#DIV/0!</v>
      </c>
      <c r="W61" s="456" t="e">
        <f t="shared" si="18"/>
        <v>#DIV/0!</v>
      </c>
      <c r="X61" s="456"/>
      <c r="Y61" s="456"/>
      <c r="Z61" s="456"/>
      <c r="AA61" s="456"/>
      <c r="AB61" s="456"/>
      <c r="AC61" s="456"/>
      <c r="AD61" s="456"/>
      <c r="AE61" s="456"/>
      <c r="AF61" s="456"/>
      <c r="AG61" s="456"/>
      <c r="AH61" s="456"/>
      <c r="AI61" s="456"/>
      <c r="AJ61" s="456"/>
      <c r="AK61" s="456"/>
      <c r="AL61" s="456"/>
      <c r="AM61" s="457" t="e">
        <f t="shared" si="19"/>
        <v>#DIV/0!</v>
      </c>
      <c r="AN61" s="457" t="e">
        <f t="shared" si="19"/>
        <v>#DIV/0!</v>
      </c>
      <c r="AO61" s="457" t="e">
        <f t="shared" si="19"/>
        <v>#DIV/0!</v>
      </c>
      <c r="AP61" s="457" t="e">
        <f t="shared" si="19"/>
        <v>#DIV/0!</v>
      </c>
      <c r="AQ61" s="457" t="e">
        <f t="shared" si="19"/>
        <v>#DIV/0!</v>
      </c>
      <c r="AR61" s="457" t="e">
        <f t="shared" si="19"/>
        <v>#DIV/0!</v>
      </c>
      <c r="AS61" s="457" t="e">
        <f t="shared" si="19"/>
        <v>#DIV/0!</v>
      </c>
      <c r="AT61" s="457" t="e">
        <f t="shared" si="19"/>
        <v>#DIV/0!</v>
      </c>
      <c r="AU61" s="457" t="e">
        <f t="shared" si="19"/>
        <v>#DIV/0!</v>
      </c>
      <c r="AW61" s="223">
        <f>AW56+365</f>
        <v>1460</v>
      </c>
      <c r="AX61" s="223" t="e">
        <f t="shared" si="17"/>
        <v>#DIV/0!</v>
      </c>
      <c r="AY61" s="223" t="e">
        <f t="shared" si="17"/>
        <v>#DIV/0!</v>
      </c>
      <c r="AZ61" s="223" t="e">
        <f t="shared" si="17"/>
        <v>#DIV/0!</v>
      </c>
      <c r="BA61" s="223" t="e">
        <f t="shared" si="17"/>
        <v>#DIV/0!</v>
      </c>
      <c r="BB61" s="223" t="e">
        <f t="shared" si="17"/>
        <v>#DIV/0!</v>
      </c>
      <c r="BC61" s="223" t="e">
        <f t="shared" si="17"/>
        <v>#DIV/0!</v>
      </c>
      <c r="BD61" s="223" t="e">
        <f t="shared" si="17"/>
        <v>#DIV/0!</v>
      </c>
      <c r="BE61" s="223" t="e">
        <f t="shared" si="17"/>
        <v>#DIV/0!</v>
      </c>
      <c r="BF61" s="223" t="e">
        <f t="shared" si="17"/>
        <v>#DIV/0!</v>
      </c>
      <c r="BI61" s="239">
        <v>99</v>
      </c>
      <c r="BJ61" s="239">
        <v>107</v>
      </c>
      <c r="BK61" s="239">
        <v>113</v>
      </c>
      <c r="BL61" s="239">
        <v>101</v>
      </c>
      <c r="BM61" s="239">
        <v>106</v>
      </c>
      <c r="BN61" s="239">
        <v>111</v>
      </c>
      <c r="BO61" s="239">
        <v>99</v>
      </c>
      <c r="BP61" s="239">
        <v>104</v>
      </c>
      <c r="BQ61" s="239">
        <v>109</v>
      </c>
    </row>
    <row r="62" spans="1:69" s="223" customFormat="1" outlineLevel="1">
      <c r="A62" s="223">
        <f t="shared" ca="1" si="20"/>
        <v>29</v>
      </c>
      <c r="B62" s="240" t="s">
        <v>1004</v>
      </c>
      <c r="C62" s="241" t="e">
        <f t="shared" ref="C62:E65" si="24">INDEX($AM62:$AU62,1,C$31+(d.Region-1)*3)+INDEX(i.AgeJ,C$33,1)/7</f>
        <v>#DIV/0!</v>
      </c>
      <c r="D62" s="241" t="e">
        <f t="shared" si="24"/>
        <v>#DIV/0!</v>
      </c>
      <c r="E62" s="241" t="e">
        <f t="shared" si="24"/>
        <v>#DIV/0!</v>
      </c>
      <c r="F62" s="241"/>
      <c r="G62" s="241"/>
      <c r="H62" s="241"/>
      <c r="I62" s="241"/>
      <c r="J62" s="241"/>
      <c r="K62" s="241"/>
      <c r="L62" s="241"/>
      <c r="M62" s="241"/>
      <c r="N62" s="241"/>
      <c r="O62" s="241"/>
      <c r="P62" s="241"/>
      <c r="Q62" s="241"/>
      <c r="R62" s="241"/>
      <c r="S62" s="241"/>
      <c r="T62" s="241"/>
      <c r="U62" s="456" t="e">
        <f>C62&amp;":"&amp;C62+1</f>
        <v>#DIV/0!</v>
      </c>
      <c r="V62" s="456" t="e">
        <f>D62&amp;":"&amp;D62+1</f>
        <v>#DIV/0!</v>
      </c>
      <c r="W62" s="456" t="e">
        <f>E62&amp;":"&amp;E62+1</f>
        <v>#DIV/0!</v>
      </c>
      <c r="X62" s="456"/>
      <c r="Y62" s="456"/>
      <c r="Z62" s="456"/>
      <c r="AA62" s="456"/>
      <c r="AB62" s="456"/>
      <c r="AC62" s="456"/>
      <c r="AD62" s="456"/>
      <c r="AE62" s="456"/>
      <c r="AF62" s="456"/>
      <c r="AG62" s="456"/>
      <c r="AH62" s="456"/>
      <c r="AI62" s="456"/>
      <c r="AJ62" s="456"/>
      <c r="AK62" s="456"/>
      <c r="AL62" s="456"/>
      <c r="AM62" s="457" t="e">
        <f t="shared" ref="AM62:AU62" si="25">AX62</f>
        <v>#DIV/0!</v>
      </c>
      <c r="AN62" s="457" t="e">
        <f t="shared" si="25"/>
        <v>#DIV/0!</v>
      </c>
      <c r="AO62" s="457" t="e">
        <f t="shared" si="25"/>
        <v>#DIV/0!</v>
      </c>
      <c r="AP62" s="457" t="e">
        <f t="shared" si="25"/>
        <v>#DIV/0!</v>
      </c>
      <c r="AQ62" s="457" t="e">
        <f t="shared" si="25"/>
        <v>#DIV/0!</v>
      </c>
      <c r="AR62" s="457" t="e">
        <f t="shared" si="25"/>
        <v>#DIV/0!</v>
      </c>
      <c r="AS62" s="457" t="e">
        <f t="shared" si="25"/>
        <v>#DIV/0!</v>
      </c>
      <c r="AT62" s="457" t="e">
        <f t="shared" si="25"/>
        <v>#DIV/0!</v>
      </c>
      <c r="AU62" s="457" t="e">
        <f t="shared" si="25"/>
        <v>#DIV/0!</v>
      </c>
      <c r="AW62" s="223">
        <f>AW61+90</f>
        <v>1550</v>
      </c>
      <c r="AX62" s="223" t="e">
        <f t="shared" ref="AX62:BF66" si="26">ROUND((AX$33+$AW62-$AX$31)/$AX$32,0)</f>
        <v>#DIV/0!</v>
      </c>
      <c r="AY62" s="223" t="e">
        <f t="shared" si="26"/>
        <v>#DIV/0!</v>
      </c>
      <c r="AZ62" s="223" t="e">
        <f t="shared" si="26"/>
        <v>#DIV/0!</v>
      </c>
      <c r="BA62" s="223" t="e">
        <f t="shared" si="26"/>
        <v>#DIV/0!</v>
      </c>
      <c r="BB62" s="223" t="e">
        <f t="shared" si="26"/>
        <v>#DIV/0!</v>
      </c>
      <c r="BC62" s="223" t="e">
        <f t="shared" si="26"/>
        <v>#DIV/0!</v>
      </c>
      <c r="BD62" s="223" t="e">
        <f t="shared" si="26"/>
        <v>#DIV/0!</v>
      </c>
      <c r="BE62" s="223" t="e">
        <f t="shared" si="26"/>
        <v>#DIV/0!</v>
      </c>
      <c r="BF62" s="223" t="e">
        <f t="shared" si="26"/>
        <v>#DIV/0!</v>
      </c>
      <c r="BI62" s="239"/>
      <c r="BJ62" s="239"/>
      <c r="BK62" s="239"/>
      <c r="BL62" s="239"/>
      <c r="BM62" s="239"/>
      <c r="BN62" s="239"/>
      <c r="BO62" s="239"/>
      <c r="BP62" s="239"/>
      <c r="BQ62" s="239"/>
    </row>
    <row r="63" spans="1:69" s="223" customFormat="1" outlineLevel="1">
      <c r="A63" s="223">
        <f t="shared" ca="1" si="20"/>
        <v>30</v>
      </c>
      <c r="B63" s="240" t="s">
        <v>1539</v>
      </c>
      <c r="C63" s="241" t="e">
        <f t="shared" si="24"/>
        <v>#DIV/0!</v>
      </c>
      <c r="D63" s="241" t="e">
        <f t="shared" si="24"/>
        <v>#DIV/0!</v>
      </c>
      <c r="E63" s="241" t="e">
        <f t="shared" si="24"/>
        <v>#DIV/0!</v>
      </c>
      <c r="F63" s="241"/>
      <c r="G63" s="241"/>
      <c r="H63" s="241"/>
      <c r="I63" s="241"/>
      <c r="J63" s="241"/>
      <c r="K63" s="241"/>
      <c r="L63" s="241"/>
      <c r="M63" s="241"/>
      <c r="N63" s="241"/>
      <c r="O63" s="241"/>
      <c r="P63" s="241"/>
      <c r="Q63" s="241"/>
      <c r="R63" s="241"/>
      <c r="S63" s="241"/>
      <c r="T63" s="241"/>
      <c r="U63" s="456" t="e">
        <f t="shared" ref="U63:W66" si="27">C63&amp;":"&amp;C63+1</f>
        <v>#DIV/0!</v>
      </c>
      <c r="V63" s="456" t="e">
        <f t="shared" si="27"/>
        <v>#DIV/0!</v>
      </c>
      <c r="W63" s="456" t="e">
        <f t="shared" si="27"/>
        <v>#DIV/0!</v>
      </c>
      <c r="X63" s="456"/>
      <c r="Y63" s="456"/>
      <c r="Z63" s="456"/>
      <c r="AA63" s="456"/>
      <c r="AB63" s="456"/>
      <c r="AC63" s="456"/>
      <c r="AD63" s="456"/>
      <c r="AE63" s="456"/>
      <c r="AF63" s="456"/>
      <c r="AG63" s="456"/>
      <c r="AH63" s="456"/>
      <c r="AI63" s="456"/>
      <c r="AJ63" s="456"/>
      <c r="AK63" s="456"/>
      <c r="AL63" s="456"/>
      <c r="AM63" s="457" t="e">
        <f t="shared" ref="AM63:AU66" si="28">AX63</f>
        <v>#DIV/0!</v>
      </c>
      <c r="AN63" s="457" t="e">
        <f t="shared" si="28"/>
        <v>#DIV/0!</v>
      </c>
      <c r="AO63" s="457" t="e">
        <f t="shared" si="28"/>
        <v>#DIV/0!</v>
      </c>
      <c r="AP63" s="457" t="e">
        <f t="shared" si="28"/>
        <v>#DIV/0!</v>
      </c>
      <c r="AQ63" s="457" t="e">
        <f t="shared" si="28"/>
        <v>#DIV/0!</v>
      </c>
      <c r="AR63" s="457" t="e">
        <f t="shared" si="28"/>
        <v>#DIV/0!</v>
      </c>
      <c r="AS63" s="457" t="e">
        <f t="shared" si="28"/>
        <v>#DIV/0!</v>
      </c>
      <c r="AT63" s="457" t="e">
        <f t="shared" si="28"/>
        <v>#DIV/0!</v>
      </c>
      <c r="AU63" s="457" t="e">
        <f t="shared" si="28"/>
        <v>#DIV/0!</v>
      </c>
      <c r="AW63" s="223">
        <f>AW61+135</f>
        <v>1595</v>
      </c>
      <c r="AX63" s="223" t="e">
        <f t="shared" si="26"/>
        <v>#DIV/0!</v>
      </c>
      <c r="AY63" s="223" t="e">
        <f t="shared" si="26"/>
        <v>#DIV/0!</v>
      </c>
      <c r="AZ63" s="223" t="e">
        <f t="shared" si="26"/>
        <v>#DIV/0!</v>
      </c>
      <c r="BA63" s="223" t="e">
        <f t="shared" si="26"/>
        <v>#DIV/0!</v>
      </c>
      <c r="BB63" s="223" t="e">
        <f t="shared" si="26"/>
        <v>#DIV/0!</v>
      </c>
      <c r="BC63" s="223" t="e">
        <f t="shared" si="26"/>
        <v>#DIV/0!</v>
      </c>
      <c r="BD63" s="223" t="e">
        <f t="shared" si="26"/>
        <v>#DIV/0!</v>
      </c>
      <c r="BE63" s="223" t="e">
        <f t="shared" si="26"/>
        <v>#DIV/0!</v>
      </c>
      <c r="BF63" s="223" t="e">
        <f t="shared" si="26"/>
        <v>#DIV/0!</v>
      </c>
      <c r="BI63" s="239">
        <v>58</v>
      </c>
      <c r="BJ63" s="239">
        <v>66</v>
      </c>
      <c r="BK63" s="239">
        <v>72</v>
      </c>
      <c r="BL63" s="239">
        <v>62</v>
      </c>
      <c r="BM63" s="239">
        <v>67</v>
      </c>
      <c r="BN63" s="239">
        <v>72</v>
      </c>
      <c r="BO63" s="239">
        <v>58</v>
      </c>
      <c r="BP63" s="239">
        <v>63</v>
      </c>
      <c r="BQ63" s="239">
        <v>68</v>
      </c>
    </row>
    <row r="64" spans="1:69" s="223" customFormat="1" outlineLevel="1" collapsed="1">
      <c r="A64" s="223">
        <f t="shared" ca="1" si="20"/>
        <v>31</v>
      </c>
      <c r="B64" s="240" t="s">
        <v>1545</v>
      </c>
      <c r="C64" s="241" t="e">
        <f t="shared" si="24"/>
        <v>#DIV/0!</v>
      </c>
      <c r="D64" s="241" t="e">
        <f t="shared" si="24"/>
        <v>#DIV/0!</v>
      </c>
      <c r="E64" s="241" t="e">
        <f t="shared" si="24"/>
        <v>#DIV/0!</v>
      </c>
      <c r="F64" s="241"/>
      <c r="G64" s="241"/>
      <c r="H64" s="241"/>
      <c r="I64" s="241"/>
      <c r="J64" s="241"/>
      <c r="K64" s="241"/>
      <c r="L64" s="241"/>
      <c r="M64" s="241"/>
      <c r="N64" s="241"/>
      <c r="O64" s="241"/>
      <c r="P64" s="241"/>
      <c r="Q64" s="241"/>
      <c r="R64" s="241"/>
      <c r="S64" s="241"/>
      <c r="T64" s="241"/>
      <c r="U64" s="456" t="e">
        <f t="shared" si="27"/>
        <v>#DIV/0!</v>
      </c>
      <c r="V64" s="456" t="e">
        <f t="shared" si="27"/>
        <v>#DIV/0!</v>
      </c>
      <c r="W64" s="456" t="e">
        <f t="shared" si="27"/>
        <v>#DIV/0!</v>
      </c>
      <c r="X64" s="456"/>
      <c r="Y64" s="456"/>
      <c r="Z64" s="456"/>
      <c r="AA64" s="456"/>
      <c r="AB64" s="456"/>
      <c r="AC64" s="456"/>
      <c r="AD64" s="456"/>
      <c r="AE64" s="456"/>
      <c r="AF64" s="456"/>
      <c r="AG64" s="456"/>
      <c r="AH64" s="456"/>
      <c r="AI64" s="456"/>
      <c r="AJ64" s="456"/>
      <c r="AK64" s="456"/>
      <c r="AL64" s="456"/>
      <c r="AM64" s="457" t="e">
        <f t="shared" si="28"/>
        <v>#DIV/0!</v>
      </c>
      <c r="AN64" s="457" t="e">
        <f t="shared" si="28"/>
        <v>#DIV/0!</v>
      </c>
      <c r="AO64" s="457" t="e">
        <f t="shared" si="28"/>
        <v>#DIV/0!</v>
      </c>
      <c r="AP64" s="457" t="e">
        <f t="shared" si="28"/>
        <v>#DIV/0!</v>
      </c>
      <c r="AQ64" s="457" t="e">
        <f t="shared" si="28"/>
        <v>#DIV/0!</v>
      </c>
      <c r="AR64" s="457" t="e">
        <f t="shared" si="28"/>
        <v>#DIV/0!</v>
      </c>
      <c r="AS64" s="457" t="e">
        <f t="shared" si="28"/>
        <v>#DIV/0!</v>
      </c>
      <c r="AT64" s="457" t="e">
        <f t="shared" si="28"/>
        <v>#DIV/0!</v>
      </c>
      <c r="AU64" s="457" t="e">
        <f t="shared" si="28"/>
        <v>#DIV/0!</v>
      </c>
      <c r="AW64" s="223">
        <f>AW59+365</f>
        <v>1825</v>
      </c>
      <c r="AX64" s="223" t="e">
        <f t="shared" si="26"/>
        <v>#DIV/0!</v>
      </c>
      <c r="AY64" s="223" t="e">
        <f t="shared" si="26"/>
        <v>#DIV/0!</v>
      </c>
      <c r="AZ64" s="223" t="e">
        <f t="shared" si="26"/>
        <v>#DIV/0!</v>
      </c>
      <c r="BA64" s="223" t="e">
        <f t="shared" si="26"/>
        <v>#DIV/0!</v>
      </c>
      <c r="BB64" s="223" t="e">
        <f t="shared" si="26"/>
        <v>#DIV/0!</v>
      </c>
      <c r="BC64" s="223" t="e">
        <f t="shared" si="26"/>
        <v>#DIV/0!</v>
      </c>
      <c r="BD64" s="223" t="e">
        <f t="shared" si="26"/>
        <v>#DIV/0!</v>
      </c>
      <c r="BE64" s="223" t="e">
        <f t="shared" si="26"/>
        <v>#DIV/0!</v>
      </c>
      <c r="BF64" s="223" t="e">
        <f t="shared" si="26"/>
        <v>#DIV/0!</v>
      </c>
      <c r="BI64" s="239">
        <v>74</v>
      </c>
      <c r="BJ64" s="239">
        <v>82</v>
      </c>
      <c r="BK64" s="239">
        <v>88</v>
      </c>
      <c r="BL64" s="239">
        <v>76</v>
      </c>
      <c r="BM64" s="239">
        <v>81</v>
      </c>
      <c r="BN64" s="239">
        <v>86</v>
      </c>
      <c r="BO64" s="239">
        <v>74</v>
      </c>
      <c r="BP64" s="239">
        <v>79</v>
      </c>
      <c r="BQ64" s="239">
        <v>84</v>
      </c>
    </row>
    <row r="65" spans="1:69" s="223" customFormat="1" outlineLevel="1" collapsed="1">
      <c r="A65" s="223">
        <f t="shared" ca="1" si="20"/>
        <v>32</v>
      </c>
      <c r="B65" s="240" t="s">
        <v>1541</v>
      </c>
      <c r="C65" s="241" t="e">
        <f t="shared" si="24"/>
        <v>#DIV/0!</v>
      </c>
      <c r="D65" s="241" t="e">
        <f t="shared" si="24"/>
        <v>#DIV/0!</v>
      </c>
      <c r="E65" s="241" t="e">
        <f t="shared" si="24"/>
        <v>#DIV/0!</v>
      </c>
      <c r="F65" s="241"/>
      <c r="G65" s="241"/>
      <c r="H65" s="241"/>
      <c r="I65" s="241"/>
      <c r="J65" s="241"/>
      <c r="K65" s="241"/>
      <c r="L65" s="241"/>
      <c r="M65" s="241"/>
      <c r="N65" s="241"/>
      <c r="O65" s="241"/>
      <c r="P65" s="241"/>
      <c r="Q65" s="241"/>
      <c r="R65" s="241"/>
      <c r="S65" s="241"/>
      <c r="T65" s="241"/>
      <c r="U65" s="456" t="e">
        <f t="shared" si="27"/>
        <v>#DIV/0!</v>
      </c>
      <c r="V65" s="456" t="e">
        <f t="shared" si="27"/>
        <v>#DIV/0!</v>
      </c>
      <c r="W65" s="456" t="e">
        <f t="shared" si="27"/>
        <v>#DIV/0!</v>
      </c>
      <c r="X65" s="456"/>
      <c r="Y65" s="456"/>
      <c r="Z65" s="456"/>
      <c r="AA65" s="456"/>
      <c r="AB65" s="456"/>
      <c r="AC65" s="456"/>
      <c r="AD65" s="456"/>
      <c r="AE65" s="456"/>
      <c r="AF65" s="456"/>
      <c r="AG65" s="456"/>
      <c r="AH65" s="456"/>
      <c r="AI65" s="456"/>
      <c r="AJ65" s="456"/>
      <c r="AK65" s="456"/>
      <c r="AL65" s="456"/>
      <c r="AM65" s="457" t="e">
        <f t="shared" si="28"/>
        <v>#DIV/0!</v>
      </c>
      <c r="AN65" s="457" t="e">
        <f t="shared" si="28"/>
        <v>#DIV/0!</v>
      </c>
      <c r="AO65" s="457" t="e">
        <f t="shared" si="28"/>
        <v>#DIV/0!</v>
      </c>
      <c r="AP65" s="457" t="e">
        <f t="shared" si="28"/>
        <v>#DIV/0!</v>
      </c>
      <c r="AQ65" s="457" t="e">
        <f t="shared" si="28"/>
        <v>#DIV/0!</v>
      </c>
      <c r="AR65" s="457" t="e">
        <f t="shared" si="28"/>
        <v>#DIV/0!</v>
      </c>
      <c r="AS65" s="457" t="e">
        <f t="shared" si="28"/>
        <v>#DIV/0!</v>
      </c>
      <c r="AT65" s="457" t="e">
        <f t="shared" si="28"/>
        <v>#DIV/0!</v>
      </c>
      <c r="AU65" s="457" t="e">
        <f t="shared" si="28"/>
        <v>#DIV/0!</v>
      </c>
      <c r="AW65" s="223">
        <f>AW60+365</f>
        <v>1825</v>
      </c>
      <c r="AX65" s="223" t="e">
        <f t="shared" si="26"/>
        <v>#DIV/0!</v>
      </c>
      <c r="AY65" s="223" t="e">
        <f t="shared" si="26"/>
        <v>#DIV/0!</v>
      </c>
      <c r="AZ65" s="223" t="e">
        <f t="shared" si="26"/>
        <v>#DIV/0!</v>
      </c>
      <c r="BA65" s="223" t="e">
        <f t="shared" si="26"/>
        <v>#DIV/0!</v>
      </c>
      <c r="BB65" s="223" t="e">
        <f t="shared" si="26"/>
        <v>#DIV/0!</v>
      </c>
      <c r="BC65" s="223" t="e">
        <f t="shared" si="26"/>
        <v>#DIV/0!</v>
      </c>
      <c r="BD65" s="223" t="e">
        <f t="shared" si="26"/>
        <v>#DIV/0!</v>
      </c>
      <c r="BE65" s="223" t="e">
        <f t="shared" si="26"/>
        <v>#DIV/0!</v>
      </c>
      <c r="BF65" s="223" t="e">
        <f t="shared" si="26"/>
        <v>#DIV/0!</v>
      </c>
      <c r="BI65" s="239">
        <v>83</v>
      </c>
      <c r="BJ65" s="239">
        <v>91</v>
      </c>
      <c r="BK65" s="239">
        <v>97</v>
      </c>
      <c r="BL65" s="239">
        <v>85</v>
      </c>
      <c r="BM65" s="239">
        <v>90</v>
      </c>
      <c r="BN65" s="239">
        <v>95</v>
      </c>
      <c r="BO65" s="239">
        <v>83</v>
      </c>
      <c r="BP65" s="239">
        <v>88</v>
      </c>
      <c r="BQ65" s="239">
        <v>93</v>
      </c>
    </row>
    <row r="66" spans="1:69" s="223" customFormat="1" outlineLevel="1" collapsed="1">
      <c r="A66" s="223">
        <f t="shared" ca="1" si="20"/>
        <v>33</v>
      </c>
      <c r="B66" s="240" t="s">
        <v>3101</v>
      </c>
      <c r="C66" s="242" t="e">
        <f>INDEX($AM66:$AU66,1,C$31+(d.Region-1)*3)</f>
        <v>#DIV/0!</v>
      </c>
      <c r="D66" s="242" t="e">
        <f>INDEX($AM66:$AU66,1,D$31+(d.Region-1)*3)</f>
        <v>#DIV/0!</v>
      </c>
      <c r="E66" s="242" t="e">
        <f>INDEX($AM66:$AU66,1,E$31+(d.Region-1)*3)</f>
        <v>#DIV/0!</v>
      </c>
      <c r="F66" s="242"/>
      <c r="G66" s="242"/>
      <c r="H66" s="242"/>
      <c r="I66" s="242"/>
      <c r="J66" s="242"/>
      <c r="K66" s="242"/>
      <c r="L66" s="242"/>
      <c r="M66" s="242"/>
      <c r="N66" s="242"/>
      <c r="O66" s="242"/>
      <c r="P66" s="242"/>
      <c r="Q66" s="242"/>
      <c r="R66" s="242"/>
      <c r="S66" s="242"/>
      <c r="T66" s="242"/>
      <c r="U66" s="456" t="e">
        <f t="shared" si="27"/>
        <v>#DIV/0!</v>
      </c>
      <c r="V66" s="456" t="e">
        <f t="shared" si="27"/>
        <v>#DIV/0!</v>
      </c>
      <c r="W66" s="456" t="e">
        <f t="shared" si="27"/>
        <v>#DIV/0!</v>
      </c>
      <c r="X66" s="456"/>
      <c r="Y66" s="456"/>
      <c r="Z66" s="456"/>
      <c r="AA66" s="456"/>
      <c r="AB66" s="456"/>
      <c r="AC66" s="456"/>
      <c r="AD66" s="456"/>
      <c r="AE66" s="456"/>
      <c r="AF66" s="456"/>
      <c r="AG66" s="456"/>
      <c r="AH66" s="456"/>
      <c r="AI66" s="456"/>
      <c r="AJ66" s="456"/>
      <c r="AK66" s="456"/>
      <c r="AL66" s="456"/>
      <c r="AM66" s="457" t="e">
        <f t="shared" si="28"/>
        <v>#DIV/0!</v>
      </c>
      <c r="AN66" s="457" t="e">
        <f t="shared" si="28"/>
        <v>#DIV/0!</v>
      </c>
      <c r="AO66" s="457" t="e">
        <f t="shared" si="28"/>
        <v>#DIV/0!</v>
      </c>
      <c r="AP66" s="457" t="e">
        <f t="shared" si="28"/>
        <v>#DIV/0!</v>
      </c>
      <c r="AQ66" s="457" t="e">
        <f t="shared" si="28"/>
        <v>#DIV/0!</v>
      </c>
      <c r="AR66" s="457" t="e">
        <f t="shared" si="28"/>
        <v>#DIV/0!</v>
      </c>
      <c r="AS66" s="457" t="e">
        <f t="shared" si="28"/>
        <v>#DIV/0!</v>
      </c>
      <c r="AT66" s="457" t="e">
        <f t="shared" si="28"/>
        <v>#DIV/0!</v>
      </c>
      <c r="AU66" s="457" t="e">
        <f t="shared" si="28"/>
        <v>#DIV/0!</v>
      </c>
      <c r="AW66" s="223">
        <f>AW61+365</f>
        <v>1825</v>
      </c>
      <c r="AX66" s="223" t="e">
        <f t="shared" si="26"/>
        <v>#DIV/0!</v>
      </c>
      <c r="AY66" s="223" t="e">
        <f t="shared" si="26"/>
        <v>#DIV/0!</v>
      </c>
      <c r="AZ66" s="223" t="e">
        <f t="shared" si="26"/>
        <v>#DIV/0!</v>
      </c>
      <c r="BA66" s="223" t="e">
        <f t="shared" si="26"/>
        <v>#DIV/0!</v>
      </c>
      <c r="BB66" s="223" t="e">
        <f t="shared" si="26"/>
        <v>#DIV/0!</v>
      </c>
      <c r="BC66" s="223" t="e">
        <f t="shared" si="26"/>
        <v>#DIV/0!</v>
      </c>
      <c r="BD66" s="223" t="e">
        <f t="shared" si="26"/>
        <v>#DIV/0!</v>
      </c>
      <c r="BE66" s="223" t="e">
        <f t="shared" si="26"/>
        <v>#DIV/0!</v>
      </c>
      <c r="BF66" s="223" t="e">
        <f t="shared" si="26"/>
        <v>#DIV/0!</v>
      </c>
      <c r="BI66" s="239">
        <v>99</v>
      </c>
      <c r="BJ66" s="239">
        <v>107</v>
      </c>
      <c r="BK66" s="239">
        <v>113</v>
      </c>
      <c r="BL66" s="239">
        <v>101</v>
      </c>
      <c r="BM66" s="239">
        <v>106</v>
      </c>
      <c r="BN66" s="239">
        <v>111</v>
      </c>
      <c r="BO66" s="239">
        <v>99</v>
      </c>
      <c r="BP66" s="239">
        <v>104</v>
      </c>
      <c r="BQ66" s="239">
        <v>109</v>
      </c>
    </row>
    <row r="67" spans="1:69" outlineLevel="1">
      <c r="B67" s="250"/>
      <c r="C67" s="251" t="s">
        <v>532</v>
      </c>
      <c r="D67" s="252"/>
      <c r="E67" s="253"/>
      <c r="F67" s="251" t="s">
        <v>1034</v>
      </c>
      <c r="G67" s="251"/>
      <c r="H67" s="27"/>
      <c r="I67" s="27"/>
      <c r="J67" s="27"/>
      <c r="K67" s="27"/>
      <c r="L67" s="27"/>
      <c r="M67" s="27"/>
      <c r="N67" s="27"/>
      <c r="O67" s="27"/>
      <c r="P67" s="27"/>
      <c r="Q67" s="27"/>
      <c r="R67" s="27"/>
      <c r="S67" s="27"/>
      <c r="T67" s="27"/>
    </row>
    <row r="68" spans="1:69" outlineLevel="1">
      <c r="B68" s="254" t="s">
        <v>1057</v>
      </c>
      <c r="C68" s="255">
        <v>2</v>
      </c>
      <c r="D68" s="255">
        <v>24</v>
      </c>
      <c r="E68" s="223"/>
      <c r="F68" s="256">
        <f>i.TOLoffset_r1*6</f>
        <v>12</v>
      </c>
      <c r="G68" s="256">
        <f>i.TOLoffset_r2*6</f>
        <v>144</v>
      </c>
      <c r="H68" s="27"/>
      <c r="I68" s="27"/>
      <c r="J68" s="27"/>
      <c r="K68" s="27"/>
      <c r="L68" s="27"/>
      <c r="M68" s="27"/>
      <c r="N68" s="27"/>
      <c r="O68" s="27"/>
      <c r="P68" s="27"/>
      <c r="Q68" s="27"/>
      <c r="R68" s="27"/>
      <c r="S68" s="27"/>
      <c r="T68" s="27"/>
    </row>
    <row r="69" spans="1:69" collapsed="1"/>
    <row r="70" spans="1:69">
      <c r="A70" s="164" t="s">
        <v>891</v>
      </c>
    </row>
    <row r="71" spans="1:69" ht="16.5" outlineLevel="1">
      <c r="B71" s="53" t="s">
        <v>631</v>
      </c>
      <c r="C71" s="56"/>
      <c r="D71" s="56"/>
      <c r="E71" s="56"/>
      <c r="F71" s="56"/>
      <c r="G71" s="56"/>
      <c r="H71" s="56"/>
      <c r="I71" s="56"/>
      <c r="J71" s="56"/>
      <c r="K71" s="56"/>
      <c r="L71" s="56"/>
      <c r="M71" s="55" t="s">
        <v>591</v>
      </c>
      <c r="N71" s="55"/>
      <c r="O71" s="55"/>
      <c r="P71" s="55"/>
      <c r="Q71" s="55"/>
      <c r="R71" s="55"/>
      <c r="S71" s="55"/>
      <c r="T71" s="55"/>
      <c r="U71" s="55"/>
      <c r="V71" s="55"/>
      <c r="W71" s="55" t="s">
        <v>592</v>
      </c>
      <c r="X71" s="55"/>
      <c r="Y71" s="55"/>
      <c r="Z71" s="55"/>
      <c r="AA71" s="55"/>
      <c r="AB71" s="55"/>
      <c r="AC71" s="55"/>
      <c r="AD71" s="55"/>
      <c r="AE71" s="55"/>
      <c r="AF71" s="55"/>
      <c r="AG71" s="55" t="s">
        <v>630</v>
      </c>
      <c r="AH71" s="55"/>
      <c r="AI71" s="55"/>
      <c r="AJ71" s="55"/>
      <c r="AK71" s="55"/>
      <c r="AL71" s="55"/>
      <c r="AM71" s="55"/>
      <c r="AN71" s="55"/>
      <c r="AO71" s="55"/>
      <c r="AP71" s="55"/>
      <c r="AQ71" s="55" t="s">
        <v>2086</v>
      </c>
      <c r="AR71" s="55"/>
      <c r="AS71" s="55"/>
      <c r="AT71" s="55"/>
      <c r="AU71" s="55"/>
      <c r="AV71" s="55"/>
      <c r="AW71" s="55"/>
      <c r="AX71" s="55"/>
      <c r="AY71" s="55"/>
      <c r="AZ71" s="55"/>
      <c r="BA71" s="55" t="s">
        <v>1967</v>
      </c>
      <c r="BB71" s="55"/>
      <c r="BC71" s="55"/>
      <c r="BD71" s="55"/>
      <c r="BE71" s="55"/>
      <c r="BF71" s="55"/>
      <c r="BG71" s="55"/>
      <c r="BH71" s="55"/>
      <c r="BI71" s="55"/>
      <c r="BJ71" s="55"/>
    </row>
    <row r="72" spans="1:69" ht="36" outlineLevel="1">
      <c r="B72" s="53"/>
      <c r="C72" s="56" t="s">
        <v>632</v>
      </c>
      <c r="D72" s="56" t="s">
        <v>633</v>
      </c>
      <c r="E72" s="56" t="s">
        <v>634</v>
      </c>
      <c r="F72" s="56" t="s">
        <v>749</v>
      </c>
      <c r="G72" s="56" t="s">
        <v>750</v>
      </c>
      <c r="H72" s="56" t="s">
        <v>635</v>
      </c>
      <c r="I72" s="56" t="s">
        <v>636</v>
      </c>
      <c r="J72" s="56" t="s">
        <v>637</v>
      </c>
      <c r="K72" s="56" t="s">
        <v>637</v>
      </c>
      <c r="L72" s="56" t="s">
        <v>637</v>
      </c>
      <c r="M72" s="56" t="s">
        <v>632</v>
      </c>
      <c r="N72" s="56" t="s">
        <v>633</v>
      </c>
      <c r="O72" s="56" t="s">
        <v>634</v>
      </c>
      <c r="P72" s="56" t="s">
        <v>749</v>
      </c>
      <c r="Q72" s="56" t="s">
        <v>2171</v>
      </c>
      <c r="R72" s="56" t="s">
        <v>2170</v>
      </c>
      <c r="S72" s="56" t="s">
        <v>2172</v>
      </c>
      <c r="T72" s="56" t="s">
        <v>2173</v>
      </c>
      <c r="U72" s="56" t="s">
        <v>1964</v>
      </c>
      <c r="V72" s="56" t="s">
        <v>637</v>
      </c>
      <c r="W72" s="56" t="s">
        <v>632</v>
      </c>
      <c r="X72" s="56" t="s">
        <v>633</v>
      </c>
      <c r="Y72" s="56" t="s">
        <v>634</v>
      </c>
      <c r="Z72" s="56" t="s">
        <v>749</v>
      </c>
      <c r="AA72" s="56" t="s">
        <v>2171</v>
      </c>
      <c r="AB72" s="56" t="s">
        <v>2170</v>
      </c>
      <c r="AC72" s="56" t="s">
        <v>2172</v>
      </c>
      <c r="AD72" s="56" t="s">
        <v>2173</v>
      </c>
      <c r="AE72" s="56" t="s">
        <v>1964</v>
      </c>
      <c r="AF72" s="56"/>
      <c r="AG72" s="56" t="s">
        <v>632</v>
      </c>
      <c r="AH72" s="56" t="s">
        <v>633</v>
      </c>
      <c r="AI72" s="56" t="s">
        <v>634</v>
      </c>
      <c r="AJ72" s="56" t="s">
        <v>749</v>
      </c>
      <c r="AK72" s="56" t="s">
        <v>2171</v>
      </c>
      <c r="AL72" s="56" t="s">
        <v>2170</v>
      </c>
      <c r="AM72" s="56" t="s">
        <v>2172</v>
      </c>
      <c r="AN72" s="56" t="s">
        <v>2173</v>
      </c>
      <c r="AO72" s="56" t="s">
        <v>1964</v>
      </c>
      <c r="AP72" s="56"/>
      <c r="AQ72" s="56" t="s">
        <v>632</v>
      </c>
      <c r="AR72" s="56" t="s">
        <v>633</v>
      </c>
      <c r="AS72" s="56" t="s">
        <v>634</v>
      </c>
      <c r="AT72" s="56" t="s">
        <v>749</v>
      </c>
      <c r="AU72" s="56" t="s">
        <v>2171</v>
      </c>
      <c r="AV72" s="56" t="s">
        <v>2170</v>
      </c>
      <c r="AW72" s="56" t="s">
        <v>2172</v>
      </c>
      <c r="AX72" s="56" t="s">
        <v>2173</v>
      </c>
      <c r="AY72" s="56" t="s">
        <v>1964</v>
      </c>
      <c r="AZ72" s="56"/>
      <c r="BA72" s="56" t="s">
        <v>632</v>
      </c>
      <c r="BB72" s="56" t="s">
        <v>633</v>
      </c>
      <c r="BC72" s="56" t="s">
        <v>634</v>
      </c>
      <c r="BD72" s="56" t="s">
        <v>749</v>
      </c>
      <c r="BE72" s="56" t="s">
        <v>2171</v>
      </c>
      <c r="BF72" s="56" t="s">
        <v>2170</v>
      </c>
      <c r="BG72" s="56" t="s">
        <v>2172</v>
      </c>
      <c r="BH72" s="56" t="s">
        <v>2173</v>
      </c>
      <c r="BI72" s="56" t="s">
        <v>1964</v>
      </c>
      <c r="BJ72" s="56"/>
    </row>
    <row r="73" spans="1:69" outlineLevel="1">
      <c r="B73" s="44" t="s">
        <v>689</v>
      </c>
      <c r="C73" s="50">
        <f t="shared" ref="C73:L78" si="29">CHOOSE(d.Region,M73,W73,AG73,AQ73,BA73)</f>
        <v>0</v>
      </c>
      <c r="D73" s="50">
        <f t="shared" si="29"/>
        <v>0</v>
      </c>
      <c r="E73" s="50">
        <f t="shared" si="29"/>
        <v>0</v>
      </c>
      <c r="F73" s="50">
        <f t="shared" si="29"/>
        <v>0</v>
      </c>
      <c r="G73" s="50">
        <f t="shared" si="29"/>
        <v>0</v>
      </c>
      <c r="H73" s="50">
        <f t="shared" si="29"/>
        <v>0</v>
      </c>
      <c r="I73" s="50">
        <f t="shared" si="29"/>
        <v>0</v>
      </c>
      <c r="J73" s="50">
        <f t="shared" si="29"/>
        <v>0</v>
      </c>
      <c r="K73" s="50">
        <f t="shared" si="29"/>
        <v>0</v>
      </c>
      <c r="L73" s="50">
        <f t="shared" si="29"/>
        <v>0</v>
      </c>
      <c r="M73" s="596"/>
      <c r="N73" s="596"/>
      <c r="O73" s="596"/>
      <c r="P73" s="596"/>
      <c r="Q73" s="596" t="b">
        <v>1</v>
      </c>
      <c r="R73" s="596"/>
      <c r="S73" s="596" t="b">
        <v>0</v>
      </c>
      <c r="T73" s="597" t="b">
        <v>0</v>
      </c>
      <c r="U73" s="597" t="s">
        <v>30</v>
      </c>
      <c r="V73" s="597"/>
      <c r="W73" s="596"/>
      <c r="X73" s="596"/>
      <c r="Y73" s="596"/>
      <c r="Z73" s="596"/>
      <c r="AA73" s="596"/>
      <c r="AB73" s="596"/>
      <c r="AC73" s="596"/>
      <c r="AD73" s="597"/>
      <c r="AE73" s="597"/>
      <c r="AF73" s="597"/>
      <c r="AG73" s="596"/>
      <c r="AH73" s="596"/>
      <c r="AI73" s="596"/>
      <c r="AJ73" s="596"/>
      <c r="AK73" s="596"/>
      <c r="AL73" s="596"/>
      <c r="AM73" s="596"/>
      <c r="AN73" s="597"/>
      <c r="AO73" s="597"/>
      <c r="AP73" s="597"/>
      <c r="AQ73" s="596"/>
      <c r="AR73" s="596"/>
      <c r="AS73" s="596"/>
      <c r="AT73" s="596"/>
      <c r="AU73" s="596" t="b">
        <v>1</v>
      </c>
      <c r="AV73" s="596" t="b">
        <v>0</v>
      </c>
      <c r="AW73" s="596" t="b">
        <v>0</v>
      </c>
      <c r="AX73" s="597" t="b">
        <v>0</v>
      </c>
      <c r="AY73" s="598" t="s">
        <v>30</v>
      </c>
      <c r="AZ73" s="598"/>
      <c r="BA73" s="596"/>
      <c r="BB73" s="596"/>
      <c r="BC73" s="596"/>
      <c r="BD73" s="596"/>
      <c r="BE73" s="596" t="b">
        <v>1</v>
      </c>
      <c r="BF73" s="596" t="b">
        <v>0</v>
      </c>
      <c r="BG73" s="596" t="b">
        <v>0</v>
      </c>
      <c r="BH73" s="597" t="b">
        <v>0</v>
      </c>
      <c r="BI73" s="598">
        <v>0.5</v>
      </c>
      <c r="BJ73" s="598"/>
    </row>
    <row r="74" spans="1:69" outlineLevel="1">
      <c r="B74" s="45" t="s">
        <v>530</v>
      </c>
      <c r="C74" s="74">
        <f t="shared" si="29"/>
        <v>0</v>
      </c>
      <c r="D74" s="74">
        <f t="shared" si="29"/>
        <v>0</v>
      </c>
      <c r="E74" s="74">
        <f t="shared" si="29"/>
        <v>0</v>
      </c>
      <c r="F74" s="74">
        <f t="shared" si="29"/>
        <v>0</v>
      </c>
      <c r="G74" s="74">
        <f t="shared" si="29"/>
        <v>0</v>
      </c>
      <c r="H74" s="74">
        <f t="shared" si="29"/>
        <v>0</v>
      </c>
      <c r="I74" s="74">
        <f t="shared" si="29"/>
        <v>0</v>
      </c>
      <c r="J74" s="74">
        <f t="shared" si="29"/>
        <v>0</v>
      </c>
      <c r="K74" s="74">
        <f t="shared" si="29"/>
        <v>0</v>
      </c>
      <c r="L74" s="74">
        <f t="shared" si="29"/>
        <v>0</v>
      </c>
      <c r="M74" s="599"/>
      <c r="N74" s="599"/>
      <c r="O74" s="599"/>
      <c r="P74" s="599"/>
      <c r="Q74" s="599" t="b">
        <v>1</v>
      </c>
      <c r="R74" s="599"/>
      <c r="S74" s="599" t="b">
        <v>0</v>
      </c>
      <c r="T74" s="600" t="b">
        <v>0</v>
      </c>
      <c r="U74" s="600" t="s">
        <v>30</v>
      </c>
      <c r="V74" s="600"/>
      <c r="W74" s="599"/>
      <c r="X74" s="599"/>
      <c r="Y74" s="599"/>
      <c r="Z74" s="599"/>
      <c r="AA74" s="599"/>
      <c r="AB74" s="599"/>
      <c r="AC74" s="599"/>
      <c r="AD74" s="600"/>
      <c r="AE74" s="600"/>
      <c r="AF74" s="600"/>
      <c r="AG74" s="599"/>
      <c r="AH74" s="599"/>
      <c r="AI74" s="599"/>
      <c r="AJ74" s="599"/>
      <c r="AK74" s="599"/>
      <c r="AL74" s="599"/>
      <c r="AM74" s="599"/>
      <c r="AN74" s="600"/>
      <c r="AO74" s="600"/>
      <c r="AP74" s="600"/>
      <c r="AQ74" s="599"/>
      <c r="AR74" s="599"/>
      <c r="AS74" s="599"/>
      <c r="AT74" s="599"/>
      <c r="AU74" s="599" t="b">
        <v>1</v>
      </c>
      <c r="AV74" s="599" t="b">
        <v>0</v>
      </c>
      <c r="AW74" s="599" t="b">
        <v>0</v>
      </c>
      <c r="AX74" s="600" t="b">
        <v>0</v>
      </c>
      <c r="AY74" s="601" t="s">
        <v>30</v>
      </c>
      <c r="AZ74" s="601"/>
      <c r="BA74" s="599"/>
      <c r="BB74" s="599"/>
      <c r="BC74" s="599"/>
      <c r="BD74" s="599"/>
      <c r="BE74" s="599" t="b">
        <v>1</v>
      </c>
      <c r="BF74" s="599" t="b">
        <v>0</v>
      </c>
      <c r="BG74" s="599" t="b">
        <v>0</v>
      </c>
      <c r="BH74" s="600" t="b">
        <v>0</v>
      </c>
      <c r="BI74" s="601">
        <v>0.5</v>
      </c>
      <c r="BJ74" s="601"/>
    </row>
    <row r="75" spans="1:69" outlineLevel="1">
      <c r="B75" s="46" t="s">
        <v>382</v>
      </c>
      <c r="C75" s="77">
        <f t="shared" si="29"/>
        <v>0</v>
      </c>
      <c r="D75" s="77">
        <f t="shared" si="29"/>
        <v>0</v>
      </c>
      <c r="E75" s="77">
        <f t="shared" si="29"/>
        <v>0</v>
      </c>
      <c r="F75" s="77">
        <f t="shared" si="29"/>
        <v>0</v>
      </c>
      <c r="G75" s="77">
        <f t="shared" si="29"/>
        <v>0</v>
      </c>
      <c r="H75" s="77">
        <f t="shared" si="29"/>
        <v>0</v>
      </c>
      <c r="I75" s="77">
        <f t="shared" si="29"/>
        <v>0</v>
      </c>
      <c r="J75" s="77">
        <f t="shared" si="29"/>
        <v>0</v>
      </c>
      <c r="K75" s="77">
        <f t="shared" si="29"/>
        <v>0</v>
      </c>
      <c r="L75" s="77">
        <f t="shared" si="29"/>
        <v>0</v>
      </c>
      <c r="M75" s="602"/>
      <c r="N75" s="602"/>
      <c r="O75" s="602"/>
      <c r="P75" s="602"/>
      <c r="Q75" s="602" t="b">
        <v>1</v>
      </c>
      <c r="R75" s="602"/>
      <c r="S75" s="602" t="b">
        <v>0</v>
      </c>
      <c r="T75" s="603" t="b">
        <v>0</v>
      </c>
      <c r="U75" s="603" t="s">
        <v>30</v>
      </c>
      <c r="V75" s="603"/>
      <c r="W75" s="602"/>
      <c r="X75" s="602"/>
      <c r="Y75" s="602"/>
      <c r="Z75" s="602"/>
      <c r="AA75" s="602"/>
      <c r="AB75" s="602"/>
      <c r="AC75" s="602"/>
      <c r="AD75" s="603"/>
      <c r="AE75" s="603"/>
      <c r="AF75" s="603"/>
      <c r="AG75" s="602"/>
      <c r="AH75" s="602"/>
      <c r="AI75" s="602"/>
      <c r="AJ75" s="602"/>
      <c r="AK75" s="602"/>
      <c r="AL75" s="602"/>
      <c r="AM75" s="602"/>
      <c r="AN75" s="603"/>
      <c r="AO75" s="603"/>
      <c r="AP75" s="603"/>
      <c r="AQ75" s="602"/>
      <c r="AR75" s="602"/>
      <c r="AS75" s="602"/>
      <c r="AT75" s="602"/>
      <c r="AU75" s="602" t="b">
        <v>1</v>
      </c>
      <c r="AV75" s="602" t="b">
        <v>0</v>
      </c>
      <c r="AW75" s="602" t="b">
        <v>0</v>
      </c>
      <c r="AX75" s="603" t="b">
        <v>0</v>
      </c>
      <c r="AY75" s="604" t="s">
        <v>30</v>
      </c>
      <c r="AZ75" s="604"/>
      <c r="BA75" s="602"/>
      <c r="BB75" s="602"/>
      <c r="BC75" s="602"/>
      <c r="BD75" s="602"/>
      <c r="BE75" s="602" t="b">
        <v>1</v>
      </c>
      <c r="BF75" s="602" t="b">
        <v>0</v>
      </c>
      <c r="BG75" s="602" t="b">
        <v>0</v>
      </c>
      <c r="BH75" s="603" t="b">
        <v>0</v>
      </c>
      <c r="BI75" s="604">
        <v>0.5</v>
      </c>
      <c r="BJ75" s="604"/>
    </row>
    <row r="76" spans="1:69" outlineLevel="1">
      <c r="B76" s="44" t="s">
        <v>690</v>
      </c>
      <c r="C76" s="80">
        <f t="shared" si="29"/>
        <v>0</v>
      </c>
      <c r="D76" s="80">
        <f t="shared" si="29"/>
        <v>0</v>
      </c>
      <c r="E76" s="80">
        <f t="shared" si="29"/>
        <v>0</v>
      </c>
      <c r="F76" s="80">
        <f t="shared" si="29"/>
        <v>0</v>
      </c>
      <c r="G76" s="80">
        <f t="shared" si="29"/>
        <v>0</v>
      </c>
      <c r="H76" s="80">
        <f t="shared" si="29"/>
        <v>0</v>
      </c>
      <c r="I76" s="80">
        <f t="shared" si="29"/>
        <v>0</v>
      </c>
      <c r="J76" s="80">
        <f t="shared" si="29"/>
        <v>0</v>
      </c>
      <c r="K76" s="80">
        <f t="shared" si="29"/>
        <v>0</v>
      </c>
      <c r="L76" s="80">
        <f t="shared" si="29"/>
        <v>0</v>
      </c>
      <c r="M76" s="605"/>
      <c r="N76" s="605"/>
      <c r="O76" s="605"/>
      <c r="P76" s="605"/>
      <c r="Q76" s="605" t="b">
        <v>1</v>
      </c>
      <c r="R76" s="605"/>
      <c r="S76" s="605" t="b">
        <v>0</v>
      </c>
      <c r="T76" s="606" t="b">
        <v>0</v>
      </c>
      <c r="U76" s="606" t="s">
        <v>30</v>
      </c>
      <c r="V76" s="606"/>
      <c r="W76" s="605"/>
      <c r="X76" s="605"/>
      <c r="Y76" s="605"/>
      <c r="Z76" s="605"/>
      <c r="AA76" s="605"/>
      <c r="AB76" s="605"/>
      <c r="AC76" s="605"/>
      <c r="AD76" s="606"/>
      <c r="AE76" s="606"/>
      <c r="AF76" s="606"/>
      <c r="AG76" s="605"/>
      <c r="AH76" s="605"/>
      <c r="AI76" s="605"/>
      <c r="AJ76" s="605"/>
      <c r="AK76" s="605"/>
      <c r="AL76" s="605"/>
      <c r="AM76" s="605"/>
      <c r="AN76" s="606"/>
      <c r="AO76" s="606"/>
      <c r="AP76" s="606"/>
      <c r="AQ76" s="605"/>
      <c r="AR76" s="605"/>
      <c r="AS76" s="605"/>
      <c r="AT76" s="605"/>
      <c r="AU76" s="605" t="b">
        <v>1</v>
      </c>
      <c r="AV76" s="605" t="b">
        <v>0</v>
      </c>
      <c r="AW76" s="605" t="b">
        <v>0</v>
      </c>
      <c r="AX76" s="606" t="b">
        <v>0</v>
      </c>
      <c r="AY76" s="607" t="s">
        <v>30</v>
      </c>
      <c r="AZ76" s="607"/>
      <c r="BA76" s="605"/>
      <c r="BB76" s="605"/>
      <c r="BC76" s="605"/>
      <c r="BD76" s="605"/>
      <c r="BE76" s="605" t="b">
        <v>1</v>
      </c>
      <c r="BF76" s="605" t="b">
        <v>0</v>
      </c>
      <c r="BG76" s="605" t="b">
        <v>0</v>
      </c>
      <c r="BH76" s="606" t="b">
        <v>0</v>
      </c>
      <c r="BI76" s="607">
        <v>0.5</v>
      </c>
      <c r="BJ76" s="607"/>
    </row>
    <row r="77" spans="1:69" outlineLevel="1">
      <c r="B77" s="45" t="s">
        <v>530</v>
      </c>
      <c r="C77" s="74">
        <f t="shared" si="29"/>
        <v>0</v>
      </c>
      <c r="D77" s="74">
        <f t="shared" si="29"/>
        <v>0</v>
      </c>
      <c r="E77" s="74">
        <f t="shared" si="29"/>
        <v>0</v>
      </c>
      <c r="F77" s="74">
        <f t="shared" si="29"/>
        <v>0</v>
      </c>
      <c r="G77" s="74">
        <f t="shared" si="29"/>
        <v>0</v>
      </c>
      <c r="H77" s="74">
        <f t="shared" si="29"/>
        <v>0</v>
      </c>
      <c r="I77" s="74">
        <f t="shared" si="29"/>
        <v>0</v>
      </c>
      <c r="J77" s="74">
        <f t="shared" si="29"/>
        <v>0</v>
      </c>
      <c r="K77" s="74">
        <f t="shared" si="29"/>
        <v>0</v>
      </c>
      <c r="L77" s="74">
        <f t="shared" si="29"/>
        <v>0</v>
      </c>
      <c r="M77" s="599"/>
      <c r="N77" s="599"/>
      <c r="O77" s="599"/>
      <c r="P77" s="599"/>
      <c r="Q77" s="599" t="b">
        <v>1</v>
      </c>
      <c r="R77" s="599"/>
      <c r="S77" s="599" t="b">
        <v>0</v>
      </c>
      <c r="T77" s="600" t="b">
        <v>0</v>
      </c>
      <c r="U77" s="600" t="s">
        <v>30</v>
      </c>
      <c r="V77" s="600"/>
      <c r="W77" s="599"/>
      <c r="X77" s="599"/>
      <c r="Y77" s="599"/>
      <c r="Z77" s="599"/>
      <c r="AA77" s="599"/>
      <c r="AB77" s="599"/>
      <c r="AC77" s="599"/>
      <c r="AD77" s="600"/>
      <c r="AE77" s="600"/>
      <c r="AF77" s="600"/>
      <c r="AG77" s="599"/>
      <c r="AH77" s="599"/>
      <c r="AI77" s="599"/>
      <c r="AJ77" s="599"/>
      <c r="AK77" s="599"/>
      <c r="AL77" s="599"/>
      <c r="AM77" s="599"/>
      <c r="AN77" s="600"/>
      <c r="AO77" s="600"/>
      <c r="AP77" s="600"/>
      <c r="AQ77" s="599"/>
      <c r="AR77" s="599"/>
      <c r="AS77" s="599"/>
      <c r="AT77" s="599"/>
      <c r="AU77" s="599" t="b">
        <v>1</v>
      </c>
      <c r="AV77" s="599" t="b">
        <v>0</v>
      </c>
      <c r="AW77" s="599" t="b">
        <v>0</v>
      </c>
      <c r="AX77" s="600" t="b">
        <v>0</v>
      </c>
      <c r="AY77" s="601" t="s">
        <v>30</v>
      </c>
      <c r="AZ77" s="601"/>
      <c r="BA77" s="599"/>
      <c r="BB77" s="599"/>
      <c r="BC77" s="599"/>
      <c r="BD77" s="599"/>
      <c r="BE77" s="599" t="b">
        <v>1</v>
      </c>
      <c r="BF77" s="599" t="b">
        <v>0</v>
      </c>
      <c r="BG77" s="599" t="b">
        <v>0</v>
      </c>
      <c r="BH77" s="600" t="b">
        <v>0</v>
      </c>
      <c r="BI77" s="601">
        <v>0.5</v>
      </c>
      <c r="BJ77" s="601"/>
    </row>
    <row r="78" spans="1:69" outlineLevel="1">
      <c r="B78" s="46" t="s">
        <v>382</v>
      </c>
      <c r="C78" s="51">
        <f t="shared" si="29"/>
        <v>0</v>
      </c>
      <c r="D78" s="51">
        <f t="shared" si="29"/>
        <v>0</v>
      </c>
      <c r="E78" s="51">
        <f t="shared" si="29"/>
        <v>0</v>
      </c>
      <c r="F78" s="51">
        <f t="shared" si="29"/>
        <v>0</v>
      </c>
      <c r="G78" s="51">
        <f t="shared" si="29"/>
        <v>0</v>
      </c>
      <c r="H78" s="51">
        <f t="shared" si="29"/>
        <v>0</v>
      </c>
      <c r="I78" s="51">
        <f t="shared" si="29"/>
        <v>0</v>
      </c>
      <c r="J78" s="51">
        <f t="shared" si="29"/>
        <v>0</v>
      </c>
      <c r="K78" s="51">
        <f t="shared" si="29"/>
        <v>0</v>
      </c>
      <c r="L78" s="51">
        <f t="shared" si="29"/>
        <v>0</v>
      </c>
      <c r="M78" s="608"/>
      <c r="N78" s="608"/>
      <c r="O78" s="608"/>
      <c r="P78" s="608"/>
      <c r="Q78" s="608" t="b">
        <v>1</v>
      </c>
      <c r="R78" s="608"/>
      <c r="S78" s="608" t="b">
        <v>0</v>
      </c>
      <c r="T78" s="609" t="b">
        <v>0</v>
      </c>
      <c r="U78" s="609" t="s">
        <v>30</v>
      </c>
      <c r="V78" s="609"/>
      <c r="W78" s="608"/>
      <c r="X78" s="608"/>
      <c r="Y78" s="608"/>
      <c r="Z78" s="608"/>
      <c r="AA78" s="608"/>
      <c r="AB78" s="608"/>
      <c r="AC78" s="608"/>
      <c r="AD78" s="609"/>
      <c r="AE78" s="609"/>
      <c r="AF78" s="609"/>
      <c r="AG78" s="608"/>
      <c r="AH78" s="608"/>
      <c r="AI78" s="608"/>
      <c r="AJ78" s="602"/>
      <c r="AK78" s="602"/>
      <c r="AL78" s="608"/>
      <c r="AM78" s="608"/>
      <c r="AN78" s="609"/>
      <c r="AO78" s="609"/>
      <c r="AP78" s="609"/>
      <c r="AQ78" s="608"/>
      <c r="AR78" s="608"/>
      <c r="AS78" s="608"/>
      <c r="AT78" s="602"/>
      <c r="AU78" s="608" t="b">
        <v>1</v>
      </c>
      <c r="AV78" s="608" t="b">
        <v>0</v>
      </c>
      <c r="AW78" s="608" t="b">
        <v>0</v>
      </c>
      <c r="AX78" s="609" t="b">
        <v>0</v>
      </c>
      <c r="AY78" s="610" t="s">
        <v>30</v>
      </c>
      <c r="AZ78" s="610"/>
      <c r="BA78" s="608"/>
      <c r="BB78" s="608"/>
      <c r="BC78" s="608"/>
      <c r="BD78" s="608"/>
      <c r="BE78" s="608" t="b">
        <v>1</v>
      </c>
      <c r="BF78" s="608" t="b">
        <v>0</v>
      </c>
      <c r="BG78" s="608" t="b">
        <v>0</v>
      </c>
      <c r="BH78" s="609" t="b">
        <v>0</v>
      </c>
      <c r="BI78" s="610">
        <v>0.5</v>
      </c>
      <c r="BJ78" s="610"/>
    </row>
    <row r="79" spans="1:69" outlineLevel="1" collapsed="1"/>
    <row r="80" spans="1:69" outlineLevel="1">
      <c r="B80" t="s">
        <v>1164</v>
      </c>
      <c r="C80" s="18">
        <v>0</v>
      </c>
      <c r="D80" s="18">
        <v>1</v>
      </c>
      <c r="E80" s="18">
        <v>2</v>
      </c>
      <c r="F80" s="18">
        <v>3</v>
      </c>
      <c r="G80" s="18">
        <v>4</v>
      </c>
      <c r="H80" s="18">
        <v>5</v>
      </c>
      <c r="I80" s="18">
        <v>6</v>
      </c>
      <c r="J80" s="18"/>
    </row>
    <row r="81" spans="1:60" outlineLevel="1">
      <c r="C81" s="18" t="s">
        <v>1157</v>
      </c>
      <c r="D81" s="18" t="s">
        <v>1158</v>
      </c>
      <c r="E81" s="18" t="s">
        <v>1159</v>
      </c>
      <c r="F81" s="18" t="s">
        <v>1160</v>
      </c>
      <c r="G81" s="18" t="s">
        <v>1161</v>
      </c>
      <c r="H81" s="18" t="s">
        <v>1162</v>
      </c>
      <c r="I81" s="18" t="s">
        <v>1163</v>
      </c>
      <c r="M81" s="18" t="s">
        <v>1157</v>
      </c>
      <c r="N81" s="18" t="s">
        <v>1158</v>
      </c>
      <c r="O81" s="18" t="s">
        <v>1159</v>
      </c>
      <c r="P81" s="18" t="s">
        <v>1160</v>
      </c>
      <c r="Q81" s="18" t="s">
        <v>1161</v>
      </c>
      <c r="R81" s="18" t="s">
        <v>1162</v>
      </c>
      <c r="S81" s="18" t="s">
        <v>1163</v>
      </c>
      <c r="W81" s="18" t="s">
        <v>1157</v>
      </c>
      <c r="X81" s="18" t="s">
        <v>1158</v>
      </c>
      <c r="Y81" s="18" t="s">
        <v>1159</v>
      </c>
      <c r="Z81" s="18" t="s">
        <v>1160</v>
      </c>
      <c r="AA81" s="18" t="s">
        <v>1161</v>
      </c>
      <c r="AB81" s="18" t="s">
        <v>1162</v>
      </c>
      <c r="AC81" s="18" t="s">
        <v>1163</v>
      </c>
      <c r="AG81" s="18" t="s">
        <v>1157</v>
      </c>
      <c r="AH81" s="18" t="s">
        <v>1158</v>
      </c>
      <c r="AI81" s="18" t="s">
        <v>1159</v>
      </c>
      <c r="AJ81" s="18" t="s">
        <v>1160</v>
      </c>
      <c r="AK81" s="18" t="s">
        <v>1161</v>
      </c>
      <c r="AL81" s="18" t="s">
        <v>1162</v>
      </c>
      <c r="AM81" s="18" t="s">
        <v>1163</v>
      </c>
      <c r="AQ81" s="18" t="s">
        <v>1157</v>
      </c>
      <c r="AR81" s="18" t="s">
        <v>1158</v>
      </c>
      <c r="AS81" s="18" t="s">
        <v>1159</v>
      </c>
      <c r="AT81" s="18" t="s">
        <v>1160</v>
      </c>
      <c r="AU81" s="18" t="s">
        <v>1161</v>
      </c>
      <c r="AV81" s="18" t="s">
        <v>1162</v>
      </c>
      <c r="AW81" s="18" t="s">
        <v>1163</v>
      </c>
      <c r="AX81" t="s">
        <v>1167</v>
      </c>
      <c r="BA81" s="18" t="s">
        <v>1157</v>
      </c>
      <c r="BB81" s="18" t="s">
        <v>1158</v>
      </c>
      <c r="BC81" s="18" t="s">
        <v>1159</v>
      </c>
      <c r="BD81" s="18" t="s">
        <v>1160</v>
      </c>
      <c r="BE81" s="18" t="s">
        <v>1161</v>
      </c>
      <c r="BF81" s="18" t="s">
        <v>1162</v>
      </c>
      <c r="BG81" s="18" t="s">
        <v>1163</v>
      </c>
      <c r="BH81" t="s">
        <v>1167</v>
      </c>
    </row>
    <row r="82" spans="1:60" outlineLevel="1">
      <c r="C82" s="611">
        <f t="shared" ref="C82:I82" si="30">CHOOSE(d.Region,M82,W82,AG82,AQ82,BA82)</f>
        <v>0.5</v>
      </c>
      <c r="D82" s="611">
        <f t="shared" si="30"/>
        <v>0.6</v>
      </c>
      <c r="E82" s="611">
        <f t="shared" si="30"/>
        <v>0.65</v>
      </c>
      <c r="F82" s="611">
        <f t="shared" si="30"/>
        <v>0.75</v>
      </c>
      <c r="G82" s="611">
        <f t="shared" si="30"/>
        <v>0.8</v>
      </c>
      <c r="H82" s="611">
        <f t="shared" si="30"/>
        <v>1</v>
      </c>
      <c r="I82" s="611">
        <f t="shared" si="30"/>
        <v>1</v>
      </c>
      <c r="J82" s="223"/>
      <c r="M82" s="612">
        <v>1</v>
      </c>
      <c r="N82" s="612">
        <v>1</v>
      </c>
      <c r="O82" s="612">
        <v>1</v>
      </c>
      <c r="P82" s="612">
        <v>1</v>
      </c>
      <c r="Q82" s="612">
        <v>1</v>
      </c>
      <c r="R82" s="612">
        <v>1</v>
      </c>
      <c r="S82" s="612">
        <v>1</v>
      </c>
      <c r="T82" s="223"/>
      <c r="W82" s="612">
        <v>0.5</v>
      </c>
      <c r="X82" s="612">
        <v>0.6</v>
      </c>
      <c r="Y82" s="612">
        <v>0.65</v>
      </c>
      <c r="Z82" s="612">
        <v>0.75</v>
      </c>
      <c r="AA82" s="612">
        <v>0.8</v>
      </c>
      <c r="AB82" s="612">
        <v>1</v>
      </c>
      <c r="AC82" s="612">
        <v>1</v>
      </c>
      <c r="AD82" s="223"/>
      <c r="AG82" s="612">
        <v>1</v>
      </c>
      <c r="AH82" s="612">
        <v>1</v>
      </c>
      <c r="AI82" s="612">
        <v>1</v>
      </c>
      <c r="AJ82" s="612">
        <v>1</v>
      </c>
      <c r="AK82" s="612">
        <v>1</v>
      </c>
      <c r="AL82" s="612">
        <v>1</v>
      </c>
      <c r="AM82" s="612">
        <v>1</v>
      </c>
      <c r="AN82" s="223"/>
      <c r="AQ82" s="612">
        <v>1</v>
      </c>
      <c r="AR82" s="612">
        <v>1</v>
      </c>
      <c r="AS82" s="612">
        <v>1</v>
      </c>
      <c r="AT82" s="612">
        <v>1</v>
      </c>
      <c r="AU82" s="612">
        <v>1</v>
      </c>
      <c r="AV82" s="612">
        <v>1</v>
      </c>
      <c r="AW82" s="612">
        <f>(1+1)/2</f>
        <v>1</v>
      </c>
      <c r="AX82" s="612">
        <f>(1+1)/2</f>
        <v>1</v>
      </c>
      <c r="BA82" s="11">
        <v>1</v>
      </c>
      <c r="BB82" s="612">
        <v>1</v>
      </c>
      <c r="BC82" s="612">
        <v>1</v>
      </c>
      <c r="BD82" s="612">
        <v>1</v>
      </c>
      <c r="BE82" s="612">
        <v>1</v>
      </c>
      <c r="BF82" s="612">
        <v>1</v>
      </c>
      <c r="BG82" s="612">
        <f>(1+1)/2</f>
        <v>1</v>
      </c>
      <c r="BH82" s="612">
        <v>1</v>
      </c>
    </row>
    <row r="83" spans="1:60" outlineLevel="1">
      <c r="W83" s="223"/>
      <c r="X83" s="223"/>
      <c r="Y83" s="223"/>
      <c r="Z83" s="223"/>
      <c r="AA83" s="223"/>
      <c r="AB83" s="223"/>
      <c r="AC83" s="223"/>
      <c r="AD83" s="223"/>
      <c r="AG83" s="223"/>
      <c r="AH83" s="223"/>
      <c r="AI83" s="223"/>
      <c r="AJ83" s="223"/>
      <c r="AK83" s="223"/>
      <c r="AL83" s="223"/>
      <c r="AM83" s="223"/>
      <c r="AN83" s="223"/>
      <c r="AQ83" s="612">
        <v>0.5</v>
      </c>
      <c r="AR83" s="612">
        <v>0.6</v>
      </c>
      <c r="AS83" s="612">
        <v>0.65</v>
      </c>
      <c r="AT83" s="612">
        <v>0.75</v>
      </c>
      <c r="AU83" s="612">
        <v>0.8</v>
      </c>
      <c r="AV83" s="612">
        <v>1</v>
      </c>
      <c r="AW83" s="612">
        <v>1</v>
      </c>
      <c r="AX83" s="612">
        <v>0.75</v>
      </c>
      <c r="BA83" s="11">
        <f>(0.5+1)/2</f>
        <v>0.75</v>
      </c>
      <c r="BB83" s="612">
        <v>0.75</v>
      </c>
      <c r="BC83" s="612">
        <v>0.8</v>
      </c>
      <c r="BD83" s="612">
        <v>0.82499999999999996</v>
      </c>
      <c r="BE83" s="612">
        <v>0.875</v>
      </c>
      <c r="BF83" s="612">
        <v>0.9</v>
      </c>
      <c r="BG83" s="612">
        <f>(1+1)/2</f>
        <v>1</v>
      </c>
      <c r="BH83" s="612">
        <f>(0.75+1)/2</f>
        <v>0.875</v>
      </c>
    </row>
    <row r="84" spans="1:60" outlineLevel="1">
      <c r="B84" t="s">
        <v>1278</v>
      </c>
      <c r="E84" t="s">
        <v>881</v>
      </c>
      <c r="F84" t="s">
        <v>1652</v>
      </c>
      <c r="G84" t="s">
        <v>1653</v>
      </c>
      <c r="BA84" t="s">
        <v>1536</v>
      </c>
    </row>
    <row r="85" spans="1:60" outlineLevel="1">
      <c r="B85" s="25" t="s">
        <v>1279</v>
      </c>
      <c r="C85" s="223">
        <f>INDEX(E85:G85,1,d.Region)</f>
        <v>0</v>
      </c>
      <c r="D85" s="223"/>
      <c r="E85" s="223"/>
      <c r="F85" s="223"/>
      <c r="G85" s="223"/>
      <c r="H85" s="223"/>
    </row>
    <row r="87" spans="1:60">
      <c r="B87" t="s">
        <v>3187</v>
      </c>
      <c r="E87" t="s">
        <v>881</v>
      </c>
      <c r="F87" t="s">
        <v>1652</v>
      </c>
      <c r="G87" t="s">
        <v>1653</v>
      </c>
      <c r="H87" t="s">
        <v>2085</v>
      </c>
    </row>
    <row r="88" spans="1:60">
      <c r="B88" s="25" t="s">
        <v>3188</v>
      </c>
      <c r="E88" s="11"/>
      <c r="F88" s="11"/>
      <c r="G88" s="11"/>
      <c r="H88" s="11"/>
      <c r="I88" t="s">
        <v>3189</v>
      </c>
    </row>
    <row r="90" spans="1:60">
      <c r="A90" s="713" t="s">
        <v>2802</v>
      </c>
    </row>
    <row r="91" spans="1:60" outlineLevel="1">
      <c r="D91" s="103" t="s">
        <v>1352</v>
      </c>
      <c r="E91" s="103"/>
      <c r="F91" s="103"/>
      <c r="G91" s="103"/>
      <c r="H91" s="103"/>
    </row>
    <row r="92" spans="1:60" outlineLevel="1">
      <c r="D92" t="s">
        <v>881</v>
      </c>
      <c r="E92" t="s">
        <v>1652</v>
      </c>
      <c r="F92" t="s">
        <v>1653</v>
      </c>
      <c r="G92" t="s">
        <v>2085</v>
      </c>
      <c r="H92" t="s">
        <v>1943</v>
      </c>
    </row>
    <row r="93" spans="1:60" outlineLevel="1">
      <c r="B93" s="714" t="s">
        <v>2803</v>
      </c>
      <c r="C93">
        <v>0</v>
      </c>
      <c r="D93" s="715" t="s">
        <v>30</v>
      </c>
      <c r="E93" s="715" t="s">
        <v>30</v>
      </c>
      <c r="F93" s="715" t="s">
        <v>30</v>
      </c>
      <c r="G93" s="715" t="s">
        <v>30</v>
      </c>
      <c r="H93" s="715" t="s">
        <v>30</v>
      </c>
    </row>
    <row r="94" spans="1:60" outlineLevel="1">
      <c r="B94" s="714" t="s">
        <v>2804</v>
      </c>
      <c r="C94">
        <v>1</v>
      </c>
      <c r="D94" s="716">
        <v>1</v>
      </c>
      <c r="E94" s="716">
        <v>1</v>
      </c>
      <c r="F94" s="716">
        <v>0.5</v>
      </c>
      <c r="G94" s="716">
        <v>0.5</v>
      </c>
      <c r="H94" s="716">
        <v>1</v>
      </c>
    </row>
    <row r="95" spans="1:60" outlineLevel="1">
      <c r="B95" s="714"/>
      <c r="C95">
        <v>2</v>
      </c>
      <c r="D95" s="716">
        <v>0.8</v>
      </c>
      <c r="E95" s="716">
        <v>0.75</v>
      </c>
      <c r="F95" s="716">
        <v>0.4</v>
      </c>
      <c r="G95" s="716">
        <v>0.35</v>
      </c>
      <c r="H95" s="716">
        <v>0.8</v>
      </c>
    </row>
    <row r="96" spans="1:60" outlineLevel="1">
      <c r="B96" s="714"/>
      <c r="C96">
        <v>3</v>
      </c>
      <c r="D96" s="716">
        <v>0.65</v>
      </c>
      <c r="E96" s="716">
        <v>0.5</v>
      </c>
      <c r="F96" s="716">
        <v>0.30000000000000004</v>
      </c>
      <c r="G96" s="716">
        <v>0.25</v>
      </c>
      <c r="H96" s="716">
        <v>0.65</v>
      </c>
    </row>
    <row r="97" spans="1:32" outlineLevel="1">
      <c r="B97" s="714" t="s">
        <v>2805</v>
      </c>
      <c r="C97">
        <v>4</v>
      </c>
      <c r="D97" s="716">
        <v>0.5</v>
      </c>
      <c r="E97" s="716">
        <v>0.35</v>
      </c>
      <c r="F97" s="716">
        <v>0.25</v>
      </c>
      <c r="G97" s="716">
        <v>0.2</v>
      </c>
      <c r="H97" s="716">
        <v>0.5</v>
      </c>
    </row>
    <row r="98" spans="1:32" outlineLevel="1">
      <c r="B98" s="714"/>
      <c r="C98">
        <v>5</v>
      </c>
      <c r="D98" s="716">
        <v>0.30000000000000004</v>
      </c>
      <c r="E98" s="716">
        <v>0.25</v>
      </c>
      <c r="F98" s="716">
        <v>0.19999999999999996</v>
      </c>
      <c r="G98" s="716">
        <v>0.15</v>
      </c>
      <c r="H98" s="716">
        <v>0.30000000000000004</v>
      </c>
    </row>
    <row r="99" spans="1:32" outlineLevel="1">
      <c r="B99" s="714"/>
      <c r="C99">
        <v>6</v>
      </c>
      <c r="D99" s="716">
        <v>0.15000000000000002</v>
      </c>
      <c r="E99" s="716">
        <v>0.15000000000000002</v>
      </c>
      <c r="F99" s="716">
        <v>9.9999999999999978E-2</v>
      </c>
      <c r="G99" s="716">
        <v>9.9999999999999978E-2</v>
      </c>
      <c r="H99" s="716">
        <v>0.15000000000000002</v>
      </c>
    </row>
    <row r="100" spans="1:32" outlineLevel="1">
      <c r="B100" s="714" t="s">
        <v>2806</v>
      </c>
      <c r="C100">
        <v>7</v>
      </c>
      <c r="D100" s="716">
        <v>0</v>
      </c>
      <c r="E100" s="716">
        <v>0</v>
      </c>
      <c r="F100" s="716">
        <v>0</v>
      </c>
      <c r="G100" s="716">
        <v>0</v>
      </c>
      <c r="H100" s="716">
        <v>0</v>
      </c>
    </row>
    <row r="101" spans="1:32" outlineLevel="1"/>
    <row r="103" spans="1:32">
      <c r="A103" s="14" t="s">
        <v>953</v>
      </c>
      <c r="L103" t="s">
        <v>2774</v>
      </c>
    </row>
    <row r="104" spans="1:32" ht="124.5" customHeight="1" outlineLevel="1">
      <c r="B104" s="18" t="s">
        <v>401</v>
      </c>
      <c r="C104" s="187" t="s">
        <v>2773</v>
      </c>
      <c r="D104" s="23" t="s">
        <v>272</v>
      </c>
      <c r="E104" s="23" t="s">
        <v>2762</v>
      </c>
      <c r="F104" s="23" t="s">
        <v>271</v>
      </c>
      <c r="G104" s="23" t="s">
        <v>272</v>
      </c>
      <c r="H104" s="23" t="s">
        <v>271</v>
      </c>
      <c r="I104" s="23" t="s">
        <v>346</v>
      </c>
      <c r="J104" s="23" t="s">
        <v>347</v>
      </c>
      <c r="K104" s="23" t="s">
        <v>378</v>
      </c>
      <c r="L104" s="148" t="s">
        <v>361</v>
      </c>
      <c r="N104" s="148" t="s">
        <v>389</v>
      </c>
      <c r="O104" s="148" t="s">
        <v>389</v>
      </c>
      <c r="P104" s="148" t="s">
        <v>389</v>
      </c>
      <c r="Q104" s="181" t="s">
        <v>876</v>
      </c>
      <c r="R104" s="181"/>
      <c r="S104" s="181"/>
      <c r="T104" s="181"/>
      <c r="U104" s="147"/>
      <c r="V104" s="147"/>
      <c r="W104" s="147"/>
      <c r="X104" s="147"/>
      <c r="Y104" s="147"/>
      <c r="Z104" s="147"/>
      <c r="AA104" s="147"/>
      <c r="AB104" s="147"/>
      <c r="AC104" s="147"/>
      <c r="AD104" s="147"/>
      <c r="AE104" s="147"/>
      <c r="AF104" s="147"/>
    </row>
    <row r="105" spans="1:32" outlineLevel="1">
      <c r="D105" s="27"/>
      <c r="E105" s="27"/>
      <c r="F105" s="27"/>
      <c r="G105" s="27"/>
      <c r="H105" s="27"/>
      <c r="I105" s="27"/>
      <c r="J105" s="27"/>
      <c r="K105" s="27"/>
      <c r="Q105" s="129" t="s">
        <v>853</v>
      </c>
      <c r="R105" s="129"/>
      <c r="S105" s="129"/>
      <c r="T105" s="129"/>
      <c r="U105" s="129" t="s">
        <v>853</v>
      </c>
      <c r="V105" s="129"/>
      <c r="W105" s="129"/>
      <c r="X105" s="129"/>
      <c r="Y105" s="129" t="s">
        <v>853</v>
      </c>
      <c r="Z105" s="129"/>
      <c r="AA105" s="129"/>
      <c r="AB105" s="129"/>
      <c r="AC105" s="129" t="s">
        <v>853</v>
      </c>
      <c r="AD105" s="129"/>
      <c r="AE105" s="129"/>
      <c r="AF105" s="129"/>
    </row>
    <row r="106" spans="1:32" outlineLevel="1">
      <c r="B106" s="569"/>
      <c r="D106" s="27"/>
      <c r="E106" s="27"/>
      <c r="F106" s="27"/>
      <c r="G106" s="27"/>
      <c r="H106" s="27"/>
      <c r="I106" s="27"/>
      <c r="J106" s="27"/>
      <c r="K106" s="27"/>
      <c r="L106" s="182" t="s">
        <v>480</v>
      </c>
      <c r="N106" s="183" t="s">
        <v>593</v>
      </c>
      <c r="O106" s="183" t="s">
        <v>594</v>
      </c>
      <c r="P106" s="183" t="s">
        <v>595</v>
      </c>
      <c r="Q106" s="127">
        <v>1</v>
      </c>
      <c r="R106" s="127">
        <v>2</v>
      </c>
      <c r="S106" s="127">
        <v>3</v>
      </c>
      <c r="T106" s="127">
        <v>4</v>
      </c>
      <c r="U106" s="42" t="s">
        <v>877</v>
      </c>
      <c r="V106" s="42" t="s">
        <v>878</v>
      </c>
      <c r="W106" s="42" t="s">
        <v>879</v>
      </c>
      <c r="X106" s="42" t="s">
        <v>903</v>
      </c>
      <c r="Y106" s="42" t="s">
        <v>877</v>
      </c>
      <c r="Z106" s="42" t="s">
        <v>878</v>
      </c>
      <c r="AA106" s="42" t="s">
        <v>879</v>
      </c>
      <c r="AB106" s="42" t="s">
        <v>903</v>
      </c>
      <c r="AC106" s="42" t="s">
        <v>877</v>
      </c>
      <c r="AD106" s="42" t="s">
        <v>878</v>
      </c>
      <c r="AE106" s="42" t="s">
        <v>879</v>
      </c>
      <c r="AF106" s="42" t="s">
        <v>903</v>
      </c>
    </row>
    <row r="107" spans="1:32" outlineLevel="1">
      <c r="A107" s="155">
        <v>1</v>
      </c>
      <c r="B107" s="687" t="s">
        <v>2769</v>
      </c>
      <c r="C107" s="688">
        <f>0.5*C115</f>
        <v>3.125E-2</v>
      </c>
      <c r="D107" s="689" t="s">
        <v>30</v>
      </c>
      <c r="E107" s="690">
        <v>999999</v>
      </c>
      <c r="F107" s="689" t="s">
        <v>30</v>
      </c>
      <c r="G107" s="689" t="s">
        <v>30</v>
      </c>
      <c r="H107" s="689" t="s">
        <v>30</v>
      </c>
      <c r="I107" s="689" t="s">
        <v>30</v>
      </c>
      <c r="J107" s="689" t="s">
        <v>30</v>
      </c>
      <c r="K107" s="169" t="s">
        <v>30</v>
      </c>
      <c r="L107" s="147"/>
      <c r="M107" s="673">
        <f>0%</f>
        <v>0</v>
      </c>
      <c r="N107" s="677">
        <f t="shared" ref="N107:P110" si="31">$C107</f>
        <v>3.125E-2</v>
      </c>
      <c r="O107" s="677">
        <f t="shared" si="31"/>
        <v>3.125E-2</v>
      </c>
      <c r="P107" s="677">
        <f t="shared" si="31"/>
        <v>3.125E-2</v>
      </c>
      <c r="Q107" s="169">
        <v>0</v>
      </c>
      <c r="R107" s="169">
        <v>0.5</v>
      </c>
      <c r="S107" s="169">
        <v>0.5</v>
      </c>
      <c r="T107" s="169">
        <v>1</v>
      </c>
      <c r="V107" s="126"/>
    </row>
    <row r="108" spans="1:32" outlineLevel="1">
      <c r="A108" s="155">
        <v>2</v>
      </c>
      <c r="B108" s="166" t="s">
        <v>2197</v>
      </c>
      <c r="C108" s="669">
        <f t="shared" ref="C108:C110" si="32">0.5*C116</f>
        <v>3.125E-2</v>
      </c>
      <c r="D108" s="691" t="s">
        <v>30</v>
      </c>
      <c r="E108" s="692">
        <v>999999</v>
      </c>
      <c r="F108" s="691" t="b">
        <v>1</v>
      </c>
      <c r="G108" s="691" t="s">
        <v>30</v>
      </c>
      <c r="H108" s="691" t="b">
        <v>1</v>
      </c>
      <c r="I108" s="691" t="s">
        <v>30</v>
      </c>
      <c r="J108" s="691" t="s">
        <v>30</v>
      </c>
      <c r="K108" s="173" t="str">
        <f ca="1">OFFSET(K108,-1,0)</f>
        <v>-</v>
      </c>
      <c r="L108" s="147"/>
      <c r="M108" s="673">
        <f>0%</f>
        <v>0</v>
      </c>
      <c r="N108" s="677">
        <f t="shared" si="31"/>
        <v>3.125E-2</v>
      </c>
      <c r="O108" s="677">
        <f t="shared" si="31"/>
        <v>3.125E-2</v>
      </c>
      <c r="P108" s="677">
        <f t="shared" si="31"/>
        <v>3.125E-2</v>
      </c>
      <c r="Q108" s="173">
        <f t="shared" ref="Q108:T110" ca="1" si="33">OFFSET(Q108,-1,0)</f>
        <v>0</v>
      </c>
      <c r="R108" s="173">
        <f t="shared" ca="1" si="33"/>
        <v>0.5</v>
      </c>
      <c r="S108" s="173">
        <f t="shared" ca="1" si="33"/>
        <v>0.5</v>
      </c>
      <c r="T108" s="173">
        <f t="shared" ca="1" si="33"/>
        <v>1</v>
      </c>
    </row>
    <row r="109" spans="1:32" outlineLevel="1">
      <c r="A109" s="155">
        <v>3</v>
      </c>
      <c r="B109" s="166" t="s">
        <v>2771</v>
      </c>
      <c r="C109" s="669">
        <f t="shared" si="32"/>
        <v>3.125E-2</v>
      </c>
      <c r="D109" s="691" t="b">
        <v>1</v>
      </c>
      <c r="E109" s="692">
        <v>999999</v>
      </c>
      <c r="F109" s="691" t="s">
        <v>30</v>
      </c>
      <c r="G109" s="691" t="b">
        <v>1</v>
      </c>
      <c r="H109" s="691" t="s">
        <v>30</v>
      </c>
      <c r="I109" s="691" t="s">
        <v>30</v>
      </c>
      <c r="J109" s="691" t="s">
        <v>30</v>
      </c>
      <c r="K109" s="173" t="str">
        <f ca="1">OFFSET(K109,-1,0)</f>
        <v>-</v>
      </c>
      <c r="L109" s="178">
        <f>1.25*L110</f>
        <v>1.2500000000000001E-2</v>
      </c>
      <c r="M109" s="123">
        <f>0%</f>
        <v>0</v>
      </c>
      <c r="N109" s="677">
        <f t="shared" si="31"/>
        <v>3.125E-2</v>
      </c>
      <c r="O109" s="677">
        <f t="shared" si="31"/>
        <v>3.125E-2</v>
      </c>
      <c r="P109" s="677">
        <f t="shared" si="31"/>
        <v>3.125E-2</v>
      </c>
      <c r="Q109" s="173">
        <f t="shared" ca="1" si="33"/>
        <v>0</v>
      </c>
      <c r="R109" s="173">
        <f t="shared" ca="1" si="33"/>
        <v>0.5</v>
      </c>
      <c r="S109" s="173">
        <f t="shared" ca="1" si="33"/>
        <v>0.5</v>
      </c>
      <c r="T109" s="173">
        <f t="shared" ca="1" si="33"/>
        <v>1</v>
      </c>
    </row>
    <row r="110" spans="1:32" outlineLevel="1">
      <c r="A110" s="155">
        <v>4</v>
      </c>
      <c r="B110" s="174" t="s">
        <v>2772</v>
      </c>
      <c r="C110" s="670">
        <f t="shared" si="32"/>
        <v>3.125E-2</v>
      </c>
      <c r="D110" s="693" t="s">
        <v>30</v>
      </c>
      <c r="E110" s="694">
        <v>0</v>
      </c>
      <c r="F110" s="693" t="s">
        <v>30</v>
      </c>
      <c r="G110" s="693" t="s">
        <v>30</v>
      </c>
      <c r="H110" s="693" t="s">
        <v>30</v>
      </c>
      <c r="I110" s="693" t="b">
        <v>1</v>
      </c>
      <c r="J110" s="691" t="s">
        <v>30</v>
      </c>
      <c r="K110" s="177" t="str">
        <f ca="1">OFFSET(K110,-1,0)</f>
        <v>-</v>
      </c>
      <c r="L110" s="178">
        <v>0.01</v>
      </c>
      <c r="M110" s="123">
        <f>0%</f>
        <v>0</v>
      </c>
      <c r="N110" s="677">
        <f t="shared" si="31"/>
        <v>3.125E-2</v>
      </c>
      <c r="O110" s="677">
        <f t="shared" si="31"/>
        <v>3.125E-2</v>
      </c>
      <c r="P110" s="677">
        <f t="shared" si="31"/>
        <v>3.125E-2</v>
      </c>
      <c r="Q110" s="177">
        <f t="shared" ca="1" si="33"/>
        <v>0</v>
      </c>
      <c r="R110" s="177">
        <f t="shared" ca="1" si="33"/>
        <v>0.5</v>
      </c>
      <c r="S110" s="177">
        <f t="shared" ca="1" si="33"/>
        <v>0.5</v>
      </c>
      <c r="T110" s="177">
        <f t="shared" ca="1" si="33"/>
        <v>1</v>
      </c>
    </row>
    <row r="111" spans="1:32" outlineLevel="1">
      <c r="A111" s="155">
        <v>5</v>
      </c>
      <c r="B111" s="166" t="s">
        <v>2770</v>
      </c>
      <c r="C111" s="669"/>
      <c r="D111" s="167" t="str">
        <f t="shared" ref="D111:J114" si="34">D107</f>
        <v>-</v>
      </c>
      <c r="E111" s="167">
        <f t="shared" ref="E111" si="35">E107</f>
        <v>999999</v>
      </c>
      <c r="F111" s="167" t="str">
        <f t="shared" si="34"/>
        <v>-</v>
      </c>
      <c r="G111" s="167" t="str">
        <f t="shared" si="34"/>
        <v>-</v>
      </c>
      <c r="H111" s="167" t="str">
        <f t="shared" si="34"/>
        <v>-</v>
      </c>
      <c r="I111" s="167" t="str">
        <f t="shared" si="34"/>
        <v>-</v>
      </c>
      <c r="J111" s="168" t="str">
        <f t="shared" si="34"/>
        <v>-</v>
      </c>
      <c r="K111" s="169">
        <v>0</v>
      </c>
      <c r="L111" s="170">
        <f t="shared" ref="L111:L118" si="36">L107</f>
        <v>0</v>
      </c>
      <c r="M111" s="673">
        <f>0%</f>
        <v>0</v>
      </c>
      <c r="N111" s="673">
        <f>0%</f>
        <v>0</v>
      </c>
      <c r="O111" s="673">
        <f>0%</f>
        <v>0</v>
      </c>
      <c r="P111" s="673">
        <f>0%</f>
        <v>0</v>
      </c>
      <c r="Q111" s="147"/>
      <c r="R111" s="147"/>
      <c r="S111" s="147"/>
      <c r="T111" s="147"/>
      <c r="U111" s="147"/>
      <c r="V111" s="147"/>
      <c r="W111" s="147"/>
      <c r="X111" s="147"/>
      <c r="Y111" s="147"/>
    </row>
    <row r="112" spans="1:32" outlineLevel="1">
      <c r="A112" s="155">
        <v>6</v>
      </c>
      <c r="B112" s="166" t="s">
        <v>2749</v>
      </c>
      <c r="C112" s="669"/>
      <c r="D112" s="171" t="str">
        <f t="shared" si="34"/>
        <v>-</v>
      </c>
      <c r="E112" s="171">
        <f t="shared" ref="E112" si="37">E108</f>
        <v>999999</v>
      </c>
      <c r="F112" s="171" t="b">
        <f t="shared" si="34"/>
        <v>1</v>
      </c>
      <c r="G112" s="171" t="str">
        <f t="shared" si="34"/>
        <v>-</v>
      </c>
      <c r="H112" s="171" t="b">
        <f t="shared" si="34"/>
        <v>1</v>
      </c>
      <c r="I112" s="171" t="str">
        <f t="shared" si="34"/>
        <v>-</v>
      </c>
      <c r="J112" s="172" t="str">
        <f t="shared" si="34"/>
        <v>-</v>
      </c>
      <c r="K112" s="173">
        <f ca="1">OFFSET(K112,-1,0)</f>
        <v>0</v>
      </c>
      <c r="L112" s="170">
        <f t="shared" si="36"/>
        <v>0</v>
      </c>
      <c r="M112" s="673">
        <f>0%</f>
        <v>0</v>
      </c>
      <c r="N112" s="673">
        <f>0%</f>
        <v>0</v>
      </c>
      <c r="O112" s="673">
        <f>0%</f>
        <v>0</v>
      </c>
      <c r="P112" s="673">
        <f>0%</f>
        <v>0</v>
      </c>
      <c r="Q112" s="147"/>
      <c r="R112" s="147"/>
      <c r="S112" s="147"/>
      <c r="T112" s="147"/>
      <c r="U112" s="147"/>
      <c r="V112" s="147"/>
      <c r="W112" s="147"/>
      <c r="X112" s="147"/>
      <c r="Y112" s="147"/>
    </row>
    <row r="113" spans="1:40" outlineLevel="1">
      <c r="A113" s="155">
        <v>7</v>
      </c>
      <c r="B113" s="166" t="s">
        <v>2763</v>
      </c>
      <c r="C113" s="669"/>
      <c r="D113" s="171" t="b">
        <f t="shared" si="34"/>
        <v>1</v>
      </c>
      <c r="E113" s="171">
        <f t="shared" ref="E113" si="38">E109</f>
        <v>999999</v>
      </c>
      <c r="F113" s="171" t="str">
        <f t="shared" si="34"/>
        <v>-</v>
      </c>
      <c r="G113" s="171" t="b">
        <f t="shared" si="34"/>
        <v>1</v>
      </c>
      <c r="H113" s="171" t="str">
        <f t="shared" si="34"/>
        <v>-</v>
      </c>
      <c r="I113" s="171" t="str">
        <f t="shared" si="34"/>
        <v>-</v>
      </c>
      <c r="J113" s="172" t="str">
        <f t="shared" si="34"/>
        <v>-</v>
      </c>
      <c r="K113" s="173">
        <f ca="1">OFFSET(K113,-1,0)</f>
        <v>0</v>
      </c>
      <c r="L113" s="170">
        <f t="shared" si="36"/>
        <v>1.2500000000000001E-2</v>
      </c>
      <c r="M113" s="123">
        <f>0%</f>
        <v>0</v>
      </c>
      <c r="N113" s="123">
        <f>0%</f>
        <v>0</v>
      </c>
      <c r="O113" s="123">
        <f>0%</f>
        <v>0</v>
      </c>
      <c r="P113" s="123">
        <f>0%</f>
        <v>0</v>
      </c>
      <c r="Q113" s="147"/>
      <c r="R113" s="147"/>
      <c r="S113" s="147"/>
      <c r="T113" s="147"/>
      <c r="U113" s="147"/>
      <c r="V113" s="147"/>
      <c r="W113" s="147"/>
      <c r="X113" s="147"/>
      <c r="Y113" s="147"/>
    </row>
    <row r="114" spans="1:40" outlineLevel="1">
      <c r="A114" s="155">
        <v>8</v>
      </c>
      <c r="B114" s="174" t="s">
        <v>2748</v>
      </c>
      <c r="C114" s="670"/>
      <c r="D114" s="175" t="str">
        <f t="shared" si="34"/>
        <v>-</v>
      </c>
      <c r="E114" s="175">
        <f t="shared" ref="E114" si="39">E110</f>
        <v>0</v>
      </c>
      <c r="F114" s="175" t="str">
        <f t="shared" si="34"/>
        <v>-</v>
      </c>
      <c r="G114" s="175" t="str">
        <f t="shared" si="34"/>
        <v>-</v>
      </c>
      <c r="H114" s="175" t="str">
        <f t="shared" si="34"/>
        <v>-</v>
      </c>
      <c r="I114" s="175" t="b">
        <f t="shared" si="34"/>
        <v>1</v>
      </c>
      <c r="J114" s="176" t="str">
        <f t="shared" si="34"/>
        <v>-</v>
      </c>
      <c r="K114" s="177">
        <f ca="1">OFFSET(K114,-1,0)</f>
        <v>0</v>
      </c>
      <c r="L114" s="170">
        <f t="shared" si="36"/>
        <v>0.01</v>
      </c>
      <c r="M114" s="123">
        <f>0%</f>
        <v>0</v>
      </c>
      <c r="N114" s="123">
        <f>0%</f>
        <v>0</v>
      </c>
      <c r="O114" s="123">
        <f>0%</f>
        <v>0</v>
      </c>
      <c r="P114" s="123">
        <f>0%</f>
        <v>0</v>
      </c>
      <c r="Q114" s="147"/>
      <c r="R114" s="147"/>
      <c r="S114" s="147"/>
      <c r="T114" s="147"/>
      <c r="U114" s="147"/>
      <c r="V114" s="147"/>
      <c r="W114" s="147"/>
      <c r="X114" s="147"/>
      <c r="Y114" s="147"/>
    </row>
    <row r="115" spans="1:40" outlineLevel="1">
      <c r="A115" s="155">
        <v>9</v>
      </c>
      <c r="B115" s="166" t="s">
        <v>1213</v>
      </c>
      <c r="C115" s="669">
        <v>6.25E-2</v>
      </c>
      <c r="D115" s="171" t="str">
        <f t="shared" ref="D115:F122" si="40">D111</f>
        <v>-</v>
      </c>
      <c r="E115" s="171">
        <f t="shared" ref="E115" si="41">E111</f>
        <v>999999</v>
      </c>
      <c r="F115" s="171" t="str">
        <f t="shared" si="40"/>
        <v>-</v>
      </c>
      <c r="G115" s="171" t="str">
        <f t="shared" ref="G115:H122" si="42">G111</f>
        <v>-</v>
      </c>
      <c r="H115" s="171" t="str">
        <f t="shared" si="42"/>
        <v>-</v>
      </c>
      <c r="I115" s="171" t="str">
        <f t="shared" ref="I115:J122" si="43">I111</f>
        <v>-</v>
      </c>
      <c r="J115" s="172" t="str">
        <f t="shared" si="43"/>
        <v>-</v>
      </c>
      <c r="K115" s="169">
        <v>0.92</v>
      </c>
      <c r="L115" s="170">
        <f t="shared" si="36"/>
        <v>0</v>
      </c>
      <c r="M115" s="673">
        <f>0%</f>
        <v>0</v>
      </c>
      <c r="N115" s="677">
        <f t="shared" ref="N115:P118" si="44">$C115</f>
        <v>6.25E-2</v>
      </c>
      <c r="O115" s="677">
        <f t="shared" si="44"/>
        <v>6.25E-2</v>
      </c>
      <c r="P115" s="677">
        <f t="shared" si="44"/>
        <v>6.25E-2</v>
      </c>
      <c r="Q115" s="147"/>
      <c r="R115" s="147"/>
      <c r="S115" s="147"/>
      <c r="T115" s="147"/>
      <c r="U115" s="147"/>
      <c r="V115" s="147"/>
      <c r="W115" s="147"/>
      <c r="X115" s="147"/>
      <c r="Y115" s="147"/>
    </row>
    <row r="116" spans="1:40" outlineLevel="1">
      <c r="A116" s="155">
        <v>10</v>
      </c>
      <c r="B116" s="166" t="s">
        <v>1214</v>
      </c>
      <c r="C116" s="669">
        <v>6.25E-2</v>
      </c>
      <c r="D116" s="171" t="str">
        <f t="shared" si="40"/>
        <v>-</v>
      </c>
      <c r="E116" s="171">
        <f t="shared" ref="E116" si="45">E112</f>
        <v>999999</v>
      </c>
      <c r="F116" s="171" t="b">
        <f t="shared" si="40"/>
        <v>1</v>
      </c>
      <c r="G116" s="171" t="str">
        <f t="shared" si="42"/>
        <v>-</v>
      </c>
      <c r="H116" s="171" t="b">
        <f t="shared" si="42"/>
        <v>1</v>
      </c>
      <c r="I116" s="171" t="str">
        <f t="shared" si="43"/>
        <v>-</v>
      </c>
      <c r="J116" s="172" t="str">
        <f t="shared" si="43"/>
        <v>-</v>
      </c>
      <c r="K116" s="173">
        <f ca="1">OFFSET(K116,-1,0)</f>
        <v>0.92</v>
      </c>
      <c r="L116" s="170">
        <f t="shared" si="36"/>
        <v>0</v>
      </c>
      <c r="M116" s="673">
        <f>0%</f>
        <v>0</v>
      </c>
      <c r="N116" s="677">
        <f t="shared" si="44"/>
        <v>6.25E-2</v>
      </c>
      <c r="O116" s="677">
        <f t="shared" si="44"/>
        <v>6.25E-2</v>
      </c>
      <c r="P116" s="677">
        <f t="shared" si="44"/>
        <v>6.25E-2</v>
      </c>
      <c r="Q116" s="147"/>
      <c r="R116" s="147"/>
      <c r="S116" s="147"/>
      <c r="T116" s="147"/>
      <c r="U116" s="147"/>
      <c r="V116" s="147"/>
      <c r="W116" s="147"/>
      <c r="X116" s="147"/>
      <c r="Y116" s="147"/>
    </row>
    <row r="117" spans="1:40" outlineLevel="1">
      <c r="A117" s="155">
        <v>11</v>
      </c>
      <c r="B117" s="166" t="s">
        <v>2764</v>
      </c>
      <c r="C117" s="669">
        <v>6.25E-2</v>
      </c>
      <c r="D117" s="171" t="b">
        <f t="shared" si="40"/>
        <v>1</v>
      </c>
      <c r="E117" s="171">
        <f t="shared" ref="E117" si="46">E113</f>
        <v>999999</v>
      </c>
      <c r="F117" s="171" t="str">
        <f t="shared" si="40"/>
        <v>-</v>
      </c>
      <c r="G117" s="171" t="b">
        <f t="shared" si="42"/>
        <v>1</v>
      </c>
      <c r="H117" s="171" t="str">
        <f t="shared" si="42"/>
        <v>-</v>
      </c>
      <c r="I117" s="171" t="str">
        <f t="shared" si="43"/>
        <v>-</v>
      </c>
      <c r="J117" s="172" t="str">
        <f t="shared" si="43"/>
        <v>-</v>
      </c>
      <c r="K117" s="173">
        <f ca="1">OFFSET(K117,-1,0)</f>
        <v>0.92</v>
      </c>
      <c r="L117" s="170">
        <f t="shared" si="36"/>
        <v>1.2500000000000001E-2</v>
      </c>
      <c r="M117" s="123">
        <f>0%</f>
        <v>0</v>
      </c>
      <c r="N117" s="677">
        <f t="shared" si="44"/>
        <v>6.25E-2</v>
      </c>
      <c r="O117" s="677">
        <f t="shared" si="44"/>
        <v>6.25E-2</v>
      </c>
      <c r="P117" s="677">
        <f t="shared" si="44"/>
        <v>6.25E-2</v>
      </c>
      <c r="Q117" s="147"/>
      <c r="R117" s="147"/>
      <c r="S117" s="147"/>
      <c r="T117" s="147"/>
      <c r="U117" s="147"/>
      <c r="V117" s="147"/>
      <c r="W117" s="147"/>
      <c r="X117" s="147"/>
      <c r="Y117" s="147"/>
    </row>
    <row r="118" spans="1:40" outlineLevel="1">
      <c r="A118" s="155">
        <v>12</v>
      </c>
      <c r="B118" s="174" t="s">
        <v>2750</v>
      </c>
      <c r="C118" s="670">
        <v>6.25E-2</v>
      </c>
      <c r="D118" s="175" t="str">
        <f t="shared" si="40"/>
        <v>-</v>
      </c>
      <c r="E118" s="175">
        <f t="shared" ref="E118" si="47">E114</f>
        <v>0</v>
      </c>
      <c r="F118" s="175" t="str">
        <f t="shared" si="40"/>
        <v>-</v>
      </c>
      <c r="G118" s="175" t="str">
        <f t="shared" si="42"/>
        <v>-</v>
      </c>
      <c r="H118" s="175" t="str">
        <f t="shared" si="42"/>
        <v>-</v>
      </c>
      <c r="I118" s="175" t="b">
        <f t="shared" si="43"/>
        <v>1</v>
      </c>
      <c r="J118" s="176" t="str">
        <f t="shared" si="43"/>
        <v>-</v>
      </c>
      <c r="K118" s="177">
        <f ca="1">OFFSET(K118,-1,0)</f>
        <v>0.92</v>
      </c>
      <c r="L118" s="170">
        <f t="shared" si="36"/>
        <v>0.01</v>
      </c>
      <c r="M118" s="123">
        <f>0%</f>
        <v>0</v>
      </c>
      <c r="N118" s="677">
        <f t="shared" si="44"/>
        <v>6.25E-2</v>
      </c>
      <c r="O118" s="677">
        <f t="shared" si="44"/>
        <v>6.25E-2</v>
      </c>
      <c r="P118" s="677">
        <f t="shared" si="44"/>
        <v>6.25E-2</v>
      </c>
      <c r="Q118" s="147"/>
      <c r="R118" s="147"/>
      <c r="S118" s="147"/>
      <c r="T118" s="147"/>
      <c r="U118" s="147"/>
      <c r="V118" s="147"/>
      <c r="W118" s="147"/>
      <c r="X118" s="147"/>
      <c r="Y118" s="147"/>
    </row>
    <row r="119" spans="1:40" outlineLevel="1">
      <c r="A119" s="155">
        <v>5</v>
      </c>
      <c r="B119" s="166" t="s">
        <v>2753</v>
      </c>
      <c r="C119" s="669">
        <v>0.05</v>
      </c>
      <c r="D119" s="171" t="str">
        <f t="shared" si="40"/>
        <v>-</v>
      </c>
      <c r="E119" s="171">
        <f t="shared" ref="E119" si="48">E115</f>
        <v>999999</v>
      </c>
      <c r="F119" s="171" t="str">
        <f t="shared" si="40"/>
        <v>-</v>
      </c>
      <c r="G119" s="171" t="str">
        <f t="shared" si="42"/>
        <v>-</v>
      </c>
      <c r="H119" s="171" t="str">
        <f t="shared" si="42"/>
        <v>-</v>
      </c>
      <c r="I119" s="171" t="str">
        <f t="shared" si="43"/>
        <v>-</v>
      </c>
      <c r="J119" s="172" t="str">
        <f t="shared" si="43"/>
        <v>-</v>
      </c>
      <c r="K119" s="169">
        <v>0.5</v>
      </c>
      <c r="L119" s="178">
        <v>0.01</v>
      </c>
      <c r="M119" s="673">
        <f>0%</f>
        <v>0</v>
      </c>
      <c r="N119" s="673">
        <f>0%</f>
        <v>0</v>
      </c>
      <c r="O119" s="677">
        <f t="shared" ref="O119:P122" si="49">$C119</f>
        <v>0.05</v>
      </c>
      <c r="P119" s="677">
        <f t="shared" si="49"/>
        <v>0.05</v>
      </c>
      <c r="Q119" s="147"/>
      <c r="R119" s="147"/>
      <c r="S119" s="147"/>
      <c r="T119" s="147"/>
      <c r="U119" s="179" t="s">
        <v>492</v>
      </c>
      <c r="V119" s="147" t="s">
        <v>493</v>
      </c>
      <c r="W119" s="147"/>
      <c r="X119" s="147"/>
      <c r="Y119" s="147"/>
    </row>
    <row r="120" spans="1:40" outlineLevel="1">
      <c r="A120" s="155">
        <v>6</v>
      </c>
      <c r="B120" s="166" t="s">
        <v>2752</v>
      </c>
      <c r="C120" s="669">
        <v>0.05</v>
      </c>
      <c r="D120" s="171" t="str">
        <f t="shared" si="40"/>
        <v>-</v>
      </c>
      <c r="E120" s="171">
        <f t="shared" ref="E120" si="50">E116</f>
        <v>999999</v>
      </c>
      <c r="F120" s="171" t="b">
        <f t="shared" si="40"/>
        <v>1</v>
      </c>
      <c r="G120" s="171" t="str">
        <f t="shared" si="42"/>
        <v>-</v>
      </c>
      <c r="H120" s="171" t="b">
        <f t="shared" si="42"/>
        <v>1</v>
      </c>
      <c r="I120" s="171" t="str">
        <f t="shared" si="43"/>
        <v>-</v>
      </c>
      <c r="J120" s="172" t="str">
        <f t="shared" si="43"/>
        <v>-</v>
      </c>
      <c r="K120" s="173">
        <f ca="1">OFFSET(K120,-1,0)</f>
        <v>0.5</v>
      </c>
      <c r="L120" s="180">
        <f>L$119+L108</f>
        <v>0.01</v>
      </c>
      <c r="M120" s="673">
        <f>0%</f>
        <v>0</v>
      </c>
      <c r="N120" s="673">
        <f>0%</f>
        <v>0</v>
      </c>
      <c r="O120" s="677">
        <f t="shared" si="49"/>
        <v>0.05</v>
      </c>
      <c r="P120" s="677">
        <f t="shared" si="49"/>
        <v>0.05</v>
      </c>
      <c r="Q120" s="147"/>
      <c r="R120" s="147"/>
      <c r="S120" s="147"/>
      <c r="T120" s="147"/>
      <c r="U120" s="147"/>
      <c r="V120" s="147" t="s">
        <v>913</v>
      </c>
      <c r="W120" s="147"/>
      <c r="X120" s="147"/>
      <c r="Y120" s="147"/>
    </row>
    <row r="121" spans="1:40" outlineLevel="1">
      <c r="A121" s="155">
        <v>7</v>
      </c>
      <c r="B121" s="166" t="s">
        <v>2765</v>
      </c>
      <c r="C121" s="669">
        <v>0.05</v>
      </c>
      <c r="D121" s="171" t="b">
        <f t="shared" si="40"/>
        <v>1</v>
      </c>
      <c r="E121" s="171">
        <f t="shared" ref="E121" si="51">E117</f>
        <v>999999</v>
      </c>
      <c r="F121" s="171" t="str">
        <f t="shared" si="40"/>
        <v>-</v>
      </c>
      <c r="G121" s="171" t="b">
        <f t="shared" si="42"/>
        <v>1</v>
      </c>
      <c r="H121" s="171" t="str">
        <f t="shared" si="42"/>
        <v>-</v>
      </c>
      <c r="I121" s="171" t="str">
        <f t="shared" si="43"/>
        <v>-</v>
      </c>
      <c r="J121" s="172" t="str">
        <f t="shared" si="43"/>
        <v>-</v>
      </c>
      <c r="K121" s="173">
        <f ca="1">OFFSET(K121,-1,0)</f>
        <v>0.5</v>
      </c>
      <c r="L121" s="180">
        <f>L$119+L109</f>
        <v>2.2499999999999999E-2</v>
      </c>
      <c r="M121" s="123">
        <f>0%</f>
        <v>0</v>
      </c>
      <c r="N121" s="123">
        <f>0%</f>
        <v>0</v>
      </c>
      <c r="O121" s="677">
        <f t="shared" si="49"/>
        <v>0.05</v>
      </c>
      <c r="P121" s="677">
        <f t="shared" si="49"/>
        <v>0.05</v>
      </c>
      <c r="Q121" s="147"/>
      <c r="R121" s="147"/>
      <c r="S121" s="147"/>
      <c r="T121" s="147"/>
      <c r="U121" s="147"/>
      <c r="V121" s="147"/>
      <c r="W121" s="147"/>
      <c r="X121" s="147"/>
      <c r="Y121" s="147"/>
    </row>
    <row r="122" spans="1:40" outlineLevel="1">
      <c r="A122" s="155">
        <v>8</v>
      </c>
      <c r="B122" s="174" t="s">
        <v>2751</v>
      </c>
      <c r="C122" s="670">
        <v>0.05</v>
      </c>
      <c r="D122" s="175" t="str">
        <f t="shared" si="40"/>
        <v>-</v>
      </c>
      <c r="E122" s="175">
        <f t="shared" ref="E122" si="52">E118</f>
        <v>0</v>
      </c>
      <c r="F122" s="175" t="str">
        <f t="shared" si="40"/>
        <v>-</v>
      </c>
      <c r="G122" s="175" t="str">
        <f t="shared" si="42"/>
        <v>-</v>
      </c>
      <c r="H122" s="175" t="str">
        <f t="shared" si="42"/>
        <v>-</v>
      </c>
      <c r="I122" s="175" t="b">
        <f t="shared" si="43"/>
        <v>1</v>
      </c>
      <c r="J122" s="176" t="str">
        <f t="shared" si="43"/>
        <v>-</v>
      </c>
      <c r="K122" s="177">
        <f ca="1">OFFSET(K122,-1,0)</f>
        <v>0.5</v>
      </c>
      <c r="L122" s="180">
        <f>L$119+L110</f>
        <v>0.02</v>
      </c>
      <c r="M122" s="123">
        <f>0%</f>
        <v>0</v>
      </c>
      <c r="N122" s="123">
        <f>0%</f>
        <v>0</v>
      </c>
      <c r="O122" s="677">
        <f t="shared" si="49"/>
        <v>0.05</v>
      </c>
      <c r="P122" s="677">
        <f t="shared" si="49"/>
        <v>0.05</v>
      </c>
      <c r="Q122" s="147"/>
      <c r="R122" s="147"/>
      <c r="S122" s="147"/>
      <c r="T122" s="147"/>
      <c r="U122" s="147"/>
      <c r="V122" s="147"/>
      <c r="W122" s="147"/>
      <c r="X122" s="147"/>
      <c r="Y122" s="147"/>
    </row>
    <row r="123" spans="1:40" outlineLevel="1">
      <c r="A123" s="18"/>
      <c r="B123" s="40"/>
      <c r="C123" s="40"/>
      <c r="D123" s="37"/>
      <c r="E123" s="37"/>
      <c r="F123" s="37"/>
      <c r="I123" s="37"/>
      <c r="J123" s="37"/>
      <c r="K123" s="124"/>
      <c r="L123" s="48" t="s">
        <v>2775</v>
      </c>
      <c r="N123" s="125"/>
      <c r="O123" s="125"/>
      <c r="P123" s="49"/>
    </row>
    <row r="124" spans="1:40" ht="17.25" outlineLevel="1">
      <c r="Q124" s="103" t="s">
        <v>912</v>
      </c>
      <c r="R124" s="103"/>
      <c r="S124" s="103"/>
      <c r="T124" s="103"/>
      <c r="U124" s="122" t="s">
        <v>881</v>
      </c>
      <c r="V124" s="122"/>
      <c r="W124" s="122"/>
      <c r="X124" s="122"/>
      <c r="Y124" s="122" t="s">
        <v>1652</v>
      </c>
      <c r="Z124" s="122"/>
      <c r="AA124" s="122"/>
      <c r="AB124" s="122"/>
      <c r="AC124" s="122" t="s">
        <v>1653</v>
      </c>
      <c r="AD124" s="122"/>
      <c r="AE124" s="122"/>
      <c r="AF124" s="122"/>
      <c r="AG124" s="122" t="s">
        <v>2085</v>
      </c>
      <c r="AH124" s="122"/>
      <c r="AI124" s="122"/>
      <c r="AJ124" s="122"/>
      <c r="AK124" s="122" t="s">
        <v>1943</v>
      </c>
      <c r="AL124" s="122"/>
      <c r="AM124" s="122"/>
      <c r="AN124" s="122"/>
    </row>
    <row r="125" spans="1:40" outlineLevel="1">
      <c r="A125" s="569" t="s">
        <v>2783</v>
      </c>
      <c r="Q125">
        <f>INDEX($U$125:$AN$125,1,(d.Region-1)*4+Q$106)</f>
        <v>1</v>
      </c>
      <c r="R125">
        <f>INDEX($U$125:$AN$125,1,(d.Region-1)*4+R$106)</f>
        <v>1</v>
      </c>
      <c r="S125">
        <f>INDEX($U$125:$AN$125,1,(d.Region-1)*4+S$106)</f>
        <v>1</v>
      </c>
      <c r="T125">
        <f>INDEX($U$125:$AN$125,1,(d.Region-1)*4+T$106)</f>
        <v>3</v>
      </c>
      <c r="U125" s="11">
        <v>1</v>
      </c>
      <c r="V125" s="11">
        <v>1</v>
      </c>
      <c r="W125" s="11">
        <v>1</v>
      </c>
      <c r="X125" s="11">
        <v>3</v>
      </c>
      <c r="Y125" s="11">
        <v>1</v>
      </c>
      <c r="Z125" s="11">
        <v>1</v>
      </c>
      <c r="AA125" s="11">
        <v>1</v>
      </c>
      <c r="AB125" s="11">
        <v>3</v>
      </c>
      <c r="AC125" s="11">
        <v>1</v>
      </c>
      <c r="AD125" s="11">
        <v>1</v>
      </c>
      <c r="AE125" s="11">
        <v>1</v>
      </c>
      <c r="AF125" s="11">
        <v>3</v>
      </c>
      <c r="AG125" s="11">
        <v>1</v>
      </c>
      <c r="AH125" s="11">
        <v>1</v>
      </c>
      <c r="AI125" s="11">
        <v>1</v>
      </c>
      <c r="AJ125" s="11">
        <v>3</v>
      </c>
      <c r="AK125" s="11">
        <v>1</v>
      </c>
      <c r="AL125" s="11">
        <v>1</v>
      </c>
      <c r="AM125" s="11">
        <v>1</v>
      </c>
      <c r="AN125" s="11">
        <v>3</v>
      </c>
    </row>
    <row r="126" spans="1:40">
      <c r="Z126" t="s">
        <v>904</v>
      </c>
      <c r="AA126" t="s">
        <v>2989</v>
      </c>
    </row>
    <row r="127" spans="1:40">
      <c r="A127" s="569" t="s">
        <v>3154</v>
      </c>
    </row>
    <row r="128" spans="1:40" outlineLevel="1">
      <c r="A128" s="569"/>
      <c r="B128" s="695" t="s">
        <v>2784</v>
      </c>
      <c r="C128" s="699">
        <v>0.14799999999999999</v>
      </c>
      <c r="D128" s="27"/>
    </row>
    <row r="129" spans="1:33" outlineLevel="1">
      <c r="A129" s="569"/>
      <c r="B129" s="695" t="s">
        <v>2785</v>
      </c>
      <c r="C129" s="699">
        <v>3.2000000000000001E-2</v>
      </c>
    </row>
    <row r="130" spans="1:33" outlineLevel="1">
      <c r="A130" s="569"/>
      <c r="B130" s="695"/>
      <c r="C130" s="699"/>
    </row>
    <row r="131" spans="1:33" outlineLevel="1">
      <c r="A131" s="569"/>
      <c r="B131" s="695"/>
      <c r="C131" s="699"/>
    </row>
    <row r="132" spans="1:33" outlineLevel="1">
      <c r="D132" s="27">
        <v>1</v>
      </c>
      <c r="E132" s="27">
        <v>2</v>
      </c>
      <c r="F132" s="27">
        <v>3</v>
      </c>
      <c r="G132" s="27">
        <v>4</v>
      </c>
      <c r="H132" s="27">
        <v>5</v>
      </c>
      <c r="I132" s="103" t="s">
        <v>881</v>
      </c>
      <c r="J132" s="103"/>
      <c r="K132" s="103"/>
      <c r="L132" s="103"/>
      <c r="M132" s="103"/>
      <c r="N132" s="103" t="s">
        <v>1652</v>
      </c>
      <c r="O132" s="103"/>
      <c r="P132" s="103"/>
      <c r="Q132" s="103"/>
      <c r="R132" s="103"/>
      <c r="S132" s="103" t="s">
        <v>1653</v>
      </c>
      <c r="T132" s="103"/>
      <c r="U132" s="103"/>
      <c r="V132" s="103"/>
      <c r="W132" s="103"/>
      <c r="X132" s="103" t="s">
        <v>2085</v>
      </c>
      <c r="Y132" s="103"/>
      <c r="Z132" s="103"/>
      <c r="AA132" s="103"/>
      <c r="AB132" s="103"/>
      <c r="AC132" s="103" t="s">
        <v>1943</v>
      </c>
      <c r="AD132" s="103"/>
      <c r="AE132" s="103"/>
      <c r="AF132" s="103"/>
      <c r="AG132" s="103"/>
    </row>
    <row r="133" spans="1:33" ht="83.25" outlineLevel="1">
      <c r="B133" t="s">
        <v>2776</v>
      </c>
      <c r="C133" s="696"/>
      <c r="D133" s="187" t="s">
        <v>2798</v>
      </c>
      <c r="E133" s="187" t="s">
        <v>2799</v>
      </c>
      <c r="F133" s="187" t="s">
        <v>2800</v>
      </c>
      <c r="G133" s="187" t="s">
        <v>809</v>
      </c>
      <c r="H133" s="187" t="s">
        <v>2314</v>
      </c>
      <c r="I133" s="187" t="s">
        <v>2798</v>
      </c>
      <c r="J133" s="187" t="s">
        <v>2799</v>
      </c>
      <c r="K133" s="187" t="s">
        <v>2800</v>
      </c>
      <c r="L133" s="187" t="s">
        <v>809</v>
      </c>
      <c r="M133" s="187" t="s">
        <v>2314</v>
      </c>
      <c r="N133" s="187" t="s">
        <v>2798</v>
      </c>
      <c r="O133" s="187" t="s">
        <v>2799</v>
      </c>
      <c r="P133" s="187" t="s">
        <v>2800</v>
      </c>
      <c r="Q133" s="187" t="s">
        <v>809</v>
      </c>
      <c r="R133" s="187" t="s">
        <v>2314</v>
      </c>
      <c r="S133" s="187" t="s">
        <v>2798</v>
      </c>
      <c r="T133" s="187" t="s">
        <v>2799</v>
      </c>
      <c r="U133" s="187" t="s">
        <v>2800</v>
      </c>
      <c r="V133" s="187" t="s">
        <v>809</v>
      </c>
      <c r="W133" s="187" t="s">
        <v>2314</v>
      </c>
      <c r="X133" s="187" t="s">
        <v>2798</v>
      </c>
      <c r="Y133" s="187" t="s">
        <v>2799</v>
      </c>
      <c r="Z133" s="187" t="s">
        <v>2800</v>
      </c>
      <c r="AA133" s="187" t="s">
        <v>809</v>
      </c>
      <c r="AB133" s="187" t="s">
        <v>2314</v>
      </c>
      <c r="AC133" s="187" t="s">
        <v>2798</v>
      </c>
      <c r="AD133" s="187" t="s">
        <v>2799</v>
      </c>
      <c r="AE133" s="187" t="s">
        <v>2800</v>
      </c>
      <c r="AF133" s="187" t="s">
        <v>809</v>
      </c>
      <c r="AG133" s="187" t="s">
        <v>2314</v>
      </c>
    </row>
    <row r="134" spans="1:33" outlineLevel="1">
      <c r="B134" s="89" t="s">
        <v>2778</v>
      </c>
      <c r="C134" s="89"/>
      <c r="D134" s="679" cm="1">
        <f t="array" ref="D134">INDEX($I134:$AG134,1,(d.Region-1)*5+D$132)</f>
        <v>0.15</v>
      </c>
      <c r="E134" s="679" cm="1">
        <f t="array" ref="E134">INDEX($I134:$AG134,1,(d.Region-1)*5+E$132)</f>
        <v>0.125</v>
      </c>
      <c r="F134" s="679" cm="1">
        <f t="array" ref="F134">INDEX($I134:$AG134,1,(d.Region-1)*5+F$132)</f>
        <v>0</v>
      </c>
      <c r="G134" s="679" cm="1">
        <f t="array" ref="G134">INDEX($I134:$AG134,1,(d.Region-1)*5+G$132)</f>
        <v>0.1</v>
      </c>
      <c r="H134" s="679" cm="1">
        <f t="array" ref="H134">INDEX($I134:$AG134,1,(d.Region-1)*5+H$132)</f>
        <v>0</v>
      </c>
      <c r="I134" s="680">
        <f t="shared" ref="I134:M134" si="53">I136/2</f>
        <v>0.15</v>
      </c>
      <c r="J134" s="680">
        <f t="shared" si="53"/>
        <v>0.125</v>
      </c>
      <c r="K134" s="680">
        <f t="shared" si="53"/>
        <v>0</v>
      </c>
      <c r="L134" s="680">
        <f t="shared" si="53"/>
        <v>0.1</v>
      </c>
      <c r="M134" s="680">
        <f t="shared" si="53"/>
        <v>0</v>
      </c>
      <c r="N134" s="680">
        <f>N136/2</f>
        <v>0.15</v>
      </c>
      <c r="O134" s="680">
        <f t="shared" ref="O134:AG134" si="54">O136/2</f>
        <v>0.125</v>
      </c>
      <c r="P134" s="680">
        <f t="shared" si="54"/>
        <v>0</v>
      </c>
      <c r="Q134" s="680">
        <f t="shared" si="54"/>
        <v>0.1</v>
      </c>
      <c r="R134" s="680">
        <f t="shared" si="54"/>
        <v>0</v>
      </c>
      <c r="S134" s="680">
        <f t="shared" si="54"/>
        <v>0.15</v>
      </c>
      <c r="T134" s="680">
        <f t="shared" si="54"/>
        <v>0.125</v>
      </c>
      <c r="U134" s="680">
        <f t="shared" si="54"/>
        <v>0</v>
      </c>
      <c r="V134" s="680">
        <f t="shared" si="54"/>
        <v>0.1</v>
      </c>
      <c r="W134" s="680">
        <f t="shared" si="54"/>
        <v>0</v>
      </c>
      <c r="X134" s="680">
        <f t="shared" si="54"/>
        <v>0.15</v>
      </c>
      <c r="Y134" s="680">
        <f t="shared" si="54"/>
        <v>0.125</v>
      </c>
      <c r="Z134" s="680">
        <f t="shared" si="54"/>
        <v>0</v>
      </c>
      <c r="AA134" s="680">
        <f t="shared" si="54"/>
        <v>0.1</v>
      </c>
      <c r="AB134" s="680">
        <f t="shared" si="54"/>
        <v>0</v>
      </c>
      <c r="AC134" s="680">
        <f t="shared" si="54"/>
        <v>0.15</v>
      </c>
      <c r="AD134" s="680">
        <f t="shared" si="54"/>
        <v>0.125</v>
      </c>
      <c r="AE134" s="680">
        <f t="shared" si="54"/>
        <v>0</v>
      </c>
      <c r="AF134" s="680">
        <f t="shared" si="54"/>
        <v>0.1</v>
      </c>
      <c r="AG134" s="680">
        <f t="shared" si="54"/>
        <v>0</v>
      </c>
    </row>
    <row r="135" spans="1:33" outlineLevel="1">
      <c r="B135" t="s">
        <v>2779</v>
      </c>
      <c r="D135" s="683" cm="1">
        <f t="array" ref="D135">INDEX($I135:$AG135,1,(d.Region-1)*5+D$132)</f>
        <v>0</v>
      </c>
      <c r="E135" s="683" cm="1">
        <f t="array" ref="E135">INDEX($I135:$AG135,1,(d.Region-1)*5+E$132)</f>
        <v>0</v>
      </c>
      <c r="F135" s="683" cm="1">
        <f t="array" ref="F135">INDEX($I135:$AG135,1,(d.Region-1)*5+F$132)</f>
        <v>0</v>
      </c>
      <c r="G135" s="683" cm="1">
        <f t="array" ref="G135">INDEX($I135:$AG135,1,(d.Region-1)*5+G$132)</f>
        <v>0</v>
      </c>
      <c r="H135" s="683" cm="1">
        <f t="array" ref="H135">INDEX($I135:$AG135,1,(d.Region-1)*5+H$132)</f>
        <v>0</v>
      </c>
      <c r="I135" s="678"/>
      <c r="J135" s="678"/>
      <c r="K135" s="678"/>
      <c r="L135" s="678"/>
      <c r="M135" s="678"/>
      <c r="N135" s="678"/>
      <c r="O135" s="678"/>
      <c r="P135" s="678"/>
      <c r="Q135" s="678"/>
      <c r="R135" s="678"/>
      <c r="S135" s="678"/>
      <c r="T135" s="678"/>
      <c r="U135" s="678"/>
      <c r="V135" s="678"/>
      <c r="W135" s="678"/>
      <c r="X135" s="678"/>
      <c r="Y135" s="678"/>
      <c r="Z135" s="678"/>
      <c r="AA135" s="678"/>
      <c r="AB135" s="678"/>
      <c r="AC135" s="678"/>
      <c r="AD135" s="678"/>
      <c r="AE135" s="678"/>
      <c r="AF135" s="678"/>
      <c r="AG135" s="678"/>
    </row>
    <row r="136" spans="1:33" outlineLevel="1">
      <c r="B136" t="s">
        <v>2780</v>
      </c>
      <c r="D136" s="683" cm="1">
        <f t="array" ref="D136">INDEX($I136:$AG136,1,(d.Region-1)*5+D$132)</f>
        <v>0.3</v>
      </c>
      <c r="E136" s="683" cm="1">
        <f t="array" ref="E136">INDEX($I136:$AG136,1,(d.Region-1)*5+E$132)</f>
        <v>0.25</v>
      </c>
      <c r="F136" s="683" cm="1">
        <f t="array" ref="F136">INDEX($I136:$AG136,1,(d.Region-1)*5+F$132)</f>
        <v>0</v>
      </c>
      <c r="G136" s="683" cm="1">
        <f t="array" ref="G136">INDEX($I136:$AG136,1,(d.Region-1)*5+G$132)</f>
        <v>0.2</v>
      </c>
      <c r="H136" s="683" cm="1">
        <f t="array" ref="H136">INDEX($I136:$AG136,1,(d.Region-1)*5+H$132)</f>
        <v>0</v>
      </c>
      <c r="I136" s="678">
        <v>0.3</v>
      </c>
      <c r="J136" s="678">
        <v>0.25</v>
      </c>
      <c r="K136" s="678"/>
      <c r="L136" s="678">
        <v>0.2</v>
      </c>
      <c r="M136" s="678"/>
      <c r="N136" s="678">
        <v>0.3</v>
      </c>
      <c r="O136" s="678">
        <v>0.25</v>
      </c>
      <c r="P136" s="678"/>
      <c r="Q136" s="678">
        <v>0.2</v>
      </c>
      <c r="R136" s="678"/>
      <c r="S136" s="678">
        <v>0.3</v>
      </c>
      <c r="T136" s="678">
        <v>0.25</v>
      </c>
      <c r="U136" s="678"/>
      <c r="V136" s="678">
        <v>0.2</v>
      </c>
      <c r="W136" s="678"/>
      <c r="X136" s="678">
        <v>0.3</v>
      </c>
      <c r="Y136" s="678">
        <v>0.25</v>
      </c>
      <c r="Z136" s="678"/>
      <c r="AA136" s="678">
        <v>0.2</v>
      </c>
      <c r="AB136" s="678"/>
      <c r="AC136" s="678">
        <v>0.3</v>
      </c>
      <c r="AD136" s="678">
        <v>0.25</v>
      </c>
      <c r="AE136" s="678"/>
      <c r="AF136" s="678">
        <v>0.2</v>
      </c>
      <c r="AG136" s="678"/>
    </row>
    <row r="137" spans="1:33" outlineLevel="1">
      <c r="B137" s="92" t="s">
        <v>2781</v>
      </c>
      <c r="C137" s="92"/>
      <c r="D137" s="681" cm="1">
        <f t="array" ref="D137">INDEX($I137:$AG137,1,(d.Region-1)*5+D$132)</f>
        <v>0.5</v>
      </c>
      <c r="E137" s="681" cm="1">
        <f t="array" ref="E137">INDEX($I137:$AG137,1,(d.Region-1)*5+E$132)</f>
        <v>0.45</v>
      </c>
      <c r="F137" s="681" cm="1">
        <f t="array" ref="F137">INDEX($I137:$AG137,1,(d.Region-1)*5+F$132)</f>
        <v>0</v>
      </c>
      <c r="G137" s="681" cm="1">
        <f t="array" ref="G137">INDEX($I137:$AG137,1,(d.Region-1)*5+G$132)</f>
        <v>0.4</v>
      </c>
      <c r="H137" s="681" cm="1">
        <f t="array" ref="H137">INDEX($I137:$AG137,1,(d.Region-1)*5+H$132)</f>
        <v>0</v>
      </c>
      <c r="I137" s="682">
        <v>0.5</v>
      </c>
      <c r="J137" s="682">
        <v>0.45</v>
      </c>
      <c r="K137" s="682"/>
      <c r="L137" s="682">
        <v>0.4</v>
      </c>
      <c r="M137" s="682"/>
      <c r="N137" s="682">
        <v>0.5</v>
      </c>
      <c r="O137" s="682">
        <v>0.45</v>
      </c>
      <c r="P137" s="682"/>
      <c r="Q137" s="682">
        <v>0.4</v>
      </c>
      <c r="R137" s="682"/>
      <c r="S137" s="682">
        <v>0.5</v>
      </c>
      <c r="T137" s="682">
        <v>0.45</v>
      </c>
      <c r="U137" s="682"/>
      <c r="V137" s="682">
        <v>0.4</v>
      </c>
      <c r="W137" s="682"/>
      <c r="X137" s="682">
        <v>0.5</v>
      </c>
      <c r="Y137" s="682">
        <v>0.45</v>
      </c>
      <c r="Z137" s="682"/>
      <c r="AA137" s="682">
        <v>0.4</v>
      </c>
      <c r="AB137" s="682"/>
      <c r="AC137" s="682">
        <v>0.5</v>
      </c>
      <c r="AD137" s="682">
        <v>0.45</v>
      </c>
      <c r="AE137" s="682"/>
      <c r="AF137" s="682">
        <v>0.4</v>
      </c>
      <c r="AG137" s="682"/>
    </row>
    <row r="138" spans="1:33" outlineLevel="1">
      <c r="A138" s="147" t="s">
        <v>697</v>
      </c>
      <c r="B138" s="147"/>
      <c r="C138" s="147"/>
      <c r="D138" s="147"/>
      <c r="E138" s="147"/>
      <c r="F138" s="147"/>
      <c r="G138" s="147"/>
      <c r="H138" s="147"/>
      <c r="I138" s="147"/>
      <c r="L138" s="147"/>
      <c r="M138" s="147"/>
      <c r="N138" s="147"/>
      <c r="O138" s="147"/>
      <c r="Q138" s="147"/>
      <c r="R138" s="147"/>
      <c r="S138" s="147"/>
      <c r="T138" s="147"/>
      <c r="U138" s="147"/>
      <c r="V138" s="147"/>
      <c r="W138" s="147"/>
      <c r="X138" s="147"/>
      <c r="Y138" s="147"/>
      <c r="Z138" s="147"/>
      <c r="AA138" s="147"/>
      <c r="AB138" s="147"/>
      <c r="AC138" s="147"/>
      <c r="AD138" s="147"/>
      <c r="AE138" s="147"/>
      <c r="AF138" s="147"/>
    </row>
    <row r="140" spans="1:33">
      <c r="A140" s="164" t="s">
        <v>385</v>
      </c>
    </row>
    <row r="141" spans="1:33" ht="81" customHeight="1" outlineLevel="1">
      <c r="C141" s="23" t="s">
        <v>69</v>
      </c>
      <c r="D141" s="23" t="s">
        <v>108</v>
      </c>
      <c r="E141" s="23" t="s">
        <v>70</v>
      </c>
      <c r="F141" s="23" t="s">
        <v>350</v>
      </c>
      <c r="G141" s="23"/>
      <c r="H141" s="23" t="s">
        <v>788</v>
      </c>
      <c r="I141" s="23" t="s">
        <v>789</v>
      </c>
      <c r="J141" s="23" t="s">
        <v>790</v>
      </c>
      <c r="K141" s="23" t="s">
        <v>1349</v>
      </c>
    </row>
    <row r="142" spans="1:33" outlineLevel="1">
      <c r="B142" t="s">
        <v>359</v>
      </c>
      <c r="C142" s="28">
        <v>70</v>
      </c>
      <c r="D142" s="28">
        <v>50</v>
      </c>
      <c r="E142" s="28">
        <v>75</v>
      </c>
      <c r="F142" s="28">
        <v>50</v>
      </c>
      <c r="H142" s="97">
        <v>1</v>
      </c>
      <c r="I142" s="97">
        <v>1</v>
      </c>
      <c r="J142" s="97">
        <v>1</v>
      </c>
      <c r="K142" s="97">
        <v>1</v>
      </c>
    </row>
    <row r="143" spans="1:33" outlineLevel="1">
      <c r="B143" t="s">
        <v>802</v>
      </c>
      <c r="H143" s="97">
        <v>0.75</v>
      </c>
      <c r="I143" s="97">
        <v>0.75</v>
      </c>
      <c r="J143" s="97">
        <v>0.75</v>
      </c>
      <c r="K143" s="97">
        <v>0.75</v>
      </c>
    </row>
    <row r="144" spans="1:33" outlineLevel="1">
      <c r="B144" t="s">
        <v>803</v>
      </c>
      <c r="H144" s="97">
        <v>1.25</v>
      </c>
      <c r="I144" s="97">
        <v>1.25</v>
      </c>
      <c r="J144" s="97">
        <v>1.25</v>
      </c>
      <c r="K144" s="97">
        <v>1.25</v>
      </c>
    </row>
    <row r="145" spans="1:11" outlineLevel="1">
      <c r="B145" t="s">
        <v>804</v>
      </c>
      <c r="H145" s="98"/>
      <c r="I145" s="97">
        <v>1.5</v>
      </c>
      <c r="J145" s="98"/>
      <c r="K145" s="97">
        <v>1.5</v>
      </c>
    </row>
    <row r="146" spans="1:11" outlineLevel="1"/>
    <row r="147" spans="1:11" collapsed="1"/>
    <row r="148" spans="1:11">
      <c r="A148" s="164" t="s">
        <v>791</v>
      </c>
      <c r="B148" s="14"/>
      <c r="C148" t="s">
        <v>864</v>
      </c>
    </row>
    <row r="149" spans="1:11">
      <c r="A149" s="164"/>
      <c r="B149" s="14"/>
      <c r="J149" t="s">
        <v>1652</v>
      </c>
    </row>
    <row r="150" spans="1:11" ht="38.25" outlineLevel="1">
      <c r="D150" s="23" t="s">
        <v>901</v>
      </c>
      <c r="E150" s="187" t="s">
        <v>1378</v>
      </c>
      <c r="F150" s="187" t="s">
        <v>1379</v>
      </c>
      <c r="G150" s="187" t="s">
        <v>1379</v>
      </c>
      <c r="H150" s="187" t="s">
        <v>1379</v>
      </c>
    </row>
    <row r="151" spans="1:11" outlineLevel="1">
      <c r="D151" s="23"/>
      <c r="E151" s="187"/>
      <c r="F151" s="461" t="s">
        <v>1571</v>
      </c>
      <c r="G151" s="461" t="s">
        <v>1572</v>
      </c>
      <c r="H151" s="461" t="s">
        <v>1573</v>
      </c>
    </row>
    <row r="152" spans="1:11" outlineLevel="1">
      <c r="A152">
        <v>1</v>
      </c>
      <c r="B152" t="s">
        <v>792</v>
      </c>
      <c r="D152" s="93">
        <v>19</v>
      </c>
      <c r="E152" s="427" t="str">
        <f>TEXT($D152,"0")&amp;":"&amp;TEXT($D152+1,"0")</f>
        <v>19:20</v>
      </c>
      <c r="F152" s="421" t="str">
        <f t="shared" ref="F152:H154" si="55">TEXT($D152-18,"0")&amp;":"&amp;TEXT($D152-17,"0")</f>
        <v>1:2</v>
      </c>
      <c r="G152" s="421" t="str">
        <f t="shared" si="55"/>
        <v>1:2</v>
      </c>
      <c r="H152" s="421" t="str">
        <f t="shared" si="55"/>
        <v>1:2</v>
      </c>
    </row>
    <row r="153" spans="1:11" outlineLevel="1">
      <c r="A153">
        <v>2</v>
      </c>
      <c r="B153" t="s">
        <v>793</v>
      </c>
      <c r="D153" s="95">
        <v>43</v>
      </c>
      <c r="E153" s="420" t="str">
        <f>TEXT($D153,"0")&amp;":"&amp;TEXT($D153+1,"0")</f>
        <v>43:44</v>
      </c>
      <c r="F153" s="422" t="str">
        <f t="shared" si="55"/>
        <v>25:26</v>
      </c>
      <c r="G153" s="422" t="str">
        <f t="shared" si="55"/>
        <v>25:26</v>
      </c>
      <c r="H153" s="422" t="str">
        <f t="shared" si="55"/>
        <v>25:26</v>
      </c>
    </row>
    <row r="154" spans="1:11" outlineLevel="1">
      <c r="A154">
        <v>3</v>
      </c>
      <c r="B154" t="s">
        <v>382</v>
      </c>
      <c r="D154" s="96">
        <v>67</v>
      </c>
      <c r="E154" s="428" t="str">
        <f>TEXT($D154,"0")&amp;":"&amp;TEXT($D154+1,"0")</f>
        <v>67:68</v>
      </c>
      <c r="F154" s="423" t="str">
        <f t="shared" si="55"/>
        <v>49:50</v>
      </c>
      <c r="G154" s="423" t="str">
        <f t="shared" si="55"/>
        <v>49:50</v>
      </c>
      <c r="H154" s="423" t="str">
        <f t="shared" si="55"/>
        <v>49:50</v>
      </c>
    </row>
    <row r="155" spans="1:11" outlineLevel="1"/>
    <row r="156" spans="1:11">
      <c r="A156" s="164" t="s">
        <v>865</v>
      </c>
      <c r="B156" s="14"/>
      <c r="C156" t="s">
        <v>864</v>
      </c>
    </row>
    <row r="157" spans="1:11" outlineLevel="1">
      <c r="C157" s="155" t="s">
        <v>1132</v>
      </c>
      <c r="D157" s="155" t="s">
        <v>809</v>
      </c>
      <c r="E157" s="152" t="s">
        <v>1132</v>
      </c>
      <c r="F157" s="152"/>
      <c r="G157" s="152"/>
      <c r="H157" s="152" t="s">
        <v>809</v>
      </c>
      <c r="I157" s="152"/>
      <c r="J157" s="152"/>
    </row>
    <row r="158" spans="1:11" ht="94.5" outlineLevel="1">
      <c r="C158" s="148" t="s">
        <v>797</v>
      </c>
      <c r="D158" s="147"/>
      <c r="E158" s="148" t="s">
        <v>799</v>
      </c>
      <c r="F158" s="148" t="s">
        <v>800</v>
      </c>
      <c r="G158" s="148" t="s">
        <v>801</v>
      </c>
      <c r="H158" s="148" t="s">
        <v>799</v>
      </c>
      <c r="I158" s="148" t="s">
        <v>800</v>
      </c>
      <c r="J158" s="148" t="s">
        <v>801</v>
      </c>
    </row>
    <row r="159" spans="1:11" outlineLevel="1">
      <c r="B159" s="25" t="s">
        <v>798</v>
      </c>
      <c r="C159" s="147"/>
      <c r="D159" s="147"/>
      <c r="E159" s="293">
        <v>0.5</v>
      </c>
      <c r="F159" s="293">
        <v>0.85</v>
      </c>
      <c r="G159" s="293">
        <v>1</v>
      </c>
      <c r="H159" s="293">
        <v>0.5</v>
      </c>
      <c r="I159" s="293">
        <v>0.85</v>
      </c>
      <c r="J159" s="293">
        <v>1</v>
      </c>
    </row>
    <row r="160" spans="1:11" outlineLevel="1">
      <c r="A160">
        <v>1</v>
      </c>
      <c r="B160" t="s">
        <v>794</v>
      </c>
      <c r="C160" s="294">
        <v>0.02</v>
      </c>
      <c r="D160" s="294">
        <v>0.11</v>
      </c>
      <c r="E160" s="295">
        <f t="shared" ref="E160:G162" si="56">$C160*E$159</f>
        <v>0.01</v>
      </c>
      <c r="F160" s="296">
        <f t="shared" si="56"/>
        <v>1.7000000000000001E-2</v>
      </c>
      <c r="G160" s="297">
        <f t="shared" si="56"/>
        <v>0.02</v>
      </c>
      <c r="H160" s="295">
        <f t="shared" ref="H160:J162" si="57">$D160*H$159</f>
        <v>5.5E-2</v>
      </c>
      <c r="I160" s="296">
        <f t="shared" si="57"/>
        <v>9.35E-2</v>
      </c>
      <c r="J160" s="297">
        <f t="shared" si="57"/>
        <v>0.11</v>
      </c>
    </row>
    <row r="161" spans="1:192" outlineLevel="1">
      <c r="A161">
        <v>2</v>
      </c>
      <c r="B161" t="s">
        <v>795</v>
      </c>
      <c r="C161" s="294">
        <v>-0.06</v>
      </c>
      <c r="D161" s="294">
        <v>0.01</v>
      </c>
      <c r="E161" s="298">
        <f t="shared" si="56"/>
        <v>-0.03</v>
      </c>
      <c r="F161" s="147">
        <f t="shared" si="56"/>
        <v>-5.0999999999999997E-2</v>
      </c>
      <c r="G161" s="299">
        <f t="shared" si="56"/>
        <v>-0.06</v>
      </c>
      <c r="H161" s="298">
        <f t="shared" si="57"/>
        <v>5.0000000000000001E-3</v>
      </c>
      <c r="I161" s="147">
        <f t="shared" si="57"/>
        <v>8.5000000000000006E-3</v>
      </c>
      <c r="J161" s="299">
        <f t="shared" si="57"/>
        <v>0.01</v>
      </c>
    </row>
    <row r="162" spans="1:192" outlineLevel="1">
      <c r="A162">
        <v>3</v>
      </c>
      <c r="B162" t="s">
        <v>796</v>
      </c>
      <c r="C162" s="294">
        <v>0.1</v>
      </c>
      <c r="D162" s="294">
        <v>0.2</v>
      </c>
      <c r="E162" s="300">
        <f t="shared" si="56"/>
        <v>0.05</v>
      </c>
      <c r="F162" s="301">
        <f t="shared" si="56"/>
        <v>8.5000000000000006E-2</v>
      </c>
      <c r="G162" s="302">
        <f t="shared" si="56"/>
        <v>0.1</v>
      </c>
      <c r="H162" s="300">
        <f t="shared" si="57"/>
        <v>0.1</v>
      </c>
      <c r="I162" s="301">
        <f t="shared" si="57"/>
        <v>0.17</v>
      </c>
      <c r="J162" s="302">
        <f t="shared" si="57"/>
        <v>0.2</v>
      </c>
    </row>
    <row r="163" spans="1:192" outlineLevel="1">
      <c r="C163" s="460"/>
      <c r="D163" s="460"/>
      <c r="E163" s="147"/>
      <c r="F163" s="147"/>
      <c r="G163" s="147"/>
      <c r="H163" s="147"/>
      <c r="I163" s="147"/>
      <c r="J163" s="147"/>
    </row>
    <row r="164" spans="1:192" outlineLevel="1"/>
    <row r="165" spans="1:192">
      <c r="BX165" t="s">
        <v>1079</v>
      </c>
      <c r="CE165" t="s">
        <v>1079</v>
      </c>
    </row>
    <row r="166" spans="1:192" ht="17.25">
      <c r="A166" s="195" t="s">
        <v>2313</v>
      </c>
      <c r="X166" s="14" t="str">
        <f>"Grazing Intensity (BBB &amp; Mat) for TOL:"&amp;D.TOLDesc</f>
        <v xml:space="preserve">Grazing Intensity (BBB &amp; Mat) for TOL:Win </v>
      </c>
      <c r="AS166" s="14" t="str">
        <f>"GI (BBT) for TOL:"&amp;D.TOLDesc</f>
        <v xml:space="preserve">GI (BBT) for TOL:Win </v>
      </c>
      <c r="BO166" s="143" t="str">
        <f>"GI - SW Victoria BBB (&amp;Mat) for TOL:"&amp;D.TOLDesc</f>
        <v xml:space="preserve">GI - SW Victoria BBB (&amp;Mat) for TOL:Win </v>
      </c>
      <c r="BP166" s="122"/>
      <c r="BQ166" s="122"/>
      <c r="BR166" s="122"/>
      <c r="BS166" s="122"/>
      <c r="BT166" s="122"/>
      <c r="BU166" s="122"/>
      <c r="BV166" s="122"/>
      <c r="BW166" s="122"/>
      <c r="BX166" s="122"/>
      <c r="BY166" s="122"/>
      <c r="BZ166" s="122"/>
      <c r="CA166" s="122"/>
      <c r="CB166" s="144"/>
      <c r="CC166" s="122"/>
      <c r="CD166" s="122"/>
      <c r="CE166" s="122"/>
      <c r="CF166" s="122"/>
      <c r="CG166" s="122"/>
      <c r="CH166" s="122"/>
      <c r="CI166" s="144"/>
      <c r="CJ166" s="145" t="str">
        <f>"GI - SW Victoria BBT for TOL:"&amp;D.TOLDesc</f>
        <v xml:space="preserve">GI - SW Victoria BBT for TOL:Win </v>
      </c>
      <c r="CK166" s="122"/>
      <c r="CL166" s="122"/>
      <c r="CM166" s="122"/>
      <c r="CN166" s="122"/>
      <c r="CO166" s="122"/>
      <c r="CP166" s="122"/>
      <c r="CQ166" s="122"/>
      <c r="CR166" s="122"/>
      <c r="CS166" s="122"/>
      <c r="CT166" s="122"/>
      <c r="CU166" s="122"/>
      <c r="CV166" s="122"/>
      <c r="CW166" s="146"/>
      <c r="CX166" s="122"/>
      <c r="CY166" s="122"/>
      <c r="CZ166" s="122"/>
      <c r="DA166" s="122"/>
      <c r="DB166" s="122"/>
      <c r="DC166" s="122"/>
      <c r="DD166" s="146"/>
      <c r="DE166" s="143" t="str">
        <f>"GI - Great Southern BBB (&amp;Mat) for TOL:"&amp;D.TOLDesc</f>
        <v xml:space="preserve">GI - Great Southern BBB (&amp;Mat) for TOL:Win </v>
      </c>
      <c r="DF166" s="122"/>
      <c r="DG166" s="122"/>
      <c r="DH166" s="122"/>
      <c r="DI166" s="122"/>
      <c r="DJ166" s="122"/>
      <c r="DK166" s="122"/>
      <c r="DL166" s="122"/>
      <c r="DM166" s="122"/>
      <c r="DN166" s="122"/>
      <c r="DO166" s="122"/>
      <c r="DP166" s="122"/>
      <c r="DQ166" s="122"/>
      <c r="DR166" s="144"/>
      <c r="DS166" s="122"/>
      <c r="DT166" s="122"/>
      <c r="DU166" s="122"/>
      <c r="DV166" s="122"/>
      <c r="DW166" s="122"/>
      <c r="DX166" s="122"/>
      <c r="DY166" s="144"/>
      <c r="DZ166" s="145" t="str">
        <f>"GI - Great Southern BBT for TOL:"&amp;D.TOLDesc</f>
        <v xml:space="preserve">GI - Great Southern BBT for TOL:Win </v>
      </c>
      <c r="EA166" s="122"/>
      <c r="EB166" s="122"/>
      <c r="EC166" s="122"/>
      <c r="ED166" s="122"/>
      <c r="EE166" s="122"/>
      <c r="EF166" s="122"/>
      <c r="EG166" s="122"/>
      <c r="EH166" s="122"/>
      <c r="EI166" s="122"/>
      <c r="EJ166" s="122"/>
      <c r="EK166" s="122"/>
      <c r="EL166" s="122"/>
      <c r="EM166" s="146"/>
      <c r="EN166" s="122"/>
      <c r="EO166" s="122"/>
      <c r="EP166" s="122"/>
      <c r="EQ166" s="122"/>
      <c r="ER166" s="122"/>
      <c r="ES166" s="122"/>
      <c r="ET166" s="146"/>
      <c r="EU166" s="143" t="str">
        <f>"GI - Central Wheatbelt BBB (&amp;Mat) for TOL:"&amp;D.TOLDesc</f>
        <v xml:space="preserve">GI - Central Wheatbelt BBB (&amp;Mat) for TOL:Win </v>
      </c>
      <c r="EV166" s="122"/>
      <c r="EW166" s="122"/>
      <c r="EX166" s="122"/>
      <c r="EY166" s="122"/>
      <c r="EZ166" s="122"/>
      <c r="FA166" s="122"/>
      <c r="FB166" s="122"/>
      <c r="FC166" s="122"/>
      <c r="FD166" s="122"/>
      <c r="FE166" s="122"/>
      <c r="FF166" s="122"/>
      <c r="FG166" s="122"/>
      <c r="FH166" s="144"/>
      <c r="FI166" s="122"/>
      <c r="FJ166" s="122"/>
      <c r="FK166" s="122"/>
      <c r="FL166" s="122"/>
      <c r="FM166" s="122"/>
      <c r="FN166" s="122"/>
      <c r="FO166" s="144"/>
      <c r="FP166" s="143" t="str">
        <f>"GI - Central Wheatbelt BBT for TOL:"&amp;D.TOLDesc</f>
        <v xml:space="preserve">GI - Central Wheatbelt BBT for TOL:Win </v>
      </c>
      <c r="FQ166" s="122"/>
      <c r="FR166" s="122"/>
      <c r="FS166" s="122"/>
      <c r="FT166" s="122"/>
      <c r="FU166" s="122"/>
      <c r="FV166" s="122"/>
      <c r="FW166" s="122"/>
      <c r="FX166" s="122"/>
      <c r="FY166" s="122"/>
      <c r="FZ166" s="122"/>
      <c r="GA166" s="122"/>
      <c r="GB166" s="122"/>
      <c r="GC166" s="146"/>
      <c r="GD166" s="122"/>
      <c r="GE166" s="122"/>
      <c r="GF166" s="122"/>
      <c r="GG166" s="122"/>
      <c r="GH166" s="122"/>
      <c r="GI166" s="122"/>
      <c r="GJ166" s="146"/>
    </row>
    <row r="167" spans="1:192" ht="132.75" outlineLevel="1">
      <c r="A167" s="147"/>
      <c r="B167" s="147"/>
      <c r="C167" s="148" t="s">
        <v>806</v>
      </c>
      <c r="D167" s="148" t="s">
        <v>807</v>
      </c>
      <c r="E167" s="148" t="s">
        <v>1138</v>
      </c>
      <c r="F167" s="148" t="s">
        <v>273</v>
      </c>
      <c r="G167" s="148" t="s">
        <v>274</v>
      </c>
      <c r="H167" s="148" t="s">
        <v>925</v>
      </c>
      <c r="I167" s="148" t="s">
        <v>920</v>
      </c>
      <c r="J167" s="148" t="s">
        <v>926</v>
      </c>
      <c r="K167" s="148" t="s">
        <v>924</v>
      </c>
      <c r="L167" s="148" t="s">
        <v>805</v>
      </c>
      <c r="M167" s="148" t="s">
        <v>984</v>
      </c>
      <c r="N167" s="148" t="s">
        <v>378</v>
      </c>
      <c r="O167" s="148" t="s">
        <v>1513</v>
      </c>
      <c r="P167" s="148" t="s">
        <v>1514</v>
      </c>
      <c r="Q167" s="147"/>
      <c r="X167" s="23" t="s">
        <v>834</v>
      </c>
      <c r="Y167" s="23" t="s">
        <v>835</v>
      </c>
      <c r="Z167" s="23" t="s">
        <v>836</v>
      </c>
      <c r="AA167" s="23" t="s">
        <v>837</v>
      </c>
      <c r="AB167" s="23" t="s">
        <v>838</v>
      </c>
      <c r="AC167" s="23" t="s">
        <v>839</v>
      </c>
      <c r="AD167" s="23" t="s">
        <v>840</v>
      </c>
      <c r="AE167" s="23" t="s">
        <v>834</v>
      </c>
      <c r="AF167" s="23" t="s">
        <v>835</v>
      </c>
      <c r="AG167" s="23" t="s">
        <v>836</v>
      </c>
      <c r="AH167" s="23" t="s">
        <v>837</v>
      </c>
      <c r="AI167" s="23" t="s">
        <v>838</v>
      </c>
      <c r="AJ167" s="23" t="s">
        <v>839</v>
      </c>
      <c r="AK167" s="23" t="s">
        <v>840</v>
      </c>
      <c r="AL167" s="23" t="s">
        <v>834</v>
      </c>
      <c r="AM167" s="23" t="s">
        <v>835</v>
      </c>
      <c r="AN167" s="23" t="s">
        <v>836</v>
      </c>
      <c r="AO167" s="23" t="s">
        <v>837</v>
      </c>
      <c r="AP167" s="23" t="s">
        <v>838</v>
      </c>
      <c r="AQ167" s="23" t="s">
        <v>839</v>
      </c>
      <c r="AR167" s="23" t="s">
        <v>840</v>
      </c>
      <c r="AS167" s="23" t="s">
        <v>834</v>
      </c>
      <c r="AT167" s="23" t="s">
        <v>835</v>
      </c>
      <c r="AU167" s="23" t="s">
        <v>836</v>
      </c>
      <c r="AV167" s="23" t="s">
        <v>837</v>
      </c>
      <c r="AW167" s="23" t="s">
        <v>838</v>
      </c>
      <c r="AX167" s="23" t="s">
        <v>839</v>
      </c>
      <c r="AY167" s="23" t="s">
        <v>840</v>
      </c>
      <c r="AZ167" s="23" t="s">
        <v>834</v>
      </c>
      <c r="BA167" s="23" t="s">
        <v>835</v>
      </c>
      <c r="BB167" s="23" t="s">
        <v>836</v>
      </c>
      <c r="BC167" s="23" t="s">
        <v>837</v>
      </c>
      <c r="BD167" s="23" t="s">
        <v>838</v>
      </c>
      <c r="BE167" s="23" t="s">
        <v>839</v>
      </c>
      <c r="BF167" s="23" t="s">
        <v>840</v>
      </c>
      <c r="BG167" s="23" t="s">
        <v>834</v>
      </c>
      <c r="BH167" s="23" t="s">
        <v>835</v>
      </c>
      <c r="BI167" s="23" t="s">
        <v>836</v>
      </c>
      <c r="BJ167" s="23" t="s">
        <v>837</v>
      </c>
      <c r="BK167" s="23" t="s">
        <v>838</v>
      </c>
      <c r="BL167" s="23" t="s">
        <v>839</v>
      </c>
      <c r="BM167" s="23" t="s">
        <v>840</v>
      </c>
      <c r="BO167" s="132" t="s">
        <v>834</v>
      </c>
      <c r="BP167" s="23" t="s">
        <v>835</v>
      </c>
      <c r="BQ167" s="23" t="s">
        <v>836</v>
      </c>
      <c r="BR167" s="23" t="s">
        <v>837</v>
      </c>
      <c r="BS167" s="23" t="s">
        <v>838</v>
      </c>
      <c r="BT167" s="23" t="s">
        <v>839</v>
      </c>
      <c r="BU167" s="140" t="s">
        <v>840</v>
      </c>
      <c r="BV167" s="23" t="s">
        <v>834</v>
      </c>
      <c r="BW167" s="23" t="s">
        <v>835</v>
      </c>
      <c r="BX167" s="23" t="s">
        <v>836</v>
      </c>
      <c r="BY167" s="23" t="s">
        <v>837</v>
      </c>
      <c r="BZ167" s="23" t="s">
        <v>838</v>
      </c>
      <c r="CA167" s="23" t="s">
        <v>839</v>
      </c>
      <c r="CB167" s="140" t="s">
        <v>840</v>
      </c>
      <c r="CC167" s="23" t="s">
        <v>834</v>
      </c>
      <c r="CD167" s="23" t="s">
        <v>835</v>
      </c>
      <c r="CE167" s="23" t="s">
        <v>836</v>
      </c>
      <c r="CF167" s="23" t="s">
        <v>837</v>
      </c>
      <c r="CG167" s="23" t="s">
        <v>838</v>
      </c>
      <c r="CH167" s="23" t="s">
        <v>839</v>
      </c>
      <c r="CI167" s="136" t="s">
        <v>840</v>
      </c>
      <c r="CJ167" s="132" t="s">
        <v>834</v>
      </c>
      <c r="CK167" s="23" t="s">
        <v>835</v>
      </c>
      <c r="CL167" s="23" t="s">
        <v>836</v>
      </c>
      <c r="CM167" s="23" t="s">
        <v>837</v>
      </c>
      <c r="CN167" s="23" t="s">
        <v>838</v>
      </c>
      <c r="CO167" s="23" t="s">
        <v>839</v>
      </c>
      <c r="CP167" s="140" t="s">
        <v>840</v>
      </c>
      <c r="CQ167" s="23" t="s">
        <v>834</v>
      </c>
      <c r="CR167" s="23" t="s">
        <v>835</v>
      </c>
      <c r="CS167" s="23" t="s">
        <v>836</v>
      </c>
      <c r="CT167" s="23" t="s">
        <v>837</v>
      </c>
      <c r="CU167" s="23" t="s">
        <v>838</v>
      </c>
      <c r="CV167" s="23" t="s">
        <v>839</v>
      </c>
      <c r="CW167" s="140" t="s">
        <v>840</v>
      </c>
      <c r="CX167" s="23" t="s">
        <v>834</v>
      </c>
      <c r="CY167" s="23" t="s">
        <v>835</v>
      </c>
      <c r="CZ167" s="23" t="s">
        <v>836</v>
      </c>
      <c r="DA167" s="23" t="s">
        <v>837</v>
      </c>
      <c r="DB167" s="23" t="s">
        <v>838</v>
      </c>
      <c r="DC167" s="23" t="s">
        <v>839</v>
      </c>
      <c r="DD167" s="136" t="s">
        <v>840</v>
      </c>
      <c r="DE167" s="132" t="s">
        <v>834</v>
      </c>
      <c r="DF167" s="23" t="s">
        <v>835</v>
      </c>
      <c r="DG167" s="23" t="s">
        <v>836</v>
      </c>
      <c r="DH167" s="23" t="s">
        <v>837</v>
      </c>
      <c r="DI167" s="23" t="s">
        <v>838</v>
      </c>
      <c r="DJ167" s="23" t="s">
        <v>839</v>
      </c>
      <c r="DK167" s="140" t="s">
        <v>840</v>
      </c>
      <c r="DL167" s="23" t="s">
        <v>834</v>
      </c>
      <c r="DM167" s="23" t="s">
        <v>835</v>
      </c>
      <c r="DN167" s="23" t="s">
        <v>836</v>
      </c>
      <c r="DO167" s="23" t="s">
        <v>837</v>
      </c>
      <c r="DP167" s="23" t="s">
        <v>838</v>
      </c>
      <c r="DQ167" s="23" t="s">
        <v>839</v>
      </c>
      <c r="DR167" s="140" t="s">
        <v>840</v>
      </c>
      <c r="DS167" s="23" t="s">
        <v>834</v>
      </c>
      <c r="DT167" s="23" t="s">
        <v>835</v>
      </c>
      <c r="DU167" s="23" t="s">
        <v>836</v>
      </c>
      <c r="DV167" s="23" t="s">
        <v>837</v>
      </c>
      <c r="DW167" s="23" t="s">
        <v>838</v>
      </c>
      <c r="DX167" s="23" t="s">
        <v>839</v>
      </c>
      <c r="DY167" s="136" t="s">
        <v>840</v>
      </c>
      <c r="DZ167" s="132" t="s">
        <v>834</v>
      </c>
      <c r="EA167" s="23" t="s">
        <v>835</v>
      </c>
      <c r="EB167" s="23" t="s">
        <v>836</v>
      </c>
      <c r="EC167" s="23" t="s">
        <v>837</v>
      </c>
      <c r="ED167" s="23" t="s">
        <v>838</v>
      </c>
      <c r="EE167" s="23" t="s">
        <v>839</v>
      </c>
      <c r="EF167" s="140" t="s">
        <v>840</v>
      </c>
      <c r="EG167" s="23" t="s">
        <v>834</v>
      </c>
      <c r="EH167" s="23" t="s">
        <v>835</v>
      </c>
      <c r="EI167" s="23" t="s">
        <v>836</v>
      </c>
      <c r="EJ167" s="23" t="s">
        <v>837</v>
      </c>
      <c r="EK167" s="23" t="s">
        <v>838</v>
      </c>
      <c r="EL167" s="23" t="s">
        <v>839</v>
      </c>
      <c r="EM167" s="140" t="s">
        <v>840</v>
      </c>
      <c r="EN167" s="23" t="s">
        <v>834</v>
      </c>
      <c r="EO167" s="23" t="s">
        <v>835</v>
      </c>
      <c r="EP167" s="23" t="s">
        <v>836</v>
      </c>
      <c r="EQ167" s="23" t="s">
        <v>837</v>
      </c>
      <c r="ER167" s="23" t="s">
        <v>838</v>
      </c>
      <c r="ES167" s="23" t="s">
        <v>839</v>
      </c>
      <c r="ET167" s="136" t="s">
        <v>840</v>
      </c>
      <c r="EU167" s="132" t="s">
        <v>834</v>
      </c>
      <c r="EV167" s="23" t="s">
        <v>835</v>
      </c>
      <c r="EW167" s="23" t="s">
        <v>836</v>
      </c>
      <c r="EX167" s="23" t="s">
        <v>837</v>
      </c>
      <c r="EY167" s="23" t="s">
        <v>838</v>
      </c>
      <c r="EZ167" s="23" t="s">
        <v>839</v>
      </c>
      <c r="FA167" s="140" t="s">
        <v>840</v>
      </c>
      <c r="FB167" s="23" t="s">
        <v>834</v>
      </c>
      <c r="FC167" s="23" t="s">
        <v>835</v>
      </c>
      <c r="FD167" s="23" t="s">
        <v>836</v>
      </c>
      <c r="FE167" s="23" t="s">
        <v>837</v>
      </c>
      <c r="FF167" s="23" t="s">
        <v>838</v>
      </c>
      <c r="FG167" s="23" t="s">
        <v>839</v>
      </c>
      <c r="FH167" s="140" t="s">
        <v>840</v>
      </c>
      <c r="FI167" s="23" t="s">
        <v>834</v>
      </c>
      <c r="FJ167" s="23" t="s">
        <v>835</v>
      </c>
      <c r="FK167" s="23" t="s">
        <v>836</v>
      </c>
      <c r="FL167" s="23" t="s">
        <v>837</v>
      </c>
      <c r="FM167" s="23" t="s">
        <v>838</v>
      </c>
      <c r="FN167" s="23" t="s">
        <v>839</v>
      </c>
      <c r="FO167" s="136" t="s">
        <v>840</v>
      </c>
      <c r="FP167" s="132" t="s">
        <v>834</v>
      </c>
      <c r="FQ167" s="23" t="s">
        <v>835</v>
      </c>
      <c r="FR167" s="23" t="s">
        <v>836</v>
      </c>
      <c r="FS167" s="23" t="s">
        <v>837</v>
      </c>
      <c r="FT167" s="23" t="s">
        <v>838</v>
      </c>
      <c r="FU167" s="23" t="s">
        <v>839</v>
      </c>
      <c r="FV167" s="140" t="s">
        <v>840</v>
      </c>
      <c r="FW167" s="23" t="s">
        <v>834</v>
      </c>
      <c r="FX167" s="23" t="s">
        <v>835</v>
      </c>
      <c r="FY167" s="23" t="s">
        <v>836</v>
      </c>
      <c r="FZ167" s="23" t="s">
        <v>837</v>
      </c>
      <c r="GA167" s="23" t="s">
        <v>838</v>
      </c>
      <c r="GB167" s="23" t="s">
        <v>839</v>
      </c>
      <c r="GC167" s="140" t="s">
        <v>840</v>
      </c>
      <c r="GD167" s="23" t="s">
        <v>834</v>
      </c>
      <c r="GE167" s="23" t="s">
        <v>835</v>
      </c>
      <c r="GF167" s="23" t="s">
        <v>836</v>
      </c>
      <c r="GG167" s="23" t="s">
        <v>837</v>
      </c>
      <c r="GH167" s="23" t="s">
        <v>838</v>
      </c>
      <c r="GI167" s="23" t="s">
        <v>839</v>
      </c>
      <c r="GJ167" s="136" t="s">
        <v>840</v>
      </c>
    </row>
    <row r="168" spans="1:192" ht="36" outlineLevel="1">
      <c r="A168" s="147"/>
      <c r="B168" s="147"/>
      <c r="C168" s="149" t="s">
        <v>808</v>
      </c>
      <c r="D168" s="149" t="s">
        <v>808</v>
      </c>
      <c r="E168" s="147"/>
      <c r="F168" s="151"/>
      <c r="G168" s="151"/>
      <c r="H168" s="151"/>
      <c r="I168" s="151"/>
      <c r="J168" s="151"/>
      <c r="K168" s="151"/>
      <c r="L168" s="151"/>
      <c r="M168" s="151"/>
      <c r="N168" s="151"/>
      <c r="O168" s="152"/>
      <c r="P168" s="152"/>
      <c r="Q168" s="147"/>
      <c r="X168" s="105" t="s">
        <v>1080</v>
      </c>
      <c r="Y168" s="106"/>
      <c r="Z168" s="106"/>
      <c r="AA168" s="106"/>
      <c r="AB168" s="106"/>
      <c r="AC168" s="106"/>
      <c r="AD168" s="106"/>
      <c r="AE168" s="105" t="s">
        <v>1081</v>
      </c>
      <c r="AF168" s="106"/>
      <c r="AG168" s="106"/>
      <c r="AH168" s="106"/>
      <c r="AI168" s="106"/>
      <c r="AJ168" s="106"/>
      <c r="AK168" s="106"/>
      <c r="AL168" s="105" t="s">
        <v>1082</v>
      </c>
      <c r="AM168" s="106"/>
      <c r="AN168" s="106"/>
      <c r="AO168" s="106"/>
      <c r="AP168" s="106"/>
      <c r="AQ168" s="106"/>
      <c r="AR168" s="106"/>
      <c r="AS168" s="105" t="s">
        <v>1080</v>
      </c>
      <c r="AT168" s="106"/>
      <c r="AU168" s="106"/>
      <c r="AV168" s="106"/>
      <c r="AW168" s="106"/>
      <c r="AX168" s="106"/>
      <c r="AY168" s="106"/>
      <c r="AZ168" s="105" t="s">
        <v>1081</v>
      </c>
      <c r="BA168" s="106"/>
      <c r="BB168" s="106"/>
      <c r="BC168" s="106"/>
      <c r="BD168" s="106"/>
      <c r="BE168" s="106"/>
      <c r="BF168" s="106"/>
      <c r="BG168" s="105" t="s">
        <v>1082</v>
      </c>
      <c r="BH168" s="106"/>
      <c r="BI168" s="106"/>
      <c r="BJ168" s="106"/>
      <c r="BK168" s="106"/>
      <c r="BL168" s="106"/>
      <c r="BM168" s="106"/>
      <c r="BO168" s="133" t="s">
        <v>1080</v>
      </c>
      <c r="BP168" s="106"/>
      <c r="BQ168" s="106"/>
      <c r="BR168" s="106"/>
      <c r="BS168" s="106"/>
      <c r="BT168" s="106"/>
      <c r="BU168" s="141"/>
      <c r="BV168" s="105" t="s">
        <v>1081</v>
      </c>
      <c r="BW168" s="106"/>
      <c r="BX168" s="106"/>
      <c r="BY168" s="106"/>
      <c r="BZ168" s="106"/>
      <c r="CA168" s="106"/>
      <c r="CB168" s="141"/>
      <c r="CC168" s="105" t="s">
        <v>1082</v>
      </c>
      <c r="CD168" s="106"/>
      <c r="CE168" s="106"/>
      <c r="CF168" s="106"/>
      <c r="CG168" s="106"/>
      <c r="CH168" s="106"/>
      <c r="CI168" s="137"/>
      <c r="CJ168" s="133" t="s">
        <v>1080</v>
      </c>
      <c r="CK168" s="106"/>
      <c r="CL168" s="106"/>
      <c r="CM168" s="106"/>
      <c r="CN168" s="106"/>
      <c r="CO168" s="106"/>
      <c r="CP168" s="141"/>
      <c r="CQ168" s="105" t="s">
        <v>1081</v>
      </c>
      <c r="CR168" s="106"/>
      <c r="CS168" s="106"/>
      <c r="CT168" s="106"/>
      <c r="CU168" s="106"/>
      <c r="CV168" s="106"/>
      <c r="CW168" s="141"/>
      <c r="CX168" s="105" t="s">
        <v>1082</v>
      </c>
      <c r="CY168" s="106"/>
      <c r="CZ168" s="106"/>
      <c r="DA168" s="106"/>
      <c r="DB168" s="106"/>
      <c r="DC168" s="106"/>
      <c r="DD168" s="137"/>
      <c r="DE168" s="133" t="s">
        <v>1080</v>
      </c>
      <c r="DF168" s="106"/>
      <c r="DG168" s="106"/>
      <c r="DH168" s="106"/>
      <c r="DI168" s="106"/>
      <c r="DJ168" s="106"/>
      <c r="DK168" s="141"/>
      <c r="DL168" s="105" t="s">
        <v>1081</v>
      </c>
      <c r="DM168" s="106"/>
      <c r="DN168" s="106"/>
      <c r="DO168" s="106"/>
      <c r="DP168" s="106"/>
      <c r="DQ168" s="106"/>
      <c r="DR168" s="141"/>
      <c r="DS168" s="105" t="s">
        <v>1082</v>
      </c>
      <c r="DT168" s="106"/>
      <c r="DU168" s="106"/>
      <c r="DV168" s="106"/>
      <c r="DW168" s="106"/>
      <c r="DX168" s="106"/>
      <c r="DY168" s="137"/>
      <c r="DZ168" s="133" t="s">
        <v>1080</v>
      </c>
      <c r="EA168" s="106"/>
      <c r="EB168" s="106"/>
      <c r="EC168" s="106"/>
      <c r="ED168" s="106"/>
      <c r="EE168" s="106"/>
      <c r="EF168" s="141"/>
      <c r="EG168" s="105" t="s">
        <v>1081</v>
      </c>
      <c r="EH168" s="106"/>
      <c r="EI168" s="106"/>
      <c r="EJ168" s="106"/>
      <c r="EK168" s="106"/>
      <c r="EL168" s="106"/>
      <c r="EM168" s="141"/>
      <c r="EN168" s="105" t="s">
        <v>1082</v>
      </c>
      <c r="EO168" s="106"/>
      <c r="EP168" s="106"/>
      <c r="EQ168" s="106"/>
      <c r="ER168" s="106"/>
      <c r="ES168" s="106"/>
      <c r="ET168" s="137"/>
      <c r="EU168" s="133" t="s">
        <v>1080</v>
      </c>
      <c r="EV168" s="106"/>
      <c r="EW168" s="106"/>
      <c r="EX168" s="106"/>
      <c r="EY168" s="106"/>
      <c r="EZ168" s="106"/>
      <c r="FA168" s="141"/>
      <c r="FB168" s="105" t="s">
        <v>1081</v>
      </c>
      <c r="FC168" s="106"/>
      <c r="FD168" s="106"/>
      <c r="FE168" s="106"/>
      <c r="FF168" s="106"/>
      <c r="FG168" s="106"/>
      <c r="FH168" s="141"/>
      <c r="FI168" s="105" t="s">
        <v>1082</v>
      </c>
      <c r="FJ168" s="106"/>
      <c r="FK168" s="106"/>
      <c r="FL168" s="106"/>
      <c r="FM168" s="106"/>
      <c r="FN168" s="106"/>
      <c r="FO168" s="137"/>
      <c r="FP168" s="133" t="s">
        <v>1080</v>
      </c>
      <c r="FQ168" s="106"/>
      <c r="FR168" s="106"/>
      <c r="FS168" s="106"/>
      <c r="FT168" s="106"/>
      <c r="FU168" s="106"/>
      <c r="FV168" s="141"/>
      <c r="FW168" s="105" t="s">
        <v>1081</v>
      </c>
      <c r="FX168" s="106"/>
      <c r="FY168" s="106"/>
      <c r="FZ168" s="106"/>
      <c r="GA168" s="106"/>
      <c r="GB168" s="106"/>
      <c r="GC168" s="141"/>
      <c r="GD168" s="105" t="s">
        <v>1082</v>
      </c>
      <c r="GE168" s="106"/>
      <c r="GF168" s="106"/>
      <c r="GG168" s="106"/>
      <c r="GH168" s="106"/>
      <c r="GI168" s="106"/>
      <c r="GJ168" s="137"/>
    </row>
    <row r="169" spans="1:192" outlineLevel="1">
      <c r="A169" s="147"/>
      <c r="B169" s="147"/>
      <c r="C169" s="770">
        <v>1</v>
      </c>
      <c r="D169" s="770">
        <v>2</v>
      </c>
      <c r="E169" s="552">
        <v>3</v>
      </c>
      <c r="F169" s="771">
        <v>4</v>
      </c>
      <c r="G169" s="771">
        <v>5</v>
      </c>
      <c r="H169" s="771">
        <v>6</v>
      </c>
      <c r="I169" s="771">
        <v>7</v>
      </c>
      <c r="J169" s="771">
        <v>8</v>
      </c>
      <c r="K169" s="771">
        <v>9</v>
      </c>
      <c r="L169" s="771">
        <v>10</v>
      </c>
      <c r="M169" s="771">
        <v>11</v>
      </c>
      <c r="N169" s="771">
        <v>12</v>
      </c>
      <c r="O169" s="552">
        <v>13</v>
      </c>
      <c r="P169" s="552">
        <v>14</v>
      </c>
      <c r="Q169" s="552">
        <v>15</v>
      </c>
      <c r="R169" s="110">
        <v>16</v>
      </c>
      <c r="S169" s="110">
        <v>17</v>
      </c>
      <c r="T169" s="110">
        <v>18</v>
      </c>
      <c r="X169" s="105"/>
      <c r="Y169" s="106"/>
      <c r="Z169" s="106"/>
      <c r="AA169" s="106"/>
      <c r="AB169" s="106"/>
      <c r="AC169" s="106"/>
      <c r="AD169" s="106"/>
      <c r="AE169" s="105"/>
      <c r="AF169" s="106"/>
      <c r="AG169" s="106"/>
      <c r="AH169" s="106"/>
      <c r="AI169" s="106"/>
      <c r="AJ169" s="106"/>
      <c r="AK169" s="106"/>
      <c r="AL169" s="105"/>
      <c r="AM169" s="106"/>
      <c r="AN169" s="106"/>
      <c r="AO169" s="106"/>
      <c r="AP169" s="106"/>
      <c r="AQ169" s="106"/>
      <c r="AR169" s="106"/>
      <c r="AS169" s="105"/>
      <c r="AT169" s="106"/>
      <c r="AU169" s="106"/>
      <c r="AV169" s="106"/>
      <c r="AW169" s="106"/>
      <c r="AX169" s="106"/>
      <c r="AY169" s="106"/>
      <c r="AZ169" s="105"/>
      <c r="BA169" s="106"/>
      <c r="BB169" s="106"/>
      <c r="BC169" s="106"/>
      <c r="BD169" s="106"/>
      <c r="BE169" s="106"/>
      <c r="BF169" s="106"/>
      <c r="BG169" s="105"/>
      <c r="BH169" s="106"/>
      <c r="BI169" s="106"/>
      <c r="BJ169" s="106"/>
      <c r="BK169" s="106"/>
      <c r="BL169" s="106"/>
      <c r="BM169" s="106"/>
      <c r="BO169" s="133"/>
      <c r="BP169" s="106"/>
      <c r="BQ169" s="106"/>
      <c r="BR169" s="106"/>
      <c r="BS169" s="106"/>
      <c r="BT169" s="106"/>
      <c r="BU169" s="141"/>
      <c r="BV169" s="105"/>
      <c r="BW169" s="106"/>
      <c r="BX169" s="106"/>
      <c r="BY169" s="106"/>
      <c r="BZ169" s="106"/>
      <c r="CA169" s="106"/>
      <c r="CB169" s="141"/>
      <c r="CC169" s="105"/>
      <c r="CD169" s="106"/>
      <c r="CE169" s="106"/>
      <c r="CF169" s="106"/>
      <c r="CG169" s="106"/>
      <c r="CH169" s="106"/>
      <c r="CI169" s="137"/>
      <c r="CJ169" s="133"/>
      <c r="CK169" s="106"/>
      <c r="CL169" s="106"/>
      <c r="CM169" s="106"/>
      <c r="CN169" s="106"/>
      <c r="CO169" s="106"/>
      <c r="CP169" s="141"/>
      <c r="CQ169" s="105"/>
      <c r="CR169" s="106"/>
      <c r="CS169" s="106"/>
      <c r="CT169" s="106"/>
      <c r="CU169" s="106"/>
      <c r="CV169" s="106"/>
      <c r="CW169" s="141"/>
      <c r="CX169" s="105"/>
      <c r="CY169" s="106"/>
      <c r="CZ169" s="106"/>
      <c r="DA169" s="106"/>
      <c r="DB169" s="106"/>
      <c r="DC169" s="106"/>
      <c r="DD169" s="137"/>
      <c r="DE169" s="133"/>
      <c r="DF169" s="106"/>
      <c r="DG169" s="106"/>
      <c r="DH169" s="106"/>
      <c r="DI169" s="106"/>
      <c r="DJ169" s="106"/>
      <c r="DK169" s="141"/>
      <c r="DL169" s="105"/>
      <c r="DM169" s="106"/>
      <c r="DN169" s="106"/>
      <c r="DO169" s="106"/>
      <c r="DP169" s="106"/>
      <c r="DQ169" s="106"/>
      <c r="DR169" s="141"/>
      <c r="DS169" s="105"/>
      <c r="DT169" s="106"/>
      <c r="DU169" s="106"/>
      <c r="DV169" s="106"/>
      <c r="DW169" s="106"/>
      <c r="DX169" s="106"/>
      <c r="DY169" s="137"/>
      <c r="DZ169" s="133"/>
      <c r="EA169" s="106"/>
      <c r="EB169" s="106"/>
      <c r="EC169" s="106"/>
      <c r="ED169" s="106"/>
      <c r="EE169" s="106"/>
      <c r="EF169" s="141"/>
      <c r="EG169" s="105"/>
      <c r="EH169" s="106"/>
      <c r="EI169" s="106"/>
      <c r="EJ169" s="106"/>
      <c r="EK169" s="106"/>
      <c r="EL169" s="106"/>
      <c r="EM169" s="141"/>
      <c r="EN169" s="105"/>
      <c r="EO169" s="106"/>
      <c r="EP169" s="106"/>
      <c r="EQ169" s="106"/>
      <c r="ER169" s="106"/>
      <c r="ES169" s="106"/>
      <c r="ET169" s="137"/>
      <c r="EU169" s="133"/>
      <c r="EV169" s="106"/>
      <c r="EW169" s="106"/>
      <c r="EX169" s="106"/>
      <c r="EY169" s="106"/>
      <c r="EZ169" s="106"/>
      <c r="FA169" s="141"/>
      <c r="FB169" s="105"/>
      <c r="FC169" s="106"/>
      <c r="FD169" s="106"/>
      <c r="FE169" s="106"/>
      <c r="FF169" s="106"/>
      <c r="FG169" s="106"/>
      <c r="FH169" s="141"/>
      <c r="FI169" s="105"/>
      <c r="FJ169" s="106"/>
      <c r="FK169" s="106"/>
      <c r="FL169" s="106"/>
      <c r="FM169" s="106"/>
      <c r="FN169" s="106"/>
      <c r="FO169" s="137"/>
      <c r="FP169" s="133"/>
      <c r="FQ169" s="106"/>
      <c r="FR169" s="106"/>
      <c r="FS169" s="106"/>
      <c r="FT169" s="106"/>
      <c r="FU169" s="106"/>
      <c r="FV169" s="141"/>
      <c r="FW169" s="105"/>
      <c r="FX169" s="106"/>
      <c r="FY169" s="106"/>
      <c r="FZ169" s="106"/>
      <c r="GA169" s="106"/>
      <c r="GB169" s="106"/>
      <c r="GC169" s="141"/>
      <c r="GD169" s="105"/>
      <c r="GE169" s="106"/>
      <c r="GF169" s="106"/>
      <c r="GG169" s="106"/>
      <c r="GH169" s="106"/>
      <c r="GI169" s="106"/>
      <c r="GJ169" s="137"/>
    </row>
    <row r="170" spans="1:192" ht="165" outlineLevel="1">
      <c r="A170" s="147">
        <v>1</v>
      </c>
      <c r="B170" s="147"/>
      <c r="C170" s="292"/>
      <c r="D170" s="153" t="b">
        <v>0</v>
      </c>
      <c r="F170" s="289" t="s">
        <v>1139</v>
      </c>
      <c r="G170" s="290">
        <f>IF(F171="","-",F171-1)</f>
        <v>329</v>
      </c>
      <c r="H170" s="290" t="s">
        <v>30</v>
      </c>
      <c r="I170" s="290">
        <v>0</v>
      </c>
      <c r="J170" s="290">
        <v>0</v>
      </c>
      <c r="K170" s="290">
        <v>0</v>
      </c>
      <c r="L170" s="153">
        <v>0</v>
      </c>
      <c r="M170" s="153">
        <f>15*30</f>
        <v>450</v>
      </c>
      <c r="N170" s="156">
        <v>1</v>
      </c>
      <c r="O170" s="147" t="s">
        <v>810</v>
      </c>
      <c r="P170" s="147" t="s">
        <v>813</v>
      </c>
      <c r="X170" s="158">
        <v>1</v>
      </c>
      <c r="Y170" s="158">
        <f t="shared" ref="Y170:AD170" si="58">X170+3</f>
        <v>4</v>
      </c>
      <c r="Z170" s="158">
        <f t="shared" si="58"/>
        <v>7</v>
      </c>
      <c r="AA170" s="158">
        <f t="shared" si="58"/>
        <v>10</v>
      </c>
      <c r="AB170" s="158">
        <f t="shared" si="58"/>
        <v>13</v>
      </c>
      <c r="AC170" s="158">
        <f t="shared" si="58"/>
        <v>16</v>
      </c>
      <c r="AD170" s="158">
        <f t="shared" si="58"/>
        <v>19</v>
      </c>
      <c r="AE170" s="159" t="s">
        <v>827</v>
      </c>
      <c r="AF170" s="159" t="s">
        <v>828</v>
      </c>
      <c r="AG170" s="159" t="s">
        <v>829</v>
      </c>
      <c r="AH170" s="159" t="s">
        <v>830</v>
      </c>
      <c r="AI170" s="159" t="s">
        <v>831</v>
      </c>
      <c r="AJ170" s="159" t="s">
        <v>832</v>
      </c>
      <c r="AK170" s="159" t="s">
        <v>833</v>
      </c>
      <c r="AL170" s="159" t="s">
        <v>827</v>
      </c>
      <c r="AM170" s="159" t="s">
        <v>828</v>
      </c>
      <c r="AN170" s="159" t="s">
        <v>829</v>
      </c>
      <c r="AO170" s="159" t="s">
        <v>830</v>
      </c>
      <c r="AP170" s="159" t="s">
        <v>831</v>
      </c>
      <c r="AQ170" s="159" t="s">
        <v>832</v>
      </c>
      <c r="AR170" s="159" t="s">
        <v>833</v>
      </c>
      <c r="AS170" s="158">
        <v>1</v>
      </c>
      <c r="AT170" s="158">
        <f t="shared" ref="AT170:AY170" si="59">AS170+3</f>
        <v>4</v>
      </c>
      <c r="AU170" s="158">
        <f t="shared" si="59"/>
        <v>7</v>
      </c>
      <c r="AV170" s="158">
        <f t="shared" si="59"/>
        <v>10</v>
      </c>
      <c r="AW170" s="158">
        <f t="shared" si="59"/>
        <v>13</v>
      </c>
      <c r="AX170" s="158">
        <f t="shared" si="59"/>
        <v>16</v>
      </c>
      <c r="AY170" s="158">
        <f t="shared" si="59"/>
        <v>19</v>
      </c>
      <c r="AZ170" s="159" t="s">
        <v>827</v>
      </c>
      <c r="BA170" s="159" t="s">
        <v>828</v>
      </c>
      <c r="BB170" s="159" t="s">
        <v>829</v>
      </c>
      <c r="BC170" s="159" t="s">
        <v>830</v>
      </c>
      <c r="BD170" s="159" t="s">
        <v>831</v>
      </c>
      <c r="BE170" s="159" t="s">
        <v>832</v>
      </c>
      <c r="BF170" s="159" t="s">
        <v>833</v>
      </c>
      <c r="BG170" s="159" t="s">
        <v>827</v>
      </c>
      <c r="BH170" s="159" t="s">
        <v>828</v>
      </c>
      <c r="BI170" s="159" t="s">
        <v>829</v>
      </c>
      <c r="BJ170" s="159" t="s">
        <v>830</v>
      </c>
      <c r="BK170" s="159" t="s">
        <v>831</v>
      </c>
      <c r="BL170" s="159" t="s">
        <v>832</v>
      </c>
      <c r="BM170" s="159" t="s">
        <v>833</v>
      </c>
      <c r="BO170" s="134">
        <v>1</v>
      </c>
      <c r="BP170" s="135">
        <v>4</v>
      </c>
      <c r="BQ170" s="135">
        <v>7</v>
      </c>
      <c r="BR170" s="135">
        <v>10</v>
      </c>
      <c r="BS170" s="135">
        <v>13</v>
      </c>
      <c r="BT170" s="135">
        <v>16</v>
      </c>
      <c r="BU170" s="142">
        <v>19</v>
      </c>
      <c r="BV170" s="135" t="s">
        <v>827</v>
      </c>
      <c r="BW170" s="135" t="s">
        <v>828</v>
      </c>
      <c r="BX170" s="135" t="s">
        <v>829</v>
      </c>
      <c r="BY170" s="135" t="s">
        <v>830</v>
      </c>
      <c r="BZ170" s="135" t="s">
        <v>831</v>
      </c>
      <c r="CA170" s="135" t="s">
        <v>832</v>
      </c>
      <c r="CB170" s="142" t="s">
        <v>833</v>
      </c>
      <c r="CC170" s="135" t="s">
        <v>827</v>
      </c>
      <c r="CD170" s="135" t="s">
        <v>828</v>
      </c>
      <c r="CE170" s="135" t="s">
        <v>829</v>
      </c>
      <c r="CF170" s="135" t="s">
        <v>830</v>
      </c>
      <c r="CG170" s="135" t="s">
        <v>831</v>
      </c>
      <c r="CH170" s="135" t="s">
        <v>832</v>
      </c>
      <c r="CI170" s="138" t="s">
        <v>833</v>
      </c>
      <c r="CJ170" s="134">
        <v>1</v>
      </c>
      <c r="CK170" s="135">
        <v>4</v>
      </c>
      <c r="CL170" s="135">
        <v>7</v>
      </c>
      <c r="CM170" s="135">
        <v>10</v>
      </c>
      <c r="CN170" s="135">
        <v>13</v>
      </c>
      <c r="CO170" s="135">
        <v>16</v>
      </c>
      <c r="CP170" s="142">
        <v>19</v>
      </c>
      <c r="CQ170" s="135" t="s">
        <v>827</v>
      </c>
      <c r="CR170" s="135" t="s">
        <v>828</v>
      </c>
      <c r="CS170" s="135" t="s">
        <v>829</v>
      </c>
      <c r="CT170" s="135" t="s">
        <v>830</v>
      </c>
      <c r="CU170" s="135" t="s">
        <v>831</v>
      </c>
      <c r="CV170" s="135" t="s">
        <v>832</v>
      </c>
      <c r="CW170" s="142" t="s">
        <v>833</v>
      </c>
      <c r="CX170" s="135" t="s">
        <v>827</v>
      </c>
      <c r="CY170" s="135" t="s">
        <v>828</v>
      </c>
      <c r="CZ170" s="135" t="s">
        <v>829</v>
      </c>
      <c r="DA170" s="135" t="s">
        <v>830</v>
      </c>
      <c r="DB170" s="135" t="s">
        <v>831</v>
      </c>
      <c r="DC170" s="135" t="s">
        <v>832</v>
      </c>
      <c r="DD170" s="138" t="s">
        <v>833</v>
      </c>
      <c r="DE170" s="134">
        <v>1</v>
      </c>
      <c r="DF170" s="135">
        <v>4</v>
      </c>
      <c r="DG170" s="135">
        <v>7</v>
      </c>
      <c r="DH170" s="135">
        <v>10</v>
      </c>
      <c r="DI170" s="135">
        <v>13</v>
      </c>
      <c r="DJ170" s="135">
        <v>16</v>
      </c>
      <c r="DK170" s="142">
        <v>19</v>
      </c>
      <c r="DL170" s="135" t="s">
        <v>827</v>
      </c>
      <c r="DM170" s="135" t="s">
        <v>828</v>
      </c>
      <c r="DN170" s="135" t="s">
        <v>829</v>
      </c>
      <c r="DO170" s="135" t="s">
        <v>830</v>
      </c>
      <c r="DP170" s="135" t="s">
        <v>831</v>
      </c>
      <c r="DQ170" s="135" t="s">
        <v>832</v>
      </c>
      <c r="DR170" s="142" t="s">
        <v>833</v>
      </c>
      <c r="DS170" s="135" t="s">
        <v>827</v>
      </c>
      <c r="DT170" s="135" t="s">
        <v>828</v>
      </c>
      <c r="DU170" s="135" t="s">
        <v>829</v>
      </c>
      <c r="DV170" s="135" t="s">
        <v>830</v>
      </c>
      <c r="DW170" s="135" t="s">
        <v>831</v>
      </c>
      <c r="DX170" s="135" t="s">
        <v>832</v>
      </c>
      <c r="DY170" s="138" t="s">
        <v>833</v>
      </c>
      <c r="DZ170" s="134">
        <v>1</v>
      </c>
      <c r="EA170" s="135">
        <v>4</v>
      </c>
      <c r="EB170" s="135">
        <v>7</v>
      </c>
      <c r="EC170" s="135">
        <v>10</v>
      </c>
      <c r="ED170" s="135">
        <v>13</v>
      </c>
      <c r="EE170" s="135">
        <v>16</v>
      </c>
      <c r="EF170" s="142">
        <v>19</v>
      </c>
      <c r="EG170" s="135" t="s">
        <v>827</v>
      </c>
      <c r="EH170" s="135" t="s">
        <v>828</v>
      </c>
      <c r="EI170" s="135" t="s">
        <v>829</v>
      </c>
      <c r="EJ170" s="135" t="s">
        <v>830</v>
      </c>
      <c r="EK170" s="135" t="s">
        <v>831</v>
      </c>
      <c r="EL170" s="135" t="s">
        <v>832</v>
      </c>
      <c r="EM170" s="142" t="s">
        <v>833</v>
      </c>
      <c r="EN170" s="135" t="s">
        <v>827</v>
      </c>
      <c r="EO170" s="135" t="s">
        <v>828</v>
      </c>
      <c r="EP170" s="135" t="s">
        <v>829</v>
      </c>
      <c r="EQ170" s="135" t="s">
        <v>830</v>
      </c>
      <c r="ER170" s="135" t="s">
        <v>831</v>
      </c>
      <c r="ES170" s="135" t="s">
        <v>832</v>
      </c>
      <c r="ET170" s="138" t="s">
        <v>833</v>
      </c>
      <c r="EU170" s="134">
        <v>1</v>
      </c>
      <c r="EV170" s="135">
        <v>4</v>
      </c>
      <c r="EW170" s="135">
        <v>7</v>
      </c>
      <c r="EX170" s="135">
        <v>10</v>
      </c>
      <c r="EY170" s="135">
        <v>13</v>
      </c>
      <c r="EZ170" s="135">
        <v>16</v>
      </c>
      <c r="FA170" s="142">
        <v>19</v>
      </c>
      <c r="FB170" s="135" t="s">
        <v>827</v>
      </c>
      <c r="FC170" s="135" t="s">
        <v>828</v>
      </c>
      <c r="FD170" s="135" t="s">
        <v>829</v>
      </c>
      <c r="FE170" s="135" t="s">
        <v>830</v>
      </c>
      <c r="FF170" s="135" t="s">
        <v>831</v>
      </c>
      <c r="FG170" s="135" t="s">
        <v>832</v>
      </c>
      <c r="FH170" s="142" t="s">
        <v>833</v>
      </c>
      <c r="FI170" s="135" t="s">
        <v>827</v>
      </c>
      <c r="FJ170" s="135" t="s">
        <v>828</v>
      </c>
      <c r="FK170" s="135" t="s">
        <v>829</v>
      </c>
      <c r="FL170" s="135" t="s">
        <v>830</v>
      </c>
      <c r="FM170" s="135" t="s">
        <v>831</v>
      </c>
      <c r="FN170" s="135" t="s">
        <v>832</v>
      </c>
      <c r="FO170" s="138" t="s">
        <v>833</v>
      </c>
      <c r="FP170" s="134">
        <v>1</v>
      </c>
      <c r="FQ170" s="135">
        <v>4</v>
      </c>
      <c r="FR170" s="135">
        <v>7</v>
      </c>
      <c r="FS170" s="135">
        <v>10</v>
      </c>
      <c r="FT170" s="135">
        <v>13</v>
      </c>
      <c r="FU170" s="135">
        <v>16</v>
      </c>
      <c r="FV170" s="142">
        <v>19</v>
      </c>
      <c r="FW170" s="135" t="s">
        <v>827</v>
      </c>
      <c r="FX170" s="135" t="s">
        <v>828</v>
      </c>
      <c r="FY170" s="135" t="s">
        <v>829</v>
      </c>
      <c r="FZ170" s="135" t="s">
        <v>830</v>
      </c>
      <c r="GA170" s="135" t="s">
        <v>831</v>
      </c>
      <c r="GB170" s="135" t="s">
        <v>832</v>
      </c>
      <c r="GC170" s="142" t="s">
        <v>833</v>
      </c>
      <c r="GD170" s="135" t="s">
        <v>827</v>
      </c>
      <c r="GE170" s="135" t="s">
        <v>828</v>
      </c>
      <c r="GF170" s="135" t="s">
        <v>829</v>
      </c>
      <c r="GG170" s="135" t="s">
        <v>830</v>
      </c>
      <c r="GH170" s="135" t="s">
        <v>831</v>
      </c>
      <c r="GI170" s="135" t="s">
        <v>832</v>
      </c>
      <c r="GJ170" s="138" t="s">
        <v>833</v>
      </c>
    </row>
    <row r="171" spans="1:192" outlineLevel="1">
      <c r="A171" s="147">
        <v>2</v>
      </c>
      <c r="B171" s="147"/>
      <c r="C171" s="153"/>
      <c r="D171" s="153" t="b">
        <v>0</v>
      </c>
      <c r="F171" s="154">
        <v>330</v>
      </c>
      <c r="G171" s="155">
        <f>IF(F172="","-",F172-1)</f>
        <v>729</v>
      </c>
      <c r="H171" s="155" t="s">
        <v>30</v>
      </c>
      <c r="I171" s="155" t="s">
        <v>30</v>
      </c>
      <c r="J171" s="155">
        <v>0</v>
      </c>
      <c r="K171" s="155">
        <v>0</v>
      </c>
      <c r="L171" s="153">
        <v>500</v>
      </c>
      <c r="M171" s="153">
        <f>L171+365</f>
        <v>865</v>
      </c>
      <c r="N171" s="156">
        <v>0</v>
      </c>
      <c r="O171" s="147" t="s">
        <v>811</v>
      </c>
      <c r="P171" s="147" t="s">
        <v>812</v>
      </c>
      <c r="W171" s="25" t="s">
        <v>841</v>
      </c>
      <c r="X171" s="160" t="s">
        <v>8</v>
      </c>
      <c r="Y171" s="161" t="str">
        <f t="shared" ref="Y171:AD171" si="60">X171</f>
        <v>2:3</v>
      </c>
      <c r="Z171" s="161" t="str">
        <f t="shared" si="60"/>
        <v>2:3</v>
      </c>
      <c r="AA171" s="161" t="str">
        <f t="shared" si="60"/>
        <v>2:3</v>
      </c>
      <c r="AB171" s="161" t="str">
        <f t="shared" si="60"/>
        <v>2:3</v>
      </c>
      <c r="AC171" s="161" t="str">
        <f t="shared" si="60"/>
        <v>2:3</v>
      </c>
      <c r="AD171" s="161" t="str">
        <f t="shared" si="60"/>
        <v>2:3</v>
      </c>
      <c r="AE171" s="147"/>
      <c r="AF171" s="147"/>
      <c r="AG171" s="147"/>
      <c r="AH171" s="147"/>
      <c r="AI171" s="147"/>
      <c r="AJ171" s="147"/>
      <c r="AK171" s="147"/>
      <c r="AS171" s="161" t="str">
        <f t="shared" ref="AS171:AY172" si="61">X171</f>
        <v>2:3</v>
      </c>
      <c r="AT171" s="161" t="str">
        <f t="shared" si="61"/>
        <v>2:3</v>
      </c>
      <c r="AU171" s="161" t="str">
        <f t="shared" si="61"/>
        <v>2:3</v>
      </c>
      <c r="AV171" s="161" t="str">
        <f t="shared" si="61"/>
        <v>2:3</v>
      </c>
      <c r="AW171" s="161" t="str">
        <f t="shared" si="61"/>
        <v>2:3</v>
      </c>
      <c r="AX171" s="161" t="str">
        <f t="shared" si="61"/>
        <v>2:3</v>
      </c>
      <c r="AY171" s="161" t="str">
        <f t="shared" si="61"/>
        <v>2:3</v>
      </c>
      <c r="AZ171" s="147"/>
      <c r="BA171" s="147"/>
      <c r="BB171" s="147"/>
      <c r="BC171" s="147"/>
      <c r="BD171" s="147"/>
      <c r="BE171" s="147"/>
      <c r="BF171" s="147"/>
      <c r="BO171" s="90"/>
      <c r="BU171" s="139"/>
      <c r="CB171" s="139"/>
      <c r="CI171" s="91"/>
      <c r="CJ171" s="90"/>
      <c r="CP171" s="139"/>
      <c r="CW171" s="139"/>
      <c r="DD171" s="91"/>
      <c r="DE171" s="90"/>
      <c r="DK171" s="139"/>
      <c r="DR171" s="139"/>
      <c r="DY171" s="91"/>
      <c r="DZ171" s="90"/>
      <c r="EF171" s="139"/>
      <c r="EM171" s="139"/>
      <c r="ET171" s="91"/>
      <c r="EU171" s="90"/>
      <c r="FA171" s="139"/>
      <c r="FH171" s="139"/>
      <c r="FO171" s="91"/>
      <c r="FP171" s="90"/>
      <c r="FV171" s="139"/>
      <c r="GC171" s="139"/>
      <c r="GJ171" s="91"/>
    </row>
    <row r="172" spans="1:192" outlineLevel="1">
      <c r="A172" s="147">
        <v>3</v>
      </c>
      <c r="B172" s="147"/>
      <c r="C172" s="153"/>
      <c r="D172" s="153" t="b">
        <v>1</v>
      </c>
      <c r="F172" s="154">
        <v>730</v>
      </c>
      <c r="G172" s="155" t="str">
        <f>IF(F173="","-",F173-1)</f>
        <v>-</v>
      </c>
      <c r="H172" s="155" t="s">
        <v>30</v>
      </c>
      <c r="I172" s="155" t="s">
        <v>30</v>
      </c>
      <c r="J172" s="155" t="s">
        <v>30</v>
      </c>
      <c r="K172" s="155" t="s">
        <v>30</v>
      </c>
      <c r="L172" s="147"/>
      <c r="M172" s="147"/>
      <c r="N172" s="147"/>
      <c r="O172" s="147"/>
      <c r="P172" s="147"/>
      <c r="W172" s="25" t="s">
        <v>824</v>
      </c>
      <c r="X172" s="160" t="str">
        <f>X170&amp;":"&amp;X170+1</f>
        <v>1:2</v>
      </c>
      <c r="Y172" s="162" t="str">
        <f t="shared" ref="Y172:AD172" si="62">Y170&amp;":"&amp;Y170+1</f>
        <v>4:5</v>
      </c>
      <c r="Z172" s="162" t="str">
        <f t="shared" si="62"/>
        <v>7:8</v>
      </c>
      <c r="AA172" s="162" t="str">
        <f t="shared" si="62"/>
        <v>10:11</v>
      </c>
      <c r="AB172" s="162" t="str">
        <f t="shared" si="62"/>
        <v>13:14</v>
      </c>
      <c r="AC172" s="162" t="str">
        <f t="shared" si="62"/>
        <v>16:17</v>
      </c>
      <c r="AD172" s="162" t="str">
        <f t="shared" si="62"/>
        <v>19:20</v>
      </c>
      <c r="AE172" s="147"/>
      <c r="AF172" s="147"/>
      <c r="AG172" s="147"/>
      <c r="AH172" s="147"/>
      <c r="AI172" s="147"/>
      <c r="AJ172" s="147"/>
      <c r="AK172" s="147"/>
      <c r="AS172" s="161" t="str">
        <f t="shared" si="61"/>
        <v>1:2</v>
      </c>
      <c r="AT172" s="161" t="str">
        <f t="shared" si="61"/>
        <v>4:5</v>
      </c>
      <c r="AU172" s="161" t="str">
        <f t="shared" si="61"/>
        <v>7:8</v>
      </c>
      <c r="AV172" s="161" t="str">
        <f t="shared" si="61"/>
        <v>10:11</v>
      </c>
      <c r="AW172" s="161" t="str">
        <f t="shared" si="61"/>
        <v>13:14</v>
      </c>
      <c r="AX172" s="161" t="str">
        <f t="shared" si="61"/>
        <v>16:17</v>
      </c>
      <c r="AY172" s="161" t="str">
        <f t="shared" si="61"/>
        <v>19:20</v>
      </c>
      <c r="AZ172" s="147"/>
      <c r="BA172" s="147"/>
      <c r="BB172" s="147"/>
      <c r="BC172" s="147"/>
      <c r="BD172" s="147"/>
      <c r="BE172" s="147"/>
      <c r="BF172" s="147"/>
      <c r="BO172" s="90"/>
      <c r="BU172" s="139"/>
      <c r="CB172" s="139"/>
      <c r="CI172" s="91"/>
      <c r="CJ172" s="90"/>
      <c r="CP172" s="139"/>
      <c r="CW172" s="139"/>
      <c r="DD172" s="91"/>
      <c r="DE172" s="90"/>
      <c r="DK172" s="139"/>
      <c r="DR172" s="139"/>
      <c r="DY172" s="91"/>
      <c r="DZ172" s="90"/>
      <c r="EF172" s="139"/>
      <c r="EM172" s="139"/>
      <c r="ET172" s="91"/>
      <c r="EU172" s="90"/>
      <c r="FA172" s="139"/>
      <c r="FH172" s="139"/>
      <c r="FO172" s="91"/>
      <c r="FP172" s="90"/>
      <c r="FV172" s="139"/>
      <c r="GC172" s="139"/>
      <c r="GJ172" s="91"/>
    </row>
    <row r="173" spans="1:192" outlineLevel="1">
      <c r="A173" s="147">
        <v>4</v>
      </c>
      <c r="B173" s="147"/>
      <c r="C173" s="153"/>
      <c r="D173" s="153" t="b">
        <v>0</v>
      </c>
      <c r="F173" s="154"/>
      <c r="G173" s="155" t="str">
        <f>IF(F174="","-",F174-1)</f>
        <v>-</v>
      </c>
      <c r="H173" s="155" t="s">
        <v>30</v>
      </c>
      <c r="I173" s="155" t="s">
        <v>30</v>
      </c>
      <c r="J173" s="155" t="s">
        <v>30</v>
      </c>
      <c r="K173" s="155" t="s">
        <v>30</v>
      </c>
      <c r="L173" s="147"/>
      <c r="M173" s="147"/>
      <c r="N173" s="147"/>
      <c r="O173" s="147"/>
      <c r="P173" s="147"/>
      <c r="W173" s="25" t="s">
        <v>842</v>
      </c>
      <c r="X173" s="163" t="s">
        <v>6</v>
      </c>
      <c r="Y173" s="161" t="str">
        <f t="shared" ref="Y173:AD173" si="63">X173</f>
        <v>0:1</v>
      </c>
      <c r="Z173" s="161" t="str">
        <f t="shared" si="63"/>
        <v>0:1</v>
      </c>
      <c r="AA173" s="161" t="str">
        <f t="shared" si="63"/>
        <v>0:1</v>
      </c>
      <c r="AB173" s="161" t="str">
        <f t="shared" si="63"/>
        <v>0:1</v>
      </c>
      <c r="AC173" s="161" t="str">
        <f t="shared" si="63"/>
        <v>0:1</v>
      </c>
      <c r="AD173" s="161" t="str">
        <f t="shared" si="63"/>
        <v>0:1</v>
      </c>
      <c r="AE173" s="147"/>
      <c r="AF173" s="147"/>
      <c r="AG173" s="147"/>
      <c r="AH173" s="147"/>
      <c r="AI173" s="147"/>
      <c r="AJ173" s="147"/>
      <c r="AK173" s="147"/>
      <c r="AS173" s="163" t="s">
        <v>159</v>
      </c>
      <c r="AT173" s="161" t="str">
        <f t="shared" ref="AT173:AY173" si="64">AS173</f>
        <v>3:4</v>
      </c>
      <c r="AU173" s="161" t="str">
        <f t="shared" si="64"/>
        <v>3:4</v>
      </c>
      <c r="AV173" s="161" t="str">
        <f t="shared" si="64"/>
        <v>3:4</v>
      </c>
      <c r="AW173" s="161" t="str">
        <f t="shared" si="64"/>
        <v>3:4</v>
      </c>
      <c r="AX173" s="161" t="str">
        <f t="shared" si="64"/>
        <v>3:4</v>
      </c>
      <c r="AY173" s="161" t="str">
        <f t="shared" si="64"/>
        <v>3:4</v>
      </c>
      <c r="AZ173" s="147"/>
      <c r="BA173" s="147"/>
      <c r="BB173" s="147"/>
      <c r="BC173" s="147"/>
      <c r="BD173" s="147"/>
      <c r="BE173" s="147"/>
      <c r="BF173" s="147"/>
      <c r="BO173" s="90"/>
      <c r="BU173" s="139"/>
      <c r="CB173" s="139"/>
      <c r="CI173" s="91"/>
      <c r="CJ173" s="90"/>
      <c r="CP173" s="139"/>
      <c r="CW173" s="139"/>
      <c r="DD173" s="91"/>
      <c r="DE173" s="90"/>
      <c r="DK173" s="139"/>
      <c r="DR173" s="139"/>
      <c r="DY173" s="91"/>
      <c r="DZ173" s="90"/>
      <c r="EF173" s="139"/>
      <c r="EM173" s="139"/>
      <c r="ET173" s="91"/>
      <c r="EU173" s="90"/>
      <c r="FA173" s="139"/>
      <c r="FH173" s="139"/>
      <c r="FO173" s="91"/>
      <c r="FP173" s="90"/>
      <c r="FV173" s="139"/>
      <c r="GC173" s="139"/>
      <c r="GJ173" s="91"/>
    </row>
    <row r="174" spans="1:192" outlineLevel="1">
      <c r="A174" s="147">
        <v>5</v>
      </c>
      <c r="B174" s="147"/>
      <c r="C174" s="153"/>
      <c r="D174" s="153"/>
      <c r="F174" s="154"/>
      <c r="G174" s="155"/>
      <c r="H174" s="155"/>
      <c r="I174" s="155"/>
      <c r="J174" s="155"/>
      <c r="K174" s="155"/>
      <c r="L174" s="147"/>
      <c r="M174" s="147"/>
      <c r="N174" s="147"/>
      <c r="O174" s="147"/>
      <c r="P174" s="147"/>
      <c r="W174" s="25"/>
      <c r="X174" s="163"/>
      <c r="Y174" s="161"/>
      <c r="Z174" s="161"/>
      <c r="AA174" s="161"/>
      <c r="AB174" s="161"/>
      <c r="AC174" s="161"/>
      <c r="AD174" s="161"/>
      <c r="AE174" s="147"/>
      <c r="AF174" s="147"/>
      <c r="AG174" s="147"/>
      <c r="AH174" s="147"/>
      <c r="AI174" s="147"/>
      <c r="AJ174" s="147"/>
      <c r="AK174" s="147"/>
      <c r="AS174" s="163"/>
      <c r="AT174" s="161"/>
      <c r="AU174" s="161"/>
      <c r="AV174" s="161"/>
      <c r="AW174" s="161"/>
      <c r="AX174" s="161"/>
      <c r="AY174" s="161"/>
      <c r="AZ174" s="147"/>
      <c r="BA174" s="147"/>
      <c r="BB174" s="147"/>
      <c r="BC174" s="147"/>
      <c r="BD174" s="147"/>
      <c r="BE174" s="147"/>
      <c r="BF174" s="147"/>
    </row>
    <row r="175" spans="1:192">
      <c r="A175" s="147">
        <v>6</v>
      </c>
    </row>
    <row r="176" spans="1:192" ht="17.25">
      <c r="A176" s="147">
        <v>7</v>
      </c>
      <c r="X176" s="14" t="str">
        <f>"Grazing Intensity (BBB &amp; Mat) for TOL:"&amp;D.TOLDesc</f>
        <v xml:space="preserve">Grazing Intensity (BBB &amp; Mat) for TOL:Win </v>
      </c>
      <c r="AS176" s="14" t="str">
        <f>"GI (BBT) for TOL:"&amp;D.TOLDesc</f>
        <v xml:space="preserve">GI (BBT) for TOL:Win </v>
      </c>
      <c r="BO176" s="143" t="str">
        <f>"GI - SW Victoria BBB (&amp;Mat) for TOL:"&amp;D.TOLDesc</f>
        <v xml:space="preserve">GI - SW Victoria BBB (&amp;Mat) for TOL:Win </v>
      </c>
      <c r="BP176" s="122"/>
      <c r="BQ176" s="122"/>
      <c r="BR176" s="122"/>
      <c r="BS176" s="122"/>
      <c r="BT176" s="122"/>
      <c r="BU176" s="122"/>
      <c r="BV176" s="122"/>
      <c r="BW176" s="122"/>
      <c r="BX176" s="122"/>
      <c r="BY176" s="122"/>
      <c r="BZ176" s="122"/>
      <c r="CA176" s="122"/>
      <c r="CB176" s="144"/>
      <c r="CC176" s="122"/>
      <c r="CD176" s="122"/>
      <c r="CE176" s="122"/>
      <c r="CF176" s="122"/>
      <c r="CG176" s="122"/>
      <c r="CH176" s="122"/>
      <c r="CI176" s="144"/>
      <c r="CJ176" s="145" t="str">
        <f>"GI - SW Victoria BBT for TOL:"&amp;D.TOLDesc</f>
        <v xml:space="preserve">GI - SW Victoria BBT for TOL:Win </v>
      </c>
      <c r="CK176" s="122"/>
      <c r="CL176" s="122"/>
      <c r="CM176" s="122"/>
      <c r="CN176" s="122"/>
      <c r="CO176" s="122"/>
      <c r="CP176" s="122"/>
      <c r="CQ176" s="122"/>
      <c r="CR176" s="122"/>
      <c r="CS176" s="122"/>
      <c r="CT176" s="122"/>
      <c r="CU176" s="122"/>
      <c r="CV176" s="122"/>
      <c r="CW176" s="146"/>
      <c r="CX176" s="122"/>
      <c r="CY176" s="122"/>
      <c r="CZ176" s="122"/>
      <c r="DA176" s="122"/>
      <c r="DB176" s="122"/>
      <c r="DC176" s="122"/>
      <c r="DD176" s="146"/>
      <c r="DE176" s="143" t="str">
        <f>"GI - Great Southern BBB (&amp;Mat) for TOL:"&amp;D.TOLDesc</f>
        <v xml:space="preserve">GI - Great Southern BBB (&amp;Mat) for TOL:Win </v>
      </c>
      <c r="DF176" s="122"/>
      <c r="DG176" s="122"/>
      <c r="DH176" s="122"/>
      <c r="DI176" s="122"/>
      <c r="DJ176" s="122"/>
      <c r="DK176" s="122"/>
      <c r="DL176" s="122"/>
      <c r="DM176" s="122"/>
      <c r="DN176" s="122"/>
      <c r="DO176" s="122"/>
      <c r="DP176" s="122"/>
      <c r="DQ176" s="122"/>
      <c r="DR176" s="144"/>
      <c r="DS176" s="122"/>
      <c r="DT176" s="122"/>
      <c r="DU176" s="122"/>
      <c r="DV176" s="122"/>
      <c r="DW176" s="122"/>
      <c r="DX176" s="122"/>
      <c r="DY176" s="144"/>
      <c r="DZ176" s="145" t="str">
        <f>"GI - Great Southern BBT for TOL:"&amp;D.TOLDesc</f>
        <v xml:space="preserve">GI - Great Southern BBT for TOL:Win </v>
      </c>
      <c r="EA176" s="122"/>
      <c r="EB176" s="122"/>
      <c r="EC176" s="122"/>
      <c r="ED176" s="122"/>
      <c r="EE176" s="122"/>
      <c r="EF176" s="122"/>
      <c r="EG176" s="122"/>
      <c r="EH176" s="122"/>
      <c r="EI176" s="122"/>
      <c r="EJ176" s="122"/>
      <c r="EK176" s="122"/>
      <c r="EL176" s="122"/>
      <c r="EM176" s="146"/>
      <c r="EN176" s="122"/>
      <c r="EO176" s="122"/>
      <c r="EP176" s="122"/>
      <c r="EQ176" s="122"/>
      <c r="ER176" s="122"/>
      <c r="ES176" s="122"/>
      <c r="ET176" s="146"/>
      <c r="EU176" s="143" t="str">
        <f>"GI - Central Wheatbelt BBB (&amp;Mat) for TOL:"&amp;D.TOLDesc</f>
        <v xml:space="preserve">GI - Central Wheatbelt BBB (&amp;Mat) for TOL:Win </v>
      </c>
      <c r="EV176" s="122"/>
      <c r="EW176" s="122"/>
      <c r="EX176" s="122"/>
      <c r="EY176" s="122"/>
      <c r="EZ176" s="122"/>
      <c r="FA176" s="122"/>
      <c r="FB176" s="122"/>
      <c r="FC176" s="122"/>
      <c r="FD176" s="122"/>
      <c r="FE176" s="122"/>
      <c r="FF176" s="122"/>
      <c r="FG176" s="122"/>
      <c r="FH176" s="144"/>
      <c r="FI176" s="122"/>
      <c r="FJ176" s="122"/>
      <c r="FK176" s="122"/>
      <c r="FL176" s="122"/>
      <c r="FM176" s="122"/>
      <c r="FN176" s="122"/>
      <c r="FO176" s="144"/>
      <c r="FP176" s="143" t="str">
        <f>"GI - Central Wheatbelt BBT for TOL:"&amp;D.TOLDesc</f>
        <v xml:space="preserve">GI - Central Wheatbelt BBT for TOL:Win </v>
      </c>
      <c r="FQ176" s="122"/>
      <c r="FR176" s="122"/>
      <c r="FS176" s="122"/>
      <c r="FT176" s="122"/>
      <c r="FU176" s="122"/>
      <c r="FV176" s="122"/>
      <c r="FW176" s="122"/>
      <c r="FX176" s="122"/>
      <c r="FY176" s="122"/>
      <c r="FZ176" s="122"/>
      <c r="GA176" s="122"/>
      <c r="GB176" s="122"/>
      <c r="GC176" s="146"/>
      <c r="GD176" s="122"/>
      <c r="GE176" s="122"/>
      <c r="GF176" s="122"/>
      <c r="GG176" s="122"/>
      <c r="GH176" s="122"/>
      <c r="GI176" s="122"/>
      <c r="GJ176" s="146"/>
    </row>
    <row r="177" spans="1:5" outlineLevel="1">
      <c r="A177" s="147">
        <v>8</v>
      </c>
    </row>
    <row r="178" spans="1:5" outlineLevel="1">
      <c r="A178" s="147">
        <v>9</v>
      </c>
    </row>
    <row r="179" spans="1:5" outlineLevel="1">
      <c r="A179" s="147">
        <v>10</v>
      </c>
    </row>
    <row r="180" spans="1:5" outlineLevel="1">
      <c r="A180" s="147">
        <v>11</v>
      </c>
    </row>
    <row r="181" spans="1:5">
      <c r="A181" s="147"/>
      <c r="E181" s="147"/>
    </row>
    <row r="182" spans="1:5">
      <c r="A182" s="147"/>
      <c r="E182" s="147"/>
    </row>
    <row r="183" spans="1:5">
      <c r="A183" s="619" t="s">
        <v>2315</v>
      </c>
    </row>
    <row r="184" spans="1:5" ht="53.25" outlineLevel="1">
      <c r="A184" s="147"/>
      <c r="B184" s="147"/>
      <c r="C184" s="148" t="s">
        <v>806</v>
      </c>
      <c r="D184" s="148" t="s">
        <v>1138</v>
      </c>
      <c r="E184" s="147"/>
    </row>
    <row r="185" spans="1:5" ht="36" outlineLevel="1">
      <c r="A185" s="147"/>
      <c r="B185" s="147"/>
      <c r="C185" s="149" t="s">
        <v>808</v>
      </c>
      <c r="D185" s="150"/>
      <c r="E185" s="147"/>
    </row>
    <row r="186" spans="1:5" outlineLevel="1">
      <c r="A186" s="147">
        <v>1</v>
      </c>
      <c r="B186" s="147"/>
      <c r="C186" s="153">
        <v>0</v>
      </c>
      <c r="D186" s="153">
        <v>50</v>
      </c>
      <c r="E186" s="147"/>
    </row>
    <row r="187" spans="1:5" outlineLevel="1">
      <c r="A187" s="147">
        <v>2</v>
      </c>
      <c r="B187" s="147"/>
      <c r="C187" s="153">
        <v>1</v>
      </c>
      <c r="D187" s="153">
        <v>55</v>
      </c>
      <c r="E187" s="147"/>
    </row>
    <row r="188" spans="1:5" outlineLevel="1">
      <c r="A188" s="147">
        <v>3</v>
      </c>
      <c r="B188" s="147"/>
      <c r="C188" s="153">
        <v>7</v>
      </c>
      <c r="D188" s="153">
        <v>65</v>
      </c>
      <c r="E188" s="147"/>
    </row>
    <row r="189" spans="1:5" outlineLevel="1">
      <c r="A189" s="147">
        <v>4</v>
      </c>
      <c r="C189" s="153">
        <v>5</v>
      </c>
      <c r="D189" s="153"/>
      <c r="E189" s="147"/>
    </row>
    <row r="190" spans="1:5" outlineLevel="1">
      <c r="A190" s="147">
        <v>5</v>
      </c>
      <c r="E190" s="147"/>
    </row>
    <row r="191" spans="1:5" outlineLevel="1">
      <c r="A191" s="147"/>
      <c r="E191" s="147"/>
    </row>
    <row r="192" spans="1:5" outlineLevel="1">
      <c r="A192" s="147"/>
      <c r="E192" s="147"/>
    </row>
    <row r="193" spans="1:14" outlineLevel="1">
      <c r="A193" s="147"/>
      <c r="E193" s="147"/>
    </row>
    <row r="194" spans="1:14" outlineLevel="1">
      <c r="A194" s="147"/>
      <c r="E194" s="147"/>
    </row>
    <row r="195" spans="1:14" outlineLevel="1">
      <c r="A195" s="147"/>
      <c r="E195" s="147"/>
    </row>
    <row r="197" spans="1:14">
      <c r="A197" s="164" t="s">
        <v>2694</v>
      </c>
    </row>
    <row r="198" spans="1:14" outlineLevel="1">
      <c r="C198" s="147"/>
      <c r="D198" s="147"/>
      <c r="E198" s="147"/>
      <c r="F198" s="147"/>
      <c r="G198" s="147"/>
      <c r="H198" s="147"/>
      <c r="I198" s="147"/>
      <c r="J198" s="147"/>
      <c r="K198" s="147"/>
      <c r="L198" s="147"/>
      <c r="M198" s="147"/>
      <c r="N198" s="147"/>
    </row>
    <row r="199" spans="1:14" outlineLevel="1">
      <c r="C199" s="147"/>
      <c r="D199" s="147"/>
      <c r="E199" s="147"/>
      <c r="F199" s="147"/>
      <c r="G199" s="147"/>
      <c r="H199" s="147"/>
      <c r="I199" s="147"/>
      <c r="J199" s="147"/>
      <c r="K199" s="147"/>
      <c r="L199" s="147"/>
      <c r="M199" s="147"/>
      <c r="N199" s="147"/>
    </row>
    <row r="200" spans="1:14" outlineLevel="1">
      <c r="B200" s="25"/>
      <c r="C200" s="147"/>
      <c r="D200" s="147"/>
      <c r="E200" s="147"/>
      <c r="F200" s="147"/>
      <c r="G200" s="147"/>
      <c r="H200" s="147"/>
      <c r="I200" s="147"/>
      <c r="J200" s="147"/>
      <c r="K200" s="147"/>
      <c r="L200" s="147"/>
      <c r="M200" s="147"/>
      <c r="N200" s="147"/>
    </row>
    <row r="201" spans="1:14" outlineLevel="1">
      <c r="C201" s="364"/>
      <c r="D201" s="364"/>
      <c r="E201" s="364"/>
      <c r="F201" s="364"/>
      <c r="G201" s="364"/>
      <c r="H201" s="364"/>
      <c r="I201" s="364"/>
      <c r="J201" s="364"/>
      <c r="K201" s="147"/>
      <c r="L201" s="147"/>
      <c r="M201" s="147"/>
      <c r="N201" s="147"/>
    </row>
    <row r="202" spans="1:14" outlineLevel="1">
      <c r="C202" s="364"/>
      <c r="D202" s="364"/>
      <c r="E202" s="364"/>
      <c r="F202" s="364"/>
      <c r="G202" s="364"/>
      <c r="H202" s="364"/>
      <c r="I202" s="364"/>
      <c r="J202" s="364"/>
      <c r="K202" s="147"/>
      <c r="L202" s="147"/>
      <c r="M202" s="147"/>
      <c r="N202" s="147"/>
    </row>
    <row r="203" spans="1:14" outlineLevel="1">
      <c r="C203" s="364"/>
      <c r="D203" s="364"/>
      <c r="E203" s="364"/>
      <c r="F203" s="364"/>
      <c r="G203" s="364"/>
      <c r="H203" s="364"/>
      <c r="I203" s="364"/>
      <c r="J203" s="364"/>
      <c r="K203" s="147"/>
      <c r="L203" s="147"/>
      <c r="M203" s="147"/>
      <c r="N203" s="147"/>
    </row>
    <row r="204" spans="1:14" outlineLevel="1">
      <c r="C204" s="364"/>
      <c r="D204" s="364"/>
      <c r="E204" s="364"/>
      <c r="F204" s="364"/>
      <c r="G204" s="364"/>
      <c r="H204" s="364"/>
      <c r="I204" s="364"/>
      <c r="J204" s="364"/>
      <c r="K204" s="147"/>
      <c r="L204" s="147"/>
      <c r="M204" s="147"/>
      <c r="N204" s="147"/>
    </row>
    <row r="205" spans="1:14" outlineLevel="1">
      <c r="C205" s="364"/>
      <c r="D205" s="364"/>
      <c r="E205" s="364"/>
      <c r="F205" s="364"/>
      <c r="G205" s="364"/>
      <c r="H205" s="364"/>
      <c r="I205" s="364"/>
      <c r="J205" s="364"/>
      <c r="K205" s="147"/>
      <c r="L205" s="147"/>
      <c r="M205" s="147"/>
      <c r="N205" s="147"/>
    </row>
    <row r="206" spans="1:14" outlineLevel="1">
      <c r="C206" s="364"/>
      <c r="D206" s="364"/>
      <c r="E206" s="364"/>
      <c r="F206" s="364"/>
      <c r="G206" s="364"/>
      <c r="H206" s="364"/>
      <c r="I206" s="364"/>
      <c r="J206" s="364"/>
      <c r="K206" s="147"/>
      <c r="L206" s="147"/>
      <c r="M206" s="147"/>
      <c r="N206" s="147"/>
    </row>
    <row r="207" spans="1:14" outlineLevel="1">
      <c r="C207" s="147"/>
      <c r="D207" s="147"/>
      <c r="E207" s="147"/>
      <c r="F207" s="147"/>
      <c r="G207" s="147"/>
      <c r="H207" s="147"/>
      <c r="I207" s="147"/>
      <c r="J207" s="147"/>
      <c r="K207" s="147"/>
      <c r="L207" s="147"/>
      <c r="M207" s="147"/>
      <c r="N207" s="147"/>
    </row>
    <row r="208" spans="1:14">
      <c r="C208" s="147"/>
      <c r="D208" s="147"/>
      <c r="E208" s="147"/>
      <c r="F208" s="147"/>
      <c r="G208" s="147"/>
      <c r="H208" s="147"/>
      <c r="I208" s="147"/>
      <c r="J208" s="147"/>
      <c r="K208" s="147"/>
      <c r="L208" s="147"/>
      <c r="M208" s="147"/>
      <c r="N208" s="147"/>
    </row>
    <row r="209" spans="1:23">
      <c r="A209" s="164" t="s">
        <v>918</v>
      </c>
    </row>
    <row r="210" spans="1:23" outlineLevel="1">
      <c r="C210" s="147"/>
      <c r="D210" s="147" t="s">
        <v>881</v>
      </c>
      <c r="E210" s="147" t="s">
        <v>1652</v>
      </c>
      <c r="F210" s="147" t="s">
        <v>1653</v>
      </c>
      <c r="G210" s="147" t="s">
        <v>2085</v>
      </c>
      <c r="H210" s="147" t="s">
        <v>1943</v>
      </c>
      <c r="I210" s="147"/>
      <c r="J210" s="147" t="s">
        <v>1029</v>
      </c>
      <c r="K210" s="147"/>
      <c r="L210" s="147"/>
      <c r="M210" s="147"/>
      <c r="N210" s="147"/>
    </row>
    <row r="211" spans="1:23" ht="67.5" outlineLevel="1">
      <c r="C211" s="181" t="s">
        <v>875</v>
      </c>
      <c r="D211" s="147"/>
      <c r="E211" s="147"/>
      <c r="F211" s="147"/>
      <c r="G211" s="147"/>
      <c r="J211" s="147" t="s">
        <v>1030</v>
      </c>
      <c r="K211" s="147" t="s">
        <v>917</v>
      </c>
      <c r="L211" s="147"/>
      <c r="M211" s="147"/>
      <c r="N211" s="147"/>
    </row>
    <row r="212" spans="1:23" outlineLevel="1">
      <c r="A212">
        <v>1</v>
      </c>
      <c r="B212" t="s">
        <v>1026</v>
      </c>
      <c r="C212" s="147">
        <f t="shared" ref="C212:C217" si="65">INDEX($D212:$H212,1,d.Region)</f>
        <v>0</v>
      </c>
      <c r="D212" s="153">
        <v>0</v>
      </c>
      <c r="E212" s="153">
        <v>0</v>
      </c>
      <c r="F212" s="153">
        <v>0</v>
      </c>
      <c r="G212" s="153">
        <v>0</v>
      </c>
      <c r="H212" s="153">
        <v>0</v>
      </c>
      <c r="J212" s="364">
        <f t="shared" ref="J212:J217" si="66">ROUND(7*30.4+$C212,0)</f>
        <v>213</v>
      </c>
      <c r="K212" s="147">
        <f t="shared" ref="K212:K217" si="67">7+$C212/30.5</f>
        <v>7</v>
      </c>
      <c r="L212" s="147"/>
      <c r="M212" s="147"/>
      <c r="N212" s="147"/>
    </row>
    <row r="213" spans="1:23" outlineLevel="1">
      <c r="A213">
        <v>2</v>
      </c>
      <c r="B213" t="s">
        <v>1028</v>
      </c>
      <c r="C213" s="147">
        <f t="shared" si="65"/>
        <v>14</v>
      </c>
      <c r="D213" s="153">
        <v>14</v>
      </c>
      <c r="E213" s="153">
        <v>14</v>
      </c>
      <c r="F213" s="153">
        <v>14</v>
      </c>
      <c r="G213" s="153">
        <v>14</v>
      </c>
      <c r="H213" s="153">
        <v>14</v>
      </c>
      <c r="J213" s="364">
        <f t="shared" si="66"/>
        <v>227</v>
      </c>
      <c r="K213" s="147">
        <f t="shared" si="67"/>
        <v>7.4590163934426226</v>
      </c>
      <c r="L213" s="147"/>
      <c r="M213" s="147"/>
      <c r="N213" s="147"/>
    </row>
    <row r="214" spans="1:23" outlineLevel="1">
      <c r="A214">
        <v>3</v>
      </c>
      <c r="B214" t="s">
        <v>1027</v>
      </c>
      <c r="C214" s="147">
        <f t="shared" si="65"/>
        <v>35</v>
      </c>
      <c r="D214" s="153">
        <v>35</v>
      </c>
      <c r="E214" s="153">
        <v>35</v>
      </c>
      <c r="F214" s="153">
        <v>35</v>
      </c>
      <c r="G214" s="153">
        <v>35</v>
      </c>
      <c r="H214" s="153">
        <v>35</v>
      </c>
      <c r="J214" s="364">
        <f t="shared" si="66"/>
        <v>248</v>
      </c>
      <c r="K214" s="147">
        <f t="shared" si="67"/>
        <v>8.1475409836065573</v>
      </c>
      <c r="L214" s="147"/>
      <c r="M214" s="147"/>
      <c r="N214" s="147"/>
    </row>
    <row r="215" spans="1:23" outlineLevel="1">
      <c r="A215">
        <v>4</v>
      </c>
      <c r="B215" t="s">
        <v>880</v>
      </c>
      <c r="C215" s="147">
        <f t="shared" si="65"/>
        <v>49</v>
      </c>
      <c r="D215" s="153">
        <v>49</v>
      </c>
      <c r="E215" s="153">
        <v>49</v>
      </c>
      <c r="F215" s="153">
        <v>49</v>
      </c>
      <c r="G215" s="153">
        <v>49</v>
      </c>
      <c r="H215" s="153">
        <v>49</v>
      </c>
      <c r="J215" s="364">
        <f t="shared" si="66"/>
        <v>262</v>
      </c>
      <c r="K215" s="147">
        <f t="shared" si="67"/>
        <v>8.6065573770491799</v>
      </c>
      <c r="L215" s="147"/>
      <c r="M215" s="147"/>
      <c r="N215" s="147"/>
    </row>
    <row r="216" spans="1:23" outlineLevel="1">
      <c r="A216">
        <v>5</v>
      </c>
      <c r="B216" t="s">
        <v>900</v>
      </c>
      <c r="C216" s="147">
        <f t="shared" si="65"/>
        <v>63</v>
      </c>
      <c r="D216" s="153">
        <v>63</v>
      </c>
      <c r="E216" s="153">
        <v>63</v>
      </c>
      <c r="F216" s="153">
        <v>56</v>
      </c>
      <c r="G216" s="153">
        <v>56</v>
      </c>
      <c r="H216" s="153">
        <v>63</v>
      </c>
      <c r="J216" s="364">
        <f t="shared" si="66"/>
        <v>276</v>
      </c>
      <c r="K216" s="147">
        <f t="shared" si="67"/>
        <v>9.0655737704918025</v>
      </c>
      <c r="L216" s="147"/>
      <c r="M216" s="147"/>
      <c r="N216" s="147"/>
    </row>
    <row r="217" spans="1:23" outlineLevel="1">
      <c r="A217">
        <v>6</v>
      </c>
      <c r="B217" t="s">
        <v>1373</v>
      </c>
      <c r="C217" s="147">
        <f t="shared" si="65"/>
        <v>0</v>
      </c>
      <c r="D217" s="119">
        <f>D212</f>
        <v>0</v>
      </c>
      <c r="E217" s="119">
        <f>E212</f>
        <v>0</v>
      </c>
      <c r="F217" s="119">
        <f>F212</f>
        <v>0</v>
      </c>
      <c r="G217" s="119">
        <f>G212</f>
        <v>0</v>
      </c>
      <c r="H217" s="119">
        <f>H212</f>
        <v>0</v>
      </c>
      <c r="J217" s="364">
        <f t="shared" si="66"/>
        <v>213</v>
      </c>
      <c r="K217" s="147">
        <f t="shared" si="67"/>
        <v>7</v>
      </c>
      <c r="L217" s="147"/>
      <c r="M217" s="147"/>
      <c r="N217" s="147"/>
    </row>
    <row r="218" spans="1:23" outlineLevel="1">
      <c r="C218" s="147"/>
      <c r="D218" s="147"/>
      <c r="E218" s="147"/>
      <c r="F218" s="147"/>
      <c r="G218" s="147"/>
      <c r="J218" s="147"/>
      <c r="K218" s="147"/>
      <c r="L218" s="147"/>
      <c r="M218" s="147"/>
      <c r="N218" s="147"/>
    </row>
    <row r="219" spans="1:23">
      <c r="C219" s="147"/>
      <c r="D219" s="147"/>
      <c r="E219" s="147"/>
      <c r="F219" s="147"/>
      <c r="G219" s="147"/>
      <c r="H219" s="147"/>
      <c r="I219" s="147"/>
      <c r="J219" s="147"/>
      <c r="K219" s="147"/>
      <c r="L219" s="147"/>
      <c r="M219" s="147"/>
      <c r="N219" s="147"/>
    </row>
    <row r="220" spans="1:23">
      <c r="A220" s="164" t="s">
        <v>1149</v>
      </c>
      <c r="B220" s="147"/>
      <c r="C220" s="147"/>
      <c r="D220" s="147"/>
      <c r="E220" s="147"/>
      <c r="F220" s="147"/>
      <c r="G220" s="147"/>
      <c r="H220" s="147"/>
      <c r="I220" s="147"/>
      <c r="J220" s="147"/>
      <c r="K220" s="147"/>
      <c r="L220" s="147"/>
      <c r="M220" s="147"/>
      <c r="N220" s="147"/>
    </row>
    <row r="221" spans="1:23" outlineLevel="1">
      <c r="A221" s="147"/>
      <c r="B221" s="147"/>
      <c r="C221" s="147">
        <v>1</v>
      </c>
      <c r="D221" s="147">
        <v>2</v>
      </c>
      <c r="E221" s="147">
        <v>3</v>
      </c>
      <c r="F221" s="152" t="s">
        <v>881</v>
      </c>
      <c r="G221" s="152"/>
      <c r="H221" s="152"/>
      <c r="I221" s="152" t="s">
        <v>1652</v>
      </c>
      <c r="J221" s="152"/>
      <c r="K221" s="152"/>
      <c r="L221" s="152" t="s">
        <v>1653</v>
      </c>
      <c r="M221" s="152"/>
      <c r="N221" s="152"/>
      <c r="O221" s="152" t="s">
        <v>2085</v>
      </c>
      <c r="P221" s="152"/>
      <c r="Q221" s="152"/>
      <c r="R221" s="152" t="s">
        <v>1943</v>
      </c>
      <c r="S221" s="152"/>
      <c r="T221" s="152"/>
    </row>
    <row r="222" spans="1:23" outlineLevel="1">
      <c r="A222" s="147"/>
      <c r="B222" s="147"/>
      <c r="C222" s="155" t="s">
        <v>895</v>
      </c>
      <c r="D222" s="155" t="s">
        <v>896</v>
      </c>
      <c r="E222" s="155" t="s">
        <v>897</v>
      </c>
      <c r="F222" s="155" t="s">
        <v>895</v>
      </c>
      <c r="G222" s="155" t="s">
        <v>896</v>
      </c>
      <c r="H222" s="155" t="s">
        <v>897</v>
      </c>
      <c r="I222" s="155" t="s">
        <v>895</v>
      </c>
      <c r="J222" s="155" t="s">
        <v>896</v>
      </c>
      <c r="K222" s="155" t="s">
        <v>897</v>
      </c>
      <c r="L222" s="155" t="s">
        <v>895</v>
      </c>
      <c r="M222" s="155" t="s">
        <v>896</v>
      </c>
      <c r="N222" s="155" t="s">
        <v>897</v>
      </c>
      <c r="O222" s="155" t="s">
        <v>895</v>
      </c>
      <c r="P222" s="155" t="s">
        <v>896</v>
      </c>
      <c r="Q222" s="155" t="s">
        <v>897</v>
      </c>
      <c r="R222" s="155" t="s">
        <v>895</v>
      </c>
      <c r="S222" s="155" t="s">
        <v>896</v>
      </c>
      <c r="T222" s="155" t="s">
        <v>897</v>
      </c>
    </row>
    <row r="223" spans="1:23" ht="57.75" outlineLevel="1">
      <c r="A223" s="147"/>
      <c r="B223" s="147"/>
      <c r="C223" s="148" t="s">
        <v>1155</v>
      </c>
      <c r="D223" s="148" t="s">
        <v>1155</v>
      </c>
      <c r="E223" s="148" t="s">
        <v>1155</v>
      </c>
      <c r="F223" s="147" t="s">
        <v>1152</v>
      </c>
      <c r="G223" s="147"/>
      <c r="H223" s="147"/>
      <c r="I223" s="147"/>
      <c r="J223" s="147"/>
      <c r="K223" s="147"/>
      <c r="L223" s="147"/>
      <c r="M223" s="147"/>
      <c r="N223" s="147"/>
      <c r="O223" s="147"/>
      <c r="P223" s="147"/>
      <c r="Q223" s="147"/>
      <c r="R223" s="147"/>
      <c r="S223" s="147"/>
      <c r="T223" s="147"/>
    </row>
    <row r="224" spans="1:23" outlineLevel="1">
      <c r="A224" s="147">
        <v>1</v>
      </c>
      <c r="B224" s="147" t="s">
        <v>359</v>
      </c>
      <c r="C224" s="196">
        <f t="shared" ref="C224:E226" si="68">INDEX($F224:$T224,$221:$221+(d.Region-1)*3)</f>
        <v>1.5</v>
      </c>
      <c r="D224" s="196">
        <f t="shared" si="68"/>
        <v>1.5</v>
      </c>
      <c r="E224" s="196">
        <f t="shared" si="68"/>
        <v>1.5</v>
      </c>
      <c r="F224" s="197">
        <v>1.5</v>
      </c>
      <c r="G224" s="197">
        <v>1.5</v>
      </c>
      <c r="H224" s="197">
        <v>1.5</v>
      </c>
      <c r="I224" s="197">
        <v>1.5</v>
      </c>
      <c r="J224" s="197">
        <v>1.5</v>
      </c>
      <c r="K224" s="197">
        <v>1.5</v>
      </c>
      <c r="L224" s="197">
        <v>1.5</v>
      </c>
      <c r="M224" s="197">
        <v>1.5</v>
      </c>
      <c r="N224" s="197">
        <v>1.5</v>
      </c>
      <c r="O224" s="197">
        <v>1.5</v>
      </c>
      <c r="P224" s="197">
        <v>1.5</v>
      </c>
      <c r="Q224" s="197">
        <v>1.5</v>
      </c>
      <c r="R224" s="197">
        <v>1.5</v>
      </c>
      <c r="S224" s="197">
        <v>1.5</v>
      </c>
      <c r="T224" s="197">
        <v>1.5</v>
      </c>
      <c r="W224" t="s">
        <v>1960</v>
      </c>
    </row>
    <row r="225" spans="1:192" outlineLevel="1">
      <c r="A225" s="147">
        <v>2</v>
      </c>
      <c r="B225" s="147" t="s">
        <v>1150</v>
      </c>
      <c r="C225" s="196">
        <f t="shared" si="68"/>
        <v>1</v>
      </c>
      <c r="D225" s="196">
        <f t="shared" si="68"/>
        <v>1</v>
      </c>
      <c r="E225" s="196">
        <f t="shared" si="68"/>
        <v>1</v>
      </c>
      <c r="F225" s="197">
        <v>1</v>
      </c>
      <c r="G225" s="197">
        <v>1</v>
      </c>
      <c r="H225" s="197">
        <v>1</v>
      </c>
      <c r="I225" s="197">
        <v>1</v>
      </c>
      <c r="J225" s="197">
        <v>1</v>
      </c>
      <c r="K225" s="197">
        <v>1</v>
      </c>
      <c r="L225" s="197">
        <v>1</v>
      </c>
      <c r="M225" s="197">
        <v>1</v>
      </c>
      <c r="N225" s="197">
        <v>1</v>
      </c>
      <c r="O225" s="197">
        <v>1</v>
      </c>
      <c r="P225" s="197">
        <v>1</v>
      </c>
      <c r="Q225" s="197">
        <v>1</v>
      </c>
      <c r="R225" s="197">
        <v>1</v>
      </c>
      <c r="S225" s="197">
        <v>1</v>
      </c>
      <c r="T225" s="197">
        <v>1</v>
      </c>
    </row>
    <row r="226" spans="1:192" outlineLevel="1">
      <c r="A226" s="147">
        <v>3</v>
      </c>
      <c r="B226" s="147" t="s">
        <v>1151</v>
      </c>
      <c r="C226" s="196">
        <f t="shared" si="68"/>
        <v>2</v>
      </c>
      <c r="D226" s="196">
        <f t="shared" si="68"/>
        <v>2</v>
      </c>
      <c r="E226" s="196">
        <f t="shared" si="68"/>
        <v>2</v>
      </c>
      <c r="F226" s="197">
        <v>2</v>
      </c>
      <c r="G226" s="197">
        <v>2</v>
      </c>
      <c r="H226" s="197">
        <v>2</v>
      </c>
      <c r="I226" s="197">
        <v>2</v>
      </c>
      <c r="J226" s="197">
        <v>2</v>
      </c>
      <c r="K226" s="197">
        <v>2</v>
      </c>
      <c r="L226" s="197">
        <v>2</v>
      </c>
      <c r="M226" s="197">
        <v>2</v>
      </c>
      <c r="N226" s="197">
        <v>2</v>
      </c>
      <c r="O226" s="197">
        <v>2</v>
      </c>
      <c r="P226" s="197">
        <v>2</v>
      </c>
      <c r="Q226" s="197">
        <v>2</v>
      </c>
      <c r="R226" s="197">
        <v>2</v>
      </c>
      <c r="S226" s="197">
        <v>2</v>
      </c>
      <c r="T226" s="197">
        <v>2</v>
      </c>
    </row>
    <row r="229" spans="1:192">
      <c r="A229" s="164" t="s">
        <v>1295</v>
      </c>
      <c r="C229" s="147"/>
      <c r="D229" s="147"/>
      <c r="E229" s="147"/>
      <c r="F229" s="147"/>
      <c r="G229" s="147"/>
      <c r="H229" s="147"/>
      <c r="I229" s="147"/>
      <c r="J229" s="147"/>
      <c r="K229" s="147"/>
      <c r="L229" s="147"/>
      <c r="M229" s="147"/>
      <c r="N229" s="147"/>
    </row>
    <row r="230" spans="1:192" outlineLevel="1">
      <c r="C230" s="155" t="s">
        <v>895</v>
      </c>
      <c r="D230" s="155" t="s">
        <v>896</v>
      </c>
      <c r="E230" s="155" t="s">
        <v>897</v>
      </c>
      <c r="F230" s="152" t="s">
        <v>881</v>
      </c>
      <c r="G230" s="152"/>
      <c r="H230" s="152"/>
      <c r="I230" s="152" t="s">
        <v>1652</v>
      </c>
      <c r="J230" s="152"/>
      <c r="K230" s="152"/>
      <c r="L230" s="152" t="s">
        <v>1653</v>
      </c>
      <c r="M230" s="152"/>
      <c r="N230" s="152"/>
      <c r="O230" s="152" t="s">
        <v>2085</v>
      </c>
      <c r="P230" s="152"/>
      <c r="Q230" s="152"/>
      <c r="R230" s="152" t="s">
        <v>1943</v>
      </c>
      <c r="S230" s="152"/>
      <c r="T230" s="152"/>
    </row>
    <row r="231" spans="1:192" outlineLevel="1">
      <c r="C231" s="154">
        <v>287</v>
      </c>
      <c r="D231" s="365">
        <v>321</v>
      </c>
      <c r="E231" s="365">
        <v>356</v>
      </c>
      <c r="F231" s="155" t="s">
        <v>895</v>
      </c>
      <c r="G231" s="155" t="s">
        <v>896</v>
      </c>
      <c r="H231" s="155" t="s">
        <v>897</v>
      </c>
      <c r="I231" s="155" t="s">
        <v>895</v>
      </c>
      <c r="J231" s="155" t="s">
        <v>896</v>
      </c>
      <c r="K231" s="155" t="s">
        <v>897</v>
      </c>
      <c r="L231" s="155" t="s">
        <v>895</v>
      </c>
      <c r="M231" s="155" t="s">
        <v>896</v>
      </c>
      <c r="N231" s="155" t="s">
        <v>897</v>
      </c>
      <c r="O231" s="155" t="s">
        <v>895</v>
      </c>
      <c r="P231" s="155" t="s">
        <v>896</v>
      </c>
      <c r="Q231" s="155" t="s">
        <v>897</v>
      </c>
      <c r="R231" s="155" t="s">
        <v>895</v>
      </c>
      <c r="S231" s="155" t="s">
        <v>896</v>
      </c>
      <c r="T231" s="155" t="s">
        <v>897</v>
      </c>
    </row>
    <row r="232" spans="1:192" outlineLevel="1">
      <c r="A232">
        <v>1</v>
      </c>
      <c r="B232" t="s">
        <v>1026</v>
      </c>
      <c r="C232" s="295">
        <f t="shared" ref="C232:E237" si="69">INT(C$231+CHOOSE(d.Region,F232,I232,L232,O232,R232))</f>
        <v>287</v>
      </c>
      <c r="D232" s="296">
        <f t="shared" si="69"/>
        <v>321</v>
      </c>
      <c r="E232" s="297">
        <f t="shared" si="69"/>
        <v>356</v>
      </c>
      <c r="F232" s="362"/>
      <c r="G232" s="197"/>
      <c r="H232" s="197"/>
      <c r="I232" s="197"/>
      <c r="J232" s="197"/>
      <c r="K232" s="197"/>
      <c r="L232" s="197"/>
      <c r="M232" s="197"/>
      <c r="N232" s="197"/>
      <c r="O232" s="197"/>
      <c r="P232" s="197"/>
      <c r="Q232" s="197"/>
      <c r="R232" s="197"/>
      <c r="S232" s="197"/>
      <c r="T232" s="197"/>
    </row>
    <row r="233" spans="1:192" outlineLevel="1">
      <c r="A233">
        <v>2</v>
      </c>
      <c r="B233" t="s">
        <v>1028</v>
      </c>
      <c r="C233" s="298">
        <f t="shared" si="69"/>
        <v>287</v>
      </c>
      <c r="D233" s="147">
        <f t="shared" si="69"/>
        <v>321</v>
      </c>
      <c r="E233" s="299">
        <f t="shared" si="69"/>
        <v>356</v>
      </c>
      <c r="F233" s="362"/>
      <c r="G233" s="197"/>
      <c r="H233" s="197"/>
      <c r="I233" s="197"/>
      <c r="J233" s="197"/>
      <c r="K233" s="197"/>
      <c r="L233" s="197"/>
      <c r="M233" s="197"/>
      <c r="N233" s="197"/>
      <c r="O233" s="197"/>
      <c r="P233" s="197"/>
      <c r="Q233" s="197"/>
      <c r="R233" s="197"/>
      <c r="S233" s="197"/>
      <c r="T233" s="197"/>
    </row>
    <row r="234" spans="1:192" outlineLevel="1">
      <c r="A234">
        <v>3</v>
      </c>
      <c r="B234" t="s">
        <v>1027</v>
      </c>
      <c r="C234" s="298">
        <f t="shared" si="69"/>
        <v>287</v>
      </c>
      <c r="D234" s="147">
        <f t="shared" si="69"/>
        <v>321</v>
      </c>
      <c r="E234" s="299">
        <f t="shared" si="69"/>
        <v>356</v>
      </c>
      <c r="F234" s="362"/>
      <c r="G234" s="197"/>
      <c r="H234" s="197"/>
      <c r="I234" s="197"/>
      <c r="J234" s="197"/>
      <c r="K234" s="197"/>
      <c r="L234" s="197"/>
      <c r="M234" s="197"/>
      <c r="N234" s="197"/>
      <c r="O234" s="197"/>
      <c r="P234" s="197"/>
      <c r="Q234" s="197"/>
      <c r="R234" s="197"/>
      <c r="S234" s="197"/>
      <c r="T234" s="197"/>
    </row>
    <row r="235" spans="1:192" outlineLevel="1">
      <c r="A235">
        <v>4</v>
      </c>
      <c r="B235" t="s">
        <v>880</v>
      </c>
      <c r="C235" s="298">
        <f t="shared" si="69"/>
        <v>287</v>
      </c>
      <c r="D235" s="147">
        <f t="shared" si="69"/>
        <v>321</v>
      </c>
      <c r="E235" s="299">
        <f t="shared" si="69"/>
        <v>356</v>
      </c>
      <c r="F235" s="362"/>
      <c r="G235" s="197"/>
      <c r="H235" s="197"/>
      <c r="I235" s="197"/>
      <c r="J235" s="197"/>
      <c r="K235" s="197"/>
      <c r="L235" s="197"/>
      <c r="M235" s="197"/>
      <c r="N235" s="197"/>
      <c r="O235" s="197"/>
      <c r="P235" s="197"/>
      <c r="Q235" s="197"/>
      <c r="R235" s="197"/>
      <c r="S235" s="197"/>
      <c r="T235" s="197"/>
    </row>
    <row r="236" spans="1:192" outlineLevel="1">
      <c r="A236">
        <v>5</v>
      </c>
      <c r="B236" t="s">
        <v>900</v>
      </c>
      <c r="C236" s="298">
        <f t="shared" si="69"/>
        <v>287</v>
      </c>
      <c r="D236" s="147">
        <f t="shared" si="69"/>
        <v>321</v>
      </c>
      <c r="E236" s="299">
        <f t="shared" si="69"/>
        <v>356</v>
      </c>
      <c r="F236" s="362"/>
      <c r="G236" s="197"/>
      <c r="H236" s="197"/>
      <c r="I236" s="197"/>
      <c r="J236" s="197"/>
      <c r="K236" s="197"/>
      <c r="L236" s="197"/>
      <c r="M236" s="197"/>
      <c r="N236" s="197"/>
      <c r="O236" s="197"/>
      <c r="P236" s="197"/>
      <c r="Q236" s="197"/>
      <c r="R236" s="197"/>
      <c r="S236" s="197"/>
      <c r="T236" s="197"/>
    </row>
    <row r="237" spans="1:192" outlineLevel="1">
      <c r="A237">
        <v>6</v>
      </c>
      <c r="B237" t="s">
        <v>1373</v>
      </c>
      <c r="C237" s="300">
        <f t="shared" si="69"/>
        <v>287</v>
      </c>
      <c r="D237" s="301">
        <f t="shared" si="69"/>
        <v>321</v>
      </c>
      <c r="E237" s="302">
        <f t="shared" si="69"/>
        <v>356</v>
      </c>
      <c r="F237" s="413">
        <f>F232</f>
        <v>0</v>
      </c>
      <c r="G237" s="413">
        <f t="shared" ref="G237:N237" si="70">G232</f>
        <v>0</v>
      </c>
      <c r="H237" s="413">
        <f t="shared" si="70"/>
        <v>0</v>
      </c>
      <c r="I237" s="413">
        <f t="shared" si="70"/>
        <v>0</v>
      </c>
      <c r="J237" s="413">
        <f t="shared" si="70"/>
        <v>0</v>
      </c>
      <c r="K237" s="413">
        <f t="shared" si="70"/>
        <v>0</v>
      </c>
      <c r="L237" s="413">
        <f t="shared" si="70"/>
        <v>0</v>
      </c>
      <c r="M237" s="413">
        <f t="shared" si="70"/>
        <v>0</v>
      </c>
      <c r="N237" s="413">
        <f t="shared" si="70"/>
        <v>0</v>
      </c>
      <c r="O237" s="413">
        <f t="shared" ref="O237:T237" si="71">O232</f>
        <v>0</v>
      </c>
      <c r="P237" s="413">
        <f t="shared" si="71"/>
        <v>0</v>
      </c>
      <c r="Q237" s="413">
        <f t="shared" si="71"/>
        <v>0</v>
      </c>
      <c r="R237" s="413">
        <f t="shared" si="71"/>
        <v>0</v>
      </c>
      <c r="S237" s="413">
        <f t="shared" si="71"/>
        <v>0</v>
      </c>
      <c r="T237" s="413">
        <f t="shared" si="71"/>
        <v>0</v>
      </c>
    </row>
    <row r="238" spans="1:192" outlineLevel="1"/>
    <row r="239" spans="1:192">
      <c r="A239" s="560" t="s">
        <v>2216</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89"/>
      <c r="EQ239" s="89"/>
      <c r="ER239" s="89"/>
      <c r="ES239" s="89"/>
      <c r="ET239" s="89"/>
      <c r="EU239" s="89"/>
      <c r="EV239" s="89"/>
      <c r="EW239" s="89"/>
      <c r="EX239" s="89"/>
      <c r="EY239" s="89"/>
      <c r="EZ239" s="89"/>
      <c r="FA239" s="89"/>
      <c r="FB239" s="89"/>
      <c r="FC239" s="89"/>
      <c r="FD239" s="89"/>
      <c r="FE239" s="89"/>
      <c r="FF239" s="89"/>
      <c r="FG239" s="89"/>
      <c r="FH239" s="89"/>
      <c r="FI239" s="89"/>
      <c r="FJ239" s="89"/>
      <c r="FK239" s="89"/>
      <c r="FL239" s="89"/>
      <c r="FM239" s="89"/>
      <c r="FN239" s="89"/>
      <c r="FO239" s="89"/>
      <c r="FP239" s="89"/>
      <c r="FQ239" s="89"/>
      <c r="FR239" s="89"/>
      <c r="FS239" s="89"/>
      <c r="FT239" s="89"/>
      <c r="FU239" s="89"/>
      <c r="FV239" s="89"/>
      <c r="FW239" s="89"/>
      <c r="FX239" s="89"/>
      <c r="FY239" s="89"/>
      <c r="FZ239" s="89"/>
      <c r="GA239" s="89"/>
      <c r="GB239" s="89"/>
      <c r="GC239" s="89"/>
      <c r="GD239" s="89"/>
      <c r="GE239" s="89"/>
      <c r="GF239" s="89"/>
      <c r="GG239" s="89"/>
      <c r="GH239" s="89"/>
      <c r="GI239" s="89"/>
      <c r="GJ239" s="89"/>
    </row>
    <row r="241" spans="1:122">
      <c r="A241" s="164" t="s">
        <v>849</v>
      </c>
    </row>
    <row r="242" spans="1:122" outlineLevel="1">
      <c r="A242" s="14"/>
      <c r="C242" s="27">
        <v>1</v>
      </c>
      <c r="D242" s="27">
        <v>2</v>
      </c>
      <c r="E242" s="27">
        <v>3</v>
      </c>
      <c r="F242" s="27">
        <v>4</v>
      </c>
      <c r="G242" s="27">
        <v>5</v>
      </c>
      <c r="H242" s="27">
        <v>6</v>
      </c>
      <c r="I242" s="27">
        <v>7</v>
      </c>
      <c r="J242" s="27">
        <v>8</v>
      </c>
      <c r="K242" s="27">
        <v>9</v>
      </c>
      <c r="L242" s="27">
        <v>10</v>
      </c>
      <c r="M242" s="27">
        <v>11</v>
      </c>
      <c r="N242" s="27">
        <v>12</v>
      </c>
      <c r="O242" s="27">
        <v>13</v>
      </c>
      <c r="P242" s="27">
        <v>14</v>
      </c>
      <c r="Q242" s="27">
        <v>15</v>
      </c>
      <c r="R242" s="27">
        <v>1</v>
      </c>
      <c r="S242" s="27">
        <v>2</v>
      </c>
      <c r="T242" s="27">
        <v>3</v>
      </c>
      <c r="U242" s="27">
        <v>4</v>
      </c>
      <c r="V242" s="27">
        <v>5</v>
      </c>
      <c r="W242" s="27">
        <v>6</v>
      </c>
      <c r="X242" s="27">
        <v>7</v>
      </c>
      <c r="Y242" s="27">
        <v>8</v>
      </c>
      <c r="Z242" s="27">
        <v>9</v>
      </c>
      <c r="AA242" s="27">
        <v>10</v>
      </c>
      <c r="AB242" s="27">
        <v>11</v>
      </c>
      <c r="AC242" s="27">
        <v>12</v>
      </c>
      <c r="AD242" s="27">
        <v>13</v>
      </c>
      <c r="AE242" s="27">
        <v>14</v>
      </c>
      <c r="AF242" s="27">
        <v>15</v>
      </c>
      <c r="AG242" s="27">
        <v>1</v>
      </c>
      <c r="AH242" s="27">
        <v>2</v>
      </c>
      <c r="AI242" s="27">
        <v>3</v>
      </c>
      <c r="AJ242" s="27">
        <v>4</v>
      </c>
      <c r="AK242" s="27">
        <v>5</v>
      </c>
      <c r="AL242" s="27">
        <v>6</v>
      </c>
      <c r="AM242" s="27">
        <v>7</v>
      </c>
      <c r="AN242" s="27">
        <v>8</v>
      </c>
      <c r="AO242" s="27">
        <v>9</v>
      </c>
      <c r="AP242" s="27">
        <v>10</v>
      </c>
      <c r="AQ242" s="27">
        <v>11</v>
      </c>
      <c r="AR242" s="27">
        <v>12</v>
      </c>
      <c r="AS242" s="27">
        <v>13</v>
      </c>
      <c r="AT242" s="27">
        <v>14</v>
      </c>
      <c r="AU242" s="27">
        <v>15</v>
      </c>
      <c r="AV242" s="27">
        <v>1</v>
      </c>
      <c r="AW242" s="27">
        <v>2</v>
      </c>
      <c r="AX242" s="27">
        <v>3</v>
      </c>
      <c r="AY242" s="27">
        <v>4</v>
      </c>
      <c r="AZ242" s="27">
        <v>5</v>
      </c>
      <c r="BA242" s="27">
        <v>6</v>
      </c>
      <c r="BB242" s="27">
        <v>7</v>
      </c>
      <c r="BC242" s="27">
        <v>8</v>
      </c>
      <c r="BD242" s="27">
        <v>9</v>
      </c>
      <c r="BE242" s="27">
        <v>10</v>
      </c>
      <c r="BF242" s="27">
        <v>11</v>
      </c>
      <c r="BG242" s="27">
        <v>12</v>
      </c>
      <c r="BH242" s="27">
        <v>13</v>
      </c>
      <c r="BI242" s="27">
        <v>14</v>
      </c>
      <c r="BJ242" s="27">
        <v>15</v>
      </c>
      <c r="BK242" s="27">
        <v>1</v>
      </c>
      <c r="BL242" s="27">
        <v>2</v>
      </c>
      <c r="BM242" s="27">
        <v>3</v>
      </c>
      <c r="BN242" s="27">
        <v>4</v>
      </c>
      <c r="BO242" s="27">
        <v>5</v>
      </c>
      <c r="BP242" s="27">
        <v>6</v>
      </c>
      <c r="BQ242" s="27">
        <v>7</v>
      </c>
      <c r="BR242" s="27">
        <v>8</v>
      </c>
      <c r="BS242" s="27">
        <v>9</v>
      </c>
      <c r="BT242" s="27">
        <v>10</v>
      </c>
      <c r="BU242" s="27">
        <v>11</v>
      </c>
      <c r="BV242" s="27">
        <v>12</v>
      </c>
      <c r="BW242" s="27">
        <v>13</v>
      </c>
      <c r="BX242" s="27">
        <v>14</v>
      </c>
      <c r="BY242" s="27">
        <v>15</v>
      </c>
      <c r="BZ242" s="27">
        <v>1</v>
      </c>
      <c r="CA242" s="27">
        <v>2</v>
      </c>
      <c r="CB242" s="27">
        <v>3</v>
      </c>
      <c r="CC242" s="27">
        <v>4</v>
      </c>
      <c r="CD242" s="27">
        <v>5</v>
      </c>
      <c r="CE242" s="27">
        <v>6</v>
      </c>
      <c r="CF242" s="27">
        <v>7</v>
      </c>
      <c r="CG242" s="27">
        <v>8</v>
      </c>
      <c r="CH242" s="27">
        <v>9</v>
      </c>
      <c r="CI242" s="27">
        <v>10</v>
      </c>
      <c r="CJ242" s="27">
        <v>11</v>
      </c>
      <c r="CK242" s="27">
        <v>12</v>
      </c>
      <c r="CL242" s="27">
        <v>13</v>
      </c>
      <c r="CM242" s="27">
        <v>14</v>
      </c>
      <c r="CN242" s="27">
        <v>15</v>
      </c>
      <c r="CO242" s="27">
        <v>1</v>
      </c>
      <c r="CP242" s="27">
        <v>2</v>
      </c>
      <c r="CQ242" s="27">
        <v>3</v>
      </c>
      <c r="CR242" s="27">
        <v>4</v>
      </c>
      <c r="CS242" s="27">
        <v>5</v>
      </c>
      <c r="CT242" s="27">
        <v>6</v>
      </c>
      <c r="CU242" s="27">
        <v>7</v>
      </c>
      <c r="CV242" s="27">
        <v>8</v>
      </c>
      <c r="CW242" s="27">
        <v>9</v>
      </c>
      <c r="CX242" s="27">
        <v>10</v>
      </c>
      <c r="CY242" s="27">
        <v>11</v>
      </c>
      <c r="CZ242" s="27">
        <v>12</v>
      </c>
      <c r="DA242" s="27">
        <v>13</v>
      </c>
      <c r="DB242" s="27">
        <v>14</v>
      </c>
      <c r="DC242" s="27">
        <v>15</v>
      </c>
      <c r="DD242" s="27">
        <v>1</v>
      </c>
      <c r="DE242" s="27">
        <v>2</v>
      </c>
      <c r="DF242" s="27">
        <v>3</v>
      </c>
      <c r="DG242" s="27">
        <v>4</v>
      </c>
      <c r="DH242" s="27">
        <v>5</v>
      </c>
      <c r="DI242" s="27">
        <v>6</v>
      </c>
      <c r="DJ242" s="27">
        <v>7</v>
      </c>
      <c r="DK242" s="27">
        <v>8</v>
      </c>
      <c r="DL242" s="27">
        <v>9</v>
      </c>
      <c r="DM242" s="27">
        <v>10</v>
      </c>
      <c r="DN242" s="27">
        <v>11</v>
      </c>
      <c r="DO242" s="27">
        <v>12</v>
      </c>
      <c r="DP242" s="27">
        <v>13</v>
      </c>
      <c r="DQ242" s="27">
        <v>14</v>
      </c>
      <c r="DR242" s="27">
        <v>15</v>
      </c>
    </row>
    <row r="243" spans="1:122" ht="33" outlineLevel="1">
      <c r="A243">
        <f>COUNTA($B$252:$B$256)</f>
        <v>5</v>
      </c>
      <c r="B243" t="s">
        <v>850</v>
      </c>
      <c r="C243" s="120">
        <v>0</v>
      </c>
      <c r="D243" s="120">
        <f>C243</f>
        <v>0</v>
      </c>
      <c r="E243" s="120">
        <f t="shared" ref="E243:BP243" si="72">D243</f>
        <v>0</v>
      </c>
      <c r="F243" s="120">
        <f t="shared" si="72"/>
        <v>0</v>
      </c>
      <c r="G243" s="120">
        <f t="shared" si="72"/>
        <v>0</v>
      </c>
      <c r="H243" s="120">
        <f t="shared" si="72"/>
        <v>0</v>
      </c>
      <c r="I243" s="120">
        <f t="shared" si="72"/>
        <v>0</v>
      </c>
      <c r="J243" s="120">
        <f t="shared" si="72"/>
        <v>0</v>
      </c>
      <c r="K243" s="120">
        <f t="shared" si="72"/>
        <v>0</v>
      </c>
      <c r="L243" s="120">
        <f t="shared" si="72"/>
        <v>0</v>
      </c>
      <c r="M243" s="120">
        <f t="shared" si="72"/>
        <v>0</v>
      </c>
      <c r="N243" s="120">
        <f t="shared" si="72"/>
        <v>0</v>
      </c>
      <c r="O243" s="120">
        <f t="shared" si="72"/>
        <v>0</v>
      </c>
      <c r="P243" s="120">
        <f t="shared" si="72"/>
        <v>0</v>
      </c>
      <c r="Q243" s="120">
        <f t="shared" si="72"/>
        <v>0</v>
      </c>
      <c r="R243" s="120">
        <v>1</v>
      </c>
      <c r="S243" s="120">
        <f>R243</f>
        <v>1</v>
      </c>
      <c r="T243" s="120">
        <f t="shared" si="72"/>
        <v>1</v>
      </c>
      <c r="U243" s="120">
        <f t="shared" si="72"/>
        <v>1</v>
      </c>
      <c r="V243" s="120">
        <f t="shared" si="72"/>
        <v>1</v>
      </c>
      <c r="W243" s="120">
        <f t="shared" si="72"/>
        <v>1</v>
      </c>
      <c r="X243" s="120">
        <f t="shared" si="72"/>
        <v>1</v>
      </c>
      <c r="Y243" s="120">
        <f t="shared" si="72"/>
        <v>1</v>
      </c>
      <c r="Z243" s="120">
        <f t="shared" si="72"/>
        <v>1</v>
      </c>
      <c r="AA243" s="120">
        <f t="shared" si="72"/>
        <v>1</v>
      </c>
      <c r="AB243" s="120">
        <f t="shared" si="72"/>
        <v>1</v>
      </c>
      <c r="AC243" s="120">
        <f t="shared" si="72"/>
        <v>1</v>
      </c>
      <c r="AD243" s="120">
        <f t="shared" si="72"/>
        <v>1</v>
      </c>
      <c r="AE243" s="120">
        <f t="shared" si="72"/>
        <v>1</v>
      </c>
      <c r="AF243" s="120">
        <f t="shared" si="72"/>
        <v>1</v>
      </c>
      <c r="AG243" s="120">
        <v>2</v>
      </c>
      <c r="AH243" s="120">
        <f>AG243</f>
        <v>2</v>
      </c>
      <c r="AI243" s="120">
        <f t="shared" si="72"/>
        <v>2</v>
      </c>
      <c r="AJ243" s="120">
        <f t="shared" si="72"/>
        <v>2</v>
      </c>
      <c r="AK243" s="120">
        <f t="shared" si="72"/>
        <v>2</v>
      </c>
      <c r="AL243" s="120">
        <f t="shared" si="72"/>
        <v>2</v>
      </c>
      <c r="AM243" s="120">
        <f t="shared" si="72"/>
        <v>2</v>
      </c>
      <c r="AN243" s="120">
        <f t="shared" si="72"/>
        <v>2</v>
      </c>
      <c r="AO243" s="120">
        <f t="shared" si="72"/>
        <v>2</v>
      </c>
      <c r="AP243" s="120">
        <f t="shared" si="72"/>
        <v>2</v>
      </c>
      <c r="AQ243" s="120">
        <f t="shared" si="72"/>
        <v>2</v>
      </c>
      <c r="AR243" s="120">
        <f t="shared" si="72"/>
        <v>2</v>
      </c>
      <c r="AS243" s="120">
        <f t="shared" si="72"/>
        <v>2</v>
      </c>
      <c r="AT243" s="120">
        <f t="shared" si="72"/>
        <v>2</v>
      </c>
      <c r="AU243" s="120">
        <f t="shared" si="72"/>
        <v>2</v>
      </c>
      <c r="AV243" s="120">
        <v>3</v>
      </c>
      <c r="AW243" s="120">
        <f>AV243</f>
        <v>3</v>
      </c>
      <c r="AX243" s="120">
        <f t="shared" si="72"/>
        <v>3</v>
      </c>
      <c r="AY243" s="120">
        <f t="shared" si="72"/>
        <v>3</v>
      </c>
      <c r="AZ243" s="120">
        <f t="shared" si="72"/>
        <v>3</v>
      </c>
      <c r="BA243" s="120">
        <f t="shared" si="72"/>
        <v>3</v>
      </c>
      <c r="BB243" s="120">
        <f t="shared" si="72"/>
        <v>3</v>
      </c>
      <c r="BC243" s="120">
        <f t="shared" si="72"/>
        <v>3</v>
      </c>
      <c r="BD243" s="120">
        <f t="shared" si="72"/>
        <v>3</v>
      </c>
      <c r="BE243" s="120">
        <f t="shared" si="72"/>
        <v>3</v>
      </c>
      <c r="BF243" s="120">
        <f t="shared" si="72"/>
        <v>3</v>
      </c>
      <c r="BG243" s="120">
        <f t="shared" si="72"/>
        <v>3</v>
      </c>
      <c r="BH243" s="120">
        <f t="shared" si="72"/>
        <v>3</v>
      </c>
      <c r="BI243" s="120">
        <f t="shared" si="72"/>
        <v>3</v>
      </c>
      <c r="BJ243" s="120">
        <f t="shared" si="72"/>
        <v>3</v>
      </c>
      <c r="BK243" s="120">
        <v>4</v>
      </c>
      <c r="BL243" s="120">
        <f>BK243</f>
        <v>4</v>
      </c>
      <c r="BM243" s="120">
        <f t="shared" si="72"/>
        <v>4</v>
      </c>
      <c r="BN243" s="120">
        <f t="shared" si="72"/>
        <v>4</v>
      </c>
      <c r="BO243" s="120">
        <f t="shared" si="72"/>
        <v>4</v>
      </c>
      <c r="BP243" s="120">
        <f t="shared" si="72"/>
        <v>4</v>
      </c>
      <c r="BQ243" s="120">
        <f t="shared" ref="BQ243:BY243" si="73">BP243</f>
        <v>4</v>
      </c>
      <c r="BR243" s="120">
        <f t="shared" si="73"/>
        <v>4</v>
      </c>
      <c r="BS243" s="120">
        <f t="shared" si="73"/>
        <v>4</v>
      </c>
      <c r="BT243" s="120">
        <f t="shared" si="73"/>
        <v>4</v>
      </c>
      <c r="BU243" s="120">
        <f t="shared" si="73"/>
        <v>4</v>
      </c>
      <c r="BV243" s="120">
        <f t="shared" si="73"/>
        <v>4</v>
      </c>
      <c r="BW243" s="120">
        <f t="shared" si="73"/>
        <v>4</v>
      </c>
      <c r="BX243" s="120">
        <f t="shared" si="73"/>
        <v>4</v>
      </c>
      <c r="BY243" s="120">
        <f t="shared" si="73"/>
        <v>4</v>
      </c>
      <c r="BZ243" s="120">
        <v>5</v>
      </c>
      <c r="CA243" s="120">
        <f>BZ243</f>
        <v>5</v>
      </c>
      <c r="CB243" s="120">
        <f t="shared" ref="CB243:CN243" si="74">CA243</f>
        <v>5</v>
      </c>
      <c r="CC243" s="120">
        <f t="shared" si="74"/>
        <v>5</v>
      </c>
      <c r="CD243" s="120">
        <f t="shared" si="74"/>
        <v>5</v>
      </c>
      <c r="CE243" s="120">
        <f t="shared" si="74"/>
        <v>5</v>
      </c>
      <c r="CF243" s="120">
        <f t="shared" si="74"/>
        <v>5</v>
      </c>
      <c r="CG243" s="120">
        <f t="shared" si="74"/>
        <v>5</v>
      </c>
      <c r="CH243" s="120">
        <f t="shared" si="74"/>
        <v>5</v>
      </c>
      <c r="CI243" s="120">
        <f t="shared" si="74"/>
        <v>5</v>
      </c>
      <c r="CJ243" s="120">
        <f t="shared" si="74"/>
        <v>5</v>
      </c>
      <c r="CK243" s="120">
        <f t="shared" si="74"/>
        <v>5</v>
      </c>
      <c r="CL243" s="120">
        <f t="shared" si="74"/>
        <v>5</v>
      </c>
      <c r="CM243" s="120">
        <f t="shared" si="74"/>
        <v>5</v>
      </c>
      <c r="CN243" s="120">
        <f t="shared" si="74"/>
        <v>5</v>
      </c>
      <c r="CO243" s="120">
        <v>6</v>
      </c>
      <c r="CP243" s="120">
        <f>CO243</f>
        <v>6</v>
      </c>
      <c r="CQ243" s="120">
        <f t="shared" ref="CQ243:DC243" si="75">CP243</f>
        <v>6</v>
      </c>
      <c r="CR243" s="120">
        <f t="shared" si="75"/>
        <v>6</v>
      </c>
      <c r="CS243" s="120">
        <f t="shared" si="75"/>
        <v>6</v>
      </c>
      <c r="CT243" s="120">
        <f t="shared" si="75"/>
        <v>6</v>
      </c>
      <c r="CU243" s="120">
        <f t="shared" si="75"/>
        <v>6</v>
      </c>
      <c r="CV243" s="120">
        <f t="shared" si="75"/>
        <v>6</v>
      </c>
      <c r="CW243" s="120">
        <f t="shared" si="75"/>
        <v>6</v>
      </c>
      <c r="CX243" s="120">
        <f t="shared" si="75"/>
        <v>6</v>
      </c>
      <c r="CY243" s="120">
        <f t="shared" si="75"/>
        <v>6</v>
      </c>
      <c r="CZ243" s="120">
        <f t="shared" si="75"/>
        <v>6</v>
      </c>
      <c r="DA243" s="120">
        <f t="shared" si="75"/>
        <v>6</v>
      </c>
      <c r="DB243" s="120">
        <f t="shared" si="75"/>
        <v>6</v>
      </c>
      <c r="DC243" s="120">
        <f t="shared" si="75"/>
        <v>6</v>
      </c>
      <c r="DD243" s="120">
        <v>7</v>
      </c>
      <c r="DE243" s="120">
        <f>DD243</f>
        <v>7</v>
      </c>
      <c r="DF243" s="120">
        <f t="shared" ref="DF243:DR243" si="76">DE243</f>
        <v>7</v>
      </c>
      <c r="DG243" s="120">
        <f t="shared" si="76"/>
        <v>7</v>
      </c>
      <c r="DH243" s="120">
        <f t="shared" si="76"/>
        <v>7</v>
      </c>
      <c r="DI243" s="120">
        <f t="shared" si="76"/>
        <v>7</v>
      </c>
      <c r="DJ243" s="120">
        <f t="shared" si="76"/>
        <v>7</v>
      </c>
      <c r="DK243" s="120">
        <f t="shared" si="76"/>
        <v>7</v>
      </c>
      <c r="DL243" s="120">
        <f t="shared" si="76"/>
        <v>7</v>
      </c>
      <c r="DM243" s="120">
        <f t="shared" si="76"/>
        <v>7</v>
      </c>
      <c r="DN243" s="120">
        <f t="shared" si="76"/>
        <v>7</v>
      </c>
      <c r="DO243" s="120">
        <f t="shared" si="76"/>
        <v>7</v>
      </c>
      <c r="DP243" s="120">
        <f t="shared" si="76"/>
        <v>7</v>
      </c>
      <c r="DQ243" s="120">
        <f t="shared" si="76"/>
        <v>7</v>
      </c>
      <c r="DR243" s="120">
        <f t="shared" si="76"/>
        <v>7</v>
      </c>
    </row>
    <row r="244" spans="1:122" outlineLevel="1">
      <c r="A244">
        <v>1</v>
      </c>
      <c r="B244" t="s">
        <v>851</v>
      </c>
      <c r="C244" s="123" t="str">
        <f t="shared" ref="C244:BN244" si="77">INDEX(LMU_Data,(C$243*$A$243)+$A244,(d.Region-1)*15+C$242)</f>
        <v>-</v>
      </c>
      <c r="D244" s="123" t="str">
        <f t="shared" si="77"/>
        <v>-</v>
      </c>
      <c r="E244" s="123" t="str">
        <f t="shared" si="77"/>
        <v>-</v>
      </c>
      <c r="F244" s="123" t="str">
        <f t="shared" si="77"/>
        <v>-</v>
      </c>
      <c r="G244" s="123" t="str">
        <f t="shared" si="77"/>
        <v>-</v>
      </c>
      <c r="H244" s="123" t="str">
        <f t="shared" si="77"/>
        <v>-</v>
      </c>
      <c r="I244" s="123" t="str">
        <f t="shared" si="77"/>
        <v>-</v>
      </c>
      <c r="J244" s="123" t="str">
        <f t="shared" si="77"/>
        <v>-</v>
      </c>
      <c r="K244" s="123" t="str">
        <f t="shared" si="77"/>
        <v>-</v>
      </c>
      <c r="L244" s="123" t="str">
        <f t="shared" si="77"/>
        <v>-</v>
      </c>
      <c r="M244" s="123" t="str">
        <f t="shared" si="77"/>
        <v>-</v>
      </c>
      <c r="N244" s="123" t="str">
        <f t="shared" si="77"/>
        <v>-</v>
      </c>
      <c r="O244" s="123" t="str">
        <f t="shared" si="77"/>
        <v>-</v>
      </c>
      <c r="P244" s="123" t="str">
        <f t="shared" si="77"/>
        <v>-</v>
      </c>
      <c r="Q244" s="123" t="str">
        <f t="shared" si="77"/>
        <v>-</v>
      </c>
      <c r="R244" s="123" t="str">
        <f t="shared" si="77"/>
        <v>-</v>
      </c>
      <c r="S244" s="123" t="str">
        <f t="shared" si="77"/>
        <v>-</v>
      </c>
      <c r="T244" s="123" t="str">
        <f t="shared" si="77"/>
        <v>-</v>
      </c>
      <c r="U244" s="123" t="str">
        <f t="shared" si="77"/>
        <v>-</v>
      </c>
      <c r="V244" s="123" t="str">
        <f t="shared" si="77"/>
        <v>-</v>
      </c>
      <c r="W244" s="123" t="str">
        <f t="shared" si="77"/>
        <v>-</v>
      </c>
      <c r="X244" s="123" t="str">
        <f t="shared" si="77"/>
        <v>-</v>
      </c>
      <c r="Y244" s="123" t="str">
        <f t="shared" si="77"/>
        <v>-</v>
      </c>
      <c r="Z244" s="123" t="str">
        <f t="shared" si="77"/>
        <v>-</v>
      </c>
      <c r="AA244" s="123" t="str">
        <f t="shared" si="77"/>
        <v>-</v>
      </c>
      <c r="AB244" s="123" t="str">
        <f t="shared" si="77"/>
        <v>-</v>
      </c>
      <c r="AC244" s="123" t="str">
        <f t="shared" si="77"/>
        <v>-</v>
      </c>
      <c r="AD244" s="123" t="str">
        <f t="shared" si="77"/>
        <v>-</v>
      </c>
      <c r="AE244" s="123" t="str">
        <f t="shared" si="77"/>
        <v>-</v>
      </c>
      <c r="AF244" s="123" t="str">
        <f t="shared" si="77"/>
        <v>-</v>
      </c>
      <c r="AG244" s="123">
        <f t="shared" si="77"/>
        <v>1</v>
      </c>
      <c r="AH244" s="123">
        <f t="shared" si="77"/>
        <v>14</v>
      </c>
      <c r="AI244" s="123">
        <f t="shared" si="77"/>
        <v>15</v>
      </c>
      <c r="AJ244" s="123">
        <f t="shared" si="77"/>
        <v>28</v>
      </c>
      <c r="AK244" s="123">
        <f t="shared" si="77"/>
        <v>34</v>
      </c>
      <c r="AL244" s="123">
        <f t="shared" si="77"/>
        <v>16</v>
      </c>
      <c r="AM244" s="123">
        <f t="shared" si="77"/>
        <v>27</v>
      </c>
      <c r="AN244" s="123">
        <f t="shared" si="77"/>
        <v>33</v>
      </c>
      <c r="AO244" s="123">
        <f t="shared" si="77"/>
        <v>17</v>
      </c>
      <c r="AP244" s="123">
        <f t="shared" si="77"/>
        <v>26</v>
      </c>
      <c r="AQ244" s="123">
        <f t="shared" si="77"/>
        <v>31</v>
      </c>
      <c r="AR244" s="123">
        <f t="shared" si="77"/>
        <v>4</v>
      </c>
      <c r="AS244" s="123">
        <f t="shared" si="77"/>
        <v>5</v>
      </c>
      <c r="AT244" s="123">
        <f t="shared" si="77"/>
        <v>7</v>
      </c>
      <c r="AU244" s="123">
        <f t="shared" si="77"/>
        <v>32</v>
      </c>
      <c r="AV244" s="123">
        <f t="shared" si="77"/>
        <v>23</v>
      </c>
      <c r="AW244" s="123">
        <f t="shared" si="77"/>
        <v>24</v>
      </c>
      <c r="AX244" s="123">
        <f t="shared" si="77"/>
        <v>25</v>
      </c>
      <c r="AY244" s="123">
        <f t="shared" si="77"/>
        <v>26</v>
      </c>
      <c r="AZ244" s="123">
        <f t="shared" si="77"/>
        <v>27</v>
      </c>
      <c r="BA244" s="123">
        <f t="shared" si="77"/>
        <v>28</v>
      </c>
      <c r="BB244" s="123">
        <f t="shared" si="77"/>
        <v>29</v>
      </c>
      <c r="BC244" s="123">
        <f t="shared" si="77"/>
        <v>30</v>
      </c>
      <c r="BD244" s="123">
        <f t="shared" si="77"/>
        <v>12</v>
      </c>
      <c r="BE244" s="123">
        <f t="shared" si="77"/>
        <v>13</v>
      </c>
      <c r="BF244" s="123">
        <f t="shared" si="77"/>
        <v>11</v>
      </c>
      <c r="BG244" s="123">
        <f t="shared" si="77"/>
        <v>1</v>
      </c>
      <c r="BH244" s="123">
        <f t="shared" si="77"/>
        <v>28</v>
      </c>
      <c r="BI244" s="123">
        <f t="shared" si="77"/>
        <v>34</v>
      </c>
      <c r="BJ244" s="123">
        <f t="shared" si="77"/>
        <v>27</v>
      </c>
      <c r="BK244" s="123">
        <f t="shared" si="77"/>
        <v>23</v>
      </c>
      <c r="BL244" s="123">
        <f t="shared" si="77"/>
        <v>24</v>
      </c>
      <c r="BM244" s="123">
        <f t="shared" si="77"/>
        <v>25</v>
      </c>
      <c r="BN244" s="123">
        <f t="shared" si="77"/>
        <v>26</v>
      </c>
      <c r="BO244" s="123">
        <f t="shared" ref="BO244:DR244" si="78">INDEX(LMU_Data,(BO$243*$A$243)+$A244,(d.Region-1)*15+BO$242)</f>
        <v>27</v>
      </c>
      <c r="BP244" s="123">
        <f t="shared" si="78"/>
        <v>28</v>
      </c>
      <c r="BQ244" s="123">
        <f t="shared" si="78"/>
        <v>29</v>
      </c>
      <c r="BR244" s="123">
        <f t="shared" si="78"/>
        <v>30</v>
      </c>
      <c r="BS244" s="123">
        <f t="shared" si="78"/>
        <v>12</v>
      </c>
      <c r="BT244" s="123">
        <f t="shared" si="78"/>
        <v>13</v>
      </c>
      <c r="BU244" s="123">
        <f t="shared" si="78"/>
        <v>27</v>
      </c>
      <c r="BV244" s="123">
        <f t="shared" si="78"/>
        <v>17</v>
      </c>
      <c r="BW244" s="123">
        <f t="shared" si="78"/>
        <v>26</v>
      </c>
      <c r="BX244" s="123">
        <f t="shared" si="78"/>
        <v>31</v>
      </c>
      <c r="BY244" s="123">
        <f t="shared" si="78"/>
        <v>4</v>
      </c>
      <c r="BZ244" s="123" t="str">
        <f t="shared" si="78"/>
        <v>-</v>
      </c>
      <c r="CA244" s="123" t="str">
        <f t="shared" si="78"/>
        <v>-</v>
      </c>
      <c r="CB244" s="123" t="str">
        <f t="shared" si="78"/>
        <v>-</v>
      </c>
      <c r="CC244" s="123" t="str">
        <f t="shared" si="78"/>
        <v>-</v>
      </c>
      <c r="CD244" s="123" t="str">
        <f t="shared" si="78"/>
        <v>-</v>
      </c>
      <c r="CE244" s="123" t="str">
        <f t="shared" si="78"/>
        <v>-</v>
      </c>
      <c r="CF244" s="123" t="str">
        <f t="shared" si="78"/>
        <v>-</v>
      </c>
      <c r="CG244" s="123" t="str">
        <f t="shared" si="78"/>
        <v>-</v>
      </c>
      <c r="CH244" s="123" t="str">
        <f t="shared" si="78"/>
        <v>-</v>
      </c>
      <c r="CI244" s="123" t="str">
        <f t="shared" si="78"/>
        <v>-</v>
      </c>
      <c r="CJ244" s="123" t="str">
        <f t="shared" si="78"/>
        <v>-</v>
      </c>
      <c r="CK244" s="123" t="str">
        <f t="shared" si="78"/>
        <v>-</v>
      </c>
      <c r="CL244" s="123" t="str">
        <f t="shared" si="78"/>
        <v>-</v>
      </c>
      <c r="CM244" s="123" t="str">
        <f t="shared" si="78"/>
        <v>-</v>
      </c>
      <c r="CN244" s="123" t="str">
        <f t="shared" si="78"/>
        <v>-</v>
      </c>
      <c r="CO244" s="123" t="str">
        <f t="shared" si="78"/>
        <v>-</v>
      </c>
      <c r="CP244" s="123" t="str">
        <f t="shared" si="78"/>
        <v>-</v>
      </c>
      <c r="CQ244" s="123" t="str">
        <f t="shared" si="78"/>
        <v>-</v>
      </c>
      <c r="CR244" s="123" t="str">
        <f t="shared" si="78"/>
        <v>-</v>
      </c>
      <c r="CS244" s="123" t="str">
        <f t="shared" si="78"/>
        <v>-</v>
      </c>
      <c r="CT244" s="123" t="str">
        <f t="shared" si="78"/>
        <v>-</v>
      </c>
      <c r="CU244" s="123" t="str">
        <f t="shared" si="78"/>
        <v>-</v>
      </c>
      <c r="CV244" s="123" t="str">
        <f t="shared" si="78"/>
        <v>-</v>
      </c>
      <c r="CW244" s="123" t="str">
        <f t="shared" si="78"/>
        <v>-</v>
      </c>
      <c r="CX244" s="123" t="str">
        <f t="shared" si="78"/>
        <v>-</v>
      </c>
      <c r="CY244" s="123" t="str">
        <f t="shared" si="78"/>
        <v>-</v>
      </c>
      <c r="CZ244" s="123" t="str">
        <f t="shared" si="78"/>
        <v>-</v>
      </c>
      <c r="DA244" s="123" t="str">
        <f t="shared" si="78"/>
        <v>-</v>
      </c>
      <c r="DB244" s="123" t="str">
        <f t="shared" si="78"/>
        <v>-</v>
      </c>
      <c r="DC244" s="123" t="str">
        <f t="shared" si="78"/>
        <v>-</v>
      </c>
      <c r="DD244" s="123" t="str">
        <f t="shared" si="78"/>
        <v>-</v>
      </c>
      <c r="DE244" s="123" t="str">
        <f t="shared" si="78"/>
        <v>-</v>
      </c>
      <c r="DF244" s="123" t="str">
        <f t="shared" si="78"/>
        <v>-</v>
      </c>
      <c r="DG244" s="123" t="str">
        <f t="shared" si="78"/>
        <v>-</v>
      </c>
      <c r="DH244" s="123" t="str">
        <f t="shared" si="78"/>
        <v>-</v>
      </c>
      <c r="DI244" s="123" t="str">
        <f t="shared" si="78"/>
        <v>-</v>
      </c>
      <c r="DJ244" s="123" t="str">
        <f t="shared" si="78"/>
        <v>-</v>
      </c>
      <c r="DK244" s="123" t="str">
        <f t="shared" si="78"/>
        <v>-</v>
      </c>
      <c r="DL244" s="123" t="str">
        <f t="shared" si="78"/>
        <v>-</v>
      </c>
      <c r="DM244" s="123" t="str">
        <f t="shared" si="78"/>
        <v>-</v>
      </c>
      <c r="DN244" s="123" t="str">
        <f t="shared" si="78"/>
        <v>-</v>
      </c>
      <c r="DO244" s="123" t="str">
        <f t="shared" si="78"/>
        <v>-</v>
      </c>
      <c r="DP244" s="123" t="str">
        <f t="shared" si="78"/>
        <v>-</v>
      </c>
      <c r="DQ244" s="123" t="str">
        <f t="shared" si="78"/>
        <v>-</v>
      </c>
      <c r="DR244" s="123" t="str">
        <f t="shared" si="78"/>
        <v>-</v>
      </c>
    </row>
    <row r="245" spans="1:122" outlineLevel="1">
      <c r="B245" t="s">
        <v>852</v>
      </c>
      <c r="C245" s="99" t="str">
        <f>IF(C$244="-",":",TEXT(C$244,"0")&amp;":"&amp;TEXT(C$244+1,"0"))&amp;","&amp;TEXT(C$243,"0")&amp;":"&amp;TEXT(C$243+1,"0")</f>
        <v>:,0:1</v>
      </c>
      <c r="D245" s="99" t="str">
        <f t="shared" ref="D245:BO245" si="79">IF(D$244="-",":",TEXT(D$244,"0")&amp;":"&amp;TEXT(D$244+1,"0"))&amp;","&amp;TEXT(D$243,"0")&amp;":"&amp;TEXT(D$243+1,"0")</f>
        <v>:,0:1</v>
      </c>
      <c r="E245" s="99" t="str">
        <f t="shared" si="79"/>
        <v>:,0:1</v>
      </c>
      <c r="F245" s="99" t="str">
        <f t="shared" si="79"/>
        <v>:,0:1</v>
      </c>
      <c r="G245" s="99" t="str">
        <f t="shared" si="79"/>
        <v>:,0:1</v>
      </c>
      <c r="H245" s="99" t="str">
        <f t="shared" si="79"/>
        <v>:,0:1</v>
      </c>
      <c r="I245" s="99" t="str">
        <f t="shared" si="79"/>
        <v>:,0:1</v>
      </c>
      <c r="J245" s="99" t="str">
        <f t="shared" si="79"/>
        <v>:,0:1</v>
      </c>
      <c r="K245" s="99" t="str">
        <f t="shared" si="79"/>
        <v>:,0:1</v>
      </c>
      <c r="L245" s="99" t="str">
        <f t="shared" si="79"/>
        <v>:,0:1</v>
      </c>
      <c r="M245" s="99" t="str">
        <f t="shared" si="79"/>
        <v>:,0:1</v>
      </c>
      <c r="N245" s="99" t="str">
        <f t="shared" si="79"/>
        <v>:,0:1</v>
      </c>
      <c r="O245" s="99" t="str">
        <f t="shared" si="79"/>
        <v>:,0:1</v>
      </c>
      <c r="P245" s="99" t="str">
        <f t="shared" si="79"/>
        <v>:,0:1</v>
      </c>
      <c r="Q245" s="99" t="str">
        <f t="shared" si="79"/>
        <v>:,0:1</v>
      </c>
      <c r="R245" s="99" t="str">
        <f t="shared" si="79"/>
        <v>:,1:2</v>
      </c>
      <c r="S245" s="99" t="str">
        <f t="shared" si="79"/>
        <v>:,1:2</v>
      </c>
      <c r="T245" s="99" t="str">
        <f t="shared" si="79"/>
        <v>:,1:2</v>
      </c>
      <c r="U245" s="99" t="str">
        <f t="shared" si="79"/>
        <v>:,1:2</v>
      </c>
      <c r="V245" s="99" t="str">
        <f t="shared" si="79"/>
        <v>:,1:2</v>
      </c>
      <c r="W245" s="99" t="str">
        <f t="shared" si="79"/>
        <v>:,1:2</v>
      </c>
      <c r="X245" s="99" t="str">
        <f t="shared" si="79"/>
        <v>:,1:2</v>
      </c>
      <c r="Y245" s="99" t="str">
        <f t="shared" si="79"/>
        <v>:,1:2</v>
      </c>
      <c r="Z245" s="99" t="str">
        <f t="shared" si="79"/>
        <v>:,1:2</v>
      </c>
      <c r="AA245" s="99" t="str">
        <f t="shared" si="79"/>
        <v>:,1:2</v>
      </c>
      <c r="AB245" s="99" t="str">
        <f t="shared" si="79"/>
        <v>:,1:2</v>
      </c>
      <c r="AC245" s="99" t="str">
        <f t="shared" si="79"/>
        <v>:,1:2</v>
      </c>
      <c r="AD245" s="99" t="str">
        <f t="shared" si="79"/>
        <v>:,1:2</v>
      </c>
      <c r="AE245" s="99" t="str">
        <f t="shared" si="79"/>
        <v>:,1:2</v>
      </c>
      <c r="AF245" s="99" t="str">
        <f t="shared" si="79"/>
        <v>:,1:2</v>
      </c>
      <c r="AG245" s="99" t="str">
        <f t="shared" si="79"/>
        <v>1:2,2:3</v>
      </c>
      <c r="AH245" s="99" t="str">
        <f t="shared" si="79"/>
        <v>14:15,2:3</v>
      </c>
      <c r="AI245" s="99" t="str">
        <f t="shared" si="79"/>
        <v>15:16,2:3</v>
      </c>
      <c r="AJ245" s="99" t="str">
        <f t="shared" si="79"/>
        <v>28:29,2:3</v>
      </c>
      <c r="AK245" s="99" t="str">
        <f t="shared" si="79"/>
        <v>34:35,2:3</v>
      </c>
      <c r="AL245" s="99" t="str">
        <f t="shared" si="79"/>
        <v>16:17,2:3</v>
      </c>
      <c r="AM245" s="99" t="str">
        <f t="shared" si="79"/>
        <v>27:28,2:3</v>
      </c>
      <c r="AN245" s="99" t="str">
        <f t="shared" si="79"/>
        <v>33:34,2:3</v>
      </c>
      <c r="AO245" s="99" t="str">
        <f t="shared" si="79"/>
        <v>17:18,2:3</v>
      </c>
      <c r="AP245" s="99" t="str">
        <f t="shared" si="79"/>
        <v>26:27,2:3</v>
      </c>
      <c r="AQ245" s="99" t="str">
        <f t="shared" si="79"/>
        <v>31:32,2:3</v>
      </c>
      <c r="AR245" s="99" t="str">
        <f t="shared" si="79"/>
        <v>4:5,2:3</v>
      </c>
      <c r="AS245" s="99" t="str">
        <f t="shared" si="79"/>
        <v>5:6,2:3</v>
      </c>
      <c r="AT245" s="99" t="str">
        <f t="shared" si="79"/>
        <v>7:8,2:3</v>
      </c>
      <c r="AU245" s="99" t="str">
        <f t="shared" si="79"/>
        <v>32:33,2:3</v>
      </c>
      <c r="AV245" s="99" t="str">
        <f t="shared" si="79"/>
        <v>23:24,3:4</v>
      </c>
      <c r="AW245" s="99" t="str">
        <f t="shared" si="79"/>
        <v>24:25,3:4</v>
      </c>
      <c r="AX245" s="99" t="str">
        <f t="shared" si="79"/>
        <v>25:26,3:4</v>
      </c>
      <c r="AY245" s="99" t="str">
        <f t="shared" si="79"/>
        <v>26:27,3:4</v>
      </c>
      <c r="AZ245" s="99" t="str">
        <f t="shared" si="79"/>
        <v>27:28,3:4</v>
      </c>
      <c r="BA245" s="99" t="str">
        <f t="shared" si="79"/>
        <v>28:29,3:4</v>
      </c>
      <c r="BB245" s="99" t="str">
        <f t="shared" si="79"/>
        <v>29:30,3:4</v>
      </c>
      <c r="BC245" s="99" t="str">
        <f t="shared" si="79"/>
        <v>30:31,3:4</v>
      </c>
      <c r="BD245" s="99" t="str">
        <f t="shared" si="79"/>
        <v>12:13,3:4</v>
      </c>
      <c r="BE245" s="99" t="str">
        <f t="shared" si="79"/>
        <v>13:14,3:4</v>
      </c>
      <c r="BF245" s="99" t="str">
        <f t="shared" si="79"/>
        <v>11:12,3:4</v>
      </c>
      <c r="BG245" s="99" t="str">
        <f t="shared" si="79"/>
        <v>1:2,3:4</v>
      </c>
      <c r="BH245" s="99" t="str">
        <f t="shared" si="79"/>
        <v>28:29,3:4</v>
      </c>
      <c r="BI245" s="99" t="str">
        <f t="shared" si="79"/>
        <v>34:35,3:4</v>
      </c>
      <c r="BJ245" s="99" t="str">
        <f t="shared" si="79"/>
        <v>27:28,3:4</v>
      </c>
      <c r="BK245" s="99" t="str">
        <f t="shared" si="79"/>
        <v>23:24,4:5</v>
      </c>
      <c r="BL245" s="99" t="str">
        <f t="shared" si="79"/>
        <v>24:25,4:5</v>
      </c>
      <c r="BM245" s="99" t="str">
        <f t="shared" si="79"/>
        <v>25:26,4:5</v>
      </c>
      <c r="BN245" s="99" t="str">
        <f t="shared" si="79"/>
        <v>26:27,4:5</v>
      </c>
      <c r="BO245" s="99" t="str">
        <f t="shared" si="79"/>
        <v>27:28,4:5</v>
      </c>
      <c r="BP245" s="99" t="str">
        <f t="shared" ref="BP245:DR245" si="80">IF(BP$244="-",":",TEXT(BP$244,"0")&amp;":"&amp;TEXT(BP$244+1,"0"))&amp;","&amp;TEXT(BP$243,"0")&amp;":"&amp;TEXT(BP$243+1,"0")</f>
        <v>28:29,4:5</v>
      </c>
      <c r="BQ245" s="99" t="str">
        <f t="shared" si="80"/>
        <v>29:30,4:5</v>
      </c>
      <c r="BR245" s="99" t="str">
        <f t="shared" si="80"/>
        <v>30:31,4:5</v>
      </c>
      <c r="BS245" s="99" t="str">
        <f t="shared" si="80"/>
        <v>12:13,4:5</v>
      </c>
      <c r="BT245" s="99" t="str">
        <f t="shared" si="80"/>
        <v>13:14,4:5</v>
      </c>
      <c r="BU245" s="99" t="str">
        <f t="shared" si="80"/>
        <v>27:28,4:5</v>
      </c>
      <c r="BV245" s="99" t="str">
        <f t="shared" si="80"/>
        <v>17:18,4:5</v>
      </c>
      <c r="BW245" s="99" t="str">
        <f t="shared" si="80"/>
        <v>26:27,4:5</v>
      </c>
      <c r="BX245" s="99" t="str">
        <f t="shared" si="80"/>
        <v>31:32,4:5</v>
      </c>
      <c r="BY245" s="99" t="str">
        <f t="shared" si="80"/>
        <v>4:5,4:5</v>
      </c>
      <c r="BZ245" s="99" t="str">
        <f t="shared" si="80"/>
        <v>:,5:6</v>
      </c>
      <c r="CA245" s="99" t="str">
        <f t="shared" si="80"/>
        <v>:,5:6</v>
      </c>
      <c r="CB245" s="99" t="str">
        <f t="shared" si="80"/>
        <v>:,5:6</v>
      </c>
      <c r="CC245" s="99" t="str">
        <f t="shared" si="80"/>
        <v>:,5:6</v>
      </c>
      <c r="CD245" s="99" t="str">
        <f t="shared" si="80"/>
        <v>:,5:6</v>
      </c>
      <c r="CE245" s="99" t="str">
        <f t="shared" si="80"/>
        <v>:,5:6</v>
      </c>
      <c r="CF245" s="99" t="str">
        <f t="shared" si="80"/>
        <v>:,5:6</v>
      </c>
      <c r="CG245" s="99" t="str">
        <f t="shared" si="80"/>
        <v>:,5:6</v>
      </c>
      <c r="CH245" s="99" t="str">
        <f t="shared" si="80"/>
        <v>:,5:6</v>
      </c>
      <c r="CI245" s="99" t="str">
        <f t="shared" si="80"/>
        <v>:,5:6</v>
      </c>
      <c r="CJ245" s="99" t="str">
        <f t="shared" si="80"/>
        <v>:,5:6</v>
      </c>
      <c r="CK245" s="99" t="str">
        <f t="shared" si="80"/>
        <v>:,5:6</v>
      </c>
      <c r="CL245" s="99" t="str">
        <f t="shared" si="80"/>
        <v>:,5:6</v>
      </c>
      <c r="CM245" s="99" t="str">
        <f t="shared" si="80"/>
        <v>:,5:6</v>
      </c>
      <c r="CN245" s="99" t="str">
        <f t="shared" si="80"/>
        <v>:,5:6</v>
      </c>
      <c r="CO245" s="99" t="str">
        <f t="shared" si="80"/>
        <v>:,6:7</v>
      </c>
      <c r="CP245" s="99" t="str">
        <f t="shared" si="80"/>
        <v>:,6:7</v>
      </c>
      <c r="CQ245" s="99" t="str">
        <f t="shared" si="80"/>
        <v>:,6:7</v>
      </c>
      <c r="CR245" s="99" t="str">
        <f t="shared" si="80"/>
        <v>:,6:7</v>
      </c>
      <c r="CS245" s="99" t="str">
        <f t="shared" si="80"/>
        <v>:,6:7</v>
      </c>
      <c r="CT245" s="99" t="str">
        <f t="shared" si="80"/>
        <v>:,6:7</v>
      </c>
      <c r="CU245" s="99" t="str">
        <f t="shared" si="80"/>
        <v>:,6:7</v>
      </c>
      <c r="CV245" s="99" t="str">
        <f t="shared" si="80"/>
        <v>:,6:7</v>
      </c>
      <c r="CW245" s="99" t="str">
        <f t="shared" si="80"/>
        <v>:,6:7</v>
      </c>
      <c r="CX245" s="99" t="str">
        <f t="shared" si="80"/>
        <v>:,6:7</v>
      </c>
      <c r="CY245" s="99" t="str">
        <f t="shared" si="80"/>
        <v>:,6:7</v>
      </c>
      <c r="CZ245" s="99" t="str">
        <f t="shared" si="80"/>
        <v>:,6:7</v>
      </c>
      <c r="DA245" s="99" t="str">
        <f t="shared" si="80"/>
        <v>:,6:7</v>
      </c>
      <c r="DB245" s="99" t="str">
        <f t="shared" si="80"/>
        <v>:,6:7</v>
      </c>
      <c r="DC245" s="99" t="str">
        <f t="shared" si="80"/>
        <v>:,6:7</v>
      </c>
      <c r="DD245" s="99" t="str">
        <f t="shared" si="80"/>
        <v>:,7:8</v>
      </c>
      <c r="DE245" s="99" t="str">
        <f t="shared" si="80"/>
        <v>:,7:8</v>
      </c>
      <c r="DF245" s="99" t="str">
        <f t="shared" si="80"/>
        <v>:,7:8</v>
      </c>
      <c r="DG245" s="99" t="str">
        <f t="shared" si="80"/>
        <v>:,7:8</v>
      </c>
      <c r="DH245" s="99" t="str">
        <f t="shared" si="80"/>
        <v>:,7:8</v>
      </c>
      <c r="DI245" s="99" t="str">
        <f t="shared" si="80"/>
        <v>:,7:8</v>
      </c>
      <c r="DJ245" s="99" t="str">
        <f t="shared" si="80"/>
        <v>:,7:8</v>
      </c>
      <c r="DK245" s="99" t="str">
        <f t="shared" si="80"/>
        <v>:,7:8</v>
      </c>
      <c r="DL245" s="99" t="str">
        <f t="shared" si="80"/>
        <v>:,7:8</v>
      </c>
      <c r="DM245" s="99" t="str">
        <f t="shared" si="80"/>
        <v>:,7:8</v>
      </c>
      <c r="DN245" s="99" t="str">
        <f t="shared" si="80"/>
        <v>:,7:8</v>
      </c>
      <c r="DO245" s="99" t="str">
        <f t="shared" si="80"/>
        <v>:,7:8</v>
      </c>
      <c r="DP245" s="99" t="str">
        <f t="shared" si="80"/>
        <v>:,7:8</v>
      </c>
      <c r="DQ245" s="99" t="str">
        <f t="shared" si="80"/>
        <v>:,7:8</v>
      </c>
      <c r="DR245" s="99" t="str">
        <f t="shared" si="80"/>
        <v>:,7:8</v>
      </c>
    </row>
    <row r="246" spans="1:122" outlineLevel="1">
      <c r="A246">
        <v>2</v>
      </c>
      <c r="B246" t="s">
        <v>854</v>
      </c>
      <c r="C246" s="123" t="str">
        <f t="shared" ref="C246:R249" si="81">INDEX(LMU_Data,(C$243*$A$243)+$A246,(d.Region-1)*15+C$242)</f>
        <v>-</v>
      </c>
      <c r="D246" s="123" t="str">
        <f t="shared" si="81"/>
        <v>-</v>
      </c>
      <c r="E246" s="123" t="str">
        <f t="shared" si="81"/>
        <v>-</v>
      </c>
      <c r="F246" s="123" t="str">
        <f t="shared" si="81"/>
        <v>-</v>
      </c>
      <c r="G246" s="123" t="str">
        <f t="shared" si="81"/>
        <v>-</v>
      </c>
      <c r="H246" s="123" t="str">
        <f t="shared" si="81"/>
        <v>-</v>
      </c>
      <c r="I246" s="123" t="str">
        <f t="shared" si="81"/>
        <v>-</v>
      </c>
      <c r="J246" s="123" t="str">
        <f t="shared" si="81"/>
        <v>-</v>
      </c>
      <c r="K246" s="123" t="str">
        <f t="shared" si="81"/>
        <v>-</v>
      </c>
      <c r="L246" s="123" t="str">
        <f t="shared" si="81"/>
        <v>-</v>
      </c>
      <c r="M246" s="123" t="str">
        <f t="shared" si="81"/>
        <v>-</v>
      </c>
      <c r="N246" s="123" t="str">
        <f t="shared" si="81"/>
        <v>-</v>
      </c>
      <c r="O246" s="123" t="str">
        <f t="shared" si="81"/>
        <v>-</v>
      </c>
      <c r="P246" s="123" t="str">
        <f t="shared" si="81"/>
        <v>-</v>
      </c>
      <c r="Q246" s="123" t="str">
        <f t="shared" si="81"/>
        <v>-</v>
      </c>
      <c r="R246" s="123" t="str">
        <f t="shared" si="81"/>
        <v>-</v>
      </c>
      <c r="S246" s="123" t="str">
        <f t="shared" ref="S246:AH249" si="82">INDEX(LMU_Data,(S$243*$A$243)+$A246,(d.Region-1)*15+S$242)</f>
        <v>-</v>
      </c>
      <c r="T246" s="123" t="str">
        <f t="shared" si="82"/>
        <v>-</v>
      </c>
      <c r="U246" s="123" t="str">
        <f t="shared" si="82"/>
        <v>-</v>
      </c>
      <c r="V246" s="123" t="str">
        <f t="shared" si="82"/>
        <v>-</v>
      </c>
      <c r="W246" s="123" t="str">
        <f t="shared" si="82"/>
        <v>-</v>
      </c>
      <c r="X246" s="123" t="str">
        <f t="shared" si="82"/>
        <v>-</v>
      </c>
      <c r="Y246" s="123" t="str">
        <f t="shared" si="82"/>
        <v>-</v>
      </c>
      <c r="Z246" s="123" t="str">
        <f t="shared" si="82"/>
        <v>-</v>
      </c>
      <c r="AA246" s="123" t="str">
        <f t="shared" si="82"/>
        <v>-</v>
      </c>
      <c r="AB246" s="123" t="str">
        <f t="shared" si="82"/>
        <v>-</v>
      </c>
      <c r="AC246" s="123" t="str">
        <f t="shared" si="82"/>
        <v>-</v>
      </c>
      <c r="AD246" s="123" t="str">
        <f t="shared" si="82"/>
        <v>-</v>
      </c>
      <c r="AE246" s="123" t="str">
        <f t="shared" si="82"/>
        <v>-</v>
      </c>
      <c r="AF246" s="123" t="str">
        <f t="shared" si="82"/>
        <v>-</v>
      </c>
      <c r="AG246" s="123">
        <f t="shared" si="82"/>
        <v>150</v>
      </c>
      <c r="AH246" s="123" t="str">
        <f t="shared" si="82"/>
        <v>-</v>
      </c>
      <c r="AI246" s="123" t="str">
        <f t="shared" ref="AI246:AX249" si="83">INDEX(LMU_Data,(AI$243*$A$243)+$A246,(d.Region-1)*15+AI$242)</f>
        <v>-</v>
      </c>
      <c r="AJ246" s="123" t="str">
        <f t="shared" si="83"/>
        <v>-</v>
      </c>
      <c r="AK246" s="123" t="str">
        <f t="shared" si="83"/>
        <v>-</v>
      </c>
      <c r="AL246" s="123" t="str">
        <f t="shared" si="83"/>
        <v>-</v>
      </c>
      <c r="AM246" s="123" t="str">
        <f t="shared" si="83"/>
        <v>-</v>
      </c>
      <c r="AN246" s="123" t="str">
        <f t="shared" si="83"/>
        <v>-</v>
      </c>
      <c r="AO246" s="123" t="str">
        <f t="shared" si="83"/>
        <v>-</v>
      </c>
      <c r="AP246" s="123" t="str">
        <f t="shared" si="83"/>
        <v>-</v>
      </c>
      <c r="AQ246" s="123" t="str">
        <f t="shared" si="83"/>
        <v>-</v>
      </c>
      <c r="AR246" s="123" t="str">
        <f t="shared" si="83"/>
        <v>-</v>
      </c>
      <c r="AS246" s="123" t="str">
        <f t="shared" si="83"/>
        <v>-</v>
      </c>
      <c r="AT246" s="123" t="str">
        <f t="shared" si="83"/>
        <v>-</v>
      </c>
      <c r="AU246" s="123" t="str">
        <f t="shared" si="83"/>
        <v>-</v>
      </c>
      <c r="AV246" s="123">
        <f t="shared" si="83"/>
        <v>153.75</v>
      </c>
      <c r="AW246" s="123">
        <f t="shared" si="83"/>
        <v>153.75</v>
      </c>
      <c r="AX246" s="123">
        <f t="shared" si="83"/>
        <v>153.75</v>
      </c>
      <c r="AY246" s="123">
        <f t="shared" ref="AY246:BN249" si="84">INDEX(LMU_Data,(AY$243*$A$243)+$A246,(d.Region-1)*15+AY$242)</f>
        <v>153.75</v>
      </c>
      <c r="AZ246" s="123">
        <f t="shared" si="84"/>
        <v>153.75</v>
      </c>
      <c r="BA246" s="123">
        <f t="shared" si="84"/>
        <v>153.75</v>
      </c>
      <c r="BB246" s="123">
        <f t="shared" si="84"/>
        <v>153.75</v>
      </c>
      <c r="BC246" s="123">
        <f t="shared" si="84"/>
        <v>153.75</v>
      </c>
      <c r="BD246" s="123" t="str">
        <f t="shared" si="84"/>
        <v>-</v>
      </c>
      <c r="BE246" s="123" t="str">
        <f t="shared" si="84"/>
        <v>-</v>
      </c>
      <c r="BF246" s="123" t="str">
        <f t="shared" si="84"/>
        <v>-</v>
      </c>
      <c r="BG246" s="123" t="str">
        <f t="shared" si="84"/>
        <v>-</v>
      </c>
      <c r="BH246" s="123" t="str">
        <f t="shared" si="84"/>
        <v>-</v>
      </c>
      <c r="BI246" s="123" t="str">
        <f t="shared" si="84"/>
        <v>-</v>
      </c>
      <c r="BJ246" s="123" t="str">
        <f t="shared" si="84"/>
        <v>-</v>
      </c>
      <c r="BK246" s="123">
        <f t="shared" si="84"/>
        <v>93.75</v>
      </c>
      <c r="BL246" s="123">
        <f t="shared" si="84"/>
        <v>93.75</v>
      </c>
      <c r="BM246" s="123">
        <f t="shared" si="84"/>
        <v>93.75</v>
      </c>
      <c r="BN246" s="123">
        <f t="shared" si="84"/>
        <v>93.75</v>
      </c>
      <c r="BO246" s="123">
        <f t="shared" ref="BO246:CD249" si="85">INDEX(LMU_Data,(BO$243*$A$243)+$A246,(d.Region-1)*15+BO$242)</f>
        <v>93.75</v>
      </c>
      <c r="BP246" s="123">
        <f t="shared" si="85"/>
        <v>93.75</v>
      </c>
      <c r="BQ246" s="123">
        <f t="shared" si="85"/>
        <v>93.75</v>
      </c>
      <c r="BR246" s="123">
        <f t="shared" si="85"/>
        <v>93.75</v>
      </c>
      <c r="BS246" s="123" t="str">
        <f t="shared" si="85"/>
        <v>-</v>
      </c>
      <c r="BT246" s="123" t="str">
        <f t="shared" si="85"/>
        <v>-</v>
      </c>
      <c r="BU246" s="123" t="str">
        <f t="shared" si="85"/>
        <v>-</v>
      </c>
      <c r="BV246" s="123" t="str">
        <f t="shared" si="85"/>
        <v>-</v>
      </c>
      <c r="BW246" s="123" t="str">
        <f t="shared" si="85"/>
        <v>-</v>
      </c>
      <c r="BX246" s="123" t="str">
        <f t="shared" si="85"/>
        <v>-</v>
      </c>
      <c r="BY246" s="123" t="str">
        <f t="shared" si="85"/>
        <v>-</v>
      </c>
      <c r="BZ246" s="123" t="str">
        <f t="shared" si="85"/>
        <v>-</v>
      </c>
      <c r="CA246" s="123" t="str">
        <f t="shared" si="85"/>
        <v>-</v>
      </c>
      <c r="CB246" s="123" t="str">
        <f t="shared" si="85"/>
        <v>-</v>
      </c>
      <c r="CC246" s="123" t="str">
        <f t="shared" si="85"/>
        <v>-</v>
      </c>
      <c r="CD246" s="123" t="str">
        <f t="shared" si="85"/>
        <v>-</v>
      </c>
      <c r="CE246" s="123" t="str">
        <f t="shared" ref="CE246:CT249" si="86">INDEX(LMU_Data,(CE$243*$A$243)+$A246,(d.Region-1)*15+CE$242)</f>
        <v>-</v>
      </c>
      <c r="CF246" s="123" t="str">
        <f t="shared" si="86"/>
        <v>-</v>
      </c>
      <c r="CG246" s="123" t="str">
        <f t="shared" si="86"/>
        <v>-</v>
      </c>
      <c r="CH246" s="123" t="str">
        <f t="shared" si="86"/>
        <v>-</v>
      </c>
      <c r="CI246" s="123" t="str">
        <f t="shared" si="86"/>
        <v>-</v>
      </c>
      <c r="CJ246" s="123" t="str">
        <f t="shared" si="86"/>
        <v>-</v>
      </c>
      <c r="CK246" s="123" t="str">
        <f t="shared" si="86"/>
        <v>-</v>
      </c>
      <c r="CL246" s="123" t="str">
        <f t="shared" si="86"/>
        <v>-</v>
      </c>
      <c r="CM246" s="123" t="str">
        <f t="shared" si="86"/>
        <v>-</v>
      </c>
      <c r="CN246" s="123" t="str">
        <f t="shared" si="86"/>
        <v>-</v>
      </c>
      <c r="CO246" s="123" t="str">
        <f t="shared" si="86"/>
        <v>-</v>
      </c>
      <c r="CP246" s="123" t="str">
        <f t="shared" si="86"/>
        <v>-</v>
      </c>
      <c r="CQ246" s="123" t="str">
        <f t="shared" si="86"/>
        <v>-</v>
      </c>
      <c r="CR246" s="123" t="str">
        <f t="shared" si="86"/>
        <v>-</v>
      </c>
      <c r="CS246" s="123" t="str">
        <f t="shared" si="86"/>
        <v>-</v>
      </c>
      <c r="CT246" s="123" t="str">
        <f t="shared" si="86"/>
        <v>-</v>
      </c>
      <c r="CU246" s="123" t="str">
        <f t="shared" ref="CU246:DJ249" si="87">INDEX(LMU_Data,(CU$243*$A$243)+$A246,(d.Region-1)*15+CU$242)</f>
        <v>-</v>
      </c>
      <c r="CV246" s="123" t="str">
        <f t="shared" si="87"/>
        <v>-</v>
      </c>
      <c r="CW246" s="123" t="str">
        <f t="shared" si="87"/>
        <v>-</v>
      </c>
      <c r="CX246" s="123" t="str">
        <f t="shared" si="87"/>
        <v>-</v>
      </c>
      <c r="CY246" s="123" t="str">
        <f t="shared" si="87"/>
        <v>-</v>
      </c>
      <c r="CZ246" s="123" t="str">
        <f t="shared" si="87"/>
        <v>-</v>
      </c>
      <c r="DA246" s="123" t="str">
        <f t="shared" si="87"/>
        <v>-</v>
      </c>
      <c r="DB246" s="123" t="str">
        <f t="shared" si="87"/>
        <v>-</v>
      </c>
      <c r="DC246" s="123" t="str">
        <f t="shared" si="87"/>
        <v>-</v>
      </c>
      <c r="DD246" s="123" t="str">
        <f t="shared" si="87"/>
        <v>-</v>
      </c>
      <c r="DE246" s="123" t="str">
        <f t="shared" si="87"/>
        <v>-</v>
      </c>
      <c r="DF246" s="123" t="str">
        <f t="shared" si="87"/>
        <v>-</v>
      </c>
      <c r="DG246" s="123" t="str">
        <f t="shared" si="87"/>
        <v>-</v>
      </c>
      <c r="DH246" s="123" t="str">
        <f t="shared" si="87"/>
        <v>-</v>
      </c>
      <c r="DI246" s="123" t="str">
        <f t="shared" si="87"/>
        <v>-</v>
      </c>
      <c r="DJ246" s="123" t="str">
        <f t="shared" si="87"/>
        <v>-</v>
      </c>
      <c r="DK246" s="123" t="str">
        <f t="shared" ref="DI246:DR249" si="88">INDEX(LMU_Data,(DK$243*$A$243)+$A246,(d.Region-1)*15+DK$242)</f>
        <v>-</v>
      </c>
      <c r="DL246" s="123" t="str">
        <f t="shared" si="88"/>
        <v>-</v>
      </c>
      <c r="DM246" s="123" t="str">
        <f t="shared" si="88"/>
        <v>-</v>
      </c>
      <c r="DN246" s="123" t="str">
        <f t="shared" si="88"/>
        <v>-</v>
      </c>
      <c r="DO246" s="123" t="str">
        <f t="shared" si="88"/>
        <v>-</v>
      </c>
      <c r="DP246" s="123" t="str">
        <f t="shared" si="88"/>
        <v>-</v>
      </c>
      <c r="DQ246" s="123" t="str">
        <f t="shared" si="88"/>
        <v>-</v>
      </c>
      <c r="DR246" s="123" t="str">
        <f t="shared" si="88"/>
        <v>-</v>
      </c>
    </row>
    <row r="247" spans="1:122" outlineLevel="1">
      <c r="A247">
        <v>3</v>
      </c>
      <c r="B247" t="s">
        <v>855</v>
      </c>
      <c r="C247" s="123" t="str">
        <f t="shared" si="81"/>
        <v>-</v>
      </c>
      <c r="D247" s="123" t="str">
        <f t="shared" si="81"/>
        <v>-</v>
      </c>
      <c r="E247" s="123" t="str">
        <f t="shared" si="81"/>
        <v>-</v>
      </c>
      <c r="F247" s="123" t="str">
        <f t="shared" si="81"/>
        <v>-</v>
      </c>
      <c r="G247" s="123" t="str">
        <f t="shared" si="81"/>
        <v>-</v>
      </c>
      <c r="H247" s="123" t="str">
        <f t="shared" si="81"/>
        <v>-</v>
      </c>
      <c r="I247" s="123" t="str">
        <f t="shared" si="81"/>
        <v>-</v>
      </c>
      <c r="J247" s="123" t="str">
        <f t="shared" si="81"/>
        <v>-</v>
      </c>
      <c r="K247" s="123" t="str">
        <f t="shared" si="81"/>
        <v>-</v>
      </c>
      <c r="L247" s="123" t="str">
        <f t="shared" si="81"/>
        <v>-</v>
      </c>
      <c r="M247" s="123" t="str">
        <f t="shared" si="81"/>
        <v>-</v>
      </c>
      <c r="N247" s="123" t="str">
        <f t="shared" si="81"/>
        <v>-</v>
      </c>
      <c r="O247" s="123" t="str">
        <f t="shared" si="81"/>
        <v>-</v>
      </c>
      <c r="P247" s="123" t="str">
        <f t="shared" si="81"/>
        <v>-</v>
      </c>
      <c r="Q247" s="123" t="str">
        <f t="shared" si="81"/>
        <v>-</v>
      </c>
      <c r="R247" s="123" t="str">
        <f t="shared" si="81"/>
        <v>-</v>
      </c>
      <c r="S247" s="123" t="str">
        <f t="shared" si="82"/>
        <v>-</v>
      </c>
      <c r="T247" s="123" t="str">
        <f t="shared" si="82"/>
        <v>-</v>
      </c>
      <c r="U247" s="123" t="str">
        <f t="shared" si="82"/>
        <v>-</v>
      </c>
      <c r="V247" s="123" t="str">
        <f t="shared" si="82"/>
        <v>-</v>
      </c>
      <c r="W247" s="123" t="str">
        <f t="shared" si="82"/>
        <v>-</v>
      </c>
      <c r="X247" s="123" t="str">
        <f t="shared" si="82"/>
        <v>-</v>
      </c>
      <c r="Y247" s="123" t="str">
        <f t="shared" si="82"/>
        <v>-</v>
      </c>
      <c r="Z247" s="123" t="str">
        <f t="shared" si="82"/>
        <v>-</v>
      </c>
      <c r="AA247" s="123" t="str">
        <f t="shared" si="82"/>
        <v>-</v>
      </c>
      <c r="AB247" s="123" t="str">
        <f t="shared" si="82"/>
        <v>-</v>
      </c>
      <c r="AC247" s="123" t="str">
        <f t="shared" si="82"/>
        <v>-</v>
      </c>
      <c r="AD247" s="123" t="str">
        <f t="shared" si="82"/>
        <v>-</v>
      </c>
      <c r="AE247" s="123" t="str">
        <f t="shared" si="82"/>
        <v>-</v>
      </c>
      <c r="AF247" s="123" t="str">
        <f t="shared" si="82"/>
        <v>-</v>
      </c>
      <c r="AG247" s="123">
        <f t="shared" si="82"/>
        <v>150</v>
      </c>
      <c r="AH247" s="123" t="str">
        <f t="shared" si="82"/>
        <v>-</v>
      </c>
      <c r="AI247" s="123" t="str">
        <f t="shared" si="83"/>
        <v>-</v>
      </c>
      <c r="AJ247" s="123" t="str">
        <f t="shared" si="83"/>
        <v>-</v>
      </c>
      <c r="AK247" s="123" t="str">
        <f t="shared" si="83"/>
        <v>-</v>
      </c>
      <c r="AL247" s="123" t="str">
        <f t="shared" si="83"/>
        <v>-</v>
      </c>
      <c r="AM247" s="123" t="str">
        <f t="shared" si="83"/>
        <v>-</v>
      </c>
      <c r="AN247" s="123" t="str">
        <f t="shared" si="83"/>
        <v>-</v>
      </c>
      <c r="AO247" s="123" t="str">
        <f t="shared" si="83"/>
        <v>-</v>
      </c>
      <c r="AP247" s="123" t="str">
        <f t="shared" si="83"/>
        <v>-</v>
      </c>
      <c r="AQ247" s="123" t="str">
        <f t="shared" si="83"/>
        <v>-</v>
      </c>
      <c r="AR247" s="123" t="str">
        <f t="shared" si="83"/>
        <v>-</v>
      </c>
      <c r="AS247" s="123" t="str">
        <f t="shared" si="83"/>
        <v>-</v>
      </c>
      <c r="AT247" s="123" t="str">
        <f t="shared" si="83"/>
        <v>-</v>
      </c>
      <c r="AU247" s="123" t="str">
        <f t="shared" si="83"/>
        <v>-</v>
      </c>
      <c r="AV247" s="123">
        <f t="shared" si="83"/>
        <v>153.75</v>
      </c>
      <c r="AW247" s="123">
        <f t="shared" si="83"/>
        <v>153.75</v>
      </c>
      <c r="AX247" s="123">
        <f t="shared" si="83"/>
        <v>153.75</v>
      </c>
      <c r="AY247" s="123">
        <f t="shared" si="84"/>
        <v>153.75</v>
      </c>
      <c r="AZ247" s="123">
        <f t="shared" si="84"/>
        <v>153.75</v>
      </c>
      <c r="BA247" s="123">
        <f t="shared" si="84"/>
        <v>153.75</v>
      </c>
      <c r="BB247" s="123">
        <f t="shared" si="84"/>
        <v>153.75</v>
      </c>
      <c r="BC247" s="123">
        <f t="shared" si="84"/>
        <v>153.75</v>
      </c>
      <c r="BD247" s="123" t="str">
        <f t="shared" si="84"/>
        <v>-</v>
      </c>
      <c r="BE247" s="123" t="str">
        <f t="shared" si="84"/>
        <v>-</v>
      </c>
      <c r="BF247" s="123" t="str">
        <f t="shared" si="84"/>
        <v>-</v>
      </c>
      <c r="BG247" s="123" t="str">
        <f t="shared" si="84"/>
        <v>-</v>
      </c>
      <c r="BH247" s="123" t="str">
        <f t="shared" si="84"/>
        <v>-</v>
      </c>
      <c r="BI247" s="123" t="str">
        <f t="shared" si="84"/>
        <v>-</v>
      </c>
      <c r="BJ247" s="123" t="str">
        <f t="shared" si="84"/>
        <v>-</v>
      </c>
      <c r="BK247" s="123">
        <f t="shared" si="84"/>
        <v>93.75</v>
      </c>
      <c r="BL247" s="123">
        <f t="shared" si="84"/>
        <v>93.75</v>
      </c>
      <c r="BM247" s="123">
        <f t="shared" si="84"/>
        <v>93.75</v>
      </c>
      <c r="BN247" s="123">
        <f t="shared" si="84"/>
        <v>93.75</v>
      </c>
      <c r="BO247" s="123">
        <f t="shared" si="85"/>
        <v>93.75</v>
      </c>
      <c r="BP247" s="123">
        <f t="shared" si="85"/>
        <v>93.75</v>
      </c>
      <c r="BQ247" s="123">
        <f t="shared" si="85"/>
        <v>93.75</v>
      </c>
      <c r="BR247" s="123">
        <f t="shared" si="85"/>
        <v>93.75</v>
      </c>
      <c r="BS247" s="123" t="str">
        <f t="shared" si="85"/>
        <v>-</v>
      </c>
      <c r="BT247" s="123" t="str">
        <f t="shared" si="85"/>
        <v>-</v>
      </c>
      <c r="BU247" s="123" t="str">
        <f t="shared" si="85"/>
        <v>-</v>
      </c>
      <c r="BV247" s="123" t="str">
        <f t="shared" si="85"/>
        <v>-</v>
      </c>
      <c r="BW247" s="123" t="str">
        <f t="shared" si="85"/>
        <v>-</v>
      </c>
      <c r="BX247" s="123" t="str">
        <f t="shared" si="85"/>
        <v>-</v>
      </c>
      <c r="BY247" s="123" t="str">
        <f t="shared" si="85"/>
        <v>-</v>
      </c>
      <c r="BZ247" s="123" t="str">
        <f t="shared" si="85"/>
        <v>-</v>
      </c>
      <c r="CA247" s="123" t="str">
        <f t="shared" si="85"/>
        <v>-</v>
      </c>
      <c r="CB247" s="123" t="str">
        <f t="shared" si="85"/>
        <v>-</v>
      </c>
      <c r="CC247" s="123" t="str">
        <f t="shared" si="85"/>
        <v>-</v>
      </c>
      <c r="CD247" s="123" t="str">
        <f t="shared" si="85"/>
        <v>-</v>
      </c>
      <c r="CE247" s="123" t="str">
        <f t="shared" si="86"/>
        <v>-</v>
      </c>
      <c r="CF247" s="123" t="str">
        <f t="shared" si="86"/>
        <v>-</v>
      </c>
      <c r="CG247" s="123" t="str">
        <f t="shared" si="86"/>
        <v>-</v>
      </c>
      <c r="CH247" s="123" t="str">
        <f t="shared" si="86"/>
        <v>-</v>
      </c>
      <c r="CI247" s="123" t="str">
        <f t="shared" si="86"/>
        <v>-</v>
      </c>
      <c r="CJ247" s="123" t="str">
        <f t="shared" si="86"/>
        <v>-</v>
      </c>
      <c r="CK247" s="123" t="str">
        <f t="shared" si="86"/>
        <v>-</v>
      </c>
      <c r="CL247" s="123" t="str">
        <f t="shared" si="86"/>
        <v>-</v>
      </c>
      <c r="CM247" s="123" t="str">
        <f t="shared" si="86"/>
        <v>-</v>
      </c>
      <c r="CN247" s="123" t="str">
        <f t="shared" si="86"/>
        <v>-</v>
      </c>
      <c r="CO247" s="123" t="str">
        <f t="shared" si="86"/>
        <v>-</v>
      </c>
      <c r="CP247" s="123" t="str">
        <f t="shared" si="86"/>
        <v>-</v>
      </c>
      <c r="CQ247" s="123" t="str">
        <f t="shared" si="86"/>
        <v>-</v>
      </c>
      <c r="CR247" s="123" t="str">
        <f t="shared" si="86"/>
        <v>-</v>
      </c>
      <c r="CS247" s="123" t="str">
        <f t="shared" si="86"/>
        <v>-</v>
      </c>
      <c r="CT247" s="123" t="str">
        <f t="shared" si="86"/>
        <v>-</v>
      </c>
      <c r="CU247" s="123" t="str">
        <f t="shared" si="87"/>
        <v>-</v>
      </c>
      <c r="CV247" s="123" t="str">
        <f t="shared" si="87"/>
        <v>-</v>
      </c>
      <c r="CW247" s="123" t="str">
        <f t="shared" si="87"/>
        <v>-</v>
      </c>
      <c r="CX247" s="123" t="str">
        <f t="shared" si="87"/>
        <v>-</v>
      </c>
      <c r="CY247" s="123" t="str">
        <f t="shared" si="87"/>
        <v>-</v>
      </c>
      <c r="CZ247" s="123" t="str">
        <f t="shared" si="87"/>
        <v>-</v>
      </c>
      <c r="DA247" s="123" t="str">
        <f t="shared" si="87"/>
        <v>-</v>
      </c>
      <c r="DB247" s="123" t="str">
        <f t="shared" si="87"/>
        <v>-</v>
      </c>
      <c r="DC247" s="123" t="str">
        <f t="shared" si="87"/>
        <v>-</v>
      </c>
      <c r="DD247" s="123" t="str">
        <f t="shared" si="87"/>
        <v>-</v>
      </c>
      <c r="DE247" s="123" t="str">
        <f t="shared" si="87"/>
        <v>-</v>
      </c>
      <c r="DF247" s="123" t="str">
        <f t="shared" si="87"/>
        <v>-</v>
      </c>
      <c r="DG247" s="123" t="str">
        <f t="shared" si="87"/>
        <v>-</v>
      </c>
      <c r="DH247" s="123" t="str">
        <f t="shared" si="87"/>
        <v>-</v>
      </c>
      <c r="DI247" s="123" t="str">
        <f t="shared" si="88"/>
        <v>-</v>
      </c>
      <c r="DJ247" s="123" t="str">
        <f t="shared" si="88"/>
        <v>-</v>
      </c>
      <c r="DK247" s="123" t="str">
        <f t="shared" si="88"/>
        <v>-</v>
      </c>
      <c r="DL247" s="123" t="str">
        <f t="shared" si="88"/>
        <v>-</v>
      </c>
      <c r="DM247" s="123" t="str">
        <f t="shared" si="88"/>
        <v>-</v>
      </c>
      <c r="DN247" s="123" t="str">
        <f t="shared" si="88"/>
        <v>-</v>
      </c>
      <c r="DO247" s="123" t="str">
        <f t="shared" si="88"/>
        <v>-</v>
      </c>
      <c r="DP247" s="123" t="str">
        <f t="shared" si="88"/>
        <v>-</v>
      </c>
      <c r="DQ247" s="123" t="str">
        <f t="shared" si="88"/>
        <v>-</v>
      </c>
      <c r="DR247" s="123" t="str">
        <f t="shared" si="88"/>
        <v>-</v>
      </c>
    </row>
    <row r="248" spans="1:122" outlineLevel="1">
      <c r="A248">
        <v>4</v>
      </c>
      <c r="B248" t="s">
        <v>856</v>
      </c>
      <c r="C248" s="123" t="str">
        <f t="shared" si="81"/>
        <v>-</v>
      </c>
      <c r="D248" s="123" t="str">
        <f t="shared" si="81"/>
        <v>-</v>
      </c>
      <c r="E248" s="123" t="str">
        <f t="shared" si="81"/>
        <v>-</v>
      </c>
      <c r="F248" s="123" t="str">
        <f t="shared" si="81"/>
        <v>-</v>
      </c>
      <c r="G248" s="123" t="str">
        <f t="shared" si="81"/>
        <v>-</v>
      </c>
      <c r="H248" s="123" t="str">
        <f t="shared" si="81"/>
        <v>-</v>
      </c>
      <c r="I248" s="123" t="str">
        <f t="shared" si="81"/>
        <v>-</v>
      </c>
      <c r="J248" s="123" t="str">
        <f t="shared" si="81"/>
        <v>-</v>
      </c>
      <c r="K248" s="123" t="str">
        <f t="shared" si="81"/>
        <v>-</v>
      </c>
      <c r="L248" s="123" t="str">
        <f t="shared" si="81"/>
        <v>-</v>
      </c>
      <c r="M248" s="123" t="str">
        <f t="shared" si="81"/>
        <v>-</v>
      </c>
      <c r="N248" s="123" t="str">
        <f t="shared" si="81"/>
        <v>-</v>
      </c>
      <c r="O248" s="123" t="str">
        <f t="shared" si="81"/>
        <v>-</v>
      </c>
      <c r="P248" s="123" t="str">
        <f t="shared" si="81"/>
        <v>-</v>
      </c>
      <c r="Q248" s="123" t="str">
        <f t="shared" si="81"/>
        <v>-</v>
      </c>
      <c r="R248" s="123" t="str">
        <f t="shared" si="81"/>
        <v>-</v>
      </c>
      <c r="S248" s="123" t="str">
        <f t="shared" si="82"/>
        <v>-</v>
      </c>
      <c r="T248" s="123" t="str">
        <f t="shared" si="82"/>
        <v>-</v>
      </c>
      <c r="U248" s="123" t="str">
        <f t="shared" si="82"/>
        <v>-</v>
      </c>
      <c r="V248" s="123" t="str">
        <f t="shared" si="82"/>
        <v>-</v>
      </c>
      <c r="W248" s="123" t="str">
        <f t="shared" si="82"/>
        <v>-</v>
      </c>
      <c r="X248" s="123" t="str">
        <f t="shared" si="82"/>
        <v>-</v>
      </c>
      <c r="Y248" s="123" t="str">
        <f t="shared" si="82"/>
        <v>-</v>
      </c>
      <c r="Z248" s="123" t="str">
        <f t="shared" si="82"/>
        <v>-</v>
      </c>
      <c r="AA248" s="123" t="str">
        <f t="shared" si="82"/>
        <v>-</v>
      </c>
      <c r="AB248" s="123" t="str">
        <f t="shared" si="82"/>
        <v>-</v>
      </c>
      <c r="AC248" s="123" t="str">
        <f t="shared" si="82"/>
        <v>-</v>
      </c>
      <c r="AD248" s="123" t="str">
        <f t="shared" si="82"/>
        <v>-</v>
      </c>
      <c r="AE248" s="123" t="str">
        <f t="shared" si="82"/>
        <v>-</v>
      </c>
      <c r="AF248" s="123" t="str">
        <f t="shared" si="82"/>
        <v>-</v>
      </c>
      <c r="AG248" s="123">
        <f t="shared" si="82"/>
        <v>150</v>
      </c>
      <c r="AH248" s="123" t="str">
        <f t="shared" si="82"/>
        <v>-</v>
      </c>
      <c r="AI248" s="123" t="str">
        <f t="shared" si="83"/>
        <v>-</v>
      </c>
      <c r="AJ248" s="123" t="str">
        <f t="shared" si="83"/>
        <v>-</v>
      </c>
      <c r="AK248" s="123" t="str">
        <f t="shared" si="83"/>
        <v>-</v>
      </c>
      <c r="AL248" s="123" t="str">
        <f t="shared" si="83"/>
        <v>-</v>
      </c>
      <c r="AM248" s="123" t="str">
        <f t="shared" si="83"/>
        <v>-</v>
      </c>
      <c r="AN248" s="123" t="str">
        <f t="shared" si="83"/>
        <v>-</v>
      </c>
      <c r="AO248" s="123" t="str">
        <f t="shared" si="83"/>
        <v>-</v>
      </c>
      <c r="AP248" s="123" t="str">
        <f t="shared" si="83"/>
        <v>-</v>
      </c>
      <c r="AQ248" s="123" t="str">
        <f t="shared" si="83"/>
        <v>-</v>
      </c>
      <c r="AR248" s="123" t="str">
        <f t="shared" si="83"/>
        <v>-</v>
      </c>
      <c r="AS248" s="123" t="str">
        <f t="shared" si="83"/>
        <v>-</v>
      </c>
      <c r="AT248" s="123" t="str">
        <f t="shared" si="83"/>
        <v>-</v>
      </c>
      <c r="AU248" s="123" t="str">
        <f t="shared" si="83"/>
        <v>-</v>
      </c>
      <c r="AV248" s="123">
        <f t="shared" si="83"/>
        <v>153.75</v>
      </c>
      <c r="AW248" s="123">
        <f t="shared" si="83"/>
        <v>153.75</v>
      </c>
      <c r="AX248" s="123">
        <f t="shared" si="83"/>
        <v>153.75</v>
      </c>
      <c r="AY248" s="123">
        <f t="shared" si="84"/>
        <v>153.75</v>
      </c>
      <c r="AZ248" s="123">
        <f t="shared" si="84"/>
        <v>153.75</v>
      </c>
      <c r="BA248" s="123">
        <f t="shared" si="84"/>
        <v>153.75</v>
      </c>
      <c r="BB248" s="123">
        <f t="shared" si="84"/>
        <v>153.75</v>
      </c>
      <c r="BC248" s="123">
        <f t="shared" si="84"/>
        <v>153.75</v>
      </c>
      <c r="BD248" s="123" t="str">
        <f t="shared" si="84"/>
        <v>-</v>
      </c>
      <c r="BE248" s="123" t="str">
        <f t="shared" si="84"/>
        <v>-</v>
      </c>
      <c r="BF248" s="123" t="str">
        <f t="shared" si="84"/>
        <v>-</v>
      </c>
      <c r="BG248" s="123" t="str">
        <f t="shared" si="84"/>
        <v>-</v>
      </c>
      <c r="BH248" s="123" t="str">
        <f t="shared" si="84"/>
        <v>-</v>
      </c>
      <c r="BI248" s="123" t="str">
        <f t="shared" si="84"/>
        <v>-</v>
      </c>
      <c r="BJ248" s="123" t="str">
        <f t="shared" si="84"/>
        <v>-</v>
      </c>
      <c r="BK248" s="123">
        <f t="shared" si="84"/>
        <v>93.75</v>
      </c>
      <c r="BL248" s="123">
        <f t="shared" si="84"/>
        <v>93.75</v>
      </c>
      <c r="BM248" s="123">
        <f t="shared" si="84"/>
        <v>93.75</v>
      </c>
      <c r="BN248" s="123">
        <f t="shared" si="84"/>
        <v>93.75</v>
      </c>
      <c r="BO248" s="123">
        <f t="shared" si="85"/>
        <v>93.75</v>
      </c>
      <c r="BP248" s="123">
        <f t="shared" si="85"/>
        <v>93.75</v>
      </c>
      <c r="BQ248" s="123">
        <f t="shared" si="85"/>
        <v>93.75</v>
      </c>
      <c r="BR248" s="123">
        <f t="shared" si="85"/>
        <v>93.75</v>
      </c>
      <c r="BS248" s="123" t="str">
        <f t="shared" si="85"/>
        <v>-</v>
      </c>
      <c r="BT248" s="123" t="str">
        <f t="shared" si="85"/>
        <v>-</v>
      </c>
      <c r="BU248" s="123" t="str">
        <f t="shared" si="85"/>
        <v>-</v>
      </c>
      <c r="BV248" s="123" t="str">
        <f t="shared" si="85"/>
        <v>-</v>
      </c>
      <c r="BW248" s="123" t="str">
        <f t="shared" si="85"/>
        <v>-</v>
      </c>
      <c r="BX248" s="123" t="str">
        <f t="shared" si="85"/>
        <v>-</v>
      </c>
      <c r="BY248" s="123" t="str">
        <f t="shared" si="85"/>
        <v>-</v>
      </c>
      <c r="BZ248" s="123" t="str">
        <f t="shared" si="85"/>
        <v>-</v>
      </c>
      <c r="CA248" s="123" t="str">
        <f t="shared" si="85"/>
        <v>-</v>
      </c>
      <c r="CB248" s="123" t="str">
        <f t="shared" si="85"/>
        <v>-</v>
      </c>
      <c r="CC248" s="123" t="str">
        <f t="shared" si="85"/>
        <v>-</v>
      </c>
      <c r="CD248" s="123" t="str">
        <f t="shared" si="85"/>
        <v>-</v>
      </c>
      <c r="CE248" s="123" t="str">
        <f t="shared" si="86"/>
        <v>-</v>
      </c>
      <c r="CF248" s="123" t="str">
        <f t="shared" si="86"/>
        <v>-</v>
      </c>
      <c r="CG248" s="123" t="str">
        <f t="shared" si="86"/>
        <v>-</v>
      </c>
      <c r="CH248" s="123" t="str">
        <f t="shared" si="86"/>
        <v>-</v>
      </c>
      <c r="CI248" s="123" t="str">
        <f t="shared" si="86"/>
        <v>-</v>
      </c>
      <c r="CJ248" s="123" t="str">
        <f t="shared" si="86"/>
        <v>-</v>
      </c>
      <c r="CK248" s="123" t="str">
        <f t="shared" si="86"/>
        <v>-</v>
      </c>
      <c r="CL248" s="123" t="str">
        <f t="shared" si="86"/>
        <v>-</v>
      </c>
      <c r="CM248" s="123" t="str">
        <f t="shared" si="86"/>
        <v>-</v>
      </c>
      <c r="CN248" s="123" t="str">
        <f t="shared" si="86"/>
        <v>-</v>
      </c>
      <c r="CO248" s="123" t="str">
        <f t="shared" si="86"/>
        <v>-</v>
      </c>
      <c r="CP248" s="123" t="str">
        <f t="shared" si="86"/>
        <v>-</v>
      </c>
      <c r="CQ248" s="123" t="str">
        <f t="shared" si="86"/>
        <v>-</v>
      </c>
      <c r="CR248" s="123" t="str">
        <f t="shared" si="86"/>
        <v>-</v>
      </c>
      <c r="CS248" s="123" t="str">
        <f t="shared" si="86"/>
        <v>-</v>
      </c>
      <c r="CT248" s="123" t="str">
        <f t="shared" si="86"/>
        <v>-</v>
      </c>
      <c r="CU248" s="123" t="str">
        <f t="shared" si="87"/>
        <v>-</v>
      </c>
      <c r="CV248" s="123" t="str">
        <f t="shared" si="87"/>
        <v>-</v>
      </c>
      <c r="CW248" s="123" t="str">
        <f t="shared" si="87"/>
        <v>-</v>
      </c>
      <c r="CX248" s="123" t="str">
        <f t="shared" si="87"/>
        <v>-</v>
      </c>
      <c r="CY248" s="123" t="str">
        <f t="shared" si="87"/>
        <v>-</v>
      </c>
      <c r="CZ248" s="123" t="str">
        <f t="shared" si="87"/>
        <v>-</v>
      </c>
      <c r="DA248" s="123" t="str">
        <f t="shared" si="87"/>
        <v>-</v>
      </c>
      <c r="DB248" s="123" t="str">
        <f t="shared" si="87"/>
        <v>-</v>
      </c>
      <c r="DC248" s="123" t="str">
        <f t="shared" si="87"/>
        <v>-</v>
      </c>
      <c r="DD248" s="123" t="str">
        <f t="shared" si="87"/>
        <v>-</v>
      </c>
      <c r="DE248" s="123" t="str">
        <f t="shared" si="87"/>
        <v>-</v>
      </c>
      <c r="DF248" s="123" t="str">
        <f t="shared" si="87"/>
        <v>-</v>
      </c>
      <c r="DG248" s="123" t="str">
        <f t="shared" si="87"/>
        <v>-</v>
      </c>
      <c r="DH248" s="123" t="str">
        <f t="shared" si="87"/>
        <v>-</v>
      </c>
      <c r="DI248" s="123" t="str">
        <f t="shared" si="88"/>
        <v>-</v>
      </c>
      <c r="DJ248" s="123" t="str">
        <f t="shared" si="88"/>
        <v>-</v>
      </c>
      <c r="DK248" s="123" t="str">
        <f t="shared" si="88"/>
        <v>-</v>
      </c>
      <c r="DL248" s="123" t="str">
        <f t="shared" si="88"/>
        <v>-</v>
      </c>
      <c r="DM248" s="123" t="str">
        <f t="shared" si="88"/>
        <v>-</v>
      </c>
      <c r="DN248" s="123" t="str">
        <f t="shared" si="88"/>
        <v>-</v>
      </c>
      <c r="DO248" s="123" t="str">
        <f t="shared" si="88"/>
        <v>-</v>
      </c>
      <c r="DP248" s="123" t="str">
        <f t="shared" si="88"/>
        <v>-</v>
      </c>
      <c r="DQ248" s="123" t="str">
        <f t="shared" si="88"/>
        <v>-</v>
      </c>
      <c r="DR248" s="123" t="str">
        <f t="shared" si="88"/>
        <v>-</v>
      </c>
    </row>
    <row r="249" spans="1:122" outlineLevel="1">
      <c r="A249">
        <v>5</v>
      </c>
      <c r="B249" t="s">
        <v>857</v>
      </c>
      <c r="C249" s="123" t="str">
        <f t="shared" si="81"/>
        <v>-</v>
      </c>
      <c r="D249" s="123" t="str">
        <f t="shared" si="81"/>
        <v>-</v>
      </c>
      <c r="E249" s="123" t="str">
        <f t="shared" si="81"/>
        <v>-</v>
      </c>
      <c r="F249" s="123" t="str">
        <f t="shared" si="81"/>
        <v>-</v>
      </c>
      <c r="G249" s="123" t="str">
        <f t="shared" si="81"/>
        <v>-</v>
      </c>
      <c r="H249" s="123" t="str">
        <f t="shared" si="81"/>
        <v>-</v>
      </c>
      <c r="I249" s="123" t="str">
        <f t="shared" si="81"/>
        <v>-</v>
      </c>
      <c r="J249" s="123" t="str">
        <f t="shared" si="81"/>
        <v>-</v>
      </c>
      <c r="K249" s="123" t="str">
        <f t="shared" si="81"/>
        <v>-</v>
      </c>
      <c r="L249" s="123" t="str">
        <f t="shared" si="81"/>
        <v>-</v>
      </c>
      <c r="M249" s="123" t="str">
        <f t="shared" si="81"/>
        <v>-</v>
      </c>
      <c r="N249" s="123" t="str">
        <f t="shared" si="81"/>
        <v>-</v>
      </c>
      <c r="O249" s="123" t="str">
        <f t="shared" si="81"/>
        <v>-</v>
      </c>
      <c r="P249" s="123" t="str">
        <f t="shared" si="81"/>
        <v>-</v>
      </c>
      <c r="Q249" s="123" t="str">
        <f t="shared" si="81"/>
        <v>-</v>
      </c>
      <c r="R249" s="123" t="str">
        <f t="shared" si="81"/>
        <v>-</v>
      </c>
      <c r="S249" s="123" t="str">
        <f t="shared" si="82"/>
        <v>-</v>
      </c>
      <c r="T249" s="123" t="str">
        <f t="shared" si="82"/>
        <v>-</v>
      </c>
      <c r="U249" s="123" t="str">
        <f t="shared" si="82"/>
        <v>-</v>
      </c>
      <c r="V249" s="123" t="str">
        <f t="shared" si="82"/>
        <v>-</v>
      </c>
      <c r="W249" s="123" t="str">
        <f t="shared" si="82"/>
        <v>-</v>
      </c>
      <c r="X249" s="123" t="str">
        <f t="shared" si="82"/>
        <v>-</v>
      </c>
      <c r="Y249" s="123" t="str">
        <f t="shared" si="82"/>
        <v>-</v>
      </c>
      <c r="Z249" s="123" t="str">
        <f t="shared" si="82"/>
        <v>-</v>
      </c>
      <c r="AA249" s="123" t="str">
        <f t="shared" si="82"/>
        <v>-</v>
      </c>
      <c r="AB249" s="123" t="str">
        <f t="shared" si="82"/>
        <v>-</v>
      </c>
      <c r="AC249" s="123" t="str">
        <f t="shared" si="82"/>
        <v>-</v>
      </c>
      <c r="AD249" s="123" t="str">
        <f t="shared" si="82"/>
        <v>-</v>
      </c>
      <c r="AE249" s="123" t="str">
        <f t="shared" si="82"/>
        <v>-</v>
      </c>
      <c r="AF249" s="123" t="str">
        <f t="shared" si="82"/>
        <v>-</v>
      </c>
      <c r="AG249" s="123">
        <f t="shared" si="82"/>
        <v>150</v>
      </c>
      <c r="AH249" s="123" t="str">
        <f t="shared" si="82"/>
        <v>-</v>
      </c>
      <c r="AI249" s="123" t="str">
        <f t="shared" si="83"/>
        <v>-</v>
      </c>
      <c r="AJ249" s="123" t="str">
        <f t="shared" si="83"/>
        <v>-</v>
      </c>
      <c r="AK249" s="123" t="str">
        <f t="shared" si="83"/>
        <v>-</v>
      </c>
      <c r="AL249" s="123" t="str">
        <f t="shared" si="83"/>
        <v>-</v>
      </c>
      <c r="AM249" s="123" t="str">
        <f t="shared" si="83"/>
        <v>-</v>
      </c>
      <c r="AN249" s="123" t="str">
        <f t="shared" si="83"/>
        <v>-</v>
      </c>
      <c r="AO249" s="123" t="str">
        <f t="shared" si="83"/>
        <v>-</v>
      </c>
      <c r="AP249" s="123" t="str">
        <f t="shared" si="83"/>
        <v>-</v>
      </c>
      <c r="AQ249" s="123" t="str">
        <f t="shared" si="83"/>
        <v>-</v>
      </c>
      <c r="AR249" s="123" t="str">
        <f t="shared" si="83"/>
        <v>-</v>
      </c>
      <c r="AS249" s="123" t="str">
        <f t="shared" si="83"/>
        <v>-</v>
      </c>
      <c r="AT249" s="123" t="str">
        <f t="shared" si="83"/>
        <v>-</v>
      </c>
      <c r="AU249" s="123" t="str">
        <f t="shared" si="83"/>
        <v>-</v>
      </c>
      <c r="AV249" s="123">
        <f t="shared" si="83"/>
        <v>153.75</v>
      </c>
      <c r="AW249" s="123">
        <f t="shared" si="83"/>
        <v>153.75</v>
      </c>
      <c r="AX249" s="123">
        <f t="shared" si="83"/>
        <v>153.75</v>
      </c>
      <c r="AY249" s="123">
        <f t="shared" si="84"/>
        <v>153.75</v>
      </c>
      <c r="AZ249" s="123">
        <f t="shared" si="84"/>
        <v>153.75</v>
      </c>
      <c r="BA249" s="123">
        <f t="shared" si="84"/>
        <v>153.75</v>
      </c>
      <c r="BB249" s="123">
        <f t="shared" si="84"/>
        <v>153.75</v>
      </c>
      <c r="BC249" s="123">
        <f t="shared" si="84"/>
        <v>153.75</v>
      </c>
      <c r="BD249" s="123" t="str">
        <f t="shared" si="84"/>
        <v>-</v>
      </c>
      <c r="BE249" s="123" t="str">
        <f t="shared" si="84"/>
        <v>-</v>
      </c>
      <c r="BF249" s="123" t="str">
        <f t="shared" si="84"/>
        <v>-</v>
      </c>
      <c r="BG249" s="123" t="str">
        <f t="shared" si="84"/>
        <v>-</v>
      </c>
      <c r="BH249" s="123" t="str">
        <f t="shared" si="84"/>
        <v>-</v>
      </c>
      <c r="BI249" s="123" t="str">
        <f t="shared" si="84"/>
        <v>-</v>
      </c>
      <c r="BJ249" s="123" t="str">
        <f t="shared" si="84"/>
        <v>-</v>
      </c>
      <c r="BK249" s="123">
        <f t="shared" si="84"/>
        <v>93.75</v>
      </c>
      <c r="BL249" s="123">
        <f t="shared" si="84"/>
        <v>93.75</v>
      </c>
      <c r="BM249" s="123">
        <f t="shared" si="84"/>
        <v>93.75</v>
      </c>
      <c r="BN249" s="123">
        <f t="shared" si="84"/>
        <v>93.75</v>
      </c>
      <c r="BO249" s="123">
        <f t="shared" si="85"/>
        <v>93.75</v>
      </c>
      <c r="BP249" s="123">
        <f t="shared" si="85"/>
        <v>93.75</v>
      </c>
      <c r="BQ249" s="123">
        <f t="shared" si="85"/>
        <v>93.75</v>
      </c>
      <c r="BR249" s="123">
        <f t="shared" si="85"/>
        <v>93.75</v>
      </c>
      <c r="BS249" s="123" t="str">
        <f t="shared" si="85"/>
        <v>-</v>
      </c>
      <c r="BT249" s="123" t="str">
        <f t="shared" si="85"/>
        <v>-</v>
      </c>
      <c r="BU249" s="123" t="str">
        <f t="shared" si="85"/>
        <v>-</v>
      </c>
      <c r="BV249" s="123" t="str">
        <f t="shared" si="85"/>
        <v>-</v>
      </c>
      <c r="BW249" s="123" t="str">
        <f t="shared" si="85"/>
        <v>-</v>
      </c>
      <c r="BX249" s="123" t="str">
        <f t="shared" si="85"/>
        <v>-</v>
      </c>
      <c r="BY249" s="123" t="str">
        <f t="shared" si="85"/>
        <v>-</v>
      </c>
      <c r="BZ249" s="123" t="str">
        <f t="shared" si="85"/>
        <v>-</v>
      </c>
      <c r="CA249" s="123" t="str">
        <f t="shared" si="85"/>
        <v>-</v>
      </c>
      <c r="CB249" s="123" t="str">
        <f t="shared" si="85"/>
        <v>-</v>
      </c>
      <c r="CC249" s="123" t="str">
        <f t="shared" si="85"/>
        <v>-</v>
      </c>
      <c r="CD249" s="123" t="str">
        <f t="shared" si="85"/>
        <v>-</v>
      </c>
      <c r="CE249" s="123" t="str">
        <f t="shared" si="86"/>
        <v>-</v>
      </c>
      <c r="CF249" s="123" t="str">
        <f t="shared" si="86"/>
        <v>-</v>
      </c>
      <c r="CG249" s="123" t="str">
        <f t="shared" si="86"/>
        <v>-</v>
      </c>
      <c r="CH249" s="123" t="str">
        <f t="shared" si="86"/>
        <v>-</v>
      </c>
      <c r="CI249" s="123" t="str">
        <f t="shared" si="86"/>
        <v>-</v>
      </c>
      <c r="CJ249" s="123" t="str">
        <f t="shared" si="86"/>
        <v>-</v>
      </c>
      <c r="CK249" s="123" t="str">
        <f t="shared" si="86"/>
        <v>-</v>
      </c>
      <c r="CL249" s="123" t="str">
        <f t="shared" si="86"/>
        <v>-</v>
      </c>
      <c r="CM249" s="123" t="str">
        <f t="shared" si="86"/>
        <v>-</v>
      </c>
      <c r="CN249" s="123" t="str">
        <f t="shared" si="86"/>
        <v>-</v>
      </c>
      <c r="CO249" s="123" t="str">
        <f t="shared" si="86"/>
        <v>-</v>
      </c>
      <c r="CP249" s="123" t="str">
        <f t="shared" si="86"/>
        <v>-</v>
      </c>
      <c r="CQ249" s="123" t="str">
        <f t="shared" si="86"/>
        <v>-</v>
      </c>
      <c r="CR249" s="123" t="str">
        <f t="shared" si="86"/>
        <v>-</v>
      </c>
      <c r="CS249" s="123" t="str">
        <f t="shared" si="86"/>
        <v>-</v>
      </c>
      <c r="CT249" s="123" t="str">
        <f t="shared" si="86"/>
        <v>-</v>
      </c>
      <c r="CU249" s="123" t="str">
        <f t="shared" si="87"/>
        <v>-</v>
      </c>
      <c r="CV249" s="123" t="str">
        <f t="shared" si="87"/>
        <v>-</v>
      </c>
      <c r="CW249" s="123" t="str">
        <f t="shared" si="87"/>
        <v>-</v>
      </c>
      <c r="CX249" s="123" t="str">
        <f t="shared" si="87"/>
        <v>-</v>
      </c>
      <c r="CY249" s="123" t="str">
        <f t="shared" si="87"/>
        <v>-</v>
      </c>
      <c r="CZ249" s="123" t="str">
        <f t="shared" si="87"/>
        <v>-</v>
      </c>
      <c r="DA249" s="123" t="str">
        <f t="shared" si="87"/>
        <v>-</v>
      </c>
      <c r="DB249" s="123" t="str">
        <f t="shared" si="87"/>
        <v>-</v>
      </c>
      <c r="DC249" s="123" t="str">
        <f t="shared" si="87"/>
        <v>-</v>
      </c>
      <c r="DD249" s="123" t="str">
        <f t="shared" si="87"/>
        <v>-</v>
      </c>
      <c r="DE249" s="123" t="str">
        <f t="shared" si="87"/>
        <v>-</v>
      </c>
      <c r="DF249" s="123" t="str">
        <f t="shared" si="87"/>
        <v>-</v>
      </c>
      <c r="DG249" s="123" t="str">
        <f t="shared" si="87"/>
        <v>-</v>
      </c>
      <c r="DH249" s="123" t="str">
        <f t="shared" si="87"/>
        <v>-</v>
      </c>
      <c r="DI249" s="123" t="str">
        <f t="shared" si="88"/>
        <v>-</v>
      </c>
      <c r="DJ249" s="123" t="str">
        <f t="shared" si="88"/>
        <v>-</v>
      </c>
      <c r="DK249" s="123" t="str">
        <f t="shared" si="88"/>
        <v>-</v>
      </c>
      <c r="DL249" s="123" t="str">
        <f t="shared" si="88"/>
        <v>-</v>
      </c>
      <c r="DM249" s="123" t="str">
        <f t="shared" si="88"/>
        <v>-</v>
      </c>
      <c r="DN249" s="123" t="str">
        <f t="shared" si="88"/>
        <v>-</v>
      </c>
      <c r="DO249" s="123" t="str">
        <f t="shared" si="88"/>
        <v>-</v>
      </c>
      <c r="DP249" s="123" t="str">
        <f t="shared" si="88"/>
        <v>-</v>
      </c>
      <c r="DQ249" s="123" t="str">
        <f t="shared" si="88"/>
        <v>-</v>
      </c>
      <c r="DR249" s="123" t="str">
        <f t="shared" si="88"/>
        <v>-</v>
      </c>
    </row>
    <row r="250" spans="1:122" outlineLevel="1"/>
    <row r="251" spans="1:122" ht="17.25" outlineLevel="1">
      <c r="B251" s="14" t="s">
        <v>858</v>
      </c>
      <c r="C251" s="121" t="s">
        <v>591</v>
      </c>
      <c r="D251" s="121"/>
      <c r="E251" s="121"/>
      <c r="F251" s="121"/>
      <c r="G251" s="121"/>
      <c r="H251" s="121"/>
      <c r="I251" s="121"/>
      <c r="J251" s="121"/>
      <c r="K251" s="121"/>
      <c r="L251" s="121"/>
      <c r="M251" s="121"/>
      <c r="N251" s="121"/>
      <c r="O251" s="121"/>
      <c r="P251" s="121"/>
      <c r="Q251" s="121"/>
      <c r="R251" s="121" t="s">
        <v>592</v>
      </c>
      <c r="S251" s="121"/>
      <c r="T251" s="121"/>
      <c r="U251" s="121"/>
      <c r="V251" s="121"/>
      <c r="W251" s="121"/>
      <c r="X251" s="121"/>
      <c r="Y251" s="121"/>
      <c r="Z251" s="121"/>
      <c r="AA251" s="121"/>
      <c r="AB251" s="121"/>
      <c r="AC251" s="121"/>
      <c r="AD251" s="121"/>
      <c r="AE251" s="121"/>
      <c r="AF251" s="121"/>
      <c r="AG251" s="121" t="s">
        <v>630</v>
      </c>
      <c r="AH251" s="122"/>
      <c r="AI251" s="122"/>
      <c r="AJ251" s="122"/>
      <c r="AK251" s="122"/>
      <c r="AL251" s="122"/>
      <c r="AM251" s="122"/>
      <c r="AN251" s="122"/>
      <c r="AO251" s="122"/>
      <c r="AP251" s="122"/>
      <c r="AQ251" s="122"/>
      <c r="AR251" s="122"/>
      <c r="AS251" s="122"/>
      <c r="AT251" s="122"/>
      <c r="AU251" s="122"/>
      <c r="AV251" s="121" t="s">
        <v>2430</v>
      </c>
      <c r="AW251" s="122"/>
      <c r="AX251" s="122"/>
      <c r="AY251" s="122"/>
      <c r="AZ251" s="122"/>
      <c r="BA251" s="122"/>
      <c r="BB251" s="122"/>
      <c r="BC251" s="122"/>
      <c r="BD251" s="122"/>
      <c r="BE251" s="122"/>
      <c r="BF251" s="122"/>
      <c r="BG251" s="122"/>
      <c r="BH251" s="122"/>
      <c r="BI251" s="122"/>
      <c r="BJ251" s="122"/>
      <c r="BK251" s="121" t="s">
        <v>2431</v>
      </c>
      <c r="BL251" s="121"/>
      <c r="BM251" s="121"/>
      <c r="BN251" s="121"/>
      <c r="BO251" s="121"/>
      <c r="BP251" s="121"/>
      <c r="BQ251" s="121"/>
      <c r="BR251" s="121"/>
      <c r="BS251" s="121"/>
      <c r="BT251" s="121"/>
      <c r="BU251" s="121"/>
      <c r="BV251" s="121"/>
      <c r="BW251" s="121"/>
      <c r="BX251" s="121"/>
      <c r="BY251" s="121"/>
    </row>
    <row r="252" spans="1:122" outlineLevel="1">
      <c r="B252" s="25" t="s">
        <v>859</v>
      </c>
      <c r="C252" s="28" t="s">
        <v>30</v>
      </c>
      <c r="D252" s="28" t="s">
        <v>30</v>
      </c>
      <c r="E252" s="28" t="s">
        <v>30</v>
      </c>
      <c r="F252" s="28" t="s">
        <v>30</v>
      </c>
      <c r="G252" s="28" t="s">
        <v>30</v>
      </c>
      <c r="H252" s="28" t="s">
        <v>30</v>
      </c>
      <c r="I252" s="28" t="s">
        <v>30</v>
      </c>
      <c r="J252" s="28" t="s">
        <v>30</v>
      </c>
      <c r="K252" s="28" t="s">
        <v>30</v>
      </c>
      <c r="L252" s="28" t="s">
        <v>30</v>
      </c>
      <c r="M252" s="28" t="s">
        <v>30</v>
      </c>
      <c r="N252" s="28" t="s">
        <v>30</v>
      </c>
      <c r="O252" s="28" t="s">
        <v>30</v>
      </c>
      <c r="P252" s="28" t="s">
        <v>30</v>
      </c>
      <c r="Q252" s="28" t="s">
        <v>30</v>
      </c>
      <c r="R252" s="28" t="s">
        <v>30</v>
      </c>
      <c r="S252" s="28" t="s">
        <v>30</v>
      </c>
      <c r="T252" s="28" t="s">
        <v>30</v>
      </c>
      <c r="U252" s="28" t="s">
        <v>30</v>
      </c>
      <c r="V252" s="28" t="s">
        <v>30</v>
      </c>
      <c r="W252" s="28" t="s">
        <v>30</v>
      </c>
      <c r="X252" s="28" t="s">
        <v>30</v>
      </c>
      <c r="Y252" s="28" t="s">
        <v>30</v>
      </c>
      <c r="Z252" s="28" t="s">
        <v>30</v>
      </c>
      <c r="AA252" s="28" t="s">
        <v>30</v>
      </c>
      <c r="AB252" s="28" t="s">
        <v>30</v>
      </c>
      <c r="AC252" s="28" t="s">
        <v>30</v>
      </c>
      <c r="AD252" s="28" t="s">
        <v>30</v>
      </c>
      <c r="AE252" s="28" t="s">
        <v>30</v>
      </c>
      <c r="AF252" s="28" t="s">
        <v>30</v>
      </c>
      <c r="AG252" s="28" t="s">
        <v>30</v>
      </c>
      <c r="AH252" s="28" t="s">
        <v>30</v>
      </c>
      <c r="AI252" s="28" t="s">
        <v>30</v>
      </c>
      <c r="AJ252" s="28" t="s">
        <v>30</v>
      </c>
      <c r="AK252" s="28" t="s">
        <v>30</v>
      </c>
      <c r="AL252" s="28" t="s">
        <v>30</v>
      </c>
      <c r="AM252" s="28" t="s">
        <v>30</v>
      </c>
      <c r="AN252" s="28" t="s">
        <v>30</v>
      </c>
      <c r="AO252" s="28" t="s">
        <v>30</v>
      </c>
      <c r="AP252" s="28" t="s">
        <v>30</v>
      </c>
      <c r="AQ252" s="28" t="s">
        <v>30</v>
      </c>
      <c r="AR252" s="28" t="s">
        <v>30</v>
      </c>
      <c r="AS252" s="28" t="s">
        <v>30</v>
      </c>
      <c r="AT252" s="28" t="s">
        <v>30</v>
      </c>
      <c r="AU252" s="28" t="s">
        <v>30</v>
      </c>
      <c r="AV252" s="28" t="s">
        <v>30</v>
      </c>
      <c r="AW252" s="28" t="s">
        <v>30</v>
      </c>
      <c r="AX252" s="28" t="s">
        <v>30</v>
      </c>
      <c r="AY252" s="28" t="s">
        <v>30</v>
      </c>
      <c r="AZ252" s="28" t="s">
        <v>30</v>
      </c>
      <c r="BA252" s="28" t="s">
        <v>30</v>
      </c>
      <c r="BB252" s="28" t="s">
        <v>30</v>
      </c>
      <c r="BC252" s="28" t="s">
        <v>30</v>
      </c>
      <c r="BD252" s="28" t="s">
        <v>30</v>
      </c>
      <c r="BE252" s="28" t="s">
        <v>30</v>
      </c>
      <c r="BF252" s="28" t="s">
        <v>30</v>
      </c>
      <c r="BG252" s="28" t="s">
        <v>30</v>
      </c>
      <c r="BH252" s="28" t="s">
        <v>30</v>
      </c>
      <c r="BI252" s="28" t="s">
        <v>30</v>
      </c>
      <c r="BJ252" s="28" t="s">
        <v>30</v>
      </c>
      <c r="BK252" s="28" t="s">
        <v>30</v>
      </c>
      <c r="BL252" s="28" t="s">
        <v>30</v>
      </c>
      <c r="BM252" s="28" t="s">
        <v>30</v>
      </c>
      <c r="BN252" s="28" t="s">
        <v>30</v>
      </c>
      <c r="BO252" s="28" t="s">
        <v>30</v>
      </c>
      <c r="BP252" s="28" t="s">
        <v>30</v>
      </c>
      <c r="BQ252" s="28" t="s">
        <v>30</v>
      </c>
      <c r="BR252" s="28" t="s">
        <v>30</v>
      </c>
      <c r="BS252" s="28" t="s">
        <v>30</v>
      </c>
      <c r="BT252" s="28" t="s">
        <v>30</v>
      </c>
      <c r="BU252" s="28" t="s">
        <v>30</v>
      </c>
      <c r="BV252" s="28" t="s">
        <v>30</v>
      </c>
      <c r="BW252" s="28" t="s">
        <v>30</v>
      </c>
      <c r="BX252" s="28" t="s">
        <v>30</v>
      </c>
      <c r="BY252" s="28" t="s">
        <v>30</v>
      </c>
    </row>
    <row r="253" spans="1:122" outlineLevel="1">
      <c r="B253" s="25" t="s">
        <v>860</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row>
    <row r="254" spans="1:122" outlineLevel="1">
      <c r="B254" s="25" t="s">
        <v>861</v>
      </c>
      <c r="C254" s="27">
        <f>C253</f>
        <v>0</v>
      </c>
      <c r="D254" s="27">
        <f t="shared" ref="D254:R256" si="89">D253</f>
        <v>0</v>
      </c>
      <c r="E254" s="27">
        <f t="shared" si="89"/>
        <v>0</v>
      </c>
      <c r="F254" s="27">
        <f t="shared" si="89"/>
        <v>0</v>
      </c>
      <c r="G254" s="27">
        <f t="shared" si="89"/>
        <v>0</v>
      </c>
      <c r="H254" s="27">
        <f t="shared" si="89"/>
        <v>0</v>
      </c>
      <c r="I254" s="27">
        <f t="shared" si="89"/>
        <v>0</v>
      </c>
      <c r="J254" s="27">
        <f t="shared" si="89"/>
        <v>0</v>
      </c>
      <c r="K254" s="27">
        <f t="shared" si="89"/>
        <v>0</v>
      </c>
      <c r="L254" s="27">
        <f t="shared" si="89"/>
        <v>0</v>
      </c>
      <c r="M254" s="27">
        <f t="shared" si="89"/>
        <v>0</v>
      </c>
      <c r="N254" s="27">
        <f t="shared" si="89"/>
        <v>0</v>
      </c>
      <c r="O254" s="27">
        <f t="shared" si="89"/>
        <v>0</v>
      </c>
      <c r="P254" s="27">
        <f t="shared" si="89"/>
        <v>0</v>
      </c>
      <c r="Q254" s="27">
        <f t="shared" si="89"/>
        <v>0</v>
      </c>
      <c r="R254" s="27">
        <f>R253</f>
        <v>0</v>
      </c>
      <c r="S254" s="27">
        <f t="shared" ref="S254:AG256" si="90">S253</f>
        <v>0</v>
      </c>
      <c r="T254" s="27">
        <f t="shared" si="90"/>
        <v>0</v>
      </c>
      <c r="U254" s="27">
        <f t="shared" si="90"/>
        <v>0</v>
      </c>
      <c r="V254" s="27">
        <f t="shared" si="90"/>
        <v>0</v>
      </c>
      <c r="W254" s="27">
        <f t="shared" si="90"/>
        <v>0</v>
      </c>
      <c r="X254" s="27">
        <f t="shared" si="90"/>
        <v>0</v>
      </c>
      <c r="Y254" s="27">
        <f t="shared" si="90"/>
        <v>0</v>
      </c>
      <c r="Z254" s="27">
        <f t="shared" si="90"/>
        <v>0</v>
      </c>
      <c r="AA254" s="27">
        <f t="shared" si="90"/>
        <v>0</v>
      </c>
      <c r="AB254" s="27">
        <f t="shared" si="90"/>
        <v>0</v>
      </c>
      <c r="AC254" s="27">
        <f t="shared" si="90"/>
        <v>0</v>
      </c>
      <c r="AD254" s="27">
        <f t="shared" si="90"/>
        <v>0</v>
      </c>
      <c r="AE254" s="27">
        <f t="shared" si="90"/>
        <v>0</v>
      </c>
      <c r="AF254" s="27">
        <f t="shared" si="90"/>
        <v>0</v>
      </c>
      <c r="AG254" s="27">
        <f>AG253</f>
        <v>0</v>
      </c>
      <c r="AH254" s="27">
        <f t="shared" ref="AH254:AV256" si="91">AH253</f>
        <v>0</v>
      </c>
      <c r="AI254" s="27">
        <f t="shared" si="91"/>
        <v>0</v>
      </c>
      <c r="AJ254" s="27">
        <f t="shared" si="91"/>
        <v>0</v>
      </c>
      <c r="AK254" s="27">
        <f t="shared" si="91"/>
        <v>0</v>
      </c>
      <c r="AL254" s="27">
        <f t="shared" si="91"/>
        <v>0</v>
      </c>
      <c r="AM254" s="27">
        <f t="shared" si="91"/>
        <v>0</v>
      </c>
      <c r="AN254" s="27">
        <f t="shared" si="91"/>
        <v>0</v>
      </c>
      <c r="AO254" s="27">
        <f t="shared" si="91"/>
        <v>0</v>
      </c>
      <c r="AP254" s="27">
        <f t="shared" si="91"/>
        <v>0</v>
      </c>
      <c r="AQ254" s="27">
        <f t="shared" si="91"/>
        <v>0</v>
      </c>
      <c r="AR254" s="27">
        <f t="shared" si="91"/>
        <v>0</v>
      </c>
      <c r="AS254" s="27">
        <f t="shared" si="91"/>
        <v>0</v>
      </c>
      <c r="AT254" s="27">
        <f t="shared" si="91"/>
        <v>0</v>
      </c>
      <c r="AU254" s="27">
        <f t="shared" si="91"/>
        <v>0</v>
      </c>
      <c r="AV254" s="27">
        <f>AV253</f>
        <v>0</v>
      </c>
      <c r="AW254" s="27">
        <f t="shared" ref="AW254:BJ254" si="92">AW253</f>
        <v>0</v>
      </c>
      <c r="AX254" s="27">
        <f t="shared" si="92"/>
        <v>0</v>
      </c>
      <c r="AY254" s="27">
        <f t="shared" si="92"/>
        <v>0</v>
      </c>
      <c r="AZ254" s="27">
        <f t="shared" si="92"/>
        <v>0</v>
      </c>
      <c r="BA254" s="27">
        <f t="shared" si="92"/>
        <v>0</v>
      </c>
      <c r="BB254" s="27">
        <f t="shared" si="92"/>
        <v>0</v>
      </c>
      <c r="BC254" s="27">
        <f t="shared" si="92"/>
        <v>0</v>
      </c>
      <c r="BD254" s="27">
        <f t="shared" si="92"/>
        <v>0</v>
      </c>
      <c r="BE254" s="27">
        <f t="shared" si="92"/>
        <v>0</v>
      </c>
      <c r="BF254" s="27">
        <f t="shared" si="92"/>
        <v>0</v>
      </c>
      <c r="BG254" s="27">
        <f t="shared" si="92"/>
        <v>0</v>
      </c>
      <c r="BH254" s="27">
        <f t="shared" si="92"/>
        <v>0</v>
      </c>
      <c r="BI254" s="27">
        <f t="shared" si="92"/>
        <v>0</v>
      </c>
      <c r="BJ254" s="27">
        <f t="shared" si="92"/>
        <v>0</v>
      </c>
      <c r="BK254" s="27">
        <f>BK253</f>
        <v>0</v>
      </c>
      <c r="BL254" s="27">
        <f t="shared" ref="BL254:BY254" si="93">BL253</f>
        <v>0</v>
      </c>
      <c r="BM254" s="27">
        <f t="shared" si="93"/>
        <v>0</v>
      </c>
      <c r="BN254" s="27">
        <f t="shared" si="93"/>
        <v>0</v>
      </c>
      <c r="BO254" s="27">
        <f t="shared" si="93"/>
        <v>0</v>
      </c>
      <c r="BP254" s="27">
        <f t="shared" si="93"/>
        <v>0</v>
      </c>
      <c r="BQ254" s="27">
        <f t="shared" si="93"/>
        <v>0</v>
      </c>
      <c r="BR254" s="27">
        <f t="shared" si="93"/>
        <v>0</v>
      </c>
      <c r="BS254" s="27">
        <f t="shared" si="93"/>
        <v>0</v>
      </c>
      <c r="BT254" s="27">
        <f t="shared" si="93"/>
        <v>0</v>
      </c>
      <c r="BU254" s="27">
        <f t="shared" si="93"/>
        <v>0</v>
      </c>
      <c r="BV254" s="27">
        <f t="shared" si="93"/>
        <v>0</v>
      </c>
      <c r="BW254" s="27">
        <f t="shared" si="93"/>
        <v>0</v>
      </c>
      <c r="BX254" s="27">
        <f t="shared" si="93"/>
        <v>0</v>
      </c>
      <c r="BY254" s="27">
        <f t="shared" si="93"/>
        <v>0</v>
      </c>
    </row>
    <row r="255" spans="1:122" outlineLevel="1">
      <c r="B255" s="25" t="s">
        <v>862</v>
      </c>
      <c r="C255" s="27">
        <f>C254</f>
        <v>0</v>
      </c>
      <c r="D255" s="27">
        <f t="shared" si="89"/>
        <v>0</v>
      </c>
      <c r="E255" s="27">
        <f t="shared" si="89"/>
        <v>0</v>
      </c>
      <c r="F255" s="27">
        <f t="shared" si="89"/>
        <v>0</v>
      </c>
      <c r="G255" s="27">
        <f t="shared" si="89"/>
        <v>0</v>
      </c>
      <c r="H255" s="27">
        <f t="shared" si="89"/>
        <v>0</v>
      </c>
      <c r="I255" s="27">
        <f t="shared" si="89"/>
        <v>0</v>
      </c>
      <c r="J255" s="27">
        <f t="shared" si="89"/>
        <v>0</v>
      </c>
      <c r="K255" s="27">
        <f t="shared" si="89"/>
        <v>0</v>
      </c>
      <c r="L255" s="27">
        <f t="shared" si="89"/>
        <v>0</v>
      </c>
      <c r="M255" s="27">
        <f t="shared" si="89"/>
        <v>0</v>
      </c>
      <c r="N255" s="27">
        <f t="shared" si="89"/>
        <v>0</v>
      </c>
      <c r="O255" s="27">
        <f t="shared" si="89"/>
        <v>0</v>
      </c>
      <c r="P255" s="27">
        <f t="shared" si="89"/>
        <v>0</v>
      </c>
      <c r="Q255" s="27">
        <f t="shared" si="89"/>
        <v>0</v>
      </c>
      <c r="R255" s="27">
        <f t="shared" si="89"/>
        <v>0</v>
      </c>
      <c r="S255" s="27">
        <f t="shared" si="90"/>
        <v>0</v>
      </c>
      <c r="T255" s="27">
        <f t="shared" si="90"/>
        <v>0</v>
      </c>
      <c r="U255" s="27">
        <f t="shared" si="90"/>
        <v>0</v>
      </c>
      <c r="V255" s="27">
        <f t="shared" si="90"/>
        <v>0</v>
      </c>
      <c r="W255" s="27">
        <f t="shared" si="90"/>
        <v>0</v>
      </c>
      <c r="X255" s="27">
        <f t="shared" si="90"/>
        <v>0</v>
      </c>
      <c r="Y255" s="27">
        <f t="shared" si="90"/>
        <v>0</v>
      </c>
      <c r="Z255" s="27">
        <f t="shared" si="90"/>
        <v>0</v>
      </c>
      <c r="AA255" s="27">
        <f t="shared" si="90"/>
        <v>0</v>
      </c>
      <c r="AB255" s="27">
        <f t="shared" si="90"/>
        <v>0</v>
      </c>
      <c r="AC255" s="27">
        <f t="shared" si="90"/>
        <v>0</v>
      </c>
      <c r="AD255" s="27">
        <f t="shared" si="90"/>
        <v>0</v>
      </c>
      <c r="AE255" s="27">
        <f t="shared" si="90"/>
        <v>0</v>
      </c>
      <c r="AF255" s="27">
        <f t="shared" si="90"/>
        <v>0</v>
      </c>
      <c r="AG255" s="27">
        <f t="shared" si="90"/>
        <v>0</v>
      </c>
      <c r="AH255" s="27">
        <f t="shared" si="91"/>
        <v>0</v>
      </c>
      <c r="AI255" s="27">
        <f t="shared" si="91"/>
        <v>0</v>
      </c>
      <c r="AJ255" s="27">
        <f t="shared" si="91"/>
        <v>0</v>
      </c>
      <c r="AK255" s="27">
        <f t="shared" si="91"/>
        <v>0</v>
      </c>
      <c r="AL255" s="27">
        <f t="shared" si="91"/>
        <v>0</v>
      </c>
      <c r="AM255" s="27">
        <f t="shared" si="91"/>
        <v>0</v>
      </c>
      <c r="AN255" s="27">
        <f t="shared" si="91"/>
        <v>0</v>
      </c>
      <c r="AO255" s="27">
        <f t="shared" si="91"/>
        <v>0</v>
      </c>
      <c r="AP255" s="27">
        <f t="shared" si="91"/>
        <v>0</v>
      </c>
      <c r="AQ255" s="27">
        <f t="shared" si="91"/>
        <v>0</v>
      </c>
      <c r="AR255" s="27">
        <f t="shared" si="91"/>
        <v>0</v>
      </c>
      <c r="AS255" s="27">
        <f t="shared" si="91"/>
        <v>0</v>
      </c>
      <c r="AT255" s="27">
        <f t="shared" si="91"/>
        <v>0</v>
      </c>
      <c r="AU255" s="27">
        <f t="shared" si="91"/>
        <v>0</v>
      </c>
      <c r="AV255" s="27">
        <f t="shared" si="91"/>
        <v>0</v>
      </c>
      <c r="AW255" s="27">
        <f t="shared" ref="AW255:BY255" si="94">AW254</f>
        <v>0</v>
      </c>
      <c r="AX255" s="27">
        <f t="shared" si="94"/>
        <v>0</v>
      </c>
      <c r="AY255" s="27">
        <f t="shared" si="94"/>
        <v>0</v>
      </c>
      <c r="AZ255" s="27">
        <f t="shared" si="94"/>
        <v>0</v>
      </c>
      <c r="BA255" s="27">
        <f t="shared" si="94"/>
        <v>0</v>
      </c>
      <c r="BB255" s="27">
        <f t="shared" si="94"/>
        <v>0</v>
      </c>
      <c r="BC255" s="27">
        <f t="shared" si="94"/>
        <v>0</v>
      </c>
      <c r="BD255" s="27">
        <f t="shared" si="94"/>
        <v>0</v>
      </c>
      <c r="BE255" s="27">
        <f t="shared" si="94"/>
        <v>0</v>
      </c>
      <c r="BF255" s="27">
        <f t="shared" si="94"/>
        <v>0</v>
      </c>
      <c r="BG255" s="27">
        <f t="shared" si="94"/>
        <v>0</v>
      </c>
      <c r="BH255" s="27">
        <f t="shared" si="94"/>
        <v>0</v>
      </c>
      <c r="BI255" s="27">
        <f t="shared" si="94"/>
        <v>0</v>
      </c>
      <c r="BJ255" s="27">
        <f t="shared" si="94"/>
        <v>0</v>
      </c>
      <c r="BK255" s="27">
        <f t="shared" si="94"/>
        <v>0</v>
      </c>
      <c r="BL255" s="27">
        <f t="shared" si="94"/>
        <v>0</v>
      </c>
      <c r="BM255" s="27">
        <f t="shared" si="94"/>
        <v>0</v>
      </c>
      <c r="BN255" s="27">
        <f t="shared" si="94"/>
        <v>0</v>
      </c>
      <c r="BO255" s="27">
        <f t="shared" si="94"/>
        <v>0</v>
      </c>
      <c r="BP255" s="27">
        <f t="shared" si="94"/>
        <v>0</v>
      </c>
      <c r="BQ255" s="27">
        <f t="shared" si="94"/>
        <v>0</v>
      </c>
      <c r="BR255" s="27">
        <f t="shared" si="94"/>
        <v>0</v>
      </c>
      <c r="BS255" s="27">
        <f t="shared" si="94"/>
        <v>0</v>
      </c>
      <c r="BT255" s="27">
        <f t="shared" si="94"/>
        <v>0</v>
      </c>
      <c r="BU255" s="27">
        <f t="shared" si="94"/>
        <v>0</v>
      </c>
      <c r="BV255" s="27">
        <f t="shared" si="94"/>
        <v>0</v>
      </c>
      <c r="BW255" s="27">
        <f t="shared" si="94"/>
        <v>0</v>
      </c>
      <c r="BX255" s="27">
        <f t="shared" si="94"/>
        <v>0</v>
      </c>
      <c r="BY255" s="27">
        <f t="shared" si="94"/>
        <v>0</v>
      </c>
    </row>
    <row r="256" spans="1:122" outlineLevel="1">
      <c r="B256" s="25" t="s">
        <v>863</v>
      </c>
      <c r="C256" s="27">
        <f>C255</f>
        <v>0</v>
      </c>
      <c r="D256" s="27">
        <f t="shared" si="89"/>
        <v>0</v>
      </c>
      <c r="E256" s="27">
        <f t="shared" si="89"/>
        <v>0</v>
      </c>
      <c r="F256" s="27">
        <f t="shared" si="89"/>
        <v>0</v>
      </c>
      <c r="G256" s="27">
        <f t="shared" si="89"/>
        <v>0</v>
      </c>
      <c r="H256" s="27">
        <f t="shared" si="89"/>
        <v>0</v>
      </c>
      <c r="I256" s="27">
        <f t="shared" si="89"/>
        <v>0</v>
      </c>
      <c r="J256" s="27">
        <f t="shared" si="89"/>
        <v>0</v>
      </c>
      <c r="K256" s="27">
        <f t="shared" si="89"/>
        <v>0</v>
      </c>
      <c r="L256" s="27">
        <f t="shared" si="89"/>
        <v>0</v>
      </c>
      <c r="M256" s="27">
        <f t="shared" si="89"/>
        <v>0</v>
      </c>
      <c r="N256" s="27">
        <f t="shared" si="89"/>
        <v>0</v>
      </c>
      <c r="O256" s="27">
        <f t="shared" si="89"/>
        <v>0</v>
      </c>
      <c r="P256" s="27">
        <f t="shared" si="89"/>
        <v>0</v>
      </c>
      <c r="Q256" s="27">
        <f t="shared" si="89"/>
        <v>0</v>
      </c>
      <c r="R256" s="27">
        <f t="shared" si="89"/>
        <v>0</v>
      </c>
      <c r="S256" s="27">
        <f t="shared" si="90"/>
        <v>0</v>
      </c>
      <c r="T256" s="27">
        <f t="shared" si="90"/>
        <v>0</v>
      </c>
      <c r="U256" s="27">
        <f t="shared" si="90"/>
        <v>0</v>
      </c>
      <c r="V256" s="27">
        <f t="shared" si="90"/>
        <v>0</v>
      </c>
      <c r="W256" s="27">
        <f t="shared" si="90"/>
        <v>0</v>
      </c>
      <c r="X256" s="27">
        <f t="shared" si="90"/>
        <v>0</v>
      </c>
      <c r="Y256" s="27">
        <f t="shared" si="90"/>
        <v>0</v>
      </c>
      <c r="Z256" s="27">
        <f t="shared" si="90"/>
        <v>0</v>
      </c>
      <c r="AA256" s="27">
        <f t="shared" si="90"/>
        <v>0</v>
      </c>
      <c r="AB256" s="27">
        <f t="shared" si="90"/>
        <v>0</v>
      </c>
      <c r="AC256" s="27">
        <f t="shared" si="90"/>
        <v>0</v>
      </c>
      <c r="AD256" s="27">
        <f t="shared" si="90"/>
        <v>0</v>
      </c>
      <c r="AE256" s="27">
        <f t="shared" si="90"/>
        <v>0</v>
      </c>
      <c r="AF256" s="27">
        <f t="shared" si="90"/>
        <v>0</v>
      </c>
      <c r="AG256" s="27">
        <f t="shared" si="90"/>
        <v>0</v>
      </c>
      <c r="AH256" s="27">
        <f t="shared" si="91"/>
        <v>0</v>
      </c>
      <c r="AI256" s="27">
        <f t="shared" si="91"/>
        <v>0</v>
      </c>
      <c r="AJ256" s="27">
        <f t="shared" si="91"/>
        <v>0</v>
      </c>
      <c r="AK256" s="27">
        <f t="shared" si="91"/>
        <v>0</v>
      </c>
      <c r="AL256" s="27">
        <f t="shared" si="91"/>
        <v>0</v>
      </c>
      <c r="AM256" s="27">
        <f t="shared" si="91"/>
        <v>0</v>
      </c>
      <c r="AN256" s="27">
        <f t="shared" si="91"/>
        <v>0</v>
      </c>
      <c r="AO256" s="27">
        <f t="shared" si="91"/>
        <v>0</v>
      </c>
      <c r="AP256" s="27">
        <f t="shared" si="91"/>
        <v>0</v>
      </c>
      <c r="AQ256" s="27">
        <f t="shared" si="91"/>
        <v>0</v>
      </c>
      <c r="AR256" s="27">
        <f t="shared" si="91"/>
        <v>0</v>
      </c>
      <c r="AS256" s="27">
        <f t="shared" si="91"/>
        <v>0</v>
      </c>
      <c r="AT256" s="27">
        <f t="shared" si="91"/>
        <v>0</v>
      </c>
      <c r="AU256" s="27">
        <f t="shared" si="91"/>
        <v>0</v>
      </c>
      <c r="AV256" s="27">
        <f t="shared" si="91"/>
        <v>0</v>
      </c>
      <c r="AW256" s="27">
        <f t="shared" ref="AW256:BY256" si="95">AW255</f>
        <v>0</v>
      </c>
      <c r="AX256" s="27">
        <f t="shared" si="95"/>
        <v>0</v>
      </c>
      <c r="AY256" s="27">
        <f t="shared" si="95"/>
        <v>0</v>
      </c>
      <c r="AZ256" s="27">
        <f t="shared" si="95"/>
        <v>0</v>
      </c>
      <c r="BA256" s="27">
        <f t="shared" si="95"/>
        <v>0</v>
      </c>
      <c r="BB256" s="27">
        <f t="shared" si="95"/>
        <v>0</v>
      </c>
      <c r="BC256" s="27">
        <f t="shared" si="95"/>
        <v>0</v>
      </c>
      <c r="BD256" s="27">
        <f t="shared" si="95"/>
        <v>0</v>
      </c>
      <c r="BE256" s="27">
        <f t="shared" si="95"/>
        <v>0</v>
      </c>
      <c r="BF256" s="27">
        <f t="shared" si="95"/>
        <v>0</v>
      </c>
      <c r="BG256" s="27">
        <f t="shared" si="95"/>
        <v>0</v>
      </c>
      <c r="BH256" s="27">
        <f t="shared" si="95"/>
        <v>0</v>
      </c>
      <c r="BI256" s="27">
        <f t="shared" si="95"/>
        <v>0</v>
      </c>
      <c r="BJ256" s="27">
        <f t="shared" si="95"/>
        <v>0</v>
      </c>
      <c r="BK256" s="27">
        <f t="shared" si="95"/>
        <v>0</v>
      </c>
      <c r="BL256" s="27">
        <f t="shared" si="95"/>
        <v>0</v>
      </c>
      <c r="BM256" s="27">
        <f t="shared" si="95"/>
        <v>0</v>
      </c>
      <c r="BN256" s="27">
        <f t="shared" si="95"/>
        <v>0</v>
      </c>
      <c r="BO256" s="27">
        <f t="shared" si="95"/>
        <v>0</v>
      </c>
      <c r="BP256" s="27">
        <f t="shared" si="95"/>
        <v>0</v>
      </c>
      <c r="BQ256" s="27">
        <f t="shared" si="95"/>
        <v>0</v>
      </c>
      <c r="BR256" s="27">
        <f t="shared" si="95"/>
        <v>0</v>
      </c>
      <c r="BS256" s="27">
        <f t="shared" si="95"/>
        <v>0</v>
      </c>
      <c r="BT256" s="27">
        <f t="shared" si="95"/>
        <v>0</v>
      </c>
      <c r="BU256" s="27">
        <f t="shared" si="95"/>
        <v>0</v>
      </c>
      <c r="BV256" s="27">
        <f t="shared" si="95"/>
        <v>0</v>
      </c>
      <c r="BW256" s="27">
        <f t="shared" si="95"/>
        <v>0</v>
      </c>
      <c r="BX256" s="27">
        <f t="shared" si="95"/>
        <v>0</v>
      </c>
      <c r="BY256" s="27">
        <f t="shared" si="95"/>
        <v>0</v>
      </c>
    </row>
    <row r="257" spans="2:77" outlineLevel="1">
      <c r="B257" s="25" t="s">
        <v>859</v>
      </c>
      <c r="C257" s="28" t="s">
        <v>30</v>
      </c>
      <c r="D257" s="28" t="s">
        <v>30</v>
      </c>
      <c r="E257" s="28" t="s">
        <v>30</v>
      </c>
      <c r="F257" s="28" t="s">
        <v>30</v>
      </c>
      <c r="G257" s="28" t="s">
        <v>30</v>
      </c>
      <c r="H257" s="28" t="s">
        <v>30</v>
      </c>
      <c r="I257" s="28" t="s">
        <v>30</v>
      </c>
      <c r="J257" s="28" t="s">
        <v>30</v>
      </c>
      <c r="K257" s="28" t="s">
        <v>30</v>
      </c>
      <c r="L257" s="28" t="s">
        <v>30</v>
      </c>
      <c r="M257" s="28" t="s">
        <v>30</v>
      </c>
      <c r="N257" s="28" t="s">
        <v>30</v>
      </c>
      <c r="O257" s="28" t="s">
        <v>30</v>
      </c>
      <c r="P257" s="28" t="s">
        <v>30</v>
      </c>
      <c r="Q257" s="28" t="s">
        <v>30</v>
      </c>
      <c r="R257" s="28" t="s">
        <v>30</v>
      </c>
      <c r="S257" s="28" t="s">
        <v>30</v>
      </c>
      <c r="T257" s="28" t="s">
        <v>30</v>
      </c>
      <c r="U257" s="28" t="s">
        <v>30</v>
      </c>
      <c r="V257" s="28" t="s">
        <v>30</v>
      </c>
      <c r="W257" s="28" t="s">
        <v>30</v>
      </c>
      <c r="X257" s="28" t="s">
        <v>30</v>
      </c>
      <c r="Y257" s="28" t="s">
        <v>30</v>
      </c>
      <c r="Z257" s="28" t="s">
        <v>30</v>
      </c>
      <c r="AA257" s="28" t="s">
        <v>30</v>
      </c>
      <c r="AB257" s="28" t="s">
        <v>30</v>
      </c>
      <c r="AC257" s="28" t="s">
        <v>30</v>
      </c>
      <c r="AD257" s="28" t="s">
        <v>30</v>
      </c>
      <c r="AE257" s="28" t="s">
        <v>30</v>
      </c>
      <c r="AF257" s="28" t="s">
        <v>30</v>
      </c>
      <c r="AG257" s="28" t="s">
        <v>30</v>
      </c>
      <c r="AH257" s="28" t="s">
        <v>30</v>
      </c>
      <c r="AI257" s="28" t="s">
        <v>30</v>
      </c>
      <c r="AJ257" s="28" t="s">
        <v>30</v>
      </c>
      <c r="AK257" s="28" t="s">
        <v>30</v>
      </c>
      <c r="AL257" s="28" t="s">
        <v>30</v>
      </c>
      <c r="AM257" s="28" t="s">
        <v>30</v>
      </c>
      <c r="AN257" s="28" t="s">
        <v>30</v>
      </c>
      <c r="AO257" s="28" t="s">
        <v>30</v>
      </c>
      <c r="AP257" s="28" t="s">
        <v>30</v>
      </c>
      <c r="AQ257" s="28" t="s">
        <v>30</v>
      </c>
      <c r="AR257" s="28" t="s">
        <v>30</v>
      </c>
      <c r="AS257" s="28" t="s">
        <v>30</v>
      </c>
      <c r="AT257" s="28" t="s">
        <v>30</v>
      </c>
      <c r="AU257" s="28" t="s">
        <v>30</v>
      </c>
      <c r="AV257" s="28" t="s">
        <v>30</v>
      </c>
      <c r="AW257" s="28" t="s">
        <v>30</v>
      </c>
      <c r="AX257" s="28" t="s">
        <v>30</v>
      </c>
      <c r="AY257" s="28" t="s">
        <v>30</v>
      </c>
      <c r="AZ257" s="28" t="s">
        <v>30</v>
      </c>
      <c r="BA257" s="28" t="s">
        <v>30</v>
      </c>
      <c r="BB257" s="28" t="s">
        <v>30</v>
      </c>
      <c r="BC257" s="28" t="s">
        <v>30</v>
      </c>
      <c r="BD257" s="28" t="s">
        <v>30</v>
      </c>
      <c r="BE257" s="28" t="s">
        <v>30</v>
      </c>
      <c r="BF257" s="28" t="s">
        <v>30</v>
      </c>
      <c r="BG257" s="28" t="s">
        <v>30</v>
      </c>
      <c r="BH257" s="28" t="s">
        <v>30</v>
      </c>
      <c r="BI257" s="28" t="s">
        <v>30</v>
      </c>
      <c r="BJ257" s="28" t="s">
        <v>30</v>
      </c>
      <c r="BK257" s="28" t="s">
        <v>30</v>
      </c>
      <c r="BL257" s="28" t="s">
        <v>30</v>
      </c>
      <c r="BM257" s="28" t="s">
        <v>30</v>
      </c>
      <c r="BN257" s="28" t="s">
        <v>30</v>
      </c>
      <c r="BO257" s="28" t="s">
        <v>30</v>
      </c>
      <c r="BP257" s="28" t="s">
        <v>30</v>
      </c>
      <c r="BQ257" s="28" t="s">
        <v>30</v>
      </c>
      <c r="BR257" s="28" t="s">
        <v>30</v>
      </c>
      <c r="BS257" s="28" t="s">
        <v>30</v>
      </c>
      <c r="BT257" s="28" t="s">
        <v>30</v>
      </c>
      <c r="BU257" s="28" t="s">
        <v>30</v>
      </c>
      <c r="BV257" s="28" t="s">
        <v>30</v>
      </c>
      <c r="BW257" s="28" t="s">
        <v>30</v>
      </c>
      <c r="BX257" s="28" t="s">
        <v>30</v>
      </c>
      <c r="BY257" s="28" t="s">
        <v>30</v>
      </c>
    </row>
    <row r="258" spans="2:77" outlineLevel="1">
      <c r="B258" s="25" t="s">
        <v>866</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row>
    <row r="259" spans="2:77" outlineLevel="1">
      <c r="B259" s="25" t="s">
        <v>861</v>
      </c>
      <c r="C259" s="27">
        <f t="shared" ref="C259:AU261" si="96">C258</f>
        <v>0</v>
      </c>
      <c r="D259" s="27">
        <f t="shared" si="96"/>
        <v>0</v>
      </c>
      <c r="E259" s="27">
        <f t="shared" si="96"/>
        <v>0</v>
      </c>
      <c r="F259" s="27">
        <f t="shared" si="96"/>
        <v>0</v>
      </c>
      <c r="G259" s="27">
        <f t="shared" si="96"/>
        <v>0</v>
      </c>
      <c r="H259" s="27">
        <f t="shared" si="96"/>
        <v>0</v>
      </c>
      <c r="I259" s="27">
        <f t="shared" si="96"/>
        <v>0</v>
      </c>
      <c r="J259" s="27">
        <f t="shared" si="96"/>
        <v>0</v>
      </c>
      <c r="K259" s="27">
        <f t="shared" si="96"/>
        <v>0</v>
      </c>
      <c r="L259" s="27">
        <f t="shared" si="96"/>
        <v>0</v>
      </c>
      <c r="M259" s="27">
        <f t="shared" si="96"/>
        <v>0</v>
      </c>
      <c r="N259" s="27">
        <f t="shared" si="96"/>
        <v>0</v>
      </c>
      <c r="O259" s="27">
        <f t="shared" si="96"/>
        <v>0</v>
      </c>
      <c r="P259" s="27">
        <f t="shared" si="96"/>
        <v>0</v>
      </c>
      <c r="Q259" s="27">
        <f t="shared" si="96"/>
        <v>0</v>
      </c>
      <c r="R259" s="27">
        <f t="shared" si="96"/>
        <v>0</v>
      </c>
      <c r="S259" s="27">
        <f t="shared" si="96"/>
        <v>0</v>
      </c>
      <c r="T259" s="27">
        <f t="shared" si="96"/>
        <v>0</v>
      </c>
      <c r="U259" s="27">
        <f t="shared" si="96"/>
        <v>0</v>
      </c>
      <c r="V259" s="27">
        <f t="shared" si="96"/>
        <v>0</v>
      </c>
      <c r="W259" s="27">
        <f t="shared" si="96"/>
        <v>0</v>
      </c>
      <c r="X259" s="27">
        <f t="shared" si="96"/>
        <v>0</v>
      </c>
      <c r="Y259" s="27">
        <f t="shared" si="96"/>
        <v>0</v>
      </c>
      <c r="Z259" s="27">
        <f t="shared" si="96"/>
        <v>0</v>
      </c>
      <c r="AA259" s="27">
        <f t="shared" si="96"/>
        <v>0</v>
      </c>
      <c r="AB259" s="27">
        <f t="shared" si="96"/>
        <v>0</v>
      </c>
      <c r="AC259" s="27">
        <f t="shared" si="96"/>
        <v>0</v>
      </c>
      <c r="AD259" s="27">
        <f t="shared" si="96"/>
        <v>0</v>
      </c>
      <c r="AE259" s="27">
        <f t="shared" si="96"/>
        <v>0</v>
      </c>
      <c r="AF259" s="27">
        <f t="shared" si="96"/>
        <v>0</v>
      </c>
      <c r="AG259" s="27">
        <f t="shared" si="96"/>
        <v>0</v>
      </c>
      <c r="AH259" s="27">
        <f t="shared" si="96"/>
        <v>0</v>
      </c>
      <c r="AI259" s="27">
        <f t="shared" si="96"/>
        <v>0</v>
      </c>
      <c r="AJ259" s="27">
        <f t="shared" si="96"/>
        <v>0</v>
      </c>
      <c r="AK259" s="27">
        <f t="shared" si="96"/>
        <v>0</v>
      </c>
      <c r="AL259" s="27">
        <f t="shared" si="96"/>
        <v>0</v>
      </c>
      <c r="AM259" s="27">
        <f t="shared" si="96"/>
        <v>0</v>
      </c>
      <c r="AN259" s="27">
        <f t="shared" si="96"/>
        <v>0</v>
      </c>
      <c r="AO259" s="27">
        <f t="shared" si="96"/>
        <v>0</v>
      </c>
      <c r="AP259" s="27">
        <f t="shared" si="96"/>
        <v>0</v>
      </c>
      <c r="AQ259" s="27">
        <f t="shared" si="96"/>
        <v>0</v>
      </c>
      <c r="AR259" s="27">
        <f t="shared" si="96"/>
        <v>0</v>
      </c>
      <c r="AS259" s="27">
        <f t="shared" si="96"/>
        <v>0</v>
      </c>
      <c r="AT259" s="27">
        <f t="shared" si="96"/>
        <v>0</v>
      </c>
      <c r="AU259" s="27">
        <f t="shared" si="96"/>
        <v>0</v>
      </c>
      <c r="AV259" s="27">
        <f t="shared" ref="AV259:BY259" si="97">AV258</f>
        <v>0</v>
      </c>
      <c r="AW259" s="27">
        <f t="shared" si="97"/>
        <v>0</v>
      </c>
      <c r="AX259" s="27">
        <f t="shared" si="97"/>
        <v>0</v>
      </c>
      <c r="AY259" s="27">
        <f t="shared" si="97"/>
        <v>0</v>
      </c>
      <c r="AZ259" s="27">
        <f t="shared" si="97"/>
        <v>0</v>
      </c>
      <c r="BA259" s="27">
        <f t="shared" si="97"/>
        <v>0</v>
      </c>
      <c r="BB259" s="27">
        <f t="shared" si="97"/>
        <v>0</v>
      </c>
      <c r="BC259" s="27">
        <f t="shared" si="97"/>
        <v>0</v>
      </c>
      <c r="BD259" s="27">
        <f t="shared" si="97"/>
        <v>0</v>
      </c>
      <c r="BE259" s="27">
        <f t="shared" si="97"/>
        <v>0</v>
      </c>
      <c r="BF259" s="27">
        <f t="shared" si="97"/>
        <v>0</v>
      </c>
      <c r="BG259" s="27">
        <f t="shared" si="97"/>
        <v>0</v>
      </c>
      <c r="BH259" s="27">
        <f t="shared" si="97"/>
        <v>0</v>
      </c>
      <c r="BI259" s="27">
        <f t="shared" si="97"/>
        <v>0</v>
      </c>
      <c r="BJ259" s="27">
        <f t="shared" si="97"/>
        <v>0</v>
      </c>
      <c r="BK259" s="27">
        <f t="shared" si="97"/>
        <v>0</v>
      </c>
      <c r="BL259" s="27">
        <f t="shared" si="97"/>
        <v>0</v>
      </c>
      <c r="BM259" s="27">
        <f t="shared" si="97"/>
        <v>0</v>
      </c>
      <c r="BN259" s="27">
        <f t="shared" si="97"/>
        <v>0</v>
      </c>
      <c r="BO259" s="27">
        <f t="shared" si="97"/>
        <v>0</v>
      </c>
      <c r="BP259" s="27">
        <f t="shared" si="97"/>
        <v>0</v>
      </c>
      <c r="BQ259" s="27">
        <f t="shared" si="97"/>
        <v>0</v>
      </c>
      <c r="BR259" s="27">
        <f t="shared" si="97"/>
        <v>0</v>
      </c>
      <c r="BS259" s="27">
        <f t="shared" si="97"/>
        <v>0</v>
      </c>
      <c r="BT259" s="27">
        <f t="shared" si="97"/>
        <v>0</v>
      </c>
      <c r="BU259" s="27">
        <f t="shared" si="97"/>
        <v>0</v>
      </c>
      <c r="BV259" s="27">
        <f t="shared" si="97"/>
        <v>0</v>
      </c>
      <c r="BW259" s="27">
        <f t="shared" si="97"/>
        <v>0</v>
      </c>
      <c r="BX259" s="27">
        <f t="shared" si="97"/>
        <v>0</v>
      </c>
      <c r="BY259" s="27">
        <f t="shared" si="97"/>
        <v>0</v>
      </c>
    </row>
    <row r="260" spans="2:77" outlineLevel="1">
      <c r="B260" s="25" t="s">
        <v>862</v>
      </c>
      <c r="C260" s="27">
        <f t="shared" si="96"/>
        <v>0</v>
      </c>
      <c r="D260" s="27">
        <f t="shared" si="96"/>
        <v>0</v>
      </c>
      <c r="E260" s="27">
        <f t="shared" si="96"/>
        <v>0</v>
      </c>
      <c r="F260" s="27">
        <f t="shared" si="96"/>
        <v>0</v>
      </c>
      <c r="G260" s="27">
        <f t="shared" si="96"/>
        <v>0</v>
      </c>
      <c r="H260" s="27">
        <f t="shared" si="96"/>
        <v>0</v>
      </c>
      <c r="I260" s="27">
        <f t="shared" si="96"/>
        <v>0</v>
      </c>
      <c r="J260" s="27">
        <f t="shared" si="96"/>
        <v>0</v>
      </c>
      <c r="K260" s="27">
        <f t="shared" si="96"/>
        <v>0</v>
      </c>
      <c r="L260" s="27">
        <f t="shared" si="96"/>
        <v>0</v>
      </c>
      <c r="M260" s="27">
        <f t="shared" si="96"/>
        <v>0</v>
      </c>
      <c r="N260" s="27">
        <f t="shared" si="96"/>
        <v>0</v>
      </c>
      <c r="O260" s="27">
        <f t="shared" si="96"/>
        <v>0</v>
      </c>
      <c r="P260" s="27">
        <f t="shared" si="96"/>
        <v>0</v>
      </c>
      <c r="Q260" s="27">
        <f t="shared" si="96"/>
        <v>0</v>
      </c>
      <c r="R260" s="27">
        <f t="shared" si="96"/>
        <v>0</v>
      </c>
      <c r="S260" s="27">
        <f t="shared" si="96"/>
        <v>0</v>
      </c>
      <c r="T260" s="27">
        <f t="shared" si="96"/>
        <v>0</v>
      </c>
      <c r="U260" s="27">
        <f t="shared" si="96"/>
        <v>0</v>
      </c>
      <c r="V260" s="27">
        <f t="shared" si="96"/>
        <v>0</v>
      </c>
      <c r="W260" s="27">
        <f t="shared" si="96"/>
        <v>0</v>
      </c>
      <c r="X260" s="27">
        <f t="shared" si="96"/>
        <v>0</v>
      </c>
      <c r="Y260" s="27">
        <f t="shared" si="96"/>
        <v>0</v>
      </c>
      <c r="Z260" s="27">
        <f t="shared" si="96"/>
        <v>0</v>
      </c>
      <c r="AA260" s="27">
        <f t="shared" si="96"/>
        <v>0</v>
      </c>
      <c r="AB260" s="27">
        <f t="shared" si="96"/>
        <v>0</v>
      </c>
      <c r="AC260" s="27">
        <f t="shared" si="96"/>
        <v>0</v>
      </c>
      <c r="AD260" s="27">
        <f t="shared" si="96"/>
        <v>0</v>
      </c>
      <c r="AE260" s="27">
        <f t="shared" si="96"/>
        <v>0</v>
      </c>
      <c r="AF260" s="27">
        <f t="shared" si="96"/>
        <v>0</v>
      </c>
      <c r="AG260" s="27">
        <f t="shared" si="96"/>
        <v>0</v>
      </c>
      <c r="AH260" s="27">
        <f t="shared" si="96"/>
        <v>0</v>
      </c>
      <c r="AI260" s="27">
        <f t="shared" si="96"/>
        <v>0</v>
      </c>
      <c r="AJ260" s="27">
        <f t="shared" si="96"/>
        <v>0</v>
      </c>
      <c r="AK260" s="27">
        <f t="shared" si="96"/>
        <v>0</v>
      </c>
      <c r="AL260" s="27">
        <f t="shared" si="96"/>
        <v>0</v>
      </c>
      <c r="AM260" s="27">
        <f t="shared" si="96"/>
        <v>0</v>
      </c>
      <c r="AN260" s="27">
        <f t="shared" si="96"/>
        <v>0</v>
      </c>
      <c r="AO260" s="27">
        <f t="shared" si="96"/>
        <v>0</v>
      </c>
      <c r="AP260" s="27">
        <f t="shared" si="96"/>
        <v>0</v>
      </c>
      <c r="AQ260" s="27">
        <f t="shared" si="96"/>
        <v>0</v>
      </c>
      <c r="AR260" s="27">
        <f t="shared" si="96"/>
        <v>0</v>
      </c>
      <c r="AS260" s="27">
        <f t="shared" si="96"/>
        <v>0</v>
      </c>
      <c r="AT260" s="27">
        <f t="shared" si="96"/>
        <v>0</v>
      </c>
      <c r="AU260" s="27">
        <f t="shared" si="96"/>
        <v>0</v>
      </c>
      <c r="AV260" s="27">
        <f t="shared" ref="AV260:BY260" si="98">AV259</f>
        <v>0</v>
      </c>
      <c r="AW260" s="27">
        <f t="shared" si="98"/>
        <v>0</v>
      </c>
      <c r="AX260" s="27">
        <f t="shared" si="98"/>
        <v>0</v>
      </c>
      <c r="AY260" s="27">
        <f t="shared" si="98"/>
        <v>0</v>
      </c>
      <c r="AZ260" s="27">
        <f t="shared" si="98"/>
        <v>0</v>
      </c>
      <c r="BA260" s="27">
        <f t="shared" si="98"/>
        <v>0</v>
      </c>
      <c r="BB260" s="27">
        <f t="shared" si="98"/>
        <v>0</v>
      </c>
      <c r="BC260" s="27">
        <f t="shared" si="98"/>
        <v>0</v>
      </c>
      <c r="BD260" s="27">
        <f t="shared" si="98"/>
        <v>0</v>
      </c>
      <c r="BE260" s="27">
        <f t="shared" si="98"/>
        <v>0</v>
      </c>
      <c r="BF260" s="27">
        <f t="shared" si="98"/>
        <v>0</v>
      </c>
      <c r="BG260" s="27">
        <f t="shared" si="98"/>
        <v>0</v>
      </c>
      <c r="BH260" s="27">
        <f t="shared" si="98"/>
        <v>0</v>
      </c>
      <c r="BI260" s="27">
        <f t="shared" si="98"/>
        <v>0</v>
      </c>
      <c r="BJ260" s="27">
        <f t="shared" si="98"/>
        <v>0</v>
      </c>
      <c r="BK260" s="27">
        <f t="shared" si="98"/>
        <v>0</v>
      </c>
      <c r="BL260" s="27">
        <f t="shared" si="98"/>
        <v>0</v>
      </c>
      <c r="BM260" s="27">
        <f t="shared" si="98"/>
        <v>0</v>
      </c>
      <c r="BN260" s="27">
        <f t="shared" si="98"/>
        <v>0</v>
      </c>
      <c r="BO260" s="27">
        <f t="shared" si="98"/>
        <v>0</v>
      </c>
      <c r="BP260" s="27">
        <f t="shared" si="98"/>
        <v>0</v>
      </c>
      <c r="BQ260" s="27">
        <f t="shared" si="98"/>
        <v>0</v>
      </c>
      <c r="BR260" s="27">
        <f t="shared" si="98"/>
        <v>0</v>
      </c>
      <c r="BS260" s="27">
        <f t="shared" si="98"/>
        <v>0</v>
      </c>
      <c r="BT260" s="27">
        <f t="shared" si="98"/>
        <v>0</v>
      </c>
      <c r="BU260" s="27">
        <f t="shared" si="98"/>
        <v>0</v>
      </c>
      <c r="BV260" s="27">
        <f t="shared" si="98"/>
        <v>0</v>
      </c>
      <c r="BW260" s="27">
        <f t="shared" si="98"/>
        <v>0</v>
      </c>
      <c r="BX260" s="27">
        <f t="shared" si="98"/>
        <v>0</v>
      </c>
      <c r="BY260" s="27">
        <f t="shared" si="98"/>
        <v>0</v>
      </c>
    </row>
    <row r="261" spans="2:77" outlineLevel="1">
      <c r="B261" s="25" t="s">
        <v>863</v>
      </c>
      <c r="C261" s="27">
        <f t="shared" si="96"/>
        <v>0</v>
      </c>
      <c r="D261" s="27">
        <f t="shared" si="96"/>
        <v>0</v>
      </c>
      <c r="E261" s="27">
        <f t="shared" si="96"/>
        <v>0</v>
      </c>
      <c r="F261" s="27">
        <f t="shared" si="96"/>
        <v>0</v>
      </c>
      <c r="G261" s="27">
        <f t="shared" si="96"/>
        <v>0</v>
      </c>
      <c r="H261" s="27">
        <f t="shared" si="96"/>
        <v>0</v>
      </c>
      <c r="I261" s="27">
        <f t="shared" si="96"/>
        <v>0</v>
      </c>
      <c r="J261" s="27">
        <f t="shared" si="96"/>
        <v>0</v>
      </c>
      <c r="K261" s="27">
        <f t="shared" si="96"/>
        <v>0</v>
      </c>
      <c r="L261" s="27">
        <f t="shared" si="96"/>
        <v>0</v>
      </c>
      <c r="M261" s="27">
        <f t="shared" si="96"/>
        <v>0</v>
      </c>
      <c r="N261" s="27">
        <f t="shared" si="96"/>
        <v>0</v>
      </c>
      <c r="O261" s="27">
        <f t="shared" si="96"/>
        <v>0</v>
      </c>
      <c r="P261" s="27">
        <f t="shared" si="96"/>
        <v>0</v>
      </c>
      <c r="Q261" s="27">
        <f t="shared" si="96"/>
        <v>0</v>
      </c>
      <c r="R261" s="27">
        <f t="shared" si="96"/>
        <v>0</v>
      </c>
      <c r="S261" s="27">
        <f t="shared" si="96"/>
        <v>0</v>
      </c>
      <c r="T261" s="27">
        <f t="shared" si="96"/>
        <v>0</v>
      </c>
      <c r="U261" s="27">
        <f t="shared" si="96"/>
        <v>0</v>
      </c>
      <c r="V261" s="27">
        <f t="shared" si="96"/>
        <v>0</v>
      </c>
      <c r="W261" s="27">
        <f t="shared" si="96"/>
        <v>0</v>
      </c>
      <c r="X261" s="27">
        <f t="shared" si="96"/>
        <v>0</v>
      </c>
      <c r="Y261" s="27">
        <f t="shared" si="96"/>
        <v>0</v>
      </c>
      <c r="Z261" s="27">
        <f t="shared" si="96"/>
        <v>0</v>
      </c>
      <c r="AA261" s="27">
        <f t="shared" si="96"/>
        <v>0</v>
      </c>
      <c r="AB261" s="27">
        <f t="shared" si="96"/>
        <v>0</v>
      </c>
      <c r="AC261" s="27">
        <f t="shared" si="96"/>
        <v>0</v>
      </c>
      <c r="AD261" s="27">
        <f t="shared" si="96"/>
        <v>0</v>
      </c>
      <c r="AE261" s="27">
        <f t="shared" si="96"/>
        <v>0</v>
      </c>
      <c r="AF261" s="27">
        <f t="shared" si="96"/>
        <v>0</v>
      </c>
      <c r="AG261" s="27">
        <f t="shared" si="96"/>
        <v>0</v>
      </c>
      <c r="AH261" s="27">
        <f t="shared" si="96"/>
        <v>0</v>
      </c>
      <c r="AI261" s="27">
        <f t="shared" si="96"/>
        <v>0</v>
      </c>
      <c r="AJ261" s="27">
        <f t="shared" si="96"/>
        <v>0</v>
      </c>
      <c r="AK261" s="27">
        <f t="shared" si="96"/>
        <v>0</v>
      </c>
      <c r="AL261" s="27">
        <f t="shared" si="96"/>
        <v>0</v>
      </c>
      <c r="AM261" s="27">
        <f t="shared" si="96"/>
        <v>0</v>
      </c>
      <c r="AN261" s="27">
        <f t="shared" si="96"/>
        <v>0</v>
      </c>
      <c r="AO261" s="27">
        <f t="shared" si="96"/>
        <v>0</v>
      </c>
      <c r="AP261" s="27">
        <f t="shared" si="96"/>
        <v>0</v>
      </c>
      <c r="AQ261" s="27">
        <f t="shared" si="96"/>
        <v>0</v>
      </c>
      <c r="AR261" s="27">
        <f t="shared" si="96"/>
        <v>0</v>
      </c>
      <c r="AS261" s="27">
        <f t="shared" si="96"/>
        <v>0</v>
      </c>
      <c r="AT261" s="27">
        <f t="shared" si="96"/>
        <v>0</v>
      </c>
      <c r="AU261" s="27">
        <f t="shared" si="96"/>
        <v>0</v>
      </c>
      <c r="AV261" s="27">
        <f t="shared" ref="AV261:BY261" si="99">AV260</f>
        <v>0</v>
      </c>
      <c r="AW261" s="27">
        <f t="shared" si="99"/>
        <v>0</v>
      </c>
      <c r="AX261" s="27">
        <f t="shared" si="99"/>
        <v>0</v>
      </c>
      <c r="AY261" s="27">
        <f t="shared" si="99"/>
        <v>0</v>
      </c>
      <c r="AZ261" s="27">
        <f t="shared" si="99"/>
        <v>0</v>
      </c>
      <c r="BA261" s="27">
        <f t="shared" si="99"/>
        <v>0</v>
      </c>
      <c r="BB261" s="27">
        <f t="shared" si="99"/>
        <v>0</v>
      </c>
      <c r="BC261" s="27">
        <f t="shared" si="99"/>
        <v>0</v>
      </c>
      <c r="BD261" s="27">
        <f t="shared" si="99"/>
        <v>0</v>
      </c>
      <c r="BE261" s="27">
        <f t="shared" si="99"/>
        <v>0</v>
      </c>
      <c r="BF261" s="27">
        <f t="shared" si="99"/>
        <v>0</v>
      </c>
      <c r="BG261" s="27">
        <f t="shared" si="99"/>
        <v>0</v>
      </c>
      <c r="BH261" s="27">
        <f t="shared" si="99"/>
        <v>0</v>
      </c>
      <c r="BI261" s="27">
        <f t="shared" si="99"/>
        <v>0</v>
      </c>
      <c r="BJ261" s="27">
        <f t="shared" si="99"/>
        <v>0</v>
      </c>
      <c r="BK261" s="27">
        <f t="shared" si="99"/>
        <v>0</v>
      </c>
      <c r="BL261" s="27">
        <f t="shared" si="99"/>
        <v>0</v>
      </c>
      <c r="BM261" s="27">
        <f t="shared" si="99"/>
        <v>0</v>
      </c>
      <c r="BN261" s="27">
        <f t="shared" si="99"/>
        <v>0</v>
      </c>
      <c r="BO261" s="27">
        <f t="shared" si="99"/>
        <v>0</v>
      </c>
      <c r="BP261" s="27">
        <f t="shared" si="99"/>
        <v>0</v>
      </c>
      <c r="BQ261" s="27">
        <f t="shared" si="99"/>
        <v>0</v>
      </c>
      <c r="BR261" s="27">
        <f t="shared" si="99"/>
        <v>0</v>
      </c>
      <c r="BS261" s="27">
        <f t="shared" si="99"/>
        <v>0</v>
      </c>
      <c r="BT261" s="27">
        <f t="shared" si="99"/>
        <v>0</v>
      </c>
      <c r="BU261" s="27">
        <f t="shared" si="99"/>
        <v>0</v>
      </c>
      <c r="BV261" s="27">
        <f t="shared" si="99"/>
        <v>0</v>
      </c>
      <c r="BW261" s="27">
        <f t="shared" si="99"/>
        <v>0</v>
      </c>
      <c r="BX261" s="27">
        <f t="shared" si="99"/>
        <v>0</v>
      </c>
      <c r="BY261" s="27">
        <f t="shared" si="99"/>
        <v>0</v>
      </c>
    </row>
    <row r="262" spans="2:77" outlineLevel="1">
      <c r="B262" s="25" t="s">
        <v>859</v>
      </c>
      <c r="C262" s="28" t="s">
        <v>30</v>
      </c>
      <c r="D262" s="28" t="s">
        <v>30</v>
      </c>
      <c r="E262" s="28" t="s">
        <v>30</v>
      </c>
      <c r="F262" s="28" t="s">
        <v>30</v>
      </c>
      <c r="G262" s="28" t="s">
        <v>30</v>
      </c>
      <c r="H262" s="28" t="s">
        <v>30</v>
      </c>
      <c r="I262" s="28" t="s">
        <v>30</v>
      </c>
      <c r="J262" s="28" t="s">
        <v>30</v>
      </c>
      <c r="K262" s="28" t="s">
        <v>30</v>
      </c>
      <c r="L262" s="28" t="s">
        <v>30</v>
      </c>
      <c r="M262" s="28" t="s">
        <v>30</v>
      </c>
      <c r="N262" s="28" t="s">
        <v>30</v>
      </c>
      <c r="O262" s="28" t="s">
        <v>30</v>
      </c>
      <c r="P262" s="28" t="s">
        <v>30</v>
      </c>
      <c r="Q262" s="28" t="s">
        <v>30</v>
      </c>
      <c r="R262" s="28">
        <v>1</v>
      </c>
      <c r="S262" s="28">
        <v>2</v>
      </c>
      <c r="T262" s="28">
        <v>3</v>
      </c>
      <c r="U262" s="28">
        <v>4</v>
      </c>
      <c r="V262" s="28">
        <v>5</v>
      </c>
      <c r="W262" s="28">
        <v>6</v>
      </c>
      <c r="X262" s="28">
        <v>7</v>
      </c>
      <c r="Y262" s="28">
        <v>8</v>
      </c>
      <c r="Z262" s="28">
        <v>9</v>
      </c>
      <c r="AA262" s="28">
        <v>10</v>
      </c>
      <c r="AB262" s="28">
        <v>11</v>
      </c>
      <c r="AC262" s="28">
        <v>12</v>
      </c>
      <c r="AD262" s="28">
        <v>13</v>
      </c>
      <c r="AE262" s="28">
        <v>14</v>
      </c>
      <c r="AF262" s="28">
        <v>15</v>
      </c>
      <c r="AG262" s="28" t="s">
        <v>30</v>
      </c>
      <c r="AH262" s="28" t="s">
        <v>30</v>
      </c>
      <c r="AI262" s="28" t="s">
        <v>30</v>
      </c>
      <c r="AJ262" s="28" t="s">
        <v>30</v>
      </c>
      <c r="AK262" s="28" t="s">
        <v>30</v>
      </c>
      <c r="AL262" s="28" t="s">
        <v>30</v>
      </c>
      <c r="AM262" s="28" t="s">
        <v>30</v>
      </c>
      <c r="AN262" s="28" t="s">
        <v>30</v>
      </c>
      <c r="AO262" s="28" t="s">
        <v>30</v>
      </c>
      <c r="AP262" s="28" t="s">
        <v>30</v>
      </c>
      <c r="AQ262" s="28" t="s">
        <v>30</v>
      </c>
      <c r="AR262" s="28" t="s">
        <v>30</v>
      </c>
      <c r="AS262" s="28" t="s">
        <v>30</v>
      </c>
      <c r="AT262" s="28" t="s">
        <v>30</v>
      </c>
      <c r="AU262" s="28" t="s">
        <v>30</v>
      </c>
      <c r="AV262" s="28" t="s">
        <v>30</v>
      </c>
      <c r="AW262" s="28" t="s">
        <v>30</v>
      </c>
      <c r="AX262" s="28" t="s">
        <v>30</v>
      </c>
      <c r="AY262" s="28" t="s">
        <v>30</v>
      </c>
      <c r="AZ262" s="28" t="s">
        <v>30</v>
      </c>
      <c r="BA262" s="28" t="s">
        <v>30</v>
      </c>
      <c r="BB262" s="28" t="s">
        <v>30</v>
      </c>
      <c r="BC262" s="28" t="s">
        <v>30</v>
      </c>
      <c r="BD262" s="28" t="s">
        <v>30</v>
      </c>
      <c r="BE262" s="28" t="s">
        <v>30</v>
      </c>
      <c r="BF262" s="28" t="s">
        <v>30</v>
      </c>
      <c r="BG262" s="28" t="s">
        <v>30</v>
      </c>
      <c r="BH262" s="28" t="s">
        <v>30</v>
      </c>
      <c r="BI262" s="28" t="s">
        <v>30</v>
      </c>
      <c r="BJ262" s="28" t="s">
        <v>30</v>
      </c>
      <c r="BK262" s="28">
        <v>1</v>
      </c>
      <c r="BL262" s="28">
        <v>2</v>
      </c>
      <c r="BM262" s="28">
        <v>3</v>
      </c>
      <c r="BN262" s="28">
        <v>4</v>
      </c>
      <c r="BO262" s="28">
        <v>5</v>
      </c>
      <c r="BP262" s="28">
        <v>6</v>
      </c>
      <c r="BQ262" s="28">
        <v>7</v>
      </c>
      <c r="BR262" s="28">
        <v>8</v>
      </c>
      <c r="BS262" s="28">
        <v>9</v>
      </c>
      <c r="BT262" s="28">
        <v>10</v>
      </c>
      <c r="BU262" s="28">
        <v>11</v>
      </c>
      <c r="BV262" s="28">
        <v>12</v>
      </c>
      <c r="BW262" s="28">
        <v>13</v>
      </c>
      <c r="BX262" s="28">
        <v>14</v>
      </c>
      <c r="BY262" s="28">
        <v>15</v>
      </c>
    </row>
    <row r="263" spans="2:77" outlineLevel="1">
      <c r="B263" s="25" t="s">
        <v>867</v>
      </c>
      <c r="C263" s="28"/>
      <c r="D263" s="28"/>
      <c r="E263" s="28"/>
      <c r="F263" s="28"/>
      <c r="G263" s="28"/>
      <c r="H263" s="28"/>
      <c r="I263" s="28"/>
      <c r="J263" s="28"/>
      <c r="K263" s="28"/>
      <c r="L263" s="28"/>
      <c r="M263" s="28"/>
      <c r="N263" s="28"/>
      <c r="O263" s="28"/>
      <c r="P263" s="28"/>
      <c r="Q263" s="28"/>
      <c r="R263" s="28">
        <v>150</v>
      </c>
      <c r="S263" s="28">
        <v>0</v>
      </c>
      <c r="T263" s="28">
        <v>0</v>
      </c>
      <c r="U263" s="28">
        <v>0</v>
      </c>
      <c r="V263" s="28">
        <v>0</v>
      </c>
      <c r="W263" s="28">
        <v>0</v>
      </c>
      <c r="X263" s="28">
        <v>0</v>
      </c>
      <c r="Y263" s="28">
        <v>0</v>
      </c>
      <c r="Z263" s="28">
        <v>0</v>
      </c>
      <c r="AA263" s="28">
        <v>0</v>
      </c>
      <c r="AB263" s="28">
        <v>0</v>
      </c>
      <c r="AC263" s="28">
        <v>0</v>
      </c>
      <c r="AD263" s="28">
        <v>0</v>
      </c>
      <c r="AE263" s="28">
        <v>0</v>
      </c>
      <c r="AF263" s="28">
        <v>0</v>
      </c>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v>150</v>
      </c>
      <c r="BL263" s="28">
        <v>0</v>
      </c>
      <c r="BM263" s="28">
        <v>0</v>
      </c>
      <c r="BN263" s="28">
        <v>0</v>
      </c>
      <c r="BO263" s="28">
        <v>0</v>
      </c>
      <c r="BP263" s="28">
        <v>0</v>
      </c>
      <c r="BQ263" s="28">
        <v>0</v>
      </c>
      <c r="BR263" s="28">
        <v>0</v>
      </c>
      <c r="BS263" s="28">
        <v>0</v>
      </c>
      <c r="BT263" s="28">
        <v>0</v>
      </c>
      <c r="BU263" s="28">
        <v>0</v>
      </c>
      <c r="BV263" s="28">
        <v>0</v>
      </c>
      <c r="BW263" s="28">
        <v>0</v>
      </c>
      <c r="BX263" s="28">
        <v>0</v>
      </c>
      <c r="BY263" s="28">
        <v>0</v>
      </c>
    </row>
    <row r="264" spans="2:77" outlineLevel="1">
      <c r="B264" s="25" t="s">
        <v>861</v>
      </c>
      <c r="C264" s="27">
        <f t="shared" ref="C264:AU266" si="100">C263</f>
        <v>0</v>
      </c>
      <c r="D264" s="27">
        <f t="shared" si="100"/>
        <v>0</v>
      </c>
      <c r="E264" s="27">
        <f t="shared" si="100"/>
        <v>0</v>
      </c>
      <c r="F264" s="27">
        <f t="shared" si="100"/>
        <v>0</v>
      </c>
      <c r="G264" s="27">
        <f t="shared" si="100"/>
        <v>0</v>
      </c>
      <c r="H264" s="27">
        <f t="shared" si="100"/>
        <v>0</v>
      </c>
      <c r="I264" s="27">
        <f t="shared" si="100"/>
        <v>0</v>
      </c>
      <c r="J264" s="27">
        <f t="shared" si="100"/>
        <v>0</v>
      </c>
      <c r="K264" s="27">
        <f t="shared" si="100"/>
        <v>0</v>
      </c>
      <c r="L264" s="27">
        <f t="shared" si="100"/>
        <v>0</v>
      </c>
      <c r="M264" s="27">
        <f t="shared" si="100"/>
        <v>0</v>
      </c>
      <c r="N264" s="27">
        <f t="shared" si="100"/>
        <v>0</v>
      </c>
      <c r="O264" s="27">
        <f t="shared" si="100"/>
        <v>0</v>
      </c>
      <c r="P264" s="27">
        <f t="shared" si="100"/>
        <v>0</v>
      </c>
      <c r="Q264" s="27">
        <f t="shared" si="100"/>
        <v>0</v>
      </c>
      <c r="R264" s="27">
        <f t="shared" si="100"/>
        <v>150</v>
      </c>
      <c r="S264" s="27">
        <f t="shared" si="100"/>
        <v>0</v>
      </c>
      <c r="T264" s="27">
        <f t="shared" si="100"/>
        <v>0</v>
      </c>
      <c r="U264" s="27">
        <f t="shared" si="100"/>
        <v>0</v>
      </c>
      <c r="V264" s="27">
        <f t="shared" si="100"/>
        <v>0</v>
      </c>
      <c r="W264" s="27">
        <f t="shared" si="100"/>
        <v>0</v>
      </c>
      <c r="X264" s="27">
        <f t="shared" si="100"/>
        <v>0</v>
      </c>
      <c r="Y264" s="27">
        <f t="shared" si="100"/>
        <v>0</v>
      </c>
      <c r="Z264" s="27">
        <f t="shared" si="100"/>
        <v>0</v>
      </c>
      <c r="AA264" s="27">
        <f t="shared" si="100"/>
        <v>0</v>
      </c>
      <c r="AB264" s="27">
        <f t="shared" si="100"/>
        <v>0</v>
      </c>
      <c r="AC264" s="27">
        <f t="shared" si="100"/>
        <v>0</v>
      </c>
      <c r="AD264" s="27">
        <f t="shared" si="100"/>
        <v>0</v>
      </c>
      <c r="AE264" s="27">
        <f t="shared" si="100"/>
        <v>0</v>
      </c>
      <c r="AF264" s="27">
        <f t="shared" si="100"/>
        <v>0</v>
      </c>
      <c r="AG264" s="27">
        <f t="shared" si="100"/>
        <v>0</v>
      </c>
      <c r="AH264" s="27">
        <f t="shared" si="100"/>
        <v>0</v>
      </c>
      <c r="AI264" s="27">
        <f t="shared" si="100"/>
        <v>0</v>
      </c>
      <c r="AJ264" s="27">
        <f t="shared" si="100"/>
        <v>0</v>
      </c>
      <c r="AK264" s="27">
        <f t="shared" si="100"/>
        <v>0</v>
      </c>
      <c r="AL264" s="27">
        <f t="shared" si="100"/>
        <v>0</v>
      </c>
      <c r="AM264" s="27">
        <f t="shared" si="100"/>
        <v>0</v>
      </c>
      <c r="AN264" s="27">
        <f t="shared" si="100"/>
        <v>0</v>
      </c>
      <c r="AO264" s="27">
        <f t="shared" si="100"/>
        <v>0</v>
      </c>
      <c r="AP264" s="27">
        <f t="shared" si="100"/>
        <v>0</v>
      </c>
      <c r="AQ264" s="27">
        <f t="shared" si="100"/>
        <v>0</v>
      </c>
      <c r="AR264" s="27">
        <f t="shared" si="100"/>
        <v>0</v>
      </c>
      <c r="AS264" s="27">
        <f t="shared" si="100"/>
        <v>0</v>
      </c>
      <c r="AT264" s="27">
        <f t="shared" si="100"/>
        <v>0</v>
      </c>
      <c r="AU264" s="27">
        <f t="shared" si="100"/>
        <v>0</v>
      </c>
      <c r="AV264" s="27">
        <f t="shared" ref="AV264:BY264" si="101">AV263</f>
        <v>0</v>
      </c>
      <c r="AW264" s="27">
        <f t="shared" si="101"/>
        <v>0</v>
      </c>
      <c r="AX264" s="27">
        <f t="shared" si="101"/>
        <v>0</v>
      </c>
      <c r="AY264" s="27">
        <f t="shared" si="101"/>
        <v>0</v>
      </c>
      <c r="AZ264" s="27">
        <f t="shared" si="101"/>
        <v>0</v>
      </c>
      <c r="BA264" s="27">
        <f t="shared" si="101"/>
        <v>0</v>
      </c>
      <c r="BB264" s="27">
        <f t="shared" si="101"/>
        <v>0</v>
      </c>
      <c r="BC264" s="27">
        <f t="shared" si="101"/>
        <v>0</v>
      </c>
      <c r="BD264" s="27">
        <f t="shared" si="101"/>
        <v>0</v>
      </c>
      <c r="BE264" s="27">
        <f t="shared" si="101"/>
        <v>0</v>
      </c>
      <c r="BF264" s="27">
        <f t="shared" si="101"/>
        <v>0</v>
      </c>
      <c r="BG264" s="27">
        <f t="shared" si="101"/>
        <v>0</v>
      </c>
      <c r="BH264" s="27">
        <f t="shared" si="101"/>
        <v>0</v>
      </c>
      <c r="BI264" s="27">
        <f t="shared" si="101"/>
        <v>0</v>
      </c>
      <c r="BJ264" s="27">
        <f t="shared" si="101"/>
        <v>0</v>
      </c>
      <c r="BK264" s="27">
        <f t="shared" si="101"/>
        <v>150</v>
      </c>
      <c r="BL264" s="27">
        <f t="shared" si="101"/>
        <v>0</v>
      </c>
      <c r="BM264" s="27">
        <f t="shared" si="101"/>
        <v>0</v>
      </c>
      <c r="BN264" s="27">
        <f t="shared" si="101"/>
        <v>0</v>
      </c>
      <c r="BO264" s="27">
        <f t="shared" si="101"/>
        <v>0</v>
      </c>
      <c r="BP264" s="27">
        <f t="shared" si="101"/>
        <v>0</v>
      </c>
      <c r="BQ264" s="27">
        <f t="shared" si="101"/>
        <v>0</v>
      </c>
      <c r="BR264" s="27">
        <f t="shared" si="101"/>
        <v>0</v>
      </c>
      <c r="BS264" s="27">
        <f t="shared" si="101"/>
        <v>0</v>
      </c>
      <c r="BT264" s="27">
        <f t="shared" si="101"/>
        <v>0</v>
      </c>
      <c r="BU264" s="27">
        <f t="shared" si="101"/>
        <v>0</v>
      </c>
      <c r="BV264" s="27">
        <f t="shared" si="101"/>
        <v>0</v>
      </c>
      <c r="BW264" s="27">
        <f t="shared" si="101"/>
        <v>0</v>
      </c>
      <c r="BX264" s="27">
        <f t="shared" si="101"/>
        <v>0</v>
      </c>
      <c r="BY264" s="27">
        <f t="shared" si="101"/>
        <v>0</v>
      </c>
    </row>
    <row r="265" spans="2:77" outlineLevel="1">
      <c r="B265" s="25" t="s">
        <v>862</v>
      </c>
      <c r="C265" s="27">
        <f t="shared" si="100"/>
        <v>0</v>
      </c>
      <c r="D265" s="27">
        <f t="shared" si="100"/>
        <v>0</v>
      </c>
      <c r="E265" s="27">
        <f t="shared" si="100"/>
        <v>0</v>
      </c>
      <c r="F265" s="27">
        <f t="shared" si="100"/>
        <v>0</v>
      </c>
      <c r="G265" s="27">
        <f t="shared" si="100"/>
        <v>0</v>
      </c>
      <c r="H265" s="27">
        <f t="shared" si="100"/>
        <v>0</v>
      </c>
      <c r="I265" s="27">
        <f t="shared" si="100"/>
        <v>0</v>
      </c>
      <c r="J265" s="27">
        <f t="shared" si="100"/>
        <v>0</v>
      </c>
      <c r="K265" s="27">
        <f t="shared" si="100"/>
        <v>0</v>
      </c>
      <c r="L265" s="27">
        <f t="shared" si="100"/>
        <v>0</v>
      </c>
      <c r="M265" s="27">
        <f t="shared" si="100"/>
        <v>0</v>
      </c>
      <c r="N265" s="27">
        <f t="shared" si="100"/>
        <v>0</v>
      </c>
      <c r="O265" s="27">
        <f t="shared" si="100"/>
        <v>0</v>
      </c>
      <c r="P265" s="27">
        <f t="shared" si="100"/>
        <v>0</v>
      </c>
      <c r="Q265" s="27">
        <f t="shared" si="100"/>
        <v>0</v>
      </c>
      <c r="R265" s="27">
        <f t="shared" si="100"/>
        <v>150</v>
      </c>
      <c r="S265" s="27">
        <f t="shared" si="100"/>
        <v>0</v>
      </c>
      <c r="T265" s="27">
        <f t="shared" si="100"/>
        <v>0</v>
      </c>
      <c r="U265" s="27">
        <f t="shared" si="100"/>
        <v>0</v>
      </c>
      <c r="V265" s="27">
        <f t="shared" si="100"/>
        <v>0</v>
      </c>
      <c r="W265" s="27">
        <f t="shared" si="100"/>
        <v>0</v>
      </c>
      <c r="X265" s="27">
        <f t="shared" si="100"/>
        <v>0</v>
      </c>
      <c r="Y265" s="27">
        <f t="shared" si="100"/>
        <v>0</v>
      </c>
      <c r="Z265" s="27">
        <f t="shared" si="100"/>
        <v>0</v>
      </c>
      <c r="AA265" s="27">
        <f t="shared" si="100"/>
        <v>0</v>
      </c>
      <c r="AB265" s="27">
        <f t="shared" si="100"/>
        <v>0</v>
      </c>
      <c r="AC265" s="27">
        <f t="shared" si="100"/>
        <v>0</v>
      </c>
      <c r="AD265" s="27">
        <f t="shared" si="100"/>
        <v>0</v>
      </c>
      <c r="AE265" s="27">
        <f t="shared" si="100"/>
        <v>0</v>
      </c>
      <c r="AF265" s="27">
        <f t="shared" si="100"/>
        <v>0</v>
      </c>
      <c r="AG265" s="27">
        <f t="shared" si="100"/>
        <v>0</v>
      </c>
      <c r="AH265" s="27">
        <f t="shared" si="100"/>
        <v>0</v>
      </c>
      <c r="AI265" s="27">
        <f t="shared" si="100"/>
        <v>0</v>
      </c>
      <c r="AJ265" s="27">
        <f t="shared" si="100"/>
        <v>0</v>
      </c>
      <c r="AK265" s="27">
        <f t="shared" si="100"/>
        <v>0</v>
      </c>
      <c r="AL265" s="27">
        <f t="shared" si="100"/>
        <v>0</v>
      </c>
      <c r="AM265" s="27">
        <f t="shared" si="100"/>
        <v>0</v>
      </c>
      <c r="AN265" s="27">
        <f t="shared" si="100"/>
        <v>0</v>
      </c>
      <c r="AO265" s="27">
        <f t="shared" si="100"/>
        <v>0</v>
      </c>
      <c r="AP265" s="27">
        <f t="shared" si="100"/>
        <v>0</v>
      </c>
      <c r="AQ265" s="27">
        <f t="shared" si="100"/>
        <v>0</v>
      </c>
      <c r="AR265" s="27">
        <f t="shared" si="100"/>
        <v>0</v>
      </c>
      <c r="AS265" s="27">
        <f t="shared" si="100"/>
        <v>0</v>
      </c>
      <c r="AT265" s="27">
        <f t="shared" si="100"/>
        <v>0</v>
      </c>
      <c r="AU265" s="27">
        <f t="shared" si="100"/>
        <v>0</v>
      </c>
      <c r="AV265" s="27">
        <f t="shared" ref="AV265:BY265" si="102">AV264</f>
        <v>0</v>
      </c>
      <c r="AW265" s="27">
        <f t="shared" si="102"/>
        <v>0</v>
      </c>
      <c r="AX265" s="27">
        <f t="shared" si="102"/>
        <v>0</v>
      </c>
      <c r="AY265" s="27">
        <f t="shared" si="102"/>
        <v>0</v>
      </c>
      <c r="AZ265" s="27">
        <f t="shared" si="102"/>
        <v>0</v>
      </c>
      <c r="BA265" s="27">
        <f t="shared" si="102"/>
        <v>0</v>
      </c>
      <c r="BB265" s="27">
        <f t="shared" si="102"/>
        <v>0</v>
      </c>
      <c r="BC265" s="27">
        <f t="shared" si="102"/>
        <v>0</v>
      </c>
      <c r="BD265" s="27">
        <f t="shared" si="102"/>
        <v>0</v>
      </c>
      <c r="BE265" s="27">
        <f t="shared" si="102"/>
        <v>0</v>
      </c>
      <c r="BF265" s="27">
        <f t="shared" si="102"/>
        <v>0</v>
      </c>
      <c r="BG265" s="27">
        <f t="shared" si="102"/>
        <v>0</v>
      </c>
      <c r="BH265" s="27">
        <f t="shared" si="102"/>
        <v>0</v>
      </c>
      <c r="BI265" s="27">
        <f t="shared" si="102"/>
        <v>0</v>
      </c>
      <c r="BJ265" s="27">
        <f t="shared" si="102"/>
        <v>0</v>
      </c>
      <c r="BK265" s="27">
        <f t="shared" si="102"/>
        <v>150</v>
      </c>
      <c r="BL265" s="27">
        <f t="shared" si="102"/>
        <v>0</v>
      </c>
      <c r="BM265" s="27">
        <f t="shared" si="102"/>
        <v>0</v>
      </c>
      <c r="BN265" s="27">
        <f t="shared" si="102"/>
        <v>0</v>
      </c>
      <c r="BO265" s="27">
        <f t="shared" si="102"/>
        <v>0</v>
      </c>
      <c r="BP265" s="27">
        <f t="shared" si="102"/>
        <v>0</v>
      </c>
      <c r="BQ265" s="27">
        <f t="shared" si="102"/>
        <v>0</v>
      </c>
      <c r="BR265" s="27">
        <f t="shared" si="102"/>
        <v>0</v>
      </c>
      <c r="BS265" s="27">
        <f t="shared" si="102"/>
        <v>0</v>
      </c>
      <c r="BT265" s="27">
        <f t="shared" si="102"/>
        <v>0</v>
      </c>
      <c r="BU265" s="27">
        <f t="shared" si="102"/>
        <v>0</v>
      </c>
      <c r="BV265" s="27">
        <f t="shared" si="102"/>
        <v>0</v>
      </c>
      <c r="BW265" s="27">
        <f t="shared" si="102"/>
        <v>0</v>
      </c>
      <c r="BX265" s="27">
        <f t="shared" si="102"/>
        <v>0</v>
      </c>
      <c r="BY265" s="27">
        <f t="shared" si="102"/>
        <v>0</v>
      </c>
    </row>
    <row r="266" spans="2:77" outlineLevel="1">
      <c r="B266" s="25" t="s">
        <v>863</v>
      </c>
      <c r="C266" s="27">
        <f t="shared" si="100"/>
        <v>0</v>
      </c>
      <c r="D266" s="27">
        <f t="shared" si="100"/>
        <v>0</v>
      </c>
      <c r="E266" s="27">
        <f t="shared" si="100"/>
        <v>0</v>
      </c>
      <c r="F266" s="27">
        <f t="shared" si="100"/>
        <v>0</v>
      </c>
      <c r="G266" s="27">
        <f t="shared" si="100"/>
        <v>0</v>
      </c>
      <c r="H266" s="27">
        <f t="shared" si="100"/>
        <v>0</v>
      </c>
      <c r="I266" s="27">
        <f t="shared" si="100"/>
        <v>0</v>
      </c>
      <c r="J266" s="27">
        <f t="shared" si="100"/>
        <v>0</v>
      </c>
      <c r="K266" s="27">
        <f t="shared" si="100"/>
        <v>0</v>
      </c>
      <c r="L266" s="27">
        <f t="shared" si="100"/>
        <v>0</v>
      </c>
      <c r="M266" s="27">
        <f t="shared" si="100"/>
        <v>0</v>
      </c>
      <c r="N266" s="27">
        <f t="shared" si="100"/>
        <v>0</v>
      </c>
      <c r="O266" s="27">
        <f t="shared" si="100"/>
        <v>0</v>
      </c>
      <c r="P266" s="27">
        <f t="shared" si="100"/>
        <v>0</v>
      </c>
      <c r="Q266" s="27">
        <f t="shared" si="100"/>
        <v>0</v>
      </c>
      <c r="R266" s="27">
        <f t="shared" si="100"/>
        <v>150</v>
      </c>
      <c r="S266" s="27">
        <f t="shared" si="100"/>
        <v>0</v>
      </c>
      <c r="T266" s="27">
        <f t="shared" si="100"/>
        <v>0</v>
      </c>
      <c r="U266" s="27">
        <f t="shared" si="100"/>
        <v>0</v>
      </c>
      <c r="V266" s="27">
        <f t="shared" si="100"/>
        <v>0</v>
      </c>
      <c r="W266" s="27">
        <f t="shared" si="100"/>
        <v>0</v>
      </c>
      <c r="X266" s="27">
        <f t="shared" si="100"/>
        <v>0</v>
      </c>
      <c r="Y266" s="27">
        <f t="shared" si="100"/>
        <v>0</v>
      </c>
      <c r="Z266" s="27">
        <f t="shared" si="100"/>
        <v>0</v>
      </c>
      <c r="AA266" s="27">
        <f t="shared" si="100"/>
        <v>0</v>
      </c>
      <c r="AB266" s="27">
        <f t="shared" si="100"/>
        <v>0</v>
      </c>
      <c r="AC266" s="27">
        <f t="shared" si="100"/>
        <v>0</v>
      </c>
      <c r="AD266" s="27">
        <f t="shared" si="100"/>
        <v>0</v>
      </c>
      <c r="AE266" s="27">
        <f t="shared" si="100"/>
        <v>0</v>
      </c>
      <c r="AF266" s="27">
        <f t="shared" si="100"/>
        <v>0</v>
      </c>
      <c r="AG266" s="27">
        <f t="shared" si="100"/>
        <v>0</v>
      </c>
      <c r="AH266" s="27">
        <f t="shared" si="100"/>
        <v>0</v>
      </c>
      <c r="AI266" s="27">
        <f t="shared" si="100"/>
        <v>0</v>
      </c>
      <c r="AJ266" s="27">
        <f t="shared" si="100"/>
        <v>0</v>
      </c>
      <c r="AK266" s="27">
        <f t="shared" si="100"/>
        <v>0</v>
      </c>
      <c r="AL266" s="27">
        <f t="shared" si="100"/>
        <v>0</v>
      </c>
      <c r="AM266" s="27">
        <f t="shared" si="100"/>
        <v>0</v>
      </c>
      <c r="AN266" s="27">
        <f t="shared" si="100"/>
        <v>0</v>
      </c>
      <c r="AO266" s="27">
        <f t="shared" si="100"/>
        <v>0</v>
      </c>
      <c r="AP266" s="27">
        <f t="shared" si="100"/>
        <v>0</v>
      </c>
      <c r="AQ266" s="27">
        <f t="shared" si="100"/>
        <v>0</v>
      </c>
      <c r="AR266" s="27">
        <f t="shared" si="100"/>
        <v>0</v>
      </c>
      <c r="AS266" s="27">
        <f t="shared" si="100"/>
        <v>0</v>
      </c>
      <c r="AT266" s="27">
        <f t="shared" si="100"/>
        <v>0</v>
      </c>
      <c r="AU266" s="27">
        <f t="shared" si="100"/>
        <v>0</v>
      </c>
      <c r="AV266" s="27">
        <f t="shared" ref="AV266:BY266" si="103">AV265</f>
        <v>0</v>
      </c>
      <c r="AW266" s="27">
        <f t="shared" si="103"/>
        <v>0</v>
      </c>
      <c r="AX266" s="27">
        <f t="shared" si="103"/>
        <v>0</v>
      </c>
      <c r="AY266" s="27">
        <f t="shared" si="103"/>
        <v>0</v>
      </c>
      <c r="AZ266" s="27">
        <f t="shared" si="103"/>
        <v>0</v>
      </c>
      <c r="BA266" s="27">
        <f t="shared" si="103"/>
        <v>0</v>
      </c>
      <c r="BB266" s="27">
        <f t="shared" si="103"/>
        <v>0</v>
      </c>
      <c r="BC266" s="27">
        <f t="shared" si="103"/>
        <v>0</v>
      </c>
      <c r="BD266" s="27">
        <f t="shared" si="103"/>
        <v>0</v>
      </c>
      <c r="BE266" s="27">
        <f t="shared" si="103"/>
        <v>0</v>
      </c>
      <c r="BF266" s="27">
        <f t="shared" si="103"/>
        <v>0</v>
      </c>
      <c r="BG266" s="27">
        <f t="shared" si="103"/>
        <v>0</v>
      </c>
      <c r="BH266" s="27">
        <f t="shared" si="103"/>
        <v>0</v>
      </c>
      <c r="BI266" s="27">
        <f t="shared" si="103"/>
        <v>0</v>
      </c>
      <c r="BJ266" s="27">
        <f t="shared" si="103"/>
        <v>0</v>
      </c>
      <c r="BK266" s="27">
        <f t="shared" si="103"/>
        <v>150</v>
      </c>
      <c r="BL266" s="27">
        <f t="shared" si="103"/>
        <v>0</v>
      </c>
      <c r="BM266" s="27">
        <f t="shared" si="103"/>
        <v>0</v>
      </c>
      <c r="BN266" s="27">
        <f t="shared" si="103"/>
        <v>0</v>
      </c>
      <c r="BO266" s="27">
        <f t="shared" si="103"/>
        <v>0</v>
      </c>
      <c r="BP266" s="27">
        <f t="shared" si="103"/>
        <v>0</v>
      </c>
      <c r="BQ266" s="27">
        <f t="shared" si="103"/>
        <v>0</v>
      </c>
      <c r="BR266" s="27">
        <f t="shared" si="103"/>
        <v>0</v>
      </c>
      <c r="BS266" s="27">
        <f t="shared" si="103"/>
        <v>0</v>
      </c>
      <c r="BT266" s="27">
        <f t="shared" si="103"/>
        <v>0</v>
      </c>
      <c r="BU266" s="27">
        <f t="shared" si="103"/>
        <v>0</v>
      </c>
      <c r="BV266" s="27">
        <f t="shared" si="103"/>
        <v>0</v>
      </c>
      <c r="BW266" s="27">
        <f t="shared" si="103"/>
        <v>0</v>
      </c>
      <c r="BX266" s="27">
        <f t="shared" si="103"/>
        <v>0</v>
      </c>
      <c r="BY266" s="27">
        <f t="shared" si="103"/>
        <v>0</v>
      </c>
    </row>
    <row r="267" spans="2:77" outlineLevel="1">
      <c r="B267" s="25" t="s">
        <v>859</v>
      </c>
      <c r="C267" s="28" t="s">
        <v>30</v>
      </c>
      <c r="D267" s="28" t="s">
        <v>30</v>
      </c>
      <c r="E267" s="28" t="s">
        <v>30</v>
      </c>
      <c r="F267" s="28" t="s">
        <v>30</v>
      </c>
      <c r="G267" s="28" t="s">
        <v>30</v>
      </c>
      <c r="H267" s="28" t="s">
        <v>30</v>
      </c>
      <c r="I267" s="28" t="s">
        <v>30</v>
      </c>
      <c r="J267" s="28" t="s">
        <v>30</v>
      </c>
      <c r="K267" s="28" t="s">
        <v>30</v>
      </c>
      <c r="L267" s="28" t="s">
        <v>30</v>
      </c>
      <c r="M267" s="28" t="s">
        <v>30</v>
      </c>
      <c r="N267" s="28" t="s">
        <v>30</v>
      </c>
      <c r="O267" s="28" t="s">
        <v>30</v>
      </c>
      <c r="P267" s="28" t="s">
        <v>30</v>
      </c>
      <c r="Q267" s="28" t="s">
        <v>30</v>
      </c>
      <c r="R267" s="28">
        <v>12</v>
      </c>
      <c r="S267" s="28">
        <v>20</v>
      </c>
      <c r="T267" s="28">
        <v>2</v>
      </c>
      <c r="U267" s="28">
        <v>3</v>
      </c>
      <c r="V267" s="28">
        <v>6</v>
      </c>
      <c r="W267" s="28">
        <v>9</v>
      </c>
      <c r="X267" s="28">
        <v>16</v>
      </c>
      <c r="Y267" s="28">
        <v>17</v>
      </c>
      <c r="Z267" s="28">
        <v>22</v>
      </c>
      <c r="AA267" s="28">
        <v>23</v>
      </c>
      <c r="AB267" s="28">
        <v>24</v>
      </c>
      <c r="AC267" s="28">
        <v>25</v>
      </c>
      <c r="AD267" s="28">
        <v>30</v>
      </c>
      <c r="AE267" s="28">
        <v>1</v>
      </c>
      <c r="AF267" s="28">
        <v>4</v>
      </c>
      <c r="AG267" s="28" t="s">
        <v>30</v>
      </c>
      <c r="AH267" s="28" t="s">
        <v>30</v>
      </c>
      <c r="AI267" s="28" t="s">
        <v>30</v>
      </c>
      <c r="AJ267" s="28" t="s">
        <v>30</v>
      </c>
      <c r="AK267" s="28" t="s">
        <v>30</v>
      </c>
      <c r="AL267" s="28" t="s">
        <v>30</v>
      </c>
      <c r="AM267" s="28" t="s">
        <v>30</v>
      </c>
      <c r="AN267" s="28" t="s">
        <v>30</v>
      </c>
      <c r="AO267" s="28" t="s">
        <v>30</v>
      </c>
      <c r="AP267" s="28" t="s">
        <v>30</v>
      </c>
      <c r="AQ267" s="28" t="s">
        <v>30</v>
      </c>
      <c r="AR267" s="28" t="s">
        <v>30</v>
      </c>
      <c r="AS267" s="28" t="s">
        <v>30</v>
      </c>
      <c r="AT267" s="28" t="s">
        <v>30</v>
      </c>
      <c r="AU267" s="28" t="s">
        <v>30</v>
      </c>
      <c r="AV267" s="28" t="s">
        <v>30</v>
      </c>
      <c r="AW267" s="28" t="s">
        <v>30</v>
      </c>
      <c r="AX267" s="28" t="s">
        <v>30</v>
      </c>
      <c r="AY267" s="28" t="s">
        <v>30</v>
      </c>
      <c r="AZ267" s="28" t="s">
        <v>30</v>
      </c>
      <c r="BA267" s="28" t="s">
        <v>30</v>
      </c>
      <c r="BB267" s="28" t="s">
        <v>30</v>
      </c>
      <c r="BC267" s="28" t="s">
        <v>30</v>
      </c>
      <c r="BD267" s="28" t="s">
        <v>30</v>
      </c>
      <c r="BE267" s="28" t="s">
        <v>30</v>
      </c>
      <c r="BF267" s="28" t="s">
        <v>30</v>
      </c>
      <c r="BG267" s="28" t="s">
        <v>30</v>
      </c>
      <c r="BH267" s="28" t="s">
        <v>30</v>
      </c>
      <c r="BI267" s="28" t="s">
        <v>30</v>
      </c>
      <c r="BJ267" s="28" t="s">
        <v>30</v>
      </c>
      <c r="BK267" s="28">
        <v>12</v>
      </c>
      <c r="BL267" s="28">
        <v>20</v>
      </c>
      <c r="BM267" s="28">
        <v>2</v>
      </c>
      <c r="BN267" s="28">
        <v>3</v>
      </c>
      <c r="BO267" s="28">
        <v>6</v>
      </c>
      <c r="BP267" s="28">
        <v>9</v>
      </c>
      <c r="BQ267" s="28">
        <v>16</v>
      </c>
      <c r="BR267" s="28">
        <v>17</v>
      </c>
      <c r="BS267" s="28">
        <v>22</v>
      </c>
      <c r="BT267" s="28">
        <v>23</v>
      </c>
      <c r="BU267" s="28">
        <v>24</v>
      </c>
      <c r="BV267" s="28">
        <v>25</v>
      </c>
      <c r="BW267" s="28">
        <v>30</v>
      </c>
      <c r="BX267" s="28">
        <v>1</v>
      </c>
      <c r="BY267" s="28">
        <v>4</v>
      </c>
    </row>
    <row r="268" spans="2:77" outlineLevel="1">
      <c r="B268" s="25" t="s">
        <v>868</v>
      </c>
      <c r="C268" s="28"/>
      <c r="D268" s="28"/>
      <c r="E268" s="28"/>
      <c r="F268" s="28"/>
      <c r="G268" s="28"/>
      <c r="H268" s="28"/>
      <c r="I268" s="28"/>
      <c r="J268" s="28"/>
      <c r="K268" s="28"/>
      <c r="L268" s="28"/>
      <c r="M268" s="28"/>
      <c r="N268" s="28"/>
      <c r="O268" s="28"/>
      <c r="P268" s="28"/>
      <c r="Q268" s="28"/>
      <c r="R268" s="28">
        <v>0</v>
      </c>
      <c r="S268" s="28">
        <v>0</v>
      </c>
      <c r="T268" s="28">
        <v>97</v>
      </c>
      <c r="U268" s="28">
        <v>97</v>
      </c>
      <c r="V268" s="28">
        <v>97</v>
      </c>
      <c r="W268" s="28">
        <v>97</v>
      </c>
      <c r="X268" s="28">
        <v>97</v>
      </c>
      <c r="Y268" s="28">
        <v>97</v>
      </c>
      <c r="Z268" s="28">
        <v>97</v>
      </c>
      <c r="AA268" s="28">
        <v>97</v>
      </c>
      <c r="AB268" s="28">
        <v>152</v>
      </c>
      <c r="AC268" s="28">
        <v>152</v>
      </c>
      <c r="AD268" s="28">
        <v>152</v>
      </c>
      <c r="AE268" s="28">
        <v>0</v>
      </c>
      <c r="AF268" s="28">
        <v>0</v>
      </c>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v>0</v>
      </c>
      <c r="BL268" s="28">
        <v>0</v>
      </c>
      <c r="BM268" s="28">
        <v>97</v>
      </c>
      <c r="BN268" s="28">
        <v>97</v>
      </c>
      <c r="BO268" s="28">
        <v>97</v>
      </c>
      <c r="BP268" s="28">
        <v>97</v>
      </c>
      <c r="BQ268" s="28">
        <v>97</v>
      </c>
      <c r="BR268" s="28">
        <v>97</v>
      </c>
      <c r="BS268" s="28">
        <v>97</v>
      </c>
      <c r="BT268" s="28">
        <v>97</v>
      </c>
      <c r="BU268" s="28">
        <v>152</v>
      </c>
      <c r="BV268" s="28">
        <v>152</v>
      </c>
      <c r="BW268" s="28">
        <v>152</v>
      </c>
      <c r="BX268" s="28">
        <v>0</v>
      </c>
      <c r="BY268" s="28">
        <v>0</v>
      </c>
    </row>
    <row r="269" spans="2:77" outlineLevel="1">
      <c r="B269" s="25" t="s">
        <v>861</v>
      </c>
      <c r="C269" s="27">
        <f t="shared" ref="C269:AU271" si="104">C268</f>
        <v>0</v>
      </c>
      <c r="D269" s="27">
        <f t="shared" si="104"/>
        <v>0</v>
      </c>
      <c r="E269" s="27">
        <f t="shared" si="104"/>
        <v>0</v>
      </c>
      <c r="F269" s="27">
        <f t="shared" si="104"/>
        <v>0</v>
      </c>
      <c r="G269" s="27">
        <f t="shared" si="104"/>
        <v>0</v>
      </c>
      <c r="H269" s="27">
        <f t="shared" si="104"/>
        <v>0</v>
      </c>
      <c r="I269" s="27">
        <f t="shared" si="104"/>
        <v>0</v>
      </c>
      <c r="J269" s="27">
        <f t="shared" si="104"/>
        <v>0</v>
      </c>
      <c r="K269" s="27">
        <f t="shared" si="104"/>
        <v>0</v>
      </c>
      <c r="L269" s="27">
        <f t="shared" si="104"/>
        <v>0</v>
      </c>
      <c r="M269" s="27">
        <f t="shared" si="104"/>
        <v>0</v>
      </c>
      <c r="N269" s="27">
        <f t="shared" si="104"/>
        <v>0</v>
      </c>
      <c r="O269" s="27">
        <f t="shared" si="104"/>
        <v>0</v>
      </c>
      <c r="P269" s="27">
        <f t="shared" si="104"/>
        <v>0</v>
      </c>
      <c r="Q269" s="27">
        <f t="shared" si="104"/>
        <v>0</v>
      </c>
      <c r="R269" s="27">
        <f t="shared" si="104"/>
        <v>0</v>
      </c>
      <c r="S269" s="27">
        <f t="shared" si="104"/>
        <v>0</v>
      </c>
      <c r="T269" s="27">
        <f t="shared" si="104"/>
        <v>97</v>
      </c>
      <c r="U269" s="27">
        <f t="shared" si="104"/>
        <v>97</v>
      </c>
      <c r="V269" s="27">
        <f t="shared" si="104"/>
        <v>97</v>
      </c>
      <c r="W269" s="27">
        <f t="shared" si="104"/>
        <v>97</v>
      </c>
      <c r="X269" s="27">
        <f t="shared" si="104"/>
        <v>97</v>
      </c>
      <c r="Y269" s="27">
        <f t="shared" si="104"/>
        <v>97</v>
      </c>
      <c r="Z269" s="27">
        <f t="shared" si="104"/>
        <v>97</v>
      </c>
      <c r="AA269" s="27">
        <f t="shared" si="104"/>
        <v>97</v>
      </c>
      <c r="AB269" s="27">
        <f t="shared" si="104"/>
        <v>152</v>
      </c>
      <c r="AC269" s="27">
        <f t="shared" si="104"/>
        <v>152</v>
      </c>
      <c r="AD269" s="27">
        <f t="shared" si="104"/>
        <v>152</v>
      </c>
      <c r="AE269" s="27">
        <f t="shared" si="104"/>
        <v>0</v>
      </c>
      <c r="AF269" s="27">
        <f t="shared" si="104"/>
        <v>0</v>
      </c>
      <c r="AG269" s="27">
        <f t="shared" si="104"/>
        <v>0</v>
      </c>
      <c r="AH269" s="27">
        <f t="shared" si="104"/>
        <v>0</v>
      </c>
      <c r="AI269" s="27">
        <f t="shared" si="104"/>
        <v>0</v>
      </c>
      <c r="AJ269" s="27">
        <f t="shared" si="104"/>
        <v>0</v>
      </c>
      <c r="AK269" s="27">
        <f t="shared" si="104"/>
        <v>0</v>
      </c>
      <c r="AL269" s="27">
        <f t="shared" si="104"/>
        <v>0</v>
      </c>
      <c r="AM269" s="27">
        <f t="shared" si="104"/>
        <v>0</v>
      </c>
      <c r="AN269" s="27">
        <f t="shared" si="104"/>
        <v>0</v>
      </c>
      <c r="AO269" s="27">
        <f t="shared" si="104"/>
        <v>0</v>
      </c>
      <c r="AP269" s="27">
        <f t="shared" si="104"/>
        <v>0</v>
      </c>
      <c r="AQ269" s="27">
        <f t="shared" si="104"/>
        <v>0</v>
      </c>
      <c r="AR269" s="27">
        <f t="shared" si="104"/>
        <v>0</v>
      </c>
      <c r="AS269" s="27">
        <f t="shared" si="104"/>
        <v>0</v>
      </c>
      <c r="AT269" s="27">
        <f t="shared" si="104"/>
        <v>0</v>
      </c>
      <c r="AU269" s="27">
        <f t="shared" si="104"/>
        <v>0</v>
      </c>
      <c r="AV269" s="27">
        <f t="shared" ref="AV269:BY269" si="105">AV268</f>
        <v>0</v>
      </c>
      <c r="AW269" s="27">
        <f t="shared" si="105"/>
        <v>0</v>
      </c>
      <c r="AX269" s="27">
        <f t="shared" si="105"/>
        <v>0</v>
      </c>
      <c r="AY269" s="27">
        <f t="shared" si="105"/>
        <v>0</v>
      </c>
      <c r="AZ269" s="27">
        <f t="shared" si="105"/>
        <v>0</v>
      </c>
      <c r="BA269" s="27">
        <f t="shared" si="105"/>
        <v>0</v>
      </c>
      <c r="BB269" s="27">
        <f t="shared" si="105"/>
        <v>0</v>
      </c>
      <c r="BC269" s="27">
        <f t="shared" si="105"/>
        <v>0</v>
      </c>
      <c r="BD269" s="27">
        <f t="shared" si="105"/>
        <v>0</v>
      </c>
      <c r="BE269" s="27">
        <f t="shared" si="105"/>
        <v>0</v>
      </c>
      <c r="BF269" s="27">
        <f t="shared" si="105"/>
        <v>0</v>
      </c>
      <c r="BG269" s="27">
        <f t="shared" si="105"/>
        <v>0</v>
      </c>
      <c r="BH269" s="27">
        <f t="shared" si="105"/>
        <v>0</v>
      </c>
      <c r="BI269" s="27">
        <f t="shared" si="105"/>
        <v>0</v>
      </c>
      <c r="BJ269" s="27">
        <f t="shared" si="105"/>
        <v>0</v>
      </c>
      <c r="BK269" s="27">
        <f t="shared" si="105"/>
        <v>0</v>
      </c>
      <c r="BL269" s="27">
        <f t="shared" si="105"/>
        <v>0</v>
      </c>
      <c r="BM269" s="27">
        <f t="shared" si="105"/>
        <v>97</v>
      </c>
      <c r="BN269" s="27">
        <f t="shared" si="105"/>
        <v>97</v>
      </c>
      <c r="BO269" s="27">
        <f t="shared" si="105"/>
        <v>97</v>
      </c>
      <c r="BP269" s="27">
        <f t="shared" si="105"/>
        <v>97</v>
      </c>
      <c r="BQ269" s="27">
        <f t="shared" si="105"/>
        <v>97</v>
      </c>
      <c r="BR269" s="27">
        <f t="shared" si="105"/>
        <v>97</v>
      </c>
      <c r="BS269" s="27">
        <f t="shared" si="105"/>
        <v>97</v>
      </c>
      <c r="BT269" s="27">
        <f t="shared" si="105"/>
        <v>97</v>
      </c>
      <c r="BU269" s="27">
        <f t="shared" si="105"/>
        <v>152</v>
      </c>
      <c r="BV269" s="27">
        <f t="shared" si="105"/>
        <v>152</v>
      </c>
      <c r="BW269" s="27">
        <f t="shared" si="105"/>
        <v>152</v>
      </c>
      <c r="BX269" s="27">
        <f t="shared" si="105"/>
        <v>0</v>
      </c>
      <c r="BY269" s="27">
        <f t="shared" si="105"/>
        <v>0</v>
      </c>
    </row>
    <row r="270" spans="2:77" outlineLevel="1">
      <c r="B270" s="25" t="s">
        <v>862</v>
      </c>
      <c r="C270" s="27">
        <f t="shared" si="104"/>
        <v>0</v>
      </c>
      <c r="D270" s="27">
        <f t="shared" si="104"/>
        <v>0</v>
      </c>
      <c r="E270" s="27">
        <f t="shared" si="104"/>
        <v>0</v>
      </c>
      <c r="F270" s="27">
        <f t="shared" si="104"/>
        <v>0</v>
      </c>
      <c r="G270" s="27">
        <f t="shared" si="104"/>
        <v>0</v>
      </c>
      <c r="H270" s="27">
        <f t="shared" si="104"/>
        <v>0</v>
      </c>
      <c r="I270" s="27">
        <f t="shared" si="104"/>
        <v>0</v>
      </c>
      <c r="J270" s="27">
        <f t="shared" si="104"/>
        <v>0</v>
      </c>
      <c r="K270" s="27">
        <f t="shared" si="104"/>
        <v>0</v>
      </c>
      <c r="L270" s="27">
        <f t="shared" si="104"/>
        <v>0</v>
      </c>
      <c r="M270" s="27">
        <f t="shared" si="104"/>
        <v>0</v>
      </c>
      <c r="N270" s="27">
        <f t="shared" si="104"/>
        <v>0</v>
      </c>
      <c r="O270" s="27">
        <f t="shared" si="104"/>
        <v>0</v>
      </c>
      <c r="P270" s="27">
        <f t="shared" si="104"/>
        <v>0</v>
      </c>
      <c r="Q270" s="27">
        <f t="shared" si="104"/>
        <v>0</v>
      </c>
      <c r="R270" s="27">
        <f t="shared" si="104"/>
        <v>0</v>
      </c>
      <c r="S270" s="27">
        <f t="shared" si="104"/>
        <v>0</v>
      </c>
      <c r="T270" s="27">
        <f t="shared" si="104"/>
        <v>97</v>
      </c>
      <c r="U270" s="27">
        <f t="shared" si="104"/>
        <v>97</v>
      </c>
      <c r="V270" s="27">
        <f t="shared" si="104"/>
        <v>97</v>
      </c>
      <c r="W270" s="27">
        <f t="shared" si="104"/>
        <v>97</v>
      </c>
      <c r="X270" s="27">
        <f t="shared" si="104"/>
        <v>97</v>
      </c>
      <c r="Y270" s="27">
        <f t="shared" si="104"/>
        <v>97</v>
      </c>
      <c r="Z270" s="27">
        <f t="shared" si="104"/>
        <v>97</v>
      </c>
      <c r="AA270" s="27">
        <f t="shared" si="104"/>
        <v>97</v>
      </c>
      <c r="AB270" s="27">
        <f t="shared" si="104"/>
        <v>152</v>
      </c>
      <c r="AC270" s="27">
        <f t="shared" si="104"/>
        <v>152</v>
      </c>
      <c r="AD270" s="27">
        <f t="shared" si="104"/>
        <v>152</v>
      </c>
      <c r="AE270" s="27">
        <f t="shared" si="104"/>
        <v>0</v>
      </c>
      <c r="AF270" s="27">
        <f t="shared" si="104"/>
        <v>0</v>
      </c>
      <c r="AG270" s="27">
        <f t="shared" si="104"/>
        <v>0</v>
      </c>
      <c r="AH270" s="27">
        <f t="shared" si="104"/>
        <v>0</v>
      </c>
      <c r="AI270" s="27">
        <f t="shared" si="104"/>
        <v>0</v>
      </c>
      <c r="AJ270" s="27">
        <f t="shared" si="104"/>
        <v>0</v>
      </c>
      <c r="AK270" s="27">
        <f t="shared" si="104"/>
        <v>0</v>
      </c>
      <c r="AL270" s="27">
        <f t="shared" si="104"/>
        <v>0</v>
      </c>
      <c r="AM270" s="27">
        <f t="shared" si="104"/>
        <v>0</v>
      </c>
      <c r="AN270" s="27">
        <f t="shared" si="104"/>
        <v>0</v>
      </c>
      <c r="AO270" s="27">
        <f t="shared" si="104"/>
        <v>0</v>
      </c>
      <c r="AP270" s="27">
        <f t="shared" si="104"/>
        <v>0</v>
      </c>
      <c r="AQ270" s="27">
        <f t="shared" si="104"/>
        <v>0</v>
      </c>
      <c r="AR270" s="27">
        <f t="shared" si="104"/>
        <v>0</v>
      </c>
      <c r="AS270" s="27">
        <f t="shared" si="104"/>
        <v>0</v>
      </c>
      <c r="AT270" s="27">
        <f t="shared" si="104"/>
        <v>0</v>
      </c>
      <c r="AU270" s="27">
        <f t="shared" si="104"/>
        <v>0</v>
      </c>
      <c r="AV270" s="27">
        <f t="shared" ref="AV270:BY270" si="106">AV269</f>
        <v>0</v>
      </c>
      <c r="AW270" s="27">
        <f t="shared" si="106"/>
        <v>0</v>
      </c>
      <c r="AX270" s="27">
        <f t="shared" si="106"/>
        <v>0</v>
      </c>
      <c r="AY270" s="27">
        <f t="shared" si="106"/>
        <v>0</v>
      </c>
      <c r="AZ270" s="27">
        <f t="shared" si="106"/>
        <v>0</v>
      </c>
      <c r="BA270" s="27">
        <f t="shared" si="106"/>
        <v>0</v>
      </c>
      <c r="BB270" s="27">
        <f t="shared" si="106"/>
        <v>0</v>
      </c>
      <c r="BC270" s="27">
        <f t="shared" si="106"/>
        <v>0</v>
      </c>
      <c r="BD270" s="27">
        <f t="shared" si="106"/>
        <v>0</v>
      </c>
      <c r="BE270" s="27">
        <f t="shared" si="106"/>
        <v>0</v>
      </c>
      <c r="BF270" s="27">
        <f t="shared" si="106"/>
        <v>0</v>
      </c>
      <c r="BG270" s="27">
        <f t="shared" si="106"/>
        <v>0</v>
      </c>
      <c r="BH270" s="27">
        <f t="shared" si="106"/>
        <v>0</v>
      </c>
      <c r="BI270" s="27">
        <f t="shared" si="106"/>
        <v>0</v>
      </c>
      <c r="BJ270" s="27">
        <f t="shared" si="106"/>
        <v>0</v>
      </c>
      <c r="BK270" s="27">
        <f t="shared" si="106"/>
        <v>0</v>
      </c>
      <c r="BL270" s="27">
        <f t="shared" si="106"/>
        <v>0</v>
      </c>
      <c r="BM270" s="27">
        <f t="shared" si="106"/>
        <v>97</v>
      </c>
      <c r="BN270" s="27">
        <f t="shared" si="106"/>
        <v>97</v>
      </c>
      <c r="BO270" s="27">
        <f t="shared" si="106"/>
        <v>97</v>
      </c>
      <c r="BP270" s="27">
        <f t="shared" si="106"/>
        <v>97</v>
      </c>
      <c r="BQ270" s="27">
        <f t="shared" si="106"/>
        <v>97</v>
      </c>
      <c r="BR270" s="27">
        <f t="shared" si="106"/>
        <v>97</v>
      </c>
      <c r="BS270" s="27">
        <f t="shared" si="106"/>
        <v>97</v>
      </c>
      <c r="BT270" s="27">
        <f t="shared" si="106"/>
        <v>97</v>
      </c>
      <c r="BU270" s="27">
        <f t="shared" si="106"/>
        <v>152</v>
      </c>
      <c r="BV270" s="27">
        <f t="shared" si="106"/>
        <v>152</v>
      </c>
      <c r="BW270" s="27">
        <f t="shared" si="106"/>
        <v>152</v>
      </c>
      <c r="BX270" s="27">
        <f t="shared" si="106"/>
        <v>0</v>
      </c>
      <c r="BY270" s="27">
        <f t="shared" si="106"/>
        <v>0</v>
      </c>
    </row>
    <row r="271" spans="2:77" outlineLevel="1">
      <c r="B271" s="25" t="s">
        <v>863</v>
      </c>
      <c r="C271" s="27">
        <f t="shared" si="104"/>
        <v>0</v>
      </c>
      <c r="D271" s="27">
        <f t="shared" si="104"/>
        <v>0</v>
      </c>
      <c r="E271" s="27">
        <f t="shared" si="104"/>
        <v>0</v>
      </c>
      <c r="F271" s="27">
        <f t="shared" si="104"/>
        <v>0</v>
      </c>
      <c r="G271" s="27">
        <f t="shared" si="104"/>
        <v>0</v>
      </c>
      <c r="H271" s="27">
        <f t="shared" si="104"/>
        <v>0</v>
      </c>
      <c r="I271" s="27">
        <f t="shared" si="104"/>
        <v>0</v>
      </c>
      <c r="J271" s="27">
        <f t="shared" si="104"/>
        <v>0</v>
      </c>
      <c r="K271" s="27">
        <f t="shared" si="104"/>
        <v>0</v>
      </c>
      <c r="L271" s="27">
        <f t="shared" si="104"/>
        <v>0</v>
      </c>
      <c r="M271" s="27">
        <f t="shared" si="104"/>
        <v>0</v>
      </c>
      <c r="N271" s="27">
        <f t="shared" si="104"/>
        <v>0</v>
      </c>
      <c r="O271" s="27">
        <f t="shared" si="104"/>
        <v>0</v>
      </c>
      <c r="P271" s="27">
        <f t="shared" si="104"/>
        <v>0</v>
      </c>
      <c r="Q271" s="27">
        <f t="shared" si="104"/>
        <v>0</v>
      </c>
      <c r="R271" s="27">
        <f t="shared" si="104"/>
        <v>0</v>
      </c>
      <c r="S271" s="27">
        <f t="shared" si="104"/>
        <v>0</v>
      </c>
      <c r="T271" s="27">
        <f t="shared" si="104"/>
        <v>97</v>
      </c>
      <c r="U271" s="27">
        <f t="shared" si="104"/>
        <v>97</v>
      </c>
      <c r="V271" s="27">
        <f t="shared" si="104"/>
        <v>97</v>
      </c>
      <c r="W271" s="27">
        <f t="shared" si="104"/>
        <v>97</v>
      </c>
      <c r="X271" s="27">
        <f t="shared" si="104"/>
        <v>97</v>
      </c>
      <c r="Y271" s="27">
        <f t="shared" si="104"/>
        <v>97</v>
      </c>
      <c r="Z271" s="27">
        <f t="shared" si="104"/>
        <v>97</v>
      </c>
      <c r="AA271" s="27">
        <f t="shared" si="104"/>
        <v>97</v>
      </c>
      <c r="AB271" s="27">
        <f t="shared" si="104"/>
        <v>152</v>
      </c>
      <c r="AC271" s="27">
        <f t="shared" si="104"/>
        <v>152</v>
      </c>
      <c r="AD271" s="27">
        <f t="shared" si="104"/>
        <v>152</v>
      </c>
      <c r="AE271" s="27">
        <f t="shared" si="104"/>
        <v>0</v>
      </c>
      <c r="AF271" s="27">
        <f t="shared" si="104"/>
        <v>0</v>
      </c>
      <c r="AG271" s="27">
        <f t="shared" si="104"/>
        <v>0</v>
      </c>
      <c r="AH271" s="27">
        <f t="shared" si="104"/>
        <v>0</v>
      </c>
      <c r="AI271" s="27">
        <f t="shared" si="104"/>
        <v>0</v>
      </c>
      <c r="AJ271" s="27">
        <f t="shared" si="104"/>
        <v>0</v>
      </c>
      <c r="AK271" s="27">
        <f t="shared" si="104"/>
        <v>0</v>
      </c>
      <c r="AL271" s="27">
        <f t="shared" si="104"/>
        <v>0</v>
      </c>
      <c r="AM271" s="27">
        <f t="shared" si="104"/>
        <v>0</v>
      </c>
      <c r="AN271" s="27">
        <f t="shared" si="104"/>
        <v>0</v>
      </c>
      <c r="AO271" s="27">
        <f t="shared" si="104"/>
        <v>0</v>
      </c>
      <c r="AP271" s="27">
        <f t="shared" si="104"/>
        <v>0</v>
      </c>
      <c r="AQ271" s="27">
        <f t="shared" si="104"/>
        <v>0</v>
      </c>
      <c r="AR271" s="27">
        <f t="shared" si="104"/>
        <v>0</v>
      </c>
      <c r="AS271" s="27">
        <f t="shared" si="104"/>
        <v>0</v>
      </c>
      <c r="AT271" s="27">
        <f t="shared" si="104"/>
        <v>0</v>
      </c>
      <c r="AU271" s="27">
        <f t="shared" si="104"/>
        <v>0</v>
      </c>
      <c r="AV271" s="27">
        <f t="shared" ref="AV271:BY271" si="107">AV270</f>
        <v>0</v>
      </c>
      <c r="AW271" s="27">
        <f t="shared" si="107"/>
        <v>0</v>
      </c>
      <c r="AX271" s="27">
        <f t="shared" si="107"/>
        <v>0</v>
      </c>
      <c r="AY271" s="27">
        <f t="shared" si="107"/>
        <v>0</v>
      </c>
      <c r="AZ271" s="27">
        <f t="shared" si="107"/>
        <v>0</v>
      </c>
      <c r="BA271" s="27">
        <f t="shared" si="107"/>
        <v>0</v>
      </c>
      <c r="BB271" s="27">
        <f t="shared" si="107"/>
        <v>0</v>
      </c>
      <c r="BC271" s="27">
        <f t="shared" si="107"/>
        <v>0</v>
      </c>
      <c r="BD271" s="27">
        <f t="shared" si="107"/>
        <v>0</v>
      </c>
      <c r="BE271" s="27">
        <f t="shared" si="107"/>
        <v>0</v>
      </c>
      <c r="BF271" s="27">
        <f t="shared" si="107"/>
        <v>0</v>
      </c>
      <c r="BG271" s="27">
        <f t="shared" si="107"/>
        <v>0</v>
      </c>
      <c r="BH271" s="27">
        <f t="shared" si="107"/>
        <v>0</v>
      </c>
      <c r="BI271" s="27">
        <f t="shared" si="107"/>
        <v>0</v>
      </c>
      <c r="BJ271" s="27">
        <f t="shared" si="107"/>
        <v>0</v>
      </c>
      <c r="BK271" s="27">
        <f t="shared" si="107"/>
        <v>0</v>
      </c>
      <c r="BL271" s="27">
        <f t="shared" si="107"/>
        <v>0</v>
      </c>
      <c r="BM271" s="27">
        <f t="shared" si="107"/>
        <v>97</v>
      </c>
      <c r="BN271" s="27">
        <f t="shared" si="107"/>
        <v>97</v>
      </c>
      <c r="BO271" s="27">
        <f t="shared" si="107"/>
        <v>97</v>
      </c>
      <c r="BP271" s="27">
        <f t="shared" si="107"/>
        <v>97</v>
      </c>
      <c r="BQ271" s="27">
        <f t="shared" si="107"/>
        <v>97</v>
      </c>
      <c r="BR271" s="27">
        <f t="shared" si="107"/>
        <v>97</v>
      </c>
      <c r="BS271" s="27">
        <f t="shared" si="107"/>
        <v>97</v>
      </c>
      <c r="BT271" s="27">
        <f t="shared" si="107"/>
        <v>97</v>
      </c>
      <c r="BU271" s="27">
        <f t="shared" si="107"/>
        <v>152</v>
      </c>
      <c r="BV271" s="27">
        <f t="shared" si="107"/>
        <v>152</v>
      </c>
      <c r="BW271" s="27">
        <f t="shared" si="107"/>
        <v>152</v>
      </c>
      <c r="BX271" s="27">
        <f t="shared" si="107"/>
        <v>0</v>
      </c>
      <c r="BY271" s="27">
        <f t="shared" si="107"/>
        <v>0</v>
      </c>
    </row>
    <row r="272" spans="2:77" outlineLevel="1">
      <c r="B272" s="25" t="s">
        <v>859</v>
      </c>
      <c r="C272" s="28" t="s">
        <v>30</v>
      </c>
      <c r="D272" s="28" t="s">
        <v>30</v>
      </c>
      <c r="E272" s="28" t="s">
        <v>30</v>
      </c>
      <c r="F272" s="28" t="s">
        <v>30</v>
      </c>
      <c r="G272" s="28" t="s">
        <v>30</v>
      </c>
      <c r="H272" s="28" t="s">
        <v>30</v>
      </c>
      <c r="I272" s="28" t="s">
        <v>30</v>
      </c>
      <c r="J272" s="28" t="s">
        <v>30</v>
      </c>
      <c r="K272" s="28" t="s">
        <v>30</v>
      </c>
      <c r="L272" s="28" t="s">
        <v>30</v>
      </c>
      <c r="M272" s="28" t="s">
        <v>30</v>
      </c>
      <c r="N272" s="28" t="s">
        <v>30</v>
      </c>
      <c r="O272" s="28" t="s">
        <v>30</v>
      </c>
      <c r="P272" s="28" t="s">
        <v>30</v>
      </c>
      <c r="Q272" s="28" t="s">
        <v>30</v>
      </c>
      <c r="R272" s="28">
        <v>12</v>
      </c>
      <c r="S272" s="28">
        <v>20</v>
      </c>
      <c r="T272" s="28">
        <v>2</v>
      </c>
      <c r="U272" s="28">
        <v>3</v>
      </c>
      <c r="V272" s="28">
        <v>17</v>
      </c>
      <c r="W272" s="28">
        <v>22</v>
      </c>
      <c r="X272" s="28">
        <v>6</v>
      </c>
      <c r="Y272" s="28">
        <v>9</v>
      </c>
      <c r="Z272" s="28">
        <v>16</v>
      </c>
      <c r="AA272" s="28">
        <v>23</v>
      </c>
      <c r="AB272" s="28">
        <v>5</v>
      </c>
      <c r="AC272" s="28">
        <v>8</v>
      </c>
      <c r="AD272" s="28">
        <v>15</v>
      </c>
      <c r="AE272" s="28">
        <v>1</v>
      </c>
      <c r="AF272" s="28">
        <v>4</v>
      </c>
      <c r="AG272" s="28" t="s">
        <v>30</v>
      </c>
      <c r="AH272" s="28" t="s">
        <v>30</v>
      </c>
      <c r="AI272" s="28" t="s">
        <v>30</v>
      </c>
      <c r="AJ272" s="28" t="s">
        <v>30</v>
      </c>
      <c r="AK272" s="28" t="s">
        <v>30</v>
      </c>
      <c r="AL272" s="28" t="s">
        <v>30</v>
      </c>
      <c r="AM272" s="28" t="s">
        <v>30</v>
      </c>
      <c r="AN272" s="28" t="s">
        <v>30</v>
      </c>
      <c r="AO272" s="28" t="s">
        <v>30</v>
      </c>
      <c r="AP272" s="28" t="s">
        <v>30</v>
      </c>
      <c r="AQ272" s="28" t="s">
        <v>30</v>
      </c>
      <c r="AR272" s="28" t="s">
        <v>30</v>
      </c>
      <c r="AS272" s="28" t="s">
        <v>30</v>
      </c>
      <c r="AT272" s="28" t="s">
        <v>30</v>
      </c>
      <c r="AU272" s="28" t="s">
        <v>30</v>
      </c>
      <c r="AV272" s="28" t="s">
        <v>30</v>
      </c>
      <c r="AW272" s="28" t="s">
        <v>30</v>
      </c>
      <c r="AX272" s="28" t="s">
        <v>30</v>
      </c>
      <c r="AY272" s="28" t="s">
        <v>30</v>
      </c>
      <c r="AZ272" s="28" t="s">
        <v>30</v>
      </c>
      <c r="BA272" s="28" t="s">
        <v>30</v>
      </c>
      <c r="BB272" s="28" t="s">
        <v>30</v>
      </c>
      <c r="BC272" s="28" t="s">
        <v>30</v>
      </c>
      <c r="BD272" s="28" t="s">
        <v>30</v>
      </c>
      <c r="BE272" s="28" t="s">
        <v>30</v>
      </c>
      <c r="BF272" s="28" t="s">
        <v>30</v>
      </c>
      <c r="BG272" s="28" t="s">
        <v>30</v>
      </c>
      <c r="BH272" s="28" t="s">
        <v>30</v>
      </c>
      <c r="BI272" s="28" t="s">
        <v>30</v>
      </c>
      <c r="BJ272" s="28" t="s">
        <v>30</v>
      </c>
      <c r="BK272" s="28">
        <v>12</v>
      </c>
      <c r="BL272" s="28">
        <v>20</v>
      </c>
      <c r="BM272" s="28">
        <v>2</v>
      </c>
      <c r="BN272" s="28">
        <v>3</v>
      </c>
      <c r="BO272" s="28">
        <v>17</v>
      </c>
      <c r="BP272" s="28">
        <v>22</v>
      </c>
      <c r="BQ272" s="28">
        <v>6</v>
      </c>
      <c r="BR272" s="28">
        <v>9</v>
      </c>
      <c r="BS272" s="28">
        <v>16</v>
      </c>
      <c r="BT272" s="28">
        <v>23</v>
      </c>
      <c r="BU272" s="28">
        <v>5</v>
      </c>
      <c r="BV272" s="28">
        <v>8</v>
      </c>
      <c r="BW272" s="28">
        <v>15</v>
      </c>
      <c r="BX272" s="28">
        <v>1</v>
      </c>
      <c r="BY272" s="28">
        <v>4</v>
      </c>
    </row>
    <row r="273" spans="2:77" outlineLevel="1">
      <c r="B273" s="25" t="s">
        <v>869</v>
      </c>
      <c r="C273" s="28"/>
      <c r="D273" s="28"/>
      <c r="E273" s="28"/>
      <c r="F273" s="28"/>
      <c r="G273" s="28"/>
      <c r="H273" s="28"/>
      <c r="I273" s="28"/>
      <c r="J273" s="28"/>
      <c r="K273" s="28"/>
      <c r="L273" s="28"/>
      <c r="M273" s="28"/>
      <c r="N273" s="28"/>
      <c r="O273" s="28"/>
      <c r="P273" s="28"/>
      <c r="Q273" s="28"/>
      <c r="R273" s="28">
        <v>348</v>
      </c>
      <c r="S273" s="28">
        <v>348</v>
      </c>
      <c r="T273" s="28">
        <v>7</v>
      </c>
      <c r="U273" s="28">
        <v>7</v>
      </c>
      <c r="V273" s="28">
        <v>7</v>
      </c>
      <c r="W273" s="28">
        <v>7</v>
      </c>
      <c r="X273" s="28">
        <v>7</v>
      </c>
      <c r="Y273" s="28">
        <v>7</v>
      </c>
      <c r="Z273" s="28">
        <v>7</v>
      </c>
      <c r="AA273" s="28">
        <v>7</v>
      </c>
      <c r="AB273" s="28">
        <v>0</v>
      </c>
      <c r="AC273" s="28">
        <v>0</v>
      </c>
      <c r="AD273" s="28">
        <v>0</v>
      </c>
      <c r="AE273" s="28">
        <v>0</v>
      </c>
      <c r="AF273" s="28">
        <v>0</v>
      </c>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v>348</v>
      </c>
      <c r="BL273" s="28">
        <v>348</v>
      </c>
      <c r="BM273" s="28">
        <v>7</v>
      </c>
      <c r="BN273" s="28">
        <v>7</v>
      </c>
      <c r="BO273" s="28">
        <v>7</v>
      </c>
      <c r="BP273" s="28">
        <v>7</v>
      </c>
      <c r="BQ273" s="28">
        <v>7</v>
      </c>
      <c r="BR273" s="28">
        <v>7</v>
      </c>
      <c r="BS273" s="28">
        <v>7</v>
      </c>
      <c r="BT273" s="28">
        <v>7</v>
      </c>
      <c r="BU273" s="28">
        <v>0</v>
      </c>
      <c r="BV273" s="28">
        <v>0</v>
      </c>
      <c r="BW273" s="28">
        <v>0</v>
      </c>
      <c r="BX273" s="28">
        <v>0</v>
      </c>
      <c r="BY273" s="28">
        <v>0</v>
      </c>
    </row>
    <row r="274" spans="2:77" outlineLevel="1">
      <c r="B274" s="25" t="s">
        <v>861</v>
      </c>
      <c r="C274" s="27">
        <f t="shared" ref="C274:AU276" si="108">C273</f>
        <v>0</v>
      </c>
      <c r="D274" s="27">
        <f t="shared" si="108"/>
        <v>0</v>
      </c>
      <c r="E274" s="27">
        <f t="shared" si="108"/>
        <v>0</v>
      </c>
      <c r="F274" s="27">
        <f t="shared" si="108"/>
        <v>0</v>
      </c>
      <c r="G274" s="27">
        <f t="shared" si="108"/>
        <v>0</v>
      </c>
      <c r="H274" s="27">
        <f t="shared" si="108"/>
        <v>0</v>
      </c>
      <c r="I274" s="27">
        <f t="shared" si="108"/>
        <v>0</v>
      </c>
      <c r="J274" s="27">
        <f t="shared" si="108"/>
        <v>0</v>
      </c>
      <c r="K274" s="27">
        <f t="shared" si="108"/>
        <v>0</v>
      </c>
      <c r="L274" s="27">
        <f t="shared" si="108"/>
        <v>0</v>
      </c>
      <c r="M274" s="27">
        <f t="shared" si="108"/>
        <v>0</v>
      </c>
      <c r="N274" s="27">
        <f t="shared" si="108"/>
        <v>0</v>
      </c>
      <c r="O274" s="27">
        <f t="shared" si="108"/>
        <v>0</v>
      </c>
      <c r="P274" s="27">
        <f t="shared" si="108"/>
        <v>0</v>
      </c>
      <c r="Q274" s="27">
        <f t="shared" si="108"/>
        <v>0</v>
      </c>
      <c r="R274" s="27">
        <f t="shared" si="108"/>
        <v>348</v>
      </c>
      <c r="S274" s="27">
        <f t="shared" si="108"/>
        <v>348</v>
      </c>
      <c r="T274" s="27">
        <f t="shared" si="108"/>
        <v>7</v>
      </c>
      <c r="U274" s="27">
        <f t="shared" si="108"/>
        <v>7</v>
      </c>
      <c r="V274" s="27">
        <f t="shared" si="108"/>
        <v>7</v>
      </c>
      <c r="W274" s="27">
        <f t="shared" si="108"/>
        <v>7</v>
      </c>
      <c r="X274" s="27">
        <f t="shared" si="108"/>
        <v>7</v>
      </c>
      <c r="Y274" s="27">
        <f t="shared" si="108"/>
        <v>7</v>
      </c>
      <c r="Z274" s="27">
        <f t="shared" si="108"/>
        <v>7</v>
      </c>
      <c r="AA274" s="27">
        <f t="shared" si="108"/>
        <v>7</v>
      </c>
      <c r="AB274" s="27">
        <f t="shared" si="108"/>
        <v>0</v>
      </c>
      <c r="AC274" s="27">
        <f t="shared" si="108"/>
        <v>0</v>
      </c>
      <c r="AD274" s="27">
        <f t="shared" si="108"/>
        <v>0</v>
      </c>
      <c r="AE274" s="27">
        <f t="shared" si="108"/>
        <v>0</v>
      </c>
      <c r="AF274" s="27">
        <f t="shared" si="108"/>
        <v>0</v>
      </c>
      <c r="AG274" s="27">
        <f t="shared" si="108"/>
        <v>0</v>
      </c>
      <c r="AH274" s="27">
        <f t="shared" si="108"/>
        <v>0</v>
      </c>
      <c r="AI274" s="27">
        <f t="shared" si="108"/>
        <v>0</v>
      </c>
      <c r="AJ274" s="27">
        <f t="shared" si="108"/>
        <v>0</v>
      </c>
      <c r="AK274" s="27">
        <f t="shared" si="108"/>
        <v>0</v>
      </c>
      <c r="AL274" s="27">
        <f t="shared" si="108"/>
        <v>0</v>
      </c>
      <c r="AM274" s="27">
        <f t="shared" si="108"/>
        <v>0</v>
      </c>
      <c r="AN274" s="27">
        <f t="shared" si="108"/>
        <v>0</v>
      </c>
      <c r="AO274" s="27">
        <f t="shared" si="108"/>
        <v>0</v>
      </c>
      <c r="AP274" s="27">
        <f t="shared" si="108"/>
        <v>0</v>
      </c>
      <c r="AQ274" s="27">
        <f t="shared" si="108"/>
        <v>0</v>
      </c>
      <c r="AR274" s="27">
        <f t="shared" si="108"/>
        <v>0</v>
      </c>
      <c r="AS274" s="27">
        <f t="shared" si="108"/>
        <v>0</v>
      </c>
      <c r="AT274" s="27">
        <f t="shared" si="108"/>
        <v>0</v>
      </c>
      <c r="AU274" s="27">
        <f t="shared" si="108"/>
        <v>0</v>
      </c>
      <c r="AV274" s="27">
        <f t="shared" ref="AV274:BY274" si="109">AV273</f>
        <v>0</v>
      </c>
      <c r="AW274" s="27">
        <f t="shared" si="109"/>
        <v>0</v>
      </c>
      <c r="AX274" s="27">
        <f t="shared" si="109"/>
        <v>0</v>
      </c>
      <c r="AY274" s="27">
        <f t="shared" si="109"/>
        <v>0</v>
      </c>
      <c r="AZ274" s="27">
        <f t="shared" si="109"/>
        <v>0</v>
      </c>
      <c r="BA274" s="27">
        <f t="shared" si="109"/>
        <v>0</v>
      </c>
      <c r="BB274" s="27">
        <f t="shared" si="109"/>
        <v>0</v>
      </c>
      <c r="BC274" s="27">
        <f t="shared" si="109"/>
        <v>0</v>
      </c>
      <c r="BD274" s="27">
        <f t="shared" si="109"/>
        <v>0</v>
      </c>
      <c r="BE274" s="27">
        <f t="shared" si="109"/>
        <v>0</v>
      </c>
      <c r="BF274" s="27">
        <f t="shared" si="109"/>
        <v>0</v>
      </c>
      <c r="BG274" s="27">
        <f t="shared" si="109"/>
        <v>0</v>
      </c>
      <c r="BH274" s="27">
        <f t="shared" si="109"/>
        <v>0</v>
      </c>
      <c r="BI274" s="27">
        <f t="shared" si="109"/>
        <v>0</v>
      </c>
      <c r="BJ274" s="27">
        <f t="shared" si="109"/>
        <v>0</v>
      </c>
      <c r="BK274" s="27">
        <f t="shared" si="109"/>
        <v>348</v>
      </c>
      <c r="BL274" s="27">
        <f t="shared" si="109"/>
        <v>348</v>
      </c>
      <c r="BM274" s="27">
        <f t="shared" si="109"/>
        <v>7</v>
      </c>
      <c r="BN274" s="27">
        <f t="shared" si="109"/>
        <v>7</v>
      </c>
      <c r="BO274" s="27">
        <f t="shared" si="109"/>
        <v>7</v>
      </c>
      <c r="BP274" s="27">
        <f t="shared" si="109"/>
        <v>7</v>
      </c>
      <c r="BQ274" s="27">
        <f t="shared" si="109"/>
        <v>7</v>
      </c>
      <c r="BR274" s="27">
        <f t="shared" si="109"/>
        <v>7</v>
      </c>
      <c r="BS274" s="27">
        <f t="shared" si="109"/>
        <v>7</v>
      </c>
      <c r="BT274" s="27">
        <f t="shared" si="109"/>
        <v>7</v>
      </c>
      <c r="BU274" s="27">
        <f t="shared" si="109"/>
        <v>0</v>
      </c>
      <c r="BV274" s="27">
        <f t="shared" si="109"/>
        <v>0</v>
      </c>
      <c r="BW274" s="27">
        <f t="shared" si="109"/>
        <v>0</v>
      </c>
      <c r="BX274" s="27">
        <f t="shared" si="109"/>
        <v>0</v>
      </c>
      <c r="BY274" s="27">
        <f t="shared" si="109"/>
        <v>0</v>
      </c>
    </row>
    <row r="275" spans="2:77" outlineLevel="1">
      <c r="B275" s="25" t="s">
        <v>862</v>
      </c>
      <c r="C275" s="27">
        <f t="shared" si="108"/>
        <v>0</v>
      </c>
      <c r="D275" s="27">
        <f t="shared" si="108"/>
        <v>0</v>
      </c>
      <c r="E275" s="27">
        <f t="shared" si="108"/>
        <v>0</v>
      </c>
      <c r="F275" s="27">
        <f t="shared" si="108"/>
        <v>0</v>
      </c>
      <c r="G275" s="27">
        <f t="shared" si="108"/>
        <v>0</v>
      </c>
      <c r="H275" s="27">
        <f t="shared" si="108"/>
        <v>0</v>
      </c>
      <c r="I275" s="27">
        <f t="shared" si="108"/>
        <v>0</v>
      </c>
      <c r="J275" s="27">
        <f t="shared" si="108"/>
        <v>0</v>
      </c>
      <c r="K275" s="27">
        <f t="shared" si="108"/>
        <v>0</v>
      </c>
      <c r="L275" s="27">
        <f t="shared" si="108"/>
        <v>0</v>
      </c>
      <c r="M275" s="27">
        <f t="shared" si="108"/>
        <v>0</v>
      </c>
      <c r="N275" s="27">
        <f t="shared" si="108"/>
        <v>0</v>
      </c>
      <c r="O275" s="27">
        <f t="shared" si="108"/>
        <v>0</v>
      </c>
      <c r="P275" s="27">
        <f t="shared" si="108"/>
        <v>0</v>
      </c>
      <c r="Q275" s="27">
        <f t="shared" si="108"/>
        <v>0</v>
      </c>
      <c r="R275" s="27">
        <f t="shared" si="108"/>
        <v>348</v>
      </c>
      <c r="S275" s="27">
        <f t="shared" si="108"/>
        <v>348</v>
      </c>
      <c r="T275" s="27">
        <f t="shared" si="108"/>
        <v>7</v>
      </c>
      <c r="U275" s="27">
        <f t="shared" si="108"/>
        <v>7</v>
      </c>
      <c r="V275" s="27">
        <f t="shared" si="108"/>
        <v>7</v>
      </c>
      <c r="W275" s="27">
        <f t="shared" si="108"/>
        <v>7</v>
      </c>
      <c r="X275" s="27">
        <f t="shared" si="108"/>
        <v>7</v>
      </c>
      <c r="Y275" s="27">
        <f t="shared" si="108"/>
        <v>7</v>
      </c>
      <c r="Z275" s="27">
        <f t="shared" si="108"/>
        <v>7</v>
      </c>
      <c r="AA275" s="27">
        <f t="shared" si="108"/>
        <v>7</v>
      </c>
      <c r="AB275" s="27">
        <f t="shared" si="108"/>
        <v>0</v>
      </c>
      <c r="AC275" s="27">
        <f t="shared" si="108"/>
        <v>0</v>
      </c>
      <c r="AD275" s="27">
        <f t="shared" si="108"/>
        <v>0</v>
      </c>
      <c r="AE275" s="27">
        <f t="shared" si="108"/>
        <v>0</v>
      </c>
      <c r="AF275" s="27">
        <f t="shared" si="108"/>
        <v>0</v>
      </c>
      <c r="AG275" s="27">
        <f t="shared" si="108"/>
        <v>0</v>
      </c>
      <c r="AH275" s="27">
        <f t="shared" si="108"/>
        <v>0</v>
      </c>
      <c r="AI275" s="27">
        <f t="shared" si="108"/>
        <v>0</v>
      </c>
      <c r="AJ275" s="27">
        <f t="shared" si="108"/>
        <v>0</v>
      </c>
      <c r="AK275" s="27">
        <f t="shared" si="108"/>
        <v>0</v>
      </c>
      <c r="AL275" s="27">
        <f t="shared" si="108"/>
        <v>0</v>
      </c>
      <c r="AM275" s="27">
        <f t="shared" si="108"/>
        <v>0</v>
      </c>
      <c r="AN275" s="27">
        <f t="shared" si="108"/>
        <v>0</v>
      </c>
      <c r="AO275" s="27">
        <f t="shared" si="108"/>
        <v>0</v>
      </c>
      <c r="AP275" s="27">
        <f t="shared" si="108"/>
        <v>0</v>
      </c>
      <c r="AQ275" s="27">
        <f t="shared" si="108"/>
        <v>0</v>
      </c>
      <c r="AR275" s="27">
        <f t="shared" si="108"/>
        <v>0</v>
      </c>
      <c r="AS275" s="27">
        <f t="shared" si="108"/>
        <v>0</v>
      </c>
      <c r="AT275" s="27">
        <f t="shared" si="108"/>
        <v>0</v>
      </c>
      <c r="AU275" s="27">
        <f t="shared" si="108"/>
        <v>0</v>
      </c>
      <c r="AV275" s="27">
        <f t="shared" ref="AV275:BY275" si="110">AV274</f>
        <v>0</v>
      </c>
      <c r="AW275" s="27">
        <f t="shared" si="110"/>
        <v>0</v>
      </c>
      <c r="AX275" s="27">
        <f t="shared" si="110"/>
        <v>0</v>
      </c>
      <c r="AY275" s="27">
        <f t="shared" si="110"/>
        <v>0</v>
      </c>
      <c r="AZ275" s="27">
        <f t="shared" si="110"/>
        <v>0</v>
      </c>
      <c r="BA275" s="27">
        <f t="shared" si="110"/>
        <v>0</v>
      </c>
      <c r="BB275" s="27">
        <f t="shared" si="110"/>
        <v>0</v>
      </c>
      <c r="BC275" s="27">
        <f t="shared" si="110"/>
        <v>0</v>
      </c>
      <c r="BD275" s="27">
        <f t="shared" si="110"/>
        <v>0</v>
      </c>
      <c r="BE275" s="27">
        <f t="shared" si="110"/>
        <v>0</v>
      </c>
      <c r="BF275" s="27">
        <f t="shared" si="110"/>
        <v>0</v>
      </c>
      <c r="BG275" s="27">
        <f t="shared" si="110"/>
        <v>0</v>
      </c>
      <c r="BH275" s="27">
        <f t="shared" si="110"/>
        <v>0</v>
      </c>
      <c r="BI275" s="27">
        <f t="shared" si="110"/>
        <v>0</v>
      </c>
      <c r="BJ275" s="27">
        <f t="shared" si="110"/>
        <v>0</v>
      </c>
      <c r="BK275" s="27">
        <f t="shared" si="110"/>
        <v>348</v>
      </c>
      <c r="BL275" s="27">
        <f t="shared" si="110"/>
        <v>348</v>
      </c>
      <c r="BM275" s="27">
        <f t="shared" si="110"/>
        <v>7</v>
      </c>
      <c r="BN275" s="27">
        <f t="shared" si="110"/>
        <v>7</v>
      </c>
      <c r="BO275" s="27">
        <f t="shared" si="110"/>
        <v>7</v>
      </c>
      <c r="BP275" s="27">
        <f t="shared" si="110"/>
        <v>7</v>
      </c>
      <c r="BQ275" s="27">
        <f t="shared" si="110"/>
        <v>7</v>
      </c>
      <c r="BR275" s="27">
        <f t="shared" si="110"/>
        <v>7</v>
      </c>
      <c r="BS275" s="27">
        <f t="shared" si="110"/>
        <v>7</v>
      </c>
      <c r="BT275" s="27">
        <f t="shared" si="110"/>
        <v>7</v>
      </c>
      <c r="BU275" s="27">
        <f t="shared" si="110"/>
        <v>0</v>
      </c>
      <c r="BV275" s="27">
        <f t="shared" si="110"/>
        <v>0</v>
      </c>
      <c r="BW275" s="27">
        <f t="shared" si="110"/>
        <v>0</v>
      </c>
      <c r="BX275" s="27">
        <f t="shared" si="110"/>
        <v>0</v>
      </c>
      <c r="BY275" s="27">
        <f t="shared" si="110"/>
        <v>0</v>
      </c>
    </row>
    <row r="276" spans="2:77" outlineLevel="1">
      <c r="B276" s="25" t="s">
        <v>863</v>
      </c>
      <c r="C276" s="27">
        <f t="shared" si="108"/>
        <v>0</v>
      </c>
      <c r="D276" s="27">
        <f t="shared" si="108"/>
        <v>0</v>
      </c>
      <c r="E276" s="27">
        <f t="shared" si="108"/>
        <v>0</v>
      </c>
      <c r="F276" s="27">
        <f t="shared" si="108"/>
        <v>0</v>
      </c>
      <c r="G276" s="27">
        <f t="shared" si="108"/>
        <v>0</v>
      </c>
      <c r="H276" s="27">
        <f t="shared" si="108"/>
        <v>0</v>
      </c>
      <c r="I276" s="27">
        <f t="shared" si="108"/>
        <v>0</v>
      </c>
      <c r="J276" s="27">
        <f t="shared" si="108"/>
        <v>0</v>
      </c>
      <c r="K276" s="27">
        <f t="shared" si="108"/>
        <v>0</v>
      </c>
      <c r="L276" s="27">
        <f t="shared" si="108"/>
        <v>0</v>
      </c>
      <c r="M276" s="27">
        <f t="shared" si="108"/>
        <v>0</v>
      </c>
      <c r="N276" s="27">
        <f t="shared" si="108"/>
        <v>0</v>
      </c>
      <c r="O276" s="27">
        <f t="shared" si="108"/>
        <v>0</v>
      </c>
      <c r="P276" s="27">
        <f t="shared" si="108"/>
        <v>0</v>
      </c>
      <c r="Q276" s="27">
        <f t="shared" si="108"/>
        <v>0</v>
      </c>
      <c r="R276" s="27">
        <f t="shared" si="108"/>
        <v>348</v>
      </c>
      <c r="S276" s="27">
        <f t="shared" si="108"/>
        <v>348</v>
      </c>
      <c r="T276" s="27">
        <f t="shared" si="108"/>
        <v>7</v>
      </c>
      <c r="U276" s="27">
        <f t="shared" si="108"/>
        <v>7</v>
      </c>
      <c r="V276" s="27">
        <f t="shared" si="108"/>
        <v>7</v>
      </c>
      <c r="W276" s="27">
        <f t="shared" si="108"/>
        <v>7</v>
      </c>
      <c r="X276" s="27">
        <f t="shared" si="108"/>
        <v>7</v>
      </c>
      <c r="Y276" s="27">
        <f t="shared" si="108"/>
        <v>7</v>
      </c>
      <c r="Z276" s="27">
        <f t="shared" si="108"/>
        <v>7</v>
      </c>
      <c r="AA276" s="27">
        <f t="shared" si="108"/>
        <v>7</v>
      </c>
      <c r="AB276" s="27">
        <f t="shared" si="108"/>
        <v>0</v>
      </c>
      <c r="AC276" s="27">
        <f t="shared" si="108"/>
        <v>0</v>
      </c>
      <c r="AD276" s="27">
        <f t="shared" si="108"/>
        <v>0</v>
      </c>
      <c r="AE276" s="27">
        <f t="shared" si="108"/>
        <v>0</v>
      </c>
      <c r="AF276" s="27">
        <f t="shared" si="108"/>
        <v>0</v>
      </c>
      <c r="AG276" s="27">
        <f t="shared" si="108"/>
        <v>0</v>
      </c>
      <c r="AH276" s="27">
        <f t="shared" si="108"/>
        <v>0</v>
      </c>
      <c r="AI276" s="27">
        <f t="shared" si="108"/>
        <v>0</v>
      </c>
      <c r="AJ276" s="27">
        <f t="shared" si="108"/>
        <v>0</v>
      </c>
      <c r="AK276" s="27">
        <f t="shared" si="108"/>
        <v>0</v>
      </c>
      <c r="AL276" s="27">
        <f t="shared" si="108"/>
        <v>0</v>
      </c>
      <c r="AM276" s="27">
        <f t="shared" si="108"/>
        <v>0</v>
      </c>
      <c r="AN276" s="27">
        <f t="shared" si="108"/>
        <v>0</v>
      </c>
      <c r="AO276" s="27">
        <f t="shared" si="108"/>
        <v>0</v>
      </c>
      <c r="AP276" s="27">
        <f t="shared" si="108"/>
        <v>0</v>
      </c>
      <c r="AQ276" s="27">
        <f t="shared" si="108"/>
        <v>0</v>
      </c>
      <c r="AR276" s="27">
        <f t="shared" si="108"/>
        <v>0</v>
      </c>
      <c r="AS276" s="27">
        <f t="shared" si="108"/>
        <v>0</v>
      </c>
      <c r="AT276" s="27">
        <f t="shared" si="108"/>
        <v>0</v>
      </c>
      <c r="AU276" s="27">
        <f t="shared" si="108"/>
        <v>0</v>
      </c>
      <c r="AV276" s="27">
        <f t="shared" ref="AV276:BY276" si="111">AV275</f>
        <v>0</v>
      </c>
      <c r="AW276" s="27">
        <f t="shared" si="111"/>
        <v>0</v>
      </c>
      <c r="AX276" s="27">
        <f t="shared" si="111"/>
        <v>0</v>
      </c>
      <c r="AY276" s="27">
        <f t="shared" si="111"/>
        <v>0</v>
      </c>
      <c r="AZ276" s="27">
        <f t="shared" si="111"/>
        <v>0</v>
      </c>
      <c r="BA276" s="27">
        <f t="shared" si="111"/>
        <v>0</v>
      </c>
      <c r="BB276" s="27">
        <f t="shared" si="111"/>
        <v>0</v>
      </c>
      <c r="BC276" s="27">
        <f t="shared" si="111"/>
        <v>0</v>
      </c>
      <c r="BD276" s="27">
        <f t="shared" si="111"/>
        <v>0</v>
      </c>
      <c r="BE276" s="27">
        <f t="shared" si="111"/>
        <v>0</v>
      </c>
      <c r="BF276" s="27">
        <f t="shared" si="111"/>
        <v>0</v>
      </c>
      <c r="BG276" s="27">
        <f t="shared" si="111"/>
        <v>0</v>
      </c>
      <c r="BH276" s="27">
        <f t="shared" si="111"/>
        <v>0</v>
      </c>
      <c r="BI276" s="27">
        <f t="shared" si="111"/>
        <v>0</v>
      </c>
      <c r="BJ276" s="27">
        <f t="shared" si="111"/>
        <v>0</v>
      </c>
      <c r="BK276" s="27">
        <f t="shared" si="111"/>
        <v>348</v>
      </c>
      <c r="BL276" s="27">
        <f t="shared" si="111"/>
        <v>348</v>
      </c>
      <c r="BM276" s="27">
        <f t="shared" si="111"/>
        <v>7</v>
      </c>
      <c r="BN276" s="27">
        <f t="shared" si="111"/>
        <v>7</v>
      </c>
      <c r="BO276" s="27">
        <f t="shared" si="111"/>
        <v>7</v>
      </c>
      <c r="BP276" s="27">
        <f t="shared" si="111"/>
        <v>7</v>
      </c>
      <c r="BQ276" s="27">
        <f t="shared" si="111"/>
        <v>7</v>
      </c>
      <c r="BR276" s="27">
        <f t="shared" si="111"/>
        <v>7</v>
      </c>
      <c r="BS276" s="27">
        <f t="shared" si="111"/>
        <v>7</v>
      </c>
      <c r="BT276" s="27">
        <f t="shared" si="111"/>
        <v>7</v>
      </c>
      <c r="BU276" s="27">
        <f t="shared" si="111"/>
        <v>0</v>
      </c>
      <c r="BV276" s="27">
        <f t="shared" si="111"/>
        <v>0</v>
      </c>
      <c r="BW276" s="27">
        <f t="shared" si="111"/>
        <v>0</v>
      </c>
      <c r="BX276" s="27">
        <f t="shared" si="111"/>
        <v>0</v>
      </c>
      <c r="BY276" s="27">
        <f t="shared" si="111"/>
        <v>0</v>
      </c>
    </row>
    <row r="277" spans="2:77" outlineLevel="1">
      <c r="B277" s="25" t="s">
        <v>859</v>
      </c>
      <c r="C277" s="28" t="s">
        <v>30</v>
      </c>
      <c r="D277" s="28" t="s">
        <v>30</v>
      </c>
      <c r="E277" s="28" t="s">
        <v>30</v>
      </c>
      <c r="F277" s="28" t="s">
        <v>30</v>
      </c>
      <c r="G277" s="28" t="s">
        <v>30</v>
      </c>
      <c r="H277" s="28" t="s">
        <v>30</v>
      </c>
      <c r="I277" s="28" t="s">
        <v>30</v>
      </c>
      <c r="J277" s="28" t="s">
        <v>30</v>
      </c>
      <c r="K277" s="28" t="s">
        <v>30</v>
      </c>
      <c r="L277" s="28" t="s">
        <v>30</v>
      </c>
      <c r="M277" s="28" t="s">
        <v>30</v>
      </c>
      <c r="N277" s="28" t="s">
        <v>30</v>
      </c>
      <c r="O277" s="28" t="s">
        <v>30</v>
      </c>
      <c r="P277" s="28" t="s">
        <v>30</v>
      </c>
      <c r="Q277" s="28" t="s">
        <v>30</v>
      </c>
      <c r="R277" s="28" t="s">
        <v>30</v>
      </c>
      <c r="S277" s="28" t="s">
        <v>30</v>
      </c>
      <c r="T277" s="28" t="s">
        <v>30</v>
      </c>
      <c r="U277" s="28" t="s">
        <v>30</v>
      </c>
      <c r="V277" s="28" t="s">
        <v>30</v>
      </c>
      <c r="W277" s="28" t="s">
        <v>30</v>
      </c>
      <c r="X277" s="28" t="s">
        <v>30</v>
      </c>
      <c r="Y277" s="28" t="s">
        <v>30</v>
      </c>
      <c r="Z277" s="28" t="s">
        <v>30</v>
      </c>
      <c r="AA277" s="28" t="s">
        <v>30</v>
      </c>
      <c r="AB277" s="28" t="s">
        <v>30</v>
      </c>
      <c r="AC277" s="28" t="s">
        <v>30</v>
      </c>
      <c r="AD277" s="28" t="s">
        <v>30</v>
      </c>
      <c r="AE277" s="28" t="s">
        <v>30</v>
      </c>
      <c r="AF277" s="28" t="s">
        <v>30</v>
      </c>
      <c r="AG277" s="28" t="s">
        <v>30</v>
      </c>
      <c r="AH277" s="28" t="s">
        <v>30</v>
      </c>
      <c r="AI277" s="28" t="s">
        <v>30</v>
      </c>
      <c r="AJ277" s="28" t="s">
        <v>30</v>
      </c>
      <c r="AK277" s="28" t="s">
        <v>30</v>
      </c>
      <c r="AL277" s="28" t="s">
        <v>30</v>
      </c>
      <c r="AM277" s="28" t="s">
        <v>30</v>
      </c>
      <c r="AN277" s="28" t="s">
        <v>30</v>
      </c>
      <c r="AO277" s="28" t="s">
        <v>30</v>
      </c>
      <c r="AP277" s="28" t="s">
        <v>30</v>
      </c>
      <c r="AQ277" s="28" t="s">
        <v>30</v>
      </c>
      <c r="AR277" s="28" t="s">
        <v>30</v>
      </c>
      <c r="AS277" s="28" t="s">
        <v>30</v>
      </c>
      <c r="AT277" s="28" t="s">
        <v>30</v>
      </c>
      <c r="AU277" s="28" t="s">
        <v>30</v>
      </c>
      <c r="AV277" s="28" t="s">
        <v>30</v>
      </c>
      <c r="AW277" s="28" t="s">
        <v>30</v>
      </c>
      <c r="AX277" s="28" t="s">
        <v>30</v>
      </c>
      <c r="AY277" s="28" t="s">
        <v>30</v>
      </c>
      <c r="AZ277" s="28" t="s">
        <v>30</v>
      </c>
      <c r="BA277" s="28" t="s">
        <v>30</v>
      </c>
      <c r="BB277" s="28" t="s">
        <v>30</v>
      </c>
      <c r="BC277" s="28" t="s">
        <v>30</v>
      </c>
      <c r="BD277" s="28" t="s">
        <v>30</v>
      </c>
      <c r="BE277" s="28" t="s">
        <v>30</v>
      </c>
      <c r="BF277" s="28" t="s">
        <v>30</v>
      </c>
      <c r="BG277" s="28" t="s">
        <v>30</v>
      </c>
      <c r="BH277" s="28" t="s">
        <v>30</v>
      </c>
      <c r="BI277" s="28" t="s">
        <v>30</v>
      </c>
      <c r="BJ277" s="28" t="s">
        <v>30</v>
      </c>
      <c r="BK277" s="28" t="s">
        <v>30</v>
      </c>
      <c r="BL277" s="28" t="s">
        <v>30</v>
      </c>
      <c r="BM277" s="28" t="s">
        <v>30</v>
      </c>
      <c r="BN277" s="28" t="s">
        <v>30</v>
      </c>
      <c r="BO277" s="28" t="s">
        <v>30</v>
      </c>
      <c r="BP277" s="28" t="s">
        <v>30</v>
      </c>
      <c r="BQ277" s="28" t="s">
        <v>30</v>
      </c>
      <c r="BR277" s="28" t="s">
        <v>30</v>
      </c>
      <c r="BS277" s="28" t="s">
        <v>30</v>
      </c>
      <c r="BT277" s="28" t="s">
        <v>30</v>
      </c>
      <c r="BU277" s="28" t="s">
        <v>30</v>
      </c>
      <c r="BV277" s="28" t="s">
        <v>30</v>
      </c>
      <c r="BW277" s="28" t="s">
        <v>30</v>
      </c>
      <c r="BX277" s="28" t="s">
        <v>30</v>
      </c>
      <c r="BY277" s="28" t="s">
        <v>30</v>
      </c>
    </row>
    <row r="278" spans="2:77" outlineLevel="1">
      <c r="B278" s="25" t="s">
        <v>870</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row>
    <row r="279" spans="2:77" outlineLevel="1">
      <c r="B279" s="25" t="s">
        <v>861</v>
      </c>
      <c r="C279" s="27">
        <f t="shared" ref="C279:AU281" si="112">C278</f>
        <v>0</v>
      </c>
      <c r="D279" s="27">
        <f t="shared" si="112"/>
        <v>0</v>
      </c>
      <c r="E279" s="27">
        <f t="shared" si="112"/>
        <v>0</v>
      </c>
      <c r="F279" s="27">
        <f t="shared" si="112"/>
        <v>0</v>
      </c>
      <c r="G279" s="27">
        <f t="shared" si="112"/>
        <v>0</v>
      </c>
      <c r="H279" s="27">
        <f t="shared" si="112"/>
        <v>0</v>
      </c>
      <c r="I279" s="27">
        <f t="shared" si="112"/>
        <v>0</v>
      </c>
      <c r="J279" s="27">
        <f t="shared" si="112"/>
        <v>0</v>
      </c>
      <c r="K279" s="27">
        <f t="shared" si="112"/>
        <v>0</v>
      </c>
      <c r="L279" s="27">
        <f t="shared" si="112"/>
        <v>0</v>
      </c>
      <c r="M279" s="27">
        <f t="shared" si="112"/>
        <v>0</v>
      </c>
      <c r="N279" s="27">
        <f t="shared" si="112"/>
        <v>0</v>
      </c>
      <c r="O279" s="27">
        <f t="shared" si="112"/>
        <v>0</v>
      </c>
      <c r="P279" s="27">
        <f t="shared" si="112"/>
        <v>0</v>
      </c>
      <c r="Q279" s="27">
        <f t="shared" si="112"/>
        <v>0</v>
      </c>
      <c r="R279" s="27">
        <f t="shared" si="112"/>
        <v>0</v>
      </c>
      <c r="S279" s="27">
        <f t="shared" si="112"/>
        <v>0</v>
      </c>
      <c r="T279" s="27">
        <f t="shared" si="112"/>
        <v>0</v>
      </c>
      <c r="U279" s="27">
        <f t="shared" si="112"/>
        <v>0</v>
      </c>
      <c r="V279" s="27">
        <f t="shared" si="112"/>
        <v>0</v>
      </c>
      <c r="W279" s="27">
        <f t="shared" si="112"/>
        <v>0</v>
      </c>
      <c r="X279" s="27">
        <f t="shared" si="112"/>
        <v>0</v>
      </c>
      <c r="Y279" s="27">
        <f t="shared" si="112"/>
        <v>0</v>
      </c>
      <c r="Z279" s="27">
        <f t="shared" si="112"/>
        <v>0</v>
      </c>
      <c r="AA279" s="27">
        <f t="shared" si="112"/>
        <v>0</v>
      </c>
      <c r="AB279" s="27">
        <f t="shared" si="112"/>
        <v>0</v>
      </c>
      <c r="AC279" s="27">
        <f t="shared" si="112"/>
        <v>0</v>
      </c>
      <c r="AD279" s="27">
        <f t="shared" si="112"/>
        <v>0</v>
      </c>
      <c r="AE279" s="27">
        <f t="shared" si="112"/>
        <v>0</v>
      </c>
      <c r="AF279" s="27">
        <f t="shared" si="112"/>
        <v>0</v>
      </c>
      <c r="AG279" s="27">
        <f t="shared" si="112"/>
        <v>0</v>
      </c>
      <c r="AH279" s="27">
        <f t="shared" si="112"/>
        <v>0</v>
      </c>
      <c r="AI279" s="27">
        <f t="shared" si="112"/>
        <v>0</v>
      </c>
      <c r="AJ279" s="27">
        <f t="shared" si="112"/>
        <v>0</v>
      </c>
      <c r="AK279" s="27">
        <f t="shared" si="112"/>
        <v>0</v>
      </c>
      <c r="AL279" s="27">
        <f t="shared" si="112"/>
        <v>0</v>
      </c>
      <c r="AM279" s="27">
        <f t="shared" si="112"/>
        <v>0</v>
      </c>
      <c r="AN279" s="27">
        <f t="shared" si="112"/>
        <v>0</v>
      </c>
      <c r="AO279" s="27">
        <f t="shared" si="112"/>
        <v>0</v>
      </c>
      <c r="AP279" s="27">
        <f t="shared" si="112"/>
        <v>0</v>
      </c>
      <c r="AQ279" s="27">
        <f t="shared" si="112"/>
        <v>0</v>
      </c>
      <c r="AR279" s="27">
        <f t="shared" si="112"/>
        <v>0</v>
      </c>
      <c r="AS279" s="27">
        <f t="shared" si="112"/>
        <v>0</v>
      </c>
      <c r="AT279" s="27">
        <f t="shared" si="112"/>
        <v>0</v>
      </c>
      <c r="AU279" s="27">
        <f t="shared" si="112"/>
        <v>0</v>
      </c>
      <c r="AV279" s="27">
        <f t="shared" ref="AV279:BY279" si="113">AV278</f>
        <v>0</v>
      </c>
      <c r="AW279" s="27">
        <f t="shared" si="113"/>
        <v>0</v>
      </c>
      <c r="AX279" s="27">
        <f t="shared" si="113"/>
        <v>0</v>
      </c>
      <c r="AY279" s="27">
        <f t="shared" si="113"/>
        <v>0</v>
      </c>
      <c r="AZ279" s="27">
        <f t="shared" si="113"/>
        <v>0</v>
      </c>
      <c r="BA279" s="27">
        <f t="shared" si="113"/>
        <v>0</v>
      </c>
      <c r="BB279" s="27">
        <f t="shared" si="113"/>
        <v>0</v>
      </c>
      <c r="BC279" s="27">
        <f t="shared" si="113"/>
        <v>0</v>
      </c>
      <c r="BD279" s="27">
        <f t="shared" si="113"/>
        <v>0</v>
      </c>
      <c r="BE279" s="27">
        <f t="shared" si="113"/>
        <v>0</v>
      </c>
      <c r="BF279" s="27">
        <f t="shared" si="113"/>
        <v>0</v>
      </c>
      <c r="BG279" s="27">
        <f t="shared" si="113"/>
        <v>0</v>
      </c>
      <c r="BH279" s="27">
        <f t="shared" si="113"/>
        <v>0</v>
      </c>
      <c r="BI279" s="27">
        <f t="shared" si="113"/>
        <v>0</v>
      </c>
      <c r="BJ279" s="27">
        <f t="shared" si="113"/>
        <v>0</v>
      </c>
      <c r="BK279" s="27">
        <f t="shared" si="113"/>
        <v>0</v>
      </c>
      <c r="BL279" s="27">
        <f t="shared" si="113"/>
        <v>0</v>
      </c>
      <c r="BM279" s="27">
        <f t="shared" si="113"/>
        <v>0</v>
      </c>
      <c r="BN279" s="27">
        <f t="shared" si="113"/>
        <v>0</v>
      </c>
      <c r="BO279" s="27">
        <f t="shared" si="113"/>
        <v>0</v>
      </c>
      <c r="BP279" s="27">
        <f t="shared" si="113"/>
        <v>0</v>
      </c>
      <c r="BQ279" s="27">
        <f t="shared" si="113"/>
        <v>0</v>
      </c>
      <c r="BR279" s="27">
        <f t="shared" si="113"/>
        <v>0</v>
      </c>
      <c r="BS279" s="27">
        <f t="shared" si="113"/>
        <v>0</v>
      </c>
      <c r="BT279" s="27">
        <f t="shared" si="113"/>
        <v>0</v>
      </c>
      <c r="BU279" s="27">
        <f t="shared" si="113"/>
        <v>0</v>
      </c>
      <c r="BV279" s="27">
        <f t="shared" si="113"/>
        <v>0</v>
      </c>
      <c r="BW279" s="27">
        <f t="shared" si="113"/>
        <v>0</v>
      </c>
      <c r="BX279" s="27">
        <f t="shared" si="113"/>
        <v>0</v>
      </c>
      <c r="BY279" s="27">
        <f t="shared" si="113"/>
        <v>0</v>
      </c>
    </row>
    <row r="280" spans="2:77" outlineLevel="1">
      <c r="B280" s="25" t="s">
        <v>862</v>
      </c>
      <c r="C280" s="27">
        <f t="shared" si="112"/>
        <v>0</v>
      </c>
      <c r="D280" s="27">
        <f t="shared" si="112"/>
        <v>0</v>
      </c>
      <c r="E280" s="27">
        <f t="shared" si="112"/>
        <v>0</v>
      </c>
      <c r="F280" s="27">
        <f t="shared" si="112"/>
        <v>0</v>
      </c>
      <c r="G280" s="27">
        <f t="shared" si="112"/>
        <v>0</v>
      </c>
      <c r="H280" s="27">
        <f t="shared" si="112"/>
        <v>0</v>
      </c>
      <c r="I280" s="27">
        <f t="shared" si="112"/>
        <v>0</v>
      </c>
      <c r="J280" s="27">
        <f t="shared" si="112"/>
        <v>0</v>
      </c>
      <c r="K280" s="27">
        <f t="shared" si="112"/>
        <v>0</v>
      </c>
      <c r="L280" s="27">
        <f t="shared" si="112"/>
        <v>0</v>
      </c>
      <c r="M280" s="27">
        <f t="shared" si="112"/>
        <v>0</v>
      </c>
      <c r="N280" s="27">
        <f t="shared" si="112"/>
        <v>0</v>
      </c>
      <c r="O280" s="27">
        <f t="shared" si="112"/>
        <v>0</v>
      </c>
      <c r="P280" s="27">
        <f t="shared" si="112"/>
        <v>0</v>
      </c>
      <c r="Q280" s="27">
        <f t="shared" si="112"/>
        <v>0</v>
      </c>
      <c r="R280" s="27">
        <f t="shared" si="112"/>
        <v>0</v>
      </c>
      <c r="S280" s="27">
        <f t="shared" si="112"/>
        <v>0</v>
      </c>
      <c r="T280" s="27">
        <f t="shared" si="112"/>
        <v>0</v>
      </c>
      <c r="U280" s="27">
        <f t="shared" si="112"/>
        <v>0</v>
      </c>
      <c r="V280" s="27">
        <f t="shared" si="112"/>
        <v>0</v>
      </c>
      <c r="W280" s="27">
        <f t="shared" si="112"/>
        <v>0</v>
      </c>
      <c r="X280" s="27">
        <f t="shared" si="112"/>
        <v>0</v>
      </c>
      <c r="Y280" s="27">
        <f t="shared" si="112"/>
        <v>0</v>
      </c>
      <c r="Z280" s="27">
        <f t="shared" si="112"/>
        <v>0</v>
      </c>
      <c r="AA280" s="27">
        <f t="shared" si="112"/>
        <v>0</v>
      </c>
      <c r="AB280" s="27">
        <f t="shared" si="112"/>
        <v>0</v>
      </c>
      <c r="AC280" s="27">
        <f t="shared" si="112"/>
        <v>0</v>
      </c>
      <c r="AD280" s="27">
        <f t="shared" si="112"/>
        <v>0</v>
      </c>
      <c r="AE280" s="27">
        <f t="shared" si="112"/>
        <v>0</v>
      </c>
      <c r="AF280" s="27">
        <f t="shared" si="112"/>
        <v>0</v>
      </c>
      <c r="AG280" s="27">
        <f t="shared" si="112"/>
        <v>0</v>
      </c>
      <c r="AH280" s="27">
        <f t="shared" si="112"/>
        <v>0</v>
      </c>
      <c r="AI280" s="27">
        <f t="shared" si="112"/>
        <v>0</v>
      </c>
      <c r="AJ280" s="27">
        <f t="shared" si="112"/>
        <v>0</v>
      </c>
      <c r="AK280" s="27">
        <f t="shared" si="112"/>
        <v>0</v>
      </c>
      <c r="AL280" s="27">
        <f t="shared" si="112"/>
        <v>0</v>
      </c>
      <c r="AM280" s="27">
        <f t="shared" si="112"/>
        <v>0</v>
      </c>
      <c r="AN280" s="27">
        <f t="shared" si="112"/>
        <v>0</v>
      </c>
      <c r="AO280" s="27">
        <f t="shared" si="112"/>
        <v>0</v>
      </c>
      <c r="AP280" s="27">
        <f t="shared" si="112"/>
        <v>0</v>
      </c>
      <c r="AQ280" s="27">
        <f t="shared" si="112"/>
        <v>0</v>
      </c>
      <c r="AR280" s="27">
        <f t="shared" si="112"/>
        <v>0</v>
      </c>
      <c r="AS280" s="27">
        <f t="shared" si="112"/>
        <v>0</v>
      </c>
      <c r="AT280" s="27">
        <f t="shared" si="112"/>
        <v>0</v>
      </c>
      <c r="AU280" s="27">
        <f t="shared" si="112"/>
        <v>0</v>
      </c>
      <c r="AV280" s="27">
        <f t="shared" ref="AV280:BY280" si="114">AV279</f>
        <v>0</v>
      </c>
      <c r="AW280" s="27">
        <f t="shared" si="114"/>
        <v>0</v>
      </c>
      <c r="AX280" s="27">
        <f t="shared" si="114"/>
        <v>0</v>
      </c>
      <c r="AY280" s="27">
        <f t="shared" si="114"/>
        <v>0</v>
      </c>
      <c r="AZ280" s="27">
        <f t="shared" si="114"/>
        <v>0</v>
      </c>
      <c r="BA280" s="27">
        <f t="shared" si="114"/>
        <v>0</v>
      </c>
      <c r="BB280" s="27">
        <f t="shared" si="114"/>
        <v>0</v>
      </c>
      <c r="BC280" s="27">
        <f t="shared" si="114"/>
        <v>0</v>
      </c>
      <c r="BD280" s="27">
        <f t="shared" si="114"/>
        <v>0</v>
      </c>
      <c r="BE280" s="27">
        <f t="shared" si="114"/>
        <v>0</v>
      </c>
      <c r="BF280" s="27">
        <f t="shared" si="114"/>
        <v>0</v>
      </c>
      <c r="BG280" s="27">
        <f t="shared" si="114"/>
        <v>0</v>
      </c>
      <c r="BH280" s="27">
        <f t="shared" si="114"/>
        <v>0</v>
      </c>
      <c r="BI280" s="27">
        <f t="shared" si="114"/>
        <v>0</v>
      </c>
      <c r="BJ280" s="27">
        <f t="shared" si="114"/>
        <v>0</v>
      </c>
      <c r="BK280" s="27">
        <f t="shared" si="114"/>
        <v>0</v>
      </c>
      <c r="BL280" s="27">
        <f t="shared" si="114"/>
        <v>0</v>
      </c>
      <c r="BM280" s="27">
        <f t="shared" si="114"/>
        <v>0</v>
      </c>
      <c r="BN280" s="27">
        <f t="shared" si="114"/>
        <v>0</v>
      </c>
      <c r="BO280" s="27">
        <f t="shared" si="114"/>
        <v>0</v>
      </c>
      <c r="BP280" s="27">
        <f t="shared" si="114"/>
        <v>0</v>
      </c>
      <c r="BQ280" s="27">
        <f t="shared" si="114"/>
        <v>0</v>
      </c>
      <c r="BR280" s="27">
        <f t="shared" si="114"/>
        <v>0</v>
      </c>
      <c r="BS280" s="27">
        <f t="shared" si="114"/>
        <v>0</v>
      </c>
      <c r="BT280" s="27">
        <f t="shared" si="114"/>
        <v>0</v>
      </c>
      <c r="BU280" s="27">
        <f t="shared" si="114"/>
        <v>0</v>
      </c>
      <c r="BV280" s="27">
        <f t="shared" si="114"/>
        <v>0</v>
      </c>
      <c r="BW280" s="27">
        <f t="shared" si="114"/>
        <v>0</v>
      </c>
      <c r="BX280" s="27">
        <f t="shared" si="114"/>
        <v>0</v>
      </c>
      <c r="BY280" s="27">
        <f t="shared" si="114"/>
        <v>0</v>
      </c>
    </row>
    <row r="281" spans="2:77" outlineLevel="1">
      <c r="B281" s="25" t="s">
        <v>863</v>
      </c>
      <c r="C281" s="27">
        <f t="shared" si="112"/>
        <v>0</v>
      </c>
      <c r="D281" s="27">
        <f t="shared" si="112"/>
        <v>0</v>
      </c>
      <c r="E281" s="27">
        <f t="shared" si="112"/>
        <v>0</v>
      </c>
      <c r="F281" s="27">
        <f t="shared" si="112"/>
        <v>0</v>
      </c>
      <c r="G281" s="27">
        <f t="shared" si="112"/>
        <v>0</v>
      </c>
      <c r="H281" s="27">
        <f t="shared" si="112"/>
        <v>0</v>
      </c>
      <c r="I281" s="27">
        <f t="shared" si="112"/>
        <v>0</v>
      </c>
      <c r="J281" s="27">
        <f t="shared" si="112"/>
        <v>0</v>
      </c>
      <c r="K281" s="27">
        <f t="shared" si="112"/>
        <v>0</v>
      </c>
      <c r="L281" s="27">
        <f t="shared" si="112"/>
        <v>0</v>
      </c>
      <c r="M281" s="27">
        <f t="shared" si="112"/>
        <v>0</v>
      </c>
      <c r="N281" s="27">
        <f t="shared" si="112"/>
        <v>0</v>
      </c>
      <c r="O281" s="27">
        <f t="shared" si="112"/>
        <v>0</v>
      </c>
      <c r="P281" s="27">
        <f t="shared" si="112"/>
        <v>0</v>
      </c>
      <c r="Q281" s="27">
        <f t="shared" si="112"/>
        <v>0</v>
      </c>
      <c r="R281" s="27">
        <f t="shared" si="112"/>
        <v>0</v>
      </c>
      <c r="S281" s="27">
        <f t="shared" si="112"/>
        <v>0</v>
      </c>
      <c r="T281" s="27">
        <f t="shared" si="112"/>
        <v>0</v>
      </c>
      <c r="U281" s="27">
        <f t="shared" si="112"/>
        <v>0</v>
      </c>
      <c r="V281" s="27">
        <f t="shared" si="112"/>
        <v>0</v>
      </c>
      <c r="W281" s="27">
        <f t="shared" si="112"/>
        <v>0</v>
      </c>
      <c r="X281" s="27">
        <f t="shared" si="112"/>
        <v>0</v>
      </c>
      <c r="Y281" s="27">
        <f t="shared" si="112"/>
        <v>0</v>
      </c>
      <c r="Z281" s="27">
        <f t="shared" si="112"/>
        <v>0</v>
      </c>
      <c r="AA281" s="27">
        <f t="shared" si="112"/>
        <v>0</v>
      </c>
      <c r="AB281" s="27">
        <f t="shared" si="112"/>
        <v>0</v>
      </c>
      <c r="AC281" s="27">
        <f t="shared" si="112"/>
        <v>0</v>
      </c>
      <c r="AD281" s="27">
        <f t="shared" si="112"/>
        <v>0</v>
      </c>
      <c r="AE281" s="27">
        <f t="shared" si="112"/>
        <v>0</v>
      </c>
      <c r="AF281" s="27">
        <f t="shared" si="112"/>
        <v>0</v>
      </c>
      <c r="AG281" s="27">
        <f t="shared" si="112"/>
        <v>0</v>
      </c>
      <c r="AH281" s="27">
        <f t="shared" si="112"/>
        <v>0</v>
      </c>
      <c r="AI281" s="27">
        <f t="shared" si="112"/>
        <v>0</v>
      </c>
      <c r="AJ281" s="27">
        <f t="shared" si="112"/>
        <v>0</v>
      </c>
      <c r="AK281" s="27">
        <f t="shared" si="112"/>
        <v>0</v>
      </c>
      <c r="AL281" s="27">
        <f t="shared" si="112"/>
        <v>0</v>
      </c>
      <c r="AM281" s="27">
        <f t="shared" si="112"/>
        <v>0</v>
      </c>
      <c r="AN281" s="27">
        <f t="shared" si="112"/>
        <v>0</v>
      </c>
      <c r="AO281" s="27">
        <f t="shared" si="112"/>
        <v>0</v>
      </c>
      <c r="AP281" s="27">
        <f t="shared" si="112"/>
        <v>0</v>
      </c>
      <c r="AQ281" s="27">
        <f t="shared" si="112"/>
        <v>0</v>
      </c>
      <c r="AR281" s="27">
        <f t="shared" si="112"/>
        <v>0</v>
      </c>
      <c r="AS281" s="27">
        <f t="shared" si="112"/>
        <v>0</v>
      </c>
      <c r="AT281" s="27">
        <f t="shared" si="112"/>
        <v>0</v>
      </c>
      <c r="AU281" s="27">
        <f t="shared" si="112"/>
        <v>0</v>
      </c>
      <c r="AV281" s="27">
        <f t="shared" ref="AV281:BY281" si="115">AV280</f>
        <v>0</v>
      </c>
      <c r="AW281" s="27">
        <f t="shared" si="115"/>
        <v>0</v>
      </c>
      <c r="AX281" s="27">
        <f t="shared" si="115"/>
        <v>0</v>
      </c>
      <c r="AY281" s="27">
        <f t="shared" si="115"/>
        <v>0</v>
      </c>
      <c r="AZ281" s="27">
        <f t="shared" si="115"/>
        <v>0</v>
      </c>
      <c r="BA281" s="27">
        <f t="shared" si="115"/>
        <v>0</v>
      </c>
      <c r="BB281" s="27">
        <f t="shared" si="115"/>
        <v>0</v>
      </c>
      <c r="BC281" s="27">
        <f t="shared" si="115"/>
        <v>0</v>
      </c>
      <c r="BD281" s="27">
        <f t="shared" si="115"/>
        <v>0</v>
      </c>
      <c r="BE281" s="27">
        <f t="shared" si="115"/>
        <v>0</v>
      </c>
      <c r="BF281" s="27">
        <f t="shared" si="115"/>
        <v>0</v>
      </c>
      <c r="BG281" s="27">
        <f t="shared" si="115"/>
        <v>0</v>
      </c>
      <c r="BH281" s="27">
        <f t="shared" si="115"/>
        <v>0</v>
      </c>
      <c r="BI281" s="27">
        <f t="shared" si="115"/>
        <v>0</v>
      </c>
      <c r="BJ281" s="27">
        <f t="shared" si="115"/>
        <v>0</v>
      </c>
      <c r="BK281" s="27">
        <f t="shared" si="115"/>
        <v>0</v>
      </c>
      <c r="BL281" s="27">
        <f t="shared" si="115"/>
        <v>0</v>
      </c>
      <c r="BM281" s="27">
        <f t="shared" si="115"/>
        <v>0</v>
      </c>
      <c r="BN281" s="27">
        <f t="shared" si="115"/>
        <v>0</v>
      </c>
      <c r="BO281" s="27">
        <f t="shared" si="115"/>
        <v>0</v>
      </c>
      <c r="BP281" s="27">
        <f t="shared" si="115"/>
        <v>0</v>
      </c>
      <c r="BQ281" s="27">
        <f t="shared" si="115"/>
        <v>0</v>
      </c>
      <c r="BR281" s="27">
        <f t="shared" si="115"/>
        <v>0</v>
      </c>
      <c r="BS281" s="27">
        <f t="shared" si="115"/>
        <v>0</v>
      </c>
      <c r="BT281" s="27">
        <f t="shared" si="115"/>
        <v>0</v>
      </c>
      <c r="BU281" s="27">
        <f t="shared" si="115"/>
        <v>0</v>
      </c>
      <c r="BV281" s="27">
        <f t="shared" si="115"/>
        <v>0</v>
      </c>
      <c r="BW281" s="27">
        <f t="shared" si="115"/>
        <v>0</v>
      </c>
      <c r="BX281" s="27">
        <f t="shared" si="115"/>
        <v>0</v>
      </c>
      <c r="BY281" s="27">
        <f t="shared" si="115"/>
        <v>0</v>
      </c>
    </row>
    <row r="282" spans="2:77" outlineLevel="1">
      <c r="B282" s="25" t="s">
        <v>859</v>
      </c>
      <c r="C282" s="28" t="s">
        <v>30</v>
      </c>
      <c r="D282" s="28" t="s">
        <v>30</v>
      </c>
      <c r="E282" s="28" t="s">
        <v>30</v>
      </c>
      <c r="F282" s="28" t="s">
        <v>30</v>
      </c>
      <c r="G282" s="28" t="s">
        <v>30</v>
      </c>
      <c r="H282" s="28" t="s">
        <v>30</v>
      </c>
      <c r="I282" s="28" t="s">
        <v>30</v>
      </c>
      <c r="J282" s="28" t="s">
        <v>30</v>
      </c>
      <c r="K282" s="28" t="s">
        <v>30</v>
      </c>
      <c r="L282" s="28" t="s">
        <v>30</v>
      </c>
      <c r="M282" s="28" t="s">
        <v>30</v>
      </c>
      <c r="N282" s="28" t="s">
        <v>30</v>
      </c>
      <c r="O282" s="28" t="s">
        <v>30</v>
      </c>
      <c r="P282" s="28" t="s">
        <v>30</v>
      </c>
      <c r="Q282" s="28" t="s">
        <v>30</v>
      </c>
      <c r="R282" s="28" t="s">
        <v>30</v>
      </c>
      <c r="S282" s="28" t="s">
        <v>30</v>
      </c>
      <c r="T282" s="28" t="s">
        <v>30</v>
      </c>
      <c r="U282" s="28" t="s">
        <v>30</v>
      </c>
      <c r="V282" s="28" t="s">
        <v>30</v>
      </c>
      <c r="W282" s="28" t="s">
        <v>30</v>
      </c>
      <c r="X282" s="28" t="s">
        <v>30</v>
      </c>
      <c r="Y282" s="28" t="s">
        <v>30</v>
      </c>
      <c r="Z282" s="28" t="s">
        <v>30</v>
      </c>
      <c r="AA282" s="28" t="s">
        <v>30</v>
      </c>
      <c r="AB282" s="28" t="s">
        <v>30</v>
      </c>
      <c r="AC282" s="28" t="s">
        <v>30</v>
      </c>
      <c r="AD282" s="28" t="s">
        <v>30</v>
      </c>
      <c r="AE282" s="28" t="s">
        <v>30</v>
      </c>
      <c r="AF282" s="28" t="s">
        <v>30</v>
      </c>
      <c r="AG282" s="28" t="s">
        <v>30</v>
      </c>
      <c r="AH282" s="28" t="s">
        <v>30</v>
      </c>
      <c r="AI282" s="28" t="s">
        <v>30</v>
      </c>
      <c r="AJ282" s="28" t="s">
        <v>30</v>
      </c>
      <c r="AK282" s="28" t="s">
        <v>30</v>
      </c>
      <c r="AL282" s="28" t="s">
        <v>30</v>
      </c>
      <c r="AM282" s="28" t="s">
        <v>30</v>
      </c>
      <c r="AN282" s="28" t="s">
        <v>30</v>
      </c>
      <c r="AO282" s="28" t="s">
        <v>30</v>
      </c>
      <c r="AP282" s="28" t="s">
        <v>30</v>
      </c>
      <c r="AQ282" s="28" t="s">
        <v>30</v>
      </c>
      <c r="AR282" s="28" t="s">
        <v>30</v>
      </c>
      <c r="AS282" s="28" t="s">
        <v>30</v>
      </c>
      <c r="AT282" s="28" t="s">
        <v>30</v>
      </c>
      <c r="AU282" s="28" t="s">
        <v>30</v>
      </c>
      <c r="AV282" s="28" t="s">
        <v>30</v>
      </c>
      <c r="AW282" s="28" t="s">
        <v>30</v>
      </c>
      <c r="AX282" s="28" t="s">
        <v>30</v>
      </c>
      <c r="AY282" s="28" t="s">
        <v>30</v>
      </c>
      <c r="AZ282" s="28" t="s">
        <v>30</v>
      </c>
      <c r="BA282" s="28" t="s">
        <v>30</v>
      </c>
      <c r="BB282" s="28" t="s">
        <v>30</v>
      </c>
      <c r="BC282" s="28" t="s">
        <v>30</v>
      </c>
      <c r="BD282" s="28" t="s">
        <v>30</v>
      </c>
      <c r="BE282" s="28" t="s">
        <v>30</v>
      </c>
      <c r="BF282" s="28" t="s">
        <v>30</v>
      </c>
      <c r="BG282" s="28" t="s">
        <v>30</v>
      </c>
      <c r="BH282" s="28" t="s">
        <v>30</v>
      </c>
      <c r="BI282" s="28" t="s">
        <v>30</v>
      </c>
      <c r="BJ282" s="28" t="s">
        <v>30</v>
      </c>
      <c r="BK282" s="28" t="s">
        <v>30</v>
      </c>
      <c r="BL282" s="28" t="s">
        <v>30</v>
      </c>
      <c r="BM282" s="28" t="s">
        <v>30</v>
      </c>
      <c r="BN282" s="28" t="s">
        <v>30</v>
      </c>
      <c r="BO282" s="28" t="s">
        <v>30</v>
      </c>
      <c r="BP282" s="28" t="s">
        <v>30</v>
      </c>
      <c r="BQ282" s="28" t="s">
        <v>30</v>
      </c>
      <c r="BR282" s="28" t="s">
        <v>30</v>
      </c>
      <c r="BS282" s="28" t="s">
        <v>30</v>
      </c>
      <c r="BT282" s="28" t="s">
        <v>30</v>
      </c>
      <c r="BU282" s="28" t="s">
        <v>30</v>
      </c>
      <c r="BV282" s="28" t="s">
        <v>30</v>
      </c>
      <c r="BW282" s="28" t="s">
        <v>30</v>
      </c>
      <c r="BX282" s="28" t="s">
        <v>30</v>
      </c>
      <c r="BY282" s="28" t="s">
        <v>30</v>
      </c>
    </row>
    <row r="283" spans="2:77" outlineLevel="1">
      <c r="B283" s="25" t="s">
        <v>871</v>
      </c>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row>
    <row r="284" spans="2:77" outlineLevel="1">
      <c r="B284" s="25" t="s">
        <v>861</v>
      </c>
      <c r="C284" s="27">
        <f t="shared" ref="C284:AU286" si="116">C283</f>
        <v>0</v>
      </c>
      <c r="D284" s="27">
        <f t="shared" si="116"/>
        <v>0</v>
      </c>
      <c r="E284" s="27">
        <f t="shared" si="116"/>
        <v>0</v>
      </c>
      <c r="F284" s="27">
        <f t="shared" si="116"/>
        <v>0</v>
      </c>
      <c r="G284" s="27">
        <f t="shared" si="116"/>
        <v>0</v>
      </c>
      <c r="H284" s="27">
        <f t="shared" si="116"/>
        <v>0</v>
      </c>
      <c r="I284" s="27">
        <f t="shared" si="116"/>
        <v>0</v>
      </c>
      <c r="J284" s="27">
        <f t="shared" si="116"/>
        <v>0</v>
      </c>
      <c r="K284" s="27">
        <f t="shared" si="116"/>
        <v>0</v>
      </c>
      <c r="L284" s="27">
        <f t="shared" si="116"/>
        <v>0</v>
      </c>
      <c r="M284" s="27">
        <f t="shared" si="116"/>
        <v>0</v>
      </c>
      <c r="N284" s="27">
        <f t="shared" si="116"/>
        <v>0</v>
      </c>
      <c r="O284" s="27">
        <f t="shared" si="116"/>
        <v>0</v>
      </c>
      <c r="P284" s="27">
        <f t="shared" si="116"/>
        <v>0</v>
      </c>
      <c r="Q284" s="27">
        <f t="shared" si="116"/>
        <v>0</v>
      </c>
      <c r="R284" s="27">
        <f t="shared" si="116"/>
        <v>0</v>
      </c>
      <c r="S284" s="27">
        <f t="shared" si="116"/>
        <v>0</v>
      </c>
      <c r="T284" s="27">
        <f t="shared" si="116"/>
        <v>0</v>
      </c>
      <c r="U284" s="27">
        <f t="shared" si="116"/>
        <v>0</v>
      </c>
      <c r="V284" s="27">
        <f t="shared" si="116"/>
        <v>0</v>
      </c>
      <c r="W284" s="27">
        <f t="shared" si="116"/>
        <v>0</v>
      </c>
      <c r="X284" s="27">
        <f t="shared" si="116"/>
        <v>0</v>
      </c>
      <c r="Y284" s="27">
        <f t="shared" si="116"/>
        <v>0</v>
      </c>
      <c r="Z284" s="27">
        <f t="shared" si="116"/>
        <v>0</v>
      </c>
      <c r="AA284" s="27">
        <f t="shared" si="116"/>
        <v>0</v>
      </c>
      <c r="AB284" s="27">
        <f t="shared" si="116"/>
        <v>0</v>
      </c>
      <c r="AC284" s="27">
        <f t="shared" si="116"/>
        <v>0</v>
      </c>
      <c r="AD284" s="27">
        <f t="shared" si="116"/>
        <v>0</v>
      </c>
      <c r="AE284" s="27">
        <f t="shared" si="116"/>
        <v>0</v>
      </c>
      <c r="AF284" s="27">
        <f t="shared" si="116"/>
        <v>0</v>
      </c>
      <c r="AG284" s="27">
        <f t="shared" si="116"/>
        <v>0</v>
      </c>
      <c r="AH284" s="27">
        <f t="shared" si="116"/>
        <v>0</v>
      </c>
      <c r="AI284" s="27">
        <f t="shared" si="116"/>
        <v>0</v>
      </c>
      <c r="AJ284" s="27">
        <f t="shared" si="116"/>
        <v>0</v>
      </c>
      <c r="AK284" s="27">
        <f t="shared" si="116"/>
        <v>0</v>
      </c>
      <c r="AL284" s="27">
        <f t="shared" si="116"/>
        <v>0</v>
      </c>
      <c r="AM284" s="27">
        <f t="shared" si="116"/>
        <v>0</v>
      </c>
      <c r="AN284" s="27">
        <f t="shared" si="116"/>
        <v>0</v>
      </c>
      <c r="AO284" s="27">
        <f t="shared" si="116"/>
        <v>0</v>
      </c>
      <c r="AP284" s="27">
        <f t="shared" si="116"/>
        <v>0</v>
      </c>
      <c r="AQ284" s="27">
        <f t="shared" si="116"/>
        <v>0</v>
      </c>
      <c r="AR284" s="27">
        <f t="shared" si="116"/>
        <v>0</v>
      </c>
      <c r="AS284" s="27">
        <f t="shared" si="116"/>
        <v>0</v>
      </c>
      <c r="AT284" s="27">
        <f t="shared" si="116"/>
        <v>0</v>
      </c>
      <c r="AU284" s="27">
        <f t="shared" si="116"/>
        <v>0</v>
      </c>
      <c r="AV284" s="27">
        <f t="shared" ref="AV284:BY284" si="117">AV283</f>
        <v>0</v>
      </c>
      <c r="AW284" s="27">
        <f t="shared" si="117"/>
        <v>0</v>
      </c>
      <c r="AX284" s="27">
        <f t="shared" si="117"/>
        <v>0</v>
      </c>
      <c r="AY284" s="27">
        <f t="shared" si="117"/>
        <v>0</v>
      </c>
      <c r="AZ284" s="27">
        <f t="shared" si="117"/>
        <v>0</v>
      </c>
      <c r="BA284" s="27">
        <f t="shared" si="117"/>
        <v>0</v>
      </c>
      <c r="BB284" s="27">
        <f t="shared" si="117"/>
        <v>0</v>
      </c>
      <c r="BC284" s="27">
        <f t="shared" si="117"/>
        <v>0</v>
      </c>
      <c r="BD284" s="27">
        <f t="shared" si="117"/>
        <v>0</v>
      </c>
      <c r="BE284" s="27">
        <f t="shared" si="117"/>
        <v>0</v>
      </c>
      <c r="BF284" s="27">
        <f t="shared" si="117"/>
        <v>0</v>
      </c>
      <c r="BG284" s="27">
        <f t="shared" si="117"/>
        <v>0</v>
      </c>
      <c r="BH284" s="27">
        <f t="shared" si="117"/>
        <v>0</v>
      </c>
      <c r="BI284" s="27">
        <f t="shared" si="117"/>
        <v>0</v>
      </c>
      <c r="BJ284" s="27">
        <f t="shared" si="117"/>
        <v>0</v>
      </c>
      <c r="BK284" s="27">
        <f t="shared" si="117"/>
        <v>0</v>
      </c>
      <c r="BL284" s="27">
        <f t="shared" si="117"/>
        <v>0</v>
      </c>
      <c r="BM284" s="27">
        <f t="shared" si="117"/>
        <v>0</v>
      </c>
      <c r="BN284" s="27">
        <f t="shared" si="117"/>
        <v>0</v>
      </c>
      <c r="BO284" s="27">
        <f t="shared" si="117"/>
        <v>0</v>
      </c>
      <c r="BP284" s="27">
        <f t="shared" si="117"/>
        <v>0</v>
      </c>
      <c r="BQ284" s="27">
        <f t="shared" si="117"/>
        <v>0</v>
      </c>
      <c r="BR284" s="27">
        <f t="shared" si="117"/>
        <v>0</v>
      </c>
      <c r="BS284" s="27">
        <f t="shared" si="117"/>
        <v>0</v>
      </c>
      <c r="BT284" s="27">
        <f t="shared" si="117"/>
        <v>0</v>
      </c>
      <c r="BU284" s="27">
        <f t="shared" si="117"/>
        <v>0</v>
      </c>
      <c r="BV284" s="27">
        <f t="shared" si="117"/>
        <v>0</v>
      </c>
      <c r="BW284" s="27">
        <f t="shared" si="117"/>
        <v>0</v>
      </c>
      <c r="BX284" s="27">
        <f t="shared" si="117"/>
        <v>0</v>
      </c>
      <c r="BY284" s="27">
        <f t="shared" si="117"/>
        <v>0</v>
      </c>
    </row>
    <row r="285" spans="2:77" outlineLevel="1">
      <c r="B285" s="25" t="s">
        <v>862</v>
      </c>
      <c r="C285" s="27">
        <f t="shared" si="116"/>
        <v>0</v>
      </c>
      <c r="D285" s="27">
        <f t="shared" si="116"/>
        <v>0</v>
      </c>
      <c r="E285" s="27">
        <f t="shared" si="116"/>
        <v>0</v>
      </c>
      <c r="F285" s="27">
        <f t="shared" si="116"/>
        <v>0</v>
      </c>
      <c r="G285" s="27">
        <f t="shared" si="116"/>
        <v>0</v>
      </c>
      <c r="H285" s="27">
        <f t="shared" si="116"/>
        <v>0</v>
      </c>
      <c r="I285" s="27">
        <f t="shared" si="116"/>
        <v>0</v>
      </c>
      <c r="J285" s="27">
        <f t="shared" si="116"/>
        <v>0</v>
      </c>
      <c r="K285" s="27">
        <f t="shared" si="116"/>
        <v>0</v>
      </c>
      <c r="L285" s="27">
        <f t="shared" si="116"/>
        <v>0</v>
      </c>
      <c r="M285" s="27">
        <f t="shared" si="116"/>
        <v>0</v>
      </c>
      <c r="N285" s="27">
        <f t="shared" si="116"/>
        <v>0</v>
      </c>
      <c r="O285" s="27">
        <f t="shared" si="116"/>
        <v>0</v>
      </c>
      <c r="P285" s="27">
        <f t="shared" si="116"/>
        <v>0</v>
      </c>
      <c r="Q285" s="27">
        <f t="shared" si="116"/>
        <v>0</v>
      </c>
      <c r="R285" s="27">
        <f t="shared" si="116"/>
        <v>0</v>
      </c>
      <c r="S285" s="27">
        <f t="shared" si="116"/>
        <v>0</v>
      </c>
      <c r="T285" s="27">
        <f t="shared" si="116"/>
        <v>0</v>
      </c>
      <c r="U285" s="27">
        <f t="shared" si="116"/>
        <v>0</v>
      </c>
      <c r="V285" s="27">
        <f t="shared" si="116"/>
        <v>0</v>
      </c>
      <c r="W285" s="27">
        <f t="shared" si="116"/>
        <v>0</v>
      </c>
      <c r="X285" s="27">
        <f t="shared" si="116"/>
        <v>0</v>
      </c>
      <c r="Y285" s="27">
        <f t="shared" si="116"/>
        <v>0</v>
      </c>
      <c r="Z285" s="27">
        <f t="shared" si="116"/>
        <v>0</v>
      </c>
      <c r="AA285" s="27">
        <f t="shared" si="116"/>
        <v>0</v>
      </c>
      <c r="AB285" s="27">
        <f t="shared" si="116"/>
        <v>0</v>
      </c>
      <c r="AC285" s="27">
        <f t="shared" si="116"/>
        <v>0</v>
      </c>
      <c r="AD285" s="27">
        <f t="shared" si="116"/>
        <v>0</v>
      </c>
      <c r="AE285" s="27">
        <f t="shared" si="116"/>
        <v>0</v>
      </c>
      <c r="AF285" s="27">
        <f t="shared" si="116"/>
        <v>0</v>
      </c>
      <c r="AG285" s="27">
        <f t="shared" si="116"/>
        <v>0</v>
      </c>
      <c r="AH285" s="27">
        <f t="shared" si="116"/>
        <v>0</v>
      </c>
      <c r="AI285" s="27">
        <f t="shared" si="116"/>
        <v>0</v>
      </c>
      <c r="AJ285" s="27">
        <f t="shared" si="116"/>
        <v>0</v>
      </c>
      <c r="AK285" s="27">
        <f t="shared" si="116"/>
        <v>0</v>
      </c>
      <c r="AL285" s="27">
        <f t="shared" si="116"/>
        <v>0</v>
      </c>
      <c r="AM285" s="27">
        <f t="shared" si="116"/>
        <v>0</v>
      </c>
      <c r="AN285" s="27">
        <f t="shared" si="116"/>
        <v>0</v>
      </c>
      <c r="AO285" s="27">
        <f t="shared" si="116"/>
        <v>0</v>
      </c>
      <c r="AP285" s="27">
        <f t="shared" si="116"/>
        <v>0</v>
      </c>
      <c r="AQ285" s="27">
        <f t="shared" si="116"/>
        <v>0</v>
      </c>
      <c r="AR285" s="27">
        <f t="shared" si="116"/>
        <v>0</v>
      </c>
      <c r="AS285" s="27">
        <f t="shared" si="116"/>
        <v>0</v>
      </c>
      <c r="AT285" s="27">
        <f t="shared" si="116"/>
        <v>0</v>
      </c>
      <c r="AU285" s="27">
        <f t="shared" si="116"/>
        <v>0</v>
      </c>
      <c r="AV285" s="27">
        <f t="shared" ref="AV285:BY285" si="118">AV284</f>
        <v>0</v>
      </c>
      <c r="AW285" s="27">
        <f t="shared" si="118"/>
        <v>0</v>
      </c>
      <c r="AX285" s="27">
        <f t="shared" si="118"/>
        <v>0</v>
      </c>
      <c r="AY285" s="27">
        <f t="shared" si="118"/>
        <v>0</v>
      </c>
      <c r="AZ285" s="27">
        <f t="shared" si="118"/>
        <v>0</v>
      </c>
      <c r="BA285" s="27">
        <f t="shared" si="118"/>
        <v>0</v>
      </c>
      <c r="BB285" s="27">
        <f t="shared" si="118"/>
        <v>0</v>
      </c>
      <c r="BC285" s="27">
        <f t="shared" si="118"/>
        <v>0</v>
      </c>
      <c r="BD285" s="27">
        <f t="shared" si="118"/>
        <v>0</v>
      </c>
      <c r="BE285" s="27">
        <f t="shared" si="118"/>
        <v>0</v>
      </c>
      <c r="BF285" s="27">
        <f t="shared" si="118"/>
        <v>0</v>
      </c>
      <c r="BG285" s="27">
        <f t="shared" si="118"/>
        <v>0</v>
      </c>
      <c r="BH285" s="27">
        <f t="shared" si="118"/>
        <v>0</v>
      </c>
      <c r="BI285" s="27">
        <f t="shared" si="118"/>
        <v>0</v>
      </c>
      <c r="BJ285" s="27">
        <f t="shared" si="118"/>
        <v>0</v>
      </c>
      <c r="BK285" s="27">
        <f t="shared" si="118"/>
        <v>0</v>
      </c>
      <c r="BL285" s="27">
        <f t="shared" si="118"/>
        <v>0</v>
      </c>
      <c r="BM285" s="27">
        <f t="shared" si="118"/>
        <v>0</v>
      </c>
      <c r="BN285" s="27">
        <f t="shared" si="118"/>
        <v>0</v>
      </c>
      <c r="BO285" s="27">
        <f t="shared" si="118"/>
        <v>0</v>
      </c>
      <c r="BP285" s="27">
        <f t="shared" si="118"/>
        <v>0</v>
      </c>
      <c r="BQ285" s="27">
        <f t="shared" si="118"/>
        <v>0</v>
      </c>
      <c r="BR285" s="27">
        <f t="shared" si="118"/>
        <v>0</v>
      </c>
      <c r="BS285" s="27">
        <f t="shared" si="118"/>
        <v>0</v>
      </c>
      <c r="BT285" s="27">
        <f t="shared" si="118"/>
        <v>0</v>
      </c>
      <c r="BU285" s="27">
        <f t="shared" si="118"/>
        <v>0</v>
      </c>
      <c r="BV285" s="27">
        <f t="shared" si="118"/>
        <v>0</v>
      </c>
      <c r="BW285" s="27">
        <f t="shared" si="118"/>
        <v>0</v>
      </c>
      <c r="BX285" s="27">
        <f t="shared" si="118"/>
        <v>0</v>
      </c>
      <c r="BY285" s="27">
        <f t="shared" si="118"/>
        <v>0</v>
      </c>
    </row>
    <row r="286" spans="2:77" outlineLevel="1">
      <c r="B286" s="25" t="s">
        <v>863</v>
      </c>
      <c r="C286" s="27">
        <f t="shared" si="116"/>
        <v>0</v>
      </c>
      <c r="D286" s="27">
        <f t="shared" si="116"/>
        <v>0</v>
      </c>
      <c r="E286" s="27">
        <f t="shared" si="116"/>
        <v>0</v>
      </c>
      <c r="F286" s="27">
        <f t="shared" si="116"/>
        <v>0</v>
      </c>
      <c r="G286" s="27">
        <f t="shared" si="116"/>
        <v>0</v>
      </c>
      <c r="H286" s="27">
        <f t="shared" si="116"/>
        <v>0</v>
      </c>
      <c r="I286" s="27">
        <f t="shared" si="116"/>
        <v>0</v>
      </c>
      <c r="J286" s="27">
        <f t="shared" si="116"/>
        <v>0</v>
      </c>
      <c r="K286" s="27">
        <f t="shared" si="116"/>
        <v>0</v>
      </c>
      <c r="L286" s="27">
        <f t="shared" si="116"/>
        <v>0</v>
      </c>
      <c r="M286" s="27">
        <f t="shared" si="116"/>
        <v>0</v>
      </c>
      <c r="N286" s="27">
        <f t="shared" si="116"/>
        <v>0</v>
      </c>
      <c r="O286" s="27">
        <f t="shared" si="116"/>
        <v>0</v>
      </c>
      <c r="P286" s="27">
        <f t="shared" si="116"/>
        <v>0</v>
      </c>
      <c r="Q286" s="27">
        <f t="shared" si="116"/>
        <v>0</v>
      </c>
      <c r="R286" s="27">
        <f t="shared" si="116"/>
        <v>0</v>
      </c>
      <c r="S286" s="27">
        <f t="shared" si="116"/>
        <v>0</v>
      </c>
      <c r="T286" s="27">
        <f t="shared" si="116"/>
        <v>0</v>
      </c>
      <c r="U286" s="27">
        <f t="shared" si="116"/>
        <v>0</v>
      </c>
      <c r="V286" s="27">
        <f t="shared" si="116"/>
        <v>0</v>
      </c>
      <c r="W286" s="27">
        <f t="shared" si="116"/>
        <v>0</v>
      </c>
      <c r="X286" s="27">
        <f t="shared" si="116"/>
        <v>0</v>
      </c>
      <c r="Y286" s="27">
        <f t="shared" si="116"/>
        <v>0</v>
      </c>
      <c r="Z286" s="27">
        <f t="shared" si="116"/>
        <v>0</v>
      </c>
      <c r="AA286" s="27">
        <f t="shared" si="116"/>
        <v>0</v>
      </c>
      <c r="AB286" s="27">
        <f t="shared" si="116"/>
        <v>0</v>
      </c>
      <c r="AC286" s="27">
        <f t="shared" si="116"/>
        <v>0</v>
      </c>
      <c r="AD286" s="27">
        <f t="shared" si="116"/>
        <v>0</v>
      </c>
      <c r="AE286" s="27">
        <f t="shared" si="116"/>
        <v>0</v>
      </c>
      <c r="AF286" s="27">
        <f t="shared" si="116"/>
        <v>0</v>
      </c>
      <c r="AG286" s="27">
        <f t="shared" si="116"/>
        <v>0</v>
      </c>
      <c r="AH286" s="27">
        <f t="shared" si="116"/>
        <v>0</v>
      </c>
      <c r="AI286" s="27">
        <f t="shared" si="116"/>
        <v>0</v>
      </c>
      <c r="AJ286" s="27">
        <f t="shared" si="116"/>
        <v>0</v>
      </c>
      <c r="AK286" s="27">
        <f t="shared" si="116"/>
        <v>0</v>
      </c>
      <c r="AL286" s="27">
        <f t="shared" si="116"/>
        <v>0</v>
      </c>
      <c r="AM286" s="27">
        <f t="shared" si="116"/>
        <v>0</v>
      </c>
      <c r="AN286" s="27">
        <f t="shared" si="116"/>
        <v>0</v>
      </c>
      <c r="AO286" s="27">
        <f t="shared" si="116"/>
        <v>0</v>
      </c>
      <c r="AP286" s="27">
        <f t="shared" si="116"/>
        <v>0</v>
      </c>
      <c r="AQ286" s="27">
        <f t="shared" si="116"/>
        <v>0</v>
      </c>
      <c r="AR286" s="27">
        <f t="shared" si="116"/>
        <v>0</v>
      </c>
      <c r="AS286" s="27">
        <f t="shared" si="116"/>
        <v>0</v>
      </c>
      <c r="AT286" s="27">
        <f t="shared" si="116"/>
        <v>0</v>
      </c>
      <c r="AU286" s="27">
        <f t="shared" si="116"/>
        <v>0</v>
      </c>
      <c r="AV286" s="27">
        <f t="shared" ref="AV286:BY286" si="119">AV285</f>
        <v>0</v>
      </c>
      <c r="AW286" s="27">
        <f t="shared" si="119"/>
        <v>0</v>
      </c>
      <c r="AX286" s="27">
        <f t="shared" si="119"/>
        <v>0</v>
      </c>
      <c r="AY286" s="27">
        <f t="shared" si="119"/>
        <v>0</v>
      </c>
      <c r="AZ286" s="27">
        <f t="shared" si="119"/>
        <v>0</v>
      </c>
      <c r="BA286" s="27">
        <f t="shared" si="119"/>
        <v>0</v>
      </c>
      <c r="BB286" s="27">
        <f t="shared" si="119"/>
        <v>0</v>
      </c>
      <c r="BC286" s="27">
        <f t="shared" si="119"/>
        <v>0</v>
      </c>
      <c r="BD286" s="27">
        <f t="shared" si="119"/>
        <v>0</v>
      </c>
      <c r="BE286" s="27">
        <f t="shared" si="119"/>
        <v>0</v>
      </c>
      <c r="BF286" s="27">
        <f t="shared" si="119"/>
        <v>0</v>
      </c>
      <c r="BG286" s="27">
        <f t="shared" si="119"/>
        <v>0</v>
      </c>
      <c r="BH286" s="27">
        <f t="shared" si="119"/>
        <v>0</v>
      </c>
      <c r="BI286" s="27">
        <f t="shared" si="119"/>
        <v>0</v>
      </c>
      <c r="BJ286" s="27">
        <f t="shared" si="119"/>
        <v>0</v>
      </c>
      <c r="BK286" s="27">
        <f t="shared" si="119"/>
        <v>0</v>
      </c>
      <c r="BL286" s="27">
        <f t="shared" si="119"/>
        <v>0</v>
      </c>
      <c r="BM286" s="27">
        <f t="shared" si="119"/>
        <v>0</v>
      </c>
      <c r="BN286" s="27">
        <f t="shared" si="119"/>
        <v>0</v>
      </c>
      <c r="BO286" s="27">
        <f t="shared" si="119"/>
        <v>0</v>
      </c>
      <c r="BP286" s="27">
        <f t="shared" si="119"/>
        <v>0</v>
      </c>
      <c r="BQ286" s="27">
        <f t="shared" si="119"/>
        <v>0</v>
      </c>
      <c r="BR286" s="27">
        <f t="shared" si="119"/>
        <v>0</v>
      </c>
      <c r="BS286" s="27">
        <f t="shared" si="119"/>
        <v>0</v>
      </c>
      <c r="BT286" s="27">
        <f t="shared" si="119"/>
        <v>0</v>
      </c>
      <c r="BU286" s="27">
        <f t="shared" si="119"/>
        <v>0</v>
      </c>
      <c r="BV286" s="27">
        <f t="shared" si="119"/>
        <v>0</v>
      </c>
      <c r="BW286" s="27">
        <f t="shared" si="119"/>
        <v>0</v>
      </c>
      <c r="BX286" s="27">
        <f t="shared" si="119"/>
        <v>0</v>
      </c>
      <c r="BY286" s="27">
        <f t="shared" si="119"/>
        <v>0</v>
      </c>
    </row>
    <row r="287" spans="2:77" outlineLevel="1">
      <c r="B287" s="25" t="s">
        <v>859</v>
      </c>
      <c r="C287" s="28" t="s">
        <v>30</v>
      </c>
      <c r="D287" s="28" t="s">
        <v>30</v>
      </c>
      <c r="E287" s="28" t="s">
        <v>30</v>
      </c>
      <c r="F287" s="28" t="s">
        <v>30</v>
      </c>
      <c r="G287" s="28" t="s">
        <v>30</v>
      </c>
      <c r="H287" s="28" t="s">
        <v>30</v>
      </c>
      <c r="I287" s="28" t="s">
        <v>30</v>
      </c>
      <c r="J287" s="28" t="s">
        <v>30</v>
      </c>
      <c r="K287" s="28" t="s">
        <v>30</v>
      </c>
      <c r="L287" s="28" t="s">
        <v>30</v>
      </c>
      <c r="M287" s="28" t="s">
        <v>30</v>
      </c>
      <c r="N287" s="28" t="s">
        <v>30</v>
      </c>
      <c r="O287" s="28" t="s">
        <v>30</v>
      </c>
      <c r="P287" s="28" t="s">
        <v>30</v>
      </c>
      <c r="Q287" s="28" t="s">
        <v>30</v>
      </c>
      <c r="R287" s="28" t="s">
        <v>30</v>
      </c>
      <c r="S287" s="28" t="s">
        <v>30</v>
      </c>
      <c r="T287" s="28" t="s">
        <v>30</v>
      </c>
      <c r="U287" s="28" t="s">
        <v>30</v>
      </c>
      <c r="V287" s="28" t="s">
        <v>30</v>
      </c>
      <c r="W287" s="28" t="s">
        <v>30</v>
      </c>
      <c r="X287" s="28" t="s">
        <v>30</v>
      </c>
      <c r="Y287" s="28" t="s">
        <v>30</v>
      </c>
      <c r="Z287" s="28" t="s">
        <v>30</v>
      </c>
      <c r="AA287" s="28" t="s">
        <v>30</v>
      </c>
      <c r="AB287" s="28" t="s">
        <v>30</v>
      </c>
      <c r="AC287" s="28" t="s">
        <v>30</v>
      </c>
      <c r="AD287" s="28" t="s">
        <v>30</v>
      </c>
      <c r="AE287" s="28" t="s">
        <v>30</v>
      </c>
      <c r="AF287" s="28" t="s">
        <v>30</v>
      </c>
      <c r="AG287" s="28" t="s">
        <v>30</v>
      </c>
      <c r="AH287" s="28" t="s">
        <v>30</v>
      </c>
      <c r="AI287" s="28" t="s">
        <v>30</v>
      </c>
      <c r="AJ287" s="28" t="s">
        <v>30</v>
      </c>
      <c r="AK287" s="28" t="s">
        <v>30</v>
      </c>
      <c r="AL287" s="28" t="s">
        <v>30</v>
      </c>
      <c r="AM287" s="28" t="s">
        <v>30</v>
      </c>
      <c r="AN287" s="28" t="s">
        <v>30</v>
      </c>
      <c r="AO287" s="28" t="s">
        <v>30</v>
      </c>
      <c r="AP287" s="28" t="s">
        <v>30</v>
      </c>
      <c r="AQ287" s="28" t="s">
        <v>30</v>
      </c>
      <c r="AR287" s="28" t="s">
        <v>30</v>
      </c>
      <c r="AS287" s="28" t="s">
        <v>30</v>
      </c>
      <c r="AT287" s="28" t="s">
        <v>30</v>
      </c>
      <c r="AU287" s="28" t="s">
        <v>30</v>
      </c>
      <c r="AV287" s="28" t="s">
        <v>30</v>
      </c>
      <c r="AW287" s="28" t="s">
        <v>30</v>
      </c>
      <c r="AX287" s="28" t="s">
        <v>30</v>
      </c>
      <c r="AY287" s="28" t="s">
        <v>30</v>
      </c>
      <c r="AZ287" s="28" t="s">
        <v>30</v>
      </c>
      <c r="BA287" s="28" t="s">
        <v>30</v>
      </c>
      <c r="BB287" s="28" t="s">
        <v>30</v>
      </c>
      <c r="BC287" s="28" t="s">
        <v>30</v>
      </c>
      <c r="BD287" s="28" t="s">
        <v>30</v>
      </c>
      <c r="BE287" s="28" t="s">
        <v>30</v>
      </c>
      <c r="BF287" s="28" t="s">
        <v>30</v>
      </c>
      <c r="BG287" s="28" t="s">
        <v>30</v>
      </c>
      <c r="BH287" s="28" t="s">
        <v>30</v>
      </c>
      <c r="BI287" s="28" t="s">
        <v>30</v>
      </c>
      <c r="BJ287" s="28" t="s">
        <v>30</v>
      </c>
      <c r="BK287" s="28" t="s">
        <v>30</v>
      </c>
      <c r="BL287" s="28" t="s">
        <v>30</v>
      </c>
      <c r="BM287" s="28" t="s">
        <v>30</v>
      </c>
      <c r="BN287" s="28" t="s">
        <v>30</v>
      </c>
      <c r="BO287" s="28" t="s">
        <v>30</v>
      </c>
      <c r="BP287" s="28" t="s">
        <v>30</v>
      </c>
      <c r="BQ287" s="28" t="s">
        <v>30</v>
      </c>
      <c r="BR287" s="28" t="s">
        <v>30</v>
      </c>
      <c r="BS287" s="28" t="s">
        <v>30</v>
      </c>
      <c r="BT287" s="28" t="s">
        <v>30</v>
      </c>
      <c r="BU287" s="28" t="s">
        <v>30</v>
      </c>
      <c r="BV287" s="28" t="s">
        <v>30</v>
      </c>
      <c r="BW287" s="28" t="s">
        <v>30</v>
      </c>
      <c r="BX287" s="28" t="s">
        <v>30</v>
      </c>
      <c r="BY287" s="28" t="s">
        <v>30</v>
      </c>
    </row>
    <row r="288" spans="2:77" outlineLevel="1">
      <c r="B288" s="25" t="s">
        <v>872</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row>
    <row r="289" spans="1:77" outlineLevel="1">
      <c r="B289" s="25" t="s">
        <v>861</v>
      </c>
      <c r="C289" s="27">
        <f t="shared" ref="C289:AU291" si="120">C288</f>
        <v>0</v>
      </c>
      <c r="D289" s="27">
        <f t="shared" si="120"/>
        <v>0</v>
      </c>
      <c r="E289" s="27">
        <f t="shared" si="120"/>
        <v>0</v>
      </c>
      <c r="F289" s="27">
        <f t="shared" si="120"/>
        <v>0</v>
      </c>
      <c r="G289" s="27">
        <f t="shared" si="120"/>
        <v>0</v>
      </c>
      <c r="H289" s="27">
        <f t="shared" si="120"/>
        <v>0</v>
      </c>
      <c r="I289" s="27">
        <f t="shared" si="120"/>
        <v>0</v>
      </c>
      <c r="J289" s="27">
        <f t="shared" si="120"/>
        <v>0</v>
      </c>
      <c r="K289" s="27">
        <f t="shared" si="120"/>
        <v>0</v>
      </c>
      <c r="L289" s="27">
        <f t="shared" si="120"/>
        <v>0</v>
      </c>
      <c r="M289" s="27">
        <f t="shared" si="120"/>
        <v>0</v>
      </c>
      <c r="N289" s="27">
        <f t="shared" si="120"/>
        <v>0</v>
      </c>
      <c r="O289" s="27">
        <f t="shared" si="120"/>
        <v>0</v>
      </c>
      <c r="P289" s="27">
        <f t="shared" si="120"/>
        <v>0</v>
      </c>
      <c r="Q289" s="27">
        <f t="shared" si="120"/>
        <v>0</v>
      </c>
      <c r="R289" s="27">
        <f t="shared" si="120"/>
        <v>0</v>
      </c>
      <c r="S289" s="27">
        <f t="shared" si="120"/>
        <v>0</v>
      </c>
      <c r="T289" s="27">
        <f t="shared" si="120"/>
        <v>0</v>
      </c>
      <c r="U289" s="27">
        <f t="shared" si="120"/>
        <v>0</v>
      </c>
      <c r="V289" s="27">
        <f t="shared" si="120"/>
        <v>0</v>
      </c>
      <c r="W289" s="27">
        <f t="shared" si="120"/>
        <v>0</v>
      </c>
      <c r="X289" s="27">
        <f t="shared" si="120"/>
        <v>0</v>
      </c>
      <c r="Y289" s="27">
        <f t="shared" si="120"/>
        <v>0</v>
      </c>
      <c r="Z289" s="27">
        <f t="shared" si="120"/>
        <v>0</v>
      </c>
      <c r="AA289" s="27">
        <f t="shared" si="120"/>
        <v>0</v>
      </c>
      <c r="AB289" s="27">
        <f t="shared" si="120"/>
        <v>0</v>
      </c>
      <c r="AC289" s="27">
        <f t="shared" si="120"/>
        <v>0</v>
      </c>
      <c r="AD289" s="27">
        <f t="shared" si="120"/>
        <v>0</v>
      </c>
      <c r="AE289" s="27">
        <f t="shared" si="120"/>
        <v>0</v>
      </c>
      <c r="AF289" s="27">
        <f t="shared" si="120"/>
        <v>0</v>
      </c>
      <c r="AG289" s="27">
        <f t="shared" si="120"/>
        <v>0</v>
      </c>
      <c r="AH289" s="27">
        <f t="shared" si="120"/>
        <v>0</v>
      </c>
      <c r="AI289" s="27">
        <f t="shared" si="120"/>
        <v>0</v>
      </c>
      <c r="AJ289" s="27">
        <f t="shared" si="120"/>
        <v>0</v>
      </c>
      <c r="AK289" s="27">
        <f t="shared" si="120"/>
        <v>0</v>
      </c>
      <c r="AL289" s="27">
        <f t="shared" si="120"/>
        <v>0</v>
      </c>
      <c r="AM289" s="27">
        <f t="shared" si="120"/>
        <v>0</v>
      </c>
      <c r="AN289" s="27">
        <f t="shared" si="120"/>
        <v>0</v>
      </c>
      <c r="AO289" s="27">
        <f t="shared" si="120"/>
        <v>0</v>
      </c>
      <c r="AP289" s="27">
        <f t="shared" si="120"/>
        <v>0</v>
      </c>
      <c r="AQ289" s="27">
        <f t="shared" si="120"/>
        <v>0</v>
      </c>
      <c r="AR289" s="27">
        <f t="shared" si="120"/>
        <v>0</v>
      </c>
      <c r="AS289" s="27">
        <f t="shared" si="120"/>
        <v>0</v>
      </c>
      <c r="AT289" s="27">
        <f t="shared" si="120"/>
        <v>0</v>
      </c>
      <c r="AU289" s="27">
        <f t="shared" si="120"/>
        <v>0</v>
      </c>
      <c r="AV289" s="27">
        <f t="shared" ref="AV289:BY289" si="121">AV288</f>
        <v>0</v>
      </c>
      <c r="AW289" s="27">
        <f t="shared" si="121"/>
        <v>0</v>
      </c>
      <c r="AX289" s="27">
        <f t="shared" si="121"/>
        <v>0</v>
      </c>
      <c r="AY289" s="27">
        <f t="shared" si="121"/>
        <v>0</v>
      </c>
      <c r="AZ289" s="27">
        <f t="shared" si="121"/>
        <v>0</v>
      </c>
      <c r="BA289" s="27">
        <f t="shared" si="121"/>
        <v>0</v>
      </c>
      <c r="BB289" s="27">
        <f t="shared" si="121"/>
        <v>0</v>
      </c>
      <c r="BC289" s="27">
        <f t="shared" si="121"/>
        <v>0</v>
      </c>
      <c r="BD289" s="27">
        <f t="shared" si="121"/>
        <v>0</v>
      </c>
      <c r="BE289" s="27">
        <f t="shared" si="121"/>
        <v>0</v>
      </c>
      <c r="BF289" s="27">
        <f t="shared" si="121"/>
        <v>0</v>
      </c>
      <c r="BG289" s="27">
        <f t="shared" si="121"/>
        <v>0</v>
      </c>
      <c r="BH289" s="27">
        <f t="shared" si="121"/>
        <v>0</v>
      </c>
      <c r="BI289" s="27">
        <f t="shared" si="121"/>
        <v>0</v>
      </c>
      <c r="BJ289" s="27">
        <f t="shared" si="121"/>
        <v>0</v>
      </c>
      <c r="BK289" s="27">
        <f t="shared" si="121"/>
        <v>0</v>
      </c>
      <c r="BL289" s="27">
        <f t="shared" si="121"/>
        <v>0</v>
      </c>
      <c r="BM289" s="27">
        <f t="shared" si="121"/>
        <v>0</v>
      </c>
      <c r="BN289" s="27">
        <f t="shared" si="121"/>
        <v>0</v>
      </c>
      <c r="BO289" s="27">
        <f t="shared" si="121"/>
        <v>0</v>
      </c>
      <c r="BP289" s="27">
        <f t="shared" si="121"/>
        <v>0</v>
      </c>
      <c r="BQ289" s="27">
        <f t="shared" si="121"/>
        <v>0</v>
      </c>
      <c r="BR289" s="27">
        <f t="shared" si="121"/>
        <v>0</v>
      </c>
      <c r="BS289" s="27">
        <f t="shared" si="121"/>
        <v>0</v>
      </c>
      <c r="BT289" s="27">
        <f t="shared" si="121"/>
        <v>0</v>
      </c>
      <c r="BU289" s="27">
        <f t="shared" si="121"/>
        <v>0</v>
      </c>
      <c r="BV289" s="27">
        <f t="shared" si="121"/>
        <v>0</v>
      </c>
      <c r="BW289" s="27">
        <f t="shared" si="121"/>
        <v>0</v>
      </c>
      <c r="BX289" s="27">
        <f t="shared" si="121"/>
        <v>0</v>
      </c>
      <c r="BY289" s="27">
        <f t="shared" si="121"/>
        <v>0</v>
      </c>
    </row>
    <row r="290" spans="1:77" outlineLevel="1">
      <c r="B290" s="25" t="s">
        <v>862</v>
      </c>
      <c r="C290" s="27">
        <f t="shared" si="120"/>
        <v>0</v>
      </c>
      <c r="D290" s="27">
        <f t="shared" si="120"/>
        <v>0</v>
      </c>
      <c r="E290" s="27">
        <f t="shared" si="120"/>
        <v>0</v>
      </c>
      <c r="F290" s="27">
        <f t="shared" si="120"/>
        <v>0</v>
      </c>
      <c r="G290" s="27">
        <f t="shared" si="120"/>
        <v>0</v>
      </c>
      <c r="H290" s="27">
        <f t="shared" si="120"/>
        <v>0</v>
      </c>
      <c r="I290" s="27">
        <f t="shared" si="120"/>
        <v>0</v>
      </c>
      <c r="J290" s="27">
        <f t="shared" si="120"/>
        <v>0</v>
      </c>
      <c r="K290" s="27">
        <f t="shared" si="120"/>
        <v>0</v>
      </c>
      <c r="L290" s="27">
        <f t="shared" si="120"/>
        <v>0</v>
      </c>
      <c r="M290" s="27">
        <f t="shared" si="120"/>
        <v>0</v>
      </c>
      <c r="N290" s="27">
        <f t="shared" si="120"/>
        <v>0</v>
      </c>
      <c r="O290" s="27">
        <f t="shared" si="120"/>
        <v>0</v>
      </c>
      <c r="P290" s="27">
        <f t="shared" si="120"/>
        <v>0</v>
      </c>
      <c r="Q290" s="27">
        <f t="shared" si="120"/>
        <v>0</v>
      </c>
      <c r="R290" s="27">
        <f t="shared" si="120"/>
        <v>0</v>
      </c>
      <c r="S290" s="27">
        <f t="shared" si="120"/>
        <v>0</v>
      </c>
      <c r="T290" s="27">
        <f t="shared" si="120"/>
        <v>0</v>
      </c>
      <c r="U290" s="27">
        <f t="shared" si="120"/>
        <v>0</v>
      </c>
      <c r="V290" s="27">
        <f t="shared" si="120"/>
        <v>0</v>
      </c>
      <c r="W290" s="27">
        <f t="shared" si="120"/>
        <v>0</v>
      </c>
      <c r="X290" s="27">
        <f t="shared" si="120"/>
        <v>0</v>
      </c>
      <c r="Y290" s="27">
        <f t="shared" si="120"/>
        <v>0</v>
      </c>
      <c r="Z290" s="27">
        <f t="shared" si="120"/>
        <v>0</v>
      </c>
      <c r="AA290" s="27">
        <f t="shared" si="120"/>
        <v>0</v>
      </c>
      <c r="AB290" s="27">
        <f t="shared" si="120"/>
        <v>0</v>
      </c>
      <c r="AC290" s="27">
        <f t="shared" si="120"/>
        <v>0</v>
      </c>
      <c r="AD290" s="27">
        <f t="shared" si="120"/>
        <v>0</v>
      </c>
      <c r="AE290" s="27">
        <f t="shared" si="120"/>
        <v>0</v>
      </c>
      <c r="AF290" s="27">
        <f t="shared" si="120"/>
        <v>0</v>
      </c>
      <c r="AG290" s="27">
        <f t="shared" si="120"/>
        <v>0</v>
      </c>
      <c r="AH290" s="27">
        <f t="shared" si="120"/>
        <v>0</v>
      </c>
      <c r="AI290" s="27">
        <f t="shared" si="120"/>
        <v>0</v>
      </c>
      <c r="AJ290" s="27">
        <f t="shared" si="120"/>
        <v>0</v>
      </c>
      <c r="AK290" s="27">
        <f t="shared" si="120"/>
        <v>0</v>
      </c>
      <c r="AL290" s="27">
        <f t="shared" si="120"/>
        <v>0</v>
      </c>
      <c r="AM290" s="27">
        <f t="shared" si="120"/>
        <v>0</v>
      </c>
      <c r="AN290" s="27">
        <f t="shared" si="120"/>
        <v>0</v>
      </c>
      <c r="AO290" s="27">
        <f t="shared" si="120"/>
        <v>0</v>
      </c>
      <c r="AP290" s="27">
        <f t="shared" si="120"/>
        <v>0</v>
      </c>
      <c r="AQ290" s="27">
        <f t="shared" si="120"/>
        <v>0</v>
      </c>
      <c r="AR290" s="27">
        <f t="shared" si="120"/>
        <v>0</v>
      </c>
      <c r="AS290" s="27">
        <f t="shared" si="120"/>
        <v>0</v>
      </c>
      <c r="AT290" s="27">
        <f t="shared" si="120"/>
        <v>0</v>
      </c>
      <c r="AU290" s="27">
        <f t="shared" si="120"/>
        <v>0</v>
      </c>
      <c r="AV290" s="27">
        <f t="shared" ref="AV290:BY290" si="122">AV289</f>
        <v>0</v>
      </c>
      <c r="AW290" s="27">
        <f t="shared" si="122"/>
        <v>0</v>
      </c>
      <c r="AX290" s="27">
        <f t="shared" si="122"/>
        <v>0</v>
      </c>
      <c r="AY290" s="27">
        <f t="shared" si="122"/>
        <v>0</v>
      </c>
      <c r="AZ290" s="27">
        <f t="shared" si="122"/>
        <v>0</v>
      </c>
      <c r="BA290" s="27">
        <f t="shared" si="122"/>
        <v>0</v>
      </c>
      <c r="BB290" s="27">
        <f t="shared" si="122"/>
        <v>0</v>
      </c>
      <c r="BC290" s="27">
        <f t="shared" si="122"/>
        <v>0</v>
      </c>
      <c r="BD290" s="27">
        <f t="shared" si="122"/>
        <v>0</v>
      </c>
      <c r="BE290" s="27">
        <f t="shared" si="122"/>
        <v>0</v>
      </c>
      <c r="BF290" s="27">
        <f t="shared" si="122"/>
        <v>0</v>
      </c>
      <c r="BG290" s="27">
        <f t="shared" si="122"/>
        <v>0</v>
      </c>
      <c r="BH290" s="27">
        <f t="shared" si="122"/>
        <v>0</v>
      </c>
      <c r="BI290" s="27">
        <f t="shared" si="122"/>
        <v>0</v>
      </c>
      <c r="BJ290" s="27">
        <f t="shared" si="122"/>
        <v>0</v>
      </c>
      <c r="BK290" s="27">
        <f t="shared" si="122"/>
        <v>0</v>
      </c>
      <c r="BL290" s="27">
        <f t="shared" si="122"/>
        <v>0</v>
      </c>
      <c r="BM290" s="27">
        <f t="shared" si="122"/>
        <v>0</v>
      </c>
      <c r="BN290" s="27">
        <f t="shared" si="122"/>
        <v>0</v>
      </c>
      <c r="BO290" s="27">
        <f t="shared" si="122"/>
        <v>0</v>
      </c>
      <c r="BP290" s="27">
        <f t="shared" si="122"/>
        <v>0</v>
      </c>
      <c r="BQ290" s="27">
        <f t="shared" si="122"/>
        <v>0</v>
      </c>
      <c r="BR290" s="27">
        <f t="shared" si="122"/>
        <v>0</v>
      </c>
      <c r="BS290" s="27">
        <f t="shared" si="122"/>
        <v>0</v>
      </c>
      <c r="BT290" s="27">
        <f t="shared" si="122"/>
        <v>0</v>
      </c>
      <c r="BU290" s="27">
        <f t="shared" si="122"/>
        <v>0</v>
      </c>
      <c r="BV290" s="27">
        <f t="shared" si="122"/>
        <v>0</v>
      </c>
      <c r="BW290" s="27">
        <f t="shared" si="122"/>
        <v>0</v>
      </c>
      <c r="BX290" s="27">
        <f t="shared" si="122"/>
        <v>0</v>
      </c>
      <c r="BY290" s="27">
        <f t="shared" si="122"/>
        <v>0</v>
      </c>
    </row>
    <row r="291" spans="1:77" outlineLevel="1">
      <c r="B291" s="25" t="s">
        <v>863</v>
      </c>
      <c r="C291" s="27">
        <f t="shared" si="120"/>
        <v>0</v>
      </c>
      <c r="D291" s="27">
        <f t="shared" si="120"/>
        <v>0</v>
      </c>
      <c r="E291" s="27">
        <f t="shared" si="120"/>
        <v>0</v>
      </c>
      <c r="F291" s="27">
        <f t="shared" si="120"/>
        <v>0</v>
      </c>
      <c r="G291" s="27">
        <f t="shared" si="120"/>
        <v>0</v>
      </c>
      <c r="H291" s="27">
        <f t="shared" si="120"/>
        <v>0</v>
      </c>
      <c r="I291" s="27">
        <f t="shared" si="120"/>
        <v>0</v>
      </c>
      <c r="J291" s="27">
        <f t="shared" si="120"/>
        <v>0</v>
      </c>
      <c r="K291" s="27">
        <f t="shared" si="120"/>
        <v>0</v>
      </c>
      <c r="L291" s="27">
        <f t="shared" si="120"/>
        <v>0</v>
      </c>
      <c r="M291" s="27">
        <f t="shared" si="120"/>
        <v>0</v>
      </c>
      <c r="N291" s="27">
        <f t="shared" si="120"/>
        <v>0</v>
      </c>
      <c r="O291" s="27">
        <f t="shared" si="120"/>
        <v>0</v>
      </c>
      <c r="P291" s="27">
        <f t="shared" si="120"/>
        <v>0</v>
      </c>
      <c r="Q291" s="27">
        <f t="shared" si="120"/>
        <v>0</v>
      </c>
      <c r="R291" s="27">
        <f t="shared" si="120"/>
        <v>0</v>
      </c>
      <c r="S291" s="27">
        <f t="shared" si="120"/>
        <v>0</v>
      </c>
      <c r="T291" s="27">
        <f t="shared" si="120"/>
        <v>0</v>
      </c>
      <c r="U291" s="27">
        <f t="shared" si="120"/>
        <v>0</v>
      </c>
      <c r="V291" s="27">
        <f t="shared" si="120"/>
        <v>0</v>
      </c>
      <c r="W291" s="27">
        <f t="shared" si="120"/>
        <v>0</v>
      </c>
      <c r="X291" s="27">
        <f t="shared" si="120"/>
        <v>0</v>
      </c>
      <c r="Y291" s="27">
        <f t="shared" si="120"/>
        <v>0</v>
      </c>
      <c r="Z291" s="27">
        <f t="shared" si="120"/>
        <v>0</v>
      </c>
      <c r="AA291" s="27">
        <f t="shared" si="120"/>
        <v>0</v>
      </c>
      <c r="AB291" s="27">
        <f t="shared" si="120"/>
        <v>0</v>
      </c>
      <c r="AC291" s="27">
        <f t="shared" si="120"/>
        <v>0</v>
      </c>
      <c r="AD291" s="27">
        <f t="shared" si="120"/>
        <v>0</v>
      </c>
      <c r="AE291" s="27">
        <f t="shared" si="120"/>
        <v>0</v>
      </c>
      <c r="AF291" s="27">
        <f t="shared" si="120"/>
        <v>0</v>
      </c>
      <c r="AG291" s="27">
        <f t="shared" si="120"/>
        <v>0</v>
      </c>
      <c r="AH291" s="27">
        <f t="shared" si="120"/>
        <v>0</v>
      </c>
      <c r="AI291" s="27">
        <f t="shared" si="120"/>
        <v>0</v>
      </c>
      <c r="AJ291" s="27">
        <f t="shared" si="120"/>
        <v>0</v>
      </c>
      <c r="AK291" s="27">
        <f t="shared" si="120"/>
        <v>0</v>
      </c>
      <c r="AL291" s="27">
        <f t="shared" si="120"/>
        <v>0</v>
      </c>
      <c r="AM291" s="27">
        <f t="shared" si="120"/>
        <v>0</v>
      </c>
      <c r="AN291" s="27">
        <f t="shared" si="120"/>
        <v>0</v>
      </c>
      <c r="AO291" s="27">
        <f t="shared" si="120"/>
        <v>0</v>
      </c>
      <c r="AP291" s="27">
        <f t="shared" si="120"/>
        <v>0</v>
      </c>
      <c r="AQ291" s="27">
        <f t="shared" si="120"/>
        <v>0</v>
      </c>
      <c r="AR291" s="27">
        <f t="shared" si="120"/>
        <v>0</v>
      </c>
      <c r="AS291" s="27">
        <f t="shared" si="120"/>
        <v>0</v>
      </c>
      <c r="AT291" s="27">
        <f t="shared" si="120"/>
        <v>0</v>
      </c>
      <c r="AU291" s="27">
        <f t="shared" si="120"/>
        <v>0</v>
      </c>
      <c r="AV291" s="27">
        <f t="shared" ref="AV291:BY291" si="123">AV290</f>
        <v>0</v>
      </c>
      <c r="AW291" s="27">
        <f t="shared" si="123"/>
        <v>0</v>
      </c>
      <c r="AX291" s="27">
        <f t="shared" si="123"/>
        <v>0</v>
      </c>
      <c r="AY291" s="27">
        <f t="shared" si="123"/>
        <v>0</v>
      </c>
      <c r="AZ291" s="27">
        <f t="shared" si="123"/>
        <v>0</v>
      </c>
      <c r="BA291" s="27">
        <f t="shared" si="123"/>
        <v>0</v>
      </c>
      <c r="BB291" s="27">
        <f t="shared" si="123"/>
        <v>0</v>
      </c>
      <c r="BC291" s="27">
        <f t="shared" si="123"/>
        <v>0</v>
      </c>
      <c r="BD291" s="27">
        <f t="shared" si="123"/>
        <v>0</v>
      </c>
      <c r="BE291" s="27">
        <f t="shared" si="123"/>
        <v>0</v>
      </c>
      <c r="BF291" s="27">
        <f t="shared" si="123"/>
        <v>0</v>
      </c>
      <c r="BG291" s="27">
        <f t="shared" si="123"/>
        <v>0</v>
      </c>
      <c r="BH291" s="27">
        <f t="shared" si="123"/>
        <v>0</v>
      </c>
      <c r="BI291" s="27">
        <f t="shared" si="123"/>
        <v>0</v>
      </c>
      <c r="BJ291" s="27">
        <f t="shared" si="123"/>
        <v>0</v>
      </c>
      <c r="BK291" s="27">
        <f t="shared" si="123"/>
        <v>0</v>
      </c>
      <c r="BL291" s="27">
        <f t="shared" si="123"/>
        <v>0</v>
      </c>
      <c r="BM291" s="27">
        <f t="shared" si="123"/>
        <v>0</v>
      </c>
      <c r="BN291" s="27">
        <f t="shared" si="123"/>
        <v>0</v>
      </c>
      <c r="BO291" s="27">
        <f t="shared" si="123"/>
        <v>0</v>
      </c>
      <c r="BP291" s="27">
        <f t="shared" si="123"/>
        <v>0</v>
      </c>
      <c r="BQ291" s="27">
        <f t="shared" si="123"/>
        <v>0</v>
      </c>
      <c r="BR291" s="27">
        <f t="shared" si="123"/>
        <v>0</v>
      </c>
      <c r="BS291" s="27">
        <f t="shared" si="123"/>
        <v>0</v>
      </c>
      <c r="BT291" s="27">
        <f t="shared" si="123"/>
        <v>0</v>
      </c>
      <c r="BU291" s="27">
        <f t="shared" si="123"/>
        <v>0</v>
      </c>
      <c r="BV291" s="27">
        <f t="shared" si="123"/>
        <v>0</v>
      </c>
      <c r="BW291" s="27">
        <f t="shared" si="123"/>
        <v>0</v>
      </c>
      <c r="BX291" s="27">
        <f t="shared" si="123"/>
        <v>0</v>
      </c>
      <c r="BY291" s="27">
        <f t="shared" si="123"/>
        <v>0</v>
      </c>
    </row>
    <row r="292" spans="1:77" outlineLevel="1"/>
    <row r="294" spans="1:77">
      <c r="A294" s="14" t="s">
        <v>1522</v>
      </c>
    </row>
    <row r="295" spans="1:77" outlineLevel="1">
      <c r="B295" t="s">
        <v>887</v>
      </c>
      <c r="C295">
        <v>1</v>
      </c>
      <c r="D295">
        <f>C295</f>
        <v>1</v>
      </c>
      <c r="E295">
        <f>D295</f>
        <v>1</v>
      </c>
      <c r="F295">
        <f>D295</f>
        <v>1</v>
      </c>
      <c r="G295">
        <f>F295</f>
        <v>1</v>
      </c>
      <c r="H295">
        <v>1</v>
      </c>
      <c r="I295">
        <f>C295+1</f>
        <v>2</v>
      </c>
      <c r="J295">
        <f>I295</f>
        <v>2</v>
      </c>
      <c r="K295">
        <f>J295</f>
        <v>2</v>
      </c>
      <c r="L295">
        <f>J295</f>
        <v>2</v>
      </c>
      <c r="M295">
        <f>L295</f>
        <v>2</v>
      </c>
      <c r="N295">
        <v>2</v>
      </c>
      <c r="O295">
        <f>I295+1</f>
        <v>3</v>
      </c>
      <c r="P295">
        <f>O295</f>
        <v>3</v>
      </c>
      <c r="Q295">
        <f>P295</f>
        <v>3</v>
      </c>
      <c r="R295">
        <f>P295</f>
        <v>3</v>
      </c>
      <c r="S295">
        <f>R295</f>
        <v>3</v>
      </c>
      <c r="T295">
        <v>3</v>
      </c>
      <c r="U295">
        <f>O295+1</f>
        <v>4</v>
      </c>
      <c r="V295">
        <f>U295</f>
        <v>4</v>
      </c>
      <c r="W295">
        <f>V295</f>
        <v>4</v>
      </c>
      <c r="X295">
        <f>V295</f>
        <v>4</v>
      </c>
      <c r="Y295">
        <f>X295</f>
        <v>4</v>
      </c>
      <c r="Z295">
        <v>4</v>
      </c>
      <c r="AA295">
        <f>U295+1</f>
        <v>5</v>
      </c>
      <c r="AB295">
        <f>AA295</f>
        <v>5</v>
      </c>
      <c r="AC295">
        <f>AB295</f>
        <v>5</v>
      </c>
      <c r="AD295">
        <f>AB295</f>
        <v>5</v>
      </c>
      <c r="AE295">
        <f>AD295</f>
        <v>5</v>
      </c>
      <c r="AF295">
        <v>5</v>
      </c>
      <c r="AG295">
        <f>AA295+1</f>
        <v>6</v>
      </c>
      <c r="AH295">
        <f>AG295</f>
        <v>6</v>
      </c>
      <c r="AI295">
        <f>AH295</f>
        <v>6</v>
      </c>
      <c r="AJ295">
        <f>AH295</f>
        <v>6</v>
      </c>
      <c r="AK295">
        <f>AJ295</f>
        <v>6</v>
      </c>
      <c r="AL295">
        <v>6</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row>
    <row r="296" spans="1:77" outlineLevel="1">
      <c r="B296" t="s">
        <v>1574</v>
      </c>
      <c r="C296" t="s">
        <v>1575</v>
      </c>
      <c r="D296" t="s">
        <v>1576</v>
      </c>
      <c r="E296" t="s">
        <v>1577</v>
      </c>
      <c r="F296" t="s">
        <v>1625</v>
      </c>
      <c r="G296" t="s">
        <v>1578</v>
      </c>
      <c r="H296" t="s">
        <v>1583</v>
      </c>
      <c r="I296" t="str">
        <f t="shared" ref="I296:I297" si="124">C296</f>
        <v>Wean</v>
      </c>
      <c r="J296" t="str">
        <f t="shared" ref="J296:J297" si="125">D296</f>
        <v>Join start</v>
      </c>
      <c r="K296" t="str">
        <f t="shared" ref="K296:K297" si="126">E296</f>
        <v>Join end</v>
      </c>
      <c r="L296" t="str">
        <f t="shared" ref="L296:L297" si="127">F296</f>
        <v>LatePreg</v>
      </c>
      <c r="M296" t="str">
        <f t="shared" ref="M296:M297" si="128">G296</f>
        <v>Lamb Yrl</v>
      </c>
      <c r="N296" t="str">
        <f t="shared" ref="N296:N297" si="129">H296</f>
        <v>WeanYrl</v>
      </c>
      <c r="O296" t="str">
        <f t="shared" ref="O296:O297" si="130">I296</f>
        <v>Wean</v>
      </c>
      <c r="P296" t="str">
        <f t="shared" ref="P296:P297" si="131">J296</f>
        <v>Join start</v>
      </c>
      <c r="Q296" t="str">
        <f t="shared" ref="Q296:Q297" si="132">K296</f>
        <v>Join end</v>
      </c>
      <c r="R296" t="str">
        <f t="shared" ref="R296:R297" si="133">L296</f>
        <v>LatePreg</v>
      </c>
      <c r="S296" t="str">
        <f t="shared" ref="S296:S297" si="134">M296</f>
        <v>Lamb Yrl</v>
      </c>
      <c r="T296" t="str">
        <f t="shared" ref="T296:T297" si="135">N296</f>
        <v>WeanYrl</v>
      </c>
      <c r="U296" t="str">
        <f t="shared" ref="U296:U297" si="136">O296</f>
        <v>Wean</v>
      </c>
      <c r="V296" t="str">
        <f t="shared" ref="V296:V297" si="137">P296</f>
        <v>Join start</v>
      </c>
      <c r="W296" t="str">
        <f t="shared" ref="W296:W297" si="138">Q296</f>
        <v>Join end</v>
      </c>
      <c r="X296" t="str">
        <f t="shared" ref="X296:X297" si="139">R296</f>
        <v>LatePreg</v>
      </c>
      <c r="Y296" t="str">
        <f t="shared" ref="Y296:Y297" si="140">S296</f>
        <v>Lamb Yrl</v>
      </c>
      <c r="Z296" t="str">
        <f t="shared" ref="Z296:Z297" si="141">T296</f>
        <v>WeanYrl</v>
      </c>
      <c r="AA296" t="str">
        <f t="shared" ref="AA296:AA297" si="142">U296</f>
        <v>Wean</v>
      </c>
      <c r="AB296" t="str">
        <f t="shared" ref="AB296:AB297" si="143">V296</f>
        <v>Join start</v>
      </c>
      <c r="AC296" t="str">
        <f t="shared" ref="AC296:AC297" si="144">W296</f>
        <v>Join end</v>
      </c>
      <c r="AD296" t="str">
        <f t="shared" ref="AD296:AD297" si="145">X296</f>
        <v>LatePreg</v>
      </c>
      <c r="AE296" t="str">
        <f t="shared" ref="AE296:AE297" si="146">Y296</f>
        <v>Lamb Yrl</v>
      </c>
      <c r="AF296" t="str">
        <f t="shared" ref="AF296:AF297" si="147">Z296</f>
        <v>WeanYrl</v>
      </c>
      <c r="AG296" t="str">
        <f t="shared" ref="AG296:AG297" si="148">AA296</f>
        <v>Wean</v>
      </c>
      <c r="AH296" t="str">
        <f t="shared" ref="AH296:AH297" si="149">AB296</f>
        <v>Join start</v>
      </c>
      <c r="AI296" t="str">
        <f t="shared" ref="AI296:AI297" si="150">AC296</f>
        <v>Join end</v>
      </c>
      <c r="AJ296" t="str">
        <f t="shared" ref="AJ296:AJ297" si="151">AD296</f>
        <v>LatePreg</v>
      </c>
      <c r="AK296" t="str">
        <f t="shared" ref="AK296:AK297" si="152">AE296</f>
        <v>Lamb Yrl</v>
      </c>
      <c r="AL296" t="str">
        <f t="shared" ref="AL296:AL297" si="153">AF296</f>
        <v>WeanYrl</v>
      </c>
      <c r="AM296" t="str">
        <f t="shared" ref="AM296:AM297" si="154">AG296</f>
        <v>Wean</v>
      </c>
      <c r="AN296" t="str">
        <f t="shared" ref="AN296:AN297" si="155">AH296</f>
        <v>Join start</v>
      </c>
      <c r="AO296" t="str">
        <f t="shared" ref="AO296:AO297" si="156">AI296</f>
        <v>Join end</v>
      </c>
      <c r="AP296" t="str">
        <f t="shared" ref="AP296:AP297" si="157">AJ296</f>
        <v>LatePreg</v>
      </c>
      <c r="AQ296" t="str">
        <f t="shared" ref="AQ296:AQ297" si="158">AK296</f>
        <v>Lamb Yrl</v>
      </c>
      <c r="AR296" t="str">
        <f t="shared" ref="AR296:AR297" si="159">AL296</f>
        <v>WeanYrl</v>
      </c>
      <c r="AS296" t="str">
        <f t="shared" ref="AS296:AS297" si="160">AM296</f>
        <v>Wean</v>
      </c>
      <c r="AT296" t="str">
        <f t="shared" ref="AT296:AT297" si="161">AN296</f>
        <v>Join start</v>
      </c>
      <c r="AU296" t="str">
        <f t="shared" ref="AU296:AU297" si="162">AO296</f>
        <v>Join end</v>
      </c>
      <c r="AV296" t="str">
        <f t="shared" ref="AV296:AV297" si="163">AP296</f>
        <v>LatePreg</v>
      </c>
      <c r="AW296" t="str">
        <f t="shared" ref="AW296:AW297" si="164">AQ296</f>
        <v>Lamb Yrl</v>
      </c>
      <c r="AX296" t="str">
        <f t="shared" ref="AX296:AX297" si="165">AR296</f>
        <v>WeanYrl</v>
      </c>
      <c r="AY296" t="str">
        <f t="shared" ref="AY296:AY297" si="166">AS296</f>
        <v>Wean</v>
      </c>
      <c r="AZ296" t="str">
        <f t="shared" ref="AZ296:AZ297" si="167">AT296</f>
        <v>Join start</v>
      </c>
      <c r="BA296" t="str">
        <f t="shared" ref="BA296:BA297" si="168">AU296</f>
        <v>Join end</v>
      </c>
      <c r="BB296" t="str">
        <f t="shared" ref="BB296:BB297" si="169">AV296</f>
        <v>LatePreg</v>
      </c>
      <c r="BC296" t="str">
        <f t="shared" ref="BC296:BC297" si="170">AW296</f>
        <v>Lamb Yrl</v>
      </c>
      <c r="BD296" t="str">
        <f t="shared" ref="BD296:BD297" si="171">AX296</f>
        <v>WeanYrl</v>
      </c>
      <c r="BE296" t="str">
        <f t="shared" ref="BE296:BE297" si="172">AY296</f>
        <v>Wean</v>
      </c>
      <c r="BF296" t="str">
        <f t="shared" ref="BF296:BF297" si="173">AZ296</f>
        <v>Join start</v>
      </c>
      <c r="BG296" t="str">
        <f t="shared" ref="BG296:BG297" si="174">BA296</f>
        <v>Join end</v>
      </c>
      <c r="BH296" t="str">
        <f t="shared" ref="BH296:BH297" si="175">BB296</f>
        <v>LatePreg</v>
      </c>
      <c r="BI296" t="str">
        <f t="shared" ref="BI296:BI297" si="176">BC296</f>
        <v>Lamb Yrl</v>
      </c>
      <c r="BJ296" t="str">
        <f t="shared" ref="BJ296:BJ297" si="177">BD296</f>
        <v>WeanYrl</v>
      </c>
      <c r="BK296" t="str">
        <f t="shared" ref="BK296:BK297" si="178">BE296</f>
        <v>Wean</v>
      </c>
    </row>
    <row r="297" spans="1:77" outlineLevel="1">
      <c r="B297" t="s">
        <v>1579</v>
      </c>
      <c r="C297" t="s">
        <v>888</v>
      </c>
      <c r="D297" t="s">
        <v>889</v>
      </c>
      <c r="E297" t="s">
        <v>890</v>
      </c>
      <c r="F297" t="s">
        <v>1587</v>
      </c>
      <c r="G297" t="s">
        <v>1581</v>
      </c>
      <c r="H297" t="s">
        <v>1582</v>
      </c>
      <c r="I297" t="str">
        <f t="shared" si="124"/>
        <v>W-J</v>
      </c>
      <c r="J297" t="str">
        <f t="shared" si="125"/>
        <v>Join</v>
      </c>
      <c r="K297" t="str">
        <f t="shared" si="126"/>
        <v>Preg</v>
      </c>
      <c r="L297" t="str">
        <f t="shared" si="127"/>
        <v>PregTox</v>
      </c>
      <c r="M297" t="str">
        <f t="shared" si="128"/>
        <v>Lact</v>
      </c>
      <c r="N297" t="str">
        <f t="shared" si="129"/>
        <v>Recovery</v>
      </c>
      <c r="O297" t="str">
        <f t="shared" si="130"/>
        <v>W-J</v>
      </c>
      <c r="P297" t="str">
        <f t="shared" si="131"/>
        <v>Join</v>
      </c>
      <c r="Q297" t="str">
        <f t="shared" si="132"/>
        <v>Preg</v>
      </c>
      <c r="R297" t="str">
        <f t="shared" si="133"/>
        <v>PregTox</v>
      </c>
      <c r="S297" t="str">
        <f t="shared" si="134"/>
        <v>Lact</v>
      </c>
      <c r="T297" t="str">
        <f t="shared" si="135"/>
        <v>Recovery</v>
      </c>
      <c r="U297" t="str">
        <f t="shared" si="136"/>
        <v>W-J</v>
      </c>
      <c r="V297" t="str">
        <f t="shared" si="137"/>
        <v>Join</v>
      </c>
      <c r="W297" t="str">
        <f t="shared" si="138"/>
        <v>Preg</v>
      </c>
      <c r="X297" t="str">
        <f t="shared" si="139"/>
        <v>PregTox</v>
      </c>
      <c r="Y297" t="str">
        <f t="shared" si="140"/>
        <v>Lact</v>
      </c>
      <c r="Z297" t="str">
        <f t="shared" si="141"/>
        <v>Recovery</v>
      </c>
      <c r="AA297" t="str">
        <f t="shared" si="142"/>
        <v>W-J</v>
      </c>
      <c r="AB297" t="str">
        <f t="shared" si="143"/>
        <v>Join</v>
      </c>
      <c r="AC297" t="str">
        <f t="shared" si="144"/>
        <v>Preg</v>
      </c>
      <c r="AD297" t="str">
        <f t="shared" si="145"/>
        <v>PregTox</v>
      </c>
      <c r="AE297" t="str">
        <f t="shared" si="146"/>
        <v>Lact</v>
      </c>
      <c r="AF297" t="str">
        <f t="shared" si="147"/>
        <v>Recovery</v>
      </c>
      <c r="AG297" t="str">
        <f t="shared" si="148"/>
        <v>W-J</v>
      </c>
      <c r="AH297" t="str">
        <f t="shared" si="149"/>
        <v>Join</v>
      </c>
      <c r="AI297" t="str">
        <f t="shared" si="150"/>
        <v>Preg</v>
      </c>
      <c r="AJ297" t="str">
        <f t="shared" si="151"/>
        <v>PregTox</v>
      </c>
      <c r="AK297" t="str">
        <f t="shared" si="152"/>
        <v>Lact</v>
      </c>
      <c r="AL297" t="str">
        <f t="shared" si="153"/>
        <v>Recovery</v>
      </c>
      <c r="AM297" t="str">
        <f t="shared" si="154"/>
        <v>W-J</v>
      </c>
      <c r="AN297" t="str">
        <f t="shared" si="155"/>
        <v>Join</v>
      </c>
      <c r="AO297" t="str">
        <f t="shared" si="156"/>
        <v>Preg</v>
      </c>
      <c r="AP297" t="str">
        <f t="shared" si="157"/>
        <v>PregTox</v>
      </c>
      <c r="AQ297" t="str">
        <f t="shared" si="158"/>
        <v>Lact</v>
      </c>
      <c r="AR297" t="str">
        <f t="shared" si="159"/>
        <v>Recovery</v>
      </c>
      <c r="AS297" t="str">
        <f t="shared" si="160"/>
        <v>W-J</v>
      </c>
      <c r="AT297" t="str">
        <f t="shared" si="161"/>
        <v>Join</v>
      </c>
      <c r="AU297" t="str">
        <f t="shared" si="162"/>
        <v>Preg</v>
      </c>
      <c r="AV297" t="str">
        <f t="shared" si="163"/>
        <v>PregTox</v>
      </c>
      <c r="AW297" t="str">
        <f t="shared" si="164"/>
        <v>Lact</v>
      </c>
      <c r="AX297" t="str">
        <f t="shared" si="165"/>
        <v>Recovery</v>
      </c>
      <c r="AY297" t="str">
        <f t="shared" si="166"/>
        <v>W-J</v>
      </c>
      <c r="AZ297" t="str">
        <f t="shared" si="167"/>
        <v>Join</v>
      </c>
      <c r="BA297" t="str">
        <f t="shared" si="168"/>
        <v>Preg</v>
      </c>
      <c r="BB297" t="str">
        <f t="shared" si="169"/>
        <v>PregTox</v>
      </c>
      <c r="BC297" t="str">
        <f t="shared" si="170"/>
        <v>Lact</v>
      </c>
      <c r="BD297" t="str">
        <f t="shared" si="171"/>
        <v>Recovery</v>
      </c>
      <c r="BE297" t="str">
        <f t="shared" si="172"/>
        <v>W-J</v>
      </c>
      <c r="BF297" t="str">
        <f t="shared" si="173"/>
        <v>Join</v>
      </c>
      <c r="BG297" t="str">
        <f t="shared" si="174"/>
        <v>Preg</v>
      </c>
      <c r="BH297" t="str">
        <f t="shared" si="175"/>
        <v>PregTox</v>
      </c>
      <c r="BI297" t="str">
        <f t="shared" si="176"/>
        <v>Lact</v>
      </c>
      <c r="BJ297" t="str">
        <f t="shared" si="177"/>
        <v>Recovery</v>
      </c>
      <c r="BK297" t="str">
        <f t="shared" si="178"/>
        <v>W-J</v>
      </c>
    </row>
    <row r="298" spans="1:77" outlineLevel="1">
      <c r="B298" t="s">
        <v>1048</v>
      </c>
      <c r="C298">
        <v>1</v>
      </c>
      <c r="D298">
        <v>2</v>
      </c>
      <c r="E298">
        <v>3</v>
      </c>
      <c r="F298">
        <v>5</v>
      </c>
      <c r="G298">
        <v>6</v>
      </c>
      <c r="H298">
        <v>7</v>
      </c>
      <c r="I298">
        <f>C298</f>
        <v>1</v>
      </c>
      <c r="J298">
        <f t="shared" ref="J298:AK298" si="179">D298</f>
        <v>2</v>
      </c>
      <c r="K298">
        <f t="shared" si="179"/>
        <v>3</v>
      </c>
      <c r="L298">
        <f t="shared" si="179"/>
        <v>5</v>
      </c>
      <c r="M298">
        <f t="shared" si="179"/>
        <v>6</v>
      </c>
      <c r="N298">
        <f>H298</f>
        <v>7</v>
      </c>
      <c r="O298">
        <f t="shared" si="179"/>
        <v>1</v>
      </c>
      <c r="P298">
        <f t="shared" si="179"/>
        <v>2</v>
      </c>
      <c r="Q298">
        <f t="shared" si="179"/>
        <v>3</v>
      </c>
      <c r="R298">
        <f t="shared" si="179"/>
        <v>5</v>
      </c>
      <c r="S298">
        <f t="shared" si="179"/>
        <v>6</v>
      </c>
      <c r="T298">
        <f>N298</f>
        <v>7</v>
      </c>
      <c r="U298">
        <f t="shared" si="179"/>
        <v>1</v>
      </c>
      <c r="V298">
        <f t="shared" si="179"/>
        <v>2</v>
      </c>
      <c r="W298">
        <f t="shared" si="179"/>
        <v>3</v>
      </c>
      <c r="X298">
        <f t="shared" si="179"/>
        <v>5</v>
      </c>
      <c r="Y298">
        <f t="shared" si="179"/>
        <v>6</v>
      </c>
      <c r="Z298">
        <f>T298</f>
        <v>7</v>
      </c>
      <c r="AA298">
        <f t="shared" si="179"/>
        <v>1</v>
      </c>
      <c r="AB298">
        <f t="shared" si="179"/>
        <v>2</v>
      </c>
      <c r="AC298">
        <f t="shared" si="179"/>
        <v>3</v>
      </c>
      <c r="AD298">
        <f t="shared" si="179"/>
        <v>5</v>
      </c>
      <c r="AE298">
        <f t="shared" si="179"/>
        <v>6</v>
      </c>
      <c r="AF298">
        <f>Z298</f>
        <v>7</v>
      </c>
      <c r="AG298">
        <f t="shared" si="179"/>
        <v>1</v>
      </c>
      <c r="AH298">
        <f t="shared" si="179"/>
        <v>2</v>
      </c>
      <c r="AI298">
        <f t="shared" si="179"/>
        <v>3</v>
      </c>
      <c r="AJ298">
        <f t="shared" si="179"/>
        <v>5</v>
      </c>
      <c r="AK298">
        <f t="shared" si="179"/>
        <v>6</v>
      </c>
      <c r="AL298">
        <f>AF298</f>
        <v>7</v>
      </c>
      <c r="AM298">
        <v>8</v>
      </c>
      <c r="AN298">
        <f t="shared" ref="AN298:AV298" si="180">AM298+1</f>
        <v>9</v>
      </c>
      <c r="AO298">
        <f t="shared" si="180"/>
        <v>10</v>
      </c>
      <c r="AP298">
        <f t="shared" si="180"/>
        <v>11</v>
      </c>
      <c r="AQ298">
        <f t="shared" si="180"/>
        <v>12</v>
      </c>
      <c r="AR298">
        <f t="shared" si="180"/>
        <v>13</v>
      </c>
      <c r="AS298">
        <f t="shared" si="180"/>
        <v>14</v>
      </c>
      <c r="AT298">
        <f t="shared" si="180"/>
        <v>15</v>
      </c>
      <c r="AU298">
        <f t="shared" si="180"/>
        <v>16</v>
      </c>
      <c r="AV298">
        <f t="shared" si="180"/>
        <v>17</v>
      </c>
      <c r="AW298">
        <f t="shared" ref="AW298:BK298" si="181">AV298+1</f>
        <v>18</v>
      </c>
      <c r="AX298">
        <f t="shared" si="181"/>
        <v>19</v>
      </c>
      <c r="AY298">
        <f t="shared" si="181"/>
        <v>20</v>
      </c>
      <c r="AZ298">
        <f t="shared" si="181"/>
        <v>21</v>
      </c>
      <c r="BA298">
        <f t="shared" si="181"/>
        <v>22</v>
      </c>
      <c r="BB298">
        <f t="shared" si="181"/>
        <v>23</v>
      </c>
      <c r="BC298">
        <f t="shared" si="181"/>
        <v>24</v>
      </c>
      <c r="BD298">
        <f t="shared" si="181"/>
        <v>25</v>
      </c>
      <c r="BE298">
        <f t="shared" si="181"/>
        <v>26</v>
      </c>
      <c r="BF298">
        <f t="shared" si="181"/>
        <v>27</v>
      </c>
      <c r="BG298">
        <f t="shared" si="181"/>
        <v>28</v>
      </c>
      <c r="BH298">
        <f t="shared" si="181"/>
        <v>29</v>
      </c>
      <c r="BI298">
        <f t="shared" si="181"/>
        <v>30</v>
      </c>
      <c r="BJ298">
        <f t="shared" si="181"/>
        <v>31</v>
      </c>
      <c r="BK298">
        <f t="shared" si="181"/>
        <v>32</v>
      </c>
    </row>
    <row r="299" spans="1:77" outlineLevel="1">
      <c r="B299" t="s">
        <v>899</v>
      </c>
      <c r="C299" s="123">
        <f t="shared" ref="C299:H299" si="182">INDEX(i.Periods,C$298,1+d.TOL+(C$295-1)*3)</f>
        <v>38</v>
      </c>
      <c r="D299" s="123">
        <f t="shared" si="182"/>
        <v>55</v>
      </c>
      <c r="E299" s="123">
        <f t="shared" si="182"/>
        <v>60</v>
      </c>
      <c r="F299" s="123">
        <f t="shared" si="182"/>
        <v>75</v>
      </c>
      <c r="G299" s="123">
        <f t="shared" si="182"/>
        <v>77</v>
      </c>
      <c r="H299" s="123">
        <f t="shared" si="182"/>
        <v>90</v>
      </c>
      <c r="I299" s="123">
        <f t="shared" ref="I299:AK299" si="183">INDEX(i.Periods,I$298,1+d.TOL+(I$295-1)*3)</f>
        <v>38</v>
      </c>
      <c r="J299" s="123">
        <f t="shared" si="183"/>
        <v>57</v>
      </c>
      <c r="K299" s="123">
        <f t="shared" si="183"/>
        <v>62</v>
      </c>
      <c r="L299" s="123">
        <f t="shared" si="183"/>
        <v>77</v>
      </c>
      <c r="M299" s="123">
        <f t="shared" si="183"/>
        <v>79</v>
      </c>
      <c r="N299" s="123">
        <f t="shared" si="183"/>
        <v>92</v>
      </c>
      <c r="O299" s="123">
        <f t="shared" si="183"/>
        <v>38</v>
      </c>
      <c r="P299" s="123">
        <f t="shared" si="183"/>
        <v>60</v>
      </c>
      <c r="Q299" s="123">
        <f t="shared" si="183"/>
        <v>65</v>
      </c>
      <c r="R299" s="123">
        <f t="shared" si="183"/>
        <v>80</v>
      </c>
      <c r="S299" s="123">
        <f t="shared" si="183"/>
        <v>82</v>
      </c>
      <c r="T299" s="123">
        <f t="shared" si="183"/>
        <v>95</v>
      </c>
      <c r="U299" s="123">
        <f t="shared" si="183"/>
        <v>38</v>
      </c>
      <c r="V299" s="123">
        <f t="shared" si="183"/>
        <v>62</v>
      </c>
      <c r="W299" s="123">
        <f t="shared" si="183"/>
        <v>67</v>
      </c>
      <c r="X299" s="123">
        <f t="shared" si="183"/>
        <v>82</v>
      </c>
      <c r="Y299" s="123">
        <f t="shared" si="183"/>
        <v>84</v>
      </c>
      <c r="Z299" s="123">
        <f t="shared" si="183"/>
        <v>97</v>
      </c>
      <c r="AA299" s="123">
        <f t="shared" si="183"/>
        <v>38</v>
      </c>
      <c r="AB299" s="123">
        <f t="shared" si="183"/>
        <v>64</v>
      </c>
      <c r="AC299" s="123">
        <f t="shared" si="183"/>
        <v>69</v>
      </c>
      <c r="AD299" s="123">
        <f t="shared" si="183"/>
        <v>84</v>
      </c>
      <c r="AE299" s="123">
        <f t="shared" si="183"/>
        <v>86</v>
      </c>
      <c r="AF299" s="123">
        <f t="shared" si="183"/>
        <v>99</v>
      </c>
      <c r="AG299" s="123">
        <f t="shared" si="183"/>
        <v>38</v>
      </c>
      <c r="AH299" s="123">
        <f t="shared" si="183"/>
        <v>55</v>
      </c>
      <c r="AI299" s="123">
        <f t="shared" si="183"/>
        <v>60</v>
      </c>
      <c r="AJ299" s="123">
        <f t="shared" si="183"/>
        <v>75</v>
      </c>
      <c r="AK299" s="123">
        <f t="shared" si="183"/>
        <v>77</v>
      </c>
      <c r="AL299" s="123">
        <f t="shared" ref="AL299:AQ299" si="184">INDEX(i.Periods,AL$298,1+d.TOL+(AL$295-1)*3)</f>
        <v>90</v>
      </c>
      <c r="AM299" s="123">
        <f t="shared" si="184"/>
        <v>107</v>
      </c>
      <c r="AN299" s="123">
        <f t="shared" si="184"/>
        <v>120</v>
      </c>
      <c r="AO299" s="123">
        <f t="shared" si="184"/>
        <v>127</v>
      </c>
      <c r="AP299" s="123">
        <f t="shared" si="184"/>
        <v>129</v>
      </c>
      <c r="AQ299" s="123">
        <f t="shared" si="184"/>
        <v>142</v>
      </c>
      <c r="AR299" s="123">
        <f t="shared" ref="AR299:BK299" si="185">INDEX(i.Periods,AR$298,1+d.TOL+(AR$295-1)*3)</f>
        <v>159</v>
      </c>
      <c r="AS299" s="123">
        <f t="shared" si="185"/>
        <v>172</v>
      </c>
      <c r="AT299" s="123">
        <f t="shared" si="185"/>
        <v>179</v>
      </c>
      <c r="AU299" s="123">
        <f t="shared" si="185"/>
        <v>181</v>
      </c>
      <c r="AV299" s="123">
        <f t="shared" si="185"/>
        <v>194</v>
      </c>
      <c r="AW299" s="123">
        <f t="shared" si="185"/>
        <v>211</v>
      </c>
      <c r="AX299" s="123">
        <f t="shared" si="185"/>
        <v>224</v>
      </c>
      <c r="AY299" s="123">
        <f t="shared" si="185"/>
        <v>231</v>
      </c>
      <c r="AZ299" s="123">
        <f t="shared" si="185"/>
        <v>233</v>
      </c>
      <c r="BA299" s="123">
        <f t="shared" si="185"/>
        <v>246</v>
      </c>
      <c r="BB299" s="123">
        <f t="shared" si="185"/>
        <v>263</v>
      </c>
      <c r="BC299" s="123">
        <f t="shared" si="185"/>
        <v>276</v>
      </c>
      <c r="BD299" s="123">
        <f t="shared" si="185"/>
        <v>283</v>
      </c>
      <c r="BE299" s="123">
        <f t="shared" si="185"/>
        <v>285</v>
      </c>
      <c r="BF299" s="123">
        <f t="shared" si="185"/>
        <v>298</v>
      </c>
      <c r="BG299" s="123">
        <f t="shared" si="185"/>
        <v>315</v>
      </c>
      <c r="BH299" s="123">
        <f t="shared" si="185"/>
        <v>328</v>
      </c>
      <c r="BI299" s="123">
        <f t="shared" si="185"/>
        <v>335</v>
      </c>
      <c r="BJ299" s="123">
        <f t="shared" si="185"/>
        <v>337</v>
      </c>
      <c r="BK299" s="123">
        <f t="shared" si="185"/>
        <v>350</v>
      </c>
    </row>
    <row r="300" spans="1:77" outlineLevel="1">
      <c r="B300" t="s">
        <v>3092</v>
      </c>
      <c r="C300" s="458">
        <f t="shared" ref="C300:AL300" si="186">INDEX(i.Periods,C$298+1,1+d.TOL+(C$295-1)*3)</f>
        <v>55</v>
      </c>
      <c r="D300" s="458">
        <f t="shared" si="186"/>
        <v>60</v>
      </c>
      <c r="E300" s="594">
        <f>INDEX(i.Periods,E$298+3,1+d.TOL+(E$295-1)*3)</f>
        <v>77</v>
      </c>
      <c r="F300" s="458">
        <f t="shared" si="186"/>
        <v>77</v>
      </c>
      <c r="G300" s="458">
        <f t="shared" si="186"/>
        <v>90</v>
      </c>
      <c r="H300" s="458">
        <f t="shared" si="186"/>
        <v>107</v>
      </c>
      <c r="I300" s="458">
        <f t="shared" si="186"/>
        <v>57</v>
      </c>
      <c r="J300" s="458">
        <f t="shared" si="186"/>
        <v>62</v>
      </c>
      <c r="K300" s="594">
        <f>INDEX(i.Periods,K$298+3,1+d.TOL+(K$295-1)*3)</f>
        <v>79</v>
      </c>
      <c r="L300" s="458">
        <f t="shared" si="186"/>
        <v>79</v>
      </c>
      <c r="M300" s="458">
        <f t="shared" si="186"/>
        <v>92</v>
      </c>
      <c r="N300" s="458">
        <f t="shared" si="186"/>
        <v>107</v>
      </c>
      <c r="O300" s="458">
        <f t="shared" si="186"/>
        <v>60</v>
      </c>
      <c r="P300" s="458">
        <f t="shared" si="186"/>
        <v>65</v>
      </c>
      <c r="Q300" s="594">
        <f>INDEX(i.Periods,Q$298+3,1+d.TOL+(Q$295-1)*3)</f>
        <v>82</v>
      </c>
      <c r="R300" s="458">
        <f t="shared" si="186"/>
        <v>82</v>
      </c>
      <c r="S300" s="458">
        <f t="shared" si="186"/>
        <v>95</v>
      </c>
      <c r="T300" s="458">
        <f t="shared" si="186"/>
        <v>107</v>
      </c>
      <c r="U300" s="458">
        <f t="shared" si="186"/>
        <v>62</v>
      </c>
      <c r="V300" s="458">
        <f t="shared" si="186"/>
        <v>67</v>
      </c>
      <c r="W300" s="594">
        <f>INDEX(i.Periods,W$298+3,1+d.TOL+(W$295-1)*3)</f>
        <v>84</v>
      </c>
      <c r="X300" s="458">
        <f t="shared" si="186"/>
        <v>84</v>
      </c>
      <c r="Y300" s="458">
        <f t="shared" si="186"/>
        <v>97</v>
      </c>
      <c r="Z300" s="458">
        <f t="shared" si="186"/>
        <v>107</v>
      </c>
      <c r="AA300" s="458">
        <f t="shared" si="186"/>
        <v>64</v>
      </c>
      <c r="AB300" s="458">
        <f t="shared" si="186"/>
        <v>69</v>
      </c>
      <c r="AC300" s="594">
        <f>INDEX(i.Periods,AC$298+3,1+d.TOL+(AC$295-1)*3)</f>
        <v>86</v>
      </c>
      <c r="AD300" s="458">
        <f t="shared" si="186"/>
        <v>86</v>
      </c>
      <c r="AE300" s="458">
        <f t="shared" si="186"/>
        <v>99</v>
      </c>
      <c r="AF300" s="458">
        <f t="shared" si="186"/>
        <v>107</v>
      </c>
      <c r="AG300" s="458">
        <f t="shared" si="186"/>
        <v>55</v>
      </c>
      <c r="AH300" s="458">
        <f t="shared" si="186"/>
        <v>60</v>
      </c>
      <c r="AI300" s="594">
        <f>INDEX(i.Periods,AI$298+3,1+d.TOL+(AI$295-1)*3)</f>
        <v>77</v>
      </c>
      <c r="AJ300" s="458">
        <f t="shared" si="186"/>
        <v>77</v>
      </c>
      <c r="AK300" s="458">
        <f t="shared" si="186"/>
        <v>90</v>
      </c>
      <c r="AL300" s="458">
        <f t="shared" si="186"/>
        <v>107</v>
      </c>
      <c r="AM300" s="458">
        <f t="shared" ref="AM300:AQ300" si="187">INDEX(i.Periods,AM$298+1,1+d.TOL+(AM$295-1)*3)</f>
        <v>120</v>
      </c>
      <c r="AN300" s="458">
        <f t="shared" si="187"/>
        <v>127</v>
      </c>
      <c r="AO300" s="458">
        <f t="shared" si="187"/>
        <v>129</v>
      </c>
      <c r="AP300" s="458">
        <f t="shared" si="187"/>
        <v>142</v>
      </c>
      <c r="AQ300" s="458">
        <f t="shared" si="187"/>
        <v>159</v>
      </c>
      <c r="AR300" s="458">
        <f t="shared" ref="AR300:BK300" si="188">INDEX(i.Periods,AR$298+1,1+d.TOL+(AR$295-1)*3)</f>
        <v>172</v>
      </c>
      <c r="AS300" s="458">
        <f t="shared" si="188"/>
        <v>179</v>
      </c>
      <c r="AT300" s="458">
        <f t="shared" si="188"/>
        <v>181</v>
      </c>
      <c r="AU300" s="458">
        <f t="shared" si="188"/>
        <v>194</v>
      </c>
      <c r="AV300" s="458">
        <f t="shared" si="188"/>
        <v>211</v>
      </c>
      <c r="AW300" s="458">
        <f t="shared" si="188"/>
        <v>224</v>
      </c>
      <c r="AX300" s="458">
        <f t="shared" si="188"/>
        <v>231</v>
      </c>
      <c r="AY300" s="458">
        <f t="shared" si="188"/>
        <v>233</v>
      </c>
      <c r="AZ300" s="458">
        <f t="shared" si="188"/>
        <v>246</v>
      </c>
      <c r="BA300" s="458">
        <f t="shared" si="188"/>
        <v>263</v>
      </c>
      <c r="BB300" s="458">
        <f t="shared" si="188"/>
        <v>276</v>
      </c>
      <c r="BC300" s="458">
        <f t="shared" si="188"/>
        <v>283</v>
      </c>
      <c r="BD300" s="458">
        <f t="shared" si="188"/>
        <v>285</v>
      </c>
      <c r="BE300" s="458">
        <f t="shared" si="188"/>
        <v>298</v>
      </c>
      <c r="BF300" s="458">
        <f t="shared" si="188"/>
        <v>315</v>
      </c>
      <c r="BG300" s="458">
        <f t="shared" si="188"/>
        <v>328</v>
      </c>
      <c r="BH300" s="458">
        <f t="shared" si="188"/>
        <v>335</v>
      </c>
      <c r="BI300" s="458">
        <f t="shared" si="188"/>
        <v>337</v>
      </c>
      <c r="BJ300" s="458">
        <f t="shared" si="188"/>
        <v>350</v>
      </c>
      <c r="BK300" s="458">
        <f t="shared" si="188"/>
        <v>367</v>
      </c>
    </row>
    <row r="301" spans="1:77" ht="60.75" customHeight="1" outlineLevel="1">
      <c r="A301">
        <v>1</v>
      </c>
      <c r="B301" t="s">
        <v>1570</v>
      </c>
      <c r="C301" s="405" t="str">
        <f t="shared" ref="C301:Q311" si="189">INDEX(i.TOL_indices,d.TOL,$A301)&amp;", "&amp;TEXT(C$299,"0")&amp;":"&amp;TEXT(C$300,"0")</f>
        <v>43:44, 38:55</v>
      </c>
      <c r="D301" s="405" t="str">
        <f t="shared" si="189"/>
        <v>43:44, 55:60</v>
      </c>
      <c r="E301" s="405" t="str">
        <f t="shared" si="189"/>
        <v>43:44, 60:77</v>
      </c>
      <c r="F301" s="405" t="str">
        <f t="shared" si="189"/>
        <v>43:44, 75:77</v>
      </c>
      <c r="G301" s="405" t="str">
        <f t="shared" si="189"/>
        <v>43:44, 77:90</v>
      </c>
      <c r="H301" s="405" t="str">
        <f t="shared" si="189"/>
        <v>43:44, 90:107</v>
      </c>
      <c r="I301" s="405" t="str">
        <f t="shared" si="189"/>
        <v>43:44, 38:57</v>
      </c>
      <c r="J301" s="405" t="str">
        <f t="shared" si="189"/>
        <v>43:44, 57:62</v>
      </c>
      <c r="K301" s="405" t="str">
        <f t="shared" si="189"/>
        <v>43:44, 62:79</v>
      </c>
      <c r="L301" s="405" t="str">
        <f t="shared" si="189"/>
        <v>43:44, 77:79</v>
      </c>
      <c r="M301" s="405" t="str">
        <f t="shared" si="189"/>
        <v>43:44, 79:92</v>
      </c>
      <c r="N301" s="405" t="str">
        <f t="shared" si="189"/>
        <v>43:44, 92:107</v>
      </c>
      <c r="O301" s="405" t="str">
        <f t="shared" si="189"/>
        <v>43:44, 38:60</v>
      </c>
      <c r="P301" s="405" t="str">
        <f t="shared" si="189"/>
        <v>43:44, 60:65</v>
      </c>
      <c r="Q301" s="405" t="str">
        <f t="shared" si="189"/>
        <v>43:44, 65:82</v>
      </c>
      <c r="R301" s="405" t="str">
        <f t="shared" ref="R301:AT311" si="190">INDEX(i.TOL_indices,d.TOL,$A301)&amp;", "&amp;TEXT(R$299,"0")&amp;":"&amp;TEXT(R$300,"0")</f>
        <v>43:44, 80:82</v>
      </c>
      <c r="S301" s="405" t="str">
        <f t="shared" si="190"/>
        <v>43:44, 82:95</v>
      </c>
      <c r="T301" s="405" t="str">
        <f t="shared" si="190"/>
        <v>43:44, 95:107</v>
      </c>
      <c r="U301" s="405" t="str">
        <f t="shared" si="190"/>
        <v>43:44, 38:62</v>
      </c>
      <c r="V301" s="405" t="str">
        <f t="shared" si="190"/>
        <v>43:44, 62:67</v>
      </c>
      <c r="W301" s="405" t="str">
        <f t="shared" si="190"/>
        <v>43:44, 67:84</v>
      </c>
      <c r="X301" s="405" t="str">
        <f t="shared" si="190"/>
        <v>43:44, 82:84</v>
      </c>
      <c r="Y301" s="405" t="str">
        <f t="shared" si="190"/>
        <v>43:44, 84:97</v>
      </c>
      <c r="Z301" s="405" t="str">
        <f t="shared" si="190"/>
        <v>43:44, 97:107</v>
      </c>
      <c r="AA301" s="405" t="str">
        <f t="shared" si="190"/>
        <v>43:44, 38:64</v>
      </c>
      <c r="AB301" s="405" t="str">
        <f t="shared" si="190"/>
        <v>43:44, 64:69</v>
      </c>
      <c r="AC301" s="405" t="str">
        <f t="shared" si="190"/>
        <v>43:44, 69:86</v>
      </c>
      <c r="AD301" s="405" t="str">
        <f t="shared" si="190"/>
        <v>43:44, 84:86</v>
      </c>
      <c r="AE301" s="405" t="str">
        <f t="shared" si="190"/>
        <v>43:44, 86:99</v>
      </c>
      <c r="AF301" s="405" t="str">
        <f t="shared" si="190"/>
        <v>43:44, 99:107</v>
      </c>
      <c r="AG301" s="405" t="str">
        <f t="shared" si="190"/>
        <v>43:44, 38:55</v>
      </c>
      <c r="AH301" s="405" t="str">
        <f t="shared" si="190"/>
        <v>43:44, 55:60</v>
      </c>
      <c r="AI301" s="405" t="str">
        <f t="shared" si="190"/>
        <v>43:44, 60:77</v>
      </c>
      <c r="AJ301" s="405" t="str">
        <f t="shared" si="190"/>
        <v>43:44, 75:77</v>
      </c>
      <c r="AK301" s="405" t="str">
        <f t="shared" si="190"/>
        <v>43:44, 77:90</v>
      </c>
      <c r="AL301" s="405" t="str">
        <f t="shared" si="190"/>
        <v>43:44, 90:107</v>
      </c>
      <c r="AM301" s="405" t="str">
        <f t="shared" si="190"/>
        <v>43:44, 107:120</v>
      </c>
      <c r="AN301" s="405" t="str">
        <f t="shared" si="190"/>
        <v>43:44, 120:127</v>
      </c>
      <c r="AO301" s="405" t="str">
        <f t="shared" si="190"/>
        <v>43:44, 127:129</v>
      </c>
      <c r="AP301" s="405" t="str">
        <f t="shared" si="190"/>
        <v>43:44, 129:142</v>
      </c>
      <c r="AQ301" s="405" t="str">
        <f t="shared" ref="AM301:AQ311" si="191">INDEX(i.TOL_indices,d.TOL,$A301)&amp;", "&amp;TEXT(AQ$299,"0")&amp;":"&amp;TEXT(AQ$300,"0")</f>
        <v>43:44, 142:159</v>
      </c>
      <c r="AR301" s="405" t="str">
        <f t="shared" si="190"/>
        <v>43:44, 159:172</v>
      </c>
      <c r="AS301" s="405" t="str">
        <f t="shared" si="190"/>
        <v>43:44, 172:179</v>
      </c>
      <c r="AT301" s="405" t="str">
        <f t="shared" si="190"/>
        <v>43:44, 179:181</v>
      </c>
      <c r="AU301" s="405" t="str">
        <f t="shared" ref="AR301:BK311" si="192">INDEX(i.TOL_indices,d.TOL,$A301)&amp;", "&amp;TEXT(AU$299,"0")&amp;":"&amp;TEXT(AU$300,"0")</f>
        <v>43:44, 181:194</v>
      </c>
      <c r="AV301" s="405" t="str">
        <f t="shared" si="192"/>
        <v>43:44, 194:211</v>
      </c>
      <c r="AW301" s="405" t="str">
        <f t="shared" si="192"/>
        <v>43:44, 211:224</v>
      </c>
      <c r="AX301" s="405" t="str">
        <f t="shared" si="192"/>
        <v>43:44, 224:231</v>
      </c>
      <c r="AY301" s="405" t="str">
        <f t="shared" si="192"/>
        <v>43:44, 231:233</v>
      </c>
      <c r="AZ301" s="405" t="str">
        <f t="shared" si="192"/>
        <v>43:44, 233:246</v>
      </c>
      <c r="BA301" s="405" t="str">
        <f t="shared" si="192"/>
        <v>43:44, 246:263</v>
      </c>
      <c r="BB301" s="405" t="str">
        <f t="shared" si="192"/>
        <v>43:44, 263:276</v>
      </c>
      <c r="BC301" s="405" t="str">
        <f t="shared" si="192"/>
        <v>43:44, 276:283</v>
      </c>
      <c r="BD301" s="405" t="str">
        <f t="shared" si="192"/>
        <v>43:44, 283:285</v>
      </c>
      <c r="BE301" s="405" t="str">
        <f t="shared" si="192"/>
        <v>43:44, 285:298</v>
      </c>
      <c r="BF301" s="405" t="str">
        <f t="shared" si="192"/>
        <v>43:44, 298:315</v>
      </c>
      <c r="BG301" s="405" t="str">
        <f t="shared" si="192"/>
        <v>43:44, 315:328</v>
      </c>
      <c r="BH301" s="405" t="str">
        <f t="shared" si="192"/>
        <v>43:44, 328:335</v>
      </c>
      <c r="BI301" s="405" t="str">
        <f t="shared" si="192"/>
        <v>43:44, 335:337</v>
      </c>
      <c r="BJ301" s="405" t="str">
        <f t="shared" si="192"/>
        <v>43:44, 337:350</v>
      </c>
      <c r="BK301" s="405" t="str">
        <f t="shared" si="192"/>
        <v>43:44, 350:367</v>
      </c>
    </row>
    <row r="302" spans="1:77" ht="63" customHeight="1" outlineLevel="1">
      <c r="A302">
        <v>2</v>
      </c>
      <c r="B302" t="s">
        <v>2200</v>
      </c>
      <c r="C302" s="405" t="str">
        <f t="shared" si="189"/>
        <v>25:26, 38:55</v>
      </c>
      <c r="D302" s="405" t="str">
        <f t="shared" si="189"/>
        <v>25:26, 55:60</v>
      </c>
      <c r="E302" s="405" t="str">
        <f t="shared" si="189"/>
        <v>25:26, 60:77</v>
      </c>
      <c r="F302" s="405" t="str">
        <f t="shared" si="189"/>
        <v>25:26, 75:77</v>
      </c>
      <c r="G302" s="405" t="str">
        <f t="shared" si="189"/>
        <v>25:26, 77:90</v>
      </c>
      <c r="H302" s="405" t="str">
        <f t="shared" si="189"/>
        <v>25:26, 90:107</v>
      </c>
      <c r="I302" s="405" t="str">
        <f t="shared" si="189"/>
        <v>25:26, 38:57</v>
      </c>
      <c r="J302" s="405" t="str">
        <f t="shared" si="189"/>
        <v>25:26, 57:62</v>
      </c>
      <c r="K302" s="405" t="str">
        <f t="shared" si="189"/>
        <v>25:26, 62:79</v>
      </c>
      <c r="L302" s="405" t="str">
        <f t="shared" si="189"/>
        <v>25:26, 77:79</v>
      </c>
      <c r="M302" s="405" t="str">
        <f t="shared" si="189"/>
        <v>25:26, 79:92</v>
      </c>
      <c r="N302" s="405" t="str">
        <f t="shared" si="189"/>
        <v>25:26, 92:107</v>
      </c>
      <c r="O302" s="405" t="str">
        <f t="shared" si="189"/>
        <v>25:26, 38:60</v>
      </c>
      <c r="P302" s="405" t="str">
        <f t="shared" si="189"/>
        <v>25:26, 60:65</v>
      </c>
      <c r="Q302" s="405" t="str">
        <f t="shared" si="189"/>
        <v>25:26, 65:82</v>
      </c>
      <c r="R302" s="405" t="str">
        <f t="shared" si="190"/>
        <v>25:26, 80:82</v>
      </c>
      <c r="S302" s="405" t="str">
        <f t="shared" si="190"/>
        <v>25:26, 82:95</v>
      </c>
      <c r="T302" s="405" t="str">
        <f t="shared" si="190"/>
        <v>25:26, 95:107</v>
      </c>
      <c r="U302" s="405" t="str">
        <f t="shared" si="190"/>
        <v>25:26, 38:62</v>
      </c>
      <c r="V302" s="405" t="str">
        <f t="shared" si="190"/>
        <v>25:26, 62:67</v>
      </c>
      <c r="W302" s="405" t="str">
        <f t="shared" si="190"/>
        <v>25:26, 67:84</v>
      </c>
      <c r="X302" s="405" t="str">
        <f t="shared" si="190"/>
        <v>25:26, 82:84</v>
      </c>
      <c r="Y302" s="405" t="str">
        <f t="shared" si="190"/>
        <v>25:26, 84:97</v>
      </c>
      <c r="Z302" s="405" t="str">
        <f t="shared" si="190"/>
        <v>25:26, 97:107</v>
      </c>
      <c r="AA302" s="405" t="str">
        <f t="shared" si="190"/>
        <v>25:26, 38:64</v>
      </c>
      <c r="AB302" s="405" t="str">
        <f t="shared" si="190"/>
        <v>25:26, 64:69</v>
      </c>
      <c r="AC302" s="405" t="str">
        <f t="shared" si="190"/>
        <v>25:26, 69:86</v>
      </c>
      <c r="AD302" s="405" t="str">
        <f t="shared" si="190"/>
        <v>25:26, 84:86</v>
      </c>
      <c r="AE302" s="405" t="str">
        <f t="shared" si="190"/>
        <v>25:26, 86:99</v>
      </c>
      <c r="AF302" s="405" t="str">
        <f t="shared" si="190"/>
        <v>25:26, 99:107</v>
      </c>
      <c r="AG302" s="405" t="str">
        <f t="shared" si="190"/>
        <v>25:26, 38:55</v>
      </c>
      <c r="AH302" s="405" t="str">
        <f t="shared" si="190"/>
        <v>25:26, 55:60</v>
      </c>
      <c r="AI302" s="405" t="str">
        <f t="shared" si="190"/>
        <v>25:26, 60:77</v>
      </c>
      <c r="AJ302" s="405" t="str">
        <f t="shared" si="190"/>
        <v>25:26, 75:77</v>
      </c>
      <c r="AK302" s="405" t="str">
        <f t="shared" si="190"/>
        <v>25:26, 77:90</v>
      </c>
      <c r="AL302" s="405" t="str">
        <f t="shared" si="190"/>
        <v>25:26, 90:107</v>
      </c>
      <c r="AM302" s="405" t="str">
        <f t="shared" si="191"/>
        <v>25:26, 107:120</v>
      </c>
      <c r="AN302" s="405" t="str">
        <f t="shared" si="191"/>
        <v>25:26, 120:127</v>
      </c>
      <c r="AO302" s="405" t="str">
        <f t="shared" si="191"/>
        <v>25:26, 127:129</v>
      </c>
      <c r="AP302" s="405" t="str">
        <f t="shared" si="191"/>
        <v>25:26, 129:142</v>
      </c>
      <c r="AQ302" s="405" t="str">
        <f t="shared" si="191"/>
        <v>25:26, 142:159</v>
      </c>
      <c r="AR302" s="405" t="str">
        <f t="shared" si="192"/>
        <v>25:26, 159:172</v>
      </c>
      <c r="AS302" s="405" t="str">
        <f t="shared" si="192"/>
        <v>25:26, 172:179</v>
      </c>
      <c r="AT302" s="405" t="str">
        <f t="shared" si="192"/>
        <v>25:26, 179:181</v>
      </c>
      <c r="AU302" s="405" t="str">
        <f t="shared" si="192"/>
        <v>25:26, 181:194</v>
      </c>
      <c r="AV302" s="405" t="str">
        <f t="shared" si="192"/>
        <v>25:26, 194:211</v>
      </c>
      <c r="AW302" s="405" t="str">
        <f t="shared" si="192"/>
        <v>25:26, 211:224</v>
      </c>
      <c r="AX302" s="405" t="str">
        <f t="shared" si="192"/>
        <v>25:26, 224:231</v>
      </c>
      <c r="AY302" s="405" t="str">
        <f t="shared" si="192"/>
        <v>25:26, 231:233</v>
      </c>
      <c r="AZ302" s="405" t="str">
        <f t="shared" si="192"/>
        <v>25:26, 233:246</v>
      </c>
      <c r="BA302" s="405" t="str">
        <f t="shared" si="192"/>
        <v>25:26, 246:263</v>
      </c>
      <c r="BB302" s="405" t="str">
        <f t="shared" si="192"/>
        <v>25:26, 263:276</v>
      </c>
      <c r="BC302" s="405" t="str">
        <f t="shared" si="192"/>
        <v>25:26, 276:283</v>
      </c>
      <c r="BD302" s="405" t="str">
        <f t="shared" si="192"/>
        <v>25:26, 283:285</v>
      </c>
      <c r="BE302" s="405" t="str">
        <f t="shared" si="192"/>
        <v>25:26, 285:298</v>
      </c>
      <c r="BF302" s="405" t="str">
        <f t="shared" si="192"/>
        <v>25:26, 298:315</v>
      </c>
      <c r="BG302" s="405" t="str">
        <f t="shared" si="192"/>
        <v>25:26, 315:328</v>
      </c>
      <c r="BH302" s="405" t="str">
        <f t="shared" si="192"/>
        <v>25:26, 328:335</v>
      </c>
      <c r="BI302" s="405" t="str">
        <f t="shared" si="192"/>
        <v>25:26, 335:337</v>
      </c>
      <c r="BJ302" s="405" t="str">
        <f t="shared" si="192"/>
        <v>25:26, 337:350</v>
      </c>
      <c r="BK302" s="405" t="str">
        <f t="shared" si="192"/>
        <v>25:26, 350:367</v>
      </c>
    </row>
    <row r="303" spans="1:77" ht="63" customHeight="1" outlineLevel="1">
      <c r="A303">
        <v>3</v>
      </c>
      <c r="B303" t="s">
        <v>2200</v>
      </c>
      <c r="C303" s="405" t="str">
        <f t="shared" si="189"/>
        <v>27:28, 38:55</v>
      </c>
      <c r="D303" s="405" t="str">
        <f t="shared" si="189"/>
        <v>27:28, 55:60</v>
      </c>
      <c r="E303" s="405" t="str">
        <f t="shared" si="189"/>
        <v>27:28, 60:77</v>
      </c>
      <c r="F303" s="405" t="str">
        <f t="shared" si="189"/>
        <v>27:28, 75:77</v>
      </c>
      <c r="G303" s="405" t="str">
        <f t="shared" si="189"/>
        <v>27:28, 77:90</v>
      </c>
      <c r="H303" s="405" t="str">
        <f t="shared" si="189"/>
        <v>27:28, 90:107</v>
      </c>
      <c r="I303" s="405" t="str">
        <f t="shared" si="189"/>
        <v>27:28, 38:57</v>
      </c>
      <c r="J303" s="405" t="str">
        <f t="shared" si="189"/>
        <v>27:28, 57:62</v>
      </c>
      <c r="K303" s="405" t="str">
        <f t="shared" si="189"/>
        <v>27:28, 62:79</v>
      </c>
      <c r="L303" s="405" t="str">
        <f t="shared" si="189"/>
        <v>27:28, 77:79</v>
      </c>
      <c r="M303" s="405" t="str">
        <f t="shared" si="189"/>
        <v>27:28, 79:92</v>
      </c>
      <c r="N303" s="405" t="str">
        <f t="shared" si="189"/>
        <v>27:28, 92:107</v>
      </c>
      <c r="O303" s="405" t="str">
        <f t="shared" si="189"/>
        <v>27:28, 38:60</v>
      </c>
      <c r="P303" s="405" t="str">
        <f t="shared" si="189"/>
        <v>27:28, 60:65</v>
      </c>
      <c r="Q303" s="405" t="str">
        <f t="shared" si="189"/>
        <v>27:28, 65:82</v>
      </c>
      <c r="R303" s="405" t="str">
        <f t="shared" si="190"/>
        <v>27:28, 80:82</v>
      </c>
      <c r="S303" s="405" t="str">
        <f t="shared" si="190"/>
        <v>27:28, 82:95</v>
      </c>
      <c r="T303" s="405" t="str">
        <f t="shared" si="190"/>
        <v>27:28, 95:107</v>
      </c>
      <c r="U303" s="405" t="str">
        <f t="shared" si="190"/>
        <v>27:28, 38:62</v>
      </c>
      <c r="V303" s="405" t="str">
        <f t="shared" si="190"/>
        <v>27:28, 62:67</v>
      </c>
      <c r="W303" s="405" t="str">
        <f t="shared" si="190"/>
        <v>27:28, 67:84</v>
      </c>
      <c r="X303" s="405" t="str">
        <f t="shared" si="190"/>
        <v>27:28, 82:84</v>
      </c>
      <c r="Y303" s="405" t="str">
        <f t="shared" si="190"/>
        <v>27:28, 84:97</v>
      </c>
      <c r="Z303" s="405" t="str">
        <f t="shared" si="190"/>
        <v>27:28, 97:107</v>
      </c>
      <c r="AA303" s="405" t="str">
        <f t="shared" si="190"/>
        <v>27:28, 38:64</v>
      </c>
      <c r="AB303" s="405" t="str">
        <f t="shared" si="190"/>
        <v>27:28, 64:69</v>
      </c>
      <c r="AC303" s="405" t="str">
        <f t="shared" si="190"/>
        <v>27:28, 69:86</v>
      </c>
      <c r="AD303" s="405" t="str">
        <f t="shared" si="190"/>
        <v>27:28, 84:86</v>
      </c>
      <c r="AE303" s="405" t="str">
        <f t="shared" si="190"/>
        <v>27:28, 86:99</v>
      </c>
      <c r="AF303" s="405" t="str">
        <f t="shared" si="190"/>
        <v>27:28, 99:107</v>
      </c>
      <c r="AG303" s="405" t="str">
        <f t="shared" si="190"/>
        <v>27:28, 38:55</v>
      </c>
      <c r="AH303" s="405" t="str">
        <f t="shared" si="190"/>
        <v>27:28, 55:60</v>
      </c>
      <c r="AI303" s="405" t="str">
        <f t="shared" si="190"/>
        <v>27:28, 60:77</v>
      </c>
      <c r="AJ303" s="405" t="str">
        <f t="shared" si="190"/>
        <v>27:28, 75:77</v>
      </c>
      <c r="AK303" s="405" t="str">
        <f t="shared" si="190"/>
        <v>27:28, 77:90</v>
      </c>
      <c r="AL303" s="405" t="str">
        <f t="shared" si="190"/>
        <v>27:28, 90:107</v>
      </c>
      <c r="AM303" s="405" t="str">
        <f t="shared" si="191"/>
        <v>27:28, 107:120</v>
      </c>
      <c r="AN303" s="405" t="str">
        <f t="shared" si="191"/>
        <v>27:28, 120:127</v>
      </c>
      <c r="AO303" s="405" t="str">
        <f t="shared" si="191"/>
        <v>27:28, 127:129</v>
      </c>
      <c r="AP303" s="405" t="str">
        <f t="shared" si="191"/>
        <v>27:28, 129:142</v>
      </c>
      <c r="AQ303" s="405" t="str">
        <f t="shared" si="191"/>
        <v>27:28, 142:159</v>
      </c>
      <c r="AR303" s="405" t="str">
        <f t="shared" si="192"/>
        <v>27:28, 159:172</v>
      </c>
      <c r="AS303" s="405" t="str">
        <f t="shared" si="192"/>
        <v>27:28, 172:179</v>
      </c>
      <c r="AT303" s="405" t="str">
        <f t="shared" si="192"/>
        <v>27:28, 179:181</v>
      </c>
      <c r="AU303" s="405" t="str">
        <f t="shared" si="192"/>
        <v>27:28, 181:194</v>
      </c>
      <c r="AV303" s="405" t="str">
        <f t="shared" si="192"/>
        <v>27:28, 194:211</v>
      </c>
      <c r="AW303" s="405" t="str">
        <f t="shared" si="192"/>
        <v>27:28, 211:224</v>
      </c>
      <c r="AX303" s="405" t="str">
        <f t="shared" si="192"/>
        <v>27:28, 224:231</v>
      </c>
      <c r="AY303" s="405" t="str">
        <f t="shared" si="192"/>
        <v>27:28, 231:233</v>
      </c>
      <c r="AZ303" s="405" t="str">
        <f t="shared" si="192"/>
        <v>27:28, 233:246</v>
      </c>
      <c r="BA303" s="405" t="str">
        <f t="shared" si="192"/>
        <v>27:28, 246:263</v>
      </c>
      <c r="BB303" s="405" t="str">
        <f t="shared" si="192"/>
        <v>27:28, 263:276</v>
      </c>
      <c r="BC303" s="405" t="str">
        <f t="shared" si="192"/>
        <v>27:28, 276:283</v>
      </c>
      <c r="BD303" s="405" t="str">
        <f t="shared" si="192"/>
        <v>27:28, 283:285</v>
      </c>
      <c r="BE303" s="405" t="str">
        <f t="shared" si="192"/>
        <v>27:28, 285:298</v>
      </c>
      <c r="BF303" s="405" t="str">
        <f t="shared" si="192"/>
        <v>27:28, 298:315</v>
      </c>
      <c r="BG303" s="405" t="str">
        <f t="shared" si="192"/>
        <v>27:28, 315:328</v>
      </c>
      <c r="BH303" s="405" t="str">
        <f t="shared" si="192"/>
        <v>27:28, 328:335</v>
      </c>
      <c r="BI303" s="405" t="str">
        <f t="shared" si="192"/>
        <v>27:28, 335:337</v>
      </c>
      <c r="BJ303" s="405" t="str">
        <f t="shared" si="192"/>
        <v>27:28, 337:350</v>
      </c>
      <c r="BK303" s="405" t="str">
        <f t="shared" si="192"/>
        <v>27:28, 350:367</v>
      </c>
    </row>
    <row r="304" spans="1:77" ht="63" customHeight="1" outlineLevel="1">
      <c r="A304">
        <v>4</v>
      </c>
      <c r="B304" s="147" t="s">
        <v>2201</v>
      </c>
      <c r="C304" s="559" t="str">
        <f t="shared" si="189"/>
        <v>30:31, 38:55</v>
      </c>
      <c r="D304" s="559" t="str">
        <f t="shared" si="189"/>
        <v>30:31, 55:60</v>
      </c>
      <c r="E304" s="559" t="str">
        <f t="shared" si="189"/>
        <v>30:31, 60:77</v>
      </c>
      <c r="F304" s="559" t="str">
        <f t="shared" si="189"/>
        <v>30:31, 75:77</v>
      </c>
      <c r="G304" s="559" t="str">
        <f t="shared" si="189"/>
        <v>30:31, 77:90</v>
      </c>
      <c r="H304" s="559" t="str">
        <f t="shared" si="189"/>
        <v>30:31, 90:107</v>
      </c>
      <c r="I304" s="559" t="str">
        <f t="shared" si="189"/>
        <v>30:31, 38:57</v>
      </c>
      <c r="J304" s="559" t="str">
        <f t="shared" si="189"/>
        <v>30:31, 57:62</v>
      </c>
      <c r="K304" s="559" t="str">
        <f t="shared" si="189"/>
        <v>30:31, 62:79</v>
      </c>
      <c r="L304" s="559" t="str">
        <f t="shared" si="189"/>
        <v>30:31, 77:79</v>
      </c>
      <c r="M304" s="559" t="str">
        <f t="shared" si="189"/>
        <v>30:31, 79:92</v>
      </c>
      <c r="N304" s="559" t="str">
        <f t="shared" si="189"/>
        <v>30:31, 92:107</v>
      </c>
      <c r="O304" s="559" t="str">
        <f t="shared" si="189"/>
        <v>30:31, 38:60</v>
      </c>
      <c r="P304" s="559" t="str">
        <f t="shared" si="189"/>
        <v>30:31, 60:65</v>
      </c>
      <c r="Q304" s="559" t="str">
        <f t="shared" si="189"/>
        <v>30:31, 65:82</v>
      </c>
      <c r="R304" s="559" t="str">
        <f t="shared" si="190"/>
        <v>30:31, 80:82</v>
      </c>
      <c r="S304" s="559" t="str">
        <f t="shared" si="190"/>
        <v>30:31, 82:95</v>
      </c>
      <c r="T304" s="559" t="str">
        <f t="shared" si="190"/>
        <v>30:31, 95:107</v>
      </c>
      <c r="U304" s="559" t="str">
        <f t="shared" si="190"/>
        <v>30:31, 38:62</v>
      </c>
      <c r="V304" s="559" t="str">
        <f t="shared" si="190"/>
        <v>30:31, 62:67</v>
      </c>
      <c r="W304" s="559" t="str">
        <f t="shared" si="190"/>
        <v>30:31, 67:84</v>
      </c>
      <c r="X304" s="559" t="str">
        <f t="shared" si="190"/>
        <v>30:31, 82:84</v>
      </c>
      <c r="Y304" s="559" t="str">
        <f t="shared" si="190"/>
        <v>30:31, 84:97</v>
      </c>
      <c r="Z304" s="559" t="str">
        <f t="shared" si="190"/>
        <v>30:31, 97:107</v>
      </c>
      <c r="AA304" s="559" t="str">
        <f t="shared" si="190"/>
        <v>30:31, 38:64</v>
      </c>
      <c r="AB304" s="559" t="str">
        <f t="shared" si="190"/>
        <v>30:31, 64:69</v>
      </c>
      <c r="AC304" s="559" t="str">
        <f t="shared" si="190"/>
        <v>30:31, 69:86</v>
      </c>
      <c r="AD304" s="559" t="str">
        <f t="shared" si="190"/>
        <v>30:31, 84:86</v>
      </c>
      <c r="AE304" s="559" t="str">
        <f t="shared" si="190"/>
        <v>30:31, 86:99</v>
      </c>
      <c r="AF304" s="559" t="str">
        <f t="shared" si="190"/>
        <v>30:31, 99:107</v>
      </c>
      <c r="AG304" s="559" t="str">
        <f t="shared" si="190"/>
        <v>30:31, 38:55</v>
      </c>
      <c r="AH304" s="559" t="str">
        <f t="shared" si="190"/>
        <v>30:31, 55:60</v>
      </c>
      <c r="AI304" s="559" t="str">
        <f t="shared" si="190"/>
        <v>30:31, 60:77</v>
      </c>
      <c r="AJ304" s="559" t="str">
        <f t="shared" si="190"/>
        <v>30:31, 75:77</v>
      </c>
      <c r="AK304" s="559" t="str">
        <f t="shared" si="190"/>
        <v>30:31, 77:90</v>
      </c>
      <c r="AL304" s="559" t="str">
        <f t="shared" si="190"/>
        <v>30:31, 90:107</v>
      </c>
      <c r="AM304" s="559" t="str">
        <f t="shared" si="191"/>
        <v>30:31, 107:120</v>
      </c>
      <c r="AN304" s="559" t="str">
        <f t="shared" si="191"/>
        <v>30:31, 120:127</v>
      </c>
      <c r="AO304" s="559" t="str">
        <f t="shared" si="191"/>
        <v>30:31, 127:129</v>
      </c>
      <c r="AP304" s="559" t="str">
        <f t="shared" si="191"/>
        <v>30:31, 129:142</v>
      </c>
      <c r="AQ304" s="559" t="str">
        <f t="shared" si="191"/>
        <v>30:31, 142:159</v>
      </c>
      <c r="AR304" s="559" t="str">
        <f t="shared" si="192"/>
        <v>30:31, 159:172</v>
      </c>
      <c r="AS304" s="559" t="str">
        <f t="shared" si="192"/>
        <v>30:31, 172:179</v>
      </c>
      <c r="AT304" s="559" t="str">
        <f t="shared" si="192"/>
        <v>30:31, 179:181</v>
      </c>
      <c r="AU304" s="559" t="str">
        <f t="shared" si="192"/>
        <v>30:31, 181:194</v>
      </c>
      <c r="AV304" s="559" t="str">
        <f t="shared" si="192"/>
        <v>30:31, 194:211</v>
      </c>
      <c r="AW304" s="559" t="str">
        <f t="shared" si="192"/>
        <v>30:31, 211:224</v>
      </c>
      <c r="AX304" s="559" t="str">
        <f t="shared" si="192"/>
        <v>30:31, 224:231</v>
      </c>
      <c r="AY304" s="559" t="str">
        <f t="shared" si="192"/>
        <v>30:31, 231:233</v>
      </c>
      <c r="AZ304" s="559" t="str">
        <f t="shared" si="192"/>
        <v>30:31, 233:246</v>
      </c>
      <c r="BA304" s="559" t="str">
        <f t="shared" si="192"/>
        <v>30:31, 246:263</v>
      </c>
      <c r="BB304" s="559" t="str">
        <f t="shared" si="192"/>
        <v>30:31, 263:276</v>
      </c>
      <c r="BC304" s="559" t="str">
        <f t="shared" si="192"/>
        <v>30:31, 276:283</v>
      </c>
      <c r="BD304" s="559" t="str">
        <f t="shared" si="192"/>
        <v>30:31, 283:285</v>
      </c>
      <c r="BE304" s="559" t="str">
        <f t="shared" si="192"/>
        <v>30:31, 285:298</v>
      </c>
      <c r="BF304" s="559" t="str">
        <f t="shared" si="192"/>
        <v>30:31, 298:315</v>
      </c>
      <c r="BG304" s="559" t="str">
        <f t="shared" si="192"/>
        <v>30:31, 315:328</v>
      </c>
      <c r="BH304" s="559" t="str">
        <f t="shared" si="192"/>
        <v>30:31, 328:335</v>
      </c>
      <c r="BI304" s="559" t="str">
        <f t="shared" si="192"/>
        <v>30:31, 335:337</v>
      </c>
      <c r="BJ304" s="559" t="str">
        <f t="shared" si="192"/>
        <v>30:31, 337:350</v>
      </c>
      <c r="BK304" s="559" t="str">
        <f t="shared" si="192"/>
        <v>30:31, 350:367</v>
      </c>
    </row>
    <row r="305" spans="1:63" ht="63" customHeight="1" outlineLevel="1">
      <c r="A305">
        <v>4</v>
      </c>
      <c r="B305" s="147" t="s">
        <v>2202</v>
      </c>
      <c r="C305" s="559" t="str">
        <f t="shared" si="189"/>
        <v>30:31, 38:55</v>
      </c>
      <c r="D305" s="559" t="str">
        <f t="shared" si="189"/>
        <v>30:31, 55:60</v>
      </c>
      <c r="E305" s="559" t="str">
        <f t="shared" si="189"/>
        <v>30:31, 60:77</v>
      </c>
      <c r="F305" s="559" t="str">
        <f t="shared" si="189"/>
        <v>30:31, 75:77</v>
      </c>
      <c r="G305" s="559" t="str">
        <f t="shared" si="189"/>
        <v>30:31, 77:90</v>
      </c>
      <c r="H305" s="559" t="str">
        <f t="shared" si="189"/>
        <v>30:31, 90:107</v>
      </c>
      <c r="I305" s="559" t="str">
        <f t="shared" si="189"/>
        <v>30:31, 38:57</v>
      </c>
      <c r="J305" s="559" t="str">
        <f t="shared" si="189"/>
        <v>30:31, 57:62</v>
      </c>
      <c r="K305" s="559" t="str">
        <f t="shared" si="189"/>
        <v>30:31, 62:79</v>
      </c>
      <c r="L305" s="559" t="str">
        <f t="shared" si="189"/>
        <v>30:31, 77:79</v>
      </c>
      <c r="M305" s="559" t="str">
        <f t="shared" si="189"/>
        <v>30:31, 79:92</v>
      </c>
      <c r="N305" s="559" t="str">
        <f t="shared" si="189"/>
        <v>30:31, 92:107</v>
      </c>
      <c r="O305" s="559" t="str">
        <f t="shared" si="189"/>
        <v>30:31, 38:60</v>
      </c>
      <c r="P305" s="559" t="str">
        <f t="shared" si="189"/>
        <v>30:31, 60:65</v>
      </c>
      <c r="Q305" s="559" t="str">
        <f t="shared" si="189"/>
        <v>30:31, 65:82</v>
      </c>
      <c r="R305" s="559" t="str">
        <f t="shared" si="190"/>
        <v>30:31, 80:82</v>
      </c>
      <c r="S305" s="559" t="str">
        <f t="shared" si="190"/>
        <v>30:31, 82:95</v>
      </c>
      <c r="T305" s="559" t="str">
        <f t="shared" si="190"/>
        <v>30:31, 95:107</v>
      </c>
      <c r="U305" s="559" t="str">
        <f t="shared" si="190"/>
        <v>30:31, 38:62</v>
      </c>
      <c r="V305" s="559" t="str">
        <f t="shared" si="190"/>
        <v>30:31, 62:67</v>
      </c>
      <c r="W305" s="559" t="str">
        <f t="shared" si="190"/>
        <v>30:31, 67:84</v>
      </c>
      <c r="X305" s="559" t="str">
        <f t="shared" si="190"/>
        <v>30:31, 82:84</v>
      </c>
      <c r="Y305" s="559" t="str">
        <f t="shared" si="190"/>
        <v>30:31, 84:97</v>
      </c>
      <c r="Z305" s="559" t="str">
        <f t="shared" si="190"/>
        <v>30:31, 97:107</v>
      </c>
      <c r="AA305" s="559" t="str">
        <f t="shared" si="190"/>
        <v>30:31, 38:64</v>
      </c>
      <c r="AB305" s="559" t="str">
        <f t="shared" si="190"/>
        <v>30:31, 64:69</v>
      </c>
      <c r="AC305" s="559" t="str">
        <f t="shared" si="190"/>
        <v>30:31, 69:86</v>
      </c>
      <c r="AD305" s="559" t="str">
        <f t="shared" si="190"/>
        <v>30:31, 84:86</v>
      </c>
      <c r="AE305" s="559" t="str">
        <f t="shared" si="190"/>
        <v>30:31, 86:99</v>
      </c>
      <c r="AF305" s="559" t="str">
        <f t="shared" si="190"/>
        <v>30:31, 99:107</v>
      </c>
      <c r="AG305" s="559" t="str">
        <f t="shared" si="190"/>
        <v>30:31, 38:55</v>
      </c>
      <c r="AH305" s="559" t="str">
        <f t="shared" si="190"/>
        <v>30:31, 55:60</v>
      </c>
      <c r="AI305" s="559" t="str">
        <f t="shared" si="190"/>
        <v>30:31, 60:77</v>
      </c>
      <c r="AJ305" s="559" t="str">
        <f t="shared" si="190"/>
        <v>30:31, 75:77</v>
      </c>
      <c r="AK305" s="559" t="str">
        <f t="shared" si="190"/>
        <v>30:31, 77:90</v>
      </c>
      <c r="AL305" s="559" t="str">
        <f t="shared" si="190"/>
        <v>30:31, 90:107</v>
      </c>
      <c r="AM305" s="559" t="str">
        <f t="shared" si="191"/>
        <v>30:31, 107:120</v>
      </c>
      <c r="AN305" s="559" t="str">
        <f t="shared" si="191"/>
        <v>30:31, 120:127</v>
      </c>
      <c r="AO305" s="559" t="str">
        <f t="shared" si="191"/>
        <v>30:31, 127:129</v>
      </c>
      <c r="AP305" s="559" t="str">
        <f t="shared" si="191"/>
        <v>30:31, 129:142</v>
      </c>
      <c r="AQ305" s="559" t="str">
        <f t="shared" si="191"/>
        <v>30:31, 142:159</v>
      </c>
      <c r="AR305" s="559" t="str">
        <f t="shared" si="192"/>
        <v>30:31, 159:172</v>
      </c>
      <c r="AS305" s="559" t="str">
        <f t="shared" si="192"/>
        <v>30:31, 172:179</v>
      </c>
      <c r="AT305" s="559" t="str">
        <f t="shared" si="192"/>
        <v>30:31, 179:181</v>
      </c>
      <c r="AU305" s="559" t="str">
        <f t="shared" si="192"/>
        <v>30:31, 181:194</v>
      </c>
      <c r="AV305" s="559" t="str">
        <f t="shared" si="192"/>
        <v>30:31, 194:211</v>
      </c>
      <c r="AW305" s="559" t="str">
        <f t="shared" si="192"/>
        <v>30:31, 211:224</v>
      </c>
      <c r="AX305" s="559" t="str">
        <f t="shared" si="192"/>
        <v>30:31, 224:231</v>
      </c>
      <c r="AY305" s="559" t="str">
        <f t="shared" si="192"/>
        <v>30:31, 231:233</v>
      </c>
      <c r="AZ305" s="559" t="str">
        <f t="shared" si="192"/>
        <v>30:31, 233:246</v>
      </c>
      <c r="BA305" s="559" t="str">
        <f t="shared" si="192"/>
        <v>30:31, 246:263</v>
      </c>
      <c r="BB305" s="559" t="str">
        <f t="shared" si="192"/>
        <v>30:31, 263:276</v>
      </c>
      <c r="BC305" s="559" t="str">
        <f t="shared" si="192"/>
        <v>30:31, 276:283</v>
      </c>
      <c r="BD305" s="559" t="str">
        <f t="shared" si="192"/>
        <v>30:31, 283:285</v>
      </c>
      <c r="BE305" s="559" t="str">
        <f t="shared" si="192"/>
        <v>30:31, 285:298</v>
      </c>
      <c r="BF305" s="559" t="str">
        <f t="shared" si="192"/>
        <v>30:31, 298:315</v>
      </c>
      <c r="BG305" s="559" t="str">
        <f t="shared" si="192"/>
        <v>30:31, 315:328</v>
      </c>
      <c r="BH305" s="559" t="str">
        <f t="shared" si="192"/>
        <v>30:31, 328:335</v>
      </c>
      <c r="BI305" s="559" t="str">
        <f t="shared" si="192"/>
        <v>30:31, 335:337</v>
      </c>
      <c r="BJ305" s="559" t="str">
        <f t="shared" si="192"/>
        <v>30:31, 337:350</v>
      </c>
      <c r="BK305" s="559" t="str">
        <f t="shared" si="192"/>
        <v>30:31, 350:367</v>
      </c>
    </row>
    <row r="306" spans="1:63" ht="63" customHeight="1" outlineLevel="1">
      <c r="A306">
        <v>4</v>
      </c>
      <c r="B306" t="s">
        <v>2203</v>
      </c>
      <c r="C306" s="405" t="str">
        <f t="shared" si="189"/>
        <v>30:31, 38:55</v>
      </c>
      <c r="D306" s="405" t="str">
        <f t="shared" si="189"/>
        <v>30:31, 55:60</v>
      </c>
      <c r="E306" s="405" t="str">
        <f t="shared" si="189"/>
        <v>30:31, 60:77</v>
      </c>
      <c r="F306" s="405" t="str">
        <f t="shared" si="189"/>
        <v>30:31, 75:77</v>
      </c>
      <c r="G306" s="405" t="str">
        <f t="shared" si="189"/>
        <v>30:31, 77:90</v>
      </c>
      <c r="H306" s="405" t="str">
        <f t="shared" si="189"/>
        <v>30:31, 90:107</v>
      </c>
      <c r="I306" s="405" t="str">
        <f t="shared" si="189"/>
        <v>30:31, 38:57</v>
      </c>
      <c r="J306" s="405" t="str">
        <f t="shared" si="189"/>
        <v>30:31, 57:62</v>
      </c>
      <c r="K306" s="405" t="str">
        <f t="shared" si="189"/>
        <v>30:31, 62:79</v>
      </c>
      <c r="L306" s="405" t="str">
        <f t="shared" si="189"/>
        <v>30:31, 77:79</v>
      </c>
      <c r="M306" s="405" t="str">
        <f t="shared" si="189"/>
        <v>30:31, 79:92</v>
      </c>
      <c r="N306" s="405" t="str">
        <f t="shared" si="189"/>
        <v>30:31, 92:107</v>
      </c>
      <c r="O306" s="405" t="str">
        <f t="shared" si="189"/>
        <v>30:31, 38:60</v>
      </c>
      <c r="P306" s="405" t="str">
        <f t="shared" si="189"/>
        <v>30:31, 60:65</v>
      </c>
      <c r="Q306" s="405" t="str">
        <f t="shared" si="189"/>
        <v>30:31, 65:82</v>
      </c>
      <c r="R306" s="405" t="str">
        <f t="shared" si="190"/>
        <v>30:31, 80:82</v>
      </c>
      <c r="S306" s="405" t="str">
        <f t="shared" si="190"/>
        <v>30:31, 82:95</v>
      </c>
      <c r="T306" s="405" t="str">
        <f t="shared" si="190"/>
        <v>30:31, 95:107</v>
      </c>
      <c r="U306" s="405" t="str">
        <f t="shared" si="190"/>
        <v>30:31, 38:62</v>
      </c>
      <c r="V306" s="405" t="str">
        <f t="shared" si="190"/>
        <v>30:31, 62:67</v>
      </c>
      <c r="W306" s="405" t="str">
        <f t="shared" si="190"/>
        <v>30:31, 67:84</v>
      </c>
      <c r="X306" s="405" t="str">
        <f t="shared" si="190"/>
        <v>30:31, 82:84</v>
      </c>
      <c r="Y306" s="405" t="str">
        <f t="shared" si="190"/>
        <v>30:31, 84:97</v>
      </c>
      <c r="Z306" s="405" t="str">
        <f t="shared" si="190"/>
        <v>30:31, 97:107</v>
      </c>
      <c r="AA306" s="405" t="str">
        <f t="shared" si="190"/>
        <v>30:31, 38:64</v>
      </c>
      <c r="AB306" s="405" t="str">
        <f t="shared" si="190"/>
        <v>30:31, 64:69</v>
      </c>
      <c r="AC306" s="405" t="str">
        <f t="shared" si="190"/>
        <v>30:31, 69:86</v>
      </c>
      <c r="AD306" s="405" t="str">
        <f t="shared" si="190"/>
        <v>30:31, 84:86</v>
      </c>
      <c r="AE306" s="405" t="str">
        <f t="shared" si="190"/>
        <v>30:31, 86:99</v>
      </c>
      <c r="AF306" s="405" t="str">
        <f t="shared" si="190"/>
        <v>30:31, 99:107</v>
      </c>
      <c r="AG306" s="405" t="str">
        <f t="shared" si="190"/>
        <v>30:31, 38:55</v>
      </c>
      <c r="AH306" s="405" t="str">
        <f t="shared" si="190"/>
        <v>30:31, 55:60</v>
      </c>
      <c r="AI306" s="405" t="str">
        <f t="shared" si="190"/>
        <v>30:31, 60:77</v>
      </c>
      <c r="AJ306" s="405" t="str">
        <f t="shared" si="190"/>
        <v>30:31, 75:77</v>
      </c>
      <c r="AK306" s="405" t="str">
        <f t="shared" si="190"/>
        <v>30:31, 77:90</v>
      </c>
      <c r="AL306" s="405" t="str">
        <f t="shared" si="190"/>
        <v>30:31, 90:107</v>
      </c>
      <c r="AM306" s="405" t="str">
        <f t="shared" si="191"/>
        <v>30:31, 107:120</v>
      </c>
      <c r="AN306" s="405" t="str">
        <f t="shared" si="191"/>
        <v>30:31, 120:127</v>
      </c>
      <c r="AO306" s="405" t="str">
        <f t="shared" si="191"/>
        <v>30:31, 127:129</v>
      </c>
      <c r="AP306" s="405" t="str">
        <f t="shared" si="191"/>
        <v>30:31, 129:142</v>
      </c>
      <c r="AQ306" s="405" t="str">
        <f t="shared" si="191"/>
        <v>30:31, 142:159</v>
      </c>
      <c r="AR306" s="405" t="str">
        <f t="shared" si="192"/>
        <v>30:31, 159:172</v>
      </c>
      <c r="AS306" s="405" t="str">
        <f t="shared" si="192"/>
        <v>30:31, 172:179</v>
      </c>
      <c r="AT306" s="405" t="str">
        <f t="shared" si="192"/>
        <v>30:31, 179:181</v>
      </c>
      <c r="AU306" s="405" t="str">
        <f t="shared" si="192"/>
        <v>30:31, 181:194</v>
      </c>
      <c r="AV306" s="405" t="str">
        <f t="shared" si="192"/>
        <v>30:31, 194:211</v>
      </c>
      <c r="AW306" s="405" t="str">
        <f t="shared" si="192"/>
        <v>30:31, 211:224</v>
      </c>
      <c r="AX306" s="405" t="str">
        <f t="shared" si="192"/>
        <v>30:31, 224:231</v>
      </c>
      <c r="AY306" s="405" t="str">
        <f t="shared" si="192"/>
        <v>30:31, 231:233</v>
      </c>
      <c r="AZ306" s="405" t="str">
        <f t="shared" si="192"/>
        <v>30:31, 233:246</v>
      </c>
      <c r="BA306" s="405" t="str">
        <f t="shared" si="192"/>
        <v>30:31, 246:263</v>
      </c>
      <c r="BB306" s="405" t="str">
        <f t="shared" si="192"/>
        <v>30:31, 263:276</v>
      </c>
      <c r="BC306" s="405" t="str">
        <f t="shared" si="192"/>
        <v>30:31, 276:283</v>
      </c>
      <c r="BD306" s="405" t="str">
        <f t="shared" si="192"/>
        <v>30:31, 283:285</v>
      </c>
      <c r="BE306" s="405" t="str">
        <f t="shared" si="192"/>
        <v>30:31, 285:298</v>
      </c>
      <c r="BF306" s="405" t="str">
        <f t="shared" si="192"/>
        <v>30:31, 298:315</v>
      </c>
      <c r="BG306" s="405" t="str">
        <f t="shared" si="192"/>
        <v>30:31, 315:328</v>
      </c>
      <c r="BH306" s="405" t="str">
        <f t="shared" si="192"/>
        <v>30:31, 328:335</v>
      </c>
      <c r="BI306" s="405" t="str">
        <f t="shared" si="192"/>
        <v>30:31, 335:337</v>
      </c>
      <c r="BJ306" s="405" t="str">
        <f t="shared" si="192"/>
        <v>30:31, 337:350</v>
      </c>
      <c r="BK306" s="405" t="str">
        <f t="shared" si="192"/>
        <v>30:31, 350:367</v>
      </c>
    </row>
    <row r="307" spans="1:63" ht="63" customHeight="1" outlineLevel="1">
      <c r="A307">
        <v>4</v>
      </c>
      <c r="B307" t="s">
        <v>2204</v>
      </c>
      <c r="C307" s="405" t="str">
        <f t="shared" si="189"/>
        <v>30:31, 38:55</v>
      </c>
      <c r="D307" s="405" t="str">
        <f t="shared" si="189"/>
        <v>30:31, 55:60</v>
      </c>
      <c r="E307" s="405" t="str">
        <f t="shared" si="189"/>
        <v>30:31, 60:77</v>
      </c>
      <c r="F307" s="405" t="str">
        <f t="shared" si="189"/>
        <v>30:31, 75:77</v>
      </c>
      <c r="G307" s="405" t="str">
        <f t="shared" si="189"/>
        <v>30:31, 77:90</v>
      </c>
      <c r="H307" s="405" t="str">
        <f t="shared" si="189"/>
        <v>30:31, 90:107</v>
      </c>
      <c r="I307" s="405" t="str">
        <f t="shared" si="189"/>
        <v>30:31, 38:57</v>
      </c>
      <c r="J307" s="405" t="str">
        <f t="shared" si="189"/>
        <v>30:31, 57:62</v>
      </c>
      <c r="K307" s="405" t="str">
        <f t="shared" si="189"/>
        <v>30:31, 62:79</v>
      </c>
      <c r="L307" s="405" t="str">
        <f t="shared" si="189"/>
        <v>30:31, 77:79</v>
      </c>
      <c r="M307" s="405" t="str">
        <f t="shared" si="189"/>
        <v>30:31, 79:92</v>
      </c>
      <c r="N307" s="405" t="str">
        <f t="shared" si="189"/>
        <v>30:31, 92:107</v>
      </c>
      <c r="O307" s="405" t="str">
        <f t="shared" si="189"/>
        <v>30:31, 38:60</v>
      </c>
      <c r="P307" s="405" t="str">
        <f t="shared" si="189"/>
        <v>30:31, 60:65</v>
      </c>
      <c r="Q307" s="405" t="str">
        <f t="shared" si="189"/>
        <v>30:31, 65:82</v>
      </c>
      <c r="R307" s="405" t="str">
        <f t="shared" si="190"/>
        <v>30:31, 80:82</v>
      </c>
      <c r="S307" s="405" t="str">
        <f t="shared" si="190"/>
        <v>30:31, 82:95</v>
      </c>
      <c r="T307" s="405" t="str">
        <f t="shared" si="190"/>
        <v>30:31, 95:107</v>
      </c>
      <c r="U307" s="405" t="str">
        <f t="shared" si="190"/>
        <v>30:31, 38:62</v>
      </c>
      <c r="V307" s="405" t="str">
        <f t="shared" si="190"/>
        <v>30:31, 62:67</v>
      </c>
      <c r="W307" s="405" t="str">
        <f t="shared" si="190"/>
        <v>30:31, 67:84</v>
      </c>
      <c r="X307" s="405" t="str">
        <f t="shared" si="190"/>
        <v>30:31, 82:84</v>
      </c>
      <c r="Y307" s="405" t="str">
        <f t="shared" si="190"/>
        <v>30:31, 84:97</v>
      </c>
      <c r="Z307" s="405" t="str">
        <f t="shared" si="190"/>
        <v>30:31, 97:107</v>
      </c>
      <c r="AA307" s="405" t="str">
        <f t="shared" si="190"/>
        <v>30:31, 38:64</v>
      </c>
      <c r="AB307" s="405" t="str">
        <f t="shared" si="190"/>
        <v>30:31, 64:69</v>
      </c>
      <c r="AC307" s="405" t="str">
        <f t="shared" si="190"/>
        <v>30:31, 69:86</v>
      </c>
      <c r="AD307" s="405" t="str">
        <f t="shared" si="190"/>
        <v>30:31, 84:86</v>
      </c>
      <c r="AE307" s="405" t="str">
        <f t="shared" si="190"/>
        <v>30:31, 86:99</v>
      </c>
      <c r="AF307" s="405" t="str">
        <f t="shared" si="190"/>
        <v>30:31, 99:107</v>
      </c>
      <c r="AG307" s="405" t="str">
        <f t="shared" si="190"/>
        <v>30:31, 38:55</v>
      </c>
      <c r="AH307" s="405" t="str">
        <f t="shared" si="190"/>
        <v>30:31, 55:60</v>
      </c>
      <c r="AI307" s="405" t="str">
        <f t="shared" si="190"/>
        <v>30:31, 60:77</v>
      </c>
      <c r="AJ307" s="405" t="str">
        <f t="shared" si="190"/>
        <v>30:31, 75:77</v>
      </c>
      <c r="AK307" s="405" t="str">
        <f t="shared" si="190"/>
        <v>30:31, 77:90</v>
      </c>
      <c r="AL307" s="405" t="str">
        <f t="shared" si="190"/>
        <v>30:31, 90:107</v>
      </c>
      <c r="AM307" s="405" t="str">
        <f t="shared" si="191"/>
        <v>30:31, 107:120</v>
      </c>
      <c r="AN307" s="405" t="str">
        <f t="shared" si="191"/>
        <v>30:31, 120:127</v>
      </c>
      <c r="AO307" s="405" t="str">
        <f t="shared" si="191"/>
        <v>30:31, 127:129</v>
      </c>
      <c r="AP307" s="405" t="str">
        <f t="shared" si="191"/>
        <v>30:31, 129:142</v>
      </c>
      <c r="AQ307" s="405" t="str">
        <f t="shared" si="191"/>
        <v>30:31, 142:159</v>
      </c>
      <c r="AR307" s="405" t="str">
        <f t="shared" si="192"/>
        <v>30:31, 159:172</v>
      </c>
      <c r="AS307" s="405" t="str">
        <f t="shared" si="192"/>
        <v>30:31, 172:179</v>
      </c>
      <c r="AT307" s="405" t="str">
        <f t="shared" si="192"/>
        <v>30:31, 179:181</v>
      </c>
      <c r="AU307" s="405" t="str">
        <f t="shared" si="192"/>
        <v>30:31, 181:194</v>
      </c>
      <c r="AV307" s="405" t="str">
        <f t="shared" si="192"/>
        <v>30:31, 194:211</v>
      </c>
      <c r="AW307" s="405" t="str">
        <f t="shared" si="192"/>
        <v>30:31, 211:224</v>
      </c>
      <c r="AX307" s="405" t="str">
        <f t="shared" si="192"/>
        <v>30:31, 224:231</v>
      </c>
      <c r="AY307" s="405" t="str">
        <f t="shared" si="192"/>
        <v>30:31, 231:233</v>
      </c>
      <c r="AZ307" s="405" t="str">
        <f t="shared" si="192"/>
        <v>30:31, 233:246</v>
      </c>
      <c r="BA307" s="405" t="str">
        <f t="shared" si="192"/>
        <v>30:31, 246:263</v>
      </c>
      <c r="BB307" s="405" t="str">
        <f t="shared" si="192"/>
        <v>30:31, 263:276</v>
      </c>
      <c r="BC307" s="405" t="str">
        <f t="shared" si="192"/>
        <v>30:31, 276:283</v>
      </c>
      <c r="BD307" s="405" t="str">
        <f t="shared" si="192"/>
        <v>30:31, 283:285</v>
      </c>
      <c r="BE307" s="405" t="str">
        <f t="shared" si="192"/>
        <v>30:31, 285:298</v>
      </c>
      <c r="BF307" s="405" t="str">
        <f t="shared" si="192"/>
        <v>30:31, 298:315</v>
      </c>
      <c r="BG307" s="405" t="str">
        <f t="shared" si="192"/>
        <v>30:31, 315:328</v>
      </c>
      <c r="BH307" s="405" t="str">
        <f t="shared" si="192"/>
        <v>30:31, 328:335</v>
      </c>
      <c r="BI307" s="405" t="str">
        <f t="shared" si="192"/>
        <v>30:31, 335:337</v>
      </c>
      <c r="BJ307" s="405" t="str">
        <f t="shared" si="192"/>
        <v>30:31, 337:350</v>
      </c>
      <c r="BK307" s="405" t="str">
        <f t="shared" si="192"/>
        <v>30:31, 350:367</v>
      </c>
    </row>
    <row r="308" spans="1:63" ht="63" customHeight="1" outlineLevel="1">
      <c r="A308">
        <v>4</v>
      </c>
      <c r="B308" s="147" t="s">
        <v>2205</v>
      </c>
      <c r="C308" s="559" t="str">
        <f t="shared" si="189"/>
        <v>30:31, 38:55</v>
      </c>
      <c r="D308" s="559" t="str">
        <f t="shared" si="189"/>
        <v>30:31, 55:60</v>
      </c>
      <c r="E308" s="559" t="str">
        <f t="shared" si="189"/>
        <v>30:31, 60:77</v>
      </c>
      <c r="F308" s="559" t="str">
        <f t="shared" si="189"/>
        <v>30:31, 75:77</v>
      </c>
      <c r="G308" s="559" t="str">
        <f t="shared" si="189"/>
        <v>30:31, 77:90</v>
      </c>
      <c r="H308" s="559" t="str">
        <f t="shared" si="189"/>
        <v>30:31, 90:107</v>
      </c>
      <c r="I308" s="559" t="str">
        <f t="shared" si="189"/>
        <v>30:31, 38:57</v>
      </c>
      <c r="J308" s="559" t="str">
        <f t="shared" si="189"/>
        <v>30:31, 57:62</v>
      </c>
      <c r="K308" s="559" t="str">
        <f t="shared" si="189"/>
        <v>30:31, 62:79</v>
      </c>
      <c r="L308" s="559" t="str">
        <f t="shared" si="189"/>
        <v>30:31, 77:79</v>
      </c>
      <c r="M308" s="559" t="str">
        <f t="shared" si="189"/>
        <v>30:31, 79:92</v>
      </c>
      <c r="N308" s="559" t="str">
        <f t="shared" si="189"/>
        <v>30:31, 92:107</v>
      </c>
      <c r="O308" s="559" t="str">
        <f t="shared" si="189"/>
        <v>30:31, 38:60</v>
      </c>
      <c r="P308" s="559" t="str">
        <f t="shared" si="189"/>
        <v>30:31, 60:65</v>
      </c>
      <c r="Q308" s="559" t="str">
        <f t="shared" si="189"/>
        <v>30:31, 65:82</v>
      </c>
      <c r="R308" s="559" t="str">
        <f t="shared" si="190"/>
        <v>30:31, 80:82</v>
      </c>
      <c r="S308" s="559" t="str">
        <f t="shared" si="190"/>
        <v>30:31, 82:95</v>
      </c>
      <c r="T308" s="559" t="str">
        <f t="shared" si="190"/>
        <v>30:31, 95:107</v>
      </c>
      <c r="U308" s="559" t="str">
        <f t="shared" si="190"/>
        <v>30:31, 38:62</v>
      </c>
      <c r="V308" s="559" t="str">
        <f t="shared" si="190"/>
        <v>30:31, 62:67</v>
      </c>
      <c r="W308" s="559" t="str">
        <f t="shared" si="190"/>
        <v>30:31, 67:84</v>
      </c>
      <c r="X308" s="559" t="str">
        <f t="shared" si="190"/>
        <v>30:31, 82:84</v>
      </c>
      <c r="Y308" s="559" t="str">
        <f t="shared" si="190"/>
        <v>30:31, 84:97</v>
      </c>
      <c r="Z308" s="559" t="str">
        <f t="shared" si="190"/>
        <v>30:31, 97:107</v>
      </c>
      <c r="AA308" s="559" t="str">
        <f t="shared" si="190"/>
        <v>30:31, 38:64</v>
      </c>
      <c r="AB308" s="559" t="str">
        <f t="shared" si="190"/>
        <v>30:31, 64:69</v>
      </c>
      <c r="AC308" s="559" t="str">
        <f t="shared" si="190"/>
        <v>30:31, 69:86</v>
      </c>
      <c r="AD308" s="559" t="str">
        <f t="shared" si="190"/>
        <v>30:31, 84:86</v>
      </c>
      <c r="AE308" s="559" t="str">
        <f t="shared" si="190"/>
        <v>30:31, 86:99</v>
      </c>
      <c r="AF308" s="559" t="str">
        <f t="shared" si="190"/>
        <v>30:31, 99:107</v>
      </c>
      <c r="AG308" s="559" t="str">
        <f t="shared" si="190"/>
        <v>30:31, 38:55</v>
      </c>
      <c r="AH308" s="559" t="str">
        <f t="shared" si="190"/>
        <v>30:31, 55:60</v>
      </c>
      <c r="AI308" s="559" t="str">
        <f t="shared" si="190"/>
        <v>30:31, 60:77</v>
      </c>
      <c r="AJ308" s="559" t="str">
        <f t="shared" si="190"/>
        <v>30:31, 75:77</v>
      </c>
      <c r="AK308" s="559" t="str">
        <f t="shared" si="190"/>
        <v>30:31, 77:90</v>
      </c>
      <c r="AL308" s="559" t="str">
        <f t="shared" si="190"/>
        <v>30:31, 90:107</v>
      </c>
      <c r="AM308" s="559" t="str">
        <f t="shared" si="191"/>
        <v>30:31, 107:120</v>
      </c>
      <c r="AN308" s="559" t="str">
        <f t="shared" si="191"/>
        <v>30:31, 120:127</v>
      </c>
      <c r="AO308" s="559" t="str">
        <f t="shared" si="191"/>
        <v>30:31, 127:129</v>
      </c>
      <c r="AP308" s="559" t="str">
        <f t="shared" si="191"/>
        <v>30:31, 129:142</v>
      </c>
      <c r="AQ308" s="559" t="str">
        <f t="shared" si="191"/>
        <v>30:31, 142:159</v>
      </c>
      <c r="AR308" s="559" t="str">
        <f t="shared" si="192"/>
        <v>30:31, 159:172</v>
      </c>
      <c r="AS308" s="559" t="str">
        <f t="shared" si="192"/>
        <v>30:31, 172:179</v>
      </c>
      <c r="AT308" s="559" t="str">
        <f t="shared" si="192"/>
        <v>30:31, 179:181</v>
      </c>
      <c r="AU308" s="559" t="str">
        <f t="shared" si="192"/>
        <v>30:31, 181:194</v>
      </c>
      <c r="AV308" s="559" t="str">
        <f t="shared" si="192"/>
        <v>30:31, 194:211</v>
      </c>
      <c r="AW308" s="559" t="str">
        <f t="shared" si="192"/>
        <v>30:31, 211:224</v>
      </c>
      <c r="AX308" s="559" t="str">
        <f t="shared" si="192"/>
        <v>30:31, 224:231</v>
      </c>
      <c r="AY308" s="559" t="str">
        <f t="shared" si="192"/>
        <v>30:31, 231:233</v>
      </c>
      <c r="AZ308" s="559" t="str">
        <f t="shared" si="192"/>
        <v>30:31, 233:246</v>
      </c>
      <c r="BA308" s="559" t="str">
        <f t="shared" si="192"/>
        <v>30:31, 246:263</v>
      </c>
      <c r="BB308" s="559" t="str">
        <f t="shared" si="192"/>
        <v>30:31, 263:276</v>
      </c>
      <c r="BC308" s="559" t="str">
        <f t="shared" si="192"/>
        <v>30:31, 276:283</v>
      </c>
      <c r="BD308" s="559" t="str">
        <f t="shared" si="192"/>
        <v>30:31, 283:285</v>
      </c>
      <c r="BE308" s="559" t="str">
        <f t="shared" si="192"/>
        <v>30:31, 285:298</v>
      </c>
      <c r="BF308" s="559" t="str">
        <f t="shared" si="192"/>
        <v>30:31, 298:315</v>
      </c>
      <c r="BG308" s="559" t="str">
        <f t="shared" si="192"/>
        <v>30:31, 315:328</v>
      </c>
      <c r="BH308" s="559" t="str">
        <f t="shared" si="192"/>
        <v>30:31, 328:335</v>
      </c>
      <c r="BI308" s="559" t="str">
        <f t="shared" si="192"/>
        <v>30:31, 335:337</v>
      </c>
      <c r="BJ308" s="559" t="str">
        <f t="shared" si="192"/>
        <v>30:31, 337:350</v>
      </c>
      <c r="BK308" s="559" t="str">
        <f t="shared" si="192"/>
        <v>30:31, 350:367</v>
      </c>
    </row>
    <row r="309" spans="1:63" ht="63" customHeight="1" outlineLevel="1">
      <c r="A309">
        <v>4</v>
      </c>
      <c r="B309" t="s">
        <v>2206</v>
      </c>
      <c r="C309" s="405" t="str">
        <f t="shared" si="189"/>
        <v>30:31, 38:55</v>
      </c>
      <c r="D309" s="405" t="str">
        <f t="shared" si="189"/>
        <v>30:31, 55:60</v>
      </c>
      <c r="E309" s="405" t="str">
        <f t="shared" si="189"/>
        <v>30:31, 60:77</v>
      </c>
      <c r="F309" s="405" t="str">
        <f t="shared" si="189"/>
        <v>30:31, 75:77</v>
      </c>
      <c r="G309" s="405" t="str">
        <f t="shared" si="189"/>
        <v>30:31, 77:90</v>
      </c>
      <c r="H309" s="405" t="str">
        <f t="shared" si="189"/>
        <v>30:31, 90:107</v>
      </c>
      <c r="I309" s="405" t="str">
        <f t="shared" si="189"/>
        <v>30:31, 38:57</v>
      </c>
      <c r="J309" s="405" t="str">
        <f t="shared" si="189"/>
        <v>30:31, 57:62</v>
      </c>
      <c r="K309" s="405" t="str">
        <f t="shared" si="189"/>
        <v>30:31, 62:79</v>
      </c>
      <c r="L309" s="405" t="str">
        <f t="shared" si="189"/>
        <v>30:31, 77:79</v>
      </c>
      <c r="M309" s="405" t="str">
        <f t="shared" si="189"/>
        <v>30:31, 79:92</v>
      </c>
      <c r="N309" s="405" t="str">
        <f t="shared" si="189"/>
        <v>30:31, 92:107</v>
      </c>
      <c r="O309" s="405" t="str">
        <f t="shared" si="189"/>
        <v>30:31, 38:60</v>
      </c>
      <c r="P309" s="405" t="str">
        <f t="shared" si="189"/>
        <v>30:31, 60:65</v>
      </c>
      <c r="Q309" s="405" t="str">
        <f t="shared" si="189"/>
        <v>30:31, 65:82</v>
      </c>
      <c r="R309" s="405" t="str">
        <f t="shared" si="190"/>
        <v>30:31, 80:82</v>
      </c>
      <c r="S309" s="405" t="str">
        <f t="shared" si="190"/>
        <v>30:31, 82:95</v>
      </c>
      <c r="T309" s="405" t="str">
        <f t="shared" si="190"/>
        <v>30:31, 95:107</v>
      </c>
      <c r="U309" s="405" t="str">
        <f t="shared" si="190"/>
        <v>30:31, 38:62</v>
      </c>
      <c r="V309" s="405" t="str">
        <f t="shared" si="190"/>
        <v>30:31, 62:67</v>
      </c>
      <c r="W309" s="405" t="str">
        <f t="shared" si="190"/>
        <v>30:31, 67:84</v>
      </c>
      <c r="X309" s="405" t="str">
        <f t="shared" si="190"/>
        <v>30:31, 82:84</v>
      </c>
      <c r="Y309" s="405" t="str">
        <f t="shared" si="190"/>
        <v>30:31, 84:97</v>
      </c>
      <c r="Z309" s="405" t="str">
        <f t="shared" si="190"/>
        <v>30:31, 97:107</v>
      </c>
      <c r="AA309" s="405" t="str">
        <f t="shared" si="190"/>
        <v>30:31, 38:64</v>
      </c>
      <c r="AB309" s="405" t="str">
        <f t="shared" si="190"/>
        <v>30:31, 64:69</v>
      </c>
      <c r="AC309" s="405" t="str">
        <f t="shared" si="190"/>
        <v>30:31, 69:86</v>
      </c>
      <c r="AD309" s="405" t="str">
        <f t="shared" si="190"/>
        <v>30:31, 84:86</v>
      </c>
      <c r="AE309" s="405" t="str">
        <f t="shared" si="190"/>
        <v>30:31, 86:99</v>
      </c>
      <c r="AF309" s="405" t="str">
        <f t="shared" si="190"/>
        <v>30:31, 99:107</v>
      </c>
      <c r="AG309" s="405" t="str">
        <f t="shared" si="190"/>
        <v>30:31, 38:55</v>
      </c>
      <c r="AH309" s="405" t="str">
        <f t="shared" si="190"/>
        <v>30:31, 55:60</v>
      </c>
      <c r="AI309" s="405" t="str">
        <f t="shared" si="190"/>
        <v>30:31, 60:77</v>
      </c>
      <c r="AJ309" s="405" t="str">
        <f t="shared" si="190"/>
        <v>30:31, 75:77</v>
      </c>
      <c r="AK309" s="405" t="str">
        <f t="shared" si="190"/>
        <v>30:31, 77:90</v>
      </c>
      <c r="AL309" s="405" t="str">
        <f t="shared" si="190"/>
        <v>30:31, 90:107</v>
      </c>
      <c r="AM309" s="405" t="str">
        <f t="shared" si="191"/>
        <v>30:31, 107:120</v>
      </c>
      <c r="AN309" s="405" t="str">
        <f t="shared" si="191"/>
        <v>30:31, 120:127</v>
      </c>
      <c r="AO309" s="405" t="str">
        <f t="shared" si="191"/>
        <v>30:31, 127:129</v>
      </c>
      <c r="AP309" s="405" t="str">
        <f t="shared" si="191"/>
        <v>30:31, 129:142</v>
      </c>
      <c r="AQ309" s="405" t="str">
        <f t="shared" si="191"/>
        <v>30:31, 142:159</v>
      </c>
      <c r="AR309" s="405" t="str">
        <f t="shared" si="192"/>
        <v>30:31, 159:172</v>
      </c>
      <c r="AS309" s="405" t="str">
        <f t="shared" si="192"/>
        <v>30:31, 172:179</v>
      </c>
      <c r="AT309" s="405" t="str">
        <f t="shared" si="192"/>
        <v>30:31, 179:181</v>
      </c>
      <c r="AU309" s="405" t="str">
        <f t="shared" si="192"/>
        <v>30:31, 181:194</v>
      </c>
      <c r="AV309" s="405" t="str">
        <f t="shared" si="192"/>
        <v>30:31, 194:211</v>
      </c>
      <c r="AW309" s="405" t="str">
        <f t="shared" si="192"/>
        <v>30:31, 211:224</v>
      </c>
      <c r="AX309" s="405" t="str">
        <f t="shared" si="192"/>
        <v>30:31, 224:231</v>
      </c>
      <c r="AY309" s="405" t="str">
        <f t="shared" si="192"/>
        <v>30:31, 231:233</v>
      </c>
      <c r="AZ309" s="405" t="str">
        <f t="shared" si="192"/>
        <v>30:31, 233:246</v>
      </c>
      <c r="BA309" s="405" t="str">
        <f t="shared" si="192"/>
        <v>30:31, 246:263</v>
      </c>
      <c r="BB309" s="405" t="str">
        <f t="shared" si="192"/>
        <v>30:31, 263:276</v>
      </c>
      <c r="BC309" s="405" t="str">
        <f t="shared" si="192"/>
        <v>30:31, 276:283</v>
      </c>
      <c r="BD309" s="405" t="str">
        <f t="shared" si="192"/>
        <v>30:31, 283:285</v>
      </c>
      <c r="BE309" s="405" t="str">
        <f t="shared" si="192"/>
        <v>30:31, 285:298</v>
      </c>
      <c r="BF309" s="405" t="str">
        <f t="shared" si="192"/>
        <v>30:31, 298:315</v>
      </c>
      <c r="BG309" s="405" t="str">
        <f t="shared" si="192"/>
        <v>30:31, 315:328</v>
      </c>
      <c r="BH309" s="405" t="str">
        <f t="shared" si="192"/>
        <v>30:31, 328:335</v>
      </c>
      <c r="BI309" s="405" t="str">
        <f t="shared" si="192"/>
        <v>30:31, 335:337</v>
      </c>
      <c r="BJ309" s="405" t="str">
        <f t="shared" si="192"/>
        <v>30:31, 337:350</v>
      </c>
      <c r="BK309" s="405" t="str">
        <f t="shared" si="192"/>
        <v>30:31, 350:367</v>
      </c>
    </row>
    <row r="310" spans="1:63" ht="63" customHeight="1" outlineLevel="1">
      <c r="A310">
        <v>4</v>
      </c>
      <c r="B310" t="s">
        <v>2208</v>
      </c>
      <c r="C310" s="405" t="str">
        <f t="shared" si="189"/>
        <v>30:31, 38:55</v>
      </c>
      <c r="D310" s="405" t="str">
        <f t="shared" si="189"/>
        <v>30:31, 55:60</v>
      </c>
      <c r="E310" s="405" t="str">
        <f t="shared" si="189"/>
        <v>30:31, 60:77</v>
      </c>
      <c r="F310" s="405" t="str">
        <f t="shared" si="189"/>
        <v>30:31, 75:77</v>
      </c>
      <c r="G310" s="405" t="str">
        <f t="shared" si="189"/>
        <v>30:31, 77:90</v>
      </c>
      <c r="H310" s="405" t="str">
        <f t="shared" si="189"/>
        <v>30:31, 90:107</v>
      </c>
      <c r="I310" s="405" t="str">
        <f t="shared" si="189"/>
        <v>30:31, 38:57</v>
      </c>
      <c r="J310" s="405" t="str">
        <f t="shared" si="189"/>
        <v>30:31, 57:62</v>
      </c>
      <c r="K310" s="405" t="str">
        <f t="shared" si="189"/>
        <v>30:31, 62:79</v>
      </c>
      <c r="L310" s="405" t="str">
        <f t="shared" si="189"/>
        <v>30:31, 77:79</v>
      </c>
      <c r="M310" s="405" t="str">
        <f t="shared" si="189"/>
        <v>30:31, 79:92</v>
      </c>
      <c r="N310" s="405" t="str">
        <f t="shared" si="189"/>
        <v>30:31, 92:107</v>
      </c>
      <c r="O310" s="405" t="str">
        <f t="shared" si="189"/>
        <v>30:31, 38:60</v>
      </c>
      <c r="P310" s="405" t="str">
        <f t="shared" si="189"/>
        <v>30:31, 60:65</v>
      </c>
      <c r="Q310" s="405" t="str">
        <f t="shared" si="189"/>
        <v>30:31, 65:82</v>
      </c>
      <c r="R310" s="405" t="str">
        <f t="shared" si="190"/>
        <v>30:31, 80:82</v>
      </c>
      <c r="S310" s="405" t="str">
        <f t="shared" si="190"/>
        <v>30:31, 82:95</v>
      </c>
      <c r="T310" s="405" t="str">
        <f t="shared" si="190"/>
        <v>30:31, 95:107</v>
      </c>
      <c r="U310" s="405" t="str">
        <f t="shared" si="190"/>
        <v>30:31, 38:62</v>
      </c>
      <c r="V310" s="405" t="str">
        <f t="shared" si="190"/>
        <v>30:31, 62:67</v>
      </c>
      <c r="W310" s="405" t="str">
        <f t="shared" si="190"/>
        <v>30:31, 67:84</v>
      </c>
      <c r="X310" s="405" t="str">
        <f t="shared" si="190"/>
        <v>30:31, 82:84</v>
      </c>
      <c r="Y310" s="405" t="str">
        <f t="shared" si="190"/>
        <v>30:31, 84:97</v>
      </c>
      <c r="Z310" s="405" t="str">
        <f t="shared" si="190"/>
        <v>30:31, 97:107</v>
      </c>
      <c r="AA310" s="405" t="str">
        <f t="shared" si="190"/>
        <v>30:31, 38:64</v>
      </c>
      <c r="AB310" s="405" t="str">
        <f t="shared" si="190"/>
        <v>30:31, 64:69</v>
      </c>
      <c r="AC310" s="405" t="str">
        <f t="shared" si="190"/>
        <v>30:31, 69:86</v>
      </c>
      <c r="AD310" s="405" t="str">
        <f t="shared" si="190"/>
        <v>30:31, 84:86</v>
      </c>
      <c r="AE310" s="405" t="str">
        <f t="shared" si="190"/>
        <v>30:31, 86:99</v>
      </c>
      <c r="AF310" s="405" t="str">
        <f t="shared" si="190"/>
        <v>30:31, 99:107</v>
      </c>
      <c r="AG310" s="405" t="str">
        <f t="shared" si="190"/>
        <v>30:31, 38:55</v>
      </c>
      <c r="AH310" s="405" t="str">
        <f t="shared" si="190"/>
        <v>30:31, 55:60</v>
      </c>
      <c r="AI310" s="405" t="str">
        <f t="shared" si="190"/>
        <v>30:31, 60:77</v>
      </c>
      <c r="AJ310" s="405" t="str">
        <f t="shared" si="190"/>
        <v>30:31, 75:77</v>
      </c>
      <c r="AK310" s="405" t="str">
        <f t="shared" si="190"/>
        <v>30:31, 77:90</v>
      </c>
      <c r="AL310" s="405" t="str">
        <f t="shared" si="190"/>
        <v>30:31, 90:107</v>
      </c>
      <c r="AM310" s="405" t="str">
        <f t="shared" si="191"/>
        <v>30:31, 107:120</v>
      </c>
      <c r="AN310" s="405" t="str">
        <f t="shared" si="191"/>
        <v>30:31, 120:127</v>
      </c>
      <c r="AO310" s="405" t="str">
        <f t="shared" si="191"/>
        <v>30:31, 127:129</v>
      </c>
      <c r="AP310" s="405" t="str">
        <f t="shared" si="191"/>
        <v>30:31, 129:142</v>
      </c>
      <c r="AQ310" s="405" t="str">
        <f t="shared" si="191"/>
        <v>30:31, 142:159</v>
      </c>
      <c r="AR310" s="405" t="str">
        <f t="shared" si="192"/>
        <v>30:31, 159:172</v>
      </c>
      <c r="AS310" s="405" t="str">
        <f t="shared" si="192"/>
        <v>30:31, 172:179</v>
      </c>
      <c r="AT310" s="405" t="str">
        <f t="shared" si="192"/>
        <v>30:31, 179:181</v>
      </c>
      <c r="AU310" s="405" t="str">
        <f t="shared" si="192"/>
        <v>30:31, 181:194</v>
      </c>
      <c r="AV310" s="405" t="str">
        <f t="shared" si="192"/>
        <v>30:31, 194:211</v>
      </c>
      <c r="AW310" s="405" t="str">
        <f t="shared" si="192"/>
        <v>30:31, 211:224</v>
      </c>
      <c r="AX310" s="405" t="str">
        <f t="shared" si="192"/>
        <v>30:31, 224:231</v>
      </c>
      <c r="AY310" s="405" t="str">
        <f t="shared" si="192"/>
        <v>30:31, 231:233</v>
      </c>
      <c r="AZ310" s="405" t="str">
        <f t="shared" si="192"/>
        <v>30:31, 233:246</v>
      </c>
      <c r="BA310" s="405" t="str">
        <f t="shared" si="192"/>
        <v>30:31, 246:263</v>
      </c>
      <c r="BB310" s="405" t="str">
        <f t="shared" si="192"/>
        <v>30:31, 263:276</v>
      </c>
      <c r="BC310" s="405" t="str">
        <f t="shared" si="192"/>
        <v>30:31, 276:283</v>
      </c>
      <c r="BD310" s="405" t="str">
        <f t="shared" si="192"/>
        <v>30:31, 283:285</v>
      </c>
      <c r="BE310" s="405" t="str">
        <f t="shared" si="192"/>
        <v>30:31, 285:298</v>
      </c>
      <c r="BF310" s="405" t="str">
        <f t="shared" si="192"/>
        <v>30:31, 298:315</v>
      </c>
      <c r="BG310" s="405" t="str">
        <f t="shared" si="192"/>
        <v>30:31, 315:328</v>
      </c>
      <c r="BH310" s="405" t="str">
        <f t="shared" si="192"/>
        <v>30:31, 328:335</v>
      </c>
      <c r="BI310" s="405" t="str">
        <f t="shared" si="192"/>
        <v>30:31, 335:337</v>
      </c>
      <c r="BJ310" s="405" t="str">
        <f t="shared" si="192"/>
        <v>30:31, 337:350</v>
      </c>
      <c r="BK310" s="405" t="str">
        <f t="shared" si="192"/>
        <v>30:31, 350:367</v>
      </c>
    </row>
    <row r="311" spans="1:63" ht="63" customHeight="1" outlineLevel="1">
      <c r="A311">
        <v>4</v>
      </c>
      <c r="B311" t="s">
        <v>2207</v>
      </c>
      <c r="C311" s="405" t="str">
        <f t="shared" si="189"/>
        <v>30:31, 38:55</v>
      </c>
      <c r="D311" s="405" t="str">
        <f t="shared" si="189"/>
        <v>30:31, 55:60</v>
      </c>
      <c r="E311" s="405" t="str">
        <f t="shared" si="189"/>
        <v>30:31, 60:77</v>
      </c>
      <c r="F311" s="405" t="str">
        <f t="shared" si="189"/>
        <v>30:31, 75:77</v>
      </c>
      <c r="G311" s="405" t="str">
        <f t="shared" si="189"/>
        <v>30:31, 77:90</v>
      </c>
      <c r="H311" s="405" t="str">
        <f t="shared" si="189"/>
        <v>30:31, 90:107</v>
      </c>
      <c r="I311" s="405" t="str">
        <f t="shared" si="189"/>
        <v>30:31, 38:57</v>
      </c>
      <c r="J311" s="405" t="str">
        <f t="shared" si="189"/>
        <v>30:31, 57:62</v>
      </c>
      <c r="K311" s="405" t="str">
        <f t="shared" si="189"/>
        <v>30:31, 62:79</v>
      </c>
      <c r="L311" s="405" t="str">
        <f t="shared" si="189"/>
        <v>30:31, 77:79</v>
      </c>
      <c r="M311" s="405" t="str">
        <f t="shared" si="189"/>
        <v>30:31, 79:92</v>
      </c>
      <c r="N311" s="405" t="str">
        <f t="shared" si="189"/>
        <v>30:31, 92:107</v>
      </c>
      <c r="O311" s="405" t="str">
        <f t="shared" si="189"/>
        <v>30:31, 38:60</v>
      </c>
      <c r="P311" s="405" t="str">
        <f t="shared" si="189"/>
        <v>30:31, 60:65</v>
      </c>
      <c r="Q311" s="405" t="str">
        <f t="shared" si="189"/>
        <v>30:31, 65:82</v>
      </c>
      <c r="R311" s="405" t="str">
        <f t="shared" si="190"/>
        <v>30:31, 80:82</v>
      </c>
      <c r="S311" s="405" t="str">
        <f t="shared" si="190"/>
        <v>30:31, 82:95</v>
      </c>
      <c r="T311" s="405" t="str">
        <f t="shared" si="190"/>
        <v>30:31, 95:107</v>
      </c>
      <c r="U311" s="405" t="str">
        <f t="shared" si="190"/>
        <v>30:31, 38:62</v>
      </c>
      <c r="V311" s="405" t="str">
        <f t="shared" si="190"/>
        <v>30:31, 62:67</v>
      </c>
      <c r="W311" s="405" t="str">
        <f t="shared" si="190"/>
        <v>30:31, 67:84</v>
      </c>
      <c r="X311" s="405" t="str">
        <f t="shared" si="190"/>
        <v>30:31, 82:84</v>
      </c>
      <c r="Y311" s="405" t="str">
        <f t="shared" si="190"/>
        <v>30:31, 84:97</v>
      </c>
      <c r="Z311" s="405" t="str">
        <f t="shared" si="190"/>
        <v>30:31, 97:107</v>
      </c>
      <c r="AA311" s="405" t="str">
        <f t="shared" si="190"/>
        <v>30:31, 38:64</v>
      </c>
      <c r="AB311" s="405" t="str">
        <f t="shared" si="190"/>
        <v>30:31, 64:69</v>
      </c>
      <c r="AC311" s="405" t="str">
        <f t="shared" si="190"/>
        <v>30:31, 69:86</v>
      </c>
      <c r="AD311" s="405" t="str">
        <f t="shared" si="190"/>
        <v>30:31, 84:86</v>
      </c>
      <c r="AE311" s="405" t="str">
        <f t="shared" si="190"/>
        <v>30:31, 86:99</v>
      </c>
      <c r="AF311" s="405" t="str">
        <f t="shared" si="190"/>
        <v>30:31, 99:107</v>
      </c>
      <c r="AG311" s="405" t="str">
        <f t="shared" si="190"/>
        <v>30:31, 38:55</v>
      </c>
      <c r="AH311" s="405" t="str">
        <f t="shared" si="190"/>
        <v>30:31, 55:60</v>
      </c>
      <c r="AI311" s="405" t="str">
        <f t="shared" si="190"/>
        <v>30:31, 60:77</v>
      </c>
      <c r="AJ311" s="405" t="str">
        <f t="shared" si="190"/>
        <v>30:31, 75:77</v>
      </c>
      <c r="AK311" s="405" t="str">
        <f t="shared" si="190"/>
        <v>30:31, 77:90</v>
      </c>
      <c r="AL311" s="405" t="str">
        <f t="shared" si="190"/>
        <v>30:31, 90:107</v>
      </c>
      <c r="AM311" s="405" t="str">
        <f t="shared" si="191"/>
        <v>30:31, 107:120</v>
      </c>
      <c r="AN311" s="405" t="str">
        <f t="shared" si="191"/>
        <v>30:31, 120:127</v>
      </c>
      <c r="AO311" s="405" t="str">
        <f t="shared" si="191"/>
        <v>30:31, 127:129</v>
      </c>
      <c r="AP311" s="405" t="str">
        <f t="shared" si="191"/>
        <v>30:31, 129:142</v>
      </c>
      <c r="AQ311" s="405" t="str">
        <f t="shared" si="191"/>
        <v>30:31, 142:159</v>
      </c>
      <c r="AR311" s="405" t="str">
        <f t="shared" si="192"/>
        <v>30:31, 159:172</v>
      </c>
      <c r="AS311" s="405" t="str">
        <f t="shared" si="192"/>
        <v>30:31, 172:179</v>
      </c>
      <c r="AT311" s="405" t="str">
        <f t="shared" si="192"/>
        <v>30:31, 179:181</v>
      </c>
      <c r="AU311" s="405" t="str">
        <f t="shared" si="192"/>
        <v>30:31, 181:194</v>
      </c>
      <c r="AV311" s="405" t="str">
        <f t="shared" si="192"/>
        <v>30:31, 194:211</v>
      </c>
      <c r="AW311" s="405" t="str">
        <f t="shared" si="192"/>
        <v>30:31, 211:224</v>
      </c>
      <c r="AX311" s="405" t="str">
        <f t="shared" si="192"/>
        <v>30:31, 224:231</v>
      </c>
      <c r="AY311" s="405" t="str">
        <f t="shared" si="192"/>
        <v>30:31, 231:233</v>
      </c>
      <c r="AZ311" s="405" t="str">
        <f t="shared" si="192"/>
        <v>30:31, 233:246</v>
      </c>
      <c r="BA311" s="405" t="str">
        <f t="shared" si="192"/>
        <v>30:31, 246:263</v>
      </c>
      <c r="BB311" s="405" t="str">
        <f t="shared" si="192"/>
        <v>30:31, 263:276</v>
      </c>
      <c r="BC311" s="405" t="str">
        <f t="shared" si="192"/>
        <v>30:31, 276:283</v>
      </c>
      <c r="BD311" s="405" t="str">
        <f t="shared" si="192"/>
        <v>30:31, 283:285</v>
      </c>
      <c r="BE311" s="405" t="str">
        <f t="shared" si="192"/>
        <v>30:31, 285:298</v>
      </c>
      <c r="BF311" s="405" t="str">
        <f t="shared" si="192"/>
        <v>30:31, 298:315</v>
      </c>
      <c r="BG311" s="405" t="str">
        <f t="shared" si="192"/>
        <v>30:31, 315:328</v>
      </c>
      <c r="BH311" s="405" t="str">
        <f t="shared" si="192"/>
        <v>30:31, 328:335</v>
      </c>
      <c r="BI311" s="405" t="str">
        <f t="shared" si="192"/>
        <v>30:31, 335:337</v>
      </c>
      <c r="BJ311" s="405" t="str">
        <f t="shared" si="192"/>
        <v>30:31, 337:350</v>
      </c>
      <c r="BK311" s="405" t="str">
        <f t="shared" si="192"/>
        <v>30:31, 350:367</v>
      </c>
    </row>
    <row r="312" spans="1:63" outlineLevel="1">
      <c r="B312" t="s">
        <v>1049</v>
      </c>
    </row>
    <row r="313" spans="1:63" outlineLevel="1">
      <c r="A313">
        <v>0</v>
      </c>
      <c r="C313" s="153">
        <v>0</v>
      </c>
      <c r="D313" s="153">
        <v>0</v>
      </c>
      <c r="E313" s="153">
        <v>0</v>
      </c>
      <c r="F313" s="153">
        <v>0</v>
      </c>
      <c r="G313" s="153">
        <v>0</v>
      </c>
      <c r="H313" s="153">
        <v>0</v>
      </c>
      <c r="I313" s="147">
        <f t="shared" ref="I313:R316" si="193">C313</f>
        <v>0</v>
      </c>
      <c r="J313" s="147">
        <f t="shared" si="193"/>
        <v>0</v>
      </c>
      <c r="K313" s="147">
        <f t="shared" si="193"/>
        <v>0</v>
      </c>
      <c r="L313" s="147">
        <f t="shared" si="193"/>
        <v>0</v>
      </c>
      <c r="M313" s="147">
        <f t="shared" si="193"/>
        <v>0</v>
      </c>
      <c r="N313" s="147">
        <f t="shared" si="193"/>
        <v>0</v>
      </c>
      <c r="O313" s="147">
        <f t="shared" si="193"/>
        <v>0</v>
      </c>
      <c r="P313" s="147">
        <f t="shared" si="193"/>
        <v>0</v>
      </c>
      <c r="Q313" s="147">
        <f t="shared" si="193"/>
        <v>0</v>
      </c>
      <c r="R313" s="147">
        <f t="shared" si="193"/>
        <v>0</v>
      </c>
      <c r="S313" s="147">
        <f t="shared" ref="S313:AB316" si="194">M313</f>
        <v>0</v>
      </c>
      <c r="T313" s="147">
        <f t="shared" si="194"/>
        <v>0</v>
      </c>
      <c r="U313" s="147">
        <f t="shared" si="194"/>
        <v>0</v>
      </c>
      <c r="V313" s="147">
        <f t="shared" si="194"/>
        <v>0</v>
      </c>
      <c r="W313" s="147">
        <f t="shared" si="194"/>
        <v>0</v>
      </c>
      <c r="X313" s="147">
        <f t="shared" si="194"/>
        <v>0</v>
      </c>
      <c r="Y313" s="147">
        <f t="shared" si="194"/>
        <v>0</v>
      </c>
      <c r="Z313" s="147">
        <f t="shared" si="194"/>
        <v>0</v>
      </c>
      <c r="AA313" s="147">
        <f t="shared" si="194"/>
        <v>0</v>
      </c>
      <c r="AB313" s="147">
        <f t="shared" si="194"/>
        <v>0</v>
      </c>
      <c r="AC313" s="147">
        <f t="shared" ref="AC313:AL316" si="195">W313</f>
        <v>0</v>
      </c>
      <c r="AD313" s="147">
        <f t="shared" si="195"/>
        <v>0</v>
      </c>
      <c r="AE313" s="147">
        <f t="shared" si="195"/>
        <v>0</v>
      </c>
      <c r="AF313" s="147">
        <f t="shared" si="195"/>
        <v>0</v>
      </c>
      <c r="AG313" s="147">
        <f t="shared" si="195"/>
        <v>0</v>
      </c>
      <c r="AH313" s="147">
        <f t="shared" si="195"/>
        <v>0</v>
      </c>
      <c r="AI313" s="147">
        <f t="shared" si="195"/>
        <v>0</v>
      </c>
      <c r="AJ313" s="147">
        <f t="shared" si="195"/>
        <v>0</v>
      </c>
      <c r="AK313" s="147">
        <f t="shared" si="195"/>
        <v>0</v>
      </c>
      <c r="AL313" s="147">
        <f t="shared" si="195"/>
        <v>0</v>
      </c>
      <c r="AM313" s="147">
        <f t="shared" ref="AM313:AO316" si="196">AG313</f>
        <v>0</v>
      </c>
      <c r="AN313" s="147">
        <f t="shared" si="196"/>
        <v>0</v>
      </c>
      <c r="AO313" s="147">
        <f t="shared" si="196"/>
        <v>0</v>
      </c>
      <c r="AP313" s="147">
        <f>AH313</f>
        <v>0</v>
      </c>
      <c r="AQ313" s="147">
        <f t="shared" ref="AQ313:AR316" si="197">AJ313</f>
        <v>0</v>
      </c>
      <c r="AR313" s="147">
        <f t="shared" si="197"/>
        <v>0</v>
      </c>
      <c r="AS313" s="147">
        <f t="shared" ref="AS313:AT316" si="198">AM313</f>
        <v>0</v>
      </c>
      <c r="AT313" s="147">
        <f t="shared" si="198"/>
        <v>0</v>
      </c>
      <c r="AU313" s="147">
        <f>AM313</f>
        <v>0</v>
      </c>
      <c r="AV313" s="147">
        <f t="shared" ref="AV313:AY316" si="199">AP313</f>
        <v>0</v>
      </c>
      <c r="AW313" s="147">
        <f t="shared" si="199"/>
        <v>0</v>
      </c>
      <c r="AX313" s="147">
        <f t="shared" si="199"/>
        <v>0</v>
      </c>
      <c r="AY313" s="147">
        <f t="shared" si="199"/>
        <v>0</v>
      </c>
      <c r="AZ313" s="147">
        <f>AR313</f>
        <v>0</v>
      </c>
      <c r="BA313" s="147">
        <f t="shared" ref="BA313:BD316" si="200">AU313</f>
        <v>0</v>
      </c>
      <c r="BB313" s="147">
        <f t="shared" si="200"/>
        <v>0</v>
      </c>
      <c r="BC313" s="147">
        <f t="shared" si="200"/>
        <v>0</v>
      </c>
      <c r="BD313" s="147">
        <f t="shared" si="200"/>
        <v>0</v>
      </c>
      <c r="BE313" s="147">
        <f>AW313</f>
        <v>0</v>
      </c>
      <c r="BF313" s="147">
        <f t="shared" ref="BF313:BI316" si="201">AZ313</f>
        <v>0</v>
      </c>
      <c r="BG313" s="147">
        <f t="shared" si="201"/>
        <v>0</v>
      </c>
      <c r="BH313" s="147">
        <f t="shared" si="201"/>
        <v>0</v>
      </c>
      <c r="BI313" s="147">
        <f t="shared" si="201"/>
        <v>0</v>
      </c>
      <c r="BJ313" s="147">
        <f>BB313</f>
        <v>0</v>
      </c>
      <c r="BK313" s="147">
        <f>BE313</f>
        <v>0</v>
      </c>
    </row>
    <row r="314" spans="1:63" outlineLevel="1">
      <c r="A314">
        <v>1</v>
      </c>
      <c r="C314" s="153">
        <v>-1</v>
      </c>
      <c r="D314" s="153">
        <v>0.5</v>
      </c>
      <c r="E314" s="153">
        <v>0.5</v>
      </c>
      <c r="F314" s="153">
        <v>0.5</v>
      </c>
      <c r="G314" s="153">
        <v>0.5</v>
      </c>
      <c r="H314" s="153">
        <v>0.5</v>
      </c>
      <c r="I314" s="147">
        <f t="shared" si="193"/>
        <v>-1</v>
      </c>
      <c r="J314" s="147">
        <f t="shared" si="193"/>
        <v>0.5</v>
      </c>
      <c r="K314" s="147">
        <f t="shared" si="193"/>
        <v>0.5</v>
      </c>
      <c r="L314" s="147">
        <f t="shared" si="193"/>
        <v>0.5</v>
      </c>
      <c r="M314" s="147">
        <f t="shared" si="193"/>
        <v>0.5</v>
      </c>
      <c r="N314" s="147">
        <f t="shared" si="193"/>
        <v>0.5</v>
      </c>
      <c r="O314" s="147">
        <f t="shared" si="193"/>
        <v>-1</v>
      </c>
      <c r="P314" s="147">
        <f t="shared" si="193"/>
        <v>0.5</v>
      </c>
      <c r="Q314" s="147">
        <f t="shared" si="193"/>
        <v>0.5</v>
      </c>
      <c r="R314" s="147">
        <f t="shared" si="193"/>
        <v>0.5</v>
      </c>
      <c r="S314" s="147">
        <f t="shared" si="194"/>
        <v>0.5</v>
      </c>
      <c r="T314" s="147">
        <f t="shared" si="194"/>
        <v>0.5</v>
      </c>
      <c r="U314" s="147">
        <f t="shared" si="194"/>
        <v>-1</v>
      </c>
      <c r="V314" s="147">
        <f t="shared" si="194"/>
        <v>0.5</v>
      </c>
      <c r="W314" s="147">
        <f t="shared" si="194"/>
        <v>0.5</v>
      </c>
      <c r="X314" s="147">
        <f t="shared" si="194"/>
        <v>0.5</v>
      </c>
      <c r="Y314" s="147">
        <f t="shared" si="194"/>
        <v>0.5</v>
      </c>
      <c r="Z314" s="147">
        <f t="shared" si="194"/>
        <v>0.5</v>
      </c>
      <c r="AA314" s="147">
        <f t="shared" si="194"/>
        <v>-1</v>
      </c>
      <c r="AB314" s="147">
        <f t="shared" si="194"/>
        <v>0.5</v>
      </c>
      <c r="AC314" s="147">
        <f t="shared" si="195"/>
        <v>0.5</v>
      </c>
      <c r="AD314" s="147">
        <f t="shared" si="195"/>
        <v>0.5</v>
      </c>
      <c r="AE314" s="147">
        <f t="shared" si="195"/>
        <v>0.5</v>
      </c>
      <c r="AF314" s="147">
        <f t="shared" si="195"/>
        <v>0.5</v>
      </c>
      <c r="AG314" s="147">
        <f t="shared" si="195"/>
        <v>-1</v>
      </c>
      <c r="AH314" s="147">
        <f t="shared" si="195"/>
        <v>0.5</v>
      </c>
      <c r="AI314" s="147">
        <f t="shared" si="195"/>
        <v>0.5</v>
      </c>
      <c r="AJ314" s="147">
        <f t="shared" si="195"/>
        <v>0.5</v>
      </c>
      <c r="AK314" s="147">
        <f t="shared" si="195"/>
        <v>0.5</v>
      </c>
      <c r="AL314" s="147">
        <f t="shared" si="195"/>
        <v>0.5</v>
      </c>
      <c r="AM314" s="147">
        <f t="shared" si="196"/>
        <v>-1</v>
      </c>
      <c r="AN314" s="147">
        <f t="shared" si="196"/>
        <v>0.5</v>
      </c>
      <c r="AO314" s="147">
        <f t="shared" si="196"/>
        <v>0.5</v>
      </c>
      <c r="AP314" s="147">
        <f>AH314</f>
        <v>0.5</v>
      </c>
      <c r="AQ314" s="147">
        <f t="shared" si="197"/>
        <v>0.5</v>
      </c>
      <c r="AR314" s="147">
        <f t="shared" si="197"/>
        <v>0.5</v>
      </c>
      <c r="AS314" s="147">
        <f t="shared" si="198"/>
        <v>-1</v>
      </c>
      <c r="AT314" s="147">
        <f t="shared" si="198"/>
        <v>0.5</v>
      </c>
      <c r="AU314" s="147">
        <f>AM314</f>
        <v>-1</v>
      </c>
      <c r="AV314" s="147">
        <f t="shared" si="199"/>
        <v>0.5</v>
      </c>
      <c r="AW314" s="147">
        <f t="shared" si="199"/>
        <v>0.5</v>
      </c>
      <c r="AX314" s="147">
        <f t="shared" si="199"/>
        <v>0.5</v>
      </c>
      <c r="AY314" s="147">
        <f t="shared" si="199"/>
        <v>-1</v>
      </c>
      <c r="AZ314" s="147">
        <f>AR314</f>
        <v>0.5</v>
      </c>
      <c r="BA314" s="147">
        <f t="shared" si="200"/>
        <v>-1</v>
      </c>
      <c r="BB314" s="147">
        <f t="shared" si="200"/>
        <v>0.5</v>
      </c>
      <c r="BC314" s="147">
        <f t="shared" si="200"/>
        <v>0.5</v>
      </c>
      <c r="BD314" s="147">
        <f t="shared" si="200"/>
        <v>0.5</v>
      </c>
      <c r="BE314" s="147">
        <f>AW314</f>
        <v>0.5</v>
      </c>
      <c r="BF314" s="147">
        <f t="shared" si="201"/>
        <v>0.5</v>
      </c>
      <c r="BG314" s="147">
        <f t="shared" si="201"/>
        <v>-1</v>
      </c>
      <c r="BH314" s="147">
        <f t="shared" si="201"/>
        <v>0.5</v>
      </c>
      <c r="BI314" s="147">
        <f t="shared" si="201"/>
        <v>0.5</v>
      </c>
      <c r="BJ314" s="147">
        <f>BB314</f>
        <v>0.5</v>
      </c>
      <c r="BK314" s="147">
        <f>BE314</f>
        <v>0.5</v>
      </c>
    </row>
    <row r="315" spans="1:63" outlineLevel="1">
      <c r="A315">
        <v>2</v>
      </c>
      <c r="C315" s="153">
        <v>-0.5</v>
      </c>
      <c r="D315" s="153">
        <v>1</v>
      </c>
      <c r="E315" s="153">
        <v>1</v>
      </c>
      <c r="F315" s="153">
        <v>1</v>
      </c>
      <c r="G315" s="153">
        <v>1</v>
      </c>
      <c r="H315" s="153">
        <v>1</v>
      </c>
      <c r="I315" s="147">
        <f t="shared" si="193"/>
        <v>-0.5</v>
      </c>
      <c r="J315" s="147">
        <f t="shared" si="193"/>
        <v>1</v>
      </c>
      <c r="K315" s="147">
        <f t="shared" si="193"/>
        <v>1</v>
      </c>
      <c r="L315" s="147">
        <f t="shared" si="193"/>
        <v>1</v>
      </c>
      <c r="M315" s="147">
        <f t="shared" si="193"/>
        <v>1</v>
      </c>
      <c r="N315" s="147">
        <f t="shared" si="193"/>
        <v>1</v>
      </c>
      <c r="O315" s="147">
        <f t="shared" si="193"/>
        <v>-0.5</v>
      </c>
      <c r="P315" s="147">
        <f t="shared" si="193"/>
        <v>1</v>
      </c>
      <c r="Q315" s="147">
        <f t="shared" si="193"/>
        <v>1</v>
      </c>
      <c r="R315" s="147">
        <f t="shared" si="193"/>
        <v>1</v>
      </c>
      <c r="S315" s="147">
        <f t="shared" si="194"/>
        <v>1</v>
      </c>
      <c r="T315" s="147">
        <f t="shared" si="194"/>
        <v>1</v>
      </c>
      <c r="U315" s="147">
        <f t="shared" si="194"/>
        <v>-0.5</v>
      </c>
      <c r="V315" s="147">
        <f t="shared" si="194"/>
        <v>1</v>
      </c>
      <c r="W315" s="147">
        <f t="shared" si="194"/>
        <v>1</v>
      </c>
      <c r="X315" s="147">
        <f t="shared" si="194"/>
        <v>1</v>
      </c>
      <c r="Y315" s="147">
        <f t="shared" si="194"/>
        <v>1</v>
      </c>
      <c r="Z315" s="147">
        <f t="shared" si="194"/>
        <v>1</v>
      </c>
      <c r="AA315" s="147">
        <f t="shared" si="194"/>
        <v>-0.5</v>
      </c>
      <c r="AB315" s="147">
        <f t="shared" si="194"/>
        <v>1</v>
      </c>
      <c r="AC315" s="147">
        <f t="shared" si="195"/>
        <v>1</v>
      </c>
      <c r="AD315" s="147">
        <f t="shared" si="195"/>
        <v>1</v>
      </c>
      <c r="AE315" s="147">
        <f t="shared" si="195"/>
        <v>1</v>
      </c>
      <c r="AF315" s="147">
        <f t="shared" si="195"/>
        <v>1</v>
      </c>
      <c r="AG315" s="147">
        <f t="shared" si="195"/>
        <v>-0.5</v>
      </c>
      <c r="AH315" s="147">
        <f t="shared" si="195"/>
        <v>1</v>
      </c>
      <c r="AI315" s="147">
        <f t="shared" si="195"/>
        <v>1</v>
      </c>
      <c r="AJ315" s="147">
        <f t="shared" si="195"/>
        <v>1</v>
      </c>
      <c r="AK315" s="147">
        <f t="shared" si="195"/>
        <v>1</v>
      </c>
      <c r="AL315" s="147">
        <f t="shared" si="195"/>
        <v>1</v>
      </c>
      <c r="AM315" s="147">
        <f t="shared" si="196"/>
        <v>-0.5</v>
      </c>
      <c r="AN315" s="147">
        <f t="shared" si="196"/>
        <v>1</v>
      </c>
      <c r="AO315" s="147">
        <f t="shared" si="196"/>
        <v>1</v>
      </c>
      <c r="AP315" s="147">
        <f>AH315</f>
        <v>1</v>
      </c>
      <c r="AQ315" s="147">
        <f t="shared" si="197"/>
        <v>1</v>
      </c>
      <c r="AR315" s="147">
        <f t="shared" si="197"/>
        <v>1</v>
      </c>
      <c r="AS315" s="147">
        <f t="shared" si="198"/>
        <v>-0.5</v>
      </c>
      <c r="AT315" s="147">
        <f t="shared" si="198"/>
        <v>1</v>
      </c>
      <c r="AU315" s="147">
        <f>AM315</f>
        <v>-0.5</v>
      </c>
      <c r="AV315" s="147">
        <f t="shared" si="199"/>
        <v>1</v>
      </c>
      <c r="AW315" s="147">
        <f t="shared" si="199"/>
        <v>1</v>
      </c>
      <c r="AX315" s="147">
        <f t="shared" si="199"/>
        <v>1</v>
      </c>
      <c r="AY315" s="147">
        <f t="shared" si="199"/>
        <v>-0.5</v>
      </c>
      <c r="AZ315" s="147">
        <f>AR315</f>
        <v>1</v>
      </c>
      <c r="BA315" s="147">
        <f t="shared" si="200"/>
        <v>-0.5</v>
      </c>
      <c r="BB315" s="147">
        <f t="shared" si="200"/>
        <v>1</v>
      </c>
      <c r="BC315" s="147">
        <f t="shared" si="200"/>
        <v>1</v>
      </c>
      <c r="BD315" s="147">
        <f t="shared" si="200"/>
        <v>1</v>
      </c>
      <c r="BE315" s="147">
        <f>AW315</f>
        <v>1</v>
      </c>
      <c r="BF315" s="147">
        <f t="shared" si="201"/>
        <v>1</v>
      </c>
      <c r="BG315" s="147">
        <f t="shared" si="201"/>
        <v>-0.5</v>
      </c>
      <c r="BH315" s="147">
        <f t="shared" si="201"/>
        <v>1</v>
      </c>
      <c r="BI315" s="147">
        <f t="shared" si="201"/>
        <v>1</v>
      </c>
      <c r="BJ315" s="147">
        <f>BB315</f>
        <v>1</v>
      </c>
      <c r="BK315" s="147">
        <f>BE315</f>
        <v>1</v>
      </c>
    </row>
    <row r="316" spans="1:63" outlineLevel="1">
      <c r="A316">
        <v>3</v>
      </c>
      <c r="C316" s="153">
        <v>0</v>
      </c>
      <c r="D316" s="153">
        <v>1.5</v>
      </c>
      <c r="E316" s="153">
        <v>1.5</v>
      </c>
      <c r="F316" s="153">
        <v>1.5</v>
      </c>
      <c r="G316" s="153">
        <v>1.5</v>
      </c>
      <c r="H316" s="153">
        <v>1.5</v>
      </c>
      <c r="I316" s="147">
        <f t="shared" si="193"/>
        <v>0</v>
      </c>
      <c r="J316" s="147">
        <f t="shared" si="193"/>
        <v>1.5</v>
      </c>
      <c r="K316" s="147">
        <f t="shared" si="193"/>
        <v>1.5</v>
      </c>
      <c r="L316" s="147">
        <f t="shared" si="193"/>
        <v>1.5</v>
      </c>
      <c r="M316" s="147">
        <f t="shared" si="193"/>
        <v>1.5</v>
      </c>
      <c r="N316" s="147">
        <f t="shared" si="193"/>
        <v>1.5</v>
      </c>
      <c r="O316" s="147">
        <f t="shared" si="193"/>
        <v>0</v>
      </c>
      <c r="P316" s="147">
        <f t="shared" si="193"/>
        <v>1.5</v>
      </c>
      <c r="Q316" s="147">
        <f t="shared" si="193"/>
        <v>1.5</v>
      </c>
      <c r="R316" s="147">
        <f t="shared" si="193"/>
        <v>1.5</v>
      </c>
      <c r="S316" s="147">
        <f t="shared" si="194"/>
        <v>1.5</v>
      </c>
      <c r="T316" s="147">
        <f t="shared" si="194"/>
        <v>1.5</v>
      </c>
      <c r="U316" s="147">
        <f t="shared" si="194"/>
        <v>0</v>
      </c>
      <c r="V316" s="147">
        <f t="shared" si="194"/>
        <v>1.5</v>
      </c>
      <c r="W316" s="147">
        <f t="shared" si="194"/>
        <v>1.5</v>
      </c>
      <c r="X316" s="147">
        <f t="shared" si="194"/>
        <v>1.5</v>
      </c>
      <c r="Y316" s="147">
        <f t="shared" si="194"/>
        <v>1.5</v>
      </c>
      <c r="Z316" s="147">
        <f t="shared" si="194"/>
        <v>1.5</v>
      </c>
      <c r="AA316" s="147">
        <f t="shared" si="194"/>
        <v>0</v>
      </c>
      <c r="AB316" s="147">
        <f t="shared" si="194"/>
        <v>1.5</v>
      </c>
      <c r="AC316" s="147">
        <f t="shared" si="195"/>
        <v>1.5</v>
      </c>
      <c r="AD316" s="147">
        <f t="shared" si="195"/>
        <v>1.5</v>
      </c>
      <c r="AE316" s="147">
        <f t="shared" si="195"/>
        <v>1.5</v>
      </c>
      <c r="AF316" s="147">
        <f t="shared" si="195"/>
        <v>1.5</v>
      </c>
      <c r="AG316" s="147">
        <f t="shared" si="195"/>
        <v>0</v>
      </c>
      <c r="AH316" s="147">
        <f t="shared" si="195"/>
        <v>1.5</v>
      </c>
      <c r="AI316" s="147">
        <f t="shared" si="195"/>
        <v>1.5</v>
      </c>
      <c r="AJ316" s="147">
        <f t="shared" si="195"/>
        <v>1.5</v>
      </c>
      <c r="AK316" s="147">
        <f t="shared" si="195"/>
        <v>1.5</v>
      </c>
      <c r="AL316" s="147">
        <f t="shared" si="195"/>
        <v>1.5</v>
      </c>
      <c r="AM316" s="147">
        <f t="shared" si="196"/>
        <v>0</v>
      </c>
      <c r="AN316" s="147">
        <f t="shared" si="196"/>
        <v>1.5</v>
      </c>
      <c r="AO316" s="147">
        <f t="shared" si="196"/>
        <v>1.5</v>
      </c>
      <c r="AP316" s="147">
        <f>AH316</f>
        <v>1.5</v>
      </c>
      <c r="AQ316" s="147">
        <f t="shared" si="197"/>
        <v>1.5</v>
      </c>
      <c r="AR316" s="147">
        <f t="shared" si="197"/>
        <v>1.5</v>
      </c>
      <c r="AS316" s="147">
        <f t="shared" si="198"/>
        <v>0</v>
      </c>
      <c r="AT316" s="147">
        <f t="shared" si="198"/>
        <v>1.5</v>
      </c>
      <c r="AU316" s="147">
        <f>AM316</f>
        <v>0</v>
      </c>
      <c r="AV316" s="147">
        <f t="shared" si="199"/>
        <v>1.5</v>
      </c>
      <c r="AW316" s="147">
        <f t="shared" si="199"/>
        <v>1.5</v>
      </c>
      <c r="AX316" s="147">
        <f t="shared" si="199"/>
        <v>1.5</v>
      </c>
      <c r="AY316" s="147">
        <f t="shared" si="199"/>
        <v>0</v>
      </c>
      <c r="AZ316" s="147">
        <f>AR316</f>
        <v>1.5</v>
      </c>
      <c r="BA316" s="147">
        <f t="shared" si="200"/>
        <v>0</v>
      </c>
      <c r="BB316" s="147">
        <f t="shared" si="200"/>
        <v>1.5</v>
      </c>
      <c r="BC316" s="147">
        <f t="shared" si="200"/>
        <v>1.5</v>
      </c>
      <c r="BD316" s="147">
        <f t="shared" si="200"/>
        <v>1.5</v>
      </c>
      <c r="BE316" s="147">
        <f>AW316</f>
        <v>1.5</v>
      </c>
      <c r="BF316" s="147">
        <f t="shared" si="201"/>
        <v>1.5</v>
      </c>
      <c r="BG316" s="147">
        <f t="shared" si="201"/>
        <v>0</v>
      </c>
      <c r="BH316" s="147">
        <f t="shared" si="201"/>
        <v>1.5</v>
      </c>
      <c r="BI316" s="147">
        <f t="shared" si="201"/>
        <v>1.5</v>
      </c>
      <c r="BJ316" s="147">
        <f>BB316</f>
        <v>1.5</v>
      </c>
      <c r="BK316" s="147">
        <f>BE316</f>
        <v>1.5</v>
      </c>
    </row>
    <row r="317" spans="1:63" outlineLevel="1">
      <c r="A317">
        <v>4</v>
      </c>
      <c r="C317" s="153">
        <v>0.5</v>
      </c>
      <c r="D317" s="147"/>
      <c r="E317" s="147"/>
      <c r="F317" s="147"/>
      <c r="G317" s="147"/>
      <c r="H317" s="147"/>
      <c r="I317" s="147">
        <f>C317</f>
        <v>0.5</v>
      </c>
      <c r="J317" s="147"/>
      <c r="K317" s="147"/>
      <c r="L317" s="147"/>
      <c r="M317" s="147"/>
      <c r="N317" s="147"/>
      <c r="O317" s="147"/>
      <c r="P317" s="147"/>
      <c r="Q317" s="147"/>
      <c r="R317" s="147"/>
      <c r="S317" s="147"/>
      <c r="T317" s="147"/>
      <c r="U317" s="147">
        <f>O317</f>
        <v>0</v>
      </c>
      <c r="V317" s="147"/>
      <c r="W317" s="147"/>
      <c r="X317" s="147"/>
      <c r="Y317" s="147"/>
      <c r="Z317" s="147"/>
      <c r="AA317" s="147">
        <f>U317</f>
        <v>0</v>
      </c>
      <c r="AB317" s="147"/>
      <c r="AC317" s="147"/>
      <c r="AD317" s="147"/>
      <c r="AE317" s="147"/>
      <c r="AF317" s="147"/>
      <c r="AG317" s="147">
        <f>AA317</f>
        <v>0</v>
      </c>
      <c r="AH317" s="147"/>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row>
    <row r="318" spans="1:63" outlineLevel="1">
      <c r="A318">
        <v>5</v>
      </c>
      <c r="C318" s="153">
        <v>1</v>
      </c>
      <c r="D318" s="147"/>
      <c r="E318" s="147"/>
      <c r="F318" s="147"/>
      <c r="G318" s="147"/>
      <c r="H318" s="147"/>
      <c r="I318" s="147">
        <f t="shared" ref="I318:I319" si="202">C318</f>
        <v>1</v>
      </c>
      <c r="J318" s="147"/>
      <c r="K318" s="147"/>
      <c r="L318" s="147"/>
      <c r="M318" s="147"/>
      <c r="N318" s="147"/>
      <c r="O318" s="147"/>
      <c r="P318" s="147"/>
      <c r="Q318" s="147"/>
      <c r="R318" s="147"/>
      <c r="S318" s="147"/>
      <c r="T318" s="147"/>
      <c r="U318" s="147">
        <f t="shared" ref="U318:U319" si="203">O318</f>
        <v>0</v>
      </c>
      <c r="V318" s="147"/>
      <c r="W318" s="147"/>
      <c r="X318" s="147"/>
      <c r="Y318" s="147"/>
      <c r="Z318" s="147"/>
      <c r="AA318" s="147">
        <f t="shared" ref="AA318:AA319" si="204">U318</f>
        <v>0</v>
      </c>
      <c r="AB318" s="147"/>
      <c r="AC318" s="147"/>
      <c r="AD318" s="147"/>
      <c r="AE318" s="147"/>
      <c r="AF318" s="147"/>
      <c r="AG318" s="147">
        <f t="shared" ref="AG318:AG319" si="205">AA318</f>
        <v>0</v>
      </c>
      <c r="AH318" s="147"/>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row>
    <row r="319" spans="1:63" outlineLevel="1">
      <c r="A319">
        <v>5</v>
      </c>
      <c r="C319" s="153">
        <v>1</v>
      </c>
      <c r="D319" s="147"/>
      <c r="E319" s="147"/>
      <c r="F319" s="147"/>
      <c r="G319" s="147"/>
      <c r="H319" s="147"/>
      <c r="I319" s="147">
        <f t="shared" si="202"/>
        <v>1</v>
      </c>
      <c r="J319" s="147"/>
      <c r="K319" s="147"/>
      <c r="L319" s="147"/>
      <c r="M319" s="147"/>
      <c r="N319" s="147"/>
      <c r="O319" s="147"/>
      <c r="P319" s="147"/>
      <c r="Q319" s="147"/>
      <c r="R319" s="147"/>
      <c r="S319" s="147"/>
      <c r="T319" s="147"/>
      <c r="U319" s="147">
        <f t="shared" si="203"/>
        <v>0</v>
      </c>
      <c r="V319" s="147"/>
      <c r="W319" s="147"/>
      <c r="X319" s="147"/>
      <c r="Y319" s="147"/>
      <c r="Z319" s="147"/>
      <c r="AA319" s="147">
        <f t="shared" si="204"/>
        <v>0</v>
      </c>
      <c r="AB319" s="147"/>
      <c r="AC319" s="147"/>
      <c r="AD319" s="147"/>
      <c r="AE319" s="147"/>
      <c r="AF319" s="147"/>
      <c r="AG319" s="147">
        <f t="shared" si="205"/>
        <v>0</v>
      </c>
      <c r="AH319" s="147"/>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row>
    <row r="320" spans="1:63" outlineLevel="1">
      <c r="A320">
        <v>5</v>
      </c>
      <c r="C320" s="153">
        <v>1</v>
      </c>
      <c r="D320" s="147"/>
      <c r="E320" s="147"/>
      <c r="F320" s="147"/>
      <c r="G320" s="147"/>
      <c r="H320" s="147"/>
      <c r="I320" s="147">
        <f>C320</f>
        <v>1</v>
      </c>
      <c r="J320" s="147"/>
      <c r="K320" s="147"/>
      <c r="L320" s="147"/>
      <c r="M320" s="147"/>
      <c r="N320" s="147"/>
      <c r="O320" s="147"/>
      <c r="P320" s="147"/>
      <c r="Q320" s="147"/>
      <c r="R320" s="147"/>
      <c r="S320" s="147"/>
      <c r="T320" s="147"/>
      <c r="U320" s="147">
        <f>O320</f>
        <v>0</v>
      </c>
      <c r="V320" s="147"/>
      <c r="W320" s="147"/>
      <c r="X320" s="147"/>
      <c r="Y320" s="147"/>
      <c r="Z320" s="147"/>
      <c r="AA320" s="147">
        <f>U320</f>
        <v>0</v>
      </c>
      <c r="AB320" s="147"/>
      <c r="AC320" s="147"/>
      <c r="AD320" s="147"/>
      <c r="AE320" s="147"/>
      <c r="AF320" s="147"/>
      <c r="AG320" s="147">
        <f>AA320</f>
        <v>0</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row>
    <row r="321" spans="1:99" outlineLevel="1"/>
    <row r="323" spans="1:99">
      <c r="A323" s="217" t="s">
        <v>1076</v>
      </c>
    </row>
    <row r="324" spans="1:99">
      <c r="A324" s="217"/>
      <c r="B324" s="216"/>
      <c r="C324" s="103" t="str">
        <f>d.RegionName</f>
        <v>GSW</v>
      </c>
      <c r="D324" s="103"/>
      <c r="E324" s="103"/>
      <c r="F324" s="103"/>
      <c r="G324" s="103"/>
      <c r="H324" s="103"/>
      <c r="I324" s="103"/>
      <c r="J324" s="103"/>
      <c r="K324" s="103"/>
      <c r="L324" s="103"/>
      <c r="M324" s="103"/>
      <c r="N324" s="103"/>
      <c r="O324" s="103"/>
      <c r="P324" s="103"/>
      <c r="Q324" s="103"/>
      <c r="R324" s="103"/>
      <c r="S324" s="383" t="s">
        <v>881</v>
      </c>
      <c r="T324" s="103"/>
      <c r="U324" s="103"/>
      <c r="V324" s="103"/>
      <c r="W324" s="103"/>
      <c r="X324" s="103"/>
      <c r="Y324" s="103"/>
      <c r="Z324" s="103"/>
      <c r="AA324" s="103"/>
      <c r="AB324" s="103"/>
      <c r="AC324" s="103"/>
      <c r="AD324" s="103"/>
      <c r="AE324" s="103"/>
      <c r="AF324" s="103"/>
      <c r="AG324" s="103"/>
      <c r="AH324" s="395"/>
      <c r="AI324" s="383" t="s">
        <v>1652</v>
      </c>
      <c r="AJ324" s="103"/>
      <c r="AK324" s="103"/>
      <c r="AL324" s="103"/>
      <c r="AM324" s="103"/>
      <c r="AN324" s="103"/>
      <c r="AO324" s="103"/>
      <c r="AP324" s="103"/>
      <c r="AQ324" s="103"/>
      <c r="AR324" s="103"/>
      <c r="AS324" s="103"/>
      <c r="AT324" s="103"/>
      <c r="AU324" s="103"/>
      <c r="AV324" s="103"/>
      <c r="AW324" s="103"/>
      <c r="AX324" s="395"/>
      <c r="AY324" s="383" t="s">
        <v>1653</v>
      </c>
      <c r="AZ324" s="103"/>
      <c r="BA324" s="103"/>
      <c r="BB324" s="103"/>
      <c r="BC324" s="103"/>
      <c r="BD324" s="103"/>
      <c r="BE324" s="103"/>
      <c r="BF324" s="103"/>
      <c r="BG324" s="103"/>
      <c r="BH324" s="103"/>
      <c r="BI324" s="103"/>
      <c r="BJ324" s="103"/>
      <c r="BK324" s="103"/>
      <c r="BL324" s="103"/>
      <c r="BM324" s="103"/>
      <c r="BN324" s="395"/>
      <c r="BO324" s="383" t="s">
        <v>2085</v>
      </c>
      <c r="BP324" s="103"/>
      <c r="BQ324" s="103"/>
      <c r="BR324" s="103"/>
      <c r="BS324" s="103"/>
      <c r="BT324" s="103"/>
      <c r="BU324" s="103"/>
      <c r="BV324" s="103"/>
      <c r="BW324" s="103"/>
      <c r="BX324" s="103"/>
      <c r="BY324" s="103"/>
      <c r="BZ324" s="103"/>
      <c r="CA324" s="103"/>
      <c r="CB324" s="103"/>
      <c r="CC324" s="103"/>
      <c r="CD324" s="395"/>
      <c r="CE324" s="383" t="s">
        <v>1943</v>
      </c>
      <c r="CF324" s="103"/>
      <c r="CG324" s="103"/>
      <c r="CH324" s="103"/>
      <c r="CI324" s="103"/>
      <c r="CJ324" s="103"/>
      <c r="CK324" s="103"/>
      <c r="CL324" s="103"/>
      <c r="CM324" s="103"/>
      <c r="CN324" s="103"/>
      <c r="CO324" s="103"/>
      <c r="CP324" s="103"/>
      <c r="CQ324" s="103"/>
      <c r="CR324" s="103"/>
      <c r="CS324" s="103"/>
      <c r="CT324" s="395"/>
    </row>
    <row r="325" spans="1:99">
      <c r="A325" s="217"/>
      <c r="B325" s="216"/>
      <c r="C325" s="103" t="s">
        <v>2727</v>
      </c>
      <c r="D325" s="103"/>
      <c r="E325" s="103"/>
      <c r="F325" s="103"/>
      <c r="G325" s="103" t="s">
        <v>2728</v>
      </c>
      <c r="H325" s="103"/>
      <c r="I325" s="103"/>
      <c r="J325" s="103"/>
      <c r="K325" s="103" t="s">
        <v>2729</v>
      </c>
      <c r="L325" s="103"/>
      <c r="M325" s="103"/>
      <c r="N325" s="103"/>
      <c r="O325" s="103" t="s">
        <v>809</v>
      </c>
      <c r="P325" s="103"/>
      <c r="Q325" s="103"/>
      <c r="R325" s="103"/>
      <c r="S325" s="383" t="s">
        <v>2727</v>
      </c>
      <c r="T325" s="103"/>
      <c r="U325" s="103"/>
      <c r="V325" s="103"/>
      <c r="W325" s="103" t="s">
        <v>2728</v>
      </c>
      <c r="X325" s="103"/>
      <c r="Y325" s="103"/>
      <c r="Z325" s="103"/>
      <c r="AA325" s="103" t="s">
        <v>2729</v>
      </c>
      <c r="AB325" s="103"/>
      <c r="AC325" s="103"/>
      <c r="AD325" s="103"/>
      <c r="AE325" s="103" t="s">
        <v>809</v>
      </c>
      <c r="AF325" s="103"/>
      <c r="AG325" s="103"/>
      <c r="AH325" s="395"/>
      <c r="AI325" s="383" t="s">
        <v>2727</v>
      </c>
      <c r="AJ325" s="103"/>
      <c r="AK325" s="103"/>
      <c r="AL325" s="103"/>
      <c r="AM325" s="103" t="s">
        <v>2728</v>
      </c>
      <c r="AN325" s="103"/>
      <c r="AO325" s="103"/>
      <c r="AP325" s="103"/>
      <c r="AQ325" s="103" t="s">
        <v>2729</v>
      </c>
      <c r="AR325" s="103"/>
      <c r="AS325" s="103"/>
      <c r="AT325" s="103"/>
      <c r="AU325" s="103" t="s">
        <v>809</v>
      </c>
      <c r="AV325" s="103"/>
      <c r="AW325" s="103"/>
      <c r="AX325" s="395"/>
      <c r="AY325" s="383" t="s">
        <v>2727</v>
      </c>
      <c r="AZ325" s="103"/>
      <c r="BA325" s="103"/>
      <c r="BB325" s="103"/>
      <c r="BC325" s="103" t="s">
        <v>2728</v>
      </c>
      <c r="BD325" s="103"/>
      <c r="BE325" s="103"/>
      <c r="BF325" s="103"/>
      <c r="BG325" s="103" t="s">
        <v>2729</v>
      </c>
      <c r="BH325" s="103"/>
      <c r="BI325" s="103"/>
      <c r="BJ325" s="103"/>
      <c r="BK325" s="103" t="s">
        <v>809</v>
      </c>
      <c r="BL325" s="103"/>
      <c r="BM325" s="103"/>
      <c r="BN325" s="395"/>
      <c r="BO325" s="383" t="s">
        <v>2727</v>
      </c>
      <c r="BP325" s="103"/>
      <c r="BQ325" s="103"/>
      <c r="BR325" s="103"/>
      <c r="BS325" s="103" t="s">
        <v>2728</v>
      </c>
      <c r="BT325" s="103"/>
      <c r="BU325" s="103"/>
      <c r="BV325" s="103"/>
      <c r="BW325" s="103" t="s">
        <v>2729</v>
      </c>
      <c r="BX325" s="103"/>
      <c r="BY325" s="103"/>
      <c r="BZ325" s="103"/>
      <c r="CA325" s="103" t="s">
        <v>809</v>
      </c>
      <c r="CB325" s="103"/>
      <c r="CC325" s="103"/>
      <c r="CD325" s="395"/>
      <c r="CE325" s="383" t="s">
        <v>2727</v>
      </c>
      <c r="CF325" s="103"/>
      <c r="CG325" s="103"/>
      <c r="CH325" s="103"/>
      <c r="CI325" s="103" t="s">
        <v>2728</v>
      </c>
      <c r="CJ325" s="103"/>
      <c r="CK325" s="103"/>
      <c r="CL325" s="103"/>
      <c r="CM325" s="103" t="s">
        <v>2729</v>
      </c>
      <c r="CN325" s="103"/>
      <c r="CO325" s="103"/>
      <c r="CP325" s="103"/>
      <c r="CQ325" s="103" t="s">
        <v>809</v>
      </c>
      <c r="CR325" s="103"/>
      <c r="CS325" s="103"/>
      <c r="CT325" s="395"/>
    </row>
    <row r="326" spans="1:99">
      <c r="A326" s="217"/>
      <c r="B326" s="216"/>
      <c r="C326" s="463" t="s">
        <v>1289</v>
      </c>
      <c r="D326" s="446" t="s">
        <v>1290</v>
      </c>
      <c r="E326" s="446" t="s">
        <v>1291</v>
      </c>
      <c r="F326" s="446" t="s">
        <v>1292</v>
      </c>
      <c r="G326" s="446" t="s">
        <v>1289</v>
      </c>
      <c r="H326" s="446" t="s">
        <v>1290</v>
      </c>
      <c r="I326" s="446" t="s">
        <v>1291</v>
      </c>
      <c r="J326" s="446" t="s">
        <v>1292</v>
      </c>
      <c r="K326" s="446" t="s">
        <v>1289</v>
      </c>
      <c r="L326" s="446" t="s">
        <v>1290</v>
      </c>
      <c r="M326" s="446" t="s">
        <v>1291</v>
      </c>
      <c r="N326" s="446" t="s">
        <v>1292</v>
      </c>
      <c r="O326" s="446" t="s">
        <v>1289</v>
      </c>
      <c r="P326" s="446" t="s">
        <v>1290</v>
      </c>
      <c r="Q326" s="446" t="s">
        <v>1291</v>
      </c>
      <c r="R326" s="464" t="s">
        <v>1292</v>
      </c>
      <c r="S326" s="463" t="s">
        <v>1289</v>
      </c>
      <c r="T326" s="446" t="s">
        <v>1290</v>
      </c>
      <c r="U326" s="446" t="s">
        <v>1291</v>
      </c>
      <c r="V326" s="446" t="s">
        <v>1292</v>
      </c>
      <c r="W326" s="446" t="s">
        <v>1289</v>
      </c>
      <c r="X326" s="446" t="s">
        <v>1290</v>
      </c>
      <c r="Y326" s="446" t="s">
        <v>1291</v>
      </c>
      <c r="Z326" s="446" t="s">
        <v>1292</v>
      </c>
      <c r="AA326" s="446" t="s">
        <v>1289</v>
      </c>
      <c r="AB326" s="446" t="s">
        <v>1290</v>
      </c>
      <c r="AC326" s="446" t="s">
        <v>1291</v>
      </c>
      <c r="AD326" s="446" t="s">
        <v>1292</v>
      </c>
      <c r="AE326" s="446" t="s">
        <v>1289</v>
      </c>
      <c r="AF326" s="446" t="s">
        <v>1290</v>
      </c>
      <c r="AG326" s="446" t="s">
        <v>1291</v>
      </c>
      <c r="AH326" s="464" t="s">
        <v>1292</v>
      </c>
      <c r="AI326" s="463" t="s">
        <v>1289</v>
      </c>
      <c r="AJ326" s="446" t="s">
        <v>1290</v>
      </c>
      <c r="AK326" s="446" t="s">
        <v>1291</v>
      </c>
      <c r="AL326" s="446" t="s">
        <v>1292</v>
      </c>
      <c r="AM326" s="446" t="s">
        <v>1289</v>
      </c>
      <c r="AN326" s="446" t="s">
        <v>1290</v>
      </c>
      <c r="AO326" s="446" t="s">
        <v>1291</v>
      </c>
      <c r="AP326" s="446" t="s">
        <v>1292</v>
      </c>
      <c r="AQ326" s="446" t="s">
        <v>1289</v>
      </c>
      <c r="AR326" s="446" t="s">
        <v>1290</v>
      </c>
      <c r="AS326" s="446" t="s">
        <v>1291</v>
      </c>
      <c r="AT326" s="446" t="s">
        <v>1292</v>
      </c>
      <c r="AU326" s="446" t="s">
        <v>1289</v>
      </c>
      <c r="AV326" s="446" t="s">
        <v>1290</v>
      </c>
      <c r="AW326" s="446" t="s">
        <v>1291</v>
      </c>
      <c r="AX326" s="464" t="s">
        <v>1292</v>
      </c>
      <c r="AY326" s="463" t="s">
        <v>1289</v>
      </c>
      <c r="AZ326" s="446" t="s">
        <v>1290</v>
      </c>
      <c r="BA326" s="446" t="s">
        <v>1291</v>
      </c>
      <c r="BB326" s="446" t="s">
        <v>1292</v>
      </c>
      <c r="BC326" s="446" t="s">
        <v>1289</v>
      </c>
      <c r="BD326" s="446" t="s">
        <v>1290</v>
      </c>
      <c r="BE326" s="446" t="s">
        <v>1291</v>
      </c>
      <c r="BF326" s="446" t="s">
        <v>1292</v>
      </c>
      <c r="BG326" s="446" t="s">
        <v>1289</v>
      </c>
      <c r="BH326" s="446" t="s">
        <v>1290</v>
      </c>
      <c r="BI326" s="446" t="s">
        <v>1291</v>
      </c>
      <c r="BJ326" s="446" t="s">
        <v>1292</v>
      </c>
      <c r="BK326" s="446" t="s">
        <v>1289</v>
      </c>
      <c r="BL326" s="446" t="s">
        <v>1290</v>
      </c>
      <c r="BM326" s="446" t="s">
        <v>1291</v>
      </c>
      <c r="BN326" s="464" t="s">
        <v>1292</v>
      </c>
      <c r="BO326" s="463" t="s">
        <v>1289</v>
      </c>
      <c r="BP326" s="446" t="s">
        <v>1290</v>
      </c>
      <c r="BQ326" s="446" t="s">
        <v>1291</v>
      </c>
      <c r="BR326" s="446" t="s">
        <v>1292</v>
      </c>
      <c r="BS326" s="446" t="s">
        <v>1289</v>
      </c>
      <c r="BT326" s="446" t="s">
        <v>1290</v>
      </c>
      <c r="BU326" s="446" t="s">
        <v>1291</v>
      </c>
      <c r="BV326" s="446" t="s">
        <v>1292</v>
      </c>
      <c r="BW326" s="446" t="s">
        <v>1289</v>
      </c>
      <c r="BX326" s="446" t="s">
        <v>1290</v>
      </c>
      <c r="BY326" s="446" t="s">
        <v>1291</v>
      </c>
      <c r="BZ326" s="446" t="s">
        <v>1292</v>
      </c>
      <c r="CA326" s="446" t="s">
        <v>1289</v>
      </c>
      <c r="CB326" s="446" t="s">
        <v>1290</v>
      </c>
      <c r="CC326" s="446" t="s">
        <v>1291</v>
      </c>
      <c r="CD326" s="464" t="s">
        <v>1292</v>
      </c>
      <c r="CE326" s="463" t="s">
        <v>1289</v>
      </c>
      <c r="CF326" s="446" t="s">
        <v>1290</v>
      </c>
      <c r="CG326" s="446" t="s">
        <v>1291</v>
      </c>
      <c r="CH326" s="446" t="s">
        <v>1292</v>
      </c>
      <c r="CI326" s="446" t="s">
        <v>1289</v>
      </c>
      <c r="CJ326" s="446" t="s">
        <v>1290</v>
      </c>
      <c r="CK326" s="446" t="s">
        <v>1291</v>
      </c>
      <c r="CL326" s="446" t="s">
        <v>1292</v>
      </c>
      <c r="CM326" s="446" t="s">
        <v>1289</v>
      </c>
      <c r="CN326" s="446" t="s">
        <v>1290</v>
      </c>
      <c r="CO326" s="446" t="s">
        <v>1291</v>
      </c>
      <c r="CP326" s="446" t="s">
        <v>1292</v>
      </c>
      <c r="CQ326" s="446" t="s">
        <v>1289</v>
      </c>
      <c r="CR326" s="446" t="s">
        <v>1290</v>
      </c>
      <c r="CS326" s="446" t="s">
        <v>1291</v>
      </c>
      <c r="CT326" s="464" t="s">
        <v>1292</v>
      </c>
    </row>
    <row r="327" spans="1:99" ht="24.75" outlineLevel="1">
      <c r="A327" t="s">
        <v>1572</v>
      </c>
      <c r="B327" s="44" t="str">
        <f>"Timing 1 - Wean to Join
"&amp;$B$212&amp;""</f>
        <v>Timing 1 - Wean to Join
Standard (7mo)</v>
      </c>
      <c r="C327" s="358">
        <f t="shared" ref="C327:C374" si="206">CHOOSE(d.Region,S327,AI327,AY327,BO327,CE327)</f>
        <v>0</v>
      </c>
      <c r="D327" s="358">
        <f t="shared" ref="D327:D374" si="207">CHOOSE(d.Region,T327,AJ327,AZ327,BP327,CF327)</f>
        <v>4</v>
      </c>
      <c r="E327" s="358">
        <f t="shared" ref="E327:E374" si="208">CHOOSE(d.Region,U327,AK327,BA327,BQ327,CG327)</f>
        <v>1</v>
      </c>
      <c r="F327" s="358">
        <f t="shared" ref="F327:F374" si="209">CHOOSE(d.Region,V327,AL327,BB327,BR327,CH327)</f>
        <v>0</v>
      </c>
      <c r="G327" s="358">
        <f t="shared" ref="G327:G374" si="210">CHOOSE(d.Region,W327,AM327,BC327,BS327,CI327)</f>
        <v>1</v>
      </c>
      <c r="H327" s="358">
        <f t="shared" ref="H327:H374" si="211">CHOOSE(d.Region,X327,AN327,BD327,BT327,CJ327)</f>
        <v>3</v>
      </c>
      <c r="I327" s="358">
        <f t="shared" ref="I327:I374" si="212">CHOOSE(d.Region,Y327,AO327,BE327,BU327,CK327)</f>
        <v>1</v>
      </c>
      <c r="J327" s="358">
        <f t="shared" ref="J327:J374" si="213">CHOOSE(d.Region,Z327,AP327,BF327,BV327,CL327)</f>
        <v>1</v>
      </c>
      <c r="K327" s="358">
        <f t="shared" ref="K327:K374" si="214">CHOOSE(d.Region,AA327,AQ327,BG327,BW327,CM327)</f>
        <v>0</v>
      </c>
      <c r="L327" s="358">
        <f t="shared" ref="L327:L374" si="215">CHOOSE(d.Region,AB327,AR327,BH327,BX327,CN327)</f>
        <v>0</v>
      </c>
      <c r="M327" s="358">
        <f t="shared" ref="M327:M374" si="216">CHOOSE(d.Region,AC327,AS327,BI327,BY327,CO327)</f>
        <v>0</v>
      </c>
      <c r="N327" s="358">
        <f t="shared" ref="N327:N374" si="217">CHOOSE(d.Region,AD327,AT327,BJ327,BZ327,CP327)</f>
        <v>0</v>
      </c>
      <c r="O327" s="358">
        <f t="shared" ref="O327:O374" si="218">CHOOSE(d.Region,AE327,AU327,BK327,CA327,CQ327)</f>
        <v>2</v>
      </c>
      <c r="P327" s="358">
        <f t="shared" ref="P327:P374" si="219">CHOOSE(d.Region,AF327,AV327,BL327,CB327,CR327)</f>
        <v>3</v>
      </c>
      <c r="Q327" s="358">
        <f t="shared" ref="Q327:Q374" si="220">CHOOSE(d.Region,AG327,AW327,BM327,CC327,CS327)</f>
        <v>3</v>
      </c>
      <c r="R327" s="374">
        <f t="shared" ref="R327:R374" si="221">CHOOSE(d.Region,AH327,AX327,BN327,CD327,CT327)</f>
        <v>3</v>
      </c>
      <c r="S327" s="384">
        <v>0</v>
      </c>
      <c r="T327" s="281">
        <v>0</v>
      </c>
      <c r="U327" s="281">
        <v>0</v>
      </c>
      <c r="V327" s="281">
        <v>0</v>
      </c>
      <c r="W327" s="281">
        <v>0</v>
      </c>
      <c r="X327" s="281">
        <v>1</v>
      </c>
      <c r="Y327" s="281">
        <v>0</v>
      </c>
      <c r="Z327" s="281">
        <v>2</v>
      </c>
      <c r="AA327" s="281">
        <v>0</v>
      </c>
      <c r="AB327" s="281">
        <v>0</v>
      </c>
      <c r="AC327" s="281">
        <v>0</v>
      </c>
      <c r="AD327" s="281">
        <v>0</v>
      </c>
      <c r="AE327" s="281">
        <v>3</v>
      </c>
      <c r="AF327" s="281">
        <v>3</v>
      </c>
      <c r="AG327" s="281">
        <v>3</v>
      </c>
      <c r="AH327" s="396">
        <v>3</v>
      </c>
      <c r="AI327" s="384">
        <v>0</v>
      </c>
      <c r="AJ327" s="281">
        <v>4</v>
      </c>
      <c r="AK327" s="281">
        <v>1</v>
      </c>
      <c r="AL327" s="281">
        <v>0</v>
      </c>
      <c r="AM327" s="281">
        <v>1</v>
      </c>
      <c r="AN327" s="281">
        <v>3</v>
      </c>
      <c r="AO327" s="281">
        <v>1</v>
      </c>
      <c r="AP327" s="281">
        <v>1</v>
      </c>
      <c r="AQ327" s="281">
        <v>0</v>
      </c>
      <c r="AR327" s="281">
        <v>0</v>
      </c>
      <c r="AS327" s="281">
        <v>0</v>
      </c>
      <c r="AT327" s="281">
        <v>0</v>
      </c>
      <c r="AU327" s="281">
        <v>2</v>
      </c>
      <c r="AV327" s="281">
        <v>3</v>
      </c>
      <c r="AW327" s="281">
        <v>3</v>
      </c>
      <c r="AX327" s="396">
        <v>3</v>
      </c>
      <c r="AY327" s="384">
        <v>0</v>
      </c>
      <c r="AZ327" s="281">
        <v>0</v>
      </c>
      <c r="BA327" s="281">
        <v>0</v>
      </c>
      <c r="BB327" s="281">
        <v>0</v>
      </c>
      <c r="BC327" s="281">
        <v>0</v>
      </c>
      <c r="BD327" s="281">
        <v>0</v>
      </c>
      <c r="BE327" s="281">
        <v>0</v>
      </c>
      <c r="BF327" s="281">
        <v>0</v>
      </c>
      <c r="BG327" s="281">
        <v>0</v>
      </c>
      <c r="BH327" s="281">
        <v>0</v>
      </c>
      <c r="BI327" s="281">
        <v>0</v>
      </c>
      <c r="BJ327" s="281">
        <v>0</v>
      </c>
      <c r="BK327" s="281">
        <v>0</v>
      </c>
      <c r="BL327" s="281">
        <v>0</v>
      </c>
      <c r="BM327" s="281">
        <v>0</v>
      </c>
      <c r="BN327" s="396">
        <v>0</v>
      </c>
      <c r="BO327" s="384">
        <v>4</v>
      </c>
      <c r="BP327" s="281">
        <v>0</v>
      </c>
      <c r="BQ327" s="281">
        <v>0</v>
      </c>
      <c r="BR327" s="281">
        <v>1</v>
      </c>
      <c r="BS327" s="281">
        <v>0</v>
      </c>
      <c r="BT327" s="281">
        <v>0</v>
      </c>
      <c r="BU327" s="281">
        <v>1</v>
      </c>
      <c r="BV327" s="281">
        <v>0</v>
      </c>
      <c r="BW327" s="281">
        <v>0</v>
      </c>
      <c r="BX327" s="281">
        <v>0</v>
      </c>
      <c r="BY327" s="281">
        <v>0</v>
      </c>
      <c r="BZ327" s="281">
        <v>0</v>
      </c>
      <c r="CA327" s="281">
        <v>3</v>
      </c>
      <c r="CB327" s="281">
        <v>3</v>
      </c>
      <c r="CC327" s="281">
        <v>3</v>
      </c>
      <c r="CD327" s="396">
        <v>3</v>
      </c>
      <c r="CE327" s="384"/>
      <c r="CF327" s="281"/>
      <c r="CG327" s="281"/>
      <c r="CH327" s="281"/>
      <c r="CI327" s="281"/>
      <c r="CJ327" s="281"/>
      <c r="CK327" s="281"/>
      <c r="CL327" s="281"/>
      <c r="CM327" s="281"/>
      <c r="CN327" s="281"/>
      <c r="CO327" s="281"/>
      <c r="CP327" s="281"/>
      <c r="CQ327" s="281"/>
      <c r="CR327" s="281"/>
      <c r="CS327" s="281"/>
      <c r="CT327" s="396"/>
      <c r="CU327" s="359" t="s">
        <v>1294</v>
      </c>
    </row>
    <row r="328" spans="1:99" outlineLevel="1">
      <c r="B328" s="45" t="str">
        <f>$B$213&amp;""</f>
        <v>Early</v>
      </c>
      <c r="C328" s="360">
        <f t="shared" si="206"/>
        <v>0</v>
      </c>
      <c r="D328" s="360">
        <f t="shared" si="207"/>
        <v>1</v>
      </c>
      <c r="E328" s="360">
        <f t="shared" si="208"/>
        <v>1</v>
      </c>
      <c r="F328" s="360">
        <f t="shared" si="209"/>
        <v>1</v>
      </c>
      <c r="G328" s="360">
        <f t="shared" si="210"/>
        <v>1</v>
      </c>
      <c r="H328" s="360">
        <f t="shared" si="211"/>
        <v>0</v>
      </c>
      <c r="I328" s="360">
        <f t="shared" si="212"/>
        <v>0</v>
      </c>
      <c r="J328" s="360">
        <f t="shared" si="213"/>
        <v>1</v>
      </c>
      <c r="K328" s="360">
        <f t="shared" si="214"/>
        <v>0</v>
      </c>
      <c r="L328" s="360">
        <f t="shared" si="215"/>
        <v>0</v>
      </c>
      <c r="M328" s="360">
        <f t="shared" si="216"/>
        <v>0</v>
      </c>
      <c r="N328" s="360">
        <f t="shared" si="217"/>
        <v>0</v>
      </c>
      <c r="O328" s="360">
        <f t="shared" si="218"/>
        <v>3</v>
      </c>
      <c r="P328" s="360">
        <f t="shared" si="219"/>
        <v>3</v>
      </c>
      <c r="Q328" s="360">
        <f t="shared" si="220"/>
        <v>3</v>
      </c>
      <c r="R328" s="375">
        <f t="shared" si="221"/>
        <v>3</v>
      </c>
      <c r="S328" s="385">
        <v>0</v>
      </c>
      <c r="T328" s="386">
        <v>0</v>
      </c>
      <c r="U328" s="386">
        <v>0</v>
      </c>
      <c r="V328" s="386">
        <v>0</v>
      </c>
      <c r="W328" s="386">
        <v>0</v>
      </c>
      <c r="X328" s="386">
        <v>0</v>
      </c>
      <c r="Y328" s="386">
        <v>0</v>
      </c>
      <c r="Z328" s="386">
        <v>1</v>
      </c>
      <c r="AA328" s="386">
        <v>0</v>
      </c>
      <c r="AB328" s="386">
        <v>0</v>
      </c>
      <c r="AC328" s="386">
        <v>0</v>
      </c>
      <c r="AD328" s="386">
        <v>0</v>
      </c>
      <c r="AE328" s="386">
        <v>3</v>
      </c>
      <c r="AF328" s="386">
        <v>3</v>
      </c>
      <c r="AG328" s="386">
        <v>3</v>
      </c>
      <c r="AH328" s="397">
        <v>3</v>
      </c>
      <c r="AI328" s="385">
        <v>0</v>
      </c>
      <c r="AJ328" s="386">
        <v>1</v>
      </c>
      <c r="AK328" s="386">
        <v>1</v>
      </c>
      <c r="AL328" s="386">
        <v>1</v>
      </c>
      <c r="AM328" s="386">
        <v>1</v>
      </c>
      <c r="AN328" s="386">
        <v>0</v>
      </c>
      <c r="AO328" s="386">
        <v>0</v>
      </c>
      <c r="AP328" s="386">
        <v>1</v>
      </c>
      <c r="AQ328" s="386">
        <v>0</v>
      </c>
      <c r="AR328" s="386">
        <v>0</v>
      </c>
      <c r="AS328" s="386">
        <v>0</v>
      </c>
      <c r="AT328" s="386">
        <v>0</v>
      </c>
      <c r="AU328" s="386">
        <v>3</v>
      </c>
      <c r="AV328" s="386">
        <v>3</v>
      </c>
      <c r="AW328" s="386">
        <v>3</v>
      </c>
      <c r="AX328" s="397">
        <v>3</v>
      </c>
      <c r="AY328" s="385">
        <v>0</v>
      </c>
      <c r="AZ328" s="386">
        <v>0</v>
      </c>
      <c r="BA328" s="386">
        <v>0</v>
      </c>
      <c r="BB328" s="386">
        <v>0</v>
      </c>
      <c r="BC328" s="386">
        <v>0</v>
      </c>
      <c r="BD328" s="386">
        <v>0</v>
      </c>
      <c r="BE328" s="386">
        <v>0</v>
      </c>
      <c r="BF328" s="386">
        <v>0</v>
      </c>
      <c r="BG328" s="386">
        <v>0</v>
      </c>
      <c r="BH328" s="386">
        <v>0</v>
      </c>
      <c r="BI328" s="386">
        <v>0</v>
      </c>
      <c r="BJ328" s="386">
        <v>0</v>
      </c>
      <c r="BK328" s="386">
        <v>0</v>
      </c>
      <c r="BL328" s="386">
        <v>0</v>
      </c>
      <c r="BM328" s="386">
        <v>0</v>
      </c>
      <c r="BN328" s="397">
        <v>0</v>
      </c>
      <c r="BO328" s="385">
        <v>0</v>
      </c>
      <c r="BP328" s="386">
        <v>0</v>
      </c>
      <c r="BQ328" s="386">
        <v>2</v>
      </c>
      <c r="BR328" s="386">
        <v>1</v>
      </c>
      <c r="BS328" s="386">
        <v>0</v>
      </c>
      <c r="BT328" s="386">
        <v>0</v>
      </c>
      <c r="BU328" s="386">
        <v>1</v>
      </c>
      <c r="BV328" s="386">
        <v>0</v>
      </c>
      <c r="BW328" s="386">
        <v>0</v>
      </c>
      <c r="BX328" s="386">
        <v>0</v>
      </c>
      <c r="BY328" s="386">
        <v>0</v>
      </c>
      <c r="BZ328" s="386">
        <v>0</v>
      </c>
      <c r="CA328" s="386">
        <v>1</v>
      </c>
      <c r="CB328" s="386">
        <v>3</v>
      </c>
      <c r="CC328" s="386">
        <v>3</v>
      </c>
      <c r="CD328" s="397">
        <v>3</v>
      </c>
      <c r="CE328" s="385"/>
      <c r="CF328" s="386"/>
      <c r="CG328" s="386"/>
      <c r="CH328" s="386"/>
      <c r="CI328" s="386"/>
      <c r="CJ328" s="386"/>
      <c r="CK328" s="386"/>
      <c r="CL328" s="386"/>
      <c r="CM328" s="386"/>
      <c r="CN328" s="386"/>
      <c r="CO328" s="386"/>
      <c r="CP328" s="386"/>
      <c r="CQ328" s="386"/>
      <c r="CR328" s="386"/>
      <c r="CS328" s="386"/>
      <c r="CT328" s="397"/>
      <c r="CU328" s="54"/>
    </row>
    <row r="329" spans="1:99" outlineLevel="1">
      <c r="B329" s="45" t="str">
        <f>$B$214&amp;""</f>
        <v>Middle</v>
      </c>
      <c r="C329" s="360">
        <f t="shared" si="206"/>
        <v>1</v>
      </c>
      <c r="D329" s="360">
        <f t="shared" si="207"/>
        <v>4</v>
      </c>
      <c r="E329" s="360">
        <f t="shared" si="208"/>
        <v>1</v>
      </c>
      <c r="F329" s="360">
        <f t="shared" si="209"/>
        <v>1</v>
      </c>
      <c r="G329" s="360">
        <f t="shared" si="210"/>
        <v>2</v>
      </c>
      <c r="H329" s="360">
        <f t="shared" si="211"/>
        <v>0</v>
      </c>
      <c r="I329" s="360">
        <f t="shared" si="212"/>
        <v>0</v>
      </c>
      <c r="J329" s="360">
        <f t="shared" si="213"/>
        <v>1</v>
      </c>
      <c r="K329" s="360">
        <f t="shared" si="214"/>
        <v>0</v>
      </c>
      <c r="L329" s="360">
        <f t="shared" si="215"/>
        <v>0</v>
      </c>
      <c r="M329" s="360">
        <f t="shared" si="216"/>
        <v>0</v>
      </c>
      <c r="N329" s="360">
        <f t="shared" si="217"/>
        <v>0</v>
      </c>
      <c r="O329" s="360">
        <f t="shared" si="218"/>
        <v>3</v>
      </c>
      <c r="P329" s="360">
        <f t="shared" si="219"/>
        <v>3</v>
      </c>
      <c r="Q329" s="360">
        <f t="shared" si="220"/>
        <v>3</v>
      </c>
      <c r="R329" s="375">
        <f t="shared" si="221"/>
        <v>3</v>
      </c>
      <c r="S329" s="385">
        <v>0</v>
      </c>
      <c r="T329" s="386">
        <v>2</v>
      </c>
      <c r="U329" s="386">
        <v>0</v>
      </c>
      <c r="V329" s="386">
        <v>0</v>
      </c>
      <c r="W329" s="386">
        <v>1</v>
      </c>
      <c r="X329" s="386">
        <v>0</v>
      </c>
      <c r="Y329" s="386">
        <v>1</v>
      </c>
      <c r="Z329" s="386">
        <v>2</v>
      </c>
      <c r="AA329" s="386">
        <v>0</v>
      </c>
      <c r="AB329" s="386">
        <v>0</v>
      </c>
      <c r="AC329" s="386">
        <v>0</v>
      </c>
      <c r="AD329" s="386">
        <v>0</v>
      </c>
      <c r="AE329" s="386">
        <v>2</v>
      </c>
      <c r="AF329" s="386">
        <v>3</v>
      </c>
      <c r="AG329" s="386">
        <v>3</v>
      </c>
      <c r="AH329" s="397">
        <v>3</v>
      </c>
      <c r="AI329" s="385">
        <v>1</v>
      </c>
      <c r="AJ329" s="386">
        <v>4</v>
      </c>
      <c r="AK329" s="386">
        <v>1</v>
      </c>
      <c r="AL329" s="386">
        <v>1</v>
      </c>
      <c r="AM329" s="386">
        <v>2</v>
      </c>
      <c r="AN329" s="386">
        <v>0</v>
      </c>
      <c r="AO329" s="386">
        <v>0</v>
      </c>
      <c r="AP329" s="386">
        <v>1</v>
      </c>
      <c r="AQ329" s="386">
        <v>0</v>
      </c>
      <c r="AR329" s="386">
        <v>0</v>
      </c>
      <c r="AS329" s="386">
        <v>0</v>
      </c>
      <c r="AT329" s="386">
        <v>0</v>
      </c>
      <c r="AU329" s="386">
        <v>3</v>
      </c>
      <c r="AV329" s="386">
        <v>3</v>
      </c>
      <c r="AW329" s="386">
        <v>3</v>
      </c>
      <c r="AX329" s="397">
        <v>3</v>
      </c>
      <c r="AY329" s="385">
        <v>0</v>
      </c>
      <c r="AZ329" s="386">
        <v>0</v>
      </c>
      <c r="BA329" s="386">
        <v>0</v>
      </c>
      <c r="BB329" s="386">
        <v>0</v>
      </c>
      <c r="BC329" s="386">
        <v>0</v>
      </c>
      <c r="BD329" s="386">
        <v>0</v>
      </c>
      <c r="BE329" s="386">
        <v>0</v>
      </c>
      <c r="BF329" s="386">
        <v>0</v>
      </c>
      <c r="BG329" s="386">
        <v>0</v>
      </c>
      <c r="BH329" s="386">
        <v>0</v>
      </c>
      <c r="BI329" s="386">
        <v>0</v>
      </c>
      <c r="BJ329" s="386">
        <v>0</v>
      </c>
      <c r="BK329" s="386">
        <v>0</v>
      </c>
      <c r="BL329" s="386">
        <v>0</v>
      </c>
      <c r="BM329" s="386">
        <v>0</v>
      </c>
      <c r="BN329" s="397">
        <v>0</v>
      </c>
      <c r="BO329" s="385">
        <v>1</v>
      </c>
      <c r="BP329" s="386">
        <v>0</v>
      </c>
      <c r="BQ329" s="386">
        <v>1</v>
      </c>
      <c r="BR329" s="386">
        <v>1</v>
      </c>
      <c r="BS329" s="386">
        <v>1</v>
      </c>
      <c r="BT329" s="386">
        <v>2</v>
      </c>
      <c r="BU329" s="386">
        <v>1</v>
      </c>
      <c r="BV329" s="386">
        <v>0</v>
      </c>
      <c r="BW329" s="386">
        <v>0</v>
      </c>
      <c r="BX329" s="386">
        <v>0</v>
      </c>
      <c r="BY329" s="386">
        <v>0</v>
      </c>
      <c r="BZ329" s="386">
        <v>0</v>
      </c>
      <c r="CA329" s="386">
        <v>2</v>
      </c>
      <c r="CB329" s="386">
        <v>3</v>
      </c>
      <c r="CC329" s="386">
        <v>3</v>
      </c>
      <c r="CD329" s="397">
        <v>2</v>
      </c>
      <c r="CE329" s="385"/>
      <c r="CF329" s="386"/>
      <c r="CG329" s="386"/>
      <c r="CH329" s="386"/>
      <c r="CI329" s="386"/>
      <c r="CJ329" s="386"/>
      <c r="CK329" s="386"/>
      <c r="CL329" s="386"/>
      <c r="CM329" s="386"/>
      <c r="CN329" s="386"/>
      <c r="CO329" s="386"/>
      <c r="CP329" s="386"/>
      <c r="CQ329" s="386"/>
      <c r="CR329" s="386"/>
      <c r="CS329" s="386"/>
      <c r="CT329" s="397"/>
      <c r="CU329" s="54"/>
    </row>
    <row r="330" spans="1:99" outlineLevel="1">
      <c r="B330" s="45" t="str">
        <f>$B$215&amp;""</f>
        <v>Late</v>
      </c>
      <c r="C330" s="360">
        <f t="shared" si="206"/>
        <v>0</v>
      </c>
      <c r="D330" s="360">
        <f t="shared" si="207"/>
        <v>4</v>
      </c>
      <c r="E330" s="360">
        <f t="shared" si="208"/>
        <v>1</v>
      </c>
      <c r="F330" s="360">
        <f t="shared" si="209"/>
        <v>5</v>
      </c>
      <c r="G330" s="360">
        <f t="shared" si="210"/>
        <v>1</v>
      </c>
      <c r="H330" s="360">
        <f t="shared" si="211"/>
        <v>0</v>
      </c>
      <c r="I330" s="360">
        <f t="shared" si="212"/>
        <v>1</v>
      </c>
      <c r="J330" s="360">
        <f t="shared" si="213"/>
        <v>3</v>
      </c>
      <c r="K330" s="360">
        <f t="shared" si="214"/>
        <v>0</v>
      </c>
      <c r="L330" s="360">
        <f t="shared" si="215"/>
        <v>0</v>
      </c>
      <c r="M330" s="360">
        <f t="shared" si="216"/>
        <v>0</v>
      </c>
      <c r="N330" s="360">
        <f t="shared" si="217"/>
        <v>0</v>
      </c>
      <c r="O330" s="360">
        <f t="shared" si="218"/>
        <v>3</v>
      </c>
      <c r="P330" s="360">
        <f t="shared" si="219"/>
        <v>3</v>
      </c>
      <c r="Q330" s="360">
        <f t="shared" si="220"/>
        <v>3</v>
      </c>
      <c r="R330" s="375">
        <f t="shared" si="221"/>
        <v>3</v>
      </c>
      <c r="S330" s="385">
        <v>0</v>
      </c>
      <c r="T330" s="386">
        <v>0</v>
      </c>
      <c r="U330" s="386">
        <v>1</v>
      </c>
      <c r="V330" s="386">
        <v>0</v>
      </c>
      <c r="W330" s="386">
        <v>2</v>
      </c>
      <c r="X330" s="386">
        <v>0</v>
      </c>
      <c r="Y330" s="386">
        <v>0</v>
      </c>
      <c r="Z330" s="386">
        <v>0</v>
      </c>
      <c r="AA330" s="386">
        <v>0</v>
      </c>
      <c r="AB330" s="386">
        <v>0</v>
      </c>
      <c r="AC330" s="386">
        <v>0</v>
      </c>
      <c r="AD330" s="386">
        <v>0</v>
      </c>
      <c r="AE330" s="386">
        <v>2</v>
      </c>
      <c r="AF330" s="386">
        <v>2</v>
      </c>
      <c r="AG330" s="386">
        <v>2</v>
      </c>
      <c r="AH330" s="397">
        <v>3</v>
      </c>
      <c r="AI330" s="385">
        <v>0</v>
      </c>
      <c r="AJ330" s="386">
        <v>4</v>
      </c>
      <c r="AK330" s="386">
        <v>1</v>
      </c>
      <c r="AL330" s="386">
        <v>5</v>
      </c>
      <c r="AM330" s="386">
        <v>1</v>
      </c>
      <c r="AN330" s="386">
        <v>0</v>
      </c>
      <c r="AO330" s="386">
        <v>1</v>
      </c>
      <c r="AP330" s="386">
        <v>3</v>
      </c>
      <c r="AQ330" s="386">
        <v>0</v>
      </c>
      <c r="AR330" s="386">
        <v>0</v>
      </c>
      <c r="AS330" s="386">
        <v>0</v>
      </c>
      <c r="AT330" s="386">
        <v>0</v>
      </c>
      <c r="AU330" s="386">
        <v>3</v>
      </c>
      <c r="AV330" s="386">
        <v>3</v>
      </c>
      <c r="AW330" s="386">
        <v>3</v>
      </c>
      <c r="AX330" s="397">
        <v>3</v>
      </c>
      <c r="AY330" s="385">
        <v>0</v>
      </c>
      <c r="AZ330" s="386">
        <v>0</v>
      </c>
      <c r="BA330" s="386">
        <v>0</v>
      </c>
      <c r="BB330" s="386">
        <v>0</v>
      </c>
      <c r="BC330" s="386">
        <v>0</v>
      </c>
      <c r="BD330" s="386">
        <v>0</v>
      </c>
      <c r="BE330" s="386">
        <v>0</v>
      </c>
      <c r="BF330" s="386">
        <v>0</v>
      </c>
      <c r="BG330" s="386">
        <v>0</v>
      </c>
      <c r="BH330" s="386">
        <v>0</v>
      </c>
      <c r="BI330" s="386">
        <v>0</v>
      </c>
      <c r="BJ330" s="386">
        <v>0</v>
      </c>
      <c r="BK330" s="386">
        <v>0</v>
      </c>
      <c r="BL330" s="386">
        <v>0</v>
      </c>
      <c r="BM330" s="386">
        <v>0</v>
      </c>
      <c r="BN330" s="397">
        <v>0</v>
      </c>
      <c r="BO330" s="385">
        <v>0</v>
      </c>
      <c r="BP330" s="386">
        <v>0</v>
      </c>
      <c r="BQ330" s="386">
        <v>0</v>
      </c>
      <c r="BR330" s="386">
        <v>0</v>
      </c>
      <c r="BS330" s="386">
        <v>0</v>
      </c>
      <c r="BT330" s="386">
        <v>0</v>
      </c>
      <c r="BU330" s="386">
        <v>1</v>
      </c>
      <c r="BV330" s="386">
        <v>2</v>
      </c>
      <c r="BW330" s="386">
        <v>0</v>
      </c>
      <c r="BX330" s="386">
        <v>0</v>
      </c>
      <c r="BY330" s="386">
        <v>0</v>
      </c>
      <c r="BZ330" s="386">
        <v>0</v>
      </c>
      <c r="CA330" s="386">
        <v>3</v>
      </c>
      <c r="CB330" s="386">
        <v>2</v>
      </c>
      <c r="CC330" s="386">
        <v>3</v>
      </c>
      <c r="CD330" s="397">
        <v>3</v>
      </c>
      <c r="CE330" s="385"/>
      <c r="CF330" s="386"/>
      <c r="CG330" s="386"/>
      <c r="CH330" s="386"/>
      <c r="CI330" s="386"/>
      <c r="CJ330" s="386"/>
      <c r="CK330" s="386"/>
      <c r="CL330" s="386"/>
      <c r="CM330" s="386"/>
      <c r="CN330" s="386"/>
      <c r="CO330" s="386"/>
      <c r="CP330" s="386"/>
      <c r="CQ330" s="386"/>
      <c r="CR330" s="386"/>
      <c r="CS330" s="386"/>
      <c r="CT330" s="397"/>
      <c r="CU330" s="54"/>
    </row>
    <row r="331" spans="1:99" outlineLevel="1">
      <c r="B331" s="45" t="s">
        <v>1426</v>
      </c>
      <c r="C331" s="360">
        <f t="shared" si="206"/>
        <v>0</v>
      </c>
      <c r="D331" s="360">
        <f t="shared" si="207"/>
        <v>0</v>
      </c>
      <c r="E331" s="360">
        <f t="shared" si="208"/>
        <v>1</v>
      </c>
      <c r="F331" s="360">
        <f t="shared" si="209"/>
        <v>5</v>
      </c>
      <c r="G331" s="360">
        <f t="shared" si="210"/>
        <v>0</v>
      </c>
      <c r="H331" s="360">
        <f t="shared" si="211"/>
        <v>1</v>
      </c>
      <c r="I331" s="360">
        <f t="shared" si="212"/>
        <v>0</v>
      </c>
      <c r="J331" s="360">
        <f t="shared" si="213"/>
        <v>0</v>
      </c>
      <c r="K331" s="360">
        <f t="shared" si="214"/>
        <v>0</v>
      </c>
      <c r="L331" s="360">
        <f t="shared" si="215"/>
        <v>0</v>
      </c>
      <c r="M331" s="360">
        <f t="shared" si="216"/>
        <v>0</v>
      </c>
      <c r="N331" s="360">
        <f t="shared" si="217"/>
        <v>0</v>
      </c>
      <c r="O331" s="360">
        <f t="shared" si="218"/>
        <v>3</v>
      </c>
      <c r="P331" s="360">
        <f t="shared" si="219"/>
        <v>3</v>
      </c>
      <c r="Q331" s="360">
        <f t="shared" si="220"/>
        <v>3</v>
      </c>
      <c r="R331" s="375">
        <f t="shared" si="221"/>
        <v>3</v>
      </c>
      <c r="S331" s="417">
        <v>0</v>
      </c>
      <c r="T331" s="418">
        <v>0</v>
      </c>
      <c r="U331" s="418">
        <v>2</v>
      </c>
      <c r="V331" s="418">
        <v>0</v>
      </c>
      <c r="W331" s="418">
        <v>0</v>
      </c>
      <c r="X331" s="418">
        <v>0</v>
      </c>
      <c r="Y331" s="418">
        <v>1</v>
      </c>
      <c r="Z331" s="418">
        <v>0</v>
      </c>
      <c r="AA331" s="418">
        <v>0</v>
      </c>
      <c r="AB331" s="418">
        <v>0</v>
      </c>
      <c r="AC331" s="418">
        <v>0</v>
      </c>
      <c r="AD331" s="418">
        <v>0</v>
      </c>
      <c r="AE331" s="418">
        <v>3</v>
      </c>
      <c r="AF331" s="418">
        <v>3</v>
      </c>
      <c r="AG331" s="418">
        <v>3</v>
      </c>
      <c r="AH331" s="419">
        <v>3</v>
      </c>
      <c r="AI331" s="417">
        <v>0</v>
      </c>
      <c r="AJ331" s="418">
        <v>0</v>
      </c>
      <c r="AK331" s="418">
        <v>1</v>
      </c>
      <c r="AL331" s="418">
        <v>5</v>
      </c>
      <c r="AM331" s="418">
        <v>0</v>
      </c>
      <c r="AN331" s="418">
        <v>1</v>
      </c>
      <c r="AO331" s="418">
        <v>0</v>
      </c>
      <c r="AP331" s="418">
        <v>0</v>
      </c>
      <c r="AQ331" s="418">
        <v>0</v>
      </c>
      <c r="AR331" s="418">
        <v>0</v>
      </c>
      <c r="AS331" s="418">
        <v>0</v>
      </c>
      <c r="AT331" s="418">
        <v>0</v>
      </c>
      <c r="AU331" s="418">
        <v>3</v>
      </c>
      <c r="AV331" s="418">
        <v>3</v>
      </c>
      <c r="AW331" s="418">
        <v>3</v>
      </c>
      <c r="AX331" s="419">
        <v>3</v>
      </c>
      <c r="AY331" s="417">
        <v>0</v>
      </c>
      <c r="AZ331" s="418">
        <v>0</v>
      </c>
      <c r="BA331" s="418">
        <v>0</v>
      </c>
      <c r="BB331" s="418">
        <v>0</v>
      </c>
      <c r="BC331" s="418">
        <v>0</v>
      </c>
      <c r="BD331" s="418">
        <v>0</v>
      </c>
      <c r="BE331" s="418">
        <v>0</v>
      </c>
      <c r="BF331" s="418">
        <v>0</v>
      </c>
      <c r="BG331" s="418">
        <v>0</v>
      </c>
      <c r="BH331" s="418">
        <v>0</v>
      </c>
      <c r="BI331" s="418">
        <v>0</v>
      </c>
      <c r="BJ331" s="418">
        <v>0</v>
      </c>
      <c r="BK331" s="418">
        <v>0</v>
      </c>
      <c r="BL331" s="418">
        <v>0</v>
      </c>
      <c r="BM331" s="418">
        <v>0</v>
      </c>
      <c r="BN331" s="419">
        <v>0</v>
      </c>
      <c r="BO331" s="417">
        <v>2</v>
      </c>
      <c r="BP331" s="418">
        <v>0</v>
      </c>
      <c r="BQ331" s="418">
        <v>1</v>
      </c>
      <c r="BR331" s="418">
        <v>0</v>
      </c>
      <c r="BS331" s="418">
        <v>1</v>
      </c>
      <c r="BT331" s="418">
        <v>2</v>
      </c>
      <c r="BU331" s="418">
        <v>0</v>
      </c>
      <c r="BV331" s="418">
        <v>2</v>
      </c>
      <c r="BW331" s="418">
        <v>0</v>
      </c>
      <c r="BX331" s="418">
        <v>0</v>
      </c>
      <c r="BY331" s="418">
        <v>0</v>
      </c>
      <c r="BZ331" s="418">
        <v>0</v>
      </c>
      <c r="CA331" s="418">
        <v>3</v>
      </c>
      <c r="CB331" s="418">
        <v>3</v>
      </c>
      <c r="CC331" s="418">
        <v>3</v>
      </c>
      <c r="CD331" s="419">
        <v>3</v>
      </c>
      <c r="CE331" s="417"/>
      <c r="CF331" s="418"/>
      <c r="CG331" s="418"/>
      <c r="CH331" s="418"/>
      <c r="CI331" s="418"/>
      <c r="CJ331" s="418"/>
      <c r="CK331" s="418"/>
      <c r="CL331" s="418"/>
      <c r="CM331" s="418"/>
      <c r="CN331" s="418"/>
      <c r="CO331" s="418"/>
      <c r="CP331" s="418"/>
      <c r="CQ331" s="418"/>
      <c r="CR331" s="418"/>
      <c r="CS331" s="418"/>
      <c r="CT331" s="419"/>
      <c r="CU331" s="54"/>
    </row>
    <row r="332" spans="1:99" outlineLevel="1">
      <c r="B332" s="45" t="str">
        <f>$B$217&amp;""</f>
        <v>7mo with 0% mated</v>
      </c>
      <c r="C332" s="360">
        <f t="shared" si="206"/>
        <v>5</v>
      </c>
      <c r="D332" s="360">
        <f t="shared" si="207"/>
        <v>5</v>
      </c>
      <c r="E332" s="360">
        <f t="shared" si="208"/>
        <v>5</v>
      </c>
      <c r="F332" s="360">
        <f t="shared" si="209"/>
        <v>0</v>
      </c>
      <c r="G332" s="360">
        <f t="shared" si="210"/>
        <v>5</v>
      </c>
      <c r="H332" s="360">
        <f t="shared" si="211"/>
        <v>5</v>
      </c>
      <c r="I332" s="360">
        <f t="shared" si="212"/>
        <v>5</v>
      </c>
      <c r="J332" s="360">
        <f t="shared" si="213"/>
        <v>5</v>
      </c>
      <c r="K332" s="360">
        <f t="shared" si="214"/>
        <v>0</v>
      </c>
      <c r="L332" s="360">
        <f t="shared" si="215"/>
        <v>0</v>
      </c>
      <c r="M332" s="360">
        <f t="shared" si="216"/>
        <v>0</v>
      </c>
      <c r="N332" s="360">
        <f t="shared" si="217"/>
        <v>0</v>
      </c>
      <c r="O332" s="360">
        <f t="shared" si="218"/>
        <v>3</v>
      </c>
      <c r="P332" s="360">
        <f t="shared" si="219"/>
        <v>3</v>
      </c>
      <c r="Q332" s="360">
        <f t="shared" si="220"/>
        <v>3</v>
      </c>
      <c r="R332" s="375">
        <f t="shared" si="221"/>
        <v>3</v>
      </c>
      <c r="S332" s="417">
        <v>5</v>
      </c>
      <c r="T332" s="418">
        <v>5</v>
      </c>
      <c r="U332" s="418">
        <v>5</v>
      </c>
      <c r="V332" s="418">
        <v>5</v>
      </c>
      <c r="W332" s="418">
        <v>5</v>
      </c>
      <c r="X332" s="418">
        <v>5</v>
      </c>
      <c r="Y332" s="418">
        <v>5</v>
      </c>
      <c r="Z332" s="418">
        <v>5</v>
      </c>
      <c r="AA332" s="418">
        <v>0</v>
      </c>
      <c r="AB332" s="418">
        <v>0</v>
      </c>
      <c r="AC332" s="418">
        <v>0</v>
      </c>
      <c r="AD332" s="418">
        <v>0</v>
      </c>
      <c r="AE332" s="418">
        <v>3</v>
      </c>
      <c r="AF332" s="418">
        <v>3</v>
      </c>
      <c r="AG332" s="418">
        <v>3</v>
      </c>
      <c r="AH332" s="419">
        <v>3</v>
      </c>
      <c r="AI332" s="417">
        <v>5</v>
      </c>
      <c r="AJ332" s="418">
        <v>5</v>
      </c>
      <c r="AK332" s="418">
        <v>5</v>
      </c>
      <c r="AL332" s="418">
        <v>0</v>
      </c>
      <c r="AM332" s="418">
        <v>5</v>
      </c>
      <c r="AN332" s="418">
        <v>5</v>
      </c>
      <c r="AO332" s="418">
        <v>5</v>
      </c>
      <c r="AP332" s="418">
        <v>5</v>
      </c>
      <c r="AQ332" s="418">
        <v>0</v>
      </c>
      <c r="AR332" s="418">
        <v>0</v>
      </c>
      <c r="AS332" s="418">
        <v>0</v>
      </c>
      <c r="AT332" s="418">
        <v>0</v>
      </c>
      <c r="AU332" s="418">
        <v>3</v>
      </c>
      <c r="AV332" s="418">
        <v>3</v>
      </c>
      <c r="AW332" s="418">
        <v>3</v>
      </c>
      <c r="AX332" s="419">
        <v>3</v>
      </c>
      <c r="AY332" s="417">
        <v>0</v>
      </c>
      <c r="AZ332" s="418">
        <v>0</v>
      </c>
      <c r="BA332" s="418">
        <v>0</v>
      </c>
      <c r="BB332" s="418">
        <v>0</v>
      </c>
      <c r="BC332" s="418">
        <v>0</v>
      </c>
      <c r="BD332" s="418">
        <v>0</v>
      </c>
      <c r="BE332" s="418">
        <v>0</v>
      </c>
      <c r="BF332" s="418">
        <v>0</v>
      </c>
      <c r="BG332" s="418">
        <v>0</v>
      </c>
      <c r="BH332" s="418">
        <v>0</v>
      </c>
      <c r="BI332" s="418">
        <v>0</v>
      </c>
      <c r="BJ332" s="418">
        <v>0</v>
      </c>
      <c r="BK332" s="418">
        <v>0</v>
      </c>
      <c r="BL332" s="418">
        <v>0</v>
      </c>
      <c r="BM332" s="418">
        <v>0</v>
      </c>
      <c r="BN332" s="419">
        <v>0</v>
      </c>
      <c r="BO332" s="417">
        <v>4</v>
      </c>
      <c r="BP332" s="418">
        <v>5</v>
      </c>
      <c r="BQ332" s="418">
        <v>5</v>
      </c>
      <c r="BR332" s="418">
        <v>5</v>
      </c>
      <c r="BS332" s="418">
        <v>5</v>
      </c>
      <c r="BT332" s="418">
        <v>5</v>
      </c>
      <c r="BU332" s="418">
        <v>5</v>
      </c>
      <c r="BV332" s="418">
        <v>5</v>
      </c>
      <c r="BW332" s="418">
        <v>0</v>
      </c>
      <c r="BX332" s="418">
        <v>0</v>
      </c>
      <c r="BY332" s="418">
        <v>0</v>
      </c>
      <c r="BZ332" s="418">
        <v>0</v>
      </c>
      <c r="CA332" s="418">
        <v>3</v>
      </c>
      <c r="CB332" s="418">
        <v>3</v>
      </c>
      <c r="CC332" s="418">
        <v>3</v>
      </c>
      <c r="CD332" s="419">
        <v>3</v>
      </c>
      <c r="CE332" s="417"/>
      <c r="CF332" s="418"/>
      <c r="CG332" s="418"/>
      <c r="CH332" s="418"/>
      <c r="CI332" s="418"/>
      <c r="CJ332" s="418"/>
      <c r="CK332" s="418"/>
      <c r="CL332" s="418"/>
      <c r="CM332" s="418"/>
      <c r="CN332" s="418"/>
      <c r="CO332" s="418"/>
      <c r="CP332" s="418"/>
      <c r="CQ332" s="418"/>
      <c r="CR332" s="418"/>
      <c r="CS332" s="418"/>
      <c r="CT332" s="419"/>
      <c r="CU332" s="54"/>
    </row>
    <row r="333" spans="1:99" outlineLevel="1">
      <c r="B333" s="45" t="s">
        <v>1550</v>
      </c>
      <c r="C333" s="360">
        <f t="shared" si="206"/>
        <v>0</v>
      </c>
      <c r="D333" s="360">
        <f t="shared" si="207"/>
        <v>0</v>
      </c>
      <c r="E333" s="360">
        <f t="shared" si="208"/>
        <v>0</v>
      </c>
      <c r="F333" s="360">
        <f t="shared" si="209"/>
        <v>0</v>
      </c>
      <c r="G333" s="360">
        <f t="shared" si="210"/>
        <v>0</v>
      </c>
      <c r="H333" s="360">
        <f t="shared" si="211"/>
        <v>0</v>
      </c>
      <c r="I333" s="360">
        <f t="shared" si="212"/>
        <v>0</v>
      </c>
      <c r="J333" s="360">
        <f t="shared" si="213"/>
        <v>0</v>
      </c>
      <c r="K333" s="360">
        <f t="shared" si="214"/>
        <v>0</v>
      </c>
      <c r="L333" s="360">
        <f t="shared" si="215"/>
        <v>0</v>
      </c>
      <c r="M333" s="360">
        <f t="shared" si="216"/>
        <v>0</v>
      </c>
      <c r="N333" s="360">
        <f t="shared" si="217"/>
        <v>0</v>
      </c>
      <c r="O333" s="360">
        <f t="shared" si="218"/>
        <v>0</v>
      </c>
      <c r="P333" s="360">
        <f t="shared" si="219"/>
        <v>0</v>
      </c>
      <c r="Q333" s="360">
        <f t="shared" si="220"/>
        <v>0</v>
      </c>
      <c r="R333" s="375">
        <f t="shared" si="221"/>
        <v>0</v>
      </c>
      <c r="S333" s="417"/>
      <c r="T333" s="418"/>
      <c r="U333" s="418"/>
      <c r="V333" s="418"/>
      <c r="W333" s="418"/>
      <c r="X333" s="418"/>
      <c r="Y333" s="418"/>
      <c r="Z333" s="418"/>
      <c r="AA333" s="418"/>
      <c r="AB333" s="418"/>
      <c r="AC333" s="418"/>
      <c r="AD333" s="418"/>
      <c r="AE333" s="418"/>
      <c r="AF333" s="418"/>
      <c r="AG333" s="418"/>
      <c r="AH333" s="419"/>
      <c r="AI333" s="417"/>
      <c r="AJ333" s="418"/>
      <c r="AK333" s="418"/>
      <c r="AL333" s="418"/>
      <c r="AM333" s="418"/>
      <c r="AN333" s="418"/>
      <c r="AO333" s="418"/>
      <c r="AP333" s="418"/>
      <c r="AQ333" s="418"/>
      <c r="AR333" s="418"/>
      <c r="AS333" s="418"/>
      <c r="AT333" s="418"/>
      <c r="AU333" s="418"/>
      <c r="AV333" s="418"/>
      <c r="AW333" s="418"/>
      <c r="AX333" s="419"/>
      <c r="AY333" s="417"/>
      <c r="AZ333" s="418"/>
      <c r="BA333" s="418"/>
      <c r="BB333" s="418"/>
      <c r="BC333" s="418"/>
      <c r="BD333" s="418"/>
      <c r="BE333" s="418"/>
      <c r="BF333" s="418"/>
      <c r="BG333" s="418"/>
      <c r="BH333" s="418"/>
      <c r="BI333" s="418"/>
      <c r="BJ333" s="418"/>
      <c r="BK333" s="418"/>
      <c r="BL333" s="418"/>
      <c r="BM333" s="418"/>
      <c r="BN333" s="419"/>
      <c r="BO333" s="417"/>
      <c r="BP333" s="418"/>
      <c r="BQ333" s="418"/>
      <c r="BR333" s="418"/>
      <c r="BS333" s="418"/>
      <c r="BT333" s="418"/>
      <c r="BU333" s="418"/>
      <c r="BV333" s="418"/>
      <c r="BW333" s="418"/>
      <c r="BX333" s="418"/>
      <c r="BY333" s="418"/>
      <c r="BZ333" s="418"/>
      <c r="CA333" s="418"/>
      <c r="CB333" s="418"/>
      <c r="CC333" s="418"/>
      <c r="CD333" s="419"/>
      <c r="CE333" s="417"/>
      <c r="CF333" s="418"/>
      <c r="CG333" s="418"/>
      <c r="CH333" s="418"/>
      <c r="CI333" s="418"/>
      <c r="CJ333" s="418"/>
      <c r="CK333" s="418"/>
      <c r="CL333" s="418"/>
      <c r="CM333" s="418"/>
      <c r="CN333" s="418"/>
      <c r="CO333" s="418"/>
      <c r="CP333" s="418"/>
      <c r="CQ333" s="418"/>
      <c r="CR333" s="418"/>
      <c r="CS333" s="418"/>
      <c r="CT333" s="419"/>
      <c r="CU333" s="54"/>
    </row>
    <row r="334" spans="1:99" outlineLevel="1">
      <c r="B334" s="45" t="s">
        <v>1019</v>
      </c>
      <c r="C334" s="361">
        <f t="shared" si="206"/>
        <v>0</v>
      </c>
      <c r="D334" s="361">
        <f t="shared" si="207"/>
        <v>0</v>
      </c>
      <c r="E334" s="361">
        <f t="shared" si="208"/>
        <v>0</v>
      </c>
      <c r="F334" s="361">
        <f t="shared" si="209"/>
        <v>0</v>
      </c>
      <c r="G334" s="361">
        <f t="shared" si="210"/>
        <v>0</v>
      </c>
      <c r="H334" s="361">
        <f t="shared" si="211"/>
        <v>0</v>
      </c>
      <c r="I334" s="361">
        <f t="shared" si="212"/>
        <v>0</v>
      </c>
      <c r="J334" s="361">
        <f t="shared" si="213"/>
        <v>0</v>
      </c>
      <c r="K334" s="361">
        <f t="shared" si="214"/>
        <v>0</v>
      </c>
      <c r="L334" s="361">
        <f t="shared" si="215"/>
        <v>0</v>
      </c>
      <c r="M334" s="361">
        <f t="shared" si="216"/>
        <v>0</v>
      </c>
      <c r="N334" s="361">
        <f t="shared" si="217"/>
        <v>0</v>
      </c>
      <c r="O334" s="361">
        <f t="shared" si="218"/>
        <v>0</v>
      </c>
      <c r="P334" s="361">
        <f t="shared" si="219"/>
        <v>0</v>
      </c>
      <c r="Q334" s="361">
        <f t="shared" si="220"/>
        <v>0</v>
      </c>
      <c r="R334" s="376">
        <f t="shared" si="221"/>
        <v>0</v>
      </c>
      <c r="S334" s="437"/>
      <c r="T334" s="438"/>
      <c r="U334" s="438"/>
      <c r="V334" s="438"/>
      <c r="W334" s="438"/>
      <c r="X334" s="438"/>
      <c r="Y334" s="438"/>
      <c r="Z334" s="438"/>
      <c r="AA334" s="438"/>
      <c r="AB334" s="438"/>
      <c r="AC334" s="438"/>
      <c r="AD334" s="438"/>
      <c r="AE334" s="438"/>
      <c r="AF334" s="438"/>
      <c r="AG334" s="438"/>
      <c r="AH334" s="439"/>
      <c r="AI334" s="437"/>
      <c r="AJ334" s="438"/>
      <c r="AK334" s="438"/>
      <c r="AL334" s="438"/>
      <c r="AM334" s="438"/>
      <c r="AN334" s="438"/>
      <c r="AO334" s="438"/>
      <c r="AP334" s="438"/>
      <c r="AQ334" s="438"/>
      <c r="AR334" s="438"/>
      <c r="AS334" s="438"/>
      <c r="AT334" s="438"/>
      <c r="AU334" s="438"/>
      <c r="AV334" s="438"/>
      <c r="AW334" s="438"/>
      <c r="AX334" s="439"/>
      <c r="AY334" s="437"/>
      <c r="AZ334" s="438"/>
      <c r="BA334" s="438"/>
      <c r="BB334" s="438"/>
      <c r="BC334" s="438"/>
      <c r="BD334" s="438"/>
      <c r="BE334" s="438"/>
      <c r="BF334" s="438"/>
      <c r="BG334" s="438"/>
      <c r="BH334" s="438"/>
      <c r="BI334" s="438"/>
      <c r="BJ334" s="438"/>
      <c r="BK334" s="438"/>
      <c r="BL334" s="438"/>
      <c r="BM334" s="438"/>
      <c r="BN334" s="439"/>
      <c r="BO334" s="437"/>
      <c r="BP334" s="438"/>
      <c r="BQ334" s="438"/>
      <c r="BR334" s="438"/>
      <c r="BS334" s="438"/>
      <c r="BT334" s="438"/>
      <c r="BU334" s="438"/>
      <c r="BV334" s="438"/>
      <c r="BW334" s="438"/>
      <c r="BX334" s="438"/>
      <c r="BY334" s="438"/>
      <c r="BZ334" s="438"/>
      <c r="CA334" s="438"/>
      <c r="CB334" s="438"/>
      <c r="CC334" s="438"/>
      <c r="CD334" s="439"/>
      <c r="CE334" s="437"/>
      <c r="CF334" s="438"/>
      <c r="CG334" s="438"/>
      <c r="CH334" s="438"/>
      <c r="CI334" s="438"/>
      <c r="CJ334" s="438"/>
      <c r="CK334" s="438"/>
      <c r="CL334" s="438"/>
      <c r="CM334" s="438"/>
      <c r="CN334" s="438"/>
      <c r="CO334" s="438"/>
      <c r="CP334" s="438"/>
      <c r="CQ334" s="438"/>
      <c r="CR334" s="438"/>
      <c r="CS334" s="438"/>
      <c r="CT334" s="439"/>
      <c r="CU334" s="54"/>
    </row>
    <row r="335" spans="1:99" ht="24.75">
      <c r="B335" s="44" t="str">
        <f>"Timing 2 - Join to mid preg
"&amp;$B$212&amp;""</f>
        <v>Timing 2 - Join to mid preg
Standard (7mo)</v>
      </c>
      <c r="C335" s="358">
        <f t="shared" si="206"/>
        <v>0</v>
      </c>
      <c r="D335" s="358">
        <f t="shared" si="207"/>
        <v>0</v>
      </c>
      <c r="E335" s="358">
        <f t="shared" si="208"/>
        <v>4</v>
      </c>
      <c r="F335" s="358">
        <f t="shared" si="209"/>
        <v>3</v>
      </c>
      <c r="G335" s="358">
        <f t="shared" si="210"/>
        <v>5</v>
      </c>
      <c r="H335" s="358">
        <f t="shared" si="211"/>
        <v>4</v>
      </c>
      <c r="I335" s="358">
        <f t="shared" si="212"/>
        <v>3</v>
      </c>
      <c r="J335" s="358">
        <f t="shared" si="213"/>
        <v>3</v>
      </c>
      <c r="K335" s="358">
        <f t="shared" si="214"/>
        <v>0</v>
      </c>
      <c r="L335" s="358">
        <f t="shared" si="215"/>
        <v>0</v>
      </c>
      <c r="M335" s="358">
        <f t="shared" si="216"/>
        <v>0</v>
      </c>
      <c r="N335" s="358">
        <f t="shared" si="217"/>
        <v>0</v>
      </c>
      <c r="O335" s="358">
        <f t="shared" si="218"/>
        <v>1</v>
      </c>
      <c r="P335" s="358">
        <f t="shared" si="219"/>
        <v>0</v>
      </c>
      <c r="Q335" s="358">
        <f t="shared" si="220"/>
        <v>2</v>
      </c>
      <c r="R335" s="374">
        <f t="shared" si="221"/>
        <v>1</v>
      </c>
      <c r="S335" s="384">
        <v>0</v>
      </c>
      <c r="T335" s="281">
        <v>0</v>
      </c>
      <c r="U335" s="281">
        <v>3</v>
      </c>
      <c r="V335" s="281">
        <v>3</v>
      </c>
      <c r="W335" s="281">
        <v>3</v>
      </c>
      <c r="X335" s="281">
        <v>0</v>
      </c>
      <c r="Y335" s="281">
        <v>0</v>
      </c>
      <c r="Z335" s="281">
        <v>0</v>
      </c>
      <c r="AA335" s="281">
        <v>0</v>
      </c>
      <c r="AB335" s="281">
        <v>0</v>
      </c>
      <c r="AC335" s="281">
        <v>0</v>
      </c>
      <c r="AD335" s="281">
        <v>0</v>
      </c>
      <c r="AE335" s="281">
        <v>0</v>
      </c>
      <c r="AF335" s="281">
        <v>0</v>
      </c>
      <c r="AG335" s="281">
        <v>0</v>
      </c>
      <c r="AH335" s="396">
        <v>0</v>
      </c>
      <c r="AI335" s="384">
        <v>0</v>
      </c>
      <c r="AJ335" s="281">
        <v>0</v>
      </c>
      <c r="AK335" s="281">
        <v>4</v>
      </c>
      <c r="AL335" s="281">
        <v>3</v>
      </c>
      <c r="AM335" s="281">
        <v>5</v>
      </c>
      <c r="AN335" s="281">
        <v>4</v>
      </c>
      <c r="AO335" s="281">
        <v>3</v>
      </c>
      <c r="AP335" s="281">
        <v>3</v>
      </c>
      <c r="AQ335" s="281">
        <v>0</v>
      </c>
      <c r="AR335" s="281">
        <v>0</v>
      </c>
      <c r="AS335" s="281">
        <v>0</v>
      </c>
      <c r="AT335" s="281">
        <v>0</v>
      </c>
      <c r="AU335" s="281">
        <v>1</v>
      </c>
      <c r="AV335" s="281">
        <v>0</v>
      </c>
      <c r="AW335" s="281">
        <v>2</v>
      </c>
      <c r="AX335" s="396">
        <v>1</v>
      </c>
      <c r="AY335" s="384">
        <v>0</v>
      </c>
      <c r="AZ335" s="281">
        <v>0</v>
      </c>
      <c r="BA335" s="281">
        <v>0</v>
      </c>
      <c r="BB335" s="281">
        <v>0</v>
      </c>
      <c r="BC335" s="281">
        <v>0</v>
      </c>
      <c r="BD335" s="281">
        <v>0</v>
      </c>
      <c r="BE335" s="281">
        <v>0</v>
      </c>
      <c r="BF335" s="281">
        <v>0</v>
      </c>
      <c r="BG335" s="281">
        <v>0</v>
      </c>
      <c r="BH335" s="281">
        <v>0</v>
      </c>
      <c r="BI335" s="281">
        <v>0</v>
      </c>
      <c r="BJ335" s="281">
        <v>0</v>
      </c>
      <c r="BK335" s="281">
        <v>0</v>
      </c>
      <c r="BL335" s="281">
        <v>0</v>
      </c>
      <c r="BM335" s="281">
        <v>0</v>
      </c>
      <c r="BN335" s="396">
        <v>0</v>
      </c>
      <c r="BO335" s="384">
        <v>0</v>
      </c>
      <c r="BP335" s="281">
        <v>5</v>
      </c>
      <c r="BQ335" s="281">
        <v>0</v>
      </c>
      <c r="BR335" s="281">
        <v>3</v>
      </c>
      <c r="BS335" s="281">
        <v>3</v>
      </c>
      <c r="BT335" s="281">
        <v>4</v>
      </c>
      <c r="BU335" s="281">
        <v>0</v>
      </c>
      <c r="BV335" s="281">
        <v>3</v>
      </c>
      <c r="BW335" s="281">
        <v>0</v>
      </c>
      <c r="BX335" s="281">
        <v>0</v>
      </c>
      <c r="BY335" s="281">
        <v>0</v>
      </c>
      <c r="BZ335" s="281">
        <v>0</v>
      </c>
      <c r="CA335" s="281">
        <v>0</v>
      </c>
      <c r="CB335" s="281">
        <v>1</v>
      </c>
      <c r="CC335" s="281">
        <v>1</v>
      </c>
      <c r="CD335" s="396">
        <v>1</v>
      </c>
      <c r="CE335" s="384"/>
      <c r="CF335" s="281"/>
      <c r="CG335" s="281"/>
      <c r="CH335" s="281"/>
      <c r="CI335" s="281"/>
      <c r="CJ335" s="281"/>
      <c r="CK335" s="281"/>
      <c r="CL335" s="281"/>
      <c r="CM335" s="281"/>
      <c r="CN335" s="281"/>
      <c r="CO335" s="281"/>
      <c r="CP335" s="281"/>
      <c r="CQ335" s="281"/>
      <c r="CR335" s="281"/>
      <c r="CS335" s="281"/>
      <c r="CT335" s="396"/>
      <c r="CU335" s="359" t="s">
        <v>1294</v>
      </c>
    </row>
    <row r="336" spans="1:99">
      <c r="B336" s="45" t="str">
        <f>$B$213&amp;""</f>
        <v>Early</v>
      </c>
      <c r="C336" s="360">
        <f t="shared" si="206"/>
        <v>4</v>
      </c>
      <c r="D336" s="360">
        <f t="shared" si="207"/>
        <v>4</v>
      </c>
      <c r="E336" s="360">
        <f t="shared" si="208"/>
        <v>0</v>
      </c>
      <c r="F336" s="360">
        <f t="shared" si="209"/>
        <v>0</v>
      </c>
      <c r="G336" s="360">
        <f t="shared" si="210"/>
        <v>0</v>
      </c>
      <c r="H336" s="360">
        <f t="shared" si="211"/>
        <v>3</v>
      </c>
      <c r="I336" s="360">
        <f t="shared" si="212"/>
        <v>3</v>
      </c>
      <c r="J336" s="360">
        <f t="shared" si="213"/>
        <v>3</v>
      </c>
      <c r="K336" s="360">
        <f t="shared" si="214"/>
        <v>0</v>
      </c>
      <c r="L336" s="360">
        <f t="shared" si="215"/>
        <v>0</v>
      </c>
      <c r="M336" s="360">
        <f t="shared" si="216"/>
        <v>0</v>
      </c>
      <c r="N336" s="360">
        <f t="shared" si="217"/>
        <v>0</v>
      </c>
      <c r="O336" s="360">
        <f t="shared" si="218"/>
        <v>2</v>
      </c>
      <c r="P336" s="360">
        <f t="shared" si="219"/>
        <v>1</v>
      </c>
      <c r="Q336" s="360">
        <f t="shared" si="220"/>
        <v>1</v>
      </c>
      <c r="R336" s="375">
        <f t="shared" si="221"/>
        <v>0</v>
      </c>
      <c r="S336" s="385">
        <v>5</v>
      </c>
      <c r="T336" s="386">
        <v>0</v>
      </c>
      <c r="U336" s="386">
        <v>3</v>
      </c>
      <c r="V336" s="386">
        <v>3</v>
      </c>
      <c r="W336" s="386">
        <v>3</v>
      </c>
      <c r="X336" s="386">
        <v>0</v>
      </c>
      <c r="Y336" s="386">
        <v>3</v>
      </c>
      <c r="Z336" s="386">
        <v>3</v>
      </c>
      <c r="AA336" s="386">
        <v>0</v>
      </c>
      <c r="AB336" s="386">
        <v>0</v>
      </c>
      <c r="AC336" s="386">
        <v>0</v>
      </c>
      <c r="AD336" s="386">
        <v>0</v>
      </c>
      <c r="AE336" s="386">
        <v>0</v>
      </c>
      <c r="AF336" s="386">
        <v>0</v>
      </c>
      <c r="AG336" s="386">
        <v>0</v>
      </c>
      <c r="AH336" s="397">
        <v>3</v>
      </c>
      <c r="AI336" s="385">
        <v>4</v>
      </c>
      <c r="AJ336" s="386">
        <v>4</v>
      </c>
      <c r="AK336" s="386">
        <v>0</v>
      </c>
      <c r="AL336" s="386">
        <v>0</v>
      </c>
      <c r="AM336" s="386">
        <v>0</v>
      </c>
      <c r="AN336" s="386">
        <v>3</v>
      </c>
      <c r="AO336" s="386">
        <v>3</v>
      </c>
      <c r="AP336" s="386">
        <v>3</v>
      </c>
      <c r="AQ336" s="386">
        <v>0</v>
      </c>
      <c r="AR336" s="386">
        <v>0</v>
      </c>
      <c r="AS336" s="386">
        <v>0</v>
      </c>
      <c r="AT336" s="386">
        <v>0</v>
      </c>
      <c r="AU336" s="386">
        <v>2</v>
      </c>
      <c r="AV336" s="386">
        <v>1</v>
      </c>
      <c r="AW336" s="386">
        <v>1</v>
      </c>
      <c r="AX336" s="397">
        <v>0</v>
      </c>
      <c r="AY336" s="385">
        <v>0</v>
      </c>
      <c r="AZ336" s="386">
        <v>0</v>
      </c>
      <c r="BA336" s="386">
        <v>0</v>
      </c>
      <c r="BB336" s="386">
        <v>0</v>
      </c>
      <c r="BC336" s="386">
        <v>0</v>
      </c>
      <c r="BD336" s="386">
        <v>0</v>
      </c>
      <c r="BE336" s="386">
        <v>0</v>
      </c>
      <c r="BF336" s="386">
        <v>0</v>
      </c>
      <c r="BG336" s="386">
        <v>0</v>
      </c>
      <c r="BH336" s="386">
        <v>0</v>
      </c>
      <c r="BI336" s="386">
        <v>0</v>
      </c>
      <c r="BJ336" s="386">
        <v>0</v>
      </c>
      <c r="BK336" s="386">
        <v>0</v>
      </c>
      <c r="BL336" s="386">
        <v>0</v>
      </c>
      <c r="BM336" s="386">
        <v>0</v>
      </c>
      <c r="BN336" s="397">
        <v>0</v>
      </c>
      <c r="BO336" s="385">
        <v>3</v>
      </c>
      <c r="BP336" s="386">
        <v>3</v>
      </c>
      <c r="BQ336" s="386">
        <v>3</v>
      </c>
      <c r="BR336" s="386">
        <v>3</v>
      </c>
      <c r="BS336" s="386">
        <v>0</v>
      </c>
      <c r="BT336" s="386">
        <v>3</v>
      </c>
      <c r="BU336" s="386">
        <v>3</v>
      </c>
      <c r="BV336" s="386">
        <v>0</v>
      </c>
      <c r="BW336" s="386">
        <v>0</v>
      </c>
      <c r="BX336" s="386">
        <v>0</v>
      </c>
      <c r="BY336" s="386">
        <v>0</v>
      </c>
      <c r="BZ336" s="386">
        <v>0</v>
      </c>
      <c r="CA336" s="386">
        <v>1</v>
      </c>
      <c r="CB336" s="386">
        <v>1</v>
      </c>
      <c r="CC336" s="386">
        <v>1</v>
      </c>
      <c r="CD336" s="397">
        <v>2</v>
      </c>
      <c r="CE336" s="385"/>
      <c r="CF336" s="386"/>
      <c r="CG336" s="386"/>
      <c r="CH336" s="386"/>
      <c r="CI336" s="386"/>
      <c r="CJ336" s="386"/>
      <c r="CK336" s="386"/>
      <c r="CL336" s="386"/>
      <c r="CM336" s="386"/>
      <c r="CN336" s="386"/>
      <c r="CO336" s="386"/>
      <c r="CP336" s="386"/>
      <c r="CQ336" s="386"/>
      <c r="CR336" s="386"/>
      <c r="CS336" s="386"/>
      <c r="CT336" s="397"/>
      <c r="CU336" s="54"/>
    </row>
    <row r="337" spans="1:99">
      <c r="B337" s="45" t="str">
        <f>$B$214&amp;""</f>
        <v>Middle</v>
      </c>
      <c r="C337" s="360">
        <f t="shared" si="206"/>
        <v>0</v>
      </c>
      <c r="D337" s="360">
        <f t="shared" si="207"/>
        <v>4</v>
      </c>
      <c r="E337" s="360">
        <f t="shared" si="208"/>
        <v>0</v>
      </c>
      <c r="F337" s="360">
        <f t="shared" si="209"/>
        <v>3</v>
      </c>
      <c r="G337" s="360">
        <f t="shared" si="210"/>
        <v>3</v>
      </c>
      <c r="H337" s="360">
        <f t="shared" si="211"/>
        <v>3</v>
      </c>
      <c r="I337" s="360">
        <f t="shared" si="212"/>
        <v>3</v>
      </c>
      <c r="J337" s="360">
        <f t="shared" si="213"/>
        <v>0</v>
      </c>
      <c r="K337" s="360">
        <f t="shared" si="214"/>
        <v>0</v>
      </c>
      <c r="L337" s="360">
        <f t="shared" si="215"/>
        <v>0</v>
      </c>
      <c r="M337" s="360">
        <f t="shared" si="216"/>
        <v>0</v>
      </c>
      <c r="N337" s="360">
        <f t="shared" si="217"/>
        <v>0</v>
      </c>
      <c r="O337" s="360">
        <f t="shared" si="218"/>
        <v>2</v>
      </c>
      <c r="P337" s="360">
        <f t="shared" si="219"/>
        <v>2</v>
      </c>
      <c r="Q337" s="360">
        <f t="shared" si="220"/>
        <v>4</v>
      </c>
      <c r="R337" s="375">
        <f t="shared" si="221"/>
        <v>0</v>
      </c>
      <c r="S337" s="385">
        <v>3</v>
      </c>
      <c r="T337" s="386">
        <v>2</v>
      </c>
      <c r="U337" s="386">
        <v>3</v>
      </c>
      <c r="V337" s="386">
        <v>0</v>
      </c>
      <c r="W337" s="386">
        <v>3</v>
      </c>
      <c r="X337" s="386">
        <v>0</v>
      </c>
      <c r="Y337" s="386">
        <v>3</v>
      </c>
      <c r="Z337" s="386">
        <v>0</v>
      </c>
      <c r="AA337" s="386">
        <v>0</v>
      </c>
      <c r="AB337" s="386">
        <v>0</v>
      </c>
      <c r="AC337" s="386">
        <v>0</v>
      </c>
      <c r="AD337" s="386">
        <v>0</v>
      </c>
      <c r="AE337" s="386">
        <v>0</v>
      </c>
      <c r="AF337" s="386">
        <v>0</v>
      </c>
      <c r="AG337" s="386">
        <v>0</v>
      </c>
      <c r="AH337" s="397">
        <v>3</v>
      </c>
      <c r="AI337" s="385">
        <v>0</v>
      </c>
      <c r="AJ337" s="386">
        <v>4</v>
      </c>
      <c r="AK337" s="386">
        <v>0</v>
      </c>
      <c r="AL337" s="386">
        <v>3</v>
      </c>
      <c r="AM337" s="386">
        <v>3</v>
      </c>
      <c r="AN337" s="386">
        <v>3</v>
      </c>
      <c r="AO337" s="386">
        <v>3</v>
      </c>
      <c r="AP337" s="386">
        <v>0</v>
      </c>
      <c r="AQ337" s="386">
        <v>0</v>
      </c>
      <c r="AR337" s="386">
        <v>0</v>
      </c>
      <c r="AS337" s="386">
        <v>0</v>
      </c>
      <c r="AT337" s="386">
        <v>0</v>
      </c>
      <c r="AU337" s="386">
        <v>2</v>
      </c>
      <c r="AV337" s="386">
        <v>2</v>
      </c>
      <c r="AW337" s="386">
        <v>4</v>
      </c>
      <c r="AX337" s="397">
        <v>0</v>
      </c>
      <c r="AY337" s="385">
        <v>0</v>
      </c>
      <c r="AZ337" s="386">
        <v>0</v>
      </c>
      <c r="BA337" s="386">
        <v>0</v>
      </c>
      <c r="BB337" s="386">
        <v>0</v>
      </c>
      <c r="BC337" s="386">
        <v>0</v>
      </c>
      <c r="BD337" s="386">
        <v>0</v>
      </c>
      <c r="BE337" s="386">
        <v>0</v>
      </c>
      <c r="BF337" s="386">
        <v>0</v>
      </c>
      <c r="BG337" s="386">
        <v>0</v>
      </c>
      <c r="BH337" s="386">
        <v>0</v>
      </c>
      <c r="BI337" s="386">
        <v>0</v>
      </c>
      <c r="BJ337" s="386">
        <v>0</v>
      </c>
      <c r="BK337" s="386">
        <v>0</v>
      </c>
      <c r="BL337" s="386">
        <v>0</v>
      </c>
      <c r="BM337" s="386">
        <v>0</v>
      </c>
      <c r="BN337" s="397">
        <v>0</v>
      </c>
      <c r="BO337" s="385">
        <v>3</v>
      </c>
      <c r="BP337" s="386">
        <v>4</v>
      </c>
      <c r="BQ337" s="386">
        <v>3</v>
      </c>
      <c r="BR337" s="386">
        <v>3</v>
      </c>
      <c r="BS337" s="386">
        <v>3</v>
      </c>
      <c r="BT337" s="386">
        <v>3</v>
      </c>
      <c r="BU337" s="386">
        <v>3</v>
      </c>
      <c r="BV337" s="386">
        <v>0</v>
      </c>
      <c r="BW337" s="386">
        <v>0</v>
      </c>
      <c r="BX337" s="386">
        <v>0</v>
      </c>
      <c r="BY337" s="386">
        <v>0</v>
      </c>
      <c r="BZ337" s="386">
        <v>0</v>
      </c>
      <c r="CA337" s="386">
        <v>0</v>
      </c>
      <c r="CB337" s="386">
        <v>1</v>
      </c>
      <c r="CC337" s="386">
        <v>0</v>
      </c>
      <c r="CD337" s="397">
        <v>0</v>
      </c>
      <c r="CE337" s="385"/>
      <c r="CF337" s="386"/>
      <c r="CG337" s="386"/>
      <c r="CH337" s="386"/>
      <c r="CI337" s="386"/>
      <c r="CJ337" s="386"/>
      <c r="CK337" s="386"/>
      <c r="CL337" s="386"/>
      <c r="CM337" s="386"/>
      <c r="CN337" s="386"/>
      <c r="CO337" s="386"/>
      <c r="CP337" s="386"/>
      <c r="CQ337" s="386"/>
      <c r="CR337" s="386"/>
      <c r="CS337" s="386"/>
      <c r="CT337" s="397"/>
      <c r="CU337" s="54"/>
    </row>
    <row r="338" spans="1:99">
      <c r="B338" s="45" t="str">
        <f>$B$215&amp;""</f>
        <v>Late</v>
      </c>
      <c r="C338" s="360">
        <f t="shared" si="206"/>
        <v>4</v>
      </c>
      <c r="D338" s="360">
        <f t="shared" si="207"/>
        <v>0</v>
      </c>
      <c r="E338" s="360">
        <f t="shared" si="208"/>
        <v>3</v>
      </c>
      <c r="F338" s="360">
        <f t="shared" si="209"/>
        <v>0</v>
      </c>
      <c r="G338" s="360">
        <f t="shared" si="210"/>
        <v>3</v>
      </c>
      <c r="H338" s="360">
        <f t="shared" si="211"/>
        <v>3</v>
      </c>
      <c r="I338" s="360">
        <f t="shared" si="212"/>
        <v>0</v>
      </c>
      <c r="J338" s="360">
        <f t="shared" si="213"/>
        <v>0</v>
      </c>
      <c r="K338" s="360">
        <f t="shared" si="214"/>
        <v>0</v>
      </c>
      <c r="L338" s="360">
        <f t="shared" si="215"/>
        <v>0</v>
      </c>
      <c r="M338" s="360">
        <f t="shared" si="216"/>
        <v>0</v>
      </c>
      <c r="N338" s="360">
        <f t="shared" si="217"/>
        <v>0</v>
      </c>
      <c r="O338" s="360">
        <f t="shared" si="218"/>
        <v>1</v>
      </c>
      <c r="P338" s="360">
        <f t="shared" si="219"/>
        <v>2</v>
      </c>
      <c r="Q338" s="360">
        <f t="shared" si="220"/>
        <v>2</v>
      </c>
      <c r="R338" s="375">
        <f t="shared" si="221"/>
        <v>0</v>
      </c>
      <c r="S338" s="385">
        <v>3</v>
      </c>
      <c r="T338" s="386">
        <v>3</v>
      </c>
      <c r="U338" s="386">
        <v>0</v>
      </c>
      <c r="V338" s="386">
        <v>3</v>
      </c>
      <c r="W338" s="386">
        <v>0</v>
      </c>
      <c r="X338" s="386">
        <v>3</v>
      </c>
      <c r="Y338" s="386">
        <v>3</v>
      </c>
      <c r="Z338" s="386">
        <v>0</v>
      </c>
      <c r="AA338" s="386">
        <v>0</v>
      </c>
      <c r="AB338" s="386">
        <v>0</v>
      </c>
      <c r="AC338" s="386">
        <v>0</v>
      </c>
      <c r="AD338" s="386">
        <v>0</v>
      </c>
      <c r="AE338" s="386">
        <v>4</v>
      </c>
      <c r="AF338" s="386">
        <v>3</v>
      </c>
      <c r="AG338" s="386">
        <v>5</v>
      </c>
      <c r="AH338" s="397">
        <v>3</v>
      </c>
      <c r="AI338" s="385">
        <v>4</v>
      </c>
      <c r="AJ338" s="386">
        <v>0</v>
      </c>
      <c r="AK338" s="386">
        <v>3</v>
      </c>
      <c r="AL338" s="386">
        <v>0</v>
      </c>
      <c r="AM338" s="386">
        <v>3</v>
      </c>
      <c r="AN338" s="386">
        <v>3</v>
      </c>
      <c r="AO338" s="386">
        <v>0</v>
      </c>
      <c r="AP338" s="386">
        <v>0</v>
      </c>
      <c r="AQ338" s="386">
        <v>0</v>
      </c>
      <c r="AR338" s="386">
        <v>0</v>
      </c>
      <c r="AS338" s="386">
        <v>0</v>
      </c>
      <c r="AT338" s="386">
        <v>0</v>
      </c>
      <c r="AU338" s="386">
        <v>1</v>
      </c>
      <c r="AV338" s="386">
        <v>2</v>
      </c>
      <c r="AW338" s="386">
        <v>2</v>
      </c>
      <c r="AX338" s="397">
        <v>0</v>
      </c>
      <c r="AY338" s="385">
        <v>0</v>
      </c>
      <c r="AZ338" s="386">
        <v>0</v>
      </c>
      <c r="BA338" s="386">
        <v>0</v>
      </c>
      <c r="BB338" s="386">
        <v>0</v>
      </c>
      <c r="BC338" s="386">
        <v>0</v>
      </c>
      <c r="BD338" s="386">
        <v>0</v>
      </c>
      <c r="BE338" s="386">
        <v>0</v>
      </c>
      <c r="BF338" s="386">
        <v>0</v>
      </c>
      <c r="BG338" s="386">
        <v>0</v>
      </c>
      <c r="BH338" s="386">
        <v>0</v>
      </c>
      <c r="BI338" s="386">
        <v>0</v>
      </c>
      <c r="BJ338" s="386">
        <v>0</v>
      </c>
      <c r="BK338" s="386">
        <v>0</v>
      </c>
      <c r="BL338" s="386">
        <v>0</v>
      </c>
      <c r="BM338" s="386">
        <v>0</v>
      </c>
      <c r="BN338" s="397">
        <v>0</v>
      </c>
      <c r="BO338" s="385">
        <v>0</v>
      </c>
      <c r="BP338" s="386">
        <v>0</v>
      </c>
      <c r="BQ338" s="386">
        <v>0</v>
      </c>
      <c r="BR338" s="386">
        <v>0</v>
      </c>
      <c r="BS338" s="386">
        <v>4</v>
      </c>
      <c r="BT338" s="386">
        <v>4</v>
      </c>
      <c r="BU338" s="386">
        <v>0</v>
      </c>
      <c r="BV338" s="386">
        <v>0</v>
      </c>
      <c r="BW338" s="386">
        <v>0</v>
      </c>
      <c r="BX338" s="386">
        <v>0</v>
      </c>
      <c r="BY338" s="386">
        <v>0</v>
      </c>
      <c r="BZ338" s="386">
        <v>0</v>
      </c>
      <c r="CA338" s="386">
        <v>3</v>
      </c>
      <c r="CB338" s="386">
        <v>0</v>
      </c>
      <c r="CC338" s="386">
        <v>0</v>
      </c>
      <c r="CD338" s="397">
        <v>1</v>
      </c>
      <c r="CE338" s="385"/>
      <c r="CF338" s="386"/>
      <c r="CG338" s="386"/>
      <c r="CH338" s="386"/>
      <c r="CI338" s="386"/>
      <c r="CJ338" s="386"/>
      <c r="CK338" s="386"/>
      <c r="CL338" s="386"/>
      <c r="CM338" s="386"/>
      <c r="CN338" s="386"/>
      <c r="CO338" s="386"/>
      <c r="CP338" s="386"/>
      <c r="CQ338" s="386"/>
      <c r="CR338" s="386"/>
      <c r="CS338" s="386"/>
      <c r="CT338" s="397"/>
      <c r="CU338" s="54"/>
    </row>
    <row r="339" spans="1:99">
      <c r="B339" s="45" t="s">
        <v>900</v>
      </c>
      <c r="C339" s="360">
        <f t="shared" si="206"/>
        <v>4</v>
      </c>
      <c r="D339" s="360">
        <f t="shared" si="207"/>
        <v>0</v>
      </c>
      <c r="E339" s="360">
        <f t="shared" si="208"/>
        <v>3</v>
      </c>
      <c r="F339" s="360">
        <f t="shared" si="209"/>
        <v>0</v>
      </c>
      <c r="G339" s="360">
        <f t="shared" si="210"/>
        <v>0</v>
      </c>
      <c r="H339" s="360">
        <f t="shared" si="211"/>
        <v>5</v>
      </c>
      <c r="I339" s="360">
        <f t="shared" si="212"/>
        <v>0</v>
      </c>
      <c r="J339" s="360">
        <f t="shared" si="213"/>
        <v>0</v>
      </c>
      <c r="K339" s="360">
        <f t="shared" si="214"/>
        <v>0</v>
      </c>
      <c r="L339" s="360">
        <f t="shared" si="215"/>
        <v>0</v>
      </c>
      <c r="M339" s="360">
        <f t="shared" si="216"/>
        <v>0</v>
      </c>
      <c r="N339" s="360">
        <f t="shared" si="217"/>
        <v>0</v>
      </c>
      <c r="O339" s="360">
        <f t="shared" si="218"/>
        <v>1</v>
      </c>
      <c r="P339" s="360">
        <f t="shared" si="219"/>
        <v>1</v>
      </c>
      <c r="Q339" s="360">
        <f t="shared" si="220"/>
        <v>3</v>
      </c>
      <c r="R339" s="375">
        <f t="shared" si="221"/>
        <v>4</v>
      </c>
      <c r="S339" s="417">
        <v>3</v>
      </c>
      <c r="T339" s="418">
        <v>3</v>
      </c>
      <c r="U339" s="418">
        <v>3</v>
      </c>
      <c r="V339" s="418">
        <v>0</v>
      </c>
      <c r="W339" s="418">
        <v>3</v>
      </c>
      <c r="X339" s="418">
        <v>3</v>
      </c>
      <c r="Y339" s="418">
        <v>3</v>
      </c>
      <c r="Z339" s="418">
        <v>3</v>
      </c>
      <c r="AA339" s="418">
        <v>0</v>
      </c>
      <c r="AB339" s="418">
        <v>0</v>
      </c>
      <c r="AC339" s="418">
        <v>0</v>
      </c>
      <c r="AD339" s="418">
        <v>0</v>
      </c>
      <c r="AE339" s="418">
        <v>4</v>
      </c>
      <c r="AF339" s="418">
        <v>5</v>
      </c>
      <c r="AG339" s="418">
        <v>4</v>
      </c>
      <c r="AH339" s="419">
        <v>4</v>
      </c>
      <c r="AI339" s="417">
        <v>4</v>
      </c>
      <c r="AJ339" s="418">
        <v>0</v>
      </c>
      <c r="AK339" s="418">
        <v>3</v>
      </c>
      <c r="AL339" s="418">
        <v>0</v>
      </c>
      <c r="AM339" s="418">
        <v>0</v>
      </c>
      <c r="AN339" s="418">
        <v>5</v>
      </c>
      <c r="AO339" s="418">
        <v>0</v>
      </c>
      <c r="AP339" s="418">
        <v>0</v>
      </c>
      <c r="AQ339" s="418">
        <v>0</v>
      </c>
      <c r="AR339" s="418">
        <v>0</v>
      </c>
      <c r="AS339" s="418">
        <v>0</v>
      </c>
      <c r="AT339" s="418">
        <v>0</v>
      </c>
      <c r="AU339" s="418">
        <v>1</v>
      </c>
      <c r="AV339" s="418">
        <v>1</v>
      </c>
      <c r="AW339" s="418">
        <v>3</v>
      </c>
      <c r="AX339" s="419">
        <v>4</v>
      </c>
      <c r="AY339" s="417">
        <v>0</v>
      </c>
      <c r="AZ339" s="418">
        <v>0</v>
      </c>
      <c r="BA339" s="418">
        <v>0</v>
      </c>
      <c r="BB339" s="418">
        <v>0</v>
      </c>
      <c r="BC339" s="418">
        <v>0</v>
      </c>
      <c r="BD339" s="418">
        <v>0</v>
      </c>
      <c r="BE339" s="418">
        <v>0</v>
      </c>
      <c r="BF339" s="418">
        <v>0</v>
      </c>
      <c r="BG339" s="418">
        <v>0</v>
      </c>
      <c r="BH339" s="418">
        <v>0</v>
      </c>
      <c r="BI339" s="418">
        <v>0</v>
      </c>
      <c r="BJ339" s="418">
        <v>0</v>
      </c>
      <c r="BK339" s="418">
        <v>0</v>
      </c>
      <c r="BL339" s="418">
        <v>0</v>
      </c>
      <c r="BM339" s="418">
        <v>0</v>
      </c>
      <c r="BN339" s="419">
        <v>0</v>
      </c>
      <c r="BO339" s="417">
        <v>0</v>
      </c>
      <c r="BP339" s="418">
        <v>3</v>
      </c>
      <c r="BQ339" s="418">
        <v>3</v>
      </c>
      <c r="BR339" s="418">
        <v>3</v>
      </c>
      <c r="BS339" s="418">
        <v>4</v>
      </c>
      <c r="BT339" s="418">
        <v>3</v>
      </c>
      <c r="BU339" s="418">
        <v>3</v>
      </c>
      <c r="BV339" s="418">
        <v>0</v>
      </c>
      <c r="BW339" s="418">
        <v>0</v>
      </c>
      <c r="BX339" s="418">
        <v>0</v>
      </c>
      <c r="BY339" s="418">
        <v>0</v>
      </c>
      <c r="BZ339" s="418">
        <v>0</v>
      </c>
      <c r="CA339" s="418">
        <v>3</v>
      </c>
      <c r="CB339" s="418">
        <v>0</v>
      </c>
      <c r="CC339" s="418">
        <v>0</v>
      </c>
      <c r="CD339" s="419">
        <v>2</v>
      </c>
      <c r="CE339" s="417"/>
      <c r="CF339" s="418"/>
      <c r="CG339" s="418"/>
      <c r="CH339" s="418"/>
      <c r="CI339" s="418"/>
      <c r="CJ339" s="418"/>
      <c r="CK339" s="418"/>
      <c r="CL339" s="418"/>
      <c r="CM339" s="418"/>
      <c r="CN339" s="418"/>
      <c r="CO339" s="418"/>
      <c r="CP339" s="418"/>
      <c r="CQ339" s="418"/>
      <c r="CR339" s="418"/>
      <c r="CS339" s="418"/>
      <c r="CT339" s="419"/>
      <c r="CU339" s="54"/>
    </row>
    <row r="340" spans="1:99">
      <c r="B340" s="45" t="str">
        <f>$B$217&amp;""</f>
        <v>7mo with 0% mated</v>
      </c>
      <c r="C340" s="360">
        <f t="shared" si="206"/>
        <v>2</v>
      </c>
      <c r="D340" s="360">
        <f t="shared" si="207"/>
        <v>1</v>
      </c>
      <c r="E340" s="360">
        <f t="shared" si="208"/>
        <v>5</v>
      </c>
      <c r="F340" s="360">
        <f t="shared" si="209"/>
        <v>0</v>
      </c>
      <c r="G340" s="360">
        <f t="shared" si="210"/>
        <v>3</v>
      </c>
      <c r="H340" s="360">
        <f t="shared" si="211"/>
        <v>5</v>
      </c>
      <c r="I340" s="360">
        <f t="shared" si="212"/>
        <v>3</v>
      </c>
      <c r="J340" s="360">
        <f t="shared" si="213"/>
        <v>2</v>
      </c>
      <c r="K340" s="360">
        <f t="shared" si="214"/>
        <v>0</v>
      </c>
      <c r="L340" s="360">
        <f t="shared" si="215"/>
        <v>0</v>
      </c>
      <c r="M340" s="360">
        <f t="shared" si="216"/>
        <v>0</v>
      </c>
      <c r="N340" s="360">
        <f t="shared" si="217"/>
        <v>0</v>
      </c>
      <c r="O340" s="360">
        <f t="shared" si="218"/>
        <v>2</v>
      </c>
      <c r="P340" s="360">
        <f t="shared" si="219"/>
        <v>2</v>
      </c>
      <c r="Q340" s="360">
        <f t="shared" si="220"/>
        <v>2</v>
      </c>
      <c r="R340" s="375">
        <f t="shared" si="221"/>
        <v>2</v>
      </c>
      <c r="S340" s="417">
        <v>3</v>
      </c>
      <c r="T340" s="418">
        <v>2</v>
      </c>
      <c r="U340" s="418">
        <v>2</v>
      </c>
      <c r="V340" s="418">
        <v>2</v>
      </c>
      <c r="W340" s="418">
        <v>3</v>
      </c>
      <c r="X340" s="418">
        <v>2</v>
      </c>
      <c r="Y340" s="418">
        <v>2</v>
      </c>
      <c r="Z340" s="418">
        <v>2</v>
      </c>
      <c r="AA340" s="418">
        <v>0</v>
      </c>
      <c r="AB340" s="418">
        <v>0</v>
      </c>
      <c r="AC340" s="418">
        <v>0</v>
      </c>
      <c r="AD340" s="418">
        <v>0</v>
      </c>
      <c r="AE340" s="418">
        <v>2</v>
      </c>
      <c r="AF340" s="418">
        <v>2</v>
      </c>
      <c r="AG340" s="418">
        <v>2</v>
      </c>
      <c r="AH340" s="419">
        <v>2</v>
      </c>
      <c r="AI340" s="417">
        <v>2</v>
      </c>
      <c r="AJ340" s="418">
        <v>1</v>
      </c>
      <c r="AK340" s="418">
        <v>5</v>
      </c>
      <c r="AL340" s="418">
        <v>0</v>
      </c>
      <c r="AM340" s="418">
        <v>3</v>
      </c>
      <c r="AN340" s="418">
        <v>5</v>
      </c>
      <c r="AO340" s="418">
        <v>3</v>
      </c>
      <c r="AP340" s="418">
        <v>2</v>
      </c>
      <c r="AQ340" s="418">
        <v>0</v>
      </c>
      <c r="AR340" s="418">
        <v>0</v>
      </c>
      <c r="AS340" s="418">
        <v>0</v>
      </c>
      <c r="AT340" s="418">
        <v>0</v>
      </c>
      <c r="AU340" s="418">
        <v>2</v>
      </c>
      <c r="AV340" s="418">
        <v>2</v>
      </c>
      <c r="AW340" s="418">
        <v>2</v>
      </c>
      <c r="AX340" s="419">
        <v>2</v>
      </c>
      <c r="AY340" s="417">
        <v>0</v>
      </c>
      <c r="AZ340" s="418">
        <v>0</v>
      </c>
      <c r="BA340" s="418">
        <v>0</v>
      </c>
      <c r="BB340" s="418">
        <v>0</v>
      </c>
      <c r="BC340" s="418">
        <v>0</v>
      </c>
      <c r="BD340" s="418">
        <v>0</v>
      </c>
      <c r="BE340" s="418">
        <v>0</v>
      </c>
      <c r="BF340" s="418">
        <v>0</v>
      </c>
      <c r="BG340" s="418">
        <v>0</v>
      </c>
      <c r="BH340" s="418">
        <v>0</v>
      </c>
      <c r="BI340" s="418">
        <v>0</v>
      </c>
      <c r="BJ340" s="418">
        <v>0</v>
      </c>
      <c r="BK340" s="418">
        <v>0</v>
      </c>
      <c r="BL340" s="418">
        <v>0</v>
      </c>
      <c r="BM340" s="418">
        <v>0</v>
      </c>
      <c r="BN340" s="419">
        <v>0</v>
      </c>
      <c r="BO340" s="417">
        <v>3</v>
      </c>
      <c r="BP340" s="418">
        <v>2</v>
      </c>
      <c r="BQ340" s="418">
        <v>2</v>
      </c>
      <c r="BR340" s="418">
        <v>3</v>
      </c>
      <c r="BS340" s="418">
        <v>3</v>
      </c>
      <c r="BT340" s="418">
        <v>5</v>
      </c>
      <c r="BU340" s="418">
        <v>2</v>
      </c>
      <c r="BV340" s="418">
        <v>2</v>
      </c>
      <c r="BW340" s="418">
        <v>0</v>
      </c>
      <c r="BX340" s="418">
        <v>0</v>
      </c>
      <c r="BY340" s="418">
        <v>0</v>
      </c>
      <c r="BZ340" s="418">
        <v>0</v>
      </c>
      <c r="CA340" s="418">
        <v>2</v>
      </c>
      <c r="CB340" s="418">
        <v>2</v>
      </c>
      <c r="CC340" s="418">
        <v>2</v>
      </c>
      <c r="CD340" s="419">
        <v>2</v>
      </c>
      <c r="CE340" s="417"/>
      <c r="CF340" s="418"/>
      <c r="CG340" s="418"/>
      <c r="CH340" s="418"/>
      <c r="CI340" s="418"/>
      <c r="CJ340" s="418"/>
      <c r="CK340" s="418"/>
      <c r="CL340" s="418"/>
      <c r="CM340" s="418"/>
      <c r="CN340" s="418"/>
      <c r="CO340" s="418"/>
      <c r="CP340" s="418"/>
      <c r="CQ340" s="418"/>
      <c r="CR340" s="418"/>
      <c r="CS340" s="418"/>
      <c r="CT340" s="419"/>
      <c r="CU340" s="54"/>
    </row>
    <row r="341" spans="1:99">
      <c r="B341" s="45" t="s">
        <v>1550</v>
      </c>
      <c r="C341" s="360">
        <f t="shared" si="206"/>
        <v>0</v>
      </c>
      <c r="D341" s="360">
        <f t="shared" si="207"/>
        <v>0</v>
      </c>
      <c r="E341" s="360">
        <f t="shared" si="208"/>
        <v>0</v>
      </c>
      <c r="F341" s="360">
        <f t="shared" si="209"/>
        <v>0</v>
      </c>
      <c r="G341" s="360">
        <f t="shared" si="210"/>
        <v>0</v>
      </c>
      <c r="H341" s="360">
        <f t="shared" si="211"/>
        <v>0</v>
      </c>
      <c r="I341" s="360">
        <f t="shared" si="212"/>
        <v>0</v>
      </c>
      <c r="J341" s="360">
        <f t="shared" si="213"/>
        <v>0</v>
      </c>
      <c r="K341" s="360">
        <f t="shared" si="214"/>
        <v>0</v>
      </c>
      <c r="L341" s="360">
        <f t="shared" si="215"/>
        <v>0</v>
      </c>
      <c r="M341" s="360">
        <f t="shared" si="216"/>
        <v>0</v>
      </c>
      <c r="N341" s="360">
        <f t="shared" si="217"/>
        <v>0</v>
      </c>
      <c r="O341" s="360">
        <f t="shared" si="218"/>
        <v>0</v>
      </c>
      <c r="P341" s="360">
        <f t="shared" si="219"/>
        <v>0</v>
      </c>
      <c r="Q341" s="360">
        <f t="shared" si="220"/>
        <v>0</v>
      </c>
      <c r="R341" s="375">
        <f t="shared" si="221"/>
        <v>0</v>
      </c>
      <c r="S341" s="417"/>
      <c r="T341" s="418"/>
      <c r="U341" s="418"/>
      <c r="V341" s="418"/>
      <c r="W341" s="418"/>
      <c r="X341" s="418"/>
      <c r="Y341" s="418"/>
      <c r="Z341" s="418"/>
      <c r="AA341" s="418"/>
      <c r="AB341" s="418"/>
      <c r="AC341" s="418"/>
      <c r="AD341" s="418"/>
      <c r="AE341" s="418"/>
      <c r="AF341" s="418"/>
      <c r="AG341" s="418"/>
      <c r="AH341" s="419"/>
      <c r="AI341" s="417"/>
      <c r="AJ341" s="418"/>
      <c r="AK341" s="418"/>
      <c r="AL341" s="418"/>
      <c r="AM341" s="418"/>
      <c r="AN341" s="418"/>
      <c r="AO341" s="418"/>
      <c r="AP341" s="418"/>
      <c r="AQ341" s="418"/>
      <c r="AR341" s="418"/>
      <c r="AS341" s="418"/>
      <c r="AT341" s="418"/>
      <c r="AU341" s="418"/>
      <c r="AV341" s="418"/>
      <c r="AW341" s="418"/>
      <c r="AX341" s="419"/>
      <c r="AY341" s="417"/>
      <c r="AZ341" s="418"/>
      <c r="BA341" s="418"/>
      <c r="BB341" s="418"/>
      <c r="BC341" s="418"/>
      <c r="BD341" s="418"/>
      <c r="BE341" s="418"/>
      <c r="BF341" s="418"/>
      <c r="BG341" s="418"/>
      <c r="BH341" s="418"/>
      <c r="BI341" s="418"/>
      <c r="BJ341" s="418"/>
      <c r="BK341" s="418"/>
      <c r="BL341" s="418"/>
      <c r="BM341" s="418"/>
      <c r="BN341" s="419"/>
      <c r="BO341" s="417"/>
      <c r="BP341" s="418"/>
      <c r="BQ341" s="418"/>
      <c r="BR341" s="418"/>
      <c r="BS341" s="418"/>
      <c r="BT341" s="418"/>
      <c r="BU341" s="418"/>
      <c r="BV341" s="418"/>
      <c r="BW341" s="418"/>
      <c r="BX341" s="418"/>
      <c r="BY341" s="418"/>
      <c r="BZ341" s="418"/>
      <c r="CA341" s="418"/>
      <c r="CB341" s="418"/>
      <c r="CC341" s="418"/>
      <c r="CD341" s="419"/>
      <c r="CE341" s="417"/>
      <c r="CF341" s="418"/>
      <c r="CG341" s="418"/>
      <c r="CH341" s="418"/>
      <c r="CI341" s="418"/>
      <c r="CJ341" s="418"/>
      <c r="CK341" s="418"/>
      <c r="CL341" s="418"/>
      <c r="CM341" s="418"/>
      <c r="CN341" s="418"/>
      <c r="CO341" s="418"/>
      <c r="CP341" s="418"/>
      <c r="CQ341" s="418"/>
      <c r="CR341" s="418"/>
      <c r="CS341" s="418"/>
      <c r="CT341" s="419"/>
      <c r="CU341" s="54"/>
    </row>
    <row r="342" spans="1:99">
      <c r="B342" s="45" t="s">
        <v>1019</v>
      </c>
      <c r="C342" s="361">
        <f t="shared" si="206"/>
        <v>0</v>
      </c>
      <c r="D342" s="361">
        <f t="shared" si="207"/>
        <v>0</v>
      </c>
      <c r="E342" s="361">
        <f t="shared" si="208"/>
        <v>0</v>
      </c>
      <c r="F342" s="361">
        <f t="shared" si="209"/>
        <v>0</v>
      </c>
      <c r="G342" s="361">
        <f t="shared" si="210"/>
        <v>0</v>
      </c>
      <c r="H342" s="361">
        <f t="shared" si="211"/>
        <v>0</v>
      </c>
      <c r="I342" s="361">
        <f t="shared" si="212"/>
        <v>0</v>
      </c>
      <c r="J342" s="361">
        <f t="shared" si="213"/>
        <v>0</v>
      </c>
      <c r="K342" s="361">
        <f t="shared" si="214"/>
        <v>0</v>
      </c>
      <c r="L342" s="361">
        <f t="shared" si="215"/>
        <v>0</v>
      </c>
      <c r="M342" s="361">
        <f t="shared" si="216"/>
        <v>0</v>
      </c>
      <c r="N342" s="361">
        <f t="shared" si="217"/>
        <v>0</v>
      </c>
      <c r="O342" s="361">
        <f t="shared" si="218"/>
        <v>0</v>
      </c>
      <c r="P342" s="361">
        <f t="shared" si="219"/>
        <v>0</v>
      </c>
      <c r="Q342" s="361">
        <f t="shared" si="220"/>
        <v>0</v>
      </c>
      <c r="R342" s="376">
        <f t="shared" si="221"/>
        <v>0</v>
      </c>
      <c r="S342" s="437"/>
      <c r="T342" s="438"/>
      <c r="U342" s="438"/>
      <c r="V342" s="438"/>
      <c r="W342" s="438"/>
      <c r="X342" s="438"/>
      <c r="Y342" s="438"/>
      <c r="Z342" s="438"/>
      <c r="AA342" s="438"/>
      <c r="AB342" s="438"/>
      <c r="AC342" s="438"/>
      <c r="AD342" s="438"/>
      <c r="AE342" s="438"/>
      <c r="AF342" s="438"/>
      <c r="AG342" s="438"/>
      <c r="AH342" s="439"/>
      <c r="AI342" s="437"/>
      <c r="AJ342" s="438"/>
      <c r="AK342" s="438"/>
      <c r="AL342" s="438"/>
      <c r="AM342" s="438"/>
      <c r="AN342" s="438"/>
      <c r="AO342" s="438"/>
      <c r="AP342" s="438"/>
      <c r="AQ342" s="438"/>
      <c r="AR342" s="438"/>
      <c r="AS342" s="438"/>
      <c r="AT342" s="438"/>
      <c r="AU342" s="438"/>
      <c r="AV342" s="438"/>
      <c r="AW342" s="438"/>
      <c r="AX342" s="439"/>
      <c r="AY342" s="437"/>
      <c r="AZ342" s="438"/>
      <c r="BA342" s="438"/>
      <c r="BB342" s="438"/>
      <c r="BC342" s="438"/>
      <c r="BD342" s="438"/>
      <c r="BE342" s="438"/>
      <c r="BF342" s="438"/>
      <c r="BG342" s="438"/>
      <c r="BH342" s="438"/>
      <c r="BI342" s="438"/>
      <c r="BJ342" s="438"/>
      <c r="BK342" s="438"/>
      <c r="BL342" s="438"/>
      <c r="BM342" s="438"/>
      <c r="BN342" s="439"/>
      <c r="BO342" s="437"/>
      <c r="BP342" s="438"/>
      <c r="BQ342" s="438"/>
      <c r="BR342" s="438"/>
      <c r="BS342" s="438"/>
      <c r="BT342" s="438"/>
      <c r="BU342" s="438"/>
      <c r="BV342" s="438"/>
      <c r="BW342" s="438"/>
      <c r="BX342" s="438"/>
      <c r="BY342" s="438"/>
      <c r="BZ342" s="438"/>
      <c r="CA342" s="438"/>
      <c r="CB342" s="438"/>
      <c r="CC342" s="438"/>
      <c r="CD342" s="439"/>
      <c r="CE342" s="437"/>
      <c r="CF342" s="438"/>
      <c r="CG342" s="438"/>
      <c r="CH342" s="438"/>
      <c r="CI342" s="438"/>
      <c r="CJ342" s="438"/>
      <c r="CK342" s="438"/>
      <c r="CL342" s="438"/>
      <c r="CM342" s="438"/>
      <c r="CN342" s="438"/>
      <c r="CO342" s="438"/>
      <c r="CP342" s="438"/>
      <c r="CQ342" s="438"/>
      <c r="CR342" s="438"/>
      <c r="CS342" s="438"/>
      <c r="CT342" s="439"/>
      <c r="CU342" s="54"/>
    </row>
    <row r="343" spans="1:99" ht="24.75" outlineLevel="1">
      <c r="B343" s="44" t="str">
        <f>"Timing 3 - mid preg to Birth
"&amp;$B$212&amp;""</f>
        <v>Timing 3 - mid preg to Birth
Standard (7mo)</v>
      </c>
      <c r="C343" s="358">
        <f t="shared" si="206"/>
        <v>0</v>
      </c>
      <c r="D343" s="358">
        <f t="shared" si="207"/>
        <v>0</v>
      </c>
      <c r="E343" s="358">
        <f t="shared" si="208"/>
        <v>0</v>
      </c>
      <c r="F343" s="358">
        <f t="shared" si="209"/>
        <v>0</v>
      </c>
      <c r="G343" s="358">
        <f t="shared" si="210"/>
        <v>0</v>
      </c>
      <c r="H343" s="358">
        <f t="shared" si="211"/>
        <v>0</v>
      </c>
      <c r="I343" s="358">
        <f t="shared" si="212"/>
        <v>0</v>
      </c>
      <c r="J343" s="358">
        <f t="shared" si="213"/>
        <v>0</v>
      </c>
      <c r="K343" s="358">
        <f t="shared" si="214"/>
        <v>0</v>
      </c>
      <c r="L343" s="358">
        <f t="shared" si="215"/>
        <v>0</v>
      </c>
      <c r="M343" s="358">
        <f t="shared" si="216"/>
        <v>0</v>
      </c>
      <c r="N343" s="358">
        <f t="shared" si="217"/>
        <v>0</v>
      </c>
      <c r="O343" s="358">
        <f t="shared" si="218"/>
        <v>0</v>
      </c>
      <c r="P343" s="358">
        <f t="shared" si="219"/>
        <v>0</v>
      </c>
      <c r="Q343" s="358">
        <f t="shared" si="220"/>
        <v>0</v>
      </c>
      <c r="R343" s="374">
        <f t="shared" si="221"/>
        <v>0</v>
      </c>
      <c r="S343" s="384"/>
      <c r="T343" s="281"/>
      <c r="U343" s="281"/>
      <c r="V343" s="281"/>
      <c r="W343" s="281"/>
      <c r="X343" s="281"/>
      <c r="Y343" s="281"/>
      <c r="Z343" s="281"/>
      <c r="AA343" s="281"/>
      <c r="AB343" s="281"/>
      <c r="AC343" s="281"/>
      <c r="AD343" s="281"/>
      <c r="AE343" s="281"/>
      <c r="AF343" s="281"/>
      <c r="AG343" s="281"/>
      <c r="AH343" s="396"/>
      <c r="AI343" s="384"/>
      <c r="AJ343" s="281"/>
      <c r="AK343" s="281"/>
      <c r="AL343" s="281"/>
      <c r="AM343" s="281"/>
      <c r="AN343" s="281"/>
      <c r="AO343" s="281"/>
      <c r="AP343" s="281"/>
      <c r="AQ343" s="281"/>
      <c r="AR343" s="281"/>
      <c r="AS343" s="281"/>
      <c r="AT343" s="281"/>
      <c r="AU343" s="281"/>
      <c r="AV343" s="281"/>
      <c r="AW343" s="281"/>
      <c r="AX343" s="396"/>
      <c r="AY343" s="384"/>
      <c r="AZ343" s="281"/>
      <c r="BA343" s="281"/>
      <c r="BB343" s="281"/>
      <c r="BC343" s="281"/>
      <c r="BD343" s="281"/>
      <c r="BE343" s="281"/>
      <c r="BF343" s="281"/>
      <c r="BG343" s="281"/>
      <c r="BH343" s="281"/>
      <c r="BI343" s="281"/>
      <c r="BJ343" s="281"/>
      <c r="BK343" s="281"/>
      <c r="BL343" s="281"/>
      <c r="BM343" s="281"/>
      <c r="BN343" s="396"/>
      <c r="BO343" s="384"/>
      <c r="BP343" s="281"/>
      <c r="BQ343" s="281"/>
      <c r="BR343" s="281"/>
      <c r="BS343" s="281"/>
      <c r="BT343" s="281"/>
      <c r="BU343" s="281"/>
      <c r="BV343" s="281"/>
      <c r="BW343" s="281"/>
      <c r="BX343" s="281"/>
      <c r="BY343" s="281"/>
      <c r="BZ343" s="281"/>
      <c r="CA343" s="281"/>
      <c r="CB343" s="281"/>
      <c r="CC343" s="281"/>
      <c r="CD343" s="396"/>
      <c r="CE343" s="384"/>
      <c r="CF343" s="281"/>
      <c r="CG343" s="281"/>
      <c r="CH343" s="281"/>
      <c r="CI343" s="281"/>
      <c r="CJ343" s="281"/>
      <c r="CK343" s="281"/>
      <c r="CL343" s="281"/>
      <c r="CM343" s="281"/>
      <c r="CN343" s="281"/>
      <c r="CO343" s="281"/>
      <c r="CP343" s="281"/>
      <c r="CQ343" s="281"/>
      <c r="CR343" s="281"/>
      <c r="CS343" s="281"/>
      <c r="CT343" s="396"/>
      <c r="CU343" s="359" t="s">
        <v>1294</v>
      </c>
    </row>
    <row r="344" spans="1:99" outlineLevel="1">
      <c r="B344" s="45" t="str">
        <f>$B$213&amp;""</f>
        <v>Early</v>
      </c>
      <c r="C344" s="360">
        <f t="shared" si="206"/>
        <v>0</v>
      </c>
      <c r="D344" s="360">
        <f t="shared" si="207"/>
        <v>0</v>
      </c>
      <c r="E344" s="360">
        <f t="shared" si="208"/>
        <v>0</v>
      </c>
      <c r="F344" s="360">
        <f t="shared" si="209"/>
        <v>0</v>
      </c>
      <c r="G344" s="360">
        <f t="shared" si="210"/>
        <v>0</v>
      </c>
      <c r="H344" s="360">
        <f t="shared" si="211"/>
        <v>0</v>
      </c>
      <c r="I344" s="360">
        <f t="shared" si="212"/>
        <v>0</v>
      </c>
      <c r="J344" s="360">
        <f t="shared" si="213"/>
        <v>0</v>
      </c>
      <c r="K344" s="360">
        <f t="shared" si="214"/>
        <v>0</v>
      </c>
      <c r="L344" s="360">
        <f t="shared" si="215"/>
        <v>0</v>
      </c>
      <c r="M344" s="360">
        <f t="shared" si="216"/>
        <v>0</v>
      </c>
      <c r="N344" s="360">
        <f t="shared" si="217"/>
        <v>0</v>
      </c>
      <c r="O344" s="360">
        <f t="shared" si="218"/>
        <v>0</v>
      </c>
      <c r="P344" s="360">
        <f t="shared" si="219"/>
        <v>0</v>
      </c>
      <c r="Q344" s="360">
        <f t="shared" si="220"/>
        <v>0</v>
      </c>
      <c r="R344" s="375">
        <f t="shared" si="221"/>
        <v>0</v>
      </c>
      <c r="S344" s="385"/>
      <c r="T344" s="386"/>
      <c r="U344" s="386"/>
      <c r="V344" s="386"/>
      <c r="W344" s="386"/>
      <c r="X344" s="386"/>
      <c r="Y344" s="386"/>
      <c r="Z344" s="386"/>
      <c r="AA344" s="386"/>
      <c r="AB344" s="386"/>
      <c r="AC344" s="386"/>
      <c r="AD344" s="386"/>
      <c r="AE344" s="386"/>
      <c r="AF344" s="386"/>
      <c r="AG344" s="386"/>
      <c r="AH344" s="397"/>
      <c r="AI344" s="385"/>
      <c r="AJ344" s="386"/>
      <c r="AK344" s="386"/>
      <c r="AL344" s="386"/>
      <c r="AM344" s="386"/>
      <c r="AN344" s="386"/>
      <c r="AO344" s="386"/>
      <c r="AP344" s="386"/>
      <c r="AQ344" s="386"/>
      <c r="AR344" s="386"/>
      <c r="AS344" s="386"/>
      <c r="AT344" s="386"/>
      <c r="AU344" s="386"/>
      <c r="AV344" s="386"/>
      <c r="AW344" s="386"/>
      <c r="AX344" s="397"/>
      <c r="AY344" s="385"/>
      <c r="AZ344" s="386"/>
      <c r="BA344" s="386"/>
      <c r="BB344" s="386"/>
      <c r="BC344" s="386"/>
      <c r="BD344" s="386"/>
      <c r="BE344" s="386"/>
      <c r="BF344" s="386"/>
      <c r="BG344" s="386"/>
      <c r="BH344" s="386"/>
      <c r="BI344" s="386"/>
      <c r="BJ344" s="386"/>
      <c r="BK344" s="386"/>
      <c r="BL344" s="386"/>
      <c r="BM344" s="386"/>
      <c r="BN344" s="397"/>
      <c r="BO344" s="385"/>
      <c r="BP344" s="386"/>
      <c r="BQ344" s="386"/>
      <c r="BR344" s="386"/>
      <c r="BS344" s="386"/>
      <c r="BT344" s="386"/>
      <c r="BU344" s="386"/>
      <c r="BV344" s="386"/>
      <c r="BW344" s="386"/>
      <c r="BX344" s="386"/>
      <c r="BY344" s="386"/>
      <c r="BZ344" s="386"/>
      <c r="CA344" s="386"/>
      <c r="CB344" s="386"/>
      <c r="CC344" s="386"/>
      <c r="CD344" s="397"/>
      <c r="CE344" s="385"/>
      <c r="CF344" s="386"/>
      <c r="CG344" s="386"/>
      <c r="CH344" s="386"/>
      <c r="CI344" s="386"/>
      <c r="CJ344" s="386"/>
      <c r="CK344" s="386"/>
      <c r="CL344" s="386"/>
      <c r="CM344" s="386"/>
      <c r="CN344" s="386"/>
      <c r="CO344" s="386"/>
      <c r="CP344" s="386"/>
      <c r="CQ344" s="386"/>
      <c r="CR344" s="386"/>
      <c r="CS344" s="386"/>
      <c r="CT344" s="397"/>
      <c r="CU344" s="54"/>
    </row>
    <row r="345" spans="1:99" outlineLevel="1">
      <c r="B345" s="45" t="str">
        <f>$B$214&amp;""</f>
        <v>Middle</v>
      </c>
      <c r="C345" s="360">
        <f t="shared" si="206"/>
        <v>0</v>
      </c>
      <c r="D345" s="360">
        <f t="shared" si="207"/>
        <v>0</v>
      </c>
      <c r="E345" s="360">
        <f t="shared" si="208"/>
        <v>0</v>
      </c>
      <c r="F345" s="360">
        <f t="shared" si="209"/>
        <v>0</v>
      </c>
      <c r="G345" s="360">
        <f t="shared" si="210"/>
        <v>0</v>
      </c>
      <c r="H345" s="360">
        <f t="shared" si="211"/>
        <v>0</v>
      </c>
      <c r="I345" s="360">
        <f t="shared" si="212"/>
        <v>0</v>
      </c>
      <c r="J345" s="360">
        <f t="shared" si="213"/>
        <v>0</v>
      </c>
      <c r="K345" s="360">
        <f t="shared" si="214"/>
        <v>0</v>
      </c>
      <c r="L345" s="360">
        <f t="shared" si="215"/>
        <v>0</v>
      </c>
      <c r="M345" s="360">
        <f t="shared" si="216"/>
        <v>0</v>
      </c>
      <c r="N345" s="360">
        <f t="shared" si="217"/>
        <v>0</v>
      </c>
      <c r="O345" s="360">
        <f t="shared" si="218"/>
        <v>0</v>
      </c>
      <c r="P345" s="360">
        <f t="shared" si="219"/>
        <v>0</v>
      </c>
      <c r="Q345" s="360">
        <f t="shared" si="220"/>
        <v>0</v>
      </c>
      <c r="R345" s="375">
        <f t="shared" si="221"/>
        <v>0</v>
      </c>
      <c r="S345" s="385"/>
      <c r="T345" s="386"/>
      <c r="U345" s="386"/>
      <c r="V345" s="386"/>
      <c r="W345" s="386"/>
      <c r="X345" s="386"/>
      <c r="Y345" s="386"/>
      <c r="Z345" s="386"/>
      <c r="AA345" s="386"/>
      <c r="AB345" s="386"/>
      <c r="AC345" s="386"/>
      <c r="AD345" s="386"/>
      <c r="AE345" s="386"/>
      <c r="AF345" s="386"/>
      <c r="AG345" s="386"/>
      <c r="AH345" s="397"/>
      <c r="AI345" s="385"/>
      <c r="AJ345" s="386"/>
      <c r="AK345" s="386"/>
      <c r="AL345" s="386"/>
      <c r="AM345" s="386"/>
      <c r="AN345" s="386"/>
      <c r="AO345" s="386"/>
      <c r="AP345" s="386"/>
      <c r="AQ345" s="386"/>
      <c r="AR345" s="386"/>
      <c r="AS345" s="386"/>
      <c r="AT345" s="386"/>
      <c r="AU345" s="386"/>
      <c r="AV345" s="386"/>
      <c r="AW345" s="386"/>
      <c r="AX345" s="397"/>
      <c r="AY345" s="385"/>
      <c r="AZ345" s="386"/>
      <c r="BA345" s="386"/>
      <c r="BB345" s="386"/>
      <c r="BC345" s="386"/>
      <c r="BD345" s="386"/>
      <c r="BE345" s="386"/>
      <c r="BF345" s="386"/>
      <c r="BG345" s="386"/>
      <c r="BH345" s="386"/>
      <c r="BI345" s="386"/>
      <c r="BJ345" s="386"/>
      <c r="BK345" s="386"/>
      <c r="BL345" s="386"/>
      <c r="BM345" s="386"/>
      <c r="BN345" s="397"/>
      <c r="BO345" s="385"/>
      <c r="BP345" s="386"/>
      <c r="BQ345" s="386"/>
      <c r="BR345" s="386"/>
      <c r="BS345" s="386"/>
      <c r="BT345" s="386"/>
      <c r="BU345" s="386"/>
      <c r="BV345" s="386"/>
      <c r="BW345" s="386"/>
      <c r="BX345" s="386"/>
      <c r="BY345" s="386"/>
      <c r="BZ345" s="386"/>
      <c r="CA345" s="386"/>
      <c r="CB345" s="386"/>
      <c r="CC345" s="386"/>
      <c r="CD345" s="397"/>
      <c r="CE345" s="385"/>
      <c r="CF345" s="386"/>
      <c r="CG345" s="386"/>
      <c r="CH345" s="386"/>
      <c r="CI345" s="386"/>
      <c r="CJ345" s="386"/>
      <c r="CK345" s="386"/>
      <c r="CL345" s="386"/>
      <c r="CM345" s="386"/>
      <c r="CN345" s="386"/>
      <c r="CO345" s="386"/>
      <c r="CP345" s="386"/>
      <c r="CQ345" s="386"/>
      <c r="CR345" s="386"/>
      <c r="CS345" s="386"/>
      <c r="CT345" s="397"/>
      <c r="CU345" s="54"/>
    </row>
    <row r="346" spans="1:99" outlineLevel="1">
      <c r="B346" s="45" t="str">
        <f>$B$215&amp;""</f>
        <v>Late</v>
      </c>
      <c r="C346" s="360">
        <f t="shared" si="206"/>
        <v>0</v>
      </c>
      <c r="D346" s="360">
        <f t="shared" si="207"/>
        <v>0</v>
      </c>
      <c r="E346" s="360">
        <f t="shared" si="208"/>
        <v>0</v>
      </c>
      <c r="F346" s="360">
        <f t="shared" si="209"/>
        <v>0</v>
      </c>
      <c r="G346" s="360">
        <f t="shared" si="210"/>
        <v>0</v>
      </c>
      <c r="H346" s="360">
        <f t="shared" si="211"/>
        <v>0</v>
      </c>
      <c r="I346" s="360">
        <f t="shared" si="212"/>
        <v>0</v>
      </c>
      <c r="J346" s="360">
        <f t="shared" si="213"/>
        <v>0</v>
      </c>
      <c r="K346" s="360">
        <f t="shared" si="214"/>
        <v>0</v>
      </c>
      <c r="L346" s="360">
        <f t="shared" si="215"/>
        <v>0</v>
      </c>
      <c r="M346" s="360">
        <f t="shared" si="216"/>
        <v>0</v>
      </c>
      <c r="N346" s="360">
        <f t="shared" si="217"/>
        <v>0</v>
      </c>
      <c r="O346" s="360">
        <f t="shared" si="218"/>
        <v>0</v>
      </c>
      <c r="P346" s="360">
        <f t="shared" si="219"/>
        <v>0</v>
      </c>
      <c r="Q346" s="360">
        <f t="shared" si="220"/>
        <v>0</v>
      </c>
      <c r="R346" s="375">
        <f t="shared" si="221"/>
        <v>0</v>
      </c>
      <c r="S346" s="385"/>
      <c r="T346" s="386"/>
      <c r="U346" s="386"/>
      <c r="V346" s="386"/>
      <c r="W346" s="386"/>
      <c r="X346" s="386"/>
      <c r="Y346" s="386"/>
      <c r="Z346" s="386"/>
      <c r="AA346" s="386"/>
      <c r="AB346" s="386"/>
      <c r="AC346" s="386"/>
      <c r="AD346" s="386"/>
      <c r="AE346" s="386"/>
      <c r="AF346" s="386"/>
      <c r="AG346" s="386"/>
      <c r="AH346" s="397"/>
      <c r="AI346" s="385"/>
      <c r="AJ346" s="386"/>
      <c r="AK346" s="386"/>
      <c r="AL346" s="386"/>
      <c r="AM346" s="386"/>
      <c r="AN346" s="386"/>
      <c r="AO346" s="386"/>
      <c r="AP346" s="386"/>
      <c r="AQ346" s="386"/>
      <c r="AR346" s="386"/>
      <c r="AS346" s="386"/>
      <c r="AT346" s="386"/>
      <c r="AU346" s="386"/>
      <c r="AV346" s="386"/>
      <c r="AW346" s="386"/>
      <c r="AX346" s="397"/>
      <c r="AY346" s="385"/>
      <c r="AZ346" s="386"/>
      <c r="BA346" s="386"/>
      <c r="BB346" s="386"/>
      <c r="BC346" s="386"/>
      <c r="BD346" s="386"/>
      <c r="BE346" s="386"/>
      <c r="BF346" s="386"/>
      <c r="BG346" s="386"/>
      <c r="BH346" s="386"/>
      <c r="BI346" s="386"/>
      <c r="BJ346" s="386"/>
      <c r="BK346" s="386"/>
      <c r="BL346" s="386"/>
      <c r="BM346" s="386"/>
      <c r="BN346" s="397"/>
      <c r="BO346" s="385"/>
      <c r="BP346" s="386"/>
      <c r="BQ346" s="386"/>
      <c r="BR346" s="386"/>
      <c r="BS346" s="386"/>
      <c r="BT346" s="386"/>
      <c r="BU346" s="386"/>
      <c r="BV346" s="386"/>
      <c r="BW346" s="386"/>
      <c r="BX346" s="386"/>
      <c r="BY346" s="386"/>
      <c r="BZ346" s="386"/>
      <c r="CA346" s="386"/>
      <c r="CB346" s="386"/>
      <c r="CC346" s="386"/>
      <c r="CD346" s="397"/>
      <c r="CE346" s="385"/>
      <c r="CF346" s="386"/>
      <c r="CG346" s="386"/>
      <c r="CH346" s="386"/>
      <c r="CI346" s="386"/>
      <c r="CJ346" s="386"/>
      <c r="CK346" s="386"/>
      <c r="CL346" s="386"/>
      <c r="CM346" s="386"/>
      <c r="CN346" s="386"/>
      <c r="CO346" s="386"/>
      <c r="CP346" s="386"/>
      <c r="CQ346" s="386"/>
      <c r="CR346" s="386"/>
      <c r="CS346" s="386"/>
      <c r="CT346" s="397"/>
      <c r="CU346" s="54"/>
    </row>
    <row r="347" spans="1:99" outlineLevel="1">
      <c r="B347" s="45" t="s">
        <v>900</v>
      </c>
      <c r="C347" s="360">
        <f t="shared" si="206"/>
        <v>0</v>
      </c>
      <c r="D347" s="360">
        <f t="shared" si="207"/>
        <v>0</v>
      </c>
      <c r="E347" s="360">
        <f t="shared" si="208"/>
        <v>0</v>
      </c>
      <c r="F347" s="360">
        <f t="shared" si="209"/>
        <v>0</v>
      </c>
      <c r="G347" s="360">
        <f t="shared" si="210"/>
        <v>0</v>
      </c>
      <c r="H347" s="360">
        <f t="shared" si="211"/>
        <v>0</v>
      </c>
      <c r="I347" s="360">
        <f t="shared" si="212"/>
        <v>0</v>
      </c>
      <c r="J347" s="360">
        <f t="shared" si="213"/>
        <v>0</v>
      </c>
      <c r="K347" s="360">
        <f t="shared" si="214"/>
        <v>0</v>
      </c>
      <c r="L347" s="360">
        <f t="shared" si="215"/>
        <v>0</v>
      </c>
      <c r="M347" s="360">
        <f t="shared" si="216"/>
        <v>0</v>
      </c>
      <c r="N347" s="360">
        <f t="shared" si="217"/>
        <v>0</v>
      </c>
      <c r="O347" s="360">
        <f t="shared" si="218"/>
        <v>0</v>
      </c>
      <c r="P347" s="360">
        <f t="shared" si="219"/>
        <v>0</v>
      </c>
      <c r="Q347" s="360">
        <f t="shared" si="220"/>
        <v>0</v>
      </c>
      <c r="R347" s="375">
        <f t="shared" si="221"/>
        <v>0</v>
      </c>
      <c r="S347" s="417"/>
      <c r="T347" s="418"/>
      <c r="U347" s="418"/>
      <c r="V347" s="418"/>
      <c r="W347" s="418"/>
      <c r="X347" s="418"/>
      <c r="Y347" s="418"/>
      <c r="Z347" s="418"/>
      <c r="AA347" s="418"/>
      <c r="AB347" s="418"/>
      <c r="AC347" s="418"/>
      <c r="AD347" s="418"/>
      <c r="AE347" s="418"/>
      <c r="AF347" s="418"/>
      <c r="AG347" s="418"/>
      <c r="AH347" s="419"/>
      <c r="AI347" s="417"/>
      <c r="AJ347" s="418"/>
      <c r="AK347" s="418"/>
      <c r="AL347" s="418"/>
      <c r="AM347" s="418"/>
      <c r="AN347" s="418"/>
      <c r="AO347" s="418"/>
      <c r="AP347" s="418"/>
      <c r="AQ347" s="418"/>
      <c r="AR347" s="418"/>
      <c r="AS347" s="418"/>
      <c r="AT347" s="418"/>
      <c r="AU347" s="418"/>
      <c r="AV347" s="418"/>
      <c r="AW347" s="418"/>
      <c r="AX347" s="419"/>
      <c r="AY347" s="417"/>
      <c r="AZ347" s="418"/>
      <c r="BA347" s="418"/>
      <c r="BB347" s="418"/>
      <c r="BC347" s="418"/>
      <c r="BD347" s="418"/>
      <c r="BE347" s="418"/>
      <c r="BF347" s="418"/>
      <c r="BG347" s="418"/>
      <c r="BH347" s="418"/>
      <c r="BI347" s="418"/>
      <c r="BJ347" s="418"/>
      <c r="BK347" s="418"/>
      <c r="BL347" s="418"/>
      <c r="BM347" s="418"/>
      <c r="BN347" s="419"/>
      <c r="BO347" s="417"/>
      <c r="BP347" s="418"/>
      <c r="BQ347" s="418"/>
      <c r="BR347" s="418"/>
      <c r="BS347" s="418"/>
      <c r="BT347" s="418"/>
      <c r="BU347" s="418"/>
      <c r="BV347" s="418"/>
      <c r="BW347" s="418"/>
      <c r="BX347" s="418"/>
      <c r="BY347" s="418"/>
      <c r="BZ347" s="418"/>
      <c r="CA347" s="418"/>
      <c r="CB347" s="418"/>
      <c r="CC347" s="418"/>
      <c r="CD347" s="419"/>
      <c r="CE347" s="417"/>
      <c r="CF347" s="418"/>
      <c r="CG347" s="418"/>
      <c r="CH347" s="418"/>
      <c r="CI347" s="418"/>
      <c r="CJ347" s="418"/>
      <c r="CK347" s="418"/>
      <c r="CL347" s="418"/>
      <c r="CM347" s="418"/>
      <c r="CN347" s="418"/>
      <c r="CO347" s="418"/>
      <c r="CP347" s="418"/>
      <c r="CQ347" s="418"/>
      <c r="CR347" s="418"/>
      <c r="CS347" s="418"/>
      <c r="CT347" s="419"/>
      <c r="CU347" s="54"/>
    </row>
    <row r="348" spans="1:99" outlineLevel="1">
      <c r="B348" s="45" t="str">
        <f>$B$217&amp;""</f>
        <v>7mo with 0% mated</v>
      </c>
      <c r="C348" s="360">
        <f t="shared" si="206"/>
        <v>0</v>
      </c>
      <c r="D348" s="360">
        <f t="shared" si="207"/>
        <v>0</v>
      </c>
      <c r="E348" s="360">
        <f t="shared" si="208"/>
        <v>0</v>
      </c>
      <c r="F348" s="360">
        <f t="shared" si="209"/>
        <v>0</v>
      </c>
      <c r="G348" s="360">
        <f t="shared" si="210"/>
        <v>0</v>
      </c>
      <c r="H348" s="360">
        <f t="shared" si="211"/>
        <v>0</v>
      </c>
      <c r="I348" s="360">
        <f t="shared" si="212"/>
        <v>0</v>
      </c>
      <c r="J348" s="360">
        <f t="shared" si="213"/>
        <v>0</v>
      </c>
      <c r="K348" s="360">
        <f t="shared" si="214"/>
        <v>0</v>
      </c>
      <c r="L348" s="360">
        <f t="shared" si="215"/>
        <v>0</v>
      </c>
      <c r="M348" s="360">
        <f t="shared" si="216"/>
        <v>0</v>
      </c>
      <c r="N348" s="360">
        <f t="shared" si="217"/>
        <v>0</v>
      </c>
      <c r="O348" s="360">
        <f t="shared" si="218"/>
        <v>0</v>
      </c>
      <c r="P348" s="360">
        <f t="shared" si="219"/>
        <v>0</v>
      </c>
      <c r="Q348" s="360">
        <f t="shared" si="220"/>
        <v>0</v>
      </c>
      <c r="R348" s="375">
        <f t="shared" si="221"/>
        <v>0</v>
      </c>
      <c r="S348" s="417"/>
      <c r="T348" s="418"/>
      <c r="U348" s="418"/>
      <c r="V348" s="418"/>
      <c r="W348" s="418"/>
      <c r="X348" s="418"/>
      <c r="Y348" s="418"/>
      <c r="Z348" s="418"/>
      <c r="AA348" s="418"/>
      <c r="AB348" s="418"/>
      <c r="AC348" s="418"/>
      <c r="AD348" s="418"/>
      <c r="AE348" s="418"/>
      <c r="AF348" s="418"/>
      <c r="AG348" s="418"/>
      <c r="AH348" s="419"/>
      <c r="AI348" s="417"/>
      <c r="AJ348" s="418"/>
      <c r="AK348" s="418"/>
      <c r="AL348" s="418"/>
      <c r="AM348" s="418"/>
      <c r="AN348" s="418"/>
      <c r="AO348" s="418"/>
      <c r="AP348" s="418"/>
      <c r="AQ348" s="418"/>
      <c r="AR348" s="418"/>
      <c r="AS348" s="418"/>
      <c r="AT348" s="418"/>
      <c r="AU348" s="418"/>
      <c r="AV348" s="418"/>
      <c r="AW348" s="418"/>
      <c r="AX348" s="419"/>
      <c r="AY348" s="417"/>
      <c r="AZ348" s="418"/>
      <c r="BA348" s="418"/>
      <c r="BB348" s="418"/>
      <c r="BC348" s="418"/>
      <c r="BD348" s="418"/>
      <c r="BE348" s="418"/>
      <c r="BF348" s="418"/>
      <c r="BG348" s="418"/>
      <c r="BH348" s="418"/>
      <c r="BI348" s="418"/>
      <c r="BJ348" s="418"/>
      <c r="BK348" s="418"/>
      <c r="BL348" s="418"/>
      <c r="BM348" s="418"/>
      <c r="BN348" s="419"/>
      <c r="BO348" s="417"/>
      <c r="BP348" s="418"/>
      <c r="BQ348" s="418"/>
      <c r="BR348" s="418"/>
      <c r="BS348" s="418"/>
      <c r="BT348" s="418"/>
      <c r="BU348" s="418"/>
      <c r="BV348" s="418"/>
      <c r="BW348" s="418"/>
      <c r="BX348" s="418"/>
      <c r="BY348" s="418"/>
      <c r="BZ348" s="418"/>
      <c r="CA348" s="418"/>
      <c r="CB348" s="418"/>
      <c r="CC348" s="418"/>
      <c r="CD348" s="419"/>
      <c r="CE348" s="417"/>
      <c r="CF348" s="418"/>
      <c r="CG348" s="418"/>
      <c r="CH348" s="418"/>
      <c r="CI348" s="418"/>
      <c r="CJ348" s="418"/>
      <c r="CK348" s="418"/>
      <c r="CL348" s="418"/>
      <c r="CM348" s="418"/>
      <c r="CN348" s="418"/>
      <c r="CO348" s="418"/>
      <c r="CP348" s="418"/>
      <c r="CQ348" s="418"/>
      <c r="CR348" s="418"/>
      <c r="CS348" s="418"/>
      <c r="CT348" s="419"/>
      <c r="CU348" s="54"/>
    </row>
    <row r="349" spans="1:99" outlineLevel="1">
      <c r="B349" s="45" t="s">
        <v>1550</v>
      </c>
      <c r="C349" s="360">
        <f t="shared" si="206"/>
        <v>0</v>
      </c>
      <c r="D349" s="360">
        <f t="shared" si="207"/>
        <v>0</v>
      </c>
      <c r="E349" s="360">
        <f t="shared" si="208"/>
        <v>0</v>
      </c>
      <c r="F349" s="360">
        <f t="shared" si="209"/>
        <v>0</v>
      </c>
      <c r="G349" s="360">
        <f t="shared" si="210"/>
        <v>0</v>
      </c>
      <c r="H349" s="360">
        <f t="shared" si="211"/>
        <v>0</v>
      </c>
      <c r="I349" s="360">
        <f t="shared" si="212"/>
        <v>0</v>
      </c>
      <c r="J349" s="360">
        <f t="shared" si="213"/>
        <v>0</v>
      </c>
      <c r="K349" s="360">
        <f t="shared" si="214"/>
        <v>0</v>
      </c>
      <c r="L349" s="360">
        <f t="shared" si="215"/>
        <v>0</v>
      </c>
      <c r="M349" s="360">
        <f t="shared" si="216"/>
        <v>0</v>
      </c>
      <c r="N349" s="360">
        <f t="shared" si="217"/>
        <v>0</v>
      </c>
      <c r="O349" s="360">
        <f t="shared" si="218"/>
        <v>0</v>
      </c>
      <c r="P349" s="360">
        <f t="shared" si="219"/>
        <v>0</v>
      </c>
      <c r="Q349" s="360">
        <f t="shared" si="220"/>
        <v>0</v>
      </c>
      <c r="R349" s="375">
        <f t="shared" si="221"/>
        <v>0</v>
      </c>
      <c r="S349" s="417"/>
      <c r="T349" s="418"/>
      <c r="U349" s="418"/>
      <c r="V349" s="418"/>
      <c r="W349" s="418"/>
      <c r="X349" s="418"/>
      <c r="Y349" s="418"/>
      <c r="Z349" s="418"/>
      <c r="AA349" s="418"/>
      <c r="AB349" s="418"/>
      <c r="AC349" s="418"/>
      <c r="AD349" s="418"/>
      <c r="AE349" s="418"/>
      <c r="AF349" s="418"/>
      <c r="AG349" s="418"/>
      <c r="AH349" s="419"/>
      <c r="AI349" s="417"/>
      <c r="AJ349" s="418"/>
      <c r="AK349" s="418"/>
      <c r="AL349" s="418"/>
      <c r="AM349" s="418"/>
      <c r="AN349" s="418"/>
      <c r="AO349" s="418"/>
      <c r="AP349" s="418"/>
      <c r="AQ349" s="418"/>
      <c r="AR349" s="418"/>
      <c r="AS349" s="418"/>
      <c r="AT349" s="418"/>
      <c r="AU349" s="418"/>
      <c r="AV349" s="418"/>
      <c r="AW349" s="418"/>
      <c r="AX349" s="419"/>
      <c r="AY349" s="417"/>
      <c r="AZ349" s="418"/>
      <c r="BA349" s="418"/>
      <c r="BB349" s="418"/>
      <c r="BC349" s="418"/>
      <c r="BD349" s="418"/>
      <c r="BE349" s="418"/>
      <c r="BF349" s="418"/>
      <c r="BG349" s="418"/>
      <c r="BH349" s="418"/>
      <c r="BI349" s="418"/>
      <c r="BJ349" s="418"/>
      <c r="BK349" s="418"/>
      <c r="BL349" s="418"/>
      <c r="BM349" s="418"/>
      <c r="BN349" s="419"/>
      <c r="BO349" s="417"/>
      <c r="BP349" s="418"/>
      <c r="BQ349" s="418"/>
      <c r="BR349" s="418"/>
      <c r="BS349" s="418"/>
      <c r="BT349" s="418"/>
      <c r="BU349" s="418"/>
      <c r="BV349" s="418"/>
      <c r="BW349" s="418"/>
      <c r="BX349" s="418"/>
      <c r="BY349" s="418"/>
      <c r="BZ349" s="418"/>
      <c r="CA349" s="418"/>
      <c r="CB349" s="418"/>
      <c r="CC349" s="418"/>
      <c r="CD349" s="419"/>
      <c r="CE349" s="417"/>
      <c r="CF349" s="418"/>
      <c r="CG349" s="418"/>
      <c r="CH349" s="418"/>
      <c r="CI349" s="418"/>
      <c r="CJ349" s="418"/>
      <c r="CK349" s="418"/>
      <c r="CL349" s="418"/>
      <c r="CM349" s="418"/>
      <c r="CN349" s="418"/>
      <c r="CO349" s="418"/>
      <c r="CP349" s="418"/>
      <c r="CQ349" s="418"/>
      <c r="CR349" s="418"/>
      <c r="CS349" s="418"/>
      <c r="CT349" s="419"/>
      <c r="CU349" s="54"/>
    </row>
    <row r="350" spans="1:99" outlineLevel="1">
      <c r="B350" s="45" t="s">
        <v>1019</v>
      </c>
      <c r="C350" s="361">
        <f t="shared" si="206"/>
        <v>0</v>
      </c>
      <c r="D350" s="361">
        <f t="shared" si="207"/>
        <v>0</v>
      </c>
      <c r="E350" s="361">
        <f t="shared" si="208"/>
        <v>0</v>
      </c>
      <c r="F350" s="361">
        <f t="shared" si="209"/>
        <v>0</v>
      </c>
      <c r="G350" s="361">
        <f t="shared" si="210"/>
        <v>0</v>
      </c>
      <c r="H350" s="361">
        <f t="shared" si="211"/>
        <v>0</v>
      </c>
      <c r="I350" s="361">
        <f t="shared" si="212"/>
        <v>0</v>
      </c>
      <c r="J350" s="361">
        <f t="shared" si="213"/>
        <v>0</v>
      </c>
      <c r="K350" s="361">
        <f t="shared" si="214"/>
        <v>0</v>
      </c>
      <c r="L350" s="361">
        <f t="shared" si="215"/>
        <v>0</v>
      </c>
      <c r="M350" s="361">
        <f t="shared" si="216"/>
        <v>0</v>
      </c>
      <c r="N350" s="361">
        <f t="shared" si="217"/>
        <v>0</v>
      </c>
      <c r="O350" s="361">
        <f t="shared" si="218"/>
        <v>0</v>
      </c>
      <c r="P350" s="361">
        <f t="shared" si="219"/>
        <v>0</v>
      </c>
      <c r="Q350" s="361">
        <f t="shared" si="220"/>
        <v>0</v>
      </c>
      <c r="R350" s="376">
        <f t="shared" si="221"/>
        <v>0</v>
      </c>
      <c r="S350" s="437"/>
      <c r="T350" s="438"/>
      <c r="U350" s="438"/>
      <c r="V350" s="438"/>
      <c r="W350" s="438"/>
      <c r="X350" s="438"/>
      <c r="Y350" s="438"/>
      <c r="Z350" s="438"/>
      <c r="AA350" s="438"/>
      <c r="AB350" s="438"/>
      <c r="AC350" s="438"/>
      <c r="AD350" s="438"/>
      <c r="AE350" s="438"/>
      <c r="AF350" s="438"/>
      <c r="AG350" s="438"/>
      <c r="AH350" s="439"/>
      <c r="AI350" s="437"/>
      <c r="AJ350" s="438"/>
      <c r="AK350" s="438"/>
      <c r="AL350" s="438"/>
      <c r="AM350" s="438"/>
      <c r="AN350" s="438"/>
      <c r="AO350" s="438"/>
      <c r="AP350" s="438"/>
      <c r="AQ350" s="438"/>
      <c r="AR350" s="438"/>
      <c r="AS350" s="438"/>
      <c r="AT350" s="438"/>
      <c r="AU350" s="438"/>
      <c r="AV350" s="438"/>
      <c r="AW350" s="438"/>
      <c r="AX350" s="439"/>
      <c r="AY350" s="437"/>
      <c r="AZ350" s="438"/>
      <c r="BA350" s="438"/>
      <c r="BB350" s="438"/>
      <c r="BC350" s="438"/>
      <c r="BD350" s="438"/>
      <c r="BE350" s="438"/>
      <c r="BF350" s="438"/>
      <c r="BG350" s="438"/>
      <c r="BH350" s="438"/>
      <c r="BI350" s="438"/>
      <c r="BJ350" s="438"/>
      <c r="BK350" s="438"/>
      <c r="BL350" s="438"/>
      <c r="BM350" s="438"/>
      <c r="BN350" s="439"/>
      <c r="BO350" s="437"/>
      <c r="BP350" s="438"/>
      <c r="BQ350" s="438"/>
      <c r="BR350" s="438"/>
      <c r="BS350" s="438"/>
      <c r="BT350" s="438"/>
      <c r="BU350" s="438"/>
      <c r="BV350" s="438"/>
      <c r="BW350" s="438"/>
      <c r="BX350" s="438"/>
      <c r="BY350" s="438"/>
      <c r="BZ350" s="438"/>
      <c r="CA350" s="438"/>
      <c r="CB350" s="438"/>
      <c r="CC350" s="438"/>
      <c r="CD350" s="439"/>
      <c r="CE350" s="437"/>
      <c r="CF350" s="438"/>
      <c r="CG350" s="438"/>
      <c r="CH350" s="438"/>
      <c r="CI350" s="438"/>
      <c r="CJ350" s="438"/>
      <c r="CK350" s="438"/>
      <c r="CL350" s="438"/>
      <c r="CM350" s="438"/>
      <c r="CN350" s="438"/>
      <c r="CO350" s="438"/>
      <c r="CP350" s="438"/>
      <c r="CQ350" s="438"/>
      <c r="CR350" s="438"/>
      <c r="CS350" s="438"/>
      <c r="CT350" s="439"/>
      <c r="CU350" s="54"/>
    </row>
    <row r="351" spans="1:99" ht="24.75" outlineLevel="1">
      <c r="A351" t="s">
        <v>1573</v>
      </c>
      <c r="B351" s="44" t="str">
        <f>"Timing 1 - Wean to Join
"&amp;$B$212&amp;""</f>
        <v>Timing 1 - Wean to Join
Standard (7mo)</v>
      </c>
      <c r="C351" s="358">
        <f t="shared" si="206"/>
        <v>0</v>
      </c>
      <c r="D351" s="358">
        <f t="shared" si="207"/>
        <v>0</v>
      </c>
      <c r="E351" s="358">
        <f t="shared" si="208"/>
        <v>0</v>
      </c>
      <c r="F351" s="358">
        <f t="shared" si="209"/>
        <v>0</v>
      </c>
      <c r="G351" s="358">
        <f t="shared" si="210"/>
        <v>0</v>
      </c>
      <c r="H351" s="358">
        <f t="shared" si="211"/>
        <v>0</v>
      </c>
      <c r="I351" s="358">
        <f t="shared" si="212"/>
        <v>0</v>
      </c>
      <c r="J351" s="358">
        <f t="shared" si="213"/>
        <v>0</v>
      </c>
      <c r="K351" s="358">
        <f t="shared" si="214"/>
        <v>0</v>
      </c>
      <c r="L351" s="358">
        <f t="shared" si="215"/>
        <v>0</v>
      </c>
      <c r="M351" s="358">
        <f t="shared" si="216"/>
        <v>0</v>
      </c>
      <c r="N351" s="358">
        <f t="shared" si="217"/>
        <v>0</v>
      </c>
      <c r="O351" s="358">
        <f t="shared" si="218"/>
        <v>0</v>
      </c>
      <c r="P351" s="358">
        <f t="shared" si="219"/>
        <v>0</v>
      </c>
      <c r="Q351" s="358">
        <f t="shared" si="220"/>
        <v>0</v>
      </c>
      <c r="R351" s="374">
        <f t="shared" si="221"/>
        <v>0</v>
      </c>
      <c r="S351" s="384"/>
      <c r="T351" s="281"/>
      <c r="U351" s="281"/>
      <c r="V351" s="281"/>
      <c r="W351" s="281"/>
      <c r="X351" s="281"/>
      <c r="Y351" s="281"/>
      <c r="Z351" s="281"/>
      <c r="AA351" s="281"/>
      <c r="AB351" s="281"/>
      <c r="AC351" s="281"/>
      <c r="AD351" s="281"/>
      <c r="AE351" s="281"/>
      <c r="AF351" s="281"/>
      <c r="AG351" s="281"/>
      <c r="AH351" s="396"/>
      <c r="AI351" s="384"/>
      <c r="AJ351" s="281"/>
      <c r="AK351" s="281"/>
      <c r="AL351" s="281"/>
      <c r="AM351" s="281"/>
      <c r="AN351" s="281"/>
      <c r="AO351" s="281"/>
      <c r="AP351" s="281"/>
      <c r="AQ351" s="281"/>
      <c r="AR351" s="281"/>
      <c r="AS351" s="281"/>
      <c r="AT351" s="281"/>
      <c r="AU351" s="281"/>
      <c r="AV351" s="281"/>
      <c r="AW351" s="281"/>
      <c r="AX351" s="396"/>
      <c r="AY351" s="384"/>
      <c r="AZ351" s="281"/>
      <c r="BA351" s="281"/>
      <c r="BB351" s="281"/>
      <c r="BC351" s="281"/>
      <c r="BD351" s="281"/>
      <c r="BE351" s="281"/>
      <c r="BF351" s="281"/>
      <c r="BG351" s="281"/>
      <c r="BH351" s="281"/>
      <c r="BI351" s="281"/>
      <c r="BJ351" s="281"/>
      <c r="BK351" s="281"/>
      <c r="BL351" s="281"/>
      <c r="BM351" s="281"/>
      <c r="BN351" s="396"/>
      <c r="BO351" s="384"/>
      <c r="BP351" s="281"/>
      <c r="BQ351" s="281"/>
      <c r="BR351" s="281"/>
      <c r="BS351" s="281"/>
      <c r="BT351" s="281"/>
      <c r="BU351" s="281"/>
      <c r="BV351" s="281"/>
      <c r="BW351" s="281"/>
      <c r="BX351" s="281"/>
      <c r="BY351" s="281"/>
      <c r="BZ351" s="281"/>
      <c r="CA351" s="281"/>
      <c r="CB351" s="281"/>
      <c r="CC351" s="281"/>
      <c r="CD351" s="396"/>
      <c r="CE351" s="384"/>
      <c r="CF351" s="281"/>
      <c r="CG351" s="281"/>
      <c r="CH351" s="281"/>
      <c r="CI351" s="281"/>
      <c r="CJ351" s="281"/>
      <c r="CK351" s="281"/>
      <c r="CL351" s="281"/>
      <c r="CM351" s="281"/>
      <c r="CN351" s="281"/>
      <c r="CO351" s="281"/>
      <c r="CP351" s="281"/>
      <c r="CQ351" s="281"/>
      <c r="CR351" s="281"/>
      <c r="CS351" s="281"/>
      <c r="CT351" s="396"/>
      <c r="CU351" s="359" t="s">
        <v>1294</v>
      </c>
    </row>
    <row r="352" spans="1:99" outlineLevel="1">
      <c r="B352" s="45" t="str">
        <f>$B$213&amp;""</f>
        <v>Early</v>
      </c>
      <c r="C352" s="360">
        <f t="shared" si="206"/>
        <v>0</v>
      </c>
      <c r="D352" s="360">
        <f t="shared" si="207"/>
        <v>0</v>
      </c>
      <c r="E352" s="360">
        <f t="shared" si="208"/>
        <v>0</v>
      </c>
      <c r="F352" s="360">
        <f t="shared" si="209"/>
        <v>0</v>
      </c>
      <c r="G352" s="360">
        <f t="shared" si="210"/>
        <v>0</v>
      </c>
      <c r="H352" s="360">
        <f t="shared" si="211"/>
        <v>0</v>
      </c>
      <c r="I352" s="360">
        <f t="shared" si="212"/>
        <v>0</v>
      </c>
      <c r="J352" s="360">
        <f t="shared" si="213"/>
        <v>0</v>
      </c>
      <c r="K352" s="360">
        <f t="shared" si="214"/>
        <v>0</v>
      </c>
      <c r="L352" s="360">
        <f t="shared" si="215"/>
        <v>0</v>
      </c>
      <c r="M352" s="360">
        <f t="shared" si="216"/>
        <v>0</v>
      </c>
      <c r="N352" s="360">
        <f t="shared" si="217"/>
        <v>0</v>
      </c>
      <c r="O352" s="360">
        <f t="shared" si="218"/>
        <v>0</v>
      </c>
      <c r="P352" s="360">
        <f t="shared" si="219"/>
        <v>0</v>
      </c>
      <c r="Q352" s="360">
        <f t="shared" si="220"/>
        <v>0</v>
      </c>
      <c r="R352" s="375">
        <f t="shared" si="221"/>
        <v>0</v>
      </c>
      <c r="S352" s="385"/>
      <c r="T352" s="386"/>
      <c r="U352" s="386"/>
      <c r="V352" s="386"/>
      <c r="W352" s="386"/>
      <c r="X352" s="386"/>
      <c r="Y352" s="386"/>
      <c r="Z352" s="386"/>
      <c r="AA352" s="386"/>
      <c r="AB352" s="386"/>
      <c r="AC352" s="386"/>
      <c r="AD352" s="386"/>
      <c r="AE352" s="386"/>
      <c r="AF352" s="386"/>
      <c r="AG352" s="386"/>
      <c r="AH352" s="397"/>
      <c r="AI352" s="385"/>
      <c r="AJ352" s="386"/>
      <c r="AK352" s="386"/>
      <c r="AL352" s="386"/>
      <c r="AM352" s="386"/>
      <c r="AN352" s="386"/>
      <c r="AO352" s="386"/>
      <c r="AP352" s="386"/>
      <c r="AQ352" s="386"/>
      <c r="AR352" s="386"/>
      <c r="AS352" s="386"/>
      <c r="AT352" s="386"/>
      <c r="AU352" s="386"/>
      <c r="AV352" s="386"/>
      <c r="AW352" s="386"/>
      <c r="AX352" s="397"/>
      <c r="AY352" s="385"/>
      <c r="AZ352" s="386"/>
      <c r="BA352" s="386"/>
      <c r="BB352" s="386"/>
      <c r="BC352" s="386"/>
      <c r="BD352" s="386"/>
      <c r="BE352" s="386"/>
      <c r="BF352" s="386"/>
      <c r="BG352" s="386"/>
      <c r="BH352" s="386"/>
      <c r="BI352" s="386"/>
      <c r="BJ352" s="386"/>
      <c r="BK352" s="386"/>
      <c r="BL352" s="386"/>
      <c r="BM352" s="386"/>
      <c r="BN352" s="397"/>
      <c r="BO352" s="385"/>
      <c r="BP352" s="386"/>
      <c r="BQ352" s="386"/>
      <c r="BR352" s="386"/>
      <c r="BS352" s="386"/>
      <c r="BT352" s="386"/>
      <c r="BU352" s="386"/>
      <c r="BV352" s="386"/>
      <c r="BW352" s="386"/>
      <c r="BX352" s="386"/>
      <c r="BY352" s="386"/>
      <c r="BZ352" s="386"/>
      <c r="CA352" s="386"/>
      <c r="CB352" s="386"/>
      <c r="CC352" s="386"/>
      <c r="CD352" s="397"/>
      <c r="CE352" s="385"/>
      <c r="CF352" s="386"/>
      <c r="CG352" s="386"/>
      <c r="CH352" s="386"/>
      <c r="CI352" s="386"/>
      <c r="CJ352" s="386"/>
      <c r="CK352" s="386"/>
      <c r="CL352" s="386"/>
      <c r="CM352" s="386"/>
      <c r="CN352" s="386"/>
      <c r="CO352" s="386"/>
      <c r="CP352" s="386"/>
      <c r="CQ352" s="386"/>
      <c r="CR352" s="386"/>
      <c r="CS352" s="386"/>
      <c r="CT352" s="397"/>
      <c r="CU352" s="54"/>
    </row>
    <row r="353" spans="2:99" outlineLevel="1">
      <c r="B353" s="45" t="str">
        <f>$B$214&amp;""</f>
        <v>Middle</v>
      </c>
      <c r="C353" s="360">
        <f t="shared" si="206"/>
        <v>0</v>
      </c>
      <c r="D353" s="360">
        <f t="shared" si="207"/>
        <v>0</v>
      </c>
      <c r="E353" s="360">
        <f t="shared" si="208"/>
        <v>0</v>
      </c>
      <c r="F353" s="360">
        <f t="shared" si="209"/>
        <v>0</v>
      </c>
      <c r="G353" s="360">
        <f t="shared" si="210"/>
        <v>0</v>
      </c>
      <c r="H353" s="360">
        <f t="shared" si="211"/>
        <v>0</v>
      </c>
      <c r="I353" s="360">
        <f t="shared" si="212"/>
        <v>0</v>
      </c>
      <c r="J353" s="360">
        <f t="shared" si="213"/>
        <v>0</v>
      </c>
      <c r="K353" s="360">
        <f t="shared" si="214"/>
        <v>0</v>
      </c>
      <c r="L353" s="360">
        <f t="shared" si="215"/>
        <v>0</v>
      </c>
      <c r="M353" s="360">
        <f t="shared" si="216"/>
        <v>0</v>
      </c>
      <c r="N353" s="360">
        <f t="shared" si="217"/>
        <v>0</v>
      </c>
      <c r="O353" s="360">
        <f t="shared" si="218"/>
        <v>0</v>
      </c>
      <c r="P353" s="360">
        <f t="shared" si="219"/>
        <v>0</v>
      </c>
      <c r="Q353" s="360">
        <f t="shared" si="220"/>
        <v>0</v>
      </c>
      <c r="R353" s="375">
        <f t="shared" si="221"/>
        <v>0</v>
      </c>
      <c r="S353" s="385"/>
      <c r="T353" s="386"/>
      <c r="U353" s="386"/>
      <c r="V353" s="386"/>
      <c r="W353" s="386"/>
      <c r="X353" s="386"/>
      <c r="Y353" s="386"/>
      <c r="Z353" s="386"/>
      <c r="AA353" s="386"/>
      <c r="AB353" s="386"/>
      <c r="AC353" s="386"/>
      <c r="AD353" s="386"/>
      <c r="AE353" s="386"/>
      <c r="AF353" s="386"/>
      <c r="AG353" s="386"/>
      <c r="AH353" s="397"/>
      <c r="AI353" s="385"/>
      <c r="AJ353" s="386"/>
      <c r="AK353" s="386"/>
      <c r="AL353" s="386"/>
      <c r="AM353" s="386"/>
      <c r="AN353" s="386"/>
      <c r="AO353" s="386"/>
      <c r="AP353" s="386"/>
      <c r="AQ353" s="386"/>
      <c r="AR353" s="386"/>
      <c r="AS353" s="386"/>
      <c r="AT353" s="386"/>
      <c r="AU353" s="386"/>
      <c r="AV353" s="386"/>
      <c r="AW353" s="386"/>
      <c r="AX353" s="397"/>
      <c r="AY353" s="385"/>
      <c r="AZ353" s="386"/>
      <c r="BA353" s="386"/>
      <c r="BB353" s="386"/>
      <c r="BC353" s="386"/>
      <c r="BD353" s="386"/>
      <c r="BE353" s="386"/>
      <c r="BF353" s="386"/>
      <c r="BG353" s="386"/>
      <c r="BH353" s="386"/>
      <c r="BI353" s="386"/>
      <c r="BJ353" s="386"/>
      <c r="BK353" s="386"/>
      <c r="BL353" s="386"/>
      <c r="BM353" s="386"/>
      <c r="BN353" s="397"/>
      <c r="BO353" s="385"/>
      <c r="BP353" s="386"/>
      <c r="BQ353" s="386"/>
      <c r="BR353" s="386"/>
      <c r="BS353" s="386"/>
      <c r="BT353" s="386"/>
      <c r="BU353" s="386"/>
      <c r="BV353" s="386"/>
      <c r="BW353" s="386"/>
      <c r="BX353" s="386"/>
      <c r="BY353" s="386"/>
      <c r="BZ353" s="386"/>
      <c r="CA353" s="386"/>
      <c r="CB353" s="386"/>
      <c r="CC353" s="386"/>
      <c r="CD353" s="397"/>
      <c r="CE353" s="385"/>
      <c r="CF353" s="386"/>
      <c r="CG353" s="386"/>
      <c r="CH353" s="386"/>
      <c r="CI353" s="386"/>
      <c r="CJ353" s="386"/>
      <c r="CK353" s="386"/>
      <c r="CL353" s="386"/>
      <c r="CM353" s="386"/>
      <c r="CN353" s="386"/>
      <c r="CO353" s="386"/>
      <c r="CP353" s="386"/>
      <c r="CQ353" s="386"/>
      <c r="CR353" s="386"/>
      <c r="CS353" s="386"/>
      <c r="CT353" s="397"/>
      <c r="CU353" s="54"/>
    </row>
    <row r="354" spans="2:99" outlineLevel="1">
      <c r="B354" s="45" t="str">
        <f>$B$215&amp;""</f>
        <v>Late</v>
      </c>
      <c r="C354" s="360">
        <f t="shared" si="206"/>
        <v>0</v>
      </c>
      <c r="D354" s="360">
        <f t="shared" si="207"/>
        <v>0</v>
      </c>
      <c r="E354" s="360">
        <f t="shared" si="208"/>
        <v>0</v>
      </c>
      <c r="F354" s="360">
        <f t="shared" si="209"/>
        <v>0</v>
      </c>
      <c r="G354" s="360">
        <f t="shared" si="210"/>
        <v>0</v>
      </c>
      <c r="H354" s="360">
        <f t="shared" si="211"/>
        <v>0</v>
      </c>
      <c r="I354" s="360">
        <f t="shared" si="212"/>
        <v>0</v>
      </c>
      <c r="J354" s="360">
        <f t="shared" si="213"/>
        <v>0</v>
      </c>
      <c r="K354" s="360">
        <f t="shared" si="214"/>
        <v>0</v>
      </c>
      <c r="L354" s="360">
        <f t="shared" si="215"/>
        <v>0</v>
      </c>
      <c r="M354" s="360">
        <f t="shared" si="216"/>
        <v>0</v>
      </c>
      <c r="N354" s="360">
        <f t="shared" si="217"/>
        <v>0</v>
      </c>
      <c r="O354" s="360">
        <f t="shared" si="218"/>
        <v>0</v>
      </c>
      <c r="P354" s="360">
        <f t="shared" si="219"/>
        <v>0</v>
      </c>
      <c r="Q354" s="360">
        <f t="shared" si="220"/>
        <v>0</v>
      </c>
      <c r="R354" s="375">
        <f t="shared" si="221"/>
        <v>0</v>
      </c>
      <c r="S354" s="385"/>
      <c r="T354" s="386"/>
      <c r="U354" s="386"/>
      <c r="V354" s="386"/>
      <c r="W354" s="386"/>
      <c r="X354" s="386"/>
      <c r="Y354" s="386"/>
      <c r="Z354" s="386"/>
      <c r="AA354" s="386"/>
      <c r="AB354" s="386"/>
      <c r="AC354" s="386"/>
      <c r="AD354" s="386"/>
      <c r="AE354" s="386"/>
      <c r="AF354" s="386"/>
      <c r="AG354" s="386"/>
      <c r="AH354" s="397"/>
      <c r="AI354" s="385"/>
      <c r="AJ354" s="386"/>
      <c r="AK354" s="386"/>
      <c r="AL354" s="386"/>
      <c r="AM354" s="386"/>
      <c r="AN354" s="386"/>
      <c r="AO354" s="386"/>
      <c r="AP354" s="386"/>
      <c r="AQ354" s="386"/>
      <c r="AR354" s="386"/>
      <c r="AS354" s="386"/>
      <c r="AT354" s="386"/>
      <c r="AU354" s="386"/>
      <c r="AV354" s="386"/>
      <c r="AW354" s="386"/>
      <c r="AX354" s="397"/>
      <c r="AY354" s="385"/>
      <c r="AZ354" s="386"/>
      <c r="BA354" s="386"/>
      <c r="BB354" s="386"/>
      <c r="BC354" s="386"/>
      <c r="BD354" s="386"/>
      <c r="BE354" s="386"/>
      <c r="BF354" s="386"/>
      <c r="BG354" s="386"/>
      <c r="BH354" s="386"/>
      <c r="BI354" s="386"/>
      <c r="BJ354" s="386"/>
      <c r="BK354" s="386"/>
      <c r="BL354" s="386"/>
      <c r="BM354" s="386"/>
      <c r="BN354" s="397"/>
      <c r="BO354" s="385"/>
      <c r="BP354" s="386"/>
      <c r="BQ354" s="386"/>
      <c r="BR354" s="386"/>
      <c r="BS354" s="386"/>
      <c r="BT354" s="386"/>
      <c r="BU354" s="386"/>
      <c r="BV354" s="386"/>
      <c r="BW354" s="386"/>
      <c r="BX354" s="386"/>
      <c r="BY354" s="386"/>
      <c r="BZ354" s="386"/>
      <c r="CA354" s="386"/>
      <c r="CB354" s="386"/>
      <c r="CC354" s="386"/>
      <c r="CD354" s="397"/>
      <c r="CE354" s="385"/>
      <c r="CF354" s="386"/>
      <c r="CG354" s="386"/>
      <c r="CH354" s="386"/>
      <c r="CI354" s="386"/>
      <c r="CJ354" s="386"/>
      <c r="CK354" s="386"/>
      <c r="CL354" s="386"/>
      <c r="CM354" s="386"/>
      <c r="CN354" s="386"/>
      <c r="CO354" s="386"/>
      <c r="CP354" s="386"/>
      <c r="CQ354" s="386"/>
      <c r="CR354" s="386"/>
      <c r="CS354" s="386"/>
      <c r="CT354" s="397"/>
      <c r="CU354" s="54"/>
    </row>
    <row r="355" spans="2:99" outlineLevel="1">
      <c r="B355" s="45" t="s">
        <v>1426</v>
      </c>
      <c r="C355" s="360">
        <f t="shared" si="206"/>
        <v>0</v>
      </c>
      <c r="D355" s="360">
        <f t="shared" si="207"/>
        <v>0</v>
      </c>
      <c r="E355" s="360">
        <f t="shared" si="208"/>
        <v>0</v>
      </c>
      <c r="F355" s="360">
        <f t="shared" si="209"/>
        <v>0</v>
      </c>
      <c r="G355" s="360">
        <f t="shared" si="210"/>
        <v>0</v>
      </c>
      <c r="H355" s="360">
        <f t="shared" si="211"/>
        <v>0</v>
      </c>
      <c r="I355" s="360">
        <f t="shared" si="212"/>
        <v>0</v>
      </c>
      <c r="J355" s="360">
        <f t="shared" si="213"/>
        <v>0</v>
      </c>
      <c r="K355" s="360">
        <f t="shared" si="214"/>
        <v>0</v>
      </c>
      <c r="L355" s="360">
        <f t="shared" si="215"/>
        <v>0</v>
      </c>
      <c r="M355" s="360">
        <f t="shared" si="216"/>
        <v>0</v>
      </c>
      <c r="N355" s="360">
        <f t="shared" si="217"/>
        <v>0</v>
      </c>
      <c r="O355" s="360">
        <f t="shared" si="218"/>
        <v>0</v>
      </c>
      <c r="P355" s="360">
        <f t="shared" si="219"/>
        <v>0</v>
      </c>
      <c r="Q355" s="360">
        <f t="shared" si="220"/>
        <v>0</v>
      </c>
      <c r="R355" s="375">
        <f t="shared" si="221"/>
        <v>0</v>
      </c>
      <c r="S355" s="417"/>
      <c r="T355" s="418"/>
      <c r="U355" s="418"/>
      <c r="V355" s="418"/>
      <c r="W355" s="418"/>
      <c r="X355" s="418"/>
      <c r="Y355" s="418"/>
      <c r="Z355" s="418"/>
      <c r="AA355" s="418"/>
      <c r="AB355" s="418"/>
      <c r="AC355" s="418"/>
      <c r="AD355" s="418"/>
      <c r="AE355" s="418"/>
      <c r="AF355" s="418"/>
      <c r="AG355" s="418"/>
      <c r="AH355" s="419"/>
      <c r="AI355" s="417"/>
      <c r="AJ355" s="418"/>
      <c r="AK355" s="418"/>
      <c r="AL355" s="418"/>
      <c r="AM355" s="418"/>
      <c r="AN355" s="418"/>
      <c r="AO355" s="418"/>
      <c r="AP355" s="418"/>
      <c r="AQ355" s="418"/>
      <c r="AR355" s="418"/>
      <c r="AS355" s="418"/>
      <c r="AT355" s="418"/>
      <c r="AU355" s="418"/>
      <c r="AV355" s="418"/>
      <c r="AW355" s="418"/>
      <c r="AX355" s="419"/>
      <c r="AY355" s="417"/>
      <c r="AZ355" s="418"/>
      <c r="BA355" s="418"/>
      <c r="BB355" s="418"/>
      <c r="BC355" s="418"/>
      <c r="BD355" s="418"/>
      <c r="BE355" s="418"/>
      <c r="BF355" s="418"/>
      <c r="BG355" s="418"/>
      <c r="BH355" s="418"/>
      <c r="BI355" s="418"/>
      <c r="BJ355" s="418"/>
      <c r="BK355" s="418"/>
      <c r="BL355" s="418"/>
      <c r="BM355" s="418"/>
      <c r="BN355" s="419"/>
      <c r="BO355" s="417"/>
      <c r="BP355" s="418"/>
      <c r="BQ355" s="418"/>
      <c r="BR355" s="418"/>
      <c r="BS355" s="418"/>
      <c r="BT355" s="418"/>
      <c r="BU355" s="418"/>
      <c r="BV355" s="418"/>
      <c r="BW355" s="418"/>
      <c r="BX355" s="418"/>
      <c r="BY355" s="418"/>
      <c r="BZ355" s="418"/>
      <c r="CA355" s="418"/>
      <c r="CB355" s="418"/>
      <c r="CC355" s="418"/>
      <c r="CD355" s="419"/>
      <c r="CE355" s="417"/>
      <c r="CF355" s="418"/>
      <c r="CG355" s="418"/>
      <c r="CH355" s="418"/>
      <c r="CI355" s="418"/>
      <c r="CJ355" s="418"/>
      <c r="CK355" s="418"/>
      <c r="CL355" s="418"/>
      <c r="CM355" s="418"/>
      <c r="CN355" s="418"/>
      <c r="CO355" s="418"/>
      <c r="CP355" s="418"/>
      <c r="CQ355" s="418"/>
      <c r="CR355" s="418"/>
      <c r="CS355" s="418"/>
      <c r="CT355" s="419"/>
      <c r="CU355" s="54"/>
    </row>
    <row r="356" spans="2:99" outlineLevel="1">
      <c r="B356" s="45" t="str">
        <f>$B$217&amp;""</f>
        <v>7mo with 0% mated</v>
      </c>
      <c r="C356" s="360">
        <f t="shared" si="206"/>
        <v>0</v>
      </c>
      <c r="D356" s="360">
        <f t="shared" si="207"/>
        <v>0</v>
      </c>
      <c r="E356" s="360">
        <f t="shared" si="208"/>
        <v>0</v>
      </c>
      <c r="F356" s="360">
        <f t="shared" si="209"/>
        <v>0</v>
      </c>
      <c r="G356" s="360">
        <f t="shared" si="210"/>
        <v>0</v>
      </c>
      <c r="H356" s="360">
        <f t="shared" si="211"/>
        <v>0</v>
      </c>
      <c r="I356" s="360">
        <f t="shared" si="212"/>
        <v>0</v>
      </c>
      <c r="J356" s="360">
        <f t="shared" si="213"/>
        <v>0</v>
      </c>
      <c r="K356" s="360">
        <f t="shared" si="214"/>
        <v>0</v>
      </c>
      <c r="L356" s="360">
        <f t="shared" si="215"/>
        <v>0</v>
      </c>
      <c r="M356" s="360">
        <f t="shared" si="216"/>
        <v>0</v>
      </c>
      <c r="N356" s="360">
        <f t="shared" si="217"/>
        <v>0</v>
      </c>
      <c r="O356" s="360">
        <f t="shared" si="218"/>
        <v>0</v>
      </c>
      <c r="P356" s="360">
        <f t="shared" si="219"/>
        <v>0</v>
      </c>
      <c r="Q356" s="360">
        <f t="shared" si="220"/>
        <v>0</v>
      </c>
      <c r="R356" s="375">
        <f t="shared" si="221"/>
        <v>0</v>
      </c>
      <c r="S356" s="417"/>
      <c r="T356" s="418"/>
      <c r="U356" s="418"/>
      <c r="V356" s="418"/>
      <c r="W356" s="418"/>
      <c r="X356" s="418"/>
      <c r="Y356" s="418"/>
      <c r="Z356" s="418"/>
      <c r="AA356" s="418"/>
      <c r="AB356" s="418"/>
      <c r="AC356" s="418"/>
      <c r="AD356" s="418"/>
      <c r="AE356" s="418"/>
      <c r="AF356" s="418"/>
      <c r="AG356" s="418"/>
      <c r="AH356" s="419"/>
      <c r="AI356" s="417"/>
      <c r="AJ356" s="418"/>
      <c r="AK356" s="418"/>
      <c r="AL356" s="418"/>
      <c r="AM356" s="418"/>
      <c r="AN356" s="418"/>
      <c r="AO356" s="418"/>
      <c r="AP356" s="418"/>
      <c r="AQ356" s="418"/>
      <c r="AR356" s="418"/>
      <c r="AS356" s="418"/>
      <c r="AT356" s="418"/>
      <c r="AU356" s="418"/>
      <c r="AV356" s="418"/>
      <c r="AW356" s="418"/>
      <c r="AX356" s="419"/>
      <c r="AY356" s="417"/>
      <c r="AZ356" s="418"/>
      <c r="BA356" s="418"/>
      <c r="BB356" s="418"/>
      <c r="BC356" s="418"/>
      <c r="BD356" s="418"/>
      <c r="BE356" s="418"/>
      <c r="BF356" s="418"/>
      <c r="BG356" s="418"/>
      <c r="BH356" s="418"/>
      <c r="BI356" s="418"/>
      <c r="BJ356" s="418"/>
      <c r="BK356" s="418"/>
      <c r="BL356" s="418"/>
      <c r="BM356" s="418"/>
      <c r="BN356" s="419"/>
      <c r="BO356" s="417"/>
      <c r="BP356" s="418"/>
      <c r="BQ356" s="418"/>
      <c r="BR356" s="418"/>
      <c r="BS356" s="418"/>
      <c r="BT356" s="418"/>
      <c r="BU356" s="418"/>
      <c r="BV356" s="418"/>
      <c r="BW356" s="418"/>
      <c r="BX356" s="418"/>
      <c r="BY356" s="418"/>
      <c r="BZ356" s="418"/>
      <c r="CA356" s="418"/>
      <c r="CB356" s="418"/>
      <c r="CC356" s="418"/>
      <c r="CD356" s="419"/>
      <c r="CE356" s="417"/>
      <c r="CF356" s="418"/>
      <c r="CG356" s="418"/>
      <c r="CH356" s="418"/>
      <c r="CI356" s="418"/>
      <c r="CJ356" s="418"/>
      <c r="CK356" s="418"/>
      <c r="CL356" s="418"/>
      <c r="CM356" s="418"/>
      <c r="CN356" s="418"/>
      <c r="CO356" s="418"/>
      <c r="CP356" s="418"/>
      <c r="CQ356" s="418"/>
      <c r="CR356" s="418"/>
      <c r="CS356" s="418"/>
      <c r="CT356" s="419"/>
      <c r="CU356" s="54"/>
    </row>
    <row r="357" spans="2:99" outlineLevel="1">
      <c r="B357" s="45" t="s">
        <v>1550</v>
      </c>
      <c r="C357" s="360">
        <f t="shared" si="206"/>
        <v>0</v>
      </c>
      <c r="D357" s="360">
        <f t="shared" si="207"/>
        <v>0</v>
      </c>
      <c r="E357" s="360">
        <f t="shared" si="208"/>
        <v>0</v>
      </c>
      <c r="F357" s="360">
        <f t="shared" si="209"/>
        <v>0</v>
      </c>
      <c r="G357" s="360">
        <f t="shared" si="210"/>
        <v>0</v>
      </c>
      <c r="H357" s="360">
        <f t="shared" si="211"/>
        <v>0</v>
      </c>
      <c r="I357" s="360">
        <f t="shared" si="212"/>
        <v>0</v>
      </c>
      <c r="J357" s="360">
        <f t="shared" si="213"/>
        <v>0</v>
      </c>
      <c r="K357" s="360">
        <f t="shared" si="214"/>
        <v>0</v>
      </c>
      <c r="L357" s="360">
        <f t="shared" si="215"/>
        <v>0</v>
      </c>
      <c r="M357" s="360">
        <f t="shared" si="216"/>
        <v>0</v>
      </c>
      <c r="N357" s="360">
        <f t="shared" si="217"/>
        <v>0</v>
      </c>
      <c r="O357" s="360">
        <f t="shared" si="218"/>
        <v>0</v>
      </c>
      <c r="P357" s="360">
        <f t="shared" si="219"/>
        <v>0</v>
      </c>
      <c r="Q357" s="360">
        <f t="shared" si="220"/>
        <v>0</v>
      </c>
      <c r="R357" s="375">
        <f t="shared" si="221"/>
        <v>0</v>
      </c>
      <c r="S357" s="417"/>
      <c r="T357" s="418"/>
      <c r="U357" s="418"/>
      <c r="V357" s="418"/>
      <c r="W357" s="418"/>
      <c r="X357" s="418"/>
      <c r="Y357" s="418"/>
      <c r="Z357" s="418"/>
      <c r="AA357" s="418"/>
      <c r="AB357" s="418"/>
      <c r="AC357" s="418"/>
      <c r="AD357" s="418"/>
      <c r="AE357" s="418"/>
      <c r="AF357" s="418"/>
      <c r="AG357" s="418"/>
      <c r="AH357" s="419"/>
      <c r="AI357" s="417"/>
      <c r="AJ357" s="418"/>
      <c r="AK357" s="418"/>
      <c r="AL357" s="418"/>
      <c r="AM357" s="418"/>
      <c r="AN357" s="418"/>
      <c r="AO357" s="418"/>
      <c r="AP357" s="418"/>
      <c r="AQ357" s="418"/>
      <c r="AR357" s="418"/>
      <c r="AS357" s="418"/>
      <c r="AT357" s="418"/>
      <c r="AU357" s="418"/>
      <c r="AV357" s="418"/>
      <c r="AW357" s="418"/>
      <c r="AX357" s="419"/>
      <c r="AY357" s="417"/>
      <c r="AZ357" s="418"/>
      <c r="BA357" s="418"/>
      <c r="BB357" s="418"/>
      <c r="BC357" s="418"/>
      <c r="BD357" s="418"/>
      <c r="BE357" s="418"/>
      <c r="BF357" s="418"/>
      <c r="BG357" s="418"/>
      <c r="BH357" s="418"/>
      <c r="BI357" s="418"/>
      <c r="BJ357" s="418"/>
      <c r="BK357" s="418"/>
      <c r="BL357" s="418"/>
      <c r="BM357" s="418"/>
      <c r="BN357" s="419"/>
      <c r="BO357" s="417"/>
      <c r="BP357" s="418"/>
      <c r="BQ357" s="418"/>
      <c r="BR357" s="418"/>
      <c r="BS357" s="418"/>
      <c r="BT357" s="418"/>
      <c r="BU357" s="418"/>
      <c r="BV357" s="418"/>
      <c r="BW357" s="418"/>
      <c r="BX357" s="418"/>
      <c r="BY357" s="418"/>
      <c r="BZ357" s="418"/>
      <c r="CA357" s="418"/>
      <c r="CB357" s="418"/>
      <c r="CC357" s="418"/>
      <c r="CD357" s="419"/>
      <c r="CE357" s="417"/>
      <c r="CF357" s="418"/>
      <c r="CG357" s="418"/>
      <c r="CH357" s="418"/>
      <c r="CI357" s="418"/>
      <c r="CJ357" s="418"/>
      <c r="CK357" s="418"/>
      <c r="CL357" s="418"/>
      <c r="CM357" s="418"/>
      <c r="CN357" s="418"/>
      <c r="CO357" s="418"/>
      <c r="CP357" s="418"/>
      <c r="CQ357" s="418"/>
      <c r="CR357" s="418"/>
      <c r="CS357" s="418"/>
      <c r="CT357" s="419"/>
      <c r="CU357" s="54"/>
    </row>
    <row r="358" spans="2:99" outlineLevel="1">
      <c r="B358" s="45" t="s">
        <v>1019</v>
      </c>
      <c r="C358" s="361">
        <f t="shared" si="206"/>
        <v>0</v>
      </c>
      <c r="D358" s="361">
        <f t="shared" si="207"/>
        <v>0</v>
      </c>
      <c r="E358" s="361">
        <f t="shared" si="208"/>
        <v>0</v>
      </c>
      <c r="F358" s="361">
        <f t="shared" si="209"/>
        <v>0</v>
      </c>
      <c r="G358" s="361">
        <f t="shared" si="210"/>
        <v>0</v>
      </c>
      <c r="H358" s="361">
        <f t="shared" si="211"/>
        <v>0</v>
      </c>
      <c r="I358" s="361">
        <f t="shared" si="212"/>
        <v>0</v>
      </c>
      <c r="J358" s="361">
        <f t="shared" si="213"/>
        <v>0</v>
      </c>
      <c r="K358" s="361">
        <f t="shared" si="214"/>
        <v>0</v>
      </c>
      <c r="L358" s="361">
        <f t="shared" si="215"/>
        <v>0</v>
      </c>
      <c r="M358" s="361">
        <f t="shared" si="216"/>
        <v>0</v>
      </c>
      <c r="N358" s="361">
        <f t="shared" si="217"/>
        <v>0</v>
      </c>
      <c r="O358" s="361">
        <f t="shared" si="218"/>
        <v>0</v>
      </c>
      <c r="P358" s="361">
        <f t="shared" si="219"/>
        <v>0</v>
      </c>
      <c r="Q358" s="361">
        <f t="shared" si="220"/>
        <v>0</v>
      </c>
      <c r="R358" s="376">
        <f t="shared" si="221"/>
        <v>0</v>
      </c>
      <c r="S358" s="437"/>
      <c r="T358" s="438"/>
      <c r="U358" s="438"/>
      <c r="V358" s="438"/>
      <c r="W358" s="438"/>
      <c r="X358" s="438"/>
      <c r="Y358" s="438"/>
      <c r="Z358" s="438"/>
      <c r="AA358" s="438"/>
      <c r="AB358" s="438"/>
      <c r="AC358" s="438"/>
      <c r="AD358" s="438"/>
      <c r="AE358" s="438"/>
      <c r="AF358" s="438"/>
      <c r="AG358" s="438"/>
      <c r="AH358" s="439"/>
      <c r="AI358" s="437"/>
      <c r="AJ358" s="438"/>
      <c r="AK358" s="438"/>
      <c r="AL358" s="438"/>
      <c r="AM358" s="438"/>
      <c r="AN358" s="438"/>
      <c r="AO358" s="438"/>
      <c r="AP358" s="438"/>
      <c r="AQ358" s="438"/>
      <c r="AR358" s="438"/>
      <c r="AS358" s="438"/>
      <c r="AT358" s="438"/>
      <c r="AU358" s="438"/>
      <c r="AV358" s="438"/>
      <c r="AW358" s="438"/>
      <c r="AX358" s="439"/>
      <c r="AY358" s="437"/>
      <c r="AZ358" s="438"/>
      <c r="BA358" s="438"/>
      <c r="BB358" s="438"/>
      <c r="BC358" s="438"/>
      <c r="BD358" s="438"/>
      <c r="BE358" s="438"/>
      <c r="BF358" s="438"/>
      <c r="BG358" s="438"/>
      <c r="BH358" s="438"/>
      <c r="BI358" s="438"/>
      <c r="BJ358" s="438"/>
      <c r="BK358" s="438"/>
      <c r="BL358" s="438"/>
      <c r="BM358" s="438"/>
      <c r="BN358" s="439"/>
      <c r="BO358" s="437"/>
      <c r="BP358" s="438"/>
      <c r="BQ358" s="438"/>
      <c r="BR358" s="438"/>
      <c r="BS358" s="438"/>
      <c r="BT358" s="438"/>
      <c r="BU358" s="438"/>
      <c r="BV358" s="438"/>
      <c r="BW358" s="438"/>
      <c r="BX358" s="438"/>
      <c r="BY358" s="438"/>
      <c r="BZ358" s="438"/>
      <c r="CA358" s="438"/>
      <c r="CB358" s="438"/>
      <c r="CC358" s="438"/>
      <c r="CD358" s="439"/>
      <c r="CE358" s="437"/>
      <c r="CF358" s="438"/>
      <c r="CG358" s="438"/>
      <c r="CH358" s="438"/>
      <c r="CI358" s="438"/>
      <c r="CJ358" s="438"/>
      <c r="CK358" s="438"/>
      <c r="CL358" s="438"/>
      <c r="CM358" s="438"/>
      <c r="CN358" s="438"/>
      <c r="CO358" s="438"/>
      <c r="CP358" s="438"/>
      <c r="CQ358" s="438"/>
      <c r="CR358" s="438"/>
      <c r="CS358" s="438"/>
      <c r="CT358" s="439"/>
      <c r="CU358" s="54"/>
    </row>
    <row r="359" spans="2:99" ht="24.75">
      <c r="B359" s="44" t="str">
        <f>"Timing 2 - Join to mid preg
"&amp;$B$212&amp;""</f>
        <v>Timing 2 - Join to mid preg
Standard (7mo)</v>
      </c>
      <c r="C359" s="358">
        <f t="shared" si="206"/>
        <v>0</v>
      </c>
      <c r="D359" s="358">
        <f t="shared" si="207"/>
        <v>0</v>
      </c>
      <c r="E359" s="358">
        <f t="shared" si="208"/>
        <v>0</v>
      </c>
      <c r="F359" s="358">
        <f t="shared" si="209"/>
        <v>0</v>
      </c>
      <c r="G359" s="358">
        <f t="shared" si="210"/>
        <v>0</v>
      </c>
      <c r="H359" s="358">
        <f t="shared" si="211"/>
        <v>0</v>
      </c>
      <c r="I359" s="358">
        <f t="shared" si="212"/>
        <v>0</v>
      </c>
      <c r="J359" s="358">
        <f t="shared" si="213"/>
        <v>0</v>
      </c>
      <c r="K359" s="358">
        <f t="shared" si="214"/>
        <v>0</v>
      </c>
      <c r="L359" s="358">
        <f t="shared" si="215"/>
        <v>0</v>
      </c>
      <c r="M359" s="358">
        <f t="shared" si="216"/>
        <v>0</v>
      </c>
      <c r="N359" s="358">
        <f t="shared" si="217"/>
        <v>0</v>
      </c>
      <c r="O359" s="358">
        <f t="shared" si="218"/>
        <v>0</v>
      </c>
      <c r="P359" s="358">
        <f t="shared" si="219"/>
        <v>0</v>
      </c>
      <c r="Q359" s="358">
        <f t="shared" si="220"/>
        <v>0</v>
      </c>
      <c r="R359" s="374">
        <f t="shared" si="221"/>
        <v>0</v>
      </c>
      <c r="S359" s="384"/>
      <c r="T359" s="281"/>
      <c r="U359" s="281"/>
      <c r="V359" s="281"/>
      <c r="W359" s="281"/>
      <c r="X359" s="281"/>
      <c r="Y359" s="281"/>
      <c r="Z359" s="281"/>
      <c r="AA359" s="281"/>
      <c r="AB359" s="281"/>
      <c r="AC359" s="281"/>
      <c r="AD359" s="281"/>
      <c r="AE359" s="281"/>
      <c r="AF359" s="281"/>
      <c r="AG359" s="281"/>
      <c r="AH359" s="396"/>
      <c r="AI359" s="384"/>
      <c r="AJ359" s="281"/>
      <c r="AK359" s="281"/>
      <c r="AL359" s="281"/>
      <c r="AM359" s="281"/>
      <c r="AN359" s="281"/>
      <c r="AO359" s="281"/>
      <c r="AP359" s="281"/>
      <c r="AQ359" s="281"/>
      <c r="AR359" s="281"/>
      <c r="AS359" s="281"/>
      <c r="AT359" s="281"/>
      <c r="AU359" s="281"/>
      <c r="AV359" s="281"/>
      <c r="AW359" s="281"/>
      <c r="AX359" s="396"/>
      <c r="AY359" s="384"/>
      <c r="AZ359" s="281"/>
      <c r="BA359" s="281"/>
      <c r="BB359" s="281"/>
      <c r="BC359" s="281"/>
      <c r="BD359" s="281"/>
      <c r="BE359" s="281"/>
      <c r="BF359" s="281"/>
      <c r="BG359" s="281"/>
      <c r="BH359" s="281"/>
      <c r="BI359" s="281"/>
      <c r="BJ359" s="281"/>
      <c r="BK359" s="281"/>
      <c r="BL359" s="281"/>
      <c r="BM359" s="281"/>
      <c r="BN359" s="396"/>
      <c r="BO359" s="384"/>
      <c r="BP359" s="281"/>
      <c r="BQ359" s="281"/>
      <c r="BR359" s="281"/>
      <c r="BS359" s="281"/>
      <c r="BT359" s="281"/>
      <c r="BU359" s="281"/>
      <c r="BV359" s="281"/>
      <c r="BW359" s="281"/>
      <c r="BX359" s="281"/>
      <c r="BY359" s="281"/>
      <c r="BZ359" s="281"/>
      <c r="CA359" s="281"/>
      <c r="CB359" s="281"/>
      <c r="CC359" s="281"/>
      <c r="CD359" s="396"/>
      <c r="CE359" s="384"/>
      <c r="CF359" s="281"/>
      <c r="CG359" s="281"/>
      <c r="CH359" s="281"/>
      <c r="CI359" s="281"/>
      <c r="CJ359" s="281"/>
      <c r="CK359" s="281"/>
      <c r="CL359" s="281"/>
      <c r="CM359" s="281"/>
      <c r="CN359" s="281"/>
      <c r="CO359" s="281"/>
      <c r="CP359" s="281"/>
      <c r="CQ359" s="281"/>
      <c r="CR359" s="281"/>
      <c r="CS359" s="281"/>
      <c r="CT359" s="396"/>
      <c r="CU359" s="359" t="s">
        <v>1294</v>
      </c>
    </row>
    <row r="360" spans="2:99">
      <c r="B360" s="45" t="str">
        <f>$B$213&amp;""</f>
        <v>Early</v>
      </c>
      <c r="C360" s="360">
        <f t="shared" si="206"/>
        <v>0</v>
      </c>
      <c r="D360" s="360">
        <f t="shared" si="207"/>
        <v>0</v>
      </c>
      <c r="E360" s="360">
        <f t="shared" si="208"/>
        <v>0</v>
      </c>
      <c r="F360" s="360">
        <f t="shared" si="209"/>
        <v>0</v>
      </c>
      <c r="G360" s="360">
        <f t="shared" si="210"/>
        <v>0</v>
      </c>
      <c r="H360" s="360">
        <f t="shared" si="211"/>
        <v>0</v>
      </c>
      <c r="I360" s="360">
        <f t="shared" si="212"/>
        <v>0</v>
      </c>
      <c r="J360" s="360">
        <f t="shared" si="213"/>
        <v>0</v>
      </c>
      <c r="K360" s="360">
        <f t="shared" si="214"/>
        <v>0</v>
      </c>
      <c r="L360" s="360">
        <f t="shared" si="215"/>
        <v>0</v>
      </c>
      <c r="M360" s="360">
        <f t="shared" si="216"/>
        <v>0</v>
      </c>
      <c r="N360" s="360">
        <f t="shared" si="217"/>
        <v>0</v>
      </c>
      <c r="O360" s="360">
        <f t="shared" si="218"/>
        <v>0</v>
      </c>
      <c r="P360" s="360">
        <f t="shared" si="219"/>
        <v>0</v>
      </c>
      <c r="Q360" s="360">
        <f t="shared" si="220"/>
        <v>0</v>
      </c>
      <c r="R360" s="375">
        <f t="shared" si="221"/>
        <v>0</v>
      </c>
      <c r="S360" s="385"/>
      <c r="T360" s="386"/>
      <c r="U360" s="386"/>
      <c r="V360" s="386"/>
      <c r="W360" s="386"/>
      <c r="X360" s="386"/>
      <c r="Y360" s="386"/>
      <c r="Z360" s="386"/>
      <c r="AA360" s="386"/>
      <c r="AB360" s="386"/>
      <c r="AC360" s="386"/>
      <c r="AD360" s="386"/>
      <c r="AE360" s="386"/>
      <c r="AF360" s="386"/>
      <c r="AG360" s="386"/>
      <c r="AH360" s="397"/>
      <c r="AI360" s="385"/>
      <c r="AJ360" s="386"/>
      <c r="AK360" s="386"/>
      <c r="AL360" s="386"/>
      <c r="AM360" s="386"/>
      <c r="AN360" s="386"/>
      <c r="AO360" s="386"/>
      <c r="AP360" s="386"/>
      <c r="AQ360" s="386"/>
      <c r="AR360" s="386"/>
      <c r="AS360" s="386"/>
      <c r="AT360" s="386"/>
      <c r="AU360" s="386"/>
      <c r="AV360" s="386"/>
      <c r="AW360" s="386"/>
      <c r="AX360" s="397"/>
      <c r="AY360" s="385"/>
      <c r="AZ360" s="386"/>
      <c r="BA360" s="386"/>
      <c r="BB360" s="386"/>
      <c r="BC360" s="386"/>
      <c r="BD360" s="386"/>
      <c r="BE360" s="386"/>
      <c r="BF360" s="386"/>
      <c r="BG360" s="386"/>
      <c r="BH360" s="386"/>
      <c r="BI360" s="386"/>
      <c r="BJ360" s="386"/>
      <c r="BK360" s="386"/>
      <c r="BL360" s="386"/>
      <c r="BM360" s="386"/>
      <c r="BN360" s="397"/>
      <c r="BO360" s="385"/>
      <c r="BP360" s="386"/>
      <c r="BQ360" s="386"/>
      <c r="BR360" s="386"/>
      <c r="BS360" s="386"/>
      <c r="BT360" s="386"/>
      <c r="BU360" s="386"/>
      <c r="BV360" s="386"/>
      <c r="BW360" s="386"/>
      <c r="BX360" s="386"/>
      <c r="BY360" s="386"/>
      <c r="BZ360" s="386"/>
      <c r="CA360" s="386"/>
      <c r="CB360" s="386"/>
      <c r="CC360" s="386"/>
      <c r="CD360" s="397"/>
      <c r="CE360" s="385"/>
      <c r="CF360" s="386"/>
      <c r="CG360" s="386"/>
      <c r="CH360" s="386"/>
      <c r="CI360" s="386"/>
      <c r="CJ360" s="386"/>
      <c r="CK360" s="386"/>
      <c r="CL360" s="386"/>
      <c r="CM360" s="386"/>
      <c r="CN360" s="386"/>
      <c r="CO360" s="386"/>
      <c r="CP360" s="386"/>
      <c r="CQ360" s="386"/>
      <c r="CR360" s="386"/>
      <c r="CS360" s="386"/>
      <c r="CT360" s="397"/>
      <c r="CU360" s="54"/>
    </row>
    <row r="361" spans="2:99">
      <c r="B361" s="45" t="str">
        <f>$B$214&amp;""</f>
        <v>Middle</v>
      </c>
      <c r="C361" s="360">
        <f t="shared" si="206"/>
        <v>0</v>
      </c>
      <c r="D361" s="360">
        <f t="shared" si="207"/>
        <v>0</v>
      </c>
      <c r="E361" s="360">
        <f t="shared" si="208"/>
        <v>0</v>
      </c>
      <c r="F361" s="360">
        <f t="shared" si="209"/>
        <v>0</v>
      </c>
      <c r="G361" s="360">
        <f t="shared" si="210"/>
        <v>0</v>
      </c>
      <c r="H361" s="360">
        <f t="shared" si="211"/>
        <v>0</v>
      </c>
      <c r="I361" s="360">
        <f t="shared" si="212"/>
        <v>0</v>
      </c>
      <c r="J361" s="360">
        <f t="shared" si="213"/>
        <v>0</v>
      </c>
      <c r="K361" s="360">
        <f t="shared" si="214"/>
        <v>0</v>
      </c>
      <c r="L361" s="360">
        <f t="shared" si="215"/>
        <v>0</v>
      </c>
      <c r="M361" s="360">
        <f t="shared" si="216"/>
        <v>0</v>
      </c>
      <c r="N361" s="360">
        <f t="shared" si="217"/>
        <v>0</v>
      </c>
      <c r="O361" s="360">
        <f t="shared" si="218"/>
        <v>0</v>
      </c>
      <c r="P361" s="360">
        <f t="shared" si="219"/>
        <v>0</v>
      </c>
      <c r="Q361" s="360">
        <f t="shared" si="220"/>
        <v>0</v>
      </c>
      <c r="R361" s="375">
        <f t="shared" si="221"/>
        <v>0</v>
      </c>
      <c r="S361" s="385"/>
      <c r="T361" s="386"/>
      <c r="U361" s="386"/>
      <c r="V361" s="386"/>
      <c r="W361" s="386"/>
      <c r="X361" s="386"/>
      <c r="Y361" s="386"/>
      <c r="Z361" s="386"/>
      <c r="AA361" s="386"/>
      <c r="AB361" s="386"/>
      <c r="AC361" s="386"/>
      <c r="AD361" s="386"/>
      <c r="AE361" s="386"/>
      <c r="AF361" s="386"/>
      <c r="AG361" s="386"/>
      <c r="AH361" s="397"/>
      <c r="AI361" s="385"/>
      <c r="AJ361" s="386"/>
      <c r="AK361" s="386"/>
      <c r="AL361" s="386"/>
      <c r="AM361" s="386"/>
      <c r="AN361" s="386"/>
      <c r="AO361" s="386"/>
      <c r="AP361" s="386"/>
      <c r="AQ361" s="386"/>
      <c r="AR361" s="386"/>
      <c r="AS361" s="386"/>
      <c r="AT361" s="386"/>
      <c r="AU361" s="386"/>
      <c r="AV361" s="386"/>
      <c r="AW361" s="386"/>
      <c r="AX361" s="397"/>
      <c r="AY361" s="385"/>
      <c r="AZ361" s="386"/>
      <c r="BA361" s="386"/>
      <c r="BB361" s="386"/>
      <c r="BC361" s="386"/>
      <c r="BD361" s="386"/>
      <c r="BE361" s="386"/>
      <c r="BF361" s="386"/>
      <c r="BG361" s="386"/>
      <c r="BH361" s="386"/>
      <c r="BI361" s="386"/>
      <c r="BJ361" s="386"/>
      <c r="BK361" s="386"/>
      <c r="BL361" s="386"/>
      <c r="BM361" s="386"/>
      <c r="BN361" s="397"/>
      <c r="BO361" s="385"/>
      <c r="BP361" s="386"/>
      <c r="BQ361" s="386"/>
      <c r="BR361" s="386"/>
      <c r="BS361" s="386"/>
      <c r="BT361" s="386"/>
      <c r="BU361" s="386"/>
      <c r="BV361" s="386"/>
      <c r="BW361" s="386"/>
      <c r="BX361" s="386"/>
      <c r="BY361" s="386"/>
      <c r="BZ361" s="386"/>
      <c r="CA361" s="386"/>
      <c r="CB361" s="386"/>
      <c r="CC361" s="386"/>
      <c r="CD361" s="397"/>
      <c r="CE361" s="385"/>
      <c r="CF361" s="386"/>
      <c r="CG361" s="386"/>
      <c r="CH361" s="386"/>
      <c r="CI361" s="386"/>
      <c r="CJ361" s="386"/>
      <c r="CK361" s="386"/>
      <c r="CL361" s="386"/>
      <c r="CM361" s="386"/>
      <c r="CN361" s="386"/>
      <c r="CO361" s="386"/>
      <c r="CP361" s="386"/>
      <c r="CQ361" s="386"/>
      <c r="CR361" s="386"/>
      <c r="CS361" s="386"/>
      <c r="CT361" s="397"/>
      <c r="CU361" s="54"/>
    </row>
    <row r="362" spans="2:99">
      <c r="B362" s="45" t="str">
        <f>$B$215&amp;""</f>
        <v>Late</v>
      </c>
      <c r="C362" s="360">
        <f t="shared" si="206"/>
        <v>0</v>
      </c>
      <c r="D362" s="360">
        <f t="shared" si="207"/>
        <v>0</v>
      </c>
      <c r="E362" s="360">
        <f t="shared" si="208"/>
        <v>0</v>
      </c>
      <c r="F362" s="360">
        <f t="shared" si="209"/>
        <v>0</v>
      </c>
      <c r="G362" s="360">
        <f t="shared" si="210"/>
        <v>0</v>
      </c>
      <c r="H362" s="360">
        <f t="shared" si="211"/>
        <v>0</v>
      </c>
      <c r="I362" s="360">
        <f t="shared" si="212"/>
        <v>0</v>
      </c>
      <c r="J362" s="360">
        <f t="shared" si="213"/>
        <v>0</v>
      </c>
      <c r="K362" s="360">
        <f t="shared" si="214"/>
        <v>0</v>
      </c>
      <c r="L362" s="360">
        <f t="shared" si="215"/>
        <v>0</v>
      </c>
      <c r="M362" s="360">
        <f t="shared" si="216"/>
        <v>0</v>
      </c>
      <c r="N362" s="360">
        <f t="shared" si="217"/>
        <v>0</v>
      </c>
      <c r="O362" s="360">
        <f t="shared" si="218"/>
        <v>0</v>
      </c>
      <c r="P362" s="360">
        <f t="shared" si="219"/>
        <v>0</v>
      </c>
      <c r="Q362" s="360">
        <f t="shared" si="220"/>
        <v>0</v>
      </c>
      <c r="R362" s="375">
        <f t="shared" si="221"/>
        <v>0</v>
      </c>
      <c r="S362" s="385"/>
      <c r="T362" s="386"/>
      <c r="U362" s="386"/>
      <c r="V362" s="386"/>
      <c r="W362" s="386"/>
      <c r="X362" s="386"/>
      <c r="Y362" s="386"/>
      <c r="Z362" s="386"/>
      <c r="AA362" s="386"/>
      <c r="AB362" s="386"/>
      <c r="AC362" s="386"/>
      <c r="AD362" s="386"/>
      <c r="AE362" s="386"/>
      <c r="AF362" s="386"/>
      <c r="AG362" s="386"/>
      <c r="AH362" s="397"/>
      <c r="AI362" s="385"/>
      <c r="AJ362" s="386"/>
      <c r="AK362" s="386"/>
      <c r="AL362" s="386"/>
      <c r="AM362" s="386"/>
      <c r="AN362" s="386"/>
      <c r="AO362" s="386"/>
      <c r="AP362" s="386"/>
      <c r="AQ362" s="386"/>
      <c r="AR362" s="386"/>
      <c r="AS362" s="386"/>
      <c r="AT362" s="386"/>
      <c r="AU362" s="386"/>
      <c r="AV362" s="386"/>
      <c r="AW362" s="386"/>
      <c r="AX362" s="397"/>
      <c r="AY362" s="385"/>
      <c r="AZ362" s="386"/>
      <c r="BA362" s="386"/>
      <c r="BB362" s="386"/>
      <c r="BC362" s="386"/>
      <c r="BD362" s="386"/>
      <c r="BE362" s="386"/>
      <c r="BF362" s="386"/>
      <c r="BG362" s="386"/>
      <c r="BH362" s="386"/>
      <c r="BI362" s="386"/>
      <c r="BJ362" s="386"/>
      <c r="BK362" s="386"/>
      <c r="BL362" s="386"/>
      <c r="BM362" s="386"/>
      <c r="BN362" s="397"/>
      <c r="BO362" s="385"/>
      <c r="BP362" s="386"/>
      <c r="BQ362" s="386"/>
      <c r="BR362" s="386"/>
      <c r="BS362" s="386"/>
      <c r="BT362" s="386"/>
      <c r="BU362" s="386"/>
      <c r="BV362" s="386"/>
      <c r="BW362" s="386"/>
      <c r="BX362" s="386"/>
      <c r="BY362" s="386"/>
      <c r="BZ362" s="386"/>
      <c r="CA362" s="386"/>
      <c r="CB362" s="386"/>
      <c r="CC362" s="386"/>
      <c r="CD362" s="397"/>
      <c r="CE362" s="385"/>
      <c r="CF362" s="386"/>
      <c r="CG362" s="386"/>
      <c r="CH362" s="386"/>
      <c r="CI362" s="386"/>
      <c r="CJ362" s="386"/>
      <c r="CK362" s="386"/>
      <c r="CL362" s="386"/>
      <c r="CM362" s="386"/>
      <c r="CN362" s="386"/>
      <c r="CO362" s="386"/>
      <c r="CP362" s="386"/>
      <c r="CQ362" s="386"/>
      <c r="CR362" s="386"/>
      <c r="CS362" s="386"/>
      <c r="CT362" s="397"/>
      <c r="CU362" s="54"/>
    </row>
    <row r="363" spans="2:99">
      <c r="B363" s="45" t="s">
        <v>900</v>
      </c>
      <c r="C363" s="360">
        <f t="shared" si="206"/>
        <v>0</v>
      </c>
      <c r="D363" s="360">
        <f t="shared" si="207"/>
        <v>0</v>
      </c>
      <c r="E363" s="360">
        <f t="shared" si="208"/>
        <v>0</v>
      </c>
      <c r="F363" s="360">
        <f t="shared" si="209"/>
        <v>0</v>
      </c>
      <c r="G363" s="360">
        <f t="shared" si="210"/>
        <v>0</v>
      </c>
      <c r="H363" s="360">
        <f t="shared" si="211"/>
        <v>0</v>
      </c>
      <c r="I363" s="360">
        <f t="shared" si="212"/>
        <v>0</v>
      </c>
      <c r="J363" s="360">
        <f t="shared" si="213"/>
        <v>0</v>
      </c>
      <c r="K363" s="360">
        <f t="shared" si="214"/>
        <v>0</v>
      </c>
      <c r="L363" s="360">
        <f t="shared" si="215"/>
        <v>0</v>
      </c>
      <c r="M363" s="360">
        <f t="shared" si="216"/>
        <v>0</v>
      </c>
      <c r="N363" s="360">
        <f t="shared" si="217"/>
        <v>0</v>
      </c>
      <c r="O363" s="360">
        <f t="shared" si="218"/>
        <v>0</v>
      </c>
      <c r="P363" s="360">
        <f t="shared" si="219"/>
        <v>0</v>
      </c>
      <c r="Q363" s="360">
        <f t="shared" si="220"/>
        <v>0</v>
      </c>
      <c r="R363" s="375">
        <f t="shared" si="221"/>
        <v>0</v>
      </c>
      <c r="S363" s="417"/>
      <c r="T363" s="418"/>
      <c r="U363" s="418"/>
      <c r="V363" s="418"/>
      <c r="W363" s="418"/>
      <c r="X363" s="418"/>
      <c r="Y363" s="418"/>
      <c r="Z363" s="418"/>
      <c r="AA363" s="418"/>
      <c r="AB363" s="418"/>
      <c r="AC363" s="418"/>
      <c r="AD363" s="418"/>
      <c r="AE363" s="418"/>
      <c r="AF363" s="418"/>
      <c r="AG363" s="418"/>
      <c r="AH363" s="419"/>
      <c r="AI363" s="417"/>
      <c r="AJ363" s="418"/>
      <c r="AK363" s="418"/>
      <c r="AL363" s="418"/>
      <c r="AM363" s="418"/>
      <c r="AN363" s="418"/>
      <c r="AO363" s="418"/>
      <c r="AP363" s="418"/>
      <c r="AQ363" s="418"/>
      <c r="AR363" s="418"/>
      <c r="AS363" s="418"/>
      <c r="AT363" s="418"/>
      <c r="AU363" s="418"/>
      <c r="AV363" s="418"/>
      <c r="AW363" s="418"/>
      <c r="AX363" s="419"/>
      <c r="AY363" s="417"/>
      <c r="AZ363" s="418"/>
      <c r="BA363" s="418"/>
      <c r="BB363" s="418"/>
      <c r="BC363" s="418"/>
      <c r="BD363" s="418"/>
      <c r="BE363" s="418"/>
      <c r="BF363" s="418"/>
      <c r="BG363" s="418"/>
      <c r="BH363" s="418"/>
      <c r="BI363" s="418"/>
      <c r="BJ363" s="418"/>
      <c r="BK363" s="418"/>
      <c r="BL363" s="418"/>
      <c r="BM363" s="418"/>
      <c r="BN363" s="419"/>
      <c r="BO363" s="417"/>
      <c r="BP363" s="418"/>
      <c r="BQ363" s="418"/>
      <c r="BR363" s="418"/>
      <c r="BS363" s="418"/>
      <c r="BT363" s="418"/>
      <c r="BU363" s="418"/>
      <c r="BV363" s="418"/>
      <c r="BW363" s="418"/>
      <c r="BX363" s="418"/>
      <c r="BY363" s="418"/>
      <c r="BZ363" s="418"/>
      <c r="CA363" s="418"/>
      <c r="CB363" s="418"/>
      <c r="CC363" s="418"/>
      <c r="CD363" s="419"/>
      <c r="CE363" s="417"/>
      <c r="CF363" s="418"/>
      <c r="CG363" s="418"/>
      <c r="CH363" s="418"/>
      <c r="CI363" s="418"/>
      <c r="CJ363" s="418"/>
      <c r="CK363" s="418"/>
      <c r="CL363" s="418"/>
      <c r="CM363" s="418"/>
      <c r="CN363" s="418"/>
      <c r="CO363" s="418"/>
      <c r="CP363" s="418"/>
      <c r="CQ363" s="418"/>
      <c r="CR363" s="418"/>
      <c r="CS363" s="418"/>
      <c r="CT363" s="419"/>
      <c r="CU363" s="54"/>
    </row>
    <row r="364" spans="2:99">
      <c r="B364" s="45" t="str">
        <f>$B$217&amp;""</f>
        <v>7mo with 0% mated</v>
      </c>
      <c r="C364" s="360">
        <f t="shared" si="206"/>
        <v>0</v>
      </c>
      <c r="D364" s="360">
        <f t="shared" si="207"/>
        <v>0</v>
      </c>
      <c r="E364" s="360">
        <f t="shared" si="208"/>
        <v>0</v>
      </c>
      <c r="F364" s="360">
        <f t="shared" si="209"/>
        <v>0</v>
      </c>
      <c r="G364" s="360">
        <f t="shared" si="210"/>
        <v>0</v>
      </c>
      <c r="H364" s="360">
        <f t="shared" si="211"/>
        <v>0</v>
      </c>
      <c r="I364" s="360">
        <f t="shared" si="212"/>
        <v>0</v>
      </c>
      <c r="J364" s="360">
        <f t="shared" si="213"/>
        <v>0</v>
      </c>
      <c r="K364" s="360">
        <f t="shared" si="214"/>
        <v>0</v>
      </c>
      <c r="L364" s="360">
        <f t="shared" si="215"/>
        <v>0</v>
      </c>
      <c r="M364" s="360">
        <f t="shared" si="216"/>
        <v>0</v>
      </c>
      <c r="N364" s="360">
        <f t="shared" si="217"/>
        <v>0</v>
      </c>
      <c r="O364" s="360">
        <f t="shared" si="218"/>
        <v>0</v>
      </c>
      <c r="P364" s="360">
        <f t="shared" si="219"/>
        <v>0</v>
      </c>
      <c r="Q364" s="360">
        <f t="shared" si="220"/>
        <v>0</v>
      </c>
      <c r="R364" s="375">
        <f t="shared" si="221"/>
        <v>0</v>
      </c>
      <c r="S364" s="417"/>
      <c r="T364" s="418"/>
      <c r="U364" s="418"/>
      <c r="V364" s="418"/>
      <c r="W364" s="418"/>
      <c r="X364" s="418"/>
      <c r="Y364" s="418"/>
      <c r="Z364" s="418"/>
      <c r="AA364" s="418"/>
      <c r="AB364" s="418"/>
      <c r="AC364" s="418"/>
      <c r="AD364" s="418"/>
      <c r="AE364" s="418"/>
      <c r="AF364" s="418"/>
      <c r="AG364" s="418"/>
      <c r="AH364" s="419"/>
      <c r="AI364" s="417"/>
      <c r="AJ364" s="418"/>
      <c r="AK364" s="418"/>
      <c r="AL364" s="418"/>
      <c r="AM364" s="418"/>
      <c r="AN364" s="418"/>
      <c r="AO364" s="418"/>
      <c r="AP364" s="418"/>
      <c r="AQ364" s="418"/>
      <c r="AR364" s="418"/>
      <c r="AS364" s="418"/>
      <c r="AT364" s="418"/>
      <c r="AU364" s="418"/>
      <c r="AV364" s="418"/>
      <c r="AW364" s="418"/>
      <c r="AX364" s="419"/>
      <c r="AY364" s="417"/>
      <c r="AZ364" s="418"/>
      <c r="BA364" s="418"/>
      <c r="BB364" s="418"/>
      <c r="BC364" s="418"/>
      <c r="BD364" s="418"/>
      <c r="BE364" s="418"/>
      <c r="BF364" s="418"/>
      <c r="BG364" s="418"/>
      <c r="BH364" s="418"/>
      <c r="BI364" s="418"/>
      <c r="BJ364" s="418"/>
      <c r="BK364" s="418"/>
      <c r="BL364" s="418"/>
      <c r="BM364" s="418"/>
      <c r="BN364" s="419"/>
      <c r="BO364" s="417"/>
      <c r="BP364" s="418"/>
      <c r="BQ364" s="418"/>
      <c r="BR364" s="418"/>
      <c r="BS364" s="418"/>
      <c r="BT364" s="418"/>
      <c r="BU364" s="418"/>
      <c r="BV364" s="418"/>
      <c r="BW364" s="418"/>
      <c r="BX364" s="418"/>
      <c r="BY364" s="418"/>
      <c r="BZ364" s="418"/>
      <c r="CA364" s="418"/>
      <c r="CB364" s="418"/>
      <c r="CC364" s="418"/>
      <c r="CD364" s="419"/>
      <c r="CE364" s="417"/>
      <c r="CF364" s="418"/>
      <c r="CG364" s="418"/>
      <c r="CH364" s="418"/>
      <c r="CI364" s="418"/>
      <c r="CJ364" s="418"/>
      <c r="CK364" s="418"/>
      <c r="CL364" s="418"/>
      <c r="CM364" s="418"/>
      <c r="CN364" s="418"/>
      <c r="CO364" s="418"/>
      <c r="CP364" s="418"/>
      <c r="CQ364" s="418"/>
      <c r="CR364" s="418"/>
      <c r="CS364" s="418"/>
      <c r="CT364" s="419"/>
      <c r="CU364" s="54"/>
    </row>
    <row r="365" spans="2:99">
      <c r="B365" s="45" t="s">
        <v>1550</v>
      </c>
      <c r="C365" s="360">
        <f t="shared" si="206"/>
        <v>0</v>
      </c>
      <c r="D365" s="360">
        <f t="shared" si="207"/>
        <v>0</v>
      </c>
      <c r="E365" s="360">
        <f t="shared" si="208"/>
        <v>0</v>
      </c>
      <c r="F365" s="360">
        <f t="shared" si="209"/>
        <v>0</v>
      </c>
      <c r="G365" s="360">
        <f t="shared" si="210"/>
        <v>0</v>
      </c>
      <c r="H365" s="360">
        <f t="shared" si="211"/>
        <v>0</v>
      </c>
      <c r="I365" s="360">
        <f t="shared" si="212"/>
        <v>0</v>
      </c>
      <c r="J365" s="360">
        <f t="shared" si="213"/>
        <v>0</v>
      </c>
      <c r="K365" s="360">
        <f t="shared" si="214"/>
        <v>0</v>
      </c>
      <c r="L365" s="360">
        <f t="shared" si="215"/>
        <v>0</v>
      </c>
      <c r="M365" s="360">
        <f t="shared" si="216"/>
        <v>0</v>
      </c>
      <c r="N365" s="360">
        <f t="shared" si="217"/>
        <v>0</v>
      </c>
      <c r="O365" s="360">
        <f t="shared" si="218"/>
        <v>0</v>
      </c>
      <c r="P365" s="360">
        <f t="shared" si="219"/>
        <v>0</v>
      </c>
      <c r="Q365" s="360">
        <f t="shared" si="220"/>
        <v>0</v>
      </c>
      <c r="R365" s="375">
        <f t="shared" si="221"/>
        <v>0</v>
      </c>
      <c r="S365" s="417"/>
      <c r="T365" s="418"/>
      <c r="U365" s="418"/>
      <c r="V365" s="418"/>
      <c r="W365" s="418"/>
      <c r="X365" s="418"/>
      <c r="Y365" s="418"/>
      <c r="Z365" s="418"/>
      <c r="AA365" s="418"/>
      <c r="AB365" s="418"/>
      <c r="AC365" s="418"/>
      <c r="AD365" s="418"/>
      <c r="AE365" s="418"/>
      <c r="AF365" s="418"/>
      <c r="AG365" s="418"/>
      <c r="AH365" s="419"/>
      <c r="AI365" s="417"/>
      <c r="AJ365" s="418"/>
      <c r="AK365" s="418"/>
      <c r="AL365" s="418"/>
      <c r="AM365" s="418"/>
      <c r="AN365" s="418"/>
      <c r="AO365" s="418"/>
      <c r="AP365" s="418"/>
      <c r="AQ365" s="418"/>
      <c r="AR365" s="418"/>
      <c r="AS365" s="418"/>
      <c r="AT365" s="418"/>
      <c r="AU365" s="418"/>
      <c r="AV365" s="418"/>
      <c r="AW365" s="418"/>
      <c r="AX365" s="419"/>
      <c r="AY365" s="417"/>
      <c r="AZ365" s="418"/>
      <c r="BA365" s="418"/>
      <c r="BB365" s="418"/>
      <c r="BC365" s="418"/>
      <c r="BD365" s="418"/>
      <c r="BE365" s="418"/>
      <c r="BF365" s="418"/>
      <c r="BG365" s="418"/>
      <c r="BH365" s="418"/>
      <c r="BI365" s="418"/>
      <c r="BJ365" s="418"/>
      <c r="BK365" s="418"/>
      <c r="BL365" s="418"/>
      <c r="BM365" s="418"/>
      <c r="BN365" s="419"/>
      <c r="BO365" s="417"/>
      <c r="BP365" s="418"/>
      <c r="BQ365" s="418"/>
      <c r="BR365" s="418"/>
      <c r="BS365" s="418"/>
      <c r="BT365" s="418"/>
      <c r="BU365" s="418"/>
      <c r="BV365" s="418"/>
      <c r="BW365" s="418"/>
      <c r="BX365" s="418"/>
      <c r="BY365" s="418"/>
      <c r="BZ365" s="418"/>
      <c r="CA365" s="418"/>
      <c r="CB365" s="418"/>
      <c r="CC365" s="418"/>
      <c r="CD365" s="419"/>
      <c r="CE365" s="417"/>
      <c r="CF365" s="418"/>
      <c r="CG365" s="418"/>
      <c r="CH365" s="418"/>
      <c r="CI365" s="418"/>
      <c r="CJ365" s="418"/>
      <c r="CK365" s="418"/>
      <c r="CL365" s="418"/>
      <c r="CM365" s="418"/>
      <c r="CN365" s="418"/>
      <c r="CO365" s="418"/>
      <c r="CP365" s="418"/>
      <c r="CQ365" s="418"/>
      <c r="CR365" s="418"/>
      <c r="CS365" s="418"/>
      <c r="CT365" s="419"/>
      <c r="CU365" s="54"/>
    </row>
    <row r="366" spans="2:99">
      <c r="B366" s="45" t="s">
        <v>1019</v>
      </c>
      <c r="C366" s="361">
        <f t="shared" si="206"/>
        <v>0</v>
      </c>
      <c r="D366" s="361">
        <f t="shared" si="207"/>
        <v>0</v>
      </c>
      <c r="E366" s="361">
        <f t="shared" si="208"/>
        <v>0</v>
      </c>
      <c r="F366" s="361">
        <f t="shared" si="209"/>
        <v>0</v>
      </c>
      <c r="G366" s="361">
        <f t="shared" si="210"/>
        <v>0</v>
      </c>
      <c r="H366" s="361">
        <f t="shared" si="211"/>
        <v>0</v>
      </c>
      <c r="I366" s="361">
        <f t="shared" si="212"/>
        <v>0</v>
      </c>
      <c r="J366" s="361">
        <f t="shared" si="213"/>
        <v>0</v>
      </c>
      <c r="K366" s="361">
        <f t="shared" si="214"/>
        <v>0</v>
      </c>
      <c r="L366" s="361">
        <f t="shared" si="215"/>
        <v>0</v>
      </c>
      <c r="M366" s="361">
        <f t="shared" si="216"/>
        <v>0</v>
      </c>
      <c r="N366" s="361">
        <f t="shared" si="217"/>
        <v>0</v>
      </c>
      <c r="O366" s="361">
        <f t="shared" si="218"/>
        <v>0</v>
      </c>
      <c r="P366" s="361">
        <f t="shared" si="219"/>
        <v>0</v>
      </c>
      <c r="Q366" s="361">
        <f t="shared" si="220"/>
        <v>0</v>
      </c>
      <c r="R366" s="376">
        <f t="shared" si="221"/>
        <v>0</v>
      </c>
      <c r="S366" s="437"/>
      <c r="T366" s="438"/>
      <c r="U366" s="438"/>
      <c r="V366" s="438"/>
      <c r="W366" s="438"/>
      <c r="X366" s="438"/>
      <c r="Y366" s="438"/>
      <c r="Z366" s="438"/>
      <c r="AA366" s="438"/>
      <c r="AB366" s="438"/>
      <c r="AC366" s="438"/>
      <c r="AD366" s="438"/>
      <c r="AE366" s="438"/>
      <c r="AF366" s="438"/>
      <c r="AG366" s="438"/>
      <c r="AH366" s="439"/>
      <c r="AI366" s="437"/>
      <c r="AJ366" s="438"/>
      <c r="AK366" s="438"/>
      <c r="AL366" s="438"/>
      <c r="AM366" s="438"/>
      <c r="AN366" s="438"/>
      <c r="AO366" s="438"/>
      <c r="AP366" s="438"/>
      <c r="AQ366" s="438"/>
      <c r="AR366" s="438"/>
      <c r="AS366" s="438"/>
      <c r="AT366" s="438"/>
      <c r="AU366" s="438"/>
      <c r="AV366" s="438"/>
      <c r="AW366" s="438"/>
      <c r="AX366" s="439"/>
      <c r="AY366" s="437"/>
      <c r="AZ366" s="438"/>
      <c r="BA366" s="438"/>
      <c r="BB366" s="438"/>
      <c r="BC366" s="438"/>
      <c r="BD366" s="438"/>
      <c r="BE366" s="438"/>
      <c r="BF366" s="438"/>
      <c r="BG366" s="438"/>
      <c r="BH366" s="438"/>
      <c r="BI366" s="438"/>
      <c r="BJ366" s="438"/>
      <c r="BK366" s="438"/>
      <c r="BL366" s="438"/>
      <c r="BM366" s="438"/>
      <c r="BN366" s="439"/>
      <c r="BO366" s="437"/>
      <c r="BP366" s="438"/>
      <c r="BQ366" s="438"/>
      <c r="BR366" s="438"/>
      <c r="BS366" s="438"/>
      <c r="BT366" s="438"/>
      <c r="BU366" s="438"/>
      <c r="BV366" s="438"/>
      <c r="BW366" s="438"/>
      <c r="BX366" s="438"/>
      <c r="BY366" s="438"/>
      <c r="BZ366" s="438"/>
      <c r="CA366" s="438"/>
      <c r="CB366" s="438"/>
      <c r="CC366" s="438"/>
      <c r="CD366" s="439"/>
      <c r="CE366" s="437"/>
      <c r="CF366" s="438"/>
      <c r="CG366" s="438"/>
      <c r="CH366" s="438"/>
      <c r="CI366" s="438"/>
      <c r="CJ366" s="438"/>
      <c r="CK366" s="438"/>
      <c r="CL366" s="438"/>
      <c r="CM366" s="438"/>
      <c r="CN366" s="438"/>
      <c r="CO366" s="438"/>
      <c r="CP366" s="438"/>
      <c r="CQ366" s="438"/>
      <c r="CR366" s="438"/>
      <c r="CS366" s="438"/>
      <c r="CT366" s="439"/>
      <c r="CU366" s="54"/>
    </row>
    <row r="367" spans="2:99" ht="24.75" outlineLevel="1">
      <c r="B367" s="44" t="str">
        <f>"Timing 3 - mid preg to Birth
"&amp;$B$212&amp;""</f>
        <v>Timing 3 - mid preg to Birth
Standard (7mo)</v>
      </c>
      <c r="C367" s="358">
        <f t="shared" si="206"/>
        <v>0</v>
      </c>
      <c r="D367" s="358">
        <f t="shared" si="207"/>
        <v>0</v>
      </c>
      <c r="E367" s="358">
        <f t="shared" si="208"/>
        <v>0</v>
      </c>
      <c r="F367" s="358">
        <f t="shared" si="209"/>
        <v>0</v>
      </c>
      <c r="G367" s="358">
        <f t="shared" si="210"/>
        <v>0</v>
      </c>
      <c r="H367" s="358">
        <f t="shared" si="211"/>
        <v>0</v>
      </c>
      <c r="I367" s="358">
        <f t="shared" si="212"/>
        <v>0</v>
      </c>
      <c r="J367" s="358">
        <f t="shared" si="213"/>
        <v>0</v>
      </c>
      <c r="K367" s="358">
        <f t="shared" si="214"/>
        <v>0</v>
      </c>
      <c r="L367" s="358">
        <f t="shared" si="215"/>
        <v>0</v>
      </c>
      <c r="M367" s="358">
        <f t="shared" si="216"/>
        <v>0</v>
      </c>
      <c r="N367" s="358">
        <f t="shared" si="217"/>
        <v>0</v>
      </c>
      <c r="O367" s="358">
        <f t="shared" si="218"/>
        <v>0</v>
      </c>
      <c r="P367" s="358">
        <f t="shared" si="219"/>
        <v>0</v>
      </c>
      <c r="Q367" s="358">
        <f t="shared" si="220"/>
        <v>0</v>
      </c>
      <c r="R367" s="374">
        <f t="shared" si="221"/>
        <v>0</v>
      </c>
      <c r="S367" s="384"/>
      <c r="T367" s="281"/>
      <c r="U367" s="281"/>
      <c r="V367" s="281"/>
      <c r="W367" s="281"/>
      <c r="X367" s="281"/>
      <c r="Y367" s="281"/>
      <c r="Z367" s="281"/>
      <c r="AA367" s="281"/>
      <c r="AB367" s="281"/>
      <c r="AC367" s="281"/>
      <c r="AD367" s="281"/>
      <c r="AE367" s="281"/>
      <c r="AF367" s="281"/>
      <c r="AG367" s="281"/>
      <c r="AH367" s="396"/>
      <c r="AI367" s="384"/>
      <c r="AJ367" s="281"/>
      <c r="AK367" s="281"/>
      <c r="AL367" s="281"/>
      <c r="AM367" s="281"/>
      <c r="AN367" s="281"/>
      <c r="AO367" s="281"/>
      <c r="AP367" s="281"/>
      <c r="AQ367" s="281"/>
      <c r="AR367" s="281"/>
      <c r="AS367" s="281"/>
      <c r="AT367" s="281"/>
      <c r="AU367" s="281"/>
      <c r="AV367" s="281"/>
      <c r="AW367" s="281"/>
      <c r="AX367" s="396"/>
      <c r="AY367" s="384"/>
      <c r="AZ367" s="281"/>
      <c r="BA367" s="281"/>
      <c r="BB367" s="281"/>
      <c r="BC367" s="281"/>
      <c r="BD367" s="281"/>
      <c r="BE367" s="281"/>
      <c r="BF367" s="281"/>
      <c r="BG367" s="281"/>
      <c r="BH367" s="281"/>
      <c r="BI367" s="281"/>
      <c r="BJ367" s="281"/>
      <c r="BK367" s="281"/>
      <c r="BL367" s="281"/>
      <c r="BM367" s="281"/>
      <c r="BN367" s="396"/>
      <c r="BO367" s="384"/>
      <c r="BP367" s="281"/>
      <c r="BQ367" s="281"/>
      <c r="BR367" s="281"/>
      <c r="BS367" s="281"/>
      <c r="BT367" s="281"/>
      <c r="BU367" s="281"/>
      <c r="BV367" s="281"/>
      <c r="BW367" s="281"/>
      <c r="BX367" s="281"/>
      <c r="BY367" s="281"/>
      <c r="BZ367" s="281"/>
      <c r="CA367" s="281"/>
      <c r="CB367" s="281"/>
      <c r="CC367" s="281"/>
      <c r="CD367" s="396"/>
      <c r="CE367" s="384"/>
      <c r="CF367" s="281"/>
      <c r="CG367" s="281"/>
      <c r="CH367" s="281"/>
      <c r="CI367" s="281"/>
      <c r="CJ367" s="281"/>
      <c r="CK367" s="281"/>
      <c r="CL367" s="281"/>
      <c r="CM367" s="281"/>
      <c r="CN367" s="281"/>
      <c r="CO367" s="281"/>
      <c r="CP367" s="281"/>
      <c r="CQ367" s="281"/>
      <c r="CR367" s="281"/>
      <c r="CS367" s="281"/>
      <c r="CT367" s="396"/>
      <c r="CU367" s="359" t="s">
        <v>1294</v>
      </c>
    </row>
    <row r="368" spans="2:99" outlineLevel="1">
      <c r="B368" s="45" t="str">
        <f>$B$213&amp;""</f>
        <v>Early</v>
      </c>
      <c r="C368" s="360">
        <f t="shared" si="206"/>
        <v>0</v>
      </c>
      <c r="D368" s="360">
        <f t="shared" si="207"/>
        <v>0</v>
      </c>
      <c r="E368" s="360">
        <f t="shared" si="208"/>
        <v>0</v>
      </c>
      <c r="F368" s="360">
        <f t="shared" si="209"/>
        <v>0</v>
      </c>
      <c r="G368" s="360">
        <f t="shared" si="210"/>
        <v>0</v>
      </c>
      <c r="H368" s="360">
        <f t="shared" si="211"/>
        <v>0</v>
      </c>
      <c r="I368" s="360">
        <f t="shared" si="212"/>
        <v>0</v>
      </c>
      <c r="J368" s="360">
        <f t="shared" si="213"/>
        <v>0</v>
      </c>
      <c r="K368" s="360">
        <f t="shared" si="214"/>
        <v>0</v>
      </c>
      <c r="L368" s="360">
        <f t="shared" si="215"/>
        <v>0</v>
      </c>
      <c r="M368" s="360">
        <f t="shared" si="216"/>
        <v>0</v>
      </c>
      <c r="N368" s="360">
        <f t="shared" si="217"/>
        <v>0</v>
      </c>
      <c r="O368" s="360">
        <f t="shared" si="218"/>
        <v>0</v>
      </c>
      <c r="P368" s="360">
        <f t="shared" si="219"/>
        <v>0</v>
      </c>
      <c r="Q368" s="360">
        <f t="shared" si="220"/>
        <v>0</v>
      </c>
      <c r="R368" s="375">
        <f t="shared" si="221"/>
        <v>0</v>
      </c>
      <c r="S368" s="385"/>
      <c r="T368" s="386"/>
      <c r="U368" s="386"/>
      <c r="V368" s="386"/>
      <c r="W368" s="386"/>
      <c r="X368" s="386"/>
      <c r="Y368" s="386"/>
      <c r="Z368" s="386"/>
      <c r="AA368" s="386"/>
      <c r="AB368" s="386"/>
      <c r="AC368" s="386"/>
      <c r="AD368" s="386"/>
      <c r="AE368" s="386"/>
      <c r="AF368" s="386"/>
      <c r="AG368" s="386"/>
      <c r="AH368" s="397"/>
      <c r="AI368" s="385"/>
      <c r="AJ368" s="386"/>
      <c r="AK368" s="386"/>
      <c r="AL368" s="386"/>
      <c r="AM368" s="386"/>
      <c r="AN368" s="386"/>
      <c r="AO368" s="386"/>
      <c r="AP368" s="386"/>
      <c r="AQ368" s="386"/>
      <c r="AR368" s="386"/>
      <c r="AS368" s="386"/>
      <c r="AT368" s="386"/>
      <c r="AU368" s="386"/>
      <c r="AV368" s="386"/>
      <c r="AW368" s="386"/>
      <c r="AX368" s="397"/>
      <c r="AY368" s="385"/>
      <c r="AZ368" s="386"/>
      <c r="BA368" s="386"/>
      <c r="BB368" s="386"/>
      <c r="BC368" s="386"/>
      <c r="BD368" s="386"/>
      <c r="BE368" s="386"/>
      <c r="BF368" s="386"/>
      <c r="BG368" s="386"/>
      <c r="BH368" s="386"/>
      <c r="BI368" s="386"/>
      <c r="BJ368" s="386"/>
      <c r="BK368" s="386"/>
      <c r="BL368" s="386"/>
      <c r="BM368" s="386"/>
      <c r="BN368" s="397"/>
      <c r="BO368" s="385"/>
      <c r="BP368" s="386"/>
      <c r="BQ368" s="386"/>
      <c r="BR368" s="386"/>
      <c r="BS368" s="386"/>
      <c r="BT368" s="386"/>
      <c r="BU368" s="386"/>
      <c r="BV368" s="386"/>
      <c r="BW368" s="386"/>
      <c r="BX368" s="386"/>
      <c r="BY368" s="386"/>
      <c r="BZ368" s="386"/>
      <c r="CA368" s="386"/>
      <c r="CB368" s="386"/>
      <c r="CC368" s="386"/>
      <c r="CD368" s="397"/>
      <c r="CE368" s="385"/>
      <c r="CF368" s="386"/>
      <c r="CG368" s="386"/>
      <c r="CH368" s="386"/>
      <c r="CI368" s="386"/>
      <c r="CJ368" s="386"/>
      <c r="CK368" s="386"/>
      <c r="CL368" s="386"/>
      <c r="CM368" s="386"/>
      <c r="CN368" s="386"/>
      <c r="CO368" s="386"/>
      <c r="CP368" s="386"/>
      <c r="CQ368" s="386"/>
      <c r="CR368" s="386"/>
      <c r="CS368" s="386"/>
      <c r="CT368" s="397"/>
      <c r="CU368" s="54"/>
    </row>
    <row r="369" spans="1:99" outlineLevel="1">
      <c r="B369" s="45" t="str">
        <f>$B$214&amp;""</f>
        <v>Middle</v>
      </c>
      <c r="C369" s="360">
        <f t="shared" si="206"/>
        <v>0</v>
      </c>
      <c r="D369" s="360">
        <f t="shared" si="207"/>
        <v>0</v>
      </c>
      <c r="E369" s="360">
        <f t="shared" si="208"/>
        <v>0</v>
      </c>
      <c r="F369" s="360">
        <f t="shared" si="209"/>
        <v>0</v>
      </c>
      <c r="G369" s="360">
        <f t="shared" si="210"/>
        <v>0</v>
      </c>
      <c r="H369" s="360">
        <f t="shared" si="211"/>
        <v>0</v>
      </c>
      <c r="I369" s="360">
        <f t="shared" si="212"/>
        <v>0</v>
      </c>
      <c r="J369" s="360">
        <f t="shared" si="213"/>
        <v>0</v>
      </c>
      <c r="K369" s="360">
        <f t="shared" si="214"/>
        <v>0</v>
      </c>
      <c r="L369" s="360">
        <f t="shared" si="215"/>
        <v>0</v>
      </c>
      <c r="M369" s="360">
        <f t="shared" si="216"/>
        <v>0</v>
      </c>
      <c r="N369" s="360">
        <f t="shared" si="217"/>
        <v>0</v>
      </c>
      <c r="O369" s="360">
        <f t="shared" si="218"/>
        <v>0</v>
      </c>
      <c r="P369" s="360">
        <f t="shared" si="219"/>
        <v>0</v>
      </c>
      <c r="Q369" s="360">
        <f t="shared" si="220"/>
        <v>0</v>
      </c>
      <c r="R369" s="375">
        <f t="shared" si="221"/>
        <v>0</v>
      </c>
      <c r="S369" s="385"/>
      <c r="T369" s="386"/>
      <c r="U369" s="386"/>
      <c r="V369" s="386"/>
      <c r="W369" s="386"/>
      <c r="X369" s="386"/>
      <c r="Y369" s="386"/>
      <c r="Z369" s="386"/>
      <c r="AA369" s="386"/>
      <c r="AB369" s="386"/>
      <c r="AC369" s="386"/>
      <c r="AD369" s="386"/>
      <c r="AE369" s="386"/>
      <c r="AF369" s="386"/>
      <c r="AG369" s="386"/>
      <c r="AH369" s="397"/>
      <c r="AI369" s="385"/>
      <c r="AJ369" s="386"/>
      <c r="AK369" s="386"/>
      <c r="AL369" s="386"/>
      <c r="AM369" s="386"/>
      <c r="AN369" s="386"/>
      <c r="AO369" s="386"/>
      <c r="AP369" s="386"/>
      <c r="AQ369" s="386"/>
      <c r="AR369" s="386"/>
      <c r="AS369" s="386"/>
      <c r="AT369" s="386"/>
      <c r="AU369" s="386"/>
      <c r="AV369" s="386"/>
      <c r="AW369" s="386"/>
      <c r="AX369" s="397"/>
      <c r="AY369" s="385"/>
      <c r="AZ369" s="386"/>
      <c r="BA369" s="386"/>
      <c r="BB369" s="386"/>
      <c r="BC369" s="386"/>
      <c r="BD369" s="386"/>
      <c r="BE369" s="386"/>
      <c r="BF369" s="386"/>
      <c r="BG369" s="386"/>
      <c r="BH369" s="386"/>
      <c r="BI369" s="386"/>
      <c r="BJ369" s="386"/>
      <c r="BK369" s="386"/>
      <c r="BL369" s="386"/>
      <c r="BM369" s="386"/>
      <c r="BN369" s="397"/>
      <c r="BO369" s="385"/>
      <c r="BP369" s="386"/>
      <c r="BQ369" s="386"/>
      <c r="BR369" s="386"/>
      <c r="BS369" s="386"/>
      <c r="BT369" s="386"/>
      <c r="BU369" s="386"/>
      <c r="BV369" s="386"/>
      <c r="BW369" s="386"/>
      <c r="BX369" s="386"/>
      <c r="BY369" s="386"/>
      <c r="BZ369" s="386"/>
      <c r="CA369" s="386"/>
      <c r="CB369" s="386"/>
      <c r="CC369" s="386"/>
      <c r="CD369" s="397"/>
      <c r="CE369" s="385"/>
      <c r="CF369" s="386"/>
      <c r="CG369" s="386"/>
      <c r="CH369" s="386"/>
      <c r="CI369" s="386"/>
      <c r="CJ369" s="386"/>
      <c r="CK369" s="386"/>
      <c r="CL369" s="386"/>
      <c r="CM369" s="386"/>
      <c r="CN369" s="386"/>
      <c r="CO369" s="386"/>
      <c r="CP369" s="386"/>
      <c r="CQ369" s="386"/>
      <c r="CR369" s="386"/>
      <c r="CS369" s="386"/>
      <c r="CT369" s="397"/>
      <c r="CU369" s="54"/>
    </row>
    <row r="370" spans="1:99" outlineLevel="1">
      <c r="B370" s="45" t="str">
        <f>$B$215&amp;""</f>
        <v>Late</v>
      </c>
      <c r="C370" s="360">
        <f t="shared" si="206"/>
        <v>0</v>
      </c>
      <c r="D370" s="360">
        <f t="shared" si="207"/>
        <v>0</v>
      </c>
      <c r="E370" s="360">
        <f t="shared" si="208"/>
        <v>0</v>
      </c>
      <c r="F370" s="360">
        <f t="shared" si="209"/>
        <v>0</v>
      </c>
      <c r="G370" s="360">
        <f t="shared" si="210"/>
        <v>0</v>
      </c>
      <c r="H370" s="360">
        <f t="shared" si="211"/>
        <v>0</v>
      </c>
      <c r="I370" s="360">
        <f t="shared" si="212"/>
        <v>0</v>
      </c>
      <c r="J370" s="360">
        <f t="shared" si="213"/>
        <v>0</v>
      </c>
      <c r="K370" s="360">
        <f t="shared" si="214"/>
        <v>0</v>
      </c>
      <c r="L370" s="360">
        <f t="shared" si="215"/>
        <v>0</v>
      </c>
      <c r="M370" s="360">
        <f t="shared" si="216"/>
        <v>0</v>
      </c>
      <c r="N370" s="360">
        <f t="shared" si="217"/>
        <v>0</v>
      </c>
      <c r="O370" s="360">
        <f t="shared" si="218"/>
        <v>0</v>
      </c>
      <c r="P370" s="360">
        <f t="shared" si="219"/>
        <v>0</v>
      </c>
      <c r="Q370" s="360">
        <f t="shared" si="220"/>
        <v>0</v>
      </c>
      <c r="R370" s="375">
        <f t="shared" si="221"/>
        <v>0</v>
      </c>
      <c r="S370" s="385"/>
      <c r="T370" s="386"/>
      <c r="U370" s="386"/>
      <c r="V370" s="386"/>
      <c r="W370" s="386"/>
      <c r="X370" s="386"/>
      <c r="Y370" s="386"/>
      <c r="Z370" s="386"/>
      <c r="AA370" s="386"/>
      <c r="AB370" s="386"/>
      <c r="AC370" s="386"/>
      <c r="AD370" s="386"/>
      <c r="AE370" s="386"/>
      <c r="AF370" s="386"/>
      <c r="AG370" s="386"/>
      <c r="AH370" s="397"/>
      <c r="AI370" s="385"/>
      <c r="AJ370" s="386"/>
      <c r="AK370" s="386"/>
      <c r="AL370" s="386"/>
      <c r="AM370" s="386"/>
      <c r="AN370" s="386"/>
      <c r="AO370" s="386"/>
      <c r="AP370" s="386"/>
      <c r="AQ370" s="386"/>
      <c r="AR370" s="386"/>
      <c r="AS370" s="386"/>
      <c r="AT370" s="386"/>
      <c r="AU370" s="386"/>
      <c r="AV370" s="386"/>
      <c r="AW370" s="386"/>
      <c r="AX370" s="397"/>
      <c r="AY370" s="385"/>
      <c r="AZ370" s="386"/>
      <c r="BA370" s="386"/>
      <c r="BB370" s="386"/>
      <c r="BC370" s="386"/>
      <c r="BD370" s="386"/>
      <c r="BE370" s="386"/>
      <c r="BF370" s="386"/>
      <c r="BG370" s="386"/>
      <c r="BH370" s="386"/>
      <c r="BI370" s="386"/>
      <c r="BJ370" s="386"/>
      <c r="BK370" s="386"/>
      <c r="BL370" s="386"/>
      <c r="BM370" s="386"/>
      <c r="BN370" s="397"/>
      <c r="BO370" s="385"/>
      <c r="BP370" s="386"/>
      <c r="BQ370" s="386"/>
      <c r="BR370" s="386"/>
      <c r="BS370" s="386"/>
      <c r="BT370" s="386"/>
      <c r="BU370" s="386"/>
      <c r="BV370" s="386"/>
      <c r="BW370" s="386"/>
      <c r="BX370" s="386"/>
      <c r="BY370" s="386"/>
      <c r="BZ370" s="386"/>
      <c r="CA370" s="386"/>
      <c r="CB370" s="386"/>
      <c r="CC370" s="386"/>
      <c r="CD370" s="397"/>
      <c r="CE370" s="385"/>
      <c r="CF370" s="386"/>
      <c r="CG370" s="386"/>
      <c r="CH370" s="386"/>
      <c r="CI370" s="386"/>
      <c r="CJ370" s="386"/>
      <c r="CK370" s="386"/>
      <c r="CL370" s="386"/>
      <c r="CM370" s="386"/>
      <c r="CN370" s="386"/>
      <c r="CO370" s="386"/>
      <c r="CP370" s="386"/>
      <c r="CQ370" s="386"/>
      <c r="CR370" s="386"/>
      <c r="CS370" s="386"/>
      <c r="CT370" s="397"/>
      <c r="CU370" s="54"/>
    </row>
    <row r="371" spans="1:99" outlineLevel="1">
      <c r="B371" s="45" t="s">
        <v>900</v>
      </c>
      <c r="C371" s="360">
        <f t="shared" si="206"/>
        <v>0</v>
      </c>
      <c r="D371" s="360">
        <f t="shared" si="207"/>
        <v>0</v>
      </c>
      <c r="E371" s="360">
        <f t="shared" si="208"/>
        <v>0</v>
      </c>
      <c r="F371" s="360">
        <f t="shared" si="209"/>
        <v>0</v>
      </c>
      <c r="G371" s="360">
        <f t="shared" si="210"/>
        <v>0</v>
      </c>
      <c r="H371" s="360">
        <f t="shared" si="211"/>
        <v>0</v>
      </c>
      <c r="I371" s="360">
        <f t="shared" si="212"/>
        <v>0</v>
      </c>
      <c r="J371" s="360">
        <f t="shared" si="213"/>
        <v>0</v>
      </c>
      <c r="K371" s="360">
        <f t="shared" si="214"/>
        <v>0</v>
      </c>
      <c r="L371" s="360">
        <f t="shared" si="215"/>
        <v>0</v>
      </c>
      <c r="M371" s="360">
        <f t="shared" si="216"/>
        <v>0</v>
      </c>
      <c r="N371" s="360">
        <f t="shared" si="217"/>
        <v>0</v>
      </c>
      <c r="O371" s="360">
        <f t="shared" si="218"/>
        <v>0</v>
      </c>
      <c r="P371" s="360">
        <f t="shared" si="219"/>
        <v>0</v>
      </c>
      <c r="Q371" s="360">
        <f t="shared" si="220"/>
        <v>0</v>
      </c>
      <c r="R371" s="375">
        <f t="shared" si="221"/>
        <v>0</v>
      </c>
      <c r="S371" s="417"/>
      <c r="T371" s="418"/>
      <c r="U371" s="418"/>
      <c r="V371" s="418"/>
      <c r="W371" s="418"/>
      <c r="X371" s="418"/>
      <c r="Y371" s="418"/>
      <c r="Z371" s="418"/>
      <c r="AA371" s="418"/>
      <c r="AB371" s="418"/>
      <c r="AC371" s="418"/>
      <c r="AD371" s="418"/>
      <c r="AE371" s="418"/>
      <c r="AF371" s="418"/>
      <c r="AG371" s="418"/>
      <c r="AH371" s="419"/>
      <c r="AI371" s="417"/>
      <c r="AJ371" s="418"/>
      <c r="AK371" s="418"/>
      <c r="AL371" s="418"/>
      <c r="AM371" s="418"/>
      <c r="AN371" s="418"/>
      <c r="AO371" s="418"/>
      <c r="AP371" s="418"/>
      <c r="AQ371" s="418"/>
      <c r="AR371" s="418"/>
      <c r="AS371" s="418"/>
      <c r="AT371" s="418"/>
      <c r="AU371" s="418"/>
      <c r="AV371" s="418"/>
      <c r="AW371" s="418"/>
      <c r="AX371" s="419"/>
      <c r="AY371" s="417"/>
      <c r="AZ371" s="418"/>
      <c r="BA371" s="418"/>
      <c r="BB371" s="418"/>
      <c r="BC371" s="418"/>
      <c r="BD371" s="418"/>
      <c r="BE371" s="418"/>
      <c r="BF371" s="418"/>
      <c r="BG371" s="418"/>
      <c r="BH371" s="418"/>
      <c r="BI371" s="418"/>
      <c r="BJ371" s="418"/>
      <c r="BK371" s="418"/>
      <c r="BL371" s="418"/>
      <c r="BM371" s="418"/>
      <c r="BN371" s="419"/>
      <c r="BO371" s="417"/>
      <c r="BP371" s="418"/>
      <c r="BQ371" s="418"/>
      <c r="BR371" s="418"/>
      <c r="BS371" s="418"/>
      <c r="BT371" s="418"/>
      <c r="BU371" s="418"/>
      <c r="BV371" s="418"/>
      <c r="BW371" s="418"/>
      <c r="BX371" s="418"/>
      <c r="BY371" s="418"/>
      <c r="BZ371" s="418"/>
      <c r="CA371" s="418"/>
      <c r="CB371" s="418"/>
      <c r="CC371" s="418"/>
      <c r="CD371" s="419"/>
      <c r="CE371" s="417"/>
      <c r="CF371" s="418"/>
      <c r="CG371" s="418"/>
      <c r="CH371" s="418"/>
      <c r="CI371" s="418"/>
      <c r="CJ371" s="418"/>
      <c r="CK371" s="418"/>
      <c r="CL371" s="418"/>
      <c r="CM371" s="418"/>
      <c r="CN371" s="418"/>
      <c r="CO371" s="418"/>
      <c r="CP371" s="418"/>
      <c r="CQ371" s="418"/>
      <c r="CR371" s="418"/>
      <c r="CS371" s="418"/>
      <c r="CT371" s="419"/>
      <c r="CU371" s="54"/>
    </row>
    <row r="372" spans="1:99" outlineLevel="1">
      <c r="B372" s="45" t="str">
        <f>$B$217&amp;""</f>
        <v>7mo with 0% mated</v>
      </c>
      <c r="C372" s="360">
        <f t="shared" si="206"/>
        <v>0</v>
      </c>
      <c r="D372" s="360">
        <f t="shared" si="207"/>
        <v>0</v>
      </c>
      <c r="E372" s="360">
        <f t="shared" si="208"/>
        <v>0</v>
      </c>
      <c r="F372" s="360">
        <f t="shared" si="209"/>
        <v>0</v>
      </c>
      <c r="G372" s="360">
        <f t="shared" si="210"/>
        <v>0</v>
      </c>
      <c r="H372" s="360">
        <f t="shared" si="211"/>
        <v>0</v>
      </c>
      <c r="I372" s="360">
        <f t="shared" si="212"/>
        <v>0</v>
      </c>
      <c r="J372" s="360">
        <f t="shared" si="213"/>
        <v>0</v>
      </c>
      <c r="K372" s="360">
        <f t="shared" si="214"/>
        <v>0</v>
      </c>
      <c r="L372" s="360">
        <f t="shared" si="215"/>
        <v>0</v>
      </c>
      <c r="M372" s="360">
        <f t="shared" si="216"/>
        <v>0</v>
      </c>
      <c r="N372" s="360">
        <f t="shared" si="217"/>
        <v>0</v>
      </c>
      <c r="O372" s="360">
        <f t="shared" si="218"/>
        <v>0</v>
      </c>
      <c r="P372" s="360">
        <f t="shared" si="219"/>
        <v>0</v>
      </c>
      <c r="Q372" s="360">
        <f t="shared" si="220"/>
        <v>0</v>
      </c>
      <c r="R372" s="375">
        <f t="shared" si="221"/>
        <v>0</v>
      </c>
      <c r="S372" s="417"/>
      <c r="T372" s="418"/>
      <c r="U372" s="418"/>
      <c r="V372" s="418"/>
      <c r="W372" s="418"/>
      <c r="X372" s="418"/>
      <c r="Y372" s="418"/>
      <c r="Z372" s="418"/>
      <c r="AA372" s="418"/>
      <c r="AB372" s="418"/>
      <c r="AC372" s="418"/>
      <c r="AD372" s="418"/>
      <c r="AE372" s="418"/>
      <c r="AF372" s="418"/>
      <c r="AG372" s="418"/>
      <c r="AH372" s="419"/>
      <c r="AI372" s="417"/>
      <c r="AJ372" s="418"/>
      <c r="AK372" s="418"/>
      <c r="AL372" s="418"/>
      <c r="AM372" s="418"/>
      <c r="AN372" s="418"/>
      <c r="AO372" s="418"/>
      <c r="AP372" s="418"/>
      <c r="AQ372" s="418"/>
      <c r="AR372" s="418"/>
      <c r="AS372" s="418"/>
      <c r="AT372" s="418"/>
      <c r="AU372" s="418"/>
      <c r="AV372" s="418"/>
      <c r="AW372" s="418"/>
      <c r="AX372" s="419"/>
      <c r="AY372" s="417"/>
      <c r="AZ372" s="418"/>
      <c r="BA372" s="418"/>
      <c r="BB372" s="418"/>
      <c r="BC372" s="418"/>
      <c r="BD372" s="418"/>
      <c r="BE372" s="418"/>
      <c r="BF372" s="418"/>
      <c r="BG372" s="418"/>
      <c r="BH372" s="418"/>
      <c r="BI372" s="418"/>
      <c r="BJ372" s="418"/>
      <c r="BK372" s="418"/>
      <c r="BL372" s="418"/>
      <c r="BM372" s="418"/>
      <c r="BN372" s="419"/>
      <c r="BO372" s="417"/>
      <c r="BP372" s="418"/>
      <c r="BQ372" s="418"/>
      <c r="BR372" s="418"/>
      <c r="BS372" s="418"/>
      <c r="BT372" s="418"/>
      <c r="BU372" s="418"/>
      <c r="BV372" s="418"/>
      <c r="BW372" s="418"/>
      <c r="BX372" s="418"/>
      <c r="BY372" s="418"/>
      <c r="BZ372" s="418"/>
      <c r="CA372" s="418"/>
      <c r="CB372" s="418"/>
      <c r="CC372" s="418"/>
      <c r="CD372" s="419"/>
      <c r="CE372" s="417"/>
      <c r="CF372" s="418"/>
      <c r="CG372" s="418"/>
      <c r="CH372" s="418"/>
      <c r="CI372" s="418"/>
      <c r="CJ372" s="418"/>
      <c r="CK372" s="418"/>
      <c r="CL372" s="418"/>
      <c r="CM372" s="418"/>
      <c r="CN372" s="418"/>
      <c r="CO372" s="418"/>
      <c r="CP372" s="418"/>
      <c r="CQ372" s="418"/>
      <c r="CR372" s="418"/>
      <c r="CS372" s="418"/>
      <c r="CT372" s="419"/>
      <c r="CU372" s="54"/>
    </row>
    <row r="373" spans="1:99" outlineLevel="1">
      <c r="B373" s="45" t="s">
        <v>1550</v>
      </c>
      <c r="C373" s="360">
        <f t="shared" si="206"/>
        <v>0</v>
      </c>
      <c r="D373" s="360">
        <f t="shared" si="207"/>
        <v>0</v>
      </c>
      <c r="E373" s="360">
        <f t="shared" si="208"/>
        <v>0</v>
      </c>
      <c r="F373" s="360">
        <f t="shared" si="209"/>
        <v>0</v>
      </c>
      <c r="G373" s="360">
        <f t="shared" si="210"/>
        <v>0</v>
      </c>
      <c r="H373" s="360">
        <f t="shared" si="211"/>
        <v>0</v>
      </c>
      <c r="I373" s="360">
        <f t="shared" si="212"/>
        <v>0</v>
      </c>
      <c r="J373" s="360">
        <f t="shared" si="213"/>
        <v>0</v>
      </c>
      <c r="K373" s="360">
        <f t="shared" si="214"/>
        <v>0</v>
      </c>
      <c r="L373" s="360">
        <f t="shared" si="215"/>
        <v>0</v>
      </c>
      <c r="M373" s="360">
        <f t="shared" si="216"/>
        <v>0</v>
      </c>
      <c r="N373" s="360">
        <f t="shared" si="217"/>
        <v>0</v>
      </c>
      <c r="O373" s="360">
        <f t="shared" si="218"/>
        <v>0</v>
      </c>
      <c r="P373" s="360">
        <f t="shared" si="219"/>
        <v>0</v>
      </c>
      <c r="Q373" s="360">
        <f t="shared" si="220"/>
        <v>0</v>
      </c>
      <c r="R373" s="375">
        <f t="shared" si="221"/>
        <v>0</v>
      </c>
      <c r="S373" s="417"/>
      <c r="T373" s="418"/>
      <c r="U373" s="418"/>
      <c r="V373" s="418"/>
      <c r="W373" s="418"/>
      <c r="X373" s="418"/>
      <c r="Y373" s="418"/>
      <c r="Z373" s="418"/>
      <c r="AA373" s="418"/>
      <c r="AB373" s="418"/>
      <c r="AC373" s="418"/>
      <c r="AD373" s="418"/>
      <c r="AE373" s="418"/>
      <c r="AF373" s="418"/>
      <c r="AG373" s="418"/>
      <c r="AH373" s="419"/>
      <c r="AI373" s="417"/>
      <c r="AJ373" s="418"/>
      <c r="AK373" s="418"/>
      <c r="AL373" s="418"/>
      <c r="AM373" s="418"/>
      <c r="AN373" s="418"/>
      <c r="AO373" s="418"/>
      <c r="AP373" s="418"/>
      <c r="AQ373" s="418"/>
      <c r="AR373" s="418"/>
      <c r="AS373" s="418"/>
      <c r="AT373" s="418"/>
      <c r="AU373" s="418"/>
      <c r="AV373" s="418"/>
      <c r="AW373" s="418"/>
      <c r="AX373" s="419"/>
      <c r="AY373" s="417"/>
      <c r="AZ373" s="418"/>
      <c r="BA373" s="418"/>
      <c r="BB373" s="418"/>
      <c r="BC373" s="418"/>
      <c r="BD373" s="418"/>
      <c r="BE373" s="418"/>
      <c r="BF373" s="418"/>
      <c r="BG373" s="418"/>
      <c r="BH373" s="418"/>
      <c r="BI373" s="418"/>
      <c r="BJ373" s="418"/>
      <c r="BK373" s="418"/>
      <c r="BL373" s="418"/>
      <c r="BM373" s="418"/>
      <c r="BN373" s="419"/>
      <c r="BO373" s="417"/>
      <c r="BP373" s="418"/>
      <c r="BQ373" s="418"/>
      <c r="BR373" s="418"/>
      <c r="BS373" s="418"/>
      <c r="BT373" s="418"/>
      <c r="BU373" s="418"/>
      <c r="BV373" s="418"/>
      <c r="BW373" s="418"/>
      <c r="BX373" s="418"/>
      <c r="BY373" s="418"/>
      <c r="BZ373" s="418"/>
      <c r="CA373" s="418"/>
      <c r="CB373" s="418"/>
      <c r="CC373" s="418"/>
      <c r="CD373" s="419"/>
      <c r="CE373" s="417"/>
      <c r="CF373" s="418"/>
      <c r="CG373" s="418"/>
      <c r="CH373" s="418"/>
      <c r="CI373" s="418"/>
      <c r="CJ373" s="418"/>
      <c r="CK373" s="418"/>
      <c r="CL373" s="418"/>
      <c r="CM373" s="418"/>
      <c r="CN373" s="418"/>
      <c r="CO373" s="418"/>
      <c r="CP373" s="418"/>
      <c r="CQ373" s="418"/>
      <c r="CR373" s="418"/>
      <c r="CS373" s="418"/>
      <c r="CT373" s="419"/>
      <c r="CU373" s="54"/>
    </row>
    <row r="374" spans="1:99" outlineLevel="1">
      <c r="B374" s="45" t="s">
        <v>1019</v>
      </c>
      <c r="C374" s="361">
        <f t="shared" si="206"/>
        <v>0</v>
      </c>
      <c r="D374" s="361">
        <f t="shared" si="207"/>
        <v>0</v>
      </c>
      <c r="E374" s="361">
        <f t="shared" si="208"/>
        <v>0</v>
      </c>
      <c r="F374" s="361">
        <f t="shared" si="209"/>
        <v>0</v>
      </c>
      <c r="G374" s="361">
        <f t="shared" si="210"/>
        <v>0</v>
      </c>
      <c r="H374" s="361">
        <f t="shared" si="211"/>
        <v>0</v>
      </c>
      <c r="I374" s="361">
        <f t="shared" si="212"/>
        <v>0</v>
      </c>
      <c r="J374" s="361">
        <f t="shared" si="213"/>
        <v>0</v>
      </c>
      <c r="K374" s="361">
        <f t="shared" si="214"/>
        <v>0</v>
      </c>
      <c r="L374" s="361">
        <f t="shared" si="215"/>
        <v>0</v>
      </c>
      <c r="M374" s="361">
        <f t="shared" si="216"/>
        <v>0</v>
      </c>
      <c r="N374" s="361">
        <f t="shared" si="217"/>
        <v>0</v>
      </c>
      <c r="O374" s="361">
        <f t="shared" si="218"/>
        <v>0</v>
      </c>
      <c r="P374" s="361">
        <f t="shared" si="219"/>
        <v>0</v>
      </c>
      <c r="Q374" s="361">
        <f t="shared" si="220"/>
        <v>0</v>
      </c>
      <c r="R374" s="376">
        <f t="shared" si="221"/>
        <v>0</v>
      </c>
      <c r="S374" s="437"/>
      <c r="T374" s="438"/>
      <c r="U374" s="438"/>
      <c r="V374" s="438"/>
      <c r="W374" s="438"/>
      <c r="X374" s="438"/>
      <c r="Y374" s="438"/>
      <c r="Z374" s="438"/>
      <c r="AA374" s="438"/>
      <c r="AB374" s="438"/>
      <c r="AC374" s="438"/>
      <c r="AD374" s="438"/>
      <c r="AE374" s="438"/>
      <c r="AF374" s="438"/>
      <c r="AG374" s="438"/>
      <c r="AH374" s="439"/>
      <c r="AI374" s="437"/>
      <c r="AJ374" s="438"/>
      <c r="AK374" s="438"/>
      <c r="AL374" s="438"/>
      <c r="AM374" s="438"/>
      <c r="AN374" s="438"/>
      <c r="AO374" s="438"/>
      <c r="AP374" s="438"/>
      <c r="AQ374" s="438"/>
      <c r="AR374" s="438"/>
      <c r="AS374" s="438"/>
      <c r="AT374" s="438"/>
      <c r="AU374" s="438"/>
      <c r="AV374" s="438"/>
      <c r="AW374" s="438"/>
      <c r="AX374" s="439"/>
      <c r="AY374" s="437"/>
      <c r="AZ374" s="438"/>
      <c r="BA374" s="438"/>
      <c r="BB374" s="438"/>
      <c r="BC374" s="438"/>
      <c r="BD374" s="438"/>
      <c r="BE374" s="438"/>
      <c r="BF374" s="438"/>
      <c r="BG374" s="438"/>
      <c r="BH374" s="438"/>
      <c r="BI374" s="438"/>
      <c r="BJ374" s="438"/>
      <c r="BK374" s="438"/>
      <c r="BL374" s="438"/>
      <c r="BM374" s="438"/>
      <c r="BN374" s="439"/>
      <c r="BO374" s="437"/>
      <c r="BP374" s="438"/>
      <c r="BQ374" s="438"/>
      <c r="BR374" s="438"/>
      <c r="BS374" s="438"/>
      <c r="BT374" s="438"/>
      <c r="BU374" s="438"/>
      <c r="BV374" s="438"/>
      <c r="BW374" s="438"/>
      <c r="BX374" s="438"/>
      <c r="BY374" s="438"/>
      <c r="BZ374" s="438"/>
      <c r="CA374" s="438"/>
      <c r="CB374" s="438"/>
      <c r="CC374" s="438"/>
      <c r="CD374" s="439"/>
      <c r="CE374" s="437"/>
      <c r="CF374" s="438"/>
      <c r="CG374" s="438"/>
      <c r="CH374" s="438"/>
      <c r="CI374" s="438"/>
      <c r="CJ374" s="438"/>
      <c r="CK374" s="438"/>
      <c r="CL374" s="438"/>
      <c r="CM374" s="438"/>
      <c r="CN374" s="438"/>
      <c r="CO374" s="438"/>
      <c r="CP374" s="438"/>
      <c r="CQ374" s="438"/>
      <c r="CR374" s="438"/>
      <c r="CS374" s="438"/>
      <c r="CT374" s="439"/>
      <c r="CU374" s="54"/>
    </row>
    <row r="375" spans="1:99">
      <c r="B375" s="89"/>
      <c r="C375" s="89"/>
      <c r="D375" s="89"/>
      <c r="E375" s="89"/>
      <c r="F375" s="89"/>
      <c r="G375" s="89"/>
      <c r="H375" s="89"/>
      <c r="I375" s="89"/>
      <c r="J375" s="89"/>
      <c r="K375" s="89"/>
      <c r="L375" s="89"/>
      <c r="M375" s="89"/>
      <c r="N375" s="89"/>
      <c r="O375" s="89"/>
      <c r="P375" s="89"/>
      <c r="Q375" s="89"/>
      <c r="R375" s="89"/>
    </row>
    <row r="377" spans="1:99">
      <c r="A377" s="217" t="s">
        <v>1033</v>
      </c>
      <c r="B377" s="216"/>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03"/>
      <c r="CS377" s="103"/>
      <c r="CT377" s="103"/>
    </row>
    <row r="378" spans="1:99" outlineLevel="1">
      <c r="A378" s="217"/>
      <c r="B378" s="216"/>
      <c r="C378" s="103" t="str">
        <f>d.RegionName</f>
        <v>GSW</v>
      </c>
      <c r="D378" s="103"/>
      <c r="E378" s="103"/>
      <c r="F378" s="103"/>
      <c r="G378" s="103"/>
      <c r="H378" s="103"/>
      <c r="I378" s="103"/>
      <c r="J378" s="103"/>
      <c r="K378" s="103"/>
      <c r="L378" s="103"/>
      <c r="M378" s="103"/>
      <c r="N378" s="103"/>
      <c r="O378" s="103"/>
      <c r="P378" s="103"/>
      <c r="Q378" s="103"/>
      <c r="R378" s="103"/>
      <c r="S378" s="383" t="s">
        <v>881</v>
      </c>
      <c r="T378" s="103"/>
      <c r="U378" s="103"/>
      <c r="V378" s="103"/>
      <c r="W378" s="103"/>
      <c r="X378" s="103"/>
      <c r="Y378" s="103"/>
      <c r="Z378" s="103"/>
      <c r="AA378" s="103"/>
      <c r="AB378" s="103"/>
      <c r="AC378" s="103"/>
      <c r="AD378" s="103"/>
      <c r="AE378" s="103"/>
      <c r="AF378" s="103"/>
      <c r="AG378" s="103"/>
      <c r="AH378" s="395"/>
      <c r="AI378" s="383" t="s">
        <v>1652</v>
      </c>
      <c r="AJ378" s="103"/>
      <c r="AK378" s="103"/>
      <c r="AL378" s="103"/>
      <c r="AM378" s="103"/>
      <c r="AN378" s="103"/>
      <c r="AO378" s="103"/>
      <c r="AP378" s="103"/>
      <c r="AQ378" s="103"/>
      <c r="AR378" s="103"/>
      <c r="AS378" s="103"/>
      <c r="AT378" s="103"/>
      <c r="AU378" s="103"/>
      <c r="AV378" s="103"/>
      <c r="AW378" s="103"/>
      <c r="AX378" s="395"/>
      <c r="AY378" s="383" t="s">
        <v>1653</v>
      </c>
      <c r="AZ378" s="103"/>
      <c r="BA378" s="103"/>
      <c r="BB378" s="103"/>
      <c r="BC378" s="103"/>
      <c r="BD378" s="103"/>
      <c r="BE378" s="103"/>
      <c r="BF378" s="103"/>
      <c r="BG378" s="103"/>
      <c r="BH378" s="103"/>
      <c r="BI378" s="103"/>
      <c r="BJ378" s="103"/>
      <c r="BK378" s="103"/>
      <c r="BL378" s="103"/>
      <c r="BM378" s="103"/>
      <c r="BN378" s="395"/>
      <c r="BO378" s="383" t="s">
        <v>2085</v>
      </c>
      <c r="BP378" s="103"/>
      <c r="BQ378" s="103"/>
      <c r="BR378" s="103"/>
      <c r="BS378" s="103"/>
      <c r="BT378" s="103"/>
      <c r="BU378" s="103"/>
      <c r="BV378" s="103"/>
      <c r="BW378" s="103"/>
      <c r="BX378" s="103"/>
      <c r="BY378" s="103"/>
      <c r="BZ378" s="103"/>
      <c r="CA378" s="103"/>
      <c r="CB378" s="103"/>
      <c r="CC378" s="103"/>
      <c r="CD378" s="395"/>
      <c r="CE378" s="383" t="s">
        <v>1943</v>
      </c>
      <c r="CF378" s="103"/>
      <c r="CG378" s="103"/>
      <c r="CH378" s="103"/>
      <c r="CI378" s="103"/>
      <c r="CJ378" s="103"/>
      <c r="CK378" s="103"/>
      <c r="CL378" s="103"/>
      <c r="CM378" s="103"/>
      <c r="CN378" s="103"/>
      <c r="CO378" s="103"/>
      <c r="CP378" s="103"/>
      <c r="CQ378" s="103"/>
      <c r="CR378" s="103"/>
      <c r="CS378" s="103"/>
      <c r="CT378" s="395"/>
    </row>
    <row r="379" spans="1:99" outlineLevel="1" collapsed="1">
      <c r="A379" s="217"/>
      <c r="B379" s="216"/>
      <c r="C379" s="103" t="s">
        <v>2727</v>
      </c>
      <c r="D379" s="103"/>
      <c r="E379" s="103"/>
      <c r="F379" s="103"/>
      <c r="G379" s="103" t="s">
        <v>2728</v>
      </c>
      <c r="H379" s="103"/>
      <c r="I379" s="103"/>
      <c r="J379" s="103"/>
      <c r="K379" s="103" t="s">
        <v>2729</v>
      </c>
      <c r="L379" s="103"/>
      <c r="M379" s="103"/>
      <c r="N379" s="103"/>
      <c r="O379" s="103" t="s">
        <v>809</v>
      </c>
      <c r="P379" s="103"/>
      <c r="Q379" s="103"/>
      <c r="R379" s="103"/>
      <c r="S379" s="383" t="s">
        <v>2727</v>
      </c>
      <c r="T379" s="103"/>
      <c r="U379" s="103"/>
      <c r="V379" s="103"/>
      <c r="W379" s="103" t="s">
        <v>2728</v>
      </c>
      <c r="X379" s="103"/>
      <c r="Y379" s="103"/>
      <c r="Z379" s="103"/>
      <c r="AA379" s="103" t="s">
        <v>2729</v>
      </c>
      <c r="AB379" s="103"/>
      <c r="AC379" s="103"/>
      <c r="AD379" s="103"/>
      <c r="AE379" s="103" t="s">
        <v>809</v>
      </c>
      <c r="AF379" s="103"/>
      <c r="AG379" s="103"/>
      <c r="AH379" s="395"/>
      <c r="AI379" s="383" t="s">
        <v>2727</v>
      </c>
      <c r="AJ379" s="103"/>
      <c r="AK379" s="103"/>
      <c r="AL379" s="103"/>
      <c r="AM379" s="103" t="s">
        <v>2728</v>
      </c>
      <c r="AN379" s="103"/>
      <c r="AO379" s="103"/>
      <c r="AP379" s="103"/>
      <c r="AQ379" s="103" t="s">
        <v>2729</v>
      </c>
      <c r="AR379" s="103"/>
      <c r="AS379" s="103"/>
      <c r="AT379" s="103"/>
      <c r="AU379" s="103" t="s">
        <v>809</v>
      </c>
      <c r="AV379" s="103"/>
      <c r="AW379" s="103"/>
      <c r="AX379" s="395"/>
      <c r="AY379" s="383" t="s">
        <v>2727</v>
      </c>
      <c r="AZ379" s="103"/>
      <c r="BA379" s="103"/>
      <c r="BB379" s="103"/>
      <c r="BC379" s="103" t="s">
        <v>2728</v>
      </c>
      <c r="BD379" s="103"/>
      <c r="BE379" s="103"/>
      <c r="BF379" s="103"/>
      <c r="BG379" s="103" t="s">
        <v>2729</v>
      </c>
      <c r="BH379" s="103"/>
      <c r="BI379" s="103"/>
      <c r="BJ379" s="103"/>
      <c r="BK379" s="103" t="s">
        <v>809</v>
      </c>
      <c r="BL379" s="103"/>
      <c r="BM379" s="103"/>
      <c r="BN379" s="395"/>
      <c r="BO379" s="383" t="s">
        <v>2727</v>
      </c>
      <c r="BP379" s="103"/>
      <c r="BQ379" s="103"/>
      <c r="BR379" s="103"/>
      <c r="BS379" s="103" t="s">
        <v>2728</v>
      </c>
      <c r="BT379" s="103"/>
      <c r="BU379" s="103"/>
      <c r="BV379" s="103"/>
      <c r="BW379" s="103" t="s">
        <v>2729</v>
      </c>
      <c r="BX379" s="103"/>
      <c r="BY379" s="103"/>
      <c r="BZ379" s="103"/>
      <c r="CA379" s="103" t="s">
        <v>809</v>
      </c>
      <c r="CB379" s="103"/>
      <c r="CC379" s="103"/>
      <c r="CD379" s="395"/>
      <c r="CE379" s="383" t="s">
        <v>2727</v>
      </c>
      <c r="CF379" s="103"/>
      <c r="CG379" s="103"/>
      <c r="CH379" s="103"/>
      <c r="CI379" s="103" t="s">
        <v>2728</v>
      </c>
      <c r="CJ379" s="103"/>
      <c r="CK379" s="103"/>
      <c r="CL379" s="103"/>
      <c r="CM379" s="103" t="s">
        <v>2729</v>
      </c>
      <c r="CN379" s="103"/>
      <c r="CO379" s="103"/>
      <c r="CP379" s="103"/>
      <c r="CQ379" s="103" t="s">
        <v>809</v>
      </c>
      <c r="CR379" s="103"/>
      <c r="CS379" s="103"/>
      <c r="CT379" s="395"/>
    </row>
    <row r="380" spans="1:99" outlineLevel="1">
      <c r="A380" s="217"/>
      <c r="B380" s="216"/>
      <c r="C380" s="18" t="s">
        <v>1289</v>
      </c>
      <c r="D380" s="18" t="s">
        <v>1290</v>
      </c>
      <c r="E380" s="18" t="s">
        <v>1291</v>
      </c>
      <c r="F380" s="18" t="s">
        <v>1292</v>
      </c>
      <c r="G380" s="18" t="s">
        <v>1289</v>
      </c>
      <c r="H380" s="18" t="s">
        <v>1290</v>
      </c>
      <c r="I380" s="18" t="s">
        <v>1291</v>
      </c>
      <c r="J380" s="18" t="s">
        <v>1292</v>
      </c>
      <c r="K380" s="18" t="s">
        <v>1289</v>
      </c>
      <c r="L380" s="18" t="s">
        <v>1290</v>
      </c>
      <c r="M380" s="18" t="s">
        <v>1291</v>
      </c>
      <c r="N380" s="18" t="s">
        <v>1292</v>
      </c>
      <c r="O380" s="18" t="s">
        <v>1289</v>
      </c>
      <c r="P380" s="18" t="s">
        <v>1290</v>
      </c>
      <c r="Q380" s="18" t="s">
        <v>1291</v>
      </c>
      <c r="R380" s="18" t="s">
        <v>1292</v>
      </c>
      <c r="S380" s="387" t="s">
        <v>1289</v>
      </c>
      <c r="T380" s="18" t="s">
        <v>1290</v>
      </c>
      <c r="U380" s="18" t="s">
        <v>1291</v>
      </c>
      <c r="V380" s="18" t="s">
        <v>1292</v>
      </c>
      <c r="W380" s="18" t="s">
        <v>1289</v>
      </c>
      <c r="X380" s="18" t="s">
        <v>1290</v>
      </c>
      <c r="Y380" s="18" t="s">
        <v>1291</v>
      </c>
      <c r="Z380" s="18" t="s">
        <v>1292</v>
      </c>
      <c r="AA380" s="18" t="s">
        <v>1289</v>
      </c>
      <c r="AB380" s="18" t="s">
        <v>1290</v>
      </c>
      <c r="AC380" s="18" t="s">
        <v>1291</v>
      </c>
      <c r="AD380" s="18" t="s">
        <v>1292</v>
      </c>
      <c r="AE380" s="18" t="s">
        <v>1289</v>
      </c>
      <c r="AF380" s="18" t="s">
        <v>1290</v>
      </c>
      <c r="AG380" s="18" t="s">
        <v>1291</v>
      </c>
      <c r="AH380" s="398" t="s">
        <v>1292</v>
      </c>
      <c r="AI380" s="387" t="s">
        <v>1289</v>
      </c>
      <c r="AJ380" s="18" t="s">
        <v>1290</v>
      </c>
      <c r="AK380" s="18" t="s">
        <v>1291</v>
      </c>
      <c r="AL380" s="18" t="s">
        <v>1292</v>
      </c>
      <c r="AM380" s="18" t="s">
        <v>1289</v>
      </c>
      <c r="AN380" s="18" t="s">
        <v>1290</v>
      </c>
      <c r="AO380" s="18" t="s">
        <v>1291</v>
      </c>
      <c r="AP380" s="18" t="s">
        <v>1292</v>
      </c>
      <c r="AQ380" s="18" t="s">
        <v>1289</v>
      </c>
      <c r="AR380" s="18" t="s">
        <v>1290</v>
      </c>
      <c r="AS380" s="18" t="s">
        <v>1291</v>
      </c>
      <c r="AT380" s="18" t="s">
        <v>1292</v>
      </c>
      <c r="AU380" s="18" t="s">
        <v>1289</v>
      </c>
      <c r="AV380" s="18" t="s">
        <v>1290</v>
      </c>
      <c r="AW380" s="18" t="s">
        <v>1291</v>
      </c>
      <c r="AX380" s="398" t="s">
        <v>1292</v>
      </c>
      <c r="AY380" s="387" t="s">
        <v>1289</v>
      </c>
      <c r="AZ380" s="18" t="s">
        <v>1290</v>
      </c>
      <c r="BA380" s="18" t="s">
        <v>1291</v>
      </c>
      <c r="BB380" s="18" t="s">
        <v>1292</v>
      </c>
      <c r="BC380" s="18" t="s">
        <v>1289</v>
      </c>
      <c r="BD380" s="18" t="s">
        <v>1290</v>
      </c>
      <c r="BE380" s="18" t="s">
        <v>1291</v>
      </c>
      <c r="BF380" s="18" t="s">
        <v>1292</v>
      </c>
      <c r="BG380" s="18" t="s">
        <v>1289</v>
      </c>
      <c r="BH380" s="18" t="s">
        <v>1290</v>
      </c>
      <c r="BI380" s="18" t="s">
        <v>1291</v>
      </c>
      <c r="BJ380" s="18" t="s">
        <v>1292</v>
      </c>
      <c r="BK380" s="18" t="s">
        <v>1289</v>
      </c>
      <c r="BL380" s="18" t="s">
        <v>1290</v>
      </c>
      <c r="BM380" s="18" t="s">
        <v>1291</v>
      </c>
      <c r="BN380" s="398" t="s">
        <v>1292</v>
      </c>
      <c r="BO380" s="387" t="s">
        <v>1289</v>
      </c>
      <c r="BP380" s="18" t="s">
        <v>1290</v>
      </c>
      <c r="BQ380" s="18" t="s">
        <v>1291</v>
      </c>
      <c r="BR380" s="18" t="s">
        <v>1292</v>
      </c>
      <c r="BS380" s="18" t="s">
        <v>1289</v>
      </c>
      <c r="BT380" s="18" t="s">
        <v>1290</v>
      </c>
      <c r="BU380" s="18" t="s">
        <v>1291</v>
      </c>
      <c r="BV380" s="18" t="s">
        <v>1292</v>
      </c>
      <c r="BW380" s="18" t="s">
        <v>1289</v>
      </c>
      <c r="BX380" s="18" t="s">
        <v>1290</v>
      </c>
      <c r="BY380" s="18" t="s">
        <v>1291</v>
      </c>
      <c r="BZ380" s="18" t="s">
        <v>1292</v>
      </c>
      <c r="CA380" s="18" t="s">
        <v>1289</v>
      </c>
      <c r="CB380" s="18" t="s">
        <v>1290</v>
      </c>
      <c r="CC380" s="18" t="s">
        <v>1291</v>
      </c>
      <c r="CD380" s="398" t="s">
        <v>1292</v>
      </c>
      <c r="CE380" s="387" t="s">
        <v>1289</v>
      </c>
      <c r="CF380" s="18" t="s">
        <v>1290</v>
      </c>
      <c r="CG380" s="18" t="s">
        <v>1291</v>
      </c>
      <c r="CH380" s="18" t="s">
        <v>1292</v>
      </c>
      <c r="CI380" s="18" t="s">
        <v>1289</v>
      </c>
      <c r="CJ380" s="18" t="s">
        <v>1290</v>
      </c>
      <c r="CK380" s="18" t="s">
        <v>1291</v>
      </c>
      <c r="CL380" s="18" t="s">
        <v>1292</v>
      </c>
      <c r="CM380" s="18" t="s">
        <v>1289</v>
      </c>
      <c r="CN380" s="18" t="s">
        <v>1290</v>
      </c>
      <c r="CO380" s="18" t="s">
        <v>1291</v>
      </c>
      <c r="CP380" s="18" t="s">
        <v>1292</v>
      </c>
      <c r="CQ380" s="18" t="s">
        <v>1289</v>
      </c>
      <c r="CR380" s="18" t="s">
        <v>1290</v>
      </c>
      <c r="CS380" s="18" t="s">
        <v>1291</v>
      </c>
      <c r="CT380" s="398" t="s">
        <v>1292</v>
      </c>
    </row>
    <row r="381" spans="1:99" outlineLevel="1">
      <c r="B381" s="44" t="str">
        <f>$B$212&amp;": Ewe Lambs"</f>
        <v>Standard (7mo): Ewe Lambs</v>
      </c>
      <c r="C381" s="50">
        <f t="shared" ref="C381:C398" si="222">CHOOSE(d.Region,S381,AI381,AY381,BO381,CE381)</f>
        <v>0</v>
      </c>
      <c r="D381" s="50">
        <f t="shared" ref="D381:D398" si="223">CHOOSE(d.Region,T381,AJ381,AZ381,BP381,CF381)</f>
        <v>0</v>
      </c>
      <c r="E381" s="50">
        <f t="shared" ref="E381:E398" si="224">CHOOSE(d.Region,U381,AK381,BA381,BQ381,CG381)</f>
        <v>0</v>
      </c>
      <c r="F381" s="50">
        <f t="shared" ref="F381:F398" si="225">CHOOSE(d.Region,V381,AL381,BB381,BR381,CH381)</f>
        <v>0</v>
      </c>
      <c r="G381" s="50">
        <f t="shared" ref="G381:G398" si="226">CHOOSE(d.Region,W381,AM381,BC381,BS381,CI381)</f>
        <v>0</v>
      </c>
      <c r="H381" s="50">
        <f t="shared" ref="H381:H398" si="227">CHOOSE(d.Region,X381,AN381,BD381,BT381,CJ381)</f>
        <v>0</v>
      </c>
      <c r="I381" s="50">
        <f t="shared" ref="I381:I398" si="228">CHOOSE(d.Region,Y381,AO381,BE381,BU381,CK381)</f>
        <v>0</v>
      </c>
      <c r="J381" s="50">
        <f t="shared" ref="J381:J398" si="229">CHOOSE(d.Region,Z381,AP381,BF381,BV381,CL381)</f>
        <v>0</v>
      </c>
      <c r="K381" s="50">
        <f t="shared" ref="K381:K398" si="230">CHOOSE(d.Region,AA381,AQ381,BG381,BW381,CM381)</f>
        <v>0</v>
      </c>
      <c r="L381" s="50">
        <f t="shared" ref="L381:L398" si="231">CHOOSE(d.Region,AB381,AR381,BH381,BX381,CN381)</f>
        <v>0</v>
      </c>
      <c r="M381" s="50">
        <f t="shared" ref="M381:M398" si="232">CHOOSE(d.Region,AC381,AS381,BI381,BY381,CO381)</f>
        <v>0</v>
      </c>
      <c r="N381" s="50">
        <f t="shared" ref="N381:N398" si="233">CHOOSE(d.Region,AD381,AT381,BJ381,BZ381,CP381)</f>
        <v>0</v>
      </c>
      <c r="O381" s="50">
        <f t="shared" ref="O381:O398" si="234">CHOOSE(d.Region,AE381,AU381,BK381,CA381,CQ381)</f>
        <v>0</v>
      </c>
      <c r="P381" s="50">
        <f t="shared" ref="P381:P398" si="235">CHOOSE(d.Region,AF381,AV381,BL381,CB381,CR381)</f>
        <v>0</v>
      </c>
      <c r="Q381" s="50">
        <f t="shared" ref="Q381:Q398" si="236">CHOOSE(d.Region,AG381,AW381,BM381,CC381,CS381)</f>
        <v>0</v>
      </c>
      <c r="R381" s="377">
        <f t="shared" ref="R381:R398" si="237">CHOOSE(d.Region,AH381,AX381,BN381,CD381,CT381)</f>
        <v>0</v>
      </c>
      <c r="S381" s="388"/>
      <c r="T381" s="215"/>
      <c r="U381" s="215"/>
      <c r="V381" s="215"/>
      <c r="W381" s="215"/>
      <c r="X381" s="215"/>
      <c r="Y381" s="215"/>
      <c r="Z381" s="215"/>
      <c r="AA381" s="215"/>
      <c r="AB381" s="215"/>
      <c r="AC381" s="215"/>
      <c r="AD381" s="215"/>
      <c r="AE381" s="215"/>
      <c r="AF381" s="215"/>
      <c r="AG381" s="215"/>
      <c r="AH381" s="399"/>
      <c r="AI381" s="388"/>
      <c r="AJ381" s="215"/>
      <c r="AK381" s="215"/>
      <c r="AL381" s="215"/>
      <c r="AM381" s="215"/>
      <c r="AN381" s="215"/>
      <c r="AO381" s="215"/>
      <c r="AP381" s="215"/>
      <c r="AQ381" s="215"/>
      <c r="AR381" s="215"/>
      <c r="AS381" s="215"/>
      <c r="AT381" s="215"/>
      <c r="AU381" s="215"/>
      <c r="AV381" s="215"/>
      <c r="AW381" s="215"/>
      <c r="AX381" s="399"/>
      <c r="AY381" s="388"/>
      <c r="AZ381" s="215"/>
      <c r="BA381" s="215"/>
      <c r="BB381" s="215"/>
      <c r="BC381" s="215"/>
      <c r="BD381" s="215"/>
      <c r="BE381" s="215"/>
      <c r="BF381" s="215"/>
      <c r="BG381" s="215"/>
      <c r="BH381" s="215"/>
      <c r="BI381" s="215"/>
      <c r="BJ381" s="215"/>
      <c r="BK381" s="215"/>
      <c r="BL381" s="215"/>
      <c r="BM381" s="215"/>
      <c r="BN381" s="399"/>
      <c r="BO381" s="388"/>
      <c r="BP381" s="215"/>
      <c r="BQ381" s="215"/>
      <c r="BR381" s="215"/>
      <c r="BS381" s="215"/>
      <c r="BT381" s="215"/>
      <c r="BU381" s="215"/>
      <c r="BV381" s="215"/>
      <c r="BW381" s="215"/>
      <c r="BX381" s="215"/>
      <c r="BY381" s="215"/>
      <c r="BZ381" s="215"/>
      <c r="CA381" s="215"/>
      <c r="CB381" s="215"/>
      <c r="CC381" s="215"/>
      <c r="CD381" s="399"/>
      <c r="CE381" s="388"/>
      <c r="CF381" s="215"/>
      <c r="CG381" s="215"/>
      <c r="CH381" s="215"/>
      <c r="CI381" s="215"/>
      <c r="CJ381" s="215"/>
      <c r="CK381" s="215"/>
      <c r="CL381" s="215"/>
      <c r="CM381" s="215"/>
      <c r="CN381" s="215"/>
      <c r="CO381" s="215"/>
      <c r="CP381" s="215"/>
      <c r="CQ381" s="215"/>
      <c r="CR381" s="215"/>
      <c r="CS381" s="215"/>
      <c r="CT381" s="399"/>
      <c r="CU381" s="27" t="s">
        <v>1005</v>
      </c>
    </row>
    <row r="382" spans="1:99" outlineLevel="1">
      <c r="B382" s="45" t="s">
        <v>3060</v>
      </c>
      <c r="C382" s="214">
        <f t="shared" si="222"/>
        <v>0</v>
      </c>
      <c r="D382" s="214">
        <f t="shared" si="223"/>
        <v>0</v>
      </c>
      <c r="E382" s="214">
        <f t="shared" si="224"/>
        <v>0</v>
      </c>
      <c r="F382" s="214">
        <f t="shared" si="225"/>
        <v>0</v>
      </c>
      <c r="G382" s="214">
        <f t="shared" si="226"/>
        <v>0</v>
      </c>
      <c r="H382" s="214">
        <f t="shared" si="227"/>
        <v>0</v>
      </c>
      <c r="I382" s="214">
        <f t="shared" si="228"/>
        <v>0</v>
      </c>
      <c r="J382" s="214">
        <f t="shared" si="229"/>
        <v>0</v>
      </c>
      <c r="K382" s="214">
        <f t="shared" si="230"/>
        <v>0</v>
      </c>
      <c r="L382" s="214">
        <f t="shared" si="231"/>
        <v>0</v>
      </c>
      <c r="M382" s="214">
        <f t="shared" si="232"/>
        <v>0</v>
      </c>
      <c r="N382" s="214">
        <f t="shared" si="233"/>
        <v>0</v>
      </c>
      <c r="O382" s="214">
        <f t="shared" si="234"/>
        <v>0</v>
      </c>
      <c r="P382" s="214">
        <f t="shared" si="235"/>
        <v>0</v>
      </c>
      <c r="Q382" s="214">
        <f t="shared" si="236"/>
        <v>0</v>
      </c>
      <c r="R382" s="378">
        <f t="shared" si="237"/>
        <v>0</v>
      </c>
      <c r="S382" s="389"/>
      <c r="T382" s="213"/>
      <c r="U382" s="213"/>
      <c r="V382" s="213"/>
      <c r="W382" s="213"/>
      <c r="X382" s="213"/>
      <c r="Y382" s="213"/>
      <c r="Z382" s="213"/>
      <c r="AA382" s="213"/>
      <c r="AB382" s="213"/>
      <c r="AC382" s="213"/>
      <c r="AD382" s="213"/>
      <c r="AE382" s="213"/>
      <c r="AF382" s="213"/>
      <c r="AG382" s="213"/>
      <c r="AH382" s="400"/>
      <c r="AI382" s="389"/>
      <c r="AJ382" s="213"/>
      <c r="AK382" s="213"/>
      <c r="AL382" s="213"/>
      <c r="AM382" s="213"/>
      <c r="AN382" s="213"/>
      <c r="AO382" s="213"/>
      <c r="AP382" s="213"/>
      <c r="AQ382" s="213"/>
      <c r="AR382" s="213"/>
      <c r="AS382" s="213"/>
      <c r="AT382" s="213"/>
      <c r="AU382" s="213"/>
      <c r="AV382" s="213"/>
      <c r="AW382" s="213"/>
      <c r="AX382" s="400"/>
      <c r="AY382" s="389"/>
      <c r="AZ382" s="213"/>
      <c r="BA382" s="213"/>
      <c r="BB382" s="213"/>
      <c r="BC382" s="213"/>
      <c r="BD382" s="213"/>
      <c r="BE382" s="213"/>
      <c r="BF382" s="213"/>
      <c r="BG382" s="213"/>
      <c r="BH382" s="213"/>
      <c r="BI382" s="213"/>
      <c r="BJ382" s="213"/>
      <c r="BK382" s="213"/>
      <c r="BL382" s="213"/>
      <c r="BM382" s="213"/>
      <c r="BN382" s="400"/>
      <c r="BO382" s="389"/>
      <c r="BP382" s="213"/>
      <c r="BQ382" s="213"/>
      <c r="BR382" s="213"/>
      <c r="BS382" s="213"/>
      <c r="BT382" s="213"/>
      <c r="BU382" s="213"/>
      <c r="BV382" s="213"/>
      <c r="BW382" s="213"/>
      <c r="BX382" s="213"/>
      <c r="BY382" s="213"/>
      <c r="BZ382" s="213"/>
      <c r="CA382" s="213"/>
      <c r="CB382" s="213"/>
      <c r="CC382" s="213"/>
      <c r="CD382" s="400"/>
      <c r="CE382" s="389"/>
      <c r="CF382" s="213"/>
      <c r="CG382" s="213"/>
      <c r="CH382" s="213"/>
      <c r="CI382" s="213"/>
      <c r="CJ382" s="213"/>
      <c r="CK382" s="213"/>
      <c r="CL382" s="213"/>
      <c r="CM382" s="213"/>
      <c r="CN382" s="213"/>
      <c r="CO382" s="213"/>
      <c r="CP382" s="213"/>
      <c r="CQ382" s="213"/>
      <c r="CR382" s="213"/>
      <c r="CS382" s="213"/>
      <c r="CT382" s="400"/>
    </row>
    <row r="383" spans="1:99" outlineLevel="1">
      <c r="B383" s="46" t="s">
        <v>1032</v>
      </c>
      <c r="C383" s="51">
        <f t="shared" si="222"/>
        <v>0</v>
      </c>
      <c r="D383" s="51">
        <f t="shared" si="223"/>
        <v>0</v>
      </c>
      <c r="E383" s="51">
        <f t="shared" si="224"/>
        <v>0</v>
      </c>
      <c r="F383" s="51">
        <f t="shared" si="225"/>
        <v>0</v>
      </c>
      <c r="G383" s="51">
        <f t="shared" si="226"/>
        <v>0</v>
      </c>
      <c r="H383" s="51">
        <f t="shared" si="227"/>
        <v>0</v>
      </c>
      <c r="I383" s="51">
        <f t="shared" si="228"/>
        <v>0</v>
      </c>
      <c r="J383" s="51">
        <f t="shared" si="229"/>
        <v>0</v>
      </c>
      <c r="K383" s="51">
        <f t="shared" si="230"/>
        <v>0</v>
      </c>
      <c r="L383" s="51">
        <f t="shared" si="231"/>
        <v>0</v>
      </c>
      <c r="M383" s="51">
        <f t="shared" si="232"/>
        <v>0</v>
      </c>
      <c r="N383" s="51">
        <f t="shared" si="233"/>
        <v>0</v>
      </c>
      <c r="O383" s="51">
        <f t="shared" si="234"/>
        <v>0</v>
      </c>
      <c r="P383" s="51">
        <f t="shared" si="235"/>
        <v>0</v>
      </c>
      <c r="Q383" s="51">
        <f t="shared" si="236"/>
        <v>0</v>
      </c>
      <c r="R383" s="379">
        <f t="shared" si="237"/>
        <v>0</v>
      </c>
      <c r="S383" s="390"/>
      <c r="T383" s="212"/>
      <c r="U383" s="212"/>
      <c r="V383" s="212"/>
      <c r="W383" s="212"/>
      <c r="X383" s="212"/>
      <c r="Y383" s="212"/>
      <c r="Z383" s="212"/>
      <c r="AA383" s="212"/>
      <c r="AB383" s="212"/>
      <c r="AC383" s="212"/>
      <c r="AD383" s="212"/>
      <c r="AE383" s="212"/>
      <c r="AF383" s="212"/>
      <c r="AG383" s="212"/>
      <c r="AH383" s="401"/>
      <c r="AI383" s="390"/>
      <c r="AJ383" s="212"/>
      <c r="AK383" s="212"/>
      <c r="AL383" s="212"/>
      <c r="AM383" s="212"/>
      <c r="AN383" s="212"/>
      <c r="AO383" s="212"/>
      <c r="AP383" s="212"/>
      <c r="AQ383" s="212"/>
      <c r="AR383" s="212"/>
      <c r="AS383" s="212"/>
      <c r="AT383" s="212"/>
      <c r="AU383" s="212"/>
      <c r="AV383" s="212"/>
      <c r="AW383" s="212"/>
      <c r="AX383" s="401"/>
      <c r="AY383" s="390"/>
      <c r="AZ383" s="212"/>
      <c r="BA383" s="212"/>
      <c r="BB383" s="212"/>
      <c r="BC383" s="212"/>
      <c r="BD383" s="212"/>
      <c r="BE383" s="212"/>
      <c r="BF383" s="212"/>
      <c r="BG383" s="212"/>
      <c r="BH383" s="212"/>
      <c r="BI383" s="212"/>
      <c r="BJ383" s="212"/>
      <c r="BK383" s="212"/>
      <c r="BL383" s="212"/>
      <c r="BM383" s="212"/>
      <c r="BN383" s="401"/>
      <c r="BO383" s="390"/>
      <c r="BP383" s="212"/>
      <c r="BQ383" s="212"/>
      <c r="BR383" s="212"/>
      <c r="BS383" s="212"/>
      <c r="BT383" s="212"/>
      <c r="BU383" s="212"/>
      <c r="BV383" s="212"/>
      <c r="BW383" s="212"/>
      <c r="BX383" s="212"/>
      <c r="BY383" s="212"/>
      <c r="BZ383" s="212"/>
      <c r="CA383" s="212"/>
      <c r="CB383" s="212"/>
      <c r="CC383" s="212"/>
      <c r="CD383" s="401"/>
      <c r="CE383" s="390"/>
      <c r="CF383" s="212"/>
      <c r="CG383" s="212"/>
      <c r="CH383" s="212"/>
      <c r="CI383" s="212"/>
      <c r="CJ383" s="212"/>
      <c r="CK383" s="212"/>
      <c r="CL383" s="212"/>
      <c r="CM383" s="212"/>
      <c r="CN383" s="212"/>
      <c r="CO383" s="212"/>
      <c r="CP383" s="212"/>
      <c r="CQ383" s="212"/>
      <c r="CR383" s="212"/>
      <c r="CS383" s="212"/>
      <c r="CT383" s="401"/>
    </row>
    <row r="384" spans="1:99" outlineLevel="1">
      <c r="B384" s="44" t="str">
        <f>$B$213&amp;": Ewe Lambs"</f>
        <v>Early: Ewe Lambs</v>
      </c>
      <c r="C384" s="50">
        <f t="shared" si="222"/>
        <v>0</v>
      </c>
      <c r="D384" s="50">
        <f t="shared" si="223"/>
        <v>0</v>
      </c>
      <c r="E384" s="50">
        <f t="shared" si="224"/>
        <v>0</v>
      </c>
      <c r="F384" s="50">
        <f t="shared" si="225"/>
        <v>0</v>
      </c>
      <c r="G384" s="50">
        <f t="shared" si="226"/>
        <v>0</v>
      </c>
      <c r="H384" s="50">
        <f t="shared" si="227"/>
        <v>0</v>
      </c>
      <c r="I384" s="50">
        <f t="shared" si="228"/>
        <v>0</v>
      </c>
      <c r="J384" s="50">
        <f t="shared" si="229"/>
        <v>0</v>
      </c>
      <c r="K384" s="50">
        <f t="shared" si="230"/>
        <v>0</v>
      </c>
      <c r="L384" s="50">
        <f t="shared" si="231"/>
        <v>0</v>
      </c>
      <c r="M384" s="50">
        <f t="shared" si="232"/>
        <v>0</v>
      </c>
      <c r="N384" s="50">
        <f t="shared" si="233"/>
        <v>0</v>
      </c>
      <c r="O384" s="50">
        <f t="shared" si="234"/>
        <v>0</v>
      </c>
      <c r="P384" s="50">
        <f t="shared" si="235"/>
        <v>0</v>
      </c>
      <c r="Q384" s="50">
        <f t="shared" si="236"/>
        <v>0</v>
      </c>
      <c r="R384" s="377">
        <f t="shared" si="237"/>
        <v>0</v>
      </c>
      <c r="S384" s="388"/>
      <c r="T384" s="215"/>
      <c r="U384" s="215"/>
      <c r="V384" s="215"/>
      <c r="W384" s="215"/>
      <c r="X384" s="215"/>
      <c r="Y384" s="215"/>
      <c r="Z384" s="215"/>
      <c r="AA384" s="215"/>
      <c r="AB384" s="215"/>
      <c r="AC384" s="215"/>
      <c r="AD384" s="215"/>
      <c r="AE384" s="215"/>
      <c r="AF384" s="215"/>
      <c r="AG384" s="215"/>
      <c r="AH384" s="399"/>
      <c r="AI384" s="388"/>
      <c r="AJ384" s="215"/>
      <c r="AK384" s="215"/>
      <c r="AL384" s="215"/>
      <c r="AM384" s="215"/>
      <c r="AN384" s="215"/>
      <c r="AO384" s="215"/>
      <c r="AP384" s="215"/>
      <c r="AQ384" s="215"/>
      <c r="AR384" s="215"/>
      <c r="AS384" s="215"/>
      <c r="AT384" s="215"/>
      <c r="AU384" s="215"/>
      <c r="AV384" s="215"/>
      <c r="AW384" s="215"/>
      <c r="AX384" s="399"/>
      <c r="AY384" s="388"/>
      <c r="AZ384" s="215"/>
      <c r="BA384" s="215"/>
      <c r="BB384" s="215"/>
      <c r="BC384" s="215"/>
      <c r="BD384" s="215"/>
      <c r="BE384" s="215"/>
      <c r="BF384" s="215"/>
      <c r="BG384" s="215"/>
      <c r="BH384" s="215"/>
      <c r="BI384" s="215"/>
      <c r="BJ384" s="215"/>
      <c r="BK384" s="215"/>
      <c r="BL384" s="215"/>
      <c r="BM384" s="215"/>
      <c r="BN384" s="399"/>
      <c r="BO384" s="388"/>
      <c r="BP384" s="215"/>
      <c r="BQ384" s="215"/>
      <c r="BR384" s="215"/>
      <c r="BS384" s="215"/>
      <c r="BT384" s="215"/>
      <c r="BU384" s="215"/>
      <c r="BV384" s="215"/>
      <c r="BW384" s="215"/>
      <c r="BX384" s="215"/>
      <c r="BY384" s="215"/>
      <c r="BZ384" s="215"/>
      <c r="CA384" s="215"/>
      <c r="CB384" s="215"/>
      <c r="CC384" s="215"/>
      <c r="CD384" s="399"/>
      <c r="CE384" s="388"/>
      <c r="CF384" s="215"/>
      <c r="CG384" s="215"/>
      <c r="CH384" s="215"/>
      <c r="CI384" s="215"/>
      <c r="CJ384" s="215"/>
      <c r="CK384" s="215"/>
      <c r="CL384" s="215"/>
      <c r="CM384" s="215"/>
      <c r="CN384" s="215"/>
      <c r="CO384" s="215"/>
      <c r="CP384" s="215"/>
      <c r="CQ384" s="215"/>
      <c r="CR384" s="215"/>
      <c r="CS384" s="215"/>
      <c r="CT384" s="399"/>
      <c r="CU384" s="27" t="s">
        <v>1005</v>
      </c>
    </row>
    <row r="385" spans="2:99" outlineLevel="1">
      <c r="B385" s="45" t="s">
        <v>3060</v>
      </c>
      <c r="C385" s="214">
        <f t="shared" si="222"/>
        <v>0</v>
      </c>
      <c r="D385" s="214">
        <f t="shared" si="223"/>
        <v>0</v>
      </c>
      <c r="E385" s="214">
        <f t="shared" si="224"/>
        <v>0</v>
      </c>
      <c r="F385" s="214">
        <f t="shared" si="225"/>
        <v>0</v>
      </c>
      <c r="G385" s="214">
        <f t="shared" si="226"/>
        <v>0</v>
      </c>
      <c r="H385" s="214">
        <f t="shared" si="227"/>
        <v>0</v>
      </c>
      <c r="I385" s="214">
        <f t="shared" si="228"/>
        <v>0</v>
      </c>
      <c r="J385" s="214">
        <f t="shared" si="229"/>
        <v>0</v>
      </c>
      <c r="K385" s="214">
        <f t="shared" si="230"/>
        <v>0</v>
      </c>
      <c r="L385" s="214">
        <f t="shared" si="231"/>
        <v>0</v>
      </c>
      <c r="M385" s="214">
        <f t="shared" si="232"/>
        <v>0</v>
      </c>
      <c r="N385" s="214">
        <f t="shared" si="233"/>
        <v>0</v>
      </c>
      <c r="O385" s="214">
        <f t="shared" si="234"/>
        <v>0</v>
      </c>
      <c r="P385" s="214">
        <f t="shared" si="235"/>
        <v>0</v>
      </c>
      <c r="Q385" s="214">
        <f t="shared" si="236"/>
        <v>0</v>
      </c>
      <c r="R385" s="378">
        <f t="shared" si="237"/>
        <v>0</v>
      </c>
      <c r="S385" s="389"/>
      <c r="T385" s="213"/>
      <c r="U385" s="213"/>
      <c r="V385" s="213"/>
      <c r="W385" s="213"/>
      <c r="X385" s="213"/>
      <c r="Y385" s="213"/>
      <c r="Z385" s="213"/>
      <c r="AA385" s="213"/>
      <c r="AB385" s="213"/>
      <c r="AC385" s="213"/>
      <c r="AD385" s="213"/>
      <c r="AE385" s="213"/>
      <c r="AF385" s="213"/>
      <c r="AG385" s="213"/>
      <c r="AH385" s="400"/>
      <c r="AI385" s="389"/>
      <c r="AJ385" s="213"/>
      <c r="AK385" s="213"/>
      <c r="AL385" s="213"/>
      <c r="AM385" s="213"/>
      <c r="AN385" s="213"/>
      <c r="AO385" s="213"/>
      <c r="AP385" s="213"/>
      <c r="AQ385" s="213"/>
      <c r="AR385" s="213"/>
      <c r="AS385" s="213"/>
      <c r="AT385" s="213"/>
      <c r="AU385" s="213"/>
      <c r="AV385" s="213"/>
      <c r="AW385" s="213"/>
      <c r="AX385" s="400"/>
      <c r="AY385" s="389"/>
      <c r="AZ385" s="213"/>
      <c r="BA385" s="213"/>
      <c r="BB385" s="213"/>
      <c r="BC385" s="213"/>
      <c r="BD385" s="213"/>
      <c r="BE385" s="213"/>
      <c r="BF385" s="213"/>
      <c r="BG385" s="213"/>
      <c r="BH385" s="213"/>
      <c r="BI385" s="213"/>
      <c r="BJ385" s="213"/>
      <c r="BK385" s="213"/>
      <c r="BL385" s="213"/>
      <c r="BM385" s="213"/>
      <c r="BN385" s="400"/>
      <c r="BO385" s="389"/>
      <c r="BP385" s="213"/>
      <c r="BQ385" s="213"/>
      <c r="BR385" s="213"/>
      <c r="BS385" s="213"/>
      <c r="BT385" s="213"/>
      <c r="BU385" s="213"/>
      <c r="BV385" s="213"/>
      <c r="BW385" s="213"/>
      <c r="BX385" s="213"/>
      <c r="BY385" s="213"/>
      <c r="BZ385" s="213"/>
      <c r="CA385" s="213"/>
      <c r="CB385" s="213"/>
      <c r="CC385" s="213"/>
      <c r="CD385" s="400"/>
      <c r="CE385" s="389"/>
      <c r="CF385" s="213"/>
      <c r="CG385" s="213"/>
      <c r="CH385" s="213"/>
      <c r="CI385" s="213"/>
      <c r="CJ385" s="213"/>
      <c r="CK385" s="213"/>
      <c r="CL385" s="213"/>
      <c r="CM385" s="213"/>
      <c r="CN385" s="213"/>
      <c r="CO385" s="213"/>
      <c r="CP385" s="213"/>
      <c r="CQ385" s="213"/>
      <c r="CR385" s="213"/>
      <c r="CS385" s="213"/>
      <c r="CT385" s="400"/>
    </row>
    <row r="386" spans="2:99" outlineLevel="1">
      <c r="B386" s="46" t="s">
        <v>1032</v>
      </c>
      <c r="C386" s="51">
        <f t="shared" si="222"/>
        <v>0</v>
      </c>
      <c r="D386" s="51">
        <f t="shared" si="223"/>
        <v>0</v>
      </c>
      <c r="E386" s="51">
        <f t="shared" si="224"/>
        <v>0</v>
      </c>
      <c r="F386" s="51">
        <f t="shared" si="225"/>
        <v>0</v>
      </c>
      <c r="G386" s="51">
        <f t="shared" si="226"/>
        <v>0</v>
      </c>
      <c r="H386" s="51">
        <f t="shared" si="227"/>
        <v>0</v>
      </c>
      <c r="I386" s="51">
        <f t="shared" si="228"/>
        <v>0</v>
      </c>
      <c r="J386" s="51">
        <f t="shared" si="229"/>
        <v>0</v>
      </c>
      <c r="K386" s="51">
        <f t="shared" si="230"/>
        <v>0</v>
      </c>
      <c r="L386" s="51">
        <f t="shared" si="231"/>
        <v>0</v>
      </c>
      <c r="M386" s="51">
        <f t="shared" si="232"/>
        <v>0</v>
      </c>
      <c r="N386" s="51">
        <f t="shared" si="233"/>
        <v>0</v>
      </c>
      <c r="O386" s="51">
        <f t="shared" si="234"/>
        <v>0</v>
      </c>
      <c r="P386" s="51">
        <f t="shared" si="235"/>
        <v>0</v>
      </c>
      <c r="Q386" s="51">
        <f t="shared" si="236"/>
        <v>0</v>
      </c>
      <c r="R386" s="379">
        <f t="shared" si="237"/>
        <v>0</v>
      </c>
      <c r="S386" s="390"/>
      <c r="T386" s="212"/>
      <c r="U386" s="212"/>
      <c r="V386" s="212"/>
      <c r="W386" s="212"/>
      <c r="X386" s="212"/>
      <c r="Y386" s="212"/>
      <c r="Z386" s="212"/>
      <c r="AA386" s="212"/>
      <c r="AB386" s="212"/>
      <c r="AC386" s="212"/>
      <c r="AD386" s="212"/>
      <c r="AE386" s="212"/>
      <c r="AF386" s="212"/>
      <c r="AG386" s="212"/>
      <c r="AH386" s="401"/>
      <c r="AI386" s="390"/>
      <c r="AJ386" s="212"/>
      <c r="AK386" s="212"/>
      <c r="AL386" s="212"/>
      <c r="AM386" s="212"/>
      <c r="AN386" s="212"/>
      <c r="AO386" s="212"/>
      <c r="AP386" s="212"/>
      <c r="AQ386" s="212"/>
      <c r="AR386" s="212"/>
      <c r="AS386" s="212"/>
      <c r="AT386" s="212"/>
      <c r="AU386" s="212"/>
      <c r="AV386" s="212"/>
      <c r="AW386" s="212"/>
      <c r="AX386" s="401"/>
      <c r="AY386" s="390"/>
      <c r="AZ386" s="212"/>
      <c r="BA386" s="212"/>
      <c r="BB386" s="212"/>
      <c r="BC386" s="212"/>
      <c r="BD386" s="212"/>
      <c r="BE386" s="212"/>
      <c r="BF386" s="212"/>
      <c r="BG386" s="212"/>
      <c r="BH386" s="212"/>
      <c r="BI386" s="212"/>
      <c r="BJ386" s="212"/>
      <c r="BK386" s="212"/>
      <c r="BL386" s="212"/>
      <c r="BM386" s="212"/>
      <c r="BN386" s="401"/>
      <c r="BO386" s="390"/>
      <c r="BP386" s="212"/>
      <c r="BQ386" s="212"/>
      <c r="BR386" s="212"/>
      <c r="BS386" s="212"/>
      <c r="BT386" s="212"/>
      <c r="BU386" s="212"/>
      <c r="BV386" s="212"/>
      <c r="BW386" s="212"/>
      <c r="BX386" s="212"/>
      <c r="BY386" s="212"/>
      <c r="BZ386" s="212"/>
      <c r="CA386" s="212"/>
      <c r="CB386" s="212"/>
      <c r="CC386" s="212"/>
      <c r="CD386" s="401"/>
      <c r="CE386" s="390"/>
      <c r="CF386" s="212"/>
      <c r="CG386" s="212"/>
      <c r="CH386" s="212"/>
      <c r="CI386" s="212"/>
      <c r="CJ386" s="212"/>
      <c r="CK386" s="212"/>
      <c r="CL386" s="212"/>
      <c r="CM386" s="212"/>
      <c r="CN386" s="212"/>
      <c r="CO386" s="212"/>
      <c r="CP386" s="212"/>
      <c r="CQ386" s="212"/>
      <c r="CR386" s="212"/>
      <c r="CS386" s="212"/>
      <c r="CT386" s="401"/>
    </row>
    <row r="387" spans="2:99" outlineLevel="1">
      <c r="B387" s="44" t="str">
        <f>$B$214&amp;": Ewe Lambs"</f>
        <v>Middle: Ewe Lambs</v>
      </c>
      <c r="C387" s="50">
        <f t="shared" si="222"/>
        <v>0</v>
      </c>
      <c r="D387" s="50">
        <f t="shared" si="223"/>
        <v>0</v>
      </c>
      <c r="E387" s="50">
        <f t="shared" si="224"/>
        <v>0</v>
      </c>
      <c r="F387" s="50">
        <f t="shared" si="225"/>
        <v>0</v>
      </c>
      <c r="G387" s="50">
        <f t="shared" si="226"/>
        <v>0</v>
      </c>
      <c r="H387" s="50">
        <f t="shared" si="227"/>
        <v>0</v>
      </c>
      <c r="I387" s="50">
        <f t="shared" si="228"/>
        <v>0</v>
      </c>
      <c r="J387" s="50">
        <f t="shared" si="229"/>
        <v>0</v>
      </c>
      <c r="K387" s="50">
        <f t="shared" si="230"/>
        <v>0</v>
      </c>
      <c r="L387" s="50">
        <f t="shared" si="231"/>
        <v>0</v>
      </c>
      <c r="M387" s="50">
        <f t="shared" si="232"/>
        <v>0</v>
      </c>
      <c r="N387" s="50">
        <f t="shared" si="233"/>
        <v>0</v>
      </c>
      <c r="O387" s="50">
        <f t="shared" si="234"/>
        <v>0</v>
      </c>
      <c r="P387" s="50">
        <f t="shared" si="235"/>
        <v>0</v>
      </c>
      <c r="Q387" s="50">
        <f t="shared" si="236"/>
        <v>0</v>
      </c>
      <c r="R387" s="377">
        <f t="shared" si="237"/>
        <v>0</v>
      </c>
      <c r="S387" s="388"/>
      <c r="T387" s="215"/>
      <c r="U387" s="215"/>
      <c r="V387" s="215"/>
      <c r="W387" s="215"/>
      <c r="X387" s="215"/>
      <c r="Y387" s="215"/>
      <c r="Z387" s="215"/>
      <c r="AA387" s="215"/>
      <c r="AB387" s="215"/>
      <c r="AC387" s="215"/>
      <c r="AD387" s="215"/>
      <c r="AE387" s="215"/>
      <c r="AF387" s="215"/>
      <c r="AG387" s="215"/>
      <c r="AH387" s="399"/>
      <c r="AI387" s="388"/>
      <c r="AJ387" s="215"/>
      <c r="AK387" s="215"/>
      <c r="AL387" s="215"/>
      <c r="AM387" s="215"/>
      <c r="AN387" s="215"/>
      <c r="AO387" s="215"/>
      <c r="AP387" s="215"/>
      <c r="AQ387" s="215"/>
      <c r="AR387" s="215"/>
      <c r="AS387" s="215"/>
      <c r="AT387" s="215"/>
      <c r="AU387" s="215"/>
      <c r="AV387" s="215"/>
      <c r="AW387" s="215"/>
      <c r="AX387" s="399"/>
      <c r="AY387" s="388"/>
      <c r="AZ387" s="215"/>
      <c r="BA387" s="215"/>
      <c r="BB387" s="215"/>
      <c r="BC387" s="215"/>
      <c r="BD387" s="215"/>
      <c r="BE387" s="215"/>
      <c r="BF387" s="215"/>
      <c r="BG387" s="215"/>
      <c r="BH387" s="215"/>
      <c r="BI387" s="215"/>
      <c r="BJ387" s="215"/>
      <c r="BK387" s="215"/>
      <c r="BL387" s="215"/>
      <c r="BM387" s="215"/>
      <c r="BN387" s="399"/>
      <c r="BO387" s="388"/>
      <c r="BP387" s="215"/>
      <c r="BQ387" s="215"/>
      <c r="BR387" s="215"/>
      <c r="BS387" s="215"/>
      <c r="BT387" s="215"/>
      <c r="BU387" s="215"/>
      <c r="BV387" s="215"/>
      <c r="BW387" s="215"/>
      <c r="BX387" s="215"/>
      <c r="BY387" s="215"/>
      <c r="BZ387" s="215"/>
      <c r="CA387" s="215"/>
      <c r="CB387" s="215"/>
      <c r="CC387" s="215"/>
      <c r="CD387" s="399"/>
      <c r="CE387" s="388"/>
      <c r="CF387" s="215"/>
      <c r="CG387" s="215"/>
      <c r="CH387" s="215"/>
      <c r="CI387" s="215"/>
      <c r="CJ387" s="215"/>
      <c r="CK387" s="215"/>
      <c r="CL387" s="215"/>
      <c r="CM387" s="215"/>
      <c r="CN387" s="215"/>
      <c r="CO387" s="215"/>
      <c r="CP387" s="215"/>
      <c r="CQ387" s="215"/>
      <c r="CR387" s="215"/>
      <c r="CS387" s="215"/>
      <c r="CT387" s="399"/>
      <c r="CU387" s="27" t="s">
        <v>1005</v>
      </c>
    </row>
    <row r="388" spans="2:99" outlineLevel="1">
      <c r="B388" s="45" t="s">
        <v>3060</v>
      </c>
      <c r="C388" s="214">
        <f t="shared" si="222"/>
        <v>0</v>
      </c>
      <c r="D388" s="214">
        <f t="shared" si="223"/>
        <v>0</v>
      </c>
      <c r="E388" s="214">
        <f t="shared" si="224"/>
        <v>0</v>
      </c>
      <c r="F388" s="214">
        <f t="shared" si="225"/>
        <v>0</v>
      </c>
      <c r="G388" s="214">
        <f t="shared" si="226"/>
        <v>0</v>
      </c>
      <c r="H388" s="214">
        <f t="shared" si="227"/>
        <v>0</v>
      </c>
      <c r="I388" s="214">
        <f t="shared" si="228"/>
        <v>0</v>
      </c>
      <c r="J388" s="214">
        <f t="shared" si="229"/>
        <v>0</v>
      </c>
      <c r="K388" s="214">
        <f t="shared" si="230"/>
        <v>0</v>
      </c>
      <c r="L388" s="214">
        <f t="shared" si="231"/>
        <v>0</v>
      </c>
      <c r="M388" s="214">
        <f t="shared" si="232"/>
        <v>0</v>
      </c>
      <c r="N388" s="214">
        <f t="shared" si="233"/>
        <v>0</v>
      </c>
      <c r="O388" s="214">
        <f t="shared" si="234"/>
        <v>0</v>
      </c>
      <c r="P388" s="214">
        <f t="shared" si="235"/>
        <v>0</v>
      </c>
      <c r="Q388" s="214">
        <f t="shared" si="236"/>
        <v>0</v>
      </c>
      <c r="R388" s="378">
        <f t="shared" si="237"/>
        <v>0</v>
      </c>
      <c r="S388" s="389"/>
      <c r="T388" s="213"/>
      <c r="U388" s="213"/>
      <c r="V388" s="213"/>
      <c r="W388" s="213"/>
      <c r="X388" s="213"/>
      <c r="Y388" s="213"/>
      <c r="Z388" s="213"/>
      <c r="AA388" s="213"/>
      <c r="AB388" s="213"/>
      <c r="AC388" s="213"/>
      <c r="AD388" s="213"/>
      <c r="AE388" s="213"/>
      <c r="AF388" s="213"/>
      <c r="AG388" s="213"/>
      <c r="AH388" s="400"/>
      <c r="AI388" s="389"/>
      <c r="AJ388" s="213"/>
      <c r="AK388" s="213"/>
      <c r="AL388" s="213"/>
      <c r="AM388" s="213"/>
      <c r="AN388" s="213"/>
      <c r="AO388" s="213"/>
      <c r="AP388" s="213"/>
      <c r="AQ388" s="213"/>
      <c r="AR388" s="213"/>
      <c r="AS388" s="213"/>
      <c r="AT388" s="213"/>
      <c r="AU388" s="213"/>
      <c r="AV388" s="213"/>
      <c r="AW388" s="213"/>
      <c r="AX388" s="400"/>
      <c r="AY388" s="389"/>
      <c r="AZ388" s="213"/>
      <c r="BA388" s="213"/>
      <c r="BB388" s="213"/>
      <c r="BC388" s="213"/>
      <c r="BD388" s="213"/>
      <c r="BE388" s="213"/>
      <c r="BF388" s="213"/>
      <c r="BG388" s="213"/>
      <c r="BH388" s="213"/>
      <c r="BI388" s="213"/>
      <c r="BJ388" s="213"/>
      <c r="BK388" s="213"/>
      <c r="BL388" s="213"/>
      <c r="BM388" s="213"/>
      <c r="BN388" s="400"/>
      <c r="BO388" s="389"/>
      <c r="BP388" s="213"/>
      <c r="BQ388" s="213"/>
      <c r="BR388" s="213"/>
      <c r="BS388" s="213"/>
      <c r="BT388" s="213"/>
      <c r="BU388" s="213"/>
      <c r="BV388" s="213"/>
      <c r="BW388" s="213"/>
      <c r="BX388" s="213"/>
      <c r="BY388" s="213"/>
      <c r="BZ388" s="213"/>
      <c r="CA388" s="213"/>
      <c r="CB388" s="213"/>
      <c r="CC388" s="213"/>
      <c r="CD388" s="400"/>
      <c r="CE388" s="389"/>
      <c r="CF388" s="213"/>
      <c r="CG388" s="213"/>
      <c r="CH388" s="213"/>
      <c r="CI388" s="213"/>
      <c r="CJ388" s="213"/>
      <c r="CK388" s="213"/>
      <c r="CL388" s="213"/>
      <c r="CM388" s="213"/>
      <c r="CN388" s="213"/>
      <c r="CO388" s="213"/>
      <c r="CP388" s="213"/>
      <c r="CQ388" s="213"/>
      <c r="CR388" s="213"/>
      <c r="CS388" s="213"/>
      <c r="CT388" s="400"/>
    </row>
    <row r="389" spans="2:99" outlineLevel="1">
      <c r="B389" s="46" t="s">
        <v>1032</v>
      </c>
      <c r="C389" s="51">
        <f t="shared" si="222"/>
        <v>0</v>
      </c>
      <c r="D389" s="51">
        <f t="shared" si="223"/>
        <v>0</v>
      </c>
      <c r="E389" s="51">
        <f t="shared" si="224"/>
        <v>0</v>
      </c>
      <c r="F389" s="51">
        <f t="shared" si="225"/>
        <v>0</v>
      </c>
      <c r="G389" s="51">
        <f t="shared" si="226"/>
        <v>0</v>
      </c>
      <c r="H389" s="51">
        <f t="shared" si="227"/>
        <v>0</v>
      </c>
      <c r="I389" s="51">
        <f t="shared" si="228"/>
        <v>0</v>
      </c>
      <c r="J389" s="51">
        <f t="shared" si="229"/>
        <v>0</v>
      </c>
      <c r="K389" s="51">
        <f t="shared" si="230"/>
        <v>0</v>
      </c>
      <c r="L389" s="51">
        <f t="shared" si="231"/>
        <v>0</v>
      </c>
      <c r="M389" s="51">
        <f t="shared" si="232"/>
        <v>0</v>
      </c>
      <c r="N389" s="51">
        <f t="shared" si="233"/>
        <v>0</v>
      </c>
      <c r="O389" s="51">
        <f t="shared" si="234"/>
        <v>0</v>
      </c>
      <c r="P389" s="51">
        <f t="shared" si="235"/>
        <v>0</v>
      </c>
      <c r="Q389" s="51">
        <f t="shared" si="236"/>
        <v>0</v>
      </c>
      <c r="R389" s="379">
        <f t="shared" si="237"/>
        <v>0</v>
      </c>
      <c r="S389" s="390"/>
      <c r="T389" s="212"/>
      <c r="U389" s="212"/>
      <c r="V389" s="212"/>
      <c r="W389" s="212"/>
      <c r="X389" s="212"/>
      <c r="Y389" s="212"/>
      <c r="Z389" s="212"/>
      <c r="AA389" s="212"/>
      <c r="AB389" s="212"/>
      <c r="AC389" s="212"/>
      <c r="AD389" s="212"/>
      <c r="AE389" s="212"/>
      <c r="AF389" s="212"/>
      <c r="AG389" s="212"/>
      <c r="AH389" s="401"/>
      <c r="AI389" s="390"/>
      <c r="AJ389" s="212"/>
      <c r="AK389" s="212"/>
      <c r="AL389" s="212"/>
      <c r="AM389" s="212"/>
      <c r="AN389" s="212"/>
      <c r="AO389" s="212"/>
      <c r="AP389" s="212"/>
      <c r="AQ389" s="212"/>
      <c r="AR389" s="212"/>
      <c r="AS389" s="212"/>
      <c r="AT389" s="212"/>
      <c r="AU389" s="212"/>
      <c r="AV389" s="212"/>
      <c r="AW389" s="212"/>
      <c r="AX389" s="401"/>
      <c r="AY389" s="390"/>
      <c r="AZ389" s="212"/>
      <c r="BA389" s="212"/>
      <c r="BB389" s="212"/>
      <c r="BC389" s="212"/>
      <c r="BD389" s="212"/>
      <c r="BE389" s="212"/>
      <c r="BF389" s="212"/>
      <c r="BG389" s="212"/>
      <c r="BH389" s="212"/>
      <c r="BI389" s="212"/>
      <c r="BJ389" s="212"/>
      <c r="BK389" s="212"/>
      <c r="BL389" s="212"/>
      <c r="BM389" s="212"/>
      <c r="BN389" s="401"/>
      <c r="BO389" s="390"/>
      <c r="BP389" s="212"/>
      <c r="BQ389" s="212"/>
      <c r="BR389" s="212"/>
      <c r="BS389" s="212"/>
      <c r="BT389" s="212"/>
      <c r="BU389" s="212"/>
      <c r="BV389" s="212"/>
      <c r="BW389" s="212"/>
      <c r="BX389" s="212"/>
      <c r="BY389" s="212"/>
      <c r="BZ389" s="212"/>
      <c r="CA389" s="212"/>
      <c r="CB389" s="212"/>
      <c r="CC389" s="212"/>
      <c r="CD389" s="401"/>
      <c r="CE389" s="390"/>
      <c r="CF389" s="212"/>
      <c r="CG389" s="212"/>
      <c r="CH389" s="212"/>
      <c r="CI389" s="212"/>
      <c r="CJ389" s="212"/>
      <c r="CK389" s="212"/>
      <c r="CL389" s="212"/>
      <c r="CM389" s="212"/>
      <c r="CN389" s="212"/>
      <c r="CO389" s="212"/>
      <c r="CP389" s="212"/>
      <c r="CQ389" s="212"/>
      <c r="CR389" s="212"/>
      <c r="CS389" s="212"/>
      <c r="CT389" s="401"/>
    </row>
    <row r="390" spans="2:99" outlineLevel="1">
      <c r="B390" s="44" t="str">
        <f>$B$215&amp;": Ewe Lambs"</f>
        <v>Late: Ewe Lambs</v>
      </c>
      <c r="C390" s="50">
        <f t="shared" si="222"/>
        <v>0</v>
      </c>
      <c r="D390" s="50">
        <f t="shared" si="223"/>
        <v>0</v>
      </c>
      <c r="E390" s="50">
        <f t="shared" si="224"/>
        <v>0</v>
      </c>
      <c r="F390" s="50">
        <f t="shared" si="225"/>
        <v>0</v>
      </c>
      <c r="G390" s="50">
        <f t="shared" si="226"/>
        <v>0</v>
      </c>
      <c r="H390" s="50">
        <f t="shared" si="227"/>
        <v>0</v>
      </c>
      <c r="I390" s="50">
        <f t="shared" si="228"/>
        <v>0</v>
      </c>
      <c r="J390" s="50">
        <f t="shared" si="229"/>
        <v>0</v>
      </c>
      <c r="K390" s="50">
        <f t="shared" si="230"/>
        <v>0</v>
      </c>
      <c r="L390" s="50">
        <f t="shared" si="231"/>
        <v>0</v>
      </c>
      <c r="M390" s="50">
        <f t="shared" si="232"/>
        <v>0</v>
      </c>
      <c r="N390" s="50">
        <f t="shared" si="233"/>
        <v>0</v>
      </c>
      <c r="O390" s="50">
        <f t="shared" si="234"/>
        <v>0</v>
      </c>
      <c r="P390" s="50">
        <f t="shared" si="235"/>
        <v>0</v>
      </c>
      <c r="Q390" s="50">
        <f t="shared" si="236"/>
        <v>0</v>
      </c>
      <c r="R390" s="377">
        <f t="shared" si="237"/>
        <v>0</v>
      </c>
      <c r="S390" s="388"/>
      <c r="T390" s="215"/>
      <c r="U390" s="215"/>
      <c r="V390" s="215"/>
      <c r="W390" s="215"/>
      <c r="X390" s="215"/>
      <c r="Y390" s="215"/>
      <c r="Z390" s="215"/>
      <c r="AA390" s="215"/>
      <c r="AB390" s="215"/>
      <c r="AC390" s="215"/>
      <c r="AD390" s="215"/>
      <c r="AE390" s="215"/>
      <c r="AF390" s="215"/>
      <c r="AG390" s="215"/>
      <c r="AH390" s="399"/>
      <c r="AI390" s="388"/>
      <c r="AJ390" s="215"/>
      <c r="AK390" s="215"/>
      <c r="AL390" s="215"/>
      <c r="AM390" s="215"/>
      <c r="AN390" s="215"/>
      <c r="AO390" s="215"/>
      <c r="AP390" s="215"/>
      <c r="AQ390" s="215"/>
      <c r="AR390" s="215"/>
      <c r="AS390" s="215"/>
      <c r="AT390" s="215"/>
      <c r="AU390" s="215"/>
      <c r="AV390" s="215"/>
      <c r="AW390" s="215"/>
      <c r="AX390" s="399"/>
      <c r="AY390" s="388"/>
      <c r="AZ390" s="215"/>
      <c r="BA390" s="215"/>
      <c r="BB390" s="215"/>
      <c r="BC390" s="215"/>
      <c r="BD390" s="215"/>
      <c r="BE390" s="215"/>
      <c r="BF390" s="215"/>
      <c r="BG390" s="215"/>
      <c r="BH390" s="215"/>
      <c r="BI390" s="215"/>
      <c r="BJ390" s="215"/>
      <c r="BK390" s="215"/>
      <c r="BL390" s="215"/>
      <c r="BM390" s="215"/>
      <c r="BN390" s="399"/>
      <c r="BO390" s="388"/>
      <c r="BP390" s="215"/>
      <c r="BQ390" s="215"/>
      <c r="BR390" s="215"/>
      <c r="BS390" s="215"/>
      <c r="BT390" s="215"/>
      <c r="BU390" s="215"/>
      <c r="BV390" s="215"/>
      <c r="BW390" s="215"/>
      <c r="BX390" s="215"/>
      <c r="BY390" s="215"/>
      <c r="BZ390" s="215"/>
      <c r="CA390" s="215"/>
      <c r="CB390" s="215"/>
      <c r="CC390" s="215"/>
      <c r="CD390" s="399"/>
      <c r="CE390" s="388"/>
      <c r="CF390" s="215"/>
      <c r="CG390" s="215"/>
      <c r="CH390" s="215"/>
      <c r="CI390" s="215"/>
      <c r="CJ390" s="215"/>
      <c r="CK390" s="215"/>
      <c r="CL390" s="215"/>
      <c r="CM390" s="215"/>
      <c r="CN390" s="215"/>
      <c r="CO390" s="215"/>
      <c r="CP390" s="215"/>
      <c r="CQ390" s="215"/>
      <c r="CR390" s="215"/>
      <c r="CS390" s="215"/>
      <c r="CT390" s="399"/>
      <c r="CU390" s="27" t="s">
        <v>1005</v>
      </c>
    </row>
    <row r="391" spans="2:99" outlineLevel="1">
      <c r="B391" s="45" t="s">
        <v>3060</v>
      </c>
      <c r="C391" s="214">
        <f t="shared" si="222"/>
        <v>0</v>
      </c>
      <c r="D391" s="214">
        <f t="shared" si="223"/>
        <v>0</v>
      </c>
      <c r="E391" s="214">
        <f t="shared" si="224"/>
        <v>0</v>
      </c>
      <c r="F391" s="214">
        <f t="shared" si="225"/>
        <v>0</v>
      </c>
      <c r="G391" s="214">
        <f t="shared" si="226"/>
        <v>0</v>
      </c>
      <c r="H391" s="214">
        <f t="shared" si="227"/>
        <v>0</v>
      </c>
      <c r="I391" s="214">
        <f t="shared" si="228"/>
        <v>0</v>
      </c>
      <c r="J391" s="214">
        <f t="shared" si="229"/>
        <v>0</v>
      </c>
      <c r="K391" s="214">
        <f t="shared" si="230"/>
        <v>0</v>
      </c>
      <c r="L391" s="214">
        <f t="shared" si="231"/>
        <v>0</v>
      </c>
      <c r="M391" s="214">
        <f t="shared" si="232"/>
        <v>0</v>
      </c>
      <c r="N391" s="214">
        <f t="shared" si="233"/>
        <v>0</v>
      </c>
      <c r="O391" s="214">
        <f t="shared" si="234"/>
        <v>0</v>
      </c>
      <c r="P391" s="214">
        <f t="shared" si="235"/>
        <v>0</v>
      </c>
      <c r="Q391" s="214">
        <f t="shared" si="236"/>
        <v>0</v>
      </c>
      <c r="R391" s="378">
        <f t="shared" si="237"/>
        <v>0</v>
      </c>
      <c r="S391" s="389"/>
      <c r="T391" s="213"/>
      <c r="U391" s="213"/>
      <c r="V391" s="213"/>
      <c r="W391" s="213"/>
      <c r="X391" s="213"/>
      <c r="Y391" s="213"/>
      <c r="Z391" s="213"/>
      <c r="AA391" s="213"/>
      <c r="AB391" s="213"/>
      <c r="AC391" s="213"/>
      <c r="AD391" s="213"/>
      <c r="AE391" s="213"/>
      <c r="AF391" s="213"/>
      <c r="AG391" s="213"/>
      <c r="AH391" s="400"/>
      <c r="AI391" s="389"/>
      <c r="AJ391" s="213"/>
      <c r="AK391" s="213"/>
      <c r="AL391" s="213"/>
      <c r="AM391" s="213"/>
      <c r="AN391" s="213"/>
      <c r="AO391" s="213"/>
      <c r="AP391" s="213"/>
      <c r="AQ391" s="213"/>
      <c r="AR391" s="213"/>
      <c r="AS391" s="213"/>
      <c r="AT391" s="213"/>
      <c r="AU391" s="213"/>
      <c r="AV391" s="213"/>
      <c r="AW391" s="213"/>
      <c r="AX391" s="400"/>
      <c r="AY391" s="389"/>
      <c r="AZ391" s="213"/>
      <c r="BA391" s="213"/>
      <c r="BB391" s="213"/>
      <c r="BC391" s="213"/>
      <c r="BD391" s="213"/>
      <c r="BE391" s="213"/>
      <c r="BF391" s="213"/>
      <c r="BG391" s="213"/>
      <c r="BH391" s="213"/>
      <c r="BI391" s="213"/>
      <c r="BJ391" s="213"/>
      <c r="BK391" s="213"/>
      <c r="BL391" s="213"/>
      <c r="BM391" s="213"/>
      <c r="BN391" s="400"/>
      <c r="BO391" s="389"/>
      <c r="BP391" s="213"/>
      <c r="BQ391" s="213"/>
      <c r="BR391" s="213"/>
      <c r="BS391" s="213"/>
      <c r="BT391" s="213"/>
      <c r="BU391" s="213"/>
      <c r="BV391" s="213"/>
      <c r="BW391" s="213"/>
      <c r="BX391" s="213"/>
      <c r="BY391" s="213"/>
      <c r="BZ391" s="213"/>
      <c r="CA391" s="213"/>
      <c r="CB391" s="213"/>
      <c r="CC391" s="213"/>
      <c r="CD391" s="400"/>
      <c r="CE391" s="389"/>
      <c r="CF391" s="213"/>
      <c r="CG391" s="213"/>
      <c r="CH391" s="213"/>
      <c r="CI391" s="213"/>
      <c r="CJ391" s="213"/>
      <c r="CK391" s="213"/>
      <c r="CL391" s="213"/>
      <c r="CM391" s="213"/>
      <c r="CN391" s="213"/>
      <c r="CO391" s="213"/>
      <c r="CP391" s="213"/>
      <c r="CQ391" s="213"/>
      <c r="CR391" s="213"/>
      <c r="CS391" s="213"/>
      <c r="CT391" s="400"/>
    </row>
    <row r="392" spans="2:99" outlineLevel="1">
      <c r="B392" s="46" t="s">
        <v>1032</v>
      </c>
      <c r="C392" s="51">
        <f t="shared" si="222"/>
        <v>0</v>
      </c>
      <c r="D392" s="51">
        <f t="shared" si="223"/>
        <v>0</v>
      </c>
      <c r="E392" s="51">
        <f t="shared" si="224"/>
        <v>0</v>
      </c>
      <c r="F392" s="51">
        <f t="shared" si="225"/>
        <v>0</v>
      </c>
      <c r="G392" s="51">
        <f t="shared" si="226"/>
        <v>0</v>
      </c>
      <c r="H392" s="51">
        <f t="shared" si="227"/>
        <v>0</v>
      </c>
      <c r="I392" s="51">
        <f t="shared" si="228"/>
        <v>0</v>
      </c>
      <c r="J392" s="51">
        <f t="shared" si="229"/>
        <v>0</v>
      </c>
      <c r="K392" s="51">
        <f t="shared" si="230"/>
        <v>0</v>
      </c>
      <c r="L392" s="51">
        <f t="shared" si="231"/>
        <v>0</v>
      </c>
      <c r="M392" s="51">
        <f t="shared" si="232"/>
        <v>0</v>
      </c>
      <c r="N392" s="51">
        <f t="shared" si="233"/>
        <v>0</v>
      </c>
      <c r="O392" s="51">
        <f t="shared" si="234"/>
        <v>0</v>
      </c>
      <c r="P392" s="51">
        <f t="shared" si="235"/>
        <v>0</v>
      </c>
      <c r="Q392" s="51">
        <f t="shared" si="236"/>
        <v>0</v>
      </c>
      <c r="R392" s="379">
        <f t="shared" si="237"/>
        <v>0</v>
      </c>
      <c r="S392" s="390"/>
      <c r="T392" s="212"/>
      <c r="U392" s="212"/>
      <c r="V392" s="212"/>
      <c r="W392" s="212"/>
      <c r="X392" s="212"/>
      <c r="Y392" s="212"/>
      <c r="Z392" s="212"/>
      <c r="AA392" s="212"/>
      <c r="AB392" s="212"/>
      <c r="AC392" s="212"/>
      <c r="AD392" s="212"/>
      <c r="AE392" s="212"/>
      <c r="AF392" s="212"/>
      <c r="AG392" s="212"/>
      <c r="AH392" s="401"/>
      <c r="AI392" s="390"/>
      <c r="AJ392" s="212"/>
      <c r="AK392" s="212"/>
      <c r="AL392" s="212"/>
      <c r="AM392" s="212"/>
      <c r="AN392" s="212"/>
      <c r="AO392" s="212"/>
      <c r="AP392" s="212"/>
      <c r="AQ392" s="212"/>
      <c r="AR392" s="212"/>
      <c r="AS392" s="212"/>
      <c r="AT392" s="212"/>
      <c r="AU392" s="212"/>
      <c r="AV392" s="212"/>
      <c r="AW392" s="212"/>
      <c r="AX392" s="401"/>
      <c r="AY392" s="390"/>
      <c r="AZ392" s="212"/>
      <c r="BA392" s="212"/>
      <c r="BB392" s="212"/>
      <c r="BC392" s="212"/>
      <c r="BD392" s="212"/>
      <c r="BE392" s="212"/>
      <c r="BF392" s="212"/>
      <c r="BG392" s="212"/>
      <c r="BH392" s="212"/>
      <c r="BI392" s="212"/>
      <c r="BJ392" s="212"/>
      <c r="BK392" s="212"/>
      <c r="BL392" s="212"/>
      <c r="BM392" s="212"/>
      <c r="BN392" s="401"/>
      <c r="BO392" s="390"/>
      <c r="BP392" s="212"/>
      <c r="BQ392" s="212"/>
      <c r="BR392" s="212"/>
      <c r="BS392" s="212"/>
      <c r="BT392" s="212"/>
      <c r="BU392" s="212"/>
      <c r="BV392" s="212"/>
      <c r="BW392" s="212"/>
      <c r="BX392" s="212"/>
      <c r="BY392" s="212"/>
      <c r="BZ392" s="212"/>
      <c r="CA392" s="212"/>
      <c r="CB392" s="212"/>
      <c r="CC392" s="212"/>
      <c r="CD392" s="401"/>
      <c r="CE392" s="390"/>
      <c r="CF392" s="212"/>
      <c r="CG392" s="212"/>
      <c r="CH392" s="212"/>
      <c r="CI392" s="212"/>
      <c r="CJ392" s="212"/>
      <c r="CK392" s="212"/>
      <c r="CL392" s="212"/>
      <c r="CM392" s="212"/>
      <c r="CN392" s="212"/>
      <c r="CO392" s="212"/>
      <c r="CP392" s="212"/>
      <c r="CQ392" s="212"/>
      <c r="CR392" s="212"/>
      <c r="CS392" s="212"/>
      <c r="CT392" s="401"/>
    </row>
    <row r="393" spans="2:99" outlineLevel="1">
      <c r="B393" s="44" t="str">
        <f>$B$216&amp;": Ewe Lambs"</f>
        <v>V. Late: Ewe Lambs</v>
      </c>
      <c r="C393" s="50">
        <f t="shared" si="222"/>
        <v>0</v>
      </c>
      <c r="D393" s="50">
        <f t="shared" si="223"/>
        <v>0</v>
      </c>
      <c r="E393" s="50">
        <f t="shared" si="224"/>
        <v>0</v>
      </c>
      <c r="F393" s="50">
        <f t="shared" si="225"/>
        <v>0</v>
      </c>
      <c r="G393" s="50">
        <f t="shared" si="226"/>
        <v>0</v>
      </c>
      <c r="H393" s="50">
        <f t="shared" si="227"/>
        <v>0</v>
      </c>
      <c r="I393" s="50">
        <f t="shared" si="228"/>
        <v>0</v>
      </c>
      <c r="J393" s="50">
        <f t="shared" si="229"/>
        <v>0</v>
      </c>
      <c r="K393" s="50">
        <f t="shared" si="230"/>
        <v>0</v>
      </c>
      <c r="L393" s="50">
        <f t="shared" si="231"/>
        <v>0</v>
      </c>
      <c r="M393" s="50">
        <f t="shared" si="232"/>
        <v>0</v>
      </c>
      <c r="N393" s="50">
        <f t="shared" si="233"/>
        <v>0</v>
      </c>
      <c r="O393" s="50">
        <f t="shared" si="234"/>
        <v>0</v>
      </c>
      <c r="P393" s="50">
        <f t="shared" si="235"/>
        <v>0</v>
      </c>
      <c r="Q393" s="50">
        <f t="shared" si="236"/>
        <v>0</v>
      </c>
      <c r="R393" s="377">
        <f t="shared" si="237"/>
        <v>0</v>
      </c>
      <c r="S393" s="388"/>
      <c r="T393" s="215"/>
      <c r="U393" s="215"/>
      <c r="V393" s="215"/>
      <c r="W393" s="215"/>
      <c r="X393" s="215"/>
      <c r="Y393" s="215"/>
      <c r="Z393" s="215"/>
      <c r="AA393" s="215"/>
      <c r="AB393" s="215"/>
      <c r="AC393" s="215"/>
      <c r="AD393" s="215"/>
      <c r="AE393" s="215"/>
      <c r="AF393" s="215"/>
      <c r="AG393" s="215"/>
      <c r="AH393" s="399"/>
      <c r="AI393" s="388"/>
      <c r="AJ393" s="215"/>
      <c r="AK393" s="215"/>
      <c r="AL393" s="215"/>
      <c r="AM393" s="215"/>
      <c r="AN393" s="215"/>
      <c r="AO393" s="215"/>
      <c r="AP393" s="215"/>
      <c r="AQ393" s="215"/>
      <c r="AR393" s="215"/>
      <c r="AS393" s="215"/>
      <c r="AT393" s="215"/>
      <c r="AU393" s="215"/>
      <c r="AV393" s="215"/>
      <c r="AW393" s="215"/>
      <c r="AX393" s="399"/>
      <c r="AY393" s="388"/>
      <c r="AZ393" s="215"/>
      <c r="BA393" s="215"/>
      <c r="BB393" s="215"/>
      <c r="BC393" s="215"/>
      <c r="BD393" s="215"/>
      <c r="BE393" s="215"/>
      <c r="BF393" s="215"/>
      <c r="BG393" s="215"/>
      <c r="BH393" s="215"/>
      <c r="BI393" s="215"/>
      <c r="BJ393" s="215"/>
      <c r="BK393" s="215"/>
      <c r="BL393" s="215"/>
      <c r="BM393" s="215"/>
      <c r="BN393" s="399"/>
      <c r="BO393" s="388"/>
      <c r="BP393" s="215"/>
      <c r="BQ393" s="215"/>
      <c r="BR393" s="215"/>
      <c r="BS393" s="215"/>
      <c r="BT393" s="215"/>
      <c r="BU393" s="215"/>
      <c r="BV393" s="215"/>
      <c r="BW393" s="215"/>
      <c r="BX393" s="215"/>
      <c r="BY393" s="215"/>
      <c r="BZ393" s="215"/>
      <c r="CA393" s="215"/>
      <c r="CB393" s="215"/>
      <c r="CC393" s="215"/>
      <c r="CD393" s="399"/>
      <c r="CE393" s="388"/>
      <c r="CF393" s="215"/>
      <c r="CG393" s="215"/>
      <c r="CH393" s="215"/>
      <c r="CI393" s="215"/>
      <c r="CJ393" s="215"/>
      <c r="CK393" s="215"/>
      <c r="CL393" s="215"/>
      <c r="CM393" s="215"/>
      <c r="CN393" s="215"/>
      <c r="CO393" s="215"/>
      <c r="CP393" s="215"/>
      <c r="CQ393" s="215"/>
      <c r="CR393" s="215"/>
      <c r="CS393" s="215"/>
      <c r="CT393" s="399"/>
      <c r="CU393" s="27" t="s">
        <v>1005</v>
      </c>
    </row>
    <row r="394" spans="2:99" outlineLevel="1">
      <c r="B394" s="45" t="s">
        <v>3060</v>
      </c>
      <c r="C394" s="214">
        <f t="shared" si="222"/>
        <v>0</v>
      </c>
      <c r="D394" s="214">
        <f t="shared" si="223"/>
        <v>0</v>
      </c>
      <c r="E394" s="214">
        <f t="shared" si="224"/>
        <v>0</v>
      </c>
      <c r="F394" s="214">
        <f t="shared" si="225"/>
        <v>0</v>
      </c>
      <c r="G394" s="214">
        <f t="shared" si="226"/>
        <v>0</v>
      </c>
      <c r="H394" s="214">
        <f t="shared" si="227"/>
        <v>0</v>
      </c>
      <c r="I394" s="214">
        <f t="shared" si="228"/>
        <v>0</v>
      </c>
      <c r="J394" s="214">
        <f t="shared" si="229"/>
        <v>0</v>
      </c>
      <c r="K394" s="214">
        <f t="shared" si="230"/>
        <v>0</v>
      </c>
      <c r="L394" s="214">
        <f t="shared" si="231"/>
        <v>0</v>
      </c>
      <c r="M394" s="214">
        <f t="shared" si="232"/>
        <v>0</v>
      </c>
      <c r="N394" s="214">
        <f t="shared" si="233"/>
        <v>0</v>
      </c>
      <c r="O394" s="214">
        <f t="shared" si="234"/>
        <v>0</v>
      </c>
      <c r="P394" s="214">
        <f t="shared" si="235"/>
        <v>0</v>
      </c>
      <c r="Q394" s="214">
        <f t="shared" si="236"/>
        <v>0</v>
      </c>
      <c r="R394" s="378">
        <f t="shared" si="237"/>
        <v>0</v>
      </c>
      <c r="S394" s="389"/>
      <c r="T394" s="213"/>
      <c r="U394" s="213"/>
      <c r="V394" s="213"/>
      <c r="W394" s="213"/>
      <c r="X394" s="213"/>
      <c r="Y394" s="213"/>
      <c r="Z394" s="213"/>
      <c r="AA394" s="213"/>
      <c r="AB394" s="213"/>
      <c r="AC394" s="213"/>
      <c r="AD394" s="213"/>
      <c r="AE394" s="213"/>
      <c r="AF394" s="213"/>
      <c r="AG394" s="213"/>
      <c r="AH394" s="400"/>
      <c r="AI394" s="389"/>
      <c r="AJ394" s="213"/>
      <c r="AK394" s="213"/>
      <c r="AL394" s="213"/>
      <c r="AM394" s="213"/>
      <c r="AN394" s="213"/>
      <c r="AO394" s="213"/>
      <c r="AP394" s="213"/>
      <c r="AQ394" s="213"/>
      <c r="AR394" s="213"/>
      <c r="AS394" s="213"/>
      <c r="AT394" s="213"/>
      <c r="AU394" s="213"/>
      <c r="AV394" s="213"/>
      <c r="AW394" s="213"/>
      <c r="AX394" s="400"/>
      <c r="AY394" s="389"/>
      <c r="AZ394" s="213"/>
      <c r="BA394" s="213"/>
      <c r="BB394" s="213"/>
      <c r="BC394" s="213"/>
      <c r="BD394" s="213"/>
      <c r="BE394" s="213"/>
      <c r="BF394" s="213"/>
      <c r="BG394" s="213"/>
      <c r="BH394" s="213"/>
      <c r="BI394" s="213"/>
      <c r="BJ394" s="213"/>
      <c r="BK394" s="213"/>
      <c r="BL394" s="213"/>
      <c r="BM394" s="213"/>
      <c r="BN394" s="400"/>
      <c r="BO394" s="389"/>
      <c r="BP394" s="213"/>
      <c r="BQ394" s="213"/>
      <c r="BR394" s="213"/>
      <c r="BS394" s="213"/>
      <c r="BT394" s="213"/>
      <c r="BU394" s="213"/>
      <c r="BV394" s="213"/>
      <c r="BW394" s="213"/>
      <c r="BX394" s="213"/>
      <c r="BY394" s="213"/>
      <c r="BZ394" s="213"/>
      <c r="CA394" s="213"/>
      <c r="CB394" s="213"/>
      <c r="CC394" s="213"/>
      <c r="CD394" s="400"/>
      <c r="CE394" s="389"/>
      <c r="CF394" s="213"/>
      <c r="CG394" s="213"/>
      <c r="CH394" s="213"/>
      <c r="CI394" s="213"/>
      <c r="CJ394" s="213"/>
      <c r="CK394" s="213"/>
      <c r="CL394" s="213"/>
      <c r="CM394" s="213"/>
      <c r="CN394" s="213"/>
      <c r="CO394" s="213"/>
      <c r="CP394" s="213"/>
      <c r="CQ394" s="213"/>
      <c r="CR394" s="213"/>
      <c r="CS394" s="213"/>
      <c r="CT394" s="400"/>
    </row>
    <row r="395" spans="2:99" outlineLevel="1">
      <c r="B395" s="46" t="s">
        <v>1032</v>
      </c>
      <c r="C395" s="51">
        <f t="shared" si="222"/>
        <v>0</v>
      </c>
      <c r="D395" s="51">
        <f t="shared" si="223"/>
        <v>0</v>
      </c>
      <c r="E395" s="51">
        <f t="shared" si="224"/>
        <v>0</v>
      </c>
      <c r="F395" s="51">
        <f t="shared" si="225"/>
        <v>0</v>
      </c>
      <c r="G395" s="51">
        <f t="shared" si="226"/>
        <v>0</v>
      </c>
      <c r="H395" s="51">
        <f t="shared" si="227"/>
        <v>0</v>
      </c>
      <c r="I395" s="51">
        <f t="shared" si="228"/>
        <v>0</v>
      </c>
      <c r="J395" s="51">
        <f t="shared" si="229"/>
        <v>0</v>
      </c>
      <c r="K395" s="51">
        <f t="shared" si="230"/>
        <v>0</v>
      </c>
      <c r="L395" s="51">
        <f t="shared" si="231"/>
        <v>0</v>
      </c>
      <c r="M395" s="51">
        <f t="shared" si="232"/>
        <v>0</v>
      </c>
      <c r="N395" s="51">
        <f t="shared" si="233"/>
        <v>0</v>
      </c>
      <c r="O395" s="51">
        <f t="shared" si="234"/>
        <v>0</v>
      </c>
      <c r="P395" s="51">
        <f t="shared" si="235"/>
        <v>0</v>
      </c>
      <c r="Q395" s="51">
        <f t="shared" si="236"/>
        <v>0</v>
      </c>
      <c r="R395" s="379">
        <f t="shared" si="237"/>
        <v>0</v>
      </c>
      <c r="S395" s="390"/>
      <c r="T395" s="212"/>
      <c r="U395" s="212"/>
      <c r="V395" s="212"/>
      <c r="W395" s="212"/>
      <c r="X395" s="212"/>
      <c r="Y395" s="212"/>
      <c r="Z395" s="212"/>
      <c r="AA395" s="212"/>
      <c r="AB395" s="212"/>
      <c r="AC395" s="212"/>
      <c r="AD395" s="212"/>
      <c r="AE395" s="212"/>
      <c r="AF395" s="212"/>
      <c r="AG395" s="212"/>
      <c r="AH395" s="401"/>
      <c r="AI395" s="390"/>
      <c r="AJ395" s="212"/>
      <c r="AK395" s="212"/>
      <c r="AL395" s="212"/>
      <c r="AM395" s="212"/>
      <c r="AN395" s="212"/>
      <c r="AO395" s="212"/>
      <c r="AP395" s="212"/>
      <c r="AQ395" s="212"/>
      <c r="AR395" s="212"/>
      <c r="AS395" s="212"/>
      <c r="AT395" s="212"/>
      <c r="AU395" s="212"/>
      <c r="AV395" s="212"/>
      <c r="AW395" s="212"/>
      <c r="AX395" s="401"/>
      <c r="AY395" s="390"/>
      <c r="AZ395" s="212"/>
      <c r="BA395" s="212"/>
      <c r="BB395" s="212"/>
      <c r="BC395" s="212"/>
      <c r="BD395" s="212"/>
      <c r="BE395" s="212"/>
      <c r="BF395" s="212"/>
      <c r="BG395" s="212"/>
      <c r="BH395" s="212"/>
      <c r="BI395" s="212"/>
      <c r="BJ395" s="212"/>
      <c r="BK395" s="212"/>
      <c r="BL395" s="212"/>
      <c r="BM395" s="212"/>
      <c r="BN395" s="401"/>
      <c r="BO395" s="390"/>
      <c r="BP395" s="212"/>
      <c r="BQ395" s="212"/>
      <c r="BR395" s="212"/>
      <c r="BS395" s="212"/>
      <c r="BT395" s="212"/>
      <c r="BU395" s="212"/>
      <c r="BV395" s="212"/>
      <c r="BW395" s="212"/>
      <c r="BX395" s="212"/>
      <c r="BY395" s="212"/>
      <c r="BZ395" s="212"/>
      <c r="CA395" s="212"/>
      <c r="CB395" s="212"/>
      <c r="CC395" s="212"/>
      <c r="CD395" s="401"/>
      <c r="CE395" s="390"/>
      <c r="CF395" s="212"/>
      <c r="CG395" s="212"/>
      <c r="CH395" s="212"/>
      <c r="CI395" s="212"/>
      <c r="CJ395" s="212"/>
      <c r="CK395" s="212"/>
      <c r="CL395" s="212"/>
      <c r="CM395" s="212"/>
      <c r="CN395" s="212"/>
      <c r="CO395" s="212"/>
      <c r="CP395" s="212"/>
      <c r="CQ395" s="212"/>
      <c r="CR395" s="212"/>
      <c r="CS395" s="212"/>
      <c r="CT395" s="401"/>
    </row>
    <row r="396" spans="2:99" outlineLevel="1">
      <c r="B396" s="44" t="str">
        <f>$B$217&amp;": Ewe Lambs"</f>
        <v>7mo with 0% mated: Ewe Lambs</v>
      </c>
      <c r="C396" s="50">
        <f t="shared" si="222"/>
        <v>0</v>
      </c>
      <c r="D396" s="50">
        <f t="shared" si="223"/>
        <v>0</v>
      </c>
      <c r="E396" s="50">
        <f t="shared" si="224"/>
        <v>0</v>
      </c>
      <c r="F396" s="50">
        <f t="shared" si="225"/>
        <v>0</v>
      </c>
      <c r="G396" s="50">
        <f t="shared" si="226"/>
        <v>0</v>
      </c>
      <c r="H396" s="50">
        <f t="shared" si="227"/>
        <v>0</v>
      </c>
      <c r="I396" s="50">
        <f t="shared" si="228"/>
        <v>0</v>
      </c>
      <c r="J396" s="50">
        <f t="shared" si="229"/>
        <v>0</v>
      </c>
      <c r="K396" s="50">
        <f t="shared" si="230"/>
        <v>0</v>
      </c>
      <c r="L396" s="50">
        <f t="shared" si="231"/>
        <v>0</v>
      </c>
      <c r="M396" s="50">
        <f t="shared" si="232"/>
        <v>0</v>
      </c>
      <c r="N396" s="50">
        <f t="shared" si="233"/>
        <v>0</v>
      </c>
      <c r="O396" s="50">
        <f t="shared" si="234"/>
        <v>0</v>
      </c>
      <c r="P396" s="50">
        <f t="shared" si="235"/>
        <v>0</v>
      </c>
      <c r="Q396" s="50">
        <f t="shared" si="236"/>
        <v>0</v>
      </c>
      <c r="R396" s="377">
        <f t="shared" si="237"/>
        <v>0</v>
      </c>
      <c r="S396" s="388"/>
      <c r="T396" s="215"/>
      <c r="U396" s="215"/>
      <c r="V396" s="215"/>
      <c r="W396" s="215"/>
      <c r="X396" s="215"/>
      <c r="Y396" s="215"/>
      <c r="Z396" s="215"/>
      <c r="AA396" s="215"/>
      <c r="AB396" s="215"/>
      <c r="AC396" s="215"/>
      <c r="AD396" s="215"/>
      <c r="AE396" s="215"/>
      <c r="AF396" s="215"/>
      <c r="AG396" s="215"/>
      <c r="AH396" s="399"/>
      <c r="AI396" s="388"/>
      <c r="AJ396" s="215"/>
      <c r="AK396" s="215"/>
      <c r="AL396" s="215"/>
      <c r="AM396" s="215"/>
      <c r="AN396" s="215"/>
      <c r="AO396" s="215"/>
      <c r="AP396" s="215"/>
      <c r="AQ396" s="215"/>
      <c r="AR396" s="215"/>
      <c r="AS396" s="215"/>
      <c r="AT396" s="215"/>
      <c r="AU396" s="215"/>
      <c r="AV396" s="215"/>
      <c r="AW396" s="215"/>
      <c r="AX396" s="399"/>
      <c r="AY396" s="388"/>
      <c r="AZ396" s="215"/>
      <c r="BA396" s="215"/>
      <c r="BB396" s="215"/>
      <c r="BC396" s="215"/>
      <c r="BD396" s="215"/>
      <c r="BE396" s="215"/>
      <c r="BF396" s="215"/>
      <c r="BG396" s="215"/>
      <c r="BH396" s="215"/>
      <c r="BI396" s="215"/>
      <c r="BJ396" s="215"/>
      <c r="BK396" s="215"/>
      <c r="BL396" s="215"/>
      <c r="BM396" s="215"/>
      <c r="BN396" s="399"/>
      <c r="BO396" s="388"/>
      <c r="BP396" s="215"/>
      <c r="BQ396" s="215"/>
      <c r="BR396" s="215"/>
      <c r="BS396" s="215"/>
      <c r="BT396" s="215"/>
      <c r="BU396" s="215"/>
      <c r="BV396" s="215"/>
      <c r="BW396" s="215"/>
      <c r="BX396" s="215"/>
      <c r="BY396" s="215"/>
      <c r="BZ396" s="215"/>
      <c r="CA396" s="215"/>
      <c r="CB396" s="215"/>
      <c r="CC396" s="215"/>
      <c r="CD396" s="399"/>
      <c r="CE396" s="388"/>
      <c r="CF396" s="215"/>
      <c r="CG396" s="215"/>
      <c r="CH396" s="215"/>
      <c r="CI396" s="215"/>
      <c r="CJ396" s="215"/>
      <c r="CK396" s="215"/>
      <c r="CL396" s="215"/>
      <c r="CM396" s="215"/>
      <c r="CN396" s="215"/>
      <c r="CO396" s="215"/>
      <c r="CP396" s="215"/>
      <c r="CQ396" s="215"/>
      <c r="CR396" s="215"/>
      <c r="CS396" s="215"/>
      <c r="CT396" s="399"/>
      <c r="CU396" s="27" t="s">
        <v>1005</v>
      </c>
    </row>
    <row r="397" spans="2:99" outlineLevel="1">
      <c r="B397" s="45" t="s">
        <v>3060</v>
      </c>
      <c r="C397" s="214">
        <f t="shared" si="222"/>
        <v>0</v>
      </c>
      <c r="D397" s="214">
        <f t="shared" si="223"/>
        <v>0</v>
      </c>
      <c r="E397" s="214">
        <f t="shared" si="224"/>
        <v>0</v>
      </c>
      <c r="F397" s="214">
        <f t="shared" si="225"/>
        <v>0</v>
      </c>
      <c r="G397" s="214">
        <f t="shared" si="226"/>
        <v>0</v>
      </c>
      <c r="H397" s="214">
        <f t="shared" si="227"/>
        <v>0</v>
      </c>
      <c r="I397" s="214">
        <f t="shared" si="228"/>
        <v>0</v>
      </c>
      <c r="J397" s="214">
        <f t="shared" si="229"/>
        <v>0</v>
      </c>
      <c r="K397" s="214">
        <f t="shared" si="230"/>
        <v>0</v>
      </c>
      <c r="L397" s="214">
        <f t="shared" si="231"/>
        <v>0</v>
      </c>
      <c r="M397" s="214">
        <f t="shared" si="232"/>
        <v>0</v>
      </c>
      <c r="N397" s="214">
        <f t="shared" si="233"/>
        <v>0</v>
      </c>
      <c r="O397" s="214">
        <f t="shared" si="234"/>
        <v>0</v>
      </c>
      <c r="P397" s="214">
        <f t="shared" si="235"/>
        <v>0</v>
      </c>
      <c r="Q397" s="214">
        <f t="shared" si="236"/>
        <v>0</v>
      </c>
      <c r="R397" s="378">
        <f t="shared" si="237"/>
        <v>0</v>
      </c>
      <c r="S397" s="389"/>
      <c r="T397" s="213"/>
      <c r="U397" s="213"/>
      <c r="V397" s="213"/>
      <c r="W397" s="213"/>
      <c r="X397" s="213"/>
      <c r="Y397" s="213"/>
      <c r="Z397" s="213"/>
      <c r="AA397" s="213"/>
      <c r="AB397" s="213"/>
      <c r="AC397" s="213"/>
      <c r="AD397" s="213"/>
      <c r="AE397" s="213"/>
      <c r="AF397" s="213"/>
      <c r="AG397" s="213"/>
      <c r="AH397" s="400"/>
      <c r="AI397" s="389"/>
      <c r="AJ397" s="213"/>
      <c r="AK397" s="213"/>
      <c r="AL397" s="213"/>
      <c r="AM397" s="213"/>
      <c r="AN397" s="213"/>
      <c r="AO397" s="213"/>
      <c r="AP397" s="213"/>
      <c r="AQ397" s="213"/>
      <c r="AR397" s="213"/>
      <c r="AS397" s="213"/>
      <c r="AT397" s="213"/>
      <c r="AU397" s="213"/>
      <c r="AV397" s="213"/>
      <c r="AW397" s="213"/>
      <c r="AX397" s="400"/>
      <c r="AY397" s="389"/>
      <c r="AZ397" s="213"/>
      <c r="BA397" s="213"/>
      <c r="BB397" s="213"/>
      <c r="BC397" s="213"/>
      <c r="BD397" s="213"/>
      <c r="BE397" s="213"/>
      <c r="BF397" s="213"/>
      <c r="BG397" s="213"/>
      <c r="BH397" s="213"/>
      <c r="BI397" s="213"/>
      <c r="BJ397" s="213"/>
      <c r="BK397" s="213"/>
      <c r="BL397" s="213"/>
      <c r="BM397" s="213"/>
      <c r="BN397" s="400"/>
      <c r="BO397" s="389"/>
      <c r="BP397" s="213"/>
      <c r="BQ397" s="213"/>
      <c r="BR397" s="213"/>
      <c r="BS397" s="213"/>
      <c r="BT397" s="213"/>
      <c r="BU397" s="213"/>
      <c r="BV397" s="213"/>
      <c r="BW397" s="213"/>
      <c r="BX397" s="213"/>
      <c r="BY397" s="213"/>
      <c r="BZ397" s="213"/>
      <c r="CA397" s="213"/>
      <c r="CB397" s="213"/>
      <c r="CC397" s="213"/>
      <c r="CD397" s="400"/>
      <c r="CE397" s="389"/>
      <c r="CF397" s="213"/>
      <c r="CG397" s="213"/>
      <c r="CH397" s="213"/>
      <c r="CI397" s="213"/>
      <c r="CJ397" s="213"/>
      <c r="CK397" s="213"/>
      <c r="CL397" s="213"/>
      <c r="CM397" s="213"/>
      <c r="CN397" s="213"/>
      <c r="CO397" s="213"/>
      <c r="CP397" s="213"/>
      <c r="CQ397" s="213"/>
      <c r="CR397" s="213"/>
      <c r="CS397" s="213"/>
      <c r="CT397" s="400"/>
    </row>
    <row r="398" spans="2:99" outlineLevel="1">
      <c r="B398" s="46" t="s">
        <v>1032</v>
      </c>
      <c r="C398" s="51">
        <f t="shared" si="222"/>
        <v>0</v>
      </c>
      <c r="D398" s="51">
        <f t="shared" si="223"/>
        <v>0</v>
      </c>
      <c r="E398" s="51">
        <f t="shared" si="224"/>
        <v>0</v>
      </c>
      <c r="F398" s="51">
        <f t="shared" si="225"/>
        <v>0</v>
      </c>
      <c r="G398" s="51">
        <f t="shared" si="226"/>
        <v>0</v>
      </c>
      <c r="H398" s="51">
        <f t="shared" si="227"/>
        <v>0</v>
      </c>
      <c r="I398" s="51">
        <f t="shared" si="228"/>
        <v>0</v>
      </c>
      <c r="J398" s="51">
        <f t="shared" si="229"/>
        <v>0</v>
      </c>
      <c r="K398" s="51">
        <f t="shared" si="230"/>
        <v>0</v>
      </c>
      <c r="L398" s="51">
        <f t="shared" si="231"/>
        <v>0</v>
      </c>
      <c r="M398" s="51">
        <f t="shared" si="232"/>
        <v>0</v>
      </c>
      <c r="N398" s="51">
        <f t="shared" si="233"/>
        <v>0</v>
      </c>
      <c r="O398" s="51">
        <f t="shared" si="234"/>
        <v>0</v>
      </c>
      <c r="P398" s="51">
        <f t="shared" si="235"/>
        <v>0</v>
      </c>
      <c r="Q398" s="51">
        <f t="shared" si="236"/>
        <v>0</v>
      </c>
      <c r="R398" s="379">
        <f t="shared" si="237"/>
        <v>0</v>
      </c>
      <c r="S398" s="390"/>
      <c r="T398" s="212"/>
      <c r="U398" s="212"/>
      <c r="V398" s="212"/>
      <c r="W398" s="212"/>
      <c r="X398" s="212"/>
      <c r="Y398" s="212"/>
      <c r="Z398" s="212"/>
      <c r="AA398" s="212"/>
      <c r="AB398" s="212"/>
      <c r="AC398" s="212"/>
      <c r="AD398" s="212"/>
      <c r="AE398" s="212"/>
      <c r="AF398" s="212"/>
      <c r="AG398" s="212"/>
      <c r="AH398" s="401"/>
      <c r="AI398" s="390"/>
      <c r="AJ398" s="212"/>
      <c r="AK398" s="212"/>
      <c r="AL398" s="212"/>
      <c r="AM398" s="212"/>
      <c r="AN398" s="212"/>
      <c r="AO398" s="212"/>
      <c r="AP398" s="212"/>
      <c r="AQ398" s="212"/>
      <c r="AR398" s="212"/>
      <c r="AS398" s="212"/>
      <c r="AT398" s="212"/>
      <c r="AU398" s="212"/>
      <c r="AV398" s="212"/>
      <c r="AW398" s="212"/>
      <c r="AX398" s="401"/>
      <c r="AY398" s="390"/>
      <c r="AZ398" s="212"/>
      <c r="BA398" s="212"/>
      <c r="BB398" s="212"/>
      <c r="BC398" s="212"/>
      <c r="BD398" s="212"/>
      <c r="BE398" s="212"/>
      <c r="BF398" s="212"/>
      <c r="BG398" s="212"/>
      <c r="BH398" s="212"/>
      <c r="BI398" s="212"/>
      <c r="BJ398" s="212"/>
      <c r="BK398" s="212"/>
      <c r="BL398" s="212"/>
      <c r="BM398" s="212"/>
      <c r="BN398" s="401"/>
      <c r="BO398" s="390"/>
      <c r="BP398" s="212"/>
      <c r="BQ398" s="212"/>
      <c r="BR398" s="212"/>
      <c r="BS398" s="212"/>
      <c r="BT398" s="212"/>
      <c r="BU398" s="212"/>
      <c r="BV398" s="212"/>
      <c r="BW398" s="212"/>
      <c r="BX398" s="212"/>
      <c r="BY398" s="212"/>
      <c r="BZ398" s="212"/>
      <c r="CA398" s="212"/>
      <c r="CB398" s="212"/>
      <c r="CC398" s="212"/>
      <c r="CD398" s="401"/>
      <c r="CE398" s="390"/>
      <c r="CF398" s="212"/>
      <c r="CG398" s="212"/>
      <c r="CH398" s="212"/>
      <c r="CI398" s="212"/>
      <c r="CJ398" s="212"/>
      <c r="CK398" s="212"/>
      <c r="CL398" s="212"/>
      <c r="CM398" s="212"/>
      <c r="CN398" s="212"/>
      <c r="CO398" s="212"/>
      <c r="CP398" s="212"/>
      <c r="CQ398" s="212"/>
      <c r="CR398" s="212"/>
      <c r="CS398" s="212"/>
      <c r="CT398" s="401"/>
    </row>
    <row r="399" spans="2:99" outlineLevel="1"/>
    <row r="401" spans="1:122">
      <c r="A401" s="14" t="s">
        <v>1062</v>
      </c>
    </row>
    <row r="402" spans="1:122" ht="86.25" outlineLevel="1">
      <c r="P402" s="23" t="s">
        <v>496</v>
      </c>
      <c r="Q402" s="23" t="s">
        <v>496</v>
      </c>
      <c r="R402" s="23" t="s">
        <v>496</v>
      </c>
      <c r="S402" s="23" t="s">
        <v>496</v>
      </c>
      <c r="T402" s="23" t="s">
        <v>496</v>
      </c>
      <c r="U402" s="23" t="s">
        <v>496</v>
      </c>
      <c r="V402" s="23" t="s">
        <v>496</v>
      </c>
      <c r="W402" s="23" t="s">
        <v>496</v>
      </c>
      <c r="X402" s="23" t="s">
        <v>496</v>
      </c>
      <c r="Y402" s="23" t="s">
        <v>496</v>
      </c>
      <c r="Z402" s="23" t="s">
        <v>496</v>
      </c>
      <c r="AA402" s="23" t="s">
        <v>496</v>
      </c>
      <c r="AB402" s="23" t="s">
        <v>496</v>
      </c>
      <c r="AC402" s="23" t="s">
        <v>496</v>
      </c>
      <c r="AD402" s="23" t="s">
        <v>496</v>
      </c>
      <c r="AE402" s="23" t="s">
        <v>496</v>
      </c>
      <c r="AF402" s="23" t="s">
        <v>496</v>
      </c>
      <c r="AG402" s="23" t="s">
        <v>496</v>
      </c>
      <c r="AH402" s="23" t="s">
        <v>496</v>
      </c>
      <c r="AI402" s="23" t="s">
        <v>496</v>
      </c>
      <c r="AJ402" s="23" t="s">
        <v>496</v>
      </c>
      <c r="AK402" s="23" t="s">
        <v>496</v>
      </c>
      <c r="AL402" s="23" t="s">
        <v>496</v>
      </c>
      <c r="AM402" s="23" t="s">
        <v>496</v>
      </c>
      <c r="AN402" s="23" t="s">
        <v>496</v>
      </c>
      <c r="AO402" s="23" t="s">
        <v>496</v>
      </c>
      <c r="AP402" s="23" t="s">
        <v>496</v>
      </c>
      <c r="AQ402" s="23" t="s">
        <v>496</v>
      </c>
      <c r="AR402" s="23" t="s">
        <v>496</v>
      </c>
      <c r="AS402" s="23" t="s">
        <v>496</v>
      </c>
      <c r="AT402" s="23" t="s">
        <v>496</v>
      </c>
      <c r="AU402" s="23" t="s">
        <v>496</v>
      </c>
      <c r="AV402" s="23" t="s">
        <v>496</v>
      </c>
      <c r="AW402" s="23" t="s">
        <v>496</v>
      </c>
      <c r="AX402" s="23" t="s">
        <v>496</v>
      </c>
      <c r="AY402" s="23" t="s">
        <v>496</v>
      </c>
      <c r="AZ402" s="23" t="s">
        <v>496</v>
      </c>
      <c r="BA402" s="23" t="s">
        <v>496</v>
      </c>
      <c r="BB402" s="23" t="s">
        <v>496</v>
      </c>
      <c r="BC402" s="23" t="s">
        <v>496</v>
      </c>
      <c r="BD402" s="23" t="s">
        <v>496</v>
      </c>
      <c r="BE402" s="23" t="s">
        <v>496</v>
      </c>
      <c r="BF402" s="23" t="s">
        <v>496</v>
      </c>
      <c r="BG402" s="23" t="s">
        <v>496</v>
      </c>
      <c r="BH402" s="23" t="s">
        <v>496</v>
      </c>
      <c r="BI402" s="23" t="s">
        <v>496</v>
      </c>
      <c r="BJ402" s="23" t="s">
        <v>496</v>
      </c>
      <c r="BK402" s="23" t="s">
        <v>496</v>
      </c>
      <c r="BL402" s="23" t="s">
        <v>496</v>
      </c>
      <c r="BM402" s="23" t="s">
        <v>496</v>
      </c>
      <c r="BN402" s="23" t="s">
        <v>496</v>
      </c>
      <c r="BO402" s="23" t="s">
        <v>496</v>
      </c>
      <c r="BP402" s="23" t="s">
        <v>496</v>
      </c>
      <c r="BQ402" s="23" t="s">
        <v>496</v>
      </c>
      <c r="BR402" s="23" t="s">
        <v>496</v>
      </c>
      <c r="BS402" s="23" t="s">
        <v>496</v>
      </c>
      <c r="BT402" s="23" t="s">
        <v>496</v>
      </c>
      <c r="BU402" s="23" t="s">
        <v>496</v>
      </c>
      <c r="BV402" s="23" t="s">
        <v>496</v>
      </c>
      <c r="BW402" s="23" t="s">
        <v>496</v>
      </c>
      <c r="BX402" s="23" t="s">
        <v>496</v>
      </c>
      <c r="BY402" s="23" t="s">
        <v>496</v>
      </c>
      <c r="BZ402" s="23" t="s">
        <v>496</v>
      </c>
      <c r="CA402" s="23" t="s">
        <v>496</v>
      </c>
      <c r="CB402" s="23" t="s">
        <v>496</v>
      </c>
      <c r="CC402" s="23" t="s">
        <v>496</v>
      </c>
      <c r="CD402" s="23" t="s">
        <v>496</v>
      </c>
      <c r="CE402" s="23" t="s">
        <v>496</v>
      </c>
      <c r="CF402" s="23" t="s">
        <v>496</v>
      </c>
      <c r="CG402" s="23" t="s">
        <v>496</v>
      </c>
      <c r="CH402" s="23" t="s">
        <v>496</v>
      </c>
      <c r="CI402" s="23" t="s">
        <v>496</v>
      </c>
      <c r="CJ402" s="23" t="s">
        <v>496</v>
      </c>
      <c r="CK402" s="23" t="s">
        <v>496</v>
      </c>
      <c r="CL402" s="23" t="s">
        <v>496</v>
      </c>
      <c r="CM402" s="23" t="s">
        <v>496</v>
      </c>
      <c r="CN402" s="23" t="s">
        <v>496</v>
      </c>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row>
    <row r="403" spans="1:122" outlineLevel="1">
      <c r="B403" s="25"/>
      <c r="P403" s="103" t="str">
        <f>"Yearling "&amp;$B$212</f>
        <v>Yearling Standard (7mo)</v>
      </c>
      <c r="Q403" s="103"/>
      <c r="R403" s="103"/>
      <c r="S403" s="103"/>
      <c r="T403" s="103"/>
      <c r="U403" s="103"/>
      <c r="V403" s="103"/>
      <c r="W403" s="103" t="str">
        <f>"Yearling "&amp;$B$213</f>
        <v>Yearling Early</v>
      </c>
      <c r="X403" s="103"/>
      <c r="Y403" s="103"/>
      <c r="Z403" s="103"/>
      <c r="AA403" s="103"/>
      <c r="AB403" s="103"/>
      <c r="AC403" s="103"/>
      <c r="AD403" s="103" t="str">
        <f>"Yearling "&amp;$B$214</f>
        <v>Yearling Middle</v>
      </c>
      <c r="AE403" s="103"/>
      <c r="AF403" s="103"/>
      <c r="AG403" s="103"/>
      <c r="AH403" s="103"/>
      <c r="AI403" s="103"/>
      <c r="AJ403" s="103"/>
      <c r="AK403" s="103" t="str">
        <f>"Yearling "&amp;$B$215</f>
        <v>Yearling Late</v>
      </c>
      <c r="AL403" s="103"/>
      <c r="AM403" s="103"/>
      <c r="AN403" s="103"/>
      <c r="AO403" s="103"/>
      <c r="AP403" s="103"/>
      <c r="AQ403" s="103"/>
      <c r="AR403" s="103" t="str">
        <f>"Yearling "&amp;$B$216</f>
        <v>Yearling V. Late</v>
      </c>
      <c r="AS403" s="103"/>
      <c r="AT403" s="103"/>
      <c r="AU403" s="103"/>
      <c r="AV403" s="103"/>
      <c r="AW403" s="103"/>
      <c r="AX403" s="103"/>
      <c r="AY403" s="103" t="str">
        <f>"Yearling "&amp;$B$217</f>
        <v>Yearling 7mo with 0% mated</v>
      </c>
      <c r="AZ403" s="103"/>
      <c r="BA403" s="103"/>
      <c r="BB403" s="103"/>
      <c r="BC403" s="103"/>
      <c r="BD403" s="103"/>
      <c r="BE403" s="103"/>
      <c r="BF403" t="s">
        <v>1038</v>
      </c>
      <c r="BM403" t="s">
        <v>1039</v>
      </c>
      <c r="BT403" t="s">
        <v>1040</v>
      </c>
      <c r="CA403" t="s">
        <v>1041</v>
      </c>
      <c r="CH403" t="s">
        <v>1042</v>
      </c>
    </row>
    <row r="404" spans="1:122" outlineLevel="1">
      <c r="B404" s="25"/>
      <c r="O404" s="25" t="s">
        <v>1058</v>
      </c>
      <c r="P404" s="18">
        <v>1</v>
      </c>
      <c r="Q404" s="18">
        <v>1</v>
      </c>
      <c r="R404" s="18">
        <v>1</v>
      </c>
      <c r="S404" s="18">
        <v>1</v>
      </c>
      <c r="T404" s="18"/>
      <c r="U404" s="18"/>
      <c r="V404" s="18"/>
      <c r="W404" s="18">
        <v>2</v>
      </c>
      <c r="X404" s="18">
        <v>2</v>
      </c>
      <c r="Y404" s="18">
        <v>2</v>
      </c>
      <c r="Z404" s="18">
        <v>2</v>
      </c>
      <c r="AA404" s="18"/>
      <c r="AB404" s="18"/>
      <c r="AC404" s="18"/>
      <c r="AD404" s="18">
        <v>3</v>
      </c>
      <c r="AE404" s="18">
        <v>3</v>
      </c>
      <c r="AF404" s="18">
        <v>3</v>
      </c>
      <c r="AG404" s="18">
        <v>3</v>
      </c>
      <c r="AH404" s="18"/>
      <c r="AI404" s="18"/>
      <c r="AJ404" s="18"/>
      <c r="AK404" s="18">
        <v>4</v>
      </c>
      <c r="AL404" s="18">
        <v>4</v>
      </c>
      <c r="AM404" s="18">
        <v>4</v>
      </c>
      <c r="AN404" s="18">
        <v>4</v>
      </c>
      <c r="AO404" s="18"/>
      <c r="AP404" s="18"/>
      <c r="AQ404" s="18"/>
      <c r="AR404" s="18">
        <v>5</v>
      </c>
      <c r="AS404" s="18">
        <v>5</v>
      </c>
      <c r="AT404" s="18">
        <v>5</v>
      </c>
      <c r="AU404" s="18">
        <v>5</v>
      </c>
      <c r="AV404" s="18"/>
      <c r="AW404" s="18"/>
      <c r="AX404" s="18"/>
      <c r="AY404" s="18">
        <v>6</v>
      </c>
      <c r="AZ404" s="18">
        <v>6</v>
      </c>
      <c r="BA404" s="18">
        <v>6</v>
      </c>
      <c r="BB404" s="18">
        <v>6</v>
      </c>
      <c r="BC404" s="18"/>
      <c r="BD404" s="18"/>
      <c r="BE404" s="18"/>
      <c r="BF404" s="18">
        <v>1</v>
      </c>
      <c r="BG404" s="18">
        <v>1</v>
      </c>
      <c r="BH404" s="18">
        <v>1</v>
      </c>
      <c r="BI404" s="18"/>
      <c r="BJ404" s="18"/>
      <c r="BK404" s="18"/>
      <c r="BL404" s="18"/>
      <c r="BM404" s="18">
        <v>1</v>
      </c>
      <c r="BN404" s="18">
        <v>1</v>
      </c>
      <c r="BO404" s="18">
        <v>1</v>
      </c>
      <c r="BP404" s="18"/>
      <c r="BQ404" s="18"/>
      <c r="BR404" s="18"/>
      <c r="BS404" s="18"/>
      <c r="BT404" s="18">
        <v>1</v>
      </c>
      <c r="BU404" s="18">
        <v>1</v>
      </c>
      <c r="BV404" s="18">
        <v>1</v>
      </c>
      <c r="BW404" s="18"/>
      <c r="BX404" s="18"/>
      <c r="BY404" s="18"/>
      <c r="BZ404" s="18"/>
      <c r="CA404" s="18">
        <v>1</v>
      </c>
      <c r="CB404" s="18">
        <v>1</v>
      </c>
      <c r="CC404" s="18">
        <v>1</v>
      </c>
      <c r="CD404" s="18"/>
      <c r="CE404" s="18"/>
      <c r="CF404" s="18"/>
      <c r="CG404" s="18"/>
      <c r="CH404" s="18">
        <v>1</v>
      </c>
      <c r="CI404" s="18">
        <v>1</v>
      </c>
      <c r="CJ404" s="18">
        <v>1</v>
      </c>
      <c r="CK404" s="18"/>
      <c r="CL404" s="18"/>
      <c r="CM404" s="18"/>
      <c r="CN404" s="18"/>
    </row>
    <row r="405" spans="1:122" outlineLevel="1">
      <c r="B405" s="25"/>
      <c r="O405" s="25" t="s">
        <v>1059</v>
      </c>
      <c r="P405" s="18">
        <v>2</v>
      </c>
      <c r="Q405" s="18">
        <v>3</v>
      </c>
      <c r="R405" s="18">
        <v>4</v>
      </c>
      <c r="S405" s="18">
        <v>6</v>
      </c>
      <c r="T405" s="18"/>
      <c r="U405" s="18"/>
      <c r="V405" s="18"/>
      <c r="W405" s="18">
        <v>2</v>
      </c>
      <c r="X405" s="18">
        <v>3</v>
      </c>
      <c r="Y405" s="18">
        <v>4</v>
      </c>
      <c r="Z405" s="18">
        <v>6</v>
      </c>
      <c r="AA405" s="18"/>
      <c r="AB405" s="18"/>
      <c r="AC405" s="18"/>
      <c r="AD405" s="18">
        <v>2</v>
      </c>
      <c r="AE405" s="18">
        <v>3</v>
      </c>
      <c r="AF405" s="18">
        <v>4</v>
      </c>
      <c r="AG405" s="18">
        <v>6</v>
      </c>
      <c r="AH405" s="18"/>
      <c r="AI405" s="18"/>
      <c r="AJ405" s="18"/>
      <c r="AK405" s="18">
        <v>2</v>
      </c>
      <c r="AL405" s="18">
        <v>3</v>
      </c>
      <c r="AM405" s="18">
        <v>4</v>
      </c>
      <c r="AN405" s="18">
        <v>6</v>
      </c>
      <c r="AO405" s="18"/>
      <c r="AP405" s="18"/>
      <c r="AQ405" s="18"/>
      <c r="AR405" s="18">
        <v>2</v>
      </c>
      <c r="AS405" s="18">
        <v>3</v>
      </c>
      <c r="AT405" s="18">
        <v>4</v>
      </c>
      <c r="AU405" s="18">
        <v>6</v>
      </c>
      <c r="AV405" s="18"/>
      <c r="AW405" s="18"/>
      <c r="AX405" s="18"/>
      <c r="AY405" s="18">
        <v>2</v>
      </c>
      <c r="AZ405" s="18">
        <v>3</v>
      </c>
      <c r="BA405" s="18">
        <v>4</v>
      </c>
      <c r="BB405" s="18">
        <v>6</v>
      </c>
      <c r="BC405" s="18"/>
      <c r="BD405" s="18"/>
      <c r="BE405" s="18"/>
    </row>
    <row r="406" spans="1:122" outlineLevel="1">
      <c r="P406" s="189">
        <f>INDEX(i.Periods,P$405,1+d.TOL+3*(P$404-1))</f>
        <v>55</v>
      </c>
      <c r="Q406" s="189">
        <f>INDEX(i.Periods,Q$405,1+d.TOL+3*(Q$404-1))</f>
        <v>60</v>
      </c>
      <c r="R406" s="189">
        <f>INDEX(i.Periods,R$405,1+d.TOL+3*(R$404-1))</f>
        <v>68</v>
      </c>
      <c r="S406" s="189">
        <f>INDEX(i.Periods,S$405,1+d.TOL+3*(S$404-1))</f>
        <v>77</v>
      </c>
      <c r="T406" s="189"/>
      <c r="U406" s="189"/>
      <c r="V406" s="189"/>
      <c r="W406" s="189">
        <f>INDEX(i.Periods,W$405,1+d.TOL+3*(W$404-1))</f>
        <v>57</v>
      </c>
      <c r="X406" s="189">
        <f>INDEX(i.Periods,X$405,1+d.TOL+3*(X$404-1))</f>
        <v>62</v>
      </c>
      <c r="Y406" s="189">
        <f>INDEX(i.Periods,Y$405,1+d.TOL+3*(Y$404-1))</f>
        <v>70</v>
      </c>
      <c r="Z406" s="189">
        <f>INDEX(i.Periods,Z$405,1+d.TOL+3*(Z$404-1))</f>
        <v>79</v>
      </c>
      <c r="AA406" s="189"/>
      <c r="AB406" s="189"/>
      <c r="AC406" s="189"/>
      <c r="AD406" s="189">
        <f>INDEX(i.Periods,AD$405,1+d.TOL+3*(AD$404-1))</f>
        <v>60</v>
      </c>
      <c r="AE406" s="189">
        <f>INDEX(i.Periods,AE$405,1+d.TOL+3*(AE$404-1))</f>
        <v>65</v>
      </c>
      <c r="AF406" s="189">
        <f>INDEX(i.Periods,AF$405,1+d.TOL+3*(AF$404-1))</f>
        <v>73</v>
      </c>
      <c r="AG406" s="189">
        <f>INDEX(i.Periods,AG$405,1+d.TOL+3*(AG$404-1))</f>
        <v>82</v>
      </c>
      <c r="AH406" s="189"/>
      <c r="AI406" s="189"/>
      <c r="AJ406" s="189"/>
      <c r="AK406" s="189">
        <f>INDEX(i.Periods,AK$405,1+d.TOL+3*(AK$404-1))</f>
        <v>62</v>
      </c>
      <c r="AL406" s="189">
        <f>INDEX(i.Periods,AL$405,1+d.TOL+3*(AL$404-1))</f>
        <v>67</v>
      </c>
      <c r="AM406" s="189">
        <f>INDEX(i.Periods,AM$405,1+d.TOL+3*(AM$404-1))</f>
        <v>75</v>
      </c>
      <c r="AN406" s="189">
        <f>INDEX(i.Periods,AN$405,1+d.TOL+3*(AN$404-1))</f>
        <v>84</v>
      </c>
      <c r="AO406" s="189"/>
      <c r="AP406" s="189"/>
      <c r="AQ406" s="189"/>
      <c r="AR406" s="189">
        <f>INDEX(i.Periods,AR$405,1+d.TOL+3*(AR$404-1))</f>
        <v>64</v>
      </c>
      <c r="AS406" s="189">
        <f>INDEX(i.Periods,AS$405,1+d.TOL+3*(AS$404-1))</f>
        <v>69</v>
      </c>
      <c r="AT406" s="189">
        <f>INDEX(i.Periods,AT$405,1+d.TOL+3*(AT$404-1))</f>
        <v>77</v>
      </c>
      <c r="AU406" s="189">
        <f>INDEX(i.Periods,AU$405,1+d.TOL+3*(AU$404-1))</f>
        <v>86</v>
      </c>
      <c r="AV406" s="189"/>
      <c r="AW406" s="189"/>
      <c r="AX406" s="189"/>
      <c r="AY406" s="189">
        <f>INDEX(i.Periods,AY$405,1+d.TOL+3*(AY$404-1))</f>
        <v>55</v>
      </c>
      <c r="AZ406" s="189">
        <f>INDEX(i.Periods,AZ$405,1+d.TOL+3*(AZ$404-1))</f>
        <v>60</v>
      </c>
      <c r="BA406" s="189">
        <f>INDEX(i.Periods,BA$405,1+d.TOL+3*(BA$404-1))</f>
        <v>68</v>
      </c>
      <c r="BB406" s="189">
        <f>INDEX(i.Periods,BB$405,1+d.TOL+3*(BB$404-1))</f>
        <v>77</v>
      </c>
      <c r="BC406" s="189"/>
      <c r="BD406" s="189"/>
      <c r="BE406" s="189"/>
      <c r="BF406" s="230">
        <f>P406+52</f>
        <v>107</v>
      </c>
      <c r="BG406" s="230">
        <f>R406+52</f>
        <v>120</v>
      </c>
      <c r="BH406" s="230">
        <f>S406+52</f>
        <v>129</v>
      </c>
      <c r="BI406" s="18"/>
      <c r="BJ406" s="18"/>
      <c r="BK406" s="18"/>
      <c r="BL406" s="18"/>
      <c r="BM406" s="231">
        <f>BF406+52</f>
        <v>159</v>
      </c>
      <c r="BN406" s="231">
        <f>BG406+52</f>
        <v>172</v>
      </c>
      <c r="BO406" s="231">
        <f>BH406+52</f>
        <v>181</v>
      </c>
      <c r="BP406" s="18"/>
      <c r="BQ406" s="18"/>
      <c r="BR406" s="18"/>
      <c r="BS406" s="18"/>
      <c r="BT406" s="231">
        <f>BM406+52</f>
        <v>211</v>
      </c>
      <c r="BU406" s="231">
        <f>BN406+52</f>
        <v>224</v>
      </c>
      <c r="BV406" s="231">
        <f>BO406+52</f>
        <v>233</v>
      </c>
      <c r="BW406" s="18"/>
      <c r="BX406" s="18"/>
      <c r="BY406" s="18"/>
      <c r="BZ406" s="18"/>
      <c r="CA406" s="231">
        <f>BT406+52</f>
        <v>263</v>
      </c>
      <c r="CB406" s="231">
        <f>BU406+52</f>
        <v>276</v>
      </c>
      <c r="CC406" s="231">
        <f>BV406+52</f>
        <v>285</v>
      </c>
      <c r="CD406" s="18"/>
      <c r="CE406" s="18"/>
      <c r="CF406" s="18"/>
      <c r="CG406" s="18"/>
      <c r="CH406" s="231">
        <f>CA406+52</f>
        <v>315</v>
      </c>
      <c r="CI406" s="231">
        <f>CB406+52</f>
        <v>328</v>
      </c>
      <c r="CJ406" s="231">
        <f>CC406+52</f>
        <v>337</v>
      </c>
      <c r="CK406" s="18"/>
      <c r="CL406" s="18"/>
      <c r="CM406" s="18"/>
      <c r="CN406" s="18"/>
    </row>
    <row r="407" spans="1:122" outlineLevel="1">
      <c r="C407" s="111" t="s">
        <v>1002</v>
      </c>
      <c r="D407" s="111" t="s">
        <v>1001</v>
      </c>
      <c r="E407" s="111" t="s">
        <v>1000</v>
      </c>
      <c r="F407" s="111" t="s">
        <v>999</v>
      </c>
      <c r="G407" s="111" t="s">
        <v>1000</v>
      </c>
      <c r="H407" s="111" t="s">
        <v>999</v>
      </c>
      <c r="I407" s="111" t="s">
        <v>998</v>
      </c>
      <c r="J407" s="111"/>
      <c r="K407" s="111"/>
      <c r="L407" s="111"/>
      <c r="M407" s="111"/>
      <c r="P407" s="230" t="str">
        <f>Q406&amp;":"&amp;R406</f>
        <v>60:68</v>
      </c>
      <c r="Q407" s="230" t="str">
        <f>R406&amp;":"&amp;S406</f>
        <v>68:77</v>
      </c>
      <c r="R407" s="232" t="str">
        <f>Q407</f>
        <v>68:77</v>
      </c>
      <c r="S407" s="232" t="str">
        <f>R407</f>
        <v>68:77</v>
      </c>
      <c r="T407" s="232" t="str">
        <f>S407</f>
        <v>68:77</v>
      </c>
      <c r="U407" s="232" t="str">
        <f>T407</f>
        <v>68:77</v>
      </c>
      <c r="V407" s="232" t="str">
        <f>U407</f>
        <v>68:77</v>
      </c>
      <c r="W407" s="230" t="str">
        <f>X406&amp;":"&amp;Y406</f>
        <v>62:70</v>
      </c>
      <c r="X407" s="230" t="str">
        <f>Y406&amp;":"&amp;Z406</f>
        <v>70:79</v>
      </c>
      <c r="Y407" s="232" t="str">
        <f>X407</f>
        <v>70:79</v>
      </c>
      <c r="Z407" s="232" t="str">
        <f>Y407</f>
        <v>70:79</v>
      </c>
      <c r="AA407" s="232" t="str">
        <f>Z407</f>
        <v>70:79</v>
      </c>
      <c r="AB407" s="232" t="str">
        <f>AA407</f>
        <v>70:79</v>
      </c>
      <c r="AC407" s="232" t="str">
        <f>AB407</f>
        <v>70:79</v>
      </c>
      <c r="AD407" s="230" t="str">
        <f>AE406&amp;":"&amp;AF406</f>
        <v>65:73</v>
      </c>
      <c r="AE407" s="230" t="str">
        <f>AF406&amp;":"&amp;AG406</f>
        <v>73:82</v>
      </c>
      <c r="AF407" s="232" t="str">
        <f>AE407</f>
        <v>73:82</v>
      </c>
      <c r="AG407" s="232" t="str">
        <f>AF407</f>
        <v>73:82</v>
      </c>
      <c r="AH407" s="232" t="str">
        <f>AG407</f>
        <v>73:82</v>
      </c>
      <c r="AI407" s="232" t="str">
        <f>AH407</f>
        <v>73:82</v>
      </c>
      <c r="AJ407" s="232" t="str">
        <f>AI407</f>
        <v>73:82</v>
      </c>
      <c r="AK407" s="230" t="str">
        <f>AL406&amp;":"&amp;AM406</f>
        <v>67:75</v>
      </c>
      <c r="AL407" s="230" t="str">
        <f>AM406&amp;":"&amp;AN406</f>
        <v>75:84</v>
      </c>
      <c r="AM407" s="232" t="str">
        <f>AL407</f>
        <v>75:84</v>
      </c>
      <c r="AN407" s="232" t="str">
        <f>AM407</f>
        <v>75:84</v>
      </c>
      <c r="AO407" s="232" t="str">
        <f>AN407</f>
        <v>75:84</v>
      </c>
      <c r="AP407" s="232" t="str">
        <f>AO407</f>
        <v>75:84</v>
      </c>
      <c r="AQ407" s="232" t="str">
        <f>AP407</f>
        <v>75:84</v>
      </c>
      <c r="AR407" s="230" t="str">
        <f>AS406&amp;":"&amp;AT406</f>
        <v>69:77</v>
      </c>
      <c r="AS407" s="230" t="str">
        <f>AT406&amp;":"&amp;AU406</f>
        <v>77:86</v>
      </c>
      <c r="AT407" s="232" t="str">
        <f>AS407</f>
        <v>77:86</v>
      </c>
      <c r="AU407" s="232" t="str">
        <f>AT407</f>
        <v>77:86</v>
      </c>
      <c r="AV407" s="232" t="str">
        <f>AU407</f>
        <v>77:86</v>
      </c>
      <c r="AW407" s="232" t="str">
        <f>AV407</f>
        <v>77:86</v>
      </c>
      <c r="AX407" s="232" t="str">
        <f>AW407</f>
        <v>77:86</v>
      </c>
      <c r="AY407" s="230" t="str">
        <f>AZ406&amp;":"&amp;BA406</f>
        <v>60:68</v>
      </c>
      <c r="AZ407" s="230" t="str">
        <f>BA406&amp;":"&amp;BB406</f>
        <v>68:77</v>
      </c>
      <c r="BA407" s="232" t="str">
        <f>AZ407</f>
        <v>68:77</v>
      </c>
      <c r="BB407" s="232" t="str">
        <f>BA407</f>
        <v>68:77</v>
      </c>
      <c r="BC407" s="232" t="str">
        <f>BB407</f>
        <v>68:77</v>
      </c>
      <c r="BD407" s="232" t="str">
        <f>BC407</f>
        <v>68:77</v>
      </c>
      <c r="BE407" s="232" t="str">
        <f>BD407</f>
        <v>68:77</v>
      </c>
      <c r="BF407" s="231" t="str">
        <f>BF406&amp;":"&amp;BG406</f>
        <v>107:120</v>
      </c>
      <c r="BG407" s="231" t="str">
        <f>BG406&amp;":"&amp;BH406</f>
        <v>120:129</v>
      </c>
      <c r="BH407" s="232" t="str">
        <f>BG407</f>
        <v>120:129</v>
      </c>
      <c r="BI407" s="232" t="str">
        <f>BH407</f>
        <v>120:129</v>
      </c>
      <c r="BJ407" s="232" t="str">
        <f>BI407</f>
        <v>120:129</v>
      </c>
      <c r="BK407" s="232" t="str">
        <f>BJ407</f>
        <v>120:129</v>
      </c>
      <c r="BL407" s="232" t="str">
        <f>BK407</f>
        <v>120:129</v>
      </c>
      <c r="BM407" s="231" t="str">
        <f>BM406&amp;":"&amp;BN406</f>
        <v>159:172</v>
      </c>
      <c r="BN407" s="231" t="str">
        <f>BN406&amp;":"&amp;BO406</f>
        <v>172:181</v>
      </c>
      <c r="BO407" s="232" t="str">
        <f>BN407</f>
        <v>172:181</v>
      </c>
      <c r="BP407" s="232" t="str">
        <f>BO407</f>
        <v>172:181</v>
      </c>
      <c r="BQ407" s="232" t="str">
        <f>BP407</f>
        <v>172:181</v>
      </c>
      <c r="BR407" s="232" t="str">
        <f>BQ407</f>
        <v>172:181</v>
      </c>
      <c r="BS407" s="232" t="str">
        <f>BR407</f>
        <v>172:181</v>
      </c>
      <c r="BT407" s="231" t="str">
        <f>BT406&amp;":"&amp;BU406</f>
        <v>211:224</v>
      </c>
      <c r="BU407" s="231" t="str">
        <f>BU406&amp;":"&amp;BV406</f>
        <v>224:233</v>
      </c>
      <c r="BV407" s="232" t="str">
        <f>BU407</f>
        <v>224:233</v>
      </c>
      <c r="BW407" s="232" t="str">
        <f>BV407</f>
        <v>224:233</v>
      </c>
      <c r="BX407" s="232" t="str">
        <f>BW407</f>
        <v>224:233</v>
      </c>
      <c r="BY407" s="232" t="str">
        <f>BX407</f>
        <v>224:233</v>
      </c>
      <c r="BZ407" s="232" t="str">
        <f>BY407</f>
        <v>224:233</v>
      </c>
      <c r="CA407" s="231" t="str">
        <f>CA406&amp;":"&amp;CB406</f>
        <v>263:276</v>
      </c>
      <c r="CB407" s="231" t="str">
        <f>CB406&amp;":"&amp;CC406</f>
        <v>276:285</v>
      </c>
      <c r="CC407" s="232" t="str">
        <f>CB407</f>
        <v>276:285</v>
      </c>
      <c r="CD407" s="232" t="str">
        <f>CC407</f>
        <v>276:285</v>
      </c>
      <c r="CE407" s="232" t="str">
        <f>CD407</f>
        <v>276:285</v>
      </c>
      <c r="CF407" s="232" t="str">
        <f>CE407</f>
        <v>276:285</v>
      </c>
      <c r="CG407" s="232" t="str">
        <f>CF407</f>
        <v>276:285</v>
      </c>
      <c r="CH407" s="231" t="str">
        <f>CH406&amp;":"&amp;CI406</f>
        <v>315:328</v>
      </c>
      <c r="CI407" s="231" t="str">
        <f>CI406&amp;":"&amp;CJ406</f>
        <v>328:337</v>
      </c>
      <c r="CJ407" s="232" t="str">
        <f>CI407</f>
        <v>328:337</v>
      </c>
      <c r="CK407" s="232" t="str">
        <f>CJ407</f>
        <v>328:337</v>
      </c>
      <c r="CL407" s="232" t="str">
        <f>CK407</f>
        <v>328:337</v>
      </c>
      <c r="CM407" s="232" t="str">
        <f>CL407</f>
        <v>328:337</v>
      </c>
      <c r="CN407" s="232" t="str">
        <f>CM407</f>
        <v>328:337</v>
      </c>
    </row>
    <row r="408" spans="1:122" outlineLevel="1">
      <c r="A408" s="18"/>
      <c r="B408" t="s">
        <v>1060</v>
      </c>
      <c r="C408" s="210" t="s">
        <v>6</v>
      </c>
      <c r="D408" s="210" t="str">
        <f>C408</f>
        <v>0:1</v>
      </c>
      <c r="E408" s="209" t="s">
        <v>8</v>
      </c>
      <c r="F408" s="209" t="s">
        <v>159</v>
      </c>
      <c r="G408" s="209" t="s">
        <v>174</v>
      </c>
      <c r="H408" s="209" t="s">
        <v>232</v>
      </c>
      <c r="I408" s="209" t="s">
        <v>234</v>
      </c>
      <c r="J408" s="209"/>
      <c r="K408" s="209"/>
      <c r="L408" s="209"/>
      <c r="M408" s="209"/>
      <c r="N408" s="206"/>
      <c r="O408" s="206"/>
      <c r="P408" s="208" t="str">
        <f>C408</f>
        <v>0:1</v>
      </c>
      <c r="Q408" s="208" t="str">
        <f>D408</f>
        <v>0:1</v>
      </c>
      <c r="R408" s="207" t="str">
        <f>LEFT(E408,FIND(":",E408)-1)+i.TOLoffset_r2*(d.TOL-1)&amp;":"&amp;RIGHT(E408,LEN(E408)-FIND(":",E408))+i.TOLoffset_r2*(d.TOL-1)</f>
        <v>26:27</v>
      </c>
      <c r="S408" s="207" t="str">
        <f>LEFT(F408,FIND(":",F408)-1)+i.TOLoffset_r2*(d.TOL-1)&amp;":"&amp;RIGHT(F408,LEN(F408)-FIND(":",F408))+i.TOLoffset_r2*(d.TOL-1)</f>
        <v>27:28</v>
      </c>
      <c r="T408" s="207" t="str">
        <f>LEFT(G408,FIND(":",G408)-1)+i.TOLoffset_r2*(d.TOL-1)&amp;":"&amp;RIGHT(G408,LEN(G408)-FIND(":",G408))+i.TOLoffset_r2*(d.TOL-1)</f>
        <v>28:29</v>
      </c>
      <c r="U408" s="207" t="str">
        <f>LEFT(H408,FIND(":",H408)-1)+i.TOLoffset_r2*(d.TOL-1)&amp;":"&amp;RIGHT(H408,LEN(H408)-FIND(":",H408))+i.TOLoffset_r2*(d.TOL-1)</f>
        <v>29:30</v>
      </c>
      <c r="V408" s="207" t="str">
        <f>LEFT(I408,FIND(":",I408)-1)+i.TOLoffset_r2*(d.TOL-1)&amp;":"&amp;RIGHT(I408,LEN(I408)-FIND(":",I408))+i.TOLoffset_r2*(d.TOL-1)</f>
        <v>30:31</v>
      </c>
      <c r="W408" s="229" t="str">
        <f>P408</f>
        <v>0:1</v>
      </c>
      <c r="X408" s="229" t="str">
        <f t="shared" ref="X408:CN408" si="238">Q408</f>
        <v>0:1</v>
      </c>
      <c r="Y408" s="229" t="str">
        <f t="shared" si="238"/>
        <v>26:27</v>
      </c>
      <c r="Z408" s="229" t="str">
        <f t="shared" si="238"/>
        <v>27:28</v>
      </c>
      <c r="AA408" s="229" t="str">
        <f t="shared" si="238"/>
        <v>28:29</v>
      </c>
      <c r="AB408" s="229" t="str">
        <f t="shared" si="238"/>
        <v>29:30</v>
      </c>
      <c r="AC408" s="229" t="str">
        <f t="shared" si="238"/>
        <v>30:31</v>
      </c>
      <c r="AD408" s="229" t="str">
        <f t="shared" si="238"/>
        <v>0:1</v>
      </c>
      <c r="AE408" s="229" t="str">
        <f t="shared" si="238"/>
        <v>0:1</v>
      </c>
      <c r="AF408" s="229" t="str">
        <f t="shared" si="238"/>
        <v>26:27</v>
      </c>
      <c r="AG408" s="229" t="str">
        <f t="shared" si="238"/>
        <v>27:28</v>
      </c>
      <c r="AH408" s="229" t="str">
        <f t="shared" si="238"/>
        <v>28:29</v>
      </c>
      <c r="AI408" s="229" t="str">
        <f t="shared" si="238"/>
        <v>29:30</v>
      </c>
      <c r="AJ408" s="229" t="str">
        <f t="shared" si="238"/>
        <v>30:31</v>
      </c>
      <c r="AK408" s="229" t="str">
        <f t="shared" si="238"/>
        <v>0:1</v>
      </c>
      <c r="AL408" s="229" t="str">
        <f t="shared" si="238"/>
        <v>0:1</v>
      </c>
      <c r="AM408" s="229" t="str">
        <f t="shared" si="238"/>
        <v>26:27</v>
      </c>
      <c r="AN408" s="229" t="str">
        <f t="shared" si="238"/>
        <v>27:28</v>
      </c>
      <c r="AO408" s="229" t="str">
        <f t="shared" si="238"/>
        <v>28:29</v>
      </c>
      <c r="AP408" s="229" t="str">
        <f t="shared" si="238"/>
        <v>29:30</v>
      </c>
      <c r="AQ408" s="229" t="str">
        <f t="shared" si="238"/>
        <v>30:31</v>
      </c>
      <c r="AR408" s="229" t="str">
        <f t="shared" ref="AR408:BE408" si="239">AD408</f>
        <v>0:1</v>
      </c>
      <c r="AS408" s="229" t="str">
        <f t="shared" si="239"/>
        <v>0:1</v>
      </c>
      <c r="AT408" s="229" t="str">
        <f t="shared" si="239"/>
        <v>26:27</v>
      </c>
      <c r="AU408" s="229" t="str">
        <f t="shared" si="239"/>
        <v>27:28</v>
      </c>
      <c r="AV408" s="229" t="str">
        <f t="shared" si="239"/>
        <v>28:29</v>
      </c>
      <c r="AW408" s="229" t="str">
        <f t="shared" si="239"/>
        <v>29:30</v>
      </c>
      <c r="AX408" s="229" t="str">
        <f t="shared" si="239"/>
        <v>30:31</v>
      </c>
      <c r="AY408" s="229" t="str">
        <f t="shared" si="239"/>
        <v>0:1</v>
      </c>
      <c r="AZ408" s="229" t="str">
        <f t="shared" si="239"/>
        <v>0:1</v>
      </c>
      <c r="BA408" s="229" t="str">
        <f t="shared" si="239"/>
        <v>26:27</v>
      </c>
      <c r="BB408" s="229" t="str">
        <f t="shared" si="239"/>
        <v>27:28</v>
      </c>
      <c r="BC408" s="229" t="str">
        <f t="shared" si="239"/>
        <v>28:29</v>
      </c>
      <c r="BD408" s="229" t="str">
        <f t="shared" si="239"/>
        <v>29:30</v>
      </c>
      <c r="BE408" s="229" t="str">
        <f t="shared" si="239"/>
        <v>30:31</v>
      </c>
      <c r="BF408" s="229" t="str">
        <f t="shared" si="238"/>
        <v>0:1</v>
      </c>
      <c r="BG408" s="229" t="str">
        <f t="shared" si="238"/>
        <v>0:1</v>
      </c>
      <c r="BH408" s="229" t="str">
        <f t="shared" si="238"/>
        <v>26:27</v>
      </c>
      <c r="BI408" s="229" t="str">
        <f t="shared" si="238"/>
        <v>27:28</v>
      </c>
      <c r="BJ408" s="229" t="str">
        <f t="shared" si="238"/>
        <v>28:29</v>
      </c>
      <c r="BK408" s="229" t="str">
        <f t="shared" si="238"/>
        <v>29:30</v>
      </c>
      <c r="BL408" s="229" t="str">
        <f t="shared" si="238"/>
        <v>30:31</v>
      </c>
      <c r="BM408" s="229" t="str">
        <f t="shared" si="238"/>
        <v>0:1</v>
      </c>
      <c r="BN408" s="229" t="str">
        <f t="shared" si="238"/>
        <v>0:1</v>
      </c>
      <c r="BO408" s="229" t="str">
        <f t="shared" si="238"/>
        <v>26:27</v>
      </c>
      <c r="BP408" s="229" t="str">
        <f t="shared" si="238"/>
        <v>27:28</v>
      </c>
      <c r="BQ408" s="229" t="str">
        <f t="shared" si="238"/>
        <v>28:29</v>
      </c>
      <c r="BR408" s="229" t="str">
        <f t="shared" si="238"/>
        <v>29:30</v>
      </c>
      <c r="BS408" s="229" t="str">
        <f t="shared" si="238"/>
        <v>30:31</v>
      </c>
      <c r="BT408" s="229" t="str">
        <f t="shared" si="238"/>
        <v>0:1</v>
      </c>
      <c r="BU408" s="229" t="str">
        <f t="shared" si="238"/>
        <v>0:1</v>
      </c>
      <c r="BV408" s="229" t="str">
        <f t="shared" si="238"/>
        <v>26:27</v>
      </c>
      <c r="BW408" s="229" t="str">
        <f t="shared" si="238"/>
        <v>27:28</v>
      </c>
      <c r="BX408" s="229" t="str">
        <f t="shared" si="238"/>
        <v>28:29</v>
      </c>
      <c r="BY408" s="229" t="str">
        <f t="shared" si="238"/>
        <v>29:30</v>
      </c>
      <c r="BZ408" s="229" t="str">
        <f t="shared" si="238"/>
        <v>30:31</v>
      </c>
      <c r="CA408" s="229" t="str">
        <f t="shared" si="238"/>
        <v>0:1</v>
      </c>
      <c r="CB408" s="229" t="str">
        <f t="shared" si="238"/>
        <v>0:1</v>
      </c>
      <c r="CC408" s="229" t="str">
        <f t="shared" si="238"/>
        <v>26:27</v>
      </c>
      <c r="CD408" s="229" t="str">
        <f t="shared" si="238"/>
        <v>27:28</v>
      </c>
      <c r="CE408" s="229" t="str">
        <f t="shared" si="238"/>
        <v>28:29</v>
      </c>
      <c r="CF408" s="229" t="str">
        <f t="shared" si="238"/>
        <v>29:30</v>
      </c>
      <c r="CG408" s="229" t="str">
        <f t="shared" si="238"/>
        <v>30:31</v>
      </c>
      <c r="CH408" s="229" t="str">
        <f t="shared" si="238"/>
        <v>0:1</v>
      </c>
      <c r="CI408" s="229" t="str">
        <f t="shared" si="238"/>
        <v>0:1</v>
      </c>
      <c r="CJ408" s="229" t="str">
        <f t="shared" si="238"/>
        <v>26:27</v>
      </c>
      <c r="CK408" s="229" t="str">
        <f t="shared" si="238"/>
        <v>27:28</v>
      </c>
      <c r="CL408" s="229" t="str">
        <f t="shared" si="238"/>
        <v>28:29</v>
      </c>
      <c r="CM408" s="229" t="str">
        <f t="shared" si="238"/>
        <v>29:30</v>
      </c>
      <c r="CN408" s="229" t="str">
        <f t="shared" si="238"/>
        <v>30:31</v>
      </c>
    </row>
    <row r="409" spans="1:122" ht="66.75" outlineLevel="1">
      <c r="A409" s="18"/>
      <c r="C409" s="23"/>
      <c r="D409" s="23"/>
      <c r="E409" s="23"/>
      <c r="F409" s="23"/>
      <c r="G409" s="23"/>
      <c r="H409" s="23"/>
      <c r="I409" s="23"/>
      <c r="J409" s="23"/>
      <c r="K409" s="23"/>
      <c r="L409" s="23"/>
      <c r="M409" s="23"/>
      <c r="N409" s="23"/>
      <c r="O409" s="23"/>
      <c r="P409" s="228" t="str">
        <f t="shared" ref="P409:V409" si="240">P408&amp;", "&amp;P$407</f>
        <v>0:1, 60:68</v>
      </c>
      <c r="Q409" s="228" t="str">
        <f t="shared" si="240"/>
        <v>0:1, 68:77</v>
      </c>
      <c r="R409" s="228" t="str">
        <f t="shared" si="240"/>
        <v>26:27, 68:77</v>
      </c>
      <c r="S409" s="228" t="str">
        <f t="shared" si="240"/>
        <v>27:28, 68:77</v>
      </c>
      <c r="T409" s="228" t="str">
        <f t="shared" si="240"/>
        <v>28:29, 68:77</v>
      </c>
      <c r="U409" s="228" t="str">
        <f t="shared" si="240"/>
        <v>29:30, 68:77</v>
      </c>
      <c r="V409" s="228" t="str">
        <f t="shared" si="240"/>
        <v>30:31, 68:77</v>
      </c>
      <c r="W409" s="228" t="str">
        <f t="shared" ref="W409:BE409" si="241">W408&amp;", "&amp;W$407</f>
        <v>0:1, 62:70</v>
      </c>
      <c r="X409" s="228" t="str">
        <f t="shared" si="241"/>
        <v>0:1, 70:79</v>
      </c>
      <c r="Y409" s="228" t="str">
        <f t="shared" si="241"/>
        <v>26:27, 70:79</v>
      </c>
      <c r="Z409" s="228" t="str">
        <f t="shared" si="241"/>
        <v>27:28, 70:79</v>
      </c>
      <c r="AA409" s="228" t="str">
        <f t="shared" si="241"/>
        <v>28:29, 70:79</v>
      </c>
      <c r="AB409" s="228" t="str">
        <f t="shared" si="241"/>
        <v>29:30, 70:79</v>
      </c>
      <c r="AC409" s="228" t="str">
        <f t="shared" si="241"/>
        <v>30:31, 70:79</v>
      </c>
      <c r="AD409" s="228" t="str">
        <f t="shared" si="241"/>
        <v>0:1, 65:73</v>
      </c>
      <c r="AE409" s="228" t="str">
        <f t="shared" si="241"/>
        <v>0:1, 73:82</v>
      </c>
      <c r="AF409" s="228" t="str">
        <f t="shared" si="241"/>
        <v>26:27, 73:82</v>
      </c>
      <c r="AG409" s="228" t="str">
        <f t="shared" si="241"/>
        <v>27:28, 73:82</v>
      </c>
      <c r="AH409" s="228" t="str">
        <f t="shared" si="241"/>
        <v>28:29, 73:82</v>
      </c>
      <c r="AI409" s="228" t="str">
        <f t="shared" si="241"/>
        <v>29:30, 73:82</v>
      </c>
      <c r="AJ409" s="228" t="str">
        <f t="shared" si="241"/>
        <v>30:31, 73:82</v>
      </c>
      <c r="AK409" s="228" t="str">
        <f t="shared" si="241"/>
        <v>0:1, 67:75</v>
      </c>
      <c r="AL409" s="228" t="str">
        <f t="shared" si="241"/>
        <v>0:1, 75:84</v>
      </c>
      <c r="AM409" s="228" t="str">
        <f t="shared" si="241"/>
        <v>26:27, 75:84</v>
      </c>
      <c r="AN409" s="228" t="str">
        <f t="shared" si="241"/>
        <v>27:28, 75:84</v>
      </c>
      <c r="AO409" s="228" t="str">
        <f t="shared" si="241"/>
        <v>28:29, 75:84</v>
      </c>
      <c r="AP409" s="228" t="str">
        <f t="shared" si="241"/>
        <v>29:30, 75:84</v>
      </c>
      <c r="AQ409" s="228" t="str">
        <f t="shared" si="241"/>
        <v>30:31, 75:84</v>
      </c>
      <c r="AR409" s="228" t="str">
        <f t="shared" ref="AR409:AX409" si="242">AR408&amp;", "&amp;AR$407</f>
        <v>0:1, 69:77</v>
      </c>
      <c r="AS409" s="228" t="str">
        <f t="shared" si="242"/>
        <v>0:1, 77:86</v>
      </c>
      <c r="AT409" s="228" t="str">
        <f t="shared" si="242"/>
        <v>26:27, 77:86</v>
      </c>
      <c r="AU409" s="228" t="str">
        <f t="shared" si="242"/>
        <v>27:28, 77:86</v>
      </c>
      <c r="AV409" s="228" t="str">
        <f t="shared" si="242"/>
        <v>28:29, 77:86</v>
      </c>
      <c r="AW409" s="228" t="str">
        <f t="shared" si="242"/>
        <v>29:30, 77:86</v>
      </c>
      <c r="AX409" s="228" t="str">
        <f t="shared" si="242"/>
        <v>30:31, 77:86</v>
      </c>
      <c r="AY409" s="228" t="str">
        <f t="shared" si="241"/>
        <v>0:1, 60:68</v>
      </c>
      <c r="AZ409" s="228" t="str">
        <f t="shared" si="241"/>
        <v>0:1, 68:77</v>
      </c>
      <c r="BA409" s="228" t="str">
        <f t="shared" si="241"/>
        <v>26:27, 68:77</v>
      </c>
      <c r="BB409" s="228" t="str">
        <f t="shared" si="241"/>
        <v>27:28, 68:77</v>
      </c>
      <c r="BC409" s="228" t="str">
        <f t="shared" si="241"/>
        <v>28:29, 68:77</v>
      </c>
      <c r="BD409" s="228" t="str">
        <f t="shared" si="241"/>
        <v>29:30, 68:77</v>
      </c>
      <c r="BE409" s="228" t="str">
        <f t="shared" si="241"/>
        <v>30:31, 68:77</v>
      </c>
      <c r="BF409" s="228" t="str">
        <f t="shared" ref="BF409:CG409" si="243">BF408&amp;", "&amp;BF$407</f>
        <v>0:1, 107:120</v>
      </c>
      <c r="BG409" s="228" t="str">
        <f t="shared" si="243"/>
        <v>0:1, 120:129</v>
      </c>
      <c r="BH409" s="228" t="str">
        <f t="shared" si="243"/>
        <v>26:27, 120:129</v>
      </c>
      <c r="BI409" s="228" t="str">
        <f t="shared" si="243"/>
        <v>27:28, 120:129</v>
      </c>
      <c r="BJ409" s="228" t="str">
        <f t="shared" si="243"/>
        <v>28:29, 120:129</v>
      </c>
      <c r="BK409" s="228" t="str">
        <f t="shared" si="243"/>
        <v>29:30, 120:129</v>
      </c>
      <c r="BL409" s="228" t="str">
        <f t="shared" si="243"/>
        <v>30:31, 120:129</v>
      </c>
      <c r="BM409" s="228" t="str">
        <f t="shared" si="243"/>
        <v>0:1, 159:172</v>
      </c>
      <c r="BN409" s="228" t="str">
        <f t="shared" si="243"/>
        <v>0:1, 172:181</v>
      </c>
      <c r="BO409" s="228" t="str">
        <f t="shared" si="243"/>
        <v>26:27, 172:181</v>
      </c>
      <c r="BP409" s="228" t="str">
        <f t="shared" si="243"/>
        <v>27:28, 172:181</v>
      </c>
      <c r="BQ409" s="228" t="str">
        <f t="shared" si="243"/>
        <v>28:29, 172:181</v>
      </c>
      <c r="BR409" s="228" t="str">
        <f t="shared" si="243"/>
        <v>29:30, 172:181</v>
      </c>
      <c r="BS409" s="228" t="str">
        <f t="shared" si="243"/>
        <v>30:31, 172:181</v>
      </c>
      <c r="BT409" s="228" t="str">
        <f t="shared" si="243"/>
        <v>0:1, 211:224</v>
      </c>
      <c r="BU409" s="228" t="str">
        <f t="shared" si="243"/>
        <v>0:1, 224:233</v>
      </c>
      <c r="BV409" s="228" t="str">
        <f t="shared" si="243"/>
        <v>26:27, 224:233</v>
      </c>
      <c r="BW409" s="228" t="str">
        <f t="shared" si="243"/>
        <v>27:28, 224:233</v>
      </c>
      <c r="BX409" s="228" t="str">
        <f t="shared" si="243"/>
        <v>28:29, 224:233</v>
      </c>
      <c r="BY409" s="228" t="str">
        <f t="shared" si="243"/>
        <v>29:30, 224:233</v>
      </c>
      <c r="BZ409" s="228" t="str">
        <f t="shared" si="243"/>
        <v>30:31, 224:233</v>
      </c>
      <c r="CA409" s="228" t="str">
        <f t="shared" si="243"/>
        <v>0:1, 263:276</v>
      </c>
      <c r="CB409" s="228" t="str">
        <f t="shared" si="243"/>
        <v>0:1, 276:285</v>
      </c>
      <c r="CC409" s="228" t="str">
        <f t="shared" si="243"/>
        <v>26:27, 276:285</v>
      </c>
      <c r="CD409" s="228" t="str">
        <f t="shared" si="243"/>
        <v>27:28, 276:285</v>
      </c>
      <c r="CE409" s="228" t="str">
        <f t="shared" si="243"/>
        <v>28:29, 276:285</v>
      </c>
      <c r="CF409" s="228" t="str">
        <f t="shared" si="243"/>
        <v>29:30, 276:285</v>
      </c>
      <c r="CG409" s="228" t="str">
        <f t="shared" si="243"/>
        <v>30:31, 276:285</v>
      </c>
      <c r="CH409" s="228" t="str">
        <f t="shared" ref="CH409:CN409" si="244">CH408&amp;", "&amp;CH$407</f>
        <v>0:1, 315:328</v>
      </c>
      <c r="CI409" s="228" t="str">
        <f t="shared" si="244"/>
        <v>0:1, 328:337</v>
      </c>
      <c r="CJ409" s="228" t="str">
        <f t="shared" si="244"/>
        <v>26:27, 328:337</v>
      </c>
      <c r="CK409" s="228" t="str">
        <f t="shared" si="244"/>
        <v>27:28, 328:337</v>
      </c>
      <c r="CL409" s="228" t="str">
        <f t="shared" si="244"/>
        <v>28:29, 328:337</v>
      </c>
      <c r="CM409" s="228" t="str">
        <f t="shared" si="244"/>
        <v>29:30, 328:337</v>
      </c>
      <c r="CN409" s="228" t="str">
        <f t="shared" si="244"/>
        <v>30:31, 328:337</v>
      </c>
    </row>
    <row r="410" spans="1:122" outlineLevel="1">
      <c r="B410" t="s">
        <v>1061</v>
      </c>
      <c r="C410" s="226"/>
      <c r="D410" s="226"/>
      <c r="E410" s="226"/>
      <c r="F410" s="226"/>
      <c r="G410" s="226"/>
      <c r="H410" s="226"/>
      <c r="I410" s="226"/>
      <c r="J410" s="226"/>
      <c r="K410" s="226"/>
      <c r="L410" s="226"/>
      <c r="M410" s="226"/>
      <c r="N410" s="226"/>
      <c r="O410" s="226"/>
      <c r="P410" s="229" t="str">
        <f>P408</f>
        <v>0:1</v>
      </c>
      <c r="Q410" s="229" t="str">
        <f>Q408</f>
        <v>0:1</v>
      </c>
      <c r="R410" s="246" t="str">
        <f>LEFT(R408,FIND(":",R408)-1)+i.BMToffset_r2&amp;":"&amp;RIGHT(R408,LEN(R408)-FIND(":",R408))+i.BMToffset_r2</f>
        <v>170:171</v>
      </c>
      <c r="S410" s="246" t="str">
        <f>LEFT(S408,FIND(":",S408)-1)+i.BMToffset_r2&amp;":"&amp;RIGHT(S408,LEN(S408)-FIND(":",S408))+i.BMToffset_r2</f>
        <v>171:172</v>
      </c>
      <c r="T410" s="246" t="str">
        <f>LEFT(T408,FIND(":",T408)-1)+i.BMToffset_r2&amp;":"&amp;RIGHT(T408,LEN(T408)-FIND(":",T408))+i.BMToffset_r2</f>
        <v>172:173</v>
      </c>
      <c r="U410" s="246" t="str">
        <f>LEFT(U408,FIND(":",U408)-1)+i.BMToffset_r2&amp;":"&amp;RIGHT(U408,LEN(U408)-FIND(":",U408))+i.BMToffset_r2</f>
        <v>173:174</v>
      </c>
      <c r="V410" s="246" t="str">
        <f>LEFT(V408,FIND(":",V408)-1)+i.BMToffset_r2&amp;":"&amp;RIGHT(V408,LEN(V408)-FIND(":",V408))+i.BMToffset_r2</f>
        <v>174:175</v>
      </c>
      <c r="W410" s="229" t="str">
        <f>P410</f>
        <v>0:1</v>
      </c>
      <c r="X410" s="229" t="str">
        <f t="shared" ref="X410:CN410" si="245">Q410</f>
        <v>0:1</v>
      </c>
      <c r="Y410" s="229" t="str">
        <f t="shared" si="245"/>
        <v>170:171</v>
      </c>
      <c r="Z410" s="229" t="str">
        <f t="shared" si="245"/>
        <v>171:172</v>
      </c>
      <c r="AA410" s="229" t="str">
        <f t="shared" si="245"/>
        <v>172:173</v>
      </c>
      <c r="AB410" s="229" t="str">
        <f t="shared" si="245"/>
        <v>173:174</v>
      </c>
      <c r="AC410" s="229" t="str">
        <f t="shared" si="245"/>
        <v>174:175</v>
      </c>
      <c r="AD410" s="229" t="str">
        <f t="shared" si="245"/>
        <v>0:1</v>
      </c>
      <c r="AE410" s="229" t="str">
        <f t="shared" si="245"/>
        <v>0:1</v>
      </c>
      <c r="AF410" s="229" t="str">
        <f t="shared" si="245"/>
        <v>170:171</v>
      </c>
      <c r="AG410" s="229" t="str">
        <f t="shared" si="245"/>
        <v>171:172</v>
      </c>
      <c r="AH410" s="229" t="str">
        <f t="shared" si="245"/>
        <v>172:173</v>
      </c>
      <c r="AI410" s="229" t="str">
        <f t="shared" si="245"/>
        <v>173:174</v>
      </c>
      <c r="AJ410" s="229" t="str">
        <f t="shared" si="245"/>
        <v>174:175</v>
      </c>
      <c r="AK410" s="229" t="str">
        <f t="shared" si="245"/>
        <v>0:1</v>
      </c>
      <c r="AL410" s="229" t="str">
        <f t="shared" si="245"/>
        <v>0:1</v>
      </c>
      <c r="AM410" s="229" t="str">
        <f t="shared" si="245"/>
        <v>170:171</v>
      </c>
      <c r="AN410" s="229" t="str">
        <f t="shared" si="245"/>
        <v>171:172</v>
      </c>
      <c r="AO410" s="229" t="str">
        <f t="shared" si="245"/>
        <v>172:173</v>
      </c>
      <c r="AP410" s="229" t="str">
        <f t="shared" si="245"/>
        <v>173:174</v>
      </c>
      <c r="AQ410" s="229" t="str">
        <f t="shared" si="245"/>
        <v>174:175</v>
      </c>
      <c r="AR410" s="229" t="str">
        <f t="shared" ref="AR410:BE410" si="246">AD410</f>
        <v>0:1</v>
      </c>
      <c r="AS410" s="229" t="str">
        <f t="shared" si="246"/>
        <v>0:1</v>
      </c>
      <c r="AT410" s="229" t="str">
        <f t="shared" si="246"/>
        <v>170:171</v>
      </c>
      <c r="AU410" s="229" t="str">
        <f t="shared" si="246"/>
        <v>171:172</v>
      </c>
      <c r="AV410" s="229" t="str">
        <f t="shared" si="246"/>
        <v>172:173</v>
      </c>
      <c r="AW410" s="229" t="str">
        <f t="shared" si="246"/>
        <v>173:174</v>
      </c>
      <c r="AX410" s="229" t="str">
        <f t="shared" si="246"/>
        <v>174:175</v>
      </c>
      <c r="AY410" s="229" t="str">
        <f t="shared" si="246"/>
        <v>0:1</v>
      </c>
      <c r="AZ410" s="229" t="str">
        <f t="shared" si="246"/>
        <v>0:1</v>
      </c>
      <c r="BA410" s="229" t="str">
        <f t="shared" si="246"/>
        <v>170:171</v>
      </c>
      <c r="BB410" s="229" t="str">
        <f t="shared" si="246"/>
        <v>171:172</v>
      </c>
      <c r="BC410" s="229" t="str">
        <f t="shared" si="246"/>
        <v>172:173</v>
      </c>
      <c r="BD410" s="229" t="str">
        <f t="shared" si="246"/>
        <v>173:174</v>
      </c>
      <c r="BE410" s="229" t="str">
        <f t="shared" si="246"/>
        <v>174:175</v>
      </c>
      <c r="BF410" s="229" t="str">
        <f t="shared" si="245"/>
        <v>0:1</v>
      </c>
      <c r="BG410" s="229" t="str">
        <f t="shared" si="245"/>
        <v>0:1</v>
      </c>
      <c r="BH410" s="229" t="str">
        <f t="shared" si="245"/>
        <v>170:171</v>
      </c>
      <c r="BI410" s="229" t="str">
        <f t="shared" si="245"/>
        <v>171:172</v>
      </c>
      <c r="BJ410" s="229" t="str">
        <f t="shared" si="245"/>
        <v>172:173</v>
      </c>
      <c r="BK410" s="229" t="str">
        <f t="shared" si="245"/>
        <v>173:174</v>
      </c>
      <c r="BL410" s="229" t="str">
        <f t="shared" si="245"/>
        <v>174:175</v>
      </c>
      <c r="BM410" s="229" t="str">
        <f t="shared" si="245"/>
        <v>0:1</v>
      </c>
      <c r="BN410" s="229" t="str">
        <f t="shared" si="245"/>
        <v>0:1</v>
      </c>
      <c r="BO410" s="229" t="str">
        <f t="shared" si="245"/>
        <v>170:171</v>
      </c>
      <c r="BP410" s="229" t="str">
        <f t="shared" si="245"/>
        <v>171:172</v>
      </c>
      <c r="BQ410" s="229" t="str">
        <f t="shared" si="245"/>
        <v>172:173</v>
      </c>
      <c r="BR410" s="229" t="str">
        <f t="shared" si="245"/>
        <v>173:174</v>
      </c>
      <c r="BS410" s="229" t="str">
        <f t="shared" si="245"/>
        <v>174:175</v>
      </c>
      <c r="BT410" s="229" t="str">
        <f t="shared" si="245"/>
        <v>0:1</v>
      </c>
      <c r="BU410" s="229" t="str">
        <f t="shared" si="245"/>
        <v>0:1</v>
      </c>
      <c r="BV410" s="229" t="str">
        <f t="shared" si="245"/>
        <v>170:171</v>
      </c>
      <c r="BW410" s="229" t="str">
        <f t="shared" si="245"/>
        <v>171:172</v>
      </c>
      <c r="BX410" s="229" t="str">
        <f t="shared" si="245"/>
        <v>172:173</v>
      </c>
      <c r="BY410" s="229" t="str">
        <f t="shared" si="245"/>
        <v>173:174</v>
      </c>
      <c r="BZ410" s="229" t="str">
        <f t="shared" si="245"/>
        <v>174:175</v>
      </c>
      <c r="CA410" s="229" t="str">
        <f t="shared" si="245"/>
        <v>0:1</v>
      </c>
      <c r="CB410" s="229" t="str">
        <f t="shared" si="245"/>
        <v>0:1</v>
      </c>
      <c r="CC410" s="229" t="str">
        <f t="shared" si="245"/>
        <v>170:171</v>
      </c>
      <c r="CD410" s="229" t="str">
        <f t="shared" si="245"/>
        <v>171:172</v>
      </c>
      <c r="CE410" s="229" t="str">
        <f t="shared" si="245"/>
        <v>172:173</v>
      </c>
      <c r="CF410" s="229" t="str">
        <f t="shared" si="245"/>
        <v>173:174</v>
      </c>
      <c r="CG410" s="229" t="str">
        <f t="shared" si="245"/>
        <v>174:175</v>
      </c>
      <c r="CH410" s="229" t="str">
        <f t="shared" si="245"/>
        <v>0:1</v>
      </c>
      <c r="CI410" s="229" t="str">
        <f t="shared" si="245"/>
        <v>0:1</v>
      </c>
      <c r="CJ410" s="229" t="str">
        <f t="shared" si="245"/>
        <v>170:171</v>
      </c>
      <c r="CK410" s="229" t="str">
        <f t="shared" si="245"/>
        <v>171:172</v>
      </c>
      <c r="CL410" s="229" t="str">
        <f t="shared" si="245"/>
        <v>172:173</v>
      </c>
      <c r="CM410" s="229" t="str">
        <f t="shared" si="245"/>
        <v>173:174</v>
      </c>
      <c r="CN410" s="229" t="str">
        <f t="shared" si="245"/>
        <v>174:175</v>
      </c>
    </row>
    <row r="411" spans="1:122" ht="78" outlineLevel="1">
      <c r="B411" s="25"/>
      <c r="C411" s="129"/>
      <c r="D411" s="129"/>
      <c r="E411" s="129"/>
      <c r="F411" s="129"/>
      <c r="G411" s="129"/>
      <c r="H411" s="129"/>
      <c r="I411" s="129"/>
      <c r="J411" s="129"/>
      <c r="K411" s="129"/>
      <c r="L411" s="129"/>
      <c r="M411" s="129"/>
      <c r="N411" s="23"/>
      <c r="O411" s="23"/>
      <c r="P411" s="227" t="str">
        <f t="shared" ref="P411:CH411" si="247">P410&amp;", "&amp;P$407</f>
        <v>0:1, 60:68</v>
      </c>
      <c r="Q411" s="227" t="str">
        <f t="shared" si="247"/>
        <v>0:1, 68:77</v>
      </c>
      <c r="R411" s="227" t="str">
        <f t="shared" si="247"/>
        <v>170:171, 68:77</v>
      </c>
      <c r="S411" s="227" t="str">
        <f t="shared" si="247"/>
        <v>171:172, 68:77</v>
      </c>
      <c r="T411" s="227" t="str">
        <f t="shared" si="247"/>
        <v>172:173, 68:77</v>
      </c>
      <c r="U411" s="227" t="str">
        <f t="shared" si="247"/>
        <v>173:174, 68:77</v>
      </c>
      <c r="V411" s="227" t="str">
        <f t="shared" si="247"/>
        <v>174:175, 68:77</v>
      </c>
      <c r="W411" s="227" t="str">
        <f t="shared" si="247"/>
        <v>0:1, 62:70</v>
      </c>
      <c r="X411" s="227" t="str">
        <f t="shared" si="247"/>
        <v>0:1, 70:79</v>
      </c>
      <c r="Y411" s="227" t="str">
        <f t="shared" si="247"/>
        <v>170:171, 70:79</v>
      </c>
      <c r="Z411" s="227" t="str">
        <f t="shared" si="247"/>
        <v>171:172, 70:79</v>
      </c>
      <c r="AA411" s="227" t="str">
        <f t="shared" si="247"/>
        <v>172:173, 70:79</v>
      </c>
      <c r="AB411" s="227" t="str">
        <f t="shared" si="247"/>
        <v>173:174, 70:79</v>
      </c>
      <c r="AC411" s="227" t="str">
        <f t="shared" si="247"/>
        <v>174:175, 70:79</v>
      </c>
      <c r="AD411" s="227" t="str">
        <f t="shared" si="247"/>
        <v>0:1, 65:73</v>
      </c>
      <c r="AE411" s="227" t="str">
        <f t="shared" si="247"/>
        <v>0:1, 73:82</v>
      </c>
      <c r="AF411" s="227" t="str">
        <f t="shared" si="247"/>
        <v>170:171, 73:82</v>
      </c>
      <c r="AG411" s="227" t="str">
        <f t="shared" si="247"/>
        <v>171:172, 73:82</v>
      </c>
      <c r="AH411" s="227" t="str">
        <f t="shared" si="247"/>
        <v>172:173, 73:82</v>
      </c>
      <c r="AI411" s="227" t="str">
        <f t="shared" si="247"/>
        <v>173:174, 73:82</v>
      </c>
      <c r="AJ411" s="227" t="str">
        <f t="shared" si="247"/>
        <v>174:175, 73:82</v>
      </c>
      <c r="AK411" s="227" t="str">
        <f t="shared" si="247"/>
        <v>0:1, 67:75</v>
      </c>
      <c r="AL411" s="227" t="str">
        <f t="shared" si="247"/>
        <v>0:1, 75:84</v>
      </c>
      <c r="AM411" s="227" t="str">
        <f t="shared" si="247"/>
        <v>170:171, 75:84</v>
      </c>
      <c r="AN411" s="227" t="str">
        <f t="shared" si="247"/>
        <v>171:172, 75:84</v>
      </c>
      <c r="AO411" s="227" t="str">
        <f t="shared" si="247"/>
        <v>172:173, 75:84</v>
      </c>
      <c r="AP411" s="227" t="str">
        <f t="shared" si="247"/>
        <v>173:174, 75:84</v>
      </c>
      <c r="AQ411" s="227" t="str">
        <f t="shared" si="247"/>
        <v>174:175, 75:84</v>
      </c>
      <c r="AR411" s="227" t="str">
        <f t="shared" ref="AR411:AX411" si="248">AR410&amp;", "&amp;AR$407</f>
        <v>0:1, 69:77</v>
      </c>
      <c r="AS411" s="227" t="str">
        <f t="shared" si="248"/>
        <v>0:1, 77:86</v>
      </c>
      <c r="AT411" s="227" t="str">
        <f t="shared" si="248"/>
        <v>170:171, 77:86</v>
      </c>
      <c r="AU411" s="227" t="str">
        <f t="shared" si="248"/>
        <v>171:172, 77:86</v>
      </c>
      <c r="AV411" s="227" t="str">
        <f t="shared" si="248"/>
        <v>172:173, 77:86</v>
      </c>
      <c r="AW411" s="227" t="str">
        <f t="shared" si="248"/>
        <v>173:174, 77:86</v>
      </c>
      <c r="AX411" s="227" t="str">
        <f t="shared" si="248"/>
        <v>174:175, 77:86</v>
      </c>
      <c r="AY411" s="227" t="str">
        <f t="shared" si="247"/>
        <v>0:1, 60:68</v>
      </c>
      <c r="AZ411" s="227" t="str">
        <f t="shared" si="247"/>
        <v>0:1, 68:77</v>
      </c>
      <c r="BA411" s="227" t="str">
        <f t="shared" si="247"/>
        <v>170:171, 68:77</v>
      </c>
      <c r="BB411" s="227" t="str">
        <f t="shared" si="247"/>
        <v>171:172, 68:77</v>
      </c>
      <c r="BC411" s="227" t="str">
        <f t="shared" si="247"/>
        <v>172:173, 68:77</v>
      </c>
      <c r="BD411" s="227" t="str">
        <f t="shared" si="247"/>
        <v>173:174, 68:77</v>
      </c>
      <c r="BE411" s="227" t="str">
        <f t="shared" si="247"/>
        <v>174:175, 68:77</v>
      </c>
      <c r="BF411" s="227" t="str">
        <f t="shared" si="247"/>
        <v>0:1, 107:120</v>
      </c>
      <c r="BG411" s="227" t="str">
        <f t="shared" si="247"/>
        <v>0:1, 120:129</v>
      </c>
      <c r="BH411" s="227" t="str">
        <f t="shared" si="247"/>
        <v>170:171, 120:129</v>
      </c>
      <c r="BI411" s="227" t="str">
        <f t="shared" si="247"/>
        <v>171:172, 120:129</v>
      </c>
      <c r="BJ411" s="227" t="str">
        <f t="shared" si="247"/>
        <v>172:173, 120:129</v>
      </c>
      <c r="BK411" s="227" t="str">
        <f t="shared" si="247"/>
        <v>173:174, 120:129</v>
      </c>
      <c r="BL411" s="227" t="str">
        <f t="shared" si="247"/>
        <v>174:175, 120:129</v>
      </c>
      <c r="BM411" s="227" t="str">
        <f t="shared" si="247"/>
        <v>0:1, 159:172</v>
      </c>
      <c r="BN411" s="227" t="str">
        <f t="shared" si="247"/>
        <v>0:1, 172:181</v>
      </c>
      <c r="BO411" s="227" t="str">
        <f t="shared" si="247"/>
        <v>170:171, 172:181</v>
      </c>
      <c r="BP411" s="227" t="str">
        <f t="shared" si="247"/>
        <v>171:172, 172:181</v>
      </c>
      <c r="BQ411" s="227" t="str">
        <f t="shared" si="247"/>
        <v>172:173, 172:181</v>
      </c>
      <c r="BR411" s="227" t="str">
        <f t="shared" si="247"/>
        <v>173:174, 172:181</v>
      </c>
      <c r="BS411" s="227" t="str">
        <f t="shared" si="247"/>
        <v>174:175, 172:181</v>
      </c>
      <c r="BT411" s="227" t="str">
        <f t="shared" si="247"/>
        <v>0:1, 211:224</v>
      </c>
      <c r="BU411" s="227" t="str">
        <f t="shared" si="247"/>
        <v>0:1, 224:233</v>
      </c>
      <c r="BV411" s="227" t="str">
        <f t="shared" si="247"/>
        <v>170:171, 224:233</v>
      </c>
      <c r="BW411" s="227" t="str">
        <f t="shared" si="247"/>
        <v>171:172, 224:233</v>
      </c>
      <c r="BX411" s="227" t="str">
        <f t="shared" si="247"/>
        <v>172:173, 224:233</v>
      </c>
      <c r="BY411" s="227" t="str">
        <f t="shared" si="247"/>
        <v>173:174, 224:233</v>
      </c>
      <c r="BZ411" s="227" t="str">
        <f t="shared" si="247"/>
        <v>174:175, 224:233</v>
      </c>
      <c r="CA411" s="227" t="str">
        <f t="shared" si="247"/>
        <v>0:1, 263:276</v>
      </c>
      <c r="CB411" s="227" t="str">
        <f t="shared" si="247"/>
        <v>0:1, 276:285</v>
      </c>
      <c r="CC411" s="227" t="str">
        <f t="shared" si="247"/>
        <v>170:171, 276:285</v>
      </c>
      <c r="CD411" s="227" t="str">
        <f t="shared" si="247"/>
        <v>171:172, 276:285</v>
      </c>
      <c r="CE411" s="227" t="str">
        <f t="shared" si="247"/>
        <v>172:173, 276:285</v>
      </c>
      <c r="CF411" s="227" t="str">
        <f t="shared" si="247"/>
        <v>173:174, 276:285</v>
      </c>
      <c r="CG411" s="227" t="str">
        <f t="shared" si="247"/>
        <v>174:175, 276:285</v>
      </c>
      <c r="CH411" s="227" t="str">
        <f t="shared" si="247"/>
        <v>0:1, 315:328</v>
      </c>
      <c r="CI411" s="227" t="str">
        <f t="shared" ref="CI411:CN411" si="249">CI410&amp;", "&amp;CI$407</f>
        <v>0:1, 328:337</v>
      </c>
      <c r="CJ411" s="227" t="str">
        <f t="shared" si="249"/>
        <v>170:171, 328:337</v>
      </c>
      <c r="CK411" s="227" t="str">
        <f t="shared" si="249"/>
        <v>171:172, 328:337</v>
      </c>
      <c r="CL411" s="227" t="str">
        <f t="shared" si="249"/>
        <v>172:173, 328:337</v>
      </c>
      <c r="CM411" s="227" t="str">
        <f t="shared" si="249"/>
        <v>173:174, 328:337</v>
      </c>
      <c r="CN411" s="227" t="str">
        <f t="shared" si="249"/>
        <v>174:175, 328:337</v>
      </c>
    </row>
    <row r="412" spans="1:122" outlineLevel="1"/>
    <row r="413" spans="1:122" outlineLevel="1"/>
    <row r="414" spans="1:122" outlineLevel="1"/>
    <row r="415" spans="1:122" outlineLevel="1"/>
    <row r="416" spans="1:122" outlineLevel="1"/>
    <row r="417" outlineLevel="1"/>
    <row r="418" outlineLevel="1"/>
    <row r="419" outlineLevel="1"/>
    <row r="420" outlineLevel="1"/>
    <row r="421" outlineLevel="1"/>
    <row r="422" outlineLevel="1"/>
    <row r="423" outlineLevel="1"/>
    <row r="424" outlineLevel="1"/>
    <row r="425" outlineLevel="1"/>
    <row r="426" outlineLevel="1"/>
    <row r="427" outlineLevel="1"/>
    <row r="428" outlineLevel="1"/>
    <row r="429" outlineLevel="1"/>
    <row r="430" outlineLevel="1"/>
    <row r="431" outlineLevel="1"/>
    <row r="432" outlineLevel="1"/>
    <row r="433" outlineLevel="1"/>
    <row r="434" outlineLevel="1"/>
    <row r="435" outlineLevel="1"/>
    <row r="436" outlineLevel="1"/>
    <row r="437" outlineLevel="1"/>
    <row r="438" outlineLevel="1"/>
    <row r="439" outlineLevel="1"/>
    <row r="440" outlineLevel="1"/>
    <row r="441" outlineLevel="1"/>
    <row r="442" outlineLevel="1"/>
    <row r="443" outlineLevel="1"/>
    <row r="444" outlineLevel="1"/>
    <row r="445" outlineLevel="1"/>
    <row r="446" outlineLevel="1"/>
    <row r="447" outlineLevel="1"/>
    <row r="448" outlineLevel="1"/>
    <row r="449" outlineLevel="1"/>
    <row r="450" outlineLevel="1"/>
    <row r="451" outlineLevel="1"/>
    <row r="452" outlineLevel="1"/>
    <row r="453" outlineLevel="1"/>
    <row r="454" outlineLevel="1"/>
    <row r="455" outlineLevel="1"/>
    <row r="456" outlineLevel="1"/>
    <row r="457" outlineLevel="1"/>
    <row r="458" outlineLevel="1"/>
    <row r="459" outlineLevel="1"/>
    <row r="460" outlineLevel="1"/>
    <row r="461" outlineLevel="1"/>
    <row r="462" outlineLevel="1"/>
    <row r="463"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outlineLevel="1"/>
    <row r="503" outlineLevel="1"/>
    <row r="504" outlineLevel="1"/>
    <row r="505" outlineLevel="1"/>
    <row r="506" outlineLevel="1"/>
    <row r="507" outlineLevel="1"/>
    <row r="508" outlineLevel="1"/>
    <row r="509" outlineLevel="1"/>
    <row r="510" outlineLevel="1"/>
    <row r="511" outlineLevel="1"/>
    <row r="512" outlineLevel="1"/>
    <row r="513" outlineLevel="1"/>
    <row r="514" outlineLevel="1"/>
    <row r="515" outlineLevel="1"/>
    <row r="516" outlineLevel="1"/>
    <row r="517" outlineLevel="1"/>
    <row r="518" outlineLevel="1"/>
    <row r="519" outlineLevel="1"/>
    <row r="520" outlineLevel="1"/>
    <row r="521" outlineLevel="1"/>
    <row r="522" outlineLevel="1"/>
    <row r="523" outlineLevel="1"/>
    <row r="524" outlineLevel="1"/>
    <row r="525" outlineLevel="1"/>
    <row r="526" outlineLevel="1"/>
    <row r="527" outlineLevel="1"/>
    <row r="528" outlineLevel="1"/>
    <row r="529" outlineLevel="1"/>
    <row r="530" outlineLevel="1"/>
    <row r="531" outlineLevel="1"/>
    <row r="532" outlineLevel="1"/>
    <row r="533" outlineLevel="1"/>
    <row r="534" outlineLevel="1"/>
    <row r="535" outlineLevel="1"/>
    <row r="536" outlineLevel="1"/>
    <row r="537" outlineLevel="1"/>
    <row r="538" outlineLevel="1"/>
    <row r="539" outlineLevel="1"/>
    <row r="540" outlineLevel="1"/>
    <row r="541" outlineLevel="1"/>
    <row r="542" outlineLevel="1"/>
    <row r="543" outlineLevel="1"/>
    <row r="544" outlineLevel="1"/>
    <row r="545" outlineLevel="1"/>
    <row r="546" outlineLevel="1"/>
    <row r="547" outlineLevel="1"/>
    <row r="548" outlineLevel="1"/>
    <row r="549"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1"/>
    <row r="578" outlineLevel="1"/>
    <row r="579" outlineLevel="1"/>
    <row r="580" outlineLevel="1"/>
    <row r="581" outlineLevel="1"/>
    <row r="582" outlineLevel="1"/>
    <row r="583" outlineLevel="1"/>
    <row r="584" outlineLevel="1"/>
    <row r="585" outlineLevel="1"/>
    <row r="586" outlineLevel="1"/>
    <row r="587" outlineLevel="1"/>
    <row r="588" outlineLevel="1"/>
    <row r="589" outlineLevel="1"/>
    <row r="590" outlineLevel="1"/>
    <row r="591" outlineLevel="1"/>
    <row r="592" outlineLevel="1"/>
    <row r="593" outlineLevel="1"/>
    <row r="594" outlineLevel="1"/>
    <row r="595" outlineLevel="1"/>
    <row r="596" outlineLevel="1"/>
    <row r="597" outlineLevel="1"/>
    <row r="598" outlineLevel="1"/>
    <row r="599" outlineLevel="1"/>
    <row r="600" outlineLevel="1"/>
    <row r="601" outlineLevel="1"/>
    <row r="602" outlineLevel="1"/>
    <row r="603" outlineLevel="1"/>
    <row r="604" outlineLevel="1"/>
    <row r="605" outlineLevel="1"/>
    <row r="606" outlineLevel="1"/>
    <row r="607" outlineLevel="1"/>
    <row r="608" outlineLevel="1"/>
    <row r="609" outlineLevel="1"/>
    <row r="610" outlineLevel="1"/>
    <row r="611" outlineLevel="1"/>
    <row r="612" outlineLevel="1"/>
    <row r="613" outlineLevel="1"/>
    <row r="614" outlineLevel="1"/>
    <row r="615" outlineLevel="1"/>
    <row r="616" outlineLevel="1"/>
    <row r="617" outlineLevel="1"/>
    <row r="618" outlineLevel="1"/>
    <row r="619" outlineLevel="1"/>
    <row r="620" outlineLevel="1"/>
    <row r="621" outlineLevel="1"/>
    <row r="622" outlineLevel="1"/>
    <row r="623" outlineLevel="1"/>
    <row r="624" outlineLevel="1"/>
    <row r="625" outlineLevel="1"/>
    <row r="626" outlineLevel="1"/>
    <row r="627" outlineLevel="1"/>
    <row r="628" outlineLevel="1"/>
    <row r="629" outlineLevel="1"/>
    <row r="630" outlineLevel="1"/>
    <row r="631" outlineLevel="1"/>
    <row r="632" outlineLevel="1"/>
    <row r="633" outlineLevel="1"/>
    <row r="634" outlineLevel="1"/>
    <row r="635" outlineLevel="1"/>
    <row r="636" outlineLevel="1"/>
    <row r="637" outlineLevel="1"/>
    <row r="638" outlineLevel="1"/>
    <row r="639" outlineLevel="1"/>
    <row r="640" outlineLevel="1"/>
    <row r="641" outlineLevel="1"/>
    <row r="642" outlineLevel="1"/>
    <row r="643" outlineLevel="1"/>
    <row r="644" outlineLevel="1"/>
    <row r="645" outlineLevel="1"/>
    <row r="646" outlineLevel="1"/>
    <row r="647" outlineLevel="1"/>
    <row r="648" outlineLevel="1"/>
    <row r="649" outlineLevel="1"/>
    <row r="650" outlineLevel="1"/>
    <row r="651" outlineLevel="1"/>
    <row r="652" outlineLevel="1"/>
    <row r="653" outlineLevel="1"/>
    <row r="654" outlineLevel="1"/>
    <row r="655" outlineLevel="1"/>
    <row r="656" outlineLevel="1"/>
    <row r="657" outlineLevel="1"/>
    <row r="658" outlineLevel="1"/>
    <row r="659" outlineLevel="1"/>
    <row r="660" outlineLevel="1"/>
    <row r="661" outlineLevel="1"/>
    <row r="662" outlineLevel="1"/>
    <row r="663" outlineLevel="1"/>
    <row r="664" outlineLevel="1"/>
    <row r="665" outlineLevel="1"/>
    <row r="666" outlineLevel="1"/>
    <row r="667" outlineLevel="1"/>
    <row r="668" outlineLevel="1"/>
    <row r="669" outlineLevel="1"/>
    <row r="670" outlineLevel="1"/>
    <row r="671" outlineLevel="1"/>
    <row r="672" outlineLevel="1"/>
    <row r="673" outlineLevel="1"/>
    <row r="674" outlineLevel="1"/>
    <row r="675" outlineLevel="1"/>
    <row r="676" outlineLevel="1"/>
    <row r="677" outlineLevel="1"/>
    <row r="678" outlineLevel="1"/>
    <row r="679" outlineLevel="1"/>
    <row r="680" outlineLevel="1"/>
    <row r="681" outlineLevel="1"/>
    <row r="682" outlineLevel="1"/>
    <row r="683" outlineLevel="1"/>
    <row r="684" outlineLevel="1"/>
    <row r="685" outlineLevel="1"/>
    <row r="686" outlineLevel="1"/>
    <row r="687" outlineLevel="1"/>
    <row r="688" outlineLevel="1"/>
    <row r="689" outlineLevel="1"/>
    <row r="690" outlineLevel="1"/>
    <row r="691" outlineLevel="1"/>
    <row r="692" outlineLevel="1"/>
    <row r="693" outlineLevel="1"/>
    <row r="694" outlineLevel="1"/>
    <row r="695" outlineLevel="1"/>
    <row r="696" outlineLevel="1"/>
    <row r="697" outlineLevel="1"/>
    <row r="698" outlineLevel="1"/>
    <row r="699" outlineLevel="1"/>
    <row r="700" outlineLevel="1"/>
    <row r="701" outlineLevel="1"/>
    <row r="702" outlineLevel="1"/>
    <row r="703" outlineLevel="1"/>
    <row r="704" outlineLevel="1"/>
    <row r="705" outlineLevel="1"/>
    <row r="706" outlineLevel="1"/>
    <row r="707" outlineLevel="1"/>
    <row r="708" outlineLevel="1"/>
    <row r="709" outlineLevel="1"/>
    <row r="710" outlineLevel="1"/>
    <row r="711" outlineLevel="1"/>
    <row r="712" outlineLevel="1"/>
    <row r="713" outlineLevel="1"/>
    <row r="714" outlineLevel="1"/>
    <row r="715" outlineLevel="1"/>
    <row r="716" outlineLevel="1"/>
    <row r="717" outlineLevel="1"/>
    <row r="718" outlineLevel="1"/>
    <row r="719" outlineLevel="1"/>
    <row r="720" outlineLevel="1"/>
    <row r="721" outlineLevel="1"/>
    <row r="722" outlineLevel="1"/>
    <row r="723" outlineLevel="1"/>
    <row r="724" outlineLevel="1"/>
    <row r="725" outlineLevel="1"/>
    <row r="726" outlineLevel="1"/>
    <row r="727" outlineLevel="1"/>
    <row r="728" outlineLevel="1"/>
    <row r="729" outlineLevel="1"/>
    <row r="730" outlineLevel="1"/>
    <row r="731" outlineLevel="1"/>
    <row r="732" outlineLevel="1"/>
    <row r="733" outlineLevel="1"/>
    <row r="734" outlineLevel="1"/>
    <row r="735" outlineLevel="1"/>
    <row r="736" outlineLevel="1"/>
    <row r="737" outlineLevel="1"/>
    <row r="738" outlineLevel="1"/>
    <row r="739" outlineLevel="1"/>
    <row r="740" outlineLevel="1"/>
    <row r="741" outlineLevel="1"/>
    <row r="742" outlineLevel="1"/>
    <row r="743" outlineLevel="1"/>
    <row r="744" outlineLevel="1"/>
    <row r="745" outlineLevel="1"/>
    <row r="746" outlineLevel="1"/>
    <row r="747" outlineLevel="1"/>
    <row r="748" outlineLevel="1"/>
    <row r="749" outlineLevel="1"/>
    <row r="750" outlineLevel="1"/>
    <row r="751" outlineLevel="1"/>
    <row r="752" outlineLevel="1"/>
    <row r="753" outlineLevel="1"/>
    <row r="754" outlineLevel="1"/>
    <row r="755" outlineLevel="1"/>
    <row r="756" outlineLevel="1"/>
    <row r="757" outlineLevel="1"/>
    <row r="758" outlineLevel="1"/>
    <row r="759" outlineLevel="1"/>
    <row r="760" outlineLevel="1"/>
    <row r="761" outlineLevel="1"/>
    <row r="762" outlineLevel="1"/>
    <row r="763" outlineLevel="1"/>
    <row r="764" outlineLevel="1"/>
    <row r="765" outlineLevel="1"/>
    <row r="766" outlineLevel="1"/>
    <row r="767" outlineLevel="1"/>
    <row r="768" outlineLevel="1"/>
    <row r="769" spans="1:88" outlineLevel="1"/>
    <row r="770" spans="1:88" outlineLevel="1"/>
    <row r="771" spans="1:88" outlineLevel="1"/>
    <row r="772" spans="1:88" outlineLevel="1"/>
    <row r="773" spans="1:88" outlineLevel="1"/>
    <row r="774" spans="1:88" outlineLevel="1"/>
    <row r="775" spans="1:88" outlineLevel="1"/>
    <row r="776" spans="1:88" outlineLevel="1"/>
    <row r="777" spans="1:88" outlineLevel="1"/>
    <row r="778" spans="1:88" outlineLevel="1"/>
    <row r="779" spans="1:88" outlineLevel="1"/>
    <row r="780" spans="1:88" outlineLevel="1"/>
    <row r="781" spans="1:88" outlineLevel="1"/>
    <row r="782" spans="1:88" outlineLevel="1"/>
    <row r="784" spans="1:88">
      <c r="A784" s="14" t="s">
        <v>2673</v>
      </c>
      <c r="BF784" t="s">
        <v>888</v>
      </c>
      <c r="BH784" t="s">
        <v>1580</v>
      </c>
      <c r="BO784" t="s">
        <v>1580</v>
      </c>
      <c r="BV784" t="s">
        <v>1580</v>
      </c>
      <c r="CC784" t="s">
        <v>1580</v>
      </c>
      <c r="CJ784" t="s">
        <v>1580</v>
      </c>
    </row>
    <row r="785" spans="1:92" outlineLevel="2">
      <c r="B785" t="s">
        <v>2674</v>
      </c>
      <c r="P785" s="90"/>
      <c r="BE785">
        <f>BF785-13</f>
        <v>94</v>
      </c>
      <c r="BF785">
        <f>BF$406</f>
        <v>107</v>
      </c>
      <c r="BG785" s="800">
        <f>BG$406-30</f>
        <v>90</v>
      </c>
      <c r="BH785">
        <f>BH$406</f>
        <v>129</v>
      </c>
      <c r="BL785">
        <f>BM785-13</f>
        <v>146</v>
      </c>
      <c r="BM785">
        <f>BM$406</f>
        <v>159</v>
      </c>
      <c r="BN785" s="800">
        <f>BN$406-30</f>
        <v>142</v>
      </c>
      <c r="BO785">
        <f>BO$406</f>
        <v>181</v>
      </c>
      <c r="BS785">
        <f>BT785-13</f>
        <v>198</v>
      </c>
      <c r="BT785">
        <f>BT$406</f>
        <v>211</v>
      </c>
      <c r="BU785" s="800">
        <f>BU$406-30</f>
        <v>194</v>
      </c>
      <c r="BV785">
        <f>BV$406</f>
        <v>233</v>
      </c>
      <c r="BZ785">
        <f>CA785-13</f>
        <v>250</v>
      </c>
      <c r="CA785">
        <f>CA$406</f>
        <v>263</v>
      </c>
      <c r="CB785" s="800">
        <f>CB$406-30</f>
        <v>246</v>
      </c>
      <c r="CC785">
        <f>CC$406</f>
        <v>285</v>
      </c>
      <c r="CG785">
        <f>CH785-13</f>
        <v>302</v>
      </c>
      <c r="CH785">
        <f>CH$406</f>
        <v>315</v>
      </c>
      <c r="CI785" s="800">
        <f>CI$406-30</f>
        <v>298</v>
      </c>
      <c r="CJ785">
        <f>CJ$406</f>
        <v>337</v>
      </c>
      <c r="CN785" s="91"/>
    </row>
    <row r="786" spans="1:92" outlineLevel="2">
      <c r="B786" t="s">
        <v>2675</v>
      </c>
      <c r="P786" s="90"/>
      <c r="BF786" t="str">
        <f>BE785&amp;":"&amp;BF785</f>
        <v>94:107</v>
      </c>
      <c r="BH786" t="str">
        <f>BG785&amp;":"&amp;BH785</f>
        <v>90:129</v>
      </c>
      <c r="BM786" t="str">
        <f>BL785&amp;":"&amp;BM785</f>
        <v>146:159</v>
      </c>
      <c r="BO786" t="str">
        <f>BN785&amp;":"&amp;BO785</f>
        <v>142:181</v>
      </c>
      <c r="BT786" t="str">
        <f>BS785&amp;":"&amp;BT785</f>
        <v>198:211</v>
      </c>
      <c r="BV786" t="str">
        <f>BU785&amp;":"&amp;BV785</f>
        <v>194:233</v>
      </c>
      <c r="CA786" t="str">
        <f>BZ785&amp;":"&amp;CA785</f>
        <v>250:263</v>
      </c>
      <c r="CC786" t="str">
        <f>CB785&amp;":"&amp;CC785</f>
        <v>246:285</v>
      </c>
      <c r="CH786" t="str">
        <f>CG785&amp;":"&amp;CH785</f>
        <v>302:315</v>
      </c>
      <c r="CJ786" t="str">
        <f>CI785&amp;":"&amp;CJ785</f>
        <v>298:337</v>
      </c>
      <c r="CN786" s="91"/>
    </row>
    <row r="787" spans="1:92" outlineLevel="2">
      <c r="B787" t="s">
        <v>2676</v>
      </c>
      <c r="P787" s="90"/>
      <c r="BF787" t="str">
        <f>INDEX(i.TOL_indices,d.TOL,1)</f>
        <v>43:44</v>
      </c>
      <c r="BH787" t="str">
        <f>BF787</f>
        <v>43:44</v>
      </c>
      <c r="BM787" t="str">
        <f>INDEX(i.TOL_indices,d.TOL,1)</f>
        <v>43:44</v>
      </c>
      <c r="BO787" t="str">
        <f>BM787</f>
        <v>43:44</v>
      </c>
      <c r="BT787" t="str">
        <f>INDEX(i.TOL_indices,d.TOL,1)</f>
        <v>43:44</v>
      </c>
      <c r="BV787" t="str">
        <f>BT787</f>
        <v>43:44</v>
      </c>
      <c r="CA787" t="str">
        <f>INDEX(i.TOL_indices,d.TOL,1)</f>
        <v>43:44</v>
      </c>
      <c r="CC787" t="str">
        <f>CA787</f>
        <v>43:44</v>
      </c>
      <c r="CH787" t="str">
        <f>INDEX(i.TOL_indices,d.TOL,1)</f>
        <v>43:44</v>
      </c>
      <c r="CJ787" t="str">
        <f>CH787</f>
        <v>43:44</v>
      </c>
      <c r="CN787" s="91"/>
    </row>
    <row r="788" spans="1:92" ht="66.75" outlineLevel="2">
      <c r="B788" s="593" t="s">
        <v>2677</v>
      </c>
      <c r="P788" s="90"/>
      <c r="BF788" s="228" t="str">
        <f>BF787&amp;", "&amp;BF$786</f>
        <v>43:44, 94:107</v>
      </c>
      <c r="BH788" s="228" t="str">
        <f>BH787&amp;", "&amp;BH$786</f>
        <v>43:44, 90:129</v>
      </c>
      <c r="BM788" s="228" t="str">
        <f>BM787&amp;", "&amp;BM$786</f>
        <v>43:44, 146:159</v>
      </c>
      <c r="BO788" s="228" t="str">
        <f>BO787&amp;", "&amp;BO$786</f>
        <v>43:44, 142:181</v>
      </c>
      <c r="BT788" s="228" t="str">
        <f>BT787&amp;", "&amp;BT$786</f>
        <v>43:44, 198:211</v>
      </c>
      <c r="BV788" s="228" t="str">
        <f>BV787&amp;", "&amp;BV$786</f>
        <v>43:44, 194:233</v>
      </c>
      <c r="CA788" s="228" t="str">
        <f>CA787&amp;", "&amp;CA$786</f>
        <v>43:44, 250:263</v>
      </c>
      <c r="CC788" s="228" t="str">
        <f>CC787&amp;", "&amp;CC$786</f>
        <v>43:44, 246:285</v>
      </c>
      <c r="CH788" s="228" t="str">
        <f>CH787&amp;", "&amp;CH$786</f>
        <v>43:44, 302:315</v>
      </c>
      <c r="CJ788" s="228" t="str">
        <f>CJ787&amp;", "&amp;CJ$786</f>
        <v>43:44, 298:337</v>
      </c>
      <c r="CN788" s="91"/>
    </row>
    <row r="790" spans="1:92">
      <c r="A790" s="164" t="s">
        <v>1253</v>
      </c>
    </row>
    <row r="791" spans="1:92" ht="17.25" outlineLevel="1">
      <c r="C791">
        <v>1</v>
      </c>
      <c r="H791" s="122" t="s">
        <v>1254</v>
      </c>
      <c r="I791" s="122"/>
      <c r="J791" s="122"/>
      <c r="K791" s="122"/>
      <c r="L791" s="122"/>
      <c r="M791" s="122"/>
      <c r="N791" s="122"/>
      <c r="O791" s="122"/>
      <c r="P791" s="122"/>
      <c r="Q791" s="122"/>
      <c r="R791" s="122"/>
      <c r="S791" s="122"/>
      <c r="T791" s="122"/>
      <c r="U791" s="122"/>
      <c r="Y791" s="330" t="str">
        <f>$M$71</f>
        <v>SW Victoria</v>
      </c>
      <c r="Z791" s="103"/>
      <c r="AA791" s="330" t="str">
        <f>$W$71</f>
        <v>Great Southern</v>
      </c>
      <c r="AB791" s="103"/>
      <c r="AC791" s="330" t="str">
        <f>$AG$71</f>
        <v>Central Wheatbelt</v>
      </c>
      <c r="AD791" s="330"/>
    </row>
    <row r="792" spans="1:92" ht="83.25" outlineLevel="1">
      <c r="C792" s="23" t="s">
        <v>356</v>
      </c>
      <c r="D792" s="23" t="s">
        <v>356</v>
      </c>
      <c r="H792" s="187" t="s">
        <v>1255</v>
      </c>
      <c r="I792" s="187" t="s">
        <v>1256</v>
      </c>
      <c r="J792" s="187" t="s">
        <v>1257</v>
      </c>
      <c r="K792" s="187" t="s">
        <v>1258</v>
      </c>
      <c r="L792" s="187" t="s">
        <v>1259</v>
      </c>
      <c r="M792" s="187" t="s">
        <v>1260</v>
      </c>
      <c r="N792" s="187" t="s">
        <v>1261</v>
      </c>
      <c r="O792" s="187" t="s">
        <v>1262</v>
      </c>
      <c r="P792" s="187" t="s">
        <v>1263</v>
      </c>
      <c r="Q792" s="187" t="s">
        <v>1264</v>
      </c>
      <c r="R792" s="331" t="s">
        <v>1265</v>
      </c>
      <c r="S792" s="331"/>
      <c r="T792" s="331" t="s">
        <v>1266</v>
      </c>
      <c r="U792" s="331"/>
      <c r="V792" s="331"/>
      <c r="X792" s="187" t="s">
        <v>1267</v>
      </c>
      <c r="Y792" s="187" t="s">
        <v>1259</v>
      </c>
      <c r="Z792" s="187" t="s">
        <v>1260</v>
      </c>
      <c r="AA792" s="187" t="s">
        <v>1259</v>
      </c>
      <c r="AB792" s="187" t="s">
        <v>1260</v>
      </c>
      <c r="AC792" s="187" t="s">
        <v>1259</v>
      </c>
      <c r="AD792" s="187" t="s">
        <v>1260</v>
      </c>
    </row>
    <row r="793" spans="1:92" outlineLevel="1">
      <c r="C793" s="110" t="s">
        <v>1268</v>
      </c>
      <c r="D793" s="110" t="s">
        <v>1269</v>
      </c>
      <c r="L793" s="129" t="s">
        <v>1270</v>
      </c>
      <c r="M793" s="129"/>
      <c r="R793" s="110" t="s">
        <v>1271</v>
      </c>
      <c r="S793" s="110" t="s">
        <v>1272</v>
      </c>
      <c r="T793" s="110" t="s">
        <v>1271</v>
      </c>
      <c r="U793" s="110" t="s">
        <v>1272</v>
      </c>
      <c r="V793" s="27" t="s">
        <v>1273</v>
      </c>
    </row>
    <row r="794" spans="1:92" outlineLevel="1">
      <c r="A794" t="s">
        <v>1132</v>
      </c>
      <c r="B794" t="s">
        <v>802</v>
      </c>
      <c r="C794" s="332">
        <f t="shared" ref="C794:D801" si="250">T794</f>
        <v>0</v>
      </c>
      <c r="D794" s="332">
        <f t="shared" si="250"/>
        <v>0</v>
      </c>
      <c r="G794" s="25" t="s">
        <v>1274</v>
      </c>
      <c r="H794" s="333">
        <v>0.35</v>
      </c>
      <c r="I794" s="333">
        <v>0.5</v>
      </c>
      <c r="J794" s="334">
        <v>1.5</v>
      </c>
      <c r="K794" s="334">
        <v>1.8</v>
      </c>
      <c r="L794" s="335">
        <f t="shared" ref="L794:M801" si="251">CHOOSE(d.Region,Y794,AA794,AC794)</f>
        <v>0</v>
      </c>
      <c r="M794" s="336">
        <f t="shared" si="251"/>
        <v>0</v>
      </c>
      <c r="N794" s="213">
        <v>200</v>
      </c>
      <c r="O794" s="337"/>
      <c r="P794" s="337"/>
      <c r="Q794" s="337"/>
      <c r="R794" s="338">
        <f>$H794/(2-$H794)*$N794</f>
        <v>42.424242424242422</v>
      </c>
      <c r="S794" s="338">
        <f>-(1-$H794)/(2-$H794)*$N794</f>
        <v>-78.787878787878796</v>
      </c>
      <c r="T794" s="339">
        <f>L794*R794/100</f>
        <v>0</v>
      </c>
      <c r="U794" s="339">
        <f>M794*S794/100</f>
        <v>0</v>
      </c>
      <c r="V794" s="339">
        <f t="shared" ref="V794:V801" si="252">((1-$H794)*T794+2*$H794*U794)/(1+$H794)</f>
        <v>0</v>
      </c>
      <c r="Y794" s="340">
        <v>0</v>
      </c>
      <c r="Z794" s="340">
        <v>0</v>
      </c>
      <c r="AA794" s="341">
        <f>Y794</f>
        <v>0</v>
      </c>
      <c r="AB794" s="341">
        <f>Z794</f>
        <v>0</v>
      </c>
      <c r="AC794" s="341">
        <f>AA794</f>
        <v>0</v>
      </c>
      <c r="AD794" s="341">
        <f>AB794</f>
        <v>0</v>
      </c>
    </row>
    <row r="795" spans="1:92" outlineLevel="1">
      <c r="B795" t="s">
        <v>359</v>
      </c>
      <c r="C795" s="332">
        <f t="shared" si="250"/>
        <v>0</v>
      </c>
      <c r="D795" s="332">
        <f t="shared" si="250"/>
        <v>0</v>
      </c>
      <c r="G795" s="25" t="s">
        <v>1275</v>
      </c>
      <c r="H795" s="342">
        <f>H794</f>
        <v>0.35</v>
      </c>
      <c r="I795" s="342">
        <f>I794</f>
        <v>0.5</v>
      </c>
      <c r="J795" s="343">
        <f t="shared" ref="J795:K801" si="253">J794</f>
        <v>1.5</v>
      </c>
      <c r="K795" s="343">
        <f t="shared" si="253"/>
        <v>1.8</v>
      </c>
      <c r="L795" s="344">
        <f t="shared" si="251"/>
        <v>0</v>
      </c>
      <c r="M795" s="345">
        <f t="shared" si="251"/>
        <v>0</v>
      </c>
      <c r="N795" s="27"/>
      <c r="O795" s="337">
        <f>MIN($H795*$K795*(1-$I795),(1-$H795)*$I795*$J795)</f>
        <v>0.315</v>
      </c>
      <c r="P795" s="337">
        <f>$O795/$J795/(1-$H795)</f>
        <v>0.32307692307692304</v>
      </c>
      <c r="Q795" s="337">
        <f>$O795/$K795/$H795</f>
        <v>0.5</v>
      </c>
      <c r="R795" s="337"/>
      <c r="S795" s="337"/>
      <c r="T795" s="339">
        <f t="shared" ref="T795:U797" si="254">P795*L795</f>
        <v>0</v>
      </c>
      <c r="U795" s="339">
        <f t="shared" si="254"/>
        <v>0</v>
      </c>
      <c r="V795" s="339">
        <f t="shared" si="252"/>
        <v>0</v>
      </c>
      <c r="X795" s="346">
        <v>850</v>
      </c>
      <c r="Y795" s="347">
        <v>0</v>
      </c>
      <c r="Z795" s="348">
        <v>0</v>
      </c>
      <c r="AA795" s="347">
        <v>0</v>
      </c>
      <c r="AB795" s="348">
        <v>0</v>
      </c>
      <c r="AC795" s="347">
        <v>0</v>
      </c>
      <c r="AD795" s="348">
        <v>0</v>
      </c>
    </row>
    <row r="796" spans="1:92" outlineLevel="1">
      <c r="B796" t="s">
        <v>987</v>
      </c>
      <c r="C796" s="332">
        <f t="shared" si="250"/>
        <v>0</v>
      </c>
      <c r="D796" s="332">
        <f t="shared" si="250"/>
        <v>0</v>
      </c>
      <c r="G796" s="25"/>
      <c r="H796" s="342">
        <f>H795</f>
        <v>0.35</v>
      </c>
      <c r="I796" s="342">
        <f t="shared" ref="I796:I801" si="255">I795</f>
        <v>0.5</v>
      </c>
      <c r="J796" s="343">
        <f t="shared" si="253"/>
        <v>1.5</v>
      </c>
      <c r="K796" s="343">
        <f t="shared" si="253"/>
        <v>1.8</v>
      </c>
      <c r="L796" s="344">
        <f t="shared" si="251"/>
        <v>0</v>
      </c>
      <c r="M796" s="345">
        <f t="shared" si="251"/>
        <v>0</v>
      </c>
      <c r="N796" s="27"/>
      <c r="O796" s="337">
        <f>MIN($H796*$K796*(1-$I796),(1-$H796)*$I796*$J796)</f>
        <v>0.315</v>
      </c>
      <c r="P796" s="337">
        <f>$O796/$J796/(1-$H796)</f>
        <v>0.32307692307692304</v>
      </c>
      <c r="Q796" s="337">
        <f>$O796/$K796/$H796</f>
        <v>0.5</v>
      </c>
      <c r="R796" s="337"/>
      <c r="S796" s="337"/>
      <c r="T796" s="339">
        <f t="shared" si="254"/>
        <v>0</v>
      </c>
      <c r="U796" s="339">
        <f t="shared" si="254"/>
        <v>0</v>
      </c>
      <c r="V796" s="339">
        <f t="shared" si="252"/>
        <v>0</v>
      </c>
      <c r="X796" s="346">
        <v>1000</v>
      </c>
      <c r="Y796" s="349">
        <v>0</v>
      </c>
      <c r="Z796" s="350">
        <v>0</v>
      </c>
      <c r="AA796" s="349">
        <v>0</v>
      </c>
      <c r="AB796" s="350">
        <v>0</v>
      </c>
      <c r="AC796" s="349">
        <v>0</v>
      </c>
      <c r="AD796" s="350">
        <v>0</v>
      </c>
    </row>
    <row r="797" spans="1:92" outlineLevel="1">
      <c r="B797" t="s">
        <v>1276</v>
      </c>
      <c r="C797" s="332">
        <f t="shared" si="250"/>
        <v>0</v>
      </c>
      <c r="D797" s="332">
        <f t="shared" si="250"/>
        <v>0</v>
      </c>
      <c r="G797" s="25"/>
      <c r="H797" s="342">
        <f>H796</f>
        <v>0.35</v>
      </c>
      <c r="I797" s="342">
        <f t="shared" si="255"/>
        <v>0.5</v>
      </c>
      <c r="J797" s="343">
        <f t="shared" si="253"/>
        <v>1.5</v>
      </c>
      <c r="K797" s="343">
        <f t="shared" si="253"/>
        <v>1.8</v>
      </c>
      <c r="L797" s="351">
        <f t="shared" si="251"/>
        <v>0</v>
      </c>
      <c r="M797" s="352">
        <f t="shared" si="251"/>
        <v>0</v>
      </c>
      <c r="N797" s="27"/>
      <c r="O797" s="337">
        <f>MIN($H797*$K797*(1-$I797),(1-$H797)*$I797*$J797)</f>
        <v>0.315</v>
      </c>
      <c r="P797" s="337">
        <f>$O797/$J797/(1-$H797)</f>
        <v>0.32307692307692304</v>
      </c>
      <c r="Q797" s="337">
        <f>$O797/$K797/$H797</f>
        <v>0.5</v>
      </c>
      <c r="R797" s="337"/>
      <c r="S797" s="337"/>
      <c r="T797" s="339">
        <f t="shared" si="254"/>
        <v>0</v>
      </c>
      <c r="U797" s="339">
        <f t="shared" si="254"/>
        <v>0</v>
      </c>
      <c r="V797" s="339">
        <f t="shared" si="252"/>
        <v>0</v>
      </c>
      <c r="X797" s="346">
        <v>1200</v>
      </c>
      <c r="Y797" s="353">
        <v>0</v>
      </c>
      <c r="Z797" s="354">
        <v>0</v>
      </c>
      <c r="AA797" s="353">
        <v>0</v>
      </c>
      <c r="AB797" s="354">
        <v>0</v>
      </c>
      <c r="AC797" s="353">
        <v>0</v>
      </c>
      <c r="AD797" s="354">
        <v>0</v>
      </c>
    </row>
    <row r="798" spans="1:92" outlineLevel="1">
      <c r="A798" t="s">
        <v>809</v>
      </c>
      <c r="B798" t="s">
        <v>802</v>
      </c>
      <c r="C798" s="332">
        <f t="shared" si="250"/>
        <v>0</v>
      </c>
      <c r="D798" s="332">
        <f t="shared" si="250"/>
        <v>0</v>
      </c>
      <c r="G798" s="25" t="s">
        <v>1274</v>
      </c>
      <c r="H798" s="333">
        <v>0.5</v>
      </c>
      <c r="I798" s="342">
        <f t="shared" si="255"/>
        <v>0.5</v>
      </c>
      <c r="J798" s="343">
        <f t="shared" si="253"/>
        <v>1.5</v>
      </c>
      <c r="K798" s="343">
        <f t="shared" si="253"/>
        <v>1.8</v>
      </c>
      <c r="L798" s="335">
        <f t="shared" si="251"/>
        <v>0</v>
      </c>
      <c r="M798" s="336">
        <f t="shared" si="251"/>
        <v>0</v>
      </c>
      <c r="N798" s="213">
        <v>200</v>
      </c>
      <c r="O798" s="337"/>
      <c r="P798" s="337"/>
      <c r="Q798" s="337"/>
      <c r="R798" s="338">
        <f>$H798/(2-$H798)*$N798</f>
        <v>66.666666666666657</v>
      </c>
      <c r="S798" s="338">
        <f>-(1-$H798)/(2-$H798)*$N798</f>
        <v>-66.666666666666657</v>
      </c>
      <c r="T798" s="339">
        <f>L798*R798/100</f>
        <v>0</v>
      </c>
      <c r="U798" s="339">
        <f>M798*S798/100</f>
        <v>0</v>
      </c>
      <c r="V798" s="339">
        <f t="shared" si="252"/>
        <v>0</v>
      </c>
      <c r="X798" s="346"/>
      <c r="Y798" s="340">
        <v>0</v>
      </c>
      <c r="Z798" s="340">
        <v>0</v>
      </c>
      <c r="AA798" s="341">
        <f>Y798</f>
        <v>0</v>
      </c>
      <c r="AB798" s="341">
        <f>Z798</f>
        <v>0</v>
      </c>
      <c r="AC798" s="341">
        <f>AA798</f>
        <v>0</v>
      </c>
      <c r="AD798" s="341">
        <f>AB798</f>
        <v>0</v>
      </c>
    </row>
    <row r="799" spans="1:92" outlineLevel="1">
      <c r="B799" t="s">
        <v>359</v>
      </c>
      <c r="C799" s="332">
        <f t="shared" si="250"/>
        <v>0</v>
      </c>
      <c r="D799" s="332">
        <f t="shared" si="250"/>
        <v>0</v>
      </c>
      <c r="G799" s="25" t="s">
        <v>1275</v>
      </c>
      <c r="H799" s="342">
        <f>H798</f>
        <v>0.5</v>
      </c>
      <c r="I799" s="342">
        <f t="shared" si="255"/>
        <v>0.5</v>
      </c>
      <c r="J799" s="343">
        <f t="shared" si="253"/>
        <v>1.5</v>
      </c>
      <c r="K799" s="343">
        <f t="shared" si="253"/>
        <v>1.8</v>
      </c>
      <c r="L799" s="344">
        <f t="shared" si="251"/>
        <v>0</v>
      </c>
      <c r="M799" s="345">
        <f t="shared" si="251"/>
        <v>0</v>
      </c>
      <c r="N799" s="27"/>
      <c r="O799" s="337">
        <f>MIN($H799*$K799*(1-$I799),(1-$H799)*$I799*$J799)</f>
        <v>0.375</v>
      </c>
      <c r="P799" s="337">
        <f>$O799/$J799/(1-$H799)</f>
        <v>0.5</v>
      </c>
      <c r="Q799" s="337">
        <f>$O799/$K799/$H799</f>
        <v>0.41666666666666663</v>
      </c>
      <c r="R799" s="337"/>
      <c r="S799" s="337"/>
      <c r="T799" s="339">
        <f t="shared" ref="T799:U801" si="256">P799*L799</f>
        <v>0</v>
      </c>
      <c r="U799" s="339">
        <f t="shared" si="256"/>
        <v>0</v>
      </c>
      <c r="V799" s="339">
        <f t="shared" si="252"/>
        <v>0</v>
      </c>
      <c r="X799" s="346">
        <v>850</v>
      </c>
      <c r="Y799" s="347">
        <v>0</v>
      </c>
      <c r="Z799" s="348">
        <v>0</v>
      </c>
      <c r="AA799" s="347">
        <v>0</v>
      </c>
      <c r="AB799" s="348">
        <v>0</v>
      </c>
      <c r="AC799" s="347">
        <v>0</v>
      </c>
      <c r="AD799" s="348">
        <v>0</v>
      </c>
    </row>
    <row r="800" spans="1:92" outlineLevel="1">
      <c r="B800" t="s">
        <v>987</v>
      </c>
      <c r="C800" s="332">
        <f t="shared" si="250"/>
        <v>0</v>
      </c>
      <c r="D800" s="332">
        <f t="shared" si="250"/>
        <v>0</v>
      </c>
      <c r="G800" s="25"/>
      <c r="H800" s="342">
        <f>H799</f>
        <v>0.5</v>
      </c>
      <c r="I800" s="342">
        <f t="shared" si="255"/>
        <v>0.5</v>
      </c>
      <c r="J800" s="343">
        <f t="shared" si="253"/>
        <v>1.5</v>
      </c>
      <c r="K800" s="343">
        <f t="shared" si="253"/>
        <v>1.8</v>
      </c>
      <c r="L800" s="344">
        <f t="shared" si="251"/>
        <v>0</v>
      </c>
      <c r="M800" s="345">
        <f t="shared" si="251"/>
        <v>0</v>
      </c>
      <c r="N800" s="27"/>
      <c r="O800" s="337">
        <f>MIN($H800*$K800*(1-$I800),(1-$H800)*$I800*$J800)</f>
        <v>0.375</v>
      </c>
      <c r="P800" s="337">
        <f>$O800/$J800/(1-$H800)</f>
        <v>0.5</v>
      </c>
      <c r="Q800" s="337">
        <f>$O800/$K800/$H800</f>
        <v>0.41666666666666663</v>
      </c>
      <c r="R800" s="337"/>
      <c r="S800" s="337"/>
      <c r="T800" s="339">
        <f t="shared" si="256"/>
        <v>0</v>
      </c>
      <c r="U800" s="339">
        <f t="shared" si="256"/>
        <v>0</v>
      </c>
      <c r="V800" s="339">
        <f t="shared" si="252"/>
        <v>0</v>
      </c>
      <c r="X800" s="346">
        <v>1000</v>
      </c>
      <c r="Y800" s="349">
        <v>0</v>
      </c>
      <c r="Z800" s="350">
        <v>0</v>
      </c>
      <c r="AA800" s="349">
        <v>0</v>
      </c>
      <c r="AB800" s="350">
        <v>0</v>
      </c>
      <c r="AC800" s="349">
        <v>0</v>
      </c>
      <c r="AD800" s="350">
        <v>0</v>
      </c>
    </row>
    <row r="801" spans="1:30" outlineLevel="1">
      <c r="B801" t="s">
        <v>1276</v>
      </c>
      <c r="C801" s="332">
        <f t="shared" si="250"/>
        <v>0</v>
      </c>
      <c r="D801" s="332">
        <f t="shared" si="250"/>
        <v>0</v>
      </c>
      <c r="G801" s="25"/>
      <c r="H801" s="342">
        <f>H800</f>
        <v>0.5</v>
      </c>
      <c r="I801" s="342">
        <f t="shared" si="255"/>
        <v>0.5</v>
      </c>
      <c r="J801" s="343">
        <f t="shared" si="253"/>
        <v>1.5</v>
      </c>
      <c r="K801" s="343">
        <f t="shared" si="253"/>
        <v>1.8</v>
      </c>
      <c r="L801" s="351">
        <f t="shared" si="251"/>
        <v>0</v>
      </c>
      <c r="M801" s="352">
        <f t="shared" si="251"/>
        <v>0</v>
      </c>
      <c r="N801" s="27"/>
      <c r="O801" s="337">
        <f>MIN($H801*$K801*(1-$I801),(1-$H801)*$I801*$J801)</f>
        <v>0.375</v>
      </c>
      <c r="P801" s="337">
        <f>$O801/$J801/(1-$H801)</f>
        <v>0.5</v>
      </c>
      <c r="Q801" s="337">
        <f>$O801/$K801/$H801</f>
        <v>0.41666666666666663</v>
      </c>
      <c r="R801" s="337"/>
      <c r="S801" s="337"/>
      <c r="T801" s="339">
        <f t="shared" si="256"/>
        <v>0</v>
      </c>
      <c r="U801" s="339">
        <f t="shared" si="256"/>
        <v>0</v>
      </c>
      <c r="V801" s="339">
        <f t="shared" si="252"/>
        <v>0</v>
      </c>
      <c r="X801" s="346">
        <v>1200</v>
      </c>
      <c r="Y801" s="353">
        <v>0</v>
      </c>
      <c r="Z801" s="354">
        <v>0</v>
      </c>
      <c r="AA801" s="353">
        <v>0</v>
      </c>
      <c r="AB801" s="354">
        <v>0</v>
      </c>
      <c r="AC801" s="353">
        <v>0</v>
      </c>
      <c r="AD801" s="354">
        <v>0</v>
      </c>
    </row>
    <row r="802" spans="1:30" ht="36.75" outlineLevel="1">
      <c r="Y802" s="355" t="s">
        <v>1277</v>
      </c>
      <c r="Z802" s="356"/>
      <c r="AA802" s="356"/>
      <c r="AB802" s="356"/>
      <c r="AC802" s="356"/>
      <c r="AD802" s="356"/>
    </row>
    <row r="804" spans="1:30">
      <c r="A804" s="164" t="s">
        <v>1351</v>
      </c>
    </row>
    <row r="805" spans="1:30" ht="45.75" outlineLevel="1">
      <c r="C805" s="187" t="s">
        <v>1352</v>
      </c>
      <c r="D805" s="187" t="s">
        <v>853</v>
      </c>
      <c r="E805" s="187" t="s">
        <v>532</v>
      </c>
      <c r="F805" s="187" t="s">
        <v>784</v>
      </c>
      <c r="G805" s="187" t="s">
        <v>1353</v>
      </c>
      <c r="H805" s="187" t="s">
        <v>1354</v>
      </c>
      <c r="I805" s="187" t="s">
        <v>1355</v>
      </c>
      <c r="J805" s="187" t="s">
        <v>1356</v>
      </c>
      <c r="K805" s="187" t="s">
        <v>1357</v>
      </c>
      <c r="L805" s="187" t="s">
        <v>1358</v>
      </c>
      <c r="M805" s="187" t="s">
        <v>1359</v>
      </c>
      <c r="N805" s="187" t="s">
        <v>1360</v>
      </c>
    </row>
    <row r="806" spans="1:30" outlineLevel="1">
      <c r="A806" s="89" t="s">
        <v>2727</v>
      </c>
      <c r="B806" t="str">
        <f t="shared" ref="B806:B865" si="257">INDEX(i.Region_Desc,1,$C806)&amp;" "&amp;INDEX(i.GenotypeDesc,$D806,1)&amp;" "&amp;INDEX(i.TOL_Desc,1,$E806)</f>
        <v>SWV SFM Aut</v>
      </c>
      <c r="C806">
        <v>1</v>
      </c>
      <c r="D806">
        <v>1</v>
      </c>
      <c r="E806">
        <v>1</v>
      </c>
      <c r="F806">
        <v>1</v>
      </c>
      <c r="G806">
        <v>1</v>
      </c>
      <c r="H806" s="406">
        <f>CHOOSE($D806,3,4,4,5)</f>
        <v>3</v>
      </c>
      <c r="I806" s="406">
        <f>CHOOSE($E806,4,3,2)</f>
        <v>4</v>
      </c>
      <c r="J806" s="406">
        <v>0</v>
      </c>
      <c r="K806" s="406">
        <v>0</v>
      </c>
      <c r="L806" s="406">
        <v>0</v>
      </c>
      <c r="M806" s="406">
        <v>0</v>
      </c>
      <c r="N806" s="406">
        <f>CHOOSE($D806,2,2,2,3)</f>
        <v>2</v>
      </c>
    </row>
    <row r="807" spans="1:30" outlineLevel="1">
      <c r="B807" t="str">
        <f t="shared" si="257"/>
        <v>SWV SFM Win</v>
      </c>
      <c r="C807">
        <v>1</v>
      </c>
      <c r="D807">
        <v>1</v>
      </c>
      <c r="E807">
        <v>2</v>
      </c>
      <c r="F807">
        <v>1</v>
      </c>
      <c r="G807">
        <v>1</v>
      </c>
      <c r="H807" s="406">
        <f t="shared" ref="H807:H865" si="258">CHOOSE($D807,3,4,4,5)</f>
        <v>3</v>
      </c>
      <c r="I807" s="406">
        <f t="shared" ref="I807:I841" si="259">CHOOSE($E807,4,3,2)</f>
        <v>3</v>
      </c>
      <c r="J807" s="406">
        <v>0</v>
      </c>
      <c r="K807" s="406">
        <v>0</v>
      </c>
      <c r="L807" s="406">
        <v>0</v>
      </c>
      <c r="M807" s="406">
        <v>0</v>
      </c>
      <c r="N807" s="406">
        <f t="shared" ref="N807:N865" si="260">CHOOSE($D807,2,2,2,3)</f>
        <v>2</v>
      </c>
    </row>
    <row r="808" spans="1:30" outlineLevel="1">
      <c r="B808" t="str">
        <f t="shared" si="257"/>
        <v>SWV SFM Spr</v>
      </c>
      <c r="C808">
        <v>1</v>
      </c>
      <c r="D808">
        <v>1</v>
      </c>
      <c r="E808">
        <v>3</v>
      </c>
      <c r="F808">
        <v>1</v>
      </c>
      <c r="G808">
        <v>1</v>
      </c>
      <c r="H808" s="406">
        <f t="shared" si="258"/>
        <v>3</v>
      </c>
      <c r="I808" s="406">
        <f t="shared" si="259"/>
        <v>2</v>
      </c>
      <c r="J808" s="406">
        <v>0</v>
      </c>
      <c r="K808" s="406">
        <v>0</v>
      </c>
      <c r="L808" s="406">
        <v>0</v>
      </c>
      <c r="M808" s="406">
        <v>0</v>
      </c>
      <c r="N808" s="406">
        <f t="shared" si="260"/>
        <v>2</v>
      </c>
    </row>
    <row r="809" spans="1:30" outlineLevel="1">
      <c r="A809" t="s">
        <v>2728</v>
      </c>
      <c r="B809" t="str">
        <f t="shared" si="257"/>
        <v>SWV MFM Aut</v>
      </c>
      <c r="C809">
        <v>1</v>
      </c>
      <c r="D809">
        <v>2</v>
      </c>
      <c r="E809">
        <v>1</v>
      </c>
      <c r="F809">
        <v>1</v>
      </c>
      <c r="G809">
        <v>1</v>
      </c>
      <c r="H809" s="406">
        <f t="shared" si="258"/>
        <v>4</v>
      </c>
      <c r="I809" s="406">
        <f t="shared" si="259"/>
        <v>4</v>
      </c>
      <c r="J809" s="406">
        <v>0</v>
      </c>
      <c r="K809" s="406">
        <v>0</v>
      </c>
      <c r="L809" s="406">
        <v>0</v>
      </c>
      <c r="M809" s="406">
        <v>0</v>
      </c>
      <c r="N809" s="406">
        <f t="shared" si="260"/>
        <v>2</v>
      </c>
    </row>
    <row r="810" spans="1:30" outlineLevel="1">
      <c r="B810" t="str">
        <f t="shared" si="257"/>
        <v>SWV MFM Win</v>
      </c>
      <c r="C810">
        <v>1</v>
      </c>
      <c r="D810">
        <v>2</v>
      </c>
      <c r="E810">
        <v>2</v>
      </c>
      <c r="F810">
        <v>1</v>
      </c>
      <c r="G810">
        <v>1</v>
      </c>
      <c r="H810" s="406">
        <f t="shared" si="258"/>
        <v>4</v>
      </c>
      <c r="I810" s="406">
        <f t="shared" si="259"/>
        <v>3</v>
      </c>
      <c r="J810" s="406">
        <v>0</v>
      </c>
      <c r="K810" s="406">
        <v>0</v>
      </c>
      <c r="L810" s="406">
        <v>0</v>
      </c>
      <c r="M810" s="406">
        <v>0</v>
      </c>
      <c r="N810" s="406">
        <f t="shared" si="260"/>
        <v>2</v>
      </c>
    </row>
    <row r="811" spans="1:30" outlineLevel="1">
      <c r="B811" t="str">
        <f t="shared" si="257"/>
        <v>SWV MFM Spr</v>
      </c>
      <c r="C811">
        <v>1</v>
      </c>
      <c r="D811">
        <v>2</v>
      </c>
      <c r="E811">
        <v>3</v>
      </c>
      <c r="F811">
        <v>1</v>
      </c>
      <c r="G811">
        <v>1</v>
      </c>
      <c r="H811" s="406">
        <f t="shared" si="258"/>
        <v>4</v>
      </c>
      <c r="I811" s="406">
        <f t="shared" si="259"/>
        <v>2</v>
      </c>
      <c r="J811" s="406">
        <v>0</v>
      </c>
      <c r="K811" s="406">
        <v>0</v>
      </c>
      <c r="L811" s="406">
        <v>0</v>
      </c>
      <c r="M811" s="406">
        <v>0</v>
      </c>
      <c r="N811" s="406">
        <f t="shared" si="260"/>
        <v>2</v>
      </c>
    </row>
    <row r="812" spans="1:30" outlineLevel="1">
      <c r="A812" t="s">
        <v>1534</v>
      </c>
      <c r="B812" t="e">
        <f t="shared" si="257"/>
        <v>#VALUE!</v>
      </c>
      <c r="H812" s="406"/>
      <c r="I812" s="406"/>
      <c r="J812" s="406"/>
      <c r="K812" s="406"/>
      <c r="L812" s="406"/>
      <c r="M812" s="406"/>
      <c r="N812" s="406"/>
    </row>
    <row r="813" spans="1:30" outlineLevel="1">
      <c r="B813" t="e">
        <f t="shared" si="257"/>
        <v>#VALUE!</v>
      </c>
      <c r="H813" s="406"/>
      <c r="I813" s="406"/>
      <c r="J813" s="406"/>
      <c r="K813" s="406"/>
      <c r="L813" s="406"/>
      <c r="M813" s="406"/>
      <c r="N813" s="406"/>
    </row>
    <row r="814" spans="1:30" outlineLevel="1">
      <c r="B814" t="e">
        <f t="shared" si="257"/>
        <v>#VALUE!</v>
      </c>
      <c r="H814" s="406"/>
      <c r="I814" s="406"/>
      <c r="J814" s="406"/>
      <c r="K814" s="406"/>
      <c r="L814" s="406"/>
      <c r="M814" s="406"/>
      <c r="N814" s="406"/>
    </row>
    <row r="815" spans="1:30" outlineLevel="1">
      <c r="A815" t="s">
        <v>809</v>
      </c>
      <c r="B815" t="str">
        <f t="shared" si="257"/>
        <v>SWV Mat Aut</v>
      </c>
      <c r="C815">
        <v>1</v>
      </c>
      <c r="D815">
        <v>4</v>
      </c>
      <c r="E815">
        <v>1</v>
      </c>
      <c r="F815">
        <v>1</v>
      </c>
      <c r="G815">
        <v>1</v>
      </c>
      <c r="H815" s="406">
        <f t="shared" si="258"/>
        <v>5</v>
      </c>
      <c r="I815" s="406">
        <f t="shared" si="259"/>
        <v>4</v>
      </c>
      <c r="J815" s="406">
        <v>0</v>
      </c>
      <c r="K815" s="406">
        <v>0</v>
      </c>
      <c r="L815" s="406">
        <v>0</v>
      </c>
      <c r="M815" s="406">
        <v>0</v>
      </c>
      <c r="N815" s="406">
        <f t="shared" si="260"/>
        <v>3</v>
      </c>
    </row>
    <row r="816" spans="1:30" outlineLevel="1">
      <c r="B816" t="str">
        <f t="shared" si="257"/>
        <v>SWV Mat Win</v>
      </c>
      <c r="C816">
        <v>1</v>
      </c>
      <c r="D816">
        <v>4</v>
      </c>
      <c r="E816">
        <v>2</v>
      </c>
      <c r="F816">
        <v>1</v>
      </c>
      <c r="G816">
        <v>1</v>
      </c>
      <c r="H816" s="406">
        <f t="shared" si="258"/>
        <v>5</v>
      </c>
      <c r="I816" s="406">
        <f t="shared" si="259"/>
        <v>3</v>
      </c>
      <c r="J816" s="406">
        <v>0</v>
      </c>
      <c r="K816" s="406">
        <v>0</v>
      </c>
      <c r="L816" s="406">
        <v>0</v>
      </c>
      <c r="M816" s="406">
        <v>0</v>
      </c>
      <c r="N816" s="406">
        <f t="shared" si="260"/>
        <v>3</v>
      </c>
    </row>
    <row r="817" spans="1:14" outlineLevel="1">
      <c r="A817" s="92"/>
      <c r="B817" t="str">
        <f t="shared" si="257"/>
        <v>SWV Mat Spr</v>
      </c>
      <c r="C817">
        <v>1</v>
      </c>
      <c r="D817">
        <v>4</v>
      </c>
      <c r="E817">
        <v>3</v>
      </c>
      <c r="F817">
        <v>1</v>
      </c>
      <c r="G817">
        <v>1</v>
      </c>
      <c r="H817" s="406">
        <f t="shared" si="258"/>
        <v>5</v>
      </c>
      <c r="I817" s="406">
        <f t="shared" si="259"/>
        <v>2</v>
      </c>
      <c r="J817" s="406">
        <v>0</v>
      </c>
      <c r="K817" s="406">
        <v>0</v>
      </c>
      <c r="L817" s="406">
        <v>0</v>
      </c>
      <c r="M817" s="406">
        <v>0</v>
      </c>
      <c r="N817" s="406">
        <f t="shared" si="260"/>
        <v>3</v>
      </c>
    </row>
    <row r="818" spans="1:14" outlineLevel="1">
      <c r="A818" s="89" t="s">
        <v>2727</v>
      </c>
      <c r="B818" t="str">
        <f t="shared" si="257"/>
        <v>GSW SFM Aut</v>
      </c>
      <c r="C818">
        <v>2</v>
      </c>
      <c r="D818">
        <v>1</v>
      </c>
      <c r="E818">
        <v>1</v>
      </c>
      <c r="F818">
        <v>1</v>
      </c>
      <c r="G818">
        <v>1</v>
      </c>
      <c r="H818" s="406">
        <f t="shared" si="258"/>
        <v>3</v>
      </c>
      <c r="I818" s="406">
        <f t="shared" si="259"/>
        <v>4</v>
      </c>
      <c r="J818" s="406">
        <v>0</v>
      </c>
      <c r="K818" s="406">
        <v>0</v>
      </c>
      <c r="L818" s="406">
        <v>0</v>
      </c>
      <c r="M818" s="406">
        <v>0</v>
      </c>
      <c r="N818" s="406">
        <f t="shared" si="260"/>
        <v>2</v>
      </c>
    </row>
    <row r="819" spans="1:14" outlineLevel="1">
      <c r="B819" t="str">
        <f t="shared" si="257"/>
        <v>GSW SFM Win</v>
      </c>
      <c r="C819">
        <v>2</v>
      </c>
      <c r="D819">
        <v>1</v>
      </c>
      <c r="E819">
        <v>2</v>
      </c>
      <c r="F819">
        <v>1</v>
      </c>
      <c r="G819">
        <v>1</v>
      </c>
      <c r="H819" s="406">
        <f t="shared" si="258"/>
        <v>3</v>
      </c>
      <c r="I819" s="406">
        <f t="shared" si="259"/>
        <v>3</v>
      </c>
      <c r="J819" s="406">
        <v>0</v>
      </c>
      <c r="K819" s="406">
        <v>0</v>
      </c>
      <c r="L819" s="406">
        <v>0</v>
      </c>
      <c r="M819" s="406">
        <v>0</v>
      </c>
      <c r="N819" s="406">
        <f t="shared" si="260"/>
        <v>2</v>
      </c>
    </row>
    <row r="820" spans="1:14" outlineLevel="1">
      <c r="B820" t="str">
        <f t="shared" si="257"/>
        <v>GSW SFM Spr</v>
      </c>
      <c r="C820">
        <v>2</v>
      </c>
      <c r="D820">
        <v>1</v>
      </c>
      <c r="E820">
        <v>3</v>
      </c>
      <c r="F820">
        <v>1</v>
      </c>
      <c r="G820">
        <v>1</v>
      </c>
      <c r="H820" s="406">
        <f t="shared" si="258"/>
        <v>3</v>
      </c>
      <c r="I820" s="406">
        <f t="shared" si="259"/>
        <v>2</v>
      </c>
      <c r="J820" s="406">
        <v>0</v>
      </c>
      <c r="K820" s="406">
        <v>0</v>
      </c>
      <c r="L820" s="406">
        <v>0</v>
      </c>
      <c r="M820" s="406">
        <v>0</v>
      </c>
      <c r="N820" s="406">
        <f t="shared" si="260"/>
        <v>2</v>
      </c>
    </row>
    <row r="821" spans="1:14" outlineLevel="1">
      <c r="A821" t="s">
        <v>2728</v>
      </c>
      <c r="B821" t="str">
        <f t="shared" si="257"/>
        <v>GSW MFM Aut</v>
      </c>
      <c r="C821">
        <v>2</v>
      </c>
      <c r="D821">
        <v>2</v>
      </c>
      <c r="E821">
        <v>1</v>
      </c>
      <c r="F821">
        <v>1</v>
      </c>
      <c r="G821">
        <v>1</v>
      </c>
      <c r="H821" s="406">
        <f t="shared" si="258"/>
        <v>4</v>
      </c>
      <c r="I821" s="406">
        <f t="shared" si="259"/>
        <v>4</v>
      </c>
      <c r="J821" s="406">
        <v>0</v>
      </c>
      <c r="K821" s="406">
        <v>0</v>
      </c>
      <c r="L821" s="406">
        <v>0</v>
      </c>
      <c r="M821" s="406">
        <v>0</v>
      </c>
      <c r="N821" s="406">
        <f t="shared" si="260"/>
        <v>2</v>
      </c>
    </row>
    <row r="822" spans="1:14" outlineLevel="1">
      <c r="B822" t="str">
        <f t="shared" si="257"/>
        <v>GSW MFM Win</v>
      </c>
      <c r="C822">
        <v>2</v>
      </c>
      <c r="D822">
        <v>2</v>
      </c>
      <c r="E822">
        <v>2</v>
      </c>
      <c r="F822">
        <v>1</v>
      </c>
      <c r="G822">
        <v>1</v>
      </c>
      <c r="H822" s="406">
        <f t="shared" si="258"/>
        <v>4</v>
      </c>
      <c r="I822" s="406">
        <f t="shared" si="259"/>
        <v>3</v>
      </c>
      <c r="J822" s="406">
        <v>0</v>
      </c>
      <c r="K822" s="406">
        <v>0</v>
      </c>
      <c r="L822" s="406">
        <v>0</v>
      </c>
      <c r="M822" s="406">
        <v>0</v>
      </c>
      <c r="N822" s="406">
        <f t="shared" si="260"/>
        <v>2</v>
      </c>
    </row>
    <row r="823" spans="1:14" outlineLevel="1">
      <c r="B823" t="str">
        <f t="shared" si="257"/>
        <v>GSW MFM Spr</v>
      </c>
      <c r="C823">
        <v>2</v>
      </c>
      <c r="D823">
        <v>2</v>
      </c>
      <c r="E823">
        <v>3</v>
      </c>
      <c r="F823">
        <v>1</v>
      </c>
      <c r="G823">
        <v>1</v>
      </c>
      <c r="H823" s="406">
        <f t="shared" si="258"/>
        <v>4</v>
      </c>
      <c r="I823" s="406">
        <f t="shared" si="259"/>
        <v>2</v>
      </c>
      <c r="J823" s="406">
        <v>0</v>
      </c>
      <c r="K823" s="406">
        <v>0</v>
      </c>
      <c r="L823" s="406">
        <v>0</v>
      </c>
      <c r="M823" s="406">
        <v>0</v>
      </c>
      <c r="N823" s="406">
        <f t="shared" si="260"/>
        <v>2</v>
      </c>
    </row>
    <row r="824" spans="1:14" outlineLevel="1">
      <c r="A824" t="s">
        <v>1534</v>
      </c>
      <c r="B824" t="e">
        <f t="shared" si="257"/>
        <v>#VALUE!</v>
      </c>
      <c r="H824" s="406"/>
      <c r="I824" s="406"/>
      <c r="J824" s="406"/>
      <c r="K824" s="406"/>
      <c r="L824" s="406"/>
      <c r="M824" s="406"/>
      <c r="N824" s="406"/>
    </row>
    <row r="825" spans="1:14" outlineLevel="1">
      <c r="B825" t="e">
        <f t="shared" si="257"/>
        <v>#VALUE!</v>
      </c>
      <c r="H825" s="406"/>
      <c r="I825" s="406"/>
      <c r="J825" s="406"/>
      <c r="K825" s="406"/>
      <c r="L825" s="406"/>
      <c r="M825" s="406"/>
      <c r="N825" s="406"/>
    </row>
    <row r="826" spans="1:14" outlineLevel="1">
      <c r="B826" t="e">
        <f t="shared" si="257"/>
        <v>#VALUE!</v>
      </c>
      <c r="H826" s="406"/>
      <c r="I826" s="406"/>
      <c r="J826" s="406"/>
      <c r="K826" s="406"/>
      <c r="L826" s="406"/>
      <c r="M826" s="406"/>
      <c r="N826" s="406"/>
    </row>
    <row r="827" spans="1:14" outlineLevel="1">
      <c r="A827" t="s">
        <v>809</v>
      </c>
      <c r="B827" t="str">
        <f t="shared" si="257"/>
        <v>GSW Mat Aut</v>
      </c>
      <c r="C827">
        <v>2</v>
      </c>
      <c r="D827">
        <v>4</v>
      </c>
      <c r="E827">
        <v>1</v>
      </c>
      <c r="F827">
        <v>1</v>
      </c>
      <c r="G827">
        <v>1</v>
      </c>
      <c r="H827" s="406">
        <f t="shared" si="258"/>
        <v>5</v>
      </c>
      <c r="I827" s="406">
        <f t="shared" si="259"/>
        <v>4</v>
      </c>
      <c r="J827" s="406">
        <v>0</v>
      </c>
      <c r="K827" s="406">
        <v>0</v>
      </c>
      <c r="L827" s="406">
        <v>0</v>
      </c>
      <c r="M827" s="406">
        <v>0</v>
      </c>
      <c r="N827" s="406">
        <f t="shared" si="260"/>
        <v>3</v>
      </c>
    </row>
    <row r="828" spans="1:14" outlineLevel="1">
      <c r="B828" t="str">
        <f t="shared" si="257"/>
        <v>GSW Mat Win</v>
      </c>
      <c r="C828">
        <v>2</v>
      </c>
      <c r="D828">
        <v>4</v>
      </c>
      <c r="E828">
        <v>2</v>
      </c>
      <c r="F828">
        <v>1</v>
      </c>
      <c r="G828">
        <v>1</v>
      </c>
      <c r="H828" s="406">
        <f t="shared" si="258"/>
        <v>5</v>
      </c>
      <c r="I828" s="406">
        <f t="shared" si="259"/>
        <v>3</v>
      </c>
      <c r="J828" s="406">
        <v>0</v>
      </c>
      <c r="K828" s="406">
        <v>0</v>
      </c>
      <c r="L828" s="406">
        <v>0</v>
      </c>
      <c r="M828" s="406">
        <v>0</v>
      </c>
      <c r="N828" s="406">
        <f t="shared" si="260"/>
        <v>3</v>
      </c>
    </row>
    <row r="829" spans="1:14" outlineLevel="1">
      <c r="A829" s="92"/>
      <c r="B829" t="str">
        <f t="shared" si="257"/>
        <v>GSW Mat Spr</v>
      </c>
      <c r="C829">
        <v>2</v>
      </c>
      <c r="D829">
        <v>4</v>
      </c>
      <c r="E829">
        <v>3</v>
      </c>
      <c r="F829">
        <v>1</v>
      </c>
      <c r="G829">
        <v>1</v>
      </c>
      <c r="H829" s="406">
        <f t="shared" si="258"/>
        <v>5</v>
      </c>
      <c r="I829" s="406">
        <f t="shared" si="259"/>
        <v>2</v>
      </c>
      <c r="J829" s="406">
        <v>0</v>
      </c>
      <c r="K829" s="406">
        <v>0</v>
      </c>
      <c r="L829" s="406">
        <v>0</v>
      </c>
      <c r="M829" s="406">
        <v>0</v>
      </c>
      <c r="N829" s="406">
        <f t="shared" si="260"/>
        <v>3</v>
      </c>
    </row>
    <row r="830" spans="1:14" outlineLevel="1">
      <c r="A830" s="89" t="s">
        <v>2727</v>
      </c>
      <c r="B830" t="str">
        <f t="shared" si="257"/>
        <v>CWW SFM Aut</v>
      </c>
      <c r="C830">
        <v>3</v>
      </c>
      <c r="D830">
        <v>1</v>
      </c>
      <c r="E830">
        <v>1</v>
      </c>
      <c r="F830">
        <v>1</v>
      </c>
      <c r="G830">
        <v>1</v>
      </c>
      <c r="H830" s="406">
        <f t="shared" si="258"/>
        <v>3</v>
      </c>
      <c r="I830" s="406">
        <f t="shared" si="259"/>
        <v>4</v>
      </c>
      <c r="J830" s="406">
        <v>0</v>
      </c>
      <c r="K830" s="406">
        <v>0</v>
      </c>
      <c r="L830" s="406">
        <v>0</v>
      </c>
      <c r="M830" s="406">
        <v>0</v>
      </c>
      <c r="N830" s="406">
        <f t="shared" si="260"/>
        <v>2</v>
      </c>
    </row>
    <row r="831" spans="1:14" outlineLevel="1">
      <c r="B831" t="str">
        <f t="shared" si="257"/>
        <v>CWW SFM Win</v>
      </c>
      <c r="C831">
        <v>3</v>
      </c>
      <c r="D831">
        <v>1</v>
      </c>
      <c r="E831">
        <v>2</v>
      </c>
      <c r="F831">
        <v>1</v>
      </c>
      <c r="G831">
        <v>1</v>
      </c>
      <c r="H831" s="406">
        <f t="shared" si="258"/>
        <v>3</v>
      </c>
      <c r="I831" s="406">
        <f t="shared" si="259"/>
        <v>3</v>
      </c>
      <c r="J831" s="406">
        <v>0</v>
      </c>
      <c r="K831" s="406">
        <v>0</v>
      </c>
      <c r="L831" s="406">
        <v>0</v>
      </c>
      <c r="M831" s="406">
        <v>0</v>
      </c>
      <c r="N831" s="406">
        <f t="shared" si="260"/>
        <v>2</v>
      </c>
    </row>
    <row r="832" spans="1:14" outlineLevel="1">
      <c r="B832" t="str">
        <f t="shared" si="257"/>
        <v>CWW SFM Spr</v>
      </c>
      <c r="C832">
        <v>3</v>
      </c>
      <c r="D832">
        <v>1</v>
      </c>
      <c r="E832">
        <v>3</v>
      </c>
      <c r="F832">
        <v>1</v>
      </c>
      <c r="G832">
        <v>1</v>
      </c>
      <c r="H832" s="406">
        <f t="shared" si="258"/>
        <v>3</v>
      </c>
      <c r="I832" s="406">
        <f t="shared" si="259"/>
        <v>2</v>
      </c>
      <c r="J832" s="406">
        <v>0</v>
      </c>
      <c r="K832" s="406">
        <v>0</v>
      </c>
      <c r="L832" s="406">
        <v>0</v>
      </c>
      <c r="M832" s="406">
        <v>0</v>
      </c>
      <c r="N832" s="406">
        <f t="shared" si="260"/>
        <v>2</v>
      </c>
    </row>
    <row r="833" spans="1:14" outlineLevel="1">
      <c r="A833" t="s">
        <v>2728</v>
      </c>
      <c r="B833" t="str">
        <f t="shared" si="257"/>
        <v>CWW MFM Aut</v>
      </c>
      <c r="C833">
        <v>3</v>
      </c>
      <c r="D833">
        <v>2</v>
      </c>
      <c r="E833">
        <v>1</v>
      </c>
      <c r="F833">
        <v>1</v>
      </c>
      <c r="G833">
        <v>1</v>
      </c>
      <c r="H833" s="406">
        <f t="shared" si="258"/>
        <v>4</v>
      </c>
      <c r="I833" s="406">
        <f t="shared" si="259"/>
        <v>4</v>
      </c>
      <c r="J833" s="406">
        <v>0</v>
      </c>
      <c r="K833" s="406">
        <v>0</v>
      </c>
      <c r="L833" s="406">
        <v>0</v>
      </c>
      <c r="M833" s="406">
        <v>0</v>
      </c>
      <c r="N833" s="406">
        <f t="shared" si="260"/>
        <v>2</v>
      </c>
    </row>
    <row r="834" spans="1:14" outlineLevel="1">
      <c r="B834" t="str">
        <f t="shared" si="257"/>
        <v>CWW MFM Win</v>
      </c>
      <c r="C834">
        <v>3</v>
      </c>
      <c r="D834">
        <v>2</v>
      </c>
      <c r="E834">
        <v>2</v>
      </c>
      <c r="F834">
        <v>1</v>
      </c>
      <c r="G834">
        <v>1</v>
      </c>
      <c r="H834" s="406">
        <f t="shared" si="258"/>
        <v>4</v>
      </c>
      <c r="I834" s="406">
        <f t="shared" si="259"/>
        <v>3</v>
      </c>
      <c r="J834" s="406">
        <v>0</v>
      </c>
      <c r="K834" s="406">
        <v>0</v>
      </c>
      <c r="L834" s="406">
        <v>0</v>
      </c>
      <c r="M834" s="406">
        <v>0</v>
      </c>
      <c r="N834" s="406">
        <f t="shared" si="260"/>
        <v>2</v>
      </c>
    </row>
    <row r="835" spans="1:14" outlineLevel="1">
      <c r="B835" t="str">
        <f t="shared" si="257"/>
        <v>CWW MFM Spr</v>
      </c>
      <c r="C835">
        <v>3</v>
      </c>
      <c r="D835">
        <v>2</v>
      </c>
      <c r="E835">
        <v>3</v>
      </c>
      <c r="F835">
        <v>1</v>
      </c>
      <c r="G835">
        <v>1</v>
      </c>
      <c r="H835" s="406">
        <f t="shared" si="258"/>
        <v>4</v>
      </c>
      <c r="I835" s="406">
        <f t="shared" si="259"/>
        <v>2</v>
      </c>
      <c r="J835" s="406">
        <v>0</v>
      </c>
      <c r="K835" s="406">
        <v>0</v>
      </c>
      <c r="L835" s="406">
        <v>0</v>
      </c>
      <c r="M835" s="406">
        <v>0</v>
      </c>
      <c r="N835" s="406">
        <f t="shared" si="260"/>
        <v>2</v>
      </c>
    </row>
    <row r="836" spans="1:14" outlineLevel="1">
      <c r="A836" t="s">
        <v>1534</v>
      </c>
      <c r="B836" t="e">
        <f t="shared" si="257"/>
        <v>#VALUE!</v>
      </c>
      <c r="H836" s="406"/>
      <c r="I836" s="406"/>
      <c r="J836" s="406"/>
      <c r="K836" s="406"/>
      <c r="L836" s="406"/>
      <c r="M836" s="406"/>
      <c r="N836" s="406"/>
    </row>
    <row r="837" spans="1:14" outlineLevel="1">
      <c r="B837" t="e">
        <f t="shared" si="257"/>
        <v>#VALUE!</v>
      </c>
      <c r="H837" s="406"/>
      <c r="I837" s="406"/>
      <c r="J837" s="406"/>
      <c r="K837" s="406"/>
      <c r="L837" s="406"/>
      <c r="M837" s="406"/>
      <c r="N837" s="406"/>
    </row>
    <row r="838" spans="1:14" outlineLevel="1">
      <c r="B838" t="e">
        <f t="shared" si="257"/>
        <v>#VALUE!</v>
      </c>
      <c r="H838" s="406"/>
      <c r="I838" s="406"/>
      <c r="J838" s="406"/>
      <c r="K838" s="406"/>
      <c r="L838" s="406"/>
      <c r="M838" s="406"/>
      <c r="N838" s="406"/>
    </row>
    <row r="839" spans="1:14" outlineLevel="1">
      <c r="A839" t="s">
        <v>809</v>
      </c>
      <c r="B839" t="str">
        <f t="shared" si="257"/>
        <v>CWW Mat Aut</v>
      </c>
      <c r="C839">
        <v>3</v>
      </c>
      <c r="D839">
        <v>4</v>
      </c>
      <c r="E839">
        <v>1</v>
      </c>
      <c r="F839">
        <v>1</v>
      </c>
      <c r="G839">
        <v>1</v>
      </c>
      <c r="H839" s="406">
        <f t="shared" si="258"/>
        <v>5</v>
      </c>
      <c r="I839" s="406">
        <f t="shared" si="259"/>
        <v>4</v>
      </c>
      <c r="J839" s="406">
        <v>0</v>
      </c>
      <c r="K839" s="406">
        <v>0</v>
      </c>
      <c r="L839" s="406">
        <v>0</v>
      </c>
      <c r="M839" s="406">
        <v>0</v>
      </c>
      <c r="N839" s="406">
        <f t="shared" si="260"/>
        <v>3</v>
      </c>
    </row>
    <row r="840" spans="1:14" outlineLevel="1">
      <c r="B840" t="str">
        <f t="shared" si="257"/>
        <v>CWW Mat Win</v>
      </c>
      <c r="C840">
        <v>3</v>
      </c>
      <c r="D840">
        <v>4</v>
      </c>
      <c r="E840">
        <v>2</v>
      </c>
      <c r="F840">
        <v>1</v>
      </c>
      <c r="G840">
        <v>1</v>
      </c>
      <c r="H840" s="406">
        <f t="shared" si="258"/>
        <v>5</v>
      </c>
      <c r="I840" s="406">
        <f t="shared" si="259"/>
        <v>3</v>
      </c>
      <c r="J840" s="406">
        <v>0</v>
      </c>
      <c r="K840" s="406">
        <v>0</v>
      </c>
      <c r="L840" s="406">
        <v>0</v>
      </c>
      <c r="M840" s="406">
        <v>0</v>
      </c>
      <c r="N840" s="406">
        <f t="shared" si="260"/>
        <v>3</v>
      </c>
    </row>
    <row r="841" spans="1:14" outlineLevel="1">
      <c r="A841" s="92"/>
      <c r="B841" t="str">
        <f t="shared" si="257"/>
        <v>CWW Mat Spr</v>
      </c>
      <c r="C841">
        <v>3</v>
      </c>
      <c r="D841">
        <v>4</v>
      </c>
      <c r="E841">
        <v>3</v>
      </c>
      <c r="F841">
        <v>1</v>
      </c>
      <c r="G841">
        <v>1</v>
      </c>
      <c r="H841" s="406">
        <f t="shared" si="258"/>
        <v>5</v>
      </c>
      <c r="I841" s="406">
        <f t="shared" si="259"/>
        <v>2</v>
      </c>
      <c r="J841" s="406">
        <v>0</v>
      </c>
      <c r="K841" s="406">
        <v>0</v>
      </c>
      <c r="L841" s="406">
        <v>0</v>
      </c>
      <c r="M841" s="406">
        <v>0</v>
      </c>
      <c r="N841" s="406">
        <f t="shared" si="260"/>
        <v>3</v>
      </c>
    </row>
    <row r="842" spans="1:14" outlineLevel="1">
      <c r="A842" s="89" t="s">
        <v>2727</v>
      </c>
      <c r="B842" s="89" t="str">
        <f t="shared" si="257"/>
        <v>EWW SFM Aut</v>
      </c>
      <c r="C842" s="89">
        <v>4</v>
      </c>
      <c r="D842" s="89">
        <v>1</v>
      </c>
      <c r="E842" s="89">
        <v>1</v>
      </c>
      <c r="F842" s="89">
        <v>1</v>
      </c>
      <c r="G842" s="89">
        <v>1</v>
      </c>
      <c r="H842" s="440">
        <f t="shared" si="258"/>
        <v>3</v>
      </c>
      <c r="I842" s="440">
        <v>6</v>
      </c>
      <c r="J842" s="440">
        <v>0</v>
      </c>
      <c r="K842" s="440">
        <v>0</v>
      </c>
      <c r="L842" s="440">
        <v>0</v>
      </c>
      <c r="M842" s="440">
        <v>0</v>
      </c>
      <c r="N842" s="440">
        <f t="shared" si="260"/>
        <v>2</v>
      </c>
    </row>
    <row r="843" spans="1:14" outlineLevel="1">
      <c r="B843" t="str">
        <f t="shared" si="257"/>
        <v>EWW SFM Win</v>
      </c>
      <c r="C843">
        <v>4</v>
      </c>
      <c r="D843">
        <v>1</v>
      </c>
      <c r="E843">
        <v>2</v>
      </c>
      <c r="F843">
        <v>1</v>
      </c>
      <c r="G843">
        <v>1</v>
      </c>
      <c r="H843" s="406">
        <f t="shared" si="258"/>
        <v>3</v>
      </c>
      <c r="I843" s="406">
        <v>6</v>
      </c>
      <c r="J843" s="406">
        <v>0</v>
      </c>
      <c r="K843" s="406">
        <v>0</v>
      </c>
      <c r="L843" s="406">
        <v>0</v>
      </c>
      <c r="M843" s="406">
        <v>0</v>
      </c>
      <c r="N843" s="406">
        <f t="shared" si="260"/>
        <v>2</v>
      </c>
    </row>
    <row r="844" spans="1:14" outlineLevel="1">
      <c r="B844" t="str">
        <f t="shared" si="257"/>
        <v>EWW SFM Spr</v>
      </c>
      <c r="C844">
        <v>4</v>
      </c>
      <c r="D844">
        <v>1</v>
      </c>
      <c r="E844">
        <v>3</v>
      </c>
      <c r="F844">
        <v>1</v>
      </c>
      <c r="G844">
        <v>1</v>
      </c>
      <c r="H844" s="406">
        <f t="shared" si="258"/>
        <v>3</v>
      </c>
      <c r="I844" s="406">
        <v>6</v>
      </c>
      <c r="J844" s="406">
        <v>0</v>
      </c>
      <c r="K844" s="406">
        <v>0</v>
      </c>
      <c r="L844" s="406">
        <v>0</v>
      </c>
      <c r="M844" s="406">
        <v>0</v>
      </c>
      <c r="N844" s="406">
        <f t="shared" si="260"/>
        <v>2</v>
      </c>
    </row>
    <row r="845" spans="1:14" outlineLevel="1">
      <c r="A845" t="s">
        <v>2728</v>
      </c>
      <c r="B845" t="str">
        <f t="shared" si="257"/>
        <v>EWW MFM Aut</v>
      </c>
      <c r="C845">
        <v>4</v>
      </c>
      <c r="D845">
        <v>2</v>
      </c>
      <c r="E845">
        <v>1</v>
      </c>
      <c r="F845">
        <v>1</v>
      </c>
      <c r="G845">
        <v>1</v>
      </c>
      <c r="H845" s="406">
        <f t="shared" si="258"/>
        <v>4</v>
      </c>
      <c r="I845" s="406">
        <v>6</v>
      </c>
      <c r="J845" s="406">
        <v>0</v>
      </c>
      <c r="K845" s="406">
        <v>0</v>
      </c>
      <c r="L845" s="406">
        <v>0</v>
      </c>
      <c r="M845" s="406">
        <v>0</v>
      </c>
      <c r="N845" s="406">
        <f t="shared" si="260"/>
        <v>2</v>
      </c>
    </row>
    <row r="846" spans="1:14" outlineLevel="1">
      <c r="B846" t="str">
        <f t="shared" si="257"/>
        <v>EWW MFM Win</v>
      </c>
      <c r="C846">
        <v>4</v>
      </c>
      <c r="D846">
        <v>2</v>
      </c>
      <c r="E846">
        <v>2</v>
      </c>
      <c r="F846">
        <v>1</v>
      </c>
      <c r="G846">
        <v>1</v>
      </c>
      <c r="H846" s="406">
        <f t="shared" si="258"/>
        <v>4</v>
      </c>
      <c r="I846" s="406">
        <v>6</v>
      </c>
      <c r="J846" s="406">
        <v>0</v>
      </c>
      <c r="K846" s="406">
        <v>0</v>
      </c>
      <c r="L846" s="406">
        <v>0</v>
      </c>
      <c r="M846" s="406">
        <v>0</v>
      </c>
      <c r="N846" s="406">
        <f t="shared" si="260"/>
        <v>2</v>
      </c>
    </row>
    <row r="847" spans="1:14" outlineLevel="1">
      <c r="B847" t="str">
        <f t="shared" si="257"/>
        <v>EWW MFM Spr</v>
      </c>
      <c r="C847">
        <v>4</v>
      </c>
      <c r="D847">
        <v>2</v>
      </c>
      <c r="E847">
        <v>3</v>
      </c>
      <c r="F847">
        <v>1</v>
      </c>
      <c r="G847">
        <v>1</v>
      </c>
      <c r="H847" s="406">
        <f t="shared" si="258"/>
        <v>4</v>
      </c>
      <c r="I847" s="406">
        <v>6</v>
      </c>
      <c r="J847" s="406">
        <v>0</v>
      </c>
      <c r="K847" s="406">
        <v>0</v>
      </c>
      <c r="L847" s="406">
        <v>0</v>
      </c>
      <c r="M847" s="406">
        <v>0</v>
      </c>
      <c r="N847" s="406">
        <f t="shared" si="260"/>
        <v>2</v>
      </c>
    </row>
    <row r="848" spans="1:14" outlineLevel="1">
      <c r="A848" t="s">
        <v>1534</v>
      </c>
      <c r="B848" t="str">
        <f t="shared" si="257"/>
        <v>EWW MFM Aut</v>
      </c>
      <c r="C848">
        <v>4</v>
      </c>
      <c r="D848">
        <v>2</v>
      </c>
      <c r="E848">
        <v>1</v>
      </c>
      <c r="F848">
        <v>1</v>
      </c>
      <c r="G848">
        <v>1</v>
      </c>
      <c r="H848" s="406">
        <f t="shared" si="258"/>
        <v>4</v>
      </c>
      <c r="I848" s="406">
        <v>6</v>
      </c>
      <c r="J848" s="406">
        <v>0</v>
      </c>
      <c r="K848" s="406">
        <v>0</v>
      </c>
      <c r="L848" s="406">
        <v>0</v>
      </c>
      <c r="M848" s="406">
        <v>0</v>
      </c>
      <c r="N848" s="406">
        <f t="shared" si="260"/>
        <v>2</v>
      </c>
    </row>
    <row r="849" spans="1:14" outlineLevel="1">
      <c r="B849" t="str">
        <f t="shared" si="257"/>
        <v>EWW MFM Win</v>
      </c>
      <c r="C849">
        <v>4</v>
      </c>
      <c r="D849">
        <v>2</v>
      </c>
      <c r="E849">
        <v>2</v>
      </c>
      <c r="F849">
        <v>1</v>
      </c>
      <c r="G849">
        <v>1</v>
      </c>
      <c r="H849" s="406">
        <f t="shared" si="258"/>
        <v>4</v>
      </c>
      <c r="I849" s="406">
        <v>6</v>
      </c>
      <c r="J849" s="406">
        <v>0</v>
      </c>
      <c r="K849" s="406">
        <v>0</v>
      </c>
      <c r="L849" s="406">
        <v>0</v>
      </c>
      <c r="M849" s="406">
        <v>0</v>
      </c>
      <c r="N849" s="406">
        <f t="shared" si="260"/>
        <v>2</v>
      </c>
    </row>
    <row r="850" spans="1:14" outlineLevel="1">
      <c r="B850" t="str">
        <f t="shared" si="257"/>
        <v>EWW MFM Spr</v>
      </c>
      <c r="C850">
        <v>4</v>
      </c>
      <c r="D850">
        <v>2</v>
      </c>
      <c r="E850">
        <v>3</v>
      </c>
      <c r="F850">
        <v>1</v>
      </c>
      <c r="G850">
        <v>1</v>
      </c>
      <c r="H850" s="406">
        <f t="shared" si="258"/>
        <v>4</v>
      </c>
      <c r="I850" s="406">
        <v>6</v>
      </c>
      <c r="J850" s="406">
        <v>0</v>
      </c>
      <c r="K850" s="406">
        <v>0</v>
      </c>
      <c r="L850" s="406">
        <v>0</v>
      </c>
      <c r="M850" s="406">
        <v>0</v>
      </c>
      <c r="N850" s="406">
        <f t="shared" si="260"/>
        <v>2</v>
      </c>
    </row>
    <row r="851" spans="1:14" outlineLevel="1">
      <c r="A851" t="s">
        <v>809</v>
      </c>
      <c r="B851" t="str">
        <f t="shared" si="257"/>
        <v>EWW Mat Aut</v>
      </c>
      <c r="C851">
        <v>4</v>
      </c>
      <c r="D851">
        <v>4</v>
      </c>
      <c r="E851">
        <v>1</v>
      </c>
      <c r="F851">
        <v>1</v>
      </c>
      <c r="G851">
        <v>1</v>
      </c>
      <c r="H851" s="406">
        <f t="shared" si="258"/>
        <v>5</v>
      </c>
      <c r="I851" s="406">
        <v>5</v>
      </c>
      <c r="J851" s="406">
        <v>0</v>
      </c>
      <c r="K851" s="406">
        <v>0</v>
      </c>
      <c r="L851" s="406">
        <v>0</v>
      </c>
      <c r="M851" s="406">
        <v>0</v>
      </c>
      <c r="N851" s="406">
        <f t="shared" si="260"/>
        <v>3</v>
      </c>
    </row>
    <row r="852" spans="1:14" outlineLevel="1">
      <c r="B852" t="str">
        <f t="shared" si="257"/>
        <v>EWW Mat Win</v>
      </c>
      <c r="C852">
        <v>4</v>
      </c>
      <c r="D852">
        <v>4</v>
      </c>
      <c r="E852">
        <v>2</v>
      </c>
      <c r="F852">
        <v>1</v>
      </c>
      <c r="G852">
        <v>1</v>
      </c>
      <c r="H852" s="406">
        <f t="shared" si="258"/>
        <v>5</v>
      </c>
      <c r="I852" s="406">
        <f>CHOOSE($E852,4,3,2)</f>
        <v>3</v>
      </c>
      <c r="J852" s="406">
        <v>0</v>
      </c>
      <c r="K852" s="406">
        <v>0</v>
      </c>
      <c r="L852" s="406">
        <v>0</v>
      </c>
      <c r="M852" s="406">
        <v>0</v>
      </c>
      <c r="N852" s="406">
        <f t="shared" si="260"/>
        <v>3</v>
      </c>
    </row>
    <row r="853" spans="1:14" outlineLevel="1">
      <c r="A853" s="92"/>
      <c r="B853" s="92" t="str">
        <f t="shared" si="257"/>
        <v>EWW Mat Spr</v>
      </c>
      <c r="C853" s="92">
        <v>4</v>
      </c>
      <c r="D853" s="92">
        <v>4</v>
      </c>
      <c r="E853" s="92">
        <v>3</v>
      </c>
      <c r="F853" s="92">
        <v>1</v>
      </c>
      <c r="G853" s="92">
        <v>1</v>
      </c>
      <c r="H853" s="441">
        <f t="shared" si="258"/>
        <v>5</v>
      </c>
      <c r="I853" s="441">
        <v>1</v>
      </c>
      <c r="J853" s="441">
        <v>0</v>
      </c>
      <c r="K853" s="441">
        <v>0</v>
      </c>
      <c r="L853" s="441">
        <v>0</v>
      </c>
      <c r="M853" s="441">
        <v>0</v>
      </c>
      <c r="N853" s="441">
        <f t="shared" si="260"/>
        <v>3</v>
      </c>
    </row>
    <row r="854" spans="1:14" outlineLevel="1">
      <c r="A854" s="89" t="s">
        <v>2727</v>
      </c>
      <c r="B854" s="89" t="str">
        <f t="shared" si="257"/>
        <v>PNG SFM Aut</v>
      </c>
      <c r="C854" s="89">
        <v>5</v>
      </c>
      <c r="D854" s="89">
        <v>1</v>
      </c>
      <c r="E854" s="89">
        <v>1</v>
      </c>
      <c r="F854" s="89">
        <v>1</v>
      </c>
      <c r="G854" s="89">
        <v>1</v>
      </c>
      <c r="H854" s="440">
        <f t="shared" si="258"/>
        <v>3</v>
      </c>
      <c r="I854" s="440">
        <v>6</v>
      </c>
      <c r="J854" s="440">
        <v>0</v>
      </c>
      <c r="K854" s="440">
        <v>0</v>
      </c>
      <c r="L854" s="440">
        <v>0</v>
      </c>
      <c r="M854" s="440">
        <v>0</v>
      </c>
      <c r="N854" s="440">
        <f t="shared" si="260"/>
        <v>2</v>
      </c>
    </row>
    <row r="855" spans="1:14" outlineLevel="1">
      <c r="B855" t="str">
        <f t="shared" si="257"/>
        <v>PNG SFM Win</v>
      </c>
      <c r="C855">
        <v>5</v>
      </c>
      <c r="D855">
        <v>1</v>
      </c>
      <c r="E855">
        <v>2</v>
      </c>
      <c r="F855">
        <v>1</v>
      </c>
      <c r="G855">
        <v>1</v>
      </c>
      <c r="H855" s="406">
        <f t="shared" si="258"/>
        <v>3</v>
      </c>
      <c r="I855" s="406">
        <v>6</v>
      </c>
      <c r="J855" s="406">
        <v>0</v>
      </c>
      <c r="K855" s="406">
        <v>0</v>
      </c>
      <c r="L855" s="406">
        <v>0</v>
      </c>
      <c r="M855" s="406">
        <v>0</v>
      </c>
      <c r="N855" s="406">
        <f t="shared" si="260"/>
        <v>2</v>
      </c>
    </row>
    <row r="856" spans="1:14" outlineLevel="1">
      <c r="B856" t="str">
        <f t="shared" si="257"/>
        <v>PNG SFM Spr</v>
      </c>
      <c r="C856">
        <v>5</v>
      </c>
      <c r="D856">
        <v>1</v>
      </c>
      <c r="E856">
        <v>3</v>
      </c>
      <c r="F856">
        <v>1</v>
      </c>
      <c r="G856">
        <v>1</v>
      </c>
      <c r="H856" s="406">
        <f t="shared" si="258"/>
        <v>3</v>
      </c>
      <c r="I856" s="406">
        <v>6</v>
      </c>
      <c r="J856" s="406">
        <v>0</v>
      </c>
      <c r="K856" s="406">
        <v>0</v>
      </c>
      <c r="L856" s="406">
        <v>0</v>
      </c>
      <c r="M856" s="406">
        <v>0</v>
      </c>
      <c r="N856" s="406">
        <f t="shared" si="260"/>
        <v>2</v>
      </c>
    </row>
    <row r="857" spans="1:14" outlineLevel="1">
      <c r="A857" t="s">
        <v>2728</v>
      </c>
      <c r="B857" t="str">
        <f t="shared" si="257"/>
        <v>PNG MFM Aut</v>
      </c>
      <c r="C857">
        <v>5</v>
      </c>
      <c r="D857">
        <v>2</v>
      </c>
      <c r="E857">
        <v>1</v>
      </c>
      <c r="F857">
        <v>1</v>
      </c>
      <c r="G857">
        <v>1</v>
      </c>
      <c r="H857" s="406">
        <f t="shared" si="258"/>
        <v>4</v>
      </c>
      <c r="I857" s="406">
        <v>6</v>
      </c>
      <c r="J857" s="406">
        <v>0</v>
      </c>
      <c r="K857" s="406">
        <v>0</v>
      </c>
      <c r="L857" s="406">
        <v>0</v>
      </c>
      <c r="M857" s="406">
        <v>0</v>
      </c>
      <c r="N857" s="406">
        <f t="shared" si="260"/>
        <v>2</v>
      </c>
    </row>
    <row r="858" spans="1:14" outlineLevel="1">
      <c r="B858" t="str">
        <f t="shared" si="257"/>
        <v>PNG MFM Win</v>
      </c>
      <c r="C858">
        <v>5</v>
      </c>
      <c r="D858">
        <v>2</v>
      </c>
      <c r="E858">
        <v>2</v>
      </c>
      <c r="F858">
        <v>1</v>
      </c>
      <c r="G858">
        <v>1</v>
      </c>
      <c r="H858" s="406">
        <f t="shared" si="258"/>
        <v>4</v>
      </c>
      <c r="I858" s="406">
        <v>6</v>
      </c>
      <c r="J858" s="406">
        <v>0</v>
      </c>
      <c r="K858" s="406">
        <v>0</v>
      </c>
      <c r="L858" s="406">
        <v>0</v>
      </c>
      <c r="M858" s="406">
        <v>0</v>
      </c>
      <c r="N858" s="406">
        <f t="shared" si="260"/>
        <v>2</v>
      </c>
    </row>
    <row r="859" spans="1:14" outlineLevel="1">
      <c r="B859" t="str">
        <f t="shared" si="257"/>
        <v>PNG MFM Spr</v>
      </c>
      <c r="C859">
        <v>5</v>
      </c>
      <c r="D859">
        <v>2</v>
      </c>
      <c r="E859">
        <v>3</v>
      </c>
      <c r="F859">
        <v>1</v>
      </c>
      <c r="G859">
        <v>1</v>
      </c>
      <c r="H859" s="406">
        <f t="shared" si="258"/>
        <v>4</v>
      </c>
      <c r="I859" s="406">
        <v>6</v>
      </c>
      <c r="J859" s="406">
        <v>0</v>
      </c>
      <c r="K859" s="406">
        <v>0</v>
      </c>
      <c r="L859" s="406">
        <v>0</v>
      </c>
      <c r="M859" s="406">
        <v>0</v>
      </c>
      <c r="N859" s="406">
        <f t="shared" si="260"/>
        <v>2</v>
      </c>
    </row>
    <row r="860" spans="1:14" outlineLevel="1">
      <c r="A860" t="s">
        <v>1534</v>
      </c>
      <c r="B860" t="str">
        <f t="shared" si="257"/>
        <v>PNG MFM Aut</v>
      </c>
      <c r="C860">
        <v>5</v>
      </c>
      <c r="D860">
        <v>2</v>
      </c>
      <c r="E860">
        <v>1</v>
      </c>
      <c r="F860">
        <v>1</v>
      </c>
      <c r="G860">
        <v>1</v>
      </c>
      <c r="H860" s="406">
        <f t="shared" si="258"/>
        <v>4</v>
      </c>
      <c r="I860" s="406">
        <v>6</v>
      </c>
      <c r="J860" s="406">
        <v>0</v>
      </c>
      <c r="K860" s="406">
        <v>0</v>
      </c>
      <c r="L860" s="406">
        <v>0</v>
      </c>
      <c r="M860" s="406">
        <v>0</v>
      </c>
      <c r="N860" s="406">
        <f t="shared" si="260"/>
        <v>2</v>
      </c>
    </row>
    <row r="861" spans="1:14" outlineLevel="1">
      <c r="B861" t="str">
        <f t="shared" si="257"/>
        <v>PNG MFM Win</v>
      </c>
      <c r="C861">
        <v>5</v>
      </c>
      <c r="D861">
        <v>2</v>
      </c>
      <c r="E861">
        <v>2</v>
      </c>
      <c r="F861">
        <v>1</v>
      </c>
      <c r="G861">
        <v>1</v>
      </c>
      <c r="H861" s="406">
        <f t="shared" si="258"/>
        <v>4</v>
      </c>
      <c r="I861" s="406">
        <v>6</v>
      </c>
      <c r="J861" s="406">
        <v>0</v>
      </c>
      <c r="K861" s="406">
        <v>0</v>
      </c>
      <c r="L861" s="406">
        <v>0</v>
      </c>
      <c r="M861" s="406">
        <v>0</v>
      </c>
      <c r="N861" s="406">
        <f t="shared" si="260"/>
        <v>2</v>
      </c>
    </row>
    <row r="862" spans="1:14" outlineLevel="1">
      <c r="B862" t="str">
        <f t="shared" si="257"/>
        <v>PNG MFM Spr</v>
      </c>
      <c r="C862">
        <v>5</v>
      </c>
      <c r="D862">
        <v>2</v>
      </c>
      <c r="E862">
        <v>3</v>
      </c>
      <c r="F862">
        <v>1</v>
      </c>
      <c r="G862">
        <v>1</v>
      </c>
      <c r="H862" s="406">
        <f t="shared" si="258"/>
        <v>4</v>
      </c>
      <c r="I862" s="406">
        <v>6</v>
      </c>
      <c r="J862" s="406">
        <v>0</v>
      </c>
      <c r="K862" s="406">
        <v>0</v>
      </c>
      <c r="L862" s="406">
        <v>0</v>
      </c>
      <c r="M862" s="406">
        <v>0</v>
      </c>
      <c r="N862" s="406">
        <f t="shared" si="260"/>
        <v>2</v>
      </c>
    </row>
    <row r="863" spans="1:14" outlineLevel="1">
      <c r="A863" t="s">
        <v>809</v>
      </c>
      <c r="B863" t="str">
        <f t="shared" si="257"/>
        <v>PNG Mat Aut</v>
      </c>
      <c r="C863">
        <v>5</v>
      </c>
      <c r="D863">
        <v>4</v>
      </c>
      <c r="E863">
        <v>1</v>
      </c>
      <c r="F863">
        <v>1</v>
      </c>
      <c r="G863">
        <v>1</v>
      </c>
      <c r="H863" s="406">
        <f t="shared" si="258"/>
        <v>5</v>
      </c>
      <c r="I863" s="406">
        <v>5</v>
      </c>
      <c r="J863" s="406">
        <v>0</v>
      </c>
      <c r="K863" s="406">
        <v>0</v>
      </c>
      <c r="L863" s="406">
        <v>0</v>
      </c>
      <c r="M863" s="406">
        <v>0</v>
      </c>
      <c r="N863" s="406">
        <f t="shared" si="260"/>
        <v>3</v>
      </c>
    </row>
    <row r="864" spans="1:14" outlineLevel="1">
      <c r="B864" t="str">
        <f t="shared" si="257"/>
        <v>PNG Mat Win</v>
      </c>
      <c r="C864">
        <v>5</v>
      </c>
      <c r="D864">
        <v>4</v>
      </c>
      <c r="E864">
        <v>2</v>
      </c>
      <c r="F864">
        <v>1</v>
      </c>
      <c r="G864">
        <v>1</v>
      </c>
      <c r="H864" s="406">
        <f t="shared" si="258"/>
        <v>5</v>
      </c>
      <c r="I864" s="406">
        <f>CHOOSE($E864,4,3,2)</f>
        <v>3</v>
      </c>
      <c r="J864" s="406">
        <v>0</v>
      </c>
      <c r="K864" s="406">
        <v>0</v>
      </c>
      <c r="L864" s="406">
        <v>0</v>
      </c>
      <c r="M864" s="406">
        <v>0</v>
      </c>
      <c r="N864" s="406">
        <f t="shared" si="260"/>
        <v>3</v>
      </c>
    </row>
    <row r="865" spans="1:15" outlineLevel="1">
      <c r="A865" s="92"/>
      <c r="B865" s="92" t="str">
        <f t="shared" si="257"/>
        <v>PNG Mat Spr</v>
      </c>
      <c r="C865" s="92">
        <v>5</v>
      </c>
      <c r="D865" s="92">
        <v>4</v>
      </c>
      <c r="E865" s="92">
        <v>3</v>
      </c>
      <c r="F865" s="92">
        <v>1</v>
      </c>
      <c r="G865" s="92">
        <v>1</v>
      </c>
      <c r="H865" s="441">
        <f t="shared" si="258"/>
        <v>5</v>
      </c>
      <c r="I865" s="441">
        <v>1</v>
      </c>
      <c r="J865" s="441">
        <v>0</v>
      </c>
      <c r="K865" s="441">
        <v>0</v>
      </c>
      <c r="L865" s="441">
        <v>0</v>
      </c>
      <c r="M865" s="441">
        <v>0</v>
      </c>
      <c r="N865" s="441">
        <f t="shared" si="260"/>
        <v>3</v>
      </c>
    </row>
    <row r="868" spans="1:15">
      <c r="A868" s="619" t="s">
        <v>1561</v>
      </c>
    </row>
    <row r="869" spans="1:15" ht="80.25" outlineLevel="1">
      <c r="C869" s="187" t="s">
        <v>1353</v>
      </c>
      <c r="D869" s="187" t="s">
        <v>1435</v>
      </c>
      <c r="E869" s="187"/>
      <c r="F869" s="187" t="s">
        <v>1410</v>
      </c>
      <c r="G869" s="187" t="s">
        <v>1411</v>
      </c>
      <c r="H869" s="187" t="s">
        <v>1412</v>
      </c>
      <c r="I869" s="187" t="s">
        <v>1413</v>
      </c>
      <c r="J869" s="187" t="s">
        <v>1564</v>
      </c>
      <c r="K869" s="187" t="s">
        <v>1412</v>
      </c>
      <c r="L869" s="187" t="s">
        <v>1413</v>
      </c>
      <c r="M869" s="187" t="s">
        <v>1562</v>
      </c>
      <c r="N869" s="187" t="s">
        <v>1648</v>
      </c>
      <c r="O869" s="187" t="s">
        <v>1651</v>
      </c>
    </row>
    <row r="870" spans="1:15" outlineLevel="1">
      <c r="A870">
        <v>0</v>
      </c>
      <c r="B870" t="s">
        <v>359</v>
      </c>
      <c r="C870" s="11">
        <v>1</v>
      </c>
      <c r="D870">
        <v>1</v>
      </c>
      <c r="F870" s="11">
        <v>0</v>
      </c>
      <c r="G870" s="11">
        <v>0</v>
      </c>
      <c r="H870" s="11">
        <v>0</v>
      </c>
      <c r="I870" s="11">
        <v>0</v>
      </c>
      <c r="J870" s="11">
        <v>0</v>
      </c>
      <c r="K870" s="11">
        <v>0</v>
      </c>
      <c r="L870" s="11">
        <v>0</v>
      </c>
      <c r="M870" s="11">
        <v>1</v>
      </c>
      <c r="N870" s="11">
        <v>0</v>
      </c>
      <c r="O870" s="11">
        <v>0</v>
      </c>
    </row>
    <row r="871" spans="1:15" outlineLevel="1">
      <c r="A871">
        <v>1</v>
      </c>
      <c r="C871" s="11">
        <f>6/7</f>
        <v>0.8571428571428571</v>
      </c>
      <c r="D871">
        <v>2</v>
      </c>
      <c r="F871" s="11">
        <v>-0.1</v>
      </c>
      <c r="G871" s="11">
        <v>0.1</v>
      </c>
      <c r="H871" s="11">
        <v>0.1</v>
      </c>
      <c r="I871" s="11">
        <v>0.1</v>
      </c>
      <c r="J871" s="11">
        <v>0.01</v>
      </c>
      <c r="K871" s="11">
        <v>0.02</v>
      </c>
      <c r="L871" s="11">
        <v>0.02</v>
      </c>
      <c r="M871" s="11">
        <v>0.75</v>
      </c>
      <c r="N871" s="11">
        <v>-0.45</v>
      </c>
      <c r="O871" s="11">
        <v>20</v>
      </c>
    </row>
    <row r="872" spans="1:15" outlineLevel="1">
      <c r="A872">
        <v>2</v>
      </c>
      <c r="C872" s="11">
        <f>5/7</f>
        <v>0.7142857142857143</v>
      </c>
      <c r="D872">
        <v>2</v>
      </c>
      <c r="F872" s="11">
        <v>0.1</v>
      </c>
      <c r="G872" s="11">
        <v>-0.03</v>
      </c>
      <c r="H872" s="11">
        <v>-0.05</v>
      </c>
      <c r="I872" s="11">
        <v>-0.1</v>
      </c>
      <c r="J872" s="11">
        <v>-0.01</v>
      </c>
      <c r="K872" s="11">
        <v>-0.02</v>
      </c>
      <c r="L872" s="11">
        <v>-0.02</v>
      </c>
      <c r="M872" s="11">
        <v>1.25</v>
      </c>
      <c r="N872" s="11">
        <v>0.45</v>
      </c>
    </row>
    <row r="873" spans="1:15" outlineLevel="1">
      <c r="A873">
        <v>3</v>
      </c>
      <c r="C873" s="11">
        <f>4/7</f>
        <v>0.5714285714285714</v>
      </c>
      <c r="D873">
        <v>2</v>
      </c>
      <c r="F873" s="11">
        <v>0.2</v>
      </c>
      <c r="G873" s="11">
        <v>-0.05</v>
      </c>
      <c r="H873" s="11">
        <v>-0.1</v>
      </c>
      <c r="I873" s="11">
        <v>-0.2</v>
      </c>
      <c r="J873" s="11">
        <v>-0.02</v>
      </c>
      <c r="K873" s="11">
        <v>-0.05</v>
      </c>
      <c r="L873" s="11">
        <v>-0.05</v>
      </c>
      <c r="N873" s="11">
        <v>0.9</v>
      </c>
    </row>
    <row r="874" spans="1:15" outlineLevel="1">
      <c r="A874">
        <v>4</v>
      </c>
      <c r="C874" s="11">
        <f>8/7</f>
        <v>1.1428571428571428</v>
      </c>
      <c r="D874">
        <v>3</v>
      </c>
      <c r="N874" s="11">
        <v>1.35</v>
      </c>
    </row>
    <row r="875" spans="1:15" outlineLevel="1">
      <c r="A875">
        <v>5</v>
      </c>
      <c r="C875" s="11">
        <f>9/7</f>
        <v>1.2857142857142858</v>
      </c>
      <c r="D875">
        <v>3</v>
      </c>
    </row>
    <row r="876" spans="1:15" outlineLevel="1">
      <c r="A876">
        <v>6</v>
      </c>
      <c r="C876" s="11">
        <f>11/7</f>
        <v>1.5714285714285714</v>
      </c>
      <c r="D876">
        <v>4</v>
      </c>
    </row>
    <row r="877" spans="1:15" outlineLevel="1">
      <c r="F877" t="s">
        <v>1416</v>
      </c>
    </row>
    <row r="878" spans="1:15" outlineLevel="1">
      <c r="B878" t="s">
        <v>1414</v>
      </c>
      <c r="C878" s="11">
        <v>50</v>
      </c>
    </row>
    <row r="879" spans="1:15" outlineLevel="1">
      <c r="C879" s="18" t="s">
        <v>1868</v>
      </c>
    </row>
    <row r="880" spans="1:15" outlineLevel="1"/>
    <row r="882" spans="1:32">
      <c r="A882" s="619" t="s">
        <v>1713</v>
      </c>
      <c r="C882" s="18">
        <v>0</v>
      </c>
      <c r="D882" s="18">
        <v>1</v>
      </c>
      <c r="E882" s="18">
        <v>2</v>
      </c>
      <c r="F882" s="18">
        <v>3</v>
      </c>
      <c r="G882" s="18">
        <v>4</v>
      </c>
      <c r="H882" s="18">
        <v>5</v>
      </c>
      <c r="I882" s="18">
        <v>6</v>
      </c>
      <c r="J882" s="18">
        <v>7</v>
      </c>
      <c r="K882" s="18">
        <v>8</v>
      </c>
      <c r="L882" s="18">
        <v>9</v>
      </c>
      <c r="M882" s="18">
        <v>10</v>
      </c>
      <c r="N882" s="18">
        <v>11</v>
      </c>
      <c r="O882" s="18">
        <v>12</v>
      </c>
      <c r="P882" s="18">
        <v>13</v>
      </c>
      <c r="Q882" s="18">
        <v>14</v>
      </c>
      <c r="R882" s="18">
        <v>15</v>
      </c>
      <c r="S882" s="18">
        <v>16</v>
      </c>
      <c r="T882" s="18">
        <v>17</v>
      </c>
    </row>
    <row r="883" spans="1:32" outlineLevel="1">
      <c r="C883" s="110" t="s">
        <v>1829</v>
      </c>
      <c r="D883" s="110" t="s">
        <v>1836</v>
      </c>
      <c r="E883" s="110" t="s">
        <v>1830</v>
      </c>
      <c r="F883" s="552" t="s">
        <v>1832</v>
      </c>
      <c r="G883" s="552" t="s">
        <v>1833</v>
      </c>
      <c r="H883" s="552" t="s">
        <v>1831</v>
      </c>
      <c r="I883" s="110" t="s">
        <v>1916</v>
      </c>
      <c r="J883" s="110" t="s">
        <v>1995</v>
      </c>
      <c r="K883" s="110" t="s">
        <v>1835</v>
      </c>
      <c r="L883" s="110" t="s">
        <v>1834</v>
      </c>
      <c r="M883" s="110" t="s">
        <v>1837</v>
      </c>
      <c r="N883" s="110" t="s">
        <v>1838</v>
      </c>
      <c r="O883" s="110" t="s">
        <v>1839</v>
      </c>
      <c r="P883" s="110" t="s">
        <v>1840</v>
      </c>
      <c r="Q883" s="110" t="s">
        <v>1841</v>
      </c>
      <c r="R883" s="110" t="s">
        <v>1842</v>
      </c>
      <c r="S883" s="110" t="s">
        <v>1843</v>
      </c>
      <c r="T883" s="110" t="s">
        <v>2033</v>
      </c>
    </row>
    <row r="884" spans="1:32" outlineLevel="1">
      <c r="C884" s="110"/>
      <c r="D884" s="110" t="s">
        <v>9</v>
      </c>
      <c r="E884" s="110"/>
      <c r="F884" s="274" t="s">
        <v>2040</v>
      </c>
      <c r="G884" s="110"/>
      <c r="H884" s="110"/>
      <c r="I884" s="110"/>
      <c r="J884" s="110"/>
      <c r="K884" s="110"/>
      <c r="M884" s="110" t="s">
        <v>9</v>
      </c>
      <c r="N884" s="110" t="s">
        <v>9</v>
      </c>
      <c r="O884" s="110" t="s">
        <v>9</v>
      </c>
      <c r="P884" s="110" t="s">
        <v>9</v>
      </c>
      <c r="Q884" s="110" t="s">
        <v>0</v>
      </c>
      <c r="R884" s="110" t="s">
        <v>9</v>
      </c>
      <c r="S884" s="110" t="s">
        <v>9</v>
      </c>
      <c r="T884" s="110" t="s">
        <v>9</v>
      </c>
      <c r="U884" s="110"/>
      <c r="V884" s="110"/>
      <c r="W884" s="110"/>
      <c r="X884" s="110"/>
      <c r="Y884" s="110"/>
      <c r="Z884" s="110" t="s">
        <v>0</v>
      </c>
      <c r="AA884" s="110" t="s">
        <v>9</v>
      </c>
      <c r="AB884" s="110" t="s">
        <v>9</v>
      </c>
      <c r="AC884" s="110" t="s">
        <v>9</v>
      </c>
      <c r="AD884" s="110" t="s">
        <v>0</v>
      </c>
      <c r="AE884" s="110" t="s">
        <v>9</v>
      </c>
      <c r="AF884" s="110" t="s">
        <v>0</v>
      </c>
    </row>
    <row r="885" spans="1:32" ht="59.25" customHeight="1" outlineLevel="1">
      <c r="C885" s="187"/>
      <c r="D885" s="187" t="s">
        <v>24</v>
      </c>
      <c r="E885" s="187" t="s">
        <v>1771</v>
      </c>
      <c r="F885" s="187" t="s">
        <v>2041</v>
      </c>
      <c r="G885" s="187" t="s">
        <v>2042</v>
      </c>
      <c r="H885" s="187"/>
      <c r="I885" s="187" t="s">
        <v>1889</v>
      </c>
      <c r="J885" s="187"/>
      <c r="K885" s="187"/>
      <c r="M885" s="187" t="s">
        <v>1714</v>
      </c>
      <c r="N885" s="187" t="s">
        <v>1715</v>
      </c>
      <c r="O885" s="187" t="s">
        <v>356</v>
      </c>
      <c r="P885" s="187" t="s">
        <v>189</v>
      </c>
      <c r="Q885" s="187" t="s">
        <v>25</v>
      </c>
      <c r="R885" s="187" t="s">
        <v>26</v>
      </c>
      <c r="S885" s="187" t="s">
        <v>1848</v>
      </c>
      <c r="T885" s="187" t="s">
        <v>2033</v>
      </c>
      <c r="U885" s="187" t="s">
        <v>1714</v>
      </c>
      <c r="V885" s="187" t="s">
        <v>1715</v>
      </c>
      <c r="W885" s="187" t="s">
        <v>1716</v>
      </c>
      <c r="X885" s="187" t="s">
        <v>1717</v>
      </c>
      <c r="Y885" s="187" t="s">
        <v>1718</v>
      </c>
      <c r="Z885" s="187" t="s">
        <v>1847</v>
      </c>
      <c r="AA885" s="187" t="s">
        <v>1768</v>
      </c>
      <c r="AB885" s="187" t="s">
        <v>1769</v>
      </c>
      <c r="AC885" s="187" t="s">
        <v>1770</v>
      </c>
      <c r="AD885" s="187" t="s">
        <v>1771</v>
      </c>
      <c r="AE885" s="187" t="s">
        <v>1772</v>
      </c>
      <c r="AF885" s="187" t="s">
        <v>1773</v>
      </c>
    </row>
    <row r="886" spans="1:32" outlineLevel="1">
      <c r="A886">
        <v>1</v>
      </c>
      <c r="B886" t="s">
        <v>359</v>
      </c>
      <c r="C886" s="11"/>
      <c r="D886" s="11">
        <v>0</v>
      </c>
      <c r="E886" s="11">
        <v>1</v>
      </c>
      <c r="F886" s="11">
        <v>1</v>
      </c>
      <c r="G886" s="11">
        <v>1</v>
      </c>
      <c r="H886" s="11"/>
      <c r="I886" s="11">
        <v>0</v>
      </c>
      <c r="J886" s="11"/>
      <c r="K886" s="11"/>
      <c r="L886" s="11"/>
      <c r="M886" s="11">
        <v>0</v>
      </c>
      <c r="N886" s="11">
        <v>0</v>
      </c>
      <c r="O886" s="11">
        <v>0</v>
      </c>
      <c r="P886" s="11">
        <v>0</v>
      </c>
      <c r="Q886" s="11">
        <v>1</v>
      </c>
      <c r="R886" s="11">
        <v>0</v>
      </c>
      <c r="S886" s="11">
        <v>0</v>
      </c>
      <c r="T886" s="11">
        <v>0</v>
      </c>
      <c r="U886" s="11">
        <v>0</v>
      </c>
      <c r="V886" s="11">
        <v>0</v>
      </c>
      <c r="W886" s="11">
        <v>0</v>
      </c>
      <c r="X886" s="11">
        <v>0</v>
      </c>
      <c r="Y886" s="11">
        <v>0</v>
      </c>
      <c r="Z886" s="11">
        <v>1.1000000000000001</v>
      </c>
      <c r="AA886" s="11">
        <v>0.1</v>
      </c>
      <c r="AB886" s="11">
        <v>0.1</v>
      </c>
      <c r="AC886" s="11">
        <v>0.2</v>
      </c>
      <c r="AD886" s="11">
        <v>0.9</v>
      </c>
      <c r="AE886" s="11">
        <v>-0.1</v>
      </c>
      <c r="AF886" s="11">
        <v>1.1000000000000001</v>
      </c>
    </row>
    <row r="887" spans="1:32" outlineLevel="1">
      <c r="A887">
        <v>2</v>
      </c>
      <c r="C887" s="11"/>
      <c r="D887" s="11">
        <v>-1</v>
      </c>
      <c r="E887" s="490">
        <v>1</v>
      </c>
      <c r="F887" s="11">
        <f>1+D887/50</f>
        <v>0.98</v>
      </c>
      <c r="G887" s="11">
        <f>F887</f>
        <v>0.98</v>
      </c>
      <c r="H887" s="11"/>
      <c r="I887" s="11">
        <v>-1</v>
      </c>
      <c r="J887" s="11"/>
      <c r="K887" s="11"/>
      <c r="L887" s="11"/>
      <c r="M887" s="11">
        <v>0.01</v>
      </c>
      <c r="N887" s="11">
        <v>-0.01</v>
      </c>
      <c r="O887" s="11">
        <v>0.01</v>
      </c>
      <c r="P887" s="488">
        <f>0.01/365</f>
        <v>2.7397260273972603E-5</v>
      </c>
      <c r="Q887" s="11">
        <v>0.99</v>
      </c>
      <c r="R887" s="11">
        <v>0.1</v>
      </c>
      <c r="S887" s="11">
        <v>-1</v>
      </c>
      <c r="T887" s="11">
        <v>-0.5</v>
      </c>
      <c r="U887" s="11">
        <v>0.01</v>
      </c>
      <c r="V887" s="11">
        <v>-0.05</v>
      </c>
      <c r="W887" s="11">
        <v>0.01</v>
      </c>
      <c r="X887" s="11">
        <v>0.01</v>
      </c>
      <c r="Y887" s="11">
        <v>0.01</v>
      </c>
      <c r="Z887" s="11">
        <v>0.9</v>
      </c>
      <c r="AA887" s="11">
        <v>-0.1</v>
      </c>
      <c r="AB887" s="11">
        <v>-0.1</v>
      </c>
      <c r="AC887" s="11">
        <v>-0.2</v>
      </c>
      <c r="AD887" s="11">
        <v>1.1000000000000001</v>
      </c>
      <c r="AE887" s="11">
        <v>0.1</v>
      </c>
      <c r="AF887" s="11">
        <v>0.9</v>
      </c>
    </row>
    <row r="888" spans="1:32" outlineLevel="1">
      <c r="A888">
        <v>3</v>
      </c>
      <c r="C888" s="11"/>
      <c r="D888" s="11">
        <v>1</v>
      </c>
      <c r="E888" s="490">
        <v>1</v>
      </c>
      <c r="F888" s="11">
        <f t="shared" ref="F888:F893" si="261">1+D888/50</f>
        <v>1.02</v>
      </c>
      <c r="G888" s="11">
        <f t="shared" ref="G888:G894" si="262">F888</f>
        <v>1.02</v>
      </c>
      <c r="H888" s="11"/>
      <c r="I888" s="11">
        <v>1</v>
      </c>
      <c r="J888" s="11"/>
      <c r="K888" s="11"/>
      <c r="L888" s="11"/>
      <c r="M888" s="11">
        <v>-0.01</v>
      </c>
      <c r="N888" s="11">
        <v>0.01</v>
      </c>
      <c r="O888" s="11">
        <v>-0.01</v>
      </c>
      <c r="P888" s="489">
        <f>-0.01/365</f>
        <v>-2.7397260273972603E-5</v>
      </c>
      <c r="Q888" s="11">
        <v>1.01</v>
      </c>
      <c r="R888" s="11">
        <v>-0.1</v>
      </c>
      <c r="S888" s="11">
        <v>1</v>
      </c>
      <c r="T888" s="11">
        <v>0.5</v>
      </c>
      <c r="U888" s="11">
        <v>-0.01</v>
      </c>
      <c r="V888" s="11">
        <v>0.05</v>
      </c>
      <c r="W888" s="11">
        <v>-0.01</v>
      </c>
      <c r="X888" s="11">
        <v>-0.01</v>
      </c>
      <c r="Y888" s="11">
        <v>-0.01</v>
      </c>
      <c r="Z888" s="11">
        <v>0</v>
      </c>
      <c r="AA888" s="11">
        <v>0</v>
      </c>
      <c r="AB888" s="11">
        <v>0</v>
      </c>
      <c r="AC888" s="11">
        <v>0</v>
      </c>
      <c r="AD888" s="11">
        <v>0</v>
      </c>
      <c r="AE888" s="11">
        <v>0</v>
      </c>
      <c r="AF888" s="11">
        <v>0</v>
      </c>
    </row>
    <row r="889" spans="1:32" outlineLevel="1">
      <c r="A889">
        <v>4</v>
      </c>
      <c r="C889" s="11"/>
      <c r="D889" s="11">
        <v>-2</v>
      </c>
      <c r="E889" s="490">
        <v>1</v>
      </c>
      <c r="F889" s="11">
        <f t="shared" si="261"/>
        <v>0.96</v>
      </c>
      <c r="G889" s="11">
        <f t="shared" si="262"/>
        <v>0.96</v>
      </c>
      <c r="H889" s="11"/>
      <c r="I889" s="11">
        <v>-2</v>
      </c>
      <c r="J889" s="11"/>
      <c r="K889" s="11"/>
      <c r="L889" s="11"/>
      <c r="M889" s="11">
        <v>0.02</v>
      </c>
      <c r="N889" s="11">
        <v>-0.05</v>
      </c>
      <c r="O889" s="11">
        <v>0.02</v>
      </c>
      <c r="P889" s="489">
        <f>0.02/365</f>
        <v>5.4794520547945207E-5</v>
      </c>
      <c r="Q889" s="11">
        <v>0.95</v>
      </c>
      <c r="R889" s="11">
        <v>0.5</v>
      </c>
      <c r="S889" s="11">
        <v>-2</v>
      </c>
      <c r="T889" s="11">
        <v>-1</v>
      </c>
      <c r="U889" s="11">
        <v>0.02</v>
      </c>
      <c r="V889" s="11">
        <v>-0.1</v>
      </c>
      <c r="W889" s="11">
        <v>0.02</v>
      </c>
      <c r="X889" s="11">
        <v>0.02</v>
      </c>
      <c r="Y889" s="11">
        <v>0.02</v>
      </c>
      <c r="Z889" s="11">
        <v>0</v>
      </c>
      <c r="AA889" s="11">
        <v>0</v>
      </c>
      <c r="AB889" s="11">
        <v>0</v>
      </c>
      <c r="AC889" s="11">
        <v>0</v>
      </c>
      <c r="AD889" s="11">
        <v>0</v>
      </c>
      <c r="AE889" s="11">
        <v>0</v>
      </c>
      <c r="AF889" s="11">
        <v>0</v>
      </c>
    </row>
    <row r="890" spans="1:32" outlineLevel="1">
      <c r="A890">
        <v>5</v>
      </c>
      <c r="C890" s="11"/>
      <c r="D890" s="11">
        <v>2</v>
      </c>
      <c r="E890" s="490">
        <v>1</v>
      </c>
      <c r="F890" s="11">
        <f t="shared" si="261"/>
        <v>1.04</v>
      </c>
      <c r="G890" s="11">
        <f t="shared" si="262"/>
        <v>1.04</v>
      </c>
      <c r="H890" s="11"/>
      <c r="I890" s="11">
        <v>2</v>
      </c>
      <c r="J890" s="11"/>
      <c r="K890" s="11"/>
      <c r="L890" s="11"/>
      <c r="M890" s="11">
        <v>-0.02</v>
      </c>
      <c r="N890" s="11">
        <v>0.05</v>
      </c>
      <c r="O890" s="11">
        <v>-0.02</v>
      </c>
      <c r="P890" s="489">
        <f>-0.02/365</f>
        <v>-5.4794520547945207E-5</v>
      </c>
      <c r="Q890" s="11">
        <v>1.05</v>
      </c>
      <c r="R890" s="11">
        <v>-0.5</v>
      </c>
      <c r="S890" s="11">
        <v>2</v>
      </c>
      <c r="T890" s="11">
        <v>1</v>
      </c>
      <c r="U890" s="11">
        <v>-0.02</v>
      </c>
      <c r="V890" s="11">
        <v>0.1</v>
      </c>
      <c r="W890" s="11">
        <v>-0.02</v>
      </c>
      <c r="X890" s="11">
        <v>-0.02</v>
      </c>
      <c r="Y890" s="11">
        <v>-0.02</v>
      </c>
      <c r="Z890" s="11">
        <v>0</v>
      </c>
      <c r="AA890" s="11">
        <v>0</v>
      </c>
      <c r="AB890" s="11">
        <v>0</v>
      </c>
      <c r="AC890" s="11">
        <v>0</v>
      </c>
      <c r="AD890" s="11">
        <v>0</v>
      </c>
      <c r="AE890" s="11">
        <v>0</v>
      </c>
      <c r="AF890" s="11">
        <v>0</v>
      </c>
    </row>
    <row r="891" spans="1:32" outlineLevel="1">
      <c r="A891">
        <v>6</v>
      </c>
      <c r="C891" s="11"/>
      <c r="D891" s="11">
        <v>-5</v>
      </c>
      <c r="E891" s="490">
        <v>1</v>
      </c>
      <c r="F891" s="11">
        <f t="shared" si="261"/>
        <v>0.9</v>
      </c>
      <c r="G891" s="11">
        <f t="shared" si="262"/>
        <v>0.9</v>
      </c>
      <c r="H891" s="11"/>
      <c r="I891" s="11">
        <v>-4</v>
      </c>
      <c r="J891" s="11"/>
      <c r="K891" s="11"/>
      <c r="L891" s="11"/>
      <c r="M891" s="11">
        <v>0.05</v>
      </c>
      <c r="N891" s="11">
        <v>-0.1</v>
      </c>
      <c r="O891" s="11">
        <v>0.05</v>
      </c>
      <c r="P891" s="489">
        <f>0.05/365</f>
        <v>1.3698630136986303E-4</v>
      </c>
      <c r="Q891" s="11">
        <v>0.9</v>
      </c>
      <c r="R891" s="11">
        <v>1</v>
      </c>
      <c r="S891" s="11">
        <v>-5</v>
      </c>
      <c r="T891" s="11">
        <v>-2</v>
      </c>
      <c r="U891" s="11">
        <v>0.05</v>
      </c>
      <c r="V891" s="11">
        <v>-0.2</v>
      </c>
      <c r="W891" s="11">
        <v>0.05</v>
      </c>
      <c r="X891" s="11">
        <v>0.05</v>
      </c>
      <c r="Y891" s="11">
        <v>0.05</v>
      </c>
      <c r="Z891" s="11">
        <v>0</v>
      </c>
      <c r="AA891" s="11">
        <v>0</v>
      </c>
      <c r="AB891" s="11">
        <v>0</v>
      </c>
      <c r="AC891" s="11">
        <v>0</v>
      </c>
      <c r="AD891" s="11">
        <v>0</v>
      </c>
      <c r="AE891" s="11">
        <v>0</v>
      </c>
      <c r="AF891" s="11">
        <v>0</v>
      </c>
    </row>
    <row r="892" spans="1:32" outlineLevel="1">
      <c r="A892">
        <v>7</v>
      </c>
      <c r="C892" s="11"/>
      <c r="D892" s="11">
        <v>5</v>
      </c>
      <c r="E892" s="490">
        <v>1</v>
      </c>
      <c r="F892" s="11">
        <f t="shared" si="261"/>
        <v>1.1000000000000001</v>
      </c>
      <c r="G892" s="11">
        <f t="shared" si="262"/>
        <v>1.1000000000000001</v>
      </c>
      <c r="H892" s="11"/>
      <c r="I892" s="11">
        <v>4</v>
      </c>
      <c r="J892" s="11"/>
      <c r="K892" s="11"/>
      <c r="L892" s="11"/>
      <c r="M892" s="11">
        <v>-0.05</v>
      </c>
      <c r="N892" s="11">
        <v>0.1</v>
      </c>
      <c r="O892" s="11">
        <v>-0.05</v>
      </c>
      <c r="P892" s="489">
        <f>-0.05/365</f>
        <v>-1.3698630136986303E-4</v>
      </c>
      <c r="Q892" s="11">
        <v>1.1000000000000001</v>
      </c>
      <c r="R892" s="11">
        <v>-1</v>
      </c>
      <c r="S892" s="11">
        <v>5</v>
      </c>
      <c r="T892" s="11">
        <v>2</v>
      </c>
      <c r="U892" s="11">
        <v>-0.05</v>
      </c>
      <c r="V892" s="11">
        <v>0.2</v>
      </c>
      <c r="W892" s="11">
        <v>-0.05</v>
      </c>
      <c r="X892" s="11">
        <v>-0.05</v>
      </c>
      <c r="Y892" s="11">
        <v>-0.05</v>
      </c>
      <c r="Z892" s="11">
        <v>0</v>
      </c>
      <c r="AA892" s="11">
        <v>0</v>
      </c>
      <c r="AB892" s="11">
        <v>0</v>
      </c>
      <c r="AC892" s="11">
        <v>0</v>
      </c>
      <c r="AD892" s="11">
        <v>0</v>
      </c>
      <c r="AE892" s="11">
        <v>0</v>
      </c>
      <c r="AF892" s="11">
        <v>0</v>
      </c>
    </row>
    <row r="893" spans="1:32" outlineLevel="1">
      <c r="A893">
        <v>8</v>
      </c>
      <c r="C893" s="11"/>
      <c r="D893" s="11">
        <v>-10</v>
      </c>
      <c r="E893" s="490">
        <v>1</v>
      </c>
      <c r="F893" s="11">
        <f t="shared" si="261"/>
        <v>0.8</v>
      </c>
      <c r="G893" s="11">
        <f t="shared" si="262"/>
        <v>0.8</v>
      </c>
      <c r="H893" s="11"/>
      <c r="I893" s="11">
        <v>-8</v>
      </c>
      <c r="J893" s="11"/>
      <c r="K893" s="11"/>
      <c r="L893" s="11"/>
      <c r="M893" s="11">
        <v>0.1</v>
      </c>
      <c r="N893" s="11">
        <v>-0.2</v>
      </c>
      <c r="O893" s="11">
        <v>0.1</v>
      </c>
      <c r="P893" s="489">
        <f>0.1/365</f>
        <v>2.7397260273972606E-4</v>
      </c>
      <c r="Q893" s="11">
        <v>0.8</v>
      </c>
      <c r="R893" s="11">
        <v>2</v>
      </c>
      <c r="S893" s="11">
        <v>-10</v>
      </c>
      <c r="T893" s="11">
        <v>-5</v>
      </c>
      <c r="U893" s="11">
        <v>0.1</v>
      </c>
      <c r="V893" s="11">
        <v>-0.3</v>
      </c>
      <c r="W893" s="11">
        <v>0.1</v>
      </c>
      <c r="X893" s="11">
        <v>0.1</v>
      </c>
      <c r="Y893" s="11">
        <v>0.1</v>
      </c>
      <c r="Z893" s="11">
        <v>0</v>
      </c>
      <c r="AA893" s="11">
        <v>0</v>
      </c>
      <c r="AB893" s="11">
        <v>0</v>
      </c>
      <c r="AC893" s="11">
        <v>0</v>
      </c>
      <c r="AD893" s="11">
        <v>0</v>
      </c>
      <c r="AE893" s="11">
        <v>0</v>
      </c>
      <c r="AF893" s="11">
        <v>0</v>
      </c>
    </row>
    <row r="894" spans="1:32" outlineLevel="1">
      <c r="A894">
        <v>9</v>
      </c>
      <c r="C894" s="11"/>
      <c r="D894" s="11">
        <v>10</v>
      </c>
      <c r="E894" s="490">
        <v>1</v>
      </c>
      <c r="F894" s="11">
        <f>1+D894/50</f>
        <v>1.2</v>
      </c>
      <c r="G894" s="11">
        <f t="shared" si="262"/>
        <v>1.2</v>
      </c>
      <c r="H894" s="11"/>
      <c r="I894" s="11">
        <v>8</v>
      </c>
      <c r="J894" s="11"/>
      <c r="K894" s="11"/>
      <c r="L894" s="11"/>
      <c r="M894" s="11">
        <v>-0.1</v>
      </c>
      <c r="N894" s="11">
        <v>0.2</v>
      </c>
      <c r="O894" s="11">
        <v>-0.1</v>
      </c>
      <c r="P894" s="489">
        <f>-0.1/365</f>
        <v>-2.7397260273972606E-4</v>
      </c>
      <c r="Q894" s="11">
        <v>1.2</v>
      </c>
      <c r="R894" s="11">
        <v>-2</v>
      </c>
      <c r="S894" s="11">
        <v>10</v>
      </c>
      <c r="T894" s="11">
        <v>5</v>
      </c>
      <c r="U894" s="11">
        <v>-0.1</v>
      </c>
      <c r="V894" s="11">
        <v>0.3</v>
      </c>
      <c r="W894" s="11">
        <v>-0.1</v>
      </c>
      <c r="X894" s="11">
        <v>-0.1</v>
      </c>
      <c r="Y894" s="11">
        <v>-0.1</v>
      </c>
      <c r="Z894" s="11">
        <v>0</v>
      </c>
      <c r="AA894" s="11">
        <v>0</v>
      </c>
      <c r="AB894" s="11">
        <v>0</v>
      </c>
      <c r="AC894" s="11">
        <v>0</v>
      </c>
      <c r="AD894" s="11">
        <v>0</v>
      </c>
      <c r="AE894" s="11">
        <v>0</v>
      </c>
      <c r="AF894" s="11">
        <v>0</v>
      </c>
    </row>
    <row r="895" spans="1:32" outlineLevel="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7" spans="1:21">
      <c r="A897" s="619" t="s">
        <v>1727</v>
      </c>
      <c r="C897" s="188" t="s">
        <v>1132</v>
      </c>
      <c r="D897" s="188" t="s">
        <v>809</v>
      </c>
    </row>
    <row r="898" spans="1:21" ht="72.75" customHeight="1" outlineLevel="1">
      <c r="C898" s="187" t="s">
        <v>1732</v>
      </c>
      <c r="D898" s="187" t="s">
        <v>1732</v>
      </c>
      <c r="E898" s="187" t="s">
        <v>1004</v>
      </c>
      <c r="F898" s="187" t="s">
        <v>1644</v>
      </c>
      <c r="G898" s="187" t="s">
        <v>1645</v>
      </c>
      <c r="H898" s="187" t="s">
        <v>1646</v>
      </c>
      <c r="I898" s="187" t="s">
        <v>1647</v>
      </c>
      <c r="J898" s="187" t="s">
        <v>1729</v>
      </c>
      <c r="K898" s="187" t="s">
        <v>1730</v>
      </c>
      <c r="L898" s="187" t="s">
        <v>1731</v>
      </c>
    </row>
    <row r="899" spans="1:21" outlineLevel="1">
      <c r="A899">
        <v>1</v>
      </c>
      <c r="B899" t="s">
        <v>359</v>
      </c>
      <c r="C899" s="88">
        <v>0</v>
      </c>
      <c r="D899" s="88">
        <v>0</v>
      </c>
      <c r="E899" s="28">
        <v>3</v>
      </c>
      <c r="F899" s="28">
        <v>0</v>
      </c>
      <c r="G899" s="28">
        <v>0</v>
      </c>
      <c r="H899" s="28">
        <v>0</v>
      </c>
      <c r="I899" s="28">
        <v>0</v>
      </c>
      <c r="J899" s="28">
        <v>0</v>
      </c>
      <c r="K899" s="28">
        <v>0</v>
      </c>
      <c r="L899" s="28">
        <v>0</v>
      </c>
    </row>
    <row r="900" spans="1:21" outlineLevel="1">
      <c r="A900">
        <v>2</v>
      </c>
      <c r="C900" s="88">
        <v>-0.1</v>
      </c>
      <c r="D900" s="88">
        <v>0.3</v>
      </c>
      <c r="E900" s="28">
        <f>E899</f>
        <v>3</v>
      </c>
      <c r="F900" s="28">
        <v>0</v>
      </c>
      <c r="G900" s="28">
        <v>0</v>
      </c>
      <c r="H900" s="28">
        <v>0</v>
      </c>
      <c r="I900" s="28">
        <v>0</v>
      </c>
      <c r="J900" s="28">
        <v>0</v>
      </c>
      <c r="K900" s="28">
        <v>0</v>
      </c>
      <c r="L900" s="28">
        <v>7.0000000000000007E-2</v>
      </c>
    </row>
    <row r="901" spans="1:21" outlineLevel="1">
      <c r="A901">
        <v>3</v>
      </c>
      <c r="C901" s="88">
        <v>0.1</v>
      </c>
      <c r="D901" s="88">
        <v>0.4</v>
      </c>
      <c r="E901" s="28">
        <f t="shared" ref="E901:E907" si="263">E900</f>
        <v>3</v>
      </c>
      <c r="F901" s="28">
        <v>0</v>
      </c>
      <c r="G901" s="28">
        <v>0</v>
      </c>
      <c r="H901" s="28">
        <v>0</v>
      </c>
      <c r="I901" s="28">
        <v>0</v>
      </c>
      <c r="J901" s="28">
        <v>0</v>
      </c>
      <c r="K901" s="28">
        <v>0</v>
      </c>
      <c r="L901" s="28">
        <v>-7.0000000000000007E-2</v>
      </c>
    </row>
    <row r="902" spans="1:21" outlineLevel="1">
      <c r="A902">
        <v>4</v>
      </c>
      <c r="C902" s="88">
        <v>0.2</v>
      </c>
      <c r="D902" s="88">
        <v>0.5</v>
      </c>
      <c r="E902" s="28">
        <f t="shared" si="263"/>
        <v>3</v>
      </c>
      <c r="F902" s="28">
        <v>0</v>
      </c>
      <c r="G902" s="28">
        <v>0</v>
      </c>
      <c r="H902" s="28">
        <v>0</v>
      </c>
      <c r="I902" s="28">
        <v>0</v>
      </c>
      <c r="J902" s="28">
        <v>0</v>
      </c>
      <c r="K902" s="28">
        <v>7.0000000000000007E-2</v>
      </c>
      <c r="L902" s="28">
        <v>0</v>
      </c>
    </row>
    <row r="903" spans="1:21" outlineLevel="1">
      <c r="A903">
        <v>5</v>
      </c>
      <c r="C903" s="88">
        <v>0.3</v>
      </c>
      <c r="D903" s="88">
        <v>0.6</v>
      </c>
      <c r="E903" s="28">
        <f t="shared" si="263"/>
        <v>3</v>
      </c>
      <c r="F903" s="28">
        <v>0</v>
      </c>
      <c r="G903" s="28">
        <v>0</v>
      </c>
      <c r="H903" s="28">
        <v>0</v>
      </c>
      <c r="I903" s="28">
        <v>0</v>
      </c>
      <c r="J903" s="28">
        <v>0</v>
      </c>
      <c r="K903" s="28">
        <v>7.0000000000000007E-2</v>
      </c>
      <c r="L903" s="28">
        <v>7.0000000000000007E-2</v>
      </c>
    </row>
    <row r="904" spans="1:21" outlineLevel="1">
      <c r="A904">
        <v>6</v>
      </c>
      <c r="C904" s="88">
        <v>0.5</v>
      </c>
      <c r="D904" s="88">
        <v>0.7</v>
      </c>
      <c r="E904" s="28">
        <f t="shared" si="263"/>
        <v>3</v>
      </c>
      <c r="F904" s="28">
        <v>0</v>
      </c>
      <c r="G904" s="28">
        <v>0</v>
      </c>
      <c r="H904" s="28">
        <v>0</v>
      </c>
      <c r="I904" s="28">
        <v>0</v>
      </c>
      <c r="J904" s="28">
        <v>0</v>
      </c>
      <c r="K904" s="28">
        <v>7.0000000000000007E-2</v>
      </c>
      <c r="L904" s="28">
        <v>-7.0000000000000007E-2</v>
      </c>
    </row>
    <row r="905" spans="1:21" outlineLevel="1">
      <c r="A905">
        <v>7</v>
      </c>
      <c r="E905" s="28">
        <f t="shared" si="263"/>
        <v>3</v>
      </c>
      <c r="F905" s="28">
        <v>0</v>
      </c>
      <c r="G905" s="28">
        <v>0</v>
      </c>
      <c r="H905" s="28">
        <v>0</v>
      </c>
      <c r="I905" s="28">
        <v>0</v>
      </c>
      <c r="J905" s="28">
        <v>0</v>
      </c>
      <c r="K905" s="28">
        <v>-7.0000000000000007E-2</v>
      </c>
      <c r="L905" s="28">
        <v>0</v>
      </c>
    </row>
    <row r="906" spans="1:21" outlineLevel="1">
      <c r="A906">
        <v>8</v>
      </c>
      <c r="E906" s="28">
        <f t="shared" si="263"/>
        <v>3</v>
      </c>
      <c r="F906" s="28">
        <v>0</v>
      </c>
      <c r="G906" s="28">
        <v>0</v>
      </c>
      <c r="H906" s="28">
        <v>0</v>
      </c>
      <c r="I906" s="28">
        <v>0</v>
      </c>
      <c r="J906" s="28">
        <v>0</v>
      </c>
      <c r="K906" s="28">
        <v>-7.0000000000000007E-2</v>
      </c>
      <c r="L906" s="28">
        <v>7.0000000000000007E-2</v>
      </c>
    </row>
    <row r="907" spans="1:21" outlineLevel="1">
      <c r="A907">
        <v>9</v>
      </c>
      <c r="E907" s="28">
        <f t="shared" si="263"/>
        <v>3</v>
      </c>
      <c r="F907" s="28">
        <v>0</v>
      </c>
      <c r="G907" s="28">
        <v>0</v>
      </c>
      <c r="H907" s="28">
        <v>0</v>
      </c>
      <c r="I907" s="28">
        <v>0</v>
      </c>
      <c r="J907" s="28">
        <v>0</v>
      </c>
      <c r="K907" s="28">
        <v>-7.0000000000000007E-2</v>
      </c>
      <c r="L907" s="28">
        <v>-7.0000000000000007E-2</v>
      </c>
    </row>
    <row r="908" spans="1:21" outlineLevel="1">
      <c r="A908">
        <v>10</v>
      </c>
      <c r="E908" s="28">
        <v>2</v>
      </c>
      <c r="F908" s="28">
        <v>7</v>
      </c>
      <c r="G908" s="28">
        <v>8</v>
      </c>
      <c r="H908" s="28">
        <v>9</v>
      </c>
      <c r="I908" s="28">
        <v>9</v>
      </c>
      <c r="J908" s="28">
        <v>0</v>
      </c>
      <c r="K908" s="28">
        <v>0</v>
      </c>
      <c r="L908" s="28">
        <v>0</v>
      </c>
    </row>
    <row r="909" spans="1:21" outlineLevel="1"/>
    <row r="911" spans="1:21">
      <c r="A911" s="619" t="s">
        <v>2240</v>
      </c>
    </row>
    <row r="912" spans="1:21" ht="51.75" customHeight="1" outlineLevel="1">
      <c r="E912" s="187" t="s">
        <v>2252</v>
      </c>
      <c r="F912" s="187" t="s">
        <v>2266</v>
      </c>
      <c r="G912" s="187" t="s">
        <v>1714</v>
      </c>
      <c r="H912" s="187" t="s">
        <v>2260</v>
      </c>
      <c r="I912" s="187" t="s">
        <v>2261</v>
      </c>
      <c r="J912" s="187" t="s">
        <v>2241</v>
      </c>
      <c r="K912" s="355" t="s">
        <v>1841</v>
      </c>
      <c r="L912" s="103"/>
      <c r="M912" s="187" t="s">
        <v>1842</v>
      </c>
      <c r="N912" s="187" t="s">
        <v>2277</v>
      </c>
      <c r="O912" s="187" t="s">
        <v>2242</v>
      </c>
      <c r="P912" s="187" t="s">
        <v>2257</v>
      </c>
      <c r="Q912" s="187" t="s">
        <v>2256</v>
      </c>
      <c r="R912" s="187" t="s">
        <v>2263</v>
      </c>
      <c r="S912" s="187" t="s">
        <v>34</v>
      </c>
      <c r="U912" s="187" t="s">
        <v>2258</v>
      </c>
    </row>
    <row r="913" spans="1:21" outlineLevel="1">
      <c r="E913" s="18"/>
      <c r="G913" s="18" t="s">
        <v>2243</v>
      </c>
      <c r="H913" s="18" t="s">
        <v>2243</v>
      </c>
      <c r="J913" s="18" t="s">
        <v>2244</v>
      </c>
      <c r="K913" s="18" t="s">
        <v>2244</v>
      </c>
      <c r="L913" s="18" t="s">
        <v>2243</v>
      </c>
      <c r="M913" s="18" t="s">
        <v>2245</v>
      </c>
      <c r="N913" s="18" t="s">
        <v>2243</v>
      </c>
      <c r="O913" s="18" t="s">
        <v>2246</v>
      </c>
      <c r="P913" s="18" t="s">
        <v>2243</v>
      </c>
      <c r="Q913" s="18" t="s">
        <v>2243</v>
      </c>
    </row>
    <row r="914" spans="1:21" outlineLevel="1">
      <c r="A914" t="s">
        <v>1132</v>
      </c>
      <c r="B914" t="s">
        <v>2253</v>
      </c>
      <c r="C914" s="110"/>
      <c r="D914" s="110" t="s">
        <v>2275</v>
      </c>
      <c r="E914" s="334">
        <v>11</v>
      </c>
      <c r="F914" s="334">
        <v>1</v>
      </c>
      <c r="G914" s="570">
        <v>-1.6553912775740486E-3</v>
      </c>
      <c r="H914" s="570">
        <v>-7.7585088790097685E-3</v>
      </c>
      <c r="I914" s="570">
        <v>-1.939627219752442E-2</v>
      </c>
      <c r="J914" s="97">
        <v>0.77746633065143</v>
      </c>
      <c r="K914" s="97">
        <v>6.8173884046431599E-2</v>
      </c>
      <c r="L914" s="573">
        <f t="shared" ref="L914:L933" si="264">1 + $K914/$U914</f>
        <v>1.0189371900128976</v>
      </c>
      <c r="M914" s="97">
        <v>-6.4495508428962081E-2</v>
      </c>
      <c r="N914" s="334">
        <v>1</v>
      </c>
      <c r="O914" s="97"/>
      <c r="P914" s="18" t="s">
        <v>30</v>
      </c>
      <c r="Q914" s="18" t="s">
        <v>30</v>
      </c>
      <c r="R914" s="110" t="s">
        <v>30</v>
      </c>
      <c r="S914" s="575" t="s">
        <v>2268</v>
      </c>
      <c r="U914" s="11">
        <v>3.6</v>
      </c>
    </row>
    <row r="915" spans="1:21" outlineLevel="1">
      <c r="D915" s="110" t="s">
        <v>2247</v>
      </c>
      <c r="E915" s="334">
        <v>11</v>
      </c>
      <c r="F915" s="334">
        <v>1</v>
      </c>
      <c r="G915" s="570">
        <v>2.4865119068953685E-2</v>
      </c>
      <c r="H915" s="570">
        <v>-5.807883932212256E-3</v>
      </c>
      <c r="I915" s="570">
        <v>-1.4519709830530639E-2</v>
      </c>
      <c r="J915" s="97">
        <v>-0.48218917011923734</v>
      </c>
      <c r="K915" s="97">
        <v>-3.8148854231388737E-2</v>
      </c>
      <c r="L915" s="573">
        <f t="shared" si="264"/>
        <v>0.98940309604683652</v>
      </c>
      <c r="M915" s="97">
        <v>2.1359585229668576E-2</v>
      </c>
      <c r="N915" s="334">
        <v>1</v>
      </c>
      <c r="O915" s="97"/>
      <c r="P915" s="18" t="s">
        <v>30</v>
      </c>
      <c r="Q915" s="18" t="s">
        <v>30</v>
      </c>
      <c r="R915" s="110" t="s">
        <v>30</v>
      </c>
      <c r="S915" s="575" t="s">
        <v>2267</v>
      </c>
      <c r="U915">
        <f t="shared" ref="U915:U933" si="265">U914</f>
        <v>3.6</v>
      </c>
    </row>
    <row r="916" spans="1:21" outlineLevel="1">
      <c r="C916" s="110"/>
      <c r="D916" s="110" t="s">
        <v>2248</v>
      </c>
      <c r="E916" s="334">
        <v>11</v>
      </c>
      <c r="F916" s="334">
        <v>1</v>
      </c>
      <c r="G916" s="570">
        <v>1.3881124664096823E-2</v>
      </c>
      <c r="H916" s="570">
        <v>-7.6474776596797663E-3</v>
      </c>
      <c r="I916" s="570">
        <v>-1.9118694149199415E-2</v>
      </c>
      <c r="J916" s="97">
        <v>0.22345095352192684</v>
      </c>
      <c r="K916" s="97">
        <v>2.48047163624791E-2</v>
      </c>
      <c r="L916" s="573">
        <f t="shared" si="264"/>
        <v>1.0068901989895775</v>
      </c>
      <c r="M916" s="97">
        <v>-1.7686942010475382E-2</v>
      </c>
      <c r="N916" s="334">
        <v>1</v>
      </c>
      <c r="O916" s="97"/>
      <c r="P916" s="18" t="s">
        <v>30</v>
      </c>
      <c r="Q916" s="18" t="s">
        <v>30</v>
      </c>
      <c r="R916" s="110" t="s">
        <v>30</v>
      </c>
      <c r="S916" s="575" t="s">
        <v>2281</v>
      </c>
      <c r="U916">
        <f t="shared" si="265"/>
        <v>3.6</v>
      </c>
    </row>
    <row r="917" spans="1:21" outlineLevel="1">
      <c r="D917" t="s">
        <v>2262</v>
      </c>
      <c r="E917" s="18" t="s">
        <v>30</v>
      </c>
      <c r="F917" s="18" t="s">
        <v>30</v>
      </c>
      <c r="G917">
        <v>0</v>
      </c>
      <c r="H917">
        <v>0</v>
      </c>
      <c r="I917">
        <v>0</v>
      </c>
      <c r="J917">
        <v>0</v>
      </c>
      <c r="K917">
        <v>0</v>
      </c>
      <c r="L917" s="573">
        <f t="shared" si="264"/>
        <v>1</v>
      </c>
      <c r="M917">
        <v>0</v>
      </c>
      <c r="N917">
        <v>1</v>
      </c>
      <c r="O917">
        <v>0</v>
      </c>
      <c r="P917" s="18" t="s">
        <v>30</v>
      </c>
      <c r="Q917" s="18" t="s">
        <v>30</v>
      </c>
      <c r="R917" s="110" t="s">
        <v>30</v>
      </c>
      <c r="S917" s="575" t="s">
        <v>2262</v>
      </c>
      <c r="U917">
        <f t="shared" si="265"/>
        <v>3.6</v>
      </c>
    </row>
    <row r="918" spans="1:21" outlineLevel="1">
      <c r="B918" t="s">
        <v>2254</v>
      </c>
      <c r="C918" s="110"/>
      <c r="D918" s="110" t="s">
        <v>2249</v>
      </c>
      <c r="E918" s="334">
        <v>12</v>
      </c>
      <c r="F918" s="334">
        <v>1</v>
      </c>
      <c r="G918" s="570">
        <v>2.9886930841581966E-2</v>
      </c>
      <c r="H918" s="570">
        <v>1.6892659556036582E-3</v>
      </c>
      <c r="I918" s="570">
        <v>4.2231648890091456E-3</v>
      </c>
      <c r="J918" s="97">
        <v>2.7461263761982952E-2</v>
      </c>
      <c r="K918" s="97">
        <v>-1.6426730221398511E-2</v>
      </c>
      <c r="L918" s="573">
        <f t="shared" si="264"/>
        <v>0.99543701938294482</v>
      </c>
      <c r="M918" s="97">
        <v>1.7819093903140033E-2</v>
      </c>
      <c r="N918" s="334">
        <v>1</v>
      </c>
      <c r="O918" s="97"/>
      <c r="P918" s="570">
        <v>0</v>
      </c>
      <c r="Q918" s="570">
        <v>0</v>
      </c>
      <c r="R918" s="110" t="s">
        <v>30</v>
      </c>
      <c r="S918" s="575" t="s">
        <v>2270</v>
      </c>
      <c r="U918">
        <f t="shared" si="265"/>
        <v>3.6</v>
      </c>
    </row>
    <row r="919" spans="1:21" outlineLevel="1">
      <c r="C919" s="110"/>
      <c r="D919" s="110" t="s">
        <v>2250</v>
      </c>
      <c r="E919" s="334">
        <v>12</v>
      </c>
      <c r="F919" s="334">
        <v>1</v>
      </c>
      <c r="G919" s="570">
        <v>2.8364497575928811E-2</v>
      </c>
      <c r="H919" s="570">
        <v>1.5331968603331192E-2</v>
      </c>
      <c r="I919" s="570">
        <v>3.832992150832798E-2</v>
      </c>
      <c r="J919" s="97">
        <v>-4.356640814172863E-2</v>
      </c>
      <c r="K919" s="97">
        <v>-1.9106271449136791E-2</v>
      </c>
      <c r="L919" s="573">
        <f t="shared" si="264"/>
        <v>0.99469270237523977</v>
      </c>
      <c r="M919" s="97">
        <v>5.6942336250513627E-2</v>
      </c>
      <c r="N919" s="334">
        <v>1</v>
      </c>
      <c r="O919" s="97"/>
      <c r="P919" s="570">
        <v>0.11</v>
      </c>
      <c r="Q919" s="570">
        <v>0.06</v>
      </c>
      <c r="R919" s="110" t="s">
        <v>30</v>
      </c>
      <c r="S919" s="575" t="s">
        <v>2269</v>
      </c>
      <c r="U919">
        <f t="shared" si="265"/>
        <v>3.6</v>
      </c>
    </row>
    <row r="920" spans="1:21" outlineLevel="1">
      <c r="B920" t="s">
        <v>2255</v>
      </c>
      <c r="C920" s="574" t="s">
        <v>2264</v>
      </c>
      <c r="D920" s="110"/>
      <c r="E920" s="18" t="s">
        <v>30</v>
      </c>
      <c r="F920" s="334">
        <v>1</v>
      </c>
      <c r="G920">
        <v>0</v>
      </c>
      <c r="H920">
        <v>0</v>
      </c>
      <c r="I920">
        <v>0</v>
      </c>
      <c r="J920">
        <v>0</v>
      </c>
      <c r="K920">
        <v>0</v>
      </c>
      <c r="L920" s="573">
        <f t="shared" si="264"/>
        <v>1</v>
      </c>
      <c r="M920">
        <v>0</v>
      </c>
      <c r="N920">
        <v>1</v>
      </c>
      <c r="O920">
        <v>0</v>
      </c>
      <c r="P920" s="18" t="s">
        <v>30</v>
      </c>
      <c r="Q920" s="18" t="s">
        <v>30</v>
      </c>
      <c r="R920" s="333">
        <v>0</v>
      </c>
      <c r="S920" s="575" t="s">
        <v>2271</v>
      </c>
      <c r="U920">
        <f t="shared" si="265"/>
        <v>3.6</v>
      </c>
    </row>
    <row r="921" spans="1:21" outlineLevel="1">
      <c r="C921" s="574" t="s">
        <v>2265</v>
      </c>
      <c r="D921" s="110" t="s">
        <v>1714</v>
      </c>
      <c r="E921" s="334">
        <v>10</v>
      </c>
      <c r="F921" s="334">
        <v>1</v>
      </c>
      <c r="G921" s="570">
        <v>0.16116875659057578</v>
      </c>
      <c r="H921" s="570">
        <f>0.6*6.33626765992466%</f>
        <v>3.8017605959547958E-2</v>
      </c>
      <c r="I921" s="570">
        <f>1.5*6.33626765992466%</f>
        <v>9.5044014898869905E-2</v>
      </c>
      <c r="J921" s="97">
        <v>2.3941419504655652</v>
      </c>
      <c r="K921" s="97">
        <v>-6.9107599811788573E-2</v>
      </c>
      <c r="L921" s="573">
        <f t="shared" si="264"/>
        <v>0.98080344449672541</v>
      </c>
      <c r="M921" s="97">
        <v>-3.3021723600269545E-2</v>
      </c>
      <c r="N921" s="334">
        <v>0.61626332126265559</v>
      </c>
      <c r="O921" s="97"/>
      <c r="P921" s="18" t="s">
        <v>30</v>
      </c>
      <c r="Q921" s="18" t="s">
        <v>30</v>
      </c>
      <c r="R921" s="333">
        <v>0.5</v>
      </c>
      <c r="S921" s="575" t="s">
        <v>2273</v>
      </c>
      <c r="U921">
        <f t="shared" si="265"/>
        <v>3.6</v>
      </c>
    </row>
    <row r="922" spans="1:21" outlineLevel="1">
      <c r="C922" s="574" t="s">
        <v>2265</v>
      </c>
      <c r="D922" s="110" t="s">
        <v>2251</v>
      </c>
      <c r="E922" s="334">
        <v>10</v>
      </c>
      <c r="F922" s="334">
        <v>1</v>
      </c>
      <c r="G922" s="570">
        <v>7.9799504936919854E-2</v>
      </c>
      <c r="H922" s="570">
        <f>0.6*9.56125490584622%</f>
        <v>5.7367529435077315E-2</v>
      </c>
      <c r="I922" s="570">
        <f>1.5*9.56125490584622%</f>
        <v>0.14341882358769331</v>
      </c>
      <c r="J922" s="97">
        <v>1.596126184516995</v>
      </c>
      <c r="K922" s="97">
        <v>-2.037806724741038E-2</v>
      </c>
      <c r="L922" s="573">
        <f t="shared" si="264"/>
        <v>0.99433942576460821</v>
      </c>
      <c r="M922" s="97">
        <v>0.12649424652647134</v>
      </c>
      <c r="N922" s="334">
        <v>0.48251527948679501</v>
      </c>
      <c r="O922" s="97"/>
      <c r="P922" s="18" t="s">
        <v>30</v>
      </c>
      <c r="Q922" s="18" t="s">
        <v>30</v>
      </c>
      <c r="R922" s="333">
        <v>0.5</v>
      </c>
      <c r="S922" s="575" t="s">
        <v>2274</v>
      </c>
      <c r="U922">
        <f t="shared" si="265"/>
        <v>3.6</v>
      </c>
    </row>
    <row r="923" spans="1:21" outlineLevel="1">
      <c r="C923" s="110" t="s">
        <v>595</v>
      </c>
      <c r="D923" s="110"/>
      <c r="E923" s="18" t="s">
        <v>30</v>
      </c>
      <c r="F923" s="334">
        <v>1</v>
      </c>
      <c r="G923">
        <v>0</v>
      </c>
      <c r="H923">
        <v>0</v>
      </c>
      <c r="I923">
        <v>0</v>
      </c>
      <c r="J923">
        <v>0</v>
      </c>
      <c r="K923">
        <v>0</v>
      </c>
      <c r="L923" s="573">
        <f t="shared" si="264"/>
        <v>1</v>
      </c>
      <c r="M923">
        <v>0</v>
      </c>
      <c r="N923">
        <v>1</v>
      </c>
      <c r="O923">
        <v>0</v>
      </c>
      <c r="P923" s="18" t="s">
        <v>30</v>
      </c>
      <c r="Q923" s="18" t="s">
        <v>30</v>
      </c>
      <c r="R923" s="333">
        <v>0.93</v>
      </c>
      <c r="S923" s="575" t="s">
        <v>2272</v>
      </c>
      <c r="U923">
        <f t="shared" si="265"/>
        <v>3.6</v>
      </c>
    </row>
    <row r="924" spans="1:21" outlineLevel="1">
      <c r="A924" t="s">
        <v>809</v>
      </c>
      <c r="B924" t="s">
        <v>2253</v>
      </c>
      <c r="C924" s="110"/>
      <c r="D924" s="110" t="s">
        <v>2275</v>
      </c>
      <c r="G924" s="570">
        <v>-2.2731888691872914E-3</v>
      </c>
      <c r="H924" s="570">
        <v>-9.7827705582146304E-3</v>
      </c>
      <c r="I924" s="570">
        <v>-1.921615645363588E-2</v>
      </c>
      <c r="J924" s="97">
        <v>0.99431161928051282</v>
      </c>
      <c r="K924" s="97">
        <v>8.5150370024248939E-2</v>
      </c>
      <c r="L924" s="573">
        <f t="shared" si="264"/>
        <v>1.0236528805622913</v>
      </c>
      <c r="M924" s="97">
        <v>-8.9153775713275513E-2</v>
      </c>
      <c r="N924" s="334">
        <v>1</v>
      </c>
      <c r="O924" s="97"/>
      <c r="P924" s="18" t="s">
        <v>30</v>
      </c>
      <c r="Q924" s="18" t="s">
        <v>30</v>
      </c>
      <c r="R924" s="110" t="s">
        <v>30</v>
      </c>
      <c r="U924">
        <f t="shared" si="265"/>
        <v>3.6</v>
      </c>
    </row>
    <row r="925" spans="1:21" outlineLevel="1">
      <c r="D925" s="110" t="s">
        <v>2247</v>
      </c>
      <c r="G925" s="570">
        <v>2.8460076042778316E-2</v>
      </c>
      <c r="H925" s="570">
        <v>-6.204406128387391E-3</v>
      </c>
      <c r="I925" s="570">
        <v>-1.218722632361809E-2</v>
      </c>
      <c r="J925" s="97">
        <v>-0.55190326700394643</v>
      </c>
      <c r="K925" s="97">
        <v>-4.3664351228697947E-2</v>
      </c>
      <c r="L925" s="573">
        <f t="shared" si="264"/>
        <v>0.98787101354758389</v>
      </c>
      <c r="M925" s="97">
        <v>2.444771803395801E-2</v>
      </c>
      <c r="N925" s="334">
        <v>1</v>
      </c>
      <c r="O925" s="97"/>
      <c r="P925" s="18" t="s">
        <v>30</v>
      </c>
      <c r="Q925" s="18" t="s">
        <v>30</v>
      </c>
      <c r="R925" s="110" t="s">
        <v>30</v>
      </c>
      <c r="U925">
        <f t="shared" si="265"/>
        <v>3.6</v>
      </c>
    </row>
    <row r="926" spans="1:21" outlineLevel="1">
      <c r="C926" s="110"/>
      <c r="D926" s="110" t="s">
        <v>2248</v>
      </c>
      <c r="G926" s="570">
        <v>2.2969486145376788E-2</v>
      </c>
      <c r="H926" s="570">
        <v>-8.6103797607049119E-3</v>
      </c>
      <c r="I926" s="570">
        <v>-1.6913245958527508E-2</v>
      </c>
      <c r="J926" s="97">
        <v>1.8463164016899913E-2</v>
      </c>
      <c r="K926" s="97">
        <v>8.7142309168941855E-3</v>
      </c>
      <c r="L926" s="573">
        <f t="shared" si="264"/>
        <v>1.0024206196991372</v>
      </c>
      <c r="M926" s="97">
        <v>-3.6339983378572416E-3</v>
      </c>
      <c r="N926" s="334">
        <v>1</v>
      </c>
      <c r="O926" s="97"/>
      <c r="P926" s="18" t="s">
        <v>30</v>
      </c>
      <c r="Q926" s="18" t="s">
        <v>30</v>
      </c>
      <c r="R926" s="110" t="s">
        <v>30</v>
      </c>
      <c r="U926">
        <f t="shared" si="265"/>
        <v>3.6</v>
      </c>
    </row>
    <row r="927" spans="1:21" outlineLevel="1">
      <c r="C927" s="110"/>
      <c r="D927" s="110"/>
      <c r="G927">
        <v>0</v>
      </c>
      <c r="H927">
        <v>0</v>
      </c>
      <c r="I927">
        <v>0</v>
      </c>
      <c r="J927">
        <v>0</v>
      </c>
      <c r="K927">
        <v>0</v>
      </c>
      <c r="L927" s="573">
        <f t="shared" si="264"/>
        <v>1</v>
      </c>
      <c r="M927">
        <v>0</v>
      </c>
      <c r="N927">
        <v>1</v>
      </c>
      <c r="O927">
        <v>0</v>
      </c>
      <c r="P927" s="18" t="s">
        <v>30</v>
      </c>
      <c r="Q927" s="18" t="s">
        <v>30</v>
      </c>
      <c r="R927" s="110" t="s">
        <v>30</v>
      </c>
      <c r="U927">
        <f t="shared" si="265"/>
        <v>3.6</v>
      </c>
    </row>
    <row r="928" spans="1:21" outlineLevel="1">
      <c r="B928" t="s">
        <v>2254</v>
      </c>
      <c r="C928" s="110"/>
      <c r="D928" s="110" t="s">
        <v>2249</v>
      </c>
      <c r="G928" s="571">
        <f>G918</f>
        <v>2.9886930841581966E-2</v>
      </c>
      <c r="H928" s="570">
        <v>1.5766482252300813E-3</v>
      </c>
      <c r="I928" s="570">
        <v>3.0969875852733739E-3</v>
      </c>
      <c r="J928" s="572">
        <f>J918</f>
        <v>2.7461263761982952E-2</v>
      </c>
      <c r="K928" s="572">
        <f>K918</f>
        <v>-1.6426730221398511E-2</v>
      </c>
      <c r="L928" s="573">
        <f t="shared" si="264"/>
        <v>0.99543701938294482</v>
      </c>
      <c r="M928" s="572">
        <f>M918</f>
        <v>1.7819093903140033E-2</v>
      </c>
      <c r="N928" s="572">
        <f>N918</f>
        <v>1</v>
      </c>
      <c r="O928" s="572"/>
      <c r="P928" s="570">
        <v>0</v>
      </c>
      <c r="Q928" s="570">
        <v>0</v>
      </c>
      <c r="R928" s="110" t="s">
        <v>30</v>
      </c>
      <c r="U928">
        <f t="shared" si="265"/>
        <v>3.6</v>
      </c>
    </row>
    <row r="929" spans="1:26" outlineLevel="1">
      <c r="C929" s="110"/>
      <c r="D929" s="110" t="s">
        <v>2250</v>
      </c>
      <c r="G929" s="571">
        <f>G919</f>
        <v>2.8364497575928811E-2</v>
      </c>
      <c r="H929" s="570">
        <v>1.4309837363109115E-2</v>
      </c>
      <c r="I929" s="570">
        <v>2.8108609106107189E-2</v>
      </c>
      <c r="J929" s="572">
        <f>J919</f>
        <v>-4.356640814172863E-2</v>
      </c>
      <c r="K929" s="572">
        <f>K919</f>
        <v>-1.9106271449136791E-2</v>
      </c>
      <c r="L929" s="573">
        <f t="shared" si="264"/>
        <v>0.99469270237523977</v>
      </c>
      <c r="M929" s="572">
        <f>M919</f>
        <v>5.6942336250513627E-2</v>
      </c>
      <c r="N929" s="572">
        <f>N919</f>
        <v>1</v>
      </c>
      <c r="O929" s="572"/>
      <c r="P929" s="570">
        <v>0.08</v>
      </c>
      <c r="Q929" s="570">
        <v>0.02</v>
      </c>
      <c r="R929" s="110" t="s">
        <v>30</v>
      </c>
      <c r="U929">
        <f t="shared" si="265"/>
        <v>3.6</v>
      </c>
    </row>
    <row r="930" spans="1:26" outlineLevel="1">
      <c r="B930" t="s">
        <v>2255</v>
      </c>
      <c r="C930" s="574" t="s">
        <v>2264</v>
      </c>
      <c r="D930" s="110"/>
      <c r="G930">
        <v>0</v>
      </c>
      <c r="H930">
        <v>0</v>
      </c>
      <c r="I930">
        <v>0</v>
      </c>
      <c r="J930">
        <v>0</v>
      </c>
      <c r="K930">
        <v>0</v>
      </c>
      <c r="L930" s="573">
        <f t="shared" si="264"/>
        <v>1</v>
      </c>
      <c r="M930">
        <v>0</v>
      </c>
      <c r="N930">
        <v>1</v>
      </c>
      <c r="O930">
        <v>0</v>
      </c>
      <c r="P930" s="18" t="s">
        <v>30</v>
      </c>
      <c r="Q930" s="18" t="s">
        <v>30</v>
      </c>
      <c r="R930" s="576">
        <f t="shared" ref="R930:R933" si="266">R920</f>
        <v>0</v>
      </c>
      <c r="U930">
        <f t="shared" si="265"/>
        <v>3.6</v>
      </c>
    </row>
    <row r="931" spans="1:26" outlineLevel="1">
      <c r="C931" s="574" t="s">
        <v>2265</v>
      </c>
      <c r="D931" s="110" t="s">
        <v>1714</v>
      </c>
      <c r="G931" s="571">
        <f>G921</f>
        <v>0.16116875659057578</v>
      </c>
      <c r="H931" s="570">
        <v>3.5483098895578123E-2</v>
      </c>
      <c r="I931" s="570">
        <v>6.9698944259171322E-2</v>
      </c>
      <c r="J931" s="572">
        <f>J921</f>
        <v>2.3941419504655652</v>
      </c>
      <c r="K931" s="572">
        <f>K921</f>
        <v>-6.9107599811788573E-2</v>
      </c>
      <c r="L931" s="573">
        <f t="shared" si="264"/>
        <v>0.98080344449672541</v>
      </c>
      <c r="M931" s="572">
        <f>M921</f>
        <v>-3.3021723600269545E-2</v>
      </c>
      <c r="N931" s="572">
        <f>N921</f>
        <v>0.61626332126265559</v>
      </c>
      <c r="O931" s="572"/>
      <c r="P931" s="18" t="s">
        <v>30</v>
      </c>
      <c r="Q931" s="18" t="s">
        <v>30</v>
      </c>
      <c r="R931" s="576">
        <f t="shared" si="266"/>
        <v>0.5</v>
      </c>
      <c r="U931">
        <f t="shared" si="265"/>
        <v>3.6</v>
      </c>
    </row>
    <row r="932" spans="1:26" outlineLevel="1">
      <c r="C932" s="574" t="s">
        <v>2265</v>
      </c>
      <c r="D932" s="110" t="s">
        <v>2251</v>
      </c>
      <c r="G932" s="571">
        <f>G922</f>
        <v>7.9799504936919854E-2</v>
      </c>
      <c r="H932" s="570">
        <v>5.3543027472738855E-2</v>
      </c>
      <c r="I932" s="570">
        <v>0.10517380396430846</v>
      </c>
      <c r="J932" s="572">
        <f>J922</f>
        <v>1.596126184516995</v>
      </c>
      <c r="K932" s="572">
        <f>K922</f>
        <v>-2.037806724741038E-2</v>
      </c>
      <c r="L932" s="573">
        <f t="shared" si="264"/>
        <v>0.99433942576460821</v>
      </c>
      <c r="M932" s="572">
        <f>M922</f>
        <v>0.12649424652647134</v>
      </c>
      <c r="N932" s="572">
        <f>N922</f>
        <v>0.48251527948679501</v>
      </c>
      <c r="O932" s="572"/>
      <c r="P932" s="18" t="s">
        <v>30</v>
      </c>
      <c r="Q932" s="18" t="s">
        <v>30</v>
      </c>
      <c r="R932" s="576">
        <f t="shared" si="266"/>
        <v>0.5</v>
      </c>
      <c r="U932">
        <f t="shared" si="265"/>
        <v>3.6</v>
      </c>
    </row>
    <row r="933" spans="1:26" outlineLevel="1">
      <c r="C933" s="110" t="s">
        <v>595</v>
      </c>
      <c r="G933">
        <v>0</v>
      </c>
      <c r="H933">
        <v>0</v>
      </c>
      <c r="I933">
        <v>0</v>
      </c>
      <c r="J933">
        <v>0</v>
      </c>
      <c r="K933">
        <v>0</v>
      </c>
      <c r="L933" s="573">
        <f t="shared" si="264"/>
        <v>1</v>
      </c>
      <c r="M933">
        <v>0</v>
      </c>
      <c r="N933">
        <v>1</v>
      </c>
      <c r="O933">
        <v>0</v>
      </c>
      <c r="P933" s="18" t="s">
        <v>30</v>
      </c>
      <c r="Q933" s="18" t="s">
        <v>30</v>
      </c>
      <c r="R933" s="576">
        <f t="shared" si="266"/>
        <v>0.93</v>
      </c>
      <c r="U933">
        <f t="shared" si="265"/>
        <v>3.6</v>
      </c>
    </row>
    <row r="934" spans="1:26" outlineLevel="1"/>
    <row r="935" spans="1:26">
      <c r="A935" s="619" t="s">
        <v>2324</v>
      </c>
    </row>
    <row r="936" spans="1:26" ht="65.25" outlineLevel="1">
      <c r="C936" s="187" t="s">
        <v>2327</v>
      </c>
      <c r="D936" s="187" t="s">
        <v>2411</v>
      </c>
      <c r="E936" s="187" t="s">
        <v>2328</v>
      </c>
      <c r="F936" s="187" t="s">
        <v>2410</v>
      </c>
      <c r="G936" s="187" t="s">
        <v>2329</v>
      </c>
      <c r="H936" s="187" t="s">
        <v>2330</v>
      </c>
      <c r="I936" s="187" t="s">
        <v>2347</v>
      </c>
      <c r="J936" s="187" t="s">
        <v>2331</v>
      </c>
      <c r="K936" s="187" t="s">
        <v>2332</v>
      </c>
      <c r="L936" s="187" t="s">
        <v>2377</v>
      </c>
      <c r="M936" s="187" t="s">
        <v>2333</v>
      </c>
      <c r="N936" s="187" t="s">
        <v>2334</v>
      </c>
      <c r="O936" s="187" t="s">
        <v>2335</v>
      </c>
      <c r="P936" s="187" t="s">
        <v>2336</v>
      </c>
      <c r="Q936" s="187" t="s">
        <v>2337</v>
      </c>
      <c r="R936" s="187" t="s">
        <v>2412</v>
      </c>
      <c r="S936" s="187" t="s">
        <v>2377</v>
      </c>
      <c r="T936" s="187" t="s">
        <v>2580</v>
      </c>
      <c r="U936" t="s">
        <v>2312</v>
      </c>
      <c r="V936" t="s">
        <v>2404</v>
      </c>
      <c r="Y936" s="187" t="s">
        <v>2337</v>
      </c>
      <c r="Z936" s="187" t="s">
        <v>2412</v>
      </c>
    </row>
    <row r="937" spans="1:26" outlineLevel="1">
      <c r="A937" t="s">
        <v>2325</v>
      </c>
      <c r="B937" t="s">
        <v>2326</v>
      </c>
      <c r="C937" s="110" t="s">
        <v>633</v>
      </c>
      <c r="D937" s="110" t="s">
        <v>2413</v>
      </c>
      <c r="E937" s="110" t="s">
        <v>634</v>
      </c>
      <c r="F937" s="110" t="s">
        <v>2414</v>
      </c>
      <c r="G937" s="110" t="s">
        <v>2338</v>
      </c>
      <c r="H937" s="110" t="s">
        <v>2339</v>
      </c>
      <c r="I937" s="110" t="s">
        <v>2340</v>
      </c>
      <c r="J937" s="110" t="s">
        <v>2341</v>
      </c>
      <c r="K937" s="110" t="s">
        <v>2342</v>
      </c>
      <c r="L937" s="110" t="s">
        <v>2343</v>
      </c>
      <c r="M937" s="110" t="s">
        <v>2343</v>
      </c>
      <c r="N937" s="110" t="s">
        <v>2344</v>
      </c>
      <c r="O937" s="110" t="s">
        <v>2345</v>
      </c>
      <c r="P937" s="110" t="s">
        <v>2346</v>
      </c>
      <c r="Q937" s="110" t="s">
        <v>2042</v>
      </c>
      <c r="R937" s="110" t="s">
        <v>2415</v>
      </c>
      <c r="S937" s="110" t="s">
        <v>2343</v>
      </c>
      <c r="T937" s="110" t="s">
        <v>2579</v>
      </c>
    </row>
    <row r="938" spans="1:26" outlineLevel="1">
      <c r="A938" s="580" t="s">
        <v>2395</v>
      </c>
      <c r="B938" s="580" t="s">
        <v>359</v>
      </c>
      <c r="C938" s="334">
        <v>3.74640485680882</v>
      </c>
      <c r="D938" s="334">
        <v>0.71275413872968363</v>
      </c>
      <c r="E938" s="334">
        <v>18.641796469359701</v>
      </c>
      <c r="F938" s="334">
        <v>1.0956200336672199</v>
      </c>
      <c r="G938" s="334">
        <v>41.866791338354922</v>
      </c>
      <c r="H938" s="334">
        <v>60434911.513552502</v>
      </c>
      <c r="I938" s="334">
        <v>1.9345540150143321</v>
      </c>
      <c r="J938" s="334">
        <v>5.3791737503525399</v>
      </c>
      <c r="K938" s="334">
        <v>1.7748010312675531</v>
      </c>
      <c r="L938" s="334">
        <v>58.651126254129998</v>
      </c>
      <c r="M938" s="334" t="s">
        <v>30</v>
      </c>
      <c r="N938" s="334" t="s">
        <v>30</v>
      </c>
      <c r="O938" s="334" t="s">
        <v>30</v>
      </c>
      <c r="P938" s="334">
        <v>9.3040787735840604E-5</v>
      </c>
      <c r="Q938" s="334" t="s">
        <v>30</v>
      </c>
      <c r="R938" s="334" t="s">
        <v>30</v>
      </c>
      <c r="S938" s="595">
        <f t="shared" ref="S938:S1001" si="267">$L938</f>
        <v>58.651126254129998</v>
      </c>
      <c r="T938" s="615">
        <f>AVERAGE(T939:T1072)</f>
        <v>3.781343283582092E-2</v>
      </c>
      <c r="U938">
        <v>0</v>
      </c>
      <c r="V938" s="594" t="s">
        <v>2405</v>
      </c>
    </row>
    <row r="939" spans="1:26" outlineLevel="2">
      <c r="A939">
        <v>2</v>
      </c>
      <c r="B939" t="s">
        <v>2434</v>
      </c>
      <c r="C939" s="334">
        <v>3.9028825738380899</v>
      </c>
      <c r="D939" s="334">
        <v>0.71829559975251178</v>
      </c>
      <c r="E939" s="334">
        <v>18.9712403382687</v>
      </c>
      <c r="F939" s="334">
        <v>1.078686009426536</v>
      </c>
      <c r="G939" s="334">
        <v>43.134996917237068</v>
      </c>
      <c r="H939" s="334">
        <v>61607647.225205317</v>
      </c>
      <c r="I939" s="334">
        <v>1.6650013264042161</v>
      </c>
      <c r="J939" s="334">
        <v>5.1823902626247991</v>
      </c>
      <c r="K939" s="334">
        <v>2.038858781166843</v>
      </c>
      <c r="L939" s="334">
        <v>56.840454215347393</v>
      </c>
      <c r="M939" s="334" t="s">
        <v>30</v>
      </c>
      <c r="N939" s="334" t="s">
        <v>30</v>
      </c>
      <c r="O939" s="334" t="s">
        <v>30</v>
      </c>
      <c r="P939" s="334">
        <v>9.0905658595480219E-5</v>
      </c>
      <c r="Q939" s="334" t="s">
        <v>30</v>
      </c>
      <c r="R939" s="334" t="s">
        <v>30</v>
      </c>
      <c r="S939" s="595">
        <f t="shared" si="267"/>
        <v>56.840454215347393</v>
      </c>
      <c r="T939" s="334">
        <v>-0.215999999999999</v>
      </c>
      <c r="U939">
        <f t="shared" ref="U939:U1002" si="268">U938+1</f>
        <v>1</v>
      </c>
      <c r="V939" t="str">
        <f t="shared" ref="V939:V1002" si="269">LEFT($B939&amp;"  ",2)&amp;RIGHT(" "&amp;$B939,1)</f>
        <v>Bi7</v>
      </c>
    </row>
    <row r="940" spans="1:26" outlineLevel="2">
      <c r="A940">
        <v>3</v>
      </c>
      <c r="B940" t="s">
        <v>2435</v>
      </c>
      <c r="C940" s="334">
        <v>3.5808081344229379</v>
      </c>
      <c r="D940" s="334">
        <v>0.72162546027608543</v>
      </c>
      <c r="E940" s="334">
        <v>18.339410641668461</v>
      </c>
      <c r="F940" s="334">
        <v>1.045492129401874</v>
      </c>
      <c r="G940" s="334">
        <v>37.93604172768228</v>
      </c>
      <c r="H940" s="334">
        <v>58151795.659530163</v>
      </c>
      <c r="I940" s="334">
        <v>1.942486785943488</v>
      </c>
      <c r="J940" s="334">
        <v>5.8566801052433517</v>
      </c>
      <c r="K940" s="334">
        <v>1.770546155558715</v>
      </c>
      <c r="L940" s="334">
        <v>59.028258797013692</v>
      </c>
      <c r="M940" s="334" t="s">
        <v>30</v>
      </c>
      <c r="N940" s="334" t="s">
        <v>30</v>
      </c>
      <c r="O940" s="334" t="s">
        <v>30</v>
      </c>
      <c r="P940" s="334">
        <v>1.015068802549901E-4</v>
      </c>
      <c r="Q940" s="334" t="s">
        <v>30</v>
      </c>
      <c r="R940" s="334" t="s">
        <v>30</v>
      </c>
      <c r="S940" s="595">
        <f t="shared" si="267"/>
        <v>59.028258797013692</v>
      </c>
      <c r="T940" s="334">
        <v>1.911</v>
      </c>
      <c r="U940">
        <f t="shared" si="268"/>
        <v>2</v>
      </c>
      <c r="V940" t="str">
        <f t="shared" si="269"/>
        <v>Le3</v>
      </c>
    </row>
    <row r="941" spans="1:26" outlineLevel="2">
      <c r="A941">
        <v>4</v>
      </c>
      <c r="B941" t="s">
        <v>2436</v>
      </c>
      <c r="C941" s="334">
        <v>3.5681752820945758</v>
      </c>
      <c r="D941" s="334">
        <v>0.73997256221815233</v>
      </c>
      <c r="E941" s="334">
        <v>18.58992622008201</v>
      </c>
      <c r="F941" s="334">
        <v>1.178916974700668</v>
      </c>
      <c r="G941" s="334">
        <v>40.602845889467019</v>
      </c>
      <c r="H941" s="334">
        <v>56331760.329502627</v>
      </c>
      <c r="I941" s="334">
        <v>1.672459779389873</v>
      </c>
      <c r="J941" s="334">
        <v>5.6586458139070572</v>
      </c>
      <c r="K941" s="334">
        <v>1.9880721949662861</v>
      </c>
      <c r="L941" s="334">
        <v>58.048805996601828</v>
      </c>
      <c r="M941" s="334" t="s">
        <v>30</v>
      </c>
      <c r="N941" s="334" t="s">
        <v>30</v>
      </c>
      <c r="O941" s="334" t="s">
        <v>30</v>
      </c>
      <c r="P941" s="334">
        <v>1.03609181338969E-4</v>
      </c>
      <c r="Q941" s="334" t="s">
        <v>30</v>
      </c>
      <c r="R941" s="334" t="s">
        <v>30</v>
      </c>
      <c r="S941" s="595">
        <f t="shared" si="267"/>
        <v>58.048805996601828</v>
      </c>
      <c r="T941" s="334">
        <v>0.246</v>
      </c>
      <c r="U941">
        <f t="shared" si="268"/>
        <v>3</v>
      </c>
      <c r="V941" t="str">
        <f t="shared" si="269"/>
        <v>Le8</v>
      </c>
    </row>
    <row r="942" spans="1:26" outlineLevel="2">
      <c r="A942">
        <v>5</v>
      </c>
      <c r="B942" t="s">
        <v>2437</v>
      </c>
      <c r="C942" s="334">
        <v>3.8640159773897431</v>
      </c>
      <c r="D942" s="334">
        <v>0.72644830479997102</v>
      </c>
      <c r="E942" s="334">
        <v>18.20008806101907</v>
      </c>
      <c r="F942" s="334">
        <v>1.0790018002023529</v>
      </c>
      <c r="G942" s="334">
        <v>39.529147235097611</v>
      </c>
      <c r="H942" s="334">
        <v>68103543.602745637</v>
      </c>
      <c r="I942" s="334">
        <v>1.841891711755431</v>
      </c>
      <c r="J942" s="334">
        <v>5.1808613327222872</v>
      </c>
      <c r="K942" s="334">
        <v>2.05568483370301</v>
      </c>
      <c r="L942" s="334">
        <v>56.332354263185081</v>
      </c>
      <c r="M942" s="334" t="s">
        <v>30</v>
      </c>
      <c r="N942" s="334" t="s">
        <v>30</v>
      </c>
      <c r="O942" s="334" t="s">
        <v>30</v>
      </c>
      <c r="P942" s="334">
        <v>9.2787183277489476E-5</v>
      </c>
      <c r="Q942" s="334" t="s">
        <v>30</v>
      </c>
      <c r="R942" s="334" t="s">
        <v>30</v>
      </c>
      <c r="S942" s="595">
        <f t="shared" si="267"/>
        <v>56.332354263185081</v>
      </c>
      <c r="T942" s="334">
        <v>-0.14099999999999999</v>
      </c>
      <c r="U942">
        <f t="shared" si="268"/>
        <v>4</v>
      </c>
      <c r="V942" t="str">
        <f t="shared" si="269"/>
        <v xml:space="preserve">Gr </v>
      </c>
    </row>
    <row r="943" spans="1:26" outlineLevel="2">
      <c r="A943">
        <v>6</v>
      </c>
      <c r="B943" t="s">
        <v>2438</v>
      </c>
      <c r="C943" s="334">
        <v>3.65733517126997</v>
      </c>
      <c r="D943" s="334">
        <v>0.71878747603806648</v>
      </c>
      <c r="E943" s="334">
        <v>18.776979896182091</v>
      </c>
      <c r="F943" s="334">
        <v>1.0579230353240749</v>
      </c>
      <c r="G943" s="334">
        <v>42.820987333342892</v>
      </c>
      <c r="H943" s="334">
        <v>57470454.42562709</v>
      </c>
      <c r="I943" s="334">
        <v>1.6934989994968921</v>
      </c>
      <c r="J943" s="334">
        <v>5.4618650318730948</v>
      </c>
      <c r="K943" s="334">
        <v>1.5119157642699079</v>
      </c>
      <c r="L943" s="334">
        <v>59.485422755693001</v>
      </c>
      <c r="M943" s="334" t="s">
        <v>30</v>
      </c>
      <c r="N943" s="334" t="s">
        <v>30</v>
      </c>
      <c r="O943" s="334" t="s">
        <v>30</v>
      </c>
      <c r="P943" s="334">
        <v>9.1421663876393696E-5</v>
      </c>
      <c r="Q943" s="334" t="s">
        <v>30</v>
      </c>
      <c r="R943" s="334" t="s">
        <v>30</v>
      </c>
      <c r="S943" s="595">
        <f t="shared" si="267"/>
        <v>59.485422755693001</v>
      </c>
      <c r="T943" s="334">
        <v>-0.16500000000000001</v>
      </c>
      <c r="U943">
        <f t="shared" si="268"/>
        <v>5</v>
      </c>
      <c r="V943" t="str">
        <f t="shared" si="269"/>
        <v>Ro9</v>
      </c>
    </row>
    <row r="944" spans="1:26" outlineLevel="2">
      <c r="A944">
        <v>7</v>
      </c>
      <c r="B944" t="s">
        <v>2439</v>
      </c>
      <c r="C944" s="334">
        <v>3.5984164000924519</v>
      </c>
      <c r="D944" s="334">
        <v>0.72744278352665714</v>
      </c>
      <c r="E944" s="334">
        <v>17.269348605650379</v>
      </c>
      <c r="F944" s="334">
        <v>1.0476167627403861</v>
      </c>
      <c r="G944" s="334">
        <v>41.53312595199894</v>
      </c>
      <c r="H944" s="334">
        <v>71514261.566238105</v>
      </c>
      <c r="I944" s="334">
        <v>1.977804296485542</v>
      </c>
      <c r="J944" s="334">
        <v>5.3101984570687017</v>
      </c>
      <c r="K944" s="334">
        <v>1.9541781231250339</v>
      </c>
      <c r="L944" s="334">
        <v>55.964007682241963</v>
      </c>
      <c r="M944" s="334" t="s">
        <v>30</v>
      </c>
      <c r="N944" s="334" t="s">
        <v>30</v>
      </c>
      <c r="O944" s="334" t="s">
        <v>30</v>
      </c>
      <c r="P944" s="334">
        <v>9.6418671702302609E-5</v>
      </c>
      <c r="Q944" s="334" t="s">
        <v>30</v>
      </c>
      <c r="R944" s="334" t="s">
        <v>30</v>
      </c>
      <c r="S944" s="595">
        <f t="shared" si="267"/>
        <v>55.964007682241963</v>
      </c>
      <c r="T944" s="334">
        <v>0.89700000000000002</v>
      </c>
      <c r="U944">
        <f t="shared" si="268"/>
        <v>6</v>
      </c>
      <c r="V944" t="str">
        <f t="shared" si="269"/>
        <v>Ya3</v>
      </c>
    </row>
    <row r="945" spans="1:22" outlineLevel="2">
      <c r="A945">
        <v>8</v>
      </c>
      <c r="B945" t="s">
        <v>2440</v>
      </c>
      <c r="C945" s="334">
        <v>3.9260745747432662</v>
      </c>
      <c r="D945" s="334">
        <v>0.6688296389124595</v>
      </c>
      <c r="E945" s="334">
        <v>18.11663048172711</v>
      </c>
      <c r="F945" s="334">
        <v>1.040820582974445</v>
      </c>
      <c r="G945" s="334">
        <v>38.21536611593163</v>
      </c>
      <c r="H945" s="334">
        <v>71962020.953069061</v>
      </c>
      <c r="I945" s="334">
        <v>1.815511948604686</v>
      </c>
      <c r="J945" s="334">
        <v>5.3875954999369773</v>
      </c>
      <c r="K945" s="334">
        <v>1.811566511168577</v>
      </c>
      <c r="L945" s="334">
        <v>58.092925683520413</v>
      </c>
      <c r="M945" s="334" t="s">
        <v>30</v>
      </c>
      <c r="N945" s="334" t="s">
        <v>30</v>
      </c>
      <c r="O945" s="334" t="s">
        <v>30</v>
      </c>
      <c r="P945" s="334">
        <v>9.6592508521631216E-5</v>
      </c>
      <c r="Q945" s="334" t="s">
        <v>30</v>
      </c>
      <c r="R945" s="334" t="s">
        <v>30</v>
      </c>
      <c r="S945" s="595">
        <f t="shared" si="267"/>
        <v>58.092925683520413</v>
      </c>
      <c r="T945" s="334">
        <v>-1.3260000000000001</v>
      </c>
      <c r="U945">
        <f t="shared" si="268"/>
        <v>7</v>
      </c>
      <c r="V945" t="str">
        <f t="shared" si="269"/>
        <v>On6</v>
      </c>
    </row>
    <row r="946" spans="1:22" outlineLevel="2">
      <c r="A946">
        <v>9</v>
      </c>
      <c r="B946" t="s">
        <v>2441</v>
      </c>
      <c r="C946" s="334">
        <v>3.6340399921964792</v>
      </c>
      <c r="D946" s="334">
        <v>0.72135972510920843</v>
      </c>
      <c r="E946" s="334">
        <v>17.88533269333475</v>
      </c>
      <c r="F946" s="334">
        <v>1.161538538341101</v>
      </c>
      <c r="G946" s="334">
        <v>40.316211124842113</v>
      </c>
      <c r="H946" s="334">
        <v>64760300.815975308</v>
      </c>
      <c r="I946" s="334">
        <v>1.6785643741384</v>
      </c>
      <c r="J946" s="334">
        <v>5.1775706806954709</v>
      </c>
      <c r="K946" s="334">
        <v>1.8142068886434879</v>
      </c>
      <c r="L946" s="334">
        <v>56.674697243675674</v>
      </c>
      <c r="M946" s="334" t="s">
        <v>30</v>
      </c>
      <c r="N946" s="334" t="s">
        <v>30</v>
      </c>
      <c r="O946" s="334" t="s">
        <v>30</v>
      </c>
      <c r="P946" s="334">
        <v>9.2330629847939922E-5</v>
      </c>
      <c r="Q946" s="334" t="s">
        <v>30</v>
      </c>
      <c r="R946" s="334" t="s">
        <v>30</v>
      </c>
      <c r="S946" s="595">
        <f t="shared" si="267"/>
        <v>56.674697243675674</v>
      </c>
      <c r="T946" s="334">
        <v>0.107999999999999</v>
      </c>
      <c r="U946">
        <f t="shared" si="268"/>
        <v>8</v>
      </c>
      <c r="V946" t="str">
        <f t="shared" si="269"/>
        <v>Ce6</v>
      </c>
    </row>
    <row r="947" spans="1:22" outlineLevel="2">
      <c r="A947">
        <v>10</v>
      </c>
      <c r="B947" t="s">
        <v>2442</v>
      </c>
      <c r="C947" s="334">
        <v>3.513379661894906</v>
      </c>
      <c r="D947" s="334">
        <v>0.7403550208619305</v>
      </c>
      <c r="E947" s="334">
        <v>19.082031792070222</v>
      </c>
      <c r="F947" s="334">
        <v>1.0468192075826701</v>
      </c>
      <c r="G947" s="334">
        <v>42.029498117680028</v>
      </c>
      <c r="H947" s="334">
        <v>53932373.583864518</v>
      </c>
      <c r="I947" s="334">
        <v>1.6284799986737251</v>
      </c>
      <c r="J947" s="334">
        <v>5.0441719236814739</v>
      </c>
      <c r="K947" s="334">
        <v>1.688546389440547</v>
      </c>
      <c r="L947" s="334">
        <v>56.724479460959628</v>
      </c>
      <c r="M947" s="334" t="s">
        <v>30</v>
      </c>
      <c r="N947" s="334" t="s">
        <v>30</v>
      </c>
      <c r="O947" s="334" t="s">
        <v>30</v>
      </c>
      <c r="P947" s="334">
        <v>8.6710302800192324E-5</v>
      </c>
      <c r="Q947" s="334" t="s">
        <v>30</v>
      </c>
      <c r="R947" s="334" t="s">
        <v>30</v>
      </c>
      <c r="S947" s="595">
        <f t="shared" si="267"/>
        <v>56.724479460959628</v>
      </c>
      <c r="T947" s="334">
        <v>1.8719999999999899</v>
      </c>
      <c r="U947">
        <f t="shared" si="268"/>
        <v>9</v>
      </c>
      <c r="V947" t="str">
        <f t="shared" si="269"/>
        <v>Mu9</v>
      </c>
    </row>
    <row r="948" spans="1:22" outlineLevel="2">
      <c r="A948">
        <v>11</v>
      </c>
      <c r="B948" t="s">
        <v>2443</v>
      </c>
      <c r="C948" s="334">
        <v>3.6724759060308041</v>
      </c>
      <c r="D948" s="334">
        <v>0.71657973219548587</v>
      </c>
      <c r="E948" s="334">
        <v>18.593906085974542</v>
      </c>
      <c r="F948" s="334">
        <v>1.2113914899855089</v>
      </c>
      <c r="G948" s="334">
        <v>41.93636962857714</v>
      </c>
      <c r="H948" s="334">
        <v>64777979.555174917</v>
      </c>
      <c r="I948" s="334">
        <v>1.6095151279563049</v>
      </c>
      <c r="J948" s="334">
        <v>5.371927877710279</v>
      </c>
      <c r="K948" s="334">
        <v>1.9565852489745419</v>
      </c>
      <c r="L948" s="334">
        <v>54.621403393414688</v>
      </c>
      <c r="M948" s="334" t="s">
        <v>30</v>
      </c>
      <c r="N948" s="334" t="s">
        <v>30</v>
      </c>
      <c r="O948" s="334" t="s">
        <v>30</v>
      </c>
      <c r="P948" s="334">
        <v>1.000665583995172E-4</v>
      </c>
      <c r="Q948" s="334" t="s">
        <v>30</v>
      </c>
      <c r="R948" s="334" t="s">
        <v>30</v>
      </c>
      <c r="S948" s="595">
        <f t="shared" si="267"/>
        <v>54.621403393414688</v>
      </c>
      <c r="T948" s="334">
        <v>0.11699999999999899</v>
      </c>
      <c r="U948">
        <f t="shared" si="268"/>
        <v>10</v>
      </c>
      <c r="V948" t="str">
        <f t="shared" si="269"/>
        <v>Ku1</v>
      </c>
    </row>
    <row r="949" spans="1:22" outlineLevel="2">
      <c r="A949">
        <v>12</v>
      </c>
      <c r="B949" t="s">
        <v>2444</v>
      </c>
      <c r="C949" s="334">
        <v>3.880377222459813</v>
      </c>
      <c r="D949" s="334">
        <v>0.69560849706184869</v>
      </c>
      <c r="E949" s="334">
        <v>17.98148035897643</v>
      </c>
      <c r="F949" s="334">
        <v>1.1319078939542351</v>
      </c>
      <c r="G949" s="334">
        <v>41.696896500981275</v>
      </c>
      <c r="H949" s="334">
        <v>68475905.108467579</v>
      </c>
      <c r="I949" s="334">
        <v>2.5074936624724611</v>
      </c>
      <c r="J949" s="334">
        <v>5.5775677536269699</v>
      </c>
      <c r="K949" s="334">
        <v>1.615176601838149</v>
      </c>
      <c r="L949" s="334">
        <v>58.489717489904649</v>
      </c>
      <c r="M949" s="334" t="s">
        <v>30</v>
      </c>
      <c r="N949" s="334" t="s">
        <v>30</v>
      </c>
      <c r="O949" s="334" t="s">
        <v>30</v>
      </c>
      <c r="P949" s="334">
        <v>1.045444931267354E-4</v>
      </c>
      <c r="Q949" s="334" t="s">
        <v>30</v>
      </c>
      <c r="R949" s="334" t="s">
        <v>30</v>
      </c>
      <c r="S949" s="595">
        <f t="shared" si="267"/>
        <v>58.489717489904649</v>
      </c>
      <c r="T949" s="334">
        <v>-1.9710000000000001</v>
      </c>
      <c r="U949">
        <f t="shared" si="268"/>
        <v>11</v>
      </c>
      <c r="V949" t="str">
        <f t="shared" si="269"/>
        <v>Gl2</v>
      </c>
    </row>
    <row r="950" spans="1:22" outlineLevel="2">
      <c r="A950">
        <v>13</v>
      </c>
      <c r="B950" t="s">
        <v>2445</v>
      </c>
      <c r="C950" s="334">
        <v>3.7449726776811532</v>
      </c>
      <c r="D950" s="334">
        <v>0.73363621058043105</v>
      </c>
      <c r="E950" s="334">
        <v>18.758876394449111</v>
      </c>
      <c r="F950" s="334">
        <v>1.076265239881474</v>
      </c>
      <c r="G950" s="334">
        <v>43.201498828986246</v>
      </c>
      <c r="H950" s="334">
        <v>59091980.755815178</v>
      </c>
      <c r="I950" s="334">
        <v>2.015371026674317</v>
      </c>
      <c r="J950" s="334">
        <v>5.0100764656101733</v>
      </c>
      <c r="K950" s="334">
        <v>1.6406902237714569</v>
      </c>
      <c r="L950" s="334">
        <v>59.462155277861811</v>
      </c>
      <c r="M950" s="334" t="s">
        <v>30</v>
      </c>
      <c r="N950" s="334" t="s">
        <v>30</v>
      </c>
      <c r="O950" s="334" t="s">
        <v>30</v>
      </c>
      <c r="P950" s="334">
        <v>8.2793056805862672E-5</v>
      </c>
      <c r="Q950" s="334" t="s">
        <v>30</v>
      </c>
      <c r="R950" s="334" t="s">
        <v>30</v>
      </c>
      <c r="S950" s="595">
        <f t="shared" si="267"/>
        <v>59.462155277861811</v>
      </c>
      <c r="T950" s="334">
        <v>-1.893</v>
      </c>
      <c r="U950">
        <f t="shared" si="268"/>
        <v>12</v>
      </c>
      <c r="V950" t="str">
        <f t="shared" si="269"/>
        <v>Na0</v>
      </c>
    </row>
    <row r="951" spans="1:22" outlineLevel="2">
      <c r="A951">
        <v>14</v>
      </c>
      <c r="B951" t="s">
        <v>2446</v>
      </c>
      <c r="C951" s="334">
        <v>3.8265057978787689</v>
      </c>
      <c r="D951" s="334">
        <v>0.72761988206366834</v>
      </c>
      <c r="E951" s="334">
        <v>18.566806005519808</v>
      </c>
      <c r="F951" s="334">
        <v>1.191223467683749</v>
      </c>
      <c r="G951" s="334">
        <v>38.434474433539584</v>
      </c>
      <c r="H951" s="334">
        <v>59148654.337680101</v>
      </c>
      <c r="I951" s="334">
        <v>2.2202670417677131</v>
      </c>
      <c r="J951" s="334">
        <v>5.2003439131765727</v>
      </c>
      <c r="K951" s="334">
        <v>1.4275629396301921</v>
      </c>
      <c r="L951" s="334">
        <v>60.889864608456243</v>
      </c>
      <c r="M951" s="334" t="s">
        <v>30</v>
      </c>
      <c r="N951" s="334" t="s">
        <v>30</v>
      </c>
      <c r="O951" s="334" t="s">
        <v>30</v>
      </c>
      <c r="P951" s="334">
        <v>8.1273613850251235E-5</v>
      </c>
      <c r="Q951" s="334" t="s">
        <v>30</v>
      </c>
      <c r="R951" s="334" t="s">
        <v>30</v>
      </c>
      <c r="S951" s="595">
        <f t="shared" si="267"/>
        <v>60.889864608456243</v>
      </c>
      <c r="T951" s="334">
        <v>-0.75</v>
      </c>
      <c r="U951">
        <f t="shared" si="268"/>
        <v>13</v>
      </c>
      <c r="V951" t="str">
        <f t="shared" si="269"/>
        <v>Ha3</v>
      </c>
    </row>
    <row r="952" spans="1:22" outlineLevel="2">
      <c r="A952">
        <v>15</v>
      </c>
      <c r="B952" t="s">
        <v>2447</v>
      </c>
      <c r="C952" s="334">
        <v>3.97642861926222</v>
      </c>
      <c r="D952" s="334">
        <v>0.70633712217182287</v>
      </c>
      <c r="E952" s="334">
        <v>18.555240823234669</v>
      </c>
      <c r="F952" s="334">
        <v>1.1384147797624919</v>
      </c>
      <c r="G952" s="334">
        <v>45.006214645660023</v>
      </c>
      <c r="H952" s="334">
        <v>69238734.005512595</v>
      </c>
      <c r="I952" s="334">
        <v>2.172218583986036</v>
      </c>
      <c r="J952" s="334">
        <v>5.617054473853508</v>
      </c>
      <c r="K952" s="334">
        <v>1.6874568953068061</v>
      </c>
      <c r="L952" s="334">
        <v>58.439334144106859</v>
      </c>
      <c r="M952" s="334" t="s">
        <v>30</v>
      </c>
      <c r="N952" s="334" t="s">
        <v>30</v>
      </c>
      <c r="O952" s="334" t="s">
        <v>30</v>
      </c>
      <c r="P952" s="334">
        <v>1.006790692124813E-4</v>
      </c>
      <c r="Q952" s="334" t="s">
        <v>30</v>
      </c>
      <c r="R952" s="334" t="s">
        <v>30</v>
      </c>
      <c r="S952" s="595">
        <f t="shared" si="267"/>
        <v>58.439334144106859</v>
      </c>
      <c r="T952" s="334">
        <v>-0.3</v>
      </c>
      <c r="U952">
        <f t="shared" si="268"/>
        <v>14</v>
      </c>
      <c r="V952" t="str">
        <f t="shared" si="269"/>
        <v xml:space="preserve">Mo </v>
      </c>
    </row>
    <row r="953" spans="1:22" outlineLevel="2">
      <c r="A953">
        <v>16</v>
      </c>
      <c r="B953" t="s">
        <v>2448</v>
      </c>
      <c r="C953" s="334">
        <v>3.6959179789042191</v>
      </c>
      <c r="D953" s="334">
        <v>0.75128416846276425</v>
      </c>
      <c r="E953" s="334">
        <v>18.527310964424831</v>
      </c>
      <c r="F953" s="334">
        <v>0.99092454516642436</v>
      </c>
      <c r="G953" s="334">
        <v>45.895771162740907</v>
      </c>
      <c r="H953" s="334">
        <v>60231438.225013033</v>
      </c>
      <c r="I953" s="334">
        <v>1.4664994373421509</v>
      </c>
      <c r="J953" s="334">
        <v>5.00047276333434</v>
      </c>
      <c r="K953" s="334">
        <v>1.4712458848169001</v>
      </c>
      <c r="L953" s="334">
        <v>57.439181081269609</v>
      </c>
      <c r="M953" s="334" t="s">
        <v>30</v>
      </c>
      <c r="N953" s="334" t="s">
        <v>30</v>
      </c>
      <c r="O953" s="334" t="s">
        <v>30</v>
      </c>
      <c r="P953" s="334">
        <v>8.8494766542937994E-5</v>
      </c>
      <c r="Q953" s="334" t="s">
        <v>30</v>
      </c>
      <c r="R953" s="334" t="s">
        <v>30</v>
      </c>
      <c r="S953" s="595">
        <f t="shared" si="267"/>
        <v>57.439181081269609</v>
      </c>
      <c r="T953" s="334">
        <v>2.823</v>
      </c>
      <c r="U953">
        <f t="shared" si="268"/>
        <v>15</v>
      </c>
      <c r="V953" t="str">
        <f t="shared" si="269"/>
        <v>Me1</v>
      </c>
    </row>
    <row r="954" spans="1:22" outlineLevel="2">
      <c r="A954">
        <v>17</v>
      </c>
      <c r="B954" t="s">
        <v>2449</v>
      </c>
      <c r="C954" s="334">
        <v>3.955094651304301</v>
      </c>
      <c r="D954" s="334">
        <v>0.70438681465159148</v>
      </c>
      <c r="E954" s="334">
        <v>18.914817663929039</v>
      </c>
      <c r="F954" s="334">
        <v>1.038411901270915</v>
      </c>
      <c r="G954" s="334">
        <v>44.766198229510834</v>
      </c>
      <c r="H954" s="334">
        <v>64589417.227409489</v>
      </c>
      <c r="I954" s="334">
        <v>1.8854309630595101</v>
      </c>
      <c r="J954" s="334">
        <v>5.4255844234353052</v>
      </c>
      <c r="K954" s="334">
        <v>1.891016777454537</v>
      </c>
      <c r="L954" s="334">
        <v>58.782497385099113</v>
      </c>
      <c r="M954" s="334" t="s">
        <v>30</v>
      </c>
      <c r="N954" s="334" t="s">
        <v>30</v>
      </c>
      <c r="O954" s="334" t="s">
        <v>30</v>
      </c>
      <c r="P954" s="334">
        <v>9.5010442940819345E-5</v>
      </c>
      <c r="Q954" s="334" t="s">
        <v>30</v>
      </c>
      <c r="R954" s="334" t="s">
        <v>30</v>
      </c>
      <c r="S954" s="595">
        <f t="shared" si="267"/>
        <v>58.782497385099113</v>
      </c>
      <c r="T954" s="334">
        <v>-1.518</v>
      </c>
      <c r="U954">
        <f t="shared" si="268"/>
        <v>16</v>
      </c>
      <c r="V954" t="str">
        <f t="shared" si="269"/>
        <v>Da)</v>
      </c>
    </row>
    <row r="955" spans="1:22" outlineLevel="2">
      <c r="A955">
        <v>18</v>
      </c>
      <c r="B955" t="s">
        <v>2450</v>
      </c>
      <c r="C955" s="334">
        <v>3.8522973468035508</v>
      </c>
      <c r="D955" s="334">
        <v>0.74251166674591063</v>
      </c>
      <c r="E955" s="334">
        <v>18.515067888012879</v>
      </c>
      <c r="F955" s="334">
        <v>1.054585912727783</v>
      </c>
      <c r="G955" s="334">
        <v>39.266882363544219</v>
      </c>
      <c r="H955" s="334">
        <v>58280915.970402077</v>
      </c>
      <c r="I955" s="334">
        <v>2.005749189164943</v>
      </c>
      <c r="J955" s="334">
        <v>5.4158281906641976</v>
      </c>
      <c r="K955" s="334">
        <v>1.7076015095274391</v>
      </c>
      <c r="L955" s="334">
        <v>61.262034137339228</v>
      </c>
      <c r="M955" s="334" t="s">
        <v>30</v>
      </c>
      <c r="N955" s="334" t="s">
        <v>30</v>
      </c>
      <c r="O955" s="334" t="s">
        <v>30</v>
      </c>
      <c r="P955" s="334">
        <v>9.0501355016216355E-5</v>
      </c>
      <c r="Q955" s="334" t="s">
        <v>30</v>
      </c>
      <c r="R955" s="334" t="s">
        <v>30</v>
      </c>
      <c r="S955" s="595">
        <f t="shared" si="267"/>
        <v>61.262034137339228</v>
      </c>
      <c r="T955" s="334">
        <v>-0.56099999999999905</v>
      </c>
      <c r="U955">
        <f t="shared" si="268"/>
        <v>17</v>
      </c>
      <c r="V955" t="str">
        <f t="shared" si="269"/>
        <v>Tu1</v>
      </c>
    </row>
    <row r="956" spans="1:22" outlineLevel="2">
      <c r="A956">
        <v>19</v>
      </c>
      <c r="B956" t="s">
        <v>2451</v>
      </c>
      <c r="C956" s="334">
        <v>3.525201961186526</v>
      </c>
      <c r="D956" s="334">
        <v>0.80406673402397888</v>
      </c>
      <c r="E956" s="334">
        <v>18.820825498754889</v>
      </c>
      <c r="F956" s="334">
        <v>0.94331697235669998</v>
      </c>
      <c r="G956" s="334">
        <v>38.277252452748961</v>
      </c>
      <c r="H956" s="334">
        <v>48768011.873141102</v>
      </c>
      <c r="I956" s="334">
        <v>2.0918654823860772</v>
      </c>
      <c r="J956" s="334">
        <v>5.5490315308249336</v>
      </c>
      <c r="K956" s="334">
        <v>2.0610341722070631</v>
      </c>
      <c r="L956" s="334">
        <v>63.335509170119863</v>
      </c>
      <c r="M956" s="334" t="s">
        <v>30</v>
      </c>
      <c r="N956" s="334" t="s">
        <v>30</v>
      </c>
      <c r="O956" s="334" t="s">
        <v>30</v>
      </c>
      <c r="P956" s="334">
        <v>8.4781388069505716E-5</v>
      </c>
      <c r="Q956" s="334" t="s">
        <v>30</v>
      </c>
      <c r="R956" s="334" t="s">
        <v>30</v>
      </c>
      <c r="S956" s="595">
        <f t="shared" si="267"/>
        <v>63.335509170119863</v>
      </c>
      <c r="T956" s="334">
        <v>1.38</v>
      </c>
      <c r="U956">
        <f t="shared" si="268"/>
        <v>18</v>
      </c>
      <c r="V956" t="str">
        <f t="shared" si="269"/>
        <v>Mo8</v>
      </c>
    </row>
    <row r="957" spans="1:22" outlineLevel="2">
      <c r="A957">
        <v>20</v>
      </c>
      <c r="B957" t="s">
        <v>2452</v>
      </c>
      <c r="C957" s="334">
        <v>3.8158805740051149</v>
      </c>
      <c r="D957" s="334">
        <v>0.70383939206132862</v>
      </c>
      <c r="E957" s="334">
        <v>18.420174356390032</v>
      </c>
      <c r="F957" s="334">
        <v>1.1567562342461051</v>
      </c>
      <c r="G957" s="334">
        <v>40.951156637701374</v>
      </c>
      <c r="H957" s="334">
        <v>63919472.582920641</v>
      </c>
      <c r="I957" s="334">
        <v>1.9740564569634831</v>
      </c>
      <c r="J957" s="334">
        <v>5.4294463869856413</v>
      </c>
      <c r="K957" s="334">
        <v>1.4755088724694829</v>
      </c>
      <c r="L957" s="334">
        <v>56.920183026698432</v>
      </c>
      <c r="M957" s="334" t="s">
        <v>30</v>
      </c>
      <c r="N957" s="334" t="s">
        <v>30</v>
      </c>
      <c r="O957" s="334" t="s">
        <v>30</v>
      </c>
      <c r="P957" s="334">
        <v>9.9166876002733845E-5</v>
      </c>
      <c r="Q957" s="334" t="s">
        <v>30</v>
      </c>
      <c r="R957" s="334" t="s">
        <v>30</v>
      </c>
      <c r="S957" s="595">
        <f t="shared" si="267"/>
        <v>56.920183026698432</v>
      </c>
      <c r="T957" s="334">
        <v>-1.78799999999999</v>
      </c>
      <c r="U957">
        <f t="shared" si="268"/>
        <v>19</v>
      </c>
      <c r="V957" t="str">
        <f t="shared" si="269"/>
        <v>Ne7</v>
      </c>
    </row>
    <row r="958" spans="1:22" outlineLevel="2">
      <c r="A958">
        <v>21</v>
      </c>
      <c r="B958" t="s">
        <v>2453</v>
      </c>
      <c r="C958" s="334">
        <v>3.687447200061674</v>
      </c>
      <c r="D958" s="334">
        <v>0.7055513116937322</v>
      </c>
      <c r="E958" s="334">
        <v>17.636341681262419</v>
      </c>
      <c r="F958" s="334">
        <v>1.084296238980053</v>
      </c>
      <c r="G958" s="334">
        <v>38.286256583618844</v>
      </c>
      <c r="H958" s="334">
        <v>67814925.384920478</v>
      </c>
      <c r="I958" s="334">
        <v>1.710865305187443</v>
      </c>
      <c r="J958" s="334">
        <v>5.2921017063258464</v>
      </c>
      <c r="K958" s="334">
        <v>1.8617446704492719</v>
      </c>
      <c r="L958" s="334">
        <v>58.178284156160871</v>
      </c>
      <c r="M958" s="334" t="s">
        <v>30</v>
      </c>
      <c r="N958" s="334" t="s">
        <v>30</v>
      </c>
      <c r="O958" s="334" t="s">
        <v>30</v>
      </c>
      <c r="P958" s="334">
        <v>9.1161155743180292E-5</v>
      </c>
      <c r="Q958" s="334" t="s">
        <v>30</v>
      </c>
      <c r="R958" s="334" t="s">
        <v>30</v>
      </c>
      <c r="S958" s="595">
        <f t="shared" si="267"/>
        <v>58.178284156160871</v>
      </c>
      <c r="T958" s="334">
        <v>0.215999999999999</v>
      </c>
      <c r="U958">
        <f t="shared" si="268"/>
        <v>20</v>
      </c>
      <c r="V958" t="str">
        <f t="shared" si="269"/>
        <v>Bo4</v>
      </c>
    </row>
    <row r="959" spans="1:22" outlineLevel="2">
      <c r="A959">
        <v>22</v>
      </c>
      <c r="B959" t="s">
        <v>2454</v>
      </c>
      <c r="C959" s="334">
        <v>3.496972470870745</v>
      </c>
      <c r="D959" s="334">
        <v>0.75292629732344651</v>
      </c>
      <c r="E959" s="334">
        <v>18.192302273838369</v>
      </c>
      <c r="F959" s="334">
        <v>0.99001947264936974</v>
      </c>
      <c r="G959" s="334">
        <v>45.410999313314285</v>
      </c>
      <c r="H959" s="334">
        <v>60337836.967044927</v>
      </c>
      <c r="I959" s="334">
        <v>1.897277826959767</v>
      </c>
      <c r="J959" s="334">
        <v>5.341259809883244</v>
      </c>
      <c r="K959" s="334">
        <v>1.8123789918841231</v>
      </c>
      <c r="L959" s="334">
        <v>58.226551071857948</v>
      </c>
      <c r="M959" s="334" t="s">
        <v>30</v>
      </c>
      <c r="N959" s="334" t="s">
        <v>30</v>
      </c>
      <c r="O959" s="334" t="s">
        <v>30</v>
      </c>
      <c r="P959" s="334">
        <v>9.1665192049002105E-5</v>
      </c>
      <c r="Q959" s="334" t="s">
        <v>30</v>
      </c>
      <c r="R959" s="334" t="s">
        <v>30</v>
      </c>
      <c r="S959" s="595">
        <f t="shared" si="267"/>
        <v>58.226551071857948</v>
      </c>
      <c r="T959" s="334">
        <v>0.54899999999999904</v>
      </c>
      <c r="U959">
        <f t="shared" si="268"/>
        <v>21</v>
      </c>
      <c r="V959" t="str">
        <f t="shared" si="269"/>
        <v>Yi4</v>
      </c>
    </row>
    <row r="960" spans="1:22" outlineLevel="2">
      <c r="A960">
        <v>23</v>
      </c>
      <c r="B960" t="s">
        <v>2455</v>
      </c>
      <c r="C960" s="334">
        <v>3.7069998354918958</v>
      </c>
      <c r="D960" s="334">
        <v>0.73165528336599761</v>
      </c>
      <c r="E960" s="334">
        <v>17.81079097823498</v>
      </c>
      <c r="F960" s="334">
        <v>0.97382221654191836</v>
      </c>
      <c r="G960" s="334">
        <v>40.350645545546456</v>
      </c>
      <c r="H960" s="334">
        <v>64131321.704507098</v>
      </c>
      <c r="I960" s="334">
        <v>2.1122604908144318</v>
      </c>
      <c r="J960" s="334">
        <v>5.5802153342120002</v>
      </c>
      <c r="K960" s="334">
        <v>1.8703168632589899</v>
      </c>
      <c r="L960" s="334">
        <v>58.676646253513667</v>
      </c>
      <c r="M960" s="334" t="s">
        <v>30</v>
      </c>
      <c r="N960" s="334" t="s">
        <v>30</v>
      </c>
      <c r="O960" s="334" t="s">
        <v>30</v>
      </c>
      <c r="P960" s="334">
        <v>9.7849127658044784E-5</v>
      </c>
      <c r="Q960" s="334" t="s">
        <v>30</v>
      </c>
      <c r="R960" s="334" t="s">
        <v>30</v>
      </c>
      <c r="S960" s="595">
        <f t="shared" si="267"/>
        <v>58.676646253513667</v>
      </c>
      <c r="T960" s="334">
        <v>2.097</v>
      </c>
      <c r="U960">
        <f t="shared" si="268"/>
        <v>22</v>
      </c>
      <c r="V960" t="str">
        <f t="shared" si="269"/>
        <v xml:space="preserve">Th </v>
      </c>
    </row>
    <row r="961" spans="1:22" outlineLevel="2">
      <c r="A961">
        <v>24</v>
      </c>
      <c r="B961" t="s">
        <v>2456</v>
      </c>
      <c r="C961" s="334">
        <v>3.7505617544646248</v>
      </c>
      <c r="D961" s="334">
        <v>0.78099737092939736</v>
      </c>
      <c r="E961" s="334">
        <v>18.66683488457257</v>
      </c>
      <c r="F961" s="334">
        <v>1.1066591413983511</v>
      </c>
      <c r="G961" s="334">
        <v>41.993964245355187</v>
      </c>
      <c r="H961" s="334">
        <v>59388292.240965232</v>
      </c>
      <c r="I961" s="334">
        <v>1.9102515484975999</v>
      </c>
      <c r="J961" s="334">
        <v>5.2226237272667184</v>
      </c>
      <c r="K961" s="334">
        <v>1.6376468747919171</v>
      </c>
      <c r="L961" s="334">
        <v>62.179249269025647</v>
      </c>
      <c r="M961" s="334" t="s">
        <v>30</v>
      </c>
      <c r="N961" s="334" t="s">
        <v>30</v>
      </c>
      <c r="O961" s="334" t="s">
        <v>30</v>
      </c>
      <c r="P961" s="334">
        <v>8.1135734239395237E-5</v>
      </c>
      <c r="Q961" s="334" t="s">
        <v>30</v>
      </c>
      <c r="R961" s="334" t="s">
        <v>30</v>
      </c>
      <c r="S961" s="595">
        <f t="shared" si="267"/>
        <v>62.179249269025647</v>
      </c>
      <c r="T961" s="334">
        <v>0.69899999999999995</v>
      </c>
      <c r="U961">
        <f t="shared" si="268"/>
        <v>23</v>
      </c>
      <c r="V961" t="str">
        <f t="shared" si="269"/>
        <v>Bu5</v>
      </c>
    </row>
    <row r="962" spans="1:22" outlineLevel="2">
      <c r="A962">
        <v>25</v>
      </c>
      <c r="B962" t="s">
        <v>2457</v>
      </c>
      <c r="C962" s="334">
        <v>3.5900305310948171</v>
      </c>
      <c r="D962" s="334">
        <v>0.72507400638266062</v>
      </c>
      <c r="E962" s="334">
        <v>18.398729484747331</v>
      </c>
      <c r="F962" s="334">
        <v>1.10767670618818</v>
      </c>
      <c r="G962" s="334">
        <v>43.740039816537269</v>
      </c>
      <c r="H962" s="334">
        <v>60562862.369759373</v>
      </c>
      <c r="I962" s="334">
        <v>1.8487537559354601</v>
      </c>
      <c r="J962" s="334">
        <v>5.6899154533798386</v>
      </c>
      <c r="K962" s="334">
        <v>1.816168212540807</v>
      </c>
      <c r="L962" s="334">
        <v>59.061039391855758</v>
      </c>
      <c r="M962" s="334" t="s">
        <v>30</v>
      </c>
      <c r="N962" s="334" t="s">
        <v>30</v>
      </c>
      <c r="O962" s="334" t="s">
        <v>30</v>
      </c>
      <c r="P962" s="334">
        <v>9.6470393103841216E-5</v>
      </c>
      <c r="Q962" s="334" t="s">
        <v>30</v>
      </c>
      <c r="R962" s="334" t="s">
        <v>30</v>
      </c>
      <c r="S962" s="595">
        <f t="shared" si="267"/>
        <v>59.061039391855758</v>
      </c>
      <c r="T962" s="334">
        <v>-0.186</v>
      </c>
      <c r="U962">
        <f t="shared" si="268"/>
        <v>24</v>
      </c>
      <c r="V962" t="str">
        <f t="shared" si="269"/>
        <v>Bu1</v>
      </c>
    </row>
    <row r="963" spans="1:22" outlineLevel="2">
      <c r="A963">
        <v>26</v>
      </c>
      <c r="B963" t="s">
        <v>2458</v>
      </c>
      <c r="C963" s="334">
        <v>3.6546011913803662</v>
      </c>
      <c r="D963" s="334">
        <v>0.72996726698044789</v>
      </c>
      <c r="E963" s="334">
        <v>18.716536127455061</v>
      </c>
      <c r="F963" s="334">
        <v>0.94247395794453881</v>
      </c>
      <c r="G963" s="334">
        <v>40.38370084087434</v>
      </c>
      <c r="H963" s="334">
        <v>53974580.798795253</v>
      </c>
      <c r="I963" s="334">
        <v>1.7783029225768761</v>
      </c>
      <c r="J963" s="334">
        <v>5.1970651611486467</v>
      </c>
      <c r="K963" s="334">
        <v>1.997796525219748</v>
      </c>
      <c r="L963" s="334">
        <v>60.464347147154427</v>
      </c>
      <c r="M963" s="334" t="s">
        <v>30</v>
      </c>
      <c r="N963" s="334" t="s">
        <v>30</v>
      </c>
      <c r="O963" s="334" t="s">
        <v>30</v>
      </c>
      <c r="P963" s="334">
        <v>8.2333086406976706E-5</v>
      </c>
      <c r="Q963" s="334" t="s">
        <v>30</v>
      </c>
      <c r="R963" s="334" t="s">
        <v>30</v>
      </c>
      <c r="S963" s="595">
        <f t="shared" si="267"/>
        <v>60.464347147154427</v>
      </c>
      <c r="T963" s="334">
        <v>0.56399999999999995</v>
      </c>
      <c r="U963">
        <f t="shared" si="268"/>
        <v>25</v>
      </c>
      <c r="V963" t="str">
        <f t="shared" si="269"/>
        <v>Mu0</v>
      </c>
    </row>
    <row r="964" spans="1:22" outlineLevel="2">
      <c r="A964">
        <v>27</v>
      </c>
      <c r="B964" t="s">
        <v>2459</v>
      </c>
      <c r="C964" s="334">
        <v>3.7497085739683849</v>
      </c>
      <c r="D964" s="334">
        <v>0.70840588219526146</v>
      </c>
      <c r="E964" s="334">
        <v>18.78704964281031</v>
      </c>
      <c r="F964" s="334">
        <v>1.0708891695622349</v>
      </c>
      <c r="G964" s="334">
        <v>42.242946480822027</v>
      </c>
      <c r="H964" s="334">
        <v>58403595.789670072</v>
      </c>
      <c r="I964" s="334">
        <v>1.472171305388577</v>
      </c>
      <c r="J964" s="334">
        <v>5.3209389667234284</v>
      </c>
      <c r="K964" s="334">
        <v>1.704083934299556</v>
      </c>
      <c r="L964" s="334">
        <v>59.06412897869761</v>
      </c>
      <c r="M964" s="334" t="s">
        <v>30</v>
      </c>
      <c r="N964" s="334" t="s">
        <v>30</v>
      </c>
      <c r="O964" s="334" t="s">
        <v>30</v>
      </c>
      <c r="P964" s="334">
        <v>8.7377312723721864E-5</v>
      </c>
      <c r="Q964" s="334" t="s">
        <v>30</v>
      </c>
      <c r="R964" s="334" t="s">
        <v>30</v>
      </c>
      <c r="S964" s="595">
        <f t="shared" si="267"/>
        <v>59.06412897869761</v>
      </c>
      <c r="T964" s="334">
        <v>-0.46799999999999897</v>
      </c>
      <c r="U964">
        <f t="shared" si="268"/>
        <v>26</v>
      </c>
      <c r="V964" t="str">
        <f t="shared" si="269"/>
        <v>Po2</v>
      </c>
    </row>
    <row r="965" spans="1:22" outlineLevel="2">
      <c r="A965">
        <v>28</v>
      </c>
      <c r="B965" t="s">
        <v>2460</v>
      </c>
      <c r="C965" s="334">
        <v>3.696095308171532</v>
      </c>
      <c r="D965" s="334">
        <v>0.72675663743086594</v>
      </c>
      <c r="E965" s="334">
        <v>19.491265602418611</v>
      </c>
      <c r="F965" s="334">
        <v>0.96465139278662571</v>
      </c>
      <c r="G965" s="334">
        <v>40.988213460663154</v>
      </c>
      <c r="H965" s="334">
        <v>51311017.924793243</v>
      </c>
      <c r="I965" s="334">
        <v>2.1378555421472951</v>
      </c>
      <c r="J965" s="334">
        <v>5.8800188211967992</v>
      </c>
      <c r="K965" s="334">
        <v>1.948237847438264</v>
      </c>
      <c r="L965" s="334">
        <v>60.750657584194173</v>
      </c>
      <c r="M965" s="334" t="s">
        <v>30</v>
      </c>
      <c r="N965" s="334" t="s">
        <v>30</v>
      </c>
      <c r="O965" s="334" t="s">
        <v>30</v>
      </c>
      <c r="P965" s="334">
        <v>1.0101816830214981E-4</v>
      </c>
      <c r="Q965" s="334" t="s">
        <v>30</v>
      </c>
      <c r="R965" s="334" t="s">
        <v>30</v>
      </c>
      <c r="S965" s="595">
        <f t="shared" si="267"/>
        <v>60.750657584194173</v>
      </c>
      <c r="T965" s="334">
        <v>2.79</v>
      </c>
      <c r="U965">
        <f t="shared" si="268"/>
        <v>27</v>
      </c>
      <c r="V965" t="str">
        <f t="shared" si="269"/>
        <v>Tr7</v>
      </c>
    </row>
    <row r="966" spans="1:22" outlineLevel="2">
      <c r="A966">
        <v>29</v>
      </c>
      <c r="B966" t="s">
        <v>2461</v>
      </c>
      <c r="C966" s="334">
        <v>3.5183194239255302</v>
      </c>
      <c r="D966" s="334">
        <v>0.74556523981936029</v>
      </c>
      <c r="E966" s="334">
        <v>18.855179647068709</v>
      </c>
      <c r="F966" s="334">
        <v>1.2137533387819921</v>
      </c>
      <c r="G966" s="334">
        <v>36.689743229775679</v>
      </c>
      <c r="H966" s="334">
        <v>53858536.572662011</v>
      </c>
      <c r="I966" s="334">
        <v>1.100120243053559</v>
      </c>
      <c r="J966" s="334">
        <v>5.5076904312844581</v>
      </c>
      <c r="K966" s="334">
        <v>1.6027558245607589</v>
      </c>
      <c r="L966" s="334">
        <v>59.07269876189639</v>
      </c>
      <c r="M966" s="334" t="s">
        <v>30</v>
      </c>
      <c r="N966" s="334" t="s">
        <v>30</v>
      </c>
      <c r="O966" s="334" t="s">
        <v>30</v>
      </c>
      <c r="P966" s="334">
        <v>9.2900344000480291E-5</v>
      </c>
      <c r="Q966" s="334" t="s">
        <v>30</v>
      </c>
      <c r="R966" s="334" t="s">
        <v>30</v>
      </c>
      <c r="S966" s="595">
        <f t="shared" si="267"/>
        <v>59.07269876189639</v>
      </c>
      <c r="T966" s="334">
        <v>-0.33300000000000002</v>
      </c>
      <c r="U966">
        <f t="shared" si="268"/>
        <v>28</v>
      </c>
      <c r="V966" t="str">
        <f t="shared" si="269"/>
        <v>Be6</v>
      </c>
    </row>
    <row r="967" spans="1:22" outlineLevel="2">
      <c r="A967">
        <v>30</v>
      </c>
      <c r="B967" t="s">
        <v>2462</v>
      </c>
      <c r="C967" s="334">
        <v>3.7029539960454718</v>
      </c>
      <c r="D967" s="334">
        <v>0.7098982496039008</v>
      </c>
      <c r="E967" s="334">
        <v>17.32885479455377</v>
      </c>
      <c r="F967" s="334">
        <v>0.96781131835505085</v>
      </c>
      <c r="G967" s="334">
        <v>38.148096219883946</v>
      </c>
      <c r="H967" s="334">
        <v>72362128.400925085</v>
      </c>
      <c r="I967" s="334">
        <v>1.667983201600197</v>
      </c>
      <c r="J967" s="334">
        <v>5.5113926037080541</v>
      </c>
      <c r="K967" s="334">
        <v>2.03238489289819</v>
      </c>
      <c r="L967" s="334">
        <v>58.244528132919427</v>
      </c>
      <c r="M967" s="334" t="s">
        <v>30</v>
      </c>
      <c r="N967" s="334" t="s">
        <v>30</v>
      </c>
      <c r="O967" s="334" t="s">
        <v>30</v>
      </c>
      <c r="P967" s="334">
        <v>9.3185998983455769E-5</v>
      </c>
      <c r="Q967" s="334" t="s">
        <v>30</v>
      </c>
      <c r="R967" s="334" t="s">
        <v>30</v>
      </c>
      <c r="S967" s="595">
        <f t="shared" si="267"/>
        <v>58.244528132919427</v>
      </c>
      <c r="T967" s="334">
        <v>-2.202</v>
      </c>
      <c r="U967">
        <f t="shared" si="268"/>
        <v>29</v>
      </c>
      <c r="V967" t="str">
        <f t="shared" si="269"/>
        <v>Pa3</v>
      </c>
    </row>
    <row r="968" spans="1:22" outlineLevel="2">
      <c r="A968">
        <v>31</v>
      </c>
      <c r="B968" t="s">
        <v>2463</v>
      </c>
      <c r="C968" s="334">
        <v>3.7123198023809172</v>
      </c>
      <c r="D968" s="334">
        <v>0.74711896940332734</v>
      </c>
      <c r="E968" s="334">
        <v>17.713416383227639</v>
      </c>
      <c r="F968" s="334">
        <v>1.102538913389107</v>
      </c>
      <c r="G968" s="334">
        <v>42.184959551537176</v>
      </c>
      <c r="H968" s="334">
        <v>67785013.22278975</v>
      </c>
      <c r="I968" s="334">
        <v>1.3818836747474399</v>
      </c>
      <c r="J968" s="334">
        <v>5.3096622626059977</v>
      </c>
      <c r="K968" s="334">
        <v>1.321736758061131</v>
      </c>
      <c r="L968" s="334">
        <v>57.269329466213172</v>
      </c>
      <c r="M968" s="334" t="s">
        <v>30</v>
      </c>
      <c r="N968" s="334" t="s">
        <v>30</v>
      </c>
      <c r="O968" s="334" t="s">
        <v>30</v>
      </c>
      <c r="P968" s="334">
        <v>9.874366996724287E-5</v>
      </c>
      <c r="Q968" s="334" t="s">
        <v>30</v>
      </c>
      <c r="R968" s="334" t="s">
        <v>30</v>
      </c>
      <c r="S968" s="595">
        <f t="shared" si="267"/>
        <v>57.269329466213172</v>
      </c>
      <c r="T968" s="334">
        <v>-0.56999999999999995</v>
      </c>
      <c r="U968">
        <f t="shared" si="268"/>
        <v>30</v>
      </c>
      <c r="V968" t="str">
        <f t="shared" si="269"/>
        <v>Wa4</v>
      </c>
    </row>
    <row r="969" spans="1:22" outlineLevel="2">
      <c r="A969">
        <v>32</v>
      </c>
      <c r="B969" t="s">
        <v>2464</v>
      </c>
      <c r="C969" s="334">
        <v>4.0406942236461711</v>
      </c>
      <c r="D969" s="334">
        <v>0.70189633739799362</v>
      </c>
      <c r="E969" s="334">
        <v>19.103364873888811</v>
      </c>
      <c r="F969" s="334">
        <v>1.198433677564849</v>
      </c>
      <c r="G969" s="334">
        <v>37.557144083506792</v>
      </c>
      <c r="H969" s="334">
        <v>62506215.590668947</v>
      </c>
      <c r="I969" s="334">
        <v>2.0157008569380661</v>
      </c>
      <c r="J969" s="334">
        <v>5.2104632639627226</v>
      </c>
      <c r="K969" s="334">
        <v>1.467365722714151</v>
      </c>
      <c r="L969" s="334">
        <v>58.580445103076769</v>
      </c>
      <c r="M969" s="334" t="s">
        <v>30</v>
      </c>
      <c r="N969" s="334" t="s">
        <v>30</v>
      </c>
      <c r="O969" s="334" t="s">
        <v>30</v>
      </c>
      <c r="P969" s="334">
        <v>8.758478822719286E-5</v>
      </c>
      <c r="Q969" s="334" t="s">
        <v>30</v>
      </c>
      <c r="R969" s="334" t="s">
        <v>30</v>
      </c>
      <c r="S969" s="595">
        <f t="shared" si="267"/>
        <v>58.580445103076769</v>
      </c>
      <c r="T969" s="334">
        <v>-1.73999999999999</v>
      </c>
      <c r="U969">
        <f t="shared" si="268"/>
        <v>31</v>
      </c>
      <c r="V969" t="str">
        <f t="shared" si="269"/>
        <v>Gl4</v>
      </c>
    </row>
    <row r="970" spans="1:22" outlineLevel="2">
      <c r="A970">
        <v>33</v>
      </c>
      <c r="B970" t="s">
        <v>2465</v>
      </c>
      <c r="C970" s="334">
        <v>3.7609947215012411</v>
      </c>
      <c r="D970" s="334">
        <v>0.69591328176265554</v>
      </c>
      <c r="E970" s="334">
        <v>17.8877445289829</v>
      </c>
      <c r="F970" s="334">
        <v>1.069649393587617</v>
      </c>
      <c r="G970" s="334">
        <v>40.635638861142489</v>
      </c>
      <c r="H970" s="334">
        <v>68479342.811182305</v>
      </c>
      <c r="I970" s="334">
        <v>2.0370693271975191</v>
      </c>
      <c r="J970" s="334">
        <v>5.5311006219579983</v>
      </c>
      <c r="K970" s="334">
        <v>1.5486340392971869</v>
      </c>
      <c r="L970" s="334">
        <v>58.147445292232369</v>
      </c>
      <c r="M970" s="334" t="s">
        <v>30</v>
      </c>
      <c r="N970" s="334" t="s">
        <v>30</v>
      </c>
      <c r="O970" s="334" t="s">
        <v>30</v>
      </c>
      <c r="P970" s="334">
        <v>9.9089622167448338E-5</v>
      </c>
      <c r="Q970" s="334" t="s">
        <v>30</v>
      </c>
      <c r="R970" s="334" t="s">
        <v>30</v>
      </c>
      <c r="S970" s="595">
        <f t="shared" si="267"/>
        <v>58.147445292232369</v>
      </c>
      <c r="T970" s="334">
        <v>-0.212999999999999</v>
      </c>
      <c r="U970">
        <f t="shared" si="268"/>
        <v>32</v>
      </c>
      <c r="V970" t="str">
        <f t="shared" si="269"/>
        <v>Ro1</v>
      </c>
    </row>
    <row r="971" spans="1:22" outlineLevel="2">
      <c r="A971">
        <v>34</v>
      </c>
      <c r="B971" t="s">
        <v>2466</v>
      </c>
      <c r="C971" s="334">
        <v>3.747840382814553</v>
      </c>
      <c r="D971" s="334">
        <v>0.72520119832783458</v>
      </c>
      <c r="E971" s="334">
        <v>17.584539660718981</v>
      </c>
      <c r="F971" s="334">
        <v>1.204968268306408</v>
      </c>
      <c r="G971" s="334">
        <v>40.708435573936619</v>
      </c>
      <c r="H971" s="334">
        <v>68829298.76087074</v>
      </c>
      <c r="I971" s="334">
        <v>2.124539117558033</v>
      </c>
      <c r="J971" s="334">
        <v>5.5017071909005564</v>
      </c>
      <c r="K971" s="334">
        <v>1.839719834905722</v>
      </c>
      <c r="L971" s="334">
        <v>57.231809871164238</v>
      </c>
      <c r="M971" s="334" t="s">
        <v>30</v>
      </c>
      <c r="N971" s="334" t="s">
        <v>30</v>
      </c>
      <c r="O971" s="334" t="s">
        <v>30</v>
      </c>
      <c r="P971" s="334">
        <v>1.019945565691303E-4</v>
      </c>
      <c r="Q971" s="334" t="s">
        <v>30</v>
      </c>
      <c r="R971" s="334" t="s">
        <v>30</v>
      </c>
      <c r="S971" s="595">
        <f t="shared" si="267"/>
        <v>57.231809871164238</v>
      </c>
      <c r="T971" s="334">
        <v>0.16500000000000001</v>
      </c>
      <c r="U971">
        <f t="shared" si="268"/>
        <v>33</v>
      </c>
      <c r="V971" t="str">
        <f t="shared" si="269"/>
        <v>Gr2</v>
      </c>
    </row>
    <row r="972" spans="1:22" outlineLevel="2">
      <c r="A972">
        <v>35</v>
      </c>
      <c r="B972" t="s">
        <v>2467</v>
      </c>
      <c r="C972" s="334">
        <v>3.8475373558717729</v>
      </c>
      <c r="D972" s="334">
        <v>0.72717651623950341</v>
      </c>
      <c r="E972" s="334">
        <v>18.530932316065758</v>
      </c>
      <c r="F972" s="334">
        <v>1.306116701113075</v>
      </c>
      <c r="G972" s="334">
        <v>37.516757046895471</v>
      </c>
      <c r="H972" s="334">
        <v>64325695.633411542</v>
      </c>
      <c r="I972" s="334">
        <v>2.4066574564175842</v>
      </c>
      <c r="J972" s="334">
        <v>5.301313227400148</v>
      </c>
      <c r="K972" s="334">
        <v>2.0126893893268569</v>
      </c>
      <c r="L972" s="334">
        <v>57.158542044197397</v>
      </c>
      <c r="M972" s="334" t="s">
        <v>30</v>
      </c>
      <c r="N972" s="334" t="s">
        <v>30</v>
      </c>
      <c r="O972" s="334" t="s">
        <v>30</v>
      </c>
      <c r="P972" s="334">
        <v>9.2757167984664515E-5</v>
      </c>
      <c r="Q972" s="334" t="s">
        <v>30</v>
      </c>
      <c r="R972" s="334" t="s">
        <v>30</v>
      </c>
      <c r="S972" s="595">
        <f t="shared" si="267"/>
        <v>57.158542044197397</v>
      </c>
      <c r="T972" s="334">
        <v>-1.6859999999999999</v>
      </c>
      <c r="U972">
        <f t="shared" si="268"/>
        <v>34</v>
      </c>
      <c r="V972" t="str">
        <f t="shared" si="269"/>
        <v>Po0</v>
      </c>
    </row>
    <row r="973" spans="1:22" outlineLevel="2">
      <c r="A973">
        <v>36</v>
      </c>
      <c r="B973" t="s">
        <v>2468</v>
      </c>
      <c r="C973" s="334">
        <v>3.8152037268012791</v>
      </c>
      <c r="D973" s="334">
        <v>0.7365433357449277</v>
      </c>
      <c r="E973" s="334">
        <v>17.797631409397258</v>
      </c>
      <c r="F973" s="334">
        <v>1.0366338789626941</v>
      </c>
      <c r="G973" s="334">
        <v>38.815327629253673</v>
      </c>
      <c r="H973" s="334">
        <v>72468282.259423822</v>
      </c>
      <c r="I973" s="334">
        <v>1.66876676821277</v>
      </c>
      <c r="J973" s="334">
        <v>5.1228851490839133</v>
      </c>
      <c r="K973" s="334">
        <v>1.741227247120438</v>
      </c>
      <c r="L973" s="334">
        <v>56.31938551665035</v>
      </c>
      <c r="M973" s="334" t="s">
        <v>30</v>
      </c>
      <c r="N973" s="334" t="s">
        <v>30</v>
      </c>
      <c r="O973" s="334" t="s">
        <v>30</v>
      </c>
      <c r="P973" s="334">
        <v>9.3251261095756363E-5</v>
      </c>
      <c r="Q973" s="334" t="s">
        <v>30</v>
      </c>
      <c r="R973" s="334" t="s">
        <v>30</v>
      </c>
      <c r="S973" s="595">
        <f t="shared" si="267"/>
        <v>56.31938551665035</v>
      </c>
      <c r="T973" s="334">
        <v>-1.383</v>
      </c>
      <c r="U973">
        <f t="shared" si="268"/>
        <v>35</v>
      </c>
      <c r="V973" t="str">
        <f t="shared" si="269"/>
        <v>Wu9</v>
      </c>
    </row>
    <row r="974" spans="1:22" outlineLevel="2">
      <c r="A974">
        <v>37</v>
      </c>
      <c r="B974" t="s">
        <v>2469</v>
      </c>
      <c r="C974" s="334">
        <v>3.4429299397064699</v>
      </c>
      <c r="D974" s="334">
        <v>0.72386819416128567</v>
      </c>
      <c r="E974" s="334">
        <v>18.175391827392819</v>
      </c>
      <c r="F974" s="334">
        <v>1.040819121234035</v>
      </c>
      <c r="G974" s="334">
        <v>38.245791244315413</v>
      </c>
      <c r="H974" s="334">
        <v>56839200.321431041</v>
      </c>
      <c r="I974" s="334">
        <v>1.842689324592178</v>
      </c>
      <c r="J974" s="334">
        <v>5.2742302348662466</v>
      </c>
      <c r="K974" s="334">
        <v>2.016921916008235</v>
      </c>
      <c r="L974" s="334">
        <v>57.20571621581594</v>
      </c>
      <c r="M974" s="334" t="s">
        <v>30</v>
      </c>
      <c r="N974" s="334" t="s">
        <v>30</v>
      </c>
      <c r="O974" s="334" t="s">
        <v>30</v>
      </c>
      <c r="P974" s="334">
        <v>9.4399496884432324E-5</v>
      </c>
      <c r="Q974" s="334" t="s">
        <v>30</v>
      </c>
      <c r="R974" s="334" t="s">
        <v>30</v>
      </c>
      <c r="S974" s="595">
        <f t="shared" si="267"/>
        <v>57.20571621581594</v>
      </c>
      <c r="T974" s="334">
        <v>4.3680000000000003</v>
      </c>
      <c r="U974">
        <f t="shared" si="268"/>
        <v>36</v>
      </c>
      <c r="V974" t="str">
        <f t="shared" si="269"/>
        <v>Bo2</v>
      </c>
    </row>
    <row r="975" spans="1:22" outlineLevel="2">
      <c r="A975">
        <v>38</v>
      </c>
      <c r="B975" t="s">
        <v>2470</v>
      </c>
      <c r="C975" s="334">
        <v>3.9706517852711798</v>
      </c>
      <c r="D975" s="334">
        <v>0.70790297326247542</v>
      </c>
      <c r="E975" s="334">
        <v>19.052761453072289</v>
      </c>
      <c r="F975" s="334">
        <v>1.0673620681639531</v>
      </c>
      <c r="G975" s="334">
        <v>42.552506786812046</v>
      </c>
      <c r="H975" s="334">
        <v>63228848.824374869</v>
      </c>
      <c r="I975" s="334">
        <v>1.5266531390765159</v>
      </c>
      <c r="J975" s="334">
        <v>5.0926851689143877</v>
      </c>
      <c r="K975" s="334">
        <v>1.9947113169791959</v>
      </c>
      <c r="L975" s="334">
        <v>57.238075143825689</v>
      </c>
      <c r="M975" s="334" t="s">
        <v>30</v>
      </c>
      <c r="N975" s="334" t="s">
        <v>30</v>
      </c>
      <c r="O975" s="334" t="s">
        <v>30</v>
      </c>
      <c r="P975" s="334">
        <v>8.4339660161222326E-5</v>
      </c>
      <c r="Q975" s="334" t="s">
        <v>30</v>
      </c>
      <c r="R975" s="334" t="s">
        <v>30</v>
      </c>
      <c r="S975" s="595">
        <f t="shared" si="267"/>
        <v>57.238075143825689</v>
      </c>
      <c r="T975" s="334">
        <v>-1.077</v>
      </c>
      <c r="U975">
        <f t="shared" si="268"/>
        <v>37</v>
      </c>
      <c r="V975" t="str">
        <f t="shared" si="269"/>
        <v>Ha5</v>
      </c>
    </row>
    <row r="976" spans="1:22" outlineLevel="2">
      <c r="A976">
        <v>39</v>
      </c>
      <c r="B976" t="s">
        <v>2471</v>
      </c>
      <c r="C976" s="334">
        <v>3.8072734081787671</v>
      </c>
      <c r="D976" s="334">
        <v>0.72321699309342546</v>
      </c>
      <c r="E976" s="334">
        <v>19.376960815609241</v>
      </c>
      <c r="F976" s="334">
        <v>1.180077342209148</v>
      </c>
      <c r="G976" s="334">
        <v>45.235220262858988</v>
      </c>
      <c r="H976" s="334">
        <v>52731713.006296441</v>
      </c>
      <c r="I976" s="334">
        <v>1.8333306425842739</v>
      </c>
      <c r="J976" s="334">
        <v>5.6136907934603277</v>
      </c>
      <c r="K976" s="334">
        <v>1.9342827776846721</v>
      </c>
      <c r="L976" s="334">
        <v>59.903734812622787</v>
      </c>
      <c r="M976" s="334" t="s">
        <v>30</v>
      </c>
      <c r="N976" s="334" t="s">
        <v>30</v>
      </c>
      <c r="O976" s="334" t="s">
        <v>30</v>
      </c>
      <c r="P976" s="334">
        <v>9.4036248703141014E-5</v>
      </c>
      <c r="Q976" s="334" t="s">
        <v>30</v>
      </c>
      <c r="R976" s="334" t="s">
        <v>30</v>
      </c>
      <c r="S976" s="595">
        <f t="shared" si="267"/>
        <v>59.903734812622787</v>
      </c>
      <c r="T976" s="334">
        <v>0.72899999999999998</v>
      </c>
      <c r="U976">
        <f t="shared" si="268"/>
        <v>38</v>
      </c>
      <c r="V976" t="str">
        <f t="shared" si="269"/>
        <v>Ej6</v>
      </c>
    </row>
    <row r="977" spans="1:22" outlineLevel="2">
      <c r="A977">
        <v>40</v>
      </c>
      <c r="B977" t="s">
        <v>2472</v>
      </c>
      <c r="C977" s="334">
        <v>3.8021380277304448</v>
      </c>
      <c r="D977" s="334">
        <v>0.72462677833467171</v>
      </c>
      <c r="E977" s="334">
        <v>18.933705628540679</v>
      </c>
      <c r="F977" s="334">
        <v>1.1210112130416181</v>
      </c>
      <c r="G977" s="334">
        <v>43.583385222708074</v>
      </c>
      <c r="H977" s="334">
        <v>60025100.79598894</v>
      </c>
      <c r="I977" s="334">
        <v>2.2413995237835489</v>
      </c>
      <c r="J977" s="334">
        <v>5.4555851582843582</v>
      </c>
      <c r="K977" s="334">
        <v>1.568001461260131</v>
      </c>
      <c r="L977" s="334">
        <v>61.12223824629914</v>
      </c>
      <c r="M977" s="334" t="s">
        <v>30</v>
      </c>
      <c r="N977" s="334" t="s">
        <v>30</v>
      </c>
      <c r="O977" s="334" t="s">
        <v>30</v>
      </c>
      <c r="P977" s="334">
        <v>8.9956601890327337E-5</v>
      </c>
      <c r="Q977" s="334" t="s">
        <v>30</v>
      </c>
      <c r="R977" s="334" t="s">
        <v>30</v>
      </c>
      <c r="S977" s="595">
        <f t="shared" si="267"/>
        <v>61.12223824629914</v>
      </c>
      <c r="T977" s="334">
        <v>-1.0619999999999901</v>
      </c>
      <c r="U977">
        <f t="shared" si="268"/>
        <v>39</v>
      </c>
      <c r="V977" t="str">
        <f t="shared" si="269"/>
        <v>Rh)</v>
      </c>
    </row>
    <row r="978" spans="1:22" outlineLevel="2">
      <c r="A978">
        <v>41</v>
      </c>
      <c r="B978" t="s">
        <v>2473</v>
      </c>
      <c r="C978" s="334">
        <v>4.012476506219949</v>
      </c>
      <c r="D978" s="334">
        <v>0.72963743670475867</v>
      </c>
      <c r="E978" s="334">
        <v>20.866816273117799</v>
      </c>
      <c r="F978" s="334">
        <v>1.2106419020364581</v>
      </c>
      <c r="G978" s="334">
        <v>43.725411252743825</v>
      </c>
      <c r="H978" s="334">
        <v>47232044.691588223</v>
      </c>
      <c r="I978" s="334">
        <v>1.866256847773236</v>
      </c>
      <c r="J978" s="334">
        <v>5.2405629044786339</v>
      </c>
      <c r="K978" s="334">
        <v>1.81685069393798</v>
      </c>
      <c r="L978" s="334">
        <v>60.848948787506231</v>
      </c>
      <c r="M978" s="334" t="s">
        <v>30</v>
      </c>
      <c r="N978" s="334" t="s">
        <v>30</v>
      </c>
      <c r="O978" s="334" t="s">
        <v>30</v>
      </c>
      <c r="P978" s="334">
        <v>8.4528779596454708E-5</v>
      </c>
      <c r="Q978" s="334" t="s">
        <v>30</v>
      </c>
      <c r="R978" s="334" t="s">
        <v>30</v>
      </c>
      <c r="S978" s="595">
        <f t="shared" si="267"/>
        <v>60.848948787506231</v>
      </c>
      <c r="T978" s="334">
        <v>0.16800000000000001</v>
      </c>
      <c r="U978">
        <f t="shared" si="268"/>
        <v>40</v>
      </c>
      <c r="V978" t="str">
        <f t="shared" si="269"/>
        <v xml:space="preserve">Bo </v>
      </c>
    </row>
    <row r="979" spans="1:22" outlineLevel="2">
      <c r="A979">
        <v>42</v>
      </c>
      <c r="B979" t="s">
        <v>2474</v>
      </c>
      <c r="C979" s="334">
        <v>3.8671036506902401</v>
      </c>
      <c r="D979" s="334">
        <v>0.6871956318506367</v>
      </c>
      <c r="E979" s="334">
        <v>18.61765532179745</v>
      </c>
      <c r="F979" s="334">
        <v>1.1363547627247981</v>
      </c>
      <c r="G979" s="334">
        <v>38.608764992737946</v>
      </c>
      <c r="H979" s="334">
        <v>65261957.996647023</v>
      </c>
      <c r="I979" s="334">
        <v>2.0334291339976538</v>
      </c>
      <c r="J979" s="334">
        <v>5.7295162194096676</v>
      </c>
      <c r="K979" s="334">
        <v>1.8495727842533081</v>
      </c>
      <c r="L979" s="334">
        <v>57.515942898787877</v>
      </c>
      <c r="M979" s="334" t="s">
        <v>30</v>
      </c>
      <c r="N979" s="334" t="s">
        <v>30</v>
      </c>
      <c r="O979" s="334" t="s">
        <v>30</v>
      </c>
      <c r="P979" s="334">
        <v>1.0302218843148871E-4</v>
      </c>
      <c r="Q979" s="334" t="s">
        <v>30</v>
      </c>
      <c r="R979" s="334" t="s">
        <v>30</v>
      </c>
      <c r="S979" s="595">
        <f t="shared" si="267"/>
        <v>57.515942898787877</v>
      </c>
      <c r="T979" s="334">
        <v>-0.81599999999999995</v>
      </c>
      <c r="U979">
        <f t="shared" si="268"/>
        <v>41</v>
      </c>
      <c r="V979" t="str">
        <f t="shared" si="269"/>
        <v>We)</v>
      </c>
    </row>
    <row r="980" spans="1:22" outlineLevel="2">
      <c r="A980">
        <v>43</v>
      </c>
      <c r="B980" t="s">
        <v>2475</v>
      </c>
      <c r="C980" s="334">
        <v>3.458460220222646</v>
      </c>
      <c r="D980" s="334">
        <v>0.73422881200913259</v>
      </c>
      <c r="E980" s="334">
        <v>17.976879736451629</v>
      </c>
      <c r="F980" s="334">
        <v>1.0681173364275121</v>
      </c>
      <c r="G980" s="334">
        <v>40.534791295003039</v>
      </c>
      <c r="H980" s="334">
        <v>60795864.569224931</v>
      </c>
      <c r="I980" s="334">
        <v>1.806272134464765</v>
      </c>
      <c r="J980" s="334">
        <v>4.9668331111384569</v>
      </c>
      <c r="K980" s="334">
        <v>1.6491478866141449</v>
      </c>
      <c r="L980" s="334">
        <v>58.25822227818923</v>
      </c>
      <c r="M980" s="334" t="s">
        <v>30</v>
      </c>
      <c r="N980" s="334" t="s">
        <v>30</v>
      </c>
      <c r="O980" s="334" t="s">
        <v>30</v>
      </c>
      <c r="P980" s="334">
        <v>8.1589136179395256E-5</v>
      </c>
      <c r="Q980" s="334" t="s">
        <v>30</v>
      </c>
      <c r="R980" s="334" t="s">
        <v>30</v>
      </c>
      <c r="S980" s="595">
        <f t="shared" si="267"/>
        <v>58.25822227818923</v>
      </c>
      <c r="T980" s="334">
        <v>1.6080000000000001</v>
      </c>
      <c r="U980">
        <f t="shared" si="268"/>
        <v>42</v>
      </c>
      <c r="V980" t="str">
        <f t="shared" si="269"/>
        <v>In7</v>
      </c>
    </row>
    <row r="981" spans="1:22" outlineLevel="2">
      <c r="A981">
        <v>44</v>
      </c>
      <c r="B981" t="s">
        <v>2476</v>
      </c>
      <c r="C981" s="334">
        <v>3.5932308465392642</v>
      </c>
      <c r="D981" s="334">
        <v>0.73508057949469863</v>
      </c>
      <c r="E981" s="334">
        <v>19.20298613150138</v>
      </c>
      <c r="F981" s="334">
        <v>1.1926624551240459</v>
      </c>
      <c r="G981" s="334">
        <v>39.279982896747548</v>
      </c>
      <c r="H981" s="334">
        <v>49336485.771190807</v>
      </c>
      <c r="I981" s="334">
        <v>1.7950641291818821</v>
      </c>
      <c r="J981" s="334">
        <v>5.3683190721235601</v>
      </c>
      <c r="K981" s="334">
        <v>1.8896599528042399</v>
      </c>
      <c r="L981" s="334">
        <v>58.291887073098323</v>
      </c>
      <c r="M981" s="334" t="s">
        <v>30</v>
      </c>
      <c r="N981" s="334" t="s">
        <v>30</v>
      </c>
      <c r="O981" s="334" t="s">
        <v>30</v>
      </c>
      <c r="P981" s="334">
        <v>9.1198260358288575E-5</v>
      </c>
      <c r="Q981" s="334" t="s">
        <v>30</v>
      </c>
      <c r="R981" s="334" t="s">
        <v>30</v>
      </c>
      <c r="S981" s="595">
        <f t="shared" si="267"/>
        <v>58.291887073098323</v>
      </c>
      <c r="T981" s="334">
        <v>1.167</v>
      </c>
      <c r="U981">
        <f t="shared" si="268"/>
        <v>43</v>
      </c>
      <c r="V981" t="str">
        <f t="shared" si="269"/>
        <v>Mo7</v>
      </c>
    </row>
    <row r="982" spans="1:22" outlineLevel="2">
      <c r="A982">
        <v>45</v>
      </c>
      <c r="B982" t="s">
        <v>2477</v>
      </c>
      <c r="C982" s="334">
        <v>3.9396109195077922</v>
      </c>
      <c r="D982" s="334">
        <v>0.70530712933649076</v>
      </c>
      <c r="E982" s="334">
        <v>18.509485032325561</v>
      </c>
      <c r="F982" s="334">
        <v>1.0704289730666741</v>
      </c>
      <c r="G982" s="334">
        <v>40.608192759390398</v>
      </c>
      <c r="H982" s="334">
        <v>63575711.665136009</v>
      </c>
      <c r="I982" s="334">
        <v>1.9115554563171491</v>
      </c>
      <c r="J982" s="334">
        <v>5.5401690927444251</v>
      </c>
      <c r="K982" s="334">
        <v>2.0156424237870061</v>
      </c>
      <c r="L982" s="334">
        <v>59.680172968863687</v>
      </c>
      <c r="M982" s="334" t="s">
        <v>30</v>
      </c>
      <c r="N982" s="334" t="s">
        <v>30</v>
      </c>
      <c r="O982" s="334" t="s">
        <v>30</v>
      </c>
      <c r="P982" s="334">
        <v>9.6870558853430654E-5</v>
      </c>
      <c r="Q982" s="334" t="s">
        <v>30</v>
      </c>
      <c r="R982" s="334" t="s">
        <v>30</v>
      </c>
      <c r="S982" s="595">
        <f t="shared" si="267"/>
        <v>59.680172968863687</v>
      </c>
      <c r="T982" s="334">
        <v>0.86099999999999999</v>
      </c>
      <c r="U982">
        <f t="shared" si="268"/>
        <v>44</v>
      </c>
      <c r="V982" t="str">
        <f t="shared" si="269"/>
        <v>Bi1</v>
      </c>
    </row>
    <row r="983" spans="1:22" outlineLevel="2">
      <c r="A983">
        <v>46</v>
      </c>
      <c r="B983" t="s">
        <v>2478</v>
      </c>
      <c r="C983" s="334">
        <v>3.9749162876969768</v>
      </c>
      <c r="D983" s="334">
        <v>0.68807613235900944</v>
      </c>
      <c r="E983" s="334">
        <v>18.960231228575068</v>
      </c>
      <c r="F983" s="334">
        <v>1.130615130295479</v>
      </c>
      <c r="G983" s="334">
        <v>43.189779123351002</v>
      </c>
      <c r="H983" s="334">
        <v>63949623.447577767</v>
      </c>
      <c r="I983" s="334">
        <v>2.043396653636576</v>
      </c>
      <c r="J983" s="334">
        <v>5.4175548077152413</v>
      </c>
      <c r="K983" s="334">
        <v>1.667462818470403</v>
      </c>
      <c r="L983" s="334">
        <v>59.385213325259087</v>
      </c>
      <c r="M983" s="334" t="s">
        <v>30</v>
      </c>
      <c r="N983" s="334" t="s">
        <v>30</v>
      </c>
      <c r="O983" s="334" t="s">
        <v>30</v>
      </c>
      <c r="P983" s="334">
        <v>9.3352303365711075E-5</v>
      </c>
      <c r="Q983" s="334" t="s">
        <v>30</v>
      </c>
      <c r="R983" s="334" t="s">
        <v>30</v>
      </c>
      <c r="S983" s="595">
        <f t="shared" si="267"/>
        <v>59.385213325259087</v>
      </c>
      <c r="T983" s="334">
        <v>0.218999999999999</v>
      </c>
      <c r="U983">
        <f t="shared" si="268"/>
        <v>45</v>
      </c>
      <c r="V983" t="str">
        <f t="shared" si="269"/>
        <v>Cl7</v>
      </c>
    </row>
    <row r="984" spans="1:22" outlineLevel="2">
      <c r="A984">
        <v>47</v>
      </c>
      <c r="B984" t="s">
        <v>2479</v>
      </c>
      <c r="C984" s="334">
        <v>4.0573816122743596</v>
      </c>
      <c r="D984" s="334">
        <v>0.69827716069997603</v>
      </c>
      <c r="E984" s="334">
        <v>18.92761018477615</v>
      </c>
      <c r="F984" s="334">
        <v>1.17605222729006</v>
      </c>
      <c r="G984" s="334">
        <v>37.387723319373308</v>
      </c>
      <c r="H984" s="334">
        <v>64699662.731947944</v>
      </c>
      <c r="I984" s="334">
        <v>2.29948298706694</v>
      </c>
      <c r="J984" s="334">
        <v>5.7304953888466299</v>
      </c>
      <c r="K984" s="334">
        <v>1.71006662291648</v>
      </c>
      <c r="L984" s="334">
        <v>60.554694027137508</v>
      </c>
      <c r="M984" s="334" t="s">
        <v>30</v>
      </c>
      <c r="N984" s="334" t="s">
        <v>30</v>
      </c>
      <c r="O984" s="334" t="s">
        <v>30</v>
      </c>
      <c r="P984" s="334">
        <v>1.0222302286399381E-4</v>
      </c>
      <c r="Q984" s="334" t="s">
        <v>30</v>
      </c>
      <c r="R984" s="334" t="s">
        <v>30</v>
      </c>
      <c r="S984" s="595">
        <f t="shared" si="267"/>
        <v>60.554694027137508</v>
      </c>
      <c r="T984" s="334">
        <v>-1.9770000000000001</v>
      </c>
      <c r="U984">
        <f t="shared" si="268"/>
        <v>46</v>
      </c>
      <c r="V984" t="str">
        <f t="shared" si="269"/>
        <v>Ea)</v>
      </c>
    </row>
    <row r="985" spans="1:22" outlineLevel="2">
      <c r="A985">
        <v>48</v>
      </c>
      <c r="B985" t="s">
        <v>2480</v>
      </c>
      <c r="C985" s="334">
        <v>3.6377516580384119</v>
      </c>
      <c r="D985" s="334">
        <v>0.72761193682858838</v>
      </c>
      <c r="E985" s="334">
        <v>19.613767762008241</v>
      </c>
      <c r="F985" s="334">
        <v>1.135435354843745</v>
      </c>
      <c r="G985" s="334">
        <v>42.581261252037137</v>
      </c>
      <c r="H985" s="334">
        <v>49532159.922797538</v>
      </c>
      <c r="I985" s="334">
        <v>2.1018848825159551</v>
      </c>
      <c r="J985" s="334">
        <v>5.3315009536437321</v>
      </c>
      <c r="K985" s="334">
        <v>1.718915158824093</v>
      </c>
      <c r="L985" s="334">
        <v>57.260602509037817</v>
      </c>
      <c r="M985" s="334" t="s">
        <v>30</v>
      </c>
      <c r="N985" s="334" t="s">
        <v>30</v>
      </c>
      <c r="O985" s="334" t="s">
        <v>30</v>
      </c>
      <c r="P985" s="334">
        <v>9.385858236602809E-5</v>
      </c>
      <c r="Q985" s="334" t="s">
        <v>30</v>
      </c>
      <c r="R985" s="334" t="s">
        <v>30</v>
      </c>
      <c r="S985" s="595">
        <f t="shared" si="267"/>
        <v>57.260602509037817</v>
      </c>
      <c r="T985" s="334">
        <v>1.911</v>
      </c>
      <c r="U985">
        <f t="shared" si="268"/>
        <v>47</v>
      </c>
      <c r="V985" t="str">
        <f t="shared" si="269"/>
        <v>Wy1</v>
      </c>
    </row>
    <row r="986" spans="1:22" outlineLevel="2">
      <c r="A986">
        <v>49</v>
      </c>
      <c r="B986" t="s">
        <v>2481</v>
      </c>
      <c r="C986" s="334">
        <v>3.972813256960849</v>
      </c>
      <c r="D986" s="334">
        <v>0.72328919803025771</v>
      </c>
      <c r="E986" s="334">
        <v>18.408372975084809</v>
      </c>
      <c r="F986" s="334">
        <v>1.048404873941343</v>
      </c>
      <c r="G986" s="334">
        <v>40.347341946730879</v>
      </c>
      <c r="H986" s="334">
        <v>64646084.658960164</v>
      </c>
      <c r="I986" s="334">
        <v>1.671208921993536</v>
      </c>
      <c r="J986" s="334">
        <v>5.511776411363825</v>
      </c>
      <c r="K986" s="334">
        <v>1.755077876732507</v>
      </c>
      <c r="L986" s="334">
        <v>60.159606549042863</v>
      </c>
      <c r="M986" s="334" t="s">
        <v>30</v>
      </c>
      <c r="N986" s="334" t="s">
        <v>30</v>
      </c>
      <c r="O986" s="334" t="s">
        <v>30</v>
      </c>
      <c r="P986" s="334">
        <v>9.3267561320117313E-5</v>
      </c>
      <c r="Q986" s="334" t="s">
        <v>30</v>
      </c>
      <c r="R986" s="334" t="s">
        <v>30</v>
      </c>
      <c r="S986" s="595">
        <f t="shared" si="267"/>
        <v>60.159606549042863</v>
      </c>
      <c r="T986" s="334">
        <v>-1.962</v>
      </c>
      <c r="U986">
        <f t="shared" si="268"/>
        <v>48</v>
      </c>
      <c r="V986" t="str">
        <f t="shared" si="269"/>
        <v>Wo5</v>
      </c>
    </row>
    <row r="987" spans="1:22" outlineLevel="2">
      <c r="A987">
        <v>50</v>
      </c>
      <c r="B987" t="s">
        <v>2482</v>
      </c>
      <c r="C987" s="334">
        <v>3.609011996952757</v>
      </c>
      <c r="D987" s="334">
        <v>0.7348722747948051</v>
      </c>
      <c r="E987" s="334">
        <v>18.298709295556669</v>
      </c>
      <c r="F987" s="334">
        <v>1.162841465019101</v>
      </c>
      <c r="G987" s="334">
        <v>39.731641158655648</v>
      </c>
      <c r="H987" s="334">
        <v>62243933.708882503</v>
      </c>
      <c r="I987" s="334">
        <v>1.1301241203772849</v>
      </c>
      <c r="J987" s="334">
        <v>5.3914251122415404</v>
      </c>
      <c r="K987" s="334">
        <v>1.974461999442976</v>
      </c>
      <c r="L987" s="334">
        <v>57.758239920673887</v>
      </c>
      <c r="M987" s="334" t="s">
        <v>30</v>
      </c>
      <c r="N987" s="334" t="s">
        <v>30</v>
      </c>
      <c r="O987" s="334" t="s">
        <v>30</v>
      </c>
      <c r="P987" s="334">
        <v>9.4141253378220768E-5</v>
      </c>
      <c r="Q987" s="334" t="s">
        <v>30</v>
      </c>
      <c r="R987" s="334" t="s">
        <v>30</v>
      </c>
      <c r="S987" s="595">
        <f t="shared" si="267"/>
        <v>57.758239920673887</v>
      </c>
      <c r="T987" s="334">
        <v>0.92100000000000004</v>
      </c>
      <c r="U987">
        <f t="shared" si="268"/>
        <v>49</v>
      </c>
      <c r="V987" t="str">
        <f t="shared" si="269"/>
        <v>Ha6</v>
      </c>
    </row>
    <row r="988" spans="1:22" outlineLevel="2">
      <c r="A988">
        <v>51</v>
      </c>
      <c r="B988" t="s">
        <v>2483</v>
      </c>
      <c r="C988" s="334">
        <v>3.5479866434367509</v>
      </c>
      <c r="D988" s="334">
        <v>0.72892990474629182</v>
      </c>
      <c r="E988" s="334">
        <v>17.657834782704018</v>
      </c>
      <c r="F988" s="334">
        <v>1.056763151594041</v>
      </c>
      <c r="G988" s="334">
        <v>38.599090850972644</v>
      </c>
      <c r="H988" s="334">
        <v>64407523.329596393</v>
      </c>
      <c r="I988" s="334">
        <v>2.344618334439704</v>
      </c>
      <c r="J988" s="334">
        <v>5.2873856768406657</v>
      </c>
      <c r="K988" s="334">
        <v>1.6305897170255741</v>
      </c>
      <c r="L988" s="334">
        <v>56.999136773597712</v>
      </c>
      <c r="M988" s="334" t="s">
        <v>30</v>
      </c>
      <c r="N988" s="334" t="s">
        <v>30</v>
      </c>
      <c r="O988" s="334" t="s">
        <v>30</v>
      </c>
      <c r="P988" s="334">
        <v>9.6937403987722693E-5</v>
      </c>
      <c r="Q988" s="334" t="s">
        <v>30</v>
      </c>
      <c r="R988" s="334" t="s">
        <v>30</v>
      </c>
      <c r="S988" s="595">
        <f t="shared" si="267"/>
        <v>56.999136773597712</v>
      </c>
      <c r="T988" s="334">
        <v>0.88500000000000001</v>
      </c>
      <c r="U988">
        <f t="shared" si="268"/>
        <v>50</v>
      </c>
      <c r="V988" t="str">
        <f t="shared" si="269"/>
        <v>Wa2</v>
      </c>
    </row>
    <row r="989" spans="1:22" outlineLevel="2">
      <c r="A989">
        <v>52</v>
      </c>
      <c r="B989" t="s">
        <v>2484</v>
      </c>
      <c r="C989" s="334">
        <v>3.6142989849260458</v>
      </c>
      <c r="D989" s="334">
        <v>0.70466038750252702</v>
      </c>
      <c r="E989" s="334">
        <v>17.55091343707031</v>
      </c>
      <c r="F989" s="334">
        <v>0.96650176587770653</v>
      </c>
      <c r="G989" s="334">
        <v>45.298738140932933</v>
      </c>
      <c r="H989" s="334">
        <v>74898691.01336883</v>
      </c>
      <c r="I989" s="334">
        <v>1.232182372847999</v>
      </c>
      <c r="J989" s="334">
        <v>5.3527965613813153</v>
      </c>
      <c r="K989" s="334">
        <v>1.988290496147133</v>
      </c>
      <c r="L989" s="334">
        <v>54.911428651877337</v>
      </c>
      <c r="M989" s="334" t="s">
        <v>30</v>
      </c>
      <c r="N989" s="334" t="s">
        <v>30</v>
      </c>
      <c r="O989" s="334" t="s">
        <v>30</v>
      </c>
      <c r="P989" s="334">
        <v>9.9966737657764581E-5</v>
      </c>
      <c r="Q989" s="334" t="s">
        <v>30</v>
      </c>
      <c r="R989" s="334" t="s">
        <v>30</v>
      </c>
      <c r="S989" s="595">
        <f t="shared" si="267"/>
        <v>54.911428651877337</v>
      </c>
      <c r="T989" s="334">
        <v>2.7389999999999999</v>
      </c>
      <c r="U989">
        <f t="shared" si="268"/>
        <v>51</v>
      </c>
      <c r="V989" t="str">
        <f t="shared" si="269"/>
        <v>Ko9</v>
      </c>
    </row>
    <row r="990" spans="1:22" outlineLevel="2">
      <c r="A990">
        <v>53</v>
      </c>
      <c r="B990" t="s">
        <v>2485</v>
      </c>
      <c r="C990" s="334">
        <v>3.743416884803386</v>
      </c>
      <c r="D990" s="334">
        <v>0.71126466229072505</v>
      </c>
      <c r="E990" s="334">
        <v>19.087575712794319</v>
      </c>
      <c r="F990" s="334">
        <v>1.0844598430691079</v>
      </c>
      <c r="G990" s="334">
        <v>46.227286870136069</v>
      </c>
      <c r="H990" s="334">
        <v>61178113.743180677</v>
      </c>
      <c r="I990" s="334">
        <v>2.0631269906419711</v>
      </c>
      <c r="J990" s="334">
        <v>5.597155766215999</v>
      </c>
      <c r="K990" s="334">
        <v>1.755068802094474</v>
      </c>
      <c r="L990" s="334">
        <v>58.217261805269104</v>
      </c>
      <c r="M990" s="334" t="s">
        <v>30</v>
      </c>
      <c r="N990" s="334" t="s">
        <v>30</v>
      </c>
      <c r="O990" s="334" t="s">
        <v>30</v>
      </c>
      <c r="P990" s="334">
        <v>9.8497108477088615E-5</v>
      </c>
      <c r="Q990" s="334" t="s">
        <v>30</v>
      </c>
      <c r="R990" s="334" t="s">
        <v>30</v>
      </c>
      <c r="S990" s="595">
        <f t="shared" si="267"/>
        <v>58.217261805269104</v>
      </c>
      <c r="T990" s="334">
        <v>-0.81599999999999995</v>
      </c>
      <c r="U990">
        <f t="shared" si="268"/>
        <v>52</v>
      </c>
      <c r="V990" t="str">
        <f t="shared" si="269"/>
        <v>Gr6</v>
      </c>
    </row>
    <row r="991" spans="1:22" outlineLevel="2">
      <c r="A991">
        <v>54</v>
      </c>
      <c r="B991" t="s">
        <v>2486</v>
      </c>
      <c r="C991" s="334">
        <v>3.653945560176854</v>
      </c>
      <c r="D991" s="334">
        <v>0.73449410805851878</v>
      </c>
      <c r="E991" s="334">
        <v>17.88056952985</v>
      </c>
      <c r="F991" s="334">
        <v>1.0061897071665959</v>
      </c>
      <c r="G991" s="334">
        <v>40.890758260446695</v>
      </c>
      <c r="H991" s="334">
        <v>59155817.847647414</v>
      </c>
      <c r="I991" s="334">
        <v>1.932666527635136</v>
      </c>
      <c r="J991" s="334">
        <v>5.4412552921502986</v>
      </c>
      <c r="K991" s="334">
        <v>1.9652967092945841</v>
      </c>
      <c r="L991" s="334">
        <v>61.006902243541788</v>
      </c>
      <c r="M991" s="334" t="s">
        <v>30</v>
      </c>
      <c r="N991" s="334" t="s">
        <v>30</v>
      </c>
      <c r="O991" s="334" t="s">
        <v>30</v>
      </c>
      <c r="P991" s="334">
        <v>8.7608519953119126E-5</v>
      </c>
      <c r="Q991" s="334" t="s">
        <v>30</v>
      </c>
      <c r="R991" s="334" t="s">
        <v>30</v>
      </c>
      <c r="S991" s="595">
        <f t="shared" si="267"/>
        <v>61.006902243541788</v>
      </c>
      <c r="T991" s="334">
        <v>0.18</v>
      </c>
      <c r="U991">
        <f t="shared" si="268"/>
        <v>53</v>
      </c>
      <c r="V991" t="str">
        <f t="shared" si="269"/>
        <v>Tu6</v>
      </c>
    </row>
    <row r="992" spans="1:22" outlineLevel="2">
      <c r="A992">
        <v>55</v>
      </c>
      <c r="B992" t="s">
        <v>2487</v>
      </c>
      <c r="C992" s="334">
        <v>3.7040050897715031</v>
      </c>
      <c r="D992" s="334">
        <v>0.73517766946921059</v>
      </c>
      <c r="E992" s="334">
        <v>18.828189946403249</v>
      </c>
      <c r="F992" s="334">
        <v>1.149027853150721</v>
      </c>
      <c r="G992" s="334">
        <v>43.121977194904431</v>
      </c>
      <c r="H992" s="334">
        <v>58305335.206301421</v>
      </c>
      <c r="I992" s="334">
        <v>1.8540433742707649</v>
      </c>
      <c r="J992" s="334">
        <v>5.7165838805145768</v>
      </c>
      <c r="K992" s="334">
        <v>1.9315343324632579</v>
      </c>
      <c r="L992" s="334">
        <v>57.969202850981397</v>
      </c>
      <c r="M992" s="334" t="s">
        <v>30</v>
      </c>
      <c r="N992" s="334" t="s">
        <v>30</v>
      </c>
      <c r="O992" s="334" t="s">
        <v>30</v>
      </c>
      <c r="P992" s="334">
        <v>1.0003654906213161E-4</v>
      </c>
      <c r="Q992" s="334" t="s">
        <v>30</v>
      </c>
      <c r="R992" s="334" t="s">
        <v>30</v>
      </c>
      <c r="S992" s="595">
        <f t="shared" si="267"/>
        <v>57.969202850981397</v>
      </c>
      <c r="T992" s="334">
        <v>-0.192</v>
      </c>
      <c r="U992">
        <f t="shared" si="268"/>
        <v>54</v>
      </c>
      <c r="V992" t="str">
        <f t="shared" si="269"/>
        <v>Ku5</v>
      </c>
    </row>
    <row r="993" spans="1:22" outlineLevel="2">
      <c r="A993">
        <v>56</v>
      </c>
      <c r="B993" t="s">
        <v>2488</v>
      </c>
      <c r="C993" s="334">
        <v>3.4981473634528442</v>
      </c>
      <c r="D993" s="334">
        <v>0.77441806142136393</v>
      </c>
      <c r="E993" s="334">
        <v>18.451758986357049</v>
      </c>
      <c r="F993" s="334">
        <v>1.1746219796197841</v>
      </c>
      <c r="G993" s="334">
        <v>39.170170985081775</v>
      </c>
      <c r="H993" s="334">
        <v>54193184.576619633</v>
      </c>
      <c r="I993" s="334">
        <v>1.6374400284101001</v>
      </c>
      <c r="J993" s="334">
        <v>4.962945922961131</v>
      </c>
      <c r="K993" s="334">
        <v>1.7695390789318499</v>
      </c>
      <c r="L993" s="334">
        <v>59.957515194246668</v>
      </c>
      <c r="M993" s="334" t="s">
        <v>30</v>
      </c>
      <c r="N993" s="334" t="s">
        <v>30</v>
      </c>
      <c r="O993" s="334" t="s">
        <v>30</v>
      </c>
      <c r="P993" s="334">
        <v>7.4083306236188252E-5</v>
      </c>
      <c r="Q993" s="334" t="s">
        <v>30</v>
      </c>
      <c r="R993" s="334" t="s">
        <v>30</v>
      </c>
      <c r="S993" s="595">
        <f t="shared" si="267"/>
        <v>59.957515194246668</v>
      </c>
      <c r="T993" s="334">
        <v>1.329</v>
      </c>
      <c r="U993">
        <f t="shared" si="268"/>
        <v>55</v>
      </c>
      <c r="V993" t="str">
        <f t="shared" si="269"/>
        <v>Ce5</v>
      </c>
    </row>
    <row r="994" spans="1:22" outlineLevel="2">
      <c r="A994">
        <v>57</v>
      </c>
      <c r="B994" t="s">
        <v>2489</v>
      </c>
      <c r="C994" s="334">
        <v>3.6864699402819658</v>
      </c>
      <c r="D994" s="334">
        <v>0.68906914423998</v>
      </c>
      <c r="E994" s="334">
        <v>18.029747439102</v>
      </c>
      <c r="F994" s="334">
        <v>0.98717156972820186</v>
      </c>
      <c r="G994" s="334">
        <v>40.72544290313165</v>
      </c>
      <c r="H994" s="334">
        <v>67142379.80990234</v>
      </c>
      <c r="I994" s="334">
        <v>1.752408475488566</v>
      </c>
      <c r="J994" s="334">
        <v>5.1295733204592633</v>
      </c>
      <c r="K994" s="334">
        <v>1.7436334997519281</v>
      </c>
      <c r="L994" s="334">
        <v>59.45561317620583</v>
      </c>
      <c r="M994" s="334" t="s">
        <v>30</v>
      </c>
      <c r="N994" s="334" t="s">
        <v>30</v>
      </c>
      <c r="O994" s="334" t="s">
        <v>30</v>
      </c>
      <c r="P994" s="334">
        <v>8.7459050585724863E-5</v>
      </c>
      <c r="Q994" s="334" t="s">
        <v>30</v>
      </c>
      <c r="R994" s="334" t="s">
        <v>30</v>
      </c>
      <c r="S994" s="595">
        <f t="shared" si="267"/>
        <v>59.45561317620583</v>
      </c>
      <c r="T994" s="334">
        <v>-1.224</v>
      </c>
      <c r="U994">
        <f t="shared" si="268"/>
        <v>56</v>
      </c>
      <c r="V994" t="str">
        <f t="shared" si="269"/>
        <v>Te0</v>
      </c>
    </row>
    <row r="995" spans="1:22" outlineLevel="2">
      <c r="A995">
        <v>58</v>
      </c>
      <c r="B995" t="s">
        <v>2490</v>
      </c>
      <c r="C995" s="334">
        <v>3.5839377591908792</v>
      </c>
      <c r="D995" s="334">
        <v>0.7106730693794332</v>
      </c>
      <c r="E995" s="334">
        <v>18.624111939094039</v>
      </c>
      <c r="F995" s="334">
        <v>1.062498832373227</v>
      </c>
      <c r="G995" s="334">
        <v>41.758142465699187</v>
      </c>
      <c r="H995" s="334">
        <v>56805244.676178843</v>
      </c>
      <c r="I995" s="334">
        <v>1.624956510270847</v>
      </c>
      <c r="J995" s="334">
        <v>5.1482013669971494</v>
      </c>
      <c r="K995" s="334">
        <v>1.6878756521893721</v>
      </c>
      <c r="L995" s="334">
        <v>62.697724602773498</v>
      </c>
      <c r="M995" s="334" t="s">
        <v>30</v>
      </c>
      <c r="N995" s="334" t="s">
        <v>30</v>
      </c>
      <c r="O995" s="334" t="s">
        <v>30</v>
      </c>
      <c r="P995" s="334">
        <v>7.9631778369821421E-5</v>
      </c>
      <c r="Q995" s="334" t="s">
        <v>30</v>
      </c>
      <c r="R995" s="334" t="s">
        <v>30</v>
      </c>
      <c r="S995" s="595">
        <f t="shared" si="267"/>
        <v>62.697724602773498</v>
      </c>
      <c r="T995" s="334">
        <v>-0.36899999999999999</v>
      </c>
      <c r="U995">
        <f t="shared" si="268"/>
        <v>57</v>
      </c>
      <c r="V995" t="str">
        <f t="shared" si="269"/>
        <v>Gl)</v>
      </c>
    </row>
    <row r="996" spans="1:22" outlineLevel="2">
      <c r="A996">
        <v>59</v>
      </c>
      <c r="B996" t="s">
        <v>2491</v>
      </c>
      <c r="C996" s="334">
        <v>3.89948176626622</v>
      </c>
      <c r="D996" s="334">
        <v>0.74774067951421841</v>
      </c>
      <c r="E996" s="334">
        <v>18.572215759131591</v>
      </c>
      <c r="F996" s="334">
        <v>1.080411059580197</v>
      </c>
      <c r="G996" s="334">
        <v>42.649904172572327</v>
      </c>
      <c r="H996" s="334">
        <v>61810881.535547301</v>
      </c>
      <c r="I996" s="334">
        <v>2.306430954981705</v>
      </c>
      <c r="J996" s="334">
        <v>5.6113482463640416</v>
      </c>
      <c r="K996" s="334">
        <v>1.747475363942977</v>
      </c>
      <c r="L996" s="334">
        <v>58.756061446816709</v>
      </c>
      <c r="M996" s="334" t="s">
        <v>30</v>
      </c>
      <c r="N996" s="334" t="s">
        <v>30</v>
      </c>
      <c r="O996" s="334" t="s">
        <v>30</v>
      </c>
      <c r="P996" s="334">
        <v>9.975639635076178E-5</v>
      </c>
      <c r="Q996" s="334" t="s">
        <v>30</v>
      </c>
      <c r="R996" s="334" t="s">
        <v>30</v>
      </c>
      <c r="S996" s="595">
        <f t="shared" si="267"/>
        <v>58.756061446816709</v>
      </c>
      <c r="T996" s="334">
        <v>-0.16200000000000001</v>
      </c>
      <c r="U996">
        <f t="shared" si="268"/>
        <v>58</v>
      </c>
      <c r="V996" t="str">
        <f t="shared" si="269"/>
        <v>Ne9</v>
      </c>
    </row>
    <row r="997" spans="1:22" outlineLevel="2">
      <c r="A997">
        <v>60</v>
      </c>
      <c r="B997" t="s">
        <v>2492</v>
      </c>
      <c r="C997" s="334">
        <v>3.919018491671864</v>
      </c>
      <c r="D997" s="334">
        <v>0.75139808392882979</v>
      </c>
      <c r="E997" s="334">
        <v>19.432577127469941</v>
      </c>
      <c r="F997" s="334">
        <v>0.96632565997479714</v>
      </c>
      <c r="G997" s="334">
        <v>41.821618326311572</v>
      </c>
      <c r="H997" s="334">
        <v>58511559.684611157</v>
      </c>
      <c r="I997" s="334">
        <v>1.715145250238937</v>
      </c>
      <c r="J997" s="334">
        <v>5.5376490069859949</v>
      </c>
      <c r="K997" s="334">
        <v>2.069560749106186</v>
      </c>
      <c r="L997" s="334">
        <v>59.455928567878807</v>
      </c>
      <c r="M997" s="334" t="s">
        <v>30</v>
      </c>
      <c r="N997" s="334" t="s">
        <v>30</v>
      </c>
      <c r="O997" s="334" t="s">
        <v>30</v>
      </c>
      <c r="P997" s="334">
        <v>9.1678314913671446E-5</v>
      </c>
      <c r="Q997" s="334" t="s">
        <v>30</v>
      </c>
      <c r="R997" s="334" t="s">
        <v>30</v>
      </c>
      <c r="S997" s="595">
        <f t="shared" si="267"/>
        <v>59.455928567878807</v>
      </c>
      <c r="T997" s="334">
        <v>0.65400000000000003</v>
      </c>
      <c r="U997">
        <f t="shared" si="268"/>
        <v>59</v>
      </c>
      <c r="V997" t="str">
        <f t="shared" si="269"/>
        <v>GR)</v>
      </c>
    </row>
    <row r="998" spans="1:22" outlineLevel="2">
      <c r="A998">
        <v>61</v>
      </c>
      <c r="B998" t="s">
        <v>2493</v>
      </c>
      <c r="C998" s="334">
        <v>3.804195536802971</v>
      </c>
      <c r="D998" s="334">
        <v>0.73267798533876427</v>
      </c>
      <c r="E998" s="334">
        <v>18.206648868789621</v>
      </c>
      <c r="F998" s="334">
        <v>1.077047655703077</v>
      </c>
      <c r="G998" s="334">
        <v>42.395506154884536</v>
      </c>
      <c r="H998" s="334">
        <v>69086155.280785128</v>
      </c>
      <c r="I998" s="334">
        <v>2.2218889552791108</v>
      </c>
      <c r="J998" s="334">
        <v>5.3387006885198716</v>
      </c>
      <c r="K998" s="334">
        <v>1.76738020048154</v>
      </c>
      <c r="L998" s="334">
        <v>56.282388888613127</v>
      </c>
      <c r="M998" s="334" t="s">
        <v>30</v>
      </c>
      <c r="N998" s="334" t="s">
        <v>30</v>
      </c>
      <c r="O998" s="334" t="s">
        <v>30</v>
      </c>
      <c r="P998" s="334">
        <v>9.7555992572806238E-5</v>
      </c>
      <c r="Q998" s="334" t="s">
        <v>30</v>
      </c>
      <c r="R998" s="334" t="s">
        <v>30</v>
      </c>
      <c r="S998" s="595">
        <f t="shared" si="267"/>
        <v>56.282388888613127</v>
      </c>
      <c r="T998" s="334">
        <v>-0.51300000000000001</v>
      </c>
      <c r="U998">
        <f t="shared" si="268"/>
        <v>60</v>
      </c>
      <c r="V998" t="str">
        <f t="shared" si="269"/>
        <v>Me0</v>
      </c>
    </row>
    <row r="999" spans="1:22" outlineLevel="2">
      <c r="A999">
        <v>62</v>
      </c>
      <c r="B999" t="s">
        <v>2494</v>
      </c>
      <c r="C999" s="334">
        <v>3.8045654401624969</v>
      </c>
      <c r="D999" s="334">
        <v>0.74488834427579131</v>
      </c>
      <c r="E999" s="334">
        <v>18.33308098987985</v>
      </c>
      <c r="F999" s="334">
        <v>1.000301869633087</v>
      </c>
      <c r="G999" s="334">
        <v>41.921431635717383</v>
      </c>
      <c r="H999" s="334">
        <v>65683934.180361673</v>
      </c>
      <c r="I999" s="334">
        <v>2.000466092626656</v>
      </c>
      <c r="J999" s="334">
        <v>5.501577492270151</v>
      </c>
      <c r="K999" s="334">
        <v>1.906955918731857</v>
      </c>
      <c r="L999" s="334">
        <v>59.653305194465041</v>
      </c>
      <c r="M999" s="334" t="s">
        <v>30</v>
      </c>
      <c r="N999" s="334" t="s">
        <v>30</v>
      </c>
      <c r="O999" s="334" t="s">
        <v>30</v>
      </c>
      <c r="P999" s="334">
        <v>9.3089580991995578E-5</v>
      </c>
      <c r="Q999" s="334" t="s">
        <v>30</v>
      </c>
      <c r="R999" s="334" t="s">
        <v>30</v>
      </c>
      <c r="S999" s="595">
        <f t="shared" si="267"/>
        <v>59.653305194465041</v>
      </c>
      <c r="T999" s="334">
        <v>-0.78300000000000003</v>
      </c>
      <c r="U999">
        <f t="shared" si="268"/>
        <v>61</v>
      </c>
      <c r="V999" t="str">
        <f t="shared" si="269"/>
        <v>Yi9</v>
      </c>
    </row>
    <row r="1000" spans="1:22" outlineLevel="2">
      <c r="A1000">
        <v>63</v>
      </c>
      <c r="B1000" t="s">
        <v>2495</v>
      </c>
      <c r="C1000" s="334">
        <v>3.7094666285436451</v>
      </c>
      <c r="D1000" s="334">
        <v>0.73593641935336551</v>
      </c>
      <c r="E1000" s="334">
        <v>18.090755508062671</v>
      </c>
      <c r="F1000" s="334">
        <v>1.1190951480608291</v>
      </c>
      <c r="G1000" s="334">
        <v>43.156966541670862</v>
      </c>
      <c r="H1000" s="334">
        <v>65675970.70204328</v>
      </c>
      <c r="I1000" s="334">
        <v>1.780078682845101</v>
      </c>
      <c r="J1000" s="334">
        <v>5.1390038525085586</v>
      </c>
      <c r="K1000" s="334">
        <v>1.8288363426876331</v>
      </c>
      <c r="L1000" s="334">
        <v>57.674587758966823</v>
      </c>
      <c r="M1000" s="334" t="s">
        <v>30</v>
      </c>
      <c r="N1000" s="334" t="s">
        <v>30</v>
      </c>
      <c r="O1000" s="334" t="s">
        <v>30</v>
      </c>
      <c r="P1000" s="334">
        <v>8.8575349419045603E-5</v>
      </c>
      <c r="Q1000" s="334" t="s">
        <v>30</v>
      </c>
      <c r="R1000" s="334" t="s">
        <v>30</v>
      </c>
      <c r="S1000" s="595">
        <f t="shared" si="267"/>
        <v>57.674587758966823</v>
      </c>
      <c r="T1000" s="334">
        <v>-0.59099999999999997</v>
      </c>
      <c r="U1000">
        <f t="shared" si="268"/>
        <v>62</v>
      </c>
      <c r="V1000" t="str">
        <f t="shared" si="269"/>
        <v>St)</v>
      </c>
    </row>
    <row r="1001" spans="1:22" outlineLevel="2">
      <c r="A1001">
        <v>64</v>
      </c>
      <c r="B1001" t="s">
        <v>2496</v>
      </c>
      <c r="C1001" s="334">
        <v>3.7963214128559888</v>
      </c>
      <c r="D1001" s="334">
        <v>0.71782756859869601</v>
      </c>
      <c r="E1001" s="334">
        <v>17.710700486129461</v>
      </c>
      <c r="F1001" s="334">
        <v>1.073678102667069</v>
      </c>
      <c r="G1001" s="334">
        <v>42.681585239457057</v>
      </c>
      <c r="H1001" s="334">
        <v>72852027.136793882</v>
      </c>
      <c r="I1001" s="334">
        <v>1.950971326805697</v>
      </c>
      <c r="J1001" s="334">
        <v>5.1563113929664164</v>
      </c>
      <c r="K1001" s="334">
        <v>1.95706482575256</v>
      </c>
      <c r="L1001" s="334">
        <v>56.365388716624992</v>
      </c>
      <c r="M1001" s="334" t="s">
        <v>30</v>
      </c>
      <c r="N1001" s="334" t="s">
        <v>30</v>
      </c>
      <c r="O1001" s="334" t="s">
        <v>30</v>
      </c>
      <c r="P1001" s="334">
        <v>9.3410299918708631E-5</v>
      </c>
      <c r="Q1001" s="334" t="s">
        <v>30</v>
      </c>
      <c r="R1001" s="334" t="s">
        <v>30</v>
      </c>
      <c r="S1001" s="595">
        <f t="shared" si="267"/>
        <v>56.365388716624992</v>
      </c>
      <c r="T1001" s="334">
        <v>1.266</v>
      </c>
      <c r="U1001">
        <f t="shared" si="268"/>
        <v>63</v>
      </c>
      <c r="V1001" t="str">
        <f t="shared" si="269"/>
        <v>Ha)</v>
      </c>
    </row>
    <row r="1002" spans="1:22" outlineLevel="2">
      <c r="A1002">
        <v>65</v>
      </c>
      <c r="B1002" t="s">
        <v>2497</v>
      </c>
      <c r="C1002" s="334">
        <v>3.387452284579159</v>
      </c>
      <c r="D1002" s="334">
        <v>0.73355868415543957</v>
      </c>
      <c r="E1002" s="334">
        <v>17.46537701054525</v>
      </c>
      <c r="F1002" s="334">
        <v>1.090350249520784</v>
      </c>
      <c r="G1002" s="334">
        <v>37.96420641925765</v>
      </c>
      <c r="H1002" s="334">
        <v>63226816.032861337</v>
      </c>
      <c r="I1002" s="334">
        <v>1.4543036896845229</v>
      </c>
      <c r="J1002" s="334">
        <v>4.9961498634655586</v>
      </c>
      <c r="K1002" s="334">
        <v>1.6238512585932789</v>
      </c>
      <c r="L1002" s="334">
        <v>60.290304521824062</v>
      </c>
      <c r="M1002" s="334" t="s">
        <v>30</v>
      </c>
      <c r="N1002" s="334" t="s">
        <v>30</v>
      </c>
      <c r="O1002" s="334" t="s">
        <v>30</v>
      </c>
      <c r="P1002" s="334">
        <v>8.0405226614386585E-5</v>
      </c>
      <c r="Q1002" s="334" t="s">
        <v>30</v>
      </c>
      <c r="R1002" s="334" t="s">
        <v>30</v>
      </c>
      <c r="S1002" s="595">
        <f t="shared" ref="S1002:S1065" si="270">$L1002</f>
        <v>60.290304521824062</v>
      </c>
      <c r="T1002" s="334">
        <v>0.75600000000000001</v>
      </c>
      <c r="U1002">
        <f t="shared" si="268"/>
        <v>64</v>
      </c>
      <c r="V1002" t="str">
        <f t="shared" si="269"/>
        <v>Ki7</v>
      </c>
    </row>
    <row r="1003" spans="1:22" outlineLevel="2">
      <c r="A1003">
        <v>66</v>
      </c>
      <c r="B1003" t="s">
        <v>2498</v>
      </c>
      <c r="C1003" s="334">
        <v>3.7838140869475878</v>
      </c>
      <c r="D1003" s="334">
        <v>0.72026841375879014</v>
      </c>
      <c r="E1003" s="334">
        <v>18.081793932466891</v>
      </c>
      <c r="F1003" s="334">
        <v>1.0724739989482519</v>
      </c>
      <c r="G1003" s="334">
        <v>42.874240468923254</v>
      </c>
      <c r="H1003" s="334">
        <v>67504782.770908326</v>
      </c>
      <c r="I1003" s="334">
        <v>2.2000047925708071</v>
      </c>
      <c r="J1003" s="334">
        <v>5.6976578247493768</v>
      </c>
      <c r="K1003" s="334">
        <v>1.6639059583940801</v>
      </c>
      <c r="L1003" s="334">
        <v>56.211486470130417</v>
      </c>
      <c r="M1003" s="334" t="s">
        <v>30</v>
      </c>
      <c r="N1003" s="334" t="s">
        <v>30</v>
      </c>
      <c r="O1003" s="334" t="s">
        <v>30</v>
      </c>
      <c r="P1003" s="334">
        <v>1.0391205091930439E-4</v>
      </c>
      <c r="Q1003" s="334" t="s">
        <v>30</v>
      </c>
      <c r="R1003" s="334" t="s">
        <v>30</v>
      </c>
      <c r="S1003" s="595">
        <f t="shared" si="270"/>
        <v>56.211486470130417</v>
      </c>
      <c r="T1003" s="334">
        <v>2.6999999999999899E-2</v>
      </c>
      <c r="U1003">
        <f t="shared" ref="U1003:U1066" si="271">U1002+1</f>
        <v>65</v>
      </c>
      <c r="V1003" t="str">
        <f t="shared" ref="V1003:V1066" si="272">LEFT($B1003&amp;"  ",2)&amp;RIGHT(" "&amp;$B1003,1)</f>
        <v>Tr2</v>
      </c>
    </row>
    <row r="1004" spans="1:22" outlineLevel="2">
      <c r="A1004">
        <v>67</v>
      </c>
      <c r="B1004" t="s">
        <v>2499</v>
      </c>
      <c r="C1004" s="334">
        <v>3.648787311873849</v>
      </c>
      <c r="D1004" s="334">
        <v>0.75589208008519515</v>
      </c>
      <c r="E1004" s="334">
        <v>18.882360225104371</v>
      </c>
      <c r="F1004" s="334">
        <v>1.2061827368107261</v>
      </c>
      <c r="G1004" s="334">
        <v>42.588334407161994</v>
      </c>
      <c r="H1004" s="334">
        <v>56449754.595201083</v>
      </c>
      <c r="I1004" s="334">
        <v>1.2783908376318709</v>
      </c>
      <c r="J1004" s="334">
        <v>5.0466904660645264</v>
      </c>
      <c r="K1004" s="334">
        <v>1.7877315009823329</v>
      </c>
      <c r="L1004" s="334">
        <v>58.066824721573283</v>
      </c>
      <c r="M1004" s="334" t="s">
        <v>30</v>
      </c>
      <c r="N1004" s="334" t="s">
        <v>30</v>
      </c>
      <c r="O1004" s="334" t="s">
        <v>30</v>
      </c>
      <c r="P1004" s="334">
        <v>8.5164367540745004E-5</v>
      </c>
      <c r="Q1004" s="334" t="s">
        <v>30</v>
      </c>
      <c r="R1004" s="334" t="s">
        <v>30</v>
      </c>
      <c r="S1004" s="595">
        <f t="shared" si="270"/>
        <v>58.066824721573283</v>
      </c>
      <c r="T1004" s="334">
        <v>0.57899999999999996</v>
      </c>
      <c r="U1004">
        <f t="shared" si="271"/>
        <v>66</v>
      </c>
      <c r="V1004" t="str">
        <f t="shared" si="272"/>
        <v>Mu6</v>
      </c>
    </row>
    <row r="1005" spans="1:22" outlineLevel="2">
      <c r="A1005">
        <v>68</v>
      </c>
      <c r="B1005" t="s">
        <v>2500</v>
      </c>
      <c r="C1005" s="334">
        <v>3.671816580964546</v>
      </c>
      <c r="D1005" s="334">
        <v>0.73742442862262014</v>
      </c>
      <c r="E1005" s="334">
        <v>18.375617060904471</v>
      </c>
      <c r="F1005" s="334">
        <v>1.077284159728743</v>
      </c>
      <c r="G1005" s="334">
        <v>40.299223512055853</v>
      </c>
      <c r="H1005" s="334">
        <v>59053869.95239605</v>
      </c>
      <c r="I1005" s="334">
        <v>2.225830148619504</v>
      </c>
      <c r="J1005" s="334">
        <v>5.3452953224990978</v>
      </c>
      <c r="K1005" s="334">
        <v>1.824308625291327</v>
      </c>
      <c r="L1005" s="334">
        <v>60.28691949985474</v>
      </c>
      <c r="M1005" s="334" t="s">
        <v>30</v>
      </c>
      <c r="N1005" s="334" t="s">
        <v>30</v>
      </c>
      <c r="O1005" s="334" t="s">
        <v>30</v>
      </c>
      <c r="P1005" s="334">
        <v>8.8408816152045806E-5</v>
      </c>
      <c r="Q1005" s="334" t="s">
        <v>30</v>
      </c>
      <c r="R1005" s="334" t="s">
        <v>30</v>
      </c>
      <c r="S1005" s="595">
        <f t="shared" si="270"/>
        <v>60.28691949985474</v>
      </c>
      <c r="T1005" s="334">
        <v>-1.101</v>
      </c>
      <c r="U1005">
        <f t="shared" si="271"/>
        <v>67</v>
      </c>
      <c r="V1005" t="str">
        <f t="shared" si="272"/>
        <v>Gr5</v>
      </c>
    </row>
    <row r="1006" spans="1:22" outlineLevel="2">
      <c r="A1006">
        <v>69</v>
      </c>
      <c r="B1006" t="s">
        <v>2501</v>
      </c>
      <c r="C1006" s="334">
        <v>3.76312932513753</v>
      </c>
      <c r="D1006" s="334">
        <v>0.73504812571814782</v>
      </c>
      <c r="E1006" s="334">
        <v>19.347863095779321</v>
      </c>
      <c r="F1006" s="334">
        <v>1.073975488156935</v>
      </c>
      <c r="G1006" s="334">
        <v>42.912853207190366</v>
      </c>
      <c r="H1006" s="334">
        <v>57829443.732445002</v>
      </c>
      <c r="I1006" s="334">
        <v>1.8403907789827121</v>
      </c>
      <c r="J1006" s="334">
        <v>4.8899627254505491</v>
      </c>
      <c r="K1006" s="334">
        <v>1.707813784526754</v>
      </c>
      <c r="L1006" s="334">
        <v>57.866681788018752</v>
      </c>
      <c r="M1006" s="334" t="s">
        <v>30</v>
      </c>
      <c r="N1006" s="334" t="s">
        <v>30</v>
      </c>
      <c r="O1006" s="334" t="s">
        <v>30</v>
      </c>
      <c r="P1006" s="334">
        <v>8.2894058944819237E-5</v>
      </c>
      <c r="Q1006" s="334" t="s">
        <v>30</v>
      </c>
      <c r="R1006" s="334" t="s">
        <v>30</v>
      </c>
      <c r="S1006" s="595">
        <f t="shared" si="270"/>
        <v>57.866681788018752</v>
      </c>
      <c r="T1006" s="334">
        <v>4.4999999999999998E-2</v>
      </c>
      <c r="U1006">
        <f t="shared" si="271"/>
        <v>68</v>
      </c>
      <c r="V1006" t="str">
        <f t="shared" si="272"/>
        <v>GR7</v>
      </c>
    </row>
    <row r="1007" spans="1:22" outlineLevel="2">
      <c r="A1007">
        <v>70</v>
      </c>
      <c r="B1007" t="s">
        <v>2502</v>
      </c>
      <c r="C1007" s="334">
        <v>3.9111292618946112</v>
      </c>
      <c r="D1007" s="334">
        <v>0.72102769911919151</v>
      </c>
      <c r="E1007" s="334">
        <v>18.366274859415562</v>
      </c>
      <c r="F1007" s="334">
        <v>1.1338088822557799</v>
      </c>
      <c r="G1007" s="334">
        <v>41.784114182198756</v>
      </c>
      <c r="H1007" s="334">
        <v>61473135.676155053</v>
      </c>
      <c r="I1007" s="334">
        <v>1.684167784716359</v>
      </c>
      <c r="J1007" s="334">
        <v>5.4244851822130773</v>
      </c>
      <c r="K1007" s="334">
        <v>1.735612379173157</v>
      </c>
      <c r="L1007" s="334">
        <v>60.636552668305498</v>
      </c>
      <c r="M1007" s="334" t="s">
        <v>30</v>
      </c>
      <c r="N1007" s="334" t="s">
        <v>30</v>
      </c>
      <c r="O1007" s="334" t="s">
        <v>30</v>
      </c>
      <c r="P1007" s="334">
        <v>8.8851986328334173E-5</v>
      </c>
      <c r="Q1007" s="334" t="s">
        <v>30</v>
      </c>
      <c r="R1007" s="334" t="s">
        <v>30</v>
      </c>
      <c r="S1007" s="595">
        <f t="shared" si="270"/>
        <v>60.636552668305498</v>
      </c>
      <c r="T1007" s="334">
        <v>-2.5979999999999999</v>
      </c>
      <c r="U1007">
        <f t="shared" si="271"/>
        <v>69</v>
      </c>
      <c r="V1007" t="str">
        <f t="shared" si="272"/>
        <v>Ke1</v>
      </c>
    </row>
    <row r="1008" spans="1:22" outlineLevel="2">
      <c r="A1008">
        <v>71</v>
      </c>
      <c r="B1008" t="s">
        <v>2503</v>
      </c>
      <c r="C1008" s="334">
        <v>3.9040220889362551</v>
      </c>
      <c r="D1008" s="334">
        <v>0.71181346520613042</v>
      </c>
      <c r="E1008" s="334">
        <v>18.378115746831249</v>
      </c>
      <c r="F1008" s="334">
        <v>1.1143599462710669</v>
      </c>
      <c r="G1008" s="334">
        <v>41.619346220103246</v>
      </c>
      <c r="H1008" s="334">
        <v>65586942.274027564</v>
      </c>
      <c r="I1008" s="334">
        <v>1.7984400752098391</v>
      </c>
      <c r="J1008" s="334">
        <v>5.1258144015920983</v>
      </c>
      <c r="K1008" s="334">
        <v>1.9042923001255581</v>
      </c>
      <c r="L1008" s="334">
        <v>57.477650808836323</v>
      </c>
      <c r="M1008" s="334" t="s">
        <v>30</v>
      </c>
      <c r="N1008" s="334" t="s">
        <v>30</v>
      </c>
      <c r="O1008" s="334" t="s">
        <v>30</v>
      </c>
      <c r="P1008" s="334">
        <v>9.0112488089829723E-5</v>
      </c>
      <c r="Q1008" s="334" t="s">
        <v>30</v>
      </c>
      <c r="R1008" s="334" t="s">
        <v>30</v>
      </c>
      <c r="S1008" s="595">
        <f t="shared" si="270"/>
        <v>57.477650808836323</v>
      </c>
      <c r="T1008" s="334">
        <v>-2.109</v>
      </c>
      <c r="U1008">
        <f t="shared" si="271"/>
        <v>70</v>
      </c>
      <c r="V1008" t="str">
        <f t="shared" si="272"/>
        <v>Ha6</v>
      </c>
    </row>
    <row r="1009" spans="1:22" outlineLevel="2">
      <c r="A1009">
        <v>72</v>
      </c>
      <c r="B1009" t="s">
        <v>2504</v>
      </c>
      <c r="C1009" s="334">
        <v>3.5567939973907161</v>
      </c>
      <c r="D1009" s="334">
        <v>0.761090163070404</v>
      </c>
      <c r="E1009" s="334">
        <v>18.93117095509551</v>
      </c>
      <c r="F1009" s="334">
        <v>1.020165705106681</v>
      </c>
      <c r="G1009" s="334">
        <v>40.622743195314307</v>
      </c>
      <c r="H1009" s="334">
        <v>53691468.091630973</v>
      </c>
      <c r="I1009" s="334">
        <v>1.9732629715173211</v>
      </c>
      <c r="J1009" s="334">
        <v>5.5355354991117611</v>
      </c>
      <c r="K1009" s="334">
        <v>1.515195307863427</v>
      </c>
      <c r="L1009" s="334">
        <v>57.657314552000649</v>
      </c>
      <c r="M1009" s="334" t="s">
        <v>30</v>
      </c>
      <c r="N1009" s="334" t="s">
        <v>30</v>
      </c>
      <c r="O1009" s="334" t="s">
        <v>30</v>
      </c>
      <c r="P1009" s="334">
        <v>1.031631490792311E-4</v>
      </c>
      <c r="Q1009" s="334" t="s">
        <v>30</v>
      </c>
      <c r="R1009" s="334" t="s">
        <v>30</v>
      </c>
      <c r="S1009" s="595">
        <f t="shared" si="270"/>
        <v>57.657314552000649</v>
      </c>
      <c r="T1009" s="334">
        <v>-9.2999999999999999E-2</v>
      </c>
      <c r="U1009">
        <f t="shared" si="271"/>
        <v>71</v>
      </c>
      <c r="V1009" t="str">
        <f t="shared" si="272"/>
        <v>Mu7</v>
      </c>
    </row>
    <row r="1010" spans="1:22" outlineLevel="2">
      <c r="A1010">
        <v>73</v>
      </c>
      <c r="B1010" t="s">
        <v>2505</v>
      </c>
      <c r="C1010" s="334">
        <v>3.543456108891629</v>
      </c>
      <c r="D1010" s="334">
        <v>0.73028979664921156</v>
      </c>
      <c r="E1010" s="334">
        <v>18.824465165483151</v>
      </c>
      <c r="F1010" s="334">
        <v>1.013691795946442</v>
      </c>
      <c r="G1010" s="334">
        <v>38.721913920641299</v>
      </c>
      <c r="H1010" s="334">
        <v>51686264.622941867</v>
      </c>
      <c r="I1010" s="334">
        <v>2.0599344491979621</v>
      </c>
      <c r="J1010" s="334">
        <v>5.1993316273305323</v>
      </c>
      <c r="K1010" s="334">
        <v>2.037170787821287</v>
      </c>
      <c r="L1010" s="334">
        <v>58.508879883119533</v>
      </c>
      <c r="M1010" s="334" t="s">
        <v>30</v>
      </c>
      <c r="N1010" s="334" t="s">
        <v>30</v>
      </c>
      <c r="O1010" s="334" t="s">
        <v>30</v>
      </c>
      <c r="P1010" s="334">
        <v>8.4437455178100552E-5</v>
      </c>
      <c r="Q1010" s="334" t="s">
        <v>30</v>
      </c>
      <c r="R1010" s="334" t="s">
        <v>30</v>
      </c>
      <c r="S1010" s="595">
        <f t="shared" si="270"/>
        <v>58.508879883119533</v>
      </c>
      <c r="T1010" s="334">
        <v>4.2059999999999897</v>
      </c>
      <c r="U1010">
        <f t="shared" si="271"/>
        <v>72</v>
      </c>
      <c r="V1010" t="str">
        <f t="shared" si="272"/>
        <v>Mo2</v>
      </c>
    </row>
    <row r="1011" spans="1:22" outlineLevel="2">
      <c r="A1011">
        <v>74</v>
      </c>
      <c r="B1011" t="s">
        <v>2506</v>
      </c>
      <c r="C1011" s="334">
        <v>3.7724213709884502</v>
      </c>
      <c r="D1011" s="334">
        <v>0.72979178045500781</v>
      </c>
      <c r="E1011" s="334">
        <v>18.327112531747879</v>
      </c>
      <c r="F1011" s="334">
        <v>1.1072803179181001</v>
      </c>
      <c r="G1011" s="334">
        <v>42.917889134650004</v>
      </c>
      <c r="H1011" s="334">
        <v>64931954.885019131</v>
      </c>
      <c r="I1011" s="334">
        <v>1.919014147879597</v>
      </c>
      <c r="J1011" s="334">
        <v>5.4978678221051256</v>
      </c>
      <c r="K1011" s="334">
        <v>1.866941952519894</v>
      </c>
      <c r="L1011" s="334">
        <v>58.84977320572672</v>
      </c>
      <c r="M1011" s="334" t="s">
        <v>30</v>
      </c>
      <c r="N1011" s="334" t="s">
        <v>30</v>
      </c>
      <c r="O1011" s="334" t="s">
        <v>30</v>
      </c>
      <c r="P1011" s="334">
        <v>9.5070166550795707E-5</v>
      </c>
      <c r="Q1011" s="334" t="s">
        <v>30</v>
      </c>
      <c r="R1011" s="334" t="s">
        <v>30</v>
      </c>
      <c r="S1011" s="595">
        <f t="shared" si="270"/>
        <v>58.84977320572672</v>
      </c>
      <c r="T1011" s="334">
        <v>-0.70199999999999996</v>
      </c>
      <c r="U1011">
        <f t="shared" si="271"/>
        <v>73</v>
      </c>
      <c r="V1011" t="str">
        <f t="shared" si="272"/>
        <v>Wi4</v>
      </c>
    </row>
    <row r="1012" spans="1:22" outlineLevel="2">
      <c r="A1012">
        <v>75</v>
      </c>
      <c r="B1012" t="s">
        <v>2507</v>
      </c>
      <c r="C1012" s="334">
        <v>3.976956851481678</v>
      </c>
      <c r="D1012" s="334">
        <v>0.71192833814957657</v>
      </c>
      <c r="E1012" s="334">
        <v>19.428136525087449</v>
      </c>
      <c r="F1012" s="334">
        <v>1.0480585611697011</v>
      </c>
      <c r="G1012" s="334">
        <v>44.168974111919674</v>
      </c>
      <c r="H1012" s="334">
        <v>61456124.010359943</v>
      </c>
      <c r="I1012" s="334">
        <v>1.924017137680146</v>
      </c>
      <c r="J1012" s="334">
        <v>5.23859417468422</v>
      </c>
      <c r="K1012" s="334">
        <v>1.7528705648045371</v>
      </c>
      <c r="L1012" s="334">
        <v>58.601753979842513</v>
      </c>
      <c r="M1012" s="334" t="s">
        <v>30</v>
      </c>
      <c r="N1012" s="334" t="s">
        <v>30</v>
      </c>
      <c r="O1012" s="334" t="s">
        <v>30</v>
      </c>
      <c r="P1012" s="334">
        <v>9.0201037717732406E-5</v>
      </c>
      <c r="Q1012" s="334" t="s">
        <v>30</v>
      </c>
      <c r="R1012" s="334" t="s">
        <v>30</v>
      </c>
      <c r="S1012" s="595">
        <f t="shared" si="270"/>
        <v>58.601753979842513</v>
      </c>
      <c r="T1012" s="334">
        <v>-0.252</v>
      </c>
      <c r="U1012">
        <f t="shared" si="271"/>
        <v>74</v>
      </c>
      <c r="V1012" t="str">
        <f t="shared" si="272"/>
        <v>Co)</v>
      </c>
    </row>
    <row r="1013" spans="1:22" outlineLevel="2">
      <c r="A1013">
        <v>76</v>
      </c>
      <c r="B1013" t="s">
        <v>2508</v>
      </c>
      <c r="C1013" s="334">
        <v>3.7748557810127732</v>
      </c>
      <c r="D1013" s="334">
        <v>0.7080614932531526</v>
      </c>
      <c r="E1013" s="334">
        <v>18.327964375573931</v>
      </c>
      <c r="F1013" s="334">
        <v>1.032136773383638</v>
      </c>
      <c r="G1013" s="334">
        <v>43.40353940786548</v>
      </c>
      <c r="H1013" s="334">
        <v>65217341.542865291</v>
      </c>
      <c r="I1013" s="334">
        <v>2.1802190350842658</v>
      </c>
      <c r="J1013" s="334">
        <v>5.3222743492022593</v>
      </c>
      <c r="K1013" s="334">
        <v>1.6735238802488019</v>
      </c>
      <c r="L1013" s="334">
        <v>58.235048756370283</v>
      </c>
      <c r="M1013" s="334" t="s">
        <v>30</v>
      </c>
      <c r="N1013" s="334" t="s">
        <v>30</v>
      </c>
      <c r="O1013" s="334" t="s">
        <v>30</v>
      </c>
      <c r="P1013" s="334">
        <v>9.1679060574542873E-5</v>
      </c>
      <c r="Q1013" s="334" t="s">
        <v>30</v>
      </c>
      <c r="R1013" s="334" t="s">
        <v>30</v>
      </c>
      <c r="S1013" s="595">
        <f t="shared" si="270"/>
        <v>58.235048756370283</v>
      </c>
      <c r="T1013" s="334">
        <v>-1.248</v>
      </c>
      <c r="U1013">
        <f t="shared" si="271"/>
        <v>75</v>
      </c>
      <c r="V1013" t="str">
        <f t="shared" si="272"/>
        <v>Ro3</v>
      </c>
    </row>
    <row r="1014" spans="1:22" outlineLevel="2">
      <c r="A1014">
        <v>77</v>
      </c>
      <c r="B1014" t="s">
        <v>2509</v>
      </c>
      <c r="C1014" s="334">
        <v>3.933496870029185</v>
      </c>
      <c r="D1014" s="334">
        <v>0.72032409115388529</v>
      </c>
      <c r="E1014" s="334">
        <v>18.312216090014559</v>
      </c>
      <c r="F1014" s="334">
        <v>1.0472118897873131</v>
      </c>
      <c r="G1014" s="334">
        <v>39.889974909668901</v>
      </c>
      <c r="H1014" s="334">
        <v>67523157.251012594</v>
      </c>
      <c r="I1014" s="334">
        <v>2.1522843729921899</v>
      </c>
      <c r="J1014" s="334">
        <v>5.2666334033067299</v>
      </c>
      <c r="K1014" s="334">
        <v>1.650659302328261</v>
      </c>
      <c r="L1014" s="334">
        <v>58.614342038522338</v>
      </c>
      <c r="M1014" s="334" t="s">
        <v>30</v>
      </c>
      <c r="N1014" s="334" t="s">
        <v>30</v>
      </c>
      <c r="O1014" s="334" t="s">
        <v>30</v>
      </c>
      <c r="P1014" s="334">
        <v>8.9590681755238188E-5</v>
      </c>
      <c r="Q1014" s="334" t="s">
        <v>30</v>
      </c>
      <c r="R1014" s="334" t="s">
        <v>30</v>
      </c>
      <c r="S1014" s="595">
        <f t="shared" si="270"/>
        <v>58.614342038522338</v>
      </c>
      <c r="T1014" s="334">
        <v>1.395</v>
      </c>
      <c r="U1014">
        <f t="shared" si="271"/>
        <v>76</v>
      </c>
      <c r="V1014" t="str">
        <f t="shared" si="272"/>
        <v>Wi)</v>
      </c>
    </row>
    <row r="1015" spans="1:22" outlineLevel="2">
      <c r="A1015">
        <v>78</v>
      </c>
      <c r="B1015" t="s">
        <v>2510</v>
      </c>
      <c r="C1015" s="334">
        <v>3.9209976075319379</v>
      </c>
      <c r="D1015" s="334">
        <v>0.72501533596494228</v>
      </c>
      <c r="E1015" s="334">
        <v>18.659567524186411</v>
      </c>
      <c r="F1015" s="334">
        <v>1.099331123889826</v>
      </c>
      <c r="G1015" s="334">
        <v>41.037010561465948</v>
      </c>
      <c r="H1015" s="334">
        <v>63210079.68959596</v>
      </c>
      <c r="I1015" s="334">
        <v>2.523010115508193</v>
      </c>
      <c r="J1015" s="334">
        <v>5.5094517587881802</v>
      </c>
      <c r="K1015" s="334">
        <v>1.6810064986027391</v>
      </c>
      <c r="L1015" s="334">
        <v>59.907011205411912</v>
      </c>
      <c r="M1015" s="334" t="s">
        <v>30</v>
      </c>
      <c r="N1015" s="334" t="s">
        <v>30</v>
      </c>
      <c r="O1015" s="334" t="s">
        <v>30</v>
      </c>
      <c r="P1015" s="334">
        <v>9.7690158599044726E-5</v>
      </c>
      <c r="Q1015" s="334" t="s">
        <v>30</v>
      </c>
      <c r="R1015" s="334" t="s">
        <v>30</v>
      </c>
      <c r="S1015" s="595">
        <f t="shared" si="270"/>
        <v>59.907011205411912</v>
      </c>
      <c r="T1015" s="334">
        <v>-1.1279999999999999</v>
      </c>
      <c r="U1015">
        <f t="shared" si="271"/>
        <v>77</v>
      </c>
      <c r="V1015" t="str">
        <f t="shared" si="272"/>
        <v>Wa6</v>
      </c>
    </row>
    <row r="1016" spans="1:22" outlineLevel="2">
      <c r="A1016">
        <v>79</v>
      </c>
      <c r="B1016" t="s">
        <v>2511</v>
      </c>
      <c r="C1016" s="334">
        <v>3.953397283553755</v>
      </c>
      <c r="D1016" s="334">
        <v>0.71266393633865932</v>
      </c>
      <c r="E1016" s="334">
        <v>18.584330854456908</v>
      </c>
      <c r="F1016" s="334">
        <v>1.1551611831717541</v>
      </c>
      <c r="G1016" s="334">
        <v>37.666685468832021</v>
      </c>
      <c r="H1016" s="334">
        <v>62408282.10781958</v>
      </c>
      <c r="I1016" s="334">
        <v>2.1446013913664421</v>
      </c>
      <c r="J1016" s="334">
        <v>5.3286147108818769</v>
      </c>
      <c r="K1016" s="334">
        <v>1.6346584572418159</v>
      </c>
      <c r="L1016" s="334">
        <v>58.312396791870178</v>
      </c>
      <c r="M1016" s="334" t="s">
        <v>30</v>
      </c>
      <c r="N1016" s="334" t="s">
        <v>30</v>
      </c>
      <c r="O1016" s="334" t="s">
        <v>30</v>
      </c>
      <c r="P1016" s="334">
        <v>9.199493396849369E-5</v>
      </c>
      <c r="Q1016" s="334" t="s">
        <v>30</v>
      </c>
      <c r="R1016" s="334" t="s">
        <v>30</v>
      </c>
      <c r="S1016" s="595">
        <f t="shared" si="270"/>
        <v>58.312396791870178</v>
      </c>
      <c r="T1016" s="334">
        <v>-0.52800000000000002</v>
      </c>
      <c r="U1016">
        <f t="shared" si="271"/>
        <v>78</v>
      </c>
      <c r="V1016" t="str">
        <f t="shared" si="272"/>
        <v>Gu8</v>
      </c>
    </row>
    <row r="1017" spans="1:22" outlineLevel="2">
      <c r="A1017">
        <v>80</v>
      </c>
      <c r="B1017" t="s">
        <v>2512</v>
      </c>
      <c r="C1017" s="334">
        <v>3.825485861918533</v>
      </c>
      <c r="D1017" s="334">
        <v>0.70869312610834867</v>
      </c>
      <c r="E1017" s="334">
        <v>17.574096297443461</v>
      </c>
      <c r="F1017" s="334">
        <v>1.090682371954121</v>
      </c>
      <c r="G1017" s="334">
        <v>39.607393494133831</v>
      </c>
      <c r="H1017" s="334">
        <v>69107392.915250167</v>
      </c>
      <c r="I1017" s="334">
        <v>2.427786781569476</v>
      </c>
      <c r="J1017" s="334">
        <v>5.7013339896225936</v>
      </c>
      <c r="K1017" s="334">
        <v>1.7390492380361751</v>
      </c>
      <c r="L1017" s="334">
        <v>57.848170581963458</v>
      </c>
      <c r="M1017" s="334" t="s">
        <v>30</v>
      </c>
      <c r="N1017" s="334" t="s">
        <v>30</v>
      </c>
      <c r="O1017" s="334" t="s">
        <v>30</v>
      </c>
      <c r="P1017" s="334">
        <v>1.045164225378099E-4</v>
      </c>
      <c r="Q1017" s="334" t="s">
        <v>30</v>
      </c>
      <c r="R1017" s="334" t="s">
        <v>30</v>
      </c>
      <c r="S1017" s="595">
        <f t="shared" si="270"/>
        <v>57.848170581963458</v>
      </c>
      <c r="T1017" s="334">
        <v>-1.206</v>
      </c>
      <c r="U1017">
        <f t="shared" si="271"/>
        <v>79</v>
      </c>
      <c r="V1017" t="str">
        <f t="shared" si="272"/>
        <v>Gr1</v>
      </c>
    </row>
    <row r="1018" spans="1:22" outlineLevel="2">
      <c r="A1018">
        <v>81</v>
      </c>
      <c r="B1018" t="s">
        <v>2513</v>
      </c>
      <c r="C1018" s="334">
        <v>3.8389229298012499</v>
      </c>
      <c r="D1018" s="334">
        <v>0.73642327379738159</v>
      </c>
      <c r="E1018" s="334">
        <v>17.845555913734</v>
      </c>
      <c r="F1018" s="334">
        <v>1.0236058045657159</v>
      </c>
      <c r="G1018" s="334">
        <v>48.246654966384966</v>
      </c>
      <c r="H1018" s="334">
        <v>71075568.342963487</v>
      </c>
      <c r="I1018" s="334">
        <v>1.94681579917492</v>
      </c>
      <c r="J1018" s="334">
        <v>5.1783564372084747</v>
      </c>
      <c r="K1018" s="334">
        <v>1.764501916453703</v>
      </c>
      <c r="L1018" s="334">
        <v>56.816033514195702</v>
      </c>
      <c r="M1018" s="334" t="s">
        <v>30</v>
      </c>
      <c r="N1018" s="334" t="s">
        <v>30</v>
      </c>
      <c r="O1018" s="334" t="s">
        <v>30</v>
      </c>
      <c r="P1018" s="334">
        <v>9.534937071252418E-5</v>
      </c>
      <c r="Q1018" s="334" t="s">
        <v>30</v>
      </c>
      <c r="R1018" s="334" t="s">
        <v>30</v>
      </c>
      <c r="S1018" s="595">
        <f t="shared" si="270"/>
        <v>56.816033514195702</v>
      </c>
      <c r="T1018" s="334">
        <v>-1.9379999999999999</v>
      </c>
      <c r="U1018">
        <f t="shared" si="271"/>
        <v>80</v>
      </c>
      <c r="V1018" t="str">
        <f t="shared" si="272"/>
        <v>Ta0</v>
      </c>
    </row>
    <row r="1019" spans="1:22" outlineLevel="2">
      <c r="A1019">
        <v>82</v>
      </c>
      <c r="B1019" t="s">
        <v>2514</v>
      </c>
      <c r="C1019" s="334">
        <v>3.582001378911746</v>
      </c>
      <c r="D1019" s="334">
        <v>0.7531268856099842</v>
      </c>
      <c r="E1019" s="334">
        <v>18.290122227686648</v>
      </c>
      <c r="F1019" s="334">
        <v>1.047206239072527</v>
      </c>
      <c r="G1019" s="334">
        <v>39.958102225215242</v>
      </c>
      <c r="H1019" s="334">
        <v>58335686.617057323</v>
      </c>
      <c r="I1019" s="334">
        <v>2.2338738353611478</v>
      </c>
      <c r="J1019" s="334">
        <v>5.7062076772717401</v>
      </c>
      <c r="K1019" s="334">
        <v>1.7393376220290391</v>
      </c>
      <c r="L1019" s="334">
        <v>58.047072182805557</v>
      </c>
      <c r="M1019" s="334" t="s">
        <v>30</v>
      </c>
      <c r="N1019" s="334" t="s">
        <v>30</v>
      </c>
      <c r="O1019" s="334" t="s">
        <v>30</v>
      </c>
      <c r="P1019" s="334">
        <v>1.0349891164818179E-4</v>
      </c>
      <c r="Q1019" s="334" t="s">
        <v>30</v>
      </c>
      <c r="R1019" s="334" t="s">
        <v>30</v>
      </c>
      <c r="S1019" s="595">
        <f t="shared" si="270"/>
        <v>58.047072182805557</v>
      </c>
      <c r="T1019" s="334">
        <v>1.3740000000000001</v>
      </c>
      <c r="U1019">
        <f t="shared" si="271"/>
        <v>81</v>
      </c>
      <c r="V1019" t="str">
        <f t="shared" si="272"/>
        <v>Le4</v>
      </c>
    </row>
    <row r="1020" spans="1:22" outlineLevel="2">
      <c r="A1020">
        <v>83</v>
      </c>
      <c r="B1020" t="s">
        <v>2515</v>
      </c>
      <c r="C1020" s="334">
        <v>3.8140088950299642</v>
      </c>
      <c r="D1020" s="334">
        <v>0.72515822182932432</v>
      </c>
      <c r="E1020" s="334">
        <v>19.058131644811549</v>
      </c>
      <c r="F1020" s="334">
        <v>1.1022168312570679</v>
      </c>
      <c r="G1020" s="334">
        <v>43.495517343848071</v>
      </c>
      <c r="H1020" s="334">
        <v>59916571.855325408</v>
      </c>
      <c r="I1020" s="334">
        <v>1.467348172744305</v>
      </c>
      <c r="J1020" s="334">
        <v>5.2531441981396139</v>
      </c>
      <c r="K1020" s="334">
        <v>1.6581849123580299</v>
      </c>
      <c r="L1020" s="334">
        <v>59.062023221884289</v>
      </c>
      <c r="M1020" s="334" t="s">
        <v>30</v>
      </c>
      <c r="N1020" s="334" t="s">
        <v>30</v>
      </c>
      <c r="O1020" s="334" t="s">
        <v>30</v>
      </c>
      <c r="P1020" s="334">
        <v>8.8086772373325355E-5</v>
      </c>
      <c r="Q1020" s="334" t="s">
        <v>30</v>
      </c>
      <c r="R1020" s="334" t="s">
        <v>30</v>
      </c>
      <c r="S1020" s="595">
        <f t="shared" si="270"/>
        <v>59.062023221884289</v>
      </c>
      <c r="T1020" s="334">
        <v>-1.4430000000000001</v>
      </c>
      <c r="U1020">
        <f t="shared" si="271"/>
        <v>82</v>
      </c>
      <c r="V1020" t="str">
        <f t="shared" si="272"/>
        <v>La5</v>
      </c>
    </row>
    <row r="1021" spans="1:22" outlineLevel="2">
      <c r="A1021">
        <v>84</v>
      </c>
      <c r="B1021" t="s">
        <v>2516</v>
      </c>
      <c r="C1021" s="334">
        <v>4.0294094548101063</v>
      </c>
      <c r="D1021" s="334">
        <v>0.71479119801077229</v>
      </c>
      <c r="E1021" s="334">
        <v>19.117435949673599</v>
      </c>
      <c r="F1021" s="334">
        <v>1.1935036858881509</v>
      </c>
      <c r="G1021" s="334">
        <v>41.278357109571438</v>
      </c>
      <c r="H1021" s="334">
        <v>58204798.865729667</v>
      </c>
      <c r="I1021" s="334">
        <v>2.4302384761481242</v>
      </c>
      <c r="J1021" s="334">
        <v>5.7008898771578371</v>
      </c>
      <c r="K1021" s="334">
        <v>1.691673076118293</v>
      </c>
      <c r="L1021" s="334">
        <v>58.646858995566618</v>
      </c>
      <c r="M1021" s="334" t="s">
        <v>30</v>
      </c>
      <c r="N1021" s="334" t="s">
        <v>30</v>
      </c>
      <c r="O1021" s="334" t="s">
        <v>30</v>
      </c>
      <c r="P1021" s="334">
        <v>1.0287294087350941E-4</v>
      </c>
      <c r="Q1021" s="334" t="s">
        <v>30</v>
      </c>
      <c r="R1021" s="334" t="s">
        <v>30</v>
      </c>
      <c r="S1021" s="595">
        <f t="shared" si="270"/>
        <v>58.646858995566618</v>
      </c>
      <c r="T1021" s="334">
        <v>-1.875</v>
      </c>
      <c r="U1021">
        <f t="shared" si="271"/>
        <v>83</v>
      </c>
      <c r="V1021" t="str">
        <f t="shared" si="272"/>
        <v>Wa2</v>
      </c>
    </row>
    <row r="1022" spans="1:22" outlineLevel="2">
      <c r="A1022">
        <v>85</v>
      </c>
      <c r="B1022" t="s">
        <v>2517</v>
      </c>
      <c r="C1022" s="334">
        <v>3.842218090773319</v>
      </c>
      <c r="D1022" s="334">
        <v>0.73782489326461442</v>
      </c>
      <c r="E1022" s="334">
        <v>18.321413972133971</v>
      </c>
      <c r="F1022" s="334">
        <v>1.0693550544093151</v>
      </c>
      <c r="G1022" s="334">
        <v>40.985561188988491</v>
      </c>
      <c r="H1022" s="334">
        <v>63252813.05251646</v>
      </c>
      <c r="I1022" s="334">
        <v>1.8289499182630651</v>
      </c>
      <c r="J1022" s="334">
        <v>5.4308305321548618</v>
      </c>
      <c r="K1022" s="334">
        <v>1.656528383725282</v>
      </c>
      <c r="L1022" s="334">
        <v>58.743897702852678</v>
      </c>
      <c r="M1022" s="334" t="s">
        <v>30</v>
      </c>
      <c r="N1022" s="334" t="s">
        <v>30</v>
      </c>
      <c r="O1022" s="334" t="s">
        <v>30</v>
      </c>
      <c r="P1022" s="334">
        <v>9.6048300103715058E-5</v>
      </c>
      <c r="Q1022" s="334" t="s">
        <v>30</v>
      </c>
      <c r="R1022" s="334" t="s">
        <v>30</v>
      </c>
      <c r="S1022" s="595">
        <f t="shared" si="270"/>
        <v>58.743897702852678</v>
      </c>
      <c r="T1022" s="334">
        <v>0.20699999999999999</v>
      </c>
      <c r="U1022">
        <f t="shared" si="271"/>
        <v>84</v>
      </c>
      <c r="V1022" t="str">
        <f t="shared" si="272"/>
        <v>DT7</v>
      </c>
    </row>
    <row r="1023" spans="1:22" outlineLevel="2">
      <c r="A1023">
        <v>86</v>
      </c>
      <c r="B1023" t="s">
        <v>2518</v>
      </c>
      <c r="C1023" s="334">
        <v>3.728973451412219</v>
      </c>
      <c r="D1023" s="334">
        <v>0.72148722236619445</v>
      </c>
      <c r="E1023" s="334">
        <v>18.39873048750189</v>
      </c>
      <c r="F1023" s="334">
        <v>1.1384032198578331</v>
      </c>
      <c r="G1023" s="334">
        <v>41.226862185605228</v>
      </c>
      <c r="H1023" s="334">
        <v>63049941.336651593</v>
      </c>
      <c r="I1023" s="334">
        <v>1.3186933998868759</v>
      </c>
      <c r="J1023" s="334">
        <v>5.2644916363492422</v>
      </c>
      <c r="K1023" s="334">
        <v>1.9551077024407439</v>
      </c>
      <c r="L1023" s="334">
        <v>59.023181772243753</v>
      </c>
      <c r="M1023" s="334" t="s">
        <v>30</v>
      </c>
      <c r="N1023" s="334" t="s">
        <v>30</v>
      </c>
      <c r="O1023" s="334" t="s">
        <v>30</v>
      </c>
      <c r="P1023" s="334">
        <v>8.6652232739201131E-5</v>
      </c>
      <c r="Q1023" s="334" t="s">
        <v>30</v>
      </c>
      <c r="R1023" s="334" t="s">
        <v>30</v>
      </c>
      <c r="S1023" s="595">
        <f t="shared" si="270"/>
        <v>59.023181772243753</v>
      </c>
      <c r="T1023" s="334">
        <v>-0.86399999999999899</v>
      </c>
      <c r="U1023">
        <f t="shared" si="271"/>
        <v>85</v>
      </c>
      <c r="V1023" t="str">
        <f t="shared" si="272"/>
        <v>Bu5</v>
      </c>
    </row>
    <row r="1024" spans="1:22" outlineLevel="2">
      <c r="A1024">
        <v>87</v>
      </c>
      <c r="B1024" t="s">
        <v>2519</v>
      </c>
      <c r="C1024" s="334">
        <v>3.8131343042376109</v>
      </c>
      <c r="D1024" s="334">
        <v>0.68143409458736381</v>
      </c>
      <c r="E1024" s="334">
        <v>18.682480726879909</v>
      </c>
      <c r="F1024" s="334">
        <v>0.99075084052207107</v>
      </c>
      <c r="G1024" s="334">
        <v>47.581377766652878</v>
      </c>
      <c r="H1024" s="334">
        <v>62036809.553330816</v>
      </c>
      <c r="I1024" s="334">
        <v>2.005804713569932</v>
      </c>
      <c r="J1024" s="334">
        <v>4.9160543668237402</v>
      </c>
      <c r="K1024" s="334">
        <v>1.515786315470373</v>
      </c>
      <c r="L1024" s="334">
        <v>58.203838911165988</v>
      </c>
      <c r="M1024" s="334" t="s">
        <v>30</v>
      </c>
      <c r="N1024" s="334" t="s">
        <v>30</v>
      </c>
      <c r="O1024" s="334" t="s">
        <v>30</v>
      </c>
      <c r="P1024" s="334">
        <v>8.0651321559446196E-5</v>
      </c>
      <c r="Q1024" s="334" t="s">
        <v>30</v>
      </c>
      <c r="R1024" s="334" t="s">
        <v>30</v>
      </c>
      <c r="S1024" s="595">
        <f t="shared" si="270"/>
        <v>58.203838911165988</v>
      </c>
      <c r="T1024" s="334">
        <v>-2.0369999999999999</v>
      </c>
      <c r="U1024">
        <f t="shared" si="271"/>
        <v>86</v>
      </c>
      <c r="V1024" t="str">
        <f t="shared" si="272"/>
        <v>Tr2</v>
      </c>
    </row>
    <row r="1025" spans="1:22" outlineLevel="2">
      <c r="A1025">
        <v>88</v>
      </c>
      <c r="B1025" t="s">
        <v>2520</v>
      </c>
      <c r="C1025" s="334">
        <v>3.4544615031671611</v>
      </c>
      <c r="D1025" s="334">
        <v>0.7450140849041651</v>
      </c>
      <c r="E1025" s="334">
        <v>18.60720841884276</v>
      </c>
      <c r="F1025" s="334">
        <v>1.0128670020278889</v>
      </c>
      <c r="G1025" s="334">
        <v>43.622857937721044</v>
      </c>
      <c r="H1025" s="334">
        <v>52825474.441540197</v>
      </c>
      <c r="I1025" s="334">
        <v>-1.4245449395902551E-2</v>
      </c>
      <c r="J1025" s="334">
        <v>4.930893155437948</v>
      </c>
      <c r="K1025" s="334">
        <v>1.8518245816363039</v>
      </c>
      <c r="L1025" s="334">
        <v>58.225959259132807</v>
      </c>
      <c r="M1025" s="334" t="s">
        <v>30</v>
      </c>
      <c r="N1025" s="334" t="s">
        <v>30</v>
      </c>
      <c r="O1025" s="334" t="s">
        <v>30</v>
      </c>
      <c r="P1025" s="334">
        <v>8.092745822119339E-5</v>
      </c>
      <c r="Q1025" s="334" t="s">
        <v>30</v>
      </c>
      <c r="R1025" s="334" t="s">
        <v>30</v>
      </c>
      <c r="S1025" s="595">
        <f t="shared" si="270"/>
        <v>58.225959259132807</v>
      </c>
      <c r="T1025" s="334">
        <v>1.3620000000000001</v>
      </c>
      <c r="U1025">
        <f t="shared" si="271"/>
        <v>87</v>
      </c>
      <c r="V1025" t="str">
        <f t="shared" si="272"/>
        <v xml:space="preserve">To </v>
      </c>
    </row>
    <row r="1026" spans="1:22" outlineLevel="2">
      <c r="A1026">
        <v>89</v>
      </c>
      <c r="B1026" t="s">
        <v>2521</v>
      </c>
      <c r="C1026" s="334">
        <v>3.6685156172168392</v>
      </c>
      <c r="D1026" s="334">
        <v>0.7395759670834916</v>
      </c>
      <c r="E1026" s="334">
        <v>17.927993857305299</v>
      </c>
      <c r="F1026" s="334">
        <v>1.099307555066072</v>
      </c>
      <c r="G1026" s="334">
        <v>40.618889312069285</v>
      </c>
      <c r="H1026" s="334">
        <v>62513162.625493117</v>
      </c>
      <c r="I1026" s="334">
        <v>1.8604189472465289</v>
      </c>
      <c r="J1026" s="334">
        <v>5.2620641196310762</v>
      </c>
      <c r="K1026" s="334">
        <v>1.804005158543172</v>
      </c>
      <c r="L1026" s="334">
        <v>58.90408116233521</v>
      </c>
      <c r="M1026" s="334" t="s">
        <v>30</v>
      </c>
      <c r="N1026" s="334" t="s">
        <v>30</v>
      </c>
      <c r="O1026" s="334" t="s">
        <v>30</v>
      </c>
      <c r="P1026" s="334">
        <v>8.9178757882453727E-5</v>
      </c>
      <c r="Q1026" s="334" t="s">
        <v>30</v>
      </c>
      <c r="R1026" s="334" t="s">
        <v>30</v>
      </c>
      <c r="S1026" s="595">
        <f t="shared" si="270"/>
        <v>58.90408116233521</v>
      </c>
      <c r="T1026" s="334">
        <v>-0.69599999999999995</v>
      </c>
      <c r="U1026">
        <f t="shared" si="271"/>
        <v>88</v>
      </c>
      <c r="V1026" t="str">
        <f t="shared" si="272"/>
        <v>Ce5</v>
      </c>
    </row>
    <row r="1027" spans="1:22" outlineLevel="2">
      <c r="A1027">
        <v>90</v>
      </c>
      <c r="B1027" t="s">
        <v>2522</v>
      </c>
      <c r="C1027" s="334">
        <v>3.849757666247267</v>
      </c>
      <c r="D1027" s="334">
        <v>0.72040470998284478</v>
      </c>
      <c r="E1027" s="334">
        <v>18.549974821907782</v>
      </c>
      <c r="F1027" s="334">
        <v>1.09598768183476</v>
      </c>
      <c r="G1027" s="334">
        <v>40.304584212046919</v>
      </c>
      <c r="H1027" s="334">
        <v>62532857.721236654</v>
      </c>
      <c r="I1027" s="334">
        <v>1.9811454000836131</v>
      </c>
      <c r="J1027" s="334">
        <v>5.4616904721708002</v>
      </c>
      <c r="K1027" s="334">
        <v>1.7102528375341191</v>
      </c>
      <c r="L1027" s="334">
        <v>60.693405806538642</v>
      </c>
      <c r="M1027" s="334" t="s">
        <v>30</v>
      </c>
      <c r="N1027" s="334" t="s">
        <v>30</v>
      </c>
      <c r="O1027" s="334" t="s">
        <v>30</v>
      </c>
      <c r="P1027" s="334">
        <v>9.1543112722654657E-5</v>
      </c>
      <c r="Q1027" s="334" t="s">
        <v>30</v>
      </c>
      <c r="R1027" s="334" t="s">
        <v>30</v>
      </c>
      <c r="S1027" s="595">
        <f t="shared" si="270"/>
        <v>60.693405806538642</v>
      </c>
      <c r="T1027" s="334">
        <v>0.54600000000000004</v>
      </c>
      <c r="U1027">
        <f t="shared" si="271"/>
        <v>89</v>
      </c>
      <c r="V1027" t="str">
        <f t="shared" si="272"/>
        <v>Co0</v>
      </c>
    </row>
    <row r="1028" spans="1:22" outlineLevel="2">
      <c r="A1028">
        <v>91</v>
      </c>
      <c r="B1028" t="s">
        <v>2523</v>
      </c>
      <c r="C1028" s="334">
        <v>3.8968142133445909</v>
      </c>
      <c r="D1028" s="334">
        <v>0.72964259308686863</v>
      </c>
      <c r="E1028" s="334">
        <v>18.356277847552029</v>
      </c>
      <c r="F1028" s="334">
        <v>1.1494551459295519</v>
      </c>
      <c r="G1028" s="334">
        <v>40.834114345819074</v>
      </c>
      <c r="H1028" s="334">
        <v>63804680.447692163</v>
      </c>
      <c r="I1028" s="334">
        <v>1.704923547940967</v>
      </c>
      <c r="J1028" s="334">
        <v>5.8026683045807914</v>
      </c>
      <c r="K1028" s="334">
        <v>2.0728208636293979</v>
      </c>
      <c r="L1028" s="334">
        <v>58.387946311977302</v>
      </c>
      <c r="M1028" s="334" t="s">
        <v>30</v>
      </c>
      <c r="N1028" s="334" t="s">
        <v>30</v>
      </c>
      <c r="O1028" s="334" t="s">
        <v>30</v>
      </c>
      <c r="P1028" s="334">
        <v>1.069997730512511E-4</v>
      </c>
      <c r="Q1028" s="334" t="s">
        <v>30</v>
      </c>
      <c r="R1028" s="334" t="s">
        <v>30</v>
      </c>
      <c r="S1028" s="595">
        <f t="shared" si="270"/>
        <v>58.387946311977302</v>
      </c>
      <c r="T1028" s="334">
        <v>0.33300000000000002</v>
      </c>
      <c r="U1028">
        <f t="shared" si="271"/>
        <v>90</v>
      </c>
      <c r="V1028" t="str">
        <f t="shared" si="272"/>
        <v>Bi0</v>
      </c>
    </row>
    <row r="1029" spans="1:22" outlineLevel="2">
      <c r="A1029">
        <v>92</v>
      </c>
      <c r="B1029" t="s">
        <v>2524</v>
      </c>
      <c r="C1029" s="334">
        <v>3.9080630676191901</v>
      </c>
      <c r="D1029" s="334">
        <v>0.72134684346112043</v>
      </c>
      <c r="E1029" s="334">
        <v>18.964670189097902</v>
      </c>
      <c r="F1029" s="334">
        <v>1.0820112135151001</v>
      </c>
      <c r="G1029" s="334">
        <v>43.17656911467764</v>
      </c>
      <c r="H1029" s="334">
        <v>60189752.67204567</v>
      </c>
      <c r="I1029" s="334">
        <v>1.8189652017586999</v>
      </c>
      <c r="J1029" s="334">
        <v>5.0622697212826857</v>
      </c>
      <c r="K1029" s="334">
        <v>1.6494255350097431</v>
      </c>
      <c r="L1029" s="334">
        <v>58.425345057538017</v>
      </c>
      <c r="M1029" s="334" t="s">
        <v>30</v>
      </c>
      <c r="N1029" s="334" t="s">
        <v>30</v>
      </c>
      <c r="O1029" s="334" t="s">
        <v>30</v>
      </c>
      <c r="P1029" s="334">
        <v>8.4494204935908434E-5</v>
      </c>
      <c r="Q1029" s="334" t="s">
        <v>30</v>
      </c>
      <c r="R1029" s="334" t="s">
        <v>30</v>
      </c>
      <c r="S1029" s="595">
        <f t="shared" si="270"/>
        <v>58.425345057538017</v>
      </c>
      <c r="T1029" s="334">
        <v>0.192</v>
      </c>
      <c r="U1029">
        <f t="shared" si="271"/>
        <v>91</v>
      </c>
      <c r="V1029" t="str">
        <f t="shared" si="272"/>
        <v>Wo9</v>
      </c>
    </row>
    <row r="1030" spans="1:22" outlineLevel="2">
      <c r="A1030">
        <v>93</v>
      </c>
      <c r="B1030" t="s">
        <v>2525</v>
      </c>
      <c r="C1030" s="334">
        <v>3.84571728274017</v>
      </c>
      <c r="D1030" s="334">
        <v>0.70717498199557505</v>
      </c>
      <c r="E1030" s="334">
        <v>18.957310863332371</v>
      </c>
      <c r="F1030" s="334">
        <v>1.041955243925996</v>
      </c>
      <c r="G1030" s="334">
        <v>41.204235738430214</v>
      </c>
      <c r="H1030" s="334">
        <v>63243864.001501679</v>
      </c>
      <c r="I1030" s="334">
        <v>1.8445896683804051</v>
      </c>
      <c r="J1030" s="334">
        <v>5.4202586363755634</v>
      </c>
      <c r="K1030" s="334">
        <v>1.8754678006568251</v>
      </c>
      <c r="L1030" s="334">
        <v>57.397397555530333</v>
      </c>
      <c r="M1030" s="334" t="s">
        <v>30</v>
      </c>
      <c r="N1030" s="334" t="s">
        <v>30</v>
      </c>
      <c r="O1030" s="334" t="s">
        <v>30</v>
      </c>
      <c r="P1030" s="334">
        <v>9.5344209212301496E-5</v>
      </c>
      <c r="Q1030" s="334" t="s">
        <v>30</v>
      </c>
      <c r="R1030" s="334" t="s">
        <v>30</v>
      </c>
      <c r="S1030" s="595">
        <f t="shared" si="270"/>
        <v>57.397397555530333</v>
      </c>
      <c r="T1030" s="334">
        <v>8.6999999999999994E-2</v>
      </c>
      <c r="U1030">
        <f t="shared" si="271"/>
        <v>92</v>
      </c>
      <c r="V1030" t="str">
        <f t="shared" si="272"/>
        <v xml:space="preserve">Ba </v>
      </c>
    </row>
    <row r="1031" spans="1:22" outlineLevel="2">
      <c r="A1031">
        <v>94</v>
      </c>
      <c r="B1031" t="s">
        <v>2526</v>
      </c>
      <c r="C1031" s="334">
        <v>3.678625167779122</v>
      </c>
      <c r="D1031" s="334">
        <v>0.74003601940864749</v>
      </c>
      <c r="E1031" s="334">
        <v>18.933611725755249</v>
      </c>
      <c r="F1031" s="334">
        <v>1.1946046811902351</v>
      </c>
      <c r="G1031" s="334">
        <v>42.030485257042031</v>
      </c>
      <c r="H1031" s="334">
        <v>56296545.493433587</v>
      </c>
      <c r="I1031" s="334">
        <v>1.5710689227161061</v>
      </c>
      <c r="J1031" s="334">
        <v>4.9609974655808724</v>
      </c>
      <c r="K1031" s="334">
        <v>2.0286134821985859</v>
      </c>
      <c r="L1031" s="334">
        <v>58.812577357801842</v>
      </c>
      <c r="M1031" s="334" t="s">
        <v>30</v>
      </c>
      <c r="N1031" s="334" t="s">
        <v>30</v>
      </c>
      <c r="O1031" s="334" t="s">
        <v>30</v>
      </c>
      <c r="P1031" s="334">
        <v>8.0459007580387174E-5</v>
      </c>
      <c r="Q1031" s="334" t="s">
        <v>30</v>
      </c>
      <c r="R1031" s="334" t="s">
        <v>30</v>
      </c>
      <c r="S1031" s="595">
        <f t="shared" si="270"/>
        <v>58.812577357801842</v>
      </c>
      <c r="T1031" s="334">
        <v>-0.22799999999999901</v>
      </c>
      <c r="U1031">
        <f t="shared" si="271"/>
        <v>93</v>
      </c>
      <c r="V1031" t="str">
        <f t="shared" si="272"/>
        <v>Cr0</v>
      </c>
    </row>
    <row r="1032" spans="1:22" outlineLevel="2">
      <c r="A1032">
        <v>95</v>
      </c>
      <c r="B1032" t="s">
        <v>2527</v>
      </c>
      <c r="C1032" s="334">
        <v>3.4747254883765479</v>
      </c>
      <c r="D1032" s="334">
        <v>0.74031560168270394</v>
      </c>
      <c r="E1032" s="334">
        <v>18.436651615826371</v>
      </c>
      <c r="F1032" s="334">
        <v>1.030985142053009</v>
      </c>
      <c r="G1032" s="334">
        <v>40.046670589756886</v>
      </c>
      <c r="H1032" s="334">
        <v>55882118.923493013</v>
      </c>
      <c r="I1032" s="334">
        <v>1.7731134256382539</v>
      </c>
      <c r="J1032" s="334">
        <v>5.1161874195925652</v>
      </c>
      <c r="K1032" s="334">
        <v>1.621974561906427</v>
      </c>
      <c r="L1032" s="334">
        <v>60.321840207502852</v>
      </c>
      <c r="M1032" s="334" t="s">
        <v>30</v>
      </c>
      <c r="N1032" s="334" t="s">
        <v>30</v>
      </c>
      <c r="O1032" s="334" t="s">
        <v>30</v>
      </c>
      <c r="P1032" s="334">
        <v>8.0587152879392257E-5</v>
      </c>
      <c r="Q1032" s="334" t="s">
        <v>30</v>
      </c>
      <c r="R1032" s="334" t="s">
        <v>30</v>
      </c>
      <c r="S1032" s="595">
        <f t="shared" si="270"/>
        <v>60.321840207502852</v>
      </c>
      <c r="T1032" s="334">
        <v>2.3940000000000001</v>
      </c>
      <c r="U1032">
        <f t="shared" si="271"/>
        <v>94</v>
      </c>
      <c r="V1032" t="str">
        <f t="shared" si="272"/>
        <v>Ne4</v>
      </c>
    </row>
    <row r="1033" spans="1:22" outlineLevel="2">
      <c r="A1033">
        <v>96</v>
      </c>
      <c r="B1033" t="s">
        <v>2528</v>
      </c>
      <c r="C1033" s="334">
        <v>3.9440280248397102</v>
      </c>
      <c r="D1033" s="334">
        <v>0.70021919526657184</v>
      </c>
      <c r="E1033" s="334">
        <v>18.88796174245676</v>
      </c>
      <c r="F1033" s="334">
        <v>1.156434774759501</v>
      </c>
      <c r="G1033" s="334">
        <v>42.459952439496583</v>
      </c>
      <c r="H1033" s="334">
        <v>62716610.762086377</v>
      </c>
      <c r="I1033" s="334">
        <v>1.464661988528364</v>
      </c>
      <c r="J1033" s="334">
        <v>5.5855540975531799</v>
      </c>
      <c r="K1033" s="334">
        <v>1.537650660989669</v>
      </c>
      <c r="L1033" s="334">
        <v>58.233628700408282</v>
      </c>
      <c r="M1033" s="334" t="s">
        <v>30</v>
      </c>
      <c r="N1033" s="334" t="s">
        <v>30</v>
      </c>
      <c r="O1033" s="334" t="s">
        <v>30</v>
      </c>
      <c r="P1033" s="334">
        <v>1.014647407284226E-4</v>
      </c>
      <c r="Q1033" s="334" t="s">
        <v>30</v>
      </c>
      <c r="R1033" s="334" t="s">
        <v>30</v>
      </c>
      <c r="S1033" s="595">
        <f t="shared" si="270"/>
        <v>58.233628700408282</v>
      </c>
      <c r="T1033" s="334">
        <v>0.94799999999999995</v>
      </c>
      <c r="U1033">
        <f t="shared" si="271"/>
        <v>95</v>
      </c>
      <c r="V1033" t="str">
        <f t="shared" si="272"/>
        <v>EdK</v>
      </c>
    </row>
    <row r="1034" spans="1:22" outlineLevel="2">
      <c r="A1034">
        <v>97</v>
      </c>
      <c r="B1034" t="s">
        <v>2529</v>
      </c>
      <c r="C1034" s="334">
        <v>4.003296533671632</v>
      </c>
      <c r="D1034" s="334">
        <v>0.73437055690301567</v>
      </c>
      <c r="E1034" s="334">
        <v>18.635215875916241</v>
      </c>
      <c r="F1034" s="334">
        <v>1.254333944098426</v>
      </c>
      <c r="G1034" s="334">
        <v>38.253821330150814</v>
      </c>
      <c r="H1034" s="334">
        <v>64161624.4655784</v>
      </c>
      <c r="I1034" s="334">
        <v>2.2127773094162162</v>
      </c>
      <c r="J1034" s="334">
        <v>5.5228179291695527</v>
      </c>
      <c r="K1034" s="334">
        <v>1.779075514514074</v>
      </c>
      <c r="L1034" s="334">
        <v>58.945513644224953</v>
      </c>
      <c r="M1034" s="334" t="s">
        <v>30</v>
      </c>
      <c r="N1034" s="334" t="s">
        <v>30</v>
      </c>
      <c r="O1034" s="334" t="s">
        <v>30</v>
      </c>
      <c r="P1034" s="334">
        <v>9.6529252808868454E-5</v>
      </c>
      <c r="Q1034" s="334" t="s">
        <v>30</v>
      </c>
      <c r="R1034" s="334" t="s">
        <v>30</v>
      </c>
      <c r="S1034" s="595">
        <f t="shared" si="270"/>
        <v>58.945513644224953</v>
      </c>
      <c r="T1034" s="334">
        <v>-0.61799999999999999</v>
      </c>
      <c r="U1034">
        <f t="shared" si="271"/>
        <v>96</v>
      </c>
      <c r="V1034" t="str">
        <f t="shared" si="272"/>
        <v>Mo3</v>
      </c>
    </row>
    <row r="1035" spans="1:22" outlineLevel="2">
      <c r="A1035">
        <v>98</v>
      </c>
      <c r="B1035" t="s">
        <v>2530</v>
      </c>
      <c r="C1035" s="334">
        <v>3.7911149195172449</v>
      </c>
      <c r="D1035" s="334">
        <v>0.71641473934883704</v>
      </c>
      <c r="E1035" s="334">
        <v>18.560592491311649</v>
      </c>
      <c r="F1035" s="334">
        <v>1.116554923819352</v>
      </c>
      <c r="G1035" s="334">
        <v>41.331555856519252</v>
      </c>
      <c r="H1035" s="334">
        <v>63560658.892018527</v>
      </c>
      <c r="I1035" s="334">
        <v>2.313636179031938</v>
      </c>
      <c r="J1035" s="334">
        <v>5.673245005311788</v>
      </c>
      <c r="K1035" s="334">
        <v>1.9605605833560871</v>
      </c>
      <c r="L1035" s="334">
        <v>58.218224658975807</v>
      </c>
      <c r="M1035" s="334" t="s">
        <v>30</v>
      </c>
      <c r="N1035" s="334" t="s">
        <v>30</v>
      </c>
      <c r="O1035" s="334" t="s">
        <v>30</v>
      </c>
      <c r="P1035" s="334">
        <v>1.013869925017655E-4</v>
      </c>
      <c r="Q1035" s="334" t="s">
        <v>30</v>
      </c>
      <c r="R1035" s="334" t="s">
        <v>30</v>
      </c>
      <c r="S1035" s="595">
        <f t="shared" si="270"/>
        <v>58.218224658975807</v>
      </c>
      <c r="T1035" s="334">
        <v>-0.29099999999999998</v>
      </c>
      <c r="U1035">
        <f t="shared" si="271"/>
        <v>97</v>
      </c>
      <c r="V1035" t="str">
        <f t="shared" si="272"/>
        <v>Ra0</v>
      </c>
    </row>
    <row r="1036" spans="1:22" outlineLevel="2">
      <c r="A1036">
        <v>99</v>
      </c>
      <c r="B1036" t="s">
        <v>2531</v>
      </c>
      <c r="C1036" s="334">
        <v>3.65232310794751</v>
      </c>
      <c r="D1036" s="334">
        <v>0.73207128378434339</v>
      </c>
      <c r="E1036" s="334">
        <v>18.55177186692034</v>
      </c>
      <c r="F1036" s="334">
        <v>1.123477261652206</v>
      </c>
      <c r="G1036" s="334">
        <v>45.491650081091542</v>
      </c>
      <c r="H1036" s="334">
        <v>57501594.014071137</v>
      </c>
      <c r="I1036" s="334">
        <v>1.865609594843382</v>
      </c>
      <c r="J1036" s="334">
        <v>5.360981020570148</v>
      </c>
      <c r="K1036" s="334">
        <v>1.714237581752764</v>
      </c>
      <c r="L1036" s="334">
        <v>59.693016828411672</v>
      </c>
      <c r="M1036" s="334" t="s">
        <v>30</v>
      </c>
      <c r="N1036" s="334" t="s">
        <v>30</v>
      </c>
      <c r="O1036" s="334" t="s">
        <v>30</v>
      </c>
      <c r="P1036" s="334">
        <v>8.7452659370860432E-5</v>
      </c>
      <c r="Q1036" s="334" t="s">
        <v>30</v>
      </c>
      <c r="R1036" s="334" t="s">
        <v>30</v>
      </c>
      <c r="S1036" s="595">
        <f t="shared" si="270"/>
        <v>59.693016828411672</v>
      </c>
      <c r="T1036" s="334">
        <v>1.3320000000000001</v>
      </c>
      <c r="U1036">
        <f t="shared" si="271"/>
        <v>98</v>
      </c>
      <c r="V1036" t="str">
        <f t="shared" si="272"/>
        <v>In7</v>
      </c>
    </row>
    <row r="1037" spans="1:22" outlineLevel="2">
      <c r="A1037">
        <v>100</v>
      </c>
      <c r="B1037" t="s">
        <v>2532</v>
      </c>
      <c r="C1037" s="334">
        <v>3.8120067412507872</v>
      </c>
      <c r="D1037" s="334">
        <v>0.72932585369844893</v>
      </c>
      <c r="E1037" s="334">
        <v>19.182523813792599</v>
      </c>
      <c r="F1037" s="334">
        <v>1.0778314953405299</v>
      </c>
      <c r="G1037" s="334">
        <v>40.90023438022002</v>
      </c>
      <c r="H1037" s="334">
        <v>56149258.567090534</v>
      </c>
      <c r="I1037" s="334">
        <v>2.100985415879332</v>
      </c>
      <c r="J1037" s="334">
        <v>5.6032444489066622</v>
      </c>
      <c r="K1037" s="334">
        <v>1.720615995575189</v>
      </c>
      <c r="L1037" s="334">
        <v>61.288557401733193</v>
      </c>
      <c r="M1037" s="334" t="s">
        <v>30</v>
      </c>
      <c r="N1037" s="334" t="s">
        <v>30</v>
      </c>
      <c r="O1037" s="334" t="s">
        <v>30</v>
      </c>
      <c r="P1037" s="334">
        <v>9.3931067514085501E-5</v>
      </c>
      <c r="Q1037" s="334" t="s">
        <v>30</v>
      </c>
      <c r="R1037" s="334" t="s">
        <v>30</v>
      </c>
      <c r="S1037" s="595">
        <f t="shared" si="270"/>
        <v>61.288557401733193</v>
      </c>
      <c r="T1037" s="334">
        <v>0.23699999999999999</v>
      </c>
      <c r="U1037">
        <f t="shared" si="271"/>
        <v>99</v>
      </c>
      <c r="V1037" t="str">
        <f t="shared" si="272"/>
        <v>Mi)</v>
      </c>
    </row>
    <row r="1038" spans="1:22" outlineLevel="2">
      <c r="A1038">
        <v>101</v>
      </c>
      <c r="B1038" t="s">
        <v>2533</v>
      </c>
      <c r="C1038" s="334">
        <v>3.7531219382399201</v>
      </c>
      <c r="D1038" s="334">
        <v>0.72945016434733267</v>
      </c>
      <c r="E1038" s="334">
        <v>19.012698436151108</v>
      </c>
      <c r="F1038" s="334">
        <v>1.018903997935521</v>
      </c>
      <c r="G1038" s="334">
        <v>40.538049890952493</v>
      </c>
      <c r="H1038" s="334">
        <v>57209556.283753172</v>
      </c>
      <c r="I1038" s="334">
        <v>1.772856435207693</v>
      </c>
      <c r="J1038" s="334">
        <v>4.7578575017013351</v>
      </c>
      <c r="K1038" s="334">
        <v>1.5746431711474149</v>
      </c>
      <c r="L1038" s="334">
        <v>58.232305838468697</v>
      </c>
      <c r="M1038" s="334" t="s">
        <v>30</v>
      </c>
      <c r="N1038" s="334" t="s">
        <v>30</v>
      </c>
      <c r="O1038" s="334" t="s">
        <v>30</v>
      </c>
      <c r="P1038" s="334">
        <v>7.7946111733979696E-5</v>
      </c>
      <c r="Q1038" s="334" t="s">
        <v>30</v>
      </c>
      <c r="R1038" s="334" t="s">
        <v>30</v>
      </c>
      <c r="S1038" s="595">
        <f t="shared" si="270"/>
        <v>58.232305838468697</v>
      </c>
      <c r="T1038" s="334">
        <v>2.9849999999999999</v>
      </c>
      <c r="U1038">
        <f t="shared" si="271"/>
        <v>100</v>
      </c>
      <c r="V1038" t="str">
        <f t="shared" si="272"/>
        <v>An4</v>
      </c>
    </row>
    <row r="1039" spans="1:22" outlineLevel="2">
      <c r="A1039">
        <v>102</v>
      </c>
      <c r="B1039" t="s">
        <v>2534</v>
      </c>
      <c r="C1039" s="334">
        <v>3.776345526035541</v>
      </c>
      <c r="D1039" s="334">
        <v>0.77852571249549729</v>
      </c>
      <c r="E1039" s="334">
        <v>18.997081382299861</v>
      </c>
      <c r="F1039" s="334">
        <v>1.0840277732969921</v>
      </c>
      <c r="G1039" s="334">
        <v>42.866265153465328</v>
      </c>
      <c r="H1039" s="334">
        <v>54644621.476046391</v>
      </c>
      <c r="I1039" s="334">
        <v>1.9565337766649999</v>
      </c>
      <c r="J1039" s="334">
        <v>5.0373834867691816</v>
      </c>
      <c r="K1039" s="334">
        <v>1.68623715346256</v>
      </c>
      <c r="L1039" s="334">
        <v>58.805320682167341</v>
      </c>
      <c r="M1039" s="334" t="s">
        <v>30</v>
      </c>
      <c r="N1039" s="334" t="s">
        <v>30</v>
      </c>
      <c r="O1039" s="334" t="s">
        <v>30</v>
      </c>
      <c r="P1039" s="334">
        <v>8.3775847412721446E-5</v>
      </c>
      <c r="Q1039" s="334" t="s">
        <v>30</v>
      </c>
      <c r="R1039" s="334" t="s">
        <v>30</v>
      </c>
      <c r="S1039" s="595">
        <f t="shared" si="270"/>
        <v>58.805320682167341</v>
      </c>
      <c r="T1039" s="334">
        <v>2.0880000000000001</v>
      </c>
      <c r="U1039">
        <f t="shared" si="271"/>
        <v>101</v>
      </c>
      <c r="V1039" t="str">
        <f t="shared" si="272"/>
        <v>Mi2</v>
      </c>
    </row>
    <row r="1040" spans="1:22" outlineLevel="2">
      <c r="A1040">
        <v>103</v>
      </c>
      <c r="B1040" t="s">
        <v>2535</v>
      </c>
      <c r="C1040" s="334">
        <v>3.1387658579991111</v>
      </c>
      <c r="D1040" s="334">
        <v>0.74162932367615664</v>
      </c>
      <c r="E1040" s="334">
        <v>17.254734917879521</v>
      </c>
      <c r="F1040" s="334">
        <v>0.98669857871464717</v>
      </c>
      <c r="G1040" s="334">
        <v>39.24913600668981</v>
      </c>
      <c r="H1040" s="334">
        <v>65705058.60845834</v>
      </c>
      <c r="I1040" s="334">
        <v>1.870447229374536</v>
      </c>
      <c r="J1040" s="334">
        <v>5.5612869048379956</v>
      </c>
      <c r="K1040" s="334">
        <v>1.8368925605544391</v>
      </c>
      <c r="L1040" s="334">
        <v>56.93235531619969</v>
      </c>
      <c r="M1040" s="334" t="s">
        <v>30</v>
      </c>
      <c r="N1040" s="334" t="s">
        <v>30</v>
      </c>
      <c r="O1040" s="334" t="s">
        <v>30</v>
      </c>
      <c r="P1040" s="334">
        <v>1.036763516041753E-4</v>
      </c>
      <c r="Q1040" s="334" t="s">
        <v>30</v>
      </c>
      <c r="R1040" s="334" t="s">
        <v>30</v>
      </c>
      <c r="S1040" s="595">
        <f t="shared" si="270"/>
        <v>56.93235531619969</v>
      </c>
      <c r="T1040" s="334">
        <v>1.1970000000000001</v>
      </c>
      <c r="U1040">
        <f t="shared" si="271"/>
        <v>102</v>
      </c>
      <c r="V1040" t="str">
        <f t="shared" si="272"/>
        <v>Gr7</v>
      </c>
    </row>
    <row r="1041" spans="1:22" outlineLevel="2">
      <c r="A1041">
        <v>104</v>
      </c>
      <c r="B1041" t="s">
        <v>2536</v>
      </c>
      <c r="C1041" s="334">
        <v>3.792028337178265</v>
      </c>
      <c r="D1041" s="334">
        <v>0.77547303078840135</v>
      </c>
      <c r="E1041" s="334">
        <v>18.797566984906251</v>
      </c>
      <c r="F1041" s="334">
        <v>1.2073959285182589</v>
      </c>
      <c r="G1041" s="334">
        <v>43.887571943268824</v>
      </c>
      <c r="H1041" s="334">
        <v>58526362.824516073</v>
      </c>
      <c r="I1041" s="334">
        <v>1.5011754693075221</v>
      </c>
      <c r="J1041" s="334">
        <v>4.9563736408188639</v>
      </c>
      <c r="K1041" s="334">
        <v>1.7209818447910099</v>
      </c>
      <c r="L1041" s="334">
        <v>58.339983761508847</v>
      </c>
      <c r="M1041" s="334" t="s">
        <v>30</v>
      </c>
      <c r="N1041" s="334" t="s">
        <v>30</v>
      </c>
      <c r="O1041" s="334" t="s">
        <v>30</v>
      </c>
      <c r="P1041" s="334">
        <v>7.9677559193035155E-5</v>
      </c>
      <c r="Q1041" s="334" t="s">
        <v>30</v>
      </c>
      <c r="R1041" s="334" t="s">
        <v>30</v>
      </c>
      <c r="S1041" s="595">
        <f t="shared" si="270"/>
        <v>58.339983761508847</v>
      </c>
      <c r="T1041" s="334">
        <v>9.6000000000000002E-2</v>
      </c>
      <c r="U1041">
        <f t="shared" si="271"/>
        <v>103</v>
      </c>
      <c r="V1041" t="str">
        <f t="shared" si="272"/>
        <v>Pe7</v>
      </c>
    </row>
    <row r="1042" spans="1:22" outlineLevel="2">
      <c r="A1042">
        <v>105</v>
      </c>
      <c r="B1042" t="s">
        <v>2537</v>
      </c>
      <c r="C1042" s="334">
        <v>3.711555857833591</v>
      </c>
      <c r="D1042" s="334">
        <v>0.69626631698464636</v>
      </c>
      <c r="E1042" s="334">
        <v>16.809243222117651</v>
      </c>
      <c r="F1042" s="334">
        <v>1.040759955253149</v>
      </c>
      <c r="G1042" s="334">
        <v>35.975966152866476</v>
      </c>
      <c r="H1042" s="334">
        <v>75209036.928585753</v>
      </c>
      <c r="I1042" s="334">
        <v>1.57916388070988</v>
      </c>
      <c r="J1042" s="334">
        <v>5.3663427687189156</v>
      </c>
      <c r="K1042" s="334">
        <v>1.8710613983547719</v>
      </c>
      <c r="L1042" s="334">
        <v>57.118990007371963</v>
      </c>
      <c r="M1042" s="334" t="s">
        <v>30</v>
      </c>
      <c r="N1042" s="334" t="s">
        <v>30</v>
      </c>
      <c r="O1042" s="334" t="s">
        <v>30</v>
      </c>
      <c r="P1042" s="334">
        <v>9.9672325293775603E-5</v>
      </c>
      <c r="Q1042" s="334" t="s">
        <v>30</v>
      </c>
      <c r="R1042" s="334" t="s">
        <v>30</v>
      </c>
      <c r="S1042" s="595">
        <f t="shared" si="270"/>
        <v>57.118990007371963</v>
      </c>
      <c r="T1042" s="334">
        <v>-1.7669999999999999</v>
      </c>
      <c r="U1042">
        <f t="shared" si="271"/>
        <v>104</v>
      </c>
      <c r="V1042" t="str">
        <f t="shared" si="272"/>
        <v>Cr5</v>
      </c>
    </row>
    <row r="1043" spans="1:22" outlineLevel="2">
      <c r="A1043">
        <v>106</v>
      </c>
      <c r="B1043" t="s">
        <v>2538</v>
      </c>
      <c r="C1043" s="334">
        <v>3.828453775993728</v>
      </c>
      <c r="D1043" s="334">
        <v>0.76507872856818571</v>
      </c>
      <c r="E1043" s="334">
        <v>18.57851422537216</v>
      </c>
      <c r="F1043" s="334">
        <v>1.1378574267428161</v>
      </c>
      <c r="G1043" s="334">
        <v>41.530172868092023</v>
      </c>
      <c r="H1043" s="334">
        <v>59460283.158079073</v>
      </c>
      <c r="I1043" s="334">
        <v>1.9929898126138159</v>
      </c>
      <c r="J1043" s="334">
        <v>5.5015661136263736</v>
      </c>
      <c r="K1043" s="334">
        <v>1.7883863857815609</v>
      </c>
      <c r="L1043" s="334">
        <v>60.103299088349303</v>
      </c>
      <c r="M1043" s="334" t="s">
        <v>30</v>
      </c>
      <c r="N1043" s="334" t="s">
        <v>30</v>
      </c>
      <c r="O1043" s="334" t="s">
        <v>30</v>
      </c>
      <c r="P1043" s="334">
        <v>9.3047251209916196E-5</v>
      </c>
      <c r="Q1043" s="334" t="s">
        <v>30</v>
      </c>
      <c r="R1043" s="334" t="s">
        <v>30</v>
      </c>
      <c r="S1043" s="595">
        <f t="shared" si="270"/>
        <v>60.103299088349303</v>
      </c>
      <c r="T1043" s="334">
        <v>-1.431</v>
      </c>
      <c r="U1043">
        <f t="shared" si="271"/>
        <v>105</v>
      </c>
      <c r="V1043" t="str">
        <f t="shared" si="272"/>
        <v>Ne3</v>
      </c>
    </row>
    <row r="1044" spans="1:22" outlineLevel="2">
      <c r="A1044">
        <v>107</v>
      </c>
      <c r="B1044" t="s">
        <v>2539</v>
      </c>
      <c r="C1044" s="334">
        <v>3.7075772449157389</v>
      </c>
      <c r="D1044" s="334">
        <v>0.69578563099947544</v>
      </c>
      <c r="E1044" s="334">
        <v>17.54025461640467</v>
      </c>
      <c r="F1044" s="334">
        <v>0.97905760043586676</v>
      </c>
      <c r="G1044" s="334">
        <v>41.9823184926693</v>
      </c>
      <c r="H1044" s="334">
        <v>71215010.299157202</v>
      </c>
      <c r="I1044" s="334">
        <v>1.6287391163240661</v>
      </c>
      <c r="J1044" s="334">
        <v>5.4309865679590299</v>
      </c>
      <c r="K1044" s="334">
        <v>1.77486719487984</v>
      </c>
      <c r="L1044" s="334">
        <v>55.336204976942859</v>
      </c>
      <c r="M1044" s="334" t="s">
        <v>30</v>
      </c>
      <c r="N1044" s="334" t="s">
        <v>30</v>
      </c>
      <c r="O1044" s="334" t="s">
        <v>30</v>
      </c>
      <c r="P1044" s="334">
        <v>1.009167603714529E-4</v>
      </c>
      <c r="Q1044" s="334" t="s">
        <v>30</v>
      </c>
      <c r="R1044" s="334" t="s">
        <v>30</v>
      </c>
      <c r="S1044" s="595">
        <f t="shared" si="270"/>
        <v>55.336204976942859</v>
      </c>
      <c r="T1044" s="334">
        <v>0.66300000000000003</v>
      </c>
      <c r="U1044">
        <f t="shared" si="271"/>
        <v>106</v>
      </c>
      <c r="V1044" t="str">
        <f t="shared" si="272"/>
        <v>Co7</v>
      </c>
    </row>
    <row r="1045" spans="1:22" outlineLevel="2">
      <c r="A1045">
        <v>108</v>
      </c>
      <c r="B1045" t="s">
        <v>2540</v>
      </c>
      <c r="C1045" s="334">
        <v>3.6803286803141448</v>
      </c>
      <c r="D1045" s="334">
        <v>0.70193494539127066</v>
      </c>
      <c r="E1045" s="334">
        <v>18.276157381458809</v>
      </c>
      <c r="F1045" s="334">
        <v>0.97191302548902558</v>
      </c>
      <c r="G1045" s="334">
        <v>46.7150251259838</v>
      </c>
      <c r="H1045" s="334">
        <v>65033271.516089313</v>
      </c>
      <c r="I1045" s="334">
        <v>1.5703128291184141</v>
      </c>
      <c r="J1045" s="334">
        <v>5.2879212621059937</v>
      </c>
      <c r="K1045" s="334">
        <v>1.833445689922101</v>
      </c>
      <c r="L1045" s="334">
        <v>57.373922611123987</v>
      </c>
      <c r="M1045" s="334" t="s">
        <v>30</v>
      </c>
      <c r="N1045" s="334" t="s">
        <v>30</v>
      </c>
      <c r="O1045" s="334" t="s">
        <v>30</v>
      </c>
      <c r="P1045" s="334">
        <v>9.0217817688785938E-5</v>
      </c>
      <c r="Q1045" s="334" t="s">
        <v>30</v>
      </c>
      <c r="R1045" s="334" t="s">
        <v>30</v>
      </c>
      <c r="S1045" s="595">
        <f t="shared" si="270"/>
        <v>57.373922611123987</v>
      </c>
      <c r="T1045" s="334">
        <v>9.6000000000000002E-2</v>
      </c>
      <c r="U1045">
        <f t="shared" si="271"/>
        <v>107</v>
      </c>
      <c r="V1045" t="str">
        <f t="shared" si="272"/>
        <v>Mi2</v>
      </c>
    </row>
    <row r="1046" spans="1:22" outlineLevel="2">
      <c r="A1046">
        <v>109</v>
      </c>
      <c r="B1046" t="s">
        <v>2541</v>
      </c>
      <c r="C1046" s="334">
        <v>3.717789085265033</v>
      </c>
      <c r="D1046" s="334">
        <v>0.73500869853801876</v>
      </c>
      <c r="E1046" s="334">
        <v>18.506928700725091</v>
      </c>
      <c r="F1046" s="334">
        <v>1.0657686586344559</v>
      </c>
      <c r="G1046" s="334">
        <v>42.593811653868883</v>
      </c>
      <c r="H1046" s="334">
        <v>64447176.440764338</v>
      </c>
      <c r="I1046" s="334">
        <v>1.7926725672985051</v>
      </c>
      <c r="J1046" s="334">
        <v>5.4159639034573894</v>
      </c>
      <c r="K1046" s="334">
        <v>1.694006532177796</v>
      </c>
      <c r="L1046" s="334">
        <v>57.747254839078352</v>
      </c>
      <c r="M1046" s="334" t="s">
        <v>30</v>
      </c>
      <c r="N1046" s="334" t="s">
        <v>30</v>
      </c>
      <c r="O1046" s="334" t="s">
        <v>30</v>
      </c>
      <c r="P1046" s="334">
        <v>9.7926707170800228E-5</v>
      </c>
      <c r="Q1046" s="334" t="s">
        <v>30</v>
      </c>
      <c r="R1046" s="334" t="s">
        <v>30</v>
      </c>
      <c r="S1046" s="595">
        <f t="shared" si="270"/>
        <v>57.747254839078352</v>
      </c>
      <c r="T1046" s="334">
        <v>-0.20100000000000001</v>
      </c>
      <c r="U1046">
        <f t="shared" si="271"/>
        <v>108</v>
      </c>
      <c r="V1046" t="str">
        <f t="shared" si="272"/>
        <v>Co3</v>
      </c>
    </row>
    <row r="1047" spans="1:22" outlineLevel="2">
      <c r="A1047">
        <v>110</v>
      </c>
      <c r="B1047" t="s">
        <v>2542</v>
      </c>
      <c r="C1047" s="334">
        <v>3.8795629743054438</v>
      </c>
      <c r="D1047" s="334">
        <v>0.67307776689068832</v>
      </c>
      <c r="E1047" s="334">
        <v>18.82711520957179</v>
      </c>
      <c r="F1047" s="334">
        <v>1.139906156162305</v>
      </c>
      <c r="G1047" s="334">
        <v>46.301877689714999</v>
      </c>
      <c r="H1047" s="334">
        <v>67547754.026538953</v>
      </c>
      <c r="I1047" s="334">
        <v>2.046468987790159</v>
      </c>
      <c r="J1047" s="334">
        <v>6.0098929597178596</v>
      </c>
      <c r="K1047" s="334">
        <v>1.9639088211654661</v>
      </c>
      <c r="L1047" s="334">
        <v>57.084181158850043</v>
      </c>
      <c r="M1047" s="334" t="s">
        <v>30</v>
      </c>
      <c r="N1047" s="334" t="s">
        <v>30</v>
      </c>
      <c r="O1047" s="334" t="s">
        <v>30</v>
      </c>
      <c r="P1047" s="334">
        <v>1.075498644217174E-4</v>
      </c>
      <c r="Q1047" s="334" t="s">
        <v>30</v>
      </c>
      <c r="R1047" s="334" t="s">
        <v>30</v>
      </c>
      <c r="S1047" s="595">
        <f t="shared" si="270"/>
        <v>57.084181158850043</v>
      </c>
      <c r="T1047" s="334">
        <v>-1.464</v>
      </c>
      <c r="U1047">
        <f t="shared" si="271"/>
        <v>109</v>
      </c>
      <c r="V1047" t="str">
        <f t="shared" si="272"/>
        <v>Eg6</v>
      </c>
    </row>
    <row r="1048" spans="1:22" outlineLevel="2">
      <c r="A1048">
        <v>111</v>
      </c>
      <c r="B1048" t="s">
        <v>2543</v>
      </c>
      <c r="C1048" s="334">
        <v>3.7878416336722789</v>
      </c>
      <c r="D1048" s="334">
        <v>0.72789720373317635</v>
      </c>
      <c r="E1048" s="334">
        <v>17.75101669851573</v>
      </c>
      <c r="F1048" s="334">
        <v>1.074039984722384</v>
      </c>
      <c r="G1048" s="334">
        <v>41.797560956118552</v>
      </c>
      <c r="H1048" s="334">
        <v>73480570.14658758</v>
      </c>
      <c r="I1048" s="334">
        <v>1.811071906366587</v>
      </c>
      <c r="J1048" s="334">
        <v>5.4699704362706596</v>
      </c>
      <c r="K1048" s="334">
        <v>2.0134168236467089</v>
      </c>
      <c r="L1048" s="334">
        <v>56.323708336932853</v>
      </c>
      <c r="M1048" s="334" t="s">
        <v>30</v>
      </c>
      <c r="N1048" s="334" t="s">
        <v>30</v>
      </c>
      <c r="O1048" s="334" t="s">
        <v>30</v>
      </c>
      <c r="P1048" s="334">
        <v>9.8000561327850694E-5</v>
      </c>
      <c r="Q1048" s="334" t="s">
        <v>30</v>
      </c>
      <c r="R1048" s="334" t="s">
        <v>30</v>
      </c>
      <c r="S1048" s="595">
        <f t="shared" si="270"/>
        <v>56.323708336932853</v>
      </c>
      <c r="T1048" s="334">
        <v>0.13200000000000001</v>
      </c>
      <c r="U1048">
        <f t="shared" si="271"/>
        <v>110</v>
      </c>
      <c r="V1048" t="str">
        <f t="shared" si="272"/>
        <v>Ya3</v>
      </c>
    </row>
    <row r="1049" spans="1:22" outlineLevel="2">
      <c r="A1049">
        <v>112</v>
      </c>
      <c r="B1049" t="s">
        <v>2544</v>
      </c>
      <c r="C1049" s="334">
        <v>3.608024583701158</v>
      </c>
      <c r="D1049" s="334">
        <v>0.72624009950869928</v>
      </c>
      <c r="E1049" s="334">
        <v>18.016576860535729</v>
      </c>
      <c r="F1049" s="334">
        <v>1.1689318328902769</v>
      </c>
      <c r="G1049" s="334">
        <v>40.711600852334939</v>
      </c>
      <c r="H1049" s="334">
        <v>67950413.412092045</v>
      </c>
      <c r="I1049" s="334">
        <v>2.046614136349286</v>
      </c>
      <c r="J1049" s="334">
        <v>5.7688141773003814</v>
      </c>
      <c r="K1049" s="334">
        <v>1.9203159739454729</v>
      </c>
      <c r="L1049" s="334">
        <v>56.233579322057338</v>
      </c>
      <c r="M1049" s="334" t="s">
        <v>30</v>
      </c>
      <c r="N1049" s="334" t="s">
        <v>30</v>
      </c>
      <c r="O1049" s="334" t="s">
        <v>30</v>
      </c>
      <c r="P1049" s="334">
        <v>1.0774857602176289E-4</v>
      </c>
      <c r="Q1049" s="334" t="s">
        <v>30</v>
      </c>
      <c r="R1049" s="334" t="s">
        <v>30</v>
      </c>
      <c r="S1049" s="595">
        <f t="shared" si="270"/>
        <v>56.233579322057338</v>
      </c>
      <c r="T1049" s="334">
        <v>0.20100000000000001</v>
      </c>
      <c r="U1049">
        <f t="shared" si="271"/>
        <v>111</v>
      </c>
      <c r="V1049" t="str">
        <f t="shared" si="272"/>
        <v>Ka8</v>
      </c>
    </row>
    <row r="1050" spans="1:22" outlineLevel="2">
      <c r="A1050">
        <v>113</v>
      </c>
      <c r="B1050" t="s">
        <v>2545</v>
      </c>
      <c r="C1050" s="334">
        <v>4.0289847699854811</v>
      </c>
      <c r="D1050" s="334">
        <v>0.74467931824451894</v>
      </c>
      <c r="E1050" s="334">
        <v>18.931910187014129</v>
      </c>
      <c r="F1050" s="334">
        <v>1.233715392489227</v>
      </c>
      <c r="G1050" s="334">
        <v>40.793115149770678</v>
      </c>
      <c r="H1050" s="334">
        <v>60391585.205636524</v>
      </c>
      <c r="I1050" s="334">
        <v>2.7310936021137051</v>
      </c>
      <c r="J1050" s="334">
        <v>5.6968942613382509</v>
      </c>
      <c r="K1050" s="334">
        <v>1.694658224955427</v>
      </c>
      <c r="L1050" s="334">
        <v>59.377942131880978</v>
      </c>
      <c r="M1050" s="334" t="s">
        <v>30</v>
      </c>
      <c r="N1050" s="334" t="s">
        <v>30</v>
      </c>
      <c r="O1050" s="334" t="s">
        <v>30</v>
      </c>
      <c r="P1050" s="334">
        <v>1.0299897747357249E-4</v>
      </c>
      <c r="Q1050" s="334" t="s">
        <v>30</v>
      </c>
      <c r="R1050" s="334" t="s">
        <v>30</v>
      </c>
      <c r="S1050" s="595">
        <f t="shared" si="270"/>
        <v>59.377942131880978</v>
      </c>
      <c r="T1050" s="334">
        <v>0.65700000000000003</v>
      </c>
      <c r="U1050">
        <f t="shared" si="271"/>
        <v>112</v>
      </c>
      <c r="V1050" t="str">
        <f t="shared" si="272"/>
        <v>Wa0</v>
      </c>
    </row>
    <row r="1051" spans="1:22" outlineLevel="2">
      <c r="A1051">
        <v>114</v>
      </c>
      <c r="B1051" t="s">
        <v>2546</v>
      </c>
      <c r="C1051" s="334">
        <v>3.9293184959150662</v>
      </c>
      <c r="D1051" s="334">
        <v>0.72651527457644094</v>
      </c>
      <c r="E1051" s="334">
        <v>19.002537360909681</v>
      </c>
      <c r="F1051" s="334">
        <v>1.167364699303256</v>
      </c>
      <c r="G1051" s="334">
        <v>41.35017150865108</v>
      </c>
      <c r="H1051" s="334">
        <v>61714831.603051797</v>
      </c>
      <c r="I1051" s="334">
        <v>1.6060347724584121</v>
      </c>
      <c r="J1051" s="334">
        <v>5.3994754594921339</v>
      </c>
      <c r="K1051" s="334">
        <v>1.7100276277413</v>
      </c>
      <c r="L1051" s="334">
        <v>59.76330307283434</v>
      </c>
      <c r="M1051" s="334" t="s">
        <v>30</v>
      </c>
      <c r="N1051" s="334" t="s">
        <v>30</v>
      </c>
      <c r="O1051" s="334" t="s">
        <v>30</v>
      </c>
      <c r="P1051" s="334">
        <v>9.2600766628523089E-5</v>
      </c>
      <c r="Q1051" s="334" t="s">
        <v>30</v>
      </c>
      <c r="R1051" s="334" t="s">
        <v>30</v>
      </c>
      <c r="S1051" s="595">
        <f t="shared" si="270"/>
        <v>59.76330307283434</v>
      </c>
      <c r="T1051" s="334">
        <v>0.3</v>
      </c>
      <c r="U1051">
        <f t="shared" si="271"/>
        <v>113</v>
      </c>
      <c r="V1051" t="str">
        <f t="shared" si="272"/>
        <v>Wi1</v>
      </c>
    </row>
    <row r="1052" spans="1:22" outlineLevel="2">
      <c r="A1052">
        <v>115</v>
      </c>
      <c r="B1052" t="s">
        <v>2547</v>
      </c>
      <c r="C1052" s="334">
        <v>3.8105389359131312</v>
      </c>
      <c r="D1052" s="334">
        <v>0.74748241885757216</v>
      </c>
      <c r="E1052" s="334">
        <v>18.64921202954223</v>
      </c>
      <c r="F1052" s="334">
        <v>1.1705617806936639</v>
      </c>
      <c r="G1052" s="334">
        <v>42.79048548131172</v>
      </c>
      <c r="H1052" s="334">
        <v>60562092.006959088</v>
      </c>
      <c r="I1052" s="334">
        <v>2.0415796930018169</v>
      </c>
      <c r="J1052" s="334">
        <v>5.6369923886224864</v>
      </c>
      <c r="K1052" s="334">
        <v>1.5576631997339969</v>
      </c>
      <c r="L1052" s="334">
        <v>59.396657683661353</v>
      </c>
      <c r="M1052" s="334" t="s">
        <v>30</v>
      </c>
      <c r="N1052" s="334" t="s">
        <v>30</v>
      </c>
      <c r="O1052" s="334" t="s">
        <v>30</v>
      </c>
      <c r="P1052" s="334">
        <v>9.7901389879267905E-5</v>
      </c>
      <c r="Q1052" s="334" t="s">
        <v>30</v>
      </c>
      <c r="R1052" s="334" t="s">
        <v>30</v>
      </c>
      <c r="S1052" s="595">
        <f t="shared" si="270"/>
        <v>59.396657683661353</v>
      </c>
      <c r="T1052" s="334">
        <v>-2.7090000000000001</v>
      </c>
      <c r="U1052">
        <f t="shared" si="271"/>
        <v>114</v>
      </c>
      <c r="V1052" t="str">
        <f t="shared" si="272"/>
        <v>La0</v>
      </c>
    </row>
    <row r="1053" spans="1:22" outlineLevel="2">
      <c r="A1053">
        <v>116</v>
      </c>
      <c r="B1053" t="s">
        <v>2548</v>
      </c>
      <c r="C1053" s="334">
        <v>3.830256501266597</v>
      </c>
      <c r="D1053" s="334">
        <v>0.77253071192304634</v>
      </c>
      <c r="E1053" s="334">
        <v>18.8661755813953</v>
      </c>
      <c r="F1053" s="334">
        <v>1.1811757579708999</v>
      </c>
      <c r="G1053" s="334">
        <v>40.871896457332063</v>
      </c>
      <c r="H1053" s="334">
        <v>58912052.860324129</v>
      </c>
      <c r="I1053" s="334">
        <v>1.826042816445572</v>
      </c>
      <c r="J1053" s="334">
        <v>5.2480610751329886</v>
      </c>
      <c r="K1053" s="334">
        <v>1.779174079232472</v>
      </c>
      <c r="L1053" s="334">
        <v>58.24102014547389</v>
      </c>
      <c r="M1053" s="334" t="s">
        <v>30</v>
      </c>
      <c r="N1053" s="334" t="s">
        <v>30</v>
      </c>
      <c r="O1053" s="334" t="s">
        <v>30</v>
      </c>
      <c r="P1053" s="334">
        <v>9.3403792754509743E-5</v>
      </c>
      <c r="Q1053" s="334" t="s">
        <v>30</v>
      </c>
      <c r="R1053" s="334" t="s">
        <v>30</v>
      </c>
      <c r="S1053" s="595">
        <f t="shared" si="270"/>
        <v>58.24102014547389</v>
      </c>
      <c r="T1053" s="334">
        <v>0.14099999999999999</v>
      </c>
      <c r="U1053">
        <f t="shared" si="271"/>
        <v>115</v>
      </c>
      <c r="V1053" t="str">
        <f t="shared" si="272"/>
        <v>Gu9</v>
      </c>
    </row>
    <row r="1054" spans="1:22" outlineLevel="2">
      <c r="A1054">
        <v>117</v>
      </c>
      <c r="B1054" t="s">
        <v>2549</v>
      </c>
      <c r="C1054" s="334">
        <v>3.9422591182858131</v>
      </c>
      <c r="D1054" s="334">
        <v>0.72345011401937542</v>
      </c>
      <c r="E1054" s="334">
        <v>19.34640850023899</v>
      </c>
      <c r="F1054" s="334">
        <v>1.1071893845533709</v>
      </c>
      <c r="G1054" s="334">
        <v>42.868045488704418</v>
      </c>
      <c r="H1054" s="334">
        <v>53797893.749515668</v>
      </c>
      <c r="I1054" s="334">
        <v>1.897668686748901</v>
      </c>
      <c r="J1054" s="334">
        <v>5.8746234108059632</v>
      </c>
      <c r="K1054" s="334">
        <v>1.9001024524736929</v>
      </c>
      <c r="L1054" s="334">
        <v>61.004592674294827</v>
      </c>
      <c r="M1054" s="334" t="s">
        <v>30</v>
      </c>
      <c r="N1054" s="334" t="s">
        <v>30</v>
      </c>
      <c r="O1054" s="334" t="s">
        <v>30</v>
      </c>
      <c r="P1054" s="334">
        <v>9.9907676219204917E-5</v>
      </c>
      <c r="Q1054" s="334" t="s">
        <v>30</v>
      </c>
      <c r="R1054" s="334" t="s">
        <v>30</v>
      </c>
      <c r="S1054" s="595">
        <f t="shared" si="270"/>
        <v>61.004592674294827</v>
      </c>
      <c r="T1054" s="334">
        <v>-1.5720000000000001</v>
      </c>
      <c r="U1054">
        <f t="shared" si="271"/>
        <v>116</v>
      </c>
      <c r="V1054" t="str">
        <f t="shared" si="272"/>
        <v>Ke7</v>
      </c>
    </row>
    <row r="1055" spans="1:22" outlineLevel="2">
      <c r="A1055">
        <v>118</v>
      </c>
      <c r="B1055" t="s">
        <v>2550</v>
      </c>
      <c r="C1055" s="334">
        <v>3.607425166411351</v>
      </c>
      <c r="D1055" s="334">
        <v>0.73827764216844427</v>
      </c>
      <c r="E1055" s="334">
        <v>18.46983603249766</v>
      </c>
      <c r="F1055" s="334">
        <v>1.095572165979372</v>
      </c>
      <c r="G1055" s="334">
        <v>43.169251423780587</v>
      </c>
      <c r="H1055" s="334">
        <v>58830412.411085479</v>
      </c>
      <c r="I1055" s="334">
        <v>1.823033525763615</v>
      </c>
      <c r="J1055" s="334">
        <v>5.1583152852540337</v>
      </c>
      <c r="K1055" s="334">
        <v>1.803103922893226</v>
      </c>
      <c r="L1055" s="334">
        <v>59.443610054702582</v>
      </c>
      <c r="M1055" s="334" t="s">
        <v>30</v>
      </c>
      <c r="N1055" s="334" t="s">
        <v>30</v>
      </c>
      <c r="O1055" s="334" t="s">
        <v>30</v>
      </c>
      <c r="P1055" s="334">
        <v>8.571430354700074E-5</v>
      </c>
      <c r="Q1055" s="334" t="s">
        <v>30</v>
      </c>
      <c r="R1055" s="334" t="s">
        <v>30</v>
      </c>
      <c r="S1055" s="595">
        <f t="shared" si="270"/>
        <v>59.443610054702582</v>
      </c>
      <c r="T1055" s="334">
        <v>3.5489999999999999</v>
      </c>
      <c r="U1055">
        <f t="shared" si="271"/>
        <v>117</v>
      </c>
      <c r="V1055" t="str">
        <f t="shared" si="272"/>
        <v>Ro9</v>
      </c>
    </row>
    <row r="1056" spans="1:22" outlineLevel="2">
      <c r="A1056">
        <v>119</v>
      </c>
      <c r="B1056" t="s">
        <v>2551</v>
      </c>
      <c r="C1056" s="334">
        <v>3.6747492628905278</v>
      </c>
      <c r="D1056" s="334">
        <v>0.70406114162055022</v>
      </c>
      <c r="E1056" s="334">
        <v>17.682676434009998</v>
      </c>
      <c r="F1056" s="334">
        <v>1.0361967847852389</v>
      </c>
      <c r="G1056" s="334">
        <v>42.325229005159017</v>
      </c>
      <c r="H1056" s="334">
        <v>66885166.584165543</v>
      </c>
      <c r="I1056" s="334">
        <v>2.142582787396214</v>
      </c>
      <c r="J1056" s="334">
        <v>5.4921383117996969</v>
      </c>
      <c r="K1056" s="334">
        <v>1.6669998686814</v>
      </c>
      <c r="L1056" s="334">
        <v>60.028561469760788</v>
      </c>
      <c r="M1056" s="334" t="s">
        <v>30</v>
      </c>
      <c r="N1056" s="334" t="s">
        <v>30</v>
      </c>
      <c r="O1056" s="334" t="s">
        <v>30</v>
      </c>
      <c r="P1056" s="334">
        <v>9.177699489934456E-5</v>
      </c>
      <c r="Q1056" s="334" t="s">
        <v>30</v>
      </c>
      <c r="R1056" s="334" t="s">
        <v>30</v>
      </c>
      <c r="S1056" s="595">
        <f t="shared" si="270"/>
        <v>60.028561469760788</v>
      </c>
      <c r="T1056" s="334">
        <v>-2.0070000000000001</v>
      </c>
      <c r="U1056">
        <f t="shared" si="271"/>
        <v>118</v>
      </c>
      <c r="V1056" t="str">
        <f t="shared" si="272"/>
        <v>St)</v>
      </c>
    </row>
    <row r="1057" spans="1:22" outlineLevel="2">
      <c r="A1057">
        <v>120</v>
      </c>
      <c r="B1057" t="s">
        <v>2552</v>
      </c>
      <c r="C1057" s="334">
        <v>4.1466492908327854</v>
      </c>
      <c r="D1057" s="334">
        <v>0.71294452037655165</v>
      </c>
      <c r="E1057" s="334">
        <v>19.999692223311811</v>
      </c>
      <c r="F1057" s="334">
        <v>1.088791180132846</v>
      </c>
      <c r="G1057" s="334">
        <v>42.336946841205858</v>
      </c>
      <c r="H1057" s="334">
        <v>57565001.303396627</v>
      </c>
      <c r="I1057" s="334">
        <v>2.5002080765189389</v>
      </c>
      <c r="J1057" s="334">
        <v>6.0040662702923404</v>
      </c>
      <c r="K1057" s="334">
        <v>1.9555218779564161</v>
      </c>
      <c r="L1057" s="334">
        <v>60.250160726268952</v>
      </c>
      <c r="M1057" s="334" t="s">
        <v>30</v>
      </c>
      <c r="N1057" s="334" t="s">
        <v>30</v>
      </c>
      <c r="O1057" s="334" t="s">
        <v>30</v>
      </c>
      <c r="P1057" s="334">
        <v>1.0755062150171089E-4</v>
      </c>
      <c r="Q1057" s="334" t="s">
        <v>30</v>
      </c>
      <c r="R1057" s="334" t="s">
        <v>30</v>
      </c>
      <c r="S1057" s="595">
        <f t="shared" si="270"/>
        <v>60.250160726268952</v>
      </c>
      <c r="T1057" s="334">
        <v>-0.36899999999999999</v>
      </c>
      <c r="U1057">
        <f t="shared" si="271"/>
        <v>119</v>
      </c>
      <c r="V1057" t="str">
        <f t="shared" si="272"/>
        <v>Le0</v>
      </c>
    </row>
    <row r="1058" spans="1:22" outlineLevel="2">
      <c r="A1058">
        <v>121</v>
      </c>
      <c r="B1058" t="s">
        <v>2553</v>
      </c>
      <c r="C1058" s="334">
        <v>3.440554564606439</v>
      </c>
      <c r="D1058" s="334">
        <v>0.75861359353167346</v>
      </c>
      <c r="E1058" s="334">
        <v>18.52646169351387</v>
      </c>
      <c r="F1058" s="334">
        <v>1.141409021065946</v>
      </c>
      <c r="G1058" s="334">
        <v>43.762418662961799</v>
      </c>
      <c r="H1058" s="334">
        <v>54589350.472751752</v>
      </c>
      <c r="I1058" s="334">
        <v>2.0238619353022731</v>
      </c>
      <c r="J1058" s="334">
        <v>5.2195335881928413</v>
      </c>
      <c r="K1058" s="334">
        <v>1.586767823269867</v>
      </c>
      <c r="L1058" s="334">
        <v>60.735443011223119</v>
      </c>
      <c r="M1058" s="334" t="s">
        <v>30</v>
      </c>
      <c r="N1058" s="334" t="s">
        <v>30</v>
      </c>
      <c r="O1058" s="334" t="s">
        <v>30</v>
      </c>
      <c r="P1058" s="334">
        <v>8.3135523727664274E-5</v>
      </c>
      <c r="Q1058" s="334" t="s">
        <v>30</v>
      </c>
      <c r="R1058" s="334" t="s">
        <v>30</v>
      </c>
      <c r="S1058" s="595">
        <f t="shared" si="270"/>
        <v>60.735443011223119</v>
      </c>
      <c r="T1058" s="334">
        <v>1.8119999999999901</v>
      </c>
      <c r="U1058">
        <f t="shared" si="271"/>
        <v>120</v>
      </c>
      <c r="V1058" t="str">
        <f t="shared" si="272"/>
        <v>An6</v>
      </c>
    </row>
    <row r="1059" spans="1:22" outlineLevel="2">
      <c r="A1059">
        <v>122</v>
      </c>
      <c r="B1059" t="s">
        <v>2554</v>
      </c>
      <c r="C1059" s="334">
        <v>3.8823977543980872</v>
      </c>
      <c r="D1059" s="334">
        <v>0.68369000212197162</v>
      </c>
      <c r="E1059" s="334">
        <v>18.41869482496352</v>
      </c>
      <c r="F1059" s="334">
        <v>1.0933534686319639</v>
      </c>
      <c r="G1059" s="334">
        <v>41.237265245108865</v>
      </c>
      <c r="H1059" s="334">
        <v>64951929.119855247</v>
      </c>
      <c r="I1059" s="334">
        <v>2.1224058272432571</v>
      </c>
      <c r="J1059" s="334">
        <v>5.5439285670994964</v>
      </c>
      <c r="K1059" s="334">
        <v>1.8867615817562251</v>
      </c>
      <c r="L1059" s="334">
        <v>59.675166551492246</v>
      </c>
      <c r="M1059" s="334" t="s">
        <v>30</v>
      </c>
      <c r="N1059" s="334" t="s">
        <v>30</v>
      </c>
      <c r="O1059" s="334" t="s">
        <v>30</v>
      </c>
      <c r="P1059" s="334">
        <v>9.5623439848305824E-5</v>
      </c>
      <c r="Q1059" s="334" t="s">
        <v>30</v>
      </c>
      <c r="R1059" s="334" t="s">
        <v>30</v>
      </c>
      <c r="S1059" s="595">
        <f t="shared" si="270"/>
        <v>59.675166551492246</v>
      </c>
      <c r="T1059" s="334">
        <v>-2.802</v>
      </c>
      <c r="U1059">
        <f t="shared" si="271"/>
        <v>121</v>
      </c>
      <c r="V1059" t="str">
        <f t="shared" si="272"/>
        <v xml:space="preserve">Ch </v>
      </c>
    </row>
    <row r="1060" spans="1:22" outlineLevel="2">
      <c r="A1060">
        <v>123</v>
      </c>
      <c r="B1060" t="s">
        <v>2555</v>
      </c>
      <c r="C1060" s="334">
        <v>3.854891219554645</v>
      </c>
      <c r="D1060" s="334">
        <v>0.65119065701072898</v>
      </c>
      <c r="E1060" s="334">
        <v>18.549207821868229</v>
      </c>
      <c r="F1060" s="334">
        <v>0.92013436762516276</v>
      </c>
      <c r="G1060" s="334">
        <v>42.637318663429973</v>
      </c>
      <c r="H1060" s="334">
        <v>63818538.874622039</v>
      </c>
      <c r="I1060" s="334">
        <v>1.7359626430034441</v>
      </c>
      <c r="J1060" s="334">
        <v>5.6166307856446007</v>
      </c>
      <c r="K1060" s="334">
        <v>1.790308062082574</v>
      </c>
      <c r="L1060" s="334">
        <v>59.258749110512248</v>
      </c>
      <c r="M1060" s="334" t="s">
        <v>30</v>
      </c>
      <c r="N1060" s="334" t="s">
        <v>30</v>
      </c>
      <c r="O1060" s="334" t="s">
        <v>30</v>
      </c>
      <c r="P1060" s="334">
        <v>9.7713215719278138E-5</v>
      </c>
      <c r="Q1060" s="334" t="s">
        <v>30</v>
      </c>
      <c r="R1060" s="334" t="s">
        <v>30</v>
      </c>
      <c r="S1060" s="595">
        <f t="shared" si="270"/>
        <v>59.258749110512248</v>
      </c>
      <c r="T1060" s="334">
        <v>-1.2E-2</v>
      </c>
      <c r="U1060">
        <f t="shared" si="271"/>
        <v>122</v>
      </c>
      <c r="V1060" t="str">
        <f t="shared" si="272"/>
        <v>GR5</v>
      </c>
    </row>
    <row r="1061" spans="1:22" outlineLevel="2">
      <c r="A1061">
        <v>124</v>
      </c>
      <c r="B1061" t="s">
        <v>2556</v>
      </c>
      <c r="C1061" s="334">
        <v>3.8036756825666931</v>
      </c>
      <c r="D1061" s="334">
        <v>0.67192658114556902</v>
      </c>
      <c r="E1061" s="334">
        <v>18.331616638998639</v>
      </c>
      <c r="F1061" s="334">
        <v>1.0909276913325869</v>
      </c>
      <c r="G1061" s="334">
        <v>38.471900178790968</v>
      </c>
      <c r="H1061" s="334">
        <v>62353954.867346853</v>
      </c>
      <c r="I1061" s="334">
        <v>2.037718473153435</v>
      </c>
      <c r="J1061" s="334">
        <v>5.4881611412648494</v>
      </c>
      <c r="K1061" s="334">
        <v>1.703368198205844</v>
      </c>
      <c r="L1061" s="334">
        <v>60.588201819797668</v>
      </c>
      <c r="M1061" s="334" t="s">
        <v>30</v>
      </c>
      <c r="N1061" s="334" t="s">
        <v>30</v>
      </c>
      <c r="O1061" s="334" t="s">
        <v>30</v>
      </c>
      <c r="P1061" s="334">
        <v>9.2327133452557475E-5</v>
      </c>
      <c r="Q1061" s="334" t="s">
        <v>30</v>
      </c>
      <c r="R1061" s="334" t="s">
        <v>30</v>
      </c>
      <c r="S1061" s="595">
        <f t="shared" si="270"/>
        <v>60.588201819797668</v>
      </c>
      <c r="T1061" s="334">
        <v>-0.218999999999999</v>
      </c>
      <c r="U1061">
        <f t="shared" si="271"/>
        <v>123</v>
      </c>
      <c r="V1061" t="str">
        <f t="shared" si="272"/>
        <v>Or)</v>
      </c>
    </row>
    <row r="1062" spans="1:22" outlineLevel="2">
      <c r="A1062">
        <v>125</v>
      </c>
      <c r="B1062" t="s">
        <v>2557</v>
      </c>
      <c r="C1062" s="334">
        <v>3.6818602824126998</v>
      </c>
      <c r="D1062" s="334">
        <v>0.70153240408128903</v>
      </c>
      <c r="E1062" s="334">
        <v>17.201824034381591</v>
      </c>
      <c r="F1062" s="334">
        <v>0.92845329025268175</v>
      </c>
      <c r="G1062" s="334">
        <v>43.110436075352013</v>
      </c>
      <c r="H1062" s="334">
        <v>75958504.624381363</v>
      </c>
      <c r="I1062" s="334">
        <v>1.86323224212396</v>
      </c>
      <c r="J1062" s="334">
        <v>5.5586905992665248</v>
      </c>
      <c r="K1062" s="334">
        <v>1.833735043035545</v>
      </c>
      <c r="L1062" s="334">
        <v>58.804233943267207</v>
      </c>
      <c r="M1062" s="334" t="s">
        <v>30</v>
      </c>
      <c r="N1062" s="334" t="s">
        <v>30</v>
      </c>
      <c r="O1062" s="334" t="s">
        <v>30</v>
      </c>
      <c r="P1062" s="334">
        <v>9.9051746932340561E-5</v>
      </c>
      <c r="Q1062" s="334" t="s">
        <v>30</v>
      </c>
      <c r="R1062" s="334" t="s">
        <v>30</v>
      </c>
      <c r="S1062" s="595">
        <f t="shared" si="270"/>
        <v>58.804233943267207</v>
      </c>
      <c r="T1062" s="334">
        <v>-1.3380000000000001</v>
      </c>
      <c r="U1062">
        <f t="shared" si="271"/>
        <v>124</v>
      </c>
      <c r="V1062" t="str">
        <f t="shared" si="272"/>
        <v>Av7</v>
      </c>
    </row>
    <row r="1063" spans="1:22" outlineLevel="2">
      <c r="A1063">
        <v>126</v>
      </c>
      <c r="B1063" t="s">
        <v>2558</v>
      </c>
      <c r="C1063" s="334">
        <v>3.700877469138518</v>
      </c>
      <c r="D1063" s="334">
        <v>0.73603716441327505</v>
      </c>
      <c r="E1063" s="334">
        <v>18.652501443882539</v>
      </c>
      <c r="F1063" s="334">
        <v>1.0785858869097911</v>
      </c>
      <c r="G1063" s="334">
        <v>37.042931153425741</v>
      </c>
      <c r="H1063" s="334">
        <v>53067936.420783557</v>
      </c>
      <c r="I1063" s="334">
        <v>3.1695273385118661</v>
      </c>
      <c r="J1063" s="334">
        <v>5.7806043610793552</v>
      </c>
      <c r="K1063" s="334">
        <v>1.648937067305527</v>
      </c>
      <c r="L1063" s="334">
        <v>60.803125286285898</v>
      </c>
      <c r="M1063" s="334" t="s">
        <v>30</v>
      </c>
      <c r="N1063" s="334" t="s">
        <v>30</v>
      </c>
      <c r="O1063" s="334" t="s">
        <v>30</v>
      </c>
      <c r="P1063" s="334">
        <v>1.027709415095969E-4</v>
      </c>
      <c r="Q1063" s="334" t="s">
        <v>30</v>
      </c>
      <c r="R1063" s="334" t="s">
        <v>30</v>
      </c>
      <c r="S1063" s="595">
        <f t="shared" si="270"/>
        <v>60.803125286285898</v>
      </c>
      <c r="T1063" s="334">
        <v>-0.18</v>
      </c>
      <c r="U1063">
        <f t="shared" si="271"/>
        <v>125</v>
      </c>
      <c r="V1063" t="str">
        <f t="shared" si="272"/>
        <v>Cl5</v>
      </c>
    </row>
    <row r="1064" spans="1:22" outlineLevel="2">
      <c r="A1064">
        <v>127</v>
      </c>
      <c r="B1064" t="s">
        <v>2559</v>
      </c>
      <c r="C1064" s="334">
        <v>3.6955641738461842</v>
      </c>
      <c r="D1064" s="334">
        <v>0.7460503986651088</v>
      </c>
      <c r="E1064" s="334">
        <v>18.022137623081051</v>
      </c>
      <c r="F1064" s="334">
        <v>1.0597433881507909</v>
      </c>
      <c r="G1064" s="334">
        <v>48.612866804812484</v>
      </c>
      <c r="H1064" s="334">
        <v>63438851.793639377</v>
      </c>
      <c r="I1064" s="334">
        <v>1.7138921693965239</v>
      </c>
      <c r="J1064" s="334">
        <v>5.3461095183735257</v>
      </c>
      <c r="K1064" s="334">
        <v>1.819019916208116</v>
      </c>
      <c r="L1064" s="334">
        <v>58.251200592916582</v>
      </c>
      <c r="M1064" s="334" t="s">
        <v>30</v>
      </c>
      <c r="N1064" s="334" t="s">
        <v>30</v>
      </c>
      <c r="O1064" s="334" t="s">
        <v>30</v>
      </c>
      <c r="P1064" s="334">
        <v>9.1464387325170449E-5</v>
      </c>
      <c r="Q1064" s="334" t="s">
        <v>30</v>
      </c>
      <c r="R1064" s="334" t="s">
        <v>30</v>
      </c>
      <c r="S1064" s="595">
        <f t="shared" si="270"/>
        <v>58.251200592916582</v>
      </c>
      <c r="T1064" s="334">
        <v>1.389</v>
      </c>
      <c r="U1064">
        <f t="shared" si="271"/>
        <v>126</v>
      </c>
      <c r="V1064" t="str">
        <f t="shared" si="272"/>
        <v>Ka2</v>
      </c>
    </row>
    <row r="1065" spans="1:22" outlineLevel="2">
      <c r="A1065">
        <v>128</v>
      </c>
      <c r="B1065" t="s">
        <v>2560</v>
      </c>
      <c r="C1065" s="334">
        <v>3.8294650266239159</v>
      </c>
      <c r="D1065" s="334">
        <v>0.70882389541329216</v>
      </c>
      <c r="E1065" s="334">
        <v>18.461439386534551</v>
      </c>
      <c r="F1065" s="334">
        <v>1.0065440926561171</v>
      </c>
      <c r="G1065" s="334">
        <v>39.240414751615916</v>
      </c>
      <c r="H1065" s="334">
        <v>65167165.994204573</v>
      </c>
      <c r="I1065" s="334">
        <v>1.6563492810239451</v>
      </c>
      <c r="J1065" s="334">
        <v>4.8932134321080198</v>
      </c>
      <c r="K1065" s="334">
        <v>1.729349383070854</v>
      </c>
      <c r="L1065" s="334">
        <v>59.223753195889458</v>
      </c>
      <c r="M1065" s="334" t="s">
        <v>30</v>
      </c>
      <c r="N1065" s="334" t="s">
        <v>30</v>
      </c>
      <c r="O1065" s="334" t="s">
        <v>30</v>
      </c>
      <c r="P1065" s="334">
        <v>7.7341145957247336E-5</v>
      </c>
      <c r="Q1065" s="334" t="s">
        <v>30</v>
      </c>
      <c r="R1065" s="334" t="s">
        <v>30</v>
      </c>
      <c r="S1065" s="595">
        <f t="shared" si="270"/>
        <v>59.223753195889458</v>
      </c>
      <c r="T1065" s="334">
        <v>-1.131</v>
      </c>
      <c r="U1065">
        <f t="shared" si="271"/>
        <v>127</v>
      </c>
      <c r="V1065" t="str">
        <f t="shared" si="272"/>
        <v>Al0</v>
      </c>
    </row>
    <row r="1066" spans="1:22" outlineLevel="2">
      <c r="A1066">
        <v>129</v>
      </c>
      <c r="B1066" t="s">
        <v>2561</v>
      </c>
      <c r="C1066" s="334">
        <v>3.8700389852698041</v>
      </c>
      <c r="D1066" s="334">
        <v>0.67189895080170037</v>
      </c>
      <c r="E1066" s="334">
        <v>18.676314792801389</v>
      </c>
      <c r="F1066" s="334">
        <v>1.0099456532574309</v>
      </c>
      <c r="G1066" s="334">
        <v>42.948491855185473</v>
      </c>
      <c r="H1066" s="334">
        <v>65556013.644738868</v>
      </c>
      <c r="I1066" s="334">
        <v>1.5891883983499471</v>
      </c>
      <c r="J1066" s="334">
        <v>5.3239650874296807</v>
      </c>
      <c r="K1066" s="334">
        <v>1.842869298257481</v>
      </c>
      <c r="L1066" s="334">
        <v>58.924733019383538</v>
      </c>
      <c r="M1066" s="334" t="s">
        <v>30</v>
      </c>
      <c r="N1066" s="334" t="s">
        <v>30</v>
      </c>
      <c r="O1066" s="334" t="s">
        <v>30</v>
      </c>
      <c r="P1066" s="334">
        <v>8.9055965771483558E-5</v>
      </c>
      <c r="Q1066" s="334" t="s">
        <v>30</v>
      </c>
      <c r="R1066" s="334" t="s">
        <v>30</v>
      </c>
      <c r="S1066" s="595">
        <f t="shared" ref="S1066:S1129" si="273">$L1066</f>
        <v>58.924733019383538</v>
      </c>
      <c r="T1066" s="334">
        <v>-1.248</v>
      </c>
      <c r="U1066">
        <f t="shared" si="271"/>
        <v>128</v>
      </c>
      <c r="V1066" t="str">
        <f t="shared" si="272"/>
        <v>Ei)</v>
      </c>
    </row>
    <row r="1067" spans="1:22" outlineLevel="2">
      <c r="A1067">
        <v>130</v>
      </c>
      <c r="B1067" t="s">
        <v>2562</v>
      </c>
      <c r="C1067" s="334">
        <v>3.850814834352478</v>
      </c>
      <c r="D1067" s="334">
        <v>0.7274000819696339</v>
      </c>
      <c r="E1067" s="334">
        <v>17.870275567893081</v>
      </c>
      <c r="F1067" s="334">
        <v>1.16949237571363</v>
      </c>
      <c r="G1067" s="334">
        <v>40.323614143488697</v>
      </c>
      <c r="H1067" s="334">
        <v>68061075.125512734</v>
      </c>
      <c r="I1067" s="334">
        <v>1.729945756598126</v>
      </c>
      <c r="J1067" s="334">
        <v>5.1722348348351872</v>
      </c>
      <c r="K1067" s="334">
        <v>1.828515239398296</v>
      </c>
      <c r="L1067" s="334">
        <v>57.29560378228993</v>
      </c>
      <c r="M1067" s="334" t="s">
        <v>30</v>
      </c>
      <c r="N1067" s="334" t="s">
        <v>30</v>
      </c>
      <c r="O1067" s="334" t="s">
        <v>30</v>
      </c>
      <c r="P1067" s="334">
        <v>9.0806532132371991E-5</v>
      </c>
      <c r="Q1067" s="334" t="s">
        <v>30</v>
      </c>
      <c r="R1067" s="334" t="s">
        <v>30</v>
      </c>
      <c r="S1067" s="595">
        <f t="shared" si="273"/>
        <v>57.29560378228993</v>
      </c>
      <c r="T1067" s="334">
        <v>-0.81299999999999994</v>
      </c>
      <c r="U1067">
        <f t="shared" ref="U1067:U1072" si="274">U1066+1</f>
        <v>129</v>
      </c>
      <c r="V1067" t="str">
        <f t="shared" ref="V1067:V1072" si="275">LEFT($B1067&amp;"  ",2)&amp;RIGHT(" "&amp;$B1067,1)</f>
        <v>Ya0</v>
      </c>
    </row>
    <row r="1068" spans="1:22" outlineLevel="2">
      <c r="A1068">
        <v>131</v>
      </c>
      <c r="B1068" t="s">
        <v>2563</v>
      </c>
      <c r="C1068" s="334">
        <v>3.644858343868445</v>
      </c>
      <c r="D1068" s="334">
        <v>0.69942707316910446</v>
      </c>
      <c r="E1068" s="334">
        <v>18.5849571070172</v>
      </c>
      <c r="F1068" s="334">
        <v>1.1089977769305679</v>
      </c>
      <c r="G1068" s="334">
        <v>40.270752987695815</v>
      </c>
      <c r="H1068" s="334">
        <v>60954688.140380338</v>
      </c>
      <c r="I1068" s="334">
        <v>1.777795024698807</v>
      </c>
      <c r="J1068" s="334">
        <v>5.1958050249700491</v>
      </c>
      <c r="K1068" s="334">
        <v>1.7509286408816389</v>
      </c>
      <c r="L1068" s="334">
        <v>57.422023064929917</v>
      </c>
      <c r="M1068" s="334" t="s">
        <v>30</v>
      </c>
      <c r="N1068" s="334" t="s">
        <v>30</v>
      </c>
      <c r="O1068" s="334" t="s">
        <v>30</v>
      </c>
      <c r="P1068" s="334">
        <v>9.1088137151060439E-5</v>
      </c>
      <c r="Q1068" s="334" t="s">
        <v>30</v>
      </c>
      <c r="R1068" s="334" t="s">
        <v>30</v>
      </c>
      <c r="S1068" s="595">
        <f t="shared" si="273"/>
        <v>57.422023064929917</v>
      </c>
      <c r="T1068" s="334">
        <v>1.593</v>
      </c>
      <c r="U1068">
        <f t="shared" si="274"/>
        <v>130</v>
      </c>
      <c r="V1068" t="str">
        <f t="shared" si="275"/>
        <v>Pe9</v>
      </c>
    </row>
    <row r="1069" spans="1:22" outlineLevel="2">
      <c r="A1069">
        <v>132</v>
      </c>
      <c r="B1069" t="s">
        <v>2564</v>
      </c>
      <c r="C1069" s="334">
        <v>3.28782686676879</v>
      </c>
      <c r="D1069" s="334">
        <v>0.6840805366535907</v>
      </c>
      <c r="E1069" s="334">
        <v>17.59566157540959</v>
      </c>
      <c r="F1069" s="334">
        <v>0.92427198247807507</v>
      </c>
      <c r="G1069" s="334">
        <v>45.866033967995357</v>
      </c>
      <c r="H1069" s="334">
        <v>69961594.617402703</v>
      </c>
      <c r="I1069" s="334">
        <v>1.6922827387670809</v>
      </c>
      <c r="J1069" s="334">
        <v>5.3799924757726547</v>
      </c>
      <c r="K1069" s="334">
        <v>2.0140758085402002</v>
      </c>
      <c r="L1069" s="334">
        <v>54.856869484073229</v>
      </c>
      <c r="M1069" s="334" t="s">
        <v>30</v>
      </c>
      <c r="N1069" s="334" t="s">
        <v>30</v>
      </c>
      <c r="O1069" s="334" t="s">
        <v>30</v>
      </c>
      <c r="P1069" s="334">
        <v>9.9155509696830066E-5</v>
      </c>
      <c r="Q1069" s="334" t="s">
        <v>30</v>
      </c>
      <c r="R1069" s="334" t="s">
        <v>30</v>
      </c>
      <c r="S1069" s="595">
        <f t="shared" si="273"/>
        <v>54.856869484073229</v>
      </c>
      <c r="T1069" s="334">
        <v>2.7869999999999999</v>
      </c>
      <c r="U1069">
        <f t="shared" si="274"/>
        <v>131</v>
      </c>
      <c r="V1069" t="str">
        <f t="shared" si="275"/>
        <v>Eu1</v>
      </c>
    </row>
    <row r="1070" spans="1:22" outlineLevel="2">
      <c r="A1070">
        <v>133</v>
      </c>
      <c r="B1070" t="s">
        <v>2565</v>
      </c>
      <c r="C1070" s="334">
        <v>3.93008028781587</v>
      </c>
      <c r="D1070" s="334">
        <v>0.73413742778527213</v>
      </c>
      <c r="E1070" s="334">
        <v>18.856951416906039</v>
      </c>
      <c r="F1070" s="334">
        <v>1.053412529981028</v>
      </c>
      <c r="G1070" s="334">
        <v>42.075633708758296</v>
      </c>
      <c r="H1070" s="334">
        <v>59242219.758751638</v>
      </c>
      <c r="I1070" s="334">
        <v>1.6859837836391121</v>
      </c>
      <c r="J1070" s="334">
        <v>5.5153608930760676</v>
      </c>
      <c r="K1070" s="334">
        <v>1.8463585542798291</v>
      </c>
      <c r="L1070" s="334">
        <v>58.111766719652501</v>
      </c>
      <c r="M1070" s="334" t="s">
        <v>30</v>
      </c>
      <c r="N1070" s="334" t="s">
        <v>30</v>
      </c>
      <c r="O1070" s="334" t="s">
        <v>30</v>
      </c>
      <c r="P1070" s="334">
        <v>9.5812941185780784E-5</v>
      </c>
      <c r="Q1070" s="334" t="s">
        <v>30</v>
      </c>
      <c r="R1070" s="334" t="s">
        <v>30</v>
      </c>
      <c r="S1070" s="595">
        <f t="shared" si="273"/>
        <v>58.111766719652501</v>
      </c>
      <c r="T1070" s="334">
        <v>4.9740000000000002</v>
      </c>
      <c r="U1070">
        <f t="shared" si="274"/>
        <v>132</v>
      </c>
      <c r="V1070" t="str">
        <f t="shared" si="275"/>
        <v>Bu0</v>
      </c>
    </row>
    <row r="1071" spans="1:22" outlineLevel="2">
      <c r="A1071">
        <v>134</v>
      </c>
      <c r="B1071" t="s">
        <v>2566</v>
      </c>
      <c r="C1071" s="334">
        <v>3.6911776494192159</v>
      </c>
      <c r="D1071" s="334">
        <v>0.74146013193993499</v>
      </c>
      <c r="E1071" s="334">
        <v>18.539937607059169</v>
      </c>
      <c r="F1071" s="334">
        <v>1.16826935819874</v>
      </c>
      <c r="G1071" s="334">
        <v>42.378216916163638</v>
      </c>
      <c r="H1071" s="334">
        <v>59447699.164000459</v>
      </c>
      <c r="I1071" s="334">
        <v>2.0675993660507812</v>
      </c>
      <c r="J1071" s="334">
        <v>5.2765465561707163</v>
      </c>
      <c r="K1071" s="334">
        <v>1.7146393224491701</v>
      </c>
      <c r="L1071" s="334">
        <v>59.163866031860373</v>
      </c>
      <c r="M1071" s="334" t="s">
        <v>30</v>
      </c>
      <c r="N1071" s="334" t="s">
        <v>30</v>
      </c>
      <c r="O1071" s="334" t="s">
        <v>30</v>
      </c>
      <c r="P1071" s="334">
        <v>8.9683998129747489E-5</v>
      </c>
      <c r="Q1071" s="334" t="s">
        <v>30</v>
      </c>
      <c r="R1071" s="334" t="s">
        <v>30</v>
      </c>
      <c r="S1071" s="595">
        <f t="shared" si="273"/>
        <v>59.163866031860373</v>
      </c>
      <c r="T1071" s="334">
        <v>-0.36</v>
      </c>
      <c r="U1071">
        <f t="shared" si="274"/>
        <v>133</v>
      </c>
      <c r="V1071" t="str">
        <f t="shared" si="275"/>
        <v>Hi6</v>
      </c>
    </row>
    <row r="1072" spans="1:22" outlineLevel="2">
      <c r="A1072">
        <v>135</v>
      </c>
      <c r="B1072" s="578" t="s">
        <v>2567</v>
      </c>
      <c r="C1072" s="579">
        <v>3.5103189648043251</v>
      </c>
      <c r="D1072" s="579">
        <v>0.64812131149443664</v>
      </c>
      <c r="E1072" s="579">
        <v>18.01697500889037</v>
      </c>
      <c r="F1072" s="579">
        <v>1.0906183159057701</v>
      </c>
      <c r="G1072" s="334">
        <v>41.396980945739344</v>
      </c>
      <c r="H1072" s="579">
        <v>70023987.972968429</v>
      </c>
      <c r="I1072" s="579">
        <v>1.6639349545386579</v>
      </c>
      <c r="J1072" s="579">
        <v>5.4959379792536884</v>
      </c>
      <c r="K1072" s="579">
        <v>1.9387390944524789</v>
      </c>
      <c r="L1072" s="579">
        <v>55.372121675004053</v>
      </c>
      <c r="M1072" s="334" t="s">
        <v>30</v>
      </c>
      <c r="N1072" s="334" t="s">
        <v>30</v>
      </c>
      <c r="O1072" s="334" t="s">
        <v>30</v>
      </c>
      <c r="P1072" s="579">
        <v>1.0178724200502789E-4</v>
      </c>
      <c r="Q1072" s="334" t="s">
        <v>30</v>
      </c>
      <c r="R1072" s="334" t="s">
        <v>30</v>
      </c>
      <c r="S1072" s="595">
        <f t="shared" si="273"/>
        <v>55.372121675004053</v>
      </c>
      <c r="T1072" s="579">
        <v>0.48</v>
      </c>
      <c r="U1072">
        <f t="shared" si="274"/>
        <v>134</v>
      </c>
      <c r="V1072" t="str">
        <f t="shared" si="275"/>
        <v>Hi3</v>
      </c>
    </row>
    <row r="1073" spans="1:26" outlineLevel="1">
      <c r="A1073" s="580" t="s">
        <v>2394</v>
      </c>
      <c r="B1073" s="580" t="s">
        <v>359</v>
      </c>
      <c r="C1073" s="334">
        <v>3.74640485680882</v>
      </c>
      <c r="D1073" s="334">
        <v>0.71275413872968363</v>
      </c>
      <c r="E1073" s="334">
        <v>18.641796469359701</v>
      </c>
      <c r="F1073" s="334">
        <v>1.0956200336672199</v>
      </c>
      <c r="G1073" s="334">
        <v>41.866791338354922</v>
      </c>
      <c r="H1073" s="334">
        <v>60434911.513552502</v>
      </c>
      <c r="I1073" s="334">
        <v>1.9345540150143321</v>
      </c>
      <c r="J1073" s="334">
        <v>5.3791737503525399</v>
      </c>
      <c r="K1073" s="334">
        <v>1.7748010312675531</v>
      </c>
      <c r="L1073" s="334">
        <v>58.651126254129998</v>
      </c>
      <c r="M1073" s="334" t="s">
        <v>30</v>
      </c>
      <c r="N1073" s="334" t="s">
        <v>30</v>
      </c>
      <c r="O1073" s="334" t="s">
        <v>30</v>
      </c>
      <c r="P1073" s="334">
        <v>9.3040787735840604E-5</v>
      </c>
      <c r="Q1073" s="334" t="s">
        <v>30</v>
      </c>
      <c r="R1073" s="334" t="s">
        <v>30</v>
      </c>
      <c r="S1073" s="595">
        <f t="shared" si="273"/>
        <v>58.651126254129998</v>
      </c>
      <c r="T1073" s="615">
        <f>AVERAGE(T1074:T1207)</f>
        <v>3.781343283582092E-2</v>
      </c>
      <c r="U1073">
        <v>0</v>
      </c>
      <c r="V1073" s="594" t="s">
        <v>2406</v>
      </c>
      <c r="Y1073" s="334">
        <v>0.68086780351134002</v>
      </c>
      <c r="Z1073" s="334">
        <v>1.265490555131688E-2</v>
      </c>
    </row>
    <row r="1074" spans="1:26" outlineLevel="2">
      <c r="A1074">
        <v>137</v>
      </c>
      <c r="B1074" t="s">
        <v>2434</v>
      </c>
      <c r="C1074" s="334">
        <v>3.9028825738380899</v>
      </c>
      <c r="D1074" s="334">
        <v>0.71829559975251178</v>
      </c>
      <c r="E1074" s="334">
        <v>18.9712403382687</v>
      </c>
      <c r="F1074" s="334">
        <v>1.078686009426536</v>
      </c>
      <c r="G1074" s="334">
        <v>43.134996917237068</v>
      </c>
      <c r="H1074" s="334">
        <v>61607647.225205317</v>
      </c>
      <c r="I1074" s="334">
        <v>1.6650013264042161</v>
      </c>
      <c r="J1074" s="334">
        <v>5.1823902626247991</v>
      </c>
      <c r="K1074" s="334">
        <v>2.038858781166843</v>
      </c>
      <c r="L1074" s="334">
        <v>56.840454215347393</v>
      </c>
      <c r="M1074" s="334" t="s">
        <v>30</v>
      </c>
      <c r="N1074" s="334" t="s">
        <v>30</v>
      </c>
      <c r="O1074" s="334" t="s">
        <v>30</v>
      </c>
      <c r="P1074" s="334">
        <v>9.0905658595480219E-5</v>
      </c>
      <c r="Q1074" s="334" t="s">
        <v>30</v>
      </c>
      <c r="R1074" s="334" t="s">
        <v>30</v>
      </c>
      <c r="S1074" s="595">
        <f t="shared" si="273"/>
        <v>56.840454215347393</v>
      </c>
      <c r="T1074" s="334">
        <v>-0.215999999999999</v>
      </c>
      <c r="U1074">
        <f t="shared" ref="U1074:U1137" si="276">U1073+1</f>
        <v>1</v>
      </c>
      <c r="V1074" t="str">
        <f t="shared" ref="V1074:V1137" si="277">LEFT($B1074&amp;"  ",2)&amp;RIGHT(" "&amp;$B1074,1)</f>
        <v>Bi7</v>
      </c>
      <c r="Y1074" s="334">
        <v>0.97799955367493929</v>
      </c>
      <c r="Z1074" s="334">
        <v>1.259753650207132E-2</v>
      </c>
    </row>
    <row r="1075" spans="1:26" outlineLevel="2">
      <c r="A1075">
        <v>138</v>
      </c>
      <c r="B1075" t="s">
        <v>2435</v>
      </c>
      <c r="C1075" s="334">
        <v>3.5808081344229379</v>
      </c>
      <c r="D1075" s="334">
        <v>0.72162546027608543</v>
      </c>
      <c r="E1075" s="334">
        <v>18.339410641668461</v>
      </c>
      <c r="F1075" s="334">
        <v>1.045492129401874</v>
      </c>
      <c r="G1075" s="334">
        <v>37.93604172768228</v>
      </c>
      <c r="H1075" s="334">
        <v>58151795.659530163</v>
      </c>
      <c r="I1075" s="334">
        <v>1.942486785943488</v>
      </c>
      <c r="J1075" s="334">
        <v>5.8566801052433517</v>
      </c>
      <c r="K1075" s="334">
        <v>1.770546155558715</v>
      </c>
      <c r="L1075" s="334">
        <v>59.028258797013692</v>
      </c>
      <c r="M1075" s="334" t="s">
        <v>30</v>
      </c>
      <c r="N1075" s="334" t="s">
        <v>30</v>
      </c>
      <c r="O1075" s="334" t="s">
        <v>30</v>
      </c>
      <c r="P1075" s="334">
        <v>1.015068802549901E-4</v>
      </c>
      <c r="Q1075" s="334" t="s">
        <v>30</v>
      </c>
      <c r="R1075" s="334" t="s">
        <v>30</v>
      </c>
      <c r="S1075" s="595">
        <f t="shared" si="273"/>
        <v>59.028258797013692</v>
      </c>
      <c r="T1075" s="334">
        <v>1.911</v>
      </c>
      <c r="U1075">
        <f t="shared" si="276"/>
        <v>2</v>
      </c>
      <c r="V1075" t="str">
        <f t="shared" si="277"/>
        <v>Le3</v>
      </c>
      <c r="Y1075" s="334">
        <v>0.83863345618293295</v>
      </c>
      <c r="Z1075" s="334">
        <v>1.251382084313119E-2</v>
      </c>
    </row>
    <row r="1076" spans="1:26" outlineLevel="2">
      <c r="A1076">
        <v>139</v>
      </c>
      <c r="B1076" t="s">
        <v>2436</v>
      </c>
      <c r="C1076" s="334">
        <v>3.5681752820945758</v>
      </c>
      <c r="D1076" s="334">
        <v>0.73997256221815233</v>
      </c>
      <c r="E1076" s="334">
        <v>18.58992622008201</v>
      </c>
      <c r="F1076" s="334">
        <v>1.178916974700668</v>
      </c>
      <c r="G1076" s="334">
        <v>40.602845889467019</v>
      </c>
      <c r="H1076" s="334">
        <v>56331760.329502627</v>
      </c>
      <c r="I1076" s="334">
        <v>1.672459779389873</v>
      </c>
      <c r="J1076" s="334">
        <v>5.6586458139070572</v>
      </c>
      <c r="K1076" s="334">
        <v>1.9880721949662861</v>
      </c>
      <c r="L1076" s="334">
        <v>58.048805996601828</v>
      </c>
      <c r="M1076" s="334" t="s">
        <v>30</v>
      </c>
      <c r="N1076" s="334" t="s">
        <v>30</v>
      </c>
      <c r="O1076" s="334" t="s">
        <v>30</v>
      </c>
      <c r="P1076" s="334">
        <v>1.03609181338969E-4</v>
      </c>
      <c r="Q1076" s="334" t="s">
        <v>30</v>
      </c>
      <c r="R1076" s="334" t="s">
        <v>30</v>
      </c>
      <c r="S1076" s="595">
        <f t="shared" si="273"/>
        <v>58.048805996601828</v>
      </c>
      <c r="T1076" s="334">
        <v>0.246</v>
      </c>
      <c r="U1076">
        <f t="shared" si="276"/>
        <v>3</v>
      </c>
      <c r="V1076" t="str">
        <f t="shared" si="277"/>
        <v>Le8</v>
      </c>
      <c r="Y1076" s="334">
        <v>0.74873997170675555</v>
      </c>
      <c r="Z1076" s="334">
        <v>1.3246246201111681E-2</v>
      </c>
    </row>
    <row r="1077" spans="1:26" outlineLevel="2">
      <c r="A1077">
        <v>140</v>
      </c>
      <c r="B1077" t="s">
        <v>2437</v>
      </c>
      <c r="C1077" s="334">
        <v>3.8640159773897431</v>
      </c>
      <c r="D1077" s="334">
        <v>0.72644830479997102</v>
      </c>
      <c r="E1077" s="334">
        <v>18.20008806101907</v>
      </c>
      <c r="F1077" s="334">
        <v>1.0790018002023529</v>
      </c>
      <c r="G1077" s="334">
        <v>39.529147235097611</v>
      </c>
      <c r="H1077" s="334">
        <v>68103543.602745637</v>
      </c>
      <c r="I1077" s="334">
        <v>1.841891711755431</v>
      </c>
      <c r="J1077" s="334">
        <v>5.1808613327222872</v>
      </c>
      <c r="K1077" s="334">
        <v>2.05568483370301</v>
      </c>
      <c r="L1077" s="334">
        <v>56.332354263185081</v>
      </c>
      <c r="M1077" s="334" t="s">
        <v>30</v>
      </c>
      <c r="N1077" s="334" t="s">
        <v>30</v>
      </c>
      <c r="O1077" s="334" t="s">
        <v>30</v>
      </c>
      <c r="P1077" s="334">
        <v>9.2787183277489476E-5</v>
      </c>
      <c r="Q1077" s="334" t="s">
        <v>30</v>
      </c>
      <c r="R1077" s="334" t="s">
        <v>30</v>
      </c>
      <c r="S1077" s="595">
        <f t="shared" si="273"/>
        <v>56.332354263185081</v>
      </c>
      <c r="T1077" s="334">
        <v>-0.14099999999999999</v>
      </c>
      <c r="U1077">
        <f t="shared" si="276"/>
        <v>4</v>
      </c>
      <c r="V1077" t="str">
        <f t="shared" si="277"/>
        <v xml:space="preserve">Gr </v>
      </c>
      <c r="Y1077" s="334">
        <v>0.72010767007462961</v>
      </c>
      <c r="Z1077" s="334">
        <v>1.317653972877899E-2</v>
      </c>
    </row>
    <row r="1078" spans="1:26" outlineLevel="2">
      <c r="A1078">
        <v>141</v>
      </c>
      <c r="B1078" t="s">
        <v>2438</v>
      </c>
      <c r="C1078" s="334">
        <v>3.65733517126997</v>
      </c>
      <c r="D1078" s="334">
        <v>0.71878747603806648</v>
      </c>
      <c r="E1078" s="334">
        <v>18.776979896182091</v>
      </c>
      <c r="F1078" s="334">
        <v>1.0579230353240749</v>
      </c>
      <c r="G1078" s="334">
        <v>42.820987333342892</v>
      </c>
      <c r="H1078" s="334">
        <v>57470454.42562709</v>
      </c>
      <c r="I1078" s="334">
        <v>1.6934989994968921</v>
      </c>
      <c r="J1078" s="334">
        <v>5.4618650318730948</v>
      </c>
      <c r="K1078" s="334">
        <v>1.5119157642699079</v>
      </c>
      <c r="L1078" s="334">
        <v>59.485422755693001</v>
      </c>
      <c r="M1078" s="334" t="s">
        <v>30</v>
      </c>
      <c r="N1078" s="334" t="s">
        <v>30</v>
      </c>
      <c r="O1078" s="334" t="s">
        <v>30</v>
      </c>
      <c r="P1078" s="334">
        <v>9.1421663876393696E-5</v>
      </c>
      <c r="Q1078" s="334" t="s">
        <v>30</v>
      </c>
      <c r="R1078" s="334" t="s">
        <v>30</v>
      </c>
      <c r="S1078" s="595">
        <f t="shared" si="273"/>
        <v>59.485422755693001</v>
      </c>
      <c r="T1078" s="334">
        <v>-0.16500000000000001</v>
      </c>
      <c r="U1078">
        <f t="shared" si="276"/>
        <v>5</v>
      </c>
      <c r="V1078" t="str">
        <f t="shared" si="277"/>
        <v>Ro9</v>
      </c>
      <c r="Y1078" s="334">
        <v>0.8159548011211728</v>
      </c>
      <c r="Z1078" s="334">
        <v>1.2175065998483539E-2</v>
      </c>
    </row>
    <row r="1079" spans="1:26" outlineLevel="2">
      <c r="A1079">
        <v>142</v>
      </c>
      <c r="B1079" t="s">
        <v>2439</v>
      </c>
      <c r="C1079" s="334">
        <v>3.5984164000924519</v>
      </c>
      <c r="D1079" s="334">
        <v>0.72744278352665714</v>
      </c>
      <c r="E1079" s="334">
        <v>17.269348605650379</v>
      </c>
      <c r="F1079" s="334">
        <v>1.0476167627403861</v>
      </c>
      <c r="G1079" s="334">
        <v>41.53312595199894</v>
      </c>
      <c r="H1079" s="334">
        <v>71514261.566238105</v>
      </c>
      <c r="I1079" s="334">
        <v>1.977804296485542</v>
      </c>
      <c r="J1079" s="334">
        <v>5.3101984570687017</v>
      </c>
      <c r="K1079" s="334">
        <v>1.9541781231250339</v>
      </c>
      <c r="L1079" s="334">
        <v>55.964007682241963</v>
      </c>
      <c r="M1079" s="334" t="s">
        <v>30</v>
      </c>
      <c r="N1079" s="334" t="s">
        <v>30</v>
      </c>
      <c r="O1079" s="334" t="s">
        <v>30</v>
      </c>
      <c r="P1079" s="334">
        <v>9.6418671702302609E-5</v>
      </c>
      <c r="Q1079" s="334" t="s">
        <v>30</v>
      </c>
      <c r="R1079" s="334" t="s">
        <v>30</v>
      </c>
      <c r="S1079" s="595">
        <f t="shared" si="273"/>
        <v>55.964007682241963</v>
      </c>
      <c r="T1079" s="334">
        <v>0.89700000000000002</v>
      </c>
      <c r="U1079">
        <f t="shared" si="276"/>
        <v>6</v>
      </c>
      <c r="V1079" t="str">
        <f t="shared" si="277"/>
        <v>Ya3</v>
      </c>
      <c r="Y1079" s="334">
        <v>0.71735108387547941</v>
      </c>
      <c r="Z1079" s="334">
        <v>1.348586286502136E-2</v>
      </c>
    </row>
    <row r="1080" spans="1:26" outlineLevel="2">
      <c r="A1080">
        <v>143</v>
      </c>
      <c r="B1080" t="s">
        <v>2440</v>
      </c>
      <c r="C1080" s="334">
        <v>3.9260745747432662</v>
      </c>
      <c r="D1080" s="334">
        <v>0.6688296389124595</v>
      </c>
      <c r="E1080" s="334">
        <v>18.11663048172711</v>
      </c>
      <c r="F1080" s="334">
        <v>1.040820582974445</v>
      </c>
      <c r="G1080" s="334">
        <v>38.21536611593163</v>
      </c>
      <c r="H1080" s="334">
        <v>71962020.953069061</v>
      </c>
      <c r="I1080" s="334">
        <v>1.815511948604686</v>
      </c>
      <c r="J1080" s="334">
        <v>5.3875954999369773</v>
      </c>
      <c r="K1080" s="334">
        <v>1.811566511168577</v>
      </c>
      <c r="L1080" s="334">
        <v>58.092925683520413</v>
      </c>
      <c r="M1080" s="334" t="s">
        <v>30</v>
      </c>
      <c r="N1080" s="334" t="s">
        <v>30</v>
      </c>
      <c r="O1080" s="334" t="s">
        <v>30</v>
      </c>
      <c r="P1080" s="334">
        <v>9.6592508521631216E-5</v>
      </c>
      <c r="Q1080" s="334" t="s">
        <v>30</v>
      </c>
      <c r="R1080" s="334" t="s">
        <v>30</v>
      </c>
      <c r="S1080" s="595">
        <f t="shared" si="273"/>
        <v>58.092925683520413</v>
      </c>
      <c r="T1080" s="334">
        <v>-1.3260000000000001</v>
      </c>
      <c r="U1080">
        <f t="shared" si="276"/>
        <v>7</v>
      </c>
      <c r="V1080" t="str">
        <f t="shared" si="277"/>
        <v>On6</v>
      </c>
      <c r="Y1080" s="334">
        <v>1.1374314782938091</v>
      </c>
      <c r="Z1080" s="334">
        <v>1.1103814378541381E-2</v>
      </c>
    </row>
    <row r="1081" spans="1:26" outlineLevel="2">
      <c r="A1081">
        <v>144</v>
      </c>
      <c r="B1081" t="s">
        <v>2441</v>
      </c>
      <c r="C1081" s="334">
        <v>3.6340399921964792</v>
      </c>
      <c r="D1081" s="334">
        <v>0.72135972510920843</v>
      </c>
      <c r="E1081" s="334">
        <v>17.88533269333475</v>
      </c>
      <c r="F1081" s="334">
        <v>1.161538538341101</v>
      </c>
      <c r="G1081" s="334">
        <v>40.316211124842113</v>
      </c>
      <c r="H1081" s="334">
        <v>64760300.815975308</v>
      </c>
      <c r="I1081" s="334">
        <v>1.6785643741384</v>
      </c>
      <c r="J1081" s="334">
        <v>5.1775706806954709</v>
      </c>
      <c r="K1081" s="334">
        <v>1.8142068886434879</v>
      </c>
      <c r="L1081" s="334">
        <v>56.674697243675674</v>
      </c>
      <c r="M1081" s="334" t="s">
        <v>30</v>
      </c>
      <c r="N1081" s="334" t="s">
        <v>30</v>
      </c>
      <c r="O1081" s="334" t="s">
        <v>30</v>
      </c>
      <c r="P1081" s="334">
        <v>9.2330629847939922E-5</v>
      </c>
      <c r="Q1081" s="334" t="s">
        <v>30</v>
      </c>
      <c r="R1081" s="334" t="s">
        <v>30</v>
      </c>
      <c r="S1081" s="595">
        <f t="shared" si="273"/>
        <v>56.674697243675674</v>
      </c>
      <c r="T1081" s="334">
        <v>0.107999999999999</v>
      </c>
      <c r="U1081">
        <f t="shared" si="276"/>
        <v>8</v>
      </c>
      <c r="V1081" t="str">
        <f t="shared" si="277"/>
        <v>Ce6</v>
      </c>
      <c r="Y1081" s="334">
        <v>0.6269273236877112</v>
      </c>
      <c r="Z1081" s="334">
        <v>1.394139852486388E-2</v>
      </c>
    </row>
    <row r="1082" spans="1:26" outlineLevel="2">
      <c r="A1082">
        <v>145</v>
      </c>
      <c r="B1082" t="s">
        <v>2442</v>
      </c>
      <c r="C1082" s="334">
        <v>3.513379661894906</v>
      </c>
      <c r="D1082" s="334">
        <v>0.7403550208619305</v>
      </c>
      <c r="E1082" s="334">
        <v>19.082031792070222</v>
      </c>
      <c r="F1082" s="334">
        <v>1.0468192075826701</v>
      </c>
      <c r="G1082" s="334">
        <v>42.029498117680028</v>
      </c>
      <c r="H1082" s="334">
        <v>53932373.583864518</v>
      </c>
      <c r="I1082" s="334">
        <v>1.6284799986737251</v>
      </c>
      <c r="J1082" s="334">
        <v>5.0441719236814739</v>
      </c>
      <c r="K1082" s="334">
        <v>1.688546389440547</v>
      </c>
      <c r="L1082" s="334">
        <v>56.724479460959628</v>
      </c>
      <c r="M1082" s="334" t="s">
        <v>30</v>
      </c>
      <c r="N1082" s="334" t="s">
        <v>30</v>
      </c>
      <c r="O1082" s="334" t="s">
        <v>30</v>
      </c>
      <c r="P1082" s="334">
        <v>8.6710302800192324E-5</v>
      </c>
      <c r="Q1082" s="334" t="s">
        <v>30</v>
      </c>
      <c r="R1082" s="334" t="s">
        <v>30</v>
      </c>
      <c r="S1082" s="595">
        <f t="shared" si="273"/>
        <v>56.724479460959628</v>
      </c>
      <c r="T1082" s="334">
        <v>1.8719999999999899</v>
      </c>
      <c r="U1082">
        <f t="shared" si="276"/>
        <v>9</v>
      </c>
      <c r="V1082" t="str">
        <f t="shared" si="277"/>
        <v>Mu9</v>
      </c>
      <c r="Y1082" s="334">
        <v>0.74106964892443639</v>
      </c>
      <c r="Z1082" s="334">
        <v>1.3098884438693181E-2</v>
      </c>
    </row>
    <row r="1083" spans="1:26" outlineLevel="2">
      <c r="A1083">
        <v>146</v>
      </c>
      <c r="B1083" t="s">
        <v>2443</v>
      </c>
      <c r="C1083" s="334">
        <v>3.6724759060308041</v>
      </c>
      <c r="D1083" s="334">
        <v>0.71657973219548587</v>
      </c>
      <c r="E1083" s="334">
        <v>18.593906085974542</v>
      </c>
      <c r="F1083" s="334">
        <v>1.2113914899855089</v>
      </c>
      <c r="G1083" s="334">
        <v>41.93636962857714</v>
      </c>
      <c r="H1083" s="334">
        <v>64777979.555174917</v>
      </c>
      <c r="I1083" s="334">
        <v>1.6095151279563049</v>
      </c>
      <c r="J1083" s="334">
        <v>5.371927877710279</v>
      </c>
      <c r="K1083" s="334">
        <v>1.9565852489745419</v>
      </c>
      <c r="L1083" s="334">
        <v>54.621403393414688</v>
      </c>
      <c r="M1083" s="334" t="s">
        <v>30</v>
      </c>
      <c r="N1083" s="334" t="s">
        <v>30</v>
      </c>
      <c r="O1083" s="334" t="s">
        <v>30</v>
      </c>
      <c r="P1083" s="334">
        <v>1.000665583995172E-4</v>
      </c>
      <c r="Q1083" s="334" t="s">
        <v>30</v>
      </c>
      <c r="R1083" s="334" t="s">
        <v>30</v>
      </c>
      <c r="S1083" s="595">
        <f t="shared" si="273"/>
        <v>54.621403393414688</v>
      </c>
      <c r="T1083" s="334">
        <v>0.11699999999999899</v>
      </c>
      <c r="U1083">
        <f t="shared" si="276"/>
        <v>10</v>
      </c>
      <c r="V1083" t="str">
        <f t="shared" si="277"/>
        <v>Ku1</v>
      </c>
      <c r="Y1083" s="334">
        <v>0.9205254672347043</v>
      </c>
      <c r="Z1083" s="334">
        <v>1.179060009219504E-2</v>
      </c>
    </row>
    <row r="1084" spans="1:26" outlineLevel="2">
      <c r="A1084">
        <v>147</v>
      </c>
      <c r="B1084" t="s">
        <v>2444</v>
      </c>
      <c r="C1084" s="334">
        <v>3.880377222459813</v>
      </c>
      <c r="D1084" s="334">
        <v>0.69560849706184869</v>
      </c>
      <c r="E1084" s="334">
        <v>17.98148035897643</v>
      </c>
      <c r="F1084" s="334">
        <v>1.1319078939542351</v>
      </c>
      <c r="G1084" s="334">
        <v>41.696896500981275</v>
      </c>
      <c r="H1084" s="334">
        <v>68475905.108467579</v>
      </c>
      <c r="I1084" s="334">
        <v>2.5074936624724611</v>
      </c>
      <c r="J1084" s="334">
        <v>5.5775677536269699</v>
      </c>
      <c r="K1084" s="334">
        <v>1.615176601838149</v>
      </c>
      <c r="L1084" s="334">
        <v>58.489717489904649</v>
      </c>
      <c r="M1084" s="334" t="s">
        <v>30</v>
      </c>
      <c r="N1084" s="334" t="s">
        <v>30</v>
      </c>
      <c r="O1084" s="334" t="s">
        <v>30</v>
      </c>
      <c r="P1084" s="334">
        <v>1.045444931267354E-4</v>
      </c>
      <c r="Q1084" s="334" t="s">
        <v>30</v>
      </c>
      <c r="R1084" s="334" t="s">
        <v>30</v>
      </c>
      <c r="S1084" s="595">
        <f t="shared" si="273"/>
        <v>58.489717489904649</v>
      </c>
      <c r="T1084" s="334">
        <v>-1.9710000000000001</v>
      </c>
      <c r="U1084">
        <f t="shared" si="276"/>
        <v>11</v>
      </c>
      <c r="V1084" t="str">
        <f t="shared" si="277"/>
        <v>Gl2</v>
      </c>
      <c r="Y1084" s="334">
        <v>0.87542789666245746</v>
      </c>
      <c r="Z1084" s="334">
        <v>1.2054095676890871E-2</v>
      </c>
    </row>
    <row r="1085" spans="1:26" outlineLevel="2">
      <c r="A1085">
        <v>148</v>
      </c>
      <c r="B1085" t="s">
        <v>2445</v>
      </c>
      <c r="C1085" s="334">
        <v>3.7449726776811532</v>
      </c>
      <c r="D1085" s="334">
        <v>0.73363621058043105</v>
      </c>
      <c r="E1085" s="334">
        <v>18.758876394449111</v>
      </c>
      <c r="F1085" s="334">
        <v>1.076265239881474</v>
      </c>
      <c r="G1085" s="334">
        <v>43.201498828986246</v>
      </c>
      <c r="H1085" s="334">
        <v>59091980.755815178</v>
      </c>
      <c r="I1085" s="334">
        <v>2.015371026674317</v>
      </c>
      <c r="J1085" s="334">
        <v>5.0100764656101733</v>
      </c>
      <c r="K1085" s="334">
        <v>1.6406902237714569</v>
      </c>
      <c r="L1085" s="334">
        <v>59.462155277861811</v>
      </c>
      <c r="M1085" s="334" t="s">
        <v>30</v>
      </c>
      <c r="N1085" s="334" t="s">
        <v>30</v>
      </c>
      <c r="O1085" s="334" t="s">
        <v>30</v>
      </c>
      <c r="P1085" s="334">
        <v>8.2793056805862672E-5</v>
      </c>
      <c r="Q1085" s="334" t="s">
        <v>30</v>
      </c>
      <c r="R1085" s="334" t="s">
        <v>30</v>
      </c>
      <c r="S1085" s="595">
        <f t="shared" si="273"/>
        <v>59.462155277861811</v>
      </c>
      <c r="T1085" s="334">
        <v>-1.893</v>
      </c>
      <c r="U1085">
        <f t="shared" si="276"/>
        <v>12</v>
      </c>
      <c r="V1085" t="str">
        <f t="shared" si="277"/>
        <v>Na0</v>
      </c>
      <c r="Y1085" s="334">
        <v>1.584159002485408</v>
      </c>
      <c r="Z1085" s="334">
        <v>1.0509456357676901E-2</v>
      </c>
    </row>
    <row r="1086" spans="1:26" outlineLevel="2">
      <c r="A1086">
        <v>149</v>
      </c>
      <c r="B1086" t="s">
        <v>2446</v>
      </c>
      <c r="C1086" s="334">
        <v>3.8265057978787689</v>
      </c>
      <c r="D1086" s="334">
        <v>0.72761988206366834</v>
      </c>
      <c r="E1086" s="334">
        <v>18.566806005519808</v>
      </c>
      <c r="F1086" s="334">
        <v>1.191223467683749</v>
      </c>
      <c r="G1086" s="334">
        <v>38.434474433539584</v>
      </c>
      <c r="H1086" s="334">
        <v>59148654.337680101</v>
      </c>
      <c r="I1086" s="334">
        <v>2.2202670417677131</v>
      </c>
      <c r="J1086" s="334">
        <v>5.2003439131765727</v>
      </c>
      <c r="K1086" s="334">
        <v>1.4275629396301921</v>
      </c>
      <c r="L1086" s="334">
        <v>60.889864608456243</v>
      </c>
      <c r="M1086" s="334" t="s">
        <v>30</v>
      </c>
      <c r="N1086" s="334" t="s">
        <v>30</v>
      </c>
      <c r="O1086" s="334" t="s">
        <v>30</v>
      </c>
      <c r="P1086" s="334">
        <v>8.1273613850251235E-5</v>
      </c>
      <c r="Q1086" s="334" t="s">
        <v>30</v>
      </c>
      <c r="R1086" s="334" t="s">
        <v>30</v>
      </c>
      <c r="S1086" s="595">
        <f t="shared" si="273"/>
        <v>60.889864608456243</v>
      </c>
      <c r="T1086" s="334">
        <v>-0.75</v>
      </c>
      <c r="U1086">
        <f t="shared" si="276"/>
        <v>13</v>
      </c>
      <c r="V1086" t="str">
        <f t="shared" si="277"/>
        <v>Ha3</v>
      </c>
      <c r="Y1086" s="334">
        <v>0.68812479342043098</v>
      </c>
      <c r="Z1086" s="334">
        <v>1.308180777610218E-2</v>
      </c>
    </row>
    <row r="1087" spans="1:26" outlineLevel="2">
      <c r="A1087">
        <v>150</v>
      </c>
      <c r="B1087" t="s">
        <v>2447</v>
      </c>
      <c r="C1087" s="334">
        <v>3.97642861926222</v>
      </c>
      <c r="D1087" s="334">
        <v>0.70633712217182287</v>
      </c>
      <c r="E1087" s="334">
        <v>18.555240823234669</v>
      </c>
      <c r="F1087" s="334">
        <v>1.1384147797624919</v>
      </c>
      <c r="G1087" s="334">
        <v>45.006214645660023</v>
      </c>
      <c r="H1087" s="334">
        <v>69238734.005512595</v>
      </c>
      <c r="I1087" s="334">
        <v>2.172218583986036</v>
      </c>
      <c r="J1087" s="334">
        <v>5.617054473853508</v>
      </c>
      <c r="K1087" s="334">
        <v>1.6874568953068061</v>
      </c>
      <c r="L1087" s="334">
        <v>58.439334144106859</v>
      </c>
      <c r="M1087" s="334" t="s">
        <v>30</v>
      </c>
      <c r="N1087" s="334" t="s">
        <v>30</v>
      </c>
      <c r="O1087" s="334" t="s">
        <v>30</v>
      </c>
      <c r="P1087" s="334">
        <v>1.006790692124813E-4</v>
      </c>
      <c r="Q1087" s="334" t="s">
        <v>30</v>
      </c>
      <c r="R1087" s="334" t="s">
        <v>30</v>
      </c>
      <c r="S1087" s="595">
        <f t="shared" si="273"/>
        <v>58.439334144106859</v>
      </c>
      <c r="T1087" s="334">
        <v>-0.3</v>
      </c>
      <c r="U1087">
        <f t="shared" si="276"/>
        <v>14</v>
      </c>
      <c r="V1087" t="str">
        <f t="shared" si="277"/>
        <v xml:space="preserve">Mo </v>
      </c>
      <c r="Y1087" s="334">
        <v>1.36844156713673</v>
      </c>
      <c r="Z1087" s="334">
        <v>1.0890290711546111E-2</v>
      </c>
    </row>
    <row r="1088" spans="1:26" outlineLevel="2">
      <c r="A1088">
        <v>151</v>
      </c>
      <c r="B1088" t="s">
        <v>2448</v>
      </c>
      <c r="C1088" s="334">
        <v>3.6959179789042191</v>
      </c>
      <c r="D1088" s="334">
        <v>0.75128416846276425</v>
      </c>
      <c r="E1088" s="334">
        <v>18.527310964424831</v>
      </c>
      <c r="F1088" s="334">
        <v>0.99092454516642436</v>
      </c>
      <c r="G1088" s="334">
        <v>45.895771162740907</v>
      </c>
      <c r="H1088" s="334">
        <v>60231438.225013033</v>
      </c>
      <c r="I1088" s="334">
        <v>1.4664994373421509</v>
      </c>
      <c r="J1088" s="334">
        <v>5.00047276333434</v>
      </c>
      <c r="K1088" s="334">
        <v>1.4712458848169001</v>
      </c>
      <c r="L1088" s="334">
        <v>57.439181081269609</v>
      </c>
      <c r="M1088" s="334" t="s">
        <v>30</v>
      </c>
      <c r="N1088" s="334" t="s">
        <v>30</v>
      </c>
      <c r="O1088" s="334" t="s">
        <v>30</v>
      </c>
      <c r="P1088" s="334">
        <v>8.8494766542937994E-5</v>
      </c>
      <c r="Q1088" s="334" t="s">
        <v>30</v>
      </c>
      <c r="R1088" s="334" t="s">
        <v>30</v>
      </c>
      <c r="S1088" s="595">
        <f t="shared" si="273"/>
        <v>57.439181081269609</v>
      </c>
      <c r="T1088" s="334">
        <v>2.823</v>
      </c>
      <c r="U1088">
        <f t="shared" si="276"/>
        <v>15</v>
      </c>
      <c r="V1088" t="str">
        <f t="shared" si="277"/>
        <v>Me1</v>
      </c>
      <c r="Y1088" s="334">
        <v>0.65484650876020456</v>
      </c>
      <c r="Z1088" s="334">
        <v>1.273267973697771E-2</v>
      </c>
    </row>
    <row r="1089" spans="1:26" outlineLevel="2">
      <c r="A1089">
        <v>152</v>
      </c>
      <c r="B1089" t="s">
        <v>2449</v>
      </c>
      <c r="C1089" s="334">
        <v>3.955094651304301</v>
      </c>
      <c r="D1089" s="334">
        <v>0.70438681465159148</v>
      </c>
      <c r="E1089" s="334">
        <v>18.914817663929039</v>
      </c>
      <c r="F1089" s="334">
        <v>1.038411901270915</v>
      </c>
      <c r="G1089" s="334">
        <v>44.766198229510834</v>
      </c>
      <c r="H1089" s="334">
        <v>64589417.227409489</v>
      </c>
      <c r="I1089" s="334">
        <v>1.8854309630595101</v>
      </c>
      <c r="J1089" s="334">
        <v>5.4255844234353052</v>
      </c>
      <c r="K1089" s="334">
        <v>1.891016777454537</v>
      </c>
      <c r="L1089" s="334">
        <v>58.782497385099113</v>
      </c>
      <c r="M1089" s="334" t="s">
        <v>30</v>
      </c>
      <c r="N1089" s="334" t="s">
        <v>30</v>
      </c>
      <c r="O1089" s="334" t="s">
        <v>30</v>
      </c>
      <c r="P1089" s="334">
        <v>9.5010442940819345E-5</v>
      </c>
      <c r="Q1089" s="334" t="s">
        <v>30</v>
      </c>
      <c r="R1089" s="334" t="s">
        <v>30</v>
      </c>
      <c r="S1089" s="595">
        <f t="shared" si="273"/>
        <v>58.782497385099113</v>
      </c>
      <c r="T1089" s="334">
        <v>-1.518</v>
      </c>
      <c r="U1089">
        <f t="shared" si="276"/>
        <v>16</v>
      </c>
      <c r="V1089" t="str">
        <f t="shared" si="277"/>
        <v>Da)</v>
      </c>
      <c r="Y1089" s="334">
        <v>1.0177509159397899</v>
      </c>
      <c r="Z1089" s="334">
        <v>1.1738727121608551E-2</v>
      </c>
    </row>
    <row r="1090" spans="1:26" outlineLevel="2">
      <c r="A1090">
        <v>153</v>
      </c>
      <c r="B1090" t="s">
        <v>2450</v>
      </c>
      <c r="C1090" s="334">
        <v>3.8522973468035508</v>
      </c>
      <c r="D1090" s="334">
        <v>0.74251166674591063</v>
      </c>
      <c r="E1090" s="334">
        <v>18.515067888012879</v>
      </c>
      <c r="F1090" s="334">
        <v>1.054585912727783</v>
      </c>
      <c r="G1090" s="334">
        <v>39.266882363544219</v>
      </c>
      <c r="H1090" s="334">
        <v>58280915.970402077</v>
      </c>
      <c r="I1090" s="334">
        <v>2.005749189164943</v>
      </c>
      <c r="J1090" s="334">
        <v>5.4158281906641976</v>
      </c>
      <c r="K1090" s="334">
        <v>1.7076015095274391</v>
      </c>
      <c r="L1090" s="334">
        <v>61.262034137339228</v>
      </c>
      <c r="M1090" s="334" t="s">
        <v>30</v>
      </c>
      <c r="N1090" s="334" t="s">
        <v>30</v>
      </c>
      <c r="O1090" s="334" t="s">
        <v>30</v>
      </c>
      <c r="P1090" s="334">
        <v>9.0501355016216355E-5</v>
      </c>
      <c r="Q1090" s="334" t="s">
        <v>30</v>
      </c>
      <c r="R1090" s="334" t="s">
        <v>30</v>
      </c>
      <c r="S1090" s="595">
        <f t="shared" si="273"/>
        <v>61.262034137339228</v>
      </c>
      <c r="T1090" s="334">
        <v>-0.56099999999999905</v>
      </c>
      <c r="U1090">
        <f t="shared" si="276"/>
        <v>17</v>
      </c>
      <c r="V1090" t="str">
        <f t="shared" si="277"/>
        <v>Tu1</v>
      </c>
      <c r="Y1090" s="334">
        <v>0.7459803193970207</v>
      </c>
      <c r="Z1090" s="334">
        <v>1.3918634454552841E-2</v>
      </c>
    </row>
    <row r="1091" spans="1:26" outlineLevel="2">
      <c r="A1091">
        <v>154</v>
      </c>
      <c r="B1091" t="s">
        <v>2451</v>
      </c>
      <c r="C1091" s="334">
        <v>3.525201961186526</v>
      </c>
      <c r="D1091" s="334">
        <v>0.80406673402397888</v>
      </c>
      <c r="E1091" s="334">
        <v>18.820825498754889</v>
      </c>
      <c r="F1091" s="334">
        <v>0.94331697235669998</v>
      </c>
      <c r="G1091" s="334">
        <v>38.277252452748961</v>
      </c>
      <c r="H1091" s="334">
        <v>48768011.873141102</v>
      </c>
      <c r="I1091" s="334">
        <v>2.0918654823860772</v>
      </c>
      <c r="J1091" s="334">
        <v>5.5490315308249336</v>
      </c>
      <c r="K1091" s="334">
        <v>2.0610341722070631</v>
      </c>
      <c r="L1091" s="334">
        <v>63.335509170119863</v>
      </c>
      <c r="M1091" s="334" t="s">
        <v>30</v>
      </c>
      <c r="N1091" s="334" t="s">
        <v>30</v>
      </c>
      <c r="O1091" s="334" t="s">
        <v>30</v>
      </c>
      <c r="P1091" s="334">
        <v>8.4781388069505716E-5</v>
      </c>
      <c r="Q1091" s="334" t="s">
        <v>30</v>
      </c>
      <c r="R1091" s="334" t="s">
        <v>30</v>
      </c>
      <c r="S1091" s="595">
        <f t="shared" si="273"/>
        <v>63.335509170119863</v>
      </c>
      <c r="T1091" s="334">
        <v>1.38</v>
      </c>
      <c r="U1091">
        <f t="shared" si="276"/>
        <v>18</v>
      </c>
      <c r="V1091" t="str">
        <f t="shared" si="277"/>
        <v>Mo8</v>
      </c>
      <c r="Y1091" s="334">
        <v>0.59507505202246713</v>
      </c>
      <c r="Z1091" s="334">
        <v>1.533512881197271E-2</v>
      </c>
    </row>
    <row r="1092" spans="1:26" outlineLevel="2">
      <c r="A1092">
        <v>155</v>
      </c>
      <c r="B1092" t="s">
        <v>2452</v>
      </c>
      <c r="C1092" s="334">
        <v>3.8158805740051149</v>
      </c>
      <c r="D1092" s="334">
        <v>0.70383939206132862</v>
      </c>
      <c r="E1092" s="334">
        <v>18.420174356390032</v>
      </c>
      <c r="F1092" s="334">
        <v>1.1567562342461051</v>
      </c>
      <c r="G1092" s="334">
        <v>40.951156637701374</v>
      </c>
      <c r="H1092" s="334">
        <v>63919472.582920641</v>
      </c>
      <c r="I1092" s="334">
        <v>1.9740564569634831</v>
      </c>
      <c r="J1092" s="334">
        <v>5.4294463869856413</v>
      </c>
      <c r="K1092" s="334">
        <v>1.4755088724694829</v>
      </c>
      <c r="L1092" s="334">
        <v>56.920183026698432</v>
      </c>
      <c r="M1092" s="334" t="s">
        <v>30</v>
      </c>
      <c r="N1092" s="334" t="s">
        <v>30</v>
      </c>
      <c r="O1092" s="334" t="s">
        <v>30</v>
      </c>
      <c r="P1092" s="334">
        <v>9.9166876002733845E-5</v>
      </c>
      <c r="Q1092" s="334" t="s">
        <v>30</v>
      </c>
      <c r="R1092" s="334" t="s">
        <v>30</v>
      </c>
      <c r="S1092" s="595">
        <f t="shared" si="273"/>
        <v>56.920183026698432</v>
      </c>
      <c r="T1092" s="334">
        <v>-1.78799999999999</v>
      </c>
      <c r="U1092">
        <f t="shared" si="276"/>
        <v>19</v>
      </c>
      <c r="V1092" t="str">
        <f t="shared" si="277"/>
        <v>Ne7</v>
      </c>
      <c r="Y1092" s="334">
        <v>0.74224128858989935</v>
      </c>
      <c r="Z1092" s="334">
        <v>1.3308686682358919E-2</v>
      </c>
    </row>
    <row r="1093" spans="1:26" outlineLevel="2">
      <c r="A1093">
        <v>156</v>
      </c>
      <c r="B1093" t="s">
        <v>2453</v>
      </c>
      <c r="C1093" s="334">
        <v>3.687447200061674</v>
      </c>
      <c r="D1093" s="334">
        <v>0.7055513116937322</v>
      </c>
      <c r="E1093" s="334">
        <v>17.636341681262419</v>
      </c>
      <c r="F1093" s="334">
        <v>1.084296238980053</v>
      </c>
      <c r="G1093" s="334">
        <v>38.286256583618844</v>
      </c>
      <c r="H1093" s="334">
        <v>67814925.384920478</v>
      </c>
      <c r="I1093" s="334">
        <v>1.710865305187443</v>
      </c>
      <c r="J1093" s="334">
        <v>5.2921017063258464</v>
      </c>
      <c r="K1093" s="334">
        <v>1.8617446704492719</v>
      </c>
      <c r="L1093" s="334">
        <v>58.178284156160871</v>
      </c>
      <c r="M1093" s="334" t="s">
        <v>30</v>
      </c>
      <c r="N1093" s="334" t="s">
        <v>30</v>
      </c>
      <c r="O1093" s="334" t="s">
        <v>30</v>
      </c>
      <c r="P1093" s="334">
        <v>9.1161155743180292E-5</v>
      </c>
      <c r="Q1093" s="334" t="s">
        <v>30</v>
      </c>
      <c r="R1093" s="334" t="s">
        <v>30</v>
      </c>
      <c r="S1093" s="595">
        <f t="shared" si="273"/>
        <v>58.178284156160871</v>
      </c>
      <c r="T1093" s="334">
        <v>0.215999999999999</v>
      </c>
      <c r="U1093">
        <f t="shared" si="276"/>
        <v>20</v>
      </c>
      <c r="V1093" t="str">
        <f t="shared" si="277"/>
        <v>Bo4</v>
      </c>
      <c r="Y1093" s="334">
        <v>0.68817312065460601</v>
      </c>
      <c r="Z1093" s="334">
        <v>1.294405017496829E-2</v>
      </c>
    </row>
    <row r="1094" spans="1:26" outlineLevel="2">
      <c r="A1094">
        <v>157</v>
      </c>
      <c r="B1094" t="s">
        <v>2454</v>
      </c>
      <c r="C1094" s="334">
        <v>3.496972470870745</v>
      </c>
      <c r="D1094" s="334">
        <v>0.75292629732344651</v>
      </c>
      <c r="E1094" s="334">
        <v>18.192302273838369</v>
      </c>
      <c r="F1094" s="334">
        <v>0.99001947264936974</v>
      </c>
      <c r="G1094" s="334">
        <v>45.410999313314285</v>
      </c>
      <c r="H1094" s="334">
        <v>60337836.967044927</v>
      </c>
      <c r="I1094" s="334">
        <v>1.897277826959767</v>
      </c>
      <c r="J1094" s="334">
        <v>5.341259809883244</v>
      </c>
      <c r="K1094" s="334">
        <v>1.8123789918841231</v>
      </c>
      <c r="L1094" s="334">
        <v>58.226551071857948</v>
      </c>
      <c r="M1094" s="334" t="s">
        <v>30</v>
      </c>
      <c r="N1094" s="334" t="s">
        <v>30</v>
      </c>
      <c r="O1094" s="334" t="s">
        <v>30</v>
      </c>
      <c r="P1094" s="334">
        <v>9.1665192049002105E-5</v>
      </c>
      <c r="Q1094" s="334" t="s">
        <v>30</v>
      </c>
      <c r="R1094" s="334" t="s">
        <v>30</v>
      </c>
      <c r="S1094" s="595">
        <f t="shared" si="273"/>
        <v>58.226551071857948</v>
      </c>
      <c r="T1094" s="334">
        <v>0.54899999999999904</v>
      </c>
      <c r="U1094">
        <f t="shared" si="276"/>
        <v>21</v>
      </c>
      <c r="V1094" t="str">
        <f t="shared" si="277"/>
        <v>Yi4</v>
      </c>
      <c r="Y1094" s="334">
        <v>0.60604063986704815</v>
      </c>
      <c r="Z1094" s="334">
        <v>1.384219035443365E-2</v>
      </c>
    </row>
    <row r="1095" spans="1:26" outlineLevel="2">
      <c r="A1095">
        <v>158</v>
      </c>
      <c r="B1095" t="s">
        <v>2455</v>
      </c>
      <c r="C1095" s="334">
        <v>3.7069998354918958</v>
      </c>
      <c r="D1095" s="334">
        <v>0.73165528336599761</v>
      </c>
      <c r="E1095" s="334">
        <v>17.81079097823498</v>
      </c>
      <c r="F1095" s="334">
        <v>0.97382221654191836</v>
      </c>
      <c r="G1095" s="334">
        <v>40.350645545546456</v>
      </c>
      <c r="H1095" s="334">
        <v>64131321.704507098</v>
      </c>
      <c r="I1095" s="334">
        <v>2.1122604908144318</v>
      </c>
      <c r="J1095" s="334">
        <v>5.5802153342120002</v>
      </c>
      <c r="K1095" s="334">
        <v>1.8703168632589899</v>
      </c>
      <c r="L1095" s="334">
        <v>58.676646253513667</v>
      </c>
      <c r="M1095" s="334" t="s">
        <v>30</v>
      </c>
      <c r="N1095" s="334" t="s">
        <v>30</v>
      </c>
      <c r="O1095" s="334" t="s">
        <v>30</v>
      </c>
      <c r="P1095" s="334">
        <v>9.7849127658044784E-5</v>
      </c>
      <c r="Q1095" s="334" t="s">
        <v>30</v>
      </c>
      <c r="R1095" s="334" t="s">
        <v>30</v>
      </c>
      <c r="S1095" s="595">
        <f t="shared" si="273"/>
        <v>58.676646253513667</v>
      </c>
      <c r="T1095" s="334">
        <v>2.097</v>
      </c>
      <c r="U1095">
        <f t="shared" si="276"/>
        <v>22</v>
      </c>
      <c r="V1095" t="str">
        <f t="shared" si="277"/>
        <v xml:space="preserve">Th </v>
      </c>
      <c r="Y1095" s="334">
        <v>0.7595325414592633</v>
      </c>
      <c r="Z1095" s="334">
        <v>1.248223711300795E-2</v>
      </c>
    </row>
    <row r="1096" spans="1:26" outlineLevel="2">
      <c r="A1096">
        <v>159</v>
      </c>
      <c r="B1096" t="s">
        <v>2456</v>
      </c>
      <c r="C1096" s="334">
        <v>3.7505617544646248</v>
      </c>
      <c r="D1096" s="334">
        <v>0.78099737092939736</v>
      </c>
      <c r="E1096" s="334">
        <v>18.66683488457257</v>
      </c>
      <c r="F1096" s="334">
        <v>1.1066591413983511</v>
      </c>
      <c r="G1096" s="334">
        <v>41.993964245355187</v>
      </c>
      <c r="H1096" s="334">
        <v>59388292.240965232</v>
      </c>
      <c r="I1096" s="334">
        <v>1.9102515484975999</v>
      </c>
      <c r="J1096" s="334">
        <v>5.2226237272667184</v>
      </c>
      <c r="K1096" s="334">
        <v>1.6376468747919171</v>
      </c>
      <c r="L1096" s="334">
        <v>62.179249269025647</v>
      </c>
      <c r="M1096" s="334" t="s">
        <v>30</v>
      </c>
      <c r="N1096" s="334" t="s">
        <v>30</v>
      </c>
      <c r="O1096" s="334" t="s">
        <v>30</v>
      </c>
      <c r="P1096" s="334">
        <v>8.1135734239395237E-5</v>
      </c>
      <c r="Q1096" s="334" t="s">
        <v>30</v>
      </c>
      <c r="R1096" s="334" t="s">
        <v>30</v>
      </c>
      <c r="S1096" s="595">
        <f t="shared" si="273"/>
        <v>62.179249269025647</v>
      </c>
      <c r="T1096" s="334">
        <v>0.69899999999999995</v>
      </c>
      <c r="U1096">
        <f t="shared" si="276"/>
        <v>23</v>
      </c>
      <c r="V1096" t="str">
        <f t="shared" si="277"/>
        <v>Bu5</v>
      </c>
      <c r="Y1096" s="334">
        <v>0.65408217654080636</v>
      </c>
      <c r="Z1096" s="334">
        <v>1.396706588753251E-2</v>
      </c>
    </row>
    <row r="1097" spans="1:26" outlineLevel="2">
      <c r="A1097">
        <v>160</v>
      </c>
      <c r="B1097" t="s">
        <v>2457</v>
      </c>
      <c r="C1097" s="334">
        <v>3.5900305310948171</v>
      </c>
      <c r="D1097" s="334">
        <v>0.72507400638266062</v>
      </c>
      <c r="E1097" s="334">
        <v>18.398729484747331</v>
      </c>
      <c r="F1097" s="334">
        <v>1.10767670618818</v>
      </c>
      <c r="G1097" s="334">
        <v>43.740039816537269</v>
      </c>
      <c r="H1097" s="334">
        <v>60562862.369759373</v>
      </c>
      <c r="I1097" s="334">
        <v>1.8487537559354601</v>
      </c>
      <c r="J1097" s="334">
        <v>5.6899154533798386</v>
      </c>
      <c r="K1097" s="334">
        <v>1.816168212540807</v>
      </c>
      <c r="L1097" s="334">
        <v>59.061039391855758</v>
      </c>
      <c r="M1097" s="334" t="s">
        <v>30</v>
      </c>
      <c r="N1097" s="334" t="s">
        <v>30</v>
      </c>
      <c r="O1097" s="334" t="s">
        <v>30</v>
      </c>
      <c r="P1097" s="334">
        <v>9.6470393103841216E-5</v>
      </c>
      <c r="Q1097" s="334" t="s">
        <v>30</v>
      </c>
      <c r="R1097" s="334" t="s">
        <v>30</v>
      </c>
      <c r="S1097" s="595">
        <f t="shared" si="273"/>
        <v>59.061039391855758</v>
      </c>
      <c r="T1097" s="334">
        <v>-0.186</v>
      </c>
      <c r="U1097">
        <f t="shared" si="276"/>
        <v>24</v>
      </c>
      <c r="V1097" t="str">
        <f t="shared" si="277"/>
        <v>Bu1</v>
      </c>
      <c r="Y1097" s="334">
        <v>0.72041070116022032</v>
      </c>
      <c r="Z1097" s="334">
        <v>1.254209340078054E-2</v>
      </c>
    </row>
    <row r="1098" spans="1:26" outlineLevel="2">
      <c r="A1098">
        <v>161</v>
      </c>
      <c r="B1098" t="s">
        <v>2458</v>
      </c>
      <c r="C1098" s="334">
        <v>3.6546011913803662</v>
      </c>
      <c r="D1098" s="334">
        <v>0.72996726698044789</v>
      </c>
      <c r="E1098" s="334">
        <v>18.716536127455061</v>
      </c>
      <c r="F1098" s="334">
        <v>0.94247395794453881</v>
      </c>
      <c r="G1098" s="334">
        <v>40.38370084087434</v>
      </c>
      <c r="H1098" s="334">
        <v>53974580.798795253</v>
      </c>
      <c r="I1098" s="334">
        <v>1.7783029225768761</v>
      </c>
      <c r="J1098" s="334">
        <v>5.1970651611486467</v>
      </c>
      <c r="K1098" s="334">
        <v>1.997796525219748</v>
      </c>
      <c r="L1098" s="334">
        <v>60.464347147154427</v>
      </c>
      <c r="M1098" s="334" t="s">
        <v>30</v>
      </c>
      <c r="N1098" s="334" t="s">
        <v>30</v>
      </c>
      <c r="O1098" s="334" t="s">
        <v>30</v>
      </c>
      <c r="P1098" s="334">
        <v>8.2333086406976706E-5</v>
      </c>
      <c r="Q1098" s="334" t="s">
        <v>30</v>
      </c>
      <c r="R1098" s="334" t="s">
        <v>30</v>
      </c>
      <c r="S1098" s="595">
        <f t="shared" si="273"/>
        <v>60.464347147154427</v>
      </c>
      <c r="T1098" s="334">
        <v>0.56399999999999995</v>
      </c>
      <c r="U1098">
        <f t="shared" si="276"/>
        <v>25</v>
      </c>
      <c r="V1098" t="str">
        <f t="shared" si="277"/>
        <v>Mu0</v>
      </c>
      <c r="Y1098" s="334">
        <v>0.87818858426633151</v>
      </c>
      <c r="Z1098" s="334">
        <v>1.316040544837452E-2</v>
      </c>
    </row>
    <row r="1099" spans="1:26" outlineLevel="2">
      <c r="A1099">
        <v>162</v>
      </c>
      <c r="B1099" t="s">
        <v>2459</v>
      </c>
      <c r="C1099" s="334">
        <v>3.7497085739683849</v>
      </c>
      <c r="D1099" s="334">
        <v>0.70840588219526146</v>
      </c>
      <c r="E1099" s="334">
        <v>18.78704964281031</v>
      </c>
      <c r="F1099" s="334">
        <v>1.0708891695622349</v>
      </c>
      <c r="G1099" s="334">
        <v>42.242946480822027</v>
      </c>
      <c r="H1099" s="334">
        <v>58403595.789670072</v>
      </c>
      <c r="I1099" s="334">
        <v>1.472171305388577</v>
      </c>
      <c r="J1099" s="334">
        <v>5.3209389667234284</v>
      </c>
      <c r="K1099" s="334">
        <v>1.704083934299556</v>
      </c>
      <c r="L1099" s="334">
        <v>59.06412897869761</v>
      </c>
      <c r="M1099" s="334" t="s">
        <v>30</v>
      </c>
      <c r="N1099" s="334" t="s">
        <v>30</v>
      </c>
      <c r="O1099" s="334" t="s">
        <v>30</v>
      </c>
      <c r="P1099" s="334">
        <v>8.7377312723721864E-5</v>
      </c>
      <c r="Q1099" s="334" t="s">
        <v>30</v>
      </c>
      <c r="R1099" s="334" t="s">
        <v>30</v>
      </c>
      <c r="S1099" s="595">
        <f t="shared" si="273"/>
        <v>59.06412897869761</v>
      </c>
      <c r="T1099" s="334">
        <v>-0.46799999999999897</v>
      </c>
      <c r="U1099">
        <f t="shared" si="276"/>
        <v>26</v>
      </c>
      <c r="V1099" t="str">
        <f t="shared" si="277"/>
        <v>Po2</v>
      </c>
      <c r="Y1099" s="334">
        <v>0.72043342552797163</v>
      </c>
      <c r="Z1099" s="334">
        <v>1.208738556198293E-2</v>
      </c>
    </row>
    <row r="1100" spans="1:26" outlineLevel="2">
      <c r="A1100">
        <v>163</v>
      </c>
      <c r="B1100" t="s">
        <v>2460</v>
      </c>
      <c r="C1100" s="334">
        <v>3.696095308171532</v>
      </c>
      <c r="D1100" s="334">
        <v>0.72675663743086594</v>
      </c>
      <c r="E1100" s="334">
        <v>19.491265602418611</v>
      </c>
      <c r="F1100" s="334">
        <v>0.96465139278662571</v>
      </c>
      <c r="G1100" s="334">
        <v>40.988213460663154</v>
      </c>
      <c r="H1100" s="334">
        <v>51311017.924793243</v>
      </c>
      <c r="I1100" s="334">
        <v>2.1378555421472951</v>
      </c>
      <c r="J1100" s="334">
        <v>5.8800188211967992</v>
      </c>
      <c r="K1100" s="334">
        <v>1.948237847438264</v>
      </c>
      <c r="L1100" s="334">
        <v>60.750657584194173</v>
      </c>
      <c r="M1100" s="334" t="s">
        <v>30</v>
      </c>
      <c r="N1100" s="334" t="s">
        <v>30</v>
      </c>
      <c r="O1100" s="334" t="s">
        <v>30</v>
      </c>
      <c r="P1100" s="334">
        <v>1.0101816830214981E-4</v>
      </c>
      <c r="Q1100" s="334" t="s">
        <v>30</v>
      </c>
      <c r="R1100" s="334" t="s">
        <v>30</v>
      </c>
      <c r="S1100" s="595">
        <f t="shared" si="273"/>
        <v>60.750657584194173</v>
      </c>
      <c r="T1100" s="334">
        <v>2.79</v>
      </c>
      <c r="U1100">
        <f t="shared" si="276"/>
        <v>27</v>
      </c>
      <c r="V1100" t="str">
        <f t="shared" si="277"/>
        <v>Tr7</v>
      </c>
      <c r="Y1100" s="334">
        <v>0.61757652632716364</v>
      </c>
      <c r="Z1100" s="334">
        <v>1.551473841379792E-2</v>
      </c>
    </row>
    <row r="1101" spans="1:26" outlineLevel="2">
      <c r="A1101">
        <v>164</v>
      </c>
      <c r="B1101" t="s">
        <v>2461</v>
      </c>
      <c r="C1101" s="334">
        <v>3.5183194239255302</v>
      </c>
      <c r="D1101" s="334">
        <v>0.74556523981936029</v>
      </c>
      <c r="E1101" s="334">
        <v>18.855179647068709</v>
      </c>
      <c r="F1101" s="334">
        <v>1.2137533387819921</v>
      </c>
      <c r="G1101" s="334">
        <v>36.689743229775679</v>
      </c>
      <c r="H1101" s="334">
        <v>53858536.572662011</v>
      </c>
      <c r="I1101" s="334">
        <v>1.100120243053559</v>
      </c>
      <c r="J1101" s="334">
        <v>5.5076904312844581</v>
      </c>
      <c r="K1101" s="334">
        <v>1.6027558245607589</v>
      </c>
      <c r="L1101" s="334">
        <v>59.07269876189639</v>
      </c>
      <c r="M1101" s="334" t="s">
        <v>30</v>
      </c>
      <c r="N1101" s="334" t="s">
        <v>30</v>
      </c>
      <c r="O1101" s="334" t="s">
        <v>30</v>
      </c>
      <c r="P1101" s="334">
        <v>9.2900344000480291E-5</v>
      </c>
      <c r="Q1101" s="334" t="s">
        <v>30</v>
      </c>
      <c r="R1101" s="334" t="s">
        <v>30</v>
      </c>
      <c r="S1101" s="595">
        <f t="shared" si="273"/>
        <v>59.07269876189639</v>
      </c>
      <c r="T1101" s="334">
        <v>-0.33300000000000002</v>
      </c>
      <c r="U1101">
        <f t="shared" si="276"/>
        <v>28</v>
      </c>
      <c r="V1101" t="str">
        <f t="shared" si="277"/>
        <v>Be6</v>
      </c>
      <c r="Y1101" s="334">
        <v>0.7808615608061209</v>
      </c>
      <c r="Z1101" s="334">
        <v>1.20377396277944E-2</v>
      </c>
    </row>
    <row r="1102" spans="1:26" outlineLevel="2">
      <c r="A1102">
        <v>165</v>
      </c>
      <c r="B1102" t="s">
        <v>2462</v>
      </c>
      <c r="C1102" s="334">
        <v>3.7029539960454718</v>
      </c>
      <c r="D1102" s="334">
        <v>0.7098982496039008</v>
      </c>
      <c r="E1102" s="334">
        <v>17.32885479455377</v>
      </c>
      <c r="F1102" s="334">
        <v>0.96781131835505085</v>
      </c>
      <c r="G1102" s="334">
        <v>38.148096219883946</v>
      </c>
      <c r="H1102" s="334">
        <v>72362128.400925085</v>
      </c>
      <c r="I1102" s="334">
        <v>1.667983201600197</v>
      </c>
      <c r="J1102" s="334">
        <v>5.5113926037080541</v>
      </c>
      <c r="K1102" s="334">
        <v>2.03238489289819</v>
      </c>
      <c r="L1102" s="334">
        <v>58.244528132919427</v>
      </c>
      <c r="M1102" s="334" t="s">
        <v>30</v>
      </c>
      <c r="N1102" s="334" t="s">
        <v>30</v>
      </c>
      <c r="O1102" s="334" t="s">
        <v>30</v>
      </c>
      <c r="P1102" s="334">
        <v>9.3185998983455769E-5</v>
      </c>
      <c r="Q1102" s="334" t="s">
        <v>30</v>
      </c>
      <c r="R1102" s="334" t="s">
        <v>30</v>
      </c>
      <c r="S1102" s="595">
        <f t="shared" si="273"/>
        <v>58.244528132919427</v>
      </c>
      <c r="T1102" s="334">
        <v>-2.202</v>
      </c>
      <c r="U1102">
        <f t="shared" si="276"/>
        <v>29</v>
      </c>
      <c r="V1102" t="str">
        <f t="shared" si="277"/>
        <v>Pa3</v>
      </c>
      <c r="Y1102" s="334">
        <v>1.40514438981532</v>
      </c>
      <c r="Z1102" s="334">
        <v>1.0466341439191189E-2</v>
      </c>
    </row>
    <row r="1103" spans="1:26" outlineLevel="2">
      <c r="A1103">
        <v>166</v>
      </c>
      <c r="B1103" t="s">
        <v>2463</v>
      </c>
      <c r="C1103" s="334">
        <v>3.7123198023809172</v>
      </c>
      <c r="D1103" s="334">
        <v>0.74711896940332734</v>
      </c>
      <c r="E1103" s="334">
        <v>17.713416383227639</v>
      </c>
      <c r="F1103" s="334">
        <v>1.102538913389107</v>
      </c>
      <c r="G1103" s="334">
        <v>42.184959551537176</v>
      </c>
      <c r="H1103" s="334">
        <v>67785013.22278975</v>
      </c>
      <c r="I1103" s="334">
        <v>1.3818836747474399</v>
      </c>
      <c r="J1103" s="334">
        <v>5.3096622626059977</v>
      </c>
      <c r="K1103" s="334">
        <v>1.321736758061131</v>
      </c>
      <c r="L1103" s="334">
        <v>57.269329466213172</v>
      </c>
      <c r="M1103" s="334" t="s">
        <v>30</v>
      </c>
      <c r="N1103" s="334" t="s">
        <v>30</v>
      </c>
      <c r="O1103" s="334" t="s">
        <v>30</v>
      </c>
      <c r="P1103" s="334">
        <v>9.874366996724287E-5</v>
      </c>
      <c r="Q1103" s="334" t="s">
        <v>30</v>
      </c>
      <c r="R1103" s="334" t="s">
        <v>30</v>
      </c>
      <c r="S1103" s="595">
        <f t="shared" si="273"/>
        <v>57.269329466213172</v>
      </c>
      <c r="T1103" s="334">
        <v>-0.56999999999999995</v>
      </c>
      <c r="U1103">
        <f t="shared" si="276"/>
        <v>30</v>
      </c>
      <c r="V1103" t="str">
        <f t="shared" si="277"/>
        <v>Wa4</v>
      </c>
      <c r="Y1103" s="334">
        <v>0.85633361122235663</v>
      </c>
      <c r="Z1103" s="334">
        <v>1.1906125675687929E-2</v>
      </c>
    </row>
    <row r="1104" spans="1:26" outlineLevel="2">
      <c r="A1104">
        <v>167</v>
      </c>
      <c r="B1104" t="s">
        <v>2464</v>
      </c>
      <c r="C1104" s="334">
        <v>4.0406942236461711</v>
      </c>
      <c r="D1104" s="334">
        <v>0.70189633739799362</v>
      </c>
      <c r="E1104" s="334">
        <v>19.103364873888811</v>
      </c>
      <c r="F1104" s="334">
        <v>1.198433677564849</v>
      </c>
      <c r="G1104" s="334">
        <v>37.557144083506792</v>
      </c>
      <c r="H1104" s="334">
        <v>62506215.590668947</v>
      </c>
      <c r="I1104" s="334">
        <v>2.0157008569380661</v>
      </c>
      <c r="J1104" s="334">
        <v>5.2104632639627226</v>
      </c>
      <c r="K1104" s="334">
        <v>1.467365722714151</v>
      </c>
      <c r="L1104" s="334">
        <v>58.580445103076769</v>
      </c>
      <c r="M1104" s="334" t="s">
        <v>30</v>
      </c>
      <c r="N1104" s="334" t="s">
        <v>30</v>
      </c>
      <c r="O1104" s="334" t="s">
        <v>30</v>
      </c>
      <c r="P1104" s="334">
        <v>8.758478822719286E-5</v>
      </c>
      <c r="Q1104" s="334" t="s">
        <v>30</v>
      </c>
      <c r="R1104" s="334" t="s">
        <v>30</v>
      </c>
      <c r="S1104" s="595">
        <f t="shared" si="273"/>
        <v>58.580445103076769</v>
      </c>
      <c r="T1104" s="334">
        <v>-1.73999999999999</v>
      </c>
      <c r="U1104">
        <f t="shared" si="276"/>
        <v>31</v>
      </c>
      <c r="V1104" t="str">
        <f t="shared" si="277"/>
        <v>Gl4</v>
      </c>
      <c r="Y1104" s="334">
        <v>0.93900506240184711</v>
      </c>
      <c r="Z1104" s="334">
        <v>1.1189403986285471E-2</v>
      </c>
    </row>
    <row r="1105" spans="1:26" outlineLevel="2">
      <c r="A1105">
        <v>168</v>
      </c>
      <c r="B1105" t="s">
        <v>2465</v>
      </c>
      <c r="C1105" s="334">
        <v>3.7609947215012411</v>
      </c>
      <c r="D1105" s="334">
        <v>0.69591328176265554</v>
      </c>
      <c r="E1105" s="334">
        <v>17.8877445289829</v>
      </c>
      <c r="F1105" s="334">
        <v>1.069649393587617</v>
      </c>
      <c r="G1105" s="334">
        <v>40.635638861142489</v>
      </c>
      <c r="H1105" s="334">
        <v>68479342.811182305</v>
      </c>
      <c r="I1105" s="334">
        <v>2.0370693271975191</v>
      </c>
      <c r="J1105" s="334">
        <v>5.5311006219579983</v>
      </c>
      <c r="K1105" s="334">
        <v>1.5486340392971869</v>
      </c>
      <c r="L1105" s="334">
        <v>58.147445292232369</v>
      </c>
      <c r="M1105" s="334" t="s">
        <v>30</v>
      </c>
      <c r="N1105" s="334" t="s">
        <v>30</v>
      </c>
      <c r="O1105" s="334" t="s">
        <v>30</v>
      </c>
      <c r="P1105" s="334">
        <v>9.9089622167448338E-5</v>
      </c>
      <c r="Q1105" s="334" t="s">
        <v>30</v>
      </c>
      <c r="R1105" s="334" t="s">
        <v>30</v>
      </c>
      <c r="S1105" s="595">
        <f t="shared" si="273"/>
        <v>58.147445292232369</v>
      </c>
      <c r="T1105" s="334">
        <v>-0.212999999999999</v>
      </c>
      <c r="U1105">
        <f t="shared" si="276"/>
        <v>32</v>
      </c>
      <c r="V1105" t="str">
        <f t="shared" si="277"/>
        <v>Ro1</v>
      </c>
      <c r="Y1105" s="334">
        <v>0.94818849661765592</v>
      </c>
      <c r="Z1105" s="334">
        <v>1.13695151928296E-2</v>
      </c>
    </row>
    <row r="1106" spans="1:26" outlineLevel="2">
      <c r="A1106">
        <v>169</v>
      </c>
      <c r="B1106" t="s">
        <v>2466</v>
      </c>
      <c r="C1106" s="334">
        <v>3.747840382814553</v>
      </c>
      <c r="D1106" s="334">
        <v>0.72520119832783458</v>
      </c>
      <c r="E1106" s="334">
        <v>17.584539660718981</v>
      </c>
      <c r="F1106" s="334">
        <v>1.204968268306408</v>
      </c>
      <c r="G1106" s="334">
        <v>40.708435573936619</v>
      </c>
      <c r="H1106" s="334">
        <v>68829298.76087074</v>
      </c>
      <c r="I1106" s="334">
        <v>2.124539117558033</v>
      </c>
      <c r="J1106" s="334">
        <v>5.5017071909005564</v>
      </c>
      <c r="K1106" s="334">
        <v>1.839719834905722</v>
      </c>
      <c r="L1106" s="334">
        <v>57.231809871164238</v>
      </c>
      <c r="M1106" s="334" t="s">
        <v>30</v>
      </c>
      <c r="N1106" s="334" t="s">
        <v>30</v>
      </c>
      <c r="O1106" s="334" t="s">
        <v>30</v>
      </c>
      <c r="P1106" s="334">
        <v>1.019945565691303E-4</v>
      </c>
      <c r="Q1106" s="334" t="s">
        <v>30</v>
      </c>
      <c r="R1106" s="334" t="s">
        <v>30</v>
      </c>
      <c r="S1106" s="595">
        <f t="shared" si="273"/>
        <v>57.231809871164238</v>
      </c>
      <c r="T1106" s="334">
        <v>0.16500000000000001</v>
      </c>
      <c r="U1106">
        <f t="shared" si="276"/>
        <v>33</v>
      </c>
      <c r="V1106" t="str">
        <f t="shared" si="277"/>
        <v>Gr2</v>
      </c>
      <c r="Y1106" s="334">
        <v>0.89931382165524976</v>
      </c>
      <c r="Z1106" s="334">
        <v>1.163116535771457E-2</v>
      </c>
    </row>
    <row r="1107" spans="1:26" outlineLevel="2">
      <c r="A1107">
        <v>170</v>
      </c>
      <c r="B1107" t="s">
        <v>2467</v>
      </c>
      <c r="C1107" s="334">
        <v>3.8475373558717729</v>
      </c>
      <c r="D1107" s="334">
        <v>0.72717651623950341</v>
      </c>
      <c r="E1107" s="334">
        <v>18.530932316065758</v>
      </c>
      <c r="F1107" s="334">
        <v>1.306116701113075</v>
      </c>
      <c r="G1107" s="334">
        <v>37.516757046895471</v>
      </c>
      <c r="H1107" s="334">
        <v>64325695.633411542</v>
      </c>
      <c r="I1107" s="334">
        <v>2.4066574564175842</v>
      </c>
      <c r="J1107" s="334">
        <v>5.301313227400148</v>
      </c>
      <c r="K1107" s="334">
        <v>2.0126893893268569</v>
      </c>
      <c r="L1107" s="334">
        <v>57.158542044197397</v>
      </c>
      <c r="M1107" s="334" t="s">
        <v>30</v>
      </c>
      <c r="N1107" s="334" t="s">
        <v>30</v>
      </c>
      <c r="O1107" s="334" t="s">
        <v>30</v>
      </c>
      <c r="P1107" s="334">
        <v>9.2757167984664515E-5</v>
      </c>
      <c r="Q1107" s="334" t="s">
        <v>30</v>
      </c>
      <c r="R1107" s="334" t="s">
        <v>30</v>
      </c>
      <c r="S1107" s="595">
        <f t="shared" si="273"/>
        <v>57.158542044197397</v>
      </c>
      <c r="T1107" s="334">
        <v>-1.6859999999999999</v>
      </c>
      <c r="U1107">
        <f t="shared" si="276"/>
        <v>34</v>
      </c>
      <c r="V1107" t="str">
        <f t="shared" si="277"/>
        <v>Po0</v>
      </c>
      <c r="Y1107" s="334">
        <v>0.77715822255497069</v>
      </c>
      <c r="Z1107" s="334">
        <v>1.196216207156427E-2</v>
      </c>
    </row>
    <row r="1108" spans="1:26" outlineLevel="2">
      <c r="A1108">
        <v>171</v>
      </c>
      <c r="B1108" t="s">
        <v>2468</v>
      </c>
      <c r="C1108" s="334">
        <v>3.8152037268012791</v>
      </c>
      <c r="D1108" s="334">
        <v>0.7365433357449277</v>
      </c>
      <c r="E1108" s="334">
        <v>17.797631409397258</v>
      </c>
      <c r="F1108" s="334">
        <v>1.0366338789626941</v>
      </c>
      <c r="G1108" s="334">
        <v>38.815327629253673</v>
      </c>
      <c r="H1108" s="334">
        <v>72468282.259423822</v>
      </c>
      <c r="I1108" s="334">
        <v>1.66876676821277</v>
      </c>
      <c r="J1108" s="334">
        <v>5.1228851490839133</v>
      </c>
      <c r="K1108" s="334">
        <v>1.741227247120438</v>
      </c>
      <c r="L1108" s="334">
        <v>56.31938551665035</v>
      </c>
      <c r="M1108" s="334" t="s">
        <v>30</v>
      </c>
      <c r="N1108" s="334" t="s">
        <v>30</v>
      </c>
      <c r="O1108" s="334" t="s">
        <v>30</v>
      </c>
      <c r="P1108" s="334">
        <v>9.3251261095756363E-5</v>
      </c>
      <c r="Q1108" s="334" t="s">
        <v>30</v>
      </c>
      <c r="R1108" s="334" t="s">
        <v>30</v>
      </c>
      <c r="S1108" s="595">
        <f t="shared" si="273"/>
        <v>56.31938551665035</v>
      </c>
      <c r="T1108" s="334">
        <v>-1.383</v>
      </c>
      <c r="U1108">
        <f t="shared" si="276"/>
        <v>35</v>
      </c>
      <c r="V1108" t="str">
        <f t="shared" si="277"/>
        <v>Wu9</v>
      </c>
      <c r="Y1108" s="334">
        <v>0.7112492660170382</v>
      </c>
      <c r="Z1108" s="334">
        <v>1.2872381635297589E-2</v>
      </c>
    </row>
    <row r="1109" spans="1:26" outlineLevel="2">
      <c r="A1109">
        <v>172</v>
      </c>
      <c r="B1109" t="s">
        <v>2469</v>
      </c>
      <c r="C1109" s="334">
        <v>3.4429299397064699</v>
      </c>
      <c r="D1109" s="334">
        <v>0.72386819416128567</v>
      </c>
      <c r="E1109" s="334">
        <v>18.175391827392819</v>
      </c>
      <c r="F1109" s="334">
        <v>1.040819121234035</v>
      </c>
      <c r="G1109" s="334">
        <v>38.245791244315413</v>
      </c>
      <c r="H1109" s="334">
        <v>56839200.321431041</v>
      </c>
      <c r="I1109" s="334">
        <v>1.842689324592178</v>
      </c>
      <c r="J1109" s="334">
        <v>5.2742302348662466</v>
      </c>
      <c r="K1109" s="334">
        <v>2.016921916008235</v>
      </c>
      <c r="L1109" s="334">
        <v>57.20571621581594</v>
      </c>
      <c r="M1109" s="334" t="s">
        <v>30</v>
      </c>
      <c r="N1109" s="334" t="s">
        <v>30</v>
      </c>
      <c r="O1109" s="334" t="s">
        <v>30</v>
      </c>
      <c r="P1109" s="334">
        <v>9.4399496884432324E-5</v>
      </c>
      <c r="Q1109" s="334" t="s">
        <v>30</v>
      </c>
      <c r="R1109" s="334" t="s">
        <v>30</v>
      </c>
      <c r="S1109" s="595">
        <f t="shared" si="273"/>
        <v>57.20571621581594</v>
      </c>
      <c r="T1109" s="334">
        <v>4.3680000000000003</v>
      </c>
      <c r="U1109">
        <f t="shared" si="276"/>
        <v>36</v>
      </c>
      <c r="V1109" t="str">
        <f t="shared" si="277"/>
        <v>Bo2</v>
      </c>
      <c r="Y1109" s="334">
        <v>0.65597080708879418</v>
      </c>
      <c r="Z1109" s="334">
        <v>1.3289410953368641E-2</v>
      </c>
    </row>
    <row r="1110" spans="1:26" outlineLevel="2">
      <c r="A1110">
        <v>173</v>
      </c>
      <c r="B1110" t="s">
        <v>2470</v>
      </c>
      <c r="C1110" s="334">
        <v>3.9706517852711798</v>
      </c>
      <c r="D1110" s="334">
        <v>0.70790297326247542</v>
      </c>
      <c r="E1110" s="334">
        <v>19.052761453072289</v>
      </c>
      <c r="F1110" s="334">
        <v>1.0673620681639531</v>
      </c>
      <c r="G1110" s="334">
        <v>42.552506786812046</v>
      </c>
      <c r="H1110" s="334">
        <v>63228848.824374869</v>
      </c>
      <c r="I1110" s="334">
        <v>1.5266531390765159</v>
      </c>
      <c r="J1110" s="334">
        <v>5.0926851689143877</v>
      </c>
      <c r="K1110" s="334">
        <v>1.9947113169791959</v>
      </c>
      <c r="L1110" s="334">
        <v>57.238075143825689</v>
      </c>
      <c r="M1110" s="334" t="s">
        <v>30</v>
      </c>
      <c r="N1110" s="334" t="s">
        <v>30</v>
      </c>
      <c r="O1110" s="334" t="s">
        <v>30</v>
      </c>
      <c r="P1110" s="334">
        <v>8.4339660161222326E-5</v>
      </c>
      <c r="Q1110" s="334" t="s">
        <v>30</v>
      </c>
      <c r="R1110" s="334" t="s">
        <v>30</v>
      </c>
      <c r="S1110" s="595">
        <f t="shared" si="273"/>
        <v>57.238075143825689</v>
      </c>
      <c r="T1110" s="334">
        <v>-1.077</v>
      </c>
      <c r="U1110">
        <f t="shared" si="276"/>
        <v>37</v>
      </c>
      <c r="V1110" t="str">
        <f t="shared" si="277"/>
        <v>Ha5</v>
      </c>
      <c r="Y1110" s="334">
        <v>0.83889592814139458</v>
      </c>
      <c r="Z1110" s="334">
        <v>1.267266228737722E-2</v>
      </c>
    </row>
    <row r="1111" spans="1:26" outlineLevel="2">
      <c r="A1111">
        <v>174</v>
      </c>
      <c r="B1111" t="s">
        <v>2471</v>
      </c>
      <c r="C1111" s="334">
        <v>3.8072734081787671</v>
      </c>
      <c r="D1111" s="334">
        <v>0.72321699309342546</v>
      </c>
      <c r="E1111" s="334">
        <v>19.376960815609241</v>
      </c>
      <c r="F1111" s="334">
        <v>1.180077342209148</v>
      </c>
      <c r="G1111" s="334">
        <v>45.235220262858988</v>
      </c>
      <c r="H1111" s="334">
        <v>52731713.006296441</v>
      </c>
      <c r="I1111" s="334">
        <v>1.8333306425842739</v>
      </c>
      <c r="J1111" s="334">
        <v>5.6136907934603277</v>
      </c>
      <c r="K1111" s="334">
        <v>1.9342827776846721</v>
      </c>
      <c r="L1111" s="334">
        <v>59.903734812622787</v>
      </c>
      <c r="M1111" s="334" t="s">
        <v>30</v>
      </c>
      <c r="N1111" s="334" t="s">
        <v>30</v>
      </c>
      <c r="O1111" s="334" t="s">
        <v>30</v>
      </c>
      <c r="P1111" s="334">
        <v>9.4036248703141014E-5</v>
      </c>
      <c r="Q1111" s="334" t="s">
        <v>30</v>
      </c>
      <c r="R1111" s="334" t="s">
        <v>30</v>
      </c>
      <c r="S1111" s="595">
        <f t="shared" si="273"/>
        <v>59.903734812622787</v>
      </c>
      <c r="T1111" s="334">
        <v>0.72899999999999998</v>
      </c>
      <c r="U1111">
        <f t="shared" si="276"/>
        <v>38</v>
      </c>
      <c r="V1111" t="str">
        <f t="shared" si="277"/>
        <v>Ej6</v>
      </c>
      <c r="Y1111" s="334">
        <v>0.60303189045589911</v>
      </c>
      <c r="Z1111" s="334">
        <v>1.3961337064830151E-2</v>
      </c>
    </row>
    <row r="1112" spans="1:26" outlineLevel="2">
      <c r="A1112">
        <v>175</v>
      </c>
      <c r="B1112" t="s">
        <v>2472</v>
      </c>
      <c r="C1112" s="334">
        <v>3.8021380277304448</v>
      </c>
      <c r="D1112" s="334">
        <v>0.72462677833467171</v>
      </c>
      <c r="E1112" s="334">
        <v>18.933705628540679</v>
      </c>
      <c r="F1112" s="334">
        <v>1.1210112130416181</v>
      </c>
      <c r="G1112" s="334">
        <v>43.583385222708074</v>
      </c>
      <c r="H1112" s="334">
        <v>60025100.79598894</v>
      </c>
      <c r="I1112" s="334">
        <v>2.2413995237835489</v>
      </c>
      <c r="J1112" s="334">
        <v>5.4555851582843582</v>
      </c>
      <c r="K1112" s="334">
        <v>1.568001461260131</v>
      </c>
      <c r="L1112" s="334">
        <v>61.12223824629914</v>
      </c>
      <c r="M1112" s="334" t="s">
        <v>30</v>
      </c>
      <c r="N1112" s="334" t="s">
        <v>30</v>
      </c>
      <c r="O1112" s="334" t="s">
        <v>30</v>
      </c>
      <c r="P1112" s="334">
        <v>8.9956601890327337E-5</v>
      </c>
      <c r="Q1112" s="334" t="s">
        <v>30</v>
      </c>
      <c r="R1112" s="334" t="s">
        <v>30</v>
      </c>
      <c r="S1112" s="595">
        <f t="shared" si="273"/>
        <v>61.12223824629914</v>
      </c>
      <c r="T1112" s="334">
        <v>-1.0619999999999901</v>
      </c>
      <c r="U1112">
        <f t="shared" si="276"/>
        <v>39</v>
      </c>
      <c r="V1112" t="str">
        <f t="shared" si="277"/>
        <v>Rh)</v>
      </c>
      <c r="Y1112" s="334">
        <v>0.71591731435993866</v>
      </c>
      <c r="Z1112" s="334">
        <v>1.287335244592178E-2</v>
      </c>
    </row>
    <row r="1113" spans="1:26" outlineLevel="2">
      <c r="A1113">
        <v>176</v>
      </c>
      <c r="B1113" t="s">
        <v>2473</v>
      </c>
      <c r="C1113" s="334">
        <v>4.012476506219949</v>
      </c>
      <c r="D1113" s="334">
        <v>0.72963743670475867</v>
      </c>
      <c r="E1113" s="334">
        <v>20.866816273117799</v>
      </c>
      <c r="F1113" s="334">
        <v>1.2106419020364581</v>
      </c>
      <c r="G1113" s="334">
        <v>43.725411252743825</v>
      </c>
      <c r="H1113" s="334">
        <v>47232044.691588223</v>
      </c>
      <c r="I1113" s="334">
        <v>1.866256847773236</v>
      </c>
      <c r="J1113" s="334">
        <v>5.2405629044786339</v>
      </c>
      <c r="K1113" s="334">
        <v>1.81685069393798</v>
      </c>
      <c r="L1113" s="334">
        <v>60.848948787506231</v>
      </c>
      <c r="M1113" s="334" t="s">
        <v>30</v>
      </c>
      <c r="N1113" s="334" t="s">
        <v>30</v>
      </c>
      <c r="O1113" s="334" t="s">
        <v>30</v>
      </c>
      <c r="P1113" s="334">
        <v>8.4528779596454708E-5</v>
      </c>
      <c r="Q1113" s="334" t="s">
        <v>30</v>
      </c>
      <c r="R1113" s="334" t="s">
        <v>30</v>
      </c>
      <c r="S1113" s="595">
        <f t="shared" si="273"/>
        <v>60.848948787506231</v>
      </c>
      <c r="T1113" s="334">
        <v>0.16800000000000001</v>
      </c>
      <c r="U1113">
        <f t="shared" si="276"/>
        <v>40</v>
      </c>
      <c r="V1113" t="str">
        <f t="shared" si="277"/>
        <v xml:space="preserve">Bo </v>
      </c>
      <c r="Y1113" s="334">
        <v>0.70238171209713474</v>
      </c>
      <c r="Z1113" s="334">
        <v>1.318719759639592E-2</v>
      </c>
    </row>
    <row r="1114" spans="1:26" outlineLevel="2">
      <c r="A1114">
        <v>177</v>
      </c>
      <c r="B1114" t="s">
        <v>2474</v>
      </c>
      <c r="C1114" s="334">
        <v>3.8671036506902401</v>
      </c>
      <c r="D1114" s="334">
        <v>0.6871956318506367</v>
      </c>
      <c r="E1114" s="334">
        <v>18.61765532179745</v>
      </c>
      <c r="F1114" s="334">
        <v>1.1363547627247981</v>
      </c>
      <c r="G1114" s="334">
        <v>38.608764992737946</v>
      </c>
      <c r="H1114" s="334">
        <v>65261957.996647023</v>
      </c>
      <c r="I1114" s="334">
        <v>2.0334291339976538</v>
      </c>
      <c r="J1114" s="334">
        <v>5.7295162194096676</v>
      </c>
      <c r="K1114" s="334">
        <v>1.8495727842533081</v>
      </c>
      <c r="L1114" s="334">
        <v>57.515942898787877</v>
      </c>
      <c r="M1114" s="334" t="s">
        <v>30</v>
      </c>
      <c r="N1114" s="334" t="s">
        <v>30</v>
      </c>
      <c r="O1114" s="334" t="s">
        <v>30</v>
      </c>
      <c r="P1114" s="334">
        <v>1.0302218843148871E-4</v>
      </c>
      <c r="Q1114" s="334" t="s">
        <v>30</v>
      </c>
      <c r="R1114" s="334" t="s">
        <v>30</v>
      </c>
      <c r="S1114" s="595">
        <f t="shared" si="273"/>
        <v>57.515942898787877</v>
      </c>
      <c r="T1114" s="334">
        <v>-0.81599999999999995</v>
      </c>
      <c r="U1114">
        <f t="shared" si="276"/>
        <v>41</v>
      </c>
      <c r="V1114" t="str">
        <f t="shared" si="277"/>
        <v>We)</v>
      </c>
      <c r="Y1114" s="334">
        <v>1.1413354839595919</v>
      </c>
      <c r="Z1114" s="334">
        <v>1.1238375896209071E-2</v>
      </c>
    </row>
    <row r="1115" spans="1:26" outlineLevel="2">
      <c r="A1115">
        <v>178</v>
      </c>
      <c r="B1115" t="s">
        <v>2475</v>
      </c>
      <c r="C1115" s="334">
        <v>3.458460220222646</v>
      </c>
      <c r="D1115" s="334">
        <v>0.73422881200913259</v>
      </c>
      <c r="E1115" s="334">
        <v>17.976879736451629</v>
      </c>
      <c r="F1115" s="334">
        <v>1.0681173364275121</v>
      </c>
      <c r="G1115" s="334">
        <v>40.534791295003039</v>
      </c>
      <c r="H1115" s="334">
        <v>60795864.569224931</v>
      </c>
      <c r="I1115" s="334">
        <v>1.806272134464765</v>
      </c>
      <c r="J1115" s="334">
        <v>4.9668331111384569</v>
      </c>
      <c r="K1115" s="334">
        <v>1.6491478866141449</v>
      </c>
      <c r="L1115" s="334">
        <v>58.25822227818923</v>
      </c>
      <c r="M1115" s="334" t="s">
        <v>30</v>
      </c>
      <c r="N1115" s="334" t="s">
        <v>30</v>
      </c>
      <c r="O1115" s="334" t="s">
        <v>30</v>
      </c>
      <c r="P1115" s="334">
        <v>8.1589136179395256E-5</v>
      </c>
      <c r="Q1115" s="334" t="s">
        <v>30</v>
      </c>
      <c r="R1115" s="334" t="s">
        <v>30</v>
      </c>
      <c r="S1115" s="595">
        <f t="shared" si="273"/>
        <v>58.25822227818923</v>
      </c>
      <c r="T1115" s="334">
        <v>1.6080000000000001</v>
      </c>
      <c r="U1115">
        <f t="shared" si="276"/>
        <v>42</v>
      </c>
      <c r="V1115" t="str">
        <f t="shared" si="277"/>
        <v>In7</v>
      </c>
      <c r="Y1115" s="334">
        <v>0.67497849190807968</v>
      </c>
      <c r="Z1115" s="334">
        <v>1.3435074031813699E-2</v>
      </c>
    </row>
    <row r="1116" spans="1:26" outlineLevel="2">
      <c r="A1116">
        <v>179</v>
      </c>
      <c r="B1116" t="s">
        <v>2476</v>
      </c>
      <c r="C1116" s="334">
        <v>3.5932308465392642</v>
      </c>
      <c r="D1116" s="334">
        <v>0.73508057949469863</v>
      </c>
      <c r="E1116" s="334">
        <v>19.20298613150138</v>
      </c>
      <c r="F1116" s="334">
        <v>1.1926624551240459</v>
      </c>
      <c r="G1116" s="334">
        <v>39.279982896747548</v>
      </c>
      <c r="H1116" s="334">
        <v>49336485.771190807</v>
      </c>
      <c r="I1116" s="334">
        <v>1.7950641291818821</v>
      </c>
      <c r="J1116" s="334">
        <v>5.3683190721235601</v>
      </c>
      <c r="K1116" s="334">
        <v>1.8896599528042399</v>
      </c>
      <c r="L1116" s="334">
        <v>58.291887073098323</v>
      </c>
      <c r="M1116" s="334" t="s">
        <v>30</v>
      </c>
      <c r="N1116" s="334" t="s">
        <v>30</v>
      </c>
      <c r="O1116" s="334" t="s">
        <v>30</v>
      </c>
      <c r="P1116" s="334">
        <v>9.1198260358288575E-5</v>
      </c>
      <c r="Q1116" s="334" t="s">
        <v>30</v>
      </c>
      <c r="R1116" s="334" t="s">
        <v>30</v>
      </c>
      <c r="S1116" s="595">
        <f t="shared" si="273"/>
        <v>58.291887073098323</v>
      </c>
      <c r="T1116" s="334">
        <v>1.167</v>
      </c>
      <c r="U1116">
        <f t="shared" si="276"/>
        <v>43</v>
      </c>
      <c r="V1116" t="str">
        <f t="shared" si="277"/>
        <v>Mo7</v>
      </c>
      <c r="Y1116" s="334">
        <v>0.64256657120099248</v>
      </c>
      <c r="Z1116" s="334">
        <v>1.356279009155761E-2</v>
      </c>
    </row>
    <row r="1117" spans="1:26" outlineLevel="2">
      <c r="A1117">
        <v>180</v>
      </c>
      <c r="B1117" t="s">
        <v>2477</v>
      </c>
      <c r="C1117" s="334">
        <v>3.9396109195077922</v>
      </c>
      <c r="D1117" s="334">
        <v>0.70530712933649076</v>
      </c>
      <c r="E1117" s="334">
        <v>18.509485032325561</v>
      </c>
      <c r="F1117" s="334">
        <v>1.0704289730666741</v>
      </c>
      <c r="G1117" s="334">
        <v>40.608192759390398</v>
      </c>
      <c r="H1117" s="334">
        <v>63575711.665136009</v>
      </c>
      <c r="I1117" s="334">
        <v>1.9115554563171491</v>
      </c>
      <c r="J1117" s="334">
        <v>5.5401690927444251</v>
      </c>
      <c r="K1117" s="334">
        <v>2.0156424237870061</v>
      </c>
      <c r="L1117" s="334">
        <v>59.680172968863687</v>
      </c>
      <c r="M1117" s="334" t="s">
        <v>30</v>
      </c>
      <c r="N1117" s="334" t="s">
        <v>30</v>
      </c>
      <c r="O1117" s="334" t="s">
        <v>30</v>
      </c>
      <c r="P1117" s="334">
        <v>9.6870558853430654E-5</v>
      </c>
      <c r="Q1117" s="334" t="s">
        <v>30</v>
      </c>
      <c r="R1117" s="334" t="s">
        <v>30</v>
      </c>
      <c r="S1117" s="595">
        <f t="shared" si="273"/>
        <v>59.680172968863687</v>
      </c>
      <c r="T1117" s="334">
        <v>0.86099999999999999</v>
      </c>
      <c r="U1117">
        <f t="shared" si="276"/>
        <v>44</v>
      </c>
      <c r="V1117" t="str">
        <f t="shared" si="277"/>
        <v>Bi1</v>
      </c>
      <c r="Y1117" s="334">
        <v>0.74138712624259795</v>
      </c>
      <c r="Z1117" s="334">
        <v>1.261801641464644E-2</v>
      </c>
    </row>
    <row r="1118" spans="1:26" outlineLevel="2">
      <c r="A1118">
        <v>181</v>
      </c>
      <c r="B1118" t="s">
        <v>2478</v>
      </c>
      <c r="C1118" s="334">
        <v>3.9749162876969768</v>
      </c>
      <c r="D1118" s="334">
        <v>0.68807613235900944</v>
      </c>
      <c r="E1118" s="334">
        <v>18.960231228575068</v>
      </c>
      <c r="F1118" s="334">
        <v>1.130615130295479</v>
      </c>
      <c r="G1118" s="334">
        <v>43.189779123351002</v>
      </c>
      <c r="H1118" s="334">
        <v>63949623.447577767</v>
      </c>
      <c r="I1118" s="334">
        <v>2.043396653636576</v>
      </c>
      <c r="J1118" s="334">
        <v>5.4175548077152413</v>
      </c>
      <c r="K1118" s="334">
        <v>1.667462818470403</v>
      </c>
      <c r="L1118" s="334">
        <v>59.385213325259087</v>
      </c>
      <c r="M1118" s="334" t="s">
        <v>30</v>
      </c>
      <c r="N1118" s="334" t="s">
        <v>30</v>
      </c>
      <c r="O1118" s="334" t="s">
        <v>30</v>
      </c>
      <c r="P1118" s="334">
        <v>9.3352303365711075E-5</v>
      </c>
      <c r="Q1118" s="334" t="s">
        <v>30</v>
      </c>
      <c r="R1118" s="334" t="s">
        <v>30</v>
      </c>
      <c r="S1118" s="595">
        <f t="shared" si="273"/>
        <v>59.385213325259087</v>
      </c>
      <c r="T1118" s="334">
        <v>0.218999999999999</v>
      </c>
      <c r="U1118">
        <f t="shared" si="276"/>
        <v>45</v>
      </c>
      <c r="V1118" t="str">
        <f t="shared" si="277"/>
        <v>Cl7</v>
      </c>
      <c r="Y1118" s="334">
        <v>0.74262541230195933</v>
      </c>
      <c r="Z1118" s="334">
        <v>1.205607993913425E-2</v>
      </c>
    </row>
    <row r="1119" spans="1:26" outlineLevel="2">
      <c r="A1119">
        <v>182</v>
      </c>
      <c r="B1119" t="s">
        <v>2479</v>
      </c>
      <c r="C1119" s="334">
        <v>4.0573816122743596</v>
      </c>
      <c r="D1119" s="334">
        <v>0.69827716069997603</v>
      </c>
      <c r="E1119" s="334">
        <v>18.92761018477615</v>
      </c>
      <c r="F1119" s="334">
        <v>1.17605222729006</v>
      </c>
      <c r="G1119" s="334">
        <v>37.387723319373308</v>
      </c>
      <c r="H1119" s="334">
        <v>64699662.731947944</v>
      </c>
      <c r="I1119" s="334">
        <v>2.29948298706694</v>
      </c>
      <c r="J1119" s="334">
        <v>5.7304953888466299</v>
      </c>
      <c r="K1119" s="334">
        <v>1.71006662291648</v>
      </c>
      <c r="L1119" s="334">
        <v>60.554694027137508</v>
      </c>
      <c r="M1119" s="334" t="s">
        <v>30</v>
      </c>
      <c r="N1119" s="334" t="s">
        <v>30</v>
      </c>
      <c r="O1119" s="334" t="s">
        <v>30</v>
      </c>
      <c r="P1119" s="334">
        <v>1.0222302286399381E-4</v>
      </c>
      <c r="Q1119" s="334" t="s">
        <v>30</v>
      </c>
      <c r="R1119" s="334" t="s">
        <v>30</v>
      </c>
      <c r="S1119" s="595">
        <f t="shared" si="273"/>
        <v>60.554694027137508</v>
      </c>
      <c r="T1119" s="334">
        <v>-1.9770000000000001</v>
      </c>
      <c r="U1119">
        <f t="shared" si="276"/>
        <v>46</v>
      </c>
      <c r="V1119" t="str">
        <f t="shared" si="277"/>
        <v>Ea)</v>
      </c>
      <c r="Y1119" s="334">
        <v>0.79522759006200161</v>
      </c>
      <c r="Z1119" s="334">
        <v>1.2173107445093201E-2</v>
      </c>
    </row>
    <row r="1120" spans="1:26" outlineLevel="2">
      <c r="A1120">
        <v>183</v>
      </c>
      <c r="B1120" t="s">
        <v>2480</v>
      </c>
      <c r="C1120" s="334">
        <v>3.6377516580384119</v>
      </c>
      <c r="D1120" s="334">
        <v>0.72761193682858838</v>
      </c>
      <c r="E1120" s="334">
        <v>19.613767762008241</v>
      </c>
      <c r="F1120" s="334">
        <v>1.135435354843745</v>
      </c>
      <c r="G1120" s="334">
        <v>42.581261252037137</v>
      </c>
      <c r="H1120" s="334">
        <v>49532159.922797538</v>
      </c>
      <c r="I1120" s="334">
        <v>2.1018848825159551</v>
      </c>
      <c r="J1120" s="334">
        <v>5.3315009536437321</v>
      </c>
      <c r="K1120" s="334">
        <v>1.718915158824093</v>
      </c>
      <c r="L1120" s="334">
        <v>57.260602509037817</v>
      </c>
      <c r="M1120" s="334" t="s">
        <v>30</v>
      </c>
      <c r="N1120" s="334" t="s">
        <v>30</v>
      </c>
      <c r="O1120" s="334" t="s">
        <v>30</v>
      </c>
      <c r="P1120" s="334">
        <v>9.385858236602809E-5</v>
      </c>
      <c r="Q1120" s="334" t="s">
        <v>30</v>
      </c>
      <c r="R1120" s="334" t="s">
        <v>30</v>
      </c>
      <c r="S1120" s="595">
        <f t="shared" si="273"/>
        <v>57.260602509037817</v>
      </c>
      <c r="T1120" s="334">
        <v>1.911</v>
      </c>
      <c r="U1120">
        <f t="shared" si="276"/>
        <v>47</v>
      </c>
      <c r="V1120" t="str">
        <f t="shared" si="277"/>
        <v>Wy1</v>
      </c>
      <c r="Y1120" s="334">
        <v>0.86116572153237547</v>
      </c>
      <c r="Z1120" s="334">
        <v>1.297724193559462E-2</v>
      </c>
    </row>
    <row r="1121" spans="1:26" outlineLevel="2">
      <c r="A1121">
        <v>184</v>
      </c>
      <c r="B1121" t="s">
        <v>2481</v>
      </c>
      <c r="C1121" s="334">
        <v>3.972813256960849</v>
      </c>
      <c r="D1121" s="334">
        <v>0.72328919803025771</v>
      </c>
      <c r="E1121" s="334">
        <v>18.408372975084809</v>
      </c>
      <c r="F1121" s="334">
        <v>1.048404873941343</v>
      </c>
      <c r="G1121" s="334">
        <v>40.347341946730879</v>
      </c>
      <c r="H1121" s="334">
        <v>64646084.658960164</v>
      </c>
      <c r="I1121" s="334">
        <v>1.671208921993536</v>
      </c>
      <c r="J1121" s="334">
        <v>5.511776411363825</v>
      </c>
      <c r="K1121" s="334">
        <v>1.755077876732507</v>
      </c>
      <c r="L1121" s="334">
        <v>60.159606549042863</v>
      </c>
      <c r="M1121" s="334" t="s">
        <v>30</v>
      </c>
      <c r="N1121" s="334" t="s">
        <v>30</v>
      </c>
      <c r="O1121" s="334" t="s">
        <v>30</v>
      </c>
      <c r="P1121" s="334">
        <v>9.3267561320117313E-5</v>
      </c>
      <c r="Q1121" s="334" t="s">
        <v>30</v>
      </c>
      <c r="R1121" s="334" t="s">
        <v>30</v>
      </c>
      <c r="S1121" s="595">
        <f t="shared" si="273"/>
        <v>60.159606549042863</v>
      </c>
      <c r="T1121" s="334">
        <v>-1.962</v>
      </c>
      <c r="U1121">
        <f t="shared" si="276"/>
        <v>48</v>
      </c>
      <c r="V1121" t="str">
        <f t="shared" si="277"/>
        <v>Wo5</v>
      </c>
      <c r="Y1121" s="334">
        <v>0.6420094173987444</v>
      </c>
      <c r="Z1121" s="334">
        <v>1.491281906111318E-2</v>
      </c>
    </row>
    <row r="1122" spans="1:26" outlineLevel="2">
      <c r="A1122">
        <v>185</v>
      </c>
      <c r="B1122" t="s">
        <v>2482</v>
      </c>
      <c r="C1122" s="334">
        <v>3.609011996952757</v>
      </c>
      <c r="D1122" s="334">
        <v>0.7348722747948051</v>
      </c>
      <c r="E1122" s="334">
        <v>18.298709295556669</v>
      </c>
      <c r="F1122" s="334">
        <v>1.162841465019101</v>
      </c>
      <c r="G1122" s="334">
        <v>39.731641158655648</v>
      </c>
      <c r="H1122" s="334">
        <v>62243933.708882503</v>
      </c>
      <c r="I1122" s="334">
        <v>1.1301241203772849</v>
      </c>
      <c r="J1122" s="334">
        <v>5.3914251122415404</v>
      </c>
      <c r="K1122" s="334">
        <v>1.974461999442976</v>
      </c>
      <c r="L1122" s="334">
        <v>57.758239920673887</v>
      </c>
      <c r="M1122" s="334" t="s">
        <v>30</v>
      </c>
      <c r="N1122" s="334" t="s">
        <v>30</v>
      </c>
      <c r="O1122" s="334" t="s">
        <v>30</v>
      </c>
      <c r="P1122" s="334">
        <v>9.4141253378220768E-5</v>
      </c>
      <c r="Q1122" s="334" t="s">
        <v>30</v>
      </c>
      <c r="R1122" s="334" t="s">
        <v>30</v>
      </c>
      <c r="S1122" s="595">
        <f t="shared" si="273"/>
        <v>57.758239920673887</v>
      </c>
      <c r="T1122" s="334">
        <v>0.92100000000000004</v>
      </c>
      <c r="U1122">
        <f t="shared" si="276"/>
        <v>49</v>
      </c>
      <c r="V1122" t="str">
        <f t="shared" si="277"/>
        <v>Ha6</v>
      </c>
      <c r="Y1122" s="334">
        <v>0.67856209673507895</v>
      </c>
      <c r="Z1122" s="334">
        <v>1.3172451655461581E-2</v>
      </c>
    </row>
    <row r="1123" spans="1:26" outlineLevel="2">
      <c r="A1123">
        <v>186</v>
      </c>
      <c r="B1123" t="s">
        <v>2483</v>
      </c>
      <c r="C1123" s="334">
        <v>3.5479866434367509</v>
      </c>
      <c r="D1123" s="334">
        <v>0.72892990474629182</v>
      </c>
      <c r="E1123" s="334">
        <v>17.657834782704018</v>
      </c>
      <c r="F1123" s="334">
        <v>1.056763151594041</v>
      </c>
      <c r="G1123" s="334">
        <v>38.599090850972644</v>
      </c>
      <c r="H1123" s="334">
        <v>64407523.329596393</v>
      </c>
      <c r="I1123" s="334">
        <v>2.344618334439704</v>
      </c>
      <c r="J1123" s="334">
        <v>5.2873856768406657</v>
      </c>
      <c r="K1123" s="334">
        <v>1.6305897170255741</v>
      </c>
      <c r="L1123" s="334">
        <v>56.999136773597712</v>
      </c>
      <c r="M1123" s="334" t="s">
        <v>30</v>
      </c>
      <c r="N1123" s="334" t="s">
        <v>30</v>
      </c>
      <c r="O1123" s="334" t="s">
        <v>30</v>
      </c>
      <c r="P1123" s="334">
        <v>9.6937403987722693E-5</v>
      </c>
      <c r="Q1123" s="334" t="s">
        <v>30</v>
      </c>
      <c r="R1123" s="334" t="s">
        <v>30</v>
      </c>
      <c r="S1123" s="595">
        <f t="shared" si="273"/>
        <v>56.999136773597712</v>
      </c>
      <c r="T1123" s="334">
        <v>0.88500000000000001</v>
      </c>
      <c r="U1123">
        <f t="shared" si="276"/>
        <v>50</v>
      </c>
      <c r="V1123" t="str">
        <f t="shared" si="277"/>
        <v>Wa2</v>
      </c>
      <c r="Y1123" s="334">
        <v>0.72015827377369379</v>
      </c>
      <c r="Z1123" s="334">
        <v>1.2330312846850201E-2</v>
      </c>
    </row>
    <row r="1124" spans="1:26" outlineLevel="2">
      <c r="A1124">
        <v>187</v>
      </c>
      <c r="B1124" t="s">
        <v>2484</v>
      </c>
      <c r="C1124" s="334">
        <v>3.6142989849260458</v>
      </c>
      <c r="D1124" s="334">
        <v>0.70466038750252702</v>
      </c>
      <c r="E1124" s="334">
        <v>17.55091343707031</v>
      </c>
      <c r="F1124" s="334">
        <v>0.96650176587770653</v>
      </c>
      <c r="G1124" s="334">
        <v>45.298738140932933</v>
      </c>
      <c r="H1124" s="334">
        <v>74898691.01336883</v>
      </c>
      <c r="I1124" s="334">
        <v>1.232182372847999</v>
      </c>
      <c r="J1124" s="334">
        <v>5.3527965613813153</v>
      </c>
      <c r="K1124" s="334">
        <v>1.988290496147133</v>
      </c>
      <c r="L1124" s="334">
        <v>54.911428651877337</v>
      </c>
      <c r="M1124" s="334" t="s">
        <v>30</v>
      </c>
      <c r="N1124" s="334" t="s">
        <v>30</v>
      </c>
      <c r="O1124" s="334" t="s">
        <v>30</v>
      </c>
      <c r="P1124" s="334">
        <v>9.9966737657764581E-5</v>
      </c>
      <c r="Q1124" s="334" t="s">
        <v>30</v>
      </c>
      <c r="R1124" s="334" t="s">
        <v>30</v>
      </c>
      <c r="S1124" s="595">
        <f t="shared" si="273"/>
        <v>54.911428651877337</v>
      </c>
      <c r="T1124" s="334">
        <v>2.7389999999999999</v>
      </c>
      <c r="U1124">
        <f t="shared" si="276"/>
        <v>51</v>
      </c>
      <c r="V1124" t="str">
        <f t="shared" si="277"/>
        <v>Ko9</v>
      </c>
      <c r="Y1124" s="334">
        <v>0.74012425766915158</v>
      </c>
      <c r="Z1124" s="334">
        <v>1.256371683281109E-2</v>
      </c>
    </row>
    <row r="1125" spans="1:26" outlineLevel="2">
      <c r="A1125">
        <v>188</v>
      </c>
      <c r="B1125" t="s">
        <v>2485</v>
      </c>
      <c r="C1125" s="334">
        <v>3.743416884803386</v>
      </c>
      <c r="D1125" s="334">
        <v>0.71126466229072505</v>
      </c>
      <c r="E1125" s="334">
        <v>19.087575712794319</v>
      </c>
      <c r="F1125" s="334">
        <v>1.0844598430691079</v>
      </c>
      <c r="G1125" s="334">
        <v>46.227286870136069</v>
      </c>
      <c r="H1125" s="334">
        <v>61178113.743180677</v>
      </c>
      <c r="I1125" s="334">
        <v>2.0631269906419711</v>
      </c>
      <c r="J1125" s="334">
        <v>5.597155766215999</v>
      </c>
      <c r="K1125" s="334">
        <v>1.755068802094474</v>
      </c>
      <c r="L1125" s="334">
        <v>58.217261805269104</v>
      </c>
      <c r="M1125" s="334" t="s">
        <v>30</v>
      </c>
      <c r="N1125" s="334" t="s">
        <v>30</v>
      </c>
      <c r="O1125" s="334" t="s">
        <v>30</v>
      </c>
      <c r="P1125" s="334">
        <v>9.8497108477088615E-5</v>
      </c>
      <c r="Q1125" s="334" t="s">
        <v>30</v>
      </c>
      <c r="R1125" s="334" t="s">
        <v>30</v>
      </c>
      <c r="S1125" s="595">
        <f t="shared" si="273"/>
        <v>58.217261805269104</v>
      </c>
      <c r="T1125" s="334">
        <v>-0.81599999999999995</v>
      </c>
      <c r="U1125">
        <f t="shared" si="276"/>
        <v>52</v>
      </c>
      <c r="V1125" t="str">
        <f t="shared" si="277"/>
        <v>Gr6</v>
      </c>
      <c r="Y1125" s="334">
        <v>0.86594473519465964</v>
      </c>
      <c r="Z1125" s="334">
        <v>1.237492435543933E-2</v>
      </c>
    </row>
    <row r="1126" spans="1:26" outlineLevel="2">
      <c r="A1126">
        <v>189</v>
      </c>
      <c r="B1126" t="s">
        <v>2486</v>
      </c>
      <c r="C1126" s="334">
        <v>3.653945560176854</v>
      </c>
      <c r="D1126" s="334">
        <v>0.73449410805851878</v>
      </c>
      <c r="E1126" s="334">
        <v>17.88056952985</v>
      </c>
      <c r="F1126" s="334">
        <v>1.0061897071665959</v>
      </c>
      <c r="G1126" s="334">
        <v>40.890758260446695</v>
      </c>
      <c r="H1126" s="334">
        <v>59155817.847647414</v>
      </c>
      <c r="I1126" s="334">
        <v>1.932666527635136</v>
      </c>
      <c r="J1126" s="334">
        <v>5.4412552921502986</v>
      </c>
      <c r="K1126" s="334">
        <v>1.9652967092945841</v>
      </c>
      <c r="L1126" s="334">
        <v>61.006902243541788</v>
      </c>
      <c r="M1126" s="334" t="s">
        <v>30</v>
      </c>
      <c r="N1126" s="334" t="s">
        <v>30</v>
      </c>
      <c r="O1126" s="334" t="s">
        <v>30</v>
      </c>
      <c r="P1126" s="334">
        <v>8.7608519953119126E-5</v>
      </c>
      <c r="Q1126" s="334" t="s">
        <v>30</v>
      </c>
      <c r="R1126" s="334" t="s">
        <v>30</v>
      </c>
      <c r="S1126" s="595">
        <f t="shared" si="273"/>
        <v>61.006902243541788</v>
      </c>
      <c r="T1126" s="334">
        <v>0.18</v>
      </c>
      <c r="U1126">
        <f t="shared" si="276"/>
        <v>53</v>
      </c>
      <c r="V1126" t="str">
        <f t="shared" si="277"/>
        <v>Tu6</v>
      </c>
      <c r="Y1126" s="334">
        <v>0.80811105981479037</v>
      </c>
      <c r="Z1126" s="334">
        <v>1.285442735005579E-2</v>
      </c>
    </row>
    <row r="1127" spans="1:26" outlineLevel="2">
      <c r="A1127">
        <v>190</v>
      </c>
      <c r="B1127" t="s">
        <v>2487</v>
      </c>
      <c r="C1127" s="334">
        <v>3.7040050897715031</v>
      </c>
      <c r="D1127" s="334">
        <v>0.73517766946921059</v>
      </c>
      <c r="E1127" s="334">
        <v>18.828189946403249</v>
      </c>
      <c r="F1127" s="334">
        <v>1.149027853150721</v>
      </c>
      <c r="G1127" s="334">
        <v>43.121977194904431</v>
      </c>
      <c r="H1127" s="334">
        <v>58305335.206301421</v>
      </c>
      <c r="I1127" s="334">
        <v>1.8540433742707649</v>
      </c>
      <c r="J1127" s="334">
        <v>5.7165838805145768</v>
      </c>
      <c r="K1127" s="334">
        <v>1.9315343324632579</v>
      </c>
      <c r="L1127" s="334">
        <v>57.969202850981397</v>
      </c>
      <c r="M1127" s="334" t="s">
        <v>30</v>
      </c>
      <c r="N1127" s="334" t="s">
        <v>30</v>
      </c>
      <c r="O1127" s="334" t="s">
        <v>30</v>
      </c>
      <c r="P1127" s="334">
        <v>1.0003654906213161E-4</v>
      </c>
      <c r="Q1127" s="334" t="s">
        <v>30</v>
      </c>
      <c r="R1127" s="334" t="s">
        <v>30</v>
      </c>
      <c r="S1127" s="595">
        <f t="shared" si="273"/>
        <v>57.969202850981397</v>
      </c>
      <c r="T1127" s="334">
        <v>-0.192</v>
      </c>
      <c r="U1127">
        <f t="shared" si="276"/>
        <v>54</v>
      </c>
      <c r="V1127" t="str">
        <f t="shared" si="277"/>
        <v>Ku5</v>
      </c>
      <c r="Y1127" s="334">
        <v>1.1296673158840651</v>
      </c>
      <c r="Z1127" s="334">
        <v>1.1402538702934419E-2</v>
      </c>
    </row>
    <row r="1128" spans="1:26" outlineLevel="2">
      <c r="A1128">
        <v>191</v>
      </c>
      <c r="B1128" t="s">
        <v>2488</v>
      </c>
      <c r="C1128" s="334">
        <v>3.4981473634528442</v>
      </c>
      <c r="D1128" s="334">
        <v>0.77441806142136393</v>
      </c>
      <c r="E1128" s="334">
        <v>18.451758986357049</v>
      </c>
      <c r="F1128" s="334">
        <v>1.1746219796197841</v>
      </c>
      <c r="G1128" s="334">
        <v>39.170170985081775</v>
      </c>
      <c r="H1128" s="334">
        <v>54193184.576619633</v>
      </c>
      <c r="I1128" s="334">
        <v>1.6374400284101001</v>
      </c>
      <c r="J1128" s="334">
        <v>4.962945922961131</v>
      </c>
      <c r="K1128" s="334">
        <v>1.7695390789318499</v>
      </c>
      <c r="L1128" s="334">
        <v>59.957515194246668</v>
      </c>
      <c r="M1128" s="334" t="s">
        <v>30</v>
      </c>
      <c r="N1128" s="334" t="s">
        <v>30</v>
      </c>
      <c r="O1128" s="334" t="s">
        <v>30</v>
      </c>
      <c r="P1128" s="334">
        <v>7.4083306236188252E-5</v>
      </c>
      <c r="Q1128" s="334" t="s">
        <v>30</v>
      </c>
      <c r="R1128" s="334" t="s">
        <v>30</v>
      </c>
      <c r="S1128" s="595">
        <f t="shared" si="273"/>
        <v>59.957515194246668</v>
      </c>
      <c r="T1128" s="334">
        <v>1.329</v>
      </c>
      <c r="U1128">
        <f t="shared" si="276"/>
        <v>55</v>
      </c>
      <c r="V1128" t="str">
        <f t="shared" si="277"/>
        <v>Ce5</v>
      </c>
      <c r="Y1128" s="334">
        <v>0.70195680492642654</v>
      </c>
      <c r="Z1128" s="334">
        <v>1.239588290334951E-2</v>
      </c>
    </row>
    <row r="1129" spans="1:26" outlineLevel="2">
      <c r="A1129">
        <v>192</v>
      </c>
      <c r="B1129" t="s">
        <v>2489</v>
      </c>
      <c r="C1129" s="334">
        <v>3.6864699402819658</v>
      </c>
      <c r="D1129" s="334">
        <v>0.68906914423998</v>
      </c>
      <c r="E1129" s="334">
        <v>18.029747439102</v>
      </c>
      <c r="F1129" s="334">
        <v>0.98717156972820186</v>
      </c>
      <c r="G1129" s="334">
        <v>40.72544290313165</v>
      </c>
      <c r="H1129" s="334">
        <v>67142379.80990234</v>
      </c>
      <c r="I1129" s="334">
        <v>1.752408475488566</v>
      </c>
      <c r="J1129" s="334">
        <v>5.1295733204592633</v>
      </c>
      <c r="K1129" s="334">
        <v>1.7436334997519281</v>
      </c>
      <c r="L1129" s="334">
        <v>59.45561317620583</v>
      </c>
      <c r="M1129" s="334" t="s">
        <v>30</v>
      </c>
      <c r="N1129" s="334" t="s">
        <v>30</v>
      </c>
      <c r="O1129" s="334" t="s">
        <v>30</v>
      </c>
      <c r="P1129" s="334">
        <v>8.7459050585724863E-5</v>
      </c>
      <c r="Q1129" s="334" t="s">
        <v>30</v>
      </c>
      <c r="R1129" s="334" t="s">
        <v>30</v>
      </c>
      <c r="S1129" s="595">
        <f t="shared" si="273"/>
        <v>59.45561317620583</v>
      </c>
      <c r="T1129" s="334">
        <v>-1.224</v>
      </c>
      <c r="U1129">
        <f t="shared" si="276"/>
        <v>56</v>
      </c>
      <c r="V1129" t="str">
        <f t="shared" si="277"/>
        <v>Te0</v>
      </c>
      <c r="Y1129" s="334">
        <v>1.769733323001645</v>
      </c>
      <c r="Z1129" s="334">
        <v>9.5963827243107872E-3</v>
      </c>
    </row>
    <row r="1130" spans="1:26" outlineLevel="2">
      <c r="A1130">
        <v>193</v>
      </c>
      <c r="B1130" t="s">
        <v>2490</v>
      </c>
      <c r="C1130" s="334">
        <v>3.5839377591908792</v>
      </c>
      <c r="D1130" s="334">
        <v>0.7106730693794332</v>
      </c>
      <c r="E1130" s="334">
        <v>18.624111939094039</v>
      </c>
      <c r="F1130" s="334">
        <v>1.062498832373227</v>
      </c>
      <c r="G1130" s="334">
        <v>41.758142465699187</v>
      </c>
      <c r="H1130" s="334">
        <v>56805244.676178843</v>
      </c>
      <c r="I1130" s="334">
        <v>1.624956510270847</v>
      </c>
      <c r="J1130" s="334">
        <v>5.1482013669971494</v>
      </c>
      <c r="K1130" s="334">
        <v>1.6878756521893721</v>
      </c>
      <c r="L1130" s="334">
        <v>62.697724602773498</v>
      </c>
      <c r="M1130" s="334" t="s">
        <v>30</v>
      </c>
      <c r="N1130" s="334" t="s">
        <v>30</v>
      </c>
      <c r="O1130" s="334" t="s">
        <v>30</v>
      </c>
      <c r="P1130" s="334">
        <v>7.9631778369821421E-5</v>
      </c>
      <c r="Q1130" s="334" t="s">
        <v>30</v>
      </c>
      <c r="R1130" s="334" t="s">
        <v>30</v>
      </c>
      <c r="S1130" s="595">
        <f t="shared" ref="S1130:S1193" si="278">$L1130</f>
        <v>62.697724602773498</v>
      </c>
      <c r="T1130" s="334">
        <v>-0.36899999999999999</v>
      </c>
      <c r="U1130">
        <f t="shared" si="276"/>
        <v>57</v>
      </c>
      <c r="V1130" t="str">
        <f t="shared" si="277"/>
        <v>Gl)</v>
      </c>
      <c r="Y1130" s="334">
        <v>0.63173007687925131</v>
      </c>
      <c r="Z1130" s="334">
        <v>1.487513560126196E-2</v>
      </c>
    </row>
    <row r="1131" spans="1:26" outlineLevel="2">
      <c r="A1131">
        <v>194</v>
      </c>
      <c r="B1131" t="s">
        <v>2491</v>
      </c>
      <c r="C1131" s="334">
        <v>3.89948176626622</v>
      </c>
      <c r="D1131" s="334">
        <v>0.74774067951421841</v>
      </c>
      <c r="E1131" s="334">
        <v>18.572215759131591</v>
      </c>
      <c r="F1131" s="334">
        <v>1.080411059580197</v>
      </c>
      <c r="G1131" s="334">
        <v>42.649904172572327</v>
      </c>
      <c r="H1131" s="334">
        <v>61810881.535547301</v>
      </c>
      <c r="I1131" s="334">
        <v>2.306430954981705</v>
      </c>
      <c r="J1131" s="334">
        <v>5.6113482463640416</v>
      </c>
      <c r="K1131" s="334">
        <v>1.747475363942977</v>
      </c>
      <c r="L1131" s="334">
        <v>58.756061446816709</v>
      </c>
      <c r="M1131" s="334" t="s">
        <v>30</v>
      </c>
      <c r="N1131" s="334" t="s">
        <v>30</v>
      </c>
      <c r="O1131" s="334" t="s">
        <v>30</v>
      </c>
      <c r="P1131" s="334">
        <v>9.975639635076178E-5</v>
      </c>
      <c r="Q1131" s="334" t="s">
        <v>30</v>
      </c>
      <c r="R1131" s="334" t="s">
        <v>30</v>
      </c>
      <c r="S1131" s="595">
        <f t="shared" si="278"/>
        <v>58.756061446816709</v>
      </c>
      <c r="T1131" s="334">
        <v>-0.16200000000000001</v>
      </c>
      <c r="U1131">
        <f t="shared" si="276"/>
        <v>58</v>
      </c>
      <c r="V1131" t="str">
        <f t="shared" si="277"/>
        <v>Ne9</v>
      </c>
      <c r="Y1131" s="334">
        <v>0.74465727053725539</v>
      </c>
      <c r="Z1131" s="334">
        <v>1.2761390788416821E-2</v>
      </c>
    </row>
    <row r="1132" spans="1:26" outlineLevel="2">
      <c r="A1132">
        <v>195</v>
      </c>
      <c r="B1132" t="s">
        <v>2492</v>
      </c>
      <c r="C1132" s="334">
        <v>3.919018491671864</v>
      </c>
      <c r="D1132" s="334">
        <v>0.75139808392882979</v>
      </c>
      <c r="E1132" s="334">
        <v>19.432577127469941</v>
      </c>
      <c r="F1132" s="334">
        <v>0.96632565997479714</v>
      </c>
      <c r="G1132" s="334">
        <v>41.821618326311572</v>
      </c>
      <c r="H1132" s="334">
        <v>58511559.684611157</v>
      </c>
      <c r="I1132" s="334">
        <v>1.715145250238937</v>
      </c>
      <c r="J1132" s="334">
        <v>5.5376490069859949</v>
      </c>
      <c r="K1132" s="334">
        <v>2.069560749106186</v>
      </c>
      <c r="L1132" s="334">
        <v>59.455928567878807</v>
      </c>
      <c r="M1132" s="334" t="s">
        <v>30</v>
      </c>
      <c r="N1132" s="334" t="s">
        <v>30</v>
      </c>
      <c r="O1132" s="334" t="s">
        <v>30</v>
      </c>
      <c r="P1132" s="334">
        <v>9.1678314913671446E-5</v>
      </c>
      <c r="Q1132" s="334" t="s">
        <v>30</v>
      </c>
      <c r="R1132" s="334" t="s">
        <v>30</v>
      </c>
      <c r="S1132" s="595">
        <f t="shared" si="278"/>
        <v>59.455928567878807</v>
      </c>
      <c r="T1132" s="334">
        <v>0.65400000000000003</v>
      </c>
      <c r="U1132">
        <f t="shared" si="276"/>
        <v>59</v>
      </c>
      <c r="V1132" t="str">
        <f t="shared" si="277"/>
        <v>GR)</v>
      </c>
      <c r="Y1132" s="334">
        <v>0.67926358861748415</v>
      </c>
      <c r="Z1132" s="334">
        <v>1.3582107432546359E-2</v>
      </c>
    </row>
    <row r="1133" spans="1:26" outlineLevel="2">
      <c r="A1133">
        <v>196</v>
      </c>
      <c r="B1133" t="s">
        <v>2493</v>
      </c>
      <c r="C1133" s="334">
        <v>3.804195536802971</v>
      </c>
      <c r="D1133" s="334">
        <v>0.73267798533876427</v>
      </c>
      <c r="E1133" s="334">
        <v>18.206648868789621</v>
      </c>
      <c r="F1133" s="334">
        <v>1.077047655703077</v>
      </c>
      <c r="G1133" s="334">
        <v>42.395506154884536</v>
      </c>
      <c r="H1133" s="334">
        <v>69086155.280785128</v>
      </c>
      <c r="I1133" s="334">
        <v>2.2218889552791108</v>
      </c>
      <c r="J1133" s="334">
        <v>5.3387006885198716</v>
      </c>
      <c r="K1133" s="334">
        <v>1.76738020048154</v>
      </c>
      <c r="L1133" s="334">
        <v>56.282388888613127</v>
      </c>
      <c r="M1133" s="334" t="s">
        <v>30</v>
      </c>
      <c r="N1133" s="334" t="s">
        <v>30</v>
      </c>
      <c r="O1133" s="334" t="s">
        <v>30</v>
      </c>
      <c r="P1133" s="334">
        <v>9.7555992572806238E-5</v>
      </c>
      <c r="Q1133" s="334" t="s">
        <v>30</v>
      </c>
      <c r="R1133" s="334" t="s">
        <v>30</v>
      </c>
      <c r="S1133" s="595">
        <f t="shared" si="278"/>
        <v>56.282388888613127</v>
      </c>
      <c r="T1133" s="334">
        <v>-0.51300000000000001</v>
      </c>
      <c r="U1133">
        <f t="shared" si="276"/>
        <v>60</v>
      </c>
      <c r="V1133" t="str">
        <f t="shared" si="277"/>
        <v>Me0</v>
      </c>
      <c r="Y1133" s="334">
        <v>1.074668889069184</v>
      </c>
      <c r="Z1133" s="334">
        <v>1.169970488220624E-2</v>
      </c>
    </row>
    <row r="1134" spans="1:26" outlineLevel="2">
      <c r="A1134">
        <v>197</v>
      </c>
      <c r="B1134" t="s">
        <v>2494</v>
      </c>
      <c r="C1134" s="334">
        <v>3.8045654401624969</v>
      </c>
      <c r="D1134" s="334">
        <v>0.74488834427579131</v>
      </c>
      <c r="E1134" s="334">
        <v>18.33308098987985</v>
      </c>
      <c r="F1134" s="334">
        <v>1.000301869633087</v>
      </c>
      <c r="G1134" s="334">
        <v>41.921431635717383</v>
      </c>
      <c r="H1134" s="334">
        <v>65683934.180361673</v>
      </c>
      <c r="I1134" s="334">
        <v>2.000466092626656</v>
      </c>
      <c r="J1134" s="334">
        <v>5.501577492270151</v>
      </c>
      <c r="K1134" s="334">
        <v>1.906955918731857</v>
      </c>
      <c r="L1134" s="334">
        <v>59.653305194465041</v>
      </c>
      <c r="M1134" s="334" t="s">
        <v>30</v>
      </c>
      <c r="N1134" s="334" t="s">
        <v>30</v>
      </c>
      <c r="O1134" s="334" t="s">
        <v>30</v>
      </c>
      <c r="P1134" s="334">
        <v>9.3089580991995578E-5</v>
      </c>
      <c r="Q1134" s="334" t="s">
        <v>30</v>
      </c>
      <c r="R1134" s="334" t="s">
        <v>30</v>
      </c>
      <c r="S1134" s="595">
        <f t="shared" si="278"/>
        <v>59.653305194465041</v>
      </c>
      <c r="T1134" s="334">
        <v>-0.78300000000000003</v>
      </c>
      <c r="U1134">
        <f t="shared" si="276"/>
        <v>61</v>
      </c>
      <c r="V1134" t="str">
        <f t="shared" si="277"/>
        <v>Yi9</v>
      </c>
      <c r="Y1134" s="334">
        <v>0.7729229363864869</v>
      </c>
      <c r="Z1134" s="334">
        <v>1.309959295727792E-2</v>
      </c>
    </row>
    <row r="1135" spans="1:26" outlineLevel="2">
      <c r="A1135">
        <v>198</v>
      </c>
      <c r="B1135" t="s">
        <v>2495</v>
      </c>
      <c r="C1135" s="334">
        <v>3.7094666285436451</v>
      </c>
      <c r="D1135" s="334">
        <v>0.73593641935336551</v>
      </c>
      <c r="E1135" s="334">
        <v>18.090755508062671</v>
      </c>
      <c r="F1135" s="334">
        <v>1.1190951480608291</v>
      </c>
      <c r="G1135" s="334">
        <v>43.156966541670862</v>
      </c>
      <c r="H1135" s="334">
        <v>65675970.70204328</v>
      </c>
      <c r="I1135" s="334">
        <v>1.780078682845101</v>
      </c>
      <c r="J1135" s="334">
        <v>5.1390038525085586</v>
      </c>
      <c r="K1135" s="334">
        <v>1.8288363426876331</v>
      </c>
      <c r="L1135" s="334">
        <v>57.674587758966823</v>
      </c>
      <c r="M1135" s="334" t="s">
        <v>30</v>
      </c>
      <c r="N1135" s="334" t="s">
        <v>30</v>
      </c>
      <c r="O1135" s="334" t="s">
        <v>30</v>
      </c>
      <c r="P1135" s="334">
        <v>8.8575349419045603E-5</v>
      </c>
      <c r="Q1135" s="334" t="s">
        <v>30</v>
      </c>
      <c r="R1135" s="334" t="s">
        <v>30</v>
      </c>
      <c r="S1135" s="595">
        <f t="shared" si="278"/>
        <v>57.674587758966823</v>
      </c>
      <c r="T1135" s="334">
        <v>-0.59099999999999997</v>
      </c>
      <c r="U1135">
        <f t="shared" si="276"/>
        <v>62</v>
      </c>
      <c r="V1135" t="str">
        <f t="shared" si="277"/>
        <v>St)</v>
      </c>
      <c r="Y1135" s="334">
        <v>0.68276470250227739</v>
      </c>
      <c r="Z1135" s="334">
        <v>1.236156983517343E-2</v>
      </c>
    </row>
    <row r="1136" spans="1:26" outlineLevel="2">
      <c r="A1136">
        <v>199</v>
      </c>
      <c r="B1136" t="s">
        <v>2496</v>
      </c>
      <c r="C1136" s="334">
        <v>3.7963214128559888</v>
      </c>
      <c r="D1136" s="334">
        <v>0.71782756859869601</v>
      </c>
      <c r="E1136" s="334">
        <v>17.710700486129461</v>
      </c>
      <c r="F1136" s="334">
        <v>1.073678102667069</v>
      </c>
      <c r="G1136" s="334">
        <v>42.681585239457057</v>
      </c>
      <c r="H1136" s="334">
        <v>72852027.136793882</v>
      </c>
      <c r="I1136" s="334">
        <v>1.950971326805697</v>
      </c>
      <c r="J1136" s="334">
        <v>5.1563113929664164</v>
      </c>
      <c r="K1136" s="334">
        <v>1.95706482575256</v>
      </c>
      <c r="L1136" s="334">
        <v>56.365388716624992</v>
      </c>
      <c r="M1136" s="334" t="s">
        <v>30</v>
      </c>
      <c r="N1136" s="334" t="s">
        <v>30</v>
      </c>
      <c r="O1136" s="334" t="s">
        <v>30</v>
      </c>
      <c r="P1136" s="334">
        <v>9.3410299918708631E-5</v>
      </c>
      <c r="Q1136" s="334" t="s">
        <v>30</v>
      </c>
      <c r="R1136" s="334" t="s">
        <v>30</v>
      </c>
      <c r="S1136" s="595">
        <f t="shared" si="278"/>
        <v>56.365388716624992</v>
      </c>
      <c r="T1136" s="334">
        <v>1.266</v>
      </c>
      <c r="U1136">
        <f t="shared" si="276"/>
        <v>63</v>
      </c>
      <c r="V1136" t="str">
        <f t="shared" si="277"/>
        <v>Ha)</v>
      </c>
      <c r="Y1136" s="334">
        <v>0.8070265352984356</v>
      </c>
      <c r="Z1136" s="334">
        <v>1.2297154412371759E-2</v>
      </c>
    </row>
    <row r="1137" spans="1:26" outlineLevel="2">
      <c r="A1137">
        <v>200</v>
      </c>
      <c r="B1137" t="s">
        <v>2497</v>
      </c>
      <c r="C1137" s="334">
        <v>3.387452284579159</v>
      </c>
      <c r="D1137" s="334">
        <v>0.73355868415543957</v>
      </c>
      <c r="E1137" s="334">
        <v>17.46537701054525</v>
      </c>
      <c r="F1137" s="334">
        <v>1.090350249520784</v>
      </c>
      <c r="G1137" s="334">
        <v>37.96420641925765</v>
      </c>
      <c r="H1137" s="334">
        <v>63226816.032861337</v>
      </c>
      <c r="I1137" s="334">
        <v>1.4543036896845229</v>
      </c>
      <c r="J1137" s="334">
        <v>4.9961498634655586</v>
      </c>
      <c r="K1137" s="334">
        <v>1.6238512585932789</v>
      </c>
      <c r="L1137" s="334">
        <v>60.290304521824062</v>
      </c>
      <c r="M1137" s="334" t="s">
        <v>30</v>
      </c>
      <c r="N1137" s="334" t="s">
        <v>30</v>
      </c>
      <c r="O1137" s="334" t="s">
        <v>30</v>
      </c>
      <c r="P1137" s="334">
        <v>8.0405226614386585E-5</v>
      </c>
      <c r="Q1137" s="334" t="s">
        <v>30</v>
      </c>
      <c r="R1137" s="334" t="s">
        <v>30</v>
      </c>
      <c r="S1137" s="595">
        <f t="shared" si="278"/>
        <v>60.290304521824062</v>
      </c>
      <c r="T1137" s="334">
        <v>0.75600000000000001</v>
      </c>
      <c r="U1137">
        <f t="shared" si="276"/>
        <v>64</v>
      </c>
      <c r="V1137" t="str">
        <f t="shared" si="277"/>
        <v>Ki7</v>
      </c>
      <c r="Y1137" s="334">
        <v>0.63814529690106725</v>
      </c>
      <c r="Z1137" s="334">
        <v>1.475978234606825E-2</v>
      </c>
    </row>
    <row r="1138" spans="1:26" outlineLevel="2">
      <c r="A1138">
        <v>201</v>
      </c>
      <c r="B1138" t="s">
        <v>2498</v>
      </c>
      <c r="C1138" s="334">
        <v>3.7838140869475878</v>
      </c>
      <c r="D1138" s="334">
        <v>0.72026841375879014</v>
      </c>
      <c r="E1138" s="334">
        <v>18.081793932466891</v>
      </c>
      <c r="F1138" s="334">
        <v>1.0724739989482519</v>
      </c>
      <c r="G1138" s="334">
        <v>42.874240468923254</v>
      </c>
      <c r="H1138" s="334">
        <v>67504782.770908326</v>
      </c>
      <c r="I1138" s="334">
        <v>2.2000047925708071</v>
      </c>
      <c r="J1138" s="334">
        <v>5.6976578247493768</v>
      </c>
      <c r="K1138" s="334">
        <v>1.6639059583940801</v>
      </c>
      <c r="L1138" s="334">
        <v>56.211486470130417</v>
      </c>
      <c r="M1138" s="334" t="s">
        <v>30</v>
      </c>
      <c r="N1138" s="334" t="s">
        <v>30</v>
      </c>
      <c r="O1138" s="334" t="s">
        <v>30</v>
      </c>
      <c r="P1138" s="334">
        <v>1.0391205091930439E-4</v>
      </c>
      <c r="Q1138" s="334" t="s">
        <v>30</v>
      </c>
      <c r="R1138" s="334" t="s">
        <v>30</v>
      </c>
      <c r="S1138" s="595">
        <f t="shared" si="278"/>
        <v>56.211486470130417</v>
      </c>
      <c r="T1138" s="334">
        <v>2.6999999999999899E-2</v>
      </c>
      <c r="U1138">
        <f t="shared" ref="U1138:U1201" si="279">U1137+1</f>
        <v>65</v>
      </c>
      <c r="V1138" t="str">
        <f t="shared" ref="V1138:V1201" si="280">LEFT($B1138&amp;"  ",2)&amp;RIGHT(" "&amp;$B1138,1)</f>
        <v>Tr2</v>
      </c>
      <c r="Y1138" s="334">
        <v>1.4488870048154681</v>
      </c>
      <c r="Z1138" s="334">
        <v>1.047952464321558E-2</v>
      </c>
    </row>
    <row r="1139" spans="1:26" outlineLevel="2">
      <c r="A1139">
        <v>202</v>
      </c>
      <c r="B1139" t="s">
        <v>2499</v>
      </c>
      <c r="C1139" s="334">
        <v>3.648787311873849</v>
      </c>
      <c r="D1139" s="334">
        <v>0.75589208008519515</v>
      </c>
      <c r="E1139" s="334">
        <v>18.882360225104371</v>
      </c>
      <c r="F1139" s="334">
        <v>1.2061827368107261</v>
      </c>
      <c r="G1139" s="334">
        <v>42.588334407161994</v>
      </c>
      <c r="H1139" s="334">
        <v>56449754.595201083</v>
      </c>
      <c r="I1139" s="334">
        <v>1.2783908376318709</v>
      </c>
      <c r="J1139" s="334">
        <v>5.0466904660645264</v>
      </c>
      <c r="K1139" s="334">
        <v>1.7877315009823329</v>
      </c>
      <c r="L1139" s="334">
        <v>58.066824721573283</v>
      </c>
      <c r="M1139" s="334" t="s">
        <v>30</v>
      </c>
      <c r="N1139" s="334" t="s">
        <v>30</v>
      </c>
      <c r="O1139" s="334" t="s">
        <v>30</v>
      </c>
      <c r="P1139" s="334">
        <v>8.5164367540745004E-5</v>
      </c>
      <c r="Q1139" s="334" t="s">
        <v>30</v>
      </c>
      <c r="R1139" s="334" t="s">
        <v>30</v>
      </c>
      <c r="S1139" s="595">
        <f t="shared" si="278"/>
        <v>58.066824721573283</v>
      </c>
      <c r="T1139" s="334">
        <v>0.57899999999999996</v>
      </c>
      <c r="U1139">
        <f t="shared" si="279"/>
        <v>66</v>
      </c>
      <c r="V1139" t="str">
        <f t="shared" si="280"/>
        <v>Mu6</v>
      </c>
      <c r="Y1139" s="334">
        <v>0.63986753619204784</v>
      </c>
      <c r="Z1139" s="334">
        <v>1.61106519607035E-2</v>
      </c>
    </row>
    <row r="1140" spans="1:26" outlineLevel="2">
      <c r="A1140">
        <v>203</v>
      </c>
      <c r="B1140" t="s">
        <v>2500</v>
      </c>
      <c r="C1140" s="334">
        <v>3.671816580964546</v>
      </c>
      <c r="D1140" s="334">
        <v>0.73742442862262014</v>
      </c>
      <c r="E1140" s="334">
        <v>18.375617060904471</v>
      </c>
      <c r="F1140" s="334">
        <v>1.077284159728743</v>
      </c>
      <c r="G1140" s="334">
        <v>40.299223512055853</v>
      </c>
      <c r="H1140" s="334">
        <v>59053869.95239605</v>
      </c>
      <c r="I1140" s="334">
        <v>2.225830148619504</v>
      </c>
      <c r="J1140" s="334">
        <v>5.3452953224990978</v>
      </c>
      <c r="K1140" s="334">
        <v>1.824308625291327</v>
      </c>
      <c r="L1140" s="334">
        <v>60.28691949985474</v>
      </c>
      <c r="M1140" s="334" t="s">
        <v>30</v>
      </c>
      <c r="N1140" s="334" t="s">
        <v>30</v>
      </c>
      <c r="O1140" s="334" t="s">
        <v>30</v>
      </c>
      <c r="P1140" s="334">
        <v>8.8408816152045806E-5</v>
      </c>
      <c r="Q1140" s="334" t="s">
        <v>30</v>
      </c>
      <c r="R1140" s="334" t="s">
        <v>30</v>
      </c>
      <c r="S1140" s="595">
        <f t="shared" si="278"/>
        <v>60.28691949985474</v>
      </c>
      <c r="T1140" s="334">
        <v>-1.101</v>
      </c>
      <c r="U1140">
        <f t="shared" si="279"/>
        <v>67</v>
      </c>
      <c r="V1140" t="str">
        <f t="shared" si="280"/>
        <v>Gr5</v>
      </c>
      <c r="Y1140" s="334">
        <v>0.71900287828024589</v>
      </c>
      <c r="Z1140" s="334">
        <v>1.4018770924441291E-2</v>
      </c>
    </row>
    <row r="1141" spans="1:26" outlineLevel="2">
      <c r="A1141">
        <v>204</v>
      </c>
      <c r="B1141" t="s">
        <v>2501</v>
      </c>
      <c r="C1141" s="334">
        <v>3.76312932513753</v>
      </c>
      <c r="D1141" s="334">
        <v>0.73504812571814782</v>
      </c>
      <c r="E1141" s="334">
        <v>19.347863095779321</v>
      </c>
      <c r="F1141" s="334">
        <v>1.073975488156935</v>
      </c>
      <c r="G1141" s="334">
        <v>42.912853207190366</v>
      </c>
      <c r="H1141" s="334">
        <v>57829443.732445002</v>
      </c>
      <c r="I1141" s="334">
        <v>1.8403907789827121</v>
      </c>
      <c r="J1141" s="334">
        <v>4.8899627254505491</v>
      </c>
      <c r="K1141" s="334">
        <v>1.707813784526754</v>
      </c>
      <c r="L1141" s="334">
        <v>57.866681788018752</v>
      </c>
      <c r="M1141" s="334" t="s">
        <v>30</v>
      </c>
      <c r="N1141" s="334" t="s">
        <v>30</v>
      </c>
      <c r="O1141" s="334" t="s">
        <v>30</v>
      </c>
      <c r="P1141" s="334">
        <v>8.2894058944819237E-5</v>
      </c>
      <c r="Q1141" s="334" t="s">
        <v>30</v>
      </c>
      <c r="R1141" s="334" t="s">
        <v>30</v>
      </c>
      <c r="S1141" s="595">
        <f t="shared" si="278"/>
        <v>57.866681788018752</v>
      </c>
      <c r="T1141" s="334">
        <v>4.4999999999999998E-2</v>
      </c>
      <c r="U1141">
        <f t="shared" si="279"/>
        <v>68</v>
      </c>
      <c r="V1141" t="str">
        <f t="shared" si="280"/>
        <v>GR7</v>
      </c>
      <c r="Y1141" s="334">
        <v>0.72110071522489638</v>
      </c>
      <c r="Z1141" s="334">
        <v>1.407604815799283E-2</v>
      </c>
    </row>
    <row r="1142" spans="1:26" outlineLevel="2">
      <c r="A1142">
        <v>205</v>
      </c>
      <c r="B1142" t="s">
        <v>2502</v>
      </c>
      <c r="C1142" s="334">
        <v>3.9111292618946112</v>
      </c>
      <c r="D1142" s="334">
        <v>0.72102769911919151</v>
      </c>
      <c r="E1142" s="334">
        <v>18.366274859415562</v>
      </c>
      <c r="F1142" s="334">
        <v>1.1338088822557799</v>
      </c>
      <c r="G1142" s="334">
        <v>41.784114182198756</v>
      </c>
      <c r="H1142" s="334">
        <v>61473135.676155053</v>
      </c>
      <c r="I1142" s="334">
        <v>1.684167784716359</v>
      </c>
      <c r="J1142" s="334">
        <v>5.4244851822130773</v>
      </c>
      <c r="K1142" s="334">
        <v>1.735612379173157</v>
      </c>
      <c r="L1142" s="334">
        <v>60.636552668305498</v>
      </c>
      <c r="M1142" s="334" t="s">
        <v>30</v>
      </c>
      <c r="N1142" s="334" t="s">
        <v>30</v>
      </c>
      <c r="O1142" s="334" t="s">
        <v>30</v>
      </c>
      <c r="P1142" s="334">
        <v>8.8851986328334173E-5</v>
      </c>
      <c r="Q1142" s="334" t="s">
        <v>30</v>
      </c>
      <c r="R1142" s="334" t="s">
        <v>30</v>
      </c>
      <c r="S1142" s="595">
        <f t="shared" si="278"/>
        <v>60.636552668305498</v>
      </c>
      <c r="T1142" s="334">
        <v>-2.5979999999999999</v>
      </c>
      <c r="U1142">
        <f t="shared" si="279"/>
        <v>69</v>
      </c>
      <c r="V1142" t="str">
        <f t="shared" si="280"/>
        <v>Ke1</v>
      </c>
      <c r="Y1142" s="334">
        <v>0.65192577533327811</v>
      </c>
      <c r="Z1142" s="334">
        <v>1.462806452460042E-2</v>
      </c>
    </row>
    <row r="1143" spans="1:26" outlineLevel="2">
      <c r="A1143">
        <v>206</v>
      </c>
      <c r="B1143" t="s">
        <v>2503</v>
      </c>
      <c r="C1143" s="334">
        <v>3.9040220889362551</v>
      </c>
      <c r="D1143" s="334">
        <v>0.71181346520613042</v>
      </c>
      <c r="E1143" s="334">
        <v>18.378115746831249</v>
      </c>
      <c r="F1143" s="334">
        <v>1.1143599462710669</v>
      </c>
      <c r="G1143" s="334">
        <v>41.619346220103246</v>
      </c>
      <c r="H1143" s="334">
        <v>65586942.274027564</v>
      </c>
      <c r="I1143" s="334">
        <v>1.7984400752098391</v>
      </c>
      <c r="J1143" s="334">
        <v>5.1258144015920983</v>
      </c>
      <c r="K1143" s="334">
        <v>1.9042923001255581</v>
      </c>
      <c r="L1143" s="334">
        <v>57.477650808836323</v>
      </c>
      <c r="M1143" s="334" t="s">
        <v>30</v>
      </c>
      <c r="N1143" s="334" t="s">
        <v>30</v>
      </c>
      <c r="O1143" s="334" t="s">
        <v>30</v>
      </c>
      <c r="P1143" s="334">
        <v>9.0112488089829723E-5</v>
      </c>
      <c r="Q1143" s="334" t="s">
        <v>30</v>
      </c>
      <c r="R1143" s="334" t="s">
        <v>30</v>
      </c>
      <c r="S1143" s="595">
        <f t="shared" si="278"/>
        <v>57.477650808836323</v>
      </c>
      <c r="T1143" s="334">
        <v>-2.109</v>
      </c>
      <c r="U1143">
        <f t="shared" si="279"/>
        <v>70</v>
      </c>
      <c r="V1143" t="str">
        <f t="shared" si="280"/>
        <v>Ha6</v>
      </c>
      <c r="Y1143" s="334">
        <v>1.497604309096761</v>
      </c>
      <c r="Z1143" s="334">
        <v>9.9277915982065416E-3</v>
      </c>
    </row>
    <row r="1144" spans="1:26" outlineLevel="2">
      <c r="A1144">
        <v>207</v>
      </c>
      <c r="B1144" t="s">
        <v>2504</v>
      </c>
      <c r="C1144" s="334">
        <v>3.5567939973907161</v>
      </c>
      <c r="D1144" s="334">
        <v>0.761090163070404</v>
      </c>
      <c r="E1144" s="334">
        <v>18.93117095509551</v>
      </c>
      <c r="F1144" s="334">
        <v>1.020165705106681</v>
      </c>
      <c r="G1144" s="334">
        <v>40.622743195314307</v>
      </c>
      <c r="H1144" s="334">
        <v>53691468.091630973</v>
      </c>
      <c r="I1144" s="334">
        <v>1.9732629715173211</v>
      </c>
      <c r="J1144" s="334">
        <v>5.5355354991117611</v>
      </c>
      <c r="K1144" s="334">
        <v>1.515195307863427</v>
      </c>
      <c r="L1144" s="334">
        <v>57.657314552000649</v>
      </c>
      <c r="M1144" s="334" t="s">
        <v>30</v>
      </c>
      <c r="N1144" s="334" t="s">
        <v>30</v>
      </c>
      <c r="O1144" s="334" t="s">
        <v>30</v>
      </c>
      <c r="P1144" s="334">
        <v>1.031631490792311E-4</v>
      </c>
      <c r="Q1144" s="334" t="s">
        <v>30</v>
      </c>
      <c r="R1144" s="334" t="s">
        <v>30</v>
      </c>
      <c r="S1144" s="595">
        <f t="shared" si="278"/>
        <v>57.657314552000649</v>
      </c>
      <c r="T1144" s="334">
        <v>-9.2999999999999999E-2</v>
      </c>
      <c r="U1144">
        <f t="shared" si="279"/>
        <v>71</v>
      </c>
      <c r="V1144" t="str">
        <f t="shared" si="280"/>
        <v>Mu7</v>
      </c>
      <c r="Y1144" s="334">
        <v>0.70551687628075799</v>
      </c>
      <c r="Z1144" s="334">
        <v>1.4661209685484761E-2</v>
      </c>
    </row>
    <row r="1145" spans="1:26" outlineLevel="2">
      <c r="A1145">
        <v>208</v>
      </c>
      <c r="B1145" t="s">
        <v>2505</v>
      </c>
      <c r="C1145" s="334">
        <v>3.543456108891629</v>
      </c>
      <c r="D1145" s="334">
        <v>0.73028979664921156</v>
      </c>
      <c r="E1145" s="334">
        <v>18.824465165483151</v>
      </c>
      <c r="F1145" s="334">
        <v>1.013691795946442</v>
      </c>
      <c r="G1145" s="334">
        <v>38.721913920641299</v>
      </c>
      <c r="H1145" s="334">
        <v>51686264.622941867</v>
      </c>
      <c r="I1145" s="334">
        <v>2.0599344491979621</v>
      </c>
      <c r="J1145" s="334">
        <v>5.1993316273305323</v>
      </c>
      <c r="K1145" s="334">
        <v>2.037170787821287</v>
      </c>
      <c r="L1145" s="334">
        <v>58.508879883119533</v>
      </c>
      <c r="M1145" s="334" t="s">
        <v>30</v>
      </c>
      <c r="N1145" s="334" t="s">
        <v>30</v>
      </c>
      <c r="O1145" s="334" t="s">
        <v>30</v>
      </c>
      <c r="P1145" s="334">
        <v>8.4437455178100552E-5</v>
      </c>
      <c r="Q1145" s="334" t="s">
        <v>30</v>
      </c>
      <c r="R1145" s="334" t="s">
        <v>30</v>
      </c>
      <c r="S1145" s="595">
        <f t="shared" si="278"/>
        <v>58.508879883119533</v>
      </c>
      <c r="T1145" s="334">
        <v>4.2059999999999897</v>
      </c>
      <c r="U1145">
        <f t="shared" si="279"/>
        <v>72</v>
      </c>
      <c r="V1145" t="str">
        <f t="shared" si="280"/>
        <v>Mo2</v>
      </c>
      <c r="Y1145" s="334">
        <v>0.67780403835308278</v>
      </c>
      <c r="Z1145" s="334">
        <v>1.3633093919879911E-2</v>
      </c>
    </row>
    <row r="1146" spans="1:26" outlineLevel="2">
      <c r="A1146">
        <v>209</v>
      </c>
      <c r="B1146" t="s">
        <v>2506</v>
      </c>
      <c r="C1146" s="334">
        <v>3.7724213709884502</v>
      </c>
      <c r="D1146" s="334">
        <v>0.72979178045500781</v>
      </c>
      <c r="E1146" s="334">
        <v>18.327112531747879</v>
      </c>
      <c r="F1146" s="334">
        <v>1.1072803179181001</v>
      </c>
      <c r="G1146" s="334">
        <v>42.917889134650004</v>
      </c>
      <c r="H1146" s="334">
        <v>64931954.885019131</v>
      </c>
      <c r="I1146" s="334">
        <v>1.919014147879597</v>
      </c>
      <c r="J1146" s="334">
        <v>5.4978678221051256</v>
      </c>
      <c r="K1146" s="334">
        <v>1.866941952519894</v>
      </c>
      <c r="L1146" s="334">
        <v>58.84977320572672</v>
      </c>
      <c r="M1146" s="334" t="s">
        <v>30</v>
      </c>
      <c r="N1146" s="334" t="s">
        <v>30</v>
      </c>
      <c r="O1146" s="334" t="s">
        <v>30</v>
      </c>
      <c r="P1146" s="334">
        <v>9.5070166550795707E-5</v>
      </c>
      <c r="Q1146" s="334" t="s">
        <v>30</v>
      </c>
      <c r="R1146" s="334" t="s">
        <v>30</v>
      </c>
      <c r="S1146" s="595">
        <f t="shared" si="278"/>
        <v>58.84977320572672</v>
      </c>
      <c r="T1146" s="334">
        <v>-0.70199999999999996</v>
      </c>
      <c r="U1146">
        <f t="shared" si="279"/>
        <v>73</v>
      </c>
      <c r="V1146" t="str">
        <f t="shared" si="280"/>
        <v>Wi4</v>
      </c>
      <c r="Y1146" s="334">
        <v>0.73052083676937807</v>
      </c>
      <c r="Z1146" s="334">
        <v>1.250282374015906E-2</v>
      </c>
    </row>
    <row r="1147" spans="1:26" outlineLevel="2">
      <c r="A1147">
        <v>210</v>
      </c>
      <c r="B1147" t="s">
        <v>2507</v>
      </c>
      <c r="C1147" s="334">
        <v>3.976956851481678</v>
      </c>
      <c r="D1147" s="334">
        <v>0.71192833814957657</v>
      </c>
      <c r="E1147" s="334">
        <v>19.428136525087449</v>
      </c>
      <c r="F1147" s="334">
        <v>1.0480585611697011</v>
      </c>
      <c r="G1147" s="334">
        <v>44.168974111919674</v>
      </c>
      <c r="H1147" s="334">
        <v>61456124.010359943</v>
      </c>
      <c r="I1147" s="334">
        <v>1.924017137680146</v>
      </c>
      <c r="J1147" s="334">
        <v>5.23859417468422</v>
      </c>
      <c r="K1147" s="334">
        <v>1.7528705648045371</v>
      </c>
      <c r="L1147" s="334">
        <v>58.601753979842513</v>
      </c>
      <c r="M1147" s="334" t="s">
        <v>30</v>
      </c>
      <c r="N1147" s="334" t="s">
        <v>30</v>
      </c>
      <c r="O1147" s="334" t="s">
        <v>30</v>
      </c>
      <c r="P1147" s="334">
        <v>9.0201037717732406E-5</v>
      </c>
      <c r="Q1147" s="334" t="s">
        <v>30</v>
      </c>
      <c r="R1147" s="334" t="s">
        <v>30</v>
      </c>
      <c r="S1147" s="595">
        <f t="shared" si="278"/>
        <v>58.601753979842513</v>
      </c>
      <c r="T1147" s="334">
        <v>-0.252</v>
      </c>
      <c r="U1147">
        <f t="shared" si="279"/>
        <v>74</v>
      </c>
      <c r="V1147" t="str">
        <f t="shared" si="280"/>
        <v>Co)</v>
      </c>
      <c r="Y1147" s="334">
        <v>0.83169700774684041</v>
      </c>
      <c r="Z1147" s="334">
        <v>1.3066549137519109E-2</v>
      </c>
    </row>
    <row r="1148" spans="1:26" outlineLevel="2">
      <c r="A1148">
        <v>211</v>
      </c>
      <c r="B1148" t="s">
        <v>2508</v>
      </c>
      <c r="C1148" s="334">
        <v>3.7748557810127732</v>
      </c>
      <c r="D1148" s="334">
        <v>0.7080614932531526</v>
      </c>
      <c r="E1148" s="334">
        <v>18.327964375573931</v>
      </c>
      <c r="F1148" s="334">
        <v>1.032136773383638</v>
      </c>
      <c r="G1148" s="334">
        <v>43.40353940786548</v>
      </c>
      <c r="H1148" s="334">
        <v>65217341.542865291</v>
      </c>
      <c r="I1148" s="334">
        <v>2.1802190350842658</v>
      </c>
      <c r="J1148" s="334">
        <v>5.3222743492022593</v>
      </c>
      <c r="K1148" s="334">
        <v>1.6735238802488019</v>
      </c>
      <c r="L1148" s="334">
        <v>58.235048756370283</v>
      </c>
      <c r="M1148" s="334" t="s">
        <v>30</v>
      </c>
      <c r="N1148" s="334" t="s">
        <v>30</v>
      </c>
      <c r="O1148" s="334" t="s">
        <v>30</v>
      </c>
      <c r="P1148" s="334">
        <v>9.1679060574542873E-5</v>
      </c>
      <c r="Q1148" s="334" t="s">
        <v>30</v>
      </c>
      <c r="R1148" s="334" t="s">
        <v>30</v>
      </c>
      <c r="S1148" s="595">
        <f t="shared" si="278"/>
        <v>58.235048756370283</v>
      </c>
      <c r="T1148" s="334">
        <v>-1.248</v>
      </c>
      <c r="U1148">
        <f t="shared" si="279"/>
        <v>75</v>
      </c>
      <c r="V1148" t="str">
        <f t="shared" si="280"/>
        <v>Ro3</v>
      </c>
      <c r="Y1148" s="334">
        <v>0.82237913325402334</v>
      </c>
      <c r="Z1148" s="334">
        <v>1.2913683357980399E-2</v>
      </c>
    </row>
    <row r="1149" spans="1:26" outlineLevel="2">
      <c r="A1149">
        <v>212</v>
      </c>
      <c r="B1149" t="s">
        <v>2509</v>
      </c>
      <c r="C1149" s="334">
        <v>3.933496870029185</v>
      </c>
      <c r="D1149" s="334">
        <v>0.72032409115388529</v>
      </c>
      <c r="E1149" s="334">
        <v>18.312216090014559</v>
      </c>
      <c r="F1149" s="334">
        <v>1.0472118897873131</v>
      </c>
      <c r="G1149" s="334">
        <v>39.889974909668901</v>
      </c>
      <c r="H1149" s="334">
        <v>67523157.251012594</v>
      </c>
      <c r="I1149" s="334">
        <v>2.1522843729921899</v>
      </c>
      <c r="J1149" s="334">
        <v>5.2666334033067299</v>
      </c>
      <c r="K1149" s="334">
        <v>1.650659302328261</v>
      </c>
      <c r="L1149" s="334">
        <v>58.614342038522338</v>
      </c>
      <c r="M1149" s="334" t="s">
        <v>30</v>
      </c>
      <c r="N1149" s="334" t="s">
        <v>30</v>
      </c>
      <c r="O1149" s="334" t="s">
        <v>30</v>
      </c>
      <c r="P1149" s="334">
        <v>8.9590681755238188E-5</v>
      </c>
      <c r="Q1149" s="334" t="s">
        <v>30</v>
      </c>
      <c r="R1149" s="334" t="s">
        <v>30</v>
      </c>
      <c r="S1149" s="595">
        <f t="shared" si="278"/>
        <v>58.614342038522338</v>
      </c>
      <c r="T1149" s="334">
        <v>1.395</v>
      </c>
      <c r="U1149">
        <f t="shared" si="279"/>
        <v>76</v>
      </c>
      <c r="V1149" t="str">
        <f t="shared" si="280"/>
        <v>Wi)</v>
      </c>
      <c r="Y1149" s="334">
        <v>0.77303560095479029</v>
      </c>
      <c r="Z1149" s="334">
        <v>1.3134548704694731E-2</v>
      </c>
    </row>
    <row r="1150" spans="1:26" outlineLevel="2">
      <c r="A1150">
        <v>213</v>
      </c>
      <c r="B1150" t="s">
        <v>2510</v>
      </c>
      <c r="C1150" s="334">
        <v>3.9209976075319379</v>
      </c>
      <c r="D1150" s="334">
        <v>0.72501533596494228</v>
      </c>
      <c r="E1150" s="334">
        <v>18.659567524186411</v>
      </c>
      <c r="F1150" s="334">
        <v>1.099331123889826</v>
      </c>
      <c r="G1150" s="334">
        <v>41.037010561465948</v>
      </c>
      <c r="H1150" s="334">
        <v>63210079.68959596</v>
      </c>
      <c r="I1150" s="334">
        <v>2.523010115508193</v>
      </c>
      <c r="J1150" s="334">
        <v>5.5094517587881802</v>
      </c>
      <c r="K1150" s="334">
        <v>1.6810064986027391</v>
      </c>
      <c r="L1150" s="334">
        <v>59.907011205411912</v>
      </c>
      <c r="M1150" s="334" t="s">
        <v>30</v>
      </c>
      <c r="N1150" s="334" t="s">
        <v>30</v>
      </c>
      <c r="O1150" s="334" t="s">
        <v>30</v>
      </c>
      <c r="P1150" s="334">
        <v>9.7690158599044726E-5</v>
      </c>
      <c r="Q1150" s="334" t="s">
        <v>30</v>
      </c>
      <c r="R1150" s="334" t="s">
        <v>30</v>
      </c>
      <c r="S1150" s="595">
        <f t="shared" si="278"/>
        <v>59.907011205411912</v>
      </c>
      <c r="T1150" s="334">
        <v>-1.1279999999999999</v>
      </c>
      <c r="U1150">
        <f t="shared" si="279"/>
        <v>77</v>
      </c>
      <c r="V1150" t="str">
        <f t="shared" si="280"/>
        <v>Wa6</v>
      </c>
      <c r="Y1150" s="334">
        <v>0.87672388723334549</v>
      </c>
      <c r="Z1150" s="334">
        <v>1.222601049680655E-2</v>
      </c>
    </row>
    <row r="1151" spans="1:26" outlineLevel="2">
      <c r="A1151">
        <v>214</v>
      </c>
      <c r="B1151" t="s">
        <v>2511</v>
      </c>
      <c r="C1151" s="334">
        <v>3.953397283553755</v>
      </c>
      <c r="D1151" s="334">
        <v>0.71266393633865932</v>
      </c>
      <c r="E1151" s="334">
        <v>18.584330854456908</v>
      </c>
      <c r="F1151" s="334">
        <v>1.1551611831717541</v>
      </c>
      <c r="G1151" s="334">
        <v>37.666685468832021</v>
      </c>
      <c r="H1151" s="334">
        <v>62408282.10781958</v>
      </c>
      <c r="I1151" s="334">
        <v>2.1446013913664421</v>
      </c>
      <c r="J1151" s="334">
        <v>5.3286147108818769</v>
      </c>
      <c r="K1151" s="334">
        <v>1.6346584572418159</v>
      </c>
      <c r="L1151" s="334">
        <v>58.312396791870178</v>
      </c>
      <c r="M1151" s="334" t="s">
        <v>30</v>
      </c>
      <c r="N1151" s="334" t="s">
        <v>30</v>
      </c>
      <c r="O1151" s="334" t="s">
        <v>30</v>
      </c>
      <c r="P1151" s="334">
        <v>9.199493396849369E-5</v>
      </c>
      <c r="Q1151" s="334" t="s">
        <v>30</v>
      </c>
      <c r="R1151" s="334" t="s">
        <v>30</v>
      </c>
      <c r="S1151" s="595">
        <f t="shared" si="278"/>
        <v>58.312396791870178</v>
      </c>
      <c r="T1151" s="334">
        <v>-0.52800000000000002</v>
      </c>
      <c r="U1151">
        <f t="shared" si="279"/>
        <v>78</v>
      </c>
      <c r="V1151" t="str">
        <f t="shared" si="280"/>
        <v>Gu8</v>
      </c>
      <c r="Y1151" s="334">
        <v>0.81380568706386369</v>
      </c>
      <c r="Z1151" s="334">
        <v>1.330059191772337E-2</v>
      </c>
    </row>
    <row r="1152" spans="1:26" outlineLevel="2">
      <c r="A1152">
        <v>215</v>
      </c>
      <c r="B1152" t="s">
        <v>2512</v>
      </c>
      <c r="C1152" s="334">
        <v>3.825485861918533</v>
      </c>
      <c r="D1152" s="334">
        <v>0.70869312610834867</v>
      </c>
      <c r="E1152" s="334">
        <v>17.574096297443461</v>
      </c>
      <c r="F1152" s="334">
        <v>1.090682371954121</v>
      </c>
      <c r="G1152" s="334">
        <v>39.607393494133831</v>
      </c>
      <c r="H1152" s="334">
        <v>69107392.915250167</v>
      </c>
      <c r="I1152" s="334">
        <v>2.427786781569476</v>
      </c>
      <c r="J1152" s="334">
        <v>5.7013339896225936</v>
      </c>
      <c r="K1152" s="334">
        <v>1.7390492380361751</v>
      </c>
      <c r="L1152" s="334">
        <v>57.848170581963458</v>
      </c>
      <c r="M1152" s="334" t="s">
        <v>30</v>
      </c>
      <c r="N1152" s="334" t="s">
        <v>30</v>
      </c>
      <c r="O1152" s="334" t="s">
        <v>30</v>
      </c>
      <c r="P1152" s="334">
        <v>1.045164225378099E-4</v>
      </c>
      <c r="Q1152" s="334" t="s">
        <v>30</v>
      </c>
      <c r="R1152" s="334" t="s">
        <v>30</v>
      </c>
      <c r="S1152" s="595">
        <f t="shared" si="278"/>
        <v>57.848170581963458</v>
      </c>
      <c r="T1152" s="334">
        <v>-1.206</v>
      </c>
      <c r="U1152">
        <f t="shared" si="279"/>
        <v>79</v>
      </c>
      <c r="V1152" t="str">
        <f t="shared" si="280"/>
        <v>Gr1</v>
      </c>
      <c r="Y1152" s="334">
        <v>0.70739690359437857</v>
      </c>
      <c r="Z1152" s="334">
        <v>1.283657256718523E-2</v>
      </c>
    </row>
    <row r="1153" spans="1:26" outlineLevel="2">
      <c r="A1153">
        <v>216</v>
      </c>
      <c r="B1153" t="s">
        <v>2513</v>
      </c>
      <c r="C1153" s="334">
        <v>3.8389229298012499</v>
      </c>
      <c r="D1153" s="334">
        <v>0.73642327379738159</v>
      </c>
      <c r="E1153" s="334">
        <v>17.845555913734</v>
      </c>
      <c r="F1153" s="334">
        <v>1.0236058045657159</v>
      </c>
      <c r="G1153" s="334">
        <v>48.246654966384966</v>
      </c>
      <c r="H1153" s="334">
        <v>71075568.342963487</v>
      </c>
      <c r="I1153" s="334">
        <v>1.94681579917492</v>
      </c>
      <c r="J1153" s="334">
        <v>5.1783564372084747</v>
      </c>
      <c r="K1153" s="334">
        <v>1.764501916453703</v>
      </c>
      <c r="L1153" s="334">
        <v>56.816033514195702</v>
      </c>
      <c r="M1153" s="334" t="s">
        <v>30</v>
      </c>
      <c r="N1153" s="334" t="s">
        <v>30</v>
      </c>
      <c r="O1153" s="334" t="s">
        <v>30</v>
      </c>
      <c r="P1153" s="334">
        <v>9.534937071252418E-5</v>
      </c>
      <c r="Q1153" s="334" t="s">
        <v>30</v>
      </c>
      <c r="R1153" s="334" t="s">
        <v>30</v>
      </c>
      <c r="S1153" s="595">
        <f t="shared" si="278"/>
        <v>56.816033514195702</v>
      </c>
      <c r="T1153" s="334">
        <v>-1.9379999999999999</v>
      </c>
      <c r="U1153">
        <f t="shared" si="279"/>
        <v>80</v>
      </c>
      <c r="V1153" t="str">
        <f t="shared" si="280"/>
        <v>Ta0</v>
      </c>
      <c r="Y1153" s="334">
        <v>0.75578567710354139</v>
      </c>
      <c r="Z1153" s="334">
        <v>1.344883507923977E-2</v>
      </c>
    </row>
    <row r="1154" spans="1:26" outlineLevel="2">
      <c r="A1154">
        <v>217</v>
      </c>
      <c r="B1154" t="s">
        <v>2514</v>
      </c>
      <c r="C1154" s="334">
        <v>3.582001378911746</v>
      </c>
      <c r="D1154" s="334">
        <v>0.7531268856099842</v>
      </c>
      <c r="E1154" s="334">
        <v>18.290122227686648</v>
      </c>
      <c r="F1154" s="334">
        <v>1.047206239072527</v>
      </c>
      <c r="G1154" s="334">
        <v>39.958102225215242</v>
      </c>
      <c r="H1154" s="334">
        <v>58335686.617057323</v>
      </c>
      <c r="I1154" s="334">
        <v>2.2338738353611478</v>
      </c>
      <c r="J1154" s="334">
        <v>5.7062076772717401</v>
      </c>
      <c r="K1154" s="334">
        <v>1.7393376220290391</v>
      </c>
      <c r="L1154" s="334">
        <v>58.047072182805557</v>
      </c>
      <c r="M1154" s="334" t="s">
        <v>30</v>
      </c>
      <c r="N1154" s="334" t="s">
        <v>30</v>
      </c>
      <c r="O1154" s="334" t="s">
        <v>30</v>
      </c>
      <c r="P1154" s="334">
        <v>1.0349891164818179E-4</v>
      </c>
      <c r="Q1154" s="334" t="s">
        <v>30</v>
      </c>
      <c r="R1154" s="334" t="s">
        <v>30</v>
      </c>
      <c r="S1154" s="595">
        <f t="shared" si="278"/>
        <v>58.047072182805557</v>
      </c>
      <c r="T1154" s="334">
        <v>1.3740000000000001</v>
      </c>
      <c r="U1154">
        <f t="shared" si="279"/>
        <v>81</v>
      </c>
      <c r="V1154" t="str">
        <f t="shared" si="280"/>
        <v>Le4</v>
      </c>
      <c r="Y1154" s="334">
        <v>0.68794209618976843</v>
      </c>
      <c r="Z1154" s="334">
        <v>1.398806453998442E-2</v>
      </c>
    </row>
    <row r="1155" spans="1:26" outlineLevel="2">
      <c r="A1155">
        <v>218</v>
      </c>
      <c r="B1155" t="s">
        <v>2515</v>
      </c>
      <c r="C1155" s="334">
        <v>3.8140088950299642</v>
      </c>
      <c r="D1155" s="334">
        <v>0.72515822182932432</v>
      </c>
      <c r="E1155" s="334">
        <v>19.058131644811549</v>
      </c>
      <c r="F1155" s="334">
        <v>1.1022168312570679</v>
      </c>
      <c r="G1155" s="334">
        <v>43.495517343848071</v>
      </c>
      <c r="H1155" s="334">
        <v>59916571.855325408</v>
      </c>
      <c r="I1155" s="334">
        <v>1.467348172744305</v>
      </c>
      <c r="J1155" s="334">
        <v>5.2531441981396139</v>
      </c>
      <c r="K1155" s="334">
        <v>1.6581849123580299</v>
      </c>
      <c r="L1155" s="334">
        <v>59.062023221884289</v>
      </c>
      <c r="M1155" s="334" t="s">
        <v>30</v>
      </c>
      <c r="N1155" s="334" t="s">
        <v>30</v>
      </c>
      <c r="O1155" s="334" t="s">
        <v>30</v>
      </c>
      <c r="P1155" s="334">
        <v>8.8086772373325355E-5</v>
      </c>
      <c r="Q1155" s="334" t="s">
        <v>30</v>
      </c>
      <c r="R1155" s="334" t="s">
        <v>30</v>
      </c>
      <c r="S1155" s="595">
        <f t="shared" si="278"/>
        <v>59.062023221884289</v>
      </c>
      <c r="T1155" s="334">
        <v>-1.4430000000000001</v>
      </c>
      <c r="U1155">
        <f t="shared" si="279"/>
        <v>82</v>
      </c>
      <c r="V1155" t="str">
        <f t="shared" si="280"/>
        <v>La5</v>
      </c>
      <c r="Y1155" s="334">
        <v>1.010504855544224</v>
      </c>
      <c r="Z1155" s="334">
        <v>1.1710117305782289E-2</v>
      </c>
    </row>
    <row r="1156" spans="1:26" outlineLevel="2">
      <c r="A1156">
        <v>219</v>
      </c>
      <c r="B1156" t="s">
        <v>2516</v>
      </c>
      <c r="C1156" s="334">
        <v>4.0294094548101063</v>
      </c>
      <c r="D1156" s="334">
        <v>0.71479119801077229</v>
      </c>
      <c r="E1156" s="334">
        <v>19.117435949673599</v>
      </c>
      <c r="F1156" s="334">
        <v>1.1935036858881509</v>
      </c>
      <c r="G1156" s="334">
        <v>41.278357109571438</v>
      </c>
      <c r="H1156" s="334">
        <v>58204798.865729667</v>
      </c>
      <c r="I1156" s="334">
        <v>2.4302384761481242</v>
      </c>
      <c r="J1156" s="334">
        <v>5.7008898771578371</v>
      </c>
      <c r="K1156" s="334">
        <v>1.691673076118293</v>
      </c>
      <c r="L1156" s="334">
        <v>58.646858995566618</v>
      </c>
      <c r="M1156" s="334" t="s">
        <v>30</v>
      </c>
      <c r="N1156" s="334" t="s">
        <v>30</v>
      </c>
      <c r="O1156" s="334" t="s">
        <v>30</v>
      </c>
      <c r="P1156" s="334">
        <v>1.0287294087350941E-4</v>
      </c>
      <c r="Q1156" s="334" t="s">
        <v>30</v>
      </c>
      <c r="R1156" s="334" t="s">
        <v>30</v>
      </c>
      <c r="S1156" s="595">
        <f t="shared" si="278"/>
        <v>58.646858995566618</v>
      </c>
      <c r="T1156" s="334">
        <v>-1.875</v>
      </c>
      <c r="U1156">
        <f t="shared" si="279"/>
        <v>83</v>
      </c>
      <c r="V1156" t="str">
        <f t="shared" si="280"/>
        <v>Wa2</v>
      </c>
      <c r="Y1156" s="334">
        <v>0.70905636094047031</v>
      </c>
      <c r="Z1156" s="334">
        <v>1.270904486428039E-2</v>
      </c>
    </row>
    <row r="1157" spans="1:26" outlineLevel="2">
      <c r="A1157">
        <v>220</v>
      </c>
      <c r="B1157" t="s">
        <v>2517</v>
      </c>
      <c r="C1157" s="334">
        <v>3.842218090773319</v>
      </c>
      <c r="D1157" s="334">
        <v>0.73782489326461442</v>
      </c>
      <c r="E1157" s="334">
        <v>18.321413972133971</v>
      </c>
      <c r="F1157" s="334">
        <v>1.0693550544093151</v>
      </c>
      <c r="G1157" s="334">
        <v>40.985561188988491</v>
      </c>
      <c r="H1157" s="334">
        <v>63252813.05251646</v>
      </c>
      <c r="I1157" s="334">
        <v>1.8289499182630651</v>
      </c>
      <c r="J1157" s="334">
        <v>5.4308305321548618</v>
      </c>
      <c r="K1157" s="334">
        <v>1.656528383725282</v>
      </c>
      <c r="L1157" s="334">
        <v>58.743897702852678</v>
      </c>
      <c r="M1157" s="334" t="s">
        <v>30</v>
      </c>
      <c r="N1157" s="334" t="s">
        <v>30</v>
      </c>
      <c r="O1157" s="334" t="s">
        <v>30</v>
      </c>
      <c r="P1157" s="334">
        <v>9.6048300103715058E-5</v>
      </c>
      <c r="Q1157" s="334" t="s">
        <v>30</v>
      </c>
      <c r="R1157" s="334" t="s">
        <v>30</v>
      </c>
      <c r="S1157" s="595">
        <f t="shared" si="278"/>
        <v>58.743897702852678</v>
      </c>
      <c r="T1157" s="334">
        <v>0.20699999999999999</v>
      </c>
      <c r="U1157">
        <f t="shared" si="279"/>
        <v>84</v>
      </c>
      <c r="V1157" t="str">
        <f t="shared" si="280"/>
        <v>DT7</v>
      </c>
      <c r="Y1157" s="334">
        <v>0.77678763242955495</v>
      </c>
      <c r="Z1157" s="334">
        <v>1.3240667704621361E-2</v>
      </c>
    </row>
    <row r="1158" spans="1:26" outlineLevel="2">
      <c r="A1158">
        <v>221</v>
      </c>
      <c r="B1158" t="s">
        <v>2518</v>
      </c>
      <c r="C1158" s="334">
        <v>3.728973451412219</v>
      </c>
      <c r="D1158" s="334">
        <v>0.72148722236619445</v>
      </c>
      <c r="E1158" s="334">
        <v>18.39873048750189</v>
      </c>
      <c r="F1158" s="334">
        <v>1.1384032198578331</v>
      </c>
      <c r="G1158" s="334">
        <v>41.226862185605228</v>
      </c>
      <c r="H1158" s="334">
        <v>63049941.336651593</v>
      </c>
      <c r="I1158" s="334">
        <v>1.3186933998868759</v>
      </c>
      <c r="J1158" s="334">
        <v>5.2644916363492422</v>
      </c>
      <c r="K1158" s="334">
        <v>1.9551077024407439</v>
      </c>
      <c r="L1158" s="334">
        <v>59.023181772243753</v>
      </c>
      <c r="M1158" s="334" t="s">
        <v>30</v>
      </c>
      <c r="N1158" s="334" t="s">
        <v>30</v>
      </c>
      <c r="O1158" s="334" t="s">
        <v>30</v>
      </c>
      <c r="P1158" s="334">
        <v>8.6652232739201131E-5</v>
      </c>
      <c r="Q1158" s="334" t="s">
        <v>30</v>
      </c>
      <c r="R1158" s="334" t="s">
        <v>30</v>
      </c>
      <c r="S1158" s="595">
        <f t="shared" si="278"/>
        <v>59.023181772243753</v>
      </c>
      <c r="T1158" s="334">
        <v>-0.86399999999999899</v>
      </c>
      <c r="U1158">
        <f t="shared" si="279"/>
        <v>85</v>
      </c>
      <c r="V1158" t="str">
        <f t="shared" si="280"/>
        <v>Bu5</v>
      </c>
      <c r="Y1158" s="334">
        <v>0.64270078405257736</v>
      </c>
      <c r="Z1158" s="334">
        <v>1.3107650439810671E-2</v>
      </c>
    </row>
    <row r="1159" spans="1:26" outlineLevel="2">
      <c r="A1159">
        <v>222</v>
      </c>
      <c r="B1159" t="s">
        <v>2519</v>
      </c>
      <c r="C1159" s="334">
        <v>3.8131343042376109</v>
      </c>
      <c r="D1159" s="334">
        <v>0.68143409458736381</v>
      </c>
      <c r="E1159" s="334">
        <v>18.682480726879909</v>
      </c>
      <c r="F1159" s="334">
        <v>0.99075084052207107</v>
      </c>
      <c r="G1159" s="334">
        <v>47.581377766652878</v>
      </c>
      <c r="H1159" s="334">
        <v>62036809.553330816</v>
      </c>
      <c r="I1159" s="334">
        <v>2.005804713569932</v>
      </c>
      <c r="J1159" s="334">
        <v>4.9160543668237402</v>
      </c>
      <c r="K1159" s="334">
        <v>1.515786315470373</v>
      </c>
      <c r="L1159" s="334">
        <v>58.203838911165988</v>
      </c>
      <c r="M1159" s="334" t="s">
        <v>30</v>
      </c>
      <c r="N1159" s="334" t="s">
        <v>30</v>
      </c>
      <c r="O1159" s="334" t="s">
        <v>30</v>
      </c>
      <c r="P1159" s="334">
        <v>8.0651321559446196E-5</v>
      </c>
      <c r="Q1159" s="334" t="s">
        <v>30</v>
      </c>
      <c r="R1159" s="334" t="s">
        <v>30</v>
      </c>
      <c r="S1159" s="595">
        <f t="shared" si="278"/>
        <v>58.203838911165988</v>
      </c>
      <c r="T1159" s="334">
        <v>-2.0369999999999999</v>
      </c>
      <c r="U1159">
        <f t="shared" si="279"/>
        <v>86</v>
      </c>
      <c r="V1159" t="str">
        <f t="shared" si="280"/>
        <v>Tr2</v>
      </c>
      <c r="Y1159" s="334">
        <v>1.7084758986237329</v>
      </c>
      <c r="Z1159" s="334">
        <v>1.01382562719628E-2</v>
      </c>
    </row>
    <row r="1160" spans="1:26" outlineLevel="2">
      <c r="A1160">
        <v>223</v>
      </c>
      <c r="B1160" t="s">
        <v>2520</v>
      </c>
      <c r="C1160" s="334">
        <v>3.4544615031671611</v>
      </c>
      <c r="D1160" s="334">
        <v>0.7450140849041651</v>
      </c>
      <c r="E1160" s="334">
        <v>18.60720841884276</v>
      </c>
      <c r="F1160" s="334">
        <v>1.0128670020278889</v>
      </c>
      <c r="G1160" s="334">
        <v>43.622857937721044</v>
      </c>
      <c r="H1160" s="334">
        <v>52825474.441540197</v>
      </c>
      <c r="I1160" s="334">
        <v>-1.4245449395902551E-2</v>
      </c>
      <c r="J1160" s="334">
        <v>4.930893155437948</v>
      </c>
      <c r="K1160" s="334">
        <v>1.8518245816363039</v>
      </c>
      <c r="L1160" s="334">
        <v>58.225959259132807</v>
      </c>
      <c r="M1160" s="334" t="s">
        <v>30</v>
      </c>
      <c r="N1160" s="334" t="s">
        <v>30</v>
      </c>
      <c r="O1160" s="334" t="s">
        <v>30</v>
      </c>
      <c r="P1160" s="334">
        <v>8.092745822119339E-5</v>
      </c>
      <c r="Q1160" s="334" t="s">
        <v>30</v>
      </c>
      <c r="R1160" s="334" t="s">
        <v>30</v>
      </c>
      <c r="S1160" s="595">
        <f t="shared" si="278"/>
        <v>58.225959259132807</v>
      </c>
      <c r="T1160" s="334">
        <v>1.3620000000000001</v>
      </c>
      <c r="U1160">
        <f t="shared" si="279"/>
        <v>87</v>
      </c>
      <c r="V1160" t="str">
        <f t="shared" si="280"/>
        <v xml:space="preserve">To </v>
      </c>
      <c r="Y1160" s="334">
        <v>0.66156604098967553</v>
      </c>
      <c r="Z1160" s="334">
        <v>1.3003702173352231E-2</v>
      </c>
    </row>
    <row r="1161" spans="1:26" outlineLevel="2">
      <c r="A1161">
        <v>224</v>
      </c>
      <c r="B1161" t="s">
        <v>2521</v>
      </c>
      <c r="C1161" s="334">
        <v>3.6685156172168392</v>
      </c>
      <c r="D1161" s="334">
        <v>0.7395759670834916</v>
      </c>
      <c r="E1161" s="334">
        <v>17.927993857305299</v>
      </c>
      <c r="F1161" s="334">
        <v>1.099307555066072</v>
      </c>
      <c r="G1161" s="334">
        <v>40.618889312069285</v>
      </c>
      <c r="H1161" s="334">
        <v>62513162.625493117</v>
      </c>
      <c r="I1161" s="334">
        <v>1.8604189472465289</v>
      </c>
      <c r="J1161" s="334">
        <v>5.2620641196310762</v>
      </c>
      <c r="K1161" s="334">
        <v>1.804005158543172</v>
      </c>
      <c r="L1161" s="334">
        <v>58.90408116233521</v>
      </c>
      <c r="M1161" s="334" t="s">
        <v>30</v>
      </c>
      <c r="N1161" s="334" t="s">
        <v>30</v>
      </c>
      <c r="O1161" s="334" t="s">
        <v>30</v>
      </c>
      <c r="P1161" s="334">
        <v>8.9178757882453727E-5</v>
      </c>
      <c r="Q1161" s="334" t="s">
        <v>30</v>
      </c>
      <c r="R1161" s="334" t="s">
        <v>30</v>
      </c>
      <c r="S1161" s="595">
        <f t="shared" si="278"/>
        <v>58.90408116233521</v>
      </c>
      <c r="T1161" s="334">
        <v>-0.69599999999999995</v>
      </c>
      <c r="U1161">
        <f t="shared" si="279"/>
        <v>88</v>
      </c>
      <c r="V1161" t="str">
        <f t="shared" si="280"/>
        <v>Ce5</v>
      </c>
      <c r="Y1161" s="334">
        <v>0.6920945496989358</v>
      </c>
      <c r="Z1161" s="334">
        <v>1.260000476615821E-2</v>
      </c>
    </row>
    <row r="1162" spans="1:26" outlineLevel="2">
      <c r="A1162">
        <v>225</v>
      </c>
      <c r="B1162" t="s">
        <v>2522</v>
      </c>
      <c r="C1162" s="334">
        <v>3.849757666247267</v>
      </c>
      <c r="D1162" s="334">
        <v>0.72040470998284478</v>
      </c>
      <c r="E1162" s="334">
        <v>18.549974821907782</v>
      </c>
      <c r="F1162" s="334">
        <v>1.09598768183476</v>
      </c>
      <c r="G1162" s="334">
        <v>40.304584212046919</v>
      </c>
      <c r="H1162" s="334">
        <v>62532857.721236654</v>
      </c>
      <c r="I1162" s="334">
        <v>1.9811454000836131</v>
      </c>
      <c r="J1162" s="334">
        <v>5.4616904721708002</v>
      </c>
      <c r="K1162" s="334">
        <v>1.7102528375341191</v>
      </c>
      <c r="L1162" s="334">
        <v>60.693405806538642</v>
      </c>
      <c r="M1162" s="334" t="s">
        <v>30</v>
      </c>
      <c r="N1162" s="334" t="s">
        <v>30</v>
      </c>
      <c r="O1162" s="334" t="s">
        <v>30</v>
      </c>
      <c r="P1162" s="334">
        <v>9.1543112722654657E-5</v>
      </c>
      <c r="Q1162" s="334" t="s">
        <v>30</v>
      </c>
      <c r="R1162" s="334" t="s">
        <v>30</v>
      </c>
      <c r="S1162" s="595">
        <f t="shared" si="278"/>
        <v>60.693405806538642</v>
      </c>
      <c r="T1162" s="334">
        <v>0.54600000000000004</v>
      </c>
      <c r="U1162">
        <f t="shared" si="279"/>
        <v>89</v>
      </c>
      <c r="V1162" t="str">
        <f t="shared" si="280"/>
        <v>Co0</v>
      </c>
      <c r="Y1162" s="334">
        <v>0.69691050267500054</v>
      </c>
      <c r="Z1162" s="334">
        <v>1.3941438860194919E-2</v>
      </c>
    </row>
    <row r="1163" spans="1:26" outlineLevel="2">
      <c r="A1163">
        <v>226</v>
      </c>
      <c r="B1163" t="s">
        <v>2523</v>
      </c>
      <c r="C1163" s="334">
        <v>3.8968142133445909</v>
      </c>
      <c r="D1163" s="334">
        <v>0.72964259308686863</v>
      </c>
      <c r="E1163" s="334">
        <v>18.356277847552029</v>
      </c>
      <c r="F1163" s="334">
        <v>1.1494551459295519</v>
      </c>
      <c r="G1163" s="334">
        <v>40.834114345819074</v>
      </c>
      <c r="H1163" s="334">
        <v>63804680.447692163</v>
      </c>
      <c r="I1163" s="334">
        <v>1.704923547940967</v>
      </c>
      <c r="J1163" s="334">
        <v>5.8026683045807914</v>
      </c>
      <c r="K1163" s="334">
        <v>2.0728208636293979</v>
      </c>
      <c r="L1163" s="334">
        <v>58.387946311977302</v>
      </c>
      <c r="M1163" s="334" t="s">
        <v>30</v>
      </c>
      <c r="N1163" s="334" t="s">
        <v>30</v>
      </c>
      <c r="O1163" s="334" t="s">
        <v>30</v>
      </c>
      <c r="P1163" s="334">
        <v>1.069997730512511E-4</v>
      </c>
      <c r="Q1163" s="334" t="s">
        <v>30</v>
      </c>
      <c r="R1163" s="334" t="s">
        <v>30</v>
      </c>
      <c r="S1163" s="595">
        <f t="shared" si="278"/>
        <v>58.387946311977302</v>
      </c>
      <c r="T1163" s="334">
        <v>0.33300000000000002</v>
      </c>
      <c r="U1163">
        <f t="shared" si="279"/>
        <v>90</v>
      </c>
      <c r="V1163" t="str">
        <f t="shared" si="280"/>
        <v>Bi0</v>
      </c>
      <c r="Y1163" s="334">
        <v>0.77490102612684408</v>
      </c>
      <c r="Z1163" s="334">
        <v>1.258517427830255E-2</v>
      </c>
    </row>
    <row r="1164" spans="1:26" outlineLevel="2">
      <c r="A1164">
        <v>227</v>
      </c>
      <c r="B1164" t="s">
        <v>2524</v>
      </c>
      <c r="C1164" s="334">
        <v>3.9080630676191901</v>
      </c>
      <c r="D1164" s="334">
        <v>0.72134684346112043</v>
      </c>
      <c r="E1164" s="334">
        <v>18.964670189097902</v>
      </c>
      <c r="F1164" s="334">
        <v>1.0820112135151001</v>
      </c>
      <c r="G1164" s="334">
        <v>43.17656911467764</v>
      </c>
      <c r="H1164" s="334">
        <v>60189752.67204567</v>
      </c>
      <c r="I1164" s="334">
        <v>1.8189652017586999</v>
      </c>
      <c r="J1164" s="334">
        <v>5.0622697212826857</v>
      </c>
      <c r="K1164" s="334">
        <v>1.6494255350097431</v>
      </c>
      <c r="L1164" s="334">
        <v>58.425345057538017</v>
      </c>
      <c r="M1164" s="334" t="s">
        <v>30</v>
      </c>
      <c r="N1164" s="334" t="s">
        <v>30</v>
      </c>
      <c r="O1164" s="334" t="s">
        <v>30</v>
      </c>
      <c r="P1164" s="334">
        <v>8.4494204935908434E-5</v>
      </c>
      <c r="Q1164" s="334" t="s">
        <v>30</v>
      </c>
      <c r="R1164" s="334" t="s">
        <v>30</v>
      </c>
      <c r="S1164" s="595">
        <f t="shared" si="278"/>
        <v>58.425345057538017</v>
      </c>
      <c r="T1164" s="334">
        <v>0.192</v>
      </c>
      <c r="U1164">
        <f t="shared" si="279"/>
        <v>91</v>
      </c>
      <c r="V1164" t="str">
        <f t="shared" si="280"/>
        <v>Wo9</v>
      </c>
      <c r="Y1164" s="334">
        <v>1.0115260225636149</v>
      </c>
      <c r="Z1164" s="334">
        <v>1.14178748553019E-2</v>
      </c>
    </row>
    <row r="1165" spans="1:26" outlineLevel="2">
      <c r="A1165">
        <v>228</v>
      </c>
      <c r="B1165" t="s">
        <v>2525</v>
      </c>
      <c r="C1165" s="334">
        <v>3.84571728274017</v>
      </c>
      <c r="D1165" s="334">
        <v>0.70717498199557505</v>
      </c>
      <c r="E1165" s="334">
        <v>18.957310863332371</v>
      </c>
      <c r="F1165" s="334">
        <v>1.041955243925996</v>
      </c>
      <c r="G1165" s="334">
        <v>41.204235738430214</v>
      </c>
      <c r="H1165" s="334">
        <v>63243864.001501679</v>
      </c>
      <c r="I1165" s="334">
        <v>1.8445896683804051</v>
      </c>
      <c r="J1165" s="334">
        <v>5.4202586363755634</v>
      </c>
      <c r="K1165" s="334">
        <v>1.8754678006568251</v>
      </c>
      <c r="L1165" s="334">
        <v>57.397397555530333</v>
      </c>
      <c r="M1165" s="334" t="s">
        <v>30</v>
      </c>
      <c r="N1165" s="334" t="s">
        <v>30</v>
      </c>
      <c r="O1165" s="334" t="s">
        <v>30</v>
      </c>
      <c r="P1165" s="334">
        <v>9.5344209212301496E-5</v>
      </c>
      <c r="Q1165" s="334" t="s">
        <v>30</v>
      </c>
      <c r="R1165" s="334" t="s">
        <v>30</v>
      </c>
      <c r="S1165" s="595">
        <f t="shared" si="278"/>
        <v>57.397397555530333</v>
      </c>
      <c r="T1165" s="334">
        <v>8.6999999999999994E-2</v>
      </c>
      <c r="U1165">
        <f t="shared" si="279"/>
        <v>92</v>
      </c>
      <c r="V1165" t="str">
        <f t="shared" si="280"/>
        <v xml:space="preserve">Ba </v>
      </c>
      <c r="Y1165" s="334">
        <v>1.107337127375116</v>
      </c>
      <c r="Z1165" s="334">
        <v>1.176819892481921E-2</v>
      </c>
    </row>
    <row r="1166" spans="1:26" outlineLevel="2">
      <c r="A1166">
        <v>229</v>
      </c>
      <c r="B1166" t="s">
        <v>2526</v>
      </c>
      <c r="C1166" s="334">
        <v>3.678625167779122</v>
      </c>
      <c r="D1166" s="334">
        <v>0.74003601940864749</v>
      </c>
      <c r="E1166" s="334">
        <v>18.933611725755249</v>
      </c>
      <c r="F1166" s="334">
        <v>1.1946046811902351</v>
      </c>
      <c r="G1166" s="334">
        <v>42.030485257042031</v>
      </c>
      <c r="H1166" s="334">
        <v>56296545.493433587</v>
      </c>
      <c r="I1166" s="334">
        <v>1.5710689227161061</v>
      </c>
      <c r="J1166" s="334">
        <v>4.9609974655808724</v>
      </c>
      <c r="K1166" s="334">
        <v>2.0286134821985859</v>
      </c>
      <c r="L1166" s="334">
        <v>58.812577357801842</v>
      </c>
      <c r="M1166" s="334" t="s">
        <v>30</v>
      </c>
      <c r="N1166" s="334" t="s">
        <v>30</v>
      </c>
      <c r="O1166" s="334" t="s">
        <v>30</v>
      </c>
      <c r="P1166" s="334">
        <v>8.0459007580387174E-5</v>
      </c>
      <c r="Q1166" s="334" t="s">
        <v>30</v>
      </c>
      <c r="R1166" s="334" t="s">
        <v>30</v>
      </c>
      <c r="S1166" s="595">
        <f t="shared" si="278"/>
        <v>58.812577357801842</v>
      </c>
      <c r="T1166" s="334">
        <v>-0.22799999999999901</v>
      </c>
      <c r="U1166">
        <f t="shared" si="279"/>
        <v>93</v>
      </c>
      <c r="V1166" t="str">
        <f t="shared" si="280"/>
        <v>Cr0</v>
      </c>
      <c r="Y1166" s="334">
        <v>0.64238645780045944</v>
      </c>
      <c r="Z1166" s="334">
        <v>1.4233985810175889E-2</v>
      </c>
    </row>
    <row r="1167" spans="1:26" outlineLevel="2">
      <c r="A1167">
        <v>230</v>
      </c>
      <c r="B1167" t="s">
        <v>2527</v>
      </c>
      <c r="C1167" s="334">
        <v>3.4747254883765479</v>
      </c>
      <c r="D1167" s="334">
        <v>0.74031560168270394</v>
      </c>
      <c r="E1167" s="334">
        <v>18.436651615826371</v>
      </c>
      <c r="F1167" s="334">
        <v>1.030985142053009</v>
      </c>
      <c r="G1167" s="334">
        <v>40.046670589756886</v>
      </c>
      <c r="H1167" s="334">
        <v>55882118.923493013</v>
      </c>
      <c r="I1167" s="334">
        <v>1.7731134256382539</v>
      </c>
      <c r="J1167" s="334">
        <v>5.1161874195925652</v>
      </c>
      <c r="K1167" s="334">
        <v>1.621974561906427</v>
      </c>
      <c r="L1167" s="334">
        <v>60.321840207502852</v>
      </c>
      <c r="M1167" s="334" t="s">
        <v>30</v>
      </c>
      <c r="N1167" s="334" t="s">
        <v>30</v>
      </c>
      <c r="O1167" s="334" t="s">
        <v>30</v>
      </c>
      <c r="P1167" s="334">
        <v>8.0587152879392257E-5</v>
      </c>
      <c r="Q1167" s="334" t="s">
        <v>30</v>
      </c>
      <c r="R1167" s="334" t="s">
        <v>30</v>
      </c>
      <c r="S1167" s="595">
        <f t="shared" si="278"/>
        <v>60.321840207502852</v>
      </c>
      <c r="T1167" s="334">
        <v>2.3940000000000001</v>
      </c>
      <c r="U1167">
        <f t="shared" si="279"/>
        <v>94</v>
      </c>
      <c r="V1167" t="str">
        <f t="shared" si="280"/>
        <v>Ne4</v>
      </c>
      <c r="Y1167" s="334">
        <v>0.62290253202894452</v>
      </c>
      <c r="Z1167" s="334">
        <v>1.3214591696203801E-2</v>
      </c>
    </row>
    <row r="1168" spans="1:26" outlineLevel="2">
      <c r="A1168">
        <v>231</v>
      </c>
      <c r="B1168" t="s">
        <v>2528</v>
      </c>
      <c r="C1168" s="334">
        <v>3.9440280248397102</v>
      </c>
      <c r="D1168" s="334">
        <v>0.70021919526657184</v>
      </c>
      <c r="E1168" s="334">
        <v>18.88796174245676</v>
      </c>
      <c r="F1168" s="334">
        <v>1.156434774759501</v>
      </c>
      <c r="G1168" s="334">
        <v>42.459952439496583</v>
      </c>
      <c r="H1168" s="334">
        <v>62716610.762086377</v>
      </c>
      <c r="I1168" s="334">
        <v>1.464661988528364</v>
      </c>
      <c r="J1168" s="334">
        <v>5.5855540975531799</v>
      </c>
      <c r="K1168" s="334">
        <v>1.537650660989669</v>
      </c>
      <c r="L1168" s="334">
        <v>58.233628700408282</v>
      </c>
      <c r="M1168" s="334" t="s">
        <v>30</v>
      </c>
      <c r="N1168" s="334" t="s">
        <v>30</v>
      </c>
      <c r="O1168" s="334" t="s">
        <v>30</v>
      </c>
      <c r="P1168" s="334">
        <v>1.014647407284226E-4</v>
      </c>
      <c r="Q1168" s="334" t="s">
        <v>30</v>
      </c>
      <c r="R1168" s="334" t="s">
        <v>30</v>
      </c>
      <c r="S1168" s="595">
        <f t="shared" si="278"/>
        <v>58.233628700408282</v>
      </c>
      <c r="T1168" s="334">
        <v>0.94799999999999995</v>
      </c>
      <c r="U1168">
        <f t="shared" si="279"/>
        <v>95</v>
      </c>
      <c r="V1168" t="str">
        <f t="shared" si="280"/>
        <v>EdK</v>
      </c>
      <c r="Y1168" s="334">
        <v>0.88995009038262318</v>
      </c>
      <c r="Z1168" s="334">
        <v>1.2127196257387051E-2</v>
      </c>
    </row>
    <row r="1169" spans="1:26" outlineLevel="2">
      <c r="A1169">
        <v>232</v>
      </c>
      <c r="B1169" t="s">
        <v>2529</v>
      </c>
      <c r="C1169" s="334">
        <v>4.003296533671632</v>
      </c>
      <c r="D1169" s="334">
        <v>0.73437055690301567</v>
      </c>
      <c r="E1169" s="334">
        <v>18.635215875916241</v>
      </c>
      <c r="F1169" s="334">
        <v>1.254333944098426</v>
      </c>
      <c r="G1169" s="334">
        <v>38.253821330150814</v>
      </c>
      <c r="H1169" s="334">
        <v>64161624.4655784</v>
      </c>
      <c r="I1169" s="334">
        <v>2.2127773094162162</v>
      </c>
      <c r="J1169" s="334">
        <v>5.5228179291695527</v>
      </c>
      <c r="K1169" s="334">
        <v>1.779075514514074</v>
      </c>
      <c r="L1169" s="334">
        <v>58.945513644224953</v>
      </c>
      <c r="M1169" s="334" t="s">
        <v>30</v>
      </c>
      <c r="N1169" s="334" t="s">
        <v>30</v>
      </c>
      <c r="O1169" s="334" t="s">
        <v>30</v>
      </c>
      <c r="P1169" s="334">
        <v>9.6529252808868454E-5</v>
      </c>
      <c r="Q1169" s="334" t="s">
        <v>30</v>
      </c>
      <c r="R1169" s="334" t="s">
        <v>30</v>
      </c>
      <c r="S1169" s="595">
        <f t="shared" si="278"/>
        <v>58.945513644224953</v>
      </c>
      <c r="T1169" s="334">
        <v>-0.61799999999999999</v>
      </c>
      <c r="U1169">
        <f t="shared" si="279"/>
        <v>96</v>
      </c>
      <c r="V1169" t="str">
        <f t="shared" si="280"/>
        <v>Mo3</v>
      </c>
      <c r="Y1169" s="334">
        <v>1.002187943975827</v>
      </c>
      <c r="Z1169" s="334">
        <v>1.2935875398083579E-2</v>
      </c>
    </row>
    <row r="1170" spans="1:26" outlineLevel="2">
      <c r="A1170">
        <v>233</v>
      </c>
      <c r="B1170" t="s">
        <v>2530</v>
      </c>
      <c r="C1170" s="334">
        <v>3.7911149195172449</v>
      </c>
      <c r="D1170" s="334">
        <v>0.71641473934883704</v>
      </c>
      <c r="E1170" s="334">
        <v>18.560592491311649</v>
      </c>
      <c r="F1170" s="334">
        <v>1.116554923819352</v>
      </c>
      <c r="G1170" s="334">
        <v>41.331555856519252</v>
      </c>
      <c r="H1170" s="334">
        <v>63560658.892018527</v>
      </c>
      <c r="I1170" s="334">
        <v>2.313636179031938</v>
      </c>
      <c r="J1170" s="334">
        <v>5.673245005311788</v>
      </c>
      <c r="K1170" s="334">
        <v>1.9605605833560871</v>
      </c>
      <c r="L1170" s="334">
        <v>58.218224658975807</v>
      </c>
      <c r="M1170" s="334" t="s">
        <v>30</v>
      </c>
      <c r="N1170" s="334" t="s">
        <v>30</v>
      </c>
      <c r="O1170" s="334" t="s">
        <v>30</v>
      </c>
      <c r="P1170" s="334">
        <v>1.013869925017655E-4</v>
      </c>
      <c r="Q1170" s="334" t="s">
        <v>30</v>
      </c>
      <c r="R1170" s="334" t="s">
        <v>30</v>
      </c>
      <c r="S1170" s="595">
        <f t="shared" si="278"/>
        <v>58.218224658975807</v>
      </c>
      <c r="T1170" s="334">
        <v>-0.29099999999999998</v>
      </c>
      <c r="U1170">
        <f t="shared" si="279"/>
        <v>97</v>
      </c>
      <c r="V1170" t="str">
        <f t="shared" si="280"/>
        <v>Ra0</v>
      </c>
      <c r="Y1170" s="334">
        <v>1.370821560717645</v>
      </c>
      <c r="Z1170" s="334">
        <v>1.066213686896521E-2</v>
      </c>
    </row>
    <row r="1171" spans="1:26" outlineLevel="2">
      <c r="A1171">
        <v>234</v>
      </c>
      <c r="B1171" t="s">
        <v>2531</v>
      </c>
      <c r="C1171" s="334">
        <v>3.65232310794751</v>
      </c>
      <c r="D1171" s="334">
        <v>0.73207128378434339</v>
      </c>
      <c r="E1171" s="334">
        <v>18.55177186692034</v>
      </c>
      <c r="F1171" s="334">
        <v>1.123477261652206</v>
      </c>
      <c r="G1171" s="334">
        <v>45.491650081091542</v>
      </c>
      <c r="H1171" s="334">
        <v>57501594.014071137</v>
      </c>
      <c r="I1171" s="334">
        <v>1.865609594843382</v>
      </c>
      <c r="J1171" s="334">
        <v>5.360981020570148</v>
      </c>
      <c r="K1171" s="334">
        <v>1.714237581752764</v>
      </c>
      <c r="L1171" s="334">
        <v>59.693016828411672</v>
      </c>
      <c r="M1171" s="334" t="s">
        <v>30</v>
      </c>
      <c r="N1171" s="334" t="s">
        <v>30</v>
      </c>
      <c r="O1171" s="334" t="s">
        <v>30</v>
      </c>
      <c r="P1171" s="334">
        <v>8.7452659370860432E-5</v>
      </c>
      <c r="Q1171" s="334" t="s">
        <v>30</v>
      </c>
      <c r="R1171" s="334" t="s">
        <v>30</v>
      </c>
      <c r="S1171" s="595">
        <f t="shared" si="278"/>
        <v>59.693016828411672</v>
      </c>
      <c r="T1171" s="334">
        <v>1.3320000000000001</v>
      </c>
      <c r="U1171">
        <f t="shared" si="279"/>
        <v>98</v>
      </c>
      <c r="V1171" t="str">
        <f t="shared" si="280"/>
        <v>In7</v>
      </c>
      <c r="Y1171" s="334">
        <v>0.72562564375798022</v>
      </c>
      <c r="Z1171" s="334">
        <v>1.3142038422021451E-2</v>
      </c>
    </row>
    <row r="1172" spans="1:26" outlineLevel="2">
      <c r="A1172">
        <v>235</v>
      </c>
      <c r="B1172" t="s">
        <v>2532</v>
      </c>
      <c r="C1172" s="334">
        <v>3.8120067412507872</v>
      </c>
      <c r="D1172" s="334">
        <v>0.72932585369844893</v>
      </c>
      <c r="E1172" s="334">
        <v>19.182523813792599</v>
      </c>
      <c r="F1172" s="334">
        <v>1.0778314953405299</v>
      </c>
      <c r="G1172" s="334">
        <v>40.90023438022002</v>
      </c>
      <c r="H1172" s="334">
        <v>56149258.567090534</v>
      </c>
      <c r="I1172" s="334">
        <v>2.100985415879332</v>
      </c>
      <c r="J1172" s="334">
        <v>5.6032444489066622</v>
      </c>
      <c r="K1172" s="334">
        <v>1.720615995575189</v>
      </c>
      <c r="L1172" s="334">
        <v>61.288557401733193</v>
      </c>
      <c r="M1172" s="334" t="s">
        <v>30</v>
      </c>
      <c r="N1172" s="334" t="s">
        <v>30</v>
      </c>
      <c r="O1172" s="334" t="s">
        <v>30</v>
      </c>
      <c r="P1172" s="334">
        <v>9.3931067514085501E-5</v>
      </c>
      <c r="Q1172" s="334" t="s">
        <v>30</v>
      </c>
      <c r="R1172" s="334" t="s">
        <v>30</v>
      </c>
      <c r="S1172" s="595">
        <f t="shared" si="278"/>
        <v>61.288557401733193</v>
      </c>
      <c r="T1172" s="334">
        <v>0.23699999999999999</v>
      </c>
      <c r="U1172">
        <f t="shared" si="279"/>
        <v>99</v>
      </c>
      <c r="V1172" t="str">
        <f t="shared" si="280"/>
        <v>Mi)</v>
      </c>
      <c r="Y1172" s="334">
        <v>0.71641371590855785</v>
      </c>
      <c r="Z1172" s="334">
        <v>1.2826972681132981E-2</v>
      </c>
    </row>
    <row r="1173" spans="1:26" outlineLevel="2">
      <c r="A1173">
        <v>236</v>
      </c>
      <c r="B1173" t="s">
        <v>2533</v>
      </c>
      <c r="C1173" s="334">
        <v>3.7531219382399201</v>
      </c>
      <c r="D1173" s="334">
        <v>0.72945016434733267</v>
      </c>
      <c r="E1173" s="334">
        <v>19.012698436151108</v>
      </c>
      <c r="F1173" s="334">
        <v>1.018903997935521</v>
      </c>
      <c r="G1173" s="334">
        <v>40.538049890952493</v>
      </c>
      <c r="H1173" s="334">
        <v>57209556.283753172</v>
      </c>
      <c r="I1173" s="334">
        <v>1.772856435207693</v>
      </c>
      <c r="J1173" s="334">
        <v>4.7578575017013351</v>
      </c>
      <c r="K1173" s="334">
        <v>1.5746431711474149</v>
      </c>
      <c r="L1173" s="334">
        <v>58.232305838468697</v>
      </c>
      <c r="M1173" s="334" t="s">
        <v>30</v>
      </c>
      <c r="N1173" s="334" t="s">
        <v>30</v>
      </c>
      <c r="O1173" s="334" t="s">
        <v>30</v>
      </c>
      <c r="P1173" s="334">
        <v>7.7946111733979696E-5</v>
      </c>
      <c r="Q1173" s="334" t="s">
        <v>30</v>
      </c>
      <c r="R1173" s="334" t="s">
        <v>30</v>
      </c>
      <c r="S1173" s="595">
        <f t="shared" si="278"/>
        <v>58.232305838468697</v>
      </c>
      <c r="T1173" s="334">
        <v>2.9849999999999999</v>
      </c>
      <c r="U1173">
        <f t="shared" si="279"/>
        <v>100</v>
      </c>
      <c r="V1173" t="str">
        <f t="shared" si="280"/>
        <v>An4</v>
      </c>
      <c r="Y1173" s="334">
        <v>0.68325994929863332</v>
      </c>
      <c r="Z1173" s="334">
        <v>1.379931491134145E-2</v>
      </c>
    </row>
    <row r="1174" spans="1:26" outlineLevel="2">
      <c r="A1174">
        <v>237</v>
      </c>
      <c r="B1174" t="s">
        <v>2534</v>
      </c>
      <c r="C1174" s="334">
        <v>3.776345526035541</v>
      </c>
      <c r="D1174" s="334">
        <v>0.77852571249549729</v>
      </c>
      <c r="E1174" s="334">
        <v>18.997081382299861</v>
      </c>
      <c r="F1174" s="334">
        <v>1.0840277732969921</v>
      </c>
      <c r="G1174" s="334">
        <v>42.866265153465328</v>
      </c>
      <c r="H1174" s="334">
        <v>54644621.476046391</v>
      </c>
      <c r="I1174" s="334">
        <v>1.9565337766649999</v>
      </c>
      <c r="J1174" s="334">
        <v>5.0373834867691816</v>
      </c>
      <c r="K1174" s="334">
        <v>1.68623715346256</v>
      </c>
      <c r="L1174" s="334">
        <v>58.805320682167341</v>
      </c>
      <c r="M1174" s="334" t="s">
        <v>30</v>
      </c>
      <c r="N1174" s="334" t="s">
        <v>30</v>
      </c>
      <c r="O1174" s="334" t="s">
        <v>30</v>
      </c>
      <c r="P1174" s="334">
        <v>8.3775847412721446E-5</v>
      </c>
      <c r="Q1174" s="334" t="s">
        <v>30</v>
      </c>
      <c r="R1174" s="334" t="s">
        <v>30</v>
      </c>
      <c r="S1174" s="595">
        <f t="shared" si="278"/>
        <v>58.805320682167341</v>
      </c>
      <c r="T1174" s="334">
        <v>2.0880000000000001</v>
      </c>
      <c r="U1174">
        <f t="shared" si="279"/>
        <v>101</v>
      </c>
      <c r="V1174" t="str">
        <f t="shared" si="280"/>
        <v>Mi2</v>
      </c>
      <c r="Y1174" s="334">
        <v>0.5895281110592312</v>
      </c>
      <c r="Z1174" s="334">
        <v>1.8137909212430251E-2</v>
      </c>
    </row>
    <row r="1175" spans="1:26" outlineLevel="2">
      <c r="A1175">
        <v>238</v>
      </c>
      <c r="B1175" t="s">
        <v>2535</v>
      </c>
      <c r="C1175" s="334">
        <v>3.1387658579991111</v>
      </c>
      <c r="D1175" s="334">
        <v>0.74162932367615664</v>
      </c>
      <c r="E1175" s="334">
        <v>17.254734917879521</v>
      </c>
      <c r="F1175" s="334">
        <v>0.98669857871464717</v>
      </c>
      <c r="G1175" s="334">
        <v>39.24913600668981</v>
      </c>
      <c r="H1175" s="334">
        <v>65705058.60845834</v>
      </c>
      <c r="I1175" s="334">
        <v>1.870447229374536</v>
      </c>
      <c r="J1175" s="334">
        <v>5.5612869048379956</v>
      </c>
      <c r="K1175" s="334">
        <v>1.8368925605544391</v>
      </c>
      <c r="L1175" s="334">
        <v>56.93235531619969</v>
      </c>
      <c r="M1175" s="334" t="s">
        <v>30</v>
      </c>
      <c r="N1175" s="334" t="s">
        <v>30</v>
      </c>
      <c r="O1175" s="334" t="s">
        <v>30</v>
      </c>
      <c r="P1175" s="334">
        <v>1.036763516041753E-4</v>
      </c>
      <c r="Q1175" s="334" t="s">
        <v>30</v>
      </c>
      <c r="R1175" s="334" t="s">
        <v>30</v>
      </c>
      <c r="S1175" s="595">
        <f t="shared" si="278"/>
        <v>56.93235531619969</v>
      </c>
      <c r="T1175" s="334">
        <v>1.1970000000000001</v>
      </c>
      <c r="U1175">
        <f t="shared" si="279"/>
        <v>102</v>
      </c>
      <c r="V1175" t="str">
        <f t="shared" si="280"/>
        <v>Gr7</v>
      </c>
      <c r="Y1175" s="334">
        <v>0.66016448936585226</v>
      </c>
      <c r="Z1175" s="334">
        <v>1.5691485910475231E-2</v>
      </c>
    </row>
    <row r="1176" spans="1:26" outlineLevel="2">
      <c r="A1176">
        <v>239</v>
      </c>
      <c r="B1176" t="s">
        <v>2536</v>
      </c>
      <c r="C1176" s="334">
        <v>3.792028337178265</v>
      </c>
      <c r="D1176" s="334">
        <v>0.77547303078840135</v>
      </c>
      <c r="E1176" s="334">
        <v>18.797566984906251</v>
      </c>
      <c r="F1176" s="334">
        <v>1.2073959285182589</v>
      </c>
      <c r="G1176" s="334">
        <v>43.887571943268824</v>
      </c>
      <c r="H1176" s="334">
        <v>58526362.824516073</v>
      </c>
      <c r="I1176" s="334">
        <v>1.5011754693075221</v>
      </c>
      <c r="J1176" s="334">
        <v>4.9563736408188639</v>
      </c>
      <c r="K1176" s="334">
        <v>1.7209818447910099</v>
      </c>
      <c r="L1176" s="334">
        <v>58.339983761508847</v>
      </c>
      <c r="M1176" s="334" t="s">
        <v>30</v>
      </c>
      <c r="N1176" s="334" t="s">
        <v>30</v>
      </c>
      <c r="O1176" s="334" t="s">
        <v>30</v>
      </c>
      <c r="P1176" s="334">
        <v>7.9677559193035155E-5</v>
      </c>
      <c r="Q1176" s="334" t="s">
        <v>30</v>
      </c>
      <c r="R1176" s="334" t="s">
        <v>30</v>
      </c>
      <c r="S1176" s="595">
        <f t="shared" si="278"/>
        <v>58.339983761508847</v>
      </c>
      <c r="T1176" s="334">
        <v>9.6000000000000002E-2</v>
      </c>
      <c r="U1176">
        <f t="shared" si="279"/>
        <v>103</v>
      </c>
      <c r="V1176" t="str">
        <f t="shared" si="280"/>
        <v>Pe7</v>
      </c>
      <c r="Y1176" s="334">
        <v>0.62350876904102748</v>
      </c>
      <c r="Z1176" s="334">
        <v>1.518174114467355E-2</v>
      </c>
    </row>
    <row r="1177" spans="1:26" outlineLevel="2">
      <c r="A1177">
        <v>240</v>
      </c>
      <c r="B1177" t="s">
        <v>2537</v>
      </c>
      <c r="C1177" s="334">
        <v>3.711555857833591</v>
      </c>
      <c r="D1177" s="334">
        <v>0.69626631698464636</v>
      </c>
      <c r="E1177" s="334">
        <v>16.809243222117651</v>
      </c>
      <c r="F1177" s="334">
        <v>1.040759955253149</v>
      </c>
      <c r="G1177" s="334">
        <v>35.975966152866476</v>
      </c>
      <c r="H1177" s="334">
        <v>75209036.928585753</v>
      </c>
      <c r="I1177" s="334">
        <v>1.57916388070988</v>
      </c>
      <c r="J1177" s="334">
        <v>5.3663427687189156</v>
      </c>
      <c r="K1177" s="334">
        <v>1.8710613983547719</v>
      </c>
      <c r="L1177" s="334">
        <v>57.118990007371963</v>
      </c>
      <c r="M1177" s="334" t="s">
        <v>30</v>
      </c>
      <c r="N1177" s="334" t="s">
        <v>30</v>
      </c>
      <c r="O1177" s="334" t="s">
        <v>30</v>
      </c>
      <c r="P1177" s="334">
        <v>9.9672325293775603E-5</v>
      </c>
      <c r="Q1177" s="334" t="s">
        <v>30</v>
      </c>
      <c r="R1177" s="334" t="s">
        <v>30</v>
      </c>
      <c r="S1177" s="595">
        <f t="shared" si="278"/>
        <v>57.118990007371963</v>
      </c>
      <c r="T1177" s="334">
        <v>-1.7669999999999999</v>
      </c>
      <c r="U1177">
        <f t="shared" si="279"/>
        <v>104</v>
      </c>
      <c r="V1177" t="str">
        <f t="shared" si="280"/>
        <v>Cr5</v>
      </c>
      <c r="Y1177" s="334">
        <v>1.537316925480207</v>
      </c>
      <c r="Z1177" s="334">
        <v>1.082158273658803E-2</v>
      </c>
    </row>
    <row r="1178" spans="1:26" outlineLevel="2">
      <c r="A1178">
        <v>241</v>
      </c>
      <c r="B1178" t="s">
        <v>2538</v>
      </c>
      <c r="C1178" s="334">
        <v>3.828453775993728</v>
      </c>
      <c r="D1178" s="334">
        <v>0.76507872856818571</v>
      </c>
      <c r="E1178" s="334">
        <v>18.57851422537216</v>
      </c>
      <c r="F1178" s="334">
        <v>1.1378574267428161</v>
      </c>
      <c r="G1178" s="334">
        <v>41.530172868092023</v>
      </c>
      <c r="H1178" s="334">
        <v>59460283.158079073</v>
      </c>
      <c r="I1178" s="334">
        <v>1.9929898126138159</v>
      </c>
      <c r="J1178" s="334">
        <v>5.5015661136263736</v>
      </c>
      <c r="K1178" s="334">
        <v>1.7883863857815609</v>
      </c>
      <c r="L1178" s="334">
        <v>60.103299088349303</v>
      </c>
      <c r="M1178" s="334" t="s">
        <v>30</v>
      </c>
      <c r="N1178" s="334" t="s">
        <v>30</v>
      </c>
      <c r="O1178" s="334" t="s">
        <v>30</v>
      </c>
      <c r="P1178" s="334">
        <v>9.3047251209916196E-5</v>
      </c>
      <c r="Q1178" s="334" t="s">
        <v>30</v>
      </c>
      <c r="R1178" s="334" t="s">
        <v>30</v>
      </c>
      <c r="S1178" s="595">
        <f t="shared" si="278"/>
        <v>60.103299088349303</v>
      </c>
      <c r="T1178" s="334">
        <v>-1.431</v>
      </c>
      <c r="U1178">
        <f t="shared" si="279"/>
        <v>105</v>
      </c>
      <c r="V1178" t="str">
        <f t="shared" si="280"/>
        <v>Ne3</v>
      </c>
      <c r="Y1178" s="334">
        <v>0.64827474446597111</v>
      </c>
      <c r="Z1178" s="334">
        <v>1.456270533413705E-2</v>
      </c>
    </row>
    <row r="1179" spans="1:26" outlineLevel="2">
      <c r="A1179">
        <v>242</v>
      </c>
      <c r="B1179" t="s">
        <v>2539</v>
      </c>
      <c r="C1179" s="334">
        <v>3.7075772449157389</v>
      </c>
      <c r="D1179" s="334">
        <v>0.69578563099947544</v>
      </c>
      <c r="E1179" s="334">
        <v>17.54025461640467</v>
      </c>
      <c r="F1179" s="334">
        <v>0.97905760043586676</v>
      </c>
      <c r="G1179" s="334">
        <v>41.9823184926693</v>
      </c>
      <c r="H1179" s="334">
        <v>71215010.299157202</v>
      </c>
      <c r="I1179" s="334">
        <v>1.6287391163240661</v>
      </c>
      <c r="J1179" s="334">
        <v>5.4309865679590299</v>
      </c>
      <c r="K1179" s="334">
        <v>1.77486719487984</v>
      </c>
      <c r="L1179" s="334">
        <v>55.336204976942859</v>
      </c>
      <c r="M1179" s="334" t="s">
        <v>30</v>
      </c>
      <c r="N1179" s="334" t="s">
        <v>30</v>
      </c>
      <c r="O1179" s="334" t="s">
        <v>30</v>
      </c>
      <c r="P1179" s="334">
        <v>1.009167603714529E-4</v>
      </c>
      <c r="Q1179" s="334" t="s">
        <v>30</v>
      </c>
      <c r="R1179" s="334" t="s">
        <v>30</v>
      </c>
      <c r="S1179" s="595">
        <f t="shared" si="278"/>
        <v>55.336204976942859</v>
      </c>
      <c r="T1179" s="334">
        <v>0.66300000000000003</v>
      </c>
      <c r="U1179">
        <f t="shared" si="279"/>
        <v>106</v>
      </c>
      <c r="V1179" t="str">
        <f t="shared" si="280"/>
        <v>Co7</v>
      </c>
      <c r="Y1179" s="334">
        <v>1.799271011437044</v>
      </c>
      <c r="Z1179" s="334">
        <v>9.1925567895356376E-3</v>
      </c>
    </row>
    <row r="1180" spans="1:26" outlineLevel="2">
      <c r="A1180">
        <v>243</v>
      </c>
      <c r="B1180" t="s">
        <v>2540</v>
      </c>
      <c r="C1180" s="334">
        <v>3.6803286803141448</v>
      </c>
      <c r="D1180" s="334">
        <v>0.70193494539127066</v>
      </c>
      <c r="E1180" s="334">
        <v>18.276157381458809</v>
      </c>
      <c r="F1180" s="334">
        <v>0.97191302548902558</v>
      </c>
      <c r="G1180" s="334">
        <v>46.7150251259838</v>
      </c>
      <c r="H1180" s="334">
        <v>65033271.516089313</v>
      </c>
      <c r="I1180" s="334">
        <v>1.5703128291184141</v>
      </c>
      <c r="J1180" s="334">
        <v>5.2879212621059937</v>
      </c>
      <c r="K1180" s="334">
        <v>1.833445689922101</v>
      </c>
      <c r="L1180" s="334">
        <v>57.373922611123987</v>
      </c>
      <c r="M1180" s="334" t="s">
        <v>30</v>
      </c>
      <c r="N1180" s="334" t="s">
        <v>30</v>
      </c>
      <c r="O1180" s="334" t="s">
        <v>30</v>
      </c>
      <c r="P1180" s="334">
        <v>9.0217817688785938E-5</v>
      </c>
      <c r="Q1180" s="334" t="s">
        <v>30</v>
      </c>
      <c r="R1180" s="334" t="s">
        <v>30</v>
      </c>
      <c r="S1180" s="595">
        <f t="shared" si="278"/>
        <v>57.373922611123987</v>
      </c>
      <c r="T1180" s="334">
        <v>9.6000000000000002E-2</v>
      </c>
      <c r="U1180">
        <f t="shared" si="279"/>
        <v>107</v>
      </c>
      <c r="V1180" t="str">
        <f t="shared" si="280"/>
        <v>Mi2</v>
      </c>
      <c r="Y1180" s="334">
        <v>0.87343959900701584</v>
      </c>
      <c r="Z1180" s="334">
        <v>1.1818142225014559E-2</v>
      </c>
    </row>
    <row r="1181" spans="1:26" outlineLevel="2">
      <c r="A1181">
        <v>244</v>
      </c>
      <c r="B1181" t="s">
        <v>2541</v>
      </c>
      <c r="C1181" s="334">
        <v>3.717789085265033</v>
      </c>
      <c r="D1181" s="334">
        <v>0.73500869853801876</v>
      </c>
      <c r="E1181" s="334">
        <v>18.506928700725091</v>
      </c>
      <c r="F1181" s="334">
        <v>1.0657686586344559</v>
      </c>
      <c r="G1181" s="334">
        <v>42.593811653868883</v>
      </c>
      <c r="H1181" s="334">
        <v>64447176.440764338</v>
      </c>
      <c r="I1181" s="334">
        <v>1.7926725672985051</v>
      </c>
      <c r="J1181" s="334">
        <v>5.4159639034573894</v>
      </c>
      <c r="K1181" s="334">
        <v>1.694006532177796</v>
      </c>
      <c r="L1181" s="334">
        <v>57.747254839078352</v>
      </c>
      <c r="M1181" s="334" t="s">
        <v>30</v>
      </c>
      <c r="N1181" s="334" t="s">
        <v>30</v>
      </c>
      <c r="O1181" s="334" t="s">
        <v>30</v>
      </c>
      <c r="P1181" s="334">
        <v>9.7926707170800228E-5</v>
      </c>
      <c r="Q1181" s="334" t="s">
        <v>30</v>
      </c>
      <c r="R1181" s="334" t="s">
        <v>30</v>
      </c>
      <c r="S1181" s="595">
        <f t="shared" si="278"/>
        <v>57.747254839078352</v>
      </c>
      <c r="T1181" s="334">
        <v>-0.20100000000000001</v>
      </c>
      <c r="U1181">
        <f t="shared" si="279"/>
        <v>108</v>
      </c>
      <c r="V1181" t="str">
        <f t="shared" si="280"/>
        <v>Co3</v>
      </c>
      <c r="Y1181" s="334">
        <v>0.79507210977780618</v>
      </c>
      <c r="Z1181" s="334">
        <v>1.3203132867635111E-2</v>
      </c>
    </row>
    <row r="1182" spans="1:26" outlineLevel="2">
      <c r="A1182">
        <v>245</v>
      </c>
      <c r="B1182" t="s">
        <v>2542</v>
      </c>
      <c r="C1182" s="334">
        <v>3.8795629743054438</v>
      </c>
      <c r="D1182" s="334">
        <v>0.67307776689068832</v>
      </c>
      <c r="E1182" s="334">
        <v>18.82711520957179</v>
      </c>
      <c r="F1182" s="334">
        <v>1.139906156162305</v>
      </c>
      <c r="G1182" s="334">
        <v>46.301877689714999</v>
      </c>
      <c r="H1182" s="334">
        <v>67547754.026538953</v>
      </c>
      <c r="I1182" s="334">
        <v>2.046468987790159</v>
      </c>
      <c r="J1182" s="334">
        <v>6.0098929597178596</v>
      </c>
      <c r="K1182" s="334">
        <v>1.9639088211654661</v>
      </c>
      <c r="L1182" s="334">
        <v>57.084181158850043</v>
      </c>
      <c r="M1182" s="334" t="s">
        <v>30</v>
      </c>
      <c r="N1182" s="334" t="s">
        <v>30</v>
      </c>
      <c r="O1182" s="334" t="s">
        <v>30</v>
      </c>
      <c r="P1182" s="334">
        <v>1.075498644217174E-4</v>
      </c>
      <c r="Q1182" s="334" t="s">
        <v>30</v>
      </c>
      <c r="R1182" s="334" t="s">
        <v>30</v>
      </c>
      <c r="S1182" s="595">
        <f t="shared" si="278"/>
        <v>57.084181158850043</v>
      </c>
      <c r="T1182" s="334">
        <v>-1.464</v>
      </c>
      <c r="U1182">
        <f t="shared" si="279"/>
        <v>109</v>
      </c>
      <c r="V1182" t="str">
        <f t="shared" si="280"/>
        <v>Eg6</v>
      </c>
      <c r="Y1182" s="334">
        <v>1.403645765544236</v>
      </c>
      <c r="Z1182" s="334">
        <v>9.7702868508356203E-3</v>
      </c>
    </row>
    <row r="1183" spans="1:26" outlineLevel="2">
      <c r="A1183">
        <v>246</v>
      </c>
      <c r="B1183" t="s">
        <v>2543</v>
      </c>
      <c r="C1183" s="334">
        <v>3.7878416336722789</v>
      </c>
      <c r="D1183" s="334">
        <v>0.72789720373317635</v>
      </c>
      <c r="E1183" s="334">
        <v>17.75101669851573</v>
      </c>
      <c r="F1183" s="334">
        <v>1.074039984722384</v>
      </c>
      <c r="G1183" s="334">
        <v>41.797560956118552</v>
      </c>
      <c r="H1183" s="334">
        <v>73480570.14658758</v>
      </c>
      <c r="I1183" s="334">
        <v>1.811071906366587</v>
      </c>
      <c r="J1183" s="334">
        <v>5.4699704362706596</v>
      </c>
      <c r="K1183" s="334">
        <v>2.0134168236467089</v>
      </c>
      <c r="L1183" s="334">
        <v>56.323708336932853</v>
      </c>
      <c r="M1183" s="334" t="s">
        <v>30</v>
      </c>
      <c r="N1183" s="334" t="s">
        <v>30</v>
      </c>
      <c r="O1183" s="334" t="s">
        <v>30</v>
      </c>
      <c r="P1183" s="334">
        <v>9.8000561327850694E-5</v>
      </c>
      <c r="Q1183" s="334" t="s">
        <v>30</v>
      </c>
      <c r="R1183" s="334" t="s">
        <v>30</v>
      </c>
      <c r="S1183" s="595">
        <f t="shared" si="278"/>
        <v>56.323708336932853</v>
      </c>
      <c r="T1183" s="334">
        <v>0.13200000000000001</v>
      </c>
      <c r="U1183">
        <f t="shared" si="279"/>
        <v>110</v>
      </c>
      <c r="V1183" t="str">
        <f t="shared" si="280"/>
        <v>Ya3</v>
      </c>
      <c r="Y1183" s="334">
        <v>0.70790324410329608</v>
      </c>
      <c r="Z1183" s="334">
        <v>1.3747077428097269E-2</v>
      </c>
    </row>
    <row r="1184" spans="1:26" outlineLevel="2">
      <c r="A1184">
        <v>247</v>
      </c>
      <c r="B1184" t="s">
        <v>2544</v>
      </c>
      <c r="C1184" s="334">
        <v>3.608024583701158</v>
      </c>
      <c r="D1184" s="334">
        <v>0.72624009950869928</v>
      </c>
      <c r="E1184" s="334">
        <v>18.016576860535729</v>
      </c>
      <c r="F1184" s="334">
        <v>1.1689318328902769</v>
      </c>
      <c r="G1184" s="334">
        <v>40.711600852334939</v>
      </c>
      <c r="H1184" s="334">
        <v>67950413.412092045</v>
      </c>
      <c r="I1184" s="334">
        <v>2.046614136349286</v>
      </c>
      <c r="J1184" s="334">
        <v>5.7688141773003814</v>
      </c>
      <c r="K1184" s="334">
        <v>1.9203159739454729</v>
      </c>
      <c r="L1184" s="334">
        <v>56.233579322057338</v>
      </c>
      <c r="M1184" s="334" t="s">
        <v>30</v>
      </c>
      <c r="N1184" s="334" t="s">
        <v>30</v>
      </c>
      <c r="O1184" s="334" t="s">
        <v>30</v>
      </c>
      <c r="P1184" s="334">
        <v>1.0774857602176289E-4</v>
      </c>
      <c r="Q1184" s="334" t="s">
        <v>30</v>
      </c>
      <c r="R1184" s="334" t="s">
        <v>30</v>
      </c>
      <c r="S1184" s="595">
        <f t="shared" si="278"/>
        <v>56.233579322057338</v>
      </c>
      <c r="T1184" s="334">
        <v>0.20100000000000001</v>
      </c>
      <c r="U1184">
        <f t="shared" si="279"/>
        <v>111</v>
      </c>
      <c r="V1184" t="str">
        <f t="shared" si="280"/>
        <v>Ka8</v>
      </c>
      <c r="Y1184" s="334">
        <v>1.6481187171012051</v>
      </c>
      <c r="Z1184" s="334">
        <v>1.0684977082990229E-2</v>
      </c>
    </row>
    <row r="1185" spans="1:26" outlineLevel="2">
      <c r="A1185">
        <v>248</v>
      </c>
      <c r="B1185" t="s">
        <v>2545</v>
      </c>
      <c r="C1185" s="334">
        <v>4.0289847699854811</v>
      </c>
      <c r="D1185" s="334">
        <v>0.74467931824451894</v>
      </c>
      <c r="E1185" s="334">
        <v>18.931910187014129</v>
      </c>
      <c r="F1185" s="334">
        <v>1.233715392489227</v>
      </c>
      <c r="G1185" s="334">
        <v>40.793115149770678</v>
      </c>
      <c r="H1185" s="334">
        <v>60391585.205636524</v>
      </c>
      <c r="I1185" s="334">
        <v>2.7310936021137051</v>
      </c>
      <c r="J1185" s="334">
        <v>5.6968942613382509</v>
      </c>
      <c r="K1185" s="334">
        <v>1.694658224955427</v>
      </c>
      <c r="L1185" s="334">
        <v>59.377942131880978</v>
      </c>
      <c r="M1185" s="334" t="s">
        <v>30</v>
      </c>
      <c r="N1185" s="334" t="s">
        <v>30</v>
      </c>
      <c r="O1185" s="334" t="s">
        <v>30</v>
      </c>
      <c r="P1185" s="334">
        <v>1.0299897747357249E-4</v>
      </c>
      <c r="Q1185" s="334" t="s">
        <v>30</v>
      </c>
      <c r="R1185" s="334" t="s">
        <v>30</v>
      </c>
      <c r="S1185" s="595">
        <f t="shared" si="278"/>
        <v>59.377942131880978</v>
      </c>
      <c r="T1185" s="334">
        <v>0.65700000000000003</v>
      </c>
      <c r="U1185">
        <f t="shared" si="279"/>
        <v>112</v>
      </c>
      <c r="V1185" t="str">
        <f t="shared" si="280"/>
        <v>Wa0</v>
      </c>
      <c r="Y1185" s="334">
        <v>0.84302340253964725</v>
      </c>
      <c r="Z1185" s="334">
        <v>1.237897119232057E-2</v>
      </c>
    </row>
    <row r="1186" spans="1:26" outlineLevel="2">
      <c r="A1186">
        <v>249</v>
      </c>
      <c r="B1186" t="s">
        <v>2546</v>
      </c>
      <c r="C1186" s="334">
        <v>3.9293184959150662</v>
      </c>
      <c r="D1186" s="334">
        <v>0.72651527457644094</v>
      </c>
      <c r="E1186" s="334">
        <v>19.002537360909681</v>
      </c>
      <c r="F1186" s="334">
        <v>1.167364699303256</v>
      </c>
      <c r="G1186" s="334">
        <v>41.35017150865108</v>
      </c>
      <c r="H1186" s="334">
        <v>61714831.603051797</v>
      </c>
      <c r="I1186" s="334">
        <v>1.6060347724584121</v>
      </c>
      <c r="J1186" s="334">
        <v>5.3994754594921339</v>
      </c>
      <c r="K1186" s="334">
        <v>1.7100276277413</v>
      </c>
      <c r="L1186" s="334">
        <v>59.76330307283434</v>
      </c>
      <c r="M1186" s="334" t="s">
        <v>30</v>
      </c>
      <c r="N1186" s="334" t="s">
        <v>30</v>
      </c>
      <c r="O1186" s="334" t="s">
        <v>30</v>
      </c>
      <c r="P1186" s="334">
        <v>9.2600766628523089E-5</v>
      </c>
      <c r="Q1186" s="334" t="s">
        <v>30</v>
      </c>
      <c r="R1186" s="334" t="s">
        <v>30</v>
      </c>
      <c r="S1186" s="595">
        <f t="shared" si="278"/>
        <v>59.76330307283434</v>
      </c>
      <c r="T1186" s="334">
        <v>0.3</v>
      </c>
      <c r="U1186">
        <f t="shared" si="279"/>
        <v>113</v>
      </c>
      <c r="V1186" t="str">
        <f t="shared" si="280"/>
        <v>Wi1</v>
      </c>
      <c r="Y1186" s="334">
        <v>0.69923700355866525</v>
      </c>
      <c r="Z1186" s="334">
        <v>1.350597374251347E-2</v>
      </c>
    </row>
    <row r="1187" spans="1:26" outlineLevel="2">
      <c r="A1187">
        <v>250</v>
      </c>
      <c r="B1187" t="s">
        <v>2547</v>
      </c>
      <c r="C1187" s="334">
        <v>3.8105389359131312</v>
      </c>
      <c r="D1187" s="334">
        <v>0.74748241885757216</v>
      </c>
      <c r="E1187" s="334">
        <v>18.64921202954223</v>
      </c>
      <c r="F1187" s="334">
        <v>1.1705617806936639</v>
      </c>
      <c r="G1187" s="334">
        <v>42.79048548131172</v>
      </c>
      <c r="H1187" s="334">
        <v>60562092.006959088</v>
      </c>
      <c r="I1187" s="334">
        <v>2.0415796930018169</v>
      </c>
      <c r="J1187" s="334">
        <v>5.6369923886224864</v>
      </c>
      <c r="K1187" s="334">
        <v>1.5576631997339969</v>
      </c>
      <c r="L1187" s="334">
        <v>59.396657683661353</v>
      </c>
      <c r="M1187" s="334" t="s">
        <v>30</v>
      </c>
      <c r="N1187" s="334" t="s">
        <v>30</v>
      </c>
      <c r="O1187" s="334" t="s">
        <v>30</v>
      </c>
      <c r="P1187" s="334">
        <v>9.7901389879267905E-5</v>
      </c>
      <c r="Q1187" s="334" t="s">
        <v>30</v>
      </c>
      <c r="R1187" s="334" t="s">
        <v>30</v>
      </c>
      <c r="S1187" s="595">
        <f t="shared" si="278"/>
        <v>59.396657683661353</v>
      </c>
      <c r="T1187" s="334">
        <v>-2.7090000000000001</v>
      </c>
      <c r="U1187">
        <f t="shared" si="279"/>
        <v>114</v>
      </c>
      <c r="V1187" t="str">
        <f t="shared" si="280"/>
        <v>La0</v>
      </c>
      <c r="Y1187" s="334">
        <v>1.282867216122709</v>
      </c>
      <c r="Z1187" s="334">
        <v>1.086044533525087E-2</v>
      </c>
    </row>
    <row r="1188" spans="1:26" outlineLevel="2">
      <c r="A1188">
        <v>251</v>
      </c>
      <c r="B1188" t="s">
        <v>2548</v>
      </c>
      <c r="C1188" s="334">
        <v>3.830256501266597</v>
      </c>
      <c r="D1188" s="334">
        <v>0.77253071192304634</v>
      </c>
      <c r="E1188" s="334">
        <v>18.8661755813953</v>
      </c>
      <c r="F1188" s="334">
        <v>1.1811757579708999</v>
      </c>
      <c r="G1188" s="334">
        <v>40.871896457332063</v>
      </c>
      <c r="H1188" s="334">
        <v>58912052.860324129</v>
      </c>
      <c r="I1188" s="334">
        <v>1.826042816445572</v>
      </c>
      <c r="J1188" s="334">
        <v>5.2480610751329886</v>
      </c>
      <c r="K1188" s="334">
        <v>1.779174079232472</v>
      </c>
      <c r="L1188" s="334">
        <v>58.24102014547389</v>
      </c>
      <c r="M1188" s="334" t="s">
        <v>30</v>
      </c>
      <c r="N1188" s="334" t="s">
        <v>30</v>
      </c>
      <c r="O1188" s="334" t="s">
        <v>30</v>
      </c>
      <c r="P1188" s="334">
        <v>9.3403792754509743E-5</v>
      </c>
      <c r="Q1188" s="334" t="s">
        <v>30</v>
      </c>
      <c r="R1188" s="334" t="s">
        <v>30</v>
      </c>
      <c r="S1188" s="595">
        <f t="shared" si="278"/>
        <v>58.24102014547389</v>
      </c>
      <c r="T1188" s="334">
        <v>0.14099999999999999</v>
      </c>
      <c r="U1188">
        <f t="shared" si="279"/>
        <v>115</v>
      </c>
      <c r="V1188" t="str">
        <f t="shared" si="280"/>
        <v>Gu9</v>
      </c>
      <c r="Y1188" s="334">
        <v>0.81778918855590021</v>
      </c>
      <c r="Z1188" s="334">
        <v>1.279373857646574E-2</v>
      </c>
    </row>
    <row r="1189" spans="1:26" outlineLevel="2">
      <c r="A1189">
        <v>252</v>
      </c>
      <c r="B1189" t="s">
        <v>2549</v>
      </c>
      <c r="C1189" s="334">
        <v>3.9422591182858131</v>
      </c>
      <c r="D1189" s="334">
        <v>0.72345011401937542</v>
      </c>
      <c r="E1189" s="334">
        <v>19.34640850023899</v>
      </c>
      <c r="F1189" s="334">
        <v>1.1071893845533709</v>
      </c>
      <c r="G1189" s="334">
        <v>42.868045488704418</v>
      </c>
      <c r="H1189" s="334">
        <v>53797893.749515668</v>
      </c>
      <c r="I1189" s="334">
        <v>1.897668686748901</v>
      </c>
      <c r="J1189" s="334">
        <v>5.8746234108059632</v>
      </c>
      <c r="K1189" s="334">
        <v>1.9001024524736929</v>
      </c>
      <c r="L1189" s="334">
        <v>61.004592674294827</v>
      </c>
      <c r="M1189" s="334" t="s">
        <v>30</v>
      </c>
      <c r="N1189" s="334" t="s">
        <v>30</v>
      </c>
      <c r="O1189" s="334" t="s">
        <v>30</v>
      </c>
      <c r="P1189" s="334">
        <v>9.9907676219204917E-5</v>
      </c>
      <c r="Q1189" s="334" t="s">
        <v>30</v>
      </c>
      <c r="R1189" s="334" t="s">
        <v>30</v>
      </c>
      <c r="S1189" s="595">
        <f t="shared" si="278"/>
        <v>61.004592674294827</v>
      </c>
      <c r="T1189" s="334">
        <v>-1.5720000000000001</v>
      </c>
      <c r="U1189">
        <f t="shared" si="279"/>
        <v>116</v>
      </c>
      <c r="V1189" t="str">
        <f t="shared" si="280"/>
        <v>Ke7</v>
      </c>
      <c r="Y1189" s="334">
        <v>0.72838430251532138</v>
      </c>
      <c r="Z1189" s="334">
        <v>1.3608756730552519E-2</v>
      </c>
    </row>
    <row r="1190" spans="1:26" outlineLevel="2">
      <c r="A1190">
        <v>253</v>
      </c>
      <c r="B1190" t="s">
        <v>2550</v>
      </c>
      <c r="C1190" s="334">
        <v>3.607425166411351</v>
      </c>
      <c r="D1190" s="334">
        <v>0.73827764216844427</v>
      </c>
      <c r="E1190" s="334">
        <v>18.46983603249766</v>
      </c>
      <c r="F1190" s="334">
        <v>1.095572165979372</v>
      </c>
      <c r="G1190" s="334">
        <v>43.169251423780587</v>
      </c>
      <c r="H1190" s="334">
        <v>58830412.411085479</v>
      </c>
      <c r="I1190" s="334">
        <v>1.823033525763615</v>
      </c>
      <c r="J1190" s="334">
        <v>5.1583152852540337</v>
      </c>
      <c r="K1190" s="334">
        <v>1.803103922893226</v>
      </c>
      <c r="L1190" s="334">
        <v>59.443610054702582</v>
      </c>
      <c r="M1190" s="334" t="s">
        <v>30</v>
      </c>
      <c r="N1190" s="334" t="s">
        <v>30</v>
      </c>
      <c r="O1190" s="334" t="s">
        <v>30</v>
      </c>
      <c r="P1190" s="334">
        <v>8.571430354700074E-5</v>
      </c>
      <c r="Q1190" s="334" t="s">
        <v>30</v>
      </c>
      <c r="R1190" s="334" t="s">
        <v>30</v>
      </c>
      <c r="S1190" s="595">
        <f t="shared" si="278"/>
        <v>59.443610054702582</v>
      </c>
      <c r="T1190" s="334">
        <v>3.5489999999999999</v>
      </c>
      <c r="U1190">
        <f t="shared" si="279"/>
        <v>117</v>
      </c>
      <c r="V1190" t="str">
        <f t="shared" si="280"/>
        <v>Ro9</v>
      </c>
      <c r="Y1190" s="334">
        <v>0.62483197097195053</v>
      </c>
      <c r="Z1190" s="334">
        <v>1.4011645229544531E-2</v>
      </c>
    </row>
    <row r="1191" spans="1:26" outlineLevel="2">
      <c r="A1191">
        <v>254</v>
      </c>
      <c r="B1191" t="s">
        <v>2551</v>
      </c>
      <c r="C1191" s="334">
        <v>3.6747492628905278</v>
      </c>
      <c r="D1191" s="334">
        <v>0.70406114162055022</v>
      </c>
      <c r="E1191" s="334">
        <v>17.682676434009998</v>
      </c>
      <c r="F1191" s="334">
        <v>1.0361967847852389</v>
      </c>
      <c r="G1191" s="334">
        <v>42.325229005159017</v>
      </c>
      <c r="H1191" s="334">
        <v>66885166.584165543</v>
      </c>
      <c r="I1191" s="334">
        <v>2.142582787396214</v>
      </c>
      <c r="J1191" s="334">
        <v>5.4921383117996969</v>
      </c>
      <c r="K1191" s="334">
        <v>1.6669998686814</v>
      </c>
      <c r="L1191" s="334">
        <v>60.028561469760788</v>
      </c>
      <c r="M1191" s="334" t="s">
        <v>30</v>
      </c>
      <c r="N1191" s="334" t="s">
        <v>30</v>
      </c>
      <c r="O1191" s="334" t="s">
        <v>30</v>
      </c>
      <c r="P1191" s="334">
        <v>9.177699489934456E-5</v>
      </c>
      <c r="Q1191" s="334" t="s">
        <v>30</v>
      </c>
      <c r="R1191" s="334" t="s">
        <v>30</v>
      </c>
      <c r="S1191" s="595">
        <f t="shared" si="278"/>
        <v>60.028561469760788</v>
      </c>
      <c r="T1191" s="334">
        <v>-2.0070000000000001</v>
      </c>
      <c r="U1191">
        <f t="shared" si="279"/>
        <v>118</v>
      </c>
      <c r="V1191" t="str">
        <f t="shared" si="280"/>
        <v>St)</v>
      </c>
      <c r="Y1191" s="334">
        <v>1.624269178816812</v>
      </c>
      <c r="Z1191" s="334">
        <v>1.005447409277006E-2</v>
      </c>
    </row>
    <row r="1192" spans="1:26" outlineLevel="2">
      <c r="A1192">
        <v>255</v>
      </c>
      <c r="B1192" t="s">
        <v>2552</v>
      </c>
      <c r="C1192" s="334">
        <v>4.1466492908327854</v>
      </c>
      <c r="D1192" s="334">
        <v>0.71294452037655165</v>
      </c>
      <c r="E1192" s="334">
        <v>19.999692223311811</v>
      </c>
      <c r="F1192" s="334">
        <v>1.088791180132846</v>
      </c>
      <c r="G1192" s="334">
        <v>42.336946841205858</v>
      </c>
      <c r="H1192" s="334">
        <v>57565001.303396627</v>
      </c>
      <c r="I1192" s="334">
        <v>2.5002080765189389</v>
      </c>
      <c r="J1192" s="334">
        <v>6.0040662702923404</v>
      </c>
      <c r="K1192" s="334">
        <v>1.9555218779564161</v>
      </c>
      <c r="L1192" s="334">
        <v>60.250160726268952</v>
      </c>
      <c r="M1192" s="334" t="s">
        <v>30</v>
      </c>
      <c r="N1192" s="334" t="s">
        <v>30</v>
      </c>
      <c r="O1192" s="334" t="s">
        <v>30</v>
      </c>
      <c r="P1192" s="334">
        <v>1.0755062150171089E-4</v>
      </c>
      <c r="Q1192" s="334" t="s">
        <v>30</v>
      </c>
      <c r="R1192" s="334" t="s">
        <v>30</v>
      </c>
      <c r="S1192" s="595">
        <f t="shared" si="278"/>
        <v>60.250160726268952</v>
      </c>
      <c r="T1192" s="334">
        <v>-0.36899999999999999</v>
      </c>
      <c r="U1192">
        <f t="shared" si="279"/>
        <v>119</v>
      </c>
      <c r="V1192" t="str">
        <f t="shared" si="280"/>
        <v>Le0</v>
      </c>
      <c r="Y1192" s="334">
        <v>0.83997760667087484</v>
      </c>
      <c r="Z1192" s="334">
        <v>1.2368390378632131E-2</v>
      </c>
    </row>
    <row r="1193" spans="1:26" outlineLevel="2">
      <c r="A1193">
        <v>256</v>
      </c>
      <c r="B1193" t="s">
        <v>2553</v>
      </c>
      <c r="C1193" s="334">
        <v>3.440554564606439</v>
      </c>
      <c r="D1193" s="334">
        <v>0.75861359353167346</v>
      </c>
      <c r="E1193" s="334">
        <v>18.52646169351387</v>
      </c>
      <c r="F1193" s="334">
        <v>1.141409021065946</v>
      </c>
      <c r="G1193" s="334">
        <v>43.762418662961799</v>
      </c>
      <c r="H1193" s="334">
        <v>54589350.472751752</v>
      </c>
      <c r="I1193" s="334">
        <v>2.0238619353022731</v>
      </c>
      <c r="J1193" s="334">
        <v>5.2195335881928413</v>
      </c>
      <c r="K1193" s="334">
        <v>1.586767823269867</v>
      </c>
      <c r="L1193" s="334">
        <v>60.735443011223119</v>
      </c>
      <c r="M1193" s="334" t="s">
        <v>30</v>
      </c>
      <c r="N1193" s="334" t="s">
        <v>30</v>
      </c>
      <c r="O1193" s="334" t="s">
        <v>30</v>
      </c>
      <c r="P1193" s="334">
        <v>8.3135523727664274E-5</v>
      </c>
      <c r="Q1193" s="334" t="s">
        <v>30</v>
      </c>
      <c r="R1193" s="334" t="s">
        <v>30</v>
      </c>
      <c r="S1193" s="595">
        <f t="shared" si="278"/>
        <v>60.735443011223119</v>
      </c>
      <c r="T1193" s="334">
        <v>1.8119999999999901</v>
      </c>
      <c r="U1193">
        <f t="shared" si="279"/>
        <v>120</v>
      </c>
      <c r="V1193" t="str">
        <f t="shared" si="280"/>
        <v>An6</v>
      </c>
      <c r="Y1193" s="334">
        <v>0.6284007836358132</v>
      </c>
      <c r="Z1193" s="334">
        <v>1.371305436323189E-2</v>
      </c>
    </row>
    <row r="1194" spans="1:26" outlineLevel="2">
      <c r="A1194">
        <v>257</v>
      </c>
      <c r="B1194" t="s">
        <v>2554</v>
      </c>
      <c r="C1194" s="334">
        <v>3.8823977543980872</v>
      </c>
      <c r="D1194" s="334">
        <v>0.68369000212197162</v>
      </c>
      <c r="E1194" s="334">
        <v>18.41869482496352</v>
      </c>
      <c r="F1194" s="334">
        <v>1.0933534686319639</v>
      </c>
      <c r="G1194" s="334">
        <v>41.237265245108865</v>
      </c>
      <c r="H1194" s="334">
        <v>64951929.119855247</v>
      </c>
      <c r="I1194" s="334">
        <v>2.1224058272432571</v>
      </c>
      <c r="J1194" s="334">
        <v>5.5439285670994964</v>
      </c>
      <c r="K1194" s="334">
        <v>1.8867615817562251</v>
      </c>
      <c r="L1194" s="334">
        <v>59.675166551492246</v>
      </c>
      <c r="M1194" s="334" t="s">
        <v>30</v>
      </c>
      <c r="N1194" s="334" t="s">
        <v>30</v>
      </c>
      <c r="O1194" s="334" t="s">
        <v>30</v>
      </c>
      <c r="P1194" s="334">
        <v>9.5623439848305824E-5</v>
      </c>
      <c r="Q1194" s="334" t="s">
        <v>30</v>
      </c>
      <c r="R1194" s="334" t="s">
        <v>30</v>
      </c>
      <c r="S1194" s="595">
        <f t="shared" ref="S1194:S1257" si="281">$L1194</f>
        <v>59.675166551492246</v>
      </c>
      <c r="T1194" s="334">
        <v>-2.802</v>
      </c>
      <c r="U1194">
        <f t="shared" si="279"/>
        <v>121</v>
      </c>
      <c r="V1194" t="str">
        <f t="shared" si="280"/>
        <v xml:space="preserve">Ch </v>
      </c>
      <c r="Y1194" s="334">
        <v>1.7007640694124599</v>
      </c>
      <c r="Z1194" s="334">
        <v>1.0190382996384211E-2</v>
      </c>
    </row>
    <row r="1195" spans="1:26" outlineLevel="2">
      <c r="A1195">
        <v>258</v>
      </c>
      <c r="B1195" t="s">
        <v>2555</v>
      </c>
      <c r="C1195" s="334">
        <v>3.854891219554645</v>
      </c>
      <c r="D1195" s="334">
        <v>0.65119065701072898</v>
      </c>
      <c r="E1195" s="334">
        <v>18.549207821868229</v>
      </c>
      <c r="F1195" s="334">
        <v>0.92013436762516276</v>
      </c>
      <c r="G1195" s="334">
        <v>42.637318663429973</v>
      </c>
      <c r="H1195" s="334">
        <v>63818538.874622039</v>
      </c>
      <c r="I1195" s="334">
        <v>1.7359626430034441</v>
      </c>
      <c r="J1195" s="334">
        <v>5.6166307856446007</v>
      </c>
      <c r="K1195" s="334">
        <v>1.790308062082574</v>
      </c>
      <c r="L1195" s="334">
        <v>59.258749110512248</v>
      </c>
      <c r="M1195" s="334" t="s">
        <v>30</v>
      </c>
      <c r="N1195" s="334" t="s">
        <v>30</v>
      </c>
      <c r="O1195" s="334" t="s">
        <v>30</v>
      </c>
      <c r="P1195" s="334">
        <v>9.7713215719278138E-5</v>
      </c>
      <c r="Q1195" s="334" t="s">
        <v>30</v>
      </c>
      <c r="R1195" s="334" t="s">
        <v>30</v>
      </c>
      <c r="S1195" s="595">
        <f t="shared" si="281"/>
        <v>59.258749110512248</v>
      </c>
      <c r="T1195" s="334">
        <v>-1.2E-2</v>
      </c>
      <c r="U1195">
        <f t="shared" si="279"/>
        <v>122</v>
      </c>
      <c r="V1195" t="str">
        <f t="shared" si="280"/>
        <v>GR5</v>
      </c>
      <c r="Y1195" s="334">
        <v>0.62624767521886937</v>
      </c>
      <c r="Z1195" s="334">
        <v>1.340140219438877E-2</v>
      </c>
    </row>
    <row r="1196" spans="1:26" outlineLevel="2">
      <c r="A1196">
        <v>259</v>
      </c>
      <c r="B1196" t="s">
        <v>2556</v>
      </c>
      <c r="C1196" s="334">
        <v>3.8036756825666931</v>
      </c>
      <c r="D1196" s="334">
        <v>0.67192658114556902</v>
      </c>
      <c r="E1196" s="334">
        <v>18.331616638998639</v>
      </c>
      <c r="F1196" s="334">
        <v>1.0909276913325869</v>
      </c>
      <c r="G1196" s="334">
        <v>38.471900178790968</v>
      </c>
      <c r="H1196" s="334">
        <v>62353954.867346853</v>
      </c>
      <c r="I1196" s="334">
        <v>2.037718473153435</v>
      </c>
      <c r="J1196" s="334">
        <v>5.4881611412648494</v>
      </c>
      <c r="K1196" s="334">
        <v>1.703368198205844</v>
      </c>
      <c r="L1196" s="334">
        <v>60.588201819797668</v>
      </c>
      <c r="M1196" s="334" t="s">
        <v>30</v>
      </c>
      <c r="N1196" s="334" t="s">
        <v>30</v>
      </c>
      <c r="O1196" s="334" t="s">
        <v>30</v>
      </c>
      <c r="P1196" s="334">
        <v>9.2327133452557475E-5</v>
      </c>
      <c r="Q1196" s="334" t="s">
        <v>30</v>
      </c>
      <c r="R1196" s="334" t="s">
        <v>30</v>
      </c>
      <c r="S1196" s="595">
        <f t="shared" si="281"/>
        <v>60.588201819797668</v>
      </c>
      <c r="T1196" s="334">
        <v>-0.218999999999999</v>
      </c>
      <c r="U1196">
        <f t="shared" si="279"/>
        <v>123</v>
      </c>
      <c r="V1196" t="str">
        <f t="shared" si="280"/>
        <v>Or)</v>
      </c>
      <c r="Y1196" s="334">
        <v>0.65079023103856271</v>
      </c>
      <c r="Z1196" s="334">
        <v>1.3508837331177741E-2</v>
      </c>
    </row>
    <row r="1197" spans="1:26" outlineLevel="2">
      <c r="A1197">
        <v>260</v>
      </c>
      <c r="B1197" t="s">
        <v>2557</v>
      </c>
      <c r="C1197" s="334">
        <v>3.6818602824126998</v>
      </c>
      <c r="D1197" s="334">
        <v>0.70153240408128903</v>
      </c>
      <c r="E1197" s="334">
        <v>17.201824034381591</v>
      </c>
      <c r="F1197" s="334">
        <v>0.92845329025268175</v>
      </c>
      <c r="G1197" s="334">
        <v>43.110436075352013</v>
      </c>
      <c r="H1197" s="334">
        <v>75958504.624381363</v>
      </c>
      <c r="I1197" s="334">
        <v>1.86323224212396</v>
      </c>
      <c r="J1197" s="334">
        <v>5.5586905992665248</v>
      </c>
      <c r="K1197" s="334">
        <v>1.833735043035545</v>
      </c>
      <c r="L1197" s="334">
        <v>58.804233943267207</v>
      </c>
      <c r="M1197" s="334" t="s">
        <v>30</v>
      </c>
      <c r="N1197" s="334" t="s">
        <v>30</v>
      </c>
      <c r="O1197" s="334" t="s">
        <v>30</v>
      </c>
      <c r="P1197" s="334">
        <v>9.9051746932340561E-5</v>
      </c>
      <c r="Q1197" s="334" t="s">
        <v>30</v>
      </c>
      <c r="R1197" s="334" t="s">
        <v>30</v>
      </c>
      <c r="S1197" s="595">
        <f t="shared" si="281"/>
        <v>58.804233943267207</v>
      </c>
      <c r="T1197" s="334">
        <v>-1.3380000000000001</v>
      </c>
      <c r="U1197">
        <f t="shared" si="279"/>
        <v>124</v>
      </c>
      <c r="V1197" t="str">
        <f t="shared" si="280"/>
        <v>Av7</v>
      </c>
      <c r="Y1197" s="334">
        <v>0.84634381003405479</v>
      </c>
      <c r="Z1197" s="334">
        <v>1.220045677973761E-2</v>
      </c>
    </row>
    <row r="1198" spans="1:26" outlineLevel="2">
      <c r="A1198">
        <v>261</v>
      </c>
      <c r="B1198" t="s">
        <v>2558</v>
      </c>
      <c r="C1198" s="334">
        <v>3.700877469138518</v>
      </c>
      <c r="D1198" s="334">
        <v>0.73603716441327505</v>
      </c>
      <c r="E1198" s="334">
        <v>18.652501443882539</v>
      </c>
      <c r="F1198" s="334">
        <v>1.0785858869097911</v>
      </c>
      <c r="G1198" s="334">
        <v>37.042931153425741</v>
      </c>
      <c r="H1198" s="334">
        <v>53067936.420783557</v>
      </c>
      <c r="I1198" s="334">
        <v>3.1695273385118661</v>
      </c>
      <c r="J1198" s="334">
        <v>5.7806043610793552</v>
      </c>
      <c r="K1198" s="334">
        <v>1.648937067305527</v>
      </c>
      <c r="L1198" s="334">
        <v>60.803125286285898</v>
      </c>
      <c r="M1198" s="334" t="s">
        <v>30</v>
      </c>
      <c r="N1198" s="334" t="s">
        <v>30</v>
      </c>
      <c r="O1198" s="334" t="s">
        <v>30</v>
      </c>
      <c r="P1198" s="334">
        <v>1.027709415095969E-4</v>
      </c>
      <c r="Q1198" s="334" t="s">
        <v>30</v>
      </c>
      <c r="R1198" s="334" t="s">
        <v>30</v>
      </c>
      <c r="S1198" s="595">
        <f t="shared" si="281"/>
        <v>60.803125286285898</v>
      </c>
      <c r="T1198" s="334">
        <v>-0.18</v>
      </c>
      <c r="U1198">
        <f t="shared" si="279"/>
        <v>125</v>
      </c>
      <c r="V1198" t="str">
        <f t="shared" si="280"/>
        <v>Cl5</v>
      </c>
      <c r="Y1198" s="334">
        <v>1.520516115561392</v>
      </c>
      <c r="Z1198" s="334">
        <v>1.06940901899033E-2</v>
      </c>
    </row>
    <row r="1199" spans="1:26" outlineLevel="2">
      <c r="A1199">
        <v>262</v>
      </c>
      <c r="B1199" t="s">
        <v>2559</v>
      </c>
      <c r="C1199" s="334">
        <v>3.6955641738461842</v>
      </c>
      <c r="D1199" s="334">
        <v>0.7460503986651088</v>
      </c>
      <c r="E1199" s="334">
        <v>18.022137623081051</v>
      </c>
      <c r="F1199" s="334">
        <v>1.0597433881507909</v>
      </c>
      <c r="G1199" s="334">
        <v>48.612866804812484</v>
      </c>
      <c r="H1199" s="334">
        <v>63438851.793639377</v>
      </c>
      <c r="I1199" s="334">
        <v>1.7138921693965239</v>
      </c>
      <c r="J1199" s="334">
        <v>5.3461095183735257</v>
      </c>
      <c r="K1199" s="334">
        <v>1.819019916208116</v>
      </c>
      <c r="L1199" s="334">
        <v>58.251200592916582</v>
      </c>
      <c r="M1199" s="334" t="s">
        <v>30</v>
      </c>
      <c r="N1199" s="334" t="s">
        <v>30</v>
      </c>
      <c r="O1199" s="334" t="s">
        <v>30</v>
      </c>
      <c r="P1199" s="334">
        <v>9.1464387325170449E-5</v>
      </c>
      <c r="Q1199" s="334" t="s">
        <v>30</v>
      </c>
      <c r="R1199" s="334" t="s">
        <v>30</v>
      </c>
      <c r="S1199" s="595">
        <f t="shared" si="281"/>
        <v>58.251200592916582</v>
      </c>
      <c r="T1199" s="334">
        <v>1.389</v>
      </c>
      <c r="U1199">
        <f t="shared" si="279"/>
        <v>126</v>
      </c>
      <c r="V1199" t="str">
        <f t="shared" si="280"/>
        <v>Ka2</v>
      </c>
      <c r="Y1199" s="334">
        <v>0.71298768751350727</v>
      </c>
      <c r="Z1199" s="334">
        <v>1.1719142976761221E-2</v>
      </c>
    </row>
    <row r="1200" spans="1:26" outlineLevel="2">
      <c r="A1200">
        <v>263</v>
      </c>
      <c r="B1200" t="s">
        <v>2560</v>
      </c>
      <c r="C1200" s="334">
        <v>3.8294650266239159</v>
      </c>
      <c r="D1200" s="334">
        <v>0.70882389541329216</v>
      </c>
      <c r="E1200" s="334">
        <v>18.461439386534551</v>
      </c>
      <c r="F1200" s="334">
        <v>1.0065440926561171</v>
      </c>
      <c r="G1200" s="334">
        <v>39.240414751615916</v>
      </c>
      <c r="H1200" s="334">
        <v>65167165.994204573</v>
      </c>
      <c r="I1200" s="334">
        <v>1.6563492810239451</v>
      </c>
      <c r="J1200" s="334">
        <v>4.8932134321080198</v>
      </c>
      <c r="K1200" s="334">
        <v>1.729349383070854</v>
      </c>
      <c r="L1200" s="334">
        <v>59.223753195889458</v>
      </c>
      <c r="M1200" s="334" t="s">
        <v>30</v>
      </c>
      <c r="N1200" s="334" t="s">
        <v>30</v>
      </c>
      <c r="O1200" s="334" t="s">
        <v>30</v>
      </c>
      <c r="P1200" s="334">
        <v>7.7341145957247336E-5</v>
      </c>
      <c r="Q1200" s="334" t="s">
        <v>30</v>
      </c>
      <c r="R1200" s="334" t="s">
        <v>30</v>
      </c>
      <c r="S1200" s="595">
        <f t="shared" si="281"/>
        <v>59.223753195889458</v>
      </c>
      <c r="T1200" s="334">
        <v>-1.131</v>
      </c>
      <c r="U1200">
        <f t="shared" si="279"/>
        <v>127</v>
      </c>
      <c r="V1200" t="str">
        <f t="shared" si="280"/>
        <v>Al0</v>
      </c>
      <c r="Y1200" s="334">
        <v>1.379737290071412</v>
      </c>
      <c r="Z1200" s="334">
        <v>1.151537541268562E-2</v>
      </c>
    </row>
    <row r="1201" spans="1:26" outlineLevel="2">
      <c r="A1201">
        <v>264</v>
      </c>
      <c r="B1201" t="s">
        <v>2561</v>
      </c>
      <c r="C1201" s="334">
        <v>3.8700389852698041</v>
      </c>
      <c r="D1201" s="334">
        <v>0.67189895080170037</v>
      </c>
      <c r="E1201" s="334">
        <v>18.676314792801389</v>
      </c>
      <c r="F1201" s="334">
        <v>1.0099456532574309</v>
      </c>
      <c r="G1201" s="334">
        <v>42.948491855185473</v>
      </c>
      <c r="H1201" s="334">
        <v>65556013.644738868</v>
      </c>
      <c r="I1201" s="334">
        <v>1.5891883983499471</v>
      </c>
      <c r="J1201" s="334">
        <v>5.3239650874296807</v>
      </c>
      <c r="K1201" s="334">
        <v>1.842869298257481</v>
      </c>
      <c r="L1201" s="334">
        <v>58.924733019383538</v>
      </c>
      <c r="M1201" s="334" t="s">
        <v>30</v>
      </c>
      <c r="N1201" s="334" t="s">
        <v>30</v>
      </c>
      <c r="O1201" s="334" t="s">
        <v>30</v>
      </c>
      <c r="P1201" s="334">
        <v>8.9055965771483558E-5</v>
      </c>
      <c r="Q1201" s="334" t="s">
        <v>30</v>
      </c>
      <c r="R1201" s="334" t="s">
        <v>30</v>
      </c>
      <c r="S1201" s="595">
        <f t="shared" si="281"/>
        <v>58.924733019383538</v>
      </c>
      <c r="T1201" s="334">
        <v>-1.248</v>
      </c>
      <c r="U1201">
        <f t="shared" si="279"/>
        <v>128</v>
      </c>
      <c r="V1201" t="str">
        <f t="shared" si="280"/>
        <v>Ei)</v>
      </c>
      <c r="Y1201" s="334">
        <v>0.96710500142933209</v>
      </c>
      <c r="Z1201" s="334">
        <v>1.1765352196154049E-2</v>
      </c>
    </row>
    <row r="1202" spans="1:26" outlineLevel="2">
      <c r="A1202">
        <v>265</v>
      </c>
      <c r="B1202" t="s">
        <v>2562</v>
      </c>
      <c r="C1202" s="334">
        <v>3.850814834352478</v>
      </c>
      <c r="D1202" s="334">
        <v>0.7274000819696339</v>
      </c>
      <c r="E1202" s="334">
        <v>17.870275567893081</v>
      </c>
      <c r="F1202" s="334">
        <v>1.16949237571363</v>
      </c>
      <c r="G1202" s="334">
        <v>40.323614143488697</v>
      </c>
      <c r="H1202" s="334">
        <v>68061075.125512734</v>
      </c>
      <c r="I1202" s="334">
        <v>1.729945756598126</v>
      </c>
      <c r="J1202" s="334">
        <v>5.1722348348351872</v>
      </c>
      <c r="K1202" s="334">
        <v>1.828515239398296</v>
      </c>
      <c r="L1202" s="334">
        <v>57.29560378228993</v>
      </c>
      <c r="M1202" s="334" t="s">
        <v>30</v>
      </c>
      <c r="N1202" s="334" t="s">
        <v>30</v>
      </c>
      <c r="O1202" s="334" t="s">
        <v>30</v>
      </c>
      <c r="P1202" s="334">
        <v>9.0806532132371991E-5</v>
      </c>
      <c r="Q1202" s="334" t="s">
        <v>30</v>
      </c>
      <c r="R1202" s="334" t="s">
        <v>30</v>
      </c>
      <c r="S1202" s="595">
        <f t="shared" si="281"/>
        <v>57.29560378228993</v>
      </c>
      <c r="T1202" s="334">
        <v>-0.81299999999999994</v>
      </c>
      <c r="U1202">
        <f t="shared" ref="U1202:U1207" si="282">U1201+1</f>
        <v>129</v>
      </c>
      <c r="V1202" t="str">
        <f t="shared" ref="V1202:V1207" si="283">LEFT($B1202&amp;"  ",2)&amp;RIGHT(" "&amp;$B1202,1)</f>
        <v>Ya0</v>
      </c>
      <c r="Y1202" s="334">
        <v>0.74125235187806859</v>
      </c>
      <c r="Z1202" s="334">
        <v>1.205211692692325E-2</v>
      </c>
    </row>
    <row r="1203" spans="1:26" outlineLevel="2">
      <c r="A1203">
        <v>266</v>
      </c>
      <c r="B1203" t="s">
        <v>2563</v>
      </c>
      <c r="C1203" s="334">
        <v>3.644858343868445</v>
      </c>
      <c r="D1203" s="334">
        <v>0.69942707316910446</v>
      </c>
      <c r="E1203" s="334">
        <v>18.5849571070172</v>
      </c>
      <c r="F1203" s="334">
        <v>1.1089977769305679</v>
      </c>
      <c r="G1203" s="334">
        <v>40.270752987695815</v>
      </c>
      <c r="H1203" s="334">
        <v>60954688.140380338</v>
      </c>
      <c r="I1203" s="334">
        <v>1.777795024698807</v>
      </c>
      <c r="J1203" s="334">
        <v>5.1958050249700491</v>
      </c>
      <c r="K1203" s="334">
        <v>1.7509286408816389</v>
      </c>
      <c r="L1203" s="334">
        <v>57.422023064929917</v>
      </c>
      <c r="M1203" s="334" t="s">
        <v>30</v>
      </c>
      <c r="N1203" s="334" t="s">
        <v>30</v>
      </c>
      <c r="O1203" s="334" t="s">
        <v>30</v>
      </c>
      <c r="P1203" s="334">
        <v>9.1088137151060439E-5</v>
      </c>
      <c r="Q1203" s="334" t="s">
        <v>30</v>
      </c>
      <c r="R1203" s="334" t="s">
        <v>30</v>
      </c>
      <c r="S1203" s="595">
        <f t="shared" si="281"/>
        <v>57.422023064929917</v>
      </c>
      <c r="T1203" s="334">
        <v>1.593</v>
      </c>
      <c r="U1203">
        <f t="shared" si="282"/>
        <v>130</v>
      </c>
      <c r="V1203" t="str">
        <f t="shared" si="283"/>
        <v>Pe9</v>
      </c>
      <c r="Y1203" s="334">
        <v>0.69152611274121789</v>
      </c>
      <c r="Z1203" s="334">
        <v>1.16885368009452E-2</v>
      </c>
    </row>
    <row r="1204" spans="1:26" outlineLevel="2">
      <c r="A1204">
        <v>267</v>
      </c>
      <c r="B1204" t="s">
        <v>2564</v>
      </c>
      <c r="C1204" s="334">
        <v>3.28782686676879</v>
      </c>
      <c r="D1204" s="334">
        <v>0.6840805366535907</v>
      </c>
      <c r="E1204" s="334">
        <v>17.59566157540959</v>
      </c>
      <c r="F1204" s="334">
        <v>0.92427198247807507</v>
      </c>
      <c r="G1204" s="334">
        <v>45.866033967995357</v>
      </c>
      <c r="H1204" s="334">
        <v>69961594.617402703</v>
      </c>
      <c r="I1204" s="334">
        <v>1.6922827387670809</v>
      </c>
      <c r="J1204" s="334">
        <v>5.3799924757726547</v>
      </c>
      <c r="K1204" s="334">
        <v>2.0140758085402002</v>
      </c>
      <c r="L1204" s="334">
        <v>54.856869484073229</v>
      </c>
      <c r="M1204" s="334" t="s">
        <v>30</v>
      </c>
      <c r="N1204" s="334" t="s">
        <v>30</v>
      </c>
      <c r="O1204" s="334" t="s">
        <v>30</v>
      </c>
      <c r="P1204" s="334">
        <v>9.9155509696830066E-5</v>
      </c>
      <c r="Q1204" s="334" t="s">
        <v>30</v>
      </c>
      <c r="R1204" s="334" t="s">
        <v>30</v>
      </c>
      <c r="S1204" s="595">
        <f t="shared" si="281"/>
        <v>54.856869484073229</v>
      </c>
      <c r="T1204" s="334">
        <v>2.7869999999999999</v>
      </c>
      <c r="U1204">
        <f t="shared" si="282"/>
        <v>131</v>
      </c>
      <c r="V1204" t="str">
        <f t="shared" si="283"/>
        <v>Eu1</v>
      </c>
      <c r="Y1204" s="334">
        <v>0.67786265593490791</v>
      </c>
      <c r="Z1204" s="334">
        <v>1.194869391923039E-2</v>
      </c>
    </row>
    <row r="1205" spans="1:26" outlineLevel="2">
      <c r="A1205">
        <v>268</v>
      </c>
      <c r="B1205" t="s">
        <v>2565</v>
      </c>
      <c r="C1205" s="334">
        <v>3.93008028781587</v>
      </c>
      <c r="D1205" s="334">
        <v>0.73413742778527213</v>
      </c>
      <c r="E1205" s="334">
        <v>18.856951416906039</v>
      </c>
      <c r="F1205" s="334">
        <v>1.053412529981028</v>
      </c>
      <c r="G1205" s="334">
        <v>42.075633708758296</v>
      </c>
      <c r="H1205" s="334">
        <v>59242219.758751638</v>
      </c>
      <c r="I1205" s="334">
        <v>1.6859837836391121</v>
      </c>
      <c r="J1205" s="334">
        <v>5.5153608930760676</v>
      </c>
      <c r="K1205" s="334">
        <v>1.8463585542798291</v>
      </c>
      <c r="L1205" s="334">
        <v>58.111766719652501</v>
      </c>
      <c r="M1205" s="334" t="s">
        <v>30</v>
      </c>
      <c r="N1205" s="334" t="s">
        <v>30</v>
      </c>
      <c r="O1205" s="334" t="s">
        <v>30</v>
      </c>
      <c r="P1205" s="334">
        <v>9.5812941185780784E-5</v>
      </c>
      <c r="Q1205" s="334" t="s">
        <v>30</v>
      </c>
      <c r="R1205" s="334" t="s">
        <v>30</v>
      </c>
      <c r="S1205" s="595">
        <f t="shared" si="281"/>
        <v>58.111766719652501</v>
      </c>
      <c r="T1205" s="334">
        <v>4.9740000000000002</v>
      </c>
      <c r="U1205">
        <f t="shared" si="282"/>
        <v>132</v>
      </c>
      <c r="V1205" t="str">
        <f t="shared" si="283"/>
        <v>Bu0</v>
      </c>
      <c r="Y1205" s="334">
        <v>0.75249809440770499</v>
      </c>
      <c r="Z1205" s="334">
        <v>1.281707093953743E-2</v>
      </c>
    </row>
    <row r="1206" spans="1:26" outlineLevel="2">
      <c r="A1206">
        <v>269</v>
      </c>
      <c r="B1206" t="s">
        <v>2566</v>
      </c>
      <c r="C1206" s="334">
        <v>3.6911776494192159</v>
      </c>
      <c r="D1206" s="334">
        <v>0.74146013193993499</v>
      </c>
      <c r="E1206" s="334">
        <v>18.539937607059169</v>
      </c>
      <c r="F1206" s="334">
        <v>1.16826935819874</v>
      </c>
      <c r="G1206" s="334">
        <v>42.378216916163638</v>
      </c>
      <c r="H1206" s="334">
        <v>59447699.164000459</v>
      </c>
      <c r="I1206" s="334">
        <v>2.0675993660507812</v>
      </c>
      <c r="J1206" s="334">
        <v>5.2765465561707163</v>
      </c>
      <c r="K1206" s="334">
        <v>1.7146393224491701</v>
      </c>
      <c r="L1206" s="334">
        <v>59.163866031860373</v>
      </c>
      <c r="M1206" s="334" t="s">
        <v>30</v>
      </c>
      <c r="N1206" s="334" t="s">
        <v>30</v>
      </c>
      <c r="O1206" s="334" t="s">
        <v>30</v>
      </c>
      <c r="P1206" s="334">
        <v>8.9683998129747489E-5</v>
      </c>
      <c r="Q1206" s="334" t="s">
        <v>30</v>
      </c>
      <c r="R1206" s="334" t="s">
        <v>30</v>
      </c>
      <c r="S1206" s="595">
        <f t="shared" si="281"/>
        <v>59.163866031860373</v>
      </c>
      <c r="T1206" s="334">
        <v>-0.36</v>
      </c>
      <c r="U1206">
        <f t="shared" si="282"/>
        <v>133</v>
      </c>
      <c r="V1206" t="str">
        <f t="shared" si="283"/>
        <v>Hi6</v>
      </c>
      <c r="Y1206" s="334">
        <v>0.65958490068042908</v>
      </c>
      <c r="Z1206" s="334">
        <v>1.418720235383563E-2</v>
      </c>
    </row>
    <row r="1207" spans="1:26" outlineLevel="2">
      <c r="A1207" s="578">
        <v>270</v>
      </c>
      <c r="B1207" s="578" t="s">
        <v>2567</v>
      </c>
      <c r="C1207" s="579">
        <v>3.5103189648043251</v>
      </c>
      <c r="D1207" s="579">
        <v>0.64812131149443664</v>
      </c>
      <c r="E1207" s="579">
        <v>18.01697500889037</v>
      </c>
      <c r="F1207" s="579">
        <v>1.0906183159057701</v>
      </c>
      <c r="G1207" s="334">
        <v>41.396980945739344</v>
      </c>
      <c r="H1207" s="579">
        <v>70023987.972968429</v>
      </c>
      <c r="I1207" s="579">
        <v>1.6639349545386579</v>
      </c>
      <c r="J1207" s="579">
        <v>5.4959379792536884</v>
      </c>
      <c r="K1207" s="579">
        <v>1.9387390944524789</v>
      </c>
      <c r="L1207" s="579">
        <v>55.372121675004053</v>
      </c>
      <c r="M1207" s="334" t="s">
        <v>30</v>
      </c>
      <c r="N1207" s="334" t="s">
        <v>30</v>
      </c>
      <c r="O1207" s="334" t="s">
        <v>30</v>
      </c>
      <c r="P1207" s="579">
        <v>1.0178724200502789E-4</v>
      </c>
      <c r="Q1207" s="334" t="s">
        <v>30</v>
      </c>
      <c r="R1207" s="334" t="s">
        <v>30</v>
      </c>
      <c r="S1207" s="595">
        <f t="shared" si="281"/>
        <v>55.372121675004053</v>
      </c>
      <c r="T1207" s="579">
        <v>0.48</v>
      </c>
      <c r="U1207">
        <f t="shared" si="282"/>
        <v>134</v>
      </c>
      <c r="V1207" t="str">
        <f t="shared" si="283"/>
        <v>Hi3</v>
      </c>
      <c r="Y1207" s="579">
        <v>1.0922342296211851</v>
      </c>
      <c r="Z1207" s="579">
        <v>1.002140950591077E-2</v>
      </c>
    </row>
    <row r="1208" spans="1:26" outlineLevel="1">
      <c r="A1208" s="580" t="s">
        <v>2393</v>
      </c>
      <c r="B1208" s="580" t="s">
        <v>359</v>
      </c>
      <c r="C1208" s="334">
        <v>3.74640485680882</v>
      </c>
      <c r="D1208" s="334">
        <v>0.71275413872968363</v>
      </c>
      <c r="E1208" s="334">
        <v>18.641796469359701</v>
      </c>
      <c r="F1208" s="334">
        <v>1.0956200336672199</v>
      </c>
      <c r="G1208" s="334">
        <v>41.866791338354922</v>
      </c>
      <c r="H1208" s="334">
        <v>60434911.513552502</v>
      </c>
      <c r="I1208" s="334">
        <v>1.9345540150143321</v>
      </c>
      <c r="J1208" s="334">
        <v>5.3791737503525399</v>
      </c>
      <c r="K1208" s="334">
        <v>1.7748010312675531</v>
      </c>
      <c r="L1208" s="334">
        <v>58.651126254129998</v>
      </c>
      <c r="M1208" s="334" t="s">
        <v>30</v>
      </c>
      <c r="N1208" s="334" t="s">
        <v>30</v>
      </c>
      <c r="O1208" s="334" t="s">
        <v>30</v>
      </c>
      <c r="P1208" s="334">
        <v>9.3040787735840604E-5</v>
      </c>
      <c r="Q1208" s="334" t="s">
        <v>30</v>
      </c>
      <c r="R1208" s="334" t="s">
        <v>30</v>
      </c>
      <c r="S1208" s="595">
        <f t="shared" si="281"/>
        <v>58.651126254129998</v>
      </c>
      <c r="T1208" s="615">
        <f>AVERAGE(T1209:T1342)</f>
        <v>3.781343283582092E-2</v>
      </c>
      <c r="U1208">
        <v>0</v>
      </c>
      <c r="V1208" s="594" t="s">
        <v>2407</v>
      </c>
    </row>
    <row r="1209" spans="1:26" outlineLevel="2">
      <c r="A1209">
        <v>272</v>
      </c>
      <c r="B1209" t="s">
        <v>2434</v>
      </c>
      <c r="C1209" s="334">
        <v>3.9028825738380899</v>
      </c>
      <c r="D1209" s="334">
        <v>0.71829559975251178</v>
      </c>
      <c r="E1209" s="334">
        <v>18.9712403382687</v>
      </c>
      <c r="F1209" s="334">
        <v>1.078686009426536</v>
      </c>
      <c r="G1209" s="334">
        <v>43.134996917237068</v>
      </c>
      <c r="H1209" s="334">
        <v>61607647.225205317</v>
      </c>
      <c r="I1209" s="334">
        <v>1.6650013264042161</v>
      </c>
      <c r="J1209" s="334">
        <v>5.1823902626247991</v>
      </c>
      <c r="K1209" s="334">
        <v>2.038858781166843</v>
      </c>
      <c r="L1209" s="334">
        <v>56.840454215347393</v>
      </c>
      <c r="M1209" s="334" t="s">
        <v>30</v>
      </c>
      <c r="N1209" s="334" t="s">
        <v>30</v>
      </c>
      <c r="O1209" s="334" t="s">
        <v>30</v>
      </c>
      <c r="P1209" s="334">
        <v>9.0905658595480219E-5</v>
      </c>
      <c r="Q1209" s="334" t="s">
        <v>30</v>
      </c>
      <c r="R1209" s="334" t="s">
        <v>30</v>
      </c>
      <c r="S1209" s="595">
        <f t="shared" si="281"/>
        <v>56.840454215347393</v>
      </c>
      <c r="T1209" s="334">
        <v>-0.215999999999999</v>
      </c>
      <c r="U1209">
        <f t="shared" ref="U1209:U1272" si="284">U1208+1</f>
        <v>1</v>
      </c>
      <c r="V1209" t="str">
        <f t="shared" ref="V1209:V1272" si="285">LEFT($B1209&amp;"  ",2)&amp;RIGHT(" "&amp;$B1209,1)</f>
        <v>Bi7</v>
      </c>
    </row>
    <row r="1210" spans="1:26" outlineLevel="2">
      <c r="A1210">
        <v>273</v>
      </c>
      <c r="B1210" t="s">
        <v>2435</v>
      </c>
      <c r="C1210" s="334">
        <v>3.5808081344229379</v>
      </c>
      <c r="D1210" s="334">
        <v>0.72162546027608543</v>
      </c>
      <c r="E1210" s="334">
        <v>18.339410641668461</v>
      </c>
      <c r="F1210" s="334">
        <v>1.045492129401874</v>
      </c>
      <c r="G1210" s="334">
        <v>37.93604172768228</v>
      </c>
      <c r="H1210" s="334">
        <v>58151795.659530163</v>
      </c>
      <c r="I1210" s="334">
        <v>1.942486785943488</v>
      </c>
      <c r="J1210" s="334">
        <v>5.8566801052433517</v>
      </c>
      <c r="K1210" s="334">
        <v>1.770546155558715</v>
      </c>
      <c r="L1210" s="334">
        <v>59.028258797013692</v>
      </c>
      <c r="M1210" s="334" t="s">
        <v>30</v>
      </c>
      <c r="N1210" s="334" t="s">
        <v>30</v>
      </c>
      <c r="O1210" s="334" t="s">
        <v>30</v>
      </c>
      <c r="P1210" s="334">
        <v>1.015068802549901E-4</v>
      </c>
      <c r="Q1210" s="334" t="s">
        <v>30</v>
      </c>
      <c r="R1210" s="334" t="s">
        <v>30</v>
      </c>
      <c r="S1210" s="595">
        <f t="shared" si="281"/>
        <v>59.028258797013692</v>
      </c>
      <c r="T1210" s="334">
        <v>1.911</v>
      </c>
      <c r="U1210">
        <f t="shared" si="284"/>
        <v>2</v>
      </c>
      <c r="V1210" t="str">
        <f t="shared" si="285"/>
        <v>Le3</v>
      </c>
    </row>
    <row r="1211" spans="1:26" outlineLevel="2">
      <c r="A1211">
        <v>274</v>
      </c>
      <c r="B1211" t="s">
        <v>2436</v>
      </c>
      <c r="C1211" s="334">
        <v>3.5681752820945758</v>
      </c>
      <c r="D1211" s="334">
        <v>0.73997256221815233</v>
      </c>
      <c r="E1211" s="334">
        <v>18.58992622008201</v>
      </c>
      <c r="F1211" s="334">
        <v>1.178916974700668</v>
      </c>
      <c r="G1211" s="334">
        <v>40.602845889467019</v>
      </c>
      <c r="H1211" s="334">
        <v>56331760.329502627</v>
      </c>
      <c r="I1211" s="334">
        <v>1.672459779389873</v>
      </c>
      <c r="J1211" s="334">
        <v>5.6586458139070572</v>
      </c>
      <c r="K1211" s="334">
        <v>1.9880721949662861</v>
      </c>
      <c r="L1211" s="334">
        <v>58.048805996601828</v>
      </c>
      <c r="M1211" s="334" t="s">
        <v>30</v>
      </c>
      <c r="N1211" s="334" t="s">
        <v>30</v>
      </c>
      <c r="O1211" s="334" t="s">
        <v>30</v>
      </c>
      <c r="P1211" s="334">
        <v>1.03609181338969E-4</v>
      </c>
      <c r="Q1211" s="334" t="s">
        <v>30</v>
      </c>
      <c r="R1211" s="334" t="s">
        <v>30</v>
      </c>
      <c r="S1211" s="595">
        <f t="shared" si="281"/>
        <v>58.048805996601828</v>
      </c>
      <c r="T1211" s="334">
        <v>0.246</v>
      </c>
      <c r="U1211">
        <f t="shared" si="284"/>
        <v>3</v>
      </c>
      <c r="V1211" t="str">
        <f t="shared" si="285"/>
        <v>Le8</v>
      </c>
    </row>
    <row r="1212" spans="1:26" outlineLevel="2">
      <c r="A1212">
        <v>275</v>
      </c>
      <c r="B1212" t="s">
        <v>2437</v>
      </c>
      <c r="C1212" s="334">
        <v>3.8640159773897431</v>
      </c>
      <c r="D1212" s="334">
        <v>0.72644830479997102</v>
      </c>
      <c r="E1212" s="334">
        <v>18.20008806101907</v>
      </c>
      <c r="F1212" s="334">
        <v>1.0790018002023529</v>
      </c>
      <c r="G1212" s="334">
        <v>39.529147235097611</v>
      </c>
      <c r="H1212" s="334">
        <v>68103543.602745637</v>
      </c>
      <c r="I1212" s="334">
        <v>1.841891711755431</v>
      </c>
      <c r="J1212" s="334">
        <v>5.1808613327222872</v>
      </c>
      <c r="K1212" s="334">
        <v>2.05568483370301</v>
      </c>
      <c r="L1212" s="334">
        <v>56.332354263185081</v>
      </c>
      <c r="M1212" s="334" t="s">
        <v>30</v>
      </c>
      <c r="N1212" s="334" t="s">
        <v>30</v>
      </c>
      <c r="O1212" s="334" t="s">
        <v>30</v>
      </c>
      <c r="P1212" s="334">
        <v>9.2787183277489476E-5</v>
      </c>
      <c r="Q1212" s="334" t="s">
        <v>30</v>
      </c>
      <c r="R1212" s="334" t="s">
        <v>30</v>
      </c>
      <c r="S1212" s="595">
        <f t="shared" si="281"/>
        <v>56.332354263185081</v>
      </c>
      <c r="T1212" s="334">
        <v>-0.14099999999999999</v>
      </c>
      <c r="U1212">
        <f t="shared" si="284"/>
        <v>4</v>
      </c>
      <c r="V1212" t="str">
        <f t="shared" si="285"/>
        <v xml:space="preserve">Gr </v>
      </c>
    </row>
    <row r="1213" spans="1:26" outlineLevel="2">
      <c r="A1213">
        <v>276</v>
      </c>
      <c r="B1213" t="s">
        <v>2438</v>
      </c>
      <c r="C1213" s="334">
        <v>3.65733517126997</v>
      </c>
      <c r="D1213" s="334">
        <v>0.71878747603806648</v>
      </c>
      <c r="E1213" s="334">
        <v>18.776979896182091</v>
      </c>
      <c r="F1213" s="334">
        <v>1.0579230353240749</v>
      </c>
      <c r="G1213" s="334">
        <v>42.820987333342892</v>
      </c>
      <c r="H1213" s="334">
        <v>57470454.42562709</v>
      </c>
      <c r="I1213" s="334">
        <v>1.6934989994968921</v>
      </c>
      <c r="J1213" s="334">
        <v>5.4618650318730948</v>
      </c>
      <c r="K1213" s="334">
        <v>1.5119157642699079</v>
      </c>
      <c r="L1213" s="334">
        <v>59.485422755693001</v>
      </c>
      <c r="M1213" s="334" t="s">
        <v>30</v>
      </c>
      <c r="N1213" s="334" t="s">
        <v>30</v>
      </c>
      <c r="O1213" s="334" t="s">
        <v>30</v>
      </c>
      <c r="P1213" s="334">
        <v>9.1421663876393696E-5</v>
      </c>
      <c r="Q1213" s="334" t="s">
        <v>30</v>
      </c>
      <c r="R1213" s="334" t="s">
        <v>30</v>
      </c>
      <c r="S1213" s="595">
        <f t="shared" si="281"/>
        <v>59.485422755693001</v>
      </c>
      <c r="T1213" s="334">
        <v>-0.16500000000000001</v>
      </c>
      <c r="U1213">
        <f t="shared" si="284"/>
        <v>5</v>
      </c>
      <c r="V1213" t="str">
        <f t="shared" si="285"/>
        <v>Ro9</v>
      </c>
    </row>
    <row r="1214" spans="1:26" outlineLevel="2">
      <c r="A1214">
        <v>277</v>
      </c>
      <c r="B1214" t="s">
        <v>2439</v>
      </c>
      <c r="C1214" s="334">
        <v>3.5984164000924519</v>
      </c>
      <c r="D1214" s="334">
        <v>0.72744278352665714</v>
      </c>
      <c r="E1214" s="334">
        <v>17.269348605650379</v>
      </c>
      <c r="F1214" s="334">
        <v>1.0476167627403861</v>
      </c>
      <c r="G1214" s="334">
        <v>41.53312595199894</v>
      </c>
      <c r="H1214" s="334">
        <v>71514261.566238105</v>
      </c>
      <c r="I1214" s="334">
        <v>1.977804296485542</v>
      </c>
      <c r="J1214" s="334">
        <v>5.3101984570687017</v>
      </c>
      <c r="K1214" s="334">
        <v>1.9541781231250339</v>
      </c>
      <c r="L1214" s="334">
        <v>55.964007682241963</v>
      </c>
      <c r="M1214" s="334" t="s">
        <v>30</v>
      </c>
      <c r="N1214" s="334" t="s">
        <v>30</v>
      </c>
      <c r="O1214" s="334" t="s">
        <v>30</v>
      </c>
      <c r="P1214" s="334">
        <v>9.6418671702302609E-5</v>
      </c>
      <c r="Q1214" s="334" t="s">
        <v>30</v>
      </c>
      <c r="R1214" s="334" t="s">
        <v>30</v>
      </c>
      <c r="S1214" s="595">
        <f t="shared" si="281"/>
        <v>55.964007682241963</v>
      </c>
      <c r="T1214" s="334">
        <v>0.89700000000000002</v>
      </c>
      <c r="U1214">
        <f t="shared" si="284"/>
        <v>6</v>
      </c>
      <c r="V1214" t="str">
        <f t="shared" si="285"/>
        <v>Ya3</v>
      </c>
    </row>
    <row r="1215" spans="1:26" outlineLevel="2">
      <c r="A1215">
        <v>278</v>
      </c>
      <c r="B1215" t="s">
        <v>2440</v>
      </c>
      <c r="C1215" s="334">
        <v>3.9260745747432662</v>
      </c>
      <c r="D1215" s="334">
        <v>0.6688296389124595</v>
      </c>
      <c r="E1215" s="334">
        <v>18.11663048172711</v>
      </c>
      <c r="F1215" s="334">
        <v>1.040820582974445</v>
      </c>
      <c r="G1215" s="334">
        <v>38.21536611593163</v>
      </c>
      <c r="H1215" s="334">
        <v>71962020.953069061</v>
      </c>
      <c r="I1215" s="334">
        <v>1.815511948604686</v>
      </c>
      <c r="J1215" s="334">
        <v>5.3875954999369773</v>
      </c>
      <c r="K1215" s="334">
        <v>1.811566511168577</v>
      </c>
      <c r="L1215" s="334">
        <v>58.092925683520413</v>
      </c>
      <c r="M1215" s="334" t="s">
        <v>30</v>
      </c>
      <c r="N1215" s="334" t="s">
        <v>30</v>
      </c>
      <c r="O1215" s="334" t="s">
        <v>30</v>
      </c>
      <c r="P1215" s="334">
        <v>9.6592508521631216E-5</v>
      </c>
      <c r="Q1215" s="334" t="s">
        <v>30</v>
      </c>
      <c r="R1215" s="334" t="s">
        <v>30</v>
      </c>
      <c r="S1215" s="595">
        <f t="shared" si="281"/>
        <v>58.092925683520413</v>
      </c>
      <c r="T1215" s="334">
        <v>-1.3260000000000001</v>
      </c>
      <c r="U1215">
        <f t="shared" si="284"/>
        <v>7</v>
      </c>
      <c r="V1215" t="str">
        <f t="shared" si="285"/>
        <v>On6</v>
      </c>
    </row>
    <row r="1216" spans="1:26" outlineLevel="2">
      <c r="A1216">
        <v>279</v>
      </c>
      <c r="B1216" t="s">
        <v>2441</v>
      </c>
      <c r="C1216" s="334">
        <v>3.6340399921964792</v>
      </c>
      <c r="D1216" s="334">
        <v>0.72135972510920843</v>
      </c>
      <c r="E1216" s="334">
        <v>17.88533269333475</v>
      </c>
      <c r="F1216" s="334">
        <v>1.161538538341101</v>
      </c>
      <c r="G1216" s="334">
        <v>40.316211124842113</v>
      </c>
      <c r="H1216" s="334">
        <v>64760300.815975308</v>
      </c>
      <c r="I1216" s="334">
        <v>1.6785643741384</v>
      </c>
      <c r="J1216" s="334">
        <v>5.1775706806954709</v>
      </c>
      <c r="K1216" s="334">
        <v>1.8142068886434879</v>
      </c>
      <c r="L1216" s="334">
        <v>56.674697243675674</v>
      </c>
      <c r="M1216" s="334" t="s">
        <v>30</v>
      </c>
      <c r="N1216" s="334" t="s">
        <v>30</v>
      </c>
      <c r="O1216" s="334" t="s">
        <v>30</v>
      </c>
      <c r="P1216" s="334">
        <v>9.2330629847939922E-5</v>
      </c>
      <c r="Q1216" s="334" t="s">
        <v>30</v>
      </c>
      <c r="R1216" s="334" t="s">
        <v>30</v>
      </c>
      <c r="S1216" s="595">
        <f t="shared" si="281"/>
        <v>56.674697243675674</v>
      </c>
      <c r="T1216" s="334">
        <v>0.107999999999999</v>
      </c>
      <c r="U1216">
        <f t="shared" si="284"/>
        <v>8</v>
      </c>
      <c r="V1216" t="str">
        <f t="shared" si="285"/>
        <v>Ce6</v>
      </c>
    </row>
    <row r="1217" spans="1:22" outlineLevel="2">
      <c r="A1217">
        <v>280</v>
      </c>
      <c r="B1217" t="s">
        <v>2442</v>
      </c>
      <c r="C1217" s="334">
        <v>3.513379661894906</v>
      </c>
      <c r="D1217" s="334">
        <v>0.7403550208619305</v>
      </c>
      <c r="E1217" s="334">
        <v>19.082031792070222</v>
      </c>
      <c r="F1217" s="334">
        <v>1.0468192075826701</v>
      </c>
      <c r="G1217" s="334">
        <v>42.029498117680028</v>
      </c>
      <c r="H1217" s="334">
        <v>53932373.583864518</v>
      </c>
      <c r="I1217" s="334">
        <v>1.6284799986737251</v>
      </c>
      <c r="J1217" s="334">
        <v>5.0441719236814739</v>
      </c>
      <c r="K1217" s="334">
        <v>1.688546389440547</v>
      </c>
      <c r="L1217" s="334">
        <v>56.724479460959628</v>
      </c>
      <c r="M1217" s="334" t="s">
        <v>30</v>
      </c>
      <c r="N1217" s="334" t="s">
        <v>30</v>
      </c>
      <c r="O1217" s="334" t="s">
        <v>30</v>
      </c>
      <c r="P1217" s="334">
        <v>8.6710302800192324E-5</v>
      </c>
      <c r="Q1217" s="334" t="s">
        <v>30</v>
      </c>
      <c r="R1217" s="334" t="s">
        <v>30</v>
      </c>
      <c r="S1217" s="595">
        <f t="shared" si="281"/>
        <v>56.724479460959628</v>
      </c>
      <c r="T1217" s="334">
        <v>1.8719999999999899</v>
      </c>
      <c r="U1217">
        <f t="shared" si="284"/>
        <v>9</v>
      </c>
      <c r="V1217" t="str">
        <f t="shared" si="285"/>
        <v>Mu9</v>
      </c>
    </row>
    <row r="1218" spans="1:22" outlineLevel="2">
      <c r="A1218">
        <v>281</v>
      </c>
      <c r="B1218" t="s">
        <v>2443</v>
      </c>
      <c r="C1218" s="334">
        <v>3.6724759060308041</v>
      </c>
      <c r="D1218" s="334">
        <v>0.71657973219548587</v>
      </c>
      <c r="E1218" s="334">
        <v>18.593906085974542</v>
      </c>
      <c r="F1218" s="334">
        <v>1.2113914899855089</v>
      </c>
      <c r="G1218" s="334">
        <v>41.93636962857714</v>
      </c>
      <c r="H1218" s="334">
        <v>64777979.555174917</v>
      </c>
      <c r="I1218" s="334">
        <v>1.6095151279563049</v>
      </c>
      <c r="J1218" s="334">
        <v>5.371927877710279</v>
      </c>
      <c r="K1218" s="334">
        <v>1.9565852489745419</v>
      </c>
      <c r="L1218" s="334">
        <v>54.621403393414688</v>
      </c>
      <c r="M1218" s="334" t="s">
        <v>30</v>
      </c>
      <c r="N1218" s="334" t="s">
        <v>30</v>
      </c>
      <c r="O1218" s="334" t="s">
        <v>30</v>
      </c>
      <c r="P1218" s="334">
        <v>1.000665583995172E-4</v>
      </c>
      <c r="Q1218" s="334" t="s">
        <v>30</v>
      </c>
      <c r="R1218" s="334" t="s">
        <v>30</v>
      </c>
      <c r="S1218" s="595">
        <f t="shared" si="281"/>
        <v>54.621403393414688</v>
      </c>
      <c r="T1218" s="334">
        <v>0.11699999999999899</v>
      </c>
      <c r="U1218">
        <f t="shared" si="284"/>
        <v>10</v>
      </c>
      <c r="V1218" t="str">
        <f t="shared" si="285"/>
        <v>Ku1</v>
      </c>
    </row>
    <row r="1219" spans="1:22" outlineLevel="2">
      <c r="A1219">
        <v>282</v>
      </c>
      <c r="B1219" t="s">
        <v>2444</v>
      </c>
      <c r="C1219" s="334">
        <v>3.880377222459813</v>
      </c>
      <c r="D1219" s="334">
        <v>0.69560849706184869</v>
      </c>
      <c r="E1219" s="334">
        <v>17.98148035897643</v>
      </c>
      <c r="F1219" s="334">
        <v>1.1319078939542351</v>
      </c>
      <c r="G1219" s="334">
        <v>41.696896500981275</v>
      </c>
      <c r="H1219" s="334">
        <v>68475905.108467579</v>
      </c>
      <c r="I1219" s="334">
        <v>2.5074936624724611</v>
      </c>
      <c r="J1219" s="334">
        <v>5.5775677536269699</v>
      </c>
      <c r="K1219" s="334">
        <v>1.615176601838149</v>
      </c>
      <c r="L1219" s="334">
        <v>58.489717489904649</v>
      </c>
      <c r="M1219" s="334" t="s">
        <v>30</v>
      </c>
      <c r="N1219" s="334" t="s">
        <v>30</v>
      </c>
      <c r="O1219" s="334" t="s">
        <v>30</v>
      </c>
      <c r="P1219" s="334">
        <v>1.045444931267354E-4</v>
      </c>
      <c r="Q1219" s="334" t="s">
        <v>30</v>
      </c>
      <c r="R1219" s="334" t="s">
        <v>30</v>
      </c>
      <c r="S1219" s="595">
        <f t="shared" si="281"/>
        <v>58.489717489904649</v>
      </c>
      <c r="T1219" s="334">
        <v>-1.9710000000000001</v>
      </c>
      <c r="U1219">
        <f t="shared" si="284"/>
        <v>11</v>
      </c>
      <c r="V1219" t="str">
        <f t="shared" si="285"/>
        <v>Gl2</v>
      </c>
    </row>
    <row r="1220" spans="1:22" outlineLevel="2">
      <c r="A1220">
        <v>283</v>
      </c>
      <c r="B1220" t="s">
        <v>2445</v>
      </c>
      <c r="C1220" s="334">
        <v>3.7449726776811532</v>
      </c>
      <c r="D1220" s="334">
        <v>0.73363621058043105</v>
      </c>
      <c r="E1220" s="334">
        <v>18.758876394449111</v>
      </c>
      <c r="F1220" s="334">
        <v>1.076265239881474</v>
      </c>
      <c r="G1220" s="334">
        <v>43.201498828986246</v>
      </c>
      <c r="H1220" s="334">
        <v>59091980.755815178</v>
      </c>
      <c r="I1220" s="334">
        <v>2.015371026674317</v>
      </c>
      <c r="J1220" s="334">
        <v>5.0100764656101733</v>
      </c>
      <c r="K1220" s="334">
        <v>1.6406902237714569</v>
      </c>
      <c r="L1220" s="334">
        <v>59.462155277861811</v>
      </c>
      <c r="M1220" s="334" t="s">
        <v>30</v>
      </c>
      <c r="N1220" s="334" t="s">
        <v>30</v>
      </c>
      <c r="O1220" s="334" t="s">
        <v>30</v>
      </c>
      <c r="P1220" s="334">
        <v>8.2793056805862672E-5</v>
      </c>
      <c r="Q1220" s="334" t="s">
        <v>30</v>
      </c>
      <c r="R1220" s="334" t="s">
        <v>30</v>
      </c>
      <c r="S1220" s="595">
        <f t="shared" si="281"/>
        <v>59.462155277861811</v>
      </c>
      <c r="T1220" s="334">
        <v>-1.893</v>
      </c>
      <c r="U1220">
        <f t="shared" si="284"/>
        <v>12</v>
      </c>
      <c r="V1220" t="str">
        <f t="shared" si="285"/>
        <v>Na0</v>
      </c>
    </row>
    <row r="1221" spans="1:22" outlineLevel="2">
      <c r="A1221">
        <v>284</v>
      </c>
      <c r="B1221" t="s">
        <v>2446</v>
      </c>
      <c r="C1221" s="334">
        <v>3.8265057978787689</v>
      </c>
      <c r="D1221" s="334">
        <v>0.72761988206366834</v>
      </c>
      <c r="E1221" s="334">
        <v>18.566806005519808</v>
      </c>
      <c r="F1221" s="334">
        <v>1.191223467683749</v>
      </c>
      <c r="G1221" s="334">
        <v>38.434474433539584</v>
      </c>
      <c r="H1221" s="334">
        <v>59148654.337680101</v>
      </c>
      <c r="I1221" s="334">
        <v>2.2202670417677131</v>
      </c>
      <c r="J1221" s="334">
        <v>5.2003439131765727</v>
      </c>
      <c r="K1221" s="334">
        <v>1.4275629396301921</v>
      </c>
      <c r="L1221" s="334">
        <v>60.889864608456243</v>
      </c>
      <c r="M1221" s="334" t="s">
        <v>30</v>
      </c>
      <c r="N1221" s="334" t="s">
        <v>30</v>
      </c>
      <c r="O1221" s="334" t="s">
        <v>30</v>
      </c>
      <c r="P1221" s="334">
        <v>8.1273613850251235E-5</v>
      </c>
      <c r="Q1221" s="334" t="s">
        <v>30</v>
      </c>
      <c r="R1221" s="334" t="s">
        <v>30</v>
      </c>
      <c r="S1221" s="595">
        <f t="shared" si="281"/>
        <v>60.889864608456243</v>
      </c>
      <c r="T1221" s="334">
        <v>-0.75</v>
      </c>
      <c r="U1221">
        <f t="shared" si="284"/>
        <v>13</v>
      </c>
      <c r="V1221" t="str">
        <f t="shared" si="285"/>
        <v>Ha3</v>
      </c>
    </row>
    <row r="1222" spans="1:22" outlineLevel="2">
      <c r="A1222">
        <v>285</v>
      </c>
      <c r="B1222" t="s">
        <v>2447</v>
      </c>
      <c r="C1222" s="334">
        <v>3.97642861926222</v>
      </c>
      <c r="D1222" s="334">
        <v>0.70633712217182287</v>
      </c>
      <c r="E1222" s="334">
        <v>18.555240823234669</v>
      </c>
      <c r="F1222" s="334">
        <v>1.1384147797624919</v>
      </c>
      <c r="G1222" s="334">
        <v>45.006214645660023</v>
      </c>
      <c r="H1222" s="334">
        <v>69238734.005512595</v>
      </c>
      <c r="I1222" s="334">
        <v>2.172218583986036</v>
      </c>
      <c r="J1222" s="334">
        <v>5.617054473853508</v>
      </c>
      <c r="K1222" s="334">
        <v>1.6874568953068061</v>
      </c>
      <c r="L1222" s="334">
        <v>58.439334144106859</v>
      </c>
      <c r="M1222" s="334" t="s">
        <v>30</v>
      </c>
      <c r="N1222" s="334" t="s">
        <v>30</v>
      </c>
      <c r="O1222" s="334" t="s">
        <v>30</v>
      </c>
      <c r="P1222" s="334">
        <v>1.006790692124813E-4</v>
      </c>
      <c r="Q1222" s="334" t="s">
        <v>30</v>
      </c>
      <c r="R1222" s="334" t="s">
        <v>30</v>
      </c>
      <c r="S1222" s="595">
        <f t="shared" si="281"/>
        <v>58.439334144106859</v>
      </c>
      <c r="T1222" s="334">
        <v>-0.3</v>
      </c>
      <c r="U1222">
        <f t="shared" si="284"/>
        <v>14</v>
      </c>
      <c r="V1222" t="str">
        <f t="shared" si="285"/>
        <v xml:space="preserve">Mo </v>
      </c>
    </row>
    <row r="1223" spans="1:22" outlineLevel="2">
      <c r="A1223">
        <v>286</v>
      </c>
      <c r="B1223" t="s">
        <v>2448</v>
      </c>
      <c r="C1223" s="334">
        <v>3.6959179789042191</v>
      </c>
      <c r="D1223" s="334">
        <v>0.75128416846276425</v>
      </c>
      <c r="E1223" s="334">
        <v>18.527310964424831</v>
      </c>
      <c r="F1223" s="334">
        <v>0.99092454516642436</v>
      </c>
      <c r="G1223" s="334">
        <v>45.895771162740907</v>
      </c>
      <c r="H1223" s="334">
        <v>60231438.225013033</v>
      </c>
      <c r="I1223" s="334">
        <v>1.4664994373421509</v>
      </c>
      <c r="J1223" s="334">
        <v>5.00047276333434</v>
      </c>
      <c r="K1223" s="334">
        <v>1.4712458848169001</v>
      </c>
      <c r="L1223" s="334">
        <v>57.439181081269609</v>
      </c>
      <c r="M1223" s="334" t="s">
        <v>30</v>
      </c>
      <c r="N1223" s="334" t="s">
        <v>30</v>
      </c>
      <c r="O1223" s="334" t="s">
        <v>30</v>
      </c>
      <c r="P1223" s="334">
        <v>8.8494766542937994E-5</v>
      </c>
      <c r="Q1223" s="334" t="s">
        <v>30</v>
      </c>
      <c r="R1223" s="334" t="s">
        <v>30</v>
      </c>
      <c r="S1223" s="595">
        <f t="shared" si="281"/>
        <v>57.439181081269609</v>
      </c>
      <c r="T1223" s="334">
        <v>2.823</v>
      </c>
      <c r="U1223">
        <f t="shared" si="284"/>
        <v>15</v>
      </c>
      <c r="V1223" t="str">
        <f t="shared" si="285"/>
        <v>Me1</v>
      </c>
    </row>
    <row r="1224" spans="1:22" outlineLevel="2">
      <c r="A1224">
        <v>287</v>
      </c>
      <c r="B1224" t="s">
        <v>2449</v>
      </c>
      <c r="C1224" s="334">
        <v>3.955094651304301</v>
      </c>
      <c r="D1224" s="334">
        <v>0.70438681465159148</v>
      </c>
      <c r="E1224" s="334">
        <v>18.914817663929039</v>
      </c>
      <c r="F1224" s="334">
        <v>1.038411901270915</v>
      </c>
      <c r="G1224" s="334">
        <v>44.766198229510834</v>
      </c>
      <c r="H1224" s="334">
        <v>64589417.227409489</v>
      </c>
      <c r="I1224" s="334">
        <v>1.8854309630595101</v>
      </c>
      <c r="J1224" s="334">
        <v>5.4255844234353052</v>
      </c>
      <c r="K1224" s="334">
        <v>1.891016777454537</v>
      </c>
      <c r="L1224" s="334">
        <v>58.782497385099113</v>
      </c>
      <c r="M1224" s="334" t="s">
        <v>30</v>
      </c>
      <c r="N1224" s="334" t="s">
        <v>30</v>
      </c>
      <c r="O1224" s="334" t="s">
        <v>30</v>
      </c>
      <c r="P1224" s="334">
        <v>9.5010442940819345E-5</v>
      </c>
      <c r="Q1224" s="334" t="s">
        <v>30</v>
      </c>
      <c r="R1224" s="334" t="s">
        <v>30</v>
      </c>
      <c r="S1224" s="595">
        <f t="shared" si="281"/>
        <v>58.782497385099113</v>
      </c>
      <c r="T1224" s="334">
        <v>-1.518</v>
      </c>
      <c r="U1224">
        <f t="shared" si="284"/>
        <v>16</v>
      </c>
      <c r="V1224" t="str">
        <f t="shared" si="285"/>
        <v>Da)</v>
      </c>
    </row>
    <row r="1225" spans="1:22" outlineLevel="2">
      <c r="A1225">
        <v>288</v>
      </c>
      <c r="B1225" t="s">
        <v>2450</v>
      </c>
      <c r="C1225" s="334">
        <v>3.8522973468035508</v>
      </c>
      <c r="D1225" s="334">
        <v>0.74251166674591063</v>
      </c>
      <c r="E1225" s="334">
        <v>18.515067888012879</v>
      </c>
      <c r="F1225" s="334">
        <v>1.054585912727783</v>
      </c>
      <c r="G1225" s="334">
        <v>39.266882363544219</v>
      </c>
      <c r="H1225" s="334">
        <v>58280915.970402077</v>
      </c>
      <c r="I1225" s="334">
        <v>2.005749189164943</v>
      </c>
      <c r="J1225" s="334">
        <v>5.4158281906641976</v>
      </c>
      <c r="K1225" s="334">
        <v>1.7076015095274391</v>
      </c>
      <c r="L1225" s="334">
        <v>61.262034137339228</v>
      </c>
      <c r="M1225" s="334" t="s">
        <v>30</v>
      </c>
      <c r="N1225" s="334" t="s">
        <v>30</v>
      </c>
      <c r="O1225" s="334" t="s">
        <v>30</v>
      </c>
      <c r="P1225" s="334">
        <v>9.0501355016216355E-5</v>
      </c>
      <c r="Q1225" s="334" t="s">
        <v>30</v>
      </c>
      <c r="R1225" s="334" t="s">
        <v>30</v>
      </c>
      <c r="S1225" s="595">
        <f t="shared" si="281"/>
        <v>61.262034137339228</v>
      </c>
      <c r="T1225" s="334">
        <v>-0.56099999999999905</v>
      </c>
      <c r="U1225">
        <f t="shared" si="284"/>
        <v>17</v>
      </c>
      <c r="V1225" t="str">
        <f t="shared" si="285"/>
        <v>Tu1</v>
      </c>
    </row>
    <row r="1226" spans="1:22" outlineLevel="2">
      <c r="A1226">
        <v>289</v>
      </c>
      <c r="B1226" t="s">
        <v>2451</v>
      </c>
      <c r="C1226" s="334">
        <v>3.525201961186526</v>
      </c>
      <c r="D1226" s="334">
        <v>0.80406673402397888</v>
      </c>
      <c r="E1226" s="334">
        <v>18.820825498754889</v>
      </c>
      <c r="F1226" s="334">
        <v>0.94331697235669998</v>
      </c>
      <c r="G1226" s="334">
        <v>38.277252452748961</v>
      </c>
      <c r="H1226" s="334">
        <v>48768011.873141102</v>
      </c>
      <c r="I1226" s="334">
        <v>2.0918654823860772</v>
      </c>
      <c r="J1226" s="334">
        <v>5.5490315308249336</v>
      </c>
      <c r="K1226" s="334">
        <v>2.0610341722070631</v>
      </c>
      <c r="L1226" s="334">
        <v>63.335509170119863</v>
      </c>
      <c r="M1226" s="334" t="s">
        <v>30</v>
      </c>
      <c r="N1226" s="334" t="s">
        <v>30</v>
      </c>
      <c r="O1226" s="334" t="s">
        <v>30</v>
      </c>
      <c r="P1226" s="334">
        <v>8.4781388069505716E-5</v>
      </c>
      <c r="Q1226" s="334" t="s">
        <v>30</v>
      </c>
      <c r="R1226" s="334" t="s">
        <v>30</v>
      </c>
      <c r="S1226" s="595">
        <f t="shared" si="281"/>
        <v>63.335509170119863</v>
      </c>
      <c r="T1226" s="334">
        <v>1.38</v>
      </c>
      <c r="U1226">
        <f t="shared" si="284"/>
        <v>18</v>
      </c>
      <c r="V1226" t="str">
        <f t="shared" si="285"/>
        <v>Mo8</v>
      </c>
    </row>
    <row r="1227" spans="1:22" outlineLevel="2">
      <c r="A1227">
        <v>290</v>
      </c>
      <c r="B1227" t="s">
        <v>2452</v>
      </c>
      <c r="C1227" s="334">
        <v>3.8158805740051149</v>
      </c>
      <c r="D1227" s="334">
        <v>0.70383939206132862</v>
      </c>
      <c r="E1227" s="334">
        <v>18.420174356390032</v>
      </c>
      <c r="F1227" s="334">
        <v>1.1567562342461051</v>
      </c>
      <c r="G1227" s="334">
        <v>40.951156637701374</v>
      </c>
      <c r="H1227" s="334">
        <v>63919472.582920641</v>
      </c>
      <c r="I1227" s="334">
        <v>1.9740564569634831</v>
      </c>
      <c r="J1227" s="334">
        <v>5.4294463869856413</v>
      </c>
      <c r="K1227" s="334">
        <v>1.4755088724694829</v>
      </c>
      <c r="L1227" s="334">
        <v>56.920183026698432</v>
      </c>
      <c r="M1227" s="334" t="s">
        <v>30</v>
      </c>
      <c r="N1227" s="334" t="s">
        <v>30</v>
      </c>
      <c r="O1227" s="334" t="s">
        <v>30</v>
      </c>
      <c r="P1227" s="334">
        <v>9.9166876002733845E-5</v>
      </c>
      <c r="Q1227" s="334" t="s">
        <v>30</v>
      </c>
      <c r="R1227" s="334" t="s">
        <v>30</v>
      </c>
      <c r="S1227" s="595">
        <f t="shared" si="281"/>
        <v>56.920183026698432</v>
      </c>
      <c r="T1227" s="334">
        <v>-1.78799999999999</v>
      </c>
      <c r="U1227">
        <f t="shared" si="284"/>
        <v>19</v>
      </c>
      <c r="V1227" t="str">
        <f t="shared" si="285"/>
        <v>Ne7</v>
      </c>
    </row>
    <row r="1228" spans="1:22" outlineLevel="2">
      <c r="A1228">
        <v>291</v>
      </c>
      <c r="B1228" t="s">
        <v>2453</v>
      </c>
      <c r="C1228" s="334">
        <v>3.687447200061674</v>
      </c>
      <c r="D1228" s="334">
        <v>0.7055513116937322</v>
      </c>
      <c r="E1228" s="334">
        <v>17.636341681262419</v>
      </c>
      <c r="F1228" s="334">
        <v>1.084296238980053</v>
      </c>
      <c r="G1228" s="334">
        <v>38.286256583618844</v>
      </c>
      <c r="H1228" s="334">
        <v>67814925.384920478</v>
      </c>
      <c r="I1228" s="334">
        <v>1.710865305187443</v>
      </c>
      <c r="J1228" s="334">
        <v>5.2921017063258464</v>
      </c>
      <c r="K1228" s="334">
        <v>1.8617446704492719</v>
      </c>
      <c r="L1228" s="334">
        <v>58.178284156160871</v>
      </c>
      <c r="M1228" s="334" t="s">
        <v>30</v>
      </c>
      <c r="N1228" s="334" t="s">
        <v>30</v>
      </c>
      <c r="O1228" s="334" t="s">
        <v>30</v>
      </c>
      <c r="P1228" s="334">
        <v>9.1161155743180292E-5</v>
      </c>
      <c r="Q1228" s="334" t="s">
        <v>30</v>
      </c>
      <c r="R1228" s="334" t="s">
        <v>30</v>
      </c>
      <c r="S1228" s="595">
        <f t="shared" si="281"/>
        <v>58.178284156160871</v>
      </c>
      <c r="T1228" s="334">
        <v>0.215999999999999</v>
      </c>
      <c r="U1228">
        <f t="shared" si="284"/>
        <v>20</v>
      </c>
      <c r="V1228" t="str">
        <f t="shared" si="285"/>
        <v>Bo4</v>
      </c>
    </row>
    <row r="1229" spans="1:22" outlineLevel="2">
      <c r="A1229">
        <v>292</v>
      </c>
      <c r="B1229" t="s">
        <v>2454</v>
      </c>
      <c r="C1229" s="334">
        <v>3.496972470870745</v>
      </c>
      <c r="D1229" s="334">
        <v>0.75292629732344651</v>
      </c>
      <c r="E1229" s="334">
        <v>18.192302273838369</v>
      </c>
      <c r="F1229" s="334">
        <v>0.99001947264936974</v>
      </c>
      <c r="G1229" s="334">
        <v>45.410999313314285</v>
      </c>
      <c r="H1229" s="334">
        <v>60337836.967044927</v>
      </c>
      <c r="I1229" s="334">
        <v>1.897277826959767</v>
      </c>
      <c r="J1229" s="334">
        <v>5.341259809883244</v>
      </c>
      <c r="K1229" s="334">
        <v>1.8123789918841231</v>
      </c>
      <c r="L1229" s="334">
        <v>58.226551071857948</v>
      </c>
      <c r="M1229" s="334" t="s">
        <v>30</v>
      </c>
      <c r="N1229" s="334" t="s">
        <v>30</v>
      </c>
      <c r="O1229" s="334" t="s">
        <v>30</v>
      </c>
      <c r="P1229" s="334">
        <v>9.1665192049002105E-5</v>
      </c>
      <c r="Q1229" s="334" t="s">
        <v>30</v>
      </c>
      <c r="R1229" s="334" t="s">
        <v>30</v>
      </c>
      <c r="S1229" s="595">
        <f t="shared" si="281"/>
        <v>58.226551071857948</v>
      </c>
      <c r="T1229" s="334">
        <v>0.54899999999999904</v>
      </c>
      <c r="U1229">
        <f t="shared" si="284"/>
        <v>21</v>
      </c>
      <c r="V1229" t="str">
        <f t="shared" si="285"/>
        <v>Yi4</v>
      </c>
    </row>
    <row r="1230" spans="1:22" outlineLevel="2">
      <c r="A1230">
        <v>293</v>
      </c>
      <c r="B1230" t="s">
        <v>2455</v>
      </c>
      <c r="C1230" s="334">
        <v>3.7069998354918958</v>
      </c>
      <c r="D1230" s="334">
        <v>0.73165528336599761</v>
      </c>
      <c r="E1230" s="334">
        <v>17.81079097823498</v>
      </c>
      <c r="F1230" s="334">
        <v>0.97382221654191836</v>
      </c>
      <c r="G1230" s="334">
        <v>40.350645545546456</v>
      </c>
      <c r="H1230" s="334">
        <v>64131321.704507098</v>
      </c>
      <c r="I1230" s="334">
        <v>2.1122604908144318</v>
      </c>
      <c r="J1230" s="334">
        <v>5.5802153342120002</v>
      </c>
      <c r="K1230" s="334">
        <v>1.8703168632589899</v>
      </c>
      <c r="L1230" s="334">
        <v>58.676646253513667</v>
      </c>
      <c r="M1230" s="334" t="s">
        <v>30</v>
      </c>
      <c r="N1230" s="334" t="s">
        <v>30</v>
      </c>
      <c r="O1230" s="334" t="s">
        <v>30</v>
      </c>
      <c r="P1230" s="334">
        <v>9.7849127658044784E-5</v>
      </c>
      <c r="Q1230" s="334" t="s">
        <v>30</v>
      </c>
      <c r="R1230" s="334" t="s">
        <v>30</v>
      </c>
      <c r="S1230" s="595">
        <f t="shared" si="281"/>
        <v>58.676646253513667</v>
      </c>
      <c r="T1230" s="334">
        <v>2.097</v>
      </c>
      <c r="U1230">
        <f t="shared" si="284"/>
        <v>22</v>
      </c>
      <c r="V1230" t="str">
        <f t="shared" si="285"/>
        <v xml:space="preserve">Th </v>
      </c>
    </row>
    <row r="1231" spans="1:22" outlineLevel="2">
      <c r="A1231">
        <v>294</v>
      </c>
      <c r="B1231" t="s">
        <v>2456</v>
      </c>
      <c r="C1231" s="334">
        <v>3.7505617544646248</v>
      </c>
      <c r="D1231" s="334">
        <v>0.78099737092939736</v>
      </c>
      <c r="E1231" s="334">
        <v>18.66683488457257</v>
      </c>
      <c r="F1231" s="334">
        <v>1.1066591413983511</v>
      </c>
      <c r="G1231" s="334">
        <v>41.993964245355187</v>
      </c>
      <c r="H1231" s="334">
        <v>59388292.240965232</v>
      </c>
      <c r="I1231" s="334">
        <v>1.9102515484975999</v>
      </c>
      <c r="J1231" s="334">
        <v>5.2226237272667184</v>
      </c>
      <c r="K1231" s="334">
        <v>1.6376468747919171</v>
      </c>
      <c r="L1231" s="334">
        <v>62.179249269025647</v>
      </c>
      <c r="M1231" s="334" t="s">
        <v>30</v>
      </c>
      <c r="N1231" s="334" t="s">
        <v>30</v>
      </c>
      <c r="O1231" s="334" t="s">
        <v>30</v>
      </c>
      <c r="P1231" s="334">
        <v>8.1135734239395237E-5</v>
      </c>
      <c r="Q1231" s="334" t="s">
        <v>30</v>
      </c>
      <c r="R1231" s="334" t="s">
        <v>30</v>
      </c>
      <c r="S1231" s="595">
        <f t="shared" si="281"/>
        <v>62.179249269025647</v>
      </c>
      <c r="T1231" s="334">
        <v>0.69899999999999995</v>
      </c>
      <c r="U1231">
        <f t="shared" si="284"/>
        <v>23</v>
      </c>
      <c r="V1231" t="str">
        <f t="shared" si="285"/>
        <v>Bu5</v>
      </c>
    </row>
    <row r="1232" spans="1:22" outlineLevel="2">
      <c r="A1232">
        <v>295</v>
      </c>
      <c r="B1232" t="s">
        <v>2457</v>
      </c>
      <c r="C1232" s="334">
        <v>3.5900305310948171</v>
      </c>
      <c r="D1232" s="334">
        <v>0.72507400638266062</v>
      </c>
      <c r="E1232" s="334">
        <v>18.398729484747331</v>
      </c>
      <c r="F1232" s="334">
        <v>1.10767670618818</v>
      </c>
      <c r="G1232" s="334">
        <v>43.740039816537269</v>
      </c>
      <c r="H1232" s="334">
        <v>60562862.369759373</v>
      </c>
      <c r="I1232" s="334">
        <v>1.8487537559354601</v>
      </c>
      <c r="J1232" s="334">
        <v>5.6899154533798386</v>
      </c>
      <c r="K1232" s="334">
        <v>1.816168212540807</v>
      </c>
      <c r="L1232" s="334">
        <v>59.061039391855758</v>
      </c>
      <c r="M1232" s="334" t="s">
        <v>30</v>
      </c>
      <c r="N1232" s="334" t="s">
        <v>30</v>
      </c>
      <c r="O1232" s="334" t="s">
        <v>30</v>
      </c>
      <c r="P1232" s="334">
        <v>9.6470393103841216E-5</v>
      </c>
      <c r="Q1232" s="334" t="s">
        <v>30</v>
      </c>
      <c r="R1232" s="334" t="s">
        <v>30</v>
      </c>
      <c r="S1232" s="595">
        <f t="shared" si="281"/>
        <v>59.061039391855758</v>
      </c>
      <c r="T1232" s="334">
        <v>-0.186</v>
      </c>
      <c r="U1232">
        <f t="shared" si="284"/>
        <v>24</v>
      </c>
      <c r="V1232" t="str">
        <f t="shared" si="285"/>
        <v>Bu1</v>
      </c>
    </row>
    <row r="1233" spans="1:22" outlineLevel="2">
      <c r="A1233">
        <v>296</v>
      </c>
      <c r="B1233" t="s">
        <v>2458</v>
      </c>
      <c r="C1233" s="334">
        <v>3.6546011913803662</v>
      </c>
      <c r="D1233" s="334">
        <v>0.72996726698044789</v>
      </c>
      <c r="E1233" s="334">
        <v>18.716536127455061</v>
      </c>
      <c r="F1233" s="334">
        <v>0.94247395794453881</v>
      </c>
      <c r="G1233" s="334">
        <v>40.38370084087434</v>
      </c>
      <c r="H1233" s="334">
        <v>53974580.798795253</v>
      </c>
      <c r="I1233" s="334">
        <v>1.7783029225768761</v>
      </c>
      <c r="J1233" s="334">
        <v>5.1970651611486467</v>
      </c>
      <c r="K1233" s="334">
        <v>1.997796525219748</v>
      </c>
      <c r="L1233" s="334">
        <v>60.464347147154427</v>
      </c>
      <c r="M1233" s="334" t="s">
        <v>30</v>
      </c>
      <c r="N1233" s="334" t="s">
        <v>30</v>
      </c>
      <c r="O1233" s="334" t="s">
        <v>30</v>
      </c>
      <c r="P1233" s="334">
        <v>8.2333086406976706E-5</v>
      </c>
      <c r="Q1233" s="334" t="s">
        <v>30</v>
      </c>
      <c r="R1233" s="334" t="s">
        <v>30</v>
      </c>
      <c r="S1233" s="595">
        <f t="shared" si="281"/>
        <v>60.464347147154427</v>
      </c>
      <c r="T1233" s="334">
        <v>0.56399999999999995</v>
      </c>
      <c r="U1233">
        <f t="shared" si="284"/>
        <v>25</v>
      </c>
      <c r="V1233" t="str">
        <f t="shared" si="285"/>
        <v>Mu0</v>
      </c>
    </row>
    <row r="1234" spans="1:22" outlineLevel="2">
      <c r="A1234">
        <v>297</v>
      </c>
      <c r="B1234" t="s">
        <v>2459</v>
      </c>
      <c r="C1234" s="334">
        <v>3.7497085739683849</v>
      </c>
      <c r="D1234" s="334">
        <v>0.70840588219526146</v>
      </c>
      <c r="E1234" s="334">
        <v>18.78704964281031</v>
      </c>
      <c r="F1234" s="334">
        <v>1.0708891695622349</v>
      </c>
      <c r="G1234" s="334">
        <v>42.242946480822027</v>
      </c>
      <c r="H1234" s="334">
        <v>58403595.789670072</v>
      </c>
      <c r="I1234" s="334">
        <v>1.472171305388577</v>
      </c>
      <c r="J1234" s="334">
        <v>5.3209389667234284</v>
      </c>
      <c r="K1234" s="334">
        <v>1.704083934299556</v>
      </c>
      <c r="L1234" s="334">
        <v>59.06412897869761</v>
      </c>
      <c r="M1234" s="334" t="s">
        <v>30</v>
      </c>
      <c r="N1234" s="334" t="s">
        <v>30</v>
      </c>
      <c r="O1234" s="334" t="s">
        <v>30</v>
      </c>
      <c r="P1234" s="334">
        <v>8.7377312723721864E-5</v>
      </c>
      <c r="Q1234" s="334" t="s">
        <v>30</v>
      </c>
      <c r="R1234" s="334" t="s">
        <v>30</v>
      </c>
      <c r="S1234" s="595">
        <f t="shared" si="281"/>
        <v>59.06412897869761</v>
      </c>
      <c r="T1234" s="334">
        <v>-0.46799999999999897</v>
      </c>
      <c r="U1234">
        <f t="shared" si="284"/>
        <v>26</v>
      </c>
      <c r="V1234" t="str">
        <f t="shared" si="285"/>
        <v>Po2</v>
      </c>
    </row>
    <row r="1235" spans="1:22" outlineLevel="2">
      <c r="A1235">
        <v>298</v>
      </c>
      <c r="B1235" t="s">
        <v>2460</v>
      </c>
      <c r="C1235" s="334">
        <v>3.696095308171532</v>
      </c>
      <c r="D1235" s="334">
        <v>0.72675663743086594</v>
      </c>
      <c r="E1235" s="334">
        <v>19.491265602418611</v>
      </c>
      <c r="F1235" s="334">
        <v>0.96465139278662571</v>
      </c>
      <c r="G1235" s="334">
        <v>40.988213460663154</v>
      </c>
      <c r="H1235" s="334">
        <v>51311017.924793243</v>
      </c>
      <c r="I1235" s="334">
        <v>2.1378555421472951</v>
      </c>
      <c r="J1235" s="334">
        <v>5.8800188211967992</v>
      </c>
      <c r="K1235" s="334">
        <v>1.948237847438264</v>
      </c>
      <c r="L1235" s="334">
        <v>60.750657584194173</v>
      </c>
      <c r="M1235" s="334" t="s">
        <v>30</v>
      </c>
      <c r="N1235" s="334" t="s">
        <v>30</v>
      </c>
      <c r="O1235" s="334" t="s">
        <v>30</v>
      </c>
      <c r="P1235" s="334">
        <v>1.0101816830214981E-4</v>
      </c>
      <c r="Q1235" s="334" t="s">
        <v>30</v>
      </c>
      <c r="R1235" s="334" t="s">
        <v>30</v>
      </c>
      <c r="S1235" s="595">
        <f t="shared" si="281"/>
        <v>60.750657584194173</v>
      </c>
      <c r="T1235" s="334">
        <v>2.79</v>
      </c>
      <c r="U1235">
        <f t="shared" si="284"/>
        <v>27</v>
      </c>
      <c r="V1235" t="str">
        <f t="shared" si="285"/>
        <v>Tr7</v>
      </c>
    </row>
    <row r="1236" spans="1:22" outlineLevel="2">
      <c r="A1236">
        <v>299</v>
      </c>
      <c r="B1236" t="s">
        <v>2461</v>
      </c>
      <c r="C1236" s="334">
        <v>3.5183194239255302</v>
      </c>
      <c r="D1236" s="334">
        <v>0.74556523981936029</v>
      </c>
      <c r="E1236" s="334">
        <v>18.855179647068709</v>
      </c>
      <c r="F1236" s="334">
        <v>1.2137533387819921</v>
      </c>
      <c r="G1236" s="334">
        <v>36.689743229775679</v>
      </c>
      <c r="H1236" s="334">
        <v>53858536.572662011</v>
      </c>
      <c r="I1236" s="334">
        <v>1.100120243053559</v>
      </c>
      <c r="J1236" s="334">
        <v>5.5076904312844581</v>
      </c>
      <c r="K1236" s="334">
        <v>1.6027558245607589</v>
      </c>
      <c r="L1236" s="334">
        <v>59.07269876189639</v>
      </c>
      <c r="M1236" s="334" t="s">
        <v>30</v>
      </c>
      <c r="N1236" s="334" t="s">
        <v>30</v>
      </c>
      <c r="O1236" s="334" t="s">
        <v>30</v>
      </c>
      <c r="P1236" s="334">
        <v>9.2900344000480291E-5</v>
      </c>
      <c r="Q1236" s="334" t="s">
        <v>30</v>
      </c>
      <c r="R1236" s="334" t="s">
        <v>30</v>
      </c>
      <c r="S1236" s="595">
        <f t="shared" si="281"/>
        <v>59.07269876189639</v>
      </c>
      <c r="T1236" s="334">
        <v>-0.33300000000000002</v>
      </c>
      <c r="U1236">
        <f t="shared" si="284"/>
        <v>28</v>
      </c>
      <c r="V1236" t="str">
        <f t="shared" si="285"/>
        <v>Be6</v>
      </c>
    </row>
    <row r="1237" spans="1:22" outlineLevel="2">
      <c r="A1237">
        <v>300</v>
      </c>
      <c r="B1237" t="s">
        <v>2462</v>
      </c>
      <c r="C1237" s="334">
        <v>3.7029539960454718</v>
      </c>
      <c r="D1237" s="334">
        <v>0.7098982496039008</v>
      </c>
      <c r="E1237" s="334">
        <v>17.32885479455377</v>
      </c>
      <c r="F1237" s="334">
        <v>0.96781131835505085</v>
      </c>
      <c r="G1237" s="334">
        <v>38.148096219883946</v>
      </c>
      <c r="H1237" s="334">
        <v>72362128.400925085</v>
      </c>
      <c r="I1237" s="334">
        <v>1.667983201600197</v>
      </c>
      <c r="J1237" s="334">
        <v>5.5113926037080541</v>
      </c>
      <c r="K1237" s="334">
        <v>2.03238489289819</v>
      </c>
      <c r="L1237" s="334">
        <v>58.244528132919427</v>
      </c>
      <c r="M1237" s="334" t="s">
        <v>30</v>
      </c>
      <c r="N1237" s="334" t="s">
        <v>30</v>
      </c>
      <c r="O1237" s="334" t="s">
        <v>30</v>
      </c>
      <c r="P1237" s="334">
        <v>9.3185998983455769E-5</v>
      </c>
      <c r="Q1237" s="334" t="s">
        <v>30</v>
      </c>
      <c r="R1237" s="334" t="s">
        <v>30</v>
      </c>
      <c r="S1237" s="595">
        <f t="shared" si="281"/>
        <v>58.244528132919427</v>
      </c>
      <c r="T1237" s="334">
        <v>-2.202</v>
      </c>
      <c r="U1237">
        <f t="shared" si="284"/>
        <v>29</v>
      </c>
      <c r="V1237" t="str">
        <f t="shared" si="285"/>
        <v>Pa3</v>
      </c>
    </row>
    <row r="1238" spans="1:22" outlineLevel="2">
      <c r="A1238">
        <v>301</v>
      </c>
      <c r="B1238" t="s">
        <v>2463</v>
      </c>
      <c r="C1238" s="334">
        <v>3.7123198023809172</v>
      </c>
      <c r="D1238" s="334">
        <v>0.74711896940332734</v>
      </c>
      <c r="E1238" s="334">
        <v>17.713416383227639</v>
      </c>
      <c r="F1238" s="334">
        <v>1.102538913389107</v>
      </c>
      <c r="G1238" s="334">
        <v>42.184959551537176</v>
      </c>
      <c r="H1238" s="334">
        <v>67785013.22278975</v>
      </c>
      <c r="I1238" s="334">
        <v>1.3818836747474399</v>
      </c>
      <c r="J1238" s="334">
        <v>5.3096622626059977</v>
      </c>
      <c r="K1238" s="334">
        <v>1.321736758061131</v>
      </c>
      <c r="L1238" s="334">
        <v>57.269329466213172</v>
      </c>
      <c r="M1238" s="334" t="s">
        <v>30</v>
      </c>
      <c r="N1238" s="334" t="s">
        <v>30</v>
      </c>
      <c r="O1238" s="334" t="s">
        <v>30</v>
      </c>
      <c r="P1238" s="334">
        <v>9.874366996724287E-5</v>
      </c>
      <c r="Q1238" s="334" t="s">
        <v>30</v>
      </c>
      <c r="R1238" s="334" t="s">
        <v>30</v>
      </c>
      <c r="S1238" s="595">
        <f t="shared" si="281"/>
        <v>57.269329466213172</v>
      </c>
      <c r="T1238" s="334">
        <v>-0.56999999999999995</v>
      </c>
      <c r="U1238">
        <f t="shared" si="284"/>
        <v>30</v>
      </c>
      <c r="V1238" t="str">
        <f t="shared" si="285"/>
        <v>Wa4</v>
      </c>
    </row>
    <row r="1239" spans="1:22" outlineLevel="2">
      <c r="A1239">
        <v>302</v>
      </c>
      <c r="B1239" t="s">
        <v>2464</v>
      </c>
      <c r="C1239" s="334">
        <v>4.0406942236461711</v>
      </c>
      <c r="D1239" s="334">
        <v>0.70189633739799362</v>
      </c>
      <c r="E1239" s="334">
        <v>19.103364873888811</v>
      </c>
      <c r="F1239" s="334">
        <v>1.198433677564849</v>
      </c>
      <c r="G1239" s="334">
        <v>37.557144083506792</v>
      </c>
      <c r="H1239" s="334">
        <v>62506215.590668947</v>
      </c>
      <c r="I1239" s="334">
        <v>2.0157008569380661</v>
      </c>
      <c r="J1239" s="334">
        <v>5.2104632639627226</v>
      </c>
      <c r="K1239" s="334">
        <v>1.467365722714151</v>
      </c>
      <c r="L1239" s="334">
        <v>58.580445103076769</v>
      </c>
      <c r="M1239" s="334" t="s">
        <v>30</v>
      </c>
      <c r="N1239" s="334" t="s">
        <v>30</v>
      </c>
      <c r="O1239" s="334" t="s">
        <v>30</v>
      </c>
      <c r="P1239" s="334">
        <v>8.758478822719286E-5</v>
      </c>
      <c r="Q1239" s="334" t="s">
        <v>30</v>
      </c>
      <c r="R1239" s="334" t="s">
        <v>30</v>
      </c>
      <c r="S1239" s="595">
        <f t="shared" si="281"/>
        <v>58.580445103076769</v>
      </c>
      <c r="T1239" s="334">
        <v>-1.73999999999999</v>
      </c>
      <c r="U1239">
        <f t="shared" si="284"/>
        <v>31</v>
      </c>
      <c r="V1239" t="str">
        <f t="shared" si="285"/>
        <v>Gl4</v>
      </c>
    </row>
    <row r="1240" spans="1:22" outlineLevel="2">
      <c r="A1240">
        <v>303</v>
      </c>
      <c r="B1240" t="s">
        <v>2465</v>
      </c>
      <c r="C1240" s="334">
        <v>3.7609947215012411</v>
      </c>
      <c r="D1240" s="334">
        <v>0.69591328176265554</v>
      </c>
      <c r="E1240" s="334">
        <v>17.8877445289829</v>
      </c>
      <c r="F1240" s="334">
        <v>1.069649393587617</v>
      </c>
      <c r="G1240" s="334">
        <v>40.635638861142489</v>
      </c>
      <c r="H1240" s="334">
        <v>68479342.811182305</v>
      </c>
      <c r="I1240" s="334">
        <v>2.0370693271975191</v>
      </c>
      <c r="J1240" s="334">
        <v>5.5311006219579983</v>
      </c>
      <c r="K1240" s="334">
        <v>1.5486340392971869</v>
      </c>
      <c r="L1240" s="334">
        <v>58.147445292232369</v>
      </c>
      <c r="M1240" s="334" t="s">
        <v>30</v>
      </c>
      <c r="N1240" s="334" t="s">
        <v>30</v>
      </c>
      <c r="O1240" s="334" t="s">
        <v>30</v>
      </c>
      <c r="P1240" s="334">
        <v>9.9089622167448338E-5</v>
      </c>
      <c r="Q1240" s="334" t="s">
        <v>30</v>
      </c>
      <c r="R1240" s="334" t="s">
        <v>30</v>
      </c>
      <c r="S1240" s="595">
        <f t="shared" si="281"/>
        <v>58.147445292232369</v>
      </c>
      <c r="T1240" s="334">
        <v>-0.212999999999999</v>
      </c>
      <c r="U1240">
        <f t="shared" si="284"/>
        <v>32</v>
      </c>
      <c r="V1240" t="str">
        <f t="shared" si="285"/>
        <v>Ro1</v>
      </c>
    </row>
    <row r="1241" spans="1:22" outlineLevel="2">
      <c r="A1241">
        <v>304</v>
      </c>
      <c r="B1241" t="s">
        <v>2466</v>
      </c>
      <c r="C1241" s="334">
        <v>3.747840382814553</v>
      </c>
      <c r="D1241" s="334">
        <v>0.72520119832783458</v>
      </c>
      <c r="E1241" s="334">
        <v>17.584539660718981</v>
      </c>
      <c r="F1241" s="334">
        <v>1.204968268306408</v>
      </c>
      <c r="G1241" s="334">
        <v>40.708435573936619</v>
      </c>
      <c r="H1241" s="334">
        <v>68829298.76087074</v>
      </c>
      <c r="I1241" s="334">
        <v>2.124539117558033</v>
      </c>
      <c r="J1241" s="334">
        <v>5.5017071909005564</v>
      </c>
      <c r="K1241" s="334">
        <v>1.839719834905722</v>
      </c>
      <c r="L1241" s="334">
        <v>57.231809871164238</v>
      </c>
      <c r="M1241" s="334" t="s">
        <v>30</v>
      </c>
      <c r="N1241" s="334" t="s">
        <v>30</v>
      </c>
      <c r="O1241" s="334" t="s">
        <v>30</v>
      </c>
      <c r="P1241" s="334">
        <v>1.019945565691303E-4</v>
      </c>
      <c r="Q1241" s="334" t="s">
        <v>30</v>
      </c>
      <c r="R1241" s="334" t="s">
        <v>30</v>
      </c>
      <c r="S1241" s="595">
        <f t="shared" si="281"/>
        <v>57.231809871164238</v>
      </c>
      <c r="T1241" s="334">
        <v>0.16500000000000001</v>
      </c>
      <c r="U1241">
        <f t="shared" si="284"/>
        <v>33</v>
      </c>
      <c r="V1241" t="str">
        <f t="shared" si="285"/>
        <v>Gr2</v>
      </c>
    </row>
    <row r="1242" spans="1:22" outlineLevel="2">
      <c r="A1242">
        <v>305</v>
      </c>
      <c r="B1242" t="s">
        <v>2467</v>
      </c>
      <c r="C1242" s="334">
        <v>3.8475373558717729</v>
      </c>
      <c r="D1242" s="334">
        <v>0.72717651623950341</v>
      </c>
      <c r="E1242" s="334">
        <v>18.530932316065758</v>
      </c>
      <c r="F1242" s="334">
        <v>1.306116701113075</v>
      </c>
      <c r="G1242" s="334">
        <v>37.516757046895471</v>
      </c>
      <c r="H1242" s="334">
        <v>64325695.633411542</v>
      </c>
      <c r="I1242" s="334">
        <v>2.4066574564175842</v>
      </c>
      <c r="J1242" s="334">
        <v>5.301313227400148</v>
      </c>
      <c r="K1242" s="334">
        <v>2.0126893893268569</v>
      </c>
      <c r="L1242" s="334">
        <v>57.158542044197397</v>
      </c>
      <c r="M1242" s="334" t="s">
        <v>30</v>
      </c>
      <c r="N1242" s="334" t="s">
        <v>30</v>
      </c>
      <c r="O1242" s="334" t="s">
        <v>30</v>
      </c>
      <c r="P1242" s="334">
        <v>9.2757167984664515E-5</v>
      </c>
      <c r="Q1242" s="334" t="s">
        <v>30</v>
      </c>
      <c r="R1242" s="334" t="s">
        <v>30</v>
      </c>
      <c r="S1242" s="595">
        <f t="shared" si="281"/>
        <v>57.158542044197397</v>
      </c>
      <c r="T1242" s="334">
        <v>-1.6859999999999999</v>
      </c>
      <c r="U1242">
        <f t="shared" si="284"/>
        <v>34</v>
      </c>
      <c r="V1242" t="str">
        <f t="shared" si="285"/>
        <v>Po0</v>
      </c>
    </row>
    <row r="1243" spans="1:22" outlineLevel="2">
      <c r="A1243">
        <v>306</v>
      </c>
      <c r="B1243" t="s">
        <v>2468</v>
      </c>
      <c r="C1243" s="334">
        <v>3.8152037268012791</v>
      </c>
      <c r="D1243" s="334">
        <v>0.7365433357449277</v>
      </c>
      <c r="E1243" s="334">
        <v>17.797631409397258</v>
      </c>
      <c r="F1243" s="334">
        <v>1.0366338789626941</v>
      </c>
      <c r="G1243" s="334">
        <v>38.815327629253673</v>
      </c>
      <c r="H1243" s="334">
        <v>72468282.259423822</v>
      </c>
      <c r="I1243" s="334">
        <v>1.66876676821277</v>
      </c>
      <c r="J1243" s="334">
        <v>5.1228851490839133</v>
      </c>
      <c r="K1243" s="334">
        <v>1.741227247120438</v>
      </c>
      <c r="L1243" s="334">
        <v>56.31938551665035</v>
      </c>
      <c r="M1243" s="334" t="s">
        <v>30</v>
      </c>
      <c r="N1243" s="334" t="s">
        <v>30</v>
      </c>
      <c r="O1243" s="334" t="s">
        <v>30</v>
      </c>
      <c r="P1243" s="334">
        <v>9.3251261095756363E-5</v>
      </c>
      <c r="Q1243" s="334" t="s">
        <v>30</v>
      </c>
      <c r="R1243" s="334" t="s">
        <v>30</v>
      </c>
      <c r="S1243" s="595">
        <f t="shared" si="281"/>
        <v>56.31938551665035</v>
      </c>
      <c r="T1243" s="334">
        <v>-1.383</v>
      </c>
      <c r="U1243">
        <f t="shared" si="284"/>
        <v>35</v>
      </c>
      <c r="V1243" t="str">
        <f t="shared" si="285"/>
        <v>Wu9</v>
      </c>
    </row>
    <row r="1244" spans="1:22" outlineLevel="2">
      <c r="A1244">
        <v>307</v>
      </c>
      <c r="B1244" t="s">
        <v>2469</v>
      </c>
      <c r="C1244" s="334">
        <v>3.4429299397064699</v>
      </c>
      <c r="D1244" s="334">
        <v>0.72386819416128567</v>
      </c>
      <c r="E1244" s="334">
        <v>18.175391827392819</v>
      </c>
      <c r="F1244" s="334">
        <v>1.040819121234035</v>
      </c>
      <c r="G1244" s="334">
        <v>38.245791244315413</v>
      </c>
      <c r="H1244" s="334">
        <v>56839200.321431041</v>
      </c>
      <c r="I1244" s="334">
        <v>1.842689324592178</v>
      </c>
      <c r="J1244" s="334">
        <v>5.2742302348662466</v>
      </c>
      <c r="K1244" s="334">
        <v>2.016921916008235</v>
      </c>
      <c r="L1244" s="334">
        <v>57.20571621581594</v>
      </c>
      <c r="M1244" s="334" t="s">
        <v>30</v>
      </c>
      <c r="N1244" s="334" t="s">
        <v>30</v>
      </c>
      <c r="O1244" s="334" t="s">
        <v>30</v>
      </c>
      <c r="P1244" s="334">
        <v>9.4399496884432324E-5</v>
      </c>
      <c r="Q1244" s="334" t="s">
        <v>30</v>
      </c>
      <c r="R1244" s="334" t="s">
        <v>30</v>
      </c>
      <c r="S1244" s="595">
        <f t="shared" si="281"/>
        <v>57.20571621581594</v>
      </c>
      <c r="T1244" s="334">
        <v>4.3680000000000003</v>
      </c>
      <c r="U1244">
        <f t="shared" si="284"/>
        <v>36</v>
      </c>
      <c r="V1244" t="str">
        <f t="shared" si="285"/>
        <v>Bo2</v>
      </c>
    </row>
    <row r="1245" spans="1:22" outlineLevel="2">
      <c r="A1245">
        <v>308</v>
      </c>
      <c r="B1245" t="s">
        <v>2470</v>
      </c>
      <c r="C1245" s="334">
        <v>3.9706517852711798</v>
      </c>
      <c r="D1245" s="334">
        <v>0.70790297326247542</v>
      </c>
      <c r="E1245" s="334">
        <v>19.052761453072289</v>
      </c>
      <c r="F1245" s="334">
        <v>1.0673620681639531</v>
      </c>
      <c r="G1245" s="334">
        <v>42.552506786812046</v>
      </c>
      <c r="H1245" s="334">
        <v>63228848.824374869</v>
      </c>
      <c r="I1245" s="334">
        <v>1.5266531390765159</v>
      </c>
      <c r="J1245" s="334">
        <v>5.0926851689143877</v>
      </c>
      <c r="K1245" s="334">
        <v>1.9947113169791959</v>
      </c>
      <c r="L1245" s="334">
        <v>57.238075143825689</v>
      </c>
      <c r="M1245" s="334" t="s">
        <v>30</v>
      </c>
      <c r="N1245" s="334" t="s">
        <v>30</v>
      </c>
      <c r="O1245" s="334" t="s">
        <v>30</v>
      </c>
      <c r="P1245" s="334">
        <v>8.4339660161222326E-5</v>
      </c>
      <c r="Q1245" s="334" t="s">
        <v>30</v>
      </c>
      <c r="R1245" s="334" t="s">
        <v>30</v>
      </c>
      <c r="S1245" s="595">
        <f t="shared" si="281"/>
        <v>57.238075143825689</v>
      </c>
      <c r="T1245" s="334">
        <v>-1.077</v>
      </c>
      <c r="U1245">
        <f t="shared" si="284"/>
        <v>37</v>
      </c>
      <c r="V1245" t="str">
        <f t="shared" si="285"/>
        <v>Ha5</v>
      </c>
    </row>
    <row r="1246" spans="1:22" outlineLevel="2">
      <c r="A1246">
        <v>309</v>
      </c>
      <c r="B1246" t="s">
        <v>2471</v>
      </c>
      <c r="C1246" s="334">
        <v>3.8072734081787671</v>
      </c>
      <c r="D1246" s="334">
        <v>0.72321699309342546</v>
      </c>
      <c r="E1246" s="334">
        <v>19.376960815609241</v>
      </c>
      <c r="F1246" s="334">
        <v>1.180077342209148</v>
      </c>
      <c r="G1246" s="334">
        <v>45.235220262858988</v>
      </c>
      <c r="H1246" s="334">
        <v>52731713.006296441</v>
      </c>
      <c r="I1246" s="334">
        <v>1.8333306425842739</v>
      </c>
      <c r="J1246" s="334">
        <v>5.6136907934603277</v>
      </c>
      <c r="K1246" s="334">
        <v>1.9342827776846721</v>
      </c>
      <c r="L1246" s="334">
        <v>59.903734812622787</v>
      </c>
      <c r="M1246" s="334" t="s">
        <v>30</v>
      </c>
      <c r="N1246" s="334" t="s">
        <v>30</v>
      </c>
      <c r="O1246" s="334" t="s">
        <v>30</v>
      </c>
      <c r="P1246" s="334">
        <v>9.4036248703141014E-5</v>
      </c>
      <c r="Q1246" s="334" t="s">
        <v>30</v>
      </c>
      <c r="R1246" s="334" t="s">
        <v>30</v>
      </c>
      <c r="S1246" s="595">
        <f t="shared" si="281"/>
        <v>59.903734812622787</v>
      </c>
      <c r="T1246" s="334">
        <v>0.72899999999999998</v>
      </c>
      <c r="U1246">
        <f t="shared" si="284"/>
        <v>38</v>
      </c>
      <c r="V1246" t="str">
        <f t="shared" si="285"/>
        <v>Ej6</v>
      </c>
    </row>
    <row r="1247" spans="1:22" outlineLevel="2">
      <c r="A1247">
        <v>310</v>
      </c>
      <c r="B1247" t="s">
        <v>2472</v>
      </c>
      <c r="C1247" s="334">
        <v>3.8021380277304448</v>
      </c>
      <c r="D1247" s="334">
        <v>0.72462677833467171</v>
      </c>
      <c r="E1247" s="334">
        <v>18.933705628540679</v>
      </c>
      <c r="F1247" s="334">
        <v>1.1210112130416181</v>
      </c>
      <c r="G1247" s="334">
        <v>43.583385222708074</v>
      </c>
      <c r="H1247" s="334">
        <v>60025100.79598894</v>
      </c>
      <c r="I1247" s="334">
        <v>2.2413995237835489</v>
      </c>
      <c r="J1247" s="334">
        <v>5.4555851582843582</v>
      </c>
      <c r="K1247" s="334">
        <v>1.568001461260131</v>
      </c>
      <c r="L1247" s="334">
        <v>61.12223824629914</v>
      </c>
      <c r="M1247" s="334" t="s">
        <v>30</v>
      </c>
      <c r="N1247" s="334" t="s">
        <v>30</v>
      </c>
      <c r="O1247" s="334" t="s">
        <v>30</v>
      </c>
      <c r="P1247" s="334">
        <v>8.9956601890327337E-5</v>
      </c>
      <c r="Q1247" s="334" t="s">
        <v>30</v>
      </c>
      <c r="R1247" s="334" t="s">
        <v>30</v>
      </c>
      <c r="S1247" s="595">
        <f t="shared" si="281"/>
        <v>61.12223824629914</v>
      </c>
      <c r="T1247" s="334">
        <v>-1.0619999999999901</v>
      </c>
      <c r="U1247">
        <f t="shared" si="284"/>
        <v>39</v>
      </c>
      <c r="V1247" t="str">
        <f t="shared" si="285"/>
        <v>Rh)</v>
      </c>
    </row>
    <row r="1248" spans="1:22" outlineLevel="2">
      <c r="A1248">
        <v>311</v>
      </c>
      <c r="B1248" t="s">
        <v>2473</v>
      </c>
      <c r="C1248" s="334">
        <v>4.012476506219949</v>
      </c>
      <c r="D1248" s="334">
        <v>0.72963743670475867</v>
      </c>
      <c r="E1248" s="334">
        <v>20.866816273117799</v>
      </c>
      <c r="F1248" s="334">
        <v>1.2106419020364581</v>
      </c>
      <c r="G1248" s="334">
        <v>43.725411252743825</v>
      </c>
      <c r="H1248" s="334">
        <v>47232044.691588223</v>
      </c>
      <c r="I1248" s="334">
        <v>1.866256847773236</v>
      </c>
      <c r="J1248" s="334">
        <v>5.2405629044786339</v>
      </c>
      <c r="K1248" s="334">
        <v>1.81685069393798</v>
      </c>
      <c r="L1248" s="334">
        <v>60.848948787506231</v>
      </c>
      <c r="M1248" s="334" t="s">
        <v>30</v>
      </c>
      <c r="N1248" s="334" t="s">
        <v>30</v>
      </c>
      <c r="O1248" s="334" t="s">
        <v>30</v>
      </c>
      <c r="P1248" s="334">
        <v>8.4528779596454708E-5</v>
      </c>
      <c r="Q1248" s="334" t="s">
        <v>30</v>
      </c>
      <c r="R1248" s="334" t="s">
        <v>30</v>
      </c>
      <c r="S1248" s="595">
        <f t="shared" si="281"/>
        <v>60.848948787506231</v>
      </c>
      <c r="T1248" s="334">
        <v>0.16800000000000001</v>
      </c>
      <c r="U1248">
        <f t="shared" si="284"/>
        <v>40</v>
      </c>
      <c r="V1248" t="str">
        <f t="shared" si="285"/>
        <v xml:space="preserve">Bo </v>
      </c>
    </row>
    <row r="1249" spans="1:22" outlineLevel="2">
      <c r="A1249">
        <v>312</v>
      </c>
      <c r="B1249" t="s">
        <v>2474</v>
      </c>
      <c r="C1249" s="334">
        <v>3.8671036506902401</v>
      </c>
      <c r="D1249" s="334">
        <v>0.6871956318506367</v>
      </c>
      <c r="E1249" s="334">
        <v>18.61765532179745</v>
      </c>
      <c r="F1249" s="334">
        <v>1.1363547627247981</v>
      </c>
      <c r="G1249" s="334">
        <v>38.608764992737946</v>
      </c>
      <c r="H1249" s="334">
        <v>65261957.996647023</v>
      </c>
      <c r="I1249" s="334">
        <v>2.0334291339976538</v>
      </c>
      <c r="J1249" s="334">
        <v>5.7295162194096676</v>
      </c>
      <c r="K1249" s="334">
        <v>1.8495727842533081</v>
      </c>
      <c r="L1249" s="334">
        <v>57.515942898787877</v>
      </c>
      <c r="M1249" s="334" t="s">
        <v>30</v>
      </c>
      <c r="N1249" s="334" t="s">
        <v>30</v>
      </c>
      <c r="O1249" s="334" t="s">
        <v>30</v>
      </c>
      <c r="P1249" s="334">
        <v>1.0302218843148871E-4</v>
      </c>
      <c r="Q1249" s="334" t="s">
        <v>30</v>
      </c>
      <c r="R1249" s="334" t="s">
        <v>30</v>
      </c>
      <c r="S1249" s="595">
        <f t="shared" si="281"/>
        <v>57.515942898787877</v>
      </c>
      <c r="T1249" s="334">
        <v>-0.81599999999999995</v>
      </c>
      <c r="U1249">
        <f t="shared" si="284"/>
        <v>41</v>
      </c>
      <c r="V1249" t="str">
        <f t="shared" si="285"/>
        <v>We)</v>
      </c>
    </row>
    <row r="1250" spans="1:22" outlineLevel="2">
      <c r="A1250">
        <v>313</v>
      </c>
      <c r="B1250" t="s">
        <v>2475</v>
      </c>
      <c r="C1250" s="334">
        <v>3.458460220222646</v>
      </c>
      <c r="D1250" s="334">
        <v>0.73422881200913259</v>
      </c>
      <c r="E1250" s="334">
        <v>17.976879736451629</v>
      </c>
      <c r="F1250" s="334">
        <v>1.0681173364275121</v>
      </c>
      <c r="G1250" s="334">
        <v>40.534791295003039</v>
      </c>
      <c r="H1250" s="334">
        <v>60795864.569224931</v>
      </c>
      <c r="I1250" s="334">
        <v>1.806272134464765</v>
      </c>
      <c r="J1250" s="334">
        <v>4.9668331111384569</v>
      </c>
      <c r="K1250" s="334">
        <v>1.6491478866141449</v>
      </c>
      <c r="L1250" s="334">
        <v>58.25822227818923</v>
      </c>
      <c r="M1250" s="334" t="s">
        <v>30</v>
      </c>
      <c r="N1250" s="334" t="s">
        <v>30</v>
      </c>
      <c r="O1250" s="334" t="s">
        <v>30</v>
      </c>
      <c r="P1250" s="334">
        <v>8.1589136179395256E-5</v>
      </c>
      <c r="Q1250" s="334" t="s">
        <v>30</v>
      </c>
      <c r="R1250" s="334" t="s">
        <v>30</v>
      </c>
      <c r="S1250" s="595">
        <f t="shared" si="281"/>
        <v>58.25822227818923</v>
      </c>
      <c r="T1250" s="334">
        <v>1.6080000000000001</v>
      </c>
      <c r="U1250">
        <f t="shared" si="284"/>
        <v>42</v>
      </c>
      <c r="V1250" t="str">
        <f t="shared" si="285"/>
        <v>In7</v>
      </c>
    </row>
    <row r="1251" spans="1:22" outlineLevel="2">
      <c r="A1251">
        <v>314</v>
      </c>
      <c r="B1251" t="s">
        <v>2476</v>
      </c>
      <c r="C1251" s="334">
        <v>3.5932308465392642</v>
      </c>
      <c r="D1251" s="334">
        <v>0.73508057949469863</v>
      </c>
      <c r="E1251" s="334">
        <v>19.20298613150138</v>
      </c>
      <c r="F1251" s="334">
        <v>1.1926624551240459</v>
      </c>
      <c r="G1251" s="334">
        <v>39.279982896747548</v>
      </c>
      <c r="H1251" s="334">
        <v>49336485.771190807</v>
      </c>
      <c r="I1251" s="334">
        <v>1.7950641291818821</v>
      </c>
      <c r="J1251" s="334">
        <v>5.3683190721235601</v>
      </c>
      <c r="K1251" s="334">
        <v>1.8896599528042399</v>
      </c>
      <c r="L1251" s="334">
        <v>58.291887073098323</v>
      </c>
      <c r="M1251" s="334" t="s">
        <v>30</v>
      </c>
      <c r="N1251" s="334" t="s">
        <v>30</v>
      </c>
      <c r="O1251" s="334" t="s">
        <v>30</v>
      </c>
      <c r="P1251" s="334">
        <v>9.1198260358288575E-5</v>
      </c>
      <c r="Q1251" s="334" t="s">
        <v>30</v>
      </c>
      <c r="R1251" s="334" t="s">
        <v>30</v>
      </c>
      <c r="S1251" s="595">
        <f t="shared" si="281"/>
        <v>58.291887073098323</v>
      </c>
      <c r="T1251" s="334">
        <v>1.167</v>
      </c>
      <c r="U1251">
        <f t="shared" si="284"/>
        <v>43</v>
      </c>
      <c r="V1251" t="str">
        <f t="shared" si="285"/>
        <v>Mo7</v>
      </c>
    </row>
    <row r="1252" spans="1:22" outlineLevel="2">
      <c r="A1252">
        <v>315</v>
      </c>
      <c r="B1252" t="s">
        <v>2477</v>
      </c>
      <c r="C1252" s="334">
        <v>3.9396109195077922</v>
      </c>
      <c r="D1252" s="334">
        <v>0.70530712933649076</v>
      </c>
      <c r="E1252" s="334">
        <v>18.509485032325561</v>
      </c>
      <c r="F1252" s="334">
        <v>1.0704289730666741</v>
      </c>
      <c r="G1252" s="334">
        <v>40.608192759390398</v>
      </c>
      <c r="H1252" s="334">
        <v>63575711.665136009</v>
      </c>
      <c r="I1252" s="334">
        <v>1.9115554563171491</v>
      </c>
      <c r="J1252" s="334">
        <v>5.5401690927444251</v>
      </c>
      <c r="K1252" s="334">
        <v>2.0156424237870061</v>
      </c>
      <c r="L1252" s="334">
        <v>59.680172968863687</v>
      </c>
      <c r="M1252" s="334" t="s">
        <v>30</v>
      </c>
      <c r="N1252" s="334" t="s">
        <v>30</v>
      </c>
      <c r="O1252" s="334" t="s">
        <v>30</v>
      </c>
      <c r="P1252" s="334">
        <v>9.6870558853430654E-5</v>
      </c>
      <c r="Q1252" s="334" t="s">
        <v>30</v>
      </c>
      <c r="R1252" s="334" t="s">
        <v>30</v>
      </c>
      <c r="S1252" s="595">
        <f t="shared" si="281"/>
        <v>59.680172968863687</v>
      </c>
      <c r="T1252" s="334">
        <v>0.86099999999999999</v>
      </c>
      <c r="U1252">
        <f t="shared" si="284"/>
        <v>44</v>
      </c>
      <c r="V1252" t="str">
        <f t="shared" si="285"/>
        <v>Bi1</v>
      </c>
    </row>
    <row r="1253" spans="1:22" outlineLevel="2">
      <c r="A1253">
        <v>316</v>
      </c>
      <c r="B1253" t="s">
        <v>2478</v>
      </c>
      <c r="C1253" s="334">
        <v>3.9749162876969768</v>
      </c>
      <c r="D1253" s="334">
        <v>0.68807613235900944</v>
      </c>
      <c r="E1253" s="334">
        <v>18.960231228575068</v>
      </c>
      <c r="F1253" s="334">
        <v>1.130615130295479</v>
      </c>
      <c r="G1253" s="334">
        <v>43.189779123351002</v>
      </c>
      <c r="H1253" s="334">
        <v>63949623.447577767</v>
      </c>
      <c r="I1253" s="334">
        <v>2.043396653636576</v>
      </c>
      <c r="J1253" s="334">
        <v>5.4175548077152413</v>
      </c>
      <c r="K1253" s="334">
        <v>1.667462818470403</v>
      </c>
      <c r="L1253" s="334">
        <v>59.385213325259087</v>
      </c>
      <c r="M1253" s="334" t="s">
        <v>30</v>
      </c>
      <c r="N1253" s="334" t="s">
        <v>30</v>
      </c>
      <c r="O1253" s="334" t="s">
        <v>30</v>
      </c>
      <c r="P1253" s="334">
        <v>9.3352303365711075E-5</v>
      </c>
      <c r="Q1253" s="334" t="s">
        <v>30</v>
      </c>
      <c r="R1253" s="334" t="s">
        <v>30</v>
      </c>
      <c r="S1253" s="595">
        <f t="shared" si="281"/>
        <v>59.385213325259087</v>
      </c>
      <c r="T1253" s="334">
        <v>0.218999999999999</v>
      </c>
      <c r="U1253">
        <f t="shared" si="284"/>
        <v>45</v>
      </c>
      <c r="V1253" t="str">
        <f t="shared" si="285"/>
        <v>Cl7</v>
      </c>
    </row>
    <row r="1254" spans="1:22" outlineLevel="2">
      <c r="A1254">
        <v>317</v>
      </c>
      <c r="B1254" t="s">
        <v>2479</v>
      </c>
      <c r="C1254" s="334">
        <v>4.0573816122743596</v>
      </c>
      <c r="D1254" s="334">
        <v>0.69827716069997603</v>
      </c>
      <c r="E1254" s="334">
        <v>18.92761018477615</v>
      </c>
      <c r="F1254" s="334">
        <v>1.17605222729006</v>
      </c>
      <c r="G1254" s="334">
        <v>37.387723319373308</v>
      </c>
      <c r="H1254" s="334">
        <v>64699662.731947944</v>
      </c>
      <c r="I1254" s="334">
        <v>2.29948298706694</v>
      </c>
      <c r="J1254" s="334">
        <v>5.7304953888466299</v>
      </c>
      <c r="K1254" s="334">
        <v>1.71006662291648</v>
      </c>
      <c r="L1254" s="334">
        <v>60.554694027137508</v>
      </c>
      <c r="M1254" s="334" t="s">
        <v>30</v>
      </c>
      <c r="N1254" s="334" t="s">
        <v>30</v>
      </c>
      <c r="O1254" s="334" t="s">
        <v>30</v>
      </c>
      <c r="P1254" s="334">
        <v>1.0222302286399381E-4</v>
      </c>
      <c r="Q1254" s="334" t="s">
        <v>30</v>
      </c>
      <c r="R1254" s="334" t="s">
        <v>30</v>
      </c>
      <c r="S1254" s="595">
        <f t="shared" si="281"/>
        <v>60.554694027137508</v>
      </c>
      <c r="T1254" s="334">
        <v>-1.9770000000000001</v>
      </c>
      <c r="U1254">
        <f t="shared" si="284"/>
        <v>46</v>
      </c>
      <c r="V1254" t="str">
        <f t="shared" si="285"/>
        <v>Ea)</v>
      </c>
    </row>
    <row r="1255" spans="1:22" outlineLevel="2">
      <c r="A1255">
        <v>318</v>
      </c>
      <c r="B1255" t="s">
        <v>2480</v>
      </c>
      <c r="C1255" s="334">
        <v>3.6377516580384119</v>
      </c>
      <c r="D1255" s="334">
        <v>0.72761193682858838</v>
      </c>
      <c r="E1255" s="334">
        <v>19.613767762008241</v>
      </c>
      <c r="F1255" s="334">
        <v>1.135435354843745</v>
      </c>
      <c r="G1255" s="334">
        <v>42.581261252037137</v>
      </c>
      <c r="H1255" s="334">
        <v>49532159.922797538</v>
      </c>
      <c r="I1255" s="334">
        <v>2.1018848825159551</v>
      </c>
      <c r="J1255" s="334">
        <v>5.3315009536437321</v>
      </c>
      <c r="K1255" s="334">
        <v>1.718915158824093</v>
      </c>
      <c r="L1255" s="334">
        <v>57.260602509037817</v>
      </c>
      <c r="M1255" s="334" t="s">
        <v>30</v>
      </c>
      <c r="N1255" s="334" t="s">
        <v>30</v>
      </c>
      <c r="O1255" s="334" t="s">
        <v>30</v>
      </c>
      <c r="P1255" s="334">
        <v>9.385858236602809E-5</v>
      </c>
      <c r="Q1255" s="334" t="s">
        <v>30</v>
      </c>
      <c r="R1255" s="334" t="s">
        <v>30</v>
      </c>
      <c r="S1255" s="595">
        <f t="shared" si="281"/>
        <v>57.260602509037817</v>
      </c>
      <c r="T1255" s="334">
        <v>1.911</v>
      </c>
      <c r="U1255">
        <f t="shared" si="284"/>
        <v>47</v>
      </c>
      <c r="V1255" t="str">
        <f t="shared" si="285"/>
        <v>Wy1</v>
      </c>
    </row>
    <row r="1256" spans="1:22" outlineLevel="2">
      <c r="A1256">
        <v>319</v>
      </c>
      <c r="B1256" t="s">
        <v>2481</v>
      </c>
      <c r="C1256" s="334">
        <v>3.972813256960849</v>
      </c>
      <c r="D1256" s="334">
        <v>0.72328919803025771</v>
      </c>
      <c r="E1256" s="334">
        <v>18.408372975084809</v>
      </c>
      <c r="F1256" s="334">
        <v>1.048404873941343</v>
      </c>
      <c r="G1256" s="334">
        <v>40.347341946730879</v>
      </c>
      <c r="H1256" s="334">
        <v>64646084.658960164</v>
      </c>
      <c r="I1256" s="334">
        <v>1.671208921993536</v>
      </c>
      <c r="J1256" s="334">
        <v>5.511776411363825</v>
      </c>
      <c r="K1256" s="334">
        <v>1.755077876732507</v>
      </c>
      <c r="L1256" s="334">
        <v>60.159606549042863</v>
      </c>
      <c r="M1256" s="334" t="s">
        <v>30</v>
      </c>
      <c r="N1256" s="334" t="s">
        <v>30</v>
      </c>
      <c r="O1256" s="334" t="s">
        <v>30</v>
      </c>
      <c r="P1256" s="334">
        <v>9.3267561320117313E-5</v>
      </c>
      <c r="Q1256" s="334" t="s">
        <v>30</v>
      </c>
      <c r="R1256" s="334" t="s">
        <v>30</v>
      </c>
      <c r="S1256" s="595">
        <f t="shared" si="281"/>
        <v>60.159606549042863</v>
      </c>
      <c r="T1256" s="334">
        <v>-1.962</v>
      </c>
      <c r="U1256">
        <f t="shared" si="284"/>
        <v>48</v>
      </c>
      <c r="V1256" t="str">
        <f t="shared" si="285"/>
        <v>Wo5</v>
      </c>
    </row>
    <row r="1257" spans="1:22" outlineLevel="2">
      <c r="A1257">
        <v>320</v>
      </c>
      <c r="B1257" t="s">
        <v>2482</v>
      </c>
      <c r="C1257" s="334">
        <v>3.609011996952757</v>
      </c>
      <c r="D1257" s="334">
        <v>0.7348722747948051</v>
      </c>
      <c r="E1257" s="334">
        <v>18.298709295556669</v>
      </c>
      <c r="F1257" s="334">
        <v>1.162841465019101</v>
      </c>
      <c r="G1257" s="334">
        <v>39.731641158655648</v>
      </c>
      <c r="H1257" s="334">
        <v>62243933.708882503</v>
      </c>
      <c r="I1257" s="334">
        <v>1.1301241203772849</v>
      </c>
      <c r="J1257" s="334">
        <v>5.3914251122415404</v>
      </c>
      <c r="K1257" s="334">
        <v>1.974461999442976</v>
      </c>
      <c r="L1257" s="334">
        <v>57.758239920673887</v>
      </c>
      <c r="M1257" s="334" t="s">
        <v>30</v>
      </c>
      <c r="N1257" s="334" t="s">
        <v>30</v>
      </c>
      <c r="O1257" s="334" t="s">
        <v>30</v>
      </c>
      <c r="P1257" s="334">
        <v>9.4141253378220768E-5</v>
      </c>
      <c r="Q1257" s="334" t="s">
        <v>30</v>
      </c>
      <c r="R1257" s="334" t="s">
        <v>30</v>
      </c>
      <c r="S1257" s="595">
        <f t="shared" si="281"/>
        <v>57.758239920673887</v>
      </c>
      <c r="T1257" s="334">
        <v>0.92100000000000004</v>
      </c>
      <c r="U1257">
        <f t="shared" si="284"/>
        <v>49</v>
      </c>
      <c r="V1257" t="str">
        <f t="shared" si="285"/>
        <v>Ha6</v>
      </c>
    </row>
    <row r="1258" spans="1:22" outlineLevel="2">
      <c r="A1258">
        <v>321</v>
      </c>
      <c r="B1258" t="s">
        <v>2483</v>
      </c>
      <c r="C1258" s="334">
        <v>3.5479866434367509</v>
      </c>
      <c r="D1258" s="334">
        <v>0.72892990474629182</v>
      </c>
      <c r="E1258" s="334">
        <v>17.657834782704018</v>
      </c>
      <c r="F1258" s="334">
        <v>1.056763151594041</v>
      </c>
      <c r="G1258" s="334">
        <v>38.599090850972644</v>
      </c>
      <c r="H1258" s="334">
        <v>64407523.329596393</v>
      </c>
      <c r="I1258" s="334">
        <v>2.344618334439704</v>
      </c>
      <c r="J1258" s="334">
        <v>5.2873856768406657</v>
      </c>
      <c r="K1258" s="334">
        <v>1.6305897170255741</v>
      </c>
      <c r="L1258" s="334">
        <v>56.999136773597712</v>
      </c>
      <c r="M1258" s="334" t="s">
        <v>30</v>
      </c>
      <c r="N1258" s="334" t="s">
        <v>30</v>
      </c>
      <c r="O1258" s="334" t="s">
        <v>30</v>
      </c>
      <c r="P1258" s="334">
        <v>9.6937403987722693E-5</v>
      </c>
      <c r="Q1258" s="334" t="s">
        <v>30</v>
      </c>
      <c r="R1258" s="334" t="s">
        <v>30</v>
      </c>
      <c r="S1258" s="595">
        <f t="shared" ref="S1258:S1321" si="286">$L1258</f>
        <v>56.999136773597712</v>
      </c>
      <c r="T1258" s="334">
        <v>0.88500000000000001</v>
      </c>
      <c r="U1258">
        <f t="shared" si="284"/>
        <v>50</v>
      </c>
      <c r="V1258" t="str">
        <f t="shared" si="285"/>
        <v>Wa2</v>
      </c>
    </row>
    <row r="1259" spans="1:22" outlineLevel="2">
      <c r="A1259">
        <v>322</v>
      </c>
      <c r="B1259" t="s">
        <v>2484</v>
      </c>
      <c r="C1259" s="334">
        <v>3.6142989849260458</v>
      </c>
      <c r="D1259" s="334">
        <v>0.70466038750252702</v>
      </c>
      <c r="E1259" s="334">
        <v>17.55091343707031</v>
      </c>
      <c r="F1259" s="334">
        <v>0.96650176587770653</v>
      </c>
      <c r="G1259" s="334">
        <v>45.298738140932933</v>
      </c>
      <c r="H1259" s="334">
        <v>74898691.01336883</v>
      </c>
      <c r="I1259" s="334">
        <v>1.232182372847999</v>
      </c>
      <c r="J1259" s="334">
        <v>5.3527965613813153</v>
      </c>
      <c r="K1259" s="334">
        <v>1.988290496147133</v>
      </c>
      <c r="L1259" s="334">
        <v>54.911428651877337</v>
      </c>
      <c r="M1259" s="334" t="s">
        <v>30</v>
      </c>
      <c r="N1259" s="334" t="s">
        <v>30</v>
      </c>
      <c r="O1259" s="334" t="s">
        <v>30</v>
      </c>
      <c r="P1259" s="334">
        <v>9.9966737657764581E-5</v>
      </c>
      <c r="Q1259" s="334" t="s">
        <v>30</v>
      </c>
      <c r="R1259" s="334" t="s">
        <v>30</v>
      </c>
      <c r="S1259" s="595">
        <f t="shared" si="286"/>
        <v>54.911428651877337</v>
      </c>
      <c r="T1259" s="334">
        <v>2.7389999999999999</v>
      </c>
      <c r="U1259">
        <f t="shared" si="284"/>
        <v>51</v>
      </c>
      <c r="V1259" t="str">
        <f t="shared" si="285"/>
        <v>Ko9</v>
      </c>
    </row>
    <row r="1260" spans="1:22" outlineLevel="2">
      <c r="A1260">
        <v>323</v>
      </c>
      <c r="B1260" t="s">
        <v>2485</v>
      </c>
      <c r="C1260" s="334">
        <v>3.743416884803386</v>
      </c>
      <c r="D1260" s="334">
        <v>0.71126466229072505</v>
      </c>
      <c r="E1260" s="334">
        <v>19.087575712794319</v>
      </c>
      <c r="F1260" s="334">
        <v>1.0844598430691079</v>
      </c>
      <c r="G1260" s="334">
        <v>46.227286870136069</v>
      </c>
      <c r="H1260" s="334">
        <v>61178113.743180677</v>
      </c>
      <c r="I1260" s="334">
        <v>2.0631269906419711</v>
      </c>
      <c r="J1260" s="334">
        <v>5.597155766215999</v>
      </c>
      <c r="K1260" s="334">
        <v>1.755068802094474</v>
      </c>
      <c r="L1260" s="334">
        <v>58.217261805269104</v>
      </c>
      <c r="M1260" s="334" t="s">
        <v>30</v>
      </c>
      <c r="N1260" s="334" t="s">
        <v>30</v>
      </c>
      <c r="O1260" s="334" t="s">
        <v>30</v>
      </c>
      <c r="P1260" s="334">
        <v>9.8497108477088615E-5</v>
      </c>
      <c r="Q1260" s="334" t="s">
        <v>30</v>
      </c>
      <c r="R1260" s="334" t="s">
        <v>30</v>
      </c>
      <c r="S1260" s="595">
        <f t="shared" si="286"/>
        <v>58.217261805269104</v>
      </c>
      <c r="T1260" s="334">
        <v>-0.81599999999999995</v>
      </c>
      <c r="U1260">
        <f t="shared" si="284"/>
        <v>52</v>
      </c>
      <c r="V1260" t="str">
        <f t="shared" si="285"/>
        <v>Gr6</v>
      </c>
    </row>
    <row r="1261" spans="1:22" outlineLevel="2">
      <c r="A1261">
        <v>324</v>
      </c>
      <c r="B1261" t="s">
        <v>2486</v>
      </c>
      <c r="C1261" s="334">
        <v>3.653945560176854</v>
      </c>
      <c r="D1261" s="334">
        <v>0.73449410805851878</v>
      </c>
      <c r="E1261" s="334">
        <v>17.88056952985</v>
      </c>
      <c r="F1261" s="334">
        <v>1.0061897071665959</v>
      </c>
      <c r="G1261" s="334">
        <v>40.890758260446695</v>
      </c>
      <c r="H1261" s="334">
        <v>59155817.847647414</v>
      </c>
      <c r="I1261" s="334">
        <v>1.932666527635136</v>
      </c>
      <c r="J1261" s="334">
        <v>5.4412552921502986</v>
      </c>
      <c r="K1261" s="334">
        <v>1.9652967092945841</v>
      </c>
      <c r="L1261" s="334">
        <v>61.006902243541788</v>
      </c>
      <c r="M1261" s="334" t="s">
        <v>30</v>
      </c>
      <c r="N1261" s="334" t="s">
        <v>30</v>
      </c>
      <c r="O1261" s="334" t="s">
        <v>30</v>
      </c>
      <c r="P1261" s="334">
        <v>8.7608519953119126E-5</v>
      </c>
      <c r="Q1261" s="334" t="s">
        <v>30</v>
      </c>
      <c r="R1261" s="334" t="s">
        <v>30</v>
      </c>
      <c r="S1261" s="595">
        <f t="shared" si="286"/>
        <v>61.006902243541788</v>
      </c>
      <c r="T1261" s="334">
        <v>0.18</v>
      </c>
      <c r="U1261">
        <f t="shared" si="284"/>
        <v>53</v>
      </c>
      <c r="V1261" t="str">
        <f t="shared" si="285"/>
        <v>Tu6</v>
      </c>
    </row>
    <row r="1262" spans="1:22" outlineLevel="2">
      <c r="A1262">
        <v>325</v>
      </c>
      <c r="B1262" t="s">
        <v>2487</v>
      </c>
      <c r="C1262" s="334">
        <v>3.7040050897715031</v>
      </c>
      <c r="D1262" s="334">
        <v>0.73517766946921059</v>
      </c>
      <c r="E1262" s="334">
        <v>18.828189946403249</v>
      </c>
      <c r="F1262" s="334">
        <v>1.149027853150721</v>
      </c>
      <c r="G1262" s="334">
        <v>43.121977194904431</v>
      </c>
      <c r="H1262" s="334">
        <v>58305335.206301421</v>
      </c>
      <c r="I1262" s="334">
        <v>1.8540433742707649</v>
      </c>
      <c r="J1262" s="334">
        <v>5.7165838805145768</v>
      </c>
      <c r="K1262" s="334">
        <v>1.9315343324632579</v>
      </c>
      <c r="L1262" s="334">
        <v>57.969202850981397</v>
      </c>
      <c r="M1262" s="334" t="s">
        <v>30</v>
      </c>
      <c r="N1262" s="334" t="s">
        <v>30</v>
      </c>
      <c r="O1262" s="334" t="s">
        <v>30</v>
      </c>
      <c r="P1262" s="334">
        <v>1.0003654906213161E-4</v>
      </c>
      <c r="Q1262" s="334" t="s">
        <v>30</v>
      </c>
      <c r="R1262" s="334" t="s">
        <v>30</v>
      </c>
      <c r="S1262" s="595">
        <f t="shared" si="286"/>
        <v>57.969202850981397</v>
      </c>
      <c r="T1262" s="334">
        <v>-0.192</v>
      </c>
      <c r="U1262">
        <f t="shared" si="284"/>
        <v>54</v>
      </c>
      <c r="V1262" t="str">
        <f t="shared" si="285"/>
        <v>Ku5</v>
      </c>
    </row>
    <row r="1263" spans="1:22" outlineLevel="2">
      <c r="A1263">
        <v>326</v>
      </c>
      <c r="B1263" t="s">
        <v>2488</v>
      </c>
      <c r="C1263" s="334">
        <v>3.4981473634528442</v>
      </c>
      <c r="D1263" s="334">
        <v>0.77441806142136393</v>
      </c>
      <c r="E1263" s="334">
        <v>18.451758986357049</v>
      </c>
      <c r="F1263" s="334">
        <v>1.1746219796197841</v>
      </c>
      <c r="G1263" s="334">
        <v>39.170170985081775</v>
      </c>
      <c r="H1263" s="334">
        <v>54193184.576619633</v>
      </c>
      <c r="I1263" s="334">
        <v>1.6374400284101001</v>
      </c>
      <c r="J1263" s="334">
        <v>4.962945922961131</v>
      </c>
      <c r="K1263" s="334">
        <v>1.7695390789318499</v>
      </c>
      <c r="L1263" s="334">
        <v>59.957515194246668</v>
      </c>
      <c r="M1263" s="334" t="s">
        <v>30</v>
      </c>
      <c r="N1263" s="334" t="s">
        <v>30</v>
      </c>
      <c r="O1263" s="334" t="s">
        <v>30</v>
      </c>
      <c r="P1263" s="334">
        <v>7.4083306236188252E-5</v>
      </c>
      <c r="Q1263" s="334" t="s">
        <v>30</v>
      </c>
      <c r="R1263" s="334" t="s">
        <v>30</v>
      </c>
      <c r="S1263" s="595">
        <f t="shared" si="286"/>
        <v>59.957515194246668</v>
      </c>
      <c r="T1263" s="334">
        <v>1.329</v>
      </c>
      <c r="U1263">
        <f t="shared" si="284"/>
        <v>55</v>
      </c>
      <c r="V1263" t="str">
        <f t="shared" si="285"/>
        <v>Ce5</v>
      </c>
    </row>
    <row r="1264" spans="1:22" outlineLevel="2">
      <c r="A1264">
        <v>327</v>
      </c>
      <c r="B1264" t="s">
        <v>2489</v>
      </c>
      <c r="C1264" s="334">
        <v>3.6864699402819658</v>
      </c>
      <c r="D1264" s="334">
        <v>0.68906914423998</v>
      </c>
      <c r="E1264" s="334">
        <v>18.029747439102</v>
      </c>
      <c r="F1264" s="334">
        <v>0.98717156972820186</v>
      </c>
      <c r="G1264" s="334">
        <v>40.72544290313165</v>
      </c>
      <c r="H1264" s="334">
        <v>67142379.80990234</v>
      </c>
      <c r="I1264" s="334">
        <v>1.752408475488566</v>
      </c>
      <c r="J1264" s="334">
        <v>5.1295733204592633</v>
      </c>
      <c r="K1264" s="334">
        <v>1.7436334997519281</v>
      </c>
      <c r="L1264" s="334">
        <v>59.45561317620583</v>
      </c>
      <c r="M1264" s="334" t="s">
        <v>30</v>
      </c>
      <c r="N1264" s="334" t="s">
        <v>30</v>
      </c>
      <c r="O1264" s="334" t="s">
        <v>30</v>
      </c>
      <c r="P1264" s="334">
        <v>8.7459050585724863E-5</v>
      </c>
      <c r="Q1264" s="334" t="s">
        <v>30</v>
      </c>
      <c r="R1264" s="334" t="s">
        <v>30</v>
      </c>
      <c r="S1264" s="595">
        <f t="shared" si="286"/>
        <v>59.45561317620583</v>
      </c>
      <c r="T1264" s="334">
        <v>-1.224</v>
      </c>
      <c r="U1264">
        <f t="shared" si="284"/>
        <v>56</v>
      </c>
      <c r="V1264" t="str">
        <f t="shared" si="285"/>
        <v>Te0</v>
      </c>
    </row>
    <row r="1265" spans="1:22" outlineLevel="2">
      <c r="A1265">
        <v>328</v>
      </c>
      <c r="B1265" t="s">
        <v>2490</v>
      </c>
      <c r="C1265" s="334">
        <v>3.5839377591908792</v>
      </c>
      <c r="D1265" s="334">
        <v>0.7106730693794332</v>
      </c>
      <c r="E1265" s="334">
        <v>18.624111939094039</v>
      </c>
      <c r="F1265" s="334">
        <v>1.062498832373227</v>
      </c>
      <c r="G1265" s="334">
        <v>41.758142465699187</v>
      </c>
      <c r="H1265" s="334">
        <v>56805244.676178843</v>
      </c>
      <c r="I1265" s="334">
        <v>1.624956510270847</v>
      </c>
      <c r="J1265" s="334">
        <v>5.1482013669971494</v>
      </c>
      <c r="K1265" s="334">
        <v>1.6878756521893721</v>
      </c>
      <c r="L1265" s="334">
        <v>62.697724602773498</v>
      </c>
      <c r="M1265" s="334" t="s">
        <v>30</v>
      </c>
      <c r="N1265" s="334" t="s">
        <v>30</v>
      </c>
      <c r="O1265" s="334" t="s">
        <v>30</v>
      </c>
      <c r="P1265" s="334">
        <v>7.9631778369821421E-5</v>
      </c>
      <c r="Q1265" s="334" t="s">
        <v>30</v>
      </c>
      <c r="R1265" s="334" t="s">
        <v>30</v>
      </c>
      <c r="S1265" s="595">
        <f t="shared" si="286"/>
        <v>62.697724602773498</v>
      </c>
      <c r="T1265" s="334">
        <v>-0.36899999999999999</v>
      </c>
      <c r="U1265">
        <f t="shared" si="284"/>
        <v>57</v>
      </c>
      <c r="V1265" t="str">
        <f t="shared" si="285"/>
        <v>Gl)</v>
      </c>
    </row>
    <row r="1266" spans="1:22" outlineLevel="2">
      <c r="A1266">
        <v>329</v>
      </c>
      <c r="B1266" t="s">
        <v>2491</v>
      </c>
      <c r="C1266" s="334">
        <v>3.89948176626622</v>
      </c>
      <c r="D1266" s="334">
        <v>0.74774067951421841</v>
      </c>
      <c r="E1266" s="334">
        <v>18.572215759131591</v>
      </c>
      <c r="F1266" s="334">
        <v>1.080411059580197</v>
      </c>
      <c r="G1266" s="334">
        <v>42.649904172572327</v>
      </c>
      <c r="H1266" s="334">
        <v>61810881.535547301</v>
      </c>
      <c r="I1266" s="334">
        <v>2.306430954981705</v>
      </c>
      <c r="J1266" s="334">
        <v>5.6113482463640416</v>
      </c>
      <c r="K1266" s="334">
        <v>1.747475363942977</v>
      </c>
      <c r="L1266" s="334">
        <v>58.756061446816709</v>
      </c>
      <c r="M1266" s="334" t="s">
        <v>30</v>
      </c>
      <c r="N1266" s="334" t="s">
        <v>30</v>
      </c>
      <c r="O1266" s="334" t="s">
        <v>30</v>
      </c>
      <c r="P1266" s="334">
        <v>9.975639635076178E-5</v>
      </c>
      <c r="Q1266" s="334" t="s">
        <v>30</v>
      </c>
      <c r="R1266" s="334" t="s">
        <v>30</v>
      </c>
      <c r="S1266" s="595">
        <f t="shared" si="286"/>
        <v>58.756061446816709</v>
      </c>
      <c r="T1266" s="334">
        <v>-0.16200000000000001</v>
      </c>
      <c r="U1266">
        <f t="shared" si="284"/>
        <v>58</v>
      </c>
      <c r="V1266" t="str">
        <f t="shared" si="285"/>
        <v>Ne9</v>
      </c>
    </row>
    <row r="1267" spans="1:22" outlineLevel="2">
      <c r="A1267">
        <v>330</v>
      </c>
      <c r="B1267" t="s">
        <v>2492</v>
      </c>
      <c r="C1267" s="334">
        <v>3.919018491671864</v>
      </c>
      <c r="D1267" s="334">
        <v>0.75139808392882979</v>
      </c>
      <c r="E1267" s="334">
        <v>19.432577127469941</v>
      </c>
      <c r="F1267" s="334">
        <v>0.96632565997479714</v>
      </c>
      <c r="G1267" s="334">
        <v>41.821618326311572</v>
      </c>
      <c r="H1267" s="334">
        <v>58511559.684611157</v>
      </c>
      <c r="I1267" s="334">
        <v>1.715145250238937</v>
      </c>
      <c r="J1267" s="334">
        <v>5.5376490069859949</v>
      </c>
      <c r="K1267" s="334">
        <v>2.069560749106186</v>
      </c>
      <c r="L1267" s="334">
        <v>59.455928567878807</v>
      </c>
      <c r="M1267" s="334" t="s">
        <v>30</v>
      </c>
      <c r="N1267" s="334" t="s">
        <v>30</v>
      </c>
      <c r="O1267" s="334" t="s">
        <v>30</v>
      </c>
      <c r="P1267" s="334">
        <v>9.1678314913671446E-5</v>
      </c>
      <c r="Q1267" s="334" t="s">
        <v>30</v>
      </c>
      <c r="R1267" s="334" t="s">
        <v>30</v>
      </c>
      <c r="S1267" s="595">
        <f t="shared" si="286"/>
        <v>59.455928567878807</v>
      </c>
      <c r="T1267" s="334">
        <v>0.65400000000000003</v>
      </c>
      <c r="U1267">
        <f t="shared" si="284"/>
        <v>59</v>
      </c>
      <c r="V1267" t="str">
        <f t="shared" si="285"/>
        <v>GR)</v>
      </c>
    </row>
    <row r="1268" spans="1:22" outlineLevel="2">
      <c r="A1268">
        <v>331</v>
      </c>
      <c r="B1268" t="s">
        <v>2493</v>
      </c>
      <c r="C1268" s="334">
        <v>3.804195536802971</v>
      </c>
      <c r="D1268" s="334">
        <v>0.73267798533876427</v>
      </c>
      <c r="E1268" s="334">
        <v>18.206648868789621</v>
      </c>
      <c r="F1268" s="334">
        <v>1.077047655703077</v>
      </c>
      <c r="G1268" s="334">
        <v>42.395506154884536</v>
      </c>
      <c r="H1268" s="334">
        <v>69086155.280785128</v>
      </c>
      <c r="I1268" s="334">
        <v>2.2218889552791108</v>
      </c>
      <c r="J1268" s="334">
        <v>5.3387006885198716</v>
      </c>
      <c r="K1268" s="334">
        <v>1.76738020048154</v>
      </c>
      <c r="L1268" s="334">
        <v>56.282388888613127</v>
      </c>
      <c r="M1268" s="334" t="s">
        <v>30</v>
      </c>
      <c r="N1268" s="334" t="s">
        <v>30</v>
      </c>
      <c r="O1268" s="334" t="s">
        <v>30</v>
      </c>
      <c r="P1268" s="334">
        <v>9.7555992572806238E-5</v>
      </c>
      <c r="Q1268" s="334" t="s">
        <v>30</v>
      </c>
      <c r="R1268" s="334" t="s">
        <v>30</v>
      </c>
      <c r="S1268" s="595">
        <f t="shared" si="286"/>
        <v>56.282388888613127</v>
      </c>
      <c r="T1268" s="334">
        <v>-0.51300000000000001</v>
      </c>
      <c r="U1268">
        <f t="shared" si="284"/>
        <v>60</v>
      </c>
      <c r="V1268" t="str">
        <f t="shared" si="285"/>
        <v>Me0</v>
      </c>
    </row>
    <row r="1269" spans="1:22" outlineLevel="2">
      <c r="A1269">
        <v>332</v>
      </c>
      <c r="B1269" t="s">
        <v>2494</v>
      </c>
      <c r="C1269" s="334">
        <v>3.8045654401624969</v>
      </c>
      <c r="D1269" s="334">
        <v>0.74488834427579131</v>
      </c>
      <c r="E1269" s="334">
        <v>18.33308098987985</v>
      </c>
      <c r="F1269" s="334">
        <v>1.000301869633087</v>
      </c>
      <c r="G1269" s="334">
        <v>41.921431635717383</v>
      </c>
      <c r="H1269" s="334">
        <v>65683934.180361673</v>
      </c>
      <c r="I1269" s="334">
        <v>2.000466092626656</v>
      </c>
      <c r="J1269" s="334">
        <v>5.501577492270151</v>
      </c>
      <c r="K1269" s="334">
        <v>1.906955918731857</v>
      </c>
      <c r="L1269" s="334">
        <v>59.653305194465041</v>
      </c>
      <c r="M1269" s="334" t="s">
        <v>30</v>
      </c>
      <c r="N1269" s="334" t="s">
        <v>30</v>
      </c>
      <c r="O1269" s="334" t="s">
        <v>30</v>
      </c>
      <c r="P1269" s="334">
        <v>9.3089580991995578E-5</v>
      </c>
      <c r="Q1269" s="334" t="s">
        <v>30</v>
      </c>
      <c r="R1269" s="334" t="s">
        <v>30</v>
      </c>
      <c r="S1269" s="595">
        <f t="shared" si="286"/>
        <v>59.653305194465041</v>
      </c>
      <c r="T1269" s="334">
        <v>-0.78300000000000003</v>
      </c>
      <c r="U1269">
        <f t="shared" si="284"/>
        <v>61</v>
      </c>
      <c r="V1269" t="str">
        <f t="shared" si="285"/>
        <v>Yi9</v>
      </c>
    </row>
    <row r="1270" spans="1:22" outlineLevel="2">
      <c r="A1270">
        <v>333</v>
      </c>
      <c r="B1270" t="s">
        <v>2495</v>
      </c>
      <c r="C1270" s="334">
        <v>3.7094666285436451</v>
      </c>
      <c r="D1270" s="334">
        <v>0.73593641935336551</v>
      </c>
      <c r="E1270" s="334">
        <v>18.090755508062671</v>
      </c>
      <c r="F1270" s="334">
        <v>1.1190951480608291</v>
      </c>
      <c r="G1270" s="334">
        <v>43.156966541670862</v>
      </c>
      <c r="H1270" s="334">
        <v>65675970.70204328</v>
      </c>
      <c r="I1270" s="334">
        <v>1.780078682845101</v>
      </c>
      <c r="J1270" s="334">
        <v>5.1390038525085586</v>
      </c>
      <c r="K1270" s="334">
        <v>1.8288363426876331</v>
      </c>
      <c r="L1270" s="334">
        <v>57.674587758966823</v>
      </c>
      <c r="M1270" s="334" t="s">
        <v>30</v>
      </c>
      <c r="N1270" s="334" t="s">
        <v>30</v>
      </c>
      <c r="O1270" s="334" t="s">
        <v>30</v>
      </c>
      <c r="P1270" s="334">
        <v>8.8575349419045603E-5</v>
      </c>
      <c r="Q1270" s="334" t="s">
        <v>30</v>
      </c>
      <c r="R1270" s="334" t="s">
        <v>30</v>
      </c>
      <c r="S1270" s="595">
        <f t="shared" si="286"/>
        <v>57.674587758966823</v>
      </c>
      <c r="T1270" s="334">
        <v>-0.59099999999999997</v>
      </c>
      <c r="U1270">
        <f t="shared" si="284"/>
        <v>62</v>
      </c>
      <c r="V1270" t="str">
        <f t="shared" si="285"/>
        <v>St)</v>
      </c>
    </row>
    <row r="1271" spans="1:22" outlineLevel="2">
      <c r="A1271">
        <v>334</v>
      </c>
      <c r="B1271" t="s">
        <v>2496</v>
      </c>
      <c r="C1271" s="334">
        <v>3.7963214128559888</v>
      </c>
      <c r="D1271" s="334">
        <v>0.71782756859869601</v>
      </c>
      <c r="E1271" s="334">
        <v>17.710700486129461</v>
      </c>
      <c r="F1271" s="334">
        <v>1.073678102667069</v>
      </c>
      <c r="G1271" s="334">
        <v>42.681585239457057</v>
      </c>
      <c r="H1271" s="334">
        <v>72852027.136793882</v>
      </c>
      <c r="I1271" s="334">
        <v>1.950971326805697</v>
      </c>
      <c r="J1271" s="334">
        <v>5.1563113929664164</v>
      </c>
      <c r="K1271" s="334">
        <v>1.95706482575256</v>
      </c>
      <c r="L1271" s="334">
        <v>56.365388716624992</v>
      </c>
      <c r="M1271" s="334" t="s">
        <v>30</v>
      </c>
      <c r="N1271" s="334" t="s">
        <v>30</v>
      </c>
      <c r="O1271" s="334" t="s">
        <v>30</v>
      </c>
      <c r="P1271" s="334">
        <v>9.3410299918708631E-5</v>
      </c>
      <c r="Q1271" s="334" t="s">
        <v>30</v>
      </c>
      <c r="R1271" s="334" t="s">
        <v>30</v>
      </c>
      <c r="S1271" s="595">
        <f t="shared" si="286"/>
        <v>56.365388716624992</v>
      </c>
      <c r="T1271" s="334">
        <v>1.266</v>
      </c>
      <c r="U1271">
        <f t="shared" si="284"/>
        <v>63</v>
      </c>
      <c r="V1271" t="str">
        <f t="shared" si="285"/>
        <v>Ha)</v>
      </c>
    </row>
    <row r="1272" spans="1:22" outlineLevel="2">
      <c r="A1272">
        <v>335</v>
      </c>
      <c r="B1272" t="s">
        <v>2497</v>
      </c>
      <c r="C1272" s="334">
        <v>3.387452284579159</v>
      </c>
      <c r="D1272" s="334">
        <v>0.73355868415543957</v>
      </c>
      <c r="E1272" s="334">
        <v>17.46537701054525</v>
      </c>
      <c r="F1272" s="334">
        <v>1.090350249520784</v>
      </c>
      <c r="G1272" s="334">
        <v>37.96420641925765</v>
      </c>
      <c r="H1272" s="334">
        <v>63226816.032861337</v>
      </c>
      <c r="I1272" s="334">
        <v>1.4543036896845229</v>
      </c>
      <c r="J1272" s="334">
        <v>4.9961498634655586</v>
      </c>
      <c r="K1272" s="334">
        <v>1.6238512585932789</v>
      </c>
      <c r="L1272" s="334">
        <v>60.290304521824062</v>
      </c>
      <c r="M1272" s="334" t="s">
        <v>30</v>
      </c>
      <c r="N1272" s="334" t="s">
        <v>30</v>
      </c>
      <c r="O1272" s="334" t="s">
        <v>30</v>
      </c>
      <c r="P1272" s="334">
        <v>8.0405226614386585E-5</v>
      </c>
      <c r="Q1272" s="334" t="s">
        <v>30</v>
      </c>
      <c r="R1272" s="334" t="s">
        <v>30</v>
      </c>
      <c r="S1272" s="595">
        <f t="shared" si="286"/>
        <v>60.290304521824062</v>
      </c>
      <c r="T1272" s="334">
        <v>0.75600000000000001</v>
      </c>
      <c r="U1272">
        <f t="shared" si="284"/>
        <v>64</v>
      </c>
      <c r="V1272" t="str">
        <f t="shared" si="285"/>
        <v>Ki7</v>
      </c>
    </row>
    <row r="1273" spans="1:22" outlineLevel="2">
      <c r="A1273">
        <v>336</v>
      </c>
      <c r="B1273" t="s">
        <v>2498</v>
      </c>
      <c r="C1273" s="334">
        <v>3.7838140869475878</v>
      </c>
      <c r="D1273" s="334">
        <v>0.72026841375879014</v>
      </c>
      <c r="E1273" s="334">
        <v>18.081793932466891</v>
      </c>
      <c r="F1273" s="334">
        <v>1.0724739989482519</v>
      </c>
      <c r="G1273" s="334">
        <v>42.874240468923254</v>
      </c>
      <c r="H1273" s="334">
        <v>67504782.770908326</v>
      </c>
      <c r="I1273" s="334">
        <v>2.2000047925708071</v>
      </c>
      <c r="J1273" s="334">
        <v>5.6976578247493768</v>
      </c>
      <c r="K1273" s="334">
        <v>1.6639059583940801</v>
      </c>
      <c r="L1273" s="334">
        <v>56.211486470130417</v>
      </c>
      <c r="M1273" s="334" t="s">
        <v>30</v>
      </c>
      <c r="N1273" s="334" t="s">
        <v>30</v>
      </c>
      <c r="O1273" s="334" t="s">
        <v>30</v>
      </c>
      <c r="P1273" s="334">
        <v>1.0391205091930439E-4</v>
      </c>
      <c r="Q1273" s="334" t="s">
        <v>30</v>
      </c>
      <c r="R1273" s="334" t="s">
        <v>30</v>
      </c>
      <c r="S1273" s="595">
        <f t="shared" si="286"/>
        <v>56.211486470130417</v>
      </c>
      <c r="T1273" s="334">
        <v>2.6999999999999899E-2</v>
      </c>
      <c r="U1273">
        <f t="shared" ref="U1273:U1336" si="287">U1272+1</f>
        <v>65</v>
      </c>
      <c r="V1273" t="str">
        <f t="shared" ref="V1273:V1336" si="288">LEFT($B1273&amp;"  ",2)&amp;RIGHT(" "&amp;$B1273,1)</f>
        <v>Tr2</v>
      </c>
    </row>
    <row r="1274" spans="1:22" outlineLevel="2">
      <c r="A1274">
        <v>337</v>
      </c>
      <c r="B1274" t="s">
        <v>2499</v>
      </c>
      <c r="C1274" s="334">
        <v>3.648787311873849</v>
      </c>
      <c r="D1274" s="334">
        <v>0.75589208008519515</v>
      </c>
      <c r="E1274" s="334">
        <v>18.882360225104371</v>
      </c>
      <c r="F1274" s="334">
        <v>1.2061827368107261</v>
      </c>
      <c r="G1274" s="334">
        <v>42.588334407161994</v>
      </c>
      <c r="H1274" s="334">
        <v>56449754.595201083</v>
      </c>
      <c r="I1274" s="334">
        <v>1.2783908376318709</v>
      </c>
      <c r="J1274" s="334">
        <v>5.0466904660645264</v>
      </c>
      <c r="K1274" s="334">
        <v>1.7877315009823329</v>
      </c>
      <c r="L1274" s="334">
        <v>58.066824721573283</v>
      </c>
      <c r="M1274" s="334" t="s">
        <v>30</v>
      </c>
      <c r="N1274" s="334" t="s">
        <v>30</v>
      </c>
      <c r="O1274" s="334" t="s">
        <v>30</v>
      </c>
      <c r="P1274" s="334">
        <v>8.5164367540745004E-5</v>
      </c>
      <c r="Q1274" s="334" t="s">
        <v>30</v>
      </c>
      <c r="R1274" s="334" t="s">
        <v>30</v>
      </c>
      <c r="S1274" s="595">
        <f t="shared" si="286"/>
        <v>58.066824721573283</v>
      </c>
      <c r="T1274" s="334">
        <v>0.57899999999999996</v>
      </c>
      <c r="U1274">
        <f t="shared" si="287"/>
        <v>66</v>
      </c>
      <c r="V1274" t="str">
        <f t="shared" si="288"/>
        <v>Mu6</v>
      </c>
    </row>
    <row r="1275" spans="1:22" outlineLevel="2">
      <c r="A1275">
        <v>338</v>
      </c>
      <c r="B1275" t="s">
        <v>2500</v>
      </c>
      <c r="C1275" s="334">
        <v>3.671816580964546</v>
      </c>
      <c r="D1275" s="334">
        <v>0.73742442862262014</v>
      </c>
      <c r="E1275" s="334">
        <v>18.375617060904471</v>
      </c>
      <c r="F1275" s="334">
        <v>1.077284159728743</v>
      </c>
      <c r="G1275" s="334">
        <v>40.299223512055853</v>
      </c>
      <c r="H1275" s="334">
        <v>59053869.95239605</v>
      </c>
      <c r="I1275" s="334">
        <v>2.225830148619504</v>
      </c>
      <c r="J1275" s="334">
        <v>5.3452953224990978</v>
      </c>
      <c r="K1275" s="334">
        <v>1.824308625291327</v>
      </c>
      <c r="L1275" s="334">
        <v>60.28691949985474</v>
      </c>
      <c r="M1275" s="334" t="s">
        <v>30</v>
      </c>
      <c r="N1275" s="334" t="s">
        <v>30</v>
      </c>
      <c r="O1275" s="334" t="s">
        <v>30</v>
      </c>
      <c r="P1275" s="334">
        <v>8.8408816152045806E-5</v>
      </c>
      <c r="Q1275" s="334" t="s">
        <v>30</v>
      </c>
      <c r="R1275" s="334" t="s">
        <v>30</v>
      </c>
      <c r="S1275" s="595">
        <f t="shared" si="286"/>
        <v>60.28691949985474</v>
      </c>
      <c r="T1275" s="334">
        <v>-1.101</v>
      </c>
      <c r="U1275">
        <f t="shared" si="287"/>
        <v>67</v>
      </c>
      <c r="V1275" t="str">
        <f t="shared" si="288"/>
        <v>Gr5</v>
      </c>
    </row>
    <row r="1276" spans="1:22" outlineLevel="2">
      <c r="A1276">
        <v>339</v>
      </c>
      <c r="B1276" t="s">
        <v>2501</v>
      </c>
      <c r="C1276" s="334">
        <v>3.76312932513753</v>
      </c>
      <c r="D1276" s="334">
        <v>0.73504812571814782</v>
      </c>
      <c r="E1276" s="334">
        <v>19.347863095779321</v>
      </c>
      <c r="F1276" s="334">
        <v>1.073975488156935</v>
      </c>
      <c r="G1276" s="334">
        <v>42.912853207190366</v>
      </c>
      <c r="H1276" s="334">
        <v>57829443.732445002</v>
      </c>
      <c r="I1276" s="334">
        <v>1.8403907789827121</v>
      </c>
      <c r="J1276" s="334">
        <v>4.8899627254505491</v>
      </c>
      <c r="K1276" s="334">
        <v>1.707813784526754</v>
      </c>
      <c r="L1276" s="334">
        <v>57.866681788018752</v>
      </c>
      <c r="M1276" s="334" t="s">
        <v>30</v>
      </c>
      <c r="N1276" s="334" t="s">
        <v>30</v>
      </c>
      <c r="O1276" s="334" t="s">
        <v>30</v>
      </c>
      <c r="P1276" s="334">
        <v>8.2894058944819237E-5</v>
      </c>
      <c r="Q1276" s="334" t="s">
        <v>30</v>
      </c>
      <c r="R1276" s="334" t="s">
        <v>30</v>
      </c>
      <c r="S1276" s="595">
        <f t="shared" si="286"/>
        <v>57.866681788018752</v>
      </c>
      <c r="T1276" s="334">
        <v>4.4999999999999998E-2</v>
      </c>
      <c r="U1276">
        <f t="shared" si="287"/>
        <v>68</v>
      </c>
      <c r="V1276" t="str">
        <f t="shared" si="288"/>
        <v>GR7</v>
      </c>
    </row>
    <row r="1277" spans="1:22" outlineLevel="2">
      <c r="A1277">
        <v>340</v>
      </c>
      <c r="B1277" t="s">
        <v>2502</v>
      </c>
      <c r="C1277" s="334">
        <v>3.9111292618946112</v>
      </c>
      <c r="D1277" s="334">
        <v>0.72102769911919151</v>
      </c>
      <c r="E1277" s="334">
        <v>18.366274859415562</v>
      </c>
      <c r="F1277" s="334">
        <v>1.1338088822557799</v>
      </c>
      <c r="G1277" s="334">
        <v>41.784114182198756</v>
      </c>
      <c r="H1277" s="334">
        <v>61473135.676155053</v>
      </c>
      <c r="I1277" s="334">
        <v>1.684167784716359</v>
      </c>
      <c r="J1277" s="334">
        <v>5.4244851822130773</v>
      </c>
      <c r="K1277" s="334">
        <v>1.735612379173157</v>
      </c>
      <c r="L1277" s="334">
        <v>60.636552668305498</v>
      </c>
      <c r="M1277" s="334" t="s">
        <v>30</v>
      </c>
      <c r="N1277" s="334" t="s">
        <v>30</v>
      </c>
      <c r="O1277" s="334" t="s">
        <v>30</v>
      </c>
      <c r="P1277" s="334">
        <v>8.8851986328334173E-5</v>
      </c>
      <c r="Q1277" s="334" t="s">
        <v>30</v>
      </c>
      <c r="R1277" s="334" t="s">
        <v>30</v>
      </c>
      <c r="S1277" s="595">
        <f t="shared" si="286"/>
        <v>60.636552668305498</v>
      </c>
      <c r="T1277" s="334">
        <v>-2.5979999999999999</v>
      </c>
      <c r="U1277">
        <f t="shared" si="287"/>
        <v>69</v>
      </c>
      <c r="V1277" t="str">
        <f t="shared" si="288"/>
        <v>Ke1</v>
      </c>
    </row>
    <row r="1278" spans="1:22" outlineLevel="2">
      <c r="A1278">
        <v>341</v>
      </c>
      <c r="B1278" t="s">
        <v>2503</v>
      </c>
      <c r="C1278" s="334">
        <v>3.9040220889362551</v>
      </c>
      <c r="D1278" s="334">
        <v>0.71181346520613042</v>
      </c>
      <c r="E1278" s="334">
        <v>18.378115746831249</v>
      </c>
      <c r="F1278" s="334">
        <v>1.1143599462710669</v>
      </c>
      <c r="G1278" s="334">
        <v>41.619346220103246</v>
      </c>
      <c r="H1278" s="334">
        <v>65586942.274027564</v>
      </c>
      <c r="I1278" s="334">
        <v>1.7984400752098391</v>
      </c>
      <c r="J1278" s="334">
        <v>5.1258144015920983</v>
      </c>
      <c r="K1278" s="334">
        <v>1.9042923001255581</v>
      </c>
      <c r="L1278" s="334">
        <v>57.477650808836323</v>
      </c>
      <c r="M1278" s="334" t="s">
        <v>30</v>
      </c>
      <c r="N1278" s="334" t="s">
        <v>30</v>
      </c>
      <c r="O1278" s="334" t="s">
        <v>30</v>
      </c>
      <c r="P1278" s="334">
        <v>9.0112488089829723E-5</v>
      </c>
      <c r="Q1278" s="334" t="s">
        <v>30</v>
      </c>
      <c r="R1278" s="334" t="s">
        <v>30</v>
      </c>
      <c r="S1278" s="595">
        <f t="shared" si="286"/>
        <v>57.477650808836323</v>
      </c>
      <c r="T1278" s="334">
        <v>-2.109</v>
      </c>
      <c r="U1278">
        <f t="shared" si="287"/>
        <v>70</v>
      </c>
      <c r="V1278" t="str">
        <f t="shared" si="288"/>
        <v>Ha6</v>
      </c>
    </row>
    <row r="1279" spans="1:22" outlineLevel="2">
      <c r="A1279">
        <v>342</v>
      </c>
      <c r="B1279" t="s">
        <v>2504</v>
      </c>
      <c r="C1279" s="334">
        <v>3.5567939973907161</v>
      </c>
      <c r="D1279" s="334">
        <v>0.761090163070404</v>
      </c>
      <c r="E1279" s="334">
        <v>18.93117095509551</v>
      </c>
      <c r="F1279" s="334">
        <v>1.020165705106681</v>
      </c>
      <c r="G1279" s="334">
        <v>40.622743195314307</v>
      </c>
      <c r="H1279" s="334">
        <v>53691468.091630973</v>
      </c>
      <c r="I1279" s="334">
        <v>1.9732629715173211</v>
      </c>
      <c r="J1279" s="334">
        <v>5.5355354991117611</v>
      </c>
      <c r="K1279" s="334">
        <v>1.515195307863427</v>
      </c>
      <c r="L1279" s="334">
        <v>57.657314552000649</v>
      </c>
      <c r="M1279" s="334" t="s">
        <v>30</v>
      </c>
      <c r="N1279" s="334" t="s">
        <v>30</v>
      </c>
      <c r="O1279" s="334" t="s">
        <v>30</v>
      </c>
      <c r="P1279" s="334">
        <v>1.031631490792311E-4</v>
      </c>
      <c r="Q1279" s="334" t="s">
        <v>30</v>
      </c>
      <c r="R1279" s="334" t="s">
        <v>30</v>
      </c>
      <c r="S1279" s="595">
        <f t="shared" si="286"/>
        <v>57.657314552000649</v>
      </c>
      <c r="T1279" s="334">
        <v>-9.2999999999999999E-2</v>
      </c>
      <c r="U1279">
        <f t="shared" si="287"/>
        <v>71</v>
      </c>
      <c r="V1279" t="str">
        <f t="shared" si="288"/>
        <v>Mu7</v>
      </c>
    </row>
    <row r="1280" spans="1:22" outlineLevel="2">
      <c r="A1280">
        <v>343</v>
      </c>
      <c r="B1280" t="s">
        <v>2505</v>
      </c>
      <c r="C1280" s="334">
        <v>3.543456108891629</v>
      </c>
      <c r="D1280" s="334">
        <v>0.73028979664921156</v>
      </c>
      <c r="E1280" s="334">
        <v>18.824465165483151</v>
      </c>
      <c r="F1280" s="334">
        <v>1.013691795946442</v>
      </c>
      <c r="G1280" s="334">
        <v>38.721913920641299</v>
      </c>
      <c r="H1280" s="334">
        <v>51686264.622941867</v>
      </c>
      <c r="I1280" s="334">
        <v>2.0599344491979621</v>
      </c>
      <c r="J1280" s="334">
        <v>5.1993316273305323</v>
      </c>
      <c r="K1280" s="334">
        <v>2.037170787821287</v>
      </c>
      <c r="L1280" s="334">
        <v>58.508879883119533</v>
      </c>
      <c r="M1280" s="334" t="s">
        <v>30</v>
      </c>
      <c r="N1280" s="334" t="s">
        <v>30</v>
      </c>
      <c r="O1280" s="334" t="s">
        <v>30</v>
      </c>
      <c r="P1280" s="334">
        <v>8.4437455178100552E-5</v>
      </c>
      <c r="Q1280" s="334" t="s">
        <v>30</v>
      </c>
      <c r="R1280" s="334" t="s">
        <v>30</v>
      </c>
      <c r="S1280" s="595">
        <f t="shared" si="286"/>
        <v>58.508879883119533</v>
      </c>
      <c r="T1280" s="334">
        <v>4.2059999999999897</v>
      </c>
      <c r="U1280">
        <f t="shared" si="287"/>
        <v>72</v>
      </c>
      <c r="V1280" t="str">
        <f t="shared" si="288"/>
        <v>Mo2</v>
      </c>
    </row>
    <row r="1281" spans="1:22" outlineLevel="2">
      <c r="A1281">
        <v>344</v>
      </c>
      <c r="B1281" t="s">
        <v>2506</v>
      </c>
      <c r="C1281" s="334">
        <v>3.7724213709884502</v>
      </c>
      <c r="D1281" s="334">
        <v>0.72979178045500781</v>
      </c>
      <c r="E1281" s="334">
        <v>18.327112531747879</v>
      </c>
      <c r="F1281" s="334">
        <v>1.1072803179181001</v>
      </c>
      <c r="G1281" s="334">
        <v>42.917889134650004</v>
      </c>
      <c r="H1281" s="334">
        <v>64931954.885019131</v>
      </c>
      <c r="I1281" s="334">
        <v>1.919014147879597</v>
      </c>
      <c r="J1281" s="334">
        <v>5.4978678221051256</v>
      </c>
      <c r="K1281" s="334">
        <v>1.866941952519894</v>
      </c>
      <c r="L1281" s="334">
        <v>58.84977320572672</v>
      </c>
      <c r="M1281" s="334" t="s">
        <v>30</v>
      </c>
      <c r="N1281" s="334" t="s">
        <v>30</v>
      </c>
      <c r="O1281" s="334" t="s">
        <v>30</v>
      </c>
      <c r="P1281" s="334">
        <v>9.5070166550795707E-5</v>
      </c>
      <c r="Q1281" s="334" t="s">
        <v>30</v>
      </c>
      <c r="R1281" s="334" t="s">
        <v>30</v>
      </c>
      <c r="S1281" s="595">
        <f t="shared" si="286"/>
        <v>58.84977320572672</v>
      </c>
      <c r="T1281" s="334">
        <v>-0.70199999999999996</v>
      </c>
      <c r="U1281">
        <f t="shared" si="287"/>
        <v>73</v>
      </c>
      <c r="V1281" t="str">
        <f t="shared" si="288"/>
        <v>Wi4</v>
      </c>
    </row>
    <row r="1282" spans="1:22" outlineLevel="2">
      <c r="A1282">
        <v>345</v>
      </c>
      <c r="B1282" t="s">
        <v>2507</v>
      </c>
      <c r="C1282" s="334">
        <v>3.976956851481678</v>
      </c>
      <c r="D1282" s="334">
        <v>0.71192833814957657</v>
      </c>
      <c r="E1282" s="334">
        <v>19.428136525087449</v>
      </c>
      <c r="F1282" s="334">
        <v>1.0480585611697011</v>
      </c>
      <c r="G1282" s="334">
        <v>44.168974111919674</v>
      </c>
      <c r="H1282" s="334">
        <v>61456124.010359943</v>
      </c>
      <c r="I1282" s="334">
        <v>1.924017137680146</v>
      </c>
      <c r="J1282" s="334">
        <v>5.23859417468422</v>
      </c>
      <c r="K1282" s="334">
        <v>1.7528705648045371</v>
      </c>
      <c r="L1282" s="334">
        <v>58.601753979842513</v>
      </c>
      <c r="M1282" s="334" t="s">
        <v>30</v>
      </c>
      <c r="N1282" s="334" t="s">
        <v>30</v>
      </c>
      <c r="O1282" s="334" t="s">
        <v>30</v>
      </c>
      <c r="P1282" s="334">
        <v>9.0201037717732406E-5</v>
      </c>
      <c r="Q1282" s="334" t="s">
        <v>30</v>
      </c>
      <c r="R1282" s="334" t="s">
        <v>30</v>
      </c>
      <c r="S1282" s="595">
        <f t="shared" si="286"/>
        <v>58.601753979842513</v>
      </c>
      <c r="T1282" s="334">
        <v>-0.252</v>
      </c>
      <c r="U1282">
        <f t="shared" si="287"/>
        <v>74</v>
      </c>
      <c r="V1282" t="str">
        <f t="shared" si="288"/>
        <v>Co)</v>
      </c>
    </row>
    <row r="1283" spans="1:22" outlineLevel="2">
      <c r="A1283">
        <v>346</v>
      </c>
      <c r="B1283" t="s">
        <v>2508</v>
      </c>
      <c r="C1283" s="334">
        <v>3.7748557810127732</v>
      </c>
      <c r="D1283" s="334">
        <v>0.7080614932531526</v>
      </c>
      <c r="E1283" s="334">
        <v>18.327964375573931</v>
      </c>
      <c r="F1283" s="334">
        <v>1.032136773383638</v>
      </c>
      <c r="G1283" s="334">
        <v>43.40353940786548</v>
      </c>
      <c r="H1283" s="334">
        <v>65217341.542865291</v>
      </c>
      <c r="I1283" s="334">
        <v>2.1802190350842658</v>
      </c>
      <c r="J1283" s="334">
        <v>5.3222743492022593</v>
      </c>
      <c r="K1283" s="334">
        <v>1.6735238802488019</v>
      </c>
      <c r="L1283" s="334">
        <v>58.235048756370283</v>
      </c>
      <c r="M1283" s="334" t="s">
        <v>30</v>
      </c>
      <c r="N1283" s="334" t="s">
        <v>30</v>
      </c>
      <c r="O1283" s="334" t="s">
        <v>30</v>
      </c>
      <c r="P1283" s="334">
        <v>9.1679060574542873E-5</v>
      </c>
      <c r="Q1283" s="334" t="s">
        <v>30</v>
      </c>
      <c r="R1283" s="334" t="s">
        <v>30</v>
      </c>
      <c r="S1283" s="595">
        <f t="shared" si="286"/>
        <v>58.235048756370283</v>
      </c>
      <c r="T1283" s="334">
        <v>-1.248</v>
      </c>
      <c r="U1283">
        <f t="shared" si="287"/>
        <v>75</v>
      </c>
      <c r="V1283" t="str">
        <f t="shared" si="288"/>
        <v>Ro3</v>
      </c>
    </row>
    <row r="1284" spans="1:22" outlineLevel="2">
      <c r="A1284">
        <v>347</v>
      </c>
      <c r="B1284" t="s">
        <v>2509</v>
      </c>
      <c r="C1284" s="334">
        <v>3.933496870029185</v>
      </c>
      <c r="D1284" s="334">
        <v>0.72032409115388529</v>
      </c>
      <c r="E1284" s="334">
        <v>18.312216090014559</v>
      </c>
      <c r="F1284" s="334">
        <v>1.0472118897873131</v>
      </c>
      <c r="G1284" s="334">
        <v>39.889974909668901</v>
      </c>
      <c r="H1284" s="334">
        <v>67523157.251012594</v>
      </c>
      <c r="I1284" s="334">
        <v>2.1522843729921899</v>
      </c>
      <c r="J1284" s="334">
        <v>5.2666334033067299</v>
      </c>
      <c r="K1284" s="334">
        <v>1.650659302328261</v>
      </c>
      <c r="L1284" s="334">
        <v>58.614342038522338</v>
      </c>
      <c r="M1284" s="334" t="s">
        <v>30</v>
      </c>
      <c r="N1284" s="334" t="s">
        <v>30</v>
      </c>
      <c r="O1284" s="334" t="s">
        <v>30</v>
      </c>
      <c r="P1284" s="334">
        <v>8.9590681755238188E-5</v>
      </c>
      <c r="Q1284" s="334" t="s">
        <v>30</v>
      </c>
      <c r="R1284" s="334" t="s">
        <v>30</v>
      </c>
      <c r="S1284" s="595">
        <f t="shared" si="286"/>
        <v>58.614342038522338</v>
      </c>
      <c r="T1284" s="334">
        <v>1.395</v>
      </c>
      <c r="U1284">
        <f t="shared" si="287"/>
        <v>76</v>
      </c>
      <c r="V1284" t="str">
        <f t="shared" si="288"/>
        <v>Wi)</v>
      </c>
    </row>
    <row r="1285" spans="1:22" outlineLevel="2">
      <c r="A1285">
        <v>348</v>
      </c>
      <c r="B1285" t="s">
        <v>2510</v>
      </c>
      <c r="C1285" s="334">
        <v>3.9209976075319379</v>
      </c>
      <c r="D1285" s="334">
        <v>0.72501533596494228</v>
      </c>
      <c r="E1285" s="334">
        <v>18.659567524186411</v>
      </c>
      <c r="F1285" s="334">
        <v>1.099331123889826</v>
      </c>
      <c r="G1285" s="334">
        <v>41.037010561465948</v>
      </c>
      <c r="H1285" s="334">
        <v>63210079.68959596</v>
      </c>
      <c r="I1285" s="334">
        <v>2.523010115508193</v>
      </c>
      <c r="J1285" s="334">
        <v>5.5094517587881802</v>
      </c>
      <c r="K1285" s="334">
        <v>1.6810064986027391</v>
      </c>
      <c r="L1285" s="334">
        <v>59.907011205411912</v>
      </c>
      <c r="M1285" s="334" t="s">
        <v>30</v>
      </c>
      <c r="N1285" s="334" t="s">
        <v>30</v>
      </c>
      <c r="O1285" s="334" t="s">
        <v>30</v>
      </c>
      <c r="P1285" s="334">
        <v>9.7690158599044726E-5</v>
      </c>
      <c r="Q1285" s="334" t="s">
        <v>30</v>
      </c>
      <c r="R1285" s="334" t="s">
        <v>30</v>
      </c>
      <c r="S1285" s="595">
        <f t="shared" si="286"/>
        <v>59.907011205411912</v>
      </c>
      <c r="T1285" s="334">
        <v>-1.1279999999999999</v>
      </c>
      <c r="U1285">
        <f t="shared" si="287"/>
        <v>77</v>
      </c>
      <c r="V1285" t="str">
        <f t="shared" si="288"/>
        <v>Wa6</v>
      </c>
    </row>
    <row r="1286" spans="1:22" outlineLevel="2">
      <c r="A1286">
        <v>349</v>
      </c>
      <c r="B1286" t="s">
        <v>2511</v>
      </c>
      <c r="C1286" s="334">
        <v>3.953397283553755</v>
      </c>
      <c r="D1286" s="334">
        <v>0.71266393633865932</v>
      </c>
      <c r="E1286" s="334">
        <v>18.584330854456908</v>
      </c>
      <c r="F1286" s="334">
        <v>1.1551611831717541</v>
      </c>
      <c r="G1286" s="334">
        <v>37.666685468832021</v>
      </c>
      <c r="H1286" s="334">
        <v>62408282.10781958</v>
      </c>
      <c r="I1286" s="334">
        <v>2.1446013913664421</v>
      </c>
      <c r="J1286" s="334">
        <v>5.3286147108818769</v>
      </c>
      <c r="K1286" s="334">
        <v>1.6346584572418159</v>
      </c>
      <c r="L1286" s="334">
        <v>58.312396791870178</v>
      </c>
      <c r="M1286" s="334" t="s">
        <v>30</v>
      </c>
      <c r="N1286" s="334" t="s">
        <v>30</v>
      </c>
      <c r="O1286" s="334" t="s">
        <v>30</v>
      </c>
      <c r="P1286" s="334">
        <v>9.199493396849369E-5</v>
      </c>
      <c r="Q1286" s="334" t="s">
        <v>30</v>
      </c>
      <c r="R1286" s="334" t="s">
        <v>30</v>
      </c>
      <c r="S1286" s="595">
        <f t="shared" si="286"/>
        <v>58.312396791870178</v>
      </c>
      <c r="T1286" s="334">
        <v>-0.52800000000000002</v>
      </c>
      <c r="U1286">
        <f t="shared" si="287"/>
        <v>78</v>
      </c>
      <c r="V1286" t="str">
        <f t="shared" si="288"/>
        <v>Gu8</v>
      </c>
    </row>
    <row r="1287" spans="1:22" outlineLevel="2">
      <c r="A1287">
        <v>350</v>
      </c>
      <c r="B1287" t="s">
        <v>2512</v>
      </c>
      <c r="C1287" s="334">
        <v>3.825485861918533</v>
      </c>
      <c r="D1287" s="334">
        <v>0.70869312610834867</v>
      </c>
      <c r="E1287" s="334">
        <v>17.574096297443461</v>
      </c>
      <c r="F1287" s="334">
        <v>1.090682371954121</v>
      </c>
      <c r="G1287" s="334">
        <v>39.607393494133831</v>
      </c>
      <c r="H1287" s="334">
        <v>69107392.915250167</v>
      </c>
      <c r="I1287" s="334">
        <v>2.427786781569476</v>
      </c>
      <c r="J1287" s="334">
        <v>5.7013339896225936</v>
      </c>
      <c r="K1287" s="334">
        <v>1.7390492380361751</v>
      </c>
      <c r="L1287" s="334">
        <v>57.848170581963458</v>
      </c>
      <c r="M1287" s="334" t="s">
        <v>30</v>
      </c>
      <c r="N1287" s="334" t="s">
        <v>30</v>
      </c>
      <c r="O1287" s="334" t="s">
        <v>30</v>
      </c>
      <c r="P1287" s="334">
        <v>1.045164225378099E-4</v>
      </c>
      <c r="Q1287" s="334" t="s">
        <v>30</v>
      </c>
      <c r="R1287" s="334" t="s">
        <v>30</v>
      </c>
      <c r="S1287" s="595">
        <f t="shared" si="286"/>
        <v>57.848170581963458</v>
      </c>
      <c r="T1287" s="334">
        <v>-1.206</v>
      </c>
      <c r="U1287">
        <f t="shared" si="287"/>
        <v>79</v>
      </c>
      <c r="V1287" t="str">
        <f t="shared" si="288"/>
        <v>Gr1</v>
      </c>
    </row>
    <row r="1288" spans="1:22" outlineLevel="2">
      <c r="A1288">
        <v>351</v>
      </c>
      <c r="B1288" t="s">
        <v>2513</v>
      </c>
      <c r="C1288" s="334">
        <v>3.8389229298012499</v>
      </c>
      <c r="D1288" s="334">
        <v>0.73642327379738159</v>
      </c>
      <c r="E1288" s="334">
        <v>17.845555913734</v>
      </c>
      <c r="F1288" s="334">
        <v>1.0236058045657159</v>
      </c>
      <c r="G1288" s="334">
        <v>48.246654966384966</v>
      </c>
      <c r="H1288" s="334">
        <v>71075568.342963487</v>
      </c>
      <c r="I1288" s="334">
        <v>1.94681579917492</v>
      </c>
      <c r="J1288" s="334">
        <v>5.1783564372084747</v>
      </c>
      <c r="K1288" s="334">
        <v>1.764501916453703</v>
      </c>
      <c r="L1288" s="334">
        <v>56.816033514195702</v>
      </c>
      <c r="M1288" s="334" t="s">
        <v>30</v>
      </c>
      <c r="N1288" s="334" t="s">
        <v>30</v>
      </c>
      <c r="O1288" s="334" t="s">
        <v>30</v>
      </c>
      <c r="P1288" s="334">
        <v>9.534937071252418E-5</v>
      </c>
      <c r="Q1288" s="334" t="s">
        <v>30</v>
      </c>
      <c r="R1288" s="334" t="s">
        <v>30</v>
      </c>
      <c r="S1288" s="595">
        <f t="shared" si="286"/>
        <v>56.816033514195702</v>
      </c>
      <c r="T1288" s="334">
        <v>-1.9379999999999999</v>
      </c>
      <c r="U1288">
        <f t="shared" si="287"/>
        <v>80</v>
      </c>
      <c r="V1288" t="str">
        <f t="shared" si="288"/>
        <v>Ta0</v>
      </c>
    </row>
    <row r="1289" spans="1:22" outlineLevel="2">
      <c r="A1289">
        <v>352</v>
      </c>
      <c r="B1289" t="s">
        <v>2514</v>
      </c>
      <c r="C1289" s="334">
        <v>3.582001378911746</v>
      </c>
      <c r="D1289" s="334">
        <v>0.7531268856099842</v>
      </c>
      <c r="E1289" s="334">
        <v>18.290122227686648</v>
      </c>
      <c r="F1289" s="334">
        <v>1.047206239072527</v>
      </c>
      <c r="G1289" s="334">
        <v>39.958102225215242</v>
      </c>
      <c r="H1289" s="334">
        <v>58335686.617057323</v>
      </c>
      <c r="I1289" s="334">
        <v>2.2338738353611478</v>
      </c>
      <c r="J1289" s="334">
        <v>5.7062076772717401</v>
      </c>
      <c r="K1289" s="334">
        <v>1.7393376220290391</v>
      </c>
      <c r="L1289" s="334">
        <v>58.047072182805557</v>
      </c>
      <c r="M1289" s="334" t="s">
        <v>30</v>
      </c>
      <c r="N1289" s="334" t="s">
        <v>30</v>
      </c>
      <c r="O1289" s="334" t="s">
        <v>30</v>
      </c>
      <c r="P1289" s="334">
        <v>1.0349891164818179E-4</v>
      </c>
      <c r="Q1289" s="334" t="s">
        <v>30</v>
      </c>
      <c r="R1289" s="334" t="s">
        <v>30</v>
      </c>
      <c r="S1289" s="595">
        <f t="shared" si="286"/>
        <v>58.047072182805557</v>
      </c>
      <c r="T1289" s="334">
        <v>1.3740000000000001</v>
      </c>
      <c r="U1289">
        <f t="shared" si="287"/>
        <v>81</v>
      </c>
      <c r="V1289" t="str">
        <f t="shared" si="288"/>
        <v>Le4</v>
      </c>
    </row>
    <row r="1290" spans="1:22" outlineLevel="2">
      <c r="A1290">
        <v>353</v>
      </c>
      <c r="B1290" t="s">
        <v>2515</v>
      </c>
      <c r="C1290" s="334">
        <v>3.8140088950299642</v>
      </c>
      <c r="D1290" s="334">
        <v>0.72515822182932432</v>
      </c>
      <c r="E1290" s="334">
        <v>19.058131644811549</v>
      </c>
      <c r="F1290" s="334">
        <v>1.1022168312570679</v>
      </c>
      <c r="G1290" s="334">
        <v>43.495517343848071</v>
      </c>
      <c r="H1290" s="334">
        <v>59916571.855325408</v>
      </c>
      <c r="I1290" s="334">
        <v>1.467348172744305</v>
      </c>
      <c r="J1290" s="334">
        <v>5.2531441981396139</v>
      </c>
      <c r="K1290" s="334">
        <v>1.6581849123580299</v>
      </c>
      <c r="L1290" s="334">
        <v>59.062023221884289</v>
      </c>
      <c r="M1290" s="334" t="s">
        <v>30</v>
      </c>
      <c r="N1290" s="334" t="s">
        <v>30</v>
      </c>
      <c r="O1290" s="334" t="s">
        <v>30</v>
      </c>
      <c r="P1290" s="334">
        <v>8.8086772373325355E-5</v>
      </c>
      <c r="Q1290" s="334" t="s">
        <v>30</v>
      </c>
      <c r="R1290" s="334" t="s">
        <v>30</v>
      </c>
      <c r="S1290" s="595">
        <f t="shared" si="286"/>
        <v>59.062023221884289</v>
      </c>
      <c r="T1290" s="334">
        <v>-1.4430000000000001</v>
      </c>
      <c r="U1290">
        <f t="shared" si="287"/>
        <v>82</v>
      </c>
      <c r="V1290" t="str">
        <f t="shared" si="288"/>
        <v>La5</v>
      </c>
    </row>
    <row r="1291" spans="1:22" outlineLevel="2">
      <c r="A1291">
        <v>354</v>
      </c>
      <c r="B1291" t="s">
        <v>2516</v>
      </c>
      <c r="C1291" s="334">
        <v>4.0294094548101063</v>
      </c>
      <c r="D1291" s="334">
        <v>0.71479119801077229</v>
      </c>
      <c r="E1291" s="334">
        <v>19.117435949673599</v>
      </c>
      <c r="F1291" s="334">
        <v>1.1935036858881509</v>
      </c>
      <c r="G1291" s="334">
        <v>41.278357109571438</v>
      </c>
      <c r="H1291" s="334">
        <v>58204798.865729667</v>
      </c>
      <c r="I1291" s="334">
        <v>2.4302384761481242</v>
      </c>
      <c r="J1291" s="334">
        <v>5.7008898771578371</v>
      </c>
      <c r="K1291" s="334">
        <v>1.691673076118293</v>
      </c>
      <c r="L1291" s="334">
        <v>58.646858995566618</v>
      </c>
      <c r="M1291" s="334" t="s">
        <v>30</v>
      </c>
      <c r="N1291" s="334" t="s">
        <v>30</v>
      </c>
      <c r="O1291" s="334" t="s">
        <v>30</v>
      </c>
      <c r="P1291" s="334">
        <v>1.0287294087350941E-4</v>
      </c>
      <c r="Q1291" s="334" t="s">
        <v>30</v>
      </c>
      <c r="R1291" s="334" t="s">
        <v>30</v>
      </c>
      <c r="S1291" s="595">
        <f t="shared" si="286"/>
        <v>58.646858995566618</v>
      </c>
      <c r="T1291" s="334">
        <v>-1.875</v>
      </c>
      <c r="U1291">
        <f t="shared" si="287"/>
        <v>83</v>
      </c>
      <c r="V1291" t="str">
        <f t="shared" si="288"/>
        <v>Wa2</v>
      </c>
    </row>
    <row r="1292" spans="1:22" outlineLevel="2">
      <c r="A1292">
        <v>355</v>
      </c>
      <c r="B1292" t="s">
        <v>2517</v>
      </c>
      <c r="C1292" s="334">
        <v>3.842218090773319</v>
      </c>
      <c r="D1292" s="334">
        <v>0.73782489326461442</v>
      </c>
      <c r="E1292" s="334">
        <v>18.321413972133971</v>
      </c>
      <c r="F1292" s="334">
        <v>1.0693550544093151</v>
      </c>
      <c r="G1292" s="334">
        <v>40.985561188988491</v>
      </c>
      <c r="H1292" s="334">
        <v>63252813.05251646</v>
      </c>
      <c r="I1292" s="334">
        <v>1.8289499182630651</v>
      </c>
      <c r="J1292" s="334">
        <v>5.4308305321548618</v>
      </c>
      <c r="K1292" s="334">
        <v>1.656528383725282</v>
      </c>
      <c r="L1292" s="334">
        <v>58.743897702852678</v>
      </c>
      <c r="M1292" s="334" t="s">
        <v>30</v>
      </c>
      <c r="N1292" s="334" t="s">
        <v>30</v>
      </c>
      <c r="O1292" s="334" t="s">
        <v>30</v>
      </c>
      <c r="P1292" s="334">
        <v>9.6048300103715058E-5</v>
      </c>
      <c r="Q1292" s="334" t="s">
        <v>30</v>
      </c>
      <c r="R1292" s="334" t="s">
        <v>30</v>
      </c>
      <c r="S1292" s="595">
        <f t="shared" si="286"/>
        <v>58.743897702852678</v>
      </c>
      <c r="T1292" s="334">
        <v>0.20699999999999999</v>
      </c>
      <c r="U1292">
        <f t="shared" si="287"/>
        <v>84</v>
      </c>
      <c r="V1292" t="str">
        <f t="shared" si="288"/>
        <v>DT7</v>
      </c>
    </row>
    <row r="1293" spans="1:22" outlineLevel="2">
      <c r="A1293">
        <v>356</v>
      </c>
      <c r="B1293" t="s">
        <v>2518</v>
      </c>
      <c r="C1293" s="334">
        <v>3.728973451412219</v>
      </c>
      <c r="D1293" s="334">
        <v>0.72148722236619445</v>
      </c>
      <c r="E1293" s="334">
        <v>18.39873048750189</v>
      </c>
      <c r="F1293" s="334">
        <v>1.1384032198578331</v>
      </c>
      <c r="G1293" s="334">
        <v>41.226862185605228</v>
      </c>
      <c r="H1293" s="334">
        <v>63049941.336651593</v>
      </c>
      <c r="I1293" s="334">
        <v>1.3186933998868759</v>
      </c>
      <c r="J1293" s="334">
        <v>5.2644916363492422</v>
      </c>
      <c r="K1293" s="334">
        <v>1.9551077024407439</v>
      </c>
      <c r="L1293" s="334">
        <v>59.023181772243753</v>
      </c>
      <c r="M1293" s="334" t="s">
        <v>30</v>
      </c>
      <c r="N1293" s="334" t="s">
        <v>30</v>
      </c>
      <c r="O1293" s="334" t="s">
        <v>30</v>
      </c>
      <c r="P1293" s="334">
        <v>8.6652232739201131E-5</v>
      </c>
      <c r="Q1293" s="334" t="s">
        <v>30</v>
      </c>
      <c r="R1293" s="334" t="s">
        <v>30</v>
      </c>
      <c r="S1293" s="595">
        <f t="shared" si="286"/>
        <v>59.023181772243753</v>
      </c>
      <c r="T1293" s="334">
        <v>-0.86399999999999899</v>
      </c>
      <c r="U1293">
        <f t="shared" si="287"/>
        <v>85</v>
      </c>
      <c r="V1293" t="str">
        <f t="shared" si="288"/>
        <v>Bu5</v>
      </c>
    </row>
    <row r="1294" spans="1:22" outlineLevel="2">
      <c r="A1294">
        <v>357</v>
      </c>
      <c r="B1294" t="s">
        <v>2519</v>
      </c>
      <c r="C1294" s="334">
        <v>3.8131343042376109</v>
      </c>
      <c r="D1294" s="334">
        <v>0.68143409458736381</v>
      </c>
      <c r="E1294" s="334">
        <v>18.682480726879909</v>
      </c>
      <c r="F1294" s="334">
        <v>0.99075084052207107</v>
      </c>
      <c r="G1294" s="334">
        <v>47.581377766652878</v>
      </c>
      <c r="H1294" s="334">
        <v>62036809.553330816</v>
      </c>
      <c r="I1294" s="334">
        <v>2.005804713569932</v>
      </c>
      <c r="J1294" s="334">
        <v>4.9160543668237402</v>
      </c>
      <c r="K1294" s="334">
        <v>1.515786315470373</v>
      </c>
      <c r="L1294" s="334">
        <v>58.203838911165988</v>
      </c>
      <c r="M1294" s="334" t="s">
        <v>30</v>
      </c>
      <c r="N1294" s="334" t="s">
        <v>30</v>
      </c>
      <c r="O1294" s="334" t="s">
        <v>30</v>
      </c>
      <c r="P1294" s="334">
        <v>8.0651321559446196E-5</v>
      </c>
      <c r="Q1294" s="334" t="s">
        <v>30</v>
      </c>
      <c r="R1294" s="334" t="s">
        <v>30</v>
      </c>
      <c r="S1294" s="595">
        <f t="shared" si="286"/>
        <v>58.203838911165988</v>
      </c>
      <c r="T1294" s="334">
        <v>-2.0369999999999999</v>
      </c>
      <c r="U1294">
        <f t="shared" si="287"/>
        <v>86</v>
      </c>
      <c r="V1294" t="str">
        <f t="shared" si="288"/>
        <v>Tr2</v>
      </c>
    </row>
    <row r="1295" spans="1:22" outlineLevel="2">
      <c r="A1295">
        <v>358</v>
      </c>
      <c r="B1295" t="s">
        <v>2520</v>
      </c>
      <c r="C1295" s="334">
        <v>3.4544615031671611</v>
      </c>
      <c r="D1295" s="334">
        <v>0.7450140849041651</v>
      </c>
      <c r="E1295" s="334">
        <v>18.60720841884276</v>
      </c>
      <c r="F1295" s="334">
        <v>1.0128670020278889</v>
      </c>
      <c r="G1295" s="334">
        <v>43.622857937721044</v>
      </c>
      <c r="H1295" s="334">
        <v>52825474.441540197</v>
      </c>
      <c r="I1295" s="334">
        <v>-1.4245449395902551E-2</v>
      </c>
      <c r="J1295" s="334">
        <v>4.930893155437948</v>
      </c>
      <c r="K1295" s="334">
        <v>1.8518245816363039</v>
      </c>
      <c r="L1295" s="334">
        <v>58.225959259132807</v>
      </c>
      <c r="M1295" s="334" t="s">
        <v>30</v>
      </c>
      <c r="N1295" s="334" t="s">
        <v>30</v>
      </c>
      <c r="O1295" s="334" t="s">
        <v>30</v>
      </c>
      <c r="P1295" s="334">
        <v>8.092745822119339E-5</v>
      </c>
      <c r="Q1295" s="334" t="s">
        <v>30</v>
      </c>
      <c r="R1295" s="334" t="s">
        <v>30</v>
      </c>
      <c r="S1295" s="595">
        <f t="shared" si="286"/>
        <v>58.225959259132807</v>
      </c>
      <c r="T1295" s="334">
        <v>1.3620000000000001</v>
      </c>
      <c r="U1295">
        <f t="shared" si="287"/>
        <v>87</v>
      </c>
      <c r="V1295" t="str">
        <f t="shared" si="288"/>
        <v xml:space="preserve">To </v>
      </c>
    </row>
    <row r="1296" spans="1:22" outlineLevel="2">
      <c r="A1296">
        <v>359</v>
      </c>
      <c r="B1296" t="s">
        <v>2521</v>
      </c>
      <c r="C1296" s="334">
        <v>3.6685156172168392</v>
      </c>
      <c r="D1296" s="334">
        <v>0.7395759670834916</v>
      </c>
      <c r="E1296" s="334">
        <v>17.927993857305299</v>
      </c>
      <c r="F1296" s="334">
        <v>1.099307555066072</v>
      </c>
      <c r="G1296" s="334">
        <v>40.618889312069285</v>
      </c>
      <c r="H1296" s="334">
        <v>62513162.625493117</v>
      </c>
      <c r="I1296" s="334">
        <v>1.8604189472465289</v>
      </c>
      <c r="J1296" s="334">
        <v>5.2620641196310762</v>
      </c>
      <c r="K1296" s="334">
        <v>1.804005158543172</v>
      </c>
      <c r="L1296" s="334">
        <v>58.90408116233521</v>
      </c>
      <c r="M1296" s="334" t="s">
        <v>30</v>
      </c>
      <c r="N1296" s="334" t="s">
        <v>30</v>
      </c>
      <c r="O1296" s="334" t="s">
        <v>30</v>
      </c>
      <c r="P1296" s="334">
        <v>8.9178757882453727E-5</v>
      </c>
      <c r="Q1296" s="334" t="s">
        <v>30</v>
      </c>
      <c r="R1296" s="334" t="s">
        <v>30</v>
      </c>
      <c r="S1296" s="595">
        <f t="shared" si="286"/>
        <v>58.90408116233521</v>
      </c>
      <c r="T1296" s="334">
        <v>-0.69599999999999995</v>
      </c>
      <c r="U1296">
        <f t="shared" si="287"/>
        <v>88</v>
      </c>
      <c r="V1296" t="str">
        <f t="shared" si="288"/>
        <v>Ce5</v>
      </c>
    </row>
    <row r="1297" spans="1:22" outlineLevel="2">
      <c r="A1297">
        <v>360</v>
      </c>
      <c r="B1297" t="s">
        <v>2522</v>
      </c>
      <c r="C1297" s="334">
        <v>3.849757666247267</v>
      </c>
      <c r="D1297" s="334">
        <v>0.72040470998284478</v>
      </c>
      <c r="E1297" s="334">
        <v>18.549974821907782</v>
      </c>
      <c r="F1297" s="334">
        <v>1.09598768183476</v>
      </c>
      <c r="G1297" s="334">
        <v>40.304584212046919</v>
      </c>
      <c r="H1297" s="334">
        <v>62532857.721236654</v>
      </c>
      <c r="I1297" s="334">
        <v>1.9811454000836131</v>
      </c>
      <c r="J1297" s="334">
        <v>5.4616904721708002</v>
      </c>
      <c r="K1297" s="334">
        <v>1.7102528375341191</v>
      </c>
      <c r="L1297" s="334">
        <v>60.693405806538642</v>
      </c>
      <c r="M1297" s="334" t="s">
        <v>30</v>
      </c>
      <c r="N1297" s="334" t="s">
        <v>30</v>
      </c>
      <c r="O1297" s="334" t="s">
        <v>30</v>
      </c>
      <c r="P1297" s="334">
        <v>9.1543112722654657E-5</v>
      </c>
      <c r="Q1297" s="334" t="s">
        <v>30</v>
      </c>
      <c r="R1297" s="334" t="s">
        <v>30</v>
      </c>
      <c r="S1297" s="595">
        <f t="shared" si="286"/>
        <v>60.693405806538642</v>
      </c>
      <c r="T1297" s="334">
        <v>0.54600000000000004</v>
      </c>
      <c r="U1297">
        <f t="shared" si="287"/>
        <v>89</v>
      </c>
      <c r="V1297" t="str">
        <f t="shared" si="288"/>
        <v>Co0</v>
      </c>
    </row>
    <row r="1298" spans="1:22" outlineLevel="2">
      <c r="A1298">
        <v>361</v>
      </c>
      <c r="B1298" t="s">
        <v>2523</v>
      </c>
      <c r="C1298" s="334">
        <v>3.8968142133445909</v>
      </c>
      <c r="D1298" s="334">
        <v>0.72964259308686863</v>
      </c>
      <c r="E1298" s="334">
        <v>18.356277847552029</v>
      </c>
      <c r="F1298" s="334">
        <v>1.1494551459295519</v>
      </c>
      <c r="G1298" s="334">
        <v>40.834114345819074</v>
      </c>
      <c r="H1298" s="334">
        <v>63804680.447692163</v>
      </c>
      <c r="I1298" s="334">
        <v>1.704923547940967</v>
      </c>
      <c r="J1298" s="334">
        <v>5.8026683045807914</v>
      </c>
      <c r="K1298" s="334">
        <v>2.0728208636293979</v>
      </c>
      <c r="L1298" s="334">
        <v>58.387946311977302</v>
      </c>
      <c r="M1298" s="334" t="s">
        <v>30</v>
      </c>
      <c r="N1298" s="334" t="s">
        <v>30</v>
      </c>
      <c r="O1298" s="334" t="s">
        <v>30</v>
      </c>
      <c r="P1298" s="334">
        <v>1.069997730512511E-4</v>
      </c>
      <c r="Q1298" s="334" t="s">
        <v>30</v>
      </c>
      <c r="R1298" s="334" t="s">
        <v>30</v>
      </c>
      <c r="S1298" s="595">
        <f t="shared" si="286"/>
        <v>58.387946311977302</v>
      </c>
      <c r="T1298" s="334">
        <v>0.33300000000000002</v>
      </c>
      <c r="U1298">
        <f t="shared" si="287"/>
        <v>90</v>
      </c>
      <c r="V1298" t="str">
        <f t="shared" si="288"/>
        <v>Bi0</v>
      </c>
    </row>
    <row r="1299" spans="1:22" outlineLevel="2">
      <c r="A1299">
        <v>362</v>
      </c>
      <c r="B1299" t="s">
        <v>2524</v>
      </c>
      <c r="C1299" s="334">
        <v>3.9080630676191901</v>
      </c>
      <c r="D1299" s="334">
        <v>0.72134684346112043</v>
      </c>
      <c r="E1299" s="334">
        <v>18.964670189097902</v>
      </c>
      <c r="F1299" s="334">
        <v>1.0820112135151001</v>
      </c>
      <c r="G1299" s="334">
        <v>43.17656911467764</v>
      </c>
      <c r="H1299" s="334">
        <v>60189752.67204567</v>
      </c>
      <c r="I1299" s="334">
        <v>1.8189652017586999</v>
      </c>
      <c r="J1299" s="334">
        <v>5.0622697212826857</v>
      </c>
      <c r="K1299" s="334">
        <v>1.6494255350097431</v>
      </c>
      <c r="L1299" s="334">
        <v>58.425345057538017</v>
      </c>
      <c r="M1299" s="334" t="s">
        <v>30</v>
      </c>
      <c r="N1299" s="334" t="s">
        <v>30</v>
      </c>
      <c r="O1299" s="334" t="s">
        <v>30</v>
      </c>
      <c r="P1299" s="334">
        <v>8.4494204935908434E-5</v>
      </c>
      <c r="Q1299" s="334" t="s">
        <v>30</v>
      </c>
      <c r="R1299" s="334" t="s">
        <v>30</v>
      </c>
      <c r="S1299" s="595">
        <f t="shared" si="286"/>
        <v>58.425345057538017</v>
      </c>
      <c r="T1299" s="334">
        <v>0.192</v>
      </c>
      <c r="U1299">
        <f t="shared" si="287"/>
        <v>91</v>
      </c>
      <c r="V1299" t="str">
        <f t="shared" si="288"/>
        <v>Wo9</v>
      </c>
    </row>
    <row r="1300" spans="1:22" outlineLevel="2">
      <c r="A1300">
        <v>363</v>
      </c>
      <c r="B1300" t="s">
        <v>2525</v>
      </c>
      <c r="C1300" s="334">
        <v>3.84571728274017</v>
      </c>
      <c r="D1300" s="334">
        <v>0.70717498199557505</v>
      </c>
      <c r="E1300" s="334">
        <v>18.957310863332371</v>
      </c>
      <c r="F1300" s="334">
        <v>1.041955243925996</v>
      </c>
      <c r="G1300" s="334">
        <v>41.204235738430214</v>
      </c>
      <c r="H1300" s="334">
        <v>63243864.001501679</v>
      </c>
      <c r="I1300" s="334">
        <v>1.8445896683804051</v>
      </c>
      <c r="J1300" s="334">
        <v>5.4202586363755634</v>
      </c>
      <c r="K1300" s="334">
        <v>1.8754678006568251</v>
      </c>
      <c r="L1300" s="334">
        <v>57.397397555530333</v>
      </c>
      <c r="M1300" s="334" t="s">
        <v>30</v>
      </c>
      <c r="N1300" s="334" t="s">
        <v>30</v>
      </c>
      <c r="O1300" s="334" t="s">
        <v>30</v>
      </c>
      <c r="P1300" s="334">
        <v>9.5344209212301496E-5</v>
      </c>
      <c r="Q1300" s="334" t="s">
        <v>30</v>
      </c>
      <c r="R1300" s="334" t="s">
        <v>30</v>
      </c>
      <c r="S1300" s="595">
        <f t="shared" si="286"/>
        <v>57.397397555530333</v>
      </c>
      <c r="T1300" s="334">
        <v>8.6999999999999994E-2</v>
      </c>
      <c r="U1300">
        <f t="shared" si="287"/>
        <v>92</v>
      </c>
      <c r="V1300" t="str">
        <f t="shared" si="288"/>
        <v xml:space="preserve">Ba </v>
      </c>
    </row>
    <row r="1301" spans="1:22" outlineLevel="2">
      <c r="A1301">
        <v>364</v>
      </c>
      <c r="B1301" t="s">
        <v>2526</v>
      </c>
      <c r="C1301" s="334">
        <v>3.678625167779122</v>
      </c>
      <c r="D1301" s="334">
        <v>0.74003601940864749</v>
      </c>
      <c r="E1301" s="334">
        <v>18.933611725755249</v>
      </c>
      <c r="F1301" s="334">
        <v>1.1946046811902351</v>
      </c>
      <c r="G1301" s="334">
        <v>42.030485257042031</v>
      </c>
      <c r="H1301" s="334">
        <v>56296545.493433587</v>
      </c>
      <c r="I1301" s="334">
        <v>1.5710689227161061</v>
      </c>
      <c r="J1301" s="334">
        <v>4.9609974655808724</v>
      </c>
      <c r="K1301" s="334">
        <v>2.0286134821985859</v>
      </c>
      <c r="L1301" s="334">
        <v>58.812577357801842</v>
      </c>
      <c r="M1301" s="334" t="s">
        <v>30</v>
      </c>
      <c r="N1301" s="334" t="s">
        <v>30</v>
      </c>
      <c r="O1301" s="334" t="s">
        <v>30</v>
      </c>
      <c r="P1301" s="334">
        <v>8.0459007580387174E-5</v>
      </c>
      <c r="Q1301" s="334" t="s">
        <v>30</v>
      </c>
      <c r="R1301" s="334" t="s">
        <v>30</v>
      </c>
      <c r="S1301" s="595">
        <f t="shared" si="286"/>
        <v>58.812577357801842</v>
      </c>
      <c r="T1301" s="334">
        <v>-0.22799999999999901</v>
      </c>
      <c r="U1301">
        <f t="shared" si="287"/>
        <v>93</v>
      </c>
      <c r="V1301" t="str">
        <f t="shared" si="288"/>
        <v>Cr0</v>
      </c>
    </row>
    <row r="1302" spans="1:22" outlineLevel="2">
      <c r="A1302">
        <v>365</v>
      </c>
      <c r="B1302" t="s">
        <v>2527</v>
      </c>
      <c r="C1302" s="334">
        <v>3.4747254883765479</v>
      </c>
      <c r="D1302" s="334">
        <v>0.74031560168270394</v>
      </c>
      <c r="E1302" s="334">
        <v>18.436651615826371</v>
      </c>
      <c r="F1302" s="334">
        <v>1.030985142053009</v>
      </c>
      <c r="G1302" s="334">
        <v>40.046670589756886</v>
      </c>
      <c r="H1302" s="334">
        <v>55882118.923493013</v>
      </c>
      <c r="I1302" s="334">
        <v>1.7731134256382539</v>
      </c>
      <c r="J1302" s="334">
        <v>5.1161874195925652</v>
      </c>
      <c r="K1302" s="334">
        <v>1.621974561906427</v>
      </c>
      <c r="L1302" s="334">
        <v>60.321840207502852</v>
      </c>
      <c r="M1302" s="334" t="s">
        <v>30</v>
      </c>
      <c r="N1302" s="334" t="s">
        <v>30</v>
      </c>
      <c r="O1302" s="334" t="s">
        <v>30</v>
      </c>
      <c r="P1302" s="334">
        <v>8.0587152879392257E-5</v>
      </c>
      <c r="Q1302" s="334" t="s">
        <v>30</v>
      </c>
      <c r="R1302" s="334" t="s">
        <v>30</v>
      </c>
      <c r="S1302" s="595">
        <f t="shared" si="286"/>
        <v>60.321840207502852</v>
      </c>
      <c r="T1302" s="334">
        <v>2.3940000000000001</v>
      </c>
      <c r="U1302">
        <f t="shared" si="287"/>
        <v>94</v>
      </c>
      <c r="V1302" t="str">
        <f t="shared" si="288"/>
        <v>Ne4</v>
      </c>
    </row>
    <row r="1303" spans="1:22" outlineLevel="2">
      <c r="A1303">
        <v>366</v>
      </c>
      <c r="B1303" t="s">
        <v>2528</v>
      </c>
      <c r="C1303" s="334">
        <v>3.9440280248397102</v>
      </c>
      <c r="D1303" s="334">
        <v>0.70021919526657184</v>
      </c>
      <c r="E1303" s="334">
        <v>18.88796174245676</v>
      </c>
      <c r="F1303" s="334">
        <v>1.156434774759501</v>
      </c>
      <c r="G1303" s="334">
        <v>42.459952439496583</v>
      </c>
      <c r="H1303" s="334">
        <v>62716610.762086377</v>
      </c>
      <c r="I1303" s="334">
        <v>1.464661988528364</v>
      </c>
      <c r="J1303" s="334">
        <v>5.5855540975531799</v>
      </c>
      <c r="K1303" s="334">
        <v>1.537650660989669</v>
      </c>
      <c r="L1303" s="334">
        <v>58.233628700408282</v>
      </c>
      <c r="M1303" s="334" t="s">
        <v>30</v>
      </c>
      <c r="N1303" s="334" t="s">
        <v>30</v>
      </c>
      <c r="O1303" s="334" t="s">
        <v>30</v>
      </c>
      <c r="P1303" s="334">
        <v>1.014647407284226E-4</v>
      </c>
      <c r="Q1303" s="334" t="s">
        <v>30</v>
      </c>
      <c r="R1303" s="334" t="s">
        <v>30</v>
      </c>
      <c r="S1303" s="595">
        <f t="shared" si="286"/>
        <v>58.233628700408282</v>
      </c>
      <c r="T1303" s="334">
        <v>0.94799999999999995</v>
      </c>
      <c r="U1303">
        <f t="shared" si="287"/>
        <v>95</v>
      </c>
      <c r="V1303" t="str">
        <f t="shared" si="288"/>
        <v>EdK</v>
      </c>
    </row>
    <row r="1304" spans="1:22" outlineLevel="2">
      <c r="A1304">
        <v>367</v>
      </c>
      <c r="B1304" t="s">
        <v>2529</v>
      </c>
      <c r="C1304" s="334">
        <v>4.003296533671632</v>
      </c>
      <c r="D1304" s="334">
        <v>0.73437055690301567</v>
      </c>
      <c r="E1304" s="334">
        <v>18.635215875916241</v>
      </c>
      <c r="F1304" s="334">
        <v>1.254333944098426</v>
      </c>
      <c r="G1304" s="334">
        <v>38.253821330150814</v>
      </c>
      <c r="H1304" s="334">
        <v>64161624.4655784</v>
      </c>
      <c r="I1304" s="334">
        <v>2.2127773094162162</v>
      </c>
      <c r="J1304" s="334">
        <v>5.5228179291695527</v>
      </c>
      <c r="K1304" s="334">
        <v>1.779075514514074</v>
      </c>
      <c r="L1304" s="334">
        <v>58.945513644224953</v>
      </c>
      <c r="M1304" s="334" t="s">
        <v>30</v>
      </c>
      <c r="N1304" s="334" t="s">
        <v>30</v>
      </c>
      <c r="O1304" s="334" t="s">
        <v>30</v>
      </c>
      <c r="P1304" s="334">
        <v>9.6529252808868454E-5</v>
      </c>
      <c r="Q1304" s="334" t="s">
        <v>30</v>
      </c>
      <c r="R1304" s="334" t="s">
        <v>30</v>
      </c>
      <c r="S1304" s="595">
        <f t="shared" si="286"/>
        <v>58.945513644224953</v>
      </c>
      <c r="T1304" s="334">
        <v>-0.61799999999999999</v>
      </c>
      <c r="U1304">
        <f t="shared" si="287"/>
        <v>96</v>
      </c>
      <c r="V1304" t="str">
        <f t="shared" si="288"/>
        <v>Mo3</v>
      </c>
    </row>
    <row r="1305" spans="1:22" outlineLevel="2">
      <c r="A1305">
        <v>368</v>
      </c>
      <c r="B1305" t="s">
        <v>2530</v>
      </c>
      <c r="C1305" s="334">
        <v>3.7911149195172449</v>
      </c>
      <c r="D1305" s="334">
        <v>0.71641473934883704</v>
      </c>
      <c r="E1305" s="334">
        <v>18.560592491311649</v>
      </c>
      <c r="F1305" s="334">
        <v>1.116554923819352</v>
      </c>
      <c r="G1305" s="334">
        <v>41.331555856519252</v>
      </c>
      <c r="H1305" s="334">
        <v>63560658.892018527</v>
      </c>
      <c r="I1305" s="334">
        <v>2.313636179031938</v>
      </c>
      <c r="J1305" s="334">
        <v>5.673245005311788</v>
      </c>
      <c r="K1305" s="334">
        <v>1.9605605833560871</v>
      </c>
      <c r="L1305" s="334">
        <v>58.218224658975807</v>
      </c>
      <c r="M1305" s="334" t="s">
        <v>30</v>
      </c>
      <c r="N1305" s="334" t="s">
        <v>30</v>
      </c>
      <c r="O1305" s="334" t="s">
        <v>30</v>
      </c>
      <c r="P1305" s="334">
        <v>1.013869925017655E-4</v>
      </c>
      <c r="Q1305" s="334" t="s">
        <v>30</v>
      </c>
      <c r="R1305" s="334" t="s">
        <v>30</v>
      </c>
      <c r="S1305" s="595">
        <f t="shared" si="286"/>
        <v>58.218224658975807</v>
      </c>
      <c r="T1305" s="334">
        <v>-0.29099999999999998</v>
      </c>
      <c r="U1305">
        <f t="shared" si="287"/>
        <v>97</v>
      </c>
      <c r="V1305" t="str">
        <f t="shared" si="288"/>
        <v>Ra0</v>
      </c>
    </row>
    <row r="1306" spans="1:22" outlineLevel="2">
      <c r="A1306">
        <v>369</v>
      </c>
      <c r="B1306" t="s">
        <v>2531</v>
      </c>
      <c r="C1306" s="334">
        <v>3.65232310794751</v>
      </c>
      <c r="D1306" s="334">
        <v>0.73207128378434339</v>
      </c>
      <c r="E1306" s="334">
        <v>18.55177186692034</v>
      </c>
      <c r="F1306" s="334">
        <v>1.123477261652206</v>
      </c>
      <c r="G1306" s="334">
        <v>45.491650081091542</v>
      </c>
      <c r="H1306" s="334">
        <v>57501594.014071137</v>
      </c>
      <c r="I1306" s="334">
        <v>1.865609594843382</v>
      </c>
      <c r="J1306" s="334">
        <v>5.360981020570148</v>
      </c>
      <c r="K1306" s="334">
        <v>1.714237581752764</v>
      </c>
      <c r="L1306" s="334">
        <v>59.693016828411672</v>
      </c>
      <c r="M1306" s="334" t="s">
        <v>30</v>
      </c>
      <c r="N1306" s="334" t="s">
        <v>30</v>
      </c>
      <c r="O1306" s="334" t="s">
        <v>30</v>
      </c>
      <c r="P1306" s="334">
        <v>8.7452659370860432E-5</v>
      </c>
      <c r="Q1306" s="334" t="s">
        <v>30</v>
      </c>
      <c r="R1306" s="334" t="s">
        <v>30</v>
      </c>
      <c r="S1306" s="595">
        <f t="shared" si="286"/>
        <v>59.693016828411672</v>
      </c>
      <c r="T1306" s="334">
        <v>1.3320000000000001</v>
      </c>
      <c r="U1306">
        <f t="shared" si="287"/>
        <v>98</v>
      </c>
      <c r="V1306" t="str">
        <f t="shared" si="288"/>
        <v>In7</v>
      </c>
    </row>
    <row r="1307" spans="1:22" outlineLevel="2">
      <c r="A1307">
        <v>370</v>
      </c>
      <c r="B1307" t="s">
        <v>2532</v>
      </c>
      <c r="C1307" s="334">
        <v>3.8120067412507872</v>
      </c>
      <c r="D1307" s="334">
        <v>0.72932585369844893</v>
      </c>
      <c r="E1307" s="334">
        <v>19.182523813792599</v>
      </c>
      <c r="F1307" s="334">
        <v>1.0778314953405299</v>
      </c>
      <c r="G1307" s="334">
        <v>40.90023438022002</v>
      </c>
      <c r="H1307" s="334">
        <v>56149258.567090534</v>
      </c>
      <c r="I1307" s="334">
        <v>2.100985415879332</v>
      </c>
      <c r="J1307" s="334">
        <v>5.6032444489066622</v>
      </c>
      <c r="K1307" s="334">
        <v>1.720615995575189</v>
      </c>
      <c r="L1307" s="334">
        <v>61.288557401733193</v>
      </c>
      <c r="M1307" s="334" t="s">
        <v>30</v>
      </c>
      <c r="N1307" s="334" t="s">
        <v>30</v>
      </c>
      <c r="O1307" s="334" t="s">
        <v>30</v>
      </c>
      <c r="P1307" s="334">
        <v>9.3931067514085501E-5</v>
      </c>
      <c r="Q1307" s="334" t="s">
        <v>30</v>
      </c>
      <c r="R1307" s="334" t="s">
        <v>30</v>
      </c>
      <c r="S1307" s="595">
        <f t="shared" si="286"/>
        <v>61.288557401733193</v>
      </c>
      <c r="T1307" s="334">
        <v>0.23699999999999999</v>
      </c>
      <c r="U1307">
        <f t="shared" si="287"/>
        <v>99</v>
      </c>
      <c r="V1307" t="str">
        <f t="shared" si="288"/>
        <v>Mi)</v>
      </c>
    </row>
    <row r="1308" spans="1:22" outlineLevel="2">
      <c r="A1308">
        <v>371</v>
      </c>
      <c r="B1308" t="s">
        <v>2533</v>
      </c>
      <c r="C1308" s="334">
        <v>3.7531219382399201</v>
      </c>
      <c r="D1308" s="334">
        <v>0.72945016434733267</v>
      </c>
      <c r="E1308" s="334">
        <v>19.012698436151108</v>
      </c>
      <c r="F1308" s="334">
        <v>1.018903997935521</v>
      </c>
      <c r="G1308" s="334">
        <v>40.538049890952493</v>
      </c>
      <c r="H1308" s="334">
        <v>57209556.283753172</v>
      </c>
      <c r="I1308" s="334">
        <v>1.772856435207693</v>
      </c>
      <c r="J1308" s="334">
        <v>4.7578575017013351</v>
      </c>
      <c r="K1308" s="334">
        <v>1.5746431711474149</v>
      </c>
      <c r="L1308" s="334">
        <v>58.232305838468697</v>
      </c>
      <c r="M1308" s="334" t="s">
        <v>30</v>
      </c>
      <c r="N1308" s="334" t="s">
        <v>30</v>
      </c>
      <c r="O1308" s="334" t="s">
        <v>30</v>
      </c>
      <c r="P1308" s="334">
        <v>7.7946111733979696E-5</v>
      </c>
      <c r="Q1308" s="334" t="s">
        <v>30</v>
      </c>
      <c r="R1308" s="334" t="s">
        <v>30</v>
      </c>
      <c r="S1308" s="595">
        <f t="shared" si="286"/>
        <v>58.232305838468697</v>
      </c>
      <c r="T1308" s="334">
        <v>2.9849999999999999</v>
      </c>
      <c r="U1308">
        <f t="shared" si="287"/>
        <v>100</v>
      </c>
      <c r="V1308" t="str">
        <f t="shared" si="288"/>
        <v>An4</v>
      </c>
    </row>
    <row r="1309" spans="1:22" outlineLevel="2">
      <c r="A1309">
        <v>372</v>
      </c>
      <c r="B1309" t="s">
        <v>2534</v>
      </c>
      <c r="C1309" s="334">
        <v>3.776345526035541</v>
      </c>
      <c r="D1309" s="334">
        <v>0.77852571249549729</v>
      </c>
      <c r="E1309" s="334">
        <v>18.997081382299861</v>
      </c>
      <c r="F1309" s="334">
        <v>1.0840277732969921</v>
      </c>
      <c r="G1309" s="334">
        <v>42.866265153465328</v>
      </c>
      <c r="H1309" s="334">
        <v>54644621.476046391</v>
      </c>
      <c r="I1309" s="334">
        <v>1.9565337766649999</v>
      </c>
      <c r="J1309" s="334">
        <v>5.0373834867691816</v>
      </c>
      <c r="K1309" s="334">
        <v>1.68623715346256</v>
      </c>
      <c r="L1309" s="334">
        <v>58.805320682167341</v>
      </c>
      <c r="M1309" s="334" t="s">
        <v>30</v>
      </c>
      <c r="N1309" s="334" t="s">
        <v>30</v>
      </c>
      <c r="O1309" s="334" t="s">
        <v>30</v>
      </c>
      <c r="P1309" s="334">
        <v>8.3775847412721446E-5</v>
      </c>
      <c r="Q1309" s="334" t="s">
        <v>30</v>
      </c>
      <c r="R1309" s="334" t="s">
        <v>30</v>
      </c>
      <c r="S1309" s="595">
        <f t="shared" si="286"/>
        <v>58.805320682167341</v>
      </c>
      <c r="T1309" s="334">
        <v>2.0880000000000001</v>
      </c>
      <c r="U1309">
        <f t="shared" si="287"/>
        <v>101</v>
      </c>
      <c r="V1309" t="str">
        <f t="shared" si="288"/>
        <v>Mi2</v>
      </c>
    </row>
    <row r="1310" spans="1:22" outlineLevel="2">
      <c r="A1310">
        <v>373</v>
      </c>
      <c r="B1310" t="s">
        <v>2535</v>
      </c>
      <c r="C1310" s="334">
        <v>3.1387658579991111</v>
      </c>
      <c r="D1310" s="334">
        <v>0.74162932367615664</v>
      </c>
      <c r="E1310" s="334">
        <v>17.254734917879521</v>
      </c>
      <c r="F1310" s="334">
        <v>0.98669857871464717</v>
      </c>
      <c r="G1310" s="334">
        <v>39.24913600668981</v>
      </c>
      <c r="H1310" s="334">
        <v>65705058.60845834</v>
      </c>
      <c r="I1310" s="334">
        <v>1.870447229374536</v>
      </c>
      <c r="J1310" s="334">
        <v>5.5612869048379956</v>
      </c>
      <c r="K1310" s="334">
        <v>1.8368925605544391</v>
      </c>
      <c r="L1310" s="334">
        <v>56.93235531619969</v>
      </c>
      <c r="M1310" s="334" t="s">
        <v>30</v>
      </c>
      <c r="N1310" s="334" t="s">
        <v>30</v>
      </c>
      <c r="O1310" s="334" t="s">
        <v>30</v>
      </c>
      <c r="P1310" s="334">
        <v>1.036763516041753E-4</v>
      </c>
      <c r="Q1310" s="334" t="s">
        <v>30</v>
      </c>
      <c r="R1310" s="334" t="s">
        <v>30</v>
      </c>
      <c r="S1310" s="595">
        <f t="shared" si="286"/>
        <v>56.93235531619969</v>
      </c>
      <c r="T1310" s="334">
        <v>1.1970000000000001</v>
      </c>
      <c r="U1310">
        <f t="shared" si="287"/>
        <v>102</v>
      </c>
      <c r="V1310" t="str">
        <f t="shared" si="288"/>
        <v>Gr7</v>
      </c>
    </row>
    <row r="1311" spans="1:22" outlineLevel="2">
      <c r="A1311">
        <v>374</v>
      </c>
      <c r="B1311" t="s">
        <v>2536</v>
      </c>
      <c r="C1311" s="334">
        <v>3.792028337178265</v>
      </c>
      <c r="D1311" s="334">
        <v>0.77547303078840135</v>
      </c>
      <c r="E1311" s="334">
        <v>18.797566984906251</v>
      </c>
      <c r="F1311" s="334">
        <v>1.2073959285182589</v>
      </c>
      <c r="G1311" s="334">
        <v>43.887571943268824</v>
      </c>
      <c r="H1311" s="334">
        <v>58526362.824516073</v>
      </c>
      <c r="I1311" s="334">
        <v>1.5011754693075221</v>
      </c>
      <c r="J1311" s="334">
        <v>4.9563736408188639</v>
      </c>
      <c r="K1311" s="334">
        <v>1.7209818447910099</v>
      </c>
      <c r="L1311" s="334">
        <v>58.339983761508847</v>
      </c>
      <c r="M1311" s="334" t="s">
        <v>30</v>
      </c>
      <c r="N1311" s="334" t="s">
        <v>30</v>
      </c>
      <c r="O1311" s="334" t="s">
        <v>30</v>
      </c>
      <c r="P1311" s="334">
        <v>7.9677559193035155E-5</v>
      </c>
      <c r="Q1311" s="334" t="s">
        <v>30</v>
      </c>
      <c r="R1311" s="334" t="s">
        <v>30</v>
      </c>
      <c r="S1311" s="595">
        <f t="shared" si="286"/>
        <v>58.339983761508847</v>
      </c>
      <c r="T1311" s="334">
        <v>9.6000000000000002E-2</v>
      </c>
      <c r="U1311">
        <f t="shared" si="287"/>
        <v>103</v>
      </c>
      <c r="V1311" t="str">
        <f t="shared" si="288"/>
        <v>Pe7</v>
      </c>
    </row>
    <row r="1312" spans="1:22" outlineLevel="2">
      <c r="A1312">
        <v>375</v>
      </c>
      <c r="B1312" t="s">
        <v>2537</v>
      </c>
      <c r="C1312" s="334">
        <v>3.711555857833591</v>
      </c>
      <c r="D1312" s="334">
        <v>0.69626631698464636</v>
      </c>
      <c r="E1312" s="334">
        <v>16.809243222117651</v>
      </c>
      <c r="F1312" s="334">
        <v>1.040759955253149</v>
      </c>
      <c r="G1312" s="334">
        <v>35.975966152866476</v>
      </c>
      <c r="H1312" s="334">
        <v>75209036.928585753</v>
      </c>
      <c r="I1312" s="334">
        <v>1.57916388070988</v>
      </c>
      <c r="J1312" s="334">
        <v>5.3663427687189156</v>
      </c>
      <c r="K1312" s="334">
        <v>1.8710613983547719</v>
      </c>
      <c r="L1312" s="334">
        <v>57.118990007371963</v>
      </c>
      <c r="M1312" s="334" t="s">
        <v>30</v>
      </c>
      <c r="N1312" s="334" t="s">
        <v>30</v>
      </c>
      <c r="O1312" s="334" t="s">
        <v>30</v>
      </c>
      <c r="P1312" s="334">
        <v>9.9672325293775603E-5</v>
      </c>
      <c r="Q1312" s="334" t="s">
        <v>30</v>
      </c>
      <c r="R1312" s="334" t="s">
        <v>30</v>
      </c>
      <c r="S1312" s="595">
        <f t="shared" si="286"/>
        <v>57.118990007371963</v>
      </c>
      <c r="T1312" s="334">
        <v>-1.7669999999999999</v>
      </c>
      <c r="U1312">
        <f t="shared" si="287"/>
        <v>104</v>
      </c>
      <c r="V1312" t="str">
        <f t="shared" si="288"/>
        <v>Cr5</v>
      </c>
    </row>
    <row r="1313" spans="1:22" outlineLevel="2">
      <c r="A1313">
        <v>376</v>
      </c>
      <c r="B1313" t="s">
        <v>2538</v>
      </c>
      <c r="C1313" s="334">
        <v>3.828453775993728</v>
      </c>
      <c r="D1313" s="334">
        <v>0.76507872856818571</v>
      </c>
      <c r="E1313" s="334">
        <v>18.57851422537216</v>
      </c>
      <c r="F1313" s="334">
        <v>1.1378574267428161</v>
      </c>
      <c r="G1313" s="334">
        <v>41.530172868092023</v>
      </c>
      <c r="H1313" s="334">
        <v>59460283.158079073</v>
      </c>
      <c r="I1313" s="334">
        <v>1.9929898126138159</v>
      </c>
      <c r="J1313" s="334">
        <v>5.5015661136263736</v>
      </c>
      <c r="K1313" s="334">
        <v>1.7883863857815609</v>
      </c>
      <c r="L1313" s="334">
        <v>60.103299088349303</v>
      </c>
      <c r="M1313" s="334" t="s">
        <v>30</v>
      </c>
      <c r="N1313" s="334" t="s">
        <v>30</v>
      </c>
      <c r="O1313" s="334" t="s">
        <v>30</v>
      </c>
      <c r="P1313" s="334">
        <v>9.3047251209916196E-5</v>
      </c>
      <c r="Q1313" s="334" t="s">
        <v>30</v>
      </c>
      <c r="R1313" s="334" t="s">
        <v>30</v>
      </c>
      <c r="S1313" s="595">
        <f t="shared" si="286"/>
        <v>60.103299088349303</v>
      </c>
      <c r="T1313" s="334">
        <v>-1.431</v>
      </c>
      <c r="U1313">
        <f t="shared" si="287"/>
        <v>105</v>
      </c>
      <c r="V1313" t="str">
        <f t="shared" si="288"/>
        <v>Ne3</v>
      </c>
    </row>
    <row r="1314" spans="1:22" outlineLevel="2">
      <c r="A1314">
        <v>377</v>
      </c>
      <c r="B1314" t="s">
        <v>2539</v>
      </c>
      <c r="C1314" s="334">
        <v>3.7075772449157389</v>
      </c>
      <c r="D1314" s="334">
        <v>0.69578563099947544</v>
      </c>
      <c r="E1314" s="334">
        <v>17.54025461640467</v>
      </c>
      <c r="F1314" s="334">
        <v>0.97905760043586676</v>
      </c>
      <c r="G1314" s="334">
        <v>41.9823184926693</v>
      </c>
      <c r="H1314" s="334">
        <v>71215010.299157202</v>
      </c>
      <c r="I1314" s="334">
        <v>1.6287391163240661</v>
      </c>
      <c r="J1314" s="334">
        <v>5.4309865679590299</v>
      </c>
      <c r="K1314" s="334">
        <v>1.77486719487984</v>
      </c>
      <c r="L1314" s="334">
        <v>55.336204976942859</v>
      </c>
      <c r="M1314" s="334" t="s">
        <v>30</v>
      </c>
      <c r="N1314" s="334" t="s">
        <v>30</v>
      </c>
      <c r="O1314" s="334" t="s">
        <v>30</v>
      </c>
      <c r="P1314" s="334">
        <v>1.009167603714529E-4</v>
      </c>
      <c r="Q1314" s="334" t="s">
        <v>30</v>
      </c>
      <c r="R1314" s="334" t="s">
        <v>30</v>
      </c>
      <c r="S1314" s="595">
        <f t="shared" si="286"/>
        <v>55.336204976942859</v>
      </c>
      <c r="T1314" s="334">
        <v>0.66300000000000003</v>
      </c>
      <c r="U1314">
        <f t="shared" si="287"/>
        <v>106</v>
      </c>
      <c r="V1314" t="str">
        <f t="shared" si="288"/>
        <v>Co7</v>
      </c>
    </row>
    <row r="1315" spans="1:22" outlineLevel="2">
      <c r="A1315">
        <v>378</v>
      </c>
      <c r="B1315" t="s">
        <v>2540</v>
      </c>
      <c r="C1315" s="334">
        <v>3.6803286803141448</v>
      </c>
      <c r="D1315" s="334">
        <v>0.70193494539127066</v>
      </c>
      <c r="E1315" s="334">
        <v>18.276157381458809</v>
      </c>
      <c r="F1315" s="334">
        <v>0.97191302548902558</v>
      </c>
      <c r="G1315" s="334">
        <v>46.7150251259838</v>
      </c>
      <c r="H1315" s="334">
        <v>65033271.516089313</v>
      </c>
      <c r="I1315" s="334">
        <v>1.5703128291184141</v>
      </c>
      <c r="J1315" s="334">
        <v>5.2879212621059937</v>
      </c>
      <c r="K1315" s="334">
        <v>1.833445689922101</v>
      </c>
      <c r="L1315" s="334">
        <v>57.373922611123987</v>
      </c>
      <c r="M1315" s="334" t="s">
        <v>30</v>
      </c>
      <c r="N1315" s="334" t="s">
        <v>30</v>
      </c>
      <c r="O1315" s="334" t="s">
        <v>30</v>
      </c>
      <c r="P1315" s="334">
        <v>9.0217817688785938E-5</v>
      </c>
      <c r="Q1315" s="334" t="s">
        <v>30</v>
      </c>
      <c r="R1315" s="334" t="s">
        <v>30</v>
      </c>
      <c r="S1315" s="595">
        <f t="shared" si="286"/>
        <v>57.373922611123987</v>
      </c>
      <c r="T1315" s="334">
        <v>9.6000000000000002E-2</v>
      </c>
      <c r="U1315">
        <f t="shared" si="287"/>
        <v>107</v>
      </c>
      <c r="V1315" t="str">
        <f t="shared" si="288"/>
        <v>Mi2</v>
      </c>
    </row>
    <row r="1316" spans="1:22" outlineLevel="2">
      <c r="A1316">
        <v>379</v>
      </c>
      <c r="B1316" t="s">
        <v>2541</v>
      </c>
      <c r="C1316" s="334">
        <v>3.717789085265033</v>
      </c>
      <c r="D1316" s="334">
        <v>0.73500869853801876</v>
      </c>
      <c r="E1316" s="334">
        <v>18.506928700725091</v>
      </c>
      <c r="F1316" s="334">
        <v>1.0657686586344559</v>
      </c>
      <c r="G1316" s="334">
        <v>42.593811653868883</v>
      </c>
      <c r="H1316" s="334">
        <v>64447176.440764338</v>
      </c>
      <c r="I1316" s="334">
        <v>1.7926725672985051</v>
      </c>
      <c r="J1316" s="334">
        <v>5.4159639034573894</v>
      </c>
      <c r="K1316" s="334">
        <v>1.694006532177796</v>
      </c>
      <c r="L1316" s="334">
        <v>57.747254839078352</v>
      </c>
      <c r="M1316" s="334" t="s">
        <v>30</v>
      </c>
      <c r="N1316" s="334" t="s">
        <v>30</v>
      </c>
      <c r="O1316" s="334" t="s">
        <v>30</v>
      </c>
      <c r="P1316" s="334">
        <v>9.7926707170800228E-5</v>
      </c>
      <c r="Q1316" s="334" t="s">
        <v>30</v>
      </c>
      <c r="R1316" s="334" t="s">
        <v>30</v>
      </c>
      <c r="S1316" s="595">
        <f t="shared" si="286"/>
        <v>57.747254839078352</v>
      </c>
      <c r="T1316" s="334">
        <v>-0.20100000000000001</v>
      </c>
      <c r="U1316">
        <f t="shared" si="287"/>
        <v>108</v>
      </c>
      <c r="V1316" t="str">
        <f t="shared" si="288"/>
        <v>Co3</v>
      </c>
    </row>
    <row r="1317" spans="1:22" outlineLevel="2">
      <c r="A1317">
        <v>380</v>
      </c>
      <c r="B1317" t="s">
        <v>2542</v>
      </c>
      <c r="C1317" s="334">
        <v>3.8795629743054438</v>
      </c>
      <c r="D1317" s="334">
        <v>0.67307776689068832</v>
      </c>
      <c r="E1317" s="334">
        <v>18.82711520957179</v>
      </c>
      <c r="F1317" s="334">
        <v>1.139906156162305</v>
      </c>
      <c r="G1317" s="334">
        <v>46.301877689714999</v>
      </c>
      <c r="H1317" s="334">
        <v>67547754.026538953</v>
      </c>
      <c r="I1317" s="334">
        <v>2.046468987790159</v>
      </c>
      <c r="J1317" s="334">
        <v>6.0098929597178596</v>
      </c>
      <c r="K1317" s="334">
        <v>1.9639088211654661</v>
      </c>
      <c r="L1317" s="334">
        <v>57.084181158850043</v>
      </c>
      <c r="M1317" s="334" t="s">
        <v>30</v>
      </c>
      <c r="N1317" s="334" t="s">
        <v>30</v>
      </c>
      <c r="O1317" s="334" t="s">
        <v>30</v>
      </c>
      <c r="P1317" s="334">
        <v>1.075498644217174E-4</v>
      </c>
      <c r="Q1317" s="334" t="s">
        <v>30</v>
      </c>
      <c r="R1317" s="334" t="s">
        <v>30</v>
      </c>
      <c r="S1317" s="595">
        <f t="shared" si="286"/>
        <v>57.084181158850043</v>
      </c>
      <c r="T1317" s="334">
        <v>-1.464</v>
      </c>
      <c r="U1317">
        <f t="shared" si="287"/>
        <v>109</v>
      </c>
      <c r="V1317" t="str">
        <f t="shared" si="288"/>
        <v>Eg6</v>
      </c>
    </row>
    <row r="1318" spans="1:22" outlineLevel="2">
      <c r="A1318">
        <v>381</v>
      </c>
      <c r="B1318" t="s">
        <v>2543</v>
      </c>
      <c r="C1318" s="334">
        <v>3.7878416336722789</v>
      </c>
      <c r="D1318" s="334">
        <v>0.72789720373317635</v>
      </c>
      <c r="E1318" s="334">
        <v>17.75101669851573</v>
      </c>
      <c r="F1318" s="334">
        <v>1.074039984722384</v>
      </c>
      <c r="G1318" s="334">
        <v>41.797560956118552</v>
      </c>
      <c r="H1318" s="334">
        <v>73480570.14658758</v>
      </c>
      <c r="I1318" s="334">
        <v>1.811071906366587</v>
      </c>
      <c r="J1318" s="334">
        <v>5.4699704362706596</v>
      </c>
      <c r="K1318" s="334">
        <v>2.0134168236467089</v>
      </c>
      <c r="L1318" s="334">
        <v>56.323708336932853</v>
      </c>
      <c r="M1318" s="334" t="s">
        <v>30</v>
      </c>
      <c r="N1318" s="334" t="s">
        <v>30</v>
      </c>
      <c r="O1318" s="334" t="s">
        <v>30</v>
      </c>
      <c r="P1318" s="334">
        <v>9.8000561327850694E-5</v>
      </c>
      <c r="Q1318" s="334" t="s">
        <v>30</v>
      </c>
      <c r="R1318" s="334" t="s">
        <v>30</v>
      </c>
      <c r="S1318" s="595">
        <f t="shared" si="286"/>
        <v>56.323708336932853</v>
      </c>
      <c r="T1318" s="334">
        <v>0.13200000000000001</v>
      </c>
      <c r="U1318">
        <f t="shared" si="287"/>
        <v>110</v>
      </c>
      <c r="V1318" t="str">
        <f t="shared" si="288"/>
        <v>Ya3</v>
      </c>
    </row>
    <row r="1319" spans="1:22" outlineLevel="2">
      <c r="A1319">
        <v>382</v>
      </c>
      <c r="B1319" t="s">
        <v>2544</v>
      </c>
      <c r="C1319" s="334">
        <v>3.608024583701158</v>
      </c>
      <c r="D1319" s="334">
        <v>0.72624009950869928</v>
      </c>
      <c r="E1319" s="334">
        <v>18.016576860535729</v>
      </c>
      <c r="F1319" s="334">
        <v>1.1689318328902769</v>
      </c>
      <c r="G1319" s="334">
        <v>40.711600852334939</v>
      </c>
      <c r="H1319" s="334">
        <v>67950413.412092045</v>
      </c>
      <c r="I1319" s="334">
        <v>2.046614136349286</v>
      </c>
      <c r="J1319" s="334">
        <v>5.7688141773003814</v>
      </c>
      <c r="K1319" s="334">
        <v>1.9203159739454729</v>
      </c>
      <c r="L1319" s="334">
        <v>56.233579322057338</v>
      </c>
      <c r="M1319" s="334" t="s">
        <v>30</v>
      </c>
      <c r="N1319" s="334" t="s">
        <v>30</v>
      </c>
      <c r="O1319" s="334" t="s">
        <v>30</v>
      </c>
      <c r="P1319" s="334">
        <v>1.0774857602176289E-4</v>
      </c>
      <c r="Q1319" s="334" t="s">
        <v>30</v>
      </c>
      <c r="R1319" s="334" t="s">
        <v>30</v>
      </c>
      <c r="S1319" s="595">
        <f t="shared" si="286"/>
        <v>56.233579322057338</v>
      </c>
      <c r="T1319" s="334">
        <v>0.20100000000000001</v>
      </c>
      <c r="U1319">
        <f t="shared" si="287"/>
        <v>111</v>
      </c>
      <c r="V1319" t="str">
        <f t="shared" si="288"/>
        <v>Ka8</v>
      </c>
    </row>
    <row r="1320" spans="1:22" outlineLevel="2">
      <c r="A1320">
        <v>383</v>
      </c>
      <c r="B1320" t="s">
        <v>2545</v>
      </c>
      <c r="C1320" s="334">
        <v>4.0289847699854811</v>
      </c>
      <c r="D1320" s="334">
        <v>0.74467931824451894</v>
      </c>
      <c r="E1320" s="334">
        <v>18.931910187014129</v>
      </c>
      <c r="F1320" s="334">
        <v>1.233715392489227</v>
      </c>
      <c r="G1320" s="334">
        <v>40.793115149770678</v>
      </c>
      <c r="H1320" s="334">
        <v>60391585.205636524</v>
      </c>
      <c r="I1320" s="334">
        <v>2.7310936021137051</v>
      </c>
      <c r="J1320" s="334">
        <v>5.6968942613382509</v>
      </c>
      <c r="K1320" s="334">
        <v>1.694658224955427</v>
      </c>
      <c r="L1320" s="334">
        <v>59.377942131880978</v>
      </c>
      <c r="M1320" s="334" t="s">
        <v>30</v>
      </c>
      <c r="N1320" s="334" t="s">
        <v>30</v>
      </c>
      <c r="O1320" s="334" t="s">
        <v>30</v>
      </c>
      <c r="P1320" s="334">
        <v>1.0299897747357249E-4</v>
      </c>
      <c r="Q1320" s="334" t="s">
        <v>30</v>
      </c>
      <c r="R1320" s="334" t="s">
        <v>30</v>
      </c>
      <c r="S1320" s="595">
        <f t="shared" si="286"/>
        <v>59.377942131880978</v>
      </c>
      <c r="T1320" s="334">
        <v>0.65700000000000003</v>
      </c>
      <c r="U1320">
        <f t="shared" si="287"/>
        <v>112</v>
      </c>
      <c r="V1320" t="str">
        <f t="shared" si="288"/>
        <v>Wa0</v>
      </c>
    </row>
    <row r="1321" spans="1:22" outlineLevel="2">
      <c r="A1321">
        <v>384</v>
      </c>
      <c r="B1321" t="s">
        <v>2546</v>
      </c>
      <c r="C1321" s="334">
        <v>3.9293184959150662</v>
      </c>
      <c r="D1321" s="334">
        <v>0.72651527457644094</v>
      </c>
      <c r="E1321" s="334">
        <v>19.002537360909681</v>
      </c>
      <c r="F1321" s="334">
        <v>1.167364699303256</v>
      </c>
      <c r="G1321" s="334">
        <v>41.35017150865108</v>
      </c>
      <c r="H1321" s="334">
        <v>61714831.603051797</v>
      </c>
      <c r="I1321" s="334">
        <v>1.6060347724584121</v>
      </c>
      <c r="J1321" s="334">
        <v>5.3994754594921339</v>
      </c>
      <c r="K1321" s="334">
        <v>1.7100276277413</v>
      </c>
      <c r="L1321" s="334">
        <v>59.76330307283434</v>
      </c>
      <c r="M1321" s="334" t="s">
        <v>30</v>
      </c>
      <c r="N1321" s="334" t="s">
        <v>30</v>
      </c>
      <c r="O1321" s="334" t="s">
        <v>30</v>
      </c>
      <c r="P1321" s="334">
        <v>9.2600766628523089E-5</v>
      </c>
      <c r="Q1321" s="334" t="s">
        <v>30</v>
      </c>
      <c r="R1321" s="334" t="s">
        <v>30</v>
      </c>
      <c r="S1321" s="595">
        <f t="shared" si="286"/>
        <v>59.76330307283434</v>
      </c>
      <c r="T1321" s="334">
        <v>0.3</v>
      </c>
      <c r="U1321">
        <f t="shared" si="287"/>
        <v>113</v>
      </c>
      <c r="V1321" t="str">
        <f t="shared" si="288"/>
        <v>Wi1</v>
      </c>
    </row>
    <row r="1322" spans="1:22" outlineLevel="2">
      <c r="A1322">
        <v>385</v>
      </c>
      <c r="B1322" t="s">
        <v>2547</v>
      </c>
      <c r="C1322" s="334">
        <v>3.8105389359131312</v>
      </c>
      <c r="D1322" s="334">
        <v>0.74748241885757216</v>
      </c>
      <c r="E1322" s="334">
        <v>18.64921202954223</v>
      </c>
      <c r="F1322" s="334">
        <v>1.1705617806936639</v>
      </c>
      <c r="G1322" s="334">
        <v>42.79048548131172</v>
      </c>
      <c r="H1322" s="334">
        <v>60562092.006959088</v>
      </c>
      <c r="I1322" s="334">
        <v>2.0415796930018169</v>
      </c>
      <c r="J1322" s="334">
        <v>5.6369923886224864</v>
      </c>
      <c r="K1322" s="334">
        <v>1.5576631997339969</v>
      </c>
      <c r="L1322" s="334">
        <v>59.396657683661353</v>
      </c>
      <c r="M1322" s="334" t="s">
        <v>30</v>
      </c>
      <c r="N1322" s="334" t="s">
        <v>30</v>
      </c>
      <c r="O1322" s="334" t="s">
        <v>30</v>
      </c>
      <c r="P1322" s="334">
        <v>9.7901389879267905E-5</v>
      </c>
      <c r="Q1322" s="334" t="s">
        <v>30</v>
      </c>
      <c r="R1322" s="334" t="s">
        <v>30</v>
      </c>
      <c r="S1322" s="595">
        <f t="shared" ref="S1322:S1342" si="289">$L1322</f>
        <v>59.396657683661353</v>
      </c>
      <c r="T1322" s="334">
        <v>-2.7090000000000001</v>
      </c>
      <c r="U1322">
        <f t="shared" si="287"/>
        <v>114</v>
      </c>
      <c r="V1322" t="str">
        <f t="shared" si="288"/>
        <v>La0</v>
      </c>
    </row>
    <row r="1323" spans="1:22" outlineLevel="2">
      <c r="A1323">
        <v>386</v>
      </c>
      <c r="B1323" t="s">
        <v>2548</v>
      </c>
      <c r="C1323" s="334">
        <v>3.830256501266597</v>
      </c>
      <c r="D1323" s="334">
        <v>0.77253071192304634</v>
      </c>
      <c r="E1323" s="334">
        <v>18.8661755813953</v>
      </c>
      <c r="F1323" s="334">
        <v>1.1811757579708999</v>
      </c>
      <c r="G1323" s="334">
        <v>40.871896457332063</v>
      </c>
      <c r="H1323" s="334">
        <v>58912052.860324129</v>
      </c>
      <c r="I1323" s="334">
        <v>1.826042816445572</v>
      </c>
      <c r="J1323" s="334">
        <v>5.2480610751329886</v>
      </c>
      <c r="K1323" s="334">
        <v>1.779174079232472</v>
      </c>
      <c r="L1323" s="334">
        <v>58.24102014547389</v>
      </c>
      <c r="M1323" s="334" t="s">
        <v>30</v>
      </c>
      <c r="N1323" s="334" t="s">
        <v>30</v>
      </c>
      <c r="O1323" s="334" t="s">
        <v>30</v>
      </c>
      <c r="P1323" s="334">
        <v>9.3403792754509743E-5</v>
      </c>
      <c r="Q1323" s="334" t="s">
        <v>30</v>
      </c>
      <c r="R1323" s="334" t="s">
        <v>30</v>
      </c>
      <c r="S1323" s="595">
        <f t="shared" si="289"/>
        <v>58.24102014547389</v>
      </c>
      <c r="T1323" s="334">
        <v>0.14099999999999999</v>
      </c>
      <c r="U1323">
        <f t="shared" si="287"/>
        <v>115</v>
      </c>
      <c r="V1323" t="str">
        <f t="shared" si="288"/>
        <v>Gu9</v>
      </c>
    </row>
    <row r="1324" spans="1:22" outlineLevel="2">
      <c r="A1324">
        <v>387</v>
      </c>
      <c r="B1324" t="s">
        <v>2549</v>
      </c>
      <c r="C1324" s="334">
        <v>3.9422591182858131</v>
      </c>
      <c r="D1324" s="334">
        <v>0.72345011401937542</v>
      </c>
      <c r="E1324" s="334">
        <v>19.34640850023899</v>
      </c>
      <c r="F1324" s="334">
        <v>1.1071893845533709</v>
      </c>
      <c r="G1324" s="334">
        <v>42.868045488704418</v>
      </c>
      <c r="H1324" s="334">
        <v>53797893.749515668</v>
      </c>
      <c r="I1324" s="334">
        <v>1.897668686748901</v>
      </c>
      <c r="J1324" s="334">
        <v>5.8746234108059632</v>
      </c>
      <c r="K1324" s="334">
        <v>1.9001024524736929</v>
      </c>
      <c r="L1324" s="334">
        <v>61.004592674294827</v>
      </c>
      <c r="M1324" s="334" t="s">
        <v>30</v>
      </c>
      <c r="N1324" s="334" t="s">
        <v>30</v>
      </c>
      <c r="O1324" s="334" t="s">
        <v>30</v>
      </c>
      <c r="P1324" s="334">
        <v>9.9907676219204917E-5</v>
      </c>
      <c r="Q1324" s="334" t="s">
        <v>30</v>
      </c>
      <c r="R1324" s="334" t="s">
        <v>30</v>
      </c>
      <c r="S1324" s="595">
        <f t="shared" si="289"/>
        <v>61.004592674294827</v>
      </c>
      <c r="T1324" s="334">
        <v>-1.5720000000000001</v>
      </c>
      <c r="U1324">
        <f t="shared" si="287"/>
        <v>116</v>
      </c>
      <c r="V1324" t="str">
        <f t="shared" si="288"/>
        <v>Ke7</v>
      </c>
    </row>
    <row r="1325" spans="1:22" outlineLevel="2">
      <c r="A1325">
        <v>388</v>
      </c>
      <c r="B1325" t="s">
        <v>2550</v>
      </c>
      <c r="C1325" s="334">
        <v>3.607425166411351</v>
      </c>
      <c r="D1325" s="334">
        <v>0.73827764216844427</v>
      </c>
      <c r="E1325" s="334">
        <v>18.46983603249766</v>
      </c>
      <c r="F1325" s="334">
        <v>1.095572165979372</v>
      </c>
      <c r="G1325" s="334">
        <v>43.169251423780587</v>
      </c>
      <c r="H1325" s="334">
        <v>58830412.411085479</v>
      </c>
      <c r="I1325" s="334">
        <v>1.823033525763615</v>
      </c>
      <c r="J1325" s="334">
        <v>5.1583152852540337</v>
      </c>
      <c r="K1325" s="334">
        <v>1.803103922893226</v>
      </c>
      <c r="L1325" s="334">
        <v>59.443610054702582</v>
      </c>
      <c r="M1325" s="334" t="s">
        <v>30</v>
      </c>
      <c r="N1325" s="334" t="s">
        <v>30</v>
      </c>
      <c r="O1325" s="334" t="s">
        <v>30</v>
      </c>
      <c r="P1325" s="334">
        <v>8.571430354700074E-5</v>
      </c>
      <c r="Q1325" s="334" t="s">
        <v>30</v>
      </c>
      <c r="R1325" s="334" t="s">
        <v>30</v>
      </c>
      <c r="S1325" s="595">
        <f t="shared" si="289"/>
        <v>59.443610054702582</v>
      </c>
      <c r="T1325" s="334">
        <v>3.5489999999999999</v>
      </c>
      <c r="U1325">
        <f t="shared" si="287"/>
        <v>117</v>
      </c>
      <c r="V1325" t="str">
        <f t="shared" si="288"/>
        <v>Ro9</v>
      </c>
    </row>
    <row r="1326" spans="1:22" outlineLevel="2">
      <c r="A1326">
        <v>389</v>
      </c>
      <c r="B1326" t="s">
        <v>2551</v>
      </c>
      <c r="C1326" s="334">
        <v>3.6747492628905278</v>
      </c>
      <c r="D1326" s="334">
        <v>0.70406114162055022</v>
      </c>
      <c r="E1326" s="334">
        <v>17.682676434009998</v>
      </c>
      <c r="F1326" s="334">
        <v>1.0361967847852389</v>
      </c>
      <c r="G1326" s="334">
        <v>42.325229005159017</v>
      </c>
      <c r="H1326" s="334">
        <v>66885166.584165543</v>
      </c>
      <c r="I1326" s="334">
        <v>2.142582787396214</v>
      </c>
      <c r="J1326" s="334">
        <v>5.4921383117996969</v>
      </c>
      <c r="K1326" s="334">
        <v>1.6669998686814</v>
      </c>
      <c r="L1326" s="334">
        <v>60.028561469760788</v>
      </c>
      <c r="M1326" s="334" t="s">
        <v>30</v>
      </c>
      <c r="N1326" s="334" t="s">
        <v>30</v>
      </c>
      <c r="O1326" s="334" t="s">
        <v>30</v>
      </c>
      <c r="P1326" s="334">
        <v>9.177699489934456E-5</v>
      </c>
      <c r="Q1326" s="334" t="s">
        <v>30</v>
      </c>
      <c r="R1326" s="334" t="s">
        <v>30</v>
      </c>
      <c r="S1326" s="595">
        <f t="shared" si="289"/>
        <v>60.028561469760788</v>
      </c>
      <c r="T1326" s="334">
        <v>-2.0070000000000001</v>
      </c>
      <c r="U1326">
        <f t="shared" si="287"/>
        <v>118</v>
      </c>
      <c r="V1326" t="str">
        <f t="shared" si="288"/>
        <v>St)</v>
      </c>
    </row>
    <row r="1327" spans="1:22" outlineLevel="2">
      <c r="A1327">
        <v>390</v>
      </c>
      <c r="B1327" t="s">
        <v>2552</v>
      </c>
      <c r="C1327" s="334">
        <v>4.1466492908327854</v>
      </c>
      <c r="D1327" s="334">
        <v>0.71294452037655165</v>
      </c>
      <c r="E1327" s="334">
        <v>19.999692223311811</v>
      </c>
      <c r="F1327" s="334">
        <v>1.088791180132846</v>
      </c>
      <c r="G1327" s="334">
        <v>42.336946841205858</v>
      </c>
      <c r="H1327" s="334">
        <v>57565001.303396627</v>
      </c>
      <c r="I1327" s="334">
        <v>2.5002080765189389</v>
      </c>
      <c r="J1327" s="334">
        <v>6.0040662702923404</v>
      </c>
      <c r="K1327" s="334">
        <v>1.9555218779564161</v>
      </c>
      <c r="L1327" s="334">
        <v>60.250160726268952</v>
      </c>
      <c r="M1327" s="334" t="s">
        <v>30</v>
      </c>
      <c r="N1327" s="334" t="s">
        <v>30</v>
      </c>
      <c r="O1327" s="334" t="s">
        <v>30</v>
      </c>
      <c r="P1327" s="334">
        <v>1.0755062150171089E-4</v>
      </c>
      <c r="Q1327" s="334" t="s">
        <v>30</v>
      </c>
      <c r="R1327" s="334" t="s">
        <v>30</v>
      </c>
      <c r="S1327" s="595">
        <f t="shared" si="289"/>
        <v>60.250160726268952</v>
      </c>
      <c r="T1327" s="334">
        <v>-0.36899999999999999</v>
      </c>
      <c r="U1327">
        <f t="shared" si="287"/>
        <v>119</v>
      </c>
      <c r="V1327" t="str">
        <f t="shared" si="288"/>
        <v>Le0</v>
      </c>
    </row>
    <row r="1328" spans="1:22" outlineLevel="2">
      <c r="A1328">
        <v>391</v>
      </c>
      <c r="B1328" t="s">
        <v>2553</v>
      </c>
      <c r="C1328" s="334">
        <v>3.440554564606439</v>
      </c>
      <c r="D1328" s="334">
        <v>0.75861359353167346</v>
      </c>
      <c r="E1328" s="334">
        <v>18.52646169351387</v>
      </c>
      <c r="F1328" s="334">
        <v>1.141409021065946</v>
      </c>
      <c r="G1328" s="334">
        <v>43.762418662961799</v>
      </c>
      <c r="H1328" s="334">
        <v>54589350.472751752</v>
      </c>
      <c r="I1328" s="334">
        <v>2.0238619353022731</v>
      </c>
      <c r="J1328" s="334">
        <v>5.2195335881928413</v>
      </c>
      <c r="K1328" s="334">
        <v>1.586767823269867</v>
      </c>
      <c r="L1328" s="334">
        <v>60.735443011223119</v>
      </c>
      <c r="M1328" s="334" t="s">
        <v>30</v>
      </c>
      <c r="N1328" s="334" t="s">
        <v>30</v>
      </c>
      <c r="O1328" s="334" t="s">
        <v>30</v>
      </c>
      <c r="P1328" s="334">
        <v>8.3135523727664274E-5</v>
      </c>
      <c r="Q1328" s="334" t="s">
        <v>30</v>
      </c>
      <c r="R1328" s="334" t="s">
        <v>30</v>
      </c>
      <c r="S1328" s="595">
        <f t="shared" si="289"/>
        <v>60.735443011223119</v>
      </c>
      <c r="T1328" s="334">
        <v>1.8119999999999901</v>
      </c>
      <c r="U1328">
        <f t="shared" si="287"/>
        <v>120</v>
      </c>
      <c r="V1328" t="str">
        <f t="shared" si="288"/>
        <v>An6</v>
      </c>
    </row>
    <row r="1329" spans="1:22" outlineLevel="2">
      <c r="A1329">
        <v>392</v>
      </c>
      <c r="B1329" t="s">
        <v>2554</v>
      </c>
      <c r="C1329" s="334">
        <v>3.8823977543980872</v>
      </c>
      <c r="D1329" s="334">
        <v>0.68369000212197162</v>
      </c>
      <c r="E1329" s="334">
        <v>18.41869482496352</v>
      </c>
      <c r="F1329" s="334">
        <v>1.0933534686319639</v>
      </c>
      <c r="G1329" s="334">
        <v>41.237265245108865</v>
      </c>
      <c r="H1329" s="334">
        <v>64951929.119855247</v>
      </c>
      <c r="I1329" s="334">
        <v>2.1224058272432571</v>
      </c>
      <c r="J1329" s="334">
        <v>5.5439285670994964</v>
      </c>
      <c r="K1329" s="334">
        <v>1.8867615817562251</v>
      </c>
      <c r="L1329" s="334">
        <v>59.675166551492246</v>
      </c>
      <c r="M1329" s="334" t="s">
        <v>30</v>
      </c>
      <c r="N1329" s="334" t="s">
        <v>30</v>
      </c>
      <c r="O1329" s="334" t="s">
        <v>30</v>
      </c>
      <c r="P1329" s="334">
        <v>9.5623439848305824E-5</v>
      </c>
      <c r="Q1329" s="334" t="s">
        <v>30</v>
      </c>
      <c r="R1329" s="334" t="s">
        <v>30</v>
      </c>
      <c r="S1329" s="595">
        <f t="shared" si="289"/>
        <v>59.675166551492246</v>
      </c>
      <c r="T1329" s="334">
        <v>-2.802</v>
      </c>
      <c r="U1329">
        <f t="shared" si="287"/>
        <v>121</v>
      </c>
      <c r="V1329" t="str">
        <f t="shared" si="288"/>
        <v xml:space="preserve">Ch </v>
      </c>
    </row>
    <row r="1330" spans="1:22" outlineLevel="2">
      <c r="A1330">
        <v>393</v>
      </c>
      <c r="B1330" t="s">
        <v>2555</v>
      </c>
      <c r="C1330" s="334">
        <v>3.854891219554645</v>
      </c>
      <c r="D1330" s="334">
        <v>0.65119065701072898</v>
      </c>
      <c r="E1330" s="334">
        <v>18.549207821868229</v>
      </c>
      <c r="F1330" s="334">
        <v>0.92013436762516276</v>
      </c>
      <c r="G1330" s="334">
        <v>42.637318663429973</v>
      </c>
      <c r="H1330" s="334">
        <v>63818538.874622039</v>
      </c>
      <c r="I1330" s="334">
        <v>1.7359626430034441</v>
      </c>
      <c r="J1330" s="334">
        <v>5.6166307856446007</v>
      </c>
      <c r="K1330" s="334">
        <v>1.790308062082574</v>
      </c>
      <c r="L1330" s="334">
        <v>59.258749110512248</v>
      </c>
      <c r="M1330" s="334" t="s">
        <v>30</v>
      </c>
      <c r="N1330" s="334" t="s">
        <v>30</v>
      </c>
      <c r="O1330" s="334" t="s">
        <v>30</v>
      </c>
      <c r="P1330" s="334">
        <v>9.7713215719278138E-5</v>
      </c>
      <c r="Q1330" s="334" t="s">
        <v>30</v>
      </c>
      <c r="R1330" s="334" t="s">
        <v>30</v>
      </c>
      <c r="S1330" s="595">
        <f t="shared" si="289"/>
        <v>59.258749110512248</v>
      </c>
      <c r="T1330" s="334">
        <v>-1.2E-2</v>
      </c>
      <c r="U1330">
        <f t="shared" si="287"/>
        <v>122</v>
      </c>
      <c r="V1330" t="str">
        <f t="shared" si="288"/>
        <v>GR5</v>
      </c>
    </row>
    <row r="1331" spans="1:22" outlineLevel="2">
      <c r="A1331">
        <v>394</v>
      </c>
      <c r="B1331" t="s">
        <v>2556</v>
      </c>
      <c r="C1331" s="334">
        <v>3.8036756825666931</v>
      </c>
      <c r="D1331" s="334">
        <v>0.67192658114556902</v>
      </c>
      <c r="E1331" s="334">
        <v>18.331616638998639</v>
      </c>
      <c r="F1331" s="334">
        <v>1.0909276913325869</v>
      </c>
      <c r="G1331" s="334">
        <v>38.471900178790968</v>
      </c>
      <c r="H1331" s="334">
        <v>62353954.867346853</v>
      </c>
      <c r="I1331" s="334">
        <v>2.037718473153435</v>
      </c>
      <c r="J1331" s="334">
        <v>5.4881611412648494</v>
      </c>
      <c r="K1331" s="334">
        <v>1.703368198205844</v>
      </c>
      <c r="L1331" s="334">
        <v>60.588201819797668</v>
      </c>
      <c r="M1331" s="334" t="s">
        <v>30</v>
      </c>
      <c r="N1331" s="334" t="s">
        <v>30</v>
      </c>
      <c r="O1331" s="334" t="s">
        <v>30</v>
      </c>
      <c r="P1331" s="334">
        <v>9.2327133452557475E-5</v>
      </c>
      <c r="Q1331" s="334" t="s">
        <v>30</v>
      </c>
      <c r="R1331" s="334" t="s">
        <v>30</v>
      </c>
      <c r="S1331" s="595">
        <f t="shared" si="289"/>
        <v>60.588201819797668</v>
      </c>
      <c r="T1331" s="334">
        <v>-0.218999999999999</v>
      </c>
      <c r="U1331">
        <f t="shared" si="287"/>
        <v>123</v>
      </c>
      <c r="V1331" t="str">
        <f t="shared" si="288"/>
        <v>Or)</v>
      </c>
    </row>
    <row r="1332" spans="1:22" outlineLevel="2">
      <c r="A1332">
        <v>395</v>
      </c>
      <c r="B1332" t="s">
        <v>2557</v>
      </c>
      <c r="C1332" s="334">
        <v>3.6818602824126998</v>
      </c>
      <c r="D1332" s="334">
        <v>0.70153240408128903</v>
      </c>
      <c r="E1332" s="334">
        <v>17.201824034381591</v>
      </c>
      <c r="F1332" s="334">
        <v>0.92845329025268175</v>
      </c>
      <c r="G1332" s="334">
        <v>43.110436075352013</v>
      </c>
      <c r="H1332" s="334">
        <v>75958504.624381363</v>
      </c>
      <c r="I1332" s="334">
        <v>1.86323224212396</v>
      </c>
      <c r="J1332" s="334">
        <v>5.5586905992665248</v>
      </c>
      <c r="K1332" s="334">
        <v>1.833735043035545</v>
      </c>
      <c r="L1332" s="334">
        <v>58.804233943267207</v>
      </c>
      <c r="M1332" s="334" t="s">
        <v>30</v>
      </c>
      <c r="N1332" s="334" t="s">
        <v>30</v>
      </c>
      <c r="O1332" s="334" t="s">
        <v>30</v>
      </c>
      <c r="P1332" s="334">
        <v>9.9051746932340561E-5</v>
      </c>
      <c r="Q1332" s="334" t="s">
        <v>30</v>
      </c>
      <c r="R1332" s="334" t="s">
        <v>30</v>
      </c>
      <c r="S1332" s="595">
        <f t="shared" si="289"/>
        <v>58.804233943267207</v>
      </c>
      <c r="T1332" s="334">
        <v>-1.3380000000000001</v>
      </c>
      <c r="U1332">
        <f t="shared" si="287"/>
        <v>124</v>
      </c>
      <c r="V1332" t="str">
        <f t="shared" si="288"/>
        <v>Av7</v>
      </c>
    </row>
    <row r="1333" spans="1:22" outlineLevel="2">
      <c r="A1333">
        <v>396</v>
      </c>
      <c r="B1333" t="s">
        <v>2558</v>
      </c>
      <c r="C1333" s="334">
        <v>3.700877469138518</v>
      </c>
      <c r="D1333" s="334">
        <v>0.73603716441327505</v>
      </c>
      <c r="E1333" s="334">
        <v>18.652501443882539</v>
      </c>
      <c r="F1333" s="334">
        <v>1.0785858869097911</v>
      </c>
      <c r="G1333" s="334">
        <v>37.042931153425741</v>
      </c>
      <c r="H1333" s="334">
        <v>53067936.420783557</v>
      </c>
      <c r="I1333" s="334">
        <v>3.1695273385118661</v>
      </c>
      <c r="J1333" s="334">
        <v>5.7806043610793552</v>
      </c>
      <c r="K1333" s="334">
        <v>1.648937067305527</v>
      </c>
      <c r="L1333" s="334">
        <v>60.803125286285898</v>
      </c>
      <c r="M1333" s="334" t="s">
        <v>30</v>
      </c>
      <c r="N1333" s="334" t="s">
        <v>30</v>
      </c>
      <c r="O1333" s="334" t="s">
        <v>30</v>
      </c>
      <c r="P1333" s="334">
        <v>1.027709415095969E-4</v>
      </c>
      <c r="Q1333" s="334" t="s">
        <v>30</v>
      </c>
      <c r="R1333" s="334" t="s">
        <v>30</v>
      </c>
      <c r="S1333" s="595">
        <f t="shared" si="289"/>
        <v>60.803125286285898</v>
      </c>
      <c r="T1333" s="334">
        <v>-0.18</v>
      </c>
      <c r="U1333">
        <f t="shared" si="287"/>
        <v>125</v>
      </c>
      <c r="V1333" t="str">
        <f t="shared" si="288"/>
        <v>Cl5</v>
      </c>
    </row>
    <row r="1334" spans="1:22" outlineLevel="2">
      <c r="A1334">
        <v>397</v>
      </c>
      <c r="B1334" t="s">
        <v>2559</v>
      </c>
      <c r="C1334" s="334">
        <v>3.6955641738461842</v>
      </c>
      <c r="D1334" s="334">
        <v>0.7460503986651088</v>
      </c>
      <c r="E1334" s="334">
        <v>18.022137623081051</v>
      </c>
      <c r="F1334" s="334">
        <v>1.0597433881507909</v>
      </c>
      <c r="G1334" s="334">
        <v>48.612866804812484</v>
      </c>
      <c r="H1334" s="334">
        <v>63438851.793639377</v>
      </c>
      <c r="I1334" s="334">
        <v>1.7138921693965239</v>
      </c>
      <c r="J1334" s="334">
        <v>5.3461095183735257</v>
      </c>
      <c r="K1334" s="334">
        <v>1.819019916208116</v>
      </c>
      <c r="L1334" s="334">
        <v>58.251200592916582</v>
      </c>
      <c r="M1334" s="334" t="s">
        <v>30</v>
      </c>
      <c r="N1334" s="334" t="s">
        <v>30</v>
      </c>
      <c r="O1334" s="334" t="s">
        <v>30</v>
      </c>
      <c r="P1334" s="334">
        <v>9.1464387325170449E-5</v>
      </c>
      <c r="Q1334" s="334" t="s">
        <v>30</v>
      </c>
      <c r="R1334" s="334" t="s">
        <v>30</v>
      </c>
      <c r="S1334" s="595">
        <f t="shared" si="289"/>
        <v>58.251200592916582</v>
      </c>
      <c r="T1334" s="334">
        <v>1.389</v>
      </c>
      <c r="U1334">
        <f t="shared" si="287"/>
        <v>126</v>
      </c>
      <c r="V1334" t="str">
        <f t="shared" si="288"/>
        <v>Ka2</v>
      </c>
    </row>
    <row r="1335" spans="1:22" outlineLevel="2">
      <c r="A1335">
        <v>398</v>
      </c>
      <c r="B1335" t="s">
        <v>2560</v>
      </c>
      <c r="C1335" s="334">
        <v>3.8294650266239159</v>
      </c>
      <c r="D1335" s="334">
        <v>0.70882389541329216</v>
      </c>
      <c r="E1335" s="334">
        <v>18.461439386534551</v>
      </c>
      <c r="F1335" s="334">
        <v>1.0065440926561171</v>
      </c>
      <c r="G1335" s="334">
        <v>39.240414751615916</v>
      </c>
      <c r="H1335" s="334">
        <v>65167165.994204573</v>
      </c>
      <c r="I1335" s="334">
        <v>1.6563492810239451</v>
      </c>
      <c r="J1335" s="334">
        <v>4.8932134321080198</v>
      </c>
      <c r="K1335" s="334">
        <v>1.729349383070854</v>
      </c>
      <c r="L1335" s="334">
        <v>59.223753195889458</v>
      </c>
      <c r="M1335" s="334" t="s">
        <v>30</v>
      </c>
      <c r="N1335" s="334" t="s">
        <v>30</v>
      </c>
      <c r="O1335" s="334" t="s">
        <v>30</v>
      </c>
      <c r="P1335" s="334">
        <v>7.7341145957247336E-5</v>
      </c>
      <c r="Q1335" s="334" t="s">
        <v>30</v>
      </c>
      <c r="R1335" s="334" t="s">
        <v>30</v>
      </c>
      <c r="S1335" s="595">
        <f t="shared" si="289"/>
        <v>59.223753195889458</v>
      </c>
      <c r="T1335" s="334">
        <v>-1.131</v>
      </c>
      <c r="U1335">
        <f t="shared" si="287"/>
        <v>127</v>
      </c>
      <c r="V1335" t="str">
        <f t="shared" si="288"/>
        <v>Al0</v>
      </c>
    </row>
    <row r="1336" spans="1:22" outlineLevel="2">
      <c r="A1336">
        <v>399</v>
      </c>
      <c r="B1336" t="s">
        <v>2561</v>
      </c>
      <c r="C1336" s="334">
        <v>3.8700389852698041</v>
      </c>
      <c r="D1336" s="334">
        <v>0.67189895080170037</v>
      </c>
      <c r="E1336" s="334">
        <v>18.676314792801389</v>
      </c>
      <c r="F1336" s="334">
        <v>1.0099456532574309</v>
      </c>
      <c r="G1336" s="334">
        <v>42.948491855185473</v>
      </c>
      <c r="H1336" s="334">
        <v>65556013.644738868</v>
      </c>
      <c r="I1336" s="334">
        <v>1.5891883983499471</v>
      </c>
      <c r="J1336" s="334">
        <v>5.3239650874296807</v>
      </c>
      <c r="K1336" s="334">
        <v>1.842869298257481</v>
      </c>
      <c r="L1336" s="334">
        <v>58.924733019383538</v>
      </c>
      <c r="M1336" s="334" t="s">
        <v>30</v>
      </c>
      <c r="N1336" s="334" t="s">
        <v>30</v>
      </c>
      <c r="O1336" s="334" t="s">
        <v>30</v>
      </c>
      <c r="P1336" s="334">
        <v>8.9055965771483558E-5</v>
      </c>
      <c r="Q1336" s="334" t="s">
        <v>30</v>
      </c>
      <c r="R1336" s="334" t="s">
        <v>30</v>
      </c>
      <c r="S1336" s="595">
        <f t="shared" si="289"/>
        <v>58.924733019383538</v>
      </c>
      <c r="T1336" s="334">
        <v>-1.248</v>
      </c>
      <c r="U1336">
        <f t="shared" si="287"/>
        <v>128</v>
      </c>
      <c r="V1336" t="str">
        <f t="shared" si="288"/>
        <v>Ei)</v>
      </c>
    </row>
    <row r="1337" spans="1:22" outlineLevel="2">
      <c r="A1337">
        <v>400</v>
      </c>
      <c r="B1337" t="s">
        <v>2562</v>
      </c>
      <c r="C1337" s="334">
        <v>3.850814834352478</v>
      </c>
      <c r="D1337" s="334">
        <v>0.7274000819696339</v>
      </c>
      <c r="E1337" s="334">
        <v>17.870275567893081</v>
      </c>
      <c r="F1337" s="334">
        <v>1.16949237571363</v>
      </c>
      <c r="G1337" s="334">
        <v>40.323614143488697</v>
      </c>
      <c r="H1337" s="334">
        <v>68061075.125512734</v>
      </c>
      <c r="I1337" s="334">
        <v>1.729945756598126</v>
      </c>
      <c r="J1337" s="334">
        <v>5.1722348348351872</v>
      </c>
      <c r="K1337" s="334">
        <v>1.828515239398296</v>
      </c>
      <c r="L1337" s="334">
        <v>57.29560378228993</v>
      </c>
      <c r="M1337" s="334" t="s">
        <v>30</v>
      </c>
      <c r="N1337" s="334" t="s">
        <v>30</v>
      </c>
      <c r="O1337" s="334" t="s">
        <v>30</v>
      </c>
      <c r="P1337" s="334">
        <v>9.0806532132371991E-5</v>
      </c>
      <c r="Q1337" s="334" t="s">
        <v>30</v>
      </c>
      <c r="R1337" s="334" t="s">
        <v>30</v>
      </c>
      <c r="S1337" s="595">
        <f t="shared" si="289"/>
        <v>57.29560378228993</v>
      </c>
      <c r="T1337" s="334">
        <v>-0.81299999999999994</v>
      </c>
      <c r="U1337">
        <f t="shared" ref="U1337:U1342" si="290">U1336+1</f>
        <v>129</v>
      </c>
      <c r="V1337" t="str">
        <f t="shared" ref="V1337:V1342" si="291">LEFT($B1337&amp;"  ",2)&amp;RIGHT(" "&amp;$B1337,1)</f>
        <v>Ya0</v>
      </c>
    </row>
    <row r="1338" spans="1:22" outlineLevel="2">
      <c r="A1338">
        <v>401</v>
      </c>
      <c r="B1338" t="s">
        <v>2563</v>
      </c>
      <c r="C1338" s="334">
        <v>3.644858343868445</v>
      </c>
      <c r="D1338" s="334">
        <v>0.69942707316910446</v>
      </c>
      <c r="E1338" s="334">
        <v>18.5849571070172</v>
      </c>
      <c r="F1338" s="334">
        <v>1.1089977769305679</v>
      </c>
      <c r="G1338" s="334">
        <v>40.270752987695815</v>
      </c>
      <c r="H1338" s="334">
        <v>60954688.140380338</v>
      </c>
      <c r="I1338" s="334">
        <v>1.777795024698807</v>
      </c>
      <c r="J1338" s="334">
        <v>5.1958050249700491</v>
      </c>
      <c r="K1338" s="334">
        <v>1.7509286408816389</v>
      </c>
      <c r="L1338" s="334">
        <v>57.422023064929917</v>
      </c>
      <c r="M1338" s="334" t="s">
        <v>30</v>
      </c>
      <c r="N1338" s="334" t="s">
        <v>30</v>
      </c>
      <c r="O1338" s="334" t="s">
        <v>30</v>
      </c>
      <c r="P1338" s="334">
        <v>9.1088137151060439E-5</v>
      </c>
      <c r="Q1338" s="334" t="s">
        <v>30</v>
      </c>
      <c r="R1338" s="334" t="s">
        <v>30</v>
      </c>
      <c r="S1338" s="595">
        <f t="shared" si="289"/>
        <v>57.422023064929917</v>
      </c>
      <c r="T1338" s="334">
        <v>1.593</v>
      </c>
      <c r="U1338">
        <f t="shared" si="290"/>
        <v>130</v>
      </c>
      <c r="V1338" t="str">
        <f t="shared" si="291"/>
        <v>Pe9</v>
      </c>
    </row>
    <row r="1339" spans="1:22" outlineLevel="2">
      <c r="A1339">
        <v>402</v>
      </c>
      <c r="B1339" t="s">
        <v>2564</v>
      </c>
      <c r="C1339" s="334">
        <v>3.28782686676879</v>
      </c>
      <c r="D1339" s="334">
        <v>0.6840805366535907</v>
      </c>
      <c r="E1339" s="334">
        <v>17.59566157540959</v>
      </c>
      <c r="F1339" s="334">
        <v>0.92427198247807507</v>
      </c>
      <c r="G1339" s="334">
        <v>45.866033967995357</v>
      </c>
      <c r="H1339" s="334">
        <v>69961594.617402703</v>
      </c>
      <c r="I1339" s="334">
        <v>1.6922827387670809</v>
      </c>
      <c r="J1339" s="334">
        <v>5.3799924757726547</v>
      </c>
      <c r="K1339" s="334">
        <v>2.0140758085402002</v>
      </c>
      <c r="L1339" s="334">
        <v>54.856869484073229</v>
      </c>
      <c r="M1339" s="334" t="s">
        <v>30</v>
      </c>
      <c r="N1339" s="334" t="s">
        <v>30</v>
      </c>
      <c r="O1339" s="334" t="s">
        <v>30</v>
      </c>
      <c r="P1339" s="334">
        <v>9.9155509696830066E-5</v>
      </c>
      <c r="Q1339" s="334" t="s">
        <v>30</v>
      </c>
      <c r="R1339" s="334" t="s">
        <v>30</v>
      </c>
      <c r="S1339" s="595">
        <f t="shared" si="289"/>
        <v>54.856869484073229</v>
      </c>
      <c r="T1339" s="334">
        <v>2.7869999999999999</v>
      </c>
      <c r="U1339">
        <f t="shared" si="290"/>
        <v>131</v>
      </c>
      <c r="V1339" t="str">
        <f t="shared" si="291"/>
        <v>Eu1</v>
      </c>
    </row>
    <row r="1340" spans="1:22" outlineLevel="2">
      <c r="A1340">
        <v>403</v>
      </c>
      <c r="B1340" t="s">
        <v>2565</v>
      </c>
      <c r="C1340" s="334">
        <v>3.93008028781587</v>
      </c>
      <c r="D1340" s="334">
        <v>0.73413742778527213</v>
      </c>
      <c r="E1340" s="334">
        <v>18.856951416906039</v>
      </c>
      <c r="F1340" s="334">
        <v>1.053412529981028</v>
      </c>
      <c r="G1340" s="334">
        <v>42.075633708758296</v>
      </c>
      <c r="H1340" s="334">
        <v>59242219.758751638</v>
      </c>
      <c r="I1340" s="334">
        <v>1.6859837836391121</v>
      </c>
      <c r="J1340" s="334">
        <v>5.5153608930760676</v>
      </c>
      <c r="K1340" s="334">
        <v>1.8463585542798291</v>
      </c>
      <c r="L1340" s="334">
        <v>58.111766719652501</v>
      </c>
      <c r="M1340" s="334" t="s">
        <v>30</v>
      </c>
      <c r="N1340" s="334" t="s">
        <v>30</v>
      </c>
      <c r="O1340" s="334" t="s">
        <v>30</v>
      </c>
      <c r="P1340" s="334">
        <v>9.5812941185780784E-5</v>
      </c>
      <c r="Q1340" s="334" t="s">
        <v>30</v>
      </c>
      <c r="R1340" s="334" t="s">
        <v>30</v>
      </c>
      <c r="S1340" s="595">
        <f t="shared" si="289"/>
        <v>58.111766719652501</v>
      </c>
      <c r="T1340" s="334">
        <v>4.9740000000000002</v>
      </c>
      <c r="U1340">
        <f t="shared" si="290"/>
        <v>132</v>
      </c>
      <c r="V1340" t="str">
        <f t="shared" si="291"/>
        <v>Bu0</v>
      </c>
    </row>
    <row r="1341" spans="1:22" outlineLevel="2">
      <c r="A1341">
        <v>404</v>
      </c>
      <c r="B1341" t="s">
        <v>2566</v>
      </c>
      <c r="C1341" s="334">
        <v>3.6911776494192159</v>
      </c>
      <c r="D1341" s="334">
        <v>0.74146013193993499</v>
      </c>
      <c r="E1341" s="334">
        <v>18.539937607059169</v>
      </c>
      <c r="F1341" s="334">
        <v>1.16826935819874</v>
      </c>
      <c r="G1341" s="334">
        <v>42.378216916163638</v>
      </c>
      <c r="H1341" s="334">
        <v>59447699.164000459</v>
      </c>
      <c r="I1341" s="334">
        <v>2.0675993660507812</v>
      </c>
      <c r="J1341" s="334">
        <v>5.2765465561707163</v>
      </c>
      <c r="K1341" s="334">
        <v>1.7146393224491701</v>
      </c>
      <c r="L1341" s="334">
        <v>59.163866031860373</v>
      </c>
      <c r="M1341" s="334" t="s">
        <v>30</v>
      </c>
      <c r="N1341" s="334" t="s">
        <v>30</v>
      </c>
      <c r="O1341" s="334" t="s">
        <v>30</v>
      </c>
      <c r="P1341" s="334">
        <v>8.9683998129747489E-5</v>
      </c>
      <c r="Q1341" s="334" t="s">
        <v>30</v>
      </c>
      <c r="R1341" s="334" t="s">
        <v>30</v>
      </c>
      <c r="S1341" s="595">
        <f t="shared" si="289"/>
        <v>59.163866031860373</v>
      </c>
      <c r="T1341" s="334">
        <v>-0.36</v>
      </c>
      <c r="U1341">
        <f t="shared" si="290"/>
        <v>133</v>
      </c>
      <c r="V1341" t="str">
        <f t="shared" si="291"/>
        <v>Hi6</v>
      </c>
    </row>
    <row r="1342" spans="1:22" outlineLevel="2">
      <c r="A1342" s="578">
        <v>405</v>
      </c>
      <c r="B1342" s="578" t="s">
        <v>2567</v>
      </c>
      <c r="C1342" s="579">
        <v>3.5103189648043251</v>
      </c>
      <c r="D1342" s="579">
        <v>0.64812131149443664</v>
      </c>
      <c r="E1342" s="579">
        <v>18.01697500889037</v>
      </c>
      <c r="F1342" s="579">
        <v>1.0906183159057701</v>
      </c>
      <c r="G1342" s="334">
        <v>41.396980945739344</v>
      </c>
      <c r="H1342" s="579">
        <v>70023987.972968429</v>
      </c>
      <c r="I1342" s="579">
        <v>1.6639349545386579</v>
      </c>
      <c r="J1342" s="579">
        <v>5.4959379792536884</v>
      </c>
      <c r="K1342" s="579">
        <v>1.9387390944524789</v>
      </c>
      <c r="L1342" s="579">
        <v>55.372121675004053</v>
      </c>
      <c r="M1342" s="334" t="s">
        <v>30</v>
      </c>
      <c r="N1342" s="334" t="s">
        <v>30</v>
      </c>
      <c r="O1342" s="334" t="s">
        <v>30</v>
      </c>
      <c r="P1342" s="579">
        <v>1.0178724200502789E-4</v>
      </c>
      <c r="Q1342" s="334" t="s">
        <v>30</v>
      </c>
      <c r="R1342" s="334" t="s">
        <v>30</v>
      </c>
      <c r="S1342" s="595">
        <f t="shared" si="289"/>
        <v>55.372121675004053</v>
      </c>
      <c r="T1342" s="579">
        <v>0.48</v>
      </c>
      <c r="U1342">
        <f t="shared" si="290"/>
        <v>134</v>
      </c>
      <c r="V1342" t="str">
        <f t="shared" si="291"/>
        <v>Hi3</v>
      </c>
    </row>
    <row r="1343" spans="1:22" ht="9" customHeight="1" outlineLevel="2"/>
    <row r="1345" spans="1:24">
      <c r="A1345" s="619" t="s">
        <v>2597</v>
      </c>
    </row>
    <row r="1346" spans="1:24" ht="66.75" customHeight="1" outlineLevel="1">
      <c r="B1346" t="s">
        <v>1352</v>
      </c>
      <c r="C1346" s="187" t="s">
        <v>2594</v>
      </c>
      <c r="D1346" s="187" t="s">
        <v>2596</v>
      </c>
      <c r="E1346" s="187" t="s">
        <v>2599</v>
      </c>
      <c r="F1346" s="187" t="s">
        <v>2600</v>
      </c>
      <c r="G1346" s="187" t="s">
        <v>2604</v>
      </c>
      <c r="H1346" s="187" t="s">
        <v>2606</v>
      </c>
      <c r="I1346" s="187" t="s">
        <v>532</v>
      </c>
    </row>
    <row r="1347" spans="1:24" outlineLevel="1">
      <c r="A1347">
        <v>1</v>
      </c>
      <c r="B1347" s="18" t="str" cm="1">
        <f t="array" ref="B1347">INDEX(i.Region_Desc,1,$A1347)</f>
        <v>SWV</v>
      </c>
      <c r="C1347" s="334">
        <v>12</v>
      </c>
      <c r="D1347" s="334">
        <v>0</v>
      </c>
      <c r="E1347" s="334">
        <v>145</v>
      </c>
      <c r="F1347" s="334">
        <v>175</v>
      </c>
      <c r="G1347" s="334">
        <v>7</v>
      </c>
      <c r="H1347" s="334" t="b">
        <v>1</v>
      </c>
      <c r="I1347" s="334">
        <v>3</v>
      </c>
    </row>
    <row r="1348" spans="1:24" outlineLevel="1">
      <c r="A1348">
        <v>2</v>
      </c>
      <c r="B1348" s="18" t="str" cm="1">
        <f t="array" ref="B1348">INDEX(i.Region_Desc,1,$A1348)</f>
        <v>GSW</v>
      </c>
      <c r="C1348" s="334">
        <v>9</v>
      </c>
      <c r="D1348" s="334">
        <v>0</v>
      </c>
      <c r="E1348" s="334">
        <v>160</v>
      </c>
      <c r="F1348" s="334">
        <v>190</v>
      </c>
      <c r="G1348" s="334">
        <v>7</v>
      </c>
      <c r="H1348" s="334" t="b">
        <v>1</v>
      </c>
      <c r="I1348" s="334">
        <v>3</v>
      </c>
    </row>
    <row r="1349" spans="1:24" outlineLevel="1">
      <c r="A1349">
        <v>3</v>
      </c>
      <c r="B1349" s="18" t="str" cm="1">
        <f t="array" ref="B1349">INDEX(i.Region_Desc,1,$A1349)</f>
        <v>CWW</v>
      </c>
      <c r="C1349" s="334" t="s">
        <v>30</v>
      </c>
      <c r="D1349" s="334" t="s">
        <v>30</v>
      </c>
      <c r="E1349" s="334" t="s">
        <v>30</v>
      </c>
      <c r="F1349" s="334" t="s">
        <v>30</v>
      </c>
      <c r="G1349" s="334" t="s">
        <v>30</v>
      </c>
      <c r="H1349" s="334" t="s">
        <v>30</v>
      </c>
      <c r="I1349" s="334" t="s">
        <v>30</v>
      </c>
    </row>
    <row r="1350" spans="1:24" outlineLevel="1">
      <c r="A1350">
        <v>4</v>
      </c>
      <c r="B1350" s="18" t="str" cm="1">
        <f t="array" ref="B1350">INDEX(i.Region_Desc,1,$A1350)</f>
        <v>EWW</v>
      </c>
      <c r="C1350" s="334">
        <v>3</v>
      </c>
      <c r="D1350" s="334">
        <v>0</v>
      </c>
      <c r="E1350" s="334">
        <v>183</v>
      </c>
      <c r="F1350" s="334">
        <v>213</v>
      </c>
      <c r="G1350" s="334">
        <v>7</v>
      </c>
      <c r="H1350" s="334" t="b">
        <v>0</v>
      </c>
      <c r="I1350" s="334">
        <v>1</v>
      </c>
    </row>
    <row r="1352" spans="1:24">
      <c r="A1352" s="14" t="s">
        <v>2892</v>
      </c>
    </row>
    <row r="1353" spans="1:24" outlineLevel="1"/>
    <row r="1354" spans="1:24" outlineLevel="1">
      <c r="B1354" s="25" t="s">
        <v>2266</v>
      </c>
      <c r="C1354" s="18">
        <v>0</v>
      </c>
      <c r="D1354" s="18">
        <v>1</v>
      </c>
      <c r="E1354" s="18">
        <v>2</v>
      </c>
      <c r="F1354" s="18">
        <v>3</v>
      </c>
      <c r="G1354" s="18">
        <v>4</v>
      </c>
      <c r="H1354" s="18">
        <v>5</v>
      </c>
      <c r="I1354" s="18">
        <v>6</v>
      </c>
      <c r="J1354" s="18">
        <v>7</v>
      </c>
      <c r="K1354" s="18">
        <v>8</v>
      </c>
      <c r="L1354" s="18">
        <v>9</v>
      </c>
      <c r="M1354" s="18">
        <v>10</v>
      </c>
      <c r="N1354" s="18">
        <v>11</v>
      </c>
      <c r="O1354" s="18">
        <v>12</v>
      </c>
      <c r="P1354" s="18">
        <v>12</v>
      </c>
      <c r="Q1354" s="18">
        <v>12</v>
      </c>
      <c r="R1354" s="18">
        <v>13</v>
      </c>
      <c r="S1354" s="18">
        <v>14</v>
      </c>
      <c r="T1354" s="18">
        <v>15</v>
      </c>
      <c r="U1354" s="18">
        <v>16</v>
      </c>
      <c r="V1354" s="18">
        <v>17</v>
      </c>
      <c r="W1354" s="18">
        <v>18</v>
      </c>
      <c r="X1354" s="18">
        <v>19</v>
      </c>
    </row>
    <row r="1355" spans="1:24" outlineLevel="1">
      <c r="B1355" s="25" t="s">
        <v>2933</v>
      </c>
      <c r="C1355" s="18">
        <v>0</v>
      </c>
      <c r="D1355" s="18">
        <f ca="1">OFFSET(D1355,0,-1)+1</f>
        <v>1</v>
      </c>
      <c r="E1355" s="18">
        <f t="shared" ref="E1355:Q1355" ca="1" si="292">OFFSET(E1355,0,-1)+1</f>
        <v>2</v>
      </c>
      <c r="F1355" s="18">
        <f t="shared" ca="1" si="292"/>
        <v>3</v>
      </c>
      <c r="G1355" s="18">
        <f t="shared" ca="1" si="292"/>
        <v>4</v>
      </c>
      <c r="H1355" s="18">
        <f t="shared" ca="1" si="292"/>
        <v>5</v>
      </c>
      <c r="I1355" s="18">
        <f t="shared" ca="1" si="292"/>
        <v>6</v>
      </c>
      <c r="J1355" s="18">
        <f t="shared" ca="1" si="292"/>
        <v>7</v>
      </c>
      <c r="K1355" s="18">
        <f t="shared" ca="1" si="292"/>
        <v>8</v>
      </c>
      <c r="L1355" s="18">
        <f t="shared" ca="1" si="292"/>
        <v>9</v>
      </c>
      <c r="M1355" s="18">
        <f t="shared" ca="1" si="292"/>
        <v>10</v>
      </c>
      <c r="N1355" s="18">
        <f t="shared" ca="1" si="292"/>
        <v>11</v>
      </c>
      <c r="O1355" s="18">
        <f t="shared" ca="1" si="292"/>
        <v>12</v>
      </c>
      <c r="P1355" s="18">
        <f t="shared" ca="1" si="292"/>
        <v>13</v>
      </c>
      <c r="Q1355" s="18">
        <f t="shared" ca="1" si="292"/>
        <v>14</v>
      </c>
      <c r="R1355" s="18">
        <f t="shared" ref="R1355:X1355" ca="1" si="293">OFFSET(R1355,0,-1)+1</f>
        <v>15</v>
      </c>
      <c r="S1355" s="18">
        <f t="shared" ca="1" si="293"/>
        <v>16</v>
      </c>
      <c r="T1355" s="18">
        <f t="shared" ca="1" si="293"/>
        <v>17</v>
      </c>
      <c r="U1355" s="18">
        <f t="shared" ca="1" si="293"/>
        <v>18</v>
      </c>
      <c r="V1355" s="18">
        <f t="shared" ca="1" si="293"/>
        <v>19</v>
      </c>
      <c r="W1355" s="18">
        <f t="shared" ca="1" si="293"/>
        <v>20</v>
      </c>
      <c r="X1355" s="18">
        <f t="shared" ca="1" si="293"/>
        <v>21</v>
      </c>
    </row>
    <row r="1356" spans="1:24" outlineLevel="1">
      <c r="O1356" t="s">
        <v>2936</v>
      </c>
      <c r="P1356" t="s">
        <v>2934</v>
      </c>
      <c r="Q1356" t="s">
        <v>2935</v>
      </c>
      <c r="W1356" t="s">
        <v>2033</v>
      </c>
    </row>
    <row r="1357" spans="1:24" outlineLevel="1"/>
    <row r="1358" spans="1:24" outlineLevel="1"/>
    <row r="1359" spans="1:24" outlineLevel="1"/>
    <row r="1360" spans="1:24" outlineLevel="1"/>
    <row r="1362" spans="1:9">
      <c r="A1362" s="164" t="s">
        <v>2949</v>
      </c>
    </row>
    <row r="1363" spans="1:9" outlineLevel="1">
      <c r="B1363" s="780" t="s">
        <v>2950</v>
      </c>
      <c r="C1363" s="780"/>
      <c r="D1363" s="780" t="s">
        <v>2951</v>
      </c>
      <c r="E1363" s="780"/>
      <c r="F1363" s="780" t="s">
        <v>2952</v>
      </c>
      <c r="G1363" s="780"/>
      <c r="H1363" s="780" t="s">
        <v>595</v>
      </c>
      <c r="I1363" s="780"/>
    </row>
    <row r="1364" spans="1:9" outlineLevel="1">
      <c r="B1364" s="196"/>
      <c r="C1364" s="196"/>
      <c r="D1364" s="196" t="s">
        <v>2954</v>
      </c>
      <c r="E1364" s="196" t="s">
        <v>2953</v>
      </c>
      <c r="F1364" s="196" t="s">
        <v>2954</v>
      </c>
      <c r="G1364" s="196" t="s">
        <v>2953</v>
      </c>
      <c r="H1364" s="196" t="s">
        <v>2954</v>
      </c>
      <c r="I1364" s="196" t="s">
        <v>2953</v>
      </c>
    </row>
    <row r="1365" spans="1:9" outlineLevel="1">
      <c r="B1365" s="781"/>
      <c r="C1365" s="781"/>
      <c r="D1365" s="781">
        <v>1</v>
      </c>
      <c r="E1365" s="781">
        <v>2</v>
      </c>
      <c r="F1365" s="781">
        <v>3</v>
      </c>
      <c r="G1365" s="781">
        <v>4</v>
      </c>
      <c r="H1365" s="781">
        <v>5</v>
      </c>
      <c r="I1365" s="781">
        <v>6</v>
      </c>
    </row>
    <row r="1366" spans="1:9" outlineLevel="1">
      <c r="B1366" s="780" t="s">
        <v>2955</v>
      </c>
      <c r="C1366" s="782">
        <v>1</v>
      </c>
      <c r="D1366" s="780" t="b">
        <v>1</v>
      </c>
      <c r="E1366" s="780"/>
      <c r="F1366" s="780" t="b">
        <v>0</v>
      </c>
      <c r="G1366" s="780"/>
      <c r="H1366" s="780" t="b">
        <v>0</v>
      </c>
      <c r="I1366" s="780"/>
    </row>
    <row r="1367" spans="1:9" outlineLevel="1">
      <c r="B1367" s="196" t="s">
        <v>2956</v>
      </c>
      <c r="C1367" s="552">
        <v>2</v>
      </c>
      <c r="D1367" s="196" t="b">
        <v>0</v>
      </c>
      <c r="E1367" s="196"/>
      <c r="F1367" s="196" t="b">
        <v>1</v>
      </c>
      <c r="G1367" s="196"/>
      <c r="H1367" s="196" t="b">
        <v>0</v>
      </c>
      <c r="I1367" s="196"/>
    </row>
    <row r="1368" spans="1:9" outlineLevel="1">
      <c r="B1368" s="196" t="s">
        <v>2957</v>
      </c>
      <c r="C1368" s="552">
        <v>3</v>
      </c>
      <c r="D1368" s="196" t="b">
        <v>0</v>
      </c>
      <c r="E1368" s="196"/>
      <c r="F1368" s="196" t="b">
        <v>0</v>
      </c>
      <c r="G1368" s="196"/>
      <c r="H1368" s="196" t="b">
        <v>1</v>
      </c>
      <c r="I1368" s="196"/>
    </row>
    <row r="1369" spans="1:9" outlineLevel="1">
      <c r="B1369" s="196" t="s">
        <v>2958</v>
      </c>
      <c r="C1369" s="552">
        <v>4</v>
      </c>
      <c r="D1369" s="196" t="b">
        <v>1</v>
      </c>
      <c r="E1369" s="783">
        <v>0.25</v>
      </c>
      <c r="F1369" s="196" t="b">
        <v>1</v>
      </c>
      <c r="G1369" s="196"/>
      <c r="H1369" s="196" t="b">
        <v>0</v>
      </c>
      <c r="I1369" s="196"/>
    </row>
    <row r="1370" spans="1:9" outlineLevel="1">
      <c r="B1370" s="196"/>
      <c r="C1370" s="552">
        <v>5</v>
      </c>
      <c r="D1370" s="196" t="b">
        <v>1</v>
      </c>
      <c r="E1370" s="783">
        <v>0.5</v>
      </c>
      <c r="F1370" s="196" t="b">
        <v>1</v>
      </c>
      <c r="G1370" s="196"/>
      <c r="H1370" s="196" t="b">
        <v>0</v>
      </c>
      <c r="I1370" s="196"/>
    </row>
    <row r="1371" spans="1:9" outlineLevel="1">
      <c r="B1371" s="196"/>
      <c r="C1371" s="552">
        <v>6</v>
      </c>
      <c r="D1371" s="196" t="b">
        <v>1</v>
      </c>
      <c r="E1371" s="783">
        <v>0.75</v>
      </c>
      <c r="F1371" s="196" t="b">
        <v>1</v>
      </c>
      <c r="G1371" s="196"/>
      <c r="H1371" s="196" t="b">
        <v>0</v>
      </c>
      <c r="I1371" s="196"/>
    </row>
    <row r="1372" spans="1:9" outlineLevel="1">
      <c r="B1372" s="196" t="s">
        <v>2959</v>
      </c>
      <c r="C1372" s="552">
        <v>7</v>
      </c>
      <c r="D1372" s="196" t="b">
        <v>1</v>
      </c>
      <c r="E1372" s="783">
        <v>0.25</v>
      </c>
      <c r="F1372" s="196" t="b">
        <v>0</v>
      </c>
      <c r="G1372" s="196"/>
      <c r="H1372" s="196" t="b">
        <v>1</v>
      </c>
      <c r="I1372" s="196"/>
    </row>
    <row r="1373" spans="1:9" outlineLevel="1">
      <c r="B1373" s="196"/>
      <c r="C1373" s="552">
        <v>8</v>
      </c>
      <c r="D1373" s="196" t="b">
        <v>1</v>
      </c>
      <c r="E1373" s="783">
        <v>0.5</v>
      </c>
      <c r="F1373" s="196" t="b">
        <v>0</v>
      </c>
      <c r="G1373" s="196"/>
      <c r="H1373" s="196" t="b">
        <v>1</v>
      </c>
      <c r="I1373" s="196"/>
    </row>
    <row r="1374" spans="1:9" outlineLevel="1">
      <c r="B1374" s="196"/>
      <c r="C1374" s="552">
        <v>9</v>
      </c>
      <c r="D1374" s="196" t="b">
        <v>1</v>
      </c>
      <c r="E1374" s="783">
        <v>0.75</v>
      </c>
      <c r="F1374" s="196" t="b">
        <v>0</v>
      </c>
      <c r="G1374" s="196"/>
      <c r="H1374" s="196" t="b">
        <v>1</v>
      </c>
      <c r="I1374" s="196"/>
    </row>
    <row r="1375" spans="1:9" outlineLevel="1">
      <c r="B1375" s="196" t="s">
        <v>2958</v>
      </c>
      <c r="C1375" s="552">
        <v>10</v>
      </c>
      <c r="D1375" s="196" t="b">
        <v>0</v>
      </c>
      <c r="E1375" s="196"/>
      <c r="F1375" s="196" t="b">
        <v>1</v>
      </c>
      <c r="G1375" s="783">
        <v>0.25</v>
      </c>
      <c r="H1375" s="196" t="b">
        <v>1</v>
      </c>
      <c r="I1375" s="196"/>
    </row>
    <row r="1376" spans="1:9" outlineLevel="1">
      <c r="B1376" s="196"/>
      <c r="C1376" s="552">
        <v>11</v>
      </c>
      <c r="D1376" s="196" t="b">
        <v>0</v>
      </c>
      <c r="E1376" s="196"/>
      <c r="F1376" s="196" t="b">
        <v>1</v>
      </c>
      <c r="G1376" s="783">
        <v>0.5</v>
      </c>
      <c r="H1376" s="196" t="b">
        <v>1</v>
      </c>
      <c r="I1376" s="196"/>
    </row>
    <row r="1377" spans="1:9" outlineLevel="1">
      <c r="B1377" s="781"/>
      <c r="C1377" s="784">
        <v>12</v>
      </c>
      <c r="D1377" s="781" t="b">
        <v>0</v>
      </c>
      <c r="E1377" s="781"/>
      <c r="F1377" s="781" t="b">
        <v>1</v>
      </c>
      <c r="G1377" s="785">
        <v>0.75</v>
      </c>
      <c r="H1377" s="781" t="b">
        <v>1</v>
      </c>
      <c r="I1377" s="781"/>
    </row>
    <row r="1379" spans="1:9">
      <c r="A1379" s="14" t="s">
        <v>2844</v>
      </c>
    </row>
    <row r="1561" spans="1:1">
      <c r="A1561" s="569" t="s">
        <v>3223</v>
      </c>
    </row>
    <row r="1571" spans="1:1">
      <c r="A1571" s="14" t="s">
        <v>3261</v>
      </c>
    </row>
  </sheetData>
  <phoneticPr fontId="5" type="noConversion"/>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5CFD-411F-418F-8C7F-931EC73EBBDA}">
  <sheetPr codeName="Sheet7">
    <outlinePr summaryBelow="0" summaryRight="0"/>
  </sheetPr>
  <dimension ref="A1:GJ1571"/>
  <sheetViews>
    <sheetView topLeftCell="A104" workbookViewId="0">
      <selection activeCell="Q125" sqref="Q125:T125"/>
    </sheetView>
    <sheetView topLeftCell="A936" workbookViewId="1">
      <selection activeCell="A938" sqref="A938:A1342"/>
    </sheetView>
  </sheetViews>
  <sheetFormatPr defaultRowHeight="15" outlineLevelRow="2"/>
  <cols>
    <col min="2" max="2" width="43.28515625" customWidth="1"/>
    <col min="3" max="3" width="6.28515625" customWidth="1"/>
    <col min="4" max="4" width="7" customWidth="1"/>
    <col min="5" max="10" width="6.28515625" customWidth="1"/>
    <col min="11" max="12" width="7.140625" customWidth="1"/>
    <col min="13" max="124" width="6.28515625" customWidth="1"/>
    <col min="125" max="173" width="6.5703125" customWidth="1"/>
    <col min="174" max="192" width="6.140625" customWidth="1"/>
  </cols>
  <sheetData>
    <row r="1" spans="1:13">
      <c r="B1" t="s">
        <v>358</v>
      </c>
      <c r="H1" t="s">
        <v>575</v>
      </c>
      <c r="I1" s="26"/>
    </row>
    <row r="2" spans="1:13">
      <c r="B2" t="s">
        <v>714</v>
      </c>
    </row>
    <row r="3" spans="1:13">
      <c r="B3" t="s">
        <v>360</v>
      </c>
    </row>
    <row r="4" spans="1:13">
      <c r="A4" t="s">
        <v>532</v>
      </c>
      <c r="B4" t="s">
        <v>898</v>
      </c>
      <c r="C4" s="43">
        <v>3</v>
      </c>
      <c r="D4" s="54" t="str">
        <f>(INDEX(i.TOL_Desc,1,d.TOL)&amp;" ")</f>
        <v xml:space="preserve">Spr </v>
      </c>
    </row>
    <row r="5" spans="1:13">
      <c r="A5" t="s">
        <v>1309</v>
      </c>
    </row>
    <row r="6" spans="1:13" ht="102" customHeight="1"/>
    <row r="12" spans="1:13" outlineLevel="1">
      <c r="A12" s="164" t="s">
        <v>1317</v>
      </c>
    </row>
    <row r="13" spans="1:13" ht="78.75" outlineLevel="1">
      <c r="C13" s="104" t="s">
        <v>759</v>
      </c>
      <c r="D13" s="104" t="s">
        <v>1318</v>
      </c>
      <c r="E13" s="104" t="s">
        <v>1319</v>
      </c>
      <c r="F13" s="104" t="s">
        <v>1320</v>
      </c>
      <c r="G13" s="104" t="s">
        <v>1321</v>
      </c>
      <c r="H13" s="104" t="s">
        <v>1322</v>
      </c>
      <c r="I13" s="104" t="s">
        <v>1323</v>
      </c>
      <c r="J13" s="104" t="s">
        <v>1136</v>
      </c>
      <c r="K13" s="104" t="s">
        <v>1324</v>
      </c>
      <c r="L13" s="104" t="s">
        <v>1325</v>
      </c>
      <c r="M13" s="104" t="s">
        <v>1326</v>
      </c>
    </row>
    <row r="14" spans="1:13" outlineLevel="1">
      <c r="A14">
        <v>1</v>
      </c>
      <c r="B14" t="s">
        <v>1327</v>
      </c>
      <c r="C14" s="28">
        <v>0</v>
      </c>
      <c r="D14" s="28" t="s">
        <v>30</v>
      </c>
      <c r="E14" s="406">
        <v>1</v>
      </c>
      <c r="F14" s="407">
        <v>4.4999999999999998E-2</v>
      </c>
      <c r="G14" s="407">
        <v>4.4999999999999998E-2</v>
      </c>
      <c r="H14" s="334" t="s">
        <v>30</v>
      </c>
      <c r="I14" s="334" t="s">
        <v>30</v>
      </c>
      <c r="J14" s="334" t="s">
        <v>30</v>
      </c>
      <c r="K14" s="334">
        <v>1</v>
      </c>
      <c r="L14" s="334">
        <v>1</v>
      </c>
      <c r="M14" s="334">
        <v>1</v>
      </c>
    </row>
    <row r="15" spans="1:13" outlineLevel="1">
      <c r="A15">
        <v>2</v>
      </c>
      <c r="B15" t="s">
        <v>1328</v>
      </c>
      <c r="C15" s="28">
        <v>0.25</v>
      </c>
      <c r="D15" s="28">
        <v>500000</v>
      </c>
      <c r="E15" s="406">
        <v>2</v>
      </c>
      <c r="F15" s="407">
        <v>0.03</v>
      </c>
      <c r="G15" s="407">
        <v>0.03</v>
      </c>
      <c r="H15" s="334">
        <v>0</v>
      </c>
      <c r="I15" s="334">
        <v>2</v>
      </c>
      <c r="J15" s="334" t="b">
        <v>0</v>
      </c>
      <c r="K15" s="334">
        <v>0.85</v>
      </c>
      <c r="L15" s="334">
        <v>0.85</v>
      </c>
      <c r="M15" s="334">
        <v>0</v>
      </c>
    </row>
    <row r="16" spans="1:13" outlineLevel="1">
      <c r="A16">
        <v>3</v>
      </c>
      <c r="B16" t="s">
        <v>1329</v>
      </c>
      <c r="C16" s="28">
        <v>0.75</v>
      </c>
      <c r="D16" s="408">
        <v>1500000</v>
      </c>
      <c r="E16" s="406">
        <v>1</v>
      </c>
      <c r="F16" s="407">
        <v>6.7500000000000004E-2</v>
      </c>
      <c r="G16" s="407">
        <v>6.7500000000000004E-2</v>
      </c>
      <c r="H16" s="334">
        <v>99</v>
      </c>
      <c r="I16" s="334" t="s">
        <v>30</v>
      </c>
      <c r="J16" s="334" t="b">
        <v>1</v>
      </c>
      <c r="K16" s="334">
        <v>1.1499999999999999</v>
      </c>
      <c r="L16" s="334">
        <v>1.1499999999999999</v>
      </c>
      <c r="M16" s="334">
        <v>2</v>
      </c>
    </row>
    <row r="17" spans="1:73" outlineLevel="1">
      <c r="A17">
        <v>4</v>
      </c>
      <c r="B17" t="s">
        <v>1330</v>
      </c>
      <c r="C17" s="28">
        <v>0.5</v>
      </c>
      <c r="D17" s="28">
        <v>1000000</v>
      </c>
      <c r="M17" s="334">
        <v>1</v>
      </c>
    </row>
    <row r="18" spans="1:73" outlineLevel="1"/>
    <row r="19" spans="1:73" outlineLevel="1"/>
    <row r="20" spans="1:73" outlineLevel="1">
      <c r="A20" s="164" t="s">
        <v>1331</v>
      </c>
    </row>
    <row r="21" spans="1:73" ht="66.75" outlineLevel="1">
      <c r="C21" s="104" t="s">
        <v>1121</v>
      </c>
      <c r="D21" s="104" t="s">
        <v>1120</v>
      </c>
      <c r="E21" s="104" t="s">
        <v>1332</v>
      </c>
      <c r="F21" s="104" t="s">
        <v>1333</v>
      </c>
      <c r="G21" s="104" t="s">
        <v>1334</v>
      </c>
      <c r="H21" s="104"/>
      <c r="I21" s="104"/>
    </row>
    <row r="22" spans="1:73" outlineLevel="1">
      <c r="A22">
        <v>1</v>
      </c>
      <c r="B22" s="406" t="s">
        <v>1335</v>
      </c>
      <c r="C22" s="406" t="b">
        <v>0</v>
      </c>
      <c r="D22" s="406" t="b">
        <v>0</v>
      </c>
      <c r="E22" s="406" t="s">
        <v>30</v>
      </c>
      <c r="F22" s="406" t="s">
        <v>30</v>
      </c>
      <c r="G22" s="406" t="s">
        <v>30</v>
      </c>
    </row>
    <row r="23" spans="1:73" outlineLevel="1">
      <c r="A23">
        <v>2</v>
      </c>
      <c r="B23" s="406" t="s">
        <v>1336</v>
      </c>
      <c r="C23" s="406" t="b">
        <v>1</v>
      </c>
      <c r="D23" s="406" t="b">
        <v>1</v>
      </c>
      <c r="E23" s="406">
        <v>1</v>
      </c>
      <c r="F23" s="406">
        <v>3.0000000000000001E-6</v>
      </c>
      <c r="G23" s="406" t="s">
        <v>30</v>
      </c>
    </row>
    <row r="24" spans="1:73" outlineLevel="1">
      <c r="A24">
        <v>3</v>
      </c>
      <c r="B24" s="406" t="s">
        <v>1337</v>
      </c>
      <c r="C24" s="406" t="b">
        <v>1</v>
      </c>
      <c r="D24" s="406" t="b">
        <v>1</v>
      </c>
      <c r="E24" s="406">
        <v>1</v>
      </c>
      <c r="F24" s="406">
        <v>5.0000000000000004E-6</v>
      </c>
      <c r="G24" s="406" t="s">
        <v>30</v>
      </c>
    </row>
    <row r="25" spans="1:73" outlineLevel="1">
      <c r="A25">
        <v>4</v>
      </c>
      <c r="B25" s="406" t="s">
        <v>1338</v>
      </c>
      <c r="C25" s="406" t="b">
        <v>1</v>
      </c>
      <c r="D25" s="406" t="b">
        <v>1</v>
      </c>
      <c r="E25" s="406">
        <v>2</v>
      </c>
      <c r="F25" s="406" t="s">
        <v>30</v>
      </c>
      <c r="G25" s="406">
        <v>0.3</v>
      </c>
    </row>
    <row r="26" spans="1:73" outlineLevel="1">
      <c r="A26">
        <v>5</v>
      </c>
      <c r="B26" s="406" t="s">
        <v>1339</v>
      </c>
      <c r="C26" s="406" t="b">
        <v>1</v>
      </c>
      <c r="D26" s="406" t="b">
        <v>1</v>
      </c>
      <c r="E26" s="406">
        <v>2</v>
      </c>
      <c r="F26" s="406" t="s">
        <v>30</v>
      </c>
      <c r="G26" s="406">
        <v>0.7</v>
      </c>
    </row>
    <row r="28" spans="1:73">
      <c r="A28" s="164" t="s">
        <v>1051</v>
      </c>
    </row>
    <row r="29" spans="1:73" outlineLevel="1">
      <c r="B29" s="29" t="s">
        <v>1686</v>
      </c>
      <c r="C29" s="43">
        <v>2</v>
      </c>
      <c r="D29" s="54" t="str">
        <f>CHOOSE(d.Region,"SWV ","GSW ","CWW ")</f>
        <v xml:space="preserve">GSW </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BU29" s="54"/>
    </row>
    <row r="30" spans="1:73" outlineLevel="1">
      <c r="B30" s="29"/>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BU30" s="54"/>
    </row>
    <row r="31" spans="1:73" ht="17.25" outlineLevel="1" collapsed="1">
      <c r="A31" s="223"/>
      <c r="B31" s="223" t="s">
        <v>894</v>
      </c>
      <c r="C31" s="223">
        <v>1</v>
      </c>
      <c r="D31" s="223">
        <v>2</v>
      </c>
      <c r="E31" s="223">
        <v>3</v>
      </c>
      <c r="F31" s="223">
        <v>1</v>
      </c>
      <c r="G31" s="223">
        <v>2</v>
      </c>
      <c r="H31" s="223">
        <v>3</v>
      </c>
      <c r="I31" s="223">
        <v>1</v>
      </c>
      <c r="J31" s="223">
        <v>2</v>
      </c>
      <c r="K31" s="223">
        <v>3</v>
      </c>
      <c r="L31" s="223">
        <v>1</v>
      </c>
      <c r="M31" s="223">
        <v>2</v>
      </c>
      <c r="N31" s="223">
        <v>3</v>
      </c>
      <c r="O31" s="223">
        <v>1</v>
      </c>
      <c r="P31" s="223">
        <v>2</v>
      </c>
      <c r="Q31" s="223">
        <v>3</v>
      </c>
      <c r="R31" s="223">
        <v>1</v>
      </c>
      <c r="S31" s="223">
        <v>2</v>
      </c>
      <c r="T31" s="223">
        <v>3</v>
      </c>
      <c r="U31" s="243"/>
      <c r="V31" s="243"/>
      <c r="W31" s="243"/>
      <c r="X31" s="243"/>
      <c r="Y31" s="243"/>
      <c r="Z31" s="243"/>
      <c r="AA31" s="243"/>
      <c r="AB31" s="243"/>
      <c r="AC31" s="243"/>
      <c r="AD31" s="243"/>
      <c r="AE31" s="243"/>
      <c r="AF31" s="243"/>
      <c r="AG31" s="243"/>
      <c r="AH31" s="243"/>
      <c r="AI31" s="243"/>
      <c r="AJ31" s="243"/>
      <c r="AK31" s="243"/>
      <c r="AL31" s="243"/>
      <c r="AM31" s="244" t="s">
        <v>881</v>
      </c>
      <c r="AN31" s="244"/>
      <c r="AO31" s="244"/>
      <c r="AP31" s="244" t="s">
        <v>1652</v>
      </c>
      <c r="AQ31" s="244"/>
      <c r="AR31" s="244"/>
      <c r="AS31" s="244" t="s">
        <v>1653</v>
      </c>
      <c r="AT31" s="244"/>
      <c r="AU31" s="244"/>
    </row>
    <row r="32" spans="1:73" outlineLevel="1" collapsed="1">
      <c r="A32" s="223"/>
      <c r="B32" s="223"/>
      <c r="C32" s="245" t="s">
        <v>895</v>
      </c>
      <c r="D32" s="245" t="s">
        <v>896</v>
      </c>
      <c r="E32" s="245" t="s">
        <v>897</v>
      </c>
      <c r="F32" s="245" t="s">
        <v>895</v>
      </c>
      <c r="G32" s="245" t="s">
        <v>896</v>
      </c>
      <c r="H32" s="245" t="s">
        <v>897</v>
      </c>
      <c r="I32" s="245" t="s">
        <v>895</v>
      </c>
      <c r="J32" s="245" t="s">
        <v>896</v>
      </c>
      <c r="K32" s="245" t="s">
        <v>897</v>
      </c>
      <c r="L32" s="245" t="s">
        <v>895</v>
      </c>
      <c r="M32" s="245" t="s">
        <v>896</v>
      </c>
      <c r="N32" s="245" t="s">
        <v>897</v>
      </c>
      <c r="O32" s="245" t="s">
        <v>895</v>
      </c>
      <c r="P32" s="245" t="s">
        <v>896</v>
      </c>
      <c r="Q32" s="245" t="s">
        <v>897</v>
      </c>
      <c r="R32" s="245" t="s">
        <v>895</v>
      </c>
      <c r="S32" s="245" t="s">
        <v>896</v>
      </c>
      <c r="T32" s="245" t="s">
        <v>897</v>
      </c>
      <c r="U32" s="245" t="s">
        <v>895</v>
      </c>
      <c r="V32" s="245" t="s">
        <v>896</v>
      </c>
      <c r="W32" s="245" t="s">
        <v>897</v>
      </c>
      <c r="X32" s="245" t="s">
        <v>895</v>
      </c>
      <c r="Y32" s="245" t="s">
        <v>896</v>
      </c>
      <c r="Z32" s="245" t="s">
        <v>897</v>
      </c>
      <c r="AA32" s="245" t="s">
        <v>895</v>
      </c>
      <c r="AB32" s="245" t="s">
        <v>896</v>
      </c>
      <c r="AC32" s="245" t="s">
        <v>897</v>
      </c>
      <c r="AD32" s="245" t="s">
        <v>895</v>
      </c>
      <c r="AE32" s="245" t="s">
        <v>896</v>
      </c>
      <c r="AF32" s="245" t="s">
        <v>897</v>
      </c>
      <c r="AG32" s="245" t="s">
        <v>895</v>
      </c>
      <c r="AH32" s="245" t="s">
        <v>896</v>
      </c>
      <c r="AI32" s="245" t="s">
        <v>897</v>
      </c>
      <c r="AJ32" s="245" t="s">
        <v>895</v>
      </c>
      <c r="AK32" s="245" t="s">
        <v>896</v>
      </c>
      <c r="AL32" s="245" t="s">
        <v>897</v>
      </c>
      <c r="AM32" s="245" t="s">
        <v>895</v>
      </c>
      <c r="AN32" s="245" t="s">
        <v>896</v>
      </c>
      <c r="AO32" s="245" t="s">
        <v>897</v>
      </c>
      <c r="AP32" s="245" t="s">
        <v>895</v>
      </c>
      <c r="AQ32" s="245" t="s">
        <v>896</v>
      </c>
      <c r="AR32" s="245" t="s">
        <v>897</v>
      </c>
      <c r="AS32" s="245" t="s">
        <v>895</v>
      </c>
      <c r="AT32" s="245" t="s">
        <v>896</v>
      </c>
      <c r="AU32" s="245" t="s">
        <v>897</v>
      </c>
    </row>
    <row r="33" spans="1:69" outlineLevel="1">
      <c r="A33" s="223"/>
      <c r="B33" s="223" t="s">
        <v>1050</v>
      </c>
      <c r="C33" s="245">
        <v>1</v>
      </c>
      <c r="D33" s="245">
        <v>1</v>
      </c>
      <c r="E33" s="245">
        <v>1</v>
      </c>
      <c r="F33" s="245">
        <v>2</v>
      </c>
      <c r="G33" s="245">
        <v>2</v>
      </c>
      <c r="H33" s="245">
        <v>2</v>
      </c>
      <c r="I33" s="245">
        <v>3</v>
      </c>
      <c r="J33" s="245">
        <v>3</v>
      </c>
      <c r="K33" s="245">
        <v>3</v>
      </c>
      <c r="L33" s="245">
        <v>4</v>
      </c>
      <c r="M33" s="245">
        <v>4</v>
      </c>
      <c r="N33" s="245">
        <v>4</v>
      </c>
      <c r="O33" s="245">
        <v>5</v>
      </c>
      <c r="P33" s="245">
        <v>5</v>
      </c>
      <c r="Q33" s="245">
        <v>5</v>
      </c>
      <c r="R33" s="245">
        <v>6</v>
      </c>
      <c r="S33" s="245">
        <v>6</v>
      </c>
      <c r="T33" s="245">
        <v>6</v>
      </c>
      <c r="U33" s="223"/>
      <c r="V33" s="223"/>
      <c r="W33" s="223"/>
      <c r="X33" s="223"/>
      <c r="Y33" s="223"/>
      <c r="Z33" s="223"/>
      <c r="AA33" s="223"/>
      <c r="AB33" s="223"/>
      <c r="AC33" s="223"/>
      <c r="AD33" s="223"/>
      <c r="AE33" s="223"/>
      <c r="AF33" s="223"/>
      <c r="AG33" s="223"/>
      <c r="AH33" s="223"/>
      <c r="AI33" s="223"/>
      <c r="AJ33" s="223"/>
      <c r="AK33" s="223"/>
      <c r="AL33" s="223"/>
      <c r="AM33" s="238"/>
      <c r="AN33" s="238"/>
      <c r="AO33" s="238"/>
      <c r="AP33" s="238">
        <v>43600</v>
      </c>
      <c r="AQ33" s="238">
        <v>43634</v>
      </c>
      <c r="AR33" s="238">
        <v>43669</v>
      </c>
      <c r="AS33" s="238"/>
      <c r="AT33" s="238"/>
      <c r="AU33" s="238"/>
    </row>
    <row r="34" spans="1:69" outlineLevel="1" collapsed="1">
      <c r="A34" s="223">
        <v>1</v>
      </c>
      <c r="B34" s="240" t="s">
        <v>892</v>
      </c>
      <c r="C34" s="241">
        <f t="shared" ref="C34:N40" si="0">INDEX($AM34:$AU34,1,C$31+(d.Region-1)*3)+INDEX(i.AgeJ,C$33,1)/7</f>
        <v>35</v>
      </c>
      <c r="D34" s="241">
        <f t="shared" si="0"/>
        <v>39</v>
      </c>
      <c r="E34" s="241">
        <f t="shared" si="0"/>
        <v>43</v>
      </c>
      <c r="F34" s="241">
        <f t="shared" si="0"/>
        <v>37</v>
      </c>
      <c r="G34" s="241">
        <f t="shared" si="0"/>
        <v>41</v>
      </c>
      <c r="H34" s="241">
        <f t="shared" si="0"/>
        <v>45</v>
      </c>
      <c r="I34" s="241">
        <f t="shared" si="0"/>
        <v>40</v>
      </c>
      <c r="J34" s="241">
        <f t="shared" si="0"/>
        <v>44</v>
      </c>
      <c r="K34" s="241">
        <f t="shared" si="0"/>
        <v>48</v>
      </c>
      <c r="L34" s="241">
        <f t="shared" si="0"/>
        <v>42</v>
      </c>
      <c r="M34" s="241">
        <f t="shared" si="0"/>
        <v>46</v>
      </c>
      <c r="N34" s="241">
        <f t="shared" si="0"/>
        <v>50</v>
      </c>
      <c r="O34" s="241">
        <f>INDEX($AM34:$AU34,1,O$31+(d.Region-1)*3)</f>
        <v>35</v>
      </c>
      <c r="P34" s="241">
        <f>INDEX($AM34:$AU34,1,P$31+(d.Region-1)*3)</f>
        <v>39</v>
      </c>
      <c r="Q34" s="241">
        <f>INDEX($AM34:$AU34,1,Q$31+(d.Region-1)*3)</f>
        <v>43</v>
      </c>
      <c r="R34" s="241">
        <f t="shared" ref="R34:T40" si="1">INDEX($AM34:$AU34,1,R$31+(d.Region-1)*3)+INDEX(i.AgeJ,R$33,1)/7</f>
        <v>35</v>
      </c>
      <c r="S34" s="241">
        <f t="shared" si="1"/>
        <v>39</v>
      </c>
      <c r="T34" s="241">
        <f t="shared" si="1"/>
        <v>43</v>
      </c>
      <c r="U34" s="223"/>
      <c r="V34" s="223"/>
      <c r="W34" s="223"/>
      <c r="X34" s="223"/>
      <c r="Y34" s="223"/>
      <c r="Z34" s="223"/>
      <c r="AA34" s="223"/>
      <c r="AB34" s="223"/>
      <c r="AC34" s="223"/>
      <c r="AD34" s="223"/>
      <c r="AE34" s="223"/>
      <c r="AF34" s="223"/>
      <c r="AG34" s="223" t="str">
        <f t="shared" ref="AG34:AI35" si="2">O34&amp;":"&amp;O34+1</f>
        <v>35:36</v>
      </c>
      <c r="AH34" s="223" t="str">
        <f t="shared" si="2"/>
        <v>39:40</v>
      </c>
      <c r="AI34" s="223" t="str">
        <f t="shared" si="2"/>
        <v>43:44</v>
      </c>
      <c r="AJ34" s="223"/>
      <c r="AK34" s="223"/>
      <c r="AL34" s="223"/>
      <c r="AM34" s="239">
        <v>36</v>
      </c>
      <c r="AN34" s="239">
        <v>40</v>
      </c>
      <c r="AO34" s="239">
        <v>44</v>
      </c>
      <c r="AP34" s="239">
        <v>35</v>
      </c>
      <c r="AQ34" s="239">
        <v>39</v>
      </c>
      <c r="AR34" s="239">
        <v>43</v>
      </c>
      <c r="AS34" s="239">
        <v>34</v>
      </c>
      <c r="AT34" s="239">
        <v>38</v>
      </c>
      <c r="AU34" s="239">
        <v>42</v>
      </c>
    </row>
    <row r="35" spans="1:69" outlineLevel="1" collapsed="1">
      <c r="A35" s="223">
        <f t="shared" ref="A35:A44" ca="1" si="3">OFFSET(A35,-1,0)+1</f>
        <v>2</v>
      </c>
      <c r="B35" s="240" t="s">
        <v>3093</v>
      </c>
      <c r="C35" s="241">
        <f t="shared" si="0"/>
        <v>55</v>
      </c>
      <c r="D35" s="241">
        <f t="shared" si="0"/>
        <v>59</v>
      </c>
      <c r="E35" s="241">
        <f t="shared" si="0"/>
        <v>63</v>
      </c>
      <c r="F35" s="241">
        <f t="shared" si="0"/>
        <v>57</v>
      </c>
      <c r="G35" s="241">
        <f t="shared" si="0"/>
        <v>61</v>
      </c>
      <c r="H35" s="241">
        <f t="shared" si="0"/>
        <v>65</v>
      </c>
      <c r="I35" s="241">
        <f t="shared" si="0"/>
        <v>60</v>
      </c>
      <c r="J35" s="241">
        <f t="shared" si="0"/>
        <v>64</v>
      </c>
      <c r="K35" s="241">
        <f t="shared" si="0"/>
        <v>68</v>
      </c>
      <c r="L35" s="241">
        <f t="shared" si="0"/>
        <v>62</v>
      </c>
      <c r="M35" s="241">
        <f t="shared" si="0"/>
        <v>66</v>
      </c>
      <c r="N35" s="241">
        <f t="shared" si="0"/>
        <v>70</v>
      </c>
      <c r="O35" s="241">
        <f t="shared" ref="O35:Q40" si="4">INDEX($AM35:$AU35,1,O$31+(d.Region-1)*3)+INDEX(i.AgeJ,O$33,1)/7</f>
        <v>64</v>
      </c>
      <c r="P35" s="241">
        <f t="shared" si="4"/>
        <v>68</v>
      </c>
      <c r="Q35" s="241">
        <f t="shared" si="4"/>
        <v>72</v>
      </c>
      <c r="R35" s="241">
        <f t="shared" si="1"/>
        <v>55</v>
      </c>
      <c r="S35" s="241">
        <f t="shared" si="1"/>
        <v>59</v>
      </c>
      <c r="T35" s="241">
        <f t="shared" si="1"/>
        <v>63</v>
      </c>
      <c r="U35" s="223"/>
      <c r="V35" s="223"/>
      <c r="W35" s="223"/>
      <c r="X35" s="223"/>
      <c r="Y35" s="223"/>
      <c r="Z35" s="223"/>
      <c r="AA35" s="223"/>
      <c r="AB35" s="223"/>
      <c r="AC35" s="223"/>
      <c r="AD35" s="223"/>
      <c r="AE35" s="223"/>
      <c r="AF35" s="223"/>
      <c r="AG35" s="223" t="str">
        <f t="shared" si="2"/>
        <v>64:65</v>
      </c>
      <c r="AH35" s="223" t="str">
        <f t="shared" si="2"/>
        <v>68:69</v>
      </c>
      <c r="AI35" s="223" t="str">
        <f t="shared" si="2"/>
        <v>72:73</v>
      </c>
      <c r="AJ35" s="223"/>
      <c r="AK35" s="223"/>
      <c r="AL35" s="223"/>
      <c r="AM35" s="239">
        <f>INT(AM39-(150/7))</f>
        <v>56</v>
      </c>
      <c r="AN35" s="239">
        <f t="shared" ref="AN35:AU35" si="5">INT(AN39-(150/7))</f>
        <v>60</v>
      </c>
      <c r="AO35" s="239">
        <f t="shared" si="5"/>
        <v>64</v>
      </c>
      <c r="AP35" s="239">
        <f t="shared" si="5"/>
        <v>55</v>
      </c>
      <c r="AQ35" s="239">
        <f t="shared" si="5"/>
        <v>59</v>
      </c>
      <c r="AR35" s="239">
        <f t="shared" si="5"/>
        <v>63</v>
      </c>
      <c r="AS35" s="239">
        <f t="shared" si="5"/>
        <v>54</v>
      </c>
      <c r="AT35" s="239">
        <f t="shared" si="5"/>
        <v>58</v>
      </c>
      <c r="AU35" s="239">
        <f t="shared" si="5"/>
        <v>62</v>
      </c>
    </row>
    <row r="36" spans="1:69" outlineLevel="1" collapsed="1">
      <c r="A36" s="223">
        <f t="shared" ca="1" si="3"/>
        <v>3</v>
      </c>
      <c r="B36" s="240" t="s">
        <v>3094</v>
      </c>
      <c r="C36" s="241">
        <f t="shared" si="0"/>
        <v>60</v>
      </c>
      <c r="D36" s="241">
        <f t="shared" si="0"/>
        <v>64</v>
      </c>
      <c r="E36" s="241">
        <f t="shared" si="0"/>
        <v>68</v>
      </c>
      <c r="F36" s="241">
        <f t="shared" si="0"/>
        <v>62</v>
      </c>
      <c r="G36" s="241">
        <f t="shared" si="0"/>
        <v>66</v>
      </c>
      <c r="H36" s="241">
        <f t="shared" si="0"/>
        <v>70</v>
      </c>
      <c r="I36" s="241">
        <f t="shared" si="0"/>
        <v>65</v>
      </c>
      <c r="J36" s="241">
        <f t="shared" si="0"/>
        <v>69</v>
      </c>
      <c r="K36" s="241">
        <f t="shared" si="0"/>
        <v>73</v>
      </c>
      <c r="L36" s="241">
        <f t="shared" si="0"/>
        <v>67</v>
      </c>
      <c r="M36" s="241">
        <f t="shared" si="0"/>
        <v>71</v>
      </c>
      <c r="N36" s="241">
        <f t="shared" si="0"/>
        <v>75</v>
      </c>
      <c r="O36" s="241">
        <f t="shared" si="4"/>
        <v>69</v>
      </c>
      <c r="P36" s="241">
        <f t="shared" si="4"/>
        <v>73</v>
      </c>
      <c r="Q36" s="241">
        <f t="shared" si="4"/>
        <v>77</v>
      </c>
      <c r="R36" s="241">
        <f t="shared" si="1"/>
        <v>60</v>
      </c>
      <c r="S36" s="241">
        <f t="shared" si="1"/>
        <v>64</v>
      </c>
      <c r="T36" s="241">
        <f t="shared" si="1"/>
        <v>68</v>
      </c>
      <c r="U36" s="223"/>
      <c r="V36" s="223"/>
      <c r="W36" s="223"/>
      <c r="X36" s="223"/>
      <c r="Y36" s="223"/>
      <c r="Z36" s="223"/>
      <c r="AA36" s="223"/>
      <c r="AB36" s="223"/>
      <c r="AC36" s="223"/>
      <c r="AD36" s="223"/>
      <c r="AE36" s="223"/>
      <c r="AF36" s="223"/>
      <c r="AG36" s="223"/>
      <c r="AH36" s="223"/>
      <c r="AI36" s="223"/>
      <c r="AJ36" s="223"/>
      <c r="AK36" s="223"/>
      <c r="AL36" s="223"/>
      <c r="AM36" s="239">
        <f>AM35+5</f>
        <v>61</v>
      </c>
      <c r="AN36" s="239">
        <f t="shared" ref="AN36:AU36" si="6">AN35+5</f>
        <v>65</v>
      </c>
      <c r="AO36" s="239">
        <f t="shared" si="6"/>
        <v>69</v>
      </c>
      <c r="AP36" s="239">
        <f t="shared" si="6"/>
        <v>60</v>
      </c>
      <c r="AQ36" s="239">
        <f t="shared" si="6"/>
        <v>64</v>
      </c>
      <c r="AR36" s="239">
        <f t="shared" si="6"/>
        <v>68</v>
      </c>
      <c r="AS36" s="239">
        <f t="shared" si="6"/>
        <v>59</v>
      </c>
      <c r="AT36" s="239">
        <f t="shared" si="6"/>
        <v>63</v>
      </c>
      <c r="AU36" s="239">
        <f t="shared" si="6"/>
        <v>67</v>
      </c>
    </row>
    <row r="37" spans="1:69" outlineLevel="1">
      <c r="A37" s="223">
        <f t="shared" ca="1" si="3"/>
        <v>4</v>
      </c>
      <c r="B37" s="240" t="s">
        <v>1045</v>
      </c>
      <c r="C37" s="241">
        <f t="shared" si="0"/>
        <v>0</v>
      </c>
      <c r="D37" s="241">
        <f t="shared" si="0"/>
        <v>0</v>
      </c>
      <c r="E37" s="241">
        <f t="shared" si="0"/>
        <v>0</v>
      </c>
      <c r="F37" s="241">
        <f t="shared" si="0"/>
        <v>2</v>
      </c>
      <c r="G37" s="241">
        <f t="shared" si="0"/>
        <v>2</v>
      </c>
      <c r="H37" s="241">
        <f t="shared" si="0"/>
        <v>2</v>
      </c>
      <c r="I37" s="241">
        <f t="shared" si="0"/>
        <v>5</v>
      </c>
      <c r="J37" s="241">
        <f t="shared" si="0"/>
        <v>5</v>
      </c>
      <c r="K37" s="241">
        <f t="shared" si="0"/>
        <v>5</v>
      </c>
      <c r="L37" s="241">
        <f t="shared" si="0"/>
        <v>7</v>
      </c>
      <c r="M37" s="241">
        <f t="shared" si="0"/>
        <v>7</v>
      </c>
      <c r="N37" s="241">
        <f t="shared" si="0"/>
        <v>7</v>
      </c>
      <c r="O37" s="241">
        <f t="shared" si="4"/>
        <v>9</v>
      </c>
      <c r="P37" s="241">
        <f t="shared" si="4"/>
        <v>9</v>
      </c>
      <c r="Q37" s="241">
        <f t="shared" si="4"/>
        <v>9</v>
      </c>
      <c r="R37" s="241">
        <f t="shared" si="1"/>
        <v>0</v>
      </c>
      <c r="S37" s="241">
        <f t="shared" si="1"/>
        <v>0</v>
      </c>
      <c r="T37" s="241">
        <f t="shared" si="1"/>
        <v>0</v>
      </c>
      <c r="U37" s="223"/>
      <c r="V37" s="223"/>
      <c r="W37" s="223"/>
      <c r="X37" s="223"/>
      <c r="Y37" s="223"/>
      <c r="Z37" s="223"/>
      <c r="AA37" s="223"/>
      <c r="AB37" s="223"/>
      <c r="AC37" s="223"/>
      <c r="AD37" s="223"/>
      <c r="AE37" s="223"/>
      <c r="AF37" s="223"/>
      <c r="AG37" s="223"/>
      <c r="AH37" s="223"/>
      <c r="AI37" s="223"/>
      <c r="AJ37" s="223"/>
      <c r="AK37" s="223"/>
      <c r="AL37" s="223"/>
      <c r="AM37" s="239"/>
      <c r="AN37" s="239"/>
      <c r="AO37" s="239"/>
      <c r="AP37" s="239"/>
      <c r="AQ37" s="239"/>
      <c r="AR37" s="239"/>
      <c r="AS37" s="239"/>
      <c r="AT37" s="239"/>
      <c r="AU37" s="239"/>
    </row>
    <row r="38" spans="1:69" outlineLevel="1">
      <c r="A38" s="223">
        <f t="shared" ca="1" si="3"/>
        <v>5</v>
      </c>
      <c r="B38" s="240" t="s">
        <v>1539</v>
      </c>
      <c r="C38" s="241" t="e">
        <f t="shared" ref="C38:T38" si="7">INDEX($AM38:$AU38,1,C$31+(d.Region-1)*3)+INDEX(i.AgeJ,C$33,1)/7</f>
        <v>#DIV/0!</v>
      </c>
      <c r="D38" s="241" t="e">
        <f t="shared" si="7"/>
        <v>#DIV/0!</v>
      </c>
      <c r="E38" s="241" t="e">
        <f t="shared" si="7"/>
        <v>#DIV/0!</v>
      </c>
      <c r="F38" s="241" t="e">
        <f t="shared" si="7"/>
        <v>#DIV/0!</v>
      </c>
      <c r="G38" s="241" t="e">
        <f t="shared" si="7"/>
        <v>#DIV/0!</v>
      </c>
      <c r="H38" s="241" t="e">
        <f t="shared" si="7"/>
        <v>#DIV/0!</v>
      </c>
      <c r="I38" s="241" t="e">
        <f t="shared" si="7"/>
        <v>#DIV/0!</v>
      </c>
      <c r="J38" s="241" t="e">
        <f t="shared" si="7"/>
        <v>#DIV/0!</v>
      </c>
      <c r="K38" s="241" t="e">
        <f t="shared" si="7"/>
        <v>#DIV/0!</v>
      </c>
      <c r="L38" s="241" t="e">
        <f t="shared" si="7"/>
        <v>#DIV/0!</v>
      </c>
      <c r="M38" s="241" t="e">
        <f t="shared" si="7"/>
        <v>#DIV/0!</v>
      </c>
      <c r="N38" s="241" t="e">
        <f t="shared" si="7"/>
        <v>#DIV/0!</v>
      </c>
      <c r="O38" s="241" t="e">
        <f t="shared" si="7"/>
        <v>#DIV/0!</v>
      </c>
      <c r="P38" s="241" t="e">
        <f t="shared" si="7"/>
        <v>#DIV/0!</v>
      </c>
      <c r="Q38" s="241" t="e">
        <f t="shared" si="7"/>
        <v>#DIV/0!</v>
      </c>
      <c r="R38" s="241" t="e">
        <f t="shared" si="7"/>
        <v>#DIV/0!</v>
      </c>
      <c r="S38" s="241" t="e">
        <f t="shared" si="7"/>
        <v>#DIV/0!</v>
      </c>
      <c r="T38" s="241" t="e">
        <f t="shared" si="7"/>
        <v>#DIV/0!</v>
      </c>
      <c r="U38" s="223"/>
      <c r="V38" s="223"/>
      <c r="W38" s="223"/>
      <c r="X38" s="223"/>
      <c r="Y38" s="223"/>
      <c r="Z38" s="223"/>
      <c r="AA38" s="223"/>
      <c r="AB38" s="223"/>
      <c r="AC38" s="223"/>
      <c r="AD38" s="223"/>
      <c r="AE38" s="223"/>
      <c r="AF38" s="223"/>
      <c r="AG38" s="223" t="e">
        <f t="shared" ref="AG38:AL38" si="8">O38&amp;":"&amp;O38+1</f>
        <v>#DIV/0!</v>
      </c>
      <c r="AH38" s="223" t="e">
        <f t="shared" si="8"/>
        <v>#DIV/0!</v>
      </c>
      <c r="AI38" s="223" t="e">
        <f t="shared" si="8"/>
        <v>#DIV/0!</v>
      </c>
      <c r="AJ38" s="223" t="e">
        <f t="shared" si="8"/>
        <v>#DIV/0!</v>
      </c>
      <c r="AK38" s="223" t="e">
        <f t="shared" si="8"/>
        <v>#DIV/0!</v>
      </c>
      <c r="AL38" s="223" t="e">
        <f t="shared" si="8"/>
        <v>#DIV/0!</v>
      </c>
      <c r="AM38" s="239" t="e">
        <f t="shared" ref="AM38:AU38" si="9">AX38</f>
        <v>#DIV/0!</v>
      </c>
      <c r="AN38" s="239" t="e">
        <f t="shared" si="9"/>
        <v>#DIV/0!</v>
      </c>
      <c r="AO38" s="239" t="e">
        <f t="shared" si="9"/>
        <v>#DIV/0!</v>
      </c>
      <c r="AP38" s="239" t="e">
        <f t="shared" si="9"/>
        <v>#DIV/0!</v>
      </c>
      <c r="AQ38" s="239" t="e">
        <f t="shared" si="9"/>
        <v>#DIV/0!</v>
      </c>
      <c r="AR38" s="239" t="e">
        <f t="shared" si="9"/>
        <v>#DIV/0!</v>
      </c>
      <c r="AS38" s="239" t="e">
        <f t="shared" si="9"/>
        <v>#DIV/0!</v>
      </c>
      <c r="AT38" s="239" t="e">
        <f t="shared" si="9"/>
        <v>#DIV/0!</v>
      </c>
      <c r="AU38" s="239" t="e">
        <f t="shared" si="9"/>
        <v>#DIV/0!</v>
      </c>
      <c r="AW38">
        <f>AW35+135</f>
        <v>135</v>
      </c>
      <c r="AX38" t="e">
        <f t="shared" ref="AX38:BF38" si="10">ROUND((AX$33+$AW38-$AX$31)/$AX$32,0)</f>
        <v>#DIV/0!</v>
      </c>
      <c r="AY38" t="e">
        <f t="shared" si="10"/>
        <v>#DIV/0!</v>
      </c>
      <c r="AZ38" t="e">
        <f t="shared" si="10"/>
        <v>#DIV/0!</v>
      </c>
      <c r="BA38" t="e">
        <f t="shared" si="10"/>
        <v>#DIV/0!</v>
      </c>
      <c r="BB38" t="e">
        <f t="shared" si="10"/>
        <v>#DIV/0!</v>
      </c>
      <c r="BC38" t="e">
        <f t="shared" si="10"/>
        <v>#DIV/0!</v>
      </c>
      <c r="BD38" t="e">
        <f t="shared" si="10"/>
        <v>#DIV/0!</v>
      </c>
      <c r="BE38" t="e">
        <f t="shared" si="10"/>
        <v>#DIV/0!</v>
      </c>
      <c r="BF38" t="e">
        <f t="shared" si="10"/>
        <v>#DIV/0!</v>
      </c>
    </row>
    <row r="39" spans="1:69" outlineLevel="1" collapsed="1">
      <c r="A39" s="223">
        <f t="shared" ca="1" si="3"/>
        <v>6</v>
      </c>
      <c r="B39" s="240" t="s">
        <v>3095</v>
      </c>
      <c r="C39" s="241">
        <f t="shared" si="0"/>
        <v>77</v>
      </c>
      <c r="D39" s="241">
        <f t="shared" si="0"/>
        <v>81</v>
      </c>
      <c r="E39" s="241">
        <f t="shared" si="0"/>
        <v>85</v>
      </c>
      <c r="F39" s="241">
        <f t="shared" si="0"/>
        <v>79</v>
      </c>
      <c r="G39" s="241">
        <f t="shared" si="0"/>
        <v>83</v>
      </c>
      <c r="H39" s="241">
        <f t="shared" si="0"/>
        <v>87</v>
      </c>
      <c r="I39" s="241">
        <f t="shared" si="0"/>
        <v>82</v>
      </c>
      <c r="J39" s="241">
        <f t="shared" si="0"/>
        <v>86</v>
      </c>
      <c r="K39" s="241">
        <f t="shared" si="0"/>
        <v>90</v>
      </c>
      <c r="L39" s="241">
        <f t="shared" si="0"/>
        <v>84</v>
      </c>
      <c r="M39" s="241">
        <f t="shared" si="0"/>
        <v>88</v>
      </c>
      <c r="N39" s="241">
        <f t="shared" si="0"/>
        <v>92</v>
      </c>
      <c r="O39" s="241">
        <f t="shared" si="4"/>
        <v>86</v>
      </c>
      <c r="P39" s="241">
        <f t="shared" si="4"/>
        <v>90</v>
      </c>
      <c r="Q39" s="241">
        <f t="shared" si="4"/>
        <v>94</v>
      </c>
      <c r="R39" s="241">
        <f t="shared" si="1"/>
        <v>77</v>
      </c>
      <c r="S39" s="241">
        <f t="shared" si="1"/>
        <v>81</v>
      </c>
      <c r="T39" s="241">
        <f t="shared" si="1"/>
        <v>85</v>
      </c>
      <c r="U39" s="223"/>
      <c r="V39" s="223"/>
      <c r="W39" s="223"/>
      <c r="X39" s="223"/>
      <c r="Y39" s="223"/>
      <c r="Z39" s="223"/>
      <c r="AA39" s="223"/>
      <c r="AB39" s="223"/>
      <c r="AC39" s="223"/>
      <c r="AD39" s="223"/>
      <c r="AE39" s="223"/>
      <c r="AF39" s="223"/>
      <c r="AG39" s="223"/>
      <c r="AH39" s="223"/>
      <c r="AI39" s="223"/>
      <c r="AJ39" s="223"/>
      <c r="AK39" s="223"/>
      <c r="AL39" s="223"/>
      <c r="AM39" s="239">
        <f>AM34-10+52</f>
        <v>78</v>
      </c>
      <c r="AN39" s="239">
        <f t="shared" ref="AN39:AU39" si="11">AN34-10+52</f>
        <v>82</v>
      </c>
      <c r="AO39" s="239">
        <f t="shared" si="11"/>
        <v>86</v>
      </c>
      <c r="AP39" s="239">
        <f t="shared" si="11"/>
        <v>77</v>
      </c>
      <c r="AQ39" s="239">
        <f t="shared" si="11"/>
        <v>81</v>
      </c>
      <c r="AR39" s="239">
        <f t="shared" si="11"/>
        <v>85</v>
      </c>
      <c r="AS39" s="239">
        <f t="shared" si="11"/>
        <v>76</v>
      </c>
      <c r="AT39" s="239">
        <f t="shared" si="11"/>
        <v>80</v>
      </c>
      <c r="AU39" s="239">
        <f t="shared" si="11"/>
        <v>84</v>
      </c>
    </row>
    <row r="40" spans="1:69" outlineLevel="1" collapsed="1">
      <c r="A40" s="223">
        <f t="shared" ca="1" si="3"/>
        <v>7</v>
      </c>
      <c r="B40" s="240" t="s">
        <v>893</v>
      </c>
      <c r="C40" s="241">
        <f t="shared" si="0"/>
        <v>87</v>
      </c>
      <c r="D40" s="241">
        <f t="shared" si="0"/>
        <v>91</v>
      </c>
      <c r="E40" s="241">
        <f t="shared" si="0"/>
        <v>95</v>
      </c>
      <c r="F40" s="241">
        <f t="shared" si="0"/>
        <v>89</v>
      </c>
      <c r="G40" s="241">
        <f t="shared" si="0"/>
        <v>93</v>
      </c>
      <c r="H40" s="241">
        <f t="shared" si="0"/>
        <v>97</v>
      </c>
      <c r="I40" s="241">
        <f t="shared" si="0"/>
        <v>92</v>
      </c>
      <c r="J40" s="241">
        <f t="shared" si="0"/>
        <v>96</v>
      </c>
      <c r="K40" s="241">
        <f t="shared" si="0"/>
        <v>100</v>
      </c>
      <c r="L40" s="241">
        <f t="shared" si="0"/>
        <v>94</v>
      </c>
      <c r="M40" s="241">
        <f t="shared" si="0"/>
        <v>98</v>
      </c>
      <c r="N40" s="241">
        <f t="shared" si="0"/>
        <v>102</v>
      </c>
      <c r="O40" s="241">
        <f t="shared" si="4"/>
        <v>96</v>
      </c>
      <c r="P40" s="241">
        <f t="shared" si="4"/>
        <v>100</v>
      </c>
      <c r="Q40" s="241">
        <f t="shared" si="4"/>
        <v>104</v>
      </c>
      <c r="R40" s="241">
        <f t="shared" si="1"/>
        <v>87</v>
      </c>
      <c r="S40" s="241">
        <f t="shared" si="1"/>
        <v>91</v>
      </c>
      <c r="T40" s="241">
        <f t="shared" si="1"/>
        <v>95</v>
      </c>
      <c r="U40" s="223"/>
      <c r="V40" s="223"/>
      <c r="W40" s="223"/>
      <c r="X40" s="223"/>
      <c r="Y40" s="223"/>
      <c r="Z40" s="223"/>
      <c r="AA40" s="223"/>
      <c r="AB40" s="223"/>
      <c r="AC40" s="223"/>
      <c r="AD40" s="223"/>
      <c r="AE40" s="223"/>
      <c r="AF40" s="223"/>
      <c r="AG40" s="223"/>
      <c r="AH40" s="223"/>
      <c r="AI40" s="223"/>
      <c r="AJ40" s="223"/>
      <c r="AK40" s="223"/>
      <c r="AL40" s="223"/>
      <c r="AM40" s="239">
        <f>AM39+10</f>
        <v>88</v>
      </c>
      <c r="AN40" s="239">
        <f t="shared" ref="AN40:AU40" si="12">AN39+10</f>
        <v>92</v>
      </c>
      <c r="AO40" s="239">
        <f t="shared" si="12"/>
        <v>96</v>
      </c>
      <c r="AP40" s="239">
        <f t="shared" si="12"/>
        <v>87</v>
      </c>
      <c r="AQ40" s="239">
        <f t="shared" si="12"/>
        <v>91</v>
      </c>
      <c r="AR40" s="239">
        <f t="shared" si="12"/>
        <v>95</v>
      </c>
      <c r="AS40" s="239">
        <f t="shared" si="12"/>
        <v>86</v>
      </c>
      <c r="AT40" s="239">
        <f t="shared" si="12"/>
        <v>90</v>
      </c>
      <c r="AU40" s="239">
        <f t="shared" si="12"/>
        <v>94</v>
      </c>
    </row>
    <row r="41" spans="1:69" outlineLevel="1" collapsed="1">
      <c r="A41" s="223">
        <f t="shared" ca="1" si="3"/>
        <v>8</v>
      </c>
      <c r="B41" s="240" t="s">
        <v>3096</v>
      </c>
      <c r="C41" s="242">
        <f t="shared" ref="C41:T41" si="13">INDEX($AM41:$AU41,1,C$31+(d.Region-1)*3)</f>
        <v>129</v>
      </c>
      <c r="D41" s="242">
        <f t="shared" si="13"/>
        <v>133</v>
      </c>
      <c r="E41" s="242">
        <f t="shared" si="13"/>
        <v>137</v>
      </c>
      <c r="F41" s="242">
        <f t="shared" si="13"/>
        <v>129</v>
      </c>
      <c r="G41" s="242">
        <f t="shared" si="13"/>
        <v>133</v>
      </c>
      <c r="H41" s="242">
        <f t="shared" si="13"/>
        <v>137</v>
      </c>
      <c r="I41" s="242">
        <f t="shared" si="13"/>
        <v>129</v>
      </c>
      <c r="J41" s="242">
        <f t="shared" si="13"/>
        <v>133</v>
      </c>
      <c r="K41" s="242">
        <f t="shared" si="13"/>
        <v>137</v>
      </c>
      <c r="L41" s="242">
        <f t="shared" si="13"/>
        <v>129</v>
      </c>
      <c r="M41" s="242">
        <f t="shared" si="13"/>
        <v>133</v>
      </c>
      <c r="N41" s="242">
        <f t="shared" si="13"/>
        <v>137</v>
      </c>
      <c r="O41" s="242">
        <f t="shared" si="13"/>
        <v>129</v>
      </c>
      <c r="P41" s="242">
        <f t="shared" si="13"/>
        <v>133</v>
      </c>
      <c r="Q41" s="242">
        <f t="shared" si="13"/>
        <v>137</v>
      </c>
      <c r="R41" s="242">
        <f t="shared" si="13"/>
        <v>129</v>
      </c>
      <c r="S41" s="242">
        <f t="shared" si="13"/>
        <v>133</v>
      </c>
      <c r="T41" s="242">
        <f t="shared" si="13"/>
        <v>137</v>
      </c>
      <c r="U41" s="223"/>
      <c r="V41" s="223"/>
      <c r="W41" s="223"/>
      <c r="X41" s="223"/>
      <c r="Y41" s="223"/>
      <c r="Z41" s="223"/>
      <c r="AA41" s="223"/>
      <c r="AB41" s="223"/>
      <c r="AC41" s="223"/>
      <c r="AD41" s="223"/>
      <c r="AE41" s="223"/>
      <c r="AF41" s="223"/>
      <c r="AG41" s="223"/>
      <c r="AH41" s="223"/>
      <c r="AI41" s="223"/>
      <c r="AJ41" s="223"/>
      <c r="AK41" s="223"/>
      <c r="AL41" s="223"/>
      <c r="AM41" s="239">
        <f>AM39+52</f>
        <v>130</v>
      </c>
      <c r="AN41" s="239">
        <f t="shared" ref="AN41:AU41" si="14">AN39+52</f>
        <v>134</v>
      </c>
      <c r="AO41" s="239">
        <f t="shared" si="14"/>
        <v>138</v>
      </c>
      <c r="AP41" s="239">
        <f t="shared" si="14"/>
        <v>129</v>
      </c>
      <c r="AQ41" s="239">
        <f t="shared" si="14"/>
        <v>133</v>
      </c>
      <c r="AR41" s="239">
        <f t="shared" si="14"/>
        <v>137</v>
      </c>
      <c r="AS41" s="239">
        <f t="shared" si="14"/>
        <v>128</v>
      </c>
      <c r="AT41" s="239">
        <f t="shared" si="14"/>
        <v>132</v>
      </c>
      <c r="AU41" s="239">
        <f t="shared" si="14"/>
        <v>136</v>
      </c>
    </row>
    <row r="42" spans="1:69" s="223" customFormat="1" outlineLevel="1">
      <c r="A42" s="223">
        <f t="shared" ca="1" si="3"/>
        <v>9</v>
      </c>
      <c r="B42" s="240" t="s">
        <v>1004</v>
      </c>
      <c r="C42" s="241" t="e">
        <f t="shared" ref="C42:E60" si="15">INDEX($AM42:$AU42,1,C$31+(d.Region-1)*3)+INDEX(i.AgeJ,C$33,1)/7</f>
        <v>#DIV/0!</v>
      </c>
      <c r="D42" s="241" t="e">
        <f t="shared" si="15"/>
        <v>#DIV/0!</v>
      </c>
      <c r="E42" s="241" t="e">
        <f t="shared" si="15"/>
        <v>#DIV/0!</v>
      </c>
      <c r="F42" s="241"/>
      <c r="G42" s="241"/>
      <c r="H42" s="241"/>
      <c r="I42" s="241"/>
      <c r="J42" s="241"/>
      <c r="K42" s="241"/>
      <c r="L42" s="241"/>
      <c r="M42" s="241"/>
      <c r="N42" s="241"/>
      <c r="O42" s="241"/>
      <c r="P42" s="241"/>
      <c r="Q42" s="241"/>
      <c r="R42" s="241"/>
      <c r="S42" s="241"/>
      <c r="T42" s="241"/>
      <c r="U42" s="456" t="e">
        <f>C42&amp;":"&amp;C42+1</f>
        <v>#DIV/0!</v>
      </c>
      <c r="V42" s="456" t="e">
        <f>D42&amp;":"&amp;D42+1</f>
        <v>#DIV/0!</v>
      </c>
      <c r="W42" s="456" t="e">
        <f>E42&amp;":"&amp;E42+1</f>
        <v>#DIV/0!</v>
      </c>
      <c r="X42" s="456"/>
      <c r="Y42" s="456"/>
      <c r="Z42" s="456"/>
      <c r="AA42" s="456"/>
      <c r="AB42" s="456"/>
      <c r="AC42" s="456"/>
      <c r="AD42" s="456"/>
      <c r="AE42" s="456"/>
      <c r="AF42" s="456"/>
      <c r="AG42" s="456"/>
      <c r="AH42" s="456"/>
      <c r="AI42" s="456"/>
      <c r="AJ42" s="456"/>
      <c r="AK42" s="456"/>
      <c r="AL42" s="456"/>
      <c r="AM42" s="457" t="e">
        <f t="shared" ref="AM42:AU42" si="16">AX42</f>
        <v>#DIV/0!</v>
      </c>
      <c r="AN42" s="457" t="e">
        <f t="shared" si="16"/>
        <v>#DIV/0!</v>
      </c>
      <c r="AO42" s="457" t="e">
        <f t="shared" si="16"/>
        <v>#DIV/0!</v>
      </c>
      <c r="AP42" s="457" t="e">
        <f t="shared" si="16"/>
        <v>#DIV/0!</v>
      </c>
      <c r="AQ42" s="457" t="e">
        <f t="shared" si="16"/>
        <v>#DIV/0!</v>
      </c>
      <c r="AR42" s="457" t="e">
        <f t="shared" si="16"/>
        <v>#DIV/0!</v>
      </c>
      <c r="AS42" s="457" t="e">
        <f t="shared" si="16"/>
        <v>#DIV/0!</v>
      </c>
      <c r="AT42" s="457" t="e">
        <f t="shared" si="16"/>
        <v>#DIV/0!</v>
      </c>
      <c r="AU42" s="457" t="e">
        <f t="shared" si="16"/>
        <v>#DIV/0!</v>
      </c>
      <c r="AW42" s="223">
        <f>AW41+90</f>
        <v>90</v>
      </c>
      <c r="AX42" s="223" t="e">
        <f t="shared" ref="AX42:BF61" si="17">ROUND((AX$33+$AW42-$AX$31)/$AX$32,0)</f>
        <v>#DIV/0!</v>
      </c>
      <c r="AY42" s="223" t="e">
        <f t="shared" si="17"/>
        <v>#DIV/0!</v>
      </c>
      <c r="AZ42" s="223" t="e">
        <f t="shared" si="17"/>
        <v>#DIV/0!</v>
      </c>
      <c r="BA42" s="223" t="e">
        <f t="shared" si="17"/>
        <v>#DIV/0!</v>
      </c>
      <c r="BB42" s="223" t="e">
        <f t="shared" si="17"/>
        <v>#DIV/0!</v>
      </c>
      <c r="BC42" s="223" t="e">
        <f t="shared" si="17"/>
        <v>#DIV/0!</v>
      </c>
      <c r="BD42" s="223" t="e">
        <f t="shared" si="17"/>
        <v>#DIV/0!</v>
      </c>
      <c r="BE42" s="223" t="e">
        <f t="shared" si="17"/>
        <v>#DIV/0!</v>
      </c>
      <c r="BF42" s="223" t="e">
        <f t="shared" si="17"/>
        <v>#DIV/0!</v>
      </c>
      <c r="BI42" s="239"/>
      <c r="BJ42" s="239"/>
      <c r="BK42" s="239"/>
      <c r="BL42" s="239"/>
      <c r="BM42" s="239"/>
      <c r="BN42" s="239"/>
      <c r="BO42" s="239"/>
      <c r="BP42" s="239"/>
      <c r="BQ42" s="239"/>
    </row>
    <row r="43" spans="1:69" s="223" customFormat="1" outlineLevel="1">
      <c r="A43" s="223">
        <f t="shared" ca="1" si="3"/>
        <v>10</v>
      </c>
      <c r="B43" s="240" t="s">
        <v>1539</v>
      </c>
      <c r="C43" s="241" t="e">
        <f t="shared" si="15"/>
        <v>#DIV/0!</v>
      </c>
      <c r="D43" s="241" t="e">
        <f t="shared" si="15"/>
        <v>#DIV/0!</v>
      </c>
      <c r="E43" s="241" t="e">
        <f t="shared" si="15"/>
        <v>#DIV/0!</v>
      </c>
      <c r="F43" s="241"/>
      <c r="G43" s="241"/>
      <c r="H43" s="241"/>
      <c r="I43" s="241"/>
      <c r="J43" s="241"/>
      <c r="K43" s="241"/>
      <c r="L43" s="241"/>
      <c r="M43" s="241"/>
      <c r="N43" s="241"/>
      <c r="O43" s="241"/>
      <c r="P43" s="241"/>
      <c r="Q43" s="241"/>
      <c r="R43" s="241"/>
      <c r="S43" s="241"/>
      <c r="T43" s="241"/>
      <c r="U43" s="456" t="e">
        <f t="shared" ref="U43:W61" si="18">C43&amp;":"&amp;C43+1</f>
        <v>#DIV/0!</v>
      </c>
      <c r="V43" s="456" t="e">
        <f t="shared" si="18"/>
        <v>#DIV/0!</v>
      </c>
      <c r="W43" s="456" t="e">
        <f t="shared" si="18"/>
        <v>#DIV/0!</v>
      </c>
      <c r="X43" s="456"/>
      <c r="Y43" s="456"/>
      <c r="Z43" s="456"/>
      <c r="AA43" s="456"/>
      <c r="AB43" s="456"/>
      <c r="AC43" s="456"/>
      <c r="AD43" s="456"/>
      <c r="AE43" s="456"/>
      <c r="AF43" s="456"/>
      <c r="AG43" s="456"/>
      <c r="AH43" s="456"/>
      <c r="AI43" s="456"/>
      <c r="AJ43" s="456"/>
      <c r="AK43" s="456"/>
      <c r="AL43" s="456"/>
      <c r="AM43" s="457" t="e">
        <f t="shared" ref="AM43:AU61" si="19">AX43</f>
        <v>#DIV/0!</v>
      </c>
      <c r="AN43" s="457" t="e">
        <f t="shared" si="19"/>
        <v>#DIV/0!</v>
      </c>
      <c r="AO43" s="457" t="e">
        <f t="shared" si="19"/>
        <v>#DIV/0!</v>
      </c>
      <c r="AP43" s="457" t="e">
        <f t="shared" si="19"/>
        <v>#DIV/0!</v>
      </c>
      <c r="AQ43" s="457" t="e">
        <f t="shared" si="19"/>
        <v>#DIV/0!</v>
      </c>
      <c r="AR43" s="457" t="e">
        <f t="shared" si="19"/>
        <v>#DIV/0!</v>
      </c>
      <c r="AS43" s="457" t="e">
        <f t="shared" si="19"/>
        <v>#DIV/0!</v>
      </c>
      <c r="AT43" s="457" t="e">
        <f t="shared" si="19"/>
        <v>#DIV/0!</v>
      </c>
      <c r="AU43" s="457" t="e">
        <f t="shared" si="19"/>
        <v>#DIV/0!</v>
      </c>
      <c r="AW43" s="223">
        <f>AW41+135</f>
        <v>135</v>
      </c>
      <c r="AX43" s="223" t="e">
        <f t="shared" si="17"/>
        <v>#DIV/0!</v>
      </c>
      <c r="AY43" s="223" t="e">
        <f t="shared" si="17"/>
        <v>#DIV/0!</v>
      </c>
      <c r="AZ43" s="223" t="e">
        <f t="shared" si="17"/>
        <v>#DIV/0!</v>
      </c>
      <c r="BA43" s="223" t="e">
        <f t="shared" si="17"/>
        <v>#DIV/0!</v>
      </c>
      <c r="BB43" s="223" t="e">
        <f t="shared" si="17"/>
        <v>#DIV/0!</v>
      </c>
      <c r="BC43" s="223" t="e">
        <f t="shared" si="17"/>
        <v>#DIV/0!</v>
      </c>
      <c r="BD43" s="223" t="e">
        <f t="shared" si="17"/>
        <v>#DIV/0!</v>
      </c>
      <c r="BE43" s="223" t="e">
        <f t="shared" si="17"/>
        <v>#DIV/0!</v>
      </c>
      <c r="BF43" s="223" t="e">
        <f t="shared" si="17"/>
        <v>#DIV/0!</v>
      </c>
      <c r="BI43" s="239">
        <v>58</v>
      </c>
      <c r="BJ43" s="239">
        <v>66</v>
      </c>
      <c r="BK43" s="239">
        <v>72</v>
      </c>
      <c r="BL43" s="239">
        <v>62</v>
      </c>
      <c r="BM43" s="239">
        <v>67</v>
      </c>
      <c r="BN43" s="239">
        <v>72</v>
      </c>
      <c r="BO43" s="239">
        <v>58</v>
      </c>
      <c r="BP43" s="239">
        <v>63</v>
      </c>
      <c r="BQ43" s="239">
        <v>68</v>
      </c>
    </row>
    <row r="44" spans="1:69" s="223" customFormat="1" outlineLevel="1" collapsed="1">
      <c r="A44" s="223">
        <f t="shared" ca="1" si="3"/>
        <v>11</v>
      </c>
      <c r="B44" s="240" t="s">
        <v>1540</v>
      </c>
      <c r="C44" s="241" t="e">
        <f t="shared" si="15"/>
        <v>#DIV/0!</v>
      </c>
      <c r="D44" s="241" t="e">
        <f t="shared" si="15"/>
        <v>#DIV/0!</v>
      </c>
      <c r="E44" s="241" t="e">
        <f t="shared" si="15"/>
        <v>#DIV/0!</v>
      </c>
      <c r="F44" s="241"/>
      <c r="G44" s="241"/>
      <c r="H44" s="241"/>
      <c r="I44" s="241"/>
      <c r="J44" s="241"/>
      <c r="K44" s="241"/>
      <c r="L44" s="241"/>
      <c r="M44" s="241"/>
      <c r="N44" s="241"/>
      <c r="O44" s="241"/>
      <c r="P44" s="241"/>
      <c r="Q44" s="241"/>
      <c r="R44" s="241"/>
      <c r="S44" s="241"/>
      <c r="T44" s="241"/>
      <c r="U44" s="456" t="e">
        <f t="shared" si="18"/>
        <v>#DIV/0!</v>
      </c>
      <c r="V44" s="456" t="e">
        <f t="shared" si="18"/>
        <v>#DIV/0!</v>
      </c>
      <c r="W44" s="456" t="e">
        <f t="shared" si="18"/>
        <v>#DIV/0!</v>
      </c>
      <c r="X44" s="456"/>
      <c r="Y44" s="456"/>
      <c r="Z44" s="456"/>
      <c r="AA44" s="456"/>
      <c r="AB44" s="456"/>
      <c r="AC44" s="456"/>
      <c r="AD44" s="456"/>
      <c r="AE44" s="456"/>
      <c r="AF44" s="456"/>
      <c r="AG44" s="456"/>
      <c r="AH44" s="456"/>
      <c r="AI44" s="456"/>
      <c r="AJ44" s="456"/>
      <c r="AK44" s="456"/>
      <c r="AL44" s="456"/>
      <c r="AM44" s="457" t="e">
        <f t="shared" si="19"/>
        <v>#DIV/0!</v>
      </c>
      <c r="AN44" s="457" t="e">
        <f t="shared" si="19"/>
        <v>#DIV/0!</v>
      </c>
      <c r="AO44" s="457" t="e">
        <f t="shared" si="19"/>
        <v>#DIV/0!</v>
      </c>
      <c r="AP44" s="457" t="e">
        <f t="shared" si="19"/>
        <v>#DIV/0!</v>
      </c>
      <c r="AQ44" s="457" t="e">
        <f t="shared" si="19"/>
        <v>#DIV/0!</v>
      </c>
      <c r="AR44" s="457" t="e">
        <f t="shared" si="19"/>
        <v>#DIV/0!</v>
      </c>
      <c r="AS44" s="457" t="e">
        <f t="shared" si="19"/>
        <v>#DIV/0!</v>
      </c>
      <c r="AT44" s="457" t="e">
        <f t="shared" si="19"/>
        <v>#DIV/0!</v>
      </c>
      <c r="AU44" s="457" t="e">
        <f t="shared" si="19"/>
        <v>#DIV/0!</v>
      </c>
      <c r="AW44" s="223">
        <f>AW39+365</f>
        <v>365</v>
      </c>
      <c r="AX44" s="223" t="e">
        <f t="shared" si="17"/>
        <v>#DIV/0!</v>
      </c>
      <c r="AY44" s="223" t="e">
        <f t="shared" si="17"/>
        <v>#DIV/0!</v>
      </c>
      <c r="AZ44" s="223" t="e">
        <f t="shared" si="17"/>
        <v>#DIV/0!</v>
      </c>
      <c r="BA44" s="223" t="e">
        <f t="shared" si="17"/>
        <v>#DIV/0!</v>
      </c>
      <c r="BB44" s="223" t="e">
        <f t="shared" si="17"/>
        <v>#DIV/0!</v>
      </c>
      <c r="BC44" s="223" t="e">
        <f t="shared" si="17"/>
        <v>#DIV/0!</v>
      </c>
      <c r="BD44" s="223" t="e">
        <f t="shared" si="17"/>
        <v>#DIV/0!</v>
      </c>
      <c r="BE44" s="223" t="e">
        <f t="shared" si="17"/>
        <v>#DIV/0!</v>
      </c>
      <c r="BF44" s="223" t="e">
        <f t="shared" si="17"/>
        <v>#DIV/0!</v>
      </c>
      <c r="BI44" s="239">
        <v>74</v>
      </c>
      <c r="BJ44" s="239">
        <v>82</v>
      </c>
      <c r="BK44" s="239">
        <v>88</v>
      </c>
      <c r="BL44" s="239">
        <v>76</v>
      </c>
      <c r="BM44" s="239">
        <v>81</v>
      </c>
      <c r="BN44" s="239">
        <v>86</v>
      </c>
      <c r="BO44" s="239">
        <v>74</v>
      </c>
      <c r="BP44" s="239">
        <v>79</v>
      </c>
      <c r="BQ44" s="239">
        <v>84</v>
      </c>
    </row>
    <row r="45" spans="1:69" s="223" customFormat="1" outlineLevel="1" collapsed="1">
      <c r="A45" s="223">
        <f t="shared" ref="A45:A66" ca="1" si="20">OFFSET(A45,-1,0)+1</f>
        <v>12</v>
      </c>
      <c r="B45" s="240" t="s">
        <v>1541</v>
      </c>
      <c r="C45" s="241" t="e">
        <f t="shared" si="15"/>
        <v>#DIV/0!</v>
      </c>
      <c r="D45" s="241" t="e">
        <f t="shared" si="15"/>
        <v>#DIV/0!</v>
      </c>
      <c r="E45" s="241" t="e">
        <f t="shared" si="15"/>
        <v>#DIV/0!</v>
      </c>
      <c r="F45" s="241"/>
      <c r="G45" s="241"/>
      <c r="H45" s="241"/>
      <c r="I45" s="241"/>
      <c r="J45" s="241"/>
      <c r="K45" s="241"/>
      <c r="L45" s="241"/>
      <c r="M45" s="241"/>
      <c r="N45" s="241"/>
      <c r="O45" s="241"/>
      <c r="P45" s="241"/>
      <c r="Q45" s="241"/>
      <c r="R45" s="241"/>
      <c r="S45" s="241"/>
      <c r="T45" s="241"/>
      <c r="U45" s="456" t="e">
        <f t="shared" si="18"/>
        <v>#DIV/0!</v>
      </c>
      <c r="V45" s="456" t="e">
        <f t="shared" si="18"/>
        <v>#DIV/0!</v>
      </c>
      <c r="W45" s="456" t="e">
        <f t="shared" si="18"/>
        <v>#DIV/0!</v>
      </c>
      <c r="X45" s="456"/>
      <c r="Y45" s="456"/>
      <c r="Z45" s="456"/>
      <c r="AA45" s="456"/>
      <c r="AB45" s="456"/>
      <c r="AC45" s="456"/>
      <c r="AD45" s="456"/>
      <c r="AE45" s="456"/>
      <c r="AF45" s="456"/>
      <c r="AG45" s="456"/>
      <c r="AH45" s="456"/>
      <c r="AI45" s="456"/>
      <c r="AJ45" s="456"/>
      <c r="AK45" s="456"/>
      <c r="AL45" s="456"/>
      <c r="AM45" s="457" t="e">
        <f t="shared" si="19"/>
        <v>#DIV/0!</v>
      </c>
      <c r="AN45" s="457" t="e">
        <f t="shared" si="19"/>
        <v>#DIV/0!</v>
      </c>
      <c r="AO45" s="457" t="e">
        <f t="shared" si="19"/>
        <v>#DIV/0!</v>
      </c>
      <c r="AP45" s="457" t="e">
        <f t="shared" si="19"/>
        <v>#DIV/0!</v>
      </c>
      <c r="AQ45" s="457" t="e">
        <f t="shared" si="19"/>
        <v>#DIV/0!</v>
      </c>
      <c r="AR45" s="457" t="e">
        <f t="shared" si="19"/>
        <v>#DIV/0!</v>
      </c>
      <c r="AS45" s="457" t="e">
        <f t="shared" si="19"/>
        <v>#DIV/0!</v>
      </c>
      <c r="AT45" s="457" t="e">
        <f t="shared" si="19"/>
        <v>#DIV/0!</v>
      </c>
      <c r="AU45" s="457" t="e">
        <f t="shared" si="19"/>
        <v>#DIV/0!</v>
      </c>
      <c r="AW45" s="223">
        <f>AW40+365</f>
        <v>365</v>
      </c>
      <c r="AX45" s="223" t="e">
        <f t="shared" si="17"/>
        <v>#DIV/0!</v>
      </c>
      <c r="AY45" s="223" t="e">
        <f t="shared" si="17"/>
        <v>#DIV/0!</v>
      </c>
      <c r="AZ45" s="223" t="e">
        <f t="shared" si="17"/>
        <v>#DIV/0!</v>
      </c>
      <c r="BA45" s="223" t="e">
        <f t="shared" si="17"/>
        <v>#DIV/0!</v>
      </c>
      <c r="BB45" s="223" t="e">
        <f t="shared" si="17"/>
        <v>#DIV/0!</v>
      </c>
      <c r="BC45" s="223" t="e">
        <f t="shared" si="17"/>
        <v>#DIV/0!</v>
      </c>
      <c r="BD45" s="223" t="e">
        <f t="shared" si="17"/>
        <v>#DIV/0!</v>
      </c>
      <c r="BE45" s="223" t="e">
        <f t="shared" si="17"/>
        <v>#DIV/0!</v>
      </c>
      <c r="BF45" s="223" t="e">
        <f t="shared" si="17"/>
        <v>#DIV/0!</v>
      </c>
      <c r="BI45" s="239">
        <v>83</v>
      </c>
      <c r="BJ45" s="239">
        <v>91</v>
      </c>
      <c r="BK45" s="239">
        <v>97</v>
      </c>
      <c r="BL45" s="239">
        <v>85</v>
      </c>
      <c r="BM45" s="239">
        <v>90</v>
      </c>
      <c r="BN45" s="239">
        <v>95</v>
      </c>
      <c r="BO45" s="239">
        <v>83</v>
      </c>
      <c r="BP45" s="239">
        <v>88</v>
      </c>
      <c r="BQ45" s="239">
        <v>93</v>
      </c>
    </row>
    <row r="46" spans="1:69" s="223" customFormat="1" outlineLevel="1" collapsed="1">
      <c r="A46" s="223">
        <f t="shared" ca="1" si="20"/>
        <v>13</v>
      </c>
      <c r="B46" s="240" t="s">
        <v>3097</v>
      </c>
      <c r="C46" s="242" t="e">
        <f>INDEX($AM46:$AU46,1,C$31+(d.Region-1)*3)</f>
        <v>#DIV/0!</v>
      </c>
      <c r="D46" s="242" t="e">
        <f>INDEX($AM46:$AU46,1,D$31+(d.Region-1)*3)</f>
        <v>#DIV/0!</v>
      </c>
      <c r="E46" s="242" t="e">
        <f>INDEX($AM46:$AU46,1,E$31+(d.Region-1)*3)</f>
        <v>#DIV/0!</v>
      </c>
      <c r="F46" s="242"/>
      <c r="G46" s="242"/>
      <c r="H46" s="242"/>
      <c r="I46" s="242"/>
      <c r="J46" s="242"/>
      <c r="K46" s="242"/>
      <c r="L46" s="242"/>
      <c r="M46" s="242"/>
      <c r="N46" s="242"/>
      <c r="O46" s="242"/>
      <c r="P46" s="242"/>
      <c r="Q46" s="242"/>
      <c r="R46" s="242"/>
      <c r="S46" s="242"/>
      <c r="T46" s="242"/>
      <c r="U46" s="456" t="e">
        <f t="shared" si="18"/>
        <v>#DIV/0!</v>
      </c>
      <c r="V46" s="456" t="e">
        <f t="shared" si="18"/>
        <v>#DIV/0!</v>
      </c>
      <c r="W46" s="456" t="e">
        <f t="shared" si="18"/>
        <v>#DIV/0!</v>
      </c>
      <c r="X46" s="456"/>
      <c r="Y46" s="456"/>
      <c r="Z46" s="456"/>
      <c r="AA46" s="456"/>
      <c r="AB46" s="456"/>
      <c r="AC46" s="456"/>
      <c r="AD46" s="456"/>
      <c r="AE46" s="456"/>
      <c r="AF46" s="456"/>
      <c r="AG46" s="456"/>
      <c r="AH46" s="456"/>
      <c r="AI46" s="456"/>
      <c r="AJ46" s="456"/>
      <c r="AK46" s="456"/>
      <c r="AL46" s="456"/>
      <c r="AM46" s="457" t="e">
        <f t="shared" si="19"/>
        <v>#DIV/0!</v>
      </c>
      <c r="AN46" s="457" t="e">
        <f t="shared" si="19"/>
        <v>#DIV/0!</v>
      </c>
      <c r="AO46" s="457" t="e">
        <f t="shared" si="19"/>
        <v>#DIV/0!</v>
      </c>
      <c r="AP46" s="457" t="e">
        <f t="shared" si="19"/>
        <v>#DIV/0!</v>
      </c>
      <c r="AQ46" s="457" t="e">
        <f t="shared" si="19"/>
        <v>#DIV/0!</v>
      </c>
      <c r="AR46" s="457" t="e">
        <f t="shared" si="19"/>
        <v>#DIV/0!</v>
      </c>
      <c r="AS46" s="457" t="e">
        <f t="shared" si="19"/>
        <v>#DIV/0!</v>
      </c>
      <c r="AT46" s="457" t="e">
        <f t="shared" si="19"/>
        <v>#DIV/0!</v>
      </c>
      <c r="AU46" s="457" t="e">
        <f t="shared" si="19"/>
        <v>#DIV/0!</v>
      </c>
      <c r="AW46" s="223">
        <f>AW41+365</f>
        <v>365</v>
      </c>
      <c r="AX46" s="223" t="e">
        <f t="shared" si="17"/>
        <v>#DIV/0!</v>
      </c>
      <c r="AY46" s="223" t="e">
        <f t="shared" si="17"/>
        <v>#DIV/0!</v>
      </c>
      <c r="AZ46" s="223" t="e">
        <f t="shared" si="17"/>
        <v>#DIV/0!</v>
      </c>
      <c r="BA46" s="223" t="e">
        <f t="shared" si="17"/>
        <v>#DIV/0!</v>
      </c>
      <c r="BB46" s="223" t="e">
        <f t="shared" si="17"/>
        <v>#DIV/0!</v>
      </c>
      <c r="BC46" s="223" t="e">
        <f t="shared" si="17"/>
        <v>#DIV/0!</v>
      </c>
      <c r="BD46" s="223" t="e">
        <f t="shared" si="17"/>
        <v>#DIV/0!</v>
      </c>
      <c r="BE46" s="223" t="e">
        <f t="shared" si="17"/>
        <v>#DIV/0!</v>
      </c>
      <c r="BF46" s="223" t="e">
        <f t="shared" si="17"/>
        <v>#DIV/0!</v>
      </c>
      <c r="BI46" s="239">
        <v>99</v>
      </c>
      <c r="BJ46" s="239">
        <v>107</v>
      </c>
      <c r="BK46" s="239">
        <v>113</v>
      </c>
      <c r="BL46" s="239">
        <v>101</v>
      </c>
      <c r="BM46" s="239">
        <v>106</v>
      </c>
      <c r="BN46" s="239">
        <v>111</v>
      </c>
      <c r="BO46" s="239">
        <v>99</v>
      </c>
      <c r="BP46" s="239">
        <v>104</v>
      </c>
      <c r="BQ46" s="239">
        <v>109</v>
      </c>
    </row>
    <row r="47" spans="1:69" s="223" customFormat="1" outlineLevel="1">
      <c r="A47" s="223">
        <f t="shared" ca="1" si="20"/>
        <v>14</v>
      </c>
      <c r="B47" s="240" t="s">
        <v>1004</v>
      </c>
      <c r="C47" s="241" t="e">
        <f t="shared" si="15"/>
        <v>#DIV/0!</v>
      </c>
      <c r="D47" s="241" t="e">
        <f t="shared" si="15"/>
        <v>#DIV/0!</v>
      </c>
      <c r="E47" s="241" t="e">
        <f t="shared" si="15"/>
        <v>#DIV/0!</v>
      </c>
      <c r="F47" s="241"/>
      <c r="G47" s="241"/>
      <c r="H47" s="241"/>
      <c r="I47" s="241"/>
      <c r="J47" s="241"/>
      <c r="K47" s="241"/>
      <c r="L47" s="241"/>
      <c r="M47" s="241"/>
      <c r="N47" s="241"/>
      <c r="O47" s="241"/>
      <c r="P47" s="241"/>
      <c r="Q47" s="241"/>
      <c r="R47" s="241"/>
      <c r="S47" s="241"/>
      <c r="T47" s="241"/>
      <c r="U47" s="456" t="e">
        <f>C47&amp;":"&amp;C47+1</f>
        <v>#DIV/0!</v>
      </c>
      <c r="V47" s="456" t="e">
        <f>D47&amp;":"&amp;D47+1</f>
        <v>#DIV/0!</v>
      </c>
      <c r="W47" s="456" t="e">
        <f>E47&amp;":"&amp;E47+1</f>
        <v>#DIV/0!</v>
      </c>
      <c r="X47" s="456"/>
      <c r="Y47" s="456"/>
      <c r="Z47" s="456"/>
      <c r="AA47" s="456"/>
      <c r="AB47" s="456"/>
      <c r="AC47" s="456"/>
      <c r="AD47" s="456"/>
      <c r="AE47" s="456"/>
      <c r="AF47" s="456"/>
      <c r="AG47" s="456"/>
      <c r="AH47" s="456"/>
      <c r="AI47" s="456"/>
      <c r="AJ47" s="456"/>
      <c r="AK47" s="456"/>
      <c r="AL47" s="456"/>
      <c r="AM47" s="457" t="e">
        <f t="shared" ref="AM47:AU47" si="21">AX47</f>
        <v>#DIV/0!</v>
      </c>
      <c r="AN47" s="457" t="e">
        <f t="shared" si="21"/>
        <v>#DIV/0!</v>
      </c>
      <c r="AO47" s="457" t="e">
        <f t="shared" si="21"/>
        <v>#DIV/0!</v>
      </c>
      <c r="AP47" s="457" t="e">
        <f t="shared" si="21"/>
        <v>#DIV/0!</v>
      </c>
      <c r="AQ47" s="457" t="e">
        <f t="shared" si="21"/>
        <v>#DIV/0!</v>
      </c>
      <c r="AR47" s="457" t="e">
        <f t="shared" si="21"/>
        <v>#DIV/0!</v>
      </c>
      <c r="AS47" s="457" t="e">
        <f t="shared" si="21"/>
        <v>#DIV/0!</v>
      </c>
      <c r="AT47" s="457" t="e">
        <f t="shared" si="21"/>
        <v>#DIV/0!</v>
      </c>
      <c r="AU47" s="457" t="e">
        <f t="shared" si="21"/>
        <v>#DIV/0!</v>
      </c>
      <c r="AW47" s="223">
        <f>AW46+90</f>
        <v>455</v>
      </c>
      <c r="AX47" s="223" t="e">
        <f t="shared" si="17"/>
        <v>#DIV/0!</v>
      </c>
      <c r="AY47" s="223" t="e">
        <f t="shared" si="17"/>
        <v>#DIV/0!</v>
      </c>
      <c r="AZ47" s="223" t="e">
        <f t="shared" si="17"/>
        <v>#DIV/0!</v>
      </c>
      <c r="BA47" s="223" t="e">
        <f t="shared" si="17"/>
        <v>#DIV/0!</v>
      </c>
      <c r="BB47" s="223" t="e">
        <f t="shared" si="17"/>
        <v>#DIV/0!</v>
      </c>
      <c r="BC47" s="223" t="e">
        <f t="shared" si="17"/>
        <v>#DIV/0!</v>
      </c>
      <c r="BD47" s="223" t="e">
        <f t="shared" si="17"/>
        <v>#DIV/0!</v>
      </c>
      <c r="BE47" s="223" t="e">
        <f t="shared" si="17"/>
        <v>#DIV/0!</v>
      </c>
      <c r="BF47" s="223" t="e">
        <f t="shared" si="17"/>
        <v>#DIV/0!</v>
      </c>
      <c r="BI47" s="239"/>
      <c r="BJ47" s="239"/>
      <c r="BK47" s="239"/>
      <c r="BL47" s="239"/>
      <c r="BM47" s="239"/>
      <c r="BN47" s="239"/>
      <c r="BO47" s="239"/>
      <c r="BP47" s="239"/>
      <c r="BQ47" s="239"/>
    </row>
    <row r="48" spans="1:69" s="223" customFormat="1" outlineLevel="1">
      <c r="A48" s="223">
        <f t="shared" ca="1" si="20"/>
        <v>15</v>
      </c>
      <c r="B48" s="240" t="s">
        <v>1539</v>
      </c>
      <c r="C48" s="241" t="e">
        <f t="shared" si="15"/>
        <v>#DIV/0!</v>
      </c>
      <c r="D48" s="241" t="e">
        <f t="shared" si="15"/>
        <v>#DIV/0!</v>
      </c>
      <c r="E48" s="241" t="e">
        <f t="shared" si="15"/>
        <v>#DIV/0!</v>
      </c>
      <c r="F48" s="241"/>
      <c r="G48" s="241"/>
      <c r="H48" s="241"/>
      <c r="I48" s="241"/>
      <c r="J48" s="241"/>
      <c r="K48" s="241"/>
      <c r="L48" s="241"/>
      <c r="M48" s="241"/>
      <c r="N48" s="241"/>
      <c r="O48" s="241"/>
      <c r="P48" s="241"/>
      <c r="Q48" s="241"/>
      <c r="R48" s="241"/>
      <c r="S48" s="241"/>
      <c r="T48" s="241"/>
      <c r="U48" s="456" t="e">
        <f t="shared" si="18"/>
        <v>#DIV/0!</v>
      </c>
      <c r="V48" s="456" t="e">
        <f t="shared" si="18"/>
        <v>#DIV/0!</v>
      </c>
      <c r="W48" s="456" t="e">
        <f t="shared" si="18"/>
        <v>#DIV/0!</v>
      </c>
      <c r="X48" s="456"/>
      <c r="Y48" s="456"/>
      <c r="Z48" s="456"/>
      <c r="AA48" s="456"/>
      <c r="AB48" s="456"/>
      <c r="AC48" s="456"/>
      <c r="AD48" s="456"/>
      <c r="AE48" s="456"/>
      <c r="AF48" s="456"/>
      <c r="AG48" s="456"/>
      <c r="AH48" s="456"/>
      <c r="AI48" s="456"/>
      <c r="AJ48" s="456"/>
      <c r="AK48" s="456"/>
      <c r="AL48" s="456"/>
      <c r="AM48" s="457" t="e">
        <f t="shared" si="19"/>
        <v>#DIV/0!</v>
      </c>
      <c r="AN48" s="457" t="e">
        <f t="shared" si="19"/>
        <v>#DIV/0!</v>
      </c>
      <c r="AO48" s="457" t="e">
        <f t="shared" si="19"/>
        <v>#DIV/0!</v>
      </c>
      <c r="AP48" s="457" t="e">
        <f t="shared" si="19"/>
        <v>#DIV/0!</v>
      </c>
      <c r="AQ48" s="457" t="e">
        <f t="shared" si="19"/>
        <v>#DIV/0!</v>
      </c>
      <c r="AR48" s="457" t="e">
        <f t="shared" si="19"/>
        <v>#DIV/0!</v>
      </c>
      <c r="AS48" s="457" t="e">
        <f t="shared" si="19"/>
        <v>#DIV/0!</v>
      </c>
      <c r="AT48" s="457" t="e">
        <f t="shared" si="19"/>
        <v>#DIV/0!</v>
      </c>
      <c r="AU48" s="457" t="e">
        <f t="shared" si="19"/>
        <v>#DIV/0!</v>
      </c>
      <c r="AW48" s="223">
        <f>AW46+135</f>
        <v>500</v>
      </c>
      <c r="AX48" s="223" t="e">
        <f t="shared" si="17"/>
        <v>#DIV/0!</v>
      </c>
      <c r="AY48" s="223" t="e">
        <f t="shared" si="17"/>
        <v>#DIV/0!</v>
      </c>
      <c r="AZ48" s="223" t="e">
        <f t="shared" si="17"/>
        <v>#DIV/0!</v>
      </c>
      <c r="BA48" s="223" t="e">
        <f t="shared" si="17"/>
        <v>#DIV/0!</v>
      </c>
      <c r="BB48" s="223" t="e">
        <f t="shared" si="17"/>
        <v>#DIV/0!</v>
      </c>
      <c r="BC48" s="223" t="e">
        <f t="shared" si="17"/>
        <v>#DIV/0!</v>
      </c>
      <c r="BD48" s="223" t="e">
        <f t="shared" si="17"/>
        <v>#DIV/0!</v>
      </c>
      <c r="BE48" s="223" t="e">
        <f t="shared" si="17"/>
        <v>#DIV/0!</v>
      </c>
      <c r="BF48" s="223" t="e">
        <f t="shared" si="17"/>
        <v>#DIV/0!</v>
      </c>
      <c r="BI48" s="239">
        <v>58</v>
      </c>
      <c r="BJ48" s="239">
        <v>66</v>
      </c>
      <c r="BK48" s="239">
        <v>72</v>
      </c>
      <c r="BL48" s="239">
        <v>62</v>
      </c>
      <c r="BM48" s="239">
        <v>67</v>
      </c>
      <c r="BN48" s="239">
        <v>72</v>
      </c>
      <c r="BO48" s="239">
        <v>58</v>
      </c>
      <c r="BP48" s="239">
        <v>63</v>
      </c>
      <c r="BQ48" s="239">
        <v>68</v>
      </c>
    </row>
    <row r="49" spans="1:69" s="223" customFormat="1" outlineLevel="1" collapsed="1">
      <c r="A49" s="223">
        <f t="shared" ca="1" si="20"/>
        <v>16</v>
      </c>
      <c r="B49" s="240" t="s">
        <v>1542</v>
      </c>
      <c r="C49" s="241" t="e">
        <f t="shared" si="15"/>
        <v>#DIV/0!</v>
      </c>
      <c r="D49" s="241" t="e">
        <f t="shared" si="15"/>
        <v>#DIV/0!</v>
      </c>
      <c r="E49" s="241" t="e">
        <f t="shared" si="15"/>
        <v>#DIV/0!</v>
      </c>
      <c r="F49" s="241"/>
      <c r="G49" s="241"/>
      <c r="H49" s="241"/>
      <c r="I49" s="241"/>
      <c r="J49" s="241"/>
      <c r="K49" s="241"/>
      <c r="L49" s="241"/>
      <c r="M49" s="241"/>
      <c r="N49" s="241"/>
      <c r="O49" s="241"/>
      <c r="P49" s="241"/>
      <c r="Q49" s="241"/>
      <c r="R49" s="241"/>
      <c r="S49" s="241"/>
      <c r="T49" s="241"/>
      <c r="U49" s="456" t="e">
        <f t="shared" si="18"/>
        <v>#DIV/0!</v>
      </c>
      <c r="V49" s="456" t="e">
        <f t="shared" si="18"/>
        <v>#DIV/0!</v>
      </c>
      <c r="W49" s="456" t="e">
        <f t="shared" si="18"/>
        <v>#DIV/0!</v>
      </c>
      <c r="X49" s="456"/>
      <c r="Y49" s="456"/>
      <c r="Z49" s="456"/>
      <c r="AA49" s="456"/>
      <c r="AB49" s="456"/>
      <c r="AC49" s="456"/>
      <c r="AD49" s="456"/>
      <c r="AE49" s="456"/>
      <c r="AF49" s="456"/>
      <c r="AG49" s="456"/>
      <c r="AH49" s="456"/>
      <c r="AI49" s="456"/>
      <c r="AJ49" s="456"/>
      <c r="AK49" s="456"/>
      <c r="AL49" s="456"/>
      <c r="AM49" s="457" t="e">
        <f t="shared" si="19"/>
        <v>#DIV/0!</v>
      </c>
      <c r="AN49" s="457" t="e">
        <f t="shared" si="19"/>
        <v>#DIV/0!</v>
      </c>
      <c r="AO49" s="457" t="e">
        <f t="shared" si="19"/>
        <v>#DIV/0!</v>
      </c>
      <c r="AP49" s="457" t="e">
        <f t="shared" si="19"/>
        <v>#DIV/0!</v>
      </c>
      <c r="AQ49" s="457" t="e">
        <f t="shared" si="19"/>
        <v>#DIV/0!</v>
      </c>
      <c r="AR49" s="457" t="e">
        <f t="shared" si="19"/>
        <v>#DIV/0!</v>
      </c>
      <c r="AS49" s="457" t="e">
        <f t="shared" si="19"/>
        <v>#DIV/0!</v>
      </c>
      <c r="AT49" s="457" t="e">
        <f t="shared" si="19"/>
        <v>#DIV/0!</v>
      </c>
      <c r="AU49" s="457" t="e">
        <f t="shared" si="19"/>
        <v>#DIV/0!</v>
      </c>
      <c r="AW49" s="223">
        <f>AW44+365</f>
        <v>730</v>
      </c>
      <c r="AX49" s="223" t="e">
        <f t="shared" si="17"/>
        <v>#DIV/0!</v>
      </c>
      <c r="AY49" s="223" t="e">
        <f t="shared" si="17"/>
        <v>#DIV/0!</v>
      </c>
      <c r="AZ49" s="223" t="e">
        <f t="shared" si="17"/>
        <v>#DIV/0!</v>
      </c>
      <c r="BA49" s="223" t="e">
        <f t="shared" si="17"/>
        <v>#DIV/0!</v>
      </c>
      <c r="BB49" s="223" t="e">
        <f t="shared" si="17"/>
        <v>#DIV/0!</v>
      </c>
      <c r="BC49" s="223" t="e">
        <f t="shared" si="17"/>
        <v>#DIV/0!</v>
      </c>
      <c r="BD49" s="223" t="e">
        <f t="shared" si="17"/>
        <v>#DIV/0!</v>
      </c>
      <c r="BE49" s="223" t="e">
        <f t="shared" si="17"/>
        <v>#DIV/0!</v>
      </c>
      <c r="BF49" s="223" t="e">
        <f t="shared" si="17"/>
        <v>#DIV/0!</v>
      </c>
      <c r="BI49" s="239">
        <v>74</v>
      </c>
      <c r="BJ49" s="239">
        <v>82</v>
      </c>
      <c r="BK49" s="239">
        <v>88</v>
      </c>
      <c r="BL49" s="239">
        <v>76</v>
      </c>
      <c r="BM49" s="239">
        <v>81</v>
      </c>
      <c r="BN49" s="239">
        <v>86</v>
      </c>
      <c r="BO49" s="239">
        <v>74</v>
      </c>
      <c r="BP49" s="239">
        <v>79</v>
      </c>
      <c r="BQ49" s="239">
        <v>84</v>
      </c>
    </row>
    <row r="50" spans="1:69" s="223" customFormat="1" outlineLevel="1" collapsed="1">
      <c r="A50" s="223">
        <f t="shared" ca="1" si="20"/>
        <v>17</v>
      </c>
      <c r="B50" s="240" t="s">
        <v>1541</v>
      </c>
      <c r="C50" s="241" t="e">
        <f t="shared" si="15"/>
        <v>#DIV/0!</v>
      </c>
      <c r="D50" s="241" t="e">
        <f t="shared" si="15"/>
        <v>#DIV/0!</v>
      </c>
      <c r="E50" s="241" t="e">
        <f t="shared" si="15"/>
        <v>#DIV/0!</v>
      </c>
      <c r="F50" s="241"/>
      <c r="G50" s="241"/>
      <c r="H50" s="241"/>
      <c r="I50" s="241"/>
      <c r="J50" s="241"/>
      <c r="K50" s="241"/>
      <c r="L50" s="241"/>
      <c r="M50" s="241"/>
      <c r="N50" s="241"/>
      <c r="O50" s="241"/>
      <c r="P50" s="241"/>
      <c r="Q50" s="241"/>
      <c r="R50" s="241"/>
      <c r="S50" s="241"/>
      <c r="T50" s="241"/>
      <c r="U50" s="456" t="e">
        <f t="shared" si="18"/>
        <v>#DIV/0!</v>
      </c>
      <c r="V50" s="456" t="e">
        <f t="shared" si="18"/>
        <v>#DIV/0!</v>
      </c>
      <c r="W50" s="456" t="e">
        <f t="shared" si="18"/>
        <v>#DIV/0!</v>
      </c>
      <c r="X50" s="456"/>
      <c r="Y50" s="456"/>
      <c r="Z50" s="456"/>
      <c r="AA50" s="456"/>
      <c r="AB50" s="456"/>
      <c r="AC50" s="456"/>
      <c r="AD50" s="456"/>
      <c r="AE50" s="456"/>
      <c r="AF50" s="456"/>
      <c r="AG50" s="456"/>
      <c r="AH50" s="456"/>
      <c r="AI50" s="456"/>
      <c r="AJ50" s="456"/>
      <c r="AK50" s="456"/>
      <c r="AL50" s="456"/>
      <c r="AM50" s="457" t="e">
        <f t="shared" si="19"/>
        <v>#DIV/0!</v>
      </c>
      <c r="AN50" s="457" t="e">
        <f t="shared" si="19"/>
        <v>#DIV/0!</v>
      </c>
      <c r="AO50" s="457" t="e">
        <f t="shared" si="19"/>
        <v>#DIV/0!</v>
      </c>
      <c r="AP50" s="457" t="e">
        <f t="shared" si="19"/>
        <v>#DIV/0!</v>
      </c>
      <c r="AQ50" s="457" t="e">
        <f t="shared" si="19"/>
        <v>#DIV/0!</v>
      </c>
      <c r="AR50" s="457" t="e">
        <f t="shared" si="19"/>
        <v>#DIV/0!</v>
      </c>
      <c r="AS50" s="457" t="e">
        <f t="shared" si="19"/>
        <v>#DIV/0!</v>
      </c>
      <c r="AT50" s="457" t="e">
        <f t="shared" si="19"/>
        <v>#DIV/0!</v>
      </c>
      <c r="AU50" s="457" t="e">
        <f t="shared" si="19"/>
        <v>#DIV/0!</v>
      </c>
      <c r="AW50" s="223">
        <f>AW45+365</f>
        <v>730</v>
      </c>
      <c r="AX50" s="223" t="e">
        <f t="shared" si="17"/>
        <v>#DIV/0!</v>
      </c>
      <c r="AY50" s="223" t="e">
        <f t="shared" si="17"/>
        <v>#DIV/0!</v>
      </c>
      <c r="AZ50" s="223" t="e">
        <f t="shared" si="17"/>
        <v>#DIV/0!</v>
      </c>
      <c r="BA50" s="223" t="e">
        <f t="shared" si="17"/>
        <v>#DIV/0!</v>
      </c>
      <c r="BB50" s="223" t="e">
        <f t="shared" si="17"/>
        <v>#DIV/0!</v>
      </c>
      <c r="BC50" s="223" t="e">
        <f t="shared" si="17"/>
        <v>#DIV/0!</v>
      </c>
      <c r="BD50" s="223" t="e">
        <f t="shared" si="17"/>
        <v>#DIV/0!</v>
      </c>
      <c r="BE50" s="223" t="e">
        <f t="shared" si="17"/>
        <v>#DIV/0!</v>
      </c>
      <c r="BF50" s="223" t="e">
        <f t="shared" si="17"/>
        <v>#DIV/0!</v>
      </c>
      <c r="BI50" s="239">
        <v>83</v>
      </c>
      <c r="BJ50" s="239">
        <v>91</v>
      </c>
      <c r="BK50" s="239">
        <v>97</v>
      </c>
      <c r="BL50" s="239">
        <v>85</v>
      </c>
      <c r="BM50" s="239">
        <v>90</v>
      </c>
      <c r="BN50" s="239">
        <v>95</v>
      </c>
      <c r="BO50" s="239">
        <v>83</v>
      </c>
      <c r="BP50" s="239">
        <v>88</v>
      </c>
      <c r="BQ50" s="239">
        <v>93</v>
      </c>
    </row>
    <row r="51" spans="1:69" s="223" customFormat="1" outlineLevel="1" collapsed="1">
      <c r="A51" s="223">
        <f t="shared" ca="1" si="20"/>
        <v>18</v>
      </c>
      <c r="B51" s="240" t="s">
        <v>3098</v>
      </c>
      <c r="C51" s="242" t="e">
        <f>INDEX($AM51:$AU51,1,C$31+(d.Region-1)*3)</f>
        <v>#DIV/0!</v>
      </c>
      <c r="D51" s="242" t="e">
        <f>INDEX($AM51:$AU51,1,D$31+(d.Region-1)*3)</f>
        <v>#DIV/0!</v>
      </c>
      <c r="E51" s="242" t="e">
        <f>INDEX($AM51:$AU51,1,E$31+(d.Region-1)*3)</f>
        <v>#DIV/0!</v>
      </c>
      <c r="F51" s="242"/>
      <c r="G51" s="242"/>
      <c r="H51" s="242"/>
      <c r="I51" s="242"/>
      <c r="J51" s="242"/>
      <c r="K51" s="242"/>
      <c r="L51" s="242"/>
      <c r="M51" s="242"/>
      <c r="N51" s="242"/>
      <c r="O51" s="242"/>
      <c r="P51" s="242"/>
      <c r="Q51" s="242"/>
      <c r="R51" s="242"/>
      <c r="S51" s="242"/>
      <c r="T51" s="242"/>
      <c r="U51" s="456" t="e">
        <f t="shared" si="18"/>
        <v>#DIV/0!</v>
      </c>
      <c r="V51" s="456" t="e">
        <f t="shared" si="18"/>
        <v>#DIV/0!</v>
      </c>
      <c r="W51" s="456" t="e">
        <f t="shared" si="18"/>
        <v>#DIV/0!</v>
      </c>
      <c r="X51" s="456"/>
      <c r="Y51" s="456"/>
      <c r="Z51" s="456"/>
      <c r="AA51" s="456"/>
      <c r="AB51" s="456"/>
      <c r="AC51" s="456"/>
      <c r="AD51" s="456"/>
      <c r="AE51" s="456"/>
      <c r="AF51" s="456"/>
      <c r="AG51" s="456"/>
      <c r="AH51" s="456"/>
      <c r="AI51" s="456"/>
      <c r="AJ51" s="456"/>
      <c r="AK51" s="456"/>
      <c r="AL51" s="456"/>
      <c r="AM51" s="457" t="e">
        <f t="shared" si="19"/>
        <v>#DIV/0!</v>
      </c>
      <c r="AN51" s="457" t="e">
        <f t="shared" si="19"/>
        <v>#DIV/0!</v>
      </c>
      <c r="AO51" s="457" t="e">
        <f t="shared" si="19"/>
        <v>#DIV/0!</v>
      </c>
      <c r="AP51" s="457" t="e">
        <f t="shared" si="19"/>
        <v>#DIV/0!</v>
      </c>
      <c r="AQ51" s="457" t="e">
        <f t="shared" si="19"/>
        <v>#DIV/0!</v>
      </c>
      <c r="AR51" s="457" t="e">
        <f t="shared" si="19"/>
        <v>#DIV/0!</v>
      </c>
      <c r="AS51" s="457" t="e">
        <f t="shared" si="19"/>
        <v>#DIV/0!</v>
      </c>
      <c r="AT51" s="457" t="e">
        <f t="shared" si="19"/>
        <v>#DIV/0!</v>
      </c>
      <c r="AU51" s="457" t="e">
        <f t="shared" si="19"/>
        <v>#DIV/0!</v>
      </c>
      <c r="AW51" s="223">
        <f>AW46+365</f>
        <v>730</v>
      </c>
      <c r="AX51" s="223" t="e">
        <f t="shared" si="17"/>
        <v>#DIV/0!</v>
      </c>
      <c r="AY51" s="223" t="e">
        <f t="shared" si="17"/>
        <v>#DIV/0!</v>
      </c>
      <c r="AZ51" s="223" t="e">
        <f t="shared" si="17"/>
        <v>#DIV/0!</v>
      </c>
      <c r="BA51" s="223" t="e">
        <f t="shared" si="17"/>
        <v>#DIV/0!</v>
      </c>
      <c r="BB51" s="223" t="e">
        <f t="shared" si="17"/>
        <v>#DIV/0!</v>
      </c>
      <c r="BC51" s="223" t="e">
        <f t="shared" si="17"/>
        <v>#DIV/0!</v>
      </c>
      <c r="BD51" s="223" t="e">
        <f t="shared" si="17"/>
        <v>#DIV/0!</v>
      </c>
      <c r="BE51" s="223" t="e">
        <f t="shared" si="17"/>
        <v>#DIV/0!</v>
      </c>
      <c r="BF51" s="223" t="e">
        <f t="shared" si="17"/>
        <v>#DIV/0!</v>
      </c>
      <c r="BI51" s="239">
        <v>99</v>
      </c>
      <c r="BJ51" s="239">
        <v>107</v>
      </c>
      <c r="BK51" s="239">
        <v>113</v>
      </c>
      <c r="BL51" s="239">
        <v>101</v>
      </c>
      <c r="BM51" s="239">
        <v>106</v>
      </c>
      <c r="BN51" s="239">
        <v>111</v>
      </c>
      <c r="BO51" s="239">
        <v>99</v>
      </c>
      <c r="BP51" s="239">
        <v>104</v>
      </c>
      <c r="BQ51" s="239">
        <v>109</v>
      </c>
    </row>
    <row r="52" spans="1:69" s="223" customFormat="1" outlineLevel="1">
      <c r="A52" s="223">
        <f t="shared" ca="1" si="20"/>
        <v>19</v>
      </c>
      <c r="B52" s="240" t="s">
        <v>1004</v>
      </c>
      <c r="C52" s="241" t="e">
        <f t="shared" si="15"/>
        <v>#DIV/0!</v>
      </c>
      <c r="D52" s="241" t="e">
        <f t="shared" si="15"/>
        <v>#DIV/0!</v>
      </c>
      <c r="E52" s="241" t="e">
        <f t="shared" si="15"/>
        <v>#DIV/0!</v>
      </c>
      <c r="F52" s="241"/>
      <c r="G52" s="241"/>
      <c r="H52" s="241"/>
      <c r="I52" s="241"/>
      <c r="J52" s="241"/>
      <c r="K52" s="241"/>
      <c r="L52" s="241"/>
      <c r="M52" s="241"/>
      <c r="N52" s="241"/>
      <c r="O52" s="241"/>
      <c r="P52" s="241"/>
      <c r="Q52" s="241"/>
      <c r="R52" s="241"/>
      <c r="S52" s="241"/>
      <c r="T52" s="241"/>
      <c r="U52" s="456" t="e">
        <f>C52&amp;":"&amp;C52+1</f>
        <v>#DIV/0!</v>
      </c>
      <c r="V52" s="456" t="e">
        <f>D52&amp;":"&amp;D52+1</f>
        <v>#DIV/0!</v>
      </c>
      <c r="W52" s="456" t="e">
        <f>E52&amp;":"&amp;E52+1</f>
        <v>#DIV/0!</v>
      </c>
      <c r="X52" s="456"/>
      <c r="Y52" s="456"/>
      <c r="Z52" s="456"/>
      <c r="AA52" s="456"/>
      <c r="AB52" s="456"/>
      <c r="AC52" s="456"/>
      <c r="AD52" s="456"/>
      <c r="AE52" s="456"/>
      <c r="AF52" s="456"/>
      <c r="AG52" s="456"/>
      <c r="AH52" s="456"/>
      <c r="AI52" s="456"/>
      <c r="AJ52" s="456"/>
      <c r="AK52" s="456"/>
      <c r="AL52" s="456"/>
      <c r="AM52" s="457" t="e">
        <f t="shared" ref="AM52:AU52" si="22">AX52</f>
        <v>#DIV/0!</v>
      </c>
      <c r="AN52" s="457" t="e">
        <f t="shared" si="22"/>
        <v>#DIV/0!</v>
      </c>
      <c r="AO52" s="457" t="e">
        <f t="shared" si="22"/>
        <v>#DIV/0!</v>
      </c>
      <c r="AP52" s="457" t="e">
        <f t="shared" si="22"/>
        <v>#DIV/0!</v>
      </c>
      <c r="AQ52" s="457" t="e">
        <f t="shared" si="22"/>
        <v>#DIV/0!</v>
      </c>
      <c r="AR52" s="457" t="e">
        <f t="shared" si="22"/>
        <v>#DIV/0!</v>
      </c>
      <c r="AS52" s="457" t="e">
        <f t="shared" si="22"/>
        <v>#DIV/0!</v>
      </c>
      <c r="AT52" s="457" t="e">
        <f t="shared" si="22"/>
        <v>#DIV/0!</v>
      </c>
      <c r="AU52" s="457" t="e">
        <f t="shared" si="22"/>
        <v>#DIV/0!</v>
      </c>
      <c r="AW52" s="223">
        <f>AW51+90</f>
        <v>820</v>
      </c>
      <c r="AX52" s="223" t="e">
        <f t="shared" si="17"/>
        <v>#DIV/0!</v>
      </c>
      <c r="AY52" s="223" t="e">
        <f t="shared" si="17"/>
        <v>#DIV/0!</v>
      </c>
      <c r="AZ52" s="223" t="e">
        <f t="shared" si="17"/>
        <v>#DIV/0!</v>
      </c>
      <c r="BA52" s="223" t="e">
        <f t="shared" si="17"/>
        <v>#DIV/0!</v>
      </c>
      <c r="BB52" s="223" t="e">
        <f t="shared" si="17"/>
        <v>#DIV/0!</v>
      </c>
      <c r="BC52" s="223" t="e">
        <f t="shared" si="17"/>
        <v>#DIV/0!</v>
      </c>
      <c r="BD52" s="223" t="e">
        <f t="shared" si="17"/>
        <v>#DIV/0!</v>
      </c>
      <c r="BE52" s="223" t="e">
        <f t="shared" si="17"/>
        <v>#DIV/0!</v>
      </c>
      <c r="BF52" s="223" t="e">
        <f t="shared" si="17"/>
        <v>#DIV/0!</v>
      </c>
      <c r="BI52" s="239"/>
      <c r="BJ52" s="239"/>
      <c r="BK52" s="239"/>
      <c r="BL52" s="239"/>
      <c r="BM52" s="239"/>
      <c r="BN52" s="239"/>
      <c r="BO52" s="239"/>
      <c r="BP52" s="239"/>
      <c r="BQ52" s="239"/>
    </row>
    <row r="53" spans="1:69" s="223" customFormat="1" outlineLevel="1">
      <c r="A53" s="223">
        <f t="shared" ca="1" si="20"/>
        <v>20</v>
      </c>
      <c r="B53" s="240" t="s">
        <v>1539</v>
      </c>
      <c r="C53" s="241" t="e">
        <f t="shared" si="15"/>
        <v>#DIV/0!</v>
      </c>
      <c r="D53" s="241" t="e">
        <f t="shared" si="15"/>
        <v>#DIV/0!</v>
      </c>
      <c r="E53" s="241" t="e">
        <f t="shared" si="15"/>
        <v>#DIV/0!</v>
      </c>
      <c r="F53" s="241"/>
      <c r="G53" s="241"/>
      <c r="H53" s="241"/>
      <c r="I53" s="241"/>
      <c r="J53" s="241"/>
      <c r="K53" s="241"/>
      <c r="L53" s="241"/>
      <c r="M53" s="241"/>
      <c r="N53" s="241"/>
      <c r="O53" s="241"/>
      <c r="P53" s="241"/>
      <c r="Q53" s="241"/>
      <c r="R53" s="241"/>
      <c r="S53" s="241"/>
      <c r="T53" s="241"/>
      <c r="U53" s="456" t="e">
        <f t="shared" si="18"/>
        <v>#DIV/0!</v>
      </c>
      <c r="V53" s="456" t="e">
        <f t="shared" si="18"/>
        <v>#DIV/0!</v>
      </c>
      <c r="W53" s="456" t="e">
        <f t="shared" si="18"/>
        <v>#DIV/0!</v>
      </c>
      <c r="X53" s="456"/>
      <c r="Y53" s="456"/>
      <c r="Z53" s="456"/>
      <c r="AA53" s="456"/>
      <c r="AB53" s="456"/>
      <c r="AC53" s="456"/>
      <c r="AD53" s="456"/>
      <c r="AE53" s="456"/>
      <c r="AF53" s="456"/>
      <c r="AG53" s="456"/>
      <c r="AH53" s="456"/>
      <c r="AI53" s="456"/>
      <c r="AJ53" s="456"/>
      <c r="AK53" s="456"/>
      <c r="AL53" s="456"/>
      <c r="AM53" s="457" t="e">
        <f t="shared" si="19"/>
        <v>#DIV/0!</v>
      </c>
      <c r="AN53" s="457" t="e">
        <f t="shared" si="19"/>
        <v>#DIV/0!</v>
      </c>
      <c r="AO53" s="457" t="e">
        <f t="shared" si="19"/>
        <v>#DIV/0!</v>
      </c>
      <c r="AP53" s="457" t="e">
        <f t="shared" si="19"/>
        <v>#DIV/0!</v>
      </c>
      <c r="AQ53" s="457" t="e">
        <f t="shared" si="19"/>
        <v>#DIV/0!</v>
      </c>
      <c r="AR53" s="457" t="e">
        <f t="shared" si="19"/>
        <v>#DIV/0!</v>
      </c>
      <c r="AS53" s="457" t="e">
        <f t="shared" si="19"/>
        <v>#DIV/0!</v>
      </c>
      <c r="AT53" s="457" t="e">
        <f t="shared" si="19"/>
        <v>#DIV/0!</v>
      </c>
      <c r="AU53" s="457" t="e">
        <f t="shared" si="19"/>
        <v>#DIV/0!</v>
      </c>
      <c r="AW53" s="223">
        <f>AW51+135</f>
        <v>865</v>
      </c>
      <c r="AX53" s="223" t="e">
        <f t="shared" si="17"/>
        <v>#DIV/0!</v>
      </c>
      <c r="AY53" s="223" t="e">
        <f t="shared" si="17"/>
        <v>#DIV/0!</v>
      </c>
      <c r="AZ53" s="223" t="e">
        <f t="shared" si="17"/>
        <v>#DIV/0!</v>
      </c>
      <c r="BA53" s="223" t="e">
        <f t="shared" si="17"/>
        <v>#DIV/0!</v>
      </c>
      <c r="BB53" s="223" t="e">
        <f t="shared" si="17"/>
        <v>#DIV/0!</v>
      </c>
      <c r="BC53" s="223" t="e">
        <f t="shared" si="17"/>
        <v>#DIV/0!</v>
      </c>
      <c r="BD53" s="223" t="e">
        <f t="shared" si="17"/>
        <v>#DIV/0!</v>
      </c>
      <c r="BE53" s="223" t="e">
        <f t="shared" si="17"/>
        <v>#DIV/0!</v>
      </c>
      <c r="BF53" s="223" t="e">
        <f t="shared" si="17"/>
        <v>#DIV/0!</v>
      </c>
      <c r="BI53" s="239">
        <v>58</v>
      </c>
      <c r="BJ53" s="239">
        <v>66</v>
      </c>
      <c r="BK53" s="239">
        <v>72</v>
      </c>
      <c r="BL53" s="239">
        <v>62</v>
      </c>
      <c r="BM53" s="239">
        <v>67</v>
      </c>
      <c r="BN53" s="239">
        <v>72</v>
      </c>
      <c r="BO53" s="239">
        <v>58</v>
      </c>
      <c r="BP53" s="239">
        <v>63</v>
      </c>
      <c r="BQ53" s="239">
        <v>68</v>
      </c>
    </row>
    <row r="54" spans="1:69" s="223" customFormat="1" outlineLevel="1" collapsed="1">
      <c r="A54" s="223">
        <f t="shared" ca="1" si="20"/>
        <v>21</v>
      </c>
      <c r="B54" s="240" t="s">
        <v>1543</v>
      </c>
      <c r="C54" s="241" t="e">
        <f t="shared" si="15"/>
        <v>#DIV/0!</v>
      </c>
      <c r="D54" s="241" t="e">
        <f t="shared" si="15"/>
        <v>#DIV/0!</v>
      </c>
      <c r="E54" s="241" t="e">
        <f t="shared" si="15"/>
        <v>#DIV/0!</v>
      </c>
      <c r="F54" s="241"/>
      <c r="G54" s="241"/>
      <c r="H54" s="241"/>
      <c r="I54" s="241"/>
      <c r="J54" s="241"/>
      <c r="K54" s="241"/>
      <c r="L54" s="241"/>
      <c r="M54" s="241"/>
      <c r="N54" s="241"/>
      <c r="O54" s="241"/>
      <c r="P54" s="241"/>
      <c r="Q54" s="241"/>
      <c r="R54" s="241"/>
      <c r="S54" s="241"/>
      <c r="T54" s="241"/>
      <c r="U54" s="456" t="e">
        <f t="shared" si="18"/>
        <v>#DIV/0!</v>
      </c>
      <c r="V54" s="456" t="e">
        <f t="shared" si="18"/>
        <v>#DIV/0!</v>
      </c>
      <c r="W54" s="456" t="e">
        <f t="shared" si="18"/>
        <v>#DIV/0!</v>
      </c>
      <c r="X54" s="456"/>
      <c r="Y54" s="456"/>
      <c r="Z54" s="456"/>
      <c r="AA54" s="456"/>
      <c r="AB54" s="456"/>
      <c r="AC54" s="456"/>
      <c r="AD54" s="456"/>
      <c r="AE54" s="456"/>
      <c r="AF54" s="456"/>
      <c r="AG54" s="456"/>
      <c r="AH54" s="456"/>
      <c r="AI54" s="456"/>
      <c r="AJ54" s="456"/>
      <c r="AK54" s="456"/>
      <c r="AL54" s="456"/>
      <c r="AM54" s="457" t="e">
        <f t="shared" si="19"/>
        <v>#DIV/0!</v>
      </c>
      <c r="AN54" s="457" t="e">
        <f t="shared" si="19"/>
        <v>#DIV/0!</v>
      </c>
      <c r="AO54" s="457" t="e">
        <f t="shared" si="19"/>
        <v>#DIV/0!</v>
      </c>
      <c r="AP54" s="457" t="e">
        <f t="shared" si="19"/>
        <v>#DIV/0!</v>
      </c>
      <c r="AQ54" s="457" t="e">
        <f t="shared" si="19"/>
        <v>#DIV/0!</v>
      </c>
      <c r="AR54" s="457" t="e">
        <f t="shared" si="19"/>
        <v>#DIV/0!</v>
      </c>
      <c r="AS54" s="457" t="e">
        <f t="shared" si="19"/>
        <v>#DIV/0!</v>
      </c>
      <c r="AT54" s="457" t="e">
        <f t="shared" si="19"/>
        <v>#DIV/0!</v>
      </c>
      <c r="AU54" s="457" t="e">
        <f t="shared" si="19"/>
        <v>#DIV/0!</v>
      </c>
      <c r="AW54" s="223">
        <f>AW49+365</f>
        <v>1095</v>
      </c>
      <c r="AX54" s="223" t="e">
        <f t="shared" si="17"/>
        <v>#DIV/0!</v>
      </c>
      <c r="AY54" s="223" t="e">
        <f t="shared" si="17"/>
        <v>#DIV/0!</v>
      </c>
      <c r="AZ54" s="223" t="e">
        <f t="shared" si="17"/>
        <v>#DIV/0!</v>
      </c>
      <c r="BA54" s="223" t="e">
        <f t="shared" si="17"/>
        <v>#DIV/0!</v>
      </c>
      <c r="BB54" s="223" t="e">
        <f t="shared" si="17"/>
        <v>#DIV/0!</v>
      </c>
      <c r="BC54" s="223" t="e">
        <f t="shared" si="17"/>
        <v>#DIV/0!</v>
      </c>
      <c r="BD54" s="223" t="e">
        <f t="shared" si="17"/>
        <v>#DIV/0!</v>
      </c>
      <c r="BE54" s="223" t="e">
        <f t="shared" si="17"/>
        <v>#DIV/0!</v>
      </c>
      <c r="BF54" s="223" t="e">
        <f t="shared" si="17"/>
        <v>#DIV/0!</v>
      </c>
      <c r="BI54" s="239">
        <v>74</v>
      </c>
      <c r="BJ54" s="239">
        <v>82</v>
      </c>
      <c r="BK54" s="239">
        <v>88</v>
      </c>
      <c r="BL54" s="239">
        <v>76</v>
      </c>
      <c r="BM54" s="239">
        <v>81</v>
      </c>
      <c r="BN54" s="239">
        <v>86</v>
      </c>
      <c r="BO54" s="239">
        <v>74</v>
      </c>
      <c r="BP54" s="239">
        <v>79</v>
      </c>
      <c r="BQ54" s="239">
        <v>84</v>
      </c>
    </row>
    <row r="55" spans="1:69" s="223" customFormat="1" outlineLevel="1" collapsed="1">
      <c r="A55" s="223">
        <f t="shared" ca="1" si="20"/>
        <v>22</v>
      </c>
      <c r="B55" s="240" t="s">
        <v>1541</v>
      </c>
      <c r="C55" s="241" t="e">
        <f t="shared" si="15"/>
        <v>#DIV/0!</v>
      </c>
      <c r="D55" s="241" t="e">
        <f t="shared" si="15"/>
        <v>#DIV/0!</v>
      </c>
      <c r="E55" s="241" t="e">
        <f t="shared" si="15"/>
        <v>#DIV/0!</v>
      </c>
      <c r="F55" s="241"/>
      <c r="G55" s="241"/>
      <c r="H55" s="241"/>
      <c r="I55" s="241"/>
      <c r="J55" s="241"/>
      <c r="K55" s="241"/>
      <c r="L55" s="241"/>
      <c r="M55" s="241"/>
      <c r="N55" s="241"/>
      <c r="O55" s="241"/>
      <c r="P55" s="241"/>
      <c r="Q55" s="241"/>
      <c r="R55" s="241"/>
      <c r="S55" s="241"/>
      <c r="T55" s="241"/>
      <c r="U55" s="456" t="e">
        <f t="shared" si="18"/>
        <v>#DIV/0!</v>
      </c>
      <c r="V55" s="456" t="e">
        <f t="shared" si="18"/>
        <v>#DIV/0!</v>
      </c>
      <c r="W55" s="456" t="e">
        <f t="shared" si="18"/>
        <v>#DIV/0!</v>
      </c>
      <c r="X55" s="456"/>
      <c r="Y55" s="456"/>
      <c r="Z55" s="456"/>
      <c r="AA55" s="456"/>
      <c r="AB55" s="456"/>
      <c r="AC55" s="456"/>
      <c r="AD55" s="456"/>
      <c r="AE55" s="456"/>
      <c r="AF55" s="456"/>
      <c r="AG55" s="456"/>
      <c r="AH55" s="456"/>
      <c r="AI55" s="456"/>
      <c r="AJ55" s="456"/>
      <c r="AK55" s="456"/>
      <c r="AL55" s="456"/>
      <c r="AM55" s="457" t="e">
        <f t="shared" si="19"/>
        <v>#DIV/0!</v>
      </c>
      <c r="AN55" s="457" t="e">
        <f t="shared" si="19"/>
        <v>#DIV/0!</v>
      </c>
      <c r="AO55" s="457" t="e">
        <f t="shared" si="19"/>
        <v>#DIV/0!</v>
      </c>
      <c r="AP55" s="457" t="e">
        <f t="shared" si="19"/>
        <v>#DIV/0!</v>
      </c>
      <c r="AQ55" s="457" t="e">
        <f t="shared" si="19"/>
        <v>#DIV/0!</v>
      </c>
      <c r="AR55" s="457" t="e">
        <f t="shared" si="19"/>
        <v>#DIV/0!</v>
      </c>
      <c r="AS55" s="457" t="e">
        <f t="shared" si="19"/>
        <v>#DIV/0!</v>
      </c>
      <c r="AT55" s="457" t="e">
        <f t="shared" si="19"/>
        <v>#DIV/0!</v>
      </c>
      <c r="AU55" s="457" t="e">
        <f t="shared" si="19"/>
        <v>#DIV/0!</v>
      </c>
      <c r="AW55" s="223">
        <f>AW50+365</f>
        <v>1095</v>
      </c>
      <c r="AX55" s="223" t="e">
        <f t="shared" si="17"/>
        <v>#DIV/0!</v>
      </c>
      <c r="AY55" s="223" t="e">
        <f t="shared" si="17"/>
        <v>#DIV/0!</v>
      </c>
      <c r="AZ55" s="223" t="e">
        <f t="shared" si="17"/>
        <v>#DIV/0!</v>
      </c>
      <c r="BA55" s="223" t="e">
        <f t="shared" si="17"/>
        <v>#DIV/0!</v>
      </c>
      <c r="BB55" s="223" t="e">
        <f t="shared" si="17"/>
        <v>#DIV/0!</v>
      </c>
      <c r="BC55" s="223" t="e">
        <f t="shared" si="17"/>
        <v>#DIV/0!</v>
      </c>
      <c r="BD55" s="223" t="e">
        <f t="shared" si="17"/>
        <v>#DIV/0!</v>
      </c>
      <c r="BE55" s="223" t="e">
        <f t="shared" si="17"/>
        <v>#DIV/0!</v>
      </c>
      <c r="BF55" s="223" t="e">
        <f t="shared" si="17"/>
        <v>#DIV/0!</v>
      </c>
      <c r="BI55" s="239">
        <v>83</v>
      </c>
      <c r="BJ55" s="239">
        <v>91</v>
      </c>
      <c r="BK55" s="239">
        <v>97</v>
      </c>
      <c r="BL55" s="239">
        <v>85</v>
      </c>
      <c r="BM55" s="239">
        <v>90</v>
      </c>
      <c r="BN55" s="239">
        <v>95</v>
      </c>
      <c r="BO55" s="239">
        <v>83</v>
      </c>
      <c r="BP55" s="239">
        <v>88</v>
      </c>
      <c r="BQ55" s="239">
        <v>93</v>
      </c>
    </row>
    <row r="56" spans="1:69" s="223" customFormat="1" outlineLevel="1" collapsed="1">
      <c r="A56" s="223">
        <f t="shared" ca="1" si="20"/>
        <v>23</v>
      </c>
      <c r="B56" s="240" t="s">
        <v>3099</v>
      </c>
      <c r="C56" s="242" t="e">
        <f>INDEX($AM56:$AU56,1,C$31+(d.Region-1)*3)</f>
        <v>#DIV/0!</v>
      </c>
      <c r="D56" s="242" t="e">
        <f>INDEX($AM56:$AU56,1,D$31+(d.Region-1)*3)</f>
        <v>#DIV/0!</v>
      </c>
      <c r="E56" s="242" t="e">
        <f>INDEX($AM56:$AU56,1,E$31+(d.Region-1)*3)</f>
        <v>#DIV/0!</v>
      </c>
      <c r="F56" s="242"/>
      <c r="G56" s="242"/>
      <c r="H56" s="242"/>
      <c r="I56" s="242"/>
      <c r="J56" s="242"/>
      <c r="K56" s="242"/>
      <c r="L56" s="242"/>
      <c r="M56" s="242"/>
      <c r="N56" s="242"/>
      <c r="O56" s="242"/>
      <c r="P56" s="242"/>
      <c r="Q56" s="242"/>
      <c r="R56" s="242"/>
      <c r="S56" s="242"/>
      <c r="T56" s="242"/>
      <c r="U56" s="456" t="e">
        <f t="shared" si="18"/>
        <v>#DIV/0!</v>
      </c>
      <c r="V56" s="456" t="e">
        <f t="shared" si="18"/>
        <v>#DIV/0!</v>
      </c>
      <c r="W56" s="456" t="e">
        <f t="shared" si="18"/>
        <v>#DIV/0!</v>
      </c>
      <c r="X56" s="456"/>
      <c r="Y56" s="456"/>
      <c r="Z56" s="456"/>
      <c r="AA56" s="456"/>
      <c r="AB56" s="456"/>
      <c r="AC56" s="456"/>
      <c r="AD56" s="456"/>
      <c r="AE56" s="456"/>
      <c r="AF56" s="456"/>
      <c r="AG56" s="456"/>
      <c r="AH56" s="456"/>
      <c r="AI56" s="456"/>
      <c r="AJ56" s="456"/>
      <c r="AK56" s="456"/>
      <c r="AL56" s="456"/>
      <c r="AM56" s="457" t="e">
        <f t="shared" si="19"/>
        <v>#DIV/0!</v>
      </c>
      <c r="AN56" s="457" t="e">
        <f t="shared" si="19"/>
        <v>#DIV/0!</v>
      </c>
      <c r="AO56" s="457" t="e">
        <f t="shared" si="19"/>
        <v>#DIV/0!</v>
      </c>
      <c r="AP56" s="457" t="e">
        <f t="shared" si="19"/>
        <v>#DIV/0!</v>
      </c>
      <c r="AQ56" s="457" t="e">
        <f t="shared" si="19"/>
        <v>#DIV/0!</v>
      </c>
      <c r="AR56" s="457" t="e">
        <f t="shared" si="19"/>
        <v>#DIV/0!</v>
      </c>
      <c r="AS56" s="457" t="e">
        <f t="shared" si="19"/>
        <v>#DIV/0!</v>
      </c>
      <c r="AT56" s="457" t="e">
        <f t="shared" si="19"/>
        <v>#DIV/0!</v>
      </c>
      <c r="AU56" s="457" t="e">
        <f t="shared" si="19"/>
        <v>#DIV/0!</v>
      </c>
      <c r="AW56" s="223">
        <f>AW51+365</f>
        <v>1095</v>
      </c>
      <c r="AX56" s="223" t="e">
        <f t="shared" si="17"/>
        <v>#DIV/0!</v>
      </c>
      <c r="AY56" s="223" t="e">
        <f t="shared" si="17"/>
        <v>#DIV/0!</v>
      </c>
      <c r="AZ56" s="223" t="e">
        <f t="shared" si="17"/>
        <v>#DIV/0!</v>
      </c>
      <c r="BA56" s="223" t="e">
        <f t="shared" si="17"/>
        <v>#DIV/0!</v>
      </c>
      <c r="BB56" s="223" t="e">
        <f t="shared" si="17"/>
        <v>#DIV/0!</v>
      </c>
      <c r="BC56" s="223" t="e">
        <f t="shared" si="17"/>
        <v>#DIV/0!</v>
      </c>
      <c r="BD56" s="223" t="e">
        <f t="shared" si="17"/>
        <v>#DIV/0!</v>
      </c>
      <c r="BE56" s="223" t="e">
        <f t="shared" si="17"/>
        <v>#DIV/0!</v>
      </c>
      <c r="BF56" s="223" t="e">
        <f t="shared" si="17"/>
        <v>#DIV/0!</v>
      </c>
      <c r="BI56" s="239">
        <v>99</v>
      </c>
      <c r="BJ56" s="239">
        <v>107</v>
      </c>
      <c r="BK56" s="239">
        <v>113</v>
      </c>
      <c r="BL56" s="239">
        <v>101</v>
      </c>
      <c r="BM56" s="239">
        <v>106</v>
      </c>
      <c r="BN56" s="239">
        <v>111</v>
      </c>
      <c r="BO56" s="239">
        <v>99</v>
      </c>
      <c r="BP56" s="239">
        <v>104</v>
      </c>
      <c r="BQ56" s="239">
        <v>109</v>
      </c>
    </row>
    <row r="57" spans="1:69" s="223" customFormat="1" outlineLevel="1">
      <c r="A57" s="223">
        <f t="shared" ca="1" si="20"/>
        <v>24</v>
      </c>
      <c r="B57" s="240" t="s">
        <v>1004</v>
      </c>
      <c r="C57" s="241" t="e">
        <f t="shared" si="15"/>
        <v>#DIV/0!</v>
      </c>
      <c r="D57" s="241" t="e">
        <f t="shared" si="15"/>
        <v>#DIV/0!</v>
      </c>
      <c r="E57" s="241" t="e">
        <f t="shared" si="15"/>
        <v>#DIV/0!</v>
      </c>
      <c r="F57" s="241"/>
      <c r="G57" s="241"/>
      <c r="H57" s="241"/>
      <c r="I57" s="241"/>
      <c r="J57" s="241"/>
      <c r="K57" s="241"/>
      <c r="L57" s="241"/>
      <c r="M57" s="241"/>
      <c r="N57" s="241"/>
      <c r="O57" s="241"/>
      <c r="P57" s="241"/>
      <c r="Q57" s="241"/>
      <c r="R57" s="241"/>
      <c r="S57" s="241"/>
      <c r="T57" s="241"/>
      <c r="U57" s="456" t="e">
        <f>C57&amp;":"&amp;C57+1</f>
        <v>#DIV/0!</v>
      </c>
      <c r="V57" s="456" t="e">
        <f>D57&amp;":"&amp;D57+1</f>
        <v>#DIV/0!</v>
      </c>
      <c r="W57" s="456" t="e">
        <f>E57&amp;":"&amp;E57+1</f>
        <v>#DIV/0!</v>
      </c>
      <c r="X57" s="456"/>
      <c r="Y57" s="456"/>
      <c r="Z57" s="456"/>
      <c r="AA57" s="456"/>
      <c r="AB57" s="456"/>
      <c r="AC57" s="456"/>
      <c r="AD57" s="456"/>
      <c r="AE57" s="456"/>
      <c r="AF57" s="456"/>
      <c r="AG57" s="456"/>
      <c r="AH57" s="456"/>
      <c r="AI57" s="456"/>
      <c r="AJ57" s="456"/>
      <c r="AK57" s="456"/>
      <c r="AL57" s="456"/>
      <c r="AM57" s="457" t="e">
        <f t="shared" ref="AM57:AU57" si="23">AX57</f>
        <v>#DIV/0!</v>
      </c>
      <c r="AN57" s="457" t="e">
        <f t="shared" si="23"/>
        <v>#DIV/0!</v>
      </c>
      <c r="AO57" s="457" t="e">
        <f t="shared" si="23"/>
        <v>#DIV/0!</v>
      </c>
      <c r="AP57" s="457" t="e">
        <f t="shared" si="23"/>
        <v>#DIV/0!</v>
      </c>
      <c r="AQ57" s="457" t="e">
        <f t="shared" si="23"/>
        <v>#DIV/0!</v>
      </c>
      <c r="AR57" s="457" t="e">
        <f t="shared" si="23"/>
        <v>#DIV/0!</v>
      </c>
      <c r="AS57" s="457" t="e">
        <f t="shared" si="23"/>
        <v>#DIV/0!</v>
      </c>
      <c r="AT57" s="457" t="e">
        <f t="shared" si="23"/>
        <v>#DIV/0!</v>
      </c>
      <c r="AU57" s="457" t="e">
        <f t="shared" si="23"/>
        <v>#DIV/0!</v>
      </c>
      <c r="AW57" s="223">
        <f>AW56+90</f>
        <v>1185</v>
      </c>
      <c r="AX57" s="223" t="e">
        <f t="shared" si="17"/>
        <v>#DIV/0!</v>
      </c>
      <c r="AY57" s="223" t="e">
        <f t="shared" si="17"/>
        <v>#DIV/0!</v>
      </c>
      <c r="AZ57" s="223" t="e">
        <f t="shared" si="17"/>
        <v>#DIV/0!</v>
      </c>
      <c r="BA57" s="223" t="e">
        <f t="shared" si="17"/>
        <v>#DIV/0!</v>
      </c>
      <c r="BB57" s="223" t="e">
        <f t="shared" si="17"/>
        <v>#DIV/0!</v>
      </c>
      <c r="BC57" s="223" t="e">
        <f t="shared" si="17"/>
        <v>#DIV/0!</v>
      </c>
      <c r="BD57" s="223" t="e">
        <f t="shared" si="17"/>
        <v>#DIV/0!</v>
      </c>
      <c r="BE57" s="223" t="e">
        <f t="shared" si="17"/>
        <v>#DIV/0!</v>
      </c>
      <c r="BF57" s="223" t="e">
        <f t="shared" si="17"/>
        <v>#DIV/0!</v>
      </c>
      <c r="BI57" s="239"/>
      <c r="BJ57" s="239"/>
      <c r="BK57" s="239"/>
      <c r="BL57" s="239"/>
      <c r="BM57" s="239"/>
      <c r="BN57" s="239"/>
      <c r="BO57" s="239"/>
      <c r="BP57" s="239"/>
      <c r="BQ57" s="239"/>
    </row>
    <row r="58" spans="1:69" s="223" customFormat="1" outlineLevel="1">
      <c r="A58" s="223">
        <f t="shared" ca="1" si="20"/>
        <v>25</v>
      </c>
      <c r="B58" s="240" t="s">
        <v>1539</v>
      </c>
      <c r="C58" s="241" t="e">
        <f t="shared" si="15"/>
        <v>#DIV/0!</v>
      </c>
      <c r="D58" s="241" t="e">
        <f t="shared" si="15"/>
        <v>#DIV/0!</v>
      </c>
      <c r="E58" s="241" t="e">
        <f t="shared" si="15"/>
        <v>#DIV/0!</v>
      </c>
      <c r="F58" s="241"/>
      <c r="G58" s="241"/>
      <c r="H58" s="241"/>
      <c r="I58" s="241"/>
      <c r="J58" s="241"/>
      <c r="K58" s="241"/>
      <c r="L58" s="241"/>
      <c r="M58" s="241"/>
      <c r="N58" s="241"/>
      <c r="O58" s="241"/>
      <c r="P58" s="241"/>
      <c r="Q58" s="241"/>
      <c r="R58" s="241"/>
      <c r="S58" s="241"/>
      <c r="T58" s="241"/>
      <c r="U58" s="456" t="e">
        <f t="shared" si="18"/>
        <v>#DIV/0!</v>
      </c>
      <c r="V58" s="456" t="e">
        <f t="shared" si="18"/>
        <v>#DIV/0!</v>
      </c>
      <c r="W58" s="456" t="e">
        <f t="shared" si="18"/>
        <v>#DIV/0!</v>
      </c>
      <c r="X58" s="456"/>
      <c r="Y58" s="456"/>
      <c r="Z58" s="456"/>
      <c r="AA58" s="456"/>
      <c r="AB58" s="456"/>
      <c r="AC58" s="456"/>
      <c r="AD58" s="456"/>
      <c r="AE58" s="456"/>
      <c r="AF58" s="456"/>
      <c r="AG58" s="456"/>
      <c r="AH58" s="456"/>
      <c r="AI58" s="456"/>
      <c r="AJ58" s="456"/>
      <c r="AK58" s="456"/>
      <c r="AL58" s="456"/>
      <c r="AM58" s="457" t="e">
        <f t="shared" si="19"/>
        <v>#DIV/0!</v>
      </c>
      <c r="AN58" s="457" t="e">
        <f t="shared" si="19"/>
        <v>#DIV/0!</v>
      </c>
      <c r="AO58" s="457" t="e">
        <f t="shared" si="19"/>
        <v>#DIV/0!</v>
      </c>
      <c r="AP58" s="457" t="e">
        <f t="shared" si="19"/>
        <v>#DIV/0!</v>
      </c>
      <c r="AQ58" s="457" t="e">
        <f t="shared" si="19"/>
        <v>#DIV/0!</v>
      </c>
      <c r="AR58" s="457" t="e">
        <f t="shared" si="19"/>
        <v>#DIV/0!</v>
      </c>
      <c r="AS58" s="457" t="e">
        <f t="shared" si="19"/>
        <v>#DIV/0!</v>
      </c>
      <c r="AT58" s="457" t="e">
        <f t="shared" si="19"/>
        <v>#DIV/0!</v>
      </c>
      <c r="AU58" s="457" t="e">
        <f t="shared" si="19"/>
        <v>#DIV/0!</v>
      </c>
      <c r="AW58" s="223">
        <f>AW56+135</f>
        <v>1230</v>
      </c>
      <c r="AX58" s="223" t="e">
        <f t="shared" si="17"/>
        <v>#DIV/0!</v>
      </c>
      <c r="AY58" s="223" t="e">
        <f t="shared" si="17"/>
        <v>#DIV/0!</v>
      </c>
      <c r="AZ58" s="223" t="e">
        <f t="shared" si="17"/>
        <v>#DIV/0!</v>
      </c>
      <c r="BA58" s="223" t="e">
        <f t="shared" si="17"/>
        <v>#DIV/0!</v>
      </c>
      <c r="BB58" s="223" t="e">
        <f t="shared" si="17"/>
        <v>#DIV/0!</v>
      </c>
      <c r="BC58" s="223" t="e">
        <f t="shared" si="17"/>
        <v>#DIV/0!</v>
      </c>
      <c r="BD58" s="223" t="e">
        <f t="shared" si="17"/>
        <v>#DIV/0!</v>
      </c>
      <c r="BE58" s="223" t="e">
        <f t="shared" si="17"/>
        <v>#DIV/0!</v>
      </c>
      <c r="BF58" s="223" t="e">
        <f t="shared" si="17"/>
        <v>#DIV/0!</v>
      </c>
      <c r="BI58" s="239">
        <v>58</v>
      </c>
      <c r="BJ58" s="239">
        <v>66</v>
      </c>
      <c r="BK58" s="239">
        <v>72</v>
      </c>
      <c r="BL58" s="239">
        <v>62</v>
      </c>
      <c r="BM58" s="239">
        <v>67</v>
      </c>
      <c r="BN58" s="239">
        <v>72</v>
      </c>
      <c r="BO58" s="239">
        <v>58</v>
      </c>
      <c r="BP58" s="239">
        <v>63</v>
      </c>
      <c r="BQ58" s="239">
        <v>68</v>
      </c>
    </row>
    <row r="59" spans="1:69" s="223" customFormat="1" outlineLevel="1" collapsed="1">
      <c r="A59" s="223">
        <f t="shared" ca="1" si="20"/>
        <v>26</v>
      </c>
      <c r="B59" s="240" t="s">
        <v>1544</v>
      </c>
      <c r="C59" s="241" t="e">
        <f t="shared" si="15"/>
        <v>#DIV/0!</v>
      </c>
      <c r="D59" s="241" t="e">
        <f t="shared" si="15"/>
        <v>#DIV/0!</v>
      </c>
      <c r="E59" s="241" t="e">
        <f t="shared" si="15"/>
        <v>#DIV/0!</v>
      </c>
      <c r="F59" s="241"/>
      <c r="G59" s="241"/>
      <c r="H59" s="241"/>
      <c r="I59" s="241"/>
      <c r="J59" s="241"/>
      <c r="K59" s="241"/>
      <c r="L59" s="241"/>
      <c r="M59" s="241"/>
      <c r="N59" s="241"/>
      <c r="O59" s="241"/>
      <c r="P59" s="241"/>
      <c r="Q59" s="241"/>
      <c r="R59" s="241"/>
      <c r="S59" s="241"/>
      <c r="T59" s="241"/>
      <c r="U59" s="456" t="e">
        <f t="shared" si="18"/>
        <v>#DIV/0!</v>
      </c>
      <c r="V59" s="456" t="e">
        <f t="shared" si="18"/>
        <v>#DIV/0!</v>
      </c>
      <c r="W59" s="456" t="e">
        <f t="shared" si="18"/>
        <v>#DIV/0!</v>
      </c>
      <c r="X59" s="456"/>
      <c r="Y59" s="456"/>
      <c r="Z59" s="456"/>
      <c r="AA59" s="456"/>
      <c r="AB59" s="456"/>
      <c r="AC59" s="456"/>
      <c r="AD59" s="456"/>
      <c r="AE59" s="456"/>
      <c r="AF59" s="456"/>
      <c r="AG59" s="456"/>
      <c r="AH59" s="456"/>
      <c r="AI59" s="456"/>
      <c r="AJ59" s="456"/>
      <c r="AK59" s="456"/>
      <c r="AL59" s="456"/>
      <c r="AM59" s="457" t="e">
        <f t="shared" si="19"/>
        <v>#DIV/0!</v>
      </c>
      <c r="AN59" s="457" t="e">
        <f t="shared" si="19"/>
        <v>#DIV/0!</v>
      </c>
      <c r="AO59" s="457" t="e">
        <f t="shared" si="19"/>
        <v>#DIV/0!</v>
      </c>
      <c r="AP59" s="457" t="e">
        <f t="shared" si="19"/>
        <v>#DIV/0!</v>
      </c>
      <c r="AQ59" s="457" t="e">
        <f t="shared" si="19"/>
        <v>#DIV/0!</v>
      </c>
      <c r="AR59" s="457" t="e">
        <f t="shared" si="19"/>
        <v>#DIV/0!</v>
      </c>
      <c r="AS59" s="457" t="e">
        <f t="shared" si="19"/>
        <v>#DIV/0!</v>
      </c>
      <c r="AT59" s="457" t="e">
        <f t="shared" si="19"/>
        <v>#DIV/0!</v>
      </c>
      <c r="AU59" s="457" t="e">
        <f t="shared" si="19"/>
        <v>#DIV/0!</v>
      </c>
      <c r="AW59" s="223">
        <f>AW54+365</f>
        <v>1460</v>
      </c>
      <c r="AX59" s="223" t="e">
        <f t="shared" si="17"/>
        <v>#DIV/0!</v>
      </c>
      <c r="AY59" s="223" t="e">
        <f t="shared" si="17"/>
        <v>#DIV/0!</v>
      </c>
      <c r="AZ59" s="223" t="e">
        <f t="shared" si="17"/>
        <v>#DIV/0!</v>
      </c>
      <c r="BA59" s="223" t="e">
        <f t="shared" si="17"/>
        <v>#DIV/0!</v>
      </c>
      <c r="BB59" s="223" t="e">
        <f t="shared" si="17"/>
        <v>#DIV/0!</v>
      </c>
      <c r="BC59" s="223" t="e">
        <f t="shared" si="17"/>
        <v>#DIV/0!</v>
      </c>
      <c r="BD59" s="223" t="e">
        <f t="shared" si="17"/>
        <v>#DIV/0!</v>
      </c>
      <c r="BE59" s="223" t="e">
        <f t="shared" si="17"/>
        <v>#DIV/0!</v>
      </c>
      <c r="BF59" s="223" t="e">
        <f t="shared" si="17"/>
        <v>#DIV/0!</v>
      </c>
      <c r="BI59" s="239">
        <v>74</v>
      </c>
      <c r="BJ59" s="239">
        <v>82</v>
      </c>
      <c r="BK59" s="239">
        <v>88</v>
      </c>
      <c r="BL59" s="239">
        <v>76</v>
      </c>
      <c r="BM59" s="239">
        <v>81</v>
      </c>
      <c r="BN59" s="239">
        <v>86</v>
      </c>
      <c r="BO59" s="239">
        <v>74</v>
      </c>
      <c r="BP59" s="239">
        <v>79</v>
      </c>
      <c r="BQ59" s="239">
        <v>84</v>
      </c>
    </row>
    <row r="60" spans="1:69" s="223" customFormat="1" outlineLevel="1" collapsed="1">
      <c r="A60" s="223">
        <f t="shared" ca="1" si="20"/>
        <v>27</v>
      </c>
      <c r="B60" s="240" t="s">
        <v>1541</v>
      </c>
      <c r="C60" s="241" t="e">
        <f t="shared" si="15"/>
        <v>#DIV/0!</v>
      </c>
      <c r="D60" s="241" t="e">
        <f t="shared" si="15"/>
        <v>#DIV/0!</v>
      </c>
      <c r="E60" s="241" t="e">
        <f t="shared" si="15"/>
        <v>#DIV/0!</v>
      </c>
      <c r="F60" s="241"/>
      <c r="G60" s="241"/>
      <c r="H60" s="241"/>
      <c r="I60" s="241"/>
      <c r="J60" s="241"/>
      <c r="K60" s="241"/>
      <c r="L60" s="241"/>
      <c r="M60" s="241"/>
      <c r="N60" s="241"/>
      <c r="O60" s="241"/>
      <c r="P60" s="241"/>
      <c r="Q60" s="241"/>
      <c r="R60" s="241"/>
      <c r="S60" s="241"/>
      <c r="T60" s="241"/>
      <c r="U60" s="456" t="e">
        <f t="shared" si="18"/>
        <v>#DIV/0!</v>
      </c>
      <c r="V60" s="456" t="e">
        <f t="shared" si="18"/>
        <v>#DIV/0!</v>
      </c>
      <c r="W60" s="456" t="e">
        <f t="shared" si="18"/>
        <v>#DIV/0!</v>
      </c>
      <c r="X60" s="456"/>
      <c r="Y60" s="456"/>
      <c r="Z60" s="456"/>
      <c r="AA60" s="456"/>
      <c r="AB60" s="456"/>
      <c r="AC60" s="456"/>
      <c r="AD60" s="456"/>
      <c r="AE60" s="456"/>
      <c r="AF60" s="456"/>
      <c r="AG60" s="456"/>
      <c r="AH60" s="456"/>
      <c r="AI60" s="456"/>
      <c r="AJ60" s="456"/>
      <c r="AK60" s="456"/>
      <c r="AL60" s="456"/>
      <c r="AM60" s="457" t="e">
        <f t="shared" si="19"/>
        <v>#DIV/0!</v>
      </c>
      <c r="AN60" s="457" t="e">
        <f t="shared" si="19"/>
        <v>#DIV/0!</v>
      </c>
      <c r="AO60" s="457" t="e">
        <f t="shared" si="19"/>
        <v>#DIV/0!</v>
      </c>
      <c r="AP60" s="457" t="e">
        <f t="shared" si="19"/>
        <v>#DIV/0!</v>
      </c>
      <c r="AQ60" s="457" t="e">
        <f t="shared" si="19"/>
        <v>#DIV/0!</v>
      </c>
      <c r="AR60" s="457" t="e">
        <f t="shared" si="19"/>
        <v>#DIV/0!</v>
      </c>
      <c r="AS60" s="457" t="e">
        <f t="shared" si="19"/>
        <v>#DIV/0!</v>
      </c>
      <c r="AT60" s="457" t="e">
        <f t="shared" si="19"/>
        <v>#DIV/0!</v>
      </c>
      <c r="AU60" s="457" t="e">
        <f t="shared" si="19"/>
        <v>#DIV/0!</v>
      </c>
      <c r="AW60" s="223">
        <f>AW55+365</f>
        <v>1460</v>
      </c>
      <c r="AX60" s="223" t="e">
        <f t="shared" si="17"/>
        <v>#DIV/0!</v>
      </c>
      <c r="AY60" s="223" t="e">
        <f t="shared" si="17"/>
        <v>#DIV/0!</v>
      </c>
      <c r="AZ60" s="223" t="e">
        <f t="shared" si="17"/>
        <v>#DIV/0!</v>
      </c>
      <c r="BA60" s="223" t="e">
        <f t="shared" si="17"/>
        <v>#DIV/0!</v>
      </c>
      <c r="BB60" s="223" t="e">
        <f t="shared" si="17"/>
        <v>#DIV/0!</v>
      </c>
      <c r="BC60" s="223" t="e">
        <f t="shared" si="17"/>
        <v>#DIV/0!</v>
      </c>
      <c r="BD60" s="223" t="e">
        <f t="shared" si="17"/>
        <v>#DIV/0!</v>
      </c>
      <c r="BE60" s="223" t="e">
        <f t="shared" si="17"/>
        <v>#DIV/0!</v>
      </c>
      <c r="BF60" s="223" t="e">
        <f t="shared" si="17"/>
        <v>#DIV/0!</v>
      </c>
      <c r="BI60" s="239">
        <v>83</v>
      </c>
      <c r="BJ60" s="239">
        <v>91</v>
      </c>
      <c r="BK60" s="239">
        <v>97</v>
      </c>
      <c r="BL60" s="239">
        <v>85</v>
      </c>
      <c r="BM60" s="239">
        <v>90</v>
      </c>
      <c r="BN60" s="239">
        <v>95</v>
      </c>
      <c r="BO60" s="239">
        <v>83</v>
      </c>
      <c r="BP60" s="239">
        <v>88</v>
      </c>
      <c r="BQ60" s="239">
        <v>93</v>
      </c>
    </row>
    <row r="61" spans="1:69" s="223" customFormat="1" outlineLevel="1" collapsed="1">
      <c r="A61" s="223">
        <f t="shared" ca="1" si="20"/>
        <v>28</v>
      </c>
      <c r="B61" s="240" t="s">
        <v>3100</v>
      </c>
      <c r="C61" s="242" t="e">
        <f>INDEX($AM61:$AU61,1,C$31+(d.Region-1)*3)</f>
        <v>#DIV/0!</v>
      </c>
      <c r="D61" s="242" t="e">
        <f>INDEX($AM61:$AU61,1,D$31+(d.Region-1)*3)</f>
        <v>#DIV/0!</v>
      </c>
      <c r="E61" s="242" t="e">
        <f>INDEX($AM61:$AU61,1,E$31+(d.Region-1)*3)</f>
        <v>#DIV/0!</v>
      </c>
      <c r="F61" s="242"/>
      <c r="G61" s="242"/>
      <c r="H61" s="242"/>
      <c r="I61" s="242"/>
      <c r="J61" s="242"/>
      <c r="K61" s="242"/>
      <c r="L61" s="242"/>
      <c r="M61" s="242"/>
      <c r="N61" s="242"/>
      <c r="O61" s="242"/>
      <c r="P61" s="242"/>
      <c r="Q61" s="242"/>
      <c r="R61" s="242"/>
      <c r="S61" s="242"/>
      <c r="T61" s="242"/>
      <c r="U61" s="456" t="e">
        <f t="shared" si="18"/>
        <v>#DIV/0!</v>
      </c>
      <c r="V61" s="456" t="e">
        <f t="shared" si="18"/>
        <v>#DIV/0!</v>
      </c>
      <c r="W61" s="456" t="e">
        <f t="shared" si="18"/>
        <v>#DIV/0!</v>
      </c>
      <c r="X61" s="456"/>
      <c r="Y61" s="456"/>
      <c r="Z61" s="456"/>
      <c r="AA61" s="456"/>
      <c r="AB61" s="456"/>
      <c r="AC61" s="456"/>
      <c r="AD61" s="456"/>
      <c r="AE61" s="456"/>
      <c r="AF61" s="456"/>
      <c r="AG61" s="456"/>
      <c r="AH61" s="456"/>
      <c r="AI61" s="456"/>
      <c r="AJ61" s="456"/>
      <c r="AK61" s="456"/>
      <c r="AL61" s="456"/>
      <c r="AM61" s="457" t="e">
        <f t="shared" si="19"/>
        <v>#DIV/0!</v>
      </c>
      <c r="AN61" s="457" t="e">
        <f t="shared" si="19"/>
        <v>#DIV/0!</v>
      </c>
      <c r="AO61" s="457" t="e">
        <f t="shared" si="19"/>
        <v>#DIV/0!</v>
      </c>
      <c r="AP61" s="457" t="e">
        <f t="shared" si="19"/>
        <v>#DIV/0!</v>
      </c>
      <c r="AQ61" s="457" t="e">
        <f t="shared" si="19"/>
        <v>#DIV/0!</v>
      </c>
      <c r="AR61" s="457" t="e">
        <f t="shared" si="19"/>
        <v>#DIV/0!</v>
      </c>
      <c r="AS61" s="457" t="e">
        <f t="shared" si="19"/>
        <v>#DIV/0!</v>
      </c>
      <c r="AT61" s="457" t="e">
        <f t="shared" si="19"/>
        <v>#DIV/0!</v>
      </c>
      <c r="AU61" s="457" t="e">
        <f t="shared" si="19"/>
        <v>#DIV/0!</v>
      </c>
      <c r="AW61" s="223">
        <f>AW56+365</f>
        <v>1460</v>
      </c>
      <c r="AX61" s="223" t="e">
        <f t="shared" si="17"/>
        <v>#DIV/0!</v>
      </c>
      <c r="AY61" s="223" t="e">
        <f t="shared" si="17"/>
        <v>#DIV/0!</v>
      </c>
      <c r="AZ61" s="223" t="e">
        <f t="shared" si="17"/>
        <v>#DIV/0!</v>
      </c>
      <c r="BA61" s="223" t="e">
        <f t="shared" si="17"/>
        <v>#DIV/0!</v>
      </c>
      <c r="BB61" s="223" t="e">
        <f t="shared" si="17"/>
        <v>#DIV/0!</v>
      </c>
      <c r="BC61" s="223" t="e">
        <f t="shared" si="17"/>
        <v>#DIV/0!</v>
      </c>
      <c r="BD61" s="223" t="e">
        <f t="shared" si="17"/>
        <v>#DIV/0!</v>
      </c>
      <c r="BE61" s="223" t="e">
        <f t="shared" si="17"/>
        <v>#DIV/0!</v>
      </c>
      <c r="BF61" s="223" t="e">
        <f t="shared" si="17"/>
        <v>#DIV/0!</v>
      </c>
      <c r="BI61" s="239">
        <v>99</v>
      </c>
      <c r="BJ61" s="239">
        <v>107</v>
      </c>
      <c r="BK61" s="239">
        <v>113</v>
      </c>
      <c r="BL61" s="239">
        <v>101</v>
      </c>
      <c r="BM61" s="239">
        <v>106</v>
      </c>
      <c r="BN61" s="239">
        <v>111</v>
      </c>
      <c r="BO61" s="239">
        <v>99</v>
      </c>
      <c r="BP61" s="239">
        <v>104</v>
      </c>
      <c r="BQ61" s="239">
        <v>109</v>
      </c>
    </row>
    <row r="62" spans="1:69" s="223" customFormat="1" outlineLevel="1">
      <c r="A62" s="223">
        <f t="shared" ca="1" si="20"/>
        <v>29</v>
      </c>
      <c r="B62" s="240" t="s">
        <v>1004</v>
      </c>
      <c r="C62" s="241" t="e">
        <f t="shared" ref="C62:E65" si="24">INDEX($AM62:$AU62,1,C$31+(d.Region-1)*3)+INDEX(i.AgeJ,C$33,1)/7</f>
        <v>#DIV/0!</v>
      </c>
      <c r="D62" s="241" t="e">
        <f t="shared" si="24"/>
        <v>#DIV/0!</v>
      </c>
      <c r="E62" s="241" t="e">
        <f t="shared" si="24"/>
        <v>#DIV/0!</v>
      </c>
      <c r="F62" s="241"/>
      <c r="G62" s="241"/>
      <c r="H62" s="241"/>
      <c r="I62" s="241"/>
      <c r="J62" s="241"/>
      <c r="K62" s="241"/>
      <c r="L62" s="241"/>
      <c r="M62" s="241"/>
      <c r="N62" s="241"/>
      <c r="O62" s="241"/>
      <c r="P62" s="241"/>
      <c r="Q62" s="241"/>
      <c r="R62" s="241"/>
      <c r="S62" s="241"/>
      <c r="T62" s="241"/>
      <c r="U62" s="456" t="e">
        <f>C62&amp;":"&amp;C62+1</f>
        <v>#DIV/0!</v>
      </c>
      <c r="V62" s="456" t="e">
        <f>D62&amp;":"&amp;D62+1</f>
        <v>#DIV/0!</v>
      </c>
      <c r="W62" s="456" t="e">
        <f>E62&amp;":"&amp;E62+1</f>
        <v>#DIV/0!</v>
      </c>
      <c r="X62" s="456"/>
      <c r="Y62" s="456"/>
      <c r="Z62" s="456"/>
      <c r="AA62" s="456"/>
      <c r="AB62" s="456"/>
      <c r="AC62" s="456"/>
      <c r="AD62" s="456"/>
      <c r="AE62" s="456"/>
      <c r="AF62" s="456"/>
      <c r="AG62" s="456"/>
      <c r="AH62" s="456"/>
      <c r="AI62" s="456"/>
      <c r="AJ62" s="456"/>
      <c r="AK62" s="456"/>
      <c r="AL62" s="456"/>
      <c r="AM62" s="457" t="e">
        <f t="shared" ref="AM62:AU62" si="25">AX62</f>
        <v>#DIV/0!</v>
      </c>
      <c r="AN62" s="457" t="e">
        <f t="shared" si="25"/>
        <v>#DIV/0!</v>
      </c>
      <c r="AO62" s="457" t="e">
        <f t="shared" si="25"/>
        <v>#DIV/0!</v>
      </c>
      <c r="AP62" s="457" t="e">
        <f t="shared" si="25"/>
        <v>#DIV/0!</v>
      </c>
      <c r="AQ62" s="457" t="e">
        <f t="shared" si="25"/>
        <v>#DIV/0!</v>
      </c>
      <c r="AR62" s="457" t="e">
        <f t="shared" si="25"/>
        <v>#DIV/0!</v>
      </c>
      <c r="AS62" s="457" t="e">
        <f t="shared" si="25"/>
        <v>#DIV/0!</v>
      </c>
      <c r="AT62" s="457" t="e">
        <f t="shared" si="25"/>
        <v>#DIV/0!</v>
      </c>
      <c r="AU62" s="457" t="e">
        <f t="shared" si="25"/>
        <v>#DIV/0!</v>
      </c>
      <c r="AW62" s="223">
        <f>AW61+90</f>
        <v>1550</v>
      </c>
      <c r="AX62" s="223" t="e">
        <f t="shared" ref="AX62:BF66" si="26">ROUND((AX$33+$AW62-$AX$31)/$AX$32,0)</f>
        <v>#DIV/0!</v>
      </c>
      <c r="AY62" s="223" t="e">
        <f t="shared" si="26"/>
        <v>#DIV/0!</v>
      </c>
      <c r="AZ62" s="223" t="e">
        <f t="shared" si="26"/>
        <v>#DIV/0!</v>
      </c>
      <c r="BA62" s="223" t="e">
        <f t="shared" si="26"/>
        <v>#DIV/0!</v>
      </c>
      <c r="BB62" s="223" t="e">
        <f t="shared" si="26"/>
        <v>#DIV/0!</v>
      </c>
      <c r="BC62" s="223" t="e">
        <f t="shared" si="26"/>
        <v>#DIV/0!</v>
      </c>
      <c r="BD62" s="223" t="e">
        <f t="shared" si="26"/>
        <v>#DIV/0!</v>
      </c>
      <c r="BE62" s="223" t="e">
        <f t="shared" si="26"/>
        <v>#DIV/0!</v>
      </c>
      <c r="BF62" s="223" t="e">
        <f t="shared" si="26"/>
        <v>#DIV/0!</v>
      </c>
      <c r="BI62" s="239"/>
      <c r="BJ62" s="239"/>
      <c r="BK62" s="239"/>
      <c r="BL62" s="239"/>
      <c r="BM62" s="239"/>
      <c r="BN62" s="239"/>
      <c r="BO62" s="239"/>
      <c r="BP62" s="239"/>
      <c r="BQ62" s="239"/>
    </row>
    <row r="63" spans="1:69" s="223" customFormat="1" outlineLevel="1">
      <c r="A63" s="223">
        <f t="shared" ca="1" si="20"/>
        <v>30</v>
      </c>
      <c r="B63" s="240" t="s">
        <v>1539</v>
      </c>
      <c r="C63" s="241" t="e">
        <f t="shared" si="24"/>
        <v>#DIV/0!</v>
      </c>
      <c r="D63" s="241" t="e">
        <f t="shared" si="24"/>
        <v>#DIV/0!</v>
      </c>
      <c r="E63" s="241" t="e">
        <f t="shared" si="24"/>
        <v>#DIV/0!</v>
      </c>
      <c r="F63" s="241"/>
      <c r="G63" s="241"/>
      <c r="H63" s="241"/>
      <c r="I63" s="241"/>
      <c r="J63" s="241"/>
      <c r="K63" s="241"/>
      <c r="L63" s="241"/>
      <c r="M63" s="241"/>
      <c r="N63" s="241"/>
      <c r="O63" s="241"/>
      <c r="P63" s="241"/>
      <c r="Q63" s="241"/>
      <c r="R63" s="241"/>
      <c r="S63" s="241"/>
      <c r="T63" s="241"/>
      <c r="U63" s="456" t="e">
        <f t="shared" ref="U63:W66" si="27">C63&amp;":"&amp;C63+1</f>
        <v>#DIV/0!</v>
      </c>
      <c r="V63" s="456" t="e">
        <f t="shared" si="27"/>
        <v>#DIV/0!</v>
      </c>
      <c r="W63" s="456" t="e">
        <f t="shared" si="27"/>
        <v>#DIV/0!</v>
      </c>
      <c r="X63" s="456"/>
      <c r="Y63" s="456"/>
      <c r="Z63" s="456"/>
      <c r="AA63" s="456"/>
      <c r="AB63" s="456"/>
      <c r="AC63" s="456"/>
      <c r="AD63" s="456"/>
      <c r="AE63" s="456"/>
      <c r="AF63" s="456"/>
      <c r="AG63" s="456"/>
      <c r="AH63" s="456"/>
      <c r="AI63" s="456"/>
      <c r="AJ63" s="456"/>
      <c r="AK63" s="456"/>
      <c r="AL63" s="456"/>
      <c r="AM63" s="457" t="e">
        <f t="shared" ref="AM63:AU66" si="28">AX63</f>
        <v>#DIV/0!</v>
      </c>
      <c r="AN63" s="457" t="e">
        <f t="shared" si="28"/>
        <v>#DIV/0!</v>
      </c>
      <c r="AO63" s="457" t="e">
        <f t="shared" si="28"/>
        <v>#DIV/0!</v>
      </c>
      <c r="AP63" s="457" t="e">
        <f t="shared" si="28"/>
        <v>#DIV/0!</v>
      </c>
      <c r="AQ63" s="457" t="e">
        <f t="shared" si="28"/>
        <v>#DIV/0!</v>
      </c>
      <c r="AR63" s="457" t="e">
        <f t="shared" si="28"/>
        <v>#DIV/0!</v>
      </c>
      <c r="AS63" s="457" t="e">
        <f t="shared" si="28"/>
        <v>#DIV/0!</v>
      </c>
      <c r="AT63" s="457" t="e">
        <f t="shared" si="28"/>
        <v>#DIV/0!</v>
      </c>
      <c r="AU63" s="457" t="e">
        <f t="shared" si="28"/>
        <v>#DIV/0!</v>
      </c>
      <c r="AW63" s="223">
        <f>AW61+135</f>
        <v>1595</v>
      </c>
      <c r="AX63" s="223" t="e">
        <f t="shared" si="26"/>
        <v>#DIV/0!</v>
      </c>
      <c r="AY63" s="223" t="e">
        <f t="shared" si="26"/>
        <v>#DIV/0!</v>
      </c>
      <c r="AZ63" s="223" t="e">
        <f t="shared" si="26"/>
        <v>#DIV/0!</v>
      </c>
      <c r="BA63" s="223" t="e">
        <f t="shared" si="26"/>
        <v>#DIV/0!</v>
      </c>
      <c r="BB63" s="223" t="e">
        <f t="shared" si="26"/>
        <v>#DIV/0!</v>
      </c>
      <c r="BC63" s="223" t="e">
        <f t="shared" si="26"/>
        <v>#DIV/0!</v>
      </c>
      <c r="BD63" s="223" t="e">
        <f t="shared" si="26"/>
        <v>#DIV/0!</v>
      </c>
      <c r="BE63" s="223" t="e">
        <f t="shared" si="26"/>
        <v>#DIV/0!</v>
      </c>
      <c r="BF63" s="223" t="e">
        <f t="shared" si="26"/>
        <v>#DIV/0!</v>
      </c>
      <c r="BI63" s="239">
        <v>58</v>
      </c>
      <c r="BJ63" s="239">
        <v>66</v>
      </c>
      <c r="BK63" s="239">
        <v>72</v>
      </c>
      <c r="BL63" s="239">
        <v>62</v>
      </c>
      <c r="BM63" s="239">
        <v>67</v>
      </c>
      <c r="BN63" s="239">
        <v>72</v>
      </c>
      <c r="BO63" s="239">
        <v>58</v>
      </c>
      <c r="BP63" s="239">
        <v>63</v>
      </c>
      <c r="BQ63" s="239">
        <v>68</v>
      </c>
    </row>
    <row r="64" spans="1:69" s="223" customFormat="1" outlineLevel="1" collapsed="1">
      <c r="A64" s="223">
        <f t="shared" ca="1" si="20"/>
        <v>31</v>
      </c>
      <c r="B64" s="240" t="s">
        <v>1545</v>
      </c>
      <c r="C64" s="241" t="e">
        <f t="shared" si="24"/>
        <v>#DIV/0!</v>
      </c>
      <c r="D64" s="241" t="e">
        <f t="shared" si="24"/>
        <v>#DIV/0!</v>
      </c>
      <c r="E64" s="241" t="e">
        <f t="shared" si="24"/>
        <v>#DIV/0!</v>
      </c>
      <c r="F64" s="241"/>
      <c r="G64" s="241"/>
      <c r="H64" s="241"/>
      <c r="I64" s="241"/>
      <c r="J64" s="241"/>
      <c r="K64" s="241"/>
      <c r="L64" s="241"/>
      <c r="M64" s="241"/>
      <c r="N64" s="241"/>
      <c r="O64" s="241"/>
      <c r="P64" s="241"/>
      <c r="Q64" s="241"/>
      <c r="R64" s="241"/>
      <c r="S64" s="241"/>
      <c r="T64" s="241"/>
      <c r="U64" s="456" t="e">
        <f t="shared" si="27"/>
        <v>#DIV/0!</v>
      </c>
      <c r="V64" s="456" t="e">
        <f t="shared" si="27"/>
        <v>#DIV/0!</v>
      </c>
      <c r="W64" s="456" t="e">
        <f t="shared" si="27"/>
        <v>#DIV/0!</v>
      </c>
      <c r="X64" s="456"/>
      <c r="Y64" s="456"/>
      <c r="Z64" s="456"/>
      <c r="AA64" s="456"/>
      <c r="AB64" s="456"/>
      <c r="AC64" s="456"/>
      <c r="AD64" s="456"/>
      <c r="AE64" s="456"/>
      <c r="AF64" s="456"/>
      <c r="AG64" s="456"/>
      <c r="AH64" s="456"/>
      <c r="AI64" s="456"/>
      <c r="AJ64" s="456"/>
      <c r="AK64" s="456"/>
      <c r="AL64" s="456"/>
      <c r="AM64" s="457" t="e">
        <f t="shared" si="28"/>
        <v>#DIV/0!</v>
      </c>
      <c r="AN64" s="457" t="e">
        <f t="shared" si="28"/>
        <v>#DIV/0!</v>
      </c>
      <c r="AO64" s="457" t="e">
        <f t="shared" si="28"/>
        <v>#DIV/0!</v>
      </c>
      <c r="AP64" s="457" t="e">
        <f t="shared" si="28"/>
        <v>#DIV/0!</v>
      </c>
      <c r="AQ64" s="457" t="e">
        <f t="shared" si="28"/>
        <v>#DIV/0!</v>
      </c>
      <c r="AR64" s="457" t="e">
        <f t="shared" si="28"/>
        <v>#DIV/0!</v>
      </c>
      <c r="AS64" s="457" t="e">
        <f t="shared" si="28"/>
        <v>#DIV/0!</v>
      </c>
      <c r="AT64" s="457" t="e">
        <f t="shared" si="28"/>
        <v>#DIV/0!</v>
      </c>
      <c r="AU64" s="457" t="e">
        <f t="shared" si="28"/>
        <v>#DIV/0!</v>
      </c>
      <c r="AW64" s="223">
        <f>AW59+365</f>
        <v>1825</v>
      </c>
      <c r="AX64" s="223" t="e">
        <f t="shared" si="26"/>
        <v>#DIV/0!</v>
      </c>
      <c r="AY64" s="223" t="e">
        <f t="shared" si="26"/>
        <v>#DIV/0!</v>
      </c>
      <c r="AZ64" s="223" t="e">
        <f t="shared" si="26"/>
        <v>#DIV/0!</v>
      </c>
      <c r="BA64" s="223" t="e">
        <f t="shared" si="26"/>
        <v>#DIV/0!</v>
      </c>
      <c r="BB64" s="223" t="e">
        <f t="shared" si="26"/>
        <v>#DIV/0!</v>
      </c>
      <c r="BC64" s="223" t="e">
        <f t="shared" si="26"/>
        <v>#DIV/0!</v>
      </c>
      <c r="BD64" s="223" t="e">
        <f t="shared" si="26"/>
        <v>#DIV/0!</v>
      </c>
      <c r="BE64" s="223" t="e">
        <f t="shared" si="26"/>
        <v>#DIV/0!</v>
      </c>
      <c r="BF64" s="223" t="e">
        <f t="shared" si="26"/>
        <v>#DIV/0!</v>
      </c>
      <c r="BI64" s="239">
        <v>74</v>
      </c>
      <c r="BJ64" s="239">
        <v>82</v>
      </c>
      <c r="BK64" s="239">
        <v>88</v>
      </c>
      <c r="BL64" s="239">
        <v>76</v>
      </c>
      <c r="BM64" s="239">
        <v>81</v>
      </c>
      <c r="BN64" s="239">
        <v>86</v>
      </c>
      <c r="BO64" s="239">
        <v>74</v>
      </c>
      <c r="BP64" s="239">
        <v>79</v>
      </c>
      <c r="BQ64" s="239">
        <v>84</v>
      </c>
    </row>
    <row r="65" spans="1:69" s="223" customFormat="1" outlineLevel="1" collapsed="1">
      <c r="A65" s="223">
        <f t="shared" ca="1" si="20"/>
        <v>32</v>
      </c>
      <c r="B65" s="240" t="s">
        <v>1541</v>
      </c>
      <c r="C65" s="241" t="e">
        <f t="shared" si="24"/>
        <v>#DIV/0!</v>
      </c>
      <c r="D65" s="241" t="e">
        <f t="shared" si="24"/>
        <v>#DIV/0!</v>
      </c>
      <c r="E65" s="241" t="e">
        <f t="shared" si="24"/>
        <v>#DIV/0!</v>
      </c>
      <c r="F65" s="241"/>
      <c r="G65" s="241"/>
      <c r="H65" s="241"/>
      <c r="I65" s="241"/>
      <c r="J65" s="241"/>
      <c r="K65" s="241"/>
      <c r="L65" s="241"/>
      <c r="M65" s="241"/>
      <c r="N65" s="241"/>
      <c r="O65" s="241"/>
      <c r="P65" s="241"/>
      <c r="Q65" s="241"/>
      <c r="R65" s="241"/>
      <c r="S65" s="241"/>
      <c r="T65" s="241"/>
      <c r="U65" s="456" t="e">
        <f t="shared" si="27"/>
        <v>#DIV/0!</v>
      </c>
      <c r="V65" s="456" t="e">
        <f t="shared" si="27"/>
        <v>#DIV/0!</v>
      </c>
      <c r="W65" s="456" t="e">
        <f t="shared" si="27"/>
        <v>#DIV/0!</v>
      </c>
      <c r="X65" s="456"/>
      <c r="Y65" s="456"/>
      <c r="Z65" s="456"/>
      <c r="AA65" s="456"/>
      <c r="AB65" s="456"/>
      <c r="AC65" s="456"/>
      <c r="AD65" s="456"/>
      <c r="AE65" s="456"/>
      <c r="AF65" s="456"/>
      <c r="AG65" s="456"/>
      <c r="AH65" s="456"/>
      <c r="AI65" s="456"/>
      <c r="AJ65" s="456"/>
      <c r="AK65" s="456"/>
      <c r="AL65" s="456"/>
      <c r="AM65" s="457" t="e">
        <f t="shared" si="28"/>
        <v>#DIV/0!</v>
      </c>
      <c r="AN65" s="457" t="e">
        <f t="shared" si="28"/>
        <v>#DIV/0!</v>
      </c>
      <c r="AO65" s="457" t="e">
        <f t="shared" si="28"/>
        <v>#DIV/0!</v>
      </c>
      <c r="AP65" s="457" t="e">
        <f t="shared" si="28"/>
        <v>#DIV/0!</v>
      </c>
      <c r="AQ65" s="457" t="e">
        <f t="shared" si="28"/>
        <v>#DIV/0!</v>
      </c>
      <c r="AR65" s="457" t="e">
        <f t="shared" si="28"/>
        <v>#DIV/0!</v>
      </c>
      <c r="AS65" s="457" t="e">
        <f t="shared" si="28"/>
        <v>#DIV/0!</v>
      </c>
      <c r="AT65" s="457" t="e">
        <f t="shared" si="28"/>
        <v>#DIV/0!</v>
      </c>
      <c r="AU65" s="457" t="e">
        <f t="shared" si="28"/>
        <v>#DIV/0!</v>
      </c>
      <c r="AW65" s="223">
        <f>AW60+365</f>
        <v>1825</v>
      </c>
      <c r="AX65" s="223" t="e">
        <f t="shared" si="26"/>
        <v>#DIV/0!</v>
      </c>
      <c r="AY65" s="223" t="e">
        <f t="shared" si="26"/>
        <v>#DIV/0!</v>
      </c>
      <c r="AZ65" s="223" t="e">
        <f t="shared" si="26"/>
        <v>#DIV/0!</v>
      </c>
      <c r="BA65" s="223" t="e">
        <f t="shared" si="26"/>
        <v>#DIV/0!</v>
      </c>
      <c r="BB65" s="223" t="e">
        <f t="shared" si="26"/>
        <v>#DIV/0!</v>
      </c>
      <c r="BC65" s="223" t="e">
        <f t="shared" si="26"/>
        <v>#DIV/0!</v>
      </c>
      <c r="BD65" s="223" t="e">
        <f t="shared" si="26"/>
        <v>#DIV/0!</v>
      </c>
      <c r="BE65" s="223" t="e">
        <f t="shared" si="26"/>
        <v>#DIV/0!</v>
      </c>
      <c r="BF65" s="223" t="e">
        <f t="shared" si="26"/>
        <v>#DIV/0!</v>
      </c>
      <c r="BI65" s="239">
        <v>83</v>
      </c>
      <c r="BJ65" s="239">
        <v>91</v>
      </c>
      <c r="BK65" s="239">
        <v>97</v>
      </c>
      <c r="BL65" s="239">
        <v>85</v>
      </c>
      <c r="BM65" s="239">
        <v>90</v>
      </c>
      <c r="BN65" s="239">
        <v>95</v>
      </c>
      <c r="BO65" s="239">
        <v>83</v>
      </c>
      <c r="BP65" s="239">
        <v>88</v>
      </c>
      <c r="BQ65" s="239">
        <v>93</v>
      </c>
    </row>
    <row r="66" spans="1:69" s="223" customFormat="1" outlineLevel="1" collapsed="1">
      <c r="A66" s="223">
        <f t="shared" ca="1" si="20"/>
        <v>33</v>
      </c>
      <c r="B66" s="240" t="s">
        <v>3101</v>
      </c>
      <c r="C66" s="242" t="e">
        <f>INDEX($AM66:$AU66,1,C$31+(d.Region-1)*3)</f>
        <v>#DIV/0!</v>
      </c>
      <c r="D66" s="242" t="e">
        <f>INDEX($AM66:$AU66,1,D$31+(d.Region-1)*3)</f>
        <v>#DIV/0!</v>
      </c>
      <c r="E66" s="242" t="e">
        <f>INDEX($AM66:$AU66,1,E$31+(d.Region-1)*3)</f>
        <v>#DIV/0!</v>
      </c>
      <c r="F66" s="242"/>
      <c r="G66" s="242"/>
      <c r="H66" s="242"/>
      <c r="I66" s="242"/>
      <c r="J66" s="242"/>
      <c r="K66" s="242"/>
      <c r="L66" s="242"/>
      <c r="M66" s="242"/>
      <c r="N66" s="242"/>
      <c r="O66" s="242"/>
      <c r="P66" s="242"/>
      <c r="Q66" s="242"/>
      <c r="R66" s="242"/>
      <c r="S66" s="242"/>
      <c r="T66" s="242"/>
      <c r="U66" s="456" t="e">
        <f t="shared" si="27"/>
        <v>#DIV/0!</v>
      </c>
      <c r="V66" s="456" t="e">
        <f t="shared" si="27"/>
        <v>#DIV/0!</v>
      </c>
      <c r="W66" s="456" t="e">
        <f t="shared" si="27"/>
        <v>#DIV/0!</v>
      </c>
      <c r="X66" s="456"/>
      <c r="Y66" s="456"/>
      <c r="Z66" s="456"/>
      <c r="AA66" s="456"/>
      <c r="AB66" s="456"/>
      <c r="AC66" s="456"/>
      <c r="AD66" s="456"/>
      <c r="AE66" s="456"/>
      <c r="AF66" s="456"/>
      <c r="AG66" s="456"/>
      <c r="AH66" s="456"/>
      <c r="AI66" s="456"/>
      <c r="AJ66" s="456"/>
      <c r="AK66" s="456"/>
      <c r="AL66" s="456"/>
      <c r="AM66" s="457" t="e">
        <f t="shared" si="28"/>
        <v>#DIV/0!</v>
      </c>
      <c r="AN66" s="457" t="e">
        <f t="shared" si="28"/>
        <v>#DIV/0!</v>
      </c>
      <c r="AO66" s="457" t="e">
        <f t="shared" si="28"/>
        <v>#DIV/0!</v>
      </c>
      <c r="AP66" s="457" t="e">
        <f t="shared" si="28"/>
        <v>#DIV/0!</v>
      </c>
      <c r="AQ66" s="457" t="e">
        <f t="shared" si="28"/>
        <v>#DIV/0!</v>
      </c>
      <c r="AR66" s="457" t="e">
        <f t="shared" si="28"/>
        <v>#DIV/0!</v>
      </c>
      <c r="AS66" s="457" t="e">
        <f t="shared" si="28"/>
        <v>#DIV/0!</v>
      </c>
      <c r="AT66" s="457" t="e">
        <f t="shared" si="28"/>
        <v>#DIV/0!</v>
      </c>
      <c r="AU66" s="457" t="e">
        <f t="shared" si="28"/>
        <v>#DIV/0!</v>
      </c>
      <c r="AW66" s="223">
        <f>AW61+365</f>
        <v>1825</v>
      </c>
      <c r="AX66" s="223" t="e">
        <f t="shared" si="26"/>
        <v>#DIV/0!</v>
      </c>
      <c r="AY66" s="223" t="e">
        <f t="shared" si="26"/>
        <v>#DIV/0!</v>
      </c>
      <c r="AZ66" s="223" t="e">
        <f t="shared" si="26"/>
        <v>#DIV/0!</v>
      </c>
      <c r="BA66" s="223" t="e">
        <f t="shared" si="26"/>
        <v>#DIV/0!</v>
      </c>
      <c r="BB66" s="223" t="e">
        <f t="shared" si="26"/>
        <v>#DIV/0!</v>
      </c>
      <c r="BC66" s="223" t="e">
        <f t="shared" si="26"/>
        <v>#DIV/0!</v>
      </c>
      <c r="BD66" s="223" t="e">
        <f t="shared" si="26"/>
        <v>#DIV/0!</v>
      </c>
      <c r="BE66" s="223" t="e">
        <f t="shared" si="26"/>
        <v>#DIV/0!</v>
      </c>
      <c r="BF66" s="223" t="e">
        <f t="shared" si="26"/>
        <v>#DIV/0!</v>
      </c>
      <c r="BI66" s="239">
        <v>99</v>
      </c>
      <c r="BJ66" s="239">
        <v>107</v>
      </c>
      <c r="BK66" s="239">
        <v>113</v>
      </c>
      <c r="BL66" s="239">
        <v>101</v>
      </c>
      <c r="BM66" s="239">
        <v>106</v>
      </c>
      <c r="BN66" s="239">
        <v>111</v>
      </c>
      <c r="BO66" s="239">
        <v>99</v>
      </c>
      <c r="BP66" s="239">
        <v>104</v>
      </c>
      <c r="BQ66" s="239">
        <v>109</v>
      </c>
    </row>
    <row r="67" spans="1:69" outlineLevel="1">
      <c r="B67" s="250"/>
      <c r="C67" s="251" t="s">
        <v>532</v>
      </c>
      <c r="D67" s="252"/>
      <c r="E67" s="253"/>
      <c r="F67" s="251" t="s">
        <v>1034</v>
      </c>
      <c r="G67" s="251"/>
      <c r="H67" s="27"/>
      <c r="I67" s="27"/>
      <c r="J67" s="27"/>
      <c r="K67" s="27"/>
      <c r="L67" s="27"/>
      <c r="M67" s="27"/>
      <c r="N67" s="27"/>
      <c r="O67" s="27"/>
      <c r="P67" s="27"/>
      <c r="Q67" s="27"/>
      <c r="R67" s="27"/>
      <c r="S67" s="27"/>
      <c r="T67" s="27"/>
    </row>
    <row r="68" spans="1:69" outlineLevel="1">
      <c r="B68" s="254" t="s">
        <v>1057</v>
      </c>
      <c r="C68" s="255">
        <v>2</v>
      </c>
      <c r="D68" s="255">
        <v>24</v>
      </c>
      <c r="E68" s="223"/>
      <c r="F68" s="256">
        <f>i.TOLoffset_r1*6</f>
        <v>12</v>
      </c>
      <c r="G68" s="256">
        <f>i.TOLoffset_r2*6</f>
        <v>144</v>
      </c>
      <c r="H68" s="27"/>
      <c r="I68" s="27"/>
      <c r="J68" s="27"/>
      <c r="K68" s="27"/>
      <c r="L68" s="27"/>
      <c r="M68" s="27"/>
      <c r="N68" s="27"/>
      <c r="O68" s="27"/>
      <c r="P68" s="27"/>
      <c r="Q68" s="27"/>
      <c r="R68" s="27"/>
      <c r="S68" s="27"/>
      <c r="T68" s="27"/>
    </row>
    <row r="69" spans="1:69" collapsed="1"/>
    <row r="70" spans="1:69">
      <c r="A70" s="164" t="s">
        <v>891</v>
      </c>
    </row>
    <row r="71" spans="1:69" ht="16.5" outlineLevel="1">
      <c r="B71" s="53" t="s">
        <v>631</v>
      </c>
      <c r="C71" s="56"/>
      <c r="D71" s="56"/>
      <c r="E71" s="56"/>
      <c r="F71" s="56"/>
      <c r="G71" s="56"/>
      <c r="H71" s="56"/>
      <c r="I71" s="56"/>
      <c r="J71" s="56"/>
      <c r="K71" s="56"/>
      <c r="L71" s="56"/>
      <c r="M71" s="55" t="s">
        <v>591</v>
      </c>
      <c r="N71" s="55"/>
      <c r="O71" s="55"/>
      <c r="P71" s="55"/>
      <c r="Q71" s="55"/>
      <c r="R71" s="55"/>
      <c r="S71" s="55"/>
      <c r="T71" s="55"/>
      <c r="U71" s="55"/>
      <c r="V71" s="55"/>
      <c r="W71" s="55" t="s">
        <v>592</v>
      </c>
      <c r="X71" s="55"/>
      <c r="Y71" s="55"/>
      <c r="Z71" s="55"/>
      <c r="AA71" s="55"/>
      <c r="AB71" s="55"/>
      <c r="AC71" s="55"/>
      <c r="AD71" s="55"/>
      <c r="AE71" s="55"/>
      <c r="AF71" s="55"/>
      <c r="AG71" s="55" t="s">
        <v>630</v>
      </c>
      <c r="AH71" s="55"/>
      <c r="AI71" s="55"/>
      <c r="AJ71" s="55"/>
      <c r="AK71" s="55"/>
      <c r="AL71" s="55"/>
      <c r="AM71" s="55"/>
      <c r="AN71" s="55"/>
      <c r="AO71" s="55"/>
      <c r="AP71" s="55"/>
      <c r="AQ71" s="55" t="s">
        <v>2086</v>
      </c>
      <c r="AR71" s="55"/>
      <c r="AS71" s="55"/>
      <c r="AT71" s="55"/>
      <c r="AU71" s="55"/>
      <c r="AV71" s="55"/>
      <c r="AW71" s="55"/>
      <c r="AX71" s="55"/>
      <c r="AY71" s="55"/>
      <c r="AZ71" s="55"/>
      <c r="BA71" s="55" t="s">
        <v>1967</v>
      </c>
      <c r="BB71" s="55"/>
      <c r="BC71" s="55"/>
      <c r="BD71" s="55"/>
      <c r="BE71" s="55"/>
      <c r="BF71" s="55"/>
      <c r="BG71" s="55"/>
      <c r="BH71" s="55"/>
      <c r="BI71" s="55"/>
      <c r="BJ71" s="55"/>
    </row>
    <row r="72" spans="1:69" ht="36" outlineLevel="1">
      <c r="B72" s="53"/>
      <c r="C72" s="56" t="s">
        <v>632</v>
      </c>
      <c r="D72" s="56" t="s">
        <v>633</v>
      </c>
      <c r="E72" s="56" t="s">
        <v>634</v>
      </c>
      <c r="F72" s="56" t="s">
        <v>749</v>
      </c>
      <c r="G72" s="56" t="s">
        <v>750</v>
      </c>
      <c r="H72" s="56" t="s">
        <v>635</v>
      </c>
      <c r="I72" s="56" t="s">
        <v>636</v>
      </c>
      <c r="J72" s="56" t="s">
        <v>637</v>
      </c>
      <c r="K72" s="56" t="s">
        <v>637</v>
      </c>
      <c r="L72" s="56" t="s">
        <v>637</v>
      </c>
      <c r="M72" s="56" t="s">
        <v>632</v>
      </c>
      <c r="N72" s="56" t="s">
        <v>633</v>
      </c>
      <c r="O72" s="56" t="s">
        <v>634</v>
      </c>
      <c r="P72" s="56" t="s">
        <v>749</v>
      </c>
      <c r="Q72" s="56" t="s">
        <v>2171</v>
      </c>
      <c r="R72" s="56" t="s">
        <v>2170</v>
      </c>
      <c r="S72" s="56" t="s">
        <v>2172</v>
      </c>
      <c r="T72" s="56" t="s">
        <v>2173</v>
      </c>
      <c r="U72" s="56" t="s">
        <v>1964</v>
      </c>
      <c r="V72" s="56" t="s">
        <v>637</v>
      </c>
      <c r="W72" s="56" t="s">
        <v>632</v>
      </c>
      <c r="X72" s="56" t="s">
        <v>633</v>
      </c>
      <c r="Y72" s="56" t="s">
        <v>634</v>
      </c>
      <c r="Z72" s="56" t="s">
        <v>749</v>
      </c>
      <c r="AA72" s="56" t="s">
        <v>2171</v>
      </c>
      <c r="AB72" s="56" t="s">
        <v>2170</v>
      </c>
      <c r="AC72" s="56" t="s">
        <v>2172</v>
      </c>
      <c r="AD72" s="56" t="s">
        <v>2173</v>
      </c>
      <c r="AE72" s="56" t="s">
        <v>1964</v>
      </c>
      <c r="AF72" s="56"/>
      <c r="AG72" s="56" t="s">
        <v>632</v>
      </c>
      <c r="AH72" s="56" t="s">
        <v>633</v>
      </c>
      <c r="AI72" s="56" t="s">
        <v>634</v>
      </c>
      <c r="AJ72" s="56" t="s">
        <v>749</v>
      </c>
      <c r="AK72" s="56" t="s">
        <v>2171</v>
      </c>
      <c r="AL72" s="56" t="s">
        <v>2170</v>
      </c>
      <c r="AM72" s="56" t="s">
        <v>2172</v>
      </c>
      <c r="AN72" s="56" t="s">
        <v>2173</v>
      </c>
      <c r="AO72" s="56" t="s">
        <v>1964</v>
      </c>
      <c r="AP72" s="56"/>
      <c r="AQ72" s="56" t="s">
        <v>632</v>
      </c>
      <c r="AR72" s="56" t="s">
        <v>633</v>
      </c>
      <c r="AS72" s="56" t="s">
        <v>634</v>
      </c>
      <c r="AT72" s="56" t="s">
        <v>749</v>
      </c>
      <c r="AU72" s="56" t="s">
        <v>2171</v>
      </c>
      <c r="AV72" s="56" t="s">
        <v>2170</v>
      </c>
      <c r="AW72" s="56" t="s">
        <v>2172</v>
      </c>
      <c r="AX72" s="56" t="s">
        <v>2173</v>
      </c>
      <c r="AY72" s="56" t="s">
        <v>1964</v>
      </c>
      <c r="AZ72" s="56"/>
      <c r="BA72" s="56" t="s">
        <v>632</v>
      </c>
      <c r="BB72" s="56" t="s">
        <v>633</v>
      </c>
      <c r="BC72" s="56" t="s">
        <v>634</v>
      </c>
      <c r="BD72" s="56" t="s">
        <v>749</v>
      </c>
      <c r="BE72" s="56" t="s">
        <v>2171</v>
      </c>
      <c r="BF72" s="56" t="s">
        <v>2170</v>
      </c>
      <c r="BG72" s="56" t="s">
        <v>2172</v>
      </c>
      <c r="BH72" s="56" t="s">
        <v>2173</v>
      </c>
      <c r="BI72" s="56" t="s">
        <v>1964</v>
      </c>
      <c r="BJ72" s="56"/>
    </row>
    <row r="73" spans="1:69" outlineLevel="1">
      <c r="B73" s="44" t="s">
        <v>689</v>
      </c>
      <c r="C73" s="50">
        <f t="shared" ref="C73:L78" si="29">CHOOSE(d.Region,M73,W73,AG73,AQ73,BA73)</f>
        <v>0</v>
      </c>
      <c r="D73" s="50">
        <f t="shared" si="29"/>
        <v>0</v>
      </c>
      <c r="E73" s="50">
        <f t="shared" si="29"/>
        <v>0</v>
      </c>
      <c r="F73" s="50">
        <f t="shared" si="29"/>
        <v>0</v>
      </c>
      <c r="G73" s="50" t="b">
        <f t="shared" si="29"/>
        <v>1</v>
      </c>
      <c r="H73" s="50" t="b">
        <f t="shared" si="29"/>
        <v>0</v>
      </c>
      <c r="I73" s="50" t="b">
        <f t="shared" si="29"/>
        <v>0</v>
      </c>
      <c r="J73" s="50" t="b">
        <f t="shared" si="29"/>
        <v>0</v>
      </c>
      <c r="K73" s="50">
        <f t="shared" si="29"/>
        <v>0.5</v>
      </c>
      <c r="L73" s="50">
        <f t="shared" si="29"/>
        <v>0</v>
      </c>
      <c r="M73" s="596"/>
      <c r="N73" s="596"/>
      <c r="O73" s="596"/>
      <c r="P73" s="596"/>
      <c r="Q73" s="596" t="b">
        <v>1</v>
      </c>
      <c r="R73" s="596" t="b">
        <v>1</v>
      </c>
      <c r="S73" s="596" t="b">
        <v>0</v>
      </c>
      <c r="T73" s="597" t="b">
        <v>0</v>
      </c>
      <c r="U73" s="597" t="s">
        <v>30</v>
      </c>
      <c r="V73" s="597"/>
      <c r="W73" s="596"/>
      <c r="X73" s="596"/>
      <c r="Y73" s="596"/>
      <c r="Z73" s="596"/>
      <c r="AA73" s="596" t="b">
        <v>1</v>
      </c>
      <c r="AB73" s="596" t="b">
        <v>0</v>
      </c>
      <c r="AC73" s="596" t="b">
        <v>0</v>
      </c>
      <c r="AD73" s="597" t="b">
        <v>0</v>
      </c>
      <c r="AE73" s="598">
        <v>0.5</v>
      </c>
      <c r="AF73" s="597"/>
      <c r="AG73" s="596"/>
      <c r="AH73" s="596"/>
      <c r="AI73" s="596"/>
      <c r="AJ73" s="596"/>
      <c r="AK73" s="596" t="b">
        <v>1</v>
      </c>
      <c r="AL73" s="596" t="b">
        <v>0</v>
      </c>
      <c r="AM73" s="596" t="b">
        <v>0</v>
      </c>
      <c r="AN73" s="597" t="b">
        <v>0</v>
      </c>
      <c r="AO73" s="598" t="s">
        <v>30</v>
      </c>
      <c r="AP73" s="597"/>
      <c r="AQ73" s="596"/>
      <c r="AR73" s="596"/>
      <c r="AS73" s="596"/>
      <c r="AT73" s="596"/>
      <c r="AU73" s="596" t="b">
        <v>1</v>
      </c>
      <c r="AV73" s="596" t="b">
        <v>0</v>
      </c>
      <c r="AW73" s="596" t="b">
        <v>0</v>
      </c>
      <c r="AX73" s="597" t="b">
        <v>0</v>
      </c>
      <c r="AY73" s="598" t="s">
        <v>30</v>
      </c>
      <c r="AZ73" s="598"/>
      <c r="BA73" s="596"/>
      <c r="BB73" s="596"/>
      <c r="BC73" s="596"/>
      <c r="BD73" s="596"/>
      <c r="BE73" s="596" t="b">
        <v>1</v>
      </c>
      <c r="BF73" s="596" t="b">
        <v>0</v>
      </c>
      <c r="BG73" s="596" t="b">
        <v>0</v>
      </c>
      <c r="BH73" s="597" t="b">
        <v>0</v>
      </c>
      <c r="BI73" s="598">
        <v>0.5</v>
      </c>
      <c r="BJ73" s="598"/>
    </row>
    <row r="74" spans="1:69" outlineLevel="1">
      <c r="B74" s="45" t="s">
        <v>530</v>
      </c>
      <c r="C74" s="74">
        <f t="shared" si="29"/>
        <v>0</v>
      </c>
      <c r="D74" s="74">
        <f t="shared" si="29"/>
        <v>0</v>
      </c>
      <c r="E74" s="74">
        <f t="shared" si="29"/>
        <v>0</v>
      </c>
      <c r="F74" s="74">
        <f t="shared" si="29"/>
        <v>0</v>
      </c>
      <c r="G74" s="74" t="b">
        <f t="shared" si="29"/>
        <v>1</v>
      </c>
      <c r="H74" s="74" t="b">
        <f t="shared" si="29"/>
        <v>0</v>
      </c>
      <c r="I74" s="74" t="b">
        <f t="shared" si="29"/>
        <v>0</v>
      </c>
      <c r="J74" s="74" t="b">
        <f t="shared" si="29"/>
        <v>0</v>
      </c>
      <c r="K74" s="74">
        <f t="shared" si="29"/>
        <v>0.5</v>
      </c>
      <c r="L74" s="74">
        <f t="shared" si="29"/>
        <v>0</v>
      </c>
      <c r="M74" s="599"/>
      <c r="N74" s="599"/>
      <c r="O74" s="599"/>
      <c r="P74" s="599"/>
      <c r="Q74" s="599" t="b">
        <v>1</v>
      </c>
      <c r="R74" s="599" t="b">
        <v>1</v>
      </c>
      <c r="S74" s="599" t="b">
        <v>0</v>
      </c>
      <c r="T74" s="600" t="b">
        <v>0</v>
      </c>
      <c r="U74" s="600" t="s">
        <v>30</v>
      </c>
      <c r="V74" s="600"/>
      <c r="W74" s="599"/>
      <c r="X74" s="599"/>
      <c r="Y74" s="599"/>
      <c r="Z74" s="599"/>
      <c r="AA74" s="599" t="b">
        <v>1</v>
      </c>
      <c r="AB74" s="599" t="b">
        <v>0</v>
      </c>
      <c r="AC74" s="599" t="b">
        <v>0</v>
      </c>
      <c r="AD74" s="600" t="b">
        <v>0</v>
      </c>
      <c r="AE74" s="601">
        <v>0.5</v>
      </c>
      <c r="AF74" s="600"/>
      <c r="AG74" s="599"/>
      <c r="AH74" s="599"/>
      <c r="AI74" s="599"/>
      <c r="AJ74" s="599"/>
      <c r="AK74" s="599" t="b">
        <v>1</v>
      </c>
      <c r="AL74" s="599" t="b">
        <v>0</v>
      </c>
      <c r="AM74" s="599" t="b">
        <v>0</v>
      </c>
      <c r="AN74" s="600" t="b">
        <v>0</v>
      </c>
      <c r="AO74" s="601" t="s">
        <v>30</v>
      </c>
      <c r="AP74" s="600"/>
      <c r="AQ74" s="599"/>
      <c r="AR74" s="599"/>
      <c r="AS74" s="599"/>
      <c r="AT74" s="599"/>
      <c r="AU74" s="599" t="b">
        <v>1</v>
      </c>
      <c r="AV74" s="599" t="b">
        <v>0</v>
      </c>
      <c r="AW74" s="599" t="b">
        <v>0</v>
      </c>
      <c r="AX74" s="600" t="b">
        <v>0</v>
      </c>
      <c r="AY74" s="601" t="s">
        <v>30</v>
      </c>
      <c r="AZ74" s="601"/>
      <c r="BA74" s="599"/>
      <c r="BB74" s="599"/>
      <c r="BC74" s="599"/>
      <c r="BD74" s="599"/>
      <c r="BE74" s="599" t="b">
        <v>1</v>
      </c>
      <c r="BF74" s="599" t="b">
        <v>0</v>
      </c>
      <c r="BG74" s="599" t="b">
        <v>0</v>
      </c>
      <c r="BH74" s="600" t="b">
        <v>0</v>
      </c>
      <c r="BI74" s="601">
        <v>0.5</v>
      </c>
      <c r="BJ74" s="601"/>
    </row>
    <row r="75" spans="1:69" outlineLevel="1">
      <c r="B75" s="46" t="s">
        <v>382</v>
      </c>
      <c r="C75" s="77">
        <f t="shared" si="29"/>
        <v>0</v>
      </c>
      <c r="D75" s="77">
        <f t="shared" si="29"/>
        <v>0</v>
      </c>
      <c r="E75" s="77">
        <f t="shared" si="29"/>
        <v>0</v>
      </c>
      <c r="F75" s="77">
        <f t="shared" si="29"/>
        <v>0</v>
      </c>
      <c r="G75" s="77" t="b">
        <f t="shared" si="29"/>
        <v>1</v>
      </c>
      <c r="H75" s="77" t="b">
        <f t="shared" si="29"/>
        <v>0</v>
      </c>
      <c r="I75" s="77" t="b">
        <f t="shared" si="29"/>
        <v>0</v>
      </c>
      <c r="J75" s="77" t="b">
        <f t="shared" si="29"/>
        <v>0</v>
      </c>
      <c r="K75" s="77">
        <f t="shared" si="29"/>
        <v>0.5</v>
      </c>
      <c r="L75" s="77">
        <f t="shared" si="29"/>
        <v>0</v>
      </c>
      <c r="M75" s="602"/>
      <c r="N75" s="602"/>
      <c r="O75" s="602"/>
      <c r="P75" s="602"/>
      <c r="Q75" s="602" t="b">
        <v>1</v>
      </c>
      <c r="R75" s="602" t="b">
        <v>1</v>
      </c>
      <c r="S75" s="602" t="b">
        <v>0</v>
      </c>
      <c r="T75" s="603" t="b">
        <v>0</v>
      </c>
      <c r="U75" s="603" t="s">
        <v>30</v>
      </c>
      <c r="V75" s="603"/>
      <c r="W75" s="602"/>
      <c r="X75" s="602"/>
      <c r="Y75" s="602"/>
      <c r="Z75" s="602"/>
      <c r="AA75" s="602" t="b">
        <v>1</v>
      </c>
      <c r="AB75" s="602" t="b">
        <v>0</v>
      </c>
      <c r="AC75" s="602" t="b">
        <v>0</v>
      </c>
      <c r="AD75" s="603" t="b">
        <v>0</v>
      </c>
      <c r="AE75" s="604">
        <v>0.5</v>
      </c>
      <c r="AF75" s="603"/>
      <c r="AG75" s="602"/>
      <c r="AH75" s="602"/>
      <c r="AI75" s="602"/>
      <c r="AJ75" s="602"/>
      <c r="AK75" s="602" t="b">
        <v>1</v>
      </c>
      <c r="AL75" s="602" t="b">
        <v>0</v>
      </c>
      <c r="AM75" s="602" t="b">
        <v>0</v>
      </c>
      <c r="AN75" s="603" t="b">
        <v>0</v>
      </c>
      <c r="AO75" s="604" t="s">
        <v>30</v>
      </c>
      <c r="AP75" s="603"/>
      <c r="AQ75" s="602"/>
      <c r="AR75" s="602"/>
      <c r="AS75" s="602"/>
      <c r="AT75" s="602"/>
      <c r="AU75" s="602" t="b">
        <v>1</v>
      </c>
      <c r="AV75" s="602" t="b">
        <v>0</v>
      </c>
      <c r="AW75" s="602" t="b">
        <v>0</v>
      </c>
      <c r="AX75" s="603" t="b">
        <v>0</v>
      </c>
      <c r="AY75" s="604" t="s">
        <v>30</v>
      </c>
      <c r="AZ75" s="604"/>
      <c r="BA75" s="602"/>
      <c r="BB75" s="602"/>
      <c r="BC75" s="602"/>
      <c r="BD75" s="602"/>
      <c r="BE75" s="602" t="b">
        <v>1</v>
      </c>
      <c r="BF75" s="602" t="b">
        <v>0</v>
      </c>
      <c r="BG75" s="602" t="b">
        <v>0</v>
      </c>
      <c r="BH75" s="603" t="b">
        <v>0</v>
      </c>
      <c r="BI75" s="604">
        <v>0.5</v>
      </c>
      <c r="BJ75" s="604"/>
    </row>
    <row r="76" spans="1:69" outlineLevel="1">
      <c r="B76" s="44" t="s">
        <v>690</v>
      </c>
      <c r="C76" s="80">
        <f t="shared" si="29"/>
        <v>0</v>
      </c>
      <c r="D76" s="80">
        <f t="shared" si="29"/>
        <v>0</v>
      </c>
      <c r="E76" s="80">
        <f t="shared" si="29"/>
        <v>0</v>
      </c>
      <c r="F76" s="80">
        <f t="shared" si="29"/>
        <v>0</v>
      </c>
      <c r="G76" s="80" t="b">
        <f t="shared" si="29"/>
        <v>1</v>
      </c>
      <c r="H76" s="80" t="b">
        <f t="shared" si="29"/>
        <v>0</v>
      </c>
      <c r="I76" s="80" t="b">
        <f t="shared" si="29"/>
        <v>0</v>
      </c>
      <c r="J76" s="80" t="b">
        <f t="shared" si="29"/>
        <v>0</v>
      </c>
      <c r="K76" s="80">
        <f t="shared" si="29"/>
        <v>0.5</v>
      </c>
      <c r="L76" s="80">
        <f t="shared" si="29"/>
        <v>0</v>
      </c>
      <c r="M76" s="605"/>
      <c r="N76" s="605"/>
      <c r="O76" s="605"/>
      <c r="P76" s="605"/>
      <c r="Q76" s="605" t="b">
        <v>1</v>
      </c>
      <c r="R76" s="605" t="b">
        <v>1</v>
      </c>
      <c r="S76" s="605" t="b">
        <v>0</v>
      </c>
      <c r="T76" s="606" t="b">
        <v>0</v>
      </c>
      <c r="U76" s="606" t="s">
        <v>30</v>
      </c>
      <c r="V76" s="606"/>
      <c r="W76" s="605"/>
      <c r="X76" s="605"/>
      <c r="Y76" s="605"/>
      <c r="Z76" s="605"/>
      <c r="AA76" s="605" t="b">
        <v>1</v>
      </c>
      <c r="AB76" s="605" t="b">
        <v>0</v>
      </c>
      <c r="AC76" s="605" t="b">
        <v>0</v>
      </c>
      <c r="AD76" s="606" t="b">
        <v>0</v>
      </c>
      <c r="AE76" s="607">
        <v>0.5</v>
      </c>
      <c r="AF76" s="606"/>
      <c r="AG76" s="605"/>
      <c r="AH76" s="605"/>
      <c r="AI76" s="605"/>
      <c r="AJ76" s="605"/>
      <c r="AK76" s="605" t="b">
        <v>1</v>
      </c>
      <c r="AL76" s="605" t="b">
        <v>0</v>
      </c>
      <c r="AM76" s="605" t="b">
        <v>0</v>
      </c>
      <c r="AN76" s="606" t="b">
        <v>0</v>
      </c>
      <c r="AO76" s="607" t="s">
        <v>30</v>
      </c>
      <c r="AP76" s="606"/>
      <c r="AQ76" s="605"/>
      <c r="AR76" s="605"/>
      <c r="AS76" s="605"/>
      <c r="AT76" s="605"/>
      <c r="AU76" s="605" t="b">
        <v>1</v>
      </c>
      <c r="AV76" s="605" t="b">
        <v>0</v>
      </c>
      <c r="AW76" s="605" t="b">
        <v>0</v>
      </c>
      <c r="AX76" s="606" t="b">
        <v>0</v>
      </c>
      <c r="AY76" s="607" t="s">
        <v>30</v>
      </c>
      <c r="AZ76" s="607"/>
      <c r="BA76" s="605"/>
      <c r="BB76" s="605"/>
      <c r="BC76" s="605"/>
      <c r="BD76" s="605"/>
      <c r="BE76" s="605" t="b">
        <v>1</v>
      </c>
      <c r="BF76" s="605" t="b">
        <v>0</v>
      </c>
      <c r="BG76" s="605" t="b">
        <v>0</v>
      </c>
      <c r="BH76" s="606" t="b">
        <v>0</v>
      </c>
      <c r="BI76" s="607">
        <v>0.5</v>
      </c>
      <c r="BJ76" s="607"/>
    </row>
    <row r="77" spans="1:69" outlineLevel="1">
      <c r="B77" s="45" t="s">
        <v>530</v>
      </c>
      <c r="C77" s="74">
        <f t="shared" si="29"/>
        <v>0</v>
      </c>
      <c r="D77" s="74">
        <f t="shared" si="29"/>
        <v>0</v>
      </c>
      <c r="E77" s="74">
        <f t="shared" si="29"/>
        <v>0</v>
      </c>
      <c r="F77" s="74">
        <f t="shared" si="29"/>
        <v>0</v>
      </c>
      <c r="G77" s="74" t="b">
        <f t="shared" si="29"/>
        <v>1</v>
      </c>
      <c r="H77" s="74" t="b">
        <f t="shared" si="29"/>
        <v>0</v>
      </c>
      <c r="I77" s="74" t="b">
        <f t="shared" si="29"/>
        <v>0</v>
      </c>
      <c r="J77" s="74" t="b">
        <f t="shared" si="29"/>
        <v>0</v>
      </c>
      <c r="K77" s="74">
        <f t="shared" si="29"/>
        <v>0.5</v>
      </c>
      <c r="L77" s="74">
        <f t="shared" si="29"/>
        <v>0</v>
      </c>
      <c r="M77" s="599"/>
      <c r="N77" s="599"/>
      <c r="O77" s="599"/>
      <c r="P77" s="599"/>
      <c r="Q77" s="599" t="b">
        <v>1</v>
      </c>
      <c r="R77" s="599" t="b">
        <v>1</v>
      </c>
      <c r="S77" s="599" t="b">
        <v>0</v>
      </c>
      <c r="T77" s="600" t="b">
        <v>0</v>
      </c>
      <c r="U77" s="600" t="s">
        <v>30</v>
      </c>
      <c r="V77" s="600"/>
      <c r="W77" s="599"/>
      <c r="X77" s="599"/>
      <c r="Y77" s="599"/>
      <c r="Z77" s="599"/>
      <c r="AA77" s="599" t="b">
        <v>1</v>
      </c>
      <c r="AB77" s="599" t="b">
        <v>0</v>
      </c>
      <c r="AC77" s="599" t="b">
        <v>0</v>
      </c>
      <c r="AD77" s="600" t="b">
        <v>0</v>
      </c>
      <c r="AE77" s="601">
        <v>0.5</v>
      </c>
      <c r="AF77" s="600"/>
      <c r="AG77" s="599"/>
      <c r="AH77" s="599"/>
      <c r="AI77" s="599"/>
      <c r="AJ77" s="599"/>
      <c r="AK77" s="599" t="b">
        <v>1</v>
      </c>
      <c r="AL77" s="599" t="b">
        <v>0</v>
      </c>
      <c r="AM77" s="599" t="b">
        <v>0</v>
      </c>
      <c r="AN77" s="600" t="b">
        <v>0</v>
      </c>
      <c r="AO77" s="601" t="s">
        <v>30</v>
      </c>
      <c r="AP77" s="600"/>
      <c r="AQ77" s="599"/>
      <c r="AR77" s="599"/>
      <c r="AS77" s="599"/>
      <c r="AT77" s="599"/>
      <c r="AU77" s="599" t="b">
        <v>1</v>
      </c>
      <c r="AV77" s="599" t="b">
        <v>0</v>
      </c>
      <c r="AW77" s="599" t="b">
        <v>0</v>
      </c>
      <c r="AX77" s="600" t="b">
        <v>0</v>
      </c>
      <c r="AY77" s="601" t="s">
        <v>30</v>
      </c>
      <c r="AZ77" s="601"/>
      <c r="BA77" s="599"/>
      <c r="BB77" s="599"/>
      <c r="BC77" s="599"/>
      <c r="BD77" s="599"/>
      <c r="BE77" s="599" t="b">
        <v>1</v>
      </c>
      <c r="BF77" s="599" t="b">
        <v>0</v>
      </c>
      <c r="BG77" s="599" t="b">
        <v>0</v>
      </c>
      <c r="BH77" s="600" t="b">
        <v>0</v>
      </c>
      <c r="BI77" s="601">
        <v>0.5</v>
      </c>
      <c r="BJ77" s="601"/>
    </row>
    <row r="78" spans="1:69" outlineLevel="1">
      <c r="B78" s="46" t="s">
        <v>382</v>
      </c>
      <c r="C78" s="51">
        <f t="shared" si="29"/>
        <v>0</v>
      </c>
      <c r="D78" s="51">
        <f t="shared" si="29"/>
        <v>0</v>
      </c>
      <c r="E78" s="51">
        <f t="shared" si="29"/>
        <v>0</v>
      </c>
      <c r="F78" s="51">
        <f t="shared" si="29"/>
        <v>0</v>
      </c>
      <c r="G78" s="51" t="b">
        <f t="shared" si="29"/>
        <v>1</v>
      </c>
      <c r="H78" s="51" t="b">
        <f t="shared" si="29"/>
        <v>0</v>
      </c>
      <c r="I78" s="51" t="b">
        <f t="shared" si="29"/>
        <v>0</v>
      </c>
      <c r="J78" s="51" t="b">
        <f t="shared" si="29"/>
        <v>0</v>
      </c>
      <c r="K78" s="51">
        <f t="shared" si="29"/>
        <v>0.5</v>
      </c>
      <c r="L78" s="51">
        <f t="shared" si="29"/>
        <v>0</v>
      </c>
      <c r="M78" s="608"/>
      <c r="N78" s="608"/>
      <c r="O78" s="608"/>
      <c r="P78" s="608"/>
      <c r="Q78" s="608" t="b">
        <v>1</v>
      </c>
      <c r="R78" s="608" t="b">
        <v>1</v>
      </c>
      <c r="S78" s="608" t="b">
        <v>0</v>
      </c>
      <c r="T78" s="609" t="b">
        <v>0</v>
      </c>
      <c r="U78" s="609" t="s">
        <v>30</v>
      </c>
      <c r="V78" s="609"/>
      <c r="W78" s="608"/>
      <c r="X78" s="608"/>
      <c r="Y78" s="608"/>
      <c r="Z78" s="608"/>
      <c r="AA78" s="608" t="b">
        <v>1</v>
      </c>
      <c r="AB78" s="608" t="b">
        <v>0</v>
      </c>
      <c r="AC78" s="608" t="b">
        <v>0</v>
      </c>
      <c r="AD78" s="609" t="b">
        <v>0</v>
      </c>
      <c r="AE78" s="610">
        <v>0.5</v>
      </c>
      <c r="AF78" s="609"/>
      <c r="AG78" s="608"/>
      <c r="AH78" s="608"/>
      <c r="AI78" s="608"/>
      <c r="AJ78" s="602"/>
      <c r="AK78" s="608" t="b">
        <v>1</v>
      </c>
      <c r="AL78" s="608" t="b">
        <v>0</v>
      </c>
      <c r="AM78" s="608" t="b">
        <v>0</v>
      </c>
      <c r="AN78" s="609" t="b">
        <v>0</v>
      </c>
      <c r="AO78" s="610" t="s">
        <v>30</v>
      </c>
      <c r="AP78" s="609"/>
      <c r="AQ78" s="608"/>
      <c r="AR78" s="608"/>
      <c r="AS78" s="608"/>
      <c r="AT78" s="602"/>
      <c r="AU78" s="608" t="b">
        <v>1</v>
      </c>
      <c r="AV78" s="608" t="b">
        <v>0</v>
      </c>
      <c r="AW78" s="608" t="b">
        <v>0</v>
      </c>
      <c r="AX78" s="609" t="b">
        <v>0</v>
      </c>
      <c r="AY78" s="610" t="s">
        <v>30</v>
      </c>
      <c r="AZ78" s="610"/>
      <c r="BA78" s="608"/>
      <c r="BB78" s="608"/>
      <c r="BC78" s="608"/>
      <c r="BD78" s="608"/>
      <c r="BE78" s="608" t="b">
        <v>1</v>
      </c>
      <c r="BF78" s="608" t="b">
        <v>0</v>
      </c>
      <c r="BG78" s="608" t="b">
        <v>0</v>
      </c>
      <c r="BH78" s="609" t="b">
        <v>0</v>
      </c>
      <c r="BI78" s="610">
        <v>0.5</v>
      </c>
      <c r="BJ78" s="610"/>
    </row>
    <row r="79" spans="1:69" outlineLevel="1" collapsed="1"/>
    <row r="80" spans="1:69" outlineLevel="1">
      <c r="B80" t="s">
        <v>1164</v>
      </c>
      <c r="C80" s="18">
        <v>0</v>
      </c>
      <c r="D80" s="18">
        <v>1</v>
      </c>
      <c r="E80" s="18">
        <v>2</v>
      </c>
      <c r="F80" s="18">
        <v>3</v>
      </c>
      <c r="G80" s="18">
        <v>4</v>
      </c>
      <c r="H80" s="18">
        <v>5</v>
      </c>
      <c r="I80" s="18">
        <v>6</v>
      </c>
      <c r="J80" s="18"/>
    </row>
    <row r="81" spans="1:60" outlineLevel="1">
      <c r="C81" s="18" t="s">
        <v>1157</v>
      </c>
      <c r="D81" s="18" t="s">
        <v>1158</v>
      </c>
      <c r="E81" s="18" t="s">
        <v>1159</v>
      </c>
      <c r="F81" s="18" t="s">
        <v>1160</v>
      </c>
      <c r="G81" s="18" t="s">
        <v>1161</v>
      </c>
      <c r="H81" s="18" t="s">
        <v>1162</v>
      </c>
      <c r="I81" s="18" t="s">
        <v>1163</v>
      </c>
      <c r="M81" s="18" t="s">
        <v>1157</v>
      </c>
      <c r="N81" s="18" t="s">
        <v>1158</v>
      </c>
      <c r="O81" s="18" t="s">
        <v>1159</v>
      </c>
      <c r="P81" s="18" t="s">
        <v>1160</v>
      </c>
      <c r="Q81" s="18" t="s">
        <v>1161</v>
      </c>
      <c r="R81" s="18" t="s">
        <v>1162</v>
      </c>
      <c r="S81" s="18" t="s">
        <v>1163</v>
      </c>
      <c r="W81" s="18" t="s">
        <v>1157</v>
      </c>
      <c r="X81" s="18" t="s">
        <v>1158</v>
      </c>
      <c r="Y81" s="18" t="s">
        <v>1159</v>
      </c>
      <c r="Z81" s="18" t="s">
        <v>1160</v>
      </c>
      <c r="AA81" s="18" t="s">
        <v>1161</v>
      </c>
      <c r="AB81" s="18" t="s">
        <v>1162</v>
      </c>
      <c r="AC81" s="18" t="s">
        <v>1163</v>
      </c>
      <c r="AG81" s="18" t="s">
        <v>1157</v>
      </c>
      <c r="AH81" s="18" t="s">
        <v>1158</v>
      </c>
      <c r="AI81" s="18" t="s">
        <v>1159</v>
      </c>
      <c r="AJ81" s="18" t="s">
        <v>1160</v>
      </c>
      <c r="AK81" s="18" t="s">
        <v>1161</v>
      </c>
      <c r="AL81" s="18" t="s">
        <v>1162</v>
      </c>
      <c r="AM81" s="18" t="s">
        <v>1163</v>
      </c>
      <c r="AQ81" s="18" t="s">
        <v>1157</v>
      </c>
      <c r="AR81" s="18" t="s">
        <v>1158</v>
      </c>
      <c r="AS81" s="18" t="s">
        <v>1159</v>
      </c>
      <c r="AT81" s="18" t="s">
        <v>1160</v>
      </c>
      <c r="AU81" s="18" t="s">
        <v>1161</v>
      </c>
      <c r="AV81" s="18" t="s">
        <v>1162</v>
      </c>
      <c r="AW81" s="18" t="s">
        <v>1163</v>
      </c>
      <c r="AX81" t="s">
        <v>1167</v>
      </c>
      <c r="BA81" s="18" t="s">
        <v>1157</v>
      </c>
      <c r="BB81" s="18" t="s">
        <v>1158</v>
      </c>
      <c r="BC81" s="18" t="s">
        <v>1159</v>
      </c>
      <c r="BD81" s="18" t="s">
        <v>1160</v>
      </c>
      <c r="BE81" s="18" t="s">
        <v>1161</v>
      </c>
      <c r="BF81" s="18" t="s">
        <v>1162</v>
      </c>
      <c r="BG81" s="18" t="s">
        <v>1163</v>
      </c>
      <c r="BH81" t="s">
        <v>1167</v>
      </c>
    </row>
    <row r="82" spans="1:60" outlineLevel="1">
      <c r="C82" s="611">
        <f t="shared" ref="C82:I82" si="30">CHOOSE(d.Region,M82,W82,AG82,AQ82,BA82)</f>
        <v>0.5</v>
      </c>
      <c r="D82" s="611">
        <f t="shared" si="30"/>
        <v>0.6</v>
      </c>
      <c r="E82" s="611">
        <f t="shared" si="30"/>
        <v>0.65</v>
      </c>
      <c r="F82" s="611">
        <f t="shared" si="30"/>
        <v>0.75</v>
      </c>
      <c r="G82" s="611">
        <f t="shared" si="30"/>
        <v>0.8</v>
      </c>
      <c r="H82" s="611">
        <f t="shared" si="30"/>
        <v>1</v>
      </c>
      <c r="I82" s="611">
        <f t="shared" si="30"/>
        <v>1</v>
      </c>
      <c r="J82" s="223"/>
      <c r="M82" s="612">
        <v>1</v>
      </c>
      <c r="N82" s="612">
        <v>1</v>
      </c>
      <c r="O82" s="612">
        <v>1</v>
      </c>
      <c r="P82" s="612">
        <v>1</v>
      </c>
      <c r="Q82" s="612">
        <v>1</v>
      </c>
      <c r="R82" s="612">
        <v>1</v>
      </c>
      <c r="S82" s="612">
        <v>1</v>
      </c>
      <c r="T82" s="223"/>
      <c r="W82" s="612">
        <v>0.5</v>
      </c>
      <c r="X82" s="612">
        <v>0.6</v>
      </c>
      <c r="Y82" s="612">
        <v>0.65</v>
      </c>
      <c r="Z82" s="612">
        <v>0.75</v>
      </c>
      <c r="AA82" s="612">
        <v>0.8</v>
      </c>
      <c r="AB82" s="612">
        <v>1</v>
      </c>
      <c r="AC82" s="612">
        <v>1</v>
      </c>
      <c r="AD82" s="223"/>
      <c r="AG82" s="612">
        <v>1</v>
      </c>
      <c r="AH82" s="612">
        <v>1</v>
      </c>
      <c r="AI82" s="612">
        <v>1</v>
      </c>
      <c r="AJ82" s="612">
        <v>1</v>
      </c>
      <c r="AK82" s="612">
        <v>1</v>
      </c>
      <c r="AL82" s="612">
        <v>1</v>
      </c>
      <c r="AM82" s="612">
        <v>1</v>
      </c>
      <c r="AN82" s="223"/>
      <c r="AQ82" s="612">
        <v>1</v>
      </c>
      <c r="AR82" s="612">
        <v>1</v>
      </c>
      <c r="AS82" s="612">
        <v>1</v>
      </c>
      <c r="AT82" s="612">
        <v>1</v>
      </c>
      <c r="AU82" s="612">
        <v>1</v>
      </c>
      <c r="AV82" s="612">
        <v>1</v>
      </c>
      <c r="AW82" s="612">
        <f>(1+1)/2</f>
        <v>1</v>
      </c>
      <c r="AX82" s="612">
        <f>(1+1)/2</f>
        <v>1</v>
      </c>
      <c r="BA82" s="11">
        <v>1</v>
      </c>
      <c r="BB82" s="612">
        <v>1</v>
      </c>
      <c r="BC82" s="612">
        <v>1</v>
      </c>
      <c r="BD82" s="612">
        <v>1</v>
      </c>
      <c r="BE82" s="612">
        <v>1</v>
      </c>
      <c r="BF82" s="612">
        <v>1</v>
      </c>
      <c r="BG82" s="612">
        <f>(1+1)/2</f>
        <v>1</v>
      </c>
      <c r="BH82" s="612">
        <v>1</v>
      </c>
    </row>
    <row r="83" spans="1:60" outlineLevel="1">
      <c r="W83" s="223"/>
      <c r="X83" s="223"/>
      <c r="Y83" s="223"/>
      <c r="Z83" s="223"/>
      <c r="AA83" s="223"/>
      <c r="AB83" s="223"/>
      <c r="AC83" s="223"/>
      <c r="AD83" s="223"/>
      <c r="AG83" s="223"/>
      <c r="AH83" s="223"/>
      <c r="AI83" s="223"/>
      <c r="AJ83" s="223"/>
      <c r="AK83" s="223"/>
      <c r="AL83" s="223"/>
      <c r="AM83" s="223"/>
      <c r="AN83" s="223"/>
      <c r="AQ83" s="612">
        <v>0.5</v>
      </c>
      <c r="AR83" s="612">
        <v>0.6</v>
      </c>
      <c r="AS83" s="612">
        <v>0.65</v>
      </c>
      <c r="AT83" s="612">
        <v>0.75</v>
      </c>
      <c r="AU83" s="612">
        <v>0.8</v>
      </c>
      <c r="AV83" s="612">
        <v>1</v>
      </c>
      <c r="AW83" s="612">
        <v>1</v>
      </c>
      <c r="AX83" s="612">
        <v>0.75</v>
      </c>
      <c r="BA83" s="11">
        <f>(0.5+1)/2</f>
        <v>0.75</v>
      </c>
      <c r="BB83" s="612">
        <v>0.75</v>
      </c>
      <c r="BC83" s="612">
        <v>0.8</v>
      </c>
      <c r="BD83" s="612">
        <v>0.82499999999999996</v>
      </c>
      <c r="BE83" s="612">
        <v>0.875</v>
      </c>
      <c r="BF83" s="612">
        <v>0.9</v>
      </c>
      <c r="BG83" s="612">
        <f>(1+1)/2</f>
        <v>1</v>
      </c>
      <c r="BH83" s="612">
        <f>(0.75+1)/2</f>
        <v>0.875</v>
      </c>
    </row>
    <row r="84" spans="1:60" outlineLevel="1">
      <c r="B84" t="s">
        <v>1278</v>
      </c>
      <c r="E84" t="s">
        <v>881</v>
      </c>
      <c r="F84" t="s">
        <v>1652</v>
      </c>
      <c r="G84" t="s">
        <v>1653</v>
      </c>
      <c r="BA84" t="s">
        <v>1536</v>
      </c>
    </row>
    <row r="85" spans="1:60" outlineLevel="1">
      <c r="B85" s="25" t="s">
        <v>1279</v>
      </c>
      <c r="C85" s="223">
        <f>INDEX(E85:G85,1,d.Region)</f>
        <v>0</v>
      </c>
      <c r="D85" s="223"/>
      <c r="E85" s="223"/>
      <c r="F85" s="223"/>
      <c r="G85" s="223"/>
      <c r="H85" s="223"/>
    </row>
    <row r="87" spans="1:60">
      <c r="B87" t="s">
        <v>3187</v>
      </c>
      <c r="E87" t="s">
        <v>881</v>
      </c>
      <c r="F87" t="s">
        <v>1652</v>
      </c>
      <c r="G87" t="s">
        <v>1653</v>
      </c>
      <c r="H87" t="s">
        <v>2085</v>
      </c>
    </row>
    <row r="88" spans="1:60">
      <c r="B88" s="25" t="s">
        <v>3188</v>
      </c>
      <c r="E88" s="11"/>
      <c r="F88" s="11"/>
      <c r="G88" s="11"/>
      <c r="H88" s="11"/>
      <c r="I88" t="s">
        <v>3189</v>
      </c>
    </row>
    <row r="90" spans="1:60">
      <c r="A90" s="713" t="s">
        <v>2802</v>
      </c>
    </row>
    <row r="91" spans="1:60" outlineLevel="1">
      <c r="D91" s="103" t="s">
        <v>1352</v>
      </c>
      <c r="E91" s="103"/>
      <c r="F91" s="103"/>
      <c r="G91" s="103"/>
      <c r="H91" s="103"/>
    </row>
    <row r="92" spans="1:60" outlineLevel="1">
      <c r="D92" t="s">
        <v>881</v>
      </c>
      <c r="E92" t="s">
        <v>1652</v>
      </c>
      <c r="F92" t="s">
        <v>1653</v>
      </c>
      <c r="G92" t="s">
        <v>2085</v>
      </c>
      <c r="H92" t="s">
        <v>1943</v>
      </c>
    </row>
    <row r="93" spans="1:60" outlineLevel="1">
      <c r="B93" s="714" t="s">
        <v>2803</v>
      </c>
      <c r="C93">
        <v>0</v>
      </c>
      <c r="D93" s="715" t="s">
        <v>30</v>
      </c>
      <c r="E93" s="715" t="s">
        <v>30</v>
      </c>
      <c r="F93" s="715" t="s">
        <v>30</v>
      </c>
      <c r="G93" s="715" t="s">
        <v>30</v>
      </c>
      <c r="H93" s="715" t="s">
        <v>30</v>
      </c>
    </row>
    <row r="94" spans="1:60" outlineLevel="1">
      <c r="B94" s="714" t="s">
        <v>2804</v>
      </c>
      <c r="C94">
        <v>1</v>
      </c>
      <c r="D94" s="716">
        <v>1</v>
      </c>
      <c r="E94" s="716">
        <v>1</v>
      </c>
      <c r="F94" s="716">
        <v>0.5</v>
      </c>
      <c r="G94" s="716">
        <v>0.5</v>
      </c>
      <c r="H94" s="716">
        <v>1</v>
      </c>
    </row>
    <row r="95" spans="1:60" outlineLevel="1">
      <c r="B95" s="714"/>
      <c r="C95">
        <v>2</v>
      </c>
      <c r="D95" s="716">
        <v>0.8</v>
      </c>
      <c r="E95" s="716">
        <v>0.75</v>
      </c>
      <c r="F95" s="716">
        <v>0.4</v>
      </c>
      <c r="G95" s="716">
        <v>0.35</v>
      </c>
      <c r="H95" s="716">
        <v>0.8</v>
      </c>
    </row>
    <row r="96" spans="1:60" outlineLevel="1">
      <c r="B96" s="714"/>
      <c r="C96">
        <v>3</v>
      </c>
      <c r="D96" s="716">
        <v>0.65</v>
      </c>
      <c r="E96" s="716">
        <v>0.5</v>
      </c>
      <c r="F96" s="716">
        <v>0.30000000000000004</v>
      </c>
      <c r="G96" s="716">
        <v>0.25</v>
      </c>
      <c r="H96" s="716">
        <v>0.65</v>
      </c>
    </row>
    <row r="97" spans="1:32" outlineLevel="1">
      <c r="B97" s="714" t="s">
        <v>2805</v>
      </c>
      <c r="C97">
        <v>4</v>
      </c>
      <c r="D97" s="716">
        <v>0.5</v>
      </c>
      <c r="E97" s="716">
        <v>0.35</v>
      </c>
      <c r="F97" s="716">
        <v>0.25</v>
      </c>
      <c r="G97" s="716">
        <v>0.2</v>
      </c>
      <c r="H97" s="716">
        <v>0.5</v>
      </c>
    </row>
    <row r="98" spans="1:32" outlineLevel="1">
      <c r="B98" s="714"/>
      <c r="C98">
        <v>5</v>
      </c>
      <c r="D98" s="716">
        <v>0.30000000000000004</v>
      </c>
      <c r="E98" s="716">
        <v>0.25</v>
      </c>
      <c r="F98" s="716">
        <v>0.19999999999999996</v>
      </c>
      <c r="G98" s="716">
        <v>0.15</v>
      </c>
      <c r="H98" s="716">
        <v>0.30000000000000004</v>
      </c>
    </row>
    <row r="99" spans="1:32" outlineLevel="1">
      <c r="B99" s="714"/>
      <c r="C99">
        <v>6</v>
      </c>
      <c r="D99" s="716">
        <v>0.15000000000000002</v>
      </c>
      <c r="E99" s="716">
        <v>0.15000000000000002</v>
      </c>
      <c r="F99" s="716">
        <v>9.9999999999999978E-2</v>
      </c>
      <c r="G99" s="716">
        <v>9.9999999999999978E-2</v>
      </c>
      <c r="H99" s="716">
        <v>0.15000000000000002</v>
      </c>
    </row>
    <row r="100" spans="1:32" outlineLevel="1">
      <c r="B100" s="714" t="s">
        <v>2806</v>
      </c>
      <c r="C100">
        <v>7</v>
      </c>
      <c r="D100" s="716">
        <v>0</v>
      </c>
      <c r="E100" s="716">
        <v>0</v>
      </c>
      <c r="F100" s="716">
        <v>0</v>
      </c>
      <c r="G100" s="716">
        <v>0</v>
      </c>
      <c r="H100" s="716">
        <v>0</v>
      </c>
    </row>
    <row r="101" spans="1:32" outlineLevel="1"/>
    <row r="103" spans="1:32">
      <c r="A103" s="14" t="s">
        <v>953</v>
      </c>
      <c r="L103" t="s">
        <v>2774</v>
      </c>
    </row>
    <row r="104" spans="1:32" ht="124.5" customHeight="1" outlineLevel="1">
      <c r="B104" s="18" t="s">
        <v>401</v>
      </c>
      <c r="C104" s="187" t="s">
        <v>2773</v>
      </c>
      <c r="D104" s="23" t="s">
        <v>272</v>
      </c>
      <c r="E104" s="23" t="s">
        <v>2762</v>
      </c>
      <c r="F104" s="23" t="s">
        <v>271</v>
      </c>
      <c r="G104" s="23" t="s">
        <v>272</v>
      </c>
      <c r="H104" s="23" t="s">
        <v>271</v>
      </c>
      <c r="I104" s="23" t="s">
        <v>346</v>
      </c>
      <c r="J104" s="23" t="s">
        <v>347</v>
      </c>
      <c r="K104" s="23" t="s">
        <v>378</v>
      </c>
      <c r="L104" s="148" t="s">
        <v>361</v>
      </c>
      <c r="N104" s="148" t="s">
        <v>389</v>
      </c>
      <c r="O104" s="148" t="s">
        <v>389</v>
      </c>
      <c r="P104" s="148" t="s">
        <v>389</v>
      </c>
      <c r="Q104" s="181" t="s">
        <v>876</v>
      </c>
      <c r="R104" s="181"/>
      <c r="S104" s="181"/>
      <c r="T104" s="181"/>
      <c r="U104" s="147"/>
      <c r="V104" s="147"/>
      <c r="W104" s="147"/>
      <c r="X104" s="147"/>
      <c r="Y104" s="147"/>
      <c r="Z104" s="147"/>
      <c r="AA104" s="147"/>
      <c r="AB104" s="147"/>
      <c r="AC104" s="147"/>
      <c r="AD104" s="147"/>
      <c r="AE104" s="147"/>
      <c r="AF104" s="147"/>
    </row>
    <row r="105" spans="1:32" outlineLevel="1">
      <c r="D105" s="27"/>
      <c r="E105" s="27"/>
      <c r="F105" s="27"/>
      <c r="G105" s="27"/>
      <c r="H105" s="27"/>
      <c r="I105" s="27"/>
      <c r="J105" s="27"/>
      <c r="K105" s="27"/>
      <c r="Q105" s="129" t="s">
        <v>1553</v>
      </c>
      <c r="R105" s="129"/>
      <c r="S105" s="129"/>
      <c r="T105" s="129"/>
      <c r="U105" s="129" t="s">
        <v>1553</v>
      </c>
      <c r="V105" s="129"/>
      <c r="W105" s="129"/>
      <c r="X105" s="129"/>
      <c r="Y105" s="129" t="s">
        <v>1553</v>
      </c>
      <c r="Z105" s="129"/>
      <c r="AA105" s="129"/>
      <c r="AB105" s="129"/>
      <c r="AC105" s="129" t="s">
        <v>1553</v>
      </c>
      <c r="AD105" s="129"/>
      <c r="AE105" s="129"/>
      <c r="AF105" s="129"/>
    </row>
    <row r="106" spans="1:32" outlineLevel="1">
      <c r="B106" s="569"/>
      <c r="D106" s="27"/>
      <c r="E106" s="27"/>
      <c r="F106" s="27"/>
      <c r="G106" s="27"/>
      <c r="H106" s="27"/>
      <c r="I106" s="27"/>
      <c r="J106" s="27"/>
      <c r="K106" s="27"/>
      <c r="L106" s="182" t="s">
        <v>480</v>
      </c>
      <c r="N106" s="183" t="s">
        <v>593</v>
      </c>
      <c r="O106" s="183" t="s">
        <v>594</v>
      </c>
      <c r="P106" s="183" t="s">
        <v>595</v>
      </c>
      <c r="Q106" s="127">
        <v>1</v>
      </c>
      <c r="R106" s="127">
        <v>2</v>
      </c>
      <c r="S106" s="127">
        <v>3</v>
      </c>
      <c r="T106" s="127">
        <v>4</v>
      </c>
      <c r="U106" s="42" t="s">
        <v>877</v>
      </c>
      <c r="V106" s="42" t="s">
        <v>878</v>
      </c>
      <c r="W106" s="42" t="s">
        <v>879</v>
      </c>
      <c r="X106" s="42" t="s">
        <v>903</v>
      </c>
      <c r="Y106" s="42" t="s">
        <v>877</v>
      </c>
      <c r="Z106" s="42" t="s">
        <v>878</v>
      </c>
      <c r="AA106" s="42" t="s">
        <v>879</v>
      </c>
      <c r="AB106" s="42" t="s">
        <v>903</v>
      </c>
      <c r="AC106" s="42" t="s">
        <v>877</v>
      </c>
      <c r="AD106" s="42" t="s">
        <v>878</v>
      </c>
      <c r="AE106" s="42" t="s">
        <v>879</v>
      </c>
      <c r="AF106" s="42" t="s">
        <v>903</v>
      </c>
    </row>
    <row r="107" spans="1:32" outlineLevel="1">
      <c r="A107" s="155">
        <v>1</v>
      </c>
      <c r="B107" s="687" t="s">
        <v>2769</v>
      </c>
      <c r="C107" s="688">
        <f>0.5*C115</f>
        <v>3.125E-2</v>
      </c>
      <c r="D107" s="689" t="s">
        <v>30</v>
      </c>
      <c r="E107" s="690">
        <v>999999</v>
      </c>
      <c r="F107" s="689" t="s">
        <v>30</v>
      </c>
      <c r="G107" s="689" t="s">
        <v>30</v>
      </c>
      <c r="H107" s="689" t="s">
        <v>30</v>
      </c>
      <c r="I107" s="689" t="s">
        <v>30</v>
      </c>
      <c r="J107" s="689" t="s">
        <v>30</v>
      </c>
      <c r="K107" s="169" t="s">
        <v>30</v>
      </c>
      <c r="L107" s="147"/>
      <c r="M107" s="673">
        <f>0%</f>
        <v>0</v>
      </c>
      <c r="N107" s="677">
        <f t="shared" ref="N107:P110" si="31">$C107</f>
        <v>3.125E-2</v>
      </c>
      <c r="O107" s="677">
        <f t="shared" si="31"/>
        <v>3.125E-2</v>
      </c>
      <c r="P107" s="677">
        <f t="shared" si="31"/>
        <v>3.125E-2</v>
      </c>
      <c r="Q107" s="169">
        <v>0</v>
      </c>
      <c r="R107" s="169">
        <v>0.5</v>
      </c>
      <c r="S107" s="169">
        <v>0.5</v>
      </c>
      <c r="T107" s="169">
        <v>1</v>
      </c>
      <c r="V107" s="126"/>
    </row>
    <row r="108" spans="1:32" outlineLevel="1">
      <c r="A108" s="155">
        <v>2</v>
      </c>
      <c r="B108" s="166" t="s">
        <v>2197</v>
      </c>
      <c r="C108" s="669">
        <f t="shared" ref="C108:C110" si="32">0.5*C116</f>
        <v>3.125E-2</v>
      </c>
      <c r="D108" s="691" t="s">
        <v>30</v>
      </c>
      <c r="E108" s="692">
        <v>999999</v>
      </c>
      <c r="F108" s="691" t="b">
        <v>1</v>
      </c>
      <c r="G108" s="691" t="s">
        <v>30</v>
      </c>
      <c r="H108" s="691" t="b">
        <v>1</v>
      </c>
      <c r="I108" s="691" t="s">
        <v>30</v>
      </c>
      <c r="J108" s="691" t="s">
        <v>30</v>
      </c>
      <c r="K108" s="173" t="str">
        <f ca="1">OFFSET(K108,-1,0)</f>
        <v>-</v>
      </c>
      <c r="L108" s="147"/>
      <c r="M108" s="673">
        <f>0%</f>
        <v>0</v>
      </c>
      <c r="N108" s="677">
        <f t="shared" si="31"/>
        <v>3.125E-2</v>
      </c>
      <c r="O108" s="677">
        <f t="shared" si="31"/>
        <v>3.125E-2</v>
      </c>
      <c r="P108" s="677">
        <f t="shared" si="31"/>
        <v>3.125E-2</v>
      </c>
      <c r="Q108" s="173">
        <f t="shared" ref="Q108:T110" ca="1" si="33">OFFSET(Q108,-1,0)</f>
        <v>0</v>
      </c>
      <c r="R108" s="173">
        <f t="shared" ca="1" si="33"/>
        <v>0.5</v>
      </c>
      <c r="S108" s="173">
        <f t="shared" ca="1" si="33"/>
        <v>0.5</v>
      </c>
      <c r="T108" s="173">
        <f t="shared" ca="1" si="33"/>
        <v>1</v>
      </c>
    </row>
    <row r="109" spans="1:32" outlineLevel="1">
      <c r="A109" s="155">
        <v>3</v>
      </c>
      <c r="B109" s="166" t="s">
        <v>2771</v>
      </c>
      <c r="C109" s="669">
        <f t="shared" si="32"/>
        <v>3.125E-2</v>
      </c>
      <c r="D109" s="691" t="b">
        <v>1</v>
      </c>
      <c r="E109" s="692">
        <v>999999</v>
      </c>
      <c r="F109" s="691" t="s">
        <v>30</v>
      </c>
      <c r="G109" s="691" t="b">
        <v>1</v>
      </c>
      <c r="H109" s="691" t="s">
        <v>30</v>
      </c>
      <c r="I109" s="691" t="s">
        <v>30</v>
      </c>
      <c r="J109" s="691" t="s">
        <v>30</v>
      </c>
      <c r="K109" s="173" t="str">
        <f ca="1">OFFSET(K109,-1,0)</f>
        <v>-</v>
      </c>
      <c r="L109" s="178">
        <f>1.25*L110</f>
        <v>1.2500000000000001E-2</v>
      </c>
      <c r="M109" s="123">
        <f>0%</f>
        <v>0</v>
      </c>
      <c r="N109" s="677">
        <f t="shared" si="31"/>
        <v>3.125E-2</v>
      </c>
      <c r="O109" s="677">
        <f t="shared" si="31"/>
        <v>3.125E-2</v>
      </c>
      <c r="P109" s="677">
        <f t="shared" si="31"/>
        <v>3.125E-2</v>
      </c>
      <c r="Q109" s="173">
        <f t="shared" ca="1" si="33"/>
        <v>0</v>
      </c>
      <c r="R109" s="173">
        <f t="shared" ca="1" si="33"/>
        <v>0.5</v>
      </c>
      <c r="S109" s="173">
        <f t="shared" ca="1" si="33"/>
        <v>0.5</v>
      </c>
      <c r="T109" s="173">
        <f t="shared" ca="1" si="33"/>
        <v>1</v>
      </c>
    </row>
    <row r="110" spans="1:32" outlineLevel="1">
      <c r="A110" s="155">
        <v>4</v>
      </c>
      <c r="B110" s="174" t="s">
        <v>2772</v>
      </c>
      <c r="C110" s="670">
        <f t="shared" si="32"/>
        <v>3.125E-2</v>
      </c>
      <c r="D110" s="693" t="s">
        <v>30</v>
      </c>
      <c r="E110" s="694">
        <v>0</v>
      </c>
      <c r="F110" s="693" t="s">
        <v>30</v>
      </c>
      <c r="G110" s="693" t="s">
        <v>30</v>
      </c>
      <c r="H110" s="693" t="s">
        <v>30</v>
      </c>
      <c r="I110" s="693" t="b">
        <v>1</v>
      </c>
      <c r="J110" s="691" t="s">
        <v>30</v>
      </c>
      <c r="K110" s="177" t="str">
        <f ca="1">OFFSET(K110,-1,0)</f>
        <v>-</v>
      </c>
      <c r="L110" s="178">
        <v>0.01</v>
      </c>
      <c r="M110" s="123">
        <f>0%</f>
        <v>0</v>
      </c>
      <c r="N110" s="677">
        <f t="shared" si="31"/>
        <v>3.125E-2</v>
      </c>
      <c r="O110" s="677">
        <f t="shared" si="31"/>
        <v>3.125E-2</v>
      </c>
      <c r="P110" s="677">
        <f t="shared" si="31"/>
        <v>3.125E-2</v>
      </c>
      <c r="Q110" s="177">
        <f t="shared" ca="1" si="33"/>
        <v>0</v>
      </c>
      <c r="R110" s="177">
        <f t="shared" ca="1" si="33"/>
        <v>0.5</v>
      </c>
      <c r="S110" s="177">
        <f t="shared" ca="1" si="33"/>
        <v>0.5</v>
      </c>
      <c r="T110" s="177">
        <f t="shared" ca="1" si="33"/>
        <v>1</v>
      </c>
    </row>
    <row r="111" spans="1:32" outlineLevel="1">
      <c r="A111" s="155">
        <v>5</v>
      </c>
      <c r="B111" s="166" t="s">
        <v>2770</v>
      </c>
      <c r="C111" s="669"/>
      <c r="D111" s="167" t="str">
        <f t="shared" ref="D111:J114" si="34">D107</f>
        <v>-</v>
      </c>
      <c r="E111" s="167">
        <f t="shared" ref="E111" si="35">E107</f>
        <v>999999</v>
      </c>
      <c r="F111" s="167" t="str">
        <f t="shared" si="34"/>
        <v>-</v>
      </c>
      <c r="G111" s="167" t="str">
        <f t="shared" si="34"/>
        <v>-</v>
      </c>
      <c r="H111" s="167" t="str">
        <f t="shared" si="34"/>
        <v>-</v>
      </c>
      <c r="I111" s="167" t="str">
        <f t="shared" si="34"/>
        <v>-</v>
      </c>
      <c r="J111" s="168" t="str">
        <f t="shared" si="34"/>
        <v>-</v>
      </c>
      <c r="K111" s="169">
        <v>0</v>
      </c>
      <c r="L111" s="170">
        <f t="shared" ref="L111:L118" si="36">L107</f>
        <v>0</v>
      </c>
      <c r="M111" s="673">
        <f>0%</f>
        <v>0</v>
      </c>
      <c r="N111" s="673">
        <f>0%</f>
        <v>0</v>
      </c>
      <c r="O111" s="673">
        <f>0%</f>
        <v>0</v>
      </c>
      <c r="P111" s="673">
        <f>0%</f>
        <v>0</v>
      </c>
      <c r="Q111" s="147"/>
      <c r="R111" s="147"/>
      <c r="S111" s="147"/>
      <c r="T111" s="147"/>
      <c r="U111" s="147"/>
      <c r="V111" s="147"/>
      <c r="W111" s="147"/>
      <c r="X111" s="147"/>
      <c r="Y111" s="147"/>
    </row>
    <row r="112" spans="1:32" outlineLevel="1">
      <c r="A112" s="155">
        <v>6</v>
      </c>
      <c r="B112" s="166" t="s">
        <v>2749</v>
      </c>
      <c r="C112" s="669"/>
      <c r="D112" s="171" t="str">
        <f t="shared" si="34"/>
        <v>-</v>
      </c>
      <c r="E112" s="171">
        <f t="shared" ref="E112" si="37">E108</f>
        <v>999999</v>
      </c>
      <c r="F112" s="171" t="b">
        <f t="shared" si="34"/>
        <v>1</v>
      </c>
      <c r="G112" s="171" t="str">
        <f t="shared" si="34"/>
        <v>-</v>
      </c>
      <c r="H112" s="171" t="b">
        <f t="shared" si="34"/>
        <v>1</v>
      </c>
      <c r="I112" s="171" t="str">
        <f t="shared" si="34"/>
        <v>-</v>
      </c>
      <c r="J112" s="172" t="str">
        <f t="shared" si="34"/>
        <v>-</v>
      </c>
      <c r="K112" s="173">
        <f ca="1">OFFSET(K112,-1,0)</f>
        <v>0</v>
      </c>
      <c r="L112" s="170">
        <f t="shared" si="36"/>
        <v>0</v>
      </c>
      <c r="M112" s="673">
        <f>0%</f>
        <v>0</v>
      </c>
      <c r="N112" s="673">
        <f>0%</f>
        <v>0</v>
      </c>
      <c r="O112" s="673">
        <f>0%</f>
        <v>0</v>
      </c>
      <c r="P112" s="673">
        <f>0%</f>
        <v>0</v>
      </c>
      <c r="Q112" s="147"/>
      <c r="R112" s="147"/>
      <c r="S112" s="147"/>
      <c r="T112" s="147"/>
      <c r="U112" s="147"/>
      <c r="V112" s="147"/>
      <c r="W112" s="147"/>
      <c r="X112" s="147"/>
      <c r="Y112" s="147"/>
    </row>
    <row r="113" spans="1:40" outlineLevel="1">
      <c r="A113" s="155">
        <v>7</v>
      </c>
      <c r="B113" s="166" t="s">
        <v>2763</v>
      </c>
      <c r="C113" s="669"/>
      <c r="D113" s="171" t="b">
        <f t="shared" si="34"/>
        <v>1</v>
      </c>
      <c r="E113" s="171">
        <f t="shared" ref="E113" si="38">E109</f>
        <v>999999</v>
      </c>
      <c r="F113" s="171" t="str">
        <f t="shared" si="34"/>
        <v>-</v>
      </c>
      <c r="G113" s="171" t="b">
        <f t="shared" si="34"/>
        <v>1</v>
      </c>
      <c r="H113" s="171" t="str">
        <f t="shared" si="34"/>
        <v>-</v>
      </c>
      <c r="I113" s="171" t="str">
        <f t="shared" si="34"/>
        <v>-</v>
      </c>
      <c r="J113" s="172" t="str">
        <f t="shared" si="34"/>
        <v>-</v>
      </c>
      <c r="K113" s="173">
        <f ca="1">OFFSET(K113,-1,0)</f>
        <v>0</v>
      </c>
      <c r="L113" s="170">
        <f t="shared" si="36"/>
        <v>1.2500000000000001E-2</v>
      </c>
      <c r="M113" s="123">
        <f>0%</f>
        <v>0</v>
      </c>
      <c r="N113" s="123">
        <f>0%</f>
        <v>0</v>
      </c>
      <c r="O113" s="123">
        <f>0%</f>
        <v>0</v>
      </c>
      <c r="P113" s="123">
        <f>0%</f>
        <v>0</v>
      </c>
      <c r="Q113" s="147"/>
      <c r="R113" s="147"/>
      <c r="S113" s="147"/>
      <c r="T113" s="147"/>
      <c r="U113" s="147"/>
      <c r="V113" s="147"/>
      <c r="W113" s="147"/>
      <c r="X113" s="147"/>
      <c r="Y113" s="147"/>
    </row>
    <row r="114" spans="1:40" outlineLevel="1">
      <c r="A114" s="155">
        <v>8</v>
      </c>
      <c r="B114" s="174" t="s">
        <v>2748</v>
      </c>
      <c r="C114" s="670"/>
      <c r="D114" s="175" t="str">
        <f t="shared" si="34"/>
        <v>-</v>
      </c>
      <c r="E114" s="175">
        <f t="shared" ref="E114" si="39">E110</f>
        <v>0</v>
      </c>
      <c r="F114" s="175" t="str">
        <f t="shared" si="34"/>
        <v>-</v>
      </c>
      <c r="G114" s="175" t="str">
        <f t="shared" si="34"/>
        <v>-</v>
      </c>
      <c r="H114" s="175" t="str">
        <f t="shared" si="34"/>
        <v>-</v>
      </c>
      <c r="I114" s="175" t="b">
        <f t="shared" si="34"/>
        <v>1</v>
      </c>
      <c r="J114" s="176" t="str">
        <f t="shared" si="34"/>
        <v>-</v>
      </c>
      <c r="K114" s="177">
        <f ca="1">OFFSET(K114,-1,0)</f>
        <v>0</v>
      </c>
      <c r="L114" s="170">
        <f t="shared" si="36"/>
        <v>0.01</v>
      </c>
      <c r="M114" s="123">
        <f>0%</f>
        <v>0</v>
      </c>
      <c r="N114" s="123">
        <f>0%</f>
        <v>0</v>
      </c>
      <c r="O114" s="123">
        <f>0%</f>
        <v>0</v>
      </c>
      <c r="P114" s="123">
        <f>0%</f>
        <v>0</v>
      </c>
      <c r="Q114" s="147"/>
      <c r="R114" s="147"/>
      <c r="S114" s="147"/>
      <c r="T114" s="147"/>
      <c r="U114" s="147"/>
      <c r="V114" s="147"/>
      <c r="W114" s="147"/>
      <c r="X114" s="147"/>
      <c r="Y114" s="147"/>
    </row>
    <row r="115" spans="1:40" outlineLevel="1">
      <c r="A115" s="155">
        <v>9</v>
      </c>
      <c r="B115" s="166" t="s">
        <v>1213</v>
      </c>
      <c r="C115" s="669">
        <v>6.25E-2</v>
      </c>
      <c r="D115" s="171" t="str">
        <f t="shared" ref="D115:F118" si="40">D111</f>
        <v>-</v>
      </c>
      <c r="E115" s="171">
        <f t="shared" ref="E115" si="41">E111</f>
        <v>999999</v>
      </c>
      <c r="F115" s="171" t="str">
        <f t="shared" si="40"/>
        <v>-</v>
      </c>
      <c r="G115" s="171" t="str">
        <f t="shared" ref="G115:H122" si="42">G111</f>
        <v>-</v>
      </c>
      <c r="H115" s="171" t="str">
        <f t="shared" si="42"/>
        <v>-</v>
      </c>
      <c r="I115" s="171" t="str">
        <f t="shared" ref="I115:J122" si="43">I111</f>
        <v>-</v>
      </c>
      <c r="J115" s="172" t="str">
        <f t="shared" si="43"/>
        <v>-</v>
      </c>
      <c r="K115" s="169">
        <v>0.92</v>
      </c>
      <c r="L115" s="170">
        <f t="shared" si="36"/>
        <v>0</v>
      </c>
      <c r="M115" s="673">
        <f>0%</f>
        <v>0</v>
      </c>
      <c r="N115" s="677">
        <f t="shared" ref="N115:P118" si="44">$C115</f>
        <v>6.25E-2</v>
      </c>
      <c r="O115" s="677">
        <f t="shared" si="44"/>
        <v>6.25E-2</v>
      </c>
      <c r="P115" s="677">
        <f t="shared" si="44"/>
        <v>6.25E-2</v>
      </c>
      <c r="Q115" s="147"/>
      <c r="R115" s="147"/>
      <c r="S115" s="147"/>
      <c r="T115" s="147"/>
      <c r="U115" s="147"/>
      <c r="V115" s="147"/>
      <c r="W115" s="147"/>
      <c r="X115" s="147"/>
      <c r="Y115" s="147"/>
    </row>
    <row r="116" spans="1:40" outlineLevel="1">
      <c r="A116" s="155">
        <v>10</v>
      </c>
      <c r="B116" s="166" t="s">
        <v>1214</v>
      </c>
      <c r="C116" s="669">
        <v>6.25E-2</v>
      </c>
      <c r="D116" s="171" t="str">
        <f t="shared" si="40"/>
        <v>-</v>
      </c>
      <c r="E116" s="171">
        <f t="shared" ref="E116" si="45">E112</f>
        <v>999999</v>
      </c>
      <c r="F116" s="171" t="b">
        <f t="shared" si="40"/>
        <v>1</v>
      </c>
      <c r="G116" s="171" t="str">
        <f t="shared" si="42"/>
        <v>-</v>
      </c>
      <c r="H116" s="171" t="b">
        <f t="shared" si="42"/>
        <v>1</v>
      </c>
      <c r="I116" s="171" t="str">
        <f t="shared" si="43"/>
        <v>-</v>
      </c>
      <c r="J116" s="172" t="str">
        <f t="shared" si="43"/>
        <v>-</v>
      </c>
      <c r="K116" s="173">
        <f ca="1">OFFSET(K116,-1,0)</f>
        <v>0.92</v>
      </c>
      <c r="L116" s="170">
        <f t="shared" si="36"/>
        <v>0</v>
      </c>
      <c r="M116" s="673">
        <f>0%</f>
        <v>0</v>
      </c>
      <c r="N116" s="677">
        <f t="shared" si="44"/>
        <v>6.25E-2</v>
      </c>
      <c r="O116" s="677">
        <f t="shared" si="44"/>
        <v>6.25E-2</v>
      </c>
      <c r="P116" s="677">
        <f t="shared" si="44"/>
        <v>6.25E-2</v>
      </c>
      <c r="Q116" s="147"/>
      <c r="R116" s="147"/>
      <c r="S116" s="147"/>
      <c r="T116" s="147"/>
      <c r="U116" s="147"/>
      <c r="V116" s="147"/>
      <c r="W116" s="147"/>
      <c r="X116" s="147"/>
      <c r="Y116" s="147"/>
    </row>
    <row r="117" spans="1:40" outlineLevel="1">
      <c r="A117" s="155">
        <v>11</v>
      </c>
      <c r="B117" s="166" t="s">
        <v>2764</v>
      </c>
      <c r="C117" s="669">
        <v>6.25E-2</v>
      </c>
      <c r="D117" s="171" t="b">
        <f t="shared" si="40"/>
        <v>1</v>
      </c>
      <c r="E117" s="171">
        <f t="shared" ref="E117" si="46">E113</f>
        <v>999999</v>
      </c>
      <c r="F117" s="171" t="str">
        <f t="shared" si="40"/>
        <v>-</v>
      </c>
      <c r="G117" s="171" t="b">
        <f t="shared" si="42"/>
        <v>1</v>
      </c>
      <c r="H117" s="171" t="str">
        <f t="shared" si="42"/>
        <v>-</v>
      </c>
      <c r="I117" s="171" t="str">
        <f t="shared" si="43"/>
        <v>-</v>
      </c>
      <c r="J117" s="172" t="str">
        <f t="shared" si="43"/>
        <v>-</v>
      </c>
      <c r="K117" s="173">
        <f ca="1">OFFSET(K117,-1,0)</f>
        <v>0.92</v>
      </c>
      <c r="L117" s="170">
        <f t="shared" si="36"/>
        <v>1.2500000000000001E-2</v>
      </c>
      <c r="M117" s="123">
        <f>0%</f>
        <v>0</v>
      </c>
      <c r="N117" s="677">
        <f t="shared" si="44"/>
        <v>6.25E-2</v>
      </c>
      <c r="O117" s="677">
        <f t="shared" si="44"/>
        <v>6.25E-2</v>
      </c>
      <c r="P117" s="677">
        <f t="shared" si="44"/>
        <v>6.25E-2</v>
      </c>
      <c r="Q117" s="147"/>
      <c r="R117" s="147"/>
      <c r="S117" s="147"/>
      <c r="T117" s="147"/>
      <c r="U117" s="147"/>
      <c r="V117" s="147"/>
      <c r="W117" s="147"/>
      <c r="X117" s="147"/>
      <c r="Y117" s="147"/>
    </row>
    <row r="118" spans="1:40" outlineLevel="1">
      <c r="A118" s="155">
        <v>12</v>
      </c>
      <c r="B118" s="174" t="s">
        <v>2750</v>
      </c>
      <c r="C118" s="670">
        <v>6.25E-2</v>
      </c>
      <c r="D118" s="175" t="str">
        <f t="shared" si="40"/>
        <v>-</v>
      </c>
      <c r="E118" s="175">
        <f t="shared" ref="E118" si="47">E114</f>
        <v>0</v>
      </c>
      <c r="F118" s="175" t="str">
        <f t="shared" si="40"/>
        <v>-</v>
      </c>
      <c r="G118" s="175" t="str">
        <f t="shared" si="42"/>
        <v>-</v>
      </c>
      <c r="H118" s="175" t="str">
        <f t="shared" si="42"/>
        <v>-</v>
      </c>
      <c r="I118" s="175" t="b">
        <f t="shared" si="43"/>
        <v>1</v>
      </c>
      <c r="J118" s="176" t="str">
        <f t="shared" si="43"/>
        <v>-</v>
      </c>
      <c r="K118" s="177">
        <f ca="1">OFFSET(K118,-1,0)</f>
        <v>0.92</v>
      </c>
      <c r="L118" s="170">
        <f t="shared" si="36"/>
        <v>0.01</v>
      </c>
      <c r="M118" s="123">
        <f>0%</f>
        <v>0</v>
      </c>
      <c r="N118" s="677">
        <f t="shared" si="44"/>
        <v>6.25E-2</v>
      </c>
      <c r="O118" s="677">
        <f t="shared" si="44"/>
        <v>6.25E-2</v>
      </c>
      <c r="P118" s="677">
        <f t="shared" si="44"/>
        <v>6.25E-2</v>
      </c>
      <c r="Q118" s="147"/>
      <c r="R118" s="147"/>
      <c r="S118" s="147"/>
      <c r="T118" s="147"/>
      <c r="U118" s="147"/>
      <c r="V118" s="147"/>
      <c r="W118" s="147"/>
      <c r="X118" s="147"/>
      <c r="Y118" s="147"/>
    </row>
    <row r="119" spans="1:40" outlineLevel="1">
      <c r="A119" s="155">
        <v>5</v>
      </c>
      <c r="B119" s="166" t="s">
        <v>2753</v>
      </c>
      <c r="C119" s="669">
        <v>0.05</v>
      </c>
      <c r="D119" s="171" t="str">
        <f t="shared" ref="D119:F122" si="48">D115</f>
        <v>-</v>
      </c>
      <c r="E119" s="171">
        <f t="shared" ref="E119" si="49">E115</f>
        <v>999999</v>
      </c>
      <c r="F119" s="171" t="str">
        <f t="shared" si="48"/>
        <v>-</v>
      </c>
      <c r="G119" s="171" t="str">
        <f t="shared" si="42"/>
        <v>-</v>
      </c>
      <c r="H119" s="171" t="str">
        <f t="shared" si="42"/>
        <v>-</v>
      </c>
      <c r="I119" s="171" t="str">
        <f t="shared" si="43"/>
        <v>-</v>
      </c>
      <c r="J119" s="172" t="str">
        <f t="shared" si="43"/>
        <v>-</v>
      </c>
      <c r="K119" s="169">
        <v>0.5</v>
      </c>
      <c r="L119" s="178">
        <v>0.01</v>
      </c>
      <c r="M119" s="673">
        <f>0%</f>
        <v>0</v>
      </c>
      <c r="N119" s="673">
        <f>0%</f>
        <v>0</v>
      </c>
      <c r="O119" s="677">
        <f t="shared" ref="O119:P122" si="50">$C119</f>
        <v>0.05</v>
      </c>
      <c r="P119" s="677">
        <f t="shared" si="50"/>
        <v>0.05</v>
      </c>
      <c r="Q119" s="147"/>
      <c r="R119" s="147"/>
      <c r="S119" s="147"/>
      <c r="T119" s="147"/>
      <c r="U119" s="179" t="s">
        <v>492</v>
      </c>
      <c r="V119" s="147" t="s">
        <v>493</v>
      </c>
      <c r="W119" s="147"/>
      <c r="X119" s="147"/>
      <c r="Y119" s="147"/>
    </row>
    <row r="120" spans="1:40" outlineLevel="1">
      <c r="A120" s="155">
        <v>6</v>
      </c>
      <c r="B120" s="166" t="s">
        <v>2752</v>
      </c>
      <c r="C120" s="669">
        <v>0.05</v>
      </c>
      <c r="D120" s="171" t="str">
        <f t="shared" si="48"/>
        <v>-</v>
      </c>
      <c r="E120" s="171">
        <f t="shared" ref="E120" si="51">E116</f>
        <v>999999</v>
      </c>
      <c r="F120" s="171" t="b">
        <f t="shared" si="48"/>
        <v>1</v>
      </c>
      <c r="G120" s="171" t="str">
        <f t="shared" si="42"/>
        <v>-</v>
      </c>
      <c r="H120" s="171" t="b">
        <f t="shared" si="42"/>
        <v>1</v>
      </c>
      <c r="I120" s="171" t="str">
        <f t="shared" si="43"/>
        <v>-</v>
      </c>
      <c r="J120" s="172" t="str">
        <f t="shared" si="43"/>
        <v>-</v>
      </c>
      <c r="K120" s="173">
        <f ca="1">OFFSET(K120,-1,0)</f>
        <v>0.5</v>
      </c>
      <c r="L120" s="180">
        <f>L$119+L108</f>
        <v>0.01</v>
      </c>
      <c r="M120" s="673">
        <f>0%</f>
        <v>0</v>
      </c>
      <c r="N120" s="673">
        <f>0%</f>
        <v>0</v>
      </c>
      <c r="O120" s="677">
        <f t="shared" si="50"/>
        <v>0.05</v>
      </c>
      <c r="P120" s="677">
        <f t="shared" si="50"/>
        <v>0.05</v>
      </c>
      <c r="Q120" s="147"/>
      <c r="R120" s="147"/>
      <c r="S120" s="147"/>
      <c r="T120" s="147"/>
      <c r="U120" s="147"/>
      <c r="V120" s="147" t="s">
        <v>913</v>
      </c>
      <c r="W120" s="147"/>
      <c r="X120" s="147"/>
      <c r="Y120" s="147"/>
    </row>
    <row r="121" spans="1:40" outlineLevel="1">
      <c r="A121" s="155">
        <v>7</v>
      </c>
      <c r="B121" s="166" t="s">
        <v>2765</v>
      </c>
      <c r="C121" s="669">
        <v>0.05</v>
      </c>
      <c r="D121" s="171" t="b">
        <f t="shared" si="48"/>
        <v>1</v>
      </c>
      <c r="E121" s="171">
        <f t="shared" ref="E121" si="52">E117</f>
        <v>999999</v>
      </c>
      <c r="F121" s="171" t="str">
        <f t="shared" si="48"/>
        <v>-</v>
      </c>
      <c r="G121" s="171" t="b">
        <f t="shared" si="42"/>
        <v>1</v>
      </c>
      <c r="H121" s="171" t="str">
        <f t="shared" si="42"/>
        <v>-</v>
      </c>
      <c r="I121" s="171" t="str">
        <f t="shared" si="43"/>
        <v>-</v>
      </c>
      <c r="J121" s="172" t="str">
        <f t="shared" si="43"/>
        <v>-</v>
      </c>
      <c r="K121" s="173">
        <f ca="1">OFFSET(K121,-1,0)</f>
        <v>0.5</v>
      </c>
      <c r="L121" s="180">
        <f>L$119+L109</f>
        <v>2.2499999999999999E-2</v>
      </c>
      <c r="M121" s="123">
        <f>0%</f>
        <v>0</v>
      </c>
      <c r="N121" s="123">
        <f>0%</f>
        <v>0</v>
      </c>
      <c r="O121" s="677">
        <f t="shared" si="50"/>
        <v>0.05</v>
      </c>
      <c r="P121" s="677">
        <f t="shared" si="50"/>
        <v>0.05</v>
      </c>
      <c r="Q121" s="147"/>
      <c r="R121" s="147"/>
      <c r="S121" s="147"/>
      <c r="T121" s="147"/>
      <c r="U121" s="147"/>
      <c r="V121" s="147"/>
      <c r="W121" s="147"/>
      <c r="X121" s="147"/>
      <c r="Y121" s="147"/>
    </row>
    <row r="122" spans="1:40" outlineLevel="1">
      <c r="A122" s="155">
        <v>8</v>
      </c>
      <c r="B122" s="174" t="s">
        <v>2751</v>
      </c>
      <c r="C122" s="670">
        <v>0.05</v>
      </c>
      <c r="D122" s="175" t="str">
        <f t="shared" si="48"/>
        <v>-</v>
      </c>
      <c r="E122" s="175">
        <f t="shared" ref="E122" si="53">E118</f>
        <v>0</v>
      </c>
      <c r="F122" s="175" t="str">
        <f t="shared" si="48"/>
        <v>-</v>
      </c>
      <c r="G122" s="175" t="str">
        <f t="shared" si="42"/>
        <v>-</v>
      </c>
      <c r="H122" s="175" t="str">
        <f t="shared" si="42"/>
        <v>-</v>
      </c>
      <c r="I122" s="175" t="b">
        <f t="shared" si="43"/>
        <v>1</v>
      </c>
      <c r="J122" s="176" t="str">
        <f t="shared" si="43"/>
        <v>-</v>
      </c>
      <c r="K122" s="177">
        <f ca="1">OFFSET(K122,-1,0)</f>
        <v>0.5</v>
      </c>
      <c r="L122" s="180">
        <f>L$119+L110</f>
        <v>0.02</v>
      </c>
      <c r="M122" s="123">
        <f>0%</f>
        <v>0</v>
      </c>
      <c r="N122" s="123">
        <f>0%</f>
        <v>0</v>
      </c>
      <c r="O122" s="677">
        <f t="shared" si="50"/>
        <v>0.05</v>
      </c>
      <c r="P122" s="677">
        <f t="shared" si="50"/>
        <v>0.05</v>
      </c>
      <c r="Q122" s="147"/>
      <c r="R122" s="147"/>
      <c r="S122" s="147"/>
      <c r="T122" s="147"/>
      <c r="U122" s="147"/>
      <c r="V122" s="147"/>
      <c r="W122" s="147"/>
      <c r="X122" s="147"/>
      <c r="Y122" s="147"/>
    </row>
    <row r="123" spans="1:40" outlineLevel="1">
      <c r="A123" s="18"/>
      <c r="B123" s="40"/>
      <c r="C123" s="40"/>
      <c r="D123" s="37"/>
      <c r="E123" s="37"/>
      <c r="F123" s="37"/>
      <c r="I123" s="37"/>
      <c r="J123" s="37"/>
      <c r="K123" s="124"/>
      <c r="L123" s="48" t="s">
        <v>2775</v>
      </c>
      <c r="N123" s="125"/>
      <c r="O123" s="125"/>
      <c r="P123" s="49"/>
    </row>
    <row r="124" spans="1:40" ht="17.25" outlineLevel="1">
      <c r="Q124" s="103" t="s">
        <v>912</v>
      </c>
      <c r="R124" s="103"/>
      <c r="S124" s="103"/>
      <c r="T124" s="103"/>
      <c r="U124" s="122" t="s">
        <v>881</v>
      </c>
      <c r="V124" s="122"/>
      <c r="W124" s="122"/>
      <c r="X124" s="122"/>
      <c r="Y124" s="122" t="s">
        <v>1652</v>
      </c>
      <c r="Z124" s="122"/>
      <c r="AA124" s="122"/>
      <c r="AB124" s="122"/>
      <c r="AC124" s="122" t="s">
        <v>2428</v>
      </c>
      <c r="AD124" s="122"/>
      <c r="AE124" s="122"/>
      <c r="AF124" s="122"/>
      <c r="AG124" s="122" t="s">
        <v>2085</v>
      </c>
      <c r="AH124" s="122"/>
      <c r="AI124" s="122"/>
      <c r="AJ124" s="122"/>
      <c r="AK124" s="122" t="s">
        <v>1943</v>
      </c>
      <c r="AL124" s="122"/>
      <c r="AM124" s="122"/>
      <c r="AN124" s="122"/>
    </row>
    <row r="125" spans="1:40" outlineLevel="1">
      <c r="A125" s="569" t="s">
        <v>2783</v>
      </c>
      <c r="Q125">
        <f>INDEX($U$125:$AN$125,1,(d.Region-1)*4+Q$106)</f>
        <v>1</v>
      </c>
      <c r="R125">
        <f>INDEX($U$125:$AN$125,1,(d.Region-1)*4+R$106)</f>
        <v>1</v>
      </c>
      <c r="S125">
        <f>INDEX($U$125:$AN$125,1,(d.Region-1)*4+S$106)</f>
        <v>1</v>
      </c>
      <c r="T125">
        <f>INDEX($U$125:$AN$125,1,(d.Region-1)*4+T$106)</f>
        <v>3</v>
      </c>
      <c r="U125" s="11">
        <v>1</v>
      </c>
      <c r="V125" s="11">
        <v>1</v>
      </c>
      <c r="W125" s="11">
        <v>1</v>
      </c>
      <c r="X125" s="11">
        <v>3</v>
      </c>
      <c r="Y125" s="11">
        <v>1</v>
      </c>
      <c r="Z125" s="11">
        <v>1</v>
      </c>
      <c r="AA125" s="11">
        <v>1</v>
      </c>
      <c r="AB125" s="11">
        <v>3</v>
      </c>
      <c r="AC125" s="11">
        <v>1</v>
      </c>
      <c r="AD125" s="11">
        <v>1</v>
      </c>
      <c r="AE125" s="11">
        <v>1</v>
      </c>
      <c r="AF125" s="11">
        <v>3</v>
      </c>
      <c r="AG125" s="11">
        <v>1</v>
      </c>
      <c r="AH125" s="11">
        <v>1</v>
      </c>
      <c r="AI125" s="11">
        <v>1</v>
      </c>
      <c r="AJ125" s="11">
        <v>3</v>
      </c>
      <c r="AK125" s="11">
        <v>1</v>
      </c>
      <c r="AL125" s="11">
        <v>1</v>
      </c>
      <c r="AM125" s="11">
        <v>1</v>
      </c>
      <c r="AN125" s="11">
        <v>3</v>
      </c>
    </row>
    <row r="126" spans="1:40">
      <c r="Z126" t="s">
        <v>904</v>
      </c>
      <c r="AA126" t="s">
        <v>2989</v>
      </c>
    </row>
    <row r="127" spans="1:40">
      <c r="A127" s="569" t="s">
        <v>3154</v>
      </c>
    </row>
    <row r="128" spans="1:40" outlineLevel="1">
      <c r="A128" s="569"/>
      <c r="B128" s="695" t="s">
        <v>2784</v>
      </c>
      <c r="C128" s="699">
        <v>0.14799999999999999</v>
      </c>
      <c r="D128" s="27"/>
    </row>
    <row r="129" spans="1:33" outlineLevel="1">
      <c r="A129" s="569"/>
      <c r="B129" s="695" t="s">
        <v>2785</v>
      </c>
      <c r="C129" s="699">
        <v>3.2000000000000001E-2</v>
      </c>
    </row>
    <row r="130" spans="1:33" outlineLevel="1">
      <c r="A130" s="569"/>
      <c r="B130" s="695"/>
      <c r="C130" s="699"/>
    </row>
    <row r="131" spans="1:33" outlineLevel="1">
      <c r="A131" s="569"/>
      <c r="B131" s="695"/>
      <c r="C131" s="699"/>
    </row>
    <row r="132" spans="1:33" outlineLevel="1">
      <c r="D132" s="27">
        <v>1</v>
      </c>
      <c r="E132" s="27">
        <v>2</v>
      </c>
      <c r="F132" s="27">
        <v>3</v>
      </c>
      <c r="G132" s="27">
        <v>4</v>
      </c>
      <c r="H132" s="27">
        <v>5</v>
      </c>
      <c r="I132" s="103" t="s">
        <v>881</v>
      </c>
      <c r="J132" s="103"/>
      <c r="K132" s="103"/>
      <c r="L132" s="103"/>
      <c r="M132" s="103"/>
      <c r="N132" s="103" t="s">
        <v>1652</v>
      </c>
      <c r="O132" s="103"/>
      <c r="P132" s="103"/>
      <c r="Q132" s="103"/>
      <c r="R132" s="103"/>
      <c r="S132" s="103" t="s">
        <v>1653</v>
      </c>
      <c r="T132" s="103"/>
      <c r="U132" s="103"/>
      <c r="V132" s="103"/>
      <c r="W132" s="103"/>
      <c r="X132" s="103" t="s">
        <v>2085</v>
      </c>
      <c r="Y132" s="103"/>
      <c r="Z132" s="103"/>
      <c r="AA132" s="103"/>
      <c r="AB132" s="103"/>
      <c r="AC132" s="103" t="s">
        <v>1943</v>
      </c>
      <c r="AD132" s="103"/>
      <c r="AE132" s="103"/>
      <c r="AF132" s="103"/>
      <c r="AG132" s="103"/>
    </row>
    <row r="133" spans="1:33" ht="83.25" outlineLevel="1">
      <c r="B133" t="s">
        <v>2776</v>
      </c>
      <c r="C133" s="696"/>
      <c r="D133" s="187" t="s">
        <v>2798</v>
      </c>
      <c r="E133" s="187" t="s">
        <v>2799</v>
      </c>
      <c r="F133" s="187" t="s">
        <v>2800</v>
      </c>
      <c r="G133" s="187" t="s">
        <v>809</v>
      </c>
      <c r="H133" s="187" t="s">
        <v>2314</v>
      </c>
      <c r="I133" s="187" t="s">
        <v>2798</v>
      </c>
      <c r="J133" s="187" t="s">
        <v>2799</v>
      </c>
      <c r="K133" s="187" t="s">
        <v>2800</v>
      </c>
      <c r="L133" s="187" t="s">
        <v>809</v>
      </c>
      <c r="M133" s="187" t="s">
        <v>2314</v>
      </c>
      <c r="N133" s="187" t="s">
        <v>2798</v>
      </c>
      <c r="O133" s="187" t="s">
        <v>2799</v>
      </c>
      <c r="P133" s="187" t="s">
        <v>2800</v>
      </c>
      <c r="Q133" s="187" t="s">
        <v>809</v>
      </c>
      <c r="R133" s="187" t="s">
        <v>2314</v>
      </c>
      <c r="S133" s="187" t="s">
        <v>2798</v>
      </c>
      <c r="T133" s="187" t="s">
        <v>2799</v>
      </c>
      <c r="U133" s="187" t="s">
        <v>2800</v>
      </c>
      <c r="V133" s="187" t="s">
        <v>809</v>
      </c>
      <c r="W133" s="187" t="s">
        <v>2314</v>
      </c>
      <c r="X133" s="187" t="s">
        <v>2798</v>
      </c>
      <c r="Y133" s="187" t="s">
        <v>2799</v>
      </c>
      <c r="Z133" s="187" t="s">
        <v>2800</v>
      </c>
      <c r="AA133" s="187" t="s">
        <v>809</v>
      </c>
      <c r="AB133" s="187" t="s">
        <v>2314</v>
      </c>
      <c r="AC133" s="187" t="s">
        <v>2798</v>
      </c>
      <c r="AD133" s="187" t="s">
        <v>2799</v>
      </c>
      <c r="AE133" s="187" t="s">
        <v>2800</v>
      </c>
      <c r="AF133" s="187" t="s">
        <v>809</v>
      </c>
      <c r="AG133" s="187" t="s">
        <v>2314</v>
      </c>
    </row>
    <row r="134" spans="1:33" outlineLevel="1">
      <c r="B134" s="89" t="s">
        <v>2778</v>
      </c>
      <c r="C134" s="89"/>
      <c r="D134" s="679" cm="1">
        <f t="array" ref="D134">INDEX($I134:$AG134,1,(d.Region-1)*5+D$132)</f>
        <v>0.15</v>
      </c>
      <c r="E134" s="679" cm="1">
        <f t="array" ref="E134">INDEX($I134:$AG134,1,(d.Region-1)*5+E$132)</f>
        <v>0.125</v>
      </c>
      <c r="F134" s="679" cm="1">
        <f t="array" ref="F134">INDEX($I134:$AG134,1,(d.Region-1)*5+F$132)</f>
        <v>0</v>
      </c>
      <c r="G134" s="679" cm="1">
        <f t="array" ref="G134">INDEX($I134:$AG134,1,(d.Region-1)*5+G$132)</f>
        <v>0.1</v>
      </c>
      <c r="H134" s="679" cm="1">
        <f t="array" ref="H134">INDEX($I134:$AG134,1,(d.Region-1)*5+H$132)</f>
        <v>0</v>
      </c>
      <c r="I134" s="680">
        <f t="shared" ref="I134:M134" si="54">I136/2</f>
        <v>0.15</v>
      </c>
      <c r="J134" s="680">
        <f t="shared" si="54"/>
        <v>0.125</v>
      </c>
      <c r="K134" s="680">
        <f t="shared" si="54"/>
        <v>0</v>
      </c>
      <c r="L134" s="680">
        <f t="shared" si="54"/>
        <v>0.1</v>
      </c>
      <c r="M134" s="680">
        <f t="shared" si="54"/>
        <v>0</v>
      </c>
      <c r="N134" s="680">
        <f>N136/2</f>
        <v>0.15</v>
      </c>
      <c r="O134" s="680">
        <f t="shared" ref="O134:AG134" si="55">O136/2</f>
        <v>0.125</v>
      </c>
      <c r="P134" s="680">
        <f t="shared" si="55"/>
        <v>0</v>
      </c>
      <c r="Q134" s="680">
        <f t="shared" si="55"/>
        <v>0.1</v>
      </c>
      <c r="R134" s="680">
        <f t="shared" si="55"/>
        <v>0</v>
      </c>
      <c r="S134" s="680">
        <f t="shared" si="55"/>
        <v>0.15</v>
      </c>
      <c r="T134" s="680">
        <f t="shared" si="55"/>
        <v>0.125</v>
      </c>
      <c r="U134" s="680">
        <f t="shared" si="55"/>
        <v>0</v>
      </c>
      <c r="V134" s="680">
        <f t="shared" si="55"/>
        <v>0.1</v>
      </c>
      <c r="W134" s="680">
        <f t="shared" si="55"/>
        <v>0</v>
      </c>
      <c r="X134" s="680">
        <f t="shared" si="55"/>
        <v>0.15</v>
      </c>
      <c r="Y134" s="680">
        <f t="shared" si="55"/>
        <v>0.125</v>
      </c>
      <c r="Z134" s="680">
        <f t="shared" si="55"/>
        <v>0</v>
      </c>
      <c r="AA134" s="680">
        <f t="shared" si="55"/>
        <v>0.1</v>
      </c>
      <c r="AB134" s="680">
        <f t="shared" si="55"/>
        <v>0</v>
      </c>
      <c r="AC134" s="680">
        <f t="shared" si="55"/>
        <v>0.15</v>
      </c>
      <c r="AD134" s="680">
        <f t="shared" si="55"/>
        <v>0.125</v>
      </c>
      <c r="AE134" s="680">
        <f t="shared" si="55"/>
        <v>0</v>
      </c>
      <c r="AF134" s="680">
        <f t="shared" si="55"/>
        <v>0.1</v>
      </c>
      <c r="AG134" s="680">
        <f t="shared" si="55"/>
        <v>0</v>
      </c>
    </row>
    <row r="135" spans="1:33" outlineLevel="1">
      <c r="B135" t="s">
        <v>2779</v>
      </c>
      <c r="D135" s="683" cm="1">
        <f t="array" ref="D135">INDEX($I135:$AG135,1,(d.Region-1)*5+D$132)</f>
        <v>0</v>
      </c>
      <c r="E135" s="683" cm="1">
        <f t="array" ref="E135">INDEX($I135:$AG135,1,(d.Region-1)*5+E$132)</f>
        <v>0</v>
      </c>
      <c r="F135" s="683" cm="1">
        <f t="array" ref="F135">INDEX($I135:$AG135,1,(d.Region-1)*5+F$132)</f>
        <v>0</v>
      </c>
      <c r="G135" s="683" cm="1">
        <f t="array" ref="G135">INDEX($I135:$AG135,1,(d.Region-1)*5+G$132)</f>
        <v>0</v>
      </c>
      <c r="H135" s="683" cm="1">
        <f t="array" ref="H135">INDEX($I135:$AG135,1,(d.Region-1)*5+H$132)</f>
        <v>0</v>
      </c>
      <c r="I135" s="678"/>
      <c r="J135" s="678"/>
      <c r="K135" s="678"/>
      <c r="L135" s="678"/>
      <c r="M135" s="678"/>
      <c r="N135" s="678"/>
      <c r="O135" s="678"/>
      <c r="P135" s="678"/>
      <c r="Q135" s="678"/>
      <c r="R135" s="678"/>
      <c r="S135" s="678"/>
      <c r="T135" s="678"/>
      <c r="U135" s="678"/>
      <c r="V135" s="678"/>
      <c r="W135" s="678"/>
      <c r="X135" s="678"/>
      <c r="Y135" s="678"/>
      <c r="Z135" s="678"/>
      <c r="AA135" s="678"/>
      <c r="AB135" s="678"/>
      <c r="AC135" s="678"/>
      <c r="AD135" s="678"/>
      <c r="AE135" s="678"/>
      <c r="AF135" s="678"/>
      <c r="AG135" s="678"/>
    </row>
    <row r="136" spans="1:33" outlineLevel="1">
      <c r="B136" t="s">
        <v>2780</v>
      </c>
      <c r="D136" s="683" cm="1">
        <f t="array" ref="D136">INDEX($I136:$AG136,1,(d.Region-1)*5+D$132)</f>
        <v>0.3</v>
      </c>
      <c r="E136" s="683" cm="1">
        <f t="array" ref="E136">INDEX($I136:$AG136,1,(d.Region-1)*5+E$132)</f>
        <v>0.25</v>
      </c>
      <c r="F136" s="683" cm="1">
        <f t="array" ref="F136">INDEX($I136:$AG136,1,(d.Region-1)*5+F$132)</f>
        <v>0</v>
      </c>
      <c r="G136" s="683" cm="1">
        <f t="array" ref="G136">INDEX($I136:$AG136,1,(d.Region-1)*5+G$132)</f>
        <v>0.2</v>
      </c>
      <c r="H136" s="683" cm="1">
        <f t="array" ref="H136">INDEX($I136:$AG136,1,(d.Region-1)*5+H$132)</f>
        <v>0</v>
      </c>
      <c r="I136" s="678">
        <v>0.3</v>
      </c>
      <c r="J136" s="678">
        <v>0.25</v>
      </c>
      <c r="K136" s="678"/>
      <c r="L136" s="678">
        <v>0.2</v>
      </c>
      <c r="M136" s="678"/>
      <c r="N136" s="678">
        <v>0.3</v>
      </c>
      <c r="O136" s="678">
        <v>0.25</v>
      </c>
      <c r="P136" s="678"/>
      <c r="Q136" s="678">
        <v>0.2</v>
      </c>
      <c r="R136" s="678"/>
      <c r="S136" s="678">
        <v>0.3</v>
      </c>
      <c r="T136" s="678">
        <v>0.25</v>
      </c>
      <c r="U136" s="678"/>
      <c r="V136" s="678">
        <v>0.2</v>
      </c>
      <c r="W136" s="678"/>
      <c r="X136" s="678">
        <v>0.3</v>
      </c>
      <c r="Y136" s="678">
        <v>0.25</v>
      </c>
      <c r="Z136" s="678"/>
      <c r="AA136" s="678">
        <v>0.2</v>
      </c>
      <c r="AB136" s="678"/>
      <c r="AC136" s="678">
        <v>0.3</v>
      </c>
      <c r="AD136" s="678">
        <v>0.25</v>
      </c>
      <c r="AE136" s="678"/>
      <c r="AF136" s="678">
        <v>0.2</v>
      </c>
      <c r="AG136" s="678"/>
    </row>
    <row r="137" spans="1:33" outlineLevel="1">
      <c r="B137" s="92" t="s">
        <v>2781</v>
      </c>
      <c r="C137" s="92"/>
      <c r="D137" s="681" cm="1">
        <f t="array" ref="D137">INDEX($I137:$AG137,1,(d.Region-1)*5+D$132)</f>
        <v>0.5</v>
      </c>
      <c r="E137" s="681" cm="1">
        <f t="array" ref="E137">INDEX($I137:$AG137,1,(d.Region-1)*5+E$132)</f>
        <v>0.45</v>
      </c>
      <c r="F137" s="681" cm="1">
        <f t="array" ref="F137">INDEX($I137:$AG137,1,(d.Region-1)*5+F$132)</f>
        <v>0</v>
      </c>
      <c r="G137" s="681" cm="1">
        <f t="array" ref="G137">INDEX($I137:$AG137,1,(d.Region-1)*5+G$132)</f>
        <v>0.4</v>
      </c>
      <c r="H137" s="681" cm="1">
        <f t="array" ref="H137">INDEX($I137:$AG137,1,(d.Region-1)*5+H$132)</f>
        <v>0</v>
      </c>
      <c r="I137" s="682">
        <v>0.5</v>
      </c>
      <c r="J137" s="682">
        <v>0.45</v>
      </c>
      <c r="K137" s="682"/>
      <c r="L137" s="682">
        <v>0.4</v>
      </c>
      <c r="M137" s="682"/>
      <c r="N137" s="682">
        <v>0.5</v>
      </c>
      <c r="O137" s="682">
        <v>0.45</v>
      </c>
      <c r="P137" s="682"/>
      <c r="Q137" s="682">
        <v>0.4</v>
      </c>
      <c r="R137" s="682"/>
      <c r="S137" s="682">
        <v>0.5</v>
      </c>
      <c r="T137" s="682">
        <v>0.45</v>
      </c>
      <c r="U137" s="682"/>
      <c r="V137" s="682">
        <v>0.4</v>
      </c>
      <c r="W137" s="682"/>
      <c r="X137" s="682">
        <v>0.5</v>
      </c>
      <c r="Y137" s="682">
        <v>0.45</v>
      </c>
      <c r="Z137" s="682"/>
      <c r="AA137" s="682">
        <v>0.4</v>
      </c>
      <c r="AB137" s="682"/>
      <c r="AC137" s="682">
        <v>0.5</v>
      </c>
      <c r="AD137" s="682">
        <v>0.45</v>
      </c>
      <c r="AE137" s="682"/>
      <c r="AF137" s="682">
        <v>0.4</v>
      </c>
      <c r="AG137" s="682"/>
    </row>
    <row r="138" spans="1:33" outlineLevel="1">
      <c r="A138" s="147" t="s">
        <v>697</v>
      </c>
      <c r="B138" s="147"/>
      <c r="C138" s="147"/>
      <c r="D138" s="147"/>
      <c r="E138" s="147"/>
      <c r="F138" s="147"/>
      <c r="G138" s="147"/>
      <c r="H138" s="147"/>
      <c r="I138" s="147"/>
      <c r="L138" s="147"/>
      <c r="M138" s="147"/>
      <c r="N138" s="147"/>
      <c r="O138" s="147"/>
      <c r="Q138" s="147"/>
      <c r="R138" s="147"/>
      <c r="S138" s="147"/>
      <c r="T138" s="147"/>
      <c r="U138" s="147"/>
      <c r="V138" s="147"/>
      <c r="W138" s="147"/>
      <c r="X138" s="147"/>
      <c r="Y138" s="147"/>
      <c r="Z138" s="147"/>
      <c r="AA138" s="147"/>
      <c r="AB138" s="147"/>
      <c r="AC138" s="147"/>
      <c r="AD138" s="147"/>
      <c r="AE138" s="147"/>
      <c r="AF138" s="147"/>
    </row>
    <row r="140" spans="1:33">
      <c r="A140" s="164" t="s">
        <v>385</v>
      </c>
    </row>
    <row r="141" spans="1:33" ht="81" customHeight="1" outlineLevel="1">
      <c r="C141" s="23" t="s">
        <v>69</v>
      </c>
      <c r="D141" s="23" t="s">
        <v>108</v>
      </c>
      <c r="E141" s="23" t="s">
        <v>70</v>
      </c>
      <c r="F141" s="23" t="s">
        <v>350</v>
      </c>
      <c r="G141" s="23"/>
      <c r="H141" s="23" t="s">
        <v>788</v>
      </c>
      <c r="I141" s="23" t="s">
        <v>789</v>
      </c>
      <c r="J141" s="23" t="s">
        <v>790</v>
      </c>
      <c r="K141" s="23" t="s">
        <v>1349</v>
      </c>
    </row>
    <row r="142" spans="1:33" outlineLevel="1">
      <c r="B142" t="s">
        <v>359</v>
      </c>
      <c r="C142" s="28">
        <v>70</v>
      </c>
      <c r="D142" s="28">
        <v>50</v>
      </c>
      <c r="E142" s="28">
        <v>75</v>
      </c>
      <c r="F142" s="28">
        <v>50</v>
      </c>
      <c r="H142" s="97">
        <v>1</v>
      </c>
      <c r="I142" s="97">
        <v>1</v>
      </c>
      <c r="J142" s="97">
        <v>1</v>
      </c>
      <c r="K142" s="97">
        <v>1</v>
      </c>
    </row>
    <row r="143" spans="1:33" outlineLevel="1">
      <c r="B143" t="s">
        <v>802</v>
      </c>
      <c r="H143" s="97">
        <v>0.75</v>
      </c>
      <c r="I143" s="97">
        <v>0.75</v>
      </c>
      <c r="J143" s="97">
        <v>0.75</v>
      </c>
      <c r="K143" s="97">
        <v>0.75</v>
      </c>
    </row>
    <row r="144" spans="1:33" outlineLevel="1">
      <c r="B144" t="s">
        <v>803</v>
      </c>
      <c r="H144" s="97">
        <v>1.25</v>
      </c>
      <c r="I144" s="97">
        <v>1.25</v>
      </c>
      <c r="J144" s="97">
        <v>1.25</v>
      </c>
      <c r="K144" s="97">
        <v>1.25</v>
      </c>
    </row>
    <row r="145" spans="1:11" outlineLevel="1">
      <c r="B145" t="s">
        <v>804</v>
      </c>
      <c r="H145" s="98"/>
      <c r="I145" s="97">
        <v>1.5</v>
      </c>
      <c r="J145" s="98"/>
      <c r="K145" s="97">
        <v>1.5</v>
      </c>
    </row>
    <row r="146" spans="1:11" outlineLevel="1"/>
    <row r="147" spans="1:11" collapsed="1"/>
    <row r="148" spans="1:11">
      <c r="A148" s="164" t="s">
        <v>791</v>
      </c>
      <c r="B148" s="14"/>
      <c r="C148" t="s">
        <v>864</v>
      </c>
    </row>
    <row r="149" spans="1:11">
      <c r="A149" s="164"/>
      <c r="B149" s="14"/>
      <c r="J149" t="s">
        <v>1652</v>
      </c>
    </row>
    <row r="150" spans="1:11" ht="38.25" outlineLevel="1">
      <c r="D150" s="23" t="s">
        <v>901</v>
      </c>
      <c r="E150" s="187" t="s">
        <v>1378</v>
      </c>
      <c r="F150" s="187" t="s">
        <v>1379</v>
      </c>
      <c r="G150" s="187" t="s">
        <v>1379</v>
      </c>
      <c r="H150" s="187" t="s">
        <v>1379</v>
      </c>
    </row>
    <row r="151" spans="1:11" outlineLevel="1">
      <c r="D151" s="23"/>
      <c r="E151" s="187"/>
      <c r="F151" s="461" t="s">
        <v>1571</v>
      </c>
      <c r="G151" s="461" t="s">
        <v>1572</v>
      </c>
      <c r="H151" s="461" t="s">
        <v>1573</v>
      </c>
    </row>
    <row r="152" spans="1:11" outlineLevel="1">
      <c r="A152">
        <v>1</v>
      </c>
      <c r="B152" t="s">
        <v>792</v>
      </c>
      <c r="D152" s="93">
        <v>19</v>
      </c>
      <c r="E152" s="427" t="str">
        <f>TEXT($D152,"0")&amp;":"&amp;TEXT($D152+1,"0")</f>
        <v>19:20</v>
      </c>
      <c r="F152" s="421" t="str">
        <f t="shared" ref="F152:H154" si="56">TEXT($D152-18,"0")&amp;":"&amp;TEXT($D152-17,"0")</f>
        <v>1:2</v>
      </c>
      <c r="G152" s="421" t="str">
        <f t="shared" si="56"/>
        <v>1:2</v>
      </c>
      <c r="H152" s="421" t="str">
        <f t="shared" si="56"/>
        <v>1:2</v>
      </c>
    </row>
    <row r="153" spans="1:11" outlineLevel="1">
      <c r="A153">
        <v>2</v>
      </c>
      <c r="B153" t="s">
        <v>793</v>
      </c>
      <c r="D153" s="95">
        <v>43</v>
      </c>
      <c r="E153" s="420" t="str">
        <f>TEXT($D153,"0")&amp;":"&amp;TEXT($D153+1,"0")</f>
        <v>43:44</v>
      </c>
      <c r="F153" s="422" t="str">
        <f t="shared" si="56"/>
        <v>25:26</v>
      </c>
      <c r="G153" s="422" t="str">
        <f t="shared" si="56"/>
        <v>25:26</v>
      </c>
      <c r="H153" s="422" t="str">
        <f t="shared" si="56"/>
        <v>25:26</v>
      </c>
    </row>
    <row r="154" spans="1:11" outlineLevel="1">
      <c r="A154">
        <v>3</v>
      </c>
      <c r="B154" t="s">
        <v>382</v>
      </c>
      <c r="D154" s="96">
        <v>67</v>
      </c>
      <c r="E154" s="428" t="str">
        <f>TEXT($D154,"0")&amp;":"&amp;TEXT($D154+1,"0")</f>
        <v>67:68</v>
      </c>
      <c r="F154" s="423" t="str">
        <f t="shared" si="56"/>
        <v>49:50</v>
      </c>
      <c r="G154" s="423" t="str">
        <f t="shared" si="56"/>
        <v>49:50</v>
      </c>
      <c r="H154" s="423" t="str">
        <f t="shared" si="56"/>
        <v>49:50</v>
      </c>
    </row>
    <row r="155" spans="1:11" outlineLevel="1"/>
    <row r="156" spans="1:11">
      <c r="A156" s="164" t="s">
        <v>865</v>
      </c>
      <c r="B156" s="14"/>
      <c r="C156" t="s">
        <v>864</v>
      </c>
    </row>
    <row r="157" spans="1:11" outlineLevel="1">
      <c r="C157" s="155" t="s">
        <v>1132</v>
      </c>
      <c r="D157" s="155" t="s">
        <v>809</v>
      </c>
      <c r="E157" s="152" t="s">
        <v>1132</v>
      </c>
      <c r="F157" s="152"/>
      <c r="G157" s="152"/>
      <c r="H157" s="152" t="s">
        <v>809</v>
      </c>
      <c r="I157" s="152"/>
      <c r="J157" s="152"/>
    </row>
    <row r="158" spans="1:11" ht="94.5" outlineLevel="1">
      <c r="C158" s="148" t="s">
        <v>797</v>
      </c>
      <c r="D158" s="147"/>
      <c r="E158" s="148" t="s">
        <v>799</v>
      </c>
      <c r="F158" s="148" t="s">
        <v>800</v>
      </c>
      <c r="G158" s="148" t="s">
        <v>801</v>
      </c>
      <c r="H158" s="148" t="s">
        <v>799</v>
      </c>
      <c r="I158" s="148" t="s">
        <v>800</v>
      </c>
      <c r="J158" s="148" t="s">
        <v>801</v>
      </c>
    </row>
    <row r="159" spans="1:11" outlineLevel="1">
      <c r="B159" s="25" t="s">
        <v>798</v>
      </c>
      <c r="C159" s="147"/>
      <c r="D159" s="147"/>
      <c r="E159" s="293">
        <v>0.5</v>
      </c>
      <c r="F159" s="293">
        <v>0.85</v>
      </c>
      <c r="G159" s="293">
        <v>1</v>
      </c>
      <c r="H159" s="293">
        <v>0.5</v>
      </c>
      <c r="I159" s="293">
        <v>0.85</v>
      </c>
      <c r="J159" s="293">
        <v>1</v>
      </c>
    </row>
    <row r="160" spans="1:11" outlineLevel="1">
      <c r="A160">
        <v>1</v>
      </c>
      <c r="B160" t="s">
        <v>794</v>
      </c>
      <c r="C160" s="294">
        <v>0.02</v>
      </c>
      <c r="D160" s="294">
        <v>0.11</v>
      </c>
      <c r="E160" s="295">
        <f t="shared" ref="E160:G162" si="57">$C160*E$159</f>
        <v>0.01</v>
      </c>
      <c r="F160" s="296">
        <f t="shared" si="57"/>
        <v>1.7000000000000001E-2</v>
      </c>
      <c r="G160" s="297">
        <f t="shared" si="57"/>
        <v>0.02</v>
      </c>
      <c r="H160" s="295">
        <f t="shared" ref="H160:J162" si="58">$D160*H$159</f>
        <v>5.5E-2</v>
      </c>
      <c r="I160" s="296">
        <f t="shared" si="58"/>
        <v>9.35E-2</v>
      </c>
      <c r="J160" s="297">
        <f t="shared" si="58"/>
        <v>0.11</v>
      </c>
    </row>
    <row r="161" spans="1:192" outlineLevel="1">
      <c r="A161">
        <v>2</v>
      </c>
      <c r="B161" t="s">
        <v>795</v>
      </c>
      <c r="C161" s="294">
        <v>-0.06</v>
      </c>
      <c r="D161" s="294">
        <v>0.01</v>
      </c>
      <c r="E161" s="298">
        <f t="shared" si="57"/>
        <v>-0.03</v>
      </c>
      <c r="F161" s="147">
        <f t="shared" si="57"/>
        <v>-5.0999999999999997E-2</v>
      </c>
      <c r="G161" s="299">
        <f t="shared" si="57"/>
        <v>-0.06</v>
      </c>
      <c r="H161" s="298">
        <f t="shared" si="58"/>
        <v>5.0000000000000001E-3</v>
      </c>
      <c r="I161" s="147">
        <f t="shared" si="58"/>
        <v>8.5000000000000006E-3</v>
      </c>
      <c r="J161" s="299">
        <f t="shared" si="58"/>
        <v>0.01</v>
      </c>
    </row>
    <row r="162" spans="1:192" outlineLevel="1">
      <c r="A162">
        <v>3</v>
      </c>
      <c r="B162" t="s">
        <v>796</v>
      </c>
      <c r="C162" s="294">
        <v>0.1</v>
      </c>
      <c r="D162" s="294">
        <v>0.2</v>
      </c>
      <c r="E162" s="300">
        <f t="shared" si="57"/>
        <v>0.05</v>
      </c>
      <c r="F162" s="301">
        <f t="shared" si="57"/>
        <v>8.5000000000000006E-2</v>
      </c>
      <c r="G162" s="302">
        <f t="shared" si="57"/>
        <v>0.1</v>
      </c>
      <c r="H162" s="300">
        <f t="shared" si="58"/>
        <v>0.1</v>
      </c>
      <c r="I162" s="301">
        <f t="shared" si="58"/>
        <v>0.17</v>
      </c>
      <c r="J162" s="302">
        <f t="shared" si="58"/>
        <v>0.2</v>
      </c>
    </row>
    <row r="163" spans="1:192" outlineLevel="1">
      <c r="C163" s="460"/>
      <c r="D163" s="460"/>
      <c r="E163" s="147"/>
      <c r="F163" s="147"/>
      <c r="G163" s="147"/>
      <c r="H163" s="147"/>
      <c r="I163" s="147"/>
      <c r="J163" s="147"/>
    </row>
    <row r="164" spans="1:192" outlineLevel="1"/>
    <row r="165" spans="1:192">
      <c r="BX165" t="s">
        <v>1079</v>
      </c>
      <c r="CE165" t="s">
        <v>1079</v>
      </c>
    </row>
    <row r="166" spans="1:192" ht="17.25">
      <c r="A166" s="195" t="s">
        <v>2313</v>
      </c>
      <c r="X166" s="14" t="str">
        <f>"Grazing Intensity (BBB &amp; Mat) for TOL:"&amp;D.TOLDesc</f>
        <v xml:space="preserve">Grazing Intensity (BBB &amp; Mat) for TOL:Spr </v>
      </c>
      <c r="AS166" s="14" t="str">
        <f>"GI (BBT) for TOL:"&amp;D.TOLDesc</f>
        <v xml:space="preserve">GI (BBT) for TOL:Spr </v>
      </c>
      <c r="BO166" s="143" t="str">
        <f>"GI - SW Victoria BBB (&amp;Mat) for TOL:"&amp;D.TOLDesc</f>
        <v xml:space="preserve">GI - SW Victoria BBB (&amp;Mat) for TOL:Spr </v>
      </c>
      <c r="BP166" s="122"/>
      <c r="BQ166" s="122"/>
      <c r="BR166" s="122"/>
      <c r="BS166" s="122"/>
      <c r="BT166" s="122"/>
      <c r="BU166" s="122"/>
      <c r="BV166" s="122"/>
      <c r="BW166" s="122"/>
      <c r="BX166" s="122"/>
      <c r="BY166" s="122"/>
      <c r="BZ166" s="122"/>
      <c r="CA166" s="122"/>
      <c r="CB166" s="144"/>
      <c r="CC166" s="122"/>
      <c r="CD166" s="122"/>
      <c r="CE166" s="122"/>
      <c r="CF166" s="122"/>
      <c r="CG166" s="122"/>
      <c r="CH166" s="122"/>
      <c r="CI166" s="144"/>
      <c r="CJ166" s="145" t="str">
        <f>"GI - SW Victoria BBT for TOL:"&amp;D.TOLDesc</f>
        <v xml:space="preserve">GI - SW Victoria BBT for TOL:Spr </v>
      </c>
      <c r="CK166" s="122"/>
      <c r="CL166" s="122"/>
      <c r="CM166" s="122"/>
      <c r="CN166" s="122"/>
      <c r="CO166" s="122"/>
      <c r="CP166" s="122"/>
      <c r="CQ166" s="122"/>
      <c r="CR166" s="122"/>
      <c r="CS166" s="122"/>
      <c r="CT166" s="122"/>
      <c r="CU166" s="122"/>
      <c r="CV166" s="122"/>
      <c r="CW166" s="146"/>
      <c r="CX166" s="122"/>
      <c r="CY166" s="122"/>
      <c r="CZ166" s="122"/>
      <c r="DA166" s="122"/>
      <c r="DB166" s="122"/>
      <c r="DC166" s="122"/>
      <c r="DD166" s="146"/>
      <c r="DE166" s="143" t="str">
        <f>"GI - Great Southern BBB (&amp;Mat) for TOL:"&amp;D.TOLDesc</f>
        <v xml:space="preserve">GI - Great Southern BBB (&amp;Mat) for TOL:Spr </v>
      </c>
      <c r="DF166" s="122"/>
      <c r="DG166" s="122"/>
      <c r="DH166" s="122"/>
      <c r="DI166" s="122"/>
      <c r="DJ166" s="122"/>
      <c r="DK166" s="122"/>
      <c r="DL166" s="122"/>
      <c r="DM166" s="122"/>
      <c r="DN166" s="122"/>
      <c r="DO166" s="122"/>
      <c r="DP166" s="122"/>
      <c r="DQ166" s="122"/>
      <c r="DR166" s="144"/>
      <c r="DS166" s="122"/>
      <c r="DT166" s="122"/>
      <c r="DU166" s="122"/>
      <c r="DV166" s="122"/>
      <c r="DW166" s="122"/>
      <c r="DX166" s="122"/>
      <c r="DY166" s="144"/>
      <c r="DZ166" s="145" t="str">
        <f>"GI - Great Southern BBT for TOL:"&amp;D.TOLDesc</f>
        <v xml:space="preserve">GI - Great Southern BBT for TOL:Spr </v>
      </c>
      <c r="EA166" s="122"/>
      <c r="EB166" s="122"/>
      <c r="EC166" s="122"/>
      <c r="ED166" s="122"/>
      <c r="EE166" s="122"/>
      <c r="EF166" s="122"/>
      <c r="EG166" s="122"/>
      <c r="EH166" s="122"/>
      <c r="EI166" s="122"/>
      <c r="EJ166" s="122"/>
      <c r="EK166" s="122"/>
      <c r="EL166" s="122"/>
      <c r="EM166" s="146"/>
      <c r="EN166" s="122"/>
      <c r="EO166" s="122"/>
      <c r="EP166" s="122"/>
      <c r="EQ166" s="122"/>
      <c r="ER166" s="122"/>
      <c r="ES166" s="122"/>
      <c r="ET166" s="146"/>
      <c r="EU166" s="143" t="str">
        <f>"GI - Central Wheatbelt BBB (&amp;Mat) for TOL:"&amp;D.TOLDesc</f>
        <v xml:space="preserve">GI - Central Wheatbelt BBB (&amp;Mat) for TOL:Spr </v>
      </c>
      <c r="EV166" s="122"/>
      <c r="EW166" s="122"/>
      <c r="EX166" s="122"/>
      <c r="EY166" s="122"/>
      <c r="EZ166" s="122"/>
      <c r="FA166" s="122"/>
      <c r="FB166" s="122"/>
      <c r="FC166" s="122"/>
      <c r="FD166" s="122"/>
      <c r="FE166" s="122"/>
      <c r="FF166" s="122"/>
      <c r="FG166" s="122"/>
      <c r="FH166" s="144"/>
      <c r="FI166" s="122"/>
      <c r="FJ166" s="122"/>
      <c r="FK166" s="122"/>
      <c r="FL166" s="122"/>
      <c r="FM166" s="122"/>
      <c r="FN166" s="122"/>
      <c r="FO166" s="144"/>
      <c r="FP166" s="143" t="str">
        <f>"GI - Central Wheatbelt BBT for TOL:"&amp;D.TOLDesc</f>
        <v xml:space="preserve">GI - Central Wheatbelt BBT for TOL:Spr </v>
      </c>
      <c r="FQ166" s="122"/>
      <c r="FR166" s="122"/>
      <c r="FS166" s="122"/>
      <c r="FT166" s="122"/>
      <c r="FU166" s="122"/>
      <c r="FV166" s="122"/>
      <c r="FW166" s="122"/>
      <c r="FX166" s="122"/>
      <c r="FY166" s="122"/>
      <c r="FZ166" s="122"/>
      <c r="GA166" s="122"/>
      <c r="GB166" s="122"/>
      <c r="GC166" s="146"/>
      <c r="GD166" s="122"/>
      <c r="GE166" s="122"/>
      <c r="GF166" s="122"/>
      <c r="GG166" s="122"/>
      <c r="GH166" s="122"/>
      <c r="GI166" s="122"/>
      <c r="GJ166" s="146"/>
    </row>
    <row r="167" spans="1:192" ht="132.75" outlineLevel="1">
      <c r="A167" s="147"/>
      <c r="B167" s="147"/>
      <c r="C167" s="148" t="s">
        <v>806</v>
      </c>
      <c r="D167" s="148" t="s">
        <v>807</v>
      </c>
      <c r="E167" s="148" t="s">
        <v>1138</v>
      </c>
      <c r="F167" s="148" t="s">
        <v>273</v>
      </c>
      <c r="G167" s="148" t="s">
        <v>274</v>
      </c>
      <c r="H167" s="148" t="s">
        <v>925</v>
      </c>
      <c r="I167" s="148" t="s">
        <v>920</v>
      </c>
      <c r="J167" s="148" t="s">
        <v>926</v>
      </c>
      <c r="K167" s="148" t="s">
        <v>924</v>
      </c>
      <c r="L167" s="148" t="s">
        <v>805</v>
      </c>
      <c r="M167" s="148" t="s">
        <v>984</v>
      </c>
      <c r="N167" s="148" t="s">
        <v>378</v>
      </c>
      <c r="O167" s="148" t="s">
        <v>1513</v>
      </c>
      <c r="P167" s="148" t="s">
        <v>1514</v>
      </c>
      <c r="Q167" s="147"/>
      <c r="X167" s="23" t="s">
        <v>834</v>
      </c>
      <c r="Y167" s="23" t="s">
        <v>835</v>
      </c>
      <c r="Z167" s="23" t="s">
        <v>836</v>
      </c>
      <c r="AA167" s="23" t="s">
        <v>837</v>
      </c>
      <c r="AB167" s="23" t="s">
        <v>838</v>
      </c>
      <c r="AC167" s="23" t="s">
        <v>839</v>
      </c>
      <c r="AD167" s="23" t="s">
        <v>840</v>
      </c>
      <c r="AE167" s="23" t="s">
        <v>834</v>
      </c>
      <c r="AF167" s="23" t="s">
        <v>835</v>
      </c>
      <c r="AG167" s="23" t="s">
        <v>836</v>
      </c>
      <c r="AH167" s="23" t="s">
        <v>837</v>
      </c>
      <c r="AI167" s="23" t="s">
        <v>838</v>
      </c>
      <c r="AJ167" s="23" t="s">
        <v>839</v>
      </c>
      <c r="AK167" s="23" t="s">
        <v>840</v>
      </c>
      <c r="AL167" s="23" t="s">
        <v>834</v>
      </c>
      <c r="AM167" s="23" t="s">
        <v>835</v>
      </c>
      <c r="AN167" s="23" t="s">
        <v>836</v>
      </c>
      <c r="AO167" s="23" t="s">
        <v>837</v>
      </c>
      <c r="AP167" s="23" t="s">
        <v>838</v>
      </c>
      <c r="AQ167" s="23" t="s">
        <v>839</v>
      </c>
      <c r="AR167" s="23" t="s">
        <v>840</v>
      </c>
      <c r="AS167" s="23" t="s">
        <v>834</v>
      </c>
      <c r="AT167" s="23" t="s">
        <v>835</v>
      </c>
      <c r="AU167" s="23" t="s">
        <v>836</v>
      </c>
      <c r="AV167" s="23" t="s">
        <v>837</v>
      </c>
      <c r="AW167" s="23" t="s">
        <v>838</v>
      </c>
      <c r="AX167" s="23" t="s">
        <v>839</v>
      </c>
      <c r="AY167" s="23" t="s">
        <v>840</v>
      </c>
      <c r="AZ167" s="23" t="s">
        <v>834</v>
      </c>
      <c r="BA167" s="23" t="s">
        <v>835</v>
      </c>
      <c r="BB167" s="23" t="s">
        <v>836</v>
      </c>
      <c r="BC167" s="23" t="s">
        <v>837</v>
      </c>
      <c r="BD167" s="23" t="s">
        <v>838</v>
      </c>
      <c r="BE167" s="23" t="s">
        <v>839</v>
      </c>
      <c r="BF167" s="23" t="s">
        <v>840</v>
      </c>
      <c r="BG167" s="23" t="s">
        <v>834</v>
      </c>
      <c r="BH167" s="23" t="s">
        <v>835</v>
      </c>
      <c r="BI167" s="23" t="s">
        <v>836</v>
      </c>
      <c r="BJ167" s="23" t="s">
        <v>837</v>
      </c>
      <c r="BK167" s="23" t="s">
        <v>838</v>
      </c>
      <c r="BL167" s="23" t="s">
        <v>839</v>
      </c>
      <c r="BM167" s="23" t="s">
        <v>840</v>
      </c>
      <c r="BO167" s="132" t="s">
        <v>834</v>
      </c>
      <c r="BP167" s="23" t="s">
        <v>835</v>
      </c>
      <c r="BQ167" s="23" t="s">
        <v>836</v>
      </c>
      <c r="BR167" s="23" t="s">
        <v>837</v>
      </c>
      <c r="BS167" s="23" t="s">
        <v>838</v>
      </c>
      <c r="BT167" s="23" t="s">
        <v>839</v>
      </c>
      <c r="BU167" s="140" t="s">
        <v>840</v>
      </c>
      <c r="BV167" s="23" t="s">
        <v>834</v>
      </c>
      <c r="BW167" s="23" t="s">
        <v>835</v>
      </c>
      <c r="BX167" s="23" t="s">
        <v>836</v>
      </c>
      <c r="BY167" s="23" t="s">
        <v>837</v>
      </c>
      <c r="BZ167" s="23" t="s">
        <v>838</v>
      </c>
      <c r="CA167" s="23" t="s">
        <v>839</v>
      </c>
      <c r="CB167" s="140" t="s">
        <v>840</v>
      </c>
      <c r="CC167" s="23" t="s">
        <v>834</v>
      </c>
      <c r="CD167" s="23" t="s">
        <v>835</v>
      </c>
      <c r="CE167" s="23" t="s">
        <v>836</v>
      </c>
      <c r="CF167" s="23" t="s">
        <v>837</v>
      </c>
      <c r="CG167" s="23" t="s">
        <v>838</v>
      </c>
      <c r="CH167" s="23" t="s">
        <v>839</v>
      </c>
      <c r="CI167" s="136" t="s">
        <v>840</v>
      </c>
      <c r="CJ167" s="132" t="s">
        <v>834</v>
      </c>
      <c r="CK167" s="23" t="s">
        <v>835</v>
      </c>
      <c r="CL167" s="23" t="s">
        <v>836</v>
      </c>
      <c r="CM167" s="23" t="s">
        <v>837</v>
      </c>
      <c r="CN167" s="23" t="s">
        <v>838</v>
      </c>
      <c r="CO167" s="23" t="s">
        <v>839</v>
      </c>
      <c r="CP167" s="140" t="s">
        <v>840</v>
      </c>
      <c r="CQ167" s="23" t="s">
        <v>834</v>
      </c>
      <c r="CR167" s="23" t="s">
        <v>835</v>
      </c>
      <c r="CS167" s="23" t="s">
        <v>836</v>
      </c>
      <c r="CT167" s="23" t="s">
        <v>837</v>
      </c>
      <c r="CU167" s="23" t="s">
        <v>838</v>
      </c>
      <c r="CV167" s="23" t="s">
        <v>839</v>
      </c>
      <c r="CW167" s="140" t="s">
        <v>840</v>
      </c>
      <c r="CX167" s="23" t="s">
        <v>834</v>
      </c>
      <c r="CY167" s="23" t="s">
        <v>835</v>
      </c>
      <c r="CZ167" s="23" t="s">
        <v>836</v>
      </c>
      <c r="DA167" s="23" t="s">
        <v>837</v>
      </c>
      <c r="DB167" s="23" t="s">
        <v>838</v>
      </c>
      <c r="DC167" s="23" t="s">
        <v>839</v>
      </c>
      <c r="DD167" s="136" t="s">
        <v>840</v>
      </c>
      <c r="DE167" s="132" t="s">
        <v>834</v>
      </c>
      <c r="DF167" s="23" t="s">
        <v>835</v>
      </c>
      <c r="DG167" s="23" t="s">
        <v>836</v>
      </c>
      <c r="DH167" s="23" t="s">
        <v>837</v>
      </c>
      <c r="DI167" s="23" t="s">
        <v>838</v>
      </c>
      <c r="DJ167" s="23" t="s">
        <v>839</v>
      </c>
      <c r="DK167" s="140" t="s">
        <v>840</v>
      </c>
      <c r="DL167" s="23" t="s">
        <v>834</v>
      </c>
      <c r="DM167" s="23" t="s">
        <v>835</v>
      </c>
      <c r="DN167" s="23" t="s">
        <v>836</v>
      </c>
      <c r="DO167" s="23" t="s">
        <v>837</v>
      </c>
      <c r="DP167" s="23" t="s">
        <v>838</v>
      </c>
      <c r="DQ167" s="23" t="s">
        <v>839</v>
      </c>
      <c r="DR167" s="140" t="s">
        <v>840</v>
      </c>
      <c r="DS167" s="23" t="s">
        <v>834</v>
      </c>
      <c r="DT167" s="23" t="s">
        <v>835</v>
      </c>
      <c r="DU167" s="23" t="s">
        <v>836</v>
      </c>
      <c r="DV167" s="23" t="s">
        <v>837</v>
      </c>
      <c r="DW167" s="23" t="s">
        <v>838</v>
      </c>
      <c r="DX167" s="23" t="s">
        <v>839</v>
      </c>
      <c r="DY167" s="136" t="s">
        <v>840</v>
      </c>
      <c r="DZ167" s="132" t="s">
        <v>834</v>
      </c>
      <c r="EA167" s="23" t="s">
        <v>835</v>
      </c>
      <c r="EB167" s="23" t="s">
        <v>836</v>
      </c>
      <c r="EC167" s="23" t="s">
        <v>837</v>
      </c>
      <c r="ED167" s="23" t="s">
        <v>838</v>
      </c>
      <c r="EE167" s="23" t="s">
        <v>839</v>
      </c>
      <c r="EF167" s="140" t="s">
        <v>840</v>
      </c>
      <c r="EG167" s="23" t="s">
        <v>834</v>
      </c>
      <c r="EH167" s="23" t="s">
        <v>835</v>
      </c>
      <c r="EI167" s="23" t="s">
        <v>836</v>
      </c>
      <c r="EJ167" s="23" t="s">
        <v>837</v>
      </c>
      <c r="EK167" s="23" t="s">
        <v>838</v>
      </c>
      <c r="EL167" s="23" t="s">
        <v>839</v>
      </c>
      <c r="EM167" s="140" t="s">
        <v>840</v>
      </c>
      <c r="EN167" s="23" t="s">
        <v>834</v>
      </c>
      <c r="EO167" s="23" t="s">
        <v>835</v>
      </c>
      <c r="EP167" s="23" t="s">
        <v>836</v>
      </c>
      <c r="EQ167" s="23" t="s">
        <v>837</v>
      </c>
      <c r="ER167" s="23" t="s">
        <v>838</v>
      </c>
      <c r="ES167" s="23" t="s">
        <v>839</v>
      </c>
      <c r="ET167" s="136" t="s">
        <v>840</v>
      </c>
      <c r="EU167" s="132" t="s">
        <v>834</v>
      </c>
      <c r="EV167" s="23" t="s">
        <v>835</v>
      </c>
      <c r="EW167" s="23" t="s">
        <v>836</v>
      </c>
      <c r="EX167" s="23" t="s">
        <v>837</v>
      </c>
      <c r="EY167" s="23" t="s">
        <v>838</v>
      </c>
      <c r="EZ167" s="23" t="s">
        <v>839</v>
      </c>
      <c r="FA167" s="140" t="s">
        <v>840</v>
      </c>
      <c r="FB167" s="23" t="s">
        <v>834</v>
      </c>
      <c r="FC167" s="23" t="s">
        <v>835</v>
      </c>
      <c r="FD167" s="23" t="s">
        <v>836</v>
      </c>
      <c r="FE167" s="23" t="s">
        <v>837</v>
      </c>
      <c r="FF167" s="23" t="s">
        <v>838</v>
      </c>
      <c r="FG167" s="23" t="s">
        <v>839</v>
      </c>
      <c r="FH167" s="140" t="s">
        <v>840</v>
      </c>
      <c r="FI167" s="23" t="s">
        <v>834</v>
      </c>
      <c r="FJ167" s="23" t="s">
        <v>835</v>
      </c>
      <c r="FK167" s="23" t="s">
        <v>836</v>
      </c>
      <c r="FL167" s="23" t="s">
        <v>837</v>
      </c>
      <c r="FM167" s="23" t="s">
        <v>838</v>
      </c>
      <c r="FN167" s="23" t="s">
        <v>839</v>
      </c>
      <c r="FO167" s="136" t="s">
        <v>840</v>
      </c>
      <c r="FP167" s="132" t="s">
        <v>834</v>
      </c>
      <c r="FQ167" s="23" t="s">
        <v>835</v>
      </c>
      <c r="FR167" s="23" t="s">
        <v>836</v>
      </c>
      <c r="FS167" s="23" t="s">
        <v>837</v>
      </c>
      <c r="FT167" s="23" t="s">
        <v>838</v>
      </c>
      <c r="FU167" s="23" t="s">
        <v>839</v>
      </c>
      <c r="FV167" s="140" t="s">
        <v>840</v>
      </c>
      <c r="FW167" s="23" t="s">
        <v>834</v>
      </c>
      <c r="FX167" s="23" t="s">
        <v>835</v>
      </c>
      <c r="FY167" s="23" t="s">
        <v>836</v>
      </c>
      <c r="FZ167" s="23" t="s">
        <v>837</v>
      </c>
      <c r="GA167" s="23" t="s">
        <v>838</v>
      </c>
      <c r="GB167" s="23" t="s">
        <v>839</v>
      </c>
      <c r="GC167" s="140" t="s">
        <v>840</v>
      </c>
      <c r="GD167" s="23" t="s">
        <v>834</v>
      </c>
      <c r="GE167" s="23" t="s">
        <v>835</v>
      </c>
      <c r="GF167" s="23" t="s">
        <v>836</v>
      </c>
      <c r="GG167" s="23" t="s">
        <v>837</v>
      </c>
      <c r="GH167" s="23" t="s">
        <v>838</v>
      </c>
      <c r="GI167" s="23" t="s">
        <v>839</v>
      </c>
      <c r="GJ167" s="136" t="s">
        <v>840</v>
      </c>
    </row>
    <row r="168" spans="1:192" ht="36" outlineLevel="1">
      <c r="A168" s="147"/>
      <c r="B168" s="147"/>
      <c r="C168" s="149" t="s">
        <v>808</v>
      </c>
      <c r="D168" s="149" t="s">
        <v>808</v>
      </c>
      <c r="E168" s="147"/>
      <c r="F168" s="151"/>
      <c r="G168" s="151"/>
      <c r="H168" s="151"/>
      <c r="I168" s="151"/>
      <c r="J168" s="151"/>
      <c r="K168" s="151"/>
      <c r="L168" s="151"/>
      <c r="M168" s="151"/>
      <c r="N168" s="151"/>
      <c r="O168" s="152"/>
      <c r="P168" s="152"/>
      <c r="Q168" s="147"/>
      <c r="X168" s="105" t="s">
        <v>1080</v>
      </c>
      <c r="Y168" s="106"/>
      <c r="Z168" s="106"/>
      <c r="AA168" s="106"/>
      <c r="AB168" s="106"/>
      <c r="AC168" s="106"/>
      <c r="AD168" s="106"/>
      <c r="AE168" s="105" t="s">
        <v>1081</v>
      </c>
      <c r="AF168" s="106"/>
      <c r="AG168" s="106"/>
      <c r="AH168" s="106"/>
      <c r="AI168" s="106"/>
      <c r="AJ168" s="106"/>
      <c r="AK168" s="106"/>
      <c r="AL168" s="105" t="s">
        <v>1082</v>
      </c>
      <c r="AM168" s="106"/>
      <c r="AN168" s="106"/>
      <c r="AO168" s="106"/>
      <c r="AP168" s="106"/>
      <c r="AQ168" s="106"/>
      <c r="AR168" s="106"/>
      <c r="AS168" s="105" t="s">
        <v>1080</v>
      </c>
      <c r="AT168" s="106"/>
      <c r="AU168" s="106"/>
      <c r="AV168" s="106"/>
      <c r="AW168" s="106"/>
      <c r="AX168" s="106"/>
      <c r="AY168" s="106"/>
      <c r="AZ168" s="105" t="s">
        <v>1081</v>
      </c>
      <c r="BA168" s="106"/>
      <c r="BB168" s="106"/>
      <c r="BC168" s="106"/>
      <c r="BD168" s="106"/>
      <c r="BE168" s="106"/>
      <c r="BF168" s="106"/>
      <c r="BG168" s="105" t="s">
        <v>1082</v>
      </c>
      <c r="BH168" s="106"/>
      <c r="BI168" s="106"/>
      <c r="BJ168" s="106"/>
      <c r="BK168" s="106"/>
      <c r="BL168" s="106"/>
      <c r="BM168" s="106"/>
      <c r="BO168" s="133" t="s">
        <v>1080</v>
      </c>
      <c r="BP168" s="106"/>
      <c r="BQ168" s="106"/>
      <c r="BR168" s="106"/>
      <c r="BS168" s="106"/>
      <c r="BT168" s="106"/>
      <c r="BU168" s="141"/>
      <c r="BV168" s="105" t="s">
        <v>1081</v>
      </c>
      <c r="BW168" s="106"/>
      <c r="BX168" s="106"/>
      <c r="BY168" s="106"/>
      <c r="BZ168" s="106"/>
      <c r="CA168" s="106"/>
      <c r="CB168" s="141"/>
      <c r="CC168" s="105" t="s">
        <v>1082</v>
      </c>
      <c r="CD168" s="106"/>
      <c r="CE168" s="106"/>
      <c r="CF168" s="106"/>
      <c r="CG168" s="106"/>
      <c r="CH168" s="106"/>
      <c r="CI168" s="137"/>
      <c r="CJ168" s="133" t="s">
        <v>1080</v>
      </c>
      <c r="CK168" s="106"/>
      <c r="CL168" s="106"/>
      <c r="CM168" s="106"/>
      <c r="CN168" s="106"/>
      <c r="CO168" s="106"/>
      <c r="CP168" s="141"/>
      <c r="CQ168" s="105" t="s">
        <v>1081</v>
      </c>
      <c r="CR168" s="106"/>
      <c r="CS168" s="106"/>
      <c r="CT168" s="106"/>
      <c r="CU168" s="106"/>
      <c r="CV168" s="106"/>
      <c r="CW168" s="141"/>
      <c r="CX168" s="105" t="s">
        <v>1082</v>
      </c>
      <c r="CY168" s="106"/>
      <c r="CZ168" s="106"/>
      <c r="DA168" s="106"/>
      <c r="DB168" s="106"/>
      <c r="DC168" s="106"/>
      <c r="DD168" s="137"/>
      <c r="DE168" s="133" t="s">
        <v>1080</v>
      </c>
      <c r="DF168" s="106"/>
      <c r="DG168" s="106"/>
      <c r="DH168" s="106"/>
      <c r="DI168" s="106"/>
      <c r="DJ168" s="106"/>
      <c r="DK168" s="141"/>
      <c r="DL168" s="105" t="s">
        <v>1081</v>
      </c>
      <c r="DM168" s="106"/>
      <c r="DN168" s="106"/>
      <c r="DO168" s="106"/>
      <c r="DP168" s="106"/>
      <c r="DQ168" s="106"/>
      <c r="DR168" s="141"/>
      <c r="DS168" s="105" t="s">
        <v>1082</v>
      </c>
      <c r="DT168" s="106"/>
      <c r="DU168" s="106"/>
      <c r="DV168" s="106"/>
      <c r="DW168" s="106"/>
      <c r="DX168" s="106"/>
      <c r="DY168" s="137"/>
      <c r="DZ168" s="133" t="s">
        <v>1080</v>
      </c>
      <c r="EA168" s="106"/>
      <c r="EB168" s="106"/>
      <c r="EC168" s="106"/>
      <c r="ED168" s="106"/>
      <c r="EE168" s="106"/>
      <c r="EF168" s="141"/>
      <c r="EG168" s="105" t="s">
        <v>1081</v>
      </c>
      <c r="EH168" s="106"/>
      <c r="EI168" s="106"/>
      <c r="EJ168" s="106"/>
      <c r="EK168" s="106"/>
      <c r="EL168" s="106"/>
      <c r="EM168" s="141"/>
      <c r="EN168" s="105" t="s">
        <v>1082</v>
      </c>
      <c r="EO168" s="106"/>
      <c r="EP168" s="106"/>
      <c r="EQ168" s="106"/>
      <c r="ER168" s="106"/>
      <c r="ES168" s="106"/>
      <c r="ET168" s="137"/>
      <c r="EU168" s="133" t="s">
        <v>1080</v>
      </c>
      <c r="EV168" s="106"/>
      <c r="EW168" s="106"/>
      <c r="EX168" s="106"/>
      <c r="EY168" s="106"/>
      <c r="EZ168" s="106"/>
      <c r="FA168" s="141"/>
      <c r="FB168" s="105" t="s">
        <v>1081</v>
      </c>
      <c r="FC168" s="106"/>
      <c r="FD168" s="106"/>
      <c r="FE168" s="106"/>
      <c r="FF168" s="106"/>
      <c r="FG168" s="106"/>
      <c r="FH168" s="141"/>
      <c r="FI168" s="105" t="s">
        <v>1082</v>
      </c>
      <c r="FJ168" s="106"/>
      <c r="FK168" s="106"/>
      <c r="FL168" s="106"/>
      <c r="FM168" s="106"/>
      <c r="FN168" s="106"/>
      <c r="FO168" s="137"/>
      <c r="FP168" s="133" t="s">
        <v>1080</v>
      </c>
      <c r="FQ168" s="106"/>
      <c r="FR168" s="106"/>
      <c r="FS168" s="106"/>
      <c r="FT168" s="106"/>
      <c r="FU168" s="106"/>
      <c r="FV168" s="141"/>
      <c r="FW168" s="105" t="s">
        <v>1081</v>
      </c>
      <c r="FX168" s="106"/>
      <c r="FY168" s="106"/>
      <c r="FZ168" s="106"/>
      <c r="GA168" s="106"/>
      <c r="GB168" s="106"/>
      <c r="GC168" s="141"/>
      <c r="GD168" s="105" t="s">
        <v>1082</v>
      </c>
      <c r="GE168" s="106"/>
      <c r="GF168" s="106"/>
      <c r="GG168" s="106"/>
      <c r="GH168" s="106"/>
      <c r="GI168" s="106"/>
      <c r="GJ168" s="137"/>
    </row>
    <row r="169" spans="1:192" outlineLevel="1">
      <c r="A169" s="147"/>
      <c r="B169" s="147"/>
      <c r="C169" s="770">
        <v>1</v>
      </c>
      <c r="D169" s="770">
        <v>2</v>
      </c>
      <c r="E169" s="552">
        <v>3</v>
      </c>
      <c r="F169" s="771">
        <v>4</v>
      </c>
      <c r="G169" s="771">
        <v>5</v>
      </c>
      <c r="H169" s="771">
        <v>6</v>
      </c>
      <c r="I169" s="771">
        <v>7</v>
      </c>
      <c r="J169" s="771">
        <v>8</v>
      </c>
      <c r="K169" s="771">
        <v>9</v>
      </c>
      <c r="L169" s="771">
        <v>10</v>
      </c>
      <c r="M169" s="771">
        <v>11</v>
      </c>
      <c r="N169" s="771">
        <v>12</v>
      </c>
      <c r="O169" s="552">
        <v>13</v>
      </c>
      <c r="P169" s="552">
        <v>14</v>
      </c>
      <c r="Q169" s="552">
        <v>15</v>
      </c>
      <c r="R169" s="110">
        <v>16</v>
      </c>
      <c r="S169" s="110">
        <v>17</v>
      </c>
      <c r="T169" s="110">
        <v>18</v>
      </c>
      <c r="X169" s="105"/>
      <c r="Y169" s="106"/>
      <c r="Z169" s="106"/>
      <c r="AA169" s="106"/>
      <c r="AB169" s="106"/>
      <c r="AC169" s="106"/>
      <c r="AD169" s="106"/>
      <c r="AE169" s="105"/>
      <c r="AF169" s="106"/>
      <c r="AG169" s="106"/>
      <c r="AH169" s="106"/>
      <c r="AI169" s="106"/>
      <c r="AJ169" s="106"/>
      <c r="AK169" s="106"/>
      <c r="AL169" s="105"/>
      <c r="AM169" s="106"/>
      <c r="AN169" s="106"/>
      <c r="AO169" s="106"/>
      <c r="AP169" s="106"/>
      <c r="AQ169" s="106"/>
      <c r="AR169" s="106"/>
      <c r="AS169" s="105"/>
      <c r="AT169" s="106"/>
      <c r="AU169" s="106"/>
      <c r="AV169" s="106"/>
      <c r="AW169" s="106"/>
      <c r="AX169" s="106"/>
      <c r="AY169" s="106"/>
      <c r="AZ169" s="105"/>
      <c r="BA169" s="106"/>
      <c r="BB169" s="106"/>
      <c r="BC169" s="106"/>
      <c r="BD169" s="106"/>
      <c r="BE169" s="106"/>
      <c r="BF169" s="106"/>
      <c r="BG169" s="105"/>
      <c r="BH169" s="106"/>
      <c r="BI169" s="106"/>
      <c r="BJ169" s="106"/>
      <c r="BK169" s="106"/>
      <c r="BL169" s="106"/>
      <c r="BM169" s="106"/>
      <c r="BO169" s="133"/>
      <c r="BP169" s="106"/>
      <c r="BQ169" s="106"/>
      <c r="BR169" s="106"/>
      <c r="BS169" s="106"/>
      <c r="BT169" s="106"/>
      <c r="BU169" s="141"/>
      <c r="BV169" s="105"/>
      <c r="BW169" s="106"/>
      <c r="BX169" s="106"/>
      <c r="BY169" s="106"/>
      <c r="BZ169" s="106"/>
      <c r="CA169" s="106"/>
      <c r="CB169" s="141"/>
      <c r="CC169" s="105"/>
      <c r="CD169" s="106"/>
      <c r="CE169" s="106"/>
      <c r="CF169" s="106"/>
      <c r="CG169" s="106"/>
      <c r="CH169" s="106"/>
      <c r="CI169" s="137"/>
      <c r="CJ169" s="133"/>
      <c r="CK169" s="106"/>
      <c r="CL169" s="106"/>
      <c r="CM169" s="106"/>
      <c r="CN169" s="106"/>
      <c r="CO169" s="106"/>
      <c r="CP169" s="141"/>
      <c r="CQ169" s="105"/>
      <c r="CR169" s="106"/>
      <c r="CS169" s="106"/>
      <c r="CT169" s="106"/>
      <c r="CU169" s="106"/>
      <c r="CV169" s="106"/>
      <c r="CW169" s="141"/>
      <c r="CX169" s="105"/>
      <c r="CY169" s="106"/>
      <c r="CZ169" s="106"/>
      <c r="DA169" s="106"/>
      <c r="DB169" s="106"/>
      <c r="DC169" s="106"/>
      <c r="DD169" s="137"/>
      <c r="DE169" s="133"/>
      <c r="DF169" s="106"/>
      <c r="DG169" s="106"/>
      <c r="DH169" s="106"/>
      <c r="DI169" s="106"/>
      <c r="DJ169" s="106"/>
      <c r="DK169" s="141"/>
      <c r="DL169" s="105"/>
      <c r="DM169" s="106"/>
      <c r="DN169" s="106"/>
      <c r="DO169" s="106"/>
      <c r="DP169" s="106"/>
      <c r="DQ169" s="106"/>
      <c r="DR169" s="141"/>
      <c r="DS169" s="105"/>
      <c r="DT169" s="106"/>
      <c r="DU169" s="106"/>
      <c r="DV169" s="106"/>
      <c r="DW169" s="106"/>
      <c r="DX169" s="106"/>
      <c r="DY169" s="137"/>
      <c r="DZ169" s="133"/>
      <c r="EA169" s="106"/>
      <c r="EB169" s="106"/>
      <c r="EC169" s="106"/>
      <c r="ED169" s="106"/>
      <c r="EE169" s="106"/>
      <c r="EF169" s="141"/>
      <c r="EG169" s="105"/>
      <c r="EH169" s="106"/>
      <c r="EI169" s="106"/>
      <c r="EJ169" s="106"/>
      <c r="EK169" s="106"/>
      <c r="EL169" s="106"/>
      <c r="EM169" s="141"/>
      <c r="EN169" s="105"/>
      <c r="EO169" s="106"/>
      <c r="EP169" s="106"/>
      <c r="EQ169" s="106"/>
      <c r="ER169" s="106"/>
      <c r="ES169" s="106"/>
      <c r="ET169" s="137"/>
      <c r="EU169" s="133"/>
      <c r="EV169" s="106"/>
      <c r="EW169" s="106"/>
      <c r="EX169" s="106"/>
      <c r="EY169" s="106"/>
      <c r="EZ169" s="106"/>
      <c r="FA169" s="141"/>
      <c r="FB169" s="105"/>
      <c r="FC169" s="106"/>
      <c r="FD169" s="106"/>
      <c r="FE169" s="106"/>
      <c r="FF169" s="106"/>
      <c r="FG169" s="106"/>
      <c r="FH169" s="141"/>
      <c r="FI169" s="105"/>
      <c r="FJ169" s="106"/>
      <c r="FK169" s="106"/>
      <c r="FL169" s="106"/>
      <c r="FM169" s="106"/>
      <c r="FN169" s="106"/>
      <c r="FO169" s="137"/>
      <c r="FP169" s="133"/>
      <c r="FQ169" s="106"/>
      <c r="FR169" s="106"/>
      <c r="FS169" s="106"/>
      <c r="FT169" s="106"/>
      <c r="FU169" s="106"/>
      <c r="FV169" s="141"/>
      <c r="FW169" s="105"/>
      <c r="FX169" s="106"/>
      <c r="FY169" s="106"/>
      <c r="FZ169" s="106"/>
      <c r="GA169" s="106"/>
      <c r="GB169" s="106"/>
      <c r="GC169" s="141"/>
      <c r="GD169" s="105"/>
      <c r="GE169" s="106"/>
      <c r="GF169" s="106"/>
      <c r="GG169" s="106"/>
      <c r="GH169" s="106"/>
      <c r="GI169" s="106"/>
      <c r="GJ169" s="137"/>
    </row>
    <row r="170" spans="1:192" ht="165" outlineLevel="1">
      <c r="A170" s="147">
        <v>1</v>
      </c>
      <c r="B170" s="147"/>
      <c r="C170" s="292"/>
      <c r="D170" s="153" t="b">
        <v>0</v>
      </c>
      <c r="F170" s="289" t="s">
        <v>1139</v>
      </c>
      <c r="G170" s="290">
        <f>IF(F171="","-",F171-1)</f>
        <v>329</v>
      </c>
      <c r="H170" s="290" t="s">
        <v>30</v>
      </c>
      <c r="I170" s="290">
        <v>0</v>
      </c>
      <c r="J170" s="290">
        <v>0</v>
      </c>
      <c r="K170" s="290">
        <v>0</v>
      </c>
      <c r="L170" s="153">
        <v>0</v>
      </c>
      <c r="M170" s="153">
        <f>15*30</f>
        <v>450</v>
      </c>
      <c r="N170" s="156">
        <v>1</v>
      </c>
      <c r="O170" s="147" t="s">
        <v>810</v>
      </c>
      <c r="P170" s="147" t="s">
        <v>813</v>
      </c>
      <c r="X170" s="158">
        <v>1</v>
      </c>
      <c r="Y170" s="158">
        <f t="shared" ref="Y170:AD170" si="59">X170+3</f>
        <v>4</v>
      </c>
      <c r="Z170" s="158">
        <f t="shared" si="59"/>
        <v>7</v>
      </c>
      <c r="AA170" s="158">
        <f t="shared" si="59"/>
        <v>10</v>
      </c>
      <c r="AB170" s="158">
        <f t="shared" si="59"/>
        <v>13</v>
      </c>
      <c r="AC170" s="158">
        <f t="shared" si="59"/>
        <v>16</v>
      </c>
      <c r="AD170" s="158">
        <f t="shared" si="59"/>
        <v>19</v>
      </c>
      <c r="AE170" s="159" t="s">
        <v>827</v>
      </c>
      <c r="AF170" s="159" t="s">
        <v>828</v>
      </c>
      <c r="AG170" s="159" t="s">
        <v>829</v>
      </c>
      <c r="AH170" s="159" t="s">
        <v>830</v>
      </c>
      <c r="AI170" s="159" t="s">
        <v>831</v>
      </c>
      <c r="AJ170" s="159" t="s">
        <v>832</v>
      </c>
      <c r="AK170" s="159" t="s">
        <v>833</v>
      </c>
      <c r="AL170" s="159" t="s">
        <v>827</v>
      </c>
      <c r="AM170" s="159" t="s">
        <v>828</v>
      </c>
      <c r="AN170" s="159" t="s">
        <v>829</v>
      </c>
      <c r="AO170" s="159" t="s">
        <v>830</v>
      </c>
      <c r="AP170" s="159" t="s">
        <v>831</v>
      </c>
      <c r="AQ170" s="159" t="s">
        <v>832</v>
      </c>
      <c r="AR170" s="159" t="s">
        <v>833</v>
      </c>
      <c r="AS170" s="158">
        <v>1</v>
      </c>
      <c r="AT170" s="158">
        <f t="shared" ref="AT170:AY170" si="60">AS170+3</f>
        <v>4</v>
      </c>
      <c r="AU170" s="158">
        <f t="shared" si="60"/>
        <v>7</v>
      </c>
      <c r="AV170" s="158">
        <f t="shared" si="60"/>
        <v>10</v>
      </c>
      <c r="AW170" s="158">
        <f t="shared" si="60"/>
        <v>13</v>
      </c>
      <c r="AX170" s="158">
        <f t="shared" si="60"/>
        <v>16</v>
      </c>
      <c r="AY170" s="158">
        <f t="shared" si="60"/>
        <v>19</v>
      </c>
      <c r="AZ170" s="159" t="s">
        <v>827</v>
      </c>
      <c r="BA170" s="159" t="s">
        <v>828</v>
      </c>
      <c r="BB170" s="159" t="s">
        <v>829</v>
      </c>
      <c r="BC170" s="159" t="s">
        <v>830</v>
      </c>
      <c r="BD170" s="159" t="s">
        <v>831</v>
      </c>
      <c r="BE170" s="159" t="s">
        <v>832</v>
      </c>
      <c r="BF170" s="159" t="s">
        <v>833</v>
      </c>
      <c r="BG170" s="159" t="s">
        <v>827</v>
      </c>
      <c r="BH170" s="159" t="s">
        <v>828</v>
      </c>
      <c r="BI170" s="159" t="s">
        <v>829</v>
      </c>
      <c r="BJ170" s="159" t="s">
        <v>830</v>
      </c>
      <c r="BK170" s="159" t="s">
        <v>831</v>
      </c>
      <c r="BL170" s="159" t="s">
        <v>832</v>
      </c>
      <c r="BM170" s="159" t="s">
        <v>833</v>
      </c>
      <c r="BO170" s="134">
        <v>1</v>
      </c>
      <c r="BP170" s="135">
        <v>4</v>
      </c>
      <c r="BQ170" s="135">
        <v>7</v>
      </c>
      <c r="BR170" s="135">
        <v>10</v>
      </c>
      <c r="BS170" s="135">
        <v>13</v>
      </c>
      <c r="BT170" s="135">
        <v>16</v>
      </c>
      <c r="BU170" s="142">
        <v>19</v>
      </c>
      <c r="BV170" s="135" t="s">
        <v>827</v>
      </c>
      <c r="BW170" s="135" t="s">
        <v>828</v>
      </c>
      <c r="BX170" s="135" t="s">
        <v>829</v>
      </c>
      <c r="BY170" s="135" t="s">
        <v>830</v>
      </c>
      <c r="BZ170" s="135" t="s">
        <v>831</v>
      </c>
      <c r="CA170" s="135" t="s">
        <v>832</v>
      </c>
      <c r="CB170" s="142" t="s">
        <v>833</v>
      </c>
      <c r="CC170" s="135" t="s">
        <v>827</v>
      </c>
      <c r="CD170" s="135" t="s">
        <v>828</v>
      </c>
      <c r="CE170" s="135" t="s">
        <v>829</v>
      </c>
      <c r="CF170" s="135" t="s">
        <v>830</v>
      </c>
      <c r="CG170" s="135" t="s">
        <v>831</v>
      </c>
      <c r="CH170" s="135" t="s">
        <v>832</v>
      </c>
      <c r="CI170" s="138" t="s">
        <v>833</v>
      </c>
      <c r="CJ170" s="134">
        <v>1</v>
      </c>
      <c r="CK170" s="135">
        <v>4</v>
      </c>
      <c r="CL170" s="135">
        <v>7</v>
      </c>
      <c r="CM170" s="135">
        <v>10</v>
      </c>
      <c r="CN170" s="135">
        <v>13</v>
      </c>
      <c r="CO170" s="135">
        <v>16</v>
      </c>
      <c r="CP170" s="142">
        <v>19</v>
      </c>
      <c r="CQ170" s="135" t="s">
        <v>827</v>
      </c>
      <c r="CR170" s="135" t="s">
        <v>828</v>
      </c>
      <c r="CS170" s="135" t="s">
        <v>829</v>
      </c>
      <c r="CT170" s="135" t="s">
        <v>830</v>
      </c>
      <c r="CU170" s="135" t="s">
        <v>831</v>
      </c>
      <c r="CV170" s="135" t="s">
        <v>832</v>
      </c>
      <c r="CW170" s="142" t="s">
        <v>833</v>
      </c>
      <c r="CX170" s="135" t="s">
        <v>827</v>
      </c>
      <c r="CY170" s="135" t="s">
        <v>828</v>
      </c>
      <c r="CZ170" s="135" t="s">
        <v>829</v>
      </c>
      <c r="DA170" s="135" t="s">
        <v>830</v>
      </c>
      <c r="DB170" s="135" t="s">
        <v>831</v>
      </c>
      <c r="DC170" s="135" t="s">
        <v>832</v>
      </c>
      <c r="DD170" s="138" t="s">
        <v>833</v>
      </c>
      <c r="DE170" s="134">
        <v>1</v>
      </c>
      <c r="DF170" s="135">
        <v>4</v>
      </c>
      <c r="DG170" s="135">
        <v>7</v>
      </c>
      <c r="DH170" s="135">
        <v>10</v>
      </c>
      <c r="DI170" s="135">
        <v>13</v>
      </c>
      <c r="DJ170" s="135">
        <v>16</v>
      </c>
      <c r="DK170" s="142">
        <v>19</v>
      </c>
      <c r="DL170" s="135" t="s">
        <v>827</v>
      </c>
      <c r="DM170" s="135" t="s">
        <v>828</v>
      </c>
      <c r="DN170" s="135" t="s">
        <v>829</v>
      </c>
      <c r="DO170" s="135" t="s">
        <v>830</v>
      </c>
      <c r="DP170" s="135" t="s">
        <v>831</v>
      </c>
      <c r="DQ170" s="135" t="s">
        <v>832</v>
      </c>
      <c r="DR170" s="142" t="s">
        <v>833</v>
      </c>
      <c r="DS170" s="135" t="s">
        <v>827</v>
      </c>
      <c r="DT170" s="135" t="s">
        <v>828</v>
      </c>
      <c r="DU170" s="135" t="s">
        <v>829</v>
      </c>
      <c r="DV170" s="135" t="s">
        <v>830</v>
      </c>
      <c r="DW170" s="135" t="s">
        <v>831</v>
      </c>
      <c r="DX170" s="135" t="s">
        <v>832</v>
      </c>
      <c r="DY170" s="138" t="s">
        <v>833</v>
      </c>
      <c r="DZ170" s="134">
        <v>1</v>
      </c>
      <c r="EA170" s="135">
        <v>4</v>
      </c>
      <c r="EB170" s="135">
        <v>7</v>
      </c>
      <c r="EC170" s="135">
        <v>10</v>
      </c>
      <c r="ED170" s="135">
        <v>13</v>
      </c>
      <c r="EE170" s="135">
        <v>16</v>
      </c>
      <c r="EF170" s="142">
        <v>19</v>
      </c>
      <c r="EG170" s="135" t="s">
        <v>827</v>
      </c>
      <c r="EH170" s="135" t="s">
        <v>828</v>
      </c>
      <c r="EI170" s="135" t="s">
        <v>829</v>
      </c>
      <c r="EJ170" s="135" t="s">
        <v>830</v>
      </c>
      <c r="EK170" s="135" t="s">
        <v>831</v>
      </c>
      <c r="EL170" s="135" t="s">
        <v>832</v>
      </c>
      <c r="EM170" s="142" t="s">
        <v>833</v>
      </c>
      <c r="EN170" s="135" t="s">
        <v>827</v>
      </c>
      <c r="EO170" s="135" t="s">
        <v>828</v>
      </c>
      <c r="EP170" s="135" t="s">
        <v>829</v>
      </c>
      <c r="EQ170" s="135" t="s">
        <v>830</v>
      </c>
      <c r="ER170" s="135" t="s">
        <v>831</v>
      </c>
      <c r="ES170" s="135" t="s">
        <v>832</v>
      </c>
      <c r="ET170" s="138" t="s">
        <v>833</v>
      </c>
      <c r="EU170" s="134">
        <v>1</v>
      </c>
      <c r="EV170" s="135">
        <v>4</v>
      </c>
      <c r="EW170" s="135">
        <v>7</v>
      </c>
      <c r="EX170" s="135">
        <v>10</v>
      </c>
      <c r="EY170" s="135">
        <v>13</v>
      </c>
      <c r="EZ170" s="135">
        <v>16</v>
      </c>
      <c r="FA170" s="142">
        <v>19</v>
      </c>
      <c r="FB170" s="135" t="s">
        <v>827</v>
      </c>
      <c r="FC170" s="135" t="s">
        <v>828</v>
      </c>
      <c r="FD170" s="135" t="s">
        <v>829</v>
      </c>
      <c r="FE170" s="135" t="s">
        <v>830</v>
      </c>
      <c r="FF170" s="135" t="s">
        <v>831</v>
      </c>
      <c r="FG170" s="135" t="s">
        <v>832</v>
      </c>
      <c r="FH170" s="142" t="s">
        <v>833</v>
      </c>
      <c r="FI170" s="135" t="s">
        <v>827</v>
      </c>
      <c r="FJ170" s="135" t="s">
        <v>828</v>
      </c>
      <c r="FK170" s="135" t="s">
        <v>829</v>
      </c>
      <c r="FL170" s="135" t="s">
        <v>830</v>
      </c>
      <c r="FM170" s="135" t="s">
        <v>831</v>
      </c>
      <c r="FN170" s="135" t="s">
        <v>832</v>
      </c>
      <c r="FO170" s="138" t="s">
        <v>833</v>
      </c>
      <c r="FP170" s="134">
        <v>1</v>
      </c>
      <c r="FQ170" s="135">
        <v>4</v>
      </c>
      <c r="FR170" s="135">
        <v>7</v>
      </c>
      <c r="FS170" s="135">
        <v>10</v>
      </c>
      <c r="FT170" s="135">
        <v>13</v>
      </c>
      <c r="FU170" s="135">
        <v>16</v>
      </c>
      <c r="FV170" s="142">
        <v>19</v>
      </c>
      <c r="FW170" s="135" t="s">
        <v>827</v>
      </c>
      <c r="FX170" s="135" t="s">
        <v>828</v>
      </c>
      <c r="FY170" s="135" t="s">
        <v>829</v>
      </c>
      <c r="FZ170" s="135" t="s">
        <v>830</v>
      </c>
      <c r="GA170" s="135" t="s">
        <v>831</v>
      </c>
      <c r="GB170" s="135" t="s">
        <v>832</v>
      </c>
      <c r="GC170" s="142" t="s">
        <v>833</v>
      </c>
      <c r="GD170" s="135" t="s">
        <v>827</v>
      </c>
      <c r="GE170" s="135" t="s">
        <v>828</v>
      </c>
      <c r="GF170" s="135" t="s">
        <v>829</v>
      </c>
      <c r="GG170" s="135" t="s">
        <v>830</v>
      </c>
      <c r="GH170" s="135" t="s">
        <v>831</v>
      </c>
      <c r="GI170" s="135" t="s">
        <v>832</v>
      </c>
      <c r="GJ170" s="138" t="s">
        <v>833</v>
      </c>
    </row>
    <row r="171" spans="1:192" outlineLevel="1">
      <c r="A171" s="147">
        <v>2</v>
      </c>
      <c r="B171" s="147"/>
      <c r="C171" s="153"/>
      <c r="D171" s="153" t="b">
        <v>0</v>
      </c>
      <c r="F171" s="154">
        <v>330</v>
      </c>
      <c r="G171" s="155">
        <f>IF(F172="","-",F172-1)</f>
        <v>729</v>
      </c>
      <c r="H171" s="155" t="s">
        <v>30</v>
      </c>
      <c r="I171" s="155" t="s">
        <v>30</v>
      </c>
      <c r="J171" s="155">
        <v>0</v>
      </c>
      <c r="K171" s="155">
        <v>0</v>
      </c>
      <c r="L171" s="153">
        <v>500</v>
      </c>
      <c r="M171" s="153">
        <f>L171+365</f>
        <v>865</v>
      </c>
      <c r="N171" s="156">
        <v>0</v>
      </c>
      <c r="O171" s="147" t="s">
        <v>811</v>
      </c>
      <c r="P171" s="147" t="s">
        <v>812</v>
      </c>
      <c r="W171" s="25" t="s">
        <v>841</v>
      </c>
      <c r="X171" s="160" t="s">
        <v>8</v>
      </c>
      <c r="Y171" s="161" t="str">
        <f t="shared" ref="Y171:AD171" si="61">X171</f>
        <v>2:3</v>
      </c>
      <c r="Z171" s="161" t="str">
        <f t="shared" si="61"/>
        <v>2:3</v>
      </c>
      <c r="AA171" s="161" t="str">
        <f t="shared" si="61"/>
        <v>2:3</v>
      </c>
      <c r="AB171" s="161" t="str">
        <f t="shared" si="61"/>
        <v>2:3</v>
      </c>
      <c r="AC171" s="161" t="str">
        <f t="shared" si="61"/>
        <v>2:3</v>
      </c>
      <c r="AD171" s="161" t="str">
        <f t="shared" si="61"/>
        <v>2:3</v>
      </c>
      <c r="AE171" s="147"/>
      <c r="AF171" s="147"/>
      <c r="AG171" s="147"/>
      <c r="AH171" s="147"/>
      <c r="AI171" s="147"/>
      <c r="AJ171" s="147"/>
      <c r="AK171" s="147"/>
      <c r="AS171" s="161" t="str">
        <f t="shared" ref="AS171:AY172" si="62">X171</f>
        <v>2:3</v>
      </c>
      <c r="AT171" s="161" t="str">
        <f t="shared" si="62"/>
        <v>2:3</v>
      </c>
      <c r="AU171" s="161" t="str">
        <f t="shared" si="62"/>
        <v>2:3</v>
      </c>
      <c r="AV171" s="161" t="str">
        <f t="shared" si="62"/>
        <v>2:3</v>
      </c>
      <c r="AW171" s="161" t="str">
        <f t="shared" si="62"/>
        <v>2:3</v>
      </c>
      <c r="AX171" s="161" t="str">
        <f t="shared" si="62"/>
        <v>2:3</v>
      </c>
      <c r="AY171" s="161" t="str">
        <f t="shared" si="62"/>
        <v>2:3</v>
      </c>
      <c r="AZ171" s="147"/>
      <c r="BA171" s="147"/>
      <c r="BB171" s="147"/>
      <c r="BC171" s="147"/>
      <c r="BD171" s="147"/>
      <c r="BE171" s="147"/>
      <c r="BF171" s="147"/>
      <c r="BO171" s="90"/>
      <c r="BU171" s="139"/>
      <c r="CB171" s="139"/>
      <c r="CI171" s="91"/>
      <c r="CJ171" s="90"/>
      <c r="CP171" s="139"/>
      <c r="CW171" s="139"/>
      <c r="DD171" s="91"/>
      <c r="DE171" s="90"/>
      <c r="DK171" s="139"/>
      <c r="DR171" s="139"/>
      <c r="DY171" s="91"/>
      <c r="DZ171" s="90"/>
      <c r="EF171" s="139"/>
      <c r="EM171" s="139"/>
      <c r="ET171" s="91"/>
      <c r="EU171" s="90"/>
      <c r="FA171" s="139"/>
      <c r="FH171" s="139"/>
      <c r="FO171" s="91"/>
      <c r="FP171" s="90"/>
      <c r="FV171" s="139"/>
      <c r="GC171" s="139"/>
      <c r="GJ171" s="91"/>
    </row>
    <row r="172" spans="1:192" outlineLevel="1">
      <c r="A172" s="147">
        <v>3</v>
      </c>
      <c r="B172" s="147"/>
      <c r="C172" s="153"/>
      <c r="D172" s="153" t="b">
        <v>1</v>
      </c>
      <c r="F172" s="154">
        <v>730</v>
      </c>
      <c r="G172" s="155" t="str">
        <f>IF(F173="","-",F173-1)</f>
        <v>-</v>
      </c>
      <c r="H172" s="155" t="s">
        <v>30</v>
      </c>
      <c r="I172" s="155" t="s">
        <v>30</v>
      </c>
      <c r="J172" s="155" t="s">
        <v>30</v>
      </c>
      <c r="K172" s="155" t="s">
        <v>30</v>
      </c>
      <c r="L172" s="147"/>
      <c r="M172" s="147"/>
      <c r="N172" s="147"/>
      <c r="O172" s="147"/>
      <c r="P172" s="147"/>
      <c r="W172" s="25" t="s">
        <v>824</v>
      </c>
      <c r="X172" s="160" t="str">
        <f>X170&amp;":"&amp;X170+1</f>
        <v>1:2</v>
      </c>
      <c r="Y172" s="162" t="str">
        <f t="shared" ref="Y172:AD172" si="63">Y170&amp;":"&amp;Y170+1</f>
        <v>4:5</v>
      </c>
      <c r="Z172" s="162" t="str">
        <f t="shared" si="63"/>
        <v>7:8</v>
      </c>
      <c r="AA172" s="162" t="str">
        <f t="shared" si="63"/>
        <v>10:11</v>
      </c>
      <c r="AB172" s="162" t="str">
        <f t="shared" si="63"/>
        <v>13:14</v>
      </c>
      <c r="AC172" s="162" t="str">
        <f t="shared" si="63"/>
        <v>16:17</v>
      </c>
      <c r="AD172" s="162" t="str">
        <f t="shared" si="63"/>
        <v>19:20</v>
      </c>
      <c r="AE172" s="147"/>
      <c r="AF172" s="147"/>
      <c r="AG172" s="147"/>
      <c r="AH172" s="147"/>
      <c r="AI172" s="147"/>
      <c r="AJ172" s="147"/>
      <c r="AK172" s="147"/>
      <c r="AS172" s="161" t="str">
        <f t="shared" si="62"/>
        <v>1:2</v>
      </c>
      <c r="AT172" s="161" t="str">
        <f t="shared" si="62"/>
        <v>4:5</v>
      </c>
      <c r="AU172" s="161" t="str">
        <f t="shared" si="62"/>
        <v>7:8</v>
      </c>
      <c r="AV172" s="161" t="str">
        <f t="shared" si="62"/>
        <v>10:11</v>
      </c>
      <c r="AW172" s="161" t="str">
        <f t="shared" si="62"/>
        <v>13:14</v>
      </c>
      <c r="AX172" s="161" t="str">
        <f t="shared" si="62"/>
        <v>16:17</v>
      </c>
      <c r="AY172" s="161" t="str">
        <f t="shared" si="62"/>
        <v>19:20</v>
      </c>
      <c r="AZ172" s="147"/>
      <c r="BA172" s="147"/>
      <c r="BB172" s="147"/>
      <c r="BC172" s="147"/>
      <c r="BD172" s="147"/>
      <c r="BE172" s="147"/>
      <c r="BF172" s="147"/>
      <c r="BO172" s="90"/>
      <c r="BU172" s="139"/>
      <c r="CB172" s="139"/>
      <c r="CI172" s="91"/>
      <c r="CJ172" s="90"/>
      <c r="CP172" s="139"/>
      <c r="CW172" s="139"/>
      <c r="DD172" s="91"/>
      <c r="DE172" s="90"/>
      <c r="DK172" s="139"/>
      <c r="DR172" s="139"/>
      <c r="DY172" s="91"/>
      <c r="DZ172" s="90"/>
      <c r="EF172" s="139"/>
      <c r="EM172" s="139"/>
      <c r="ET172" s="91"/>
      <c r="EU172" s="90"/>
      <c r="FA172" s="139"/>
      <c r="FH172" s="139"/>
      <c r="FO172" s="91"/>
      <c r="FP172" s="90"/>
      <c r="FV172" s="139"/>
      <c r="GC172" s="139"/>
      <c r="GJ172" s="91"/>
    </row>
    <row r="173" spans="1:192" outlineLevel="1">
      <c r="A173" s="147">
        <v>4</v>
      </c>
      <c r="B173" s="147"/>
      <c r="C173" s="153"/>
      <c r="D173" s="153" t="b">
        <v>0</v>
      </c>
      <c r="F173" s="154"/>
      <c r="G173" s="155" t="str">
        <f>IF(F174="","-",F174-1)</f>
        <v>-</v>
      </c>
      <c r="H173" s="155" t="s">
        <v>30</v>
      </c>
      <c r="I173" s="155" t="s">
        <v>30</v>
      </c>
      <c r="J173" s="155" t="s">
        <v>30</v>
      </c>
      <c r="K173" s="155" t="s">
        <v>30</v>
      </c>
      <c r="L173" s="147"/>
      <c r="M173" s="147"/>
      <c r="N173" s="147"/>
      <c r="O173" s="147"/>
      <c r="P173" s="147"/>
      <c r="W173" s="25" t="s">
        <v>842</v>
      </c>
      <c r="X173" s="163" t="s">
        <v>6</v>
      </c>
      <c r="Y173" s="161" t="str">
        <f t="shared" ref="Y173:AD173" si="64">X173</f>
        <v>0:1</v>
      </c>
      <c r="Z173" s="161" t="str">
        <f t="shared" si="64"/>
        <v>0:1</v>
      </c>
      <c r="AA173" s="161" t="str">
        <f t="shared" si="64"/>
        <v>0:1</v>
      </c>
      <c r="AB173" s="161" t="str">
        <f t="shared" si="64"/>
        <v>0:1</v>
      </c>
      <c r="AC173" s="161" t="str">
        <f t="shared" si="64"/>
        <v>0:1</v>
      </c>
      <c r="AD173" s="161" t="str">
        <f t="shared" si="64"/>
        <v>0:1</v>
      </c>
      <c r="AE173" s="147"/>
      <c r="AF173" s="147"/>
      <c r="AG173" s="147"/>
      <c r="AH173" s="147"/>
      <c r="AI173" s="147"/>
      <c r="AJ173" s="147"/>
      <c r="AK173" s="147"/>
      <c r="AS173" s="163" t="s">
        <v>159</v>
      </c>
      <c r="AT173" s="161" t="str">
        <f t="shared" ref="AT173:AY173" si="65">AS173</f>
        <v>3:4</v>
      </c>
      <c r="AU173" s="161" t="str">
        <f t="shared" si="65"/>
        <v>3:4</v>
      </c>
      <c r="AV173" s="161" t="str">
        <f t="shared" si="65"/>
        <v>3:4</v>
      </c>
      <c r="AW173" s="161" t="str">
        <f t="shared" si="65"/>
        <v>3:4</v>
      </c>
      <c r="AX173" s="161" t="str">
        <f t="shared" si="65"/>
        <v>3:4</v>
      </c>
      <c r="AY173" s="161" t="str">
        <f t="shared" si="65"/>
        <v>3:4</v>
      </c>
      <c r="AZ173" s="147"/>
      <c r="BA173" s="147"/>
      <c r="BB173" s="147"/>
      <c r="BC173" s="147"/>
      <c r="BD173" s="147"/>
      <c r="BE173" s="147"/>
      <c r="BF173" s="147"/>
      <c r="BO173" s="90"/>
      <c r="BU173" s="139"/>
      <c r="CB173" s="139"/>
      <c r="CI173" s="91"/>
      <c r="CJ173" s="90"/>
      <c r="CP173" s="139"/>
      <c r="CW173" s="139"/>
      <c r="DD173" s="91"/>
      <c r="DE173" s="90"/>
      <c r="DK173" s="139"/>
      <c r="DR173" s="139"/>
      <c r="DY173" s="91"/>
      <c r="DZ173" s="90"/>
      <c r="EF173" s="139"/>
      <c r="EM173" s="139"/>
      <c r="ET173" s="91"/>
      <c r="EU173" s="90"/>
      <c r="FA173" s="139"/>
      <c r="FH173" s="139"/>
      <c r="FO173" s="91"/>
      <c r="FP173" s="90"/>
      <c r="FV173" s="139"/>
      <c r="GC173" s="139"/>
      <c r="GJ173" s="91"/>
    </row>
    <row r="174" spans="1:192" outlineLevel="1">
      <c r="A174" s="147">
        <v>5</v>
      </c>
      <c r="B174" s="147"/>
      <c r="C174" s="153"/>
      <c r="D174" s="153"/>
      <c r="F174" s="154"/>
      <c r="G174" s="155"/>
      <c r="H174" s="155"/>
      <c r="I174" s="155"/>
      <c r="J174" s="155"/>
      <c r="K174" s="155"/>
      <c r="L174" s="147"/>
      <c r="M174" s="147"/>
      <c r="N174" s="147"/>
      <c r="O174" s="147"/>
      <c r="P174" s="147"/>
      <c r="W174" s="25"/>
      <c r="X174" s="163"/>
      <c r="Y174" s="161"/>
      <c r="Z174" s="161"/>
      <c r="AA174" s="161"/>
      <c r="AB174" s="161"/>
      <c r="AC174" s="161"/>
      <c r="AD174" s="161"/>
      <c r="AE174" s="147"/>
      <c r="AF174" s="147"/>
      <c r="AG174" s="147"/>
      <c r="AH174" s="147"/>
      <c r="AI174" s="147"/>
      <c r="AJ174" s="147"/>
      <c r="AK174" s="147"/>
      <c r="AS174" s="163"/>
      <c r="AT174" s="161"/>
      <c r="AU174" s="161"/>
      <c r="AV174" s="161"/>
      <c r="AW174" s="161"/>
      <c r="AX174" s="161"/>
      <c r="AY174" s="161"/>
      <c r="AZ174" s="147"/>
      <c r="BA174" s="147"/>
      <c r="BB174" s="147"/>
      <c r="BC174" s="147"/>
      <c r="BD174" s="147"/>
      <c r="BE174" s="147"/>
      <c r="BF174" s="147"/>
    </row>
    <row r="175" spans="1:192">
      <c r="A175" s="147">
        <v>6</v>
      </c>
    </row>
    <row r="176" spans="1:192" ht="17.25">
      <c r="A176" s="147">
        <v>7</v>
      </c>
      <c r="X176" s="14" t="str">
        <f>"Grazing Intensity (BBB &amp; Mat) for TOL:"&amp;D.TOLDesc</f>
        <v xml:space="preserve">Grazing Intensity (BBB &amp; Mat) for TOL:Spr </v>
      </c>
      <c r="AS176" s="14" t="str">
        <f>"GI (BBT) for TOL:"&amp;D.TOLDesc</f>
        <v xml:space="preserve">GI (BBT) for TOL:Spr </v>
      </c>
      <c r="BO176" s="143" t="str">
        <f>"GI - SW Victoria BBB (&amp;Mat) for TOL:"&amp;D.TOLDesc</f>
        <v xml:space="preserve">GI - SW Victoria BBB (&amp;Mat) for TOL:Spr </v>
      </c>
      <c r="BP176" s="122"/>
      <c r="BQ176" s="122"/>
      <c r="BR176" s="122"/>
      <c r="BS176" s="122"/>
      <c r="BT176" s="122"/>
      <c r="BU176" s="122"/>
      <c r="BV176" s="122"/>
      <c r="BW176" s="122"/>
      <c r="BX176" s="122"/>
      <c r="BY176" s="122"/>
      <c r="BZ176" s="122"/>
      <c r="CA176" s="122"/>
      <c r="CB176" s="144"/>
      <c r="CC176" s="122"/>
      <c r="CD176" s="122"/>
      <c r="CE176" s="122"/>
      <c r="CF176" s="122"/>
      <c r="CG176" s="122"/>
      <c r="CH176" s="122"/>
      <c r="CI176" s="144"/>
      <c r="CJ176" s="145" t="str">
        <f>"GI - SW Victoria BBT for TOL:"&amp;D.TOLDesc</f>
        <v xml:space="preserve">GI - SW Victoria BBT for TOL:Spr </v>
      </c>
      <c r="CK176" s="122"/>
      <c r="CL176" s="122"/>
      <c r="CM176" s="122"/>
      <c r="CN176" s="122"/>
      <c r="CO176" s="122"/>
      <c r="CP176" s="122"/>
      <c r="CQ176" s="122"/>
      <c r="CR176" s="122"/>
      <c r="CS176" s="122"/>
      <c r="CT176" s="122"/>
      <c r="CU176" s="122"/>
      <c r="CV176" s="122"/>
      <c r="CW176" s="146"/>
      <c r="CX176" s="122"/>
      <c r="CY176" s="122"/>
      <c r="CZ176" s="122"/>
      <c r="DA176" s="122"/>
      <c r="DB176" s="122"/>
      <c r="DC176" s="122"/>
      <c r="DD176" s="146"/>
      <c r="DE176" s="143" t="str">
        <f>"GI - Great Southern BBB (&amp;Mat) for TOL:"&amp;D.TOLDesc</f>
        <v xml:space="preserve">GI - Great Southern BBB (&amp;Mat) for TOL:Spr </v>
      </c>
      <c r="DF176" s="122"/>
      <c r="DG176" s="122"/>
      <c r="DH176" s="122"/>
      <c r="DI176" s="122"/>
      <c r="DJ176" s="122"/>
      <c r="DK176" s="122"/>
      <c r="DL176" s="122"/>
      <c r="DM176" s="122"/>
      <c r="DN176" s="122"/>
      <c r="DO176" s="122"/>
      <c r="DP176" s="122"/>
      <c r="DQ176" s="122"/>
      <c r="DR176" s="144"/>
      <c r="DS176" s="122"/>
      <c r="DT176" s="122"/>
      <c r="DU176" s="122"/>
      <c r="DV176" s="122"/>
      <c r="DW176" s="122"/>
      <c r="DX176" s="122"/>
      <c r="DY176" s="144"/>
      <c r="DZ176" s="145" t="str">
        <f>"GI - Great Southern BBT for TOL:"&amp;D.TOLDesc</f>
        <v xml:space="preserve">GI - Great Southern BBT for TOL:Spr </v>
      </c>
      <c r="EA176" s="122"/>
      <c r="EB176" s="122"/>
      <c r="EC176" s="122"/>
      <c r="ED176" s="122"/>
      <c r="EE176" s="122"/>
      <c r="EF176" s="122"/>
      <c r="EG176" s="122"/>
      <c r="EH176" s="122"/>
      <c r="EI176" s="122"/>
      <c r="EJ176" s="122"/>
      <c r="EK176" s="122"/>
      <c r="EL176" s="122"/>
      <c r="EM176" s="146"/>
      <c r="EN176" s="122"/>
      <c r="EO176" s="122"/>
      <c r="EP176" s="122"/>
      <c r="EQ176" s="122"/>
      <c r="ER176" s="122"/>
      <c r="ES176" s="122"/>
      <c r="ET176" s="146"/>
      <c r="EU176" s="143" t="str">
        <f>"GI - Central Wheatbelt BBB (&amp;Mat) for TOL:"&amp;D.TOLDesc</f>
        <v xml:space="preserve">GI - Central Wheatbelt BBB (&amp;Mat) for TOL:Spr </v>
      </c>
      <c r="EV176" s="122"/>
      <c r="EW176" s="122"/>
      <c r="EX176" s="122"/>
      <c r="EY176" s="122"/>
      <c r="EZ176" s="122"/>
      <c r="FA176" s="122"/>
      <c r="FB176" s="122"/>
      <c r="FC176" s="122"/>
      <c r="FD176" s="122"/>
      <c r="FE176" s="122"/>
      <c r="FF176" s="122"/>
      <c r="FG176" s="122"/>
      <c r="FH176" s="144"/>
      <c r="FI176" s="122"/>
      <c r="FJ176" s="122"/>
      <c r="FK176" s="122"/>
      <c r="FL176" s="122"/>
      <c r="FM176" s="122"/>
      <c r="FN176" s="122"/>
      <c r="FO176" s="144"/>
      <c r="FP176" s="143" t="str">
        <f>"GI - Central Wheatbelt BBT for TOL:"&amp;D.TOLDesc</f>
        <v xml:space="preserve">GI - Central Wheatbelt BBT for TOL:Spr </v>
      </c>
      <c r="FQ176" s="122"/>
      <c r="FR176" s="122"/>
      <c r="FS176" s="122"/>
      <c r="FT176" s="122"/>
      <c r="FU176" s="122"/>
      <c r="FV176" s="122"/>
      <c r="FW176" s="122"/>
      <c r="FX176" s="122"/>
      <c r="FY176" s="122"/>
      <c r="FZ176" s="122"/>
      <c r="GA176" s="122"/>
      <c r="GB176" s="122"/>
      <c r="GC176" s="146"/>
      <c r="GD176" s="122"/>
      <c r="GE176" s="122"/>
      <c r="GF176" s="122"/>
      <c r="GG176" s="122"/>
      <c r="GH176" s="122"/>
      <c r="GI176" s="122"/>
      <c r="GJ176" s="146"/>
    </row>
    <row r="177" spans="1:5" outlineLevel="1">
      <c r="A177" s="147">
        <v>8</v>
      </c>
    </row>
    <row r="178" spans="1:5" outlineLevel="1">
      <c r="A178" s="147">
        <v>9</v>
      </c>
    </row>
    <row r="179" spans="1:5" outlineLevel="1">
      <c r="A179" s="147">
        <v>10</v>
      </c>
    </row>
    <row r="180" spans="1:5" outlineLevel="1">
      <c r="A180" s="147">
        <v>11</v>
      </c>
    </row>
    <row r="181" spans="1:5">
      <c r="A181" s="147"/>
      <c r="E181" s="147"/>
    </row>
    <row r="182" spans="1:5">
      <c r="A182" s="147"/>
      <c r="E182" s="147"/>
    </row>
    <row r="183" spans="1:5">
      <c r="A183" s="619" t="s">
        <v>2315</v>
      </c>
    </row>
    <row r="184" spans="1:5" ht="53.25" outlineLevel="1">
      <c r="A184" s="147"/>
      <c r="B184" s="147"/>
      <c r="C184" s="148" t="s">
        <v>806</v>
      </c>
      <c r="D184" s="148" t="s">
        <v>1138</v>
      </c>
      <c r="E184" s="147"/>
    </row>
    <row r="185" spans="1:5" ht="36" outlineLevel="1">
      <c r="A185" s="147"/>
      <c r="B185" s="147"/>
      <c r="C185" s="149" t="s">
        <v>808</v>
      </c>
      <c r="D185" s="150"/>
      <c r="E185" s="147"/>
    </row>
    <row r="186" spans="1:5" outlineLevel="1">
      <c r="A186" s="147">
        <v>1</v>
      </c>
      <c r="B186" s="147"/>
      <c r="C186" s="153">
        <v>0</v>
      </c>
      <c r="D186" s="153">
        <v>50</v>
      </c>
      <c r="E186" s="147"/>
    </row>
    <row r="187" spans="1:5" outlineLevel="1">
      <c r="A187" s="147">
        <v>2</v>
      </c>
      <c r="B187" s="147"/>
      <c r="C187" s="153">
        <v>1</v>
      </c>
      <c r="D187" s="153">
        <v>55</v>
      </c>
      <c r="E187" s="147"/>
    </row>
    <row r="188" spans="1:5" outlineLevel="1">
      <c r="A188" s="147">
        <v>3</v>
      </c>
      <c r="B188" s="147"/>
      <c r="C188" s="153">
        <v>7</v>
      </c>
      <c r="D188" s="153">
        <v>65</v>
      </c>
      <c r="E188" s="147"/>
    </row>
    <row r="189" spans="1:5" outlineLevel="1">
      <c r="A189" s="147">
        <v>4</v>
      </c>
      <c r="C189" s="153">
        <v>5</v>
      </c>
      <c r="D189" s="153"/>
      <c r="E189" s="147"/>
    </row>
    <row r="190" spans="1:5" outlineLevel="1">
      <c r="A190" s="147">
        <v>5</v>
      </c>
      <c r="E190" s="147"/>
    </row>
    <row r="191" spans="1:5" outlineLevel="1">
      <c r="A191" s="147"/>
      <c r="E191" s="147"/>
    </row>
    <row r="192" spans="1:5" outlineLevel="1">
      <c r="A192" s="147"/>
      <c r="E192" s="147"/>
    </row>
    <row r="193" spans="1:14" outlineLevel="1">
      <c r="A193" s="147"/>
      <c r="E193" s="147"/>
    </row>
    <row r="194" spans="1:14" outlineLevel="1">
      <c r="A194" s="147"/>
      <c r="E194" s="147"/>
    </row>
    <row r="195" spans="1:14" outlineLevel="1">
      <c r="A195" s="147"/>
      <c r="E195" s="147"/>
    </row>
    <row r="197" spans="1:14">
      <c r="A197" s="164" t="s">
        <v>2694</v>
      </c>
    </row>
    <row r="198" spans="1:14" outlineLevel="1">
      <c r="C198" s="147"/>
      <c r="D198" s="147"/>
      <c r="E198" s="147"/>
      <c r="F198" s="147"/>
      <c r="G198" s="147"/>
      <c r="H198" s="147"/>
      <c r="I198" s="147"/>
      <c r="J198" s="147"/>
      <c r="K198" s="147"/>
      <c r="L198" s="147"/>
      <c r="M198" s="147"/>
      <c r="N198" s="147"/>
    </row>
    <row r="199" spans="1:14" outlineLevel="1">
      <c r="C199" s="147"/>
      <c r="D199" s="147"/>
      <c r="E199" s="147"/>
      <c r="F199" s="147"/>
      <c r="G199" s="147"/>
      <c r="H199" s="147"/>
      <c r="I199" s="147"/>
      <c r="J199" s="147"/>
      <c r="K199" s="147"/>
      <c r="L199" s="147"/>
      <c r="M199" s="147"/>
      <c r="N199" s="147"/>
    </row>
    <row r="200" spans="1:14" outlineLevel="1">
      <c r="B200" s="25"/>
      <c r="C200" s="147"/>
      <c r="D200" s="147"/>
      <c r="E200" s="147"/>
      <c r="F200" s="147"/>
      <c r="G200" s="147"/>
      <c r="H200" s="147"/>
      <c r="I200" s="147"/>
      <c r="J200" s="147"/>
      <c r="K200" s="147"/>
      <c r="L200" s="147"/>
      <c r="M200" s="147"/>
      <c r="N200" s="147"/>
    </row>
    <row r="201" spans="1:14" outlineLevel="1">
      <c r="C201" s="364"/>
      <c r="D201" s="364"/>
      <c r="E201" s="364"/>
      <c r="F201" s="364"/>
      <c r="G201" s="364"/>
      <c r="H201" s="364"/>
      <c r="I201" s="364"/>
      <c r="J201" s="364"/>
      <c r="K201" s="147"/>
      <c r="L201" s="147"/>
      <c r="M201" s="147"/>
      <c r="N201" s="147"/>
    </row>
    <row r="202" spans="1:14" outlineLevel="1">
      <c r="C202" s="364"/>
      <c r="D202" s="364"/>
      <c r="E202" s="364"/>
      <c r="F202" s="364"/>
      <c r="G202" s="364"/>
      <c r="H202" s="364"/>
      <c r="I202" s="364"/>
      <c r="J202" s="364"/>
      <c r="K202" s="147"/>
      <c r="L202" s="147"/>
      <c r="M202" s="147"/>
      <c r="N202" s="147"/>
    </row>
    <row r="203" spans="1:14" outlineLevel="1">
      <c r="C203" s="364"/>
      <c r="D203" s="364"/>
      <c r="E203" s="364"/>
      <c r="F203" s="364"/>
      <c r="G203" s="364"/>
      <c r="H203" s="364"/>
      <c r="I203" s="364"/>
      <c r="J203" s="364"/>
      <c r="K203" s="147"/>
      <c r="L203" s="147"/>
      <c r="M203" s="147"/>
      <c r="N203" s="147"/>
    </row>
    <row r="204" spans="1:14" outlineLevel="1">
      <c r="C204" s="364"/>
      <c r="D204" s="364"/>
      <c r="E204" s="364"/>
      <c r="F204" s="364"/>
      <c r="G204" s="364"/>
      <c r="H204" s="364"/>
      <c r="I204" s="364"/>
      <c r="J204" s="364"/>
      <c r="K204" s="147"/>
      <c r="L204" s="147"/>
      <c r="M204" s="147"/>
      <c r="N204" s="147"/>
    </row>
    <row r="205" spans="1:14" outlineLevel="1">
      <c r="C205" s="364"/>
      <c r="D205" s="364"/>
      <c r="E205" s="364"/>
      <c r="F205" s="364"/>
      <c r="G205" s="364"/>
      <c r="H205" s="364"/>
      <c r="I205" s="364"/>
      <c r="J205" s="364"/>
      <c r="K205" s="147"/>
      <c r="L205" s="147"/>
      <c r="M205" s="147"/>
      <c r="N205" s="147"/>
    </row>
    <row r="206" spans="1:14" outlineLevel="1">
      <c r="C206" s="364"/>
      <c r="D206" s="364"/>
      <c r="E206" s="364"/>
      <c r="F206" s="364"/>
      <c r="G206" s="364"/>
      <c r="H206" s="364"/>
      <c r="I206" s="364"/>
      <c r="J206" s="364"/>
      <c r="K206" s="147"/>
      <c r="L206" s="147"/>
      <c r="M206" s="147"/>
      <c r="N206" s="147"/>
    </row>
    <row r="207" spans="1:14" outlineLevel="1">
      <c r="C207" s="147"/>
      <c r="D207" s="147"/>
      <c r="E207" s="147"/>
      <c r="F207" s="147"/>
      <c r="G207" s="147"/>
      <c r="H207" s="147"/>
      <c r="I207" s="147"/>
      <c r="J207" s="147"/>
      <c r="K207" s="147"/>
      <c r="L207" s="147"/>
      <c r="M207" s="147"/>
      <c r="N207" s="147"/>
    </row>
    <row r="208" spans="1:14">
      <c r="C208" s="147"/>
      <c r="D208" s="147"/>
      <c r="E208" s="147"/>
      <c r="F208" s="147"/>
      <c r="G208" s="147"/>
      <c r="H208" s="147"/>
      <c r="I208" s="147"/>
      <c r="J208" s="147"/>
      <c r="K208" s="147"/>
      <c r="L208" s="147"/>
      <c r="M208" s="147"/>
      <c r="N208" s="147"/>
    </row>
    <row r="209" spans="1:23">
      <c r="A209" s="164" t="s">
        <v>918</v>
      </c>
    </row>
    <row r="210" spans="1:23" outlineLevel="1">
      <c r="C210" s="147"/>
      <c r="D210" s="147" t="s">
        <v>881</v>
      </c>
      <c r="E210" s="147" t="s">
        <v>1652</v>
      </c>
      <c r="F210" s="147" t="s">
        <v>1653</v>
      </c>
      <c r="G210" s="147" t="s">
        <v>2085</v>
      </c>
      <c r="H210" s="147" t="s">
        <v>1943</v>
      </c>
      <c r="I210" s="147"/>
      <c r="J210" s="147" t="s">
        <v>1029</v>
      </c>
      <c r="K210" s="147"/>
      <c r="L210" s="147"/>
      <c r="M210" s="147"/>
      <c r="N210" s="147"/>
    </row>
    <row r="211" spans="1:23" ht="67.5" outlineLevel="1">
      <c r="C211" s="181" t="s">
        <v>875</v>
      </c>
      <c r="D211" s="147"/>
      <c r="E211" s="147"/>
      <c r="F211" s="147"/>
      <c r="G211" s="147"/>
      <c r="J211" s="147" t="s">
        <v>1030</v>
      </c>
      <c r="K211" s="147" t="s">
        <v>917</v>
      </c>
      <c r="L211" s="147"/>
      <c r="M211" s="147"/>
      <c r="N211" s="147"/>
    </row>
    <row r="212" spans="1:23" outlineLevel="1">
      <c r="A212">
        <v>1</v>
      </c>
      <c r="B212" t="s">
        <v>1026</v>
      </c>
      <c r="C212" s="147">
        <f t="shared" ref="C212:C217" si="66">INDEX($D212:$H212,1,d.Region)</f>
        <v>0</v>
      </c>
      <c r="D212" s="153">
        <v>0</v>
      </c>
      <c r="E212" s="153">
        <v>0</v>
      </c>
      <c r="F212" s="153">
        <v>0</v>
      </c>
      <c r="G212" s="153">
        <v>0</v>
      </c>
      <c r="H212" s="153">
        <v>0</v>
      </c>
      <c r="J212" s="364">
        <f t="shared" ref="J212:J217" si="67">ROUND(7*30.4+$C212,0)</f>
        <v>213</v>
      </c>
      <c r="K212" s="147">
        <f t="shared" ref="K212:K217" si="68">7+$C212/30.5</f>
        <v>7</v>
      </c>
      <c r="L212" s="147"/>
      <c r="M212" s="147"/>
      <c r="N212" s="147"/>
    </row>
    <row r="213" spans="1:23" outlineLevel="1">
      <c r="A213">
        <v>2</v>
      </c>
      <c r="B213" t="s">
        <v>1028</v>
      </c>
      <c r="C213" s="147">
        <f t="shared" si="66"/>
        <v>14</v>
      </c>
      <c r="D213" s="153">
        <v>14</v>
      </c>
      <c r="E213" s="153">
        <v>14</v>
      </c>
      <c r="F213" s="153">
        <v>14</v>
      </c>
      <c r="G213" s="153">
        <v>14</v>
      </c>
      <c r="H213" s="153">
        <v>14</v>
      </c>
      <c r="J213" s="364">
        <f t="shared" si="67"/>
        <v>227</v>
      </c>
      <c r="K213" s="147">
        <f t="shared" si="68"/>
        <v>7.4590163934426226</v>
      </c>
      <c r="L213" s="147"/>
      <c r="M213" s="147"/>
      <c r="N213" s="147"/>
    </row>
    <row r="214" spans="1:23" outlineLevel="1">
      <c r="A214">
        <v>3</v>
      </c>
      <c r="B214" t="s">
        <v>1027</v>
      </c>
      <c r="C214" s="147">
        <f t="shared" si="66"/>
        <v>35</v>
      </c>
      <c r="D214" s="153">
        <v>35</v>
      </c>
      <c r="E214" s="153">
        <v>35</v>
      </c>
      <c r="F214" s="153">
        <v>35</v>
      </c>
      <c r="G214" s="153">
        <v>35</v>
      </c>
      <c r="H214" s="153">
        <v>35</v>
      </c>
      <c r="J214" s="364">
        <f t="shared" si="67"/>
        <v>248</v>
      </c>
      <c r="K214" s="147">
        <f t="shared" si="68"/>
        <v>8.1475409836065573</v>
      </c>
      <c r="L214" s="147"/>
      <c r="M214" s="147"/>
      <c r="N214" s="147"/>
    </row>
    <row r="215" spans="1:23" outlineLevel="1">
      <c r="A215">
        <v>4</v>
      </c>
      <c r="B215" t="s">
        <v>880</v>
      </c>
      <c r="C215" s="147">
        <f t="shared" si="66"/>
        <v>49</v>
      </c>
      <c r="D215" s="153">
        <v>49</v>
      </c>
      <c r="E215" s="153">
        <v>49</v>
      </c>
      <c r="F215" s="153">
        <v>49</v>
      </c>
      <c r="G215" s="153">
        <v>49</v>
      </c>
      <c r="H215" s="153">
        <v>49</v>
      </c>
      <c r="J215" s="364">
        <f t="shared" si="67"/>
        <v>262</v>
      </c>
      <c r="K215" s="147">
        <f t="shared" si="68"/>
        <v>8.6065573770491799</v>
      </c>
      <c r="L215" s="147"/>
      <c r="M215" s="147"/>
      <c r="N215" s="147"/>
    </row>
    <row r="216" spans="1:23" outlineLevel="1">
      <c r="A216">
        <v>5</v>
      </c>
      <c r="B216" t="s">
        <v>900</v>
      </c>
      <c r="C216" s="147">
        <f t="shared" si="66"/>
        <v>63</v>
      </c>
      <c r="D216" s="153">
        <v>63</v>
      </c>
      <c r="E216" s="153">
        <v>63</v>
      </c>
      <c r="F216" s="153">
        <v>56</v>
      </c>
      <c r="G216" s="153">
        <v>56</v>
      </c>
      <c r="H216" s="153">
        <v>63</v>
      </c>
      <c r="J216" s="364">
        <f t="shared" si="67"/>
        <v>276</v>
      </c>
      <c r="K216" s="147">
        <f t="shared" si="68"/>
        <v>9.0655737704918025</v>
      </c>
      <c r="L216" s="147"/>
      <c r="M216" s="147"/>
      <c r="N216" s="147"/>
    </row>
    <row r="217" spans="1:23" outlineLevel="1">
      <c r="A217">
        <v>6</v>
      </c>
      <c r="B217" t="s">
        <v>1373</v>
      </c>
      <c r="C217" s="147">
        <f t="shared" si="66"/>
        <v>0</v>
      </c>
      <c r="D217" s="119">
        <f>D212</f>
        <v>0</v>
      </c>
      <c r="E217" s="119">
        <f>E212</f>
        <v>0</v>
      </c>
      <c r="F217" s="119">
        <f>F212</f>
        <v>0</v>
      </c>
      <c r="G217" s="119">
        <f>G212</f>
        <v>0</v>
      </c>
      <c r="H217" s="119">
        <f>H212</f>
        <v>0</v>
      </c>
      <c r="J217" s="364">
        <f t="shared" si="67"/>
        <v>213</v>
      </c>
      <c r="K217" s="147">
        <f t="shared" si="68"/>
        <v>7</v>
      </c>
      <c r="L217" s="147"/>
      <c r="M217" s="147"/>
      <c r="N217" s="147"/>
    </row>
    <row r="218" spans="1:23" outlineLevel="1">
      <c r="C218" s="147"/>
      <c r="D218" s="147"/>
      <c r="E218" s="147"/>
      <c r="F218" s="147"/>
      <c r="G218" s="147"/>
      <c r="J218" s="147"/>
      <c r="K218" s="147"/>
      <c r="L218" s="147"/>
      <c r="M218" s="147"/>
      <c r="N218" s="147"/>
    </row>
    <row r="219" spans="1:23">
      <c r="C219" s="147"/>
      <c r="D219" s="147"/>
      <c r="E219" s="147"/>
      <c r="F219" s="147"/>
      <c r="G219" s="147"/>
      <c r="H219" s="147"/>
      <c r="I219" s="147"/>
      <c r="J219" s="147"/>
      <c r="K219" s="147"/>
      <c r="L219" s="147"/>
      <c r="M219" s="147"/>
      <c r="N219" s="147"/>
    </row>
    <row r="220" spans="1:23">
      <c r="A220" s="164" t="s">
        <v>1149</v>
      </c>
      <c r="B220" s="147"/>
      <c r="C220" s="147"/>
      <c r="D220" s="147"/>
      <c r="E220" s="147"/>
      <c r="F220" s="147"/>
      <c r="G220" s="147"/>
      <c r="H220" s="147"/>
      <c r="I220" s="147"/>
      <c r="J220" s="147"/>
      <c r="K220" s="147"/>
      <c r="L220" s="147"/>
      <c r="M220" s="147"/>
      <c r="N220" s="147"/>
    </row>
    <row r="221" spans="1:23" outlineLevel="1">
      <c r="A221" s="147"/>
      <c r="B221" s="147"/>
      <c r="C221" s="147">
        <v>1</v>
      </c>
      <c r="D221" s="147">
        <v>2</v>
      </c>
      <c r="E221" s="147">
        <v>3</v>
      </c>
      <c r="F221" s="152" t="s">
        <v>881</v>
      </c>
      <c r="G221" s="152"/>
      <c r="H221" s="152"/>
      <c r="I221" s="152" t="s">
        <v>1652</v>
      </c>
      <c r="J221" s="152"/>
      <c r="K221" s="152"/>
      <c r="L221" s="152" t="s">
        <v>1653</v>
      </c>
      <c r="M221" s="152"/>
      <c r="N221" s="152"/>
      <c r="O221" s="152" t="s">
        <v>2085</v>
      </c>
      <c r="P221" s="152"/>
      <c r="Q221" s="152"/>
      <c r="R221" s="152" t="s">
        <v>1943</v>
      </c>
      <c r="S221" s="152"/>
      <c r="T221" s="152"/>
    </row>
    <row r="222" spans="1:23" outlineLevel="1">
      <c r="A222" s="147"/>
      <c r="B222" s="147"/>
      <c r="C222" s="155" t="s">
        <v>895</v>
      </c>
      <c r="D222" s="155" t="s">
        <v>896</v>
      </c>
      <c r="E222" s="155" t="s">
        <v>897</v>
      </c>
      <c r="F222" s="155" t="s">
        <v>895</v>
      </c>
      <c r="G222" s="155" t="s">
        <v>896</v>
      </c>
      <c r="H222" s="155" t="s">
        <v>897</v>
      </c>
      <c r="I222" s="155" t="s">
        <v>895</v>
      </c>
      <c r="J222" s="155" t="s">
        <v>896</v>
      </c>
      <c r="K222" s="155" t="s">
        <v>897</v>
      </c>
      <c r="L222" s="155" t="s">
        <v>895</v>
      </c>
      <c r="M222" s="155" t="s">
        <v>896</v>
      </c>
      <c r="N222" s="155" t="s">
        <v>897</v>
      </c>
      <c r="O222" s="155" t="s">
        <v>895</v>
      </c>
      <c r="P222" s="155" t="s">
        <v>896</v>
      </c>
      <c r="Q222" s="155" t="s">
        <v>897</v>
      </c>
      <c r="R222" s="155" t="s">
        <v>895</v>
      </c>
      <c r="S222" s="155" t="s">
        <v>896</v>
      </c>
      <c r="T222" s="155" t="s">
        <v>897</v>
      </c>
    </row>
    <row r="223" spans="1:23" ht="57.75" outlineLevel="1">
      <c r="A223" s="147"/>
      <c r="B223" s="147"/>
      <c r="C223" s="148" t="s">
        <v>1155</v>
      </c>
      <c r="D223" s="148" t="s">
        <v>1155</v>
      </c>
      <c r="E223" s="148" t="s">
        <v>1155</v>
      </c>
      <c r="F223" s="147" t="s">
        <v>1152</v>
      </c>
      <c r="G223" s="147"/>
      <c r="H223" s="147"/>
      <c r="I223" s="147"/>
      <c r="J223" s="147"/>
      <c r="K223" s="147"/>
      <c r="L223" s="147"/>
      <c r="M223" s="147"/>
      <c r="N223" s="147"/>
      <c r="O223" s="147"/>
      <c r="P223" s="147"/>
      <c r="Q223" s="147"/>
      <c r="R223" s="147"/>
      <c r="S223" s="147"/>
      <c r="T223" s="147"/>
    </row>
    <row r="224" spans="1:23" outlineLevel="1">
      <c r="A224" s="147">
        <v>1</v>
      </c>
      <c r="B224" s="147" t="s">
        <v>359</v>
      </c>
      <c r="C224" s="196">
        <f t="shared" ref="C224:E226" si="69">INDEX($F224:$T224,$221:$221+(d.Region-1)*3)</f>
        <v>1.5</v>
      </c>
      <c r="D224" s="196">
        <f t="shared" si="69"/>
        <v>1.5</v>
      </c>
      <c r="E224" s="196">
        <f t="shared" si="69"/>
        <v>1.5</v>
      </c>
      <c r="F224" s="197">
        <v>1.5</v>
      </c>
      <c r="G224" s="197">
        <v>1.5</v>
      </c>
      <c r="H224" s="197">
        <v>1.5</v>
      </c>
      <c r="I224" s="197">
        <v>1.5</v>
      </c>
      <c r="J224" s="197">
        <v>1.5</v>
      </c>
      <c r="K224" s="197">
        <v>1.5</v>
      </c>
      <c r="L224" s="197">
        <v>1.5</v>
      </c>
      <c r="M224" s="197">
        <v>1.5</v>
      </c>
      <c r="N224" s="197">
        <v>1.5</v>
      </c>
      <c r="O224" s="197">
        <v>1.5</v>
      </c>
      <c r="P224" s="197">
        <v>1.5</v>
      </c>
      <c r="Q224" s="197">
        <v>1.5</v>
      </c>
      <c r="R224" s="197">
        <v>1.5</v>
      </c>
      <c r="S224" s="197">
        <v>1.5</v>
      </c>
      <c r="T224" s="197">
        <v>1.5</v>
      </c>
      <c r="W224" t="s">
        <v>1960</v>
      </c>
    </row>
    <row r="225" spans="1:192" outlineLevel="1">
      <c r="A225" s="147">
        <v>2</v>
      </c>
      <c r="B225" s="147" t="s">
        <v>1150</v>
      </c>
      <c r="C225" s="196">
        <f t="shared" si="69"/>
        <v>1</v>
      </c>
      <c r="D225" s="196">
        <f t="shared" si="69"/>
        <v>1</v>
      </c>
      <c r="E225" s="196">
        <f t="shared" si="69"/>
        <v>1</v>
      </c>
      <c r="F225" s="197">
        <v>1</v>
      </c>
      <c r="G225" s="197">
        <v>1</v>
      </c>
      <c r="H225" s="197">
        <v>1</v>
      </c>
      <c r="I225" s="197">
        <v>1</v>
      </c>
      <c r="J225" s="197">
        <v>1</v>
      </c>
      <c r="K225" s="197">
        <v>1</v>
      </c>
      <c r="L225" s="197">
        <v>1</v>
      </c>
      <c r="M225" s="197">
        <v>1</v>
      </c>
      <c r="N225" s="197">
        <v>1</v>
      </c>
      <c r="O225" s="197">
        <v>1</v>
      </c>
      <c r="P225" s="197">
        <v>1</v>
      </c>
      <c r="Q225" s="197">
        <v>1</v>
      </c>
      <c r="R225" s="197">
        <v>1</v>
      </c>
      <c r="S225" s="197">
        <v>1</v>
      </c>
      <c r="T225" s="197">
        <v>1</v>
      </c>
    </row>
    <row r="226" spans="1:192" outlineLevel="1">
      <c r="A226" s="147">
        <v>3</v>
      </c>
      <c r="B226" s="147" t="s">
        <v>1151</v>
      </c>
      <c r="C226" s="196">
        <f t="shared" si="69"/>
        <v>2</v>
      </c>
      <c r="D226" s="196">
        <f t="shared" si="69"/>
        <v>2</v>
      </c>
      <c r="E226" s="196">
        <f t="shared" si="69"/>
        <v>2</v>
      </c>
      <c r="F226" s="197">
        <v>2</v>
      </c>
      <c r="G226" s="197">
        <v>2</v>
      </c>
      <c r="H226" s="197">
        <v>2</v>
      </c>
      <c r="I226" s="197">
        <v>2</v>
      </c>
      <c r="J226" s="197">
        <v>2</v>
      </c>
      <c r="K226" s="197">
        <v>2</v>
      </c>
      <c r="L226" s="197">
        <v>2</v>
      </c>
      <c r="M226" s="197">
        <v>2</v>
      </c>
      <c r="N226" s="197">
        <v>2</v>
      </c>
      <c r="O226" s="197">
        <v>2</v>
      </c>
      <c r="P226" s="197">
        <v>2</v>
      </c>
      <c r="Q226" s="197">
        <v>2</v>
      </c>
      <c r="R226" s="197">
        <v>2</v>
      </c>
      <c r="S226" s="197">
        <v>2</v>
      </c>
      <c r="T226" s="197">
        <v>2</v>
      </c>
    </row>
    <row r="229" spans="1:192">
      <c r="A229" s="164" t="s">
        <v>1295</v>
      </c>
      <c r="C229" s="147"/>
      <c r="D229" s="147"/>
      <c r="E229" s="147"/>
      <c r="F229" s="147"/>
      <c r="G229" s="147"/>
      <c r="H229" s="147"/>
      <c r="I229" s="147"/>
      <c r="J229" s="147"/>
      <c r="K229" s="147"/>
      <c r="L229" s="147"/>
      <c r="M229" s="147"/>
      <c r="N229" s="147"/>
    </row>
    <row r="230" spans="1:192" outlineLevel="1">
      <c r="C230" s="155" t="s">
        <v>895</v>
      </c>
      <c r="D230" s="155" t="s">
        <v>896</v>
      </c>
      <c r="E230" s="155" t="s">
        <v>897</v>
      </c>
      <c r="F230" s="152" t="s">
        <v>881</v>
      </c>
      <c r="G230" s="152"/>
      <c r="H230" s="152"/>
      <c r="I230" s="152" t="s">
        <v>1652</v>
      </c>
      <c r="J230" s="152"/>
      <c r="K230" s="152"/>
      <c r="L230" s="152" t="s">
        <v>1653</v>
      </c>
      <c r="M230" s="152"/>
      <c r="N230" s="152"/>
      <c r="O230" s="152" t="s">
        <v>2085</v>
      </c>
      <c r="P230" s="152"/>
      <c r="Q230" s="152"/>
      <c r="R230" s="152" t="s">
        <v>1943</v>
      </c>
      <c r="S230" s="152"/>
      <c r="T230" s="152"/>
    </row>
    <row r="231" spans="1:192" outlineLevel="1">
      <c r="C231" s="154">
        <v>287</v>
      </c>
      <c r="D231" s="365">
        <v>321</v>
      </c>
      <c r="E231" s="365">
        <v>356</v>
      </c>
      <c r="F231" s="155" t="s">
        <v>895</v>
      </c>
      <c r="G231" s="155" t="s">
        <v>896</v>
      </c>
      <c r="H231" s="155" t="s">
        <v>897</v>
      </c>
      <c r="I231" s="155" t="s">
        <v>895</v>
      </c>
      <c r="J231" s="155" t="s">
        <v>896</v>
      </c>
      <c r="K231" s="155" t="s">
        <v>897</v>
      </c>
      <c r="L231" s="155" t="s">
        <v>895</v>
      </c>
      <c r="M231" s="155" t="s">
        <v>896</v>
      </c>
      <c r="N231" s="155" t="s">
        <v>897</v>
      </c>
      <c r="O231" s="155" t="s">
        <v>895</v>
      </c>
      <c r="P231" s="155" t="s">
        <v>896</v>
      </c>
      <c r="Q231" s="155" t="s">
        <v>897</v>
      </c>
      <c r="R231" s="155" t="s">
        <v>895</v>
      </c>
      <c r="S231" s="155" t="s">
        <v>896</v>
      </c>
      <c r="T231" s="155" t="s">
        <v>897</v>
      </c>
    </row>
    <row r="232" spans="1:192" outlineLevel="1">
      <c r="A232">
        <v>1</v>
      </c>
      <c r="B232" t="s">
        <v>1026</v>
      </c>
      <c r="C232" s="295">
        <f t="shared" ref="C232:E237" si="70">INT(C$231+CHOOSE(d.Region,F232,I232,L232,O232,R232))</f>
        <v>287</v>
      </c>
      <c r="D232" s="296">
        <f t="shared" si="70"/>
        <v>321</v>
      </c>
      <c r="E232" s="297">
        <f t="shared" si="70"/>
        <v>356</v>
      </c>
      <c r="F232" s="362"/>
      <c r="G232" s="197"/>
      <c r="H232" s="197"/>
      <c r="I232" s="197"/>
      <c r="J232" s="197"/>
      <c r="K232" s="197"/>
      <c r="L232" s="197"/>
      <c r="M232" s="197"/>
      <c r="N232" s="197"/>
      <c r="O232" s="197"/>
      <c r="P232" s="197"/>
      <c r="Q232" s="197"/>
      <c r="R232" s="197"/>
      <c r="S232" s="197"/>
      <c r="T232" s="197"/>
    </row>
    <row r="233" spans="1:192" outlineLevel="1">
      <c r="A233">
        <v>2</v>
      </c>
      <c r="B233" t="s">
        <v>1028</v>
      </c>
      <c r="C233" s="298">
        <f t="shared" si="70"/>
        <v>287</v>
      </c>
      <c r="D233" s="147">
        <f t="shared" si="70"/>
        <v>321</v>
      </c>
      <c r="E233" s="299">
        <f t="shared" si="70"/>
        <v>356</v>
      </c>
      <c r="F233" s="362"/>
      <c r="G233" s="197"/>
      <c r="H233" s="197"/>
      <c r="I233" s="197"/>
      <c r="J233" s="197"/>
      <c r="K233" s="197"/>
      <c r="L233" s="197"/>
      <c r="M233" s="197"/>
      <c r="N233" s="197"/>
      <c r="O233" s="197"/>
      <c r="P233" s="197"/>
      <c r="Q233" s="197"/>
      <c r="R233" s="197"/>
      <c r="S233" s="197"/>
      <c r="T233" s="197"/>
    </row>
    <row r="234" spans="1:192" outlineLevel="1">
      <c r="A234">
        <v>3</v>
      </c>
      <c r="B234" t="s">
        <v>1027</v>
      </c>
      <c r="C234" s="298">
        <f t="shared" si="70"/>
        <v>287</v>
      </c>
      <c r="D234" s="147">
        <f t="shared" si="70"/>
        <v>321</v>
      </c>
      <c r="E234" s="299">
        <f t="shared" si="70"/>
        <v>356</v>
      </c>
      <c r="F234" s="362"/>
      <c r="G234" s="197"/>
      <c r="H234" s="197"/>
      <c r="I234" s="197"/>
      <c r="J234" s="197"/>
      <c r="K234" s="197"/>
      <c r="L234" s="197"/>
      <c r="M234" s="197"/>
      <c r="N234" s="197"/>
      <c r="O234" s="197"/>
      <c r="P234" s="197"/>
      <c r="Q234" s="197"/>
      <c r="R234" s="197"/>
      <c r="S234" s="197"/>
      <c r="T234" s="197"/>
    </row>
    <row r="235" spans="1:192" outlineLevel="1">
      <c r="A235">
        <v>4</v>
      </c>
      <c r="B235" t="s">
        <v>880</v>
      </c>
      <c r="C235" s="298">
        <f t="shared" si="70"/>
        <v>287</v>
      </c>
      <c r="D235" s="147">
        <f t="shared" si="70"/>
        <v>321</v>
      </c>
      <c r="E235" s="299">
        <f t="shared" si="70"/>
        <v>356</v>
      </c>
      <c r="F235" s="362"/>
      <c r="G235" s="197"/>
      <c r="H235" s="197"/>
      <c r="I235" s="197"/>
      <c r="J235" s="197"/>
      <c r="K235" s="197"/>
      <c r="L235" s="197"/>
      <c r="M235" s="197"/>
      <c r="N235" s="197"/>
      <c r="O235" s="197"/>
      <c r="P235" s="197"/>
      <c r="Q235" s="197"/>
      <c r="R235" s="197"/>
      <c r="S235" s="197"/>
      <c r="T235" s="197"/>
    </row>
    <row r="236" spans="1:192" outlineLevel="1">
      <c r="A236">
        <v>5</v>
      </c>
      <c r="B236" t="s">
        <v>900</v>
      </c>
      <c r="C236" s="298">
        <f t="shared" si="70"/>
        <v>287</v>
      </c>
      <c r="D236" s="147">
        <f t="shared" si="70"/>
        <v>321</v>
      </c>
      <c r="E236" s="299">
        <f t="shared" si="70"/>
        <v>356</v>
      </c>
      <c r="F236" s="362"/>
      <c r="G236" s="197"/>
      <c r="H236" s="197"/>
      <c r="I236" s="197"/>
      <c r="J236" s="197"/>
      <c r="K236" s="197"/>
      <c r="L236" s="197"/>
      <c r="M236" s="197"/>
      <c r="N236" s="197"/>
      <c r="O236" s="197"/>
      <c r="P236" s="197"/>
      <c r="Q236" s="197"/>
      <c r="R236" s="197"/>
      <c r="S236" s="197"/>
      <c r="T236" s="197"/>
    </row>
    <row r="237" spans="1:192" outlineLevel="1">
      <c r="A237">
        <v>6</v>
      </c>
      <c r="B237" t="s">
        <v>1373</v>
      </c>
      <c r="C237" s="300">
        <f t="shared" si="70"/>
        <v>287</v>
      </c>
      <c r="D237" s="301">
        <f t="shared" si="70"/>
        <v>321</v>
      </c>
      <c r="E237" s="302">
        <f t="shared" si="70"/>
        <v>356</v>
      </c>
      <c r="F237" s="413">
        <f>F232</f>
        <v>0</v>
      </c>
      <c r="G237" s="413">
        <f t="shared" ref="G237:N237" si="71">G232</f>
        <v>0</v>
      </c>
      <c r="H237" s="413">
        <f t="shared" si="71"/>
        <v>0</v>
      </c>
      <c r="I237" s="413">
        <f t="shared" si="71"/>
        <v>0</v>
      </c>
      <c r="J237" s="413">
        <f t="shared" si="71"/>
        <v>0</v>
      </c>
      <c r="K237" s="413">
        <f t="shared" si="71"/>
        <v>0</v>
      </c>
      <c r="L237" s="413">
        <f t="shared" si="71"/>
        <v>0</v>
      </c>
      <c r="M237" s="413">
        <f t="shared" si="71"/>
        <v>0</v>
      </c>
      <c r="N237" s="413">
        <f t="shared" si="71"/>
        <v>0</v>
      </c>
      <c r="O237" s="413">
        <f t="shared" ref="O237:T237" si="72">O232</f>
        <v>0</v>
      </c>
      <c r="P237" s="413">
        <f t="shared" si="72"/>
        <v>0</v>
      </c>
      <c r="Q237" s="413">
        <f t="shared" si="72"/>
        <v>0</v>
      </c>
      <c r="R237" s="413">
        <f t="shared" si="72"/>
        <v>0</v>
      </c>
      <c r="S237" s="413">
        <f t="shared" si="72"/>
        <v>0</v>
      </c>
      <c r="T237" s="413">
        <f t="shared" si="72"/>
        <v>0</v>
      </c>
    </row>
    <row r="238" spans="1:192" outlineLevel="1"/>
    <row r="239" spans="1:192">
      <c r="A239" s="560" t="s">
        <v>2216</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89"/>
      <c r="DV239" s="89"/>
      <c r="DW239" s="89"/>
      <c r="DX239" s="89"/>
      <c r="DY239" s="89"/>
      <c r="DZ239" s="89"/>
      <c r="EA239" s="89"/>
      <c r="EB239" s="89"/>
      <c r="EC239" s="89"/>
      <c r="ED239" s="89"/>
      <c r="EE239" s="89"/>
      <c r="EF239" s="89"/>
      <c r="EG239" s="89"/>
      <c r="EH239" s="89"/>
      <c r="EI239" s="89"/>
      <c r="EJ239" s="89"/>
      <c r="EK239" s="89"/>
      <c r="EL239" s="89"/>
      <c r="EM239" s="89"/>
      <c r="EN239" s="89"/>
      <c r="EO239" s="89"/>
      <c r="EP239" s="89"/>
      <c r="EQ239" s="89"/>
      <c r="ER239" s="89"/>
      <c r="ES239" s="89"/>
      <c r="ET239" s="89"/>
      <c r="EU239" s="89"/>
      <c r="EV239" s="89"/>
      <c r="EW239" s="89"/>
      <c r="EX239" s="89"/>
      <c r="EY239" s="89"/>
      <c r="EZ239" s="89"/>
      <c r="FA239" s="89"/>
      <c r="FB239" s="89"/>
      <c r="FC239" s="89"/>
      <c r="FD239" s="89"/>
      <c r="FE239" s="89"/>
      <c r="FF239" s="89"/>
      <c r="FG239" s="89"/>
      <c r="FH239" s="89"/>
      <c r="FI239" s="89"/>
      <c r="FJ239" s="89"/>
      <c r="FK239" s="89"/>
      <c r="FL239" s="89"/>
      <c r="FM239" s="89"/>
      <c r="FN239" s="89"/>
      <c r="FO239" s="89"/>
      <c r="FP239" s="89"/>
      <c r="FQ239" s="89"/>
      <c r="FR239" s="89"/>
      <c r="FS239" s="89"/>
      <c r="FT239" s="89"/>
      <c r="FU239" s="89"/>
      <c r="FV239" s="89"/>
      <c r="FW239" s="89"/>
      <c r="FX239" s="89"/>
      <c r="FY239" s="89"/>
      <c r="FZ239" s="89"/>
      <c r="GA239" s="89"/>
      <c r="GB239" s="89"/>
      <c r="GC239" s="89"/>
      <c r="GD239" s="89"/>
      <c r="GE239" s="89"/>
      <c r="GF239" s="89"/>
      <c r="GG239" s="89"/>
      <c r="GH239" s="89"/>
      <c r="GI239" s="89"/>
      <c r="GJ239" s="89"/>
    </row>
    <row r="241" spans="1:122">
      <c r="A241" s="164" t="s">
        <v>849</v>
      </c>
    </row>
    <row r="242" spans="1:122" outlineLevel="1">
      <c r="A242" s="14"/>
      <c r="C242" s="27">
        <v>1</v>
      </c>
      <c r="D242" s="27">
        <v>2</v>
      </c>
      <c r="E242" s="27">
        <v>3</v>
      </c>
      <c r="F242" s="27">
        <v>4</v>
      </c>
      <c r="G242" s="27">
        <v>5</v>
      </c>
      <c r="H242" s="27">
        <v>6</v>
      </c>
      <c r="I242" s="27">
        <v>7</v>
      </c>
      <c r="J242" s="27">
        <v>8</v>
      </c>
      <c r="K242" s="27">
        <v>9</v>
      </c>
      <c r="L242" s="27">
        <v>10</v>
      </c>
      <c r="M242" s="27">
        <v>11</v>
      </c>
      <c r="N242" s="27">
        <v>12</v>
      </c>
      <c r="O242" s="27">
        <v>13</v>
      </c>
      <c r="P242" s="27">
        <v>14</v>
      </c>
      <c r="Q242" s="27">
        <v>15</v>
      </c>
      <c r="R242" s="27">
        <v>1</v>
      </c>
      <c r="S242" s="27">
        <v>2</v>
      </c>
      <c r="T242" s="27">
        <v>3</v>
      </c>
      <c r="U242" s="27">
        <v>4</v>
      </c>
      <c r="V242" s="27">
        <v>5</v>
      </c>
      <c r="W242" s="27">
        <v>6</v>
      </c>
      <c r="X242" s="27">
        <v>7</v>
      </c>
      <c r="Y242" s="27">
        <v>8</v>
      </c>
      <c r="Z242" s="27">
        <v>9</v>
      </c>
      <c r="AA242" s="27">
        <v>10</v>
      </c>
      <c r="AB242" s="27">
        <v>11</v>
      </c>
      <c r="AC242" s="27">
        <v>12</v>
      </c>
      <c r="AD242" s="27">
        <v>13</v>
      </c>
      <c r="AE242" s="27">
        <v>14</v>
      </c>
      <c r="AF242" s="27">
        <v>15</v>
      </c>
      <c r="AG242" s="27">
        <v>1</v>
      </c>
      <c r="AH242" s="27">
        <v>2</v>
      </c>
      <c r="AI242" s="27">
        <v>3</v>
      </c>
      <c r="AJ242" s="27">
        <v>4</v>
      </c>
      <c r="AK242" s="27">
        <v>5</v>
      </c>
      <c r="AL242" s="27">
        <v>6</v>
      </c>
      <c r="AM242" s="27">
        <v>7</v>
      </c>
      <c r="AN242" s="27">
        <v>8</v>
      </c>
      <c r="AO242" s="27">
        <v>9</v>
      </c>
      <c r="AP242" s="27">
        <v>10</v>
      </c>
      <c r="AQ242" s="27">
        <v>11</v>
      </c>
      <c r="AR242" s="27">
        <v>12</v>
      </c>
      <c r="AS242" s="27">
        <v>13</v>
      </c>
      <c r="AT242" s="27">
        <v>14</v>
      </c>
      <c r="AU242" s="27">
        <v>15</v>
      </c>
      <c r="AV242" s="27">
        <v>1</v>
      </c>
      <c r="AW242" s="27">
        <v>2</v>
      </c>
      <c r="AX242" s="27">
        <v>3</v>
      </c>
      <c r="AY242" s="27">
        <v>4</v>
      </c>
      <c r="AZ242" s="27">
        <v>5</v>
      </c>
      <c r="BA242" s="27">
        <v>6</v>
      </c>
      <c r="BB242" s="27">
        <v>7</v>
      </c>
      <c r="BC242" s="27">
        <v>8</v>
      </c>
      <c r="BD242" s="27">
        <v>9</v>
      </c>
      <c r="BE242" s="27">
        <v>10</v>
      </c>
      <c r="BF242" s="27">
        <v>11</v>
      </c>
      <c r="BG242" s="27">
        <v>12</v>
      </c>
      <c r="BH242" s="27">
        <v>13</v>
      </c>
      <c r="BI242" s="27">
        <v>14</v>
      </c>
      <c r="BJ242" s="27">
        <v>15</v>
      </c>
      <c r="BK242" s="27">
        <v>1</v>
      </c>
      <c r="BL242" s="27">
        <v>2</v>
      </c>
      <c r="BM242" s="27">
        <v>3</v>
      </c>
      <c r="BN242" s="27">
        <v>4</v>
      </c>
      <c r="BO242" s="27">
        <v>5</v>
      </c>
      <c r="BP242" s="27">
        <v>6</v>
      </c>
      <c r="BQ242" s="27">
        <v>7</v>
      </c>
      <c r="BR242" s="27">
        <v>8</v>
      </c>
      <c r="BS242" s="27">
        <v>9</v>
      </c>
      <c r="BT242" s="27">
        <v>10</v>
      </c>
      <c r="BU242" s="27">
        <v>11</v>
      </c>
      <c r="BV242" s="27">
        <v>12</v>
      </c>
      <c r="BW242" s="27">
        <v>13</v>
      </c>
      <c r="BX242" s="27">
        <v>14</v>
      </c>
      <c r="BY242" s="27">
        <v>15</v>
      </c>
      <c r="BZ242" s="27">
        <v>1</v>
      </c>
      <c r="CA242" s="27">
        <v>2</v>
      </c>
      <c r="CB242" s="27">
        <v>3</v>
      </c>
      <c r="CC242" s="27">
        <v>4</v>
      </c>
      <c r="CD242" s="27">
        <v>5</v>
      </c>
      <c r="CE242" s="27">
        <v>6</v>
      </c>
      <c r="CF242" s="27">
        <v>7</v>
      </c>
      <c r="CG242" s="27">
        <v>8</v>
      </c>
      <c r="CH242" s="27">
        <v>9</v>
      </c>
      <c r="CI242" s="27">
        <v>10</v>
      </c>
      <c r="CJ242" s="27">
        <v>11</v>
      </c>
      <c r="CK242" s="27">
        <v>12</v>
      </c>
      <c r="CL242" s="27">
        <v>13</v>
      </c>
      <c r="CM242" s="27">
        <v>14</v>
      </c>
      <c r="CN242" s="27">
        <v>15</v>
      </c>
      <c r="CO242" s="27">
        <v>1</v>
      </c>
      <c r="CP242" s="27">
        <v>2</v>
      </c>
      <c r="CQ242" s="27">
        <v>3</v>
      </c>
      <c r="CR242" s="27">
        <v>4</v>
      </c>
      <c r="CS242" s="27">
        <v>5</v>
      </c>
      <c r="CT242" s="27">
        <v>6</v>
      </c>
      <c r="CU242" s="27">
        <v>7</v>
      </c>
      <c r="CV242" s="27">
        <v>8</v>
      </c>
      <c r="CW242" s="27">
        <v>9</v>
      </c>
      <c r="CX242" s="27">
        <v>10</v>
      </c>
      <c r="CY242" s="27">
        <v>11</v>
      </c>
      <c r="CZ242" s="27">
        <v>12</v>
      </c>
      <c r="DA242" s="27">
        <v>13</v>
      </c>
      <c r="DB242" s="27">
        <v>14</v>
      </c>
      <c r="DC242" s="27">
        <v>15</v>
      </c>
      <c r="DD242" s="27">
        <v>1</v>
      </c>
      <c r="DE242" s="27">
        <v>2</v>
      </c>
      <c r="DF242" s="27">
        <v>3</v>
      </c>
      <c r="DG242" s="27">
        <v>4</v>
      </c>
      <c r="DH242" s="27">
        <v>5</v>
      </c>
      <c r="DI242" s="27">
        <v>6</v>
      </c>
      <c r="DJ242" s="27">
        <v>7</v>
      </c>
      <c r="DK242" s="27">
        <v>8</v>
      </c>
      <c r="DL242" s="27">
        <v>9</v>
      </c>
      <c r="DM242" s="27">
        <v>10</v>
      </c>
      <c r="DN242" s="27">
        <v>11</v>
      </c>
      <c r="DO242" s="27">
        <v>12</v>
      </c>
      <c r="DP242" s="27">
        <v>13</v>
      </c>
      <c r="DQ242" s="27">
        <v>14</v>
      </c>
      <c r="DR242" s="27">
        <v>15</v>
      </c>
    </row>
    <row r="243" spans="1:122" ht="33" outlineLevel="1">
      <c r="A243">
        <f>COUNTA($B$252:$B$256)</f>
        <v>5</v>
      </c>
      <c r="B243" t="s">
        <v>850</v>
      </c>
      <c r="C243" s="120">
        <v>0</v>
      </c>
      <c r="D243" s="120">
        <f>C243</f>
        <v>0</v>
      </c>
      <c r="E243" s="120">
        <f t="shared" ref="E243:BP243" si="73">D243</f>
        <v>0</v>
      </c>
      <c r="F243" s="120">
        <f t="shared" si="73"/>
        <v>0</v>
      </c>
      <c r="G243" s="120">
        <f t="shared" si="73"/>
        <v>0</v>
      </c>
      <c r="H243" s="120">
        <f t="shared" si="73"/>
        <v>0</v>
      </c>
      <c r="I243" s="120">
        <f t="shared" si="73"/>
        <v>0</v>
      </c>
      <c r="J243" s="120">
        <f t="shared" si="73"/>
        <v>0</v>
      </c>
      <c r="K243" s="120">
        <f t="shared" si="73"/>
        <v>0</v>
      </c>
      <c r="L243" s="120">
        <f t="shared" si="73"/>
        <v>0</v>
      </c>
      <c r="M243" s="120">
        <f t="shared" si="73"/>
        <v>0</v>
      </c>
      <c r="N243" s="120">
        <f t="shared" si="73"/>
        <v>0</v>
      </c>
      <c r="O243" s="120">
        <f t="shared" si="73"/>
        <v>0</v>
      </c>
      <c r="P243" s="120">
        <f t="shared" si="73"/>
        <v>0</v>
      </c>
      <c r="Q243" s="120">
        <f t="shared" si="73"/>
        <v>0</v>
      </c>
      <c r="R243" s="120">
        <v>1</v>
      </c>
      <c r="S243" s="120">
        <f>R243</f>
        <v>1</v>
      </c>
      <c r="T243" s="120">
        <f t="shared" si="73"/>
        <v>1</v>
      </c>
      <c r="U243" s="120">
        <f t="shared" si="73"/>
        <v>1</v>
      </c>
      <c r="V243" s="120">
        <f t="shared" si="73"/>
        <v>1</v>
      </c>
      <c r="W243" s="120">
        <f t="shared" si="73"/>
        <v>1</v>
      </c>
      <c r="X243" s="120">
        <f t="shared" si="73"/>
        <v>1</v>
      </c>
      <c r="Y243" s="120">
        <f t="shared" si="73"/>
        <v>1</v>
      </c>
      <c r="Z243" s="120">
        <f t="shared" si="73"/>
        <v>1</v>
      </c>
      <c r="AA243" s="120">
        <f t="shared" si="73"/>
        <v>1</v>
      </c>
      <c r="AB243" s="120">
        <f t="shared" si="73"/>
        <v>1</v>
      </c>
      <c r="AC243" s="120">
        <f t="shared" si="73"/>
        <v>1</v>
      </c>
      <c r="AD243" s="120">
        <f t="shared" si="73"/>
        <v>1</v>
      </c>
      <c r="AE243" s="120">
        <f t="shared" si="73"/>
        <v>1</v>
      </c>
      <c r="AF243" s="120">
        <f t="shared" si="73"/>
        <v>1</v>
      </c>
      <c r="AG243" s="120">
        <v>2</v>
      </c>
      <c r="AH243" s="120">
        <f>AG243</f>
        <v>2</v>
      </c>
      <c r="AI243" s="120">
        <f t="shared" si="73"/>
        <v>2</v>
      </c>
      <c r="AJ243" s="120">
        <f t="shared" si="73"/>
        <v>2</v>
      </c>
      <c r="AK243" s="120">
        <f t="shared" si="73"/>
        <v>2</v>
      </c>
      <c r="AL243" s="120">
        <f t="shared" si="73"/>
        <v>2</v>
      </c>
      <c r="AM243" s="120">
        <f t="shared" si="73"/>
        <v>2</v>
      </c>
      <c r="AN243" s="120">
        <f t="shared" si="73"/>
        <v>2</v>
      </c>
      <c r="AO243" s="120">
        <f t="shared" si="73"/>
        <v>2</v>
      </c>
      <c r="AP243" s="120">
        <f t="shared" si="73"/>
        <v>2</v>
      </c>
      <c r="AQ243" s="120">
        <f t="shared" si="73"/>
        <v>2</v>
      </c>
      <c r="AR243" s="120">
        <f t="shared" si="73"/>
        <v>2</v>
      </c>
      <c r="AS243" s="120">
        <f t="shared" si="73"/>
        <v>2</v>
      </c>
      <c r="AT243" s="120">
        <f t="shared" si="73"/>
        <v>2</v>
      </c>
      <c r="AU243" s="120">
        <f t="shared" si="73"/>
        <v>2</v>
      </c>
      <c r="AV243" s="120">
        <v>3</v>
      </c>
      <c r="AW243" s="120">
        <f>AV243</f>
        <v>3</v>
      </c>
      <c r="AX243" s="120">
        <f t="shared" si="73"/>
        <v>3</v>
      </c>
      <c r="AY243" s="120">
        <f t="shared" si="73"/>
        <v>3</v>
      </c>
      <c r="AZ243" s="120">
        <f t="shared" si="73"/>
        <v>3</v>
      </c>
      <c r="BA243" s="120">
        <f t="shared" si="73"/>
        <v>3</v>
      </c>
      <c r="BB243" s="120">
        <f t="shared" si="73"/>
        <v>3</v>
      </c>
      <c r="BC243" s="120">
        <f t="shared" si="73"/>
        <v>3</v>
      </c>
      <c r="BD243" s="120">
        <f t="shared" si="73"/>
        <v>3</v>
      </c>
      <c r="BE243" s="120">
        <f t="shared" si="73"/>
        <v>3</v>
      </c>
      <c r="BF243" s="120">
        <f t="shared" si="73"/>
        <v>3</v>
      </c>
      <c r="BG243" s="120">
        <f t="shared" si="73"/>
        <v>3</v>
      </c>
      <c r="BH243" s="120">
        <f t="shared" si="73"/>
        <v>3</v>
      </c>
      <c r="BI243" s="120">
        <f t="shared" si="73"/>
        <v>3</v>
      </c>
      <c r="BJ243" s="120">
        <f t="shared" si="73"/>
        <v>3</v>
      </c>
      <c r="BK243" s="120">
        <v>4</v>
      </c>
      <c r="BL243" s="120">
        <f>BK243</f>
        <v>4</v>
      </c>
      <c r="BM243" s="120">
        <f t="shared" si="73"/>
        <v>4</v>
      </c>
      <c r="BN243" s="120">
        <f t="shared" si="73"/>
        <v>4</v>
      </c>
      <c r="BO243" s="120">
        <f t="shared" si="73"/>
        <v>4</v>
      </c>
      <c r="BP243" s="120">
        <f t="shared" si="73"/>
        <v>4</v>
      </c>
      <c r="BQ243" s="120">
        <f t="shared" ref="BQ243:BY243" si="74">BP243</f>
        <v>4</v>
      </c>
      <c r="BR243" s="120">
        <f t="shared" si="74"/>
        <v>4</v>
      </c>
      <c r="BS243" s="120">
        <f t="shared" si="74"/>
        <v>4</v>
      </c>
      <c r="BT243" s="120">
        <f t="shared" si="74"/>
        <v>4</v>
      </c>
      <c r="BU243" s="120">
        <f t="shared" si="74"/>
        <v>4</v>
      </c>
      <c r="BV243" s="120">
        <f t="shared" si="74"/>
        <v>4</v>
      </c>
      <c r="BW243" s="120">
        <f t="shared" si="74"/>
        <v>4</v>
      </c>
      <c r="BX243" s="120">
        <f t="shared" si="74"/>
        <v>4</v>
      </c>
      <c r="BY243" s="120">
        <f t="shared" si="74"/>
        <v>4</v>
      </c>
      <c r="BZ243" s="120">
        <v>5</v>
      </c>
      <c r="CA243" s="120">
        <f>BZ243</f>
        <v>5</v>
      </c>
      <c r="CB243" s="120">
        <f t="shared" ref="CB243:CN243" si="75">CA243</f>
        <v>5</v>
      </c>
      <c r="CC243" s="120">
        <f t="shared" si="75"/>
        <v>5</v>
      </c>
      <c r="CD243" s="120">
        <f t="shared" si="75"/>
        <v>5</v>
      </c>
      <c r="CE243" s="120">
        <f t="shared" si="75"/>
        <v>5</v>
      </c>
      <c r="CF243" s="120">
        <f t="shared" si="75"/>
        <v>5</v>
      </c>
      <c r="CG243" s="120">
        <f t="shared" si="75"/>
        <v>5</v>
      </c>
      <c r="CH243" s="120">
        <f t="shared" si="75"/>
        <v>5</v>
      </c>
      <c r="CI243" s="120">
        <f t="shared" si="75"/>
        <v>5</v>
      </c>
      <c r="CJ243" s="120">
        <f t="shared" si="75"/>
        <v>5</v>
      </c>
      <c r="CK243" s="120">
        <f t="shared" si="75"/>
        <v>5</v>
      </c>
      <c r="CL243" s="120">
        <f t="shared" si="75"/>
        <v>5</v>
      </c>
      <c r="CM243" s="120">
        <f t="shared" si="75"/>
        <v>5</v>
      </c>
      <c r="CN243" s="120">
        <f t="shared" si="75"/>
        <v>5</v>
      </c>
      <c r="CO243" s="120">
        <v>6</v>
      </c>
      <c r="CP243" s="120">
        <f>CO243</f>
        <v>6</v>
      </c>
      <c r="CQ243" s="120">
        <f t="shared" ref="CQ243:DC243" si="76">CP243</f>
        <v>6</v>
      </c>
      <c r="CR243" s="120">
        <f t="shared" si="76"/>
        <v>6</v>
      </c>
      <c r="CS243" s="120">
        <f t="shared" si="76"/>
        <v>6</v>
      </c>
      <c r="CT243" s="120">
        <f t="shared" si="76"/>
        <v>6</v>
      </c>
      <c r="CU243" s="120">
        <f t="shared" si="76"/>
        <v>6</v>
      </c>
      <c r="CV243" s="120">
        <f t="shared" si="76"/>
        <v>6</v>
      </c>
      <c r="CW243" s="120">
        <f t="shared" si="76"/>
        <v>6</v>
      </c>
      <c r="CX243" s="120">
        <f t="shared" si="76"/>
        <v>6</v>
      </c>
      <c r="CY243" s="120">
        <f t="shared" si="76"/>
        <v>6</v>
      </c>
      <c r="CZ243" s="120">
        <f t="shared" si="76"/>
        <v>6</v>
      </c>
      <c r="DA243" s="120">
        <f t="shared" si="76"/>
        <v>6</v>
      </c>
      <c r="DB243" s="120">
        <f t="shared" si="76"/>
        <v>6</v>
      </c>
      <c r="DC243" s="120">
        <f t="shared" si="76"/>
        <v>6</v>
      </c>
      <c r="DD243" s="120">
        <v>7</v>
      </c>
      <c r="DE243" s="120">
        <f>DD243</f>
        <v>7</v>
      </c>
      <c r="DF243" s="120">
        <f t="shared" ref="DF243:DR243" si="77">DE243</f>
        <v>7</v>
      </c>
      <c r="DG243" s="120">
        <f t="shared" si="77"/>
        <v>7</v>
      </c>
      <c r="DH243" s="120">
        <f t="shared" si="77"/>
        <v>7</v>
      </c>
      <c r="DI243" s="120">
        <f t="shared" si="77"/>
        <v>7</v>
      </c>
      <c r="DJ243" s="120">
        <f t="shared" si="77"/>
        <v>7</v>
      </c>
      <c r="DK243" s="120">
        <f t="shared" si="77"/>
        <v>7</v>
      </c>
      <c r="DL243" s="120">
        <f t="shared" si="77"/>
        <v>7</v>
      </c>
      <c r="DM243" s="120">
        <f t="shared" si="77"/>
        <v>7</v>
      </c>
      <c r="DN243" s="120">
        <f t="shared" si="77"/>
        <v>7</v>
      </c>
      <c r="DO243" s="120">
        <f t="shared" si="77"/>
        <v>7</v>
      </c>
      <c r="DP243" s="120">
        <f t="shared" si="77"/>
        <v>7</v>
      </c>
      <c r="DQ243" s="120">
        <f t="shared" si="77"/>
        <v>7</v>
      </c>
      <c r="DR243" s="120">
        <f t="shared" si="77"/>
        <v>7</v>
      </c>
    </row>
    <row r="244" spans="1:122" outlineLevel="1">
      <c r="A244">
        <v>1</v>
      </c>
      <c r="B244" t="s">
        <v>851</v>
      </c>
      <c r="C244" s="123" t="str">
        <f t="shared" ref="C244:AH244" si="78">INDEX(LMU_Data,(C$243*$A$243)+$A244,(d.Region-1)*15+C$242)</f>
        <v>-</v>
      </c>
      <c r="D244" s="123" t="str">
        <f t="shared" si="78"/>
        <v>-</v>
      </c>
      <c r="E244" s="123" t="str">
        <f t="shared" si="78"/>
        <v>-</v>
      </c>
      <c r="F244" s="123" t="str">
        <f t="shared" si="78"/>
        <v>-</v>
      </c>
      <c r="G244" s="123" t="str">
        <f t="shared" si="78"/>
        <v>-</v>
      </c>
      <c r="H244" s="123" t="str">
        <f t="shared" si="78"/>
        <v>-</v>
      </c>
      <c r="I244" s="123" t="str">
        <f t="shared" si="78"/>
        <v>-</v>
      </c>
      <c r="J244" s="123" t="str">
        <f t="shared" si="78"/>
        <v>-</v>
      </c>
      <c r="K244" s="123" t="str">
        <f t="shared" si="78"/>
        <v>-</v>
      </c>
      <c r="L244" s="123" t="str">
        <f t="shared" si="78"/>
        <v>-</v>
      </c>
      <c r="M244" s="123" t="str">
        <f t="shared" si="78"/>
        <v>-</v>
      </c>
      <c r="N244" s="123" t="str">
        <f t="shared" si="78"/>
        <v>-</v>
      </c>
      <c r="O244" s="123" t="str">
        <f t="shared" si="78"/>
        <v>-</v>
      </c>
      <c r="P244" s="123" t="str">
        <f t="shared" si="78"/>
        <v>-</v>
      </c>
      <c r="Q244" s="123" t="str">
        <f t="shared" si="78"/>
        <v>-</v>
      </c>
      <c r="R244" s="123" t="str">
        <f t="shared" si="78"/>
        <v>-</v>
      </c>
      <c r="S244" s="123" t="str">
        <f t="shared" si="78"/>
        <v>-</v>
      </c>
      <c r="T244" s="123" t="str">
        <f t="shared" si="78"/>
        <v>-</v>
      </c>
      <c r="U244" s="123" t="str">
        <f t="shared" si="78"/>
        <v>-</v>
      </c>
      <c r="V244" s="123" t="str">
        <f t="shared" si="78"/>
        <v>-</v>
      </c>
      <c r="W244" s="123" t="str">
        <f t="shared" si="78"/>
        <v>-</v>
      </c>
      <c r="X244" s="123" t="str">
        <f t="shared" si="78"/>
        <v>-</v>
      </c>
      <c r="Y244" s="123" t="str">
        <f t="shared" si="78"/>
        <v>-</v>
      </c>
      <c r="Z244" s="123" t="str">
        <f t="shared" si="78"/>
        <v>-</v>
      </c>
      <c r="AA244" s="123" t="str">
        <f t="shared" si="78"/>
        <v>-</v>
      </c>
      <c r="AB244" s="123" t="str">
        <f t="shared" si="78"/>
        <v>-</v>
      </c>
      <c r="AC244" s="123" t="str">
        <f t="shared" si="78"/>
        <v>-</v>
      </c>
      <c r="AD244" s="123" t="str">
        <f t="shared" si="78"/>
        <v>-</v>
      </c>
      <c r="AE244" s="123" t="str">
        <f t="shared" si="78"/>
        <v>-</v>
      </c>
      <c r="AF244" s="123" t="str">
        <f t="shared" si="78"/>
        <v>-</v>
      </c>
      <c r="AG244" s="123">
        <f t="shared" si="78"/>
        <v>1</v>
      </c>
      <c r="AH244" s="123">
        <f t="shared" si="78"/>
        <v>14</v>
      </c>
      <c r="AI244" s="123">
        <f t="shared" ref="AI244:BN244" si="79">INDEX(LMU_Data,(AI$243*$A$243)+$A244,(d.Region-1)*15+AI$242)</f>
        <v>15</v>
      </c>
      <c r="AJ244" s="123">
        <f t="shared" si="79"/>
        <v>28</v>
      </c>
      <c r="AK244" s="123">
        <f t="shared" si="79"/>
        <v>34</v>
      </c>
      <c r="AL244" s="123">
        <f t="shared" si="79"/>
        <v>16</v>
      </c>
      <c r="AM244" s="123">
        <f t="shared" si="79"/>
        <v>27</v>
      </c>
      <c r="AN244" s="123">
        <f t="shared" si="79"/>
        <v>33</v>
      </c>
      <c r="AO244" s="123">
        <f t="shared" si="79"/>
        <v>17</v>
      </c>
      <c r="AP244" s="123">
        <f t="shared" si="79"/>
        <v>26</v>
      </c>
      <c r="AQ244" s="123">
        <f t="shared" si="79"/>
        <v>31</v>
      </c>
      <c r="AR244" s="123">
        <f t="shared" si="79"/>
        <v>4</v>
      </c>
      <c r="AS244" s="123">
        <f t="shared" si="79"/>
        <v>5</v>
      </c>
      <c r="AT244" s="123">
        <f t="shared" si="79"/>
        <v>7</v>
      </c>
      <c r="AU244" s="123">
        <f t="shared" si="79"/>
        <v>32</v>
      </c>
      <c r="AV244" s="123">
        <f t="shared" si="79"/>
        <v>23</v>
      </c>
      <c r="AW244" s="123">
        <f t="shared" si="79"/>
        <v>24</v>
      </c>
      <c r="AX244" s="123">
        <f t="shared" si="79"/>
        <v>25</v>
      </c>
      <c r="AY244" s="123">
        <f t="shared" si="79"/>
        <v>26</v>
      </c>
      <c r="AZ244" s="123">
        <f t="shared" si="79"/>
        <v>27</v>
      </c>
      <c r="BA244" s="123">
        <f t="shared" si="79"/>
        <v>28</v>
      </c>
      <c r="BB244" s="123">
        <f t="shared" si="79"/>
        <v>29</v>
      </c>
      <c r="BC244" s="123">
        <f t="shared" si="79"/>
        <v>30</v>
      </c>
      <c r="BD244" s="123">
        <f t="shared" si="79"/>
        <v>12</v>
      </c>
      <c r="BE244" s="123">
        <f t="shared" si="79"/>
        <v>13</v>
      </c>
      <c r="BF244" s="123">
        <f t="shared" si="79"/>
        <v>11</v>
      </c>
      <c r="BG244" s="123">
        <f t="shared" si="79"/>
        <v>1</v>
      </c>
      <c r="BH244" s="123">
        <f t="shared" si="79"/>
        <v>28</v>
      </c>
      <c r="BI244" s="123">
        <f t="shared" si="79"/>
        <v>34</v>
      </c>
      <c r="BJ244" s="123">
        <f t="shared" si="79"/>
        <v>27</v>
      </c>
      <c r="BK244" s="123">
        <f t="shared" si="79"/>
        <v>23</v>
      </c>
      <c r="BL244" s="123">
        <f t="shared" si="79"/>
        <v>24</v>
      </c>
      <c r="BM244" s="123">
        <f t="shared" si="79"/>
        <v>25</v>
      </c>
      <c r="BN244" s="123">
        <f t="shared" si="79"/>
        <v>26</v>
      </c>
      <c r="BO244" s="123">
        <f t="shared" ref="BO244:CT244" si="80">INDEX(LMU_Data,(BO$243*$A$243)+$A244,(d.Region-1)*15+BO$242)</f>
        <v>27</v>
      </c>
      <c r="BP244" s="123">
        <f t="shared" si="80"/>
        <v>28</v>
      </c>
      <c r="BQ244" s="123">
        <f t="shared" si="80"/>
        <v>29</v>
      </c>
      <c r="BR244" s="123">
        <f t="shared" si="80"/>
        <v>30</v>
      </c>
      <c r="BS244" s="123">
        <f t="shared" si="80"/>
        <v>12</v>
      </c>
      <c r="BT244" s="123">
        <f t="shared" si="80"/>
        <v>13</v>
      </c>
      <c r="BU244" s="123">
        <f t="shared" si="80"/>
        <v>27</v>
      </c>
      <c r="BV244" s="123">
        <f t="shared" si="80"/>
        <v>17</v>
      </c>
      <c r="BW244" s="123">
        <f t="shared" si="80"/>
        <v>26</v>
      </c>
      <c r="BX244" s="123">
        <f t="shared" si="80"/>
        <v>31</v>
      </c>
      <c r="BY244" s="123">
        <f t="shared" si="80"/>
        <v>4</v>
      </c>
      <c r="BZ244" s="123" t="str">
        <f t="shared" si="80"/>
        <v>-</v>
      </c>
      <c r="CA244" s="123" t="str">
        <f t="shared" si="80"/>
        <v>-</v>
      </c>
      <c r="CB244" s="123" t="str">
        <f t="shared" si="80"/>
        <v>-</v>
      </c>
      <c r="CC244" s="123" t="str">
        <f t="shared" si="80"/>
        <v>-</v>
      </c>
      <c r="CD244" s="123" t="str">
        <f t="shared" si="80"/>
        <v>-</v>
      </c>
      <c r="CE244" s="123" t="str">
        <f t="shared" si="80"/>
        <v>-</v>
      </c>
      <c r="CF244" s="123" t="str">
        <f t="shared" si="80"/>
        <v>-</v>
      </c>
      <c r="CG244" s="123" t="str">
        <f t="shared" si="80"/>
        <v>-</v>
      </c>
      <c r="CH244" s="123" t="str">
        <f t="shared" si="80"/>
        <v>-</v>
      </c>
      <c r="CI244" s="123" t="str">
        <f t="shared" si="80"/>
        <v>-</v>
      </c>
      <c r="CJ244" s="123" t="str">
        <f t="shared" si="80"/>
        <v>-</v>
      </c>
      <c r="CK244" s="123" t="str">
        <f t="shared" si="80"/>
        <v>-</v>
      </c>
      <c r="CL244" s="123" t="str">
        <f t="shared" si="80"/>
        <v>-</v>
      </c>
      <c r="CM244" s="123" t="str">
        <f t="shared" si="80"/>
        <v>-</v>
      </c>
      <c r="CN244" s="123" t="str">
        <f t="shared" si="80"/>
        <v>-</v>
      </c>
      <c r="CO244" s="123" t="str">
        <f t="shared" si="80"/>
        <v>-</v>
      </c>
      <c r="CP244" s="123" t="str">
        <f t="shared" si="80"/>
        <v>-</v>
      </c>
      <c r="CQ244" s="123" t="str">
        <f t="shared" si="80"/>
        <v>-</v>
      </c>
      <c r="CR244" s="123" t="str">
        <f t="shared" si="80"/>
        <v>-</v>
      </c>
      <c r="CS244" s="123" t="str">
        <f t="shared" si="80"/>
        <v>-</v>
      </c>
      <c r="CT244" s="123" t="str">
        <f t="shared" si="80"/>
        <v>-</v>
      </c>
      <c r="CU244" s="123" t="str">
        <f t="shared" ref="CU244:DR244" si="81">INDEX(LMU_Data,(CU$243*$A$243)+$A244,(d.Region-1)*15+CU$242)</f>
        <v>-</v>
      </c>
      <c r="CV244" s="123" t="str">
        <f t="shared" si="81"/>
        <v>-</v>
      </c>
      <c r="CW244" s="123" t="str">
        <f t="shared" si="81"/>
        <v>-</v>
      </c>
      <c r="CX244" s="123" t="str">
        <f t="shared" si="81"/>
        <v>-</v>
      </c>
      <c r="CY244" s="123" t="str">
        <f t="shared" si="81"/>
        <v>-</v>
      </c>
      <c r="CZ244" s="123" t="str">
        <f t="shared" si="81"/>
        <v>-</v>
      </c>
      <c r="DA244" s="123" t="str">
        <f t="shared" si="81"/>
        <v>-</v>
      </c>
      <c r="DB244" s="123" t="str">
        <f t="shared" si="81"/>
        <v>-</v>
      </c>
      <c r="DC244" s="123" t="str">
        <f t="shared" si="81"/>
        <v>-</v>
      </c>
      <c r="DD244" s="123" t="str">
        <f t="shared" si="81"/>
        <v>-</v>
      </c>
      <c r="DE244" s="123" t="str">
        <f t="shared" si="81"/>
        <v>-</v>
      </c>
      <c r="DF244" s="123" t="str">
        <f t="shared" si="81"/>
        <v>-</v>
      </c>
      <c r="DG244" s="123" t="str">
        <f t="shared" si="81"/>
        <v>-</v>
      </c>
      <c r="DH244" s="123" t="str">
        <f t="shared" si="81"/>
        <v>-</v>
      </c>
      <c r="DI244" s="123" t="str">
        <f t="shared" si="81"/>
        <v>-</v>
      </c>
      <c r="DJ244" s="123" t="str">
        <f t="shared" si="81"/>
        <v>-</v>
      </c>
      <c r="DK244" s="123" t="str">
        <f t="shared" si="81"/>
        <v>-</v>
      </c>
      <c r="DL244" s="123" t="str">
        <f t="shared" si="81"/>
        <v>-</v>
      </c>
      <c r="DM244" s="123" t="str">
        <f t="shared" si="81"/>
        <v>-</v>
      </c>
      <c r="DN244" s="123" t="str">
        <f t="shared" si="81"/>
        <v>-</v>
      </c>
      <c r="DO244" s="123" t="str">
        <f t="shared" si="81"/>
        <v>-</v>
      </c>
      <c r="DP244" s="123" t="str">
        <f t="shared" si="81"/>
        <v>-</v>
      </c>
      <c r="DQ244" s="123" t="str">
        <f t="shared" si="81"/>
        <v>-</v>
      </c>
      <c r="DR244" s="123" t="str">
        <f t="shared" si="81"/>
        <v>-</v>
      </c>
    </row>
    <row r="245" spans="1:122" outlineLevel="1">
      <c r="B245" t="s">
        <v>852</v>
      </c>
      <c r="C245" s="99" t="str">
        <f>IF(C$244="-",":",TEXT(C$244,"0")&amp;":"&amp;TEXT(C$244+1,"0"))&amp;","&amp;TEXT(C$243,"0")&amp;":"&amp;TEXT(C$243+1,"0")</f>
        <v>:,0:1</v>
      </c>
      <c r="D245" s="99" t="str">
        <f t="shared" ref="D245:BO245" si="82">IF(D$244="-",":",TEXT(D$244,"0")&amp;":"&amp;TEXT(D$244+1,"0"))&amp;","&amp;TEXT(D$243,"0")&amp;":"&amp;TEXT(D$243+1,"0")</f>
        <v>:,0:1</v>
      </c>
      <c r="E245" s="99" t="str">
        <f t="shared" si="82"/>
        <v>:,0:1</v>
      </c>
      <c r="F245" s="99" t="str">
        <f t="shared" si="82"/>
        <v>:,0:1</v>
      </c>
      <c r="G245" s="99" t="str">
        <f t="shared" si="82"/>
        <v>:,0:1</v>
      </c>
      <c r="H245" s="99" t="str">
        <f t="shared" si="82"/>
        <v>:,0:1</v>
      </c>
      <c r="I245" s="99" t="str">
        <f t="shared" si="82"/>
        <v>:,0:1</v>
      </c>
      <c r="J245" s="99" t="str">
        <f t="shared" si="82"/>
        <v>:,0:1</v>
      </c>
      <c r="K245" s="99" t="str">
        <f t="shared" si="82"/>
        <v>:,0:1</v>
      </c>
      <c r="L245" s="99" t="str">
        <f t="shared" si="82"/>
        <v>:,0:1</v>
      </c>
      <c r="M245" s="99" t="str">
        <f t="shared" si="82"/>
        <v>:,0:1</v>
      </c>
      <c r="N245" s="99" t="str">
        <f t="shared" si="82"/>
        <v>:,0:1</v>
      </c>
      <c r="O245" s="99" t="str">
        <f t="shared" si="82"/>
        <v>:,0:1</v>
      </c>
      <c r="P245" s="99" t="str">
        <f t="shared" si="82"/>
        <v>:,0:1</v>
      </c>
      <c r="Q245" s="99" t="str">
        <f t="shared" si="82"/>
        <v>:,0:1</v>
      </c>
      <c r="R245" s="99" t="str">
        <f t="shared" si="82"/>
        <v>:,1:2</v>
      </c>
      <c r="S245" s="99" t="str">
        <f t="shared" si="82"/>
        <v>:,1:2</v>
      </c>
      <c r="T245" s="99" t="str">
        <f t="shared" si="82"/>
        <v>:,1:2</v>
      </c>
      <c r="U245" s="99" t="str">
        <f t="shared" si="82"/>
        <v>:,1:2</v>
      </c>
      <c r="V245" s="99" t="str">
        <f t="shared" si="82"/>
        <v>:,1:2</v>
      </c>
      <c r="W245" s="99" t="str">
        <f t="shared" si="82"/>
        <v>:,1:2</v>
      </c>
      <c r="X245" s="99" t="str">
        <f t="shared" si="82"/>
        <v>:,1:2</v>
      </c>
      <c r="Y245" s="99" t="str">
        <f t="shared" si="82"/>
        <v>:,1:2</v>
      </c>
      <c r="Z245" s="99" t="str">
        <f t="shared" si="82"/>
        <v>:,1:2</v>
      </c>
      <c r="AA245" s="99" t="str">
        <f t="shared" si="82"/>
        <v>:,1:2</v>
      </c>
      <c r="AB245" s="99" t="str">
        <f t="shared" si="82"/>
        <v>:,1:2</v>
      </c>
      <c r="AC245" s="99" t="str">
        <f t="shared" si="82"/>
        <v>:,1:2</v>
      </c>
      <c r="AD245" s="99" t="str">
        <f t="shared" si="82"/>
        <v>:,1:2</v>
      </c>
      <c r="AE245" s="99" t="str">
        <f t="shared" si="82"/>
        <v>:,1:2</v>
      </c>
      <c r="AF245" s="99" t="str">
        <f t="shared" si="82"/>
        <v>:,1:2</v>
      </c>
      <c r="AG245" s="99" t="str">
        <f t="shared" si="82"/>
        <v>1:2,2:3</v>
      </c>
      <c r="AH245" s="99" t="str">
        <f t="shared" si="82"/>
        <v>14:15,2:3</v>
      </c>
      <c r="AI245" s="99" t="str">
        <f t="shared" si="82"/>
        <v>15:16,2:3</v>
      </c>
      <c r="AJ245" s="99" t="str">
        <f t="shared" si="82"/>
        <v>28:29,2:3</v>
      </c>
      <c r="AK245" s="99" t="str">
        <f t="shared" si="82"/>
        <v>34:35,2:3</v>
      </c>
      <c r="AL245" s="99" t="str">
        <f t="shared" si="82"/>
        <v>16:17,2:3</v>
      </c>
      <c r="AM245" s="99" t="str">
        <f t="shared" si="82"/>
        <v>27:28,2:3</v>
      </c>
      <c r="AN245" s="99" t="str">
        <f t="shared" si="82"/>
        <v>33:34,2:3</v>
      </c>
      <c r="AO245" s="99" t="str">
        <f t="shared" si="82"/>
        <v>17:18,2:3</v>
      </c>
      <c r="AP245" s="99" t="str">
        <f t="shared" si="82"/>
        <v>26:27,2:3</v>
      </c>
      <c r="AQ245" s="99" t="str">
        <f t="shared" si="82"/>
        <v>31:32,2:3</v>
      </c>
      <c r="AR245" s="99" t="str">
        <f t="shared" si="82"/>
        <v>4:5,2:3</v>
      </c>
      <c r="AS245" s="99" t="str">
        <f t="shared" si="82"/>
        <v>5:6,2:3</v>
      </c>
      <c r="AT245" s="99" t="str">
        <f t="shared" si="82"/>
        <v>7:8,2:3</v>
      </c>
      <c r="AU245" s="99" t="str">
        <f t="shared" si="82"/>
        <v>32:33,2:3</v>
      </c>
      <c r="AV245" s="99" t="str">
        <f t="shared" si="82"/>
        <v>23:24,3:4</v>
      </c>
      <c r="AW245" s="99" t="str">
        <f t="shared" si="82"/>
        <v>24:25,3:4</v>
      </c>
      <c r="AX245" s="99" t="str">
        <f t="shared" si="82"/>
        <v>25:26,3:4</v>
      </c>
      <c r="AY245" s="99" t="str">
        <f t="shared" si="82"/>
        <v>26:27,3:4</v>
      </c>
      <c r="AZ245" s="99" t="str">
        <f t="shared" si="82"/>
        <v>27:28,3:4</v>
      </c>
      <c r="BA245" s="99" t="str">
        <f t="shared" si="82"/>
        <v>28:29,3:4</v>
      </c>
      <c r="BB245" s="99" t="str">
        <f t="shared" si="82"/>
        <v>29:30,3:4</v>
      </c>
      <c r="BC245" s="99" t="str">
        <f t="shared" si="82"/>
        <v>30:31,3:4</v>
      </c>
      <c r="BD245" s="99" t="str">
        <f t="shared" si="82"/>
        <v>12:13,3:4</v>
      </c>
      <c r="BE245" s="99" t="str">
        <f t="shared" si="82"/>
        <v>13:14,3:4</v>
      </c>
      <c r="BF245" s="99" t="str">
        <f t="shared" si="82"/>
        <v>11:12,3:4</v>
      </c>
      <c r="BG245" s="99" t="str">
        <f t="shared" si="82"/>
        <v>1:2,3:4</v>
      </c>
      <c r="BH245" s="99" t="str">
        <f t="shared" si="82"/>
        <v>28:29,3:4</v>
      </c>
      <c r="BI245" s="99" t="str">
        <f t="shared" si="82"/>
        <v>34:35,3:4</v>
      </c>
      <c r="BJ245" s="99" t="str">
        <f t="shared" si="82"/>
        <v>27:28,3:4</v>
      </c>
      <c r="BK245" s="99" t="str">
        <f t="shared" si="82"/>
        <v>23:24,4:5</v>
      </c>
      <c r="BL245" s="99" t="str">
        <f t="shared" si="82"/>
        <v>24:25,4:5</v>
      </c>
      <c r="BM245" s="99" t="str">
        <f t="shared" si="82"/>
        <v>25:26,4:5</v>
      </c>
      <c r="BN245" s="99" t="str">
        <f t="shared" si="82"/>
        <v>26:27,4:5</v>
      </c>
      <c r="BO245" s="99" t="str">
        <f t="shared" si="82"/>
        <v>27:28,4:5</v>
      </c>
      <c r="BP245" s="99" t="str">
        <f t="shared" ref="BP245:DR245" si="83">IF(BP$244="-",":",TEXT(BP$244,"0")&amp;":"&amp;TEXT(BP$244+1,"0"))&amp;","&amp;TEXT(BP$243,"0")&amp;":"&amp;TEXT(BP$243+1,"0")</f>
        <v>28:29,4:5</v>
      </c>
      <c r="BQ245" s="99" t="str">
        <f t="shared" si="83"/>
        <v>29:30,4:5</v>
      </c>
      <c r="BR245" s="99" t="str">
        <f t="shared" si="83"/>
        <v>30:31,4:5</v>
      </c>
      <c r="BS245" s="99" t="str">
        <f t="shared" si="83"/>
        <v>12:13,4:5</v>
      </c>
      <c r="BT245" s="99" t="str">
        <f t="shared" si="83"/>
        <v>13:14,4:5</v>
      </c>
      <c r="BU245" s="99" t="str">
        <f t="shared" si="83"/>
        <v>27:28,4:5</v>
      </c>
      <c r="BV245" s="99" t="str">
        <f t="shared" si="83"/>
        <v>17:18,4:5</v>
      </c>
      <c r="BW245" s="99" t="str">
        <f t="shared" si="83"/>
        <v>26:27,4:5</v>
      </c>
      <c r="BX245" s="99" t="str">
        <f t="shared" si="83"/>
        <v>31:32,4:5</v>
      </c>
      <c r="BY245" s="99" t="str">
        <f t="shared" si="83"/>
        <v>4:5,4:5</v>
      </c>
      <c r="BZ245" s="99" t="str">
        <f t="shared" si="83"/>
        <v>:,5:6</v>
      </c>
      <c r="CA245" s="99" t="str">
        <f t="shared" si="83"/>
        <v>:,5:6</v>
      </c>
      <c r="CB245" s="99" t="str">
        <f t="shared" si="83"/>
        <v>:,5:6</v>
      </c>
      <c r="CC245" s="99" t="str">
        <f t="shared" si="83"/>
        <v>:,5:6</v>
      </c>
      <c r="CD245" s="99" t="str">
        <f t="shared" si="83"/>
        <v>:,5:6</v>
      </c>
      <c r="CE245" s="99" t="str">
        <f t="shared" si="83"/>
        <v>:,5:6</v>
      </c>
      <c r="CF245" s="99" t="str">
        <f t="shared" si="83"/>
        <v>:,5:6</v>
      </c>
      <c r="CG245" s="99" t="str">
        <f t="shared" si="83"/>
        <v>:,5:6</v>
      </c>
      <c r="CH245" s="99" t="str">
        <f t="shared" si="83"/>
        <v>:,5:6</v>
      </c>
      <c r="CI245" s="99" t="str">
        <f t="shared" si="83"/>
        <v>:,5:6</v>
      </c>
      <c r="CJ245" s="99" t="str">
        <f t="shared" si="83"/>
        <v>:,5:6</v>
      </c>
      <c r="CK245" s="99" t="str">
        <f t="shared" si="83"/>
        <v>:,5:6</v>
      </c>
      <c r="CL245" s="99" t="str">
        <f t="shared" si="83"/>
        <v>:,5:6</v>
      </c>
      <c r="CM245" s="99" t="str">
        <f t="shared" si="83"/>
        <v>:,5:6</v>
      </c>
      <c r="CN245" s="99" t="str">
        <f t="shared" si="83"/>
        <v>:,5:6</v>
      </c>
      <c r="CO245" s="99" t="str">
        <f t="shared" si="83"/>
        <v>:,6:7</v>
      </c>
      <c r="CP245" s="99" t="str">
        <f t="shared" si="83"/>
        <v>:,6:7</v>
      </c>
      <c r="CQ245" s="99" t="str">
        <f t="shared" si="83"/>
        <v>:,6:7</v>
      </c>
      <c r="CR245" s="99" t="str">
        <f t="shared" si="83"/>
        <v>:,6:7</v>
      </c>
      <c r="CS245" s="99" t="str">
        <f t="shared" si="83"/>
        <v>:,6:7</v>
      </c>
      <c r="CT245" s="99" t="str">
        <f t="shared" si="83"/>
        <v>:,6:7</v>
      </c>
      <c r="CU245" s="99" t="str">
        <f t="shared" si="83"/>
        <v>:,6:7</v>
      </c>
      <c r="CV245" s="99" t="str">
        <f t="shared" si="83"/>
        <v>:,6:7</v>
      </c>
      <c r="CW245" s="99" t="str">
        <f t="shared" si="83"/>
        <v>:,6:7</v>
      </c>
      <c r="CX245" s="99" t="str">
        <f t="shared" si="83"/>
        <v>:,6:7</v>
      </c>
      <c r="CY245" s="99" t="str">
        <f t="shared" si="83"/>
        <v>:,6:7</v>
      </c>
      <c r="CZ245" s="99" t="str">
        <f t="shared" si="83"/>
        <v>:,6:7</v>
      </c>
      <c r="DA245" s="99" t="str">
        <f t="shared" si="83"/>
        <v>:,6:7</v>
      </c>
      <c r="DB245" s="99" t="str">
        <f t="shared" si="83"/>
        <v>:,6:7</v>
      </c>
      <c r="DC245" s="99" t="str">
        <f t="shared" si="83"/>
        <v>:,6:7</v>
      </c>
      <c r="DD245" s="99" t="str">
        <f t="shared" si="83"/>
        <v>:,7:8</v>
      </c>
      <c r="DE245" s="99" t="str">
        <f t="shared" si="83"/>
        <v>:,7:8</v>
      </c>
      <c r="DF245" s="99" t="str">
        <f t="shared" si="83"/>
        <v>:,7:8</v>
      </c>
      <c r="DG245" s="99" t="str">
        <f t="shared" si="83"/>
        <v>:,7:8</v>
      </c>
      <c r="DH245" s="99" t="str">
        <f t="shared" si="83"/>
        <v>:,7:8</v>
      </c>
      <c r="DI245" s="99" t="str">
        <f t="shared" si="83"/>
        <v>:,7:8</v>
      </c>
      <c r="DJ245" s="99" t="str">
        <f t="shared" si="83"/>
        <v>:,7:8</v>
      </c>
      <c r="DK245" s="99" t="str">
        <f t="shared" si="83"/>
        <v>:,7:8</v>
      </c>
      <c r="DL245" s="99" t="str">
        <f t="shared" si="83"/>
        <v>:,7:8</v>
      </c>
      <c r="DM245" s="99" t="str">
        <f t="shared" si="83"/>
        <v>:,7:8</v>
      </c>
      <c r="DN245" s="99" t="str">
        <f t="shared" si="83"/>
        <v>:,7:8</v>
      </c>
      <c r="DO245" s="99" t="str">
        <f t="shared" si="83"/>
        <v>:,7:8</v>
      </c>
      <c r="DP245" s="99" t="str">
        <f t="shared" si="83"/>
        <v>:,7:8</v>
      </c>
      <c r="DQ245" s="99" t="str">
        <f t="shared" si="83"/>
        <v>:,7:8</v>
      </c>
      <c r="DR245" s="99" t="str">
        <f t="shared" si="83"/>
        <v>:,7:8</v>
      </c>
    </row>
    <row r="246" spans="1:122" outlineLevel="1">
      <c r="A246">
        <v>2</v>
      </c>
      <c r="B246" t="s">
        <v>854</v>
      </c>
      <c r="C246" s="123" t="str">
        <f t="shared" ref="C246:L249" si="84">INDEX(LMU_Data,(C$243*$A$243)+$A246,(d.Region-1)*15+C$242)</f>
        <v>-</v>
      </c>
      <c r="D246" s="123" t="str">
        <f t="shared" si="84"/>
        <v>-</v>
      </c>
      <c r="E246" s="123" t="str">
        <f t="shared" si="84"/>
        <v>-</v>
      </c>
      <c r="F246" s="123" t="str">
        <f t="shared" si="84"/>
        <v>-</v>
      </c>
      <c r="G246" s="123" t="str">
        <f t="shared" si="84"/>
        <v>-</v>
      </c>
      <c r="H246" s="123" t="str">
        <f t="shared" si="84"/>
        <v>-</v>
      </c>
      <c r="I246" s="123" t="str">
        <f t="shared" si="84"/>
        <v>-</v>
      </c>
      <c r="J246" s="123" t="str">
        <f t="shared" si="84"/>
        <v>-</v>
      </c>
      <c r="K246" s="123" t="str">
        <f t="shared" si="84"/>
        <v>-</v>
      </c>
      <c r="L246" s="123" t="str">
        <f t="shared" si="84"/>
        <v>-</v>
      </c>
      <c r="M246" s="123" t="str">
        <f t="shared" ref="M246:V249" si="85">INDEX(LMU_Data,(M$243*$A$243)+$A246,(d.Region-1)*15+M$242)</f>
        <v>-</v>
      </c>
      <c r="N246" s="123" t="str">
        <f t="shared" si="85"/>
        <v>-</v>
      </c>
      <c r="O246" s="123" t="str">
        <f t="shared" si="85"/>
        <v>-</v>
      </c>
      <c r="P246" s="123" t="str">
        <f t="shared" si="85"/>
        <v>-</v>
      </c>
      <c r="Q246" s="123" t="str">
        <f t="shared" si="85"/>
        <v>-</v>
      </c>
      <c r="R246" s="123" t="str">
        <f t="shared" si="85"/>
        <v>-</v>
      </c>
      <c r="S246" s="123" t="str">
        <f t="shared" si="85"/>
        <v>-</v>
      </c>
      <c r="T246" s="123" t="str">
        <f t="shared" si="85"/>
        <v>-</v>
      </c>
      <c r="U246" s="123" t="str">
        <f t="shared" si="85"/>
        <v>-</v>
      </c>
      <c r="V246" s="123" t="str">
        <f t="shared" si="85"/>
        <v>-</v>
      </c>
      <c r="W246" s="123" t="str">
        <f t="shared" ref="W246:AF249" si="86">INDEX(LMU_Data,(W$243*$A$243)+$A246,(d.Region-1)*15+W$242)</f>
        <v>-</v>
      </c>
      <c r="X246" s="123" t="str">
        <f t="shared" si="86"/>
        <v>-</v>
      </c>
      <c r="Y246" s="123" t="str">
        <f t="shared" si="86"/>
        <v>-</v>
      </c>
      <c r="Z246" s="123" t="str">
        <f t="shared" si="86"/>
        <v>-</v>
      </c>
      <c r="AA246" s="123" t="str">
        <f t="shared" si="86"/>
        <v>-</v>
      </c>
      <c r="AB246" s="123" t="str">
        <f t="shared" si="86"/>
        <v>-</v>
      </c>
      <c r="AC246" s="123" t="str">
        <f t="shared" si="86"/>
        <v>-</v>
      </c>
      <c r="AD246" s="123" t="str">
        <f t="shared" si="86"/>
        <v>-</v>
      </c>
      <c r="AE246" s="123" t="str">
        <f t="shared" si="86"/>
        <v>-</v>
      </c>
      <c r="AF246" s="123" t="str">
        <f t="shared" si="86"/>
        <v>-</v>
      </c>
      <c r="AG246" s="123">
        <f t="shared" ref="AG246:AP249" si="87">INDEX(LMU_Data,(AG$243*$A$243)+$A246,(d.Region-1)*15+AG$242)</f>
        <v>150</v>
      </c>
      <c r="AH246" s="123" t="str">
        <f t="shared" si="87"/>
        <v>-</v>
      </c>
      <c r="AI246" s="123" t="str">
        <f t="shared" si="87"/>
        <v>-</v>
      </c>
      <c r="AJ246" s="123" t="str">
        <f t="shared" si="87"/>
        <v>-</v>
      </c>
      <c r="AK246" s="123" t="str">
        <f t="shared" si="87"/>
        <v>-</v>
      </c>
      <c r="AL246" s="123" t="str">
        <f t="shared" si="87"/>
        <v>-</v>
      </c>
      <c r="AM246" s="123" t="str">
        <f t="shared" si="87"/>
        <v>-</v>
      </c>
      <c r="AN246" s="123" t="str">
        <f t="shared" si="87"/>
        <v>-</v>
      </c>
      <c r="AO246" s="123" t="str">
        <f t="shared" si="87"/>
        <v>-</v>
      </c>
      <c r="AP246" s="123" t="str">
        <f t="shared" si="87"/>
        <v>-</v>
      </c>
      <c r="AQ246" s="123" t="str">
        <f t="shared" ref="AQ246:AZ249" si="88">INDEX(LMU_Data,(AQ$243*$A$243)+$A246,(d.Region-1)*15+AQ$242)</f>
        <v>-</v>
      </c>
      <c r="AR246" s="123" t="str">
        <f t="shared" si="88"/>
        <v>-</v>
      </c>
      <c r="AS246" s="123" t="str">
        <f t="shared" si="88"/>
        <v>-</v>
      </c>
      <c r="AT246" s="123" t="str">
        <f t="shared" si="88"/>
        <v>-</v>
      </c>
      <c r="AU246" s="123" t="str">
        <f t="shared" si="88"/>
        <v>-</v>
      </c>
      <c r="AV246" s="123">
        <f t="shared" si="88"/>
        <v>153.75</v>
      </c>
      <c r="AW246" s="123">
        <f t="shared" si="88"/>
        <v>153.75</v>
      </c>
      <c r="AX246" s="123">
        <f t="shared" si="88"/>
        <v>153.75</v>
      </c>
      <c r="AY246" s="123">
        <f t="shared" si="88"/>
        <v>153.75</v>
      </c>
      <c r="AZ246" s="123">
        <f t="shared" si="88"/>
        <v>153.75</v>
      </c>
      <c r="BA246" s="123">
        <f t="shared" ref="BA246:BJ249" si="89">INDEX(LMU_Data,(BA$243*$A$243)+$A246,(d.Region-1)*15+BA$242)</f>
        <v>153.75</v>
      </c>
      <c r="BB246" s="123">
        <f t="shared" si="89"/>
        <v>153.75</v>
      </c>
      <c r="BC246" s="123">
        <f t="shared" si="89"/>
        <v>153.75</v>
      </c>
      <c r="BD246" s="123" t="str">
        <f t="shared" si="89"/>
        <v>-</v>
      </c>
      <c r="BE246" s="123" t="str">
        <f t="shared" si="89"/>
        <v>-</v>
      </c>
      <c r="BF246" s="123" t="str">
        <f t="shared" si="89"/>
        <v>-</v>
      </c>
      <c r="BG246" s="123" t="str">
        <f t="shared" si="89"/>
        <v>-</v>
      </c>
      <c r="BH246" s="123" t="str">
        <f t="shared" si="89"/>
        <v>-</v>
      </c>
      <c r="BI246" s="123" t="str">
        <f t="shared" si="89"/>
        <v>-</v>
      </c>
      <c r="BJ246" s="123" t="str">
        <f t="shared" si="89"/>
        <v>-</v>
      </c>
      <c r="BK246" s="123">
        <f t="shared" ref="BK246:BT249" si="90">INDEX(LMU_Data,(BK$243*$A$243)+$A246,(d.Region-1)*15+BK$242)</f>
        <v>93.75</v>
      </c>
      <c r="BL246" s="123">
        <f t="shared" si="90"/>
        <v>93.75</v>
      </c>
      <c r="BM246" s="123">
        <f t="shared" si="90"/>
        <v>93.75</v>
      </c>
      <c r="BN246" s="123">
        <f t="shared" si="90"/>
        <v>93.75</v>
      </c>
      <c r="BO246" s="123">
        <f t="shared" si="90"/>
        <v>93.75</v>
      </c>
      <c r="BP246" s="123">
        <f t="shared" si="90"/>
        <v>93.75</v>
      </c>
      <c r="BQ246" s="123">
        <f t="shared" si="90"/>
        <v>93.75</v>
      </c>
      <c r="BR246" s="123">
        <f t="shared" si="90"/>
        <v>93.75</v>
      </c>
      <c r="BS246" s="123" t="str">
        <f t="shared" si="90"/>
        <v>-</v>
      </c>
      <c r="BT246" s="123" t="str">
        <f t="shared" si="90"/>
        <v>-</v>
      </c>
      <c r="BU246" s="123" t="str">
        <f t="shared" ref="BU246:CD249" si="91">INDEX(LMU_Data,(BU$243*$A$243)+$A246,(d.Region-1)*15+BU$242)</f>
        <v>-</v>
      </c>
      <c r="BV246" s="123" t="str">
        <f t="shared" si="91"/>
        <v>-</v>
      </c>
      <c r="BW246" s="123" t="str">
        <f t="shared" si="91"/>
        <v>-</v>
      </c>
      <c r="BX246" s="123" t="str">
        <f t="shared" si="91"/>
        <v>-</v>
      </c>
      <c r="BY246" s="123" t="str">
        <f t="shared" si="91"/>
        <v>-</v>
      </c>
      <c r="BZ246" s="123" t="str">
        <f t="shared" si="91"/>
        <v>-</v>
      </c>
      <c r="CA246" s="123" t="str">
        <f t="shared" si="91"/>
        <v>-</v>
      </c>
      <c r="CB246" s="123" t="str">
        <f t="shared" si="91"/>
        <v>-</v>
      </c>
      <c r="CC246" s="123" t="str">
        <f t="shared" si="91"/>
        <v>-</v>
      </c>
      <c r="CD246" s="123" t="str">
        <f t="shared" si="91"/>
        <v>-</v>
      </c>
      <c r="CE246" s="123" t="str">
        <f t="shared" ref="CE246:CN249" si="92">INDEX(LMU_Data,(CE$243*$A$243)+$A246,(d.Region-1)*15+CE$242)</f>
        <v>-</v>
      </c>
      <c r="CF246" s="123" t="str">
        <f t="shared" si="92"/>
        <v>-</v>
      </c>
      <c r="CG246" s="123" t="str">
        <f t="shared" si="92"/>
        <v>-</v>
      </c>
      <c r="CH246" s="123" t="str">
        <f t="shared" si="92"/>
        <v>-</v>
      </c>
      <c r="CI246" s="123" t="str">
        <f t="shared" si="92"/>
        <v>-</v>
      </c>
      <c r="CJ246" s="123" t="str">
        <f t="shared" si="92"/>
        <v>-</v>
      </c>
      <c r="CK246" s="123" t="str">
        <f t="shared" si="92"/>
        <v>-</v>
      </c>
      <c r="CL246" s="123" t="str">
        <f t="shared" si="92"/>
        <v>-</v>
      </c>
      <c r="CM246" s="123" t="str">
        <f t="shared" si="92"/>
        <v>-</v>
      </c>
      <c r="CN246" s="123" t="str">
        <f t="shared" si="92"/>
        <v>-</v>
      </c>
      <c r="CO246" s="123" t="str">
        <f t="shared" ref="CO246:CX249" si="93">INDEX(LMU_Data,(CO$243*$A$243)+$A246,(d.Region-1)*15+CO$242)</f>
        <v>-</v>
      </c>
      <c r="CP246" s="123" t="str">
        <f t="shared" si="93"/>
        <v>-</v>
      </c>
      <c r="CQ246" s="123" t="str">
        <f t="shared" si="93"/>
        <v>-</v>
      </c>
      <c r="CR246" s="123" t="str">
        <f t="shared" si="93"/>
        <v>-</v>
      </c>
      <c r="CS246" s="123" t="str">
        <f t="shared" si="93"/>
        <v>-</v>
      </c>
      <c r="CT246" s="123" t="str">
        <f t="shared" si="93"/>
        <v>-</v>
      </c>
      <c r="CU246" s="123" t="str">
        <f t="shared" si="93"/>
        <v>-</v>
      </c>
      <c r="CV246" s="123" t="str">
        <f t="shared" si="93"/>
        <v>-</v>
      </c>
      <c r="CW246" s="123" t="str">
        <f t="shared" si="93"/>
        <v>-</v>
      </c>
      <c r="CX246" s="123" t="str">
        <f t="shared" si="93"/>
        <v>-</v>
      </c>
      <c r="CY246" s="123" t="str">
        <f t="shared" ref="CY246:DH249" si="94">INDEX(LMU_Data,(CY$243*$A$243)+$A246,(d.Region-1)*15+CY$242)</f>
        <v>-</v>
      </c>
      <c r="CZ246" s="123" t="str">
        <f t="shared" si="94"/>
        <v>-</v>
      </c>
      <c r="DA246" s="123" t="str">
        <f t="shared" si="94"/>
        <v>-</v>
      </c>
      <c r="DB246" s="123" t="str">
        <f t="shared" si="94"/>
        <v>-</v>
      </c>
      <c r="DC246" s="123" t="str">
        <f t="shared" si="94"/>
        <v>-</v>
      </c>
      <c r="DD246" s="123" t="str">
        <f t="shared" si="94"/>
        <v>-</v>
      </c>
      <c r="DE246" s="123" t="str">
        <f t="shared" si="94"/>
        <v>-</v>
      </c>
      <c r="DF246" s="123" t="str">
        <f t="shared" si="94"/>
        <v>-</v>
      </c>
      <c r="DG246" s="123" t="str">
        <f t="shared" si="94"/>
        <v>-</v>
      </c>
      <c r="DH246" s="123" t="str">
        <f t="shared" si="94"/>
        <v>-</v>
      </c>
      <c r="DI246" s="123" t="str">
        <f t="shared" ref="DI246:DR249" si="95">INDEX(LMU_Data,(DI$243*$A$243)+$A246,(d.Region-1)*15+DI$242)</f>
        <v>-</v>
      </c>
      <c r="DJ246" s="123" t="str">
        <f t="shared" si="95"/>
        <v>-</v>
      </c>
      <c r="DK246" s="123" t="str">
        <f t="shared" si="95"/>
        <v>-</v>
      </c>
      <c r="DL246" s="123" t="str">
        <f t="shared" si="95"/>
        <v>-</v>
      </c>
      <c r="DM246" s="123" t="str">
        <f t="shared" si="95"/>
        <v>-</v>
      </c>
      <c r="DN246" s="123" t="str">
        <f t="shared" si="95"/>
        <v>-</v>
      </c>
      <c r="DO246" s="123" t="str">
        <f t="shared" si="95"/>
        <v>-</v>
      </c>
      <c r="DP246" s="123" t="str">
        <f t="shared" si="95"/>
        <v>-</v>
      </c>
      <c r="DQ246" s="123" t="str">
        <f t="shared" si="95"/>
        <v>-</v>
      </c>
      <c r="DR246" s="123" t="str">
        <f t="shared" si="95"/>
        <v>-</v>
      </c>
    </row>
    <row r="247" spans="1:122" outlineLevel="1">
      <c r="A247">
        <v>3</v>
      </c>
      <c r="B247" t="s">
        <v>855</v>
      </c>
      <c r="C247" s="123" t="str">
        <f t="shared" si="84"/>
        <v>-</v>
      </c>
      <c r="D247" s="123" t="str">
        <f t="shared" si="84"/>
        <v>-</v>
      </c>
      <c r="E247" s="123" t="str">
        <f t="shared" si="84"/>
        <v>-</v>
      </c>
      <c r="F247" s="123" t="str">
        <f t="shared" si="84"/>
        <v>-</v>
      </c>
      <c r="G247" s="123" t="str">
        <f t="shared" si="84"/>
        <v>-</v>
      </c>
      <c r="H247" s="123" t="str">
        <f t="shared" si="84"/>
        <v>-</v>
      </c>
      <c r="I247" s="123" t="str">
        <f t="shared" si="84"/>
        <v>-</v>
      </c>
      <c r="J247" s="123" t="str">
        <f t="shared" si="84"/>
        <v>-</v>
      </c>
      <c r="K247" s="123" t="str">
        <f t="shared" si="84"/>
        <v>-</v>
      </c>
      <c r="L247" s="123" t="str">
        <f t="shared" si="84"/>
        <v>-</v>
      </c>
      <c r="M247" s="123" t="str">
        <f t="shared" si="85"/>
        <v>-</v>
      </c>
      <c r="N247" s="123" t="str">
        <f t="shared" si="85"/>
        <v>-</v>
      </c>
      <c r="O247" s="123" t="str">
        <f t="shared" si="85"/>
        <v>-</v>
      </c>
      <c r="P247" s="123" t="str">
        <f t="shared" si="85"/>
        <v>-</v>
      </c>
      <c r="Q247" s="123" t="str">
        <f t="shared" si="85"/>
        <v>-</v>
      </c>
      <c r="R247" s="123" t="str">
        <f t="shared" si="85"/>
        <v>-</v>
      </c>
      <c r="S247" s="123" t="str">
        <f t="shared" si="85"/>
        <v>-</v>
      </c>
      <c r="T247" s="123" t="str">
        <f t="shared" si="85"/>
        <v>-</v>
      </c>
      <c r="U247" s="123" t="str">
        <f t="shared" si="85"/>
        <v>-</v>
      </c>
      <c r="V247" s="123" t="str">
        <f t="shared" si="85"/>
        <v>-</v>
      </c>
      <c r="W247" s="123" t="str">
        <f t="shared" si="86"/>
        <v>-</v>
      </c>
      <c r="X247" s="123" t="str">
        <f t="shared" si="86"/>
        <v>-</v>
      </c>
      <c r="Y247" s="123" t="str">
        <f t="shared" si="86"/>
        <v>-</v>
      </c>
      <c r="Z247" s="123" t="str">
        <f t="shared" si="86"/>
        <v>-</v>
      </c>
      <c r="AA247" s="123" t="str">
        <f t="shared" si="86"/>
        <v>-</v>
      </c>
      <c r="AB247" s="123" t="str">
        <f t="shared" si="86"/>
        <v>-</v>
      </c>
      <c r="AC247" s="123" t="str">
        <f t="shared" si="86"/>
        <v>-</v>
      </c>
      <c r="AD247" s="123" t="str">
        <f t="shared" si="86"/>
        <v>-</v>
      </c>
      <c r="AE247" s="123" t="str">
        <f t="shared" si="86"/>
        <v>-</v>
      </c>
      <c r="AF247" s="123" t="str">
        <f t="shared" si="86"/>
        <v>-</v>
      </c>
      <c r="AG247" s="123">
        <f t="shared" si="87"/>
        <v>150</v>
      </c>
      <c r="AH247" s="123" t="str">
        <f t="shared" si="87"/>
        <v>-</v>
      </c>
      <c r="AI247" s="123" t="str">
        <f t="shared" si="87"/>
        <v>-</v>
      </c>
      <c r="AJ247" s="123" t="str">
        <f t="shared" si="87"/>
        <v>-</v>
      </c>
      <c r="AK247" s="123" t="str">
        <f t="shared" si="87"/>
        <v>-</v>
      </c>
      <c r="AL247" s="123" t="str">
        <f t="shared" si="87"/>
        <v>-</v>
      </c>
      <c r="AM247" s="123" t="str">
        <f t="shared" si="87"/>
        <v>-</v>
      </c>
      <c r="AN247" s="123" t="str">
        <f t="shared" si="87"/>
        <v>-</v>
      </c>
      <c r="AO247" s="123" t="str">
        <f t="shared" si="87"/>
        <v>-</v>
      </c>
      <c r="AP247" s="123" t="str">
        <f t="shared" si="87"/>
        <v>-</v>
      </c>
      <c r="AQ247" s="123" t="str">
        <f t="shared" si="88"/>
        <v>-</v>
      </c>
      <c r="AR247" s="123" t="str">
        <f t="shared" si="88"/>
        <v>-</v>
      </c>
      <c r="AS247" s="123" t="str">
        <f t="shared" si="88"/>
        <v>-</v>
      </c>
      <c r="AT247" s="123" t="str">
        <f t="shared" si="88"/>
        <v>-</v>
      </c>
      <c r="AU247" s="123" t="str">
        <f t="shared" si="88"/>
        <v>-</v>
      </c>
      <c r="AV247" s="123">
        <f t="shared" si="88"/>
        <v>153.75</v>
      </c>
      <c r="AW247" s="123">
        <f t="shared" si="88"/>
        <v>153.75</v>
      </c>
      <c r="AX247" s="123">
        <f t="shared" si="88"/>
        <v>153.75</v>
      </c>
      <c r="AY247" s="123">
        <f t="shared" si="88"/>
        <v>153.75</v>
      </c>
      <c r="AZ247" s="123">
        <f t="shared" si="88"/>
        <v>153.75</v>
      </c>
      <c r="BA247" s="123">
        <f t="shared" si="89"/>
        <v>153.75</v>
      </c>
      <c r="BB247" s="123">
        <f t="shared" si="89"/>
        <v>153.75</v>
      </c>
      <c r="BC247" s="123">
        <f t="shared" si="89"/>
        <v>153.75</v>
      </c>
      <c r="BD247" s="123" t="str">
        <f t="shared" si="89"/>
        <v>-</v>
      </c>
      <c r="BE247" s="123" t="str">
        <f t="shared" si="89"/>
        <v>-</v>
      </c>
      <c r="BF247" s="123" t="str">
        <f t="shared" si="89"/>
        <v>-</v>
      </c>
      <c r="BG247" s="123" t="str">
        <f t="shared" si="89"/>
        <v>-</v>
      </c>
      <c r="BH247" s="123" t="str">
        <f t="shared" si="89"/>
        <v>-</v>
      </c>
      <c r="BI247" s="123" t="str">
        <f t="shared" si="89"/>
        <v>-</v>
      </c>
      <c r="BJ247" s="123" t="str">
        <f t="shared" si="89"/>
        <v>-</v>
      </c>
      <c r="BK247" s="123">
        <f t="shared" si="90"/>
        <v>93.75</v>
      </c>
      <c r="BL247" s="123">
        <f t="shared" si="90"/>
        <v>93.75</v>
      </c>
      <c r="BM247" s="123">
        <f t="shared" si="90"/>
        <v>93.75</v>
      </c>
      <c r="BN247" s="123">
        <f t="shared" si="90"/>
        <v>93.75</v>
      </c>
      <c r="BO247" s="123">
        <f t="shared" si="90"/>
        <v>93.75</v>
      </c>
      <c r="BP247" s="123">
        <f t="shared" si="90"/>
        <v>93.75</v>
      </c>
      <c r="BQ247" s="123">
        <f t="shared" si="90"/>
        <v>93.75</v>
      </c>
      <c r="BR247" s="123">
        <f t="shared" si="90"/>
        <v>93.75</v>
      </c>
      <c r="BS247" s="123" t="str">
        <f t="shared" si="90"/>
        <v>-</v>
      </c>
      <c r="BT247" s="123" t="str">
        <f t="shared" si="90"/>
        <v>-</v>
      </c>
      <c r="BU247" s="123" t="str">
        <f t="shared" si="91"/>
        <v>-</v>
      </c>
      <c r="BV247" s="123" t="str">
        <f t="shared" si="91"/>
        <v>-</v>
      </c>
      <c r="BW247" s="123" t="str">
        <f t="shared" si="91"/>
        <v>-</v>
      </c>
      <c r="BX247" s="123" t="str">
        <f t="shared" si="91"/>
        <v>-</v>
      </c>
      <c r="BY247" s="123" t="str">
        <f t="shared" si="91"/>
        <v>-</v>
      </c>
      <c r="BZ247" s="123" t="str">
        <f t="shared" si="91"/>
        <v>-</v>
      </c>
      <c r="CA247" s="123" t="str">
        <f t="shared" si="91"/>
        <v>-</v>
      </c>
      <c r="CB247" s="123" t="str">
        <f t="shared" si="91"/>
        <v>-</v>
      </c>
      <c r="CC247" s="123" t="str">
        <f t="shared" si="91"/>
        <v>-</v>
      </c>
      <c r="CD247" s="123" t="str">
        <f t="shared" si="91"/>
        <v>-</v>
      </c>
      <c r="CE247" s="123" t="str">
        <f t="shared" si="92"/>
        <v>-</v>
      </c>
      <c r="CF247" s="123" t="str">
        <f t="shared" si="92"/>
        <v>-</v>
      </c>
      <c r="CG247" s="123" t="str">
        <f t="shared" si="92"/>
        <v>-</v>
      </c>
      <c r="CH247" s="123" t="str">
        <f t="shared" si="92"/>
        <v>-</v>
      </c>
      <c r="CI247" s="123" t="str">
        <f t="shared" si="92"/>
        <v>-</v>
      </c>
      <c r="CJ247" s="123" t="str">
        <f t="shared" si="92"/>
        <v>-</v>
      </c>
      <c r="CK247" s="123" t="str">
        <f t="shared" si="92"/>
        <v>-</v>
      </c>
      <c r="CL247" s="123" t="str">
        <f t="shared" si="92"/>
        <v>-</v>
      </c>
      <c r="CM247" s="123" t="str">
        <f t="shared" si="92"/>
        <v>-</v>
      </c>
      <c r="CN247" s="123" t="str">
        <f t="shared" si="92"/>
        <v>-</v>
      </c>
      <c r="CO247" s="123" t="str">
        <f t="shared" si="93"/>
        <v>-</v>
      </c>
      <c r="CP247" s="123" t="str">
        <f t="shared" si="93"/>
        <v>-</v>
      </c>
      <c r="CQ247" s="123" t="str">
        <f t="shared" si="93"/>
        <v>-</v>
      </c>
      <c r="CR247" s="123" t="str">
        <f t="shared" si="93"/>
        <v>-</v>
      </c>
      <c r="CS247" s="123" t="str">
        <f t="shared" si="93"/>
        <v>-</v>
      </c>
      <c r="CT247" s="123" t="str">
        <f t="shared" si="93"/>
        <v>-</v>
      </c>
      <c r="CU247" s="123" t="str">
        <f t="shared" si="93"/>
        <v>-</v>
      </c>
      <c r="CV247" s="123" t="str">
        <f t="shared" si="93"/>
        <v>-</v>
      </c>
      <c r="CW247" s="123" t="str">
        <f t="shared" si="93"/>
        <v>-</v>
      </c>
      <c r="CX247" s="123" t="str">
        <f t="shared" si="93"/>
        <v>-</v>
      </c>
      <c r="CY247" s="123" t="str">
        <f t="shared" si="94"/>
        <v>-</v>
      </c>
      <c r="CZ247" s="123" t="str">
        <f t="shared" si="94"/>
        <v>-</v>
      </c>
      <c r="DA247" s="123" t="str">
        <f t="shared" si="94"/>
        <v>-</v>
      </c>
      <c r="DB247" s="123" t="str">
        <f t="shared" si="94"/>
        <v>-</v>
      </c>
      <c r="DC247" s="123" t="str">
        <f t="shared" si="94"/>
        <v>-</v>
      </c>
      <c r="DD247" s="123" t="str">
        <f t="shared" si="94"/>
        <v>-</v>
      </c>
      <c r="DE247" s="123" t="str">
        <f t="shared" si="94"/>
        <v>-</v>
      </c>
      <c r="DF247" s="123" t="str">
        <f t="shared" si="94"/>
        <v>-</v>
      </c>
      <c r="DG247" s="123" t="str">
        <f t="shared" si="94"/>
        <v>-</v>
      </c>
      <c r="DH247" s="123" t="str">
        <f t="shared" si="94"/>
        <v>-</v>
      </c>
      <c r="DI247" s="123" t="str">
        <f t="shared" si="95"/>
        <v>-</v>
      </c>
      <c r="DJ247" s="123" t="str">
        <f t="shared" si="95"/>
        <v>-</v>
      </c>
      <c r="DK247" s="123" t="str">
        <f t="shared" si="95"/>
        <v>-</v>
      </c>
      <c r="DL247" s="123" t="str">
        <f t="shared" si="95"/>
        <v>-</v>
      </c>
      <c r="DM247" s="123" t="str">
        <f t="shared" si="95"/>
        <v>-</v>
      </c>
      <c r="DN247" s="123" t="str">
        <f t="shared" si="95"/>
        <v>-</v>
      </c>
      <c r="DO247" s="123" t="str">
        <f t="shared" si="95"/>
        <v>-</v>
      </c>
      <c r="DP247" s="123" t="str">
        <f t="shared" si="95"/>
        <v>-</v>
      </c>
      <c r="DQ247" s="123" t="str">
        <f t="shared" si="95"/>
        <v>-</v>
      </c>
      <c r="DR247" s="123" t="str">
        <f t="shared" si="95"/>
        <v>-</v>
      </c>
    </row>
    <row r="248" spans="1:122" outlineLevel="1">
      <c r="A248">
        <v>4</v>
      </c>
      <c r="B248" t="s">
        <v>856</v>
      </c>
      <c r="C248" s="123" t="str">
        <f t="shared" si="84"/>
        <v>-</v>
      </c>
      <c r="D248" s="123" t="str">
        <f t="shared" si="84"/>
        <v>-</v>
      </c>
      <c r="E248" s="123" t="str">
        <f t="shared" si="84"/>
        <v>-</v>
      </c>
      <c r="F248" s="123" t="str">
        <f t="shared" si="84"/>
        <v>-</v>
      </c>
      <c r="G248" s="123" t="str">
        <f t="shared" si="84"/>
        <v>-</v>
      </c>
      <c r="H248" s="123" t="str">
        <f t="shared" si="84"/>
        <v>-</v>
      </c>
      <c r="I248" s="123" t="str">
        <f t="shared" si="84"/>
        <v>-</v>
      </c>
      <c r="J248" s="123" t="str">
        <f t="shared" si="84"/>
        <v>-</v>
      </c>
      <c r="K248" s="123" t="str">
        <f t="shared" si="84"/>
        <v>-</v>
      </c>
      <c r="L248" s="123" t="str">
        <f t="shared" si="84"/>
        <v>-</v>
      </c>
      <c r="M248" s="123" t="str">
        <f t="shared" si="85"/>
        <v>-</v>
      </c>
      <c r="N248" s="123" t="str">
        <f t="shared" si="85"/>
        <v>-</v>
      </c>
      <c r="O248" s="123" t="str">
        <f t="shared" si="85"/>
        <v>-</v>
      </c>
      <c r="P248" s="123" t="str">
        <f t="shared" si="85"/>
        <v>-</v>
      </c>
      <c r="Q248" s="123" t="str">
        <f t="shared" si="85"/>
        <v>-</v>
      </c>
      <c r="R248" s="123" t="str">
        <f t="shared" si="85"/>
        <v>-</v>
      </c>
      <c r="S248" s="123" t="str">
        <f t="shared" si="85"/>
        <v>-</v>
      </c>
      <c r="T248" s="123" t="str">
        <f t="shared" si="85"/>
        <v>-</v>
      </c>
      <c r="U248" s="123" t="str">
        <f t="shared" si="85"/>
        <v>-</v>
      </c>
      <c r="V248" s="123" t="str">
        <f t="shared" si="85"/>
        <v>-</v>
      </c>
      <c r="W248" s="123" t="str">
        <f t="shared" si="86"/>
        <v>-</v>
      </c>
      <c r="X248" s="123" t="str">
        <f t="shared" si="86"/>
        <v>-</v>
      </c>
      <c r="Y248" s="123" t="str">
        <f t="shared" si="86"/>
        <v>-</v>
      </c>
      <c r="Z248" s="123" t="str">
        <f t="shared" si="86"/>
        <v>-</v>
      </c>
      <c r="AA248" s="123" t="str">
        <f t="shared" si="86"/>
        <v>-</v>
      </c>
      <c r="AB248" s="123" t="str">
        <f t="shared" si="86"/>
        <v>-</v>
      </c>
      <c r="AC248" s="123" t="str">
        <f t="shared" si="86"/>
        <v>-</v>
      </c>
      <c r="AD248" s="123" t="str">
        <f t="shared" si="86"/>
        <v>-</v>
      </c>
      <c r="AE248" s="123" t="str">
        <f t="shared" si="86"/>
        <v>-</v>
      </c>
      <c r="AF248" s="123" t="str">
        <f t="shared" si="86"/>
        <v>-</v>
      </c>
      <c r="AG248" s="123">
        <f t="shared" si="87"/>
        <v>150</v>
      </c>
      <c r="AH248" s="123" t="str">
        <f t="shared" si="87"/>
        <v>-</v>
      </c>
      <c r="AI248" s="123" t="str">
        <f t="shared" si="87"/>
        <v>-</v>
      </c>
      <c r="AJ248" s="123" t="str">
        <f t="shared" si="87"/>
        <v>-</v>
      </c>
      <c r="AK248" s="123" t="str">
        <f t="shared" si="87"/>
        <v>-</v>
      </c>
      <c r="AL248" s="123" t="str">
        <f t="shared" si="87"/>
        <v>-</v>
      </c>
      <c r="AM248" s="123" t="str">
        <f t="shared" si="87"/>
        <v>-</v>
      </c>
      <c r="AN248" s="123" t="str">
        <f t="shared" si="87"/>
        <v>-</v>
      </c>
      <c r="AO248" s="123" t="str">
        <f t="shared" si="87"/>
        <v>-</v>
      </c>
      <c r="AP248" s="123" t="str">
        <f t="shared" si="87"/>
        <v>-</v>
      </c>
      <c r="AQ248" s="123" t="str">
        <f t="shared" si="88"/>
        <v>-</v>
      </c>
      <c r="AR248" s="123" t="str">
        <f t="shared" si="88"/>
        <v>-</v>
      </c>
      <c r="AS248" s="123" t="str">
        <f t="shared" si="88"/>
        <v>-</v>
      </c>
      <c r="AT248" s="123" t="str">
        <f t="shared" si="88"/>
        <v>-</v>
      </c>
      <c r="AU248" s="123" t="str">
        <f t="shared" si="88"/>
        <v>-</v>
      </c>
      <c r="AV248" s="123">
        <f t="shared" si="88"/>
        <v>153.75</v>
      </c>
      <c r="AW248" s="123">
        <f t="shared" si="88"/>
        <v>153.75</v>
      </c>
      <c r="AX248" s="123">
        <f t="shared" si="88"/>
        <v>153.75</v>
      </c>
      <c r="AY248" s="123">
        <f t="shared" si="88"/>
        <v>153.75</v>
      </c>
      <c r="AZ248" s="123">
        <f t="shared" si="88"/>
        <v>153.75</v>
      </c>
      <c r="BA248" s="123">
        <f t="shared" si="89"/>
        <v>153.75</v>
      </c>
      <c r="BB248" s="123">
        <f t="shared" si="89"/>
        <v>153.75</v>
      </c>
      <c r="BC248" s="123">
        <f t="shared" si="89"/>
        <v>153.75</v>
      </c>
      <c r="BD248" s="123" t="str">
        <f t="shared" si="89"/>
        <v>-</v>
      </c>
      <c r="BE248" s="123" t="str">
        <f t="shared" si="89"/>
        <v>-</v>
      </c>
      <c r="BF248" s="123" t="str">
        <f t="shared" si="89"/>
        <v>-</v>
      </c>
      <c r="BG248" s="123" t="str">
        <f t="shared" si="89"/>
        <v>-</v>
      </c>
      <c r="BH248" s="123" t="str">
        <f t="shared" si="89"/>
        <v>-</v>
      </c>
      <c r="BI248" s="123" t="str">
        <f t="shared" si="89"/>
        <v>-</v>
      </c>
      <c r="BJ248" s="123" t="str">
        <f t="shared" si="89"/>
        <v>-</v>
      </c>
      <c r="BK248" s="123">
        <f t="shared" si="90"/>
        <v>93.75</v>
      </c>
      <c r="BL248" s="123">
        <f t="shared" si="90"/>
        <v>93.75</v>
      </c>
      <c r="BM248" s="123">
        <f t="shared" si="90"/>
        <v>93.75</v>
      </c>
      <c r="BN248" s="123">
        <f t="shared" si="90"/>
        <v>93.75</v>
      </c>
      <c r="BO248" s="123">
        <f t="shared" si="90"/>
        <v>93.75</v>
      </c>
      <c r="BP248" s="123">
        <f t="shared" si="90"/>
        <v>93.75</v>
      </c>
      <c r="BQ248" s="123">
        <f t="shared" si="90"/>
        <v>93.75</v>
      </c>
      <c r="BR248" s="123">
        <f t="shared" si="90"/>
        <v>93.75</v>
      </c>
      <c r="BS248" s="123" t="str">
        <f t="shared" si="90"/>
        <v>-</v>
      </c>
      <c r="BT248" s="123" t="str">
        <f t="shared" si="90"/>
        <v>-</v>
      </c>
      <c r="BU248" s="123" t="str">
        <f t="shared" si="91"/>
        <v>-</v>
      </c>
      <c r="BV248" s="123" t="str">
        <f t="shared" si="91"/>
        <v>-</v>
      </c>
      <c r="BW248" s="123" t="str">
        <f t="shared" si="91"/>
        <v>-</v>
      </c>
      <c r="BX248" s="123" t="str">
        <f t="shared" si="91"/>
        <v>-</v>
      </c>
      <c r="BY248" s="123" t="str">
        <f t="shared" si="91"/>
        <v>-</v>
      </c>
      <c r="BZ248" s="123" t="str">
        <f t="shared" si="91"/>
        <v>-</v>
      </c>
      <c r="CA248" s="123" t="str">
        <f t="shared" si="91"/>
        <v>-</v>
      </c>
      <c r="CB248" s="123" t="str">
        <f t="shared" si="91"/>
        <v>-</v>
      </c>
      <c r="CC248" s="123" t="str">
        <f t="shared" si="91"/>
        <v>-</v>
      </c>
      <c r="CD248" s="123" t="str">
        <f t="shared" si="91"/>
        <v>-</v>
      </c>
      <c r="CE248" s="123" t="str">
        <f t="shared" si="92"/>
        <v>-</v>
      </c>
      <c r="CF248" s="123" t="str">
        <f t="shared" si="92"/>
        <v>-</v>
      </c>
      <c r="CG248" s="123" t="str">
        <f t="shared" si="92"/>
        <v>-</v>
      </c>
      <c r="CH248" s="123" t="str">
        <f t="shared" si="92"/>
        <v>-</v>
      </c>
      <c r="CI248" s="123" t="str">
        <f t="shared" si="92"/>
        <v>-</v>
      </c>
      <c r="CJ248" s="123" t="str">
        <f t="shared" si="92"/>
        <v>-</v>
      </c>
      <c r="CK248" s="123" t="str">
        <f t="shared" si="92"/>
        <v>-</v>
      </c>
      <c r="CL248" s="123" t="str">
        <f t="shared" si="92"/>
        <v>-</v>
      </c>
      <c r="CM248" s="123" t="str">
        <f t="shared" si="92"/>
        <v>-</v>
      </c>
      <c r="CN248" s="123" t="str">
        <f t="shared" si="92"/>
        <v>-</v>
      </c>
      <c r="CO248" s="123" t="str">
        <f t="shared" si="93"/>
        <v>-</v>
      </c>
      <c r="CP248" s="123" t="str">
        <f t="shared" si="93"/>
        <v>-</v>
      </c>
      <c r="CQ248" s="123" t="str">
        <f t="shared" si="93"/>
        <v>-</v>
      </c>
      <c r="CR248" s="123" t="str">
        <f t="shared" si="93"/>
        <v>-</v>
      </c>
      <c r="CS248" s="123" t="str">
        <f t="shared" si="93"/>
        <v>-</v>
      </c>
      <c r="CT248" s="123" t="str">
        <f t="shared" si="93"/>
        <v>-</v>
      </c>
      <c r="CU248" s="123" t="str">
        <f t="shared" si="93"/>
        <v>-</v>
      </c>
      <c r="CV248" s="123" t="str">
        <f t="shared" si="93"/>
        <v>-</v>
      </c>
      <c r="CW248" s="123" t="str">
        <f t="shared" si="93"/>
        <v>-</v>
      </c>
      <c r="CX248" s="123" t="str">
        <f t="shared" si="93"/>
        <v>-</v>
      </c>
      <c r="CY248" s="123" t="str">
        <f t="shared" si="94"/>
        <v>-</v>
      </c>
      <c r="CZ248" s="123" t="str">
        <f t="shared" si="94"/>
        <v>-</v>
      </c>
      <c r="DA248" s="123" t="str">
        <f t="shared" si="94"/>
        <v>-</v>
      </c>
      <c r="DB248" s="123" t="str">
        <f t="shared" si="94"/>
        <v>-</v>
      </c>
      <c r="DC248" s="123" t="str">
        <f t="shared" si="94"/>
        <v>-</v>
      </c>
      <c r="DD248" s="123" t="str">
        <f t="shared" si="94"/>
        <v>-</v>
      </c>
      <c r="DE248" s="123" t="str">
        <f t="shared" si="94"/>
        <v>-</v>
      </c>
      <c r="DF248" s="123" t="str">
        <f t="shared" si="94"/>
        <v>-</v>
      </c>
      <c r="DG248" s="123" t="str">
        <f t="shared" si="94"/>
        <v>-</v>
      </c>
      <c r="DH248" s="123" t="str">
        <f t="shared" si="94"/>
        <v>-</v>
      </c>
      <c r="DI248" s="123" t="str">
        <f t="shared" si="95"/>
        <v>-</v>
      </c>
      <c r="DJ248" s="123" t="str">
        <f t="shared" si="95"/>
        <v>-</v>
      </c>
      <c r="DK248" s="123" t="str">
        <f t="shared" si="95"/>
        <v>-</v>
      </c>
      <c r="DL248" s="123" t="str">
        <f t="shared" si="95"/>
        <v>-</v>
      </c>
      <c r="DM248" s="123" t="str">
        <f t="shared" si="95"/>
        <v>-</v>
      </c>
      <c r="DN248" s="123" t="str">
        <f t="shared" si="95"/>
        <v>-</v>
      </c>
      <c r="DO248" s="123" t="str">
        <f t="shared" si="95"/>
        <v>-</v>
      </c>
      <c r="DP248" s="123" t="str">
        <f t="shared" si="95"/>
        <v>-</v>
      </c>
      <c r="DQ248" s="123" t="str">
        <f t="shared" si="95"/>
        <v>-</v>
      </c>
      <c r="DR248" s="123" t="str">
        <f t="shared" si="95"/>
        <v>-</v>
      </c>
    </row>
    <row r="249" spans="1:122" outlineLevel="1">
      <c r="A249">
        <v>5</v>
      </c>
      <c r="B249" t="s">
        <v>857</v>
      </c>
      <c r="C249" s="123" t="str">
        <f t="shared" si="84"/>
        <v>-</v>
      </c>
      <c r="D249" s="123" t="str">
        <f t="shared" si="84"/>
        <v>-</v>
      </c>
      <c r="E249" s="123" t="str">
        <f t="shared" si="84"/>
        <v>-</v>
      </c>
      <c r="F249" s="123" t="str">
        <f t="shared" si="84"/>
        <v>-</v>
      </c>
      <c r="G249" s="123" t="str">
        <f t="shared" si="84"/>
        <v>-</v>
      </c>
      <c r="H249" s="123" t="str">
        <f t="shared" si="84"/>
        <v>-</v>
      </c>
      <c r="I249" s="123" t="str">
        <f t="shared" si="84"/>
        <v>-</v>
      </c>
      <c r="J249" s="123" t="str">
        <f t="shared" si="84"/>
        <v>-</v>
      </c>
      <c r="K249" s="123" t="str">
        <f t="shared" si="84"/>
        <v>-</v>
      </c>
      <c r="L249" s="123" t="str">
        <f t="shared" si="84"/>
        <v>-</v>
      </c>
      <c r="M249" s="123" t="str">
        <f t="shared" si="85"/>
        <v>-</v>
      </c>
      <c r="N249" s="123" t="str">
        <f t="shared" si="85"/>
        <v>-</v>
      </c>
      <c r="O249" s="123" t="str">
        <f t="shared" si="85"/>
        <v>-</v>
      </c>
      <c r="P249" s="123" t="str">
        <f t="shared" si="85"/>
        <v>-</v>
      </c>
      <c r="Q249" s="123" t="str">
        <f t="shared" si="85"/>
        <v>-</v>
      </c>
      <c r="R249" s="123" t="str">
        <f t="shared" si="85"/>
        <v>-</v>
      </c>
      <c r="S249" s="123" t="str">
        <f t="shared" si="85"/>
        <v>-</v>
      </c>
      <c r="T249" s="123" t="str">
        <f t="shared" si="85"/>
        <v>-</v>
      </c>
      <c r="U249" s="123" t="str">
        <f t="shared" si="85"/>
        <v>-</v>
      </c>
      <c r="V249" s="123" t="str">
        <f t="shared" si="85"/>
        <v>-</v>
      </c>
      <c r="W249" s="123" t="str">
        <f t="shared" si="86"/>
        <v>-</v>
      </c>
      <c r="X249" s="123" t="str">
        <f t="shared" si="86"/>
        <v>-</v>
      </c>
      <c r="Y249" s="123" t="str">
        <f t="shared" si="86"/>
        <v>-</v>
      </c>
      <c r="Z249" s="123" t="str">
        <f t="shared" si="86"/>
        <v>-</v>
      </c>
      <c r="AA249" s="123" t="str">
        <f t="shared" si="86"/>
        <v>-</v>
      </c>
      <c r="AB249" s="123" t="str">
        <f t="shared" si="86"/>
        <v>-</v>
      </c>
      <c r="AC249" s="123" t="str">
        <f t="shared" si="86"/>
        <v>-</v>
      </c>
      <c r="AD249" s="123" t="str">
        <f t="shared" si="86"/>
        <v>-</v>
      </c>
      <c r="AE249" s="123" t="str">
        <f t="shared" si="86"/>
        <v>-</v>
      </c>
      <c r="AF249" s="123" t="str">
        <f t="shared" si="86"/>
        <v>-</v>
      </c>
      <c r="AG249" s="123">
        <f t="shared" si="87"/>
        <v>150</v>
      </c>
      <c r="AH249" s="123" t="str">
        <f t="shared" si="87"/>
        <v>-</v>
      </c>
      <c r="AI249" s="123" t="str">
        <f t="shared" si="87"/>
        <v>-</v>
      </c>
      <c r="AJ249" s="123" t="str">
        <f t="shared" si="87"/>
        <v>-</v>
      </c>
      <c r="AK249" s="123" t="str">
        <f t="shared" si="87"/>
        <v>-</v>
      </c>
      <c r="AL249" s="123" t="str">
        <f t="shared" si="87"/>
        <v>-</v>
      </c>
      <c r="AM249" s="123" t="str">
        <f t="shared" si="87"/>
        <v>-</v>
      </c>
      <c r="AN249" s="123" t="str">
        <f t="shared" si="87"/>
        <v>-</v>
      </c>
      <c r="AO249" s="123" t="str">
        <f t="shared" si="87"/>
        <v>-</v>
      </c>
      <c r="AP249" s="123" t="str">
        <f t="shared" si="87"/>
        <v>-</v>
      </c>
      <c r="AQ249" s="123" t="str">
        <f t="shared" si="88"/>
        <v>-</v>
      </c>
      <c r="AR249" s="123" t="str">
        <f t="shared" si="88"/>
        <v>-</v>
      </c>
      <c r="AS249" s="123" t="str">
        <f t="shared" si="88"/>
        <v>-</v>
      </c>
      <c r="AT249" s="123" t="str">
        <f t="shared" si="88"/>
        <v>-</v>
      </c>
      <c r="AU249" s="123" t="str">
        <f t="shared" si="88"/>
        <v>-</v>
      </c>
      <c r="AV249" s="123">
        <f t="shared" si="88"/>
        <v>153.75</v>
      </c>
      <c r="AW249" s="123">
        <f t="shared" si="88"/>
        <v>153.75</v>
      </c>
      <c r="AX249" s="123">
        <f t="shared" si="88"/>
        <v>153.75</v>
      </c>
      <c r="AY249" s="123">
        <f t="shared" si="88"/>
        <v>153.75</v>
      </c>
      <c r="AZ249" s="123">
        <f t="shared" si="88"/>
        <v>153.75</v>
      </c>
      <c r="BA249" s="123">
        <f t="shared" si="89"/>
        <v>153.75</v>
      </c>
      <c r="BB249" s="123">
        <f t="shared" si="89"/>
        <v>153.75</v>
      </c>
      <c r="BC249" s="123">
        <f t="shared" si="89"/>
        <v>153.75</v>
      </c>
      <c r="BD249" s="123" t="str">
        <f t="shared" si="89"/>
        <v>-</v>
      </c>
      <c r="BE249" s="123" t="str">
        <f t="shared" si="89"/>
        <v>-</v>
      </c>
      <c r="BF249" s="123" t="str">
        <f t="shared" si="89"/>
        <v>-</v>
      </c>
      <c r="BG249" s="123" t="str">
        <f t="shared" si="89"/>
        <v>-</v>
      </c>
      <c r="BH249" s="123" t="str">
        <f t="shared" si="89"/>
        <v>-</v>
      </c>
      <c r="BI249" s="123" t="str">
        <f t="shared" si="89"/>
        <v>-</v>
      </c>
      <c r="BJ249" s="123" t="str">
        <f t="shared" si="89"/>
        <v>-</v>
      </c>
      <c r="BK249" s="123">
        <f t="shared" si="90"/>
        <v>93.75</v>
      </c>
      <c r="BL249" s="123">
        <f t="shared" si="90"/>
        <v>93.75</v>
      </c>
      <c r="BM249" s="123">
        <f t="shared" si="90"/>
        <v>93.75</v>
      </c>
      <c r="BN249" s="123">
        <f t="shared" si="90"/>
        <v>93.75</v>
      </c>
      <c r="BO249" s="123">
        <f t="shared" si="90"/>
        <v>93.75</v>
      </c>
      <c r="BP249" s="123">
        <f t="shared" si="90"/>
        <v>93.75</v>
      </c>
      <c r="BQ249" s="123">
        <f t="shared" si="90"/>
        <v>93.75</v>
      </c>
      <c r="BR249" s="123">
        <f t="shared" si="90"/>
        <v>93.75</v>
      </c>
      <c r="BS249" s="123" t="str">
        <f t="shared" si="90"/>
        <v>-</v>
      </c>
      <c r="BT249" s="123" t="str">
        <f t="shared" si="90"/>
        <v>-</v>
      </c>
      <c r="BU249" s="123" t="str">
        <f t="shared" si="91"/>
        <v>-</v>
      </c>
      <c r="BV249" s="123" t="str">
        <f t="shared" si="91"/>
        <v>-</v>
      </c>
      <c r="BW249" s="123" t="str">
        <f t="shared" si="91"/>
        <v>-</v>
      </c>
      <c r="BX249" s="123" t="str">
        <f t="shared" si="91"/>
        <v>-</v>
      </c>
      <c r="BY249" s="123" t="str">
        <f t="shared" si="91"/>
        <v>-</v>
      </c>
      <c r="BZ249" s="123" t="str">
        <f t="shared" si="91"/>
        <v>-</v>
      </c>
      <c r="CA249" s="123" t="str">
        <f t="shared" si="91"/>
        <v>-</v>
      </c>
      <c r="CB249" s="123" t="str">
        <f t="shared" si="91"/>
        <v>-</v>
      </c>
      <c r="CC249" s="123" t="str">
        <f t="shared" si="91"/>
        <v>-</v>
      </c>
      <c r="CD249" s="123" t="str">
        <f t="shared" si="91"/>
        <v>-</v>
      </c>
      <c r="CE249" s="123" t="str">
        <f t="shared" si="92"/>
        <v>-</v>
      </c>
      <c r="CF249" s="123" t="str">
        <f t="shared" si="92"/>
        <v>-</v>
      </c>
      <c r="CG249" s="123" t="str">
        <f t="shared" si="92"/>
        <v>-</v>
      </c>
      <c r="CH249" s="123" t="str">
        <f t="shared" si="92"/>
        <v>-</v>
      </c>
      <c r="CI249" s="123" t="str">
        <f t="shared" si="92"/>
        <v>-</v>
      </c>
      <c r="CJ249" s="123" t="str">
        <f t="shared" si="92"/>
        <v>-</v>
      </c>
      <c r="CK249" s="123" t="str">
        <f t="shared" si="92"/>
        <v>-</v>
      </c>
      <c r="CL249" s="123" t="str">
        <f t="shared" si="92"/>
        <v>-</v>
      </c>
      <c r="CM249" s="123" t="str">
        <f t="shared" si="92"/>
        <v>-</v>
      </c>
      <c r="CN249" s="123" t="str">
        <f t="shared" si="92"/>
        <v>-</v>
      </c>
      <c r="CO249" s="123" t="str">
        <f t="shared" si="93"/>
        <v>-</v>
      </c>
      <c r="CP249" s="123" t="str">
        <f t="shared" si="93"/>
        <v>-</v>
      </c>
      <c r="CQ249" s="123" t="str">
        <f t="shared" si="93"/>
        <v>-</v>
      </c>
      <c r="CR249" s="123" t="str">
        <f t="shared" si="93"/>
        <v>-</v>
      </c>
      <c r="CS249" s="123" t="str">
        <f t="shared" si="93"/>
        <v>-</v>
      </c>
      <c r="CT249" s="123" t="str">
        <f t="shared" si="93"/>
        <v>-</v>
      </c>
      <c r="CU249" s="123" t="str">
        <f t="shared" si="93"/>
        <v>-</v>
      </c>
      <c r="CV249" s="123" t="str">
        <f t="shared" si="93"/>
        <v>-</v>
      </c>
      <c r="CW249" s="123" t="str">
        <f t="shared" si="93"/>
        <v>-</v>
      </c>
      <c r="CX249" s="123" t="str">
        <f t="shared" si="93"/>
        <v>-</v>
      </c>
      <c r="CY249" s="123" t="str">
        <f t="shared" si="94"/>
        <v>-</v>
      </c>
      <c r="CZ249" s="123" t="str">
        <f t="shared" si="94"/>
        <v>-</v>
      </c>
      <c r="DA249" s="123" t="str">
        <f t="shared" si="94"/>
        <v>-</v>
      </c>
      <c r="DB249" s="123" t="str">
        <f t="shared" si="94"/>
        <v>-</v>
      </c>
      <c r="DC249" s="123" t="str">
        <f t="shared" si="94"/>
        <v>-</v>
      </c>
      <c r="DD249" s="123" t="str">
        <f t="shared" si="94"/>
        <v>-</v>
      </c>
      <c r="DE249" s="123" t="str">
        <f t="shared" si="94"/>
        <v>-</v>
      </c>
      <c r="DF249" s="123" t="str">
        <f t="shared" si="94"/>
        <v>-</v>
      </c>
      <c r="DG249" s="123" t="str">
        <f t="shared" si="94"/>
        <v>-</v>
      </c>
      <c r="DH249" s="123" t="str">
        <f t="shared" si="94"/>
        <v>-</v>
      </c>
      <c r="DI249" s="123" t="str">
        <f t="shared" si="95"/>
        <v>-</v>
      </c>
      <c r="DJ249" s="123" t="str">
        <f t="shared" si="95"/>
        <v>-</v>
      </c>
      <c r="DK249" s="123" t="str">
        <f t="shared" si="95"/>
        <v>-</v>
      </c>
      <c r="DL249" s="123" t="str">
        <f t="shared" si="95"/>
        <v>-</v>
      </c>
      <c r="DM249" s="123" t="str">
        <f t="shared" si="95"/>
        <v>-</v>
      </c>
      <c r="DN249" s="123" t="str">
        <f t="shared" si="95"/>
        <v>-</v>
      </c>
      <c r="DO249" s="123" t="str">
        <f t="shared" si="95"/>
        <v>-</v>
      </c>
      <c r="DP249" s="123" t="str">
        <f t="shared" si="95"/>
        <v>-</v>
      </c>
      <c r="DQ249" s="123" t="str">
        <f t="shared" si="95"/>
        <v>-</v>
      </c>
      <c r="DR249" s="123" t="str">
        <f t="shared" si="95"/>
        <v>-</v>
      </c>
    </row>
    <row r="250" spans="1:122" outlineLevel="1"/>
    <row r="251" spans="1:122" ht="17.25" outlineLevel="1">
      <c r="B251" s="14" t="s">
        <v>858</v>
      </c>
      <c r="C251" s="121" t="s">
        <v>591</v>
      </c>
      <c r="D251" s="121"/>
      <c r="E251" s="121"/>
      <c r="F251" s="121"/>
      <c r="G251" s="121"/>
      <c r="H251" s="121"/>
      <c r="I251" s="121"/>
      <c r="J251" s="121"/>
      <c r="K251" s="121"/>
      <c r="L251" s="121"/>
      <c r="M251" s="121"/>
      <c r="N251" s="121"/>
      <c r="O251" s="121"/>
      <c r="P251" s="121"/>
      <c r="Q251" s="121"/>
      <c r="R251" s="121" t="s">
        <v>592</v>
      </c>
      <c r="S251" s="121"/>
      <c r="T251" s="121"/>
      <c r="U251" s="121"/>
      <c r="V251" s="121"/>
      <c r="W251" s="121"/>
      <c r="X251" s="121"/>
      <c r="Y251" s="121"/>
      <c r="Z251" s="121"/>
      <c r="AA251" s="121"/>
      <c r="AB251" s="121"/>
      <c r="AC251" s="121"/>
      <c r="AD251" s="121"/>
      <c r="AE251" s="121"/>
      <c r="AF251" s="121"/>
      <c r="AG251" s="121" t="s">
        <v>630</v>
      </c>
      <c r="AH251" s="122"/>
      <c r="AI251" s="122"/>
      <c r="AJ251" s="122"/>
      <c r="AK251" s="122"/>
      <c r="AL251" s="122"/>
      <c r="AM251" s="122"/>
      <c r="AN251" s="122"/>
      <c r="AO251" s="122"/>
      <c r="AP251" s="122"/>
      <c r="AQ251" s="122"/>
      <c r="AR251" s="122"/>
      <c r="AS251" s="122"/>
      <c r="AT251" s="122"/>
      <c r="AU251" s="122"/>
      <c r="AV251" s="121" t="s">
        <v>2430</v>
      </c>
      <c r="AW251" s="122"/>
      <c r="AX251" s="122"/>
      <c r="AY251" s="122"/>
      <c r="AZ251" s="122"/>
      <c r="BA251" s="122"/>
      <c r="BB251" s="122"/>
      <c r="BC251" s="122"/>
      <c r="BD251" s="122"/>
      <c r="BE251" s="122"/>
      <c r="BF251" s="122"/>
      <c r="BG251" s="122"/>
      <c r="BH251" s="122"/>
      <c r="BI251" s="122"/>
      <c r="BJ251" s="122"/>
      <c r="BK251" s="121" t="s">
        <v>2431</v>
      </c>
      <c r="BL251" s="121"/>
      <c r="BM251" s="121"/>
      <c r="BN251" s="121"/>
      <c r="BO251" s="121"/>
      <c r="BP251" s="121"/>
      <c r="BQ251" s="121"/>
      <c r="BR251" s="121"/>
      <c r="BS251" s="121"/>
      <c r="BT251" s="121"/>
      <c r="BU251" s="121"/>
      <c r="BV251" s="121"/>
      <c r="BW251" s="121"/>
      <c r="BX251" s="121"/>
      <c r="BY251" s="121"/>
    </row>
    <row r="252" spans="1:122" outlineLevel="1">
      <c r="B252" s="25" t="s">
        <v>859</v>
      </c>
      <c r="C252" s="28" t="s">
        <v>30</v>
      </c>
      <c r="D252" s="28" t="s">
        <v>30</v>
      </c>
      <c r="E252" s="28" t="s">
        <v>30</v>
      </c>
      <c r="F252" s="28" t="s">
        <v>30</v>
      </c>
      <c r="G252" s="28" t="s">
        <v>30</v>
      </c>
      <c r="H252" s="28" t="s">
        <v>30</v>
      </c>
      <c r="I252" s="28" t="s">
        <v>30</v>
      </c>
      <c r="J252" s="28" t="s">
        <v>30</v>
      </c>
      <c r="K252" s="28" t="s">
        <v>30</v>
      </c>
      <c r="L252" s="28" t="s">
        <v>30</v>
      </c>
      <c r="M252" s="28" t="s">
        <v>30</v>
      </c>
      <c r="N252" s="28" t="s">
        <v>30</v>
      </c>
      <c r="O252" s="28" t="s">
        <v>30</v>
      </c>
      <c r="P252" s="28" t="s">
        <v>30</v>
      </c>
      <c r="Q252" s="28" t="s">
        <v>30</v>
      </c>
      <c r="R252" s="28" t="s">
        <v>30</v>
      </c>
      <c r="S252" s="28" t="s">
        <v>30</v>
      </c>
      <c r="T252" s="28" t="s">
        <v>30</v>
      </c>
      <c r="U252" s="28" t="s">
        <v>30</v>
      </c>
      <c r="V252" s="28" t="s">
        <v>30</v>
      </c>
      <c r="W252" s="28" t="s">
        <v>30</v>
      </c>
      <c r="X252" s="28" t="s">
        <v>30</v>
      </c>
      <c r="Y252" s="28" t="s">
        <v>30</v>
      </c>
      <c r="Z252" s="28" t="s">
        <v>30</v>
      </c>
      <c r="AA252" s="28" t="s">
        <v>30</v>
      </c>
      <c r="AB252" s="28" t="s">
        <v>30</v>
      </c>
      <c r="AC252" s="28" t="s">
        <v>30</v>
      </c>
      <c r="AD252" s="28" t="s">
        <v>30</v>
      </c>
      <c r="AE252" s="28" t="s">
        <v>30</v>
      </c>
      <c r="AF252" s="28" t="s">
        <v>30</v>
      </c>
      <c r="AG252" s="28" t="s">
        <v>30</v>
      </c>
      <c r="AH252" s="28" t="s">
        <v>30</v>
      </c>
      <c r="AI252" s="28" t="s">
        <v>30</v>
      </c>
      <c r="AJ252" s="28" t="s">
        <v>30</v>
      </c>
      <c r="AK252" s="28" t="s">
        <v>30</v>
      </c>
      <c r="AL252" s="28" t="s">
        <v>30</v>
      </c>
      <c r="AM252" s="28" t="s">
        <v>30</v>
      </c>
      <c r="AN252" s="28" t="s">
        <v>30</v>
      </c>
      <c r="AO252" s="28" t="s">
        <v>30</v>
      </c>
      <c r="AP252" s="28" t="s">
        <v>30</v>
      </c>
      <c r="AQ252" s="28" t="s">
        <v>30</v>
      </c>
      <c r="AR252" s="28" t="s">
        <v>30</v>
      </c>
      <c r="AS252" s="28" t="s">
        <v>30</v>
      </c>
      <c r="AT252" s="28" t="s">
        <v>30</v>
      </c>
      <c r="AU252" s="28" t="s">
        <v>30</v>
      </c>
      <c r="AV252" s="28" t="s">
        <v>30</v>
      </c>
      <c r="AW252" s="28" t="s">
        <v>30</v>
      </c>
      <c r="AX252" s="28" t="s">
        <v>30</v>
      </c>
      <c r="AY252" s="28" t="s">
        <v>30</v>
      </c>
      <c r="AZ252" s="28" t="s">
        <v>30</v>
      </c>
      <c r="BA252" s="28" t="s">
        <v>30</v>
      </c>
      <c r="BB252" s="28" t="s">
        <v>30</v>
      </c>
      <c r="BC252" s="28" t="s">
        <v>30</v>
      </c>
      <c r="BD252" s="28" t="s">
        <v>30</v>
      </c>
      <c r="BE252" s="28" t="s">
        <v>30</v>
      </c>
      <c r="BF252" s="28" t="s">
        <v>30</v>
      </c>
      <c r="BG252" s="28" t="s">
        <v>30</v>
      </c>
      <c r="BH252" s="28" t="s">
        <v>30</v>
      </c>
      <c r="BI252" s="28" t="s">
        <v>30</v>
      </c>
      <c r="BJ252" s="28" t="s">
        <v>30</v>
      </c>
      <c r="BK252" s="28" t="s">
        <v>30</v>
      </c>
      <c r="BL252" s="28" t="s">
        <v>30</v>
      </c>
      <c r="BM252" s="28" t="s">
        <v>30</v>
      </c>
      <c r="BN252" s="28" t="s">
        <v>30</v>
      </c>
      <c r="BO252" s="28" t="s">
        <v>30</v>
      </c>
      <c r="BP252" s="28" t="s">
        <v>30</v>
      </c>
      <c r="BQ252" s="28" t="s">
        <v>30</v>
      </c>
      <c r="BR252" s="28" t="s">
        <v>30</v>
      </c>
      <c r="BS252" s="28" t="s">
        <v>30</v>
      </c>
      <c r="BT252" s="28" t="s">
        <v>30</v>
      </c>
      <c r="BU252" s="28" t="s">
        <v>30</v>
      </c>
      <c r="BV252" s="28" t="s">
        <v>30</v>
      </c>
      <c r="BW252" s="28" t="s">
        <v>30</v>
      </c>
      <c r="BX252" s="28" t="s">
        <v>30</v>
      </c>
      <c r="BY252" s="28" t="s">
        <v>30</v>
      </c>
    </row>
    <row r="253" spans="1:122" outlineLevel="1">
      <c r="B253" s="25" t="s">
        <v>860</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row>
    <row r="254" spans="1:122" outlineLevel="1">
      <c r="B254" s="25" t="s">
        <v>861</v>
      </c>
      <c r="C254" s="27">
        <f>C253</f>
        <v>0</v>
      </c>
      <c r="D254" s="27">
        <f t="shared" ref="D254:R256" si="96">D253</f>
        <v>0</v>
      </c>
      <c r="E254" s="27">
        <f t="shared" si="96"/>
        <v>0</v>
      </c>
      <c r="F254" s="27">
        <f t="shared" si="96"/>
        <v>0</v>
      </c>
      <c r="G254" s="27">
        <f t="shared" si="96"/>
        <v>0</v>
      </c>
      <c r="H254" s="27">
        <f t="shared" si="96"/>
        <v>0</v>
      </c>
      <c r="I254" s="27">
        <f t="shared" si="96"/>
        <v>0</v>
      </c>
      <c r="J254" s="27">
        <f t="shared" si="96"/>
        <v>0</v>
      </c>
      <c r="K254" s="27">
        <f t="shared" si="96"/>
        <v>0</v>
      </c>
      <c r="L254" s="27">
        <f t="shared" si="96"/>
        <v>0</v>
      </c>
      <c r="M254" s="27">
        <f t="shared" si="96"/>
        <v>0</v>
      </c>
      <c r="N254" s="27">
        <f t="shared" si="96"/>
        <v>0</v>
      </c>
      <c r="O254" s="27">
        <f t="shared" si="96"/>
        <v>0</v>
      </c>
      <c r="P254" s="27">
        <f t="shared" si="96"/>
        <v>0</v>
      </c>
      <c r="Q254" s="27">
        <f t="shared" si="96"/>
        <v>0</v>
      </c>
      <c r="R254" s="27">
        <f>R253</f>
        <v>0</v>
      </c>
      <c r="S254" s="27">
        <f t="shared" ref="S254:AG256" si="97">S253</f>
        <v>0</v>
      </c>
      <c r="T254" s="27">
        <f t="shared" si="97"/>
        <v>0</v>
      </c>
      <c r="U254" s="27">
        <f t="shared" si="97"/>
        <v>0</v>
      </c>
      <c r="V254" s="27">
        <f t="shared" si="97"/>
        <v>0</v>
      </c>
      <c r="W254" s="27">
        <f t="shared" si="97"/>
        <v>0</v>
      </c>
      <c r="X254" s="27">
        <f t="shared" si="97"/>
        <v>0</v>
      </c>
      <c r="Y254" s="27">
        <f t="shared" si="97"/>
        <v>0</v>
      </c>
      <c r="Z254" s="27">
        <f t="shared" si="97"/>
        <v>0</v>
      </c>
      <c r="AA254" s="27">
        <f t="shared" si="97"/>
        <v>0</v>
      </c>
      <c r="AB254" s="27">
        <f t="shared" si="97"/>
        <v>0</v>
      </c>
      <c r="AC254" s="27">
        <f t="shared" si="97"/>
        <v>0</v>
      </c>
      <c r="AD254" s="27">
        <f t="shared" si="97"/>
        <v>0</v>
      </c>
      <c r="AE254" s="27">
        <f t="shared" si="97"/>
        <v>0</v>
      </c>
      <c r="AF254" s="27">
        <f t="shared" si="97"/>
        <v>0</v>
      </c>
      <c r="AG254" s="27">
        <f>AG253</f>
        <v>0</v>
      </c>
      <c r="AH254" s="27">
        <f t="shared" ref="AH254:AV256" si="98">AH253</f>
        <v>0</v>
      </c>
      <c r="AI254" s="27">
        <f t="shared" si="98"/>
        <v>0</v>
      </c>
      <c r="AJ254" s="27">
        <f t="shared" si="98"/>
        <v>0</v>
      </c>
      <c r="AK254" s="27">
        <f t="shared" si="98"/>
        <v>0</v>
      </c>
      <c r="AL254" s="27">
        <f t="shared" si="98"/>
        <v>0</v>
      </c>
      <c r="AM254" s="27">
        <f t="shared" si="98"/>
        <v>0</v>
      </c>
      <c r="AN254" s="27">
        <f t="shared" si="98"/>
        <v>0</v>
      </c>
      <c r="AO254" s="27">
        <f t="shared" si="98"/>
        <v>0</v>
      </c>
      <c r="AP254" s="27">
        <f t="shared" si="98"/>
        <v>0</v>
      </c>
      <c r="AQ254" s="27">
        <f t="shared" si="98"/>
        <v>0</v>
      </c>
      <c r="AR254" s="27">
        <f t="shared" si="98"/>
        <v>0</v>
      </c>
      <c r="AS254" s="27">
        <f t="shared" si="98"/>
        <v>0</v>
      </c>
      <c r="AT254" s="27">
        <f t="shared" si="98"/>
        <v>0</v>
      </c>
      <c r="AU254" s="27">
        <f t="shared" si="98"/>
        <v>0</v>
      </c>
      <c r="AV254" s="27">
        <f>AV253</f>
        <v>0</v>
      </c>
      <c r="AW254" s="27">
        <f t="shared" ref="AW254:BJ254" si="99">AW253</f>
        <v>0</v>
      </c>
      <c r="AX254" s="27">
        <f t="shared" si="99"/>
        <v>0</v>
      </c>
      <c r="AY254" s="27">
        <f t="shared" si="99"/>
        <v>0</v>
      </c>
      <c r="AZ254" s="27">
        <f t="shared" si="99"/>
        <v>0</v>
      </c>
      <c r="BA254" s="27">
        <f t="shared" si="99"/>
        <v>0</v>
      </c>
      <c r="BB254" s="27">
        <f t="shared" si="99"/>
        <v>0</v>
      </c>
      <c r="BC254" s="27">
        <f t="shared" si="99"/>
        <v>0</v>
      </c>
      <c r="BD254" s="27">
        <f t="shared" si="99"/>
        <v>0</v>
      </c>
      <c r="BE254" s="27">
        <f t="shared" si="99"/>
        <v>0</v>
      </c>
      <c r="BF254" s="27">
        <f t="shared" si="99"/>
        <v>0</v>
      </c>
      <c r="BG254" s="27">
        <f t="shared" si="99"/>
        <v>0</v>
      </c>
      <c r="BH254" s="27">
        <f t="shared" si="99"/>
        <v>0</v>
      </c>
      <c r="BI254" s="27">
        <f t="shared" si="99"/>
        <v>0</v>
      </c>
      <c r="BJ254" s="27">
        <f t="shared" si="99"/>
        <v>0</v>
      </c>
      <c r="BK254" s="27">
        <f>BK253</f>
        <v>0</v>
      </c>
      <c r="BL254" s="27">
        <f t="shared" ref="BL254:BY254" si="100">BL253</f>
        <v>0</v>
      </c>
      <c r="BM254" s="27">
        <f t="shared" si="100"/>
        <v>0</v>
      </c>
      <c r="BN254" s="27">
        <f t="shared" si="100"/>
        <v>0</v>
      </c>
      <c r="BO254" s="27">
        <f t="shared" si="100"/>
        <v>0</v>
      </c>
      <c r="BP254" s="27">
        <f t="shared" si="100"/>
        <v>0</v>
      </c>
      <c r="BQ254" s="27">
        <f t="shared" si="100"/>
        <v>0</v>
      </c>
      <c r="BR254" s="27">
        <f t="shared" si="100"/>
        <v>0</v>
      </c>
      <c r="BS254" s="27">
        <f t="shared" si="100"/>
        <v>0</v>
      </c>
      <c r="BT254" s="27">
        <f t="shared" si="100"/>
        <v>0</v>
      </c>
      <c r="BU254" s="27">
        <f t="shared" si="100"/>
        <v>0</v>
      </c>
      <c r="BV254" s="27">
        <f t="shared" si="100"/>
        <v>0</v>
      </c>
      <c r="BW254" s="27">
        <f t="shared" si="100"/>
        <v>0</v>
      </c>
      <c r="BX254" s="27">
        <f t="shared" si="100"/>
        <v>0</v>
      </c>
      <c r="BY254" s="27">
        <f t="shared" si="100"/>
        <v>0</v>
      </c>
    </row>
    <row r="255" spans="1:122" outlineLevel="1">
      <c r="B255" s="25" t="s">
        <v>862</v>
      </c>
      <c r="C255" s="27">
        <f>C254</f>
        <v>0</v>
      </c>
      <c r="D255" s="27">
        <f t="shared" si="96"/>
        <v>0</v>
      </c>
      <c r="E255" s="27">
        <f t="shared" si="96"/>
        <v>0</v>
      </c>
      <c r="F255" s="27">
        <f t="shared" si="96"/>
        <v>0</v>
      </c>
      <c r="G255" s="27">
        <f t="shared" si="96"/>
        <v>0</v>
      </c>
      <c r="H255" s="27">
        <f t="shared" si="96"/>
        <v>0</v>
      </c>
      <c r="I255" s="27">
        <f t="shared" si="96"/>
        <v>0</v>
      </c>
      <c r="J255" s="27">
        <f t="shared" si="96"/>
        <v>0</v>
      </c>
      <c r="K255" s="27">
        <f t="shared" si="96"/>
        <v>0</v>
      </c>
      <c r="L255" s="27">
        <f t="shared" si="96"/>
        <v>0</v>
      </c>
      <c r="M255" s="27">
        <f t="shared" si="96"/>
        <v>0</v>
      </c>
      <c r="N255" s="27">
        <f t="shared" si="96"/>
        <v>0</v>
      </c>
      <c r="O255" s="27">
        <f t="shared" si="96"/>
        <v>0</v>
      </c>
      <c r="P255" s="27">
        <f t="shared" si="96"/>
        <v>0</v>
      </c>
      <c r="Q255" s="27">
        <f t="shared" si="96"/>
        <v>0</v>
      </c>
      <c r="R255" s="27">
        <f t="shared" si="96"/>
        <v>0</v>
      </c>
      <c r="S255" s="27">
        <f t="shared" si="97"/>
        <v>0</v>
      </c>
      <c r="T255" s="27">
        <f t="shared" si="97"/>
        <v>0</v>
      </c>
      <c r="U255" s="27">
        <f t="shared" si="97"/>
        <v>0</v>
      </c>
      <c r="V255" s="27">
        <f t="shared" si="97"/>
        <v>0</v>
      </c>
      <c r="W255" s="27">
        <f t="shared" si="97"/>
        <v>0</v>
      </c>
      <c r="X255" s="27">
        <f t="shared" si="97"/>
        <v>0</v>
      </c>
      <c r="Y255" s="27">
        <f t="shared" si="97"/>
        <v>0</v>
      </c>
      <c r="Z255" s="27">
        <f t="shared" si="97"/>
        <v>0</v>
      </c>
      <c r="AA255" s="27">
        <f t="shared" si="97"/>
        <v>0</v>
      </c>
      <c r="AB255" s="27">
        <f t="shared" si="97"/>
        <v>0</v>
      </c>
      <c r="AC255" s="27">
        <f t="shared" si="97"/>
        <v>0</v>
      </c>
      <c r="AD255" s="27">
        <f t="shared" si="97"/>
        <v>0</v>
      </c>
      <c r="AE255" s="27">
        <f t="shared" si="97"/>
        <v>0</v>
      </c>
      <c r="AF255" s="27">
        <f t="shared" si="97"/>
        <v>0</v>
      </c>
      <c r="AG255" s="27">
        <f t="shared" si="97"/>
        <v>0</v>
      </c>
      <c r="AH255" s="27">
        <f t="shared" si="98"/>
        <v>0</v>
      </c>
      <c r="AI255" s="27">
        <f t="shared" si="98"/>
        <v>0</v>
      </c>
      <c r="AJ255" s="27">
        <f t="shared" si="98"/>
        <v>0</v>
      </c>
      <c r="AK255" s="27">
        <f t="shared" si="98"/>
        <v>0</v>
      </c>
      <c r="AL255" s="27">
        <f t="shared" si="98"/>
        <v>0</v>
      </c>
      <c r="AM255" s="27">
        <f t="shared" si="98"/>
        <v>0</v>
      </c>
      <c r="AN255" s="27">
        <f t="shared" si="98"/>
        <v>0</v>
      </c>
      <c r="AO255" s="27">
        <f t="shared" si="98"/>
        <v>0</v>
      </c>
      <c r="AP255" s="27">
        <f t="shared" si="98"/>
        <v>0</v>
      </c>
      <c r="AQ255" s="27">
        <f t="shared" si="98"/>
        <v>0</v>
      </c>
      <c r="AR255" s="27">
        <f t="shared" si="98"/>
        <v>0</v>
      </c>
      <c r="AS255" s="27">
        <f t="shared" si="98"/>
        <v>0</v>
      </c>
      <c r="AT255" s="27">
        <f t="shared" si="98"/>
        <v>0</v>
      </c>
      <c r="AU255" s="27">
        <f t="shared" si="98"/>
        <v>0</v>
      </c>
      <c r="AV255" s="27">
        <f t="shared" si="98"/>
        <v>0</v>
      </c>
      <c r="AW255" s="27">
        <f t="shared" ref="AW255:BY255" si="101">AW254</f>
        <v>0</v>
      </c>
      <c r="AX255" s="27">
        <f t="shared" si="101"/>
        <v>0</v>
      </c>
      <c r="AY255" s="27">
        <f t="shared" si="101"/>
        <v>0</v>
      </c>
      <c r="AZ255" s="27">
        <f t="shared" si="101"/>
        <v>0</v>
      </c>
      <c r="BA255" s="27">
        <f t="shared" si="101"/>
        <v>0</v>
      </c>
      <c r="BB255" s="27">
        <f t="shared" si="101"/>
        <v>0</v>
      </c>
      <c r="BC255" s="27">
        <f t="shared" si="101"/>
        <v>0</v>
      </c>
      <c r="BD255" s="27">
        <f t="shared" si="101"/>
        <v>0</v>
      </c>
      <c r="BE255" s="27">
        <f t="shared" si="101"/>
        <v>0</v>
      </c>
      <c r="BF255" s="27">
        <f t="shared" si="101"/>
        <v>0</v>
      </c>
      <c r="BG255" s="27">
        <f t="shared" si="101"/>
        <v>0</v>
      </c>
      <c r="BH255" s="27">
        <f t="shared" si="101"/>
        <v>0</v>
      </c>
      <c r="BI255" s="27">
        <f t="shared" si="101"/>
        <v>0</v>
      </c>
      <c r="BJ255" s="27">
        <f t="shared" si="101"/>
        <v>0</v>
      </c>
      <c r="BK255" s="27">
        <f t="shared" si="101"/>
        <v>0</v>
      </c>
      <c r="BL255" s="27">
        <f t="shared" si="101"/>
        <v>0</v>
      </c>
      <c r="BM255" s="27">
        <f t="shared" si="101"/>
        <v>0</v>
      </c>
      <c r="BN255" s="27">
        <f t="shared" si="101"/>
        <v>0</v>
      </c>
      <c r="BO255" s="27">
        <f t="shared" si="101"/>
        <v>0</v>
      </c>
      <c r="BP255" s="27">
        <f t="shared" si="101"/>
        <v>0</v>
      </c>
      <c r="BQ255" s="27">
        <f t="shared" si="101"/>
        <v>0</v>
      </c>
      <c r="BR255" s="27">
        <f t="shared" si="101"/>
        <v>0</v>
      </c>
      <c r="BS255" s="27">
        <f t="shared" si="101"/>
        <v>0</v>
      </c>
      <c r="BT255" s="27">
        <f t="shared" si="101"/>
        <v>0</v>
      </c>
      <c r="BU255" s="27">
        <f t="shared" si="101"/>
        <v>0</v>
      </c>
      <c r="BV255" s="27">
        <f t="shared" si="101"/>
        <v>0</v>
      </c>
      <c r="BW255" s="27">
        <f t="shared" si="101"/>
        <v>0</v>
      </c>
      <c r="BX255" s="27">
        <f t="shared" si="101"/>
        <v>0</v>
      </c>
      <c r="BY255" s="27">
        <f t="shared" si="101"/>
        <v>0</v>
      </c>
    </row>
    <row r="256" spans="1:122" outlineLevel="1">
      <c r="B256" s="25" t="s">
        <v>863</v>
      </c>
      <c r="C256" s="27">
        <f>C255</f>
        <v>0</v>
      </c>
      <c r="D256" s="27">
        <f t="shared" si="96"/>
        <v>0</v>
      </c>
      <c r="E256" s="27">
        <f t="shared" si="96"/>
        <v>0</v>
      </c>
      <c r="F256" s="27">
        <f t="shared" si="96"/>
        <v>0</v>
      </c>
      <c r="G256" s="27">
        <f t="shared" si="96"/>
        <v>0</v>
      </c>
      <c r="H256" s="27">
        <f t="shared" si="96"/>
        <v>0</v>
      </c>
      <c r="I256" s="27">
        <f t="shared" si="96"/>
        <v>0</v>
      </c>
      <c r="J256" s="27">
        <f t="shared" si="96"/>
        <v>0</v>
      </c>
      <c r="K256" s="27">
        <f t="shared" si="96"/>
        <v>0</v>
      </c>
      <c r="L256" s="27">
        <f t="shared" si="96"/>
        <v>0</v>
      </c>
      <c r="M256" s="27">
        <f t="shared" si="96"/>
        <v>0</v>
      </c>
      <c r="N256" s="27">
        <f t="shared" si="96"/>
        <v>0</v>
      </c>
      <c r="O256" s="27">
        <f t="shared" si="96"/>
        <v>0</v>
      </c>
      <c r="P256" s="27">
        <f t="shared" si="96"/>
        <v>0</v>
      </c>
      <c r="Q256" s="27">
        <f t="shared" si="96"/>
        <v>0</v>
      </c>
      <c r="R256" s="27">
        <f t="shared" si="96"/>
        <v>0</v>
      </c>
      <c r="S256" s="27">
        <f t="shared" si="97"/>
        <v>0</v>
      </c>
      <c r="T256" s="27">
        <f t="shared" si="97"/>
        <v>0</v>
      </c>
      <c r="U256" s="27">
        <f t="shared" si="97"/>
        <v>0</v>
      </c>
      <c r="V256" s="27">
        <f t="shared" si="97"/>
        <v>0</v>
      </c>
      <c r="W256" s="27">
        <f t="shared" si="97"/>
        <v>0</v>
      </c>
      <c r="X256" s="27">
        <f t="shared" si="97"/>
        <v>0</v>
      </c>
      <c r="Y256" s="27">
        <f t="shared" si="97"/>
        <v>0</v>
      </c>
      <c r="Z256" s="27">
        <f t="shared" si="97"/>
        <v>0</v>
      </c>
      <c r="AA256" s="27">
        <f t="shared" si="97"/>
        <v>0</v>
      </c>
      <c r="AB256" s="27">
        <f t="shared" si="97"/>
        <v>0</v>
      </c>
      <c r="AC256" s="27">
        <f t="shared" si="97"/>
        <v>0</v>
      </c>
      <c r="AD256" s="27">
        <f t="shared" si="97"/>
        <v>0</v>
      </c>
      <c r="AE256" s="27">
        <f t="shared" si="97"/>
        <v>0</v>
      </c>
      <c r="AF256" s="27">
        <f t="shared" si="97"/>
        <v>0</v>
      </c>
      <c r="AG256" s="27">
        <f t="shared" si="97"/>
        <v>0</v>
      </c>
      <c r="AH256" s="27">
        <f t="shared" si="98"/>
        <v>0</v>
      </c>
      <c r="AI256" s="27">
        <f t="shared" si="98"/>
        <v>0</v>
      </c>
      <c r="AJ256" s="27">
        <f t="shared" si="98"/>
        <v>0</v>
      </c>
      <c r="AK256" s="27">
        <f t="shared" si="98"/>
        <v>0</v>
      </c>
      <c r="AL256" s="27">
        <f t="shared" si="98"/>
        <v>0</v>
      </c>
      <c r="AM256" s="27">
        <f t="shared" si="98"/>
        <v>0</v>
      </c>
      <c r="AN256" s="27">
        <f t="shared" si="98"/>
        <v>0</v>
      </c>
      <c r="AO256" s="27">
        <f t="shared" si="98"/>
        <v>0</v>
      </c>
      <c r="AP256" s="27">
        <f t="shared" si="98"/>
        <v>0</v>
      </c>
      <c r="AQ256" s="27">
        <f t="shared" si="98"/>
        <v>0</v>
      </c>
      <c r="AR256" s="27">
        <f t="shared" si="98"/>
        <v>0</v>
      </c>
      <c r="AS256" s="27">
        <f t="shared" si="98"/>
        <v>0</v>
      </c>
      <c r="AT256" s="27">
        <f t="shared" si="98"/>
        <v>0</v>
      </c>
      <c r="AU256" s="27">
        <f t="shared" si="98"/>
        <v>0</v>
      </c>
      <c r="AV256" s="27">
        <f t="shared" si="98"/>
        <v>0</v>
      </c>
      <c r="AW256" s="27">
        <f t="shared" ref="AW256:BY256" si="102">AW255</f>
        <v>0</v>
      </c>
      <c r="AX256" s="27">
        <f t="shared" si="102"/>
        <v>0</v>
      </c>
      <c r="AY256" s="27">
        <f t="shared" si="102"/>
        <v>0</v>
      </c>
      <c r="AZ256" s="27">
        <f t="shared" si="102"/>
        <v>0</v>
      </c>
      <c r="BA256" s="27">
        <f t="shared" si="102"/>
        <v>0</v>
      </c>
      <c r="BB256" s="27">
        <f t="shared" si="102"/>
        <v>0</v>
      </c>
      <c r="BC256" s="27">
        <f t="shared" si="102"/>
        <v>0</v>
      </c>
      <c r="BD256" s="27">
        <f t="shared" si="102"/>
        <v>0</v>
      </c>
      <c r="BE256" s="27">
        <f t="shared" si="102"/>
        <v>0</v>
      </c>
      <c r="BF256" s="27">
        <f t="shared" si="102"/>
        <v>0</v>
      </c>
      <c r="BG256" s="27">
        <f t="shared" si="102"/>
        <v>0</v>
      </c>
      <c r="BH256" s="27">
        <f t="shared" si="102"/>
        <v>0</v>
      </c>
      <c r="BI256" s="27">
        <f t="shared" si="102"/>
        <v>0</v>
      </c>
      <c r="BJ256" s="27">
        <f t="shared" si="102"/>
        <v>0</v>
      </c>
      <c r="BK256" s="27">
        <f t="shared" si="102"/>
        <v>0</v>
      </c>
      <c r="BL256" s="27">
        <f t="shared" si="102"/>
        <v>0</v>
      </c>
      <c r="BM256" s="27">
        <f t="shared" si="102"/>
        <v>0</v>
      </c>
      <c r="BN256" s="27">
        <f t="shared" si="102"/>
        <v>0</v>
      </c>
      <c r="BO256" s="27">
        <f t="shared" si="102"/>
        <v>0</v>
      </c>
      <c r="BP256" s="27">
        <f t="shared" si="102"/>
        <v>0</v>
      </c>
      <c r="BQ256" s="27">
        <f t="shared" si="102"/>
        <v>0</v>
      </c>
      <c r="BR256" s="27">
        <f t="shared" si="102"/>
        <v>0</v>
      </c>
      <c r="BS256" s="27">
        <f t="shared" si="102"/>
        <v>0</v>
      </c>
      <c r="BT256" s="27">
        <f t="shared" si="102"/>
        <v>0</v>
      </c>
      <c r="BU256" s="27">
        <f t="shared" si="102"/>
        <v>0</v>
      </c>
      <c r="BV256" s="27">
        <f t="shared" si="102"/>
        <v>0</v>
      </c>
      <c r="BW256" s="27">
        <f t="shared" si="102"/>
        <v>0</v>
      </c>
      <c r="BX256" s="27">
        <f t="shared" si="102"/>
        <v>0</v>
      </c>
      <c r="BY256" s="27">
        <f t="shared" si="102"/>
        <v>0</v>
      </c>
    </row>
    <row r="257" spans="2:77" outlineLevel="1">
      <c r="B257" s="25" t="s">
        <v>859</v>
      </c>
      <c r="C257" s="28" t="s">
        <v>30</v>
      </c>
      <c r="D257" s="28" t="s">
        <v>30</v>
      </c>
      <c r="E257" s="28" t="s">
        <v>30</v>
      </c>
      <c r="F257" s="28" t="s">
        <v>30</v>
      </c>
      <c r="G257" s="28" t="s">
        <v>30</v>
      </c>
      <c r="H257" s="28" t="s">
        <v>30</v>
      </c>
      <c r="I257" s="28" t="s">
        <v>30</v>
      </c>
      <c r="J257" s="28" t="s">
        <v>30</v>
      </c>
      <c r="K257" s="28" t="s">
        <v>30</v>
      </c>
      <c r="L257" s="28" t="s">
        <v>30</v>
      </c>
      <c r="M257" s="28" t="s">
        <v>30</v>
      </c>
      <c r="N257" s="28" t="s">
        <v>30</v>
      </c>
      <c r="O257" s="28" t="s">
        <v>30</v>
      </c>
      <c r="P257" s="28" t="s">
        <v>30</v>
      </c>
      <c r="Q257" s="28" t="s">
        <v>30</v>
      </c>
      <c r="R257" s="28" t="s">
        <v>30</v>
      </c>
      <c r="S257" s="28" t="s">
        <v>30</v>
      </c>
      <c r="T257" s="28" t="s">
        <v>30</v>
      </c>
      <c r="U257" s="28" t="s">
        <v>30</v>
      </c>
      <c r="V257" s="28" t="s">
        <v>30</v>
      </c>
      <c r="W257" s="28" t="s">
        <v>30</v>
      </c>
      <c r="X257" s="28" t="s">
        <v>30</v>
      </c>
      <c r="Y257" s="28" t="s">
        <v>30</v>
      </c>
      <c r="Z257" s="28" t="s">
        <v>30</v>
      </c>
      <c r="AA257" s="28" t="s">
        <v>30</v>
      </c>
      <c r="AB257" s="28" t="s">
        <v>30</v>
      </c>
      <c r="AC257" s="28" t="s">
        <v>30</v>
      </c>
      <c r="AD257" s="28" t="s">
        <v>30</v>
      </c>
      <c r="AE257" s="28" t="s">
        <v>30</v>
      </c>
      <c r="AF257" s="28" t="s">
        <v>30</v>
      </c>
      <c r="AG257" s="28" t="s">
        <v>30</v>
      </c>
      <c r="AH257" s="28" t="s">
        <v>30</v>
      </c>
      <c r="AI257" s="28" t="s">
        <v>30</v>
      </c>
      <c r="AJ257" s="28" t="s">
        <v>30</v>
      </c>
      <c r="AK257" s="28" t="s">
        <v>30</v>
      </c>
      <c r="AL257" s="28" t="s">
        <v>30</v>
      </c>
      <c r="AM257" s="28" t="s">
        <v>30</v>
      </c>
      <c r="AN257" s="28" t="s">
        <v>30</v>
      </c>
      <c r="AO257" s="28" t="s">
        <v>30</v>
      </c>
      <c r="AP257" s="28" t="s">
        <v>30</v>
      </c>
      <c r="AQ257" s="28" t="s">
        <v>30</v>
      </c>
      <c r="AR257" s="28" t="s">
        <v>30</v>
      </c>
      <c r="AS257" s="28" t="s">
        <v>30</v>
      </c>
      <c r="AT257" s="28" t="s">
        <v>30</v>
      </c>
      <c r="AU257" s="28" t="s">
        <v>30</v>
      </c>
      <c r="AV257" s="28" t="s">
        <v>30</v>
      </c>
      <c r="AW257" s="28" t="s">
        <v>30</v>
      </c>
      <c r="AX257" s="28" t="s">
        <v>30</v>
      </c>
      <c r="AY257" s="28" t="s">
        <v>30</v>
      </c>
      <c r="AZ257" s="28" t="s">
        <v>30</v>
      </c>
      <c r="BA257" s="28" t="s">
        <v>30</v>
      </c>
      <c r="BB257" s="28" t="s">
        <v>30</v>
      </c>
      <c r="BC257" s="28" t="s">
        <v>30</v>
      </c>
      <c r="BD257" s="28" t="s">
        <v>30</v>
      </c>
      <c r="BE257" s="28" t="s">
        <v>30</v>
      </c>
      <c r="BF257" s="28" t="s">
        <v>30</v>
      </c>
      <c r="BG257" s="28" t="s">
        <v>30</v>
      </c>
      <c r="BH257" s="28" t="s">
        <v>30</v>
      </c>
      <c r="BI257" s="28" t="s">
        <v>30</v>
      </c>
      <c r="BJ257" s="28" t="s">
        <v>30</v>
      </c>
      <c r="BK257" s="28" t="s">
        <v>30</v>
      </c>
      <c r="BL257" s="28" t="s">
        <v>30</v>
      </c>
      <c r="BM257" s="28" t="s">
        <v>30</v>
      </c>
      <c r="BN257" s="28" t="s">
        <v>30</v>
      </c>
      <c r="BO257" s="28" t="s">
        <v>30</v>
      </c>
      <c r="BP257" s="28" t="s">
        <v>30</v>
      </c>
      <c r="BQ257" s="28" t="s">
        <v>30</v>
      </c>
      <c r="BR257" s="28" t="s">
        <v>30</v>
      </c>
      <c r="BS257" s="28" t="s">
        <v>30</v>
      </c>
      <c r="BT257" s="28" t="s">
        <v>30</v>
      </c>
      <c r="BU257" s="28" t="s">
        <v>30</v>
      </c>
      <c r="BV257" s="28" t="s">
        <v>30</v>
      </c>
      <c r="BW257" s="28" t="s">
        <v>30</v>
      </c>
      <c r="BX257" s="28" t="s">
        <v>30</v>
      </c>
      <c r="BY257" s="28" t="s">
        <v>30</v>
      </c>
    </row>
    <row r="258" spans="2:77" outlineLevel="1">
      <c r="B258" s="25" t="s">
        <v>866</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row>
    <row r="259" spans="2:77" outlineLevel="1">
      <c r="B259" s="25" t="s">
        <v>861</v>
      </c>
      <c r="C259" s="27">
        <f t="shared" ref="C259:R261" si="103">C258</f>
        <v>0</v>
      </c>
      <c r="D259" s="27">
        <f t="shared" si="103"/>
        <v>0</v>
      </c>
      <c r="E259" s="27">
        <f t="shared" si="103"/>
        <v>0</v>
      </c>
      <c r="F259" s="27">
        <f t="shared" si="103"/>
        <v>0</v>
      </c>
      <c r="G259" s="27">
        <f t="shared" si="103"/>
        <v>0</v>
      </c>
      <c r="H259" s="27">
        <f t="shared" si="103"/>
        <v>0</v>
      </c>
      <c r="I259" s="27">
        <f t="shared" si="103"/>
        <v>0</v>
      </c>
      <c r="J259" s="27">
        <f t="shared" si="103"/>
        <v>0</v>
      </c>
      <c r="K259" s="27">
        <f t="shared" si="103"/>
        <v>0</v>
      </c>
      <c r="L259" s="27">
        <f t="shared" si="103"/>
        <v>0</v>
      </c>
      <c r="M259" s="27">
        <f t="shared" si="103"/>
        <v>0</v>
      </c>
      <c r="N259" s="27">
        <f t="shared" si="103"/>
        <v>0</v>
      </c>
      <c r="O259" s="27">
        <f t="shared" si="103"/>
        <v>0</v>
      </c>
      <c r="P259" s="27">
        <f t="shared" si="103"/>
        <v>0</v>
      </c>
      <c r="Q259" s="27">
        <f t="shared" si="103"/>
        <v>0</v>
      </c>
      <c r="R259" s="27">
        <f t="shared" si="103"/>
        <v>0</v>
      </c>
      <c r="S259" s="27">
        <f t="shared" ref="S259:AH261" si="104">S258</f>
        <v>0</v>
      </c>
      <c r="T259" s="27">
        <f t="shared" si="104"/>
        <v>0</v>
      </c>
      <c r="U259" s="27">
        <f t="shared" si="104"/>
        <v>0</v>
      </c>
      <c r="V259" s="27">
        <f t="shared" si="104"/>
        <v>0</v>
      </c>
      <c r="W259" s="27">
        <f t="shared" si="104"/>
        <v>0</v>
      </c>
      <c r="X259" s="27">
        <f t="shared" si="104"/>
        <v>0</v>
      </c>
      <c r="Y259" s="27">
        <f t="shared" si="104"/>
        <v>0</v>
      </c>
      <c r="Z259" s="27">
        <f t="shared" si="104"/>
        <v>0</v>
      </c>
      <c r="AA259" s="27">
        <f t="shared" si="104"/>
        <v>0</v>
      </c>
      <c r="AB259" s="27">
        <f t="shared" si="104"/>
        <v>0</v>
      </c>
      <c r="AC259" s="27">
        <f t="shared" si="104"/>
        <v>0</v>
      </c>
      <c r="AD259" s="27">
        <f t="shared" si="104"/>
        <v>0</v>
      </c>
      <c r="AE259" s="27">
        <f t="shared" si="104"/>
        <v>0</v>
      </c>
      <c r="AF259" s="27">
        <f t="shared" si="104"/>
        <v>0</v>
      </c>
      <c r="AG259" s="27">
        <f t="shared" si="104"/>
        <v>0</v>
      </c>
      <c r="AH259" s="27">
        <f t="shared" si="104"/>
        <v>0</v>
      </c>
      <c r="AI259" s="27">
        <f t="shared" ref="AI259:AW261" si="105">AI258</f>
        <v>0</v>
      </c>
      <c r="AJ259" s="27">
        <f t="shared" si="105"/>
        <v>0</v>
      </c>
      <c r="AK259" s="27">
        <f t="shared" si="105"/>
        <v>0</v>
      </c>
      <c r="AL259" s="27">
        <f t="shared" si="105"/>
        <v>0</v>
      </c>
      <c r="AM259" s="27">
        <f t="shared" si="105"/>
        <v>0</v>
      </c>
      <c r="AN259" s="27">
        <f t="shared" si="105"/>
        <v>0</v>
      </c>
      <c r="AO259" s="27">
        <f t="shared" si="105"/>
        <v>0</v>
      </c>
      <c r="AP259" s="27">
        <f t="shared" si="105"/>
        <v>0</v>
      </c>
      <c r="AQ259" s="27">
        <f t="shared" si="105"/>
        <v>0</v>
      </c>
      <c r="AR259" s="27">
        <f t="shared" si="105"/>
        <v>0</v>
      </c>
      <c r="AS259" s="27">
        <f t="shared" si="105"/>
        <v>0</v>
      </c>
      <c r="AT259" s="27">
        <f t="shared" si="105"/>
        <v>0</v>
      </c>
      <c r="AU259" s="27">
        <f t="shared" si="105"/>
        <v>0</v>
      </c>
      <c r="AV259" s="27">
        <f t="shared" si="105"/>
        <v>0</v>
      </c>
      <c r="AW259" s="27">
        <f t="shared" si="105"/>
        <v>0</v>
      </c>
      <c r="AX259" s="27">
        <f t="shared" ref="AX259:BY259" si="106">AX258</f>
        <v>0</v>
      </c>
      <c r="AY259" s="27">
        <f t="shared" si="106"/>
        <v>0</v>
      </c>
      <c r="AZ259" s="27">
        <f t="shared" si="106"/>
        <v>0</v>
      </c>
      <c r="BA259" s="27">
        <f t="shared" si="106"/>
        <v>0</v>
      </c>
      <c r="BB259" s="27">
        <f t="shared" si="106"/>
        <v>0</v>
      </c>
      <c r="BC259" s="27">
        <f t="shared" si="106"/>
        <v>0</v>
      </c>
      <c r="BD259" s="27">
        <f t="shared" si="106"/>
        <v>0</v>
      </c>
      <c r="BE259" s="27">
        <f t="shared" si="106"/>
        <v>0</v>
      </c>
      <c r="BF259" s="27">
        <f t="shared" si="106"/>
        <v>0</v>
      </c>
      <c r="BG259" s="27">
        <f t="shared" si="106"/>
        <v>0</v>
      </c>
      <c r="BH259" s="27">
        <f t="shared" si="106"/>
        <v>0</v>
      </c>
      <c r="BI259" s="27">
        <f t="shared" si="106"/>
        <v>0</v>
      </c>
      <c r="BJ259" s="27">
        <f t="shared" si="106"/>
        <v>0</v>
      </c>
      <c r="BK259" s="27">
        <f t="shared" si="106"/>
        <v>0</v>
      </c>
      <c r="BL259" s="27">
        <f t="shared" si="106"/>
        <v>0</v>
      </c>
      <c r="BM259" s="27">
        <f t="shared" si="106"/>
        <v>0</v>
      </c>
      <c r="BN259" s="27">
        <f t="shared" si="106"/>
        <v>0</v>
      </c>
      <c r="BO259" s="27">
        <f t="shared" si="106"/>
        <v>0</v>
      </c>
      <c r="BP259" s="27">
        <f t="shared" si="106"/>
        <v>0</v>
      </c>
      <c r="BQ259" s="27">
        <f t="shared" si="106"/>
        <v>0</v>
      </c>
      <c r="BR259" s="27">
        <f t="shared" si="106"/>
        <v>0</v>
      </c>
      <c r="BS259" s="27">
        <f t="shared" si="106"/>
        <v>0</v>
      </c>
      <c r="BT259" s="27">
        <f t="shared" si="106"/>
        <v>0</v>
      </c>
      <c r="BU259" s="27">
        <f t="shared" si="106"/>
        <v>0</v>
      </c>
      <c r="BV259" s="27">
        <f t="shared" si="106"/>
        <v>0</v>
      </c>
      <c r="BW259" s="27">
        <f t="shared" si="106"/>
        <v>0</v>
      </c>
      <c r="BX259" s="27">
        <f t="shared" si="106"/>
        <v>0</v>
      </c>
      <c r="BY259" s="27">
        <f t="shared" si="106"/>
        <v>0</v>
      </c>
    </row>
    <row r="260" spans="2:77" outlineLevel="1">
      <c r="B260" s="25" t="s">
        <v>862</v>
      </c>
      <c r="C260" s="27">
        <f t="shared" si="103"/>
        <v>0</v>
      </c>
      <c r="D260" s="27">
        <f t="shared" si="103"/>
        <v>0</v>
      </c>
      <c r="E260" s="27">
        <f t="shared" si="103"/>
        <v>0</v>
      </c>
      <c r="F260" s="27">
        <f t="shared" si="103"/>
        <v>0</v>
      </c>
      <c r="G260" s="27">
        <f t="shared" si="103"/>
        <v>0</v>
      </c>
      <c r="H260" s="27">
        <f t="shared" si="103"/>
        <v>0</v>
      </c>
      <c r="I260" s="27">
        <f t="shared" si="103"/>
        <v>0</v>
      </c>
      <c r="J260" s="27">
        <f t="shared" si="103"/>
        <v>0</v>
      </c>
      <c r="K260" s="27">
        <f t="shared" si="103"/>
        <v>0</v>
      </c>
      <c r="L260" s="27">
        <f t="shared" si="103"/>
        <v>0</v>
      </c>
      <c r="M260" s="27">
        <f t="shared" si="103"/>
        <v>0</v>
      </c>
      <c r="N260" s="27">
        <f t="shared" si="103"/>
        <v>0</v>
      </c>
      <c r="O260" s="27">
        <f t="shared" si="103"/>
        <v>0</v>
      </c>
      <c r="P260" s="27">
        <f t="shared" si="103"/>
        <v>0</v>
      </c>
      <c r="Q260" s="27">
        <f t="shared" si="103"/>
        <v>0</v>
      </c>
      <c r="R260" s="27">
        <f t="shared" si="103"/>
        <v>0</v>
      </c>
      <c r="S260" s="27">
        <f t="shared" si="104"/>
        <v>0</v>
      </c>
      <c r="T260" s="27">
        <f t="shared" si="104"/>
        <v>0</v>
      </c>
      <c r="U260" s="27">
        <f t="shared" si="104"/>
        <v>0</v>
      </c>
      <c r="V260" s="27">
        <f t="shared" si="104"/>
        <v>0</v>
      </c>
      <c r="W260" s="27">
        <f t="shared" si="104"/>
        <v>0</v>
      </c>
      <c r="X260" s="27">
        <f t="shared" si="104"/>
        <v>0</v>
      </c>
      <c r="Y260" s="27">
        <f t="shared" si="104"/>
        <v>0</v>
      </c>
      <c r="Z260" s="27">
        <f t="shared" si="104"/>
        <v>0</v>
      </c>
      <c r="AA260" s="27">
        <f t="shared" si="104"/>
        <v>0</v>
      </c>
      <c r="AB260" s="27">
        <f t="shared" si="104"/>
        <v>0</v>
      </c>
      <c r="AC260" s="27">
        <f t="shared" si="104"/>
        <v>0</v>
      </c>
      <c r="AD260" s="27">
        <f t="shared" si="104"/>
        <v>0</v>
      </c>
      <c r="AE260" s="27">
        <f t="shared" si="104"/>
        <v>0</v>
      </c>
      <c r="AF260" s="27">
        <f t="shared" si="104"/>
        <v>0</v>
      </c>
      <c r="AG260" s="27">
        <f t="shared" si="104"/>
        <v>0</v>
      </c>
      <c r="AH260" s="27">
        <f t="shared" si="104"/>
        <v>0</v>
      </c>
      <c r="AI260" s="27">
        <f t="shared" si="105"/>
        <v>0</v>
      </c>
      <c r="AJ260" s="27">
        <f t="shared" si="105"/>
        <v>0</v>
      </c>
      <c r="AK260" s="27">
        <f t="shared" si="105"/>
        <v>0</v>
      </c>
      <c r="AL260" s="27">
        <f t="shared" si="105"/>
        <v>0</v>
      </c>
      <c r="AM260" s="27">
        <f t="shared" si="105"/>
        <v>0</v>
      </c>
      <c r="AN260" s="27">
        <f t="shared" si="105"/>
        <v>0</v>
      </c>
      <c r="AO260" s="27">
        <f t="shared" si="105"/>
        <v>0</v>
      </c>
      <c r="AP260" s="27">
        <f t="shared" si="105"/>
        <v>0</v>
      </c>
      <c r="AQ260" s="27">
        <f t="shared" si="105"/>
        <v>0</v>
      </c>
      <c r="AR260" s="27">
        <f t="shared" si="105"/>
        <v>0</v>
      </c>
      <c r="AS260" s="27">
        <f t="shared" si="105"/>
        <v>0</v>
      </c>
      <c r="AT260" s="27">
        <f t="shared" si="105"/>
        <v>0</v>
      </c>
      <c r="AU260" s="27">
        <f t="shared" si="105"/>
        <v>0</v>
      </c>
      <c r="AV260" s="27">
        <f t="shared" si="105"/>
        <v>0</v>
      </c>
      <c r="AW260" s="27">
        <f t="shared" si="105"/>
        <v>0</v>
      </c>
      <c r="AX260" s="27">
        <f t="shared" ref="AX260:BY260" si="107">AX259</f>
        <v>0</v>
      </c>
      <c r="AY260" s="27">
        <f t="shared" si="107"/>
        <v>0</v>
      </c>
      <c r="AZ260" s="27">
        <f t="shared" si="107"/>
        <v>0</v>
      </c>
      <c r="BA260" s="27">
        <f t="shared" si="107"/>
        <v>0</v>
      </c>
      <c r="BB260" s="27">
        <f t="shared" si="107"/>
        <v>0</v>
      </c>
      <c r="BC260" s="27">
        <f t="shared" si="107"/>
        <v>0</v>
      </c>
      <c r="BD260" s="27">
        <f t="shared" si="107"/>
        <v>0</v>
      </c>
      <c r="BE260" s="27">
        <f t="shared" si="107"/>
        <v>0</v>
      </c>
      <c r="BF260" s="27">
        <f t="shared" si="107"/>
        <v>0</v>
      </c>
      <c r="BG260" s="27">
        <f t="shared" si="107"/>
        <v>0</v>
      </c>
      <c r="BH260" s="27">
        <f t="shared" si="107"/>
        <v>0</v>
      </c>
      <c r="BI260" s="27">
        <f t="shared" si="107"/>
        <v>0</v>
      </c>
      <c r="BJ260" s="27">
        <f t="shared" si="107"/>
        <v>0</v>
      </c>
      <c r="BK260" s="27">
        <f t="shared" si="107"/>
        <v>0</v>
      </c>
      <c r="BL260" s="27">
        <f t="shared" si="107"/>
        <v>0</v>
      </c>
      <c r="BM260" s="27">
        <f t="shared" si="107"/>
        <v>0</v>
      </c>
      <c r="BN260" s="27">
        <f t="shared" si="107"/>
        <v>0</v>
      </c>
      <c r="BO260" s="27">
        <f t="shared" si="107"/>
        <v>0</v>
      </c>
      <c r="BP260" s="27">
        <f t="shared" si="107"/>
        <v>0</v>
      </c>
      <c r="BQ260" s="27">
        <f t="shared" si="107"/>
        <v>0</v>
      </c>
      <c r="BR260" s="27">
        <f t="shared" si="107"/>
        <v>0</v>
      </c>
      <c r="BS260" s="27">
        <f t="shared" si="107"/>
        <v>0</v>
      </c>
      <c r="BT260" s="27">
        <f t="shared" si="107"/>
        <v>0</v>
      </c>
      <c r="BU260" s="27">
        <f t="shared" si="107"/>
        <v>0</v>
      </c>
      <c r="BV260" s="27">
        <f t="shared" si="107"/>
        <v>0</v>
      </c>
      <c r="BW260" s="27">
        <f t="shared" si="107"/>
        <v>0</v>
      </c>
      <c r="BX260" s="27">
        <f t="shared" si="107"/>
        <v>0</v>
      </c>
      <c r="BY260" s="27">
        <f t="shared" si="107"/>
        <v>0</v>
      </c>
    </row>
    <row r="261" spans="2:77" outlineLevel="1">
      <c r="B261" s="25" t="s">
        <v>863</v>
      </c>
      <c r="C261" s="27">
        <f t="shared" si="103"/>
        <v>0</v>
      </c>
      <c r="D261" s="27">
        <f t="shared" si="103"/>
        <v>0</v>
      </c>
      <c r="E261" s="27">
        <f t="shared" si="103"/>
        <v>0</v>
      </c>
      <c r="F261" s="27">
        <f t="shared" si="103"/>
        <v>0</v>
      </c>
      <c r="G261" s="27">
        <f t="shared" si="103"/>
        <v>0</v>
      </c>
      <c r="H261" s="27">
        <f t="shared" si="103"/>
        <v>0</v>
      </c>
      <c r="I261" s="27">
        <f t="shared" si="103"/>
        <v>0</v>
      </c>
      <c r="J261" s="27">
        <f t="shared" si="103"/>
        <v>0</v>
      </c>
      <c r="K261" s="27">
        <f t="shared" si="103"/>
        <v>0</v>
      </c>
      <c r="L261" s="27">
        <f t="shared" si="103"/>
        <v>0</v>
      </c>
      <c r="M261" s="27">
        <f t="shared" si="103"/>
        <v>0</v>
      </c>
      <c r="N261" s="27">
        <f t="shared" si="103"/>
        <v>0</v>
      </c>
      <c r="O261" s="27">
        <f t="shared" si="103"/>
        <v>0</v>
      </c>
      <c r="P261" s="27">
        <f t="shared" si="103"/>
        <v>0</v>
      </c>
      <c r="Q261" s="27">
        <f t="shared" si="103"/>
        <v>0</v>
      </c>
      <c r="R261" s="27">
        <f t="shared" si="103"/>
        <v>0</v>
      </c>
      <c r="S261" s="27">
        <f t="shared" si="104"/>
        <v>0</v>
      </c>
      <c r="T261" s="27">
        <f t="shared" si="104"/>
        <v>0</v>
      </c>
      <c r="U261" s="27">
        <f t="shared" si="104"/>
        <v>0</v>
      </c>
      <c r="V261" s="27">
        <f t="shared" si="104"/>
        <v>0</v>
      </c>
      <c r="W261" s="27">
        <f t="shared" si="104"/>
        <v>0</v>
      </c>
      <c r="X261" s="27">
        <f t="shared" si="104"/>
        <v>0</v>
      </c>
      <c r="Y261" s="27">
        <f t="shared" si="104"/>
        <v>0</v>
      </c>
      <c r="Z261" s="27">
        <f t="shared" si="104"/>
        <v>0</v>
      </c>
      <c r="AA261" s="27">
        <f t="shared" si="104"/>
        <v>0</v>
      </c>
      <c r="AB261" s="27">
        <f t="shared" si="104"/>
        <v>0</v>
      </c>
      <c r="AC261" s="27">
        <f t="shared" si="104"/>
        <v>0</v>
      </c>
      <c r="AD261" s="27">
        <f t="shared" si="104"/>
        <v>0</v>
      </c>
      <c r="AE261" s="27">
        <f t="shared" si="104"/>
        <v>0</v>
      </c>
      <c r="AF261" s="27">
        <f t="shared" si="104"/>
        <v>0</v>
      </c>
      <c r="AG261" s="27">
        <f t="shared" si="104"/>
        <v>0</v>
      </c>
      <c r="AH261" s="27">
        <f t="shared" si="104"/>
        <v>0</v>
      </c>
      <c r="AI261" s="27">
        <f t="shared" si="105"/>
        <v>0</v>
      </c>
      <c r="AJ261" s="27">
        <f t="shared" si="105"/>
        <v>0</v>
      </c>
      <c r="AK261" s="27">
        <f t="shared" si="105"/>
        <v>0</v>
      </c>
      <c r="AL261" s="27">
        <f t="shared" si="105"/>
        <v>0</v>
      </c>
      <c r="AM261" s="27">
        <f t="shared" si="105"/>
        <v>0</v>
      </c>
      <c r="AN261" s="27">
        <f t="shared" si="105"/>
        <v>0</v>
      </c>
      <c r="AO261" s="27">
        <f t="shared" si="105"/>
        <v>0</v>
      </c>
      <c r="AP261" s="27">
        <f t="shared" si="105"/>
        <v>0</v>
      </c>
      <c r="AQ261" s="27">
        <f t="shared" si="105"/>
        <v>0</v>
      </c>
      <c r="AR261" s="27">
        <f t="shared" si="105"/>
        <v>0</v>
      </c>
      <c r="AS261" s="27">
        <f t="shared" si="105"/>
        <v>0</v>
      </c>
      <c r="AT261" s="27">
        <f t="shared" si="105"/>
        <v>0</v>
      </c>
      <c r="AU261" s="27">
        <f t="shared" si="105"/>
        <v>0</v>
      </c>
      <c r="AV261" s="27">
        <f t="shared" si="105"/>
        <v>0</v>
      </c>
      <c r="AW261" s="27">
        <f t="shared" si="105"/>
        <v>0</v>
      </c>
      <c r="AX261" s="27">
        <f t="shared" ref="AX261:BY261" si="108">AX260</f>
        <v>0</v>
      </c>
      <c r="AY261" s="27">
        <f t="shared" si="108"/>
        <v>0</v>
      </c>
      <c r="AZ261" s="27">
        <f t="shared" si="108"/>
        <v>0</v>
      </c>
      <c r="BA261" s="27">
        <f t="shared" si="108"/>
        <v>0</v>
      </c>
      <c r="BB261" s="27">
        <f t="shared" si="108"/>
        <v>0</v>
      </c>
      <c r="BC261" s="27">
        <f t="shared" si="108"/>
        <v>0</v>
      </c>
      <c r="BD261" s="27">
        <f t="shared" si="108"/>
        <v>0</v>
      </c>
      <c r="BE261" s="27">
        <f t="shared" si="108"/>
        <v>0</v>
      </c>
      <c r="BF261" s="27">
        <f t="shared" si="108"/>
        <v>0</v>
      </c>
      <c r="BG261" s="27">
        <f t="shared" si="108"/>
        <v>0</v>
      </c>
      <c r="BH261" s="27">
        <f t="shared" si="108"/>
        <v>0</v>
      </c>
      <c r="BI261" s="27">
        <f t="shared" si="108"/>
        <v>0</v>
      </c>
      <c r="BJ261" s="27">
        <f t="shared" si="108"/>
        <v>0</v>
      </c>
      <c r="BK261" s="27">
        <f t="shared" si="108"/>
        <v>0</v>
      </c>
      <c r="BL261" s="27">
        <f t="shared" si="108"/>
        <v>0</v>
      </c>
      <c r="BM261" s="27">
        <f t="shared" si="108"/>
        <v>0</v>
      </c>
      <c r="BN261" s="27">
        <f t="shared" si="108"/>
        <v>0</v>
      </c>
      <c r="BO261" s="27">
        <f t="shared" si="108"/>
        <v>0</v>
      </c>
      <c r="BP261" s="27">
        <f t="shared" si="108"/>
        <v>0</v>
      </c>
      <c r="BQ261" s="27">
        <f t="shared" si="108"/>
        <v>0</v>
      </c>
      <c r="BR261" s="27">
        <f t="shared" si="108"/>
        <v>0</v>
      </c>
      <c r="BS261" s="27">
        <f t="shared" si="108"/>
        <v>0</v>
      </c>
      <c r="BT261" s="27">
        <f t="shared" si="108"/>
        <v>0</v>
      </c>
      <c r="BU261" s="27">
        <f t="shared" si="108"/>
        <v>0</v>
      </c>
      <c r="BV261" s="27">
        <f t="shared" si="108"/>
        <v>0</v>
      </c>
      <c r="BW261" s="27">
        <f t="shared" si="108"/>
        <v>0</v>
      </c>
      <c r="BX261" s="27">
        <f t="shared" si="108"/>
        <v>0</v>
      </c>
      <c r="BY261" s="27">
        <f t="shared" si="108"/>
        <v>0</v>
      </c>
    </row>
    <row r="262" spans="2:77" outlineLevel="1">
      <c r="B262" s="25" t="s">
        <v>859</v>
      </c>
      <c r="C262" s="28" t="s">
        <v>30</v>
      </c>
      <c r="D262" s="28" t="s">
        <v>30</v>
      </c>
      <c r="E262" s="28" t="s">
        <v>30</v>
      </c>
      <c r="F262" s="28" t="s">
        <v>30</v>
      </c>
      <c r="G262" s="28" t="s">
        <v>30</v>
      </c>
      <c r="H262" s="28" t="s">
        <v>30</v>
      </c>
      <c r="I262" s="28" t="s">
        <v>30</v>
      </c>
      <c r="J262" s="28" t="s">
        <v>30</v>
      </c>
      <c r="K262" s="28" t="s">
        <v>30</v>
      </c>
      <c r="L262" s="28" t="s">
        <v>30</v>
      </c>
      <c r="M262" s="28" t="s">
        <v>30</v>
      </c>
      <c r="N262" s="28" t="s">
        <v>30</v>
      </c>
      <c r="O262" s="28" t="s">
        <v>30</v>
      </c>
      <c r="P262" s="28" t="s">
        <v>30</v>
      </c>
      <c r="Q262" s="28" t="s">
        <v>30</v>
      </c>
      <c r="R262" s="28">
        <v>1</v>
      </c>
      <c r="S262" s="28">
        <v>2</v>
      </c>
      <c r="T262" s="28">
        <v>3</v>
      </c>
      <c r="U262" s="28">
        <v>4</v>
      </c>
      <c r="V262" s="28">
        <v>5</v>
      </c>
      <c r="W262" s="28">
        <v>6</v>
      </c>
      <c r="X262" s="28">
        <v>7</v>
      </c>
      <c r="Y262" s="28">
        <v>8</v>
      </c>
      <c r="Z262" s="28">
        <v>9</v>
      </c>
      <c r="AA262" s="28">
        <v>10</v>
      </c>
      <c r="AB262" s="28">
        <v>11</v>
      </c>
      <c r="AC262" s="28">
        <v>12</v>
      </c>
      <c r="AD262" s="28">
        <v>13</v>
      </c>
      <c r="AE262" s="28">
        <v>14</v>
      </c>
      <c r="AF262" s="28">
        <v>15</v>
      </c>
      <c r="AG262" s="28" t="s">
        <v>30</v>
      </c>
      <c r="AH262" s="28" t="s">
        <v>30</v>
      </c>
      <c r="AI262" s="28" t="s">
        <v>30</v>
      </c>
      <c r="AJ262" s="28" t="s">
        <v>30</v>
      </c>
      <c r="AK262" s="28" t="s">
        <v>30</v>
      </c>
      <c r="AL262" s="28" t="s">
        <v>30</v>
      </c>
      <c r="AM262" s="28" t="s">
        <v>30</v>
      </c>
      <c r="AN262" s="28" t="s">
        <v>30</v>
      </c>
      <c r="AO262" s="28" t="s">
        <v>30</v>
      </c>
      <c r="AP262" s="28" t="s">
        <v>30</v>
      </c>
      <c r="AQ262" s="28" t="s">
        <v>30</v>
      </c>
      <c r="AR262" s="28" t="s">
        <v>30</v>
      </c>
      <c r="AS262" s="28" t="s">
        <v>30</v>
      </c>
      <c r="AT262" s="28" t="s">
        <v>30</v>
      </c>
      <c r="AU262" s="28" t="s">
        <v>30</v>
      </c>
      <c r="AV262" s="28" t="s">
        <v>30</v>
      </c>
      <c r="AW262" s="28" t="s">
        <v>30</v>
      </c>
      <c r="AX262" s="28" t="s">
        <v>30</v>
      </c>
      <c r="AY262" s="28" t="s">
        <v>30</v>
      </c>
      <c r="AZ262" s="28" t="s">
        <v>30</v>
      </c>
      <c r="BA262" s="28" t="s">
        <v>30</v>
      </c>
      <c r="BB262" s="28" t="s">
        <v>30</v>
      </c>
      <c r="BC262" s="28" t="s">
        <v>30</v>
      </c>
      <c r="BD262" s="28" t="s">
        <v>30</v>
      </c>
      <c r="BE262" s="28" t="s">
        <v>30</v>
      </c>
      <c r="BF262" s="28" t="s">
        <v>30</v>
      </c>
      <c r="BG262" s="28" t="s">
        <v>30</v>
      </c>
      <c r="BH262" s="28" t="s">
        <v>30</v>
      </c>
      <c r="BI262" s="28" t="s">
        <v>30</v>
      </c>
      <c r="BJ262" s="28" t="s">
        <v>30</v>
      </c>
      <c r="BK262" s="28">
        <v>1</v>
      </c>
      <c r="BL262" s="28">
        <v>2</v>
      </c>
      <c r="BM262" s="28">
        <v>3</v>
      </c>
      <c r="BN262" s="28">
        <v>4</v>
      </c>
      <c r="BO262" s="28">
        <v>5</v>
      </c>
      <c r="BP262" s="28">
        <v>6</v>
      </c>
      <c r="BQ262" s="28">
        <v>7</v>
      </c>
      <c r="BR262" s="28">
        <v>8</v>
      </c>
      <c r="BS262" s="28">
        <v>9</v>
      </c>
      <c r="BT262" s="28">
        <v>10</v>
      </c>
      <c r="BU262" s="28">
        <v>11</v>
      </c>
      <c r="BV262" s="28">
        <v>12</v>
      </c>
      <c r="BW262" s="28">
        <v>13</v>
      </c>
      <c r="BX262" s="28">
        <v>14</v>
      </c>
      <c r="BY262" s="28">
        <v>15</v>
      </c>
    </row>
    <row r="263" spans="2:77" outlineLevel="1">
      <c r="B263" s="25" t="s">
        <v>867</v>
      </c>
      <c r="C263" s="28"/>
      <c r="D263" s="28"/>
      <c r="E263" s="28"/>
      <c r="F263" s="28"/>
      <c r="G263" s="28"/>
      <c r="H263" s="28"/>
      <c r="I263" s="28"/>
      <c r="J263" s="28"/>
      <c r="K263" s="28"/>
      <c r="L263" s="28"/>
      <c r="M263" s="28"/>
      <c r="N263" s="28"/>
      <c r="O263" s="28"/>
      <c r="P263" s="28"/>
      <c r="Q263" s="28"/>
      <c r="R263" s="28">
        <v>150</v>
      </c>
      <c r="S263" s="28">
        <v>0</v>
      </c>
      <c r="T263" s="28">
        <v>0</v>
      </c>
      <c r="U263" s="28">
        <v>0</v>
      </c>
      <c r="V263" s="28">
        <v>0</v>
      </c>
      <c r="W263" s="28">
        <v>0</v>
      </c>
      <c r="X263" s="28">
        <v>0</v>
      </c>
      <c r="Y263" s="28">
        <v>0</v>
      </c>
      <c r="Z263" s="28">
        <v>0</v>
      </c>
      <c r="AA263" s="28">
        <v>0</v>
      </c>
      <c r="AB263" s="28">
        <v>0</v>
      </c>
      <c r="AC263" s="28">
        <v>0</v>
      </c>
      <c r="AD263" s="28">
        <v>0</v>
      </c>
      <c r="AE263" s="28">
        <v>0</v>
      </c>
      <c r="AF263" s="28">
        <v>0</v>
      </c>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v>150</v>
      </c>
      <c r="BL263" s="28">
        <v>0</v>
      </c>
      <c r="BM263" s="28">
        <v>0</v>
      </c>
      <c r="BN263" s="28">
        <v>0</v>
      </c>
      <c r="BO263" s="28">
        <v>0</v>
      </c>
      <c r="BP263" s="28">
        <v>0</v>
      </c>
      <c r="BQ263" s="28">
        <v>0</v>
      </c>
      <c r="BR263" s="28">
        <v>0</v>
      </c>
      <c r="BS263" s="28">
        <v>0</v>
      </c>
      <c r="BT263" s="28">
        <v>0</v>
      </c>
      <c r="BU263" s="28">
        <v>0</v>
      </c>
      <c r="BV263" s="28">
        <v>0</v>
      </c>
      <c r="BW263" s="28">
        <v>0</v>
      </c>
      <c r="BX263" s="28">
        <v>0</v>
      </c>
      <c r="BY263" s="28">
        <v>0</v>
      </c>
    </row>
    <row r="264" spans="2:77" outlineLevel="1">
      <c r="B264" s="25" t="s">
        <v>861</v>
      </c>
      <c r="C264" s="27">
        <f t="shared" ref="C264:R266" si="109">C263</f>
        <v>0</v>
      </c>
      <c r="D264" s="27">
        <f t="shared" si="109"/>
        <v>0</v>
      </c>
      <c r="E264" s="27">
        <f t="shared" si="109"/>
        <v>0</v>
      </c>
      <c r="F264" s="27">
        <f t="shared" si="109"/>
        <v>0</v>
      </c>
      <c r="G264" s="27">
        <f t="shared" si="109"/>
        <v>0</v>
      </c>
      <c r="H264" s="27">
        <f t="shared" si="109"/>
        <v>0</v>
      </c>
      <c r="I264" s="27">
        <f t="shared" si="109"/>
        <v>0</v>
      </c>
      <c r="J264" s="27">
        <f t="shared" si="109"/>
        <v>0</v>
      </c>
      <c r="K264" s="27">
        <f t="shared" si="109"/>
        <v>0</v>
      </c>
      <c r="L264" s="27">
        <f t="shared" si="109"/>
        <v>0</v>
      </c>
      <c r="M264" s="27">
        <f t="shared" si="109"/>
        <v>0</v>
      </c>
      <c r="N264" s="27">
        <f t="shared" si="109"/>
        <v>0</v>
      </c>
      <c r="O264" s="27">
        <f t="shared" si="109"/>
        <v>0</v>
      </c>
      <c r="P264" s="27">
        <f t="shared" si="109"/>
        <v>0</v>
      </c>
      <c r="Q264" s="27">
        <f t="shared" si="109"/>
        <v>0</v>
      </c>
      <c r="R264" s="27">
        <f t="shared" si="109"/>
        <v>150</v>
      </c>
      <c r="S264" s="27">
        <f t="shared" ref="S264:AH266" si="110">S263</f>
        <v>0</v>
      </c>
      <c r="T264" s="27">
        <f t="shared" si="110"/>
        <v>0</v>
      </c>
      <c r="U264" s="27">
        <f t="shared" si="110"/>
        <v>0</v>
      </c>
      <c r="V264" s="27">
        <f t="shared" si="110"/>
        <v>0</v>
      </c>
      <c r="W264" s="27">
        <f t="shared" si="110"/>
        <v>0</v>
      </c>
      <c r="X264" s="27">
        <f t="shared" si="110"/>
        <v>0</v>
      </c>
      <c r="Y264" s="27">
        <f t="shared" si="110"/>
        <v>0</v>
      </c>
      <c r="Z264" s="27">
        <f t="shared" si="110"/>
        <v>0</v>
      </c>
      <c r="AA264" s="27">
        <f t="shared" si="110"/>
        <v>0</v>
      </c>
      <c r="AB264" s="27">
        <f t="shared" si="110"/>
        <v>0</v>
      </c>
      <c r="AC264" s="27">
        <f t="shared" si="110"/>
        <v>0</v>
      </c>
      <c r="AD264" s="27">
        <f t="shared" si="110"/>
        <v>0</v>
      </c>
      <c r="AE264" s="27">
        <f t="shared" si="110"/>
        <v>0</v>
      </c>
      <c r="AF264" s="27">
        <f t="shared" si="110"/>
        <v>0</v>
      </c>
      <c r="AG264" s="27">
        <f t="shared" si="110"/>
        <v>0</v>
      </c>
      <c r="AH264" s="27">
        <f t="shared" si="110"/>
        <v>0</v>
      </c>
      <c r="AI264" s="27">
        <f t="shared" ref="AI264:AW266" si="111">AI263</f>
        <v>0</v>
      </c>
      <c r="AJ264" s="27">
        <f t="shared" si="111"/>
        <v>0</v>
      </c>
      <c r="AK264" s="27">
        <f t="shared" si="111"/>
        <v>0</v>
      </c>
      <c r="AL264" s="27">
        <f t="shared" si="111"/>
        <v>0</v>
      </c>
      <c r="AM264" s="27">
        <f t="shared" si="111"/>
        <v>0</v>
      </c>
      <c r="AN264" s="27">
        <f t="shared" si="111"/>
        <v>0</v>
      </c>
      <c r="AO264" s="27">
        <f t="shared" si="111"/>
        <v>0</v>
      </c>
      <c r="AP264" s="27">
        <f t="shared" si="111"/>
        <v>0</v>
      </c>
      <c r="AQ264" s="27">
        <f t="shared" si="111"/>
        <v>0</v>
      </c>
      <c r="AR264" s="27">
        <f t="shared" si="111"/>
        <v>0</v>
      </c>
      <c r="AS264" s="27">
        <f t="shared" si="111"/>
        <v>0</v>
      </c>
      <c r="AT264" s="27">
        <f t="shared" si="111"/>
        <v>0</v>
      </c>
      <c r="AU264" s="27">
        <f t="shared" si="111"/>
        <v>0</v>
      </c>
      <c r="AV264" s="27">
        <f t="shared" si="111"/>
        <v>0</v>
      </c>
      <c r="AW264" s="27">
        <f t="shared" si="111"/>
        <v>0</v>
      </c>
      <c r="AX264" s="27">
        <f t="shared" ref="AX264:BY264" si="112">AX263</f>
        <v>0</v>
      </c>
      <c r="AY264" s="27">
        <f t="shared" si="112"/>
        <v>0</v>
      </c>
      <c r="AZ264" s="27">
        <f t="shared" si="112"/>
        <v>0</v>
      </c>
      <c r="BA264" s="27">
        <f t="shared" si="112"/>
        <v>0</v>
      </c>
      <c r="BB264" s="27">
        <f t="shared" si="112"/>
        <v>0</v>
      </c>
      <c r="BC264" s="27">
        <f t="shared" si="112"/>
        <v>0</v>
      </c>
      <c r="BD264" s="27">
        <f t="shared" si="112"/>
        <v>0</v>
      </c>
      <c r="BE264" s="27">
        <f t="shared" si="112"/>
        <v>0</v>
      </c>
      <c r="BF264" s="27">
        <f t="shared" si="112"/>
        <v>0</v>
      </c>
      <c r="BG264" s="27">
        <f t="shared" si="112"/>
        <v>0</v>
      </c>
      <c r="BH264" s="27">
        <f t="shared" si="112"/>
        <v>0</v>
      </c>
      <c r="BI264" s="27">
        <f t="shared" si="112"/>
        <v>0</v>
      </c>
      <c r="BJ264" s="27">
        <f t="shared" si="112"/>
        <v>0</v>
      </c>
      <c r="BK264" s="27">
        <f t="shared" si="112"/>
        <v>150</v>
      </c>
      <c r="BL264" s="27">
        <f t="shared" si="112"/>
        <v>0</v>
      </c>
      <c r="BM264" s="27">
        <f t="shared" si="112"/>
        <v>0</v>
      </c>
      <c r="BN264" s="27">
        <f t="shared" si="112"/>
        <v>0</v>
      </c>
      <c r="BO264" s="27">
        <f t="shared" si="112"/>
        <v>0</v>
      </c>
      <c r="BP264" s="27">
        <f t="shared" si="112"/>
        <v>0</v>
      </c>
      <c r="BQ264" s="27">
        <f t="shared" si="112"/>
        <v>0</v>
      </c>
      <c r="BR264" s="27">
        <f t="shared" si="112"/>
        <v>0</v>
      </c>
      <c r="BS264" s="27">
        <f t="shared" si="112"/>
        <v>0</v>
      </c>
      <c r="BT264" s="27">
        <f t="shared" si="112"/>
        <v>0</v>
      </c>
      <c r="BU264" s="27">
        <f t="shared" si="112"/>
        <v>0</v>
      </c>
      <c r="BV264" s="27">
        <f t="shared" si="112"/>
        <v>0</v>
      </c>
      <c r="BW264" s="27">
        <f t="shared" si="112"/>
        <v>0</v>
      </c>
      <c r="BX264" s="27">
        <f t="shared" si="112"/>
        <v>0</v>
      </c>
      <c r="BY264" s="27">
        <f t="shared" si="112"/>
        <v>0</v>
      </c>
    </row>
    <row r="265" spans="2:77" outlineLevel="1">
      <c r="B265" s="25" t="s">
        <v>862</v>
      </c>
      <c r="C265" s="27">
        <f t="shared" si="109"/>
        <v>0</v>
      </c>
      <c r="D265" s="27">
        <f t="shared" si="109"/>
        <v>0</v>
      </c>
      <c r="E265" s="27">
        <f t="shared" si="109"/>
        <v>0</v>
      </c>
      <c r="F265" s="27">
        <f t="shared" si="109"/>
        <v>0</v>
      </c>
      <c r="G265" s="27">
        <f t="shared" si="109"/>
        <v>0</v>
      </c>
      <c r="H265" s="27">
        <f t="shared" si="109"/>
        <v>0</v>
      </c>
      <c r="I265" s="27">
        <f t="shared" si="109"/>
        <v>0</v>
      </c>
      <c r="J265" s="27">
        <f t="shared" si="109"/>
        <v>0</v>
      </c>
      <c r="K265" s="27">
        <f t="shared" si="109"/>
        <v>0</v>
      </c>
      <c r="L265" s="27">
        <f t="shared" si="109"/>
        <v>0</v>
      </c>
      <c r="M265" s="27">
        <f t="shared" si="109"/>
        <v>0</v>
      </c>
      <c r="N265" s="27">
        <f t="shared" si="109"/>
        <v>0</v>
      </c>
      <c r="O265" s="27">
        <f t="shared" si="109"/>
        <v>0</v>
      </c>
      <c r="P265" s="27">
        <f t="shared" si="109"/>
        <v>0</v>
      </c>
      <c r="Q265" s="27">
        <f t="shared" si="109"/>
        <v>0</v>
      </c>
      <c r="R265" s="27">
        <f t="shared" si="109"/>
        <v>150</v>
      </c>
      <c r="S265" s="27">
        <f t="shared" si="110"/>
        <v>0</v>
      </c>
      <c r="T265" s="27">
        <f t="shared" si="110"/>
        <v>0</v>
      </c>
      <c r="U265" s="27">
        <f t="shared" si="110"/>
        <v>0</v>
      </c>
      <c r="V265" s="27">
        <f t="shared" si="110"/>
        <v>0</v>
      </c>
      <c r="W265" s="27">
        <f t="shared" si="110"/>
        <v>0</v>
      </c>
      <c r="X265" s="27">
        <f t="shared" si="110"/>
        <v>0</v>
      </c>
      <c r="Y265" s="27">
        <f t="shared" si="110"/>
        <v>0</v>
      </c>
      <c r="Z265" s="27">
        <f t="shared" si="110"/>
        <v>0</v>
      </c>
      <c r="AA265" s="27">
        <f t="shared" si="110"/>
        <v>0</v>
      </c>
      <c r="AB265" s="27">
        <f t="shared" si="110"/>
        <v>0</v>
      </c>
      <c r="AC265" s="27">
        <f t="shared" si="110"/>
        <v>0</v>
      </c>
      <c r="AD265" s="27">
        <f t="shared" si="110"/>
        <v>0</v>
      </c>
      <c r="AE265" s="27">
        <f t="shared" si="110"/>
        <v>0</v>
      </c>
      <c r="AF265" s="27">
        <f t="shared" si="110"/>
        <v>0</v>
      </c>
      <c r="AG265" s="27">
        <f t="shared" si="110"/>
        <v>0</v>
      </c>
      <c r="AH265" s="27">
        <f t="shared" si="110"/>
        <v>0</v>
      </c>
      <c r="AI265" s="27">
        <f t="shared" si="111"/>
        <v>0</v>
      </c>
      <c r="AJ265" s="27">
        <f t="shared" si="111"/>
        <v>0</v>
      </c>
      <c r="AK265" s="27">
        <f t="shared" si="111"/>
        <v>0</v>
      </c>
      <c r="AL265" s="27">
        <f t="shared" si="111"/>
        <v>0</v>
      </c>
      <c r="AM265" s="27">
        <f t="shared" si="111"/>
        <v>0</v>
      </c>
      <c r="AN265" s="27">
        <f t="shared" si="111"/>
        <v>0</v>
      </c>
      <c r="AO265" s="27">
        <f t="shared" si="111"/>
        <v>0</v>
      </c>
      <c r="AP265" s="27">
        <f t="shared" si="111"/>
        <v>0</v>
      </c>
      <c r="AQ265" s="27">
        <f t="shared" si="111"/>
        <v>0</v>
      </c>
      <c r="AR265" s="27">
        <f t="shared" si="111"/>
        <v>0</v>
      </c>
      <c r="AS265" s="27">
        <f t="shared" si="111"/>
        <v>0</v>
      </c>
      <c r="AT265" s="27">
        <f t="shared" si="111"/>
        <v>0</v>
      </c>
      <c r="AU265" s="27">
        <f t="shared" si="111"/>
        <v>0</v>
      </c>
      <c r="AV265" s="27">
        <f t="shared" si="111"/>
        <v>0</v>
      </c>
      <c r="AW265" s="27">
        <f t="shared" si="111"/>
        <v>0</v>
      </c>
      <c r="AX265" s="27">
        <f t="shared" ref="AX265:BY265" si="113">AX264</f>
        <v>0</v>
      </c>
      <c r="AY265" s="27">
        <f t="shared" si="113"/>
        <v>0</v>
      </c>
      <c r="AZ265" s="27">
        <f t="shared" si="113"/>
        <v>0</v>
      </c>
      <c r="BA265" s="27">
        <f t="shared" si="113"/>
        <v>0</v>
      </c>
      <c r="BB265" s="27">
        <f t="shared" si="113"/>
        <v>0</v>
      </c>
      <c r="BC265" s="27">
        <f t="shared" si="113"/>
        <v>0</v>
      </c>
      <c r="BD265" s="27">
        <f t="shared" si="113"/>
        <v>0</v>
      </c>
      <c r="BE265" s="27">
        <f t="shared" si="113"/>
        <v>0</v>
      </c>
      <c r="BF265" s="27">
        <f t="shared" si="113"/>
        <v>0</v>
      </c>
      <c r="BG265" s="27">
        <f t="shared" si="113"/>
        <v>0</v>
      </c>
      <c r="BH265" s="27">
        <f t="shared" si="113"/>
        <v>0</v>
      </c>
      <c r="BI265" s="27">
        <f t="shared" si="113"/>
        <v>0</v>
      </c>
      <c r="BJ265" s="27">
        <f t="shared" si="113"/>
        <v>0</v>
      </c>
      <c r="BK265" s="27">
        <f t="shared" si="113"/>
        <v>150</v>
      </c>
      <c r="BL265" s="27">
        <f t="shared" si="113"/>
        <v>0</v>
      </c>
      <c r="BM265" s="27">
        <f t="shared" si="113"/>
        <v>0</v>
      </c>
      <c r="BN265" s="27">
        <f t="shared" si="113"/>
        <v>0</v>
      </c>
      <c r="BO265" s="27">
        <f t="shared" si="113"/>
        <v>0</v>
      </c>
      <c r="BP265" s="27">
        <f t="shared" si="113"/>
        <v>0</v>
      </c>
      <c r="BQ265" s="27">
        <f t="shared" si="113"/>
        <v>0</v>
      </c>
      <c r="BR265" s="27">
        <f t="shared" si="113"/>
        <v>0</v>
      </c>
      <c r="BS265" s="27">
        <f t="shared" si="113"/>
        <v>0</v>
      </c>
      <c r="BT265" s="27">
        <f t="shared" si="113"/>
        <v>0</v>
      </c>
      <c r="BU265" s="27">
        <f t="shared" si="113"/>
        <v>0</v>
      </c>
      <c r="BV265" s="27">
        <f t="shared" si="113"/>
        <v>0</v>
      </c>
      <c r="BW265" s="27">
        <f t="shared" si="113"/>
        <v>0</v>
      </c>
      <c r="BX265" s="27">
        <f t="shared" si="113"/>
        <v>0</v>
      </c>
      <c r="BY265" s="27">
        <f t="shared" si="113"/>
        <v>0</v>
      </c>
    </row>
    <row r="266" spans="2:77" outlineLevel="1">
      <c r="B266" s="25" t="s">
        <v>863</v>
      </c>
      <c r="C266" s="27">
        <f t="shared" si="109"/>
        <v>0</v>
      </c>
      <c r="D266" s="27">
        <f t="shared" si="109"/>
        <v>0</v>
      </c>
      <c r="E266" s="27">
        <f t="shared" si="109"/>
        <v>0</v>
      </c>
      <c r="F266" s="27">
        <f t="shared" si="109"/>
        <v>0</v>
      </c>
      <c r="G266" s="27">
        <f t="shared" si="109"/>
        <v>0</v>
      </c>
      <c r="H266" s="27">
        <f t="shared" si="109"/>
        <v>0</v>
      </c>
      <c r="I266" s="27">
        <f t="shared" si="109"/>
        <v>0</v>
      </c>
      <c r="J266" s="27">
        <f t="shared" si="109"/>
        <v>0</v>
      </c>
      <c r="K266" s="27">
        <f t="shared" si="109"/>
        <v>0</v>
      </c>
      <c r="L266" s="27">
        <f t="shared" si="109"/>
        <v>0</v>
      </c>
      <c r="M266" s="27">
        <f t="shared" si="109"/>
        <v>0</v>
      </c>
      <c r="N266" s="27">
        <f t="shared" si="109"/>
        <v>0</v>
      </c>
      <c r="O266" s="27">
        <f t="shared" si="109"/>
        <v>0</v>
      </c>
      <c r="P266" s="27">
        <f t="shared" si="109"/>
        <v>0</v>
      </c>
      <c r="Q266" s="27">
        <f t="shared" si="109"/>
        <v>0</v>
      </c>
      <c r="R266" s="27">
        <f t="shared" si="109"/>
        <v>150</v>
      </c>
      <c r="S266" s="27">
        <f t="shared" si="110"/>
        <v>0</v>
      </c>
      <c r="T266" s="27">
        <f t="shared" si="110"/>
        <v>0</v>
      </c>
      <c r="U266" s="27">
        <f t="shared" si="110"/>
        <v>0</v>
      </c>
      <c r="V266" s="27">
        <f t="shared" si="110"/>
        <v>0</v>
      </c>
      <c r="W266" s="27">
        <f t="shared" si="110"/>
        <v>0</v>
      </c>
      <c r="X266" s="27">
        <f t="shared" si="110"/>
        <v>0</v>
      </c>
      <c r="Y266" s="27">
        <f t="shared" si="110"/>
        <v>0</v>
      </c>
      <c r="Z266" s="27">
        <f t="shared" si="110"/>
        <v>0</v>
      </c>
      <c r="AA266" s="27">
        <f t="shared" si="110"/>
        <v>0</v>
      </c>
      <c r="AB266" s="27">
        <f t="shared" si="110"/>
        <v>0</v>
      </c>
      <c r="AC266" s="27">
        <f t="shared" si="110"/>
        <v>0</v>
      </c>
      <c r="AD266" s="27">
        <f t="shared" si="110"/>
        <v>0</v>
      </c>
      <c r="AE266" s="27">
        <f t="shared" si="110"/>
        <v>0</v>
      </c>
      <c r="AF266" s="27">
        <f t="shared" si="110"/>
        <v>0</v>
      </c>
      <c r="AG266" s="27">
        <f t="shared" si="110"/>
        <v>0</v>
      </c>
      <c r="AH266" s="27">
        <f t="shared" si="110"/>
        <v>0</v>
      </c>
      <c r="AI266" s="27">
        <f t="shared" si="111"/>
        <v>0</v>
      </c>
      <c r="AJ266" s="27">
        <f t="shared" si="111"/>
        <v>0</v>
      </c>
      <c r="AK266" s="27">
        <f t="shared" si="111"/>
        <v>0</v>
      </c>
      <c r="AL266" s="27">
        <f t="shared" si="111"/>
        <v>0</v>
      </c>
      <c r="AM266" s="27">
        <f t="shared" si="111"/>
        <v>0</v>
      </c>
      <c r="AN266" s="27">
        <f t="shared" si="111"/>
        <v>0</v>
      </c>
      <c r="AO266" s="27">
        <f t="shared" si="111"/>
        <v>0</v>
      </c>
      <c r="AP266" s="27">
        <f t="shared" si="111"/>
        <v>0</v>
      </c>
      <c r="AQ266" s="27">
        <f t="shared" si="111"/>
        <v>0</v>
      </c>
      <c r="AR266" s="27">
        <f t="shared" si="111"/>
        <v>0</v>
      </c>
      <c r="AS266" s="27">
        <f t="shared" si="111"/>
        <v>0</v>
      </c>
      <c r="AT266" s="27">
        <f t="shared" si="111"/>
        <v>0</v>
      </c>
      <c r="AU266" s="27">
        <f t="shared" si="111"/>
        <v>0</v>
      </c>
      <c r="AV266" s="27">
        <f t="shared" si="111"/>
        <v>0</v>
      </c>
      <c r="AW266" s="27">
        <f t="shared" si="111"/>
        <v>0</v>
      </c>
      <c r="AX266" s="27">
        <f t="shared" ref="AX266:BY266" si="114">AX265</f>
        <v>0</v>
      </c>
      <c r="AY266" s="27">
        <f t="shared" si="114"/>
        <v>0</v>
      </c>
      <c r="AZ266" s="27">
        <f t="shared" si="114"/>
        <v>0</v>
      </c>
      <c r="BA266" s="27">
        <f t="shared" si="114"/>
        <v>0</v>
      </c>
      <c r="BB266" s="27">
        <f t="shared" si="114"/>
        <v>0</v>
      </c>
      <c r="BC266" s="27">
        <f t="shared" si="114"/>
        <v>0</v>
      </c>
      <c r="BD266" s="27">
        <f t="shared" si="114"/>
        <v>0</v>
      </c>
      <c r="BE266" s="27">
        <f t="shared" si="114"/>
        <v>0</v>
      </c>
      <c r="BF266" s="27">
        <f t="shared" si="114"/>
        <v>0</v>
      </c>
      <c r="BG266" s="27">
        <f t="shared" si="114"/>
        <v>0</v>
      </c>
      <c r="BH266" s="27">
        <f t="shared" si="114"/>
        <v>0</v>
      </c>
      <c r="BI266" s="27">
        <f t="shared" si="114"/>
        <v>0</v>
      </c>
      <c r="BJ266" s="27">
        <f t="shared" si="114"/>
        <v>0</v>
      </c>
      <c r="BK266" s="27">
        <f t="shared" si="114"/>
        <v>150</v>
      </c>
      <c r="BL266" s="27">
        <f t="shared" si="114"/>
        <v>0</v>
      </c>
      <c r="BM266" s="27">
        <f t="shared" si="114"/>
        <v>0</v>
      </c>
      <c r="BN266" s="27">
        <f t="shared" si="114"/>
        <v>0</v>
      </c>
      <c r="BO266" s="27">
        <f t="shared" si="114"/>
        <v>0</v>
      </c>
      <c r="BP266" s="27">
        <f t="shared" si="114"/>
        <v>0</v>
      </c>
      <c r="BQ266" s="27">
        <f t="shared" si="114"/>
        <v>0</v>
      </c>
      <c r="BR266" s="27">
        <f t="shared" si="114"/>
        <v>0</v>
      </c>
      <c r="BS266" s="27">
        <f t="shared" si="114"/>
        <v>0</v>
      </c>
      <c r="BT266" s="27">
        <f t="shared" si="114"/>
        <v>0</v>
      </c>
      <c r="BU266" s="27">
        <f t="shared" si="114"/>
        <v>0</v>
      </c>
      <c r="BV266" s="27">
        <f t="shared" si="114"/>
        <v>0</v>
      </c>
      <c r="BW266" s="27">
        <f t="shared" si="114"/>
        <v>0</v>
      </c>
      <c r="BX266" s="27">
        <f t="shared" si="114"/>
        <v>0</v>
      </c>
      <c r="BY266" s="27">
        <f t="shared" si="114"/>
        <v>0</v>
      </c>
    </row>
    <row r="267" spans="2:77" outlineLevel="1">
      <c r="B267" s="25" t="s">
        <v>859</v>
      </c>
      <c r="C267" s="28" t="s">
        <v>30</v>
      </c>
      <c r="D267" s="28" t="s">
        <v>30</v>
      </c>
      <c r="E267" s="28" t="s">
        <v>30</v>
      </c>
      <c r="F267" s="28" t="s">
        <v>30</v>
      </c>
      <c r="G267" s="28" t="s">
        <v>30</v>
      </c>
      <c r="H267" s="28" t="s">
        <v>30</v>
      </c>
      <c r="I267" s="28" t="s">
        <v>30</v>
      </c>
      <c r="J267" s="28" t="s">
        <v>30</v>
      </c>
      <c r="K267" s="28" t="s">
        <v>30</v>
      </c>
      <c r="L267" s="28" t="s">
        <v>30</v>
      </c>
      <c r="M267" s="28" t="s">
        <v>30</v>
      </c>
      <c r="N267" s="28" t="s">
        <v>30</v>
      </c>
      <c r="O267" s="28" t="s">
        <v>30</v>
      </c>
      <c r="P267" s="28" t="s">
        <v>30</v>
      </c>
      <c r="Q267" s="28" t="s">
        <v>30</v>
      </c>
      <c r="R267" s="28">
        <v>12</v>
      </c>
      <c r="S267" s="28">
        <v>20</v>
      </c>
      <c r="T267" s="28">
        <v>2</v>
      </c>
      <c r="U267" s="28">
        <v>3</v>
      </c>
      <c r="V267" s="28">
        <v>6</v>
      </c>
      <c r="W267" s="28">
        <v>9</v>
      </c>
      <c r="X267" s="28">
        <v>16</v>
      </c>
      <c r="Y267" s="28">
        <v>17</v>
      </c>
      <c r="Z267" s="28">
        <v>22</v>
      </c>
      <c r="AA267" s="28">
        <v>23</v>
      </c>
      <c r="AB267" s="28">
        <v>24</v>
      </c>
      <c r="AC267" s="28">
        <v>25</v>
      </c>
      <c r="AD267" s="28">
        <v>30</v>
      </c>
      <c r="AE267" s="28">
        <v>1</v>
      </c>
      <c r="AF267" s="28">
        <v>4</v>
      </c>
      <c r="AG267" s="28" t="s">
        <v>30</v>
      </c>
      <c r="AH267" s="28" t="s">
        <v>30</v>
      </c>
      <c r="AI267" s="28" t="s">
        <v>30</v>
      </c>
      <c r="AJ267" s="28" t="s">
        <v>30</v>
      </c>
      <c r="AK267" s="28" t="s">
        <v>30</v>
      </c>
      <c r="AL267" s="28" t="s">
        <v>30</v>
      </c>
      <c r="AM267" s="28" t="s">
        <v>30</v>
      </c>
      <c r="AN267" s="28" t="s">
        <v>30</v>
      </c>
      <c r="AO267" s="28" t="s">
        <v>30</v>
      </c>
      <c r="AP267" s="28" t="s">
        <v>30</v>
      </c>
      <c r="AQ267" s="28" t="s">
        <v>30</v>
      </c>
      <c r="AR267" s="28" t="s">
        <v>30</v>
      </c>
      <c r="AS267" s="28" t="s">
        <v>30</v>
      </c>
      <c r="AT267" s="28" t="s">
        <v>30</v>
      </c>
      <c r="AU267" s="28" t="s">
        <v>30</v>
      </c>
      <c r="AV267" s="28" t="s">
        <v>30</v>
      </c>
      <c r="AW267" s="28" t="s">
        <v>30</v>
      </c>
      <c r="AX267" s="28" t="s">
        <v>30</v>
      </c>
      <c r="AY267" s="28" t="s">
        <v>30</v>
      </c>
      <c r="AZ267" s="28" t="s">
        <v>30</v>
      </c>
      <c r="BA267" s="28" t="s">
        <v>30</v>
      </c>
      <c r="BB267" s="28" t="s">
        <v>30</v>
      </c>
      <c r="BC267" s="28" t="s">
        <v>30</v>
      </c>
      <c r="BD267" s="28" t="s">
        <v>30</v>
      </c>
      <c r="BE267" s="28" t="s">
        <v>30</v>
      </c>
      <c r="BF267" s="28" t="s">
        <v>30</v>
      </c>
      <c r="BG267" s="28" t="s">
        <v>30</v>
      </c>
      <c r="BH267" s="28" t="s">
        <v>30</v>
      </c>
      <c r="BI267" s="28" t="s">
        <v>30</v>
      </c>
      <c r="BJ267" s="28" t="s">
        <v>30</v>
      </c>
      <c r="BK267" s="28">
        <v>12</v>
      </c>
      <c r="BL267" s="28">
        <v>20</v>
      </c>
      <c r="BM267" s="28">
        <v>2</v>
      </c>
      <c r="BN267" s="28">
        <v>3</v>
      </c>
      <c r="BO267" s="28">
        <v>6</v>
      </c>
      <c r="BP267" s="28">
        <v>9</v>
      </c>
      <c r="BQ267" s="28">
        <v>16</v>
      </c>
      <c r="BR267" s="28">
        <v>17</v>
      </c>
      <c r="BS267" s="28">
        <v>22</v>
      </c>
      <c r="BT267" s="28">
        <v>23</v>
      </c>
      <c r="BU267" s="28">
        <v>24</v>
      </c>
      <c r="BV267" s="28">
        <v>25</v>
      </c>
      <c r="BW267" s="28">
        <v>30</v>
      </c>
      <c r="BX267" s="28">
        <v>1</v>
      </c>
      <c r="BY267" s="28">
        <v>4</v>
      </c>
    </row>
    <row r="268" spans="2:77" outlineLevel="1">
      <c r="B268" s="25" t="s">
        <v>868</v>
      </c>
      <c r="C268" s="28"/>
      <c r="D268" s="28"/>
      <c r="E268" s="28"/>
      <c r="F268" s="28"/>
      <c r="G268" s="28"/>
      <c r="H268" s="28"/>
      <c r="I268" s="28"/>
      <c r="J268" s="28"/>
      <c r="K268" s="28"/>
      <c r="L268" s="28"/>
      <c r="M268" s="28"/>
      <c r="N268" s="28"/>
      <c r="O268" s="28"/>
      <c r="P268" s="28"/>
      <c r="Q268" s="28"/>
      <c r="R268" s="28">
        <v>0</v>
      </c>
      <c r="S268" s="28">
        <v>0</v>
      </c>
      <c r="T268" s="28">
        <v>97</v>
      </c>
      <c r="U268" s="28">
        <v>97</v>
      </c>
      <c r="V268" s="28">
        <v>97</v>
      </c>
      <c r="W268" s="28">
        <v>97</v>
      </c>
      <c r="X268" s="28">
        <v>97</v>
      </c>
      <c r="Y268" s="28">
        <v>97</v>
      </c>
      <c r="Z268" s="28">
        <v>97</v>
      </c>
      <c r="AA268" s="28">
        <v>97</v>
      </c>
      <c r="AB268" s="28">
        <v>152</v>
      </c>
      <c r="AC268" s="28">
        <v>152</v>
      </c>
      <c r="AD268" s="28">
        <v>152</v>
      </c>
      <c r="AE268" s="28">
        <v>0</v>
      </c>
      <c r="AF268" s="28">
        <v>0</v>
      </c>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v>0</v>
      </c>
      <c r="BL268" s="28">
        <v>0</v>
      </c>
      <c r="BM268" s="28">
        <v>97</v>
      </c>
      <c r="BN268" s="28">
        <v>97</v>
      </c>
      <c r="BO268" s="28">
        <v>97</v>
      </c>
      <c r="BP268" s="28">
        <v>97</v>
      </c>
      <c r="BQ268" s="28">
        <v>97</v>
      </c>
      <c r="BR268" s="28">
        <v>97</v>
      </c>
      <c r="BS268" s="28">
        <v>97</v>
      </c>
      <c r="BT268" s="28">
        <v>97</v>
      </c>
      <c r="BU268" s="28">
        <v>152</v>
      </c>
      <c r="BV268" s="28">
        <v>152</v>
      </c>
      <c r="BW268" s="28">
        <v>152</v>
      </c>
      <c r="BX268" s="28">
        <v>0</v>
      </c>
      <c r="BY268" s="28">
        <v>0</v>
      </c>
    </row>
    <row r="269" spans="2:77" outlineLevel="1">
      <c r="B269" s="25" t="s">
        <v>861</v>
      </c>
      <c r="C269" s="27">
        <f t="shared" ref="C269:R271" si="115">C268</f>
        <v>0</v>
      </c>
      <c r="D269" s="27">
        <f t="shared" si="115"/>
        <v>0</v>
      </c>
      <c r="E269" s="27">
        <f t="shared" si="115"/>
        <v>0</v>
      </c>
      <c r="F269" s="27">
        <f t="shared" si="115"/>
        <v>0</v>
      </c>
      <c r="G269" s="27">
        <f t="shared" si="115"/>
        <v>0</v>
      </c>
      <c r="H269" s="27">
        <f t="shared" si="115"/>
        <v>0</v>
      </c>
      <c r="I269" s="27">
        <f t="shared" si="115"/>
        <v>0</v>
      </c>
      <c r="J269" s="27">
        <f t="shared" si="115"/>
        <v>0</v>
      </c>
      <c r="K269" s="27">
        <f t="shared" si="115"/>
        <v>0</v>
      </c>
      <c r="L269" s="27">
        <f t="shared" si="115"/>
        <v>0</v>
      </c>
      <c r="M269" s="27">
        <f t="shared" si="115"/>
        <v>0</v>
      </c>
      <c r="N269" s="27">
        <f t="shared" si="115"/>
        <v>0</v>
      </c>
      <c r="O269" s="27">
        <f t="shared" si="115"/>
        <v>0</v>
      </c>
      <c r="P269" s="27">
        <f t="shared" si="115"/>
        <v>0</v>
      </c>
      <c r="Q269" s="27">
        <f t="shared" si="115"/>
        <v>0</v>
      </c>
      <c r="R269" s="27">
        <f t="shared" si="115"/>
        <v>0</v>
      </c>
      <c r="S269" s="27">
        <f t="shared" ref="S269:AH271" si="116">S268</f>
        <v>0</v>
      </c>
      <c r="T269" s="27">
        <f t="shared" si="116"/>
        <v>97</v>
      </c>
      <c r="U269" s="27">
        <f t="shared" si="116"/>
        <v>97</v>
      </c>
      <c r="V269" s="27">
        <f t="shared" si="116"/>
        <v>97</v>
      </c>
      <c r="W269" s="27">
        <f t="shared" si="116"/>
        <v>97</v>
      </c>
      <c r="X269" s="27">
        <f t="shared" si="116"/>
        <v>97</v>
      </c>
      <c r="Y269" s="27">
        <f t="shared" si="116"/>
        <v>97</v>
      </c>
      <c r="Z269" s="27">
        <f t="shared" si="116"/>
        <v>97</v>
      </c>
      <c r="AA269" s="27">
        <f t="shared" si="116"/>
        <v>97</v>
      </c>
      <c r="AB269" s="27">
        <f t="shared" si="116"/>
        <v>152</v>
      </c>
      <c r="AC269" s="27">
        <f t="shared" si="116"/>
        <v>152</v>
      </c>
      <c r="AD269" s="27">
        <f t="shared" si="116"/>
        <v>152</v>
      </c>
      <c r="AE269" s="27">
        <f t="shared" si="116"/>
        <v>0</v>
      </c>
      <c r="AF269" s="27">
        <f t="shared" si="116"/>
        <v>0</v>
      </c>
      <c r="AG269" s="27">
        <f t="shared" si="116"/>
        <v>0</v>
      </c>
      <c r="AH269" s="27">
        <f t="shared" si="116"/>
        <v>0</v>
      </c>
      <c r="AI269" s="27">
        <f t="shared" ref="AI269:AW271" si="117">AI268</f>
        <v>0</v>
      </c>
      <c r="AJ269" s="27">
        <f t="shared" si="117"/>
        <v>0</v>
      </c>
      <c r="AK269" s="27">
        <f t="shared" si="117"/>
        <v>0</v>
      </c>
      <c r="AL269" s="27">
        <f t="shared" si="117"/>
        <v>0</v>
      </c>
      <c r="AM269" s="27">
        <f t="shared" si="117"/>
        <v>0</v>
      </c>
      <c r="AN269" s="27">
        <f t="shared" si="117"/>
        <v>0</v>
      </c>
      <c r="AO269" s="27">
        <f t="shared" si="117"/>
        <v>0</v>
      </c>
      <c r="AP269" s="27">
        <f t="shared" si="117"/>
        <v>0</v>
      </c>
      <c r="AQ269" s="27">
        <f t="shared" si="117"/>
        <v>0</v>
      </c>
      <c r="AR269" s="27">
        <f t="shared" si="117"/>
        <v>0</v>
      </c>
      <c r="AS269" s="27">
        <f t="shared" si="117"/>
        <v>0</v>
      </c>
      <c r="AT269" s="27">
        <f t="shared" si="117"/>
        <v>0</v>
      </c>
      <c r="AU269" s="27">
        <f t="shared" si="117"/>
        <v>0</v>
      </c>
      <c r="AV269" s="27">
        <f t="shared" si="117"/>
        <v>0</v>
      </c>
      <c r="AW269" s="27">
        <f t="shared" si="117"/>
        <v>0</v>
      </c>
      <c r="AX269" s="27">
        <f t="shared" ref="AX269:BY269" si="118">AX268</f>
        <v>0</v>
      </c>
      <c r="AY269" s="27">
        <f t="shared" si="118"/>
        <v>0</v>
      </c>
      <c r="AZ269" s="27">
        <f t="shared" si="118"/>
        <v>0</v>
      </c>
      <c r="BA269" s="27">
        <f t="shared" si="118"/>
        <v>0</v>
      </c>
      <c r="BB269" s="27">
        <f t="shared" si="118"/>
        <v>0</v>
      </c>
      <c r="BC269" s="27">
        <f t="shared" si="118"/>
        <v>0</v>
      </c>
      <c r="BD269" s="27">
        <f t="shared" si="118"/>
        <v>0</v>
      </c>
      <c r="BE269" s="27">
        <f t="shared" si="118"/>
        <v>0</v>
      </c>
      <c r="BF269" s="27">
        <f t="shared" si="118"/>
        <v>0</v>
      </c>
      <c r="BG269" s="27">
        <f t="shared" si="118"/>
        <v>0</v>
      </c>
      <c r="BH269" s="27">
        <f t="shared" si="118"/>
        <v>0</v>
      </c>
      <c r="BI269" s="27">
        <f t="shared" si="118"/>
        <v>0</v>
      </c>
      <c r="BJ269" s="27">
        <f t="shared" si="118"/>
        <v>0</v>
      </c>
      <c r="BK269" s="27">
        <f t="shared" si="118"/>
        <v>0</v>
      </c>
      <c r="BL269" s="27">
        <f t="shared" si="118"/>
        <v>0</v>
      </c>
      <c r="BM269" s="27">
        <f t="shared" si="118"/>
        <v>97</v>
      </c>
      <c r="BN269" s="27">
        <f t="shared" si="118"/>
        <v>97</v>
      </c>
      <c r="BO269" s="27">
        <f t="shared" si="118"/>
        <v>97</v>
      </c>
      <c r="BP269" s="27">
        <f t="shared" si="118"/>
        <v>97</v>
      </c>
      <c r="BQ269" s="27">
        <f t="shared" si="118"/>
        <v>97</v>
      </c>
      <c r="BR269" s="27">
        <f t="shared" si="118"/>
        <v>97</v>
      </c>
      <c r="BS269" s="27">
        <f t="shared" si="118"/>
        <v>97</v>
      </c>
      <c r="BT269" s="27">
        <f t="shared" si="118"/>
        <v>97</v>
      </c>
      <c r="BU269" s="27">
        <f t="shared" si="118"/>
        <v>152</v>
      </c>
      <c r="BV269" s="27">
        <f t="shared" si="118"/>
        <v>152</v>
      </c>
      <c r="BW269" s="27">
        <f t="shared" si="118"/>
        <v>152</v>
      </c>
      <c r="BX269" s="27">
        <f t="shared" si="118"/>
        <v>0</v>
      </c>
      <c r="BY269" s="27">
        <f t="shared" si="118"/>
        <v>0</v>
      </c>
    </row>
    <row r="270" spans="2:77" outlineLevel="1">
      <c r="B270" s="25" t="s">
        <v>862</v>
      </c>
      <c r="C270" s="27">
        <f t="shared" si="115"/>
        <v>0</v>
      </c>
      <c r="D270" s="27">
        <f t="shared" si="115"/>
        <v>0</v>
      </c>
      <c r="E270" s="27">
        <f t="shared" si="115"/>
        <v>0</v>
      </c>
      <c r="F270" s="27">
        <f t="shared" si="115"/>
        <v>0</v>
      </c>
      <c r="G270" s="27">
        <f t="shared" si="115"/>
        <v>0</v>
      </c>
      <c r="H270" s="27">
        <f t="shared" si="115"/>
        <v>0</v>
      </c>
      <c r="I270" s="27">
        <f t="shared" si="115"/>
        <v>0</v>
      </c>
      <c r="J270" s="27">
        <f t="shared" si="115"/>
        <v>0</v>
      </c>
      <c r="K270" s="27">
        <f t="shared" si="115"/>
        <v>0</v>
      </c>
      <c r="L270" s="27">
        <f t="shared" si="115"/>
        <v>0</v>
      </c>
      <c r="M270" s="27">
        <f t="shared" si="115"/>
        <v>0</v>
      </c>
      <c r="N270" s="27">
        <f t="shared" si="115"/>
        <v>0</v>
      </c>
      <c r="O270" s="27">
        <f t="shared" si="115"/>
        <v>0</v>
      </c>
      <c r="P270" s="27">
        <f t="shared" si="115"/>
        <v>0</v>
      </c>
      <c r="Q270" s="27">
        <f t="shared" si="115"/>
        <v>0</v>
      </c>
      <c r="R270" s="27">
        <f t="shared" si="115"/>
        <v>0</v>
      </c>
      <c r="S270" s="27">
        <f t="shared" si="116"/>
        <v>0</v>
      </c>
      <c r="T270" s="27">
        <f t="shared" si="116"/>
        <v>97</v>
      </c>
      <c r="U270" s="27">
        <f t="shared" si="116"/>
        <v>97</v>
      </c>
      <c r="V270" s="27">
        <f t="shared" si="116"/>
        <v>97</v>
      </c>
      <c r="W270" s="27">
        <f t="shared" si="116"/>
        <v>97</v>
      </c>
      <c r="X270" s="27">
        <f t="shared" si="116"/>
        <v>97</v>
      </c>
      <c r="Y270" s="27">
        <f t="shared" si="116"/>
        <v>97</v>
      </c>
      <c r="Z270" s="27">
        <f t="shared" si="116"/>
        <v>97</v>
      </c>
      <c r="AA270" s="27">
        <f t="shared" si="116"/>
        <v>97</v>
      </c>
      <c r="AB270" s="27">
        <f t="shared" si="116"/>
        <v>152</v>
      </c>
      <c r="AC270" s="27">
        <f t="shared" si="116"/>
        <v>152</v>
      </c>
      <c r="AD270" s="27">
        <f t="shared" si="116"/>
        <v>152</v>
      </c>
      <c r="AE270" s="27">
        <f t="shared" si="116"/>
        <v>0</v>
      </c>
      <c r="AF270" s="27">
        <f t="shared" si="116"/>
        <v>0</v>
      </c>
      <c r="AG270" s="27">
        <f t="shared" si="116"/>
        <v>0</v>
      </c>
      <c r="AH270" s="27">
        <f t="shared" si="116"/>
        <v>0</v>
      </c>
      <c r="AI270" s="27">
        <f t="shared" si="117"/>
        <v>0</v>
      </c>
      <c r="AJ270" s="27">
        <f t="shared" si="117"/>
        <v>0</v>
      </c>
      <c r="AK270" s="27">
        <f t="shared" si="117"/>
        <v>0</v>
      </c>
      <c r="AL270" s="27">
        <f t="shared" si="117"/>
        <v>0</v>
      </c>
      <c r="AM270" s="27">
        <f t="shared" si="117"/>
        <v>0</v>
      </c>
      <c r="AN270" s="27">
        <f t="shared" si="117"/>
        <v>0</v>
      </c>
      <c r="AO270" s="27">
        <f t="shared" si="117"/>
        <v>0</v>
      </c>
      <c r="AP270" s="27">
        <f t="shared" si="117"/>
        <v>0</v>
      </c>
      <c r="AQ270" s="27">
        <f t="shared" si="117"/>
        <v>0</v>
      </c>
      <c r="AR270" s="27">
        <f t="shared" si="117"/>
        <v>0</v>
      </c>
      <c r="AS270" s="27">
        <f t="shared" si="117"/>
        <v>0</v>
      </c>
      <c r="AT270" s="27">
        <f t="shared" si="117"/>
        <v>0</v>
      </c>
      <c r="AU270" s="27">
        <f t="shared" si="117"/>
        <v>0</v>
      </c>
      <c r="AV270" s="27">
        <f t="shared" si="117"/>
        <v>0</v>
      </c>
      <c r="AW270" s="27">
        <f t="shared" si="117"/>
        <v>0</v>
      </c>
      <c r="AX270" s="27">
        <f t="shared" ref="AX270:BY270" si="119">AX269</f>
        <v>0</v>
      </c>
      <c r="AY270" s="27">
        <f t="shared" si="119"/>
        <v>0</v>
      </c>
      <c r="AZ270" s="27">
        <f t="shared" si="119"/>
        <v>0</v>
      </c>
      <c r="BA270" s="27">
        <f t="shared" si="119"/>
        <v>0</v>
      </c>
      <c r="BB270" s="27">
        <f t="shared" si="119"/>
        <v>0</v>
      </c>
      <c r="BC270" s="27">
        <f t="shared" si="119"/>
        <v>0</v>
      </c>
      <c r="BD270" s="27">
        <f t="shared" si="119"/>
        <v>0</v>
      </c>
      <c r="BE270" s="27">
        <f t="shared" si="119"/>
        <v>0</v>
      </c>
      <c r="BF270" s="27">
        <f t="shared" si="119"/>
        <v>0</v>
      </c>
      <c r="BG270" s="27">
        <f t="shared" si="119"/>
        <v>0</v>
      </c>
      <c r="BH270" s="27">
        <f t="shared" si="119"/>
        <v>0</v>
      </c>
      <c r="BI270" s="27">
        <f t="shared" si="119"/>
        <v>0</v>
      </c>
      <c r="BJ270" s="27">
        <f t="shared" si="119"/>
        <v>0</v>
      </c>
      <c r="BK270" s="27">
        <f t="shared" si="119"/>
        <v>0</v>
      </c>
      <c r="BL270" s="27">
        <f t="shared" si="119"/>
        <v>0</v>
      </c>
      <c r="BM270" s="27">
        <f t="shared" si="119"/>
        <v>97</v>
      </c>
      <c r="BN270" s="27">
        <f t="shared" si="119"/>
        <v>97</v>
      </c>
      <c r="BO270" s="27">
        <f t="shared" si="119"/>
        <v>97</v>
      </c>
      <c r="BP270" s="27">
        <f t="shared" si="119"/>
        <v>97</v>
      </c>
      <c r="BQ270" s="27">
        <f t="shared" si="119"/>
        <v>97</v>
      </c>
      <c r="BR270" s="27">
        <f t="shared" si="119"/>
        <v>97</v>
      </c>
      <c r="BS270" s="27">
        <f t="shared" si="119"/>
        <v>97</v>
      </c>
      <c r="BT270" s="27">
        <f t="shared" si="119"/>
        <v>97</v>
      </c>
      <c r="BU270" s="27">
        <f t="shared" si="119"/>
        <v>152</v>
      </c>
      <c r="BV270" s="27">
        <f t="shared" si="119"/>
        <v>152</v>
      </c>
      <c r="BW270" s="27">
        <f t="shared" si="119"/>
        <v>152</v>
      </c>
      <c r="BX270" s="27">
        <f t="shared" si="119"/>
        <v>0</v>
      </c>
      <c r="BY270" s="27">
        <f t="shared" si="119"/>
        <v>0</v>
      </c>
    </row>
    <row r="271" spans="2:77" outlineLevel="1">
      <c r="B271" s="25" t="s">
        <v>863</v>
      </c>
      <c r="C271" s="27">
        <f t="shared" si="115"/>
        <v>0</v>
      </c>
      <c r="D271" s="27">
        <f t="shared" si="115"/>
        <v>0</v>
      </c>
      <c r="E271" s="27">
        <f t="shared" si="115"/>
        <v>0</v>
      </c>
      <c r="F271" s="27">
        <f t="shared" si="115"/>
        <v>0</v>
      </c>
      <c r="G271" s="27">
        <f t="shared" si="115"/>
        <v>0</v>
      </c>
      <c r="H271" s="27">
        <f t="shared" si="115"/>
        <v>0</v>
      </c>
      <c r="I271" s="27">
        <f t="shared" si="115"/>
        <v>0</v>
      </c>
      <c r="J271" s="27">
        <f t="shared" si="115"/>
        <v>0</v>
      </c>
      <c r="K271" s="27">
        <f t="shared" si="115"/>
        <v>0</v>
      </c>
      <c r="L271" s="27">
        <f t="shared" si="115"/>
        <v>0</v>
      </c>
      <c r="M271" s="27">
        <f t="shared" si="115"/>
        <v>0</v>
      </c>
      <c r="N271" s="27">
        <f t="shared" si="115"/>
        <v>0</v>
      </c>
      <c r="O271" s="27">
        <f t="shared" si="115"/>
        <v>0</v>
      </c>
      <c r="P271" s="27">
        <f t="shared" si="115"/>
        <v>0</v>
      </c>
      <c r="Q271" s="27">
        <f t="shared" si="115"/>
        <v>0</v>
      </c>
      <c r="R271" s="27">
        <f t="shared" si="115"/>
        <v>0</v>
      </c>
      <c r="S271" s="27">
        <f t="shared" si="116"/>
        <v>0</v>
      </c>
      <c r="T271" s="27">
        <f t="shared" si="116"/>
        <v>97</v>
      </c>
      <c r="U271" s="27">
        <f t="shared" si="116"/>
        <v>97</v>
      </c>
      <c r="V271" s="27">
        <f t="shared" si="116"/>
        <v>97</v>
      </c>
      <c r="W271" s="27">
        <f t="shared" si="116"/>
        <v>97</v>
      </c>
      <c r="X271" s="27">
        <f t="shared" si="116"/>
        <v>97</v>
      </c>
      <c r="Y271" s="27">
        <f t="shared" si="116"/>
        <v>97</v>
      </c>
      <c r="Z271" s="27">
        <f t="shared" si="116"/>
        <v>97</v>
      </c>
      <c r="AA271" s="27">
        <f t="shared" si="116"/>
        <v>97</v>
      </c>
      <c r="AB271" s="27">
        <f t="shared" si="116"/>
        <v>152</v>
      </c>
      <c r="AC271" s="27">
        <f t="shared" si="116"/>
        <v>152</v>
      </c>
      <c r="AD271" s="27">
        <f t="shared" si="116"/>
        <v>152</v>
      </c>
      <c r="AE271" s="27">
        <f t="shared" si="116"/>
        <v>0</v>
      </c>
      <c r="AF271" s="27">
        <f t="shared" si="116"/>
        <v>0</v>
      </c>
      <c r="AG271" s="27">
        <f t="shared" si="116"/>
        <v>0</v>
      </c>
      <c r="AH271" s="27">
        <f t="shared" si="116"/>
        <v>0</v>
      </c>
      <c r="AI271" s="27">
        <f t="shared" si="117"/>
        <v>0</v>
      </c>
      <c r="AJ271" s="27">
        <f t="shared" si="117"/>
        <v>0</v>
      </c>
      <c r="AK271" s="27">
        <f t="shared" si="117"/>
        <v>0</v>
      </c>
      <c r="AL271" s="27">
        <f t="shared" si="117"/>
        <v>0</v>
      </c>
      <c r="AM271" s="27">
        <f t="shared" si="117"/>
        <v>0</v>
      </c>
      <c r="AN271" s="27">
        <f t="shared" si="117"/>
        <v>0</v>
      </c>
      <c r="AO271" s="27">
        <f t="shared" si="117"/>
        <v>0</v>
      </c>
      <c r="AP271" s="27">
        <f t="shared" si="117"/>
        <v>0</v>
      </c>
      <c r="AQ271" s="27">
        <f t="shared" si="117"/>
        <v>0</v>
      </c>
      <c r="AR271" s="27">
        <f t="shared" si="117"/>
        <v>0</v>
      </c>
      <c r="AS271" s="27">
        <f t="shared" si="117"/>
        <v>0</v>
      </c>
      <c r="AT271" s="27">
        <f t="shared" si="117"/>
        <v>0</v>
      </c>
      <c r="AU271" s="27">
        <f t="shared" si="117"/>
        <v>0</v>
      </c>
      <c r="AV271" s="27">
        <f t="shared" si="117"/>
        <v>0</v>
      </c>
      <c r="AW271" s="27">
        <f t="shared" si="117"/>
        <v>0</v>
      </c>
      <c r="AX271" s="27">
        <f t="shared" ref="AX271:BY271" si="120">AX270</f>
        <v>0</v>
      </c>
      <c r="AY271" s="27">
        <f t="shared" si="120"/>
        <v>0</v>
      </c>
      <c r="AZ271" s="27">
        <f t="shared" si="120"/>
        <v>0</v>
      </c>
      <c r="BA271" s="27">
        <f t="shared" si="120"/>
        <v>0</v>
      </c>
      <c r="BB271" s="27">
        <f t="shared" si="120"/>
        <v>0</v>
      </c>
      <c r="BC271" s="27">
        <f t="shared" si="120"/>
        <v>0</v>
      </c>
      <c r="BD271" s="27">
        <f t="shared" si="120"/>
        <v>0</v>
      </c>
      <c r="BE271" s="27">
        <f t="shared" si="120"/>
        <v>0</v>
      </c>
      <c r="BF271" s="27">
        <f t="shared" si="120"/>
        <v>0</v>
      </c>
      <c r="BG271" s="27">
        <f t="shared" si="120"/>
        <v>0</v>
      </c>
      <c r="BH271" s="27">
        <f t="shared" si="120"/>
        <v>0</v>
      </c>
      <c r="BI271" s="27">
        <f t="shared" si="120"/>
        <v>0</v>
      </c>
      <c r="BJ271" s="27">
        <f t="shared" si="120"/>
        <v>0</v>
      </c>
      <c r="BK271" s="27">
        <f t="shared" si="120"/>
        <v>0</v>
      </c>
      <c r="BL271" s="27">
        <f t="shared" si="120"/>
        <v>0</v>
      </c>
      <c r="BM271" s="27">
        <f t="shared" si="120"/>
        <v>97</v>
      </c>
      <c r="BN271" s="27">
        <f t="shared" si="120"/>
        <v>97</v>
      </c>
      <c r="BO271" s="27">
        <f t="shared" si="120"/>
        <v>97</v>
      </c>
      <c r="BP271" s="27">
        <f t="shared" si="120"/>
        <v>97</v>
      </c>
      <c r="BQ271" s="27">
        <f t="shared" si="120"/>
        <v>97</v>
      </c>
      <c r="BR271" s="27">
        <f t="shared" si="120"/>
        <v>97</v>
      </c>
      <c r="BS271" s="27">
        <f t="shared" si="120"/>
        <v>97</v>
      </c>
      <c r="BT271" s="27">
        <f t="shared" si="120"/>
        <v>97</v>
      </c>
      <c r="BU271" s="27">
        <f t="shared" si="120"/>
        <v>152</v>
      </c>
      <c r="BV271" s="27">
        <f t="shared" si="120"/>
        <v>152</v>
      </c>
      <c r="BW271" s="27">
        <f t="shared" si="120"/>
        <v>152</v>
      </c>
      <c r="BX271" s="27">
        <f t="shared" si="120"/>
        <v>0</v>
      </c>
      <c r="BY271" s="27">
        <f t="shared" si="120"/>
        <v>0</v>
      </c>
    </row>
    <row r="272" spans="2:77" outlineLevel="1">
      <c r="B272" s="25" t="s">
        <v>859</v>
      </c>
      <c r="C272" s="28" t="s">
        <v>30</v>
      </c>
      <c r="D272" s="28" t="s">
        <v>30</v>
      </c>
      <c r="E272" s="28" t="s">
        <v>30</v>
      </c>
      <c r="F272" s="28" t="s">
        <v>30</v>
      </c>
      <c r="G272" s="28" t="s">
        <v>30</v>
      </c>
      <c r="H272" s="28" t="s">
        <v>30</v>
      </c>
      <c r="I272" s="28" t="s">
        <v>30</v>
      </c>
      <c r="J272" s="28" t="s">
        <v>30</v>
      </c>
      <c r="K272" s="28" t="s">
        <v>30</v>
      </c>
      <c r="L272" s="28" t="s">
        <v>30</v>
      </c>
      <c r="M272" s="28" t="s">
        <v>30</v>
      </c>
      <c r="N272" s="28" t="s">
        <v>30</v>
      </c>
      <c r="O272" s="28" t="s">
        <v>30</v>
      </c>
      <c r="P272" s="28" t="s">
        <v>30</v>
      </c>
      <c r="Q272" s="28" t="s">
        <v>30</v>
      </c>
      <c r="R272" s="28">
        <v>12</v>
      </c>
      <c r="S272" s="28">
        <v>20</v>
      </c>
      <c r="T272" s="28">
        <v>2</v>
      </c>
      <c r="U272" s="28">
        <v>3</v>
      </c>
      <c r="V272" s="28">
        <v>17</v>
      </c>
      <c r="W272" s="28">
        <v>22</v>
      </c>
      <c r="X272" s="28">
        <v>6</v>
      </c>
      <c r="Y272" s="28">
        <v>9</v>
      </c>
      <c r="Z272" s="28">
        <v>16</v>
      </c>
      <c r="AA272" s="28">
        <v>23</v>
      </c>
      <c r="AB272" s="28">
        <v>5</v>
      </c>
      <c r="AC272" s="28">
        <v>8</v>
      </c>
      <c r="AD272" s="28">
        <v>15</v>
      </c>
      <c r="AE272" s="28">
        <v>1</v>
      </c>
      <c r="AF272" s="28">
        <v>4</v>
      </c>
      <c r="AG272" s="28" t="s">
        <v>30</v>
      </c>
      <c r="AH272" s="28" t="s">
        <v>30</v>
      </c>
      <c r="AI272" s="28" t="s">
        <v>30</v>
      </c>
      <c r="AJ272" s="28" t="s">
        <v>30</v>
      </c>
      <c r="AK272" s="28" t="s">
        <v>30</v>
      </c>
      <c r="AL272" s="28" t="s">
        <v>30</v>
      </c>
      <c r="AM272" s="28" t="s">
        <v>30</v>
      </c>
      <c r="AN272" s="28" t="s">
        <v>30</v>
      </c>
      <c r="AO272" s="28" t="s">
        <v>30</v>
      </c>
      <c r="AP272" s="28" t="s">
        <v>30</v>
      </c>
      <c r="AQ272" s="28" t="s">
        <v>30</v>
      </c>
      <c r="AR272" s="28" t="s">
        <v>30</v>
      </c>
      <c r="AS272" s="28" t="s">
        <v>30</v>
      </c>
      <c r="AT272" s="28" t="s">
        <v>30</v>
      </c>
      <c r="AU272" s="28" t="s">
        <v>30</v>
      </c>
      <c r="AV272" s="28" t="s">
        <v>30</v>
      </c>
      <c r="AW272" s="28" t="s">
        <v>30</v>
      </c>
      <c r="AX272" s="28" t="s">
        <v>30</v>
      </c>
      <c r="AY272" s="28" t="s">
        <v>30</v>
      </c>
      <c r="AZ272" s="28" t="s">
        <v>30</v>
      </c>
      <c r="BA272" s="28" t="s">
        <v>30</v>
      </c>
      <c r="BB272" s="28" t="s">
        <v>30</v>
      </c>
      <c r="BC272" s="28" t="s">
        <v>30</v>
      </c>
      <c r="BD272" s="28" t="s">
        <v>30</v>
      </c>
      <c r="BE272" s="28" t="s">
        <v>30</v>
      </c>
      <c r="BF272" s="28" t="s">
        <v>30</v>
      </c>
      <c r="BG272" s="28" t="s">
        <v>30</v>
      </c>
      <c r="BH272" s="28" t="s">
        <v>30</v>
      </c>
      <c r="BI272" s="28" t="s">
        <v>30</v>
      </c>
      <c r="BJ272" s="28" t="s">
        <v>30</v>
      </c>
      <c r="BK272" s="28">
        <v>12</v>
      </c>
      <c r="BL272" s="28">
        <v>20</v>
      </c>
      <c r="BM272" s="28">
        <v>2</v>
      </c>
      <c r="BN272" s="28">
        <v>3</v>
      </c>
      <c r="BO272" s="28">
        <v>17</v>
      </c>
      <c r="BP272" s="28">
        <v>22</v>
      </c>
      <c r="BQ272" s="28">
        <v>6</v>
      </c>
      <c r="BR272" s="28">
        <v>9</v>
      </c>
      <c r="BS272" s="28">
        <v>16</v>
      </c>
      <c r="BT272" s="28">
        <v>23</v>
      </c>
      <c r="BU272" s="28">
        <v>5</v>
      </c>
      <c r="BV272" s="28">
        <v>8</v>
      </c>
      <c r="BW272" s="28">
        <v>15</v>
      </c>
      <c r="BX272" s="28">
        <v>1</v>
      </c>
      <c r="BY272" s="28">
        <v>4</v>
      </c>
    </row>
    <row r="273" spans="2:77" outlineLevel="1">
      <c r="B273" s="25" t="s">
        <v>869</v>
      </c>
      <c r="C273" s="28"/>
      <c r="D273" s="28"/>
      <c r="E273" s="28"/>
      <c r="F273" s="28"/>
      <c r="G273" s="28"/>
      <c r="H273" s="28"/>
      <c r="I273" s="28"/>
      <c r="J273" s="28"/>
      <c r="K273" s="28"/>
      <c r="L273" s="28"/>
      <c r="M273" s="28"/>
      <c r="N273" s="28"/>
      <c r="O273" s="28"/>
      <c r="P273" s="28"/>
      <c r="Q273" s="28"/>
      <c r="R273" s="28">
        <v>348</v>
      </c>
      <c r="S273" s="28">
        <v>348</v>
      </c>
      <c r="T273" s="28">
        <v>7</v>
      </c>
      <c r="U273" s="28">
        <v>7</v>
      </c>
      <c r="V273" s="28">
        <v>7</v>
      </c>
      <c r="W273" s="28">
        <v>7</v>
      </c>
      <c r="X273" s="28">
        <v>7</v>
      </c>
      <c r="Y273" s="28">
        <v>7</v>
      </c>
      <c r="Z273" s="28">
        <v>7</v>
      </c>
      <c r="AA273" s="28">
        <v>7</v>
      </c>
      <c r="AB273" s="28">
        <v>0</v>
      </c>
      <c r="AC273" s="28">
        <v>0</v>
      </c>
      <c r="AD273" s="28">
        <v>0</v>
      </c>
      <c r="AE273" s="28">
        <v>0</v>
      </c>
      <c r="AF273" s="28">
        <v>0</v>
      </c>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v>348</v>
      </c>
      <c r="BL273" s="28">
        <v>348</v>
      </c>
      <c r="BM273" s="28">
        <v>7</v>
      </c>
      <c r="BN273" s="28">
        <v>7</v>
      </c>
      <c r="BO273" s="28">
        <v>7</v>
      </c>
      <c r="BP273" s="28">
        <v>7</v>
      </c>
      <c r="BQ273" s="28">
        <v>7</v>
      </c>
      <c r="BR273" s="28">
        <v>7</v>
      </c>
      <c r="BS273" s="28">
        <v>7</v>
      </c>
      <c r="BT273" s="28">
        <v>7</v>
      </c>
      <c r="BU273" s="28">
        <v>0</v>
      </c>
      <c r="BV273" s="28">
        <v>0</v>
      </c>
      <c r="BW273" s="28">
        <v>0</v>
      </c>
      <c r="BX273" s="28">
        <v>0</v>
      </c>
      <c r="BY273" s="28">
        <v>0</v>
      </c>
    </row>
    <row r="274" spans="2:77" outlineLevel="1">
      <c r="B274" s="25" t="s">
        <v>861</v>
      </c>
      <c r="C274" s="27">
        <f t="shared" ref="C274:R276" si="121">C273</f>
        <v>0</v>
      </c>
      <c r="D274" s="27">
        <f t="shared" si="121"/>
        <v>0</v>
      </c>
      <c r="E274" s="27">
        <f t="shared" si="121"/>
        <v>0</v>
      </c>
      <c r="F274" s="27">
        <f t="shared" si="121"/>
        <v>0</v>
      </c>
      <c r="G274" s="27">
        <f t="shared" si="121"/>
        <v>0</v>
      </c>
      <c r="H274" s="27">
        <f t="shared" si="121"/>
        <v>0</v>
      </c>
      <c r="I274" s="27">
        <f t="shared" si="121"/>
        <v>0</v>
      </c>
      <c r="J274" s="27">
        <f t="shared" si="121"/>
        <v>0</v>
      </c>
      <c r="K274" s="27">
        <f t="shared" si="121"/>
        <v>0</v>
      </c>
      <c r="L274" s="27">
        <f t="shared" si="121"/>
        <v>0</v>
      </c>
      <c r="M274" s="27">
        <f t="shared" si="121"/>
        <v>0</v>
      </c>
      <c r="N274" s="27">
        <f t="shared" si="121"/>
        <v>0</v>
      </c>
      <c r="O274" s="27">
        <f t="shared" si="121"/>
        <v>0</v>
      </c>
      <c r="P274" s="27">
        <f t="shared" si="121"/>
        <v>0</v>
      </c>
      <c r="Q274" s="27">
        <f t="shared" si="121"/>
        <v>0</v>
      </c>
      <c r="R274" s="27">
        <f t="shared" si="121"/>
        <v>348</v>
      </c>
      <c r="S274" s="27">
        <f t="shared" ref="S274:AH276" si="122">S273</f>
        <v>348</v>
      </c>
      <c r="T274" s="27">
        <f t="shared" si="122"/>
        <v>7</v>
      </c>
      <c r="U274" s="27">
        <f t="shared" si="122"/>
        <v>7</v>
      </c>
      <c r="V274" s="27">
        <f t="shared" si="122"/>
        <v>7</v>
      </c>
      <c r="W274" s="27">
        <f t="shared" si="122"/>
        <v>7</v>
      </c>
      <c r="X274" s="27">
        <f t="shared" si="122"/>
        <v>7</v>
      </c>
      <c r="Y274" s="27">
        <f t="shared" si="122"/>
        <v>7</v>
      </c>
      <c r="Z274" s="27">
        <f t="shared" si="122"/>
        <v>7</v>
      </c>
      <c r="AA274" s="27">
        <f t="shared" si="122"/>
        <v>7</v>
      </c>
      <c r="AB274" s="27">
        <f t="shared" si="122"/>
        <v>0</v>
      </c>
      <c r="AC274" s="27">
        <f t="shared" si="122"/>
        <v>0</v>
      </c>
      <c r="AD274" s="27">
        <f t="shared" si="122"/>
        <v>0</v>
      </c>
      <c r="AE274" s="27">
        <f t="shared" si="122"/>
        <v>0</v>
      </c>
      <c r="AF274" s="27">
        <f t="shared" si="122"/>
        <v>0</v>
      </c>
      <c r="AG274" s="27">
        <f t="shared" si="122"/>
        <v>0</v>
      </c>
      <c r="AH274" s="27">
        <f t="shared" si="122"/>
        <v>0</v>
      </c>
      <c r="AI274" s="27">
        <f t="shared" ref="AI274:AW276" si="123">AI273</f>
        <v>0</v>
      </c>
      <c r="AJ274" s="27">
        <f t="shared" si="123"/>
        <v>0</v>
      </c>
      <c r="AK274" s="27">
        <f t="shared" si="123"/>
        <v>0</v>
      </c>
      <c r="AL274" s="27">
        <f t="shared" si="123"/>
        <v>0</v>
      </c>
      <c r="AM274" s="27">
        <f t="shared" si="123"/>
        <v>0</v>
      </c>
      <c r="AN274" s="27">
        <f t="shared" si="123"/>
        <v>0</v>
      </c>
      <c r="AO274" s="27">
        <f t="shared" si="123"/>
        <v>0</v>
      </c>
      <c r="AP274" s="27">
        <f t="shared" si="123"/>
        <v>0</v>
      </c>
      <c r="AQ274" s="27">
        <f t="shared" si="123"/>
        <v>0</v>
      </c>
      <c r="AR274" s="27">
        <f t="shared" si="123"/>
        <v>0</v>
      </c>
      <c r="AS274" s="27">
        <f t="shared" si="123"/>
        <v>0</v>
      </c>
      <c r="AT274" s="27">
        <f t="shared" si="123"/>
        <v>0</v>
      </c>
      <c r="AU274" s="27">
        <f t="shared" si="123"/>
        <v>0</v>
      </c>
      <c r="AV274" s="27">
        <f t="shared" si="123"/>
        <v>0</v>
      </c>
      <c r="AW274" s="27">
        <f t="shared" si="123"/>
        <v>0</v>
      </c>
      <c r="AX274" s="27">
        <f t="shared" ref="AX274:BY274" si="124">AX273</f>
        <v>0</v>
      </c>
      <c r="AY274" s="27">
        <f t="shared" si="124"/>
        <v>0</v>
      </c>
      <c r="AZ274" s="27">
        <f t="shared" si="124"/>
        <v>0</v>
      </c>
      <c r="BA274" s="27">
        <f t="shared" si="124"/>
        <v>0</v>
      </c>
      <c r="BB274" s="27">
        <f t="shared" si="124"/>
        <v>0</v>
      </c>
      <c r="BC274" s="27">
        <f t="shared" si="124"/>
        <v>0</v>
      </c>
      <c r="BD274" s="27">
        <f t="shared" si="124"/>
        <v>0</v>
      </c>
      <c r="BE274" s="27">
        <f t="shared" si="124"/>
        <v>0</v>
      </c>
      <c r="BF274" s="27">
        <f t="shared" si="124"/>
        <v>0</v>
      </c>
      <c r="BG274" s="27">
        <f t="shared" si="124"/>
        <v>0</v>
      </c>
      <c r="BH274" s="27">
        <f t="shared" si="124"/>
        <v>0</v>
      </c>
      <c r="BI274" s="27">
        <f t="shared" si="124"/>
        <v>0</v>
      </c>
      <c r="BJ274" s="27">
        <f t="shared" si="124"/>
        <v>0</v>
      </c>
      <c r="BK274" s="27">
        <f t="shared" si="124"/>
        <v>348</v>
      </c>
      <c r="BL274" s="27">
        <f t="shared" si="124"/>
        <v>348</v>
      </c>
      <c r="BM274" s="27">
        <f t="shared" si="124"/>
        <v>7</v>
      </c>
      <c r="BN274" s="27">
        <f t="shared" si="124"/>
        <v>7</v>
      </c>
      <c r="BO274" s="27">
        <f t="shared" si="124"/>
        <v>7</v>
      </c>
      <c r="BP274" s="27">
        <f t="shared" si="124"/>
        <v>7</v>
      </c>
      <c r="BQ274" s="27">
        <f t="shared" si="124"/>
        <v>7</v>
      </c>
      <c r="BR274" s="27">
        <f t="shared" si="124"/>
        <v>7</v>
      </c>
      <c r="BS274" s="27">
        <f t="shared" si="124"/>
        <v>7</v>
      </c>
      <c r="BT274" s="27">
        <f t="shared" si="124"/>
        <v>7</v>
      </c>
      <c r="BU274" s="27">
        <f t="shared" si="124"/>
        <v>0</v>
      </c>
      <c r="BV274" s="27">
        <f t="shared" si="124"/>
        <v>0</v>
      </c>
      <c r="BW274" s="27">
        <f t="shared" si="124"/>
        <v>0</v>
      </c>
      <c r="BX274" s="27">
        <f t="shared" si="124"/>
        <v>0</v>
      </c>
      <c r="BY274" s="27">
        <f t="shared" si="124"/>
        <v>0</v>
      </c>
    </row>
    <row r="275" spans="2:77" outlineLevel="1">
      <c r="B275" s="25" t="s">
        <v>862</v>
      </c>
      <c r="C275" s="27">
        <f t="shared" si="121"/>
        <v>0</v>
      </c>
      <c r="D275" s="27">
        <f t="shared" si="121"/>
        <v>0</v>
      </c>
      <c r="E275" s="27">
        <f t="shared" si="121"/>
        <v>0</v>
      </c>
      <c r="F275" s="27">
        <f t="shared" si="121"/>
        <v>0</v>
      </c>
      <c r="G275" s="27">
        <f t="shared" si="121"/>
        <v>0</v>
      </c>
      <c r="H275" s="27">
        <f t="shared" si="121"/>
        <v>0</v>
      </c>
      <c r="I275" s="27">
        <f t="shared" si="121"/>
        <v>0</v>
      </c>
      <c r="J275" s="27">
        <f t="shared" si="121"/>
        <v>0</v>
      </c>
      <c r="K275" s="27">
        <f t="shared" si="121"/>
        <v>0</v>
      </c>
      <c r="L275" s="27">
        <f t="shared" si="121"/>
        <v>0</v>
      </c>
      <c r="M275" s="27">
        <f t="shared" si="121"/>
        <v>0</v>
      </c>
      <c r="N275" s="27">
        <f t="shared" si="121"/>
        <v>0</v>
      </c>
      <c r="O275" s="27">
        <f t="shared" si="121"/>
        <v>0</v>
      </c>
      <c r="P275" s="27">
        <f t="shared" si="121"/>
        <v>0</v>
      </c>
      <c r="Q275" s="27">
        <f t="shared" si="121"/>
        <v>0</v>
      </c>
      <c r="R275" s="27">
        <f t="shared" si="121"/>
        <v>348</v>
      </c>
      <c r="S275" s="27">
        <f t="shared" si="122"/>
        <v>348</v>
      </c>
      <c r="T275" s="27">
        <f t="shared" si="122"/>
        <v>7</v>
      </c>
      <c r="U275" s="27">
        <f t="shared" si="122"/>
        <v>7</v>
      </c>
      <c r="V275" s="27">
        <f t="shared" si="122"/>
        <v>7</v>
      </c>
      <c r="W275" s="27">
        <f t="shared" si="122"/>
        <v>7</v>
      </c>
      <c r="X275" s="27">
        <f t="shared" si="122"/>
        <v>7</v>
      </c>
      <c r="Y275" s="27">
        <f t="shared" si="122"/>
        <v>7</v>
      </c>
      <c r="Z275" s="27">
        <f t="shared" si="122"/>
        <v>7</v>
      </c>
      <c r="AA275" s="27">
        <f t="shared" si="122"/>
        <v>7</v>
      </c>
      <c r="AB275" s="27">
        <f t="shared" si="122"/>
        <v>0</v>
      </c>
      <c r="AC275" s="27">
        <f t="shared" si="122"/>
        <v>0</v>
      </c>
      <c r="AD275" s="27">
        <f t="shared" si="122"/>
        <v>0</v>
      </c>
      <c r="AE275" s="27">
        <f t="shared" si="122"/>
        <v>0</v>
      </c>
      <c r="AF275" s="27">
        <f t="shared" si="122"/>
        <v>0</v>
      </c>
      <c r="AG275" s="27">
        <f t="shared" si="122"/>
        <v>0</v>
      </c>
      <c r="AH275" s="27">
        <f t="shared" si="122"/>
        <v>0</v>
      </c>
      <c r="AI275" s="27">
        <f t="shared" si="123"/>
        <v>0</v>
      </c>
      <c r="AJ275" s="27">
        <f t="shared" si="123"/>
        <v>0</v>
      </c>
      <c r="AK275" s="27">
        <f t="shared" si="123"/>
        <v>0</v>
      </c>
      <c r="AL275" s="27">
        <f t="shared" si="123"/>
        <v>0</v>
      </c>
      <c r="AM275" s="27">
        <f t="shared" si="123"/>
        <v>0</v>
      </c>
      <c r="AN275" s="27">
        <f t="shared" si="123"/>
        <v>0</v>
      </c>
      <c r="AO275" s="27">
        <f t="shared" si="123"/>
        <v>0</v>
      </c>
      <c r="AP275" s="27">
        <f t="shared" si="123"/>
        <v>0</v>
      </c>
      <c r="AQ275" s="27">
        <f t="shared" si="123"/>
        <v>0</v>
      </c>
      <c r="AR275" s="27">
        <f t="shared" si="123"/>
        <v>0</v>
      </c>
      <c r="AS275" s="27">
        <f t="shared" si="123"/>
        <v>0</v>
      </c>
      <c r="AT275" s="27">
        <f t="shared" si="123"/>
        <v>0</v>
      </c>
      <c r="AU275" s="27">
        <f t="shared" si="123"/>
        <v>0</v>
      </c>
      <c r="AV275" s="27">
        <f t="shared" si="123"/>
        <v>0</v>
      </c>
      <c r="AW275" s="27">
        <f t="shared" si="123"/>
        <v>0</v>
      </c>
      <c r="AX275" s="27">
        <f t="shared" ref="AX275:BY275" si="125">AX274</f>
        <v>0</v>
      </c>
      <c r="AY275" s="27">
        <f t="shared" si="125"/>
        <v>0</v>
      </c>
      <c r="AZ275" s="27">
        <f t="shared" si="125"/>
        <v>0</v>
      </c>
      <c r="BA275" s="27">
        <f t="shared" si="125"/>
        <v>0</v>
      </c>
      <c r="BB275" s="27">
        <f t="shared" si="125"/>
        <v>0</v>
      </c>
      <c r="BC275" s="27">
        <f t="shared" si="125"/>
        <v>0</v>
      </c>
      <c r="BD275" s="27">
        <f t="shared" si="125"/>
        <v>0</v>
      </c>
      <c r="BE275" s="27">
        <f t="shared" si="125"/>
        <v>0</v>
      </c>
      <c r="BF275" s="27">
        <f t="shared" si="125"/>
        <v>0</v>
      </c>
      <c r="BG275" s="27">
        <f t="shared" si="125"/>
        <v>0</v>
      </c>
      <c r="BH275" s="27">
        <f t="shared" si="125"/>
        <v>0</v>
      </c>
      <c r="BI275" s="27">
        <f t="shared" si="125"/>
        <v>0</v>
      </c>
      <c r="BJ275" s="27">
        <f t="shared" si="125"/>
        <v>0</v>
      </c>
      <c r="BK275" s="27">
        <f t="shared" si="125"/>
        <v>348</v>
      </c>
      <c r="BL275" s="27">
        <f t="shared" si="125"/>
        <v>348</v>
      </c>
      <c r="BM275" s="27">
        <f t="shared" si="125"/>
        <v>7</v>
      </c>
      <c r="BN275" s="27">
        <f t="shared" si="125"/>
        <v>7</v>
      </c>
      <c r="BO275" s="27">
        <f t="shared" si="125"/>
        <v>7</v>
      </c>
      <c r="BP275" s="27">
        <f t="shared" si="125"/>
        <v>7</v>
      </c>
      <c r="BQ275" s="27">
        <f t="shared" si="125"/>
        <v>7</v>
      </c>
      <c r="BR275" s="27">
        <f t="shared" si="125"/>
        <v>7</v>
      </c>
      <c r="BS275" s="27">
        <f t="shared" si="125"/>
        <v>7</v>
      </c>
      <c r="BT275" s="27">
        <f t="shared" si="125"/>
        <v>7</v>
      </c>
      <c r="BU275" s="27">
        <f t="shared" si="125"/>
        <v>0</v>
      </c>
      <c r="BV275" s="27">
        <f t="shared" si="125"/>
        <v>0</v>
      </c>
      <c r="BW275" s="27">
        <f t="shared" si="125"/>
        <v>0</v>
      </c>
      <c r="BX275" s="27">
        <f t="shared" si="125"/>
        <v>0</v>
      </c>
      <c r="BY275" s="27">
        <f t="shared" si="125"/>
        <v>0</v>
      </c>
    </row>
    <row r="276" spans="2:77" outlineLevel="1">
      <c r="B276" s="25" t="s">
        <v>863</v>
      </c>
      <c r="C276" s="27">
        <f t="shared" si="121"/>
        <v>0</v>
      </c>
      <c r="D276" s="27">
        <f t="shared" si="121"/>
        <v>0</v>
      </c>
      <c r="E276" s="27">
        <f t="shared" si="121"/>
        <v>0</v>
      </c>
      <c r="F276" s="27">
        <f t="shared" si="121"/>
        <v>0</v>
      </c>
      <c r="G276" s="27">
        <f t="shared" si="121"/>
        <v>0</v>
      </c>
      <c r="H276" s="27">
        <f t="shared" si="121"/>
        <v>0</v>
      </c>
      <c r="I276" s="27">
        <f t="shared" si="121"/>
        <v>0</v>
      </c>
      <c r="J276" s="27">
        <f t="shared" si="121"/>
        <v>0</v>
      </c>
      <c r="K276" s="27">
        <f t="shared" si="121"/>
        <v>0</v>
      </c>
      <c r="L276" s="27">
        <f t="shared" si="121"/>
        <v>0</v>
      </c>
      <c r="M276" s="27">
        <f t="shared" si="121"/>
        <v>0</v>
      </c>
      <c r="N276" s="27">
        <f t="shared" si="121"/>
        <v>0</v>
      </c>
      <c r="O276" s="27">
        <f t="shared" si="121"/>
        <v>0</v>
      </c>
      <c r="P276" s="27">
        <f t="shared" si="121"/>
        <v>0</v>
      </c>
      <c r="Q276" s="27">
        <f t="shared" si="121"/>
        <v>0</v>
      </c>
      <c r="R276" s="27">
        <f t="shared" si="121"/>
        <v>348</v>
      </c>
      <c r="S276" s="27">
        <f t="shared" si="122"/>
        <v>348</v>
      </c>
      <c r="T276" s="27">
        <f t="shared" si="122"/>
        <v>7</v>
      </c>
      <c r="U276" s="27">
        <f t="shared" si="122"/>
        <v>7</v>
      </c>
      <c r="V276" s="27">
        <f t="shared" si="122"/>
        <v>7</v>
      </c>
      <c r="W276" s="27">
        <f t="shared" si="122"/>
        <v>7</v>
      </c>
      <c r="X276" s="27">
        <f t="shared" si="122"/>
        <v>7</v>
      </c>
      <c r="Y276" s="27">
        <f t="shared" si="122"/>
        <v>7</v>
      </c>
      <c r="Z276" s="27">
        <f t="shared" si="122"/>
        <v>7</v>
      </c>
      <c r="AA276" s="27">
        <f t="shared" si="122"/>
        <v>7</v>
      </c>
      <c r="AB276" s="27">
        <f t="shared" si="122"/>
        <v>0</v>
      </c>
      <c r="AC276" s="27">
        <f t="shared" si="122"/>
        <v>0</v>
      </c>
      <c r="AD276" s="27">
        <f t="shared" si="122"/>
        <v>0</v>
      </c>
      <c r="AE276" s="27">
        <f t="shared" si="122"/>
        <v>0</v>
      </c>
      <c r="AF276" s="27">
        <f t="shared" si="122"/>
        <v>0</v>
      </c>
      <c r="AG276" s="27">
        <f t="shared" si="122"/>
        <v>0</v>
      </c>
      <c r="AH276" s="27">
        <f t="shared" si="122"/>
        <v>0</v>
      </c>
      <c r="AI276" s="27">
        <f t="shared" si="123"/>
        <v>0</v>
      </c>
      <c r="AJ276" s="27">
        <f t="shared" si="123"/>
        <v>0</v>
      </c>
      <c r="AK276" s="27">
        <f t="shared" si="123"/>
        <v>0</v>
      </c>
      <c r="AL276" s="27">
        <f t="shared" si="123"/>
        <v>0</v>
      </c>
      <c r="AM276" s="27">
        <f t="shared" si="123"/>
        <v>0</v>
      </c>
      <c r="AN276" s="27">
        <f t="shared" si="123"/>
        <v>0</v>
      </c>
      <c r="AO276" s="27">
        <f t="shared" si="123"/>
        <v>0</v>
      </c>
      <c r="AP276" s="27">
        <f t="shared" si="123"/>
        <v>0</v>
      </c>
      <c r="AQ276" s="27">
        <f t="shared" si="123"/>
        <v>0</v>
      </c>
      <c r="AR276" s="27">
        <f t="shared" si="123"/>
        <v>0</v>
      </c>
      <c r="AS276" s="27">
        <f t="shared" si="123"/>
        <v>0</v>
      </c>
      <c r="AT276" s="27">
        <f t="shared" si="123"/>
        <v>0</v>
      </c>
      <c r="AU276" s="27">
        <f t="shared" si="123"/>
        <v>0</v>
      </c>
      <c r="AV276" s="27">
        <f t="shared" si="123"/>
        <v>0</v>
      </c>
      <c r="AW276" s="27">
        <f t="shared" si="123"/>
        <v>0</v>
      </c>
      <c r="AX276" s="27">
        <f t="shared" ref="AX276:BY276" si="126">AX275</f>
        <v>0</v>
      </c>
      <c r="AY276" s="27">
        <f t="shared" si="126"/>
        <v>0</v>
      </c>
      <c r="AZ276" s="27">
        <f t="shared" si="126"/>
        <v>0</v>
      </c>
      <c r="BA276" s="27">
        <f t="shared" si="126"/>
        <v>0</v>
      </c>
      <c r="BB276" s="27">
        <f t="shared" si="126"/>
        <v>0</v>
      </c>
      <c r="BC276" s="27">
        <f t="shared" si="126"/>
        <v>0</v>
      </c>
      <c r="BD276" s="27">
        <f t="shared" si="126"/>
        <v>0</v>
      </c>
      <c r="BE276" s="27">
        <f t="shared" si="126"/>
        <v>0</v>
      </c>
      <c r="BF276" s="27">
        <f t="shared" si="126"/>
        <v>0</v>
      </c>
      <c r="BG276" s="27">
        <f t="shared" si="126"/>
        <v>0</v>
      </c>
      <c r="BH276" s="27">
        <f t="shared" si="126"/>
        <v>0</v>
      </c>
      <c r="BI276" s="27">
        <f t="shared" si="126"/>
        <v>0</v>
      </c>
      <c r="BJ276" s="27">
        <f t="shared" si="126"/>
        <v>0</v>
      </c>
      <c r="BK276" s="27">
        <f t="shared" si="126"/>
        <v>348</v>
      </c>
      <c r="BL276" s="27">
        <f t="shared" si="126"/>
        <v>348</v>
      </c>
      <c r="BM276" s="27">
        <f t="shared" si="126"/>
        <v>7</v>
      </c>
      <c r="BN276" s="27">
        <f t="shared" si="126"/>
        <v>7</v>
      </c>
      <c r="BO276" s="27">
        <f t="shared" si="126"/>
        <v>7</v>
      </c>
      <c r="BP276" s="27">
        <f t="shared" si="126"/>
        <v>7</v>
      </c>
      <c r="BQ276" s="27">
        <f t="shared" si="126"/>
        <v>7</v>
      </c>
      <c r="BR276" s="27">
        <f t="shared" si="126"/>
        <v>7</v>
      </c>
      <c r="BS276" s="27">
        <f t="shared" si="126"/>
        <v>7</v>
      </c>
      <c r="BT276" s="27">
        <f t="shared" si="126"/>
        <v>7</v>
      </c>
      <c r="BU276" s="27">
        <f t="shared" si="126"/>
        <v>0</v>
      </c>
      <c r="BV276" s="27">
        <f t="shared" si="126"/>
        <v>0</v>
      </c>
      <c r="BW276" s="27">
        <f t="shared" si="126"/>
        <v>0</v>
      </c>
      <c r="BX276" s="27">
        <f t="shared" si="126"/>
        <v>0</v>
      </c>
      <c r="BY276" s="27">
        <f t="shared" si="126"/>
        <v>0</v>
      </c>
    </row>
    <row r="277" spans="2:77" outlineLevel="1">
      <c r="B277" s="25" t="s">
        <v>859</v>
      </c>
      <c r="C277" s="28" t="s">
        <v>30</v>
      </c>
      <c r="D277" s="28" t="s">
        <v>30</v>
      </c>
      <c r="E277" s="28" t="s">
        <v>30</v>
      </c>
      <c r="F277" s="28" t="s">
        <v>30</v>
      </c>
      <c r="G277" s="28" t="s">
        <v>30</v>
      </c>
      <c r="H277" s="28" t="s">
        <v>30</v>
      </c>
      <c r="I277" s="28" t="s">
        <v>30</v>
      </c>
      <c r="J277" s="28" t="s">
        <v>30</v>
      </c>
      <c r="K277" s="28" t="s">
        <v>30</v>
      </c>
      <c r="L277" s="28" t="s">
        <v>30</v>
      </c>
      <c r="M277" s="28" t="s">
        <v>30</v>
      </c>
      <c r="N277" s="28" t="s">
        <v>30</v>
      </c>
      <c r="O277" s="28" t="s">
        <v>30</v>
      </c>
      <c r="P277" s="28" t="s">
        <v>30</v>
      </c>
      <c r="Q277" s="28" t="s">
        <v>30</v>
      </c>
      <c r="R277" s="28" t="s">
        <v>30</v>
      </c>
      <c r="S277" s="28" t="s">
        <v>30</v>
      </c>
      <c r="T277" s="28" t="s">
        <v>30</v>
      </c>
      <c r="U277" s="28" t="s">
        <v>30</v>
      </c>
      <c r="V277" s="28" t="s">
        <v>30</v>
      </c>
      <c r="W277" s="28" t="s">
        <v>30</v>
      </c>
      <c r="X277" s="28" t="s">
        <v>30</v>
      </c>
      <c r="Y277" s="28" t="s">
        <v>30</v>
      </c>
      <c r="Z277" s="28" t="s">
        <v>30</v>
      </c>
      <c r="AA277" s="28" t="s">
        <v>30</v>
      </c>
      <c r="AB277" s="28" t="s">
        <v>30</v>
      </c>
      <c r="AC277" s="28" t="s">
        <v>30</v>
      </c>
      <c r="AD277" s="28" t="s">
        <v>30</v>
      </c>
      <c r="AE277" s="28" t="s">
        <v>30</v>
      </c>
      <c r="AF277" s="28" t="s">
        <v>30</v>
      </c>
      <c r="AG277" s="28" t="s">
        <v>30</v>
      </c>
      <c r="AH277" s="28" t="s">
        <v>30</v>
      </c>
      <c r="AI277" s="28" t="s">
        <v>30</v>
      </c>
      <c r="AJ277" s="28" t="s">
        <v>30</v>
      </c>
      <c r="AK277" s="28" t="s">
        <v>30</v>
      </c>
      <c r="AL277" s="28" t="s">
        <v>30</v>
      </c>
      <c r="AM277" s="28" t="s">
        <v>30</v>
      </c>
      <c r="AN277" s="28" t="s">
        <v>30</v>
      </c>
      <c r="AO277" s="28" t="s">
        <v>30</v>
      </c>
      <c r="AP277" s="28" t="s">
        <v>30</v>
      </c>
      <c r="AQ277" s="28" t="s">
        <v>30</v>
      </c>
      <c r="AR277" s="28" t="s">
        <v>30</v>
      </c>
      <c r="AS277" s="28" t="s">
        <v>30</v>
      </c>
      <c r="AT277" s="28" t="s">
        <v>30</v>
      </c>
      <c r="AU277" s="28" t="s">
        <v>30</v>
      </c>
      <c r="AV277" s="28" t="s">
        <v>30</v>
      </c>
      <c r="AW277" s="28" t="s">
        <v>30</v>
      </c>
      <c r="AX277" s="28" t="s">
        <v>30</v>
      </c>
      <c r="AY277" s="28" t="s">
        <v>30</v>
      </c>
      <c r="AZ277" s="28" t="s">
        <v>30</v>
      </c>
      <c r="BA277" s="28" t="s">
        <v>30</v>
      </c>
      <c r="BB277" s="28" t="s">
        <v>30</v>
      </c>
      <c r="BC277" s="28" t="s">
        <v>30</v>
      </c>
      <c r="BD277" s="28" t="s">
        <v>30</v>
      </c>
      <c r="BE277" s="28" t="s">
        <v>30</v>
      </c>
      <c r="BF277" s="28" t="s">
        <v>30</v>
      </c>
      <c r="BG277" s="28" t="s">
        <v>30</v>
      </c>
      <c r="BH277" s="28" t="s">
        <v>30</v>
      </c>
      <c r="BI277" s="28" t="s">
        <v>30</v>
      </c>
      <c r="BJ277" s="28" t="s">
        <v>30</v>
      </c>
      <c r="BK277" s="28" t="s">
        <v>30</v>
      </c>
      <c r="BL277" s="28" t="s">
        <v>30</v>
      </c>
      <c r="BM277" s="28" t="s">
        <v>30</v>
      </c>
      <c r="BN277" s="28" t="s">
        <v>30</v>
      </c>
      <c r="BO277" s="28" t="s">
        <v>30</v>
      </c>
      <c r="BP277" s="28" t="s">
        <v>30</v>
      </c>
      <c r="BQ277" s="28" t="s">
        <v>30</v>
      </c>
      <c r="BR277" s="28" t="s">
        <v>30</v>
      </c>
      <c r="BS277" s="28" t="s">
        <v>30</v>
      </c>
      <c r="BT277" s="28" t="s">
        <v>30</v>
      </c>
      <c r="BU277" s="28" t="s">
        <v>30</v>
      </c>
      <c r="BV277" s="28" t="s">
        <v>30</v>
      </c>
      <c r="BW277" s="28" t="s">
        <v>30</v>
      </c>
      <c r="BX277" s="28" t="s">
        <v>30</v>
      </c>
      <c r="BY277" s="28" t="s">
        <v>30</v>
      </c>
    </row>
    <row r="278" spans="2:77" outlineLevel="1">
      <c r="B278" s="25" t="s">
        <v>870</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row>
    <row r="279" spans="2:77" outlineLevel="1">
      <c r="B279" s="25" t="s">
        <v>861</v>
      </c>
      <c r="C279" s="27">
        <f t="shared" ref="C279:R281" si="127">C278</f>
        <v>0</v>
      </c>
      <c r="D279" s="27">
        <f t="shared" si="127"/>
        <v>0</v>
      </c>
      <c r="E279" s="27">
        <f t="shared" si="127"/>
        <v>0</v>
      </c>
      <c r="F279" s="27">
        <f t="shared" si="127"/>
        <v>0</v>
      </c>
      <c r="G279" s="27">
        <f t="shared" si="127"/>
        <v>0</v>
      </c>
      <c r="H279" s="27">
        <f t="shared" si="127"/>
        <v>0</v>
      </c>
      <c r="I279" s="27">
        <f t="shared" si="127"/>
        <v>0</v>
      </c>
      <c r="J279" s="27">
        <f t="shared" si="127"/>
        <v>0</v>
      </c>
      <c r="K279" s="27">
        <f t="shared" si="127"/>
        <v>0</v>
      </c>
      <c r="L279" s="27">
        <f t="shared" si="127"/>
        <v>0</v>
      </c>
      <c r="M279" s="27">
        <f t="shared" si="127"/>
        <v>0</v>
      </c>
      <c r="N279" s="27">
        <f t="shared" si="127"/>
        <v>0</v>
      </c>
      <c r="O279" s="27">
        <f t="shared" si="127"/>
        <v>0</v>
      </c>
      <c r="P279" s="27">
        <f t="shared" si="127"/>
        <v>0</v>
      </c>
      <c r="Q279" s="27">
        <f t="shared" si="127"/>
        <v>0</v>
      </c>
      <c r="R279" s="27">
        <f t="shared" si="127"/>
        <v>0</v>
      </c>
      <c r="S279" s="27">
        <f t="shared" ref="S279:AH281" si="128">S278</f>
        <v>0</v>
      </c>
      <c r="T279" s="27">
        <f t="shared" si="128"/>
        <v>0</v>
      </c>
      <c r="U279" s="27">
        <f t="shared" si="128"/>
        <v>0</v>
      </c>
      <c r="V279" s="27">
        <f t="shared" si="128"/>
        <v>0</v>
      </c>
      <c r="W279" s="27">
        <f t="shared" si="128"/>
        <v>0</v>
      </c>
      <c r="X279" s="27">
        <f t="shared" si="128"/>
        <v>0</v>
      </c>
      <c r="Y279" s="27">
        <f t="shared" si="128"/>
        <v>0</v>
      </c>
      <c r="Z279" s="27">
        <f t="shared" si="128"/>
        <v>0</v>
      </c>
      <c r="AA279" s="27">
        <f t="shared" si="128"/>
        <v>0</v>
      </c>
      <c r="AB279" s="27">
        <f t="shared" si="128"/>
        <v>0</v>
      </c>
      <c r="AC279" s="27">
        <f t="shared" si="128"/>
        <v>0</v>
      </c>
      <c r="AD279" s="27">
        <f t="shared" si="128"/>
        <v>0</v>
      </c>
      <c r="AE279" s="27">
        <f t="shared" si="128"/>
        <v>0</v>
      </c>
      <c r="AF279" s="27">
        <f t="shared" si="128"/>
        <v>0</v>
      </c>
      <c r="AG279" s="27">
        <f t="shared" si="128"/>
        <v>0</v>
      </c>
      <c r="AH279" s="27">
        <f t="shared" si="128"/>
        <v>0</v>
      </c>
      <c r="AI279" s="27">
        <f t="shared" ref="AI279:AW281" si="129">AI278</f>
        <v>0</v>
      </c>
      <c r="AJ279" s="27">
        <f t="shared" si="129"/>
        <v>0</v>
      </c>
      <c r="AK279" s="27">
        <f t="shared" si="129"/>
        <v>0</v>
      </c>
      <c r="AL279" s="27">
        <f t="shared" si="129"/>
        <v>0</v>
      </c>
      <c r="AM279" s="27">
        <f t="shared" si="129"/>
        <v>0</v>
      </c>
      <c r="AN279" s="27">
        <f t="shared" si="129"/>
        <v>0</v>
      </c>
      <c r="AO279" s="27">
        <f t="shared" si="129"/>
        <v>0</v>
      </c>
      <c r="AP279" s="27">
        <f t="shared" si="129"/>
        <v>0</v>
      </c>
      <c r="AQ279" s="27">
        <f t="shared" si="129"/>
        <v>0</v>
      </c>
      <c r="AR279" s="27">
        <f t="shared" si="129"/>
        <v>0</v>
      </c>
      <c r="AS279" s="27">
        <f t="shared" si="129"/>
        <v>0</v>
      </c>
      <c r="AT279" s="27">
        <f t="shared" si="129"/>
        <v>0</v>
      </c>
      <c r="AU279" s="27">
        <f t="shared" si="129"/>
        <v>0</v>
      </c>
      <c r="AV279" s="27">
        <f t="shared" si="129"/>
        <v>0</v>
      </c>
      <c r="AW279" s="27">
        <f t="shared" si="129"/>
        <v>0</v>
      </c>
      <c r="AX279" s="27">
        <f t="shared" ref="AX279:BY279" si="130">AX278</f>
        <v>0</v>
      </c>
      <c r="AY279" s="27">
        <f t="shared" si="130"/>
        <v>0</v>
      </c>
      <c r="AZ279" s="27">
        <f t="shared" si="130"/>
        <v>0</v>
      </c>
      <c r="BA279" s="27">
        <f t="shared" si="130"/>
        <v>0</v>
      </c>
      <c r="BB279" s="27">
        <f t="shared" si="130"/>
        <v>0</v>
      </c>
      <c r="BC279" s="27">
        <f t="shared" si="130"/>
        <v>0</v>
      </c>
      <c r="BD279" s="27">
        <f t="shared" si="130"/>
        <v>0</v>
      </c>
      <c r="BE279" s="27">
        <f t="shared" si="130"/>
        <v>0</v>
      </c>
      <c r="BF279" s="27">
        <f t="shared" si="130"/>
        <v>0</v>
      </c>
      <c r="BG279" s="27">
        <f t="shared" si="130"/>
        <v>0</v>
      </c>
      <c r="BH279" s="27">
        <f t="shared" si="130"/>
        <v>0</v>
      </c>
      <c r="BI279" s="27">
        <f t="shared" si="130"/>
        <v>0</v>
      </c>
      <c r="BJ279" s="27">
        <f t="shared" si="130"/>
        <v>0</v>
      </c>
      <c r="BK279" s="27">
        <f t="shared" si="130"/>
        <v>0</v>
      </c>
      <c r="BL279" s="27">
        <f t="shared" si="130"/>
        <v>0</v>
      </c>
      <c r="BM279" s="27">
        <f t="shared" si="130"/>
        <v>0</v>
      </c>
      <c r="BN279" s="27">
        <f t="shared" si="130"/>
        <v>0</v>
      </c>
      <c r="BO279" s="27">
        <f t="shared" si="130"/>
        <v>0</v>
      </c>
      <c r="BP279" s="27">
        <f t="shared" si="130"/>
        <v>0</v>
      </c>
      <c r="BQ279" s="27">
        <f t="shared" si="130"/>
        <v>0</v>
      </c>
      <c r="BR279" s="27">
        <f t="shared" si="130"/>
        <v>0</v>
      </c>
      <c r="BS279" s="27">
        <f t="shared" si="130"/>
        <v>0</v>
      </c>
      <c r="BT279" s="27">
        <f t="shared" si="130"/>
        <v>0</v>
      </c>
      <c r="BU279" s="27">
        <f t="shared" si="130"/>
        <v>0</v>
      </c>
      <c r="BV279" s="27">
        <f t="shared" si="130"/>
        <v>0</v>
      </c>
      <c r="BW279" s="27">
        <f t="shared" si="130"/>
        <v>0</v>
      </c>
      <c r="BX279" s="27">
        <f t="shared" si="130"/>
        <v>0</v>
      </c>
      <c r="BY279" s="27">
        <f t="shared" si="130"/>
        <v>0</v>
      </c>
    </row>
    <row r="280" spans="2:77" outlineLevel="1">
      <c r="B280" s="25" t="s">
        <v>862</v>
      </c>
      <c r="C280" s="27">
        <f t="shared" si="127"/>
        <v>0</v>
      </c>
      <c r="D280" s="27">
        <f t="shared" si="127"/>
        <v>0</v>
      </c>
      <c r="E280" s="27">
        <f t="shared" si="127"/>
        <v>0</v>
      </c>
      <c r="F280" s="27">
        <f t="shared" si="127"/>
        <v>0</v>
      </c>
      <c r="G280" s="27">
        <f t="shared" si="127"/>
        <v>0</v>
      </c>
      <c r="H280" s="27">
        <f t="shared" si="127"/>
        <v>0</v>
      </c>
      <c r="I280" s="27">
        <f t="shared" si="127"/>
        <v>0</v>
      </c>
      <c r="J280" s="27">
        <f t="shared" si="127"/>
        <v>0</v>
      </c>
      <c r="K280" s="27">
        <f t="shared" si="127"/>
        <v>0</v>
      </c>
      <c r="L280" s="27">
        <f t="shared" si="127"/>
        <v>0</v>
      </c>
      <c r="M280" s="27">
        <f t="shared" si="127"/>
        <v>0</v>
      </c>
      <c r="N280" s="27">
        <f t="shared" si="127"/>
        <v>0</v>
      </c>
      <c r="O280" s="27">
        <f t="shared" si="127"/>
        <v>0</v>
      </c>
      <c r="P280" s="27">
        <f t="shared" si="127"/>
        <v>0</v>
      </c>
      <c r="Q280" s="27">
        <f t="shared" si="127"/>
        <v>0</v>
      </c>
      <c r="R280" s="27">
        <f t="shared" si="127"/>
        <v>0</v>
      </c>
      <c r="S280" s="27">
        <f t="shared" si="128"/>
        <v>0</v>
      </c>
      <c r="T280" s="27">
        <f t="shared" si="128"/>
        <v>0</v>
      </c>
      <c r="U280" s="27">
        <f t="shared" si="128"/>
        <v>0</v>
      </c>
      <c r="V280" s="27">
        <f t="shared" si="128"/>
        <v>0</v>
      </c>
      <c r="W280" s="27">
        <f t="shared" si="128"/>
        <v>0</v>
      </c>
      <c r="X280" s="27">
        <f t="shared" si="128"/>
        <v>0</v>
      </c>
      <c r="Y280" s="27">
        <f t="shared" si="128"/>
        <v>0</v>
      </c>
      <c r="Z280" s="27">
        <f t="shared" si="128"/>
        <v>0</v>
      </c>
      <c r="AA280" s="27">
        <f t="shared" si="128"/>
        <v>0</v>
      </c>
      <c r="AB280" s="27">
        <f t="shared" si="128"/>
        <v>0</v>
      </c>
      <c r="AC280" s="27">
        <f t="shared" si="128"/>
        <v>0</v>
      </c>
      <c r="AD280" s="27">
        <f t="shared" si="128"/>
        <v>0</v>
      </c>
      <c r="AE280" s="27">
        <f t="shared" si="128"/>
        <v>0</v>
      </c>
      <c r="AF280" s="27">
        <f t="shared" si="128"/>
        <v>0</v>
      </c>
      <c r="AG280" s="27">
        <f t="shared" si="128"/>
        <v>0</v>
      </c>
      <c r="AH280" s="27">
        <f t="shared" si="128"/>
        <v>0</v>
      </c>
      <c r="AI280" s="27">
        <f t="shared" si="129"/>
        <v>0</v>
      </c>
      <c r="AJ280" s="27">
        <f t="shared" si="129"/>
        <v>0</v>
      </c>
      <c r="AK280" s="27">
        <f t="shared" si="129"/>
        <v>0</v>
      </c>
      <c r="AL280" s="27">
        <f t="shared" si="129"/>
        <v>0</v>
      </c>
      <c r="AM280" s="27">
        <f t="shared" si="129"/>
        <v>0</v>
      </c>
      <c r="AN280" s="27">
        <f t="shared" si="129"/>
        <v>0</v>
      </c>
      <c r="AO280" s="27">
        <f t="shared" si="129"/>
        <v>0</v>
      </c>
      <c r="AP280" s="27">
        <f t="shared" si="129"/>
        <v>0</v>
      </c>
      <c r="AQ280" s="27">
        <f t="shared" si="129"/>
        <v>0</v>
      </c>
      <c r="AR280" s="27">
        <f t="shared" si="129"/>
        <v>0</v>
      </c>
      <c r="AS280" s="27">
        <f t="shared" si="129"/>
        <v>0</v>
      </c>
      <c r="AT280" s="27">
        <f t="shared" si="129"/>
        <v>0</v>
      </c>
      <c r="AU280" s="27">
        <f t="shared" si="129"/>
        <v>0</v>
      </c>
      <c r="AV280" s="27">
        <f t="shared" si="129"/>
        <v>0</v>
      </c>
      <c r="AW280" s="27">
        <f t="shared" si="129"/>
        <v>0</v>
      </c>
      <c r="AX280" s="27">
        <f t="shared" ref="AX280:BY280" si="131">AX279</f>
        <v>0</v>
      </c>
      <c r="AY280" s="27">
        <f t="shared" si="131"/>
        <v>0</v>
      </c>
      <c r="AZ280" s="27">
        <f t="shared" si="131"/>
        <v>0</v>
      </c>
      <c r="BA280" s="27">
        <f t="shared" si="131"/>
        <v>0</v>
      </c>
      <c r="BB280" s="27">
        <f t="shared" si="131"/>
        <v>0</v>
      </c>
      <c r="BC280" s="27">
        <f t="shared" si="131"/>
        <v>0</v>
      </c>
      <c r="BD280" s="27">
        <f t="shared" si="131"/>
        <v>0</v>
      </c>
      <c r="BE280" s="27">
        <f t="shared" si="131"/>
        <v>0</v>
      </c>
      <c r="BF280" s="27">
        <f t="shared" si="131"/>
        <v>0</v>
      </c>
      <c r="BG280" s="27">
        <f t="shared" si="131"/>
        <v>0</v>
      </c>
      <c r="BH280" s="27">
        <f t="shared" si="131"/>
        <v>0</v>
      </c>
      <c r="BI280" s="27">
        <f t="shared" si="131"/>
        <v>0</v>
      </c>
      <c r="BJ280" s="27">
        <f t="shared" si="131"/>
        <v>0</v>
      </c>
      <c r="BK280" s="27">
        <f t="shared" si="131"/>
        <v>0</v>
      </c>
      <c r="BL280" s="27">
        <f t="shared" si="131"/>
        <v>0</v>
      </c>
      <c r="BM280" s="27">
        <f t="shared" si="131"/>
        <v>0</v>
      </c>
      <c r="BN280" s="27">
        <f t="shared" si="131"/>
        <v>0</v>
      </c>
      <c r="BO280" s="27">
        <f t="shared" si="131"/>
        <v>0</v>
      </c>
      <c r="BP280" s="27">
        <f t="shared" si="131"/>
        <v>0</v>
      </c>
      <c r="BQ280" s="27">
        <f t="shared" si="131"/>
        <v>0</v>
      </c>
      <c r="BR280" s="27">
        <f t="shared" si="131"/>
        <v>0</v>
      </c>
      <c r="BS280" s="27">
        <f t="shared" si="131"/>
        <v>0</v>
      </c>
      <c r="BT280" s="27">
        <f t="shared" si="131"/>
        <v>0</v>
      </c>
      <c r="BU280" s="27">
        <f t="shared" si="131"/>
        <v>0</v>
      </c>
      <c r="BV280" s="27">
        <f t="shared" si="131"/>
        <v>0</v>
      </c>
      <c r="BW280" s="27">
        <f t="shared" si="131"/>
        <v>0</v>
      </c>
      <c r="BX280" s="27">
        <f t="shared" si="131"/>
        <v>0</v>
      </c>
      <c r="BY280" s="27">
        <f t="shared" si="131"/>
        <v>0</v>
      </c>
    </row>
    <row r="281" spans="2:77" outlineLevel="1">
      <c r="B281" s="25" t="s">
        <v>863</v>
      </c>
      <c r="C281" s="27">
        <f t="shared" si="127"/>
        <v>0</v>
      </c>
      <c r="D281" s="27">
        <f t="shared" si="127"/>
        <v>0</v>
      </c>
      <c r="E281" s="27">
        <f t="shared" si="127"/>
        <v>0</v>
      </c>
      <c r="F281" s="27">
        <f t="shared" si="127"/>
        <v>0</v>
      </c>
      <c r="G281" s="27">
        <f t="shared" si="127"/>
        <v>0</v>
      </c>
      <c r="H281" s="27">
        <f t="shared" si="127"/>
        <v>0</v>
      </c>
      <c r="I281" s="27">
        <f t="shared" si="127"/>
        <v>0</v>
      </c>
      <c r="J281" s="27">
        <f t="shared" si="127"/>
        <v>0</v>
      </c>
      <c r="K281" s="27">
        <f t="shared" si="127"/>
        <v>0</v>
      </c>
      <c r="L281" s="27">
        <f t="shared" si="127"/>
        <v>0</v>
      </c>
      <c r="M281" s="27">
        <f t="shared" si="127"/>
        <v>0</v>
      </c>
      <c r="N281" s="27">
        <f t="shared" si="127"/>
        <v>0</v>
      </c>
      <c r="O281" s="27">
        <f t="shared" si="127"/>
        <v>0</v>
      </c>
      <c r="P281" s="27">
        <f t="shared" si="127"/>
        <v>0</v>
      </c>
      <c r="Q281" s="27">
        <f t="shared" si="127"/>
        <v>0</v>
      </c>
      <c r="R281" s="27">
        <f t="shared" si="127"/>
        <v>0</v>
      </c>
      <c r="S281" s="27">
        <f t="shared" si="128"/>
        <v>0</v>
      </c>
      <c r="T281" s="27">
        <f t="shared" si="128"/>
        <v>0</v>
      </c>
      <c r="U281" s="27">
        <f t="shared" si="128"/>
        <v>0</v>
      </c>
      <c r="V281" s="27">
        <f t="shared" si="128"/>
        <v>0</v>
      </c>
      <c r="W281" s="27">
        <f t="shared" si="128"/>
        <v>0</v>
      </c>
      <c r="X281" s="27">
        <f t="shared" si="128"/>
        <v>0</v>
      </c>
      <c r="Y281" s="27">
        <f t="shared" si="128"/>
        <v>0</v>
      </c>
      <c r="Z281" s="27">
        <f t="shared" si="128"/>
        <v>0</v>
      </c>
      <c r="AA281" s="27">
        <f t="shared" si="128"/>
        <v>0</v>
      </c>
      <c r="AB281" s="27">
        <f t="shared" si="128"/>
        <v>0</v>
      </c>
      <c r="AC281" s="27">
        <f t="shared" si="128"/>
        <v>0</v>
      </c>
      <c r="AD281" s="27">
        <f t="shared" si="128"/>
        <v>0</v>
      </c>
      <c r="AE281" s="27">
        <f t="shared" si="128"/>
        <v>0</v>
      </c>
      <c r="AF281" s="27">
        <f t="shared" si="128"/>
        <v>0</v>
      </c>
      <c r="AG281" s="27">
        <f t="shared" si="128"/>
        <v>0</v>
      </c>
      <c r="AH281" s="27">
        <f t="shared" si="128"/>
        <v>0</v>
      </c>
      <c r="AI281" s="27">
        <f t="shared" si="129"/>
        <v>0</v>
      </c>
      <c r="AJ281" s="27">
        <f t="shared" si="129"/>
        <v>0</v>
      </c>
      <c r="AK281" s="27">
        <f t="shared" si="129"/>
        <v>0</v>
      </c>
      <c r="AL281" s="27">
        <f t="shared" si="129"/>
        <v>0</v>
      </c>
      <c r="AM281" s="27">
        <f t="shared" si="129"/>
        <v>0</v>
      </c>
      <c r="AN281" s="27">
        <f t="shared" si="129"/>
        <v>0</v>
      </c>
      <c r="AO281" s="27">
        <f t="shared" si="129"/>
        <v>0</v>
      </c>
      <c r="AP281" s="27">
        <f t="shared" si="129"/>
        <v>0</v>
      </c>
      <c r="AQ281" s="27">
        <f t="shared" si="129"/>
        <v>0</v>
      </c>
      <c r="AR281" s="27">
        <f t="shared" si="129"/>
        <v>0</v>
      </c>
      <c r="AS281" s="27">
        <f t="shared" si="129"/>
        <v>0</v>
      </c>
      <c r="AT281" s="27">
        <f t="shared" si="129"/>
        <v>0</v>
      </c>
      <c r="AU281" s="27">
        <f t="shared" si="129"/>
        <v>0</v>
      </c>
      <c r="AV281" s="27">
        <f t="shared" si="129"/>
        <v>0</v>
      </c>
      <c r="AW281" s="27">
        <f t="shared" si="129"/>
        <v>0</v>
      </c>
      <c r="AX281" s="27">
        <f t="shared" ref="AX281:BY281" si="132">AX280</f>
        <v>0</v>
      </c>
      <c r="AY281" s="27">
        <f t="shared" si="132"/>
        <v>0</v>
      </c>
      <c r="AZ281" s="27">
        <f t="shared" si="132"/>
        <v>0</v>
      </c>
      <c r="BA281" s="27">
        <f t="shared" si="132"/>
        <v>0</v>
      </c>
      <c r="BB281" s="27">
        <f t="shared" si="132"/>
        <v>0</v>
      </c>
      <c r="BC281" s="27">
        <f t="shared" si="132"/>
        <v>0</v>
      </c>
      <c r="BD281" s="27">
        <f t="shared" si="132"/>
        <v>0</v>
      </c>
      <c r="BE281" s="27">
        <f t="shared" si="132"/>
        <v>0</v>
      </c>
      <c r="BF281" s="27">
        <f t="shared" si="132"/>
        <v>0</v>
      </c>
      <c r="BG281" s="27">
        <f t="shared" si="132"/>
        <v>0</v>
      </c>
      <c r="BH281" s="27">
        <f t="shared" si="132"/>
        <v>0</v>
      </c>
      <c r="BI281" s="27">
        <f t="shared" si="132"/>
        <v>0</v>
      </c>
      <c r="BJ281" s="27">
        <f t="shared" si="132"/>
        <v>0</v>
      </c>
      <c r="BK281" s="27">
        <f t="shared" si="132"/>
        <v>0</v>
      </c>
      <c r="BL281" s="27">
        <f t="shared" si="132"/>
        <v>0</v>
      </c>
      <c r="BM281" s="27">
        <f t="shared" si="132"/>
        <v>0</v>
      </c>
      <c r="BN281" s="27">
        <f t="shared" si="132"/>
        <v>0</v>
      </c>
      <c r="BO281" s="27">
        <f t="shared" si="132"/>
        <v>0</v>
      </c>
      <c r="BP281" s="27">
        <f t="shared" si="132"/>
        <v>0</v>
      </c>
      <c r="BQ281" s="27">
        <f t="shared" si="132"/>
        <v>0</v>
      </c>
      <c r="BR281" s="27">
        <f t="shared" si="132"/>
        <v>0</v>
      </c>
      <c r="BS281" s="27">
        <f t="shared" si="132"/>
        <v>0</v>
      </c>
      <c r="BT281" s="27">
        <f t="shared" si="132"/>
        <v>0</v>
      </c>
      <c r="BU281" s="27">
        <f t="shared" si="132"/>
        <v>0</v>
      </c>
      <c r="BV281" s="27">
        <f t="shared" si="132"/>
        <v>0</v>
      </c>
      <c r="BW281" s="27">
        <f t="shared" si="132"/>
        <v>0</v>
      </c>
      <c r="BX281" s="27">
        <f t="shared" si="132"/>
        <v>0</v>
      </c>
      <c r="BY281" s="27">
        <f t="shared" si="132"/>
        <v>0</v>
      </c>
    </row>
    <row r="282" spans="2:77" outlineLevel="1">
      <c r="B282" s="25" t="s">
        <v>859</v>
      </c>
      <c r="C282" s="28" t="s">
        <v>30</v>
      </c>
      <c r="D282" s="28" t="s">
        <v>30</v>
      </c>
      <c r="E282" s="28" t="s">
        <v>30</v>
      </c>
      <c r="F282" s="28" t="s">
        <v>30</v>
      </c>
      <c r="G282" s="28" t="s">
        <v>30</v>
      </c>
      <c r="H282" s="28" t="s">
        <v>30</v>
      </c>
      <c r="I282" s="28" t="s">
        <v>30</v>
      </c>
      <c r="J282" s="28" t="s">
        <v>30</v>
      </c>
      <c r="K282" s="28" t="s">
        <v>30</v>
      </c>
      <c r="L282" s="28" t="s">
        <v>30</v>
      </c>
      <c r="M282" s="28" t="s">
        <v>30</v>
      </c>
      <c r="N282" s="28" t="s">
        <v>30</v>
      </c>
      <c r="O282" s="28" t="s">
        <v>30</v>
      </c>
      <c r="P282" s="28" t="s">
        <v>30</v>
      </c>
      <c r="Q282" s="28" t="s">
        <v>30</v>
      </c>
      <c r="R282" s="28" t="s">
        <v>30</v>
      </c>
      <c r="S282" s="28" t="s">
        <v>30</v>
      </c>
      <c r="T282" s="28" t="s">
        <v>30</v>
      </c>
      <c r="U282" s="28" t="s">
        <v>30</v>
      </c>
      <c r="V282" s="28" t="s">
        <v>30</v>
      </c>
      <c r="W282" s="28" t="s">
        <v>30</v>
      </c>
      <c r="X282" s="28" t="s">
        <v>30</v>
      </c>
      <c r="Y282" s="28" t="s">
        <v>30</v>
      </c>
      <c r="Z282" s="28" t="s">
        <v>30</v>
      </c>
      <c r="AA282" s="28" t="s">
        <v>30</v>
      </c>
      <c r="AB282" s="28" t="s">
        <v>30</v>
      </c>
      <c r="AC282" s="28" t="s">
        <v>30</v>
      </c>
      <c r="AD282" s="28" t="s">
        <v>30</v>
      </c>
      <c r="AE282" s="28" t="s">
        <v>30</v>
      </c>
      <c r="AF282" s="28" t="s">
        <v>30</v>
      </c>
      <c r="AG282" s="28" t="s">
        <v>30</v>
      </c>
      <c r="AH282" s="28" t="s">
        <v>30</v>
      </c>
      <c r="AI282" s="28" t="s">
        <v>30</v>
      </c>
      <c r="AJ282" s="28" t="s">
        <v>30</v>
      </c>
      <c r="AK282" s="28" t="s">
        <v>30</v>
      </c>
      <c r="AL282" s="28" t="s">
        <v>30</v>
      </c>
      <c r="AM282" s="28" t="s">
        <v>30</v>
      </c>
      <c r="AN282" s="28" t="s">
        <v>30</v>
      </c>
      <c r="AO282" s="28" t="s">
        <v>30</v>
      </c>
      <c r="AP282" s="28" t="s">
        <v>30</v>
      </c>
      <c r="AQ282" s="28" t="s">
        <v>30</v>
      </c>
      <c r="AR282" s="28" t="s">
        <v>30</v>
      </c>
      <c r="AS282" s="28" t="s">
        <v>30</v>
      </c>
      <c r="AT282" s="28" t="s">
        <v>30</v>
      </c>
      <c r="AU282" s="28" t="s">
        <v>30</v>
      </c>
      <c r="AV282" s="28" t="s">
        <v>30</v>
      </c>
      <c r="AW282" s="28" t="s">
        <v>30</v>
      </c>
      <c r="AX282" s="28" t="s">
        <v>30</v>
      </c>
      <c r="AY282" s="28" t="s">
        <v>30</v>
      </c>
      <c r="AZ282" s="28" t="s">
        <v>30</v>
      </c>
      <c r="BA282" s="28" t="s">
        <v>30</v>
      </c>
      <c r="BB282" s="28" t="s">
        <v>30</v>
      </c>
      <c r="BC282" s="28" t="s">
        <v>30</v>
      </c>
      <c r="BD282" s="28" t="s">
        <v>30</v>
      </c>
      <c r="BE282" s="28" t="s">
        <v>30</v>
      </c>
      <c r="BF282" s="28" t="s">
        <v>30</v>
      </c>
      <c r="BG282" s="28" t="s">
        <v>30</v>
      </c>
      <c r="BH282" s="28" t="s">
        <v>30</v>
      </c>
      <c r="BI282" s="28" t="s">
        <v>30</v>
      </c>
      <c r="BJ282" s="28" t="s">
        <v>30</v>
      </c>
      <c r="BK282" s="28" t="s">
        <v>30</v>
      </c>
      <c r="BL282" s="28" t="s">
        <v>30</v>
      </c>
      <c r="BM282" s="28" t="s">
        <v>30</v>
      </c>
      <c r="BN282" s="28" t="s">
        <v>30</v>
      </c>
      <c r="BO282" s="28" t="s">
        <v>30</v>
      </c>
      <c r="BP282" s="28" t="s">
        <v>30</v>
      </c>
      <c r="BQ282" s="28" t="s">
        <v>30</v>
      </c>
      <c r="BR282" s="28" t="s">
        <v>30</v>
      </c>
      <c r="BS282" s="28" t="s">
        <v>30</v>
      </c>
      <c r="BT282" s="28" t="s">
        <v>30</v>
      </c>
      <c r="BU282" s="28" t="s">
        <v>30</v>
      </c>
      <c r="BV282" s="28" t="s">
        <v>30</v>
      </c>
      <c r="BW282" s="28" t="s">
        <v>30</v>
      </c>
      <c r="BX282" s="28" t="s">
        <v>30</v>
      </c>
      <c r="BY282" s="28" t="s">
        <v>30</v>
      </c>
    </row>
    <row r="283" spans="2:77" outlineLevel="1">
      <c r="B283" s="25" t="s">
        <v>871</v>
      </c>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row>
    <row r="284" spans="2:77" outlineLevel="1">
      <c r="B284" s="25" t="s">
        <v>861</v>
      </c>
      <c r="C284" s="27">
        <f t="shared" ref="C284:R286" si="133">C283</f>
        <v>0</v>
      </c>
      <c r="D284" s="27">
        <f t="shared" si="133"/>
        <v>0</v>
      </c>
      <c r="E284" s="27">
        <f t="shared" si="133"/>
        <v>0</v>
      </c>
      <c r="F284" s="27">
        <f t="shared" si="133"/>
        <v>0</v>
      </c>
      <c r="G284" s="27">
        <f t="shared" si="133"/>
        <v>0</v>
      </c>
      <c r="H284" s="27">
        <f t="shared" si="133"/>
        <v>0</v>
      </c>
      <c r="I284" s="27">
        <f t="shared" si="133"/>
        <v>0</v>
      </c>
      <c r="J284" s="27">
        <f t="shared" si="133"/>
        <v>0</v>
      </c>
      <c r="K284" s="27">
        <f t="shared" si="133"/>
        <v>0</v>
      </c>
      <c r="L284" s="27">
        <f t="shared" si="133"/>
        <v>0</v>
      </c>
      <c r="M284" s="27">
        <f t="shared" si="133"/>
        <v>0</v>
      </c>
      <c r="N284" s="27">
        <f t="shared" si="133"/>
        <v>0</v>
      </c>
      <c r="O284" s="27">
        <f t="shared" si="133"/>
        <v>0</v>
      </c>
      <c r="P284" s="27">
        <f t="shared" si="133"/>
        <v>0</v>
      </c>
      <c r="Q284" s="27">
        <f t="shared" si="133"/>
        <v>0</v>
      </c>
      <c r="R284" s="27">
        <f t="shared" si="133"/>
        <v>0</v>
      </c>
      <c r="S284" s="27">
        <f t="shared" ref="S284:AH286" si="134">S283</f>
        <v>0</v>
      </c>
      <c r="T284" s="27">
        <f t="shared" si="134"/>
        <v>0</v>
      </c>
      <c r="U284" s="27">
        <f t="shared" si="134"/>
        <v>0</v>
      </c>
      <c r="V284" s="27">
        <f t="shared" si="134"/>
        <v>0</v>
      </c>
      <c r="W284" s="27">
        <f t="shared" si="134"/>
        <v>0</v>
      </c>
      <c r="X284" s="27">
        <f t="shared" si="134"/>
        <v>0</v>
      </c>
      <c r="Y284" s="27">
        <f t="shared" si="134"/>
        <v>0</v>
      </c>
      <c r="Z284" s="27">
        <f t="shared" si="134"/>
        <v>0</v>
      </c>
      <c r="AA284" s="27">
        <f t="shared" si="134"/>
        <v>0</v>
      </c>
      <c r="AB284" s="27">
        <f t="shared" si="134"/>
        <v>0</v>
      </c>
      <c r="AC284" s="27">
        <f t="shared" si="134"/>
        <v>0</v>
      </c>
      <c r="AD284" s="27">
        <f t="shared" si="134"/>
        <v>0</v>
      </c>
      <c r="AE284" s="27">
        <f t="shared" si="134"/>
        <v>0</v>
      </c>
      <c r="AF284" s="27">
        <f t="shared" si="134"/>
        <v>0</v>
      </c>
      <c r="AG284" s="27">
        <f t="shared" si="134"/>
        <v>0</v>
      </c>
      <c r="AH284" s="27">
        <f t="shared" si="134"/>
        <v>0</v>
      </c>
      <c r="AI284" s="27">
        <f t="shared" ref="AI284:AW286" si="135">AI283</f>
        <v>0</v>
      </c>
      <c r="AJ284" s="27">
        <f t="shared" si="135"/>
        <v>0</v>
      </c>
      <c r="AK284" s="27">
        <f t="shared" si="135"/>
        <v>0</v>
      </c>
      <c r="AL284" s="27">
        <f t="shared" si="135"/>
        <v>0</v>
      </c>
      <c r="AM284" s="27">
        <f t="shared" si="135"/>
        <v>0</v>
      </c>
      <c r="AN284" s="27">
        <f t="shared" si="135"/>
        <v>0</v>
      </c>
      <c r="AO284" s="27">
        <f t="shared" si="135"/>
        <v>0</v>
      </c>
      <c r="AP284" s="27">
        <f t="shared" si="135"/>
        <v>0</v>
      </c>
      <c r="AQ284" s="27">
        <f t="shared" si="135"/>
        <v>0</v>
      </c>
      <c r="AR284" s="27">
        <f t="shared" si="135"/>
        <v>0</v>
      </c>
      <c r="AS284" s="27">
        <f t="shared" si="135"/>
        <v>0</v>
      </c>
      <c r="AT284" s="27">
        <f t="shared" si="135"/>
        <v>0</v>
      </c>
      <c r="AU284" s="27">
        <f t="shared" si="135"/>
        <v>0</v>
      </c>
      <c r="AV284" s="27">
        <f t="shared" si="135"/>
        <v>0</v>
      </c>
      <c r="AW284" s="27">
        <f t="shared" si="135"/>
        <v>0</v>
      </c>
      <c r="AX284" s="27">
        <f t="shared" ref="AX284:BY284" si="136">AX283</f>
        <v>0</v>
      </c>
      <c r="AY284" s="27">
        <f t="shared" si="136"/>
        <v>0</v>
      </c>
      <c r="AZ284" s="27">
        <f t="shared" si="136"/>
        <v>0</v>
      </c>
      <c r="BA284" s="27">
        <f t="shared" si="136"/>
        <v>0</v>
      </c>
      <c r="BB284" s="27">
        <f t="shared" si="136"/>
        <v>0</v>
      </c>
      <c r="BC284" s="27">
        <f t="shared" si="136"/>
        <v>0</v>
      </c>
      <c r="BD284" s="27">
        <f t="shared" si="136"/>
        <v>0</v>
      </c>
      <c r="BE284" s="27">
        <f t="shared" si="136"/>
        <v>0</v>
      </c>
      <c r="BF284" s="27">
        <f t="shared" si="136"/>
        <v>0</v>
      </c>
      <c r="BG284" s="27">
        <f t="shared" si="136"/>
        <v>0</v>
      </c>
      <c r="BH284" s="27">
        <f t="shared" si="136"/>
        <v>0</v>
      </c>
      <c r="BI284" s="27">
        <f t="shared" si="136"/>
        <v>0</v>
      </c>
      <c r="BJ284" s="27">
        <f t="shared" si="136"/>
        <v>0</v>
      </c>
      <c r="BK284" s="27">
        <f t="shared" si="136"/>
        <v>0</v>
      </c>
      <c r="BL284" s="27">
        <f t="shared" si="136"/>
        <v>0</v>
      </c>
      <c r="BM284" s="27">
        <f t="shared" si="136"/>
        <v>0</v>
      </c>
      <c r="BN284" s="27">
        <f t="shared" si="136"/>
        <v>0</v>
      </c>
      <c r="BO284" s="27">
        <f t="shared" si="136"/>
        <v>0</v>
      </c>
      <c r="BP284" s="27">
        <f t="shared" si="136"/>
        <v>0</v>
      </c>
      <c r="BQ284" s="27">
        <f t="shared" si="136"/>
        <v>0</v>
      </c>
      <c r="BR284" s="27">
        <f t="shared" si="136"/>
        <v>0</v>
      </c>
      <c r="BS284" s="27">
        <f t="shared" si="136"/>
        <v>0</v>
      </c>
      <c r="BT284" s="27">
        <f t="shared" si="136"/>
        <v>0</v>
      </c>
      <c r="BU284" s="27">
        <f t="shared" si="136"/>
        <v>0</v>
      </c>
      <c r="BV284" s="27">
        <f t="shared" si="136"/>
        <v>0</v>
      </c>
      <c r="BW284" s="27">
        <f t="shared" si="136"/>
        <v>0</v>
      </c>
      <c r="BX284" s="27">
        <f t="shared" si="136"/>
        <v>0</v>
      </c>
      <c r="BY284" s="27">
        <f t="shared" si="136"/>
        <v>0</v>
      </c>
    </row>
    <row r="285" spans="2:77" outlineLevel="1">
      <c r="B285" s="25" t="s">
        <v>862</v>
      </c>
      <c r="C285" s="27">
        <f t="shared" si="133"/>
        <v>0</v>
      </c>
      <c r="D285" s="27">
        <f t="shared" si="133"/>
        <v>0</v>
      </c>
      <c r="E285" s="27">
        <f t="shared" si="133"/>
        <v>0</v>
      </c>
      <c r="F285" s="27">
        <f t="shared" si="133"/>
        <v>0</v>
      </c>
      <c r="G285" s="27">
        <f t="shared" si="133"/>
        <v>0</v>
      </c>
      <c r="H285" s="27">
        <f t="shared" si="133"/>
        <v>0</v>
      </c>
      <c r="I285" s="27">
        <f t="shared" si="133"/>
        <v>0</v>
      </c>
      <c r="J285" s="27">
        <f t="shared" si="133"/>
        <v>0</v>
      </c>
      <c r="K285" s="27">
        <f t="shared" si="133"/>
        <v>0</v>
      </c>
      <c r="L285" s="27">
        <f t="shared" si="133"/>
        <v>0</v>
      </c>
      <c r="M285" s="27">
        <f t="shared" si="133"/>
        <v>0</v>
      </c>
      <c r="N285" s="27">
        <f t="shared" si="133"/>
        <v>0</v>
      </c>
      <c r="O285" s="27">
        <f t="shared" si="133"/>
        <v>0</v>
      </c>
      <c r="P285" s="27">
        <f t="shared" si="133"/>
        <v>0</v>
      </c>
      <c r="Q285" s="27">
        <f t="shared" si="133"/>
        <v>0</v>
      </c>
      <c r="R285" s="27">
        <f t="shared" si="133"/>
        <v>0</v>
      </c>
      <c r="S285" s="27">
        <f t="shared" si="134"/>
        <v>0</v>
      </c>
      <c r="T285" s="27">
        <f t="shared" si="134"/>
        <v>0</v>
      </c>
      <c r="U285" s="27">
        <f t="shared" si="134"/>
        <v>0</v>
      </c>
      <c r="V285" s="27">
        <f t="shared" si="134"/>
        <v>0</v>
      </c>
      <c r="W285" s="27">
        <f t="shared" si="134"/>
        <v>0</v>
      </c>
      <c r="X285" s="27">
        <f t="shared" si="134"/>
        <v>0</v>
      </c>
      <c r="Y285" s="27">
        <f t="shared" si="134"/>
        <v>0</v>
      </c>
      <c r="Z285" s="27">
        <f t="shared" si="134"/>
        <v>0</v>
      </c>
      <c r="AA285" s="27">
        <f t="shared" si="134"/>
        <v>0</v>
      </c>
      <c r="AB285" s="27">
        <f t="shared" si="134"/>
        <v>0</v>
      </c>
      <c r="AC285" s="27">
        <f t="shared" si="134"/>
        <v>0</v>
      </c>
      <c r="AD285" s="27">
        <f t="shared" si="134"/>
        <v>0</v>
      </c>
      <c r="AE285" s="27">
        <f t="shared" si="134"/>
        <v>0</v>
      </c>
      <c r="AF285" s="27">
        <f t="shared" si="134"/>
        <v>0</v>
      </c>
      <c r="AG285" s="27">
        <f t="shared" si="134"/>
        <v>0</v>
      </c>
      <c r="AH285" s="27">
        <f t="shared" si="134"/>
        <v>0</v>
      </c>
      <c r="AI285" s="27">
        <f t="shared" si="135"/>
        <v>0</v>
      </c>
      <c r="AJ285" s="27">
        <f t="shared" si="135"/>
        <v>0</v>
      </c>
      <c r="AK285" s="27">
        <f t="shared" si="135"/>
        <v>0</v>
      </c>
      <c r="AL285" s="27">
        <f t="shared" si="135"/>
        <v>0</v>
      </c>
      <c r="AM285" s="27">
        <f t="shared" si="135"/>
        <v>0</v>
      </c>
      <c r="AN285" s="27">
        <f t="shared" si="135"/>
        <v>0</v>
      </c>
      <c r="AO285" s="27">
        <f t="shared" si="135"/>
        <v>0</v>
      </c>
      <c r="AP285" s="27">
        <f t="shared" si="135"/>
        <v>0</v>
      </c>
      <c r="AQ285" s="27">
        <f t="shared" si="135"/>
        <v>0</v>
      </c>
      <c r="AR285" s="27">
        <f t="shared" si="135"/>
        <v>0</v>
      </c>
      <c r="AS285" s="27">
        <f t="shared" si="135"/>
        <v>0</v>
      </c>
      <c r="AT285" s="27">
        <f t="shared" si="135"/>
        <v>0</v>
      </c>
      <c r="AU285" s="27">
        <f t="shared" si="135"/>
        <v>0</v>
      </c>
      <c r="AV285" s="27">
        <f t="shared" si="135"/>
        <v>0</v>
      </c>
      <c r="AW285" s="27">
        <f t="shared" si="135"/>
        <v>0</v>
      </c>
      <c r="AX285" s="27">
        <f t="shared" ref="AX285:BY285" si="137">AX284</f>
        <v>0</v>
      </c>
      <c r="AY285" s="27">
        <f t="shared" si="137"/>
        <v>0</v>
      </c>
      <c r="AZ285" s="27">
        <f t="shared" si="137"/>
        <v>0</v>
      </c>
      <c r="BA285" s="27">
        <f t="shared" si="137"/>
        <v>0</v>
      </c>
      <c r="BB285" s="27">
        <f t="shared" si="137"/>
        <v>0</v>
      </c>
      <c r="BC285" s="27">
        <f t="shared" si="137"/>
        <v>0</v>
      </c>
      <c r="BD285" s="27">
        <f t="shared" si="137"/>
        <v>0</v>
      </c>
      <c r="BE285" s="27">
        <f t="shared" si="137"/>
        <v>0</v>
      </c>
      <c r="BF285" s="27">
        <f t="shared" si="137"/>
        <v>0</v>
      </c>
      <c r="BG285" s="27">
        <f t="shared" si="137"/>
        <v>0</v>
      </c>
      <c r="BH285" s="27">
        <f t="shared" si="137"/>
        <v>0</v>
      </c>
      <c r="BI285" s="27">
        <f t="shared" si="137"/>
        <v>0</v>
      </c>
      <c r="BJ285" s="27">
        <f t="shared" si="137"/>
        <v>0</v>
      </c>
      <c r="BK285" s="27">
        <f t="shared" si="137"/>
        <v>0</v>
      </c>
      <c r="BL285" s="27">
        <f t="shared" si="137"/>
        <v>0</v>
      </c>
      <c r="BM285" s="27">
        <f t="shared" si="137"/>
        <v>0</v>
      </c>
      <c r="BN285" s="27">
        <f t="shared" si="137"/>
        <v>0</v>
      </c>
      <c r="BO285" s="27">
        <f t="shared" si="137"/>
        <v>0</v>
      </c>
      <c r="BP285" s="27">
        <f t="shared" si="137"/>
        <v>0</v>
      </c>
      <c r="BQ285" s="27">
        <f t="shared" si="137"/>
        <v>0</v>
      </c>
      <c r="BR285" s="27">
        <f t="shared" si="137"/>
        <v>0</v>
      </c>
      <c r="BS285" s="27">
        <f t="shared" si="137"/>
        <v>0</v>
      </c>
      <c r="BT285" s="27">
        <f t="shared" si="137"/>
        <v>0</v>
      </c>
      <c r="BU285" s="27">
        <f t="shared" si="137"/>
        <v>0</v>
      </c>
      <c r="BV285" s="27">
        <f t="shared" si="137"/>
        <v>0</v>
      </c>
      <c r="BW285" s="27">
        <f t="shared" si="137"/>
        <v>0</v>
      </c>
      <c r="BX285" s="27">
        <f t="shared" si="137"/>
        <v>0</v>
      </c>
      <c r="BY285" s="27">
        <f t="shared" si="137"/>
        <v>0</v>
      </c>
    </row>
    <row r="286" spans="2:77" outlineLevel="1">
      <c r="B286" s="25" t="s">
        <v>863</v>
      </c>
      <c r="C286" s="27">
        <f t="shared" si="133"/>
        <v>0</v>
      </c>
      <c r="D286" s="27">
        <f t="shared" si="133"/>
        <v>0</v>
      </c>
      <c r="E286" s="27">
        <f t="shared" si="133"/>
        <v>0</v>
      </c>
      <c r="F286" s="27">
        <f t="shared" si="133"/>
        <v>0</v>
      </c>
      <c r="G286" s="27">
        <f t="shared" si="133"/>
        <v>0</v>
      </c>
      <c r="H286" s="27">
        <f t="shared" si="133"/>
        <v>0</v>
      </c>
      <c r="I286" s="27">
        <f t="shared" si="133"/>
        <v>0</v>
      </c>
      <c r="J286" s="27">
        <f t="shared" si="133"/>
        <v>0</v>
      </c>
      <c r="K286" s="27">
        <f t="shared" si="133"/>
        <v>0</v>
      </c>
      <c r="L286" s="27">
        <f t="shared" si="133"/>
        <v>0</v>
      </c>
      <c r="M286" s="27">
        <f t="shared" si="133"/>
        <v>0</v>
      </c>
      <c r="N286" s="27">
        <f t="shared" si="133"/>
        <v>0</v>
      </c>
      <c r="O286" s="27">
        <f t="shared" si="133"/>
        <v>0</v>
      </c>
      <c r="P286" s="27">
        <f t="shared" si="133"/>
        <v>0</v>
      </c>
      <c r="Q286" s="27">
        <f t="shared" si="133"/>
        <v>0</v>
      </c>
      <c r="R286" s="27">
        <f t="shared" si="133"/>
        <v>0</v>
      </c>
      <c r="S286" s="27">
        <f t="shared" si="134"/>
        <v>0</v>
      </c>
      <c r="T286" s="27">
        <f t="shared" si="134"/>
        <v>0</v>
      </c>
      <c r="U286" s="27">
        <f t="shared" si="134"/>
        <v>0</v>
      </c>
      <c r="V286" s="27">
        <f t="shared" si="134"/>
        <v>0</v>
      </c>
      <c r="W286" s="27">
        <f t="shared" si="134"/>
        <v>0</v>
      </c>
      <c r="X286" s="27">
        <f t="shared" si="134"/>
        <v>0</v>
      </c>
      <c r="Y286" s="27">
        <f t="shared" si="134"/>
        <v>0</v>
      </c>
      <c r="Z286" s="27">
        <f t="shared" si="134"/>
        <v>0</v>
      </c>
      <c r="AA286" s="27">
        <f t="shared" si="134"/>
        <v>0</v>
      </c>
      <c r="AB286" s="27">
        <f t="shared" si="134"/>
        <v>0</v>
      </c>
      <c r="AC286" s="27">
        <f t="shared" si="134"/>
        <v>0</v>
      </c>
      <c r="AD286" s="27">
        <f t="shared" si="134"/>
        <v>0</v>
      </c>
      <c r="AE286" s="27">
        <f t="shared" si="134"/>
        <v>0</v>
      </c>
      <c r="AF286" s="27">
        <f t="shared" si="134"/>
        <v>0</v>
      </c>
      <c r="AG286" s="27">
        <f t="shared" si="134"/>
        <v>0</v>
      </c>
      <c r="AH286" s="27">
        <f t="shared" si="134"/>
        <v>0</v>
      </c>
      <c r="AI286" s="27">
        <f t="shared" si="135"/>
        <v>0</v>
      </c>
      <c r="AJ286" s="27">
        <f t="shared" si="135"/>
        <v>0</v>
      </c>
      <c r="AK286" s="27">
        <f t="shared" si="135"/>
        <v>0</v>
      </c>
      <c r="AL286" s="27">
        <f t="shared" si="135"/>
        <v>0</v>
      </c>
      <c r="AM286" s="27">
        <f t="shared" si="135"/>
        <v>0</v>
      </c>
      <c r="AN286" s="27">
        <f t="shared" si="135"/>
        <v>0</v>
      </c>
      <c r="AO286" s="27">
        <f t="shared" si="135"/>
        <v>0</v>
      </c>
      <c r="AP286" s="27">
        <f t="shared" si="135"/>
        <v>0</v>
      </c>
      <c r="AQ286" s="27">
        <f t="shared" si="135"/>
        <v>0</v>
      </c>
      <c r="AR286" s="27">
        <f t="shared" si="135"/>
        <v>0</v>
      </c>
      <c r="AS286" s="27">
        <f t="shared" si="135"/>
        <v>0</v>
      </c>
      <c r="AT286" s="27">
        <f t="shared" si="135"/>
        <v>0</v>
      </c>
      <c r="AU286" s="27">
        <f t="shared" si="135"/>
        <v>0</v>
      </c>
      <c r="AV286" s="27">
        <f t="shared" si="135"/>
        <v>0</v>
      </c>
      <c r="AW286" s="27">
        <f t="shared" si="135"/>
        <v>0</v>
      </c>
      <c r="AX286" s="27">
        <f t="shared" ref="AX286:BY286" si="138">AX285</f>
        <v>0</v>
      </c>
      <c r="AY286" s="27">
        <f t="shared" si="138"/>
        <v>0</v>
      </c>
      <c r="AZ286" s="27">
        <f t="shared" si="138"/>
        <v>0</v>
      </c>
      <c r="BA286" s="27">
        <f t="shared" si="138"/>
        <v>0</v>
      </c>
      <c r="BB286" s="27">
        <f t="shared" si="138"/>
        <v>0</v>
      </c>
      <c r="BC286" s="27">
        <f t="shared" si="138"/>
        <v>0</v>
      </c>
      <c r="BD286" s="27">
        <f t="shared" si="138"/>
        <v>0</v>
      </c>
      <c r="BE286" s="27">
        <f t="shared" si="138"/>
        <v>0</v>
      </c>
      <c r="BF286" s="27">
        <f t="shared" si="138"/>
        <v>0</v>
      </c>
      <c r="BG286" s="27">
        <f t="shared" si="138"/>
        <v>0</v>
      </c>
      <c r="BH286" s="27">
        <f t="shared" si="138"/>
        <v>0</v>
      </c>
      <c r="BI286" s="27">
        <f t="shared" si="138"/>
        <v>0</v>
      </c>
      <c r="BJ286" s="27">
        <f t="shared" si="138"/>
        <v>0</v>
      </c>
      <c r="BK286" s="27">
        <f t="shared" si="138"/>
        <v>0</v>
      </c>
      <c r="BL286" s="27">
        <f t="shared" si="138"/>
        <v>0</v>
      </c>
      <c r="BM286" s="27">
        <f t="shared" si="138"/>
        <v>0</v>
      </c>
      <c r="BN286" s="27">
        <f t="shared" si="138"/>
        <v>0</v>
      </c>
      <c r="BO286" s="27">
        <f t="shared" si="138"/>
        <v>0</v>
      </c>
      <c r="BP286" s="27">
        <f t="shared" si="138"/>
        <v>0</v>
      </c>
      <c r="BQ286" s="27">
        <f t="shared" si="138"/>
        <v>0</v>
      </c>
      <c r="BR286" s="27">
        <f t="shared" si="138"/>
        <v>0</v>
      </c>
      <c r="BS286" s="27">
        <f t="shared" si="138"/>
        <v>0</v>
      </c>
      <c r="BT286" s="27">
        <f t="shared" si="138"/>
        <v>0</v>
      </c>
      <c r="BU286" s="27">
        <f t="shared" si="138"/>
        <v>0</v>
      </c>
      <c r="BV286" s="27">
        <f t="shared" si="138"/>
        <v>0</v>
      </c>
      <c r="BW286" s="27">
        <f t="shared" si="138"/>
        <v>0</v>
      </c>
      <c r="BX286" s="27">
        <f t="shared" si="138"/>
        <v>0</v>
      </c>
      <c r="BY286" s="27">
        <f t="shared" si="138"/>
        <v>0</v>
      </c>
    </row>
    <row r="287" spans="2:77" outlineLevel="1">
      <c r="B287" s="25" t="s">
        <v>859</v>
      </c>
      <c r="C287" s="28" t="s">
        <v>30</v>
      </c>
      <c r="D287" s="28" t="s">
        <v>30</v>
      </c>
      <c r="E287" s="28" t="s">
        <v>30</v>
      </c>
      <c r="F287" s="28" t="s">
        <v>30</v>
      </c>
      <c r="G287" s="28" t="s">
        <v>30</v>
      </c>
      <c r="H287" s="28" t="s">
        <v>30</v>
      </c>
      <c r="I287" s="28" t="s">
        <v>30</v>
      </c>
      <c r="J287" s="28" t="s">
        <v>30</v>
      </c>
      <c r="K287" s="28" t="s">
        <v>30</v>
      </c>
      <c r="L287" s="28" t="s">
        <v>30</v>
      </c>
      <c r="M287" s="28" t="s">
        <v>30</v>
      </c>
      <c r="N287" s="28" t="s">
        <v>30</v>
      </c>
      <c r="O287" s="28" t="s">
        <v>30</v>
      </c>
      <c r="P287" s="28" t="s">
        <v>30</v>
      </c>
      <c r="Q287" s="28" t="s">
        <v>30</v>
      </c>
      <c r="R287" s="28" t="s">
        <v>30</v>
      </c>
      <c r="S287" s="28" t="s">
        <v>30</v>
      </c>
      <c r="T287" s="28" t="s">
        <v>30</v>
      </c>
      <c r="U287" s="28" t="s">
        <v>30</v>
      </c>
      <c r="V287" s="28" t="s">
        <v>30</v>
      </c>
      <c r="W287" s="28" t="s">
        <v>30</v>
      </c>
      <c r="X287" s="28" t="s">
        <v>30</v>
      </c>
      <c r="Y287" s="28" t="s">
        <v>30</v>
      </c>
      <c r="Z287" s="28" t="s">
        <v>30</v>
      </c>
      <c r="AA287" s="28" t="s">
        <v>30</v>
      </c>
      <c r="AB287" s="28" t="s">
        <v>30</v>
      </c>
      <c r="AC287" s="28" t="s">
        <v>30</v>
      </c>
      <c r="AD287" s="28" t="s">
        <v>30</v>
      </c>
      <c r="AE287" s="28" t="s">
        <v>30</v>
      </c>
      <c r="AF287" s="28" t="s">
        <v>30</v>
      </c>
      <c r="AG287" s="28" t="s">
        <v>30</v>
      </c>
      <c r="AH287" s="28" t="s">
        <v>30</v>
      </c>
      <c r="AI287" s="28" t="s">
        <v>30</v>
      </c>
      <c r="AJ287" s="28" t="s">
        <v>30</v>
      </c>
      <c r="AK287" s="28" t="s">
        <v>30</v>
      </c>
      <c r="AL287" s="28" t="s">
        <v>30</v>
      </c>
      <c r="AM287" s="28" t="s">
        <v>30</v>
      </c>
      <c r="AN287" s="28" t="s">
        <v>30</v>
      </c>
      <c r="AO287" s="28" t="s">
        <v>30</v>
      </c>
      <c r="AP287" s="28" t="s">
        <v>30</v>
      </c>
      <c r="AQ287" s="28" t="s">
        <v>30</v>
      </c>
      <c r="AR287" s="28" t="s">
        <v>30</v>
      </c>
      <c r="AS287" s="28" t="s">
        <v>30</v>
      </c>
      <c r="AT287" s="28" t="s">
        <v>30</v>
      </c>
      <c r="AU287" s="28" t="s">
        <v>30</v>
      </c>
      <c r="AV287" s="28" t="s">
        <v>30</v>
      </c>
      <c r="AW287" s="28" t="s">
        <v>30</v>
      </c>
      <c r="AX287" s="28" t="s">
        <v>30</v>
      </c>
      <c r="AY287" s="28" t="s">
        <v>30</v>
      </c>
      <c r="AZ287" s="28" t="s">
        <v>30</v>
      </c>
      <c r="BA287" s="28" t="s">
        <v>30</v>
      </c>
      <c r="BB287" s="28" t="s">
        <v>30</v>
      </c>
      <c r="BC287" s="28" t="s">
        <v>30</v>
      </c>
      <c r="BD287" s="28" t="s">
        <v>30</v>
      </c>
      <c r="BE287" s="28" t="s">
        <v>30</v>
      </c>
      <c r="BF287" s="28" t="s">
        <v>30</v>
      </c>
      <c r="BG287" s="28" t="s">
        <v>30</v>
      </c>
      <c r="BH287" s="28" t="s">
        <v>30</v>
      </c>
      <c r="BI287" s="28" t="s">
        <v>30</v>
      </c>
      <c r="BJ287" s="28" t="s">
        <v>30</v>
      </c>
      <c r="BK287" s="28" t="s">
        <v>30</v>
      </c>
      <c r="BL287" s="28" t="s">
        <v>30</v>
      </c>
      <c r="BM287" s="28" t="s">
        <v>30</v>
      </c>
      <c r="BN287" s="28" t="s">
        <v>30</v>
      </c>
      <c r="BO287" s="28" t="s">
        <v>30</v>
      </c>
      <c r="BP287" s="28" t="s">
        <v>30</v>
      </c>
      <c r="BQ287" s="28" t="s">
        <v>30</v>
      </c>
      <c r="BR287" s="28" t="s">
        <v>30</v>
      </c>
      <c r="BS287" s="28" t="s">
        <v>30</v>
      </c>
      <c r="BT287" s="28" t="s">
        <v>30</v>
      </c>
      <c r="BU287" s="28" t="s">
        <v>30</v>
      </c>
      <c r="BV287" s="28" t="s">
        <v>30</v>
      </c>
      <c r="BW287" s="28" t="s">
        <v>30</v>
      </c>
      <c r="BX287" s="28" t="s">
        <v>30</v>
      </c>
      <c r="BY287" s="28" t="s">
        <v>30</v>
      </c>
    </row>
    <row r="288" spans="2:77" outlineLevel="1">
      <c r="B288" s="25" t="s">
        <v>872</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row>
    <row r="289" spans="1:77" outlineLevel="1">
      <c r="B289" s="25" t="s">
        <v>861</v>
      </c>
      <c r="C289" s="27">
        <f t="shared" ref="C289:R291" si="139">C288</f>
        <v>0</v>
      </c>
      <c r="D289" s="27">
        <f t="shared" si="139"/>
        <v>0</v>
      </c>
      <c r="E289" s="27">
        <f t="shared" si="139"/>
        <v>0</v>
      </c>
      <c r="F289" s="27">
        <f t="shared" si="139"/>
        <v>0</v>
      </c>
      <c r="G289" s="27">
        <f t="shared" si="139"/>
        <v>0</v>
      </c>
      <c r="H289" s="27">
        <f t="shared" si="139"/>
        <v>0</v>
      </c>
      <c r="I289" s="27">
        <f t="shared" si="139"/>
        <v>0</v>
      </c>
      <c r="J289" s="27">
        <f t="shared" si="139"/>
        <v>0</v>
      </c>
      <c r="K289" s="27">
        <f t="shared" si="139"/>
        <v>0</v>
      </c>
      <c r="L289" s="27">
        <f t="shared" si="139"/>
        <v>0</v>
      </c>
      <c r="M289" s="27">
        <f t="shared" si="139"/>
        <v>0</v>
      </c>
      <c r="N289" s="27">
        <f t="shared" si="139"/>
        <v>0</v>
      </c>
      <c r="O289" s="27">
        <f t="shared" si="139"/>
        <v>0</v>
      </c>
      <c r="P289" s="27">
        <f t="shared" si="139"/>
        <v>0</v>
      </c>
      <c r="Q289" s="27">
        <f t="shared" si="139"/>
        <v>0</v>
      </c>
      <c r="R289" s="27">
        <f t="shared" si="139"/>
        <v>0</v>
      </c>
      <c r="S289" s="27">
        <f t="shared" ref="S289:AH291" si="140">S288</f>
        <v>0</v>
      </c>
      <c r="T289" s="27">
        <f t="shared" si="140"/>
        <v>0</v>
      </c>
      <c r="U289" s="27">
        <f t="shared" si="140"/>
        <v>0</v>
      </c>
      <c r="V289" s="27">
        <f t="shared" si="140"/>
        <v>0</v>
      </c>
      <c r="W289" s="27">
        <f t="shared" si="140"/>
        <v>0</v>
      </c>
      <c r="X289" s="27">
        <f t="shared" si="140"/>
        <v>0</v>
      </c>
      <c r="Y289" s="27">
        <f t="shared" si="140"/>
        <v>0</v>
      </c>
      <c r="Z289" s="27">
        <f t="shared" si="140"/>
        <v>0</v>
      </c>
      <c r="AA289" s="27">
        <f t="shared" si="140"/>
        <v>0</v>
      </c>
      <c r="AB289" s="27">
        <f t="shared" si="140"/>
        <v>0</v>
      </c>
      <c r="AC289" s="27">
        <f t="shared" si="140"/>
        <v>0</v>
      </c>
      <c r="AD289" s="27">
        <f t="shared" si="140"/>
        <v>0</v>
      </c>
      <c r="AE289" s="27">
        <f t="shared" si="140"/>
        <v>0</v>
      </c>
      <c r="AF289" s="27">
        <f t="shared" si="140"/>
        <v>0</v>
      </c>
      <c r="AG289" s="27">
        <f t="shared" si="140"/>
        <v>0</v>
      </c>
      <c r="AH289" s="27">
        <f t="shared" si="140"/>
        <v>0</v>
      </c>
      <c r="AI289" s="27">
        <f t="shared" ref="AI289:AW291" si="141">AI288</f>
        <v>0</v>
      </c>
      <c r="AJ289" s="27">
        <f t="shared" si="141"/>
        <v>0</v>
      </c>
      <c r="AK289" s="27">
        <f t="shared" si="141"/>
        <v>0</v>
      </c>
      <c r="AL289" s="27">
        <f t="shared" si="141"/>
        <v>0</v>
      </c>
      <c r="AM289" s="27">
        <f t="shared" si="141"/>
        <v>0</v>
      </c>
      <c r="AN289" s="27">
        <f t="shared" si="141"/>
        <v>0</v>
      </c>
      <c r="AO289" s="27">
        <f t="shared" si="141"/>
        <v>0</v>
      </c>
      <c r="AP289" s="27">
        <f t="shared" si="141"/>
        <v>0</v>
      </c>
      <c r="AQ289" s="27">
        <f t="shared" si="141"/>
        <v>0</v>
      </c>
      <c r="AR289" s="27">
        <f t="shared" si="141"/>
        <v>0</v>
      </c>
      <c r="AS289" s="27">
        <f t="shared" si="141"/>
        <v>0</v>
      </c>
      <c r="AT289" s="27">
        <f t="shared" si="141"/>
        <v>0</v>
      </c>
      <c r="AU289" s="27">
        <f t="shared" si="141"/>
        <v>0</v>
      </c>
      <c r="AV289" s="27">
        <f t="shared" si="141"/>
        <v>0</v>
      </c>
      <c r="AW289" s="27">
        <f t="shared" si="141"/>
        <v>0</v>
      </c>
      <c r="AX289" s="27">
        <f t="shared" ref="AX289:BY289" si="142">AX288</f>
        <v>0</v>
      </c>
      <c r="AY289" s="27">
        <f t="shared" si="142"/>
        <v>0</v>
      </c>
      <c r="AZ289" s="27">
        <f t="shared" si="142"/>
        <v>0</v>
      </c>
      <c r="BA289" s="27">
        <f t="shared" si="142"/>
        <v>0</v>
      </c>
      <c r="BB289" s="27">
        <f t="shared" si="142"/>
        <v>0</v>
      </c>
      <c r="BC289" s="27">
        <f t="shared" si="142"/>
        <v>0</v>
      </c>
      <c r="BD289" s="27">
        <f t="shared" si="142"/>
        <v>0</v>
      </c>
      <c r="BE289" s="27">
        <f t="shared" si="142"/>
        <v>0</v>
      </c>
      <c r="BF289" s="27">
        <f t="shared" si="142"/>
        <v>0</v>
      </c>
      <c r="BG289" s="27">
        <f t="shared" si="142"/>
        <v>0</v>
      </c>
      <c r="BH289" s="27">
        <f t="shared" si="142"/>
        <v>0</v>
      </c>
      <c r="BI289" s="27">
        <f t="shared" si="142"/>
        <v>0</v>
      </c>
      <c r="BJ289" s="27">
        <f t="shared" si="142"/>
        <v>0</v>
      </c>
      <c r="BK289" s="27">
        <f t="shared" si="142"/>
        <v>0</v>
      </c>
      <c r="BL289" s="27">
        <f t="shared" si="142"/>
        <v>0</v>
      </c>
      <c r="BM289" s="27">
        <f t="shared" si="142"/>
        <v>0</v>
      </c>
      <c r="BN289" s="27">
        <f t="shared" si="142"/>
        <v>0</v>
      </c>
      <c r="BO289" s="27">
        <f t="shared" si="142"/>
        <v>0</v>
      </c>
      <c r="BP289" s="27">
        <f t="shared" si="142"/>
        <v>0</v>
      </c>
      <c r="BQ289" s="27">
        <f t="shared" si="142"/>
        <v>0</v>
      </c>
      <c r="BR289" s="27">
        <f t="shared" si="142"/>
        <v>0</v>
      </c>
      <c r="BS289" s="27">
        <f t="shared" si="142"/>
        <v>0</v>
      </c>
      <c r="BT289" s="27">
        <f t="shared" si="142"/>
        <v>0</v>
      </c>
      <c r="BU289" s="27">
        <f t="shared" si="142"/>
        <v>0</v>
      </c>
      <c r="BV289" s="27">
        <f t="shared" si="142"/>
        <v>0</v>
      </c>
      <c r="BW289" s="27">
        <f t="shared" si="142"/>
        <v>0</v>
      </c>
      <c r="BX289" s="27">
        <f t="shared" si="142"/>
        <v>0</v>
      </c>
      <c r="BY289" s="27">
        <f t="shared" si="142"/>
        <v>0</v>
      </c>
    </row>
    <row r="290" spans="1:77" outlineLevel="1">
      <c r="B290" s="25" t="s">
        <v>862</v>
      </c>
      <c r="C290" s="27">
        <f t="shared" si="139"/>
        <v>0</v>
      </c>
      <c r="D290" s="27">
        <f t="shared" si="139"/>
        <v>0</v>
      </c>
      <c r="E290" s="27">
        <f t="shared" si="139"/>
        <v>0</v>
      </c>
      <c r="F290" s="27">
        <f t="shared" si="139"/>
        <v>0</v>
      </c>
      <c r="G290" s="27">
        <f t="shared" si="139"/>
        <v>0</v>
      </c>
      <c r="H290" s="27">
        <f t="shared" si="139"/>
        <v>0</v>
      </c>
      <c r="I290" s="27">
        <f t="shared" si="139"/>
        <v>0</v>
      </c>
      <c r="J290" s="27">
        <f t="shared" si="139"/>
        <v>0</v>
      </c>
      <c r="K290" s="27">
        <f t="shared" si="139"/>
        <v>0</v>
      </c>
      <c r="L290" s="27">
        <f t="shared" si="139"/>
        <v>0</v>
      </c>
      <c r="M290" s="27">
        <f t="shared" si="139"/>
        <v>0</v>
      </c>
      <c r="N290" s="27">
        <f t="shared" si="139"/>
        <v>0</v>
      </c>
      <c r="O290" s="27">
        <f t="shared" si="139"/>
        <v>0</v>
      </c>
      <c r="P290" s="27">
        <f t="shared" si="139"/>
        <v>0</v>
      </c>
      <c r="Q290" s="27">
        <f t="shared" si="139"/>
        <v>0</v>
      </c>
      <c r="R290" s="27">
        <f t="shared" si="139"/>
        <v>0</v>
      </c>
      <c r="S290" s="27">
        <f t="shared" si="140"/>
        <v>0</v>
      </c>
      <c r="T290" s="27">
        <f t="shared" si="140"/>
        <v>0</v>
      </c>
      <c r="U290" s="27">
        <f t="shared" si="140"/>
        <v>0</v>
      </c>
      <c r="V290" s="27">
        <f t="shared" si="140"/>
        <v>0</v>
      </c>
      <c r="W290" s="27">
        <f t="shared" si="140"/>
        <v>0</v>
      </c>
      <c r="X290" s="27">
        <f t="shared" si="140"/>
        <v>0</v>
      </c>
      <c r="Y290" s="27">
        <f t="shared" si="140"/>
        <v>0</v>
      </c>
      <c r="Z290" s="27">
        <f t="shared" si="140"/>
        <v>0</v>
      </c>
      <c r="AA290" s="27">
        <f t="shared" si="140"/>
        <v>0</v>
      </c>
      <c r="AB290" s="27">
        <f t="shared" si="140"/>
        <v>0</v>
      </c>
      <c r="AC290" s="27">
        <f t="shared" si="140"/>
        <v>0</v>
      </c>
      <c r="AD290" s="27">
        <f t="shared" si="140"/>
        <v>0</v>
      </c>
      <c r="AE290" s="27">
        <f t="shared" si="140"/>
        <v>0</v>
      </c>
      <c r="AF290" s="27">
        <f t="shared" si="140"/>
        <v>0</v>
      </c>
      <c r="AG290" s="27">
        <f t="shared" si="140"/>
        <v>0</v>
      </c>
      <c r="AH290" s="27">
        <f t="shared" si="140"/>
        <v>0</v>
      </c>
      <c r="AI290" s="27">
        <f t="shared" si="141"/>
        <v>0</v>
      </c>
      <c r="AJ290" s="27">
        <f t="shared" si="141"/>
        <v>0</v>
      </c>
      <c r="AK290" s="27">
        <f t="shared" si="141"/>
        <v>0</v>
      </c>
      <c r="AL290" s="27">
        <f t="shared" si="141"/>
        <v>0</v>
      </c>
      <c r="AM290" s="27">
        <f t="shared" si="141"/>
        <v>0</v>
      </c>
      <c r="AN290" s="27">
        <f t="shared" si="141"/>
        <v>0</v>
      </c>
      <c r="AO290" s="27">
        <f t="shared" si="141"/>
        <v>0</v>
      </c>
      <c r="AP290" s="27">
        <f t="shared" si="141"/>
        <v>0</v>
      </c>
      <c r="AQ290" s="27">
        <f t="shared" si="141"/>
        <v>0</v>
      </c>
      <c r="AR290" s="27">
        <f t="shared" si="141"/>
        <v>0</v>
      </c>
      <c r="AS290" s="27">
        <f t="shared" si="141"/>
        <v>0</v>
      </c>
      <c r="AT290" s="27">
        <f t="shared" si="141"/>
        <v>0</v>
      </c>
      <c r="AU290" s="27">
        <f t="shared" si="141"/>
        <v>0</v>
      </c>
      <c r="AV290" s="27">
        <f t="shared" si="141"/>
        <v>0</v>
      </c>
      <c r="AW290" s="27">
        <f t="shared" si="141"/>
        <v>0</v>
      </c>
      <c r="AX290" s="27">
        <f t="shared" ref="AX290:BY290" si="143">AX289</f>
        <v>0</v>
      </c>
      <c r="AY290" s="27">
        <f t="shared" si="143"/>
        <v>0</v>
      </c>
      <c r="AZ290" s="27">
        <f t="shared" si="143"/>
        <v>0</v>
      </c>
      <c r="BA290" s="27">
        <f t="shared" si="143"/>
        <v>0</v>
      </c>
      <c r="BB290" s="27">
        <f t="shared" si="143"/>
        <v>0</v>
      </c>
      <c r="BC290" s="27">
        <f t="shared" si="143"/>
        <v>0</v>
      </c>
      <c r="BD290" s="27">
        <f t="shared" si="143"/>
        <v>0</v>
      </c>
      <c r="BE290" s="27">
        <f t="shared" si="143"/>
        <v>0</v>
      </c>
      <c r="BF290" s="27">
        <f t="shared" si="143"/>
        <v>0</v>
      </c>
      <c r="BG290" s="27">
        <f t="shared" si="143"/>
        <v>0</v>
      </c>
      <c r="BH290" s="27">
        <f t="shared" si="143"/>
        <v>0</v>
      </c>
      <c r="BI290" s="27">
        <f t="shared" si="143"/>
        <v>0</v>
      </c>
      <c r="BJ290" s="27">
        <f t="shared" si="143"/>
        <v>0</v>
      </c>
      <c r="BK290" s="27">
        <f t="shared" si="143"/>
        <v>0</v>
      </c>
      <c r="BL290" s="27">
        <f t="shared" si="143"/>
        <v>0</v>
      </c>
      <c r="BM290" s="27">
        <f t="shared" si="143"/>
        <v>0</v>
      </c>
      <c r="BN290" s="27">
        <f t="shared" si="143"/>
        <v>0</v>
      </c>
      <c r="BO290" s="27">
        <f t="shared" si="143"/>
        <v>0</v>
      </c>
      <c r="BP290" s="27">
        <f t="shared" si="143"/>
        <v>0</v>
      </c>
      <c r="BQ290" s="27">
        <f t="shared" si="143"/>
        <v>0</v>
      </c>
      <c r="BR290" s="27">
        <f t="shared" si="143"/>
        <v>0</v>
      </c>
      <c r="BS290" s="27">
        <f t="shared" si="143"/>
        <v>0</v>
      </c>
      <c r="BT290" s="27">
        <f t="shared" si="143"/>
        <v>0</v>
      </c>
      <c r="BU290" s="27">
        <f t="shared" si="143"/>
        <v>0</v>
      </c>
      <c r="BV290" s="27">
        <f t="shared" si="143"/>
        <v>0</v>
      </c>
      <c r="BW290" s="27">
        <f t="shared" si="143"/>
        <v>0</v>
      </c>
      <c r="BX290" s="27">
        <f t="shared" si="143"/>
        <v>0</v>
      </c>
      <c r="BY290" s="27">
        <f t="shared" si="143"/>
        <v>0</v>
      </c>
    </row>
    <row r="291" spans="1:77" outlineLevel="1">
      <c r="B291" s="25" t="s">
        <v>863</v>
      </c>
      <c r="C291" s="27">
        <f t="shared" si="139"/>
        <v>0</v>
      </c>
      <c r="D291" s="27">
        <f t="shared" si="139"/>
        <v>0</v>
      </c>
      <c r="E291" s="27">
        <f t="shared" si="139"/>
        <v>0</v>
      </c>
      <c r="F291" s="27">
        <f t="shared" si="139"/>
        <v>0</v>
      </c>
      <c r="G291" s="27">
        <f t="shared" si="139"/>
        <v>0</v>
      </c>
      <c r="H291" s="27">
        <f t="shared" si="139"/>
        <v>0</v>
      </c>
      <c r="I291" s="27">
        <f t="shared" si="139"/>
        <v>0</v>
      </c>
      <c r="J291" s="27">
        <f t="shared" si="139"/>
        <v>0</v>
      </c>
      <c r="K291" s="27">
        <f t="shared" si="139"/>
        <v>0</v>
      </c>
      <c r="L291" s="27">
        <f t="shared" si="139"/>
        <v>0</v>
      </c>
      <c r="M291" s="27">
        <f t="shared" si="139"/>
        <v>0</v>
      </c>
      <c r="N291" s="27">
        <f t="shared" si="139"/>
        <v>0</v>
      </c>
      <c r="O291" s="27">
        <f t="shared" si="139"/>
        <v>0</v>
      </c>
      <c r="P291" s="27">
        <f t="shared" si="139"/>
        <v>0</v>
      </c>
      <c r="Q291" s="27">
        <f t="shared" si="139"/>
        <v>0</v>
      </c>
      <c r="R291" s="27">
        <f t="shared" si="139"/>
        <v>0</v>
      </c>
      <c r="S291" s="27">
        <f t="shared" si="140"/>
        <v>0</v>
      </c>
      <c r="T291" s="27">
        <f t="shared" si="140"/>
        <v>0</v>
      </c>
      <c r="U291" s="27">
        <f t="shared" si="140"/>
        <v>0</v>
      </c>
      <c r="V291" s="27">
        <f t="shared" si="140"/>
        <v>0</v>
      </c>
      <c r="W291" s="27">
        <f t="shared" si="140"/>
        <v>0</v>
      </c>
      <c r="X291" s="27">
        <f t="shared" si="140"/>
        <v>0</v>
      </c>
      <c r="Y291" s="27">
        <f t="shared" si="140"/>
        <v>0</v>
      </c>
      <c r="Z291" s="27">
        <f t="shared" si="140"/>
        <v>0</v>
      </c>
      <c r="AA291" s="27">
        <f t="shared" si="140"/>
        <v>0</v>
      </c>
      <c r="AB291" s="27">
        <f t="shared" si="140"/>
        <v>0</v>
      </c>
      <c r="AC291" s="27">
        <f t="shared" si="140"/>
        <v>0</v>
      </c>
      <c r="AD291" s="27">
        <f t="shared" si="140"/>
        <v>0</v>
      </c>
      <c r="AE291" s="27">
        <f t="shared" si="140"/>
        <v>0</v>
      </c>
      <c r="AF291" s="27">
        <f t="shared" si="140"/>
        <v>0</v>
      </c>
      <c r="AG291" s="27">
        <f t="shared" si="140"/>
        <v>0</v>
      </c>
      <c r="AH291" s="27">
        <f t="shared" si="140"/>
        <v>0</v>
      </c>
      <c r="AI291" s="27">
        <f t="shared" si="141"/>
        <v>0</v>
      </c>
      <c r="AJ291" s="27">
        <f t="shared" si="141"/>
        <v>0</v>
      </c>
      <c r="AK291" s="27">
        <f t="shared" si="141"/>
        <v>0</v>
      </c>
      <c r="AL291" s="27">
        <f t="shared" si="141"/>
        <v>0</v>
      </c>
      <c r="AM291" s="27">
        <f t="shared" si="141"/>
        <v>0</v>
      </c>
      <c r="AN291" s="27">
        <f t="shared" si="141"/>
        <v>0</v>
      </c>
      <c r="AO291" s="27">
        <f t="shared" si="141"/>
        <v>0</v>
      </c>
      <c r="AP291" s="27">
        <f t="shared" si="141"/>
        <v>0</v>
      </c>
      <c r="AQ291" s="27">
        <f t="shared" si="141"/>
        <v>0</v>
      </c>
      <c r="AR291" s="27">
        <f t="shared" si="141"/>
        <v>0</v>
      </c>
      <c r="AS291" s="27">
        <f t="shared" si="141"/>
        <v>0</v>
      </c>
      <c r="AT291" s="27">
        <f t="shared" si="141"/>
        <v>0</v>
      </c>
      <c r="AU291" s="27">
        <f t="shared" si="141"/>
        <v>0</v>
      </c>
      <c r="AV291" s="27">
        <f t="shared" si="141"/>
        <v>0</v>
      </c>
      <c r="AW291" s="27">
        <f t="shared" si="141"/>
        <v>0</v>
      </c>
      <c r="AX291" s="27">
        <f t="shared" ref="AX291:BY291" si="144">AX290</f>
        <v>0</v>
      </c>
      <c r="AY291" s="27">
        <f t="shared" si="144"/>
        <v>0</v>
      </c>
      <c r="AZ291" s="27">
        <f t="shared" si="144"/>
        <v>0</v>
      </c>
      <c r="BA291" s="27">
        <f t="shared" si="144"/>
        <v>0</v>
      </c>
      <c r="BB291" s="27">
        <f t="shared" si="144"/>
        <v>0</v>
      </c>
      <c r="BC291" s="27">
        <f t="shared" si="144"/>
        <v>0</v>
      </c>
      <c r="BD291" s="27">
        <f t="shared" si="144"/>
        <v>0</v>
      </c>
      <c r="BE291" s="27">
        <f t="shared" si="144"/>
        <v>0</v>
      </c>
      <c r="BF291" s="27">
        <f t="shared" si="144"/>
        <v>0</v>
      </c>
      <c r="BG291" s="27">
        <f t="shared" si="144"/>
        <v>0</v>
      </c>
      <c r="BH291" s="27">
        <f t="shared" si="144"/>
        <v>0</v>
      </c>
      <c r="BI291" s="27">
        <f t="shared" si="144"/>
        <v>0</v>
      </c>
      <c r="BJ291" s="27">
        <f t="shared" si="144"/>
        <v>0</v>
      </c>
      <c r="BK291" s="27">
        <f t="shared" si="144"/>
        <v>0</v>
      </c>
      <c r="BL291" s="27">
        <f t="shared" si="144"/>
        <v>0</v>
      </c>
      <c r="BM291" s="27">
        <f t="shared" si="144"/>
        <v>0</v>
      </c>
      <c r="BN291" s="27">
        <f t="shared" si="144"/>
        <v>0</v>
      </c>
      <c r="BO291" s="27">
        <f t="shared" si="144"/>
        <v>0</v>
      </c>
      <c r="BP291" s="27">
        <f t="shared" si="144"/>
        <v>0</v>
      </c>
      <c r="BQ291" s="27">
        <f t="shared" si="144"/>
        <v>0</v>
      </c>
      <c r="BR291" s="27">
        <f t="shared" si="144"/>
        <v>0</v>
      </c>
      <c r="BS291" s="27">
        <f t="shared" si="144"/>
        <v>0</v>
      </c>
      <c r="BT291" s="27">
        <f t="shared" si="144"/>
        <v>0</v>
      </c>
      <c r="BU291" s="27">
        <f t="shared" si="144"/>
        <v>0</v>
      </c>
      <c r="BV291" s="27">
        <f t="shared" si="144"/>
        <v>0</v>
      </c>
      <c r="BW291" s="27">
        <f t="shared" si="144"/>
        <v>0</v>
      </c>
      <c r="BX291" s="27">
        <f t="shared" si="144"/>
        <v>0</v>
      </c>
      <c r="BY291" s="27">
        <f t="shared" si="144"/>
        <v>0</v>
      </c>
    </row>
    <row r="292" spans="1:77" outlineLevel="1"/>
    <row r="294" spans="1:77">
      <c r="A294" s="14" t="s">
        <v>1522</v>
      </c>
    </row>
    <row r="295" spans="1:77" outlineLevel="1">
      <c r="B295" t="s">
        <v>887</v>
      </c>
      <c r="C295">
        <v>1</v>
      </c>
      <c r="D295">
        <f>C295</f>
        <v>1</v>
      </c>
      <c r="E295">
        <f>D295</f>
        <v>1</v>
      </c>
      <c r="F295">
        <f>D295</f>
        <v>1</v>
      </c>
      <c r="G295">
        <f>F295</f>
        <v>1</v>
      </c>
      <c r="H295">
        <v>1</v>
      </c>
      <c r="I295">
        <f>C295+1</f>
        <v>2</v>
      </c>
      <c r="J295">
        <f>I295</f>
        <v>2</v>
      </c>
      <c r="K295">
        <f>J295</f>
        <v>2</v>
      </c>
      <c r="L295">
        <f>J295</f>
        <v>2</v>
      </c>
      <c r="M295">
        <f>L295</f>
        <v>2</v>
      </c>
      <c r="N295">
        <v>2</v>
      </c>
      <c r="O295">
        <f>I295+1</f>
        <v>3</v>
      </c>
      <c r="P295">
        <f>O295</f>
        <v>3</v>
      </c>
      <c r="Q295">
        <f>P295</f>
        <v>3</v>
      </c>
      <c r="R295">
        <f>P295</f>
        <v>3</v>
      </c>
      <c r="S295">
        <f>R295</f>
        <v>3</v>
      </c>
      <c r="T295">
        <v>3</v>
      </c>
      <c r="U295">
        <f>O295+1</f>
        <v>4</v>
      </c>
      <c r="V295">
        <f>U295</f>
        <v>4</v>
      </c>
      <c r="W295">
        <f>V295</f>
        <v>4</v>
      </c>
      <c r="X295">
        <f>V295</f>
        <v>4</v>
      </c>
      <c r="Y295">
        <f>X295</f>
        <v>4</v>
      </c>
      <c r="Z295">
        <v>4</v>
      </c>
      <c r="AA295">
        <f>U295+1</f>
        <v>5</v>
      </c>
      <c r="AB295">
        <f>AA295</f>
        <v>5</v>
      </c>
      <c r="AC295">
        <f>AB295</f>
        <v>5</v>
      </c>
      <c r="AD295">
        <f>AB295</f>
        <v>5</v>
      </c>
      <c r="AE295">
        <f>AD295</f>
        <v>5</v>
      </c>
      <c r="AF295">
        <v>5</v>
      </c>
      <c r="AG295">
        <f>AA295+1</f>
        <v>6</v>
      </c>
      <c r="AH295">
        <f>AG295</f>
        <v>6</v>
      </c>
      <c r="AI295">
        <f>AH295</f>
        <v>6</v>
      </c>
      <c r="AJ295">
        <f>AH295</f>
        <v>6</v>
      </c>
      <c r="AK295">
        <f>AJ295</f>
        <v>6</v>
      </c>
      <c r="AL295">
        <v>6</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row>
    <row r="296" spans="1:77" outlineLevel="1">
      <c r="B296" t="s">
        <v>1574</v>
      </c>
      <c r="C296" t="s">
        <v>1575</v>
      </c>
      <c r="D296" t="s">
        <v>1576</v>
      </c>
      <c r="E296" t="s">
        <v>1577</v>
      </c>
      <c r="F296" t="s">
        <v>1625</v>
      </c>
      <c r="G296" t="s">
        <v>1578</v>
      </c>
      <c r="H296" t="s">
        <v>1583</v>
      </c>
      <c r="I296" t="str">
        <f t="shared" ref="I296:I297" si="145">C296</f>
        <v>Wean</v>
      </c>
      <c r="J296" t="str">
        <f t="shared" ref="J296:J297" si="146">D296</f>
        <v>Join start</v>
      </c>
      <c r="K296" t="str">
        <f t="shared" ref="K296:K297" si="147">E296</f>
        <v>Join end</v>
      </c>
      <c r="L296" t="str">
        <f t="shared" ref="L296:L297" si="148">F296</f>
        <v>LatePreg</v>
      </c>
      <c r="M296" t="str">
        <f t="shared" ref="M296:M297" si="149">G296</f>
        <v>Lamb Yrl</v>
      </c>
      <c r="N296" t="str">
        <f t="shared" ref="N296:N297" si="150">H296</f>
        <v>WeanYrl</v>
      </c>
      <c r="O296" t="str">
        <f t="shared" ref="O296:O297" si="151">I296</f>
        <v>Wean</v>
      </c>
      <c r="P296" t="str">
        <f t="shared" ref="P296:P297" si="152">J296</f>
        <v>Join start</v>
      </c>
      <c r="Q296" t="str">
        <f t="shared" ref="Q296:Q297" si="153">K296</f>
        <v>Join end</v>
      </c>
      <c r="R296" t="str">
        <f t="shared" ref="R296:R297" si="154">L296</f>
        <v>LatePreg</v>
      </c>
      <c r="S296" t="str">
        <f t="shared" ref="S296:S297" si="155">M296</f>
        <v>Lamb Yrl</v>
      </c>
      <c r="T296" t="str">
        <f t="shared" ref="T296:T297" si="156">N296</f>
        <v>WeanYrl</v>
      </c>
      <c r="U296" t="str">
        <f t="shared" ref="U296:U297" si="157">O296</f>
        <v>Wean</v>
      </c>
      <c r="V296" t="str">
        <f t="shared" ref="V296:V297" si="158">P296</f>
        <v>Join start</v>
      </c>
      <c r="W296" t="str">
        <f t="shared" ref="W296:W297" si="159">Q296</f>
        <v>Join end</v>
      </c>
      <c r="X296" t="str">
        <f t="shared" ref="X296:X297" si="160">R296</f>
        <v>LatePreg</v>
      </c>
      <c r="Y296" t="str">
        <f t="shared" ref="Y296:Y297" si="161">S296</f>
        <v>Lamb Yrl</v>
      </c>
      <c r="Z296" t="str">
        <f t="shared" ref="Z296:Z297" si="162">T296</f>
        <v>WeanYrl</v>
      </c>
      <c r="AA296" t="str">
        <f t="shared" ref="AA296:AA297" si="163">U296</f>
        <v>Wean</v>
      </c>
      <c r="AB296" t="str">
        <f t="shared" ref="AB296:AB297" si="164">V296</f>
        <v>Join start</v>
      </c>
      <c r="AC296" t="str">
        <f t="shared" ref="AC296:AC297" si="165">W296</f>
        <v>Join end</v>
      </c>
      <c r="AD296" t="str">
        <f t="shared" ref="AD296:AD297" si="166">X296</f>
        <v>LatePreg</v>
      </c>
      <c r="AE296" t="str">
        <f t="shared" ref="AE296:AE297" si="167">Y296</f>
        <v>Lamb Yrl</v>
      </c>
      <c r="AF296" t="str">
        <f t="shared" ref="AF296:AF297" si="168">Z296</f>
        <v>WeanYrl</v>
      </c>
      <c r="AG296" t="str">
        <f t="shared" ref="AG296:AG297" si="169">AA296</f>
        <v>Wean</v>
      </c>
      <c r="AH296" t="str">
        <f t="shared" ref="AH296:AH297" si="170">AB296</f>
        <v>Join start</v>
      </c>
      <c r="AI296" t="str">
        <f t="shared" ref="AI296:AI297" si="171">AC296</f>
        <v>Join end</v>
      </c>
      <c r="AJ296" t="str">
        <f t="shared" ref="AJ296:AJ297" si="172">AD296</f>
        <v>LatePreg</v>
      </c>
      <c r="AK296" t="str">
        <f t="shared" ref="AK296:AK297" si="173">AE296</f>
        <v>Lamb Yrl</v>
      </c>
      <c r="AL296" t="str">
        <f t="shared" ref="AL296:AL297" si="174">AF296</f>
        <v>WeanYrl</v>
      </c>
      <c r="AM296" t="str">
        <f t="shared" ref="AM296:AM297" si="175">AG296</f>
        <v>Wean</v>
      </c>
      <c r="AN296" t="str">
        <f t="shared" ref="AN296:AN297" si="176">AH296</f>
        <v>Join start</v>
      </c>
      <c r="AO296" t="str">
        <f t="shared" ref="AO296:AO297" si="177">AI296</f>
        <v>Join end</v>
      </c>
      <c r="AP296" t="str">
        <f t="shared" ref="AP296:AP297" si="178">AJ296</f>
        <v>LatePreg</v>
      </c>
      <c r="AQ296" t="str">
        <f t="shared" ref="AQ296:AQ297" si="179">AK296</f>
        <v>Lamb Yrl</v>
      </c>
      <c r="AR296" t="str">
        <f t="shared" ref="AR296:AR297" si="180">AL296</f>
        <v>WeanYrl</v>
      </c>
      <c r="AS296" t="str">
        <f t="shared" ref="AS296:AS297" si="181">AM296</f>
        <v>Wean</v>
      </c>
      <c r="AT296" t="str">
        <f t="shared" ref="AT296:AT297" si="182">AN296</f>
        <v>Join start</v>
      </c>
      <c r="AU296" t="str">
        <f t="shared" ref="AU296:AU297" si="183">AO296</f>
        <v>Join end</v>
      </c>
      <c r="AV296" t="str">
        <f t="shared" ref="AV296:AV297" si="184">AP296</f>
        <v>LatePreg</v>
      </c>
      <c r="AW296" t="str">
        <f t="shared" ref="AW296:AW297" si="185">AQ296</f>
        <v>Lamb Yrl</v>
      </c>
      <c r="AX296" t="str">
        <f t="shared" ref="AX296:AX297" si="186">AR296</f>
        <v>WeanYrl</v>
      </c>
      <c r="AY296" t="str">
        <f t="shared" ref="AY296:AY297" si="187">AS296</f>
        <v>Wean</v>
      </c>
      <c r="AZ296" t="str">
        <f t="shared" ref="AZ296:AZ297" si="188">AT296</f>
        <v>Join start</v>
      </c>
      <c r="BA296" t="str">
        <f t="shared" ref="BA296:BA297" si="189">AU296</f>
        <v>Join end</v>
      </c>
      <c r="BB296" t="str">
        <f t="shared" ref="BB296:BB297" si="190">AV296</f>
        <v>LatePreg</v>
      </c>
      <c r="BC296" t="str">
        <f t="shared" ref="BC296:BC297" si="191">AW296</f>
        <v>Lamb Yrl</v>
      </c>
      <c r="BD296" t="str">
        <f t="shared" ref="BD296:BD297" si="192">AX296</f>
        <v>WeanYrl</v>
      </c>
      <c r="BE296" t="str">
        <f t="shared" ref="BE296:BE297" si="193">AY296</f>
        <v>Wean</v>
      </c>
      <c r="BF296" t="str">
        <f t="shared" ref="BF296:BF297" si="194">AZ296</f>
        <v>Join start</v>
      </c>
      <c r="BG296" t="str">
        <f t="shared" ref="BG296:BG297" si="195">BA296</f>
        <v>Join end</v>
      </c>
      <c r="BH296" t="str">
        <f t="shared" ref="BH296:BH297" si="196">BB296</f>
        <v>LatePreg</v>
      </c>
      <c r="BI296" t="str">
        <f t="shared" ref="BI296:BI297" si="197">BC296</f>
        <v>Lamb Yrl</v>
      </c>
      <c r="BJ296" t="str">
        <f t="shared" ref="BJ296:BJ297" si="198">BD296</f>
        <v>WeanYrl</v>
      </c>
      <c r="BK296" t="str">
        <f t="shared" ref="BK296:BK297" si="199">BE296</f>
        <v>Wean</v>
      </c>
    </row>
    <row r="297" spans="1:77" outlineLevel="1">
      <c r="B297" t="s">
        <v>1579</v>
      </c>
      <c r="C297" t="s">
        <v>888</v>
      </c>
      <c r="D297" t="s">
        <v>889</v>
      </c>
      <c r="E297" t="s">
        <v>890</v>
      </c>
      <c r="F297" t="s">
        <v>1587</v>
      </c>
      <c r="G297" t="s">
        <v>1581</v>
      </c>
      <c r="H297" t="s">
        <v>1582</v>
      </c>
      <c r="I297" t="str">
        <f t="shared" si="145"/>
        <v>W-J</v>
      </c>
      <c r="J297" t="str">
        <f t="shared" si="146"/>
        <v>Join</v>
      </c>
      <c r="K297" t="str">
        <f t="shared" si="147"/>
        <v>Preg</v>
      </c>
      <c r="L297" t="str">
        <f t="shared" si="148"/>
        <v>PregTox</v>
      </c>
      <c r="M297" t="str">
        <f t="shared" si="149"/>
        <v>Lact</v>
      </c>
      <c r="N297" t="str">
        <f t="shared" si="150"/>
        <v>Recovery</v>
      </c>
      <c r="O297" t="str">
        <f t="shared" si="151"/>
        <v>W-J</v>
      </c>
      <c r="P297" t="str">
        <f t="shared" si="152"/>
        <v>Join</v>
      </c>
      <c r="Q297" t="str">
        <f t="shared" si="153"/>
        <v>Preg</v>
      </c>
      <c r="R297" t="str">
        <f t="shared" si="154"/>
        <v>PregTox</v>
      </c>
      <c r="S297" t="str">
        <f t="shared" si="155"/>
        <v>Lact</v>
      </c>
      <c r="T297" t="str">
        <f t="shared" si="156"/>
        <v>Recovery</v>
      </c>
      <c r="U297" t="str">
        <f t="shared" si="157"/>
        <v>W-J</v>
      </c>
      <c r="V297" t="str">
        <f t="shared" si="158"/>
        <v>Join</v>
      </c>
      <c r="W297" t="str">
        <f t="shared" si="159"/>
        <v>Preg</v>
      </c>
      <c r="X297" t="str">
        <f t="shared" si="160"/>
        <v>PregTox</v>
      </c>
      <c r="Y297" t="str">
        <f t="shared" si="161"/>
        <v>Lact</v>
      </c>
      <c r="Z297" t="str">
        <f t="shared" si="162"/>
        <v>Recovery</v>
      </c>
      <c r="AA297" t="str">
        <f t="shared" si="163"/>
        <v>W-J</v>
      </c>
      <c r="AB297" t="str">
        <f t="shared" si="164"/>
        <v>Join</v>
      </c>
      <c r="AC297" t="str">
        <f t="shared" si="165"/>
        <v>Preg</v>
      </c>
      <c r="AD297" t="str">
        <f t="shared" si="166"/>
        <v>PregTox</v>
      </c>
      <c r="AE297" t="str">
        <f t="shared" si="167"/>
        <v>Lact</v>
      </c>
      <c r="AF297" t="str">
        <f t="shared" si="168"/>
        <v>Recovery</v>
      </c>
      <c r="AG297" t="str">
        <f t="shared" si="169"/>
        <v>W-J</v>
      </c>
      <c r="AH297" t="str">
        <f t="shared" si="170"/>
        <v>Join</v>
      </c>
      <c r="AI297" t="str">
        <f t="shared" si="171"/>
        <v>Preg</v>
      </c>
      <c r="AJ297" t="str">
        <f t="shared" si="172"/>
        <v>PregTox</v>
      </c>
      <c r="AK297" t="str">
        <f t="shared" si="173"/>
        <v>Lact</v>
      </c>
      <c r="AL297" t="str">
        <f t="shared" si="174"/>
        <v>Recovery</v>
      </c>
      <c r="AM297" t="str">
        <f t="shared" si="175"/>
        <v>W-J</v>
      </c>
      <c r="AN297" t="str">
        <f t="shared" si="176"/>
        <v>Join</v>
      </c>
      <c r="AO297" t="str">
        <f t="shared" si="177"/>
        <v>Preg</v>
      </c>
      <c r="AP297" t="str">
        <f t="shared" si="178"/>
        <v>PregTox</v>
      </c>
      <c r="AQ297" t="str">
        <f t="shared" si="179"/>
        <v>Lact</v>
      </c>
      <c r="AR297" t="str">
        <f t="shared" si="180"/>
        <v>Recovery</v>
      </c>
      <c r="AS297" t="str">
        <f t="shared" si="181"/>
        <v>W-J</v>
      </c>
      <c r="AT297" t="str">
        <f t="shared" si="182"/>
        <v>Join</v>
      </c>
      <c r="AU297" t="str">
        <f t="shared" si="183"/>
        <v>Preg</v>
      </c>
      <c r="AV297" t="str">
        <f t="shared" si="184"/>
        <v>PregTox</v>
      </c>
      <c r="AW297" t="str">
        <f t="shared" si="185"/>
        <v>Lact</v>
      </c>
      <c r="AX297" t="str">
        <f t="shared" si="186"/>
        <v>Recovery</v>
      </c>
      <c r="AY297" t="str">
        <f t="shared" si="187"/>
        <v>W-J</v>
      </c>
      <c r="AZ297" t="str">
        <f t="shared" si="188"/>
        <v>Join</v>
      </c>
      <c r="BA297" t="str">
        <f t="shared" si="189"/>
        <v>Preg</v>
      </c>
      <c r="BB297" t="str">
        <f t="shared" si="190"/>
        <v>PregTox</v>
      </c>
      <c r="BC297" t="str">
        <f t="shared" si="191"/>
        <v>Lact</v>
      </c>
      <c r="BD297" t="str">
        <f t="shared" si="192"/>
        <v>Recovery</v>
      </c>
      <c r="BE297" t="str">
        <f t="shared" si="193"/>
        <v>W-J</v>
      </c>
      <c r="BF297" t="str">
        <f t="shared" si="194"/>
        <v>Join</v>
      </c>
      <c r="BG297" t="str">
        <f t="shared" si="195"/>
        <v>Preg</v>
      </c>
      <c r="BH297" t="str">
        <f t="shared" si="196"/>
        <v>PregTox</v>
      </c>
      <c r="BI297" t="str">
        <f t="shared" si="197"/>
        <v>Lact</v>
      </c>
      <c r="BJ297" t="str">
        <f t="shared" si="198"/>
        <v>Recovery</v>
      </c>
      <c r="BK297" t="str">
        <f t="shared" si="199"/>
        <v>W-J</v>
      </c>
    </row>
    <row r="298" spans="1:77" outlineLevel="1">
      <c r="B298" t="s">
        <v>1048</v>
      </c>
      <c r="C298">
        <v>1</v>
      </c>
      <c r="D298">
        <v>2</v>
      </c>
      <c r="E298">
        <v>3</v>
      </c>
      <c r="F298">
        <v>5</v>
      </c>
      <c r="G298">
        <v>6</v>
      </c>
      <c r="H298">
        <v>7</v>
      </c>
      <c r="I298">
        <f>C298</f>
        <v>1</v>
      </c>
      <c r="J298">
        <f t="shared" ref="J298:AK298" si="200">D298</f>
        <v>2</v>
      </c>
      <c r="K298">
        <f t="shared" si="200"/>
        <v>3</v>
      </c>
      <c r="L298">
        <f t="shared" si="200"/>
        <v>5</v>
      </c>
      <c r="M298">
        <f t="shared" si="200"/>
        <v>6</v>
      </c>
      <c r="N298">
        <f>H298</f>
        <v>7</v>
      </c>
      <c r="O298">
        <f t="shared" si="200"/>
        <v>1</v>
      </c>
      <c r="P298">
        <f t="shared" si="200"/>
        <v>2</v>
      </c>
      <c r="Q298">
        <f t="shared" si="200"/>
        <v>3</v>
      </c>
      <c r="R298">
        <f t="shared" si="200"/>
        <v>5</v>
      </c>
      <c r="S298">
        <f t="shared" si="200"/>
        <v>6</v>
      </c>
      <c r="T298">
        <f>N298</f>
        <v>7</v>
      </c>
      <c r="U298">
        <f t="shared" si="200"/>
        <v>1</v>
      </c>
      <c r="V298">
        <f t="shared" si="200"/>
        <v>2</v>
      </c>
      <c r="W298">
        <f t="shared" si="200"/>
        <v>3</v>
      </c>
      <c r="X298">
        <f t="shared" si="200"/>
        <v>5</v>
      </c>
      <c r="Y298">
        <f t="shared" si="200"/>
        <v>6</v>
      </c>
      <c r="Z298">
        <f>T298</f>
        <v>7</v>
      </c>
      <c r="AA298">
        <f t="shared" si="200"/>
        <v>1</v>
      </c>
      <c r="AB298">
        <f t="shared" si="200"/>
        <v>2</v>
      </c>
      <c r="AC298">
        <f t="shared" si="200"/>
        <v>3</v>
      </c>
      <c r="AD298">
        <f t="shared" si="200"/>
        <v>5</v>
      </c>
      <c r="AE298">
        <f t="shared" si="200"/>
        <v>6</v>
      </c>
      <c r="AF298">
        <f>Z298</f>
        <v>7</v>
      </c>
      <c r="AG298">
        <f t="shared" si="200"/>
        <v>1</v>
      </c>
      <c r="AH298">
        <f t="shared" si="200"/>
        <v>2</v>
      </c>
      <c r="AI298">
        <f t="shared" si="200"/>
        <v>3</v>
      </c>
      <c r="AJ298">
        <f t="shared" si="200"/>
        <v>5</v>
      </c>
      <c r="AK298">
        <f t="shared" si="200"/>
        <v>6</v>
      </c>
      <c r="AL298">
        <f>AF298</f>
        <v>7</v>
      </c>
      <c r="AM298">
        <v>8</v>
      </c>
      <c r="AN298">
        <f t="shared" ref="AN298:AV298" si="201">AM298+1</f>
        <v>9</v>
      </c>
      <c r="AO298">
        <f t="shared" si="201"/>
        <v>10</v>
      </c>
      <c r="AP298">
        <f t="shared" si="201"/>
        <v>11</v>
      </c>
      <c r="AQ298">
        <f t="shared" si="201"/>
        <v>12</v>
      </c>
      <c r="AR298">
        <f t="shared" si="201"/>
        <v>13</v>
      </c>
      <c r="AS298">
        <f t="shared" si="201"/>
        <v>14</v>
      </c>
      <c r="AT298">
        <f t="shared" si="201"/>
        <v>15</v>
      </c>
      <c r="AU298">
        <f t="shared" si="201"/>
        <v>16</v>
      </c>
      <c r="AV298">
        <f t="shared" si="201"/>
        <v>17</v>
      </c>
      <c r="AW298">
        <f t="shared" ref="AW298:BK298" si="202">AV298+1</f>
        <v>18</v>
      </c>
      <c r="AX298">
        <f t="shared" si="202"/>
        <v>19</v>
      </c>
      <c r="AY298">
        <f t="shared" si="202"/>
        <v>20</v>
      </c>
      <c r="AZ298">
        <f t="shared" si="202"/>
        <v>21</v>
      </c>
      <c r="BA298">
        <f t="shared" si="202"/>
        <v>22</v>
      </c>
      <c r="BB298">
        <f t="shared" si="202"/>
        <v>23</v>
      </c>
      <c r="BC298">
        <f t="shared" si="202"/>
        <v>24</v>
      </c>
      <c r="BD298">
        <f t="shared" si="202"/>
        <v>25</v>
      </c>
      <c r="BE298">
        <f t="shared" si="202"/>
        <v>26</v>
      </c>
      <c r="BF298">
        <f t="shared" si="202"/>
        <v>27</v>
      </c>
      <c r="BG298">
        <f t="shared" si="202"/>
        <v>28</v>
      </c>
      <c r="BH298">
        <f t="shared" si="202"/>
        <v>29</v>
      </c>
      <c r="BI298">
        <f t="shared" si="202"/>
        <v>30</v>
      </c>
      <c r="BJ298">
        <f t="shared" si="202"/>
        <v>31</v>
      </c>
      <c r="BK298">
        <f t="shared" si="202"/>
        <v>32</v>
      </c>
    </row>
    <row r="299" spans="1:77" outlineLevel="1">
      <c r="B299" t="s">
        <v>899</v>
      </c>
      <c r="C299" s="123">
        <f t="shared" ref="C299:H299" si="203">INDEX(i.Periods,C$298,1+d.TOL+(C$295-1)*3)</f>
        <v>43</v>
      </c>
      <c r="D299" s="123">
        <f t="shared" si="203"/>
        <v>60</v>
      </c>
      <c r="E299" s="123">
        <f t="shared" si="203"/>
        <v>65</v>
      </c>
      <c r="F299" s="123">
        <f t="shared" si="203"/>
        <v>80</v>
      </c>
      <c r="G299" s="123">
        <f t="shared" si="203"/>
        <v>82</v>
      </c>
      <c r="H299" s="123">
        <f t="shared" si="203"/>
        <v>95</v>
      </c>
      <c r="I299" s="123">
        <f t="shared" ref="I299:AK299" si="204">INDEX(i.Periods,I$298,1+d.TOL+(I$295-1)*3)</f>
        <v>43</v>
      </c>
      <c r="J299" s="123">
        <f t="shared" si="204"/>
        <v>62</v>
      </c>
      <c r="K299" s="123">
        <f t="shared" si="204"/>
        <v>67</v>
      </c>
      <c r="L299" s="123">
        <f t="shared" si="204"/>
        <v>82</v>
      </c>
      <c r="M299" s="123">
        <f t="shared" si="204"/>
        <v>84</v>
      </c>
      <c r="N299" s="123">
        <f t="shared" si="204"/>
        <v>97</v>
      </c>
      <c r="O299" s="123">
        <f t="shared" si="204"/>
        <v>43</v>
      </c>
      <c r="P299" s="123">
        <f t="shared" si="204"/>
        <v>65</v>
      </c>
      <c r="Q299" s="123">
        <f t="shared" si="204"/>
        <v>70</v>
      </c>
      <c r="R299" s="123">
        <f t="shared" si="204"/>
        <v>85</v>
      </c>
      <c r="S299" s="123">
        <f t="shared" si="204"/>
        <v>87</v>
      </c>
      <c r="T299" s="123">
        <f t="shared" si="204"/>
        <v>100</v>
      </c>
      <c r="U299" s="123">
        <f t="shared" si="204"/>
        <v>43</v>
      </c>
      <c r="V299" s="123">
        <f t="shared" si="204"/>
        <v>67</v>
      </c>
      <c r="W299" s="123">
        <f t="shared" si="204"/>
        <v>72</v>
      </c>
      <c r="X299" s="123">
        <f t="shared" si="204"/>
        <v>87</v>
      </c>
      <c r="Y299" s="123">
        <f t="shared" si="204"/>
        <v>89</v>
      </c>
      <c r="Z299" s="123">
        <f t="shared" si="204"/>
        <v>102</v>
      </c>
      <c r="AA299" s="123">
        <f t="shared" si="204"/>
        <v>43</v>
      </c>
      <c r="AB299" s="123">
        <f t="shared" si="204"/>
        <v>69</v>
      </c>
      <c r="AC299" s="123">
        <f t="shared" si="204"/>
        <v>74</v>
      </c>
      <c r="AD299" s="123">
        <f t="shared" si="204"/>
        <v>89</v>
      </c>
      <c r="AE299" s="123">
        <f t="shared" si="204"/>
        <v>91</v>
      </c>
      <c r="AF299" s="123">
        <f t="shared" si="204"/>
        <v>104</v>
      </c>
      <c r="AG299" s="123">
        <f t="shared" si="204"/>
        <v>43</v>
      </c>
      <c r="AH299" s="123">
        <f t="shared" si="204"/>
        <v>60</v>
      </c>
      <c r="AI299" s="123">
        <f t="shared" si="204"/>
        <v>65</v>
      </c>
      <c r="AJ299" s="123">
        <f t="shared" si="204"/>
        <v>80</v>
      </c>
      <c r="AK299" s="123">
        <f t="shared" si="204"/>
        <v>82</v>
      </c>
      <c r="AL299" s="123">
        <f t="shared" ref="AL299:AQ299" si="205">INDEX(i.Periods,AL$298,1+d.TOL+(AL$295-1)*3)</f>
        <v>95</v>
      </c>
      <c r="AM299" s="123">
        <f t="shared" si="205"/>
        <v>112</v>
      </c>
      <c r="AN299" s="123">
        <f t="shared" si="205"/>
        <v>125</v>
      </c>
      <c r="AO299" s="123">
        <f t="shared" si="205"/>
        <v>132</v>
      </c>
      <c r="AP299" s="123">
        <f t="shared" si="205"/>
        <v>134</v>
      </c>
      <c r="AQ299" s="123">
        <f t="shared" si="205"/>
        <v>147</v>
      </c>
      <c r="AR299" s="123">
        <f t="shared" ref="AR299:BK299" si="206">INDEX(i.Periods,AR$298,1+d.TOL+(AR$295-1)*3)</f>
        <v>164</v>
      </c>
      <c r="AS299" s="123">
        <f t="shared" si="206"/>
        <v>177</v>
      </c>
      <c r="AT299" s="123">
        <f t="shared" si="206"/>
        <v>184</v>
      </c>
      <c r="AU299" s="123">
        <f t="shared" si="206"/>
        <v>186</v>
      </c>
      <c r="AV299" s="123">
        <f t="shared" si="206"/>
        <v>199</v>
      </c>
      <c r="AW299" s="123">
        <f t="shared" si="206"/>
        <v>216</v>
      </c>
      <c r="AX299" s="123">
        <f t="shared" si="206"/>
        <v>229</v>
      </c>
      <c r="AY299" s="123">
        <f t="shared" si="206"/>
        <v>236</v>
      </c>
      <c r="AZ299" s="123">
        <f t="shared" si="206"/>
        <v>238</v>
      </c>
      <c r="BA299" s="123">
        <f t="shared" si="206"/>
        <v>251</v>
      </c>
      <c r="BB299" s="123">
        <f t="shared" si="206"/>
        <v>268</v>
      </c>
      <c r="BC299" s="123">
        <f t="shared" si="206"/>
        <v>281</v>
      </c>
      <c r="BD299" s="123">
        <f t="shared" si="206"/>
        <v>288</v>
      </c>
      <c r="BE299" s="123">
        <f t="shared" si="206"/>
        <v>290</v>
      </c>
      <c r="BF299" s="123">
        <f t="shared" si="206"/>
        <v>303</v>
      </c>
      <c r="BG299" s="123">
        <f t="shared" si="206"/>
        <v>320</v>
      </c>
      <c r="BH299" s="123">
        <f t="shared" si="206"/>
        <v>333</v>
      </c>
      <c r="BI299" s="123">
        <f t="shared" si="206"/>
        <v>340</v>
      </c>
      <c r="BJ299" s="123">
        <f t="shared" si="206"/>
        <v>342</v>
      </c>
      <c r="BK299" s="123">
        <f t="shared" si="206"/>
        <v>355</v>
      </c>
    </row>
    <row r="300" spans="1:77" outlineLevel="1">
      <c r="B300" t="s">
        <v>3092</v>
      </c>
      <c r="C300" s="458">
        <f t="shared" ref="C300:AL300" si="207">INDEX(i.Periods,C$298+1,1+d.TOL+(C$295-1)*3)</f>
        <v>60</v>
      </c>
      <c r="D300" s="458">
        <f t="shared" si="207"/>
        <v>65</v>
      </c>
      <c r="E300" s="594">
        <f>INDEX(i.Periods,E$298+3,1+d.TOL+(E$295-1)*3)</f>
        <v>82</v>
      </c>
      <c r="F300" s="458">
        <f t="shared" si="207"/>
        <v>82</v>
      </c>
      <c r="G300" s="458">
        <f t="shared" si="207"/>
        <v>95</v>
      </c>
      <c r="H300" s="458">
        <f t="shared" si="207"/>
        <v>112</v>
      </c>
      <c r="I300" s="458">
        <f t="shared" si="207"/>
        <v>62</v>
      </c>
      <c r="J300" s="458">
        <f t="shared" si="207"/>
        <v>67</v>
      </c>
      <c r="K300" s="594">
        <f>INDEX(i.Periods,K$298+3,1+d.TOL+(K$295-1)*3)</f>
        <v>84</v>
      </c>
      <c r="L300" s="458">
        <f t="shared" si="207"/>
        <v>84</v>
      </c>
      <c r="M300" s="458">
        <f t="shared" si="207"/>
        <v>97</v>
      </c>
      <c r="N300" s="458">
        <f t="shared" si="207"/>
        <v>112</v>
      </c>
      <c r="O300" s="458">
        <f t="shared" si="207"/>
        <v>65</v>
      </c>
      <c r="P300" s="458">
        <f t="shared" si="207"/>
        <v>70</v>
      </c>
      <c r="Q300" s="594">
        <f>INDEX(i.Periods,Q$298+3,1+d.TOL+(Q$295-1)*3)</f>
        <v>87</v>
      </c>
      <c r="R300" s="458">
        <f t="shared" si="207"/>
        <v>87</v>
      </c>
      <c r="S300" s="458">
        <f t="shared" si="207"/>
        <v>100</v>
      </c>
      <c r="T300" s="458">
        <f t="shared" si="207"/>
        <v>112</v>
      </c>
      <c r="U300" s="458">
        <f t="shared" si="207"/>
        <v>67</v>
      </c>
      <c r="V300" s="458">
        <f t="shared" si="207"/>
        <v>72</v>
      </c>
      <c r="W300" s="594">
        <f>INDEX(i.Periods,W$298+3,1+d.TOL+(W$295-1)*3)</f>
        <v>89</v>
      </c>
      <c r="X300" s="458">
        <f t="shared" si="207"/>
        <v>89</v>
      </c>
      <c r="Y300" s="458">
        <f t="shared" si="207"/>
        <v>102</v>
      </c>
      <c r="Z300" s="458">
        <f t="shared" si="207"/>
        <v>112</v>
      </c>
      <c r="AA300" s="458">
        <f t="shared" si="207"/>
        <v>69</v>
      </c>
      <c r="AB300" s="458">
        <f t="shared" si="207"/>
        <v>74</v>
      </c>
      <c r="AC300" s="594">
        <f>INDEX(i.Periods,AC$298+3,1+d.TOL+(AC$295-1)*3)</f>
        <v>91</v>
      </c>
      <c r="AD300" s="458">
        <f t="shared" si="207"/>
        <v>91</v>
      </c>
      <c r="AE300" s="458">
        <f t="shared" si="207"/>
        <v>104</v>
      </c>
      <c r="AF300" s="458">
        <f t="shared" si="207"/>
        <v>112</v>
      </c>
      <c r="AG300" s="458">
        <f t="shared" si="207"/>
        <v>60</v>
      </c>
      <c r="AH300" s="458">
        <f t="shared" si="207"/>
        <v>65</v>
      </c>
      <c r="AI300" s="594">
        <f>INDEX(i.Periods,AI$298+3,1+d.TOL+(AI$295-1)*3)</f>
        <v>82</v>
      </c>
      <c r="AJ300" s="458">
        <f t="shared" si="207"/>
        <v>82</v>
      </c>
      <c r="AK300" s="458">
        <f t="shared" si="207"/>
        <v>95</v>
      </c>
      <c r="AL300" s="458">
        <f t="shared" si="207"/>
        <v>112</v>
      </c>
      <c r="AM300" s="458">
        <f t="shared" ref="AM300:AQ300" si="208">INDEX(i.Periods,AM$298+1,1+d.TOL+(AM$295-1)*3)</f>
        <v>125</v>
      </c>
      <c r="AN300" s="458">
        <f t="shared" si="208"/>
        <v>132</v>
      </c>
      <c r="AO300" s="458">
        <f t="shared" si="208"/>
        <v>134</v>
      </c>
      <c r="AP300" s="458">
        <f t="shared" si="208"/>
        <v>147</v>
      </c>
      <c r="AQ300" s="458">
        <f t="shared" si="208"/>
        <v>164</v>
      </c>
      <c r="AR300" s="458">
        <f t="shared" ref="AR300:BK300" si="209">INDEX(i.Periods,AR$298+1,1+d.TOL+(AR$295-1)*3)</f>
        <v>177</v>
      </c>
      <c r="AS300" s="458">
        <f t="shared" si="209"/>
        <v>184</v>
      </c>
      <c r="AT300" s="458">
        <f t="shared" si="209"/>
        <v>186</v>
      </c>
      <c r="AU300" s="458">
        <f t="shared" si="209"/>
        <v>199</v>
      </c>
      <c r="AV300" s="458">
        <f t="shared" si="209"/>
        <v>216</v>
      </c>
      <c r="AW300" s="458">
        <f t="shared" si="209"/>
        <v>229</v>
      </c>
      <c r="AX300" s="458">
        <f t="shared" si="209"/>
        <v>236</v>
      </c>
      <c r="AY300" s="458">
        <f t="shared" si="209"/>
        <v>238</v>
      </c>
      <c r="AZ300" s="458">
        <f t="shared" si="209"/>
        <v>251</v>
      </c>
      <c r="BA300" s="458">
        <f t="shared" si="209"/>
        <v>268</v>
      </c>
      <c r="BB300" s="458">
        <f t="shared" si="209"/>
        <v>281</v>
      </c>
      <c r="BC300" s="458">
        <f t="shared" si="209"/>
        <v>288</v>
      </c>
      <c r="BD300" s="458">
        <f t="shared" si="209"/>
        <v>290</v>
      </c>
      <c r="BE300" s="458">
        <f t="shared" si="209"/>
        <v>303</v>
      </c>
      <c r="BF300" s="458">
        <f t="shared" si="209"/>
        <v>320</v>
      </c>
      <c r="BG300" s="458">
        <f t="shared" si="209"/>
        <v>333</v>
      </c>
      <c r="BH300" s="458">
        <f t="shared" si="209"/>
        <v>340</v>
      </c>
      <c r="BI300" s="458">
        <f t="shared" si="209"/>
        <v>342</v>
      </c>
      <c r="BJ300" s="458">
        <f t="shared" si="209"/>
        <v>355</v>
      </c>
      <c r="BK300" s="458">
        <f t="shared" si="209"/>
        <v>372</v>
      </c>
    </row>
    <row r="301" spans="1:77" ht="48.75" customHeight="1" outlineLevel="1">
      <c r="A301">
        <v>1</v>
      </c>
      <c r="B301" t="s">
        <v>1570</v>
      </c>
      <c r="C301" s="405" t="str">
        <f t="shared" ref="C301:Q311" si="210">INDEX(i.TOL_indices,d.TOL,$A301)&amp;", "&amp;TEXT(C$299,"0")&amp;":"&amp;TEXT(C$300,"0")</f>
        <v>67:68, 43:60</v>
      </c>
      <c r="D301" s="405" t="str">
        <f t="shared" si="210"/>
        <v>67:68, 60:65</v>
      </c>
      <c r="E301" s="405" t="str">
        <f t="shared" si="210"/>
        <v>67:68, 65:82</v>
      </c>
      <c r="F301" s="405" t="str">
        <f t="shared" si="210"/>
        <v>67:68, 80:82</v>
      </c>
      <c r="G301" s="405" t="str">
        <f t="shared" si="210"/>
        <v>67:68, 82:95</v>
      </c>
      <c r="H301" s="405" t="str">
        <f t="shared" si="210"/>
        <v>67:68, 95:112</v>
      </c>
      <c r="I301" s="405" t="str">
        <f t="shared" si="210"/>
        <v>67:68, 43:62</v>
      </c>
      <c r="J301" s="405" t="str">
        <f t="shared" si="210"/>
        <v>67:68, 62:67</v>
      </c>
      <c r="K301" s="405" t="str">
        <f t="shared" si="210"/>
        <v>67:68, 67:84</v>
      </c>
      <c r="L301" s="405" t="str">
        <f t="shared" si="210"/>
        <v>67:68, 82:84</v>
      </c>
      <c r="M301" s="405" t="str">
        <f t="shared" si="210"/>
        <v>67:68, 84:97</v>
      </c>
      <c r="N301" s="405" t="str">
        <f t="shared" si="210"/>
        <v>67:68, 97:112</v>
      </c>
      <c r="O301" s="405" t="str">
        <f t="shared" si="210"/>
        <v>67:68, 43:65</v>
      </c>
      <c r="P301" s="405" t="str">
        <f t="shared" si="210"/>
        <v>67:68, 65:70</v>
      </c>
      <c r="Q301" s="405" t="str">
        <f t="shared" si="210"/>
        <v>67:68, 70:87</v>
      </c>
      <c r="R301" s="405" t="str">
        <f t="shared" ref="R301:AT311" si="211">INDEX(i.TOL_indices,d.TOL,$A301)&amp;", "&amp;TEXT(R$299,"0")&amp;":"&amp;TEXT(R$300,"0")</f>
        <v>67:68, 85:87</v>
      </c>
      <c r="S301" s="405" t="str">
        <f t="shared" si="211"/>
        <v>67:68, 87:100</v>
      </c>
      <c r="T301" s="405" t="str">
        <f t="shared" si="211"/>
        <v>67:68, 100:112</v>
      </c>
      <c r="U301" s="405" t="str">
        <f t="shared" si="211"/>
        <v>67:68, 43:67</v>
      </c>
      <c r="V301" s="405" t="str">
        <f t="shared" si="211"/>
        <v>67:68, 67:72</v>
      </c>
      <c r="W301" s="405" t="str">
        <f t="shared" si="211"/>
        <v>67:68, 72:89</v>
      </c>
      <c r="X301" s="405" t="str">
        <f t="shared" si="211"/>
        <v>67:68, 87:89</v>
      </c>
      <c r="Y301" s="405" t="str">
        <f t="shared" si="211"/>
        <v>67:68, 89:102</v>
      </c>
      <c r="Z301" s="405" t="str">
        <f t="shared" si="211"/>
        <v>67:68, 102:112</v>
      </c>
      <c r="AA301" s="405" t="str">
        <f t="shared" si="211"/>
        <v>67:68, 43:69</v>
      </c>
      <c r="AB301" s="405" t="str">
        <f t="shared" si="211"/>
        <v>67:68, 69:74</v>
      </c>
      <c r="AC301" s="405" t="str">
        <f t="shared" si="211"/>
        <v>67:68, 74:91</v>
      </c>
      <c r="AD301" s="405" t="str">
        <f t="shared" si="211"/>
        <v>67:68, 89:91</v>
      </c>
      <c r="AE301" s="405" t="str">
        <f t="shared" si="211"/>
        <v>67:68, 91:104</v>
      </c>
      <c r="AF301" s="405" t="str">
        <f t="shared" si="211"/>
        <v>67:68, 104:112</v>
      </c>
      <c r="AG301" s="405" t="str">
        <f t="shared" si="211"/>
        <v>67:68, 43:60</v>
      </c>
      <c r="AH301" s="405" t="str">
        <f t="shared" si="211"/>
        <v>67:68, 60:65</v>
      </c>
      <c r="AI301" s="405" t="str">
        <f t="shared" si="211"/>
        <v>67:68, 65:82</v>
      </c>
      <c r="AJ301" s="405" t="str">
        <f t="shared" si="211"/>
        <v>67:68, 80:82</v>
      </c>
      <c r="AK301" s="405" t="str">
        <f t="shared" si="211"/>
        <v>67:68, 82:95</v>
      </c>
      <c r="AL301" s="405" t="str">
        <f t="shared" si="211"/>
        <v>67:68, 95:112</v>
      </c>
      <c r="AM301" s="405" t="str">
        <f t="shared" si="211"/>
        <v>67:68, 112:125</v>
      </c>
      <c r="AN301" s="405" t="str">
        <f t="shared" si="211"/>
        <v>67:68, 125:132</v>
      </c>
      <c r="AO301" s="405" t="str">
        <f t="shared" si="211"/>
        <v>67:68, 132:134</v>
      </c>
      <c r="AP301" s="405" t="str">
        <f t="shared" si="211"/>
        <v>67:68, 134:147</v>
      </c>
      <c r="AQ301" s="405" t="str">
        <f t="shared" ref="AM301:AQ311" si="212">INDEX(i.TOL_indices,d.TOL,$A301)&amp;", "&amp;TEXT(AQ$299,"0")&amp;":"&amp;TEXT(AQ$300,"0")</f>
        <v>67:68, 147:164</v>
      </c>
      <c r="AR301" s="405" t="str">
        <f t="shared" si="211"/>
        <v>67:68, 164:177</v>
      </c>
      <c r="AS301" s="405" t="str">
        <f t="shared" si="211"/>
        <v>67:68, 177:184</v>
      </c>
      <c r="AT301" s="405" t="str">
        <f t="shared" si="211"/>
        <v>67:68, 184:186</v>
      </c>
      <c r="AU301" s="405" t="str">
        <f t="shared" ref="AR301:BK311" si="213">INDEX(i.TOL_indices,d.TOL,$A301)&amp;", "&amp;TEXT(AU$299,"0")&amp;":"&amp;TEXT(AU$300,"0")</f>
        <v>67:68, 186:199</v>
      </c>
      <c r="AV301" s="405" t="str">
        <f t="shared" si="213"/>
        <v>67:68, 199:216</v>
      </c>
      <c r="AW301" s="405" t="str">
        <f t="shared" si="213"/>
        <v>67:68, 216:229</v>
      </c>
      <c r="AX301" s="405" t="str">
        <f t="shared" si="213"/>
        <v>67:68, 229:236</v>
      </c>
      <c r="AY301" s="405" t="str">
        <f t="shared" si="213"/>
        <v>67:68, 236:238</v>
      </c>
      <c r="AZ301" s="405" t="str">
        <f t="shared" si="213"/>
        <v>67:68, 238:251</v>
      </c>
      <c r="BA301" s="405" t="str">
        <f t="shared" si="213"/>
        <v>67:68, 251:268</v>
      </c>
      <c r="BB301" s="405" t="str">
        <f t="shared" si="213"/>
        <v>67:68, 268:281</v>
      </c>
      <c r="BC301" s="405" t="str">
        <f t="shared" si="213"/>
        <v>67:68, 281:288</v>
      </c>
      <c r="BD301" s="405" t="str">
        <f t="shared" si="213"/>
        <v>67:68, 288:290</v>
      </c>
      <c r="BE301" s="405" t="str">
        <f t="shared" si="213"/>
        <v>67:68, 290:303</v>
      </c>
      <c r="BF301" s="405" t="str">
        <f t="shared" si="213"/>
        <v>67:68, 303:320</v>
      </c>
      <c r="BG301" s="405" t="str">
        <f t="shared" si="213"/>
        <v>67:68, 320:333</v>
      </c>
      <c r="BH301" s="405" t="str">
        <f t="shared" si="213"/>
        <v>67:68, 333:340</v>
      </c>
      <c r="BI301" s="405" t="str">
        <f t="shared" si="213"/>
        <v>67:68, 340:342</v>
      </c>
      <c r="BJ301" s="405" t="str">
        <f t="shared" si="213"/>
        <v>67:68, 342:355</v>
      </c>
      <c r="BK301" s="405" t="str">
        <f t="shared" si="213"/>
        <v>67:68, 355:372</v>
      </c>
    </row>
    <row r="302" spans="1:77" ht="48.75" customHeight="1" outlineLevel="1">
      <c r="A302">
        <v>2</v>
      </c>
      <c r="B302" t="s">
        <v>2200</v>
      </c>
      <c r="C302" s="405" t="str">
        <f t="shared" si="210"/>
        <v>49:50, 43:60</v>
      </c>
      <c r="D302" s="405" t="str">
        <f t="shared" si="210"/>
        <v>49:50, 60:65</v>
      </c>
      <c r="E302" s="405" t="str">
        <f t="shared" si="210"/>
        <v>49:50, 65:82</v>
      </c>
      <c r="F302" s="405" t="str">
        <f t="shared" si="210"/>
        <v>49:50, 80:82</v>
      </c>
      <c r="G302" s="405" t="str">
        <f t="shared" si="210"/>
        <v>49:50, 82:95</v>
      </c>
      <c r="H302" s="405" t="str">
        <f t="shared" si="210"/>
        <v>49:50, 95:112</v>
      </c>
      <c r="I302" s="405" t="str">
        <f t="shared" si="210"/>
        <v>49:50, 43:62</v>
      </c>
      <c r="J302" s="405" t="str">
        <f t="shared" si="210"/>
        <v>49:50, 62:67</v>
      </c>
      <c r="K302" s="405" t="str">
        <f t="shared" si="210"/>
        <v>49:50, 67:84</v>
      </c>
      <c r="L302" s="405" t="str">
        <f t="shared" si="210"/>
        <v>49:50, 82:84</v>
      </c>
      <c r="M302" s="405" t="str">
        <f t="shared" si="210"/>
        <v>49:50, 84:97</v>
      </c>
      <c r="N302" s="405" t="str">
        <f t="shared" si="210"/>
        <v>49:50, 97:112</v>
      </c>
      <c r="O302" s="405" t="str">
        <f t="shared" si="210"/>
        <v>49:50, 43:65</v>
      </c>
      <c r="P302" s="405" t="str">
        <f t="shared" si="210"/>
        <v>49:50, 65:70</v>
      </c>
      <c r="Q302" s="405" t="str">
        <f t="shared" si="210"/>
        <v>49:50, 70:87</v>
      </c>
      <c r="R302" s="405" t="str">
        <f t="shared" si="211"/>
        <v>49:50, 85:87</v>
      </c>
      <c r="S302" s="405" t="str">
        <f t="shared" si="211"/>
        <v>49:50, 87:100</v>
      </c>
      <c r="T302" s="405" t="str">
        <f t="shared" si="211"/>
        <v>49:50, 100:112</v>
      </c>
      <c r="U302" s="405" t="str">
        <f t="shared" si="211"/>
        <v>49:50, 43:67</v>
      </c>
      <c r="V302" s="405" t="str">
        <f t="shared" si="211"/>
        <v>49:50, 67:72</v>
      </c>
      <c r="W302" s="405" t="str">
        <f t="shared" si="211"/>
        <v>49:50, 72:89</v>
      </c>
      <c r="X302" s="405" t="str">
        <f t="shared" si="211"/>
        <v>49:50, 87:89</v>
      </c>
      <c r="Y302" s="405" t="str">
        <f t="shared" si="211"/>
        <v>49:50, 89:102</v>
      </c>
      <c r="Z302" s="405" t="str">
        <f t="shared" si="211"/>
        <v>49:50, 102:112</v>
      </c>
      <c r="AA302" s="405" t="str">
        <f t="shared" si="211"/>
        <v>49:50, 43:69</v>
      </c>
      <c r="AB302" s="405" t="str">
        <f t="shared" si="211"/>
        <v>49:50, 69:74</v>
      </c>
      <c r="AC302" s="405" t="str">
        <f t="shared" si="211"/>
        <v>49:50, 74:91</v>
      </c>
      <c r="AD302" s="405" t="str">
        <f t="shared" si="211"/>
        <v>49:50, 89:91</v>
      </c>
      <c r="AE302" s="405" t="str">
        <f t="shared" si="211"/>
        <v>49:50, 91:104</v>
      </c>
      <c r="AF302" s="405" t="str">
        <f t="shared" si="211"/>
        <v>49:50, 104:112</v>
      </c>
      <c r="AG302" s="405" t="str">
        <f t="shared" si="211"/>
        <v>49:50, 43:60</v>
      </c>
      <c r="AH302" s="405" t="str">
        <f t="shared" si="211"/>
        <v>49:50, 60:65</v>
      </c>
      <c r="AI302" s="405" t="str">
        <f t="shared" si="211"/>
        <v>49:50, 65:82</v>
      </c>
      <c r="AJ302" s="405" t="str">
        <f t="shared" si="211"/>
        <v>49:50, 80:82</v>
      </c>
      <c r="AK302" s="405" t="str">
        <f t="shared" si="211"/>
        <v>49:50, 82:95</v>
      </c>
      <c r="AL302" s="405" t="str">
        <f t="shared" si="211"/>
        <v>49:50, 95:112</v>
      </c>
      <c r="AM302" s="405" t="str">
        <f t="shared" si="212"/>
        <v>49:50, 112:125</v>
      </c>
      <c r="AN302" s="405" t="str">
        <f t="shared" si="212"/>
        <v>49:50, 125:132</v>
      </c>
      <c r="AO302" s="405" t="str">
        <f t="shared" si="212"/>
        <v>49:50, 132:134</v>
      </c>
      <c r="AP302" s="405" t="str">
        <f t="shared" si="212"/>
        <v>49:50, 134:147</v>
      </c>
      <c r="AQ302" s="405" t="str">
        <f t="shared" si="212"/>
        <v>49:50, 147:164</v>
      </c>
      <c r="AR302" s="405" t="str">
        <f t="shared" si="213"/>
        <v>49:50, 164:177</v>
      </c>
      <c r="AS302" s="405" t="str">
        <f t="shared" si="213"/>
        <v>49:50, 177:184</v>
      </c>
      <c r="AT302" s="405" t="str">
        <f t="shared" si="213"/>
        <v>49:50, 184:186</v>
      </c>
      <c r="AU302" s="405" t="str">
        <f t="shared" si="213"/>
        <v>49:50, 186:199</v>
      </c>
      <c r="AV302" s="405" t="str">
        <f t="shared" si="213"/>
        <v>49:50, 199:216</v>
      </c>
      <c r="AW302" s="405" t="str">
        <f t="shared" si="213"/>
        <v>49:50, 216:229</v>
      </c>
      <c r="AX302" s="405" t="str">
        <f t="shared" si="213"/>
        <v>49:50, 229:236</v>
      </c>
      <c r="AY302" s="405" t="str">
        <f t="shared" si="213"/>
        <v>49:50, 236:238</v>
      </c>
      <c r="AZ302" s="405" t="str">
        <f t="shared" si="213"/>
        <v>49:50, 238:251</v>
      </c>
      <c r="BA302" s="405" t="str">
        <f t="shared" si="213"/>
        <v>49:50, 251:268</v>
      </c>
      <c r="BB302" s="405" t="str">
        <f t="shared" si="213"/>
        <v>49:50, 268:281</v>
      </c>
      <c r="BC302" s="405" t="str">
        <f t="shared" si="213"/>
        <v>49:50, 281:288</v>
      </c>
      <c r="BD302" s="405" t="str">
        <f t="shared" si="213"/>
        <v>49:50, 288:290</v>
      </c>
      <c r="BE302" s="405" t="str">
        <f t="shared" si="213"/>
        <v>49:50, 290:303</v>
      </c>
      <c r="BF302" s="405" t="str">
        <f t="shared" si="213"/>
        <v>49:50, 303:320</v>
      </c>
      <c r="BG302" s="405" t="str">
        <f t="shared" si="213"/>
        <v>49:50, 320:333</v>
      </c>
      <c r="BH302" s="405" t="str">
        <f t="shared" si="213"/>
        <v>49:50, 333:340</v>
      </c>
      <c r="BI302" s="405" t="str">
        <f t="shared" si="213"/>
        <v>49:50, 340:342</v>
      </c>
      <c r="BJ302" s="405" t="str">
        <f t="shared" si="213"/>
        <v>49:50, 342:355</v>
      </c>
      <c r="BK302" s="405" t="str">
        <f t="shared" si="213"/>
        <v>49:50, 355:372</v>
      </c>
    </row>
    <row r="303" spans="1:77" ht="48.75" customHeight="1" outlineLevel="1">
      <c r="A303">
        <v>3</v>
      </c>
      <c r="B303" t="s">
        <v>2200</v>
      </c>
      <c r="C303" s="405" t="str">
        <f t="shared" si="210"/>
        <v>51:52, 43:60</v>
      </c>
      <c r="D303" s="405" t="str">
        <f t="shared" si="210"/>
        <v>51:52, 60:65</v>
      </c>
      <c r="E303" s="405" t="str">
        <f t="shared" si="210"/>
        <v>51:52, 65:82</v>
      </c>
      <c r="F303" s="405" t="str">
        <f t="shared" si="210"/>
        <v>51:52, 80:82</v>
      </c>
      <c r="G303" s="405" t="str">
        <f t="shared" si="210"/>
        <v>51:52, 82:95</v>
      </c>
      <c r="H303" s="405" t="str">
        <f t="shared" si="210"/>
        <v>51:52, 95:112</v>
      </c>
      <c r="I303" s="405" t="str">
        <f t="shared" si="210"/>
        <v>51:52, 43:62</v>
      </c>
      <c r="J303" s="405" t="str">
        <f t="shared" si="210"/>
        <v>51:52, 62:67</v>
      </c>
      <c r="K303" s="405" t="str">
        <f t="shared" si="210"/>
        <v>51:52, 67:84</v>
      </c>
      <c r="L303" s="405" t="str">
        <f t="shared" si="210"/>
        <v>51:52, 82:84</v>
      </c>
      <c r="M303" s="405" t="str">
        <f t="shared" si="210"/>
        <v>51:52, 84:97</v>
      </c>
      <c r="N303" s="405" t="str">
        <f t="shared" si="210"/>
        <v>51:52, 97:112</v>
      </c>
      <c r="O303" s="405" t="str">
        <f t="shared" si="210"/>
        <v>51:52, 43:65</v>
      </c>
      <c r="P303" s="405" t="str">
        <f t="shared" si="210"/>
        <v>51:52, 65:70</v>
      </c>
      <c r="Q303" s="405" t="str">
        <f t="shared" si="210"/>
        <v>51:52, 70:87</v>
      </c>
      <c r="R303" s="405" t="str">
        <f t="shared" si="211"/>
        <v>51:52, 85:87</v>
      </c>
      <c r="S303" s="405" t="str">
        <f t="shared" si="211"/>
        <v>51:52, 87:100</v>
      </c>
      <c r="T303" s="405" t="str">
        <f t="shared" si="211"/>
        <v>51:52, 100:112</v>
      </c>
      <c r="U303" s="405" t="str">
        <f t="shared" si="211"/>
        <v>51:52, 43:67</v>
      </c>
      <c r="V303" s="405" t="str">
        <f t="shared" si="211"/>
        <v>51:52, 67:72</v>
      </c>
      <c r="W303" s="405" t="str">
        <f t="shared" si="211"/>
        <v>51:52, 72:89</v>
      </c>
      <c r="X303" s="405" t="str">
        <f t="shared" si="211"/>
        <v>51:52, 87:89</v>
      </c>
      <c r="Y303" s="405" t="str">
        <f t="shared" si="211"/>
        <v>51:52, 89:102</v>
      </c>
      <c r="Z303" s="405" t="str">
        <f t="shared" si="211"/>
        <v>51:52, 102:112</v>
      </c>
      <c r="AA303" s="405" t="str">
        <f t="shared" si="211"/>
        <v>51:52, 43:69</v>
      </c>
      <c r="AB303" s="405" t="str">
        <f t="shared" si="211"/>
        <v>51:52, 69:74</v>
      </c>
      <c r="AC303" s="405" t="str">
        <f t="shared" si="211"/>
        <v>51:52, 74:91</v>
      </c>
      <c r="AD303" s="405" t="str">
        <f t="shared" si="211"/>
        <v>51:52, 89:91</v>
      </c>
      <c r="AE303" s="405" t="str">
        <f t="shared" si="211"/>
        <v>51:52, 91:104</v>
      </c>
      <c r="AF303" s="405" t="str">
        <f t="shared" si="211"/>
        <v>51:52, 104:112</v>
      </c>
      <c r="AG303" s="405" t="str">
        <f t="shared" si="211"/>
        <v>51:52, 43:60</v>
      </c>
      <c r="AH303" s="405" t="str">
        <f t="shared" si="211"/>
        <v>51:52, 60:65</v>
      </c>
      <c r="AI303" s="405" t="str">
        <f t="shared" si="211"/>
        <v>51:52, 65:82</v>
      </c>
      <c r="AJ303" s="405" t="str">
        <f t="shared" si="211"/>
        <v>51:52, 80:82</v>
      </c>
      <c r="AK303" s="405" t="str">
        <f t="shared" si="211"/>
        <v>51:52, 82:95</v>
      </c>
      <c r="AL303" s="405" t="str">
        <f t="shared" si="211"/>
        <v>51:52, 95:112</v>
      </c>
      <c r="AM303" s="405" t="str">
        <f t="shared" si="212"/>
        <v>51:52, 112:125</v>
      </c>
      <c r="AN303" s="405" t="str">
        <f t="shared" si="212"/>
        <v>51:52, 125:132</v>
      </c>
      <c r="AO303" s="405" t="str">
        <f t="shared" si="212"/>
        <v>51:52, 132:134</v>
      </c>
      <c r="AP303" s="405" t="str">
        <f t="shared" si="212"/>
        <v>51:52, 134:147</v>
      </c>
      <c r="AQ303" s="405" t="str">
        <f t="shared" si="212"/>
        <v>51:52, 147:164</v>
      </c>
      <c r="AR303" s="405" t="str">
        <f t="shared" si="213"/>
        <v>51:52, 164:177</v>
      </c>
      <c r="AS303" s="405" t="str">
        <f t="shared" si="213"/>
        <v>51:52, 177:184</v>
      </c>
      <c r="AT303" s="405" t="str">
        <f t="shared" si="213"/>
        <v>51:52, 184:186</v>
      </c>
      <c r="AU303" s="405" t="str">
        <f t="shared" si="213"/>
        <v>51:52, 186:199</v>
      </c>
      <c r="AV303" s="405" t="str">
        <f t="shared" si="213"/>
        <v>51:52, 199:216</v>
      </c>
      <c r="AW303" s="405" t="str">
        <f t="shared" si="213"/>
        <v>51:52, 216:229</v>
      </c>
      <c r="AX303" s="405" t="str">
        <f t="shared" si="213"/>
        <v>51:52, 229:236</v>
      </c>
      <c r="AY303" s="405" t="str">
        <f t="shared" si="213"/>
        <v>51:52, 236:238</v>
      </c>
      <c r="AZ303" s="405" t="str">
        <f t="shared" si="213"/>
        <v>51:52, 238:251</v>
      </c>
      <c r="BA303" s="405" t="str">
        <f t="shared" si="213"/>
        <v>51:52, 251:268</v>
      </c>
      <c r="BB303" s="405" t="str">
        <f t="shared" si="213"/>
        <v>51:52, 268:281</v>
      </c>
      <c r="BC303" s="405" t="str">
        <f t="shared" si="213"/>
        <v>51:52, 281:288</v>
      </c>
      <c r="BD303" s="405" t="str">
        <f t="shared" si="213"/>
        <v>51:52, 288:290</v>
      </c>
      <c r="BE303" s="405" t="str">
        <f t="shared" si="213"/>
        <v>51:52, 290:303</v>
      </c>
      <c r="BF303" s="405" t="str">
        <f t="shared" si="213"/>
        <v>51:52, 303:320</v>
      </c>
      <c r="BG303" s="405" t="str">
        <f t="shared" si="213"/>
        <v>51:52, 320:333</v>
      </c>
      <c r="BH303" s="405" t="str">
        <f t="shared" si="213"/>
        <v>51:52, 333:340</v>
      </c>
      <c r="BI303" s="405" t="str">
        <f t="shared" si="213"/>
        <v>51:52, 340:342</v>
      </c>
      <c r="BJ303" s="405" t="str">
        <f t="shared" si="213"/>
        <v>51:52, 342:355</v>
      </c>
      <c r="BK303" s="405" t="str">
        <f t="shared" si="213"/>
        <v>51:52, 355:372</v>
      </c>
    </row>
    <row r="304" spans="1:77" ht="48.75" customHeight="1" outlineLevel="1">
      <c r="A304">
        <v>4</v>
      </c>
      <c r="B304" s="147" t="s">
        <v>2201</v>
      </c>
      <c r="C304" s="559" t="str">
        <f t="shared" si="210"/>
        <v>54:55, 43:60</v>
      </c>
      <c r="D304" s="559" t="str">
        <f t="shared" si="210"/>
        <v>54:55, 60:65</v>
      </c>
      <c r="E304" s="559" t="str">
        <f t="shared" si="210"/>
        <v>54:55, 65:82</v>
      </c>
      <c r="F304" s="559" t="str">
        <f t="shared" si="210"/>
        <v>54:55, 80:82</v>
      </c>
      <c r="G304" s="559" t="str">
        <f t="shared" si="210"/>
        <v>54:55, 82:95</v>
      </c>
      <c r="H304" s="559" t="str">
        <f t="shared" si="210"/>
        <v>54:55, 95:112</v>
      </c>
      <c r="I304" s="559" t="str">
        <f t="shared" si="210"/>
        <v>54:55, 43:62</v>
      </c>
      <c r="J304" s="559" t="str">
        <f t="shared" si="210"/>
        <v>54:55, 62:67</v>
      </c>
      <c r="K304" s="559" t="str">
        <f t="shared" si="210"/>
        <v>54:55, 67:84</v>
      </c>
      <c r="L304" s="559" t="str">
        <f t="shared" si="210"/>
        <v>54:55, 82:84</v>
      </c>
      <c r="M304" s="559" t="str">
        <f t="shared" si="210"/>
        <v>54:55, 84:97</v>
      </c>
      <c r="N304" s="559" t="str">
        <f t="shared" si="210"/>
        <v>54:55, 97:112</v>
      </c>
      <c r="O304" s="559" t="str">
        <f t="shared" si="210"/>
        <v>54:55, 43:65</v>
      </c>
      <c r="P304" s="559" t="str">
        <f t="shared" si="210"/>
        <v>54:55, 65:70</v>
      </c>
      <c r="Q304" s="559" t="str">
        <f t="shared" si="210"/>
        <v>54:55, 70:87</v>
      </c>
      <c r="R304" s="559" t="str">
        <f t="shared" si="211"/>
        <v>54:55, 85:87</v>
      </c>
      <c r="S304" s="559" t="str">
        <f t="shared" si="211"/>
        <v>54:55, 87:100</v>
      </c>
      <c r="T304" s="559" t="str">
        <f t="shared" si="211"/>
        <v>54:55, 100:112</v>
      </c>
      <c r="U304" s="559" t="str">
        <f t="shared" si="211"/>
        <v>54:55, 43:67</v>
      </c>
      <c r="V304" s="559" t="str">
        <f t="shared" si="211"/>
        <v>54:55, 67:72</v>
      </c>
      <c r="W304" s="559" t="str">
        <f t="shared" si="211"/>
        <v>54:55, 72:89</v>
      </c>
      <c r="X304" s="559" t="str">
        <f t="shared" si="211"/>
        <v>54:55, 87:89</v>
      </c>
      <c r="Y304" s="559" t="str">
        <f t="shared" si="211"/>
        <v>54:55, 89:102</v>
      </c>
      <c r="Z304" s="559" t="str">
        <f t="shared" si="211"/>
        <v>54:55, 102:112</v>
      </c>
      <c r="AA304" s="559" t="str">
        <f t="shared" si="211"/>
        <v>54:55, 43:69</v>
      </c>
      <c r="AB304" s="559" t="str">
        <f t="shared" si="211"/>
        <v>54:55, 69:74</v>
      </c>
      <c r="AC304" s="559" t="str">
        <f t="shared" si="211"/>
        <v>54:55, 74:91</v>
      </c>
      <c r="AD304" s="559" t="str">
        <f t="shared" si="211"/>
        <v>54:55, 89:91</v>
      </c>
      <c r="AE304" s="559" t="str">
        <f t="shared" si="211"/>
        <v>54:55, 91:104</v>
      </c>
      <c r="AF304" s="559" t="str">
        <f t="shared" si="211"/>
        <v>54:55, 104:112</v>
      </c>
      <c r="AG304" s="559" t="str">
        <f t="shared" si="211"/>
        <v>54:55, 43:60</v>
      </c>
      <c r="AH304" s="559" t="str">
        <f t="shared" si="211"/>
        <v>54:55, 60:65</v>
      </c>
      <c r="AI304" s="559" t="str">
        <f t="shared" si="211"/>
        <v>54:55, 65:82</v>
      </c>
      <c r="AJ304" s="559" t="str">
        <f t="shared" si="211"/>
        <v>54:55, 80:82</v>
      </c>
      <c r="AK304" s="559" t="str">
        <f t="shared" si="211"/>
        <v>54:55, 82:95</v>
      </c>
      <c r="AL304" s="559" t="str">
        <f t="shared" si="211"/>
        <v>54:55, 95:112</v>
      </c>
      <c r="AM304" s="559" t="str">
        <f t="shared" si="212"/>
        <v>54:55, 112:125</v>
      </c>
      <c r="AN304" s="559" t="str">
        <f t="shared" si="212"/>
        <v>54:55, 125:132</v>
      </c>
      <c r="AO304" s="559" t="str">
        <f t="shared" si="212"/>
        <v>54:55, 132:134</v>
      </c>
      <c r="AP304" s="559" t="str">
        <f t="shared" si="212"/>
        <v>54:55, 134:147</v>
      </c>
      <c r="AQ304" s="559" t="str">
        <f t="shared" si="212"/>
        <v>54:55, 147:164</v>
      </c>
      <c r="AR304" s="559" t="str">
        <f t="shared" si="213"/>
        <v>54:55, 164:177</v>
      </c>
      <c r="AS304" s="559" t="str">
        <f t="shared" si="213"/>
        <v>54:55, 177:184</v>
      </c>
      <c r="AT304" s="559" t="str">
        <f t="shared" si="213"/>
        <v>54:55, 184:186</v>
      </c>
      <c r="AU304" s="559" t="str">
        <f t="shared" si="213"/>
        <v>54:55, 186:199</v>
      </c>
      <c r="AV304" s="559" t="str">
        <f t="shared" si="213"/>
        <v>54:55, 199:216</v>
      </c>
      <c r="AW304" s="559" t="str">
        <f t="shared" si="213"/>
        <v>54:55, 216:229</v>
      </c>
      <c r="AX304" s="559" t="str">
        <f t="shared" si="213"/>
        <v>54:55, 229:236</v>
      </c>
      <c r="AY304" s="559" t="str">
        <f t="shared" si="213"/>
        <v>54:55, 236:238</v>
      </c>
      <c r="AZ304" s="559" t="str">
        <f t="shared" si="213"/>
        <v>54:55, 238:251</v>
      </c>
      <c r="BA304" s="559" t="str">
        <f t="shared" si="213"/>
        <v>54:55, 251:268</v>
      </c>
      <c r="BB304" s="559" t="str">
        <f t="shared" si="213"/>
        <v>54:55, 268:281</v>
      </c>
      <c r="BC304" s="559" t="str">
        <f t="shared" si="213"/>
        <v>54:55, 281:288</v>
      </c>
      <c r="BD304" s="559" t="str">
        <f t="shared" si="213"/>
        <v>54:55, 288:290</v>
      </c>
      <c r="BE304" s="559" t="str">
        <f t="shared" si="213"/>
        <v>54:55, 290:303</v>
      </c>
      <c r="BF304" s="559" t="str">
        <f t="shared" si="213"/>
        <v>54:55, 303:320</v>
      </c>
      <c r="BG304" s="559" t="str">
        <f t="shared" si="213"/>
        <v>54:55, 320:333</v>
      </c>
      <c r="BH304" s="559" t="str">
        <f t="shared" si="213"/>
        <v>54:55, 333:340</v>
      </c>
      <c r="BI304" s="559" t="str">
        <f t="shared" si="213"/>
        <v>54:55, 340:342</v>
      </c>
      <c r="BJ304" s="559" t="str">
        <f t="shared" si="213"/>
        <v>54:55, 342:355</v>
      </c>
      <c r="BK304" s="559" t="str">
        <f t="shared" si="213"/>
        <v>54:55, 355:372</v>
      </c>
    </row>
    <row r="305" spans="1:63" ht="48.75" customHeight="1" outlineLevel="1">
      <c r="A305">
        <v>4</v>
      </c>
      <c r="B305" s="147" t="s">
        <v>2202</v>
      </c>
      <c r="C305" s="559" t="str">
        <f t="shared" si="210"/>
        <v>54:55, 43:60</v>
      </c>
      <c r="D305" s="559" t="str">
        <f t="shared" si="210"/>
        <v>54:55, 60:65</v>
      </c>
      <c r="E305" s="559" t="str">
        <f t="shared" si="210"/>
        <v>54:55, 65:82</v>
      </c>
      <c r="F305" s="559" t="str">
        <f t="shared" si="210"/>
        <v>54:55, 80:82</v>
      </c>
      <c r="G305" s="559" t="str">
        <f t="shared" si="210"/>
        <v>54:55, 82:95</v>
      </c>
      <c r="H305" s="559" t="str">
        <f t="shared" si="210"/>
        <v>54:55, 95:112</v>
      </c>
      <c r="I305" s="559" t="str">
        <f t="shared" si="210"/>
        <v>54:55, 43:62</v>
      </c>
      <c r="J305" s="559" t="str">
        <f t="shared" si="210"/>
        <v>54:55, 62:67</v>
      </c>
      <c r="K305" s="559" t="str">
        <f t="shared" si="210"/>
        <v>54:55, 67:84</v>
      </c>
      <c r="L305" s="559" t="str">
        <f t="shared" si="210"/>
        <v>54:55, 82:84</v>
      </c>
      <c r="M305" s="559" t="str">
        <f t="shared" si="210"/>
        <v>54:55, 84:97</v>
      </c>
      <c r="N305" s="559" t="str">
        <f t="shared" si="210"/>
        <v>54:55, 97:112</v>
      </c>
      <c r="O305" s="559" t="str">
        <f t="shared" si="210"/>
        <v>54:55, 43:65</v>
      </c>
      <c r="P305" s="559" t="str">
        <f t="shared" si="210"/>
        <v>54:55, 65:70</v>
      </c>
      <c r="Q305" s="559" t="str">
        <f t="shared" si="210"/>
        <v>54:55, 70:87</v>
      </c>
      <c r="R305" s="559" t="str">
        <f t="shared" si="211"/>
        <v>54:55, 85:87</v>
      </c>
      <c r="S305" s="559" t="str">
        <f t="shared" si="211"/>
        <v>54:55, 87:100</v>
      </c>
      <c r="T305" s="559" t="str">
        <f t="shared" si="211"/>
        <v>54:55, 100:112</v>
      </c>
      <c r="U305" s="559" t="str">
        <f t="shared" si="211"/>
        <v>54:55, 43:67</v>
      </c>
      <c r="V305" s="559" t="str">
        <f t="shared" si="211"/>
        <v>54:55, 67:72</v>
      </c>
      <c r="W305" s="559" t="str">
        <f t="shared" si="211"/>
        <v>54:55, 72:89</v>
      </c>
      <c r="X305" s="559" t="str">
        <f t="shared" si="211"/>
        <v>54:55, 87:89</v>
      </c>
      <c r="Y305" s="559" t="str">
        <f t="shared" si="211"/>
        <v>54:55, 89:102</v>
      </c>
      <c r="Z305" s="559" t="str">
        <f t="shared" si="211"/>
        <v>54:55, 102:112</v>
      </c>
      <c r="AA305" s="559" t="str">
        <f t="shared" si="211"/>
        <v>54:55, 43:69</v>
      </c>
      <c r="AB305" s="559" t="str">
        <f t="shared" si="211"/>
        <v>54:55, 69:74</v>
      </c>
      <c r="AC305" s="559" t="str">
        <f t="shared" si="211"/>
        <v>54:55, 74:91</v>
      </c>
      <c r="AD305" s="559" t="str">
        <f t="shared" si="211"/>
        <v>54:55, 89:91</v>
      </c>
      <c r="AE305" s="559" t="str">
        <f t="shared" si="211"/>
        <v>54:55, 91:104</v>
      </c>
      <c r="AF305" s="559" t="str">
        <f t="shared" si="211"/>
        <v>54:55, 104:112</v>
      </c>
      <c r="AG305" s="559" t="str">
        <f t="shared" si="211"/>
        <v>54:55, 43:60</v>
      </c>
      <c r="AH305" s="559" t="str">
        <f t="shared" si="211"/>
        <v>54:55, 60:65</v>
      </c>
      <c r="AI305" s="559" t="str">
        <f t="shared" si="211"/>
        <v>54:55, 65:82</v>
      </c>
      <c r="AJ305" s="559" t="str">
        <f t="shared" si="211"/>
        <v>54:55, 80:82</v>
      </c>
      <c r="AK305" s="559" t="str">
        <f t="shared" si="211"/>
        <v>54:55, 82:95</v>
      </c>
      <c r="AL305" s="559" t="str">
        <f t="shared" si="211"/>
        <v>54:55, 95:112</v>
      </c>
      <c r="AM305" s="559" t="str">
        <f t="shared" si="212"/>
        <v>54:55, 112:125</v>
      </c>
      <c r="AN305" s="559" t="str">
        <f t="shared" si="212"/>
        <v>54:55, 125:132</v>
      </c>
      <c r="AO305" s="559" t="str">
        <f t="shared" si="212"/>
        <v>54:55, 132:134</v>
      </c>
      <c r="AP305" s="559" t="str">
        <f t="shared" si="212"/>
        <v>54:55, 134:147</v>
      </c>
      <c r="AQ305" s="559" t="str">
        <f t="shared" si="212"/>
        <v>54:55, 147:164</v>
      </c>
      <c r="AR305" s="559" t="str">
        <f t="shared" si="213"/>
        <v>54:55, 164:177</v>
      </c>
      <c r="AS305" s="559" t="str">
        <f t="shared" si="213"/>
        <v>54:55, 177:184</v>
      </c>
      <c r="AT305" s="559" t="str">
        <f t="shared" si="213"/>
        <v>54:55, 184:186</v>
      </c>
      <c r="AU305" s="559" t="str">
        <f t="shared" si="213"/>
        <v>54:55, 186:199</v>
      </c>
      <c r="AV305" s="559" t="str">
        <f t="shared" si="213"/>
        <v>54:55, 199:216</v>
      </c>
      <c r="AW305" s="559" t="str">
        <f t="shared" si="213"/>
        <v>54:55, 216:229</v>
      </c>
      <c r="AX305" s="559" t="str">
        <f t="shared" si="213"/>
        <v>54:55, 229:236</v>
      </c>
      <c r="AY305" s="559" t="str">
        <f t="shared" si="213"/>
        <v>54:55, 236:238</v>
      </c>
      <c r="AZ305" s="559" t="str">
        <f t="shared" si="213"/>
        <v>54:55, 238:251</v>
      </c>
      <c r="BA305" s="559" t="str">
        <f t="shared" si="213"/>
        <v>54:55, 251:268</v>
      </c>
      <c r="BB305" s="559" t="str">
        <f t="shared" si="213"/>
        <v>54:55, 268:281</v>
      </c>
      <c r="BC305" s="559" t="str">
        <f t="shared" si="213"/>
        <v>54:55, 281:288</v>
      </c>
      <c r="BD305" s="559" t="str">
        <f t="shared" si="213"/>
        <v>54:55, 288:290</v>
      </c>
      <c r="BE305" s="559" t="str">
        <f t="shared" si="213"/>
        <v>54:55, 290:303</v>
      </c>
      <c r="BF305" s="559" t="str">
        <f t="shared" si="213"/>
        <v>54:55, 303:320</v>
      </c>
      <c r="BG305" s="559" t="str">
        <f t="shared" si="213"/>
        <v>54:55, 320:333</v>
      </c>
      <c r="BH305" s="559" t="str">
        <f t="shared" si="213"/>
        <v>54:55, 333:340</v>
      </c>
      <c r="BI305" s="559" t="str">
        <f t="shared" si="213"/>
        <v>54:55, 340:342</v>
      </c>
      <c r="BJ305" s="559" t="str">
        <f t="shared" si="213"/>
        <v>54:55, 342:355</v>
      </c>
      <c r="BK305" s="559" t="str">
        <f t="shared" si="213"/>
        <v>54:55, 355:372</v>
      </c>
    </row>
    <row r="306" spans="1:63" ht="48.75" customHeight="1" outlineLevel="1">
      <c r="A306">
        <v>4</v>
      </c>
      <c r="B306" t="s">
        <v>2203</v>
      </c>
      <c r="C306" s="405" t="str">
        <f t="shared" si="210"/>
        <v>54:55, 43:60</v>
      </c>
      <c r="D306" s="405" t="str">
        <f t="shared" si="210"/>
        <v>54:55, 60:65</v>
      </c>
      <c r="E306" s="405" t="str">
        <f t="shared" si="210"/>
        <v>54:55, 65:82</v>
      </c>
      <c r="F306" s="405" t="str">
        <f t="shared" si="210"/>
        <v>54:55, 80:82</v>
      </c>
      <c r="G306" s="405" t="str">
        <f t="shared" si="210"/>
        <v>54:55, 82:95</v>
      </c>
      <c r="H306" s="405" t="str">
        <f t="shared" si="210"/>
        <v>54:55, 95:112</v>
      </c>
      <c r="I306" s="405" t="str">
        <f t="shared" si="210"/>
        <v>54:55, 43:62</v>
      </c>
      <c r="J306" s="405" t="str">
        <f t="shared" si="210"/>
        <v>54:55, 62:67</v>
      </c>
      <c r="K306" s="405" t="str">
        <f t="shared" si="210"/>
        <v>54:55, 67:84</v>
      </c>
      <c r="L306" s="405" t="str">
        <f t="shared" si="210"/>
        <v>54:55, 82:84</v>
      </c>
      <c r="M306" s="405" t="str">
        <f t="shared" si="210"/>
        <v>54:55, 84:97</v>
      </c>
      <c r="N306" s="405" t="str">
        <f t="shared" si="210"/>
        <v>54:55, 97:112</v>
      </c>
      <c r="O306" s="405" t="str">
        <f t="shared" si="210"/>
        <v>54:55, 43:65</v>
      </c>
      <c r="P306" s="405" t="str">
        <f t="shared" si="210"/>
        <v>54:55, 65:70</v>
      </c>
      <c r="Q306" s="405" t="str">
        <f t="shared" si="210"/>
        <v>54:55, 70:87</v>
      </c>
      <c r="R306" s="405" t="str">
        <f t="shared" si="211"/>
        <v>54:55, 85:87</v>
      </c>
      <c r="S306" s="405" t="str">
        <f t="shared" si="211"/>
        <v>54:55, 87:100</v>
      </c>
      <c r="T306" s="405" t="str">
        <f t="shared" si="211"/>
        <v>54:55, 100:112</v>
      </c>
      <c r="U306" s="405" t="str">
        <f t="shared" si="211"/>
        <v>54:55, 43:67</v>
      </c>
      <c r="V306" s="405" t="str">
        <f t="shared" si="211"/>
        <v>54:55, 67:72</v>
      </c>
      <c r="W306" s="405" t="str">
        <f t="shared" si="211"/>
        <v>54:55, 72:89</v>
      </c>
      <c r="X306" s="405" t="str">
        <f t="shared" si="211"/>
        <v>54:55, 87:89</v>
      </c>
      <c r="Y306" s="405" t="str">
        <f t="shared" si="211"/>
        <v>54:55, 89:102</v>
      </c>
      <c r="Z306" s="405" t="str">
        <f t="shared" si="211"/>
        <v>54:55, 102:112</v>
      </c>
      <c r="AA306" s="405" t="str">
        <f t="shared" si="211"/>
        <v>54:55, 43:69</v>
      </c>
      <c r="AB306" s="405" t="str">
        <f t="shared" si="211"/>
        <v>54:55, 69:74</v>
      </c>
      <c r="AC306" s="405" t="str">
        <f t="shared" si="211"/>
        <v>54:55, 74:91</v>
      </c>
      <c r="AD306" s="405" t="str">
        <f t="shared" si="211"/>
        <v>54:55, 89:91</v>
      </c>
      <c r="AE306" s="405" t="str">
        <f t="shared" si="211"/>
        <v>54:55, 91:104</v>
      </c>
      <c r="AF306" s="405" t="str">
        <f t="shared" si="211"/>
        <v>54:55, 104:112</v>
      </c>
      <c r="AG306" s="405" t="str">
        <f t="shared" si="211"/>
        <v>54:55, 43:60</v>
      </c>
      <c r="AH306" s="405" t="str">
        <f t="shared" si="211"/>
        <v>54:55, 60:65</v>
      </c>
      <c r="AI306" s="405" t="str">
        <f t="shared" si="211"/>
        <v>54:55, 65:82</v>
      </c>
      <c r="AJ306" s="405" t="str">
        <f t="shared" si="211"/>
        <v>54:55, 80:82</v>
      </c>
      <c r="AK306" s="405" t="str">
        <f t="shared" si="211"/>
        <v>54:55, 82:95</v>
      </c>
      <c r="AL306" s="405" t="str">
        <f t="shared" si="211"/>
        <v>54:55, 95:112</v>
      </c>
      <c r="AM306" s="405" t="str">
        <f t="shared" si="212"/>
        <v>54:55, 112:125</v>
      </c>
      <c r="AN306" s="405" t="str">
        <f t="shared" si="212"/>
        <v>54:55, 125:132</v>
      </c>
      <c r="AO306" s="405" t="str">
        <f t="shared" si="212"/>
        <v>54:55, 132:134</v>
      </c>
      <c r="AP306" s="405" t="str">
        <f t="shared" si="212"/>
        <v>54:55, 134:147</v>
      </c>
      <c r="AQ306" s="405" t="str">
        <f t="shared" si="212"/>
        <v>54:55, 147:164</v>
      </c>
      <c r="AR306" s="405" t="str">
        <f t="shared" si="213"/>
        <v>54:55, 164:177</v>
      </c>
      <c r="AS306" s="405" t="str">
        <f t="shared" si="213"/>
        <v>54:55, 177:184</v>
      </c>
      <c r="AT306" s="405" t="str">
        <f t="shared" si="213"/>
        <v>54:55, 184:186</v>
      </c>
      <c r="AU306" s="405" t="str">
        <f t="shared" si="213"/>
        <v>54:55, 186:199</v>
      </c>
      <c r="AV306" s="405" t="str">
        <f t="shared" si="213"/>
        <v>54:55, 199:216</v>
      </c>
      <c r="AW306" s="405" t="str">
        <f t="shared" si="213"/>
        <v>54:55, 216:229</v>
      </c>
      <c r="AX306" s="405" t="str">
        <f t="shared" si="213"/>
        <v>54:55, 229:236</v>
      </c>
      <c r="AY306" s="405" t="str">
        <f t="shared" si="213"/>
        <v>54:55, 236:238</v>
      </c>
      <c r="AZ306" s="405" t="str">
        <f t="shared" si="213"/>
        <v>54:55, 238:251</v>
      </c>
      <c r="BA306" s="405" t="str">
        <f t="shared" si="213"/>
        <v>54:55, 251:268</v>
      </c>
      <c r="BB306" s="405" t="str">
        <f t="shared" si="213"/>
        <v>54:55, 268:281</v>
      </c>
      <c r="BC306" s="405" t="str">
        <f t="shared" si="213"/>
        <v>54:55, 281:288</v>
      </c>
      <c r="BD306" s="405" t="str">
        <f t="shared" si="213"/>
        <v>54:55, 288:290</v>
      </c>
      <c r="BE306" s="405" t="str">
        <f t="shared" si="213"/>
        <v>54:55, 290:303</v>
      </c>
      <c r="BF306" s="405" t="str">
        <f t="shared" si="213"/>
        <v>54:55, 303:320</v>
      </c>
      <c r="BG306" s="405" t="str">
        <f t="shared" si="213"/>
        <v>54:55, 320:333</v>
      </c>
      <c r="BH306" s="405" t="str">
        <f t="shared" si="213"/>
        <v>54:55, 333:340</v>
      </c>
      <c r="BI306" s="405" t="str">
        <f t="shared" si="213"/>
        <v>54:55, 340:342</v>
      </c>
      <c r="BJ306" s="405" t="str">
        <f t="shared" si="213"/>
        <v>54:55, 342:355</v>
      </c>
      <c r="BK306" s="405" t="str">
        <f t="shared" si="213"/>
        <v>54:55, 355:372</v>
      </c>
    </row>
    <row r="307" spans="1:63" ht="48.75" customHeight="1" outlineLevel="1">
      <c r="A307">
        <v>4</v>
      </c>
      <c r="B307" t="s">
        <v>2204</v>
      </c>
      <c r="C307" s="405" t="str">
        <f t="shared" si="210"/>
        <v>54:55, 43:60</v>
      </c>
      <c r="D307" s="405" t="str">
        <f t="shared" si="210"/>
        <v>54:55, 60:65</v>
      </c>
      <c r="E307" s="405" t="str">
        <f t="shared" si="210"/>
        <v>54:55, 65:82</v>
      </c>
      <c r="F307" s="405" t="str">
        <f t="shared" si="210"/>
        <v>54:55, 80:82</v>
      </c>
      <c r="G307" s="405" t="str">
        <f t="shared" si="210"/>
        <v>54:55, 82:95</v>
      </c>
      <c r="H307" s="405" t="str">
        <f t="shared" si="210"/>
        <v>54:55, 95:112</v>
      </c>
      <c r="I307" s="405" t="str">
        <f t="shared" si="210"/>
        <v>54:55, 43:62</v>
      </c>
      <c r="J307" s="405" t="str">
        <f t="shared" si="210"/>
        <v>54:55, 62:67</v>
      </c>
      <c r="K307" s="405" t="str">
        <f t="shared" si="210"/>
        <v>54:55, 67:84</v>
      </c>
      <c r="L307" s="405" t="str">
        <f t="shared" si="210"/>
        <v>54:55, 82:84</v>
      </c>
      <c r="M307" s="405" t="str">
        <f t="shared" si="210"/>
        <v>54:55, 84:97</v>
      </c>
      <c r="N307" s="405" t="str">
        <f t="shared" si="210"/>
        <v>54:55, 97:112</v>
      </c>
      <c r="O307" s="405" t="str">
        <f t="shared" si="210"/>
        <v>54:55, 43:65</v>
      </c>
      <c r="P307" s="405" t="str">
        <f t="shared" si="210"/>
        <v>54:55, 65:70</v>
      </c>
      <c r="Q307" s="405" t="str">
        <f t="shared" si="210"/>
        <v>54:55, 70:87</v>
      </c>
      <c r="R307" s="405" t="str">
        <f t="shared" si="211"/>
        <v>54:55, 85:87</v>
      </c>
      <c r="S307" s="405" t="str">
        <f t="shared" si="211"/>
        <v>54:55, 87:100</v>
      </c>
      <c r="T307" s="405" t="str">
        <f t="shared" si="211"/>
        <v>54:55, 100:112</v>
      </c>
      <c r="U307" s="405" t="str">
        <f t="shared" si="211"/>
        <v>54:55, 43:67</v>
      </c>
      <c r="V307" s="405" t="str">
        <f t="shared" si="211"/>
        <v>54:55, 67:72</v>
      </c>
      <c r="W307" s="405" t="str">
        <f t="shared" si="211"/>
        <v>54:55, 72:89</v>
      </c>
      <c r="X307" s="405" t="str">
        <f t="shared" si="211"/>
        <v>54:55, 87:89</v>
      </c>
      <c r="Y307" s="405" t="str">
        <f t="shared" si="211"/>
        <v>54:55, 89:102</v>
      </c>
      <c r="Z307" s="405" t="str">
        <f t="shared" si="211"/>
        <v>54:55, 102:112</v>
      </c>
      <c r="AA307" s="405" t="str">
        <f t="shared" si="211"/>
        <v>54:55, 43:69</v>
      </c>
      <c r="AB307" s="405" t="str">
        <f t="shared" si="211"/>
        <v>54:55, 69:74</v>
      </c>
      <c r="AC307" s="405" t="str">
        <f t="shared" si="211"/>
        <v>54:55, 74:91</v>
      </c>
      <c r="AD307" s="405" t="str">
        <f t="shared" si="211"/>
        <v>54:55, 89:91</v>
      </c>
      <c r="AE307" s="405" t="str">
        <f t="shared" si="211"/>
        <v>54:55, 91:104</v>
      </c>
      <c r="AF307" s="405" t="str">
        <f t="shared" si="211"/>
        <v>54:55, 104:112</v>
      </c>
      <c r="AG307" s="405" t="str">
        <f t="shared" si="211"/>
        <v>54:55, 43:60</v>
      </c>
      <c r="AH307" s="405" t="str">
        <f t="shared" si="211"/>
        <v>54:55, 60:65</v>
      </c>
      <c r="AI307" s="405" t="str">
        <f t="shared" si="211"/>
        <v>54:55, 65:82</v>
      </c>
      <c r="AJ307" s="405" t="str">
        <f t="shared" si="211"/>
        <v>54:55, 80:82</v>
      </c>
      <c r="AK307" s="405" t="str">
        <f t="shared" si="211"/>
        <v>54:55, 82:95</v>
      </c>
      <c r="AL307" s="405" t="str">
        <f t="shared" si="211"/>
        <v>54:55, 95:112</v>
      </c>
      <c r="AM307" s="405" t="str">
        <f t="shared" si="212"/>
        <v>54:55, 112:125</v>
      </c>
      <c r="AN307" s="405" t="str">
        <f t="shared" si="212"/>
        <v>54:55, 125:132</v>
      </c>
      <c r="AO307" s="405" t="str">
        <f t="shared" si="212"/>
        <v>54:55, 132:134</v>
      </c>
      <c r="AP307" s="405" t="str">
        <f t="shared" si="212"/>
        <v>54:55, 134:147</v>
      </c>
      <c r="AQ307" s="405" t="str">
        <f t="shared" si="212"/>
        <v>54:55, 147:164</v>
      </c>
      <c r="AR307" s="405" t="str">
        <f t="shared" si="213"/>
        <v>54:55, 164:177</v>
      </c>
      <c r="AS307" s="405" t="str">
        <f t="shared" si="213"/>
        <v>54:55, 177:184</v>
      </c>
      <c r="AT307" s="405" t="str">
        <f t="shared" si="213"/>
        <v>54:55, 184:186</v>
      </c>
      <c r="AU307" s="405" t="str">
        <f t="shared" si="213"/>
        <v>54:55, 186:199</v>
      </c>
      <c r="AV307" s="405" t="str">
        <f t="shared" si="213"/>
        <v>54:55, 199:216</v>
      </c>
      <c r="AW307" s="405" t="str">
        <f t="shared" si="213"/>
        <v>54:55, 216:229</v>
      </c>
      <c r="AX307" s="405" t="str">
        <f t="shared" si="213"/>
        <v>54:55, 229:236</v>
      </c>
      <c r="AY307" s="405" t="str">
        <f t="shared" si="213"/>
        <v>54:55, 236:238</v>
      </c>
      <c r="AZ307" s="405" t="str">
        <f t="shared" si="213"/>
        <v>54:55, 238:251</v>
      </c>
      <c r="BA307" s="405" t="str">
        <f t="shared" si="213"/>
        <v>54:55, 251:268</v>
      </c>
      <c r="BB307" s="405" t="str">
        <f t="shared" si="213"/>
        <v>54:55, 268:281</v>
      </c>
      <c r="BC307" s="405" t="str">
        <f t="shared" si="213"/>
        <v>54:55, 281:288</v>
      </c>
      <c r="BD307" s="405" t="str">
        <f t="shared" si="213"/>
        <v>54:55, 288:290</v>
      </c>
      <c r="BE307" s="405" t="str">
        <f t="shared" si="213"/>
        <v>54:55, 290:303</v>
      </c>
      <c r="BF307" s="405" t="str">
        <f t="shared" si="213"/>
        <v>54:55, 303:320</v>
      </c>
      <c r="BG307" s="405" t="str">
        <f t="shared" si="213"/>
        <v>54:55, 320:333</v>
      </c>
      <c r="BH307" s="405" t="str">
        <f t="shared" si="213"/>
        <v>54:55, 333:340</v>
      </c>
      <c r="BI307" s="405" t="str">
        <f t="shared" si="213"/>
        <v>54:55, 340:342</v>
      </c>
      <c r="BJ307" s="405" t="str">
        <f t="shared" si="213"/>
        <v>54:55, 342:355</v>
      </c>
      <c r="BK307" s="405" t="str">
        <f t="shared" si="213"/>
        <v>54:55, 355:372</v>
      </c>
    </row>
    <row r="308" spans="1:63" ht="48.75" customHeight="1" outlineLevel="1">
      <c r="A308">
        <v>4</v>
      </c>
      <c r="B308" s="147" t="s">
        <v>2205</v>
      </c>
      <c r="C308" s="559" t="str">
        <f t="shared" si="210"/>
        <v>54:55, 43:60</v>
      </c>
      <c r="D308" s="559" t="str">
        <f t="shared" si="210"/>
        <v>54:55, 60:65</v>
      </c>
      <c r="E308" s="559" t="str">
        <f t="shared" si="210"/>
        <v>54:55, 65:82</v>
      </c>
      <c r="F308" s="559" t="str">
        <f t="shared" si="210"/>
        <v>54:55, 80:82</v>
      </c>
      <c r="G308" s="559" t="str">
        <f t="shared" si="210"/>
        <v>54:55, 82:95</v>
      </c>
      <c r="H308" s="559" t="str">
        <f t="shared" si="210"/>
        <v>54:55, 95:112</v>
      </c>
      <c r="I308" s="559" t="str">
        <f t="shared" si="210"/>
        <v>54:55, 43:62</v>
      </c>
      <c r="J308" s="559" t="str">
        <f t="shared" si="210"/>
        <v>54:55, 62:67</v>
      </c>
      <c r="K308" s="559" t="str">
        <f t="shared" si="210"/>
        <v>54:55, 67:84</v>
      </c>
      <c r="L308" s="559" t="str">
        <f t="shared" si="210"/>
        <v>54:55, 82:84</v>
      </c>
      <c r="M308" s="559" t="str">
        <f t="shared" si="210"/>
        <v>54:55, 84:97</v>
      </c>
      <c r="N308" s="559" t="str">
        <f t="shared" si="210"/>
        <v>54:55, 97:112</v>
      </c>
      <c r="O308" s="559" t="str">
        <f t="shared" si="210"/>
        <v>54:55, 43:65</v>
      </c>
      <c r="P308" s="559" t="str">
        <f t="shared" si="210"/>
        <v>54:55, 65:70</v>
      </c>
      <c r="Q308" s="559" t="str">
        <f t="shared" si="210"/>
        <v>54:55, 70:87</v>
      </c>
      <c r="R308" s="559" t="str">
        <f t="shared" si="211"/>
        <v>54:55, 85:87</v>
      </c>
      <c r="S308" s="559" t="str">
        <f t="shared" si="211"/>
        <v>54:55, 87:100</v>
      </c>
      <c r="T308" s="559" t="str">
        <f t="shared" si="211"/>
        <v>54:55, 100:112</v>
      </c>
      <c r="U308" s="559" t="str">
        <f t="shared" si="211"/>
        <v>54:55, 43:67</v>
      </c>
      <c r="V308" s="559" t="str">
        <f t="shared" si="211"/>
        <v>54:55, 67:72</v>
      </c>
      <c r="W308" s="559" t="str">
        <f t="shared" si="211"/>
        <v>54:55, 72:89</v>
      </c>
      <c r="X308" s="559" t="str">
        <f t="shared" si="211"/>
        <v>54:55, 87:89</v>
      </c>
      <c r="Y308" s="559" t="str">
        <f t="shared" si="211"/>
        <v>54:55, 89:102</v>
      </c>
      <c r="Z308" s="559" t="str">
        <f t="shared" si="211"/>
        <v>54:55, 102:112</v>
      </c>
      <c r="AA308" s="559" t="str">
        <f t="shared" si="211"/>
        <v>54:55, 43:69</v>
      </c>
      <c r="AB308" s="559" t="str">
        <f t="shared" si="211"/>
        <v>54:55, 69:74</v>
      </c>
      <c r="AC308" s="559" t="str">
        <f t="shared" si="211"/>
        <v>54:55, 74:91</v>
      </c>
      <c r="AD308" s="559" t="str">
        <f t="shared" si="211"/>
        <v>54:55, 89:91</v>
      </c>
      <c r="AE308" s="559" t="str">
        <f t="shared" si="211"/>
        <v>54:55, 91:104</v>
      </c>
      <c r="AF308" s="559" t="str">
        <f t="shared" si="211"/>
        <v>54:55, 104:112</v>
      </c>
      <c r="AG308" s="559" t="str">
        <f t="shared" si="211"/>
        <v>54:55, 43:60</v>
      </c>
      <c r="AH308" s="559" t="str">
        <f t="shared" si="211"/>
        <v>54:55, 60:65</v>
      </c>
      <c r="AI308" s="559" t="str">
        <f t="shared" si="211"/>
        <v>54:55, 65:82</v>
      </c>
      <c r="AJ308" s="559" t="str">
        <f t="shared" si="211"/>
        <v>54:55, 80:82</v>
      </c>
      <c r="AK308" s="559" t="str">
        <f t="shared" si="211"/>
        <v>54:55, 82:95</v>
      </c>
      <c r="AL308" s="559" t="str">
        <f t="shared" si="211"/>
        <v>54:55, 95:112</v>
      </c>
      <c r="AM308" s="559" t="str">
        <f t="shared" si="212"/>
        <v>54:55, 112:125</v>
      </c>
      <c r="AN308" s="559" t="str">
        <f t="shared" si="212"/>
        <v>54:55, 125:132</v>
      </c>
      <c r="AO308" s="559" t="str">
        <f t="shared" si="212"/>
        <v>54:55, 132:134</v>
      </c>
      <c r="AP308" s="559" t="str">
        <f t="shared" si="212"/>
        <v>54:55, 134:147</v>
      </c>
      <c r="AQ308" s="559" t="str">
        <f t="shared" si="212"/>
        <v>54:55, 147:164</v>
      </c>
      <c r="AR308" s="559" t="str">
        <f t="shared" si="213"/>
        <v>54:55, 164:177</v>
      </c>
      <c r="AS308" s="559" t="str">
        <f t="shared" si="213"/>
        <v>54:55, 177:184</v>
      </c>
      <c r="AT308" s="559" t="str">
        <f t="shared" si="213"/>
        <v>54:55, 184:186</v>
      </c>
      <c r="AU308" s="559" t="str">
        <f t="shared" si="213"/>
        <v>54:55, 186:199</v>
      </c>
      <c r="AV308" s="559" t="str">
        <f t="shared" si="213"/>
        <v>54:55, 199:216</v>
      </c>
      <c r="AW308" s="559" t="str">
        <f t="shared" si="213"/>
        <v>54:55, 216:229</v>
      </c>
      <c r="AX308" s="559" t="str">
        <f t="shared" si="213"/>
        <v>54:55, 229:236</v>
      </c>
      <c r="AY308" s="559" t="str">
        <f t="shared" si="213"/>
        <v>54:55, 236:238</v>
      </c>
      <c r="AZ308" s="559" t="str">
        <f t="shared" si="213"/>
        <v>54:55, 238:251</v>
      </c>
      <c r="BA308" s="559" t="str">
        <f t="shared" si="213"/>
        <v>54:55, 251:268</v>
      </c>
      <c r="BB308" s="559" t="str">
        <f t="shared" si="213"/>
        <v>54:55, 268:281</v>
      </c>
      <c r="BC308" s="559" t="str">
        <f t="shared" si="213"/>
        <v>54:55, 281:288</v>
      </c>
      <c r="BD308" s="559" t="str">
        <f t="shared" si="213"/>
        <v>54:55, 288:290</v>
      </c>
      <c r="BE308" s="559" t="str">
        <f t="shared" si="213"/>
        <v>54:55, 290:303</v>
      </c>
      <c r="BF308" s="559" t="str">
        <f t="shared" si="213"/>
        <v>54:55, 303:320</v>
      </c>
      <c r="BG308" s="559" t="str">
        <f t="shared" si="213"/>
        <v>54:55, 320:333</v>
      </c>
      <c r="BH308" s="559" t="str">
        <f t="shared" si="213"/>
        <v>54:55, 333:340</v>
      </c>
      <c r="BI308" s="559" t="str">
        <f t="shared" si="213"/>
        <v>54:55, 340:342</v>
      </c>
      <c r="BJ308" s="559" t="str">
        <f t="shared" si="213"/>
        <v>54:55, 342:355</v>
      </c>
      <c r="BK308" s="559" t="str">
        <f t="shared" si="213"/>
        <v>54:55, 355:372</v>
      </c>
    </row>
    <row r="309" spans="1:63" ht="48.75" customHeight="1" outlineLevel="1">
      <c r="A309">
        <v>4</v>
      </c>
      <c r="B309" t="s">
        <v>2206</v>
      </c>
      <c r="C309" s="405" t="str">
        <f t="shared" si="210"/>
        <v>54:55, 43:60</v>
      </c>
      <c r="D309" s="405" t="str">
        <f t="shared" si="210"/>
        <v>54:55, 60:65</v>
      </c>
      <c r="E309" s="405" t="str">
        <f t="shared" si="210"/>
        <v>54:55, 65:82</v>
      </c>
      <c r="F309" s="405" t="str">
        <f t="shared" si="210"/>
        <v>54:55, 80:82</v>
      </c>
      <c r="G309" s="405" t="str">
        <f t="shared" si="210"/>
        <v>54:55, 82:95</v>
      </c>
      <c r="H309" s="405" t="str">
        <f t="shared" si="210"/>
        <v>54:55, 95:112</v>
      </c>
      <c r="I309" s="405" t="str">
        <f t="shared" si="210"/>
        <v>54:55, 43:62</v>
      </c>
      <c r="J309" s="405" t="str">
        <f t="shared" si="210"/>
        <v>54:55, 62:67</v>
      </c>
      <c r="K309" s="405" t="str">
        <f t="shared" si="210"/>
        <v>54:55, 67:84</v>
      </c>
      <c r="L309" s="405" t="str">
        <f t="shared" si="210"/>
        <v>54:55, 82:84</v>
      </c>
      <c r="M309" s="405" t="str">
        <f t="shared" si="210"/>
        <v>54:55, 84:97</v>
      </c>
      <c r="N309" s="405" t="str">
        <f t="shared" si="210"/>
        <v>54:55, 97:112</v>
      </c>
      <c r="O309" s="405" t="str">
        <f t="shared" si="210"/>
        <v>54:55, 43:65</v>
      </c>
      <c r="P309" s="405" t="str">
        <f t="shared" si="210"/>
        <v>54:55, 65:70</v>
      </c>
      <c r="Q309" s="405" t="str">
        <f t="shared" si="210"/>
        <v>54:55, 70:87</v>
      </c>
      <c r="R309" s="405" t="str">
        <f t="shared" si="211"/>
        <v>54:55, 85:87</v>
      </c>
      <c r="S309" s="405" t="str">
        <f t="shared" si="211"/>
        <v>54:55, 87:100</v>
      </c>
      <c r="T309" s="405" t="str">
        <f t="shared" si="211"/>
        <v>54:55, 100:112</v>
      </c>
      <c r="U309" s="405" t="str">
        <f t="shared" si="211"/>
        <v>54:55, 43:67</v>
      </c>
      <c r="V309" s="405" t="str">
        <f t="shared" si="211"/>
        <v>54:55, 67:72</v>
      </c>
      <c r="W309" s="405" t="str">
        <f t="shared" si="211"/>
        <v>54:55, 72:89</v>
      </c>
      <c r="X309" s="405" t="str">
        <f t="shared" si="211"/>
        <v>54:55, 87:89</v>
      </c>
      <c r="Y309" s="405" t="str">
        <f t="shared" si="211"/>
        <v>54:55, 89:102</v>
      </c>
      <c r="Z309" s="405" t="str">
        <f t="shared" si="211"/>
        <v>54:55, 102:112</v>
      </c>
      <c r="AA309" s="405" t="str">
        <f t="shared" si="211"/>
        <v>54:55, 43:69</v>
      </c>
      <c r="AB309" s="405" t="str">
        <f t="shared" si="211"/>
        <v>54:55, 69:74</v>
      </c>
      <c r="AC309" s="405" t="str">
        <f t="shared" si="211"/>
        <v>54:55, 74:91</v>
      </c>
      <c r="AD309" s="405" t="str">
        <f t="shared" si="211"/>
        <v>54:55, 89:91</v>
      </c>
      <c r="AE309" s="405" t="str">
        <f t="shared" si="211"/>
        <v>54:55, 91:104</v>
      </c>
      <c r="AF309" s="405" t="str">
        <f t="shared" si="211"/>
        <v>54:55, 104:112</v>
      </c>
      <c r="AG309" s="405" t="str">
        <f t="shared" si="211"/>
        <v>54:55, 43:60</v>
      </c>
      <c r="AH309" s="405" t="str">
        <f t="shared" si="211"/>
        <v>54:55, 60:65</v>
      </c>
      <c r="AI309" s="405" t="str">
        <f t="shared" si="211"/>
        <v>54:55, 65:82</v>
      </c>
      <c r="AJ309" s="405" t="str">
        <f t="shared" si="211"/>
        <v>54:55, 80:82</v>
      </c>
      <c r="AK309" s="405" t="str">
        <f t="shared" si="211"/>
        <v>54:55, 82:95</v>
      </c>
      <c r="AL309" s="405" t="str">
        <f t="shared" si="211"/>
        <v>54:55, 95:112</v>
      </c>
      <c r="AM309" s="405" t="str">
        <f t="shared" si="212"/>
        <v>54:55, 112:125</v>
      </c>
      <c r="AN309" s="405" t="str">
        <f t="shared" si="212"/>
        <v>54:55, 125:132</v>
      </c>
      <c r="AO309" s="405" t="str">
        <f t="shared" si="212"/>
        <v>54:55, 132:134</v>
      </c>
      <c r="AP309" s="405" t="str">
        <f t="shared" si="212"/>
        <v>54:55, 134:147</v>
      </c>
      <c r="AQ309" s="405" t="str">
        <f t="shared" si="212"/>
        <v>54:55, 147:164</v>
      </c>
      <c r="AR309" s="405" t="str">
        <f t="shared" si="213"/>
        <v>54:55, 164:177</v>
      </c>
      <c r="AS309" s="405" t="str">
        <f t="shared" si="213"/>
        <v>54:55, 177:184</v>
      </c>
      <c r="AT309" s="405" t="str">
        <f t="shared" si="213"/>
        <v>54:55, 184:186</v>
      </c>
      <c r="AU309" s="405" t="str">
        <f t="shared" si="213"/>
        <v>54:55, 186:199</v>
      </c>
      <c r="AV309" s="405" t="str">
        <f t="shared" si="213"/>
        <v>54:55, 199:216</v>
      </c>
      <c r="AW309" s="405" t="str">
        <f t="shared" si="213"/>
        <v>54:55, 216:229</v>
      </c>
      <c r="AX309" s="405" t="str">
        <f t="shared" si="213"/>
        <v>54:55, 229:236</v>
      </c>
      <c r="AY309" s="405" t="str">
        <f t="shared" si="213"/>
        <v>54:55, 236:238</v>
      </c>
      <c r="AZ309" s="405" t="str">
        <f t="shared" si="213"/>
        <v>54:55, 238:251</v>
      </c>
      <c r="BA309" s="405" t="str">
        <f t="shared" si="213"/>
        <v>54:55, 251:268</v>
      </c>
      <c r="BB309" s="405" t="str">
        <f t="shared" si="213"/>
        <v>54:55, 268:281</v>
      </c>
      <c r="BC309" s="405" t="str">
        <f t="shared" si="213"/>
        <v>54:55, 281:288</v>
      </c>
      <c r="BD309" s="405" t="str">
        <f t="shared" si="213"/>
        <v>54:55, 288:290</v>
      </c>
      <c r="BE309" s="405" t="str">
        <f t="shared" si="213"/>
        <v>54:55, 290:303</v>
      </c>
      <c r="BF309" s="405" t="str">
        <f t="shared" si="213"/>
        <v>54:55, 303:320</v>
      </c>
      <c r="BG309" s="405" t="str">
        <f t="shared" si="213"/>
        <v>54:55, 320:333</v>
      </c>
      <c r="BH309" s="405" t="str">
        <f t="shared" si="213"/>
        <v>54:55, 333:340</v>
      </c>
      <c r="BI309" s="405" t="str">
        <f t="shared" si="213"/>
        <v>54:55, 340:342</v>
      </c>
      <c r="BJ309" s="405" t="str">
        <f t="shared" si="213"/>
        <v>54:55, 342:355</v>
      </c>
      <c r="BK309" s="405" t="str">
        <f t="shared" si="213"/>
        <v>54:55, 355:372</v>
      </c>
    </row>
    <row r="310" spans="1:63" ht="48.75" customHeight="1" outlineLevel="1">
      <c r="A310">
        <v>4</v>
      </c>
      <c r="B310" t="s">
        <v>2208</v>
      </c>
      <c r="C310" s="405" t="str">
        <f t="shared" si="210"/>
        <v>54:55, 43:60</v>
      </c>
      <c r="D310" s="405" t="str">
        <f t="shared" si="210"/>
        <v>54:55, 60:65</v>
      </c>
      <c r="E310" s="405" t="str">
        <f t="shared" si="210"/>
        <v>54:55, 65:82</v>
      </c>
      <c r="F310" s="405" t="str">
        <f t="shared" si="210"/>
        <v>54:55, 80:82</v>
      </c>
      <c r="G310" s="405" t="str">
        <f t="shared" si="210"/>
        <v>54:55, 82:95</v>
      </c>
      <c r="H310" s="405" t="str">
        <f t="shared" si="210"/>
        <v>54:55, 95:112</v>
      </c>
      <c r="I310" s="405" t="str">
        <f t="shared" si="210"/>
        <v>54:55, 43:62</v>
      </c>
      <c r="J310" s="405" t="str">
        <f t="shared" si="210"/>
        <v>54:55, 62:67</v>
      </c>
      <c r="K310" s="405" t="str">
        <f t="shared" si="210"/>
        <v>54:55, 67:84</v>
      </c>
      <c r="L310" s="405" t="str">
        <f t="shared" si="210"/>
        <v>54:55, 82:84</v>
      </c>
      <c r="M310" s="405" t="str">
        <f t="shared" si="210"/>
        <v>54:55, 84:97</v>
      </c>
      <c r="N310" s="405" t="str">
        <f t="shared" si="210"/>
        <v>54:55, 97:112</v>
      </c>
      <c r="O310" s="405" t="str">
        <f t="shared" si="210"/>
        <v>54:55, 43:65</v>
      </c>
      <c r="P310" s="405" t="str">
        <f t="shared" si="210"/>
        <v>54:55, 65:70</v>
      </c>
      <c r="Q310" s="405" t="str">
        <f t="shared" si="210"/>
        <v>54:55, 70:87</v>
      </c>
      <c r="R310" s="405" t="str">
        <f t="shared" si="211"/>
        <v>54:55, 85:87</v>
      </c>
      <c r="S310" s="405" t="str">
        <f t="shared" si="211"/>
        <v>54:55, 87:100</v>
      </c>
      <c r="T310" s="405" t="str">
        <f t="shared" si="211"/>
        <v>54:55, 100:112</v>
      </c>
      <c r="U310" s="405" t="str">
        <f t="shared" si="211"/>
        <v>54:55, 43:67</v>
      </c>
      <c r="V310" s="405" t="str">
        <f t="shared" si="211"/>
        <v>54:55, 67:72</v>
      </c>
      <c r="W310" s="405" t="str">
        <f t="shared" si="211"/>
        <v>54:55, 72:89</v>
      </c>
      <c r="X310" s="405" t="str">
        <f t="shared" si="211"/>
        <v>54:55, 87:89</v>
      </c>
      <c r="Y310" s="405" t="str">
        <f t="shared" si="211"/>
        <v>54:55, 89:102</v>
      </c>
      <c r="Z310" s="405" t="str">
        <f t="shared" si="211"/>
        <v>54:55, 102:112</v>
      </c>
      <c r="AA310" s="405" t="str">
        <f t="shared" si="211"/>
        <v>54:55, 43:69</v>
      </c>
      <c r="AB310" s="405" t="str">
        <f t="shared" si="211"/>
        <v>54:55, 69:74</v>
      </c>
      <c r="AC310" s="405" t="str">
        <f t="shared" si="211"/>
        <v>54:55, 74:91</v>
      </c>
      <c r="AD310" s="405" t="str">
        <f t="shared" si="211"/>
        <v>54:55, 89:91</v>
      </c>
      <c r="AE310" s="405" t="str">
        <f t="shared" si="211"/>
        <v>54:55, 91:104</v>
      </c>
      <c r="AF310" s="405" t="str">
        <f t="shared" si="211"/>
        <v>54:55, 104:112</v>
      </c>
      <c r="AG310" s="405" t="str">
        <f t="shared" si="211"/>
        <v>54:55, 43:60</v>
      </c>
      <c r="AH310" s="405" t="str">
        <f t="shared" si="211"/>
        <v>54:55, 60:65</v>
      </c>
      <c r="AI310" s="405" t="str">
        <f t="shared" si="211"/>
        <v>54:55, 65:82</v>
      </c>
      <c r="AJ310" s="405" t="str">
        <f t="shared" si="211"/>
        <v>54:55, 80:82</v>
      </c>
      <c r="AK310" s="405" t="str">
        <f t="shared" si="211"/>
        <v>54:55, 82:95</v>
      </c>
      <c r="AL310" s="405" t="str">
        <f t="shared" si="211"/>
        <v>54:55, 95:112</v>
      </c>
      <c r="AM310" s="405" t="str">
        <f t="shared" si="212"/>
        <v>54:55, 112:125</v>
      </c>
      <c r="AN310" s="405" t="str">
        <f t="shared" si="212"/>
        <v>54:55, 125:132</v>
      </c>
      <c r="AO310" s="405" t="str">
        <f t="shared" si="212"/>
        <v>54:55, 132:134</v>
      </c>
      <c r="AP310" s="405" t="str">
        <f t="shared" si="212"/>
        <v>54:55, 134:147</v>
      </c>
      <c r="AQ310" s="405" t="str">
        <f t="shared" si="212"/>
        <v>54:55, 147:164</v>
      </c>
      <c r="AR310" s="405" t="str">
        <f t="shared" si="213"/>
        <v>54:55, 164:177</v>
      </c>
      <c r="AS310" s="405" t="str">
        <f t="shared" si="213"/>
        <v>54:55, 177:184</v>
      </c>
      <c r="AT310" s="405" t="str">
        <f t="shared" si="213"/>
        <v>54:55, 184:186</v>
      </c>
      <c r="AU310" s="405" t="str">
        <f t="shared" si="213"/>
        <v>54:55, 186:199</v>
      </c>
      <c r="AV310" s="405" t="str">
        <f t="shared" si="213"/>
        <v>54:55, 199:216</v>
      </c>
      <c r="AW310" s="405" t="str">
        <f t="shared" si="213"/>
        <v>54:55, 216:229</v>
      </c>
      <c r="AX310" s="405" t="str">
        <f t="shared" si="213"/>
        <v>54:55, 229:236</v>
      </c>
      <c r="AY310" s="405" t="str">
        <f t="shared" si="213"/>
        <v>54:55, 236:238</v>
      </c>
      <c r="AZ310" s="405" t="str">
        <f t="shared" si="213"/>
        <v>54:55, 238:251</v>
      </c>
      <c r="BA310" s="405" t="str">
        <f t="shared" si="213"/>
        <v>54:55, 251:268</v>
      </c>
      <c r="BB310" s="405" t="str">
        <f t="shared" si="213"/>
        <v>54:55, 268:281</v>
      </c>
      <c r="BC310" s="405" t="str">
        <f t="shared" si="213"/>
        <v>54:55, 281:288</v>
      </c>
      <c r="BD310" s="405" t="str">
        <f t="shared" si="213"/>
        <v>54:55, 288:290</v>
      </c>
      <c r="BE310" s="405" t="str">
        <f t="shared" si="213"/>
        <v>54:55, 290:303</v>
      </c>
      <c r="BF310" s="405" t="str">
        <f t="shared" si="213"/>
        <v>54:55, 303:320</v>
      </c>
      <c r="BG310" s="405" t="str">
        <f t="shared" si="213"/>
        <v>54:55, 320:333</v>
      </c>
      <c r="BH310" s="405" t="str">
        <f t="shared" si="213"/>
        <v>54:55, 333:340</v>
      </c>
      <c r="BI310" s="405" t="str">
        <f t="shared" si="213"/>
        <v>54:55, 340:342</v>
      </c>
      <c r="BJ310" s="405" t="str">
        <f t="shared" si="213"/>
        <v>54:55, 342:355</v>
      </c>
      <c r="BK310" s="405" t="str">
        <f t="shared" si="213"/>
        <v>54:55, 355:372</v>
      </c>
    </row>
    <row r="311" spans="1:63" ht="48.75" customHeight="1" outlineLevel="1">
      <c r="A311">
        <v>4</v>
      </c>
      <c r="B311" t="s">
        <v>2207</v>
      </c>
      <c r="C311" s="405" t="str">
        <f t="shared" si="210"/>
        <v>54:55, 43:60</v>
      </c>
      <c r="D311" s="405" t="str">
        <f t="shared" si="210"/>
        <v>54:55, 60:65</v>
      </c>
      <c r="E311" s="405" t="str">
        <f t="shared" si="210"/>
        <v>54:55, 65:82</v>
      </c>
      <c r="F311" s="405" t="str">
        <f t="shared" si="210"/>
        <v>54:55, 80:82</v>
      </c>
      <c r="G311" s="405" t="str">
        <f t="shared" si="210"/>
        <v>54:55, 82:95</v>
      </c>
      <c r="H311" s="405" t="str">
        <f t="shared" si="210"/>
        <v>54:55, 95:112</v>
      </c>
      <c r="I311" s="405" t="str">
        <f t="shared" si="210"/>
        <v>54:55, 43:62</v>
      </c>
      <c r="J311" s="405" t="str">
        <f t="shared" si="210"/>
        <v>54:55, 62:67</v>
      </c>
      <c r="K311" s="405" t="str">
        <f t="shared" si="210"/>
        <v>54:55, 67:84</v>
      </c>
      <c r="L311" s="405" t="str">
        <f t="shared" si="210"/>
        <v>54:55, 82:84</v>
      </c>
      <c r="M311" s="405" t="str">
        <f t="shared" si="210"/>
        <v>54:55, 84:97</v>
      </c>
      <c r="N311" s="405" t="str">
        <f t="shared" si="210"/>
        <v>54:55, 97:112</v>
      </c>
      <c r="O311" s="405" t="str">
        <f t="shared" si="210"/>
        <v>54:55, 43:65</v>
      </c>
      <c r="P311" s="405" t="str">
        <f t="shared" si="210"/>
        <v>54:55, 65:70</v>
      </c>
      <c r="Q311" s="405" t="str">
        <f t="shared" si="210"/>
        <v>54:55, 70:87</v>
      </c>
      <c r="R311" s="405" t="str">
        <f t="shared" si="211"/>
        <v>54:55, 85:87</v>
      </c>
      <c r="S311" s="405" t="str">
        <f t="shared" si="211"/>
        <v>54:55, 87:100</v>
      </c>
      <c r="T311" s="405" t="str">
        <f t="shared" si="211"/>
        <v>54:55, 100:112</v>
      </c>
      <c r="U311" s="405" t="str">
        <f t="shared" si="211"/>
        <v>54:55, 43:67</v>
      </c>
      <c r="V311" s="405" t="str">
        <f t="shared" si="211"/>
        <v>54:55, 67:72</v>
      </c>
      <c r="W311" s="405" t="str">
        <f t="shared" si="211"/>
        <v>54:55, 72:89</v>
      </c>
      <c r="X311" s="405" t="str">
        <f t="shared" si="211"/>
        <v>54:55, 87:89</v>
      </c>
      <c r="Y311" s="405" t="str">
        <f t="shared" si="211"/>
        <v>54:55, 89:102</v>
      </c>
      <c r="Z311" s="405" t="str">
        <f t="shared" si="211"/>
        <v>54:55, 102:112</v>
      </c>
      <c r="AA311" s="405" t="str">
        <f t="shared" si="211"/>
        <v>54:55, 43:69</v>
      </c>
      <c r="AB311" s="405" t="str">
        <f t="shared" si="211"/>
        <v>54:55, 69:74</v>
      </c>
      <c r="AC311" s="405" t="str">
        <f t="shared" si="211"/>
        <v>54:55, 74:91</v>
      </c>
      <c r="AD311" s="405" t="str">
        <f t="shared" si="211"/>
        <v>54:55, 89:91</v>
      </c>
      <c r="AE311" s="405" t="str">
        <f t="shared" si="211"/>
        <v>54:55, 91:104</v>
      </c>
      <c r="AF311" s="405" t="str">
        <f t="shared" si="211"/>
        <v>54:55, 104:112</v>
      </c>
      <c r="AG311" s="405" t="str">
        <f t="shared" si="211"/>
        <v>54:55, 43:60</v>
      </c>
      <c r="AH311" s="405" t="str">
        <f t="shared" si="211"/>
        <v>54:55, 60:65</v>
      </c>
      <c r="AI311" s="405" t="str">
        <f t="shared" si="211"/>
        <v>54:55, 65:82</v>
      </c>
      <c r="AJ311" s="405" t="str">
        <f t="shared" si="211"/>
        <v>54:55, 80:82</v>
      </c>
      <c r="AK311" s="405" t="str">
        <f t="shared" si="211"/>
        <v>54:55, 82:95</v>
      </c>
      <c r="AL311" s="405" t="str">
        <f t="shared" si="211"/>
        <v>54:55, 95:112</v>
      </c>
      <c r="AM311" s="405" t="str">
        <f t="shared" si="212"/>
        <v>54:55, 112:125</v>
      </c>
      <c r="AN311" s="405" t="str">
        <f t="shared" si="212"/>
        <v>54:55, 125:132</v>
      </c>
      <c r="AO311" s="405" t="str">
        <f t="shared" si="212"/>
        <v>54:55, 132:134</v>
      </c>
      <c r="AP311" s="405" t="str">
        <f t="shared" si="212"/>
        <v>54:55, 134:147</v>
      </c>
      <c r="AQ311" s="405" t="str">
        <f t="shared" si="212"/>
        <v>54:55, 147:164</v>
      </c>
      <c r="AR311" s="405" t="str">
        <f t="shared" si="213"/>
        <v>54:55, 164:177</v>
      </c>
      <c r="AS311" s="405" t="str">
        <f t="shared" si="213"/>
        <v>54:55, 177:184</v>
      </c>
      <c r="AT311" s="405" t="str">
        <f t="shared" si="213"/>
        <v>54:55, 184:186</v>
      </c>
      <c r="AU311" s="405" t="str">
        <f t="shared" si="213"/>
        <v>54:55, 186:199</v>
      </c>
      <c r="AV311" s="405" t="str">
        <f t="shared" si="213"/>
        <v>54:55, 199:216</v>
      </c>
      <c r="AW311" s="405" t="str">
        <f t="shared" si="213"/>
        <v>54:55, 216:229</v>
      </c>
      <c r="AX311" s="405" t="str">
        <f t="shared" si="213"/>
        <v>54:55, 229:236</v>
      </c>
      <c r="AY311" s="405" t="str">
        <f t="shared" si="213"/>
        <v>54:55, 236:238</v>
      </c>
      <c r="AZ311" s="405" t="str">
        <f t="shared" si="213"/>
        <v>54:55, 238:251</v>
      </c>
      <c r="BA311" s="405" t="str">
        <f t="shared" si="213"/>
        <v>54:55, 251:268</v>
      </c>
      <c r="BB311" s="405" t="str">
        <f t="shared" si="213"/>
        <v>54:55, 268:281</v>
      </c>
      <c r="BC311" s="405" t="str">
        <f t="shared" si="213"/>
        <v>54:55, 281:288</v>
      </c>
      <c r="BD311" s="405" t="str">
        <f t="shared" si="213"/>
        <v>54:55, 288:290</v>
      </c>
      <c r="BE311" s="405" t="str">
        <f t="shared" si="213"/>
        <v>54:55, 290:303</v>
      </c>
      <c r="BF311" s="405" t="str">
        <f t="shared" si="213"/>
        <v>54:55, 303:320</v>
      </c>
      <c r="BG311" s="405" t="str">
        <f t="shared" si="213"/>
        <v>54:55, 320:333</v>
      </c>
      <c r="BH311" s="405" t="str">
        <f t="shared" si="213"/>
        <v>54:55, 333:340</v>
      </c>
      <c r="BI311" s="405" t="str">
        <f t="shared" si="213"/>
        <v>54:55, 340:342</v>
      </c>
      <c r="BJ311" s="405" t="str">
        <f t="shared" si="213"/>
        <v>54:55, 342:355</v>
      </c>
      <c r="BK311" s="405" t="str">
        <f t="shared" si="213"/>
        <v>54:55, 355:372</v>
      </c>
    </row>
    <row r="312" spans="1:63" outlineLevel="1">
      <c r="B312" t="s">
        <v>1049</v>
      </c>
    </row>
    <row r="313" spans="1:63" outlineLevel="1">
      <c r="A313">
        <v>0</v>
      </c>
      <c r="C313" s="153">
        <v>0</v>
      </c>
      <c r="D313" s="153">
        <v>0</v>
      </c>
      <c r="E313" s="153">
        <v>0</v>
      </c>
      <c r="F313" s="153">
        <v>0</v>
      </c>
      <c r="G313" s="153">
        <v>0</v>
      </c>
      <c r="H313" s="153">
        <v>0</v>
      </c>
      <c r="I313" s="147">
        <f t="shared" ref="I313:R316" si="214">C313</f>
        <v>0</v>
      </c>
      <c r="J313" s="147">
        <f t="shared" si="214"/>
        <v>0</v>
      </c>
      <c r="K313" s="147">
        <f t="shared" si="214"/>
        <v>0</v>
      </c>
      <c r="L313" s="147">
        <f t="shared" si="214"/>
        <v>0</v>
      </c>
      <c r="M313" s="147">
        <f t="shared" si="214"/>
        <v>0</v>
      </c>
      <c r="N313" s="147">
        <f t="shared" si="214"/>
        <v>0</v>
      </c>
      <c r="O313" s="147">
        <f t="shared" si="214"/>
        <v>0</v>
      </c>
      <c r="P313" s="147">
        <f t="shared" si="214"/>
        <v>0</v>
      </c>
      <c r="Q313" s="147">
        <f t="shared" si="214"/>
        <v>0</v>
      </c>
      <c r="R313" s="147">
        <f t="shared" si="214"/>
        <v>0</v>
      </c>
      <c r="S313" s="147">
        <f t="shared" ref="S313:AB316" si="215">M313</f>
        <v>0</v>
      </c>
      <c r="T313" s="147">
        <f t="shared" si="215"/>
        <v>0</v>
      </c>
      <c r="U313" s="147">
        <f t="shared" si="215"/>
        <v>0</v>
      </c>
      <c r="V313" s="147">
        <f t="shared" si="215"/>
        <v>0</v>
      </c>
      <c r="W313" s="147">
        <f t="shared" si="215"/>
        <v>0</v>
      </c>
      <c r="X313" s="147">
        <f t="shared" si="215"/>
        <v>0</v>
      </c>
      <c r="Y313" s="147">
        <f t="shared" si="215"/>
        <v>0</v>
      </c>
      <c r="Z313" s="147">
        <f t="shared" si="215"/>
        <v>0</v>
      </c>
      <c r="AA313" s="147">
        <f t="shared" si="215"/>
        <v>0</v>
      </c>
      <c r="AB313" s="147">
        <f t="shared" si="215"/>
        <v>0</v>
      </c>
      <c r="AC313" s="147">
        <f t="shared" ref="AC313:AL316" si="216">W313</f>
        <v>0</v>
      </c>
      <c r="AD313" s="147">
        <f t="shared" si="216"/>
        <v>0</v>
      </c>
      <c r="AE313" s="147">
        <f t="shared" si="216"/>
        <v>0</v>
      </c>
      <c r="AF313" s="147">
        <f t="shared" si="216"/>
        <v>0</v>
      </c>
      <c r="AG313" s="147">
        <f t="shared" si="216"/>
        <v>0</v>
      </c>
      <c r="AH313" s="147">
        <f t="shared" si="216"/>
        <v>0</v>
      </c>
      <c r="AI313" s="147">
        <f t="shared" si="216"/>
        <v>0</v>
      </c>
      <c r="AJ313" s="147">
        <f t="shared" si="216"/>
        <v>0</v>
      </c>
      <c r="AK313" s="147">
        <f t="shared" si="216"/>
        <v>0</v>
      </c>
      <c r="AL313" s="147">
        <f t="shared" si="216"/>
        <v>0</v>
      </c>
      <c r="AM313" s="147">
        <f t="shared" ref="AM313:AO316" si="217">AG313</f>
        <v>0</v>
      </c>
      <c r="AN313" s="147">
        <f t="shared" si="217"/>
        <v>0</v>
      </c>
      <c r="AO313" s="147">
        <f t="shared" si="217"/>
        <v>0</v>
      </c>
      <c r="AP313" s="147">
        <f>AH313</f>
        <v>0</v>
      </c>
      <c r="AQ313" s="147">
        <f t="shared" ref="AQ313:AR316" si="218">AJ313</f>
        <v>0</v>
      </c>
      <c r="AR313" s="147">
        <f t="shared" si="218"/>
        <v>0</v>
      </c>
      <c r="AS313" s="147">
        <f t="shared" ref="AS313:AT316" si="219">AM313</f>
        <v>0</v>
      </c>
      <c r="AT313" s="147">
        <f t="shared" si="219"/>
        <v>0</v>
      </c>
      <c r="AU313" s="147">
        <f>AM313</f>
        <v>0</v>
      </c>
      <c r="AV313" s="147">
        <f t="shared" ref="AV313:AY316" si="220">AP313</f>
        <v>0</v>
      </c>
      <c r="AW313" s="147">
        <f t="shared" si="220"/>
        <v>0</v>
      </c>
      <c r="AX313" s="147">
        <f t="shared" si="220"/>
        <v>0</v>
      </c>
      <c r="AY313" s="147">
        <f t="shared" si="220"/>
        <v>0</v>
      </c>
      <c r="AZ313" s="147">
        <f>AR313</f>
        <v>0</v>
      </c>
      <c r="BA313" s="147">
        <f t="shared" ref="BA313:BD316" si="221">AU313</f>
        <v>0</v>
      </c>
      <c r="BB313" s="147">
        <f t="shared" si="221"/>
        <v>0</v>
      </c>
      <c r="BC313" s="147">
        <f t="shared" si="221"/>
        <v>0</v>
      </c>
      <c r="BD313" s="147">
        <f t="shared" si="221"/>
        <v>0</v>
      </c>
      <c r="BE313" s="147">
        <f>AW313</f>
        <v>0</v>
      </c>
      <c r="BF313" s="147">
        <f t="shared" ref="BF313:BI316" si="222">AZ313</f>
        <v>0</v>
      </c>
      <c r="BG313" s="147">
        <f t="shared" si="222"/>
        <v>0</v>
      </c>
      <c r="BH313" s="147">
        <f t="shared" si="222"/>
        <v>0</v>
      </c>
      <c r="BI313" s="147">
        <f t="shared" si="222"/>
        <v>0</v>
      </c>
      <c r="BJ313" s="147">
        <f>BB313</f>
        <v>0</v>
      </c>
      <c r="BK313" s="147">
        <f>BE313</f>
        <v>0</v>
      </c>
    </row>
    <row r="314" spans="1:63" outlineLevel="1">
      <c r="A314">
        <v>1</v>
      </c>
      <c r="C314" s="153">
        <v>-1</v>
      </c>
      <c r="D314" s="153">
        <v>0.5</v>
      </c>
      <c r="E314" s="153">
        <v>0.5</v>
      </c>
      <c r="F314" s="153">
        <v>0.5</v>
      </c>
      <c r="G314" s="153">
        <v>0.5</v>
      </c>
      <c r="H314" s="153">
        <v>0.5</v>
      </c>
      <c r="I314" s="147">
        <f t="shared" si="214"/>
        <v>-1</v>
      </c>
      <c r="J314" s="147">
        <f t="shared" si="214"/>
        <v>0.5</v>
      </c>
      <c r="K314" s="147">
        <f t="shared" si="214"/>
        <v>0.5</v>
      </c>
      <c r="L314" s="147">
        <f t="shared" si="214"/>
        <v>0.5</v>
      </c>
      <c r="M314" s="147">
        <f t="shared" si="214"/>
        <v>0.5</v>
      </c>
      <c r="N314" s="147">
        <f t="shared" si="214"/>
        <v>0.5</v>
      </c>
      <c r="O314" s="147">
        <f t="shared" si="214"/>
        <v>-1</v>
      </c>
      <c r="P314" s="147">
        <f t="shared" si="214"/>
        <v>0.5</v>
      </c>
      <c r="Q314" s="147">
        <f t="shared" si="214"/>
        <v>0.5</v>
      </c>
      <c r="R314" s="147">
        <f t="shared" si="214"/>
        <v>0.5</v>
      </c>
      <c r="S314" s="147">
        <f t="shared" si="215"/>
        <v>0.5</v>
      </c>
      <c r="T314" s="147">
        <f t="shared" si="215"/>
        <v>0.5</v>
      </c>
      <c r="U314" s="147">
        <f t="shared" si="215"/>
        <v>-1</v>
      </c>
      <c r="V314" s="147">
        <f t="shared" si="215"/>
        <v>0.5</v>
      </c>
      <c r="W314" s="147">
        <f t="shared" si="215"/>
        <v>0.5</v>
      </c>
      <c r="X314" s="147">
        <f t="shared" si="215"/>
        <v>0.5</v>
      </c>
      <c r="Y314" s="147">
        <f t="shared" si="215"/>
        <v>0.5</v>
      </c>
      <c r="Z314" s="147">
        <f t="shared" si="215"/>
        <v>0.5</v>
      </c>
      <c r="AA314" s="147">
        <f t="shared" si="215"/>
        <v>-1</v>
      </c>
      <c r="AB314" s="147">
        <f t="shared" si="215"/>
        <v>0.5</v>
      </c>
      <c r="AC314" s="147">
        <f t="shared" si="216"/>
        <v>0.5</v>
      </c>
      <c r="AD314" s="147">
        <f t="shared" si="216"/>
        <v>0.5</v>
      </c>
      <c r="AE314" s="147">
        <f t="shared" si="216"/>
        <v>0.5</v>
      </c>
      <c r="AF314" s="147">
        <f t="shared" si="216"/>
        <v>0.5</v>
      </c>
      <c r="AG314" s="147">
        <f t="shared" si="216"/>
        <v>-1</v>
      </c>
      <c r="AH314" s="147">
        <f t="shared" si="216"/>
        <v>0.5</v>
      </c>
      <c r="AI314" s="147">
        <f t="shared" si="216"/>
        <v>0.5</v>
      </c>
      <c r="AJ314" s="147">
        <f t="shared" si="216"/>
        <v>0.5</v>
      </c>
      <c r="AK314" s="147">
        <f t="shared" si="216"/>
        <v>0.5</v>
      </c>
      <c r="AL314" s="147">
        <f t="shared" si="216"/>
        <v>0.5</v>
      </c>
      <c r="AM314" s="147">
        <f t="shared" si="217"/>
        <v>-1</v>
      </c>
      <c r="AN314" s="147">
        <f t="shared" si="217"/>
        <v>0.5</v>
      </c>
      <c r="AO314" s="147">
        <f t="shared" si="217"/>
        <v>0.5</v>
      </c>
      <c r="AP314" s="147">
        <f>AH314</f>
        <v>0.5</v>
      </c>
      <c r="AQ314" s="147">
        <f t="shared" si="218"/>
        <v>0.5</v>
      </c>
      <c r="AR314" s="147">
        <f t="shared" si="218"/>
        <v>0.5</v>
      </c>
      <c r="AS314" s="147">
        <f t="shared" si="219"/>
        <v>-1</v>
      </c>
      <c r="AT314" s="147">
        <f t="shared" si="219"/>
        <v>0.5</v>
      </c>
      <c r="AU314" s="147">
        <f>AM314</f>
        <v>-1</v>
      </c>
      <c r="AV314" s="147">
        <f t="shared" si="220"/>
        <v>0.5</v>
      </c>
      <c r="AW314" s="147">
        <f t="shared" si="220"/>
        <v>0.5</v>
      </c>
      <c r="AX314" s="147">
        <f t="shared" si="220"/>
        <v>0.5</v>
      </c>
      <c r="AY314" s="147">
        <f t="shared" si="220"/>
        <v>-1</v>
      </c>
      <c r="AZ314" s="147">
        <f>AR314</f>
        <v>0.5</v>
      </c>
      <c r="BA314" s="147">
        <f t="shared" si="221"/>
        <v>-1</v>
      </c>
      <c r="BB314" s="147">
        <f t="shared" si="221"/>
        <v>0.5</v>
      </c>
      <c r="BC314" s="147">
        <f t="shared" si="221"/>
        <v>0.5</v>
      </c>
      <c r="BD314" s="147">
        <f t="shared" si="221"/>
        <v>0.5</v>
      </c>
      <c r="BE314" s="147">
        <f>AW314</f>
        <v>0.5</v>
      </c>
      <c r="BF314" s="147">
        <f t="shared" si="222"/>
        <v>0.5</v>
      </c>
      <c r="BG314" s="147">
        <f t="shared" si="222"/>
        <v>-1</v>
      </c>
      <c r="BH314" s="147">
        <f t="shared" si="222"/>
        <v>0.5</v>
      </c>
      <c r="BI314" s="147">
        <f t="shared" si="222"/>
        <v>0.5</v>
      </c>
      <c r="BJ314" s="147">
        <f>BB314</f>
        <v>0.5</v>
      </c>
      <c r="BK314" s="147">
        <f>BE314</f>
        <v>0.5</v>
      </c>
    </row>
    <row r="315" spans="1:63" outlineLevel="1">
      <c r="A315">
        <v>2</v>
      </c>
      <c r="C315" s="153">
        <v>-0.5</v>
      </c>
      <c r="D315" s="153">
        <v>1</v>
      </c>
      <c r="E315" s="153">
        <v>1</v>
      </c>
      <c r="F315" s="153">
        <v>1</v>
      </c>
      <c r="G315" s="153">
        <v>1</v>
      </c>
      <c r="H315" s="153">
        <v>1</v>
      </c>
      <c r="I315" s="147">
        <f t="shared" si="214"/>
        <v>-0.5</v>
      </c>
      <c r="J315" s="147">
        <f t="shared" si="214"/>
        <v>1</v>
      </c>
      <c r="K315" s="147">
        <f t="shared" si="214"/>
        <v>1</v>
      </c>
      <c r="L315" s="147">
        <f t="shared" si="214"/>
        <v>1</v>
      </c>
      <c r="M315" s="147">
        <f t="shared" si="214"/>
        <v>1</v>
      </c>
      <c r="N315" s="147">
        <f t="shared" si="214"/>
        <v>1</v>
      </c>
      <c r="O315" s="147">
        <f t="shared" si="214"/>
        <v>-0.5</v>
      </c>
      <c r="P315" s="147">
        <f t="shared" si="214"/>
        <v>1</v>
      </c>
      <c r="Q315" s="147">
        <f t="shared" si="214"/>
        <v>1</v>
      </c>
      <c r="R315" s="147">
        <f t="shared" si="214"/>
        <v>1</v>
      </c>
      <c r="S315" s="147">
        <f t="shared" si="215"/>
        <v>1</v>
      </c>
      <c r="T315" s="147">
        <f t="shared" si="215"/>
        <v>1</v>
      </c>
      <c r="U315" s="147">
        <f t="shared" si="215"/>
        <v>-0.5</v>
      </c>
      <c r="V315" s="147">
        <f t="shared" si="215"/>
        <v>1</v>
      </c>
      <c r="W315" s="147">
        <f t="shared" si="215"/>
        <v>1</v>
      </c>
      <c r="X315" s="147">
        <f t="shared" si="215"/>
        <v>1</v>
      </c>
      <c r="Y315" s="147">
        <f t="shared" si="215"/>
        <v>1</v>
      </c>
      <c r="Z315" s="147">
        <f t="shared" si="215"/>
        <v>1</v>
      </c>
      <c r="AA315" s="147">
        <f t="shared" si="215"/>
        <v>-0.5</v>
      </c>
      <c r="AB315" s="147">
        <f t="shared" si="215"/>
        <v>1</v>
      </c>
      <c r="AC315" s="147">
        <f t="shared" si="216"/>
        <v>1</v>
      </c>
      <c r="AD315" s="147">
        <f t="shared" si="216"/>
        <v>1</v>
      </c>
      <c r="AE315" s="147">
        <f t="shared" si="216"/>
        <v>1</v>
      </c>
      <c r="AF315" s="147">
        <f t="shared" si="216"/>
        <v>1</v>
      </c>
      <c r="AG315" s="147">
        <f t="shared" si="216"/>
        <v>-0.5</v>
      </c>
      <c r="AH315" s="147">
        <f t="shared" si="216"/>
        <v>1</v>
      </c>
      <c r="AI315" s="147">
        <f t="shared" si="216"/>
        <v>1</v>
      </c>
      <c r="AJ315" s="147">
        <f t="shared" si="216"/>
        <v>1</v>
      </c>
      <c r="AK315" s="147">
        <f t="shared" si="216"/>
        <v>1</v>
      </c>
      <c r="AL315" s="147">
        <f t="shared" si="216"/>
        <v>1</v>
      </c>
      <c r="AM315" s="147">
        <f t="shared" si="217"/>
        <v>-0.5</v>
      </c>
      <c r="AN315" s="147">
        <f t="shared" si="217"/>
        <v>1</v>
      </c>
      <c r="AO315" s="147">
        <f t="shared" si="217"/>
        <v>1</v>
      </c>
      <c r="AP315" s="147">
        <f>AH315</f>
        <v>1</v>
      </c>
      <c r="AQ315" s="147">
        <f t="shared" si="218"/>
        <v>1</v>
      </c>
      <c r="AR315" s="147">
        <f t="shared" si="218"/>
        <v>1</v>
      </c>
      <c r="AS315" s="147">
        <f t="shared" si="219"/>
        <v>-0.5</v>
      </c>
      <c r="AT315" s="147">
        <f t="shared" si="219"/>
        <v>1</v>
      </c>
      <c r="AU315" s="147">
        <f>AM315</f>
        <v>-0.5</v>
      </c>
      <c r="AV315" s="147">
        <f t="shared" si="220"/>
        <v>1</v>
      </c>
      <c r="AW315" s="147">
        <f t="shared" si="220"/>
        <v>1</v>
      </c>
      <c r="AX315" s="147">
        <f t="shared" si="220"/>
        <v>1</v>
      </c>
      <c r="AY315" s="147">
        <f t="shared" si="220"/>
        <v>-0.5</v>
      </c>
      <c r="AZ315" s="147">
        <f>AR315</f>
        <v>1</v>
      </c>
      <c r="BA315" s="147">
        <f t="shared" si="221"/>
        <v>-0.5</v>
      </c>
      <c r="BB315" s="147">
        <f t="shared" si="221"/>
        <v>1</v>
      </c>
      <c r="BC315" s="147">
        <f t="shared" si="221"/>
        <v>1</v>
      </c>
      <c r="BD315" s="147">
        <f t="shared" si="221"/>
        <v>1</v>
      </c>
      <c r="BE315" s="147">
        <f>AW315</f>
        <v>1</v>
      </c>
      <c r="BF315" s="147">
        <f t="shared" si="222"/>
        <v>1</v>
      </c>
      <c r="BG315" s="147">
        <f t="shared" si="222"/>
        <v>-0.5</v>
      </c>
      <c r="BH315" s="147">
        <f t="shared" si="222"/>
        <v>1</v>
      </c>
      <c r="BI315" s="147">
        <f t="shared" si="222"/>
        <v>1</v>
      </c>
      <c r="BJ315" s="147">
        <f>BB315</f>
        <v>1</v>
      </c>
      <c r="BK315" s="147">
        <f>BE315</f>
        <v>1</v>
      </c>
    </row>
    <row r="316" spans="1:63" outlineLevel="1">
      <c r="A316">
        <v>3</v>
      </c>
      <c r="C316" s="153">
        <v>0</v>
      </c>
      <c r="D316" s="153">
        <v>1.5</v>
      </c>
      <c r="E316" s="153">
        <v>1.5</v>
      </c>
      <c r="F316" s="153">
        <v>1.5</v>
      </c>
      <c r="G316" s="153">
        <v>1.5</v>
      </c>
      <c r="H316" s="153">
        <v>1.5</v>
      </c>
      <c r="I316" s="147">
        <f t="shared" si="214"/>
        <v>0</v>
      </c>
      <c r="J316" s="147">
        <f t="shared" si="214"/>
        <v>1.5</v>
      </c>
      <c r="K316" s="147">
        <f t="shared" si="214"/>
        <v>1.5</v>
      </c>
      <c r="L316" s="147">
        <f t="shared" si="214"/>
        <v>1.5</v>
      </c>
      <c r="M316" s="147">
        <f t="shared" si="214"/>
        <v>1.5</v>
      </c>
      <c r="N316" s="147">
        <f t="shared" si="214"/>
        <v>1.5</v>
      </c>
      <c r="O316" s="147">
        <f t="shared" si="214"/>
        <v>0</v>
      </c>
      <c r="P316" s="147">
        <f t="shared" si="214"/>
        <v>1.5</v>
      </c>
      <c r="Q316" s="147">
        <f t="shared" si="214"/>
        <v>1.5</v>
      </c>
      <c r="R316" s="147">
        <f t="shared" si="214"/>
        <v>1.5</v>
      </c>
      <c r="S316" s="147">
        <f t="shared" si="215"/>
        <v>1.5</v>
      </c>
      <c r="T316" s="147">
        <f t="shared" si="215"/>
        <v>1.5</v>
      </c>
      <c r="U316" s="147">
        <f t="shared" si="215"/>
        <v>0</v>
      </c>
      <c r="V316" s="147">
        <f t="shared" si="215"/>
        <v>1.5</v>
      </c>
      <c r="W316" s="147">
        <f t="shared" si="215"/>
        <v>1.5</v>
      </c>
      <c r="X316" s="147">
        <f t="shared" si="215"/>
        <v>1.5</v>
      </c>
      <c r="Y316" s="147">
        <f t="shared" si="215"/>
        <v>1.5</v>
      </c>
      <c r="Z316" s="147">
        <f t="shared" si="215"/>
        <v>1.5</v>
      </c>
      <c r="AA316" s="147">
        <f t="shared" si="215"/>
        <v>0</v>
      </c>
      <c r="AB316" s="147">
        <f t="shared" si="215"/>
        <v>1.5</v>
      </c>
      <c r="AC316" s="147">
        <f t="shared" si="216"/>
        <v>1.5</v>
      </c>
      <c r="AD316" s="147">
        <f t="shared" si="216"/>
        <v>1.5</v>
      </c>
      <c r="AE316" s="147">
        <f t="shared" si="216"/>
        <v>1.5</v>
      </c>
      <c r="AF316" s="147">
        <f t="shared" si="216"/>
        <v>1.5</v>
      </c>
      <c r="AG316" s="147">
        <f t="shared" si="216"/>
        <v>0</v>
      </c>
      <c r="AH316" s="147">
        <f t="shared" si="216"/>
        <v>1.5</v>
      </c>
      <c r="AI316" s="147">
        <f t="shared" si="216"/>
        <v>1.5</v>
      </c>
      <c r="AJ316" s="147">
        <f t="shared" si="216"/>
        <v>1.5</v>
      </c>
      <c r="AK316" s="147">
        <f t="shared" si="216"/>
        <v>1.5</v>
      </c>
      <c r="AL316" s="147">
        <f t="shared" si="216"/>
        <v>1.5</v>
      </c>
      <c r="AM316" s="147">
        <f t="shared" si="217"/>
        <v>0</v>
      </c>
      <c r="AN316" s="147">
        <f t="shared" si="217"/>
        <v>1.5</v>
      </c>
      <c r="AO316" s="147">
        <f t="shared" si="217"/>
        <v>1.5</v>
      </c>
      <c r="AP316" s="147">
        <f>AH316</f>
        <v>1.5</v>
      </c>
      <c r="AQ316" s="147">
        <f t="shared" si="218"/>
        <v>1.5</v>
      </c>
      <c r="AR316" s="147">
        <f t="shared" si="218"/>
        <v>1.5</v>
      </c>
      <c r="AS316" s="147">
        <f t="shared" si="219"/>
        <v>0</v>
      </c>
      <c r="AT316" s="147">
        <f t="shared" si="219"/>
        <v>1.5</v>
      </c>
      <c r="AU316" s="147">
        <f>AM316</f>
        <v>0</v>
      </c>
      <c r="AV316" s="147">
        <f t="shared" si="220"/>
        <v>1.5</v>
      </c>
      <c r="AW316" s="147">
        <f t="shared" si="220"/>
        <v>1.5</v>
      </c>
      <c r="AX316" s="147">
        <f t="shared" si="220"/>
        <v>1.5</v>
      </c>
      <c r="AY316" s="147">
        <f t="shared" si="220"/>
        <v>0</v>
      </c>
      <c r="AZ316" s="147">
        <f>AR316</f>
        <v>1.5</v>
      </c>
      <c r="BA316" s="147">
        <f t="shared" si="221"/>
        <v>0</v>
      </c>
      <c r="BB316" s="147">
        <f t="shared" si="221"/>
        <v>1.5</v>
      </c>
      <c r="BC316" s="147">
        <f t="shared" si="221"/>
        <v>1.5</v>
      </c>
      <c r="BD316" s="147">
        <f t="shared" si="221"/>
        <v>1.5</v>
      </c>
      <c r="BE316" s="147">
        <f>AW316</f>
        <v>1.5</v>
      </c>
      <c r="BF316" s="147">
        <f t="shared" si="222"/>
        <v>1.5</v>
      </c>
      <c r="BG316" s="147">
        <f t="shared" si="222"/>
        <v>0</v>
      </c>
      <c r="BH316" s="147">
        <f t="shared" si="222"/>
        <v>1.5</v>
      </c>
      <c r="BI316" s="147">
        <f t="shared" si="222"/>
        <v>1.5</v>
      </c>
      <c r="BJ316" s="147">
        <f>BB316</f>
        <v>1.5</v>
      </c>
      <c r="BK316" s="147">
        <f>BE316</f>
        <v>1.5</v>
      </c>
    </row>
    <row r="317" spans="1:63" outlineLevel="1">
      <c r="A317">
        <v>4</v>
      </c>
      <c r="C317" s="153">
        <v>0.5</v>
      </c>
      <c r="D317" s="147"/>
      <c r="E317" s="147"/>
      <c r="F317" s="147"/>
      <c r="G317" s="147"/>
      <c r="H317" s="147"/>
      <c r="I317" s="147">
        <f>C317</f>
        <v>0.5</v>
      </c>
      <c r="J317" s="147"/>
      <c r="K317" s="147"/>
      <c r="L317" s="147"/>
      <c r="M317" s="147"/>
      <c r="N317" s="147"/>
      <c r="O317" s="147"/>
      <c r="P317" s="147"/>
      <c r="Q317" s="147"/>
      <c r="R317" s="147"/>
      <c r="S317" s="147"/>
      <c r="T317" s="147"/>
      <c r="U317" s="147">
        <f>O317</f>
        <v>0</v>
      </c>
      <c r="V317" s="147"/>
      <c r="W317" s="147"/>
      <c r="X317" s="147"/>
      <c r="Y317" s="147"/>
      <c r="Z317" s="147"/>
      <c r="AA317" s="147">
        <f>U317</f>
        <v>0</v>
      </c>
      <c r="AB317" s="147"/>
      <c r="AC317" s="147"/>
      <c r="AD317" s="147"/>
      <c r="AE317" s="147"/>
      <c r="AF317" s="147"/>
      <c r="AG317" s="147">
        <f>AA317</f>
        <v>0</v>
      </c>
      <c r="AH317" s="147"/>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c r="BI317" s="147"/>
      <c r="BJ317" s="147"/>
      <c r="BK317" s="147"/>
    </row>
    <row r="318" spans="1:63" outlineLevel="1">
      <c r="A318">
        <v>5</v>
      </c>
      <c r="C318" s="153">
        <v>1</v>
      </c>
      <c r="D318" s="147"/>
      <c r="E318" s="147"/>
      <c r="F318" s="147"/>
      <c r="G318" s="147"/>
      <c r="H318" s="147"/>
      <c r="I318" s="147">
        <f t="shared" ref="I318:I319" si="223">C318</f>
        <v>1</v>
      </c>
      <c r="J318" s="147"/>
      <c r="K318" s="147"/>
      <c r="L318" s="147"/>
      <c r="M318" s="147"/>
      <c r="N318" s="147"/>
      <c r="O318" s="147"/>
      <c r="P318" s="147"/>
      <c r="Q318" s="147"/>
      <c r="R318" s="147"/>
      <c r="S318" s="147"/>
      <c r="T318" s="147"/>
      <c r="U318" s="147">
        <f t="shared" ref="U318:U319" si="224">O318</f>
        <v>0</v>
      </c>
      <c r="V318" s="147"/>
      <c r="W318" s="147"/>
      <c r="X318" s="147"/>
      <c r="Y318" s="147"/>
      <c r="Z318" s="147"/>
      <c r="AA318" s="147">
        <f t="shared" ref="AA318:AA319" si="225">U318</f>
        <v>0</v>
      </c>
      <c r="AB318" s="147"/>
      <c r="AC318" s="147"/>
      <c r="AD318" s="147"/>
      <c r="AE318" s="147"/>
      <c r="AF318" s="147"/>
      <c r="AG318" s="147">
        <f t="shared" ref="AG318:AG319" si="226">AA318</f>
        <v>0</v>
      </c>
      <c r="AH318" s="147"/>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c r="BI318" s="147"/>
      <c r="BJ318" s="147"/>
      <c r="BK318" s="147"/>
    </row>
    <row r="319" spans="1:63" outlineLevel="1">
      <c r="A319">
        <v>5</v>
      </c>
      <c r="C319" s="153">
        <v>1</v>
      </c>
      <c r="D319" s="147"/>
      <c r="E319" s="147"/>
      <c r="F319" s="147"/>
      <c r="G319" s="147"/>
      <c r="H319" s="147"/>
      <c r="I319" s="147">
        <f t="shared" si="223"/>
        <v>1</v>
      </c>
      <c r="J319" s="147"/>
      <c r="K319" s="147"/>
      <c r="L319" s="147"/>
      <c r="M319" s="147"/>
      <c r="N319" s="147"/>
      <c r="O319" s="147"/>
      <c r="P319" s="147"/>
      <c r="Q319" s="147"/>
      <c r="R319" s="147"/>
      <c r="S319" s="147"/>
      <c r="T319" s="147"/>
      <c r="U319" s="147">
        <f t="shared" si="224"/>
        <v>0</v>
      </c>
      <c r="V319" s="147"/>
      <c r="W319" s="147"/>
      <c r="X319" s="147"/>
      <c r="Y319" s="147"/>
      <c r="Z319" s="147"/>
      <c r="AA319" s="147">
        <f t="shared" si="225"/>
        <v>0</v>
      </c>
      <c r="AB319" s="147"/>
      <c r="AC319" s="147"/>
      <c r="AD319" s="147"/>
      <c r="AE319" s="147"/>
      <c r="AF319" s="147"/>
      <c r="AG319" s="147">
        <f t="shared" si="226"/>
        <v>0</v>
      </c>
      <c r="AH319" s="147"/>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c r="BI319" s="147"/>
      <c r="BJ319" s="147"/>
      <c r="BK319" s="147"/>
    </row>
    <row r="320" spans="1:63" outlineLevel="1">
      <c r="A320">
        <v>5</v>
      </c>
      <c r="C320" s="153">
        <v>1</v>
      </c>
      <c r="D320" s="147"/>
      <c r="E320" s="147"/>
      <c r="F320" s="147"/>
      <c r="G320" s="147"/>
      <c r="H320" s="147"/>
      <c r="I320" s="147">
        <f>C320</f>
        <v>1</v>
      </c>
      <c r="J320" s="147"/>
      <c r="K320" s="147"/>
      <c r="L320" s="147"/>
      <c r="M320" s="147"/>
      <c r="N320" s="147"/>
      <c r="O320" s="147"/>
      <c r="P320" s="147"/>
      <c r="Q320" s="147"/>
      <c r="R320" s="147"/>
      <c r="S320" s="147"/>
      <c r="T320" s="147"/>
      <c r="U320" s="147">
        <f>O320</f>
        <v>0</v>
      </c>
      <c r="V320" s="147"/>
      <c r="W320" s="147"/>
      <c r="X320" s="147"/>
      <c r="Y320" s="147"/>
      <c r="Z320" s="147"/>
      <c r="AA320" s="147">
        <f>U320</f>
        <v>0</v>
      </c>
      <c r="AB320" s="147"/>
      <c r="AC320" s="147"/>
      <c r="AD320" s="147"/>
      <c r="AE320" s="147"/>
      <c r="AF320" s="147"/>
      <c r="AG320" s="147">
        <f>AA320</f>
        <v>0</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c r="BI320" s="147"/>
      <c r="BJ320" s="147"/>
      <c r="BK320" s="147"/>
    </row>
    <row r="321" spans="1:99" outlineLevel="1"/>
    <row r="323" spans="1:99">
      <c r="A323" s="217" t="s">
        <v>1076</v>
      </c>
    </row>
    <row r="324" spans="1:99">
      <c r="A324" s="217"/>
      <c r="B324" s="216"/>
      <c r="C324" s="103" t="str">
        <f>d.RegionName</f>
        <v>GSW</v>
      </c>
      <c r="D324" s="103"/>
      <c r="E324" s="103"/>
      <c r="F324" s="103"/>
      <c r="G324" s="103"/>
      <c r="H324" s="103"/>
      <c r="I324" s="103"/>
      <c r="J324" s="103"/>
      <c r="K324" s="103"/>
      <c r="L324" s="103"/>
      <c r="M324" s="103"/>
      <c r="N324" s="103"/>
      <c r="O324" s="103"/>
      <c r="P324" s="103"/>
      <c r="Q324" s="103"/>
      <c r="R324" s="103"/>
      <c r="S324" s="383" t="s">
        <v>881</v>
      </c>
      <c r="T324" s="103"/>
      <c r="U324" s="103"/>
      <c r="V324" s="103"/>
      <c r="W324" s="103"/>
      <c r="X324" s="103"/>
      <c r="Y324" s="103"/>
      <c r="Z324" s="103"/>
      <c r="AA324" s="103"/>
      <c r="AB324" s="103"/>
      <c r="AC324" s="103"/>
      <c r="AD324" s="103"/>
      <c r="AE324" s="103"/>
      <c r="AF324" s="103"/>
      <c r="AG324" s="103"/>
      <c r="AH324" s="395"/>
      <c r="AI324" s="383" t="s">
        <v>1652</v>
      </c>
      <c r="AJ324" s="103"/>
      <c r="AK324" s="103"/>
      <c r="AL324" s="103"/>
      <c r="AM324" s="103"/>
      <c r="AN324" s="103"/>
      <c r="AO324" s="103"/>
      <c r="AP324" s="103"/>
      <c r="AQ324" s="103"/>
      <c r="AR324" s="103"/>
      <c r="AS324" s="103"/>
      <c r="AT324" s="103"/>
      <c r="AU324" s="103"/>
      <c r="AV324" s="103"/>
      <c r="AW324" s="103"/>
      <c r="AX324" s="395"/>
      <c r="AY324" s="383" t="s">
        <v>1653</v>
      </c>
      <c r="AZ324" s="103"/>
      <c r="BA324" s="103"/>
      <c r="BB324" s="103"/>
      <c r="BC324" s="103"/>
      <c r="BD324" s="103"/>
      <c r="BE324" s="103"/>
      <c r="BF324" s="103"/>
      <c r="BG324" s="103"/>
      <c r="BH324" s="103"/>
      <c r="BI324" s="103"/>
      <c r="BJ324" s="103"/>
      <c r="BK324" s="103"/>
      <c r="BL324" s="103"/>
      <c r="BM324" s="103"/>
      <c r="BN324" s="395"/>
      <c r="BO324" s="383" t="s">
        <v>2085</v>
      </c>
      <c r="BP324" s="103"/>
      <c r="BQ324" s="103"/>
      <c r="BR324" s="103"/>
      <c r="BS324" s="103"/>
      <c r="BT324" s="103"/>
      <c r="BU324" s="103"/>
      <c r="BV324" s="103"/>
      <c r="BW324" s="103"/>
      <c r="BX324" s="103"/>
      <c r="BY324" s="103"/>
      <c r="BZ324" s="103"/>
      <c r="CA324" s="103"/>
      <c r="CB324" s="103"/>
      <c r="CC324" s="103"/>
      <c r="CD324" s="395"/>
      <c r="CE324" s="383" t="s">
        <v>1943</v>
      </c>
      <c r="CF324" s="103"/>
      <c r="CG324" s="103"/>
      <c r="CH324" s="103"/>
      <c r="CI324" s="103"/>
      <c r="CJ324" s="103"/>
      <c r="CK324" s="103"/>
      <c r="CL324" s="103"/>
      <c r="CM324" s="103"/>
      <c r="CN324" s="103"/>
      <c r="CO324" s="103"/>
      <c r="CP324" s="103"/>
      <c r="CQ324" s="103"/>
      <c r="CR324" s="103"/>
      <c r="CS324" s="103"/>
      <c r="CT324" s="395"/>
    </row>
    <row r="325" spans="1:99">
      <c r="A325" s="217"/>
      <c r="B325" s="216"/>
      <c r="C325" s="103" t="s">
        <v>2727</v>
      </c>
      <c r="D325" s="103"/>
      <c r="E325" s="103"/>
      <c r="F325" s="103"/>
      <c r="G325" s="103" t="s">
        <v>2728</v>
      </c>
      <c r="H325" s="103"/>
      <c r="I325" s="103"/>
      <c r="J325" s="103"/>
      <c r="K325" s="103" t="s">
        <v>2729</v>
      </c>
      <c r="L325" s="103"/>
      <c r="M325" s="103"/>
      <c r="N325" s="103"/>
      <c r="O325" s="103" t="s">
        <v>809</v>
      </c>
      <c r="P325" s="103"/>
      <c r="Q325" s="103"/>
      <c r="R325" s="103"/>
      <c r="S325" s="383" t="s">
        <v>2727</v>
      </c>
      <c r="T325" s="103"/>
      <c r="U325" s="103"/>
      <c r="V325" s="103"/>
      <c r="W325" s="103" t="s">
        <v>2728</v>
      </c>
      <c r="X325" s="103"/>
      <c r="Y325" s="103"/>
      <c r="Z325" s="103"/>
      <c r="AA325" s="103" t="s">
        <v>2729</v>
      </c>
      <c r="AB325" s="103"/>
      <c r="AC325" s="103"/>
      <c r="AD325" s="103"/>
      <c r="AE325" s="103" t="s">
        <v>809</v>
      </c>
      <c r="AF325" s="103"/>
      <c r="AG325" s="103"/>
      <c r="AH325" s="395"/>
      <c r="AI325" s="383" t="s">
        <v>2727</v>
      </c>
      <c r="AJ325" s="103"/>
      <c r="AK325" s="103"/>
      <c r="AL325" s="103"/>
      <c r="AM325" s="103" t="s">
        <v>2728</v>
      </c>
      <c r="AN325" s="103"/>
      <c r="AO325" s="103"/>
      <c r="AP325" s="103"/>
      <c r="AQ325" s="103" t="s">
        <v>2729</v>
      </c>
      <c r="AR325" s="103"/>
      <c r="AS325" s="103"/>
      <c r="AT325" s="103"/>
      <c r="AU325" s="103" t="s">
        <v>809</v>
      </c>
      <c r="AV325" s="103"/>
      <c r="AW325" s="103"/>
      <c r="AX325" s="395"/>
      <c r="AY325" s="383" t="s">
        <v>2727</v>
      </c>
      <c r="AZ325" s="103"/>
      <c r="BA325" s="103"/>
      <c r="BB325" s="103"/>
      <c r="BC325" s="103" t="s">
        <v>2728</v>
      </c>
      <c r="BD325" s="103"/>
      <c r="BE325" s="103"/>
      <c r="BF325" s="103"/>
      <c r="BG325" s="103" t="s">
        <v>2729</v>
      </c>
      <c r="BH325" s="103"/>
      <c r="BI325" s="103"/>
      <c r="BJ325" s="103"/>
      <c r="BK325" s="103" t="s">
        <v>809</v>
      </c>
      <c r="BL325" s="103"/>
      <c r="BM325" s="103"/>
      <c r="BN325" s="395"/>
      <c r="BO325" s="383" t="s">
        <v>2727</v>
      </c>
      <c r="BP325" s="103"/>
      <c r="BQ325" s="103"/>
      <c r="BR325" s="103"/>
      <c r="BS325" s="103" t="s">
        <v>2728</v>
      </c>
      <c r="BT325" s="103"/>
      <c r="BU325" s="103"/>
      <c r="BV325" s="103"/>
      <c r="BW325" s="103" t="s">
        <v>2729</v>
      </c>
      <c r="BX325" s="103"/>
      <c r="BY325" s="103"/>
      <c r="BZ325" s="103"/>
      <c r="CA325" s="103" t="s">
        <v>809</v>
      </c>
      <c r="CB325" s="103"/>
      <c r="CC325" s="103"/>
      <c r="CD325" s="395"/>
      <c r="CE325" s="383" t="s">
        <v>2727</v>
      </c>
      <c r="CF325" s="103"/>
      <c r="CG325" s="103"/>
      <c r="CH325" s="103"/>
      <c r="CI325" s="103" t="s">
        <v>2728</v>
      </c>
      <c r="CJ325" s="103"/>
      <c r="CK325" s="103"/>
      <c r="CL325" s="103"/>
      <c r="CM325" s="103" t="s">
        <v>2729</v>
      </c>
      <c r="CN325" s="103"/>
      <c r="CO325" s="103"/>
      <c r="CP325" s="103"/>
      <c r="CQ325" s="103" t="s">
        <v>809</v>
      </c>
      <c r="CR325" s="103"/>
      <c r="CS325" s="103"/>
      <c r="CT325" s="395"/>
    </row>
    <row r="326" spans="1:99">
      <c r="A326" s="217"/>
      <c r="B326" s="216"/>
      <c r="C326" s="463" t="s">
        <v>1289</v>
      </c>
      <c r="D326" s="446" t="s">
        <v>1290</v>
      </c>
      <c r="E326" s="446" t="s">
        <v>1291</v>
      </c>
      <c r="F326" s="446" t="s">
        <v>1292</v>
      </c>
      <c r="G326" s="446" t="s">
        <v>1289</v>
      </c>
      <c r="H326" s="446" t="s">
        <v>1290</v>
      </c>
      <c r="I326" s="446" t="s">
        <v>1291</v>
      </c>
      <c r="J326" s="446" t="s">
        <v>1292</v>
      </c>
      <c r="K326" s="446" t="s">
        <v>1289</v>
      </c>
      <c r="L326" s="446" t="s">
        <v>1290</v>
      </c>
      <c r="M326" s="446" t="s">
        <v>1291</v>
      </c>
      <c r="N326" s="446" t="s">
        <v>1292</v>
      </c>
      <c r="O326" s="446" t="s">
        <v>1289</v>
      </c>
      <c r="P326" s="446" t="s">
        <v>1290</v>
      </c>
      <c r="Q326" s="446" t="s">
        <v>1291</v>
      </c>
      <c r="R326" s="464" t="s">
        <v>1292</v>
      </c>
      <c r="S326" s="463" t="s">
        <v>1289</v>
      </c>
      <c r="T326" s="446" t="s">
        <v>1290</v>
      </c>
      <c r="U326" s="446" t="s">
        <v>1291</v>
      </c>
      <c r="V326" s="446" t="s">
        <v>1292</v>
      </c>
      <c r="W326" s="446" t="s">
        <v>1289</v>
      </c>
      <c r="X326" s="446" t="s">
        <v>1290</v>
      </c>
      <c r="Y326" s="446" t="s">
        <v>1291</v>
      </c>
      <c r="Z326" s="446" t="s">
        <v>1292</v>
      </c>
      <c r="AA326" s="446" t="s">
        <v>1289</v>
      </c>
      <c r="AB326" s="446" t="s">
        <v>1290</v>
      </c>
      <c r="AC326" s="446" t="s">
        <v>1291</v>
      </c>
      <c r="AD326" s="446" t="s">
        <v>1292</v>
      </c>
      <c r="AE326" s="446" t="s">
        <v>1289</v>
      </c>
      <c r="AF326" s="446" t="s">
        <v>1290</v>
      </c>
      <c r="AG326" s="446" t="s">
        <v>1291</v>
      </c>
      <c r="AH326" s="464" t="s">
        <v>1292</v>
      </c>
      <c r="AI326" s="463" t="s">
        <v>1289</v>
      </c>
      <c r="AJ326" s="446" t="s">
        <v>1290</v>
      </c>
      <c r="AK326" s="446" t="s">
        <v>1291</v>
      </c>
      <c r="AL326" s="446" t="s">
        <v>1292</v>
      </c>
      <c r="AM326" s="446" t="s">
        <v>1289</v>
      </c>
      <c r="AN326" s="446" t="s">
        <v>1290</v>
      </c>
      <c r="AO326" s="446" t="s">
        <v>1291</v>
      </c>
      <c r="AP326" s="446" t="s">
        <v>1292</v>
      </c>
      <c r="AQ326" s="446" t="s">
        <v>1289</v>
      </c>
      <c r="AR326" s="446" t="s">
        <v>1290</v>
      </c>
      <c r="AS326" s="446" t="s">
        <v>1291</v>
      </c>
      <c r="AT326" s="446" t="s">
        <v>1292</v>
      </c>
      <c r="AU326" s="446" t="s">
        <v>1289</v>
      </c>
      <c r="AV326" s="446" t="s">
        <v>1290</v>
      </c>
      <c r="AW326" s="446" t="s">
        <v>1291</v>
      </c>
      <c r="AX326" s="464" t="s">
        <v>1292</v>
      </c>
      <c r="AY326" s="463" t="s">
        <v>1289</v>
      </c>
      <c r="AZ326" s="446" t="s">
        <v>1290</v>
      </c>
      <c r="BA326" s="446" t="s">
        <v>1291</v>
      </c>
      <c r="BB326" s="446" t="s">
        <v>1292</v>
      </c>
      <c r="BC326" s="446" t="s">
        <v>1289</v>
      </c>
      <c r="BD326" s="446" t="s">
        <v>1290</v>
      </c>
      <c r="BE326" s="446" t="s">
        <v>1291</v>
      </c>
      <c r="BF326" s="446" t="s">
        <v>1292</v>
      </c>
      <c r="BG326" s="446" t="s">
        <v>1289</v>
      </c>
      <c r="BH326" s="446" t="s">
        <v>1290</v>
      </c>
      <c r="BI326" s="446" t="s">
        <v>1291</v>
      </c>
      <c r="BJ326" s="446" t="s">
        <v>1292</v>
      </c>
      <c r="BK326" s="446" t="s">
        <v>1289</v>
      </c>
      <c r="BL326" s="446" t="s">
        <v>1290</v>
      </c>
      <c r="BM326" s="446" t="s">
        <v>1291</v>
      </c>
      <c r="BN326" s="464" t="s">
        <v>1292</v>
      </c>
      <c r="BO326" s="463" t="s">
        <v>1289</v>
      </c>
      <c r="BP326" s="446" t="s">
        <v>1290</v>
      </c>
      <c r="BQ326" s="446" t="s">
        <v>1291</v>
      </c>
      <c r="BR326" s="446" t="s">
        <v>1292</v>
      </c>
      <c r="BS326" s="446" t="s">
        <v>1289</v>
      </c>
      <c r="BT326" s="446" t="s">
        <v>1290</v>
      </c>
      <c r="BU326" s="446" t="s">
        <v>1291</v>
      </c>
      <c r="BV326" s="446" t="s">
        <v>1292</v>
      </c>
      <c r="BW326" s="446" t="s">
        <v>1289</v>
      </c>
      <c r="BX326" s="446" t="s">
        <v>1290</v>
      </c>
      <c r="BY326" s="446" t="s">
        <v>1291</v>
      </c>
      <c r="BZ326" s="446" t="s">
        <v>1292</v>
      </c>
      <c r="CA326" s="446" t="s">
        <v>1289</v>
      </c>
      <c r="CB326" s="446" t="s">
        <v>1290</v>
      </c>
      <c r="CC326" s="446" t="s">
        <v>1291</v>
      </c>
      <c r="CD326" s="464" t="s">
        <v>1292</v>
      </c>
      <c r="CE326" s="463" t="s">
        <v>1289</v>
      </c>
      <c r="CF326" s="446" t="s">
        <v>1290</v>
      </c>
      <c r="CG326" s="446" t="s">
        <v>1291</v>
      </c>
      <c r="CH326" s="446" t="s">
        <v>1292</v>
      </c>
      <c r="CI326" s="446" t="s">
        <v>1289</v>
      </c>
      <c r="CJ326" s="446" t="s">
        <v>1290</v>
      </c>
      <c r="CK326" s="446" t="s">
        <v>1291</v>
      </c>
      <c r="CL326" s="446" t="s">
        <v>1292</v>
      </c>
      <c r="CM326" s="446" t="s">
        <v>1289</v>
      </c>
      <c r="CN326" s="446" t="s">
        <v>1290</v>
      </c>
      <c r="CO326" s="446" t="s">
        <v>1291</v>
      </c>
      <c r="CP326" s="446" t="s">
        <v>1292</v>
      </c>
      <c r="CQ326" s="446" t="s">
        <v>1289</v>
      </c>
      <c r="CR326" s="446" t="s">
        <v>1290</v>
      </c>
      <c r="CS326" s="446" t="s">
        <v>1291</v>
      </c>
      <c r="CT326" s="464" t="s">
        <v>1292</v>
      </c>
    </row>
    <row r="327" spans="1:99" ht="24.75" outlineLevel="1">
      <c r="A327" t="s">
        <v>1572</v>
      </c>
      <c r="B327" s="44" t="str">
        <f>"Timing 1 - Wean to Join
"&amp;$B$212&amp;""</f>
        <v>Timing 1 - Wean to Join
Standard (7mo)</v>
      </c>
      <c r="C327" s="358">
        <f t="shared" ref="C327:C374" si="227">CHOOSE(d.Region,S327,AI327,AY327,BO327,CE327)</f>
        <v>3</v>
      </c>
      <c r="D327" s="358">
        <f t="shared" ref="D327:D374" si="228">CHOOSE(d.Region,T327,AJ327,AZ327,BP327,CF327)</f>
        <v>1</v>
      </c>
      <c r="E327" s="358">
        <f t="shared" ref="E327:E374" si="229">CHOOSE(d.Region,U327,AK327,BA327,BQ327,CG327)</f>
        <v>1</v>
      </c>
      <c r="F327" s="358">
        <f t="shared" ref="F327:F374" si="230">CHOOSE(d.Region,V327,AL327,BB327,BR327,CH327)</f>
        <v>4</v>
      </c>
      <c r="G327" s="358">
        <f t="shared" ref="G327:G374" si="231">CHOOSE(d.Region,W327,AM327,BC327,BS327,CI327)</f>
        <v>0</v>
      </c>
      <c r="H327" s="358">
        <f t="shared" ref="H327:H374" si="232">CHOOSE(d.Region,X327,AN327,BD327,BT327,CJ327)</f>
        <v>4</v>
      </c>
      <c r="I327" s="358">
        <f t="shared" ref="I327:I374" si="233">CHOOSE(d.Region,Y327,AO327,BE327,BU327,CK327)</f>
        <v>2</v>
      </c>
      <c r="J327" s="358">
        <f t="shared" ref="J327:J374" si="234">CHOOSE(d.Region,Z327,AP327,BF327,BV327,CL327)</f>
        <v>1</v>
      </c>
      <c r="K327" s="358">
        <f t="shared" ref="K327:K374" si="235">CHOOSE(d.Region,AA327,AQ327,BG327,BW327,CM327)</f>
        <v>0</v>
      </c>
      <c r="L327" s="358">
        <f t="shared" ref="L327:L374" si="236">CHOOSE(d.Region,AB327,AR327,BH327,BX327,CN327)</f>
        <v>0</v>
      </c>
      <c r="M327" s="358">
        <f t="shared" ref="M327:M374" si="237">CHOOSE(d.Region,AC327,AS327,BI327,BY327,CO327)</f>
        <v>0</v>
      </c>
      <c r="N327" s="358">
        <f t="shared" ref="N327:N374" si="238">CHOOSE(d.Region,AD327,AT327,BJ327,BZ327,CP327)</f>
        <v>0</v>
      </c>
      <c r="O327" s="358">
        <f t="shared" ref="O327:O374" si="239">CHOOSE(d.Region,AE327,AU327,BK327,CA327,CQ327)</f>
        <v>2</v>
      </c>
      <c r="P327" s="358">
        <f t="shared" ref="P327:P374" si="240">CHOOSE(d.Region,AF327,AV327,BL327,CB327,CR327)</f>
        <v>1</v>
      </c>
      <c r="Q327" s="358">
        <f t="shared" ref="Q327:Q374" si="241">CHOOSE(d.Region,AG327,AW327,BM327,CC327,CS327)</f>
        <v>2</v>
      </c>
      <c r="R327" s="374">
        <f t="shared" ref="R327:R374" si="242">CHOOSE(d.Region,AH327,AX327,BN327,CD327,CT327)</f>
        <v>3</v>
      </c>
      <c r="S327" s="384">
        <v>0</v>
      </c>
      <c r="T327" s="281">
        <v>0</v>
      </c>
      <c r="U327" s="281">
        <v>0</v>
      </c>
      <c r="V327" s="281">
        <v>1</v>
      </c>
      <c r="W327" s="281">
        <v>0</v>
      </c>
      <c r="X327" s="281">
        <v>1</v>
      </c>
      <c r="Y327" s="281">
        <v>2</v>
      </c>
      <c r="Z327" s="281">
        <v>2</v>
      </c>
      <c r="AA327" s="281">
        <v>0</v>
      </c>
      <c r="AB327" s="281">
        <v>0</v>
      </c>
      <c r="AC327" s="281">
        <v>0</v>
      </c>
      <c r="AD327" s="281">
        <v>0</v>
      </c>
      <c r="AE327" s="281">
        <v>3</v>
      </c>
      <c r="AF327" s="281">
        <v>3</v>
      </c>
      <c r="AG327" s="281">
        <v>3</v>
      </c>
      <c r="AH327" s="396">
        <v>3</v>
      </c>
      <c r="AI327" s="384">
        <v>3</v>
      </c>
      <c r="AJ327" s="281">
        <v>1</v>
      </c>
      <c r="AK327" s="281">
        <v>1</v>
      </c>
      <c r="AL327" s="281">
        <v>4</v>
      </c>
      <c r="AM327" s="281">
        <v>0</v>
      </c>
      <c r="AN327" s="281">
        <v>4</v>
      </c>
      <c r="AO327" s="281">
        <v>2</v>
      </c>
      <c r="AP327" s="281">
        <v>1</v>
      </c>
      <c r="AQ327" s="281">
        <v>0</v>
      </c>
      <c r="AR327" s="281">
        <v>0</v>
      </c>
      <c r="AS327" s="281">
        <v>0</v>
      </c>
      <c r="AT327" s="281">
        <v>0</v>
      </c>
      <c r="AU327" s="281">
        <v>2</v>
      </c>
      <c r="AV327" s="281">
        <v>1</v>
      </c>
      <c r="AW327" s="281">
        <v>2</v>
      </c>
      <c r="AX327" s="396">
        <v>3</v>
      </c>
      <c r="AY327" s="384">
        <v>0</v>
      </c>
      <c r="AZ327" s="281">
        <v>0</v>
      </c>
      <c r="BA327" s="281">
        <v>0</v>
      </c>
      <c r="BB327" s="281">
        <v>0</v>
      </c>
      <c r="BC327" s="281">
        <v>0</v>
      </c>
      <c r="BD327" s="281">
        <v>0</v>
      </c>
      <c r="BE327" s="281">
        <v>0</v>
      </c>
      <c r="BF327" s="281">
        <v>0</v>
      </c>
      <c r="BG327" s="281">
        <v>0</v>
      </c>
      <c r="BH327" s="281">
        <v>0</v>
      </c>
      <c r="BI327" s="281">
        <v>0</v>
      </c>
      <c r="BJ327" s="281">
        <v>0</v>
      </c>
      <c r="BK327" s="281">
        <v>0</v>
      </c>
      <c r="BL327" s="281">
        <v>0</v>
      </c>
      <c r="BM327" s="281">
        <v>0</v>
      </c>
      <c r="BN327" s="396">
        <v>0</v>
      </c>
      <c r="BO327" s="384">
        <v>4</v>
      </c>
      <c r="BP327" s="281">
        <v>2</v>
      </c>
      <c r="BQ327" s="281">
        <v>1</v>
      </c>
      <c r="BR327" s="281">
        <v>0</v>
      </c>
      <c r="BS327" s="281">
        <v>0</v>
      </c>
      <c r="BT327" s="281">
        <v>1</v>
      </c>
      <c r="BU327" s="281">
        <v>2</v>
      </c>
      <c r="BV327" s="281">
        <v>1</v>
      </c>
      <c r="BW327" s="281">
        <v>0</v>
      </c>
      <c r="BX327" s="281">
        <v>0</v>
      </c>
      <c r="BY327" s="281">
        <v>0</v>
      </c>
      <c r="BZ327" s="281">
        <v>0</v>
      </c>
      <c r="CA327" s="281">
        <v>3</v>
      </c>
      <c r="CB327" s="281">
        <v>3</v>
      </c>
      <c r="CC327" s="281">
        <v>3</v>
      </c>
      <c r="CD327" s="396">
        <v>3</v>
      </c>
      <c r="CE327" s="384"/>
      <c r="CF327" s="281"/>
      <c r="CG327" s="281"/>
      <c r="CH327" s="281"/>
      <c r="CI327" s="281"/>
      <c r="CJ327" s="281"/>
      <c r="CK327" s="281"/>
      <c r="CL327" s="281"/>
      <c r="CM327" s="281"/>
      <c r="CN327" s="281"/>
      <c r="CO327" s="281"/>
      <c r="CP327" s="281"/>
      <c r="CQ327" s="281"/>
      <c r="CR327" s="281"/>
      <c r="CS327" s="281"/>
      <c r="CT327" s="396"/>
      <c r="CU327" s="359" t="s">
        <v>1294</v>
      </c>
    </row>
    <row r="328" spans="1:99" outlineLevel="1">
      <c r="B328" s="45" t="str">
        <f>$B$213&amp;""</f>
        <v>Early</v>
      </c>
      <c r="C328" s="360">
        <f t="shared" si="227"/>
        <v>4</v>
      </c>
      <c r="D328" s="360">
        <f t="shared" si="228"/>
        <v>0</v>
      </c>
      <c r="E328" s="360">
        <f t="shared" si="229"/>
        <v>1</v>
      </c>
      <c r="F328" s="360">
        <f t="shared" si="230"/>
        <v>1</v>
      </c>
      <c r="G328" s="360">
        <f t="shared" si="231"/>
        <v>0</v>
      </c>
      <c r="H328" s="360">
        <f t="shared" si="232"/>
        <v>0</v>
      </c>
      <c r="I328" s="360">
        <f t="shared" si="233"/>
        <v>1</v>
      </c>
      <c r="J328" s="360">
        <f t="shared" si="234"/>
        <v>4</v>
      </c>
      <c r="K328" s="360">
        <f t="shared" si="235"/>
        <v>0</v>
      </c>
      <c r="L328" s="360">
        <f t="shared" si="236"/>
        <v>0</v>
      </c>
      <c r="M328" s="360">
        <f t="shared" si="237"/>
        <v>0</v>
      </c>
      <c r="N328" s="360">
        <f t="shared" si="238"/>
        <v>0</v>
      </c>
      <c r="O328" s="360">
        <f t="shared" si="239"/>
        <v>3</v>
      </c>
      <c r="P328" s="360">
        <f t="shared" si="240"/>
        <v>3</v>
      </c>
      <c r="Q328" s="360">
        <f t="shared" si="241"/>
        <v>0</v>
      </c>
      <c r="R328" s="375">
        <f t="shared" si="242"/>
        <v>3</v>
      </c>
      <c r="S328" s="385">
        <v>0</v>
      </c>
      <c r="T328" s="386">
        <v>0</v>
      </c>
      <c r="U328" s="386">
        <v>0</v>
      </c>
      <c r="V328" s="386">
        <v>1</v>
      </c>
      <c r="W328" s="386">
        <v>0</v>
      </c>
      <c r="X328" s="386">
        <v>0</v>
      </c>
      <c r="Y328" s="386">
        <v>1</v>
      </c>
      <c r="Z328" s="386">
        <v>1</v>
      </c>
      <c r="AA328" s="386">
        <v>0</v>
      </c>
      <c r="AB328" s="386">
        <v>0</v>
      </c>
      <c r="AC328" s="386">
        <v>0</v>
      </c>
      <c r="AD328" s="386">
        <v>0</v>
      </c>
      <c r="AE328" s="386">
        <v>3</v>
      </c>
      <c r="AF328" s="386">
        <v>3</v>
      </c>
      <c r="AG328" s="386">
        <v>3</v>
      </c>
      <c r="AH328" s="397">
        <v>3</v>
      </c>
      <c r="AI328" s="385">
        <v>4</v>
      </c>
      <c r="AJ328" s="386">
        <v>0</v>
      </c>
      <c r="AK328" s="386">
        <v>1</v>
      </c>
      <c r="AL328" s="386">
        <v>1</v>
      </c>
      <c r="AM328" s="386">
        <v>0</v>
      </c>
      <c r="AN328" s="386">
        <v>0</v>
      </c>
      <c r="AO328" s="386">
        <v>1</v>
      </c>
      <c r="AP328" s="386">
        <v>4</v>
      </c>
      <c r="AQ328" s="386">
        <v>0</v>
      </c>
      <c r="AR328" s="386">
        <v>0</v>
      </c>
      <c r="AS328" s="386">
        <v>0</v>
      </c>
      <c r="AT328" s="386">
        <v>0</v>
      </c>
      <c r="AU328" s="386">
        <v>3</v>
      </c>
      <c r="AV328" s="386">
        <v>3</v>
      </c>
      <c r="AW328" s="386">
        <v>0</v>
      </c>
      <c r="AX328" s="397">
        <v>3</v>
      </c>
      <c r="AY328" s="385">
        <v>0</v>
      </c>
      <c r="AZ328" s="386">
        <v>0</v>
      </c>
      <c r="BA328" s="386">
        <v>0</v>
      </c>
      <c r="BB328" s="386">
        <v>0</v>
      </c>
      <c r="BC328" s="386">
        <v>0</v>
      </c>
      <c r="BD328" s="386">
        <v>0</v>
      </c>
      <c r="BE328" s="386">
        <v>0</v>
      </c>
      <c r="BF328" s="386">
        <v>0</v>
      </c>
      <c r="BG328" s="386">
        <v>0</v>
      </c>
      <c r="BH328" s="386">
        <v>0</v>
      </c>
      <c r="BI328" s="386">
        <v>0</v>
      </c>
      <c r="BJ328" s="386">
        <v>0</v>
      </c>
      <c r="BK328" s="386">
        <v>0</v>
      </c>
      <c r="BL328" s="386">
        <v>0</v>
      </c>
      <c r="BM328" s="386">
        <v>0</v>
      </c>
      <c r="BN328" s="397">
        <v>0</v>
      </c>
      <c r="BO328" s="385">
        <v>0</v>
      </c>
      <c r="BP328" s="386">
        <v>1</v>
      </c>
      <c r="BQ328" s="386">
        <v>1</v>
      </c>
      <c r="BR328" s="386">
        <v>0</v>
      </c>
      <c r="BS328" s="386">
        <v>2</v>
      </c>
      <c r="BT328" s="386">
        <v>1</v>
      </c>
      <c r="BU328" s="386">
        <v>1</v>
      </c>
      <c r="BV328" s="386">
        <v>0</v>
      </c>
      <c r="BW328" s="386">
        <v>0</v>
      </c>
      <c r="BX328" s="386">
        <v>0</v>
      </c>
      <c r="BY328" s="386">
        <v>0</v>
      </c>
      <c r="BZ328" s="386">
        <v>0</v>
      </c>
      <c r="CA328" s="386">
        <v>3</v>
      </c>
      <c r="CB328" s="386">
        <v>3</v>
      </c>
      <c r="CC328" s="386">
        <v>3</v>
      </c>
      <c r="CD328" s="397">
        <v>3</v>
      </c>
      <c r="CE328" s="385"/>
      <c r="CF328" s="386"/>
      <c r="CG328" s="386"/>
      <c r="CH328" s="386"/>
      <c r="CI328" s="386"/>
      <c r="CJ328" s="386"/>
      <c r="CK328" s="386"/>
      <c r="CL328" s="386"/>
      <c r="CM328" s="386"/>
      <c r="CN328" s="386"/>
      <c r="CO328" s="386"/>
      <c r="CP328" s="386"/>
      <c r="CQ328" s="386"/>
      <c r="CR328" s="386"/>
      <c r="CS328" s="386"/>
      <c r="CT328" s="397"/>
      <c r="CU328" s="54"/>
    </row>
    <row r="329" spans="1:99" outlineLevel="1">
      <c r="B329" s="45" t="str">
        <f>$B$214&amp;""</f>
        <v>Middle</v>
      </c>
      <c r="C329" s="360">
        <f t="shared" si="227"/>
        <v>1</v>
      </c>
      <c r="D329" s="360">
        <f t="shared" si="228"/>
        <v>0</v>
      </c>
      <c r="E329" s="360">
        <f t="shared" si="229"/>
        <v>1</v>
      </c>
      <c r="F329" s="360">
        <f t="shared" si="230"/>
        <v>1</v>
      </c>
      <c r="G329" s="360">
        <f t="shared" si="231"/>
        <v>1</v>
      </c>
      <c r="H329" s="360">
        <f t="shared" si="232"/>
        <v>0</v>
      </c>
      <c r="I329" s="360">
        <f t="shared" si="233"/>
        <v>3</v>
      </c>
      <c r="J329" s="360">
        <f t="shared" si="234"/>
        <v>1</v>
      </c>
      <c r="K329" s="360">
        <f t="shared" si="235"/>
        <v>0</v>
      </c>
      <c r="L329" s="360">
        <f t="shared" si="236"/>
        <v>0</v>
      </c>
      <c r="M329" s="360">
        <f t="shared" si="237"/>
        <v>0</v>
      </c>
      <c r="N329" s="360">
        <f t="shared" si="238"/>
        <v>0</v>
      </c>
      <c r="O329" s="360">
        <f t="shared" si="239"/>
        <v>3</v>
      </c>
      <c r="P329" s="360">
        <f t="shared" si="240"/>
        <v>2</v>
      </c>
      <c r="Q329" s="360">
        <f t="shared" si="241"/>
        <v>3</v>
      </c>
      <c r="R329" s="375">
        <f t="shared" si="242"/>
        <v>3</v>
      </c>
      <c r="S329" s="385">
        <v>0</v>
      </c>
      <c r="T329" s="386">
        <v>0</v>
      </c>
      <c r="U329" s="386">
        <v>0</v>
      </c>
      <c r="V329" s="386">
        <v>0</v>
      </c>
      <c r="W329" s="386">
        <v>0</v>
      </c>
      <c r="X329" s="386">
        <v>0</v>
      </c>
      <c r="Y329" s="386">
        <v>0</v>
      </c>
      <c r="Z329" s="386">
        <v>0</v>
      </c>
      <c r="AA329" s="386">
        <v>0</v>
      </c>
      <c r="AB329" s="386">
        <v>0</v>
      </c>
      <c r="AC329" s="386">
        <v>0</v>
      </c>
      <c r="AD329" s="386">
        <v>0</v>
      </c>
      <c r="AE329" s="386">
        <v>3</v>
      </c>
      <c r="AF329" s="386">
        <v>3</v>
      </c>
      <c r="AG329" s="386">
        <v>3</v>
      </c>
      <c r="AH329" s="397">
        <v>3</v>
      </c>
      <c r="AI329" s="385">
        <v>1</v>
      </c>
      <c r="AJ329" s="386">
        <v>0</v>
      </c>
      <c r="AK329" s="386">
        <v>1</v>
      </c>
      <c r="AL329" s="386">
        <v>1</v>
      </c>
      <c r="AM329" s="386">
        <v>1</v>
      </c>
      <c r="AN329" s="386">
        <v>0</v>
      </c>
      <c r="AO329" s="386">
        <v>3</v>
      </c>
      <c r="AP329" s="386">
        <v>1</v>
      </c>
      <c r="AQ329" s="386">
        <v>0</v>
      </c>
      <c r="AR329" s="386">
        <v>0</v>
      </c>
      <c r="AS329" s="386">
        <v>0</v>
      </c>
      <c r="AT329" s="386">
        <v>0</v>
      </c>
      <c r="AU329" s="386">
        <v>3</v>
      </c>
      <c r="AV329" s="386">
        <v>2</v>
      </c>
      <c r="AW329" s="386">
        <v>3</v>
      </c>
      <c r="AX329" s="397">
        <v>3</v>
      </c>
      <c r="AY329" s="385">
        <v>0</v>
      </c>
      <c r="AZ329" s="386">
        <v>0</v>
      </c>
      <c r="BA329" s="386">
        <v>0</v>
      </c>
      <c r="BB329" s="386">
        <v>0</v>
      </c>
      <c r="BC329" s="386">
        <v>0</v>
      </c>
      <c r="BD329" s="386">
        <v>0</v>
      </c>
      <c r="BE329" s="386">
        <v>0</v>
      </c>
      <c r="BF329" s="386">
        <v>0</v>
      </c>
      <c r="BG329" s="386">
        <v>0</v>
      </c>
      <c r="BH329" s="386">
        <v>0</v>
      </c>
      <c r="BI329" s="386">
        <v>0</v>
      </c>
      <c r="BJ329" s="386">
        <v>0</v>
      </c>
      <c r="BK329" s="386">
        <v>0</v>
      </c>
      <c r="BL329" s="386">
        <v>0</v>
      </c>
      <c r="BM329" s="386">
        <v>0</v>
      </c>
      <c r="BN329" s="397">
        <v>0</v>
      </c>
      <c r="BO329" s="385">
        <v>1</v>
      </c>
      <c r="BP329" s="386">
        <v>0</v>
      </c>
      <c r="BQ329" s="386">
        <v>1</v>
      </c>
      <c r="BR329" s="386">
        <v>1</v>
      </c>
      <c r="BS329" s="386">
        <v>2</v>
      </c>
      <c r="BT329" s="386">
        <v>0</v>
      </c>
      <c r="BU329" s="386">
        <v>2</v>
      </c>
      <c r="BV329" s="386">
        <v>0</v>
      </c>
      <c r="BW329" s="386">
        <v>0</v>
      </c>
      <c r="BX329" s="386">
        <v>0</v>
      </c>
      <c r="BY329" s="386">
        <v>0</v>
      </c>
      <c r="BZ329" s="386">
        <v>0</v>
      </c>
      <c r="CA329" s="386">
        <v>3</v>
      </c>
      <c r="CB329" s="386">
        <v>3</v>
      </c>
      <c r="CC329" s="386">
        <v>3</v>
      </c>
      <c r="CD329" s="397">
        <v>3</v>
      </c>
      <c r="CE329" s="385"/>
      <c r="CF329" s="386"/>
      <c r="CG329" s="386"/>
      <c r="CH329" s="386"/>
      <c r="CI329" s="386"/>
      <c r="CJ329" s="386"/>
      <c r="CK329" s="386"/>
      <c r="CL329" s="386"/>
      <c r="CM329" s="386"/>
      <c r="CN329" s="386"/>
      <c r="CO329" s="386"/>
      <c r="CP329" s="386"/>
      <c r="CQ329" s="386"/>
      <c r="CR329" s="386"/>
      <c r="CS329" s="386"/>
      <c r="CT329" s="397"/>
      <c r="CU329" s="54"/>
    </row>
    <row r="330" spans="1:99" outlineLevel="1">
      <c r="B330" s="45" t="str">
        <f>$B$215&amp;""</f>
        <v>Late</v>
      </c>
      <c r="C330" s="360">
        <f t="shared" si="227"/>
        <v>1</v>
      </c>
      <c r="D330" s="360">
        <f t="shared" si="228"/>
        <v>1</v>
      </c>
      <c r="E330" s="360">
        <f t="shared" si="229"/>
        <v>1</v>
      </c>
      <c r="F330" s="360">
        <f t="shared" si="230"/>
        <v>1</v>
      </c>
      <c r="G330" s="360">
        <f t="shared" si="231"/>
        <v>1</v>
      </c>
      <c r="H330" s="360">
        <f t="shared" si="232"/>
        <v>0</v>
      </c>
      <c r="I330" s="360">
        <f t="shared" si="233"/>
        <v>1</v>
      </c>
      <c r="J330" s="360">
        <f t="shared" si="234"/>
        <v>1</v>
      </c>
      <c r="K330" s="360">
        <f t="shared" si="235"/>
        <v>0</v>
      </c>
      <c r="L330" s="360">
        <f t="shared" si="236"/>
        <v>0</v>
      </c>
      <c r="M330" s="360">
        <f t="shared" si="237"/>
        <v>0</v>
      </c>
      <c r="N330" s="360">
        <f t="shared" si="238"/>
        <v>0</v>
      </c>
      <c r="O330" s="360">
        <f t="shared" si="239"/>
        <v>3</v>
      </c>
      <c r="P330" s="360">
        <f t="shared" si="240"/>
        <v>3</v>
      </c>
      <c r="Q330" s="360">
        <f t="shared" si="241"/>
        <v>3</v>
      </c>
      <c r="R330" s="375">
        <f t="shared" si="242"/>
        <v>1</v>
      </c>
      <c r="S330" s="385">
        <v>1</v>
      </c>
      <c r="T330" s="386">
        <v>0</v>
      </c>
      <c r="U330" s="386">
        <v>0</v>
      </c>
      <c r="V330" s="386">
        <v>1</v>
      </c>
      <c r="W330" s="386">
        <v>0</v>
      </c>
      <c r="X330" s="386">
        <v>0</v>
      </c>
      <c r="Y330" s="386">
        <v>1</v>
      </c>
      <c r="Z330" s="386">
        <v>2</v>
      </c>
      <c r="AA330" s="386">
        <v>0</v>
      </c>
      <c r="AB330" s="386">
        <v>0</v>
      </c>
      <c r="AC330" s="386">
        <v>0</v>
      </c>
      <c r="AD330" s="386">
        <v>0</v>
      </c>
      <c r="AE330" s="386">
        <v>3</v>
      </c>
      <c r="AF330" s="386">
        <v>3</v>
      </c>
      <c r="AG330" s="386">
        <v>3</v>
      </c>
      <c r="AH330" s="397">
        <v>3</v>
      </c>
      <c r="AI330" s="385">
        <v>1</v>
      </c>
      <c r="AJ330" s="386">
        <v>1</v>
      </c>
      <c r="AK330" s="386">
        <v>1</v>
      </c>
      <c r="AL330" s="386">
        <v>1</v>
      </c>
      <c r="AM330" s="386">
        <v>1</v>
      </c>
      <c r="AN330" s="386">
        <v>0</v>
      </c>
      <c r="AO330" s="386">
        <v>1</v>
      </c>
      <c r="AP330" s="386">
        <v>1</v>
      </c>
      <c r="AQ330" s="386">
        <v>0</v>
      </c>
      <c r="AR330" s="386">
        <v>0</v>
      </c>
      <c r="AS330" s="386">
        <v>0</v>
      </c>
      <c r="AT330" s="386">
        <v>0</v>
      </c>
      <c r="AU330" s="386">
        <v>3</v>
      </c>
      <c r="AV330" s="386">
        <v>3</v>
      </c>
      <c r="AW330" s="386">
        <v>3</v>
      </c>
      <c r="AX330" s="397">
        <v>1</v>
      </c>
      <c r="AY330" s="385">
        <v>0</v>
      </c>
      <c r="AZ330" s="386">
        <v>0</v>
      </c>
      <c r="BA330" s="386">
        <v>0</v>
      </c>
      <c r="BB330" s="386">
        <v>0</v>
      </c>
      <c r="BC330" s="386">
        <v>0</v>
      </c>
      <c r="BD330" s="386">
        <v>0</v>
      </c>
      <c r="BE330" s="386">
        <v>0</v>
      </c>
      <c r="BF330" s="386">
        <v>0</v>
      </c>
      <c r="BG330" s="386">
        <v>0</v>
      </c>
      <c r="BH330" s="386">
        <v>0</v>
      </c>
      <c r="BI330" s="386">
        <v>0</v>
      </c>
      <c r="BJ330" s="386">
        <v>0</v>
      </c>
      <c r="BK330" s="386">
        <v>0</v>
      </c>
      <c r="BL330" s="386">
        <v>0</v>
      </c>
      <c r="BM330" s="386">
        <v>0</v>
      </c>
      <c r="BN330" s="397">
        <v>0</v>
      </c>
      <c r="BO330" s="385">
        <v>0</v>
      </c>
      <c r="BP330" s="386">
        <v>0</v>
      </c>
      <c r="BQ330" s="386">
        <v>2</v>
      </c>
      <c r="BR330" s="386">
        <v>0</v>
      </c>
      <c r="BS330" s="386">
        <v>0</v>
      </c>
      <c r="BT330" s="386">
        <v>2</v>
      </c>
      <c r="BU330" s="386">
        <v>1</v>
      </c>
      <c r="BV330" s="386">
        <v>0</v>
      </c>
      <c r="BW330" s="386">
        <v>0</v>
      </c>
      <c r="BX330" s="386">
        <v>0</v>
      </c>
      <c r="BY330" s="386">
        <v>0</v>
      </c>
      <c r="BZ330" s="386">
        <v>0</v>
      </c>
      <c r="CA330" s="386">
        <v>2</v>
      </c>
      <c r="CB330" s="386">
        <v>3</v>
      </c>
      <c r="CC330" s="386">
        <v>3</v>
      </c>
      <c r="CD330" s="397">
        <v>3</v>
      </c>
      <c r="CE330" s="385"/>
      <c r="CF330" s="386"/>
      <c r="CG330" s="386"/>
      <c r="CH330" s="386"/>
      <c r="CI330" s="386"/>
      <c r="CJ330" s="386"/>
      <c r="CK330" s="386"/>
      <c r="CL330" s="386"/>
      <c r="CM330" s="386"/>
      <c r="CN330" s="386"/>
      <c r="CO330" s="386"/>
      <c r="CP330" s="386"/>
      <c r="CQ330" s="386"/>
      <c r="CR330" s="386"/>
      <c r="CS330" s="386"/>
      <c r="CT330" s="397"/>
      <c r="CU330" s="54"/>
    </row>
    <row r="331" spans="1:99" outlineLevel="1">
      <c r="B331" s="45" t="s">
        <v>1426</v>
      </c>
      <c r="C331" s="360">
        <f t="shared" si="227"/>
        <v>0</v>
      </c>
      <c r="D331" s="360">
        <f t="shared" si="228"/>
        <v>0</v>
      </c>
      <c r="E331" s="360">
        <f t="shared" si="229"/>
        <v>1</v>
      </c>
      <c r="F331" s="360">
        <f t="shared" si="230"/>
        <v>1</v>
      </c>
      <c r="G331" s="360">
        <f t="shared" si="231"/>
        <v>0</v>
      </c>
      <c r="H331" s="360">
        <f t="shared" si="232"/>
        <v>0</v>
      </c>
      <c r="I331" s="360">
        <f t="shared" si="233"/>
        <v>1</v>
      </c>
      <c r="J331" s="360">
        <f t="shared" si="234"/>
        <v>0</v>
      </c>
      <c r="K331" s="360">
        <f t="shared" si="235"/>
        <v>0</v>
      </c>
      <c r="L331" s="360">
        <f t="shared" si="236"/>
        <v>0</v>
      </c>
      <c r="M331" s="360">
        <f t="shared" si="237"/>
        <v>0</v>
      </c>
      <c r="N331" s="360">
        <f t="shared" si="238"/>
        <v>0</v>
      </c>
      <c r="O331" s="360">
        <f t="shared" si="239"/>
        <v>3</v>
      </c>
      <c r="P331" s="360">
        <f t="shared" si="240"/>
        <v>3</v>
      </c>
      <c r="Q331" s="360">
        <f t="shared" si="241"/>
        <v>1</v>
      </c>
      <c r="R331" s="375">
        <f t="shared" si="242"/>
        <v>1</v>
      </c>
      <c r="S331" s="417">
        <v>0</v>
      </c>
      <c r="T331" s="418">
        <v>0</v>
      </c>
      <c r="U331" s="418">
        <v>0</v>
      </c>
      <c r="V331" s="418">
        <v>1</v>
      </c>
      <c r="W331" s="418">
        <v>3</v>
      </c>
      <c r="X331" s="418">
        <v>0</v>
      </c>
      <c r="Y331" s="418">
        <v>0</v>
      </c>
      <c r="Z331" s="418">
        <v>1</v>
      </c>
      <c r="AA331" s="418">
        <v>0</v>
      </c>
      <c r="AB331" s="418">
        <v>0</v>
      </c>
      <c r="AC331" s="418">
        <v>0</v>
      </c>
      <c r="AD331" s="418">
        <v>0</v>
      </c>
      <c r="AE331" s="418">
        <v>3</v>
      </c>
      <c r="AF331" s="418">
        <v>3</v>
      </c>
      <c r="AG331" s="418">
        <v>3</v>
      </c>
      <c r="AH331" s="419">
        <v>3</v>
      </c>
      <c r="AI331" s="417">
        <v>0</v>
      </c>
      <c r="AJ331" s="418">
        <v>0</v>
      </c>
      <c r="AK331" s="418">
        <v>1</v>
      </c>
      <c r="AL331" s="418">
        <v>1</v>
      </c>
      <c r="AM331" s="418">
        <v>0</v>
      </c>
      <c r="AN331" s="418">
        <v>0</v>
      </c>
      <c r="AO331" s="418">
        <v>1</v>
      </c>
      <c r="AP331" s="418">
        <v>0</v>
      </c>
      <c r="AQ331" s="418">
        <v>0</v>
      </c>
      <c r="AR331" s="418">
        <v>0</v>
      </c>
      <c r="AS331" s="418">
        <v>0</v>
      </c>
      <c r="AT331" s="418">
        <v>0</v>
      </c>
      <c r="AU331" s="418">
        <v>3</v>
      </c>
      <c r="AV331" s="418">
        <v>3</v>
      </c>
      <c r="AW331" s="418">
        <v>1</v>
      </c>
      <c r="AX331" s="419">
        <v>1</v>
      </c>
      <c r="AY331" s="417">
        <v>0</v>
      </c>
      <c r="AZ331" s="418">
        <v>0</v>
      </c>
      <c r="BA331" s="418">
        <v>0</v>
      </c>
      <c r="BB331" s="418">
        <v>0</v>
      </c>
      <c r="BC331" s="418">
        <v>0</v>
      </c>
      <c r="BD331" s="418">
        <v>0</v>
      </c>
      <c r="BE331" s="418">
        <v>0</v>
      </c>
      <c r="BF331" s="418">
        <v>0</v>
      </c>
      <c r="BG331" s="418">
        <v>0</v>
      </c>
      <c r="BH331" s="418">
        <v>0</v>
      </c>
      <c r="BI331" s="418">
        <v>0</v>
      </c>
      <c r="BJ331" s="418">
        <v>0</v>
      </c>
      <c r="BK331" s="418">
        <v>0</v>
      </c>
      <c r="BL331" s="418">
        <v>0</v>
      </c>
      <c r="BM331" s="418">
        <v>0</v>
      </c>
      <c r="BN331" s="419">
        <v>0</v>
      </c>
      <c r="BO331" s="417">
        <v>2</v>
      </c>
      <c r="BP331" s="418">
        <v>2</v>
      </c>
      <c r="BQ331" s="418">
        <v>0</v>
      </c>
      <c r="BR331" s="418">
        <v>0</v>
      </c>
      <c r="BS331" s="418">
        <v>0</v>
      </c>
      <c r="BT331" s="418">
        <v>1</v>
      </c>
      <c r="BU331" s="418">
        <v>2</v>
      </c>
      <c r="BV331" s="418">
        <v>4</v>
      </c>
      <c r="BW331" s="418">
        <v>0</v>
      </c>
      <c r="BX331" s="418">
        <v>0</v>
      </c>
      <c r="BY331" s="418">
        <v>0</v>
      </c>
      <c r="BZ331" s="418">
        <v>0</v>
      </c>
      <c r="CA331" s="418">
        <v>3</v>
      </c>
      <c r="CB331" s="418">
        <v>1</v>
      </c>
      <c r="CC331" s="418">
        <v>3</v>
      </c>
      <c r="CD331" s="419">
        <v>3</v>
      </c>
      <c r="CE331" s="417"/>
      <c r="CF331" s="418"/>
      <c r="CG331" s="418"/>
      <c r="CH331" s="418"/>
      <c r="CI331" s="418"/>
      <c r="CJ331" s="418"/>
      <c r="CK331" s="418"/>
      <c r="CL331" s="418"/>
      <c r="CM331" s="418"/>
      <c r="CN331" s="418"/>
      <c r="CO331" s="418"/>
      <c r="CP331" s="418"/>
      <c r="CQ331" s="418"/>
      <c r="CR331" s="418"/>
      <c r="CS331" s="418"/>
      <c r="CT331" s="419"/>
      <c r="CU331" s="54"/>
    </row>
    <row r="332" spans="1:99" outlineLevel="1">
      <c r="B332" s="45" t="str">
        <f>$B$217&amp;""</f>
        <v>7mo with 0% mated</v>
      </c>
      <c r="C332" s="360">
        <f t="shared" si="227"/>
        <v>5</v>
      </c>
      <c r="D332" s="360">
        <f t="shared" si="228"/>
        <v>5</v>
      </c>
      <c r="E332" s="360">
        <f t="shared" si="229"/>
        <v>5</v>
      </c>
      <c r="F332" s="360">
        <f t="shared" si="230"/>
        <v>4</v>
      </c>
      <c r="G332" s="360">
        <f t="shared" si="231"/>
        <v>5</v>
      </c>
      <c r="H332" s="360">
        <f t="shared" si="232"/>
        <v>5</v>
      </c>
      <c r="I332" s="360">
        <f t="shared" si="233"/>
        <v>5</v>
      </c>
      <c r="J332" s="360">
        <f t="shared" si="234"/>
        <v>5</v>
      </c>
      <c r="K332" s="360">
        <f t="shared" si="235"/>
        <v>0</v>
      </c>
      <c r="L332" s="360">
        <f t="shared" si="236"/>
        <v>0</v>
      </c>
      <c r="M332" s="360">
        <f t="shared" si="237"/>
        <v>0</v>
      </c>
      <c r="N332" s="360">
        <f t="shared" si="238"/>
        <v>0</v>
      </c>
      <c r="O332" s="360">
        <f t="shared" si="239"/>
        <v>3</v>
      </c>
      <c r="P332" s="360">
        <f t="shared" si="240"/>
        <v>3</v>
      </c>
      <c r="Q332" s="360">
        <f t="shared" si="241"/>
        <v>3</v>
      </c>
      <c r="R332" s="375">
        <f t="shared" si="242"/>
        <v>0</v>
      </c>
      <c r="S332" s="417">
        <v>5</v>
      </c>
      <c r="T332" s="418">
        <v>5</v>
      </c>
      <c r="U332" s="418">
        <v>5</v>
      </c>
      <c r="V332" s="418">
        <v>5</v>
      </c>
      <c r="W332" s="418">
        <v>5</v>
      </c>
      <c r="X332" s="418">
        <v>5</v>
      </c>
      <c r="Y332" s="418">
        <v>5</v>
      </c>
      <c r="Z332" s="418">
        <v>5</v>
      </c>
      <c r="AA332" s="418">
        <v>0</v>
      </c>
      <c r="AB332" s="418">
        <v>0</v>
      </c>
      <c r="AC332" s="418">
        <v>0</v>
      </c>
      <c r="AD332" s="418">
        <v>0</v>
      </c>
      <c r="AE332" s="418">
        <v>3</v>
      </c>
      <c r="AF332" s="418">
        <v>3</v>
      </c>
      <c r="AG332" s="418">
        <v>3</v>
      </c>
      <c r="AH332" s="419">
        <v>3</v>
      </c>
      <c r="AI332" s="417">
        <v>5</v>
      </c>
      <c r="AJ332" s="418">
        <v>5</v>
      </c>
      <c r="AK332" s="418">
        <v>5</v>
      </c>
      <c r="AL332" s="418">
        <v>4</v>
      </c>
      <c r="AM332" s="418">
        <v>5</v>
      </c>
      <c r="AN332" s="418">
        <v>5</v>
      </c>
      <c r="AO332" s="418">
        <v>5</v>
      </c>
      <c r="AP332" s="418">
        <v>5</v>
      </c>
      <c r="AQ332" s="418">
        <v>0</v>
      </c>
      <c r="AR332" s="418">
        <v>0</v>
      </c>
      <c r="AS332" s="418">
        <v>0</v>
      </c>
      <c r="AT332" s="418">
        <v>0</v>
      </c>
      <c r="AU332" s="418">
        <v>3</v>
      </c>
      <c r="AV332" s="418">
        <v>3</v>
      </c>
      <c r="AW332" s="418">
        <v>3</v>
      </c>
      <c r="AX332" s="419">
        <v>0</v>
      </c>
      <c r="AY332" s="417">
        <v>0</v>
      </c>
      <c r="AZ332" s="418">
        <v>0</v>
      </c>
      <c r="BA332" s="418">
        <v>0</v>
      </c>
      <c r="BB332" s="418">
        <v>0</v>
      </c>
      <c r="BC332" s="418">
        <v>0</v>
      </c>
      <c r="BD332" s="418">
        <v>0</v>
      </c>
      <c r="BE332" s="418">
        <v>0</v>
      </c>
      <c r="BF332" s="418">
        <v>0</v>
      </c>
      <c r="BG332" s="418">
        <v>0</v>
      </c>
      <c r="BH332" s="418">
        <v>0</v>
      </c>
      <c r="BI332" s="418">
        <v>0</v>
      </c>
      <c r="BJ332" s="418">
        <v>0</v>
      </c>
      <c r="BK332" s="418">
        <v>0</v>
      </c>
      <c r="BL332" s="418">
        <v>0</v>
      </c>
      <c r="BM332" s="418">
        <v>0</v>
      </c>
      <c r="BN332" s="419">
        <v>0</v>
      </c>
      <c r="BO332" s="417">
        <v>5</v>
      </c>
      <c r="BP332" s="418">
        <v>5</v>
      </c>
      <c r="BQ332" s="418">
        <v>5</v>
      </c>
      <c r="BR332" s="418">
        <v>5</v>
      </c>
      <c r="BS332" s="418">
        <v>5</v>
      </c>
      <c r="BT332" s="418">
        <v>5</v>
      </c>
      <c r="BU332" s="418">
        <v>5</v>
      </c>
      <c r="BV332" s="418">
        <v>5</v>
      </c>
      <c r="BW332" s="418">
        <v>0</v>
      </c>
      <c r="BX332" s="418">
        <v>0</v>
      </c>
      <c r="BY332" s="418">
        <v>0</v>
      </c>
      <c r="BZ332" s="418">
        <v>0</v>
      </c>
      <c r="CA332" s="418">
        <v>3</v>
      </c>
      <c r="CB332" s="418">
        <v>3</v>
      </c>
      <c r="CC332" s="418">
        <v>3</v>
      </c>
      <c r="CD332" s="419">
        <v>2</v>
      </c>
      <c r="CE332" s="417"/>
      <c r="CF332" s="418"/>
      <c r="CG332" s="418"/>
      <c r="CH332" s="418"/>
      <c r="CI332" s="418"/>
      <c r="CJ332" s="418"/>
      <c r="CK332" s="418"/>
      <c r="CL332" s="418"/>
      <c r="CM332" s="418"/>
      <c r="CN332" s="418"/>
      <c r="CO332" s="418"/>
      <c r="CP332" s="418"/>
      <c r="CQ332" s="418"/>
      <c r="CR332" s="418"/>
      <c r="CS332" s="418"/>
      <c r="CT332" s="419"/>
      <c r="CU332" s="54"/>
    </row>
    <row r="333" spans="1:99" outlineLevel="1">
      <c r="B333" s="45" t="s">
        <v>1550</v>
      </c>
      <c r="C333" s="360">
        <f t="shared" si="227"/>
        <v>0</v>
      </c>
      <c r="D333" s="360">
        <f t="shared" si="228"/>
        <v>0</v>
      </c>
      <c r="E333" s="360">
        <f t="shared" si="229"/>
        <v>0</v>
      </c>
      <c r="F333" s="360">
        <f t="shared" si="230"/>
        <v>0</v>
      </c>
      <c r="G333" s="360">
        <f t="shared" si="231"/>
        <v>0</v>
      </c>
      <c r="H333" s="360">
        <f t="shared" si="232"/>
        <v>0</v>
      </c>
      <c r="I333" s="360">
        <f t="shared" si="233"/>
        <v>0</v>
      </c>
      <c r="J333" s="360">
        <f t="shared" si="234"/>
        <v>0</v>
      </c>
      <c r="K333" s="360">
        <f t="shared" si="235"/>
        <v>0</v>
      </c>
      <c r="L333" s="360">
        <f t="shared" si="236"/>
        <v>0</v>
      </c>
      <c r="M333" s="360">
        <f t="shared" si="237"/>
        <v>0</v>
      </c>
      <c r="N333" s="360">
        <f t="shared" si="238"/>
        <v>0</v>
      </c>
      <c r="O333" s="360">
        <f t="shared" si="239"/>
        <v>0</v>
      </c>
      <c r="P333" s="360">
        <f t="shared" si="240"/>
        <v>0</v>
      </c>
      <c r="Q333" s="360">
        <f t="shared" si="241"/>
        <v>0</v>
      </c>
      <c r="R333" s="375">
        <f t="shared" si="242"/>
        <v>0</v>
      </c>
      <c r="S333" s="417"/>
      <c r="T333" s="418"/>
      <c r="U333" s="418"/>
      <c r="V333" s="418"/>
      <c r="W333" s="418"/>
      <c r="X333" s="418"/>
      <c r="Y333" s="418"/>
      <c r="Z333" s="418"/>
      <c r="AA333" s="418"/>
      <c r="AB333" s="418"/>
      <c r="AC333" s="418"/>
      <c r="AD333" s="418"/>
      <c r="AE333" s="418"/>
      <c r="AF333" s="418"/>
      <c r="AG333" s="418"/>
      <c r="AH333" s="419"/>
      <c r="AI333" s="417"/>
      <c r="AJ333" s="418"/>
      <c r="AK333" s="418"/>
      <c r="AL333" s="418"/>
      <c r="AM333" s="418"/>
      <c r="AN333" s="418"/>
      <c r="AO333" s="418"/>
      <c r="AP333" s="418"/>
      <c r="AQ333" s="418"/>
      <c r="AR333" s="418"/>
      <c r="AS333" s="418"/>
      <c r="AT333" s="418"/>
      <c r="AU333" s="418"/>
      <c r="AV333" s="418"/>
      <c r="AW333" s="418"/>
      <c r="AX333" s="419"/>
      <c r="AY333" s="417"/>
      <c r="AZ333" s="418"/>
      <c r="BA333" s="418"/>
      <c r="BB333" s="418"/>
      <c r="BC333" s="418"/>
      <c r="BD333" s="418"/>
      <c r="BE333" s="418"/>
      <c r="BF333" s="418"/>
      <c r="BG333" s="418"/>
      <c r="BH333" s="418"/>
      <c r="BI333" s="418"/>
      <c r="BJ333" s="418"/>
      <c r="BK333" s="418"/>
      <c r="BL333" s="418"/>
      <c r="BM333" s="418"/>
      <c r="BN333" s="419"/>
      <c r="BO333" s="417"/>
      <c r="BP333" s="418"/>
      <c r="BQ333" s="418"/>
      <c r="BR333" s="418"/>
      <c r="BS333" s="418"/>
      <c r="BT333" s="418"/>
      <c r="BU333" s="418"/>
      <c r="BV333" s="418"/>
      <c r="BW333" s="418"/>
      <c r="BX333" s="418"/>
      <c r="BY333" s="418"/>
      <c r="BZ333" s="418"/>
      <c r="CA333" s="418"/>
      <c r="CB333" s="418"/>
      <c r="CC333" s="418"/>
      <c r="CD333" s="419"/>
      <c r="CE333" s="417"/>
      <c r="CF333" s="418"/>
      <c r="CG333" s="418"/>
      <c r="CH333" s="418"/>
      <c r="CI333" s="418"/>
      <c r="CJ333" s="418"/>
      <c r="CK333" s="418"/>
      <c r="CL333" s="418"/>
      <c r="CM333" s="418"/>
      <c r="CN333" s="418"/>
      <c r="CO333" s="418"/>
      <c r="CP333" s="418"/>
      <c r="CQ333" s="418"/>
      <c r="CR333" s="418"/>
      <c r="CS333" s="418"/>
      <c r="CT333" s="419"/>
      <c r="CU333" s="54"/>
    </row>
    <row r="334" spans="1:99" outlineLevel="1">
      <c r="B334" s="45" t="s">
        <v>1019</v>
      </c>
      <c r="C334" s="361">
        <f t="shared" si="227"/>
        <v>0</v>
      </c>
      <c r="D334" s="361">
        <f t="shared" si="228"/>
        <v>0</v>
      </c>
      <c r="E334" s="361">
        <f t="shared" si="229"/>
        <v>0</v>
      </c>
      <c r="F334" s="361">
        <f t="shared" si="230"/>
        <v>0</v>
      </c>
      <c r="G334" s="361">
        <f t="shared" si="231"/>
        <v>0</v>
      </c>
      <c r="H334" s="361">
        <f t="shared" si="232"/>
        <v>0</v>
      </c>
      <c r="I334" s="361">
        <f t="shared" si="233"/>
        <v>0</v>
      </c>
      <c r="J334" s="361">
        <f t="shared" si="234"/>
        <v>0</v>
      </c>
      <c r="K334" s="361">
        <f t="shared" si="235"/>
        <v>0</v>
      </c>
      <c r="L334" s="361">
        <f t="shared" si="236"/>
        <v>0</v>
      </c>
      <c r="M334" s="361">
        <f t="shared" si="237"/>
        <v>0</v>
      </c>
      <c r="N334" s="361">
        <f t="shared" si="238"/>
        <v>0</v>
      </c>
      <c r="O334" s="361">
        <f t="shared" si="239"/>
        <v>0</v>
      </c>
      <c r="P334" s="361">
        <f t="shared" si="240"/>
        <v>0</v>
      </c>
      <c r="Q334" s="361">
        <f t="shared" si="241"/>
        <v>0</v>
      </c>
      <c r="R334" s="376">
        <f t="shared" si="242"/>
        <v>0</v>
      </c>
      <c r="S334" s="437"/>
      <c r="T334" s="438"/>
      <c r="U334" s="438"/>
      <c r="V334" s="438"/>
      <c r="W334" s="438"/>
      <c r="X334" s="438"/>
      <c r="Y334" s="438"/>
      <c r="Z334" s="438"/>
      <c r="AA334" s="438"/>
      <c r="AB334" s="438"/>
      <c r="AC334" s="438"/>
      <c r="AD334" s="438"/>
      <c r="AE334" s="438"/>
      <c r="AF334" s="438"/>
      <c r="AG334" s="438"/>
      <c r="AH334" s="439"/>
      <c r="AI334" s="437"/>
      <c r="AJ334" s="438"/>
      <c r="AK334" s="438"/>
      <c r="AL334" s="438"/>
      <c r="AM334" s="438"/>
      <c r="AN334" s="438"/>
      <c r="AO334" s="438"/>
      <c r="AP334" s="438"/>
      <c r="AQ334" s="438"/>
      <c r="AR334" s="438"/>
      <c r="AS334" s="438"/>
      <c r="AT334" s="438"/>
      <c r="AU334" s="438"/>
      <c r="AV334" s="438"/>
      <c r="AW334" s="438"/>
      <c r="AX334" s="439"/>
      <c r="AY334" s="437"/>
      <c r="AZ334" s="438"/>
      <c r="BA334" s="438"/>
      <c r="BB334" s="438"/>
      <c r="BC334" s="438"/>
      <c r="BD334" s="438"/>
      <c r="BE334" s="438"/>
      <c r="BF334" s="438"/>
      <c r="BG334" s="438"/>
      <c r="BH334" s="438"/>
      <c r="BI334" s="438"/>
      <c r="BJ334" s="438"/>
      <c r="BK334" s="438"/>
      <c r="BL334" s="438"/>
      <c r="BM334" s="438"/>
      <c r="BN334" s="439"/>
      <c r="BO334" s="437"/>
      <c r="BP334" s="438"/>
      <c r="BQ334" s="438"/>
      <c r="BR334" s="438"/>
      <c r="BS334" s="438"/>
      <c r="BT334" s="438"/>
      <c r="BU334" s="438"/>
      <c r="BV334" s="438"/>
      <c r="BW334" s="438"/>
      <c r="BX334" s="438"/>
      <c r="BY334" s="438"/>
      <c r="BZ334" s="438"/>
      <c r="CA334" s="438"/>
      <c r="CB334" s="438"/>
      <c r="CC334" s="438"/>
      <c r="CD334" s="439"/>
      <c r="CE334" s="437"/>
      <c r="CF334" s="438"/>
      <c r="CG334" s="438"/>
      <c r="CH334" s="438"/>
      <c r="CI334" s="438"/>
      <c r="CJ334" s="438"/>
      <c r="CK334" s="438"/>
      <c r="CL334" s="438"/>
      <c r="CM334" s="438"/>
      <c r="CN334" s="438"/>
      <c r="CO334" s="438"/>
      <c r="CP334" s="438"/>
      <c r="CQ334" s="438"/>
      <c r="CR334" s="438"/>
      <c r="CS334" s="438"/>
      <c r="CT334" s="439"/>
      <c r="CU334" s="54"/>
    </row>
    <row r="335" spans="1:99" ht="24.75">
      <c r="B335" s="44" t="str">
        <f>"Timing 2 - Join to mid preg
"&amp;$B$212&amp;""</f>
        <v>Timing 2 - Join to mid preg
Standard (7mo)</v>
      </c>
      <c r="C335" s="358">
        <f t="shared" si="227"/>
        <v>1</v>
      </c>
      <c r="D335" s="358">
        <f t="shared" si="228"/>
        <v>1</v>
      </c>
      <c r="E335" s="358">
        <f t="shared" si="229"/>
        <v>5</v>
      </c>
      <c r="F335" s="358">
        <f t="shared" si="230"/>
        <v>0</v>
      </c>
      <c r="G335" s="358">
        <f t="shared" si="231"/>
        <v>4</v>
      </c>
      <c r="H335" s="358">
        <f t="shared" si="232"/>
        <v>5</v>
      </c>
      <c r="I335" s="358">
        <f t="shared" si="233"/>
        <v>3</v>
      </c>
      <c r="J335" s="358">
        <f t="shared" si="234"/>
        <v>3</v>
      </c>
      <c r="K335" s="358">
        <f t="shared" si="235"/>
        <v>0</v>
      </c>
      <c r="L335" s="358">
        <f t="shared" si="236"/>
        <v>0</v>
      </c>
      <c r="M335" s="358">
        <f t="shared" si="237"/>
        <v>0</v>
      </c>
      <c r="N335" s="358">
        <f t="shared" si="238"/>
        <v>0</v>
      </c>
      <c r="O335" s="358">
        <f t="shared" si="239"/>
        <v>1</v>
      </c>
      <c r="P335" s="358">
        <f t="shared" si="240"/>
        <v>1</v>
      </c>
      <c r="Q335" s="358">
        <f t="shared" si="241"/>
        <v>2</v>
      </c>
      <c r="R335" s="374">
        <f t="shared" si="242"/>
        <v>2</v>
      </c>
      <c r="S335" s="384">
        <v>3</v>
      </c>
      <c r="T335" s="281">
        <v>5</v>
      </c>
      <c r="U335" s="281">
        <v>5</v>
      </c>
      <c r="V335" s="281">
        <v>3</v>
      </c>
      <c r="W335" s="281">
        <v>3</v>
      </c>
      <c r="X335" s="281">
        <v>3</v>
      </c>
      <c r="Y335" s="281">
        <v>3</v>
      </c>
      <c r="Z335" s="281">
        <v>3</v>
      </c>
      <c r="AA335" s="281">
        <v>0</v>
      </c>
      <c r="AB335" s="281">
        <v>0</v>
      </c>
      <c r="AC335" s="281">
        <v>0</v>
      </c>
      <c r="AD335" s="281">
        <v>0</v>
      </c>
      <c r="AE335" s="281">
        <v>1</v>
      </c>
      <c r="AF335" s="281">
        <v>0</v>
      </c>
      <c r="AG335" s="281">
        <v>1</v>
      </c>
      <c r="AH335" s="396">
        <v>0</v>
      </c>
      <c r="AI335" s="384">
        <v>1</v>
      </c>
      <c r="AJ335" s="281">
        <v>1</v>
      </c>
      <c r="AK335" s="281">
        <v>5</v>
      </c>
      <c r="AL335" s="281">
        <v>0</v>
      </c>
      <c r="AM335" s="281">
        <v>4</v>
      </c>
      <c r="AN335" s="281">
        <v>5</v>
      </c>
      <c r="AO335" s="281">
        <v>3</v>
      </c>
      <c r="AP335" s="281">
        <v>3</v>
      </c>
      <c r="AQ335" s="281">
        <v>0</v>
      </c>
      <c r="AR335" s="281">
        <v>0</v>
      </c>
      <c r="AS335" s="281">
        <v>0</v>
      </c>
      <c r="AT335" s="281">
        <v>0</v>
      </c>
      <c r="AU335" s="281">
        <v>1</v>
      </c>
      <c r="AV335" s="281">
        <v>1</v>
      </c>
      <c r="AW335" s="281">
        <v>2</v>
      </c>
      <c r="AX335" s="396">
        <v>2</v>
      </c>
      <c r="AY335" s="384">
        <v>0</v>
      </c>
      <c r="AZ335" s="281">
        <v>0</v>
      </c>
      <c r="BA335" s="281">
        <v>0</v>
      </c>
      <c r="BB335" s="281">
        <v>0</v>
      </c>
      <c r="BC335" s="281">
        <v>0</v>
      </c>
      <c r="BD335" s="281">
        <v>0</v>
      </c>
      <c r="BE335" s="281">
        <v>0</v>
      </c>
      <c r="BF335" s="281">
        <v>0</v>
      </c>
      <c r="BG335" s="281">
        <v>0</v>
      </c>
      <c r="BH335" s="281">
        <v>0</v>
      </c>
      <c r="BI335" s="281">
        <v>0</v>
      </c>
      <c r="BJ335" s="281">
        <v>0</v>
      </c>
      <c r="BK335" s="281">
        <v>0</v>
      </c>
      <c r="BL335" s="281">
        <v>0</v>
      </c>
      <c r="BM335" s="281">
        <v>0</v>
      </c>
      <c r="BN335" s="396">
        <v>0</v>
      </c>
      <c r="BO335" s="384">
        <v>3</v>
      </c>
      <c r="BP335" s="281">
        <v>4</v>
      </c>
      <c r="BQ335" s="281">
        <v>0</v>
      </c>
      <c r="BR335" s="281">
        <v>3</v>
      </c>
      <c r="BS335" s="281">
        <v>0</v>
      </c>
      <c r="BT335" s="281">
        <v>4</v>
      </c>
      <c r="BU335" s="281">
        <v>3</v>
      </c>
      <c r="BV335" s="281">
        <v>3</v>
      </c>
      <c r="BW335" s="281">
        <v>0</v>
      </c>
      <c r="BX335" s="281">
        <v>0</v>
      </c>
      <c r="BY335" s="281">
        <v>0</v>
      </c>
      <c r="BZ335" s="281">
        <v>0</v>
      </c>
      <c r="CA335" s="281">
        <v>3</v>
      </c>
      <c r="CB335" s="281">
        <v>0</v>
      </c>
      <c r="CC335" s="281">
        <v>3</v>
      </c>
      <c r="CD335" s="396">
        <v>1</v>
      </c>
      <c r="CE335" s="384"/>
      <c r="CF335" s="281"/>
      <c r="CG335" s="281"/>
      <c r="CH335" s="281"/>
      <c r="CI335" s="281"/>
      <c r="CJ335" s="281"/>
      <c r="CK335" s="281"/>
      <c r="CL335" s="281"/>
      <c r="CM335" s="281"/>
      <c r="CN335" s="281"/>
      <c r="CO335" s="281"/>
      <c r="CP335" s="281"/>
      <c r="CQ335" s="281"/>
      <c r="CR335" s="281"/>
      <c r="CS335" s="281"/>
      <c r="CT335" s="396"/>
      <c r="CU335" s="359" t="s">
        <v>1294</v>
      </c>
    </row>
    <row r="336" spans="1:99">
      <c r="B336" s="45" t="str">
        <f>$B$213&amp;""</f>
        <v>Early</v>
      </c>
      <c r="C336" s="360">
        <f t="shared" si="227"/>
        <v>1</v>
      </c>
      <c r="D336" s="360">
        <f t="shared" si="228"/>
        <v>1</v>
      </c>
      <c r="E336" s="360">
        <f t="shared" si="229"/>
        <v>3</v>
      </c>
      <c r="F336" s="360">
        <f t="shared" si="230"/>
        <v>3</v>
      </c>
      <c r="G336" s="360">
        <f t="shared" si="231"/>
        <v>3</v>
      </c>
      <c r="H336" s="360">
        <f t="shared" si="232"/>
        <v>0</v>
      </c>
      <c r="I336" s="360">
        <f t="shared" si="233"/>
        <v>3</v>
      </c>
      <c r="J336" s="360">
        <f t="shared" si="234"/>
        <v>0</v>
      </c>
      <c r="K336" s="360">
        <f t="shared" si="235"/>
        <v>0</v>
      </c>
      <c r="L336" s="360">
        <f t="shared" si="236"/>
        <v>0</v>
      </c>
      <c r="M336" s="360">
        <f t="shared" si="237"/>
        <v>0</v>
      </c>
      <c r="N336" s="360">
        <f t="shared" si="238"/>
        <v>0</v>
      </c>
      <c r="O336" s="360">
        <f t="shared" si="239"/>
        <v>1</v>
      </c>
      <c r="P336" s="360">
        <f t="shared" si="240"/>
        <v>2</v>
      </c>
      <c r="Q336" s="360">
        <f t="shared" si="241"/>
        <v>2</v>
      </c>
      <c r="R336" s="375">
        <f t="shared" si="242"/>
        <v>2</v>
      </c>
      <c r="S336" s="385">
        <v>0</v>
      </c>
      <c r="T336" s="386">
        <v>5</v>
      </c>
      <c r="U336" s="386">
        <v>5</v>
      </c>
      <c r="V336" s="386">
        <v>3</v>
      </c>
      <c r="W336" s="386">
        <v>3</v>
      </c>
      <c r="X336" s="386">
        <v>3</v>
      </c>
      <c r="Y336" s="386">
        <v>3</v>
      </c>
      <c r="Z336" s="386">
        <v>0</v>
      </c>
      <c r="AA336" s="386">
        <v>0</v>
      </c>
      <c r="AB336" s="386">
        <v>0</v>
      </c>
      <c r="AC336" s="386">
        <v>0</v>
      </c>
      <c r="AD336" s="386">
        <v>0</v>
      </c>
      <c r="AE336" s="386">
        <v>0</v>
      </c>
      <c r="AF336" s="386">
        <v>0</v>
      </c>
      <c r="AG336" s="386">
        <v>3</v>
      </c>
      <c r="AH336" s="397">
        <v>3</v>
      </c>
      <c r="AI336" s="385">
        <v>1</v>
      </c>
      <c r="AJ336" s="386">
        <v>1</v>
      </c>
      <c r="AK336" s="386">
        <v>3</v>
      </c>
      <c r="AL336" s="386">
        <v>3</v>
      </c>
      <c r="AM336" s="386">
        <v>3</v>
      </c>
      <c r="AN336" s="386">
        <v>0</v>
      </c>
      <c r="AO336" s="386">
        <v>3</v>
      </c>
      <c r="AP336" s="386">
        <v>0</v>
      </c>
      <c r="AQ336" s="386">
        <v>0</v>
      </c>
      <c r="AR336" s="386">
        <v>0</v>
      </c>
      <c r="AS336" s="386">
        <v>0</v>
      </c>
      <c r="AT336" s="386">
        <v>0</v>
      </c>
      <c r="AU336" s="386">
        <v>1</v>
      </c>
      <c r="AV336" s="386">
        <v>2</v>
      </c>
      <c r="AW336" s="386">
        <v>2</v>
      </c>
      <c r="AX336" s="397">
        <v>2</v>
      </c>
      <c r="AY336" s="385">
        <v>0</v>
      </c>
      <c r="AZ336" s="386">
        <v>0</v>
      </c>
      <c r="BA336" s="386">
        <v>0</v>
      </c>
      <c r="BB336" s="386">
        <v>0</v>
      </c>
      <c r="BC336" s="386">
        <v>0</v>
      </c>
      <c r="BD336" s="386">
        <v>0</v>
      </c>
      <c r="BE336" s="386">
        <v>0</v>
      </c>
      <c r="BF336" s="386">
        <v>0</v>
      </c>
      <c r="BG336" s="386">
        <v>0</v>
      </c>
      <c r="BH336" s="386">
        <v>0</v>
      </c>
      <c r="BI336" s="386">
        <v>0</v>
      </c>
      <c r="BJ336" s="386">
        <v>0</v>
      </c>
      <c r="BK336" s="386">
        <v>0</v>
      </c>
      <c r="BL336" s="386">
        <v>0</v>
      </c>
      <c r="BM336" s="386">
        <v>0</v>
      </c>
      <c r="BN336" s="397">
        <v>0</v>
      </c>
      <c r="BO336" s="385">
        <v>3</v>
      </c>
      <c r="BP336" s="386">
        <v>4</v>
      </c>
      <c r="BQ336" s="386">
        <v>0</v>
      </c>
      <c r="BR336" s="386">
        <v>0</v>
      </c>
      <c r="BS336" s="386">
        <v>0</v>
      </c>
      <c r="BT336" s="386">
        <v>4</v>
      </c>
      <c r="BU336" s="386">
        <v>0</v>
      </c>
      <c r="BV336" s="386">
        <v>0</v>
      </c>
      <c r="BW336" s="386">
        <v>0</v>
      </c>
      <c r="BX336" s="386">
        <v>0</v>
      </c>
      <c r="BY336" s="386">
        <v>0</v>
      </c>
      <c r="BZ336" s="386">
        <v>0</v>
      </c>
      <c r="CA336" s="386">
        <v>4</v>
      </c>
      <c r="CB336" s="386">
        <v>0</v>
      </c>
      <c r="CC336" s="386">
        <v>1</v>
      </c>
      <c r="CD336" s="397">
        <v>2</v>
      </c>
      <c r="CE336" s="385"/>
      <c r="CF336" s="386"/>
      <c r="CG336" s="386"/>
      <c r="CH336" s="386"/>
      <c r="CI336" s="386"/>
      <c r="CJ336" s="386"/>
      <c r="CK336" s="386"/>
      <c r="CL336" s="386"/>
      <c r="CM336" s="386"/>
      <c r="CN336" s="386"/>
      <c r="CO336" s="386"/>
      <c r="CP336" s="386"/>
      <c r="CQ336" s="386"/>
      <c r="CR336" s="386"/>
      <c r="CS336" s="386"/>
      <c r="CT336" s="397"/>
      <c r="CU336" s="54"/>
    </row>
    <row r="337" spans="1:99">
      <c r="B337" s="45" t="str">
        <f>$B$214&amp;""</f>
        <v>Middle</v>
      </c>
      <c r="C337" s="360">
        <f t="shared" si="227"/>
        <v>4</v>
      </c>
      <c r="D337" s="360">
        <f t="shared" si="228"/>
        <v>2</v>
      </c>
      <c r="E337" s="360">
        <f t="shared" si="229"/>
        <v>0</v>
      </c>
      <c r="F337" s="360">
        <f t="shared" si="230"/>
        <v>0</v>
      </c>
      <c r="G337" s="360">
        <f t="shared" si="231"/>
        <v>5</v>
      </c>
      <c r="H337" s="360">
        <f t="shared" si="232"/>
        <v>0</v>
      </c>
      <c r="I337" s="360">
        <f t="shared" si="233"/>
        <v>3</v>
      </c>
      <c r="J337" s="360">
        <f t="shared" si="234"/>
        <v>3</v>
      </c>
      <c r="K337" s="360">
        <f t="shared" si="235"/>
        <v>0</v>
      </c>
      <c r="L337" s="360">
        <f t="shared" si="236"/>
        <v>0</v>
      </c>
      <c r="M337" s="360">
        <f t="shared" si="237"/>
        <v>0</v>
      </c>
      <c r="N337" s="360">
        <f t="shared" si="238"/>
        <v>0</v>
      </c>
      <c r="O337" s="360">
        <f t="shared" si="239"/>
        <v>1</v>
      </c>
      <c r="P337" s="360">
        <f t="shared" si="240"/>
        <v>1</v>
      </c>
      <c r="Q337" s="360">
        <f t="shared" si="241"/>
        <v>2</v>
      </c>
      <c r="R337" s="375">
        <f t="shared" si="242"/>
        <v>3</v>
      </c>
      <c r="S337" s="385">
        <v>0</v>
      </c>
      <c r="T337" s="386">
        <v>5</v>
      </c>
      <c r="U337" s="386">
        <v>3</v>
      </c>
      <c r="V337" s="386">
        <v>0</v>
      </c>
      <c r="W337" s="386">
        <v>3</v>
      </c>
      <c r="X337" s="386">
        <v>0</v>
      </c>
      <c r="Y337" s="386">
        <v>3</v>
      </c>
      <c r="Z337" s="386">
        <v>0</v>
      </c>
      <c r="AA337" s="386">
        <v>0</v>
      </c>
      <c r="AB337" s="386">
        <v>0</v>
      </c>
      <c r="AC337" s="386">
        <v>0</v>
      </c>
      <c r="AD337" s="386">
        <v>0</v>
      </c>
      <c r="AE337" s="386">
        <v>0</v>
      </c>
      <c r="AF337" s="386">
        <v>1</v>
      </c>
      <c r="AG337" s="386">
        <v>3</v>
      </c>
      <c r="AH337" s="397">
        <v>2</v>
      </c>
      <c r="AI337" s="385">
        <v>4</v>
      </c>
      <c r="AJ337" s="386">
        <v>2</v>
      </c>
      <c r="AK337" s="386">
        <v>0</v>
      </c>
      <c r="AL337" s="386">
        <v>0</v>
      </c>
      <c r="AM337" s="386">
        <v>5</v>
      </c>
      <c r="AN337" s="386">
        <v>0</v>
      </c>
      <c r="AO337" s="386">
        <v>3</v>
      </c>
      <c r="AP337" s="386">
        <v>3</v>
      </c>
      <c r="AQ337" s="386">
        <v>0</v>
      </c>
      <c r="AR337" s="386">
        <v>0</v>
      </c>
      <c r="AS337" s="386">
        <v>0</v>
      </c>
      <c r="AT337" s="386">
        <v>0</v>
      </c>
      <c r="AU337" s="386">
        <v>1</v>
      </c>
      <c r="AV337" s="386">
        <v>1</v>
      </c>
      <c r="AW337" s="386">
        <v>2</v>
      </c>
      <c r="AX337" s="397">
        <v>3</v>
      </c>
      <c r="AY337" s="385">
        <v>0</v>
      </c>
      <c r="AZ337" s="386">
        <v>0</v>
      </c>
      <c r="BA337" s="386">
        <v>0</v>
      </c>
      <c r="BB337" s="386">
        <v>0</v>
      </c>
      <c r="BC337" s="386">
        <v>0</v>
      </c>
      <c r="BD337" s="386">
        <v>0</v>
      </c>
      <c r="BE337" s="386">
        <v>0</v>
      </c>
      <c r="BF337" s="386">
        <v>0</v>
      </c>
      <c r="BG337" s="386">
        <v>0</v>
      </c>
      <c r="BH337" s="386">
        <v>0</v>
      </c>
      <c r="BI337" s="386">
        <v>0</v>
      </c>
      <c r="BJ337" s="386">
        <v>0</v>
      </c>
      <c r="BK337" s="386">
        <v>0</v>
      </c>
      <c r="BL337" s="386">
        <v>0</v>
      </c>
      <c r="BM337" s="386">
        <v>0</v>
      </c>
      <c r="BN337" s="397">
        <v>0</v>
      </c>
      <c r="BO337" s="385">
        <v>3</v>
      </c>
      <c r="BP337" s="386">
        <v>0</v>
      </c>
      <c r="BQ337" s="386">
        <v>3</v>
      </c>
      <c r="BR337" s="386">
        <v>3</v>
      </c>
      <c r="BS337" s="386">
        <v>3</v>
      </c>
      <c r="BT337" s="386">
        <v>4</v>
      </c>
      <c r="BU337" s="386">
        <v>0</v>
      </c>
      <c r="BV337" s="386">
        <v>0</v>
      </c>
      <c r="BW337" s="386">
        <v>0</v>
      </c>
      <c r="BX337" s="386">
        <v>0</v>
      </c>
      <c r="BY337" s="386">
        <v>0</v>
      </c>
      <c r="BZ337" s="386">
        <v>0</v>
      </c>
      <c r="CA337" s="386">
        <v>0</v>
      </c>
      <c r="CB337" s="386">
        <v>0</v>
      </c>
      <c r="CC337" s="386">
        <v>0</v>
      </c>
      <c r="CD337" s="397">
        <v>4</v>
      </c>
      <c r="CE337" s="385"/>
      <c r="CF337" s="386"/>
      <c r="CG337" s="386"/>
      <c r="CH337" s="386"/>
      <c r="CI337" s="386"/>
      <c r="CJ337" s="386"/>
      <c r="CK337" s="386"/>
      <c r="CL337" s="386"/>
      <c r="CM337" s="386"/>
      <c r="CN337" s="386"/>
      <c r="CO337" s="386"/>
      <c r="CP337" s="386"/>
      <c r="CQ337" s="386"/>
      <c r="CR337" s="386"/>
      <c r="CS337" s="386"/>
      <c r="CT337" s="397"/>
      <c r="CU337" s="54"/>
    </row>
    <row r="338" spans="1:99">
      <c r="B338" s="45" t="str">
        <f>$B$215&amp;""</f>
        <v>Late</v>
      </c>
      <c r="C338" s="360">
        <f t="shared" si="227"/>
        <v>4</v>
      </c>
      <c r="D338" s="360">
        <f t="shared" si="228"/>
        <v>4</v>
      </c>
      <c r="E338" s="360">
        <f t="shared" si="229"/>
        <v>3</v>
      </c>
      <c r="F338" s="360">
        <f t="shared" si="230"/>
        <v>3</v>
      </c>
      <c r="G338" s="360">
        <f t="shared" si="231"/>
        <v>4</v>
      </c>
      <c r="H338" s="360">
        <f t="shared" si="232"/>
        <v>3</v>
      </c>
      <c r="I338" s="360">
        <f t="shared" si="233"/>
        <v>0</v>
      </c>
      <c r="J338" s="360">
        <f t="shared" si="234"/>
        <v>3</v>
      </c>
      <c r="K338" s="360">
        <f t="shared" si="235"/>
        <v>0</v>
      </c>
      <c r="L338" s="360">
        <f t="shared" si="236"/>
        <v>0</v>
      </c>
      <c r="M338" s="360">
        <f t="shared" si="237"/>
        <v>0</v>
      </c>
      <c r="N338" s="360">
        <f t="shared" si="238"/>
        <v>0</v>
      </c>
      <c r="O338" s="360">
        <f t="shared" si="239"/>
        <v>1</v>
      </c>
      <c r="P338" s="360">
        <f t="shared" si="240"/>
        <v>1</v>
      </c>
      <c r="Q338" s="360">
        <f t="shared" si="241"/>
        <v>1</v>
      </c>
      <c r="R338" s="375">
        <f t="shared" si="242"/>
        <v>0</v>
      </c>
      <c r="S338" s="385">
        <v>0</v>
      </c>
      <c r="T338" s="386">
        <v>4</v>
      </c>
      <c r="U338" s="386">
        <v>3</v>
      </c>
      <c r="V338" s="386">
        <v>3</v>
      </c>
      <c r="W338" s="386">
        <v>0</v>
      </c>
      <c r="X338" s="386">
        <v>0</v>
      </c>
      <c r="Y338" s="386">
        <v>0</v>
      </c>
      <c r="Z338" s="386">
        <v>3</v>
      </c>
      <c r="AA338" s="386">
        <v>0</v>
      </c>
      <c r="AB338" s="386">
        <v>0</v>
      </c>
      <c r="AC338" s="386">
        <v>0</v>
      </c>
      <c r="AD338" s="386">
        <v>0</v>
      </c>
      <c r="AE338" s="386">
        <v>0</v>
      </c>
      <c r="AF338" s="386">
        <v>0</v>
      </c>
      <c r="AG338" s="386">
        <v>0</v>
      </c>
      <c r="AH338" s="397">
        <v>0</v>
      </c>
      <c r="AI338" s="385">
        <v>4</v>
      </c>
      <c r="AJ338" s="386">
        <v>4</v>
      </c>
      <c r="AK338" s="386">
        <v>3</v>
      </c>
      <c r="AL338" s="386">
        <v>3</v>
      </c>
      <c r="AM338" s="386">
        <v>4</v>
      </c>
      <c r="AN338" s="386">
        <v>3</v>
      </c>
      <c r="AO338" s="386">
        <v>0</v>
      </c>
      <c r="AP338" s="386">
        <v>3</v>
      </c>
      <c r="AQ338" s="386">
        <v>0</v>
      </c>
      <c r="AR338" s="386">
        <v>0</v>
      </c>
      <c r="AS338" s="386">
        <v>0</v>
      </c>
      <c r="AT338" s="386">
        <v>0</v>
      </c>
      <c r="AU338" s="386">
        <v>1</v>
      </c>
      <c r="AV338" s="386">
        <v>1</v>
      </c>
      <c r="AW338" s="386">
        <v>1</v>
      </c>
      <c r="AX338" s="397">
        <v>0</v>
      </c>
      <c r="AY338" s="385">
        <v>0</v>
      </c>
      <c r="AZ338" s="386">
        <v>0</v>
      </c>
      <c r="BA338" s="386">
        <v>0</v>
      </c>
      <c r="BB338" s="386">
        <v>0</v>
      </c>
      <c r="BC338" s="386">
        <v>0</v>
      </c>
      <c r="BD338" s="386">
        <v>0</v>
      </c>
      <c r="BE338" s="386">
        <v>0</v>
      </c>
      <c r="BF338" s="386">
        <v>0</v>
      </c>
      <c r="BG338" s="386">
        <v>0</v>
      </c>
      <c r="BH338" s="386">
        <v>0</v>
      </c>
      <c r="BI338" s="386">
        <v>0</v>
      </c>
      <c r="BJ338" s="386">
        <v>0</v>
      </c>
      <c r="BK338" s="386">
        <v>0</v>
      </c>
      <c r="BL338" s="386">
        <v>0</v>
      </c>
      <c r="BM338" s="386">
        <v>0</v>
      </c>
      <c r="BN338" s="397">
        <v>0</v>
      </c>
      <c r="BO338" s="385">
        <v>0</v>
      </c>
      <c r="BP338" s="386">
        <v>0</v>
      </c>
      <c r="BQ338" s="386">
        <v>3</v>
      </c>
      <c r="BR338" s="386">
        <v>0</v>
      </c>
      <c r="BS338" s="386">
        <v>0</v>
      </c>
      <c r="BT338" s="386">
        <v>0</v>
      </c>
      <c r="BU338" s="386">
        <v>0</v>
      </c>
      <c r="BV338" s="386">
        <v>0</v>
      </c>
      <c r="BW338" s="386">
        <v>0</v>
      </c>
      <c r="BX338" s="386">
        <v>0</v>
      </c>
      <c r="BY338" s="386">
        <v>0</v>
      </c>
      <c r="BZ338" s="386">
        <v>0</v>
      </c>
      <c r="CA338" s="386">
        <v>0</v>
      </c>
      <c r="CB338" s="386">
        <v>1</v>
      </c>
      <c r="CC338" s="386">
        <v>2</v>
      </c>
      <c r="CD338" s="397">
        <v>0</v>
      </c>
      <c r="CE338" s="385"/>
      <c r="CF338" s="386"/>
      <c r="CG338" s="386"/>
      <c r="CH338" s="386"/>
      <c r="CI338" s="386"/>
      <c r="CJ338" s="386"/>
      <c r="CK338" s="386"/>
      <c r="CL338" s="386"/>
      <c r="CM338" s="386"/>
      <c r="CN338" s="386"/>
      <c r="CO338" s="386"/>
      <c r="CP338" s="386"/>
      <c r="CQ338" s="386"/>
      <c r="CR338" s="386"/>
      <c r="CS338" s="386"/>
      <c r="CT338" s="397"/>
      <c r="CU338" s="54"/>
    </row>
    <row r="339" spans="1:99">
      <c r="B339" s="45" t="s">
        <v>900</v>
      </c>
      <c r="C339" s="360">
        <f t="shared" si="227"/>
        <v>5</v>
      </c>
      <c r="D339" s="360">
        <f t="shared" si="228"/>
        <v>5</v>
      </c>
      <c r="E339" s="360">
        <f t="shared" si="229"/>
        <v>3</v>
      </c>
      <c r="F339" s="360">
        <f t="shared" si="230"/>
        <v>3</v>
      </c>
      <c r="G339" s="360">
        <f t="shared" si="231"/>
        <v>4</v>
      </c>
      <c r="H339" s="360">
        <f t="shared" si="232"/>
        <v>4</v>
      </c>
      <c r="I339" s="360">
        <f t="shared" si="233"/>
        <v>0</v>
      </c>
      <c r="J339" s="360">
        <f t="shared" si="234"/>
        <v>0</v>
      </c>
      <c r="K339" s="360">
        <f t="shared" si="235"/>
        <v>0</v>
      </c>
      <c r="L339" s="360">
        <f t="shared" si="236"/>
        <v>0</v>
      </c>
      <c r="M339" s="360">
        <f t="shared" si="237"/>
        <v>0</v>
      </c>
      <c r="N339" s="360">
        <f t="shared" si="238"/>
        <v>0</v>
      </c>
      <c r="O339" s="360">
        <f t="shared" si="239"/>
        <v>1</v>
      </c>
      <c r="P339" s="360">
        <f t="shared" si="240"/>
        <v>2</v>
      </c>
      <c r="Q339" s="360">
        <f t="shared" si="241"/>
        <v>1</v>
      </c>
      <c r="R339" s="375">
        <f t="shared" si="242"/>
        <v>0</v>
      </c>
      <c r="S339" s="417">
        <v>0</v>
      </c>
      <c r="T339" s="418">
        <v>1</v>
      </c>
      <c r="U339" s="418">
        <v>3</v>
      </c>
      <c r="V339" s="418">
        <v>3</v>
      </c>
      <c r="W339" s="418">
        <v>0</v>
      </c>
      <c r="X339" s="418">
        <v>0</v>
      </c>
      <c r="Y339" s="418">
        <v>0</v>
      </c>
      <c r="Z339" s="418">
        <v>3</v>
      </c>
      <c r="AA339" s="418">
        <v>0</v>
      </c>
      <c r="AB339" s="418">
        <v>0</v>
      </c>
      <c r="AC339" s="418">
        <v>0</v>
      </c>
      <c r="AD339" s="418">
        <v>0</v>
      </c>
      <c r="AE339" s="418">
        <v>0</v>
      </c>
      <c r="AF339" s="418">
        <v>0</v>
      </c>
      <c r="AG339" s="418">
        <v>0</v>
      </c>
      <c r="AH339" s="419">
        <v>3</v>
      </c>
      <c r="AI339" s="417">
        <v>5</v>
      </c>
      <c r="AJ339" s="418">
        <v>5</v>
      </c>
      <c r="AK339" s="418">
        <v>3</v>
      </c>
      <c r="AL339" s="418">
        <v>3</v>
      </c>
      <c r="AM339" s="418">
        <v>4</v>
      </c>
      <c r="AN339" s="418">
        <v>4</v>
      </c>
      <c r="AO339" s="418">
        <v>0</v>
      </c>
      <c r="AP339" s="418">
        <v>0</v>
      </c>
      <c r="AQ339" s="418">
        <v>0</v>
      </c>
      <c r="AR339" s="418">
        <v>0</v>
      </c>
      <c r="AS339" s="418">
        <v>0</v>
      </c>
      <c r="AT339" s="418">
        <v>0</v>
      </c>
      <c r="AU339" s="418">
        <v>1</v>
      </c>
      <c r="AV339" s="418">
        <v>2</v>
      </c>
      <c r="AW339" s="418">
        <v>1</v>
      </c>
      <c r="AX339" s="419">
        <v>0</v>
      </c>
      <c r="AY339" s="417">
        <v>0</v>
      </c>
      <c r="AZ339" s="418">
        <v>0</v>
      </c>
      <c r="BA339" s="418">
        <v>0</v>
      </c>
      <c r="BB339" s="418">
        <v>0</v>
      </c>
      <c r="BC339" s="418">
        <v>0</v>
      </c>
      <c r="BD339" s="418">
        <v>0</v>
      </c>
      <c r="BE339" s="418">
        <v>0</v>
      </c>
      <c r="BF339" s="418">
        <v>0</v>
      </c>
      <c r="BG339" s="418">
        <v>0</v>
      </c>
      <c r="BH339" s="418">
        <v>0</v>
      </c>
      <c r="BI339" s="418">
        <v>0</v>
      </c>
      <c r="BJ339" s="418">
        <v>0</v>
      </c>
      <c r="BK339" s="418">
        <v>0</v>
      </c>
      <c r="BL339" s="418">
        <v>0</v>
      </c>
      <c r="BM339" s="418">
        <v>0</v>
      </c>
      <c r="BN339" s="419">
        <v>0</v>
      </c>
      <c r="BO339" s="417">
        <v>3</v>
      </c>
      <c r="BP339" s="418">
        <v>3</v>
      </c>
      <c r="BQ339" s="418">
        <v>0</v>
      </c>
      <c r="BR339" s="418">
        <v>0</v>
      </c>
      <c r="BS339" s="418">
        <v>3</v>
      </c>
      <c r="BT339" s="418">
        <v>4</v>
      </c>
      <c r="BU339" s="418">
        <v>0</v>
      </c>
      <c r="BV339" s="418">
        <v>0</v>
      </c>
      <c r="BW339" s="418">
        <v>0</v>
      </c>
      <c r="BX339" s="418">
        <v>0</v>
      </c>
      <c r="BY339" s="418">
        <v>0</v>
      </c>
      <c r="BZ339" s="418">
        <v>0</v>
      </c>
      <c r="CA339" s="418">
        <v>0</v>
      </c>
      <c r="CB339" s="418">
        <v>1</v>
      </c>
      <c r="CC339" s="418">
        <v>0</v>
      </c>
      <c r="CD339" s="419">
        <v>3</v>
      </c>
      <c r="CE339" s="417"/>
      <c r="CF339" s="418"/>
      <c r="CG339" s="418"/>
      <c r="CH339" s="418"/>
      <c r="CI339" s="418"/>
      <c r="CJ339" s="418"/>
      <c r="CK339" s="418"/>
      <c r="CL339" s="418"/>
      <c r="CM339" s="418"/>
      <c r="CN339" s="418"/>
      <c r="CO339" s="418"/>
      <c r="CP339" s="418"/>
      <c r="CQ339" s="418"/>
      <c r="CR339" s="418"/>
      <c r="CS339" s="418"/>
      <c r="CT339" s="419"/>
      <c r="CU339" s="54"/>
    </row>
    <row r="340" spans="1:99">
      <c r="B340" s="45" t="str">
        <f>$B$217&amp;""</f>
        <v>7mo with 0% mated</v>
      </c>
      <c r="C340" s="360">
        <f t="shared" si="227"/>
        <v>5</v>
      </c>
      <c r="D340" s="360">
        <f t="shared" si="228"/>
        <v>5</v>
      </c>
      <c r="E340" s="360">
        <f t="shared" si="229"/>
        <v>5</v>
      </c>
      <c r="F340" s="360">
        <f t="shared" si="230"/>
        <v>1</v>
      </c>
      <c r="G340" s="360">
        <f t="shared" si="231"/>
        <v>2</v>
      </c>
      <c r="H340" s="360">
        <f t="shared" si="232"/>
        <v>5</v>
      </c>
      <c r="I340" s="360">
        <f t="shared" si="233"/>
        <v>2</v>
      </c>
      <c r="J340" s="360">
        <f t="shared" si="234"/>
        <v>0</v>
      </c>
      <c r="K340" s="360">
        <f t="shared" si="235"/>
        <v>0</v>
      </c>
      <c r="L340" s="360">
        <f t="shared" si="236"/>
        <v>0</v>
      </c>
      <c r="M340" s="360">
        <f t="shared" si="237"/>
        <v>0</v>
      </c>
      <c r="N340" s="360">
        <f t="shared" si="238"/>
        <v>0</v>
      </c>
      <c r="O340" s="360">
        <f t="shared" si="239"/>
        <v>2</v>
      </c>
      <c r="P340" s="360">
        <f t="shared" si="240"/>
        <v>2</v>
      </c>
      <c r="Q340" s="360">
        <f t="shared" si="241"/>
        <v>2</v>
      </c>
      <c r="R340" s="375">
        <f t="shared" si="242"/>
        <v>1</v>
      </c>
      <c r="S340" s="417">
        <v>2</v>
      </c>
      <c r="T340" s="418">
        <v>5</v>
      </c>
      <c r="U340" s="418">
        <v>2</v>
      </c>
      <c r="V340" s="418">
        <v>2</v>
      </c>
      <c r="W340" s="418">
        <v>2</v>
      </c>
      <c r="X340" s="418">
        <v>2</v>
      </c>
      <c r="Y340" s="418">
        <v>5</v>
      </c>
      <c r="Z340" s="418">
        <v>2</v>
      </c>
      <c r="AA340" s="418">
        <v>0</v>
      </c>
      <c r="AB340" s="418">
        <v>0</v>
      </c>
      <c r="AC340" s="418">
        <v>0</v>
      </c>
      <c r="AD340" s="418">
        <v>0</v>
      </c>
      <c r="AE340" s="418">
        <v>2</v>
      </c>
      <c r="AF340" s="418">
        <v>2</v>
      </c>
      <c r="AG340" s="418">
        <v>2</v>
      </c>
      <c r="AH340" s="419">
        <v>2</v>
      </c>
      <c r="AI340" s="417">
        <v>5</v>
      </c>
      <c r="AJ340" s="418">
        <v>5</v>
      </c>
      <c r="AK340" s="418">
        <v>5</v>
      </c>
      <c r="AL340" s="418">
        <v>1</v>
      </c>
      <c r="AM340" s="418">
        <v>2</v>
      </c>
      <c r="AN340" s="418">
        <v>5</v>
      </c>
      <c r="AO340" s="418">
        <v>2</v>
      </c>
      <c r="AP340" s="418">
        <v>0</v>
      </c>
      <c r="AQ340" s="418">
        <v>0</v>
      </c>
      <c r="AR340" s="418">
        <v>0</v>
      </c>
      <c r="AS340" s="418">
        <v>0</v>
      </c>
      <c r="AT340" s="418">
        <v>0</v>
      </c>
      <c r="AU340" s="418">
        <v>2</v>
      </c>
      <c r="AV340" s="418">
        <v>2</v>
      </c>
      <c r="AW340" s="418">
        <v>2</v>
      </c>
      <c r="AX340" s="419">
        <v>1</v>
      </c>
      <c r="AY340" s="417">
        <v>0</v>
      </c>
      <c r="AZ340" s="418">
        <v>0</v>
      </c>
      <c r="BA340" s="418">
        <v>0</v>
      </c>
      <c r="BB340" s="418">
        <v>0</v>
      </c>
      <c r="BC340" s="418">
        <v>0</v>
      </c>
      <c r="BD340" s="418">
        <v>0</v>
      </c>
      <c r="BE340" s="418">
        <v>0</v>
      </c>
      <c r="BF340" s="418">
        <v>0</v>
      </c>
      <c r="BG340" s="418">
        <v>0</v>
      </c>
      <c r="BH340" s="418">
        <v>0</v>
      </c>
      <c r="BI340" s="418">
        <v>0</v>
      </c>
      <c r="BJ340" s="418">
        <v>0</v>
      </c>
      <c r="BK340" s="418">
        <v>0</v>
      </c>
      <c r="BL340" s="418">
        <v>0</v>
      </c>
      <c r="BM340" s="418">
        <v>0</v>
      </c>
      <c r="BN340" s="419">
        <v>0</v>
      </c>
      <c r="BO340" s="417">
        <v>2</v>
      </c>
      <c r="BP340" s="418">
        <v>2</v>
      </c>
      <c r="BQ340" s="418">
        <v>2</v>
      </c>
      <c r="BR340" s="418">
        <v>4</v>
      </c>
      <c r="BS340" s="418">
        <v>2</v>
      </c>
      <c r="BT340" s="418">
        <v>2</v>
      </c>
      <c r="BU340" s="418">
        <v>1</v>
      </c>
      <c r="BV340" s="418">
        <v>2</v>
      </c>
      <c r="BW340" s="418">
        <v>0</v>
      </c>
      <c r="BX340" s="418">
        <v>0</v>
      </c>
      <c r="BY340" s="418">
        <v>0</v>
      </c>
      <c r="BZ340" s="418">
        <v>0</v>
      </c>
      <c r="CA340" s="418">
        <v>2</v>
      </c>
      <c r="CB340" s="418">
        <v>2</v>
      </c>
      <c r="CC340" s="418">
        <v>2</v>
      </c>
      <c r="CD340" s="419">
        <v>2</v>
      </c>
      <c r="CE340" s="417"/>
      <c r="CF340" s="418"/>
      <c r="CG340" s="418"/>
      <c r="CH340" s="418"/>
      <c r="CI340" s="418"/>
      <c r="CJ340" s="418"/>
      <c r="CK340" s="418"/>
      <c r="CL340" s="418"/>
      <c r="CM340" s="418"/>
      <c r="CN340" s="418"/>
      <c r="CO340" s="418"/>
      <c r="CP340" s="418"/>
      <c r="CQ340" s="418"/>
      <c r="CR340" s="418"/>
      <c r="CS340" s="418"/>
      <c r="CT340" s="419"/>
      <c r="CU340" s="54"/>
    </row>
    <row r="341" spans="1:99">
      <c r="B341" s="45" t="s">
        <v>1550</v>
      </c>
      <c r="C341" s="360">
        <f t="shared" si="227"/>
        <v>0</v>
      </c>
      <c r="D341" s="360">
        <f t="shared" si="228"/>
        <v>0</v>
      </c>
      <c r="E341" s="360">
        <f t="shared" si="229"/>
        <v>0</v>
      </c>
      <c r="F341" s="360">
        <f t="shared" si="230"/>
        <v>0</v>
      </c>
      <c r="G341" s="360">
        <f t="shared" si="231"/>
        <v>0</v>
      </c>
      <c r="H341" s="360">
        <f t="shared" si="232"/>
        <v>0</v>
      </c>
      <c r="I341" s="360">
        <f t="shared" si="233"/>
        <v>0</v>
      </c>
      <c r="J341" s="360">
        <f t="shared" si="234"/>
        <v>0</v>
      </c>
      <c r="K341" s="360">
        <f t="shared" si="235"/>
        <v>0</v>
      </c>
      <c r="L341" s="360">
        <f t="shared" si="236"/>
        <v>0</v>
      </c>
      <c r="M341" s="360">
        <f t="shared" si="237"/>
        <v>0</v>
      </c>
      <c r="N341" s="360">
        <f t="shared" si="238"/>
        <v>0</v>
      </c>
      <c r="O341" s="360">
        <f t="shared" si="239"/>
        <v>0</v>
      </c>
      <c r="P341" s="360">
        <f t="shared" si="240"/>
        <v>0</v>
      </c>
      <c r="Q341" s="360">
        <f t="shared" si="241"/>
        <v>0</v>
      </c>
      <c r="R341" s="375">
        <f t="shared" si="242"/>
        <v>0</v>
      </c>
      <c r="S341" s="417"/>
      <c r="T341" s="418"/>
      <c r="U341" s="418"/>
      <c r="V341" s="418"/>
      <c r="W341" s="418"/>
      <c r="X341" s="418"/>
      <c r="Y341" s="418"/>
      <c r="Z341" s="418"/>
      <c r="AA341" s="418"/>
      <c r="AB341" s="418"/>
      <c r="AC341" s="418"/>
      <c r="AD341" s="418"/>
      <c r="AE341" s="418"/>
      <c r="AF341" s="418"/>
      <c r="AG341" s="418"/>
      <c r="AH341" s="419"/>
      <c r="AI341" s="417"/>
      <c r="AJ341" s="418"/>
      <c r="AK341" s="418"/>
      <c r="AL341" s="418"/>
      <c r="AM341" s="418"/>
      <c r="AN341" s="418"/>
      <c r="AO341" s="418"/>
      <c r="AP341" s="418"/>
      <c r="AQ341" s="418"/>
      <c r="AR341" s="418"/>
      <c r="AS341" s="418"/>
      <c r="AT341" s="418"/>
      <c r="AU341" s="418"/>
      <c r="AV341" s="418"/>
      <c r="AW341" s="418"/>
      <c r="AX341" s="419"/>
      <c r="AY341" s="417"/>
      <c r="AZ341" s="418"/>
      <c r="BA341" s="418"/>
      <c r="BB341" s="418"/>
      <c r="BC341" s="418"/>
      <c r="BD341" s="418"/>
      <c r="BE341" s="418"/>
      <c r="BF341" s="418"/>
      <c r="BG341" s="418"/>
      <c r="BH341" s="418"/>
      <c r="BI341" s="418"/>
      <c r="BJ341" s="418"/>
      <c r="BK341" s="418"/>
      <c r="BL341" s="418"/>
      <c r="BM341" s="418"/>
      <c r="BN341" s="419"/>
      <c r="BO341" s="417"/>
      <c r="BP341" s="418"/>
      <c r="BQ341" s="418"/>
      <c r="BR341" s="418"/>
      <c r="BS341" s="418"/>
      <c r="BT341" s="418"/>
      <c r="BU341" s="418"/>
      <c r="BV341" s="418"/>
      <c r="BW341" s="418"/>
      <c r="BX341" s="418"/>
      <c r="BY341" s="418"/>
      <c r="BZ341" s="418"/>
      <c r="CA341" s="418"/>
      <c r="CB341" s="418"/>
      <c r="CC341" s="418"/>
      <c r="CD341" s="419"/>
      <c r="CE341" s="417"/>
      <c r="CF341" s="418"/>
      <c r="CG341" s="418"/>
      <c r="CH341" s="418"/>
      <c r="CI341" s="418"/>
      <c r="CJ341" s="418"/>
      <c r="CK341" s="418"/>
      <c r="CL341" s="418"/>
      <c r="CM341" s="418"/>
      <c r="CN341" s="418"/>
      <c r="CO341" s="418"/>
      <c r="CP341" s="418"/>
      <c r="CQ341" s="418"/>
      <c r="CR341" s="418"/>
      <c r="CS341" s="418"/>
      <c r="CT341" s="419"/>
      <c r="CU341" s="54"/>
    </row>
    <row r="342" spans="1:99">
      <c r="B342" s="45" t="s">
        <v>1019</v>
      </c>
      <c r="C342" s="361">
        <f t="shared" si="227"/>
        <v>0</v>
      </c>
      <c r="D342" s="361">
        <f t="shared" si="228"/>
        <v>0</v>
      </c>
      <c r="E342" s="361">
        <f t="shared" si="229"/>
        <v>0</v>
      </c>
      <c r="F342" s="361">
        <f t="shared" si="230"/>
        <v>0</v>
      </c>
      <c r="G342" s="361">
        <f t="shared" si="231"/>
        <v>0</v>
      </c>
      <c r="H342" s="361">
        <f t="shared" si="232"/>
        <v>0</v>
      </c>
      <c r="I342" s="361">
        <f t="shared" si="233"/>
        <v>0</v>
      </c>
      <c r="J342" s="361">
        <f t="shared" si="234"/>
        <v>0</v>
      </c>
      <c r="K342" s="361">
        <f t="shared" si="235"/>
        <v>0</v>
      </c>
      <c r="L342" s="361">
        <f t="shared" si="236"/>
        <v>0</v>
      </c>
      <c r="M342" s="361">
        <f t="shared" si="237"/>
        <v>0</v>
      </c>
      <c r="N342" s="361">
        <f t="shared" si="238"/>
        <v>0</v>
      </c>
      <c r="O342" s="361">
        <f t="shared" si="239"/>
        <v>0</v>
      </c>
      <c r="P342" s="361">
        <f t="shared" si="240"/>
        <v>0</v>
      </c>
      <c r="Q342" s="361">
        <f t="shared" si="241"/>
        <v>0</v>
      </c>
      <c r="R342" s="376">
        <f t="shared" si="242"/>
        <v>0</v>
      </c>
      <c r="S342" s="437"/>
      <c r="T342" s="438"/>
      <c r="U342" s="438"/>
      <c r="V342" s="438"/>
      <c r="W342" s="438"/>
      <c r="X342" s="438"/>
      <c r="Y342" s="438"/>
      <c r="Z342" s="438"/>
      <c r="AA342" s="438"/>
      <c r="AB342" s="438"/>
      <c r="AC342" s="438"/>
      <c r="AD342" s="438"/>
      <c r="AE342" s="438"/>
      <c r="AF342" s="438"/>
      <c r="AG342" s="438"/>
      <c r="AH342" s="439"/>
      <c r="AI342" s="437"/>
      <c r="AJ342" s="438"/>
      <c r="AK342" s="438"/>
      <c r="AL342" s="438"/>
      <c r="AM342" s="438"/>
      <c r="AN342" s="438"/>
      <c r="AO342" s="438"/>
      <c r="AP342" s="438"/>
      <c r="AQ342" s="438"/>
      <c r="AR342" s="438"/>
      <c r="AS342" s="438"/>
      <c r="AT342" s="438"/>
      <c r="AU342" s="438"/>
      <c r="AV342" s="438"/>
      <c r="AW342" s="438"/>
      <c r="AX342" s="439"/>
      <c r="AY342" s="437"/>
      <c r="AZ342" s="438"/>
      <c r="BA342" s="438"/>
      <c r="BB342" s="438"/>
      <c r="BC342" s="438"/>
      <c r="BD342" s="438"/>
      <c r="BE342" s="438"/>
      <c r="BF342" s="438"/>
      <c r="BG342" s="438"/>
      <c r="BH342" s="438"/>
      <c r="BI342" s="438"/>
      <c r="BJ342" s="438"/>
      <c r="BK342" s="438"/>
      <c r="BL342" s="438"/>
      <c r="BM342" s="438"/>
      <c r="BN342" s="439"/>
      <c r="BO342" s="437"/>
      <c r="BP342" s="438"/>
      <c r="BQ342" s="438"/>
      <c r="BR342" s="438"/>
      <c r="BS342" s="438"/>
      <c r="BT342" s="438"/>
      <c r="BU342" s="438"/>
      <c r="BV342" s="438"/>
      <c r="BW342" s="438"/>
      <c r="BX342" s="438"/>
      <c r="BY342" s="438"/>
      <c r="BZ342" s="438"/>
      <c r="CA342" s="438"/>
      <c r="CB342" s="438"/>
      <c r="CC342" s="438"/>
      <c r="CD342" s="439"/>
      <c r="CE342" s="437"/>
      <c r="CF342" s="438"/>
      <c r="CG342" s="438"/>
      <c r="CH342" s="438"/>
      <c r="CI342" s="438"/>
      <c r="CJ342" s="438"/>
      <c r="CK342" s="438"/>
      <c r="CL342" s="438"/>
      <c r="CM342" s="438"/>
      <c r="CN342" s="438"/>
      <c r="CO342" s="438"/>
      <c r="CP342" s="438"/>
      <c r="CQ342" s="438"/>
      <c r="CR342" s="438"/>
      <c r="CS342" s="438"/>
      <c r="CT342" s="439"/>
      <c r="CU342" s="54"/>
    </row>
    <row r="343" spans="1:99" ht="24.75" outlineLevel="1">
      <c r="B343" s="44" t="str">
        <f>"Timing 3 - mid preg to Birth
"&amp;$B$212&amp;""</f>
        <v>Timing 3 - mid preg to Birth
Standard (7mo)</v>
      </c>
      <c r="C343" s="358">
        <f t="shared" si="227"/>
        <v>0</v>
      </c>
      <c r="D343" s="358">
        <f t="shared" si="228"/>
        <v>0</v>
      </c>
      <c r="E343" s="358">
        <f t="shared" si="229"/>
        <v>0</v>
      </c>
      <c r="F343" s="358">
        <f t="shared" si="230"/>
        <v>0</v>
      </c>
      <c r="G343" s="358">
        <f t="shared" si="231"/>
        <v>0</v>
      </c>
      <c r="H343" s="358">
        <f t="shared" si="232"/>
        <v>0</v>
      </c>
      <c r="I343" s="358">
        <f t="shared" si="233"/>
        <v>0</v>
      </c>
      <c r="J343" s="358">
        <f t="shared" si="234"/>
        <v>0</v>
      </c>
      <c r="K343" s="358">
        <f t="shared" si="235"/>
        <v>0</v>
      </c>
      <c r="L343" s="358">
        <f t="shared" si="236"/>
        <v>0</v>
      </c>
      <c r="M343" s="358">
        <f t="shared" si="237"/>
        <v>0</v>
      </c>
      <c r="N343" s="358">
        <f t="shared" si="238"/>
        <v>0</v>
      </c>
      <c r="O343" s="358">
        <f t="shared" si="239"/>
        <v>0</v>
      </c>
      <c r="P343" s="358">
        <f t="shared" si="240"/>
        <v>0</v>
      </c>
      <c r="Q343" s="358">
        <f t="shared" si="241"/>
        <v>0</v>
      </c>
      <c r="R343" s="374">
        <f t="shared" si="242"/>
        <v>0</v>
      </c>
      <c r="S343" s="384"/>
      <c r="T343" s="281"/>
      <c r="U343" s="281"/>
      <c r="V343" s="281"/>
      <c r="W343" s="281"/>
      <c r="X343" s="281"/>
      <c r="Y343" s="281"/>
      <c r="Z343" s="281"/>
      <c r="AA343" s="281"/>
      <c r="AB343" s="281"/>
      <c r="AC343" s="281"/>
      <c r="AD343" s="281"/>
      <c r="AE343" s="281"/>
      <c r="AF343" s="281"/>
      <c r="AG343" s="281"/>
      <c r="AH343" s="396"/>
      <c r="AI343" s="384"/>
      <c r="AJ343" s="281"/>
      <c r="AK343" s="281"/>
      <c r="AL343" s="281"/>
      <c r="AM343" s="281"/>
      <c r="AN343" s="281"/>
      <c r="AO343" s="281"/>
      <c r="AP343" s="281"/>
      <c r="AQ343" s="281"/>
      <c r="AR343" s="281"/>
      <c r="AS343" s="281"/>
      <c r="AT343" s="281"/>
      <c r="AU343" s="281"/>
      <c r="AV343" s="281"/>
      <c r="AW343" s="281"/>
      <c r="AX343" s="396"/>
      <c r="AY343" s="384"/>
      <c r="AZ343" s="281"/>
      <c r="BA343" s="281"/>
      <c r="BB343" s="281"/>
      <c r="BC343" s="281"/>
      <c r="BD343" s="281"/>
      <c r="BE343" s="281"/>
      <c r="BF343" s="281"/>
      <c r="BG343" s="281"/>
      <c r="BH343" s="281"/>
      <c r="BI343" s="281"/>
      <c r="BJ343" s="281"/>
      <c r="BK343" s="281"/>
      <c r="BL343" s="281"/>
      <c r="BM343" s="281"/>
      <c r="BN343" s="396"/>
      <c r="BO343" s="384"/>
      <c r="BP343" s="281"/>
      <c r="BQ343" s="281"/>
      <c r="BR343" s="281"/>
      <c r="BS343" s="281"/>
      <c r="BT343" s="281"/>
      <c r="BU343" s="281"/>
      <c r="BV343" s="281"/>
      <c r="BW343" s="281"/>
      <c r="BX343" s="281"/>
      <c r="BY343" s="281"/>
      <c r="BZ343" s="281"/>
      <c r="CA343" s="281"/>
      <c r="CB343" s="281"/>
      <c r="CC343" s="281"/>
      <c r="CD343" s="396"/>
      <c r="CE343" s="384"/>
      <c r="CF343" s="281"/>
      <c r="CG343" s="281"/>
      <c r="CH343" s="281"/>
      <c r="CI343" s="281"/>
      <c r="CJ343" s="281"/>
      <c r="CK343" s="281"/>
      <c r="CL343" s="281"/>
      <c r="CM343" s="281"/>
      <c r="CN343" s="281"/>
      <c r="CO343" s="281"/>
      <c r="CP343" s="281"/>
      <c r="CQ343" s="281"/>
      <c r="CR343" s="281"/>
      <c r="CS343" s="281"/>
      <c r="CT343" s="396"/>
      <c r="CU343" s="359" t="s">
        <v>1294</v>
      </c>
    </row>
    <row r="344" spans="1:99" outlineLevel="1">
      <c r="B344" s="45" t="str">
        <f>$B$213&amp;""</f>
        <v>Early</v>
      </c>
      <c r="C344" s="360">
        <f t="shared" si="227"/>
        <v>0</v>
      </c>
      <c r="D344" s="360">
        <f t="shared" si="228"/>
        <v>0</v>
      </c>
      <c r="E344" s="360">
        <f t="shared" si="229"/>
        <v>0</v>
      </c>
      <c r="F344" s="360">
        <f t="shared" si="230"/>
        <v>0</v>
      </c>
      <c r="G344" s="360">
        <f t="shared" si="231"/>
        <v>0</v>
      </c>
      <c r="H344" s="360">
        <f t="shared" si="232"/>
        <v>0</v>
      </c>
      <c r="I344" s="360">
        <f t="shared" si="233"/>
        <v>0</v>
      </c>
      <c r="J344" s="360">
        <f t="shared" si="234"/>
        <v>0</v>
      </c>
      <c r="K344" s="360">
        <f t="shared" si="235"/>
        <v>0</v>
      </c>
      <c r="L344" s="360">
        <f t="shared" si="236"/>
        <v>0</v>
      </c>
      <c r="M344" s="360">
        <f t="shared" si="237"/>
        <v>0</v>
      </c>
      <c r="N344" s="360">
        <f t="shared" si="238"/>
        <v>0</v>
      </c>
      <c r="O344" s="360">
        <f t="shared" si="239"/>
        <v>0</v>
      </c>
      <c r="P344" s="360">
        <f t="shared" si="240"/>
        <v>0</v>
      </c>
      <c r="Q344" s="360">
        <f t="shared" si="241"/>
        <v>0</v>
      </c>
      <c r="R344" s="375">
        <f t="shared" si="242"/>
        <v>0</v>
      </c>
      <c r="S344" s="385"/>
      <c r="T344" s="386"/>
      <c r="U344" s="386"/>
      <c r="V344" s="386"/>
      <c r="W344" s="386"/>
      <c r="X344" s="386"/>
      <c r="Y344" s="386"/>
      <c r="Z344" s="386"/>
      <c r="AA344" s="386"/>
      <c r="AB344" s="386"/>
      <c r="AC344" s="386"/>
      <c r="AD344" s="386"/>
      <c r="AE344" s="386"/>
      <c r="AF344" s="386"/>
      <c r="AG344" s="386"/>
      <c r="AH344" s="397"/>
      <c r="AI344" s="385"/>
      <c r="AJ344" s="386"/>
      <c r="AK344" s="386"/>
      <c r="AL344" s="386"/>
      <c r="AM344" s="386"/>
      <c r="AN344" s="386"/>
      <c r="AO344" s="386"/>
      <c r="AP344" s="386"/>
      <c r="AQ344" s="386"/>
      <c r="AR344" s="386"/>
      <c r="AS344" s="386"/>
      <c r="AT344" s="386"/>
      <c r="AU344" s="386"/>
      <c r="AV344" s="386"/>
      <c r="AW344" s="386"/>
      <c r="AX344" s="397"/>
      <c r="AY344" s="385"/>
      <c r="AZ344" s="386"/>
      <c r="BA344" s="386"/>
      <c r="BB344" s="386"/>
      <c r="BC344" s="386"/>
      <c r="BD344" s="386"/>
      <c r="BE344" s="386"/>
      <c r="BF344" s="386"/>
      <c r="BG344" s="386"/>
      <c r="BH344" s="386"/>
      <c r="BI344" s="386"/>
      <c r="BJ344" s="386"/>
      <c r="BK344" s="386"/>
      <c r="BL344" s="386"/>
      <c r="BM344" s="386"/>
      <c r="BN344" s="397"/>
      <c r="BO344" s="385"/>
      <c r="BP344" s="386"/>
      <c r="BQ344" s="386"/>
      <c r="BR344" s="386"/>
      <c r="BS344" s="386"/>
      <c r="BT344" s="386"/>
      <c r="BU344" s="386"/>
      <c r="BV344" s="386"/>
      <c r="BW344" s="386"/>
      <c r="BX344" s="386"/>
      <c r="BY344" s="386"/>
      <c r="BZ344" s="386"/>
      <c r="CA344" s="386"/>
      <c r="CB344" s="386"/>
      <c r="CC344" s="386"/>
      <c r="CD344" s="397"/>
      <c r="CE344" s="385"/>
      <c r="CF344" s="386"/>
      <c r="CG344" s="386"/>
      <c r="CH344" s="386"/>
      <c r="CI344" s="386"/>
      <c r="CJ344" s="386"/>
      <c r="CK344" s="386"/>
      <c r="CL344" s="386"/>
      <c r="CM344" s="386"/>
      <c r="CN344" s="386"/>
      <c r="CO344" s="386"/>
      <c r="CP344" s="386"/>
      <c r="CQ344" s="386"/>
      <c r="CR344" s="386"/>
      <c r="CS344" s="386"/>
      <c r="CT344" s="397"/>
      <c r="CU344" s="54"/>
    </row>
    <row r="345" spans="1:99" outlineLevel="1">
      <c r="B345" s="45" t="str">
        <f>$B$214&amp;""</f>
        <v>Middle</v>
      </c>
      <c r="C345" s="360">
        <f t="shared" si="227"/>
        <v>0</v>
      </c>
      <c r="D345" s="360">
        <f t="shared" si="228"/>
        <v>0</v>
      </c>
      <c r="E345" s="360">
        <f t="shared" si="229"/>
        <v>0</v>
      </c>
      <c r="F345" s="360">
        <f t="shared" si="230"/>
        <v>0</v>
      </c>
      <c r="G345" s="360">
        <f t="shared" si="231"/>
        <v>0</v>
      </c>
      <c r="H345" s="360">
        <f t="shared" si="232"/>
        <v>0</v>
      </c>
      <c r="I345" s="360">
        <f t="shared" si="233"/>
        <v>0</v>
      </c>
      <c r="J345" s="360">
        <f t="shared" si="234"/>
        <v>0</v>
      </c>
      <c r="K345" s="360">
        <f t="shared" si="235"/>
        <v>0</v>
      </c>
      <c r="L345" s="360">
        <f t="shared" si="236"/>
        <v>0</v>
      </c>
      <c r="M345" s="360">
        <f t="shared" si="237"/>
        <v>0</v>
      </c>
      <c r="N345" s="360">
        <f t="shared" si="238"/>
        <v>0</v>
      </c>
      <c r="O345" s="360">
        <f t="shared" si="239"/>
        <v>0</v>
      </c>
      <c r="P345" s="360">
        <f t="shared" si="240"/>
        <v>0</v>
      </c>
      <c r="Q345" s="360">
        <f t="shared" si="241"/>
        <v>0</v>
      </c>
      <c r="R345" s="375">
        <f t="shared" si="242"/>
        <v>0</v>
      </c>
      <c r="S345" s="385"/>
      <c r="T345" s="386"/>
      <c r="U345" s="386"/>
      <c r="V345" s="386"/>
      <c r="W345" s="386"/>
      <c r="X345" s="386"/>
      <c r="Y345" s="386"/>
      <c r="Z345" s="386"/>
      <c r="AA345" s="386"/>
      <c r="AB345" s="386"/>
      <c r="AC345" s="386"/>
      <c r="AD345" s="386"/>
      <c r="AE345" s="386"/>
      <c r="AF345" s="386"/>
      <c r="AG345" s="386"/>
      <c r="AH345" s="397"/>
      <c r="AI345" s="385"/>
      <c r="AJ345" s="386"/>
      <c r="AK345" s="386"/>
      <c r="AL345" s="386"/>
      <c r="AM345" s="386"/>
      <c r="AN345" s="386"/>
      <c r="AO345" s="386"/>
      <c r="AP345" s="386"/>
      <c r="AQ345" s="386"/>
      <c r="AR345" s="386"/>
      <c r="AS345" s="386"/>
      <c r="AT345" s="386"/>
      <c r="AU345" s="386"/>
      <c r="AV345" s="386"/>
      <c r="AW345" s="386"/>
      <c r="AX345" s="397"/>
      <c r="AY345" s="385"/>
      <c r="AZ345" s="386"/>
      <c r="BA345" s="386"/>
      <c r="BB345" s="386"/>
      <c r="BC345" s="386"/>
      <c r="BD345" s="386"/>
      <c r="BE345" s="386"/>
      <c r="BF345" s="386"/>
      <c r="BG345" s="386"/>
      <c r="BH345" s="386"/>
      <c r="BI345" s="386"/>
      <c r="BJ345" s="386"/>
      <c r="BK345" s="386"/>
      <c r="BL345" s="386"/>
      <c r="BM345" s="386"/>
      <c r="BN345" s="397"/>
      <c r="BO345" s="385"/>
      <c r="BP345" s="386"/>
      <c r="BQ345" s="386"/>
      <c r="BR345" s="386"/>
      <c r="BS345" s="386"/>
      <c r="BT345" s="386"/>
      <c r="BU345" s="386"/>
      <c r="BV345" s="386"/>
      <c r="BW345" s="386"/>
      <c r="BX345" s="386"/>
      <c r="BY345" s="386"/>
      <c r="BZ345" s="386"/>
      <c r="CA345" s="386"/>
      <c r="CB345" s="386"/>
      <c r="CC345" s="386"/>
      <c r="CD345" s="397"/>
      <c r="CE345" s="385"/>
      <c r="CF345" s="386"/>
      <c r="CG345" s="386"/>
      <c r="CH345" s="386"/>
      <c r="CI345" s="386"/>
      <c r="CJ345" s="386"/>
      <c r="CK345" s="386"/>
      <c r="CL345" s="386"/>
      <c r="CM345" s="386"/>
      <c r="CN345" s="386"/>
      <c r="CO345" s="386"/>
      <c r="CP345" s="386"/>
      <c r="CQ345" s="386"/>
      <c r="CR345" s="386"/>
      <c r="CS345" s="386"/>
      <c r="CT345" s="397"/>
      <c r="CU345" s="54"/>
    </row>
    <row r="346" spans="1:99" outlineLevel="1">
      <c r="B346" s="45" t="str">
        <f>$B$215&amp;""</f>
        <v>Late</v>
      </c>
      <c r="C346" s="360">
        <f t="shared" si="227"/>
        <v>0</v>
      </c>
      <c r="D346" s="360">
        <f t="shared" si="228"/>
        <v>0</v>
      </c>
      <c r="E346" s="360">
        <f t="shared" si="229"/>
        <v>0</v>
      </c>
      <c r="F346" s="360">
        <f t="shared" si="230"/>
        <v>0</v>
      </c>
      <c r="G346" s="360">
        <f t="shared" si="231"/>
        <v>0</v>
      </c>
      <c r="H346" s="360">
        <f t="shared" si="232"/>
        <v>0</v>
      </c>
      <c r="I346" s="360">
        <f t="shared" si="233"/>
        <v>0</v>
      </c>
      <c r="J346" s="360">
        <f t="shared" si="234"/>
        <v>0</v>
      </c>
      <c r="K346" s="360">
        <f t="shared" si="235"/>
        <v>0</v>
      </c>
      <c r="L346" s="360">
        <f t="shared" si="236"/>
        <v>0</v>
      </c>
      <c r="M346" s="360">
        <f t="shared" si="237"/>
        <v>0</v>
      </c>
      <c r="N346" s="360">
        <f t="shared" si="238"/>
        <v>0</v>
      </c>
      <c r="O346" s="360">
        <f t="shared" si="239"/>
        <v>0</v>
      </c>
      <c r="P346" s="360">
        <f t="shared" si="240"/>
        <v>0</v>
      </c>
      <c r="Q346" s="360">
        <f t="shared" si="241"/>
        <v>0</v>
      </c>
      <c r="R346" s="375">
        <f t="shared" si="242"/>
        <v>0</v>
      </c>
      <c r="S346" s="385"/>
      <c r="T346" s="386"/>
      <c r="U346" s="386"/>
      <c r="V346" s="386"/>
      <c r="W346" s="386"/>
      <c r="X346" s="386"/>
      <c r="Y346" s="386"/>
      <c r="Z346" s="386"/>
      <c r="AA346" s="386"/>
      <c r="AB346" s="386"/>
      <c r="AC346" s="386"/>
      <c r="AD346" s="386"/>
      <c r="AE346" s="386"/>
      <c r="AF346" s="386"/>
      <c r="AG346" s="386"/>
      <c r="AH346" s="397"/>
      <c r="AI346" s="385"/>
      <c r="AJ346" s="386"/>
      <c r="AK346" s="386"/>
      <c r="AL346" s="386"/>
      <c r="AM346" s="386"/>
      <c r="AN346" s="386"/>
      <c r="AO346" s="386"/>
      <c r="AP346" s="386"/>
      <c r="AQ346" s="386"/>
      <c r="AR346" s="386"/>
      <c r="AS346" s="386"/>
      <c r="AT346" s="386"/>
      <c r="AU346" s="386"/>
      <c r="AV346" s="386"/>
      <c r="AW346" s="386"/>
      <c r="AX346" s="397"/>
      <c r="AY346" s="385"/>
      <c r="AZ346" s="386"/>
      <c r="BA346" s="386"/>
      <c r="BB346" s="386"/>
      <c r="BC346" s="386"/>
      <c r="BD346" s="386"/>
      <c r="BE346" s="386"/>
      <c r="BF346" s="386"/>
      <c r="BG346" s="386"/>
      <c r="BH346" s="386"/>
      <c r="BI346" s="386"/>
      <c r="BJ346" s="386"/>
      <c r="BK346" s="386"/>
      <c r="BL346" s="386"/>
      <c r="BM346" s="386"/>
      <c r="BN346" s="397"/>
      <c r="BO346" s="385"/>
      <c r="BP346" s="386"/>
      <c r="BQ346" s="386"/>
      <c r="BR346" s="386"/>
      <c r="BS346" s="386"/>
      <c r="BT346" s="386"/>
      <c r="BU346" s="386"/>
      <c r="BV346" s="386"/>
      <c r="BW346" s="386"/>
      <c r="BX346" s="386"/>
      <c r="BY346" s="386"/>
      <c r="BZ346" s="386"/>
      <c r="CA346" s="386"/>
      <c r="CB346" s="386"/>
      <c r="CC346" s="386"/>
      <c r="CD346" s="397"/>
      <c r="CE346" s="385"/>
      <c r="CF346" s="386"/>
      <c r="CG346" s="386"/>
      <c r="CH346" s="386"/>
      <c r="CI346" s="386"/>
      <c r="CJ346" s="386"/>
      <c r="CK346" s="386"/>
      <c r="CL346" s="386"/>
      <c r="CM346" s="386"/>
      <c r="CN346" s="386"/>
      <c r="CO346" s="386"/>
      <c r="CP346" s="386"/>
      <c r="CQ346" s="386"/>
      <c r="CR346" s="386"/>
      <c r="CS346" s="386"/>
      <c r="CT346" s="397"/>
      <c r="CU346" s="54"/>
    </row>
    <row r="347" spans="1:99" outlineLevel="1">
      <c r="B347" s="45" t="s">
        <v>900</v>
      </c>
      <c r="C347" s="360">
        <f t="shared" si="227"/>
        <v>0</v>
      </c>
      <c r="D347" s="360">
        <f t="shared" si="228"/>
        <v>0</v>
      </c>
      <c r="E347" s="360">
        <f t="shared" si="229"/>
        <v>0</v>
      </c>
      <c r="F347" s="360">
        <f t="shared" si="230"/>
        <v>0</v>
      </c>
      <c r="G347" s="360">
        <f t="shared" si="231"/>
        <v>0</v>
      </c>
      <c r="H347" s="360">
        <f t="shared" si="232"/>
        <v>0</v>
      </c>
      <c r="I347" s="360">
        <f t="shared" si="233"/>
        <v>0</v>
      </c>
      <c r="J347" s="360">
        <f t="shared" si="234"/>
        <v>0</v>
      </c>
      <c r="K347" s="360">
        <f t="shared" si="235"/>
        <v>0</v>
      </c>
      <c r="L347" s="360">
        <f t="shared" si="236"/>
        <v>0</v>
      </c>
      <c r="M347" s="360">
        <f t="shared" si="237"/>
        <v>0</v>
      </c>
      <c r="N347" s="360">
        <f t="shared" si="238"/>
        <v>0</v>
      </c>
      <c r="O347" s="360">
        <f t="shared" si="239"/>
        <v>0</v>
      </c>
      <c r="P347" s="360">
        <f t="shared" si="240"/>
        <v>0</v>
      </c>
      <c r="Q347" s="360">
        <f t="shared" si="241"/>
        <v>0</v>
      </c>
      <c r="R347" s="375">
        <f t="shared" si="242"/>
        <v>0</v>
      </c>
      <c r="S347" s="417"/>
      <c r="T347" s="418"/>
      <c r="U347" s="418"/>
      <c r="V347" s="418"/>
      <c r="W347" s="418"/>
      <c r="X347" s="418"/>
      <c r="Y347" s="418"/>
      <c r="Z347" s="418"/>
      <c r="AA347" s="418"/>
      <c r="AB347" s="418"/>
      <c r="AC347" s="418"/>
      <c r="AD347" s="418"/>
      <c r="AE347" s="418"/>
      <c r="AF347" s="418"/>
      <c r="AG347" s="418"/>
      <c r="AH347" s="419"/>
      <c r="AI347" s="417"/>
      <c r="AJ347" s="418"/>
      <c r="AK347" s="418"/>
      <c r="AL347" s="418"/>
      <c r="AM347" s="418"/>
      <c r="AN347" s="418"/>
      <c r="AO347" s="418"/>
      <c r="AP347" s="418"/>
      <c r="AQ347" s="418"/>
      <c r="AR347" s="418"/>
      <c r="AS347" s="418"/>
      <c r="AT347" s="418"/>
      <c r="AU347" s="418"/>
      <c r="AV347" s="418"/>
      <c r="AW347" s="418"/>
      <c r="AX347" s="419"/>
      <c r="AY347" s="417"/>
      <c r="AZ347" s="418"/>
      <c r="BA347" s="418"/>
      <c r="BB347" s="418"/>
      <c r="BC347" s="418"/>
      <c r="BD347" s="418"/>
      <c r="BE347" s="418"/>
      <c r="BF347" s="418"/>
      <c r="BG347" s="418"/>
      <c r="BH347" s="418"/>
      <c r="BI347" s="418"/>
      <c r="BJ347" s="418"/>
      <c r="BK347" s="418"/>
      <c r="BL347" s="418"/>
      <c r="BM347" s="418"/>
      <c r="BN347" s="419"/>
      <c r="BO347" s="417"/>
      <c r="BP347" s="418"/>
      <c r="BQ347" s="418"/>
      <c r="BR347" s="418"/>
      <c r="BS347" s="418"/>
      <c r="BT347" s="418"/>
      <c r="BU347" s="418"/>
      <c r="BV347" s="418"/>
      <c r="BW347" s="418"/>
      <c r="BX347" s="418"/>
      <c r="BY347" s="418"/>
      <c r="BZ347" s="418"/>
      <c r="CA347" s="418"/>
      <c r="CB347" s="418"/>
      <c r="CC347" s="418"/>
      <c r="CD347" s="419"/>
      <c r="CE347" s="417"/>
      <c r="CF347" s="418"/>
      <c r="CG347" s="418"/>
      <c r="CH347" s="418"/>
      <c r="CI347" s="418"/>
      <c r="CJ347" s="418"/>
      <c r="CK347" s="418"/>
      <c r="CL347" s="418"/>
      <c r="CM347" s="418"/>
      <c r="CN347" s="418"/>
      <c r="CO347" s="418"/>
      <c r="CP347" s="418"/>
      <c r="CQ347" s="418"/>
      <c r="CR347" s="418"/>
      <c r="CS347" s="418"/>
      <c r="CT347" s="419"/>
      <c r="CU347" s="54"/>
    </row>
    <row r="348" spans="1:99" outlineLevel="1">
      <c r="B348" s="45" t="str">
        <f>$B$217&amp;""</f>
        <v>7mo with 0% mated</v>
      </c>
      <c r="C348" s="360">
        <f t="shared" si="227"/>
        <v>0</v>
      </c>
      <c r="D348" s="360">
        <f t="shared" si="228"/>
        <v>0</v>
      </c>
      <c r="E348" s="360">
        <f t="shared" si="229"/>
        <v>0</v>
      </c>
      <c r="F348" s="360">
        <f t="shared" si="230"/>
        <v>0</v>
      </c>
      <c r="G348" s="360">
        <f t="shared" si="231"/>
        <v>0</v>
      </c>
      <c r="H348" s="360">
        <f t="shared" si="232"/>
        <v>0</v>
      </c>
      <c r="I348" s="360">
        <f t="shared" si="233"/>
        <v>0</v>
      </c>
      <c r="J348" s="360">
        <f t="shared" si="234"/>
        <v>0</v>
      </c>
      <c r="K348" s="360">
        <f t="shared" si="235"/>
        <v>0</v>
      </c>
      <c r="L348" s="360">
        <f t="shared" si="236"/>
        <v>0</v>
      </c>
      <c r="M348" s="360">
        <f t="shared" si="237"/>
        <v>0</v>
      </c>
      <c r="N348" s="360">
        <f t="shared" si="238"/>
        <v>0</v>
      </c>
      <c r="O348" s="360">
        <f t="shared" si="239"/>
        <v>0</v>
      </c>
      <c r="P348" s="360">
        <f t="shared" si="240"/>
        <v>0</v>
      </c>
      <c r="Q348" s="360">
        <f t="shared" si="241"/>
        <v>0</v>
      </c>
      <c r="R348" s="375">
        <f t="shared" si="242"/>
        <v>0</v>
      </c>
      <c r="S348" s="417"/>
      <c r="T348" s="418"/>
      <c r="U348" s="418"/>
      <c r="V348" s="418"/>
      <c r="W348" s="418"/>
      <c r="X348" s="418"/>
      <c r="Y348" s="418"/>
      <c r="Z348" s="418"/>
      <c r="AA348" s="418"/>
      <c r="AB348" s="418"/>
      <c r="AC348" s="418"/>
      <c r="AD348" s="418"/>
      <c r="AE348" s="418"/>
      <c r="AF348" s="418"/>
      <c r="AG348" s="418"/>
      <c r="AH348" s="419"/>
      <c r="AI348" s="417"/>
      <c r="AJ348" s="418"/>
      <c r="AK348" s="418"/>
      <c r="AL348" s="418"/>
      <c r="AM348" s="418"/>
      <c r="AN348" s="418"/>
      <c r="AO348" s="418"/>
      <c r="AP348" s="418"/>
      <c r="AQ348" s="418"/>
      <c r="AR348" s="418"/>
      <c r="AS348" s="418"/>
      <c r="AT348" s="418"/>
      <c r="AU348" s="418"/>
      <c r="AV348" s="418"/>
      <c r="AW348" s="418"/>
      <c r="AX348" s="419"/>
      <c r="AY348" s="417"/>
      <c r="AZ348" s="418"/>
      <c r="BA348" s="418"/>
      <c r="BB348" s="418"/>
      <c r="BC348" s="418"/>
      <c r="BD348" s="418"/>
      <c r="BE348" s="418"/>
      <c r="BF348" s="418"/>
      <c r="BG348" s="418"/>
      <c r="BH348" s="418"/>
      <c r="BI348" s="418"/>
      <c r="BJ348" s="418"/>
      <c r="BK348" s="418"/>
      <c r="BL348" s="418"/>
      <c r="BM348" s="418"/>
      <c r="BN348" s="419"/>
      <c r="BO348" s="417"/>
      <c r="BP348" s="418"/>
      <c r="BQ348" s="418"/>
      <c r="BR348" s="418"/>
      <c r="BS348" s="418"/>
      <c r="BT348" s="418"/>
      <c r="BU348" s="418"/>
      <c r="BV348" s="418"/>
      <c r="BW348" s="418"/>
      <c r="BX348" s="418"/>
      <c r="BY348" s="418"/>
      <c r="BZ348" s="418"/>
      <c r="CA348" s="418"/>
      <c r="CB348" s="418"/>
      <c r="CC348" s="418"/>
      <c r="CD348" s="419"/>
      <c r="CE348" s="417"/>
      <c r="CF348" s="418"/>
      <c r="CG348" s="418"/>
      <c r="CH348" s="418"/>
      <c r="CI348" s="418"/>
      <c r="CJ348" s="418"/>
      <c r="CK348" s="418"/>
      <c r="CL348" s="418"/>
      <c r="CM348" s="418"/>
      <c r="CN348" s="418"/>
      <c r="CO348" s="418"/>
      <c r="CP348" s="418"/>
      <c r="CQ348" s="418"/>
      <c r="CR348" s="418"/>
      <c r="CS348" s="418"/>
      <c r="CT348" s="419"/>
      <c r="CU348" s="54"/>
    </row>
    <row r="349" spans="1:99" outlineLevel="1">
      <c r="B349" s="45" t="s">
        <v>1550</v>
      </c>
      <c r="C349" s="360">
        <f t="shared" si="227"/>
        <v>0</v>
      </c>
      <c r="D349" s="360">
        <f t="shared" si="228"/>
        <v>0</v>
      </c>
      <c r="E349" s="360">
        <f t="shared" si="229"/>
        <v>0</v>
      </c>
      <c r="F349" s="360">
        <f t="shared" si="230"/>
        <v>0</v>
      </c>
      <c r="G349" s="360">
        <f t="shared" si="231"/>
        <v>0</v>
      </c>
      <c r="H349" s="360">
        <f t="shared" si="232"/>
        <v>0</v>
      </c>
      <c r="I349" s="360">
        <f t="shared" si="233"/>
        <v>0</v>
      </c>
      <c r="J349" s="360">
        <f t="shared" si="234"/>
        <v>0</v>
      </c>
      <c r="K349" s="360">
        <f t="shared" si="235"/>
        <v>0</v>
      </c>
      <c r="L349" s="360">
        <f t="shared" si="236"/>
        <v>0</v>
      </c>
      <c r="M349" s="360">
        <f t="shared" si="237"/>
        <v>0</v>
      </c>
      <c r="N349" s="360">
        <f t="shared" si="238"/>
        <v>0</v>
      </c>
      <c r="O349" s="360">
        <f t="shared" si="239"/>
        <v>0</v>
      </c>
      <c r="P349" s="360">
        <f t="shared" si="240"/>
        <v>0</v>
      </c>
      <c r="Q349" s="360">
        <f t="shared" si="241"/>
        <v>0</v>
      </c>
      <c r="R349" s="375">
        <f t="shared" si="242"/>
        <v>0</v>
      </c>
      <c r="S349" s="417"/>
      <c r="T349" s="418"/>
      <c r="U349" s="418"/>
      <c r="V349" s="418"/>
      <c r="W349" s="418"/>
      <c r="X349" s="418"/>
      <c r="Y349" s="418"/>
      <c r="Z349" s="418"/>
      <c r="AA349" s="418"/>
      <c r="AB349" s="418"/>
      <c r="AC349" s="418"/>
      <c r="AD349" s="418"/>
      <c r="AE349" s="418"/>
      <c r="AF349" s="418"/>
      <c r="AG349" s="418"/>
      <c r="AH349" s="419"/>
      <c r="AI349" s="417"/>
      <c r="AJ349" s="418"/>
      <c r="AK349" s="418"/>
      <c r="AL349" s="418"/>
      <c r="AM349" s="418"/>
      <c r="AN349" s="418"/>
      <c r="AO349" s="418"/>
      <c r="AP349" s="418"/>
      <c r="AQ349" s="418"/>
      <c r="AR349" s="418"/>
      <c r="AS349" s="418"/>
      <c r="AT349" s="418"/>
      <c r="AU349" s="418"/>
      <c r="AV349" s="418"/>
      <c r="AW349" s="418"/>
      <c r="AX349" s="419"/>
      <c r="AY349" s="417"/>
      <c r="AZ349" s="418"/>
      <c r="BA349" s="418"/>
      <c r="BB349" s="418"/>
      <c r="BC349" s="418"/>
      <c r="BD349" s="418"/>
      <c r="BE349" s="418"/>
      <c r="BF349" s="418"/>
      <c r="BG349" s="418"/>
      <c r="BH349" s="418"/>
      <c r="BI349" s="418"/>
      <c r="BJ349" s="418"/>
      <c r="BK349" s="418"/>
      <c r="BL349" s="418"/>
      <c r="BM349" s="418"/>
      <c r="BN349" s="419"/>
      <c r="BO349" s="417"/>
      <c r="BP349" s="418"/>
      <c r="BQ349" s="418"/>
      <c r="BR349" s="418"/>
      <c r="BS349" s="418"/>
      <c r="BT349" s="418"/>
      <c r="BU349" s="418"/>
      <c r="BV349" s="418"/>
      <c r="BW349" s="418"/>
      <c r="BX349" s="418"/>
      <c r="BY349" s="418"/>
      <c r="BZ349" s="418"/>
      <c r="CA349" s="418"/>
      <c r="CB349" s="418"/>
      <c r="CC349" s="418"/>
      <c r="CD349" s="419"/>
      <c r="CE349" s="417"/>
      <c r="CF349" s="418"/>
      <c r="CG349" s="418"/>
      <c r="CH349" s="418"/>
      <c r="CI349" s="418"/>
      <c r="CJ349" s="418"/>
      <c r="CK349" s="418"/>
      <c r="CL349" s="418"/>
      <c r="CM349" s="418"/>
      <c r="CN349" s="418"/>
      <c r="CO349" s="418"/>
      <c r="CP349" s="418"/>
      <c r="CQ349" s="418"/>
      <c r="CR349" s="418"/>
      <c r="CS349" s="418"/>
      <c r="CT349" s="419"/>
      <c r="CU349" s="54"/>
    </row>
    <row r="350" spans="1:99" outlineLevel="1">
      <c r="B350" s="45" t="s">
        <v>1019</v>
      </c>
      <c r="C350" s="361">
        <f t="shared" si="227"/>
        <v>0</v>
      </c>
      <c r="D350" s="361">
        <f t="shared" si="228"/>
        <v>0</v>
      </c>
      <c r="E350" s="361">
        <f t="shared" si="229"/>
        <v>0</v>
      </c>
      <c r="F350" s="361">
        <f t="shared" si="230"/>
        <v>0</v>
      </c>
      <c r="G350" s="361">
        <f t="shared" si="231"/>
        <v>0</v>
      </c>
      <c r="H350" s="361">
        <f t="shared" si="232"/>
        <v>0</v>
      </c>
      <c r="I350" s="361">
        <f t="shared" si="233"/>
        <v>0</v>
      </c>
      <c r="J350" s="361">
        <f t="shared" si="234"/>
        <v>0</v>
      </c>
      <c r="K350" s="361">
        <f t="shared" si="235"/>
        <v>0</v>
      </c>
      <c r="L350" s="361">
        <f t="shared" si="236"/>
        <v>0</v>
      </c>
      <c r="M350" s="361">
        <f t="shared" si="237"/>
        <v>0</v>
      </c>
      <c r="N350" s="361">
        <f t="shared" si="238"/>
        <v>0</v>
      </c>
      <c r="O350" s="361">
        <f t="shared" si="239"/>
        <v>0</v>
      </c>
      <c r="P350" s="361">
        <f t="shared" si="240"/>
        <v>0</v>
      </c>
      <c r="Q350" s="361">
        <f t="shared" si="241"/>
        <v>0</v>
      </c>
      <c r="R350" s="376">
        <f t="shared" si="242"/>
        <v>0</v>
      </c>
      <c r="S350" s="437"/>
      <c r="T350" s="438"/>
      <c r="U350" s="438"/>
      <c r="V350" s="438"/>
      <c r="W350" s="438"/>
      <c r="X350" s="438"/>
      <c r="Y350" s="438"/>
      <c r="Z350" s="438"/>
      <c r="AA350" s="438"/>
      <c r="AB350" s="438"/>
      <c r="AC350" s="438"/>
      <c r="AD350" s="438"/>
      <c r="AE350" s="438"/>
      <c r="AF350" s="438"/>
      <c r="AG350" s="438"/>
      <c r="AH350" s="439"/>
      <c r="AI350" s="437"/>
      <c r="AJ350" s="438"/>
      <c r="AK350" s="438"/>
      <c r="AL350" s="438"/>
      <c r="AM350" s="438"/>
      <c r="AN350" s="438"/>
      <c r="AO350" s="438"/>
      <c r="AP350" s="438"/>
      <c r="AQ350" s="438"/>
      <c r="AR350" s="438"/>
      <c r="AS350" s="438"/>
      <c r="AT350" s="438"/>
      <c r="AU350" s="438"/>
      <c r="AV350" s="438"/>
      <c r="AW350" s="438"/>
      <c r="AX350" s="439"/>
      <c r="AY350" s="437"/>
      <c r="AZ350" s="438"/>
      <c r="BA350" s="438"/>
      <c r="BB350" s="438"/>
      <c r="BC350" s="438"/>
      <c r="BD350" s="438"/>
      <c r="BE350" s="438"/>
      <c r="BF350" s="438"/>
      <c r="BG350" s="438"/>
      <c r="BH350" s="438"/>
      <c r="BI350" s="438"/>
      <c r="BJ350" s="438"/>
      <c r="BK350" s="438"/>
      <c r="BL350" s="438"/>
      <c r="BM350" s="438"/>
      <c r="BN350" s="439"/>
      <c r="BO350" s="437"/>
      <c r="BP350" s="438"/>
      <c r="BQ350" s="438"/>
      <c r="BR350" s="438"/>
      <c r="BS350" s="438"/>
      <c r="BT350" s="438"/>
      <c r="BU350" s="438"/>
      <c r="BV350" s="438"/>
      <c r="BW350" s="438"/>
      <c r="BX350" s="438"/>
      <c r="BY350" s="438"/>
      <c r="BZ350" s="438"/>
      <c r="CA350" s="438"/>
      <c r="CB350" s="438"/>
      <c r="CC350" s="438"/>
      <c r="CD350" s="439"/>
      <c r="CE350" s="437"/>
      <c r="CF350" s="438"/>
      <c r="CG350" s="438"/>
      <c r="CH350" s="438"/>
      <c r="CI350" s="438"/>
      <c r="CJ350" s="438"/>
      <c r="CK350" s="438"/>
      <c r="CL350" s="438"/>
      <c r="CM350" s="438"/>
      <c r="CN350" s="438"/>
      <c r="CO350" s="438"/>
      <c r="CP350" s="438"/>
      <c r="CQ350" s="438"/>
      <c r="CR350" s="438"/>
      <c r="CS350" s="438"/>
      <c r="CT350" s="439"/>
      <c r="CU350" s="54"/>
    </row>
    <row r="351" spans="1:99" ht="24.75" outlineLevel="1">
      <c r="A351" t="s">
        <v>1573</v>
      </c>
      <c r="B351" s="44" t="str">
        <f>"Timing 1 - Wean to Join
"&amp;$B$212&amp;""</f>
        <v>Timing 1 - Wean to Join
Standard (7mo)</v>
      </c>
      <c r="C351" s="358">
        <f t="shared" si="227"/>
        <v>0</v>
      </c>
      <c r="D351" s="358">
        <f t="shared" si="228"/>
        <v>0</v>
      </c>
      <c r="E351" s="358">
        <f t="shared" si="229"/>
        <v>0</v>
      </c>
      <c r="F351" s="358">
        <f t="shared" si="230"/>
        <v>0</v>
      </c>
      <c r="G351" s="358">
        <f t="shared" si="231"/>
        <v>0</v>
      </c>
      <c r="H351" s="358">
        <f t="shared" si="232"/>
        <v>0</v>
      </c>
      <c r="I351" s="358">
        <f t="shared" si="233"/>
        <v>0</v>
      </c>
      <c r="J351" s="358">
        <f t="shared" si="234"/>
        <v>0</v>
      </c>
      <c r="K351" s="358">
        <f t="shared" si="235"/>
        <v>0</v>
      </c>
      <c r="L351" s="358">
        <f t="shared" si="236"/>
        <v>0</v>
      </c>
      <c r="M351" s="358">
        <f t="shared" si="237"/>
        <v>0</v>
      </c>
      <c r="N351" s="358">
        <f t="shared" si="238"/>
        <v>0</v>
      </c>
      <c r="O351" s="358">
        <f t="shared" si="239"/>
        <v>0</v>
      </c>
      <c r="P351" s="358">
        <f t="shared" si="240"/>
        <v>0</v>
      </c>
      <c r="Q351" s="358">
        <f t="shared" si="241"/>
        <v>0</v>
      </c>
      <c r="R351" s="374">
        <f t="shared" si="242"/>
        <v>0</v>
      </c>
      <c r="S351" s="384"/>
      <c r="T351" s="281"/>
      <c r="U351" s="281"/>
      <c r="V351" s="281"/>
      <c r="W351" s="281"/>
      <c r="X351" s="281"/>
      <c r="Y351" s="281"/>
      <c r="Z351" s="281"/>
      <c r="AA351" s="281"/>
      <c r="AB351" s="281"/>
      <c r="AC351" s="281"/>
      <c r="AD351" s="281"/>
      <c r="AE351" s="281"/>
      <c r="AF351" s="281"/>
      <c r="AG351" s="281"/>
      <c r="AH351" s="396"/>
      <c r="AI351" s="384"/>
      <c r="AJ351" s="281"/>
      <c r="AK351" s="281"/>
      <c r="AL351" s="281"/>
      <c r="AM351" s="281"/>
      <c r="AN351" s="281"/>
      <c r="AO351" s="281"/>
      <c r="AP351" s="281"/>
      <c r="AQ351" s="281"/>
      <c r="AR351" s="281"/>
      <c r="AS351" s="281"/>
      <c r="AT351" s="281"/>
      <c r="AU351" s="281"/>
      <c r="AV351" s="281"/>
      <c r="AW351" s="281"/>
      <c r="AX351" s="396"/>
      <c r="AY351" s="384"/>
      <c r="AZ351" s="281"/>
      <c r="BA351" s="281"/>
      <c r="BB351" s="281"/>
      <c r="BC351" s="281"/>
      <c r="BD351" s="281"/>
      <c r="BE351" s="281"/>
      <c r="BF351" s="281"/>
      <c r="BG351" s="281"/>
      <c r="BH351" s="281"/>
      <c r="BI351" s="281"/>
      <c r="BJ351" s="281"/>
      <c r="BK351" s="281"/>
      <c r="BL351" s="281"/>
      <c r="BM351" s="281"/>
      <c r="BN351" s="396"/>
      <c r="BO351" s="384"/>
      <c r="BP351" s="281"/>
      <c r="BQ351" s="281"/>
      <c r="BR351" s="281"/>
      <c r="BS351" s="281"/>
      <c r="BT351" s="281"/>
      <c r="BU351" s="281"/>
      <c r="BV351" s="281"/>
      <c r="BW351" s="281"/>
      <c r="BX351" s="281"/>
      <c r="BY351" s="281"/>
      <c r="BZ351" s="281"/>
      <c r="CA351" s="281"/>
      <c r="CB351" s="281"/>
      <c r="CC351" s="281"/>
      <c r="CD351" s="396"/>
      <c r="CE351" s="384"/>
      <c r="CF351" s="281"/>
      <c r="CG351" s="281"/>
      <c r="CH351" s="281"/>
      <c r="CI351" s="281"/>
      <c r="CJ351" s="281"/>
      <c r="CK351" s="281"/>
      <c r="CL351" s="281"/>
      <c r="CM351" s="281"/>
      <c r="CN351" s="281"/>
      <c r="CO351" s="281"/>
      <c r="CP351" s="281"/>
      <c r="CQ351" s="281"/>
      <c r="CR351" s="281"/>
      <c r="CS351" s="281"/>
      <c r="CT351" s="396"/>
      <c r="CU351" s="359" t="s">
        <v>1294</v>
      </c>
    </row>
    <row r="352" spans="1:99" outlineLevel="1">
      <c r="B352" s="45" t="str">
        <f>$B$213&amp;""</f>
        <v>Early</v>
      </c>
      <c r="C352" s="360">
        <f t="shared" si="227"/>
        <v>0</v>
      </c>
      <c r="D352" s="360">
        <f t="shared" si="228"/>
        <v>0</v>
      </c>
      <c r="E352" s="360">
        <f t="shared" si="229"/>
        <v>0</v>
      </c>
      <c r="F352" s="360">
        <f t="shared" si="230"/>
        <v>0</v>
      </c>
      <c r="G352" s="360">
        <f t="shared" si="231"/>
        <v>0</v>
      </c>
      <c r="H352" s="360">
        <f t="shared" si="232"/>
        <v>0</v>
      </c>
      <c r="I352" s="360">
        <f t="shared" si="233"/>
        <v>0</v>
      </c>
      <c r="J352" s="360">
        <f t="shared" si="234"/>
        <v>0</v>
      </c>
      <c r="K352" s="360">
        <f t="shared" si="235"/>
        <v>0</v>
      </c>
      <c r="L352" s="360">
        <f t="shared" si="236"/>
        <v>0</v>
      </c>
      <c r="M352" s="360">
        <f t="shared" si="237"/>
        <v>0</v>
      </c>
      <c r="N352" s="360">
        <f t="shared" si="238"/>
        <v>0</v>
      </c>
      <c r="O352" s="360">
        <f t="shared" si="239"/>
        <v>0</v>
      </c>
      <c r="P352" s="360">
        <f t="shared" si="240"/>
        <v>0</v>
      </c>
      <c r="Q352" s="360">
        <f t="shared" si="241"/>
        <v>0</v>
      </c>
      <c r="R352" s="375">
        <f t="shared" si="242"/>
        <v>0</v>
      </c>
      <c r="S352" s="385"/>
      <c r="T352" s="386"/>
      <c r="U352" s="386"/>
      <c r="V352" s="386"/>
      <c r="W352" s="386"/>
      <c r="X352" s="386"/>
      <c r="Y352" s="386"/>
      <c r="Z352" s="386"/>
      <c r="AA352" s="386"/>
      <c r="AB352" s="386"/>
      <c r="AC352" s="386"/>
      <c r="AD352" s="386"/>
      <c r="AE352" s="386"/>
      <c r="AF352" s="386"/>
      <c r="AG352" s="386"/>
      <c r="AH352" s="397"/>
      <c r="AI352" s="385"/>
      <c r="AJ352" s="386"/>
      <c r="AK352" s="386"/>
      <c r="AL352" s="386"/>
      <c r="AM352" s="386"/>
      <c r="AN352" s="386"/>
      <c r="AO352" s="386"/>
      <c r="AP352" s="386"/>
      <c r="AQ352" s="386"/>
      <c r="AR352" s="386"/>
      <c r="AS352" s="386"/>
      <c r="AT352" s="386"/>
      <c r="AU352" s="386"/>
      <c r="AV352" s="386"/>
      <c r="AW352" s="386"/>
      <c r="AX352" s="397"/>
      <c r="AY352" s="385"/>
      <c r="AZ352" s="386"/>
      <c r="BA352" s="386"/>
      <c r="BB352" s="386"/>
      <c r="BC352" s="386"/>
      <c r="BD352" s="386"/>
      <c r="BE352" s="386"/>
      <c r="BF352" s="386"/>
      <c r="BG352" s="386"/>
      <c r="BH352" s="386"/>
      <c r="BI352" s="386"/>
      <c r="BJ352" s="386"/>
      <c r="BK352" s="386"/>
      <c r="BL352" s="386"/>
      <c r="BM352" s="386"/>
      <c r="BN352" s="397"/>
      <c r="BO352" s="385"/>
      <c r="BP352" s="386"/>
      <c r="BQ352" s="386"/>
      <c r="BR352" s="386"/>
      <c r="BS352" s="386"/>
      <c r="BT352" s="386"/>
      <c r="BU352" s="386"/>
      <c r="BV352" s="386"/>
      <c r="BW352" s="386"/>
      <c r="BX352" s="386"/>
      <c r="BY352" s="386"/>
      <c r="BZ352" s="386"/>
      <c r="CA352" s="386"/>
      <c r="CB352" s="386"/>
      <c r="CC352" s="386"/>
      <c r="CD352" s="397"/>
      <c r="CE352" s="385"/>
      <c r="CF352" s="386"/>
      <c r="CG352" s="386"/>
      <c r="CH352" s="386"/>
      <c r="CI352" s="386"/>
      <c r="CJ352" s="386"/>
      <c r="CK352" s="386"/>
      <c r="CL352" s="386"/>
      <c r="CM352" s="386"/>
      <c r="CN352" s="386"/>
      <c r="CO352" s="386"/>
      <c r="CP352" s="386"/>
      <c r="CQ352" s="386"/>
      <c r="CR352" s="386"/>
      <c r="CS352" s="386"/>
      <c r="CT352" s="397"/>
      <c r="CU352" s="54"/>
    </row>
    <row r="353" spans="2:99" outlineLevel="1">
      <c r="B353" s="45" t="str">
        <f>$B$214&amp;""</f>
        <v>Middle</v>
      </c>
      <c r="C353" s="360">
        <f t="shared" si="227"/>
        <v>0</v>
      </c>
      <c r="D353" s="360">
        <f t="shared" si="228"/>
        <v>0</v>
      </c>
      <c r="E353" s="360">
        <f t="shared" si="229"/>
        <v>0</v>
      </c>
      <c r="F353" s="360">
        <f t="shared" si="230"/>
        <v>0</v>
      </c>
      <c r="G353" s="360">
        <f t="shared" si="231"/>
        <v>0</v>
      </c>
      <c r="H353" s="360">
        <f t="shared" si="232"/>
        <v>0</v>
      </c>
      <c r="I353" s="360">
        <f t="shared" si="233"/>
        <v>0</v>
      </c>
      <c r="J353" s="360">
        <f t="shared" si="234"/>
        <v>0</v>
      </c>
      <c r="K353" s="360">
        <f t="shared" si="235"/>
        <v>0</v>
      </c>
      <c r="L353" s="360">
        <f t="shared" si="236"/>
        <v>0</v>
      </c>
      <c r="M353" s="360">
        <f t="shared" si="237"/>
        <v>0</v>
      </c>
      <c r="N353" s="360">
        <f t="shared" si="238"/>
        <v>0</v>
      </c>
      <c r="O353" s="360">
        <f t="shared" si="239"/>
        <v>0</v>
      </c>
      <c r="P353" s="360">
        <f t="shared" si="240"/>
        <v>0</v>
      </c>
      <c r="Q353" s="360">
        <f t="shared" si="241"/>
        <v>0</v>
      </c>
      <c r="R353" s="375">
        <f t="shared" si="242"/>
        <v>0</v>
      </c>
      <c r="S353" s="385"/>
      <c r="T353" s="386"/>
      <c r="U353" s="386"/>
      <c r="V353" s="386"/>
      <c r="W353" s="386"/>
      <c r="X353" s="386"/>
      <c r="Y353" s="386"/>
      <c r="Z353" s="386"/>
      <c r="AA353" s="386"/>
      <c r="AB353" s="386"/>
      <c r="AC353" s="386"/>
      <c r="AD353" s="386"/>
      <c r="AE353" s="386"/>
      <c r="AF353" s="386"/>
      <c r="AG353" s="386"/>
      <c r="AH353" s="397"/>
      <c r="AI353" s="385"/>
      <c r="AJ353" s="386"/>
      <c r="AK353" s="386"/>
      <c r="AL353" s="386"/>
      <c r="AM353" s="386"/>
      <c r="AN353" s="386"/>
      <c r="AO353" s="386"/>
      <c r="AP353" s="386"/>
      <c r="AQ353" s="386"/>
      <c r="AR353" s="386"/>
      <c r="AS353" s="386"/>
      <c r="AT353" s="386"/>
      <c r="AU353" s="386"/>
      <c r="AV353" s="386"/>
      <c r="AW353" s="386"/>
      <c r="AX353" s="397"/>
      <c r="AY353" s="385"/>
      <c r="AZ353" s="386"/>
      <c r="BA353" s="386"/>
      <c r="BB353" s="386"/>
      <c r="BC353" s="386"/>
      <c r="BD353" s="386"/>
      <c r="BE353" s="386"/>
      <c r="BF353" s="386"/>
      <c r="BG353" s="386"/>
      <c r="BH353" s="386"/>
      <c r="BI353" s="386"/>
      <c r="BJ353" s="386"/>
      <c r="BK353" s="386"/>
      <c r="BL353" s="386"/>
      <c r="BM353" s="386"/>
      <c r="BN353" s="397"/>
      <c r="BO353" s="385"/>
      <c r="BP353" s="386"/>
      <c r="BQ353" s="386"/>
      <c r="BR353" s="386"/>
      <c r="BS353" s="386"/>
      <c r="BT353" s="386"/>
      <c r="BU353" s="386"/>
      <c r="BV353" s="386"/>
      <c r="BW353" s="386"/>
      <c r="BX353" s="386"/>
      <c r="BY353" s="386"/>
      <c r="BZ353" s="386"/>
      <c r="CA353" s="386"/>
      <c r="CB353" s="386"/>
      <c r="CC353" s="386"/>
      <c r="CD353" s="397"/>
      <c r="CE353" s="385"/>
      <c r="CF353" s="386"/>
      <c r="CG353" s="386"/>
      <c r="CH353" s="386"/>
      <c r="CI353" s="386"/>
      <c r="CJ353" s="386"/>
      <c r="CK353" s="386"/>
      <c r="CL353" s="386"/>
      <c r="CM353" s="386"/>
      <c r="CN353" s="386"/>
      <c r="CO353" s="386"/>
      <c r="CP353" s="386"/>
      <c r="CQ353" s="386"/>
      <c r="CR353" s="386"/>
      <c r="CS353" s="386"/>
      <c r="CT353" s="397"/>
      <c r="CU353" s="54"/>
    </row>
    <row r="354" spans="2:99" outlineLevel="1">
      <c r="B354" s="45" t="str">
        <f>$B$215&amp;""</f>
        <v>Late</v>
      </c>
      <c r="C354" s="360">
        <f t="shared" si="227"/>
        <v>0</v>
      </c>
      <c r="D354" s="360">
        <f t="shared" si="228"/>
        <v>0</v>
      </c>
      <c r="E354" s="360">
        <f t="shared" si="229"/>
        <v>0</v>
      </c>
      <c r="F354" s="360">
        <f t="shared" si="230"/>
        <v>0</v>
      </c>
      <c r="G354" s="360">
        <f t="shared" si="231"/>
        <v>0</v>
      </c>
      <c r="H354" s="360">
        <f t="shared" si="232"/>
        <v>0</v>
      </c>
      <c r="I354" s="360">
        <f t="shared" si="233"/>
        <v>0</v>
      </c>
      <c r="J354" s="360">
        <f t="shared" si="234"/>
        <v>0</v>
      </c>
      <c r="K354" s="360">
        <f t="shared" si="235"/>
        <v>0</v>
      </c>
      <c r="L354" s="360">
        <f t="shared" si="236"/>
        <v>0</v>
      </c>
      <c r="M354" s="360">
        <f t="shared" si="237"/>
        <v>0</v>
      </c>
      <c r="N354" s="360">
        <f t="shared" si="238"/>
        <v>0</v>
      </c>
      <c r="O354" s="360">
        <f t="shared" si="239"/>
        <v>0</v>
      </c>
      <c r="P354" s="360">
        <f t="shared" si="240"/>
        <v>0</v>
      </c>
      <c r="Q354" s="360">
        <f t="shared" si="241"/>
        <v>0</v>
      </c>
      <c r="R354" s="375">
        <f t="shared" si="242"/>
        <v>0</v>
      </c>
      <c r="S354" s="385"/>
      <c r="T354" s="386"/>
      <c r="U354" s="386"/>
      <c r="V354" s="386"/>
      <c r="W354" s="386"/>
      <c r="X354" s="386"/>
      <c r="Y354" s="386"/>
      <c r="Z354" s="386"/>
      <c r="AA354" s="386"/>
      <c r="AB354" s="386"/>
      <c r="AC354" s="386"/>
      <c r="AD354" s="386"/>
      <c r="AE354" s="386"/>
      <c r="AF354" s="386"/>
      <c r="AG354" s="386"/>
      <c r="AH354" s="397"/>
      <c r="AI354" s="385"/>
      <c r="AJ354" s="386"/>
      <c r="AK354" s="386"/>
      <c r="AL354" s="386"/>
      <c r="AM354" s="386"/>
      <c r="AN354" s="386"/>
      <c r="AO354" s="386"/>
      <c r="AP354" s="386"/>
      <c r="AQ354" s="386"/>
      <c r="AR354" s="386"/>
      <c r="AS354" s="386"/>
      <c r="AT354" s="386"/>
      <c r="AU354" s="386"/>
      <c r="AV354" s="386"/>
      <c r="AW354" s="386"/>
      <c r="AX354" s="397"/>
      <c r="AY354" s="385"/>
      <c r="AZ354" s="386"/>
      <c r="BA354" s="386"/>
      <c r="BB354" s="386"/>
      <c r="BC354" s="386"/>
      <c r="BD354" s="386"/>
      <c r="BE354" s="386"/>
      <c r="BF354" s="386"/>
      <c r="BG354" s="386"/>
      <c r="BH354" s="386"/>
      <c r="BI354" s="386"/>
      <c r="BJ354" s="386"/>
      <c r="BK354" s="386"/>
      <c r="BL354" s="386"/>
      <c r="BM354" s="386"/>
      <c r="BN354" s="397"/>
      <c r="BO354" s="385"/>
      <c r="BP354" s="386"/>
      <c r="BQ354" s="386"/>
      <c r="BR354" s="386"/>
      <c r="BS354" s="386"/>
      <c r="BT354" s="386"/>
      <c r="BU354" s="386"/>
      <c r="BV354" s="386"/>
      <c r="BW354" s="386"/>
      <c r="BX354" s="386"/>
      <c r="BY354" s="386"/>
      <c r="BZ354" s="386"/>
      <c r="CA354" s="386"/>
      <c r="CB354" s="386"/>
      <c r="CC354" s="386"/>
      <c r="CD354" s="397"/>
      <c r="CE354" s="385"/>
      <c r="CF354" s="386"/>
      <c r="CG354" s="386"/>
      <c r="CH354" s="386"/>
      <c r="CI354" s="386"/>
      <c r="CJ354" s="386"/>
      <c r="CK354" s="386"/>
      <c r="CL354" s="386"/>
      <c r="CM354" s="386"/>
      <c r="CN354" s="386"/>
      <c r="CO354" s="386"/>
      <c r="CP354" s="386"/>
      <c r="CQ354" s="386"/>
      <c r="CR354" s="386"/>
      <c r="CS354" s="386"/>
      <c r="CT354" s="397"/>
      <c r="CU354" s="54"/>
    </row>
    <row r="355" spans="2:99" outlineLevel="1">
      <c r="B355" s="45" t="s">
        <v>1426</v>
      </c>
      <c r="C355" s="360">
        <f t="shared" si="227"/>
        <v>0</v>
      </c>
      <c r="D355" s="360">
        <f t="shared" si="228"/>
        <v>0</v>
      </c>
      <c r="E355" s="360">
        <f t="shared" si="229"/>
        <v>0</v>
      </c>
      <c r="F355" s="360">
        <f t="shared" si="230"/>
        <v>0</v>
      </c>
      <c r="G355" s="360">
        <f t="shared" si="231"/>
        <v>0</v>
      </c>
      <c r="H355" s="360">
        <f t="shared" si="232"/>
        <v>0</v>
      </c>
      <c r="I355" s="360">
        <f t="shared" si="233"/>
        <v>0</v>
      </c>
      <c r="J355" s="360">
        <f t="shared" si="234"/>
        <v>0</v>
      </c>
      <c r="K355" s="360">
        <f t="shared" si="235"/>
        <v>0</v>
      </c>
      <c r="L355" s="360">
        <f t="shared" si="236"/>
        <v>0</v>
      </c>
      <c r="M355" s="360">
        <f t="shared" si="237"/>
        <v>0</v>
      </c>
      <c r="N355" s="360">
        <f t="shared" si="238"/>
        <v>0</v>
      </c>
      <c r="O355" s="360">
        <f t="shared" si="239"/>
        <v>0</v>
      </c>
      <c r="P355" s="360">
        <f t="shared" si="240"/>
        <v>0</v>
      </c>
      <c r="Q355" s="360">
        <f t="shared" si="241"/>
        <v>0</v>
      </c>
      <c r="R355" s="375">
        <f t="shared" si="242"/>
        <v>0</v>
      </c>
      <c r="S355" s="417"/>
      <c r="T355" s="418"/>
      <c r="U355" s="418"/>
      <c r="V355" s="418"/>
      <c r="W355" s="418"/>
      <c r="X355" s="418"/>
      <c r="Y355" s="418"/>
      <c r="Z355" s="418"/>
      <c r="AA355" s="418"/>
      <c r="AB355" s="418"/>
      <c r="AC355" s="418"/>
      <c r="AD355" s="418"/>
      <c r="AE355" s="418"/>
      <c r="AF355" s="418"/>
      <c r="AG355" s="418"/>
      <c r="AH355" s="419"/>
      <c r="AI355" s="417"/>
      <c r="AJ355" s="418"/>
      <c r="AK355" s="418"/>
      <c r="AL355" s="418"/>
      <c r="AM355" s="418"/>
      <c r="AN355" s="418"/>
      <c r="AO355" s="418"/>
      <c r="AP355" s="418"/>
      <c r="AQ355" s="418"/>
      <c r="AR355" s="418"/>
      <c r="AS355" s="418"/>
      <c r="AT355" s="418"/>
      <c r="AU355" s="418"/>
      <c r="AV355" s="418"/>
      <c r="AW355" s="418"/>
      <c r="AX355" s="419"/>
      <c r="AY355" s="417"/>
      <c r="AZ355" s="418"/>
      <c r="BA355" s="418"/>
      <c r="BB355" s="418"/>
      <c r="BC355" s="418"/>
      <c r="BD355" s="418"/>
      <c r="BE355" s="418"/>
      <c r="BF355" s="418"/>
      <c r="BG355" s="418"/>
      <c r="BH355" s="418"/>
      <c r="BI355" s="418"/>
      <c r="BJ355" s="418"/>
      <c r="BK355" s="418"/>
      <c r="BL355" s="418"/>
      <c r="BM355" s="418"/>
      <c r="BN355" s="419"/>
      <c r="BO355" s="417"/>
      <c r="BP355" s="418"/>
      <c r="BQ355" s="418"/>
      <c r="BR355" s="418"/>
      <c r="BS355" s="418"/>
      <c r="BT355" s="418"/>
      <c r="BU355" s="418"/>
      <c r="BV355" s="418"/>
      <c r="BW355" s="418"/>
      <c r="BX355" s="418"/>
      <c r="BY355" s="418"/>
      <c r="BZ355" s="418"/>
      <c r="CA355" s="418"/>
      <c r="CB355" s="418"/>
      <c r="CC355" s="418"/>
      <c r="CD355" s="419"/>
      <c r="CE355" s="417"/>
      <c r="CF355" s="418"/>
      <c r="CG355" s="418"/>
      <c r="CH355" s="418"/>
      <c r="CI355" s="418"/>
      <c r="CJ355" s="418"/>
      <c r="CK355" s="418"/>
      <c r="CL355" s="418"/>
      <c r="CM355" s="418"/>
      <c r="CN355" s="418"/>
      <c r="CO355" s="418"/>
      <c r="CP355" s="418"/>
      <c r="CQ355" s="418"/>
      <c r="CR355" s="418"/>
      <c r="CS355" s="418"/>
      <c r="CT355" s="419"/>
      <c r="CU355" s="54"/>
    </row>
    <row r="356" spans="2:99" outlineLevel="1">
      <c r="B356" s="45" t="str">
        <f>$B$217&amp;""</f>
        <v>7mo with 0% mated</v>
      </c>
      <c r="C356" s="360">
        <f t="shared" si="227"/>
        <v>0</v>
      </c>
      <c r="D356" s="360">
        <f t="shared" si="228"/>
        <v>0</v>
      </c>
      <c r="E356" s="360">
        <f t="shared" si="229"/>
        <v>0</v>
      </c>
      <c r="F356" s="360">
        <f t="shared" si="230"/>
        <v>0</v>
      </c>
      <c r="G356" s="360">
        <f t="shared" si="231"/>
        <v>0</v>
      </c>
      <c r="H356" s="360">
        <f t="shared" si="232"/>
        <v>0</v>
      </c>
      <c r="I356" s="360">
        <f t="shared" si="233"/>
        <v>0</v>
      </c>
      <c r="J356" s="360">
        <f t="shared" si="234"/>
        <v>0</v>
      </c>
      <c r="K356" s="360">
        <f t="shared" si="235"/>
        <v>0</v>
      </c>
      <c r="L356" s="360">
        <f t="shared" si="236"/>
        <v>0</v>
      </c>
      <c r="M356" s="360">
        <f t="shared" si="237"/>
        <v>0</v>
      </c>
      <c r="N356" s="360">
        <f t="shared" si="238"/>
        <v>0</v>
      </c>
      <c r="O356" s="360">
        <f t="shared" si="239"/>
        <v>0</v>
      </c>
      <c r="P356" s="360">
        <f t="shared" si="240"/>
        <v>0</v>
      </c>
      <c r="Q356" s="360">
        <f t="shared" si="241"/>
        <v>0</v>
      </c>
      <c r="R356" s="375">
        <f t="shared" si="242"/>
        <v>0</v>
      </c>
      <c r="S356" s="417"/>
      <c r="T356" s="418"/>
      <c r="U356" s="418"/>
      <c r="V356" s="418"/>
      <c r="W356" s="418"/>
      <c r="X356" s="418"/>
      <c r="Y356" s="418"/>
      <c r="Z356" s="418"/>
      <c r="AA356" s="418"/>
      <c r="AB356" s="418"/>
      <c r="AC356" s="418"/>
      <c r="AD356" s="418"/>
      <c r="AE356" s="418"/>
      <c r="AF356" s="418"/>
      <c r="AG356" s="418"/>
      <c r="AH356" s="419"/>
      <c r="AI356" s="417"/>
      <c r="AJ356" s="418"/>
      <c r="AK356" s="418"/>
      <c r="AL356" s="418"/>
      <c r="AM356" s="418"/>
      <c r="AN356" s="418"/>
      <c r="AO356" s="418"/>
      <c r="AP356" s="418"/>
      <c r="AQ356" s="418"/>
      <c r="AR356" s="418"/>
      <c r="AS356" s="418"/>
      <c r="AT356" s="418"/>
      <c r="AU356" s="418"/>
      <c r="AV356" s="418"/>
      <c r="AW356" s="418"/>
      <c r="AX356" s="419"/>
      <c r="AY356" s="417"/>
      <c r="AZ356" s="418"/>
      <c r="BA356" s="418"/>
      <c r="BB356" s="418"/>
      <c r="BC356" s="418"/>
      <c r="BD356" s="418"/>
      <c r="BE356" s="418"/>
      <c r="BF356" s="418"/>
      <c r="BG356" s="418"/>
      <c r="BH356" s="418"/>
      <c r="BI356" s="418"/>
      <c r="BJ356" s="418"/>
      <c r="BK356" s="418"/>
      <c r="BL356" s="418"/>
      <c r="BM356" s="418"/>
      <c r="BN356" s="419"/>
      <c r="BO356" s="417"/>
      <c r="BP356" s="418"/>
      <c r="BQ356" s="418"/>
      <c r="BR356" s="418"/>
      <c r="BS356" s="418"/>
      <c r="BT356" s="418"/>
      <c r="BU356" s="418"/>
      <c r="BV356" s="418"/>
      <c r="BW356" s="418"/>
      <c r="BX356" s="418"/>
      <c r="BY356" s="418"/>
      <c r="BZ356" s="418"/>
      <c r="CA356" s="418"/>
      <c r="CB356" s="418"/>
      <c r="CC356" s="418"/>
      <c r="CD356" s="419"/>
      <c r="CE356" s="417"/>
      <c r="CF356" s="418"/>
      <c r="CG356" s="418"/>
      <c r="CH356" s="418"/>
      <c r="CI356" s="418"/>
      <c r="CJ356" s="418"/>
      <c r="CK356" s="418"/>
      <c r="CL356" s="418"/>
      <c r="CM356" s="418"/>
      <c r="CN356" s="418"/>
      <c r="CO356" s="418"/>
      <c r="CP356" s="418"/>
      <c r="CQ356" s="418"/>
      <c r="CR356" s="418"/>
      <c r="CS356" s="418"/>
      <c r="CT356" s="419"/>
      <c r="CU356" s="54"/>
    </row>
    <row r="357" spans="2:99" outlineLevel="1">
      <c r="B357" s="45" t="s">
        <v>1550</v>
      </c>
      <c r="C357" s="360">
        <f t="shared" si="227"/>
        <v>0</v>
      </c>
      <c r="D357" s="360">
        <f t="shared" si="228"/>
        <v>0</v>
      </c>
      <c r="E357" s="360">
        <f t="shared" si="229"/>
        <v>0</v>
      </c>
      <c r="F357" s="360">
        <f t="shared" si="230"/>
        <v>0</v>
      </c>
      <c r="G357" s="360">
        <f t="shared" si="231"/>
        <v>0</v>
      </c>
      <c r="H357" s="360">
        <f t="shared" si="232"/>
        <v>0</v>
      </c>
      <c r="I357" s="360">
        <f t="shared" si="233"/>
        <v>0</v>
      </c>
      <c r="J357" s="360">
        <f t="shared" si="234"/>
        <v>0</v>
      </c>
      <c r="K357" s="360">
        <f t="shared" si="235"/>
        <v>0</v>
      </c>
      <c r="L357" s="360">
        <f t="shared" si="236"/>
        <v>0</v>
      </c>
      <c r="M357" s="360">
        <f t="shared" si="237"/>
        <v>0</v>
      </c>
      <c r="N357" s="360">
        <f t="shared" si="238"/>
        <v>0</v>
      </c>
      <c r="O357" s="360">
        <f t="shared" si="239"/>
        <v>0</v>
      </c>
      <c r="P357" s="360">
        <f t="shared" si="240"/>
        <v>0</v>
      </c>
      <c r="Q357" s="360">
        <f t="shared" si="241"/>
        <v>0</v>
      </c>
      <c r="R357" s="375">
        <f t="shared" si="242"/>
        <v>0</v>
      </c>
      <c r="S357" s="417"/>
      <c r="T357" s="418"/>
      <c r="U357" s="418"/>
      <c r="V357" s="418"/>
      <c r="W357" s="418"/>
      <c r="X357" s="418"/>
      <c r="Y357" s="418"/>
      <c r="Z357" s="418"/>
      <c r="AA357" s="418"/>
      <c r="AB357" s="418"/>
      <c r="AC357" s="418"/>
      <c r="AD357" s="418"/>
      <c r="AE357" s="418"/>
      <c r="AF357" s="418"/>
      <c r="AG357" s="418"/>
      <c r="AH357" s="419"/>
      <c r="AI357" s="417"/>
      <c r="AJ357" s="418"/>
      <c r="AK357" s="418"/>
      <c r="AL357" s="418"/>
      <c r="AM357" s="418"/>
      <c r="AN357" s="418"/>
      <c r="AO357" s="418"/>
      <c r="AP357" s="418"/>
      <c r="AQ357" s="418"/>
      <c r="AR357" s="418"/>
      <c r="AS357" s="418"/>
      <c r="AT357" s="418"/>
      <c r="AU357" s="418"/>
      <c r="AV357" s="418"/>
      <c r="AW357" s="418"/>
      <c r="AX357" s="419"/>
      <c r="AY357" s="417"/>
      <c r="AZ357" s="418"/>
      <c r="BA357" s="418"/>
      <c r="BB357" s="418"/>
      <c r="BC357" s="418"/>
      <c r="BD357" s="418"/>
      <c r="BE357" s="418"/>
      <c r="BF357" s="418"/>
      <c r="BG357" s="418"/>
      <c r="BH357" s="418"/>
      <c r="BI357" s="418"/>
      <c r="BJ357" s="418"/>
      <c r="BK357" s="418"/>
      <c r="BL357" s="418"/>
      <c r="BM357" s="418"/>
      <c r="BN357" s="419"/>
      <c r="BO357" s="417"/>
      <c r="BP357" s="418"/>
      <c r="BQ357" s="418"/>
      <c r="BR357" s="418"/>
      <c r="BS357" s="418"/>
      <c r="BT357" s="418"/>
      <c r="BU357" s="418"/>
      <c r="BV357" s="418"/>
      <c r="BW357" s="418"/>
      <c r="BX357" s="418"/>
      <c r="BY357" s="418"/>
      <c r="BZ357" s="418"/>
      <c r="CA357" s="418"/>
      <c r="CB357" s="418"/>
      <c r="CC357" s="418"/>
      <c r="CD357" s="419"/>
      <c r="CE357" s="417"/>
      <c r="CF357" s="418"/>
      <c r="CG357" s="418"/>
      <c r="CH357" s="418"/>
      <c r="CI357" s="418"/>
      <c r="CJ357" s="418"/>
      <c r="CK357" s="418"/>
      <c r="CL357" s="418"/>
      <c r="CM357" s="418"/>
      <c r="CN357" s="418"/>
      <c r="CO357" s="418"/>
      <c r="CP357" s="418"/>
      <c r="CQ357" s="418"/>
      <c r="CR357" s="418"/>
      <c r="CS357" s="418"/>
      <c r="CT357" s="419"/>
      <c r="CU357" s="54"/>
    </row>
    <row r="358" spans="2:99" outlineLevel="1">
      <c r="B358" s="45" t="s">
        <v>1019</v>
      </c>
      <c r="C358" s="361">
        <f t="shared" si="227"/>
        <v>0</v>
      </c>
      <c r="D358" s="361">
        <f t="shared" si="228"/>
        <v>0</v>
      </c>
      <c r="E358" s="361">
        <f t="shared" si="229"/>
        <v>0</v>
      </c>
      <c r="F358" s="361">
        <f t="shared" si="230"/>
        <v>0</v>
      </c>
      <c r="G358" s="361">
        <f t="shared" si="231"/>
        <v>0</v>
      </c>
      <c r="H358" s="361">
        <f t="shared" si="232"/>
        <v>0</v>
      </c>
      <c r="I358" s="361">
        <f t="shared" si="233"/>
        <v>0</v>
      </c>
      <c r="J358" s="361">
        <f t="shared" si="234"/>
        <v>0</v>
      </c>
      <c r="K358" s="361">
        <f t="shared" si="235"/>
        <v>0</v>
      </c>
      <c r="L358" s="361">
        <f t="shared" si="236"/>
        <v>0</v>
      </c>
      <c r="M358" s="361">
        <f t="shared" si="237"/>
        <v>0</v>
      </c>
      <c r="N358" s="361">
        <f t="shared" si="238"/>
        <v>0</v>
      </c>
      <c r="O358" s="361">
        <f t="shared" si="239"/>
        <v>0</v>
      </c>
      <c r="P358" s="361">
        <f t="shared" si="240"/>
        <v>0</v>
      </c>
      <c r="Q358" s="361">
        <f t="shared" si="241"/>
        <v>0</v>
      </c>
      <c r="R358" s="376">
        <f t="shared" si="242"/>
        <v>0</v>
      </c>
      <c r="S358" s="437"/>
      <c r="T358" s="438"/>
      <c r="U358" s="438"/>
      <c r="V358" s="438"/>
      <c r="W358" s="438"/>
      <c r="X358" s="438"/>
      <c r="Y358" s="438"/>
      <c r="Z358" s="438"/>
      <c r="AA358" s="438"/>
      <c r="AB358" s="438"/>
      <c r="AC358" s="438"/>
      <c r="AD358" s="438"/>
      <c r="AE358" s="438"/>
      <c r="AF358" s="438"/>
      <c r="AG358" s="438"/>
      <c r="AH358" s="439"/>
      <c r="AI358" s="437"/>
      <c r="AJ358" s="438"/>
      <c r="AK358" s="438"/>
      <c r="AL358" s="438"/>
      <c r="AM358" s="438"/>
      <c r="AN358" s="438"/>
      <c r="AO358" s="438"/>
      <c r="AP358" s="438"/>
      <c r="AQ358" s="438"/>
      <c r="AR358" s="438"/>
      <c r="AS358" s="438"/>
      <c r="AT358" s="438"/>
      <c r="AU358" s="438"/>
      <c r="AV358" s="438"/>
      <c r="AW358" s="438"/>
      <c r="AX358" s="439"/>
      <c r="AY358" s="437"/>
      <c r="AZ358" s="438"/>
      <c r="BA358" s="438"/>
      <c r="BB358" s="438"/>
      <c r="BC358" s="438"/>
      <c r="BD358" s="438"/>
      <c r="BE358" s="438"/>
      <c r="BF358" s="438"/>
      <c r="BG358" s="438"/>
      <c r="BH358" s="438"/>
      <c r="BI358" s="438"/>
      <c r="BJ358" s="438"/>
      <c r="BK358" s="438"/>
      <c r="BL358" s="438"/>
      <c r="BM358" s="438"/>
      <c r="BN358" s="439"/>
      <c r="BO358" s="437"/>
      <c r="BP358" s="438"/>
      <c r="BQ358" s="438"/>
      <c r="BR358" s="438"/>
      <c r="BS358" s="438"/>
      <c r="BT358" s="438"/>
      <c r="BU358" s="438"/>
      <c r="BV358" s="438"/>
      <c r="BW358" s="438"/>
      <c r="BX358" s="438"/>
      <c r="BY358" s="438"/>
      <c r="BZ358" s="438"/>
      <c r="CA358" s="438"/>
      <c r="CB358" s="438"/>
      <c r="CC358" s="438"/>
      <c r="CD358" s="439"/>
      <c r="CE358" s="437"/>
      <c r="CF358" s="438"/>
      <c r="CG358" s="438"/>
      <c r="CH358" s="438"/>
      <c r="CI358" s="438"/>
      <c r="CJ358" s="438"/>
      <c r="CK358" s="438"/>
      <c r="CL358" s="438"/>
      <c r="CM358" s="438"/>
      <c r="CN358" s="438"/>
      <c r="CO358" s="438"/>
      <c r="CP358" s="438"/>
      <c r="CQ358" s="438"/>
      <c r="CR358" s="438"/>
      <c r="CS358" s="438"/>
      <c r="CT358" s="439"/>
      <c r="CU358" s="54"/>
    </row>
    <row r="359" spans="2:99" ht="24.75">
      <c r="B359" s="44" t="str">
        <f>"Timing 2 - Join to mid preg
"&amp;$B$212&amp;""</f>
        <v>Timing 2 - Join to mid preg
Standard (7mo)</v>
      </c>
      <c r="C359" s="358">
        <f t="shared" si="227"/>
        <v>0</v>
      </c>
      <c r="D359" s="358">
        <f t="shared" si="228"/>
        <v>0</v>
      </c>
      <c r="E359" s="358">
        <f t="shared" si="229"/>
        <v>0</v>
      </c>
      <c r="F359" s="358">
        <f t="shared" si="230"/>
        <v>0</v>
      </c>
      <c r="G359" s="358">
        <f t="shared" si="231"/>
        <v>0</v>
      </c>
      <c r="H359" s="358">
        <f t="shared" si="232"/>
        <v>0</v>
      </c>
      <c r="I359" s="358">
        <f t="shared" si="233"/>
        <v>0</v>
      </c>
      <c r="J359" s="358">
        <f t="shared" si="234"/>
        <v>0</v>
      </c>
      <c r="K359" s="358">
        <f t="shared" si="235"/>
        <v>0</v>
      </c>
      <c r="L359" s="358">
        <f t="shared" si="236"/>
        <v>0</v>
      </c>
      <c r="M359" s="358">
        <f t="shared" si="237"/>
        <v>0</v>
      </c>
      <c r="N359" s="358">
        <f t="shared" si="238"/>
        <v>0</v>
      </c>
      <c r="O359" s="358">
        <f t="shared" si="239"/>
        <v>0</v>
      </c>
      <c r="P359" s="358">
        <f t="shared" si="240"/>
        <v>0</v>
      </c>
      <c r="Q359" s="358">
        <f t="shared" si="241"/>
        <v>0</v>
      </c>
      <c r="R359" s="374">
        <f t="shared" si="242"/>
        <v>0</v>
      </c>
      <c r="S359" s="384"/>
      <c r="T359" s="281"/>
      <c r="U359" s="281"/>
      <c r="V359" s="281"/>
      <c r="W359" s="281"/>
      <c r="X359" s="281"/>
      <c r="Y359" s="281"/>
      <c r="Z359" s="281"/>
      <c r="AA359" s="281"/>
      <c r="AB359" s="281"/>
      <c r="AC359" s="281"/>
      <c r="AD359" s="281"/>
      <c r="AE359" s="281"/>
      <c r="AF359" s="281"/>
      <c r="AG359" s="281"/>
      <c r="AH359" s="396"/>
      <c r="AI359" s="384"/>
      <c r="AJ359" s="281"/>
      <c r="AK359" s="281"/>
      <c r="AL359" s="281"/>
      <c r="AM359" s="281"/>
      <c r="AN359" s="281"/>
      <c r="AO359" s="281"/>
      <c r="AP359" s="281"/>
      <c r="AQ359" s="281"/>
      <c r="AR359" s="281"/>
      <c r="AS359" s="281"/>
      <c r="AT359" s="281"/>
      <c r="AU359" s="281"/>
      <c r="AV359" s="281"/>
      <c r="AW359" s="281"/>
      <c r="AX359" s="396"/>
      <c r="AY359" s="384"/>
      <c r="AZ359" s="281"/>
      <c r="BA359" s="281"/>
      <c r="BB359" s="281"/>
      <c r="BC359" s="281"/>
      <c r="BD359" s="281"/>
      <c r="BE359" s="281"/>
      <c r="BF359" s="281"/>
      <c r="BG359" s="281"/>
      <c r="BH359" s="281"/>
      <c r="BI359" s="281"/>
      <c r="BJ359" s="281"/>
      <c r="BK359" s="281"/>
      <c r="BL359" s="281"/>
      <c r="BM359" s="281"/>
      <c r="BN359" s="396"/>
      <c r="BO359" s="384"/>
      <c r="BP359" s="281"/>
      <c r="BQ359" s="281"/>
      <c r="BR359" s="281"/>
      <c r="BS359" s="281"/>
      <c r="BT359" s="281"/>
      <c r="BU359" s="281"/>
      <c r="BV359" s="281"/>
      <c r="BW359" s="281"/>
      <c r="BX359" s="281"/>
      <c r="BY359" s="281"/>
      <c r="BZ359" s="281"/>
      <c r="CA359" s="281"/>
      <c r="CB359" s="281"/>
      <c r="CC359" s="281"/>
      <c r="CD359" s="396"/>
      <c r="CE359" s="384"/>
      <c r="CF359" s="281"/>
      <c r="CG359" s="281"/>
      <c r="CH359" s="281"/>
      <c r="CI359" s="281"/>
      <c r="CJ359" s="281"/>
      <c r="CK359" s="281"/>
      <c r="CL359" s="281"/>
      <c r="CM359" s="281"/>
      <c r="CN359" s="281"/>
      <c r="CO359" s="281"/>
      <c r="CP359" s="281"/>
      <c r="CQ359" s="281"/>
      <c r="CR359" s="281"/>
      <c r="CS359" s="281"/>
      <c r="CT359" s="396"/>
      <c r="CU359" s="359" t="s">
        <v>1294</v>
      </c>
    </row>
    <row r="360" spans="2:99">
      <c r="B360" s="45" t="str">
        <f>$B$213&amp;""</f>
        <v>Early</v>
      </c>
      <c r="C360" s="360">
        <f t="shared" si="227"/>
        <v>0</v>
      </c>
      <c r="D360" s="360">
        <f t="shared" si="228"/>
        <v>0</v>
      </c>
      <c r="E360" s="360">
        <f t="shared" si="229"/>
        <v>0</v>
      </c>
      <c r="F360" s="360">
        <f t="shared" si="230"/>
        <v>0</v>
      </c>
      <c r="G360" s="360">
        <f t="shared" si="231"/>
        <v>0</v>
      </c>
      <c r="H360" s="360">
        <f t="shared" si="232"/>
        <v>0</v>
      </c>
      <c r="I360" s="360">
        <f t="shared" si="233"/>
        <v>0</v>
      </c>
      <c r="J360" s="360">
        <f t="shared" si="234"/>
        <v>0</v>
      </c>
      <c r="K360" s="360">
        <f t="shared" si="235"/>
        <v>0</v>
      </c>
      <c r="L360" s="360">
        <f t="shared" si="236"/>
        <v>0</v>
      </c>
      <c r="M360" s="360">
        <f t="shared" si="237"/>
        <v>0</v>
      </c>
      <c r="N360" s="360">
        <f t="shared" si="238"/>
        <v>0</v>
      </c>
      <c r="O360" s="360">
        <f t="shared" si="239"/>
        <v>0</v>
      </c>
      <c r="P360" s="360">
        <f t="shared" si="240"/>
        <v>0</v>
      </c>
      <c r="Q360" s="360">
        <f t="shared" si="241"/>
        <v>0</v>
      </c>
      <c r="R360" s="375">
        <f t="shared" si="242"/>
        <v>0</v>
      </c>
      <c r="S360" s="385"/>
      <c r="T360" s="386"/>
      <c r="U360" s="386"/>
      <c r="V360" s="386"/>
      <c r="W360" s="386"/>
      <c r="X360" s="386"/>
      <c r="Y360" s="386"/>
      <c r="Z360" s="386"/>
      <c r="AA360" s="386"/>
      <c r="AB360" s="386"/>
      <c r="AC360" s="386"/>
      <c r="AD360" s="386"/>
      <c r="AE360" s="386"/>
      <c r="AF360" s="386"/>
      <c r="AG360" s="386"/>
      <c r="AH360" s="397"/>
      <c r="AI360" s="385"/>
      <c r="AJ360" s="386"/>
      <c r="AK360" s="386"/>
      <c r="AL360" s="386"/>
      <c r="AM360" s="386"/>
      <c r="AN360" s="386"/>
      <c r="AO360" s="386"/>
      <c r="AP360" s="386"/>
      <c r="AQ360" s="386"/>
      <c r="AR360" s="386"/>
      <c r="AS360" s="386"/>
      <c r="AT360" s="386"/>
      <c r="AU360" s="386"/>
      <c r="AV360" s="386"/>
      <c r="AW360" s="386"/>
      <c r="AX360" s="397"/>
      <c r="AY360" s="385"/>
      <c r="AZ360" s="386"/>
      <c r="BA360" s="386"/>
      <c r="BB360" s="386"/>
      <c r="BC360" s="386"/>
      <c r="BD360" s="386"/>
      <c r="BE360" s="386"/>
      <c r="BF360" s="386"/>
      <c r="BG360" s="386"/>
      <c r="BH360" s="386"/>
      <c r="BI360" s="386"/>
      <c r="BJ360" s="386"/>
      <c r="BK360" s="386"/>
      <c r="BL360" s="386"/>
      <c r="BM360" s="386"/>
      <c r="BN360" s="397"/>
      <c r="BO360" s="385"/>
      <c r="BP360" s="386"/>
      <c r="BQ360" s="386"/>
      <c r="BR360" s="386"/>
      <c r="BS360" s="386"/>
      <c r="BT360" s="386"/>
      <c r="BU360" s="386"/>
      <c r="BV360" s="386"/>
      <c r="BW360" s="386"/>
      <c r="BX360" s="386"/>
      <c r="BY360" s="386"/>
      <c r="BZ360" s="386"/>
      <c r="CA360" s="386"/>
      <c r="CB360" s="386"/>
      <c r="CC360" s="386"/>
      <c r="CD360" s="397"/>
      <c r="CE360" s="385"/>
      <c r="CF360" s="386"/>
      <c r="CG360" s="386"/>
      <c r="CH360" s="386"/>
      <c r="CI360" s="386"/>
      <c r="CJ360" s="386"/>
      <c r="CK360" s="386"/>
      <c r="CL360" s="386"/>
      <c r="CM360" s="386"/>
      <c r="CN360" s="386"/>
      <c r="CO360" s="386"/>
      <c r="CP360" s="386"/>
      <c r="CQ360" s="386"/>
      <c r="CR360" s="386"/>
      <c r="CS360" s="386"/>
      <c r="CT360" s="397"/>
      <c r="CU360" s="54"/>
    </row>
    <row r="361" spans="2:99">
      <c r="B361" s="45" t="str">
        <f>$B$214&amp;""</f>
        <v>Middle</v>
      </c>
      <c r="C361" s="360">
        <f t="shared" si="227"/>
        <v>0</v>
      </c>
      <c r="D361" s="360">
        <f t="shared" si="228"/>
        <v>0</v>
      </c>
      <c r="E361" s="360">
        <f t="shared" si="229"/>
        <v>0</v>
      </c>
      <c r="F361" s="360">
        <f t="shared" si="230"/>
        <v>0</v>
      </c>
      <c r="G361" s="360">
        <f t="shared" si="231"/>
        <v>0</v>
      </c>
      <c r="H361" s="360">
        <f t="shared" si="232"/>
        <v>0</v>
      </c>
      <c r="I361" s="360">
        <f t="shared" si="233"/>
        <v>0</v>
      </c>
      <c r="J361" s="360">
        <f t="shared" si="234"/>
        <v>0</v>
      </c>
      <c r="K361" s="360">
        <f t="shared" si="235"/>
        <v>0</v>
      </c>
      <c r="L361" s="360">
        <f t="shared" si="236"/>
        <v>0</v>
      </c>
      <c r="M361" s="360">
        <f t="shared" si="237"/>
        <v>0</v>
      </c>
      <c r="N361" s="360">
        <f t="shared" si="238"/>
        <v>0</v>
      </c>
      <c r="O361" s="360">
        <f t="shared" si="239"/>
        <v>0</v>
      </c>
      <c r="P361" s="360">
        <f t="shared" si="240"/>
        <v>0</v>
      </c>
      <c r="Q361" s="360">
        <f t="shared" si="241"/>
        <v>0</v>
      </c>
      <c r="R361" s="375">
        <f t="shared" si="242"/>
        <v>0</v>
      </c>
      <c r="S361" s="385"/>
      <c r="T361" s="386"/>
      <c r="U361" s="386"/>
      <c r="V361" s="386"/>
      <c r="W361" s="386"/>
      <c r="X361" s="386"/>
      <c r="Y361" s="386"/>
      <c r="Z361" s="386"/>
      <c r="AA361" s="386"/>
      <c r="AB361" s="386"/>
      <c r="AC361" s="386"/>
      <c r="AD361" s="386"/>
      <c r="AE361" s="386"/>
      <c r="AF361" s="386"/>
      <c r="AG361" s="386"/>
      <c r="AH361" s="397"/>
      <c r="AI361" s="385"/>
      <c r="AJ361" s="386"/>
      <c r="AK361" s="386"/>
      <c r="AL361" s="386"/>
      <c r="AM361" s="386"/>
      <c r="AN361" s="386"/>
      <c r="AO361" s="386"/>
      <c r="AP361" s="386"/>
      <c r="AQ361" s="386"/>
      <c r="AR361" s="386"/>
      <c r="AS361" s="386"/>
      <c r="AT361" s="386"/>
      <c r="AU361" s="386"/>
      <c r="AV361" s="386"/>
      <c r="AW361" s="386"/>
      <c r="AX361" s="397"/>
      <c r="AY361" s="385"/>
      <c r="AZ361" s="386"/>
      <c r="BA361" s="386"/>
      <c r="BB361" s="386"/>
      <c r="BC361" s="386"/>
      <c r="BD361" s="386"/>
      <c r="BE361" s="386"/>
      <c r="BF361" s="386"/>
      <c r="BG361" s="386"/>
      <c r="BH361" s="386"/>
      <c r="BI361" s="386"/>
      <c r="BJ361" s="386"/>
      <c r="BK361" s="386"/>
      <c r="BL361" s="386"/>
      <c r="BM361" s="386"/>
      <c r="BN361" s="397"/>
      <c r="BO361" s="385"/>
      <c r="BP361" s="386"/>
      <c r="BQ361" s="386"/>
      <c r="BR361" s="386"/>
      <c r="BS361" s="386"/>
      <c r="BT361" s="386"/>
      <c r="BU361" s="386"/>
      <c r="BV361" s="386"/>
      <c r="BW361" s="386"/>
      <c r="BX361" s="386"/>
      <c r="BY361" s="386"/>
      <c r="BZ361" s="386"/>
      <c r="CA361" s="386"/>
      <c r="CB361" s="386"/>
      <c r="CC361" s="386"/>
      <c r="CD361" s="397"/>
      <c r="CE361" s="385"/>
      <c r="CF361" s="386"/>
      <c r="CG361" s="386"/>
      <c r="CH361" s="386"/>
      <c r="CI361" s="386"/>
      <c r="CJ361" s="386"/>
      <c r="CK361" s="386"/>
      <c r="CL361" s="386"/>
      <c r="CM361" s="386"/>
      <c r="CN361" s="386"/>
      <c r="CO361" s="386"/>
      <c r="CP361" s="386"/>
      <c r="CQ361" s="386"/>
      <c r="CR361" s="386"/>
      <c r="CS361" s="386"/>
      <c r="CT361" s="397"/>
      <c r="CU361" s="54"/>
    </row>
    <row r="362" spans="2:99">
      <c r="B362" s="45" t="str">
        <f>$B$215&amp;""</f>
        <v>Late</v>
      </c>
      <c r="C362" s="360">
        <f t="shared" si="227"/>
        <v>0</v>
      </c>
      <c r="D362" s="360">
        <f t="shared" si="228"/>
        <v>0</v>
      </c>
      <c r="E362" s="360">
        <f t="shared" si="229"/>
        <v>0</v>
      </c>
      <c r="F362" s="360">
        <f t="shared" si="230"/>
        <v>0</v>
      </c>
      <c r="G362" s="360">
        <f t="shared" si="231"/>
        <v>0</v>
      </c>
      <c r="H362" s="360">
        <f t="shared" si="232"/>
        <v>0</v>
      </c>
      <c r="I362" s="360">
        <f t="shared" si="233"/>
        <v>0</v>
      </c>
      <c r="J362" s="360">
        <f t="shared" si="234"/>
        <v>0</v>
      </c>
      <c r="K362" s="360">
        <f t="shared" si="235"/>
        <v>0</v>
      </c>
      <c r="L362" s="360">
        <f t="shared" si="236"/>
        <v>0</v>
      </c>
      <c r="M362" s="360">
        <f t="shared" si="237"/>
        <v>0</v>
      </c>
      <c r="N362" s="360">
        <f t="shared" si="238"/>
        <v>0</v>
      </c>
      <c r="O362" s="360">
        <f t="shared" si="239"/>
        <v>0</v>
      </c>
      <c r="P362" s="360">
        <f t="shared" si="240"/>
        <v>0</v>
      </c>
      <c r="Q362" s="360">
        <f t="shared" si="241"/>
        <v>0</v>
      </c>
      <c r="R362" s="375">
        <f t="shared" si="242"/>
        <v>0</v>
      </c>
      <c r="S362" s="385"/>
      <c r="T362" s="386"/>
      <c r="U362" s="386"/>
      <c r="V362" s="386"/>
      <c r="W362" s="386"/>
      <c r="X362" s="386"/>
      <c r="Y362" s="386"/>
      <c r="Z362" s="386"/>
      <c r="AA362" s="386"/>
      <c r="AB362" s="386"/>
      <c r="AC362" s="386"/>
      <c r="AD362" s="386"/>
      <c r="AE362" s="386"/>
      <c r="AF362" s="386"/>
      <c r="AG362" s="386"/>
      <c r="AH362" s="397"/>
      <c r="AI362" s="385"/>
      <c r="AJ362" s="386"/>
      <c r="AK362" s="386"/>
      <c r="AL362" s="386"/>
      <c r="AM362" s="386"/>
      <c r="AN362" s="386"/>
      <c r="AO362" s="386"/>
      <c r="AP362" s="386"/>
      <c r="AQ362" s="386"/>
      <c r="AR362" s="386"/>
      <c r="AS362" s="386"/>
      <c r="AT362" s="386"/>
      <c r="AU362" s="386"/>
      <c r="AV362" s="386"/>
      <c r="AW362" s="386"/>
      <c r="AX362" s="397"/>
      <c r="AY362" s="385"/>
      <c r="AZ362" s="386"/>
      <c r="BA362" s="386"/>
      <c r="BB362" s="386"/>
      <c r="BC362" s="386"/>
      <c r="BD362" s="386"/>
      <c r="BE362" s="386"/>
      <c r="BF362" s="386"/>
      <c r="BG362" s="386"/>
      <c r="BH362" s="386"/>
      <c r="BI362" s="386"/>
      <c r="BJ362" s="386"/>
      <c r="BK362" s="386"/>
      <c r="BL362" s="386"/>
      <c r="BM362" s="386"/>
      <c r="BN362" s="397"/>
      <c r="BO362" s="385"/>
      <c r="BP362" s="386"/>
      <c r="BQ362" s="386"/>
      <c r="BR362" s="386"/>
      <c r="BS362" s="386"/>
      <c r="BT362" s="386"/>
      <c r="BU362" s="386"/>
      <c r="BV362" s="386"/>
      <c r="BW362" s="386"/>
      <c r="BX362" s="386"/>
      <c r="BY362" s="386"/>
      <c r="BZ362" s="386"/>
      <c r="CA362" s="386"/>
      <c r="CB362" s="386"/>
      <c r="CC362" s="386"/>
      <c r="CD362" s="397"/>
      <c r="CE362" s="385"/>
      <c r="CF362" s="386"/>
      <c r="CG362" s="386"/>
      <c r="CH362" s="386"/>
      <c r="CI362" s="386"/>
      <c r="CJ362" s="386"/>
      <c r="CK362" s="386"/>
      <c r="CL362" s="386"/>
      <c r="CM362" s="386"/>
      <c r="CN362" s="386"/>
      <c r="CO362" s="386"/>
      <c r="CP362" s="386"/>
      <c r="CQ362" s="386"/>
      <c r="CR362" s="386"/>
      <c r="CS362" s="386"/>
      <c r="CT362" s="397"/>
      <c r="CU362" s="54"/>
    </row>
    <row r="363" spans="2:99">
      <c r="B363" s="45" t="s">
        <v>900</v>
      </c>
      <c r="C363" s="360">
        <f t="shared" si="227"/>
        <v>0</v>
      </c>
      <c r="D363" s="360">
        <f t="shared" si="228"/>
        <v>0</v>
      </c>
      <c r="E363" s="360">
        <f t="shared" si="229"/>
        <v>0</v>
      </c>
      <c r="F363" s="360">
        <f t="shared" si="230"/>
        <v>0</v>
      </c>
      <c r="G363" s="360">
        <f t="shared" si="231"/>
        <v>0</v>
      </c>
      <c r="H363" s="360">
        <f t="shared" si="232"/>
        <v>0</v>
      </c>
      <c r="I363" s="360">
        <f t="shared" si="233"/>
        <v>0</v>
      </c>
      <c r="J363" s="360">
        <f t="shared" si="234"/>
        <v>0</v>
      </c>
      <c r="K363" s="360">
        <f t="shared" si="235"/>
        <v>0</v>
      </c>
      <c r="L363" s="360">
        <f t="shared" si="236"/>
        <v>0</v>
      </c>
      <c r="M363" s="360">
        <f t="shared" si="237"/>
        <v>0</v>
      </c>
      <c r="N363" s="360">
        <f t="shared" si="238"/>
        <v>0</v>
      </c>
      <c r="O363" s="360">
        <f t="shared" si="239"/>
        <v>0</v>
      </c>
      <c r="P363" s="360">
        <f t="shared" si="240"/>
        <v>0</v>
      </c>
      <c r="Q363" s="360">
        <f t="shared" si="241"/>
        <v>0</v>
      </c>
      <c r="R363" s="375">
        <f t="shared" si="242"/>
        <v>0</v>
      </c>
      <c r="S363" s="417"/>
      <c r="T363" s="418"/>
      <c r="U363" s="418"/>
      <c r="V363" s="418"/>
      <c r="W363" s="418"/>
      <c r="X363" s="418"/>
      <c r="Y363" s="418"/>
      <c r="Z363" s="418"/>
      <c r="AA363" s="418"/>
      <c r="AB363" s="418"/>
      <c r="AC363" s="418"/>
      <c r="AD363" s="418"/>
      <c r="AE363" s="418"/>
      <c r="AF363" s="418"/>
      <c r="AG363" s="418"/>
      <c r="AH363" s="419"/>
      <c r="AI363" s="417"/>
      <c r="AJ363" s="418"/>
      <c r="AK363" s="418"/>
      <c r="AL363" s="418"/>
      <c r="AM363" s="418"/>
      <c r="AN363" s="418"/>
      <c r="AO363" s="418"/>
      <c r="AP363" s="418"/>
      <c r="AQ363" s="418"/>
      <c r="AR363" s="418"/>
      <c r="AS363" s="418"/>
      <c r="AT363" s="418"/>
      <c r="AU363" s="418"/>
      <c r="AV363" s="418"/>
      <c r="AW363" s="418"/>
      <c r="AX363" s="419"/>
      <c r="AY363" s="417"/>
      <c r="AZ363" s="418"/>
      <c r="BA363" s="418"/>
      <c r="BB363" s="418"/>
      <c r="BC363" s="418"/>
      <c r="BD363" s="418"/>
      <c r="BE363" s="418"/>
      <c r="BF363" s="418"/>
      <c r="BG363" s="418"/>
      <c r="BH363" s="418"/>
      <c r="BI363" s="418"/>
      <c r="BJ363" s="418"/>
      <c r="BK363" s="418"/>
      <c r="BL363" s="418"/>
      <c r="BM363" s="418"/>
      <c r="BN363" s="419"/>
      <c r="BO363" s="417"/>
      <c r="BP363" s="418"/>
      <c r="BQ363" s="418"/>
      <c r="BR363" s="418"/>
      <c r="BS363" s="418"/>
      <c r="BT363" s="418"/>
      <c r="BU363" s="418"/>
      <c r="BV363" s="418"/>
      <c r="BW363" s="418"/>
      <c r="BX363" s="418"/>
      <c r="BY363" s="418"/>
      <c r="BZ363" s="418"/>
      <c r="CA363" s="418"/>
      <c r="CB363" s="418"/>
      <c r="CC363" s="418"/>
      <c r="CD363" s="419"/>
      <c r="CE363" s="417"/>
      <c r="CF363" s="418"/>
      <c r="CG363" s="418"/>
      <c r="CH363" s="418"/>
      <c r="CI363" s="418"/>
      <c r="CJ363" s="418"/>
      <c r="CK363" s="418"/>
      <c r="CL363" s="418"/>
      <c r="CM363" s="418"/>
      <c r="CN363" s="418"/>
      <c r="CO363" s="418"/>
      <c r="CP363" s="418"/>
      <c r="CQ363" s="418"/>
      <c r="CR363" s="418"/>
      <c r="CS363" s="418"/>
      <c r="CT363" s="419"/>
      <c r="CU363" s="54"/>
    </row>
    <row r="364" spans="2:99">
      <c r="B364" s="45" t="str">
        <f>$B$217&amp;""</f>
        <v>7mo with 0% mated</v>
      </c>
      <c r="C364" s="360">
        <f t="shared" si="227"/>
        <v>0</v>
      </c>
      <c r="D364" s="360">
        <f t="shared" si="228"/>
        <v>0</v>
      </c>
      <c r="E364" s="360">
        <f t="shared" si="229"/>
        <v>0</v>
      </c>
      <c r="F364" s="360">
        <f t="shared" si="230"/>
        <v>0</v>
      </c>
      <c r="G364" s="360">
        <f t="shared" si="231"/>
        <v>0</v>
      </c>
      <c r="H364" s="360">
        <f t="shared" si="232"/>
        <v>0</v>
      </c>
      <c r="I364" s="360">
        <f t="shared" si="233"/>
        <v>0</v>
      </c>
      <c r="J364" s="360">
        <f t="shared" si="234"/>
        <v>0</v>
      </c>
      <c r="K364" s="360">
        <f t="shared" si="235"/>
        <v>0</v>
      </c>
      <c r="L364" s="360">
        <f t="shared" si="236"/>
        <v>0</v>
      </c>
      <c r="M364" s="360">
        <f t="shared" si="237"/>
        <v>0</v>
      </c>
      <c r="N364" s="360">
        <f t="shared" si="238"/>
        <v>0</v>
      </c>
      <c r="O364" s="360">
        <f t="shared" si="239"/>
        <v>0</v>
      </c>
      <c r="P364" s="360">
        <f t="shared" si="240"/>
        <v>0</v>
      </c>
      <c r="Q364" s="360">
        <f t="shared" si="241"/>
        <v>0</v>
      </c>
      <c r="R364" s="375">
        <f t="shared" si="242"/>
        <v>0</v>
      </c>
      <c r="S364" s="417"/>
      <c r="T364" s="418"/>
      <c r="U364" s="418"/>
      <c r="V364" s="418"/>
      <c r="W364" s="418"/>
      <c r="X364" s="418"/>
      <c r="Y364" s="418"/>
      <c r="Z364" s="418"/>
      <c r="AA364" s="418"/>
      <c r="AB364" s="418"/>
      <c r="AC364" s="418"/>
      <c r="AD364" s="418"/>
      <c r="AE364" s="418"/>
      <c r="AF364" s="418"/>
      <c r="AG364" s="418"/>
      <c r="AH364" s="419"/>
      <c r="AI364" s="417"/>
      <c r="AJ364" s="418"/>
      <c r="AK364" s="418"/>
      <c r="AL364" s="418"/>
      <c r="AM364" s="418"/>
      <c r="AN364" s="418"/>
      <c r="AO364" s="418"/>
      <c r="AP364" s="418"/>
      <c r="AQ364" s="418"/>
      <c r="AR364" s="418"/>
      <c r="AS364" s="418"/>
      <c r="AT364" s="418"/>
      <c r="AU364" s="418"/>
      <c r="AV364" s="418"/>
      <c r="AW364" s="418"/>
      <c r="AX364" s="419"/>
      <c r="AY364" s="417"/>
      <c r="AZ364" s="418"/>
      <c r="BA364" s="418"/>
      <c r="BB364" s="418"/>
      <c r="BC364" s="418"/>
      <c r="BD364" s="418"/>
      <c r="BE364" s="418"/>
      <c r="BF364" s="418"/>
      <c r="BG364" s="418"/>
      <c r="BH364" s="418"/>
      <c r="BI364" s="418"/>
      <c r="BJ364" s="418"/>
      <c r="BK364" s="418"/>
      <c r="BL364" s="418"/>
      <c r="BM364" s="418"/>
      <c r="BN364" s="419"/>
      <c r="BO364" s="417"/>
      <c r="BP364" s="418"/>
      <c r="BQ364" s="418"/>
      <c r="BR364" s="418"/>
      <c r="BS364" s="418"/>
      <c r="BT364" s="418"/>
      <c r="BU364" s="418"/>
      <c r="BV364" s="418"/>
      <c r="BW364" s="418"/>
      <c r="BX364" s="418"/>
      <c r="BY364" s="418"/>
      <c r="BZ364" s="418"/>
      <c r="CA364" s="418"/>
      <c r="CB364" s="418"/>
      <c r="CC364" s="418"/>
      <c r="CD364" s="419"/>
      <c r="CE364" s="417"/>
      <c r="CF364" s="418"/>
      <c r="CG364" s="418"/>
      <c r="CH364" s="418"/>
      <c r="CI364" s="418"/>
      <c r="CJ364" s="418"/>
      <c r="CK364" s="418"/>
      <c r="CL364" s="418"/>
      <c r="CM364" s="418"/>
      <c r="CN364" s="418"/>
      <c r="CO364" s="418"/>
      <c r="CP364" s="418"/>
      <c r="CQ364" s="418"/>
      <c r="CR364" s="418"/>
      <c r="CS364" s="418"/>
      <c r="CT364" s="419"/>
      <c r="CU364" s="54"/>
    </row>
    <row r="365" spans="2:99">
      <c r="B365" s="45" t="s">
        <v>1550</v>
      </c>
      <c r="C365" s="360">
        <f t="shared" si="227"/>
        <v>0</v>
      </c>
      <c r="D365" s="360">
        <f t="shared" si="228"/>
        <v>0</v>
      </c>
      <c r="E365" s="360">
        <f t="shared" si="229"/>
        <v>0</v>
      </c>
      <c r="F365" s="360">
        <f t="shared" si="230"/>
        <v>0</v>
      </c>
      <c r="G365" s="360">
        <f t="shared" si="231"/>
        <v>0</v>
      </c>
      <c r="H365" s="360">
        <f t="shared" si="232"/>
        <v>0</v>
      </c>
      <c r="I365" s="360">
        <f t="shared" si="233"/>
        <v>0</v>
      </c>
      <c r="J365" s="360">
        <f t="shared" si="234"/>
        <v>0</v>
      </c>
      <c r="K365" s="360">
        <f t="shared" si="235"/>
        <v>0</v>
      </c>
      <c r="L365" s="360">
        <f t="shared" si="236"/>
        <v>0</v>
      </c>
      <c r="M365" s="360">
        <f t="shared" si="237"/>
        <v>0</v>
      </c>
      <c r="N365" s="360">
        <f t="shared" si="238"/>
        <v>0</v>
      </c>
      <c r="O365" s="360">
        <f t="shared" si="239"/>
        <v>0</v>
      </c>
      <c r="P365" s="360">
        <f t="shared" si="240"/>
        <v>0</v>
      </c>
      <c r="Q365" s="360">
        <f t="shared" si="241"/>
        <v>0</v>
      </c>
      <c r="R365" s="375">
        <f t="shared" si="242"/>
        <v>0</v>
      </c>
      <c r="S365" s="417"/>
      <c r="T365" s="418"/>
      <c r="U365" s="418"/>
      <c r="V365" s="418"/>
      <c r="W365" s="418"/>
      <c r="X365" s="418"/>
      <c r="Y365" s="418"/>
      <c r="Z365" s="418"/>
      <c r="AA365" s="418"/>
      <c r="AB365" s="418"/>
      <c r="AC365" s="418"/>
      <c r="AD365" s="418"/>
      <c r="AE365" s="418"/>
      <c r="AF365" s="418"/>
      <c r="AG365" s="418"/>
      <c r="AH365" s="419"/>
      <c r="AI365" s="417"/>
      <c r="AJ365" s="418"/>
      <c r="AK365" s="418"/>
      <c r="AL365" s="418"/>
      <c r="AM365" s="418"/>
      <c r="AN365" s="418"/>
      <c r="AO365" s="418"/>
      <c r="AP365" s="418"/>
      <c r="AQ365" s="418"/>
      <c r="AR365" s="418"/>
      <c r="AS365" s="418"/>
      <c r="AT365" s="418"/>
      <c r="AU365" s="418"/>
      <c r="AV365" s="418"/>
      <c r="AW365" s="418"/>
      <c r="AX365" s="419"/>
      <c r="AY365" s="417"/>
      <c r="AZ365" s="418"/>
      <c r="BA365" s="418"/>
      <c r="BB365" s="418"/>
      <c r="BC365" s="418"/>
      <c r="BD365" s="418"/>
      <c r="BE365" s="418"/>
      <c r="BF365" s="418"/>
      <c r="BG365" s="418"/>
      <c r="BH365" s="418"/>
      <c r="BI365" s="418"/>
      <c r="BJ365" s="418"/>
      <c r="BK365" s="418"/>
      <c r="BL365" s="418"/>
      <c r="BM365" s="418"/>
      <c r="BN365" s="419"/>
      <c r="BO365" s="417"/>
      <c r="BP365" s="418"/>
      <c r="BQ365" s="418"/>
      <c r="BR365" s="418"/>
      <c r="BS365" s="418"/>
      <c r="BT365" s="418"/>
      <c r="BU365" s="418"/>
      <c r="BV365" s="418"/>
      <c r="BW365" s="418"/>
      <c r="BX365" s="418"/>
      <c r="BY365" s="418"/>
      <c r="BZ365" s="418"/>
      <c r="CA365" s="418"/>
      <c r="CB365" s="418"/>
      <c r="CC365" s="418"/>
      <c r="CD365" s="419"/>
      <c r="CE365" s="417"/>
      <c r="CF365" s="418"/>
      <c r="CG365" s="418"/>
      <c r="CH365" s="418"/>
      <c r="CI365" s="418"/>
      <c r="CJ365" s="418"/>
      <c r="CK365" s="418"/>
      <c r="CL365" s="418"/>
      <c r="CM365" s="418"/>
      <c r="CN365" s="418"/>
      <c r="CO365" s="418"/>
      <c r="CP365" s="418"/>
      <c r="CQ365" s="418"/>
      <c r="CR365" s="418"/>
      <c r="CS365" s="418"/>
      <c r="CT365" s="419"/>
      <c r="CU365" s="54"/>
    </row>
    <row r="366" spans="2:99">
      <c r="B366" s="45" t="s">
        <v>1019</v>
      </c>
      <c r="C366" s="361">
        <f t="shared" si="227"/>
        <v>0</v>
      </c>
      <c r="D366" s="361">
        <f t="shared" si="228"/>
        <v>0</v>
      </c>
      <c r="E366" s="361">
        <f t="shared" si="229"/>
        <v>0</v>
      </c>
      <c r="F366" s="361">
        <f t="shared" si="230"/>
        <v>0</v>
      </c>
      <c r="G366" s="361">
        <f t="shared" si="231"/>
        <v>0</v>
      </c>
      <c r="H366" s="361">
        <f t="shared" si="232"/>
        <v>0</v>
      </c>
      <c r="I366" s="361">
        <f t="shared" si="233"/>
        <v>0</v>
      </c>
      <c r="J366" s="361">
        <f t="shared" si="234"/>
        <v>0</v>
      </c>
      <c r="K366" s="361">
        <f t="shared" si="235"/>
        <v>0</v>
      </c>
      <c r="L366" s="361">
        <f t="shared" si="236"/>
        <v>0</v>
      </c>
      <c r="M366" s="361">
        <f t="shared" si="237"/>
        <v>0</v>
      </c>
      <c r="N366" s="361">
        <f t="shared" si="238"/>
        <v>0</v>
      </c>
      <c r="O366" s="361">
        <f t="shared" si="239"/>
        <v>0</v>
      </c>
      <c r="P366" s="361">
        <f t="shared" si="240"/>
        <v>0</v>
      </c>
      <c r="Q366" s="361">
        <f t="shared" si="241"/>
        <v>0</v>
      </c>
      <c r="R366" s="376">
        <f t="shared" si="242"/>
        <v>0</v>
      </c>
      <c r="S366" s="437"/>
      <c r="T366" s="438"/>
      <c r="U366" s="438"/>
      <c r="V366" s="438"/>
      <c r="W366" s="438"/>
      <c r="X366" s="438"/>
      <c r="Y366" s="438"/>
      <c r="Z366" s="438"/>
      <c r="AA366" s="438"/>
      <c r="AB366" s="438"/>
      <c r="AC366" s="438"/>
      <c r="AD366" s="438"/>
      <c r="AE366" s="438"/>
      <c r="AF366" s="438"/>
      <c r="AG366" s="438"/>
      <c r="AH366" s="439"/>
      <c r="AI366" s="437"/>
      <c r="AJ366" s="438"/>
      <c r="AK366" s="438"/>
      <c r="AL366" s="438"/>
      <c r="AM366" s="438"/>
      <c r="AN366" s="438"/>
      <c r="AO366" s="438"/>
      <c r="AP366" s="438"/>
      <c r="AQ366" s="438"/>
      <c r="AR366" s="438"/>
      <c r="AS366" s="438"/>
      <c r="AT366" s="438"/>
      <c r="AU366" s="438"/>
      <c r="AV366" s="438"/>
      <c r="AW366" s="438"/>
      <c r="AX366" s="439"/>
      <c r="AY366" s="437"/>
      <c r="AZ366" s="438"/>
      <c r="BA366" s="438"/>
      <c r="BB366" s="438"/>
      <c r="BC366" s="438"/>
      <c r="BD366" s="438"/>
      <c r="BE366" s="438"/>
      <c r="BF366" s="438"/>
      <c r="BG366" s="438"/>
      <c r="BH366" s="438"/>
      <c r="BI366" s="438"/>
      <c r="BJ366" s="438"/>
      <c r="BK366" s="438"/>
      <c r="BL366" s="438"/>
      <c r="BM366" s="438"/>
      <c r="BN366" s="439"/>
      <c r="BO366" s="437"/>
      <c r="BP366" s="438"/>
      <c r="BQ366" s="438"/>
      <c r="BR366" s="438"/>
      <c r="BS366" s="438"/>
      <c r="BT366" s="438"/>
      <c r="BU366" s="438"/>
      <c r="BV366" s="438"/>
      <c r="BW366" s="438"/>
      <c r="BX366" s="438"/>
      <c r="BY366" s="438"/>
      <c r="BZ366" s="438"/>
      <c r="CA366" s="438"/>
      <c r="CB366" s="438"/>
      <c r="CC366" s="438"/>
      <c r="CD366" s="439"/>
      <c r="CE366" s="437"/>
      <c r="CF366" s="438"/>
      <c r="CG366" s="438"/>
      <c r="CH366" s="438"/>
      <c r="CI366" s="438"/>
      <c r="CJ366" s="438"/>
      <c r="CK366" s="438"/>
      <c r="CL366" s="438"/>
      <c r="CM366" s="438"/>
      <c r="CN366" s="438"/>
      <c r="CO366" s="438"/>
      <c r="CP366" s="438"/>
      <c r="CQ366" s="438"/>
      <c r="CR366" s="438"/>
      <c r="CS366" s="438"/>
      <c r="CT366" s="439"/>
      <c r="CU366" s="54"/>
    </row>
    <row r="367" spans="2:99" ht="24.75" outlineLevel="1">
      <c r="B367" s="44" t="str">
        <f>"Timing 3 - mid preg to Birth
"&amp;$B$212&amp;""</f>
        <v>Timing 3 - mid preg to Birth
Standard (7mo)</v>
      </c>
      <c r="C367" s="358">
        <f t="shared" si="227"/>
        <v>0</v>
      </c>
      <c r="D367" s="358">
        <f t="shared" si="228"/>
        <v>0</v>
      </c>
      <c r="E367" s="358">
        <f t="shared" si="229"/>
        <v>0</v>
      </c>
      <c r="F367" s="358">
        <f t="shared" si="230"/>
        <v>0</v>
      </c>
      <c r="G367" s="358">
        <f t="shared" si="231"/>
        <v>0</v>
      </c>
      <c r="H367" s="358">
        <f t="shared" si="232"/>
        <v>0</v>
      </c>
      <c r="I367" s="358">
        <f t="shared" si="233"/>
        <v>0</v>
      </c>
      <c r="J367" s="358">
        <f t="shared" si="234"/>
        <v>0</v>
      </c>
      <c r="K367" s="358">
        <f t="shared" si="235"/>
        <v>0</v>
      </c>
      <c r="L367" s="358">
        <f t="shared" si="236"/>
        <v>0</v>
      </c>
      <c r="M367" s="358">
        <f t="shared" si="237"/>
        <v>0</v>
      </c>
      <c r="N367" s="358">
        <f t="shared" si="238"/>
        <v>0</v>
      </c>
      <c r="O367" s="358">
        <f t="shared" si="239"/>
        <v>0</v>
      </c>
      <c r="P367" s="358">
        <f t="shared" si="240"/>
        <v>0</v>
      </c>
      <c r="Q367" s="358">
        <f t="shared" si="241"/>
        <v>0</v>
      </c>
      <c r="R367" s="374">
        <f t="shared" si="242"/>
        <v>0</v>
      </c>
      <c r="S367" s="384"/>
      <c r="T367" s="281"/>
      <c r="U367" s="281"/>
      <c r="V367" s="281"/>
      <c r="W367" s="281"/>
      <c r="X367" s="281"/>
      <c r="Y367" s="281"/>
      <c r="Z367" s="281"/>
      <c r="AA367" s="281"/>
      <c r="AB367" s="281"/>
      <c r="AC367" s="281"/>
      <c r="AD367" s="281"/>
      <c r="AE367" s="281"/>
      <c r="AF367" s="281"/>
      <c r="AG367" s="281"/>
      <c r="AH367" s="396"/>
      <c r="AI367" s="384"/>
      <c r="AJ367" s="281"/>
      <c r="AK367" s="281"/>
      <c r="AL367" s="281"/>
      <c r="AM367" s="281"/>
      <c r="AN367" s="281"/>
      <c r="AO367" s="281"/>
      <c r="AP367" s="281"/>
      <c r="AQ367" s="281"/>
      <c r="AR367" s="281"/>
      <c r="AS367" s="281"/>
      <c r="AT367" s="281"/>
      <c r="AU367" s="281"/>
      <c r="AV367" s="281"/>
      <c r="AW367" s="281"/>
      <c r="AX367" s="396"/>
      <c r="AY367" s="384"/>
      <c r="AZ367" s="281"/>
      <c r="BA367" s="281"/>
      <c r="BB367" s="281"/>
      <c r="BC367" s="281"/>
      <c r="BD367" s="281"/>
      <c r="BE367" s="281"/>
      <c r="BF367" s="281"/>
      <c r="BG367" s="281"/>
      <c r="BH367" s="281"/>
      <c r="BI367" s="281"/>
      <c r="BJ367" s="281"/>
      <c r="BK367" s="281"/>
      <c r="BL367" s="281"/>
      <c r="BM367" s="281"/>
      <c r="BN367" s="396"/>
      <c r="BO367" s="384"/>
      <c r="BP367" s="281"/>
      <c r="BQ367" s="281"/>
      <c r="BR367" s="281"/>
      <c r="BS367" s="281"/>
      <c r="BT367" s="281"/>
      <c r="BU367" s="281"/>
      <c r="BV367" s="281"/>
      <c r="BW367" s="281"/>
      <c r="BX367" s="281"/>
      <c r="BY367" s="281"/>
      <c r="BZ367" s="281"/>
      <c r="CA367" s="281"/>
      <c r="CB367" s="281"/>
      <c r="CC367" s="281"/>
      <c r="CD367" s="396"/>
      <c r="CE367" s="384"/>
      <c r="CF367" s="281"/>
      <c r="CG367" s="281"/>
      <c r="CH367" s="281"/>
      <c r="CI367" s="281"/>
      <c r="CJ367" s="281"/>
      <c r="CK367" s="281"/>
      <c r="CL367" s="281"/>
      <c r="CM367" s="281"/>
      <c r="CN367" s="281"/>
      <c r="CO367" s="281"/>
      <c r="CP367" s="281"/>
      <c r="CQ367" s="281"/>
      <c r="CR367" s="281"/>
      <c r="CS367" s="281"/>
      <c r="CT367" s="396"/>
      <c r="CU367" s="359" t="s">
        <v>1294</v>
      </c>
    </row>
    <row r="368" spans="2:99" outlineLevel="1">
      <c r="B368" s="45" t="str">
        <f>$B$213&amp;""</f>
        <v>Early</v>
      </c>
      <c r="C368" s="360">
        <f t="shared" si="227"/>
        <v>0</v>
      </c>
      <c r="D368" s="360">
        <f t="shared" si="228"/>
        <v>0</v>
      </c>
      <c r="E368" s="360">
        <f t="shared" si="229"/>
        <v>0</v>
      </c>
      <c r="F368" s="360">
        <f t="shared" si="230"/>
        <v>0</v>
      </c>
      <c r="G368" s="360">
        <f t="shared" si="231"/>
        <v>0</v>
      </c>
      <c r="H368" s="360">
        <f t="shared" si="232"/>
        <v>0</v>
      </c>
      <c r="I368" s="360">
        <f t="shared" si="233"/>
        <v>0</v>
      </c>
      <c r="J368" s="360">
        <f t="shared" si="234"/>
        <v>0</v>
      </c>
      <c r="K368" s="360">
        <f t="shared" si="235"/>
        <v>0</v>
      </c>
      <c r="L368" s="360">
        <f t="shared" si="236"/>
        <v>0</v>
      </c>
      <c r="M368" s="360">
        <f t="shared" si="237"/>
        <v>0</v>
      </c>
      <c r="N368" s="360">
        <f t="shared" si="238"/>
        <v>0</v>
      </c>
      <c r="O368" s="360">
        <f t="shared" si="239"/>
        <v>0</v>
      </c>
      <c r="P368" s="360">
        <f t="shared" si="240"/>
        <v>0</v>
      </c>
      <c r="Q368" s="360">
        <f t="shared" si="241"/>
        <v>0</v>
      </c>
      <c r="R368" s="375">
        <f t="shared" si="242"/>
        <v>0</v>
      </c>
      <c r="S368" s="385"/>
      <c r="T368" s="386"/>
      <c r="U368" s="386"/>
      <c r="V368" s="386"/>
      <c r="W368" s="386"/>
      <c r="X368" s="386"/>
      <c r="Y368" s="386"/>
      <c r="Z368" s="386"/>
      <c r="AA368" s="386"/>
      <c r="AB368" s="386"/>
      <c r="AC368" s="386"/>
      <c r="AD368" s="386"/>
      <c r="AE368" s="386"/>
      <c r="AF368" s="386"/>
      <c r="AG368" s="386"/>
      <c r="AH368" s="397"/>
      <c r="AI368" s="385"/>
      <c r="AJ368" s="386"/>
      <c r="AK368" s="386"/>
      <c r="AL368" s="386"/>
      <c r="AM368" s="386"/>
      <c r="AN368" s="386"/>
      <c r="AO368" s="386"/>
      <c r="AP368" s="386"/>
      <c r="AQ368" s="386"/>
      <c r="AR368" s="386"/>
      <c r="AS368" s="386"/>
      <c r="AT368" s="386"/>
      <c r="AU368" s="386"/>
      <c r="AV368" s="386"/>
      <c r="AW368" s="386"/>
      <c r="AX368" s="397"/>
      <c r="AY368" s="385"/>
      <c r="AZ368" s="386"/>
      <c r="BA368" s="386"/>
      <c r="BB368" s="386"/>
      <c r="BC368" s="386"/>
      <c r="BD368" s="386"/>
      <c r="BE368" s="386"/>
      <c r="BF368" s="386"/>
      <c r="BG368" s="386"/>
      <c r="BH368" s="386"/>
      <c r="BI368" s="386"/>
      <c r="BJ368" s="386"/>
      <c r="BK368" s="386"/>
      <c r="BL368" s="386"/>
      <c r="BM368" s="386"/>
      <c r="BN368" s="397"/>
      <c r="BO368" s="385"/>
      <c r="BP368" s="386"/>
      <c r="BQ368" s="386"/>
      <c r="BR368" s="386"/>
      <c r="BS368" s="386"/>
      <c r="BT368" s="386"/>
      <c r="BU368" s="386"/>
      <c r="BV368" s="386"/>
      <c r="BW368" s="386"/>
      <c r="BX368" s="386"/>
      <c r="BY368" s="386"/>
      <c r="BZ368" s="386"/>
      <c r="CA368" s="386"/>
      <c r="CB368" s="386"/>
      <c r="CC368" s="386"/>
      <c r="CD368" s="397"/>
      <c r="CE368" s="385"/>
      <c r="CF368" s="386"/>
      <c r="CG368" s="386"/>
      <c r="CH368" s="386"/>
      <c r="CI368" s="386"/>
      <c r="CJ368" s="386"/>
      <c r="CK368" s="386"/>
      <c r="CL368" s="386"/>
      <c r="CM368" s="386"/>
      <c r="CN368" s="386"/>
      <c r="CO368" s="386"/>
      <c r="CP368" s="386"/>
      <c r="CQ368" s="386"/>
      <c r="CR368" s="386"/>
      <c r="CS368" s="386"/>
      <c r="CT368" s="397"/>
      <c r="CU368" s="54"/>
    </row>
    <row r="369" spans="1:99" outlineLevel="1">
      <c r="B369" s="45" t="str">
        <f>$B$214&amp;""</f>
        <v>Middle</v>
      </c>
      <c r="C369" s="360">
        <f t="shared" si="227"/>
        <v>0</v>
      </c>
      <c r="D369" s="360">
        <f t="shared" si="228"/>
        <v>0</v>
      </c>
      <c r="E369" s="360">
        <f t="shared" si="229"/>
        <v>0</v>
      </c>
      <c r="F369" s="360">
        <f t="shared" si="230"/>
        <v>0</v>
      </c>
      <c r="G369" s="360">
        <f t="shared" si="231"/>
        <v>0</v>
      </c>
      <c r="H369" s="360">
        <f t="shared" si="232"/>
        <v>0</v>
      </c>
      <c r="I369" s="360">
        <f t="shared" si="233"/>
        <v>0</v>
      </c>
      <c r="J369" s="360">
        <f t="shared" si="234"/>
        <v>0</v>
      </c>
      <c r="K369" s="360">
        <f t="shared" si="235"/>
        <v>0</v>
      </c>
      <c r="L369" s="360">
        <f t="shared" si="236"/>
        <v>0</v>
      </c>
      <c r="M369" s="360">
        <f t="shared" si="237"/>
        <v>0</v>
      </c>
      <c r="N369" s="360">
        <f t="shared" si="238"/>
        <v>0</v>
      </c>
      <c r="O369" s="360">
        <f t="shared" si="239"/>
        <v>0</v>
      </c>
      <c r="P369" s="360">
        <f t="shared" si="240"/>
        <v>0</v>
      </c>
      <c r="Q369" s="360">
        <f t="shared" si="241"/>
        <v>0</v>
      </c>
      <c r="R369" s="375">
        <f t="shared" si="242"/>
        <v>0</v>
      </c>
      <c r="S369" s="385"/>
      <c r="T369" s="386"/>
      <c r="U369" s="386"/>
      <c r="V369" s="386"/>
      <c r="W369" s="386"/>
      <c r="X369" s="386"/>
      <c r="Y369" s="386"/>
      <c r="Z369" s="386"/>
      <c r="AA369" s="386"/>
      <c r="AB369" s="386"/>
      <c r="AC369" s="386"/>
      <c r="AD369" s="386"/>
      <c r="AE369" s="386"/>
      <c r="AF369" s="386"/>
      <c r="AG369" s="386"/>
      <c r="AH369" s="397"/>
      <c r="AI369" s="385"/>
      <c r="AJ369" s="386"/>
      <c r="AK369" s="386"/>
      <c r="AL369" s="386"/>
      <c r="AM369" s="386"/>
      <c r="AN369" s="386"/>
      <c r="AO369" s="386"/>
      <c r="AP369" s="386"/>
      <c r="AQ369" s="386"/>
      <c r="AR369" s="386"/>
      <c r="AS369" s="386"/>
      <c r="AT369" s="386"/>
      <c r="AU369" s="386"/>
      <c r="AV369" s="386"/>
      <c r="AW369" s="386"/>
      <c r="AX369" s="397"/>
      <c r="AY369" s="385"/>
      <c r="AZ369" s="386"/>
      <c r="BA369" s="386"/>
      <c r="BB369" s="386"/>
      <c r="BC369" s="386"/>
      <c r="BD369" s="386"/>
      <c r="BE369" s="386"/>
      <c r="BF369" s="386"/>
      <c r="BG369" s="386"/>
      <c r="BH369" s="386"/>
      <c r="BI369" s="386"/>
      <c r="BJ369" s="386"/>
      <c r="BK369" s="386"/>
      <c r="BL369" s="386"/>
      <c r="BM369" s="386"/>
      <c r="BN369" s="397"/>
      <c r="BO369" s="385"/>
      <c r="BP369" s="386"/>
      <c r="BQ369" s="386"/>
      <c r="BR369" s="386"/>
      <c r="BS369" s="386"/>
      <c r="BT369" s="386"/>
      <c r="BU369" s="386"/>
      <c r="BV369" s="386"/>
      <c r="BW369" s="386"/>
      <c r="BX369" s="386"/>
      <c r="BY369" s="386"/>
      <c r="BZ369" s="386"/>
      <c r="CA369" s="386"/>
      <c r="CB369" s="386"/>
      <c r="CC369" s="386"/>
      <c r="CD369" s="397"/>
      <c r="CE369" s="385"/>
      <c r="CF369" s="386"/>
      <c r="CG369" s="386"/>
      <c r="CH369" s="386"/>
      <c r="CI369" s="386"/>
      <c r="CJ369" s="386"/>
      <c r="CK369" s="386"/>
      <c r="CL369" s="386"/>
      <c r="CM369" s="386"/>
      <c r="CN369" s="386"/>
      <c r="CO369" s="386"/>
      <c r="CP369" s="386"/>
      <c r="CQ369" s="386"/>
      <c r="CR369" s="386"/>
      <c r="CS369" s="386"/>
      <c r="CT369" s="397"/>
      <c r="CU369" s="54"/>
    </row>
    <row r="370" spans="1:99" outlineLevel="1">
      <c r="B370" s="45" t="str">
        <f>$B$215&amp;""</f>
        <v>Late</v>
      </c>
      <c r="C370" s="360">
        <f t="shared" si="227"/>
        <v>0</v>
      </c>
      <c r="D370" s="360">
        <f t="shared" si="228"/>
        <v>0</v>
      </c>
      <c r="E370" s="360">
        <f t="shared" si="229"/>
        <v>0</v>
      </c>
      <c r="F370" s="360">
        <f t="shared" si="230"/>
        <v>0</v>
      </c>
      <c r="G370" s="360">
        <f t="shared" si="231"/>
        <v>0</v>
      </c>
      <c r="H370" s="360">
        <f t="shared" si="232"/>
        <v>0</v>
      </c>
      <c r="I370" s="360">
        <f t="shared" si="233"/>
        <v>0</v>
      </c>
      <c r="J370" s="360">
        <f t="shared" si="234"/>
        <v>0</v>
      </c>
      <c r="K370" s="360">
        <f t="shared" si="235"/>
        <v>0</v>
      </c>
      <c r="L370" s="360">
        <f t="shared" si="236"/>
        <v>0</v>
      </c>
      <c r="M370" s="360">
        <f t="shared" si="237"/>
        <v>0</v>
      </c>
      <c r="N370" s="360">
        <f t="shared" si="238"/>
        <v>0</v>
      </c>
      <c r="O370" s="360">
        <f t="shared" si="239"/>
        <v>0</v>
      </c>
      <c r="P370" s="360">
        <f t="shared" si="240"/>
        <v>0</v>
      </c>
      <c r="Q370" s="360">
        <f t="shared" si="241"/>
        <v>0</v>
      </c>
      <c r="R370" s="375">
        <f t="shared" si="242"/>
        <v>0</v>
      </c>
      <c r="S370" s="385"/>
      <c r="T370" s="386"/>
      <c r="U370" s="386"/>
      <c r="V370" s="386"/>
      <c r="W370" s="386"/>
      <c r="X370" s="386"/>
      <c r="Y370" s="386"/>
      <c r="Z370" s="386"/>
      <c r="AA370" s="386"/>
      <c r="AB370" s="386"/>
      <c r="AC370" s="386"/>
      <c r="AD370" s="386"/>
      <c r="AE370" s="386"/>
      <c r="AF370" s="386"/>
      <c r="AG370" s="386"/>
      <c r="AH370" s="397"/>
      <c r="AI370" s="385"/>
      <c r="AJ370" s="386"/>
      <c r="AK370" s="386"/>
      <c r="AL370" s="386"/>
      <c r="AM370" s="386"/>
      <c r="AN370" s="386"/>
      <c r="AO370" s="386"/>
      <c r="AP370" s="386"/>
      <c r="AQ370" s="386"/>
      <c r="AR370" s="386"/>
      <c r="AS370" s="386"/>
      <c r="AT370" s="386"/>
      <c r="AU370" s="386"/>
      <c r="AV370" s="386"/>
      <c r="AW370" s="386"/>
      <c r="AX370" s="397"/>
      <c r="AY370" s="385"/>
      <c r="AZ370" s="386"/>
      <c r="BA370" s="386"/>
      <c r="BB370" s="386"/>
      <c r="BC370" s="386"/>
      <c r="BD370" s="386"/>
      <c r="BE370" s="386"/>
      <c r="BF370" s="386"/>
      <c r="BG370" s="386"/>
      <c r="BH370" s="386"/>
      <c r="BI370" s="386"/>
      <c r="BJ370" s="386"/>
      <c r="BK370" s="386"/>
      <c r="BL370" s="386"/>
      <c r="BM370" s="386"/>
      <c r="BN370" s="397"/>
      <c r="BO370" s="385"/>
      <c r="BP370" s="386"/>
      <c r="BQ370" s="386"/>
      <c r="BR370" s="386"/>
      <c r="BS370" s="386"/>
      <c r="BT370" s="386"/>
      <c r="BU370" s="386"/>
      <c r="BV370" s="386"/>
      <c r="BW370" s="386"/>
      <c r="BX370" s="386"/>
      <c r="BY370" s="386"/>
      <c r="BZ370" s="386"/>
      <c r="CA370" s="386"/>
      <c r="CB370" s="386"/>
      <c r="CC370" s="386"/>
      <c r="CD370" s="397"/>
      <c r="CE370" s="385"/>
      <c r="CF370" s="386"/>
      <c r="CG370" s="386"/>
      <c r="CH370" s="386"/>
      <c r="CI370" s="386"/>
      <c r="CJ370" s="386"/>
      <c r="CK370" s="386"/>
      <c r="CL370" s="386"/>
      <c r="CM370" s="386"/>
      <c r="CN370" s="386"/>
      <c r="CO370" s="386"/>
      <c r="CP370" s="386"/>
      <c r="CQ370" s="386"/>
      <c r="CR370" s="386"/>
      <c r="CS370" s="386"/>
      <c r="CT370" s="397"/>
      <c r="CU370" s="54"/>
    </row>
    <row r="371" spans="1:99" outlineLevel="1">
      <c r="B371" s="45" t="s">
        <v>900</v>
      </c>
      <c r="C371" s="360">
        <f t="shared" si="227"/>
        <v>0</v>
      </c>
      <c r="D371" s="360">
        <f t="shared" si="228"/>
        <v>0</v>
      </c>
      <c r="E371" s="360">
        <f t="shared" si="229"/>
        <v>0</v>
      </c>
      <c r="F371" s="360">
        <f t="shared" si="230"/>
        <v>0</v>
      </c>
      <c r="G371" s="360">
        <f t="shared" si="231"/>
        <v>0</v>
      </c>
      <c r="H371" s="360">
        <f t="shared" si="232"/>
        <v>0</v>
      </c>
      <c r="I371" s="360">
        <f t="shared" si="233"/>
        <v>0</v>
      </c>
      <c r="J371" s="360">
        <f t="shared" si="234"/>
        <v>0</v>
      </c>
      <c r="K371" s="360">
        <f t="shared" si="235"/>
        <v>0</v>
      </c>
      <c r="L371" s="360">
        <f t="shared" si="236"/>
        <v>0</v>
      </c>
      <c r="M371" s="360">
        <f t="shared" si="237"/>
        <v>0</v>
      </c>
      <c r="N371" s="360">
        <f t="shared" si="238"/>
        <v>0</v>
      </c>
      <c r="O371" s="360">
        <f t="shared" si="239"/>
        <v>0</v>
      </c>
      <c r="P371" s="360">
        <f t="shared" si="240"/>
        <v>0</v>
      </c>
      <c r="Q371" s="360">
        <f t="shared" si="241"/>
        <v>0</v>
      </c>
      <c r="R371" s="375">
        <f t="shared" si="242"/>
        <v>0</v>
      </c>
      <c r="S371" s="417"/>
      <c r="T371" s="418"/>
      <c r="U371" s="418"/>
      <c r="V371" s="418"/>
      <c r="W371" s="418"/>
      <c r="X371" s="418"/>
      <c r="Y371" s="418"/>
      <c r="Z371" s="418"/>
      <c r="AA371" s="418"/>
      <c r="AB371" s="418"/>
      <c r="AC371" s="418"/>
      <c r="AD371" s="418"/>
      <c r="AE371" s="418"/>
      <c r="AF371" s="418"/>
      <c r="AG371" s="418"/>
      <c r="AH371" s="419"/>
      <c r="AI371" s="417"/>
      <c r="AJ371" s="418"/>
      <c r="AK371" s="418"/>
      <c r="AL371" s="418"/>
      <c r="AM371" s="418"/>
      <c r="AN371" s="418"/>
      <c r="AO371" s="418"/>
      <c r="AP371" s="418"/>
      <c r="AQ371" s="418"/>
      <c r="AR371" s="418"/>
      <c r="AS371" s="418"/>
      <c r="AT371" s="418"/>
      <c r="AU371" s="418"/>
      <c r="AV371" s="418"/>
      <c r="AW371" s="418"/>
      <c r="AX371" s="419"/>
      <c r="AY371" s="417"/>
      <c r="AZ371" s="418"/>
      <c r="BA371" s="418"/>
      <c r="BB371" s="418"/>
      <c r="BC371" s="418"/>
      <c r="BD371" s="418"/>
      <c r="BE371" s="418"/>
      <c r="BF371" s="418"/>
      <c r="BG371" s="418"/>
      <c r="BH371" s="418"/>
      <c r="BI371" s="418"/>
      <c r="BJ371" s="418"/>
      <c r="BK371" s="418"/>
      <c r="BL371" s="418"/>
      <c r="BM371" s="418"/>
      <c r="BN371" s="419"/>
      <c r="BO371" s="417"/>
      <c r="BP371" s="418"/>
      <c r="BQ371" s="418"/>
      <c r="BR371" s="418"/>
      <c r="BS371" s="418"/>
      <c r="BT371" s="418"/>
      <c r="BU371" s="418"/>
      <c r="BV371" s="418"/>
      <c r="BW371" s="418"/>
      <c r="BX371" s="418"/>
      <c r="BY371" s="418"/>
      <c r="BZ371" s="418"/>
      <c r="CA371" s="418"/>
      <c r="CB371" s="418"/>
      <c r="CC371" s="418"/>
      <c r="CD371" s="419"/>
      <c r="CE371" s="417"/>
      <c r="CF371" s="418"/>
      <c r="CG371" s="418"/>
      <c r="CH371" s="418"/>
      <c r="CI371" s="418"/>
      <c r="CJ371" s="418"/>
      <c r="CK371" s="418"/>
      <c r="CL371" s="418"/>
      <c r="CM371" s="418"/>
      <c r="CN371" s="418"/>
      <c r="CO371" s="418"/>
      <c r="CP371" s="418"/>
      <c r="CQ371" s="418"/>
      <c r="CR371" s="418"/>
      <c r="CS371" s="418"/>
      <c r="CT371" s="419"/>
      <c r="CU371" s="54"/>
    </row>
    <row r="372" spans="1:99" outlineLevel="1">
      <c r="B372" s="45" t="str">
        <f>$B$217&amp;""</f>
        <v>7mo with 0% mated</v>
      </c>
      <c r="C372" s="360">
        <f t="shared" si="227"/>
        <v>0</v>
      </c>
      <c r="D372" s="360">
        <f t="shared" si="228"/>
        <v>0</v>
      </c>
      <c r="E372" s="360">
        <f t="shared" si="229"/>
        <v>0</v>
      </c>
      <c r="F372" s="360">
        <f t="shared" si="230"/>
        <v>0</v>
      </c>
      <c r="G372" s="360">
        <f t="shared" si="231"/>
        <v>0</v>
      </c>
      <c r="H372" s="360">
        <f t="shared" si="232"/>
        <v>0</v>
      </c>
      <c r="I372" s="360">
        <f t="shared" si="233"/>
        <v>0</v>
      </c>
      <c r="J372" s="360">
        <f t="shared" si="234"/>
        <v>0</v>
      </c>
      <c r="K372" s="360">
        <f t="shared" si="235"/>
        <v>0</v>
      </c>
      <c r="L372" s="360">
        <f t="shared" si="236"/>
        <v>0</v>
      </c>
      <c r="M372" s="360">
        <f t="shared" si="237"/>
        <v>0</v>
      </c>
      <c r="N372" s="360">
        <f t="shared" si="238"/>
        <v>0</v>
      </c>
      <c r="O372" s="360">
        <f t="shared" si="239"/>
        <v>0</v>
      </c>
      <c r="P372" s="360">
        <f t="shared" si="240"/>
        <v>0</v>
      </c>
      <c r="Q372" s="360">
        <f t="shared" si="241"/>
        <v>0</v>
      </c>
      <c r="R372" s="375">
        <f t="shared" si="242"/>
        <v>0</v>
      </c>
      <c r="S372" s="417"/>
      <c r="T372" s="418"/>
      <c r="U372" s="418"/>
      <c r="V372" s="418"/>
      <c r="W372" s="418"/>
      <c r="X372" s="418"/>
      <c r="Y372" s="418"/>
      <c r="Z372" s="418"/>
      <c r="AA372" s="418"/>
      <c r="AB372" s="418"/>
      <c r="AC372" s="418"/>
      <c r="AD372" s="418"/>
      <c r="AE372" s="418"/>
      <c r="AF372" s="418"/>
      <c r="AG372" s="418"/>
      <c r="AH372" s="419"/>
      <c r="AI372" s="417"/>
      <c r="AJ372" s="418"/>
      <c r="AK372" s="418"/>
      <c r="AL372" s="418"/>
      <c r="AM372" s="418"/>
      <c r="AN372" s="418"/>
      <c r="AO372" s="418"/>
      <c r="AP372" s="418"/>
      <c r="AQ372" s="418"/>
      <c r="AR372" s="418"/>
      <c r="AS372" s="418"/>
      <c r="AT372" s="418"/>
      <c r="AU372" s="418"/>
      <c r="AV372" s="418"/>
      <c r="AW372" s="418"/>
      <c r="AX372" s="419"/>
      <c r="AY372" s="417"/>
      <c r="AZ372" s="418"/>
      <c r="BA372" s="418"/>
      <c r="BB372" s="418"/>
      <c r="BC372" s="418"/>
      <c r="BD372" s="418"/>
      <c r="BE372" s="418"/>
      <c r="BF372" s="418"/>
      <c r="BG372" s="418"/>
      <c r="BH372" s="418"/>
      <c r="BI372" s="418"/>
      <c r="BJ372" s="418"/>
      <c r="BK372" s="418"/>
      <c r="BL372" s="418"/>
      <c r="BM372" s="418"/>
      <c r="BN372" s="419"/>
      <c r="BO372" s="417"/>
      <c r="BP372" s="418"/>
      <c r="BQ372" s="418"/>
      <c r="BR372" s="418"/>
      <c r="BS372" s="418"/>
      <c r="BT372" s="418"/>
      <c r="BU372" s="418"/>
      <c r="BV372" s="418"/>
      <c r="BW372" s="418"/>
      <c r="BX372" s="418"/>
      <c r="BY372" s="418"/>
      <c r="BZ372" s="418"/>
      <c r="CA372" s="418"/>
      <c r="CB372" s="418"/>
      <c r="CC372" s="418"/>
      <c r="CD372" s="419"/>
      <c r="CE372" s="417"/>
      <c r="CF372" s="418"/>
      <c r="CG372" s="418"/>
      <c r="CH372" s="418"/>
      <c r="CI372" s="418"/>
      <c r="CJ372" s="418"/>
      <c r="CK372" s="418"/>
      <c r="CL372" s="418"/>
      <c r="CM372" s="418"/>
      <c r="CN372" s="418"/>
      <c r="CO372" s="418"/>
      <c r="CP372" s="418"/>
      <c r="CQ372" s="418"/>
      <c r="CR372" s="418"/>
      <c r="CS372" s="418"/>
      <c r="CT372" s="419"/>
      <c r="CU372" s="54"/>
    </row>
    <row r="373" spans="1:99" outlineLevel="1">
      <c r="B373" s="45" t="s">
        <v>1550</v>
      </c>
      <c r="C373" s="360">
        <f t="shared" si="227"/>
        <v>0</v>
      </c>
      <c r="D373" s="360">
        <f t="shared" si="228"/>
        <v>0</v>
      </c>
      <c r="E373" s="360">
        <f t="shared" si="229"/>
        <v>0</v>
      </c>
      <c r="F373" s="360">
        <f t="shared" si="230"/>
        <v>0</v>
      </c>
      <c r="G373" s="360">
        <f t="shared" si="231"/>
        <v>0</v>
      </c>
      <c r="H373" s="360">
        <f t="shared" si="232"/>
        <v>0</v>
      </c>
      <c r="I373" s="360">
        <f t="shared" si="233"/>
        <v>0</v>
      </c>
      <c r="J373" s="360">
        <f t="shared" si="234"/>
        <v>0</v>
      </c>
      <c r="K373" s="360">
        <f t="shared" si="235"/>
        <v>0</v>
      </c>
      <c r="L373" s="360">
        <f t="shared" si="236"/>
        <v>0</v>
      </c>
      <c r="M373" s="360">
        <f t="shared" si="237"/>
        <v>0</v>
      </c>
      <c r="N373" s="360">
        <f t="shared" si="238"/>
        <v>0</v>
      </c>
      <c r="O373" s="360">
        <f t="shared" si="239"/>
        <v>0</v>
      </c>
      <c r="P373" s="360">
        <f t="shared" si="240"/>
        <v>0</v>
      </c>
      <c r="Q373" s="360">
        <f t="shared" si="241"/>
        <v>0</v>
      </c>
      <c r="R373" s="375">
        <f t="shared" si="242"/>
        <v>0</v>
      </c>
      <c r="S373" s="417"/>
      <c r="T373" s="418"/>
      <c r="U373" s="418"/>
      <c r="V373" s="418"/>
      <c r="W373" s="418"/>
      <c r="X373" s="418"/>
      <c r="Y373" s="418"/>
      <c r="Z373" s="418"/>
      <c r="AA373" s="418"/>
      <c r="AB373" s="418"/>
      <c r="AC373" s="418"/>
      <c r="AD373" s="418"/>
      <c r="AE373" s="418"/>
      <c r="AF373" s="418"/>
      <c r="AG373" s="418"/>
      <c r="AH373" s="419"/>
      <c r="AI373" s="417"/>
      <c r="AJ373" s="418"/>
      <c r="AK373" s="418"/>
      <c r="AL373" s="418"/>
      <c r="AM373" s="418"/>
      <c r="AN373" s="418"/>
      <c r="AO373" s="418"/>
      <c r="AP373" s="418"/>
      <c r="AQ373" s="418"/>
      <c r="AR373" s="418"/>
      <c r="AS373" s="418"/>
      <c r="AT373" s="418"/>
      <c r="AU373" s="418"/>
      <c r="AV373" s="418"/>
      <c r="AW373" s="418"/>
      <c r="AX373" s="419"/>
      <c r="AY373" s="417"/>
      <c r="AZ373" s="418"/>
      <c r="BA373" s="418"/>
      <c r="BB373" s="418"/>
      <c r="BC373" s="418"/>
      <c r="BD373" s="418"/>
      <c r="BE373" s="418"/>
      <c r="BF373" s="418"/>
      <c r="BG373" s="418"/>
      <c r="BH373" s="418"/>
      <c r="BI373" s="418"/>
      <c r="BJ373" s="418"/>
      <c r="BK373" s="418"/>
      <c r="BL373" s="418"/>
      <c r="BM373" s="418"/>
      <c r="BN373" s="419"/>
      <c r="BO373" s="417"/>
      <c r="BP373" s="418"/>
      <c r="BQ373" s="418"/>
      <c r="BR373" s="418"/>
      <c r="BS373" s="418"/>
      <c r="BT373" s="418"/>
      <c r="BU373" s="418"/>
      <c r="BV373" s="418"/>
      <c r="BW373" s="418"/>
      <c r="BX373" s="418"/>
      <c r="BY373" s="418"/>
      <c r="BZ373" s="418"/>
      <c r="CA373" s="418"/>
      <c r="CB373" s="418"/>
      <c r="CC373" s="418"/>
      <c r="CD373" s="419"/>
      <c r="CE373" s="417"/>
      <c r="CF373" s="418"/>
      <c r="CG373" s="418"/>
      <c r="CH373" s="418"/>
      <c r="CI373" s="418"/>
      <c r="CJ373" s="418"/>
      <c r="CK373" s="418"/>
      <c r="CL373" s="418"/>
      <c r="CM373" s="418"/>
      <c r="CN373" s="418"/>
      <c r="CO373" s="418"/>
      <c r="CP373" s="418"/>
      <c r="CQ373" s="418"/>
      <c r="CR373" s="418"/>
      <c r="CS373" s="418"/>
      <c r="CT373" s="419"/>
      <c r="CU373" s="54"/>
    </row>
    <row r="374" spans="1:99" outlineLevel="1">
      <c r="B374" s="45" t="s">
        <v>1019</v>
      </c>
      <c r="C374" s="361">
        <f t="shared" si="227"/>
        <v>0</v>
      </c>
      <c r="D374" s="361">
        <f t="shared" si="228"/>
        <v>0</v>
      </c>
      <c r="E374" s="361">
        <f t="shared" si="229"/>
        <v>0</v>
      </c>
      <c r="F374" s="361">
        <f t="shared" si="230"/>
        <v>0</v>
      </c>
      <c r="G374" s="361">
        <f t="shared" si="231"/>
        <v>0</v>
      </c>
      <c r="H374" s="361">
        <f t="shared" si="232"/>
        <v>0</v>
      </c>
      <c r="I374" s="361">
        <f t="shared" si="233"/>
        <v>0</v>
      </c>
      <c r="J374" s="361">
        <f t="shared" si="234"/>
        <v>0</v>
      </c>
      <c r="K374" s="361">
        <f t="shared" si="235"/>
        <v>0</v>
      </c>
      <c r="L374" s="361">
        <f t="shared" si="236"/>
        <v>0</v>
      </c>
      <c r="M374" s="361">
        <f t="shared" si="237"/>
        <v>0</v>
      </c>
      <c r="N374" s="361">
        <f t="shared" si="238"/>
        <v>0</v>
      </c>
      <c r="O374" s="361">
        <f t="shared" si="239"/>
        <v>0</v>
      </c>
      <c r="P374" s="361">
        <f t="shared" si="240"/>
        <v>0</v>
      </c>
      <c r="Q374" s="361">
        <f t="shared" si="241"/>
        <v>0</v>
      </c>
      <c r="R374" s="376">
        <f t="shared" si="242"/>
        <v>0</v>
      </c>
      <c r="S374" s="437"/>
      <c r="T374" s="438"/>
      <c r="U374" s="438"/>
      <c r="V374" s="438"/>
      <c r="W374" s="438"/>
      <c r="X374" s="438"/>
      <c r="Y374" s="438"/>
      <c r="Z374" s="438"/>
      <c r="AA374" s="438"/>
      <c r="AB374" s="438"/>
      <c r="AC374" s="438"/>
      <c r="AD374" s="438"/>
      <c r="AE374" s="438"/>
      <c r="AF374" s="438"/>
      <c r="AG374" s="438"/>
      <c r="AH374" s="439"/>
      <c r="AI374" s="437"/>
      <c r="AJ374" s="438"/>
      <c r="AK374" s="438"/>
      <c r="AL374" s="438"/>
      <c r="AM374" s="438"/>
      <c r="AN374" s="438"/>
      <c r="AO374" s="438"/>
      <c r="AP374" s="438"/>
      <c r="AQ374" s="438"/>
      <c r="AR374" s="438"/>
      <c r="AS374" s="438"/>
      <c r="AT374" s="438"/>
      <c r="AU374" s="438"/>
      <c r="AV374" s="438"/>
      <c r="AW374" s="438"/>
      <c r="AX374" s="439"/>
      <c r="AY374" s="437"/>
      <c r="AZ374" s="438"/>
      <c r="BA374" s="438"/>
      <c r="BB374" s="438"/>
      <c r="BC374" s="438"/>
      <c r="BD374" s="438"/>
      <c r="BE374" s="438"/>
      <c r="BF374" s="438"/>
      <c r="BG374" s="438"/>
      <c r="BH374" s="438"/>
      <c r="BI374" s="438"/>
      <c r="BJ374" s="438"/>
      <c r="BK374" s="438"/>
      <c r="BL374" s="438"/>
      <c r="BM374" s="438"/>
      <c r="BN374" s="439"/>
      <c r="BO374" s="437"/>
      <c r="BP374" s="438"/>
      <c r="BQ374" s="438"/>
      <c r="BR374" s="438"/>
      <c r="BS374" s="438"/>
      <c r="BT374" s="438"/>
      <c r="BU374" s="438"/>
      <c r="BV374" s="438"/>
      <c r="BW374" s="438"/>
      <c r="BX374" s="438"/>
      <c r="BY374" s="438"/>
      <c r="BZ374" s="438"/>
      <c r="CA374" s="438"/>
      <c r="CB374" s="438"/>
      <c r="CC374" s="438"/>
      <c r="CD374" s="439"/>
      <c r="CE374" s="437"/>
      <c r="CF374" s="438"/>
      <c r="CG374" s="438"/>
      <c r="CH374" s="438"/>
      <c r="CI374" s="438"/>
      <c r="CJ374" s="438"/>
      <c r="CK374" s="438"/>
      <c r="CL374" s="438"/>
      <c r="CM374" s="438"/>
      <c r="CN374" s="438"/>
      <c r="CO374" s="438"/>
      <c r="CP374" s="438"/>
      <c r="CQ374" s="438"/>
      <c r="CR374" s="438"/>
      <c r="CS374" s="438"/>
      <c r="CT374" s="439"/>
      <c r="CU374" s="54"/>
    </row>
    <row r="375" spans="1:99">
      <c r="B375" s="89"/>
      <c r="C375" s="89"/>
      <c r="D375" s="89"/>
      <c r="E375" s="89"/>
      <c r="F375" s="89"/>
      <c r="G375" s="89"/>
      <c r="H375" s="89"/>
      <c r="I375" s="89"/>
      <c r="J375" s="89"/>
      <c r="K375" s="89"/>
      <c r="L375" s="89"/>
      <c r="M375" s="89"/>
      <c r="N375" s="89"/>
      <c r="O375" s="89"/>
      <c r="P375" s="89"/>
      <c r="Q375" s="89"/>
      <c r="R375" s="89"/>
    </row>
    <row r="377" spans="1:99">
      <c r="A377" s="217" t="s">
        <v>1033</v>
      </c>
      <c r="B377" s="216"/>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03"/>
      <c r="CS377" s="103"/>
      <c r="CT377" s="103"/>
    </row>
    <row r="378" spans="1:99" outlineLevel="1">
      <c r="A378" s="217"/>
      <c r="B378" s="216"/>
      <c r="C378" s="103" t="str">
        <f>d.RegionName</f>
        <v>GSW</v>
      </c>
      <c r="D378" s="103"/>
      <c r="E378" s="103"/>
      <c r="F378" s="103"/>
      <c r="G378" s="103"/>
      <c r="H378" s="103"/>
      <c r="I378" s="103"/>
      <c r="J378" s="103"/>
      <c r="K378" s="103"/>
      <c r="L378" s="103"/>
      <c r="M378" s="103"/>
      <c r="N378" s="103"/>
      <c r="O378" s="103"/>
      <c r="P378" s="103"/>
      <c r="Q378" s="103"/>
      <c r="R378" s="103"/>
      <c r="S378" s="383" t="s">
        <v>881</v>
      </c>
      <c r="T378" s="103"/>
      <c r="U378" s="103"/>
      <c r="V378" s="103"/>
      <c r="W378" s="103"/>
      <c r="X378" s="103"/>
      <c r="Y378" s="103"/>
      <c r="Z378" s="103"/>
      <c r="AA378" s="103"/>
      <c r="AB378" s="103"/>
      <c r="AC378" s="103"/>
      <c r="AD378" s="103"/>
      <c r="AE378" s="103"/>
      <c r="AF378" s="103"/>
      <c r="AG378" s="103"/>
      <c r="AH378" s="395"/>
      <c r="AI378" s="383" t="s">
        <v>1652</v>
      </c>
      <c r="AJ378" s="103"/>
      <c r="AK378" s="103"/>
      <c r="AL378" s="103"/>
      <c r="AM378" s="103"/>
      <c r="AN378" s="103"/>
      <c r="AO378" s="103"/>
      <c r="AP378" s="103"/>
      <c r="AQ378" s="103"/>
      <c r="AR378" s="103"/>
      <c r="AS378" s="103"/>
      <c r="AT378" s="103"/>
      <c r="AU378" s="103"/>
      <c r="AV378" s="103"/>
      <c r="AW378" s="103"/>
      <c r="AX378" s="395"/>
      <c r="AY378" s="383" t="s">
        <v>1653</v>
      </c>
      <c r="AZ378" s="103"/>
      <c r="BA378" s="103"/>
      <c r="BB378" s="103"/>
      <c r="BC378" s="103"/>
      <c r="BD378" s="103"/>
      <c r="BE378" s="103"/>
      <c r="BF378" s="103"/>
      <c r="BG378" s="103"/>
      <c r="BH378" s="103"/>
      <c r="BI378" s="103"/>
      <c r="BJ378" s="103"/>
      <c r="BK378" s="103"/>
      <c r="BL378" s="103"/>
      <c r="BM378" s="103"/>
      <c r="BN378" s="395"/>
      <c r="BO378" s="383" t="s">
        <v>2085</v>
      </c>
      <c r="BP378" s="103"/>
      <c r="BQ378" s="103"/>
      <c r="BR378" s="103"/>
      <c r="BS378" s="103"/>
      <c r="BT378" s="103"/>
      <c r="BU378" s="103"/>
      <c r="BV378" s="103"/>
      <c r="BW378" s="103"/>
      <c r="BX378" s="103"/>
      <c r="BY378" s="103"/>
      <c r="BZ378" s="103"/>
      <c r="CA378" s="103"/>
      <c r="CB378" s="103"/>
      <c r="CC378" s="103"/>
      <c r="CD378" s="395"/>
      <c r="CE378" s="383" t="s">
        <v>1943</v>
      </c>
      <c r="CF378" s="103"/>
      <c r="CG378" s="103"/>
      <c r="CH378" s="103"/>
      <c r="CI378" s="103"/>
      <c r="CJ378" s="103"/>
      <c r="CK378" s="103"/>
      <c r="CL378" s="103"/>
      <c r="CM378" s="103"/>
      <c r="CN378" s="103"/>
      <c r="CO378" s="103"/>
      <c r="CP378" s="103"/>
      <c r="CQ378" s="103"/>
      <c r="CR378" s="103"/>
      <c r="CS378" s="103"/>
      <c r="CT378" s="395"/>
    </row>
    <row r="379" spans="1:99" outlineLevel="1" collapsed="1">
      <c r="A379" s="217"/>
      <c r="B379" s="216"/>
      <c r="C379" s="103" t="s">
        <v>2727</v>
      </c>
      <c r="D379" s="103"/>
      <c r="E379" s="103"/>
      <c r="F379" s="103"/>
      <c r="G379" s="103" t="s">
        <v>2728</v>
      </c>
      <c r="H379" s="103"/>
      <c r="I379" s="103"/>
      <c r="J379" s="103"/>
      <c r="K379" s="103" t="s">
        <v>2729</v>
      </c>
      <c r="L379" s="103"/>
      <c r="M379" s="103"/>
      <c r="N379" s="103"/>
      <c r="O379" s="103" t="s">
        <v>809</v>
      </c>
      <c r="P379" s="103"/>
      <c r="Q379" s="103"/>
      <c r="R379" s="103"/>
      <c r="S379" s="383" t="s">
        <v>2727</v>
      </c>
      <c r="T379" s="103"/>
      <c r="U379" s="103"/>
      <c r="V379" s="103"/>
      <c r="W379" s="103" t="s">
        <v>2728</v>
      </c>
      <c r="X379" s="103"/>
      <c r="Y379" s="103"/>
      <c r="Z379" s="103"/>
      <c r="AA379" s="103" t="s">
        <v>2729</v>
      </c>
      <c r="AB379" s="103"/>
      <c r="AC379" s="103"/>
      <c r="AD379" s="103"/>
      <c r="AE379" s="103" t="s">
        <v>809</v>
      </c>
      <c r="AF379" s="103"/>
      <c r="AG379" s="103"/>
      <c r="AH379" s="395"/>
      <c r="AI379" s="383" t="s">
        <v>2727</v>
      </c>
      <c r="AJ379" s="103"/>
      <c r="AK379" s="103"/>
      <c r="AL379" s="103"/>
      <c r="AM379" s="103" t="s">
        <v>2728</v>
      </c>
      <c r="AN379" s="103"/>
      <c r="AO379" s="103"/>
      <c r="AP379" s="103"/>
      <c r="AQ379" s="103" t="s">
        <v>2729</v>
      </c>
      <c r="AR379" s="103"/>
      <c r="AS379" s="103"/>
      <c r="AT379" s="103"/>
      <c r="AU379" s="103" t="s">
        <v>809</v>
      </c>
      <c r="AV379" s="103"/>
      <c r="AW379" s="103"/>
      <c r="AX379" s="395"/>
      <c r="AY379" s="383" t="s">
        <v>2727</v>
      </c>
      <c r="AZ379" s="103"/>
      <c r="BA379" s="103"/>
      <c r="BB379" s="103"/>
      <c r="BC379" s="103" t="s">
        <v>2728</v>
      </c>
      <c r="BD379" s="103"/>
      <c r="BE379" s="103"/>
      <c r="BF379" s="103"/>
      <c r="BG379" s="103" t="s">
        <v>2729</v>
      </c>
      <c r="BH379" s="103"/>
      <c r="BI379" s="103"/>
      <c r="BJ379" s="103"/>
      <c r="BK379" s="103" t="s">
        <v>809</v>
      </c>
      <c r="BL379" s="103"/>
      <c r="BM379" s="103"/>
      <c r="BN379" s="395"/>
      <c r="BO379" s="383" t="s">
        <v>2727</v>
      </c>
      <c r="BP379" s="103"/>
      <c r="BQ379" s="103"/>
      <c r="BR379" s="103"/>
      <c r="BS379" s="103" t="s">
        <v>2728</v>
      </c>
      <c r="BT379" s="103"/>
      <c r="BU379" s="103"/>
      <c r="BV379" s="103"/>
      <c r="BW379" s="103" t="s">
        <v>2729</v>
      </c>
      <c r="BX379" s="103"/>
      <c r="BY379" s="103"/>
      <c r="BZ379" s="103"/>
      <c r="CA379" s="103" t="s">
        <v>809</v>
      </c>
      <c r="CB379" s="103"/>
      <c r="CC379" s="103"/>
      <c r="CD379" s="395"/>
      <c r="CE379" s="383" t="s">
        <v>2727</v>
      </c>
      <c r="CF379" s="103"/>
      <c r="CG379" s="103"/>
      <c r="CH379" s="103"/>
      <c r="CI379" s="103" t="s">
        <v>2728</v>
      </c>
      <c r="CJ379" s="103"/>
      <c r="CK379" s="103"/>
      <c r="CL379" s="103"/>
      <c r="CM379" s="103" t="s">
        <v>2729</v>
      </c>
      <c r="CN379" s="103"/>
      <c r="CO379" s="103"/>
      <c r="CP379" s="103"/>
      <c r="CQ379" s="103" t="s">
        <v>809</v>
      </c>
      <c r="CR379" s="103"/>
      <c r="CS379" s="103"/>
      <c r="CT379" s="395"/>
    </row>
    <row r="380" spans="1:99" outlineLevel="1">
      <c r="A380" s="217"/>
      <c r="B380" s="216"/>
      <c r="C380" s="18" t="s">
        <v>1289</v>
      </c>
      <c r="D380" s="18" t="s">
        <v>1290</v>
      </c>
      <c r="E380" s="18" t="s">
        <v>1291</v>
      </c>
      <c r="F380" s="18" t="s">
        <v>1292</v>
      </c>
      <c r="G380" s="18" t="s">
        <v>1289</v>
      </c>
      <c r="H380" s="18" t="s">
        <v>1290</v>
      </c>
      <c r="I380" s="18" t="s">
        <v>1291</v>
      </c>
      <c r="J380" s="18" t="s">
        <v>1292</v>
      </c>
      <c r="K380" s="18" t="s">
        <v>1289</v>
      </c>
      <c r="L380" s="18" t="s">
        <v>1290</v>
      </c>
      <c r="M380" s="18" t="s">
        <v>1291</v>
      </c>
      <c r="N380" s="18" t="s">
        <v>1292</v>
      </c>
      <c r="O380" s="18" t="s">
        <v>1289</v>
      </c>
      <c r="P380" s="18" t="s">
        <v>1290</v>
      </c>
      <c r="Q380" s="18" t="s">
        <v>1291</v>
      </c>
      <c r="R380" s="18" t="s">
        <v>1292</v>
      </c>
      <c r="S380" s="387" t="s">
        <v>1289</v>
      </c>
      <c r="T380" s="18" t="s">
        <v>1290</v>
      </c>
      <c r="U380" s="18" t="s">
        <v>1291</v>
      </c>
      <c r="V380" s="18" t="s">
        <v>1292</v>
      </c>
      <c r="W380" s="18" t="s">
        <v>1289</v>
      </c>
      <c r="X380" s="18" t="s">
        <v>1290</v>
      </c>
      <c r="Y380" s="18" t="s">
        <v>1291</v>
      </c>
      <c r="Z380" s="18" t="s">
        <v>1292</v>
      </c>
      <c r="AA380" s="18" t="s">
        <v>1289</v>
      </c>
      <c r="AB380" s="18" t="s">
        <v>1290</v>
      </c>
      <c r="AC380" s="18" t="s">
        <v>1291</v>
      </c>
      <c r="AD380" s="18" t="s">
        <v>1292</v>
      </c>
      <c r="AE380" s="18" t="s">
        <v>1289</v>
      </c>
      <c r="AF380" s="18" t="s">
        <v>1290</v>
      </c>
      <c r="AG380" s="18" t="s">
        <v>1291</v>
      </c>
      <c r="AH380" s="398" t="s">
        <v>1292</v>
      </c>
      <c r="AI380" s="387" t="s">
        <v>1289</v>
      </c>
      <c r="AJ380" s="18" t="s">
        <v>1290</v>
      </c>
      <c r="AK380" s="18" t="s">
        <v>1291</v>
      </c>
      <c r="AL380" s="18" t="s">
        <v>1292</v>
      </c>
      <c r="AM380" s="18" t="s">
        <v>1289</v>
      </c>
      <c r="AN380" s="18" t="s">
        <v>1290</v>
      </c>
      <c r="AO380" s="18" t="s">
        <v>1291</v>
      </c>
      <c r="AP380" s="18" t="s">
        <v>1292</v>
      </c>
      <c r="AQ380" s="18" t="s">
        <v>1289</v>
      </c>
      <c r="AR380" s="18" t="s">
        <v>1290</v>
      </c>
      <c r="AS380" s="18" t="s">
        <v>1291</v>
      </c>
      <c r="AT380" s="18" t="s">
        <v>1292</v>
      </c>
      <c r="AU380" s="18" t="s">
        <v>1289</v>
      </c>
      <c r="AV380" s="18" t="s">
        <v>1290</v>
      </c>
      <c r="AW380" s="18" t="s">
        <v>1291</v>
      </c>
      <c r="AX380" s="398" t="s">
        <v>1292</v>
      </c>
      <c r="AY380" s="387" t="s">
        <v>1289</v>
      </c>
      <c r="AZ380" s="18" t="s">
        <v>1290</v>
      </c>
      <c r="BA380" s="18" t="s">
        <v>1291</v>
      </c>
      <c r="BB380" s="18" t="s">
        <v>1292</v>
      </c>
      <c r="BC380" s="18" t="s">
        <v>1289</v>
      </c>
      <c r="BD380" s="18" t="s">
        <v>1290</v>
      </c>
      <c r="BE380" s="18" t="s">
        <v>1291</v>
      </c>
      <c r="BF380" s="18" t="s">
        <v>1292</v>
      </c>
      <c r="BG380" s="18" t="s">
        <v>1289</v>
      </c>
      <c r="BH380" s="18" t="s">
        <v>1290</v>
      </c>
      <c r="BI380" s="18" t="s">
        <v>1291</v>
      </c>
      <c r="BJ380" s="18" t="s">
        <v>1292</v>
      </c>
      <c r="BK380" s="18" t="s">
        <v>1289</v>
      </c>
      <c r="BL380" s="18" t="s">
        <v>1290</v>
      </c>
      <c r="BM380" s="18" t="s">
        <v>1291</v>
      </c>
      <c r="BN380" s="398" t="s">
        <v>1292</v>
      </c>
      <c r="BO380" s="387" t="s">
        <v>1289</v>
      </c>
      <c r="BP380" s="18" t="s">
        <v>1290</v>
      </c>
      <c r="BQ380" s="18" t="s">
        <v>1291</v>
      </c>
      <c r="BR380" s="18" t="s">
        <v>1292</v>
      </c>
      <c r="BS380" s="18" t="s">
        <v>1289</v>
      </c>
      <c r="BT380" s="18" t="s">
        <v>1290</v>
      </c>
      <c r="BU380" s="18" t="s">
        <v>1291</v>
      </c>
      <c r="BV380" s="18" t="s">
        <v>1292</v>
      </c>
      <c r="BW380" s="18" t="s">
        <v>1289</v>
      </c>
      <c r="BX380" s="18" t="s">
        <v>1290</v>
      </c>
      <c r="BY380" s="18" t="s">
        <v>1291</v>
      </c>
      <c r="BZ380" s="18" t="s">
        <v>1292</v>
      </c>
      <c r="CA380" s="18" t="s">
        <v>1289</v>
      </c>
      <c r="CB380" s="18" t="s">
        <v>1290</v>
      </c>
      <c r="CC380" s="18" t="s">
        <v>1291</v>
      </c>
      <c r="CD380" s="398" t="s">
        <v>1292</v>
      </c>
      <c r="CE380" s="387" t="s">
        <v>1289</v>
      </c>
      <c r="CF380" s="18" t="s">
        <v>1290</v>
      </c>
      <c r="CG380" s="18" t="s">
        <v>1291</v>
      </c>
      <c r="CH380" s="18" t="s">
        <v>1292</v>
      </c>
      <c r="CI380" s="18" t="s">
        <v>1289</v>
      </c>
      <c r="CJ380" s="18" t="s">
        <v>1290</v>
      </c>
      <c r="CK380" s="18" t="s">
        <v>1291</v>
      </c>
      <c r="CL380" s="18" t="s">
        <v>1292</v>
      </c>
      <c r="CM380" s="18" t="s">
        <v>1289</v>
      </c>
      <c r="CN380" s="18" t="s">
        <v>1290</v>
      </c>
      <c r="CO380" s="18" t="s">
        <v>1291</v>
      </c>
      <c r="CP380" s="18" t="s">
        <v>1292</v>
      </c>
      <c r="CQ380" s="18" t="s">
        <v>1289</v>
      </c>
      <c r="CR380" s="18" t="s">
        <v>1290</v>
      </c>
      <c r="CS380" s="18" t="s">
        <v>1291</v>
      </c>
      <c r="CT380" s="398" t="s">
        <v>1292</v>
      </c>
    </row>
    <row r="381" spans="1:99" outlineLevel="1">
      <c r="B381" s="44" t="str">
        <f>$B$212&amp;": Ewe Lambs"</f>
        <v>Standard (7mo): Ewe Lambs</v>
      </c>
      <c r="C381" s="50">
        <f t="shared" ref="C381:C398" si="243">CHOOSE(d.Region,S381,AI381,AY381,BO381,CE381)</f>
        <v>0</v>
      </c>
      <c r="D381" s="50">
        <f t="shared" ref="D381:D398" si="244">CHOOSE(d.Region,T381,AJ381,AZ381,BP381,CF381)</f>
        <v>0</v>
      </c>
      <c r="E381" s="50">
        <f t="shared" ref="E381:E398" si="245">CHOOSE(d.Region,U381,AK381,BA381,BQ381,CG381)</f>
        <v>0</v>
      </c>
      <c r="F381" s="50">
        <f t="shared" ref="F381:F398" si="246">CHOOSE(d.Region,V381,AL381,BB381,BR381,CH381)</f>
        <v>0</v>
      </c>
      <c r="G381" s="50">
        <f t="shared" ref="G381:G398" si="247">CHOOSE(d.Region,W381,AM381,BC381,BS381,CI381)</f>
        <v>0</v>
      </c>
      <c r="H381" s="50">
        <f t="shared" ref="H381:H398" si="248">CHOOSE(d.Region,X381,AN381,BD381,BT381,CJ381)</f>
        <v>0</v>
      </c>
      <c r="I381" s="50">
        <f t="shared" ref="I381:I398" si="249">CHOOSE(d.Region,Y381,AO381,BE381,BU381,CK381)</f>
        <v>0</v>
      </c>
      <c r="J381" s="50">
        <f t="shared" ref="J381:J398" si="250">CHOOSE(d.Region,Z381,AP381,BF381,BV381,CL381)</f>
        <v>0</v>
      </c>
      <c r="K381" s="50">
        <f t="shared" ref="K381:K398" si="251">CHOOSE(d.Region,AA381,AQ381,BG381,BW381,CM381)</f>
        <v>0</v>
      </c>
      <c r="L381" s="50">
        <f t="shared" ref="L381:L398" si="252">CHOOSE(d.Region,AB381,AR381,BH381,BX381,CN381)</f>
        <v>0</v>
      </c>
      <c r="M381" s="50">
        <f t="shared" ref="M381:M398" si="253">CHOOSE(d.Region,AC381,AS381,BI381,BY381,CO381)</f>
        <v>0</v>
      </c>
      <c r="N381" s="50">
        <f t="shared" ref="N381:N398" si="254">CHOOSE(d.Region,AD381,AT381,BJ381,BZ381,CP381)</f>
        <v>0</v>
      </c>
      <c r="O381" s="50">
        <f t="shared" ref="O381:O398" si="255">CHOOSE(d.Region,AE381,AU381,BK381,CA381,CQ381)</f>
        <v>0</v>
      </c>
      <c r="P381" s="50">
        <f t="shared" ref="P381:P398" si="256">CHOOSE(d.Region,AF381,AV381,BL381,CB381,CR381)</f>
        <v>0</v>
      </c>
      <c r="Q381" s="50">
        <f t="shared" ref="Q381:Q398" si="257">CHOOSE(d.Region,AG381,AW381,BM381,CC381,CS381)</f>
        <v>0</v>
      </c>
      <c r="R381" s="377">
        <f t="shared" ref="R381:R398" si="258">CHOOSE(d.Region,AH381,AX381,BN381,CD381,CT381)</f>
        <v>0</v>
      </c>
      <c r="S381" s="388"/>
      <c r="T381" s="215"/>
      <c r="U381" s="215"/>
      <c r="V381" s="215"/>
      <c r="W381" s="215"/>
      <c r="X381" s="215"/>
      <c r="Y381" s="215"/>
      <c r="Z381" s="215"/>
      <c r="AA381" s="215"/>
      <c r="AB381" s="215"/>
      <c r="AC381" s="215"/>
      <c r="AD381" s="215"/>
      <c r="AE381" s="215"/>
      <c r="AF381" s="215"/>
      <c r="AG381" s="215"/>
      <c r="AH381" s="399"/>
      <c r="AI381" s="388"/>
      <c r="AJ381" s="215"/>
      <c r="AK381" s="215"/>
      <c r="AL381" s="215"/>
      <c r="AM381" s="215"/>
      <c r="AN381" s="215"/>
      <c r="AO381" s="215"/>
      <c r="AP381" s="215"/>
      <c r="AQ381" s="215"/>
      <c r="AR381" s="215"/>
      <c r="AS381" s="215"/>
      <c r="AT381" s="215"/>
      <c r="AU381" s="215"/>
      <c r="AV381" s="215"/>
      <c r="AW381" s="215"/>
      <c r="AX381" s="399"/>
      <c r="AY381" s="388"/>
      <c r="AZ381" s="215"/>
      <c r="BA381" s="215"/>
      <c r="BB381" s="215"/>
      <c r="BC381" s="215"/>
      <c r="BD381" s="215"/>
      <c r="BE381" s="215"/>
      <c r="BF381" s="215"/>
      <c r="BG381" s="215"/>
      <c r="BH381" s="215"/>
      <c r="BI381" s="215"/>
      <c r="BJ381" s="215"/>
      <c r="BK381" s="215"/>
      <c r="BL381" s="215"/>
      <c r="BM381" s="215"/>
      <c r="BN381" s="399"/>
      <c r="BO381" s="388"/>
      <c r="BP381" s="215"/>
      <c r="BQ381" s="215"/>
      <c r="BR381" s="215"/>
      <c r="BS381" s="215"/>
      <c r="BT381" s="215"/>
      <c r="BU381" s="215"/>
      <c r="BV381" s="215"/>
      <c r="BW381" s="215"/>
      <c r="BX381" s="215"/>
      <c r="BY381" s="215"/>
      <c r="BZ381" s="215"/>
      <c r="CA381" s="215"/>
      <c r="CB381" s="215"/>
      <c r="CC381" s="215"/>
      <c r="CD381" s="399"/>
      <c r="CE381" s="388"/>
      <c r="CF381" s="215"/>
      <c r="CG381" s="215"/>
      <c r="CH381" s="215"/>
      <c r="CI381" s="215"/>
      <c r="CJ381" s="215"/>
      <c r="CK381" s="215"/>
      <c r="CL381" s="215"/>
      <c r="CM381" s="215"/>
      <c r="CN381" s="215"/>
      <c r="CO381" s="215"/>
      <c r="CP381" s="215"/>
      <c r="CQ381" s="215"/>
      <c r="CR381" s="215"/>
      <c r="CS381" s="215"/>
      <c r="CT381" s="399"/>
      <c r="CU381" s="27" t="s">
        <v>1005</v>
      </c>
    </row>
    <row r="382" spans="1:99" outlineLevel="1">
      <c r="B382" s="45" t="s">
        <v>3060</v>
      </c>
      <c r="C382" s="214">
        <f t="shared" si="243"/>
        <v>0</v>
      </c>
      <c r="D382" s="214">
        <f t="shared" si="244"/>
        <v>0</v>
      </c>
      <c r="E382" s="214">
        <f t="shared" si="245"/>
        <v>0</v>
      </c>
      <c r="F382" s="214">
        <f t="shared" si="246"/>
        <v>0</v>
      </c>
      <c r="G382" s="214">
        <f t="shared" si="247"/>
        <v>0</v>
      </c>
      <c r="H382" s="214">
        <f t="shared" si="248"/>
        <v>0</v>
      </c>
      <c r="I382" s="214">
        <f t="shared" si="249"/>
        <v>0</v>
      </c>
      <c r="J382" s="214">
        <f t="shared" si="250"/>
        <v>0</v>
      </c>
      <c r="K382" s="214">
        <f t="shared" si="251"/>
        <v>0</v>
      </c>
      <c r="L382" s="214">
        <f t="shared" si="252"/>
        <v>0</v>
      </c>
      <c r="M382" s="214">
        <f t="shared" si="253"/>
        <v>0</v>
      </c>
      <c r="N382" s="214">
        <f t="shared" si="254"/>
        <v>0</v>
      </c>
      <c r="O382" s="214">
        <f t="shared" si="255"/>
        <v>0</v>
      </c>
      <c r="P382" s="214">
        <f t="shared" si="256"/>
        <v>0</v>
      </c>
      <c r="Q382" s="214">
        <f t="shared" si="257"/>
        <v>0</v>
      </c>
      <c r="R382" s="378">
        <f t="shared" si="258"/>
        <v>0</v>
      </c>
      <c r="S382" s="389"/>
      <c r="T382" s="213"/>
      <c r="U382" s="213"/>
      <c r="V382" s="213"/>
      <c r="W382" s="213"/>
      <c r="X382" s="213"/>
      <c r="Y382" s="213"/>
      <c r="Z382" s="213"/>
      <c r="AA382" s="213"/>
      <c r="AB382" s="213"/>
      <c r="AC382" s="213"/>
      <c r="AD382" s="213"/>
      <c r="AE382" s="213"/>
      <c r="AF382" s="213"/>
      <c r="AG382" s="213"/>
      <c r="AH382" s="400"/>
      <c r="AI382" s="389"/>
      <c r="AJ382" s="213"/>
      <c r="AK382" s="213"/>
      <c r="AL382" s="213"/>
      <c r="AM382" s="213"/>
      <c r="AN382" s="213"/>
      <c r="AO382" s="213"/>
      <c r="AP382" s="213"/>
      <c r="AQ382" s="213"/>
      <c r="AR382" s="213"/>
      <c r="AS382" s="213"/>
      <c r="AT382" s="213"/>
      <c r="AU382" s="213"/>
      <c r="AV382" s="213"/>
      <c r="AW382" s="213"/>
      <c r="AX382" s="400"/>
      <c r="AY382" s="389"/>
      <c r="AZ382" s="213"/>
      <c r="BA382" s="213"/>
      <c r="BB382" s="213"/>
      <c r="BC382" s="213"/>
      <c r="BD382" s="213"/>
      <c r="BE382" s="213"/>
      <c r="BF382" s="213"/>
      <c r="BG382" s="213"/>
      <c r="BH382" s="213"/>
      <c r="BI382" s="213"/>
      <c r="BJ382" s="213"/>
      <c r="BK382" s="213"/>
      <c r="BL382" s="213"/>
      <c r="BM382" s="213"/>
      <c r="BN382" s="400"/>
      <c r="BO382" s="389"/>
      <c r="BP382" s="213"/>
      <c r="BQ382" s="213"/>
      <c r="BR382" s="213"/>
      <c r="BS382" s="213"/>
      <c r="BT382" s="213"/>
      <c r="BU382" s="213"/>
      <c r="BV382" s="213"/>
      <c r="BW382" s="213"/>
      <c r="BX382" s="213"/>
      <c r="BY382" s="213"/>
      <c r="BZ382" s="213"/>
      <c r="CA382" s="213"/>
      <c r="CB382" s="213"/>
      <c r="CC382" s="213"/>
      <c r="CD382" s="400"/>
      <c r="CE382" s="389"/>
      <c r="CF382" s="213"/>
      <c r="CG382" s="213"/>
      <c r="CH382" s="213"/>
      <c r="CI382" s="213"/>
      <c r="CJ382" s="213"/>
      <c r="CK382" s="213"/>
      <c r="CL382" s="213"/>
      <c r="CM382" s="213"/>
      <c r="CN382" s="213"/>
      <c r="CO382" s="213"/>
      <c r="CP382" s="213"/>
      <c r="CQ382" s="213"/>
      <c r="CR382" s="213"/>
      <c r="CS382" s="213"/>
      <c r="CT382" s="400"/>
    </row>
    <row r="383" spans="1:99" outlineLevel="1">
      <c r="B383" s="46" t="s">
        <v>1032</v>
      </c>
      <c r="C383" s="51">
        <f t="shared" si="243"/>
        <v>0</v>
      </c>
      <c r="D383" s="51">
        <f t="shared" si="244"/>
        <v>0</v>
      </c>
      <c r="E383" s="51">
        <f t="shared" si="245"/>
        <v>0</v>
      </c>
      <c r="F383" s="51">
        <f t="shared" si="246"/>
        <v>0</v>
      </c>
      <c r="G383" s="51">
        <f t="shared" si="247"/>
        <v>0</v>
      </c>
      <c r="H383" s="51">
        <f t="shared" si="248"/>
        <v>0</v>
      </c>
      <c r="I383" s="51">
        <f t="shared" si="249"/>
        <v>0</v>
      </c>
      <c r="J383" s="51">
        <f t="shared" si="250"/>
        <v>0</v>
      </c>
      <c r="K383" s="51">
        <f t="shared" si="251"/>
        <v>0</v>
      </c>
      <c r="L383" s="51">
        <f t="shared" si="252"/>
        <v>0</v>
      </c>
      <c r="M383" s="51">
        <f t="shared" si="253"/>
        <v>0</v>
      </c>
      <c r="N383" s="51">
        <f t="shared" si="254"/>
        <v>0</v>
      </c>
      <c r="O383" s="51">
        <f t="shared" si="255"/>
        <v>0</v>
      </c>
      <c r="P383" s="51">
        <f t="shared" si="256"/>
        <v>0</v>
      </c>
      <c r="Q383" s="51">
        <f t="shared" si="257"/>
        <v>0</v>
      </c>
      <c r="R383" s="379">
        <f t="shared" si="258"/>
        <v>0</v>
      </c>
      <c r="S383" s="390"/>
      <c r="T383" s="212"/>
      <c r="U383" s="212"/>
      <c r="V383" s="212"/>
      <c r="W383" s="212"/>
      <c r="X383" s="212"/>
      <c r="Y383" s="212"/>
      <c r="Z383" s="212"/>
      <c r="AA383" s="212"/>
      <c r="AB383" s="212"/>
      <c r="AC383" s="212"/>
      <c r="AD383" s="212"/>
      <c r="AE383" s="212"/>
      <c r="AF383" s="212"/>
      <c r="AG383" s="212"/>
      <c r="AH383" s="401"/>
      <c r="AI383" s="390"/>
      <c r="AJ383" s="212"/>
      <c r="AK383" s="212"/>
      <c r="AL383" s="212"/>
      <c r="AM383" s="212"/>
      <c r="AN383" s="212"/>
      <c r="AO383" s="212"/>
      <c r="AP383" s="212"/>
      <c r="AQ383" s="212"/>
      <c r="AR383" s="212"/>
      <c r="AS383" s="212"/>
      <c r="AT383" s="212"/>
      <c r="AU383" s="212"/>
      <c r="AV383" s="212"/>
      <c r="AW383" s="212"/>
      <c r="AX383" s="401"/>
      <c r="AY383" s="390"/>
      <c r="AZ383" s="212"/>
      <c r="BA383" s="212"/>
      <c r="BB383" s="212"/>
      <c r="BC383" s="212"/>
      <c r="BD383" s="212"/>
      <c r="BE383" s="212"/>
      <c r="BF383" s="212"/>
      <c r="BG383" s="212"/>
      <c r="BH383" s="212"/>
      <c r="BI383" s="212"/>
      <c r="BJ383" s="212"/>
      <c r="BK383" s="212"/>
      <c r="BL383" s="212"/>
      <c r="BM383" s="212"/>
      <c r="BN383" s="401"/>
      <c r="BO383" s="390"/>
      <c r="BP383" s="212"/>
      <c r="BQ383" s="212"/>
      <c r="BR383" s="212"/>
      <c r="BS383" s="212"/>
      <c r="BT383" s="212"/>
      <c r="BU383" s="212"/>
      <c r="BV383" s="212"/>
      <c r="BW383" s="212"/>
      <c r="BX383" s="212"/>
      <c r="BY383" s="212"/>
      <c r="BZ383" s="212"/>
      <c r="CA383" s="212"/>
      <c r="CB383" s="212"/>
      <c r="CC383" s="212"/>
      <c r="CD383" s="401"/>
      <c r="CE383" s="390"/>
      <c r="CF383" s="212"/>
      <c r="CG383" s="212"/>
      <c r="CH383" s="212"/>
      <c r="CI383" s="212"/>
      <c r="CJ383" s="212"/>
      <c r="CK383" s="212"/>
      <c r="CL383" s="212"/>
      <c r="CM383" s="212"/>
      <c r="CN383" s="212"/>
      <c r="CO383" s="212"/>
      <c r="CP383" s="212"/>
      <c r="CQ383" s="212"/>
      <c r="CR383" s="212"/>
      <c r="CS383" s="212"/>
      <c r="CT383" s="401"/>
    </row>
    <row r="384" spans="1:99" outlineLevel="1">
      <c r="B384" s="44" t="str">
        <f>$B$213&amp;": Ewe Lambs"</f>
        <v>Early: Ewe Lambs</v>
      </c>
      <c r="C384" s="50">
        <f t="shared" si="243"/>
        <v>0</v>
      </c>
      <c r="D384" s="50">
        <f t="shared" si="244"/>
        <v>0</v>
      </c>
      <c r="E384" s="50">
        <f t="shared" si="245"/>
        <v>0</v>
      </c>
      <c r="F384" s="50">
        <f t="shared" si="246"/>
        <v>0</v>
      </c>
      <c r="G384" s="50">
        <f t="shared" si="247"/>
        <v>0</v>
      </c>
      <c r="H384" s="50">
        <f t="shared" si="248"/>
        <v>0</v>
      </c>
      <c r="I384" s="50">
        <f t="shared" si="249"/>
        <v>0</v>
      </c>
      <c r="J384" s="50">
        <f t="shared" si="250"/>
        <v>0</v>
      </c>
      <c r="K384" s="50">
        <f t="shared" si="251"/>
        <v>0</v>
      </c>
      <c r="L384" s="50">
        <f t="shared" si="252"/>
        <v>0</v>
      </c>
      <c r="M384" s="50">
        <f t="shared" si="253"/>
        <v>0</v>
      </c>
      <c r="N384" s="50">
        <f t="shared" si="254"/>
        <v>0</v>
      </c>
      <c r="O384" s="50">
        <f t="shared" si="255"/>
        <v>0</v>
      </c>
      <c r="P384" s="50">
        <f t="shared" si="256"/>
        <v>0</v>
      </c>
      <c r="Q384" s="50">
        <f t="shared" si="257"/>
        <v>0</v>
      </c>
      <c r="R384" s="377">
        <f t="shared" si="258"/>
        <v>0</v>
      </c>
      <c r="S384" s="388"/>
      <c r="T384" s="215"/>
      <c r="U384" s="215"/>
      <c r="V384" s="215"/>
      <c r="W384" s="215"/>
      <c r="X384" s="215"/>
      <c r="Y384" s="215"/>
      <c r="Z384" s="215"/>
      <c r="AA384" s="215"/>
      <c r="AB384" s="215"/>
      <c r="AC384" s="215"/>
      <c r="AD384" s="215"/>
      <c r="AE384" s="215"/>
      <c r="AF384" s="215"/>
      <c r="AG384" s="215"/>
      <c r="AH384" s="399"/>
      <c r="AI384" s="388"/>
      <c r="AJ384" s="215"/>
      <c r="AK384" s="215"/>
      <c r="AL384" s="215"/>
      <c r="AM384" s="215"/>
      <c r="AN384" s="215"/>
      <c r="AO384" s="215"/>
      <c r="AP384" s="215"/>
      <c r="AQ384" s="215"/>
      <c r="AR384" s="215"/>
      <c r="AS384" s="215"/>
      <c r="AT384" s="215"/>
      <c r="AU384" s="215"/>
      <c r="AV384" s="215"/>
      <c r="AW384" s="215"/>
      <c r="AX384" s="399"/>
      <c r="AY384" s="388"/>
      <c r="AZ384" s="215"/>
      <c r="BA384" s="215"/>
      <c r="BB384" s="215"/>
      <c r="BC384" s="215"/>
      <c r="BD384" s="215"/>
      <c r="BE384" s="215"/>
      <c r="BF384" s="215"/>
      <c r="BG384" s="215"/>
      <c r="BH384" s="215"/>
      <c r="BI384" s="215"/>
      <c r="BJ384" s="215"/>
      <c r="BK384" s="215"/>
      <c r="BL384" s="215"/>
      <c r="BM384" s="215"/>
      <c r="BN384" s="399"/>
      <c r="BO384" s="388"/>
      <c r="BP384" s="215"/>
      <c r="BQ384" s="215"/>
      <c r="BR384" s="215"/>
      <c r="BS384" s="215"/>
      <c r="BT384" s="215"/>
      <c r="BU384" s="215"/>
      <c r="BV384" s="215"/>
      <c r="BW384" s="215"/>
      <c r="BX384" s="215"/>
      <c r="BY384" s="215"/>
      <c r="BZ384" s="215"/>
      <c r="CA384" s="215"/>
      <c r="CB384" s="215"/>
      <c r="CC384" s="215"/>
      <c r="CD384" s="399"/>
      <c r="CE384" s="388"/>
      <c r="CF384" s="215"/>
      <c r="CG384" s="215"/>
      <c r="CH384" s="215"/>
      <c r="CI384" s="215"/>
      <c r="CJ384" s="215"/>
      <c r="CK384" s="215"/>
      <c r="CL384" s="215"/>
      <c r="CM384" s="215"/>
      <c r="CN384" s="215"/>
      <c r="CO384" s="215"/>
      <c r="CP384" s="215"/>
      <c r="CQ384" s="215"/>
      <c r="CR384" s="215"/>
      <c r="CS384" s="215"/>
      <c r="CT384" s="399"/>
      <c r="CU384" s="27" t="s">
        <v>1005</v>
      </c>
    </row>
    <row r="385" spans="2:99" outlineLevel="1">
      <c r="B385" s="45" t="s">
        <v>3060</v>
      </c>
      <c r="C385" s="214">
        <f t="shared" si="243"/>
        <v>0</v>
      </c>
      <c r="D385" s="214">
        <f t="shared" si="244"/>
        <v>0</v>
      </c>
      <c r="E385" s="214">
        <f t="shared" si="245"/>
        <v>0</v>
      </c>
      <c r="F385" s="214">
        <f t="shared" si="246"/>
        <v>0</v>
      </c>
      <c r="G385" s="214">
        <f t="shared" si="247"/>
        <v>0</v>
      </c>
      <c r="H385" s="214">
        <f t="shared" si="248"/>
        <v>0</v>
      </c>
      <c r="I385" s="214">
        <f t="shared" si="249"/>
        <v>0</v>
      </c>
      <c r="J385" s="214">
        <f t="shared" si="250"/>
        <v>0</v>
      </c>
      <c r="K385" s="214">
        <f t="shared" si="251"/>
        <v>0</v>
      </c>
      <c r="L385" s="214">
        <f t="shared" si="252"/>
        <v>0</v>
      </c>
      <c r="M385" s="214">
        <f t="shared" si="253"/>
        <v>0</v>
      </c>
      <c r="N385" s="214">
        <f t="shared" si="254"/>
        <v>0</v>
      </c>
      <c r="O385" s="214">
        <f t="shared" si="255"/>
        <v>0</v>
      </c>
      <c r="P385" s="214">
        <f t="shared" si="256"/>
        <v>0</v>
      </c>
      <c r="Q385" s="214">
        <f t="shared" si="257"/>
        <v>0</v>
      </c>
      <c r="R385" s="378">
        <f t="shared" si="258"/>
        <v>0</v>
      </c>
      <c r="S385" s="389"/>
      <c r="T385" s="213"/>
      <c r="U385" s="213"/>
      <c r="V385" s="213"/>
      <c r="W385" s="213"/>
      <c r="X385" s="213"/>
      <c r="Y385" s="213"/>
      <c r="Z385" s="213"/>
      <c r="AA385" s="213"/>
      <c r="AB385" s="213"/>
      <c r="AC385" s="213"/>
      <c r="AD385" s="213"/>
      <c r="AE385" s="213"/>
      <c r="AF385" s="213"/>
      <c r="AG385" s="213"/>
      <c r="AH385" s="400"/>
      <c r="AI385" s="389"/>
      <c r="AJ385" s="213"/>
      <c r="AK385" s="213"/>
      <c r="AL385" s="213"/>
      <c r="AM385" s="213"/>
      <c r="AN385" s="213"/>
      <c r="AO385" s="213"/>
      <c r="AP385" s="213"/>
      <c r="AQ385" s="213"/>
      <c r="AR385" s="213"/>
      <c r="AS385" s="213"/>
      <c r="AT385" s="213"/>
      <c r="AU385" s="213"/>
      <c r="AV385" s="213"/>
      <c r="AW385" s="213"/>
      <c r="AX385" s="400"/>
      <c r="AY385" s="389"/>
      <c r="AZ385" s="213"/>
      <c r="BA385" s="213"/>
      <c r="BB385" s="213"/>
      <c r="BC385" s="213"/>
      <c r="BD385" s="213"/>
      <c r="BE385" s="213"/>
      <c r="BF385" s="213"/>
      <c r="BG385" s="213"/>
      <c r="BH385" s="213"/>
      <c r="BI385" s="213"/>
      <c r="BJ385" s="213"/>
      <c r="BK385" s="213"/>
      <c r="BL385" s="213"/>
      <c r="BM385" s="213"/>
      <c r="BN385" s="400"/>
      <c r="BO385" s="389"/>
      <c r="BP385" s="213"/>
      <c r="BQ385" s="213"/>
      <c r="BR385" s="213"/>
      <c r="BS385" s="213"/>
      <c r="BT385" s="213"/>
      <c r="BU385" s="213"/>
      <c r="BV385" s="213"/>
      <c r="BW385" s="213"/>
      <c r="BX385" s="213"/>
      <c r="BY385" s="213"/>
      <c r="BZ385" s="213"/>
      <c r="CA385" s="213"/>
      <c r="CB385" s="213"/>
      <c r="CC385" s="213"/>
      <c r="CD385" s="400"/>
      <c r="CE385" s="389"/>
      <c r="CF385" s="213"/>
      <c r="CG385" s="213"/>
      <c r="CH385" s="213"/>
      <c r="CI385" s="213"/>
      <c r="CJ385" s="213"/>
      <c r="CK385" s="213"/>
      <c r="CL385" s="213"/>
      <c r="CM385" s="213"/>
      <c r="CN385" s="213"/>
      <c r="CO385" s="213"/>
      <c r="CP385" s="213"/>
      <c r="CQ385" s="213"/>
      <c r="CR385" s="213"/>
      <c r="CS385" s="213"/>
      <c r="CT385" s="400"/>
    </row>
    <row r="386" spans="2:99" outlineLevel="1">
      <c r="B386" s="46" t="s">
        <v>1032</v>
      </c>
      <c r="C386" s="51">
        <f t="shared" si="243"/>
        <v>0</v>
      </c>
      <c r="D386" s="51">
        <f t="shared" si="244"/>
        <v>0</v>
      </c>
      <c r="E386" s="51">
        <f t="shared" si="245"/>
        <v>0</v>
      </c>
      <c r="F386" s="51">
        <f t="shared" si="246"/>
        <v>0</v>
      </c>
      <c r="G386" s="51">
        <f t="shared" si="247"/>
        <v>0</v>
      </c>
      <c r="H386" s="51">
        <f t="shared" si="248"/>
        <v>0</v>
      </c>
      <c r="I386" s="51">
        <f t="shared" si="249"/>
        <v>0</v>
      </c>
      <c r="J386" s="51">
        <f t="shared" si="250"/>
        <v>0</v>
      </c>
      <c r="K386" s="51">
        <f t="shared" si="251"/>
        <v>0</v>
      </c>
      <c r="L386" s="51">
        <f t="shared" si="252"/>
        <v>0</v>
      </c>
      <c r="M386" s="51">
        <f t="shared" si="253"/>
        <v>0</v>
      </c>
      <c r="N386" s="51">
        <f t="shared" si="254"/>
        <v>0</v>
      </c>
      <c r="O386" s="51">
        <f t="shared" si="255"/>
        <v>0</v>
      </c>
      <c r="P386" s="51">
        <f t="shared" si="256"/>
        <v>0</v>
      </c>
      <c r="Q386" s="51">
        <f t="shared" si="257"/>
        <v>0</v>
      </c>
      <c r="R386" s="379">
        <f t="shared" si="258"/>
        <v>0</v>
      </c>
      <c r="S386" s="390"/>
      <c r="T386" s="212"/>
      <c r="U386" s="212"/>
      <c r="V386" s="212"/>
      <c r="W386" s="212"/>
      <c r="X386" s="212"/>
      <c r="Y386" s="212"/>
      <c r="Z386" s="212"/>
      <c r="AA386" s="212"/>
      <c r="AB386" s="212"/>
      <c r="AC386" s="212"/>
      <c r="AD386" s="212"/>
      <c r="AE386" s="212"/>
      <c r="AF386" s="212"/>
      <c r="AG386" s="212"/>
      <c r="AH386" s="401"/>
      <c r="AI386" s="390"/>
      <c r="AJ386" s="212"/>
      <c r="AK386" s="212"/>
      <c r="AL386" s="212"/>
      <c r="AM386" s="212"/>
      <c r="AN386" s="212"/>
      <c r="AO386" s="212"/>
      <c r="AP386" s="212"/>
      <c r="AQ386" s="212"/>
      <c r="AR386" s="212"/>
      <c r="AS386" s="212"/>
      <c r="AT386" s="212"/>
      <c r="AU386" s="212"/>
      <c r="AV386" s="212"/>
      <c r="AW386" s="212"/>
      <c r="AX386" s="401"/>
      <c r="AY386" s="390"/>
      <c r="AZ386" s="212"/>
      <c r="BA386" s="212"/>
      <c r="BB386" s="212"/>
      <c r="BC386" s="212"/>
      <c r="BD386" s="212"/>
      <c r="BE386" s="212"/>
      <c r="BF386" s="212"/>
      <c r="BG386" s="212"/>
      <c r="BH386" s="212"/>
      <c r="BI386" s="212"/>
      <c r="BJ386" s="212"/>
      <c r="BK386" s="212"/>
      <c r="BL386" s="212"/>
      <c r="BM386" s="212"/>
      <c r="BN386" s="401"/>
      <c r="BO386" s="390"/>
      <c r="BP386" s="212"/>
      <c r="BQ386" s="212"/>
      <c r="BR386" s="212"/>
      <c r="BS386" s="212"/>
      <c r="BT386" s="212"/>
      <c r="BU386" s="212"/>
      <c r="BV386" s="212"/>
      <c r="BW386" s="212"/>
      <c r="BX386" s="212"/>
      <c r="BY386" s="212"/>
      <c r="BZ386" s="212"/>
      <c r="CA386" s="212"/>
      <c r="CB386" s="212"/>
      <c r="CC386" s="212"/>
      <c r="CD386" s="401"/>
      <c r="CE386" s="390"/>
      <c r="CF386" s="212"/>
      <c r="CG386" s="212"/>
      <c r="CH386" s="212"/>
      <c r="CI386" s="212"/>
      <c r="CJ386" s="212"/>
      <c r="CK386" s="212"/>
      <c r="CL386" s="212"/>
      <c r="CM386" s="212"/>
      <c r="CN386" s="212"/>
      <c r="CO386" s="212"/>
      <c r="CP386" s="212"/>
      <c r="CQ386" s="212"/>
      <c r="CR386" s="212"/>
      <c r="CS386" s="212"/>
      <c r="CT386" s="401"/>
    </row>
    <row r="387" spans="2:99" outlineLevel="1">
      <c r="B387" s="44" t="str">
        <f>$B$214&amp;": Ewe Lambs"</f>
        <v>Middle: Ewe Lambs</v>
      </c>
      <c r="C387" s="50">
        <f t="shared" si="243"/>
        <v>0</v>
      </c>
      <c r="D387" s="50">
        <f t="shared" si="244"/>
        <v>0</v>
      </c>
      <c r="E387" s="50">
        <f t="shared" si="245"/>
        <v>0</v>
      </c>
      <c r="F387" s="50">
        <f t="shared" si="246"/>
        <v>0</v>
      </c>
      <c r="G387" s="50">
        <f t="shared" si="247"/>
        <v>0</v>
      </c>
      <c r="H387" s="50">
        <f t="shared" si="248"/>
        <v>0</v>
      </c>
      <c r="I387" s="50">
        <f t="shared" si="249"/>
        <v>0</v>
      </c>
      <c r="J387" s="50">
        <f t="shared" si="250"/>
        <v>0</v>
      </c>
      <c r="K387" s="50">
        <f t="shared" si="251"/>
        <v>0</v>
      </c>
      <c r="L387" s="50">
        <f t="shared" si="252"/>
        <v>0</v>
      </c>
      <c r="M387" s="50">
        <f t="shared" si="253"/>
        <v>0</v>
      </c>
      <c r="N387" s="50">
        <f t="shared" si="254"/>
        <v>0</v>
      </c>
      <c r="O387" s="50">
        <f t="shared" si="255"/>
        <v>0</v>
      </c>
      <c r="P387" s="50">
        <f t="shared" si="256"/>
        <v>0</v>
      </c>
      <c r="Q387" s="50">
        <f t="shared" si="257"/>
        <v>0</v>
      </c>
      <c r="R387" s="377">
        <f t="shared" si="258"/>
        <v>0</v>
      </c>
      <c r="S387" s="388"/>
      <c r="T387" s="215"/>
      <c r="U387" s="215"/>
      <c r="V387" s="215"/>
      <c r="W387" s="215"/>
      <c r="X387" s="215"/>
      <c r="Y387" s="215"/>
      <c r="Z387" s="215"/>
      <c r="AA387" s="215"/>
      <c r="AB387" s="215"/>
      <c r="AC387" s="215"/>
      <c r="AD387" s="215"/>
      <c r="AE387" s="215"/>
      <c r="AF387" s="215"/>
      <c r="AG387" s="215"/>
      <c r="AH387" s="399"/>
      <c r="AI387" s="388"/>
      <c r="AJ387" s="215"/>
      <c r="AK387" s="215"/>
      <c r="AL387" s="215"/>
      <c r="AM387" s="215"/>
      <c r="AN387" s="215"/>
      <c r="AO387" s="215"/>
      <c r="AP387" s="215"/>
      <c r="AQ387" s="215"/>
      <c r="AR387" s="215"/>
      <c r="AS387" s="215"/>
      <c r="AT387" s="215"/>
      <c r="AU387" s="215"/>
      <c r="AV387" s="215"/>
      <c r="AW387" s="215"/>
      <c r="AX387" s="399"/>
      <c r="AY387" s="388"/>
      <c r="AZ387" s="215"/>
      <c r="BA387" s="215"/>
      <c r="BB387" s="215"/>
      <c r="BC387" s="215"/>
      <c r="BD387" s="215"/>
      <c r="BE387" s="215"/>
      <c r="BF387" s="215"/>
      <c r="BG387" s="215"/>
      <c r="BH387" s="215"/>
      <c r="BI387" s="215"/>
      <c r="BJ387" s="215"/>
      <c r="BK387" s="215"/>
      <c r="BL387" s="215"/>
      <c r="BM387" s="215"/>
      <c r="BN387" s="399"/>
      <c r="BO387" s="388"/>
      <c r="BP387" s="215"/>
      <c r="BQ387" s="215"/>
      <c r="BR387" s="215"/>
      <c r="BS387" s="215"/>
      <c r="BT387" s="215"/>
      <c r="BU387" s="215"/>
      <c r="BV387" s="215"/>
      <c r="BW387" s="215"/>
      <c r="BX387" s="215"/>
      <c r="BY387" s="215"/>
      <c r="BZ387" s="215"/>
      <c r="CA387" s="215"/>
      <c r="CB387" s="215"/>
      <c r="CC387" s="215"/>
      <c r="CD387" s="399"/>
      <c r="CE387" s="388"/>
      <c r="CF387" s="215"/>
      <c r="CG387" s="215"/>
      <c r="CH387" s="215"/>
      <c r="CI387" s="215"/>
      <c r="CJ387" s="215"/>
      <c r="CK387" s="215"/>
      <c r="CL387" s="215"/>
      <c r="CM387" s="215"/>
      <c r="CN387" s="215"/>
      <c r="CO387" s="215"/>
      <c r="CP387" s="215"/>
      <c r="CQ387" s="215"/>
      <c r="CR387" s="215"/>
      <c r="CS387" s="215"/>
      <c r="CT387" s="399"/>
      <c r="CU387" s="27" t="s">
        <v>1005</v>
      </c>
    </row>
    <row r="388" spans="2:99" outlineLevel="1">
      <c r="B388" s="45" t="s">
        <v>3060</v>
      </c>
      <c r="C388" s="214">
        <f t="shared" si="243"/>
        <v>0</v>
      </c>
      <c r="D388" s="214">
        <f t="shared" si="244"/>
        <v>0</v>
      </c>
      <c r="E388" s="214">
        <f t="shared" si="245"/>
        <v>0</v>
      </c>
      <c r="F388" s="214">
        <f t="shared" si="246"/>
        <v>0</v>
      </c>
      <c r="G388" s="214">
        <f t="shared" si="247"/>
        <v>0</v>
      </c>
      <c r="H388" s="214">
        <f t="shared" si="248"/>
        <v>0</v>
      </c>
      <c r="I388" s="214">
        <f t="shared" si="249"/>
        <v>0</v>
      </c>
      <c r="J388" s="214">
        <f t="shared" si="250"/>
        <v>0</v>
      </c>
      <c r="K388" s="214">
        <f t="shared" si="251"/>
        <v>0</v>
      </c>
      <c r="L388" s="214">
        <f t="shared" si="252"/>
        <v>0</v>
      </c>
      <c r="M388" s="214">
        <f t="shared" si="253"/>
        <v>0</v>
      </c>
      <c r="N388" s="214">
        <f t="shared" si="254"/>
        <v>0</v>
      </c>
      <c r="O388" s="214">
        <f t="shared" si="255"/>
        <v>0</v>
      </c>
      <c r="P388" s="214">
        <f t="shared" si="256"/>
        <v>0</v>
      </c>
      <c r="Q388" s="214">
        <f t="shared" si="257"/>
        <v>0</v>
      </c>
      <c r="R388" s="378">
        <f t="shared" si="258"/>
        <v>0</v>
      </c>
      <c r="S388" s="389"/>
      <c r="T388" s="213"/>
      <c r="U388" s="213"/>
      <c r="V388" s="213"/>
      <c r="W388" s="213"/>
      <c r="X388" s="213"/>
      <c r="Y388" s="213"/>
      <c r="Z388" s="213"/>
      <c r="AA388" s="213"/>
      <c r="AB388" s="213"/>
      <c r="AC388" s="213"/>
      <c r="AD388" s="213"/>
      <c r="AE388" s="213"/>
      <c r="AF388" s="213"/>
      <c r="AG388" s="213"/>
      <c r="AH388" s="400"/>
      <c r="AI388" s="389"/>
      <c r="AJ388" s="213"/>
      <c r="AK388" s="213"/>
      <c r="AL388" s="213"/>
      <c r="AM388" s="213"/>
      <c r="AN388" s="213"/>
      <c r="AO388" s="213"/>
      <c r="AP388" s="213"/>
      <c r="AQ388" s="213"/>
      <c r="AR388" s="213"/>
      <c r="AS388" s="213"/>
      <c r="AT388" s="213"/>
      <c r="AU388" s="213"/>
      <c r="AV388" s="213"/>
      <c r="AW388" s="213"/>
      <c r="AX388" s="400"/>
      <c r="AY388" s="389"/>
      <c r="AZ388" s="213"/>
      <c r="BA388" s="213"/>
      <c r="BB388" s="213"/>
      <c r="BC388" s="213"/>
      <c r="BD388" s="213"/>
      <c r="BE388" s="213"/>
      <c r="BF388" s="213"/>
      <c r="BG388" s="213"/>
      <c r="BH388" s="213"/>
      <c r="BI388" s="213"/>
      <c r="BJ388" s="213"/>
      <c r="BK388" s="213"/>
      <c r="BL388" s="213"/>
      <c r="BM388" s="213"/>
      <c r="BN388" s="400"/>
      <c r="BO388" s="389"/>
      <c r="BP388" s="213"/>
      <c r="BQ388" s="213"/>
      <c r="BR388" s="213"/>
      <c r="BS388" s="213"/>
      <c r="BT388" s="213"/>
      <c r="BU388" s="213"/>
      <c r="BV388" s="213"/>
      <c r="BW388" s="213"/>
      <c r="BX388" s="213"/>
      <c r="BY388" s="213"/>
      <c r="BZ388" s="213"/>
      <c r="CA388" s="213"/>
      <c r="CB388" s="213"/>
      <c r="CC388" s="213"/>
      <c r="CD388" s="400"/>
      <c r="CE388" s="389"/>
      <c r="CF388" s="213"/>
      <c r="CG388" s="213"/>
      <c r="CH388" s="213"/>
      <c r="CI388" s="213"/>
      <c r="CJ388" s="213"/>
      <c r="CK388" s="213"/>
      <c r="CL388" s="213"/>
      <c r="CM388" s="213"/>
      <c r="CN388" s="213"/>
      <c r="CO388" s="213"/>
      <c r="CP388" s="213"/>
      <c r="CQ388" s="213"/>
      <c r="CR388" s="213"/>
      <c r="CS388" s="213"/>
      <c r="CT388" s="400"/>
    </row>
    <row r="389" spans="2:99" outlineLevel="1">
      <c r="B389" s="46" t="s">
        <v>1032</v>
      </c>
      <c r="C389" s="51">
        <f t="shared" si="243"/>
        <v>0</v>
      </c>
      <c r="D389" s="51">
        <f t="shared" si="244"/>
        <v>0</v>
      </c>
      <c r="E389" s="51">
        <f t="shared" si="245"/>
        <v>0</v>
      </c>
      <c r="F389" s="51">
        <f t="shared" si="246"/>
        <v>0</v>
      </c>
      <c r="G389" s="51">
        <f t="shared" si="247"/>
        <v>0</v>
      </c>
      <c r="H389" s="51">
        <f t="shared" si="248"/>
        <v>0</v>
      </c>
      <c r="I389" s="51">
        <f t="shared" si="249"/>
        <v>0</v>
      </c>
      <c r="J389" s="51">
        <f t="shared" si="250"/>
        <v>0</v>
      </c>
      <c r="K389" s="51">
        <f t="shared" si="251"/>
        <v>0</v>
      </c>
      <c r="L389" s="51">
        <f t="shared" si="252"/>
        <v>0</v>
      </c>
      <c r="M389" s="51">
        <f t="shared" si="253"/>
        <v>0</v>
      </c>
      <c r="N389" s="51">
        <f t="shared" si="254"/>
        <v>0</v>
      </c>
      <c r="O389" s="51">
        <f t="shared" si="255"/>
        <v>0</v>
      </c>
      <c r="P389" s="51">
        <f t="shared" si="256"/>
        <v>0</v>
      </c>
      <c r="Q389" s="51">
        <f t="shared" si="257"/>
        <v>0</v>
      </c>
      <c r="R389" s="379">
        <f t="shared" si="258"/>
        <v>0</v>
      </c>
      <c r="S389" s="390"/>
      <c r="T389" s="212"/>
      <c r="U389" s="212"/>
      <c r="V389" s="212"/>
      <c r="W389" s="212"/>
      <c r="X389" s="212"/>
      <c r="Y389" s="212"/>
      <c r="Z389" s="212"/>
      <c r="AA389" s="212"/>
      <c r="AB389" s="212"/>
      <c r="AC389" s="212"/>
      <c r="AD389" s="212"/>
      <c r="AE389" s="212"/>
      <c r="AF389" s="212"/>
      <c r="AG389" s="212"/>
      <c r="AH389" s="401"/>
      <c r="AI389" s="390"/>
      <c r="AJ389" s="212"/>
      <c r="AK389" s="212"/>
      <c r="AL389" s="212"/>
      <c r="AM389" s="212"/>
      <c r="AN389" s="212"/>
      <c r="AO389" s="212"/>
      <c r="AP389" s="212"/>
      <c r="AQ389" s="212"/>
      <c r="AR389" s="212"/>
      <c r="AS389" s="212"/>
      <c r="AT389" s="212"/>
      <c r="AU389" s="212"/>
      <c r="AV389" s="212"/>
      <c r="AW389" s="212"/>
      <c r="AX389" s="401"/>
      <c r="AY389" s="390"/>
      <c r="AZ389" s="212"/>
      <c r="BA389" s="212"/>
      <c r="BB389" s="212"/>
      <c r="BC389" s="212"/>
      <c r="BD389" s="212"/>
      <c r="BE389" s="212"/>
      <c r="BF389" s="212"/>
      <c r="BG389" s="212"/>
      <c r="BH389" s="212"/>
      <c r="BI389" s="212"/>
      <c r="BJ389" s="212"/>
      <c r="BK389" s="212"/>
      <c r="BL389" s="212"/>
      <c r="BM389" s="212"/>
      <c r="BN389" s="401"/>
      <c r="BO389" s="390"/>
      <c r="BP389" s="212"/>
      <c r="BQ389" s="212"/>
      <c r="BR389" s="212"/>
      <c r="BS389" s="212"/>
      <c r="BT389" s="212"/>
      <c r="BU389" s="212"/>
      <c r="BV389" s="212"/>
      <c r="BW389" s="212"/>
      <c r="BX389" s="212"/>
      <c r="BY389" s="212"/>
      <c r="BZ389" s="212"/>
      <c r="CA389" s="212"/>
      <c r="CB389" s="212"/>
      <c r="CC389" s="212"/>
      <c r="CD389" s="401"/>
      <c r="CE389" s="390"/>
      <c r="CF389" s="212"/>
      <c r="CG389" s="212"/>
      <c r="CH389" s="212"/>
      <c r="CI389" s="212"/>
      <c r="CJ389" s="212"/>
      <c r="CK389" s="212"/>
      <c r="CL389" s="212"/>
      <c r="CM389" s="212"/>
      <c r="CN389" s="212"/>
      <c r="CO389" s="212"/>
      <c r="CP389" s="212"/>
      <c r="CQ389" s="212"/>
      <c r="CR389" s="212"/>
      <c r="CS389" s="212"/>
      <c r="CT389" s="401"/>
    </row>
    <row r="390" spans="2:99" outlineLevel="1">
      <c r="B390" s="44" t="str">
        <f>$B$215&amp;": Ewe Lambs"</f>
        <v>Late: Ewe Lambs</v>
      </c>
      <c r="C390" s="50">
        <f t="shared" si="243"/>
        <v>0</v>
      </c>
      <c r="D390" s="50">
        <f t="shared" si="244"/>
        <v>0</v>
      </c>
      <c r="E390" s="50">
        <f t="shared" si="245"/>
        <v>0</v>
      </c>
      <c r="F390" s="50">
        <f t="shared" si="246"/>
        <v>0</v>
      </c>
      <c r="G390" s="50">
        <f t="shared" si="247"/>
        <v>0</v>
      </c>
      <c r="H390" s="50">
        <f t="shared" si="248"/>
        <v>0</v>
      </c>
      <c r="I390" s="50">
        <f t="shared" si="249"/>
        <v>0</v>
      </c>
      <c r="J390" s="50">
        <f t="shared" si="250"/>
        <v>0</v>
      </c>
      <c r="K390" s="50">
        <f t="shared" si="251"/>
        <v>0</v>
      </c>
      <c r="L390" s="50">
        <f t="shared" si="252"/>
        <v>0</v>
      </c>
      <c r="M390" s="50">
        <f t="shared" si="253"/>
        <v>0</v>
      </c>
      <c r="N390" s="50">
        <f t="shared" si="254"/>
        <v>0</v>
      </c>
      <c r="O390" s="50">
        <f t="shared" si="255"/>
        <v>0</v>
      </c>
      <c r="P390" s="50">
        <f t="shared" si="256"/>
        <v>0</v>
      </c>
      <c r="Q390" s="50">
        <f t="shared" si="257"/>
        <v>0</v>
      </c>
      <c r="R390" s="377">
        <f t="shared" si="258"/>
        <v>0</v>
      </c>
      <c r="S390" s="388"/>
      <c r="T390" s="215"/>
      <c r="U390" s="215"/>
      <c r="V390" s="215"/>
      <c r="W390" s="215"/>
      <c r="X390" s="215"/>
      <c r="Y390" s="215"/>
      <c r="Z390" s="215"/>
      <c r="AA390" s="215"/>
      <c r="AB390" s="215"/>
      <c r="AC390" s="215"/>
      <c r="AD390" s="215"/>
      <c r="AE390" s="215"/>
      <c r="AF390" s="215"/>
      <c r="AG390" s="215"/>
      <c r="AH390" s="399"/>
      <c r="AI390" s="388"/>
      <c r="AJ390" s="215"/>
      <c r="AK390" s="215"/>
      <c r="AL390" s="215"/>
      <c r="AM390" s="215"/>
      <c r="AN390" s="215"/>
      <c r="AO390" s="215"/>
      <c r="AP390" s="215"/>
      <c r="AQ390" s="215"/>
      <c r="AR390" s="215"/>
      <c r="AS390" s="215"/>
      <c r="AT390" s="215"/>
      <c r="AU390" s="215"/>
      <c r="AV390" s="215"/>
      <c r="AW390" s="215"/>
      <c r="AX390" s="399"/>
      <c r="AY390" s="388"/>
      <c r="AZ390" s="215"/>
      <c r="BA390" s="215"/>
      <c r="BB390" s="215"/>
      <c r="BC390" s="215"/>
      <c r="BD390" s="215"/>
      <c r="BE390" s="215"/>
      <c r="BF390" s="215"/>
      <c r="BG390" s="215"/>
      <c r="BH390" s="215"/>
      <c r="BI390" s="215"/>
      <c r="BJ390" s="215"/>
      <c r="BK390" s="215"/>
      <c r="BL390" s="215"/>
      <c r="BM390" s="215"/>
      <c r="BN390" s="399"/>
      <c r="BO390" s="388"/>
      <c r="BP390" s="215"/>
      <c r="BQ390" s="215"/>
      <c r="BR390" s="215"/>
      <c r="BS390" s="215"/>
      <c r="BT390" s="215"/>
      <c r="BU390" s="215"/>
      <c r="BV390" s="215"/>
      <c r="BW390" s="215"/>
      <c r="BX390" s="215"/>
      <c r="BY390" s="215"/>
      <c r="BZ390" s="215"/>
      <c r="CA390" s="215"/>
      <c r="CB390" s="215"/>
      <c r="CC390" s="215"/>
      <c r="CD390" s="399"/>
      <c r="CE390" s="388"/>
      <c r="CF390" s="215"/>
      <c r="CG390" s="215"/>
      <c r="CH390" s="215"/>
      <c r="CI390" s="215"/>
      <c r="CJ390" s="215"/>
      <c r="CK390" s="215"/>
      <c r="CL390" s="215"/>
      <c r="CM390" s="215"/>
      <c r="CN390" s="215"/>
      <c r="CO390" s="215"/>
      <c r="CP390" s="215"/>
      <c r="CQ390" s="215"/>
      <c r="CR390" s="215"/>
      <c r="CS390" s="215"/>
      <c r="CT390" s="399"/>
      <c r="CU390" s="27" t="s">
        <v>1005</v>
      </c>
    </row>
    <row r="391" spans="2:99" outlineLevel="1">
      <c r="B391" s="45" t="s">
        <v>3060</v>
      </c>
      <c r="C391" s="214">
        <f t="shared" si="243"/>
        <v>0</v>
      </c>
      <c r="D391" s="214">
        <f t="shared" si="244"/>
        <v>0</v>
      </c>
      <c r="E391" s="214">
        <f t="shared" si="245"/>
        <v>0</v>
      </c>
      <c r="F391" s="214">
        <f t="shared" si="246"/>
        <v>0</v>
      </c>
      <c r="G391" s="214">
        <f t="shared" si="247"/>
        <v>0</v>
      </c>
      <c r="H391" s="214">
        <f t="shared" si="248"/>
        <v>0</v>
      </c>
      <c r="I391" s="214">
        <f t="shared" si="249"/>
        <v>0</v>
      </c>
      <c r="J391" s="214">
        <f t="shared" si="250"/>
        <v>0</v>
      </c>
      <c r="K391" s="214">
        <f t="shared" si="251"/>
        <v>0</v>
      </c>
      <c r="L391" s="214">
        <f t="shared" si="252"/>
        <v>0</v>
      </c>
      <c r="M391" s="214">
        <f t="shared" si="253"/>
        <v>0</v>
      </c>
      <c r="N391" s="214">
        <f t="shared" si="254"/>
        <v>0</v>
      </c>
      <c r="O391" s="214">
        <f t="shared" si="255"/>
        <v>0</v>
      </c>
      <c r="P391" s="214">
        <f t="shared" si="256"/>
        <v>0</v>
      </c>
      <c r="Q391" s="214">
        <f t="shared" si="257"/>
        <v>0</v>
      </c>
      <c r="R391" s="378">
        <f t="shared" si="258"/>
        <v>0</v>
      </c>
      <c r="S391" s="389"/>
      <c r="T391" s="213"/>
      <c r="U391" s="213"/>
      <c r="V391" s="213"/>
      <c r="W391" s="213"/>
      <c r="X391" s="213"/>
      <c r="Y391" s="213"/>
      <c r="Z391" s="213"/>
      <c r="AA391" s="213"/>
      <c r="AB391" s="213"/>
      <c r="AC391" s="213"/>
      <c r="AD391" s="213"/>
      <c r="AE391" s="213"/>
      <c r="AF391" s="213"/>
      <c r="AG391" s="213"/>
      <c r="AH391" s="400"/>
      <c r="AI391" s="389"/>
      <c r="AJ391" s="213"/>
      <c r="AK391" s="213"/>
      <c r="AL391" s="213"/>
      <c r="AM391" s="213"/>
      <c r="AN391" s="213"/>
      <c r="AO391" s="213"/>
      <c r="AP391" s="213"/>
      <c r="AQ391" s="213"/>
      <c r="AR391" s="213"/>
      <c r="AS391" s="213"/>
      <c r="AT391" s="213"/>
      <c r="AU391" s="213"/>
      <c r="AV391" s="213"/>
      <c r="AW391" s="213"/>
      <c r="AX391" s="400"/>
      <c r="AY391" s="389"/>
      <c r="AZ391" s="213"/>
      <c r="BA391" s="213"/>
      <c r="BB391" s="213"/>
      <c r="BC391" s="213"/>
      <c r="BD391" s="213"/>
      <c r="BE391" s="213"/>
      <c r="BF391" s="213"/>
      <c r="BG391" s="213"/>
      <c r="BH391" s="213"/>
      <c r="BI391" s="213"/>
      <c r="BJ391" s="213"/>
      <c r="BK391" s="213"/>
      <c r="BL391" s="213"/>
      <c r="BM391" s="213"/>
      <c r="BN391" s="400"/>
      <c r="BO391" s="389"/>
      <c r="BP391" s="213"/>
      <c r="BQ391" s="213"/>
      <c r="BR391" s="213"/>
      <c r="BS391" s="213"/>
      <c r="BT391" s="213"/>
      <c r="BU391" s="213"/>
      <c r="BV391" s="213"/>
      <c r="BW391" s="213"/>
      <c r="BX391" s="213"/>
      <c r="BY391" s="213"/>
      <c r="BZ391" s="213"/>
      <c r="CA391" s="213"/>
      <c r="CB391" s="213"/>
      <c r="CC391" s="213"/>
      <c r="CD391" s="400"/>
      <c r="CE391" s="389"/>
      <c r="CF391" s="213"/>
      <c r="CG391" s="213"/>
      <c r="CH391" s="213"/>
      <c r="CI391" s="213"/>
      <c r="CJ391" s="213"/>
      <c r="CK391" s="213"/>
      <c r="CL391" s="213"/>
      <c r="CM391" s="213"/>
      <c r="CN391" s="213"/>
      <c r="CO391" s="213"/>
      <c r="CP391" s="213"/>
      <c r="CQ391" s="213"/>
      <c r="CR391" s="213"/>
      <c r="CS391" s="213"/>
      <c r="CT391" s="400"/>
    </row>
    <row r="392" spans="2:99" outlineLevel="1">
      <c r="B392" s="46" t="s">
        <v>1032</v>
      </c>
      <c r="C392" s="51">
        <f t="shared" si="243"/>
        <v>0</v>
      </c>
      <c r="D392" s="51">
        <f t="shared" si="244"/>
        <v>0</v>
      </c>
      <c r="E392" s="51">
        <f t="shared" si="245"/>
        <v>0</v>
      </c>
      <c r="F392" s="51">
        <f t="shared" si="246"/>
        <v>0</v>
      </c>
      <c r="G392" s="51">
        <f t="shared" si="247"/>
        <v>0</v>
      </c>
      <c r="H392" s="51">
        <f t="shared" si="248"/>
        <v>0</v>
      </c>
      <c r="I392" s="51">
        <f t="shared" si="249"/>
        <v>0</v>
      </c>
      <c r="J392" s="51">
        <f t="shared" si="250"/>
        <v>0</v>
      </c>
      <c r="K392" s="51">
        <f t="shared" si="251"/>
        <v>0</v>
      </c>
      <c r="L392" s="51">
        <f t="shared" si="252"/>
        <v>0</v>
      </c>
      <c r="M392" s="51">
        <f t="shared" si="253"/>
        <v>0</v>
      </c>
      <c r="N392" s="51">
        <f t="shared" si="254"/>
        <v>0</v>
      </c>
      <c r="O392" s="51">
        <f t="shared" si="255"/>
        <v>0</v>
      </c>
      <c r="P392" s="51">
        <f t="shared" si="256"/>
        <v>0</v>
      </c>
      <c r="Q392" s="51">
        <f t="shared" si="257"/>
        <v>0</v>
      </c>
      <c r="R392" s="379">
        <f t="shared" si="258"/>
        <v>0</v>
      </c>
      <c r="S392" s="390"/>
      <c r="T392" s="212"/>
      <c r="U392" s="212"/>
      <c r="V392" s="212"/>
      <c r="W392" s="212"/>
      <c r="X392" s="212"/>
      <c r="Y392" s="212"/>
      <c r="Z392" s="212"/>
      <c r="AA392" s="212"/>
      <c r="AB392" s="212"/>
      <c r="AC392" s="212"/>
      <c r="AD392" s="212"/>
      <c r="AE392" s="212"/>
      <c r="AF392" s="212"/>
      <c r="AG392" s="212"/>
      <c r="AH392" s="401"/>
      <c r="AI392" s="390"/>
      <c r="AJ392" s="212"/>
      <c r="AK392" s="212"/>
      <c r="AL392" s="212"/>
      <c r="AM392" s="212"/>
      <c r="AN392" s="212"/>
      <c r="AO392" s="212"/>
      <c r="AP392" s="212"/>
      <c r="AQ392" s="212"/>
      <c r="AR392" s="212"/>
      <c r="AS392" s="212"/>
      <c r="AT392" s="212"/>
      <c r="AU392" s="212"/>
      <c r="AV392" s="212"/>
      <c r="AW392" s="212"/>
      <c r="AX392" s="401"/>
      <c r="AY392" s="390"/>
      <c r="AZ392" s="212"/>
      <c r="BA392" s="212"/>
      <c r="BB392" s="212"/>
      <c r="BC392" s="212"/>
      <c r="BD392" s="212"/>
      <c r="BE392" s="212"/>
      <c r="BF392" s="212"/>
      <c r="BG392" s="212"/>
      <c r="BH392" s="212"/>
      <c r="BI392" s="212"/>
      <c r="BJ392" s="212"/>
      <c r="BK392" s="212"/>
      <c r="BL392" s="212"/>
      <c r="BM392" s="212"/>
      <c r="BN392" s="401"/>
      <c r="BO392" s="390"/>
      <c r="BP392" s="212"/>
      <c r="BQ392" s="212"/>
      <c r="BR392" s="212"/>
      <c r="BS392" s="212"/>
      <c r="BT392" s="212"/>
      <c r="BU392" s="212"/>
      <c r="BV392" s="212"/>
      <c r="BW392" s="212"/>
      <c r="BX392" s="212"/>
      <c r="BY392" s="212"/>
      <c r="BZ392" s="212"/>
      <c r="CA392" s="212"/>
      <c r="CB392" s="212"/>
      <c r="CC392" s="212"/>
      <c r="CD392" s="401"/>
      <c r="CE392" s="390"/>
      <c r="CF392" s="212"/>
      <c r="CG392" s="212"/>
      <c r="CH392" s="212"/>
      <c r="CI392" s="212"/>
      <c r="CJ392" s="212"/>
      <c r="CK392" s="212"/>
      <c r="CL392" s="212"/>
      <c r="CM392" s="212"/>
      <c r="CN392" s="212"/>
      <c r="CO392" s="212"/>
      <c r="CP392" s="212"/>
      <c r="CQ392" s="212"/>
      <c r="CR392" s="212"/>
      <c r="CS392" s="212"/>
      <c r="CT392" s="401"/>
    </row>
    <row r="393" spans="2:99" outlineLevel="1">
      <c r="B393" s="44" t="str">
        <f>$B$216&amp;": Ewe Lambs"</f>
        <v>V. Late: Ewe Lambs</v>
      </c>
      <c r="C393" s="50">
        <f t="shared" si="243"/>
        <v>0</v>
      </c>
      <c r="D393" s="50">
        <f t="shared" si="244"/>
        <v>0</v>
      </c>
      <c r="E393" s="50">
        <f t="shared" si="245"/>
        <v>0</v>
      </c>
      <c r="F393" s="50">
        <f t="shared" si="246"/>
        <v>0</v>
      </c>
      <c r="G393" s="50">
        <f t="shared" si="247"/>
        <v>0</v>
      </c>
      <c r="H393" s="50">
        <f t="shared" si="248"/>
        <v>0</v>
      </c>
      <c r="I393" s="50">
        <f t="shared" si="249"/>
        <v>0</v>
      </c>
      <c r="J393" s="50">
        <f t="shared" si="250"/>
        <v>0</v>
      </c>
      <c r="K393" s="50">
        <f t="shared" si="251"/>
        <v>0</v>
      </c>
      <c r="L393" s="50">
        <f t="shared" si="252"/>
        <v>0</v>
      </c>
      <c r="M393" s="50">
        <f t="shared" si="253"/>
        <v>0</v>
      </c>
      <c r="N393" s="50">
        <f t="shared" si="254"/>
        <v>0</v>
      </c>
      <c r="O393" s="50">
        <f t="shared" si="255"/>
        <v>0</v>
      </c>
      <c r="P393" s="50">
        <f t="shared" si="256"/>
        <v>0</v>
      </c>
      <c r="Q393" s="50">
        <f t="shared" si="257"/>
        <v>0</v>
      </c>
      <c r="R393" s="377">
        <f t="shared" si="258"/>
        <v>0</v>
      </c>
      <c r="S393" s="388"/>
      <c r="T393" s="215"/>
      <c r="U393" s="215"/>
      <c r="V393" s="215"/>
      <c r="W393" s="215"/>
      <c r="X393" s="215"/>
      <c r="Y393" s="215"/>
      <c r="Z393" s="215"/>
      <c r="AA393" s="215"/>
      <c r="AB393" s="215"/>
      <c r="AC393" s="215"/>
      <c r="AD393" s="215"/>
      <c r="AE393" s="215"/>
      <c r="AF393" s="215"/>
      <c r="AG393" s="215"/>
      <c r="AH393" s="399"/>
      <c r="AI393" s="388"/>
      <c r="AJ393" s="215"/>
      <c r="AK393" s="215"/>
      <c r="AL393" s="215"/>
      <c r="AM393" s="215"/>
      <c r="AN393" s="215"/>
      <c r="AO393" s="215"/>
      <c r="AP393" s="215"/>
      <c r="AQ393" s="215"/>
      <c r="AR393" s="215"/>
      <c r="AS393" s="215"/>
      <c r="AT393" s="215"/>
      <c r="AU393" s="215"/>
      <c r="AV393" s="215"/>
      <c r="AW393" s="215"/>
      <c r="AX393" s="399"/>
      <c r="AY393" s="388"/>
      <c r="AZ393" s="215"/>
      <c r="BA393" s="215"/>
      <c r="BB393" s="215"/>
      <c r="BC393" s="215"/>
      <c r="BD393" s="215"/>
      <c r="BE393" s="215"/>
      <c r="BF393" s="215"/>
      <c r="BG393" s="215"/>
      <c r="BH393" s="215"/>
      <c r="BI393" s="215"/>
      <c r="BJ393" s="215"/>
      <c r="BK393" s="215"/>
      <c r="BL393" s="215"/>
      <c r="BM393" s="215"/>
      <c r="BN393" s="399"/>
      <c r="BO393" s="388"/>
      <c r="BP393" s="215"/>
      <c r="BQ393" s="215"/>
      <c r="BR393" s="215"/>
      <c r="BS393" s="215"/>
      <c r="BT393" s="215"/>
      <c r="BU393" s="215"/>
      <c r="BV393" s="215"/>
      <c r="BW393" s="215"/>
      <c r="BX393" s="215"/>
      <c r="BY393" s="215"/>
      <c r="BZ393" s="215"/>
      <c r="CA393" s="215"/>
      <c r="CB393" s="215"/>
      <c r="CC393" s="215"/>
      <c r="CD393" s="399"/>
      <c r="CE393" s="388"/>
      <c r="CF393" s="215"/>
      <c r="CG393" s="215"/>
      <c r="CH393" s="215"/>
      <c r="CI393" s="215"/>
      <c r="CJ393" s="215"/>
      <c r="CK393" s="215"/>
      <c r="CL393" s="215"/>
      <c r="CM393" s="215"/>
      <c r="CN393" s="215"/>
      <c r="CO393" s="215"/>
      <c r="CP393" s="215"/>
      <c r="CQ393" s="215"/>
      <c r="CR393" s="215"/>
      <c r="CS393" s="215"/>
      <c r="CT393" s="399"/>
      <c r="CU393" s="27" t="s">
        <v>1005</v>
      </c>
    </row>
    <row r="394" spans="2:99" outlineLevel="1">
      <c r="B394" s="45" t="s">
        <v>3060</v>
      </c>
      <c r="C394" s="214">
        <f t="shared" si="243"/>
        <v>0</v>
      </c>
      <c r="D394" s="214">
        <f t="shared" si="244"/>
        <v>0</v>
      </c>
      <c r="E394" s="214">
        <f t="shared" si="245"/>
        <v>0</v>
      </c>
      <c r="F394" s="214">
        <f t="shared" si="246"/>
        <v>0</v>
      </c>
      <c r="G394" s="214">
        <f t="shared" si="247"/>
        <v>0</v>
      </c>
      <c r="H394" s="214">
        <f t="shared" si="248"/>
        <v>0</v>
      </c>
      <c r="I394" s="214">
        <f t="shared" si="249"/>
        <v>0</v>
      </c>
      <c r="J394" s="214">
        <f t="shared" si="250"/>
        <v>0</v>
      </c>
      <c r="K394" s="214">
        <f t="shared" si="251"/>
        <v>0</v>
      </c>
      <c r="L394" s="214">
        <f t="shared" si="252"/>
        <v>0</v>
      </c>
      <c r="M394" s="214">
        <f t="shared" si="253"/>
        <v>0</v>
      </c>
      <c r="N394" s="214">
        <f t="shared" si="254"/>
        <v>0</v>
      </c>
      <c r="O394" s="214">
        <f t="shared" si="255"/>
        <v>0</v>
      </c>
      <c r="P394" s="214">
        <f t="shared" si="256"/>
        <v>0</v>
      </c>
      <c r="Q394" s="214">
        <f t="shared" si="257"/>
        <v>0</v>
      </c>
      <c r="R394" s="378">
        <f t="shared" si="258"/>
        <v>0</v>
      </c>
      <c r="S394" s="389"/>
      <c r="T394" s="213"/>
      <c r="U394" s="213"/>
      <c r="V394" s="213"/>
      <c r="W394" s="213"/>
      <c r="X394" s="213"/>
      <c r="Y394" s="213"/>
      <c r="Z394" s="213"/>
      <c r="AA394" s="213"/>
      <c r="AB394" s="213"/>
      <c r="AC394" s="213"/>
      <c r="AD394" s="213"/>
      <c r="AE394" s="213"/>
      <c r="AF394" s="213"/>
      <c r="AG394" s="213"/>
      <c r="AH394" s="400"/>
      <c r="AI394" s="389"/>
      <c r="AJ394" s="213"/>
      <c r="AK394" s="213"/>
      <c r="AL394" s="213"/>
      <c r="AM394" s="213"/>
      <c r="AN394" s="213"/>
      <c r="AO394" s="213"/>
      <c r="AP394" s="213"/>
      <c r="AQ394" s="213"/>
      <c r="AR394" s="213"/>
      <c r="AS394" s="213"/>
      <c r="AT394" s="213"/>
      <c r="AU394" s="213"/>
      <c r="AV394" s="213"/>
      <c r="AW394" s="213"/>
      <c r="AX394" s="400"/>
      <c r="AY394" s="389"/>
      <c r="AZ394" s="213"/>
      <c r="BA394" s="213"/>
      <c r="BB394" s="213"/>
      <c r="BC394" s="213"/>
      <c r="BD394" s="213"/>
      <c r="BE394" s="213"/>
      <c r="BF394" s="213"/>
      <c r="BG394" s="213"/>
      <c r="BH394" s="213"/>
      <c r="BI394" s="213"/>
      <c r="BJ394" s="213"/>
      <c r="BK394" s="213"/>
      <c r="BL394" s="213"/>
      <c r="BM394" s="213"/>
      <c r="BN394" s="400"/>
      <c r="BO394" s="389"/>
      <c r="BP394" s="213"/>
      <c r="BQ394" s="213"/>
      <c r="BR394" s="213"/>
      <c r="BS394" s="213"/>
      <c r="BT394" s="213"/>
      <c r="BU394" s="213"/>
      <c r="BV394" s="213"/>
      <c r="BW394" s="213"/>
      <c r="BX394" s="213"/>
      <c r="BY394" s="213"/>
      <c r="BZ394" s="213"/>
      <c r="CA394" s="213"/>
      <c r="CB394" s="213"/>
      <c r="CC394" s="213"/>
      <c r="CD394" s="400"/>
      <c r="CE394" s="389"/>
      <c r="CF394" s="213"/>
      <c r="CG394" s="213"/>
      <c r="CH394" s="213"/>
      <c r="CI394" s="213"/>
      <c r="CJ394" s="213"/>
      <c r="CK394" s="213"/>
      <c r="CL394" s="213"/>
      <c r="CM394" s="213"/>
      <c r="CN394" s="213"/>
      <c r="CO394" s="213"/>
      <c r="CP394" s="213"/>
      <c r="CQ394" s="213"/>
      <c r="CR394" s="213"/>
      <c r="CS394" s="213"/>
      <c r="CT394" s="400"/>
    </row>
    <row r="395" spans="2:99" outlineLevel="1">
      <c r="B395" s="46" t="s">
        <v>1032</v>
      </c>
      <c r="C395" s="51">
        <f t="shared" si="243"/>
        <v>0</v>
      </c>
      <c r="D395" s="51">
        <f t="shared" si="244"/>
        <v>0</v>
      </c>
      <c r="E395" s="51">
        <f t="shared" si="245"/>
        <v>0</v>
      </c>
      <c r="F395" s="51">
        <f t="shared" si="246"/>
        <v>0</v>
      </c>
      <c r="G395" s="51">
        <f t="shared" si="247"/>
        <v>0</v>
      </c>
      <c r="H395" s="51">
        <f t="shared" si="248"/>
        <v>0</v>
      </c>
      <c r="I395" s="51">
        <f t="shared" si="249"/>
        <v>0</v>
      </c>
      <c r="J395" s="51">
        <f t="shared" si="250"/>
        <v>0</v>
      </c>
      <c r="K395" s="51">
        <f t="shared" si="251"/>
        <v>0</v>
      </c>
      <c r="L395" s="51">
        <f t="shared" si="252"/>
        <v>0</v>
      </c>
      <c r="M395" s="51">
        <f t="shared" si="253"/>
        <v>0</v>
      </c>
      <c r="N395" s="51">
        <f t="shared" si="254"/>
        <v>0</v>
      </c>
      <c r="O395" s="51">
        <f t="shared" si="255"/>
        <v>0</v>
      </c>
      <c r="P395" s="51">
        <f t="shared" si="256"/>
        <v>0</v>
      </c>
      <c r="Q395" s="51">
        <f t="shared" si="257"/>
        <v>0</v>
      </c>
      <c r="R395" s="379">
        <f t="shared" si="258"/>
        <v>0</v>
      </c>
      <c r="S395" s="390"/>
      <c r="T395" s="212"/>
      <c r="U395" s="212"/>
      <c r="V395" s="212"/>
      <c r="W395" s="212"/>
      <c r="X395" s="212"/>
      <c r="Y395" s="212"/>
      <c r="Z395" s="212"/>
      <c r="AA395" s="212"/>
      <c r="AB395" s="212"/>
      <c r="AC395" s="212"/>
      <c r="AD395" s="212"/>
      <c r="AE395" s="212"/>
      <c r="AF395" s="212"/>
      <c r="AG395" s="212"/>
      <c r="AH395" s="401"/>
      <c r="AI395" s="390"/>
      <c r="AJ395" s="212"/>
      <c r="AK395" s="212"/>
      <c r="AL395" s="212"/>
      <c r="AM395" s="212"/>
      <c r="AN395" s="212"/>
      <c r="AO395" s="212"/>
      <c r="AP395" s="212"/>
      <c r="AQ395" s="212"/>
      <c r="AR395" s="212"/>
      <c r="AS395" s="212"/>
      <c r="AT395" s="212"/>
      <c r="AU395" s="212"/>
      <c r="AV395" s="212"/>
      <c r="AW395" s="212"/>
      <c r="AX395" s="401"/>
      <c r="AY395" s="390"/>
      <c r="AZ395" s="212"/>
      <c r="BA395" s="212"/>
      <c r="BB395" s="212"/>
      <c r="BC395" s="212"/>
      <c r="BD395" s="212"/>
      <c r="BE395" s="212"/>
      <c r="BF395" s="212"/>
      <c r="BG395" s="212"/>
      <c r="BH395" s="212"/>
      <c r="BI395" s="212"/>
      <c r="BJ395" s="212"/>
      <c r="BK395" s="212"/>
      <c r="BL395" s="212"/>
      <c r="BM395" s="212"/>
      <c r="BN395" s="401"/>
      <c r="BO395" s="390"/>
      <c r="BP395" s="212"/>
      <c r="BQ395" s="212"/>
      <c r="BR395" s="212"/>
      <c r="BS395" s="212"/>
      <c r="BT395" s="212"/>
      <c r="BU395" s="212"/>
      <c r="BV395" s="212"/>
      <c r="BW395" s="212"/>
      <c r="BX395" s="212"/>
      <c r="BY395" s="212"/>
      <c r="BZ395" s="212"/>
      <c r="CA395" s="212"/>
      <c r="CB395" s="212"/>
      <c r="CC395" s="212"/>
      <c r="CD395" s="401"/>
      <c r="CE395" s="390"/>
      <c r="CF395" s="212"/>
      <c r="CG395" s="212"/>
      <c r="CH395" s="212"/>
      <c r="CI395" s="212"/>
      <c r="CJ395" s="212"/>
      <c r="CK395" s="212"/>
      <c r="CL395" s="212"/>
      <c r="CM395" s="212"/>
      <c r="CN395" s="212"/>
      <c r="CO395" s="212"/>
      <c r="CP395" s="212"/>
      <c r="CQ395" s="212"/>
      <c r="CR395" s="212"/>
      <c r="CS395" s="212"/>
      <c r="CT395" s="401"/>
    </row>
    <row r="396" spans="2:99" outlineLevel="1">
      <c r="B396" s="44" t="str">
        <f>$B$217&amp;": Ewe Lambs"</f>
        <v>7mo with 0% mated: Ewe Lambs</v>
      </c>
      <c r="C396" s="50">
        <f t="shared" si="243"/>
        <v>0</v>
      </c>
      <c r="D396" s="50">
        <f t="shared" si="244"/>
        <v>0</v>
      </c>
      <c r="E396" s="50">
        <f t="shared" si="245"/>
        <v>0</v>
      </c>
      <c r="F396" s="50">
        <f t="shared" si="246"/>
        <v>0</v>
      </c>
      <c r="G396" s="50">
        <f t="shared" si="247"/>
        <v>0</v>
      </c>
      <c r="H396" s="50">
        <f t="shared" si="248"/>
        <v>0</v>
      </c>
      <c r="I396" s="50">
        <f t="shared" si="249"/>
        <v>0</v>
      </c>
      <c r="J396" s="50">
        <f t="shared" si="250"/>
        <v>0</v>
      </c>
      <c r="K396" s="50">
        <f t="shared" si="251"/>
        <v>0</v>
      </c>
      <c r="L396" s="50">
        <f t="shared" si="252"/>
        <v>0</v>
      </c>
      <c r="M396" s="50">
        <f t="shared" si="253"/>
        <v>0</v>
      </c>
      <c r="N396" s="50">
        <f t="shared" si="254"/>
        <v>0</v>
      </c>
      <c r="O396" s="50">
        <f t="shared" si="255"/>
        <v>0</v>
      </c>
      <c r="P396" s="50">
        <f t="shared" si="256"/>
        <v>0</v>
      </c>
      <c r="Q396" s="50">
        <f t="shared" si="257"/>
        <v>0</v>
      </c>
      <c r="R396" s="377">
        <f t="shared" si="258"/>
        <v>0</v>
      </c>
      <c r="S396" s="388"/>
      <c r="T396" s="215"/>
      <c r="U396" s="215"/>
      <c r="V396" s="215"/>
      <c r="W396" s="215"/>
      <c r="X396" s="215"/>
      <c r="Y396" s="215"/>
      <c r="Z396" s="215"/>
      <c r="AA396" s="215"/>
      <c r="AB396" s="215"/>
      <c r="AC396" s="215"/>
      <c r="AD396" s="215"/>
      <c r="AE396" s="215"/>
      <c r="AF396" s="215"/>
      <c r="AG396" s="215"/>
      <c r="AH396" s="399"/>
      <c r="AI396" s="388"/>
      <c r="AJ396" s="215"/>
      <c r="AK396" s="215"/>
      <c r="AL396" s="215"/>
      <c r="AM396" s="215"/>
      <c r="AN396" s="215"/>
      <c r="AO396" s="215"/>
      <c r="AP396" s="215"/>
      <c r="AQ396" s="215"/>
      <c r="AR396" s="215"/>
      <c r="AS396" s="215"/>
      <c r="AT396" s="215"/>
      <c r="AU396" s="215"/>
      <c r="AV396" s="215"/>
      <c r="AW396" s="215"/>
      <c r="AX396" s="399"/>
      <c r="AY396" s="388"/>
      <c r="AZ396" s="215"/>
      <c r="BA396" s="215"/>
      <c r="BB396" s="215"/>
      <c r="BC396" s="215"/>
      <c r="BD396" s="215"/>
      <c r="BE396" s="215"/>
      <c r="BF396" s="215"/>
      <c r="BG396" s="215"/>
      <c r="BH396" s="215"/>
      <c r="BI396" s="215"/>
      <c r="BJ396" s="215"/>
      <c r="BK396" s="215"/>
      <c r="BL396" s="215"/>
      <c r="BM396" s="215"/>
      <c r="BN396" s="399"/>
      <c r="BO396" s="388"/>
      <c r="BP396" s="215"/>
      <c r="BQ396" s="215"/>
      <c r="BR396" s="215"/>
      <c r="BS396" s="215"/>
      <c r="BT396" s="215"/>
      <c r="BU396" s="215"/>
      <c r="BV396" s="215"/>
      <c r="BW396" s="215"/>
      <c r="BX396" s="215"/>
      <c r="BY396" s="215"/>
      <c r="BZ396" s="215"/>
      <c r="CA396" s="215"/>
      <c r="CB396" s="215"/>
      <c r="CC396" s="215"/>
      <c r="CD396" s="399"/>
      <c r="CE396" s="388"/>
      <c r="CF396" s="215"/>
      <c r="CG396" s="215"/>
      <c r="CH396" s="215"/>
      <c r="CI396" s="215"/>
      <c r="CJ396" s="215"/>
      <c r="CK396" s="215"/>
      <c r="CL396" s="215"/>
      <c r="CM396" s="215"/>
      <c r="CN396" s="215"/>
      <c r="CO396" s="215"/>
      <c r="CP396" s="215"/>
      <c r="CQ396" s="215"/>
      <c r="CR396" s="215"/>
      <c r="CS396" s="215"/>
      <c r="CT396" s="399"/>
      <c r="CU396" s="27" t="s">
        <v>1005</v>
      </c>
    </row>
    <row r="397" spans="2:99" outlineLevel="1">
      <c r="B397" s="45" t="s">
        <v>3060</v>
      </c>
      <c r="C397" s="214">
        <f t="shared" si="243"/>
        <v>0</v>
      </c>
      <c r="D397" s="214">
        <f t="shared" si="244"/>
        <v>0</v>
      </c>
      <c r="E397" s="214">
        <f t="shared" si="245"/>
        <v>0</v>
      </c>
      <c r="F397" s="214">
        <f t="shared" si="246"/>
        <v>0</v>
      </c>
      <c r="G397" s="214">
        <f t="shared" si="247"/>
        <v>0</v>
      </c>
      <c r="H397" s="214">
        <f t="shared" si="248"/>
        <v>0</v>
      </c>
      <c r="I397" s="214">
        <f t="shared" si="249"/>
        <v>0</v>
      </c>
      <c r="J397" s="214">
        <f t="shared" si="250"/>
        <v>0</v>
      </c>
      <c r="K397" s="214">
        <f t="shared" si="251"/>
        <v>0</v>
      </c>
      <c r="L397" s="214">
        <f t="shared" si="252"/>
        <v>0</v>
      </c>
      <c r="M397" s="214">
        <f t="shared" si="253"/>
        <v>0</v>
      </c>
      <c r="N397" s="214">
        <f t="shared" si="254"/>
        <v>0</v>
      </c>
      <c r="O397" s="214">
        <f t="shared" si="255"/>
        <v>0</v>
      </c>
      <c r="P397" s="214">
        <f t="shared" si="256"/>
        <v>0</v>
      </c>
      <c r="Q397" s="214">
        <f t="shared" si="257"/>
        <v>0</v>
      </c>
      <c r="R397" s="378">
        <f t="shared" si="258"/>
        <v>0</v>
      </c>
      <c r="S397" s="389"/>
      <c r="T397" s="213"/>
      <c r="U397" s="213"/>
      <c r="V397" s="213"/>
      <c r="W397" s="213"/>
      <c r="X397" s="213"/>
      <c r="Y397" s="213"/>
      <c r="Z397" s="213"/>
      <c r="AA397" s="213"/>
      <c r="AB397" s="213"/>
      <c r="AC397" s="213"/>
      <c r="AD397" s="213"/>
      <c r="AE397" s="213"/>
      <c r="AF397" s="213"/>
      <c r="AG397" s="213"/>
      <c r="AH397" s="400"/>
      <c r="AI397" s="389"/>
      <c r="AJ397" s="213"/>
      <c r="AK397" s="213"/>
      <c r="AL397" s="213"/>
      <c r="AM397" s="213"/>
      <c r="AN397" s="213"/>
      <c r="AO397" s="213"/>
      <c r="AP397" s="213"/>
      <c r="AQ397" s="213"/>
      <c r="AR397" s="213"/>
      <c r="AS397" s="213"/>
      <c r="AT397" s="213"/>
      <c r="AU397" s="213"/>
      <c r="AV397" s="213"/>
      <c r="AW397" s="213"/>
      <c r="AX397" s="400"/>
      <c r="AY397" s="389"/>
      <c r="AZ397" s="213"/>
      <c r="BA397" s="213"/>
      <c r="BB397" s="213"/>
      <c r="BC397" s="213"/>
      <c r="BD397" s="213"/>
      <c r="BE397" s="213"/>
      <c r="BF397" s="213"/>
      <c r="BG397" s="213"/>
      <c r="BH397" s="213"/>
      <c r="BI397" s="213"/>
      <c r="BJ397" s="213"/>
      <c r="BK397" s="213"/>
      <c r="BL397" s="213"/>
      <c r="BM397" s="213"/>
      <c r="BN397" s="400"/>
      <c r="BO397" s="389"/>
      <c r="BP397" s="213"/>
      <c r="BQ397" s="213"/>
      <c r="BR397" s="213"/>
      <c r="BS397" s="213"/>
      <c r="BT397" s="213"/>
      <c r="BU397" s="213"/>
      <c r="BV397" s="213"/>
      <c r="BW397" s="213"/>
      <c r="BX397" s="213"/>
      <c r="BY397" s="213"/>
      <c r="BZ397" s="213"/>
      <c r="CA397" s="213"/>
      <c r="CB397" s="213"/>
      <c r="CC397" s="213"/>
      <c r="CD397" s="400"/>
      <c r="CE397" s="389"/>
      <c r="CF397" s="213"/>
      <c r="CG397" s="213"/>
      <c r="CH397" s="213"/>
      <c r="CI397" s="213"/>
      <c r="CJ397" s="213"/>
      <c r="CK397" s="213"/>
      <c r="CL397" s="213"/>
      <c r="CM397" s="213"/>
      <c r="CN397" s="213"/>
      <c r="CO397" s="213"/>
      <c r="CP397" s="213"/>
      <c r="CQ397" s="213"/>
      <c r="CR397" s="213"/>
      <c r="CS397" s="213"/>
      <c r="CT397" s="400"/>
    </row>
    <row r="398" spans="2:99" outlineLevel="1">
      <c r="B398" s="46" t="s">
        <v>1032</v>
      </c>
      <c r="C398" s="51">
        <f t="shared" si="243"/>
        <v>0</v>
      </c>
      <c r="D398" s="51">
        <f t="shared" si="244"/>
        <v>0</v>
      </c>
      <c r="E398" s="51">
        <f t="shared" si="245"/>
        <v>0</v>
      </c>
      <c r="F398" s="51">
        <f t="shared" si="246"/>
        <v>0</v>
      </c>
      <c r="G398" s="51">
        <f t="shared" si="247"/>
        <v>0</v>
      </c>
      <c r="H398" s="51">
        <f t="shared" si="248"/>
        <v>0</v>
      </c>
      <c r="I398" s="51">
        <f t="shared" si="249"/>
        <v>0</v>
      </c>
      <c r="J398" s="51">
        <f t="shared" si="250"/>
        <v>0</v>
      </c>
      <c r="K398" s="51">
        <f t="shared" si="251"/>
        <v>0</v>
      </c>
      <c r="L398" s="51">
        <f t="shared" si="252"/>
        <v>0</v>
      </c>
      <c r="M398" s="51">
        <f t="shared" si="253"/>
        <v>0</v>
      </c>
      <c r="N398" s="51">
        <f t="shared" si="254"/>
        <v>0</v>
      </c>
      <c r="O398" s="51">
        <f t="shared" si="255"/>
        <v>0</v>
      </c>
      <c r="P398" s="51">
        <f t="shared" si="256"/>
        <v>0</v>
      </c>
      <c r="Q398" s="51">
        <f t="shared" si="257"/>
        <v>0</v>
      </c>
      <c r="R398" s="379">
        <f t="shared" si="258"/>
        <v>0</v>
      </c>
      <c r="S398" s="390"/>
      <c r="T398" s="212"/>
      <c r="U398" s="212"/>
      <c r="V398" s="212"/>
      <c r="W398" s="212"/>
      <c r="X398" s="212"/>
      <c r="Y398" s="212"/>
      <c r="Z398" s="212"/>
      <c r="AA398" s="212"/>
      <c r="AB398" s="212"/>
      <c r="AC398" s="212"/>
      <c r="AD398" s="212"/>
      <c r="AE398" s="212"/>
      <c r="AF398" s="212"/>
      <c r="AG398" s="212"/>
      <c r="AH398" s="401"/>
      <c r="AI398" s="390"/>
      <c r="AJ398" s="212"/>
      <c r="AK398" s="212"/>
      <c r="AL398" s="212"/>
      <c r="AM398" s="212"/>
      <c r="AN398" s="212"/>
      <c r="AO398" s="212"/>
      <c r="AP398" s="212"/>
      <c r="AQ398" s="212"/>
      <c r="AR398" s="212"/>
      <c r="AS398" s="212"/>
      <c r="AT398" s="212"/>
      <c r="AU398" s="212"/>
      <c r="AV398" s="212"/>
      <c r="AW398" s="212"/>
      <c r="AX398" s="401"/>
      <c r="AY398" s="390"/>
      <c r="AZ398" s="212"/>
      <c r="BA398" s="212"/>
      <c r="BB398" s="212"/>
      <c r="BC398" s="212"/>
      <c r="BD398" s="212"/>
      <c r="BE398" s="212"/>
      <c r="BF398" s="212"/>
      <c r="BG398" s="212"/>
      <c r="BH398" s="212"/>
      <c r="BI398" s="212"/>
      <c r="BJ398" s="212"/>
      <c r="BK398" s="212"/>
      <c r="BL398" s="212"/>
      <c r="BM398" s="212"/>
      <c r="BN398" s="401"/>
      <c r="BO398" s="390"/>
      <c r="BP398" s="212"/>
      <c r="BQ398" s="212"/>
      <c r="BR398" s="212"/>
      <c r="BS398" s="212"/>
      <c r="BT398" s="212"/>
      <c r="BU398" s="212"/>
      <c r="BV398" s="212"/>
      <c r="BW398" s="212"/>
      <c r="BX398" s="212"/>
      <c r="BY398" s="212"/>
      <c r="BZ398" s="212"/>
      <c r="CA398" s="212"/>
      <c r="CB398" s="212"/>
      <c r="CC398" s="212"/>
      <c r="CD398" s="401"/>
      <c r="CE398" s="390"/>
      <c r="CF398" s="212"/>
      <c r="CG398" s="212"/>
      <c r="CH398" s="212"/>
      <c r="CI398" s="212"/>
      <c r="CJ398" s="212"/>
      <c r="CK398" s="212"/>
      <c r="CL398" s="212"/>
      <c r="CM398" s="212"/>
      <c r="CN398" s="212"/>
      <c r="CO398" s="212"/>
      <c r="CP398" s="212"/>
      <c r="CQ398" s="212"/>
      <c r="CR398" s="212"/>
      <c r="CS398" s="212"/>
      <c r="CT398" s="401"/>
    </row>
    <row r="399" spans="2:99" outlineLevel="1"/>
    <row r="401" spans="1:122">
      <c r="A401" s="14" t="s">
        <v>1062</v>
      </c>
    </row>
    <row r="402" spans="1:122" ht="86.25" outlineLevel="1">
      <c r="P402" s="23" t="s">
        <v>496</v>
      </c>
      <c r="Q402" s="23" t="s">
        <v>496</v>
      </c>
      <c r="R402" s="23" t="s">
        <v>496</v>
      </c>
      <c r="S402" s="23" t="s">
        <v>496</v>
      </c>
      <c r="T402" s="23" t="s">
        <v>496</v>
      </c>
      <c r="U402" s="23" t="s">
        <v>496</v>
      </c>
      <c r="V402" s="23" t="s">
        <v>496</v>
      </c>
      <c r="W402" s="23" t="s">
        <v>496</v>
      </c>
      <c r="X402" s="23" t="s">
        <v>496</v>
      </c>
      <c r="Y402" s="23" t="s">
        <v>496</v>
      </c>
      <c r="Z402" s="23" t="s">
        <v>496</v>
      </c>
      <c r="AA402" s="23" t="s">
        <v>496</v>
      </c>
      <c r="AB402" s="23" t="s">
        <v>496</v>
      </c>
      <c r="AC402" s="23" t="s">
        <v>496</v>
      </c>
      <c r="AD402" s="23" t="s">
        <v>496</v>
      </c>
      <c r="AE402" s="23" t="s">
        <v>496</v>
      </c>
      <c r="AF402" s="23" t="s">
        <v>496</v>
      </c>
      <c r="AG402" s="23" t="s">
        <v>496</v>
      </c>
      <c r="AH402" s="23" t="s">
        <v>496</v>
      </c>
      <c r="AI402" s="23" t="s">
        <v>496</v>
      </c>
      <c r="AJ402" s="23" t="s">
        <v>496</v>
      </c>
      <c r="AK402" s="23" t="s">
        <v>496</v>
      </c>
      <c r="AL402" s="23" t="s">
        <v>496</v>
      </c>
      <c r="AM402" s="23" t="s">
        <v>496</v>
      </c>
      <c r="AN402" s="23" t="s">
        <v>496</v>
      </c>
      <c r="AO402" s="23" t="s">
        <v>496</v>
      </c>
      <c r="AP402" s="23" t="s">
        <v>496</v>
      </c>
      <c r="AQ402" s="23" t="s">
        <v>496</v>
      </c>
      <c r="AR402" s="23" t="s">
        <v>496</v>
      </c>
      <c r="AS402" s="23" t="s">
        <v>496</v>
      </c>
      <c r="AT402" s="23" t="s">
        <v>496</v>
      </c>
      <c r="AU402" s="23" t="s">
        <v>496</v>
      </c>
      <c r="AV402" s="23" t="s">
        <v>496</v>
      </c>
      <c r="AW402" s="23" t="s">
        <v>496</v>
      </c>
      <c r="AX402" s="23" t="s">
        <v>496</v>
      </c>
      <c r="AY402" s="23" t="s">
        <v>496</v>
      </c>
      <c r="AZ402" s="23" t="s">
        <v>496</v>
      </c>
      <c r="BA402" s="23" t="s">
        <v>496</v>
      </c>
      <c r="BB402" s="23" t="s">
        <v>496</v>
      </c>
      <c r="BC402" s="23" t="s">
        <v>496</v>
      </c>
      <c r="BD402" s="23" t="s">
        <v>496</v>
      </c>
      <c r="BE402" s="23" t="s">
        <v>496</v>
      </c>
      <c r="BF402" s="23" t="s">
        <v>496</v>
      </c>
      <c r="BG402" s="23" t="s">
        <v>496</v>
      </c>
      <c r="BH402" s="23" t="s">
        <v>496</v>
      </c>
      <c r="BI402" s="23" t="s">
        <v>496</v>
      </c>
      <c r="BJ402" s="23" t="s">
        <v>496</v>
      </c>
      <c r="BK402" s="23" t="s">
        <v>496</v>
      </c>
      <c r="BL402" s="23" t="s">
        <v>496</v>
      </c>
      <c r="BM402" s="23" t="s">
        <v>496</v>
      </c>
      <c r="BN402" s="23" t="s">
        <v>496</v>
      </c>
      <c r="BO402" s="23" t="s">
        <v>496</v>
      </c>
      <c r="BP402" s="23" t="s">
        <v>496</v>
      </c>
      <c r="BQ402" s="23" t="s">
        <v>496</v>
      </c>
      <c r="BR402" s="23" t="s">
        <v>496</v>
      </c>
      <c r="BS402" s="23" t="s">
        <v>496</v>
      </c>
      <c r="BT402" s="23" t="s">
        <v>496</v>
      </c>
      <c r="BU402" s="23" t="s">
        <v>496</v>
      </c>
      <c r="BV402" s="23" t="s">
        <v>496</v>
      </c>
      <c r="BW402" s="23" t="s">
        <v>496</v>
      </c>
      <c r="BX402" s="23" t="s">
        <v>496</v>
      </c>
      <c r="BY402" s="23" t="s">
        <v>496</v>
      </c>
      <c r="BZ402" s="23" t="s">
        <v>496</v>
      </c>
      <c r="CA402" s="23" t="s">
        <v>496</v>
      </c>
      <c r="CB402" s="23" t="s">
        <v>496</v>
      </c>
      <c r="CC402" s="23" t="s">
        <v>496</v>
      </c>
      <c r="CD402" s="23" t="s">
        <v>496</v>
      </c>
      <c r="CE402" s="23" t="s">
        <v>496</v>
      </c>
      <c r="CF402" s="23" t="s">
        <v>496</v>
      </c>
      <c r="CG402" s="23" t="s">
        <v>496</v>
      </c>
      <c r="CH402" s="23" t="s">
        <v>496</v>
      </c>
      <c r="CI402" s="23" t="s">
        <v>496</v>
      </c>
      <c r="CJ402" s="23" t="s">
        <v>496</v>
      </c>
      <c r="CK402" s="23" t="s">
        <v>496</v>
      </c>
      <c r="CL402" s="23" t="s">
        <v>496</v>
      </c>
      <c r="CM402" s="23" t="s">
        <v>496</v>
      </c>
      <c r="CN402" s="23" t="s">
        <v>496</v>
      </c>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row>
    <row r="403" spans="1:122" outlineLevel="1">
      <c r="B403" s="25"/>
      <c r="P403" s="103" t="str">
        <f>"Yearling "&amp;$B$212</f>
        <v>Yearling Standard (7mo)</v>
      </c>
      <c r="Q403" s="103"/>
      <c r="R403" s="103"/>
      <c r="S403" s="103"/>
      <c r="T403" s="103"/>
      <c r="U403" s="103"/>
      <c r="V403" s="103"/>
      <c r="W403" s="103" t="str">
        <f>"Yearling "&amp;$B$213</f>
        <v>Yearling Early</v>
      </c>
      <c r="X403" s="103"/>
      <c r="Y403" s="103"/>
      <c r="Z403" s="103"/>
      <c r="AA403" s="103"/>
      <c r="AB403" s="103"/>
      <c r="AC403" s="103"/>
      <c r="AD403" s="103" t="str">
        <f>"Yearling "&amp;$B$214</f>
        <v>Yearling Middle</v>
      </c>
      <c r="AE403" s="103"/>
      <c r="AF403" s="103"/>
      <c r="AG403" s="103"/>
      <c r="AH403" s="103"/>
      <c r="AI403" s="103"/>
      <c r="AJ403" s="103"/>
      <c r="AK403" s="103" t="str">
        <f>"Yearling "&amp;$B$215</f>
        <v>Yearling Late</v>
      </c>
      <c r="AL403" s="103"/>
      <c r="AM403" s="103"/>
      <c r="AN403" s="103"/>
      <c r="AO403" s="103"/>
      <c r="AP403" s="103"/>
      <c r="AQ403" s="103"/>
      <c r="AR403" s="103" t="str">
        <f>"Yearling "&amp;$B$216</f>
        <v>Yearling V. Late</v>
      </c>
      <c r="AS403" s="103"/>
      <c r="AT403" s="103"/>
      <c r="AU403" s="103"/>
      <c r="AV403" s="103"/>
      <c r="AW403" s="103"/>
      <c r="AX403" s="103"/>
      <c r="AY403" s="103" t="str">
        <f>"Yearling "&amp;$B$217</f>
        <v>Yearling 7mo with 0% mated</v>
      </c>
      <c r="AZ403" s="103"/>
      <c r="BA403" s="103"/>
      <c r="BB403" s="103"/>
      <c r="BC403" s="103"/>
      <c r="BD403" s="103"/>
      <c r="BE403" s="103"/>
      <c r="BF403" t="s">
        <v>1038</v>
      </c>
      <c r="BM403" t="s">
        <v>1039</v>
      </c>
      <c r="BT403" t="s">
        <v>1040</v>
      </c>
      <c r="CA403" t="s">
        <v>1041</v>
      </c>
      <c r="CH403" t="s">
        <v>1042</v>
      </c>
    </row>
    <row r="404" spans="1:122" outlineLevel="1">
      <c r="B404" s="25"/>
      <c r="O404" s="25" t="s">
        <v>1058</v>
      </c>
      <c r="P404" s="18">
        <v>1</v>
      </c>
      <c r="Q404" s="18">
        <v>1</v>
      </c>
      <c r="R404" s="18">
        <v>1</v>
      </c>
      <c r="S404" s="18">
        <v>1</v>
      </c>
      <c r="T404" s="18"/>
      <c r="U404" s="18"/>
      <c r="V404" s="18"/>
      <c r="W404" s="18">
        <v>2</v>
      </c>
      <c r="X404" s="18">
        <v>2</v>
      </c>
      <c r="Y404" s="18">
        <v>2</v>
      </c>
      <c r="Z404" s="18">
        <v>2</v>
      </c>
      <c r="AA404" s="18"/>
      <c r="AB404" s="18"/>
      <c r="AC404" s="18"/>
      <c r="AD404" s="18">
        <v>3</v>
      </c>
      <c r="AE404" s="18">
        <v>3</v>
      </c>
      <c r="AF404" s="18">
        <v>3</v>
      </c>
      <c r="AG404" s="18">
        <v>3</v>
      </c>
      <c r="AH404" s="18"/>
      <c r="AI404" s="18"/>
      <c r="AJ404" s="18"/>
      <c r="AK404" s="18">
        <v>4</v>
      </c>
      <c r="AL404" s="18">
        <v>4</v>
      </c>
      <c r="AM404" s="18">
        <v>4</v>
      </c>
      <c r="AN404" s="18">
        <v>4</v>
      </c>
      <c r="AO404" s="18"/>
      <c r="AP404" s="18"/>
      <c r="AQ404" s="18"/>
      <c r="AR404" s="18">
        <v>5</v>
      </c>
      <c r="AS404" s="18">
        <v>5</v>
      </c>
      <c r="AT404" s="18">
        <v>5</v>
      </c>
      <c r="AU404" s="18">
        <v>5</v>
      </c>
      <c r="AV404" s="18"/>
      <c r="AW404" s="18"/>
      <c r="AX404" s="18"/>
      <c r="AY404" s="18">
        <v>6</v>
      </c>
      <c r="AZ404" s="18">
        <v>6</v>
      </c>
      <c r="BA404" s="18">
        <v>6</v>
      </c>
      <c r="BB404" s="18">
        <v>6</v>
      </c>
      <c r="BC404" s="18"/>
      <c r="BD404" s="18"/>
      <c r="BE404" s="18"/>
      <c r="BF404" s="18">
        <v>1</v>
      </c>
      <c r="BG404" s="18">
        <v>1</v>
      </c>
      <c r="BH404" s="18">
        <v>1</v>
      </c>
      <c r="BI404" s="18"/>
      <c r="BJ404" s="18"/>
      <c r="BK404" s="18"/>
      <c r="BL404" s="18"/>
      <c r="BM404" s="18">
        <v>1</v>
      </c>
      <c r="BN404" s="18">
        <v>1</v>
      </c>
      <c r="BO404" s="18">
        <v>1</v>
      </c>
      <c r="BP404" s="18"/>
      <c r="BQ404" s="18"/>
      <c r="BR404" s="18"/>
      <c r="BS404" s="18"/>
      <c r="BT404" s="18">
        <v>1</v>
      </c>
      <c r="BU404" s="18">
        <v>1</v>
      </c>
      <c r="BV404" s="18">
        <v>1</v>
      </c>
      <c r="BW404" s="18"/>
      <c r="BX404" s="18"/>
      <c r="BY404" s="18"/>
      <c r="BZ404" s="18"/>
      <c r="CA404" s="18">
        <v>1</v>
      </c>
      <c r="CB404" s="18">
        <v>1</v>
      </c>
      <c r="CC404" s="18">
        <v>1</v>
      </c>
      <c r="CD404" s="18"/>
      <c r="CE404" s="18"/>
      <c r="CF404" s="18"/>
      <c r="CG404" s="18"/>
      <c r="CH404" s="18">
        <v>1</v>
      </c>
      <c r="CI404" s="18">
        <v>1</v>
      </c>
      <c r="CJ404" s="18">
        <v>1</v>
      </c>
      <c r="CK404" s="18"/>
      <c r="CL404" s="18"/>
      <c r="CM404" s="18"/>
      <c r="CN404" s="18"/>
    </row>
    <row r="405" spans="1:122" outlineLevel="1">
      <c r="B405" s="25"/>
      <c r="O405" s="25" t="s">
        <v>1059</v>
      </c>
      <c r="P405" s="18">
        <v>2</v>
      </c>
      <c r="Q405" s="18">
        <v>3</v>
      </c>
      <c r="R405" s="18">
        <v>4</v>
      </c>
      <c r="S405" s="18">
        <v>6</v>
      </c>
      <c r="T405" s="18"/>
      <c r="U405" s="18"/>
      <c r="V405" s="18"/>
      <c r="W405" s="18">
        <v>2</v>
      </c>
      <c r="X405" s="18">
        <v>3</v>
      </c>
      <c r="Y405" s="18">
        <v>4</v>
      </c>
      <c r="Z405" s="18">
        <v>6</v>
      </c>
      <c r="AA405" s="18"/>
      <c r="AB405" s="18"/>
      <c r="AC405" s="18"/>
      <c r="AD405" s="18">
        <v>2</v>
      </c>
      <c r="AE405" s="18">
        <v>3</v>
      </c>
      <c r="AF405" s="18">
        <v>4</v>
      </c>
      <c r="AG405" s="18">
        <v>6</v>
      </c>
      <c r="AH405" s="18"/>
      <c r="AI405" s="18"/>
      <c r="AJ405" s="18"/>
      <c r="AK405" s="18">
        <v>2</v>
      </c>
      <c r="AL405" s="18">
        <v>3</v>
      </c>
      <c r="AM405" s="18">
        <v>4</v>
      </c>
      <c r="AN405" s="18">
        <v>6</v>
      </c>
      <c r="AO405" s="18"/>
      <c r="AP405" s="18"/>
      <c r="AQ405" s="18"/>
      <c r="AR405" s="18">
        <v>2</v>
      </c>
      <c r="AS405" s="18">
        <v>3</v>
      </c>
      <c r="AT405" s="18">
        <v>4</v>
      </c>
      <c r="AU405" s="18">
        <v>6</v>
      </c>
      <c r="AV405" s="18"/>
      <c r="AW405" s="18"/>
      <c r="AX405" s="18"/>
      <c r="AY405" s="18">
        <v>2</v>
      </c>
      <c r="AZ405" s="18">
        <v>3</v>
      </c>
      <c r="BA405" s="18">
        <v>4</v>
      </c>
      <c r="BB405" s="18">
        <v>6</v>
      </c>
      <c r="BC405" s="18"/>
      <c r="BD405" s="18"/>
      <c r="BE405" s="18"/>
    </row>
    <row r="406" spans="1:122" outlineLevel="1">
      <c r="P406" s="189">
        <f>INDEX(i.Periods,P$405,1+d.TOL+3*(P$404-1))</f>
        <v>60</v>
      </c>
      <c r="Q406" s="189">
        <f>INDEX(i.Periods,Q$405,1+d.TOL+3*(Q$404-1))</f>
        <v>65</v>
      </c>
      <c r="R406" s="189">
        <f>INDEX(i.Periods,R$405,1+d.TOL+3*(R$404-1))</f>
        <v>73</v>
      </c>
      <c r="S406" s="189">
        <f>INDEX(i.Periods,S$405,1+d.TOL+3*(S$404-1))</f>
        <v>82</v>
      </c>
      <c r="T406" s="189"/>
      <c r="U406" s="189"/>
      <c r="V406" s="189"/>
      <c r="W406" s="189">
        <f>INDEX(i.Periods,W$405,1+d.TOL+3*(W$404-1))</f>
        <v>62</v>
      </c>
      <c r="X406" s="189">
        <f>INDEX(i.Periods,X$405,1+d.TOL+3*(X$404-1))</f>
        <v>67</v>
      </c>
      <c r="Y406" s="189">
        <f>INDEX(i.Periods,Y$405,1+d.TOL+3*(Y$404-1))</f>
        <v>75</v>
      </c>
      <c r="Z406" s="189">
        <f>INDEX(i.Periods,Z$405,1+d.TOL+3*(Z$404-1))</f>
        <v>84</v>
      </c>
      <c r="AA406" s="189"/>
      <c r="AB406" s="189"/>
      <c r="AC406" s="189"/>
      <c r="AD406" s="189">
        <f>INDEX(i.Periods,AD$405,1+d.TOL+3*(AD$404-1))</f>
        <v>65</v>
      </c>
      <c r="AE406" s="189">
        <f>INDEX(i.Periods,AE$405,1+d.TOL+3*(AE$404-1))</f>
        <v>70</v>
      </c>
      <c r="AF406" s="189">
        <f>INDEX(i.Periods,AF$405,1+d.TOL+3*(AF$404-1))</f>
        <v>78</v>
      </c>
      <c r="AG406" s="189">
        <f>INDEX(i.Periods,AG$405,1+d.TOL+3*(AG$404-1))</f>
        <v>87</v>
      </c>
      <c r="AH406" s="189"/>
      <c r="AI406" s="189"/>
      <c r="AJ406" s="189"/>
      <c r="AK406" s="189">
        <f>INDEX(i.Periods,AK$405,1+d.TOL+3*(AK$404-1))</f>
        <v>67</v>
      </c>
      <c r="AL406" s="189">
        <f>INDEX(i.Periods,AL$405,1+d.TOL+3*(AL$404-1))</f>
        <v>72</v>
      </c>
      <c r="AM406" s="189">
        <f>INDEX(i.Periods,AM$405,1+d.TOL+3*(AM$404-1))</f>
        <v>80</v>
      </c>
      <c r="AN406" s="189">
        <f>INDEX(i.Periods,AN$405,1+d.TOL+3*(AN$404-1))</f>
        <v>89</v>
      </c>
      <c r="AO406" s="189"/>
      <c r="AP406" s="189"/>
      <c r="AQ406" s="189"/>
      <c r="AR406" s="189">
        <f>INDEX(i.Periods,AR$405,1+d.TOL+3*(AR$404-1))</f>
        <v>69</v>
      </c>
      <c r="AS406" s="189">
        <f>INDEX(i.Periods,AS$405,1+d.TOL+3*(AS$404-1))</f>
        <v>74</v>
      </c>
      <c r="AT406" s="189">
        <f>INDEX(i.Periods,AT$405,1+d.TOL+3*(AT$404-1))</f>
        <v>82</v>
      </c>
      <c r="AU406" s="189">
        <f>INDEX(i.Periods,AU$405,1+d.TOL+3*(AU$404-1))</f>
        <v>91</v>
      </c>
      <c r="AV406" s="189"/>
      <c r="AW406" s="189"/>
      <c r="AX406" s="189"/>
      <c r="AY406" s="189">
        <f>INDEX(i.Periods,AY$405,1+d.TOL+3*(AY$404-1))</f>
        <v>60</v>
      </c>
      <c r="AZ406" s="189">
        <f>INDEX(i.Periods,AZ$405,1+d.TOL+3*(AZ$404-1))</f>
        <v>65</v>
      </c>
      <c r="BA406" s="189">
        <f>INDEX(i.Periods,BA$405,1+d.TOL+3*(BA$404-1))</f>
        <v>73</v>
      </c>
      <c r="BB406" s="189">
        <f>INDEX(i.Periods,BB$405,1+d.TOL+3*(BB$404-1))</f>
        <v>82</v>
      </c>
      <c r="BC406" s="189"/>
      <c r="BD406" s="189"/>
      <c r="BE406" s="189"/>
      <c r="BF406" s="230">
        <f>P406+52</f>
        <v>112</v>
      </c>
      <c r="BG406" s="230">
        <f>R406+52</f>
        <v>125</v>
      </c>
      <c r="BH406" s="230">
        <f>S406+52</f>
        <v>134</v>
      </c>
      <c r="BI406" s="18"/>
      <c r="BJ406" s="18"/>
      <c r="BK406" s="18"/>
      <c r="BL406" s="18"/>
      <c r="BM406" s="231">
        <f>BF406+52</f>
        <v>164</v>
      </c>
      <c r="BN406" s="231">
        <f>BG406+52</f>
        <v>177</v>
      </c>
      <c r="BO406" s="231">
        <f>BH406+52</f>
        <v>186</v>
      </c>
      <c r="BP406" s="18"/>
      <c r="BQ406" s="18"/>
      <c r="BR406" s="18"/>
      <c r="BS406" s="18"/>
      <c r="BT406" s="231">
        <f>BM406+52</f>
        <v>216</v>
      </c>
      <c r="BU406" s="231">
        <f>BN406+52</f>
        <v>229</v>
      </c>
      <c r="BV406" s="231">
        <f>BO406+52</f>
        <v>238</v>
      </c>
      <c r="BW406" s="18"/>
      <c r="BX406" s="18"/>
      <c r="BY406" s="18"/>
      <c r="BZ406" s="18"/>
      <c r="CA406" s="231">
        <f>BT406+52</f>
        <v>268</v>
      </c>
      <c r="CB406" s="231">
        <f>BU406+52</f>
        <v>281</v>
      </c>
      <c r="CC406" s="231">
        <f>BV406+52</f>
        <v>290</v>
      </c>
      <c r="CD406" s="18"/>
      <c r="CE406" s="18"/>
      <c r="CF406" s="18"/>
      <c r="CG406" s="18"/>
      <c r="CH406" s="231">
        <f>CA406+52</f>
        <v>320</v>
      </c>
      <c r="CI406" s="231">
        <f>CB406+52</f>
        <v>333</v>
      </c>
      <c r="CJ406" s="231">
        <f>CC406+52</f>
        <v>342</v>
      </c>
      <c r="CK406" s="18"/>
      <c r="CL406" s="18"/>
      <c r="CM406" s="18"/>
      <c r="CN406" s="18"/>
    </row>
    <row r="407" spans="1:122" outlineLevel="1">
      <c r="C407" s="111" t="s">
        <v>1002</v>
      </c>
      <c r="D407" s="111" t="s">
        <v>1001</v>
      </c>
      <c r="E407" s="111" t="s">
        <v>1000</v>
      </c>
      <c r="F407" s="111" t="s">
        <v>999</v>
      </c>
      <c r="G407" s="111" t="s">
        <v>1000</v>
      </c>
      <c r="H407" s="111" t="s">
        <v>999</v>
      </c>
      <c r="I407" s="111" t="s">
        <v>998</v>
      </c>
      <c r="J407" s="111"/>
      <c r="K407" s="111"/>
      <c r="L407" s="111"/>
      <c r="M407" s="111"/>
      <c r="P407" s="230" t="str">
        <f>Q406&amp;":"&amp;R406</f>
        <v>65:73</v>
      </c>
      <c r="Q407" s="230" t="str">
        <f>R406&amp;":"&amp;S406</f>
        <v>73:82</v>
      </c>
      <c r="R407" s="232" t="str">
        <f>Q407</f>
        <v>73:82</v>
      </c>
      <c r="S407" s="232" t="str">
        <f>R407</f>
        <v>73:82</v>
      </c>
      <c r="T407" s="232" t="str">
        <f>S407</f>
        <v>73:82</v>
      </c>
      <c r="U407" s="232" t="str">
        <f>T407</f>
        <v>73:82</v>
      </c>
      <c r="V407" s="232" t="str">
        <f>U407</f>
        <v>73:82</v>
      </c>
      <c r="W407" s="230" t="str">
        <f>X406&amp;":"&amp;Y406</f>
        <v>67:75</v>
      </c>
      <c r="X407" s="230" t="str">
        <f>Y406&amp;":"&amp;Z406</f>
        <v>75:84</v>
      </c>
      <c r="Y407" s="232" t="str">
        <f>X407</f>
        <v>75:84</v>
      </c>
      <c r="Z407" s="232" t="str">
        <f>Y407</f>
        <v>75:84</v>
      </c>
      <c r="AA407" s="232" t="str">
        <f>Z407</f>
        <v>75:84</v>
      </c>
      <c r="AB407" s="232" t="str">
        <f>AA407</f>
        <v>75:84</v>
      </c>
      <c r="AC407" s="232" t="str">
        <f>AB407</f>
        <v>75:84</v>
      </c>
      <c r="AD407" s="230" t="str">
        <f>AE406&amp;":"&amp;AF406</f>
        <v>70:78</v>
      </c>
      <c r="AE407" s="230" t="str">
        <f>AF406&amp;":"&amp;AG406</f>
        <v>78:87</v>
      </c>
      <c r="AF407" s="232" t="str">
        <f>AE407</f>
        <v>78:87</v>
      </c>
      <c r="AG407" s="232" t="str">
        <f>AF407</f>
        <v>78:87</v>
      </c>
      <c r="AH407" s="232" t="str">
        <f>AG407</f>
        <v>78:87</v>
      </c>
      <c r="AI407" s="232" t="str">
        <f>AH407</f>
        <v>78:87</v>
      </c>
      <c r="AJ407" s="232" t="str">
        <f>AI407</f>
        <v>78:87</v>
      </c>
      <c r="AK407" s="230" t="str">
        <f>AL406&amp;":"&amp;AM406</f>
        <v>72:80</v>
      </c>
      <c r="AL407" s="230" t="str">
        <f>AM406&amp;":"&amp;AN406</f>
        <v>80:89</v>
      </c>
      <c r="AM407" s="232" t="str">
        <f>AL407</f>
        <v>80:89</v>
      </c>
      <c r="AN407" s="232" t="str">
        <f>AM407</f>
        <v>80:89</v>
      </c>
      <c r="AO407" s="232" t="str">
        <f>AN407</f>
        <v>80:89</v>
      </c>
      <c r="AP407" s="232" t="str">
        <f>AO407</f>
        <v>80:89</v>
      </c>
      <c r="AQ407" s="232" t="str">
        <f>AP407</f>
        <v>80:89</v>
      </c>
      <c r="AR407" s="230" t="str">
        <f>AS406&amp;":"&amp;AT406</f>
        <v>74:82</v>
      </c>
      <c r="AS407" s="230" t="str">
        <f>AT406&amp;":"&amp;AU406</f>
        <v>82:91</v>
      </c>
      <c r="AT407" s="232" t="str">
        <f>AS407</f>
        <v>82:91</v>
      </c>
      <c r="AU407" s="232" t="str">
        <f>AT407</f>
        <v>82:91</v>
      </c>
      <c r="AV407" s="232" t="str">
        <f>AU407</f>
        <v>82:91</v>
      </c>
      <c r="AW407" s="232" t="str">
        <f>AV407</f>
        <v>82:91</v>
      </c>
      <c r="AX407" s="232" t="str">
        <f>AW407</f>
        <v>82:91</v>
      </c>
      <c r="AY407" s="230" t="str">
        <f>AZ406&amp;":"&amp;BA406</f>
        <v>65:73</v>
      </c>
      <c r="AZ407" s="230" t="str">
        <f>BA406&amp;":"&amp;BB406</f>
        <v>73:82</v>
      </c>
      <c r="BA407" s="232" t="str">
        <f>AZ407</f>
        <v>73:82</v>
      </c>
      <c r="BB407" s="232" t="str">
        <f>BA407</f>
        <v>73:82</v>
      </c>
      <c r="BC407" s="232" t="str">
        <f>BB407</f>
        <v>73:82</v>
      </c>
      <c r="BD407" s="232" t="str">
        <f>BC407</f>
        <v>73:82</v>
      </c>
      <c r="BE407" s="232" t="str">
        <f>BD407</f>
        <v>73:82</v>
      </c>
      <c r="BF407" s="231" t="str">
        <f>BF406&amp;":"&amp;BG406</f>
        <v>112:125</v>
      </c>
      <c r="BG407" s="231" t="str">
        <f>BG406&amp;":"&amp;BH406</f>
        <v>125:134</v>
      </c>
      <c r="BH407" s="232" t="str">
        <f>BG407</f>
        <v>125:134</v>
      </c>
      <c r="BI407" s="232" t="str">
        <f>BH407</f>
        <v>125:134</v>
      </c>
      <c r="BJ407" s="232" t="str">
        <f>BI407</f>
        <v>125:134</v>
      </c>
      <c r="BK407" s="232" t="str">
        <f>BJ407</f>
        <v>125:134</v>
      </c>
      <c r="BL407" s="232" t="str">
        <f>BK407</f>
        <v>125:134</v>
      </c>
      <c r="BM407" s="231" t="str">
        <f>BM406&amp;":"&amp;BN406</f>
        <v>164:177</v>
      </c>
      <c r="BN407" s="231" t="str">
        <f>BN406&amp;":"&amp;BO406</f>
        <v>177:186</v>
      </c>
      <c r="BO407" s="232" t="str">
        <f>BN407</f>
        <v>177:186</v>
      </c>
      <c r="BP407" s="232" t="str">
        <f>BO407</f>
        <v>177:186</v>
      </c>
      <c r="BQ407" s="232" t="str">
        <f>BP407</f>
        <v>177:186</v>
      </c>
      <c r="BR407" s="232" t="str">
        <f>BQ407</f>
        <v>177:186</v>
      </c>
      <c r="BS407" s="232" t="str">
        <f>BR407</f>
        <v>177:186</v>
      </c>
      <c r="BT407" s="231" t="str">
        <f>BT406&amp;":"&amp;BU406</f>
        <v>216:229</v>
      </c>
      <c r="BU407" s="231" t="str">
        <f>BU406&amp;":"&amp;BV406</f>
        <v>229:238</v>
      </c>
      <c r="BV407" s="232" t="str">
        <f>BU407</f>
        <v>229:238</v>
      </c>
      <c r="BW407" s="232" t="str">
        <f>BV407</f>
        <v>229:238</v>
      </c>
      <c r="BX407" s="232" t="str">
        <f>BW407</f>
        <v>229:238</v>
      </c>
      <c r="BY407" s="232" t="str">
        <f>BX407</f>
        <v>229:238</v>
      </c>
      <c r="BZ407" s="232" t="str">
        <f>BY407</f>
        <v>229:238</v>
      </c>
      <c r="CA407" s="231" t="str">
        <f>CA406&amp;":"&amp;CB406</f>
        <v>268:281</v>
      </c>
      <c r="CB407" s="231" t="str">
        <f>CB406&amp;":"&amp;CC406</f>
        <v>281:290</v>
      </c>
      <c r="CC407" s="232" t="str">
        <f>CB407</f>
        <v>281:290</v>
      </c>
      <c r="CD407" s="232" t="str">
        <f>CC407</f>
        <v>281:290</v>
      </c>
      <c r="CE407" s="232" t="str">
        <f>CD407</f>
        <v>281:290</v>
      </c>
      <c r="CF407" s="232" t="str">
        <f>CE407</f>
        <v>281:290</v>
      </c>
      <c r="CG407" s="232" t="str">
        <f>CF407</f>
        <v>281:290</v>
      </c>
      <c r="CH407" s="231" t="str">
        <f>CH406&amp;":"&amp;CI406</f>
        <v>320:333</v>
      </c>
      <c r="CI407" s="231" t="str">
        <f>CI406&amp;":"&amp;CJ406</f>
        <v>333:342</v>
      </c>
      <c r="CJ407" s="232" t="str">
        <f>CI407</f>
        <v>333:342</v>
      </c>
      <c r="CK407" s="232" t="str">
        <f>CJ407</f>
        <v>333:342</v>
      </c>
      <c r="CL407" s="232" t="str">
        <f>CK407</f>
        <v>333:342</v>
      </c>
      <c r="CM407" s="232" t="str">
        <f>CL407</f>
        <v>333:342</v>
      </c>
      <c r="CN407" s="232" t="str">
        <f>CM407</f>
        <v>333:342</v>
      </c>
    </row>
    <row r="408" spans="1:122" outlineLevel="1">
      <c r="A408" s="18"/>
      <c r="B408" t="s">
        <v>1060</v>
      </c>
      <c r="C408" s="210" t="s">
        <v>6</v>
      </c>
      <c r="D408" s="210" t="str">
        <f>C408</f>
        <v>0:1</v>
      </c>
      <c r="E408" s="209" t="s">
        <v>8</v>
      </c>
      <c r="F408" s="209" t="s">
        <v>159</v>
      </c>
      <c r="G408" s="209" t="s">
        <v>174</v>
      </c>
      <c r="H408" s="209" t="s">
        <v>232</v>
      </c>
      <c r="I408" s="209" t="s">
        <v>234</v>
      </c>
      <c r="J408" s="209"/>
      <c r="K408" s="209"/>
      <c r="L408" s="209"/>
      <c r="M408" s="209"/>
      <c r="N408" s="206"/>
      <c r="O408" s="206"/>
      <c r="P408" s="208" t="str">
        <f>C408</f>
        <v>0:1</v>
      </c>
      <c r="Q408" s="208" t="str">
        <f>D408</f>
        <v>0:1</v>
      </c>
      <c r="R408" s="207" t="str">
        <f>LEFT(E408,FIND(":",E408)-1)+i.TOLoffset_r2*(d.TOL-1)&amp;":"&amp;RIGHT(E408,LEN(E408)-FIND(":",E408))+i.TOLoffset_r2*(d.TOL-1)</f>
        <v>50:51</v>
      </c>
      <c r="S408" s="207" t="str">
        <f>LEFT(F408,FIND(":",F408)-1)+i.TOLoffset_r2*(d.TOL-1)&amp;":"&amp;RIGHT(F408,LEN(F408)-FIND(":",F408))+i.TOLoffset_r2*(d.TOL-1)</f>
        <v>51:52</v>
      </c>
      <c r="T408" s="207" t="str">
        <f>LEFT(G408,FIND(":",G408)-1)+i.TOLoffset_r2*(d.TOL-1)&amp;":"&amp;RIGHT(G408,LEN(G408)-FIND(":",G408))+i.TOLoffset_r2*(d.TOL-1)</f>
        <v>52:53</v>
      </c>
      <c r="U408" s="207" t="str">
        <f>LEFT(H408,FIND(":",H408)-1)+i.TOLoffset_r2*(d.TOL-1)&amp;":"&amp;RIGHT(H408,LEN(H408)-FIND(":",H408))+i.TOLoffset_r2*(d.TOL-1)</f>
        <v>53:54</v>
      </c>
      <c r="V408" s="207" t="str">
        <f>LEFT(I408,FIND(":",I408)-1)+i.TOLoffset_r2*(d.TOL-1)&amp;":"&amp;RIGHT(I408,LEN(I408)-FIND(":",I408))+i.TOLoffset_r2*(d.TOL-1)</f>
        <v>54:55</v>
      </c>
      <c r="W408" s="229" t="str">
        <f>P408</f>
        <v>0:1</v>
      </c>
      <c r="X408" s="229" t="str">
        <f t="shared" ref="X408:CN408" si="259">Q408</f>
        <v>0:1</v>
      </c>
      <c r="Y408" s="229" t="str">
        <f t="shared" si="259"/>
        <v>50:51</v>
      </c>
      <c r="Z408" s="229" t="str">
        <f t="shared" si="259"/>
        <v>51:52</v>
      </c>
      <c r="AA408" s="229" t="str">
        <f t="shared" si="259"/>
        <v>52:53</v>
      </c>
      <c r="AB408" s="229" t="str">
        <f t="shared" si="259"/>
        <v>53:54</v>
      </c>
      <c r="AC408" s="229" t="str">
        <f t="shared" si="259"/>
        <v>54:55</v>
      </c>
      <c r="AD408" s="229" t="str">
        <f t="shared" si="259"/>
        <v>0:1</v>
      </c>
      <c r="AE408" s="229" t="str">
        <f t="shared" si="259"/>
        <v>0:1</v>
      </c>
      <c r="AF408" s="229" t="str">
        <f t="shared" si="259"/>
        <v>50:51</v>
      </c>
      <c r="AG408" s="229" t="str">
        <f t="shared" si="259"/>
        <v>51:52</v>
      </c>
      <c r="AH408" s="229" t="str">
        <f t="shared" si="259"/>
        <v>52:53</v>
      </c>
      <c r="AI408" s="229" t="str">
        <f t="shared" si="259"/>
        <v>53:54</v>
      </c>
      <c r="AJ408" s="229" t="str">
        <f t="shared" si="259"/>
        <v>54:55</v>
      </c>
      <c r="AK408" s="229" t="str">
        <f t="shared" si="259"/>
        <v>0:1</v>
      </c>
      <c r="AL408" s="229" t="str">
        <f t="shared" si="259"/>
        <v>0:1</v>
      </c>
      <c r="AM408" s="229" t="str">
        <f t="shared" si="259"/>
        <v>50:51</v>
      </c>
      <c r="AN408" s="229" t="str">
        <f t="shared" si="259"/>
        <v>51:52</v>
      </c>
      <c r="AO408" s="229" t="str">
        <f t="shared" si="259"/>
        <v>52:53</v>
      </c>
      <c r="AP408" s="229" t="str">
        <f t="shared" si="259"/>
        <v>53:54</v>
      </c>
      <c r="AQ408" s="229" t="str">
        <f t="shared" si="259"/>
        <v>54:55</v>
      </c>
      <c r="AR408" s="229" t="str">
        <f t="shared" ref="AR408:BE408" si="260">AD408</f>
        <v>0:1</v>
      </c>
      <c r="AS408" s="229" t="str">
        <f t="shared" si="260"/>
        <v>0:1</v>
      </c>
      <c r="AT408" s="229" t="str">
        <f t="shared" si="260"/>
        <v>50:51</v>
      </c>
      <c r="AU408" s="229" t="str">
        <f t="shared" si="260"/>
        <v>51:52</v>
      </c>
      <c r="AV408" s="229" t="str">
        <f t="shared" si="260"/>
        <v>52:53</v>
      </c>
      <c r="AW408" s="229" t="str">
        <f t="shared" si="260"/>
        <v>53:54</v>
      </c>
      <c r="AX408" s="229" t="str">
        <f t="shared" si="260"/>
        <v>54:55</v>
      </c>
      <c r="AY408" s="229" t="str">
        <f t="shared" si="260"/>
        <v>0:1</v>
      </c>
      <c r="AZ408" s="229" t="str">
        <f t="shared" si="260"/>
        <v>0:1</v>
      </c>
      <c r="BA408" s="229" t="str">
        <f t="shared" si="260"/>
        <v>50:51</v>
      </c>
      <c r="BB408" s="229" t="str">
        <f t="shared" si="260"/>
        <v>51:52</v>
      </c>
      <c r="BC408" s="229" t="str">
        <f t="shared" si="260"/>
        <v>52:53</v>
      </c>
      <c r="BD408" s="229" t="str">
        <f t="shared" si="260"/>
        <v>53:54</v>
      </c>
      <c r="BE408" s="229" t="str">
        <f t="shared" si="260"/>
        <v>54:55</v>
      </c>
      <c r="BF408" s="229" t="str">
        <f t="shared" si="259"/>
        <v>0:1</v>
      </c>
      <c r="BG408" s="229" t="str">
        <f t="shared" si="259"/>
        <v>0:1</v>
      </c>
      <c r="BH408" s="229" t="str">
        <f t="shared" si="259"/>
        <v>50:51</v>
      </c>
      <c r="BI408" s="229" t="str">
        <f t="shared" si="259"/>
        <v>51:52</v>
      </c>
      <c r="BJ408" s="229" t="str">
        <f t="shared" si="259"/>
        <v>52:53</v>
      </c>
      <c r="BK408" s="229" t="str">
        <f t="shared" si="259"/>
        <v>53:54</v>
      </c>
      <c r="BL408" s="229" t="str">
        <f t="shared" si="259"/>
        <v>54:55</v>
      </c>
      <c r="BM408" s="229" t="str">
        <f t="shared" si="259"/>
        <v>0:1</v>
      </c>
      <c r="BN408" s="229" t="str">
        <f t="shared" si="259"/>
        <v>0:1</v>
      </c>
      <c r="BO408" s="229" t="str">
        <f t="shared" si="259"/>
        <v>50:51</v>
      </c>
      <c r="BP408" s="229" t="str">
        <f t="shared" si="259"/>
        <v>51:52</v>
      </c>
      <c r="BQ408" s="229" t="str">
        <f t="shared" si="259"/>
        <v>52:53</v>
      </c>
      <c r="BR408" s="229" t="str">
        <f t="shared" si="259"/>
        <v>53:54</v>
      </c>
      <c r="BS408" s="229" t="str">
        <f t="shared" si="259"/>
        <v>54:55</v>
      </c>
      <c r="BT408" s="229" t="str">
        <f t="shared" si="259"/>
        <v>0:1</v>
      </c>
      <c r="BU408" s="229" t="str">
        <f t="shared" si="259"/>
        <v>0:1</v>
      </c>
      <c r="BV408" s="229" t="str">
        <f t="shared" si="259"/>
        <v>50:51</v>
      </c>
      <c r="BW408" s="229" t="str">
        <f t="shared" si="259"/>
        <v>51:52</v>
      </c>
      <c r="BX408" s="229" t="str">
        <f t="shared" si="259"/>
        <v>52:53</v>
      </c>
      <c r="BY408" s="229" t="str">
        <f t="shared" si="259"/>
        <v>53:54</v>
      </c>
      <c r="BZ408" s="229" t="str">
        <f t="shared" si="259"/>
        <v>54:55</v>
      </c>
      <c r="CA408" s="229" t="str">
        <f t="shared" si="259"/>
        <v>0:1</v>
      </c>
      <c r="CB408" s="229" t="str">
        <f t="shared" si="259"/>
        <v>0:1</v>
      </c>
      <c r="CC408" s="229" t="str">
        <f t="shared" si="259"/>
        <v>50:51</v>
      </c>
      <c r="CD408" s="229" t="str">
        <f t="shared" si="259"/>
        <v>51:52</v>
      </c>
      <c r="CE408" s="229" t="str">
        <f t="shared" si="259"/>
        <v>52:53</v>
      </c>
      <c r="CF408" s="229" t="str">
        <f t="shared" si="259"/>
        <v>53:54</v>
      </c>
      <c r="CG408" s="229" t="str">
        <f t="shared" si="259"/>
        <v>54:55</v>
      </c>
      <c r="CH408" s="229" t="str">
        <f t="shared" si="259"/>
        <v>0:1</v>
      </c>
      <c r="CI408" s="229" t="str">
        <f t="shared" si="259"/>
        <v>0:1</v>
      </c>
      <c r="CJ408" s="229" t="str">
        <f t="shared" si="259"/>
        <v>50:51</v>
      </c>
      <c r="CK408" s="229" t="str">
        <f t="shared" si="259"/>
        <v>51:52</v>
      </c>
      <c r="CL408" s="229" t="str">
        <f t="shared" si="259"/>
        <v>52:53</v>
      </c>
      <c r="CM408" s="229" t="str">
        <f t="shared" si="259"/>
        <v>53:54</v>
      </c>
      <c r="CN408" s="229" t="str">
        <f t="shared" si="259"/>
        <v>54:55</v>
      </c>
    </row>
    <row r="409" spans="1:122" ht="66.75" outlineLevel="1">
      <c r="A409" s="18"/>
      <c r="C409" s="23"/>
      <c r="D409" s="23"/>
      <c r="E409" s="23"/>
      <c r="F409" s="23"/>
      <c r="G409" s="23"/>
      <c r="H409" s="23"/>
      <c r="I409" s="23"/>
      <c r="J409" s="23"/>
      <c r="K409" s="23"/>
      <c r="L409" s="23"/>
      <c r="M409" s="23"/>
      <c r="N409" s="23"/>
      <c r="O409" s="23"/>
      <c r="P409" s="228" t="str">
        <f t="shared" ref="P409:V409" si="261">P408&amp;", "&amp;P$407</f>
        <v>0:1, 65:73</v>
      </c>
      <c r="Q409" s="228" t="str">
        <f t="shared" si="261"/>
        <v>0:1, 73:82</v>
      </c>
      <c r="R409" s="228" t="str">
        <f t="shared" si="261"/>
        <v>50:51, 73:82</v>
      </c>
      <c r="S409" s="228" t="str">
        <f t="shared" si="261"/>
        <v>51:52, 73:82</v>
      </c>
      <c r="T409" s="228" t="str">
        <f t="shared" si="261"/>
        <v>52:53, 73:82</v>
      </c>
      <c r="U409" s="228" t="str">
        <f t="shared" si="261"/>
        <v>53:54, 73:82</v>
      </c>
      <c r="V409" s="228" t="str">
        <f t="shared" si="261"/>
        <v>54:55, 73:82</v>
      </c>
      <c r="W409" s="228" t="str">
        <f t="shared" ref="W409:BE409" si="262">W408&amp;", "&amp;W$407</f>
        <v>0:1, 67:75</v>
      </c>
      <c r="X409" s="228" t="str">
        <f t="shared" si="262"/>
        <v>0:1, 75:84</v>
      </c>
      <c r="Y409" s="228" t="str">
        <f t="shared" si="262"/>
        <v>50:51, 75:84</v>
      </c>
      <c r="Z409" s="228" t="str">
        <f t="shared" si="262"/>
        <v>51:52, 75:84</v>
      </c>
      <c r="AA409" s="228" t="str">
        <f t="shared" si="262"/>
        <v>52:53, 75:84</v>
      </c>
      <c r="AB409" s="228" t="str">
        <f t="shared" si="262"/>
        <v>53:54, 75:84</v>
      </c>
      <c r="AC409" s="228" t="str">
        <f t="shared" si="262"/>
        <v>54:55, 75:84</v>
      </c>
      <c r="AD409" s="228" t="str">
        <f t="shared" si="262"/>
        <v>0:1, 70:78</v>
      </c>
      <c r="AE409" s="228" t="str">
        <f t="shared" si="262"/>
        <v>0:1, 78:87</v>
      </c>
      <c r="AF409" s="228" t="str">
        <f t="shared" si="262"/>
        <v>50:51, 78:87</v>
      </c>
      <c r="AG409" s="228" t="str">
        <f t="shared" si="262"/>
        <v>51:52, 78:87</v>
      </c>
      <c r="AH409" s="228" t="str">
        <f t="shared" si="262"/>
        <v>52:53, 78:87</v>
      </c>
      <c r="AI409" s="228" t="str">
        <f t="shared" si="262"/>
        <v>53:54, 78:87</v>
      </c>
      <c r="AJ409" s="228" t="str">
        <f t="shared" si="262"/>
        <v>54:55, 78:87</v>
      </c>
      <c r="AK409" s="228" t="str">
        <f t="shared" si="262"/>
        <v>0:1, 72:80</v>
      </c>
      <c r="AL409" s="228" t="str">
        <f t="shared" si="262"/>
        <v>0:1, 80:89</v>
      </c>
      <c r="AM409" s="228" t="str">
        <f t="shared" si="262"/>
        <v>50:51, 80:89</v>
      </c>
      <c r="AN409" s="228" t="str">
        <f t="shared" si="262"/>
        <v>51:52, 80:89</v>
      </c>
      <c r="AO409" s="228" t="str">
        <f t="shared" si="262"/>
        <v>52:53, 80:89</v>
      </c>
      <c r="AP409" s="228" t="str">
        <f t="shared" si="262"/>
        <v>53:54, 80:89</v>
      </c>
      <c r="AQ409" s="228" t="str">
        <f t="shared" si="262"/>
        <v>54:55, 80:89</v>
      </c>
      <c r="AR409" s="228" t="str">
        <f t="shared" ref="AR409:AX409" si="263">AR408&amp;", "&amp;AR$407</f>
        <v>0:1, 74:82</v>
      </c>
      <c r="AS409" s="228" t="str">
        <f t="shared" si="263"/>
        <v>0:1, 82:91</v>
      </c>
      <c r="AT409" s="228" t="str">
        <f t="shared" si="263"/>
        <v>50:51, 82:91</v>
      </c>
      <c r="AU409" s="228" t="str">
        <f t="shared" si="263"/>
        <v>51:52, 82:91</v>
      </c>
      <c r="AV409" s="228" t="str">
        <f t="shared" si="263"/>
        <v>52:53, 82:91</v>
      </c>
      <c r="AW409" s="228" t="str">
        <f t="shared" si="263"/>
        <v>53:54, 82:91</v>
      </c>
      <c r="AX409" s="228" t="str">
        <f t="shared" si="263"/>
        <v>54:55, 82:91</v>
      </c>
      <c r="AY409" s="228" t="str">
        <f t="shared" si="262"/>
        <v>0:1, 65:73</v>
      </c>
      <c r="AZ409" s="228" t="str">
        <f t="shared" si="262"/>
        <v>0:1, 73:82</v>
      </c>
      <c r="BA409" s="228" t="str">
        <f t="shared" si="262"/>
        <v>50:51, 73:82</v>
      </c>
      <c r="BB409" s="228" t="str">
        <f t="shared" si="262"/>
        <v>51:52, 73:82</v>
      </c>
      <c r="BC409" s="228" t="str">
        <f t="shared" si="262"/>
        <v>52:53, 73:82</v>
      </c>
      <c r="BD409" s="228" t="str">
        <f t="shared" si="262"/>
        <v>53:54, 73:82</v>
      </c>
      <c r="BE409" s="228" t="str">
        <f t="shared" si="262"/>
        <v>54:55, 73:82</v>
      </c>
      <c r="BF409" s="228" t="str">
        <f t="shared" ref="BF409:CG409" si="264">BF408&amp;", "&amp;BF$407</f>
        <v>0:1, 112:125</v>
      </c>
      <c r="BG409" s="228" t="str">
        <f t="shared" si="264"/>
        <v>0:1, 125:134</v>
      </c>
      <c r="BH409" s="228" t="str">
        <f t="shared" si="264"/>
        <v>50:51, 125:134</v>
      </c>
      <c r="BI409" s="228" t="str">
        <f t="shared" si="264"/>
        <v>51:52, 125:134</v>
      </c>
      <c r="BJ409" s="228" t="str">
        <f t="shared" si="264"/>
        <v>52:53, 125:134</v>
      </c>
      <c r="BK409" s="228" t="str">
        <f t="shared" si="264"/>
        <v>53:54, 125:134</v>
      </c>
      <c r="BL409" s="228" t="str">
        <f t="shared" si="264"/>
        <v>54:55, 125:134</v>
      </c>
      <c r="BM409" s="228" t="str">
        <f t="shared" si="264"/>
        <v>0:1, 164:177</v>
      </c>
      <c r="BN409" s="228" t="str">
        <f t="shared" si="264"/>
        <v>0:1, 177:186</v>
      </c>
      <c r="BO409" s="228" t="str">
        <f t="shared" si="264"/>
        <v>50:51, 177:186</v>
      </c>
      <c r="BP409" s="228" t="str">
        <f t="shared" si="264"/>
        <v>51:52, 177:186</v>
      </c>
      <c r="BQ409" s="228" t="str">
        <f t="shared" si="264"/>
        <v>52:53, 177:186</v>
      </c>
      <c r="BR409" s="228" t="str">
        <f t="shared" si="264"/>
        <v>53:54, 177:186</v>
      </c>
      <c r="BS409" s="228" t="str">
        <f t="shared" si="264"/>
        <v>54:55, 177:186</v>
      </c>
      <c r="BT409" s="228" t="str">
        <f t="shared" si="264"/>
        <v>0:1, 216:229</v>
      </c>
      <c r="BU409" s="228" t="str">
        <f t="shared" si="264"/>
        <v>0:1, 229:238</v>
      </c>
      <c r="BV409" s="228" t="str">
        <f t="shared" si="264"/>
        <v>50:51, 229:238</v>
      </c>
      <c r="BW409" s="228" t="str">
        <f t="shared" si="264"/>
        <v>51:52, 229:238</v>
      </c>
      <c r="BX409" s="228" t="str">
        <f t="shared" si="264"/>
        <v>52:53, 229:238</v>
      </c>
      <c r="BY409" s="228" t="str">
        <f t="shared" si="264"/>
        <v>53:54, 229:238</v>
      </c>
      <c r="BZ409" s="228" t="str">
        <f t="shared" si="264"/>
        <v>54:55, 229:238</v>
      </c>
      <c r="CA409" s="228" t="str">
        <f t="shared" si="264"/>
        <v>0:1, 268:281</v>
      </c>
      <c r="CB409" s="228" t="str">
        <f t="shared" si="264"/>
        <v>0:1, 281:290</v>
      </c>
      <c r="CC409" s="228" t="str">
        <f t="shared" si="264"/>
        <v>50:51, 281:290</v>
      </c>
      <c r="CD409" s="228" t="str">
        <f t="shared" si="264"/>
        <v>51:52, 281:290</v>
      </c>
      <c r="CE409" s="228" t="str">
        <f t="shared" si="264"/>
        <v>52:53, 281:290</v>
      </c>
      <c r="CF409" s="228" t="str">
        <f t="shared" si="264"/>
        <v>53:54, 281:290</v>
      </c>
      <c r="CG409" s="228" t="str">
        <f t="shared" si="264"/>
        <v>54:55, 281:290</v>
      </c>
      <c r="CH409" s="228" t="str">
        <f t="shared" ref="CH409:CN409" si="265">CH408&amp;", "&amp;CH$407</f>
        <v>0:1, 320:333</v>
      </c>
      <c r="CI409" s="228" t="str">
        <f t="shared" si="265"/>
        <v>0:1, 333:342</v>
      </c>
      <c r="CJ409" s="228" t="str">
        <f t="shared" si="265"/>
        <v>50:51, 333:342</v>
      </c>
      <c r="CK409" s="228" t="str">
        <f t="shared" si="265"/>
        <v>51:52, 333:342</v>
      </c>
      <c r="CL409" s="228" t="str">
        <f t="shared" si="265"/>
        <v>52:53, 333:342</v>
      </c>
      <c r="CM409" s="228" t="str">
        <f t="shared" si="265"/>
        <v>53:54, 333:342</v>
      </c>
      <c r="CN409" s="228" t="str">
        <f t="shared" si="265"/>
        <v>54:55, 333:342</v>
      </c>
    </row>
    <row r="410" spans="1:122" outlineLevel="1">
      <c r="B410" t="s">
        <v>1061</v>
      </c>
      <c r="C410" s="226"/>
      <c r="D410" s="226"/>
      <c r="E410" s="226"/>
      <c r="F410" s="226"/>
      <c r="G410" s="226"/>
      <c r="H410" s="226"/>
      <c r="I410" s="226"/>
      <c r="J410" s="226"/>
      <c r="K410" s="226"/>
      <c r="L410" s="226"/>
      <c r="M410" s="226"/>
      <c r="N410" s="226"/>
      <c r="O410" s="226"/>
      <c r="P410" s="229" t="str">
        <f>P408</f>
        <v>0:1</v>
      </c>
      <c r="Q410" s="229" t="str">
        <f>Q408</f>
        <v>0:1</v>
      </c>
      <c r="R410" s="246" t="str">
        <f>LEFT(R408,FIND(":",R408)-1)+i.BMToffset_r2&amp;":"&amp;RIGHT(R408,LEN(R408)-FIND(":",R408))+i.BMToffset_r2</f>
        <v>194:195</v>
      </c>
      <c r="S410" s="246" t="str">
        <f>LEFT(S408,FIND(":",S408)-1)+i.BMToffset_r2&amp;":"&amp;RIGHT(S408,LEN(S408)-FIND(":",S408))+i.BMToffset_r2</f>
        <v>195:196</v>
      </c>
      <c r="T410" s="246" t="str">
        <f>LEFT(T408,FIND(":",T408)-1)+i.BMToffset_r2&amp;":"&amp;RIGHT(T408,LEN(T408)-FIND(":",T408))+i.BMToffset_r2</f>
        <v>196:197</v>
      </c>
      <c r="U410" s="246" t="str">
        <f>LEFT(U408,FIND(":",U408)-1)+i.BMToffset_r2&amp;":"&amp;RIGHT(U408,LEN(U408)-FIND(":",U408))+i.BMToffset_r2</f>
        <v>197:198</v>
      </c>
      <c r="V410" s="246" t="str">
        <f>LEFT(V408,FIND(":",V408)-1)+i.BMToffset_r2&amp;":"&amp;RIGHT(V408,LEN(V408)-FIND(":",V408))+i.BMToffset_r2</f>
        <v>198:199</v>
      </c>
      <c r="W410" s="229" t="str">
        <f>P410</f>
        <v>0:1</v>
      </c>
      <c r="X410" s="229" t="str">
        <f t="shared" ref="X410:CN410" si="266">Q410</f>
        <v>0:1</v>
      </c>
      <c r="Y410" s="229" t="str">
        <f t="shared" si="266"/>
        <v>194:195</v>
      </c>
      <c r="Z410" s="229" t="str">
        <f t="shared" si="266"/>
        <v>195:196</v>
      </c>
      <c r="AA410" s="229" t="str">
        <f t="shared" si="266"/>
        <v>196:197</v>
      </c>
      <c r="AB410" s="229" t="str">
        <f t="shared" si="266"/>
        <v>197:198</v>
      </c>
      <c r="AC410" s="229" t="str">
        <f t="shared" si="266"/>
        <v>198:199</v>
      </c>
      <c r="AD410" s="229" t="str">
        <f t="shared" si="266"/>
        <v>0:1</v>
      </c>
      <c r="AE410" s="229" t="str">
        <f t="shared" si="266"/>
        <v>0:1</v>
      </c>
      <c r="AF410" s="229" t="str">
        <f t="shared" si="266"/>
        <v>194:195</v>
      </c>
      <c r="AG410" s="229" t="str">
        <f t="shared" si="266"/>
        <v>195:196</v>
      </c>
      <c r="AH410" s="229" t="str">
        <f t="shared" si="266"/>
        <v>196:197</v>
      </c>
      <c r="AI410" s="229" t="str">
        <f t="shared" si="266"/>
        <v>197:198</v>
      </c>
      <c r="AJ410" s="229" t="str">
        <f t="shared" si="266"/>
        <v>198:199</v>
      </c>
      <c r="AK410" s="229" t="str">
        <f t="shared" si="266"/>
        <v>0:1</v>
      </c>
      <c r="AL410" s="229" t="str">
        <f t="shared" si="266"/>
        <v>0:1</v>
      </c>
      <c r="AM410" s="229" t="str">
        <f t="shared" si="266"/>
        <v>194:195</v>
      </c>
      <c r="AN410" s="229" t="str">
        <f t="shared" si="266"/>
        <v>195:196</v>
      </c>
      <c r="AO410" s="229" t="str">
        <f t="shared" si="266"/>
        <v>196:197</v>
      </c>
      <c r="AP410" s="229" t="str">
        <f t="shared" si="266"/>
        <v>197:198</v>
      </c>
      <c r="AQ410" s="229" t="str">
        <f t="shared" si="266"/>
        <v>198:199</v>
      </c>
      <c r="AR410" s="229" t="str">
        <f t="shared" ref="AR410:BE410" si="267">AD410</f>
        <v>0:1</v>
      </c>
      <c r="AS410" s="229" t="str">
        <f t="shared" si="267"/>
        <v>0:1</v>
      </c>
      <c r="AT410" s="229" t="str">
        <f t="shared" si="267"/>
        <v>194:195</v>
      </c>
      <c r="AU410" s="229" t="str">
        <f t="shared" si="267"/>
        <v>195:196</v>
      </c>
      <c r="AV410" s="229" t="str">
        <f t="shared" si="267"/>
        <v>196:197</v>
      </c>
      <c r="AW410" s="229" t="str">
        <f t="shared" si="267"/>
        <v>197:198</v>
      </c>
      <c r="AX410" s="229" t="str">
        <f t="shared" si="267"/>
        <v>198:199</v>
      </c>
      <c r="AY410" s="229" t="str">
        <f t="shared" si="267"/>
        <v>0:1</v>
      </c>
      <c r="AZ410" s="229" t="str">
        <f t="shared" si="267"/>
        <v>0:1</v>
      </c>
      <c r="BA410" s="229" t="str">
        <f t="shared" si="267"/>
        <v>194:195</v>
      </c>
      <c r="BB410" s="229" t="str">
        <f t="shared" si="267"/>
        <v>195:196</v>
      </c>
      <c r="BC410" s="229" t="str">
        <f t="shared" si="267"/>
        <v>196:197</v>
      </c>
      <c r="BD410" s="229" t="str">
        <f t="shared" si="267"/>
        <v>197:198</v>
      </c>
      <c r="BE410" s="229" t="str">
        <f t="shared" si="267"/>
        <v>198:199</v>
      </c>
      <c r="BF410" s="229" t="str">
        <f t="shared" si="266"/>
        <v>0:1</v>
      </c>
      <c r="BG410" s="229" t="str">
        <f t="shared" si="266"/>
        <v>0:1</v>
      </c>
      <c r="BH410" s="229" t="str">
        <f t="shared" si="266"/>
        <v>194:195</v>
      </c>
      <c r="BI410" s="229" t="str">
        <f t="shared" si="266"/>
        <v>195:196</v>
      </c>
      <c r="BJ410" s="229" t="str">
        <f t="shared" si="266"/>
        <v>196:197</v>
      </c>
      <c r="BK410" s="229" t="str">
        <f t="shared" si="266"/>
        <v>197:198</v>
      </c>
      <c r="BL410" s="229" t="str">
        <f t="shared" si="266"/>
        <v>198:199</v>
      </c>
      <c r="BM410" s="229" t="str">
        <f t="shared" si="266"/>
        <v>0:1</v>
      </c>
      <c r="BN410" s="229" t="str">
        <f t="shared" si="266"/>
        <v>0:1</v>
      </c>
      <c r="BO410" s="229" t="str">
        <f t="shared" si="266"/>
        <v>194:195</v>
      </c>
      <c r="BP410" s="229" t="str">
        <f t="shared" si="266"/>
        <v>195:196</v>
      </c>
      <c r="BQ410" s="229" t="str">
        <f t="shared" si="266"/>
        <v>196:197</v>
      </c>
      <c r="BR410" s="229" t="str">
        <f t="shared" si="266"/>
        <v>197:198</v>
      </c>
      <c r="BS410" s="229" t="str">
        <f t="shared" si="266"/>
        <v>198:199</v>
      </c>
      <c r="BT410" s="229" t="str">
        <f t="shared" si="266"/>
        <v>0:1</v>
      </c>
      <c r="BU410" s="229" t="str">
        <f t="shared" si="266"/>
        <v>0:1</v>
      </c>
      <c r="BV410" s="229" t="str">
        <f t="shared" si="266"/>
        <v>194:195</v>
      </c>
      <c r="BW410" s="229" t="str">
        <f t="shared" si="266"/>
        <v>195:196</v>
      </c>
      <c r="BX410" s="229" t="str">
        <f t="shared" si="266"/>
        <v>196:197</v>
      </c>
      <c r="BY410" s="229" t="str">
        <f t="shared" si="266"/>
        <v>197:198</v>
      </c>
      <c r="BZ410" s="229" t="str">
        <f t="shared" si="266"/>
        <v>198:199</v>
      </c>
      <c r="CA410" s="229" t="str">
        <f t="shared" si="266"/>
        <v>0:1</v>
      </c>
      <c r="CB410" s="229" t="str">
        <f t="shared" si="266"/>
        <v>0:1</v>
      </c>
      <c r="CC410" s="229" t="str">
        <f t="shared" si="266"/>
        <v>194:195</v>
      </c>
      <c r="CD410" s="229" t="str">
        <f t="shared" si="266"/>
        <v>195:196</v>
      </c>
      <c r="CE410" s="229" t="str">
        <f t="shared" si="266"/>
        <v>196:197</v>
      </c>
      <c r="CF410" s="229" t="str">
        <f t="shared" si="266"/>
        <v>197:198</v>
      </c>
      <c r="CG410" s="229" t="str">
        <f t="shared" si="266"/>
        <v>198:199</v>
      </c>
      <c r="CH410" s="229" t="str">
        <f t="shared" si="266"/>
        <v>0:1</v>
      </c>
      <c r="CI410" s="229" t="str">
        <f t="shared" si="266"/>
        <v>0:1</v>
      </c>
      <c r="CJ410" s="229" t="str">
        <f t="shared" si="266"/>
        <v>194:195</v>
      </c>
      <c r="CK410" s="229" t="str">
        <f t="shared" si="266"/>
        <v>195:196</v>
      </c>
      <c r="CL410" s="229" t="str">
        <f t="shared" si="266"/>
        <v>196:197</v>
      </c>
      <c r="CM410" s="229" t="str">
        <f t="shared" si="266"/>
        <v>197:198</v>
      </c>
      <c r="CN410" s="229" t="str">
        <f t="shared" si="266"/>
        <v>198:199</v>
      </c>
    </row>
    <row r="411" spans="1:122" ht="78" outlineLevel="1">
      <c r="B411" s="25"/>
      <c r="C411" s="129"/>
      <c r="D411" s="129"/>
      <c r="E411" s="129"/>
      <c r="F411" s="129"/>
      <c r="G411" s="129"/>
      <c r="H411" s="129"/>
      <c r="I411" s="129"/>
      <c r="J411" s="129"/>
      <c r="K411" s="129"/>
      <c r="L411" s="129"/>
      <c r="M411" s="129"/>
      <c r="N411" s="23"/>
      <c r="O411" s="23"/>
      <c r="P411" s="227" t="str">
        <f t="shared" ref="P411:CH411" si="268">P410&amp;", "&amp;P$407</f>
        <v>0:1, 65:73</v>
      </c>
      <c r="Q411" s="227" t="str">
        <f t="shared" si="268"/>
        <v>0:1, 73:82</v>
      </c>
      <c r="R411" s="227" t="str">
        <f t="shared" si="268"/>
        <v>194:195, 73:82</v>
      </c>
      <c r="S411" s="227" t="str">
        <f t="shared" si="268"/>
        <v>195:196, 73:82</v>
      </c>
      <c r="T411" s="227" t="str">
        <f t="shared" si="268"/>
        <v>196:197, 73:82</v>
      </c>
      <c r="U411" s="227" t="str">
        <f t="shared" si="268"/>
        <v>197:198, 73:82</v>
      </c>
      <c r="V411" s="227" t="str">
        <f t="shared" si="268"/>
        <v>198:199, 73:82</v>
      </c>
      <c r="W411" s="227" t="str">
        <f t="shared" si="268"/>
        <v>0:1, 67:75</v>
      </c>
      <c r="X411" s="227" t="str">
        <f t="shared" si="268"/>
        <v>0:1, 75:84</v>
      </c>
      <c r="Y411" s="227" t="str">
        <f t="shared" si="268"/>
        <v>194:195, 75:84</v>
      </c>
      <c r="Z411" s="227" t="str">
        <f t="shared" si="268"/>
        <v>195:196, 75:84</v>
      </c>
      <c r="AA411" s="227" t="str">
        <f t="shared" si="268"/>
        <v>196:197, 75:84</v>
      </c>
      <c r="AB411" s="227" t="str">
        <f t="shared" si="268"/>
        <v>197:198, 75:84</v>
      </c>
      <c r="AC411" s="227" t="str">
        <f t="shared" si="268"/>
        <v>198:199, 75:84</v>
      </c>
      <c r="AD411" s="227" t="str">
        <f t="shared" si="268"/>
        <v>0:1, 70:78</v>
      </c>
      <c r="AE411" s="227" t="str">
        <f t="shared" si="268"/>
        <v>0:1, 78:87</v>
      </c>
      <c r="AF411" s="227" t="str">
        <f t="shared" si="268"/>
        <v>194:195, 78:87</v>
      </c>
      <c r="AG411" s="227" t="str">
        <f t="shared" si="268"/>
        <v>195:196, 78:87</v>
      </c>
      <c r="AH411" s="227" t="str">
        <f t="shared" si="268"/>
        <v>196:197, 78:87</v>
      </c>
      <c r="AI411" s="227" t="str">
        <f t="shared" si="268"/>
        <v>197:198, 78:87</v>
      </c>
      <c r="AJ411" s="227" t="str">
        <f t="shared" si="268"/>
        <v>198:199, 78:87</v>
      </c>
      <c r="AK411" s="227" t="str">
        <f t="shared" si="268"/>
        <v>0:1, 72:80</v>
      </c>
      <c r="AL411" s="227" t="str">
        <f t="shared" si="268"/>
        <v>0:1, 80:89</v>
      </c>
      <c r="AM411" s="227" t="str">
        <f t="shared" si="268"/>
        <v>194:195, 80:89</v>
      </c>
      <c r="AN411" s="227" t="str">
        <f t="shared" si="268"/>
        <v>195:196, 80:89</v>
      </c>
      <c r="AO411" s="227" t="str">
        <f t="shared" si="268"/>
        <v>196:197, 80:89</v>
      </c>
      <c r="AP411" s="227" t="str">
        <f t="shared" si="268"/>
        <v>197:198, 80:89</v>
      </c>
      <c r="AQ411" s="227" t="str">
        <f t="shared" si="268"/>
        <v>198:199, 80:89</v>
      </c>
      <c r="AR411" s="227" t="str">
        <f t="shared" ref="AR411:AX411" si="269">AR410&amp;", "&amp;AR$407</f>
        <v>0:1, 74:82</v>
      </c>
      <c r="AS411" s="227" t="str">
        <f t="shared" si="269"/>
        <v>0:1, 82:91</v>
      </c>
      <c r="AT411" s="227" t="str">
        <f t="shared" si="269"/>
        <v>194:195, 82:91</v>
      </c>
      <c r="AU411" s="227" t="str">
        <f t="shared" si="269"/>
        <v>195:196, 82:91</v>
      </c>
      <c r="AV411" s="227" t="str">
        <f t="shared" si="269"/>
        <v>196:197, 82:91</v>
      </c>
      <c r="AW411" s="227" t="str">
        <f t="shared" si="269"/>
        <v>197:198, 82:91</v>
      </c>
      <c r="AX411" s="227" t="str">
        <f t="shared" si="269"/>
        <v>198:199, 82:91</v>
      </c>
      <c r="AY411" s="227" t="str">
        <f t="shared" si="268"/>
        <v>0:1, 65:73</v>
      </c>
      <c r="AZ411" s="227" t="str">
        <f t="shared" si="268"/>
        <v>0:1, 73:82</v>
      </c>
      <c r="BA411" s="227" t="str">
        <f t="shared" si="268"/>
        <v>194:195, 73:82</v>
      </c>
      <c r="BB411" s="227" t="str">
        <f t="shared" si="268"/>
        <v>195:196, 73:82</v>
      </c>
      <c r="BC411" s="227" t="str">
        <f t="shared" si="268"/>
        <v>196:197, 73:82</v>
      </c>
      <c r="BD411" s="227" t="str">
        <f t="shared" si="268"/>
        <v>197:198, 73:82</v>
      </c>
      <c r="BE411" s="227" t="str">
        <f t="shared" si="268"/>
        <v>198:199, 73:82</v>
      </c>
      <c r="BF411" s="227" t="str">
        <f t="shared" si="268"/>
        <v>0:1, 112:125</v>
      </c>
      <c r="BG411" s="227" t="str">
        <f t="shared" si="268"/>
        <v>0:1, 125:134</v>
      </c>
      <c r="BH411" s="227" t="str">
        <f t="shared" si="268"/>
        <v>194:195, 125:134</v>
      </c>
      <c r="BI411" s="227" t="str">
        <f t="shared" si="268"/>
        <v>195:196, 125:134</v>
      </c>
      <c r="BJ411" s="227" t="str">
        <f t="shared" si="268"/>
        <v>196:197, 125:134</v>
      </c>
      <c r="BK411" s="227" t="str">
        <f t="shared" si="268"/>
        <v>197:198, 125:134</v>
      </c>
      <c r="BL411" s="227" t="str">
        <f t="shared" si="268"/>
        <v>198:199, 125:134</v>
      </c>
      <c r="BM411" s="227" t="str">
        <f t="shared" si="268"/>
        <v>0:1, 164:177</v>
      </c>
      <c r="BN411" s="227" t="str">
        <f t="shared" si="268"/>
        <v>0:1, 177:186</v>
      </c>
      <c r="BO411" s="227" t="str">
        <f t="shared" si="268"/>
        <v>194:195, 177:186</v>
      </c>
      <c r="BP411" s="227" t="str">
        <f t="shared" si="268"/>
        <v>195:196, 177:186</v>
      </c>
      <c r="BQ411" s="227" t="str">
        <f t="shared" si="268"/>
        <v>196:197, 177:186</v>
      </c>
      <c r="BR411" s="227" t="str">
        <f t="shared" si="268"/>
        <v>197:198, 177:186</v>
      </c>
      <c r="BS411" s="227" t="str">
        <f t="shared" si="268"/>
        <v>198:199, 177:186</v>
      </c>
      <c r="BT411" s="227" t="str">
        <f t="shared" si="268"/>
        <v>0:1, 216:229</v>
      </c>
      <c r="BU411" s="227" t="str">
        <f t="shared" si="268"/>
        <v>0:1, 229:238</v>
      </c>
      <c r="BV411" s="227" t="str">
        <f t="shared" si="268"/>
        <v>194:195, 229:238</v>
      </c>
      <c r="BW411" s="227" t="str">
        <f t="shared" si="268"/>
        <v>195:196, 229:238</v>
      </c>
      <c r="BX411" s="227" t="str">
        <f t="shared" si="268"/>
        <v>196:197, 229:238</v>
      </c>
      <c r="BY411" s="227" t="str">
        <f t="shared" si="268"/>
        <v>197:198, 229:238</v>
      </c>
      <c r="BZ411" s="227" t="str">
        <f t="shared" si="268"/>
        <v>198:199, 229:238</v>
      </c>
      <c r="CA411" s="227" t="str">
        <f t="shared" si="268"/>
        <v>0:1, 268:281</v>
      </c>
      <c r="CB411" s="227" t="str">
        <f t="shared" si="268"/>
        <v>0:1, 281:290</v>
      </c>
      <c r="CC411" s="227" t="str">
        <f t="shared" si="268"/>
        <v>194:195, 281:290</v>
      </c>
      <c r="CD411" s="227" t="str">
        <f t="shared" si="268"/>
        <v>195:196, 281:290</v>
      </c>
      <c r="CE411" s="227" t="str">
        <f t="shared" si="268"/>
        <v>196:197, 281:290</v>
      </c>
      <c r="CF411" s="227" t="str">
        <f t="shared" si="268"/>
        <v>197:198, 281:290</v>
      </c>
      <c r="CG411" s="227" t="str">
        <f t="shared" si="268"/>
        <v>198:199, 281:290</v>
      </c>
      <c r="CH411" s="227" t="str">
        <f t="shared" si="268"/>
        <v>0:1, 320:333</v>
      </c>
      <c r="CI411" s="227" t="str">
        <f t="shared" ref="CI411:CN411" si="270">CI410&amp;", "&amp;CI$407</f>
        <v>0:1, 333:342</v>
      </c>
      <c r="CJ411" s="227" t="str">
        <f t="shared" si="270"/>
        <v>194:195, 333:342</v>
      </c>
      <c r="CK411" s="227" t="str">
        <f t="shared" si="270"/>
        <v>195:196, 333:342</v>
      </c>
      <c r="CL411" s="227" t="str">
        <f t="shared" si="270"/>
        <v>196:197, 333:342</v>
      </c>
      <c r="CM411" s="227" t="str">
        <f t="shared" si="270"/>
        <v>197:198, 333:342</v>
      </c>
      <c r="CN411" s="227" t="str">
        <f t="shared" si="270"/>
        <v>198:199, 333:342</v>
      </c>
    </row>
    <row r="412" spans="1:122" outlineLevel="1"/>
    <row r="413" spans="1:122" outlineLevel="1"/>
    <row r="414" spans="1:122" outlineLevel="1"/>
    <row r="415" spans="1:122" outlineLevel="1"/>
    <row r="416" spans="1:122" outlineLevel="1"/>
    <row r="417" outlineLevel="1"/>
    <row r="418" outlineLevel="1"/>
    <row r="419" outlineLevel="1"/>
    <row r="420" outlineLevel="1"/>
    <row r="421" outlineLevel="1"/>
    <row r="422" outlineLevel="1"/>
    <row r="423" outlineLevel="1"/>
    <row r="424" outlineLevel="1"/>
    <row r="425" outlineLevel="1"/>
    <row r="426" outlineLevel="1"/>
    <row r="427" outlineLevel="1"/>
    <row r="428" outlineLevel="1"/>
    <row r="429" outlineLevel="1"/>
    <row r="430" outlineLevel="1"/>
    <row r="431" outlineLevel="1"/>
    <row r="432" outlineLevel="1"/>
    <row r="433" outlineLevel="1"/>
    <row r="434" outlineLevel="1"/>
    <row r="435" outlineLevel="1"/>
    <row r="436" outlineLevel="1"/>
    <row r="437" outlineLevel="1"/>
    <row r="438" outlineLevel="1"/>
    <row r="439" outlineLevel="1"/>
    <row r="440" outlineLevel="1"/>
    <row r="441" outlineLevel="1"/>
    <row r="442" outlineLevel="1"/>
    <row r="443" outlineLevel="1"/>
    <row r="444" outlineLevel="1"/>
    <row r="445" outlineLevel="1"/>
    <row r="446" outlineLevel="1"/>
    <row r="447" outlineLevel="1"/>
    <row r="448" outlineLevel="1"/>
    <row r="449" outlineLevel="1"/>
    <row r="450" outlineLevel="1"/>
    <row r="451" outlineLevel="1"/>
    <row r="452" outlineLevel="1"/>
    <row r="453" outlineLevel="1"/>
    <row r="454" outlineLevel="1"/>
    <row r="455" outlineLevel="1"/>
    <row r="456" outlineLevel="1"/>
    <row r="457" outlineLevel="1"/>
    <row r="458" outlineLevel="1"/>
    <row r="459" outlineLevel="1"/>
    <row r="460" outlineLevel="1"/>
    <row r="461" outlineLevel="1"/>
    <row r="462" outlineLevel="1"/>
    <row r="463"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outlineLevel="1"/>
    <row r="503" outlineLevel="1"/>
    <row r="504" outlineLevel="1"/>
    <row r="505" outlineLevel="1"/>
    <row r="506" outlineLevel="1"/>
    <row r="507" outlineLevel="1"/>
    <row r="508" outlineLevel="1"/>
    <row r="509" outlineLevel="1"/>
    <row r="510" outlineLevel="1"/>
    <row r="511" outlineLevel="1"/>
    <row r="512" outlineLevel="1"/>
    <row r="513" outlineLevel="1"/>
    <row r="514" outlineLevel="1"/>
    <row r="515" outlineLevel="1"/>
    <row r="516" outlineLevel="1"/>
    <row r="517" outlineLevel="1"/>
    <row r="518" outlineLevel="1"/>
    <row r="519" outlineLevel="1"/>
    <row r="520" outlineLevel="1"/>
    <row r="521" outlineLevel="1"/>
    <row r="522" outlineLevel="1"/>
    <row r="523" outlineLevel="1"/>
    <row r="524" outlineLevel="1"/>
    <row r="525" outlineLevel="1"/>
    <row r="526" outlineLevel="1"/>
    <row r="527" outlineLevel="1"/>
    <row r="528" outlineLevel="1"/>
    <row r="529" outlineLevel="1"/>
    <row r="530" outlineLevel="1"/>
    <row r="531" outlineLevel="1"/>
    <row r="532" outlineLevel="1"/>
    <row r="533" outlineLevel="1"/>
    <row r="534" outlineLevel="1"/>
    <row r="535" outlineLevel="1"/>
    <row r="536" outlineLevel="1"/>
    <row r="537" outlineLevel="1"/>
    <row r="538" outlineLevel="1"/>
    <row r="539" outlineLevel="1"/>
    <row r="540" outlineLevel="1"/>
    <row r="541" outlineLevel="1"/>
    <row r="542" outlineLevel="1"/>
    <row r="543" outlineLevel="1"/>
    <row r="544" outlineLevel="1"/>
    <row r="545" outlineLevel="1"/>
    <row r="546" outlineLevel="1"/>
    <row r="547" outlineLevel="1"/>
    <row r="548" outlineLevel="1"/>
    <row r="549"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1"/>
    <row r="578" outlineLevel="1"/>
    <row r="579" outlineLevel="1"/>
    <row r="580" outlineLevel="1"/>
    <row r="581" outlineLevel="1"/>
    <row r="582" outlineLevel="1"/>
    <row r="583" outlineLevel="1"/>
    <row r="584" outlineLevel="1"/>
    <row r="585" outlineLevel="1"/>
    <row r="586" outlineLevel="1"/>
    <row r="587" outlineLevel="1"/>
    <row r="588" outlineLevel="1"/>
    <row r="589" outlineLevel="1"/>
    <row r="590" outlineLevel="1"/>
    <row r="591" outlineLevel="1"/>
    <row r="592" outlineLevel="1"/>
    <row r="593" outlineLevel="1"/>
    <row r="594" outlineLevel="1"/>
    <row r="595" outlineLevel="1"/>
    <row r="596" outlineLevel="1"/>
    <row r="597" outlineLevel="1"/>
    <row r="598" outlineLevel="1"/>
    <row r="599" outlineLevel="1"/>
    <row r="600" outlineLevel="1"/>
    <row r="601" outlineLevel="1"/>
    <row r="602" outlineLevel="1"/>
    <row r="603" outlineLevel="1"/>
    <row r="604" outlineLevel="1"/>
    <row r="605" outlineLevel="1"/>
    <row r="606" outlineLevel="1"/>
    <row r="607" outlineLevel="1"/>
    <row r="608" outlineLevel="1"/>
    <row r="609" outlineLevel="1"/>
    <row r="610" outlineLevel="1"/>
    <row r="611" outlineLevel="1"/>
    <row r="612" outlineLevel="1"/>
    <row r="613" outlineLevel="1"/>
    <row r="614" outlineLevel="1"/>
    <row r="615" outlineLevel="1"/>
    <row r="616" outlineLevel="1"/>
    <row r="617" outlineLevel="1"/>
    <row r="618" outlineLevel="1"/>
    <row r="619" outlineLevel="1"/>
    <row r="620" outlineLevel="1"/>
    <row r="621" outlineLevel="1"/>
    <row r="622" outlineLevel="1"/>
    <row r="623" outlineLevel="1"/>
    <row r="624" outlineLevel="1"/>
    <row r="625" outlineLevel="1"/>
    <row r="626" outlineLevel="1"/>
    <row r="627" outlineLevel="1"/>
    <row r="628" outlineLevel="1"/>
    <row r="629" outlineLevel="1"/>
    <row r="630" outlineLevel="1"/>
    <row r="631" outlineLevel="1"/>
    <row r="632" outlineLevel="1"/>
    <row r="633" outlineLevel="1"/>
    <row r="634" outlineLevel="1"/>
    <row r="635" outlineLevel="1"/>
    <row r="636" outlineLevel="1"/>
    <row r="637" outlineLevel="1"/>
    <row r="638" outlineLevel="1"/>
    <row r="639" outlineLevel="1"/>
    <row r="640" outlineLevel="1"/>
    <row r="641" outlineLevel="1"/>
    <row r="642" outlineLevel="1"/>
    <row r="643" outlineLevel="1"/>
    <row r="644" outlineLevel="1"/>
    <row r="645" outlineLevel="1"/>
    <row r="646" outlineLevel="1"/>
    <row r="647" outlineLevel="1"/>
    <row r="648" outlineLevel="1"/>
    <row r="649" outlineLevel="1"/>
    <row r="650" outlineLevel="1"/>
    <row r="651" outlineLevel="1"/>
    <row r="652" outlineLevel="1"/>
    <row r="653" outlineLevel="1"/>
    <row r="654" outlineLevel="1"/>
    <row r="655" outlineLevel="1"/>
    <row r="656" outlineLevel="1"/>
    <row r="657" outlineLevel="1"/>
    <row r="658" outlineLevel="1"/>
    <row r="659" outlineLevel="1"/>
    <row r="660" outlineLevel="1"/>
    <row r="661" outlineLevel="1"/>
    <row r="662" outlineLevel="1"/>
    <row r="663" outlineLevel="1"/>
    <row r="664" outlineLevel="1"/>
    <row r="665" outlineLevel="1"/>
    <row r="666" outlineLevel="1"/>
    <row r="667" outlineLevel="1"/>
    <row r="668" outlineLevel="1"/>
    <row r="669" outlineLevel="1"/>
    <row r="670" outlineLevel="1"/>
    <row r="671" outlineLevel="1"/>
    <row r="672" outlineLevel="1"/>
    <row r="673" outlineLevel="1"/>
    <row r="674" outlineLevel="1"/>
    <row r="675" outlineLevel="1"/>
    <row r="676" outlineLevel="1"/>
    <row r="677" outlineLevel="1"/>
    <row r="678" outlineLevel="1"/>
    <row r="679" outlineLevel="1"/>
    <row r="680" outlineLevel="1"/>
    <row r="681" outlineLevel="1"/>
    <row r="682" outlineLevel="1"/>
    <row r="683" outlineLevel="1"/>
    <row r="684" outlineLevel="1"/>
    <row r="685" outlineLevel="1"/>
    <row r="686" outlineLevel="1"/>
    <row r="687" outlineLevel="1"/>
    <row r="688" outlineLevel="1"/>
    <row r="689" outlineLevel="1"/>
    <row r="690" outlineLevel="1"/>
    <row r="691" outlineLevel="1"/>
    <row r="692" outlineLevel="1"/>
    <row r="693" outlineLevel="1"/>
    <row r="694" outlineLevel="1"/>
    <row r="695" outlineLevel="1"/>
    <row r="696" outlineLevel="1"/>
    <row r="697" outlineLevel="1"/>
    <row r="698" outlineLevel="1"/>
    <row r="699" outlineLevel="1"/>
    <row r="700" outlineLevel="1"/>
    <row r="701" outlineLevel="1"/>
    <row r="702" outlineLevel="1"/>
    <row r="703" outlineLevel="1"/>
    <row r="704" outlineLevel="1"/>
    <row r="705" outlineLevel="1"/>
    <row r="706" outlineLevel="1"/>
    <row r="707" outlineLevel="1"/>
    <row r="708" outlineLevel="1"/>
    <row r="709" outlineLevel="1"/>
    <row r="710" outlineLevel="1"/>
    <row r="711" outlineLevel="1"/>
    <row r="712" outlineLevel="1"/>
    <row r="713" outlineLevel="1"/>
    <row r="714" outlineLevel="1"/>
    <row r="715" outlineLevel="1"/>
    <row r="716" outlineLevel="1"/>
    <row r="717" outlineLevel="1"/>
    <row r="718" outlineLevel="1"/>
    <row r="719" outlineLevel="1"/>
    <row r="720" outlineLevel="1"/>
    <row r="721" outlineLevel="1"/>
    <row r="722" outlineLevel="1"/>
    <row r="723" outlineLevel="1"/>
    <row r="724" outlineLevel="1"/>
    <row r="725" outlineLevel="1"/>
    <row r="726" outlineLevel="1"/>
    <row r="727" outlineLevel="1"/>
    <row r="728" outlineLevel="1"/>
    <row r="729" outlineLevel="1"/>
    <row r="730" outlineLevel="1"/>
    <row r="731" outlineLevel="1"/>
    <row r="732" outlineLevel="1"/>
    <row r="733" outlineLevel="1"/>
    <row r="734" outlineLevel="1"/>
    <row r="735" outlineLevel="1"/>
    <row r="736" outlineLevel="1"/>
    <row r="737" outlineLevel="1"/>
    <row r="738" outlineLevel="1"/>
    <row r="739" outlineLevel="1"/>
    <row r="740" outlineLevel="1"/>
    <row r="741" outlineLevel="1"/>
    <row r="742" outlineLevel="1"/>
    <row r="743" outlineLevel="1"/>
    <row r="744" outlineLevel="1"/>
    <row r="745" outlineLevel="1"/>
    <row r="746" outlineLevel="1"/>
    <row r="747" outlineLevel="1"/>
    <row r="748" outlineLevel="1"/>
    <row r="749" outlineLevel="1"/>
    <row r="750" outlineLevel="1"/>
    <row r="751" outlineLevel="1"/>
    <row r="752" outlineLevel="1"/>
    <row r="753" outlineLevel="1"/>
    <row r="754" outlineLevel="1"/>
    <row r="755" outlineLevel="1"/>
    <row r="756" outlineLevel="1"/>
    <row r="757" outlineLevel="1"/>
    <row r="758" outlineLevel="1"/>
    <row r="759" outlineLevel="1"/>
    <row r="760" outlineLevel="1"/>
    <row r="761" outlineLevel="1"/>
    <row r="762" outlineLevel="1"/>
    <row r="763" outlineLevel="1"/>
    <row r="764" outlineLevel="1"/>
    <row r="765" outlineLevel="1"/>
    <row r="766" outlineLevel="1"/>
    <row r="767" outlineLevel="1"/>
    <row r="768" outlineLevel="1"/>
    <row r="769" spans="1:88" outlineLevel="1"/>
    <row r="770" spans="1:88" outlineLevel="1"/>
    <row r="771" spans="1:88" outlineLevel="1"/>
    <row r="772" spans="1:88" outlineLevel="1"/>
    <row r="773" spans="1:88" outlineLevel="1"/>
    <row r="774" spans="1:88" outlineLevel="1"/>
    <row r="775" spans="1:88" outlineLevel="1"/>
    <row r="776" spans="1:88" outlineLevel="1"/>
    <row r="777" spans="1:88" outlineLevel="1"/>
    <row r="778" spans="1:88" outlineLevel="1"/>
    <row r="779" spans="1:88" outlineLevel="1"/>
    <row r="780" spans="1:88" outlineLevel="1"/>
    <row r="781" spans="1:88" outlineLevel="1"/>
    <row r="782" spans="1:88" outlineLevel="1"/>
    <row r="784" spans="1:88">
      <c r="A784" s="14" t="s">
        <v>2673</v>
      </c>
      <c r="BF784" t="s">
        <v>888</v>
      </c>
      <c r="BH784" t="s">
        <v>1580</v>
      </c>
      <c r="BO784" t="s">
        <v>1580</v>
      </c>
      <c r="BV784" t="s">
        <v>1580</v>
      </c>
      <c r="CC784" t="s">
        <v>1580</v>
      </c>
      <c r="CJ784" t="s">
        <v>1580</v>
      </c>
    </row>
    <row r="785" spans="1:92" outlineLevel="2">
      <c r="B785" t="s">
        <v>2674</v>
      </c>
      <c r="P785" s="90"/>
      <c r="BE785">
        <f>BF785-13</f>
        <v>99</v>
      </c>
      <c r="BF785">
        <f>BF$406</f>
        <v>112</v>
      </c>
      <c r="BG785" s="800">
        <f>BG$406-30</f>
        <v>95</v>
      </c>
      <c r="BH785">
        <f>BH$406</f>
        <v>134</v>
      </c>
      <c r="BL785">
        <f>BM785-13</f>
        <v>151</v>
      </c>
      <c r="BM785">
        <f>BM$406</f>
        <v>164</v>
      </c>
      <c r="BN785" s="800">
        <f>BN$406-30</f>
        <v>147</v>
      </c>
      <c r="BO785">
        <f>BO$406</f>
        <v>186</v>
      </c>
      <c r="BS785">
        <f>BT785-13</f>
        <v>203</v>
      </c>
      <c r="BT785">
        <f>BT$406</f>
        <v>216</v>
      </c>
      <c r="BU785" s="800">
        <f>BU$406-30</f>
        <v>199</v>
      </c>
      <c r="BV785">
        <f>BV$406</f>
        <v>238</v>
      </c>
      <c r="BZ785">
        <f>CA785-13</f>
        <v>255</v>
      </c>
      <c r="CA785">
        <f>CA$406</f>
        <v>268</v>
      </c>
      <c r="CB785" s="800">
        <f>CB$406-30</f>
        <v>251</v>
      </c>
      <c r="CC785">
        <f>CC$406</f>
        <v>290</v>
      </c>
      <c r="CG785">
        <f>CH785-13</f>
        <v>307</v>
      </c>
      <c r="CH785">
        <f>CH$406</f>
        <v>320</v>
      </c>
      <c r="CI785" s="800">
        <f>CI$406-30</f>
        <v>303</v>
      </c>
      <c r="CJ785">
        <f>CJ$406</f>
        <v>342</v>
      </c>
      <c r="CN785" s="91"/>
    </row>
    <row r="786" spans="1:92" outlineLevel="2">
      <c r="B786" t="s">
        <v>2675</v>
      </c>
      <c r="P786" s="90"/>
      <c r="BF786" t="str">
        <f>BE785&amp;":"&amp;BF785</f>
        <v>99:112</v>
      </c>
      <c r="BH786" t="str">
        <f>BG785&amp;":"&amp;BH785</f>
        <v>95:134</v>
      </c>
      <c r="BM786" t="str">
        <f>BL785&amp;":"&amp;BM785</f>
        <v>151:164</v>
      </c>
      <c r="BO786" t="str">
        <f>BN785&amp;":"&amp;BO785</f>
        <v>147:186</v>
      </c>
      <c r="BT786" t="str">
        <f>BS785&amp;":"&amp;BT785</f>
        <v>203:216</v>
      </c>
      <c r="BV786" t="str">
        <f>BU785&amp;":"&amp;BV785</f>
        <v>199:238</v>
      </c>
      <c r="CA786" t="str">
        <f>BZ785&amp;":"&amp;CA785</f>
        <v>255:268</v>
      </c>
      <c r="CC786" t="str">
        <f>CB785&amp;":"&amp;CC785</f>
        <v>251:290</v>
      </c>
      <c r="CH786" t="str">
        <f>CG785&amp;":"&amp;CH785</f>
        <v>307:320</v>
      </c>
      <c r="CJ786" t="str">
        <f>CI785&amp;":"&amp;CJ785</f>
        <v>303:342</v>
      </c>
      <c r="CN786" s="91"/>
    </row>
    <row r="787" spans="1:92" outlineLevel="2">
      <c r="B787" t="s">
        <v>2676</v>
      </c>
      <c r="P787" s="90"/>
      <c r="BF787" t="str">
        <f>INDEX(i.TOL_indices,d.TOL,1)</f>
        <v>67:68</v>
      </c>
      <c r="BH787" t="str">
        <f>BF787</f>
        <v>67:68</v>
      </c>
      <c r="BM787" t="str">
        <f>INDEX(i.TOL_indices,d.TOL,1)</f>
        <v>67:68</v>
      </c>
      <c r="BO787" t="str">
        <f>BM787</f>
        <v>67:68</v>
      </c>
      <c r="BT787" t="str">
        <f>INDEX(i.TOL_indices,d.TOL,1)</f>
        <v>67:68</v>
      </c>
      <c r="BV787" t="str">
        <f>BT787</f>
        <v>67:68</v>
      </c>
      <c r="CA787" t="str">
        <f>INDEX(i.TOL_indices,d.TOL,1)</f>
        <v>67:68</v>
      </c>
      <c r="CC787" t="str">
        <f>CA787</f>
        <v>67:68</v>
      </c>
      <c r="CH787" t="str">
        <f>INDEX(i.TOL_indices,d.TOL,1)</f>
        <v>67:68</v>
      </c>
      <c r="CJ787" t="str">
        <f>CH787</f>
        <v>67:68</v>
      </c>
      <c r="CN787" s="91"/>
    </row>
    <row r="788" spans="1:92" ht="66.75" outlineLevel="2">
      <c r="B788" s="593" t="s">
        <v>2677</v>
      </c>
      <c r="P788" s="90"/>
      <c r="BF788" s="228" t="str">
        <f>BF787&amp;", "&amp;BF$786</f>
        <v>67:68, 99:112</v>
      </c>
      <c r="BH788" s="228" t="str">
        <f>BH787&amp;", "&amp;BH$786</f>
        <v>67:68, 95:134</v>
      </c>
      <c r="BM788" s="228" t="str">
        <f>BM787&amp;", "&amp;BM$786</f>
        <v>67:68, 151:164</v>
      </c>
      <c r="BO788" s="228" t="str">
        <f>BO787&amp;", "&amp;BO$786</f>
        <v>67:68, 147:186</v>
      </c>
      <c r="BT788" s="228" t="str">
        <f>BT787&amp;", "&amp;BT$786</f>
        <v>67:68, 203:216</v>
      </c>
      <c r="BV788" s="228" t="str">
        <f>BV787&amp;", "&amp;BV$786</f>
        <v>67:68, 199:238</v>
      </c>
      <c r="CA788" s="228" t="str">
        <f>CA787&amp;", "&amp;CA$786</f>
        <v>67:68, 255:268</v>
      </c>
      <c r="CC788" s="228" t="str">
        <f>CC787&amp;", "&amp;CC$786</f>
        <v>67:68, 251:290</v>
      </c>
      <c r="CH788" s="228" t="str">
        <f>CH787&amp;", "&amp;CH$786</f>
        <v>67:68, 307:320</v>
      </c>
      <c r="CJ788" s="228" t="str">
        <f>CJ787&amp;", "&amp;CJ$786</f>
        <v>67:68, 303:342</v>
      </c>
      <c r="CN788" s="91"/>
    </row>
    <row r="790" spans="1:92">
      <c r="A790" s="164" t="s">
        <v>1253</v>
      </c>
    </row>
    <row r="791" spans="1:92" ht="17.25" outlineLevel="1">
      <c r="C791">
        <v>1</v>
      </c>
      <c r="H791" s="122" t="s">
        <v>1254</v>
      </c>
      <c r="I791" s="122"/>
      <c r="J791" s="122"/>
      <c r="K791" s="122"/>
      <c r="L791" s="122"/>
      <c r="M791" s="122"/>
      <c r="N791" s="122"/>
      <c r="O791" s="122"/>
      <c r="P791" s="122"/>
      <c r="Q791" s="122"/>
      <c r="R791" s="122"/>
      <c r="S791" s="122"/>
      <c r="T791" s="122"/>
      <c r="U791" s="122"/>
      <c r="Y791" s="330" t="str">
        <f>$M$71</f>
        <v>SW Victoria</v>
      </c>
      <c r="Z791" s="103"/>
      <c r="AA791" s="330" t="str">
        <f>$W$71</f>
        <v>Great Southern</v>
      </c>
      <c r="AB791" s="103"/>
      <c r="AC791" s="330" t="str">
        <f>$AG$71</f>
        <v>Central Wheatbelt</v>
      </c>
      <c r="AD791" s="330"/>
    </row>
    <row r="792" spans="1:92" ht="83.25" outlineLevel="1">
      <c r="C792" s="23" t="s">
        <v>356</v>
      </c>
      <c r="D792" s="23" t="s">
        <v>356</v>
      </c>
      <c r="H792" s="187" t="s">
        <v>1255</v>
      </c>
      <c r="I792" s="187" t="s">
        <v>1256</v>
      </c>
      <c r="J792" s="187" t="s">
        <v>1257</v>
      </c>
      <c r="K792" s="187" t="s">
        <v>1258</v>
      </c>
      <c r="L792" s="187" t="s">
        <v>1259</v>
      </c>
      <c r="M792" s="187" t="s">
        <v>1260</v>
      </c>
      <c r="N792" s="187" t="s">
        <v>1261</v>
      </c>
      <c r="O792" s="187" t="s">
        <v>1262</v>
      </c>
      <c r="P792" s="187" t="s">
        <v>1263</v>
      </c>
      <c r="Q792" s="187" t="s">
        <v>1264</v>
      </c>
      <c r="R792" s="331" t="s">
        <v>1265</v>
      </c>
      <c r="S792" s="331"/>
      <c r="T792" s="331" t="s">
        <v>1266</v>
      </c>
      <c r="U792" s="331"/>
      <c r="V792" s="331"/>
      <c r="X792" s="187" t="s">
        <v>1267</v>
      </c>
      <c r="Y792" s="187" t="s">
        <v>1259</v>
      </c>
      <c r="Z792" s="187" t="s">
        <v>1260</v>
      </c>
      <c r="AA792" s="187" t="s">
        <v>1259</v>
      </c>
      <c r="AB792" s="187" t="s">
        <v>1260</v>
      </c>
      <c r="AC792" s="187" t="s">
        <v>1259</v>
      </c>
      <c r="AD792" s="187" t="s">
        <v>1260</v>
      </c>
    </row>
    <row r="793" spans="1:92" outlineLevel="1">
      <c r="C793" s="110" t="s">
        <v>1268</v>
      </c>
      <c r="D793" s="110" t="s">
        <v>1269</v>
      </c>
      <c r="L793" s="129" t="s">
        <v>1270</v>
      </c>
      <c r="M793" s="129"/>
      <c r="R793" s="110" t="s">
        <v>1271</v>
      </c>
      <c r="S793" s="110" t="s">
        <v>1272</v>
      </c>
      <c r="T793" s="110" t="s">
        <v>1271</v>
      </c>
      <c r="U793" s="110" t="s">
        <v>1272</v>
      </c>
      <c r="V793" s="27" t="s">
        <v>1273</v>
      </c>
    </row>
    <row r="794" spans="1:92" outlineLevel="1">
      <c r="A794" t="s">
        <v>1132</v>
      </c>
      <c r="B794" t="s">
        <v>802</v>
      </c>
      <c r="C794" s="332">
        <f t="shared" ref="C794:D801" si="271">T794</f>
        <v>0</v>
      </c>
      <c r="D794" s="332">
        <f t="shared" si="271"/>
        <v>0</v>
      </c>
      <c r="G794" s="25" t="s">
        <v>1274</v>
      </c>
      <c r="H794" s="333">
        <v>0.35</v>
      </c>
      <c r="I794" s="333">
        <v>0.5</v>
      </c>
      <c r="J794" s="334">
        <v>1.5</v>
      </c>
      <c r="K794" s="334">
        <v>1.8</v>
      </c>
      <c r="L794" s="335">
        <f t="shared" ref="L794:M801" si="272">CHOOSE(d.Region,Y794,AA794,AC794)</f>
        <v>0</v>
      </c>
      <c r="M794" s="336">
        <f t="shared" si="272"/>
        <v>0</v>
      </c>
      <c r="N794" s="213">
        <v>200</v>
      </c>
      <c r="O794" s="337"/>
      <c r="P794" s="337"/>
      <c r="Q794" s="337"/>
      <c r="R794" s="338">
        <f>$H794/(2-$H794)*$N794</f>
        <v>42.424242424242422</v>
      </c>
      <c r="S794" s="338">
        <f>-(1-$H794)/(2-$H794)*$N794</f>
        <v>-78.787878787878796</v>
      </c>
      <c r="T794" s="339">
        <f>L794*R794/100</f>
        <v>0</v>
      </c>
      <c r="U794" s="339">
        <f>M794*S794/100</f>
        <v>0</v>
      </c>
      <c r="V794" s="339">
        <f t="shared" ref="V794:V801" si="273">((1-$H794)*T794+2*$H794*U794)/(1+$H794)</f>
        <v>0</v>
      </c>
      <c r="Y794" s="340">
        <v>0</v>
      </c>
      <c r="Z794" s="340">
        <v>0</v>
      </c>
      <c r="AA794" s="341">
        <f>Y794</f>
        <v>0</v>
      </c>
      <c r="AB794" s="341">
        <f>Z794</f>
        <v>0</v>
      </c>
      <c r="AC794" s="341">
        <f>AA794</f>
        <v>0</v>
      </c>
      <c r="AD794" s="341">
        <f>AB794</f>
        <v>0</v>
      </c>
    </row>
    <row r="795" spans="1:92" outlineLevel="1">
      <c r="B795" t="s">
        <v>359</v>
      </c>
      <c r="C795" s="332">
        <f t="shared" si="271"/>
        <v>0</v>
      </c>
      <c r="D795" s="332">
        <f t="shared" si="271"/>
        <v>0</v>
      </c>
      <c r="G795" s="25" t="s">
        <v>1275</v>
      </c>
      <c r="H795" s="342">
        <f>H794</f>
        <v>0.35</v>
      </c>
      <c r="I795" s="342">
        <f>I794</f>
        <v>0.5</v>
      </c>
      <c r="J795" s="343">
        <f t="shared" ref="J795:K801" si="274">J794</f>
        <v>1.5</v>
      </c>
      <c r="K795" s="343">
        <f t="shared" si="274"/>
        <v>1.8</v>
      </c>
      <c r="L795" s="344">
        <f t="shared" si="272"/>
        <v>0</v>
      </c>
      <c r="M795" s="345">
        <f t="shared" si="272"/>
        <v>0</v>
      </c>
      <c r="N795" s="27"/>
      <c r="O795" s="337">
        <f>MIN($H795*$K795*(1-$I795),(1-$H795)*$I795*$J795)</f>
        <v>0.315</v>
      </c>
      <c r="P795" s="337">
        <f>$O795/$J795/(1-$H795)</f>
        <v>0.32307692307692304</v>
      </c>
      <c r="Q795" s="337">
        <f>$O795/$K795/$H795</f>
        <v>0.5</v>
      </c>
      <c r="R795" s="337"/>
      <c r="S795" s="337"/>
      <c r="T795" s="339">
        <f t="shared" ref="T795:U797" si="275">P795*L795</f>
        <v>0</v>
      </c>
      <c r="U795" s="339">
        <f t="shared" si="275"/>
        <v>0</v>
      </c>
      <c r="V795" s="339">
        <f t="shared" si="273"/>
        <v>0</v>
      </c>
      <c r="X795" s="346">
        <v>850</v>
      </c>
      <c r="Y795" s="347">
        <v>0</v>
      </c>
      <c r="Z795" s="348">
        <v>0</v>
      </c>
      <c r="AA795" s="347">
        <v>0</v>
      </c>
      <c r="AB795" s="348">
        <v>0</v>
      </c>
      <c r="AC795" s="347">
        <v>0</v>
      </c>
      <c r="AD795" s="348">
        <v>0</v>
      </c>
    </row>
    <row r="796" spans="1:92" outlineLevel="1">
      <c r="B796" t="s">
        <v>987</v>
      </c>
      <c r="C796" s="332">
        <f t="shared" si="271"/>
        <v>0</v>
      </c>
      <c r="D796" s="332">
        <f t="shared" si="271"/>
        <v>0</v>
      </c>
      <c r="G796" s="25"/>
      <c r="H796" s="342">
        <f>H795</f>
        <v>0.35</v>
      </c>
      <c r="I796" s="342">
        <f t="shared" ref="I796:I801" si="276">I795</f>
        <v>0.5</v>
      </c>
      <c r="J796" s="343">
        <f t="shared" si="274"/>
        <v>1.5</v>
      </c>
      <c r="K796" s="343">
        <f t="shared" si="274"/>
        <v>1.8</v>
      </c>
      <c r="L796" s="344">
        <f t="shared" si="272"/>
        <v>0</v>
      </c>
      <c r="M796" s="345">
        <f t="shared" si="272"/>
        <v>0</v>
      </c>
      <c r="N796" s="27"/>
      <c r="O796" s="337">
        <f>MIN($H796*$K796*(1-$I796),(1-$H796)*$I796*$J796)</f>
        <v>0.315</v>
      </c>
      <c r="P796" s="337">
        <f>$O796/$J796/(1-$H796)</f>
        <v>0.32307692307692304</v>
      </c>
      <c r="Q796" s="337">
        <f>$O796/$K796/$H796</f>
        <v>0.5</v>
      </c>
      <c r="R796" s="337"/>
      <c r="S796" s="337"/>
      <c r="T796" s="339">
        <f t="shared" si="275"/>
        <v>0</v>
      </c>
      <c r="U796" s="339">
        <f t="shared" si="275"/>
        <v>0</v>
      </c>
      <c r="V796" s="339">
        <f t="shared" si="273"/>
        <v>0</v>
      </c>
      <c r="X796" s="346">
        <v>1000</v>
      </c>
      <c r="Y796" s="349">
        <v>0</v>
      </c>
      <c r="Z796" s="350">
        <v>0</v>
      </c>
      <c r="AA796" s="349">
        <v>0</v>
      </c>
      <c r="AB796" s="350">
        <v>0</v>
      </c>
      <c r="AC796" s="349">
        <v>0</v>
      </c>
      <c r="AD796" s="350">
        <v>0</v>
      </c>
    </row>
    <row r="797" spans="1:92" outlineLevel="1">
      <c r="B797" t="s">
        <v>1276</v>
      </c>
      <c r="C797" s="332">
        <f t="shared" si="271"/>
        <v>0</v>
      </c>
      <c r="D797" s="332">
        <f t="shared" si="271"/>
        <v>0</v>
      </c>
      <c r="G797" s="25"/>
      <c r="H797" s="342">
        <f>H796</f>
        <v>0.35</v>
      </c>
      <c r="I797" s="342">
        <f t="shared" si="276"/>
        <v>0.5</v>
      </c>
      <c r="J797" s="343">
        <f t="shared" si="274"/>
        <v>1.5</v>
      </c>
      <c r="K797" s="343">
        <f t="shared" si="274"/>
        <v>1.8</v>
      </c>
      <c r="L797" s="351">
        <f t="shared" si="272"/>
        <v>0</v>
      </c>
      <c r="M797" s="352">
        <f t="shared" si="272"/>
        <v>0</v>
      </c>
      <c r="N797" s="27"/>
      <c r="O797" s="337">
        <f>MIN($H797*$K797*(1-$I797),(1-$H797)*$I797*$J797)</f>
        <v>0.315</v>
      </c>
      <c r="P797" s="337">
        <f>$O797/$J797/(1-$H797)</f>
        <v>0.32307692307692304</v>
      </c>
      <c r="Q797" s="337">
        <f>$O797/$K797/$H797</f>
        <v>0.5</v>
      </c>
      <c r="R797" s="337"/>
      <c r="S797" s="337"/>
      <c r="T797" s="339">
        <f t="shared" si="275"/>
        <v>0</v>
      </c>
      <c r="U797" s="339">
        <f t="shared" si="275"/>
        <v>0</v>
      </c>
      <c r="V797" s="339">
        <f t="shared" si="273"/>
        <v>0</v>
      </c>
      <c r="X797" s="346">
        <v>1200</v>
      </c>
      <c r="Y797" s="353">
        <v>0</v>
      </c>
      <c r="Z797" s="354">
        <v>0</v>
      </c>
      <c r="AA797" s="353">
        <v>0</v>
      </c>
      <c r="AB797" s="354">
        <v>0</v>
      </c>
      <c r="AC797" s="353">
        <v>0</v>
      </c>
      <c r="AD797" s="354">
        <v>0</v>
      </c>
    </row>
    <row r="798" spans="1:92" outlineLevel="1">
      <c r="A798" t="s">
        <v>809</v>
      </c>
      <c r="B798" t="s">
        <v>802</v>
      </c>
      <c r="C798" s="332">
        <f t="shared" si="271"/>
        <v>0</v>
      </c>
      <c r="D798" s="332">
        <f t="shared" si="271"/>
        <v>0</v>
      </c>
      <c r="G798" s="25" t="s">
        <v>1274</v>
      </c>
      <c r="H798" s="333">
        <v>0.5</v>
      </c>
      <c r="I798" s="342">
        <f t="shared" si="276"/>
        <v>0.5</v>
      </c>
      <c r="J798" s="343">
        <f t="shared" si="274"/>
        <v>1.5</v>
      </c>
      <c r="K798" s="343">
        <f t="shared" si="274"/>
        <v>1.8</v>
      </c>
      <c r="L798" s="335">
        <f t="shared" si="272"/>
        <v>0</v>
      </c>
      <c r="M798" s="336">
        <f t="shared" si="272"/>
        <v>0</v>
      </c>
      <c r="N798" s="213">
        <v>200</v>
      </c>
      <c r="O798" s="337"/>
      <c r="P798" s="337"/>
      <c r="Q798" s="337"/>
      <c r="R798" s="338">
        <f>$H798/(2-$H798)*$N798</f>
        <v>66.666666666666657</v>
      </c>
      <c r="S798" s="338">
        <f>-(1-$H798)/(2-$H798)*$N798</f>
        <v>-66.666666666666657</v>
      </c>
      <c r="T798" s="339">
        <f>L798*R798/100</f>
        <v>0</v>
      </c>
      <c r="U798" s="339">
        <f>M798*S798/100</f>
        <v>0</v>
      </c>
      <c r="V798" s="339">
        <f t="shared" si="273"/>
        <v>0</v>
      </c>
      <c r="X798" s="346"/>
      <c r="Y798" s="340">
        <v>0</v>
      </c>
      <c r="Z798" s="340">
        <v>0</v>
      </c>
      <c r="AA798" s="341">
        <f>Y798</f>
        <v>0</v>
      </c>
      <c r="AB798" s="341">
        <f>Z798</f>
        <v>0</v>
      </c>
      <c r="AC798" s="341">
        <f>AA798</f>
        <v>0</v>
      </c>
      <c r="AD798" s="341">
        <f>AB798</f>
        <v>0</v>
      </c>
    </row>
    <row r="799" spans="1:92" outlineLevel="1">
      <c r="B799" t="s">
        <v>359</v>
      </c>
      <c r="C799" s="332">
        <f t="shared" si="271"/>
        <v>0</v>
      </c>
      <c r="D799" s="332">
        <f t="shared" si="271"/>
        <v>0</v>
      </c>
      <c r="G799" s="25" t="s">
        <v>1275</v>
      </c>
      <c r="H799" s="342">
        <f>H798</f>
        <v>0.5</v>
      </c>
      <c r="I799" s="342">
        <f t="shared" si="276"/>
        <v>0.5</v>
      </c>
      <c r="J799" s="343">
        <f t="shared" si="274"/>
        <v>1.5</v>
      </c>
      <c r="K799" s="343">
        <f t="shared" si="274"/>
        <v>1.8</v>
      </c>
      <c r="L799" s="344">
        <f t="shared" si="272"/>
        <v>0</v>
      </c>
      <c r="M799" s="345">
        <f t="shared" si="272"/>
        <v>0</v>
      </c>
      <c r="N799" s="27"/>
      <c r="O799" s="337">
        <f>MIN($H799*$K799*(1-$I799),(1-$H799)*$I799*$J799)</f>
        <v>0.375</v>
      </c>
      <c r="P799" s="337">
        <f>$O799/$J799/(1-$H799)</f>
        <v>0.5</v>
      </c>
      <c r="Q799" s="337">
        <f>$O799/$K799/$H799</f>
        <v>0.41666666666666663</v>
      </c>
      <c r="R799" s="337"/>
      <c r="S799" s="337"/>
      <c r="T799" s="339">
        <f t="shared" ref="T799:U801" si="277">P799*L799</f>
        <v>0</v>
      </c>
      <c r="U799" s="339">
        <f t="shared" si="277"/>
        <v>0</v>
      </c>
      <c r="V799" s="339">
        <f t="shared" si="273"/>
        <v>0</v>
      </c>
      <c r="X799" s="346">
        <v>850</v>
      </c>
      <c r="Y799" s="347">
        <v>0</v>
      </c>
      <c r="Z799" s="348">
        <v>0</v>
      </c>
      <c r="AA799" s="347">
        <v>0</v>
      </c>
      <c r="AB799" s="348">
        <v>0</v>
      </c>
      <c r="AC799" s="347">
        <v>0</v>
      </c>
      <c r="AD799" s="348">
        <v>0</v>
      </c>
    </row>
    <row r="800" spans="1:92" outlineLevel="1">
      <c r="B800" t="s">
        <v>987</v>
      </c>
      <c r="C800" s="332">
        <f t="shared" si="271"/>
        <v>0</v>
      </c>
      <c r="D800" s="332">
        <f t="shared" si="271"/>
        <v>0</v>
      </c>
      <c r="G800" s="25"/>
      <c r="H800" s="342">
        <f>H799</f>
        <v>0.5</v>
      </c>
      <c r="I800" s="342">
        <f t="shared" si="276"/>
        <v>0.5</v>
      </c>
      <c r="J800" s="343">
        <f t="shared" si="274"/>
        <v>1.5</v>
      </c>
      <c r="K800" s="343">
        <f t="shared" si="274"/>
        <v>1.8</v>
      </c>
      <c r="L800" s="344">
        <f t="shared" si="272"/>
        <v>0</v>
      </c>
      <c r="M800" s="345">
        <f t="shared" si="272"/>
        <v>0</v>
      </c>
      <c r="N800" s="27"/>
      <c r="O800" s="337">
        <f>MIN($H800*$K800*(1-$I800),(1-$H800)*$I800*$J800)</f>
        <v>0.375</v>
      </c>
      <c r="P800" s="337">
        <f>$O800/$J800/(1-$H800)</f>
        <v>0.5</v>
      </c>
      <c r="Q800" s="337">
        <f>$O800/$K800/$H800</f>
        <v>0.41666666666666663</v>
      </c>
      <c r="R800" s="337"/>
      <c r="S800" s="337"/>
      <c r="T800" s="339">
        <f t="shared" si="277"/>
        <v>0</v>
      </c>
      <c r="U800" s="339">
        <f t="shared" si="277"/>
        <v>0</v>
      </c>
      <c r="V800" s="339">
        <f t="shared" si="273"/>
        <v>0</v>
      </c>
      <c r="X800" s="346">
        <v>1000</v>
      </c>
      <c r="Y800" s="349">
        <v>0</v>
      </c>
      <c r="Z800" s="350">
        <v>0</v>
      </c>
      <c r="AA800" s="349">
        <v>0</v>
      </c>
      <c r="AB800" s="350">
        <v>0</v>
      </c>
      <c r="AC800" s="349">
        <v>0</v>
      </c>
      <c r="AD800" s="350">
        <v>0</v>
      </c>
    </row>
    <row r="801" spans="1:30" outlineLevel="1">
      <c r="B801" t="s">
        <v>1276</v>
      </c>
      <c r="C801" s="332">
        <f t="shared" si="271"/>
        <v>0</v>
      </c>
      <c r="D801" s="332">
        <f t="shared" si="271"/>
        <v>0</v>
      </c>
      <c r="G801" s="25"/>
      <c r="H801" s="342">
        <f>H800</f>
        <v>0.5</v>
      </c>
      <c r="I801" s="342">
        <f t="shared" si="276"/>
        <v>0.5</v>
      </c>
      <c r="J801" s="343">
        <f t="shared" si="274"/>
        <v>1.5</v>
      </c>
      <c r="K801" s="343">
        <f t="shared" si="274"/>
        <v>1.8</v>
      </c>
      <c r="L801" s="351">
        <f t="shared" si="272"/>
        <v>0</v>
      </c>
      <c r="M801" s="352">
        <f t="shared" si="272"/>
        <v>0</v>
      </c>
      <c r="N801" s="27"/>
      <c r="O801" s="337">
        <f>MIN($H801*$K801*(1-$I801),(1-$H801)*$I801*$J801)</f>
        <v>0.375</v>
      </c>
      <c r="P801" s="337">
        <f>$O801/$J801/(1-$H801)</f>
        <v>0.5</v>
      </c>
      <c r="Q801" s="337">
        <f>$O801/$K801/$H801</f>
        <v>0.41666666666666663</v>
      </c>
      <c r="R801" s="337"/>
      <c r="S801" s="337"/>
      <c r="T801" s="339">
        <f t="shared" si="277"/>
        <v>0</v>
      </c>
      <c r="U801" s="339">
        <f t="shared" si="277"/>
        <v>0</v>
      </c>
      <c r="V801" s="339">
        <f t="shared" si="273"/>
        <v>0</v>
      </c>
      <c r="X801" s="346">
        <v>1200</v>
      </c>
      <c r="Y801" s="353">
        <v>0</v>
      </c>
      <c r="Z801" s="354">
        <v>0</v>
      </c>
      <c r="AA801" s="353">
        <v>0</v>
      </c>
      <c r="AB801" s="354">
        <v>0</v>
      </c>
      <c r="AC801" s="353">
        <v>0</v>
      </c>
      <c r="AD801" s="354">
        <v>0</v>
      </c>
    </row>
    <row r="802" spans="1:30" ht="36.75" outlineLevel="1">
      <c r="Y802" s="355" t="s">
        <v>1277</v>
      </c>
      <c r="Z802" s="356"/>
      <c r="AA802" s="356"/>
      <c r="AB802" s="356"/>
      <c r="AC802" s="356"/>
      <c r="AD802" s="356"/>
    </row>
    <row r="804" spans="1:30">
      <c r="A804" s="164" t="s">
        <v>1351</v>
      </c>
    </row>
    <row r="805" spans="1:30" ht="45.75" outlineLevel="1">
      <c r="C805" s="187" t="s">
        <v>1352</v>
      </c>
      <c r="D805" s="187" t="s">
        <v>853</v>
      </c>
      <c r="E805" s="187" t="s">
        <v>532</v>
      </c>
      <c r="F805" s="187" t="s">
        <v>784</v>
      </c>
      <c r="G805" s="187" t="s">
        <v>1353</v>
      </c>
      <c r="H805" s="187" t="s">
        <v>1354</v>
      </c>
      <c r="I805" s="187" t="s">
        <v>1355</v>
      </c>
      <c r="J805" s="187" t="s">
        <v>1356</v>
      </c>
      <c r="K805" s="187" t="s">
        <v>1357</v>
      </c>
      <c r="L805" s="187" t="s">
        <v>1358</v>
      </c>
      <c r="M805" s="187" t="s">
        <v>1359</v>
      </c>
      <c r="N805" s="187" t="s">
        <v>1360</v>
      </c>
    </row>
    <row r="806" spans="1:30" outlineLevel="1">
      <c r="A806" s="89" t="s">
        <v>2727</v>
      </c>
      <c r="B806" t="str">
        <f t="shared" ref="B806:B865" si="278">INDEX(i.Region_Desc,1,$C806)&amp;" "&amp;INDEX(i.GenotypeDesc,$D806,1)&amp;" "&amp;INDEX(i.TOL_Desc,1,$E806)</f>
        <v>SWV SFM Aut</v>
      </c>
      <c r="C806">
        <v>1</v>
      </c>
      <c r="D806">
        <v>1</v>
      </c>
      <c r="E806">
        <v>1</v>
      </c>
      <c r="F806">
        <v>1</v>
      </c>
      <c r="G806">
        <v>1</v>
      </c>
      <c r="H806" s="406">
        <f>CHOOSE($D806,3,4,4,5)</f>
        <v>3</v>
      </c>
      <c r="I806" s="406">
        <f>CHOOSE($E806,4,3,2)</f>
        <v>4</v>
      </c>
      <c r="J806" s="406">
        <v>0</v>
      </c>
      <c r="K806" s="406">
        <v>0</v>
      </c>
      <c r="L806" s="406">
        <v>0</v>
      </c>
      <c r="M806" s="406">
        <v>0</v>
      </c>
      <c r="N806" s="406">
        <f>CHOOSE($D806,2,2,2,3)</f>
        <v>2</v>
      </c>
    </row>
    <row r="807" spans="1:30" outlineLevel="1">
      <c r="B807" t="str">
        <f t="shared" si="278"/>
        <v>SWV SFM Win</v>
      </c>
      <c r="C807">
        <v>1</v>
      </c>
      <c r="D807">
        <v>1</v>
      </c>
      <c r="E807">
        <v>2</v>
      </c>
      <c r="F807">
        <v>1</v>
      </c>
      <c r="G807">
        <v>1</v>
      </c>
      <c r="H807" s="406">
        <f t="shared" ref="H807:H865" si="279">CHOOSE($D807,3,4,4,5)</f>
        <v>3</v>
      </c>
      <c r="I807" s="406">
        <f t="shared" ref="I807:I841" si="280">CHOOSE($E807,4,3,2)</f>
        <v>3</v>
      </c>
      <c r="J807" s="406">
        <v>0</v>
      </c>
      <c r="K807" s="406">
        <v>0</v>
      </c>
      <c r="L807" s="406">
        <v>0</v>
      </c>
      <c r="M807" s="406">
        <v>0</v>
      </c>
      <c r="N807" s="406">
        <f t="shared" ref="N807:N865" si="281">CHOOSE($D807,2,2,2,3)</f>
        <v>2</v>
      </c>
    </row>
    <row r="808" spans="1:30" outlineLevel="1">
      <c r="B808" t="str">
        <f t="shared" si="278"/>
        <v>SWV SFM Spr</v>
      </c>
      <c r="C808">
        <v>1</v>
      </c>
      <c r="D808">
        <v>1</v>
      </c>
      <c r="E808">
        <v>3</v>
      </c>
      <c r="F808">
        <v>1</v>
      </c>
      <c r="G808">
        <v>1</v>
      </c>
      <c r="H808" s="406">
        <f t="shared" si="279"/>
        <v>3</v>
      </c>
      <c r="I808" s="406">
        <f t="shared" si="280"/>
        <v>2</v>
      </c>
      <c r="J808" s="406">
        <v>0</v>
      </c>
      <c r="K808" s="406">
        <v>0</v>
      </c>
      <c r="L808" s="406">
        <v>0</v>
      </c>
      <c r="M808" s="406">
        <v>0</v>
      </c>
      <c r="N808" s="406">
        <f t="shared" si="281"/>
        <v>2</v>
      </c>
    </row>
    <row r="809" spans="1:30" outlineLevel="1">
      <c r="A809" t="s">
        <v>2728</v>
      </c>
      <c r="B809" t="str">
        <f t="shared" si="278"/>
        <v>SWV MFM Aut</v>
      </c>
      <c r="C809">
        <v>1</v>
      </c>
      <c r="D809">
        <v>2</v>
      </c>
      <c r="E809">
        <v>1</v>
      </c>
      <c r="F809">
        <v>1</v>
      </c>
      <c r="G809">
        <v>1</v>
      </c>
      <c r="H809" s="406">
        <f t="shared" si="279"/>
        <v>4</v>
      </c>
      <c r="I809" s="406">
        <f t="shared" si="280"/>
        <v>4</v>
      </c>
      <c r="J809" s="406">
        <v>0</v>
      </c>
      <c r="K809" s="406">
        <v>0</v>
      </c>
      <c r="L809" s="406">
        <v>0</v>
      </c>
      <c r="M809" s="406">
        <v>0</v>
      </c>
      <c r="N809" s="406">
        <f t="shared" si="281"/>
        <v>2</v>
      </c>
    </row>
    <row r="810" spans="1:30" outlineLevel="1">
      <c r="B810" t="str">
        <f t="shared" si="278"/>
        <v>SWV MFM Win</v>
      </c>
      <c r="C810">
        <v>1</v>
      </c>
      <c r="D810">
        <v>2</v>
      </c>
      <c r="E810">
        <v>2</v>
      </c>
      <c r="F810">
        <v>1</v>
      </c>
      <c r="G810">
        <v>1</v>
      </c>
      <c r="H810" s="406">
        <f t="shared" si="279"/>
        <v>4</v>
      </c>
      <c r="I810" s="406">
        <f t="shared" si="280"/>
        <v>3</v>
      </c>
      <c r="J810" s="406">
        <v>0</v>
      </c>
      <c r="K810" s="406">
        <v>0</v>
      </c>
      <c r="L810" s="406">
        <v>0</v>
      </c>
      <c r="M810" s="406">
        <v>0</v>
      </c>
      <c r="N810" s="406">
        <f t="shared" si="281"/>
        <v>2</v>
      </c>
    </row>
    <row r="811" spans="1:30" outlineLevel="1">
      <c r="B811" t="str">
        <f t="shared" si="278"/>
        <v>SWV MFM Spr</v>
      </c>
      <c r="C811">
        <v>1</v>
      </c>
      <c r="D811">
        <v>2</v>
      </c>
      <c r="E811">
        <v>3</v>
      </c>
      <c r="F811">
        <v>1</v>
      </c>
      <c r="G811">
        <v>1</v>
      </c>
      <c r="H811" s="406">
        <f t="shared" si="279"/>
        <v>4</v>
      </c>
      <c r="I811" s="406">
        <f t="shared" si="280"/>
        <v>2</v>
      </c>
      <c r="J811" s="406">
        <v>0</v>
      </c>
      <c r="K811" s="406">
        <v>0</v>
      </c>
      <c r="L811" s="406">
        <v>0</v>
      </c>
      <c r="M811" s="406">
        <v>0</v>
      </c>
      <c r="N811" s="406">
        <f t="shared" si="281"/>
        <v>2</v>
      </c>
    </row>
    <row r="812" spans="1:30" outlineLevel="1">
      <c r="A812" t="s">
        <v>1534</v>
      </c>
      <c r="B812" t="e">
        <f t="shared" si="278"/>
        <v>#VALUE!</v>
      </c>
      <c r="H812" s="406"/>
      <c r="I812" s="406"/>
      <c r="J812" s="406"/>
      <c r="K812" s="406"/>
      <c r="L812" s="406"/>
      <c r="M812" s="406"/>
      <c r="N812" s="406"/>
    </row>
    <row r="813" spans="1:30" outlineLevel="1">
      <c r="B813" t="e">
        <f t="shared" si="278"/>
        <v>#VALUE!</v>
      </c>
      <c r="H813" s="406"/>
      <c r="I813" s="406"/>
      <c r="J813" s="406"/>
      <c r="K813" s="406"/>
      <c r="L813" s="406"/>
      <c r="M813" s="406"/>
      <c r="N813" s="406"/>
    </row>
    <row r="814" spans="1:30" outlineLevel="1">
      <c r="B814" t="e">
        <f t="shared" si="278"/>
        <v>#VALUE!</v>
      </c>
      <c r="H814" s="406"/>
      <c r="I814" s="406"/>
      <c r="J814" s="406"/>
      <c r="K814" s="406"/>
      <c r="L814" s="406"/>
      <c r="M814" s="406"/>
      <c r="N814" s="406"/>
    </row>
    <row r="815" spans="1:30" outlineLevel="1">
      <c r="A815" t="s">
        <v>809</v>
      </c>
      <c r="B815" t="str">
        <f t="shared" si="278"/>
        <v>SWV Mat Aut</v>
      </c>
      <c r="C815">
        <v>1</v>
      </c>
      <c r="D815">
        <v>4</v>
      </c>
      <c r="E815">
        <v>1</v>
      </c>
      <c r="F815">
        <v>1</v>
      </c>
      <c r="G815">
        <v>1</v>
      </c>
      <c r="H815" s="406">
        <f t="shared" si="279"/>
        <v>5</v>
      </c>
      <c r="I815" s="406">
        <f t="shared" si="280"/>
        <v>4</v>
      </c>
      <c r="J815" s="406">
        <v>0</v>
      </c>
      <c r="K815" s="406">
        <v>0</v>
      </c>
      <c r="L815" s="406">
        <v>0</v>
      </c>
      <c r="M815" s="406">
        <v>0</v>
      </c>
      <c r="N815" s="406">
        <f t="shared" si="281"/>
        <v>3</v>
      </c>
    </row>
    <row r="816" spans="1:30" outlineLevel="1">
      <c r="B816" t="str">
        <f t="shared" si="278"/>
        <v>SWV Mat Win</v>
      </c>
      <c r="C816">
        <v>1</v>
      </c>
      <c r="D816">
        <v>4</v>
      </c>
      <c r="E816">
        <v>2</v>
      </c>
      <c r="F816">
        <v>1</v>
      </c>
      <c r="G816">
        <v>1</v>
      </c>
      <c r="H816" s="406">
        <f t="shared" si="279"/>
        <v>5</v>
      </c>
      <c r="I816" s="406">
        <f t="shared" si="280"/>
        <v>3</v>
      </c>
      <c r="J816" s="406">
        <v>0</v>
      </c>
      <c r="K816" s="406">
        <v>0</v>
      </c>
      <c r="L816" s="406">
        <v>0</v>
      </c>
      <c r="M816" s="406">
        <v>0</v>
      </c>
      <c r="N816" s="406">
        <f t="shared" si="281"/>
        <v>3</v>
      </c>
    </row>
    <row r="817" spans="1:14" outlineLevel="1">
      <c r="A817" s="92"/>
      <c r="B817" t="str">
        <f t="shared" si="278"/>
        <v>SWV Mat Spr</v>
      </c>
      <c r="C817">
        <v>1</v>
      </c>
      <c r="D817">
        <v>4</v>
      </c>
      <c r="E817">
        <v>3</v>
      </c>
      <c r="F817">
        <v>1</v>
      </c>
      <c r="G817">
        <v>1</v>
      </c>
      <c r="H817" s="406">
        <f t="shared" si="279"/>
        <v>5</v>
      </c>
      <c r="I817" s="406">
        <f t="shared" si="280"/>
        <v>2</v>
      </c>
      <c r="J817" s="406">
        <v>0</v>
      </c>
      <c r="K817" s="406">
        <v>0</v>
      </c>
      <c r="L817" s="406">
        <v>0</v>
      </c>
      <c r="M817" s="406">
        <v>0</v>
      </c>
      <c r="N817" s="406">
        <f t="shared" si="281"/>
        <v>3</v>
      </c>
    </row>
    <row r="818" spans="1:14" outlineLevel="1">
      <c r="A818" s="89" t="s">
        <v>2727</v>
      </c>
      <c r="B818" t="str">
        <f t="shared" si="278"/>
        <v>GSW SFM Aut</v>
      </c>
      <c r="C818">
        <v>2</v>
      </c>
      <c r="D818">
        <v>1</v>
      </c>
      <c r="E818">
        <v>1</v>
      </c>
      <c r="F818">
        <v>1</v>
      </c>
      <c r="G818">
        <v>1</v>
      </c>
      <c r="H818" s="406">
        <f t="shared" si="279"/>
        <v>3</v>
      </c>
      <c r="I818" s="406">
        <f t="shared" si="280"/>
        <v>4</v>
      </c>
      <c r="J818" s="406">
        <v>0</v>
      </c>
      <c r="K818" s="406">
        <v>0</v>
      </c>
      <c r="L818" s="406">
        <v>0</v>
      </c>
      <c r="M818" s="406">
        <v>0</v>
      </c>
      <c r="N818" s="406">
        <f t="shared" si="281"/>
        <v>2</v>
      </c>
    </row>
    <row r="819" spans="1:14" outlineLevel="1">
      <c r="B819" t="str">
        <f t="shared" si="278"/>
        <v>GSW SFM Win</v>
      </c>
      <c r="C819">
        <v>2</v>
      </c>
      <c r="D819">
        <v>1</v>
      </c>
      <c r="E819">
        <v>2</v>
      </c>
      <c r="F819">
        <v>1</v>
      </c>
      <c r="G819">
        <v>1</v>
      </c>
      <c r="H819" s="406">
        <f t="shared" si="279"/>
        <v>3</v>
      </c>
      <c r="I819" s="406">
        <f t="shared" si="280"/>
        <v>3</v>
      </c>
      <c r="J819" s="406">
        <v>0</v>
      </c>
      <c r="K819" s="406">
        <v>0</v>
      </c>
      <c r="L819" s="406">
        <v>0</v>
      </c>
      <c r="M819" s="406">
        <v>0</v>
      </c>
      <c r="N819" s="406">
        <f t="shared" si="281"/>
        <v>2</v>
      </c>
    </row>
    <row r="820" spans="1:14" outlineLevel="1">
      <c r="B820" t="str">
        <f t="shared" si="278"/>
        <v>GSW SFM Spr</v>
      </c>
      <c r="C820">
        <v>2</v>
      </c>
      <c r="D820">
        <v>1</v>
      </c>
      <c r="E820">
        <v>3</v>
      </c>
      <c r="F820">
        <v>1</v>
      </c>
      <c r="G820">
        <v>1</v>
      </c>
      <c r="H820" s="406">
        <f t="shared" si="279"/>
        <v>3</v>
      </c>
      <c r="I820" s="406">
        <f t="shared" si="280"/>
        <v>2</v>
      </c>
      <c r="J820" s="406">
        <v>0</v>
      </c>
      <c r="K820" s="406">
        <v>0</v>
      </c>
      <c r="L820" s="406">
        <v>0</v>
      </c>
      <c r="M820" s="406">
        <v>0</v>
      </c>
      <c r="N820" s="406">
        <f t="shared" si="281"/>
        <v>2</v>
      </c>
    </row>
    <row r="821" spans="1:14" outlineLevel="1">
      <c r="A821" t="s">
        <v>2728</v>
      </c>
      <c r="B821" t="str">
        <f t="shared" si="278"/>
        <v>GSW MFM Aut</v>
      </c>
      <c r="C821">
        <v>2</v>
      </c>
      <c r="D821">
        <v>2</v>
      </c>
      <c r="E821">
        <v>1</v>
      </c>
      <c r="F821">
        <v>1</v>
      </c>
      <c r="G821">
        <v>1</v>
      </c>
      <c r="H821" s="406">
        <f t="shared" si="279"/>
        <v>4</v>
      </c>
      <c r="I821" s="406">
        <f t="shared" si="280"/>
        <v>4</v>
      </c>
      <c r="J821" s="406">
        <v>0</v>
      </c>
      <c r="K821" s="406">
        <v>0</v>
      </c>
      <c r="L821" s="406">
        <v>0</v>
      </c>
      <c r="M821" s="406">
        <v>0</v>
      </c>
      <c r="N821" s="406">
        <f t="shared" si="281"/>
        <v>2</v>
      </c>
    </row>
    <row r="822" spans="1:14" outlineLevel="1">
      <c r="B822" t="str">
        <f t="shared" si="278"/>
        <v>GSW MFM Win</v>
      </c>
      <c r="C822">
        <v>2</v>
      </c>
      <c r="D822">
        <v>2</v>
      </c>
      <c r="E822">
        <v>2</v>
      </c>
      <c r="F822">
        <v>1</v>
      </c>
      <c r="G822">
        <v>1</v>
      </c>
      <c r="H822" s="406">
        <f t="shared" si="279"/>
        <v>4</v>
      </c>
      <c r="I822" s="406">
        <f t="shared" si="280"/>
        <v>3</v>
      </c>
      <c r="J822" s="406">
        <v>0</v>
      </c>
      <c r="K822" s="406">
        <v>0</v>
      </c>
      <c r="L822" s="406">
        <v>0</v>
      </c>
      <c r="M822" s="406">
        <v>0</v>
      </c>
      <c r="N822" s="406">
        <f t="shared" si="281"/>
        <v>2</v>
      </c>
    </row>
    <row r="823" spans="1:14" outlineLevel="1">
      <c r="B823" t="str">
        <f t="shared" si="278"/>
        <v>GSW MFM Spr</v>
      </c>
      <c r="C823">
        <v>2</v>
      </c>
      <c r="D823">
        <v>2</v>
      </c>
      <c r="E823">
        <v>3</v>
      </c>
      <c r="F823">
        <v>1</v>
      </c>
      <c r="G823">
        <v>1</v>
      </c>
      <c r="H823" s="406">
        <f t="shared" si="279"/>
        <v>4</v>
      </c>
      <c r="I823" s="406">
        <f t="shared" si="280"/>
        <v>2</v>
      </c>
      <c r="J823" s="406">
        <v>0</v>
      </c>
      <c r="K823" s="406">
        <v>0</v>
      </c>
      <c r="L823" s="406">
        <v>0</v>
      </c>
      <c r="M823" s="406">
        <v>0</v>
      </c>
      <c r="N823" s="406">
        <f t="shared" si="281"/>
        <v>2</v>
      </c>
    </row>
    <row r="824" spans="1:14" outlineLevel="1">
      <c r="A824" t="s">
        <v>1534</v>
      </c>
      <c r="B824" t="e">
        <f t="shared" si="278"/>
        <v>#VALUE!</v>
      </c>
      <c r="H824" s="406"/>
      <c r="I824" s="406"/>
      <c r="J824" s="406"/>
      <c r="K824" s="406"/>
      <c r="L824" s="406"/>
      <c r="M824" s="406"/>
      <c r="N824" s="406"/>
    </row>
    <row r="825" spans="1:14" outlineLevel="1">
      <c r="B825" t="e">
        <f t="shared" si="278"/>
        <v>#VALUE!</v>
      </c>
      <c r="H825" s="406"/>
      <c r="I825" s="406"/>
      <c r="J825" s="406"/>
      <c r="K825" s="406"/>
      <c r="L825" s="406"/>
      <c r="M825" s="406"/>
      <c r="N825" s="406"/>
    </row>
    <row r="826" spans="1:14" outlineLevel="1">
      <c r="B826" t="e">
        <f t="shared" si="278"/>
        <v>#VALUE!</v>
      </c>
      <c r="H826" s="406"/>
      <c r="I826" s="406"/>
      <c r="J826" s="406"/>
      <c r="K826" s="406"/>
      <c r="L826" s="406"/>
      <c r="M826" s="406"/>
      <c r="N826" s="406"/>
    </row>
    <row r="827" spans="1:14" outlineLevel="1">
      <c r="A827" t="s">
        <v>809</v>
      </c>
      <c r="B827" t="str">
        <f t="shared" si="278"/>
        <v>GSW Mat Aut</v>
      </c>
      <c r="C827">
        <v>2</v>
      </c>
      <c r="D827">
        <v>4</v>
      </c>
      <c r="E827">
        <v>1</v>
      </c>
      <c r="F827">
        <v>1</v>
      </c>
      <c r="G827">
        <v>1</v>
      </c>
      <c r="H827" s="406">
        <f t="shared" si="279"/>
        <v>5</v>
      </c>
      <c r="I827" s="406">
        <f t="shared" si="280"/>
        <v>4</v>
      </c>
      <c r="J827" s="406">
        <v>0</v>
      </c>
      <c r="K827" s="406">
        <v>0</v>
      </c>
      <c r="L827" s="406">
        <v>0</v>
      </c>
      <c r="M827" s="406">
        <v>0</v>
      </c>
      <c r="N827" s="406">
        <f t="shared" si="281"/>
        <v>3</v>
      </c>
    </row>
    <row r="828" spans="1:14" outlineLevel="1">
      <c r="B828" t="str">
        <f t="shared" si="278"/>
        <v>GSW Mat Win</v>
      </c>
      <c r="C828">
        <v>2</v>
      </c>
      <c r="D828">
        <v>4</v>
      </c>
      <c r="E828">
        <v>2</v>
      </c>
      <c r="F828">
        <v>1</v>
      </c>
      <c r="G828">
        <v>1</v>
      </c>
      <c r="H828" s="406">
        <f t="shared" si="279"/>
        <v>5</v>
      </c>
      <c r="I828" s="406">
        <f t="shared" si="280"/>
        <v>3</v>
      </c>
      <c r="J828" s="406">
        <v>0</v>
      </c>
      <c r="K828" s="406">
        <v>0</v>
      </c>
      <c r="L828" s="406">
        <v>0</v>
      </c>
      <c r="M828" s="406">
        <v>0</v>
      </c>
      <c r="N828" s="406">
        <f t="shared" si="281"/>
        <v>3</v>
      </c>
    </row>
    <row r="829" spans="1:14" outlineLevel="1">
      <c r="A829" s="92"/>
      <c r="B829" t="str">
        <f t="shared" si="278"/>
        <v>GSW Mat Spr</v>
      </c>
      <c r="C829">
        <v>2</v>
      </c>
      <c r="D829">
        <v>4</v>
      </c>
      <c r="E829">
        <v>3</v>
      </c>
      <c r="F829">
        <v>1</v>
      </c>
      <c r="G829">
        <v>1</v>
      </c>
      <c r="H829" s="406">
        <f t="shared" si="279"/>
        <v>5</v>
      </c>
      <c r="I829" s="406">
        <f t="shared" si="280"/>
        <v>2</v>
      </c>
      <c r="J829" s="406">
        <v>0</v>
      </c>
      <c r="K829" s="406">
        <v>0</v>
      </c>
      <c r="L829" s="406">
        <v>0</v>
      </c>
      <c r="M829" s="406">
        <v>0</v>
      </c>
      <c r="N829" s="406">
        <f t="shared" si="281"/>
        <v>3</v>
      </c>
    </row>
    <row r="830" spans="1:14" outlineLevel="1">
      <c r="A830" s="89" t="s">
        <v>2727</v>
      </c>
      <c r="B830" t="str">
        <f t="shared" si="278"/>
        <v>CWW SFM Aut</v>
      </c>
      <c r="C830">
        <v>3</v>
      </c>
      <c r="D830">
        <v>1</v>
      </c>
      <c r="E830">
        <v>1</v>
      </c>
      <c r="F830">
        <v>1</v>
      </c>
      <c r="G830">
        <v>1</v>
      </c>
      <c r="H830" s="406">
        <f t="shared" si="279"/>
        <v>3</v>
      </c>
      <c r="I830" s="406">
        <f t="shared" si="280"/>
        <v>4</v>
      </c>
      <c r="J830" s="406">
        <v>0</v>
      </c>
      <c r="K830" s="406">
        <v>0</v>
      </c>
      <c r="L830" s="406">
        <v>0</v>
      </c>
      <c r="M830" s="406">
        <v>0</v>
      </c>
      <c r="N830" s="406">
        <f t="shared" si="281"/>
        <v>2</v>
      </c>
    </row>
    <row r="831" spans="1:14" outlineLevel="1">
      <c r="B831" t="str">
        <f t="shared" si="278"/>
        <v>CWW SFM Win</v>
      </c>
      <c r="C831">
        <v>3</v>
      </c>
      <c r="D831">
        <v>1</v>
      </c>
      <c r="E831">
        <v>2</v>
      </c>
      <c r="F831">
        <v>1</v>
      </c>
      <c r="G831">
        <v>1</v>
      </c>
      <c r="H831" s="406">
        <f t="shared" si="279"/>
        <v>3</v>
      </c>
      <c r="I831" s="406">
        <f t="shared" si="280"/>
        <v>3</v>
      </c>
      <c r="J831" s="406">
        <v>0</v>
      </c>
      <c r="K831" s="406">
        <v>0</v>
      </c>
      <c r="L831" s="406">
        <v>0</v>
      </c>
      <c r="M831" s="406">
        <v>0</v>
      </c>
      <c r="N831" s="406">
        <f t="shared" si="281"/>
        <v>2</v>
      </c>
    </row>
    <row r="832" spans="1:14" outlineLevel="1">
      <c r="B832" t="str">
        <f t="shared" si="278"/>
        <v>CWW SFM Spr</v>
      </c>
      <c r="C832">
        <v>3</v>
      </c>
      <c r="D832">
        <v>1</v>
      </c>
      <c r="E832">
        <v>3</v>
      </c>
      <c r="F832">
        <v>1</v>
      </c>
      <c r="G832">
        <v>1</v>
      </c>
      <c r="H832" s="406">
        <f t="shared" si="279"/>
        <v>3</v>
      </c>
      <c r="I832" s="406">
        <f t="shared" si="280"/>
        <v>2</v>
      </c>
      <c r="J832" s="406">
        <v>0</v>
      </c>
      <c r="K832" s="406">
        <v>0</v>
      </c>
      <c r="L832" s="406">
        <v>0</v>
      </c>
      <c r="M832" s="406">
        <v>0</v>
      </c>
      <c r="N832" s="406">
        <f t="shared" si="281"/>
        <v>2</v>
      </c>
    </row>
    <row r="833" spans="1:14" outlineLevel="1">
      <c r="A833" t="s">
        <v>2728</v>
      </c>
      <c r="B833" t="str">
        <f t="shared" si="278"/>
        <v>CWW MFM Aut</v>
      </c>
      <c r="C833">
        <v>3</v>
      </c>
      <c r="D833">
        <v>2</v>
      </c>
      <c r="E833">
        <v>1</v>
      </c>
      <c r="F833">
        <v>1</v>
      </c>
      <c r="G833">
        <v>1</v>
      </c>
      <c r="H833" s="406">
        <f t="shared" si="279"/>
        <v>4</v>
      </c>
      <c r="I833" s="406">
        <f t="shared" si="280"/>
        <v>4</v>
      </c>
      <c r="J833" s="406">
        <v>0</v>
      </c>
      <c r="K833" s="406">
        <v>0</v>
      </c>
      <c r="L833" s="406">
        <v>0</v>
      </c>
      <c r="M833" s="406">
        <v>0</v>
      </c>
      <c r="N833" s="406">
        <f t="shared" si="281"/>
        <v>2</v>
      </c>
    </row>
    <row r="834" spans="1:14" outlineLevel="1">
      <c r="B834" t="str">
        <f t="shared" si="278"/>
        <v>CWW MFM Win</v>
      </c>
      <c r="C834">
        <v>3</v>
      </c>
      <c r="D834">
        <v>2</v>
      </c>
      <c r="E834">
        <v>2</v>
      </c>
      <c r="F834">
        <v>1</v>
      </c>
      <c r="G834">
        <v>1</v>
      </c>
      <c r="H834" s="406">
        <f t="shared" si="279"/>
        <v>4</v>
      </c>
      <c r="I834" s="406">
        <f t="shared" si="280"/>
        <v>3</v>
      </c>
      <c r="J834" s="406">
        <v>0</v>
      </c>
      <c r="K834" s="406">
        <v>0</v>
      </c>
      <c r="L834" s="406">
        <v>0</v>
      </c>
      <c r="M834" s="406">
        <v>0</v>
      </c>
      <c r="N834" s="406">
        <f t="shared" si="281"/>
        <v>2</v>
      </c>
    </row>
    <row r="835" spans="1:14" outlineLevel="1">
      <c r="B835" t="str">
        <f t="shared" si="278"/>
        <v>CWW MFM Spr</v>
      </c>
      <c r="C835">
        <v>3</v>
      </c>
      <c r="D835">
        <v>2</v>
      </c>
      <c r="E835">
        <v>3</v>
      </c>
      <c r="F835">
        <v>1</v>
      </c>
      <c r="G835">
        <v>1</v>
      </c>
      <c r="H835" s="406">
        <f t="shared" si="279"/>
        <v>4</v>
      </c>
      <c r="I835" s="406">
        <f t="shared" si="280"/>
        <v>2</v>
      </c>
      <c r="J835" s="406">
        <v>0</v>
      </c>
      <c r="K835" s="406">
        <v>0</v>
      </c>
      <c r="L835" s="406">
        <v>0</v>
      </c>
      <c r="M835" s="406">
        <v>0</v>
      </c>
      <c r="N835" s="406">
        <f t="shared" si="281"/>
        <v>2</v>
      </c>
    </row>
    <row r="836" spans="1:14" outlineLevel="1">
      <c r="A836" t="s">
        <v>1534</v>
      </c>
      <c r="B836" t="e">
        <f t="shared" si="278"/>
        <v>#VALUE!</v>
      </c>
      <c r="H836" s="406"/>
      <c r="I836" s="406"/>
      <c r="J836" s="406"/>
      <c r="K836" s="406"/>
      <c r="L836" s="406"/>
      <c r="M836" s="406"/>
      <c r="N836" s="406"/>
    </row>
    <row r="837" spans="1:14" outlineLevel="1">
      <c r="B837" t="e">
        <f t="shared" si="278"/>
        <v>#VALUE!</v>
      </c>
      <c r="H837" s="406"/>
      <c r="I837" s="406"/>
      <c r="J837" s="406"/>
      <c r="K837" s="406"/>
      <c r="L837" s="406"/>
      <c r="M837" s="406"/>
      <c r="N837" s="406"/>
    </row>
    <row r="838" spans="1:14" outlineLevel="1">
      <c r="B838" t="e">
        <f t="shared" si="278"/>
        <v>#VALUE!</v>
      </c>
      <c r="H838" s="406"/>
      <c r="I838" s="406"/>
      <c r="J838" s="406"/>
      <c r="K838" s="406"/>
      <c r="L838" s="406"/>
      <c r="M838" s="406"/>
      <c r="N838" s="406"/>
    </row>
    <row r="839" spans="1:14" outlineLevel="1">
      <c r="A839" t="s">
        <v>809</v>
      </c>
      <c r="B839" t="str">
        <f t="shared" si="278"/>
        <v>CWW Mat Aut</v>
      </c>
      <c r="C839">
        <v>3</v>
      </c>
      <c r="D839">
        <v>4</v>
      </c>
      <c r="E839">
        <v>1</v>
      </c>
      <c r="F839">
        <v>1</v>
      </c>
      <c r="G839">
        <v>1</v>
      </c>
      <c r="H839" s="406">
        <f t="shared" si="279"/>
        <v>5</v>
      </c>
      <c r="I839" s="406">
        <f t="shared" si="280"/>
        <v>4</v>
      </c>
      <c r="J839" s="406">
        <v>0</v>
      </c>
      <c r="K839" s="406">
        <v>0</v>
      </c>
      <c r="L839" s="406">
        <v>0</v>
      </c>
      <c r="M839" s="406">
        <v>0</v>
      </c>
      <c r="N839" s="406">
        <f t="shared" si="281"/>
        <v>3</v>
      </c>
    </row>
    <row r="840" spans="1:14" outlineLevel="1">
      <c r="B840" t="str">
        <f t="shared" si="278"/>
        <v>CWW Mat Win</v>
      </c>
      <c r="C840">
        <v>3</v>
      </c>
      <c r="D840">
        <v>4</v>
      </c>
      <c r="E840">
        <v>2</v>
      </c>
      <c r="F840">
        <v>1</v>
      </c>
      <c r="G840">
        <v>1</v>
      </c>
      <c r="H840" s="406">
        <f t="shared" si="279"/>
        <v>5</v>
      </c>
      <c r="I840" s="406">
        <f t="shared" si="280"/>
        <v>3</v>
      </c>
      <c r="J840" s="406">
        <v>0</v>
      </c>
      <c r="K840" s="406">
        <v>0</v>
      </c>
      <c r="L840" s="406">
        <v>0</v>
      </c>
      <c r="M840" s="406">
        <v>0</v>
      </c>
      <c r="N840" s="406">
        <f t="shared" si="281"/>
        <v>3</v>
      </c>
    </row>
    <row r="841" spans="1:14" outlineLevel="1">
      <c r="A841" s="92"/>
      <c r="B841" t="str">
        <f t="shared" si="278"/>
        <v>CWW Mat Spr</v>
      </c>
      <c r="C841">
        <v>3</v>
      </c>
      <c r="D841">
        <v>4</v>
      </c>
      <c r="E841">
        <v>3</v>
      </c>
      <c r="F841">
        <v>1</v>
      </c>
      <c r="G841">
        <v>1</v>
      </c>
      <c r="H841" s="406">
        <f t="shared" si="279"/>
        <v>5</v>
      </c>
      <c r="I841" s="406">
        <f t="shared" si="280"/>
        <v>2</v>
      </c>
      <c r="J841" s="406">
        <v>0</v>
      </c>
      <c r="K841" s="406">
        <v>0</v>
      </c>
      <c r="L841" s="406">
        <v>0</v>
      </c>
      <c r="M841" s="406">
        <v>0</v>
      </c>
      <c r="N841" s="406">
        <f t="shared" si="281"/>
        <v>3</v>
      </c>
    </row>
    <row r="842" spans="1:14" outlineLevel="1">
      <c r="A842" s="89" t="s">
        <v>2727</v>
      </c>
      <c r="B842" s="89" t="str">
        <f t="shared" si="278"/>
        <v>EWW SFM Aut</v>
      </c>
      <c r="C842" s="89">
        <v>4</v>
      </c>
      <c r="D842" s="89">
        <v>1</v>
      </c>
      <c r="E842" s="89">
        <v>1</v>
      </c>
      <c r="F842" s="89">
        <v>1</v>
      </c>
      <c r="G842" s="89">
        <v>1</v>
      </c>
      <c r="H842" s="440">
        <f t="shared" si="279"/>
        <v>3</v>
      </c>
      <c r="I842" s="440">
        <v>6</v>
      </c>
      <c r="J842" s="440">
        <v>0</v>
      </c>
      <c r="K842" s="440">
        <v>0</v>
      </c>
      <c r="L842" s="440">
        <v>0</v>
      </c>
      <c r="M842" s="440">
        <v>0</v>
      </c>
      <c r="N842" s="440">
        <f t="shared" si="281"/>
        <v>2</v>
      </c>
    </row>
    <row r="843" spans="1:14" outlineLevel="1">
      <c r="B843" t="str">
        <f t="shared" si="278"/>
        <v>EWW SFM Win</v>
      </c>
      <c r="C843">
        <v>4</v>
      </c>
      <c r="D843">
        <v>1</v>
      </c>
      <c r="E843">
        <v>2</v>
      </c>
      <c r="F843">
        <v>1</v>
      </c>
      <c r="G843">
        <v>1</v>
      </c>
      <c r="H843" s="406">
        <f t="shared" si="279"/>
        <v>3</v>
      </c>
      <c r="I843" s="406">
        <v>6</v>
      </c>
      <c r="J843" s="406">
        <v>0</v>
      </c>
      <c r="K843" s="406">
        <v>0</v>
      </c>
      <c r="L843" s="406">
        <v>0</v>
      </c>
      <c r="M843" s="406">
        <v>0</v>
      </c>
      <c r="N843" s="406">
        <f t="shared" si="281"/>
        <v>2</v>
      </c>
    </row>
    <row r="844" spans="1:14" outlineLevel="1">
      <c r="B844" t="str">
        <f t="shared" si="278"/>
        <v>EWW SFM Spr</v>
      </c>
      <c r="C844">
        <v>4</v>
      </c>
      <c r="D844">
        <v>1</v>
      </c>
      <c r="E844">
        <v>3</v>
      </c>
      <c r="F844">
        <v>1</v>
      </c>
      <c r="G844">
        <v>1</v>
      </c>
      <c r="H844" s="406">
        <f t="shared" si="279"/>
        <v>3</v>
      </c>
      <c r="I844" s="406">
        <v>6</v>
      </c>
      <c r="J844" s="406">
        <v>0</v>
      </c>
      <c r="K844" s="406">
        <v>0</v>
      </c>
      <c r="L844" s="406">
        <v>0</v>
      </c>
      <c r="M844" s="406">
        <v>0</v>
      </c>
      <c r="N844" s="406">
        <f t="shared" si="281"/>
        <v>2</v>
      </c>
    </row>
    <row r="845" spans="1:14" outlineLevel="1">
      <c r="A845" t="s">
        <v>2728</v>
      </c>
      <c r="B845" t="str">
        <f t="shared" si="278"/>
        <v>EWW MFM Aut</v>
      </c>
      <c r="C845">
        <v>4</v>
      </c>
      <c r="D845">
        <v>2</v>
      </c>
      <c r="E845">
        <v>1</v>
      </c>
      <c r="F845">
        <v>1</v>
      </c>
      <c r="G845">
        <v>1</v>
      </c>
      <c r="H845" s="406">
        <f t="shared" si="279"/>
        <v>4</v>
      </c>
      <c r="I845" s="406">
        <v>6</v>
      </c>
      <c r="J845" s="406">
        <v>0</v>
      </c>
      <c r="K845" s="406">
        <v>0</v>
      </c>
      <c r="L845" s="406">
        <v>0</v>
      </c>
      <c r="M845" s="406">
        <v>0</v>
      </c>
      <c r="N845" s="406">
        <f t="shared" si="281"/>
        <v>2</v>
      </c>
    </row>
    <row r="846" spans="1:14" outlineLevel="1">
      <c r="B846" t="str">
        <f t="shared" si="278"/>
        <v>EWW MFM Win</v>
      </c>
      <c r="C846">
        <v>4</v>
      </c>
      <c r="D846">
        <v>2</v>
      </c>
      <c r="E846">
        <v>2</v>
      </c>
      <c r="F846">
        <v>1</v>
      </c>
      <c r="G846">
        <v>1</v>
      </c>
      <c r="H846" s="406">
        <f t="shared" si="279"/>
        <v>4</v>
      </c>
      <c r="I846" s="406">
        <v>6</v>
      </c>
      <c r="J846" s="406">
        <v>0</v>
      </c>
      <c r="K846" s="406">
        <v>0</v>
      </c>
      <c r="L846" s="406">
        <v>0</v>
      </c>
      <c r="M846" s="406">
        <v>0</v>
      </c>
      <c r="N846" s="406">
        <f t="shared" si="281"/>
        <v>2</v>
      </c>
    </row>
    <row r="847" spans="1:14" outlineLevel="1">
      <c r="B847" t="str">
        <f t="shared" si="278"/>
        <v>EWW MFM Spr</v>
      </c>
      <c r="C847">
        <v>4</v>
      </c>
      <c r="D847">
        <v>2</v>
      </c>
      <c r="E847">
        <v>3</v>
      </c>
      <c r="F847">
        <v>1</v>
      </c>
      <c r="G847">
        <v>1</v>
      </c>
      <c r="H847" s="406">
        <f t="shared" si="279"/>
        <v>4</v>
      </c>
      <c r="I847" s="406">
        <v>6</v>
      </c>
      <c r="J847" s="406">
        <v>0</v>
      </c>
      <c r="K847" s="406">
        <v>0</v>
      </c>
      <c r="L847" s="406">
        <v>0</v>
      </c>
      <c r="M847" s="406">
        <v>0</v>
      </c>
      <c r="N847" s="406">
        <f t="shared" si="281"/>
        <v>2</v>
      </c>
    </row>
    <row r="848" spans="1:14" outlineLevel="1">
      <c r="A848" t="s">
        <v>1534</v>
      </c>
      <c r="B848" t="str">
        <f t="shared" si="278"/>
        <v>EWW MFM Aut</v>
      </c>
      <c r="C848">
        <v>4</v>
      </c>
      <c r="D848">
        <v>2</v>
      </c>
      <c r="E848">
        <v>1</v>
      </c>
      <c r="F848">
        <v>1</v>
      </c>
      <c r="G848">
        <v>1</v>
      </c>
      <c r="H848" s="406">
        <f t="shared" si="279"/>
        <v>4</v>
      </c>
      <c r="I848" s="406">
        <v>6</v>
      </c>
      <c r="J848" s="406">
        <v>0</v>
      </c>
      <c r="K848" s="406">
        <v>0</v>
      </c>
      <c r="L848" s="406">
        <v>0</v>
      </c>
      <c r="M848" s="406">
        <v>0</v>
      </c>
      <c r="N848" s="406">
        <f t="shared" si="281"/>
        <v>2</v>
      </c>
    </row>
    <row r="849" spans="1:14" outlineLevel="1">
      <c r="B849" t="str">
        <f t="shared" si="278"/>
        <v>EWW MFM Win</v>
      </c>
      <c r="C849">
        <v>4</v>
      </c>
      <c r="D849">
        <v>2</v>
      </c>
      <c r="E849">
        <v>2</v>
      </c>
      <c r="F849">
        <v>1</v>
      </c>
      <c r="G849">
        <v>1</v>
      </c>
      <c r="H849" s="406">
        <f t="shared" si="279"/>
        <v>4</v>
      </c>
      <c r="I849" s="406">
        <v>6</v>
      </c>
      <c r="J849" s="406">
        <v>0</v>
      </c>
      <c r="K849" s="406">
        <v>0</v>
      </c>
      <c r="L849" s="406">
        <v>0</v>
      </c>
      <c r="M849" s="406">
        <v>0</v>
      </c>
      <c r="N849" s="406">
        <f t="shared" si="281"/>
        <v>2</v>
      </c>
    </row>
    <row r="850" spans="1:14" outlineLevel="1">
      <c r="B850" t="str">
        <f t="shared" si="278"/>
        <v>EWW MFM Spr</v>
      </c>
      <c r="C850">
        <v>4</v>
      </c>
      <c r="D850">
        <v>2</v>
      </c>
      <c r="E850">
        <v>3</v>
      </c>
      <c r="F850">
        <v>1</v>
      </c>
      <c r="G850">
        <v>1</v>
      </c>
      <c r="H850" s="406">
        <f t="shared" si="279"/>
        <v>4</v>
      </c>
      <c r="I850" s="406">
        <v>6</v>
      </c>
      <c r="J850" s="406">
        <v>0</v>
      </c>
      <c r="K850" s="406">
        <v>0</v>
      </c>
      <c r="L850" s="406">
        <v>0</v>
      </c>
      <c r="M850" s="406">
        <v>0</v>
      </c>
      <c r="N850" s="406">
        <f t="shared" si="281"/>
        <v>2</v>
      </c>
    </row>
    <row r="851" spans="1:14" outlineLevel="1">
      <c r="A851" t="s">
        <v>809</v>
      </c>
      <c r="B851" t="str">
        <f t="shared" si="278"/>
        <v>EWW Mat Aut</v>
      </c>
      <c r="C851">
        <v>4</v>
      </c>
      <c r="D851">
        <v>4</v>
      </c>
      <c r="E851">
        <v>1</v>
      </c>
      <c r="F851">
        <v>1</v>
      </c>
      <c r="G851">
        <v>1</v>
      </c>
      <c r="H851" s="406">
        <f t="shared" si="279"/>
        <v>5</v>
      </c>
      <c r="I851" s="406">
        <v>5</v>
      </c>
      <c r="J851" s="406">
        <v>0</v>
      </c>
      <c r="K851" s="406">
        <v>0</v>
      </c>
      <c r="L851" s="406">
        <v>0</v>
      </c>
      <c r="M851" s="406">
        <v>0</v>
      </c>
      <c r="N851" s="406">
        <f t="shared" si="281"/>
        <v>3</v>
      </c>
    </row>
    <row r="852" spans="1:14" outlineLevel="1">
      <c r="B852" t="str">
        <f t="shared" si="278"/>
        <v>EWW Mat Win</v>
      </c>
      <c r="C852">
        <v>4</v>
      </c>
      <c r="D852">
        <v>4</v>
      </c>
      <c r="E852">
        <v>2</v>
      </c>
      <c r="F852">
        <v>1</v>
      </c>
      <c r="G852">
        <v>1</v>
      </c>
      <c r="H852" s="406">
        <f t="shared" si="279"/>
        <v>5</v>
      </c>
      <c r="I852" s="406">
        <f>CHOOSE($E852,4,3,2)</f>
        <v>3</v>
      </c>
      <c r="J852" s="406">
        <v>0</v>
      </c>
      <c r="K852" s="406">
        <v>0</v>
      </c>
      <c r="L852" s="406">
        <v>0</v>
      </c>
      <c r="M852" s="406">
        <v>0</v>
      </c>
      <c r="N852" s="406">
        <f t="shared" si="281"/>
        <v>3</v>
      </c>
    </row>
    <row r="853" spans="1:14" outlineLevel="1">
      <c r="A853" s="92"/>
      <c r="B853" s="92" t="str">
        <f t="shared" si="278"/>
        <v>EWW Mat Spr</v>
      </c>
      <c r="C853" s="92">
        <v>4</v>
      </c>
      <c r="D853" s="92">
        <v>4</v>
      </c>
      <c r="E853" s="92">
        <v>3</v>
      </c>
      <c r="F853" s="92">
        <v>1</v>
      </c>
      <c r="G853" s="92">
        <v>1</v>
      </c>
      <c r="H853" s="441">
        <f t="shared" si="279"/>
        <v>5</v>
      </c>
      <c r="I853" s="441">
        <v>1</v>
      </c>
      <c r="J853" s="441">
        <v>0</v>
      </c>
      <c r="K853" s="441">
        <v>0</v>
      </c>
      <c r="L853" s="441">
        <v>0</v>
      </c>
      <c r="M853" s="441">
        <v>0</v>
      </c>
      <c r="N853" s="441">
        <f t="shared" si="281"/>
        <v>3</v>
      </c>
    </row>
    <row r="854" spans="1:14" outlineLevel="1">
      <c r="A854" s="89" t="s">
        <v>2727</v>
      </c>
      <c r="B854" s="89" t="str">
        <f t="shared" si="278"/>
        <v>PNG SFM Aut</v>
      </c>
      <c r="C854" s="89">
        <v>5</v>
      </c>
      <c r="D854" s="89">
        <v>1</v>
      </c>
      <c r="E854" s="89">
        <v>1</v>
      </c>
      <c r="F854" s="89">
        <v>1</v>
      </c>
      <c r="G854" s="89">
        <v>1</v>
      </c>
      <c r="H854" s="440">
        <f t="shared" si="279"/>
        <v>3</v>
      </c>
      <c r="I854" s="440">
        <v>6</v>
      </c>
      <c r="J854" s="440">
        <v>0</v>
      </c>
      <c r="K854" s="440">
        <v>0</v>
      </c>
      <c r="L854" s="440">
        <v>0</v>
      </c>
      <c r="M854" s="440">
        <v>0</v>
      </c>
      <c r="N854" s="440">
        <f t="shared" si="281"/>
        <v>2</v>
      </c>
    </row>
    <row r="855" spans="1:14" outlineLevel="1">
      <c r="B855" t="str">
        <f t="shared" si="278"/>
        <v>PNG SFM Win</v>
      </c>
      <c r="C855">
        <v>5</v>
      </c>
      <c r="D855">
        <v>1</v>
      </c>
      <c r="E855">
        <v>2</v>
      </c>
      <c r="F855">
        <v>1</v>
      </c>
      <c r="G855">
        <v>1</v>
      </c>
      <c r="H855" s="406">
        <f t="shared" si="279"/>
        <v>3</v>
      </c>
      <c r="I855" s="406">
        <v>6</v>
      </c>
      <c r="J855" s="406">
        <v>0</v>
      </c>
      <c r="K855" s="406">
        <v>0</v>
      </c>
      <c r="L855" s="406">
        <v>0</v>
      </c>
      <c r="M855" s="406">
        <v>0</v>
      </c>
      <c r="N855" s="406">
        <f t="shared" si="281"/>
        <v>2</v>
      </c>
    </row>
    <row r="856" spans="1:14" outlineLevel="1">
      <c r="B856" t="str">
        <f t="shared" si="278"/>
        <v>PNG SFM Spr</v>
      </c>
      <c r="C856">
        <v>5</v>
      </c>
      <c r="D856">
        <v>1</v>
      </c>
      <c r="E856">
        <v>3</v>
      </c>
      <c r="F856">
        <v>1</v>
      </c>
      <c r="G856">
        <v>1</v>
      </c>
      <c r="H856" s="406">
        <f t="shared" si="279"/>
        <v>3</v>
      </c>
      <c r="I856" s="406">
        <v>6</v>
      </c>
      <c r="J856" s="406">
        <v>0</v>
      </c>
      <c r="K856" s="406">
        <v>0</v>
      </c>
      <c r="L856" s="406">
        <v>0</v>
      </c>
      <c r="M856" s="406">
        <v>0</v>
      </c>
      <c r="N856" s="406">
        <f t="shared" si="281"/>
        <v>2</v>
      </c>
    </row>
    <row r="857" spans="1:14" outlineLevel="1">
      <c r="A857" t="s">
        <v>2728</v>
      </c>
      <c r="B857" t="str">
        <f t="shared" si="278"/>
        <v>PNG MFM Aut</v>
      </c>
      <c r="C857">
        <v>5</v>
      </c>
      <c r="D857">
        <v>2</v>
      </c>
      <c r="E857">
        <v>1</v>
      </c>
      <c r="F857">
        <v>1</v>
      </c>
      <c r="G857">
        <v>1</v>
      </c>
      <c r="H857" s="406">
        <f t="shared" si="279"/>
        <v>4</v>
      </c>
      <c r="I857" s="406">
        <v>6</v>
      </c>
      <c r="J857" s="406">
        <v>0</v>
      </c>
      <c r="K857" s="406">
        <v>0</v>
      </c>
      <c r="L857" s="406">
        <v>0</v>
      </c>
      <c r="M857" s="406">
        <v>0</v>
      </c>
      <c r="N857" s="406">
        <f t="shared" si="281"/>
        <v>2</v>
      </c>
    </row>
    <row r="858" spans="1:14" outlineLevel="1">
      <c r="B858" t="str">
        <f t="shared" si="278"/>
        <v>PNG MFM Win</v>
      </c>
      <c r="C858">
        <v>5</v>
      </c>
      <c r="D858">
        <v>2</v>
      </c>
      <c r="E858">
        <v>2</v>
      </c>
      <c r="F858">
        <v>1</v>
      </c>
      <c r="G858">
        <v>1</v>
      </c>
      <c r="H858" s="406">
        <f t="shared" si="279"/>
        <v>4</v>
      </c>
      <c r="I858" s="406">
        <v>6</v>
      </c>
      <c r="J858" s="406">
        <v>0</v>
      </c>
      <c r="K858" s="406">
        <v>0</v>
      </c>
      <c r="L858" s="406">
        <v>0</v>
      </c>
      <c r="M858" s="406">
        <v>0</v>
      </c>
      <c r="N858" s="406">
        <f t="shared" si="281"/>
        <v>2</v>
      </c>
    </row>
    <row r="859" spans="1:14" outlineLevel="1">
      <c r="B859" t="str">
        <f t="shared" si="278"/>
        <v>PNG MFM Spr</v>
      </c>
      <c r="C859">
        <v>5</v>
      </c>
      <c r="D859">
        <v>2</v>
      </c>
      <c r="E859">
        <v>3</v>
      </c>
      <c r="F859">
        <v>1</v>
      </c>
      <c r="G859">
        <v>1</v>
      </c>
      <c r="H859" s="406">
        <f t="shared" si="279"/>
        <v>4</v>
      </c>
      <c r="I859" s="406">
        <v>6</v>
      </c>
      <c r="J859" s="406">
        <v>0</v>
      </c>
      <c r="K859" s="406">
        <v>0</v>
      </c>
      <c r="L859" s="406">
        <v>0</v>
      </c>
      <c r="M859" s="406">
        <v>0</v>
      </c>
      <c r="N859" s="406">
        <f t="shared" si="281"/>
        <v>2</v>
      </c>
    </row>
    <row r="860" spans="1:14" outlineLevel="1">
      <c r="A860" t="s">
        <v>1534</v>
      </c>
      <c r="B860" t="str">
        <f t="shared" si="278"/>
        <v>PNG MFM Aut</v>
      </c>
      <c r="C860">
        <v>5</v>
      </c>
      <c r="D860">
        <v>2</v>
      </c>
      <c r="E860">
        <v>1</v>
      </c>
      <c r="F860">
        <v>1</v>
      </c>
      <c r="G860">
        <v>1</v>
      </c>
      <c r="H860" s="406">
        <f t="shared" si="279"/>
        <v>4</v>
      </c>
      <c r="I860" s="406">
        <v>6</v>
      </c>
      <c r="J860" s="406">
        <v>0</v>
      </c>
      <c r="K860" s="406">
        <v>0</v>
      </c>
      <c r="L860" s="406">
        <v>0</v>
      </c>
      <c r="M860" s="406">
        <v>0</v>
      </c>
      <c r="N860" s="406">
        <f t="shared" si="281"/>
        <v>2</v>
      </c>
    </row>
    <row r="861" spans="1:14" outlineLevel="1">
      <c r="B861" t="str">
        <f t="shared" si="278"/>
        <v>PNG MFM Win</v>
      </c>
      <c r="C861">
        <v>5</v>
      </c>
      <c r="D861">
        <v>2</v>
      </c>
      <c r="E861">
        <v>2</v>
      </c>
      <c r="F861">
        <v>1</v>
      </c>
      <c r="G861">
        <v>1</v>
      </c>
      <c r="H861" s="406">
        <f t="shared" si="279"/>
        <v>4</v>
      </c>
      <c r="I861" s="406">
        <v>6</v>
      </c>
      <c r="J861" s="406">
        <v>0</v>
      </c>
      <c r="K861" s="406">
        <v>0</v>
      </c>
      <c r="L861" s="406">
        <v>0</v>
      </c>
      <c r="M861" s="406">
        <v>0</v>
      </c>
      <c r="N861" s="406">
        <f t="shared" si="281"/>
        <v>2</v>
      </c>
    </row>
    <row r="862" spans="1:14" outlineLevel="1">
      <c r="B862" t="str">
        <f t="shared" si="278"/>
        <v>PNG MFM Spr</v>
      </c>
      <c r="C862">
        <v>5</v>
      </c>
      <c r="D862">
        <v>2</v>
      </c>
      <c r="E862">
        <v>3</v>
      </c>
      <c r="F862">
        <v>1</v>
      </c>
      <c r="G862">
        <v>1</v>
      </c>
      <c r="H862" s="406">
        <f t="shared" si="279"/>
        <v>4</v>
      </c>
      <c r="I862" s="406">
        <v>6</v>
      </c>
      <c r="J862" s="406">
        <v>0</v>
      </c>
      <c r="K862" s="406">
        <v>0</v>
      </c>
      <c r="L862" s="406">
        <v>0</v>
      </c>
      <c r="M862" s="406">
        <v>0</v>
      </c>
      <c r="N862" s="406">
        <f t="shared" si="281"/>
        <v>2</v>
      </c>
    </row>
    <row r="863" spans="1:14" outlineLevel="1">
      <c r="A863" t="s">
        <v>809</v>
      </c>
      <c r="B863" t="str">
        <f t="shared" si="278"/>
        <v>PNG Mat Aut</v>
      </c>
      <c r="C863">
        <v>5</v>
      </c>
      <c r="D863">
        <v>4</v>
      </c>
      <c r="E863">
        <v>1</v>
      </c>
      <c r="F863">
        <v>1</v>
      </c>
      <c r="G863">
        <v>1</v>
      </c>
      <c r="H863" s="406">
        <f t="shared" si="279"/>
        <v>5</v>
      </c>
      <c r="I863" s="406">
        <v>5</v>
      </c>
      <c r="J863" s="406">
        <v>0</v>
      </c>
      <c r="K863" s="406">
        <v>0</v>
      </c>
      <c r="L863" s="406">
        <v>0</v>
      </c>
      <c r="M863" s="406">
        <v>0</v>
      </c>
      <c r="N863" s="406">
        <f t="shared" si="281"/>
        <v>3</v>
      </c>
    </row>
    <row r="864" spans="1:14" outlineLevel="1">
      <c r="B864" t="str">
        <f t="shared" si="278"/>
        <v>PNG Mat Win</v>
      </c>
      <c r="C864">
        <v>5</v>
      </c>
      <c r="D864">
        <v>4</v>
      </c>
      <c r="E864">
        <v>2</v>
      </c>
      <c r="F864">
        <v>1</v>
      </c>
      <c r="G864">
        <v>1</v>
      </c>
      <c r="H864" s="406">
        <f t="shared" si="279"/>
        <v>5</v>
      </c>
      <c r="I864" s="406">
        <f>CHOOSE($E864,4,3,2)</f>
        <v>3</v>
      </c>
      <c r="J864" s="406">
        <v>0</v>
      </c>
      <c r="K864" s="406">
        <v>0</v>
      </c>
      <c r="L864" s="406">
        <v>0</v>
      </c>
      <c r="M864" s="406">
        <v>0</v>
      </c>
      <c r="N864" s="406">
        <f t="shared" si="281"/>
        <v>3</v>
      </c>
    </row>
    <row r="865" spans="1:15" outlineLevel="1">
      <c r="A865" s="92"/>
      <c r="B865" s="92" t="str">
        <f t="shared" si="278"/>
        <v>PNG Mat Spr</v>
      </c>
      <c r="C865" s="92">
        <v>5</v>
      </c>
      <c r="D865" s="92">
        <v>4</v>
      </c>
      <c r="E865" s="92">
        <v>3</v>
      </c>
      <c r="F865" s="92">
        <v>1</v>
      </c>
      <c r="G865" s="92">
        <v>1</v>
      </c>
      <c r="H865" s="441">
        <f t="shared" si="279"/>
        <v>5</v>
      </c>
      <c r="I865" s="441">
        <v>1</v>
      </c>
      <c r="J865" s="441">
        <v>0</v>
      </c>
      <c r="K865" s="441">
        <v>0</v>
      </c>
      <c r="L865" s="441">
        <v>0</v>
      </c>
      <c r="M865" s="441">
        <v>0</v>
      </c>
      <c r="N865" s="441">
        <f t="shared" si="281"/>
        <v>3</v>
      </c>
    </row>
    <row r="868" spans="1:15">
      <c r="A868" s="619" t="s">
        <v>1561</v>
      </c>
    </row>
    <row r="869" spans="1:15" ht="80.25" outlineLevel="1">
      <c r="C869" s="187" t="s">
        <v>1353</v>
      </c>
      <c r="D869" s="187" t="s">
        <v>1435</v>
      </c>
      <c r="E869" s="187"/>
      <c r="F869" s="187" t="s">
        <v>1410</v>
      </c>
      <c r="G869" s="187" t="s">
        <v>1411</v>
      </c>
      <c r="H869" s="187" t="s">
        <v>1412</v>
      </c>
      <c r="I869" s="187" t="s">
        <v>1413</v>
      </c>
      <c r="J869" s="187" t="s">
        <v>1564</v>
      </c>
      <c r="K869" s="187" t="s">
        <v>1412</v>
      </c>
      <c r="L869" s="187" t="s">
        <v>1413</v>
      </c>
      <c r="M869" s="187" t="s">
        <v>1562</v>
      </c>
      <c r="N869" s="187" t="s">
        <v>1648</v>
      </c>
      <c r="O869" s="187" t="s">
        <v>1651</v>
      </c>
    </row>
    <row r="870" spans="1:15" outlineLevel="1">
      <c r="A870">
        <v>0</v>
      </c>
      <c r="B870" t="s">
        <v>359</v>
      </c>
      <c r="C870" s="11">
        <v>1</v>
      </c>
      <c r="D870">
        <v>1</v>
      </c>
      <c r="F870" s="11">
        <v>0</v>
      </c>
      <c r="G870" s="11">
        <v>0</v>
      </c>
      <c r="H870" s="11">
        <v>0</v>
      </c>
      <c r="I870" s="11">
        <v>0</v>
      </c>
      <c r="J870" s="11">
        <v>0</v>
      </c>
      <c r="K870" s="11">
        <v>0</v>
      </c>
      <c r="L870" s="11">
        <v>0</v>
      </c>
      <c r="M870" s="11">
        <v>1</v>
      </c>
      <c r="N870" s="11">
        <v>0</v>
      </c>
      <c r="O870" s="11">
        <v>0</v>
      </c>
    </row>
    <row r="871" spans="1:15" outlineLevel="1">
      <c r="A871">
        <v>1</v>
      </c>
      <c r="C871" s="11">
        <f>6/7</f>
        <v>0.8571428571428571</v>
      </c>
      <c r="D871">
        <v>2</v>
      </c>
      <c r="F871" s="11">
        <v>-0.1</v>
      </c>
      <c r="G871" s="11">
        <v>0.1</v>
      </c>
      <c r="H871" s="11">
        <v>0.1</v>
      </c>
      <c r="I871" s="11">
        <v>0.1</v>
      </c>
      <c r="J871" s="11">
        <v>0.01</v>
      </c>
      <c r="K871" s="11">
        <v>0.02</v>
      </c>
      <c r="L871" s="11">
        <v>0.02</v>
      </c>
      <c r="M871" s="11">
        <v>0.75</v>
      </c>
      <c r="N871" s="11">
        <v>-0.45</v>
      </c>
      <c r="O871" s="11">
        <v>20</v>
      </c>
    </row>
    <row r="872" spans="1:15" outlineLevel="1">
      <c r="A872">
        <v>2</v>
      </c>
      <c r="C872" s="11">
        <f>5/7</f>
        <v>0.7142857142857143</v>
      </c>
      <c r="D872">
        <v>2</v>
      </c>
      <c r="F872" s="11">
        <v>0.1</v>
      </c>
      <c r="G872" s="11">
        <v>-0.03</v>
      </c>
      <c r="H872" s="11">
        <v>-0.05</v>
      </c>
      <c r="I872" s="11">
        <v>-0.1</v>
      </c>
      <c r="J872" s="11">
        <v>-0.01</v>
      </c>
      <c r="K872" s="11">
        <v>-0.02</v>
      </c>
      <c r="L872" s="11">
        <v>-0.02</v>
      </c>
      <c r="M872" s="11">
        <v>1.25</v>
      </c>
      <c r="N872" s="11">
        <v>0.45</v>
      </c>
    </row>
    <row r="873" spans="1:15" outlineLevel="1">
      <c r="A873">
        <v>3</v>
      </c>
      <c r="C873" s="11">
        <f>4/7</f>
        <v>0.5714285714285714</v>
      </c>
      <c r="D873">
        <v>2</v>
      </c>
      <c r="F873" s="11">
        <v>0.2</v>
      </c>
      <c r="G873" s="11">
        <v>-0.05</v>
      </c>
      <c r="H873" s="11">
        <v>-0.1</v>
      </c>
      <c r="I873" s="11">
        <v>-0.2</v>
      </c>
      <c r="J873" s="11">
        <v>-0.02</v>
      </c>
      <c r="K873" s="11">
        <v>-0.05</v>
      </c>
      <c r="L873" s="11">
        <v>-0.05</v>
      </c>
      <c r="N873" s="11">
        <v>0.9</v>
      </c>
    </row>
    <row r="874" spans="1:15" outlineLevel="1">
      <c r="A874">
        <v>4</v>
      </c>
      <c r="C874" s="11">
        <f>8/7</f>
        <v>1.1428571428571428</v>
      </c>
      <c r="D874">
        <v>3</v>
      </c>
      <c r="N874" s="11">
        <v>1.35</v>
      </c>
    </row>
    <row r="875" spans="1:15" outlineLevel="1">
      <c r="A875">
        <v>5</v>
      </c>
      <c r="C875" s="11">
        <f>9/7</f>
        <v>1.2857142857142858</v>
      </c>
      <c r="D875">
        <v>3</v>
      </c>
    </row>
    <row r="876" spans="1:15" outlineLevel="1">
      <c r="A876">
        <v>6</v>
      </c>
      <c r="C876" s="11">
        <f>11/7</f>
        <v>1.5714285714285714</v>
      </c>
      <c r="D876">
        <v>4</v>
      </c>
    </row>
    <row r="877" spans="1:15" outlineLevel="1">
      <c r="F877" t="s">
        <v>1416</v>
      </c>
    </row>
    <row r="878" spans="1:15" outlineLevel="1">
      <c r="B878" t="s">
        <v>1414</v>
      </c>
      <c r="C878" s="11">
        <v>50</v>
      </c>
    </row>
    <row r="879" spans="1:15" outlineLevel="1">
      <c r="C879" s="18" t="s">
        <v>1868</v>
      </c>
    </row>
    <row r="880" spans="1:15" outlineLevel="1"/>
    <row r="882" spans="1:32">
      <c r="A882" s="619" t="s">
        <v>1713</v>
      </c>
      <c r="C882" s="18">
        <v>0</v>
      </c>
      <c r="D882" s="18">
        <v>1</v>
      </c>
      <c r="E882" s="18">
        <v>2</v>
      </c>
      <c r="F882" s="18">
        <v>3</v>
      </c>
      <c r="G882" s="18">
        <v>4</v>
      </c>
      <c r="H882" s="18">
        <v>5</v>
      </c>
      <c r="I882" s="18">
        <v>6</v>
      </c>
      <c r="J882" s="18">
        <v>7</v>
      </c>
      <c r="K882" s="18">
        <v>8</v>
      </c>
      <c r="L882" s="18">
        <v>9</v>
      </c>
      <c r="M882" s="18">
        <v>10</v>
      </c>
      <c r="N882" s="18">
        <v>11</v>
      </c>
      <c r="O882" s="18">
        <v>12</v>
      </c>
      <c r="P882" s="18">
        <v>13</v>
      </c>
      <c r="Q882" s="18">
        <v>14</v>
      </c>
      <c r="R882" s="18">
        <v>15</v>
      </c>
      <c r="S882" s="18">
        <v>16</v>
      </c>
      <c r="T882" s="18">
        <v>17</v>
      </c>
    </row>
    <row r="883" spans="1:32" outlineLevel="1">
      <c r="C883" s="110" t="s">
        <v>1829</v>
      </c>
      <c r="D883" s="110" t="s">
        <v>1836</v>
      </c>
      <c r="E883" s="110" t="s">
        <v>1830</v>
      </c>
      <c r="F883" s="552" t="s">
        <v>1832</v>
      </c>
      <c r="G883" s="552" t="s">
        <v>1833</v>
      </c>
      <c r="H883" s="552" t="s">
        <v>1831</v>
      </c>
      <c r="I883" s="110" t="s">
        <v>1916</v>
      </c>
      <c r="J883" s="110" t="s">
        <v>1995</v>
      </c>
      <c r="K883" s="110" t="s">
        <v>1835</v>
      </c>
      <c r="L883" s="110" t="s">
        <v>1834</v>
      </c>
      <c r="M883" s="110" t="s">
        <v>1837</v>
      </c>
      <c r="N883" s="110" t="s">
        <v>1838</v>
      </c>
      <c r="O883" s="110" t="s">
        <v>1839</v>
      </c>
      <c r="P883" s="110" t="s">
        <v>1840</v>
      </c>
      <c r="Q883" s="110" t="s">
        <v>1841</v>
      </c>
      <c r="R883" s="110" t="s">
        <v>1842</v>
      </c>
      <c r="S883" s="110" t="s">
        <v>1843</v>
      </c>
      <c r="T883" s="110" t="s">
        <v>2033</v>
      </c>
    </row>
    <row r="884" spans="1:32" outlineLevel="1">
      <c r="C884" s="110"/>
      <c r="D884" s="110" t="s">
        <v>9</v>
      </c>
      <c r="E884" s="110"/>
      <c r="F884" s="274" t="s">
        <v>2040</v>
      </c>
      <c r="G884" s="110"/>
      <c r="H884" s="110"/>
      <c r="I884" s="110"/>
      <c r="J884" s="110"/>
      <c r="K884" s="110"/>
      <c r="M884" s="110" t="s">
        <v>9</v>
      </c>
      <c r="N884" s="110" t="s">
        <v>9</v>
      </c>
      <c r="O884" s="110" t="s">
        <v>9</v>
      </c>
      <c r="P884" s="110" t="s">
        <v>9</v>
      </c>
      <c r="Q884" s="110" t="s">
        <v>0</v>
      </c>
      <c r="R884" s="110" t="s">
        <v>9</v>
      </c>
      <c r="S884" s="110" t="s">
        <v>9</v>
      </c>
      <c r="T884" s="110" t="s">
        <v>9</v>
      </c>
      <c r="U884" s="110"/>
      <c r="V884" s="110"/>
      <c r="W884" s="110"/>
      <c r="X884" s="110"/>
      <c r="Y884" s="110"/>
      <c r="Z884" s="110" t="s">
        <v>0</v>
      </c>
      <c r="AA884" s="110" t="s">
        <v>9</v>
      </c>
      <c r="AB884" s="110" t="s">
        <v>9</v>
      </c>
      <c r="AC884" s="110" t="s">
        <v>9</v>
      </c>
      <c r="AD884" s="110" t="s">
        <v>0</v>
      </c>
      <c r="AE884" s="110" t="s">
        <v>9</v>
      </c>
      <c r="AF884" s="110" t="s">
        <v>0</v>
      </c>
    </row>
    <row r="885" spans="1:32" ht="59.25" customHeight="1" outlineLevel="1">
      <c r="C885" s="187"/>
      <c r="D885" s="187" t="s">
        <v>24</v>
      </c>
      <c r="E885" s="187" t="s">
        <v>1771</v>
      </c>
      <c r="F885" s="187" t="s">
        <v>2041</v>
      </c>
      <c r="G885" s="187" t="s">
        <v>2042</v>
      </c>
      <c r="H885" s="187"/>
      <c r="I885" s="187" t="s">
        <v>1889</v>
      </c>
      <c r="J885" s="187"/>
      <c r="K885" s="187"/>
      <c r="M885" s="187" t="s">
        <v>1714</v>
      </c>
      <c r="N885" s="187" t="s">
        <v>1715</v>
      </c>
      <c r="O885" s="187" t="s">
        <v>356</v>
      </c>
      <c r="P885" s="187" t="s">
        <v>189</v>
      </c>
      <c r="Q885" s="187" t="s">
        <v>25</v>
      </c>
      <c r="R885" s="187" t="s">
        <v>26</v>
      </c>
      <c r="S885" s="187" t="s">
        <v>1848</v>
      </c>
      <c r="T885" s="187" t="s">
        <v>2033</v>
      </c>
      <c r="U885" s="187" t="s">
        <v>1714</v>
      </c>
      <c r="V885" s="187" t="s">
        <v>1715</v>
      </c>
      <c r="W885" s="187" t="s">
        <v>1716</v>
      </c>
      <c r="X885" s="187" t="s">
        <v>1717</v>
      </c>
      <c r="Y885" s="187" t="s">
        <v>1718</v>
      </c>
      <c r="Z885" s="187" t="s">
        <v>1847</v>
      </c>
      <c r="AA885" s="187" t="s">
        <v>1768</v>
      </c>
      <c r="AB885" s="187" t="s">
        <v>1769</v>
      </c>
      <c r="AC885" s="187" t="s">
        <v>1770</v>
      </c>
      <c r="AD885" s="187" t="s">
        <v>1771</v>
      </c>
      <c r="AE885" s="187" t="s">
        <v>1772</v>
      </c>
      <c r="AF885" s="187" t="s">
        <v>1773</v>
      </c>
    </row>
    <row r="886" spans="1:32" outlineLevel="1">
      <c r="A886">
        <v>1</v>
      </c>
      <c r="B886" t="s">
        <v>359</v>
      </c>
      <c r="C886" s="11"/>
      <c r="D886" s="11">
        <v>0</v>
      </c>
      <c r="E886" s="11">
        <v>1</v>
      </c>
      <c r="F886" s="11">
        <v>1</v>
      </c>
      <c r="G886" s="11">
        <v>1</v>
      </c>
      <c r="H886" s="11"/>
      <c r="I886" s="11">
        <v>0</v>
      </c>
      <c r="J886" s="11"/>
      <c r="K886" s="11"/>
      <c r="L886" s="11"/>
      <c r="M886" s="11">
        <v>0</v>
      </c>
      <c r="N886" s="11">
        <v>0</v>
      </c>
      <c r="O886" s="11">
        <v>0</v>
      </c>
      <c r="P886" s="11">
        <v>0</v>
      </c>
      <c r="Q886" s="11">
        <v>1</v>
      </c>
      <c r="R886" s="11">
        <v>0</v>
      </c>
      <c r="S886" s="11">
        <v>0</v>
      </c>
      <c r="T886" s="11">
        <v>0</v>
      </c>
      <c r="U886" s="11">
        <v>0</v>
      </c>
      <c r="V886" s="11">
        <v>0</v>
      </c>
      <c r="W886" s="11">
        <v>0</v>
      </c>
      <c r="X886" s="11">
        <v>0</v>
      </c>
      <c r="Y886" s="11">
        <v>0</v>
      </c>
      <c r="Z886" s="11">
        <v>1.1000000000000001</v>
      </c>
      <c r="AA886" s="11">
        <v>0.1</v>
      </c>
      <c r="AB886" s="11">
        <v>0.1</v>
      </c>
      <c r="AC886" s="11">
        <v>0.2</v>
      </c>
      <c r="AD886" s="11">
        <v>0.9</v>
      </c>
      <c r="AE886" s="11">
        <v>-0.1</v>
      </c>
      <c r="AF886" s="11">
        <v>1.1000000000000001</v>
      </c>
    </row>
    <row r="887" spans="1:32" outlineLevel="1">
      <c r="A887">
        <v>2</v>
      </c>
      <c r="C887" s="11"/>
      <c r="D887" s="11">
        <v>-1</v>
      </c>
      <c r="E887" s="490">
        <v>1</v>
      </c>
      <c r="F887" s="11">
        <f>1+D887/50</f>
        <v>0.98</v>
      </c>
      <c r="G887" s="11">
        <f>F887</f>
        <v>0.98</v>
      </c>
      <c r="H887" s="11"/>
      <c r="I887" s="11">
        <v>-1</v>
      </c>
      <c r="J887" s="11"/>
      <c r="K887" s="11"/>
      <c r="L887" s="11"/>
      <c r="M887" s="11">
        <v>0.01</v>
      </c>
      <c r="N887" s="11">
        <v>-0.01</v>
      </c>
      <c r="O887" s="11">
        <v>0.01</v>
      </c>
      <c r="P887" s="488">
        <f>0.01/365</f>
        <v>2.7397260273972603E-5</v>
      </c>
      <c r="Q887" s="11">
        <v>0.99</v>
      </c>
      <c r="R887" s="11">
        <v>0.1</v>
      </c>
      <c r="S887" s="11">
        <v>-1</v>
      </c>
      <c r="T887" s="11">
        <v>-0.5</v>
      </c>
      <c r="U887" s="11">
        <v>0.01</v>
      </c>
      <c r="V887" s="11">
        <v>-0.05</v>
      </c>
      <c r="W887" s="11">
        <v>0.01</v>
      </c>
      <c r="X887" s="11">
        <v>0.01</v>
      </c>
      <c r="Y887" s="11">
        <v>0.01</v>
      </c>
      <c r="Z887" s="11">
        <v>0.9</v>
      </c>
      <c r="AA887" s="11">
        <v>-0.1</v>
      </c>
      <c r="AB887" s="11">
        <v>-0.1</v>
      </c>
      <c r="AC887" s="11">
        <v>-0.2</v>
      </c>
      <c r="AD887" s="11">
        <v>1.1000000000000001</v>
      </c>
      <c r="AE887" s="11">
        <v>0.1</v>
      </c>
      <c r="AF887" s="11">
        <v>0.9</v>
      </c>
    </row>
    <row r="888" spans="1:32" outlineLevel="1">
      <c r="A888">
        <v>3</v>
      </c>
      <c r="C888" s="11"/>
      <c r="D888" s="11">
        <v>1</v>
      </c>
      <c r="E888" s="490">
        <v>1</v>
      </c>
      <c r="F888" s="11">
        <f t="shared" ref="F888:F893" si="282">1+D888/50</f>
        <v>1.02</v>
      </c>
      <c r="G888" s="11">
        <f t="shared" ref="G888:G894" si="283">F888</f>
        <v>1.02</v>
      </c>
      <c r="H888" s="11"/>
      <c r="I888" s="11">
        <v>1</v>
      </c>
      <c r="J888" s="11"/>
      <c r="K888" s="11"/>
      <c r="L888" s="11"/>
      <c r="M888" s="11">
        <v>-0.01</v>
      </c>
      <c r="N888" s="11">
        <v>0.01</v>
      </c>
      <c r="O888" s="11">
        <v>-0.01</v>
      </c>
      <c r="P888" s="489">
        <f>-0.01/365</f>
        <v>-2.7397260273972603E-5</v>
      </c>
      <c r="Q888" s="11">
        <v>1.01</v>
      </c>
      <c r="R888" s="11">
        <v>-0.1</v>
      </c>
      <c r="S888" s="11">
        <v>1</v>
      </c>
      <c r="T888" s="11">
        <v>0.5</v>
      </c>
      <c r="U888" s="11">
        <v>-0.01</v>
      </c>
      <c r="V888" s="11">
        <v>0.05</v>
      </c>
      <c r="W888" s="11">
        <v>-0.01</v>
      </c>
      <c r="X888" s="11">
        <v>-0.01</v>
      </c>
      <c r="Y888" s="11">
        <v>-0.01</v>
      </c>
      <c r="Z888" s="11">
        <v>0</v>
      </c>
      <c r="AA888" s="11">
        <v>0</v>
      </c>
      <c r="AB888" s="11">
        <v>0</v>
      </c>
      <c r="AC888" s="11">
        <v>0</v>
      </c>
      <c r="AD888" s="11">
        <v>0</v>
      </c>
      <c r="AE888" s="11">
        <v>0</v>
      </c>
      <c r="AF888" s="11">
        <v>0</v>
      </c>
    </row>
    <row r="889" spans="1:32" outlineLevel="1">
      <c r="A889">
        <v>4</v>
      </c>
      <c r="C889" s="11"/>
      <c r="D889" s="11">
        <v>-2</v>
      </c>
      <c r="E889" s="490">
        <v>1</v>
      </c>
      <c r="F889" s="11">
        <f t="shared" si="282"/>
        <v>0.96</v>
      </c>
      <c r="G889" s="11">
        <f t="shared" si="283"/>
        <v>0.96</v>
      </c>
      <c r="H889" s="11"/>
      <c r="I889" s="11">
        <v>-2</v>
      </c>
      <c r="J889" s="11"/>
      <c r="K889" s="11"/>
      <c r="L889" s="11"/>
      <c r="M889" s="11">
        <v>0.02</v>
      </c>
      <c r="N889" s="11">
        <v>-0.05</v>
      </c>
      <c r="O889" s="11">
        <v>0.02</v>
      </c>
      <c r="P889" s="489">
        <f>0.02/365</f>
        <v>5.4794520547945207E-5</v>
      </c>
      <c r="Q889" s="11">
        <v>0.95</v>
      </c>
      <c r="R889" s="11">
        <v>0.5</v>
      </c>
      <c r="S889" s="11">
        <v>-2</v>
      </c>
      <c r="T889" s="11">
        <v>-1</v>
      </c>
      <c r="U889" s="11">
        <v>0.02</v>
      </c>
      <c r="V889" s="11">
        <v>-0.1</v>
      </c>
      <c r="W889" s="11">
        <v>0.02</v>
      </c>
      <c r="X889" s="11">
        <v>0.02</v>
      </c>
      <c r="Y889" s="11">
        <v>0.02</v>
      </c>
      <c r="Z889" s="11">
        <v>0</v>
      </c>
      <c r="AA889" s="11">
        <v>0</v>
      </c>
      <c r="AB889" s="11">
        <v>0</v>
      </c>
      <c r="AC889" s="11">
        <v>0</v>
      </c>
      <c r="AD889" s="11">
        <v>0</v>
      </c>
      <c r="AE889" s="11">
        <v>0</v>
      </c>
      <c r="AF889" s="11">
        <v>0</v>
      </c>
    </row>
    <row r="890" spans="1:32" outlineLevel="1">
      <c r="A890">
        <v>5</v>
      </c>
      <c r="C890" s="11"/>
      <c r="D890" s="11">
        <v>2</v>
      </c>
      <c r="E890" s="490">
        <v>1</v>
      </c>
      <c r="F890" s="11">
        <f t="shared" si="282"/>
        <v>1.04</v>
      </c>
      <c r="G890" s="11">
        <f t="shared" si="283"/>
        <v>1.04</v>
      </c>
      <c r="H890" s="11"/>
      <c r="I890" s="11">
        <v>2</v>
      </c>
      <c r="J890" s="11"/>
      <c r="K890" s="11"/>
      <c r="L890" s="11"/>
      <c r="M890" s="11">
        <v>-0.02</v>
      </c>
      <c r="N890" s="11">
        <v>0.05</v>
      </c>
      <c r="O890" s="11">
        <v>-0.02</v>
      </c>
      <c r="P890" s="489">
        <f>-0.02/365</f>
        <v>-5.4794520547945207E-5</v>
      </c>
      <c r="Q890" s="11">
        <v>1.05</v>
      </c>
      <c r="R890" s="11">
        <v>-0.5</v>
      </c>
      <c r="S890" s="11">
        <v>2</v>
      </c>
      <c r="T890" s="11">
        <v>1</v>
      </c>
      <c r="U890" s="11">
        <v>-0.02</v>
      </c>
      <c r="V890" s="11">
        <v>0.1</v>
      </c>
      <c r="W890" s="11">
        <v>-0.02</v>
      </c>
      <c r="X890" s="11">
        <v>-0.02</v>
      </c>
      <c r="Y890" s="11">
        <v>-0.02</v>
      </c>
      <c r="Z890" s="11">
        <v>0</v>
      </c>
      <c r="AA890" s="11">
        <v>0</v>
      </c>
      <c r="AB890" s="11">
        <v>0</v>
      </c>
      <c r="AC890" s="11">
        <v>0</v>
      </c>
      <c r="AD890" s="11">
        <v>0</v>
      </c>
      <c r="AE890" s="11">
        <v>0</v>
      </c>
      <c r="AF890" s="11">
        <v>0</v>
      </c>
    </row>
    <row r="891" spans="1:32" outlineLevel="1">
      <c r="A891">
        <v>6</v>
      </c>
      <c r="C891" s="11"/>
      <c r="D891" s="11">
        <v>-5</v>
      </c>
      <c r="E891" s="490">
        <v>1</v>
      </c>
      <c r="F891" s="11">
        <f t="shared" si="282"/>
        <v>0.9</v>
      </c>
      <c r="G891" s="11">
        <f t="shared" si="283"/>
        <v>0.9</v>
      </c>
      <c r="H891" s="11"/>
      <c r="I891" s="11">
        <v>-4</v>
      </c>
      <c r="J891" s="11"/>
      <c r="K891" s="11"/>
      <c r="L891" s="11"/>
      <c r="M891" s="11">
        <v>0.05</v>
      </c>
      <c r="N891" s="11">
        <v>-0.1</v>
      </c>
      <c r="O891" s="11">
        <v>0.05</v>
      </c>
      <c r="P891" s="489">
        <f>0.05/365</f>
        <v>1.3698630136986303E-4</v>
      </c>
      <c r="Q891" s="11">
        <v>0.9</v>
      </c>
      <c r="R891" s="11">
        <v>1</v>
      </c>
      <c r="S891" s="11">
        <v>-5</v>
      </c>
      <c r="T891" s="11">
        <v>-2</v>
      </c>
      <c r="U891" s="11">
        <v>0.05</v>
      </c>
      <c r="V891" s="11">
        <v>-0.2</v>
      </c>
      <c r="W891" s="11">
        <v>0.05</v>
      </c>
      <c r="X891" s="11">
        <v>0.05</v>
      </c>
      <c r="Y891" s="11">
        <v>0.05</v>
      </c>
      <c r="Z891" s="11">
        <v>0</v>
      </c>
      <c r="AA891" s="11">
        <v>0</v>
      </c>
      <c r="AB891" s="11">
        <v>0</v>
      </c>
      <c r="AC891" s="11">
        <v>0</v>
      </c>
      <c r="AD891" s="11">
        <v>0</v>
      </c>
      <c r="AE891" s="11">
        <v>0</v>
      </c>
      <c r="AF891" s="11">
        <v>0</v>
      </c>
    </row>
    <row r="892" spans="1:32" outlineLevel="1">
      <c r="A892">
        <v>7</v>
      </c>
      <c r="C892" s="11"/>
      <c r="D892" s="11">
        <v>5</v>
      </c>
      <c r="E892" s="490">
        <v>1</v>
      </c>
      <c r="F892" s="11">
        <f t="shared" si="282"/>
        <v>1.1000000000000001</v>
      </c>
      <c r="G892" s="11">
        <f t="shared" si="283"/>
        <v>1.1000000000000001</v>
      </c>
      <c r="H892" s="11"/>
      <c r="I892" s="11">
        <v>4</v>
      </c>
      <c r="J892" s="11"/>
      <c r="K892" s="11"/>
      <c r="L892" s="11"/>
      <c r="M892" s="11">
        <v>-0.05</v>
      </c>
      <c r="N892" s="11">
        <v>0.1</v>
      </c>
      <c r="O892" s="11">
        <v>-0.05</v>
      </c>
      <c r="P892" s="489">
        <f>-0.05/365</f>
        <v>-1.3698630136986303E-4</v>
      </c>
      <c r="Q892" s="11">
        <v>1.1000000000000001</v>
      </c>
      <c r="R892" s="11">
        <v>-1</v>
      </c>
      <c r="S892" s="11">
        <v>5</v>
      </c>
      <c r="T892" s="11">
        <v>2</v>
      </c>
      <c r="U892" s="11">
        <v>-0.05</v>
      </c>
      <c r="V892" s="11">
        <v>0.2</v>
      </c>
      <c r="W892" s="11">
        <v>-0.05</v>
      </c>
      <c r="X892" s="11">
        <v>-0.05</v>
      </c>
      <c r="Y892" s="11">
        <v>-0.05</v>
      </c>
      <c r="Z892" s="11">
        <v>0</v>
      </c>
      <c r="AA892" s="11">
        <v>0</v>
      </c>
      <c r="AB892" s="11">
        <v>0</v>
      </c>
      <c r="AC892" s="11">
        <v>0</v>
      </c>
      <c r="AD892" s="11">
        <v>0</v>
      </c>
      <c r="AE892" s="11">
        <v>0</v>
      </c>
      <c r="AF892" s="11">
        <v>0</v>
      </c>
    </row>
    <row r="893" spans="1:32" outlineLevel="1">
      <c r="A893">
        <v>8</v>
      </c>
      <c r="C893" s="11"/>
      <c r="D893" s="11">
        <v>-10</v>
      </c>
      <c r="E893" s="490">
        <v>1</v>
      </c>
      <c r="F893" s="11">
        <f t="shared" si="282"/>
        <v>0.8</v>
      </c>
      <c r="G893" s="11">
        <f t="shared" si="283"/>
        <v>0.8</v>
      </c>
      <c r="H893" s="11"/>
      <c r="I893" s="11">
        <v>-8</v>
      </c>
      <c r="J893" s="11"/>
      <c r="K893" s="11"/>
      <c r="L893" s="11"/>
      <c r="M893" s="11">
        <v>0.1</v>
      </c>
      <c r="N893" s="11">
        <v>-0.2</v>
      </c>
      <c r="O893" s="11">
        <v>0.1</v>
      </c>
      <c r="P893" s="489">
        <f>0.1/365</f>
        <v>2.7397260273972606E-4</v>
      </c>
      <c r="Q893" s="11">
        <v>0.8</v>
      </c>
      <c r="R893" s="11">
        <v>2</v>
      </c>
      <c r="S893" s="11">
        <v>-10</v>
      </c>
      <c r="T893" s="11">
        <v>-5</v>
      </c>
      <c r="U893" s="11">
        <v>0.1</v>
      </c>
      <c r="V893" s="11">
        <v>-0.3</v>
      </c>
      <c r="W893" s="11">
        <v>0.1</v>
      </c>
      <c r="X893" s="11">
        <v>0.1</v>
      </c>
      <c r="Y893" s="11">
        <v>0.1</v>
      </c>
      <c r="Z893" s="11">
        <v>0</v>
      </c>
      <c r="AA893" s="11">
        <v>0</v>
      </c>
      <c r="AB893" s="11">
        <v>0</v>
      </c>
      <c r="AC893" s="11">
        <v>0</v>
      </c>
      <c r="AD893" s="11">
        <v>0</v>
      </c>
      <c r="AE893" s="11">
        <v>0</v>
      </c>
      <c r="AF893" s="11">
        <v>0</v>
      </c>
    </row>
    <row r="894" spans="1:32" outlineLevel="1">
      <c r="A894">
        <v>9</v>
      </c>
      <c r="C894" s="11"/>
      <c r="D894" s="11">
        <v>10</v>
      </c>
      <c r="E894" s="490">
        <v>1</v>
      </c>
      <c r="F894" s="11">
        <f>1+D894/50</f>
        <v>1.2</v>
      </c>
      <c r="G894" s="11">
        <f t="shared" si="283"/>
        <v>1.2</v>
      </c>
      <c r="H894" s="11"/>
      <c r="I894" s="11">
        <v>8</v>
      </c>
      <c r="J894" s="11"/>
      <c r="K894" s="11"/>
      <c r="L894" s="11"/>
      <c r="M894" s="11">
        <v>-0.1</v>
      </c>
      <c r="N894" s="11">
        <v>0.2</v>
      </c>
      <c r="O894" s="11">
        <v>-0.1</v>
      </c>
      <c r="P894" s="489">
        <f>-0.1/365</f>
        <v>-2.7397260273972606E-4</v>
      </c>
      <c r="Q894" s="11">
        <v>1.2</v>
      </c>
      <c r="R894" s="11">
        <v>-2</v>
      </c>
      <c r="S894" s="11">
        <v>10</v>
      </c>
      <c r="T894" s="11">
        <v>5</v>
      </c>
      <c r="U894" s="11">
        <v>-0.1</v>
      </c>
      <c r="V894" s="11">
        <v>0.3</v>
      </c>
      <c r="W894" s="11">
        <v>-0.1</v>
      </c>
      <c r="X894" s="11">
        <v>-0.1</v>
      </c>
      <c r="Y894" s="11">
        <v>-0.1</v>
      </c>
      <c r="Z894" s="11">
        <v>0</v>
      </c>
      <c r="AA894" s="11">
        <v>0</v>
      </c>
      <c r="AB894" s="11">
        <v>0</v>
      </c>
      <c r="AC894" s="11">
        <v>0</v>
      </c>
      <c r="AD894" s="11">
        <v>0</v>
      </c>
      <c r="AE894" s="11">
        <v>0</v>
      </c>
      <c r="AF894" s="11">
        <v>0</v>
      </c>
    </row>
    <row r="895" spans="1:32" outlineLevel="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7" spans="1:21">
      <c r="A897" s="619" t="s">
        <v>1727</v>
      </c>
      <c r="C897" s="188" t="s">
        <v>1132</v>
      </c>
      <c r="D897" s="188" t="s">
        <v>809</v>
      </c>
    </row>
    <row r="898" spans="1:21" ht="72.75" customHeight="1" outlineLevel="1">
      <c r="C898" s="187" t="s">
        <v>1732</v>
      </c>
      <c r="D898" s="187" t="s">
        <v>1732</v>
      </c>
      <c r="E898" s="187" t="s">
        <v>1004</v>
      </c>
      <c r="F898" s="187" t="s">
        <v>1644</v>
      </c>
      <c r="G898" s="187" t="s">
        <v>1645</v>
      </c>
      <c r="H898" s="187" t="s">
        <v>1646</v>
      </c>
      <c r="I898" s="187" t="s">
        <v>1647</v>
      </c>
      <c r="J898" s="187" t="s">
        <v>1729</v>
      </c>
      <c r="K898" s="187" t="s">
        <v>1730</v>
      </c>
      <c r="L898" s="187" t="s">
        <v>1731</v>
      </c>
    </row>
    <row r="899" spans="1:21" outlineLevel="1">
      <c r="A899">
        <v>1</v>
      </c>
      <c r="B899" t="s">
        <v>359</v>
      </c>
      <c r="C899" s="88">
        <v>0</v>
      </c>
      <c r="D899" s="88">
        <v>0</v>
      </c>
      <c r="E899" s="28">
        <v>3</v>
      </c>
      <c r="F899" s="28">
        <v>0</v>
      </c>
      <c r="G899" s="28">
        <v>0</v>
      </c>
      <c r="H899" s="28">
        <v>0</v>
      </c>
      <c r="I899" s="28">
        <v>0</v>
      </c>
      <c r="J899" s="28">
        <v>0</v>
      </c>
      <c r="K899" s="28">
        <v>0</v>
      </c>
      <c r="L899" s="28">
        <v>0</v>
      </c>
    </row>
    <row r="900" spans="1:21" outlineLevel="1">
      <c r="A900">
        <v>2</v>
      </c>
      <c r="C900" s="88">
        <v>-0.1</v>
      </c>
      <c r="D900" s="88">
        <v>0.3</v>
      </c>
      <c r="E900" s="28">
        <f>E899</f>
        <v>3</v>
      </c>
      <c r="F900" s="28">
        <v>0</v>
      </c>
      <c r="G900" s="28">
        <v>0</v>
      </c>
      <c r="H900" s="28">
        <v>0</v>
      </c>
      <c r="I900" s="28">
        <v>0</v>
      </c>
      <c r="J900" s="28">
        <v>0</v>
      </c>
      <c r="K900" s="28">
        <v>0</v>
      </c>
      <c r="L900" s="28">
        <v>7.0000000000000007E-2</v>
      </c>
    </row>
    <row r="901" spans="1:21" outlineLevel="1">
      <c r="A901">
        <v>3</v>
      </c>
      <c r="C901" s="88">
        <v>0.1</v>
      </c>
      <c r="D901" s="88">
        <v>0.4</v>
      </c>
      <c r="E901" s="28">
        <f t="shared" ref="E901:E907" si="284">E900</f>
        <v>3</v>
      </c>
      <c r="F901" s="28">
        <v>0</v>
      </c>
      <c r="G901" s="28">
        <v>0</v>
      </c>
      <c r="H901" s="28">
        <v>0</v>
      </c>
      <c r="I901" s="28">
        <v>0</v>
      </c>
      <c r="J901" s="28">
        <v>0</v>
      </c>
      <c r="K901" s="28">
        <v>0</v>
      </c>
      <c r="L901" s="28">
        <v>-7.0000000000000007E-2</v>
      </c>
    </row>
    <row r="902" spans="1:21" outlineLevel="1">
      <c r="A902">
        <v>4</v>
      </c>
      <c r="C902" s="88">
        <v>0.2</v>
      </c>
      <c r="D902" s="88">
        <v>0.5</v>
      </c>
      <c r="E902" s="28">
        <f t="shared" si="284"/>
        <v>3</v>
      </c>
      <c r="F902" s="28">
        <v>0</v>
      </c>
      <c r="G902" s="28">
        <v>0</v>
      </c>
      <c r="H902" s="28">
        <v>0</v>
      </c>
      <c r="I902" s="28">
        <v>0</v>
      </c>
      <c r="J902" s="28">
        <v>0</v>
      </c>
      <c r="K902" s="28">
        <v>7.0000000000000007E-2</v>
      </c>
      <c r="L902" s="28">
        <v>0</v>
      </c>
    </row>
    <row r="903" spans="1:21" outlineLevel="1">
      <c r="A903">
        <v>5</v>
      </c>
      <c r="C903" s="88">
        <v>0.3</v>
      </c>
      <c r="D903" s="88">
        <v>0.6</v>
      </c>
      <c r="E903" s="28">
        <f t="shared" si="284"/>
        <v>3</v>
      </c>
      <c r="F903" s="28">
        <v>0</v>
      </c>
      <c r="G903" s="28">
        <v>0</v>
      </c>
      <c r="H903" s="28">
        <v>0</v>
      </c>
      <c r="I903" s="28">
        <v>0</v>
      </c>
      <c r="J903" s="28">
        <v>0</v>
      </c>
      <c r="K903" s="28">
        <v>7.0000000000000007E-2</v>
      </c>
      <c r="L903" s="28">
        <v>7.0000000000000007E-2</v>
      </c>
    </row>
    <row r="904" spans="1:21" outlineLevel="1">
      <c r="A904">
        <v>6</v>
      </c>
      <c r="C904" s="88">
        <v>0.5</v>
      </c>
      <c r="D904" s="88">
        <v>0.7</v>
      </c>
      <c r="E904" s="28">
        <f t="shared" si="284"/>
        <v>3</v>
      </c>
      <c r="F904" s="28">
        <v>0</v>
      </c>
      <c r="G904" s="28">
        <v>0</v>
      </c>
      <c r="H904" s="28">
        <v>0</v>
      </c>
      <c r="I904" s="28">
        <v>0</v>
      </c>
      <c r="J904" s="28">
        <v>0</v>
      </c>
      <c r="K904" s="28">
        <v>7.0000000000000007E-2</v>
      </c>
      <c r="L904" s="28">
        <v>-7.0000000000000007E-2</v>
      </c>
    </row>
    <row r="905" spans="1:21" outlineLevel="1">
      <c r="A905">
        <v>7</v>
      </c>
      <c r="E905" s="28">
        <f t="shared" si="284"/>
        <v>3</v>
      </c>
      <c r="F905" s="28">
        <v>0</v>
      </c>
      <c r="G905" s="28">
        <v>0</v>
      </c>
      <c r="H905" s="28">
        <v>0</v>
      </c>
      <c r="I905" s="28">
        <v>0</v>
      </c>
      <c r="J905" s="28">
        <v>0</v>
      </c>
      <c r="K905" s="28">
        <v>-7.0000000000000007E-2</v>
      </c>
      <c r="L905" s="28">
        <v>0</v>
      </c>
    </row>
    <row r="906" spans="1:21" outlineLevel="1">
      <c r="A906">
        <v>8</v>
      </c>
      <c r="E906" s="28">
        <f t="shared" si="284"/>
        <v>3</v>
      </c>
      <c r="F906" s="28">
        <v>0</v>
      </c>
      <c r="G906" s="28">
        <v>0</v>
      </c>
      <c r="H906" s="28">
        <v>0</v>
      </c>
      <c r="I906" s="28">
        <v>0</v>
      </c>
      <c r="J906" s="28">
        <v>0</v>
      </c>
      <c r="K906" s="28">
        <v>-7.0000000000000007E-2</v>
      </c>
      <c r="L906" s="28">
        <v>7.0000000000000007E-2</v>
      </c>
    </row>
    <row r="907" spans="1:21" outlineLevel="1">
      <c r="A907">
        <v>9</v>
      </c>
      <c r="E907" s="28">
        <f t="shared" si="284"/>
        <v>3</v>
      </c>
      <c r="F907" s="28">
        <v>0</v>
      </c>
      <c r="G907" s="28">
        <v>0</v>
      </c>
      <c r="H907" s="28">
        <v>0</v>
      </c>
      <c r="I907" s="28">
        <v>0</v>
      </c>
      <c r="J907" s="28">
        <v>0</v>
      </c>
      <c r="K907" s="28">
        <v>-7.0000000000000007E-2</v>
      </c>
      <c r="L907" s="28">
        <v>-7.0000000000000007E-2</v>
      </c>
    </row>
    <row r="908" spans="1:21" outlineLevel="1">
      <c r="A908">
        <v>10</v>
      </c>
      <c r="E908" s="28">
        <v>2</v>
      </c>
      <c r="F908" s="28">
        <v>7</v>
      </c>
      <c r="G908" s="28">
        <v>8</v>
      </c>
      <c r="H908" s="28">
        <v>9</v>
      </c>
      <c r="I908" s="28">
        <v>9</v>
      </c>
      <c r="J908" s="28">
        <v>0</v>
      </c>
      <c r="K908" s="28">
        <v>0</v>
      </c>
      <c r="L908" s="28">
        <v>0</v>
      </c>
    </row>
    <row r="909" spans="1:21" outlineLevel="1"/>
    <row r="911" spans="1:21">
      <c r="A911" s="619" t="s">
        <v>2240</v>
      </c>
    </row>
    <row r="912" spans="1:21" ht="51.75" customHeight="1" outlineLevel="1">
      <c r="E912" s="187" t="s">
        <v>2252</v>
      </c>
      <c r="F912" s="187" t="s">
        <v>2266</v>
      </c>
      <c r="G912" s="187" t="s">
        <v>1714</v>
      </c>
      <c r="H912" s="187" t="s">
        <v>2260</v>
      </c>
      <c r="I912" s="187" t="s">
        <v>2261</v>
      </c>
      <c r="J912" s="187" t="s">
        <v>2241</v>
      </c>
      <c r="K912" s="355" t="s">
        <v>1841</v>
      </c>
      <c r="L912" s="103"/>
      <c r="M912" s="187" t="s">
        <v>1842</v>
      </c>
      <c r="N912" s="187" t="s">
        <v>2277</v>
      </c>
      <c r="O912" s="187" t="s">
        <v>2242</v>
      </c>
      <c r="P912" s="187" t="s">
        <v>2257</v>
      </c>
      <c r="Q912" s="187" t="s">
        <v>2256</v>
      </c>
      <c r="R912" s="187" t="s">
        <v>2263</v>
      </c>
      <c r="S912" s="187" t="s">
        <v>34</v>
      </c>
      <c r="U912" s="187" t="s">
        <v>2258</v>
      </c>
    </row>
    <row r="913" spans="1:21" outlineLevel="1">
      <c r="E913" s="18"/>
      <c r="G913" s="18" t="s">
        <v>2243</v>
      </c>
      <c r="H913" s="18" t="s">
        <v>2243</v>
      </c>
      <c r="J913" s="18" t="s">
        <v>2244</v>
      </c>
      <c r="K913" s="18" t="s">
        <v>2244</v>
      </c>
      <c r="L913" s="18" t="s">
        <v>2243</v>
      </c>
      <c r="M913" s="18" t="s">
        <v>2245</v>
      </c>
      <c r="N913" s="18" t="s">
        <v>2243</v>
      </c>
      <c r="O913" s="18" t="s">
        <v>2246</v>
      </c>
      <c r="P913" s="18" t="s">
        <v>2243</v>
      </c>
      <c r="Q913" s="18" t="s">
        <v>2243</v>
      </c>
    </row>
    <row r="914" spans="1:21" outlineLevel="1">
      <c r="A914" t="s">
        <v>1132</v>
      </c>
      <c r="B914" t="s">
        <v>2253</v>
      </c>
      <c r="C914" s="110"/>
      <c r="D914" s="110" t="s">
        <v>2275</v>
      </c>
      <c r="E914" s="334">
        <v>11</v>
      </c>
      <c r="F914" s="334">
        <v>1</v>
      </c>
      <c r="G914" s="570">
        <v>-1.6553912775740486E-3</v>
      </c>
      <c r="H914" s="570">
        <v>-7.7585088790097685E-3</v>
      </c>
      <c r="I914" s="570">
        <v>-1.939627219752442E-2</v>
      </c>
      <c r="J914" s="97">
        <v>0.77746633065143</v>
      </c>
      <c r="K914" s="97">
        <v>6.8173884046431599E-2</v>
      </c>
      <c r="L914" s="573">
        <f t="shared" ref="L914:L933" si="285">1 + $K914/$U914</f>
        <v>1.0189371900128976</v>
      </c>
      <c r="M914" s="97">
        <v>-6.4495508428962081E-2</v>
      </c>
      <c r="N914" s="334">
        <v>1</v>
      </c>
      <c r="O914" s="97"/>
      <c r="P914" s="18" t="s">
        <v>30</v>
      </c>
      <c r="Q914" s="18" t="s">
        <v>30</v>
      </c>
      <c r="R914" s="110" t="s">
        <v>30</v>
      </c>
      <c r="S914" s="575" t="s">
        <v>2268</v>
      </c>
      <c r="U914" s="11">
        <v>3.6</v>
      </c>
    </row>
    <row r="915" spans="1:21" outlineLevel="1">
      <c r="D915" s="110" t="s">
        <v>2247</v>
      </c>
      <c r="E915" s="334">
        <v>11</v>
      </c>
      <c r="F915" s="334">
        <v>1</v>
      </c>
      <c r="G915" s="570">
        <v>2.4865119068953685E-2</v>
      </c>
      <c r="H915" s="570">
        <v>-5.807883932212256E-3</v>
      </c>
      <c r="I915" s="570">
        <v>-1.4519709830530639E-2</v>
      </c>
      <c r="J915" s="97">
        <v>-0.48218917011923734</v>
      </c>
      <c r="K915" s="97">
        <v>-3.8148854231388737E-2</v>
      </c>
      <c r="L915" s="573">
        <f t="shared" si="285"/>
        <v>0.98940309604683652</v>
      </c>
      <c r="M915" s="97">
        <v>2.1359585229668576E-2</v>
      </c>
      <c r="N915" s="334">
        <v>1</v>
      </c>
      <c r="O915" s="97"/>
      <c r="P915" s="18" t="s">
        <v>30</v>
      </c>
      <c r="Q915" s="18" t="s">
        <v>30</v>
      </c>
      <c r="R915" s="110" t="s">
        <v>30</v>
      </c>
      <c r="S915" s="575" t="s">
        <v>2267</v>
      </c>
      <c r="U915">
        <f t="shared" ref="U915:U933" si="286">U914</f>
        <v>3.6</v>
      </c>
    </row>
    <row r="916" spans="1:21" outlineLevel="1">
      <c r="C916" s="110"/>
      <c r="D916" s="110" t="s">
        <v>2248</v>
      </c>
      <c r="E916" s="334">
        <v>11</v>
      </c>
      <c r="F916" s="334">
        <v>1</v>
      </c>
      <c r="G916" s="570">
        <v>1.3881124664096823E-2</v>
      </c>
      <c r="H916" s="570">
        <v>-7.6474776596797663E-3</v>
      </c>
      <c r="I916" s="570">
        <v>-1.9118694149199415E-2</v>
      </c>
      <c r="J916" s="97">
        <v>0.22345095352192684</v>
      </c>
      <c r="K916" s="97">
        <v>2.48047163624791E-2</v>
      </c>
      <c r="L916" s="573">
        <f t="shared" si="285"/>
        <v>1.0068901989895775</v>
      </c>
      <c r="M916" s="97">
        <v>-1.7686942010475382E-2</v>
      </c>
      <c r="N916" s="334">
        <v>1</v>
      </c>
      <c r="O916" s="97"/>
      <c r="P916" s="18" t="s">
        <v>30</v>
      </c>
      <c r="Q916" s="18" t="s">
        <v>30</v>
      </c>
      <c r="R916" s="110" t="s">
        <v>30</v>
      </c>
      <c r="S916" s="575" t="s">
        <v>2281</v>
      </c>
      <c r="U916">
        <f t="shared" si="286"/>
        <v>3.6</v>
      </c>
    </row>
    <row r="917" spans="1:21" outlineLevel="1">
      <c r="D917" t="s">
        <v>2262</v>
      </c>
      <c r="E917" s="18" t="s">
        <v>30</v>
      </c>
      <c r="F917" s="18" t="s">
        <v>30</v>
      </c>
      <c r="G917">
        <v>0</v>
      </c>
      <c r="H917">
        <v>0</v>
      </c>
      <c r="I917">
        <v>0</v>
      </c>
      <c r="J917">
        <v>0</v>
      </c>
      <c r="K917">
        <v>0</v>
      </c>
      <c r="L917" s="573">
        <f t="shared" si="285"/>
        <v>1</v>
      </c>
      <c r="M917">
        <v>0</v>
      </c>
      <c r="N917">
        <v>1</v>
      </c>
      <c r="O917">
        <v>0</v>
      </c>
      <c r="P917" s="18" t="s">
        <v>30</v>
      </c>
      <c r="Q917" s="18" t="s">
        <v>30</v>
      </c>
      <c r="R917" s="110" t="s">
        <v>30</v>
      </c>
      <c r="S917" s="575" t="s">
        <v>2262</v>
      </c>
      <c r="U917">
        <f t="shared" si="286"/>
        <v>3.6</v>
      </c>
    </row>
    <row r="918" spans="1:21" outlineLevel="1">
      <c r="B918" t="s">
        <v>2254</v>
      </c>
      <c r="C918" s="110"/>
      <c r="D918" s="110" t="s">
        <v>2249</v>
      </c>
      <c r="E918" s="334">
        <v>12</v>
      </c>
      <c r="F918" s="334">
        <v>1</v>
      </c>
      <c r="G918" s="570">
        <v>2.9886930841581966E-2</v>
      </c>
      <c r="H918" s="570">
        <v>1.6892659556036582E-3</v>
      </c>
      <c r="I918" s="570">
        <v>4.2231648890091456E-3</v>
      </c>
      <c r="J918" s="97">
        <v>2.7461263761982952E-2</v>
      </c>
      <c r="K918" s="97">
        <v>-1.6426730221398511E-2</v>
      </c>
      <c r="L918" s="573">
        <f t="shared" si="285"/>
        <v>0.99543701938294482</v>
      </c>
      <c r="M918" s="97">
        <v>1.7819093903140033E-2</v>
      </c>
      <c r="N918" s="334">
        <v>1</v>
      </c>
      <c r="O918" s="97"/>
      <c r="P918" s="570">
        <v>0</v>
      </c>
      <c r="Q918" s="570">
        <v>0</v>
      </c>
      <c r="R918" s="110" t="s">
        <v>30</v>
      </c>
      <c r="S918" s="575" t="s">
        <v>2270</v>
      </c>
      <c r="U918">
        <f t="shared" si="286"/>
        <v>3.6</v>
      </c>
    </row>
    <row r="919" spans="1:21" outlineLevel="1">
      <c r="C919" s="110"/>
      <c r="D919" s="110" t="s">
        <v>2250</v>
      </c>
      <c r="E919" s="334">
        <v>12</v>
      </c>
      <c r="F919" s="334">
        <v>1</v>
      </c>
      <c r="G919" s="570">
        <v>2.8364497575928811E-2</v>
      </c>
      <c r="H919" s="570">
        <v>1.5331968603331192E-2</v>
      </c>
      <c r="I919" s="570">
        <v>3.832992150832798E-2</v>
      </c>
      <c r="J919" s="97">
        <v>-4.356640814172863E-2</v>
      </c>
      <c r="K919" s="97">
        <v>-1.9106271449136791E-2</v>
      </c>
      <c r="L919" s="573">
        <f t="shared" si="285"/>
        <v>0.99469270237523977</v>
      </c>
      <c r="M919" s="97">
        <v>5.6942336250513627E-2</v>
      </c>
      <c r="N919" s="334">
        <v>1</v>
      </c>
      <c r="O919" s="97"/>
      <c r="P919" s="570">
        <v>0.11</v>
      </c>
      <c r="Q919" s="570">
        <v>0.06</v>
      </c>
      <c r="R919" s="110" t="s">
        <v>30</v>
      </c>
      <c r="S919" s="575" t="s">
        <v>2269</v>
      </c>
      <c r="U919">
        <f t="shared" si="286"/>
        <v>3.6</v>
      </c>
    </row>
    <row r="920" spans="1:21" outlineLevel="1">
      <c r="B920" t="s">
        <v>2255</v>
      </c>
      <c r="C920" s="574" t="s">
        <v>2264</v>
      </c>
      <c r="D920" s="110"/>
      <c r="E920" s="18" t="s">
        <v>30</v>
      </c>
      <c r="F920" s="334">
        <v>1</v>
      </c>
      <c r="G920">
        <v>0</v>
      </c>
      <c r="H920">
        <v>0</v>
      </c>
      <c r="I920">
        <v>0</v>
      </c>
      <c r="J920">
        <v>0</v>
      </c>
      <c r="K920">
        <v>0</v>
      </c>
      <c r="L920" s="573">
        <f t="shared" si="285"/>
        <v>1</v>
      </c>
      <c r="M920">
        <v>0</v>
      </c>
      <c r="N920">
        <v>1</v>
      </c>
      <c r="O920">
        <v>0</v>
      </c>
      <c r="P920" s="18" t="s">
        <v>30</v>
      </c>
      <c r="Q920" s="18" t="s">
        <v>30</v>
      </c>
      <c r="R920" s="333">
        <v>0</v>
      </c>
      <c r="S920" s="575" t="s">
        <v>2271</v>
      </c>
      <c r="U920">
        <f t="shared" si="286"/>
        <v>3.6</v>
      </c>
    </row>
    <row r="921" spans="1:21" outlineLevel="1">
      <c r="C921" s="574" t="s">
        <v>2265</v>
      </c>
      <c r="D921" s="110" t="s">
        <v>1714</v>
      </c>
      <c r="E921" s="334">
        <v>10</v>
      </c>
      <c r="F921" s="334">
        <v>1</v>
      </c>
      <c r="G921" s="570">
        <v>0.16116875659057578</v>
      </c>
      <c r="H921" s="570">
        <f>0.6*6.33626765992466%</f>
        <v>3.8017605959547958E-2</v>
      </c>
      <c r="I921" s="570">
        <f>1.5*6.33626765992466%</f>
        <v>9.5044014898869905E-2</v>
      </c>
      <c r="J921" s="97">
        <v>2.3941419504655652</v>
      </c>
      <c r="K921" s="97">
        <v>-6.9107599811788573E-2</v>
      </c>
      <c r="L921" s="573">
        <f t="shared" si="285"/>
        <v>0.98080344449672541</v>
      </c>
      <c r="M921" s="97">
        <v>-3.3021723600269545E-2</v>
      </c>
      <c r="N921" s="334">
        <v>0.61626332126265559</v>
      </c>
      <c r="O921" s="97"/>
      <c r="P921" s="18" t="s">
        <v>30</v>
      </c>
      <c r="Q921" s="18" t="s">
        <v>30</v>
      </c>
      <c r="R921" s="333">
        <v>0.5</v>
      </c>
      <c r="S921" s="575" t="s">
        <v>2273</v>
      </c>
      <c r="U921">
        <f t="shared" si="286"/>
        <v>3.6</v>
      </c>
    </row>
    <row r="922" spans="1:21" outlineLevel="1">
      <c r="C922" s="574" t="s">
        <v>2265</v>
      </c>
      <c r="D922" s="110" t="s">
        <v>2251</v>
      </c>
      <c r="E922" s="334">
        <v>10</v>
      </c>
      <c r="F922" s="334">
        <v>1</v>
      </c>
      <c r="G922" s="570">
        <v>7.9799504936919854E-2</v>
      </c>
      <c r="H922" s="570">
        <f>0.6*9.56125490584622%</f>
        <v>5.7367529435077315E-2</v>
      </c>
      <c r="I922" s="570">
        <f>1.5*9.56125490584622%</f>
        <v>0.14341882358769331</v>
      </c>
      <c r="J922" s="97">
        <v>1.596126184516995</v>
      </c>
      <c r="K922" s="97">
        <v>-2.037806724741038E-2</v>
      </c>
      <c r="L922" s="573">
        <f t="shared" si="285"/>
        <v>0.99433942576460821</v>
      </c>
      <c r="M922" s="97">
        <v>0.12649424652647134</v>
      </c>
      <c r="N922" s="334">
        <v>0.48251527948679501</v>
      </c>
      <c r="O922" s="97"/>
      <c r="P922" s="18" t="s">
        <v>30</v>
      </c>
      <c r="Q922" s="18" t="s">
        <v>30</v>
      </c>
      <c r="R922" s="333">
        <v>0.5</v>
      </c>
      <c r="S922" s="575" t="s">
        <v>2274</v>
      </c>
      <c r="U922">
        <f t="shared" si="286"/>
        <v>3.6</v>
      </c>
    </row>
    <row r="923" spans="1:21" outlineLevel="1">
      <c r="C923" s="110" t="s">
        <v>595</v>
      </c>
      <c r="D923" s="110"/>
      <c r="E923" s="18" t="s">
        <v>30</v>
      </c>
      <c r="F923" s="334">
        <v>1</v>
      </c>
      <c r="G923">
        <v>0</v>
      </c>
      <c r="H923">
        <v>0</v>
      </c>
      <c r="I923">
        <v>0</v>
      </c>
      <c r="J923">
        <v>0</v>
      </c>
      <c r="K923">
        <v>0</v>
      </c>
      <c r="L923" s="573">
        <f t="shared" si="285"/>
        <v>1</v>
      </c>
      <c r="M923">
        <v>0</v>
      </c>
      <c r="N923">
        <v>1</v>
      </c>
      <c r="O923">
        <v>0</v>
      </c>
      <c r="P923" s="18" t="s">
        <v>30</v>
      </c>
      <c r="Q923" s="18" t="s">
        <v>30</v>
      </c>
      <c r="R923" s="333">
        <v>0.93</v>
      </c>
      <c r="S923" s="575" t="s">
        <v>2272</v>
      </c>
      <c r="U923">
        <f t="shared" si="286"/>
        <v>3.6</v>
      </c>
    </row>
    <row r="924" spans="1:21" outlineLevel="1">
      <c r="A924" t="s">
        <v>809</v>
      </c>
      <c r="B924" t="s">
        <v>2253</v>
      </c>
      <c r="C924" s="110"/>
      <c r="D924" s="110" t="s">
        <v>2275</v>
      </c>
      <c r="G924" s="570">
        <v>-2.2731888691872914E-3</v>
      </c>
      <c r="H924" s="570">
        <v>-9.7827705582146304E-3</v>
      </c>
      <c r="I924" s="570">
        <v>-1.921615645363588E-2</v>
      </c>
      <c r="J924" s="97">
        <v>0.99431161928051282</v>
      </c>
      <c r="K924" s="97">
        <v>8.5150370024248939E-2</v>
      </c>
      <c r="L924" s="573">
        <f t="shared" si="285"/>
        <v>1.0236528805622913</v>
      </c>
      <c r="M924" s="97">
        <v>-8.9153775713275513E-2</v>
      </c>
      <c r="N924" s="334">
        <v>1</v>
      </c>
      <c r="O924" s="97"/>
      <c r="P924" s="18" t="s">
        <v>30</v>
      </c>
      <c r="Q924" s="18" t="s">
        <v>30</v>
      </c>
      <c r="R924" s="110" t="s">
        <v>30</v>
      </c>
      <c r="U924">
        <f t="shared" si="286"/>
        <v>3.6</v>
      </c>
    </row>
    <row r="925" spans="1:21" outlineLevel="1">
      <c r="D925" s="110" t="s">
        <v>2247</v>
      </c>
      <c r="G925" s="570">
        <v>2.8460076042778316E-2</v>
      </c>
      <c r="H925" s="570">
        <v>-6.204406128387391E-3</v>
      </c>
      <c r="I925" s="570">
        <v>-1.218722632361809E-2</v>
      </c>
      <c r="J925" s="97">
        <v>-0.55190326700394643</v>
      </c>
      <c r="K925" s="97">
        <v>-4.3664351228697947E-2</v>
      </c>
      <c r="L925" s="573">
        <f t="shared" si="285"/>
        <v>0.98787101354758389</v>
      </c>
      <c r="M925" s="97">
        <v>2.444771803395801E-2</v>
      </c>
      <c r="N925" s="334">
        <v>1</v>
      </c>
      <c r="O925" s="97"/>
      <c r="P925" s="18" t="s">
        <v>30</v>
      </c>
      <c r="Q925" s="18" t="s">
        <v>30</v>
      </c>
      <c r="R925" s="110" t="s">
        <v>30</v>
      </c>
      <c r="U925">
        <f t="shared" si="286"/>
        <v>3.6</v>
      </c>
    </row>
    <row r="926" spans="1:21" outlineLevel="1">
      <c r="C926" s="110"/>
      <c r="D926" s="110" t="s">
        <v>2248</v>
      </c>
      <c r="G926" s="570">
        <v>2.2969486145376788E-2</v>
      </c>
      <c r="H926" s="570">
        <v>-8.6103797607049119E-3</v>
      </c>
      <c r="I926" s="570">
        <v>-1.6913245958527508E-2</v>
      </c>
      <c r="J926" s="97">
        <v>1.8463164016899913E-2</v>
      </c>
      <c r="K926" s="97">
        <v>8.7142309168941855E-3</v>
      </c>
      <c r="L926" s="573">
        <f t="shared" si="285"/>
        <v>1.0024206196991372</v>
      </c>
      <c r="M926" s="97">
        <v>-3.6339983378572416E-3</v>
      </c>
      <c r="N926" s="334">
        <v>1</v>
      </c>
      <c r="O926" s="97"/>
      <c r="P926" s="18" t="s">
        <v>30</v>
      </c>
      <c r="Q926" s="18" t="s">
        <v>30</v>
      </c>
      <c r="R926" s="110" t="s">
        <v>30</v>
      </c>
      <c r="U926">
        <f t="shared" si="286"/>
        <v>3.6</v>
      </c>
    </row>
    <row r="927" spans="1:21" outlineLevel="1">
      <c r="C927" s="110"/>
      <c r="D927" s="110"/>
      <c r="G927">
        <v>0</v>
      </c>
      <c r="H927">
        <v>0</v>
      </c>
      <c r="I927">
        <v>0</v>
      </c>
      <c r="J927">
        <v>0</v>
      </c>
      <c r="K927">
        <v>0</v>
      </c>
      <c r="L927" s="573">
        <f t="shared" si="285"/>
        <v>1</v>
      </c>
      <c r="M927">
        <v>0</v>
      </c>
      <c r="N927">
        <v>1</v>
      </c>
      <c r="O927">
        <v>0</v>
      </c>
      <c r="P927" s="18" t="s">
        <v>30</v>
      </c>
      <c r="Q927" s="18" t="s">
        <v>30</v>
      </c>
      <c r="R927" s="110" t="s">
        <v>30</v>
      </c>
      <c r="U927">
        <f t="shared" si="286"/>
        <v>3.6</v>
      </c>
    </row>
    <row r="928" spans="1:21" outlineLevel="1">
      <c r="B928" t="s">
        <v>2254</v>
      </c>
      <c r="C928" s="110"/>
      <c r="D928" s="110" t="s">
        <v>2249</v>
      </c>
      <c r="G928" s="571">
        <f>G918</f>
        <v>2.9886930841581966E-2</v>
      </c>
      <c r="H928" s="570">
        <v>1.5766482252300813E-3</v>
      </c>
      <c r="I928" s="570">
        <v>3.0969875852733739E-3</v>
      </c>
      <c r="J928" s="572">
        <f>J918</f>
        <v>2.7461263761982952E-2</v>
      </c>
      <c r="K928" s="572">
        <f>K918</f>
        <v>-1.6426730221398511E-2</v>
      </c>
      <c r="L928" s="573">
        <f t="shared" si="285"/>
        <v>0.99543701938294482</v>
      </c>
      <c r="M928" s="572">
        <f>M918</f>
        <v>1.7819093903140033E-2</v>
      </c>
      <c r="N928" s="572">
        <f>N918</f>
        <v>1</v>
      </c>
      <c r="O928" s="572"/>
      <c r="P928" s="570">
        <v>0</v>
      </c>
      <c r="Q928" s="570">
        <v>0</v>
      </c>
      <c r="R928" s="110" t="s">
        <v>30</v>
      </c>
      <c r="U928">
        <f t="shared" si="286"/>
        <v>3.6</v>
      </c>
    </row>
    <row r="929" spans="1:26" outlineLevel="1">
      <c r="C929" s="110"/>
      <c r="D929" s="110" t="s">
        <v>2250</v>
      </c>
      <c r="G929" s="571">
        <f>G919</f>
        <v>2.8364497575928811E-2</v>
      </c>
      <c r="H929" s="570">
        <v>1.4309837363109115E-2</v>
      </c>
      <c r="I929" s="570">
        <v>2.8108609106107189E-2</v>
      </c>
      <c r="J929" s="572">
        <f>J919</f>
        <v>-4.356640814172863E-2</v>
      </c>
      <c r="K929" s="572">
        <f>K919</f>
        <v>-1.9106271449136791E-2</v>
      </c>
      <c r="L929" s="573">
        <f t="shared" si="285"/>
        <v>0.99469270237523977</v>
      </c>
      <c r="M929" s="572">
        <f>M919</f>
        <v>5.6942336250513627E-2</v>
      </c>
      <c r="N929" s="572">
        <f>N919</f>
        <v>1</v>
      </c>
      <c r="O929" s="572"/>
      <c r="P929" s="570">
        <v>0.08</v>
      </c>
      <c r="Q929" s="570">
        <v>0.02</v>
      </c>
      <c r="R929" s="110" t="s">
        <v>30</v>
      </c>
      <c r="U929">
        <f t="shared" si="286"/>
        <v>3.6</v>
      </c>
    </row>
    <row r="930" spans="1:26" outlineLevel="1">
      <c r="B930" t="s">
        <v>2255</v>
      </c>
      <c r="C930" s="574" t="s">
        <v>2264</v>
      </c>
      <c r="D930" s="110"/>
      <c r="G930">
        <v>0</v>
      </c>
      <c r="H930">
        <v>0</v>
      </c>
      <c r="I930">
        <v>0</v>
      </c>
      <c r="J930">
        <v>0</v>
      </c>
      <c r="K930">
        <v>0</v>
      </c>
      <c r="L930" s="573">
        <f t="shared" si="285"/>
        <v>1</v>
      </c>
      <c r="M930">
        <v>0</v>
      </c>
      <c r="N930">
        <v>1</v>
      </c>
      <c r="O930">
        <v>0</v>
      </c>
      <c r="P930" s="18" t="s">
        <v>30</v>
      </c>
      <c r="Q930" s="18" t="s">
        <v>30</v>
      </c>
      <c r="R930" s="576">
        <f t="shared" ref="R930:R933" si="287">R920</f>
        <v>0</v>
      </c>
      <c r="U930">
        <f t="shared" si="286"/>
        <v>3.6</v>
      </c>
    </row>
    <row r="931" spans="1:26" outlineLevel="1">
      <c r="C931" s="574" t="s">
        <v>2265</v>
      </c>
      <c r="D931" s="110" t="s">
        <v>1714</v>
      </c>
      <c r="G931" s="571">
        <f>G921</f>
        <v>0.16116875659057578</v>
      </c>
      <c r="H931" s="570">
        <v>3.5483098895578123E-2</v>
      </c>
      <c r="I931" s="570">
        <v>6.9698944259171322E-2</v>
      </c>
      <c r="J931" s="572">
        <f>J921</f>
        <v>2.3941419504655652</v>
      </c>
      <c r="K931" s="572">
        <f>K921</f>
        <v>-6.9107599811788573E-2</v>
      </c>
      <c r="L931" s="573">
        <f t="shared" si="285"/>
        <v>0.98080344449672541</v>
      </c>
      <c r="M931" s="572">
        <f>M921</f>
        <v>-3.3021723600269545E-2</v>
      </c>
      <c r="N931" s="572">
        <f>N921</f>
        <v>0.61626332126265559</v>
      </c>
      <c r="O931" s="572"/>
      <c r="P931" s="18" t="s">
        <v>30</v>
      </c>
      <c r="Q931" s="18" t="s">
        <v>30</v>
      </c>
      <c r="R931" s="576">
        <f t="shared" si="287"/>
        <v>0.5</v>
      </c>
      <c r="U931">
        <f t="shared" si="286"/>
        <v>3.6</v>
      </c>
    </row>
    <row r="932" spans="1:26" outlineLevel="1">
      <c r="C932" s="574" t="s">
        <v>2265</v>
      </c>
      <c r="D932" s="110" t="s">
        <v>2251</v>
      </c>
      <c r="G932" s="571">
        <f>G922</f>
        <v>7.9799504936919854E-2</v>
      </c>
      <c r="H932" s="570">
        <v>5.3543027472738855E-2</v>
      </c>
      <c r="I932" s="570">
        <v>0.10517380396430846</v>
      </c>
      <c r="J932" s="572">
        <f>J922</f>
        <v>1.596126184516995</v>
      </c>
      <c r="K932" s="572">
        <f>K922</f>
        <v>-2.037806724741038E-2</v>
      </c>
      <c r="L932" s="573">
        <f t="shared" si="285"/>
        <v>0.99433942576460821</v>
      </c>
      <c r="M932" s="572">
        <f>M922</f>
        <v>0.12649424652647134</v>
      </c>
      <c r="N932" s="572">
        <f>N922</f>
        <v>0.48251527948679501</v>
      </c>
      <c r="O932" s="572"/>
      <c r="P932" s="18" t="s">
        <v>30</v>
      </c>
      <c r="Q932" s="18" t="s">
        <v>30</v>
      </c>
      <c r="R932" s="576">
        <f t="shared" si="287"/>
        <v>0.5</v>
      </c>
      <c r="U932">
        <f t="shared" si="286"/>
        <v>3.6</v>
      </c>
    </row>
    <row r="933" spans="1:26" outlineLevel="1">
      <c r="C933" s="110" t="s">
        <v>595</v>
      </c>
      <c r="G933">
        <v>0</v>
      </c>
      <c r="H933">
        <v>0</v>
      </c>
      <c r="I933">
        <v>0</v>
      </c>
      <c r="J933">
        <v>0</v>
      </c>
      <c r="K933">
        <v>0</v>
      </c>
      <c r="L933" s="573">
        <f t="shared" si="285"/>
        <v>1</v>
      </c>
      <c r="M933">
        <v>0</v>
      </c>
      <c r="N933">
        <v>1</v>
      </c>
      <c r="O933">
        <v>0</v>
      </c>
      <c r="P933" s="18" t="s">
        <v>30</v>
      </c>
      <c r="Q933" s="18" t="s">
        <v>30</v>
      </c>
      <c r="R933" s="576">
        <f t="shared" si="287"/>
        <v>0.93</v>
      </c>
      <c r="U933">
        <f t="shared" si="286"/>
        <v>3.6</v>
      </c>
    </row>
    <row r="934" spans="1:26" outlineLevel="1"/>
    <row r="935" spans="1:26">
      <c r="A935" s="619" t="s">
        <v>2324</v>
      </c>
    </row>
    <row r="936" spans="1:26" ht="65.25" outlineLevel="1">
      <c r="C936" s="187" t="s">
        <v>2327</v>
      </c>
      <c r="D936" s="187" t="s">
        <v>2411</v>
      </c>
      <c r="E936" s="187" t="s">
        <v>2328</v>
      </c>
      <c r="F936" s="187" t="s">
        <v>2410</v>
      </c>
      <c r="G936" s="187" t="s">
        <v>2329</v>
      </c>
      <c r="H936" s="187" t="s">
        <v>2330</v>
      </c>
      <c r="I936" s="187" t="s">
        <v>2347</v>
      </c>
      <c r="J936" s="187" t="s">
        <v>2331</v>
      </c>
      <c r="K936" s="187" t="s">
        <v>2332</v>
      </c>
      <c r="L936" s="187" t="s">
        <v>2377</v>
      </c>
      <c r="M936" s="187" t="s">
        <v>2333</v>
      </c>
      <c r="N936" s="187" t="s">
        <v>2334</v>
      </c>
      <c r="O936" s="187" t="s">
        <v>2335</v>
      </c>
      <c r="P936" s="187" t="s">
        <v>2336</v>
      </c>
      <c r="Q936" s="187" t="s">
        <v>2337</v>
      </c>
      <c r="R936" s="187" t="s">
        <v>2412</v>
      </c>
      <c r="S936" s="187" t="s">
        <v>2377</v>
      </c>
      <c r="T936" s="187" t="s">
        <v>2580</v>
      </c>
      <c r="U936" t="s">
        <v>2312</v>
      </c>
      <c r="V936" t="s">
        <v>2404</v>
      </c>
      <c r="Y936" s="187" t="s">
        <v>2337</v>
      </c>
      <c r="Z936" s="187" t="s">
        <v>2412</v>
      </c>
    </row>
    <row r="937" spans="1:26" outlineLevel="1">
      <c r="A937" t="s">
        <v>2325</v>
      </c>
      <c r="B937" t="s">
        <v>2326</v>
      </c>
      <c r="C937" s="110" t="s">
        <v>633</v>
      </c>
      <c r="D937" s="110" t="s">
        <v>2413</v>
      </c>
      <c r="E937" s="110" t="s">
        <v>634</v>
      </c>
      <c r="F937" s="110" t="s">
        <v>2414</v>
      </c>
      <c r="G937" s="110" t="s">
        <v>2338</v>
      </c>
      <c r="H937" s="110" t="s">
        <v>2339</v>
      </c>
      <c r="I937" s="110" t="s">
        <v>2340</v>
      </c>
      <c r="J937" s="110" t="s">
        <v>2341</v>
      </c>
      <c r="K937" s="110" t="s">
        <v>2342</v>
      </c>
      <c r="L937" s="110" t="s">
        <v>2343</v>
      </c>
      <c r="M937" s="110" t="s">
        <v>2343</v>
      </c>
      <c r="N937" s="110" t="s">
        <v>2344</v>
      </c>
      <c r="O937" s="110" t="s">
        <v>2345</v>
      </c>
      <c r="P937" s="110" t="s">
        <v>2346</v>
      </c>
      <c r="Q937" s="110" t="s">
        <v>2042</v>
      </c>
      <c r="R937" s="110" t="s">
        <v>2415</v>
      </c>
      <c r="S937" s="110" t="s">
        <v>2343</v>
      </c>
      <c r="T937" s="110" t="s">
        <v>2579</v>
      </c>
    </row>
    <row r="938" spans="1:26" outlineLevel="1">
      <c r="A938" s="580" t="s">
        <v>2395</v>
      </c>
      <c r="B938" s="580" t="s">
        <v>359</v>
      </c>
      <c r="C938" s="334">
        <v>3.74640485680882</v>
      </c>
      <c r="D938" s="334">
        <v>0.71275413872968363</v>
      </c>
      <c r="E938" s="334">
        <v>18.641796469359701</v>
      </c>
      <c r="F938" s="334">
        <v>1.0956200336672199</v>
      </c>
      <c r="G938" s="334">
        <v>41.866791338354922</v>
      </c>
      <c r="H938" s="334">
        <v>60434911.513552502</v>
      </c>
      <c r="I938" s="334">
        <v>1.9345540150143321</v>
      </c>
      <c r="J938" s="334">
        <v>5.3791737503525399</v>
      </c>
      <c r="K938" s="334">
        <v>1.7748010312675531</v>
      </c>
      <c r="L938" s="334">
        <v>58.651126254129998</v>
      </c>
      <c r="M938" s="334" t="s">
        <v>30</v>
      </c>
      <c r="N938" s="334" t="s">
        <v>30</v>
      </c>
      <c r="O938" s="334" t="s">
        <v>30</v>
      </c>
      <c r="P938" s="334">
        <v>9.3040787735840604E-5</v>
      </c>
      <c r="Q938" s="334" t="s">
        <v>30</v>
      </c>
      <c r="R938" s="334" t="s">
        <v>30</v>
      </c>
      <c r="S938" s="595">
        <f t="shared" ref="S938:S1001" si="288">$L938</f>
        <v>58.651126254129998</v>
      </c>
      <c r="T938" s="615">
        <f>AVERAGE(T939:T1072)</f>
        <v>3.781343283582092E-2</v>
      </c>
      <c r="U938">
        <v>0</v>
      </c>
      <c r="V938" s="594" t="s">
        <v>2405</v>
      </c>
    </row>
    <row r="939" spans="1:26" outlineLevel="2">
      <c r="A939">
        <v>2</v>
      </c>
      <c r="B939" t="s">
        <v>2434</v>
      </c>
      <c r="C939" s="334">
        <v>3.9028825738380899</v>
      </c>
      <c r="D939" s="334">
        <v>0.71829559975251178</v>
      </c>
      <c r="E939" s="334">
        <v>18.9712403382687</v>
      </c>
      <c r="F939" s="334">
        <v>1.078686009426536</v>
      </c>
      <c r="G939" s="334">
        <v>43.134996917237068</v>
      </c>
      <c r="H939" s="334">
        <v>61607647.225205317</v>
      </c>
      <c r="I939" s="334">
        <v>1.6650013264042161</v>
      </c>
      <c r="J939" s="334">
        <v>5.1823902626247991</v>
      </c>
      <c r="K939" s="334">
        <v>2.038858781166843</v>
      </c>
      <c r="L939" s="334">
        <v>56.840454215347393</v>
      </c>
      <c r="M939" s="334" t="s">
        <v>30</v>
      </c>
      <c r="N939" s="334" t="s">
        <v>30</v>
      </c>
      <c r="O939" s="334" t="s">
        <v>30</v>
      </c>
      <c r="P939" s="334">
        <v>9.0905658595480219E-5</v>
      </c>
      <c r="Q939" s="334" t="s">
        <v>30</v>
      </c>
      <c r="R939" s="334" t="s">
        <v>30</v>
      </c>
      <c r="S939" s="595">
        <f t="shared" si="288"/>
        <v>56.840454215347393</v>
      </c>
      <c r="T939" s="334">
        <v>-0.215999999999999</v>
      </c>
      <c r="U939">
        <f t="shared" ref="U939:U1002" si="289">U938+1</f>
        <v>1</v>
      </c>
      <c r="V939" t="str">
        <f t="shared" ref="V939:V1002" si="290">LEFT($B939&amp;"  ",2)&amp;RIGHT(" "&amp;$B939,1)</f>
        <v>Bi7</v>
      </c>
    </row>
    <row r="940" spans="1:26" outlineLevel="2">
      <c r="A940">
        <v>3</v>
      </c>
      <c r="B940" t="s">
        <v>2435</v>
      </c>
      <c r="C940" s="334">
        <v>3.5808081344229379</v>
      </c>
      <c r="D940" s="334">
        <v>0.72162546027608543</v>
      </c>
      <c r="E940" s="334">
        <v>18.339410641668461</v>
      </c>
      <c r="F940" s="334">
        <v>1.045492129401874</v>
      </c>
      <c r="G940" s="334">
        <v>37.93604172768228</v>
      </c>
      <c r="H940" s="334">
        <v>58151795.659530163</v>
      </c>
      <c r="I940" s="334">
        <v>1.942486785943488</v>
      </c>
      <c r="J940" s="334">
        <v>5.8566801052433517</v>
      </c>
      <c r="K940" s="334">
        <v>1.770546155558715</v>
      </c>
      <c r="L940" s="334">
        <v>59.028258797013692</v>
      </c>
      <c r="M940" s="334" t="s">
        <v>30</v>
      </c>
      <c r="N940" s="334" t="s">
        <v>30</v>
      </c>
      <c r="O940" s="334" t="s">
        <v>30</v>
      </c>
      <c r="P940" s="334">
        <v>1.015068802549901E-4</v>
      </c>
      <c r="Q940" s="334" t="s">
        <v>30</v>
      </c>
      <c r="R940" s="334" t="s">
        <v>30</v>
      </c>
      <c r="S940" s="595">
        <f t="shared" si="288"/>
        <v>59.028258797013692</v>
      </c>
      <c r="T940" s="334">
        <v>1.911</v>
      </c>
      <c r="U940">
        <f t="shared" si="289"/>
        <v>2</v>
      </c>
      <c r="V940" t="str">
        <f t="shared" si="290"/>
        <v>Le3</v>
      </c>
    </row>
    <row r="941" spans="1:26" outlineLevel="2">
      <c r="A941">
        <v>4</v>
      </c>
      <c r="B941" t="s">
        <v>2436</v>
      </c>
      <c r="C941" s="334">
        <v>3.5681752820945758</v>
      </c>
      <c r="D941" s="334">
        <v>0.73997256221815233</v>
      </c>
      <c r="E941" s="334">
        <v>18.58992622008201</v>
      </c>
      <c r="F941" s="334">
        <v>1.178916974700668</v>
      </c>
      <c r="G941" s="334">
        <v>40.602845889467019</v>
      </c>
      <c r="H941" s="334">
        <v>56331760.329502627</v>
      </c>
      <c r="I941" s="334">
        <v>1.672459779389873</v>
      </c>
      <c r="J941" s="334">
        <v>5.6586458139070572</v>
      </c>
      <c r="K941" s="334">
        <v>1.9880721949662861</v>
      </c>
      <c r="L941" s="334">
        <v>58.048805996601828</v>
      </c>
      <c r="M941" s="334" t="s">
        <v>30</v>
      </c>
      <c r="N941" s="334" t="s">
        <v>30</v>
      </c>
      <c r="O941" s="334" t="s">
        <v>30</v>
      </c>
      <c r="P941" s="334">
        <v>1.03609181338969E-4</v>
      </c>
      <c r="Q941" s="334" t="s">
        <v>30</v>
      </c>
      <c r="R941" s="334" t="s">
        <v>30</v>
      </c>
      <c r="S941" s="595">
        <f t="shared" si="288"/>
        <v>58.048805996601828</v>
      </c>
      <c r="T941" s="334">
        <v>0.246</v>
      </c>
      <c r="U941">
        <f t="shared" si="289"/>
        <v>3</v>
      </c>
      <c r="V941" t="str">
        <f t="shared" si="290"/>
        <v>Le8</v>
      </c>
    </row>
    <row r="942" spans="1:26" outlineLevel="2">
      <c r="A942">
        <v>5</v>
      </c>
      <c r="B942" t="s">
        <v>2437</v>
      </c>
      <c r="C942" s="334">
        <v>3.8640159773897431</v>
      </c>
      <c r="D942" s="334">
        <v>0.72644830479997102</v>
      </c>
      <c r="E942" s="334">
        <v>18.20008806101907</v>
      </c>
      <c r="F942" s="334">
        <v>1.0790018002023529</v>
      </c>
      <c r="G942" s="334">
        <v>39.529147235097611</v>
      </c>
      <c r="H942" s="334">
        <v>68103543.602745637</v>
      </c>
      <c r="I942" s="334">
        <v>1.841891711755431</v>
      </c>
      <c r="J942" s="334">
        <v>5.1808613327222872</v>
      </c>
      <c r="K942" s="334">
        <v>2.05568483370301</v>
      </c>
      <c r="L942" s="334">
        <v>56.332354263185081</v>
      </c>
      <c r="M942" s="334" t="s">
        <v>30</v>
      </c>
      <c r="N942" s="334" t="s">
        <v>30</v>
      </c>
      <c r="O942" s="334" t="s">
        <v>30</v>
      </c>
      <c r="P942" s="334">
        <v>9.2787183277489476E-5</v>
      </c>
      <c r="Q942" s="334" t="s">
        <v>30</v>
      </c>
      <c r="R942" s="334" t="s">
        <v>30</v>
      </c>
      <c r="S942" s="595">
        <f t="shared" si="288"/>
        <v>56.332354263185081</v>
      </c>
      <c r="T942" s="334">
        <v>-0.14099999999999999</v>
      </c>
      <c r="U942">
        <f t="shared" si="289"/>
        <v>4</v>
      </c>
      <c r="V942" t="str">
        <f t="shared" si="290"/>
        <v xml:space="preserve">Gr </v>
      </c>
    </row>
    <row r="943" spans="1:26" outlineLevel="2">
      <c r="A943">
        <v>6</v>
      </c>
      <c r="B943" t="s">
        <v>2438</v>
      </c>
      <c r="C943" s="334">
        <v>3.65733517126997</v>
      </c>
      <c r="D943" s="334">
        <v>0.71878747603806648</v>
      </c>
      <c r="E943" s="334">
        <v>18.776979896182091</v>
      </c>
      <c r="F943" s="334">
        <v>1.0579230353240749</v>
      </c>
      <c r="G943" s="334">
        <v>42.820987333342892</v>
      </c>
      <c r="H943" s="334">
        <v>57470454.42562709</v>
      </c>
      <c r="I943" s="334">
        <v>1.6934989994968921</v>
      </c>
      <c r="J943" s="334">
        <v>5.4618650318730948</v>
      </c>
      <c r="K943" s="334">
        <v>1.5119157642699079</v>
      </c>
      <c r="L943" s="334">
        <v>59.485422755693001</v>
      </c>
      <c r="M943" s="334" t="s">
        <v>30</v>
      </c>
      <c r="N943" s="334" t="s">
        <v>30</v>
      </c>
      <c r="O943" s="334" t="s">
        <v>30</v>
      </c>
      <c r="P943" s="334">
        <v>9.1421663876393696E-5</v>
      </c>
      <c r="Q943" s="334" t="s">
        <v>30</v>
      </c>
      <c r="R943" s="334" t="s">
        <v>30</v>
      </c>
      <c r="S943" s="595">
        <f t="shared" si="288"/>
        <v>59.485422755693001</v>
      </c>
      <c r="T943" s="334">
        <v>-0.16500000000000001</v>
      </c>
      <c r="U943">
        <f t="shared" si="289"/>
        <v>5</v>
      </c>
      <c r="V943" t="str">
        <f t="shared" si="290"/>
        <v>Ro9</v>
      </c>
    </row>
    <row r="944" spans="1:26" outlineLevel="2">
      <c r="A944">
        <v>7</v>
      </c>
      <c r="B944" t="s">
        <v>2439</v>
      </c>
      <c r="C944" s="334">
        <v>3.5984164000924519</v>
      </c>
      <c r="D944" s="334">
        <v>0.72744278352665714</v>
      </c>
      <c r="E944" s="334">
        <v>17.269348605650379</v>
      </c>
      <c r="F944" s="334">
        <v>1.0476167627403861</v>
      </c>
      <c r="G944" s="334">
        <v>41.53312595199894</v>
      </c>
      <c r="H944" s="334">
        <v>71514261.566238105</v>
      </c>
      <c r="I944" s="334">
        <v>1.977804296485542</v>
      </c>
      <c r="J944" s="334">
        <v>5.3101984570687017</v>
      </c>
      <c r="K944" s="334">
        <v>1.9541781231250339</v>
      </c>
      <c r="L944" s="334">
        <v>55.964007682241963</v>
      </c>
      <c r="M944" s="334" t="s">
        <v>30</v>
      </c>
      <c r="N944" s="334" t="s">
        <v>30</v>
      </c>
      <c r="O944" s="334" t="s">
        <v>30</v>
      </c>
      <c r="P944" s="334">
        <v>9.6418671702302609E-5</v>
      </c>
      <c r="Q944" s="334" t="s">
        <v>30</v>
      </c>
      <c r="R944" s="334" t="s">
        <v>30</v>
      </c>
      <c r="S944" s="595">
        <f t="shared" si="288"/>
        <v>55.964007682241963</v>
      </c>
      <c r="T944" s="334">
        <v>0.89700000000000002</v>
      </c>
      <c r="U944">
        <f t="shared" si="289"/>
        <v>6</v>
      </c>
      <c r="V944" t="str">
        <f t="shared" si="290"/>
        <v>Ya3</v>
      </c>
    </row>
    <row r="945" spans="1:22" outlineLevel="2">
      <c r="A945">
        <v>8</v>
      </c>
      <c r="B945" t="s">
        <v>2440</v>
      </c>
      <c r="C945" s="334">
        <v>3.9260745747432662</v>
      </c>
      <c r="D945" s="334">
        <v>0.6688296389124595</v>
      </c>
      <c r="E945" s="334">
        <v>18.11663048172711</v>
      </c>
      <c r="F945" s="334">
        <v>1.040820582974445</v>
      </c>
      <c r="G945" s="334">
        <v>38.21536611593163</v>
      </c>
      <c r="H945" s="334">
        <v>71962020.953069061</v>
      </c>
      <c r="I945" s="334">
        <v>1.815511948604686</v>
      </c>
      <c r="J945" s="334">
        <v>5.3875954999369773</v>
      </c>
      <c r="K945" s="334">
        <v>1.811566511168577</v>
      </c>
      <c r="L945" s="334">
        <v>58.092925683520413</v>
      </c>
      <c r="M945" s="334" t="s">
        <v>30</v>
      </c>
      <c r="N945" s="334" t="s">
        <v>30</v>
      </c>
      <c r="O945" s="334" t="s">
        <v>30</v>
      </c>
      <c r="P945" s="334">
        <v>9.6592508521631216E-5</v>
      </c>
      <c r="Q945" s="334" t="s">
        <v>30</v>
      </c>
      <c r="R945" s="334" t="s">
        <v>30</v>
      </c>
      <c r="S945" s="595">
        <f t="shared" si="288"/>
        <v>58.092925683520413</v>
      </c>
      <c r="T945" s="334">
        <v>-1.3260000000000001</v>
      </c>
      <c r="U945">
        <f t="shared" si="289"/>
        <v>7</v>
      </c>
      <c r="V945" t="str">
        <f t="shared" si="290"/>
        <v>On6</v>
      </c>
    </row>
    <row r="946" spans="1:22" outlineLevel="2">
      <c r="A946">
        <v>9</v>
      </c>
      <c r="B946" t="s">
        <v>2441</v>
      </c>
      <c r="C946" s="334">
        <v>3.6340399921964792</v>
      </c>
      <c r="D946" s="334">
        <v>0.72135972510920843</v>
      </c>
      <c r="E946" s="334">
        <v>17.88533269333475</v>
      </c>
      <c r="F946" s="334">
        <v>1.161538538341101</v>
      </c>
      <c r="G946" s="334">
        <v>40.316211124842113</v>
      </c>
      <c r="H946" s="334">
        <v>64760300.815975308</v>
      </c>
      <c r="I946" s="334">
        <v>1.6785643741384</v>
      </c>
      <c r="J946" s="334">
        <v>5.1775706806954709</v>
      </c>
      <c r="K946" s="334">
        <v>1.8142068886434879</v>
      </c>
      <c r="L946" s="334">
        <v>56.674697243675674</v>
      </c>
      <c r="M946" s="334" t="s">
        <v>30</v>
      </c>
      <c r="N946" s="334" t="s">
        <v>30</v>
      </c>
      <c r="O946" s="334" t="s">
        <v>30</v>
      </c>
      <c r="P946" s="334">
        <v>9.2330629847939922E-5</v>
      </c>
      <c r="Q946" s="334" t="s">
        <v>30</v>
      </c>
      <c r="R946" s="334" t="s">
        <v>30</v>
      </c>
      <c r="S946" s="595">
        <f t="shared" si="288"/>
        <v>56.674697243675674</v>
      </c>
      <c r="T946" s="334">
        <v>0.107999999999999</v>
      </c>
      <c r="U946">
        <f t="shared" si="289"/>
        <v>8</v>
      </c>
      <c r="V946" t="str">
        <f t="shared" si="290"/>
        <v>Ce6</v>
      </c>
    </row>
    <row r="947" spans="1:22" outlineLevel="2">
      <c r="A947">
        <v>10</v>
      </c>
      <c r="B947" t="s">
        <v>2442</v>
      </c>
      <c r="C947" s="334">
        <v>3.513379661894906</v>
      </c>
      <c r="D947" s="334">
        <v>0.7403550208619305</v>
      </c>
      <c r="E947" s="334">
        <v>19.082031792070222</v>
      </c>
      <c r="F947" s="334">
        <v>1.0468192075826701</v>
      </c>
      <c r="G947" s="334">
        <v>42.029498117680028</v>
      </c>
      <c r="H947" s="334">
        <v>53932373.583864518</v>
      </c>
      <c r="I947" s="334">
        <v>1.6284799986737251</v>
      </c>
      <c r="J947" s="334">
        <v>5.0441719236814739</v>
      </c>
      <c r="K947" s="334">
        <v>1.688546389440547</v>
      </c>
      <c r="L947" s="334">
        <v>56.724479460959628</v>
      </c>
      <c r="M947" s="334" t="s">
        <v>30</v>
      </c>
      <c r="N947" s="334" t="s">
        <v>30</v>
      </c>
      <c r="O947" s="334" t="s">
        <v>30</v>
      </c>
      <c r="P947" s="334">
        <v>8.6710302800192324E-5</v>
      </c>
      <c r="Q947" s="334" t="s">
        <v>30</v>
      </c>
      <c r="R947" s="334" t="s">
        <v>30</v>
      </c>
      <c r="S947" s="595">
        <f t="shared" si="288"/>
        <v>56.724479460959628</v>
      </c>
      <c r="T947" s="334">
        <v>1.8719999999999899</v>
      </c>
      <c r="U947">
        <f t="shared" si="289"/>
        <v>9</v>
      </c>
      <c r="V947" t="str">
        <f t="shared" si="290"/>
        <v>Mu9</v>
      </c>
    </row>
    <row r="948" spans="1:22" outlineLevel="2">
      <c r="A948">
        <v>11</v>
      </c>
      <c r="B948" t="s">
        <v>2443</v>
      </c>
      <c r="C948" s="334">
        <v>3.6724759060308041</v>
      </c>
      <c r="D948" s="334">
        <v>0.71657973219548587</v>
      </c>
      <c r="E948" s="334">
        <v>18.593906085974542</v>
      </c>
      <c r="F948" s="334">
        <v>1.2113914899855089</v>
      </c>
      <c r="G948" s="334">
        <v>41.93636962857714</v>
      </c>
      <c r="H948" s="334">
        <v>64777979.555174917</v>
      </c>
      <c r="I948" s="334">
        <v>1.6095151279563049</v>
      </c>
      <c r="J948" s="334">
        <v>5.371927877710279</v>
      </c>
      <c r="K948" s="334">
        <v>1.9565852489745419</v>
      </c>
      <c r="L948" s="334">
        <v>54.621403393414688</v>
      </c>
      <c r="M948" s="334" t="s">
        <v>30</v>
      </c>
      <c r="N948" s="334" t="s">
        <v>30</v>
      </c>
      <c r="O948" s="334" t="s">
        <v>30</v>
      </c>
      <c r="P948" s="334">
        <v>1.000665583995172E-4</v>
      </c>
      <c r="Q948" s="334" t="s">
        <v>30</v>
      </c>
      <c r="R948" s="334" t="s">
        <v>30</v>
      </c>
      <c r="S948" s="595">
        <f t="shared" si="288"/>
        <v>54.621403393414688</v>
      </c>
      <c r="T948" s="334">
        <v>0.11699999999999899</v>
      </c>
      <c r="U948">
        <f t="shared" si="289"/>
        <v>10</v>
      </c>
      <c r="V948" t="str">
        <f t="shared" si="290"/>
        <v>Ku1</v>
      </c>
    </row>
    <row r="949" spans="1:22" outlineLevel="2">
      <c r="A949">
        <v>12</v>
      </c>
      <c r="B949" t="s">
        <v>2444</v>
      </c>
      <c r="C949" s="334">
        <v>3.880377222459813</v>
      </c>
      <c r="D949" s="334">
        <v>0.69560849706184869</v>
      </c>
      <c r="E949" s="334">
        <v>17.98148035897643</v>
      </c>
      <c r="F949" s="334">
        <v>1.1319078939542351</v>
      </c>
      <c r="G949" s="334">
        <v>41.696896500981275</v>
      </c>
      <c r="H949" s="334">
        <v>68475905.108467579</v>
      </c>
      <c r="I949" s="334">
        <v>2.5074936624724611</v>
      </c>
      <c r="J949" s="334">
        <v>5.5775677536269699</v>
      </c>
      <c r="K949" s="334">
        <v>1.615176601838149</v>
      </c>
      <c r="L949" s="334">
        <v>58.489717489904649</v>
      </c>
      <c r="M949" s="334" t="s">
        <v>30</v>
      </c>
      <c r="N949" s="334" t="s">
        <v>30</v>
      </c>
      <c r="O949" s="334" t="s">
        <v>30</v>
      </c>
      <c r="P949" s="334">
        <v>1.045444931267354E-4</v>
      </c>
      <c r="Q949" s="334" t="s">
        <v>30</v>
      </c>
      <c r="R949" s="334" t="s">
        <v>30</v>
      </c>
      <c r="S949" s="595">
        <f t="shared" si="288"/>
        <v>58.489717489904649</v>
      </c>
      <c r="T949" s="334">
        <v>-1.9710000000000001</v>
      </c>
      <c r="U949">
        <f t="shared" si="289"/>
        <v>11</v>
      </c>
      <c r="V949" t="str">
        <f t="shared" si="290"/>
        <v>Gl2</v>
      </c>
    </row>
    <row r="950" spans="1:22" outlineLevel="2">
      <c r="A950">
        <v>13</v>
      </c>
      <c r="B950" t="s">
        <v>2445</v>
      </c>
      <c r="C950" s="334">
        <v>3.7449726776811532</v>
      </c>
      <c r="D950" s="334">
        <v>0.73363621058043105</v>
      </c>
      <c r="E950" s="334">
        <v>18.758876394449111</v>
      </c>
      <c r="F950" s="334">
        <v>1.076265239881474</v>
      </c>
      <c r="G950" s="334">
        <v>43.201498828986246</v>
      </c>
      <c r="H950" s="334">
        <v>59091980.755815178</v>
      </c>
      <c r="I950" s="334">
        <v>2.015371026674317</v>
      </c>
      <c r="J950" s="334">
        <v>5.0100764656101733</v>
      </c>
      <c r="K950" s="334">
        <v>1.6406902237714569</v>
      </c>
      <c r="L950" s="334">
        <v>59.462155277861811</v>
      </c>
      <c r="M950" s="334" t="s">
        <v>30</v>
      </c>
      <c r="N950" s="334" t="s">
        <v>30</v>
      </c>
      <c r="O950" s="334" t="s">
        <v>30</v>
      </c>
      <c r="P950" s="334">
        <v>8.2793056805862672E-5</v>
      </c>
      <c r="Q950" s="334" t="s">
        <v>30</v>
      </c>
      <c r="R950" s="334" t="s">
        <v>30</v>
      </c>
      <c r="S950" s="595">
        <f t="shared" si="288"/>
        <v>59.462155277861811</v>
      </c>
      <c r="T950" s="334">
        <v>-1.893</v>
      </c>
      <c r="U950">
        <f t="shared" si="289"/>
        <v>12</v>
      </c>
      <c r="V950" t="str">
        <f t="shared" si="290"/>
        <v>Na0</v>
      </c>
    </row>
    <row r="951" spans="1:22" outlineLevel="2">
      <c r="A951">
        <v>14</v>
      </c>
      <c r="B951" t="s">
        <v>2446</v>
      </c>
      <c r="C951" s="334">
        <v>3.8265057978787689</v>
      </c>
      <c r="D951" s="334">
        <v>0.72761988206366834</v>
      </c>
      <c r="E951" s="334">
        <v>18.566806005519808</v>
      </c>
      <c r="F951" s="334">
        <v>1.191223467683749</v>
      </c>
      <c r="G951" s="334">
        <v>38.434474433539584</v>
      </c>
      <c r="H951" s="334">
        <v>59148654.337680101</v>
      </c>
      <c r="I951" s="334">
        <v>2.2202670417677131</v>
      </c>
      <c r="J951" s="334">
        <v>5.2003439131765727</v>
      </c>
      <c r="K951" s="334">
        <v>1.4275629396301921</v>
      </c>
      <c r="L951" s="334">
        <v>60.889864608456243</v>
      </c>
      <c r="M951" s="334" t="s">
        <v>30</v>
      </c>
      <c r="N951" s="334" t="s">
        <v>30</v>
      </c>
      <c r="O951" s="334" t="s">
        <v>30</v>
      </c>
      <c r="P951" s="334">
        <v>8.1273613850251235E-5</v>
      </c>
      <c r="Q951" s="334" t="s">
        <v>30</v>
      </c>
      <c r="R951" s="334" t="s">
        <v>30</v>
      </c>
      <c r="S951" s="595">
        <f t="shared" si="288"/>
        <v>60.889864608456243</v>
      </c>
      <c r="T951" s="334">
        <v>-0.75</v>
      </c>
      <c r="U951">
        <f t="shared" si="289"/>
        <v>13</v>
      </c>
      <c r="V951" t="str">
        <f t="shared" si="290"/>
        <v>Ha3</v>
      </c>
    </row>
    <row r="952" spans="1:22" outlineLevel="2">
      <c r="A952">
        <v>15</v>
      </c>
      <c r="B952" t="s">
        <v>2447</v>
      </c>
      <c r="C952" s="334">
        <v>3.97642861926222</v>
      </c>
      <c r="D952" s="334">
        <v>0.70633712217182287</v>
      </c>
      <c r="E952" s="334">
        <v>18.555240823234669</v>
      </c>
      <c r="F952" s="334">
        <v>1.1384147797624919</v>
      </c>
      <c r="G952" s="334">
        <v>45.006214645660023</v>
      </c>
      <c r="H952" s="334">
        <v>69238734.005512595</v>
      </c>
      <c r="I952" s="334">
        <v>2.172218583986036</v>
      </c>
      <c r="J952" s="334">
        <v>5.617054473853508</v>
      </c>
      <c r="K952" s="334">
        <v>1.6874568953068061</v>
      </c>
      <c r="L952" s="334">
        <v>58.439334144106859</v>
      </c>
      <c r="M952" s="334" t="s">
        <v>30</v>
      </c>
      <c r="N952" s="334" t="s">
        <v>30</v>
      </c>
      <c r="O952" s="334" t="s">
        <v>30</v>
      </c>
      <c r="P952" s="334">
        <v>1.006790692124813E-4</v>
      </c>
      <c r="Q952" s="334" t="s">
        <v>30</v>
      </c>
      <c r="R952" s="334" t="s">
        <v>30</v>
      </c>
      <c r="S952" s="595">
        <f t="shared" si="288"/>
        <v>58.439334144106859</v>
      </c>
      <c r="T952" s="334">
        <v>-0.3</v>
      </c>
      <c r="U952">
        <f t="shared" si="289"/>
        <v>14</v>
      </c>
      <c r="V952" t="str">
        <f t="shared" si="290"/>
        <v xml:space="preserve">Mo </v>
      </c>
    </row>
    <row r="953" spans="1:22" outlineLevel="2">
      <c r="A953">
        <v>16</v>
      </c>
      <c r="B953" t="s">
        <v>2448</v>
      </c>
      <c r="C953" s="334">
        <v>3.6959179789042191</v>
      </c>
      <c r="D953" s="334">
        <v>0.75128416846276425</v>
      </c>
      <c r="E953" s="334">
        <v>18.527310964424831</v>
      </c>
      <c r="F953" s="334">
        <v>0.99092454516642436</v>
      </c>
      <c r="G953" s="334">
        <v>45.895771162740907</v>
      </c>
      <c r="H953" s="334">
        <v>60231438.225013033</v>
      </c>
      <c r="I953" s="334">
        <v>1.4664994373421509</v>
      </c>
      <c r="J953" s="334">
        <v>5.00047276333434</v>
      </c>
      <c r="K953" s="334">
        <v>1.4712458848169001</v>
      </c>
      <c r="L953" s="334">
        <v>57.439181081269609</v>
      </c>
      <c r="M953" s="334" t="s">
        <v>30</v>
      </c>
      <c r="N953" s="334" t="s">
        <v>30</v>
      </c>
      <c r="O953" s="334" t="s">
        <v>30</v>
      </c>
      <c r="P953" s="334">
        <v>8.8494766542937994E-5</v>
      </c>
      <c r="Q953" s="334" t="s">
        <v>30</v>
      </c>
      <c r="R953" s="334" t="s">
        <v>30</v>
      </c>
      <c r="S953" s="595">
        <f t="shared" si="288"/>
        <v>57.439181081269609</v>
      </c>
      <c r="T953" s="334">
        <v>2.823</v>
      </c>
      <c r="U953">
        <f t="shared" si="289"/>
        <v>15</v>
      </c>
      <c r="V953" t="str">
        <f t="shared" si="290"/>
        <v>Me1</v>
      </c>
    </row>
    <row r="954" spans="1:22" outlineLevel="2">
      <c r="A954">
        <v>17</v>
      </c>
      <c r="B954" t="s">
        <v>2449</v>
      </c>
      <c r="C954" s="334">
        <v>3.955094651304301</v>
      </c>
      <c r="D954" s="334">
        <v>0.70438681465159148</v>
      </c>
      <c r="E954" s="334">
        <v>18.914817663929039</v>
      </c>
      <c r="F954" s="334">
        <v>1.038411901270915</v>
      </c>
      <c r="G954" s="334">
        <v>44.766198229510834</v>
      </c>
      <c r="H954" s="334">
        <v>64589417.227409489</v>
      </c>
      <c r="I954" s="334">
        <v>1.8854309630595101</v>
      </c>
      <c r="J954" s="334">
        <v>5.4255844234353052</v>
      </c>
      <c r="K954" s="334">
        <v>1.891016777454537</v>
      </c>
      <c r="L954" s="334">
        <v>58.782497385099113</v>
      </c>
      <c r="M954" s="334" t="s">
        <v>30</v>
      </c>
      <c r="N954" s="334" t="s">
        <v>30</v>
      </c>
      <c r="O954" s="334" t="s">
        <v>30</v>
      </c>
      <c r="P954" s="334">
        <v>9.5010442940819345E-5</v>
      </c>
      <c r="Q954" s="334" t="s">
        <v>30</v>
      </c>
      <c r="R954" s="334" t="s">
        <v>30</v>
      </c>
      <c r="S954" s="595">
        <f t="shared" si="288"/>
        <v>58.782497385099113</v>
      </c>
      <c r="T954" s="334">
        <v>-1.518</v>
      </c>
      <c r="U954">
        <f t="shared" si="289"/>
        <v>16</v>
      </c>
      <c r="V954" t="str">
        <f t="shared" si="290"/>
        <v>Da)</v>
      </c>
    </row>
    <row r="955" spans="1:22" outlineLevel="2">
      <c r="A955">
        <v>18</v>
      </c>
      <c r="B955" t="s">
        <v>2450</v>
      </c>
      <c r="C955" s="334">
        <v>3.8522973468035508</v>
      </c>
      <c r="D955" s="334">
        <v>0.74251166674591063</v>
      </c>
      <c r="E955" s="334">
        <v>18.515067888012879</v>
      </c>
      <c r="F955" s="334">
        <v>1.054585912727783</v>
      </c>
      <c r="G955" s="334">
        <v>39.266882363544219</v>
      </c>
      <c r="H955" s="334">
        <v>58280915.970402077</v>
      </c>
      <c r="I955" s="334">
        <v>2.005749189164943</v>
      </c>
      <c r="J955" s="334">
        <v>5.4158281906641976</v>
      </c>
      <c r="K955" s="334">
        <v>1.7076015095274391</v>
      </c>
      <c r="L955" s="334">
        <v>61.262034137339228</v>
      </c>
      <c r="M955" s="334" t="s">
        <v>30</v>
      </c>
      <c r="N955" s="334" t="s">
        <v>30</v>
      </c>
      <c r="O955" s="334" t="s">
        <v>30</v>
      </c>
      <c r="P955" s="334">
        <v>9.0501355016216355E-5</v>
      </c>
      <c r="Q955" s="334" t="s">
        <v>30</v>
      </c>
      <c r="R955" s="334" t="s">
        <v>30</v>
      </c>
      <c r="S955" s="595">
        <f t="shared" si="288"/>
        <v>61.262034137339228</v>
      </c>
      <c r="T955" s="334">
        <v>-0.56099999999999905</v>
      </c>
      <c r="U955">
        <f t="shared" si="289"/>
        <v>17</v>
      </c>
      <c r="V955" t="str">
        <f t="shared" si="290"/>
        <v>Tu1</v>
      </c>
    </row>
    <row r="956" spans="1:22" outlineLevel="2">
      <c r="A956">
        <v>19</v>
      </c>
      <c r="B956" t="s">
        <v>2451</v>
      </c>
      <c r="C956" s="334">
        <v>3.525201961186526</v>
      </c>
      <c r="D956" s="334">
        <v>0.80406673402397888</v>
      </c>
      <c r="E956" s="334">
        <v>18.820825498754889</v>
      </c>
      <c r="F956" s="334">
        <v>0.94331697235669998</v>
      </c>
      <c r="G956" s="334">
        <v>38.277252452748961</v>
      </c>
      <c r="H956" s="334">
        <v>48768011.873141102</v>
      </c>
      <c r="I956" s="334">
        <v>2.0918654823860772</v>
      </c>
      <c r="J956" s="334">
        <v>5.5490315308249336</v>
      </c>
      <c r="K956" s="334">
        <v>2.0610341722070631</v>
      </c>
      <c r="L956" s="334">
        <v>63.335509170119863</v>
      </c>
      <c r="M956" s="334" t="s">
        <v>30</v>
      </c>
      <c r="N956" s="334" t="s">
        <v>30</v>
      </c>
      <c r="O956" s="334" t="s">
        <v>30</v>
      </c>
      <c r="P956" s="334">
        <v>8.4781388069505716E-5</v>
      </c>
      <c r="Q956" s="334" t="s">
        <v>30</v>
      </c>
      <c r="R956" s="334" t="s">
        <v>30</v>
      </c>
      <c r="S956" s="595">
        <f t="shared" si="288"/>
        <v>63.335509170119863</v>
      </c>
      <c r="T956" s="334">
        <v>1.38</v>
      </c>
      <c r="U956">
        <f t="shared" si="289"/>
        <v>18</v>
      </c>
      <c r="V956" t="str">
        <f t="shared" si="290"/>
        <v>Mo8</v>
      </c>
    </row>
    <row r="957" spans="1:22" outlineLevel="2">
      <c r="A957">
        <v>20</v>
      </c>
      <c r="B957" t="s">
        <v>2452</v>
      </c>
      <c r="C957" s="334">
        <v>3.8158805740051149</v>
      </c>
      <c r="D957" s="334">
        <v>0.70383939206132862</v>
      </c>
      <c r="E957" s="334">
        <v>18.420174356390032</v>
      </c>
      <c r="F957" s="334">
        <v>1.1567562342461051</v>
      </c>
      <c r="G957" s="334">
        <v>40.951156637701374</v>
      </c>
      <c r="H957" s="334">
        <v>63919472.582920641</v>
      </c>
      <c r="I957" s="334">
        <v>1.9740564569634831</v>
      </c>
      <c r="J957" s="334">
        <v>5.4294463869856413</v>
      </c>
      <c r="K957" s="334">
        <v>1.4755088724694829</v>
      </c>
      <c r="L957" s="334">
        <v>56.920183026698432</v>
      </c>
      <c r="M957" s="334" t="s">
        <v>30</v>
      </c>
      <c r="N957" s="334" t="s">
        <v>30</v>
      </c>
      <c r="O957" s="334" t="s">
        <v>30</v>
      </c>
      <c r="P957" s="334">
        <v>9.9166876002733845E-5</v>
      </c>
      <c r="Q957" s="334" t="s">
        <v>30</v>
      </c>
      <c r="R957" s="334" t="s">
        <v>30</v>
      </c>
      <c r="S957" s="595">
        <f t="shared" si="288"/>
        <v>56.920183026698432</v>
      </c>
      <c r="T957" s="334">
        <v>-1.78799999999999</v>
      </c>
      <c r="U957">
        <f t="shared" si="289"/>
        <v>19</v>
      </c>
      <c r="V957" t="str">
        <f t="shared" si="290"/>
        <v>Ne7</v>
      </c>
    </row>
    <row r="958" spans="1:22" outlineLevel="2">
      <c r="A958">
        <v>21</v>
      </c>
      <c r="B958" t="s">
        <v>2453</v>
      </c>
      <c r="C958" s="334">
        <v>3.687447200061674</v>
      </c>
      <c r="D958" s="334">
        <v>0.7055513116937322</v>
      </c>
      <c r="E958" s="334">
        <v>17.636341681262419</v>
      </c>
      <c r="F958" s="334">
        <v>1.084296238980053</v>
      </c>
      <c r="G958" s="334">
        <v>38.286256583618844</v>
      </c>
      <c r="H958" s="334">
        <v>67814925.384920478</v>
      </c>
      <c r="I958" s="334">
        <v>1.710865305187443</v>
      </c>
      <c r="J958" s="334">
        <v>5.2921017063258464</v>
      </c>
      <c r="K958" s="334">
        <v>1.8617446704492719</v>
      </c>
      <c r="L958" s="334">
        <v>58.178284156160871</v>
      </c>
      <c r="M958" s="334" t="s">
        <v>30</v>
      </c>
      <c r="N958" s="334" t="s">
        <v>30</v>
      </c>
      <c r="O958" s="334" t="s">
        <v>30</v>
      </c>
      <c r="P958" s="334">
        <v>9.1161155743180292E-5</v>
      </c>
      <c r="Q958" s="334" t="s">
        <v>30</v>
      </c>
      <c r="R958" s="334" t="s">
        <v>30</v>
      </c>
      <c r="S958" s="595">
        <f t="shared" si="288"/>
        <v>58.178284156160871</v>
      </c>
      <c r="T958" s="334">
        <v>0.215999999999999</v>
      </c>
      <c r="U958">
        <f t="shared" si="289"/>
        <v>20</v>
      </c>
      <c r="V958" t="str">
        <f t="shared" si="290"/>
        <v>Bo4</v>
      </c>
    </row>
    <row r="959" spans="1:22" outlineLevel="2">
      <c r="A959">
        <v>22</v>
      </c>
      <c r="B959" t="s">
        <v>2454</v>
      </c>
      <c r="C959" s="334">
        <v>3.496972470870745</v>
      </c>
      <c r="D959" s="334">
        <v>0.75292629732344651</v>
      </c>
      <c r="E959" s="334">
        <v>18.192302273838369</v>
      </c>
      <c r="F959" s="334">
        <v>0.99001947264936974</v>
      </c>
      <c r="G959" s="334">
        <v>45.410999313314285</v>
      </c>
      <c r="H959" s="334">
        <v>60337836.967044927</v>
      </c>
      <c r="I959" s="334">
        <v>1.897277826959767</v>
      </c>
      <c r="J959" s="334">
        <v>5.341259809883244</v>
      </c>
      <c r="K959" s="334">
        <v>1.8123789918841231</v>
      </c>
      <c r="L959" s="334">
        <v>58.226551071857948</v>
      </c>
      <c r="M959" s="334" t="s">
        <v>30</v>
      </c>
      <c r="N959" s="334" t="s">
        <v>30</v>
      </c>
      <c r="O959" s="334" t="s">
        <v>30</v>
      </c>
      <c r="P959" s="334">
        <v>9.1665192049002105E-5</v>
      </c>
      <c r="Q959" s="334" t="s">
        <v>30</v>
      </c>
      <c r="R959" s="334" t="s">
        <v>30</v>
      </c>
      <c r="S959" s="595">
        <f t="shared" si="288"/>
        <v>58.226551071857948</v>
      </c>
      <c r="T959" s="334">
        <v>0.54899999999999904</v>
      </c>
      <c r="U959">
        <f t="shared" si="289"/>
        <v>21</v>
      </c>
      <c r="V959" t="str">
        <f t="shared" si="290"/>
        <v>Yi4</v>
      </c>
    </row>
    <row r="960" spans="1:22" outlineLevel="2">
      <c r="A960">
        <v>23</v>
      </c>
      <c r="B960" t="s">
        <v>2455</v>
      </c>
      <c r="C960" s="334">
        <v>3.7069998354918958</v>
      </c>
      <c r="D960" s="334">
        <v>0.73165528336599761</v>
      </c>
      <c r="E960" s="334">
        <v>17.81079097823498</v>
      </c>
      <c r="F960" s="334">
        <v>0.97382221654191836</v>
      </c>
      <c r="G960" s="334">
        <v>40.350645545546456</v>
      </c>
      <c r="H960" s="334">
        <v>64131321.704507098</v>
      </c>
      <c r="I960" s="334">
        <v>2.1122604908144318</v>
      </c>
      <c r="J960" s="334">
        <v>5.5802153342120002</v>
      </c>
      <c r="K960" s="334">
        <v>1.8703168632589899</v>
      </c>
      <c r="L960" s="334">
        <v>58.676646253513667</v>
      </c>
      <c r="M960" s="334" t="s">
        <v>30</v>
      </c>
      <c r="N960" s="334" t="s">
        <v>30</v>
      </c>
      <c r="O960" s="334" t="s">
        <v>30</v>
      </c>
      <c r="P960" s="334">
        <v>9.7849127658044784E-5</v>
      </c>
      <c r="Q960" s="334" t="s">
        <v>30</v>
      </c>
      <c r="R960" s="334" t="s">
        <v>30</v>
      </c>
      <c r="S960" s="595">
        <f t="shared" si="288"/>
        <v>58.676646253513667</v>
      </c>
      <c r="T960" s="334">
        <v>2.097</v>
      </c>
      <c r="U960">
        <f t="shared" si="289"/>
        <v>22</v>
      </c>
      <c r="V960" t="str">
        <f t="shared" si="290"/>
        <v xml:space="preserve">Th </v>
      </c>
    </row>
    <row r="961" spans="1:22" outlineLevel="2">
      <c r="A961">
        <v>24</v>
      </c>
      <c r="B961" t="s">
        <v>2456</v>
      </c>
      <c r="C961" s="334">
        <v>3.7505617544646248</v>
      </c>
      <c r="D961" s="334">
        <v>0.78099737092939736</v>
      </c>
      <c r="E961" s="334">
        <v>18.66683488457257</v>
      </c>
      <c r="F961" s="334">
        <v>1.1066591413983511</v>
      </c>
      <c r="G961" s="334">
        <v>41.993964245355187</v>
      </c>
      <c r="H961" s="334">
        <v>59388292.240965232</v>
      </c>
      <c r="I961" s="334">
        <v>1.9102515484975999</v>
      </c>
      <c r="J961" s="334">
        <v>5.2226237272667184</v>
      </c>
      <c r="K961" s="334">
        <v>1.6376468747919171</v>
      </c>
      <c r="L961" s="334">
        <v>62.179249269025647</v>
      </c>
      <c r="M961" s="334" t="s">
        <v>30</v>
      </c>
      <c r="N961" s="334" t="s">
        <v>30</v>
      </c>
      <c r="O961" s="334" t="s">
        <v>30</v>
      </c>
      <c r="P961" s="334">
        <v>8.1135734239395237E-5</v>
      </c>
      <c r="Q961" s="334" t="s">
        <v>30</v>
      </c>
      <c r="R961" s="334" t="s">
        <v>30</v>
      </c>
      <c r="S961" s="595">
        <f t="shared" si="288"/>
        <v>62.179249269025647</v>
      </c>
      <c r="T961" s="334">
        <v>0.69899999999999995</v>
      </c>
      <c r="U961">
        <f t="shared" si="289"/>
        <v>23</v>
      </c>
      <c r="V961" t="str">
        <f t="shared" si="290"/>
        <v>Bu5</v>
      </c>
    </row>
    <row r="962" spans="1:22" outlineLevel="2">
      <c r="A962">
        <v>25</v>
      </c>
      <c r="B962" t="s">
        <v>2457</v>
      </c>
      <c r="C962" s="334">
        <v>3.5900305310948171</v>
      </c>
      <c r="D962" s="334">
        <v>0.72507400638266062</v>
      </c>
      <c r="E962" s="334">
        <v>18.398729484747331</v>
      </c>
      <c r="F962" s="334">
        <v>1.10767670618818</v>
      </c>
      <c r="G962" s="334">
        <v>43.740039816537269</v>
      </c>
      <c r="H962" s="334">
        <v>60562862.369759373</v>
      </c>
      <c r="I962" s="334">
        <v>1.8487537559354601</v>
      </c>
      <c r="J962" s="334">
        <v>5.6899154533798386</v>
      </c>
      <c r="K962" s="334">
        <v>1.816168212540807</v>
      </c>
      <c r="L962" s="334">
        <v>59.061039391855758</v>
      </c>
      <c r="M962" s="334" t="s">
        <v>30</v>
      </c>
      <c r="N962" s="334" t="s">
        <v>30</v>
      </c>
      <c r="O962" s="334" t="s">
        <v>30</v>
      </c>
      <c r="P962" s="334">
        <v>9.6470393103841216E-5</v>
      </c>
      <c r="Q962" s="334" t="s">
        <v>30</v>
      </c>
      <c r="R962" s="334" t="s">
        <v>30</v>
      </c>
      <c r="S962" s="595">
        <f t="shared" si="288"/>
        <v>59.061039391855758</v>
      </c>
      <c r="T962" s="334">
        <v>-0.186</v>
      </c>
      <c r="U962">
        <f t="shared" si="289"/>
        <v>24</v>
      </c>
      <c r="V962" t="str">
        <f t="shared" si="290"/>
        <v>Bu1</v>
      </c>
    </row>
    <row r="963" spans="1:22" outlineLevel="2">
      <c r="A963">
        <v>26</v>
      </c>
      <c r="B963" t="s">
        <v>2458</v>
      </c>
      <c r="C963" s="334">
        <v>3.6546011913803662</v>
      </c>
      <c r="D963" s="334">
        <v>0.72996726698044789</v>
      </c>
      <c r="E963" s="334">
        <v>18.716536127455061</v>
      </c>
      <c r="F963" s="334">
        <v>0.94247395794453881</v>
      </c>
      <c r="G963" s="334">
        <v>40.38370084087434</v>
      </c>
      <c r="H963" s="334">
        <v>53974580.798795253</v>
      </c>
      <c r="I963" s="334">
        <v>1.7783029225768761</v>
      </c>
      <c r="J963" s="334">
        <v>5.1970651611486467</v>
      </c>
      <c r="K963" s="334">
        <v>1.997796525219748</v>
      </c>
      <c r="L963" s="334">
        <v>60.464347147154427</v>
      </c>
      <c r="M963" s="334" t="s">
        <v>30</v>
      </c>
      <c r="N963" s="334" t="s">
        <v>30</v>
      </c>
      <c r="O963" s="334" t="s">
        <v>30</v>
      </c>
      <c r="P963" s="334">
        <v>8.2333086406976706E-5</v>
      </c>
      <c r="Q963" s="334" t="s">
        <v>30</v>
      </c>
      <c r="R963" s="334" t="s">
        <v>30</v>
      </c>
      <c r="S963" s="595">
        <f t="shared" si="288"/>
        <v>60.464347147154427</v>
      </c>
      <c r="T963" s="334">
        <v>0.56399999999999995</v>
      </c>
      <c r="U963">
        <f t="shared" si="289"/>
        <v>25</v>
      </c>
      <c r="V963" t="str">
        <f t="shared" si="290"/>
        <v>Mu0</v>
      </c>
    </row>
    <row r="964" spans="1:22" outlineLevel="2">
      <c r="A964">
        <v>27</v>
      </c>
      <c r="B964" t="s">
        <v>2459</v>
      </c>
      <c r="C964" s="334">
        <v>3.7497085739683849</v>
      </c>
      <c r="D964" s="334">
        <v>0.70840588219526146</v>
      </c>
      <c r="E964" s="334">
        <v>18.78704964281031</v>
      </c>
      <c r="F964" s="334">
        <v>1.0708891695622349</v>
      </c>
      <c r="G964" s="334">
        <v>42.242946480822027</v>
      </c>
      <c r="H964" s="334">
        <v>58403595.789670072</v>
      </c>
      <c r="I964" s="334">
        <v>1.472171305388577</v>
      </c>
      <c r="J964" s="334">
        <v>5.3209389667234284</v>
      </c>
      <c r="K964" s="334">
        <v>1.704083934299556</v>
      </c>
      <c r="L964" s="334">
        <v>59.06412897869761</v>
      </c>
      <c r="M964" s="334" t="s">
        <v>30</v>
      </c>
      <c r="N964" s="334" t="s">
        <v>30</v>
      </c>
      <c r="O964" s="334" t="s">
        <v>30</v>
      </c>
      <c r="P964" s="334">
        <v>8.7377312723721864E-5</v>
      </c>
      <c r="Q964" s="334" t="s">
        <v>30</v>
      </c>
      <c r="R964" s="334" t="s">
        <v>30</v>
      </c>
      <c r="S964" s="595">
        <f t="shared" si="288"/>
        <v>59.06412897869761</v>
      </c>
      <c r="T964" s="334">
        <v>-0.46799999999999897</v>
      </c>
      <c r="U964">
        <f t="shared" si="289"/>
        <v>26</v>
      </c>
      <c r="V964" t="str">
        <f t="shared" si="290"/>
        <v>Po2</v>
      </c>
    </row>
    <row r="965" spans="1:22" outlineLevel="2">
      <c r="A965">
        <v>28</v>
      </c>
      <c r="B965" t="s">
        <v>2460</v>
      </c>
      <c r="C965" s="334">
        <v>3.696095308171532</v>
      </c>
      <c r="D965" s="334">
        <v>0.72675663743086594</v>
      </c>
      <c r="E965" s="334">
        <v>19.491265602418611</v>
      </c>
      <c r="F965" s="334">
        <v>0.96465139278662571</v>
      </c>
      <c r="G965" s="334">
        <v>40.988213460663154</v>
      </c>
      <c r="H965" s="334">
        <v>51311017.924793243</v>
      </c>
      <c r="I965" s="334">
        <v>2.1378555421472951</v>
      </c>
      <c r="J965" s="334">
        <v>5.8800188211967992</v>
      </c>
      <c r="K965" s="334">
        <v>1.948237847438264</v>
      </c>
      <c r="L965" s="334">
        <v>60.750657584194173</v>
      </c>
      <c r="M965" s="334" t="s">
        <v>30</v>
      </c>
      <c r="N965" s="334" t="s">
        <v>30</v>
      </c>
      <c r="O965" s="334" t="s">
        <v>30</v>
      </c>
      <c r="P965" s="334">
        <v>1.0101816830214981E-4</v>
      </c>
      <c r="Q965" s="334" t="s">
        <v>30</v>
      </c>
      <c r="R965" s="334" t="s">
        <v>30</v>
      </c>
      <c r="S965" s="595">
        <f t="shared" si="288"/>
        <v>60.750657584194173</v>
      </c>
      <c r="T965" s="334">
        <v>2.79</v>
      </c>
      <c r="U965">
        <f t="shared" si="289"/>
        <v>27</v>
      </c>
      <c r="V965" t="str">
        <f t="shared" si="290"/>
        <v>Tr7</v>
      </c>
    </row>
    <row r="966" spans="1:22" outlineLevel="2">
      <c r="A966">
        <v>29</v>
      </c>
      <c r="B966" t="s">
        <v>2461</v>
      </c>
      <c r="C966" s="334">
        <v>3.5183194239255302</v>
      </c>
      <c r="D966" s="334">
        <v>0.74556523981936029</v>
      </c>
      <c r="E966" s="334">
        <v>18.855179647068709</v>
      </c>
      <c r="F966" s="334">
        <v>1.2137533387819921</v>
      </c>
      <c r="G966" s="334">
        <v>36.689743229775679</v>
      </c>
      <c r="H966" s="334">
        <v>53858536.572662011</v>
      </c>
      <c r="I966" s="334">
        <v>1.100120243053559</v>
      </c>
      <c r="J966" s="334">
        <v>5.5076904312844581</v>
      </c>
      <c r="K966" s="334">
        <v>1.6027558245607589</v>
      </c>
      <c r="L966" s="334">
        <v>59.07269876189639</v>
      </c>
      <c r="M966" s="334" t="s">
        <v>30</v>
      </c>
      <c r="N966" s="334" t="s">
        <v>30</v>
      </c>
      <c r="O966" s="334" t="s">
        <v>30</v>
      </c>
      <c r="P966" s="334">
        <v>9.2900344000480291E-5</v>
      </c>
      <c r="Q966" s="334" t="s">
        <v>30</v>
      </c>
      <c r="R966" s="334" t="s">
        <v>30</v>
      </c>
      <c r="S966" s="595">
        <f t="shared" si="288"/>
        <v>59.07269876189639</v>
      </c>
      <c r="T966" s="334">
        <v>-0.33300000000000002</v>
      </c>
      <c r="U966">
        <f t="shared" si="289"/>
        <v>28</v>
      </c>
      <c r="V966" t="str">
        <f t="shared" si="290"/>
        <v>Be6</v>
      </c>
    </row>
    <row r="967" spans="1:22" outlineLevel="2">
      <c r="A967">
        <v>30</v>
      </c>
      <c r="B967" t="s">
        <v>2462</v>
      </c>
      <c r="C967" s="334">
        <v>3.7029539960454718</v>
      </c>
      <c r="D967" s="334">
        <v>0.7098982496039008</v>
      </c>
      <c r="E967" s="334">
        <v>17.32885479455377</v>
      </c>
      <c r="F967" s="334">
        <v>0.96781131835505085</v>
      </c>
      <c r="G967" s="334">
        <v>38.148096219883946</v>
      </c>
      <c r="H967" s="334">
        <v>72362128.400925085</v>
      </c>
      <c r="I967" s="334">
        <v>1.667983201600197</v>
      </c>
      <c r="J967" s="334">
        <v>5.5113926037080541</v>
      </c>
      <c r="K967" s="334">
        <v>2.03238489289819</v>
      </c>
      <c r="L967" s="334">
        <v>58.244528132919427</v>
      </c>
      <c r="M967" s="334" t="s">
        <v>30</v>
      </c>
      <c r="N967" s="334" t="s">
        <v>30</v>
      </c>
      <c r="O967" s="334" t="s">
        <v>30</v>
      </c>
      <c r="P967" s="334">
        <v>9.3185998983455769E-5</v>
      </c>
      <c r="Q967" s="334" t="s">
        <v>30</v>
      </c>
      <c r="R967" s="334" t="s">
        <v>30</v>
      </c>
      <c r="S967" s="595">
        <f t="shared" si="288"/>
        <v>58.244528132919427</v>
      </c>
      <c r="T967" s="334">
        <v>-2.202</v>
      </c>
      <c r="U967">
        <f t="shared" si="289"/>
        <v>29</v>
      </c>
      <c r="V967" t="str">
        <f t="shared" si="290"/>
        <v>Pa3</v>
      </c>
    </row>
    <row r="968" spans="1:22" outlineLevel="2">
      <c r="A968">
        <v>31</v>
      </c>
      <c r="B968" t="s">
        <v>2463</v>
      </c>
      <c r="C968" s="334">
        <v>3.7123198023809172</v>
      </c>
      <c r="D968" s="334">
        <v>0.74711896940332734</v>
      </c>
      <c r="E968" s="334">
        <v>17.713416383227639</v>
      </c>
      <c r="F968" s="334">
        <v>1.102538913389107</v>
      </c>
      <c r="G968" s="334">
        <v>42.184959551537176</v>
      </c>
      <c r="H968" s="334">
        <v>67785013.22278975</v>
      </c>
      <c r="I968" s="334">
        <v>1.3818836747474399</v>
      </c>
      <c r="J968" s="334">
        <v>5.3096622626059977</v>
      </c>
      <c r="K968" s="334">
        <v>1.321736758061131</v>
      </c>
      <c r="L968" s="334">
        <v>57.269329466213172</v>
      </c>
      <c r="M968" s="334" t="s">
        <v>30</v>
      </c>
      <c r="N968" s="334" t="s">
        <v>30</v>
      </c>
      <c r="O968" s="334" t="s">
        <v>30</v>
      </c>
      <c r="P968" s="334">
        <v>9.874366996724287E-5</v>
      </c>
      <c r="Q968" s="334" t="s">
        <v>30</v>
      </c>
      <c r="R968" s="334" t="s">
        <v>30</v>
      </c>
      <c r="S968" s="595">
        <f t="shared" si="288"/>
        <v>57.269329466213172</v>
      </c>
      <c r="T968" s="334">
        <v>-0.56999999999999995</v>
      </c>
      <c r="U968">
        <f t="shared" si="289"/>
        <v>30</v>
      </c>
      <c r="V968" t="str">
        <f t="shared" si="290"/>
        <v>Wa4</v>
      </c>
    </row>
    <row r="969" spans="1:22" outlineLevel="2">
      <c r="A969">
        <v>32</v>
      </c>
      <c r="B969" t="s">
        <v>2464</v>
      </c>
      <c r="C969" s="334">
        <v>4.0406942236461711</v>
      </c>
      <c r="D969" s="334">
        <v>0.70189633739799362</v>
      </c>
      <c r="E969" s="334">
        <v>19.103364873888811</v>
      </c>
      <c r="F969" s="334">
        <v>1.198433677564849</v>
      </c>
      <c r="G969" s="334">
        <v>37.557144083506792</v>
      </c>
      <c r="H969" s="334">
        <v>62506215.590668947</v>
      </c>
      <c r="I969" s="334">
        <v>2.0157008569380661</v>
      </c>
      <c r="J969" s="334">
        <v>5.2104632639627226</v>
      </c>
      <c r="K969" s="334">
        <v>1.467365722714151</v>
      </c>
      <c r="L969" s="334">
        <v>58.580445103076769</v>
      </c>
      <c r="M969" s="334" t="s">
        <v>30</v>
      </c>
      <c r="N969" s="334" t="s">
        <v>30</v>
      </c>
      <c r="O969" s="334" t="s">
        <v>30</v>
      </c>
      <c r="P969" s="334">
        <v>8.758478822719286E-5</v>
      </c>
      <c r="Q969" s="334" t="s">
        <v>30</v>
      </c>
      <c r="R969" s="334" t="s">
        <v>30</v>
      </c>
      <c r="S969" s="595">
        <f t="shared" si="288"/>
        <v>58.580445103076769</v>
      </c>
      <c r="T969" s="334">
        <v>-1.73999999999999</v>
      </c>
      <c r="U969">
        <f t="shared" si="289"/>
        <v>31</v>
      </c>
      <c r="V969" t="str">
        <f t="shared" si="290"/>
        <v>Gl4</v>
      </c>
    </row>
    <row r="970" spans="1:22" outlineLevel="2">
      <c r="A970">
        <v>33</v>
      </c>
      <c r="B970" t="s">
        <v>2465</v>
      </c>
      <c r="C970" s="334">
        <v>3.7609947215012411</v>
      </c>
      <c r="D970" s="334">
        <v>0.69591328176265554</v>
      </c>
      <c r="E970" s="334">
        <v>17.8877445289829</v>
      </c>
      <c r="F970" s="334">
        <v>1.069649393587617</v>
      </c>
      <c r="G970" s="334">
        <v>40.635638861142489</v>
      </c>
      <c r="H970" s="334">
        <v>68479342.811182305</v>
      </c>
      <c r="I970" s="334">
        <v>2.0370693271975191</v>
      </c>
      <c r="J970" s="334">
        <v>5.5311006219579983</v>
      </c>
      <c r="K970" s="334">
        <v>1.5486340392971869</v>
      </c>
      <c r="L970" s="334">
        <v>58.147445292232369</v>
      </c>
      <c r="M970" s="334" t="s">
        <v>30</v>
      </c>
      <c r="N970" s="334" t="s">
        <v>30</v>
      </c>
      <c r="O970" s="334" t="s">
        <v>30</v>
      </c>
      <c r="P970" s="334">
        <v>9.9089622167448338E-5</v>
      </c>
      <c r="Q970" s="334" t="s">
        <v>30</v>
      </c>
      <c r="R970" s="334" t="s">
        <v>30</v>
      </c>
      <c r="S970" s="595">
        <f t="shared" si="288"/>
        <v>58.147445292232369</v>
      </c>
      <c r="T970" s="334">
        <v>-0.212999999999999</v>
      </c>
      <c r="U970">
        <f t="shared" si="289"/>
        <v>32</v>
      </c>
      <c r="V970" t="str">
        <f t="shared" si="290"/>
        <v>Ro1</v>
      </c>
    </row>
    <row r="971" spans="1:22" outlineLevel="2">
      <c r="A971">
        <v>34</v>
      </c>
      <c r="B971" t="s">
        <v>2466</v>
      </c>
      <c r="C971" s="334">
        <v>3.747840382814553</v>
      </c>
      <c r="D971" s="334">
        <v>0.72520119832783458</v>
      </c>
      <c r="E971" s="334">
        <v>17.584539660718981</v>
      </c>
      <c r="F971" s="334">
        <v>1.204968268306408</v>
      </c>
      <c r="G971" s="334">
        <v>40.708435573936619</v>
      </c>
      <c r="H971" s="334">
        <v>68829298.76087074</v>
      </c>
      <c r="I971" s="334">
        <v>2.124539117558033</v>
      </c>
      <c r="J971" s="334">
        <v>5.5017071909005564</v>
      </c>
      <c r="K971" s="334">
        <v>1.839719834905722</v>
      </c>
      <c r="L971" s="334">
        <v>57.231809871164238</v>
      </c>
      <c r="M971" s="334" t="s">
        <v>30</v>
      </c>
      <c r="N971" s="334" t="s">
        <v>30</v>
      </c>
      <c r="O971" s="334" t="s">
        <v>30</v>
      </c>
      <c r="P971" s="334">
        <v>1.019945565691303E-4</v>
      </c>
      <c r="Q971" s="334" t="s">
        <v>30</v>
      </c>
      <c r="R971" s="334" t="s">
        <v>30</v>
      </c>
      <c r="S971" s="595">
        <f t="shared" si="288"/>
        <v>57.231809871164238</v>
      </c>
      <c r="T971" s="334">
        <v>0.16500000000000001</v>
      </c>
      <c r="U971">
        <f t="shared" si="289"/>
        <v>33</v>
      </c>
      <c r="V971" t="str">
        <f t="shared" si="290"/>
        <v>Gr2</v>
      </c>
    </row>
    <row r="972" spans="1:22" outlineLevel="2">
      <c r="A972">
        <v>35</v>
      </c>
      <c r="B972" t="s">
        <v>2467</v>
      </c>
      <c r="C972" s="334">
        <v>3.8475373558717729</v>
      </c>
      <c r="D972" s="334">
        <v>0.72717651623950341</v>
      </c>
      <c r="E972" s="334">
        <v>18.530932316065758</v>
      </c>
      <c r="F972" s="334">
        <v>1.306116701113075</v>
      </c>
      <c r="G972" s="334">
        <v>37.516757046895471</v>
      </c>
      <c r="H972" s="334">
        <v>64325695.633411542</v>
      </c>
      <c r="I972" s="334">
        <v>2.4066574564175842</v>
      </c>
      <c r="J972" s="334">
        <v>5.301313227400148</v>
      </c>
      <c r="K972" s="334">
        <v>2.0126893893268569</v>
      </c>
      <c r="L972" s="334">
        <v>57.158542044197397</v>
      </c>
      <c r="M972" s="334" t="s">
        <v>30</v>
      </c>
      <c r="N972" s="334" t="s">
        <v>30</v>
      </c>
      <c r="O972" s="334" t="s">
        <v>30</v>
      </c>
      <c r="P972" s="334">
        <v>9.2757167984664515E-5</v>
      </c>
      <c r="Q972" s="334" t="s">
        <v>30</v>
      </c>
      <c r="R972" s="334" t="s">
        <v>30</v>
      </c>
      <c r="S972" s="595">
        <f t="shared" si="288"/>
        <v>57.158542044197397</v>
      </c>
      <c r="T972" s="334">
        <v>-1.6859999999999999</v>
      </c>
      <c r="U972">
        <f t="shared" si="289"/>
        <v>34</v>
      </c>
      <c r="V972" t="str">
        <f t="shared" si="290"/>
        <v>Po0</v>
      </c>
    </row>
    <row r="973" spans="1:22" outlineLevel="2">
      <c r="A973">
        <v>36</v>
      </c>
      <c r="B973" t="s">
        <v>2468</v>
      </c>
      <c r="C973" s="334">
        <v>3.8152037268012791</v>
      </c>
      <c r="D973" s="334">
        <v>0.7365433357449277</v>
      </c>
      <c r="E973" s="334">
        <v>17.797631409397258</v>
      </c>
      <c r="F973" s="334">
        <v>1.0366338789626941</v>
      </c>
      <c r="G973" s="334">
        <v>38.815327629253673</v>
      </c>
      <c r="H973" s="334">
        <v>72468282.259423822</v>
      </c>
      <c r="I973" s="334">
        <v>1.66876676821277</v>
      </c>
      <c r="J973" s="334">
        <v>5.1228851490839133</v>
      </c>
      <c r="K973" s="334">
        <v>1.741227247120438</v>
      </c>
      <c r="L973" s="334">
        <v>56.31938551665035</v>
      </c>
      <c r="M973" s="334" t="s">
        <v>30</v>
      </c>
      <c r="N973" s="334" t="s">
        <v>30</v>
      </c>
      <c r="O973" s="334" t="s">
        <v>30</v>
      </c>
      <c r="P973" s="334">
        <v>9.3251261095756363E-5</v>
      </c>
      <c r="Q973" s="334" t="s">
        <v>30</v>
      </c>
      <c r="R973" s="334" t="s">
        <v>30</v>
      </c>
      <c r="S973" s="595">
        <f t="shared" si="288"/>
        <v>56.31938551665035</v>
      </c>
      <c r="T973" s="334">
        <v>-1.383</v>
      </c>
      <c r="U973">
        <f t="shared" si="289"/>
        <v>35</v>
      </c>
      <c r="V973" t="str">
        <f t="shared" si="290"/>
        <v>Wu9</v>
      </c>
    </row>
    <row r="974" spans="1:22" outlineLevel="2">
      <c r="A974">
        <v>37</v>
      </c>
      <c r="B974" t="s">
        <v>2469</v>
      </c>
      <c r="C974" s="334">
        <v>3.4429299397064699</v>
      </c>
      <c r="D974" s="334">
        <v>0.72386819416128567</v>
      </c>
      <c r="E974" s="334">
        <v>18.175391827392819</v>
      </c>
      <c r="F974" s="334">
        <v>1.040819121234035</v>
      </c>
      <c r="G974" s="334">
        <v>38.245791244315413</v>
      </c>
      <c r="H974" s="334">
        <v>56839200.321431041</v>
      </c>
      <c r="I974" s="334">
        <v>1.842689324592178</v>
      </c>
      <c r="J974" s="334">
        <v>5.2742302348662466</v>
      </c>
      <c r="K974" s="334">
        <v>2.016921916008235</v>
      </c>
      <c r="L974" s="334">
        <v>57.20571621581594</v>
      </c>
      <c r="M974" s="334" t="s">
        <v>30</v>
      </c>
      <c r="N974" s="334" t="s">
        <v>30</v>
      </c>
      <c r="O974" s="334" t="s">
        <v>30</v>
      </c>
      <c r="P974" s="334">
        <v>9.4399496884432324E-5</v>
      </c>
      <c r="Q974" s="334" t="s">
        <v>30</v>
      </c>
      <c r="R974" s="334" t="s">
        <v>30</v>
      </c>
      <c r="S974" s="595">
        <f t="shared" si="288"/>
        <v>57.20571621581594</v>
      </c>
      <c r="T974" s="334">
        <v>4.3680000000000003</v>
      </c>
      <c r="U974">
        <f t="shared" si="289"/>
        <v>36</v>
      </c>
      <c r="V974" t="str">
        <f t="shared" si="290"/>
        <v>Bo2</v>
      </c>
    </row>
    <row r="975" spans="1:22" outlineLevel="2">
      <c r="A975">
        <v>38</v>
      </c>
      <c r="B975" t="s">
        <v>2470</v>
      </c>
      <c r="C975" s="334">
        <v>3.9706517852711798</v>
      </c>
      <c r="D975" s="334">
        <v>0.70790297326247542</v>
      </c>
      <c r="E975" s="334">
        <v>19.052761453072289</v>
      </c>
      <c r="F975" s="334">
        <v>1.0673620681639531</v>
      </c>
      <c r="G975" s="334">
        <v>42.552506786812046</v>
      </c>
      <c r="H975" s="334">
        <v>63228848.824374869</v>
      </c>
      <c r="I975" s="334">
        <v>1.5266531390765159</v>
      </c>
      <c r="J975" s="334">
        <v>5.0926851689143877</v>
      </c>
      <c r="K975" s="334">
        <v>1.9947113169791959</v>
      </c>
      <c r="L975" s="334">
        <v>57.238075143825689</v>
      </c>
      <c r="M975" s="334" t="s">
        <v>30</v>
      </c>
      <c r="N975" s="334" t="s">
        <v>30</v>
      </c>
      <c r="O975" s="334" t="s">
        <v>30</v>
      </c>
      <c r="P975" s="334">
        <v>8.4339660161222326E-5</v>
      </c>
      <c r="Q975" s="334" t="s">
        <v>30</v>
      </c>
      <c r="R975" s="334" t="s">
        <v>30</v>
      </c>
      <c r="S975" s="595">
        <f t="shared" si="288"/>
        <v>57.238075143825689</v>
      </c>
      <c r="T975" s="334">
        <v>-1.077</v>
      </c>
      <c r="U975">
        <f t="shared" si="289"/>
        <v>37</v>
      </c>
      <c r="V975" t="str">
        <f t="shared" si="290"/>
        <v>Ha5</v>
      </c>
    </row>
    <row r="976" spans="1:22" outlineLevel="2">
      <c r="A976">
        <v>39</v>
      </c>
      <c r="B976" t="s">
        <v>2471</v>
      </c>
      <c r="C976" s="334">
        <v>3.8072734081787671</v>
      </c>
      <c r="D976" s="334">
        <v>0.72321699309342546</v>
      </c>
      <c r="E976" s="334">
        <v>19.376960815609241</v>
      </c>
      <c r="F976" s="334">
        <v>1.180077342209148</v>
      </c>
      <c r="G976" s="334">
        <v>45.235220262858988</v>
      </c>
      <c r="H976" s="334">
        <v>52731713.006296441</v>
      </c>
      <c r="I976" s="334">
        <v>1.8333306425842739</v>
      </c>
      <c r="J976" s="334">
        <v>5.6136907934603277</v>
      </c>
      <c r="K976" s="334">
        <v>1.9342827776846721</v>
      </c>
      <c r="L976" s="334">
        <v>59.903734812622787</v>
      </c>
      <c r="M976" s="334" t="s">
        <v>30</v>
      </c>
      <c r="N976" s="334" t="s">
        <v>30</v>
      </c>
      <c r="O976" s="334" t="s">
        <v>30</v>
      </c>
      <c r="P976" s="334">
        <v>9.4036248703141014E-5</v>
      </c>
      <c r="Q976" s="334" t="s">
        <v>30</v>
      </c>
      <c r="R976" s="334" t="s">
        <v>30</v>
      </c>
      <c r="S976" s="595">
        <f t="shared" si="288"/>
        <v>59.903734812622787</v>
      </c>
      <c r="T976" s="334">
        <v>0.72899999999999998</v>
      </c>
      <c r="U976">
        <f t="shared" si="289"/>
        <v>38</v>
      </c>
      <c r="V976" t="str">
        <f t="shared" si="290"/>
        <v>Ej6</v>
      </c>
    </row>
    <row r="977" spans="1:22" outlineLevel="2">
      <c r="A977">
        <v>40</v>
      </c>
      <c r="B977" t="s">
        <v>2472</v>
      </c>
      <c r="C977" s="334">
        <v>3.8021380277304448</v>
      </c>
      <c r="D977" s="334">
        <v>0.72462677833467171</v>
      </c>
      <c r="E977" s="334">
        <v>18.933705628540679</v>
      </c>
      <c r="F977" s="334">
        <v>1.1210112130416181</v>
      </c>
      <c r="G977" s="334">
        <v>43.583385222708074</v>
      </c>
      <c r="H977" s="334">
        <v>60025100.79598894</v>
      </c>
      <c r="I977" s="334">
        <v>2.2413995237835489</v>
      </c>
      <c r="J977" s="334">
        <v>5.4555851582843582</v>
      </c>
      <c r="K977" s="334">
        <v>1.568001461260131</v>
      </c>
      <c r="L977" s="334">
        <v>61.12223824629914</v>
      </c>
      <c r="M977" s="334" t="s">
        <v>30</v>
      </c>
      <c r="N977" s="334" t="s">
        <v>30</v>
      </c>
      <c r="O977" s="334" t="s">
        <v>30</v>
      </c>
      <c r="P977" s="334">
        <v>8.9956601890327337E-5</v>
      </c>
      <c r="Q977" s="334" t="s">
        <v>30</v>
      </c>
      <c r="R977" s="334" t="s">
        <v>30</v>
      </c>
      <c r="S977" s="595">
        <f t="shared" si="288"/>
        <v>61.12223824629914</v>
      </c>
      <c r="T977" s="334">
        <v>-1.0619999999999901</v>
      </c>
      <c r="U977">
        <f t="shared" si="289"/>
        <v>39</v>
      </c>
      <c r="V977" t="str">
        <f t="shared" si="290"/>
        <v>Rh)</v>
      </c>
    </row>
    <row r="978" spans="1:22" outlineLevel="2">
      <c r="A978">
        <v>41</v>
      </c>
      <c r="B978" t="s">
        <v>2473</v>
      </c>
      <c r="C978" s="334">
        <v>4.012476506219949</v>
      </c>
      <c r="D978" s="334">
        <v>0.72963743670475867</v>
      </c>
      <c r="E978" s="334">
        <v>20.866816273117799</v>
      </c>
      <c r="F978" s="334">
        <v>1.2106419020364581</v>
      </c>
      <c r="G978" s="334">
        <v>43.725411252743825</v>
      </c>
      <c r="H978" s="334">
        <v>47232044.691588223</v>
      </c>
      <c r="I978" s="334">
        <v>1.866256847773236</v>
      </c>
      <c r="J978" s="334">
        <v>5.2405629044786339</v>
      </c>
      <c r="K978" s="334">
        <v>1.81685069393798</v>
      </c>
      <c r="L978" s="334">
        <v>60.848948787506231</v>
      </c>
      <c r="M978" s="334" t="s">
        <v>30</v>
      </c>
      <c r="N978" s="334" t="s">
        <v>30</v>
      </c>
      <c r="O978" s="334" t="s">
        <v>30</v>
      </c>
      <c r="P978" s="334">
        <v>8.4528779596454708E-5</v>
      </c>
      <c r="Q978" s="334" t="s">
        <v>30</v>
      </c>
      <c r="R978" s="334" t="s">
        <v>30</v>
      </c>
      <c r="S978" s="595">
        <f t="shared" si="288"/>
        <v>60.848948787506231</v>
      </c>
      <c r="T978" s="334">
        <v>0.16800000000000001</v>
      </c>
      <c r="U978">
        <f t="shared" si="289"/>
        <v>40</v>
      </c>
      <c r="V978" t="str">
        <f t="shared" si="290"/>
        <v xml:space="preserve">Bo </v>
      </c>
    </row>
    <row r="979" spans="1:22" outlineLevel="2">
      <c r="A979">
        <v>42</v>
      </c>
      <c r="B979" t="s">
        <v>2474</v>
      </c>
      <c r="C979" s="334">
        <v>3.8671036506902401</v>
      </c>
      <c r="D979" s="334">
        <v>0.6871956318506367</v>
      </c>
      <c r="E979" s="334">
        <v>18.61765532179745</v>
      </c>
      <c r="F979" s="334">
        <v>1.1363547627247981</v>
      </c>
      <c r="G979" s="334">
        <v>38.608764992737946</v>
      </c>
      <c r="H979" s="334">
        <v>65261957.996647023</v>
      </c>
      <c r="I979" s="334">
        <v>2.0334291339976538</v>
      </c>
      <c r="J979" s="334">
        <v>5.7295162194096676</v>
      </c>
      <c r="K979" s="334">
        <v>1.8495727842533081</v>
      </c>
      <c r="L979" s="334">
        <v>57.515942898787877</v>
      </c>
      <c r="M979" s="334" t="s">
        <v>30</v>
      </c>
      <c r="N979" s="334" t="s">
        <v>30</v>
      </c>
      <c r="O979" s="334" t="s">
        <v>30</v>
      </c>
      <c r="P979" s="334">
        <v>1.0302218843148871E-4</v>
      </c>
      <c r="Q979" s="334" t="s">
        <v>30</v>
      </c>
      <c r="R979" s="334" t="s">
        <v>30</v>
      </c>
      <c r="S979" s="595">
        <f t="shared" si="288"/>
        <v>57.515942898787877</v>
      </c>
      <c r="T979" s="334">
        <v>-0.81599999999999995</v>
      </c>
      <c r="U979">
        <f t="shared" si="289"/>
        <v>41</v>
      </c>
      <c r="V979" t="str">
        <f t="shared" si="290"/>
        <v>We)</v>
      </c>
    </row>
    <row r="980" spans="1:22" outlineLevel="2">
      <c r="A980">
        <v>43</v>
      </c>
      <c r="B980" t="s">
        <v>2475</v>
      </c>
      <c r="C980" s="334">
        <v>3.458460220222646</v>
      </c>
      <c r="D980" s="334">
        <v>0.73422881200913259</v>
      </c>
      <c r="E980" s="334">
        <v>17.976879736451629</v>
      </c>
      <c r="F980" s="334">
        <v>1.0681173364275121</v>
      </c>
      <c r="G980" s="334">
        <v>40.534791295003039</v>
      </c>
      <c r="H980" s="334">
        <v>60795864.569224931</v>
      </c>
      <c r="I980" s="334">
        <v>1.806272134464765</v>
      </c>
      <c r="J980" s="334">
        <v>4.9668331111384569</v>
      </c>
      <c r="K980" s="334">
        <v>1.6491478866141449</v>
      </c>
      <c r="L980" s="334">
        <v>58.25822227818923</v>
      </c>
      <c r="M980" s="334" t="s">
        <v>30</v>
      </c>
      <c r="N980" s="334" t="s">
        <v>30</v>
      </c>
      <c r="O980" s="334" t="s">
        <v>30</v>
      </c>
      <c r="P980" s="334">
        <v>8.1589136179395256E-5</v>
      </c>
      <c r="Q980" s="334" t="s">
        <v>30</v>
      </c>
      <c r="R980" s="334" t="s">
        <v>30</v>
      </c>
      <c r="S980" s="595">
        <f t="shared" si="288"/>
        <v>58.25822227818923</v>
      </c>
      <c r="T980" s="334">
        <v>1.6080000000000001</v>
      </c>
      <c r="U980">
        <f t="shared" si="289"/>
        <v>42</v>
      </c>
      <c r="V980" t="str">
        <f t="shared" si="290"/>
        <v>In7</v>
      </c>
    </row>
    <row r="981" spans="1:22" outlineLevel="2">
      <c r="A981">
        <v>44</v>
      </c>
      <c r="B981" t="s">
        <v>2476</v>
      </c>
      <c r="C981" s="334">
        <v>3.5932308465392642</v>
      </c>
      <c r="D981" s="334">
        <v>0.73508057949469863</v>
      </c>
      <c r="E981" s="334">
        <v>19.20298613150138</v>
      </c>
      <c r="F981" s="334">
        <v>1.1926624551240459</v>
      </c>
      <c r="G981" s="334">
        <v>39.279982896747548</v>
      </c>
      <c r="H981" s="334">
        <v>49336485.771190807</v>
      </c>
      <c r="I981" s="334">
        <v>1.7950641291818821</v>
      </c>
      <c r="J981" s="334">
        <v>5.3683190721235601</v>
      </c>
      <c r="K981" s="334">
        <v>1.8896599528042399</v>
      </c>
      <c r="L981" s="334">
        <v>58.291887073098323</v>
      </c>
      <c r="M981" s="334" t="s">
        <v>30</v>
      </c>
      <c r="N981" s="334" t="s">
        <v>30</v>
      </c>
      <c r="O981" s="334" t="s">
        <v>30</v>
      </c>
      <c r="P981" s="334">
        <v>9.1198260358288575E-5</v>
      </c>
      <c r="Q981" s="334" t="s">
        <v>30</v>
      </c>
      <c r="R981" s="334" t="s">
        <v>30</v>
      </c>
      <c r="S981" s="595">
        <f t="shared" si="288"/>
        <v>58.291887073098323</v>
      </c>
      <c r="T981" s="334">
        <v>1.167</v>
      </c>
      <c r="U981">
        <f t="shared" si="289"/>
        <v>43</v>
      </c>
      <c r="V981" t="str">
        <f t="shared" si="290"/>
        <v>Mo7</v>
      </c>
    </row>
    <row r="982" spans="1:22" outlineLevel="2">
      <c r="A982">
        <v>45</v>
      </c>
      <c r="B982" t="s">
        <v>2477</v>
      </c>
      <c r="C982" s="334">
        <v>3.9396109195077922</v>
      </c>
      <c r="D982" s="334">
        <v>0.70530712933649076</v>
      </c>
      <c r="E982" s="334">
        <v>18.509485032325561</v>
      </c>
      <c r="F982" s="334">
        <v>1.0704289730666741</v>
      </c>
      <c r="G982" s="334">
        <v>40.608192759390398</v>
      </c>
      <c r="H982" s="334">
        <v>63575711.665136009</v>
      </c>
      <c r="I982" s="334">
        <v>1.9115554563171491</v>
      </c>
      <c r="J982" s="334">
        <v>5.5401690927444251</v>
      </c>
      <c r="K982" s="334">
        <v>2.0156424237870061</v>
      </c>
      <c r="L982" s="334">
        <v>59.680172968863687</v>
      </c>
      <c r="M982" s="334" t="s">
        <v>30</v>
      </c>
      <c r="N982" s="334" t="s">
        <v>30</v>
      </c>
      <c r="O982" s="334" t="s">
        <v>30</v>
      </c>
      <c r="P982" s="334">
        <v>9.6870558853430654E-5</v>
      </c>
      <c r="Q982" s="334" t="s">
        <v>30</v>
      </c>
      <c r="R982" s="334" t="s">
        <v>30</v>
      </c>
      <c r="S982" s="595">
        <f t="shared" si="288"/>
        <v>59.680172968863687</v>
      </c>
      <c r="T982" s="334">
        <v>0.86099999999999999</v>
      </c>
      <c r="U982">
        <f t="shared" si="289"/>
        <v>44</v>
      </c>
      <c r="V982" t="str">
        <f t="shared" si="290"/>
        <v>Bi1</v>
      </c>
    </row>
    <row r="983" spans="1:22" outlineLevel="2">
      <c r="A983">
        <v>46</v>
      </c>
      <c r="B983" t="s">
        <v>2478</v>
      </c>
      <c r="C983" s="334">
        <v>3.9749162876969768</v>
      </c>
      <c r="D983" s="334">
        <v>0.68807613235900944</v>
      </c>
      <c r="E983" s="334">
        <v>18.960231228575068</v>
      </c>
      <c r="F983" s="334">
        <v>1.130615130295479</v>
      </c>
      <c r="G983" s="334">
        <v>43.189779123351002</v>
      </c>
      <c r="H983" s="334">
        <v>63949623.447577767</v>
      </c>
      <c r="I983" s="334">
        <v>2.043396653636576</v>
      </c>
      <c r="J983" s="334">
        <v>5.4175548077152413</v>
      </c>
      <c r="K983" s="334">
        <v>1.667462818470403</v>
      </c>
      <c r="L983" s="334">
        <v>59.385213325259087</v>
      </c>
      <c r="M983" s="334" t="s">
        <v>30</v>
      </c>
      <c r="N983" s="334" t="s">
        <v>30</v>
      </c>
      <c r="O983" s="334" t="s">
        <v>30</v>
      </c>
      <c r="P983" s="334">
        <v>9.3352303365711075E-5</v>
      </c>
      <c r="Q983" s="334" t="s">
        <v>30</v>
      </c>
      <c r="R983" s="334" t="s">
        <v>30</v>
      </c>
      <c r="S983" s="595">
        <f t="shared" si="288"/>
        <v>59.385213325259087</v>
      </c>
      <c r="T983" s="334">
        <v>0.218999999999999</v>
      </c>
      <c r="U983">
        <f t="shared" si="289"/>
        <v>45</v>
      </c>
      <c r="V983" t="str">
        <f t="shared" si="290"/>
        <v>Cl7</v>
      </c>
    </row>
    <row r="984" spans="1:22" outlineLevel="2">
      <c r="A984">
        <v>47</v>
      </c>
      <c r="B984" t="s">
        <v>2479</v>
      </c>
      <c r="C984" s="334">
        <v>4.0573816122743596</v>
      </c>
      <c r="D984" s="334">
        <v>0.69827716069997603</v>
      </c>
      <c r="E984" s="334">
        <v>18.92761018477615</v>
      </c>
      <c r="F984" s="334">
        <v>1.17605222729006</v>
      </c>
      <c r="G984" s="334">
        <v>37.387723319373308</v>
      </c>
      <c r="H984" s="334">
        <v>64699662.731947944</v>
      </c>
      <c r="I984" s="334">
        <v>2.29948298706694</v>
      </c>
      <c r="J984" s="334">
        <v>5.7304953888466299</v>
      </c>
      <c r="K984" s="334">
        <v>1.71006662291648</v>
      </c>
      <c r="L984" s="334">
        <v>60.554694027137508</v>
      </c>
      <c r="M984" s="334" t="s">
        <v>30</v>
      </c>
      <c r="N984" s="334" t="s">
        <v>30</v>
      </c>
      <c r="O984" s="334" t="s">
        <v>30</v>
      </c>
      <c r="P984" s="334">
        <v>1.0222302286399381E-4</v>
      </c>
      <c r="Q984" s="334" t="s">
        <v>30</v>
      </c>
      <c r="R984" s="334" t="s">
        <v>30</v>
      </c>
      <c r="S984" s="595">
        <f t="shared" si="288"/>
        <v>60.554694027137508</v>
      </c>
      <c r="T984" s="334">
        <v>-1.9770000000000001</v>
      </c>
      <c r="U984">
        <f t="shared" si="289"/>
        <v>46</v>
      </c>
      <c r="V984" t="str">
        <f t="shared" si="290"/>
        <v>Ea)</v>
      </c>
    </row>
    <row r="985" spans="1:22" outlineLevel="2">
      <c r="A985">
        <v>48</v>
      </c>
      <c r="B985" t="s">
        <v>2480</v>
      </c>
      <c r="C985" s="334">
        <v>3.6377516580384119</v>
      </c>
      <c r="D985" s="334">
        <v>0.72761193682858838</v>
      </c>
      <c r="E985" s="334">
        <v>19.613767762008241</v>
      </c>
      <c r="F985" s="334">
        <v>1.135435354843745</v>
      </c>
      <c r="G985" s="334">
        <v>42.581261252037137</v>
      </c>
      <c r="H985" s="334">
        <v>49532159.922797538</v>
      </c>
      <c r="I985" s="334">
        <v>2.1018848825159551</v>
      </c>
      <c r="J985" s="334">
        <v>5.3315009536437321</v>
      </c>
      <c r="K985" s="334">
        <v>1.718915158824093</v>
      </c>
      <c r="L985" s="334">
        <v>57.260602509037817</v>
      </c>
      <c r="M985" s="334" t="s">
        <v>30</v>
      </c>
      <c r="N985" s="334" t="s">
        <v>30</v>
      </c>
      <c r="O985" s="334" t="s">
        <v>30</v>
      </c>
      <c r="P985" s="334">
        <v>9.385858236602809E-5</v>
      </c>
      <c r="Q985" s="334" t="s">
        <v>30</v>
      </c>
      <c r="R985" s="334" t="s">
        <v>30</v>
      </c>
      <c r="S985" s="595">
        <f t="shared" si="288"/>
        <v>57.260602509037817</v>
      </c>
      <c r="T985" s="334">
        <v>1.911</v>
      </c>
      <c r="U985">
        <f t="shared" si="289"/>
        <v>47</v>
      </c>
      <c r="V985" t="str">
        <f t="shared" si="290"/>
        <v>Wy1</v>
      </c>
    </row>
    <row r="986" spans="1:22" outlineLevel="2">
      <c r="A986">
        <v>49</v>
      </c>
      <c r="B986" t="s">
        <v>2481</v>
      </c>
      <c r="C986" s="334">
        <v>3.972813256960849</v>
      </c>
      <c r="D986" s="334">
        <v>0.72328919803025771</v>
      </c>
      <c r="E986" s="334">
        <v>18.408372975084809</v>
      </c>
      <c r="F986" s="334">
        <v>1.048404873941343</v>
      </c>
      <c r="G986" s="334">
        <v>40.347341946730879</v>
      </c>
      <c r="H986" s="334">
        <v>64646084.658960164</v>
      </c>
      <c r="I986" s="334">
        <v>1.671208921993536</v>
      </c>
      <c r="J986" s="334">
        <v>5.511776411363825</v>
      </c>
      <c r="K986" s="334">
        <v>1.755077876732507</v>
      </c>
      <c r="L986" s="334">
        <v>60.159606549042863</v>
      </c>
      <c r="M986" s="334" t="s">
        <v>30</v>
      </c>
      <c r="N986" s="334" t="s">
        <v>30</v>
      </c>
      <c r="O986" s="334" t="s">
        <v>30</v>
      </c>
      <c r="P986" s="334">
        <v>9.3267561320117313E-5</v>
      </c>
      <c r="Q986" s="334" t="s">
        <v>30</v>
      </c>
      <c r="R986" s="334" t="s">
        <v>30</v>
      </c>
      <c r="S986" s="595">
        <f t="shared" si="288"/>
        <v>60.159606549042863</v>
      </c>
      <c r="T986" s="334">
        <v>-1.962</v>
      </c>
      <c r="U986">
        <f t="shared" si="289"/>
        <v>48</v>
      </c>
      <c r="V986" t="str">
        <f t="shared" si="290"/>
        <v>Wo5</v>
      </c>
    </row>
    <row r="987" spans="1:22" outlineLevel="2">
      <c r="A987">
        <v>50</v>
      </c>
      <c r="B987" t="s">
        <v>2482</v>
      </c>
      <c r="C987" s="334">
        <v>3.609011996952757</v>
      </c>
      <c r="D987" s="334">
        <v>0.7348722747948051</v>
      </c>
      <c r="E987" s="334">
        <v>18.298709295556669</v>
      </c>
      <c r="F987" s="334">
        <v>1.162841465019101</v>
      </c>
      <c r="G987" s="334">
        <v>39.731641158655648</v>
      </c>
      <c r="H987" s="334">
        <v>62243933.708882503</v>
      </c>
      <c r="I987" s="334">
        <v>1.1301241203772849</v>
      </c>
      <c r="J987" s="334">
        <v>5.3914251122415404</v>
      </c>
      <c r="K987" s="334">
        <v>1.974461999442976</v>
      </c>
      <c r="L987" s="334">
        <v>57.758239920673887</v>
      </c>
      <c r="M987" s="334" t="s">
        <v>30</v>
      </c>
      <c r="N987" s="334" t="s">
        <v>30</v>
      </c>
      <c r="O987" s="334" t="s">
        <v>30</v>
      </c>
      <c r="P987" s="334">
        <v>9.4141253378220768E-5</v>
      </c>
      <c r="Q987" s="334" t="s">
        <v>30</v>
      </c>
      <c r="R987" s="334" t="s">
        <v>30</v>
      </c>
      <c r="S987" s="595">
        <f t="shared" si="288"/>
        <v>57.758239920673887</v>
      </c>
      <c r="T987" s="334">
        <v>0.92100000000000004</v>
      </c>
      <c r="U987">
        <f t="shared" si="289"/>
        <v>49</v>
      </c>
      <c r="V987" t="str">
        <f t="shared" si="290"/>
        <v>Ha6</v>
      </c>
    </row>
    <row r="988" spans="1:22" outlineLevel="2">
      <c r="A988">
        <v>51</v>
      </c>
      <c r="B988" t="s">
        <v>2483</v>
      </c>
      <c r="C988" s="334">
        <v>3.5479866434367509</v>
      </c>
      <c r="D988" s="334">
        <v>0.72892990474629182</v>
      </c>
      <c r="E988" s="334">
        <v>17.657834782704018</v>
      </c>
      <c r="F988" s="334">
        <v>1.056763151594041</v>
      </c>
      <c r="G988" s="334">
        <v>38.599090850972644</v>
      </c>
      <c r="H988" s="334">
        <v>64407523.329596393</v>
      </c>
      <c r="I988" s="334">
        <v>2.344618334439704</v>
      </c>
      <c r="J988" s="334">
        <v>5.2873856768406657</v>
      </c>
      <c r="K988" s="334">
        <v>1.6305897170255741</v>
      </c>
      <c r="L988" s="334">
        <v>56.999136773597712</v>
      </c>
      <c r="M988" s="334" t="s">
        <v>30</v>
      </c>
      <c r="N988" s="334" t="s">
        <v>30</v>
      </c>
      <c r="O988" s="334" t="s">
        <v>30</v>
      </c>
      <c r="P988" s="334">
        <v>9.6937403987722693E-5</v>
      </c>
      <c r="Q988" s="334" t="s">
        <v>30</v>
      </c>
      <c r="R988" s="334" t="s">
        <v>30</v>
      </c>
      <c r="S988" s="595">
        <f t="shared" si="288"/>
        <v>56.999136773597712</v>
      </c>
      <c r="T988" s="334">
        <v>0.88500000000000001</v>
      </c>
      <c r="U988">
        <f t="shared" si="289"/>
        <v>50</v>
      </c>
      <c r="V988" t="str">
        <f t="shared" si="290"/>
        <v>Wa2</v>
      </c>
    </row>
    <row r="989" spans="1:22" outlineLevel="2">
      <c r="A989">
        <v>52</v>
      </c>
      <c r="B989" t="s">
        <v>2484</v>
      </c>
      <c r="C989" s="334">
        <v>3.6142989849260458</v>
      </c>
      <c r="D989" s="334">
        <v>0.70466038750252702</v>
      </c>
      <c r="E989" s="334">
        <v>17.55091343707031</v>
      </c>
      <c r="F989" s="334">
        <v>0.96650176587770653</v>
      </c>
      <c r="G989" s="334">
        <v>45.298738140932933</v>
      </c>
      <c r="H989" s="334">
        <v>74898691.01336883</v>
      </c>
      <c r="I989" s="334">
        <v>1.232182372847999</v>
      </c>
      <c r="J989" s="334">
        <v>5.3527965613813153</v>
      </c>
      <c r="K989" s="334">
        <v>1.988290496147133</v>
      </c>
      <c r="L989" s="334">
        <v>54.911428651877337</v>
      </c>
      <c r="M989" s="334" t="s">
        <v>30</v>
      </c>
      <c r="N989" s="334" t="s">
        <v>30</v>
      </c>
      <c r="O989" s="334" t="s">
        <v>30</v>
      </c>
      <c r="P989" s="334">
        <v>9.9966737657764581E-5</v>
      </c>
      <c r="Q989" s="334" t="s">
        <v>30</v>
      </c>
      <c r="R989" s="334" t="s">
        <v>30</v>
      </c>
      <c r="S989" s="595">
        <f t="shared" si="288"/>
        <v>54.911428651877337</v>
      </c>
      <c r="T989" s="334">
        <v>2.7389999999999999</v>
      </c>
      <c r="U989">
        <f t="shared" si="289"/>
        <v>51</v>
      </c>
      <c r="V989" t="str">
        <f t="shared" si="290"/>
        <v>Ko9</v>
      </c>
    </row>
    <row r="990" spans="1:22" outlineLevel="2">
      <c r="A990">
        <v>53</v>
      </c>
      <c r="B990" t="s">
        <v>2485</v>
      </c>
      <c r="C990" s="334">
        <v>3.743416884803386</v>
      </c>
      <c r="D990" s="334">
        <v>0.71126466229072505</v>
      </c>
      <c r="E990" s="334">
        <v>19.087575712794319</v>
      </c>
      <c r="F990" s="334">
        <v>1.0844598430691079</v>
      </c>
      <c r="G990" s="334">
        <v>46.227286870136069</v>
      </c>
      <c r="H990" s="334">
        <v>61178113.743180677</v>
      </c>
      <c r="I990" s="334">
        <v>2.0631269906419711</v>
      </c>
      <c r="J990" s="334">
        <v>5.597155766215999</v>
      </c>
      <c r="K990" s="334">
        <v>1.755068802094474</v>
      </c>
      <c r="L990" s="334">
        <v>58.217261805269104</v>
      </c>
      <c r="M990" s="334" t="s">
        <v>30</v>
      </c>
      <c r="N990" s="334" t="s">
        <v>30</v>
      </c>
      <c r="O990" s="334" t="s">
        <v>30</v>
      </c>
      <c r="P990" s="334">
        <v>9.8497108477088615E-5</v>
      </c>
      <c r="Q990" s="334" t="s">
        <v>30</v>
      </c>
      <c r="R990" s="334" t="s">
        <v>30</v>
      </c>
      <c r="S990" s="595">
        <f t="shared" si="288"/>
        <v>58.217261805269104</v>
      </c>
      <c r="T990" s="334">
        <v>-0.81599999999999995</v>
      </c>
      <c r="U990">
        <f t="shared" si="289"/>
        <v>52</v>
      </c>
      <c r="V990" t="str">
        <f t="shared" si="290"/>
        <v>Gr6</v>
      </c>
    </row>
    <row r="991" spans="1:22" outlineLevel="2">
      <c r="A991">
        <v>54</v>
      </c>
      <c r="B991" t="s">
        <v>2486</v>
      </c>
      <c r="C991" s="334">
        <v>3.653945560176854</v>
      </c>
      <c r="D991" s="334">
        <v>0.73449410805851878</v>
      </c>
      <c r="E991" s="334">
        <v>17.88056952985</v>
      </c>
      <c r="F991" s="334">
        <v>1.0061897071665959</v>
      </c>
      <c r="G991" s="334">
        <v>40.890758260446695</v>
      </c>
      <c r="H991" s="334">
        <v>59155817.847647414</v>
      </c>
      <c r="I991" s="334">
        <v>1.932666527635136</v>
      </c>
      <c r="J991" s="334">
        <v>5.4412552921502986</v>
      </c>
      <c r="K991" s="334">
        <v>1.9652967092945841</v>
      </c>
      <c r="L991" s="334">
        <v>61.006902243541788</v>
      </c>
      <c r="M991" s="334" t="s">
        <v>30</v>
      </c>
      <c r="N991" s="334" t="s">
        <v>30</v>
      </c>
      <c r="O991" s="334" t="s">
        <v>30</v>
      </c>
      <c r="P991" s="334">
        <v>8.7608519953119126E-5</v>
      </c>
      <c r="Q991" s="334" t="s">
        <v>30</v>
      </c>
      <c r="R991" s="334" t="s">
        <v>30</v>
      </c>
      <c r="S991" s="595">
        <f t="shared" si="288"/>
        <v>61.006902243541788</v>
      </c>
      <c r="T991" s="334">
        <v>0.18</v>
      </c>
      <c r="U991">
        <f t="shared" si="289"/>
        <v>53</v>
      </c>
      <c r="V991" t="str">
        <f t="shared" si="290"/>
        <v>Tu6</v>
      </c>
    </row>
    <row r="992" spans="1:22" outlineLevel="2">
      <c r="A992">
        <v>55</v>
      </c>
      <c r="B992" t="s">
        <v>2487</v>
      </c>
      <c r="C992" s="334">
        <v>3.7040050897715031</v>
      </c>
      <c r="D992" s="334">
        <v>0.73517766946921059</v>
      </c>
      <c r="E992" s="334">
        <v>18.828189946403249</v>
      </c>
      <c r="F992" s="334">
        <v>1.149027853150721</v>
      </c>
      <c r="G992" s="334">
        <v>43.121977194904431</v>
      </c>
      <c r="H992" s="334">
        <v>58305335.206301421</v>
      </c>
      <c r="I992" s="334">
        <v>1.8540433742707649</v>
      </c>
      <c r="J992" s="334">
        <v>5.7165838805145768</v>
      </c>
      <c r="K992" s="334">
        <v>1.9315343324632579</v>
      </c>
      <c r="L992" s="334">
        <v>57.969202850981397</v>
      </c>
      <c r="M992" s="334" t="s">
        <v>30</v>
      </c>
      <c r="N992" s="334" t="s">
        <v>30</v>
      </c>
      <c r="O992" s="334" t="s">
        <v>30</v>
      </c>
      <c r="P992" s="334">
        <v>1.0003654906213161E-4</v>
      </c>
      <c r="Q992" s="334" t="s">
        <v>30</v>
      </c>
      <c r="R992" s="334" t="s">
        <v>30</v>
      </c>
      <c r="S992" s="595">
        <f t="shared" si="288"/>
        <v>57.969202850981397</v>
      </c>
      <c r="T992" s="334">
        <v>-0.192</v>
      </c>
      <c r="U992">
        <f t="shared" si="289"/>
        <v>54</v>
      </c>
      <c r="V992" t="str">
        <f t="shared" si="290"/>
        <v>Ku5</v>
      </c>
    </row>
    <row r="993" spans="1:22" outlineLevel="2">
      <c r="A993">
        <v>56</v>
      </c>
      <c r="B993" t="s">
        <v>2488</v>
      </c>
      <c r="C993" s="334">
        <v>3.4981473634528442</v>
      </c>
      <c r="D993" s="334">
        <v>0.77441806142136393</v>
      </c>
      <c r="E993" s="334">
        <v>18.451758986357049</v>
      </c>
      <c r="F993" s="334">
        <v>1.1746219796197841</v>
      </c>
      <c r="G993" s="334">
        <v>39.170170985081775</v>
      </c>
      <c r="H993" s="334">
        <v>54193184.576619633</v>
      </c>
      <c r="I993" s="334">
        <v>1.6374400284101001</v>
      </c>
      <c r="J993" s="334">
        <v>4.962945922961131</v>
      </c>
      <c r="K993" s="334">
        <v>1.7695390789318499</v>
      </c>
      <c r="L993" s="334">
        <v>59.957515194246668</v>
      </c>
      <c r="M993" s="334" t="s">
        <v>30</v>
      </c>
      <c r="N993" s="334" t="s">
        <v>30</v>
      </c>
      <c r="O993" s="334" t="s">
        <v>30</v>
      </c>
      <c r="P993" s="334">
        <v>7.4083306236188252E-5</v>
      </c>
      <c r="Q993" s="334" t="s">
        <v>30</v>
      </c>
      <c r="R993" s="334" t="s">
        <v>30</v>
      </c>
      <c r="S993" s="595">
        <f t="shared" si="288"/>
        <v>59.957515194246668</v>
      </c>
      <c r="T993" s="334">
        <v>1.329</v>
      </c>
      <c r="U993">
        <f t="shared" si="289"/>
        <v>55</v>
      </c>
      <c r="V993" t="str">
        <f t="shared" si="290"/>
        <v>Ce5</v>
      </c>
    </row>
    <row r="994" spans="1:22" outlineLevel="2">
      <c r="A994">
        <v>57</v>
      </c>
      <c r="B994" t="s">
        <v>2489</v>
      </c>
      <c r="C994" s="334">
        <v>3.6864699402819658</v>
      </c>
      <c r="D994" s="334">
        <v>0.68906914423998</v>
      </c>
      <c r="E994" s="334">
        <v>18.029747439102</v>
      </c>
      <c r="F994" s="334">
        <v>0.98717156972820186</v>
      </c>
      <c r="G994" s="334">
        <v>40.72544290313165</v>
      </c>
      <c r="H994" s="334">
        <v>67142379.80990234</v>
      </c>
      <c r="I994" s="334">
        <v>1.752408475488566</v>
      </c>
      <c r="J994" s="334">
        <v>5.1295733204592633</v>
      </c>
      <c r="K994" s="334">
        <v>1.7436334997519281</v>
      </c>
      <c r="L994" s="334">
        <v>59.45561317620583</v>
      </c>
      <c r="M994" s="334" t="s">
        <v>30</v>
      </c>
      <c r="N994" s="334" t="s">
        <v>30</v>
      </c>
      <c r="O994" s="334" t="s">
        <v>30</v>
      </c>
      <c r="P994" s="334">
        <v>8.7459050585724863E-5</v>
      </c>
      <c r="Q994" s="334" t="s">
        <v>30</v>
      </c>
      <c r="R994" s="334" t="s">
        <v>30</v>
      </c>
      <c r="S994" s="595">
        <f t="shared" si="288"/>
        <v>59.45561317620583</v>
      </c>
      <c r="T994" s="334">
        <v>-1.224</v>
      </c>
      <c r="U994">
        <f t="shared" si="289"/>
        <v>56</v>
      </c>
      <c r="V994" t="str">
        <f t="shared" si="290"/>
        <v>Te0</v>
      </c>
    </row>
    <row r="995" spans="1:22" outlineLevel="2">
      <c r="A995">
        <v>58</v>
      </c>
      <c r="B995" t="s">
        <v>2490</v>
      </c>
      <c r="C995" s="334">
        <v>3.5839377591908792</v>
      </c>
      <c r="D995" s="334">
        <v>0.7106730693794332</v>
      </c>
      <c r="E995" s="334">
        <v>18.624111939094039</v>
      </c>
      <c r="F995" s="334">
        <v>1.062498832373227</v>
      </c>
      <c r="G995" s="334">
        <v>41.758142465699187</v>
      </c>
      <c r="H995" s="334">
        <v>56805244.676178843</v>
      </c>
      <c r="I995" s="334">
        <v>1.624956510270847</v>
      </c>
      <c r="J995" s="334">
        <v>5.1482013669971494</v>
      </c>
      <c r="K995" s="334">
        <v>1.6878756521893721</v>
      </c>
      <c r="L995" s="334">
        <v>62.697724602773498</v>
      </c>
      <c r="M995" s="334" t="s">
        <v>30</v>
      </c>
      <c r="N995" s="334" t="s">
        <v>30</v>
      </c>
      <c r="O995" s="334" t="s">
        <v>30</v>
      </c>
      <c r="P995" s="334">
        <v>7.9631778369821421E-5</v>
      </c>
      <c r="Q995" s="334" t="s">
        <v>30</v>
      </c>
      <c r="R995" s="334" t="s">
        <v>30</v>
      </c>
      <c r="S995" s="595">
        <f t="shared" si="288"/>
        <v>62.697724602773498</v>
      </c>
      <c r="T995" s="334">
        <v>-0.36899999999999999</v>
      </c>
      <c r="U995">
        <f t="shared" si="289"/>
        <v>57</v>
      </c>
      <c r="V995" t="str">
        <f t="shared" si="290"/>
        <v>Gl)</v>
      </c>
    </row>
    <row r="996" spans="1:22" outlineLevel="2">
      <c r="A996">
        <v>59</v>
      </c>
      <c r="B996" t="s">
        <v>2491</v>
      </c>
      <c r="C996" s="334">
        <v>3.89948176626622</v>
      </c>
      <c r="D996" s="334">
        <v>0.74774067951421841</v>
      </c>
      <c r="E996" s="334">
        <v>18.572215759131591</v>
      </c>
      <c r="F996" s="334">
        <v>1.080411059580197</v>
      </c>
      <c r="G996" s="334">
        <v>42.649904172572327</v>
      </c>
      <c r="H996" s="334">
        <v>61810881.535547301</v>
      </c>
      <c r="I996" s="334">
        <v>2.306430954981705</v>
      </c>
      <c r="J996" s="334">
        <v>5.6113482463640416</v>
      </c>
      <c r="K996" s="334">
        <v>1.747475363942977</v>
      </c>
      <c r="L996" s="334">
        <v>58.756061446816709</v>
      </c>
      <c r="M996" s="334" t="s">
        <v>30</v>
      </c>
      <c r="N996" s="334" t="s">
        <v>30</v>
      </c>
      <c r="O996" s="334" t="s">
        <v>30</v>
      </c>
      <c r="P996" s="334">
        <v>9.975639635076178E-5</v>
      </c>
      <c r="Q996" s="334" t="s">
        <v>30</v>
      </c>
      <c r="R996" s="334" t="s">
        <v>30</v>
      </c>
      <c r="S996" s="595">
        <f t="shared" si="288"/>
        <v>58.756061446816709</v>
      </c>
      <c r="T996" s="334">
        <v>-0.16200000000000001</v>
      </c>
      <c r="U996">
        <f t="shared" si="289"/>
        <v>58</v>
      </c>
      <c r="V996" t="str">
        <f t="shared" si="290"/>
        <v>Ne9</v>
      </c>
    </row>
    <row r="997" spans="1:22" outlineLevel="2">
      <c r="A997">
        <v>60</v>
      </c>
      <c r="B997" t="s">
        <v>2492</v>
      </c>
      <c r="C997" s="334">
        <v>3.919018491671864</v>
      </c>
      <c r="D997" s="334">
        <v>0.75139808392882979</v>
      </c>
      <c r="E997" s="334">
        <v>19.432577127469941</v>
      </c>
      <c r="F997" s="334">
        <v>0.96632565997479714</v>
      </c>
      <c r="G997" s="334">
        <v>41.821618326311572</v>
      </c>
      <c r="H997" s="334">
        <v>58511559.684611157</v>
      </c>
      <c r="I997" s="334">
        <v>1.715145250238937</v>
      </c>
      <c r="J997" s="334">
        <v>5.5376490069859949</v>
      </c>
      <c r="K997" s="334">
        <v>2.069560749106186</v>
      </c>
      <c r="L997" s="334">
        <v>59.455928567878807</v>
      </c>
      <c r="M997" s="334" t="s">
        <v>30</v>
      </c>
      <c r="N997" s="334" t="s">
        <v>30</v>
      </c>
      <c r="O997" s="334" t="s">
        <v>30</v>
      </c>
      <c r="P997" s="334">
        <v>9.1678314913671446E-5</v>
      </c>
      <c r="Q997" s="334" t="s">
        <v>30</v>
      </c>
      <c r="R997" s="334" t="s">
        <v>30</v>
      </c>
      <c r="S997" s="595">
        <f t="shared" si="288"/>
        <v>59.455928567878807</v>
      </c>
      <c r="T997" s="334">
        <v>0.65400000000000003</v>
      </c>
      <c r="U997">
        <f t="shared" si="289"/>
        <v>59</v>
      </c>
      <c r="V997" t="str">
        <f t="shared" si="290"/>
        <v>GR)</v>
      </c>
    </row>
    <row r="998" spans="1:22" outlineLevel="2">
      <c r="A998">
        <v>61</v>
      </c>
      <c r="B998" t="s">
        <v>2493</v>
      </c>
      <c r="C998" s="334">
        <v>3.804195536802971</v>
      </c>
      <c r="D998" s="334">
        <v>0.73267798533876427</v>
      </c>
      <c r="E998" s="334">
        <v>18.206648868789621</v>
      </c>
      <c r="F998" s="334">
        <v>1.077047655703077</v>
      </c>
      <c r="G998" s="334">
        <v>42.395506154884536</v>
      </c>
      <c r="H998" s="334">
        <v>69086155.280785128</v>
      </c>
      <c r="I998" s="334">
        <v>2.2218889552791108</v>
      </c>
      <c r="J998" s="334">
        <v>5.3387006885198716</v>
      </c>
      <c r="K998" s="334">
        <v>1.76738020048154</v>
      </c>
      <c r="L998" s="334">
        <v>56.282388888613127</v>
      </c>
      <c r="M998" s="334" t="s">
        <v>30</v>
      </c>
      <c r="N998" s="334" t="s">
        <v>30</v>
      </c>
      <c r="O998" s="334" t="s">
        <v>30</v>
      </c>
      <c r="P998" s="334">
        <v>9.7555992572806238E-5</v>
      </c>
      <c r="Q998" s="334" t="s">
        <v>30</v>
      </c>
      <c r="R998" s="334" t="s">
        <v>30</v>
      </c>
      <c r="S998" s="595">
        <f t="shared" si="288"/>
        <v>56.282388888613127</v>
      </c>
      <c r="T998" s="334">
        <v>-0.51300000000000001</v>
      </c>
      <c r="U998">
        <f t="shared" si="289"/>
        <v>60</v>
      </c>
      <c r="V998" t="str">
        <f t="shared" si="290"/>
        <v>Me0</v>
      </c>
    </row>
    <row r="999" spans="1:22" outlineLevel="2">
      <c r="A999">
        <v>62</v>
      </c>
      <c r="B999" t="s">
        <v>2494</v>
      </c>
      <c r="C999" s="334">
        <v>3.8045654401624969</v>
      </c>
      <c r="D999" s="334">
        <v>0.74488834427579131</v>
      </c>
      <c r="E999" s="334">
        <v>18.33308098987985</v>
      </c>
      <c r="F999" s="334">
        <v>1.000301869633087</v>
      </c>
      <c r="G999" s="334">
        <v>41.921431635717383</v>
      </c>
      <c r="H999" s="334">
        <v>65683934.180361673</v>
      </c>
      <c r="I999" s="334">
        <v>2.000466092626656</v>
      </c>
      <c r="J999" s="334">
        <v>5.501577492270151</v>
      </c>
      <c r="K999" s="334">
        <v>1.906955918731857</v>
      </c>
      <c r="L999" s="334">
        <v>59.653305194465041</v>
      </c>
      <c r="M999" s="334" t="s">
        <v>30</v>
      </c>
      <c r="N999" s="334" t="s">
        <v>30</v>
      </c>
      <c r="O999" s="334" t="s">
        <v>30</v>
      </c>
      <c r="P999" s="334">
        <v>9.3089580991995578E-5</v>
      </c>
      <c r="Q999" s="334" t="s">
        <v>30</v>
      </c>
      <c r="R999" s="334" t="s">
        <v>30</v>
      </c>
      <c r="S999" s="595">
        <f t="shared" si="288"/>
        <v>59.653305194465041</v>
      </c>
      <c r="T999" s="334">
        <v>-0.78300000000000003</v>
      </c>
      <c r="U999">
        <f t="shared" si="289"/>
        <v>61</v>
      </c>
      <c r="V999" t="str">
        <f t="shared" si="290"/>
        <v>Yi9</v>
      </c>
    </row>
    <row r="1000" spans="1:22" outlineLevel="2">
      <c r="A1000">
        <v>63</v>
      </c>
      <c r="B1000" t="s">
        <v>2495</v>
      </c>
      <c r="C1000" s="334">
        <v>3.7094666285436451</v>
      </c>
      <c r="D1000" s="334">
        <v>0.73593641935336551</v>
      </c>
      <c r="E1000" s="334">
        <v>18.090755508062671</v>
      </c>
      <c r="F1000" s="334">
        <v>1.1190951480608291</v>
      </c>
      <c r="G1000" s="334">
        <v>43.156966541670862</v>
      </c>
      <c r="H1000" s="334">
        <v>65675970.70204328</v>
      </c>
      <c r="I1000" s="334">
        <v>1.780078682845101</v>
      </c>
      <c r="J1000" s="334">
        <v>5.1390038525085586</v>
      </c>
      <c r="K1000" s="334">
        <v>1.8288363426876331</v>
      </c>
      <c r="L1000" s="334">
        <v>57.674587758966823</v>
      </c>
      <c r="M1000" s="334" t="s">
        <v>30</v>
      </c>
      <c r="N1000" s="334" t="s">
        <v>30</v>
      </c>
      <c r="O1000" s="334" t="s">
        <v>30</v>
      </c>
      <c r="P1000" s="334">
        <v>8.8575349419045603E-5</v>
      </c>
      <c r="Q1000" s="334" t="s">
        <v>30</v>
      </c>
      <c r="R1000" s="334" t="s">
        <v>30</v>
      </c>
      <c r="S1000" s="595">
        <f t="shared" si="288"/>
        <v>57.674587758966823</v>
      </c>
      <c r="T1000" s="334">
        <v>-0.59099999999999997</v>
      </c>
      <c r="U1000">
        <f t="shared" si="289"/>
        <v>62</v>
      </c>
      <c r="V1000" t="str">
        <f t="shared" si="290"/>
        <v>St)</v>
      </c>
    </row>
    <row r="1001" spans="1:22" outlineLevel="2">
      <c r="A1001">
        <v>64</v>
      </c>
      <c r="B1001" t="s">
        <v>2496</v>
      </c>
      <c r="C1001" s="334">
        <v>3.7963214128559888</v>
      </c>
      <c r="D1001" s="334">
        <v>0.71782756859869601</v>
      </c>
      <c r="E1001" s="334">
        <v>17.710700486129461</v>
      </c>
      <c r="F1001" s="334">
        <v>1.073678102667069</v>
      </c>
      <c r="G1001" s="334">
        <v>42.681585239457057</v>
      </c>
      <c r="H1001" s="334">
        <v>72852027.136793882</v>
      </c>
      <c r="I1001" s="334">
        <v>1.950971326805697</v>
      </c>
      <c r="J1001" s="334">
        <v>5.1563113929664164</v>
      </c>
      <c r="K1001" s="334">
        <v>1.95706482575256</v>
      </c>
      <c r="L1001" s="334">
        <v>56.365388716624992</v>
      </c>
      <c r="M1001" s="334" t="s">
        <v>30</v>
      </c>
      <c r="N1001" s="334" t="s">
        <v>30</v>
      </c>
      <c r="O1001" s="334" t="s">
        <v>30</v>
      </c>
      <c r="P1001" s="334">
        <v>9.3410299918708631E-5</v>
      </c>
      <c r="Q1001" s="334" t="s">
        <v>30</v>
      </c>
      <c r="R1001" s="334" t="s">
        <v>30</v>
      </c>
      <c r="S1001" s="595">
        <f t="shared" si="288"/>
        <v>56.365388716624992</v>
      </c>
      <c r="T1001" s="334">
        <v>1.266</v>
      </c>
      <c r="U1001">
        <f t="shared" si="289"/>
        <v>63</v>
      </c>
      <c r="V1001" t="str">
        <f t="shared" si="290"/>
        <v>Ha)</v>
      </c>
    </row>
    <row r="1002" spans="1:22" outlineLevel="2">
      <c r="A1002">
        <v>65</v>
      </c>
      <c r="B1002" t="s">
        <v>2497</v>
      </c>
      <c r="C1002" s="334">
        <v>3.387452284579159</v>
      </c>
      <c r="D1002" s="334">
        <v>0.73355868415543957</v>
      </c>
      <c r="E1002" s="334">
        <v>17.46537701054525</v>
      </c>
      <c r="F1002" s="334">
        <v>1.090350249520784</v>
      </c>
      <c r="G1002" s="334">
        <v>37.96420641925765</v>
      </c>
      <c r="H1002" s="334">
        <v>63226816.032861337</v>
      </c>
      <c r="I1002" s="334">
        <v>1.4543036896845229</v>
      </c>
      <c r="J1002" s="334">
        <v>4.9961498634655586</v>
      </c>
      <c r="K1002" s="334">
        <v>1.6238512585932789</v>
      </c>
      <c r="L1002" s="334">
        <v>60.290304521824062</v>
      </c>
      <c r="M1002" s="334" t="s">
        <v>30</v>
      </c>
      <c r="N1002" s="334" t="s">
        <v>30</v>
      </c>
      <c r="O1002" s="334" t="s">
        <v>30</v>
      </c>
      <c r="P1002" s="334">
        <v>8.0405226614386585E-5</v>
      </c>
      <c r="Q1002" s="334" t="s">
        <v>30</v>
      </c>
      <c r="R1002" s="334" t="s">
        <v>30</v>
      </c>
      <c r="S1002" s="595">
        <f t="shared" ref="S1002:S1065" si="291">$L1002</f>
        <v>60.290304521824062</v>
      </c>
      <c r="T1002" s="334">
        <v>0.75600000000000001</v>
      </c>
      <c r="U1002">
        <f t="shared" si="289"/>
        <v>64</v>
      </c>
      <c r="V1002" t="str">
        <f t="shared" si="290"/>
        <v>Ki7</v>
      </c>
    </row>
    <row r="1003" spans="1:22" outlineLevel="2">
      <c r="A1003">
        <v>66</v>
      </c>
      <c r="B1003" t="s">
        <v>2498</v>
      </c>
      <c r="C1003" s="334">
        <v>3.7838140869475878</v>
      </c>
      <c r="D1003" s="334">
        <v>0.72026841375879014</v>
      </c>
      <c r="E1003" s="334">
        <v>18.081793932466891</v>
      </c>
      <c r="F1003" s="334">
        <v>1.0724739989482519</v>
      </c>
      <c r="G1003" s="334">
        <v>42.874240468923254</v>
      </c>
      <c r="H1003" s="334">
        <v>67504782.770908326</v>
      </c>
      <c r="I1003" s="334">
        <v>2.2000047925708071</v>
      </c>
      <c r="J1003" s="334">
        <v>5.6976578247493768</v>
      </c>
      <c r="K1003" s="334">
        <v>1.6639059583940801</v>
      </c>
      <c r="L1003" s="334">
        <v>56.211486470130417</v>
      </c>
      <c r="M1003" s="334" t="s">
        <v>30</v>
      </c>
      <c r="N1003" s="334" t="s">
        <v>30</v>
      </c>
      <c r="O1003" s="334" t="s">
        <v>30</v>
      </c>
      <c r="P1003" s="334">
        <v>1.0391205091930439E-4</v>
      </c>
      <c r="Q1003" s="334" t="s">
        <v>30</v>
      </c>
      <c r="R1003" s="334" t="s">
        <v>30</v>
      </c>
      <c r="S1003" s="595">
        <f t="shared" si="291"/>
        <v>56.211486470130417</v>
      </c>
      <c r="T1003" s="334">
        <v>2.6999999999999899E-2</v>
      </c>
      <c r="U1003">
        <f t="shared" ref="U1003:U1066" si="292">U1002+1</f>
        <v>65</v>
      </c>
      <c r="V1003" t="str">
        <f t="shared" ref="V1003:V1066" si="293">LEFT($B1003&amp;"  ",2)&amp;RIGHT(" "&amp;$B1003,1)</f>
        <v>Tr2</v>
      </c>
    </row>
    <row r="1004" spans="1:22" outlineLevel="2">
      <c r="A1004">
        <v>67</v>
      </c>
      <c r="B1004" t="s">
        <v>2499</v>
      </c>
      <c r="C1004" s="334">
        <v>3.648787311873849</v>
      </c>
      <c r="D1004" s="334">
        <v>0.75589208008519515</v>
      </c>
      <c r="E1004" s="334">
        <v>18.882360225104371</v>
      </c>
      <c r="F1004" s="334">
        <v>1.2061827368107261</v>
      </c>
      <c r="G1004" s="334">
        <v>42.588334407161994</v>
      </c>
      <c r="H1004" s="334">
        <v>56449754.595201083</v>
      </c>
      <c r="I1004" s="334">
        <v>1.2783908376318709</v>
      </c>
      <c r="J1004" s="334">
        <v>5.0466904660645264</v>
      </c>
      <c r="K1004" s="334">
        <v>1.7877315009823329</v>
      </c>
      <c r="L1004" s="334">
        <v>58.066824721573283</v>
      </c>
      <c r="M1004" s="334" t="s">
        <v>30</v>
      </c>
      <c r="N1004" s="334" t="s">
        <v>30</v>
      </c>
      <c r="O1004" s="334" t="s">
        <v>30</v>
      </c>
      <c r="P1004" s="334">
        <v>8.5164367540745004E-5</v>
      </c>
      <c r="Q1004" s="334" t="s">
        <v>30</v>
      </c>
      <c r="R1004" s="334" t="s">
        <v>30</v>
      </c>
      <c r="S1004" s="595">
        <f t="shared" si="291"/>
        <v>58.066824721573283</v>
      </c>
      <c r="T1004" s="334">
        <v>0.57899999999999996</v>
      </c>
      <c r="U1004">
        <f t="shared" si="292"/>
        <v>66</v>
      </c>
      <c r="V1004" t="str">
        <f t="shared" si="293"/>
        <v>Mu6</v>
      </c>
    </row>
    <row r="1005" spans="1:22" outlineLevel="2">
      <c r="A1005">
        <v>68</v>
      </c>
      <c r="B1005" t="s">
        <v>2500</v>
      </c>
      <c r="C1005" s="334">
        <v>3.671816580964546</v>
      </c>
      <c r="D1005" s="334">
        <v>0.73742442862262014</v>
      </c>
      <c r="E1005" s="334">
        <v>18.375617060904471</v>
      </c>
      <c r="F1005" s="334">
        <v>1.077284159728743</v>
      </c>
      <c r="G1005" s="334">
        <v>40.299223512055853</v>
      </c>
      <c r="H1005" s="334">
        <v>59053869.95239605</v>
      </c>
      <c r="I1005" s="334">
        <v>2.225830148619504</v>
      </c>
      <c r="J1005" s="334">
        <v>5.3452953224990978</v>
      </c>
      <c r="K1005" s="334">
        <v>1.824308625291327</v>
      </c>
      <c r="L1005" s="334">
        <v>60.28691949985474</v>
      </c>
      <c r="M1005" s="334" t="s">
        <v>30</v>
      </c>
      <c r="N1005" s="334" t="s">
        <v>30</v>
      </c>
      <c r="O1005" s="334" t="s">
        <v>30</v>
      </c>
      <c r="P1005" s="334">
        <v>8.8408816152045806E-5</v>
      </c>
      <c r="Q1005" s="334" t="s">
        <v>30</v>
      </c>
      <c r="R1005" s="334" t="s">
        <v>30</v>
      </c>
      <c r="S1005" s="595">
        <f t="shared" si="291"/>
        <v>60.28691949985474</v>
      </c>
      <c r="T1005" s="334">
        <v>-1.101</v>
      </c>
      <c r="U1005">
        <f t="shared" si="292"/>
        <v>67</v>
      </c>
      <c r="V1005" t="str">
        <f t="shared" si="293"/>
        <v>Gr5</v>
      </c>
    </row>
    <row r="1006" spans="1:22" outlineLevel="2">
      <c r="A1006">
        <v>69</v>
      </c>
      <c r="B1006" t="s">
        <v>2501</v>
      </c>
      <c r="C1006" s="334">
        <v>3.76312932513753</v>
      </c>
      <c r="D1006" s="334">
        <v>0.73504812571814782</v>
      </c>
      <c r="E1006" s="334">
        <v>19.347863095779321</v>
      </c>
      <c r="F1006" s="334">
        <v>1.073975488156935</v>
      </c>
      <c r="G1006" s="334">
        <v>42.912853207190366</v>
      </c>
      <c r="H1006" s="334">
        <v>57829443.732445002</v>
      </c>
      <c r="I1006" s="334">
        <v>1.8403907789827121</v>
      </c>
      <c r="J1006" s="334">
        <v>4.8899627254505491</v>
      </c>
      <c r="K1006" s="334">
        <v>1.707813784526754</v>
      </c>
      <c r="L1006" s="334">
        <v>57.866681788018752</v>
      </c>
      <c r="M1006" s="334" t="s">
        <v>30</v>
      </c>
      <c r="N1006" s="334" t="s">
        <v>30</v>
      </c>
      <c r="O1006" s="334" t="s">
        <v>30</v>
      </c>
      <c r="P1006" s="334">
        <v>8.2894058944819237E-5</v>
      </c>
      <c r="Q1006" s="334" t="s">
        <v>30</v>
      </c>
      <c r="R1006" s="334" t="s">
        <v>30</v>
      </c>
      <c r="S1006" s="595">
        <f t="shared" si="291"/>
        <v>57.866681788018752</v>
      </c>
      <c r="T1006" s="334">
        <v>4.4999999999999998E-2</v>
      </c>
      <c r="U1006">
        <f t="shared" si="292"/>
        <v>68</v>
      </c>
      <c r="V1006" t="str">
        <f t="shared" si="293"/>
        <v>GR7</v>
      </c>
    </row>
    <row r="1007" spans="1:22" outlineLevel="2">
      <c r="A1007">
        <v>70</v>
      </c>
      <c r="B1007" t="s">
        <v>2502</v>
      </c>
      <c r="C1007" s="334">
        <v>3.9111292618946112</v>
      </c>
      <c r="D1007" s="334">
        <v>0.72102769911919151</v>
      </c>
      <c r="E1007" s="334">
        <v>18.366274859415562</v>
      </c>
      <c r="F1007" s="334">
        <v>1.1338088822557799</v>
      </c>
      <c r="G1007" s="334">
        <v>41.784114182198756</v>
      </c>
      <c r="H1007" s="334">
        <v>61473135.676155053</v>
      </c>
      <c r="I1007" s="334">
        <v>1.684167784716359</v>
      </c>
      <c r="J1007" s="334">
        <v>5.4244851822130773</v>
      </c>
      <c r="K1007" s="334">
        <v>1.735612379173157</v>
      </c>
      <c r="L1007" s="334">
        <v>60.636552668305498</v>
      </c>
      <c r="M1007" s="334" t="s">
        <v>30</v>
      </c>
      <c r="N1007" s="334" t="s">
        <v>30</v>
      </c>
      <c r="O1007" s="334" t="s">
        <v>30</v>
      </c>
      <c r="P1007" s="334">
        <v>8.8851986328334173E-5</v>
      </c>
      <c r="Q1007" s="334" t="s">
        <v>30</v>
      </c>
      <c r="R1007" s="334" t="s">
        <v>30</v>
      </c>
      <c r="S1007" s="595">
        <f t="shared" si="291"/>
        <v>60.636552668305498</v>
      </c>
      <c r="T1007" s="334">
        <v>-2.5979999999999999</v>
      </c>
      <c r="U1007">
        <f t="shared" si="292"/>
        <v>69</v>
      </c>
      <c r="V1007" t="str">
        <f t="shared" si="293"/>
        <v>Ke1</v>
      </c>
    </row>
    <row r="1008" spans="1:22" outlineLevel="2">
      <c r="A1008">
        <v>71</v>
      </c>
      <c r="B1008" t="s">
        <v>2503</v>
      </c>
      <c r="C1008" s="334">
        <v>3.9040220889362551</v>
      </c>
      <c r="D1008" s="334">
        <v>0.71181346520613042</v>
      </c>
      <c r="E1008" s="334">
        <v>18.378115746831249</v>
      </c>
      <c r="F1008" s="334">
        <v>1.1143599462710669</v>
      </c>
      <c r="G1008" s="334">
        <v>41.619346220103246</v>
      </c>
      <c r="H1008" s="334">
        <v>65586942.274027564</v>
      </c>
      <c r="I1008" s="334">
        <v>1.7984400752098391</v>
      </c>
      <c r="J1008" s="334">
        <v>5.1258144015920983</v>
      </c>
      <c r="K1008" s="334">
        <v>1.9042923001255581</v>
      </c>
      <c r="L1008" s="334">
        <v>57.477650808836323</v>
      </c>
      <c r="M1008" s="334" t="s">
        <v>30</v>
      </c>
      <c r="N1008" s="334" t="s">
        <v>30</v>
      </c>
      <c r="O1008" s="334" t="s">
        <v>30</v>
      </c>
      <c r="P1008" s="334">
        <v>9.0112488089829723E-5</v>
      </c>
      <c r="Q1008" s="334" t="s">
        <v>30</v>
      </c>
      <c r="R1008" s="334" t="s">
        <v>30</v>
      </c>
      <c r="S1008" s="595">
        <f t="shared" si="291"/>
        <v>57.477650808836323</v>
      </c>
      <c r="T1008" s="334">
        <v>-2.109</v>
      </c>
      <c r="U1008">
        <f t="shared" si="292"/>
        <v>70</v>
      </c>
      <c r="V1008" t="str">
        <f t="shared" si="293"/>
        <v>Ha6</v>
      </c>
    </row>
    <row r="1009" spans="1:22" outlineLevel="2">
      <c r="A1009">
        <v>72</v>
      </c>
      <c r="B1009" t="s">
        <v>2504</v>
      </c>
      <c r="C1009" s="334">
        <v>3.5567939973907161</v>
      </c>
      <c r="D1009" s="334">
        <v>0.761090163070404</v>
      </c>
      <c r="E1009" s="334">
        <v>18.93117095509551</v>
      </c>
      <c r="F1009" s="334">
        <v>1.020165705106681</v>
      </c>
      <c r="G1009" s="334">
        <v>40.622743195314307</v>
      </c>
      <c r="H1009" s="334">
        <v>53691468.091630973</v>
      </c>
      <c r="I1009" s="334">
        <v>1.9732629715173211</v>
      </c>
      <c r="J1009" s="334">
        <v>5.5355354991117611</v>
      </c>
      <c r="K1009" s="334">
        <v>1.515195307863427</v>
      </c>
      <c r="L1009" s="334">
        <v>57.657314552000649</v>
      </c>
      <c r="M1009" s="334" t="s">
        <v>30</v>
      </c>
      <c r="N1009" s="334" t="s">
        <v>30</v>
      </c>
      <c r="O1009" s="334" t="s">
        <v>30</v>
      </c>
      <c r="P1009" s="334">
        <v>1.031631490792311E-4</v>
      </c>
      <c r="Q1009" s="334" t="s">
        <v>30</v>
      </c>
      <c r="R1009" s="334" t="s">
        <v>30</v>
      </c>
      <c r="S1009" s="595">
        <f t="shared" si="291"/>
        <v>57.657314552000649</v>
      </c>
      <c r="T1009" s="334">
        <v>-9.2999999999999999E-2</v>
      </c>
      <c r="U1009">
        <f t="shared" si="292"/>
        <v>71</v>
      </c>
      <c r="V1009" t="str">
        <f t="shared" si="293"/>
        <v>Mu7</v>
      </c>
    </row>
    <row r="1010" spans="1:22" outlineLevel="2">
      <c r="A1010">
        <v>73</v>
      </c>
      <c r="B1010" t="s">
        <v>2505</v>
      </c>
      <c r="C1010" s="334">
        <v>3.543456108891629</v>
      </c>
      <c r="D1010" s="334">
        <v>0.73028979664921156</v>
      </c>
      <c r="E1010" s="334">
        <v>18.824465165483151</v>
      </c>
      <c r="F1010" s="334">
        <v>1.013691795946442</v>
      </c>
      <c r="G1010" s="334">
        <v>38.721913920641299</v>
      </c>
      <c r="H1010" s="334">
        <v>51686264.622941867</v>
      </c>
      <c r="I1010" s="334">
        <v>2.0599344491979621</v>
      </c>
      <c r="J1010" s="334">
        <v>5.1993316273305323</v>
      </c>
      <c r="K1010" s="334">
        <v>2.037170787821287</v>
      </c>
      <c r="L1010" s="334">
        <v>58.508879883119533</v>
      </c>
      <c r="M1010" s="334" t="s">
        <v>30</v>
      </c>
      <c r="N1010" s="334" t="s">
        <v>30</v>
      </c>
      <c r="O1010" s="334" t="s">
        <v>30</v>
      </c>
      <c r="P1010" s="334">
        <v>8.4437455178100552E-5</v>
      </c>
      <c r="Q1010" s="334" t="s">
        <v>30</v>
      </c>
      <c r="R1010" s="334" t="s">
        <v>30</v>
      </c>
      <c r="S1010" s="595">
        <f t="shared" si="291"/>
        <v>58.508879883119533</v>
      </c>
      <c r="T1010" s="334">
        <v>4.2059999999999897</v>
      </c>
      <c r="U1010">
        <f t="shared" si="292"/>
        <v>72</v>
      </c>
      <c r="V1010" t="str">
        <f t="shared" si="293"/>
        <v>Mo2</v>
      </c>
    </row>
    <row r="1011" spans="1:22" outlineLevel="2">
      <c r="A1011">
        <v>74</v>
      </c>
      <c r="B1011" t="s">
        <v>2506</v>
      </c>
      <c r="C1011" s="334">
        <v>3.7724213709884502</v>
      </c>
      <c r="D1011" s="334">
        <v>0.72979178045500781</v>
      </c>
      <c r="E1011" s="334">
        <v>18.327112531747879</v>
      </c>
      <c r="F1011" s="334">
        <v>1.1072803179181001</v>
      </c>
      <c r="G1011" s="334">
        <v>42.917889134650004</v>
      </c>
      <c r="H1011" s="334">
        <v>64931954.885019131</v>
      </c>
      <c r="I1011" s="334">
        <v>1.919014147879597</v>
      </c>
      <c r="J1011" s="334">
        <v>5.4978678221051256</v>
      </c>
      <c r="K1011" s="334">
        <v>1.866941952519894</v>
      </c>
      <c r="L1011" s="334">
        <v>58.84977320572672</v>
      </c>
      <c r="M1011" s="334" t="s">
        <v>30</v>
      </c>
      <c r="N1011" s="334" t="s">
        <v>30</v>
      </c>
      <c r="O1011" s="334" t="s">
        <v>30</v>
      </c>
      <c r="P1011" s="334">
        <v>9.5070166550795707E-5</v>
      </c>
      <c r="Q1011" s="334" t="s">
        <v>30</v>
      </c>
      <c r="R1011" s="334" t="s">
        <v>30</v>
      </c>
      <c r="S1011" s="595">
        <f t="shared" si="291"/>
        <v>58.84977320572672</v>
      </c>
      <c r="T1011" s="334">
        <v>-0.70199999999999996</v>
      </c>
      <c r="U1011">
        <f t="shared" si="292"/>
        <v>73</v>
      </c>
      <c r="V1011" t="str">
        <f t="shared" si="293"/>
        <v>Wi4</v>
      </c>
    </row>
    <row r="1012" spans="1:22" outlineLevel="2">
      <c r="A1012">
        <v>75</v>
      </c>
      <c r="B1012" t="s">
        <v>2507</v>
      </c>
      <c r="C1012" s="334">
        <v>3.976956851481678</v>
      </c>
      <c r="D1012" s="334">
        <v>0.71192833814957657</v>
      </c>
      <c r="E1012" s="334">
        <v>19.428136525087449</v>
      </c>
      <c r="F1012" s="334">
        <v>1.0480585611697011</v>
      </c>
      <c r="G1012" s="334">
        <v>44.168974111919674</v>
      </c>
      <c r="H1012" s="334">
        <v>61456124.010359943</v>
      </c>
      <c r="I1012" s="334">
        <v>1.924017137680146</v>
      </c>
      <c r="J1012" s="334">
        <v>5.23859417468422</v>
      </c>
      <c r="K1012" s="334">
        <v>1.7528705648045371</v>
      </c>
      <c r="L1012" s="334">
        <v>58.601753979842513</v>
      </c>
      <c r="M1012" s="334" t="s">
        <v>30</v>
      </c>
      <c r="N1012" s="334" t="s">
        <v>30</v>
      </c>
      <c r="O1012" s="334" t="s">
        <v>30</v>
      </c>
      <c r="P1012" s="334">
        <v>9.0201037717732406E-5</v>
      </c>
      <c r="Q1012" s="334" t="s">
        <v>30</v>
      </c>
      <c r="R1012" s="334" t="s">
        <v>30</v>
      </c>
      <c r="S1012" s="595">
        <f t="shared" si="291"/>
        <v>58.601753979842513</v>
      </c>
      <c r="T1012" s="334">
        <v>-0.252</v>
      </c>
      <c r="U1012">
        <f t="shared" si="292"/>
        <v>74</v>
      </c>
      <c r="V1012" t="str">
        <f t="shared" si="293"/>
        <v>Co)</v>
      </c>
    </row>
    <row r="1013" spans="1:22" outlineLevel="2">
      <c r="A1013">
        <v>76</v>
      </c>
      <c r="B1013" t="s">
        <v>2508</v>
      </c>
      <c r="C1013" s="334">
        <v>3.7748557810127732</v>
      </c>
      <c r="D1013" s="334">
        <v>0.7080614932531526</v>
      </c>
      <c r="E1013" s="334">
        <v>18.327964375573931</v>
      </c>
      <c r="F1013" s="334">
        <v>1.032136773383638</v>
      </c>
      <c r="G1013" s="334">
        <v>43.40353940786548</v>
      </c>
      <c r="H1013" s="334">
        <v>65217341.542865291</v>
      </c>
      <c r="I1013" s="334">
        <v>2.1802190350842658</v>
      </c>
      <c r="J1013" s="334">
        <v>5.3222743492022593</v>
      </c>
      <c r="K1013" s="334">
        <v>1.6735238802488019</v>
      </c>
      <c r="L1013" s="334">
        <v>58.235048756370283</v>
      </c>
      <c r="M1013" s="334" t="s">
        <v>30</v>
      </c>
      <c r="N1013" s="334" t="s">
        <v>30</v>
      </c>
      <c r="O1013" s="334" t="s">
        <v>30</v>
      </c>
      <c r="P1013" s="334">
        <v>9.1679060574542873E-5</v>
      </c>
      <c r="Q1013" s="334" t="s">
        <v>30</v>
      </c>
      <c r="R1013" s="334" t="s">
        <v>30</v>
      </c>
      <c r="S1013" s="595">
        <f t="shared" si="291"/>
        <v>58.235048756370283</v>
      </c>
      <c r="T1013" s="334">
        <v>-1.248</v>
      </c>
      <c r="U1013">
        <f t="shared" si="292"/>
        <v>75</v>
      </c>
      <c r="V1013" t="str">
        <f t="shared" si="293"/>
        <v>Ro3</v>
      </c>
    </row>
    <row r="1014" spans="1:22" outlineLevel="2">
      <c r="A1014">
        <v>77</v>
      </c>
      <c r="B1014" t="s">
        <v>2509</v>
      </c>
      <c r="C1014" s="334">
        <v>3.933496870029185</v>
      </c>
      <c r="D1014" s="334">
        <v>0.72032409115388529</v>
      </c>
      <c r="E1014" s="334">
        <v>18.312216090014559</v>
      </c>
      <c r="F1014" s="334">
        <v>1.0472118897873131</v>
      </c>
      <c r="G1014" s="334">
        <v>39.889974909668901</v>
      </c>
      <c r="H1014" s="334">
        <v>67523157.251012594</v>
      </c>
      <c r="I1014" s="334">
        <v>2.1522843729921899</v>
      </c>
      <c r="J1014" s="334">
        <v>5.2666334033067299</v>
      </c>
      <c r="K1014" s="334">
        <v>1.650659302328261</v>
      </c>
      <c r="L1014" s="334">
        <v>58.614342038522338</v>
      </c>
      <c r="M1014" s="334" t="s">
        <v>30</v>
      </c>
      <c r="N1014" s="334" t="s">
        <v>30</v>
      </c>
      <c r="O1014" s="334" t="s">
        <v>30</v>
      </c>
      <c r="P1014" s="334">
        <v>8.9590681755238188E-5</v>
      </c>
      <c r="Q1014" s="334" t="s">
        <v>30</v>
      </c>
      <c r="R1014" s="334" t="s">
        <v>30</v>
      </c>
      <c r="S1014" s="595">
        <f t="shared" si="291"/>
        <v>58.614342038522338</v>
      </c>
      <c r="T1014" s="334">
        <v>1.395</v>
      </c>
      <c r="U1014">
        <f t="shared" si="292"/>
        <v>76</v>
      </c>
      <c r="V1014" t="str">
        <f t="shared" si="293"/>
        <v>Wi)</v>
      </c>
    </row>
    <row r="1015" spans="1:22" outlineLevel="2">
      <c r="A1015">
        <v>78</v>
      </c>
      <c r="B1015" t="s">
        <v>2510</v>
      </c>
      <c r="C1015" s="334">
        <v>3.9209976075319379</v>
      </c>
      <c r="D1015" s="334">
        <v>0.72501533596494228</v>
      </c>
      <c r="E1015" s="334">
        <v>18.659567524186411</v>
      </c>
      <c r="F1015" s="334">
        <v>1.099331123889826</v>
      </c>
      <c r="G1015" s="334">
        <v>41.037010561465948</v>
      </c>
      <c r="H1015" s="334">
        <v>63210079.68959596</v>
      </c>
      <c r="I1015" s="334">
        <v>2.523010115508193</v>
      </c>
      <c r="J1015" s="334">
        <v>5.5094517587881802</v>
      </c>
      <c r="K1015" s="334">
        <v>1.6810064986027391</v>
      </c>
      <c r="L1015" s="334">
        <v>59.907011205411912</v>
      </c>
      <c r="M1015" s="334" t="s">
        <v>30</v>
      </c>
      <c r="N1015" s="334" t="s">
        <v>30</v>
      </c>
      <c r="O1015" s="334" t="s">
        <v>30</v>
      </c>
      <c r="P1015" s="334">
        <v>9.7690158599044726E-5</v>
      </c>
      <c r="Q1015" s="334" t="s">
        <v>30</v>
      </c>
      <c r="R1015" s="334" t="s">
        <v>30</v>
      </c>
      <c r="S1015" s="595">
        <f t="shared" si="291"/>
        <v>59.907011205411912</v>
      </c>
      <c r="T1015" s="334">
        <v>-1.1279999999999999</v>
      </c>
      <c r="U1015">
        <f t="shared" si="292"/>
        <v>77</v>
      </c>
      <c r="V1015" t="str">
        <f t="shared" si="293"/>
        <v>Wa6</v>
      </c>
    </row>
    <row r="1016" spans="1:22" outlineLevel="2">
      <c r="A1016">
        <v>79</v>
      </c>
      <c r="B1016" t="s">
        <v>2511</v>
      </c>
      <c r="C1016" s="334">
        <v>3.953397283553755</v>
      </c>
      <c r="D1016" s="334">
        <v>0.71266393633865932</v>
      </c>
      <c r="E1016" s="334">
        <v>18.584330854456908</v>
      </c>
      <c r="F1016" s="334">
        <v>1.1551611831717541</v>
      </c>
      <c r="G1016" s="334">
        <v>37.666685468832021</v>
      </c>
      <c r="H1016" s="334">
        <v>62408282.10781958</v>
      </c>
      <c r="I1016" s="334">
        <v>2.1446013913664421</v>
      </c>
      <c r="J1016" s="334">
        <v>5.3286147108818769</v>
      </c>
      <c r="K1016" s="334">
        <v>1.6346584572418159</v>
      </c>
      <c r="L1016" s="334">
        <v>58.312396791870178</v>
      </c>
      <c r="M1016" s="334" t="s">
        <v>30</v>
      </c>
      <c r="N1016" s="334" t="s">
        <v>30</v>
      </c>
      <c r="O1016" s="334" t="s">
        <v>30</v>
      </c>
      <c r="P1016" s="334">
        <v>9.199493396849369E-5</v>
      </c>
      <c r="Q1016" s="334" t="s">
        <v>30</v>
      </c>
      <c r="R1016" s="334" t="s">
        <v>30</v>
      </c>
      <c r="S1016" s="595">
        <f t="shared" si="291"/>
        <v>58.312396791870178</v>
      </c>
      <c r="T1016" s="334">
        <v>-0.52800000000000002</v>
      </c>
      <c r="U1016">
        <f t="shared" si="292"/>
        <v>78</v>
      </c>
      <c r="V1016" t="str">
        <f t="shared" si="293"/>
        <v>Gu8</v>
      </c>
    </row>
    <row r="1017" spans="1:22" outlineLevel="2">
      <c r="A1017">
        <v>80</v>
      </c>
      <c r="B1017" t="s">
        <v>2512</v>
      </c>
      <c r="C1017" s="334">
        <v>3.825485861918533</v>
      </c>
      <c r="D1017" s="334">
        <v>0.70869312610834867</v>
      </c>
      <c r="E1017" s="334">
        <v>17.574096297443461</v>
      </c>
      <c r="F1017" s="334">
        <v>1.090682371954121</v>
      </c>
      <c r="G1017" s="334">
        <v>39.607393494133831</v>
      </c>
      <c r="H1017" s="334">
        <v>69107392.915250167</v>
      </c>
      <c r="I1017" s="334">
        <v>2.427786781569476</v>
      </c>
      <c r="J1017" s="334">
        <v>5.7013339896225936</v>
      </c>
      <c r="K1017" s="334">
        <v>1.7390492380361751</v>
      </c>
      <c r="L1017" s="334">
        <v>57.848170581963458</v>
      </c>
      <c r="M1017" s="334" t="s">
        <v>30</v>
      </c>
      <c r="N1017" s="334" t="s">
        <v>30</v>
      </c>
      <c r="O1017" s="334" t="s">
        <v>30</v>
      </c>
      <c r="P1017" s="334">
        <v>1.045164225378099E-4</v>
      </c>
      <c r="Q1017" s="334" t="s">
        <v>30</v>
      </c>
      <c r="R1017" s="334" t="s">
        <v>30</v>
      </c>
      <c r="S1017" s="595">
        <f t="shared" si="291"/>
        <v>57.848170581963458</v>
      </c>
      <c r="T1017" s="334">
        <v>-1.206</v>
      </c>
      <c r="U1017">
        <f t="shared" si="292"/>
        <v>79</v>
      </c>
      <c r="V1017" t="str">
        <f t="shared" si="293"/>
        <v>Gr1</v>
      </c>
    </row>
    <row r="1018" spans="1:22" outlineLevel="2">
      <c r="A1018">
        <v>81</v>
      </c>
      <c r="B1018" t="s">
        <v>2513</v>
      </c>
      <c r="C1018" s="334">
        <v>3.8389229298012499</v>
      </c>
      <c r="D1018" s="334">
        <v>0.73642327379738159</v>
      </c>
      <c r="E1018" s="334">
        <v>17.845555913734</v>
      </c>
      <c r="F1018" s="334">
        <v>1.0236058045657159</v>
      </c>
      <c r="G1018" s="334">
        <v>48.246654966384966</v>
      </c>
      <c r="H1018" s="334">
        <v>71075568.342963487</v>
      </c>
      <c r="I1018" s="334">
        <v>1.94681579917492</v>
      </c>
      <c r="J1018" s="334">
        <v>5.1783564372084747</v>
      </c>
      <c r="K1018" s="334">
        <v>1.764501916453703</v>
      </c>
      <c r="L1018" s="334">
        <v>56.816033514195702</v>
      </c>
      <c r="M1018" s="334" t="s">
        <v>30</v>
      </c>
      <c r="N1018" s="334" t="s">
        <v>30</v>
      </c>
      <c r="O1018" s="334" t="s">
        <v>30</v>
      </c>
      <c r="P1018" s="334">
        <v>9.534937071252418E-5</v>
      </c>
      <c r="Q1018" s="334" t="s">
        <v>30</v>
      </c>
      <c r="R1018" s="334" t="s">
        <v>30</v>
      </c>
      <c r="S1018" s="595">
        <f t="shared" si="291"/>
        <v>56.816033514195702</v>
      </c>
      <c r="T1018" s="334">
        <v>-1.9379999999999999</v>
      </c>
      <c r="U1018">
        <f t="shared" si="292"/>
        <v>80</v>
      </c>
      <c r="V1018" t="str">
        <f t="shared" si="293"/>
        <v>Ta0</v>
      </c>
    </row>
    <row r="1019" spans="1:22" outlineLevel="2">
      <c r="A1019">
        <v>82</v>
      </c>
      <c r="B1019" t="s">
        <v>2514</v>
      </c>
      <c r="C1019" s="334">
        <v>3.582001378911746</v>
      </c>
      <c r="D1019" s="334">
        <v>0.7531268856099842</v>
      </c>
      <c r="E1019" s="334">
        <v>18.290122227686648</v>
      </c>
      <c r="F1019" s="334">
        <v>1.047206239072527</v>
      </c>
      <c r="G1019" s="334">
        <v>39.958102225215242</v>
      </c>
      <c r="H1019" s="334">
        <v>58335686.617057323</v>
      </c>
      <c r="I1019" s="334">
        <v>2.2338738353611478</v>
      </c>
      <c r="J1019" s="334">
        <v>5.7062076772717401</v>
      </c>
      <c r="K1019" s="334">
        <v>1.7393376220290391</v>
      </c>
      <c r="L1019" s="334">
        <v>58.047072182805557</v>
      </c>
      <c r="M1019" s="334" t="s">
        <v>30</v>
      </c>
      <c r="N1019" s="334" t="s">
        <v>30</v>
      </c>
      <c r="O1019" s="334" t="s">
        <v>30</v>
      </c>
      <c r="P1019" s="334">
        <v>1.0349891164818179E-4</v>
      </c>
      <c r="Q1019" s="334" t="s">
        <v>30</v>
      </c>
      <c r="R1019" s="334" t="s">
        <v>30</v>
      </c>
      <c r="S1019" s="595">
        <f t="shared" si="291"/>
        <v>58.047072182805557</v>
      </c>
      <c r="T1019" s="334">
        <v>1.3740000000000001</v>
      </c>
      <c r="U1019">
        <f t="shared" si="292"/>
        <v>81</v>
      </c>
      <c r="V1019" t="str">
        <f t="shared" si="293"/>
        <v>Le4</v>
      </c>
    </row>
    <row r="1020" spans="1:22" outlineLevel="2">
      <c r="A1020">
        <v>83</v>
      </c>
      <c r="B1020" t="s">
        <v>2515</v>
      </c>
      <c r="C1020" s="334">
        <v>3.8140088950299642</v>
      </c>
      <c r="D1020" s="334">
        <v>0.72515822182932432</v>
      </c>
      <c r="E1020" s="334">
        <v>19.058131644811549</v>
      </c>
      <c r="F1020" s="334">
        <v>1.1022168312570679</v>
      </c>
      <c r="G1020" s="334">
        <v>43.495517343848071</v>
      </c>
      <c r="H1020" s="334">
        <v>59916571.855325408</v>
      </c>
      <c r="I1020" s="334">
        <v>1.467348172744305</v>
      </c>
      <c r="J1020" s="334">
        <v>5.2531441981396139</v>
      </c>
      <c r="K1020" s="334">
        <v>1.6581849123580299</v>
      </c>
      <c r="L1020" s="334">
        <v>59.062023221884289</v>
      </c>
      <c r="M1020" s="334" t="s">
        <v>30</v>
      </c>
      <c r="N1020" s="334" t="s">
        <v>30</v>
      </c>
      <c r="O1020" s="334" t="s">
        <v>30</v>
      </c>
      <c r="P1020" s="334">
        <v>8.8086772373325355E-5</v>
      </c>
      <c r="Q1020" s="334" t="s">
        <v>30</v>
      </c>
      <c r="R1020" s="334" t="s">
        <v>30</v>
      </c>
      <c r="S1020" s="595">
        <f t="shared" si="291"/>
        <v>59.062023221884289</v>
      </c>
      <c r="T1020" s="334">
        <v>-1.4430000000000001</v>
      </c>
      <c r="U1020">
        <f t="shared" si="292"/>
        <v>82</v>
      </c>
      <c r="V1020" t="str">
        <f t="shared" si="293"/>
        <v>La5</v>
      </c>
    </row>
    <row r="1021" spans="1:22" outlineLevel="2">
      <c r="A1021">
        <v>84</v>
      </c>
      <c r="B1021" t="s">
        <v>2516</v>
      </c>
      <c r="C1021" s="334">
        <v>4.0294094548101063</v>
      </c>
      <c r="D1021" s="334">
        <v>0.71479119801077229</v>
      </c>
      <c r="E1021" s="334">
        <v>19.117435949673599</v>
      </c>
      <c r="F1021" s="334">
        <v>1.1935036858881509</v>
      </c>
      <c r="G1021" s="334">
        <v>41.278357109571438</v>
      </c>
      <c r="H1021" s="334">
        <v>58204798.865729667</v>
      </c>
      <c r="I1021" s="334">
        <v>2.4302384761481242</v>
      </c>
      <c r="J1021" s="334">
        <v>5.7008898771578371</v>
      </c>
      <c r="K1021" s="334">
        <v>1.691673076118293</v>
      </c>
      <c r="L1021" s="334">
        <v>58.646858995566618</v>
      </c>
      <c r="M1021" s="334" t="s">
        <v>30</v>
      </c>
      <c r="N1021" s="334" t="s">
        <v>30</v>
      </c>
      <c r="O1021" s="334" t="s">
        <v>30</v>
      </c>
      <c r="P1021" s="334">
        <v>1.0287294087350941E-4</v>
      </c>
      <c r="Q1021" s="334" t="s">
        <v>30</v>
      </c>
      <c r="R1021" s="334" t="s">
        <v>30</v>
      </c>
      <c r="S1021" s="595">
        <f t="shared" si="291"/>
        <v>58.646858995566618</v>
      </c>
      <c r="T1021" s="334">
        <v>-1.875</v>
      </c>
      <c r="U1021">
        <f t="shared" si="292"/>
        <v>83</v>
      </c>
      <c r="V1021" t="str">
        <f t="shared" si="293"/>
        <v>Wa2</v>
      </c>
    </row>
    <row r="1022" spans="1:22" outlineLevel="2">
      <c r="A1022">
        <v>85</v>
      </c>
      <c r="B1022" t="s">
        <v>2517</v>
      </c>
      <c r="C1022" s="334">
        <v>3.842218090773319</v>
      </c>
      <c r="D1022" s="334">
        <v>0.73782489326461442</v>
      </c>
      <c r="E1022" s="334">
        <v>18.321413972133971</v>
      </c>
      <c r="F1022" s="334">
        <v>1.0693550544093151</v>
      </c>
      <c r="G1022" s="334">
        <v>40.985561188988491</v>
      </c>
      <c r="H1022" s="334">
        <v>63252813.05251646</v>
      </c>
      <c r="I1022" s="334">
        <v>1.8289499182630651</v>
      </c>
      <c r="J1022" s="334">
        <v>5.4308305321548618</v>
      </c>
      <c r="K1022" s="334">
        <v>1.656528383725282</v>
      </c>
      <c r="L1022" s="334">
        <v>58.743897702852678</v>
      </c>
      <c r="M1022" s="334" t="s">
        <v>30</v>
      </c>
      <c r="N1022" s="334" t="s">
        <v>30</v>
      </c>
      <c r="O1022" s="334" t="s">
        <v>30</v>
      </c>
      <c r="P1022" s="334">
        <v>9.6048300103715058E-5</v>
      </c>
      <c r="Q1022" s="334" t="s">
        <v>30</v>
      </c>
      <c r="R1022" s="334" t="s">
        <v>30</v>
      </c>
      <c r="S1022" s="595">
        <f t="shared" si="291"/>
        <v>58.743897702852678</v>
      </c>
      <c r="T1022" s="334">
        <v>0.20699999999999999</v>
      </c>
      <c r="U1022">
        <f t="shared" si="292"/>
        <v>84</v>
      </c>
      <c r="V1022" t="str">
        <f t="shared" si="293"/>
        <v>DT7</v>
      </c>
    </row>
    <row r="1023" spans="1:22" outlineLevel="2">
      <c r="A1023">
        <v>86</v>
      </c>
      <c r="B1023" t="s">
        <v>2518</v>
      </c>
      <c r="C1023" s="334">
        <v>3.728973451412219</v>
      </c>
      <c r="D1023" s="334">
        <v>0.72148722236619445</v>
      </c>
      <c r="E1023" s="334">
        <v>18.39873048750189</v>
      </c>
      <c r="F1023" s="334">
        <v>1.1384032198578331</v>
      </c>
      <c r="G1023" s="334">
        <v>41.226862185605228</v>
      </c>
      <c r="H1023" s="334">
        <v>63049941.336651593</v>
      </c>
      <c r="I1023" s="334">
        <v>1.3186933998868759</v>
      </c>
      <c r="J1023" s="334">
        <v>5.2644916363492422</v>
      </c>
      <c r="K1023" s="334">
        <v>1.9551077024407439</v>
      </c>
      <c r="L1023" s="334">
        <v>59.023181772243753</v>
      </c>
      <c r="M1023" s="334" t="s">
        <v>30</v>
      </c>
      <c r="N1023" s="334" t="s">
        <v>30</v>
      </c>
      <c r="O1023" s="334" t="s">
        <v>30</v>
      </c>
      <c r="P1023" s="334">
        <v>8.6652232739201131E-5</v>
      </c>
      <c r="Q1023" s="334" t="s">
        <v>30</v>
      </c>
      <c r="R1023" s="334" t="s">
        <v>30</v>
      </c>
      <c r="S1023" s="595">
        <f t="shared" si="291"/>
        <v>59.023181772243753</v>
      </c>
      <c r="T1023" s="334">
        <v>-0.86399999999999899</v>
      </c>
      <c r="U1023">
        <f t="shared" si="292"/>
        <v>85</v>
      </c>
      <c r="V1023" t="str">
        <f t="shared" si="293"/>
        <v>Bu5</v>
      </c>
    </row>
    <row r="1024" spans="1:22" outlineLevel="2">
      <c r="A1024">
        <v>87</v>
      </c>
      <c r="B1024" t="s">
        <v>2519</v>
      </c>
      <c r="C1024" s="334">
        <v>3.8131343042376109</v>
      </c>
      <c r="D1024" s="334">
        <v>0.68143409458736381</v>
      </c>
      <c r="E1024" s="334">
        <v>18.682480726879909</v>
      </c>
      <c r="F1024" s="334">
        <v>0.99075084052207107</v>
      </c>
      <c r="G1024" s="334">
        <v>47.581377766652878</v>
      </c>
      <c r="H1024" s="334">
        <v>62036809.553330816</v>
      </c>
      <c r="I1024" s="334">
        <v>2.005804713569932</v>
      </c>
      <c r="J1024" s="334">
        <v>4.9160543668237402</v>
      </c>
      <c r="K1024" s="334">
        <v>1.515786315470373</v>
      </c>
      <c r="L1024" s="334">
        <v>58.203838911165988</v>
      </c>
      <c r="M1024" s="334" t="s">
        <v>30</v>
      </c>
      <c r="N1024" s="334" t="s">
        <v>30</v>
      </c>
      <c r="O1024" s="334" t="s">
        <v>30</v>
      </c>
      <c r="P1024" s="334">
        <v>8.0651321559446196E-5</v>
      </c>
      <c r="Q1024" s="334" t="s">
        <v>30</v>
      </c>
      <c r="R1024" s="334" t="s">
        <v>30</v>
      </c>
      <c r="S1024" s="595">
        <f t="shared" si="291"/>
        <v>58.203838911165988</v>
      </c>
      <c r="T1024" s="334">
        <v>-2.0369999999999999</v>
      </c>
      <c r="U1024">
        <f t="shared" si="292"/>
        <v>86</v>
      </c>
      <c r="V1024" t="str">
        <f t="shared" si="293"/>
        <v>Tr2</v>
      </c>
    </row>
    <row r="1025" spans="1:22" outlineLevel="2">
      <c r="A1025">
        <v>88</v>
      </c>
      <c r="B1025" t="s">
        <v>2520</v>
      </c>
      <c r="C1025" s="334">
        <v>3.4544615031671611</v>
      </c>
      <c r="D1025" s="334">
        <v>0.7450140849041651</v>
      </c>
      <c r="E1025" s="334">
        <v>18.60720841884276</v>
      </c>
      <c r="F1025" s="334">
        <v>1.0128670020278889</v>
      </c>
      <c r="G1025" s="334">
        <v>43.622857937721044</v>
      </c>
      <c r="H1025" s="334">
        <v>52825474.441540197</v>
      </c>
      <c r="I1025" s="334">
        <v>-1.4245449395902551E-2</v>
      </c>
      <c r="J1025" s="334">
        <v>4.930893155437948</v>
      </c>
      <c r="K1025" s="334">
        <v>1.8518245816363039</v>
      </c>
      <c r="L1025" s="334">
        <v>58.225959259132807</v>
      </c>
      <c r="M1025" s="334" t="s">
        <v>30</v>
      </c>
      <c r="N1025" s="334" t="s">
        <v>30</v>
      </c>
      <c r="O1025" s="334" t="s">
        <v>30</v>
      </c>
      <c r="P1025" s="334">
        <v>8.092745822119339E-5</v>
      </c>
      <c r="Q1025" s="334" t="s">
        <v>30</v>
      </c>
      <c r="R1025" s="334" t="s">
        <v>30</v>
      </c>
      <c r="S1025" s="595">
        <f t="shared" si="291"/>
        <v>58.225959259132807</v>
      </c>
      <c r="T1025" s="334">
        <v>1.3620000000000001</v>
      </c>
      <c r="U1025">
        <f t="shared" si="292"/>
        <v>87</v>
      </c>
      <c r="V1025" t="str">
        <f t="shared" si="293"/>
        <v xml:space="preserve">To </v>
      </c>
    </row>
    <row r="1026" spans="1:22" outlineLevel="2">
      <c r="A1026">
        <v>89</v>
      </c>
      <c r="B1026" t="s">
        <v>2521</v>
      </c>
      <c r="C1026" s="334">
        <v>3.6685156172168392</v>
      </c>
      <c r="D1026" s="334">
        <v>0.7395759670834916</v>
      </c>
      <c r="E1026" s="334">
        <v>17.927993857305299</v>
      </c>
      <c r="F1026" s="334">
        <v>1.099307555066072</v>
      </c>
      <c r="G1026" s="334">
        <v>40.618889312069285</v>
      </c>
      <c r="H1026" s="334">
        <v>62513162.625493117</v>
      </c>
      <c r="I1026" s="334">
        <v>1.8604189472465289</v>
      </c>
      <c r="J1026" s="334">
        <v>5.2620641196310762</v>
      </c>
      <c r="K1026" s="334">
        <v>1.804005158543172</v>
      </c>
      <c r="L1026" s="334">
        <v>58.90408116233521</v>
      </c>
      <c r="M1026" s="334" t="s">
        <v>30</v>
      </c>
      <c r="N1026" s="334" t="s">
        <v>30</v>
      </c>
      <c r="O1026" s="334" t="s">
        <v>30</v>
      </c>
      <c r="P1026" s="334">
        <v>8.9178757882453727E-5</v>
      </c>
      <c r="Q1026" s="334" t="s">
        <v>30</v>
      </c>
      <c r="R1026" s="334" t="s">
        <v>30</v>
      </c>
      <c r="S1026" s="595">
        <f t="shared" si="291"/>
        <v>58.90408116233521</v>
      </c>
      <c r="T1026" s="334">
        <v>-0.69599999999999995</v>
      </c>
      <c r="U1026">
        <f t="shared" si="292"/>
        <v>88</v>
      </c>
      <c r="V1026" t="str">
        <f t="shared" si="293"/>
        <v>Ce5</v>
      </c>
    </row>
    <row r="1027" spans="1:22" outlineLevel="2">
      <c r="A1027">
        <v>90</v>
      </c>
      <c r="B1027" t="s">
        <v>2522</v>
      </c>
      <c r="C1027" s="334">
        <v>3.849757666247267</v>
      </c>
      <c r="D1027" s="334">
        <v>0.72040470998284478</v>
      </c>
      <c r="E1027" s="334">
        <v>18.549974821907782</v>
      </c>
      <c r="F1027" s="334">
        <v>1.09598768183476</v>
      </c>
      <c r="G1027" s="334">
        <v>40.304584212046919</v>
      </c>
      <c r="H1027" s="334">
        <v>62532857.721236654</v>
      </c>
      <c r="I1027" s="334">
        <v>1.9811454000836131</v>
      </c>
      <c r="J1027" s="334">
        <v>5.4616904721708002</v>
      </c>
      <c r="K1027" s="334">
        <v>1.7102528375341191</v>
      </c>
      <c r="L1027" s="334">
        <v>60.693405806538642</v>
      </c>
      <c r="M1027" s="334" t="s">
        <v>30</v>
      </c>
      <c r="N1027" s="334" t="s">
        <v>30</v>
      </c>
      <c r="O1027" s="334" t="s">
        <v>30</v>
      </c>
      <c r="P1027" s="334">
        <v>9.1543112722654657E-5</v>
      </c>
      <c r="Q1027" s="334" t="s">
        <v>30</v>
      </c>
      <c r="R1027" s="334" t="s">
        <v>30</v>
      </c>
      <c r="S1027" s="595">
        <f t="shared" si="291"/>
        <v>60.693405806538642</v>
      </c>
      <c r="T1027" s="334">
        <v>0.54600000000000004</v>
      </c>
      <c r="U1027">
        <f t="shared" si="292"/>
        <v>89</v>
      </c>
      <c r="V1027" t="str">
        <f t="shared" si="293"/>
        <v>Co0</v>
      </c>
    </row>
    <row r="1028" spans="1:22" outlineLevel="2">
      <c r="A1028">
        <v>91</v>
      </c>
      <c r="B1028" t="s">
        <v>2523</v>
      </c>
      <c r="C1028" s="334">
        <v>3.8968142133445909</v>
      </c>
      <c r="D1028" s="334">
        <v>0.72964259308686863</v>
      </c>
      <c r="E1028" s="334">
        <v>18.356277847552029</v>
      </c>
      <c r="F1028" s="334">
        <v>1.1494551459295519</v>
      </c>
      <c r="G1028" s="334">
        <v>40.834114345819074</v>
      </c>
      <c r="H1028" s="334">
        <v>63804680.447692163</v>
      </c>
      <c r="I1028" s="334">
        <v>1.704923547940967</v>
      </c>
      <c r="J1028" s="334">
        <v>5.8026683045807914</v>
      </c>
      <c r="K1028" s="334">
        <v>2.0728208636293979</v>
      </c>
      <c r="L1028" s="334">
        <v>58.387946311977302</v>
      </c>
      <c r="M1028" s="334" t="s">
        <v>30</v>
      </c>
      <c r="N1028" s="334" t="s">
        <v>30</v>
      </c>
      <c r="O1028" s="334" t="s">
        <v>30</v>
      </c>
      <c r="P1028" s="334">
        <v>1.069997730512511E-4</v>
      </c>
      <c r="Q1028" s="334" t="s">
        <v>30</v>
      </c>
      <c r="R1028" s="334" t="s">
        <v>30</v>
      </c>
      <c r="S1028" s="595">
        <f t="shared" si="291"/>
        <v>58.387946311977302</v>
      </c>
      <c r="T1028" s="334">
        <v>0.33300000000000002</v>
      </c>
      <c r="U1028">
        <f t="shared" si="292"/>
        <v>90</v>
      </c>
      <c r="V1028" t="str">
        <f t="shared" si="293"/>
        <v>Bi0</v>
      </c>
    </row>
    <row r="1029" spans="1:22" outlineLevel="2">
      <c r="A1029">
        <v>92</v>
      </c>
      <c r="B1029" t="s">
        <v>2524</v>
      </c>
      <c r="C1029" s="334">
        <v>3.9080630676191901</v>
      </c>
      <c r="D1029" s="334">
        <v>0.72134684346112043</v>
      </c>
      <c r="E1029" s="334">
        <v>18.964670189097902</v>
      </c>
      <c r="F1029" s="334">
        <v>1.0820112135151001</v>
      </c>
      <c r="G1029" s="334">
        <v>43.17656911467764</v>
      </c>
      <c r="H1029" s="334">
        <v>60189752.67204567</v>
      </c>
      <c r="I1029" s="334">
        <v>1.8189652017586999</v>
      </c>
      <c r="J1029" s="334">
        <v>5.0622697212826857</v>
      </c>
      <c r="K1029" s="334">
        <v>1.6494255350097431</v>
      </c>
      <c r="L1029" s="334">
        <v>58.425345057538017</v>
      </c>
      <c r="M1029" s="334" t="s">
        <v>30</v>
      </c>
      <c r="N1029" s="334" t="s">
        <v>30</v>
      </c>
      <c r="O1029" s="334" t="s">
        <v>30</v>
      </c>
      <c r="P1029" s="334">
        <v>8.4494204935908434E-5</v>
      </c>
      <c r="Q1029" s="334" t="s">
        <v>30</v>
      </c>
      <c r="R1029" s="334" t="s">
        <v>30</v>
      </c>
      <c r="S1029" s="595">
        <f t="shared" si="291"/>
        <v>58.425345057538017</v>
      </c>
      <c r="T1029" s="334">
        <v>0.192</v>
      </c>
      <c r="U1029">
        <f t="shared" si="292"/>
        <v>91</v>
      </c>
      <c r="V1029" t="str">
        <f t="shared" si="293"/>
        <v>Wo9</v>
      </c>
    </row>
    <row r="1030" spans="1:22" outlineLevel="2">
      <c r="A1030">
        <v>93</v>
      </c>
      <c r="B1030" t="s">
        <v>2525</v>
      </c>
      <c r="C1030" s="334">
        <v>3.84571728274017</v>
      </c>
      <c r="D1030" s="334">
        <v>0.70717498199557505</v>
      </c>
      <c r="E1030" s="334">
        <v>18.957310863332371</v>
      </c>
      <c r="F1030" s="334">
        <v>1.041955243925996</v>
      </c>
      <c r="G1030" s="334">
        <v>41.204235738430214</v>
      </c>
      <c r="H1030" s="334">
        <v>63243864.001501679</v>
      </c>
      <c r="I1030" s="334">
        <v>1.8445896683804051</v>
      </c>
      <c r="J1030" s="334">
        <v>5.4202586363755634</v>
      </c>
      <c r="K1030" s="334">
        <v>1.8754678006568251</v>
      </c>
      <c r="L1030" s="334">
        <v>57.397397555530333</v>
      </c>
      <c r="M1030" s="334" t="s">
        <v>30</v>
      </c>
      <c r="N1030" s="334" t="s">
        <v>30</v>
      </c>
      <c r="O1030" s="334" t="s">
        <v>30</v>
      </c>
      <c r="P1030" s="334">
        <v>9.5344209212301496E-5</v>
      </c>
      <c r="Q1030" s="334" t="s">
        <v>30</v>
      </c>
      <c r="R1030" s="334" t="s">
        <v>30</v>
      </c>
      <c r="S1030" s="595">
        <f t="shared" si="291"/>
        <v>57.397397555530333</v>
      </c>
      <c r="T1030" s="334">
        <v>8.6999999999999994E-2</v>
      </c>
      <c r="U1030">
        <f t="shared" si="292"/>
        <v>92</v>
      </c>
      <c r="V1030" t="str">
        <f t="shared" si="293"/>
        <v xml:space="preserve">Ba </v>
      </c>
    </row>
    <row r="1031" spans="1:22" outlineLevel="2">
      <c r="A1031">
        <v>94</v>
      </c>
      <c r="B1031" t="s">
        <v>2526</v>
      </c>
      <c r="C1031" s="334">
        <v>3.678625167779122</v>
      </c>
      <c r="D1031" s="334">
        <v>0.74003601940864749</v>
      </c>
      <c r="E1031" s="334">
        <v>18.933611725755249</v>
      </c>
      <c r="F1031" s="334">
        <v>1.1946046811902351</v>
      </c>
      <c r="G1031" s="334">
        <v>42.030485257042031</v>
      </c>
      <c r="H1031" s="334">
        <v>56296545.493433587</v>
      </c>
      <c r="I1031" s="334">
        <v>1.5710689227161061</v>
      </c>
      <c r="J1031" s="334">
        <v>4.9609974655808724</v>
      </c>
      <c r="K1031" s="334">
        <v>2.0286134821985859</v>
      </c>
      <c r="L1031" s="334">
        <v>58.812577357801842</v>
      </c>
      <c r="M1031" s="334" t="s">
        <v>30</v>
      </c>
      <c r="N1031" s="334" t="s">
        <v>30</v>
      </c>
      <c r="O1031" s="334" t="s">
        <v>30</v>
      </c>
      <c r="P1031" s="334">
        <v>8.0459007580387174E-5</v>
      </c>
      <c r="Q1031" s="334" t="s">
        <v>30</v>
      </c>
      <c r="R1031" s="334" t="s">
        <v>30</v>
      </c>
      <c r="S1031" s="595">
        <f t="shared" si="291"/>
        <v>58.812577357801842</v>
      </c>
      <c r="T1031" s="334">
        <v>-0.22799999999999901</v>
      </c>
      <c r="U1031">
        <f t="shared" si="292"/>
        <v>93</v>
      </c>
      <c r="V1031" t="str">
        <f t="shared" si="293"/>
        <v>Cr0</v>
      </c>
    </row>
    <row r="1032" spans="1:22" outlineLevel="2">
      <c r="A1032">
        <v>95</v>
      </c>
      <c r="B1032" t="s">
        <v>2527</v>
      </c>
      <c r="C1032" s="334">
        <v>3.4747254883765479</v>
      </c>
      <c r="D1032" s="334">
        <v>0.74031560168270394</v>
      </c>
      <c r="E1032" s="334">
        <v>18.436651615826371</v>
      </c>
      <c r="F1032" s="334">
        <v>1.030985142053009</v>
      </c>
      <c r="G1032" s="334">
        <v>40.046670589756886</v>
      </c>
      <c r="H1032" s="334">
        <v>55882118.923493013</v>
      </c>
      <c r="I1032" s="334">
        <v>1.7731134256382539</v>
      </c>
      <c r="J1032" s="334">
        <v>5.1161874195925652</v>
      </c>
      <c r="K1032" s="334">
        <v>1.621974561906427</v>
      </c>
      <c r="L1032" s="334">
        <v>60.321840207502852</v>
      </c>
      <c r="M1032" s="334" t="s">
        <v>30</v>
      </c>
      <c r="N1032" s="334" t="s">
        <v>30</v>
      </c>
      <c r="O1032" s="334" t="s">
        <v>30</v>
      </c>
      <c r="P1032" s="334">
        <v>8.0587152879392257E-5</v>
      </c>
      <c r="Q1032" s="334" t="s">
        <v>30</v>
      </c>
      <c r="R1032" s="334" t="s">
        <v>30</v>
      </c>
      <c r="S1032" s="595">
        <f t="shared" si="291"/>
        <v>60.321840207502852</v>
      </c>
      <c r="T1032" s="334">
        <v>2.3940000000000001</v>
      </c>
      <c r="U1032">
        <f t="shared" si="292"/>
        <v>94</v>
      </c>
      <c r="V1032" t="str">
        <f t="shared" si="293"/>
        <v>Ne4</v>
      </c>
    </row>
    <row r="1033" spans="1:22" outlineLevel="2">
      <c r="A1033">
        <v>96</v>
      </c>
      <c r="B1033" t="s">
        <v>2528</v>
      </c>
      <c r="C1033" s="334">
        <v>3.9440280248397102</v>
      </c>
      <c r="D1033" s="334">
        <v>0.70021919526657184</v>
      </c>
      <c r="E1033" s="334">
        <v>18.88796174245676</v>
      </c>
      <c r="F1033" s="334">
        <v>1.156434774759501</v>
      </c>
      <c r="G1033" s="334">
        <v>42.459952439496583</v>
      </c>
      <c r="H1033" s="334">
        <v>62716610.762086377</v>
      </c>
      <c r="I1033" s="334">
        <v>1.464661988528364</v>
      </c>
      <c r="J1033" s="334">
        <v>5.5855540975531799</v>
      </c>
      <c r="K1033" s="334">
        <v>1.537650660989669</v>
      </c>
      <c r="L1033" s="334">
        <v>58.233628700408282</v>
      </c>
      <c r="M1033" s="334" t="s">
        <v>30</v>
      </c>
      <c r="N1033" s="334" t="s">
        <v>30</v>
      </c>
      <c r="O1033" s="334" t="s">
        <v>30</v>
      </c>
      <c r="P1033" s="334">
        <v>1.014647407284226E-4</v>
      </c>
      <c r="Q1033" s="334" t="s">
        <v>30</v>
      </c>
      <c r="R1033" s="334" t="s">
        <v>30</v>
      </c>
      <c r="S1033" s="595">
        <f t="shared" si="291"/>
        <v>58.233628700408282</v>
      </c>
      <c r="T1033" s="334">
        <v>0.94799999999999995</v>
      </c>
      <c r="U1033">
        <f t="shared" si="292"/>
        <v>95</v>
      </c>
      <c r="V1033" t="str">
        <f t="shared" si="293"/>
        <v>EdK</v>
      </c>
    </row>
    <row r="1034" spans="1:22" outlineLevel="2">
      <c r="A1034">
        <v>97</v>
      </c>
      <c r="B1034" t="s">
        <v>2529</v>
      </c>
      <c r="C1034" s="334">
        <v>4.003296533671632</v>
      </c>
      <c r="D1034" s="334">
        <v>0.73437055690301567</v>
      </c>
      <c r="E1034" s="334">
        <v>18.635215875916241</v>
      </c>
      <c r="F1034" s="334">
        <v>1.254333944098426</v>
      </c>
      <c r="G1034" s="334">
        <v>38.253821330150814</v>
      </c>
      <c r="H1034" s="334">
        <v>64161624.4655784</v>
      </c>
      <c r="I1034" s="334">
        <v>2.2127773094162162</v>
      </c>
      <c r="J1034" s="334">
        <v>5.5228179291695527</v>
      </c>
      <c r="K1034" s="334">
        <v>1.779075514514074</v>
      </c>
      <c r="L1034" s="334">
        <v>58.945513644224953</v>
      </c>
      <c r="M1034" s="334" t="s">
        <v>30</v>
      </c>
      <c r="N1034" s="334" t="s">
        <v>30</v>
      </c>
      <c r="O1034" s="334" t="s">
        <v>30</v>
      </c>
      <c r="P1034" s="334">
        <v>9.6529252808868454E-5</v>
      </c>
      <c r="Q1034" s="334" t="s">
        <v>30</v>
      </c>
      <c r="R1034" s="334" t="s">
        <v>30</v>
      </c>
      <c r="S1034" s="595">
        <f t="shared" si="291"/>
        <v>58.945513644224953</v>
      </c>
      <c r="T1034" s="334">
        <v>-0.61799999999999999</v>
      </c>
      <c r="U1034">
        <f t="shared" si="292"/>
        <v>96</v>
      </c>
      <c r="V1034" t="str">
        <f t="shared" si="293"/>
        <v>Mo3</v>
      </c>
    </row>
    <row r="1035" spans="1:22" outlineLevel="2">
      <c r="A1035">
        <v>98</v>
      </c>
      <c r="B1035" t="s">
        <v>2530</v>
      </c>
      <c r="C1035" s="334">
        <v>3.7911149195172449</v>
      </c>
      <c r="D1035" s="334">
        <v>0.71641473934883704</v>
      </c>
      <c r="E1035" s="334">
        <v>18.560592491311649</v>
      </c>
      <c r="F1035" s="334">
        <v>1.116554923819352</v>
      </c>
      <c r="G1035" s="334">
        <v>41.331555856519252</v>
      </c>
      <c r="H1035" s="334">
        <v>63560658.892018527</v>
      </c>
      <c r="I1035" s="334">
        <v>2.313636179031938</v>
      </c>
      <c r="J1035" s="334">
        <v>5.673245005311788</v>
      </c>
      <c r="K1035" s="334">
        <v>1.9605605833560871</v>
      </c>
      <c r="L1035" s="334">
        <v>58.218224658975807</v>
      </c>
      <c r="M1035" s="334" t="s">
        <v>30</v>
      </c>
      <c r="N1035" s="334" t="s">
        <v>30</v>
      </c>
      <c r="O1035" s="334" t="s">
        <v>30</v>
      </c>
      <c r="P1035" s="334">
        <v>1.013869925017655E-4</v>
      </c>
      <c r="Q1035" s="334" t="s">
        <v>30</v>
      </c>
      <c r="R1035" s="334" t="s">
        <v>30</v>
      </c>
      <c r="S1035" s="595">
        <f t="shared" si="291"/>
        <v>58.218224658975807</v>
      </c>
      <c r="T1035" s="334">
        <v>-0.29099999999999998</v>
      </c>
      <c r="U1035">
        <f t="shared" si="292"/>
        <v>97</v>
      </c>
      <c r="V1035" t="str">
        <f t="shared" si="293"/>
        <v>Ra0</v>
      </c>
    </row>
    <row r="1036" spans="1:22" outlineLevel="2">
      <c r="A1036">
        <v>99</v>
      </c>
      <c r="B1036" t="s">
        <v>2531</v>
      </c>
      <c r="C1036" s="334">
        <v>3.65232310794751</v>
      </c>
      <c r="D1036" s="334">
        <v>0.73207128378434339</v>
      </c>
      <c r="E1036" s="334">
        <v>18.55177186692034</v>
      </c>
      <c r="F1036" s="334">
        <v>1.123477261652206</v>
      </c>
      <c r="G1036" s="334">
        <v>45.491650081091542</v>
      </c>
      <c r="H1036" s="334">
        <v>57501594.014071137</v>
      </c>
      <c r="I1036" s="334">
        <v>1.865609594843382</v>
      </c>
      <c r="J1036" s="334">
        <v>5.360981020570148</v>
      </c>
      <c r="K1036" s="334">
        <v>1.714237581752764</v>
      </c>
      <c r="L1036" s="334">
        <v>59.693016828411672</v>
      </c>
      <c r="M1036" s="334" t="s">
        <v>30</v>
      </c>
      <c r="N1036" s="334" t="s">
        <v>30</v>
      </c>
      <c r="O1036" s="334" t="s">
        <v>30</v>
      </c>
      <c r="P1036" s="334">
        <v>8.7452659370860432E-5</v>
      </c>
      <c r="Q1036" s="334" t="s">
        <v>30</v>
      </c>
      <c r="R1036" s="334" t="s">
        <v>30</v>
      </c>
      <c r="S1036" s="595">
        <f t="shared" si="291"/>
        <v>59.693016828411672</v>
      </c>
      <c r="T1036" s="334">
        <v>1.3320000000000001</v>
      </c>
      <c r="U1036">
        <f t="shared" si="292"/>
        <v>98</v>
      </c>
      <c r="V1036" t="str">
        <f t="shared" si="293"/>
        <v>In7</v>
      </c>
    </row>
    <row r="1037" spans="1:22" outlineLevel="2">
      <c r="A1037">
        <v>100</v>
      </c>
      <c r="B1037" t="s">
        <v>2532</v>
      </c>
      <c r="C1037" s="334">
        <v>3.8120067412507872</v>
      </c>
      <c r="D1037" s="334">
        <v>0.72932585369844893</v>
      </c>
      <c r="E1037" s="334">
        <v>19.182523813792599</v>
      </c>
      <c r="F1037" s="334">
        <v>1.0778314953405299</v>
      </c>
      <c r="G1037" s="334">
        <v>40.90023438022002</v>
      </c>
      <c r="H1037" s="334">
        <v>56149258.567090534</v>
      </c>
      <c r="I1037" s="334">
        <v>2.100985415879332</v>
      </c>
      <c r="J1037" s="334">
        <v>5.6032444489066622</v>
      </c>
      <c r="K1037" s="334">
        <v>1.720615995575189</v>
      </c>
      <c r="L1037" s="334">
        <v>61.288557401733193</v>
      </c>
      <c r="M1037" s="334" t="s">
        <v>30</v>
      </c>
      <c r="N1037" s="334" t="s">
        <v>30</v>
      </c>
      <c r="O1037" s="334" t="s">
        <v>30</v>
      </c>
      <c r="P1037" s="334">
        <v>9.3931067514085501E-5</v>
      </c>
      <c r="Q1037" s="334" t="s">
        <v>30</v>
      </c>
      <c r="R1037" s="334" t="s">
        <v>30</v>
      </c>
      <c r="S1037" s="595">
        <f t="shared" si="291"/>
        <v>61.288557401733193</v>
      </c>
      <c r="T1037" s="334">
        <v>0.23699999999999999</v>
      </c>
      <c r="U1037">
        <f t="shared" si="292"/>
        <v>99</v>
      </c>
      <c r="V1037" t="str">
        <f t="shared" si="293"/>
        <v>Mi)</v>
      </c>
    </row>
    <row r="1038" spans="1:22" outlineLevel="2">
      <c r="A1038">
        <v>101</v>
      </c>
      <c r="B1038" t="s">
        <v>2533</v>
      </c>
      <c r="C1038" s="334">
        <v>3.7531219382399201</v>
      </c>
      <c r="D1038" s="334">
        <v>0.72945016434733267</v>
      </c>
      <c r="E1038" s="334">
        <v>19.012698436151108</v>
      </c>
      <c r="F1038" s="334">
        <v>1.018903997935521</v>
      </c>
      <c r="G1038" s="334">
        <v>40.538049890952493</v>
      </c>
      <c r="H1038" s="334">
        <v>57209556.283753172</v>
      </c>
      <c r="I1038" s="334">
        <v>1.772856435207693</v>
      </c>
      <c r="J1038" s="334">
        <v>4.7578575017013351</v>
      </c>
      <c r="K1038" s="334">
        <v>1.5746431711474149</v>
      </c>
      <c r="L1038" s="334">
        <v>58.232305838468697</v>
      </c>
      <c r="M1038" s="334" t="s">
        <v>30</v>
      </c>
      <c r="N1038" s="334" t="s">
        <v>30</v>
      </c>
      <c r="O1038" s="334" t="s">
        <v>30</v>
      </c>
      <c r="P1038" s="334">
        <v>7.7946111733979696E-5</v>
      </c>
      <c r="Q1038" s="334" t="s">
        <v>30</v>
      </c>
      <c r="R1038" s="334" t="s">
        <v>30</v>
      </c>
      <c r="S1038" s="595">
        <f t="shared" si="291"/>
        <v>58.232305838468697</v>
      </c>
      <c r="T1038" s="334">
        <v>2.9849999999999999</v>
      </c>
      <c r="U1038">
        <f t="shared" si="292"/>
        <v>100</v>
      </c>
      <c r="V1038" t="str">
        <f t="shared" si="293"/>
        <v>An4</v>
      </c>
    </row>
    <row r="1039" spans="1:22" outlineLevel="2">
      <c r="A1039">
        <v>102</v>
      </c>
      <c r="B1039" t="s">
        <v>2534</v>
      </c>
      <c r="C1039" s="334">
        <v>3.776345526035541</v>
      </c>
      <c r="D1039" s="334">
        <v>0.77852571249549729</v>
      </c>
      <c r="E1039" s="334">
        <v>18.997081382299861</v>
      </c>
      <c r="F1039" s="334">
        <v>1.0840277732969921</v>
      </c>
      <c r="G1039" s="334">
        <v>42.866265153465328</v>
      </c>
      <c r="H1039" s="334">
        <v>54644621.476046391</v>
      </c>
      <c r="I1039" s="334">
        <v>1.9565337766649999</v>
      </c>
      <c r="J1039" s="334">
        <v>5.0373834867691816</v>
      </c>
      <c r="K1039" s="334">
        <v>1.68623715346256</v>
      </c>
      <c r="L1039" s="334">
        <v>58.805320682167341</v>
      </c>
      <c r="M1039" s="334" t="s">
        <v>30</v>
      </c>
      <c r="N1039" s="334" t="s">
        <v>30</v>
      </c>
      <c r="O1039" s="334" t="s">
        <v>30</v>
      </c>
      <c r="P1039" s="334">
        <v>8.3775847412721446E-5</v>
      </c>
      <c r="Q1039" s="334" t="s">
        <v>30</v>
      </c>
      <c r="R1039" s="334" t="s">
        <v>30</v>
      </c>
      <c r="S1039" s="595">
        <f t="shared" si="291"/>
        <v>58.805320682167341</v>
      </c>
      <c r="T1039" s="334">
        <v>2.0880000000000001</v>
      </c>
      <c r="U1039">
        <f t="shared" si="292"/>
        <v>101</v>
      </c>
      <c r="V1039" t="str">
        <f t="shared" si="293"/>
        <v>Mi2</v>
      </c>
    </row>
    <row r="1040" spans="1:22" outlineLevel="2">
      <c r="A1040">
        <v>103</v>
      </c>
      <c r="B1040" t="s">
        <v>2535</v>
      </c>
      <c r="C1040" s="334">
        <v>3.1387658579991111</v>
      </c>
      <c r="D1040" s="334">
        <v>0.74162932367615664</v>
      </c>
      <c r="E1040" s="334">
        <v>17.254734917879521</v>
      </c>
      <c r="F1040" s="334">
        <v>0.98669857871464717</v>
      </c>
      <c r="G1040" s="334">
        <v>39.24913600668981</v>
      </c>
      <c r="H1040" s="334">
        <v>65705058.60845834</v>
      </c>
      <c r="I1040" s="334">
        <v>1.870447229374536</v>
      </c>
      <c r="J1040" s="334">
        <v>5.5612869048379956</v>
      </c>
      <c r="K1040" s="334">
        <v>1.8368925605544391</v>
      </c>
      <c r="L1040" s="334">
        <v>56.93235531619969</v>
      </c>
      <c r="M1040" s="334" t="s">
        <v>30</v>
      </c>
      <c r="N1040" s="334" t="s">
        <v>30</v>
      </c>
      <c r="O1040" s="334" t="s">
        <v>30</v>
      </c>
      <c r="P1040" s="334">
        <v>1.036763516041753E-4</v>
      </c>
      <c r="Q1040" s="334" t="s">
        <v>30</v>
      </c>
      <c r="R1040" s="334" t="s">
        <v>30</v>
      </c>
      <c r="S1040" s="595">
        <f t="shared" si="291"/>
        <v>56.93235531619969</v>
      </c>
      <c r="T1040" s="334">
        <v>1.1970000000000001</v>
      </c>
      <c r="U1040">
        <f t="shared" si="292"/>
        <v>102</v>
      </c>
      <c r="V1040" t="str">
        <f t="shared" si="293"/>
        <v>Gr7</v>
      </c>
    </row>
    <row r="1041" spans="1:22" outlineLevel="2">
      <c r="A1041">
        <v>104</v>
      </c>
      <c r="B1041" t="s">
        <v>2536</v>
      </c>
      <c r="C1041" s="334">
        <v>3.792028337178265</v>
      </c>
      <c r="D1041" s="334">
        <v>0.77547303078840135</v>
      </c>
      <c r="E1041" s="334">
        <v>18.797566984906251</v>
      </c>
      <c r="F1041" s="334">
        <v>1.2073959285182589</v>
      </c>
      <c r="G1041" s="334">
        <v>43.887571943268824</v>
      </c>
      <c r="H1041" s="334">
        <v>58526362.824516073</v>
      </c>
      <c r="I1041" s="334">
        <v>1.5011754693075221</v>
      </c>
      <c r="J1041" s="334">
        <v>4.9563736408188639</v>
      </c>
      <c r="K1041" s="334">
        <v>1.7209818447910099</v>
      </c>
      <c r="L1041" s="334">
        <v>58.339983761508847</v>
      </c>
      <c r="M1041" s="334" t="s">
        <v>30</v>
      </c>
      <c r="N1041" s="334" t="s">
        <v>30</v>
      </c>
      <c r="O1041" s="334" t="s">
        <v>30</v>
      </c>
      <c r="P1041" s="334">
        <v>7.9677559193035155E-5</v>
      </c>
      <c r="Q1041" s="334" t="s">
        <v>30</v>
      </c>
      <c r="R1041" s="334" t="s">
        <v>30</v>
      </c>
      <c r="S1041" s="595">
        <f t="shared" si="291"/>
        <v>58.339983761508847</v>
      </c>
      <c r="T1041" s="334">
        <v>9.6000000000000002E-2</v>
      </c>
      <c r="U1041">
        <f t="shared" si="292"/>
        <v>103</v>
      </c>
      <c r="V1041" t="str">
        <f t="shared" si="293"/>
        <v>Pe7</v>
      </c>
    </row>
    <row r="1042" spans="1:22" outlineLevel="2">
      <c r="A1042">
        <v>105</v>
      </c>
      <c r="B1042" t="s">
        <v>2537</v>
      </c>
      <c r="C1042" s="334">
        <v>3.711555857833591</v>
      </c>
      <c r="D1042" s="334">
        <v>0.69626631698464636</v>
      </c>
      <c r="E1042" s="334">
        <v>16.809243222117651</v>
      </c>
      <c r="F1042" s="334">
        <v>1.040759955253149</v>
      </c>
      <c r="G1042" s="334">
        <v>35.975966152866476</v>
      </c>
      <c r="H1042" s="334">
        <v>75209036.928585753</v>
      </c>
      <c r="I1042" s="334">
        <v>1.57916388070988</v>
      </c>
      <c r="J1042" s="334">
        <v>5.3663427687189156</v>
      </c>
      <c r="K1042" s="334">
        <v>1.8710613983547719</v>
      </c>
      <c r="L1042" s="334">
        <v>57.118990007371963</v>
      </c>
      <c r="M1042" s="334" t="s">
        <v>30</v>
      </c>
      <c r="N1042" s="334" t="s">
        <v>30</v>
      </c>
      <c r="O1042" s="334" t="s">
        <v>30</v>
      </c>
      <c r="P1042" s="334">
        <v>9.9672325293775603E-5</v>
      </c>
      <c r="Q1042" s="334" t="s">
        <v>30</v>
      </c>
      <c r="R1042" s="334" t="s">
        <v>30</v>
      </c>
      <c r="S1042" s="595">
        <f t="shared" si="291"/>
        <v>57.118990007371963</v>
      </c>
      <c r="T1042" s="334">
        <v>-1.7669999999999999</v>
      </c>
      <c r="U1042">
        <f t="shared" si="292"/>
        <v>104</v>
      </c>
      <c r="V1042" t="str">
        <f t="shared" si="293"/>
        <v>Cr5</v>
      </c>
    </row>
    <row r="1043" spans="1:22" outlineLevel="2">
      <c r="A1043">
        <v>106</v>
      </c>
      <c r="B1043" t="s">
        <v>2538</v>
      </c>
      <c r="C1043" s="334">
        <v>3.828453775993728</v>
      </c>
      <c r="D1043" s="334">
        <v>0.76507872856818571</v>
      </c>
      <c r="E1043" s="334">
        <v>18.57851422537216</v>
      </c>
      <c r="F1043" s="334">
        <v>1.1378574267428161</v>
      </c>
      <c r="G1043" s="334">
        <v>41.530172868092023</v>
      </c>
      <c r="H1043" s="334">
        <v>59460283.158079073</v>
      </c>
      <c r="I1043" s="334">
        <v>1.9929898126138159</v>
      </c>
      <c r="J1043" s="334">
        <v>5.5015661136263736</v>
      </c>
      <c r="K1043" s="334">
        <v>1.7883863857815609</v>
      </c>
      <c r="L1043" s="334">
        <v>60.103299088349303</v>
      </c>
      <c r="M1043" s="334" t="s">
        <v>30</v>
      </c>
      <c r="N1043" s="334" t="s">
        <v>30</v>
      </c>
      <c r="O1043" s="334" t="s">
        <v>30</v>
      </c>
      <c r="P1043" s="334">
        <v>9.3047251209916196E-5</v>
      </c>
      <c r="Q1043" s="334" t="s">
        <v>30</v>
      </c>
      <c r="R1043" s="334" t="s">
        <v>30</v>
      </c>
      <c r="S1043" s="595">
        <f t="shared" si="291"/>
        <v>60.103299088349303</v>
      </c>
      <c r="T1043" s="334">
        <v>-1.431</v>
      </c>
      <c r="U1043">
        <f t="shared" si="292"/>
        <v>105</v>
      </c>
      <c r="V1043" t="str">
        <f t="shared" si="293"/>
        <v>Ne3</v>
      </c>
    </row>
    <row r="1044" spans="1:22" outlineLevel="2">
      <c r="A1044">
        <v>107</v>
      </c>
      <c r="B1044" t="s">
        <v>2539</v>
      </c>
      <c r="C1044" s="334">
        <v>3.7075772449157389</v>
      </c>
      <c r="D1044" s="334">
        <v>0.69578563099947544</v>
      </c>
      <c r="E1044" s="334">
        <v>17.54025461640467</v>
      </c>
      <c r="F1044" s="334">
        <v>0.97905760043586676</v>
      </c>
      <c r="G1044" s="334">
        <v>41.9823184926693</v>
      </c>
      <c r="H1044" s="334">
        <v>71215010.299157202</v>
      </c>
      <c r="I1044" s="334">
        <v>1.6287391163240661</v>
      </c>
      <c r="J1044" s="334">
        <v>5.4309865679590299</v>
      </c>
      <c r="K1044" s="334">
        <v>1.77486719487984</v>
      </c>
      <c r="L1044" s="334">
        <v>55.336204976942859</v>
      </c>
      <c r="M1044" s="334" t="s">
        <v>30</v>
      </c>
      <c r="N1044" s="334" t="s">
        <v>30</v>
      </c>
      <c r="O1044" s="334" t="s">
        <v>30</v>
      </c>
      <c r="P1044" s="334">
        <v>1.009167603714529E-4</v>
      </c>
      <c r="Q1044" s="334" t="s">
        <v>30</v>
      </c>
      <c r="R1044" s="334" t="s">
        <v>30</v>
      </c>
      <c r="S1044" s="595">
        <f t="shared" si="291"/>
        <v>55.336204976942859</v>
      </c>
      <c r="T1044" s="334">
        <v>0.66300000000000003</v>
      </c>
      <c r="U1044">
        <f t="shared" si="292"/>
        <v>106</v>
      </c>
      <c r="V1044" t="str">
        <f t="shared" si="293"/>
        <v>Co7</v>
      </c>
    </row>
    <row r="1045" spans="1:22" outlineLevel="2">
      <c r="A1045">
        <v>108</v>
      </c>
      <c r="B1045" t="s">
        <v>2540</v>
      </c>
      <c r="C1045" s="334">
        <v>3.6803286803141448</v>
      </c>
      <c r="D1045" s="334">
        <v>0.70193494539127066</v>
      </c>
      <c r="E1045" s="334">
        <v>18.276157381458809</v>
      </c>
      <c r="F1045" s="334">
        <v>0.97191302548902558</v>
      </c>
      <c r="G1045" s="334">
        <v>46.7150251259838</v>
      </c>
      <c r="H1045" s="334">
        <v>65033271.516089313</v>
      </c>
      <c r="I1045" s="334">
        <v>1.5703128291184141</v>
      </c>
      <c r="J1045" s="334">
        <v>5.2879212621059937</v>
      </c>
      <c r="K1045" s="334">
        <v>1.833445689922101</v>
      </c>
      <c r="L1045" s="334">
        <v>57.373922611123987</v>
      </c>
      <c r="M1045" s="334" t="s">
        <v>30</v>
      </c>
      <c r="N1045" s="334" t="s">
        <v>30</v>
      </c>
      <c r="O1045" s="334" t="s">
        <v>30</v>
      </c>
      <c r="P1045" s="334">
        <v>9.0217817688785938E-5</v>
      </c>
      <c r="Q1045" s="334" t="s">
        <v>30</v>
      </c>
      <c r="R1045" s="334" t="s">
        <v>30</v>
      </c>
      <c r="S1045" s="595">
        <f t="shared" si="291"/>
        <v>57.373922611123987</v>
      </c>
      <c r="T1045" s="334">
        <v>9.6000000000000002E-2</v>
      </c>
      <c r="U1045">
        <f t="shared" si="292"/>
        <v>107</v>
      </c>
      <c r="V1045" t="str">
        <f t="shared" si="293"/>
        <v>Mi2</v>
      </c>
    </row>
    <row r="1046" spans="1:22" outlineLevel="2">
      <c r="A1046">
        <v>109</v>
      </c>
      <c r="B1046" t="s">
        <v>2541</v>
      </c>
      <c r="C1046" s="334">
        <v>3.717789085265033</v>
      </c>
      <c r="D1046" s="334">
        <v>0.73500869853801876</v>
      </c>
      <c r="E1046" s="334">
        <v>18.506928700725091</v>
      </c>
      <c r="F1046" s="334">
        <v>1.0657686586344559</v>
      </c>
      <c r="G1046" s="334">
        <v>42.593811653868883</v>
      </c>
      <c r="H1046" s="334">
        <v>64447176.440764338</v>
      </c>
      <c r="I1046" s="334">
        <v>1.7926725672985051</v>
      </c>
      <c r="J1046" s="334">
        <v>5.4159639034573894</v>
      </c>
      <c r="K1046" s="334">
        <v>1.694006532177796</v>
      </c>
      <c r="L1046" s="334">
        <v>57.747254839078352</v>
      </c>
      <c r="M1046" s="334" t="s">
        <v>30</v>
      </c>
      <c r="N1046" s="334" t="s">
        <v>30</v>
      </c>
      <c r="O1046" s="334" t="s">
        <v>30</v>
      </c>
      <c r="P1046" s="334">
        <v>9.7926707170800228E-5</v>
      </c>
      <c r="Q1046" s="334" t="s">
        <v>30</v>
      </c>
      <c r="R1046" s="334" t="s">
        <v>30</v>
      </c>
      <c r="S1046" s="595">
        <f t="shared" si="291"/>
        <v>57.747254839078352</v>
      </c>
      <c r="T1046" s="334">
        <v>-0.20100000000000001</v>
      </c>
      <c r="U1046">
        <f t="shared" si="292"/>
        <v>108</v>
      </c>
      <c r="V1046" t="str">
        <f t="shared" si="293"/>
        <v>Co3</v>
      </c>
    </row>
    <row r="1047" spans="1:22" outlineLevel="2">
      <c r="A1047">
        <v>110</v>
      </c>
      <c r="B1047" t="s">
        <v>2542</v>
      </c>
      <c r="C1047" s="334">
        <v>3.8795629743054438</v>
      </c>
      <c r="D1047" s="334">
        <v>0.67307776689068832</v>
      </c>
      <c r="E1047" s="334">
        <v>18.82711520957179</v>
      </c>
      <c r="F1047" s="334">
        <v>1.139906156162305</v>
      </c>
      <c r="G1047" s="334">
        <v>46.301877689714999</v>
      </c>
      <c r="H1047" s="334">
        <v>67547754.026538953</v>
      </c>
      <c r="I1047" s="334">
        <v>2.046468987790159</v>
      </c>
      <c r="J1047" s="334">
        <v>6.0098929597178596</v>
      </c>
      <c r="K1047" s="334">
        <v>1.9639088211654661</v>
      </c>
      <c r="L1047" s="334">
        <v>57.084181158850043</v>
      </c>
      <c r="M1047" s="334" t="s">
        <v>30</v>
      </c>
      <c r="N1047" s="334" t="s">
        <v>30</v>
      </c>
      <c r="O1047" s="334" t="s">
        <v>30</v>
      </c>
      <c r="P1047" s="334">
        <v>1.075498644217174E-4</v>
      </c>
      <c r="Q1047" s="334" t="s">
        <v>30</v>
      </c>
      <c r="R1047" s="334" t="s">
        <v>30</v>
      </c>
      <c r="S1047" s="595">
        <f t="shared" si="291"/>
        <v>57.084181158850043</v>
      </c>
      <c r="T1047" s="334">
        <v>-1.464</v>
      </c>
      <c r="U1047">
        <f t="shared" si="292"/>
        <v>109</v>
      </c>
      <c r="V1047" t="str">
        <f t="shared" si="293"/>
        <v>Eg6</v>
      </c>
    </row>
    <row r="1048" spans="1:22" outlineLevel="2">
      <c r="A1048">
        <v>111</v>
      </c>
      <c r="B1048" t="s">
        <v>2543</v>
      </c>
      <c r="C1048" s="334">
        <v>3.7878416336722789</v>
      </c>
      <c r="D1048" s="334">
        <v>0.72789720373317635</v>
      </c>
      <c r="E1048" s="334">
        <v>17.75101669851573</v>
      </c>
      <c r="F1048" s="334">
        <v>1.074039984722384</v>
      </c>
      <c r="G1048" s="334">
        <v>41.797560956118552</v>
      </c>
      <c r="H1048" s="334">
        <v>73480570.14658758</v>
      </c>
      <c r="I1048" s="334">
        <v>1.811071906366587</v>
      </c>
      <c r="J1048" s="334">
        <v>5.4699704362706596</v>
      </c>
      <c r="K1048" s="334">
        <v>2.0134168236467089</v>
      </c>
      <c r="L1048" s="334">
        <v>56.323708336932853</v>
      </c>
      <c r="M1048" s="334" t="s">
        <v>30</v>
      </c>
      <c r="N1048" s="334" t="s">
        <v>30</v>
      </c>
      <c r="O1048" s="334" t="s">
        <v>30</v>
      </c>
      <c r="P1048" s="334">
        <v>9.8000561327850694E-5</v>
      </c>
      <c r="Q1048" s="334" t="s">
        <v>30</v>
      </c>
      <c r="R1048" s="334" t="s">
        <v>30</v>
      </c>
      <c r="S1048" s="595">
        <f t="shared" si="291"/>
        <v>56.323708336932853</v>
      </c>
      <c r="T1048" s="334">
        <v>0.13200000000000001</v>
      </c>
      <c r="U1048">
        <f t="shared" si="292"/>
        <v>110</v>
      </c>
      <c r="V1048" t="str">
        <f t="shared" si="293"/>
        <v>Ya3</v>
      </c>
    </row>
    <row r="1049" spans="1:22" outlineLevel="2">
      <c r="A1049">
        <v>112</v>
      </c>
      <c r="B1049" t="s">
        <v>2544</v>
      </c>
      <c r="C1049" s="334">
        <v>3.608024583701158</v>
      </c>
      <c r="D1049" s="334">
        <v>0.72624009950869928</v>
      </c>
      <c r="E1049" s="334">
        <v>18.016576860535729</v>
      </c>
      <c r="F1049" s="334">
        <v>1.1689318328902769</v>
      </c>
      <c r="G1049" s="334">
        <v>40.711600852334939</v>
      </c>
      <c r="H1049" s="334">
        <v>67950413.412092045</v>
      </c>
      <c r="I1049" s="334">
        <v>2.046614136349286</v>
      </c>
      <c r="J1049" s="334">
        <v>5.7688141773003814</v>
      </c>
      <c r="K1049" s="334">
        <v>1.9203159739454729</v>
      </c>
      <c r="L1049" s="334">
        <v>56.233579322057338</v>
      </c>
      <c r="M1049" s="334" t="s">
        <v>30</v>
      </c>
      <c r="N1049" s="334" t="s">
        <v>30</v>
      </c>
      <c r="O1049" s="334" t="s">
        <v>30</v>
      </c>
      <c r="P1049" s="334">
        <v>1.0774857602176289E-4</v>
      </c>
      <c r="Q1049" s="334" t="s">
        <v>30</v>
      </c>
      <c r="R1049" s="334" t="s">
        <v>30</v>
      </c>
      <c r="S1049" s="595">
        <f t="shared" si="291"/>
        <v>56.233579322057338</v>
      </c>
      <c r="T1049" s="334">
        <v>0.20100000000000001</v>
      </c>
      <c r="U1049">
        <f t="shared" si="292"/>
        <v>111</v>
      </c>
      <c r="V1049" t="str">
        <f t="shared" si="293"/>
        <v>Ka8</v>
      </c>
    </row>
    <row r="1050" spans="1:22" outlineLevel="2">
      <c r="A1050">
        <v>113</v>
      </c>
      <c r="B1050" t="s">
        <v>2545</v>
      </c>
      <c r="C1050" s="334">
        <v>4.0289847699854811</v>
      </c>
      <c r="D1050" s="334">
        <v>0.74467931824451894</v>
      </c>
      <c r="E1050" s="334">
        <v>18.931910187014129</v>
      </c>
      <c r="F1050" s="334">
        <v>1.233715392489227</v>
      </c>
      <c r="G1050" s="334">
        <v>40.793115149770678</v>
      </c>
      <c r="H1050" s="334">
        <v>60391585.205636524</v>
      </c>
      <c r="I1050" s="334">
        <v>2.7310936021137051</v>
      </c>
      <c r="J1050" s="334">
        <v>5.6968942613382509</v>
      </c>
      <c r="K1050" s="334">
        <v>1.694658224955427</v>
      </c>
      <c r="L1050" s="334">
        <v>59.377942131880978</v>
      </c>
      <c r="M1050" s="334" t="s">
        <v>30</v>
      </c>
      <c r="N1050" s="334" t="s">
        <v>30</v>
      </c>
      <c r="O1050" s="334" t="s">
        <v>30</v>
      </c>
      <c r="P1050" s="334">
        <v>1.0299897747357249E-4</v>
      </c>
      <c r="Q1050" s="334" t="s">
        <v>30</v>
      </c>
      <c r="R1050" s="334" t="s">
        <v>30</v>
      </c>
      <c r="S1050" s="595">
        <f t="shared" si="291"/>
        <v>59.377942131880978</v>
      </c>
      <c r="T1050" s="334">
        <v>0.65700000000000003</v>
      </c>
      <c r="U1050">
        <f t="shared" si="292"/>
        <v>112</v>
      </c>
      <c r="V1050" t="str">
        <f t="shared" si="293"/>
        <v>Wa0</v>
      </c>
    </row>
    <row r="1051" spans="1:22" outlineLevel="2">
      <c r="A1051">
        <v>114</v>
      </c>
      <c r="B1051" t="s">
        <v>2546</v>
      </c>
      <c r="C1051" s="334">
        <v>3.9293184959150662</v>
      </c>
      <c r="D1051" s="334">
        <v>0.72651527457644094</v>
      </c>
      <c r="E1051" s="334">
        <v>19.002537360909681</v>
      </c>
      <c r="F1051" s="334">
        <v>1.167364699303256</v>
      </c>
      <c r="G1051" s="334">
        <v>41.35017150865108</v>
      </c>
      <c r="H1051" s="334">
        <v>61714831.603051797</v>
      </c>
      <c r="I1051" s="334">
        <v>1.6060347724584121</v>
      </c>
      <c r="J1051" s="334">
        <v>5.3994754594921339</v>
      </c>
      <c r="K1051" s="334">
        <v>1.7100276277413</v>
      </c>
      <c r="L1051" s="334">
        <v>59.76330307283434</v>
      </c>
      <c r="M1051" s="334" t="s">
        <v>30</v>
      </c>
      <c r="N1051" s="334" t="s">
        <v>30</v>
      </c>
      <c r="O1051" s="334" t="s">
        <v>30</v>
      </c>
      <c r="P1051" s="334">
        <v>9.2600766628523089E-5</v>
      </c>
      <c r="Q1051" s="334" t="s">
        <v>30</v>
      </c>
      <c r="R1051" s="334" t="s">
        <v>30</v>
      </c>
      <c r="S1051" s="595">
        <f t="shared" si="291"/>
        <v>59.76330307283434</v>
      </c>
      <c r="T1051" s="334">
        <v>0.3</v>
      </c>
      <c r="U1051">
        <f t="shared" si="292"/>
        <v>113</v>
      </c>
      <c r="V1051" t="str">
        <f t="shared" si="293"/>
        <v>Wi1</v>
      </c>
    </row>
    <row r="1052" spans="1:22" outlineLevel="2">
      <c r="A1052">
        <v>115</v>
      </c>
      <c r="B1052" t="s">
        <v>2547</v>
      </c>
      <c r="C1052" s="334">
        <v>3.8105389359131312</v>
      </c>
      <c r="D1052" s="334">
        <v>0.74748241885757216</v>
      </c>
      <c r="E1052" s="334">
        <v>18.64921202954223</v>
      </c>
      <c r="F1052" s="334">
        <v>1.1705617806936639</v>
      </c>
      <c r="G1052" s="334">
        <v>42.79048548131172</v>
      </c>
      <c r="H1052" s="334">
        <v>60562092.006959088</v>
      </c>
      <c r="I1052" s="334">
        <v>2.0415796930018169</v>
      </c>
      <c r="J1052" s="334">
        <v>5.6369923886224864</v>
      </c>
      <c r="K1052" s="334">
        <v>1.5576631997339969</v>
      </c>
      <c r="L1052" s="334">
        <v>59.396657683661353</v>
      </c>
      <c r="M1052" s="334" t="s">
        <v>30</v>
      </c>
      <c r="N1052" s="334" t="s">
        <v>30</v>
      </c>
      <c r="O1052" s="334" t="s">
        <v>30</v>
      </c>
      <c r="P1052" s="334">
        <v>9.7901389879267905E-5</v>
      </c>
      <c r="Q1052" s="334" t="s">
        <v>30</v>
      </c>
      <c r="R1052" s="334" t="s">
        <v>30</v>
      </c>
      <c r="S1052" s="595">
        <f t="shared" si="291"/>
        <v>59.396657683661353</v>
      </c>
      <c r="T1052" s="334">
        <v>-2.7090000000000001</v>
      </c>
      <c r="U1052">
        <f t="shared" si="292"/>
        <v>114</v>
      </c>
      <c r="V1052" t="str">
        <f t="shared" si="293"/>
        <v>La0</v>
      </c>
    </row>
    <row r="1053" spans="1:22" outlineLevel="2">
      <c r="A1053">
        <v>116</v>
      </c>
      <c r="B1053" t="s">
        <v>2548</v>
      </c>
      <c r="C1053" s="334">
        <v>3.830256501266597</v>
      </c>
      <c r="D1053" s="334">
        <v>0.77253071192304634</v>
      </c>
      <c r="E1053" s="334">
        <v>18.8661755813953</v>
      </c>
      <c r="F1053" s="334">
        <v>1.1811757579708999</v>
      </c>
      <c r="G1053" s="334">
        <v>40.871896457332063</v>
      </c>
      <c r="H1053" s="334">
        <v>58912052.860324129</v>
      </c>
      <c r="I1053" s="334">
        <v>1.826042816445572</v>
      </c>
      <c r="J1053" s="334">
        <v>5.2480610751329886</v>
      </c>
      <c r="K1053" s="334">
        <v>1.779174079232472</v>
      </c>
      <c r="L1053" s="334">
        <v>58.24102014547389</v>
      </c>
      <c r="M1053" s="334" t="s">
        <v>30</v>
      </c>
      <c r="N1053" s="334" t="s">
        <v>30</v>
      </c>
      <c r="O1053" s="334" t="s">
        <v>30</v>
      </c>
      <c r="P1053" s="334">
        <v>9.3403792754509743E-5</v>
      </c>
      <c r="Q1053" s="334" t="s">
        <v>30</v>
      </c>
      <c r="R1053" s="334" t="s">
        <v>30</v>
      </c>
      <c r="S1053" s="595">
        <f t="shared" si="291"/>
        <v>58.24102014547389</v>
      </c>
      <c r="T1053" s="334">
        <v>0.14099999999999999</v>
      </c>
      <c r="U1053">
        <f t="shared" si="292"/>
        <v>115</v>
      </c>
      <c r="V1053" t="str">
        <f t="shared" si="293"/>
        <v>Gu9</v>
      </c>
    </row>
    <row r="1054" spans="1:22" outlineLevel="2">
      <c r="A1054">
        <v>117</v>
      </c>
      <c r="B1054" t="s">
        <v>2549</v>
      </c>
      <c r="C1054" s="334">
        <v>3.9422591182858131</v>
      </c>
      <c r="D1054" s="334">
        <v>0.72345011401937542</v>
      </c>
      <c r="E1054" s="334">
        <v>19.34640850023899</v>
      </c>
      <c r="F1054" s="334">
        <v>1.1071893845533709</v>
      </c>
      <c r="G1054" s="334">
        <v>42.868045488704418</v>
      </c>
      <c r="H1054" s="334">
        <v>53797893.749515668</v>
      </c>
      <c r="I1054" s="334">
        <v>1.897668686748901</v>
      </c>
      <c r="J1054" s="334">
        <v>5.8746234108059632</v>
      </c>
      <c r="K1054" s="334">
        <v>1.9001024524736929</v>
      </c>
      <c r="L1054" s="334">
        <v>61.004592674294827</v>
      </c>
      <c r="M1054" s="334" t="s">
        <v>30</v>
      </c>
      <c r="N1054" s="334" t="s">
        <v>30</v>
      </c>
      <c r="O1054" s="334" t="s">
        <v>30</v>
      </c>
      <c r="P1054" s="334">
        <v>9.9907676219204917E-5</v>
      </c>
      <c r="Q1054" s="334" t="s">
        <v>30</v>
      </c>
      <c r="R1054" s="334" t="s">
        <v>30</v>
      </c>
      <c r="S1054" s="595">
        <f t="shared" si="291"/>
        <v>61.004592674294827</v>
      </c>
      <c r="T1054" s="334">
        <v>-1.5720000000000001</v>
      </c>
      <c r="U1054">
        <f t="shared" si="292"/>
        <v>116</v>
      </c>
      <c r="V1054" t="str">
        <f t="shared" si="293"/>
        <v>Ke7</v>
      </c>
    </row>
    <row r="1055" spans="1:22" outlineLevel="2">
      <c r="A1055">
        <v>118</v>
      </c>
      <c r="B1055" t="s">
        <v>2550</v>
      </c>
      <c r="C1055" s="334">
        <v>3.607425166411351</v>
      </c>
      <c r="D1055" s="334">
        <v>0.73827764216844427</v>
      </c>
      <c r="E1055" s="334">
        <v>18.46983603249766</v>
      </c>
      <c r="F1055" s="334">
        <v>1.095572165979372</v>
      </c>
      <c r="G1055" s="334">
        <v>43.169251423780587</v>
      </c>
      <c r="H1055" s="334">
        <v>58830412.411085479</v>
      </c>
      <c r="I1055" s="334">
        <v>1.823033525763615</v>
      </c>
      <c r="J1055" s="334">
        <v>5.1583152852540337</v>
      </c>
      <c r="K1055" s="334">
        <v>1.803103922893226</v>
      </c>
      <c r="L1055" s="334">
        <v>59.443610054702582</v>
      </c>
      <c r="M1055" s="334" t="s">
        <v>30</v>
      </c>
      <c r="N1055" s="334" t="s">
        <v>30</v>
      </c>
      <c r="O1055" s="334" t="s">
        <v>30</v>
      </c>
      <c r="P1055" s="334">
        <v>8.571430354700074E-5</v>
      </c>
      <c r="Q1055" s="334" t="s">
        <v>30</v>
      </c>
      <c r="R1055" s="334" t="s">
        <v>30</v>
      </c>
      <c r="S1055" s="595">
        <f t="shared" si="291"/>
        <v>59.443610054702582</v>
      </c>
      <c r="T1055" s="334">
        <v>3.5489999999999999</v>
      </c>
      <c r="U1055">
        <f t="shared" si="292"/>
        <v>117</v>
      </c>
      <c r="V1055" t="str">
        <f t="shared" si="293"/>
        <v>Ro9</v>
      </c>
    </row>
    <row r="1056" spans="1:22" outlineLevel="2">
      <c r="A1056">
        <v>119</v>
      </c>
      <c r="B1056" t="s">
        <v>2551</v>
      </c>
      <c r="C1056" s="334">
        <v>3.6747492628905278</v>
      </c>
      <c r="D1056" s="334">
        <v>0.70406114162055022</v>
      </c>
      <c r="E1056" s="334">
        <v>17.682676434009998</v>
      </c>
      <c r="F1056" s="334">
        <v>1.0361967847852389</v>
      </c>
      <c r="G1056" s="334">
        <v>42.325229005159017</v>
      </c>
      <c r="H1056" s="334">
        <v>66885166.584165543</v>
      </c>
      <c r="I1056" s="334">
        <v>2.142582787396214</v>
      </c>
      <c r="J1056" s="334">
        <v>5.4921383117996969</v>
      </c>
      <c r="K1056" s="334">
        <v>1.6669998686814</v>
      </c>
      <c r="L1056" s="334">
        <v>60.028561469760788</v>
      </c>
      <c r="M1056" s="334" t="s">
        <v>30</v>
      </c>
      <c r="N1056" s="334" t="s">
        <v>30</v>
      </c>
      <c r="O1056" s="334" t="s">
        <v>30</v>
      </c>
      <c r="P1056" s="334">
        <v>9.177699489934456E-5</v>
      </c>
      <c r="Q1056" s="334" t="s">
        <v>30</v>
      </c>
      <c r="R1056" s="334" t="s">
        <v>30</v>
      </c>
      <c r="S1056" s="595">
        <f t="shared" si="291"/>
        <v>60.028561469760788</v>
      </c>
      <c r="T1056" s="334">
        <v>-2.0070000000000001</v>
      </c>
      <c r="U1056">
        <f t="shared" si="292"/>
        <v>118</v>
      </c>
      <c r="V1056" t="str">
        <f t="shared" si="293"/>
        <v>St)</v>
      </c>
    </row>
    <row r="1057" spans="1:22" outlineLevel="2">
      <c r="A1057">
        <v>120</v>
      </c>
      <c r="B1057" t="s">
        <v>2552</v>
      </c>
      <c r="C1057" s="334">
        <v>4.1466492908327854</v>
      </c>
      <c r="D1057" s="334">
        <v>0.71294452037655165</v>
      </c>
      <c r="E1057" s="334">
        <v>19.999692223311811</v>
      </c>
      <c r="F1057" s="334">
        <v>1.088791180132846</v>
      </c>
      <c r="G1057" s="334">
        <v>42.336946841205858</v>
      </c>
      <c r="H1057" s="334">
        <v>57565001.303396627</v>
      </c>
      <c r="I1057" s="334">
        <v>2.5002080765189389</v>
      </c>
      <c r="J1057" s="334">
        <v>6.0040662702923404</v>
      </c>
      <c r="K1057" s="334">
        <v>1.9555218779564161</v>
      </c>
      <c r="L1057" s="334">
        <v>60.250160726268952</v>
      </c>
      <c r="M1057" s="334" t="s">
        <v>30</v>
      </c>
      <c r="N1057" s="334" t="s">
        <v>30</v>
      </c>
      <c r="O1057" s="334" t="s">
        <v>30</v>
      </c>
      <c r="P1057" s="334">
        <v>1.0755062150171089E-4</v>
      </c>
      <c r="Q1057" s="334" t="s">
        <v>30</v>
      </c>
      <c r="R1057" s="334" t="s">
        <v>30</v>
      </c>
      <c r="S1057" s="595">
        <f t="shared" si="291"/>
        <v>60.250160726268952</v>
      </c>
      <c r="T1057" s="334">
        <v>-0.36899999999999999</v>
      </c>
      <c r="U1057">
        <f t="shared" si="292"/>
        <v>119</v>
      </c>
      <c r="V1057" t="str">
        <f t="shared" si="293"/>
        <v>Le0</v>
      </c>
    </row>
    <row r="1058" spans="1:22" outlineLevel="2">
      <c r="A1058">
        <v>121</v>
      </c>
      <c r="B1058" t="s">
        <v>2553</v>
      </c>
      <c r="C1058" s="334">
        <v>3.440554564606439</v>
      </c>
      <c r="D1058" s="334">
        <v>0.75861359353167346</v>
      </c>
      <c r="E1058" s="334">
        <v>18.52646169351387</v>
      </c>
      <c r="F1058" s="334">
        <v>1.141409021065946</v>
      </c>
      <c r="G1058" s="334">
        <v>43.762418662961799</v>
      </c>
      <c r="H1058" s="334">
        <v>54589350.472751752</v>
      </c>
      <c r="I1058" s="334">
        <v>2.0238619353022731</v>
      </c>
      <c r="J1058" s="334">
        <v>5.2195335881928413</v>
      </c>
      <c r="K1058" s="334">
        <v>1.586767823269867</v>
      </c>
      <c r="L1058" s="334">
        <v>60.735443011223119</v>
      </c>
      <c r="M1058" s="334" t="s">
        <v>30</v>
      </c>
      <c r="N1058" s="334" t="s">
        <v>30</v>
      </c>
      <c r="O1058" s="334" t="s">
        <v>30</v>
      </c>
      <c r="P1058" s="334">
        <v>8.3135523727664274E-5</v>
      </c>
      <c r="Q1058" s="334" t="s">
        <v>30</v>
      </c>
      <c r="R1058" s="334" t="s">
        <v>30</v>
      </c>
      <c r="S1058" s="595">
        <f t="shared" si="291"/>
        <v>60.735443011223119</v>
      </c>
      <c r="T1058" s="334">
        <v>1.8119999999999901</v>
      </c>
      <c r="U1058">
        <f t="shared" si="292"/>
        <v>120</v>
      </c>
      <c r="V1058" t="str">
        <f t="shared" si="293"/>
        <v>An6</v>
      </c>
    </row>
    <row r="1059" spans="1:22" outlineLevel="2">
      <c r="A1059">
        <v>122</v>
      </c>
      <c r="B1059" t="s">
        <v>2554</v>
      </c>
      <c r="C1059" s="334">
        <v>3.8823977543980872</v>
      </c>
      <c r="D1059" s="334">
        <v>0.68369000212197162</v>
      </c>
      <c r="E1059" s="334">
        <v>18.41869482496352</v>
      </c>
      <c r="F1059" s="334">
        <v>1.0933534686319639</v>
      </c>
      <c r="G1059" s="334">
        <v>41.237265245108865</v>
      </c>
      <c r="H1059" s="334">
        <v>64951929.119855247</v>
      </c>
      <c r="I1059" s="334">
        <v>2.1224058272432571</v>
      </c>
      <c r="J1059" s="334">
        <v>5.5439285670994964</v>
      </c>
      <c r="K1059" s="334">
        <v>1.8867615817562251</v>
      </c>
      <c r="L1059" s="334">
        <v>59.675166551492246</v>
      </c>
      <c r="M1059" s="334" t="s">
        <v>30</v>
      </c>
      <c r="N1059" s="334" t="s">
        <v>30</v>
      </c>
      <c r="O1059" s="334" t="s">
        <v>30</v>
      </c>
      <c r="P1059" s="334">
        <v>9.5623439848305824E-5</v>
      </c>
      <c r="Q1059" s="334" t="s">
        <v>30</v>
      </c>
      <c r="R1059" s="334" t="s">
        <v>30</v>
      </c>
      <c r="S1059" s="595">
        <f t="shared" si="291"/>
        <v>59.675166551492246</v>
      </c>
      <c r="T1059" s="334">
        <v>-2.802</v>
      </c>
      <c r="U1059">
        <f t="shared" si="292"/>
        <v>121</v>
      </c>
      <c r="V1059" t="str">
        <f t="shared" si="293"/>
        <v xml:space="preserve">Ch </v>
      </c>
    </row>
    <row r="1060" spans="1:22" outlineLevel="2">
      <c r="A1060">
        <v>123</v>
      </c>
      <c r="B1060" t="s">
        <v>2555</v>
      </c>
      <c r="C1060" s="334">
        <v>3.854891219554645</v>
      </c>
      <c r="D1060" s="334">
        <v>0.65119065701072898</v>
      </c>
      <c r="E1060" s="334">
        <v>18.549207821868229</v>
      </c>
      <c r="F1060" s="334">
        <v>0.92013436762516276</v>
      </c>
      <c r="G1060" s="334">
        <v>42.637318663429973</v>
      </c>
      <c r="H1060" s="334">
        <v>63818538.874622039</v>
      </c>
      <c r="I1060" s="334">
        <v>1.7359626430034441</v>
      </c>
      <c r="J1060" s="334">
        <v>5.6166307856446007</v>
      </c>
      <c r="K1060" s="334">
        <v>1.790308062082574</v>
      </c>
      <c r="L1060" s="334">
        <v>59.258749110512248</v>
      </c>
      <c r="M1060" s="334" t="s">
        <v>30</v>
      </c>
      <c r="N1060" s="334" t="s">
        <v>30</v>
      </c>
      <c r="O1060" s="334" t="s">
        <v>30</v>
      </c>
      <c r="P1060" s="334">
        <v>9.7713215719278138E-5</v>
      </c>
      <c r="Q1060" s="334" t="s">
        <v>30</v>
      </c>
      <c r="R1060" s="334" t="s">
        <v>30</v>
      </c>
      <c r="S1060" s="595">
        <f t="shared" si="291"/>
        <v>59.258749110512248</v>
      </c>
      <c r="T1060" s="334">
        <v>-1.2E-2</v>
      </c>
      <c r="U1060">
        <f t="shared" si="292"/>
        <v>122</v>
      </c>
      <c r="V1060" t="str">
        <f t="shared" si="293"/>
        <v>GR5</v>
      </c>
    </row>
    <row r="1061" spans="1:22" outlineLevel="2">
      <c r="A1061">
        <v>124</v>
      </c>
      <c r="B1061" t="s">
        <v>2556</v>
      </c>
      <c r="C1061" s="334">
        <v>3.8036756825666931</v>
      </c>
      <c r="D1061" s="334">
        <v>0.67192658114556902</v>
      </c>
      <c r="E1061" s="334">
        <v>18.331616638998639</v>
      </c>
      <c r="F1061" s="334">
        <v>1.0909276913325869</v>
      </c>
      <c r="G1061" s="334">
        <v>38.471900178790968</v>
      </c>
      <c r="H1061" s="334">
        <v>62353954.867346853</v>
      </c>
      <c r="I1061" s="334">
        <v>2.037718473153435</v>
      </c>
      <c r="J1061" s="334">
        <v>5.4881611412648494</v>
      </c>
      <c r="K1061" s="334">
        <v>1.703368198205844</v>
      </c>
      <c r="L1061" s="334">
        <v>60.588201819797668</v>
      </c>
      <c r="M1061" s="334" t="s">
        <v>30</v>
      </c>
      <c r="N1061" s="334" t="s">
        <v>30</v>
      </c>
      <c r="O1061" s="334" t="s">
        <v>30</v>
      </c>
      <c r="P1061" s="334">
        <v>9.2327133452557475E-5</v>
      </c>
      <c r="Q1061" s="334" t="s">
        <v>30</v>
      </c>
      <c r="R1061" s="334" t="s">
        <v>30</v>
      </c>
      <c r="S1061" s="595">
        <f t="shared" si="291"/>
        <v>60.588201819797668</v>
      </c>
      <c r="T1061" s="334">
        <v>-0.218999999999999</v>
      </c>
      <c r="U1061">
        <f t="shared" si="292"/>
        <v>123</v>
      </c>
      <c r="V1061" t="str">
        <f t="shared" si="293"/>
        <v>Or)</v>
      </c>
    </row>
    <row r="1062" spans="1:22" outlineLevel="2">
      <c r="A1062">
        <v>125</v>
      </c>
      <c r="B1062" t="s">
        <v>2557</v>
      </c>
      <c r="C1062" s="334">
        <v>3.6818602824126998</v>
      </c>
      <c r="D1062" s="334">
        <v>0.70153240408128903</v>
      </c>
      <c r="E1062" s="334">
        <v>17.201824034381591</v>
      </c>
      <c r="F1062" s="334">
        <v>0.92845329025268175</v>
      </c>
      <c r="G1062" s="334">
        <v>43.110436075352013</v>
      </c>
      <c r="H1062" s="334">
        <v>75958504.624381363</v>
      </c>
      <c r="I1062" s="334">
        <v>1.86323224212396</v>
      </c>
      <c r="J1062" s="334">
        <v>5.5586905992665248</v>
      </c>
      <c r="K1062" s="334">
        <v>1.833735043035545</v>
      </c>
      <c r="L1062" s="334">
        <v>58.804233943267207</v>
      </c>
      <c r="M1062" s="334" t="s">
        <v>30</v>
      </c>
      <c r="N1062" s="334" t="s">
        <v>30</v>
      </c>
      <c r="O1062" s="334" t="s">
        <v>30</v>
      </c>
      <c r="P1062" s="334">
        <v>9.9051746932340561E-5</v>
      </c>
      <c r="Q1062" s="334" t="s">
        <v>30</v>
      </c>
      <c r="R1062" s="334" t="s">
        <v>30</v>
      </c>
      <c r="S1062" s="595">
        <f t="shared" si="291"/>
        <v>58.804233943267207</v>
      </c>
      <c r="T1062" s="334">
        <v>-1.3380000000000001</v>
      </c>
      <c r="U1062">
        <f t="shared" si="292"/>
        <v>124</v>
      </c>
      <c r="V1062" t="str">
        <f t="shared" si="293"/>
        <v>Av7</v>
      </c>
    </row>
    <row r="1063" spans="1:22" outlineLevel="2">
      <c r="A1063">
        <v>126</v>
      </c>
      <c r="B1063" t="s">
        <v>2558</v>
      </c>
      <c r="C1063" s="334">
        <v>3.700877469138518</v>
      </c>
      <c r="D1063" s="334">
        <v>0.73603716441327505</v>
      </c>
      <c r="E1063" s="334">
        <v>18.652501443882539</v>
      </c>
      <c r="F1063" s="334">
        <v>1.0785858869097911</v>
      </c>
      <c r="G1063" s="334">
        <v>37.042931153425741</v>
      </c>
      <c r="H1063" s="334">
        <v>53067936.420783557</v>
      </c>
      <c r="I1063" s="334">
        <v>3.1695273385118661</v>
      </c>
      <c r="J1063" s="334">
        <v>5.7806043610793552</v>
      </c>
      <c r="K1063" s="334">
        <v>1.648937067305527</v>
      </c>
      <c r="L1063" s="334">
        <v>60.803125286285898</v>
      </c>
      <c r="M1063" s="334" t="s">
        <v>30</v>
      </c>
      <c r="N1063" s="334" t="s">
        <v>30</v>
      </c>
      <c r="O1063" s="334" t="s">
        <v>30</v>
      </c>
      <c r="P1063" s="334">
        <v>1.027709415095969E-4</v>
      </c>
      <c r="Q1063" s="334" t="s">
        <v>30</v>
      </c>
      <c r="R1063" s="334" t="s">
        <v>30</v>
      </c>
      <c r="S1063" s="595">
        <f t="shared" si="291"/>
        <v>60.803125286285898</v>
      </c>
      <c r="T1063" s="334">
        <v>-0.18</v>
      </c>
      <c r="U1063">
        <f t="shared" si="292"/>
        <v>125</v>
      </c>
      <c r="V1063" t="str">
        <f t="shared" si="293"/>
        <v>Cl5</v>
      </c>
    </row>
    <row r="1064" spans="1:22" outlineLevel="2">
      <c r="A1064">
        <v>127</v>
      </c>
      <c r="B1064" t="s">
        <v>2559</v>
      </c>
      <c r="C1064" s="334">
        <v>3.6955641738461842</v>
      </c>
      <c r="D1064" s="334">
        <v>0.7460503986651088</v>
      </c>
      <c r="E1064" s="334">
        <v>18.022137623081051</v>
      </c>
      <c r="F1064" s="334">
        <v>1.0597433881507909</v>
      </c>
      <c r="G1064" s="334">
        <v>48.612866804812484</v>
      </c>
      <c r="H1064" s="334">
        <v>63438851.793639377</v>
      </c>
      <c r="I1064" s="334">
        <v>1.7138921693965239</v>
      </c>
      <c r="J1064" s="334">
        <v>5.3461095183735257</v>
      </c>
      <c r="K1064" s="334">
        <v>1.819019916208116</v>
      </c>
      <c r="L1064" s="334">
        <v>58.251200592916582</v>
      </c>
      <c r="M1064" s="334" t="s">
        <v>30</v>
      </c>
      <c r="N1064" s="334" t="s">
        <v>30</v>
      </c>
      <c r="O1064" s="334" t="s">
        <v>30</v>
      </c>
      <c r="P1064" s="334">
        <v>9.1464387325170449E-5</v>
      </c>
      <c r="Q1064" s="334" t="s">
        <v>30</v>
      </c>
      <c r="R1064" s="334" t="s">
        <v>30</v>
      </c>
      <c r="S1064" s="595">
        <f t="shared" si="291"/>
        <v>58.251200592916582</v>
      </c>
      <c r="T1064" s="334">
        <v>1.389</v>
      </c>
      <c r="U1064">
        <f t="shared" si="292"/>
        <v>126</v>
      </c>
      <c r="V1064" t="str">
        <f t="shared" si="293"/>
        <v>Ka2</v>
      </c>
    </row>
    <row r="1065" spans="1:22" outlineLevel="2">
      <c r="A1065">
        <v>128</v>
      </c>
      <c r="B1065" t="s">
        <v>2560</v>
      </c>
      <c r="C1065" s="334">
        <v>3.8294650266239159</v>
      </c>
      <c r="D1065" s="334">
        <v>0.70882389541329216</v>
      </c>
      <c r="E1065" s="334">
        <v>18.461439386534551</v>
      </c>
      <c r="F1065" s="334">
        <v>1.0065440926561171</v>
      </c>
      <c r="G1065" s="334">
        <v>39.240414751615916</v>
      </c>
      <c r="H1065" s="334">
        <v>65167165.994204573</v>
      </c>
      <c r="I1065" s="334">
        <v>1.6563492810239451</v>
      </c>
      <c r="J1065" s="334">
        <v>4.8932134321080198</v>
      </c>
      <c r="K1065" s="334">
        <v>1.729349383070854</v>
      </c>
      <c r="L1065" s="334">
        <v>59.223753195889458</v>
      </c>
      <c r="M1065" s="334" t="s">
        <v>30</v>
      </c>
      <c r="N1065" s="334" t="s">
        <v>30</v>
      </c>
      <c r="O1065" s="334" t="s">
        <v>30</v>
      </c>
      <c r="P1065" s="334">
        <v>7.7341145957247336E-5</v>
      </c>
      <c r="Q1065" s="334" t="s">
        <v>30</v>
      </c>
      <c r="R1065" s="334" t="s">
        <v>30</v>
      </c>
      <c r="S1065" s="595">
        <f t="shared" si="291"/>
        <v>59.223753195889458</v>
      </c>
      <c r="T1065" s="334">
        <v>-1.131</v>
      </c>
      <c r="U1065">
        <f t="shared" si="292"/>
        <v>127</v>
      </c>
      <c r="V1065" t="str">
        <f t="shared" si="293"/>
        <v>Al0</v>
      </c>
    </row>
    <row r="1066" spans="1:22" outlineLevel="2">
      <c r="A1066">
        <v>129</v>
      </c>
      <c r="B1066" t="s">
        <v>2561</v>
      </c>
      <c r="C1066" s="334">
        <v>3.8700389852698041</v>
      </c>
      <c r="D1066" s="334">
        <v>0.67189895080170037</v>
      </c>
      <c r="E1066" s="334">
        <v>18.676314792801389</v>
      </c>
      <c r="F1066" s="334">
        <v>1.0099456532574309</v>
      </c>
      <c r="G1066" s="334">
        <v>42.948491855185473</v>
      </c>
      <c r="H1066" s="334">
        <v>65556013.644738868</v>
      </c>
      <c r="I1066" s="334">
        <v>1.5891883983499471</v>
      </c>
      <c r="J1066" s="334">
        <v>5.3239650874296807</v>
      </c>
      <c r="K1066" s="334">
        <v>1.842869298257481</v>
      </c>
      <c r="L1066" s="334">
        <v>58.924733019383538</v>
      </c>
      <c r="M1066" s="334" t="s">
        <v>30</v>
      </c>
      <c r="N1066" s="334" t="s">
        <v>30</v>
      </c>
      <c r="O1066" s="334" t="s">
        <v>30</v>
      </c>
      <c r="P1066" s="334">
        <v>8.9055965771483558E-5</v>
      </c>
      <c r="Q1066" s="334" t="s">
        <v>30</v>
      </c>
      <c r="R1066" s="334" t="s">
        <v>30</v>
      </c>
      <c r="S1066" s="595">
        <f t="shared" ref="S1066:S1129" si="294">$L1066</f>
        <v>58.924733019383538</v>
      </c>
      <c r="T1066" s="334">
        <v>-1.248</v>
      </c>
      <c r="U1066">
        <f t="shared" si="292"/>
        <v>128</v>
      </c>
      <c r="V1066" t="str">
        <f t="shared" si="293"/>
        <v>Ei)</v>
      </c>
    </row>
    <row r="1067" spans="1:22" outlineLevel="2">
      <c r="A1067">
        <v>130</v>
      </c>
      <c r="B1067" t="s">
        <v>2562</v>
      </c>
      <c r="C1067" s="334">
        <v>3.850814834352478</v>
      </c>
      <c r="D1067" s="334">
        <v>0.7274000819696339</v>
      </c>
      <c r="E1067" s="334">
        <v>17.870275567893081</v>
      </c>
      <c r="F1067" s="334">
        <v>1.16949237571363</v>
      </c>
      <c r="G1067" s="334">
        <v>40.323614143488697</v>
      </c>
      <c r="H1067" s="334">
        <v>68061075.125512734</v>
      </c>
      <c r="I1067" s="334">
        <v>1.729945756598126</v>
      </c>
      <c r="J1067" s="334">
        <v>5.1722348348351872</v>
      </c>
      <c r="K1067" s="334">
        <v>1.828515239398296</v>
      </c>
      <c r="L1067" s="334">
        <v>57.29560378228993</v>
      </c>
      <c r="M1067" s="334" t="s">
        <v>30</v>
      </c>
      <c r="N1067" s="334" t="s">
        <v>30</v>
      </c>
      <c r="O1067" s="334" t="s">
        <v>30</v>
      </c>
      <c r="P1067" s="334">
        <v>9.0806532132371991E-5</v>
      </c>
      <c r="Q1067" s="334" t="s">
        <v>30</v>
      </c>
      <c r="R1067" s="334" t="s">
        <v>30</v>
      </c>
      <c r="S1067" s="595">
        <f t="shared" si="294"/>
        <v>57.29560378228993</v>
      </c>
      <c r="T1067" s="334">
        <v>-0.81299999999999994</v>
      </c>
      <c r="U1067">
        <f t="shared" ref="U1067:U1072" si="295">U1066+1</f>
        <v>129</v>
      </c>
      <c r="V1067" t="str">
        <f t="shared" ref="V1067:V1072" si="296">LEFT($B1067&amp;"  ",2)&amp;RIGHT(" "&amp;$B1067,1)</f>
        <v>Ya0</v>
      </c>
    </row>
    <row r="1068" spans="1:22" outlineLevel="2">
      <c r="A1068">
        <v>131</v>
      </c>
      <c r="B1068" t="s">
        <v>2563</v>
      </c>
      <c r="C1068" s="334">
        <v>3.644858343868445</v>
      </c>
      <c r="D1068" s="334">
        <v>0.69942707316910446</v>
      </c>
      <c r="E1068" s="334">
        <v>18.5849571070172</v>
      </c>
      <c r="F1068" s="334">
        <v>1.1089977769305679</v>
      </c>
      <c r="G1068" s="334">
        <v>40.270752987695815</v>
      </c>
      <c r="H1068" s="334">
        <v>60954688.140380338</v>
      </c>
      <c r="I1068" s="334">
        <v>1.777795024698807</v>
      </c>
      <c r="J1068" s="334">
        <v>5.1958050249700491</v>
      </c>
      <c r="K1068" s="334">
        <v>1.7509286408816389</v>
      </c>
      <c r="L1068" s="334">
        <v>57.422023064929917</v>
      </c>
      <c r="M1068" s="334" t="s">
        <v>30</v>
      </c>
      <c r="N1068" s="334" t="s">
        <v>30</v>
      </c>
      <c r="O1068" s="334" t="s">
        <v>30</v>
      </c>
      <c r="P1068" s="334">
        <v>9.1088137151060439E-5</v>
      </c>
      <c r="Q1068" s="334" t="s">
        <v>30</v>
      </c>
      <c r="R1068" s="334" t="s">
        <v>30</v>
      </c>
      <c r="S1068" s="595">
        <f t="shared" si="294"/>
        <v>57.422023064929917</v>
      </c>
      <c r="T1068" s="334">
        <v>1.593</v>
      </c>
      <c r="U1068">
        <f t="shared" si="295"/>
        <v>130</v>
      </c>
      <c r="V1068" t="str">
        <f t="shared" si="296"/>
        <v>Pe9</v>
      </c>
    </row>
    <row r="1069" spans="1:22" outlineLevel="2">
      <c r="A1069">
        <v>132</v>
      </c>
      <c r="B1069" t="s">
        <v>2564</v>
      </c>
      <c r="C1069" s="334">
        <v>3.28782686676879</v>
      </c>
      <c r="D1069" s="334">
        <v>0.6840805366535907</v>
      </c>
      <c r="E1069" s="334">
        <v>17.59566157540959</v>
      </c>
      <c r="F1069" s="334">
        <v>0.92427198247807507</v>
      </c>
      <c r="G1069" s="334">
        <v>45.866033967995357</v>
      </c>
      <c r="H1069" s="334">
        <v>69961594.617402703</v>
      </c>
      <c r="I1069" s="334">
        <v>1.6922827387670809</v>
      </c>
      <c r="J1069" s="334">
        <v>5.3799924757726547</v>
      </c>
      <c r="K1069" s="334">
        <v>2.0140758085402002</v>
      </c>
      <c r="L1069" s="334">
        <v>54.856869484073229</v>
      </c>
      <c r="M1069" s="334" t="s">
        <v>30</v>
      </c>
      <c r="N1069" s="334" t="s">
        <v>30</v>
      </c>
      <c r="O1069" s="334" t="s">
        <v>30</v>
      </c>
      <c r="P1069" s="334">
        <v>9.9155509696830066E-5</v>
      </c>
      <c r="Q1069" s="334" t="s">
        <v>30</v>
      </c>
      <c r="R1069" s="334" t="s">
        <v>30</v>
      </c>
      <c r="S1069" s="595">
        <f t="shared" si="294"/>
        <v>54.856869484073229</v>
      </c>
      <c r="T1069" s="334">
        <v>2.7869999999999999</v>
      </c>
      <c r="U1069">
        <f t="shared" si="295"/>
        <v>131</v>
      </c>
      <c r="V1069" t="str">
        <f t="shared" si="296"/>
        <v>Eu1</v>
      </c>
    </row>
    <row r="1070" spans="1:22" outlineLevel="2">
      <c r="A1070">
        <v>133</v>
      </c>
      <c r="B1070" t="s">
        <v>2565</v>
      </c>
      <c r="C1070" s="334">
        <v>3.93008028781587</v>
      </c>
      <c r="D1070" s="334">
        <v>0.73413742778527213</v>
      </c>
      <c r="E1070" s="334">
        <v>18.856951416906039</v>
      </c>
      <c r="F1070" s="334">
        <v>1.053412529981028</v>
      </c>
      <c r="G1070" s="334">
        <v>42.075633708758296</v>
      </c>
      <c r="H1070" s="334">
        <v>59242219.758751638</v>
      </c>
      <c r="I1070" s="334">
        <v>1.6859837836391121</v>
      </c>
      <c r="J1070" s="334">
        <v>5.5153608930760676</v>
      </c>
      <c r="K1070" s="334">
        <v>1.8463585542798291</v>
      </c>
      <c r="L1070" s="334">
        <v>58.111766719652501</v>
      </c>
      <c r="M1070" s="334" t="s">
        <v>30</v>
      </c>
      <c r="N1070" s="334" t="s">
        <v>30</v>
      </c>
      <c r="O1070" s="334" t="s">
        <v>30</v>
      </c>
      <c r="P1070" s="334">
        <v>9.5812941185780784E-5</v>
      </c>
      <c r="Q1070" s="334" t="s">
        <v>30</v>
      </c>
      <c r="R1070" s="334" t="s">
        <v>30</v>
      </c>
      <c r="S1070" s="595">
        <f t="shared" si="294"/>
        <v>58.111766719652501</v>
      </c>
      <c r="T1070" s="334">
        <v>4.9740000000000002</v>
      </c>
      <c r="U1070">
        <f t="shared" si="295"/>
        <v>132</v>
      </c>
      <c r="V1070" t="str">
        <f t="shared" si="296"/>
        <v>Bu0</v>
      </c>
    </row>
    <row r="1071" spans="1:22" outlineLevel="2">
      <c r="A1071">
        <v>134</v>
      </c>
      <c r="B1071" t="s">
        <v>2566</v>
      </c>
      <c r="C1071" s="334">
        <v>3.6911776494192159</v>
      </c>
      <c r="D1071" s="334">
        <v>0.74146013193993499</v>
      </c>
      <c r="E1071" s="334">
        <v>18.539937607059169</v>
      </c>
      <c r="F1071" s="334">
        <v>1.16826935819874</v>
      </c>
      <c r="G1071" s="334">
        <v>42.378216916163638</v>
      </c>
      <c r="H1071" s="334">
        <v>59447699.164000459</v>
      </c>
      <c r="I1071" s="334">
        <v>2.0675993660507812</v>
      </c>
      <c r="J1071" s="334">
        <v>5.2765465561707163</v>
      </c>
      <c r="K1071" s="334">
        <v>1.7146393224491701</v>
      </c>
      <c r="L1071" s="334">
        <v>59.163866031860373</v>
      </c>
      <c r="M1071" s="334" t="s">
        <v>30</v>
      </c>
      <c r="N1071" s="334" t="s">
        <v>30</v>
      </c>
      <c r="O1071" s="334" t="s">
        <v>30</v>
      </c>
      <c r="P1071" s="334">
        <v>8.9683998129747489E-5</v>
      </c>
      <c r="Q1071" s="334" t="s">
        <v>30</v>
      </c>
      <c r="R1071" s="334" t="s">
        <v>30</v>
      </c>
      <c r="S1071" s="595">
        <f t="shared" si="294"/>
        <v>59.163866031860373</v>
      </c>
      <c r="T1071" s="334">
        <v>-0.36</v>
      </c>
      <c r="U1071">
        <f t="shared" si="295"/>
        <v>133</v>
      </c>
      <c r="V1071" t="str">
        <f t="shared" si="296"/>
        <v>Hi6</v>
      </c>
    </row>
    <row r="1072" spans="1:22" outlineLevel="2">
      <c r="A1072">
        <v>135</v>
      </c>
      <c r="B1072" s="578" t="s">
        <v>2567</v>
      </c>
      <c r="C1072" s="579">
        <v>3.5103189648043251</v>
      </c>
      <c r="D1072" s="579">
        <v>0.64812131149443664</v>
      </c>
      <c r="E1072" s="579">
        <v>18.01697500889037</v>
      </c>
      <c r="F1072" s="579">
        <v>1.0906183159057701</v>
      </c>
      <c r="G1072" s="334">
        <v>41.396980945739344</v>
      </c>
      <c r="H1072" s="579">
        <v>70023987.972968429</v>
      </c>
      <c r="I1072" s="579">
        <v>1.6639349545386579</v>
      </c>
      <c r="J1072" s="579">
        <v>5.4959379792536884</v>
      </c>
      <c r="K1072" s="579">
        <v>1.9387390944524789</v>
      </c>
      <c r="L1072" s="579">
        <v>55.372121675004053</v>
      </c>
      <c r="M1072" s="334" t="s">
        <v>30</v>
      </c>
      <c r="N1072" s="334" t="s">
        <v>30</v>
      </c>
      <c r="O1072" s="334" t="s">
        <v>30</v>
      </c>
      <c r="P1072" s="579">
        <v>1.0178724200502789E-4</v>
      </c>
      <c r="Q1072" s="334" t="s">
        <v>30</v>
      </c>
      <c r="R1072" s="334" t="s">
        <v>30</v>
      </c>
      <c r="S1072" s="595">
        <f t="shared" si="294"/>
        <v>55.372121675004053</v>
      </c>
      <c r="T1072" s="579">
        <v>0.48</v>
      </c>
      <c r="U1072">
        <f t="shared" si="295"/>
        <v>134</v>
      </c>
      <c r="V1072" t="str">
        <f t="shared" si="296"/>
        <v>Hi3</v>
      </c>
    </row>
    <row r="1073" spans="1:26" outlineLevel="1">
      <c r="A1073" s="580" t="s">
        <v>2394</v>
      </c>
      <c r="B1073" s="580" t="s">
        <v>359</v>
      </c>
      <c r="C1073" s="334">
        <v>3.74640485680882</v>
      </c>
      <c r="D1073" s="334">
        <v>0.71275413872968363</v>
      </c>
      <c r="E1073" s="334">
        <v>18.641796469359701</v>
      </c>
      <c r="F1073" s="334">
        <v>1.0956200336672199</v>
      </c>
      <c r="G1073" s="334">
        <v>41.866791338354922</v>
      </c>
      <c r="H1073" s="334">
        <v>60434911.513552502</v>
      </c>
      <c r="I1073" s="334">
        <v>1.9345540150143321</v>
      </c>
      <c r="J1073" s="334">
        <v>5.3791737503525399</v>
      </c>
      <c r="K1073" s="334">
        <v>1.7748010312675531</v>
      </c>
      <c r="L1073" s="334">
        <v>58.651126254129998</v>
      </c>
      <c r="M1073" s="334" t="s">
        <v>30</v>
      </c>
      <c r="N1073" s="334" t="s">
        <v>30</v>
      </c>
      <c r="O1073" s="334" t="s">
        <v>30</v>
      </c>
      <c r="P1073" s="334">
        <v>9.3040787735840604E-5</v>
      </c>
      <c r="Q1073" s="334" t="s">
        <v>30</v>
      </c>
      <c r="R1073" s="334" t="s">
        <v>30</v>
      </c>
      <c r="S1073" s="595">
        <f t="shared" si="294"/>
        <v>58.651126254129998</v>
      </c>
      <c r="T1073" s="615">
        <f>AVERAGE(T1074:T1207)</f>
        <v>3.781343283582092E-2</v>
      </c>
      <c r="U1073">
        <v>0</v>
      </c>
      <c r="V1073" s="594" t="s">
        <v>2406</v>
      </c>
      <c r="Y1073" s="334">
        <v>0.68086780351134002</v>
      </c>
      <c r="Z1073" s="334">
        <v>1.265490555131688E-2</v>
      </c>
    </row>
    <row r="1074" spans="1:26" outlineLevel="2">
      <c r="A1074">
        <v>137</v>
      </c>
      <c r="B1074" t="s">
        <v>2434</v>
      </c>
      <c r="C1074" s="334">
        <v>3.9028825738380899</v>
      </c>
      <c r="D1074" s="334">
        <v>0.71829559975251178</v>
      </c>
      <c r="E1074" s="334">
        <v>18.9712403382687</v>
      </c>
      <c r="F1074" s="334">
        <v>1.078686009426536</v>
      </c>
      <c r="G1074" s="334">
        <v>43.134996917237068</v>
      </c>
      <c r="H1074" s="334">
        <v>61607647.225205317</v>
      </c>
      <c r="I1074" s="334">
        <v>1.6650013264042161</v>
      </c>
      <c r="J1074" s="334">
        <v>5.1823902626247991</v>
      </c>
      <c r="K1074" s="334">
        <v>2.038858781166843</v>
      </c>
      <c r="L1074" s="334">
        <v>56.840454215347393</v>
      </c>
      <c r="M1074" s="334" t="s">
        <v>30</v>
      </c>
      <c r="N1074" s="334" t="s">
        <v>30</v>
      </c>
      <c r="O1074" s="334" t="s">
        <v>30</v>
      </c>
      <c r="P1074" s="334">
        <v>9.0905658595480219E-5</v>
      </c>
      <c r="Q1074" s="334" t="s">
        <v>30</v>
      </c>
      <c r="R1074" s="334" t="s">
        <v>30</v>
      </c>
      <c r="S1074" s="595">
        <f t="shared" si="294"/>
        <v>56.840454215347393</v>
      </c>
      <c r="T1074" s="334">
        <v>-0.215999999999999</v>
      </c>
      <c r="U1074">
        <f t="shared" ref="U1074:U1137" si="297">U1073+1</f>
        <v>1</v>
      </c>
      <c r="V1074" t="str">
        <f t="shared" ref="V1074:V1137" si="298">LEFT($B1074&amp;"  ",2)&amp;RIGHT(" "&amp;$B1074,1)</f>
        <v>Bi7</v>
      </c>
      <c r="Y1074" s="334">
        <v>0.97799955367493929</v>
      </c>
      <c r="Z1074" s="334">
        <v>1.259753650207132E-2</v>
      </c>
    </row>
    <row r="1075" spans="1:26" outlineLevel="2">
      <c r="A1075">
        <v>138</v>
      </c>
      <c r="B1075" t="s">
        <v>2435</v>
      </c>
      <c r="C1075" s="334">
        <v>3.5808081344229379</v>
      </c>
      <c r="D1075" s="334">
        <v>0.72162546027608543</v>
      </c>
      <c r="E1075" s="334">
        <v>18.339410641668461</v>
      </c>
      <c r="F1075" s="334">
        <v>1.045492129401874</v>
      </c>
      <c r="G1075" s="334">
        <v>37.93604172768228</v>
      </c>
      <c r="H1075" s="334">
        <v>58151795.659530163</v>
      </c>
      <c r="I1075" s="334">
        <v>1.942486785943488</v>
      </c>
      <c r="J1075" s="334">
        <v>5.8566801052433517</v>
      </c>
      <c r="K1075" s="334">
        <v>1.770546155558715</v>
      </c>
      <c r="L1075" s="334">
        <v>59.028258797013692</v>
      </c>
      <c r="M1075" s="334" t="s">
        <v>30</v>
      </c>
      <c r="N1075" s="334" t="s">
        <v>30</v>
      </c>
      <c r="O1075" s="334" t="s">
        <v>30</v>
      </c>
      <c r="P1075" s="334">
        <v>1.015068802549901E-4</v>
      </c>
      <c r="Q1075" s="334" t="s">
        <v>30</v>
      </c>
      <c r="R1075" s="334" t="s">
        <v>30</v>
      </c>
      <c r="S1075" s="595">
        <f t="shared" si="294"/>
        <v>59.028258797013692</v>
      </c>
      <c r="T1075" s="334">
        <v>1.911</v>
      </c>
      <c r="U1075">
        <f t="shared" si="297"/>
        <v>2</v>
      </c>
      <c r="V1075" t="str">
        <f t="shared" si="298"/>
        <v>Le3</v>
      </c>
      <c r="Y1075" s="334">
        <v>0.83863345618293295</v>
      </c>
      <c r="Z1075" s="334">
        <v>1.251382084313119E-2</v>
      </c>
    </row>
    <row r="1076" spans="1:26" outlineLevel="2">
      <c r="A1076">
        <v>139</v>
      </c>
      <c r="B1076" t="s">
        <v>2436</v>
      </c>
      <c r="C1076" s="334">
        <v>3.5681752820945758</v>
      </c>
      <c r="D1076" s="334">
        <v>0.73997256221815233</v>
      </c>
      <c r="E1076" s="334">
        <v>18.58992622008201</v>
      </c>
      <c r="F1076" s="334">
        <v>1.178916974700668</v>
      </c>
      <c r="G1076" s="334">
        <v>40.602845889467019</v>
      </c>
      <c r="H1076" s="334">
        <v>56331760.329502627</v>
      </c>
      <c r="I1076" s="334">
        <v>1.672459779389873</v>
      </c>
      <c r="J1076" s="334">
        <v>5.6586458139070572</v>
      </c>
      <c r="K1076" s="334">
        <v>1.9880721949662861</v>
      </c>
      <c r="L1076" s="334">
        <v>58.048805996601828</v>
      </c>
      <c r="M1076" s="334" t="s">
        <v>30</v>
      </c>
      <c r="N1076" s="334" t="s">
        <v>30</v>
      </c>
      <c r="O1076" s="334" t="s">
        <v>30</v>
      </c>
      <c r="P1076" s="334">
        <v>1.03609181338969E-4</v>
      </c>
      <c r="Q1076" s="334" t="s">
        <v>30</v>
      </c>
      <c r="R1076" s="334" t="s">
        <v>30</v>
      </c>
      <c r="S1076" s="595">
        <f t="shared" si="294"/>
        <v>58.048805996601828</v>
      </c>
      <c r="T1076" s="334">
        <v>0.246</v>
      </c>
      <c r="U1076">
        <f t="shared" si="297"/>
        <v>3</v>
      </c>
      <c r="V1076" t="str">
        <f t="shared" si="298"/>
        <v>Le8</v>
      </c>
      <c r="Y1076" s="334">
        <v>0.74873997170675555</v>
      </c>
      <c r="Z1076" s="334">
        <v>1.3246246201111681E-2</v>
      </c>
    </row>
    <row r="1077" spans="1:26" outlineLevel="2">
      <c r="A1077">
        <v>140</v>
      </c>
      <c r="B1077" t="s">
        <v>2437</v>
      </c>
      <c r="C1077" s="334">
        <v>3.8640159773897431</v>
      </c>
      <c r="D1077" s="334">
        <v>0.72644830479997102</v>
      </c>
      <c r="E1077" s="334">
        <v>18.20008806101907</v>
      </c>
      <c r="F1077" s="334">
        <v>1.0790018002023529</v>
      </c>
      <c r="G1077" s="334">
        <v>39.529147235097611</v>
      </c>
      <c r="H1077" s="334">
        <v>68103543.602745637</v>
      </c>
      <c r="I1077" s="334">
        <v>1.841891711755431</v>
      </c>
      <c r="J1077" s="334">
        <v>5.1808613327222872</v>
      </c>
      <c r="K1077" s="334">
        <v>2.05568483370301</v>
      </c>
      <c r="L1077" s="334">
        <v>56.332354263185081</v>
      </c>
      <c r="M1077" s="334" t="s">
        <v>30</v>
      </c>
      <c r="N1077" s="334" t="s">
        <v>30</v>
      </c>
      <c r="O1077" s="334" t="s">
        <v>30</v>
      </c>
      <c r="P1077" s="334">
        <v>9.2787183277489476E-5</v>
      </c>
      <c r="Q1077" s="334" t="s">
        <v>30</v>
      </c>
      <c r="R1077" s="334" t="s">
        <v>30</v>
      </c>
      <c r="S1077" s="595">
        <f t="shared" si="294"/>
        <v>56.332354263185081</v>
      </c>
      <c r="T1077" s="334">
        <v>-0.14099999999999999</v>
      </c>
      <c r="U1077">
        <f t="shared" si="297"/>
        <v>4</v>
      </c>
      <c r="V1077" t="str">
        <f t="shared" si="298"/>
        <v xml:space="preserve">Gr </v>
      </c>
      <c r="Y1077" s="334">
        <v>0.72010767007462961</v>
      </c>
      <c r="Z1077" s="334">
        <v>1.317653972877899E-2</v>
      </c>
    </row>
    <row r="1078" spans="1:26" outlineLevel="2">
      <c r="A1078">
        <v>141</v>
      </c>
      <c r="B1078" t="s">
        <v>2438</v>
      </c>
      <c r="C1078" s="334">
        <v>3.65733517126997</v>
      </c>
      <c r="D1078" s="334">
        <v>0.71878747603806648</v>
      </c>
      <c r="E1078" s="334">
        <v>18.776979896182091</v>
      </c>
      <c r="F1078" s="334">
        <v>1.0579230353240749</v>
      </c>
      <c r="G1078" s="334">
        <v>42.820987333342892</v>
      </c>
      <c r="H1078" s="334">
        <v>57470454.42562709</v>
      </c>
      <c r="I1078" s="334">
        <v>1.6934989994968921</v>
      </c>
      <c r="J1078" s="334">
        <v>5.4618650318730948</v>
      </c>
      <c r="K1078" s="334">
        <v>1.5119157642699079</v>
      </c>
      <c r="L1078" s="334">
        <v>59.485422755693001</v>
      </c>
      <c r="M1078" s="334" t="s">
        <v>30</v>
      </c>
      <c r="N1078" s="334" t="s">
        <v>30</v>
      </c>
      <c r="O1078" s="334" t="s">
        <v>30</v>
      </c>
      <c r="P1078" s="334">
        <v>9.1421663876393696E-5</v>
      </c>
      <c r="Q1078" s="334" t="s">
        <v>30</v>
      </c>
      <c r="R1078" s="334" t="s">
        <v>30</v>
      </c>
      <c r="S1078" s="595">
        <f t="shared" si="294"/>
        <v>59.485422755693001</v>
      </c>
      <c r="T1078" s="334">
        <v>-0.16500000000000001</v>
      </c>
      <c r="U1078">
        <f t="shared" si="297"/>
        <v>5</v>
      </c>
      <c r="V1078" t="str">
        <f t="shared" si="298"/>
        <v>Ro9</v>
      </c>
      <c r="Y1078" s="334">
        <v>0.8159548011211728</v>
      </c>
      <c r="Z1078" s="334">
        <v>1.2175065998483539E-2</v>
      </c>
    </row>
    <row r="1079" spans="1:26" outlineLevel="2">
      <c r="A1079">
        <v>142</v>
      </c>
      <c r="B1079" t="s">
        <v>2439</v>
      </c>
      <c r="C1079" s="334">
        <v>3.5984164000924519</v>
      </c>
      <c r="D1079" s="334">
        <v>0.72744278352665714</v>
      </c>
      <c r="E1079" s="334">
        <v>17.269348605650379</v>
      </c>
      <c r="F1079" s="334">
        <v>1.0476167627403861</v>
      </c>
      <c r="G1079" s="334">
        <v>41.53312595199894</v>
      </c>
      <c r="H1079" s="334">
        <v>71514261.566238105</v>
      </c>
      <c r="I1079" s="334">
        <v>1.977804296485542</v>
      </c>
      <c r="J1079" s="334">
        <v>5.3101984570687017</v>
      </c>
      <c r="K1079" s="334">
        <v>1.9541781231250339</v>
      </c>
      <c r="L1079" s="334">
        <v>55.964007682241963</v>
      </c>
      <c r="M1079" s="334" t="s">
        <v>30</v>
      </c>
      <c r="N1079" s="334" t="s">
        <v>30</v>
      </c>
      <c r="O1079" s="334" t="s">
        <v>30</v>
      </c>
      <c r="P1079" s="334">
        <v>9.6418671702302609E-5</v>
      </c>
      <c r="Q1079" s="334" t="s">
        <v>30</v>
      </c>
      <c r="R1079" s="334" t="s">
        <v>30</v>
      </c>
      <c r="S1079" s="595">
        <f t="shared" si="294"/>
        <v>55.964007682241963</v>
      </c>
      <c r="T1079" s="334">
        <v>0.89700000000000002</v>
      </c>
      <c r="U1079">
        <f t="shared" si="297"/>
        <v>6</v>
      </c>
      <c r="V1079" t="str">
        <f t="shared" si="298"/>
        <v>Ya3</v>
      </c>
      <c r="Y1079" s="334">
        <v>0.71735108387547941</v>
      </c>
      <c r="Z1079" s="334">
        <v>1.348586286502136E-2</v>
      </c>
    </row>
    <row r="1080" spans="1:26" outlineLevel="2">
      <c r="A1080">
        <v>143</v>
      </c>
      <c r="B1080" t="s">
        <v>2440</v>
      </c>
      <c r="C1080" s="334">
        <v>3.9260745747432662</v>
      </c>
      <c r="D1080" s="334">
        <v>0.6688296389124595</v>
      </c>
      <c r="E1080" s="334">
        <v>18.11663048172711</v>
      </c>
      <c r="F1080" s="334">
        <v>1.040820582974445</v>
      </c>
      <c r="G1080" s="334">
        <v>38.21536611593163</v>
      </c>
      <c r="H1080" s="334">
        <v>71962020.953069061</v>
      </c>
      <c r="I1080" s="334">
        <v>1.815511948604686</v>
      </c>
      <c r="J1080" s="334">
        <v>5.3875954999369773</v>
      </c>
      <c r="K1080" s="334">
        <v>1.811566511168577</v>
      </c>
      <c r="L1080" s="334">
        <v>58.092925683520413</v>
      </c>
      <c r="M1080" s="334" t="s">
        <v>30</v>
      </c>
      <c r="N1080" s="334" t="s">
        <v>30</v>
      </c>
      <c r="O1080" s="334" t="s">
        <v>30</v>
      </c>
      <c r="P1080" s="334">
        <v>9.6592508521631216E-5</v>
      </c>
      <c r="Q1080" s="334" t="s">
        <v>30</v>
      </c>
      <c r="R1080" s="334" t="s">
        <v>30</v>
      </c>
      <c r="S1080" s="595">
        <f t="shared" si="294"/>
        <v>58.092925683520413</v>
      </c>
      <c r="T1080" s="334">
        <v>-1.3260000000000001</v>
      </c>
      <c r="U1080">
        <f t="shared" si="297"/>
        <v>7</v>
      </c>
      <c r="V1080" t="str">
        <f t="shared" si="298"/>
        <v>On6</v>
      </c>
      <c r="Y1080" s="334">
        <v>1.1374314782938091</v>
      </c>
      <c r="Z1080" s="334">
        <v>1.1103814378541381E-2</v>
      </c>
    </row>
    <row r="1081" spans="1:26" outlineLevel="2">
      <c r="A1081">
        <v>144</v>
      </c>
      <c r="B1081" t="s">
        <v>2441</v>
      </c>
      <c r="C1081" s="334">
        <v>3.6340399921964792</v>
      </c>
      <c r="D1081" s="334">
        <v>0.72135972510920843</v>
      </c>
      <c r="E1081" s="334">
        <v>17.88533269333475</v>
      </c>
      <c r="F1081" s="334">
        <v>1.161538538341101</v>
      </c>
      <c r="G1081" s="334">
        <v>40.316211124842113</v>
      </c>
      <c r="H1081" s="334">
        <v>64760300.815975308</v>
      </c>
      <c r="I1081" s="334">
        <v>1.6785643741384</v>
      </c>
      <c r="J1081" s="334">
        <v>5.1775706806954709</v>
      </c>
      <c r="K1081" s="334">
        <v>1.8142068886434879</v>
      </c>
      <c r="L1081" s="334">
        <v>56.674697243675674</v>
      </c>
      <c r="M1081" s="334" t="s">
        <v>30</v>
      </c>
      <c r="N1081" s="334" t="s">
        <v>30</v>
      </c>
      <c r="O1081" s="334" t="s">
        <v>30</v>
      </c>
      <c r="P1081" s="334">
        <v>9.2330629847939922E-5</v>
      </c>
      <c r="Q1081" s="334" t="s">
        <v>30</v>
      </c>
      <c r="R1081" s="334" t="s">
        <v>30</v>
      </c>
      <c r="S1081" s="595">
        <f t="shared" si="294"/>
        <v>56.674697243675674</v>
      </c>
      <c r="T1081" s="334">
        <v>0.107999999999999</v>
      </c>
      <c r="U1081">
        <f t="shared" si="297"/>
        <v>8</v>
      </c>
      <c r="V1081" t="str">
        <f t="shared" si="298"/>
        <v>Ce6</v>
      </c>
      <c r="Y1081" s="334">
        <v>0.6269273236877112</v>
      </c>
      <c r="Z1081" s="334">
        <v>1.394139852486388E-2</v>
      </c>
    </row>
    <row r="1082" spans="1:26" outlineLevel="2">
      <c r="A1082">
        <v>145</v>
      </c>
      <c r="B1082" t="s">
        <v>2442</v>
      </c>
      <c r="C1082" s="334">
        <v>3.513379661894906</v>
      </c>
      <c r="D1082" s="334">
        <v>0.7403550208619305</v>
      </c>
      <c r="E1082" s="334">
        <v>19.082031792070222</v>
      </c>
      <c r="F1082" s="334">
        <v>1.0468192075826701</v>
      </c>
      <c r="G1082" s="334">
        <v>42.029498117680028</v>
      </c>
      <c r="H1082" s="334">
        <v>53932373.583864518</v>
      </c>
      <c r="I1082" s="334">
        <v>1.6284799986737251</v>
      </c>
      <c r="J1082" s="334">
        <v>5.0441719236814739</v>
      </c>
      <c r="K1082" s="334">
        <v>1.688546389440547</v>
      </c>
      <c r="L1082" s="334">
        <v>56.724479460959628</v>
      </c>
      <c r="M1082" s="334" t="s">
        <v>30</v>
      </c>
      <c r="N1082" s="334" t="s">
        <v>30</v>
      </c>
      <c r="O1082" s="334" t="s">
        <v>30</v>
      </c>
      <c r="P1082" s="334">
        <v>8.6710302800192324E-5</v>
      </c>
      <c r="Q1082" s="334" t="s">
        <v>30</v>
      </c>
      <c r="R1082" s="334" t="s">
        <v>30</v>
      </c>
      <c r="S1082" s="595">
        <f t="shared" si="294"/>
        <v>56.724479460959628</v>
      </c>
      <c r="T1082" s="334">
        <v>1.8719999999999899</v>
      </c>
      <c r="U1082">
        <f t="shared" si="297"/>
        <v>9</v>
      </c>
      <c r="V1082" t="str">
        <f t="shared" si="298"/>
        <v>Mu9</v>
      </c>
      <c r="Y1082" s="334">
        <v>0.74106964892443639</v>
      </c>
      <c r="Z1082" s="334">
        <v>1.3098884438693181E-2</v>
      </c>
    </row>
    <row r="1083" spans="1:26" outlineLevel="2">
      <c r="A1083">
        <v>146</v>
      </c>
      <c r="B1083" t="s">
        <v>2443</v>
      </c>
      <c r="C1083" s="334">
        <v>3.6724759060308041</v>
      </c>
      <c r="D1083" s="334">
        <v>0.71657973219548587</v>
      </c>
      <c r="E1083" s="334">
        <v>18.593906085974542</v>
      </c>
      <c r="F1083" s="334">
        <v>1.2113914899855089</v>
      </c>
      <c r="G1083" s="334">
        <v>41.93636962857714</v>
      </c>
      <c r="H1083" s="334">
        <v>64777979.555174917</v>
      </c>
      <c r="I1083" s="334">
        <v>1.6095151279563049</v>
      </c>
      <c r="J1083" s="334">
        <v>5.371927877710279</v>
      </c>
      <c r="K1083" s="334">
        <v>1.9565852489745419</v>
      </c>
      <c r="L1083" s="334">
        <v>54.621403393414688</v>
      </c>
      <c r="M1083" s="334" t="s">
        <v>30</v>
      </c>
      <c r="N1083" s="334" t="s">
        <v>30</v>
      </c>
      <c r="O1083" s="334" t="s">
        <v>30</v>
      </c>
      <c r="P1083" s="334">
        <v>1.000665583995172E-4</v>
      </c>
      <c r="Q1083" s="334" t="s">
        <v>30</v>
      </c>
      <c r="R1083" s="334" t="s">
        <v>30</v>
      </c>
      <c r="S1083" s="595">
        <f t="shared" si="294"/>
        <v>54.621403393414688</v>
      </c>
      <c r="T1083" s="334">
        <v>0.11699999999999899</v>
      </c>
      <c r="U1083">
        <f t="shared" si="297"/>
        <v>10</v>
      </c>
      <c r="V1083" t="str">
        <f t="shared" si="298"/>
        <v>Ku1</v>
      </c>
      <c r="Y1083" s="334">
        <v>0.9205254672347043</v>
      </c>
      <c r="Z1083" s="334">
        <v>1.179060009219504E-2</v>
      </c>
    </row>
    <row r="1084" spans="1:26" outlineLevel="2">
      <c r="A1084">
        <v>147</v>
      </c>
      <c r="B1084" t="s">
        <v>2444</v>
      </c>
      <c r="C1084" s="334">
        <v>3.880377222459813</v>
      </c>
      <c r="D1084" s="334">
        <v>0.69560849706184869</v>
      </c>
      <c r="E1084" s="334">
        <v>17.98148035897643</v>
      </c>
      <c r="F1084" s="334">
        <v>1.1319078939542351</v>
      </c>
      <c r="G1084" s="334">
        <v>41.696896500981275</v>
      </c>
      <c r="H1084" s="334">
        <v>68475905.108467579</v>
      </c>
      <c r="I1084" s="334">
        <v>2.5074936624724611</v>
      </c>
      <c r="J1084" s="334">
        <v>5.5775677536269699</v>
      </c>
      <c r="K1084" s="334">
        <v>1.615176601838149</v>
      </c>
      <c r="L1084" s="334">
        <v>58.489717489904649</v>
      </c>
      <c r="M1084" s="334" t="s">
        <v>30</v>
      </c>
      <c r="N1084" s="334" t="s">
        <v>30</v>
      </c>
      <c r="O1084" s="334" t="s">
        <v>30</v>
      </c>
      <c r="P1084" s="334">
        <v>1.045444931267354E-4</v>
      </c>
      <c r="Q1084" s="334" t="s">
        <v>30</v>
      </c>
      <c r="R1084" s="334" t="s">
        <v>30</v>
      </c>
      <c r="S1084" s="595">
        <f t="shared" si="294"/>
        <v>58.489717489904649</v>
      </c>
      <c r="T1084" s="334">
        <v>-1.9710000000000001</v>
      </c>
      <c r="U1084">
        <f t="shared" si="297"/>
        <v>11</v>
      </c>
      <c r="V1084" t="str">
        <f t="shared" si="298"/>
        <v>Gl2</v>
      </c>
      <c r="Y1084" s="334">
        <v>0.87542789666245746</v>
      </c>
      <c r="Z1084" s="334">
        <v>1.2054095676890871E-2</v>
      </c>
    </row>
    <row r="1085" spans="1:26" outlineLevel="2">
      <c r="A1085">
        <v>148</v>
      </c>
      <c r="B1085" t="s">
        <v>2445</v>
      </c>
      <c r="C1085" s="334">
        <v>3.7449726776811532</v>
      </c>
      <c r="D1085" s="334">
        <v>0.73363621058043105</v>
      </c>
      <c r="E1085" s="334">
        <v>18.758876394449111</v>
      </c>
      <c r="F1085" s="334">
        <v>1.076265239881474</v>
      </c>
      <c r="G1085" s="334">
        <v>43.201498828986246</v>
      </c>
      <c r="H1085" s="334">
        <v>59091980.755815178</v>
      </c>
      <c r="I1085" s="334">
        <v>2.015371026674317</v>
      </c>
      <c r="J1085" s="334">
        <v>5.0100764656101733</v>
      </c>
      <c r="K1085" s="334">
        <v>1.6406902237714569</v>
      </c>
      <c r="L1085" s="334">
        <v>59.462155277861811</v>
      </c>
      <c r="M1085" s="334" t="s">
        <v>30</v>
      </c>
      <c r="N1085" s="334" t="s">
        <v>30</v>
      </c>
      <c r="O1085" s="334" t="s">
        <v>30</v>
      </c>
      <c r="P1085" s="334">
        <v>8.2793056805862672E-5</v>
      </c>
      <c r="Q1085" s="334" t="s">
        <v>30</v>
      </c>
      <c r="R1085" s="334" t="s">
        <v>30</v>
      </c>
      <c r="S1085" s="595">
        <f t="shared" si="294"/>
        <v>59.462155277861811</v>
      </c>
      <c r="T1085" s="334">
        <v>-1.893</v>
      </c>
      <c r="U1085">
        <f t="shared" si="297"/>
        <v>12</v>
      </c>
      <c r="V1085" t="str">
        <f t="shared" si="298"/>
        <v>Na0</v>
      </c>
      <c r="Y1085" s="334">
        <v>1.584159002485408</v>
      </c>
      <c r="Z1085" s="334">
        <v>1.0509456357676901E-2</v>
      </c>
    </row>
    <row r="1086" spans="1:26" outlineLevel="2">
      <c r="A1086">
        <v>149</v>
      </c>
      <c r="B1086" t="s">
        <v>2446</v>
      </c>
      <c r="C1086" s="334">
        <v>3.8265057978787689</v>
      </c>
      <c r="D1086" s="334">
        <v>0.72761988206366834</v>
      </c>
      <c r="E1086" s="334">
        <v>18.566806005519808</v>
      </c>
      <c r="F1086" s="334">
        <v>1.191223467683749</v>
      </c>
      <c r="G1086" s="334">
        <v>38.434474433539584</v>
      </c>
      <c r="H1086" s="334">
        <v>59148654.337680101</v>
      </c>
      <c r="I1086" s="334">
        <v>2.2202670417677131</v>
      </c>
      <c r="J1086" s="334">
        <v>5.2003439131765727</v>
      </c>
      <c r="K1086" s="334">
        <v>1.4275629396301921</v>
      </c>
      <c r="L1086" s="334">
        <v>60.889864608456243</v>
      </c>
      <c r="M1086" s="334" t="s">
        <v>30</v>
      </c>
      <c r="N1086" s="334" t="s">
        <v>30</v>
      </c>
      <c r="O1086" s="334" t="s">
        <v>30</v>
      </c>
      <c r="P1086" s="334">
        <v>8.1273613850251235E-5</v>
      </c>
      <c r="Q1086" s="334" t="s">
        <v>30</v>
      </c>
      <c r="R1086" s="334" t="s">
        <v>30</v>
      </c>
      <c r="S1086" s="595">
        <f t="shared" si="294"/>
        <v>60.889864608456243</v>
      </c>
      <c r="T1086" s="334">
        <v>-0.75</v>
      </c>
      <c r="U1086">
        <f t="shared" si="297"/>
        <v>13</v>
      </c>
      <c r="V1086" t="str">
        <f t="shared" si="298"/>
        <v>Ha3</v>
      </c>
      <c r="Y1086" s="334">
        <v>0.68812479342043098</v>
      </c>
      <c r="Z1086" s="334">
        <v>1.308180777610218E-2</v>
      </c>
    </row>
    <row r="1087" spans="1:26" outlineLevel="2">
      <c r="A1087">
        <v>150</v>
      </c>
      <c r="B1087" t="s">
        <v>2447</v>
      </c>
      <c r="C1087" s="334">
        <v>3.97642861926222</v>
      </c>
      <c r="D1087" s="334">
        <v>0.70633712217182287</v>
      </c>
      <c r="E1087" s="334">
        <v>18.555240823234669</v>
      </c>
      <c r="F1087" s="334">
        <v>1.1384147797624919</v>
      </c>
      <c r="G1087" s="334">
        <v>45.006214645660023</v>
      </c>
      <c r="H1087" s="334">
        <v>69238734.005512595</v>
      </c>
      <c r="I1087" s="334">
        <v>2.172218583986036</v>
      </c>
      <c r="J1087" s="334">
        <v>5.617054473853508</v>
      </c>
      <c r="K1087" s="334">
        <v>1.6874568953068061</v>
      </c>
      <c r="L1087" s="334">
        <v>58.439334144106859</v>
      </c>
      <c r="M1087" s="334" t="s">
        <v>30</v>
      </c>
      <c r="N1087" s="334" t="s">
        <v>30</v>
      </c>
      <c r="O1087" s="334" t="s">
        <v>30</v>
      </c>
      <c r="P1087" s="334">
        <v>1.006790692124813E-4</v>
      </c>
      <c r="Q1087" s="334" t="s">
        <v>30</v>
      </c>
      <c r="R1087" s="334" t="s">
        <v>30</v>
      </c>
      <c r="S1087" s="595">
        <f t="shared" si="294"/>
        <v>58.439334144106859</v>
      </c>
      <c r="T1087" s="334">
        <v>-0.3</v>
      </c>
      <c r="U1087">
        <f t="shared" si="297"/>
        <v>14</v>
      </c>
      <c r="V1087" t="str">
        <f t="shared" si="298"/>
        <v xml:space="preserve">Mo </v>
      </c>
      <c r="Y1087" s="334">
        <v>1.36844156713673</v>
      </c>
      <c r="Z1087" s="334">
        <v>1.0890290711546111E-2</v>
      </c>
    </row>
    <row r="1088" spans="1:26" outlineLevel="2">
      <c r="A1088">
        <v>151</v>
      </c>
      <c r="B1088" t="s">
        <v>2448</v>
      </c>
      <c r="C1088" s="334">
        <v>3.6959179789042191</v>
      </c>
      <c r="D1088" s="334">
        <v>0.75128416846276425</v>
      </c>
      <c r="E1088" s="334">
        <v>18.527310964424831</v>
      </c>
      <c r="F1088" s="334">
        <v>0.99092454516642436</v>
      </c>
      <c r="G1088" s="334">
        <v>45.895771162740907</v>
      </c>
      <c r="H1088" s="334">
        <v>60231438.225013033</v>
      </c>
      <c r="I1088" s="334">
        <v>1.4664994373421509</v>
      </c>
      <c r="J1088" s="334">
        <v>5.00047276333434</v>
      </c>
      <c r="K1088" s="334">
        <v>1.4712458848169001</v>
      </c>
      <c r="L1088" s="334">
        <v>57.439181081269609</v>
      </c>
      <c r="M1088" s="334" t="s">
        <v>30</v>
      </c>
      <c r="N1088" s="334" t="s">
        <v>30</v>
      </c>
      <c r="O1088" s="334" t="s">
        <v>30</v>
      </c>
      <c r="P1088" s="334">
        <v>8.8494766542937994E-5</v>
      </c>
      <c r="Q1088" s="334" t="s">
        <v>30</v>
      </c>
      <c r="R1088" s="334" t="s">
        <v>30</v>
      </c>
      <c r="S1088" s="595">
        <f t="shared" si="294"/>
        <v>57.439181081269609</v>
      </c>
      <c r="T1088" s="334">
        <v>2.823</v>
      </c>
      <c r="U1088">
        <f t="shared" si="297"/>
        <v>15</v>
      </c>
      <c r="V1088" t="str">
        <f t="shared" si="298"/>
        <v>Me1</v>
      </c>
      <c r="Y1088" s="334">
        <v>0.65484650876020456</v>
      </c>
      <c r="Z1088" s="334">
        <v>1.273267973697771E-2</v>
      </c>
    </row>
    <row r="1089" spans="1:26" outlineLevel="2">
      <c r="A1089">
        <v>152</v>
      </c>
      <c r="B1089" t="s">
        <v>2449</v>
      </c>
      <c r="C1089" s="334">
        <v>3.955094651304301</v>
      </c>
      <c r="D1089" s="334">
        <v>0.70438681465159148</v>
      </c>
      <c r="E1089" s="334">
        <v>18.914817663929039</v>
      </c>
      <c r="F1089" s="334">
        <v>1.038411901270915</v>
      </c>
      <c r="G1089" s="334">
        <v>44.766198229510834</v>
      </c>
      <c r="H1089" s="334">
        <v>64589417.227409489</v>
      </c>
      <c r="I1089" s="334">
        <v>1.8854309630595101</v>
      </c>
      <c r="J1089" s="334">
        <v>5.4255844234353052</v>
      </c>
      <c r="K1089" s="334">
        <v>1.891016777454537</v>
      </c>
      <c r="L1089" s="334">
        <v>58.782497385099113</v>
      </c>
      <c r="M1089" s="334" t="s">
        <v>30</v>
      </c>
      <c r="N1089" s="334" t="s">
        <v>30</v>
      </c>
      <c r="O1089" s="334" t="s">
        <v>30</v>
      </c>
      <c r="P1089" s="334">
        <v>9.5010442940819345E-5</v>
      </c>
      <c r="Q1089" s="334" t="s">
        <v>30</v>
      </c>
      <c r="R1089" s="334" t="s">
        <v>30</v>
      </c>
      <c r="S1089" s="595">
        <f t="shared" si="294"/>
        <v>58.782497385099113</v>
      </c>
      <c r="T1089" s="334">
        <v>-1.518</v>
      </c>
      <c r="U1089">
        <f t="shared" si="297"/>
        <v>16</v>
      </c>
      <c r="V1089" t="str">
        <f t="shared" si="298"/>
        <v>Da)</v>
      </c>
      <c r="Y1089" s="334">
        <v>1.0177509159397899</v>
      </c>
      <c r="Z1089" s="334">
        <v>1.1738727121608551E-2</v>
      </c>
    </row>
    <row r="1090" spans="1:26" outlineLevel="2">
      <c r="A1090">
        <v>153</v>
      </c>
      <c r="B1090" t="s">
        <v>2450</v>
      </c>
      <c r="C1090" s="334">
        <v>3.8522973468035508</v>
      </c>
      <c r="D1090" s="334">
        <v>0.74251166674591063</v>
      </c>
      <c r="E1090" s="334">
        <v>18.515067888012879</v>
      </c>
      <c r="F1090" s="334">
        <v>1.054585912727783</v>
      </c>
      <c r="G1090" s="334">
        <v>39.266882363544219</v>
      </c>
      <c r="H1090" s="334">
        <v>58280915.970402077</v>
      </c>
      <c r="I1090" s="334">
        <v>2.005749189164943</v>
      </c>
      <c r="J1090" s="334">
        <v>5.4158281906641976</v>
      </c>
      <c r="K1090" s="334">
        <v>1.7076015095274391</v>
      </c>
      <c r="L1090" s="334">
        <v>61.262034137339228</v>
      </c>
      <c r="M1090" s="334" t="s">
        <v>30</v>
      </c>
      <c r="N1090" s="334" t="s">
        <v>30</v>
      </c>
      <c r="O1090" s="334" t="s">
        <v>30</v>
      </c>
      <c r="P1090" s="334">
        <v>9.0501355016216355E-5</v>
      </c>
      <c r="Q1090" s="334" t="s">
        <v>30</v>
      </c>
      <c r="R1090" s="334" t="s">
        <v>30</v>
      </c>
      <c r="S1090" s="595">
        <f t="shared" si="294"/>
        <v>61.262034137339228</v>
      </c>
      <c r="T1090" s="334">
        <v>-0.56099999999999905</v>
      </c>
      <c r="U1090">
        <f t="shared" si="297"/>
        <v>17</v>
      </c>
      <c r="V1090" t="str">
        <f t="shared" si="298"/>
        <v>Tu1</v>
      </c>
      <c r="Y1090" s="334">
        <v>0.7459803193970207</v>
      </c>
      <c r="Z1090" s="334">
        <v>1.3918634454552841E-2</v>
      </c>
    </row>
    <row r="1091" spans="1:26" outlineLevel="2">
      <c r="A1091">
        <v>154</v>
      </c>
      <c r="B1091" t="s">
        <v>2451</v>
      </c>
      <c r="C1091" s="334">
        <v>3.525201961186526</v>
      </c>
      <c r="D1091" s="334">
        <v>0.80406673402397888</v>
      </c>
      <c r="E1091" s="334">
        <v>18.820825498754889</v>
      </c>
      <c r="F1091" s="334">
        <v>0.94331697235669998</v>
      </c>
      <c r="G1091" s="334">
        <v>38.277252452748961</v>
      </c>
      <c r="H1091" s="334">
        <v>48768011.873141102</v>
      </c>
      <c r="I1091" s="334">
        <v>2.0918654823860772</v>
      </c>
      <c r="J1091" s="334">
        <v>5.5490315308249336</v>
      </c>
      <c r="K1091" s="334">
        <v>2.0610341722070631</v>
      </c>
      <c r="L1091" s="334">
        <v>63.335509170119863</v>
      </c>
      <c r="M1091" s="334" t="s">
        <v>30</v>
      </c>
      <c r="N1091" s="334" t="s">
        <v>30</v>
      </c>
      <c r="O1091" s="334" t="s">
        <v>30</v>
      </c>
      <c r="P1091" s="334">
        <v>8.4781388069505716E-5</v>
      </c>
      <c r="Q1091" s="334" t="s">
        <v>30</v>
      </c>
      <c r="R1091" s="334" t="s">
        <v>30</v>
      </c>
      <c r="S1091" s="595">
        <f t="shared" si="294"/>
        <v>63.335509170119863</v>
      </c>
      <c r="T1091" s="334">
        <v>1.38</v>
      </c>
      <c r="U1091">
        <f t="shared" si="297"/>
        <v>18</v>
      </c>
      <c r="V1091" t="str">
        <f t="shared" si="298"/>
        <v>Mo8</v>
      </c>
      <c r="Y1091" s="334">
        <v>0.59507505202246713</v>
      </c>
      <c r="Z1091" s="334">
        <v>1.533512881197271E-2</v>
      </c>
    </row>
    <row r="1092" spans="1:26" outlineLevel="2">
      <c r="A1092">
        <v>155</v>
      </c>
      <c r="B1092" t="s">
        <v>2452</v>
      </c>
      <c r="C1092" s="334">
        <v>3.8158805740051149</v>
      </c>
      <c r="D1092" s="334">
        <v>0.70383939206132862</v>
      </c>
      <c r="E1092" s="334">
        <v>18.420174356390032</v>
      </c>
      <c r="F1092" s="334">
        <v>1.1567562342461051</v>
      </c>
      <c r="G1092" s="334">
        <v>40.951156637701374</v>
      </c>
      <c r="H1092" s="334">
        <v>63919472.582920641</v>
      </c>
      <c r="I1092" s="334">
        <v>1.9740564569634831</v>
      </c>
      <c r="J1092" s="334">
        <v>5.4294463869856413</v>
      </c>
      <c r="K1092" s="334">
        <v>1.4755088724694829</v>
      </c>
      <c r="L1092" s="334">
        <v>56.920183026698432</v>
      </c>
      <c r="M1092" s="334" t="s">
        <v>30</v>
      </c>
      <c r="N1092" s="334" t="s">
        <v>30</v>
      </c>
      <c r="O1092" s="334" t="s">
        <v>30</v>
      </c>
      <c r="P1092" s="334">
        <v>9.9166876002733845E-5</v>
      </c>
      <c r="Q1092" s="334" t="s">
        <v>30</v>
      </c>
      <c r="R1092" s="334" t="s">
        <v>30</v>
      </c>
      <c r="S1092" s="595">
        <f t="shared" si="294"/>
        <v>56.920183026698432</v>
      </c>
      <c r="T1092" s="334">
        <v>-1.78799999999999</v>
      </c>
      <c r="U1092">
        <f t="shared" si="297"/>
        <v>19</v>
      </c>
      <c r="V1092" t="str">
        <f t="shared" si="298"/>
        <v>Ne7</v>
      </c>
      <c r="Y1092" s="334">
        <v>0.74224128858989935</v>
      </c>
      <c r="Z1092" s="334">
        <v>1.3308686682358919E-2</v>
      </c>
    </row>
    <row r="1093" spans="1:26" outlineLevel="2">
      <c r="A1093">
        <v>156</v>
      </c>
      <c r="B1093" t="s">
        <v>2453</v>
      </c>
      <c r="C1093" s="334">
        <v>3.687447200061674</v>
      </c>
      <c r="D1093" s="334">
        <v>0.7055513116937322</v>
      </c>
      <c r="E1093" s="334">
        <v>17.636341681262419</v>
      </c>
      <c r="F1093" s="334">
        <v>1.084296238980053</v>
      </c>
      <c r="G1093" s="334">
        <v>38.286256583618844</v>
      </c>
      <c r="H1093" s="334">
        <v>67814925.384920478</v>
      </c>
      <c r="I1093" s="334">
        <v>1.710865305187443</v>
      </c>
      <c r="J1093" s="334">
        <v>5.2921017063258464</v>
      </c>
      <c r="K1093" s="334">
        <v>1.8617446704492719</v>
      </c>
      <c r="L1093" s="334">
        <v>58.178284156160871</v>
      </c>
      <c r="M1093" s="334" t="s">
        <v>30</v>
      </c>
      <c r="N1093" s="334" t="s">
        <v>30</v>
      </c>
      <c r="O1093" s="334" t="s">
        <v>30</v>
      </c>
      <c r="P1093" s="334">
        <v>9.1161155743180292E-5</v>
      </c>
      <c r="Q1093" s="334" t="s">
        <v>30</v>
      </c>
      <c r="R1093" s="334" t="s">
        <v>30</v>
      </c>
      <c r="S1093" s="595">
        <f t="shared" si="294"/>
        <v>58.178284156160871</v>
      </c>
      <c r="T1093" s="334">
        <v>0.215999999999999</v>
      </c>
      <c r="U1093">
        <f t="shared" si="297"/>
        <v>20</v>
      </c>
      <c r="V1093" t="str">
        <f t="shared" si="298"/>
        <v>Bo4</v>
      </c>
      <c r="Y1093" s="334">
        <v>0.68817312065460601</v>
      </c>
      <c r="Z1093" s="334">
        <v>1.294405017496829E-2</v>
      </c>
    </row>
    <row r="1094" spans="1:26" outlineLevel="2">
      <c r="A1094">
        <v>157</v>
      </c>
      <c r="B1094" t="s">
        <v>2454</v>
      </c>
      <c r="C1094" s="334">
        <v>3.496972470870745</v>
      </c>
      <c r="D1094" s="334">
        <v>0.75292629732344651</v>
      </c>
      <c r="E1094" s="334">
        <v>18.192302273838369</v>
      </c>
      <c r="F1094" s="334">
        <v>0.99001947264936974</v>
      </c>
      <c r="G1094" s="334">
        <v>45.410999313314285</v>
      </c>
      <c r="H1094" s="334">
        <v>60337836.967044927</v>
      </c>
      <c r="I1094" s="334">
        <v>1.897277826959767</v>
      </c>
      <c r="J1094" s="334">
        <v>5.341259809883244</v>
      </c>
      <c r="K1094" s="334">
        <v>1.8123789918841231</v>
      </c>
      <c r="L1094" s="334">
        <v>58.226551071857948</v>
      </c>
      <c r="M1094" s="334" t="s">
        <v>30</v>
      </c>
      <c r="N1094" s="334" t="s">
        <v>30</v>
      </c>
      <c r="O1094" s="334" t="s">
        <v>30</v>
      </c>
      <c r="P1094" s="334">
        <v>9.1665192049002105E-5</v>
      </c>
      <c r="Q1094" s="334" t="s">
        <v>30</v>
      </c>
      <c r="R1094" s="334" t="s">
        <v>30</v>
      </c>
      <c r="S1094" s="595">
        <f t="shared" si="294"/>
        <v>58.226551071857948</v>
      </c>
      <c r="T1094" s="334">
        <v>0.54899999999999904</v>
      </c>
      <c r="U1094">
        <f t="shared" si="297"/>
        <v>21</v>
      </c>
      <c r="V1094" t="str">
        <f t="shared" si="298"/>
        <v>Yi4</v>
      </c>
      <c r="Y1094" s="334">
        <v>0.60604063986704815</v>
      </c>
      <c r="Z1094" s="334">
        <v>1.384219035443365E-2</v>
      </c>
    </row>
    <row r="1095" spans="1:26" outlineLevel="2">
      <c r="A1095">
        <v>158</v>
      </c>
      <c r="B1095" t="s">
        <v>2455</v>
      </c>
      <c r="C1095" s="334">
        <v>3.7069998354918958</v>
      </c>
      <c r="D1095" s="334">
        <v>0.73165528336599761</v>
      </c>
      <c r="E1095" s="334">
        <v>17.81079097823498</v>
      </c>
      <c r="F1095" s="334">
        <v>0.97382221654191836</v>
      </c>
      <c r="G1095" s="334">
        <v>40.350645545546456</v>
      </c>
      <c r="H1095" s="334">
        <v>64131321.704507098</v>
      </c>
      <c r="I1095" s="334">
        <v>2.1122604908144318</v>
      </c>
      <c r="J1095" s="334">
        <v>5.5802153342120002</v>
      </c>
      <c r="K1095" s="334">
        <v>1.8703168632589899</v>
      </c>
      <c r="L1095" s="334">
        <v>58.676646253513667</v>
      </c>
      <c r="M1095" s="334" t="s">
        <v>30</v>
      </c>
      <c r="N1095" s="334" t="s">
        <v>30</v>
      </c>
      <c r="O1095" s="334" t="s">
        <v>30</v>
      </c>
      <c r="P1095" s="334">
        <v>9.7849127658044784E-5</v>
      </c>
      <c r="Q1095" s="334" t="s">
        <v>30</v>
      </c>
      <c r="R1095" s="334" t="s">
        <v>30</v>
      </c>
      <c r="S1095" s="595">
        <f t="shared" si="294"/>
        <v>58.676646253513667</v>
      </c>
      <c r="T1095" s="334">
        <v>2.097</v>
      </c>
      <c r="U1095">
        <f t="shared" si="297"/>
        <v>22</v>
      </c>
      <c r="V1095" t="str">
        <f t="shared" si="298"/>
        <v xml:space="preserve">Th </v>
      </c>
      <c r="Y1095" s="334">
        <v>0.7595325414592633</v>
      </c>
      <c r="Z1095" s="334">
        <v>1.248223711300795E-2</v>
      </c>
    </row>
    <row r="1096" spans="1:26" outlineLevel="2">
      <c r="A1096">
        <v>159</v>
      </c>
      <c r="B1096" t="s">
        <v>2456</v>
      </c>
      <c r="C1096" s="334">
        <v>3.7505617544646248</v>
      </c>
      <c r="D1096" s="334">
        <v>0.78099737092939736</v>
      </c>
      <c r="E1096" s="334">
        <v>18.66683488457257</v>
      </c>
      <c r="F1096" s="334">
        <v>1.1066591413983511</v>
      </c>
      <c r="G1096" s="334">
        <v>41.993964245355187</v>
      </c>
      <c r="H1096" s="334">
        <v>59388292.240965232</v>
      </c>
      <c r="I1096" s="334">
        <v>1.9102515484975999</v>
      </c>
      <c r="J1096" s="334">
        <v>5.2226237272667184</v>
      </c>
      <c r="K1096" s="334">
        <v>1.6376468747919171</v>
      </c>
      <c r="L1096" s="334">
        <v>62.179249269025647</v>
      </c>
      <c r="M1096" s="334" t="s">
        <v>30</v>
      </c>
      <c r="N1096" s="334" t="s">
        <v>30</v>
      </c>
      <c r="O1096" s="334" t="s">
        <v>30</v>
      </c>
      <c r="P1096" s="334">
        <v>8.1135734239395237E-5</v>
      </c>
      <c r="Q1096" s="334" t="s">
        <v>30</v>
      </c>
      <c r="R1096" s="334" t="s">
        <v>30</v>
      </c>
      <c r="S1096" s="595">
        <f t="shared" si="294"/>
        <v>62.179249269025647</v>
      </c>
      <c r="T1096" s="334">
        <v>0.69899999999999995</v>
      </c>
      <c r="U1096">
        <f t="shared" si="297"/>
        <v>23</v>
      </c>
      <c r="V1096" t="str">
        <f t="shared" si="298"/>
        <v>Bu5</v>
      </c>
      <c r="Y1096" s="334">
        <v>0.65408217654080636</v>
      </c>
      <c r="Z1096" s="334">
        <v>1.396706588753251E-2</v>
      </c>
    </row>
    <row r="1097" spans="1:26" outlineLevel="2">
      <c r="A1097">
        <v>160</v>
      </c>
      <c r="B1097" t="s">
        <v>2457</v>
      </c>
      <c r="C1097" s="334">
        <v>3.5900305310948171</v>
      </c>
      <c r="D1097" s="334">
        <v>0.72507400638266062</v>
      </c>
      <c r="E1097" s="334">
        <v>18.398729484747331</v>
      </c>
      <c r="F1097" s="334">
        <v>1.10767670618818</v>
      </c>
      <c r="G1097" s="334">
        <v>43.740039816537269</v>
      </c>
      <c r="H1097" s="334">
        <v>60562862.369759373</v>
      </c>
      <c r="I1097" s="334">
        <v>1.8487537559354601</v>
      </c>
      <c r="J1097" s="334">
        <v>5.6899154533798386</v>
      </c>
      <c r="K1097" s="334">
        <v>1.816168212540807</v>
      </c>
      <c r="L1097" s="334">
        <v>59.061039391855758</v>
      </c>
      <c r="M1097" s="334" t="s">
        <v>30</v>
      </c>
      <c r="N1097" s="334" t="s">
        <v>30</v>
      </c>
      <c r="O1097" s="334" t="s">
        <v>30</v>
      </c>
      <c r="P1097" s="334">
        <v>9.6470393103841216E-5</v>
      </c>
      <c r="Q1097" s="334" t="s">
        <v>30</v>
      </c>
      <c r="R1097" s="334" t="s">
        <v>30</v>
      </c>
      <c r="S1097" s="595">
        <f t="shared" si="294"/>
        <v>59.061039391855758</v>
      </c>
      <c r="T1097" s="334">
        <v>-0.186</v>
      </c>
      <c r="U1097">
        <f t="shared" si="297"/>
        <v>24</v>
      </c>
      <c r="V1097" t="str">
        <f t="shared" si="298"/>
        <v>Bu1</v>
      </c>
      <c r="Y1097" s="334">
        <v>0.72041070116022032</v>
      </c>
      <c r="Z1097" s="334">
        <v>1.254209340078054E-2</v>
      </c>
    </row>
    <row r="1098" spans="1:26" outlineLevel="2">
      <c r="A1098">
        <v>161</v>
      </c>
      <c r="B1098" t="s">
        <v>2458</v>
      </c>
      <c r="C1098" s="334">
        <v>3.6546011913803662</v>
      </c>
      <c r="D1098" s="334">
        <v>0.72996726698044789</v>
      </c>
      <c r="E1098" s="334">
        <v>18.716536127455061</v>
      </c>
      <c r="F1098" s="334">
        <v>0.94247395794453881</v>
      </c>
      <c r="G1098" s="334">
        <v>40.38370084087434</v>
      </c>
      <c r="H1098" s="334">
        <v>53974580.798795253</v>
      </c>
      <c r="I1098" s="334">
        <v>1.7783029225768761</v>
      </c>
      <c r="J1098" s="334">
        <v>5.1970651611486467</v>
      </c>
      <c r="K1098" s="334">
        <v>1.997796525219748</v>
      </c>
      <c r="L1098" s="334">
        <v>60.464347147154427</v>
      </c>
      <c r="M1098" s="334" t="s">
        <v>30</v>
      </c>
      <c r="N1098" s="334" t="s">
        <v>30</v>
      </c>
      <c r="O1098" s="334" t="s">
        <v>30</v>
      </c>
      <c r="P1098" s="334">
        <v>8.2333086406976706E-5</v>
      </c>
      <c r="Q1098" s="334" t="s">
        <v>30</v>
      </c>
      <c r="R1098" s="334" t="s">
        <v>30</v>
      </c>
      <c r="S1098" s="595">
        <f t="shared" si="294"/>
        <v>60.464347147154427</v>
      </c>
      <c r="T1098" s="334">
        <v>0.56399999999999995</v>
      </c>
      <c r="U1098">
        <f t="shared" si="297"/>
        <v>25</v>
      </c>
      <c r="V1098" t="str">
        <f t="shared" si="298"/>
        <v>Mu0</v>
      </c>
      <c r="Y1098" s="334">
        <v>0.87818858426633151</v>
      </c>
      <c r="Z1098" s="334">
        <v>1.316040544837452E-2</v>
      </c>
    </row>
    <row r="1099" spans="1:26" outlineLevel="2">
      <c r="A1099">
        <v>162</v>
      </c>
      <c r="B1099" t="s">
        <v>2459</v>
      </c>
      <c r="C1099" s="334">
        <v>3.7497085739683849</v>
      </c>
      <c r="D1099" s="334">
        <v>0.70840588219526146</v>
      </c>
      <c r="E1099" s="334">
        <v>18.78704964281031</v>
      </c>
      <c r="F1099" s="334">
        <v>1.0708891695622349</v>
      </c>
      <c r="G1099" s="334">
        <v>42.242946480822027</v>
      </c>
      <c r="H1099" s="334">
        <v>58403595.789670072</v>
      </c>
      <c r="I1099" s="334">
        <v>1.472171305388577</v>
      </c>
      <c r="J1099" s="334">
        <v>5.3209389667234284</v>
      </c>
      <c r="K1099" s="334">
        <v>1.704083934299556</v>
      </c>
      <c r="L1099" s="334">
        <v>59.06412897869761</v>
      </c>
      <c r="M1099" s="334" t="s">
        <v>30</v>
      </c>
      <c r="N1099" s="334" t="s">
        <v>30</v>
      </c>
      <c r="O1099" s="334" t="s">
        <v>30</v>
      </c>
      <c r="P1099" s="334">
        <v>8.7377312723721864E-5</v>
      </c>
      <c r="Q1099" s="334" t="s">
        <v>30</v>
      </c>
      <c r="R1099" s="334" t="s">
        <v>30</v>
      </c>
      <c r="S1099" s="595">
        <f t="shared" si="294"/>
        <v>59.06412897869761</v>
      </c>
      <c r="T1099" s="334">
        <v>-0.46799999999999897</v>
      </c>
      <c r="U1099">
        <f t="shared" si="297"/>
        <v>26</v>
      </c>
      <c r="V1099" t="str">
        <f t="shared" si="298"/>
        <v>Po2</v>
      </c>
      <c r="Y1099" s="334">
        <v>0.72043342552797163</v>
      </c>
      <c r="Z1099" s="334">
        <v>1.208738556198293E-2</v>
      </c>
    </row>
    <row r="1100" spans="1:26" outlineLevel="2">
      <c r="A1100">
        <v>163</v>
      </c>
      <c r="B1100" t="s">
        <v>2460</v>
      </c>
      <c r="C1100" s="334">
        <v>3.696095308171532</v>
      </c>
      <c r="D1100" s="334">
        <v>0.72675663743086594</v>
      </c>
      <c r="E1100" s="334">
        <v>19.491265602418611</v>
      </c>
      <c r="F1100" s="334">
        <v>0.96465139278662571</v>
      </c>
      <c r="G1100" s="334">
        <v>40.988213460663154</v>
      </c>
      <c r="H1100" s="334">
        <v>51311017.924793243</v>
      </c>
      <c r="I1100" s="334">
        <v>2.1378555421472951</v>
      </c>
      <c r="J1100" s="334">
        <v>5.8800188211967992</v>
      </c>
      <c r="K1100" s="334">
        <v>1.948237847438264</v>
      </c>
      <c r="L1100" s="334">
        <v>60.750657584194173</v>
      </c>
      <c r="M1100" s="334" t="s">
        <v>30</v>
      </c>
      <c r="N1100" s="334" t="s">
        <v>30</v>
      </c>
      <c r="O1100" s="334" t="s">
        <v>30</v>
      </c>
      <c r="P1100" s="334">
        <v>1.0101816830214981E-4</v>
      </c>
      <c r="Q1100" s="334" t="s">
        <v>30</v>
      </c>
      <c r="R1100" s="334" t="s">
        <v>30</v>
      </c>
      <c r="S1100" s="595">
        <f t="shared" si="294"/>
        <v>60.750657584194173</v>
      </c>
      <c r="T1100" s="334">
        <v>2.79</v>
      </c>
      <c r="U1100">
        <f t="shared" si="297"/>
        <v>27</v>
      </c>
      <c r="V1100" t="str">
        <f t="shared" si="298"/>
        <v>Tr7</v>
      </c>
      <c r="Y1100" s="334">
        <v>0.61757652632716364</v>
      </c>
      <c r="Z1100" s="334">
        <v>1.551473841379792E-2</v>
      </c>
    </row>
    <row r="1101" spans="1:26" outlineLevel="2">
      <c r="A1101">
        <v>164</v>
      </c>
      <c r="B1101" t="s">
        <v>2461</v>
      </c>
      <c r="C1101" s="334">
        <v>3.5183194239255302</v>
      </c>
      <c r="D1101" s="334">
        <v>0.74556523981936029</v>
      </c>
      <c r="E1101" s="334">
        <v>18.855179647068709</v>
      </c>
      <c r="F1101" s="334">
        <v>1.2137533387819921</v>
      </c>
      <c r="G1101" s="334">
        <v>36.689743229775679</v>
      </c>
      <c r="H1101" s="334">
        <v>53858536.572662011</v>
      </c>
      <c r="I1101" s="334">
        <v>1.100120243053559</v>
      </c>
      <c r="J1101" s="334">
        <v>5.5076904312844581</v>
      </c>
      <c r="K1101" s="334">
        <v>1.6027558245607589</v>
      </c>
      <c r="L1101" s="334">
        <v>59.07269876189639</v>
      </c>
      <c r="M1101" s="334" t="s">
        <v>30</v>
      </c>
      <c r="N1101" s="334" t="s">
        <v>30</v>
      </c>
      <c r="O1101" s="334" t="s">
        <v>30</v>
      </c>
      <c r="P1101" s="334">
        <v>9.2900344000480291E-5</v>
      </c>
      <c r="Q1101" s="334" t="s">
        <v>30</v>
      </c>
      <c r="R1101" s="334" t="s">
        <v>30</v>
      </c>
      <c r="S1101" s="595">
        <f t="shared" si="294"/>
        <v>59.07269876189639</v>
      </c>
      <c r="T1101" s="334">
        <v>-0.33300000000000002</v>
      </c>
      <c r="U1101">
        <f t="shared" si="297"/>
        <v>28</v>
      </c>
      <c r="V1101" t="str">
        <f t="shared" si="298"/>
        <v>Be6</v>
      </c>
      <c r="Y1101" s="334">
        <v>0.7808615608061209</v>
      </c>
      <c r="Z1101" s="334">
        <v>1.20377396277944E-2</v>
      </c>
    </row>
    <row r="1102" spans="1:26" outlineLevel="2">
      <c r="A1102">
        <v>165</v>
      </c>
      <c r="B1102" t="s">
        <v>2462</v>
      </c>
      <c r="C1102" s="334">
        <v>3.7029539960454718</v>
      </c>
      <c r="D1102" s="334">
        <v>0.7098982496039008</v>
      </c>
      <c r="E1102" s="334">
        <v>17.32885479455377</v>
      </c>
      <c r="F1102" s="334">
        <v>0.96781131835505085</v>
      </c>
      <c r="G1102" s="334">
        <v>38.148096219883946</v>
      </c>
      <c r="H1102" s="334">
        <v>72362128.400925085</v>
      </c>
      <c r="I1102" s="334">
        <v>1.667983201600197</v>
      </c>
      <c r="J1102" s="334">
        <v>5.5113926037080541</v>
      </c>
      <c r="K1102" s="334">
        <v>2.03238489289819</v>
      </c>
      <c r="L1102" s="334">
        <v>58.244528132919427</v>
      </c>
      <c r="M1102" s="334" t="s">
        <v>30</v>
      </c>
      <c r="N1102" s="334" t="s">
        <v>30</v>
      </c>
      <c r="O1102" s="334" t="s">
        <v>30</v>
      </c>
      <c r="P1102" s="334">
        <v>9.3185998983455769E-5</v>
      </c>
      <c r="Q1102" s="334" t="s">
        <v>30</v>
      </c>
      <c r="R1102" s="334" t="s">
        <v>30</v>
      </c>
      <c r="S1102" s="595">
        <f t="shared" si="294"/>
        <v>58.244528132919427</v>
      </c>
      <c r="T1102" s="334">
        <v>-2.202</v>
      </c>
      <c r="U1102">
        <f t="shared" si="297"/>
        <v>29</v>
      </c>
      <c r="V1102" t="str">
        <f t="shared" si="298"/>
        <v>Pa3</v>
      </c>
      <c r="Y1102" s="334">
        <v>1.40514438981532</v>
      </c>
      <c r="Z1102" s="334">
        <v>1.0466341439191189E-2</v>
      </c>
    </row>
    <row r="1103" spans="1:26" outlineLevel="2">
      <c r="A1103">
        <v>166</v>
      </c>
      <c r="B1103" t="s">
        <v>2463</v>
      </c>
      <c r="C1103" s="334">
        <v>3.7123198023809172</v>
      </c>
      <c r="D1103" s="334">
        <v>0.74711896940332734</v>
      </c>
      <c r="E1103" s="334">
        <v>17.713416383227639</v>
      </c>
      <c r="F1103" s="334">
        <v>1.102538913389107</v>
      </c>
      <c r="G1103" s="334">
        <v>42.184959551537176</v>
      </c>
      <c r="H1103" s="334">
        <v>67785013.22278975</v>
      </c>
      <c r="I1103" s="334">
        <v>1.3818836747474399</v>
      </c>
      <c r="J1103" s="334">
        <v>5.3096622626059977</v>
      </c>
      <c r="K1103" s="334">
        <v>1.321736758061131</v>
      </c>
      <c r="L1103" s="334">
        <v>57.269329466213172</v>
      </c>
      <c r="M1103" s="334" t="s">
        <v>30</v>
      </c>
      <c r="N1103" s="334" t="s">
        <v>30</v>
      </c>
      <c r="O1103" s="334" t="s">
        <v>30</v>
      </c>
      <c r="P1103" s="334">
        <v>9.874366996724287E-5</v>
      </c>
      <c r="Q1103" s="334" t="s">
        <v>30</v>
      </c>
      <c r="R1103" s="334" t="s">
        <v>30</v>
      </c>
      <c r="S1103" s="595">
        <f t="shared" si="294"/>
        <v>57.269329466213172</v>
      </c>
      <c r="T1103" s="334">
        <v>-0.56999999999999995</v>
      </c>
      <c r="U1103">
        <f t="shared" si="297"/>
        <v>30</v>
      </c>
      <c r="V1103" t="str">
        <f t="shared" si="298"/>
        <v>Wa4</v>
      </c>
      <c r="Y1103" s="334">
        <v>0.85633361122235663</v>
      </c>
      <c r="Z1103" s="334">
        <v>1.1906125675687929E-2</v>
      </c>
    </row>
    <row r="1104" spans="1:26" outlineLevel="2">
      <c r="A1104">
        <v>167</v>
      </c>
      <c r="B1104" t="s">
        <v>2464</v>
      </c>
      <c r="C1104" s="334">
        <v>4.0406942236461711</v>
      </c>
      <c r="D1104" s="334">
        <v>0.70189633739799362</v>
      </c>
      <c r="E1104" s="334">
        <v>19.103364873888811</v>
      </c>
      <c r="F1104" s="334">
        <v>1.198433677564849</v>
      </c>
      <c r="G1104" s="334">
        <v>37.557144083506792</v>
      </c>
      <c r="H1104" s="334">
        <v>62506215.590668947</v>
      </c>
      <c r="I1104" s="334">
        <v>2.0157008569380661</v>
      </c>
      <c r="J1104" s="334">
        <v>5.2104632639627226</v>
      </c>
      <c r="K1104" s="334">
        <v>1.467365722714151</v>
      </c>
      <c r="L1104" s="334">
        <v>58.580445103076769</v>
      </c>
      <c r="M1104" s="334" t="s">
        <v>30</v>
      </c>
      <c r="N1104" s="334" t="s">
        <v>30</v>
      </c>
      <c r="O1104" s="334" t="s">
        <v>30</v>
      </c>
      <c r="P1104" s="334">
        <v>8.758478822719286E-5</v>
      </c>
      <c r="Q1104" s="334" t="s">
        <v>30</v>
      </c>
      <c r="R1104" s="334" t="s">
        <v>30</v>
      </c>
      <c r="S1104" s="595">
        <f t="shared" si="294"/>
        <v>58.580445103076769</v>
      </c>
      <c r="T1104" s="334">
        <v>-1.73999999999999</v>
      </c>
      <c r="U1104">
        <f t="shared" si="297"/>
        <v>31</v>
      </c>
      <c r="V1104" t="str">
        <f t="shared" si="298"/>
        <v>Gl4</v>
      </c>
      <c r="Y1104" s="334">
        <v>0.93900506240184711</v>
      </c>
      <c r="Z1104" s="334">
        <v>1.1189403986285471E-2</v>
      </c>
    </row>
    <row r="1105" spans="1:26" outlineLevel="2">
      <c r="A1105">
        <v>168</v>
      </c>
      <c r="B1105" t="s">
        <v>2465</v>
      </c>
      <c r="C1105" s="334">
        <v>3.7609947215012411</v>
      </c>
      <c r="D1105" s="334">
        <v>0.69591328176265554</v>
      </c>
      <c r="E1105" s="334">
        <v>17.8877445289829</v>
      </c>
      <c r="F1105" s="334">
        <v>1.069649393587617</v>
      </c>
      <c r="G1105" s="334">
        <v>40.635638861142489</v>
      </c>
      <c r="H1105" s="334">
        <v>68479342.811182305</v>
      </c>
      <c r="I1105" s="334">
        <v>2.0370693271975191</v>
      </c>
      <c r="J1105" s="334">
        <v>5.5311006219579983</v>
      </c>
      <c r="K1105" s="334">
        <v>1.5486340392971869</v>
      </c>
      <c r="L1105" s="334">
        <v>58.147445292232369</v>
      </c>
      <c r="M1105" s="334" t="s">
        <v>30</v>
      </c>
      <c r="N1105" s="334" t="s">
        <v>30</v>
      </c>
      <c r="O1105" s="334" t="s">
        <v>30</v>
      </c>
      <c r="P1105" s="334">
        <v>9.9089622167448338E-5</v>
      </c>
      <c r="Q1105" s="334" t="s">
        <v>30</v>
      </c>
      <c r="R1105" s="334" t="s">
        <v>30</v>
      </c>
      <c r="S1105" s="595">
        <f t="shared" si="294"/>
        <v>58.147445292232369</v>
      </c>
      <c r="T1105" s="334">
        <v>-0.212999999999999</v>
      </c>
      <c r="U1105">
        <f t="shared" si="297"/>
        <v>32</v>
      </c>
      <c r="V1105" t="str">
        <f t="shared" si="298"/>
        <v>Ro1</v>
      </c>
      <c r="Y1105" s="334">
        <v>0.94818849661765592</v>
      </c>
      <c r="Z1105" s="334">
        <v>1.13695151928296E-2</v>
      </c>
    </row>
    <row r="1106" spans="1:26" outlineLevel="2">
      <c r="A1106">
        <v>169</v>
      </c>
      <c r="B1106" t="s">
        <v>2466</v>
      </c>
      <c r="C1106" s="334">
        <v>3.747840382814553</v>
      </c>
      <c r="D1106" s="334">
        <v>0.72520119832783458</v>
      </c>
      <c r="E1106" s="334">
        <v>17.584539660718981</v>
      </c>
      <c r="F1106" s="334">
        <v>1.204968268306408</v>
      </c>
      <c r="G1106" s="334">
        <v>40.708435573936619</v>
      </c>
      <c r="H1106" s="334">
        <v>68829298.76087074</v>
      </c>
      <c r="I1106" s="334">
        <v>2.124539117558033</v>
      </c>
      <c r="J1106" s="334">
        <v>5.5017071909005564</v>
      </c>
      <c r="K1106" s="334">
        <v>1.839719834905722</v>
      </c>
      <c r="L1106" s="334">
        <v>57.231809871164238</v>
      </c>
      <c r="M1106" s="334" t="s">
        <v>30</v>
      </c>
      <c r="N1106" s="334" t="s">
        <v>30</v>
      </c>
      <c r="O1106" s="334" t="s">
        <v>30</v>
      </c>
      <c r="P1106" s="334">
        <v>1.019945565691303E-4</v>
      </c>
      <c r="Q1106" s="334" t="s">
        <v>30</v>
      </c>
      <c r="R1106" s="334" t="s">
        <v>30</v>
      </c>
      <c r="S1106" s="595">
        <f t="shared" si="294"/>
        <v>57.231809871164238</v>
      </c>
      <c r="T1106" s="334">
        <v>0.16500000000000001</v>
      </c>
      <c r="U1106">
        <f t="shared" si="297"/>
        <v>33</v>
      </c>
      <c r="V1106" t="str">
        <f t="shared" si="298"/>
        <v>Gr2</v>
      </c>
      <c r="Y1106" s="334">
        <v>0.89931382165524976</v>
      </c>
      <c r="Z1106" s="334">
        <v>1.163116535771457E-2</v>
      </c>
    </row>
    <row r="1107" spans="1:26" outlineLevel="2">
      <c r="A1107">
        <v>170</v>
      </c>
      <c r="B1107" t="s">
        <v>2467</v>
      </c>
      <c r="C1107" s="334">
        <v>3.8475373558717729</v>
      </c>
      <c r="D1107" s="334">
        <v>0.72717651623950341</v>
      </c>
      <c r="E1107" s="334">
        <v>18.530932316065758</v>
      </c>
      <c r="F1107" s="334">
        <v>1.306116701113075</v>
      </c>
      <c r="G1107" s="334">
        <v>37.516757046895471</v>
      </c>
      <c r="H1107" s="334">
        <v>64325695.633411542</v>
      </c>
      <c r="I1107" s="334">
        <v>2.4066574564175842</v>
      </c>
      <c r="J1107" s="334">
        <v>5.301313227400148</v>
      </c>
      <c r="K1107" s="334">
        <v>2.0126893893268569</v>
      </c>
      <c r="L1107" s="334">
        <v>57.158542044197397</v>
      </c>
      <c r="M1107" s="334" t="s">
        <v>30</v>
      </c>
      <c r="N1107" s="334" t="s">
        <v>30</v>
      </c>
      <c r="O1107" s="334" t="s">
        <v>30</v>
      </c>
      <c r="P1107" s="334">
        <v>9.2757167984664515E-5</v>
      </c>
      <c r="Q1107" s="334" t="s">
        <v>30</v>
      </c>
      <c r="R1107" s="334" t="s">
        <v>30</v>
      </c>
      <c r="S1107" s="595">
        <f t="shared" si="294"/>
        <v>57.158542044197397</v>
      </c>
      <c r="T1107" s="334">
        <v>-1.6859999999999999</v>
      </c>
      <c r="U1107">
        <f t="shared" si="297"/>
        <v>34</v>
      </c>
      <c r="V1107" t="str">
        <f t="shared" si="298"/>
        <v>Po0</v>
      </c>
      <c r="Y1107" s="334">
        <v>0.77715822255497069</v>
      </c>
      <c r="Z1107" s="334">
        <v>1.196216207156427E-2</v>
      </c>
    </row>
    <row r="1108" spans="1:26" outlineLevel="2">
      <c r="A1108">
        <v>171</v>
      </c>
      <c r="B1108" t="s">
        <v>2468</v>
      </c>
      <c r="C1108" s="334">
        <v>3.8152037268012791</v>
      </c>
      <c r="D1108" s="334">
        <v>0.7365433357449277</v>
      </c>
      <c r="E1108" s="334">
        <v>17.797631409397258</v>
      </c>
      <c r="F1108" s="334">
        <v>1.0366338789626941</v>
      </c>
      <c r="G1108" s="334">
        <v>38.815327629253673</v>
      </c>
      <c r="H1108" s="334">
        <v>72468282.259423822</v>
      </c>
      <c r="I1108" s="334">
        <v>1.66876676821277</v>
      </c>
      <c r="J1108" s="334">
        <v>5.1228851490839133</v>
      </c>
      <c r="K1108" s="334">
        <v>1.741227247120438</v>
      </c>
      <c r="L1108" s="334">
        <v>56.31938551665035</v>
      </c>
      <c r="M1108" s="334" t="s">
        <v>30</v>
      </c>
      <c r="N1108" s="334" t="s">
        <v>30</v>
      </c>
      <c r="O1108" s="334" t="s">
        <v>30</v>
      </c>
      <c r="P1108" s="334">
        <v>9.3251261095756363E-5</v>
      </c>
      <c r="Q1108" s="334" t="s">
        <v>30</v>
      </c>
      <c r="R1108" s="334" t="s">
        <v>30</v>
      </c>
      <c r="S1108" s="595">
        <f t="shared" si="294"/>
        <v>56.31938551665035</v>
      </c>
      <c r="T1108" s="334">
        <v>-1.383</v>
      </c>
      <c r="U1108">
        <f t="shared" si="297"/>
        <v>35</v>
      </c>
      <c r="V1108" t="str">
        <f t="shared" si="298"/>
        <v>Wu9</v>
      </c>
      <c r="Y1108" s="334">
        <v>0.7112492660170382</v>
      </c>
      <c r="Z1108" s="334">
        <v>1.2872381635297589E-2</v>
      </c>
    </row>
    <row r="1109" spans="1:26" outlineLevel="2">
      <c r="A1109">
        <v>172</v>
      </c>
      <c r="B1109" t="s">
        <v>2469</v>
      </c>
      <c r="C1109" s="334">
        <v>3.4429299397064699</v>
      </c>
      <c r="D1109" s="334">
        <v>0.72386819416128567</v>
      </c>
      <c r="E1109" s="334">
        <v>18.175391827392819</v>
      </c>
      <c r="F1109" s="334">
        <v>1.040819121234035</v>
      </c>
      <c r="G1109" s="334">
        <v>38.245791244315413</v>
      </c>
      <c r="H1109" s="334">
        <v>56839200.321431041</v>
      </c>
      <c r="I1109" s="334">
        <v>1.842689324592178</v>
      </c>
      <c r="J1109" s="334">
        <v>5.2742302348662466</v>
      </c>
      <c r="K1109" s="334">
        <v>2.016921916008235</v>
      </c>
      <c r="L1109" s="334">
        <v>57.20571621581594</v>
      </c>
      <c r="M1109" s="334" t="s">
        <v>30</v>
      </c>
      <c r="N1109" s="334" t="s">
        <v>30</v>
      </c>
      <c r="O1109" s="334" t="s">
        <v>30</v>
      </c>
      <c r="P1109" s="334">
        <v>9.4399496884432324E-5</v>
      </c>
      <c r="Q1109" s="334" t="s">
        <v>30</v>
      </c>
      <c r="R1109" s="334" t="s">
        <v>30</v>
      </c>
      <c r="S1109" s="595">
        <f t="shared" si="294"/>
        <v>57.20571621581594</v>
      </c>
      <c r="T1109" s="334">
        <v>4.3680000000000003</v>
      </c>
      <c r="U1109">
        <f t="shared" si="297"/>
        <v>36</v>
      </c>
      <c r="V1109" t="str">
        <f t="shared" si="298"/>
        <v>Bo2</v>
      </c>
      <c r="Y1109" s="334">
        <v>0.65597080708879418</v>
      </c>
      <c r="Z1109" s="334">
        <v>1.3289410953368641E-2</v>
      </c>
    </row>
    <row r="1110" spans="1:26" outlineLevel="2">
      <c r="A1110">
        <v>173</v>
      </c>
      <c r="B1110" t="s">
        <v>2470</v>
      </c>
      <c r="C1110" s="334">
        <v>3.9706517852711798</v>
      </c>
      <c r="D1110" s="334">
        <v>0.70790297326247542</v>
      </c>
      <c r="E1110" s="334">
        <v>19.052761453072289</v>
      </c>
      <c r="F1110" s="334">
        <v>1.0673620681639531</v>
      </c>
      <c r="G1110" s="334">
        <v>42.552506786812046</v>
      </c>
      <c r="H1110" s="334">
        <v>63228848.824374869</v>
      </c>
      <c r="I1110" s="334">
        <v>1.5266531390765159</v>
      </c>
      <c r="J1110" s="334">
        <v>5.0926851689143877</v>
      </c>
      <c r="K1110" s="334">
        <v>1.9947113169791959</v>
      </c>
      <c r="L1110" s="334">
        <v>57.238075143825689</v>
      </c>
      <c r="M1110" s="334" t="s">
        <v>30</v>
      </c>
      <c r="N1110" s="334" t="s">
        <v>30</v>
      </c>
      <c r="O1110" s="334" t="s">
        <v>30</v>
      </c>
      <c r="P1110" s="334">
        <v>8.4339660161222326E-5</v>
      </c>
      <c r="Q1110" s="334" t="s">
        <v>30</v>
      </c>
      <c r="R1110" s="334" t="s">
        <v>30</v>
      </c>
      <c r="S1110" s="595">
        <f t="shared" si="294"/>
        <v>57.238075143825689</v>
      </c>
      <c r="T1110" s="334">
        <v>-1.077</v>
      </c>
      <c r="U1110">
        <f t="shared" si="297"/>
        <v>37</v>
      </c>
      <c r="V1110" t="str">
        <f t="shared" si="298"/>
        <v>Ha5</v>
      </c>
      <c r="Y1110" s="334">
        <v>0.83889592814139458</v>
      </c>
      <c r="Z1110" s="334">
        <v>1.267266228737722E-2</v>
      </c>
    </row>
    <row r="1111" spans="1:26" outlineLevel="2">
      <c r="A1111">
        <v>174</v>
      </c>
      <c r="B1111" t="s">
        <v>2471</v>
      </c>
      <c r="C1111" s="334">
        <v>3.8072734081787671</v>
      </c>
      <c r="D1111" s="334">
        <v>0.72321699309342546</v>
      </c>
      <c r="E1111" s="334">
        <v>19.376960815609241</v>
      </c>
      <c r="F1111" s="334">
        <v>1.180077342209148</v>
      </c>
      <c r="G1111" s="334">
        <v>45.235220262858988</v>
      </c>
      <c r="H1111" s="334">
        <v>52731713.006296441</v>
      </c>
      <c r="I1111" s="334">
        <v>1.8333306425842739</v>
      </c>
      <c r="J1111" s="334">
        <v>5.6136907934603277</v>
      </c>
      <c r="K1111" s="334">
        <v>1.9342827776846721</v>
      </c>
      <c r="L1111" s="334">
        <v>59.903734812622787</v>
      </c>
      <c r="M1111" s="334" t="s">
        <v>30</v>
      </c>
      <c r="N1111" s="334" t="s">
        <v>30</v>
      </c>
      <c r="O1111" s="334" t="s">
        <v>30</v>
      </c>
      <c r="P1111" s="334">
        <v>9.4036248703141014E-5</v>
      </c>
      <c r="Q1111" s="334" t="s">
        <v>30</v>
      </c>
      <c r="R1111" s="334" t="s">
        <v>30</v>
      </c>
      <c r="S1111" s="595">
        <f t="shared" si="294"/>
        <v>59.903734812622787</v>
      </c>
      <c r="T1111" s="334">
        <v>0.72899999999999998</v>
      </c>
      <c r="U1111">
        <f t="shared" si="297"/>
        <v>38</v>
      </c>
      <c r="V1111" t="str">
        <f t="shared" si="298"/>
        <v>Ej6</v>
      </c>
      <c r="Y1111" s="334">
        <v>0.60303189045589911</v>
      </c>
      <c r="Z1111" s="334">
        <v>1.3961337064830151E-2</v>
      </c>
    </row>
    <row r="1112" spans="1:26" outlineLevel="2">
      <c r="A1112">
        <v>175</v>
      </c>
      <c r="B1112" t="s">
        <v>2472</v>
      </c>
      <c r="C1112" s="334">
        <v>3.8021380277304448</v>
      </c>
      <c r="D1112" s="334">
        <v>0.72462677833467171</v>
      </c>
      <c r="E1112" s="334">
        <v>18.933705628540679</v>
      </c>
      <c r="F1112" s="334">
        <v>1.1210112130416181</v>
      </c>
      <c r="G1112" s="334">
        <v>43.583385222708074</v>
      </c>
      <c r="H1112" s="334">
        <v>60025100.79598894</v>
      </c>
      <c r="I1112" s="334">
        <v>2.2413995237835489</v>
      </c>
      <c r="J1112" s="334">
        <v>5.4555851582843582</v>
      </c>
      <c r="K1112" s="334">
        <v>1.568001461260131</v>
      </c>
      <c r="L1112" s="334">
        <v>61.12223824629914</v>
      </c>
      <c r="M1112" s="334" t="s">
        <v>30</v>
      </c>
      <c r="N1112" s="334" t="s">
        <v>30</v>
      </c>
      <c r="O1112" s="334" t="s">
        <v>30</v>
      </c>
      <c r="P1112" s="334">
        <v>8.9956601890327337E-5</v>
      </c>
      <c r="Q1112" s="334" t="s">
        <v>30</v>
      </c>
      <c r="R1112" s="334" t="s">
        <v>30</v>
      </c>
      <c r="S1112" s="595">
        <f t="shared" si="294"/>
        <v>61.12223824629914</v>
      </c>
      <c r="T1112" s="334">
        <v>-1.0619999999999901</v>
      </c>
      <c r="U1112">
        <f t="shared" si="297"/>
        <v>39</v>
      </c>
      <c r="V1112" t="str">
        <f t="shared" si="298"/>
        <v>Rh)</v>
      </c>
      <c r="Y1112" s="334">
        <v>0.71591731435993866</v>
      </c>
      <c r="Z1112" s="334">
        <v>1.287335244592178E-2</v>
      </c>
    </row>
    <row r="1113" spans="1:26" outlineLevel="2">
      <c r="A1113">
        <v>176</v>
      </c>
      <c r="B1113" t="s">
        <v>2473</v>
      </c>
      <c r="C1113" s="334">
        <v>4.012476506219949</v>
      </c>
      <c r="D1113" s="334">
        <v>0.72963743670475867</v>
      </c>
      <c r="E1113" s="334">
        <v>20.866816273117799</v>
      </c>
      <c r="F1113" s="334">
        <v>1.2106419020364581</v>
      </c>
      <c r="G1113" s="334">
        <v>43.725411252743825</v>
      </c>
      <c r="H1113" s="334">
        <v>47232044.691588223</v>
      </c>
      <c r="I1113" s="334">
        <v>1.866256847773236</v>
      </c>
      <c r="J1113" s="334">
        <v>5.2405629044786339</v>
      </c>
      <c r="K1113" s="334">
        <v>1.81685069393798</v>
      </c>
      <c r="L1113" s="334">
        <v>60.848948787506231</v>
      </c>
      <c r="M1113" s="334" t="s">
        <v>30</v>
      </c>
      <c r="N1113" s="334" t="s">
        <v>30</v>
      </c>
      <c r="O1113" s="334" t="s">
        <v>30</v>
      </c>
      <c r="P1113" s="334">
        <v>8.4528779596454708E-5</v>
      </c>
      <c r="Q1113" s="334" t="s">
        <v>30</v>
      </c>
      <c r="R1113" s="334" t="s">
        <v>30</v>
      </c>
      <c r="S1113" s="595">
        <f t="shared" si="294"/>
        <v>60.848948787506231</v>
      </c>
      <c r="T1113" s="334">
        <v>0.16800000000000001</v>
      </c>
      <c r="U1113">
        <f t="shared" si="297"/>
        <v>40</v>
      </c>
      <c r="V1113" t="str">
        <f t="shared" si="298"/>
        <v xml:space="preserve">Bo </v>
      </c>
      <c r="Y1113" s="334">
        <v>0.70238171209713474</v>
      </c>
      <c r="Z1113" s="334">
        <v>1.318719759639592E-2</v>
      </c>
    </row>
    <row r="1114" spans="1:26" outlineLevel="2">
      <c r="A1114">
        <v>177</v>
      </c>
      <c r="B1114" t="s">
        <v>2474</v>
      </c>
      <c r="C1114" s="334">
        <v>3.8671036506902401</v>
      </c>
      <c r="D1114" s="334">
        <v>0.6871956318506367</v>
      </c>
      <c r="E1114" s="334">
        <v>18.61765532179745</v>
      </c>
      <c r="F1114" s="334">
        <v>1.1363547627247981</v>
      </c>
      <c r="G1114" s="334">
        <v>38.608764992737946</v>
      </c>
      <c r="H1114" s="334">
        <v>65261957.996647023</v>
      </c>
      <c r="I1114" s="334">
        <v>2.0334291339976538</v>
      </c>
      <c r="J1114" s="334">
        <v>5.7295162194096676</v>
      </c>
      <c r="K1114" s="334">
        <v>1.8495727842533081</v>
      </c>
      <c r="L1114" s="334">
        <v>57.515942898787877</v>
      </c>
      <c r="M1114" s="334" t="s">
        <v>30</v>
      </c>
      <c r="N1114" s="334" t="s">
        <v>30</v>
      </c>
      <c r="O1114" s="334" t="s">
        <v>30</v>
      </c>
      <c r="P1114" s="334">
        <v>1.0302218843148871E-4</v>
      </c>
      <c r="Q1114" s="334" t="s">
        <v>30</v>
      </c>
      <c r="R1114" s="334" t="s">
        <v>30</v>
      </c>
      <c r="S1114" s="595">
        <f t="shared" si="294"/>
        <v>57.515942898787877</v>
      </c>
      <c r="T1114" s="334">
        <v>-0.81599999999999995</v>
      </c>
      <c r="U1114">
        <f t="shared" si="297"/>
        <v>41</v>
      </c>
      <c r="V1114" t="str">
        <f t="shared" si="298"/>
        <v>We)</v>
      </c>
      <c r="Y1114" s="334">
        <v>1.1413354839595919</v>
      </c>
      <c r="Z1114" s="334">
        <v>1.1238375896209071E-2</v>
      </c>
    </row>
    <row r="1115" spans="1:26" outlineLevel="2">
      <c r="A1115">
        <v>178</v>
      </c>
      <c r="B1115" t="s">
        <v>2475</v>
      </c>
      <c r="C1115" s="334">
        <v>3.458460220222646</v>
      </c>
      <c r="D1115" s="334">
        <v>0.73422881200913259</v>
      </c>
      <c r="E1115" s="334">
        <v>17.976879736451629</v>
      </c>
      <c r="F1115" s="334">
        <v>1.0681173364275121</v>
      </c>
      <c r="G1115" s="334">
        <v>40.534791295003039</v>
      </c>
      <c r="H1115" s="334">
        <v>60795864.569224931</v>
      </c>
      <c r="I1115" s="334">
        <v>1.806272134464765</v>
      </c>
      <c r="J1115" s="334">
        <v>4.9668331111384569</v>
      </c>
      <c r="K1115" s="334">
        <v>1.6491478866141449</v>
      </c>
      <c r="L1115" s="334">
        <v>58.25822227818923</v>
      </c>
      <c r="M1115" s="334" t="s">
        <v>30</v>
      </c>
      <c r="N1115" s="334" t="s">
        <v>30</v>
      </c>
      <c r="O1115" s="334" t="s">
        <v>30</v>
      </c>
      <c r="P1115" s="334">
        <v>8.1589136179395256E-5</v>
      </c>
      <c r="Q1115" s="334" t="s">
        <v>30</v>
      </c>
      <c r="R1115" s="334" t="s">
        <v>30</v>
      </c>
      <c r="S1115" s="595">
        <f t="shared" si="294"/>
        <v>58.25822227818923</v>
      </c>
      <c r="T1115" s="334">
        <v>1.6080000000000001</v>
      </c>
      <c r="U1115">
        <f t="shared" si="297"/>
        <v>42</v>
      </c>
      <c r="V1115" t="str">
        <f t="shared" si="298"/>
        <v>In7</v>
      </c>
      <c r="Y1115" s="334">
        <v>0.67497849190807968</v>
      </c>
      <c r="Z1115" s="334">
        <v>1.3435074031813699E-2</v>
      </c>
    </row>
    <row r="1116" spans="1:26" outlineLevel="2">
      <c r="A1116">
        <v>179</v>
      </c>
      <c r="B1116" t="s">
        <v>2476</v>
      </c>
      <c r="C1116" s="334">
        <v>3.5932308465392642</v>
      </c>
      <c r="D1116" s="334">
        <v>0.73508057949469863</v>
      </c>
      <c r="E1116" s="334">
        <v>19.20298613150138</v>
      </c>
      <c r="F1116" s="334">
        <v>1.1926624551240459</v>
      </c>
      <c r="G1116" s="334">
        <v>39.279982896747548</v>
      </c>
      <c r="H1116" s="334">
        <v>49336485.771190807</v>
      </c>
      <c r="I1116" s="334">
        <v>1.7950641291818821</v>
      </c>
      <c r="J1116" s="334">
        <v>5.3683190721235601</v>
      </c>
      <c r="K1116" s="334">
        <v>1.8896599528042399</v>
      </c>
      <c r="L1116" s="334">
        <v>58.291887073098323</v>
      </c>
      <c r="M1116" s="334" t="s">
        <v>30</v>
      </c>
      <c r="N1116" s="334" t="s">
        <v>30</v>
      </c>
      <c r="O1116" s="334" t="s">
        <v>30</v>
      </c>
      <c r="P1116" s="334">
        <v>9.1198260358288575E-5</v>
      </c>
      <c r="Q1116" s="334" t="s">
        <v>30</v>
      </c>
      <c r="R1116" s="334" t="s">
        <v>30</v>
      </c>
      <c r="S1116" s="595">
        <f t="shared" si="294"/>
        <v>58.291887073098323</v>
      </c>
      <c r="T1116" s="334">
        <v>1.167</v>
      </c>
      <c r="U1116">
        <f t="shared" si="297"/>
        <v>43</v>
      </c>
      <c r="V1116" t="str">
        <f t="shared" si="298"/>
        <v>Mo7</v>
      </c>
      <c r="Y1116" s="334">
        <v>0.64256657120099248</v>
      </c>
      <c r="Z1116" s="334">
        <v>1.356279009155761E-2</v>
      </c>
    </row>
    <row r="1117" spans="1:26" outlineLevel="2">
      <c r="A1117">
        <v>180</v>
      </c>
      <c r="B1117" t="s">
        <v>2477</v>
      </c>
      <c r="C1117" s="334">
        <v>3.9396109195077922</v>
      </c>
      <c r="D1117" s="334">
        <v>0.70530712933649076</v>
      </c>
      <c r="E1117" s="334">
        <v>18.509485032325561</v>
      </c>
      <c r="F1117" s="334">
        <v>1.0704289730666741</v>
      </c>
      <c r="G1117" s="334">
        <v>40.608192759390398</v>
      </c>
      <c r="H1117" s="334">
        <v>63575711.665136009</v>
      </c>
      <c r="I1117" s="334">
        <v>1.9115554563171491</v>
      </c>
      <c r="J1117" s="334">
        <v>5.5401690927444251</v>
      </c>
      <c r="K1117" s="334">
        <v>2.0156424237870061</v>
      </c>
      <c r="L1117" s="334">
        <v>59.680172968863687</v>
      </c>
      <c r="M1117" s="334" t="s">
        <v>30</v>
      </c>
      <c r="N1117" s="334" t="s">
        <v>30</v>
      </c>
      <c r="O1117" s="334" t="s">
        <v>30</v>
      </c>
      <c r="P1117" s="334">
        <v>9.6870558853430654E-5</v>
      </c>
      <c r="Q1117" s="334" t="s">
        <v>30</v>
      </c>
      <c r="R1117" s="334" t="s">
        <v>30</v>
      </c>
      <c r="S1117" s="595">
        <f t="shared" si="294"/>
        <v>59.680172968863687</v>
      </c>
      <c r="T1117" s="334">
        <v>0.86099999999999999</v>
      </c>
      <c r="U1117">
        <f t="shared" si="297"/>
        <v>44</v>
      </c>
      <c r="V1117" t="str">
        <f t="shared" si="298"/>
        <v>Bi1</v>
      </c>
      <c r="Y1117" s="334">
        <v>0.74138712624259795</v>
      </c>
      <c r="Z1117" s="334">
        <v>1.261801641464644E-2</v>
      </c>
    </row>
    <row r="1118" spans="1:26" outlineLevel="2">
      <c r="A1118">
        <v>181</v>
      </c>
      <c r="B1118" t="s">
        <v>2478</v>
      </c>
      <c r="C1118" s="334">
        <v>3.9749162876969768</v>
      </c>
      <c r="D1118" s="334">
        <v>0.68807613235900944</v>
      </c>
      <c r="E1118" s="334">
        <v>18.960231228575068</v>
      </c>
      <c r="F1118" s="334">
        <v>1.130615130295479</v>
      </c>
      <c r="G1118" s="334">
        <v>43.189779123351002</v>
      </c>
      <c r="H1118" s="334">
        <v>63949623.447577767</v>
      </c>
      <c r="I1118" s="334">
        <v>2.043396653636576</v>
      </c>
      <c r="J1118" s="334">
        <v>5.4175548077152413</v>
      </c>
      <c r="K1118" s="334">
        <v>1.667462818470403</v>
      </c>
      <c r="L1118" s="334">
        <v>59.385213325259087</v>
      </c>
      <c r="M1118" s="334" t="s">
        <v>30</v>
      </c>
      <c r="N1118" s="334" t="s">
        <v>30</v>
      </c>
      <c r="O1118" s="334" t="s">
        <v>30</v>
      </c>
      <c r="P1118" s="334">
        <v>9.3352303365711075E-5</v>
      </c>
      <c r="Q1118" s="334" t="s">
        <v>30</v>
      </c>
      <c r="R1118" s="334" t="s">
        <v>30</v>
      </c>
      <c r="S1118" s="595">
        <f t="shared" si="294"/>
        <v>59.385213325259087</v>
      </c>
      <c r="T1118" s="334">
        <v>0.218999999999999</v>
      </c>
      <c r="U1118">
        <f t="shared" si="297"/>
        <v>45</v>
      </c>
      <c r="V1118" t="str">
        <f t="shared" si="298"/>
        <v>Cl7</v>
      </c>
      <c r="Y1118" s="334">
        <v>0.74262541230195933</v>
      </c>
      <c r="Z1118" s="334">
        <v>1.205607993913425E-2</v>
      </c>
    </row>
    <row r="1119" spans="1:26" outlineLevel="2">
      <c r="A1119">
        <v>182</v>
      </c>
      <c r="B1119" t="s">
        <v>2479</v>
      </c>
      <c r="C1119" s="334">
        <v>4.0573816122743596</v>
      </c>
      <c r="D1119" s="334">
        <v>0.69827716069997603</v>
      </c>
      <c r="E1119" s="334">
        <v>18.92761018477615</v>
      </c>
      <c r="F1119" s="334">
        <v>1.17605222729006</v>
      </c>
      <c r="G1119" s="334">
        <v>37.387723319373308</v>
      </c>
      <c r="H1119" s="334">
        <v>64699662.731947944</v>
      </c>
      <c r="I1119" s="334">
        <v>2.29948298706694</v>
      </c>
      <c r="J1119" s="334">
        <v>5.7304953888466299</v>
      </c>
      <c r="K1119" s="334">
        <v>1.71006662291648</v>
      </c>
      <c r="L1119" s="334">
        <v>60.554694027137508</v>
      </c>
      <c r="M1119" s="334" t="s">
        <v>30</v>
      </c>
      <c r="N1119" s="334" t="s">
        <v>30</v>
      </c>
      <c r="O1119" s="334" t="s">
        <v>30</v>
      </c>
      <c r="P1119" s="334">
        <v>1.0222302286399381E-4</v>
      </c>
      <c r="Q1119" s="334" t="s">
        <v>30</v>
      </c>
      <c r="R1119" s="334" t="s">
        <v>30</v>
      </c>
      <c r="S1119" s="595">
        <f t="shared" si="294"/>
        <v>60.554694027137508</v>
      </c>
      <c r="T1119" s="334">
        <v>-1.9770000000000001</v>
      </c>
      <c r="U1119">
        <f t="shared" si="297"/>
        <v>46</v>
      </c>
      <c r="V1119" t="str">
        <f t="shared" si="298"/>
        <v>Ea)</v>
      </c>
      <c r="Y1119" s="334">
        <v>0.79522759006200161</v>
      </c>
      <c r="Z1119" s="334">
        <v>1.2173107445093201E-2</v>
      </c>
    </row>
    <row r="1120" spans="1:26" outlineLevel="2">
      <c r="A1120">
        <v>183</v>
      </c>
      <c r="B1120" t="s">
        <v>2480</v>
      </c>
      <c r="C1120" s="334">
        <v>3.6377516580384119</v>
      </c>
      <c r="D1120" s="334">
        <v>0.72761193682858838</v>
      </c>
      <c r="E1120" s="334">
        <v>19.613767762008241</v>
      </c>
      <c r="F1120" s="334">
        <v>1.135435354843745</v>
      </c>
      <c r="G1120" s="334">
        <v>42.581261252037137</v>
      </c>
      <c r="H1120" s="334">
        <v>49532159.922797538</v>
      </c>
      <c r="I1120" s="334">
        <v>2.1018848825159551</v>
      </c>
      <c r="J1120" s="334">
        <v>5.3315009536437321</v>
      </c>
      <c r="K1120" s="334">
        <v>1.718915158824093</v>
      </c>
      <c r="L1120" s="334">
        <v>57.260602509037817</v>
      </c>
      <c r="M1120" s="334" t="s">
        <v>30</v>
      </c>
      <c r="N1120" s="334" t="s">
        <v>30</v>
      </c>
      <c r="O1120" s="334" t="s">
        <v>30</v>
      </c>
      <c r="P1120" s="334">
        <v>9.385858236602809E-5</v>
      </c>
      <c r="Q1120" s="334" t="s">
        <v>30</v>
      </c>
      <c r="R1120" s="334" t="s">
        <v>30</v>
      </c>
      <c r="S1120" s="595">
        <f t="shared" si="294"/>
        <v>57.260602509037817</v>
      </c>
      <c r="T1120" s="334">
        <v>1.911</v>
      </c>
      <c r="U1120">
        <f t="shared" si="297"/>
        <v>47</v>
      </c>
      <c r="V1120" t="str">
        <f t="shared" si="298"/>
        <v>Wy1</v>
      </c>
      <c r="Y1120" s="334">
        <v>0.86116572153237547</v>
      </c>
      <c r="Z1120" s="334">
        <v>1.297724193559462E-2</v>
      </c>
    </row>
    <row r="1121" spans="1:26" outlineLevel="2">
      <c r="A1121">
        <v>184</v>
      </c>
      <c r="B1121" t="s">
        <v>2481</v>
      </c>
      <c r="C1121" s="334">
        <v>3.972813256960849</v>
      </c>
      <c r="D1121" s="334">
        <v>0.72328919803025771</v>
      </c>
      <c r="E1121" s="334">
        <v>18.408372975084809</v>
      </c>
      <c r="F1121" s="334">
        <v>1.048404873941343</v>
      </c>
      <c r="G1121" s="334">
        <v>40.347341946730879</v>
      </c>
      <c r="H1121" s="334">
        <v>64646084.658960164</v>
      </c>
      <c r="I1121" s="334">
        <v>1.671208921993536</v>
      </c>
      <c r="J1121" s="334">
        <v>5.511776411363825</v>
      </c>
      <c r="K1121" s="334">
        <v>1.755077876732507</v>
      </c>
      <c r="L1121" s="334">
        <v>60.159606549042863</v>
      </c>
      <c r="M1121" s="334" t="s">
        <v>30</v>
      </c>
      <c r="N1121" s="334" t="s">
        <v>30</v>
      </c>
      <c r="O1121" s="334" t="s">
        <v>30</v>
      </c>
      <c r="P1121" s="334">
        <v>9.3267561320117313E-5</v>
      </c>
      <c r="Q1121" s="334" t="s">
        <v>30</v>
      </c>
      <c r="R1121" s="334" t="s">
        <v>30</v>
      </c>
      <c r="S1121" s="595">
        <f t="shared" si="294"/>
        <v>60.159606549042863</v>
      </c>
      <c r="T1121" s="334">
        <v>-1.962</v>
      </c>
      <c r="U1121">
        <f t="shared" si="297"/>
        <v>48</v>
      </c>
      <c r="V1121" t="str">
        <f t="shared" si="298"/>
        <v>Wo5</v>
      </c>
      <c r="Y1121" s="334">
        <v>0.6420094173987444</v>
      </c>
      <c r="Z1121" s="334">
        <v>1.491281906111318E-2</v>
      </c>
    </row>
    <row r="1122" spans="1:26" outlineLevel="2">
      <c r="A1122">
        <v>185</v>
      </c>
      <c r="B1122" t="s">
        <v>2482</v>
      </c>
      <c r="C1122" s="334">
        <v>3.609011996952757</v>
      </c>
      <c r="D1122" s="334">
        <v>0.7348722747948051</v>
      </c>
      <c r="E1122" s="334">
        <v>18.298709295556669</v>
      </c>
      <c r="F1122" s="334">
        <v>1.162841465019101</v>
      </c>
      <c r="G1122" s="334">
        <v>39.731641158655648</v>
      </c>
      <c r="H1122" s="334">
        <v>62243933.708882503</v>
      </c>
      <c r="I1122" s="334">
        <v>1.1301241203772849</v>
      </c>
      <c r="J1122" s="334">
        <v>5.3914251122415404</v>
      </c>
      <c r="K1122" s="334">
        <v>1.974461999442976</v>
      </c>
      <c r="L1122" s="334">
        <v>57.758239920673887</v>
      </c>
      <c r="M1122" s="334" t="s">
        <v>30</v>
      </c>
      <c r="N1122" s="334" t="s">
        <v>30</v>
      </c>
      <c r="O1122" s="334" t="s">
        <v>30</v>
      </c>
      <c r="P1122" s="334">
        <v>9.4141253378220768E-5</v>
      </c>
      <c r="Q1122" s="334" t="s">
        <v>30</v>
      </c>
      <c r="R1122" s="334" t="s">
        <v>30</v>
      </c>
      <c r="S1122" s="595">
        <f t="shared" si="294"/>
        <v>57.758239920673887</v>
      </c>
      <c r="T1122" s="334">
        <v>0.92100000000000004</v>
      </c>
      <c r="U1122">
        <f t="shared" si="297"/>
        <v>49</v>
      </c>
      <c r="V1122" t="str">
        <f t="shared" si="298"/>
        <v>Ha6</v>
      </c>
      <c r="Y1122" s="334">
        <v>0.67856209673507895</v>
      </c>
      <c r="Z1122" s="334">
        <v>1.3172451655461581E-2</v>
      </c>
    </row>
    <row r="1123" spans="1:26" outlineLevel="2">
      <c r="A1123">
        <v>186</v>
      </c>
      <c r="B1123" t="s">
        <v>2483</v>
      </c>
      <c r="C1123" s="334">
        <v>3.5479866434367509</v>
      </c>
      <c r="D1123" s="334">
        <v>0.72892990474629182</v>
      </c>
      <c r="E1123" s="334">
        <v>17.657834782704018</v>
      </c>
      <c r="F1123" s="334">
        <v>1.056763151594041</v>
      </c>
      <c r="G1123" s="334">
        <v>38.599090850972644</v>
      </c>
      <c r="H1123" s="334">
        <v>64407523.329596393</v>
      </c>
      <c r="I1123" s="334">
        <v>2.344618334439704</v>
      </c>
      <c r="J1123" s="334">
        <v>5.2873856768406657</v>
      </c>
      <c r="K1123" s="334">
        <v>1.6305897170255741</v>
      </c>
      <c r="L1123" s="334">
        <v>56.999136773597712</v>
      </c>
      <c r="M1123" s="334" t="s">
        <v>30</v>
      </c>
      <c r="N1123" s="334" t="s">
        <v>30</v>
      </c>
      <c r="O1123" s="334" t="s">
        <v>30</v>
      </c>
      <c r="P1123" s="334">
        <v>9.6937403987722693E-5</v>
      </c>
      <c r="Q1123" s="334" t="s">
        <v>30</v>
      </c>
      <c r="R1123" s="334" t="s">
        <v>30</v>
      </c>
      <c r="S1123" s="595">
        <f t="shared" si="294"/>
        <v>56.999136773597712</v>
      </c>
      <c r="T1123" s="334">
        <v>0.88500000000000001</v>
      </c>
      <c r="U1123">
        <f t="shared" si="297"/>
        <v>50</v>
      </c>
      <c r="V1123" t="str">
        <f t="shared" si="298"/>
        <v>Wa2</v>
      </c>
      <c r="Y1123" s="334">
        <v>0.72015827377369379</v>
      </c>
      <c r="Z1123" s="334">
        <v>1.2330312846850201E-2</v>
      </c>
    </row>
    <row r="1124" spans="1:26" outlineLevel="2">
      <c r="A1124">
        <v>187</v>
      </c>
      <c r="B1124" t="s">
        <v>2484</v>
      </c>
      <c r="C1124" s="334">
        <v>3.6142989849260458</v>
      </c>
      <c r="D1124" s="334">
        <v>0.70466038750252702</v>
      </c>
      <c r="E1124" s="334">
        <v>17.55091343707031</v>
      </c>
      <c r="F1124" s="334">
        <v>0.96650176587770653</v>
      </c>
      <c r="G1124" s="334">
        <v>45.298738140932933</v>
      </c>
      <c r="H1124" s="334">
        <v>74898691.01336883</v>
      </c>
      <c r="I1124" s="334">
        <v>1.232182372847999</v>
      </c>
      <c r="J1124" s="334">
        <v>5.3527965613813153</v>
      </c>
      <c r="K1124" s="334">
        <v>1.988290496147133</v>
      </c>
      <c r="L1124" s="334">
        <v>54.911428651877337</v>
      </c>
      <c r="M1124" s="334" t="s">
        <v>30</v>
      </c>
      <c r="N1124" s="334" t="s">
        <v>30</v>
      </c>
      <c r="O1124" s="334" t="s">
        <v>30</v>
      </c>
      <c r="P1124" s="334">
        <v>9.9966737657764581E-5</v>
      </c>
      <c r="Q1124" s="334" t="s">
        <v>30</v>
      </c>
      <c r="R1124" s="334" t="s">
        <v>30</v>
      </c>
      <c r="S1124" s="595">
        <f t="shared" si="294"/>
        <v>54.911428651877337</v>
      </c>
      <c r="T1124" s="334">
        <v>2.7389999999999999</v>
      </c>
      <c r="U1124">
        <f t="shared" si="297"/>
        <v>51</v>
      </c>
      <c r="V1124" t="str">
        <f t="shared" si="298"/>
        <v>Ko9</v>
      </c>
      <c r="Y1124" s="334">
        <v>0.74012425766915158</v>
      </c>
      <c r="Z1124" s="334">
        <v>1.256371683281109E-2</v>
      </c>
    </row>
    <row r="1125" spans="1:26" outlineLevel="2">
      <c r="A1125">
        <v>188</v>
      </c>
      <c r="B1125" t="s">
        <v>2485</v>
      </c>
      <c r="C1125" s="334">
        <v>3.743416884803386</v>
      </c>
      <c r="D1125" s="334">
        <v>0.71126466229072505</v>
      </c>
      <c r="E1125" s="334">
        <v>19.087575712794319</v>
      </c>
      <c r="F1125" s="334">
        <v>1.0844598430691079</v>
      </c>
      <c r="G1125" s="334">
        <v>46.227286870136069</v>
      </c>
      <c r="H1125" s="334">
        <v>61178113.743180677</v>
      </c>
      <c r="I1125" s="334">
        <v>2.0631269906419711</v>
      </c>
      <c r="J1125" s="334">
        <v>5.597155766215999</v>
      </c>
      <c r="K1125" s="334">
        <v>1.755068802094474</v>
      </c>
      <c r="L1125" s="334">
        <v>58.217261805269104</v>
      </c>
      <c r="M1125" s="334" t="s">
        <v>30</v>
      </c>
      <c r="N1125" s="334" t="s">
        <v>30</v>
      </c>
      <c r="O1125" s="334" t="s">
        <v>30</v>
      </c>
      <c r="P1125" s="334">
        <v>9.8497108477088615E-5</v>
      </c>
      <c r="Q1125" s="334" t="s">
        <v>30</v>
      </c>
      <c r="R1125" s="334" t="s">
        <v>30</v>
      </c>
      <c r="S1125" s="595">
        <f t="shared" si="294"/>
        <v>58.217261805269104</v>
      </c>
      <c r="T1125" s="334">
        <v>-0.81599999999999995</v>
      </c>
      <c r="U1125">
        <f t="shared" si="297"/>
        <v>52</v>
      </c>
      <c r="V1125" t="str">
        <f t="shared" si="298"/>
        <v>Gr6</v>
      </c>
      <c r="Y1125" s="334">
        <v>0.86594473519465964</v>
      </c>
      <c r="Z1125" s="334">
        <v>1.237492435543933E-2</v>
      </c>
    </row>
    <row r="1126" spans="1:26" outlineLevel="2">
      <c r="A1126">
        <v>189</v>
      </c>
      <c r="B1126" t="s">
        <v>2486</v>
      </c>
      <c r="C1126" s="334">
        <v>3.653945560176854</v>
      </c>
      <c r="D1126" s="334">
        <v>0.73449410805851878</v>
      </c>
      <c r="E1126" s="334">
        <v>17.88056952985</v>
      </c>
      <c r="F1126" s="334">
        <v>1.0061897071665959</v>
      </c>
      <c r="G1126" s="334">
        <v>40.890758260446695</v>
      </c>
      <c r="H1126" s="334">
        <v>59155817.847647414</v>
      </c>
      <c r="I1126" s="334">
        <v>1.932666527635136</v>
      </c>
      <c r="J1126" s="334">
        <v>5.4412552921502986</v>
      </c>
      <c r="K1126" s="334">
        <v>1.9652967092945841</v>
      </c>
      <c r="L1126" s="334">
        <v>61.006902243541788</v>
      </c>
      <c r="M1126" s="334" t="s">
        <v>30</v>
      </c>
      <c r="N1126" s="334" t="s">
        <v>30</v>
      </c>
      <c r="O1126" s="334" t="s">
        <v>30</v>
      </c>
      <c r="P1126" s="334">
        <v>8.7608519953119126E-5</v>
      </c>
      <c r="Q1126" s="334" t="s">
        <v>30</v>
      </c>
      <c r="R1126" s="334" t="s">
        <v>30</v>
      </c>
      <c r="S1126" s="595">
        <f t="shared" si="294"/>
        <v>61.006902243541788</v>
      </c>
      <c r="T1126" s="334">
        <v>0.18</v>
      </c>
      <c r="U1126">
        <f t="shared" si="297"/>
        <v>53</v>
      </c>
      <c r="V1126" t="str">
        <f t="shared" si="298"/>
        <v>Tu6</v>
      </c>
      <c r="Y1126" s="334">
        <v>0.80811105981479037</v>
      </c>
      <c r="Z1126" s="334">
        <v>1.285442735005579E-2</v>
      </c>
    </row>
    <row r="1127" spans="1:26" outlineLevel="2">
      <c r="A1127">
        <v>190</v>
      </c>
      <c r="B1127" t="s">
        <v>2487</v>
      </c>
      <c r="C1127" s="334">
        <v>3.7040050897715031</v>
      </c>
      <c r="D1127" s="334">
        <v>0.73517766946921059</v>
      </c>
      <c r="E1127" s="334">
        <v>18.828189946403249</v>
      </c>
      <c r="F1127" s="334">
        <v>1.149027853150721</v>
      </c>
      <c r="G1127" s="334">
        <v>43.121977194904431</v>
      </c>
      <c r="H1127" s="334">
        <v>58305335.206301421</v>
      </c>
      <c r="I1127" s="334">
        <v>1.8540433742707649</v>
      </c>
      <c r="J1127" s="334">
        <v>5.7165838805145768</v>
      </c>
      <c r="K1127" s="334">
        <v>1.9315343324632579</v>
      </c>
      <c r="L1127" s="334">
        <v>57.969202850981397</v>
      </c>
      <c r="M1127" s="334" t="s">
        <v>30</v>
      </c>
      <c r="N1127" s="334" t="s">
        <v>30</v>
      </c>
      <c r="O1127" s="334" t="s">
        <v>30</v>
      </c>
      <c r="P1127" s="334">
        <v>1.0003654906213161E-4</v>
      </c>
      <c r="Q1127" s="334" t="s">
        <v>30</v>
      </c>
      <c r="R1127" s="334" t="s">
        <v>30</v>
      </c>
      <c r="S1127" s="595">
        <f t="shared" si="294"/>
        <v>57.969202850981397</v>
      </c>
      <c r="T1127" s="334">
        <v>-0.192</v>
      </c>
      <c r="U1127">
        <f t="shared" si="297"/>
        <v>54</v>
      </c>
      <c r="V1127" t="str">
        <f t="shared" si="298"/>
        <v>Ku5</v>
      </c>
      <c r="Y1127" s="334">
        <v>1.1296673158840651</v>
      </c>
      <c r="Z1127" s="334">
        <v>1.1402538702934419E-2</v>
      </c>
    </row>
    <row r="1128" spans="1:26" outlineLevel="2">
      <c r="A1128">
        <v>191</v>
      </c>
      <c r="B1128" t="s">
        <v>2488</v>
      </c>
      <c r="C1128" s="334">
        <v>3.4981473634528442</v>
      </c>
      <c r="D1128" s="334">
        <v>0.77441806142136393</v>
      </c>
      <c r="E1128" s="334">
        <v>18.451758986357049</v>
      </c>
      <c r="F1128" s="334">
        <v>1.1746219796197841</v>
      </c>
      <c r="G1128" s="334">
        <v>39.170170985081775</v>
      </c>
      <c r="H1128" s="334">
        <v>54193184.576619633</v>
      </c>
      <c r="I1128" s="334">
        <v>1.6374400284101001</v>
      </c>
      <c r="J1128" s="334">
        <v>4.962945922961131</v>
      </c>
      <c r="K1128" s="334">
        <v>1.7695390789318499</v>
      </c>
      <c r="L1128" s="334">
        <v>59.957515194246668</v>
      </c>
      <c r="M1128" s="334" t="s">
        <v>30</v>
      </c>
      <c r="N1128" s="334" t="s">
        <v>30</v>
      </c>
      <c r="O1128" s="334" t="s">
        <v>30</v>
      </c>
      <c r="P1128" s="334">
        <v>7.4083306236188252E-5</v>
      </c>
      <c r="Q1128" s="334" t="s">
        <v>30</v>
      </c>
      <c r="R1128" s="334" t="s">
        <v>30</v>
      </c>
      <c r="S1128" s="595">
        <f t="shared" si="294"/>
        <v>59.957515194246668</v>
      </c>
      <c r="T1128" s="334">
        <v>1.329</v>
      </c>
      <c r="U1128">
        <f t="shared" si="297"/>
        <v>55</v>
      </c>
      <c r="V1128" t="str">
        <f t="shared" si="298"/>
        <v>Ce5</v>
      </c>
      <c r="Y1128" s="334">
        <v>0.70195680492642654</v>
      </c>
      <c r="Z1128" s="334">
        <v>1.239588290334951E-2</v>
      </c>
    </row>
    <row r="1129" spans="1:26" outlineLevel="2">
      <c r="A1129">
        <v>192</v>
      </c>
      <c r="B1129" t="s">
        <v>2489</v>
      </c>
      <c r="C1129" s="334">
        <v>3.6864699402819658</v>
      </c>
      <c r="D1129" s="334">
        <v>0.68906914423998</v>
      </c>
      <c r="E1129" s="334">
        <v>18.029747439102</v>
      </c>
      <c r="F1129" s="334">
        <v>0.98717156972820186</v>
      </c>
      <c r="G1129" s="334">
        <v>40.72544290313165</v>
      </c>
      <c r="H1129" s="334">
        <v>67142379.80990234</v>
      </c>
      <c r="I1129" s="334">
        <v>1.752408475488566</v>
      </c>
      <c r="J1129" s="334">
        <v>5.1295733204592633</v>
      </c>
      <c r="K1129" s="334">
        <v>1.7436334997519281</v>
      </c>
      <c r="L1129" s="334">
        <v>59.45561317620583</v>
      </c>
      <c r="M1129" s="334" t="s">
        <v>30</v>
      </c>
      <c r="N1129" s="334" t="s">
        <v>30</v>
      </c>
      <c r="O1129" s="334" t="s">
        <v>30</v>
      </c>
      <c r="P1129" s="334">
        <v>8.7459050585724863E-5</v>
      </c>
      <c r="Q1129" s="334" t="s">
        <v>30</v>
      </c>
      <c r="R1129" s="334" t="s">
        <v>30</v>
      </c>
      <c r="S1129" s="595">
        <f t="shared" si="294"/>
        <v>59.45561317620583</v>
      </c>
      <c r="T1129" s="334">
        <v>-1.224</v>
      </c>
      <c r="U1129">
        <f t="shared" si="297"/>
        <v>56</v>
      </c>
      <c r="V1129" t="str">
        <f t="shared" si="298"/>
        <v>Te0</v>
      </c>
      <c r="Y1129" s="334">
        <v>1.769733323001645</v>
      </c>
      <c r="Z1129" s="334">
        <v>9.5963827243107872E-3</v>
      </c>
    </row>
    <row r="1130" spans="1:26" outlineLevel="2">
      <c r="A1130">
        <v>193</v>
      </c>
      <c r="B1130" t="s">
        <v>2490</v>
      </c>
      <c r="C1130" s="334">
        <v>3.5839377591908792</v>
      </c>
      <c r="D1130" s="334">
        <v>0.7106730693794332</v>
      </c>
      <c r="E1130" s="334">
        <v>18.624111939094039</v>
      </c>
      <c r="F1130" s="334">
        <v>1.062498832373227</v>
      </c>
      <c r="G1130" s="334">
        <v>41.758142465699187</v>
      </c>
      <c r="H1130" s="334">
        <v>56805244.676178843</v>
      </c>
      <c r="I1130" s="334">
        <v>1.624956510270847</v>
      </c>
      <c r="J1130" s="334">
        <v>5.1482013669971494</v>
      </c>
      <c r="K1130" s="334">
        <v>1.6878756521893721</v>
      </c>
      <c r="L1130" s="334">
        <v>62.697724602773498</v>
      </c>
      <c r="M1130" s="334" t="s">
        <v>30</v>
      </c>
      <c r="N1130" s="334" t="s">
        <v>30</v>
      </c>
      <c r="O1130" s="334" t="s">
        <v>30</v>
      </c>
      <c r="P1130" s="334">
        <v>7.9631778369821421E-5</v>
      </c>
      <c r="Q1130" s="334" t="s">
        <v>30</v>
      </c>
      <c r="R1130" s="334" t="s">
        <v>30</v>
      </c>
      <c r="S1130" s="595">
        <f t="shared" ref="S1130:S1193" si="299">$L1130</f>
        <v>62.697724602773498</v>
      </c>
      <c r="T1130" s="334">
        <v>-0.36899999999999999</v>
      </c>
      <c r="U1130">
        <f t="shared" si="297"/>
        <v>57</v>
      </c>
      <c r="V1130" t="str">
        <f t="shared" si="298"/>
        <v>Gl)</v>
      </c>
      <c r="Y1130" s="334">
        <v>0.63173007687925131</v>
      </c>
      <c r="Z1130" s="334">
        <v>1.487513560126196E-2</v>
      </c>
    </row>
    <row r="1131" spans="1:26" outlineLevel="2">
      <c r="A1131">
        <v>194</v>
      </c>
      <c r="B1131" t="s">
        <v>2491</v>
      </c>
      <c r="C1131" s="334">
        <v>3.89948176626622</v>
      </c>
      <c r="D1131" s="334">
        <v>0.74774067951421841</v>
      </c>
      <c r="E1131" s="334">
        <v>18.572215759131591</v>
      </c>
      <c r="F1131" s="334">
        <v>1.080411059580197</v>
      </c>
      <c r="G1131" s="334">
        <v>42.649904172572327</v>
      </c>
      <c r="H1131" s="334">
        <v>61810881.535547301</v>
      </c>
      <c r="I1131" s="334">
        <v>2.306430954981705</v>
      </c>
      <c r="J1131" s="334">
        <v>5.6113482463640416</v>
      </c>
      <c r="K1131" s="334">
        <v>1.747475363942977</v>
      </c>
      <c r="L1131" s="334">
        <v>58.756061446816709</v>
      </c>
      <c r="M1131" s="334" t="s">
        <v>30</v>
      </c>
      <c r="N1131" s="334" t="s">
        <v>30</v>
      </c>
      <c r="O1131" s="334" t="s">
        <v>30</v>
      </c>
      <c r="P1131" s="334">
        <v>9.975639635076178E-5</v>
      </c>
      <c r="Q1131" s="334" t="s">
        <v>30</v>
      </c>
      <c r="R1131" s="334" t="s">
        <v>30</v>
      </c>
      <c r="S1131" s="595">
        <f t="shared" si="299"/>
        <v>58.756061446816709</v>
      </c>
      <c r="T1131" s="334">
        <v>-0.16200000000000001</v>
      </c>
      <c r="U1131">
        <f t="shared" si="297"/>
        <v>58</v>
      </c>
      <c r="V1131" t="str">
        <f t="shared" si="298"/>
        <v>Ne9</v>
      </c>
      <c r="Y1131" s="334">
        <v>0.74465727053725539</v>
      </c>
      <c r="Z1131" s="334">
        <v>1.2761390788416821E-2</v>
      </c>
    </row>
    <row r="1132" spans="1:26" outlineLevel="2">
      <c r="A1132">
        <v>195</v>
      </c>
      <c r="B1132" t="s">
        <v>2492</v>
      </c>
      <c r="C1132" s="334">
        <v>3.919018491671864</v>
      </c>
      <c r="D1132" s="334">
        <v>0.75139808392882979</v>
      </c>
      <c r="E1132" s="334">
        <v>19.432577127469941</v>
      </c>
      <c r="F1132" s="334">
        <v>0.96632565997479714</v>
      </c>
      <c r="G1132" s="334">
        <v>41.821618326311572</v>
      </c>
      <c r="H1132" s="334">
        <v>58511559.684611157</v>
      </c>
      <c r="I1132" s="334">
        <v>1.715145250238937</v>
      </c>
      <c r="J1132" s="334">
        <v>5.5376490069859949</v>
      </c>
      <c r="K1132" s="334">
        <v>2.069560749106186</v>
      </c>
      <c r="L1132" s="334">
        <v>59.455928567878807</v>
      </c>
      <c r="M1132" s="334" t="s">
        <v>30</v>
      </c>
      <c r="N1132" s="334" t="s">
        <v>30</v>
      </c>
      <c r="O1132" s="334" t="s">
        <v>30</v>
      </c>
      <c r="P1132" s="334">
        <v>9.1678314913671446E-5</v>
      </c>
      <c r="Q1132" s="334" t="s">
        <v>30</v>
      </c>
      <c r="R1132" s="334" t="s">
        <v>30</v>
      </c>
      <c r="S1132" s="595">
        <f t="shared" si="299"/>
        <v>59.455928567878807</v>
      </c>
      <c r="T1132" s="334">
        <v>0.65400000000000003</v>
      </c>
      <c r="U1132">
        <f t="shared" si="297"/>
        <v>59</v>
      </c>
      <c r="V1132" t="str">
        <f t="shared" si="298"/>
        <v>GR)</v>
      </c>
      <c r="Y1132" s="334">
        <v>0.67926358861748415</v>
      </c>
      <c r="Z1132" s="334">
        <v>1.3582107432546359E-2</v>
      </c>
    </row>
    <row r="1133" spans="1:26" outlineLevel="2">
      <c r="A1133">
        <v>196</v>
      </c>
      <c r="B1133" t="s">
        <v>2493</v>
      </c>
      <c r="C1133" s="334">
        <v>3.804195536802971</v>
      </c>
      <c r="D1133" s="334">
        <v>0.73267798533876427</v>
      </c>
      <c r="E1133" s="334">
        <v>18.206648868789621</v>
      </c>
      <c r="F1133" s="334">
        <v>1.077047655703077</v>
      </c>
      <c r="G1133" s="334">
        <v>42.395506154884536</v>
      </c>
      <c r="H1133" s="334">
        <v>69086155.280785128</v>
      </c>
      <c r="I1133" s="334">
        <v>2.2218889552791108</v>
      </c>
      <c r="J1133" s="334">
        <v>5.3387006885198716</v>
      </c>
      <c r="K1133" s="334">
        <v>1.76738020048154</v>
      </c>
      <c r="L1133" s="334">
        <v>56.282388888613127</v>
      </c>
      <c r="M1133" s="334" t="s">
        <v>30</v>
      </c>
      <c r="N1133" s="334" t="s">
        <v>30</v>
      </c>
      <c r="O1133" s="334" t="s">
        <v>30</v>
      </c>
      <c r="P1133" s="334">
        <v>9.7555992572806238E-5</v>
      </c>
      <c r="Q1133" s="334" t="s">
        <v>30</v>
      </c>
      <c r="R1133" s="334" t="s">
        <v>30</v>
      </c>
      <c r="S1133" s="595">
        <f t="shared" si="299"/>
        <v>56.282388888613127</v>
      </c>
      <c r="T1133" s="334">
        <v>-0.51300000000000001</v>
      </c>
      <c r="U1133">
        <f t="shared" si="297"/>
        <v>60</v>
      </c>
      <c r="V1133" t="str">
        <f t="shared" si="298"/>
        <v>Me0</v>
      </c>
      <c r="Y1133" s="334">
        <v>1.074668889069184</v>
      </c>
      <c r="Z1133" s="334">
        <v>1.169970488220624E-2</v>
      </c>
    </row>
    <row r="1134" spans="1:26" outlineLevel="2">
      <c r="A1134">
        <v>197</v>
      </c>
      <c r="B1134" t="s">
        <v>2494</v>
      </c>
      <c r="C1134" s="334">
        <v>3.8045654401624969</v>
      </c>
      <c r="D1134" s="334">
        <v>0.74488834427579131</v>
      </c>
      <c r="E1134" s="334">
        <v>18.33308098987985</v>
      </c>
      <c r="F1134" s="334">
        <v>1.000301869633087</v>
      </c>
      <c r="G1134" s="334">
        <v>41.921431635717383</v>
      </c>
      <c r="H1134" s="334">
        <v>65683934.180361673</v>
      </c>
      <c r="I1134" s="334">
        <v>2.000466092626656</v>
      </c>
      <c r="J1134" s="334">
        <v>5.501577492270151</v>
      </c>
      <c r="K1134" s="334">
        <v>1.906955918731857</v>
      </c>
      <c r="L1134" s="334">
        <v>59.653305194465041</v>
      </c>
      <c r="M1134" s="334" t="s">
        <v>30</v>
      </c>
      <c r="N1134" s="334" t="s">
        <v>30</v>
      </c>
      <c r="O1134" s="334" t="s">
        <v>30</v>
      </c>
      <c r="P1134" s="334">
        <v>9.3089580991995578E-5</v>
      </c>
      <c r="Q1134" s="334" t="s">
        <v>30</v>
      </c>
      <c r="R1134" s="334" t="s">
        <v>30</v>
      </c>
      <c r="S1134" s="595">
        <f t="shared" si="299"/>
        <v>59.653305194465041</v>
      </c>
      <c r="T1134" s="334">
        <v>-0.78300000000000003</v>
      </c>
      <c r="U1134">
        <f t="shared" si="297"/>
        <v>61</v>
      </c>
      <c r="V1134" t="str">
        <f t="shared" si="298"/>
        <v>Yi9</v>
      </c>
      <c r="Y1134" s="334">
        <v>0.7729229363864869</v>
      </c>
      <c r="Z1134" s="334">
        <v>1.309959295727792E-2</v>
      </c>
    </row>
    <row r="1135" spans="1:26" outlineLevel="2">
      <c r="A1135">
        <v>198</v>
      </c>
      <c r="B1135" t="s">
        <v>2495</v>
      </c>
      <c r="C1135" s="334">
        <v>3.7094666285436451</v>
      </c>
      <c r="D1135" s="334">
        <v>0.73593641935336551</v>
      </c>
      <c r="E1135" s="334">
        <v>18.090755508062671</v>
      </c>
      <c r="F1135" s="334">
        <v>1.1190951480608291</v>
      </c>
      <c r="G1135" s="334">
        <v>43.156966541670862</v>
      </c>
      <c r="H1135" s="334">
        <v>65675970.70204328</v>
      </c>
      <c r="I1135" s="334">
        <v>1.780078682845101</v>
      </c>
      <c r="J1135" s="334">
        <v>5.1390038525085586</v>
      </c>
      <c r="K1135" s="334">
        <v>1.8288363426876331</v>
      </c>
      <c r="L1135" s="334">
        <v>57.674587758966823</v>
      </c>
      <c r="M1135" s="334" t="s">
        <v>30</v>
      </c>
      <c r="N1135" s="334" t="s">
        <v>30</v>
      </c>
      <c r="O1135" s="334" t="s">
        <v>30</v>
      </c>
      <c r="P1135" s="334">
        <v>8.8575349419045603E-5</v>
      </c>
      <c r="Q1135" s="334" t="s">
        <v>30</v>
      </c>
      <c r="R1135" s="334" t="s">
        <v>30</v>
      </c>
      <c r="S1135" s="595">
        <f t="shared" si="299"/>
        <v>57.674587758966823</v>
      </c>
      <c r="T1135" s="334">
        <v>-0.59099999999999997</v>
      </c>
      <c r="U1135">
        <f t="shared" si="297"/>
        <v>62</v>
      </c>
      <c r="V1135" t="str">
        <f t="shared" si="298"/>
        <v>St)</v>
      </c>
      <c r="Y1135" s="334">
        <v>0.68276470250227739</v>
      </c>
      <c r="Z1135" s="334">
        <v>1.236156983517343E-2</v>
      </c>
    </row>
    <row r="1136" spans="1:26" outlineLevel="2">
      <c r="A1136">
        <v>199</v>
      </c>
      <c r="B1136" t="s">
        <v>2496</v>
      </c>
      <c r="C1136" s="334">
        <v>3.7963214128559888</v>
      </c>
      <c r="D1136" s="334">
        <v>0.71782756859869601</v>
      </c>
      <c r="E1136" s="334">
        <v>17.710700486129461</v>
      </c>
      <c r="F1136" s="334">
        <v>1.073678102667069</v>
      </c>
      <c r="G1136" s="334">
        <v>42.681585239457057</v>
      </c>
      <c r="H1136" s="334">
        <v>72852027.136793882</v>
      </c>
      <c r="I1136" s="334">
        <v>1.950971326805697</v>
      </c>
      <c r="J1136" s="334">
        <v>5.1563113929664164</v>
      </c>
      <c r="K1136" s="334">
        <v>1.95706482575256</v>
      </c>
      <c r="L1136" s="334">
        <v>56.365388716624992</v>
      </c>
      <c r="M1136" s="334" t="s">
        <v>30</v>
      </c>
      <c r="N1136" s="334" t="s">
        <v>30</v>
      </c>
      <c r="O1136" s="334" t="s">
        <v>30</v>
      </c>
      <c r="P1136" s="334">
        <v>9.3410299918708631E-5</v>
      </c>
      <c r="Q1136" s="334" t="s">
        <v>30</v>
      </c>
      <c r="R1136" s="334" t="s">
        <v>30</v>
      </c>
      <c r="S1136" s="595">
        <f t="shared" si="299"/>
        <v>56.365388716624992</v>
      </c>
      <c r="T1136" s="334">
        <v>1.266</v>
      </c>
      <c r="U1136">
        <f t="shared" si="297"/>
        <v>63</v>
      </c>
      <c r="V1136" t="str">
        <f t="shared" si="298"/>
        <v>Ha)</v>
      </c>
      <c r="Y1136" s="334">
        <v>0.8070265352984356</v>
      </c>
      <c r="Z1136" s="334">
        <v>1.2297154412371759E-2</v>
      </c>
    </row>
    <row r="1137" spans="1:26" outlineLevel="2">
      <c r="A1137">
        <v>200</v>
      </c>
      <c r="B1137" t="s">
        <v>2497</v>
      </c>
      <c r="C1137" s="334">
        <v>3.387452284579159</v>
      </c>
      <c r="D1137" s="334">
        <v>0.73355868415543957</v>
      </c>
      <c r="E1137" s="334">
        <v>17.46537701054525</v>
      </c>
      <c r="F1137" s="334">
        <v>1.090350249520784</v>
      </c>
      <c r="G1137" s="334">
        <v>37.96420641925765</v>
      </c>
      <c r="H1137" s="334">
        <v>63226816.032861337</v>
      </c>
      <c r="I1137" s="334">
        <v>1.4543036896845229</v>
      </c>
      <c r="J1137" s="334">
        <v>4.9961498634655586</v>
      </c>
      <c r="K1137" s="334">
        <v>1.6238512585932789</v>
      </c>
      <c r="L1137" s="334">
        <v>60.290304521824062</v>
      </c>
      <c r="M1137" s="334" t="s">
        <v>30</v>
      </c>
      <c r="N1137" s="334" t="s">
        <v>30</v>
      </c>
      <c r="O1137" s="334" t="s">
        <v>30</v>
      </c>
      <c r="P1137" s="334">
        <v>8.0405226614386585E-5</v>
      </c>
      <c r="Q1137" s="334" t="s">
        <v>30</v>
      </c>
      <c r="R1137" s="334" t="s">
        <v>30</v>
      </c>
      <c r="S1137" s="595">
        <f t="shared" si="299"/>
        <v>60.290304521824062</v>
      </c>
      <c r="T1137" s="334">
        <v>0.75600000000000001</v>
      </c>
      <c r="U1137">
        <f t="shared" si="297"/>
        <v>64</v>
      </c>
      <c r="V1137" t="str">
        <f t="shared" si="298"/>
        <v>Ki7</v>
      </c>
      <c r="Y1137" s="334">
        <v>0.63814529690106725</v>
      </c>
      <c r="Z1137" s="334">
        <v>1.475978234606825E-2</v>
      </c>
    </row>
    <row r="1138" spans="1:26" outlineLevel="2">
      <c r="A1138">
        <v>201</v>
      </c>
      <c r="B1138" t="s">
        <v>2498</v>
      </c>
      <c r="C1138" s="334">
        <v>3.7838140869475878</v>
      </c>
      <c r="D1138" s="334">
        <v>0.72026841375879014</v>
      </c>
      <c r="E1138" s="334">
        <v>18.081793932466891</v>
      </c>
      <c r="F1138" s="334">
        <v>1.0724739989482519</v>
      </c>
      <c r="G1138" s="334">
        <v>42.874240468923254</v>
      </c>
      <c r="H1138" s="334">
        <v>67504782.770908326</v>
      </c>
      <c r="I1138" s="334">
        <v>2.2000047925708071</v>
      </c>
      <c r="J1138" s="334">
        <v>5.6976578247493768</v>
      </c>
      <c r="K1138" s="334">
        <v>1.6639059583940801</v>
      </c>
      <c r="L1138" s="334">
        <v>56.211486470130417</v>
      </c>
      <c r="M1138" s="334" t="s">
        <v>30</v>
      </c>
      <c r="N1138" s="334" t="s">
        <v>30</v>
      </c>
      <c r="O1138" s="334" t="s">
        <v>30</v>
      </c>
      <c r="P1138" s="334">
        <v>1.0391205091930439E-4</v>
      </c>
      <c r="Q1138" s="334" t="s">
        <v>30</v>
      </c>
      <c r="R1138" s="334" t="s">
        <v>30</v>
      </c>
      <c r="S1138" s="595">
        <f t="shared" si="299"/>
        <v>56.211486470130417</v>
      </c>
      <c r="T1138" s="334">
        <v>2.6999999999999899E-2</v>
      </c>
      <c r="U1138">
        <f t="shared" ref="U1138:U1201" si="300">U1137+1</f>
        <v>65</v>
      </c>
      <c r="V1138" t="str">
        <f t="shared" ref="V1138:V1201" si="301">LEFT($B1138&amp;"  ",2)&amp;RIGHT(" "&amp;$B1138,1)</f>
        <v>Tr2</v>
      </c>
      <c r="Y1138" s="334">
        <v>1.4488870048154681</v>
      </c>
      <c r="Z1138" s="334">
        <v>1.047952464321558E-2</v>
      </c>
    </row>
    <row r="1139" spans="1:26" outlineLevel="2">
      <c r="A1139">
        <v>202</v>
      </c>
      <c r="B1139" t="s">
        <v>2499</v>
      </c>
      <c r="C1139" s="334">
        <v>3.648787311873849</v>
      </c>
      <c r="D1139" s="334">
        <v>0.75589208008519515</v>
      </c>
      <c r="E1139" s="334">
        <v>18.882360225104371</v>
      </c>
      <c r="F1139" s="334">
        <v>1.2061827368107261</v>
      </c>
      <c r="G1139" s="334">
        <v>42.588334407161994</v>
      </c>
      <c r="H1139" s="334">
        <v>56449754.595201083</v>
      </c>
      <c r="I1139" s="334">
        <v>1.2783908376318709</v>
      </c>
      <c r="J1139" s="334">
        <v>5.0466904660645264</v>
      </c>
      <c r="K1139" s="334">
        <v>1.7877315009823329</v>
      </c>
      <c r="L1139" s="334">
        <v>58.066824721573283</v>
      </c>
      <c r="M1139" s="334" t="s">
        <v>30</v>
      </c>
      <c r="N1139" s="334" t="s">
        <v>30</v>
      </c>
      <c r="O1139" s="334" t="s">
        <v>30</v>
      </c>
      <c r="P1139" s="334">
        <v>8.5164367540745004E-5</v>
      </c>
      <c r="Q1139" s="334" t="s">
        <v>30</v>
      </c>
      <c r="R1139" s="334" t="s">
        <v>30</v>
      </c>
      <c r="S1139" s="595">
        <f t="shared" si="299"/>
        <v>58.066824721573283</v>
      </c>
      <c r="T1139" s="334">
        <v>0.57899999999999996</v>
      </c>
      <c r="U1139">
        <f t="shared" si="300"/>
        <v>66</v>
      </c>
      <c r="V1139" t="str">
        <f t="shared" si="301"/>
        <v>Mu6</v>
      </c>
      <c r="Y1139" s="334">
        <v>0.63986753619204784</v>
      </c>
      <c r="Z1139" s="334">
        <v>1.61106519607035E-2</v>
      </c>
    </row>
    <row r="1140" spans="1:26" outlineLevel="2">
      <c r="A1140">
        <v>203</v>
      </c>
      <c r="B1140" t="s">
        <v>2500</v>
      </c>
      <c r="C1140" s="334">
        <v>3.671816580964546</v>
      </c>
      <c r="D1140" s="334">
        <v>0.73742442862262014</v>
      </c>
      <c r="E1140" s="334">
        <v>18.375617060904471</v>
      </c>
      <c r="F1140" s="334">
        <v>1.077284159728743</v>
      </c>
      <c r="G1140" s="334">
        <v>40.299223512055853</v>
      </c>
      <c r="H1140" s="334">
        <v>59053869.95239605</v>
      </c>
      <c r="I1140" s="334">
        <v>2.225830148619504</v>
      </c>
      <c r="J1140" s="334">
        <v>5.3452953224990978</v>
      </c>
      <c r="K1140" s="334">
        <v>1.824308625291327</v>
      </c>
      <c r="L1140" s="334">
        <v>60.28691949985474</v>
      </c>
      <c r="M1140" s="334" t="s">
        <v>30</v>
      </c>
      <c r="N1140" s="334" t="s">
        <v>30</v>
      </c>
      <c r="O1140" s="334" t="s">
        <v>30</v>
      </c>
      <c r="P1140" s="334">
        <v>8.8408816152045806E-5</v>
      </c>
      <c r="Q1140" s="334" t="s">
        <v>30</v>
      </c>
      <c r="R1140" s="334" t="s">
        <v>30</v>
      </c>
      <c r="S1140" s="595">
        <f t="shared" si="299"/>
        <v>60.28691949985474</v>
      </c>
      <c r="T1140" s="334">
        <v>-1.101</v>
      </c>
      <c r="U1140">
        <f t="shared" si="300"/>
        <v>67</v>
      </c>
      <c r="V1140" t="str">
        <f t="shared" si="301"/>
        <v>Gr5</v>
      </c>
      <c r="Y1140" s="334">
        <v>0.71900287828024589</v>
      </c>
      <c r="Z1140" s="334">
        <v>1.4018770924441291E-2</v>
      </c>
    </row>
    <row r="1141" spans="1:26" outlineLevel="2">
      <c r="A1141">
        <v>204</v>
      </c>
      <c r="B1141" t="s">
        <v>2501</v>
      </c>
      <c r="C1141" s="334">
        <v>3.76312932513753</v>
      </c>
      <c r="D1141" s="334">
        <v>0.73504812571814782</v>
      </c>
      <c r="E1141" s="334">
        <v>19.347863095779321</v>
      </c>
      <c r="F1141" s="334">
        <v>1.073975488156935</v>
      </c>
      <c r="G1141" s="334">
        <v>42.912853207190366</v>
      </c>
      <c r="H1141" s="334">
        <v>57829443.732445002</v>
      </c>
      <c r="I1141" s="334">
        <v>1.8403907789827121</v>
      </c>
      <c r="J1141" s="334">
        <v>4.8899627254505491</v>
      </c>
      <c r="K1141" s="334">
        <v>1.707813784526754</v>
      </c>
      <c r="L1141" s="334">
        <v>57.866681788018752</v>
      </c>
      <c r="M1141" s="334" t="s">
        <v>30</v>
      </c>
      <c r="N1141" s="334" t="s">
        <v>30</v>
      </c>
      <c r="O1141" s="334" t="s">
        <v>30</v>
      </c>
      <c r="P1141" s="334">
        <v>8.2894058944819237E-5</v>
      </c>
      <c r="Q1141" s="334" t="s">
        <v>30</v>
      </c>
      <c r="R1141" s="334" t="s">
        <v>30</v>
      </c>
      <c r="S1141" s="595">
        <f t="shared" si="299"/>
        <v>57.866681788018752</v>
      </c>
      <c r="T1141" s="334">
        <v>4.4999999999999998E-2</v>
      </c>
      <c r="U1141">
        <f t="shared" si="300"/>
        <v>68</v>
      </c>
      <c r="V1141" t="str">
        <f t="shared" si="301"/>
        <v>GR7</v>
      </c>
      <c r="Y1141" s="334">
        <v>0.72110071522489638</v>
      </c>
      <c r="Z1141" s="334">
        <v>1.407604815799283E-2</v>
      </c>
    </row>
    <row r="1142" spans="1:26" outlineLevel="2">
      <c r="A1142">
        <v>205</v>
      </c>
      <c r="B1142" t="s">
        <v>2502</v>
      </c>
      <c r="C1142" s="334">
        <v>3.9111292618946112</v>
      </c>
      <c r="D1142" s="334">
        <v>0.72102769911919151</v>
      </c>
      <c r="E1142" s="334">
        <v>18.366274859415562</v>
      </c>
      <c r="F1142" s="334">
        <v>1.1338088822557799</v>
      </c>
      <c r="G1142" s="334">
        <v>41.784114182198756</v>
      </c>
      <c r="H1142" s="334">
        <v>61473135.676155053</v>
      </c>
      <c r="I1142" s="334">
        <v>1.684167784716359</v>
      </c>
      <c r="J1142" s="334">
        <v>5.4244851822130773</v>
      </c>
      <c r="K1142" s="334">
        <v>1.735612379173157</v>
      </c>
      <c r="L1142" s="334">
        <v>60.636552668305498</v>
      </c>
      <c r="M1142" s="334" t="s">
        <v>30</v>
      </c>
      <c r="N1142" s="334" t="s">
        <v>30</v>
      </c>
      <c r="O1142" s="334" t="s">
        <v>30</v>
      </c>
      <c r="P1142" s="334">
        <v>8.8851986328334173E-5</v>
      </c>
      <c r="Q1142" s="334" t="s">
        <v>30</v>
      </c>
      <c r="R1142" s="334" t="s">
        <v>30</v>
      </c>
      <c r="S1142" s="595">
        <f t="shared" si="299"/>
        <v>60.636552668305498</v>
      </c>
      <c r="T1142" s="334">
        <v>-2.5979999999999999</v>
      </c>
      <c r="U1142">
        <f t="shared" si="300"/>
        <v>69</v>
      </c>
      <c r="V1142" t="str">
        <f t="shared" si="301"/>
        <v>Ke1</v>
      </c>
      <c r="Y1142" s="334">
        <v>0.65192577533327811</v>
      </c>
      <c r="Z1142" s="334">
        <v>1.462806452460042E-2</v>
      </c>
    </row>
    <row r="1143" spans="1:26" outlineLevel="2">
      <c r="A1143">
        <v>206</v>
      </c>
      <c r="B1143" t="s">
        <v>2503</v>
      </c>
      <c r="C1143" s="334">
        <v>3.9040220889362551</v>
      </c>
      <c r="D1143" s="334">
        <v>0.71181346520613042</v>
      </c>
      <c r="E1143" s="334">
        <v>18.378115746831249</v>
      </c>
      <c r="F1143" s="334">
        <v>1.1143599462710669</v>
      </c>
      <c r="G1143" s="334">
        <v>41.619346220103246</v>
      </c>
      <c r="H1143" s="334">
        <v>65586942.274027564</v>
      </c>
      <c r="I1143" s="334">
        <v>1.7984400752098391</v>
      </c>
      <c r="J1143" s="334">
        <v>5.1258144015920983</v>
      </c>
      <c r="K1143" s="334">
        <v>1.9042923001255581</v>
      </c>
      <c r="L1143" s="334">
        <v>57.477650808836323</v>
      </c>
      <c r="M1143" s="334" t="s">
        <v>30</v>
      </c>
      <c r="N1143" s="334" t="s">
        <v>30</v>
      </c>
      <c r="O1143" s="334" t="s">
        <v>30</v>
      </c>
      <c r="P1143" s="334">
        <v>9.0112488089829723E-5</v>
      </c>
      <c r="Q1143" s="334" t="s">
        <v>30</v>
      </c>
      <c r="R1143" s="334" t="s">
        <v>30</v>
      </c>
      <c r="S1143" s="595">
        <f t="shared" si="299"/>
        <v>57.477650808836323</v>
      </c>
      <c r="T1143" s="334">
        <v>-2.109</v>
      </c>
      <c r="U1143">
        <f t="shared" si="300"/>
        <v>70</v>
      </c>
      <c r="V1143" t="str">
        <f t="shared" si="301"/>
        <v>Ha6</v>
      </c>
      <c r="Y1143" s="334">
        <v>1.497604309096761</v>
      </c>
      <c r="Z1143" s="334">
        <v>9.9277915982065416E-3</v>
      </c>
    </row>
    <row r="1144" spans="1:26" outlineLevel="2">
      <c r="A1144">
        <v>207</v>
      </c>
      <c r="B1144" t="s">
        <v>2504</v>
      </c>
      <c r="C1144" s="334">
        <v>3.5567939973907161</v>
      </c>
      <c r="D1144" s="334">
        <v>0.761090163070404</v>
      </c>
      <c r="E1144" s="334">
        <v>18.93117095509551</v>
      </c>
      <c r="F1144" s="334">
        <v>1.020165705106681</v>
      </c>
      <c r="G1144" s="334">
        <v>40.622743195314307</v>
      </c>
      <c r="H1144" s="334">
        <v>53691468.091630973</v>
      </c>
      <c r="I1144" s="334">
        <v>1.9732629715173211</v>
      </c>
      <c r="J1144" s="334">
        <v>5.5355354991117611</v>
      </c>
      <c r="K1144" s="334">
        <v>1.515195307863427</v>
      </c>
      <c r="L1144" s="334">
        <v>57.657314552000649</v>
      </c>
      <c r="M1144" s="334" t="s">
        <v>30</v>
      </c>
      <c r="N1144" s="334" t="s">
        <v>30</v>
      </c>
      <c r="O1144" s="334" t="s">
        <v>30</v>
      </c>
      <c r="P1144" s="334">
        <v>1.031631490792311E-4</v>
      </c>
      <c r="Q1144" s="334" t="s">
        <v>30</v>
      </c>
      <c r="R1144" s="334" t="s">
        <v>30</v>
      </c>
      <c r="S1144" s="595">
        <f t="shared" si="299"/>
        <v>57.657314552000649</v>
      </c>
      <c r="T1144" s="334">
        <v>-9.2999999999999999E-2</v>
      </c>
      <c r="U1144">
        <f t="shared" si="300"/>
        <v>71</v>
      </c>
      <c r="V1144" t="str">
        <f t="shared" si="301"/>
        <v>Mu7</v>
      </c>
      <c r="Y1144" s="334">
        <v>0.70551687628075799</v>
      </c>
      <c r="Z1144" s="334">
        <v>1.4661209685484761E-2</v>
      </c>
    </row>
    <row r="1145" spans="1:26" outlineLevel="2">
      <c r="A1145">
        <v>208</v>
      </c>
      <c r="B1145" t="s">
        <v>2505</v>
      </c>
      <c r="C1145" s="334">
        <v>3.543456108891629</v>
      </c>
      <c r="D1145" s="334">
        <v>0.73028979664921156</v>
      </c>
      <c r="E1145" s="334">
        <v>18.824465165483151</v>
      </c>
      <c r="F1145" s="334">
        <v>1.013691795946442</v>
      </c>
      <c r="G1145" s="334">
        <v>38.721913920641299</v>
      </c>
      <c r="H1145" s="334">
        <v>51686264.622941867</v>
      </c>
      <c r="I1145" s="334">
        <v>2.0599344491979621</v>
      </c>
      <c r="J1145" s="334">
        <v>5.1993316273305323</v>
      </c>
      <c r="K1145" s="334">
        <v>2.037170787821287</v>
      </c>
      <c r="L1145" s="334">
        <v>58.508879883119533</v>
      </c>
      <c r="M1145" s="334" t="s">
        <v>30</v>
      </c>
      <c r="N1145" s="334" t="s">
        <v>30</v>
      </c>
      <c r="O1145" s="334" t="s">
        <v>30</v>
      </c>
      <c r="P1145" s="334">
        <v>8.4437455178100552E-5</v>
      </c>
      <c r="Q1145" s="334" t="s">
        <v>30</v>
      </c>
      <c r="R1145" s="334" t="s">
        <v>30</v>
      </c>
      <c r="S1145" s="595">
        <f t="shared" si="299"/>
        <v>58.508879883119533</v>
      </c>
      <c r="T1145" s="334">
        <v>4.2059999999999897</v>
      </c>
      <c r="U1145">
        <f t="shared" si="300"/>
        <v>72</v>
      </c>
      <c r="V1145" t="str">
        <f t="shared" si="301"/>
        <v>Mo2</v>
      </c>
      <c r="Y1145" s="334">
        <v>0.67780403835308278</v>
      </c>
      <c r="Z1145" s="334">
        <v>1.3633093919879911E-2</v>
      </c>
    </row>
    <row r="1146" spans="1:26" outlineLevel="2">
      <c r="A1146">
        <v>209</v>
      </c>
      <c r="B1146" t="s">
        <v>2506</v>
      </c>
      <c r="C1146" s="334">
        <v>3.7724213709884502</v>
      </c>
      <c r="D1146" s="334">
        <v>0.72979178045500781</v>
      </c>
      <c r="E1146" s="334">
        <v>18.327112531747879</v>
      </c>
      <c r="F1146" s="334">
        <v>1.1072803179181001</v>
      </c>
      <c r="G1146" s="334">
        <v>42.917889134650004</v>
      </c>
      <c r="H1146" s="334">
        <v>64931954.885019131</v>
      </c>
      <c r="I1146" s="334">
        <v>1.919014147879597</v>
      </c>
      <c r="J1146" s="334">
        <v>5.4978678221051256</v>
      </c>
      <c r="K1146" s="334">
        <v>1.866941952519894</v>
      </c>
      <c r="L1146" s="334">
        <v>58.84977320572672</v>
      </c>
      <c r="M1146" s="334" t="s">
        <v>30</v>
      </c>
      <c r="N1146" s="334" t="s">
        <v>30</v>
      </c>
      <c r="O1146" s="334" t="s">
        <v>30</v>
      </c>
      <c r="P1146" s="334">
        <v>9.5070166550795707E-5</v>
      </c>
      <c r="Q1146" s="334" t="s">
        <v>30</v>
      </c>
      <c r="R1146" s="334" t="s">
        <v>30</v>
      </c>
      <c r="S1146" s="595">
        <f t="shared" si="299"/>
        <v>58.84977320572672</v>
      </c>
      <c r="T1146" s="334">
        <v>-0.70199999999999996</v>
      </c>
      <c r="U1146">
        <f t="shared" si="300"/>
        <v>73</v>
      </c>
      <c r="V1146" t="str">
        <f t="shared" si="301"/>
        <v>Wi4</v>
      </c>
      <c r="Y1146" s="334">
        <v>0.73052083676937807</v>
      </c>
      <c r="Z1146" s="334">
        <v>1.250282374015906E-2</v>
      </c>
    </row>
    <row r="1147" spans="1:26" outlineLevel="2">
      <c r="A1147">
        <v>210</v>
      </c>
      <c r="B1147" t="s">
        <v>2507</v>
      </c>
      <c r="C1147" s="334">
        <v>3.976956851481678</v>
      </c>
      <c r="D1147" s="334">
        <v>0.71192833814957657</v>
      </c>
      <c r="E1147" s="334">
        <v>19.428136525087449</v>
      </c>
      <c r="F1147" s="334">
        <v>1.0480585611697011</v>
      </c>
      <c r="G1147" s="334">
        <v>44.168974111919674</v>
      </c>
      <c r="H1147" s="334">
        <v>61456124.010359943</v>
      </c>
      <c r="I1147" s="334">
        <v>1.924017137680146</v>
      </c>
      <c r="J1147" s="334">
        <v>5.23859417468422</v>
      </c>
      <c r="K1147" s="334">
        <v>1.7528705648045371</v>
      </c>
      <c r="L1147" s="334">
        <v>58.601753979842513</v>
      </c>
      <c r="M1147" s="334" t="s">
        <v>30</v>
      </c>
      <c r="N1147" s="334" t="s">
        <v>30</v>
      </c>
      <c r="O1147" s="334" t="s">
        <v>30</v>
      </c>
      <c r="P1147" s="334">
        <v>9.0201037717732406E-5</v>
      </c>
      <c r="Q1147" s="334" t="s">
        <v>30</v>
      </c>
      <c r="R1147" s="334" t="s">
        <v>30</v>
      </c>
      <c r="S1147" s="595">
        <f t="shared" si="299"/>
        <v>58.601753979842513</v>
      </c>
      <c r="T1147" s="334">
        <v>-0.252</v>
      </c>
      <c r="U1147">
        <f t="shared" si="300"/>
        <v>74</v>
      </c>
      <c r="V1147" t="str">
        <f t="shared" si="301"/>
        <v>Co)</v>
      </c>
      <c r="Y1147" s="334">
        <v>0.83169700774684041</v>
      </c>
      <c r="Z1147" s="334">
        <v>1.3066549137519109E-2</v>
      </c>
    </row>
    <row r="1148" spans="1:26" outlineLevel="2">
      <c r="A1148">
        <v>211</v>
      </c>
      <c r="B1148" t="s">
        <v>2508</v>
      </c>
      <c r="C1148" s="334">
        <v>3.7748557810127732</v>
      </c>
      <c r="D1148" s="334">
        <v>0.7080614932531526</v>
      </c>
      <c r="E1148" s="334">
        <v>18.327964375573931</v>
      </c>
      <c r="F1148" s="334">
        <v>1.032136773383638</v>
      </c>
      <c r="G1148" s="334">
        <v>43.40353940786548</v>
      </c>
      <c r="H1148" s="334">
        <v>65217341.542865291</v>
      </c>
      <c r="I1148" s="334">
        <v>2.1802190350842658</v>
      </c>
      <c r="J1148" s="334">
        <v>5.3222743492022593</v>
      </c>
      <c r="K1148" s="334">
        <v>1.6735238802488019</v>
      </c>
      <c r="L1148" s="334">
        <v>58.235048756370283</v>
      </c>
      <c r="M1148" s="334" t="s">
        <v>30</v>
      </c>
      <c r="N1148" s="334" t="s">
        <v>30</v>
      </c>
      <c r="O1148" s="334" t="s">
        <v>30</v>
      </c>
      <c r="P1148" s="334">
        <v>9.1679060574542873E-5</v>
      </c>
      <c r="Q1148" s="334" t="s">
        <v>30</v>
      </c>
      <c r="R1148" s="334" t="s">
        <v>30</v>
      </c>
      <c r="S1148" s="595">
        <f t="shared" si="299"/>
        <v>58.235048756370283</v>
      </c>
      <c r="T1148" s="334">
        <v>-1.248</v>
      </c>
      <c r="U1148">
        <f t="shared" si="300"/>
        <v>75</v>
      </c>
      <c r="V1148" t="str">
        <f t="shared" si="301"/>
        <v>Ro3</v>
      </c>
      <c r="Y1148" s="334">
        <v>0.82237913325402334</v>
      </c>
      <c r="Z1148" s="334">
        <v>1.2913683357980399E-2</v>
      </c>
    </row>
    <row r="1149" spans="1:26" outlineLevel="2">
      <c r="A1149">
        <v>212</v>
      </c>
      <c r="B1149" t="s">
        <v>2509</v>
      </c>
      <c r="C1149" s="334">
        <v>3.933496870029185</v>
      </c>
      <c r="D1149" s="334">
        <v>0.72032409115388529</v>
      </c>
      <c r="E1149" s="334">
        <v>18.312216090014559</v>
      </c>
      <c r="F1149" s="334">
        <v>1.0472118897873131</v>
      </c>
      <c r="G1149" s="334">
        <v>39.889974909668901</v>
      </c>
      <c r="H1149" s="334">
        <v>67523157.251012594</v>
      </c>
      <c r="I1149" s="334">
        <v>2.1522843729921899</v>
      </c>
      <c r="J1149" s="334">
        <v>5.2666334033067299</v>
      </c>
      <c r="K1149" s="334">
        <v>1.650659302328261</v>
      </c>
      <c r="L1149" s="334">
        <v>58.614342038522338</v>
      </c>
      <c r="M1149" s="334" t="s">
        <v>30</v>
      </c>
      <c r="N1149" s="334" t="s">
        <v>30</v>
      </c>
      <c r="O1149" s="334" t="s">
        <v>30</v>
      </c>
      <c r="P1149" s="334">
        <v>8.9590681755238188E-5</v>
      </c>
      <c r="Q1149" s="334" t="s">
        <v>30</v>
      </c>
      <c r="R1149" s="334" t="s">
        <v>30</v>
      </c>
      <c r="S1149" s="595">
        <f t="shared" si="299"/>
        <v>58.614342038522338</v>
      </c>
      <c r="T1149" s="334">
        <v>1.395</v>
      </c>
      <c r="U1149">
        <f t="shared" si="300"/>
        <v>76</v>
      </c>
      <c r="V1149" t="str">
        <f t="shared" si="301"/>
        <v>Wi)</v>
      </c>
      <c r="Y1149" s="334">
        <v>0.77303560095479029</v>
      </c>
      <c r="Z1149" s="334">
        <v>1.3134548704694731E-2</v>
      </c>
    </row>
    <row r="1150" spans="1:26" outlineLevel="2">
      <c r="A1150">
        <v>213</v>
      </c>
      <c r="B1150" t="s">
        <v>2510</v>
      </c>
      <c r="C1150" s="334">
        <v>3.9209976075319379</v>
      </c>
      <c r="D1150" s="334">
        <v>0.72501533596494228</v>
      </c>
      <c r="E1150" s="334">
        <v>18.659567524186411</v>
      </c>
      <c r="F1150" s="334">
        <v>1.099331123889826</v>
      </c>
      <c r="G1150" s="334">
        <v>41.037010561465948</v>
      </c>
      <c r="H1150" s="334">
        <v>63210079.68959596</v>
      </c>
      <c r="I1150" s="334">
        <v>2.523010115508193</v>
      </c>
      <c r="J1150" s="334">
        <v>5.5094517587881802</v>
      </c>
      <c r="K1150" s="334">
        <v>1.6810064986027391</v>
      </c>
      <c r="L1150" s="334">
        <v>59.907011205411912</v>
      </c>
      <c r="M1150" s="334" t="s">
        <v>30</v>
      </c>
      <c r="N1150" s="334" t="s">
        <v>30</v>
      </c>
      <c r="O1150" s="334" t="s">
        <v>30</v>
      </c>
      <c r="P1150" s="334">
        <v>9.7690158599044726E-5</v>
      </c>
      <c r="Q1150" s="334" t="s">
        <v>30</v>
      </c>
      <c r="R1150" s="334" t="s">
        <v>30</v>
      </c>
      <c r="S1150" s="595">
        <f t="shared" si="299"/>
        <v>59.907011205411912</v>
      </c>
      <c r="T1150" s="334">
        <v>-1.1279999999999999</v>
      </c>
      <c r="U1150">
        <f t="shared" si="300"/>
        <v>77</v>
      </c>
      <c r="V1150" t="str">
        <f t="shared" si="301"/>
        <v>Wa6</v>
      </c>
      <c r="Y1150" s="334">
        <v>0.87672388723334549</v>
      </c>
      <c r="Z1150" s="334">
        <v>1.222601049680655E-2</v>
      </c>
    </row>
    <row r="1151" spans="1:26" outlineLevel="2">
      <c r="A1151">
        <v>214</v>
      </c>
      <c r="B1151" t="s">
        <v>2511</v>
      </c>
      <c r="C1151" s="334">
        <v>3.953397283553755</v>
      </c>
      <c r="D1151" s="334">
        <v>0.71266393633865932</v>
      </c>
      <c r="E1151" s="334">
        <v>18.584330854456908</v>
      </c>
      <c r="F1151" s="334">
        <v>1.1551611831717541</v>
      </c>
      <c r="G1151" s="334">
        <v>37.666685468832021</v>
      </c>
      <c r="H1151" s="334">
        <v>62408282.10781958</v>
      </c>
      <c r="I1151" s="334">
        <v>2.1446013913664421</v>
      </c>
      <c r="J1151" s="334">
        <v>5.3286147108818769</v>
      </c>
      <c r="K1151" s="334">
        <v>1.6346584572418159</v>
      </c>
      <c r="L1151" s="334">
        <v>58.312396791870178</v>
      </c>
      <c r="M1151" s="334" t="s">
        <v>30</v>
      </c>
      <c r="N1151" s="334" t="s">
        <v>30</v>
      </c>
      <c r="O1151" s="334" t="s">
        <v>30</v>
      </c>
      <c r="P1151" s="334">
        <v>9.199493396849369E-5</v>
      </c>
      <c r="Q1151" s="334" t="s">
        <v>30</v>
      </c>
      <c r="R1151" s="334" t="s">
        <v>30</v>
      </c>
      <c r="S1151" s="595">
        <f t="shared" si="299"/>
        <v>58.312396791870178</v>
      </c>
      <c r="T1151" s="334">
        <v>-0.52800000000000002</v>
      </c>
      <c r="U1151">
        <f t="shared" si="300"/>
        <v>78</v>
      </c>
      <c r="V1151" t="str">
        <f t="shared" si="301"/>
        <v>Gu8</v>
      </c>
      <c r="Y1151" s="334">
        <v>0.81380568706386369</v>
      </c>
      <c r="Z1151" s="334">
        <v>1.330059191772337E-2</v>
      </c>
    </row>
    <row r="1152" spans="1:26" outlineLevel="2">
      <c r="A1152">
        <v>215</v>
      </c>
      <c r="B1152" t="s">
        <v>2512</v>
      </c>
      <c r="C1152" s="334">
        <v>3.825485861918533</v>
      </c>
      <c r="D1152" s="334">
        <v>0.70869312610834867</v>
      </c>
      <c r="E1152" s="334">
        <v>17.574096297443461</v>
      </c>
      <c r="F1152" s="334">
        <v>1.090682371954121</v>
      </c>
      <c r="G1152" s="334">
        <v>39.607393494133831</v>
      </c>
      <c r="H1152" s="334">
        <v>69107392.915250167</v>
      </c>
      <c r="I1152" s="334">
        <v>2.427786781569476</v>
      </c>
      <c r="J1152" s="334">
        <v>5.7013339896225936</v>
      </c>
      <c r="K1152" s="334">
        <v>1.7390492380361751</v>
      </c>
      <c r="L1152" s="334">
        <v>57.848170581963458</v>
      </c>
      <c r="M1152" s="334" t="s">
        <v>30</v>
      </c>
      <c r="N1152" s="334" t="s">
        <v>30</v>
      </c>
      <c r="O1152" s="334" t="s">
        <v>30</v>
      </c>
      <c r="P1152" s="334">
        <v>1.045164225378099E-4</v>
      </c>
      <c r="Q1152" s="334" t="s">
        <v>30</v>
      </c>
      <c r="R1152" s="334" t="s">
        <v>30</v>
      </c>
      <c r="S1152" s="595">
        <f t="shared" si="299"/>
        <v>57.848170581963458</v>
      </c>
      <c r="T1152" s="334">
        <v>-1.206</v>
      </c>
      <c r="U1152">
        <f t="shared" si="300"/>
        <v>79</v>
      </c>
      <c r="V1152" t="str">
        <f t="shared" si="301"/>
        <v>Gr1</v>
      </c>
      <c r="Y1152" s="334">
        <v>0.70739690359437857</v>
      </c>
      <c r="Z1152" s="334">
        <v>1.283657256718523E-2</v>
      </c>
    </row>
    <row r="1153" spans="1:26" outlineLevel="2">
      <c r="A1153">
        <v>216</v>
      </c>
      <c r="B1153" t="s">
        <v>2513</v>
      </c>
      <c r="C1153" s="334">
        <v>3.8389229298012499</v>
      </c>
      <c r="D1153" s="334">
        <v>0.73642327379738159</v>
      </c>
      <c r="E1153" s="334">
        <v>17.845555913734</v>
      </c>
      <c r="F1153" s="334">
        <v>1.0236058045657159</v>
      </c>
      <c r="G1153" s="334">
        <v>48.246654966384966</v>
      </c>
      <c r="H1153" s="334">
        <v>71075568.342963487</v>
      </c>
      <c r="I1153" s="334">
        <v>1.94681579917492</v>
      </c>
      <c r="J1153" s="334">
        <v>5.1783564372084747</v>
      </c>
      <c r="K1153" s="334">
        <v>1.764501916453703</v>
      </c>
      <c r="L1153" s="334">
        <v>56.816033514195702</v>
      </c>
      <c r="M1153" s="334" t="s">
        <v>30</v>
      </c>
      <c r="N1153" s="334" t="s">
        <v>30</v>
      </c>
      <c r="O1153" s="334" t="s">
        <v>30</v>
      </c>
      <c r="P1153" s="334">
        <v>9.534937071252418E-5</v>
      </c>
      <c r="Q1153" s="334" t="s">
        <v>30</v>
      </c>
      <c r="R1153" s="334" t="s">
        <v>30</v>
      </c>
      <c r="S1153" s="595">
        <f t="shared" si="299"/>
        <v>56.816033514195702</v>
      </c>
      <c r="T1153" s="334">
        <v>-1.9379999999999999</v>
      </c>
      <c r="U1153">
        <f t="shared" si="300"/>
        <v>80</v>
      </c>
      <c r="V1153" t="str">
        <f t="shared" si="301"/>
        <v>Ta0</v>
      </c>
      <c r="Y1153" s="334">
        <v>0.75578567710354139</v>
      </c>
      <c r="Z1153" s="334">
        <v>1.344883507923977E-2</v>
      </c>
    </row>
    <row r="1154" spans="1:26" outlineLevel="2">
      <c r="A1154">
        <v>217</v>
      </c>
      <c r="B1154" t="s">
        <v>2514</v>
      </c>
      <c r="C1154" s="334">
        <v>3.582001378911746</v>
      </c>
      <c r="D1154" s="334">
        <v>0.7531268856099842</v>
      </c>
      <c r="E1154" s="334">
        <v>18.290122227686648</v>
      </c>
      <c r="F1154" s="334">
        <v>1.047206239072527</v>
      </c>
      <c r="G1154" s="334">
        <v>39.958102225215242</v>
      </c>
      <c r="H1154" s="334">
        <v>58335686.617057323</v>
      </c>
      <c r="I1154" s="334">
        <v>2.2338738353611478</v>
      </c>
      <c r="J1154" s="334">
        <v>5.7062076772717401</v>
      </c>
      <c r="K1154" s="334">
        <v>1.7393376220290391</v>
      </c>
      <c r="L1154" s="334">
        <v>58.047072182805557</v>
      </c>
      <c r="M1154" s="334" t="s">
        <v>30</v>
      </c>
      <c r="N1154" s="334" t="s">
        <v>30</v>
      </c>
      <c r="O1154" s="334" t="s">
        <v>30</v>
      </c>
      <c r="P1154" s="334">
        <v>1.0349891164818179E-4</v>
      </c>
      <c r="Q1154" s="334" t="s">
        <v>30</v>
      </c>
      <c r="R1154" s="334" t="s">
        <v>30</v>
      </c>
      <c r="S1154" s="595">
        <f t="shared" si="299"/>
        <v>58.047072182805557</v>
      </c>
      <c r="T1154" s="334">
        <v>1.3740000000000001</v>
      </c>
      <c r="U1154">
        <f t="shared" si="300"/>
        <v>81</v>
      </c>
      <c r="V1154" t="str">
        <f t="shared" si="301"/>
        <v>Le4</v>
      </c>
      <c r="Y1154" s="334">
        <v>0.68794209618976843</v>
      </c>
      <c r="Z1154" s="334">
        <v>1.398806453998442E-2</v>
      </c>
    </row>
    <row r="1155" spans="1:26" outlineLevel="2">
      <c r="A1155">
        <v>218</v>
      </c>
      <c r="B1155" t="s">
        <v>2515</v>
      </c>
      <c r="C1155" s="334">
        <v>3.8140088950299642</v>
      </c>
      <c r="D1155" s="334">
        <v>0.72515822182932432</v>
      </c>
      <c r="E1155" s="334">
        <v>19.058131644811549</v>
      </c>
      <c r="F1155" s="334">
        <v>1.1022168312570679</v>
      </c>
      <c r="G1155" s="334">
        <v>43.495517343848071</v>
      </c>
      <c r="H1155" s="334">
        <v>59916571.855325408</v>
      </c>
      <c r="I1155" s="334">
        <v>1.467348172744305</v>
      </c>
      <c r="J1155" s="334">
        <v>5.2531441981396139</v>
      </c>
      <c r="K1155" s="334">
        <v>1.6581849123580299</v>
      </c>
      <c r="L1155" s="334">
        <v>59.062023221884289</v>
      </c>
      <c r="M1155" s="334" t="s">
        <v>30</v>
      </c>
      <c r="N1155" s="334" t="s">
        <v>30</v>
      </c>
      <c r="O1155" s="334" t="s">
        <v>30</v>
      </c>
      <c r="P1155" s="334">
        <v>8.8086772373325355E-5</v>
      </c>
      <c r="Q1155" s="334" t="s">
        <v>30</v>
      </c>
      <c r="R1155" s="334" t="s">
        <v>30</v>
      </c>
      <c r="S1155" s="595">
        <f t="shared" si="299"/>
        <v>59.062023221884289</v>
      </c>
      <c r="T1155" s="334">
        <v>-1.4430000000000001</v>
      </c>
      <c r="U1155">
        <f t="shared" si="300"/>
        <v>82</v>
      </c>
      <c r="V1155" t="str">
        <f t="shared" si="301"/>
        <v>La5</v>
      </c>
      <c r="Y1155" s="334">
        <v>1.010504855544224</v>
      </c>
      <c r="Z1155" s="334">
        <v>1.1710117305782289E-2</v>
      </c>
    </row>
    <row r="1156" spans="1:26" outlineLevel="2">
      <c r="A1156">
        <v>219</v>
      </c>
      <c r="B1156" t="s">
        <v>2516</v>
      </c>
      <c r="C1156" s="334">
        <v>4.0294094548101063</v>
      </c>
      <c r="D1156" s="334">
        <v>0.71479119801077229</v>
      </c>
      <c r="E1156" s="334">
        <v>19.117435949673599</v>
      </c>
      <c r="F1156" s="334">
        <v>1.1935036858881509</v>
      </c>
      <c r="G1156" s="334">
        <v>41.278357109571438</v>
      </c>
      <c r="H1156" s="334">
        <v>58204798.865729667</v>
      </c>
      <c r="I1156" s="334">
        <v>2.4302384761481242</v>
      </c>
      <c r="J1156" s="334">
        <v>5.7008898771578371</v>
      </c>
      <c r="K1156" s="334">
        <v>1.691673076118293</v>
      </c>
      <c r="L1156" s="334">
        <v>58.646858995566618</v>
      </c>
      <c r="M1156" s="334" t="s">
        <v>30</v>
      </c>
      <c r="N1156" s="334" t="s">
        <v>30</v>
      </c>
      <c r="O1156" s="334" t="s">
        <v>30</v>
      </c>
      <c r="P1156" s="334">
        <v>1.0287294087350941E-4</v>
      </c>
      <c r="Q1156" s="334" t="s">
        <v>30</v>
      </c>
      <c r="R1156" s="334" t="s">
        <v>30</v>
      </c>
      <c r="S1156" s="595">
        <f t="shared" si="299"/>
        <v>58.646858995566618</v>
      </c>
      <c r="T1156" s="334">
        <v>-1.875</v>
      </c>
      <c r="U1156">
        <f t="shared" si="300"/>
        <v>83</v>
      </c>
      <c r="V1156" t="str">
        <f t="shared" si="301"/>
        <v>Wa2</v>
      </c>
      <c r="Y1156" s="334">
        <v>0.70905636094047031</v>
      </c>
      <c r="Z1156" s="334">
        <v>1.270904486428039E-2</v>
      </c>
    </row>
    <row r="1157" spans="1:26" outlineLevel="2">
      <c r="A1157">
        <v>220</v>
      </c>
      <c r="B1157" t="s">
        <v>2517</v>
      </c>
      <c r="C1157" s="334">
        <v>3.842218090773319</v>
      </c>
      <c r="D1157" s="334">
        <v>0.73782489326461442</v>
      </c>
      <c r="E1157" s="334">
        <v>18.321413972133971</v>
      </c>
      <c r="F1157" s="334">
        <v>1.0693550544093151</v>
      </c>
      <c r="G1157" s="334">
        <v>40.985561188988491</v>
      </c>
      <c r="H1157" s="334">
        <v>63252813.05251646</v>
      </c>
      <c r="I1157" s="334">
        <v>1.8289499182630651</v>
      </c>
      <c r="J1157" s="334">
        <v>5.4308305321548618</v>
      </c>
      <c r="K1157" s="334">
        <v>1.656528383725282</v>
      </c>
      <c r="L1157" s="334">
        <v>58.743897702852678</v>
      </c>
      <c r="M1157" s="334" t="s">
        <v>30</v>
      </c>
      <c r="N1157" s="334" t="s">
        <v>30</v>
      </c>
      <c r="O1157" s="334" t="s">
        <v>30</v>
      </c>
      <c r="P1157" s="334">
        <v>9.6048300103715058E-5</v>
      </c>
      <c r="Q1157" s="334" t="s">
        <v>30</v>
      </c>
      <c r="R1157" s="334" t="s">
        <v>30</v>
      </c>
      <c r="S1157" s="595">
        <f t="shared" si="299"/>
        <v>58.743897702852678</v>
      </c>
      <c r="T1157" s="334">
        <v>0.20699999999999999</v>
      </c>
      <c r="U1157">
        <f t="shared" si="300"/>
        <v>84</v>
      </c>
      <c r="V1157" t="str">
        <f t="shared" si="301"/>
        <v>DT7</v>
      </c>
      <c r="Y1157" s="334">
        <v>0.77678763242955495</v>
      </c>
      <c r="Z1157" s="334">
        <v>1.3240667704621361E-2</v>
      </c>
    </row>
    <row r="1158" spans="1:26" outlineLevel="2">
      <c r="A1158">
        <v>221</v>
      </c>
      <c r="B1158" t="s">
        <v>2518</v>
      </c>
      <c r="C1158" s="334">
        <v>3.728973451412219</v>
      </c>
      <c r="D1158" s="334">
        <v>0.72148722236619445</v>
      </c>
      <c r="E1158" s="334">
        <v>18.39873048750189</v>
      </c>
      <c r="F1158" s="334">
        <v>1.1384032198578331</v>
      </c>
      <c r="G1158" s="334">
        <v>41.226862185605228</v>
      </c>
      <c r="H1158" s="334">
        <v>63049941.336651593</v>
      </c>
      <c r="I1158" s="334">
        <v>1.3186933998868759</v>
      </c>
      <c r="J1158" s="334">
        <v>5.2644916363492422</v>
      </c>
      <c r="K1158" s="334">
        <v>1.9551077024407439</v>
      </c>
      <c r="L1158" s="334">
        <v>59.023181772243753</v>
      </c>
      <c r="M1158" s="334" t="s">
        <v>30</v>
      </c>
      <c r="N1158" s="334" t="s">
        <v>30</v>
      </c>
      <c r="O1158" s="334" t="s">
        <v>30</v>
      </c>
      <c r="P1158" s="334">
        <v>8.6652232739201131E-5</v>
      </c>
      <c r="Q1158" s="334" t="s">
        <v>30</v>
      </c>
      <c r="R1158" s="334" t="s">
        <v>30</v>
      </c>
      <c r="S1158" s="595">
        <f t="shared" si="299"/>
        <v>59.023181772243753</v>
      </c>
      <c r="T1158" s="334">
        <v>-0.86399999999999899</v>
      </c>
      <c r="U1158">
        <f t="shared" si="300"/>
        <v>85</v>
      </c>
      <c r="V1158" t="str">
        <f t="shared" si="301"/>
        <v>Bu5</v>
      </c>
      <c r="Y1158" s="334">
        <v>0.64270078405257736</v>
      </c>
      <c r="Z1158" s="334">
        <v>1.3107650439810671E-2</v>
      </c>
    </row>
    <row r="1159" spans="1:26" outlineLevel="2">
      <c r="A1159">
        <v>222</v>
      </c>
      <c r="B1159" t="s">
        <v>2519</v>
      </c>
      <c r="C1159" s="334">
        <v>3.8131343042376109</v>
      </c>
      <c r="D1159" s="334">
        <v>0.68143409458736381</v>
      </c>
      <c r="E1159" s="334">
        <v>18.682480726879909</v>
      </c>
      <c r="F1159" s="334">
        <v>0.99075084052207107</v>
      </c>
      <c r="G1159" s="334">
        <v>47.581377766652878</v>
      </c>
      <c r="H1159" s="334">
        <v>62036809.553330816</v>
      </c>
      <c r="I1159" s="334">
        <v>2.005804713569932</v>
      </c>
      <c r="J1159" s="334">
        <v>4.9160543668237402</v>
      </c>
      <c r="K1159" s="334">
        <v>1.515786315470373</v>
      </c>
      <c r="L1159" s="334">
        <v>58.203838911165988</v>
      </c>
      <c r="M1159" s="334" t="s">
        <v>30</v>
      </c>
      <c r="N1159" s="334" t="s">
        <v>30</v>
      </c>
      <c r="O1159" s="334" t="s">
        <v>30</v>
      </c>
      <c r="P1159" s="334">
        <v>8.0651321559446196E-5</v>
      </c>
      <c r="Q1159" s="334" t="s">
        <v>30</v>
      </c>
      <c r="R1159" s="334" t="s">
        <v>30</v>
      </c>
      <c r="S1159" s="595">
        <f t="shared" si="299"/>
        <v>58.203838911165988</v>
      </c>
      <c r="T1159" s="334">
        <v>-2.0369999999999999</v>
      </c>
      <c r="U1159">
        <f t="shared" si="300"/>
        <v>86</v>
      </c>
      <c r="V1159" t="str">
        <f t="shared" si="301"/>
        <v>Tr2</v>
      </c>
      <c r="Y1159" s="334">
        <v>1.7084758986237329</v>
      </c>
      <c r="Z1159" s="334">
        <v>1.01382562719628E-2</v>
      </c>
    </row>
    <row r="1160" spans="1:26" outlineLevel="2">
      <c r="A1160">
        <v>223</v>
      </c>
      <c r="B1160" t="s">
        <v>2520</v>
      </c>
      <c r="C1160" s="334">
        <v>3.4544615031671611</v>
      </c>
      <c r="D1160" s="334">
        <v>0.7450140849041651</v>
      </c>
      <c r="E1160" s="334">
        <v>18.60720841884276</v>
      </c>
      <c r="F1160" s="334">
        <v>1.0128670020278889</v>
      </c>
      <c r="G1160" s="334">
        <v>43.622857937721044</v>
      </c>
      <c r="H1160" s="334">
        <v>52825474.441540197</v>
      </c>
      <c r="I1160" s="334">
        <v>-1.4245449395902551E-2</v>
      </c>
      <c r="J1160" s="334">
        <v>4.930893155437948</v>
      </c>
      <c r="K1160" s="334">
        <v>1.8518245816363039</v>
      </c>
      <c r="L1160" s="334">
        <v>58.225959259132807</v>
      </c>
      <c r="M1160" s="334" t="s">
        <v>30</v>
      </c>
      <c r="N1160" s="334" t="s">
        <v>30</v>
      </c>
      <c r="O1160" s="334" t="s">
        <v>30</v>
      </c>
      <c r="P1160" s="334">
        <v>8.092745822119339E-5</v>
      </c>
      <c r="Q1160" s="334" t="s">
        <v>30</v>
      </c>
      <c r="R1160" s="334" t="s">
        <v>30</v>
      </c>
      <c r="S1160" s="595">
        <f t="shared" si="299"/>
        <v>58.225959259132807</v>
      </c>
      <c r="T1160" s="334">
        <v>1.3620000000000001</v>
      </c>
      <c r="U1160">
        <f t="shared" si="300"/>
        <v>87</v>
      </c>
      <c r="V1160" t="str">
        <f t="shared" si="301"/>
        <v xml:space="preserve">To </v>
      </c>
      <c r="Y1160" s="334">
        <v>0.66156604098967553</v>
      </c>
      <c r="Z1160" s="334">
        <v>1.3003702173352231E-2</v>
      </c>
    </row>
    <row r="1161" spans="1:26" outlineLevel="2">
      <c r="A1161">
        <v>224</v>
      </c>
      <c r="B1161" t="s">
        <v>2521</v>
      </c>
      <c r="C1161" s="334">
        <v>3.6685156172168392</v>
      </c>
      <c r="D1161" s="334">
        <v>0.7395759670834916</v>
      </c>
      <c r="E1161" s="334">
        <v>17.927993857305299</v>
      </c>
      <c r="F1161" s="334">
        <v>1.099307555066072</v>
      </c>
      <c r="G1161" s="334">
        <v>40.618889312069285</v>
      </c>
      <c r="H1161" s="334">
        <v>62513162.625493117</v>
      </c>
      <c r="I1161" s="334">
        <v>1.8604189472465289</v>
      </c>
      <c r="J1161" s="334">
        <v>5.2620641196310762</v>
      </c>
      <c r="K1161" s="334">
        <v>1.804005158543172</v>
      </c>
      <c r="L1161" s="334">
        <v>58.90408116233521</v>
      </c>
      <c r="M1161" s="334" t="s">
        <v>30</v>
      </c>
      <c r="N1161" s="334" t="s">
        <v>30</v>
      </c>
      <c r="O1161" s="334" t="s">
        <v>30</v>
      </c>
      <c r="P1161" s="334">
        <v>8.9178757882453727E-5</v>
      </c>
      <c r="Q1161" s="334" t="s">
        <v>30</v>
      </c>
      <c r="R1161" s="334" t="s">
        <v>30</v>
      </c>
      <c r="S1161" s="595">
        <f t="shared" si="299"/>
        <v>58.90408116233521</v>
      </c>
      <c r="T1161" s="334">
        <v>-0.69599999999999995</v>
      </c>
      <c r="U1161">
        <f t="shared" si="300"/>
        <v>88</v>
      </c>
      <c r="V1161" t="str">
        <f t="shared" si="301"/>
        <v>Ce5</v>
      </c>
      <c r="Y1161" s="334">
        <v>0.6920945496989358</v>
      </c>
      <c r="Z1161" s="334">
        <v>1.260000476615821E-2</v>
      </c>
    </row>
    <row r="1162" spans="1:26" outlineLevel="2">
      <c r="A1162">
        <v>225</v>
      </c>
      <c r="B1162" t="s">
        <v>2522</v>
      </c>
      <c r="C1162" s="334">
        <v>3.849757666247267</v>
      </c>
      <c r="D1162" s="334">
        <v>0.72040470998284478</v>
      </c>
      <c r="E1162" s="334">
        <v>18.549974821907782</v>
      </c>
      <c r="F1162" s="334">
        <v>1.09598768183476</v>
      </c>
      <c r="G1162" s="334">
        <v>40.304584212046919</v>
      </c>
      <c r="H1162" s="334">
        <v>62532857.721236654</v>
      </c>
      <c r="I1162" s="334">
        <v>1.9811454000836131</v>
      </c>
      <c r="J1162" s="334">
        <v>5.4616904721708002</v>
      </c>
      <c r="K1162" s="334">
        <v>1.7102528375341191</v>
      </c>
      <c r="L1162" s="334">
        <v>60.693405806538642</v>
      </c>
      <c r="M1162" s="334" t="s">
        <v>30</v>
      </c>
      <c r="N1162" s="334" t="s">
        <v>30</v>
      </c>
      <c r="O1162" s="334" t="s">
        <v>30</v>
      </c>
      <c r="P1162" s="334">
        <v>9.1543112722654657E-5</v>
      </c>
      <c r="Q1162" s="334" t="s">
        <v>30</v>
      </c>
      <c r="R1162" s="334" t="s">
        <v>30</v>
      </c>
      <c r="S1162" s="595">
        <f t="shared" si="299"/>
        <v>60.693405806538642</v>
      </c>
      <c r="T1162" s="334">
        <v>0.54600000000000004</v>
      </c>
      <c r="U1162">
        <f t="shared" si="300"/>
        <v>89</v>
      </c>
      <c r="V1162" t="str">
        <f t="shared" si="301"/>
        <v>Co0</v>
      </c>
      <c r="Y1162" s="334">
        <v>0.69691050267500054</v>
      </c>
      <c r="Z1162" s="334">
        <v>1.3941438860194919E-2</v>
      </c>
    </row>
    <row r="1163" spans="1:26" outlineLevel="2">
      <c r="A1163">
        <v>226</v>
      </c>
      <c r="B1163" t="s">
        <v>2523</v>
      </c>
      <c r="C1163" s="334">
        <v>3.8968142133445909</v>
      </c>
      <c r="D1163" s="334">
        <v>0.72964259308686863</v>
      </c>
      <c r="E1163" s="334">
        <v>18.356277847552029</v>
      </c>
      <c r="F1163" s="334">
        <v>1.1494551459295519</v>
      </c>
      <c r="G1163" s="334">
        <v>40.834114345819074</v>
      </c>
      <c r="H1163" s="334">
        <v>63804680.447692163</v>
      </c>
      <c r="I1163" s="334">
        <v>1.704923547940967</v>
      </c>
      <c r="J1163" s="334">
        <v>5.8026683045807914</v>
      </c>
      <c r="K1163" s="334">
        <v>2.0728208636293979</v>
      </c>
      <c r="L1163" s="334">
        <v>58.387946311977302</v>
      </c>
      <c r="M1163" s="334" t="s">
        <v>30</v>
      </c>
      <c r="N1163" s="334" t="s">
        <v>30</v>
      </c>
      <c r="O1163" s="334" t="s">
        <v>30</v>
      </c>
      <c r="P1163" s="334">
        <v>1.069997730512511E-4</v>
      </c>
      <c r="Q1163" s="334" t="s">
        <v>30</v>
      </c>
      <c r="R1163" s="334" t="s">
        <v>30</v>
      </c>
      <c r="S1163" s="595">
        <f t="shared" si="299"/>
        <v>58.387946311977302</v>
      </c>
      <c r="T1163" s="334">
        <v>0.33300000000000002</v>
      </c>
      <c r="U1163">
        <f t="shared" si="300"/>
        <v>90</v>
      </c>
      <c r="V1163" t="str">
        <f t="shared" si="301"/>
        <v>Bi0</v>
      </c>
      <c r="Y1163" s="334">
        <v>0.77490102612684408</v>
      </c>
      <c r="Z1163" s="334">
        <v>1.258517427830255E-2</v>
      </c>
    </row>
    <row r="1164" spans="1:26" outlineLevel="2">
      <c r="A1164">
        <v>227</v>
      </c>
      <c r="B1164" t="s">
        <v>2524</v>
      </c>
      <c r="C1164" s="334">
        <v>3.9080630676191901</v>
      </c>
      <c r="D1164" s="334">
        <v>0.72134684346112043</v>
      </c>
      <c r="E1164" s="334">
        <v>18.964670189097902</v>
      </c>
      <c r="F1164" s="334">
        <v>1.0820112135151001</v>
      </c>
      <c r="G1164" s="334">
        <v>43.17656911467764</v>
      </c>
      <c r="H1164" s="334">
        <v>60189752.67204567</v>
      </c>
      <c r="I1164" s="334">
        <v>1.8189652017586999</v>
      </c>
      <c r="J1164" s="334">
        <v>5.0622697212826857</v>
      </c>
      <c r="K1164" s="334">
        <v>1.6494255350097431</v>
      </c>
      <c r="L1164" s="334">
        <v>58.425345057538017</v>
      </c>
      <c r="M1164" s="334" t="s">
        <v>30</v>
      </c>
      <c r="N1164" s="334" t="s">
        <v>30</v>
      </c>
      <c r="O1164" s="334" t="s">
        <v>30</v>
      </c>
      <c r="P1164" s="334">
        <v>8.4494204935908434E-5</v>
      </c>
      <c r="Q1164" s="334" t="s">
        <v>30</v>
      </c>
      <c r="R1164" s="334" t="s">
        <v>30</v>
      </c>
      <c r="S1164" s="595">
        <f t="shared" si="299"/>
        <v>58.425345057538017</v>
      </c>
      <c r="T1164" s="334">
        <v>0.192</v>
      </c>
      <c r="U1164">
        <f t="shared" si="300"/>
        <v>91</v>
      </c>
      <c r="V1164" t="str">
        <f t="shared" si="301"/>
        <v>Wo9</v>
      </c>
      <c r="Y1164" s="334">
        <v>1.0115260225636149</v>
      </c>
      <c r="Z1164" s="334">
        <v>1.14178748553019E-2</v>
      </c>
    </row>
    <row r="1165" spans="1:26" outlineLevel="2">
      <c r="A1165">
        <v>228</v>
      </c>
      <c r="B1165" t="s">
        <v>2525</v>
      </c>
      <c r="C1165" s="334">
        <v>3.84571728274017</v>
      </c>
      <c r="D1165" s="334">
        <v>0.70717498199557505</v>
      </c>
      <c r="E1165" s="334">
        <v>18.957310863332371</v>
      </c>
      <c r="F1165" s="334">
        <v>1.041955243925996</v>
      </c>
      <c r="G1165" s="334">
        <v>41.204235738430214</v>
      </c>
      <c r="H1165" s="334">
        <v>63243864.001501679</v>
      </c>
      <c r="I1165" s="334">
        <v>1.8445896683804051</v>
      </c>
      <c r="J1165" s="334">
        <v>5.4202586363755634</v>
      </c>
      <c r="K1165" s="334">
        <v>1.8754678006568251</v>
      </c>
      <c r="L1165" s="334">
        <v>57.397397555530333</v>
      </c>
      <c r="M1165" s="334" t="s">
        <v>30</v>
      </c>
      <c r="N1165" s="334" t="s">
        <v>30</v>
      </c>
      <c r="O1165" s="334" t="s">
        <v>30</v>
      </c>
      <c r="P1165" s="334">
        <v>9.5344209212301496E-5</v>
      </c>
      <c r="Q1165" s="334" t="s">
        <v>30</v>
      </c>
      <c r="R1165" s="334" t="s">
        <v>30</v>
      </c>
      <c r="S1165" s="595">
        <f t="shared" si="299"/>
        <v>57.397397555530333</v>
      </c>
      <c r="T1165" s="334">
        <v>8.6999999999999994E-2</v>
      </c>
      <c r="U1165">
        <f t="shared" si="300"/>
        <v>92</v>
      </c>
      <c r="V1165" t="str">
        <f t="shared" si="301"/>
        <v xml:space="preserve">Ba </v>
      </c>
      <c r="Y1165" s="334">
        <v>1.107337127375116</v>
      </c>
      <c r="Z1165" s="334">
        <v>1.176819892481921E-2</v>
      </c>
    </row>
    <row r="1166" spans="1:26" outlineLevel="2">
      <c r="A1166">
        <v>229</v>
      </c>
      <c r="B1166" t="s">
        <v>2526</v>
      </c>
      <c r="C1166" s="334">
        <v>3.678625167779122</v>
      </c>
      <c r="D1166" s="334">
        <v>0.74003601940864749</v>
      </c>
      <c r="E1166" s="334">
        <v>18.933611725755249</v>
      </c>
      <c r="F1166" s="334">
        <v>1.1946046811902351</v>
      </c>
      <c r="G1166" s="334">
        <v>42.030485257042031</v>
      </c>
      <c r="H1166" s="334">
        <v>56296545.493433587</v>
      </c>
      <c r="I1166" s="334">
        <v>1.5710689227161061</v>
      </c>
      <c r="J1166" s="334">
        <v>4.9609974655808724</v>
      </c>
      <c r="K1166" s="334">
        <v>2.0286134821985859</v>
      </c>
      <c r="L1166" s="334">
        <v>58.812577357801842</v>
      </c>
      <c r="M1166" s="334" t="s">
        <v>30</v>
      </c>
      <c r="N1166" s="334" t="s">
        <v>30</v>
      </c>
      <c r="O1166" s="334" t="s">
        <v>30</v>
      </c>
      <c r="P1166" s="334">
        <v>8.0459007580387174E-5</v>
      </c>
      <c r="Q1166" s="334" t="s">
        <v>30</v>
      </c>
      <c r="R1166" s="334" t="s">
        <v>30</v>
      </c>
      <c r="S1166" s="595">
        <f t="shared" si="299"/>
        <v>58.812577357801842</v>
      </c>
      <c r="T1166" s="334">
        <v>-0.22799999999999901</v>
      </c>
      <c r="U1166">
        <f t="shared" si="300"/>
        <v>93</v>
      </c>
      <c r="V1166" t="str">
        <f t="shared" si="301"/>
        <v>Cr0</v>
      </c>
      <c r="Y1166" s="334">
        <v>0.64238645780045944</v>
      </c>
      <c r="Z1166" s="334">
        <v>1.4233985810175889E-2</v>
      </c>
    </row>
    <row r="1167" spans="1:26" outlineLevel="2">
      <c r="A1167">
        <v>230</v>
      </c>
      <c r="B1167" t="s">
        <v>2527</v>
      </c>
      <c r="C1167" s="334">
        <v>3.4747254883765479</v>
      </c>
      <c r="D1167" s="334">
        <v>0.74031560168270394</v>
      </c>
      <c r="E1167" s="334">
        <v>18.436651615826371</v>
      </c>
      <c r="F1167" s="334">
        <v>1.030985142053009</v>
      </c>
      <c r="G1167" s="334">
        <v>40.046670589756886</v>
      </c>
      <c r="H1167" s="334">
        <v>55882118.923493013</v>
      </c>
      <c r="I1167" s="334">
        <v>1.7731134256382539</v>
      </c>
      <c r="J1167" s="334">
        <v>5.1161874195925652</v>
      </c>
      <c r="K1167" s="334">
        <v>1.621974561906427</v>
      </c>
      <c r="L1167" s="334">
        <v>60.321840207502852</v>
      </c>
      <c r="M1167" s="334" t="s">
        <v>30</v>
      </c>
      <c r="N1167" s="334" t="s">
        <v>30</v>
      </c>
      <c r="O1167" s="334" t="s">
        <v>30</v>
      </c>
      <c r="P1167" s="334">
        <v>8.0587152879392257E-5</v>
      </c>
      <c r="Q1167" s="334" t="s">
        <v>30</v>
      </c>
      <c r="R1167" s="334" t="s">
        <v>30</v>
      </c>
      <c r="S1167" s="595">
        <f t="shared" si="299"/>
        <v>60.321840207502852</v>
      </c>
      <c r="T1167" s="334">
        <v>2.3940000000000001</v>
      </c>
      <c r="U1167">
        <f t="shared" si="300"/>
        <v>94</v>
      </c>
      <c r="V1167" t="str">
        <f t="shared" si="301"/>
        <v>Ne4</v>
      </c>
      <c r="Y1167" s="334">
        <v>0.62290253202894452</v>
      </c>
      <c r="Z1167" s="334">
        <v>1.3214591696203801E-2</v>
      </c>
    </row>
    <row r="1168" spans="1:26" outlineLevel="2">
      <c r="A1168">
        <v>231</v>
      </c>
      <c r="B1168" t="s">
        <v>2528</v>
      </c>
      <c r="C1168" s="334">
        <v>3.9440280248397102</v>
      </c>
      <c r="D1168" s="334">
        <v>0.70021919526657184</v>
      </c>
      <c r="E1168" s="334">
        <v>18.88796174245676</v>
      </c>
      <c r="F1168" s="334">
        <v>1.156434774759501</v>
      </c>
      <c r="G1168" s="334">
        <v>42.459952439496583</v>
      </c>
      <c r="H1168" s="334">
        <v>62716610.762086377</v>
      </c>
      <c r="I1168" s="334">
        <v>1.464661988528364</v>
      </c>
      <c r="J1168" s="334">
        <v>5.5855540975531799</v>
      </c>
      <c r="K1168" s="334">
        <v>1.537650660989669</v>
      </c>
      <c r="L1168" s="334">
        <v>58.233628700408282</v>
      </c>
      <c r="M1168" s="334" t="s">
        <v>30</v>
      </c>
      <c r="N1168" s="334" t="s">
        <v>30</v>
      </c>
      <c r="O1168" s="334" t="s">
        <v>30</v>
      </c>
      <c r="P1168" s="334">
        <v>1.014647407284226E-4</v>
      </c>
      <c r="Q1168" s="334" t="s">
        <v>30</v>
      </c>
      <c r="R1168" s="334" t="s">
        <v>30</v>
      </c>
      <c r="S1168" s="595">
        <f t="shared" si="299"/>
        <v>58.233628700408282</v>
      </c>
      <c r="T1168" s="334">
        <v>0.94799999999999995</v>
      </c>
      <c r="U1168">
        <f t="shared" si="300"/>
        <v>95</v>
      </c>
      <c r="V1168" t="str">
        <f t="shared" si="301"/>
        <v>EdK</v>
      </c>
      <c r="Y1168" s="334">
        <v>0.88995009038262318</v>
      </c>
      <c r="Z1168" s="334">
        <v>1.2127196257387051E-2</v>
      </c>
    </row>
    <row r="1169" spans="1:26" outlineLevel="2">
      <c r="A1169">
        <v>232</v>
      </c>
      <c r="B1169" t="s">
        <v>2529</v>
      </c>
      <c r="C1169" s="334">
        <v>4.003296533671632</v>
      </c>
      <c r="D1169" s="334">
        <v>0.73437055690301567</v>
      </c>
      <c r="E1169" s="334">
        <v>18.635215875916241</v>
      </c>
      <c r="F1169" s="334">
        <v>1.254333944098426</v>
      </c>
      <c r="G1169" s="334">
        <v>38.253821330150814</v>
      </c>
      <c r="H1169" s="334">
        <v>64161624.4655784</v>
      </c>
      <c r="I1169" s="334">
        <v>2.2127773094162162</v>
      </c>
      <c r="J1169" s="334">
        <v>5.5228179291695527</v>
      </c>
      <c r="K1169" s="334">
        <v>1.779075514514074</v>
      </c>
      <c r="L1169" s="334">
        <v>58.945513644224953</v>
      </c>
      <c r="M1169" s="334" t="s">
        <v>30</v>
      </c>
      <c r="N1169" s="334" t="s">
        <v>30</v>
      </c>
      <c r="O1169" s="334" t="s">
        <v>30</v>
      </c>
      <c r="P1169" s="334">
        <v>9.6529252808868454E-5</v>
      </c>
      <c r="Q1169" s="334" t="s">
        <v>30</v>
      </c>
      <c r="R1169" s="334" t="s">
        <v>30</v>
      </c>
      <c r="S1169" s="595">
        <f t="shared" si="299"/>
        <v>58.945513644224953</v>
      </c>
      <c r="T1169" s="334">
        <v>-0.61799999999999999</v>
      </c>
      <c r="U1169">
        <f t="shared" si="300"/>
        <v>96</v>
      </c>
      <c r="V1169" t="str">
        <f t="shared" si="301"/>
        <v>Mo3</v>
      </c>
      <c r="Y1169" s="334">
        <v>1.002187943975827</v>
      </c>
      <c r="Z1169" s="334">
        <v>1.2935875398083579E-2</v>
      </c>
    </row>
    <row r="1170" spans="1:26" outlineLevel="2">
      <c r="A1170">
        <v>233</v>
      </c>
      <c r="B1170" t="s">
        <v>2530</v>
      </c>
      <c r="C1170" s="334">
        <v>3.7911149195172449</v>
      </c>
      <c r="D1170" s="334">
        <v>0.71641473934883704</v>
      </c>
      <c r="E1170" s="334">
        <v>18.560592491311649</v>
      </c>
      <c r="F1170" s="334">
        <v>1.116554923819352</v>
      </c>
      <c r="G1170" s="334">
        <v>41.331555856519252</v>
      </c>
      <c r="H1170" s="334">
        <v>63560658.892018527</v>
      </c>
      <c r="I1170" s="334">
        <v>2.313636179031938</v>
      </c>
      <c r="J1170" s="334">
        <v>5.673245005311788</v>
      </c>
      <c r="K1170" s="334">
        <v>1.9605605833560871</v>
      </c>
      <c r="L1170" s="334">
        <v>58.218224658975807</v>
      </c>
      <c r="M1170" s="334" t="s">
        <v>30</v>
      </c>
      <c r="N1170" s="334" t="s">
        <v>30</v>
      </c>
      <c r="O1170" s="334" t="s">
        <v>30</v>
      </c>
      <c r="P1170" s="334">
        <v>1.013869925017655E-4</v>
      </c>
      <c r="Q1170" s="334" t="s">
        <v>30</v>
      </c>
      <c r="R1170" s="334" t="s">
        <v>30</v>
      </c>
      <c r="S1170" s="595">
        <f t="shared" si="299"/>
        <v>58.218224658975807</v>
      </c>
      <c r="T1170" s="334">
        <v>-0.29099999999999998</v>
      </c>
      <c r="U1170">
        <f t="shared" si="300"/>
        <v>97</v>
      </c>
      <c r="V1170" t="str">
        <f t="shared" si="301"/>
        <v>Ra0</v>
      </c>
      <c r="Y1170" s="334">
        <v>1.370821560717645</v>
      </c>
      <c r="Z1170" s="334">
        <v>1.066213686896521E-2</v>
      </c>
    </row>
    <row r="1171" spans="1:26" outlineLevel="2">
      <c r="A1171">
        <v>234</v>
      </c>
      <c r="B1171" t="s">
        <v>2531</v>
      </c>
      <c r="C1171" s="334">
        <v>3.65232310794751</v>
      </c>
      <c r="D1171" s="334">
        <v>0.73207128378434339</v>
      </c>
      <c r="E1171" s="334">
        <v>18.55177186692034</v>
      </c>
      <c r="F1171" s="334">
        <v>1.123477261652206</v>
      </c>
      <c r="G1171" s="334">
        <v>45.491650081091542</v>
      </c>
      <c r="H1171" s="334">
        <v>57501594.014071137</v>
      </c>
      <c r="I1171" s="334">
        <v>1.865609594843382</v>
      </c>
      <c r="J1171" s="334">
        <v>5.360981020570148</v>
      </c>
      <c r="K1171" s="334">
        <v>1.714237581752764</v>
      </c>
      <c r="L1171" s="334">
        <v>59.693016828411672</v>
      </c>
      <c r="M1171" s="334" t="s">
        <v>30</v>
      </c>
      <c r="N1171" s="334" t="s">
        <v>30</v>
      </c>
      <c r="O1171" s="334" t="s">
        <v>30</v>
      </c>
      <c r="P1171" s="334">
        <v>8.7452659370860432E-5</v>
      </c>
      <c r="Q1171" s="334" t="s">
        <v>30</v>
      </c>
      <c r="R1171" s="334" t="s">
        <v>30</v>
      </c>
      <c r="S1171" s="595">
        <f t="shared" si="299"/>
        <v>59.693016828411672</v>
      </c>
      <c r="T1171" s="334">
        <v>1.3320000000000001</v>
      </c>
      <c r="U1171">
        <f t="shared" si="300"/>
        <v>98</v>
      </c>
      <c r="V1171" t="str">
        <f t="shared" si="301"/>
        <v>In7</v>
      </c>
      <c r="Y1171" s="334">
        <v>0.72562564375798022</v>
      </c>
      <c r="Z1171" s="334">
        <v>1.3142038422021451E-2</v>
      </c>
    </row>
    <row r="1172" spans="1:26" outlineLevel="2">
      <c r="A1172">
        <v>235</v>
      </c>
      <c r="B1172" t="s">
        <v>2532</v>
      </c>
      <c r="C1172" s="334">
        <v>3.8120067412507872</v>
      </c>
      <c r="D1172" s="334">
        <v>0.72932585369844893</v>
      </c>
      <c r="E1172" s="334">
        <v>19.182523813792599</v>
      </c>
      <c r="F1172" s="334">
        <v>1.0778314953405299</v>
      </c>
      <c r="G1172" s="334">
        <v>40.90023438022002</v>
      </c>
      <c r="H1172" s="334">
        <v>56149258.567090534</v>
      </c>
      <c r="I1172" s="334">
        <v>2.100985415879332</v>
      </c>
      <c r="J1172" s="334">
        <v>5.6032444489066622</v>
      </c>
      <c r="K1172" s="334">
        <v>1.720615995575189</v>
      </c>
      <c r="L1172" s="334">
        <v>61.288557401733193</v>
      </c>
      <c r="M1172" s="334" t="s">
        <v>30</v>
      </c>
      <c r="N1172" s="334" t="s">
        <v>30</v>
      </c>
      <c r="O1172" s="334" t="s">
        <v>30</v>
      </c>
      <c r="P1172" s="334">
        <v>9.3931067514085501E-5</v>
      </c>
      <c r="Q1172" s="334" t="s">
        <v>30</v>
      </c>
      <c r="R1172" s="334" t="s">
        <v>30</v>
      </c>
      <c r="S1172" s="595">
        <f t="shared" si="299"/>
        <v>61.288557401733193</v>
      </c>
      <c r="T1172" s="334">
        <v>0.23699999999999999</v>
      </c>
      <c r="U1172">
        <f t="shared" si="300"/>
        <v>99</v>
      </c>
      <c r="V1172" t="str">
        <f t="shared" si="301"/>
        <v>Mi)</v>
      </c>
      <c r="Y1172" s="334">
        <v>0.71641371590855785</v>
      </c>
      <c r="Z1172" s="334">
        <v>1.2826972681132981E-2</v>
      </c>
    </row>
    <row r="1173" spans="1:26" outlineLevel="2">
      <c r="A1173">
        <v>236</v>
      </c>
      <c r="B1173" t="s">
        <v>2533</v>
      </c>
      <c r="C1173" s="334">
        <v>3.7531219382399201</v>
      </c>
      <c r="D1173" s="334">
        <v>0.72945016434733267</v>
      </c>
      <c r="E1173" s="334">
        <v>19.012698436151108</v>
      </c>
      <c r="F1173" s="334">
        <v>1.018903997935521</v>
      </c>
      <c r="G1173" s="334">
        <v>40.538049890952493</v>
      </c>
      <c r="H1173" s="334">
        <v>57209556.283753172</v>
      </c>
      <c r="I1173" s="334">
        <v>1.772856435207693</v>
      </c>
      <c r="J1173" s="334">
        <v>4.7578575017013351</v>
      </c>
      <c r="K1173" s="334">
        <v>1.5746431711474149</v>
      </c>
      <c r="L1173" s="334">
        <v>58.232305838468697</v>
      </c>
      <c r="M1173" s="334" t="s">
        <v>30</v>
      </c>
      <c r="N1173" s="334" t="s">
        <v>30</v>
      </c>
      <c r="O1173" s="334" t="s">
        <v>30</v>
      </c>
      <c r="P1173" s="334">
        <v>7.7946111733979696E-5</v>
      </c>
      <c r="Q1173" s="334" t="s">
        <v>30</v>
      </c>
      <c r="R1173" s="334" t="s">
        <v>30</v>
      </c>
      <c r="S1173" s="595">
        <f t="shared" si="299"/>
        <v>58.232305838468697</v>
      </c>
      <c r="T1173" s="334">
        <v>2.9849999999999999</v>
      </c>
      <c r="U1173">
        <f t="shared" si="300"/>
        <v>100</v>
      </c>
      <c r="V1173" t="str">
        <f t="shared" si="301"/>
        <v>An4</v>
      </c>
      <c r="Y1173" s="334">
        <v>0.68325994929863332</v>
      </c>
      <c r="Z1173" s="334">
        <v>1.379931491134145E-2</v>
      </c>
    </row>
    <row r="1174" spans="1:26" outlineLevel="2">
      <c r="A1174">
        <v>237</v>
      </c>
      <c r="B1174" t="s">
        <v>2534</v>
      </c>
      <c r="C1174" s="334">
        <v>3.776345526035541</v>
      </c>
      <c r="D1174" s="334">
        <v>0.77852571249549729</v>
      </c>
      <c r="E1174" s="334">
        <v>18.997081382299861</v>
      </c>
      <c r="F1174" s="334">
        <v>1.0840277732969921</v>
      </c>
      <c r="G1174" s="334">
        <v>42.866265153465328</v>
      </c>
      <c r="H1174" s="334">
        <v>54644621.476046391</v>
      </c>
      <c r="I1174" s="334">
        <v>1.9565337766649999</v>
      </c>
      <c r="J1174" s="334">
        <v>5.0373834867691816</v>
      </c>
      <c r="K1174" s="334">
        <v>1.68623715346256</v>
      </c>
      <c r="L1174" s="334">
        <v>58.805320682167341</v>
      </c>
      <c r="M1174" s="334" t="s">
        <v>30</v>
      </c>
      <c r="N1174" s="334" t="s">
        <v>30</v>
      </c>
      <c r="O1174" s="334" t="s">
        <v>30</v>
      </c>
      <c r="P1174" s="334">
        <v>8.3775847412721446E-5</v>
      </c>
      <c r="Q1174" s="334" t="s">
        <v>30</v>
      </c>
      <c r="R1174" s="334" t="s">
        <v>30</v>
      </c>
      <c r="S1174" s="595">
        <f t="shared" si="299"/>
        <v>58.805320682167341</v>
      </c>
      <c r="T1174" s="334">
        <v>2.0880000000000001</v>
      </c>
      <c r="U1174">
        <f t="shared" si="300"/>
        <v>101</v>
      </c>
      <c r="V1174" t="str">
        <f t="shared" si="301"/>
        <v>Mi2</v>
      </c>
      <c r="Y1174" s="334">
        <v>0.5895281110592312</v>
      </c>
      <c r="Z1174" s="334">
        <v>1.8137909212430251E-2</v>
      </c>
    </row>
    <row r="1175" spans="1:26" outlineLevel="2">
      <c r="A1175">
        <v>238</v>
      </c>
      <c r="B1175" t="s">
        <v>2535</v>
      </c>
      <c r="C1175" s="334">
        <v>3.1387658579991111</v>
      </c>
      <c r="D1175" s="334">
        <v>0.74162932367615664</v>
      </c>
      <c r="E1175" s="334">
        <v>17.254734917879521</v>
      </c>
      <c r="F1175" s="334">
        <v>0.98669857871464717</v>
      </c>
      <c r="G1175" s="334">
        <v>39.24913600668981</v>
      </c>
      <c r="H1175" s="334">
        <v>65705058.60845834</v>
      </c>
      <c r="I1175" s="334">
        <v>1.870447229374536</v>
      </c>
      <c r="J1175" s="334">
        <v>5.5612869048379956</v>
      </c>
      <c r="K1175" s="334">
        <v>1.8368925605544391</v>
      </c>
      <c r="L1175" s="334">
        <v>56.93235531619969</v>
      </c>
      <c r="M1175" s="334" t="s">
        <v>30</v>
      </c>
      <c r="N1175" s="334" t="s">
        <v>30</v>
      </c>
      <c r="O1175" s="334" t="s">
        <v>30</v>
      </c>
      <c r="P1175" s="334">
        <v>1.036763516041753E-4</v>
      </c>
      <c r="Q1175" s="334" t="s">
        <v>30</v>
      </c>
      <c r="R1175" s="334" t="s">
        <v>30</v>
      </c>
      <c r="S1175" s="595">
        <f t="shared" si="299"/>
        <v>56.93235531619969</v>
      </c>
      <c r="T1175" s="334">
        <v>1.1970000000000001</v>
      </c>
      <c r="U1175">
        <f t="shared" si="300"/>
        <v>102</v>
      </c>
      <c r="V1175" t="str">
        <f t="shared" si="301"/>
        <v>Gr7</v>
      </c>
      <c r="Y1175" s="334">
        <v>0.66016448936585226</v>
      </c>
      <c r="Z1175" s="334">
        <v>1.5691485910475231E-2</v>
      </c>
    </row>
    <row r="1176" spans="1:26" outlineLevel="2">
      <c r="A1176">
        <v>239</v>
      </c>
      <c r="B1176" t="s">
        <v>2536</v>
      </c>
      <c r="C1176" s="334">
        <v>3.792028337178265</v>
      </c>
      <c r="D1176" s="334">
        <v>0.77547303078840135</v>
      </c>
      <c r="E1176" s="334">
        <v>18.797566984906251</v>
      </c>
      <c r="F1176" s="334">
        <v>1.2073959285182589</v>
      </c>
      <c r="G1176" s="334">
        <v>43.887571943268824</v>
      </c>
      <c r="H1176" s="334">
        <v>58526362.824516073</v>
      </c>
      <c r="I1176" s="334">
        <v>1.5011754693075221</v>
      </c>
      <c r="J1176" s="334">
        <v>4.9563736408188639</v>
      </c>
      <c r="K1176" s="334">
        <v>1.7209818447910099</v>
      </c>
      <c r="L1176" s="334">
        <v>58.339983761508847</v>
      </c>
      <c r="M1176" s="334" t="s">
        <v>30</v>
      </c>
      <c r="N1176" s="334" t="s">
        <v>30</v>
      </c>
      <c r="O1176" s="334" t="s">
        <v>30</v>
      </c>
      <c r="P1176" s="334">
        <v>7.9677559193035155E-5</v>
      </c>
      <c r="Q1176" s="334" t="s">
        <v>30</v>
      </c>
      <c r="R1176" s="334" t="s">
        <v>30</v>
      </c>
      <c r="S1176" s="595">
        <f t="shared" si="299"/>
        <v>58.339983761508847</v>
      </c>
      <c r="T1176" s="334">
        <v>9.6000000000000002E-2</v>
      </c>
      <c r="U1176">
        <f t="shared" si="300"/>
        <v>103</v>
      </c>
      <c r="V1176" t="str">
        <f t="shared" si="301"/>
        <v>Pe7</v>
      </c>
      <c r="Y1176" s="334">
        <v>0.62350876904102748</v>
      </c>
      <c r="Z1176" s="334">
        <v>1.518174114467355E-2</v>
      </c>
    </row>
    <row r="1177" spans="1:26" outlineLevel="2">
      <c r="A1177">
        <v>240</v>
      </c>
      <c r="B1177" t="s">
        <v>2537</v>
      </c>
      <c r="C1177" s="334">
        <v>3.711555857833591</v>
      </c>
      <c r="D1177" s="334">
        <v>0.69626631698464636</v>
      </c>
      <c r="E1177" s="334">
        <v>16.809243222117651</v>
      </c>
      <c r="F1177" s="334">
        <v>1.040759955253149</v>
      </c>
      <c r="G1177" s="334">
        <v>35.975966152866476</v>
      </c>
      <c r="H1177" s="334">
        <v>75209036.928585753</v>
      </c>
      <c r="I1177" s="334">
        <v>1.57916388070988</v>
      </c>
      <c r="J1177" s="334">
        <v>5.3663427687189156</v>
      </c>
      <c r="K1177" s="334">
        <v>1.8710613983547719</v>
      </c>
      <c r="L1177" s="334">
        <v>57.118990007371963</v>
      </c>
      <c r="M1177" s="334" t="s">
        <v>30</v>
      </c>
      <c r="N1177" s="334" t="s">
        <v>30</v>
      </c>
      <c r="O1177" s="334" t="s">
        <v>30</v>
      </c>
      <c r="P1177" s="334">
        <v>9.9672325293775603E-5</v>
      </c>
      <c r="Q1177" s="334" t="s">
        <v>30</v>
      </c>
      <c r="R1177" s="334" t="s">
        <v>30</v>
      </c>
      <c r="S1177" s="595">
        <f t="shared" si="299"/>
        <v>57.118990007371963</v>
      </c>
      <c r="T1177" s="334">
        <v>-1.7669999999999999</v>
      </c>
      <c r="U1177">
        <f t="shared" si="300"/>
        <v>104</v>
      </c>
      <c r="V1177" t="str">
        <f t="shared" si="301"/>
        <v>Cr5</v>
      </c>
      <c r="Y1177" s="334">
        <v>1.537316925480207</v>
      </c>
      <c r="Z1177" s="334">
        <v>1.082158273658803E-2</v>
      </c>
    </row>
    <row r="1178" spans="1:26" outlineLevel="2">
      <c r="A1178">
        <v>241</v>
      </c>
      <c r="B1178" t="s">
        <v>2538</v>
      </c>
      <c r="C1178" s="334">
        <v>3.828453775993728</v>
      </c>
      <c r="D1178" s="334">
        <v>0.76507872856818571</v>
      </c>
      <c r="E1178" s="334">
        <v>18.57851422537216</v>
      </c>
      <c r="F1178" s="334">
        <v>1.1378574267428161</v>
      </c>
      <c r="G1178" s="334">
        <v>41.530172868092023</v>
      </c>
      <c r="H1178" s="334">
        <v>59460283.158079073</v>
      </c>
      <c r="I1178" s="334">
        <v>1.9929898126138159</v>
      </c>
      <c r="J1178" s="334">
        <v>5.5015661136263736</v>
      </c>
      <c r="K1178" s="334">
        <v>1.7883863857815609</v>
      </c>
      <c r="L1178" s="334">
        <v>60.103299088349303</v>
      </c>
      <c r="M1178" s="334" t="s">
        <v>30</v>
      </c>
      <c r="N1178" s="334" t="s">
        <v>30</v>
      </c>
      <c r="O1178" s="334" t="s">
        <v>30</v>
      </c>
      <c r="P1178" s="334">
        <v>9.3047251209916196E-5</v>
      </c>
      <c r="Q1178" s="334" t="s">
        <v>30</v>
      </c>
      <c r="R1178" s="334" t="s">
        <v>30</v>
      </c>
      <c r="S1178" s="595">
        <f t="shared" si="299"/>
        <v>60.103299088349303</v>
      </c>
      <c r="T1178" s="334">
        <v>-1.431</v>
      </c>
      <c r="U1178">
        <f t="shared" si="300"/>
        <v>105</v>
      </c>
      <c r="V1178" t="str">
        <f t="shared" si="301"/>
        <v>Ne3</v>
      </c>
      <c r="Y1178" s="334">
        <v>0.64827474446597111</v>
      </c>
      <c r="Z1178" s="334">
        <v>1.456270533413705E-2</v>
      </c>
    </row>
    <row r="1179" spans="1:26" outlineLevel="2">
      <c r="A1179">
        <v>242</v>
      </c>
      <c r="B1179" t="s">
        <v>2539</v>
      </c>
      <c r="C1179" s="334">
        <v>3.7075772449157389</v>
      </c>
      <c r="D1179" s="334">
        <v>0.69578563099947544</v>
      </c>
      <c r="E1179" s="334">
        <v>17.54025461640467</v>
      </c>
      <c r="F1179" s="334">
        <v>0.97905760043586676</v>
      </c>
      <c r="G1179" s="334">
        <v>41.9823184926693</v>
      </c>
      <c r="H1179" s="334">
        <v>71215010.299157202</v>
      </c>
      <c r="I1179" s="334">
        <v>1.6287391163240661</v>
      </c>
      <c r="J1179" s="334">
        <v>5.4309865679590299</v>
      </c>
      <c r="K1179" s="334">
        <v>1.77486719487984</v>
      </c>
      <c r="L1179" s="334">
        <v>55.336204976942859</v>
      </c>
      <c r="M1179" s="334" t="s">
        <v>30</v>
      </c>
      <c r="N1179" s="334" t="s">
        <v>30</v>
      </c>
      <c r="O1179" s="334" t="s">
        <v>30</v>
      </c>
      <c r="P1179" s="334">
        <v>1.009167603714529E-4</v>
      </c>
      <c r="Q1179" s="334" t="s">
        <v>30</v>
      </c>
      <c r="R1179" s="334" t="s">
        <v>30</v>
      </c>
      <c r="S1179" s="595">
        <f t="shared" si="299"/>
        <v>55.336204976942859</v>
      </c>
      <c r="T1179" s="334">
        <v>0.66300000000000003</v>
      </c>
      <c r="U1179">
        <f t="shared" si="300"/>
        <v>106</v>
      </c>
      <c r="V1179" t="str">
        <f t="shared" si="301"/>
        <v>Co7</v>
      </c>
      <c r="Y1179" s="334">
        <v>1.799271011437044</v>
      </c>
      <c r="Z1179" s="334">
        <v>9.1925567895356376E-3</v>
      </c>
    </row>
    <row r="1180" spans="1:26" outlineLevel="2">
      <c r="A1180">
        <v>243</v>
      </c>
      <c r="B1180" t="s">
        <v>2540</v>
      </c>
      <c r="C1180" s="334">
        <v>3.6803286803141448</v>
      </c>
      <c r="D1180" s="334">
        <v>0.70193494539127066</v>
      </c>
      <c r="E1180" s="334">
        <v>18.276157381458809</v>
      </c>
      <c r="F1180" s="334">
        <v>0.97191302548902558</v>
      </c>
      <c r="G1180" s="334">
        <v>46.7150251259838</v>
      </c>
      <c r="H1180" s="334">
        <v>65033271.516089313</v>
      </c>
      <c r="I1180" s="334">
        <v>1.5703128291184141</v>
      </c>
      <c r="J1180" s="334">
        <v>5.2879212621059937</v>
      </c>
      <c r="K1180" s="334">
        <v>1.833445689922101</v>
      </c>
      <c r="L1180" s="334">
        <v>57.373922611123987</v>
      </c>
      <c r="M1180" s="334" t="s">
        <v>30</v>
      </c>
      <c r="N1180" s="334" t="s">
        <v>30</v>
      </c>
      <c r="O1180" s="334" t="s">
        <v>30</v>
      </c>
      <c r="P1180" s="334">
        <v>9.0217817688785938E-5</v>
      </c>
      <c r="Q1180" s="334" t="s">
        <v>30</v>
      </c>
      <c r="R1180" s="334" t="s">
        <v>30</v>
      </c>
      <c r="S1180" s="595">
        <f t="shared" si="299"/>
        <v>57.373922611123987</v>
      </c>
      <c r="T1180" s="334">
        <v>9.6000000000000002E-2</v>
      </c>
      <c r="U1180">
        <f t="shared" si="300"/>
        <v>107</v>
      </c>
      <c r="V1180" t="str">
        <f t="shared" si="301"/>
        <v>Mi2</v>
      </c>
      <c r="Y1180" s="334">
        <v>0.87343959900701584</v>
      </c>
      <c r="Z1180" s="334">
        <v>1.1818142225014559E-2</v>
      </c>
    </row>
    <row r="1181" spans="1:26" outlineLevel="2">
      <c r="A1181">
        <v>244</v>
      </c>
      <c r="B1181" t="s">
        <v>2541</v>
      </c>
      <c r="C1181" s="334">
        <v>3.717789085265033</v>
      </c>
      <c r="D1181" s="334">
        <v>0.73500869853801876</v>
      </c>
      <c r="E1181" s="334">
        <v>18.506928700725091</v>
      </c>
      <c r="F1181" s="334">
        <v>1.0657686586344559</v>
      </c>
      <c r="G1181" s="334">
        <v>42.593811653868883</v>
      </c>
      <c r="H1181" s="334">
        <v>64447176.440764338</v>
      </c>
      <c r="I1181" s="334">
        <v>1.7926725672985051</v>
      </c>
      <c r="J1181" s="334">
        <v>5.4159639034573894</v>
      </c>
      <c r="K1181" s="334">
        <v>1.694006532177796</v>
      </c>
      <c r="L1181" s="334">
        <v>57.747254839078352</v>
      </c>
      <c r="M1181" s="334" t="s">
        <v>30</v>
      </c>
      <c r="N1181" s="334" t="s">
        <v>30</v>
      </c>
      <c r="O1181" s="334" t="s">
        <v>30</v>
      </c>
      <c r="P1181" s="334">
        <v>9.7926707170800228E-5</v>
      </c>
      <c r="Q1181" s="334" t="s">
        <v>30</v>
      </c>
      <c r="R1181" s="334" t="s">
        <v>30</v>
      </c>
      <c r="S1181" s="595">
        <f t="shared" si="299"/>
        <v>57.747254839078352</v>
      </c>
      <c r="T1181" s="334">
        <v>-0.20100000000000001</v>
      </c>
      <c r="U1181">
        <f t="shared" si="300"/>
        <v>108</v>
      </c>
      <c r="V1181" t="str">
        <f t="shared" si="301"/>
        <v>Co3</v>
      </c>
      <c r="Y1181" s="334">
        <v>0.79507210977780618</v>
      </c>
      <c r="Z1181" s="334">
        <v>1.3203132867635111E-2</v>
      </c>
    </row>
    <row r="1182" spans="1:26" outlineLevel="2">
      <c r="A1182">
        <v>245</v>
      </c>
      <c r="B1182" t="s">
        <v>2542</v>
      </c>
      <c r="C1182" s="334">
        <v>3.8795629743054438</v>
      </c>
      <c r="D1182" s="334">
        <v>0.67307776689068832</v>
      </c>
      <c r="E1182" s="334">
        <v>18.82711520957179</v>
      </c>
      <c r="F1182" s="334">
        <v>1.139906156162305</v>
      </c>
      <c r="G1182" s="334">
        <v>46.301877689714999</v>
      </c>
      <c r="H1182" s="334">
        <v>67547754.026538953</v>
      </c>
      <c r="I1182" s="334">
        <v>2.046468987790159</v>
      </c>
      <c r="J1182" s="334">
        <v>6.0098929597178596</v>
      </c>
      <c r="K1182" s="334">
        <v>1.9639088211654661</v>
      </c>
      <c r="L1182" s="334">
        <v>57.084181158850043</v>
      </c>
      <c r="M1182" s="334" t="s">
        <v>30</v>
      </c>
      <c r="N1182" s="334" t="s">
        <v>30</v>
      </c>
      <c r="O1182" s="334" t="s">
        <v>30</v>
      </c>
      <c r="P1182" s="334">
        <v>1.075498644217174E-4</v>
      </c>
      <c r="Q1182" s="334" t="s">
        <v>30</v>
      </c>
      <c r="R1182" s="334" t="s">
        <v>30</v>
      </c>
      <c r="S1182" s="595">
        <f t="shared" si="299"/>
        <v>57.084181158850043</v>
      </c>
      <c r="T1182" s="334">
        <v>-1.464</v>
      </c>
      <c r="U1182">
        <f t="shared" si="300"/>
        <v>109</v>
      </c>
      <c r="V1182" t="str">
        <f t="shared" si="301"/>
        <v>Eg6</v>
      </c>
      <c r="Y1182" s="334">
        <v>1.403645765544236</v>
      </c>
      <c r="Z1182" s="334">
        <v>9.7702868508356203E-3</v>
      </c>
    </row>
    <row r="1183" spans="1:26" outlineLevel="2">
      <c r="A1183">
        <v>246</v>
      </c>
      <c r="B1183" t="s">
        <v>2543</v>
      </c>
      <c r="C1183" s="334">
        <v>3.7878416336722789</v>
      </c>
      <c r="D1183" s="334">
        <v>0.72789720373317635</v>
      </c>
      <c r="E1183" s="334">
        <v>17.75101669851573</v>
      </c>
      <c r="F1183" s="334">
        <v>1.074039984722384</v>
      </c>
      <c r="G1183" s="334">
        <v>41.797560956118552</v>
      </c>
      <c r="H1183" s="334">
        <v>73480570.14658758</v>
      </c>
      <c r="I1183" s="334">
        <v>1.811071906366587</v>
      </c>
      <c r="J1183" s="334">
        <v>5.4699704362706596</v>
      </c>
      <c r="K1183" s="334">
        <v>2.0134168236467089</v>
      </c>
      <c r="L1183" s="334">
        <v>56.323708336932853</v>
      </c>
      <c r="M1183" s="334" t="s">
        <v>30</v>
      </c>
      <c r="N1183" s="334" t="s">
        <v>30</v>
      </c>
      <c r="O1183" s="334" t="s">
        <v>30</v>
      </c>
      <c r="P1183" s="334">
        <v>9.8000561327850694E-5</v>
      </c>
      <c r="Q1183" s="334" t="s">
        <v>30</v>
      </c>
      <c r="R1183" s="334" t="s">
        <v>30</v>
      </c>
      <c r="S1183" s="595">
        <f t="shared" si="299"/>
        <v>56.323708336932853</v>
      </c>
      <c r="T1183" s="334">
        <v>0.13200000000000001</v>
      </c>
      <c r="U1183">
        <f t="shared" si="300"/>
        <v>110</v>
      </c>
      <c r="V1183" t="str">
        <f t="shared" si="301"/>
        <v>Ya3</v>
      </c>
      <c r="Y1183" s="334">
        <v>0.70790324410329608</v>
      </c>
      <c r="Z1183" s="334">
        <v>1.3747077428097269E-2</v>
      </c>
    </row>
    <row r="1184" spans="1:26" outlineLevel="2">
      <c r="A1184">
        <v>247</v>
      </c>
      <c r="B1184" t="s">
        <v>2544</v>
      </c>
      <c r="C1184" s="334">
        <v>3.608024583701158</v>
      </c>
      <c r="D1184" s="334">
        <v>0.72624009950869928</v>
      </c>
      <c r="E1184" s="334">
        <v>18.016576860535729</v>
      </c>
      <c r="F1184" s="334">
        <v>1.1689318328902769</v>
      </c>
      <c r="G1184" s="334">
        <v>40.711600852334939</v>
      </c>
      <c r="H1184" s="334">
        <v>67950413.412092045</v>
      </c>
      <c r="I1184" s="334">
        <v>2.046614136349286</v>
      </c>
      <c r="J1184" s="334">
        <v>5.7688141773003814</v>
      </c>
      <c r="K1184" s="334">
        <v>1.9203159739454729</v>
      </c>
      <c r="L1184" s="334">
        <v>56.233579322057338</v>
      </c>
      <c r="M1184" s="334" t="s">
        <v>30</v>
      </c>
      <c r="N1184" s="334" t="s">
        <v>30</v>
      </c>
      <c r="O1184" s="334" t="s">
        <v>30</v>
      </c>
      <c r="P1184" s="334">
        <v>1.0774857602176289E-4</v>
      </c>
      <c r="Q1184" s="334" t="s">
        <v>30</v>
      </c>
      <c r="R1184" s="334" t="s">
        <v>30</v>
      </c>
      <c r="S1184" s="595">
        <f t="shared" si="299"/>
        <v>56.233579322057338</v>
      </c>
      <c r="T1184" s="334">
        <v>0.20100000000000001</v>
      </c>
      <c r="U1184">
        <f t="shared" si="300"/>
        <v>111</v>
      </c>
      <c r="V1184" t="str">
        <f t="shared" si="301"/>
        <v>Ka8</v>
      </c>
      <c r="Y1184" s="334">
        <v>1.6481187171012051</v>
      </c>
      <c r="Z1184" s="334">
        <v>1.0684977082990229E-2</v>
      </c>
    </row>
    <row r="1185" spans="1:26" outlineLevel="2">
      <c r="A1185">
        <v>248</v>
      </c>
      <c r="B1185" t="s">
        <v>2545</v>
      </c>
      <c r="C1185" s="334">
        <v>4.0289847699854811</v>
      </c>
      <c r="D1185" s="334">
        <v>0.74467931824451894</v>
      </c>
      <c r="E1185" s="334">
        <v>18.931910187014129</v>
      </c>
      <c r="F1185" s="334">
        <v>1.233715392489227</v>
      </c>
      <c r="G1185" s="334">
        <v>40.793115149770678</v>
      </c>
      <c r="H1185" s="334">
        <v>60391585.205636524</v>
      </c>
      <c r="I1185" s="334">
        <v>2.7310936021137051</v>
      </c>
      <c r="J1185" s="334">
        <v>5.6968942613382509</v>
      </c>
      <c r="K1185" s="334">
        <v>1.694658224955427</v>
      </c>
      <c r="L1185" s="334">
        <v>59.377942131880978</v>
      </c>
      <c r="M1185" s="334" t="s">
        <v>30</v>
      </c>
      <c r="N1185" s="334" t="s">
        <v>30</v>
      </c>
      <c r="O1185" s="334" t="s">
        <v>30</v>
      </c>
      <c r="P1185" s="334">
        <v>1.0299897747357249E-4</v>
      </c>
      <c r="Q1185" s="334" t="s">
        <v>30</v>
      </c>
      <c r="R1185" s="334" t="s">
        <v>30</v>
      </c>
      <c r="S1185" s="595">
        <f t="shared" si="299"/>
        <v>59.377942131880978</v>
      </c>
      <c r="T1185" s="334">
        <v>0.65700000000000003</v>
      </c>
      <c r="U1185">
        <f t="shared" si="300"/>
        <v>112</v>
      </c>
      <c r="V1185" t="str">
        <f t="shared" si="301"/>
        <v>Wa0</v>
      </c>
      <c r="Y1185" s="334">
        <v>0.84302340253964725</v>
      </c>
      <c r="Z1185" s="334">
        <v>1.237897119232057E-2</v>
      </c>
    </row>
    <row r="1186" spans="1:26" outlineLevel="2">
      <c r="A1186">
        <v>249</v>
      </c>
      <c r="B1186" t="s">
        <v>2546</v>
      </c>
      <c r="C1186" s="334">
        <v>3.9293184959150662</v>
      </c>
      <c r="D1186" s="334">
        <v>0.72651527457644094</v>
      </c>
      <c r="E1186" s="334">
        <v>19.002537360909681</v>
      </c>
      <c r="F1186" s="334">
        <v>1.167364699303256</v>
      </c>
      <c r="G1186" s="334">
        <v>41.35017150865108</v>
      </c>
      <c r="H1186" s="334">
        <v>61714831.603051797</v>
      </c>
      <c r="I1186" s="334">
        <v>1.6060347724584121</v>
      </c>
      <c r="J1186" s="334">
        <v>5.3994754594921339</v>
      </c>
      <c r="K1186" s="334">
        <v>1.7100276277413</v>
      </c>
      <c r="L1186" s="334">
        <v>59.76330307283434</v>
      </c>
      <c r="M1186" s="334" t="s">
        <v>30</v>
      </c>
      <c r="N1186" s="334" t="s">
        <v>30</v>
      </c>
      <c r="O1186" s="334" t="s">
        <v>30</v>
      </c>
      <c r="P1186" s="334">
        <v>9.2600766628523089E-5</v>
      </c>
      <c r="Q1186" s="334" t="s">
        <v>30</v>
      </c>
      <c r="R1186" s="334" t="s">
        <v>30</v>
      </c>
      <c r="S1186" s="595">
        <f t="shared" si="299"/>
        <v>59.76330307283434</v>
      </c>
      <c r="T1186" s="334">
        <v>0.3</v>
      </c>
      <c r="U1186">
        <f t="shared" si="300"/>
        <v>113</v>
      </c>
      <c r="V1186" t="str">
        <f t="shared" si="301"/>
        <v>Wi1</v>
      </c>
      <c r="Y1186" s="334">
        <v>0.69923700355866525</v>
      </c>
      <c r="Z1186" s="334">
        <v>1.350597374251347E-2</v>
      </c>
    </row>
    <row r="1187" spans="1:26" outlineLevel="2">
      <c r="A1187">
        <v>250</v>
      </c>
      <c r="B1187" t="s">
        <v>2547</v>
      </c>
      <c r="C1187" s="334">
        <v>3.8105389359131312</v>
      </c>
      <c r="D1187" s="334">
        <v>0.74748241885757216</v>
      </c>
      <c r="E1187" s="334">
        <v>18.64921202954223</v>
      </c>
      <c r="F1187" s="334">
        <v>1.1705617806936639</v>
      </c>
      <c r="G1187" s="334">
        <v>42.79048548131172</v>
      </c>
      <c r="H1187" s="334">
        <v>60562092.006959088</v>
      </c>
      <c r="I1187" s="334">
        <v>2.0415796930018169</v>
      </c>
      <c r="J1187" s="334">
        <v>5.6369923886224864</v>
      </c>
      <c r="K1187" s="334">
        <v>1.5576631997339969</v>
      </c>
      <c r="L1187" s="334">
        <v>59.396657683661353</v>
      </c>
      <c r="M1187" s="334" t="s">
        <v>30</v>
      </c>
      <c r="N1187" s="334" t="s">
        <v>30</v>
      </c>
      <c r="O1187" s="334" t="s">
        <v>30</v>
      </c>
      <c r="P1187" s="334">
        <v>9.7901389879267905E-5</v>
      </c>
      <c r="Q1187" s="334" t="s">
        <v>30</v>
      </c>
      <c r="R1187" s="334" t="s">
        <v>30</v>
      </c>
      <c r="S1187" s="595">
        <f t="shared" si="299"/>
        <v>59.396657683661353</v>
      </c>
      <c r="T1187" s="334">
        <v>-2.7090000000000001</v>
      </c>
      <c r="U1187">
        <f t="shared" si="300"/>
        <v>114</v>
      </c>
      <c r="V1187" t="str">
        <f t="shared" si="301"/>
        <v>La0</v>
      </c>
      <c r="Y1187" s="334">
        <v>1.282867216122709</v>
      </c>
      <c r="Z1187" s="334">
        <v>1.086044533525087E-2</v>
      </c>
    </row>
    <row r="1188" spans="1:26" outlineLevel="2">
      <c r="A1188">
        <v>251</v>
      </c>
      <c r="B1188" t="s">
        <v>2548</v>
      </c>
      <c r="C1188" s="334">
        <v>3.830256501266597</v>
      </c>
      <c r="D1188" s="334">
        <v>0.77253071192304634</v>
      </c>
      <c r="E1188" s="334">
        <v>18.8661755813953</v>
      </c>
      <c r="F1188" s="334">
        <v>1.1811757579708999</v>
      </c>
      <c r="G1188" s="334">
        <v>40.871896457332063</v>
      </c>
      <c r="H1188" s="334">
        <v>58912052.860324129</v>
      </c>
      <c r="I1188" s="334">
        <v>1.826042816445572</v>
      </c>
      <c r="J1188" s="334">
        <v>5.2480610751329886</v>
      </c>
      <c r="K1188" s="334">
        <v>1.779174079232472</v>
      </c>
      <c r="L1188" s="334">
        <v>58.24102014547389</v>
      </c>
      <c r="M1188" s="334" t="s">
        <v>30</v>
      </c>
      <c r="N1188" s="334" t="s">
        <v>30</v>
      </c>
      <c r="O1188" s="334" t="s">
        <v>30</v>
      </c>
      <c r="P1188" s="334">
        <v>9.3403792754509743E-5</v>
      </c>
      <c r="Q1188" s="334" t="s">
        <v>30</v>
      </c>
      <c r="R1188" s="334" t="s">
        <v>30</v>
      </c>
      <c r="S1188" s="595">
        <f t="shared" si="299"/>
        <v>58.24102014547389</v>
      </c>
      <c r="T1188" s="334">
        <v>0.14099999999999999</v>
      </c>
      <c r="U1188">
        <f t="shared" si="300"/>
        <v>115</v>
      </c>
      <c r="V1188" t="str">
        <f t="shared" si="301"/>
        <v>Gu9</v>
      </c>
      <c r="Y1188" s="334">
        <v>0.81778918855590021</v>
      </c>
      <c r="Z1188" s="334">
        <v>1.279373857646574E-2</v>
      </c>
    </row>
    <row r="1189" spans="1:26" outlineLevel="2">
      <c r="A1189">
        <v>252</v>
      </c>
      <c r="B1189" t="s">
        <v>2549</v>
      </c>
      <c r="C1189" s="334">
        <v>3.9422591182858131</v>
      </c>
      <c r="D1189" s="334">
        <v>0.72345011401937542</v>
      </c>
      <c r="E1189" s="334">
        <v>19.34640850023899</v>
      </c>
      <c r="F1189" s="334">
        <v>1.1071893845533709</v>
      </c>
      <c r="G1189" s="334">
        <v>42.868045488704418</v>
      </c>
      <c r="H1189" s="334">
        <v>53797893.749515668</v>
      </c>
      <c r="I1189" s="334">
        <v>1.897668686748901</v>
      </c>
      <c r="J1189" s="334">
        <v>5.8746234108059632</v>
      </c>
      <c r="K1189" s="334">
        <v>1.9001024524736929</v>
      </c>
      <c r="L1189" s="334">
        <v>61.004592674294827</v>
      </c>
      <c r="M1189" s="334" t="s">
        <v>30</v>
      </c>
      <c r="N1189" s="334" t="s">
        <v>30</v>
      </c>
      <c r="O1189" s="334" t="s">
        <v>30</v>
      </c>
      <c r="P1189" s="334">
        <v>9.9907676219204917E-5</v>
      </c>
      <c r="Q1189" s="334" t="s">
        <v>30</v>
      </c>
      <c r="R1189" s="334" t="s">
        <v>30</v>
      </c>
      <c r="S1189" s="595">
        <f t="shared" si="299"/>
        <v>61.004592674294827</v>
      </c>
      <c r="T1189" s="334">
        <v>-1.5720000000000001</v>
      </c>
      <c r="U1189">
        <f t="shared" si="300"/>
        <v>116</v>
      </c>
      <c r="V1189" t="str">
        <f t="shared" si="301"/>
        <v>Ke7</v>
      </c>
      <c r="Y1189" s="334">
        <v>0.72838430251532138</v>
      </c>
      <c r="Z1189" s="334">
        <v>1.3608756730552519E-2</v>
      </c>
    </row>
    <row r="1190" spans="1:26" outlineLevel="2">
      <c r="A1190">
        <v>253</v>
      </c>
      <c r="B1190" t="s">
        <v>2550</v>
      </c>
      <c r="C1190" s="334">
        <v>3.607425166411351</v>
      </c>
      <c r="D1190" s="334">
        <v>0.73827764216844427</v>
      </c>
      <c r="E1190" s="334">
        <v>18.46983603249766</v>
      </c>
      <c r="F1190" s="334">
        <v>1.095572165979372</v>
      </c>
      <c r="G1190" s="334">
        <v>43.169251423780587</v>
      </c>
      <c r="H1190" s="334">
        <v>58830412.411085479</v>
      </c>
      <c r="I1190" s="334">
        <v>1.823033525763615</v>
      </c>
      <c r="J1190" s="334">
        <v>5.1583152852540337</v>
      </c>
      <c r="K1190" s="334">
        <v>1.803103922893226</v>
      </c>
      <c r="L1190" s="334">
        <v>59.443610054702582</v>
      </c>
      <c r="M1190" s="334" t="s">
        <v>30</v>
      </c>
      <c r="N1190" s="334" t="s">
        <v>30</v>
      </c>
      <c r="O1190" s="334" t="s">
        <v>30</v>
      </c>
      <c r="P1190" s="334">
        <v>8.571430354700074E-5</v>
      </c>
      <c r="Q1190" s="334" t="s">
        <v>30</v>
      </c>
      <c r="R1190" s="334" t="s">
        <v>30</v>
      </c>
      <c r="S1190" s="595">
        <f t="shared" si="299"/>
        <v>59.443610054702582</v>
      </c>
      <c r="T1190" s="334">
        <v>3.5489999999999999</v>
      </c>
      <c r="U1190">
        <f t="shared" si="300"/>
        <v>117</v>
      </c>
      <c r="V1190" t="str">
        <f t="shared" si="301"/>
        <v>Ro9</v>
      </c>
      <c r="Y1190" s="334">
        <v>0.62483197097195053</v>
      </c>
      <c r="Z1190" s="334">
        <v>1.4011645229544531E-2</v>
      </c>
    </row>
    <row r="1191" spans="1:26" outlineLevel="2">
      <c r="A1191">
        <v>254</v>
      </c>
      <c r="B1191" t="s">
        <v>2551</v>
      </c>
      <c r="C1191" s="334">
        <v>3.6747492628905278</v>
      </c>
      <c r="D1191" s="334">
        <v>0.70406114162055022</v>
      </c>
      <c r="E1191" s="334">
        <v>17.682676434009998</v>
      </c>
      <c r="F1191" s="334">
        <v>1.0361967847852389</v>
      </c>
      <c r="G1191" s="334">
        <v>42.325229005159017</v>
      </c>
      <c r="H1191" s="334">
        <v>66885166.584165543</v>
      </c>
      <c r="I1191" s="334">
        <v>2.142582787396214</v>
      </c>
      <c r="J1191" s="334">
        <v>5.4921383117996969</v>
      </c>
      <c r="K1191" s="334">
        <v>1.6669998686814</v>
      </c>
      <c r="L1191" s="334">
        <v>60.028561469760788</v>
      </c>
      <c r="M1191" s="334" t="s">
        <v>30</v>
      </c>
      <c r="N1191" s="334" t="s">
        <v>30</v>
      </c>
      <c r="O1191" s="334" t="s">
        <v>30</v>
      </c>
      <c r="P1191" s="334">
        <v>9.177699489934456E-5</v>
      </c>
      <c r="Q1191" s="334" t="s">
        <v>30</v>
      </c>
      <c r="R1191" s="334" t="s">
        <v>30</v>
      </c>
      <c r="S1191" s="595">
        <f t="shared" si="299"/>
        <v>60.028561469760788</v>
      </c>
      <c r="T1191" s="334">
        <v>-2.0070000000000001</v>
      </c>
      <c r="U1191">
        <f t="shared" si="300"/>
        <v>118</v>
      </c>
      <c r="V1191" t="str">
        <f t="shared" si="301"/>
        <v>St)</v>
      </c>
      <c r="Y1191" s="334">
        <v>1.624269178816812</v>
      </c>
      <c r="Z1191" s="334">
        <v>1.005447409277006E-2</v>
      </c>
    </row>
    <row r="1192" spans="1:26" outlineLevel="2">
      <c r="A1192">
        <v>255</v>
      </c>
      <c r="B1192" t="s">
        <v>2552</v>
      </c>
      <c r="C1192" s="334">
        <v>4.1466492908327854</v>
      </c>
      <c r="D1192" s="334">
        <v>0.71294452037655165</v>
      </c>
      <c r="E1192" s="334">
        <v>19.999692223311811</v>
      </c>
      <c r="F1192" s="334">
        <v>1.088791180132846</v>
      </c>
      <c r="G1192" s="334">
        <v>42.336946841205858</v>
      </c>
      <c r="H1192" s="334">
        <v>57565001.303396627</v>
      </c>
      <c r="I1192" s="334">
        <v>2.5002080765189389</v>
      </c>
      <c r="J1192" s="334">
        <v>6.0040662702923404</v>
      </c>
      <c r="K1192" s="334">
        <v>1.9555218779564161</v>
      </c>
      <c r="L1192" s="334">
        <v>60.250160726268952</v>
      </c>
      <c r="M1192" s="334" t="s">
        <v>30</v>
      </c>
      <c r="N1192" s="334" t="s">
        <v>30</v>
      </c>
      <c r="O1192" s="334" t="s">
        <v>30</v>
      </c>
      <c r="P1192" s="334">
        <v>1.0755062150171089E-4</v>
      </c>
      <c r="Q1192" s="334" t="s">
        <v>30</v>
      </c>
      <c r="R1192" s="334" t="s">
        <v>30</v>
      </c>
      <c r="S1192" s="595">
        <f t="shared" si="299"/>
        <v>60.250160726268952</v>
      </c>
      <c r="T1192" s="334">
        <v>-0.36899999999999999</v>
      </c>
      <c r="U1192">
        <f t="shared" si="300"/>
        <v>119</v>
      </c>
      <c r="V1192" t="str">
        <f t="shared" si="301"/>
        <v>Le0</v>
      </c>
      <c r="Y1192" s="334">
        <v>0.83997760667087484</v>
      </c>
      <c r="Z1192" s="334">
        <v>1.2368390378632131E-2</v>
      </c>
    </row>
    <row r="1193" spans="1:26" outlineLevel="2">
      <c r="A1193">
        <v>256</v>
      </c>
      <c r="B1193" t="s">
        <v>2553</v>
      </c>
      <c r="C1193" s="334">
        <v>3.440554564606439</v>
      </c>
      <c r="D1193" s="334">
        <v>0.75861359353167346</v>
      </c>
      <c r="E1193" s="334">
        <v>18.52646169351387</v>
      </c>
      <c r="F1193" s="334">
        <v>1.141409021065946</v>
      </c>
      <c r="G1193" s="334">
        <v>43.762418662961799</v>
      </c>
      <c r="H1193" s="334">
        <v>54589350.472751752</v>
      </c>
      <c r="I1193" s="334">
        <v>2.0238619353022731</v>
      </c>
      <c r="J1193" s="334">
        <v>5.2195335881928413</v>
      </c>
      <c r="K1193" s="334">
        <v>1.586767823269867</v>
      </c>
      <c r="L1193" s="334">
        <v>60.735443011223119</v>
      </c>
      <c r="M1193" s="334" t="s">
        <v>30</v>
      </c>
      <c r="N1193" s="334" t="s">
        <v>30</v>
      </c>
      <c r="O1193" s="334" t="s">
        <v>30</v>
      </c>
      <c r="P1193" s="334">
        <v>8.3135523727664274E-5</v>
      </c>
      <c r="Q1193" s="334" t="s">
        <v>30</v>
      </c>
      <c r="R1193" s="334" t="s">
        <v>30</v>
      </c>
      <c r="S1193" s="595">
        <f t="shared" si="299"/>
        <v>60.735443011223119</v>
      </c>
      <c r="T1193" s="334">
        <v>1.8119999999999901</v>
      </c>
      <c r="U1193">
        <f t="shared" si="300"/>
        <v>120</v>
      </c>
      <c r="V1193" t="str">
        <f t="shared" si="301"/>
        <v>An6</v>
      </c>
      <c r="Y1193" s="334">
        <v>0.6284007836358132</v>
      </c>
      <c r="Z1193" s="334">
        <v>1.371305436323189E-2</v>
      </c>
    </row>
    <row r="1194" spans="1:26" outlineLevel="2">
      <c r="A1194">
        <v>257</v>
      </c>
      <c r="B1194" t="s">
        <v>2554</v>
      </c>
      <c r="C1194" s="334">
        <v>3.8823977543980872</v>
      </c>
      <c r="D1194" s="334">
        <v>0.68369000212197162</v>
      </c>
      <c r="E1194" s="334">
        <v>18.41869482496352</v>
      </c>
      <c r="F1194" s="334">
        <v>1.0933534686319639</v>
      </c>
      <c r="G1194" s="334">
        <v>41.237265245108865</v>
      </c>
      <c r="H1194" s="334">
        <v>64951929.119855247</v>
      </c>
      <c r="I1194" s="334">
        <v>2.1224058272432571</v>
      </c>
      <c r="J1194" s="334">
        <v>5.5439285670994964</v>
      </c>
      <c r="K1194" s="334">
        <v>1.8867615817562251</v>
      </c>
      <c r="L1194" s="334">
        <v>59.675166551492246</v>
      </c>
      <c r="M1194" s="334" t="s">
        <v>30</v>
      </c>
      <c r="N1194" s="334" t="s">
        <v>30</v>
      </c>
      <c r="O1194" s="334" t="s">
        <v>30</v>
      </c>
      <c r="P1194" s="334">
        <v>9.5623439848305824E-5</v>
      </c>
      <c r="Q1194" s="334" t="s">
        <v>30</v>
      </c>
      <c r="R1194" s="334" t="s">
        <v>30</v>
      </c>
      <c r="S1194" s="595">
        <f t="shared" ref="S1194:S1257" si="302">$L1194</f>
        <v>59.675166551492246</v>
      </c>
      <c r="T1194" s="334">
        <v>-2.802</v>
      </c>
      <c r="U1194">
        <f t="shared" si="300"/>
        <v>121</v>
      </c>
      <c r="V1194" t="str">
        <f t="shared" si="301"/>
        <v xml:space="preserve">Ch </v>
      </c>
      <c r="Y1194" s="334">
        <v>1.7007640694124599</v>
      </c>
      <c r="Z1194" s="334">
        <v>1.0190382996384211E-2</v>
      </c>
    </row>
    <row r="1195" spans="1:26" outlineLevel="2">
      <c r="A1195">
        <v>258</v>
      </c>
      <c r="B1195" t="s">
        <v>2555</v>
      </c>
      <c r="C1195" s="334">
        <v>3.854891219554645</v>
      </c>
      <c r="D1195" s="334">
        <v>0.65119065701072898</v>
      </c>
      <c r="E1195" s="334">
        <v>18.549207821868229</v>
      </c>
      <c r="F1195" s="334">
        <v>0.92013436762516276</v>
      </c>
      <c r="G1195" s="334">
        <v>42.637318663429973</v>
      </c>
      <c r="H1195" s="334">
        <v>63818538.874622039</v>
      </c>
      <c r="I1195" s="334">
        <v>1.7359626430034441</v>
      </c>
      <c r="J1195" s="334">
        <v>5.6166307856446007</v>
      </c>
      <c r="K1195" s="334">
        <v>1.790308062082574</v>
      </c>
      <c r="L1195" s="334">
        <v>59.258749110512248</v>
      </c>
      <c r="M1195" s="334" t="s">
        <v>30</v>
      </c>
      <c r="N1195" s="334" t="s">
        <v>30</v>
      </c>
      <c r="O1195" s="334" t="s">
        <v>30</v>
      </c>
      <c r="P1195" s="334">
        <v>9.7713215719278138E-5</v>
      </c>
      <c r="Q1195" s="334" t="s">
        <v>30</v>
      </c>
      <c r="R1195" s="334" t="s">
        <v>30</v>
      </c>
      <c r="S1195" s="595">
        <f t="shared" si="302"/>
        <v>59.258749110512248</v>
      </c>
      <c r="T1195" s="334">
        <v>-1.2E-2</v>
      </c>
      <c r="U1195">
        <f t="shared" si="300"/>
        <v>122</v>
      </c>
      <c r="V1195" t="str">
        <f t="shared" si="301"/>
        <v>GR5</v>
      </c>
      <c r="Y1195" s="334">
        <v>0.62624767521886937</v>
      </c>
      <c r="Z1195" s="334">
        <v>1.340140219438877E-2</v>
      </c>
    </row>
    <row r="1196" spans="1:26" outlineLevel="2">
      <c r="A1196">
        <v>259</v>
      </c>
      <c r="B1196" t="s">
        <v>2556</v>
      </c>
      <c r="C1196" s="334">
        <v>3.8036756825666931</v>
      </c>
      <c r="D1196" s="334">
        <v>0.67192658114556902</v>
      </c>
      <c r="E1196" s="334">
        <v>18.331616638998639</v>
      </c>
      <c r="F1196" s="334">
        <v>1.0909276913325869</v>
      </c>
      <c r="G1196" s="334">
        <v>38.471900178790968</v>
      </c>
      <c r="H1196" s="334">
        <v>62353954.867346853</v>
      </c>
      <c r="I1196" s="334">
        <v>2.037718473153435</v>
      </c>
      <c r="J1196" s="334">
        <v>5.4881611412648494</v>
      </c>
      <c r="K1196" s="334">
        <v>1.703368198205844</v>
      </c>
      <c r="L1196" s="334">
        <v>60.588201819797668</v>
      </c>
      <c r="M1196" s="334" t="s">
        <v>30</v>
      </c>
      <c r="N1196" s="334" t="s">
        <v>30</v>
      </c>
      <c r="O1196" s="334" t="s">
        <v>30</v>
      </c>
      <c r="P1196" s="334">
        <v>9.2327133452557475E-5</v>
      </c>
      <c r="Q1196" s="334" t="s">
        <v>30</v>
      </c>
      <c r="R1196" s="334" t="s">
        <v>30</v>
      </c>
      <c r="S1196" s="595">
        <f t="shared" si="302"/>
        <v>60.588201819797668</v>
      </c>
      <c r="T1196" s="334">
        <v>-0.218999999999999</v>
      </c>
      <c r="U1196">
        <f t="shared" si="300"/>
        <v>123</v>
      </c>
      <c r="V1196" t="str">
        <f t="shared" si="301"/>
        <v>Or)</v>
      </c>
      <c r="Y1196" s="334">
        <v>0.65079023103856271</v>
      </c>
      <c r="Z1196" s="334">
        <v>1.3508837331177741E-2</v>
      </c>
    </row>
    <row r="1197" spans="1:26" outlineLevel="2">
      <c r="A1197">
        <v>260</v>
      </c>
      <c r="B1197" t="s">
        <v>2557</v>
      </c>
      <c r="C1197" s="334">
        <v>3.6818602824126998</v>
      </c>
      <c r="D1197" s="334">
        <v>0.70153240408128903</v>
      </c>
      <c r="E1197" s="334">
        <v>17.201824034381591</v>
      </c>
      <c r="F1197" s="334">
        <v>0.92845329025268175</v>
      </c>
      <c r="G1197" s="334">
        <v>43.110436075352013</v>
      </c>
      <c r="H1197" s="334">
        <v>75958504.624381363</v>
      </c>
      <c r="I1197" s="334">
        <v>1.86323224212396</v>
      </c>
      <c r="J1197" s="334">
        <v>5.5586905992665248</v>
      </c>
      <c r="K1197" s="334">
        <v>1.833735043035545</v>
      </c>
      <c r="L1197" s="334">
        <v>58.804233943267207</v>
      </c>
      <c r="M1197" s="334" t="s">
        <v>30</v>
      </c>
      <c r="N1197" s="334" t="s">
        <v>30</v>
      </c>
      <c r="O1197" s="334" t="s">
        <v>30</v>
      </c>
      <c r="P1197" s="334">
        <v>9.9051746932340561E-5</v>
      </c>
      <c r="Q1197" s="334" t="s">
        <v>30</v>
      </c>
      <c r="R1197" s="334" t="s">
        <v>30</v>
      </c>
      <c r="S1197" s="595">
        <f t="shared" si="302"/>
        <v>58.804233943267207</v>
      </c>
      <c r="T1197" s="334">
        <v>-1.3380000000000001</v>
      </c>
      <c r="U1197">
        <f t="shared" si="300"/>
        <v>124</v>
      </c>
      <c r="V1197" t="str">
        <f t="shared" si="301"/>
        <v>Av7</v>
      </c>
      <c r="Y1197" s="334">
        <v>0.84634381003405479</v>
      </c>
      <c r="Z1197" s="334">
        <v>1.220045677973761E-2</v>
      </c>
    </row>
    <row r="1198" spans="1:26" outlineLevel="2">
      <c r="A1198">
        <v>261</v>
      </c>
      <c r="B1198" t="s">
        <v>2558</v>
      </c>
      <c r="C1198" s="334">
        <v>3.700877469138518</v>
      </c>
      <c r="D1198" s="334">
        <v>0.73603716441327505</v>
      </c>
      <c r="E1198" s="334">
        <v>18.652501443882539</v>
      </c>
      <c r="F1198" s="334">
        <v>1.0785858869097911</v>
      </c>
      <c r="G1198" s="334">
        <v>37.042931153425741</v>
      </c>
      <c r="H1198" s="334">
        <v>53067936.420783557</v>
      </c>
      <c r="I1198" s="334">
        <v>3.1695273385118661</v>
      </c>
      <c r="J1198" s="334">
        <v>5.7806043610793552</v>
      </c>
      <c r="K1198" s="334">
        <v>1.648937067305527</v>
      </c>
      <c r="L1198" s="334">
        <v>60.803125286285898</v>
      </c>
      <c r="M1198" s="334" t="s">
        <v>30</v>
      </c>
      <c r="N1198" s="334" t="s">
        <v>30</v>
      </c>
      <c r="O1198" s="334" t="s">
        <v>30</v>
      </c>
      <c r="P1198" s="334">
        <v>1.027709415095969E-4</v>
      </c>
      <c r="Q1198" s="334" t="s">
        <v>30</v>
      </c>
      <c r="R1198" s="334" t="s">
        <v>30</v>
      </c>
      <c r="S1198" s="595">
        <f t="shared" si="302"/>
        <v>60.803125286285898</v>
      </c>
      <c r="T1198" s="334">
        <v>-0.18</v>
      </c>
      <c r="U1198">
        <f t="shared" si="300"/>
        <v>125</v>
      </c>
      <c r="V1198" t="str">
        <f t="shared" si="301"/>
        <v>Cl5</v>
      </c>
      <c r="Y1198" s="334">
        <v>1.520516115561392</v>
      </c>
      <c r="Z1198" s="334">
        <v>1.06940901899033E-2</v>
      </c>
    </row>
    <row r="1199" spans="1:26" outlineLevel="2">
      <c r="A1199">
        <v>262</v>
      </c>
      <c r="B1199" t="s">
        <v>2559</v>
      </c>
      <c r="C1199" s="334">
        <v>3.6955641738461842</v>
      </c>
      <c r="D1199" s="334">
        <v>0.7460503986651088</v>
      </c>
      <c r="E1199" s="334">
        <v>18.022137623081051</v>
      </c>
      <c r="F1199" s="334">
        <v>1.0597433881507909</v>
      </c>
      <c r="G1199" s="334">
        <v>48.612866804812484</v>
      </c>
      <c r="H1199" s="334">
        <v>63438851.793639377</v>
      </c>
      <c r="I1199" s="334">
        <v>1.7138921693965239</v>
      </c>
      <c r="J1199" s="334">
        <v>5.3461095183735257</v>
      </c>
      <c r="K1199" s="334">
        <v>1.819019916208116</v>
      </c>
      <c r="L1199" s="334">
        <v>58.251200592916582</v>
      </c>
      <c r="M1199" s="334" t="s">
        <v>30</v>
      </c>
      <c r="N1199" s="334" t="s">
        <v>30</v>
      </c>
      <c r="O1199" s="334" t="s">
        <v>30</v>
      </c>
      <c r="P1199" s="334">
        <v>9.1464387325170449E-5</v>
      </c>
      <c r="Q1199" s="334" t="s">
        <v>30</v>
      </c>
      <c r="R1199" s="334" t="s">
        <v>30</v>
      </c>
      <c r="S1199" s="595">
        <f t="shared" si="302"/>
        <v>58.251200592916582</v>
      </c>
      <c r="T1199" s="334">
        <v>1.389</v>
      </c>
      <c r="U1199">
        <f t="shared" si="300"/>
        <v>126</v>
      </c>
      <c r="V1199" t="str">
        <f t="shared" si="301"/>
        <v>Ka2</v>
      </c>
      <c r="Y1199" s="334">
        <v>0.71298768751350727</v>
      </c>
      <c r="Z1199" s="334">
        <v>1.1719142976761221E-2</v>
      </c>
    </row>
    <row r="1200" spans="1:26" outlineLevel="2">
      <c r="A1200">
        <v>263</v>
      </c>
      <c r="B1200" t="s">
        <v>2560</v>
      </c>
      <c r="C1200" s="334">
        <v>3.8294650266239159</v>
      </c>
      <c r="D1200" s="334">
        <v>0.70882389541329216</v>
      </c>
      <c r="E1200" s="334">
        <v>18.461439386534551</v>
      </c>
      <c r="F1200" s="334">
        <v>1.0065440926561171</v>
      </c>
      <c r="G1200" s="334">
        <v>39.240414751615916</v>
      </c>
      <c r="H1200" s="334">
        <v>65167165.994204573</v>
      </c>
      <c r="I1200" s="334">
        <v>1.6563492810239451</v>
      </c>
      <c r="J1200" s="334">
        <v>4.8932134321080198</v>
      </c>
      <c r="K1200" s="334">
        <v>1.729349383070854</v>
      </c>
      <c r="L1200" s="334">
        <v>59.223753195889458</v>
      </c>
      <c r="M1200" s="334" t="s">
        <v>30</v>
      </c>
      <c r="N1200" s="334" t="s">
        <v>30</v>
      </c>
      <c r="O1200" s="334" t="s">
        <v>30</v>
      </c>
      <c r="P1200" s="334">
        <v>7.7341145957247336E-5</v>
      </c>
      <c r="Q1200" s="334" t="s">
        <v>30</v>
      </c>
      <c r="R1200" s="334" t="s">
        <v>30</v>
      </c>
      <c r="S1200" s="595">
        <f t="shared" si="302"/>
        <v>59.223753195889458</v>
      </c>
      <c r="T1200" s="334">
        <v>-1.131</v>
      </c>
      <c r="U1200">
        <f t="shared" si="300"/>
        <v>127</v>
      </c>
      <c r="V1200" t="str">
        <f t="shared" si="301"/>
        <v>Al0</v>
      </c>
      <c r="Y1200" s="334">
        <v>1.379737290071412</v>
      </c>
      <c r="Z1200" s="334">
        <v>1.151537541268562E-2</v>
      </c>
    </row>
    <row r="1201" spans="1:26" outlineLevel="2">
      <c r="A1201">
        <v>264</v>
      </c>
      <c r="B1201" t="s">
        <v>2561</v>
      </c>
      <c r="C1201" s="334">
        <v>3.8700389852698041</v>
      </c>
      <c r="D1201" s="334">
        <v>0.67189895080170037</v>
      </c>
      <c r="E1201" s="334">
        <v>18.676314792801389</v>
      </c>
      <c r="F1201" s="334">
        <v>1.0099456532574309</v>
      </c>
      <c r="G1201" s="334">
        <v>42.948491855185473</v>
      </c>
      <c r="H1201" s="334">
        <v>65556013.644738868</v>
      </c>
      <c r="I1201" s="334">
        <v>1.5891883983499471</v>
      </c>
      <c r="J1201" s="334">
        <v>5.3239650874296807</v>
      </c>
      <c r="K1201" s="334">
        <v>1.842869298257481</v>
      </c>
      <c r="L1201" s="334">
        <v>58.924733019383538</v>
      </c>
      <c r="M1201" s="334" t="s">
        <v>30</v>
      </c>
      <c r="N1201" s="334" t="s">
        <v>30</v>
      </c>
      <c r="O1201" s="334" t="s">
        <v>30</v>
      </c>
      <c r="P1201" s="334">
        <v>8.9055965771483558E-5</v>
      </c>
      <c r="Q1201" s="334" t="s">
        <v>30</v>
      </c>
      <c r="R1201" s="334" t="s">
        <v>30</v>
      </c>
      <c r="S1201" s="595">
        <f t="shared" si="302"/>
        <v>58.924733019383538</v>
      </c>
      <c r="T1201" s="334">
        <v>-1.248</v>
      </c>
      <c r="U1201">
        <f t="shared" si="300"/>
        <v>128</v>
      </c>
      <c r="V1201" t="str">
        <f t="shared" si="301"/>
        <v>Ei)</v>
      </c>
      <c r="Y1201" s="334">
        <v>0.96710500142933209</v>
      </c>
      <c r="Z1201" s="334">
        <v>1.1765352196154049E-2</v>
      </c>
    </row>
    <row r="1202" spans="1:26" outlineLevel="2">
      <c r="A1202">
        <v>265</v>
      </c>
      <c r="B1202" t="s">
        <v>2562</v>
      </c>
      <c r="C1202" s="334">
        <v>3.850814834352478</v>
      </c>
      <c r="D1202" s="334">
        <v>0.7274000819696339</v>
      </c>
      <c r="E1202" s="334">
        <v>17.870275567893081</v>
      </c>
      <c r="F1202" s="334">
        <v>1.16949237571363</v>
      </c>
      <c r="G1202" s="334">
        <v>40.323614143488697</v>
      </c>
      <c r="H1202" s="334">
        <v>68061075.125512734</v>
      </c>
      <c r="I1202" s="334">
        <v>1.729945756598126</v>
      </c>
      <c r="J1202" s="334">
        <v>5.1722348348351872</v>
      </c>
      <c r="K1202" s="334">
        <v>1.828515239398296</v>
      </c>
      <c r="L1202" s="334">
        <v>57.29560378228993</v>
      </c>
      <c r="M1202" s="334" t="s">
        <v>30</v>
      </c>
      <c r="N1202" s="334" t="s">
        <v>30</v>
      </c>
      <c r="O1202" s="334" t="s">
        <v>30</v>
      </c>
      <c r="P1202" s="334">
        <v>9.0806532132371991E-5</v>
      </c>
      <c r="Q1202" s="334" t="s">
        <v>30</v>
      </c>
      <c r="R1202" s="334" t="s">
        <v>30</v>
      </c>
      <c r="S1202" s="595">
        <f t="shared" si="302"/>
        <v>57.29560378228993</v>
      </c>
      <c r="T1202" s="334">
        <v>-0.81299999999999994</v>
      </c>
      <c r="U1202">
        <f t="shared" ref="U1202:U1207" si="303">U1201+1</f>
        <v>129</v>
      </c>
      <c r="V1202" t="str">
        <f t="shared" ref="V1202:V1207" si="304">LEFT($B1202&amp;"  ",2)&amp;RIGHT(" "&amp;$B1202,1)</f>
        <v>Ya0</v>
      </c>
      <c r="Y1202" s="334">
        <v>0.74125235187806859</v>
      </c>
      <c r="Z1202" s="334">
        <v>1.205211692692325E-2</v>
      </c>
    </row>
    <row r="1203" spans="1:26" outlineLevel="2">
      <c r="A1203">
        <v>266</v>
      </c>
      <c r="B1203" t="s">
        <v>2563</v>
      </c>
      <c r="C1203" s="334">
        <v>3.644858343868445</v>
      </c>
      <c r="D1203" s="334">
        <v>0.69942707316910446</v>
      </c>
      <c r="E1203" s="334">
        <v>18.5849571070172</v>
      </c>
      <c r="F1203" s="334">
        <v>1.1089977769305679</v>
      </c>
      <c r="G1203" s="334">
        <v>40.270752987695815</v>
      </c>
      <c r="H1203" s="334">
        <v>60954688.140380338</v>
      </c>
      <c r="I1203" s="334">
        <v>1.777795024698807</v>
      </c>
      <c r="J1203" s="334">
        <v>5.1958050249700491</v>
      </c>
      <c r="K1203" s="334">
        <v>1.7509286408816389</v>
      </c>
      <c r="L1203" s="334">
        <v>57.422023064929917</v>
      </c>
      <c r="M1203" s="334" t="s">
        <v>30</v>
      </c>
      <c r="N1203" s="334" t="s">
        <v>30</v>
      </c>
      <c r="O1203" s="334" t="s">
        <v>30</v>
      </c>
      <c r="P1203" s="334">
        <v>9.1088137151060439E-5</v>
      </c>
      <c r="Q1203" s="334" t="s">
        <v>30</v>
      </c>
      <c r="R1203" s="334" t="s">
        <v>30</v>
      </c>
      <c r="S1203" s="595">
        <f t="shared" si="302"/>
        <v>57.422023064929917</v>
      </c>
      <c r="T1203" s="334">
        <v>1.593</v>
      </c>
      <c r="U1203">
        <f t="shared" si="303"/>
        <v>130</v>
      </c>
      <c r="V1203" t="str">
        <f t="shared" si="304"/>
        <v>Pe9</v>
      </c>
      <c r="Y1203" s="334">
        <v>0.69152611274121789</v>
      </c>
      <c r="Z1203" s="334">
        <v>1.16885368009452E-2</v>
      </c>
    </row>
    <row r="1204" spans="1:26" outlineLevel="2">
      <c r="A1204">
        <v>267</v>
      </c>
      <c r="B1204" t="s">
        <v>2564</v>
      </c>
      <c r="C1204" s="334">
        <v>3.28782686676879</v>
      </c>
      <c r="D1204" s="334">
        <v>0.6840805366535907</v>
      </c>
      <c r="E1204" s="334">
        <v>17.59566157540959</v>
      </c>
      <c r="F1204" s="334">
        <v>0.92427198247807507</v>
      </c>
      <c r="G1204" s="334">
        <v>45.866033967995357</v>
      </c>
      <c r="H1204" s="334">
        <v>69961594.617402703</v>
      </c>
      <c r="I1204" s="334">
        <v>1.6922827387670809</v>
      </c>
      <c r="J1204" s="334">
        <v>5.3799924757726547</v>
      </c>
      <c r="K1204" s="334">
        <v>2.0140758085402002</v>
      </c>
      <c r="L1204" s="334">
        <v>54.856869484073229</v>
      </c>
      <c r="M1204" s="334" t="s">
        <v>30</v>
      </c>
      <c r="N1204" s="334" t="s">
        <v>30</v>
      </c>
      <c r="O1204" s="334" t="s">
        <v>30</v>
      </c>
      <c r="P1204" s="334">
        <v>9.9155509696830066E-5</v>
      </c>
      <c r="Q1204" s="334" t="s">
        <v>30</v>
      </c>
      <c r="R1204" s="334" t="s">
        <v>30</v>
      </c>
      <c r="S1204" s="595">
        <f t="shared" si="302"/>
        <v>54.856869484073229</v>
      </c>
      <c r="T1204" s="334">
        <v>2.7869999999999999</v>
      </c>
      <c r="U1204">
        <f t="shared" si="303"/>
        <v>131</v>
      </c>
      <c r="V1204" t="str">
        <f t="shared" si="304"/>
        <v>Eu1</v>
      </c>
      <c r="Y1204" s="334">
        <v>0.67786265593490791</v>
      </c>
      <c r="Z1204" s="334">
        <v>1.194869391923039E-2</v>
      </c>
    </row>
    <row r="1205" spans="1:26" outlineLevel="2">
      <c r="A1205">
        <v>268</v>
      </c>
      <c r="B1205" t="s">
        <v>2565</v>
      </c>
      <c r="C1205" s="334">
        <v>3.93008028781587</v>
      </c>
      <c r="D1205" s="334">
        <v>0.73413742778527213</v>
      </c>
      <c r="E1205" s="334">
        <v>18.856951416906039</v>
      </c>
      <c r="F1205" s="334">
        <v>1.053412529981028</v>
      </c>
      <c r="G1205" s="334">
        <v>42.075633708758296</v>
      </c>
      <c r="H1205" s="334">
        <v>59242219.758751638</v>
      </c>
      <c r="I1205" s="334">
        <v>1.6859837836391121</v>
      </c>
      <c r="J1205" s="334">
        <v>5.5153608930760676</v>
      </c>
      <c r="K1205" s="334">
        <v>1.8463585542798291</v>
      </c>
      <c r="L1205" s="334">
        <v>58.111766719652501</v>
      </c>
      <c r="M1205" s="334" t="s">
        <v>30</v>
      </c>
      <c r="N1205" s="334" t="s">
        <v>30</v>
      </c>
      <c r="O1205" s="334" t="s">
        <v>30</v>
      </c>
      <c r="P1205" s="334">
        <v>9.5812941185780784E-5</v>
      </c>
      <c r="Q1205" s="334" t="s">
        <v>30</v>
      </c>
      <c r="R1205" s="334" t="s">
        <v>30</v>
      </c>
      <c r="S1205" s="595">
        <f t="shared" si="302"/>
        <v>58.111766719652501</v>
      </c>
      <c r="T1205" s="334">
        <v>4.9740000000000002</v>
      </c>
      <c r="U1205">
        <f t="shared" si="303"/>
        <v>132</v>
      </c>
      <c r="V1205" t="str">
        <f t="shared" si="304"/>
        <v>Bu0</v>
      </c>
      <c r="Y1205" s="334">
        <v>0.75249809440770499</v>
      </c>
      <c r="Z1205" s="334">
        <v>1.281707093953743E-2</v>
      </c>
    </row>
    <row r="1206" spans="1:26" outlineLevel="2">
      <c r="A1206">
        <v>269</v>
      </c>
      <c r="B1206" t="s">
        <v>2566</v>
      </c>
      <c r="C1206" s="334">
        <v>3.6911776494192159</v>
      </c>
      <c r="D1206" s="334">
        <v>0.74146013193993499</v>
      </c>
      <c r="E1206" s="334">
        <v>18.539937607059169</v>
      </c>
      <c r="F1206" s="334">
        <v>1.16826935819874</v>
      </c>
      <c r="G1206" s="334">
        <v>42.378216916163638</v>
      </c>
      <c r="H1206" s="334">
        <v>59447699.164000459</v>
      </c>
      <c r="I1206" s="334">
        <v>2.0675993660507812</v>
      </c>
      <c r="J1206" s="334">
        <v>5.2765465561707163</v>
      </c>
      <c r="K1206" s="334">
        <v>1.7146393224491701</v>
      </c>
      <c r="L1206" s="334">
        <v>59.163866031860373</v>
      </c>
      <c r="M1206" s="334" t="s">
        <v>30</v>
      </c>
      <c r="N1206" s="334" t="s">
        <v>30</v>
      </c>
      <c r="O1206" s="334" t="s">
        <v>30</v>
      </c>
      <c r="P1206" s="334">
        <v>8.9683998129747489E-5</v>
      </c>
      <c r="Q1206" s="334" t="s">
        <v>30</v>
      </c>
      <c r="R1206" s="334" t="s">
        <v>30</v>
      </c>
      <c r="S1206" s="595">
        <f t="shared" si="302"/>
        <v>59.163866031860373</v>
      </c>
      <c r="T1206" s="334">
        <v>-0.36</v>
      </c>
      <c r="U1206">
        <f t="shared" si="303"/>
        <v>133</v>
      </c>
      <c r="V1206" t="str">
        <f t="shared" si="304"/>
        <v>Hi6</v>
      </c>
      <c r="Y1206" s="334">
        <v>0.65958490068042908</v>
      </c>
      <c r="Z1206" s="334">
        <v>1.418720235383563E-2</v>
      </c>
    </row>
    <row r="1207" spans="1:26" outlineLevel="2">
      <c r="A1207" s="578">
        <v>270</v>
      </c>
      <c r="B1207" s="578" t="s">
        <v>2567</v>
      </c>
      <c r="C1207" s="579">
        <v>3.5103189648043251</v>
      </c>
      <c r="D1207" s="579">
        <v>0.64812131149443664</v>
      </c>
      <c r="E1207" s="579">
        <v>18.01697500889037</v>
      </c>
      <c r="F1207" s="579">
        <v>1.0906183159057701</v>
      </c>
      <c r="G1207" s="334">
        <v>41.396980945739344</v>
      </c>
      <c r="H1207" s="579">
        <v>70023987.972968429</v>
      </c>
      <c r="I1207" s="579">
        <v>1.6639349545386579</v>
      </c>
      <c r="J1207" s="579">
        <v>5.4959379792536884</v>
      </c>
      <c r="K1207" s="579">
        <v>1.9387390944524789</v>
      </c>
      <c r="L1207" s="579">
        <v>55.372121675004053</v>
      </c>
      <c r="M1207" s="334" t="s">
        <v>30</v>
      </c>
      <c r="N1207" s="334" t="s">
        <v>30</v>
      </c>
      <c r="O1207" s="334" t="s">
        <v>30</v>
      </c>
      <c r="P1207" s="579">
        <v>1.0178724200502789E-4</v>
      </c>
      <c r="Q1207" s="334" t="s">
        <v>30</v>
      </c>
      <c r="R1207" s="334" t="s">
        <v>30</v>
      </c>
      <c r="S1207" s="595">
        <f t="shared" si="302"/>
        <v>55.372121675004053</v>
      </c>
      <c r="T1207" s="579">
        <v>0.48</v>
      </c>
      <c r="U1207">
        <f t="shared" si="303"/>
        <v>134</v>
      </c>
      <c r="V1207" t="str">
        <f t="shared" si="304"/>
        <v>Hi3</v>
      </c>
      <c r="Y1207" s="579">
        <v>1.0922342296211851</v>
      </c>
      <c r="Z1207" s="579">
        <v>1.002140950591077E-2</v>
      </c>
    </row>
    <row r="1208" spans="1:26" outlineLevel="1">
      <c r="A1208" s="580" t="s">
        <v>2393</v>
      </c>
      <c r="B1208" s="580" t="s">
        <v>359</v>
      </c>
      <c r="C1208" s="334">
        <v>3.74640485680882</v>
      </c>
      <c r="D1208" s="334">
        <v>0.71275413872968363</v>
      </c>
      <c r="E1208" s="334">
        <v>18.641796469359701</v>
      </c>
      <c r="F1208" s="334">
        <v>1.0956200336672199</v>
      </c>
      <c r="G1208" s="334">
        <v>41.866791338354922</v>
      </c>
      <c r="H1208" s="334">
        <v>60434911.513552502</v>
      </c>
      <c r="I1208" s="334">
        <v>1.9345540150143321</v>
      </c>
      <c r="J1208" s="334">
        <v>5.3791737503525399</v>
      </c>
      <c r="K1208" s="334">
        <v>1.7748010312675531</v>
      </c>
      <c r="L1208" s="334">
        <v>58.651126254129998</v>
      </c>
      <c r="M1208" s="334" t="s">
        <v>30</v>
      </c>
      <c r="N1208" s="334" t="s">
        <v>30</v>
      </c>
      <c r="O1208" s="334" t="s">
        <v>30</v>
      </c>
      <c r="P1208" s="334">
        <v>9.3040787735840604E-5</v>
      </c>
      <c r="Q1208" s="334" t="s">
        <v>30</v>
      </c>
      <c r="R1208" s="334" t="s">
        <v>30</v>
      </c>
      <c r="S1208" s="595">
        <f t="shared" si="302"/>
        <v>58.651126254129998</v>
      </c>
      <c r="T1208" s="615">
        <f>AVERAGE(T1209:T1342)</f>
        <v>3.781343283582092E-2</v>
      </c>
      <c r="U1208">
        <v>0</v>
      </c>
      <c r="V1208" s="594" t="s">
        <v>2407</v>
      </c>
    </row>
    <row r="1209" spans="1:26" outlineLevel="2">
      <c r="A1209">
        <v>272</v>
      </c>
      <c r="B1209" t="s">
        <v>2434</v>
      </c>
      <c r="C1209" s="334">
        <v>3.9028825738380899</v>
      </c>
      <c r="D1209" s="334">
        <v>0.71829559975251178</v>
      </c>
      <c r="E1209" s="334">
        <v>18.9712403382687</v>
      </c>
      <c r="F1209" s="334">
        <v>1.078686009426536</v>
      </c>
      <c r="G1209" s="334">
        <v>43.134996917237068</v>
      </c>
      <c r="H1209" s="334">
        <v>61607647.225205317</v>
      </c>
      <c r="I1209" s="334">
        <v>1.6650013264042161</v>
      </c>
      <c r="J1209" s="334">
        <v>5.1823902626247991</v>
      </c>
      <c r="K1209" s="334">
        <v>2.038858781166843</v>
      </c>
      <c r="L1209" s="334">
        <v>56.840454215347393</v>
      </c>
      <c r="M1209" s="334" t="s">
        <v>30</v>
      </c>
      <c r="N1209" s="334" t="s">
        <v>30</v>
      </c>
      <c r="O1209" s="334" t="s">
        <v>30</v>
      </c>
      <c r="P1209" s="334">
        <v>9.0905658595480219E-5</v>
      </c>
      <c r="Q1209" s="334" t="s">
        <v>30</v>
      </c>
      <c r="R1209" s="334" t="s">
        <v>30</v>
      </c>
      <c r="S1209" s="595">
        <f t="shared" si="302"/>
        <v>56.840454215347393</v>
      </c>
      <c r="T1209" s="334">
        <v>-0.215999999999999</v>
      </c>
      <c r="U1209">
        <f t="shared" ref="U1209:U1272" si="305">U1208+1</f>
        <v>1</v>
      </c>
      <c r="V1209" t="str">
        <f t="shared" ref="V1209:V1272" si="306">LEFT($B1209&amp;"  ",2)&amp;RIGHT(" "&amp;$B1209,1)</f>
        <v>Bi7</v>
      </c>
    </row>
    <row r="1210" spans="1:26" outlineLevel="2">
      <c r="A1210">
        <v>273</v>
      </c>
      <c r="B1210" t="s">
        <v>2435</v>
      </c>
      <c r="C1210" s="334">
        <v>3.5808081344229379</v>
      </c>
      <c r="D1210" s="334">
        <v>0.72162546027608543</v>
      </c>
      <c r="E1210" s="334">
        <v>18.339410641668461</v>
      </c>
      <c r="F1210" s="334">
        <v>1.045492129401874</v>
      </c>
      <c r="G1210" s="334">
        <v>37.93604172768228</v>
      </c>
      <c r="H1210" s="334">
        <v>58151795.659530163</v>
      </c>
      <c r="I1210" s="334">
        <v>1.942486785943488</v>
      </c>
      <c r="J1210" s="334">
        <v>5.8566801052433517</v>
      </c>
      <c r="K1210" s="334">
        <v>1.770546155558715</v>
      </c>
      <c r="L1210" s="334">
        <v>59.028258797013692</v>
      </c>
      <c r="M1210" s="334" t="s">
        <v>30</v>
      </c>
      <c r="N1210" s="334" t="s">
        <v>30</v>
      </c>
      <c r="O1210" s="334" t="s">
        <v>30</v>
      </c>
      <c r="P1210" s="334">
        <v>1.015068802549901E-4</v>
      </c>
      <c r="Q1210" s="334" t="s">
        <v>30</v>
      </c>
      <c r="R1210" s="334" t="s">
        <v>30</v>
      </c>
      <c r="S1210" s="595">
        <f t="shared" si="302"/>
        <v>59.028258797013692</v>
      </c>
      <c r="T1210" s="334">
        <v>1.911</v>
      </c>
      <c r="U1210">
        <f t="shared" si="305"/>
        <v>2</v>
      </c>
      <c r="V1210" t="str">
        <f t="shared" si="306"/>
        <v>Le3</v>
      </c>
    </row>
    <row r="1211" spans="1:26" outlineLevel="2">
      <c r="A1211">
        <v>274</v>
      </c>
      <c r="B1211" t="s">
        <v>2436</v>
      </c>
      <c r="C1211" s="334">
        <v>3.5681752820945758</v>
      </c>
      <c r="D1211" s="334">
        <v>0.73997256221815233</v>
      </c>
      <c r="E1211" s="334">
        <v>18.58992622008201</v>
      </c>
      <c r="F1211" s="334">
        <v>1.178916974700668</v>
      </c>
      <c r="G1211" s="334">
        <v>40.602845889467019</v>
      </c>
      <c r="H1211" s="334">
        <v>56331760.329502627</v>
      </c>
      <c r="I1211" s="334">
        <v>1.672459779389873</v>
      </c>
      <c r="J1211" s="334">
        <v>5.6586458139070572</v>
      </c>
      <c r="K1211" s="334">
        <v>1.9880721949662861</v>
      </c>
      <c r="L1211" s="334">
        <v>58.048805996601828</v>
      </c>
      <c r="M1211" s="334" t="s">
        <v>30</v>
      </c>
      <c r="N1211" s="334" t="s">
        <v>30</v>
      </c>
      <c r="O1211" s="334" t="s">
        <v>30</v>
      </c>
      <c r="P1211" s="334">
        <v>1.03609181338969E-4</v>
      </c>
      <c r="Q1211" s="334" t="s">
        <v>30</v>
      </c>
      <c r="R1211" s="334" t="s">
        <v>30</v>
      </c>
      <c r="S1211" s="595">
        <f t="shared" si="302"/>
        <v>58.048805996601828</v>
      </c>
      <c r="T1211" s="334">
        <v>0.246</v>
      </c>
      <c r="U1211">
        <f t="shared" si="305"/>
        <v>3</v>
      </c>
      <c r="V1211" t="str">
        <f t="shared" si="306"/>
        <v>Le8</v>
      </c>
    </row>
    <row r="1212" spans="1:26" outlineLevel="2">
      <c r="A1212">
        <v>275</v>
      </c>
      <c r="B1212" t="s">
        <v>2437</v>
      </c>
      <c r="C1212" s="334">
        <v>3.8640159773897431</v>
      </c>
      <c r="D1212" s="334">
        <v>0.72644830479997102</v>
      </c>
      <c r="E1212" s="334">
        <v>18.20008806101907</v>
      </c>
      <c r="F1212" s="334">
        <v>1.0790018002023529</v>
      </c>
      <c r="G1212" s="334">
        <v>39.529147235097611</v>
      </c>
      <c r="H1212" s="334">
        <v>68103543.602745637</v>
      </c>
      <c r="I1212" s="334">
        <v>1.841891711755431</v>
      </c>
      <c r="J1212" s="334">
        <v>5.1808613327222872</v>
      </c>
      <c r="K1212" s="334">
        <v>2.05568483370301</v>
      </c>
      <c r="L1212" s="334">
        <v>56.332354263185081</v>
      </c>
      <c r="M1212" s="334" t="s">
        <v>30</v>
      </c>
      <c r="N1212" s="334" t="s">
        <v>30</v>
      </c>
      <c r="O1212" s="334" t="s">
        <v>30</v>
      </c>
      <c r="P1212" s="334">
        <v>9.2787183277489476E-5</v>
      </c>
      <c r="Q1212" s="334" t="s">
        <v>30</v>
      </c>
      <c r="R1212" s="334" t="s">
        <v>30</v>
      </c>
      <c r="S1212" s="595">
        <f t="shared" si="302"/>
        <v>56.332354263185081</v>
      </c>
      <c r="T1212" s="334">
        <v>-0.14099999999999999</v>
      </c>
      <c r="U1212">
        <f t="shared" si="305"/>
        <v>4</v>
      </c>
      <c r="V1212" t="str">
        <f t="shared" si="306"/>
        <v xml:space="preserve">Gr </v>
      </c>
    </row>
    <row r="1213" spans="1:26" outlineLevel="2">
      <c r="A1213">
        <v>276</v>
      </c>
      <c r="B1213" t="s">
        <v>2438</v>
      </c>
      <c r="C1213" s="334">
        <v>3.65733517126997</v>
      </c>
      <c r="D1213" s="334">
        <v>0.71878747603806648</v>
      </c>
      <c r="E1213" s="334">
        <v>18.776979896182091</v>
      </c>
      <c r="F1213" s="334">
        <v>1.0579230353240749</v>
      </c>
      <c r="G1213" s="334">
        <v>42.820987333342892</v>
      </c>
      <c r="H1213" s="334">
        <v>57470454.42562709</v>
      </c>
      <c r="I1213" s="334">
        <v>1.6934989994968921</v>
      </c>
      <c r="J1213" s="334">
        <v>5.4618650318730948</v>
      </c>
      <c r="K1213" s="334">
        <v>1.5119157642699079</v>
      </c>
      <c r="L1213" s="334">
        <v>59.485422755693001</v>
      </c>
      <c r="M1213" s="334" t="s">
        <v>30</v>
      </c>
      <c r="N1213" s="334" t="s">
        <v>30</v>
      </c>
      <c r="O1213" s="334" t="s">
        <v>30</v>
      </c>
      <c r="P1213" s="334">
        <v>9.1421663876393696E-5</v>
      </c>
      <c r="Q1213" s="334" t="s">
        <v>30</v>
      </c>
      <c r="R1213" s="334" t="s">
        <v>30</v>
      </c>
      <c r="S1213" s="595">
        <f t="shared" si="302"/>
        <v>59.485422755693001</v>
      </c>
      <c r="T1213" s="334">
        <v>-0.16500000000000001</v>
      </c>
      <c r="U1213">
        <f t="shared" si="305"/>
        <v>5</v>
      </c>
      <c r="V1213" t="str">
        <f t="shared" si="306"/>
        <v>Ro9</v>
      </c>
    </row>
    <row r="1214" spans="1:26" outlineLevel="2">
      <c r="A1214">
        <v>277</v>
      </c>
      <c r="B1214" t="s">
        <v>2439</v>
      </c>
      <c r="C1214" s="334">
        <v>3.5984164000924519</v>
      </c>
      <c r="D1214" s="334">
        <v>0.72744278352665714</v>
      </c>
      <c r="E1214" s="334">
        <v>17.269348605650379</v>
      </c>
      <c r="F1214" s="334">
        <v>1.0476167627403861</v>
      </c>
      <c r="G1214" s="334">
        <v>41.53312595199894</v>
      </c>
      <c r="H1214" s="334">
        <v>71514261.566238105</v>
      </c>
      <c r="I1214" s="334">
        <v>1.977804296485542</v>
      </c>
      <c r="J1214" s="334">
        <v>5.3101984570687017</v>
      </c>
      <c r="K1214" s="334">
        <v>1.9541781231250339</v>
      </c>
      <c r="L1214" s="334">
        <v>55.964007682241963</v>
      </c>
      <c r="M1214" s="334" t="s">
        <v>30</v>
      </c>
      <c r="N1214" s="334" t="s">
        <v>30</v>
      </c>
      <c r="O1214" s="334" t="s">
        <v>30</v>
      </c>
      <c r="P1214" s="334">
        <v>9.6418671702302609E-5</v>
      </c>
      <c r="Q1214" s="334" t="s">
        <v>30</v>
      </c>
      <c r="R1214" s="334" t="s">
        <v>30</v>
      </c>
      <c r="S1214" s="595">
        <f t="shared" si="302"/>
        <v>55.964007682241963</v>
      </c>
      <c r="T1214" s="334">
        <v>0.89700000000000002</v>
      </c>
      <c r="U1214">
        <f t="shared" si="305"/>
        <v>6</v>
      </c>
      <c r="V1214" t="str">
        <f t="shared" si="306"/>
        <v>Ya3</v>
      </c>
    </row>
    <row r="1215" spans="1:26" outlineLevel="2">
      <c r="A1215">
        <v>278</v>
      </c>
      <c r="B1215" t="s">
        <v>2440</v>
      </c>
      <c r="C1215" s="334">
        <v>3.9260745747432662</v>
      </c>
      <c r="D1215" s="334">
        <v>0.6688296389124595</v>
      </c>
      <c r="E1215" s="334">
        <v>18.11663048172711</v>
      </c>
      <c r="F1215" s="334">
        <v>1.040820582974445</v>
      </c>
      <c r="G1215" s="334">
        <v>38.21536611593163</v>
      </c>
      <c r="H1215" s="334">
        <v>71962020.953069061</v>
      </c>
      <c r="I1215" s="334">
        <v>1.815511948604686</v>
      </c>
      <c r="J1215" s="334">
        <v>5.3875954999369773</v>
      </c>
      <c r="K1215" s="334">
        <v>1.811566511168577</v>
      </c>
      <c r="L1215" s="334">
        <v>58.092925683520413</v>
      </c>
      <c r="M1215" s="334" t="s">
        <v>30</v>
      </c>
      <c r="N1215" s="334" t="s">
        <v>30</v>
      </c>
      <c r="O1215" s="334" t="s">
        <v>30</v>
      </c>
      <c r="P1215" s="334">
        <v>9.6592508521631216E-5</v>
      </c>
      <c r="Q1215" s="334" t="s">
        <v>30</v>
      </c>
      <c r="R1215" s="334" t="s">
        <v>30</v>
      </c>
      <c r="S1215" s="595">
        <f t="shared" si="302"/>
        <v>58.092925683520413</v>
      </c>
      <c r="T1215" s="334">
        <v>-1.3260000000000001</v>
      </c>
      <c r="U1215">
        <f t="shared" si="305"/>
        <v>7</v>
      </c>
      <c r="V1215" t="str">
        <f t="shared" si="306"/>
        <v>On6</v>
      </c>
    </row>
    <row r="1216" spans="1:26" outlineLevel="2">
      <c r="A1216">
        <v>279</v>
      </c>
      <c r="B1216" t="s">
        <v>2441</v>
      </c>
      <c r="C1216" s="334">
        <v>3.6340399921964792</v>
      </c>
      <c r="D1216" s="334">
        <v>0.72135972510920843</v>
      </c>
      <c r="E1216" s="334">
        <v>17.88533269333475</v>
      </c>
      <c r="F1216" s="334">
        <v>1.161538538341101</v>
      </c>
      <c r="G1216" s="334">
        <v>40.316211124842113</v>
      </c>
      <c r="H1216" s="334">
        <v>64760300.815975308</v>
      </c>
      <c r="I1216" s="334">
        <v>1.6785643741384</v>
      </c>
      <c r="J1216" s="334">
        <v>5.1775706806954709</v>
      </c>
      <c r="K1216" s="334">
        <v>1.8142068886434879</v>
      </c>
      <c r="L1216" s="334">
        <v>56.674697243675674</v>
      </c>
      <c r="M1216" s="334" t="s">
        <v>30</v>
      </c>
      <c r="N1216" s="334" t="s">
        <v>30</v>
      </c>
      <c r="O1216" s="334" t="s">
        <v>30</v>
      </c>
      <c r="P1216" s="334">
        <v>9.2330629847939922E-5</v>
      </c>
      <c r="Q1216" s="334" t="s">
        <v>30</v>
      </c>
      <c r="R1216" s="334" t="s">
        <v>30</v>
      </c>
      <c r="S1216" s="595">
        <f t="shared" si="302"/>
        <v>56.674697243675674</v>
      </c>
      <c r="T1216" s="334">
        <v>0.107999999999999</v>
      </c>
      <c r="U1216">
        <f t="shared" si="305"/>
        <v>8</v>
      </c>
      <c r="V1216" t="str">
        <f t="shared" si="306"/>
        <v>Ce6</v>
      </c>
    </row>
    <row r="1217" spans="1:22" outlineLevel="2">
      <c r="A1217">
        <v>280</v>
      </c>
      <c r="B1217" t="s">
        <v>2442</v>
      </c>
      <c r="C1217" s="334">
        <v>3.513379661894906</v>
      </c>
      <c r="D1217" s="334">
        <v>0.7403550208619305</v>
      </c>
      <c r="E1217" s="334">
        <v>19.082031792070222</v>
      </c>
      <c r="F1217" s="334">
        <v>1.0468192075826701</v>
      </c>
      <c r="G1217" s="334">
        <v>42.029498117680028</v>
      </c>
      <c r="H1217" s="334">
        <v>53932373.583864518</v>
      </c>
      <c r="I1217" s="334">
        <v>1.6284799986737251</v>
      </c>
      <c r="J1217" s="334">
        <v>5.0441719236814739</v>
      </c>
      <c r="K1217" s="334">
        <v>1.688546389440547</v>
      </c>
      <c r="L1217" s="334">
        <v>56.724479460959628</v>
      </c>
      <c r="M1217" s="334" t="s">
        <v>30</v>
      </c>
      <c r="N1217" s="334" t="s">
        <v>30</v>
      </c>
      <c r="O1217" s="334" t="s">
        <v>30</v>
      </c>
      <c r="P1217" s="334">
        <v>8.6710302800192324E-5</v>
      </c>
      <c r="Q1217" s="334" t="s">
        <v>30</v>
      </c>
      <c r="R1217" s="334" t="s">
        <v>30</v>
      </c>
      <c r="S1217" s="595">
        <f t="shared" si="302"/>
        <v>56.724479460959628</v>
      </c>
      <c r="T1217" s="334">
        <v>1.8719999999999899</v>
      </c>
      <c r="U1217">
        <f t="shared" si="305"/>
        <v>9</v>
      </c>
      <c r="V1217" t="str">
        <f t="shared" si="306"/>
        <v>Mu9</v>
      </c>
    </row>
    <row r="1218" spans="1:22" outlineLevel="2">
      <c r="A1218">
        <v>281</v>
      </c>
      <c r="B1218" t="s">
        <v>2443</v>
      </c>
      <c r="C1218" s="334">
        <v>3.6724759060308041</v>
      </c>
      <c r="D1218" s="334">
        <v>0.71657973219548587</v>
      </c>
      <c r="E1218" s="334">
        <v>18.593906085974542</v>
      </c>
      <c r="F1218" s="334">
        <v>1.2113914899855089</v>
      </c>
      <c r="G1218" s="334">
        <v>41.93636962857714</v>
      </c>
      <c r="H1218" s="334">
        <v>64777979.555174917</v>
      </c>
      <c r="I1218" s="334">
        <v>1.6095151279563049</v>
      </c>
      <c r="J1218" s="334">
        <v>5.371927877710279</v>
      </c>
      <c r="K1218" s="334">
        <v>1.9565852489745419</v>
      </c>
      <c r="L1218" s="334">
        <v>54.621403393414688</v>
      </c>
      <c r="M1218" s="334" t="s">
        <v>30</v>
      </c>
      <c r="N1218" s="334" t="s">
        <v>30</v>
      </c>
      <c r="O1218" s="334" t="s">
        <v>30</v>
      </c>
      <c r="P1218" s="334">
        <v>1.000665583995172E-4</v>
      </c>
      <c r="Q1218" s="334" t="s">
        <v>30</v>
      </c>
      <c r="R1218" s="334" t="s">
        <v>30</v>
      </c>
      <c r="S1218" s="595">
        <f t="shared" si="302"/>
        <v>54.621403393414688</v>
      </c>
      <c r="T1218" s="334">
        <v>0.11699999999999899</v>
      </c>
      <c r="U1218">
        <f t="shared" si="305"/>
        <v>10</v>
      </c>
      <c r="V1218" t="str">
        <f t="shared" si="306"/>
        <v>Ku1</v>
      </c>
    </row>
    <row r="1219" spans="1:22" outlineLevel="2">
      <c r="A1219">
        <v>282</v>
      </c>
      <c r="B1219" t="s">
        <v>2444</v>
      </c>
      <c r="C1219" s="334">
        <v>3.880377222459813</v>
      </c>
      <c r="D1219" s="334">
        <v>0.69560849706184869</v>
      </c>
      <c r="E1219" s="334">
        <v>17.98148035897643</v>
      </c>
      <c r="F1219" s="334">
        <v>1.1319078939542351</v>
      </c>
      <c r="G1219" s="334">
        <v>41.696896500981275</v>
      </c>
      <c r="H1219" s="334">
        <v>68475905.108467579</v>
      </c>
      <c r="I1219" s="334">
        <v>2.5074936624724611</v>
      </c>
      <c r="J1219" s="334">
        <v>5.5775677536269699</v>
      </c>
      <c r="K1219" s="334">
        <v>1.615176601838149</v>
      </c>
      <c r="L1219" s="334">
        <v>58.489717489904649</v>
      </c>
      <c r="M1219" s="334" t="s">
        <v>30</v>
      </c>
      <c r="N1219" s="334" t="s">
        <v>30</v>
      </c>
      <c r="O1219" s="334" t="s">
        <v>30</v>
      </c>
      <c r="P1219" s="334">
        <v>1.045444931267354E-4</v>
      </c>
      <c r="Q1219" s="334" t="s">
        <v>30</v>
      </c>
      <c r="R1219" s="334" t="s">
        <v>30</v>
      </c>
      <c r="S1219" s="595">
        <f t="shared" si="302"/>
        <v>58.489717489904649</v>
      </c>
      <c r="T1219" s="334">
        <v>-1.9710000000000001</v>
      </c>
      <c r="U1219">
        <f t="shared" si="305"/>
        <v>11</v>
      </c>
      <c r="V1219" t="str">
        <f t="shared" si="306"/>
        <v>Gl2</v>
      </c>
    </row>
    <row r="1220" spans="1:22" outlineLevel="2">
      <c r="A1220">
        <v>283</v>
      </c>
      <c r="B1220" t="s">
        <v>2445</v>
      </c>
      <c r="C1220" s="334">
        <v>3.7449726776811532</v>
      </c>
      <c r="D1220" s="334">
        <v>0.73363621058043105</v>
      </c>
      <c r="E1220" s="334">
        <v>18.758876394449111</v>
      </c>
      <c r="F1220" s="334">
        <v>1.076265239881474</v>
      </c>
      <c r="G1220" s="334">
        <v>43.201498828986246</v>
      </c>
      <c r="H1220" s="334">
        <v>59091980.755815178</v>
      </c>
      <c r="I1220" s="334">
        <v>2.015371026674317</v>
      </c>
      <c r="J1220" s="334">
        <v>5.0100764656101733</v>
      </c>
      <c r="K1220" s="334">
        <v>1.6406902237714569</v>
      </c>
      <c r="L1220" s="334">
        <v>59.462155277861811</v>
      </c>
      <c r="M1220" s="334" t="s">
        <v>30</v>
      </c>
      <c r="N1220" s="334" t="s">
        <v>30</v>
      </c>
      <c r="O1220" s="334" t="s">
        <v>30</v>
      </c>
      <c r="P1220" s="334">
        <v>8.2793056805862672E-5</v>
      </c>
      <c r="Q1220" s="334" t="s">
        <v>30</v>
      </c>
      <c r="R1220" s="334" t="s">
        <v>30</v>
      </c>
      <c r="S1220" s="595">
        <f t="shared" si="302"/>
        <v>59.462155277861811</v>
      </c>
      <c r="T1220" s="334">
        <v>-1.893</v>
      </c>
      <c r="U1220">
        <f t="shared" si="305"/>
        <v>12</v>
      </c>
      <c r="V1220" t="str">
        <f t="shared" si="306"/>
        <v>Na0</v>
      </c>
    </row>
    <row r="1221" spans="1:22" outlineLevel="2">
      <c r="A1221">
        <v>284</v>
      </c>
      <c r="B1221" t="s">
        <v>2446</v>
      </c>
      <c r="C1221" s="334">
        <v>3.8265057978787689</v>
      </c>
      <c r="D1221" s="334">
        <v>0.72761988206366834</v>
      </c>
      <c r="E1221" s="334">
        <v>18.566806005519808</v>
      </c>
      <c r="F1221" s="334">
        <v>1.191223467683749</v>
      </c>
      <c r="G1221" s="334">
        <v>38.434474433539584</v>
      </c>
      <c r="H1221" s="334">
        <v>59148654.337680101</v>
      </c>
      <c r="I1221" s="334">
        <v>2.2202670417677131</v>
      </c>
      <c r="J1221" s="334">
        <v>5.2003439131765727</v>
      </c>
      <c r="K1221" s="334">
        <v>1.4275629396301921</v>
      </c>
      <c r="L1221" s="334">
        <v>60.889864608456243</v>
      </c>
      <c r="M1221" s="334" t="s">
        <v>30</v>
      </c>
      <c r="N1221" s="334" t="s">
        <v>30</v>
      </c>
      <c r="O1221" s="334" t="s">
        <v>30</v>
      </c>
      <c r="P1221" s="334">
        <v>8.1273613850251235E-5</v>
      </c>
      <c r="Q1221" s="334" t="s">
        <v>30</v>
      </c>
      <c r="R1221" s="334" t="s">
        <v>30</v>
      </c>
      <c r="S1221" s="595">
        <f t="shared" si="302"/>
        <v>60.889864608456243</v>
      </c>
      <c r="T1221" s="334">
        <v>-0.75</v>
      </c>
      <c r="U1221">
        <f t="shared" si="305"/>
        <v>13</v>
      </c>
      <c r="V1221" t="str">
        <f t="shared" si="306"/>
        <v>Ha3</v>
      </c>
    </row>
    <row r="1222" spans="1:22" outlineLevel="2">
      <c r="A1222">
        <v>285</v>
      </c>
      <c r="B1222" t="s">
        <v>2447</v>
      </c>
      <c r="C1222" s="334">
        <v>3.97642861926222</v>
      </c>
      <c r="D1222" s="334">
        <v>0.70633712217182287</v>
      </c>
      <c r="E1222" s="334">
        <v>18.555240823234669</v>
      </c>
      <c r="F1222" s="334">
        <v>1.1384147797624919</v>
      </c>
      <c r="G1222" s="334">
        <v>45.006214645660023</v>
      </c>
      <c r="H1222" s="334">
        <v>69238734.005512595</v>
      </c>
      <c r="I1222" s="334">
        <v>2.172218583986036</v>
      </c>
      <c r="J1222" s="334">
        <v>5.617054473853508</v>
      </c>
      <c r="K1222" s="334">
        <v>1.6874568953068061</v>
      </c>
      <c r="L1222" s="334">
        <v>58.439334144106859</v>
      </c>
      <c r="M1222" s="334" t="s">
        <v>30</v>
      </c>
      <c r="N1222" s="334" t="s">
        <v>30</v>
      </c>
      <c r="O1222" s="334" t="s">
        <v>30</v>
      </c>
      <c r="P1222" s="334">
        <v>1.006790692124813E-4</v>
      </c>
      <c r="Q1222" s="334" t="s">
        <v>30</v>
      </c>
      <c r="R1222" s="334" t="s">
        <v>30</v>
      </c>
      <c r="S1222" s="595">
        <f t="shared" si="302"/>
        <v>58.439334144106859</v>
      </c>
      <c r="T1222" s="334">
        <v>-0.3</v>
      </c>
      <c r="U1222">
        <f t="shared" si="305"/>
        <v>14</v>
      </c>
      <c r="V1222" t="str">
        <f t="shared" si="306"/>
        <v xml:space="preserve">Mo </v>
      </c>
    </row>
    <row r="1223" spans="1:22" outlineLevel="2">
      <c r="A1223">
        <v>286</v>
      </c>
      <c r="B1223" t="s">
        <v>2448</v>
      </c>
      <c r="C1223" s="334">
        <v>3.6959179789042191</v>
      </c>
      <c r="D1223" s="334">
        <v>0.75128416846276425</v>
      </c>
      <c r="E1223" s="334">
        <v>18.527310964424831</v>
      </c>
      <c r="F1223" s="334">
        <v>0.99092454516642436</v>
      </c>
      <c r="G1223" s="334">
        <v>45.895771162740907</v>
      </c>
      <c r="H1223" s="334">
        <v>60231438.225013033</v>
      </c>
      <c r="I1223" s="334">
        <v>1.4664994373421509</v>
      </c>
      <c r="J1223" s="334">
        <v>5.00047276333434</v>
      </c>
      <c r="K1223" s="334">
        <v>1.4712458848169001</v>
      </c>
      <c r="L1223" s="334">
        <v>57.439181081269609</v>
      </c>
      <c r="M1223" s="334" t="s">
        <v>30</v>
      </c>
      <c r="N1223" s="334" t="s">
        <v>30</v>
      </c>
      <c r="O1223" s="334" t="s">
        <v>30</v>
      </c>
      <c r="P1223" s="334">
        <v>8.8494766542937994E-5</v>
      </c>
      <c r="Q1223" s="334" t="s">
        <v>30</v>
      </c>
      <c r="R1223" s="334" t="s">
        <v>30</v>
      </c>
      <c r="S1223" s="595">
        <f t="shared" si="302"/>
        <v>57.439181081269609</v>
      </c>
      <c r="T1223" s="334">
        <v>2.823</v>
      </c>
      <c r="U1223">
        <f t="shared" si="305"/>
        <v>15</v>
      </c>
      <c r="V1223" t="str">
        <f t="shared" si="306"/>
        <v>Me1</v>
      </c>
    </row>
    <row r="1224" spans="1:22" outlineLevel="2">
      <c r="A1224">
        <v>287</v>
      </c>
      <c r="B1224" t="s">
        <v>2449</v>
      </c>
      <c r="C1224" s="334">
        <v>3.955094651304301</v>
      </c>
      <c r="D1224" s="334">
        <v>0.70438681465159148</v>
      </c>
      <c r="E1224" s="334">
        <v>18.914817663929039</v>
      </c>
      <c r="F1224" s="334">
        <v>1.038411901270915</v>
      </c>
      <c r="G1224" s="334">
        <v>44.766198229510834</v>
      </c>
      <c r="H1224" s="334">
        <v>64589417.227409489</v>
      </c>
      <c r="I1224" s="334">
        <v>1.8854309630595101</v>
      </c>
      <c r="J1224" s="334">
        <v>5.4255844234353052</v>
      </c>
      <c r="K1224" s="334">
        <v>1.891016777454537</v>
      </c>
      <c r="L1224" s="334">
        <v>58.782497385099113</v>
      </c>
      <c r="M1224" s="334" t="s">
        <v>30</v>
      </c>
      <c r="N1224" s="334" t="s">
        <v>30</v>
      </c>
      <c r="O1224" s="334" t="s">
        <v>30</v>
      </c>
      <c r="P1224" s="334">
        <v>9.5010442940819345E-5</v>
      </c>
      <c r="Q1224" s="334" t="s">
        <v>30</v>
      </c>
      <c r="R1224" s="334" t="s">
        <v>30</v>
      </c>
      <c r="S1224" s="595">
        <f t="shared" si="302"/>
        <v>58.782497385099113</v>
      </c>
      <c r="T1224" s="334">
        <v>-1.518</v>
      </c>
      <c r="U1224">
        <f t="shared" si="305"/>
        <v>16</v>
      </c>
      <c r="V1224" t="str">
        <f t="shared" si="306"/>
        <v>Da)</v>
      </c>
    </row>
    <row r="1225" spans="1:22" outlineLevel="2">
      <c r="A1225">
        <v>288</v>
      </c>
      <c r="B1225" t="s">
        <v>2450</v>
      </c>
      <c r="C1225" s="334">
        <v>3.8522973468035508</v>
      </c>
      <c r="D1225" s="334">
        <v>0.74251166674591063</v>
      </c>
      <c r="E1225" s="334">
        <v>18.515067888012879</v>
      </c>
      <c r="F1225" s="334">
        <v>1.054585912727783</v>
      </c>
      <c r="G1225" s="334">
        <v>39.266882363544219</v>
      </c>
      <c r="H1225" s="334">
        <v>58280915.970402077</v>
      </c>
      <c r="I1225" s="334">
        <v>2.005749189164943</v>
      </c>
      <c r="J1225" s="334">
        <v>5.4158281906641976</v>
      </c>
      <c r="K1225" s="334">
        <v>1.7076015095274391</v>
      </c>
      <c r="L1225" s="334">
        <v>61.262034137339228</v>
      </c>
      <c r="M1225" s="334" t="s">
        <v>30</v>
      </c>
      <c r="N1225" s="334" t="s">
        <v>30</v>
      </c>
      <c r="O1225" s="334" t="s">
        <v>30</v>
      </c>
      <c r="P1225" s="334">
        <v>9.0501355016216355E-5</v>
      </c>
      <c r="Q1225" s="334" t="s">
        <v>30</v>
      </c>
      <c r="R1225" s="334" t="s">
        <v>30</v>
      </c>
      <c r="S1225" s="595">
        <f t="shared" si="302"/>
        <v>61.262034137339228</v>
      </c>
      <c r="T1225" s="334">
        <v>-0.56099999999999905</v>
      </c>
      <c r="U1225">
        <f t="shared" si="305"/>
        <v>17</v>
      </c>
      <c r="V1225" t="str">
        <f t="shared" si="306"/>
        <v>Tu1</v>
      </c>
    </row>
    <row r="1226" spans="1:22" outlineLevel="2">
      <c r="A1226">
        <v>289</v>
      </c>
      <c r="B1226" t="s">
        <v>2451</v>
      </c>
      <c r="C1226" s="334">
        <v>3.525201961186526</v>
      </c>
      <c r="D1226" s="334">
        <v>0.80406673402397888</v>
      </c>
      <c r="E1226" s="334">
        <v>18.820825498754889</v>
      </c>
      <c r="F1226" s="334">
        <v>0.94331697235669998</v>
      </c>
      <c r="G1226" s="334">
        <v>38.277252452748961</v>
      </c>
      <c r="H1226" s="334">
        <v>48768011.873141102</v>
      </c>
      <c r="I1226" s="334">
        <v>2.0918654823860772</v>
      </c>
      <c r="J1226" s="334">
        <v>5.5490315308249336</v>
      </c>
      <c r="K1226" s="334">
        <v>2.0610341722070631</v>
      </c>
      <c r="L1226" s="334">
        <v>63.335509170119863</v>
      </c>
      <c r="M1226" s="334" t="s">
        <v>30</v>
      </c>
      <c r="N1226" s="334" t="s">
        <v>30</v>
      </c>
      <c r="O1226" s="334" t="s">
        <v>30</v>
      </c>
      <c r="P1226" s="334">
        <v>8.4781388069505716E-5</v>
      </c>
      <c r="Q1226" s="334" t="s">
        <v>30</v>
      </c>
      <c r="R1226" s="334" t="s">
        <v>30</v>
      </c>
      <c r="S1226" s="595">
        <f t="shared" si="302"/>
        <v>63.335509170119863</v>
      </c>
      <c r="T1226" s="334">
        <v>1.38</v>
      </c>
      <c r="U1226">
        <f t="shared" si="305"/>
        <v>18</v>
      </c>
      <c r="V1226" t="str">
        <f t="shared" si="306"/>
        <v>Mo8</v>
      </c>
    </row>
    <row r="1227" spans="1:22" outlineLevel="2">
      <c r="A1227">
        <v>290</v>
      </c>
      <c r="B1227" t="s">
        <v>2452</v>
      </c>
      <c r="C1227" s="334">
        <v>3.8158805740051149</v>
      </c>
      <c r="D1227" s="334">
        <v>0.70383939206132862</v>
      </c>
      <c r="E1227" s="334">
        <v>18.420174356390032</v>
      </c>
      <c r="F1227" s="334">
        <v>1.1567562342461051</v>
      </c>
      <c r="G1227" s="334">
        <v>40.951156637701374</v>
      </c>
      <c r="H1227" s="334">
        <v>63919472.582920641</v>
      </c>
      <c r="I1227" s="334">
        <v>1.9740564569634831</v>
      </c>
      <c r="J1227" s="334">
        <v>5.4294463869856413</v>
      </c>
      <c r="K1227" s="334">
        <v>1.4755088724694829</v>
      </c>
      <c r="L1227" s="334">
        <v>56.920183026698432</v>
      </c>
      <c r="M1227" s="334" t="s">
        <v>30</v>
      </c>
      <c r="N1227" s="334" t="s">
        <v>30</v>
      </c>
      <c r="O1227" s="334" t="s">
        <v>30</v>
      </c>
      <c r="P1227" s="334">
        <v>9.9166876002733845E-5</v>
      </c>
      <c r="Q1227" s="334" t="s">
        <v>30</v>
      </c>
      <c r="R1227" s="334" t="s">
        <v>30</v>
      </c>
      <c r="S1227" s="595">
        <f t="shared" si="302"/>
        <v>56.920183026698432</v>
      </c>
      <c r="T1227" s="334">
        <v>-1.78799999999999</v>
      </c>
      <c r="U1227">
        <f t="shared" si="305"/>
        <v>19</v>
      </c>
      <c r="V1227" t="str">
        <f t="shared" si="306"/>
        <v>Ne7</v>
      </c>
    </row>
    <row r="1228" spans="1:22" outlineLevel="2">
      <c r="A1228">
        <v>291</v>
      </c>
      <c r="B1228" t="s">
        <v>2453</v>
      </c>
      <c r="C1228" s="334">
        <v>3.687447200061674</v>
      </c>
      <c r="D1228" s="334">
        <v>0.7055513116937322</v>
      </c>
      <c r="E1228" s="334">
        <v>17.636341681262419</v>
      </c>
      <c r="F1228" s="334">
        <v>1.084296238980053</v>
      </c>
      <c r="G1228" s="334">
        <v>38.286256583618844</v>
      </c>
      <c r="H1228" s="334">
        <v>67814925.384920478</v>
      </c>
      <c r="I1228" s="334">
        <v>1.710865305187443</v>
      </c>
      <c r="J1228" s="334">
        <v>5.2921017063258464</v>
      </c>
      <c r="K1228" s="334">
        <v>1.8617446704492719</v>
      </c>
      <c r="L1228" s="334">
        <v>58.178284156160871</v>
      </c>
      <c r="M1228" s="334" t="s">
        <v>30</v>
      </c>
      <c r="N1228" s="334" t="s">
        <v>30</v>
      </c>
      <c r="O1228" s="334" t="s">
        <v>30</v>
      </c>
      <c r="P1228" s="334">
        <v>9.1161155743180292E-5</v>
      </c>
      <c r="Q1228" s="334" t="s">
        <v>30</v>
      </c>
      <c r="R1228" s="334" t="s">
        <v>30</v>
      </c>
      <c r="S1228" s="595">
        <f t="shared" si="302"/>
        <v>58.178284156160871</v>
      </c>
      <c r="T1228" s="334">
        <v>0.215999999999999</v>
      </c>
      <c r="U1228">
        <f t="shared" si="305"/>
        <v>20</v>
      </c>
      <c r="V1228" t="str">
        <f t="shared" si="306"/>
        <v>Bo4</v>
      </c>
    </row>
    <row r="1229" spans="1:22" outlineLevel="2">
      <c r="A1229">
        <v>292</v>
      </c>
      <c r="B1229" t="s">
        <v>2454</v>
      </c>
      <c r="C1229" s="334">
        <v>3.496972470870745</v>
      </c>
      <c r="D1229" s="334">
        <v>0.75292629732344651</v>
      </c>
      <c r="E1229" s="334">
        <v>18.192302273838369</v>
      </c>
      <c r="F1229" s="334">
        <v>0.99001947264936974</v>
      </c>
      <c r="G1229" s="334">
        <v>45.410999313314285</v>
      </c>
      <c r="H1229" s="334">
        <v>60337836.967044927</v>
      </c>
      <c r="I1229" s="334">
        <v>1.897277826959767</v>
      </c>
      <c r="J1229" s="334">
        <v>5.341259809883244</v>
      </c>
      <c r="K1229" s="334">
        <v>1.8123789918841231</v>
      </c>
      <c r="L1229" s="334">
        <v>58.226551071857948</v>
      </c>
      <c r="M1229" s="334" t="s">
        <v>30</v>
      </c>
      <c r="N1229" s="334" t="s">
        <v>30</v>
      </c>
      <c r="O1229" s="334" t="s">
        <v>30</v>
      </c>
      <c r="P1229" s="334">
        <v>9.1665192049002105E-5</v>
      </c>
      <c r="Q1229" s="334" t="s">
        <v>30</v>
      </c>
      <c r="R1229" s="334" t="s">
        <v>30</v>
      </c>
      <c r="S1229" s="595">
        <f t="shared" si="302"/>
        <v>58.226551071857948</v>
      </c>
      <c r="T1229" s="334">
        <v>0.54899999999999904</v>
      </c>
      <c r="U1229">
        <f t="shared" si="305"/>
        <v>21</v>
      </c>
      <c r="V1229" t="str">
        <f t="shared" si="306"/>
        <v>Yi4</v>
      </c>
    </row>
    <row r="1230" spans="1:22" outlineLevel="2">
      <c r="A1230">
        <v>293</v>
      </c>
      <c r="B1230" t="s">
        <v>2455</v>
      </c>
      <c r="C1230" s="334">
        <v>3.7069998354918958</v>
      </c>
      <c r="D1230" s="334">
        <v>0.73165528336599761</v>
      </c>
      <c r="E1230" s="334">
        <v>17.81079097823498</v>
      </c>
      <c r="F1230" s="334">
        <v>0.97382221654191836</v>
      </c>
      <c r="G1230" s="334">
        <v>40.350645545546456</v>
      </c>
      <c r="H1230" s="334">
        <v>64131321.704507098</v>
      </c>
      <c r="I1230" s="334">
        <v>2.1122604908144318</v>
      </c>
      <c r="J1230" s="334">
        <v>5.5802153342120002</v>
      </c>
      <c r="K1230" s="334">
        <v>1.8703168632589899</v>
      </c>
      <c r="L1230" s="334">
        <v>58.676646253513667</v>
      </c>
      <c r="M1230" s="334" t="s">
        <v>30</v>
      </c>
      <c r="N1230" s="334" t="s">
        <v>30</v>
      </c>
      <c r="O1230" s="334" t="s">
        <v>30</v>
      </c>
      <c r="P1230" s="334">
        <v>9.7849127658044784E-5</v>
      </c>
      <c r="Q1230" s="334" t="s">
        <v>30</v>
      </c>
      <c r="R1230" s="334" t="s">
        <v>30</v>
      </c>
      <c r="S1230" s="595">
        <f t="shared" si="302"/>
        <v>58.676646253513667</v>
      </c>
      <c r="T1230" s="334">
        <v>2.097</v>
      </c>
      <c r="U1230">
        <f t="shared" si="305"/>
        <v>22</v>
      </c>
      <c r="V1230" t="str">
        <f t="shared" si="306"/>
        <v xml:space="preserve">Th </v>
      </c>
    </row>
    <row r="1231" spans="1:22" outlineLevel="2">
      <c r="A1231">
        <v>294</v>
      </c>
      <c r="B1231" t="s">
        <v>2456</v>
      </c>
      <c r="C1231" s="334">
        <v>3.7505617544646248</v>
      </c>
      <c r="D1231" s="334">
        <v>0.78099737092939736</v>
      </c>
      <c r="E1231" s="334">
        <v>18.66683488457257</v>
      </c>
      <c r="F1231" s="334">
        <v>1.1066591413983511</v>
      </c>
      <c r="G1231" s="334">
        <v>41.993964245355187</v>
      </c>
      <c r="H1231" s="334">
        <v>59388292.240965232</v>
      </c>
      <c r="I1231" s="334">
        <v>1.9102515484975999</v>
      </c>
      <c r="J1231" s="334">
        <v>5.2226237272667184</v>
      </c>
      <c r="K1231" s="334">
        <v>1.6376468747919171</v>
      </c>
      <c r="L1231" s="334">
        <v>62.179249269025647</v>
      </c>
      <c r="M1231" s="334" t="s">
        <v>30</v>
      </c>
      <c r="N1231" s="334" t="s">
        <v>30</v>
      </c>
      <c r="O1231" s="334" t="s">
        <v>30</v>
      </c>
      <c r="P1231" s="334">
        <v>8.1135734239395237E-5</v>
      </c>
      <c r="Q1231" s="334" t="s">
        <v>30</v>
      </c>
      <c r="R1231" s="334" t="s">
        <v>30</v>
      </c>
      <c r="S1231" s="595">
        <f t="shared" si="302"/>
        <v>62.179249269025647</v>
      </c>
      <c r="T1231" s="334">
        <v>0.69899999999999995</v>
      </c>
      <c r="U1231">
        <f t="shared" si="305"/>
        <v>23</v>
      </c>
      <c r="V1231" t="str">
        <f t="shared" si="306"/>
        <v>Bu5</v>
      </c>
    </row>
    <row r="1232" spans="1:22" outlineLevel="2">
      <c r="A1232">
        <v>295</v>
      </c>
      <c r="B1232" t="s">
        <v>2457</v>
      </c>
      <c r="C1232" s="334">
        <v>3.5900305310948171</v>
      </c>
      <c r="D1232" s="334">
        <v>0.72507400638266062</v>
      </c>
      <c r="E1232" s="334">
        <v>18.398729484747331</v>
      </c>
      <c r="F1232" s="334">
        <v>1.10767670618818</v>
      </c>
      <c r="G1232" s="334">
        <v>43.740039816537269</v>
      </c>
      <c r="H1232" s="334">
        <v>60562862.369759373</v>
      </c>
      <c r="I1232" s="334">
        <v>1.8487537559354601</v>
      </c>
      <c r="J1232" s="334">
        <v>5.6899154533798386</v>
      </c>
      <c r="K1232" s="334">
        <v>1.816168212540807</v>
      </c>
      <c r="L1232" s="334">
        <v>59.061039391855758</v>
      </c>
      <c r="M1232" s="334" t="s">
        <v>30</v>
      </c>
      <c r="N1232" s="334" t="s">
        <v>30</v>
      </c>
      <c r="O1232" s="334" t="s">
        <v>30</v>
      </c>
      <c r="P1232" s="334">
        <v>9.6470393103841216E-5</v>
      </c>
      <c r="Q1232" s="334" t="s">
        <v>30</v>
      </c>
      <c r="R1232" s="334" t="s">
        <v>30</v>
      </c>
      <c r="S1232" s="595">
        <f t="shared" si="302"/>
        <v>59.061039391855758</v>
      </c>
      <c r="T1232" s="334">
        <v>-0.186</v>
      </c>
      <c r="U1232">
        <f t="shared" si="305"/>
        <v>24</v>
      </c>
      <c r="V1232" t="str">
        <f t="shared" si="306"/>
        <v>Bu1</v>
      </c>
    </row>
    <row r="1233" spans="1:22" outlineLevel="2">
      <c r="A1233">
        <v>296</v>
      </c>
      <c r="B1233" t="s">
        <v>2458</v>
      </c>
      <c r="C1233" s="334">
        <v>3.6546011913803662</v>
      </c>
      <c r="D1233" s="334">
        <v>0.72996726698044789</v>
      </c>
      <c r="E1233" s="334">
        <v>18.716536127455061</v>
      </c>
      <c r="F1233" s="334">
        <v>0.94247395794453881</v>
      </c>
      <c r="G1233" s="334">
        <v>40.38370084087434</v>
      </c>
      <c r="H1233" s="334">
        <v>53974580.798795253</v>
      </c>
      <c r="I1233" s="334">
        <v>1.7783029225768761</v>
      </c>
      <c r="J1233" s="334">
        <v>5.1970651611486467</v>
      </c>
      <c r="K1233" s="334">
        <v>1.997796525219748</v>
      </c>
      <c r="L1233" s="334">
        <v>60.464347147154427</v>
      </c>
      <c r="M1233" s="334" t="s">
        <v>30</v>
      </c>
      <c r="N1233" s="334" t="s">
        <v>30</v>
      </c>
      <c r="O1233" s="334" t="s">
        <v>30</v>
      </c>
      <c r="P1233" s="334">
        <v>8.2333086406976706E-5</v>
      </c>
      <c r="Q1233" s="334" t="s">
        <v>30</v>
      </c>
      <c r="R1233" s="334" t="s">
        <v>30</v>
      </c>
      <c r="S1233" s="595">
        <f t="shared" si="302"/>
        <v>60.464347147154427</v>
      </c>
      <c r="T1233" s="334">
        <v>0.56399999999999995</v>
      </c>
      <c r="U1233">
        <f t="shared" si="305"/>
        <v>25</v>
      </c>
      <c r="V1233" t="str">
        <f t="shared" si="306"/>
        <v>Mu0</v>
      </c>
    </row>
    <row r="1234" spans="1:22" outlineLevel="2">
      <c r="A1234">
        <v>297</v>
      </c>
      <c r="B1234" t="s">
        <v>2459</v>
      </c>
      <c r="C1234" s="334">
        <v>3.7497085739683849</v>
      </c>
      <c r="D1234" s="334">
        <v>0.70840588219526146</v>
      </c>
      <c r="E1234" s="334">
        <v>18.78704964281031</v>
      </c>
      <c r="F1234" s="334">
        <v>1.0708891695622349</v>
      </c>
      <c r="G1234" s="334">
        <v>42.242946480822027</v>
      </c>
      <c r="H1234" s="334">
        <v>58403595.789670072</v>
      </c>
      <c r="I1234" s="334">
        <v>1.472171305388577</v>
      </c>
      <c r="J1234" s="334">
        <v>5.3209389667234284</v>
      </c>
      <c r="K1234" s="334">
        <v>1.704083934299556</v>
      </c>
      <c r="L1234" s="334">
        <v>59.06412897869761</v>
      </c>
      <c r="M1234" s="334" t="s">
        <v>30</v>
      </c>
      <c r="N1234" s="334" t="s">
        <v>30</v>
      </c>
      <c r="O1234" s="334" t="s">
        <v>30</v>
      </c>
      <c r="P1234" s="334">
        <v>8.7377312723721864E-5</v>
      </c>
      <c r="Q1234" s="334" t="s">
        <v>30</v>
      </c>
      <c r="R1234" s="334" t="s">
        <v>30</v>
      </c>
      <c r="S1234" s="595">
        <f t="shared" si="302"/>
        <v>59.06412897869761</v>
      </c>
      <c r="T1234" s="334">
        <v>-0.46799999999999897</v>
      </c>
      <c r="U1234">
        <f t="shared" si="305"/>
        <v>26</v>
      </c>
      <c r="V1234" t="str">
        <f t="shared" si="306"/>
        <v>Po2</v>
      </c>
    </row>
    <row r="1235" spans="1:22" outlineLevel="2">
      <c r="A1235">
        <v>298</v>
      </c>
      <c r="B1235" t="s">
        <v>2460</v>
      </c>
      <c r="C1235" s="334">
        <v>3.696095308171532</v>
      </c>
      <c r="D1235" s="334">
        <v>0.72675663743086594</v>
      </c>
      <c r="E1235" s="334">
        <v>19.491265602418611</v>
      </c>
      <c r="F1235" s="334">
        <v>0.96465139278662571</v>
      </c>
      <c r="G1235" s="334">
        <v>40.988213460663154</v>
      </c>
      <c r="H1235" s="334">
        <v>51311017.924793243</v>
      </c>
      <c r="I1235" s="334">
        <v>2.1378555421472951</v>
      </c>
      <c r="J1235" s="334">
        <v>5.8800188211967992</v>
      </c>
      <c r="K1235" s="334">
        <v>1.948237847438264</v>
      </c>
      <c r="L1235" s="334">
        <v>60.750657584194173</v>
      </c>
      <c r="M1235" s="334" t="s">
        <v>30</v>
      </c>
      <c r="N1235" s="334" t="s">
        <v>30</v>
      </c>
      <c r="O1235" s="334" t="s">
        <v>30</v>
      </c>
      <c r="P1235" s="334">
        <v>1.0101816830214981E-4</v>
      </c>
      <c r="Q1235" s="334" t="s">
        <v>30</v>
      </c>
      <c r="R1235" s="334" t="s">
        <v>30</v>
      </c>
      <c r="S1235" s="595">
        <f t="shared" si="302"/>
        <v>60.750657584194173</v>
      </c>
      <c r="T1235" s="334">
        <v>2.79</v>
      </c>
      <c r="U1235">
        <f t="shared" si="305"/>
        <v>27</v>
      </c>
      <c r="V1235" t="str">
        <f t="shared" si="306"/>
        <v>Tr7</v>
      </c>
    </row>
    <row r="1236" spans="1:22" outlineLevel="2">
      <c r="A1236">
        <v>299</v>
      </c>
      <c r="B1236" t="s">
        <v>2461</v>
      </c>
      <c r="C1236" s="334">
        <v>3.5183194239255302</v>
      </c>
      <c r="D1236" s="334">
        <v>0.74556523981936029</v>
      </c>
      <c r="E1236" s="334">
        <v>18.855179647068709</v>
      </c>
      <c r="F1236" s="334">
        <v>1.2137533387819921</v>
      </c>
      <c r="G1236" s="334">
        <v>36.689743229775679</v>
      </c>
      <c r="H1236" s="334">
        <v>53858536.572662011</v>
      </c>
      <c r="I1236" s="334">
        <v>1.100120243053559</v>
      </c>
      <c r="J1236" s="334">
        <v>5.5076904312844581</v>
      </c>
      <c r="K1236" s="334">
        <v>1.6027558245607589</v>
      </c>
      <c r="L1236" s="334">
        <v>59.07269876189639</v>
      </c>
      <c r="M1236" s="334" t="s">
        <v>30</v>
      </c>
      <c r="N1236" s="334" t="s">
        <v>30</v>
      </c>
      <c r="O1236" s="334" t="s">
        <v>30</v>
      </c>
      <c r="P1236" s="334">
        <v>9.2900344000480291E-5</v>
      </c>
      <c r="Q1236" s="334" t="s">
        <v>30</v>
      </c>
      <c r="R1236" s="334" t="s">
        <v>30</v>
      </c>
      <c r="S1236" s="595">
        <f t="shared" si="302"/>
        <v>59.07269876189639</v>
      </c>
      <c r="T1236" s="334">
        <v>-0.33300000000000002</v>
      </c>
      <c r="U1236">
        <f t="shared" si="305"/>
        <v>28</v>
      </c>
      <c r="V1236" t="str">
        <f t="shared" si="306"/>
        <v>Be6</v>
      </c>
    </row>
    <row r="1237" spans="1:22" outlineLevel="2">
      <c r="A1237">
        <v>300</v>
      </c>
      <c r="B1237" t="s">
        <v>2462</v>
      </c>
      <c r="C1237" s="334">
        <v>3.7029539960454718</v>
      </c>
      <c r="D1237" s="334">
        <v>0.7098982496039008</v>
      </c>
      <c r="E1237" s="334">
        <v>17.32885479455377</v>
      </c>
      <c r="F1237" s="334">
        <v>0.96781131835505085</v>
      </c>
      <c r="G1237" s="334">
        <v>38.148096219883946</v>
      </c>
      <c r="H1237" s="334">
        <v>72362128.400925085</v>
      </c>
      <c r="I1237" s="334">
        <v>1.667983201600197</v>
      </c>
      <c r="J1237" s="334">
        <v>5.5113926037080541</v>
      </c>
      <c r="K1237" s="334">
        <v>2.03238489289819</v>
      </c>
      <c r="L1237" s="334">
        <v>58.244528132919427</v>
      </c>
      <c r="M1237" s="334" t="s">
        <v>30</v>
      </c>
      <c r="N1237" s="334" t="s">
        <v>30</v>
      </c>
      <c r="O1237" s="334" t="s">
        <v>30</v>
      </c>
      <c r="P1237" s="334">
        <v>9.3185998983455769E-5</v>
      </c>
      <c r="Q1237" s="334" t="s">
        <v>30</v>
      </c>
      <c r="R1237" s="334" t="s">
        <v>30</v>
      </c>
      <c r="S1237" s="595">
        <f t="shared" si="302"/>
        <v>58.244528132919427</v>
      </c>
      <c r="T1237" s="334">
        <v>-2.202</v>
      </c>
      <c r="U1237">
        <f t="shared" si="305"/>
        <v>29</v>
      </c>
      <c r="V1237" t="str">
        <f t="shared" si="306"/>
        <v>Pa3</v>
      </c>
    </row>
    <row r="1238" spans="1:22" outlineLevel="2">
      <c r="A1238">
        <v>301</v>
      </c>
      <c r="B1238" t="s">
        <v>2463</v>
      </c>
      <c r="C1238" s="334">
        <v>3.7123198023809172</v>
      </c>
      <c r="D1238" s="334">
        <v>0.74711896940332734</v>
      </c>
      <c r="E1238" s="334">
        <v>17.713416383227639</v>
      </c>
      <c r="F1238" s="334">
        <v>1.102538913389107</v>
      </c>
      <c r="G1238" s="334">
        <v>42.184959551537176</v>
      </c>
      <c r="H1238" s="334">
        <v>67785013.22278975</v>
      </c>
      <c r="I1238" s="334">
        <v>1.3818836747474399</v>
      </c>
      <c r="J1238" s="334">
        <v>5.3096622626059977</v>
      </c>
      <c r="K1238" s="334">
        <v>1.321736758061131</v>
      </c>
      <c r="L1238" s="334">
        <v>57.269329466213172</v>
      </c>
      <c r="M1238" s="334" t="s">
        <v>30</v>
      </c>
      <c r="N1238" s="334" t="s">
        <v>30</v>
      </c>
      <c r="O1238" s="334" t="s">
        <v>30</v>
      </c>
      <c r="P1238" s="334">
        <v>9.874366996724287E-5</v>
      </c>
      <c r="Q1238" s="334" t="s">
        <v>30</v>
      </c>
      <c r="R1238" s="334" t="s">
        <v>30</v>
      </c>
      <c r="S1238" s="595">
        <f t="shared" si="302"/>
        <v>57.269329466213172</v>
      </c>
      <c r="T1238" s="334">
        <v>-0.56999999999999995</v>
      </c>
      <c r="U1238">
        <f t="shared" si="305"/>
        <v>30</v>
      </c>
      <c r="V1238" t="str">
        <f t="shared" si="306"/>
        <v>Wa4</v>
      </c>
    </row>
    <row r="1239" spans="1:22" outlineLevel="2">
      <c r="A1239">
        <v>302</v>
      </c>
      <c r="B1239" t="s">
        <v>2464</v>
      </c>
      <c r="C1239" s="334">
        <v>4.0406942236461711</v>
      </c>
      <c r="D1239" s="334">
        <v>0.70189633739799362</v>
      </c>
      <c r="E1239" s="334">
        <v>19.103364873888811</v>
      </c>
      <c r="F1239" s="334">
        <v>1.198433677564849</v>
      </c>
      <c r="G1239" s="334">
        <v>37.557144083506792</v>
      </c>
      <c r="H1239" s="334">
        <v>62506215.590668947</v>
      </c>
      <c r="I1239" s="334">
        <v>2.0157008569380661</v>
      </c>
      <c r="J1239" s="334">
        <v>5.2104632639627226</v>
      </c>
      <c r="K1239" s="334">
        <v>1.467365722714151</v>
      </c>
      <c r="L1239" s="334">
        <v>58.580445103076769</v>
      </c>
      <c r="M1239" s="334" t="s">
        <v>30</v>
      </c>
      <c r="N1239" s="334" t="s">
        <v>30</v>
      </c>
      <c r="O1239" s="334" t="s">
        <v>30</v>
      </c>
      <c r="P1239" s="334">
        <v>8.758478822719286E-5</v>
      </c>
      <c r="Q1239" s="334" t="s">
        <v>30</v>
      </c>
      <c r="R1239" s="334" t="s">
        <v>30</v>
      </c>
      <c r="S1239" s="595">
        <f t="shared" si="302"/>
        <v>58.580445103076769</v>
      </c>
      <c r="T1239" s="334">
        <v>-1.73999999999999</v>
      </c>
      <c r="U1239">
        <f t="shared" si="305"/>
        <v>31</v>
      </c>
      <c r="V1239" t="str">
        <f t="shared" si="306"/>
        <v>Gl4</v>
      </c>
    </row>
    <row r="1240" spans="1:22" outlineLevel="2">
      <c r="A1240">
        <v>303</v>
      </c>
      <c r="B1240" t="s">
        <v>2465</v>
      </c>
      <c r="C1240" s="334">
        <v>3.7609947215012411</v>
      </c>
      <c r="D1240" s="334">
        <v>0.69591328176265554</v>
      </c>
      <c r="E1240" s="334">
        <v>17.8877445289829</v>
      </c>
      <c r="F1240" s="334">
        <v>1.069649393587617</v>
      </c>
      <c r="G1240" s="334">
        <v>40.635638861142489</v>
      </c>
      <c r="H1240" s="334">
        <v>68479342.811182305</v>
      </c>
      <c r="I1240" s="334">
        <v>2.0370693271975191</v>
      </c>
      <c r="J1240" s="334">
        <v>5.5311006219579983</v>
      </c>
      <c r="K1240" s="334">
        <v>1.5486340392971869</v>
      </c>
      <c r="L1240" s="334">
        <v>58.147445292232369</v>
      </c>
      <c r="M1240" s="334" t="s">
        <v>30</v>
      </c>
      <c r="N1240" s="334" t="s">
        <v>30</v>
      </c>
      <c r="O1240" s="334" t="s">
        <v>30</v>
      </c>
      <c r="P1240" s="334">
        <v>9.9089622167448338E-5</v>
      </c>
      <c r="Q1240" s="334" t="s">
        <v>30</v>
      </c>
      <c r="R1240" s="334" t="s">
        <v>30</v>
      </c>
      <c r="S1240" s="595">
        <f t="shared" si="302"/>
        <v>58.147445292232369</v>
      </c>
      <c r="T1240" s="334">
        <v>-0.212999999999999</v>
      </c>
      <c r="U1240">
        <f t="shared" si="305"/>
        <v>32</v>
      </c>
      <c r="V1240" t="str">
        <f t="shared" si="306"/>
        <v>Ro1</v>
      </c>
    </row>
    <row r="1241" spans="1:22" outlineLevel="2">
      <c r="A1241">
        <v>304</v>
      </c>
      <c r="B1241" t="s">
        <v>2466</v>
      </c>
      <c r="C1241" s="334">
        <v>3.747840382814553</v>
      </c>
      <c r="D1241" s="334">
        <v>0.72520119832783458</v>
      </c>
      <c r="E1241" s="334">
        <v>17.584539660718981</v>
      </c>
      <c r="F1241" s="334">
        <v>1.204968268306408</v>
      </c>
      <c r="G1241" s="334">
        <v>40.708435573936619</v>
      </c>
      <c r="H1241" s="334">
        <v>68829298.76087074</v>
      </c>
      <c r="I1241" s="334">
        <v>2.124539117558033</v>
      </c>
      <c r="J1241" s="334">
        <v>5.5017071909005564</v>
      </c>
      <c r="K1241" s="334">
        <v>1.839719834905722</v>
      </c>
      <c r="L1241" s="334">
        <v>57.231809871164238</v>
      </c>
      <c r="M1241" s="334" t="s">
        <v>30</v>
      </c>
      <c r="N1241" s="334" t="s">
        <v>30</v>
      </c>
      <c r="O1241" s="334" t="s">
        <v>30</v>
      </c>
      <c r="P1241" s="334">
        <v>1.019945565691303E-4</v>
      </c>
      <c r="Q1241" s="334" t="s">
        <v>30</v>
      </c>
      <c r="R1241" s="334" t="s">
        <v>30</v>
      </c>
      <c r="S1241" s="595">
        <f t="shared" si="302"/>
        <v>57.231809871164238</v>
      </c>
      <c r="T1241" s="334">
        <v>0.16500000000000001</v>
      </c>
      <c r="U1241">
        <f t="shared" si="305"/>
        <v>33</v>
      </c>
      <c r="V1241" t="str">
        <f t="shared" si="306"/>
        <v>Gr2</v>
      </c>
    </row>
    <row r="1242" spans="1:22" outlineLevel="2">
      <c r="A1242">
        <v>305</v>
      </c>
      <c r="B1242" t="s">
        <v>2467</v>
      </c>
      <c r="C1242" s="334">
        <v>3.8475373558717729</v>
      </c>
      <c r="D1242" s="334">
        <v>0.72717651623950341</v>
      </c>
      <c r="E1242" s="334">
        <v>18.530932316065758</v>
      </c>
      <c r="F1242" s="334">
        <v>1.306116701113075</v>
      </c>
      <c r="G1242" s="334">
        <v>37.516757046895471</v>
      </c>
      <c r="H1242" s="334">
        <v>64325695.633411542</v>
      </c>
      <c r="I1242" s="334">
        <v>2.4066574564175842</v>
      </c>
      <c r="J1242" s="334">
        <v>5.301313227400148</v>
      </c>
      <c r="K1242" s="334">
        <v>2.0126893893268569</v>
      </c>
      <c r="L1242" s="334">
        <v>57.158542044197397</v>
      </c>
      <c r="M1242" s="334" t="s">
        <v>30</v>
      </c>
      <c r="N1242" s="334" t="s">
        <v>30</v>
      </c>
      <c r="O1242" s="334" t="s">
        <v>30</v>
      </c>
      <c r="P1242" s="334">
        <v>9.2757167984664515E-5</v>
      </c>
      <c r="Q1242" s="334" t="s">
        <v>30</v>
      </c>
      <c r="R1242" s="334" t="s">
        <v>30</v>
      </c>
      <c r="S1242" s="595">
        <f t="shared" si="302"/>
        <v>57.158542044197397</v>
      </c>
      <c r="T1242" s="334">
        <v>-1.6859999999999999</v>
      </c>
      <c r="U1242">
        <f t="shared" si="305"/>
        <v>34</v>
      </c>
      <c r="V1242" t="str">
        <f t="shared" si="306"/>
        <v>Po0</v>
      </c>
    </row>
    <row r="1243" spans="1:22" outlineLevel="2">
      <c r="A1243">
        <v>306</v>
      </c>
      <c r="B1243" t="s">
        <v>2468</v>
      </c>
      <c r="C1243" s="334">
        <v>3.8152037268012791</v>
      </c>
      <c r="D1243" s="334">
        <v>0.7365433357449277</v>
      </c>
      <c r="E1243" s="334">
        <v>17.797631409397258</v>
      </c>
      <c r="F1243" s="334">
        <v>1.0366338789626941</v>
      </c>
      <c r="G1243" s="334">
        <v>38.815327629253673</v>
      </c>
      <c r="H1243" s="334">
        <v>72468282.259423822</v>
      </c>
      <c r="I1243" s="334">
        <v>1.66876676821277</v>
      </c>
      <c r="J1243" s="334">
        <v>5.1228851490839133</v>
      </c>
      <c r="K1243" s="334">
        <v>1.741227247120438</v>
      </c>
      <c r="L1243" s="334">
        <v>56.31938551665035</v>
      </c>
      <c r="M1243" s="334" t="s">
        <v>30</v>
      </c>
      <c r="N1243" s="334" t="s">
        <v>30</v>
      </c>
      <c r="O1243" s="334" t="s">
        <v>30</v>
      </c>
      <c r="P1243" s="334">
        <v>9.3251261095756363E-5</v>
      </c>
      <c r="Q1243" s="334" t="s">
        <v>30</v>
      </c>
      <c r="R1243" s="334" t="s">
        <v>30</v>
      </c>
      <c r="S1243" s="595">
        <f t="shared" si="302"/>
        <v>56.31938551665035</v>
      </c>
      <c r="T1243" s="334">
        <v>-1.383</v>
      </c>
      <c r="U1243">
        <f t="shared" si="305"/>
        <v>35</v>
      </c>
      <c r="V1243" t="str">
        <f t="shared" si="306"/>
        <v>Wu9</v>
      </c>
    </row>
    <row r="1244" spans="1:22" outlineLevel="2">
      <c r="A1244">
        <v>307</v>
      </c>
      <c r="B1244" t="s">
        <v>2469</v>
      </c>
      <c r="C1244" s="334">
        <v>3.4429299397064699</v>
      </c>
      <c r="D1244" s="334">
        <v>0.72386819416128567</v>
      </c>
      <c r="E1244" s="334">
        <v>18.175391827392819</v>
      </c>
      <c r="F1244" s="334">
        <v>1.040819121234035</v>
      </c>
      <c r="G1244" s="334">
        <v>38.245791244315413</v>
      </c>
      <c r="H1244" s="334">
        <v>56839200.321431041</v>
      </c>
      <c r="I1244" s="334">
        <v>1.842689324592178</v>
      </c>
      <c r="J1244" s="334">
        <v>5.2742302348662466</v>
      </c>
      <c r="K1244" s="334">
        <v>2.016921916008235</v>
      </c>
      <c r="L1244" s="334">
        <v>57.20571621581594</v>
      </c>
      <c r="M1244" s="334" t="s">
        <v>30</v>
      </c>
      <c r="N1244" s="334" t="s">
        <v>30</v>
      </c>
      <c r="O1244" s="334" t="s">
        <v>30</v>
      </c>
      <c r="P1244" s="334">
        <v>9.4399496884432324E-5</v>
      </c>
      <c r="Q1244" s="334" t="s">
        <v>30</v>
      </c>
      <c r="R1244" s="334" t="s">
        <v>30</v>
      </c>
      <c r="S1244" s="595">
        <f t="shared" si="302"/>
        <v>57.20571621581594</v>
      </c>
      <c r="T1244" s="334">
        <v>4.3680000000000003</v>
      </c>
      <c r="U1244">
        <f t="shared" si="305"/>
        <v>36</v>
      </c>
      <c r="V1244" t="str">
        <f t="shared" si="306"/>
        <v>Bo2</v>
      </c>
    </row>
    <row r="1245" spans="1:22" outlineLevel="2">
      <c r="A1245">
        <v>308</v>
      </c>
      <c r="B1245" t="s">
        <v>2470</v>
      </c>
      <c r="C1245" s="334">
        <v>3.9706517852711798</v>
      </c>
      <c r="D1245" s="334">
        <v>0.70790297326247542</v>
      </c>
      <c r="E1245" s="334">
        <v>19.052761453072289</v>
      </c>
      <c r="F1245" s="334">
        <v>1.0673620681639531</v>
      </c>
      <c r="G1245" s="334">
        <v>42.552506786812046</v>
      </c>
      <c r="H1245" s="334">
        <v>63228848.824374869</v>
      </c>
      <c r="I1245" s="334">
        <v>1.5266531390765159</v>
      </c>
      <c r="J1245" s="334">
        <v>5.0926851689143877</v>
      </c>
      <c r="K1245" s="334">
        <v>1.9947113169791959</v>
      </c>
      <c r="L1245" s="334">
        <v>57.238075143825689</v>
      </c>
      <c r="M1245" s="334" t="s">
        <v>30</v>
      </c>
      <c r="N1245" s="334" t="s">
        <v>30</v>
      </c>
      <c r="O1245" s="334" t="s">
        <v>30</v>
      </c>
      <c r="P1245" s="334">
        <v>8.4339660161222326E-5</v>
      </c>
      <c r="Q1245" s="334" t="s">
        <v>30</v>
      </c>
      <c r="R1245" s="334" t="s">
        <v>30</v>
      </c>
      <c r="S1245" s="595">
        <f t="shared" si="302"/>
        <v>57.238075143825689</v>
      </c>
      <c r="T1245" s="334">
        <v>-1.077</v>
      </c>
      <c r="U1245">
        <f t="shared" si="305"/>
        <v>37</v>
      </c>
      <c r="V1245" t="str">
        <f t="shared" si="306"/>
        <v>Ha5</v>
      </c>
    </row>
    <row r="1246" spans="1:22" outlineLevel="2">
      <c r="A1246">
        <v>309</v>
      </c>
      <c r="B1246" t="s">
        <v>2471</v>
      </c>
      <c r="C1246" s="334">
        <v>3.8072734081787671</v>
      </c>
      <c r="D1246" s="334">
        <v>0.72321699309342546</v>
      </c>
      <c r="E1246" s="334">
        <v>19.376960815609241</v>
      </c>
      <c r="F1246" s="334">
        <v>1.180077342209148</v>
      </c>
      <c r="G1246" s="334">
        <v>45.235220262858988</v>
      </c>
      <c r="H1246" s="334">
        <v>52731713.006296441</v>
      </c>
      <c r="I1246" s="334">
        <v>1.8333306425842739</v>
      </c>
      <c r="J1246" s="334">
        <v>5.6136907934603277</v>
      </c>
      <c r="K1246" s="334">
        <v>1.9342827776846721</v>
      </c>
      <c r="L1246" s="334">
        <v>59.903734812622787</v>
      </c>
      <c r="M1246" s="334" t="s">
        <v>30</v>
      </c>
      <c r="N1246" s="334" t="s">
        <v>30</v>
      </c>
      <c r="O1246" s="334" t="s">
        <v>30</v>
      </c>
      <c r="P1246" s="334">
        <v>9.4036248703141014E-5</v>
      </c>
      <c r="Q1246" s="334" t="s">
        <v>30</v>
      </c>
      <c r="R1246" s="334" t="s">
        <v>30</v>
      </c>
      <c r="S1246" s="595">
        <f t="shared" si="302"/>
        <v>59.903734812622787</v>
      </c>
      <c r="T1246" s="334">
        <v>0.72899999999999998</v>
      </c>
      <c r="U1246">
        <f t="shared" si="305"/>
        <v>38</v>
      </c>
      <c r="V1246" t="str">
        <f t="shared" si="306"/>
        <v>Ej6</v>
      </c>
    </row>
    <row r="1247" spans="1:22" outlineLevel="2">
      <c r="A1247">
        <v>310</v>
      </c>
      <c r="B1247" t="s">
        <v>2472</v>
      </c>
      <c r="C1247" s="334">
        <v>3.8021380277304448</v>
      </c>
      <c r="D1247" s="334">
        <v>0.72462677833467171</v>
      </c>
      <c r="E1247" s="334">
        <v>18.933705628540679</v>
      </c>
      <c r="F1247" s="334">
        <v>1.1210112130416181</v>
      </c>
      <c r="G1247" s="334">
        <v>43.583385222708074</v>
      </c>
      <c r="H1247" s="334">
        <v>60025100.79598894</v>
      </c>
      <c r="I1247" s="334">
        <v>2.2413995237835489</v>
      </c>
      <c r="J1247" s="334">
        <v>5.4555851582843582</v>
      </c>
      <c r="K1247" s="334">
        <v>1.568001461260131</v>
      </c>
      <c r="L1247" s="334">
        <v>61.12223824629914</v>
      </c>
      <c r="M1247" s="334" t="s">
        <v>30</v>
      </c>
      <c r="N1247" s="334" t="s">
        <v>30</v>
      </c>
      <c r="O1247" s="334" t="s">
        <v>30</v>
      </c>
      <c r="P1247" s="334">
        <v>8.9956601890327337E-5</v>
      </c>
      <c r="Q1247" s="334" t="s">
        <v>30</v>
      </c>
      <c r="R1247" s="334" t="s">
        <v>30</v>
      </c>
      <c r="S1247" s="595">
        <f t="shared" si="302"/>
        <v>61.12223824629914</v>
      </c>
      <c r="T1247" s="334">
        <v>-1.0619999999999901</v>
      </c>
      <c r="U1247">
        <f t="shared" si="305"/>
        <v>39</v>
      </c>
      <c r="V1247" t="str">
        <f t="shared" si="306"/>
        <v>Rh)</v>
      </c>
    </row>
    <row r="1248" spans="1:22" outlineLevel="2">
      <c r="A1248">
        <v>311</v>
      </c>
      <c r="B1248" t="s">
        <v>2473</v>
      </c>
      <c r="C1248" s="334">
        <v>4.012476506219949</v>
      </c>
      <c r="D1248" s="334">
        <v>0.72963743670475867</v>
      </c>
      <c r="E1248" s="334">
        <v>20.866816273117799</v>
      </c>
      <c r="F1248" s="334">
        <v>1.2106419020364581</v>
      </c>
      <c r="G1248" s="334">
        <v>43.725411252743825</v>
      </c>
      <c r="H1248" s="334">
        <v>47232044.691588223</v>
      </c>
      <c r="I1248" s="334">
        <v>1.866256847773236</v>
      </c>
      <c r="J1248" s="334">
        <v>5.2405629044786339</v>
      </c>
      <c r="K1248" s="334">
        <v>1.81685069393798</v>
      </c>
      <c r="L1248" s="334">
        <v>60.848948787506231</v>
      </c>
      <c r="M1248" s="334" t="s">
        <v>30</v>
      </c>
      <c r="N1248" s="334" t="s">
        <v>30</v>
      </c>
      <c r="O1248" s="334" t="s">
        <v>30</v>
      </c>
      <c r="P1248" s="334">
        <v>8.4528779596454708E-5</v>
      </c>
      <c r="Q1248" s="334" t="s">
        <v>30</v>
      </c>
      <c r="R1248" s="334" t="s">
        <v>30</v>
      </c>
      <c r="S1248" s="595">
        <f t="shared" si="302"/>
        <v>60.848948787506231</v>
      </c>
      <c r="T1248" s="334">
        <v>0.16800000000000001</v>
      </c>
      <c r="U1248">
        <f t="shared" si="305"/>
        <v>40</v>
      </c>
      <c r="V1248" t="str">
        <f t="shared" si="306"/>
        <v xml:space="preserve">Bo </v>
      </c>
    </row>
    <row r="1249" spans="1:22" outlineLevel="2">
      <c r="A1249">
        <v>312</v>
      </c>
      <c r="B1249" t="s">
        <v>2474</v>
      </c>
      <c r="C1249" s="334">
        <v>3.8671036506902401</v>
      </c>
      <c r="D1249" s="334">
        <v>0.6871956318506367</v>
      </c>
      <c r="E1249" s="334">
        <v>18.61765532179745</v>
      </c>
      <c r="F1249" s="334">
        <v>1.1363547627247981</v>
      </c>
      <c r="G1249" s="334">
        <v>38.608764992737946</v>
      </c>
      <c r="H1249" s="334">
        <v>65261957.996647023</v>
      </c>
      <c r="I1249" s="334">
        <v>2.0334291339976538</v>
      </c>
      <c r="J1249" s="334">
        <v>5.7295162194096676</v>
      </c>
      <c r="K1249" s="334">
        <v>1.8495727842533081</v>
      </c>
      <c r="L1249" s="334">
        <v>57.515942898787877</v>
      </c>
      <c r="M1249" s="334" t="s">
        <v>30</v>
      </c>
      <c r="N1249" s="334" t="s">
        <v>30</v>
      </c>
      <c r="O1249" s="334" t="s">
        <v>30</v>
      </c>
      <c r="P1249" s="334">
        <v>1.0302218843148871E-4</v>
      </c>
      <c r="Q1249" s="334" t="s">
        <v>30</v>
      </c>
      <c r="R1249" s="334" t="s">
        <v>30</v>
      </c>
      <c r="S1249" s="595">
        <f t="shared" si="302"/>
        <v>57.515942898787877</v>
      </c>
      <c r="T1249" s="334">
        <v>-0.81599999999999995</v>
      </c>
      <c r="U1249">
        <f t="shared" si="305"/>
        <v>41</v>
      </c>
      <c r="V1249" t="str">
        <f t="shared" si="306"/>
        <v>We)</v>
      </c>
    </row>
    <row r="1250" spans="1:22" outlineLevel="2">
      <c r="A1250">
        <v>313</v>
      </c>
      <c r="B1250" t="s">
        <v>2475</v>
      </c>
      <c r="C1250" s="334">
        <v>3.458460220222646</v>
      </c>
      <c r="D1250" s="334">
        <v>0.73422881200913259</v>
      </c>
      <c r="E1250" s="334">
        <v>17.976879736451629</v>
      </c>
      <c r="F1250" s="334">
        <v>1.0681173364275121</v>
      </c>
      <c r="G1250" s="334">
        <v>40.534791295003039</v>
      </c>
      <c r="H1250" s="334">
        <v>60795864.569224931</v>
      </c>
      <c r="I1250" s="334">
        <v>1.806272134464765</v>
      </c>
      <c r="J1250" s="334">
        <v>4.9668331111384569</v>
      </c>
      <c r="K1250" s="334">
        <v>1.6491478866141449</v>
      </c>
      <c r="L1250" s="334">
        <v>58.25822227818923</v>
      </c>
      <c r="M1250" s="334" t="s">
        <v>30</v>
      </c>
      <c r="N1250" s="334" t="s">
        <v>30</v>
      </c>
      <c r="O1250" s="334" t="s">
        <v>30</v>
      </c>
      <c r="P1250" s="334">
        <v>8.1589136179395256E-5</v>
      </c>
      <c r="Q1250" s="334" t="s">
        <v>30</v>
      </c>
      <c r="R1250" s="334" t="s">
        <v>30</v>
      </c>
      <c r="S1250" s="595">
        <f t="shared" si="302"/>
        <v>58.25822227818923</v>
      </c>
      <c r="T1250" s="334">
        <v>1.6080000000000001</v>
      </c>
      <c r="U1250">
        <f t="shared" si="305"/>
        <v>42</v>
      </c>
      <c r="V1250" t="str">
        <f t="shared" si="306"/>
        <v>In7</v>
      </c>
    </row>
    <row r="1251" spans="1:22" outlineLevel="2">
      <c r="A1251">
        <v>314</v>
      </c>
      <c r="B1251" t="s">
        <v>2476</v>
      </c>
      <c r="C1251" s="334">
        <v>3.5932308465392642</v>
      </c>
      <c r="D1251" s="334">
        <v>0.73508057949469863</v>
      </c>
      <c r="E1251" s="334">
        <v>19.20298613150138</v>
      </c>
      <c r="F1251" s="334">
        <v>1.1926624551240459</v>
      </c>
      <c r="G1251" s="334">
        <v>39.279982896747548</v>
      </c>
      <c r="H1251" s="334">
        <v>49336485.771190807</v>
      </c>
      <c r="I1251" s="334">
        <v>1.7950641291818821</v>
      </c>
      <c r="J1251" s="334">
        <v>5.3683190721235601</v>
      </c>
      <c r="K1251" s="334">
        <v>1.8896599528042399</v>
      </c>
      <c r="L1251" s="334">
        <v>58.291887073098323</v>
      </c>
      <c r="M1251" s="334" t="s">
        <v>30</v>
      </c>
      <c r="N1251" s="334" t="s">
        <v>30</v>
      </c>
      <c r="O1251" s="334" t="s">
        <v>30</v>
      </c>
      <c r="P1251" s="334">
        <v>9.1198260358288575E-5</v>
      </c>
      <c r="Q1251" s="334" t="s">
        <v>30</v>
      </c>
      <c r="R1251" s="334" t="s">
        <v>30</v>
      </c>
      <c r="S1251" s="595">
        <f t="shared" si="302"/>
        <v>58.291887073098323</v>
      </c>
      <c r="T1251" s="334">
        <v>1.167</v>
      </c>
      <c r="U1251">
        <f t="shared" si="305"/>
        <v>43</v>
      </c>
      <c r="V1251" t="str">
        <f t="shared" si="306"/>
        <v>Mo7</v>
      </c>
    </row>
    <row r="1252" spans="1:22" outlineLevel="2">
      <c r="A1252">
        <v>315</v>
      </c>
      <c r="B1252" t="s">
        <v>2477</v>
      </c>
      <c r="C1252" s="334">
        <v>3.9396109195077922</v>
      </c>
      <c r="D1252" s="334">
        <v>0.70530712933649076</v>
      </c>
      <c r="E1252" s="334">
        <v>18.509485032325561</v>
      </c>
      <c r="F1252" s="334">
        <v>1.0704289730666741</v>
      </c>
      <c r="G1252" s="334">
        <v>40.608192759390398</v>
      </c>
      <c r="H1252" s="334">
        <v>63575711.665136009</v>
      </c>
      <c r="I1252" s="334">
        <v>1.9115554563171491</v>
      </c>
      <c r="J1252" s="334">
        <v>5.5401690927444251</v>
      </c>
      <c r="K1252" s="334">
        <v>2.0156424237870061</v>
      </c>
      <c r="L1252" s="334">
        <v>59.680172968863687</v>
      </c>
      <c r="M1252" s="334" t="s">
        <v>30</v>
      </c>
      <c r="N1252" s="334" t="s">
        <v>30</v>
      </c>
      <c r="O1252" s="334" t="s">
        <v>30</v>
      </c>
      <c r="P1252" s="334">
        <v>9.6870558853430654E-5</v>
      </c>
      <c r="Q1252" s="334" t="s">
        <v>30</v>
      </c>
      <c r="R1252" s="334" t="s">
        <v>30</v>
      </c>
      <c r="S1252" s="595">
        <f t="shared" si="302"/>
        <v>59.680172968863687</v>
      </c>
      <c r="T1252" s="334">
        <v>0.86099999999999999</v>
      </c>
      <c r="U1252">
        <f t="shared" si="305"/>
        <v>44</v>
      </c>
      <c r="V1252" t="str">
        <f t="shared" si="306"/>
        <v>Bi1</v>
      </c>
    </row>
    <row r="1253" spans="1:22" outlineLevel="2">
      <c r="A1253">
        <v>316</v>
      </c>
      <c r="B1253" t="s">
        <v>2478</v>
      </c>
      <c r="C1253" s="334">
        <v>3.9749162876969768</v>
      </c>
      <c r="D1253" s="334">
        <v>0.68807613235900944</v>
      </c>
      <c r="E1253" s="334">
        <v>18.960231228575068</v>
      </c>
      <c r="F1253" s="334">
        <v>1.130615130295479</v>
      </c>
      <c r="G1253" s="334">
        <v>43.189779123351002</v>
      </c>
      <c r="H1253" s="334">
        <v>63949623.447577767</v>
      </c>
      <c r="I1253" s="334">
        <v>2.043396653636576</v>
      </c>
      <c r="J1253" s="334">
        <v>5.4175548077152413</v>
      </c>
      <c r="K1253" s="334">
        <v>1.667462818470403</v>
      </c>
      <c r="L1253" s="334">
        <v>59.385213325259087</v>
      </c>
      <c r="M1253" s="334" t="s">
        <v>30</v>
      </c>
      <c r="N1253" s="334" t="s">
        <v>30</v>
      </c>
      <c r="O1253" s="334" t="s">
        <v>30</v>
      </c>
      <c r="P1253" s="334">
        <v>9.3352303365711075E-5</v>
      </c>
      <c r="Q1253" s="334" t="s">
        <v>30</v>
      </c>
      <c r="R1253" s="334" t="s">
        <v>30</v>
      </c>
      <c r="S1253" s="595">
        <f t="shared" si="302"/>
        <v>59.385213325259087</v>
      </c>
      <c r="T1253" s="334">
        <v>0.218999999999999</v>
      </c>
      <c r="U1253">
        <f t="shared" si="305"/>
        <v>45</v>
      </c>
      <c r="V1253" t="str">
        <f t="shared" si="306"/>
        <v>Cl7</v>
      </c>
    </row>
    <row r="1254" spans="1:22" outlineLevel="2">
      <c r="A1254">
        <v>317</v>
      </c>
      <c r="B1254" t="s">
        <v>2479</v>
      </c>
      <c r="C1254" s="334">
        <v>4.0573816122743596</v>
      </c>
      <c r="D1254" s="334">
        <v>0.69827716069997603</v>
      </c>
      <c r="E1254" s="334">
        <v>18.92761018477615</v>
      </c>
      <c r="F1254" s="334">
        <v>1.17605222729006</v>
      </c>
      <c r="G1254" s="334">
        <v>37.387723319373308</v>
      </c>
      <c r="H1254" s="334">
        <v>64699662.731947944</v>
      </c>
      <c r="I1254" s="334">
        <v>2.29948298706694</v>
      </c>
      <c r="J1254" s="334">
        <v>5.7304953888466299</v>
      </c>
      <c r="K1254" s="334">
        <v>1.71006662291648</v>
      </c>
      <c r="L1254" s="334">
        <v>60.554694027137508</v>
      </c>
      <c r="M1254" s="334" t="s">
        <v>30</v>
      </c>
      <c r="N1254" s="334" t="s">
        <v>30</v>
      </c>
      <c r="O1254" s="334" t="s">
        <v>30</v>
      </c>
      <c r="P1254" s="334">
        <v>1.0222302286399381E-4</v>
      </c>
      <c r="Q1254" s="334" t="s">
        <v>30</v>
      </c>
      <c r="R1254" s="334" t="s">
        <v>30</v>
      </c>
      <c r="S1254" s="595">
        <f t="shared" si="302"/>
        <v>60.554694027137508</v>
      </c>
      <c r="T1254" s="334">
        <v>-1.9770000000000001</v>
      </c>
      <c r="U1254">
        <f t="shared" si="305"/>
        <v>46</v>
      </c>
      <c r="V1254" t="str">
        <f t="shared" si="306"/>
        <v>Ea)</v>
      </c>
    </row>
    <row r="1255" spans="1:22" outlineLevel="2">
      <c r="A1255">
        <v>318</v>
      </c>
      <c r="B1255" t="s">
        <v>2480</v>
      </c>
      <c r="C1255" s="334">
        <v>3.6377516580384119</v>
      </c>
      <c r="D1255" s="334">
        <v>0.72761193682858838</v>
      </c>
      <c r="E1255" s="334">
        <v>19.613767762008241</v>
      </c>
      <c r="F1255" s="334">
        <v>1.135435354843745</v>
      </c>
      <c r="G1255" s="334">
        <v>42.581261252037137</v>
      </c>
      <c r="H1255" s="334">
        <v>49532159.922797538</v>
      </c>
      <c r="I1255" s="334">
        <v>2.1018848825159551</v>
      </c>
      <c r="J1255" s="334">
        <v>5.3315009536437321</v>
      </c>
      <c r="K1255" s="334">
        <v>1.718915158824093</v>
      </c>
      <c r="L1255" s="334">
        <v>57.260602509037817</v>
      </c>
      <c r="M1255" s="334" t="s">
        <v>30</v>
      </c>
      <c r="N1255" s="334" t="s">
        <v>30</v>
      </c>
      <c r="O1255" s="334" t="s">
        <v>30</v>
      </c>
      <c r="P1255" s="334">
        <v>9.385858236602809E-5</v>
      </c>
      <c r="Q1255" s="334" t="s">
        <v>30</v>
      </c>
      <c r="R1255" s="334" t="s">
        <v>30</v>
      </c>
      <c r="S1255" s="595">
        <f t="shared" si="302"/>
        <v>57.260602509037817</v>
      </c>
      <c r="T1255" s="334">
        <v>1.911</v>
      </c>
      <c r="U1255">
        <f t="shared" si="305"/>
        <v>47</v>
      </c>
      <c r="V1255" t="str">
        <f t="shared" si="306"/>
        <v>Wy1</v>
      </c>
    </row>
    <row r="1256" spans="1:22" outlineLevel="2">
      <c r="A1256">
        <v>319</v>
      </c>
      <c r="B1256" t="s">
        <v>2481</v>
      </c>
      <c r="C1256" s="334">
        <v>3.972813256960849</v>
      </c>
      <c r="D1256" s="334">
        <v>0.72328919803025771</v>
      </c>
      <c r="E1256" s="334">
        <v>18.408372975084809</v>
      </c>
      <c r="F1256" s="334">
        <v>1.048404873941343</v>
      </c>
      <c r="G1256" s="334">
        <v>40.347341946730879</v>
      </c>
      <c r="H1256" s="334">
        <v>64646084.658960164</v>
      </c>
      <c r="I1256" s="334">
        <v>1.671208921993536</v>
      </c>
      <c r="J1256" s="334">
        <v>5.511776411363825</v>
      </c>
      <c r="K1256" s="334">
        <v>1.755077876732507</v>
      </c>
      <c r="L1256" s="334">
        <v>60.159606549042863</v>
      </c>
      <c r="M1256" s="334" t="s">
        <v>30</v>
      </c>
      <c r="N1256" s="334" t="s">
        <v>30</v>
      </c>
      <c r="O1256" s="334" t="s">
        <v>30</v>
      </c>
      <c r="P1256" s="334">
        <v>9.3267561320117313E-5</v>
      </c>
      <c r="Q1256" s="334" t="s">
        <v>30</v>
      </c>
      <c r="R1256" s="334" t="s">
        <v>30</v>
      </c>
      <c r="S1256" s="595">
        <f t="shared" si="302"/>
        <v>60.159606549042863</v>
      </c>
      <c r="T1256" s="334">
        <v>-1.962</v>
      </c>
      <c r="U1256">
        <f t="shared" si="305"/>
        <v>48</v>
      </c>
      <c r="V1256" t="str">
        <f t="shared" si="306"/>
        <v>Wo5</v>
      </c>
    </row>
    <row r="1257" spans="1:22" outlineLevel="2">
      <c r="A1257">
        <v>320</v>
      </c>
      <c r="B1257" t="s">
        <v>2482</v>
      </c>
      <c r="C1257" s="334">
        <v>3.609011996952757</v>
      </c>
      <c r="D1257" s="334">
        <v>0.7348722747948051</v>
      </c>
      <c r="E1257" s="334">
        <v>18.298709295556669</v>
      </c>
      <c r="F1257" s="334">
        <v>1.162841465019101</v>
      </c>
      <c r="G1257" s="334">
        <v>39.731641158655648</v>
      </c>
      <c r="H1257" s="334">
        <v>62243933.708882503</v>
      </c>
      <c r="I1257" s="334">
        <v>1.1301241203772849</v>
      </c>
      <c r="J1257" s="334">
        <v>5.3914251122415404</v>
      </c>
      <c r="K1257" s="334">
        <v>1.974461999442976</v>
      </c>
      <c r="L1257" s="334">
        <v>57.758239920673887</v>
      </c>
      <c r="M1257" s="334" t="s">
        <v>30</v>
      </c>
      <c r="N1257" s="334" t="s">
        <v>30</v>
      </c>
      <c r="O1257" s="334" t="s">
        <v>30</v>
      </c>
      <c r="P1257" s="334">
        <v>9.4141253378220768E-5</v>
      </c>
      <c r="Q1257" s="334" t="s">
        <v>30</v>
      </c>
      <c r="R1257" s="334" t="s">
        <v>30</v>
      </c>
      <c r="S1257" s="595">
        <f t="shared" si="302"/>
        <v>57.758239920673887</v>
      </c>
      <c r="T1257" s="334">
        <v>0.92100000000000004</v>
      </c>
      <c r="U1257">
        <f t="shared" si="305"/>
        <v>49</v>
      </c>
      <c r="V1257" t="str">
        <f t="shared" si="306"/>
        <v>Ha6</v>
      </c>
    </row>
    <row r="1258" spans="1:22" outlineLevel="2">
      <c r="A1258">
        <v>321</v>
      </c>
      <c r="B1258" t="s">
        <v>2483</v>
      </c>
      <c r="C1258" s="334">
        <v>3.5479866434367509</v>
      </c>
      <c r="D1258" s="334">
        <v>0.72892990474629182</v>
      </c>
      <c r="E1258" s="334">
        <v>17.657834782704018</v>
      </c>
      <c r="F1258" s="334">
        <v>1.056763151594041</v>
      </c>
      <c r="G1258" s="334">
        <v>38.599090850972644</v>
      </c>
      <c r="H1258" s="334">
        <v>64407523.329596393</v>
      </c>
      <c r="I1258" s="334">
        <v>2.344618334439704</v>
      </c>
      <c r="J1258" s="334">
        <v>5.2873856768406657</v>
      </c>
      <c r="K1258" s="334">
        <v>1.6305897170255741</v>
      </c>
      <c r="L1258" s="334">
        <v>56.999136773597712</v>
      </c>
      <c r="M1258" s="334" t="s">
        <v>30</v>
      </c>
      <c r="N1258" s="334" t="s">
        <v>30</v>
      </c>
      <c r="O1258" s="334" t="s">
        <v>30</v>
      </c>
      <c r="P1258" s="334">
        <v>9.6937403987722693E-5</v>
      </c>
      <c r="Q1258" s="334" t="s">
        <v>30</v>
      </c>
      <c r="R1258" s="334" t="s">
        <v>30</v>
      </c>
      <c r="S1258" s="595">
        <f t="shared" ref="S1258:S1321" si="307">$L1258</f>
        <v>56.999136773597712</v>
      </c>
      <c r="T1258" s="334">
        <v>0.88500000000000001</v>
      </c>
      <c r="U1258">
        <f t="shared" si="305"/>
        <v>50</v>
      </c>
      <c r="V1258" t="str">
        <f t="shared" si="306"/>
        <v>Wa2</v>
      </c>
    </row>
    <row r="1259" spans="1:22" outlineLevel="2">
      <c r="A1259">
        <v>322</v>
      </c>
      <c r="B1259" t="s">
        <v>2484</v>
      </c>
      <c r="C1259" s="334">
        <v>3.6142989849260458</v>
      </c>
      <c r="D1259" s="334">
        <v>0.70466038750252702</v>
      </c>
      <c r="E1259" s="334">
        <v>17.55091343707031</v>
      </c>
      <c r="F1259" s="334">
        <v>0.96650176587770653</v>
      </c>
      <c r="G1259" s="334">
        <v>45.298738140932933</v>
      </c>
      <c r="H1259" s="334">
        <v>74898691.01336883</v>
      </c>
      <c r="I1259" s="334">
        <v>1.232182372847999</v>
      </c>
      <c r="J1259" s="334">
        <v>5.3527965613813153</v>
      </c>
      <c r="K1259" s="334">
        <v>1.988290496147133</v>
      </c>
      <c r="L1259" s="334">
        <v>54.911428651877337</v>
      </c>
      <c r="M1259" s="334" t="s">
        <v>30</v>
      </c>
      <c r="N1259" s="334" t="s">
        <v>30</v>
      </c>
      <c r="O1259" s="334" t="s">
        <v>30</v>
      </c>
      <c r="P1259" s="334">
        <v>9.9966737657764581E-5</v>
      </c>
      <c r="Q1259" s="334" t="s">
        <v>30</v>
      </c>
      <c r="R1259" s="334" t="s">
        <v>30</v>
      </c>
      <c r="S1259" s="595">
        <f t="shared" si="307"/>
        <v>54.911428651877337</v>
      </c>
      <c r="T1259" s="334">
        <v>2.7389999999999999</v>
      </c>
      <c r="U1259">
        <f t="shared" si="305"/>
        <v>51</v>
      </c>
      <c r="V1259" t="str">
        <f t="shared" si="306"/>
        <v>Ko9</v>
      </c>
    </row>
    <row r="1260" spans="1:22" outlineLevel="2">
      <c r="A1260">
        <v>323</v>
      </c>
      <c r="B1260" t="s">
        <v>2485</v>
      </c>
      <c r="C1260" s="334">
        <v>3.743416884803386</v>
      </c>
      <c r="D1260" s="334">
        <v>0.71126466229072505</v>
      </c>
      <c r="E1260" s="334">
        <v>19.087575712794319</v>
      </c>
      <c r="F1260" s="334">
        <v>1.0844598430691079</v>
      </c>
      <c r="G1260" s="334">
        <v>46.227286870136069</v>
      </c>
      <c r="H1260" s="334">
        <v>61178113.743180677</v>
      </c>
      <c r="I1260" s="334">
        <v>2.0631269906419711</v>
      </c>
      <c r="J1260" s="334">
        <v>5.597155766215999</v>
      </c>
      <c r="K1260" s="334">
        <v>1.755068802094474</v>
      </c>
      <c r="L1260" s="334">
        <v>58.217261805269104</v>
      </c>
      <c r="M1260" s="334" t="s">
        <v>30</v>
      </c>
      <c r="N1260" s="334" t="s">
        <v>30</v>
      </c>
      <c r="O1260" s="334" t="s">
        <v>30</v>
      </c>
      <c r="P1260" s="334">
        <v>9.8497108477088615E-5</v>
      </c>
      <c r="Q1260" s="334" t="s">
        <v>30</v>
      </c>
      <c r="R1260" s="334" t="s">
        <v>30</v>
      </c>
      <c r="S1260" s="595">
        <f t="shared" si="307"/>
        <v>58.217261805269104</v>
      </c>
      <c r="T1260" s="334">
        <v>-0.81599999999999995</v>
      </c>
      <c r="U1260">
        <f t="shared" si="305"/>
        <v>52</v>
      </c>
      <c r="V1260" t="str">
        <f t="shared" si="306"/>
        <v>Gr6</v>
      </c>
    </row>
    <row r="1261" spans="1:22" outlineLevel="2">
      <c r="A1261">
        <v>324</v>
      </c>
      <c r="B1261" t="s">
        <v>2486</v>
      </c>
      <c r="C1261" s="334">
        <v>3.653945560176854</v>
      </c>
      <c r="D1261" s="334">
        <v>0.73449410805851878</v>
      </c>
      <c r="E1261" s="334">
        <v>17.88056952985</v>
      </c>
      <c r="F1261" s="334">
        <v>1.0061897071665959</v>
      </c>
      <c r="G1261" s="334">
        <v>40.890758260446695</v>
      </c>
      <c r="H1261" s="334">
        <v>59155817.847647414</v>
      </c>
      <c r="I1261" s="334">
        <v>1.932666527635136</v>
      </c>
      <c r="J1261" s="334">
        <v>5.4412552921502986</v>
      </c>
      <c r="K1261" s="334">
        <v>1.9652967092945841</v>
      </c>
      <c r="L1261" s="334">
        <v>61.006902243541788</v>
      </c>
      <c r="M1261" s="334" t="s">
        <v>30</v>
      </c>
      <c r="N1261" s="334" t="s">
        <v>30</v>
      </c>
      <c r="O1261" s="334" t="s">
        <v>30</v>
      </c>
      <c r="P1261" s="334">
        <v>8.7608519953119126E-5</v>
      </c>
      <c r="Q1261" s="334" t="s">
        <v>30</v>
      </c>
      <c r="R1261" s="334" t="s">
        <v>30</v>
      </c>
      <c r="S1261" s="595">
        <f t="shared" si="307"/>
        <v>61.006902243541788</v>
      </c>
      <c r="T1261" s="334">
        <v>0.18</v>
      </c>
      <c r="U1261">
        <f t="shared" si="305"/>
        <v>53</v>
      </c>
      <c r="V1261" t="str">
        <f t="shared" si="306"/>
        <v>Tu6</v>
      </c>
    </row>
    <row r="1262" spans="1:22" outlineLevel="2">
      <c r="A1262">
        <v>325</v>
      </c>
      <c r="B1262" t="s">
        <v>2487</v>
      </c>
      <c r="C1262" s="334">
        <v>3.7040050897715031</v>
      </c>
      <c r="D1262" s="334">
        <v>0.73517766946921059</v>
      </c>
      <c r="E1262" s="334">
        <v>18.828189946403249</v>
      </c>
      <c r="F1262" s="334">
        <v>1.149027853150721</v>
      </c>
      <c r="G1262" s="334">
        <v>43.121977194904431</v>
      </c>
      <c r="H1262" s="334">
        <v>58305335.206301421</v>
      </c>
      <c r="I1262" s="334">
        <v>1.8540433742707649</v>
      </c>
      <c r="J1262" s="334">
        <v>5.7165838805145768</v>
      </c>
      <c r="K1262" s="334">
        <v>1.9315343324632579</v>
      </c>
      <c r="L1262" s="334">
        <v>57.969202850981397</v>
      </c>
      <c r="M1262" s="334" t="s">
        <v>30</v>
      </c>
      <c r="N1262" s="334" t="s">
        <v>30</v>
      </c>
      <c r="O1262" s="334" t="s">
        <v>30</v>
      </c>
      <c r="P1262" s="334">
        <v>1.0003654906213161E-4</v>
      </c>
      <c r="Q1262" s="334" t="s">
        <v>30</v>
      </c>
      <c r="R1262" s="334" t="s">
        <v>30</v>
      </c>
      <c r="S1262" s="595">
        <f t="shared" si="307"/>
        <v>57.969202850981397</v>
      </c>
      <c r="T1262" s="334">
        <v>-0.192</v>
      </c>
      <c r="U1262">
        <f t="shared" si="305"/>
        <v>54</v>
      </c>
      <c r="V1262" t="str">
        <f t="shared" si="306"/>
        <v>Ku5</v>
      </c>
    </row>
    <row r="1263" spans="1:22" outlineLevel="2">
      <c r="A1263">
        <v>326</v>
      </c>
      <c r="B1263" t="s">
        <v>2488</v>
      </c>
      <c r="C1263" s="334">
        <v>3.4981473634528442</v>
      </c>
      <c r="D1263" s="334">
        <v>0.77441806142136393</v>
      </c>
      <c r="E1263" s="334">
        <v>18.451758986357049</v>
      </c>
      <c r="F1263" s="334">
        <v>1.1746219796197841</v>
      </c>
      <c r="G1263" s="334">
        <v>39.170170985081775</v>
      </c>
      <c r="H1263" s="334">
        <v>54193184.576619633</v>
      </c>
      <c r="I1263" s="334">
        <v>1.6374400284101001</v>
      </c>
      <c r="J1263" s="334">
        <v>4.962945922961131</v>
      </c>
      <c r="K1263" s="334">
        <v>1.7695390789318499</v>
      </c>
      <c r="L1263" s="334">
        <v>59.957515194246668</v>
      </c>
      <c r="M1263" s="334" t="s">
        <v>30</v>
      </c>
      <c r="N1263" s="334" t="s">
        <v>30</v>
      </c>
      <c r="O1263" s="334" t="s">
        <v>30</v>
      </c>
      <c r="P1263" s="334">
        <v>7.4083306236188252E-5</v>
      </c>
      <c r="Q1263" s="334" t="s">
        <v>30</v>
      </c>
      <c r="R1263" s="334" t="s">
        <v>30</v>
      </c>
      <c r="S1263" s="595">
        <f t="shared" si="307"/>
        <v>59.957515194246668</v>
      </c>
      <c r="T1263" s="334">
        <v>1.329</v>
      </c>
      <c r="U1263">
        <f t="shared" si="305"/>
        <v>55</v>
      </c>
      <c r="V1263" t="str">
        <f t="shared" si="306"/>
        <v>Ce5</v>
      </c>
    </row>
    <row r="1264" spans="1:22" outlineLevel="2">
      <c r="A1264">
        <v>327</v>
      </c>
      <c r="B1264" t="s">
        <v>2489</v>
      </c>
      <c r="C1264" s="334">
        <v>3.6864699402819658</v>
      </c>
      <c r="D1264" s="334">
        <v>0.68906914423998</v>
      </c>
      <c r="E1264" s="334">
        <v>18.029747439102</v>
      </c>
      <c r="F1264" s="334">
        <v>0.98717156972820186</v>
      </c>
      <c r="G1264" s="334">
        <v>40.72544290313165</v>
      </c>
      <c r="H1264" s="334">
        <v>67142379.80990234</v>
      </c>
      <c r="I1264" s="334">
        <v>1.752408475488566</v>
      </c>
      <c r="J1264" s="334">
        <v>5.1295733204592633</v>
      </c>
      <c r="K1264" s="334">
        <v>1.7436334997519281</v>
      </c>
      <c r="L1264" s="334">
        <v>59.45561317620583</v>
      </c>
      <c r="M1264" s="334" t="s">
        <v>30</v>
      </c>
      <c r="N1264" s="334" t="s">
        <v>30</v>
      </c>
      <c r="O1264" s="334" t="s">
        <v>30</v>
      </c>
      <c r="P1264" s="334">
        <v>8.7459050585724863E-5</v>
      </c>
      <c r="Q1264" s="334" t="s">
        <v>30</v>
      </c>
      <c r="R1264" s="334" t="s">
        <v>30</v>
      </c>
      <c r="S1264" s="595">
        <f t="shared" si="307"/>
        <v>59.45561317620583</v>
      </c>
      <c r="T1264" s="334">
        <v>-1.224</v>
      </c>
      <c r="U1264">
        <f t="shared" si="305"/>
        <v>56</v>
      </c>
      <c r="V1264" t="str">
        <f t="shared" si="306"/>
        <v>Te0</v>
      </c>
    </row>
    <row r="1265" spans="1:22" outlineLevel="2">
      <c r="A1265">
        <v>328</v>
      </c>
      <c r="B1265" t="s">
        <v>2490</v>
      </c>
      <c r="C1265" s="334">
        <v>3.5839377591908792</v>
      </c>
      <c r="D1265" s="334">
        <v>0.7106730693794332</v>
      </c>
      <c r="E1265" s="334">
        <v>18.624111939094039</v>
      </c>
      <c r="F1265" s="334">
        <v>1.062498832373227</v>
      </c>
      <c r="G1265" s="334">
        <v>41.758142465699187</v>
      </c>
      <c r="H1265" s="334">
        <v>56805244.676178843</v>
      </c>
      <c r="I1265" s="334">
        <v>1.624956510270847</v>
      </c>
      <c r="J1265" s="334">
        <v>5.1482013669971494</v>
      </c>
      <c r="K1265" s="334">
        <v>1.6878756521893721</v>
      </c>
      <c r="L1265" s="334">
        <v>62.697724602773498</v>
      </c>
      <c r="M1265" s="334" t="s">
        <v>30</v>
      </c>
      <c r="N1265" s="334" t="s">
        <v>30</v>
      </c>
      <c r="O1265" s="334" t="s">
        <v>30</v>
      </c>
      <c r="P1265" s="334">
        <v>7.9631778369821421E-5</v>
      </c>
      <c r="Q1265" s="334" t="s">
        <v>30</v>
      </c>
      <c r="R1265" s="334" t="s">
        <v>30</v>
      </c>
      <c r="S1265" s="595">
        <f t="shared" si="307"/>
        <v>62.697724602773498</v>
      </c>
      <c r="T1265" s="334">
        <v>-0.36899999999999999</v>
      </c>
      <c r="U1265">
        <f t="shared" si="305"/>
        <v>57</v>
      </c>
      <c r="V1265" t="str">
        <f t="shared" si="306"/>
        <v>Gl)</v>
      </c>
    </row>
    <row r="1266" spans="1:22" outlineLevel="2">
      <c r="A1266">
        <v>329</v>
      </c>
      <c r="B1266" t="s">
        <v>2491</v>
      </c>
      <c r="C1266" s="334">
        <v>3.89948176626622</v>
      </c>
      <c r="D1266" s="334">
        <v>0.74774067951421841</v>
      </c>
      <c r="E1266" s="334">
        <v>18.572215759131591</v>
      </c>
      <c r="F1266" s="334">
        <v>1.080411059580197</v>
      </c>
      <c r="G1266" s="334">
        <v>42.649904172572327</v>
      </c>
      <c r="H1266" s="334">
        <v>61810881.535547301</v>
      </c>
      <c r="I1266" s="334">
        <v>2.306430954981705</v>
      </c>
      <c r="J1266" s="334">
        <v>5.6113482463640416</v>
      </c>
      <c r="K1266" s="334">
        <v>1.747475363942977</v>
      </c>
      <c r="L1266" s="334">
        <v>58.756061446816709</v>
      </c>
      <c r="M1266" s="334" t="s">
        <v>30</v>
      </c>
      <c r="N1266" s="334" t="s">
        <v>30</v>
      </c>
      <c r="O1266" s="334" t="s">
        <v>30</v>
      </c>
      <c r="P1266" s="334">
        <v>9.975639635076178E-5</v>
      </c>
      <c r="Q1266" s="334" t="s">
        <v>30</v>
      </c>
      <c r="R1266" s="334" t="s">
        <v>30</v>
      </c>
      <c r="S1266" s="595">
        <f t="shared" si="307"/>
        <v>58.756061446816709</v>
      </c>
      <c r="T1266" s="334">
        <v>-0.16200000000000001</v>
      </c>
      <c r="U1266">
        <f t="shared" si="305"/>
        <v>58</v>
      </c>
      <c r="V1266" t="str">
        <f t="shared" si="306"/>
        <v>Ne9</v>
      </c>
    </row>
    <row r="1267" spans="1:22" outlineLevel="2">
      <c r="A1267">
        <v>330</v>
      </c>
      <c r="B1267" t="s">
        <v>2492</v>
      </c>
      <c r="C1267" s="334">
        <v>3.919018491671864</v>
      </c>
      <c r="D1267" s="334">
        <v>0.75139808392882979</v>
      </c>
      <c r="E1267" s="334">
        <v>19.432577127469941</v>
      </c>
      <c r="F1267" s="334">
        <v>0.96632565997479714</v>
      </c>
      <c r="G1267" s="334">
        <v>41.821618326311572</v>
      </c>
      <c r="H1267" s="334">
        <v>58511559.684611157</v>
      </c>
      <c r="I1267" s="334">
        <v>1.715145250238937</v>
      </c>
      <c r="J1267" s="334">
        <v>5.5376490069859949</v>
      </c>
      <c r="K1267" s="334">
        <v>2.069560749106186</v>
      </c>
      <c r="L1267" s="334">
        <v>59.455928567878807</v>
      </c>
      <c r="M1267" s="334" t="s">
        <v>30</v>
      </c>
      <c r="N1267" s="334" t="s">
        <v>30</v>
      </c>
      <c r="O1267" s="334" t="s">
        <v>30</v>
      </c>
      <c r="P1267" s="334">
        <v>9.1678314913671446E-5</v>
      </c>
      <c r="Q1267" s="334" t="s">
        <v>30</v>
      </c>
      <c r="R1267" s="334" t="s">
        <v>30</v>
      </c>
      <c r="S1267" s="595">
        <f t="shared" si="307"/>
        <v>59.455928567878807</v>
      </c>
      <c r="T1267" s="334">
        <v>0.65400000000000003</v>
      </c>
      <c r="U1267">
        <f t="shared" si="305"/>
        <v>59</v>
      </c>
      <c r="V1267" t="str">
        <f t="shared" si="306"/>
        <v>GR)</v>
      </c>
    </row>
    <row r="1268" spans="1:22" outlineLevel="2">
      <c r="A1268">
        <v>331</v>
      </c>
      <c r="B1268" t="s">
        <v>2493</v>
      </c>
      <c r="C1268" s="334">
        <v>3.804195536802971</v>
      </c>
      <c r="D1268" s="334">
        <v>0.73267798533876427</v>
      </c>
      <c r="E1268" s="334">
        <v>18.206648868789621</v>
      </c>
      <c r="F1268" s="334">
        <v>1.077047655703077</v>
      </c>
      <c r="G1268" s="334">
        <v>42.395506154884536</v>
      </c>
      <c r="H1268" s="334">
        <v>69086155.280785128</v>
      </c>
      <c r="I1268" s="334">
        <v>2.2218889552791108</v>
      </c>
      <c r="J1268" s="334">
        <v>5.3387006885198716</v>
      </c>
      <c r="K1268" s="334">
        <v>1.76738020048154</v>
      </c>
      <c r="L1268" s="334">
        <v>56.282388888613127</v>
      </c>
      <c r="M1268" s="334" t="s">
        <v>30</v>
      </c>
      <c r="N1268" s="334" t="s">
        <v>30</v>
      </c>
      <c r="O1268" s="334" t="s">
        <v>30</v>
      </c>
      <c r="P1268" s="334">
        <v>9.7555992572806238E-5</v>
      </c>
      <c r="Q1268" s="334" t="s">
        <v>30</v>
      </c>
      <c r="R1268" s="334" t="s">
        <v>30</v>
      </c>
      <c r="S1268" s="595">
        <f t="shared" si="307"/>
        <v>56.282388888613127</v>
      </c>
      <c r="T1268" s="334">
        <v>-0.51300000000000001</v>
      </c>
      <c r="U1268">
        <f t="shared" si="305"/>
        <v>60</v>
      </c>
      <c r="V1268" t="str">
        <f t="shared" si="306"/>
        <v>Me0</v>
      </c>
    </row>
    <row r="1269" spans="1:22" outlineLevel="2">
      <c r="A1269">
        <v>332</v>
      </c>
      <c r="B1269" t="s">
        <v>2494</v>
      </c>
      <c r="C1269" s="334">
        <v>3.8045654401624969</v>
      </c>
      <c r="D1269" s="334">
        <v>0.74488834427579131</v>
      </c>
      <c r="E1269" s="334">
        <v>18.33308098987985</v>
      </c>
      <c r="F1269" s="334">
        <v>1.000301869633087</v>
      </c>
      <c r="G1269" s="334">
        <v>41.921431635717383</v>
      </c>
      <c r="H1269" s="334">
        <v>65683934.180361673</v>
      </c>
      <c r="I1269" s="334">
        <v>2.000466092626656</v>
      </c>
      <c r="J1269" s="334">
        <v>5.501577492270151</v>
      </c>
      <c r="K1269" s="334">
        <v>1.906955918731857</v>
      </c>
      <c r="L1269" s="334">
        <v>59.653305194465041</v>
      </c>
      <c r="M1269" s="334" t="s">
        <v>30</v>
      </c>
      <c r="N1269" s="334" t="s">
        <v>30</v>
      </c>
      <c r="O1269" s="334" t="s">
        <v>30</v>
      </c>
      <c r="P1269" s="334">
        <v>9.3089580991995578E-5</v>
      </c>
      <c r="Q1269" s="334" t="s">
        <v>30</v>
      </c>
      <c r="R1269" s="334" t="s">
        <v>30</v>
      </c>
      <c r="S1269" s="595">
        <f t="shared" si="307"/>
        <v>59.653305194465041</v>
      </c>
      <c r="T1269" s="334">
        <v>-0.78300000000000003</v>
      </c>
      <c r="U1269">
        <f t="shared" si="305"/>
        <v>61</v>
      </c>
      <c r="V1269" t="str">
        <f t="shared" si="306"/>
        <v>Yi9</v>
      </c>
    </row>
    <row r="1270" spans="1:22" outlineLevel="2">
      <c r="A1270">
        <v>333</v>
      </c>
      <c r="B1270" t="s">
        <v>2495</v>
      </c>
      <c r="C1270" s="334">
        <v>3.7094666285436451</v>
      </c>
      <c r="D1270" s="334">
        <v>0.73593641935336551</v>
      </c>
      <c r="E1270" s="334">
        <v>18.090755508062671</v>
      </c>
      <c r="F1270" s="334">
        <v>1.1190951480608291</v>
      </c>
      <c r="G1270" s="334">
        <v>43.156966541670862</v>
      </c>
      <c r="H1270" s="334">
        <v>65675970.70204328</v>
      </c>
      <c r="I1270" s="334">
        <v>1.780078682845101</v>
      </c>
      <c r="J1270" s="334">
        <v>5.1390038525085586</v>
      </c>
      <c r="K1270" s="334">
        <v>1.8288363426876331</v>
      </c>
      <c r="L1270" s="334">
        <v>57.674587758966823</v>
      </c>
      <c r="M1270" s="334" t="s">
        <v>30</v>
      </c>
      <c r="N1270" s="334" t="s">
        <v>30</v>
      </c>
      <c r="O1270" s="334" t="s">
        <v>30</v>
      </c>
      <c r="P1270" s="334">
        <v>8.8575349419045603E-5</v>
      </c>
      <c r="Q1270" s="334" t="s">
        <v>30</v>
      </c>
      <c r="R1270" s="334" t="s">
        <v>30</v>
      </c>
      <c r="S1270" s="595">
        <f t="shared" si="307"/>
        <v>57.674587758966823</v>
      </c>
      <c r="T1270" s="334">
        <v>-0.59099999999999997</v>
      </c>
      <c r="U1270">
        <f t="shared" si="305"/>
        <v>62</v>
      </c>
      <c r="V1270" t="str">
        <f t="shared" si="306"/>
        <v>St)</v>
      </c>
    </row>
    <row r="1271" spans="1:22" outlineLevel="2">
      <c r="A1271">
        <v>334</v>
      </c>
      <c r="B1271" t="s">
        <v>2496</v>
      </c>
      <c r="C1271" s="334">
        <v>3.7963214128559888</v>
      </c>
      <c r="D1271" s="334">
        <v>0.71782756859869601</v>
      </c>
      <c r="E1271" s="334">
        <v>17.710700486129461</v>
      </c>
      <c r="F1271" s="334">
        <v>1.073678102667069</v>
      </c>
      <c r="G1271" s="334">
        <v>42.681585239457057</v>
      </c>
      <c r="H1271" s="334">
        <v>72852027.136793882</v>
      </c>
      <c r="I1271" s="334">
        <v>1.950971326805697</v>
      </c>
      <c r="J1271" s="334">
        <v>5.1563113929664164</v>
      </c>
      <c r="K1271" s="334">
        <v>1.95706482575256</v>
      </c>
      <c r="L1271" s="334">
        <v>56.365388716624992</v>
      </c>
      <c r="M1271" s="334" t="s">
        <v>30</v>
      </c>
      <c r="N1271" s="334" t="s">
        <v>30</v>
      </c>
      <c r="O1271" s="334" t="s">
        <v>30</v>
      </c>
      <c r="P1271" s="334">
        <v>9.3410299918708631E-5</v>
      </c>
      <c r="Q1271" s="334" t="s">
        <v>30</v>
      </c>
      <c r="R1271" s="334" t="s">
        <v>30</v>
      </c>
      <c r="S1271" s="595">
        <f t="shared" si="307"/>
        <v>56.365388716624992</v>
      </c>
      <c r="T1271" s="334">
        <v>1.266</v>
      </c>
      <c r="U1271">
        <f t="shared" si="305"/>
        <v>63</v>
      </c>
      <c r="V1271" t="str">
        <f t="shared" si="306"/>
        <v>Ha)</v>
      </c>
    </row>
    <row r="1272" spans="1:22" outlineLevel="2">
      <c r="A1272">
        <v>335</v>
      </c>
      <c r="B1272" t="s">
        <v>2497</v>
      </c>
      <c r="C1272" s="334">
        <v>3.387452284579159</v>
      </c>
      <c r="D1272" s="334">
        <v>0.73355868415543957</v>
      </c>
      <c r="E1272" s="334">
        <v>17.46537701054525</v>
      </c>
      <c r="F1272" s="334">
        <v>1.090350249520784</v>
      </c>
      <c r="G1272" s="334">
        <v>37.96420641925765</v>
      </c>
      <c r="H1272" s="334">
        <v>63226816.032861337</v>
      </c>
      <c r="I1272" s="334">
        <v>1.4543036896845229</v>
      </c>
      <c r="J1272" s="334">
        <v>4.9961498634655586</v>
      </c>
      <c r="K1272" s="334">
        <v>1.6238512585932789</v>
      </c>
      <c r="L1272" s="334">
        <v>60.290304521824062</v>
      </c>
      <c r="M1272" s="334" t="s">
        <v>30</v>
      </c>
      <c r="N1272" s="334" t="s">
        <v>30</v>
      </c>
      <c r="O1272" s="334" t="s">
        <v>30</v>
      </c>
      <c r="P1272" s="334">
        <v>8.0405226614386585E-5</v>
      </c>
      <c r="Q1272" s="334" t="s">
        <v>30</v>
      </c>
      <c r="R1272" s="334" t="s">
        <v>30</v>
      </c>
      <c r="S1272" s="595">
        <f t="shared" si="307"/>
        <v>60.290304521824062</v>
      </c>
      <c r="T1272" s="334">
        <v>0.75600000000000001</v>
      </c>
      <c r="U1272">
        <f t="shared" si="305"/>
        <v>64</v>
      </c>
      <c r="V1272" t="str">
        <f t="shared" si="306"/>
        <v>Ki7</v>
      </c>
    </row>
    <row r="1273" spans="1:22" outlineLevel="2">
      <c r="A1273">
        <v>336</v>
      </c>
      <c r="B1273" t="s">
        <v>2498</v>
      </c>
      <c r="C1273" s="334">
        <v>3.7838140869475878</v>
      </c>
      <c r="D1273" s="334">
        <v>0.72026841375879014</v>
      </c>
      <c r="E1273" s="334">
        <v>18.081793932466891</v>
      </c>
      <c r="F1273" s="334">
        <v>1.0724739989482519</v>
      </c>
      <c r="G1273" s="334">
        <v>42.874240468923254</v>
      </c>
      <c r="H1273" s="334">
        <v>67504782.770908326</v>
      </c>
      <c r="I1273" s="334">
        <v>2.2000047925708071</v>
      </c>
      <c r="J1273" s="334">
        <v>5.6976578247493768</v>
      </c>
      <c r="K1273" s="334">
        <v>1.6639059583940801</v>
      </c>
      <c r="L1273" s="334">
        <v>56.211486470130417</v>
      </c>
      <c r="M1273" s="334" t="s">
        <v>30</v>
      </c>
      <c r="N1273" s="334" t="s">
        <v>30</v>
      </c>
      <c r="O1273" s="334" t="s">
        <v>30</v>
      </c>
      <c r="P1273" s="334">
        <v>1.0391205091930439E-4</v>
      </c>
      <c r="Q1273" s="334" t="s">
        <v>30</v>
      </c>
      <c r="R1273" s="334" t="s">
        <v>30</v>
      </c>
      <c r="S1273" s="595">
        <f t="shared" si="307"/>
        <v>56.211486470130417</v>
      </c>
      <c r="T1273" s="334">
        <v>2.6999999999999899E-2</v>
      </c>
      <c r="U1273">
        <f t="shared" ref="U1273:U1336" si="308">U1272+1</f>
        <v>65</v>
      </c>
      <c r="V1273" t="str">
        <f t="shared" ref="V1273:V1336" si="309">LEFT($B1273&amp;"  ",2)&amp;RIGHT(" "&amp;$B1273,1)</f>
        <v>Tr2</v>
      </c>
    </row>
    <row r="1274" spans="1:22" outlineLevel="2">
      <c r="A1274">
        <v>337</v>
      </c>
      <c r="B1274" t="s">
        <v>2499</v>
      </c>
      <c r="C1274" s="334">
        <v>3.648787311873849</v>
      </c>
      <c r="D1274" s="334">
        <v>0.75589208008519515</v>
      </c>
      <c r="E1274" s="334">
        <v>18.882360225104371</v>
      </c>
      <c r="F1274" s="334">
        <v>1.2061827368107261</v>
      </c>
      <c r="G1274" s="334">
        <v>42.588334407161994</v>
      </c>
      <c r="H1274" s="334">
        <v>56449754.595201083</v>
      </c>
      <c r="I1274" s="334">
        <v>1.2783908376318709</v>
      </c>
      <c r="J1274" s="334">
        <v>5.0466904660645264</v>
      </c>
      <c r="K1274" s="334">
        <v>1.7877315009823329</v>
      </c>
      <c r="L1274" s="334">
        <v>58.066824721573283</v>
      </c>
      <c r="M1274" s="334" t="s">
        <v>30</v>
      </c>
      <c r="N1274" s="334" t="s">
        <v>30</v>
      </c>
      <c r="O1274" s="334" t="s">
        <v>30</v>
      </c>
      <c r="P1274" s="334">
        <v>8.5164367540745004E-5</v>
      </c>
      <c r="Q1274" s="334" t="s">
        <v>30</v>
      </c>
      <c r="R1274" s="334" t="s">
        <v>30</v>
      </c>
      <c r="S1274" s="595">
        <f t="shared" si="307"/>
        <v>58.066824721573283</v>
      </c>
      <c r="T1274" s="334">
        <v>0.57899999999999996</v>
      </c>
      <c r="U1274">
        <f t="shared" si="308"/>
        <v>66</v>
      </c>
      <c r="V1274" t="str">
        <f t="shared" si="309"/>
        <v>Mu6</v>
      </c>
    </row>
    <row r="1275" spans="1:22" outlineLevel="2">
      <c r="A1275">
        <v>338</v>
      </c>
      <c r="B1275" t="s">
        <v>2500</v>
      </c>
      <c r="C1275" s="334">
        <v>3.671816580964546</v>
      </c>
      <c r="D1275" s="334">
        <v>0.73742442862262014</v>
      </c>
      <c r="E1275" s="334">
        <v>18.375617060904471</v>
      </c>
      <c r="F1275" s="334">
        <v>1.077284159728743</v>
      </c>
      <c r="G1275" s="334">
        <v>40.299223512055853</v>
      </c>
      <c r="H1275" s="334">
        <v>59053869.95239605</v>
      </c>
      <c r="I1275" s="334">
        <v>2.225830148619504</v>
      </c>
      <c r="J1275" s="334">
        <v>5.3452953224990978</v>
      </c>
      <c r="K1275" s="334">
        <v>1.824308625291327</v>
      </c>
      <c r="L1275" s="334">
        <v>60.28691949985474</v>
      </c>
      <c r="M1275" s="334" t="s">
        <v>30</v>
      </c>
      <c r="N1275" s="334" t="s">
        <v>30</v>
      </c>
      <c r="O1275" s="334" t="s">
        <v>30</v>
      </c>
      <c r="P1275" s="334">
        <v>8.8408816152045806E-5</v>
      </c>
      <c r="Q1275" s="334" t="s">
        <v>30</v>
      </c>
      <c r="R1275" s="334" t="s">
        <v>30</v>
      </c>
      <c r="S1275" s="595">
        <f t="shared" si="307"/>
        <v>60.28691949985474</v>
      </c>
      <c r="T1275" s="334">
        <v>-1.101</v>
      </c>
      <c r="U1275">
        <f t="shared" si="308"/>
        <v>67</v>
      </c>
      <c r="V1275" t="str">
        <f t="shared" si="309"/>
        <v>Gr5</v>
      </c>
    </row>
    <row r="1276" spans="1:22" outlineLevel="2">
      <c r="A1276">
        <v>339</v>
      </c>
      <c r="B1276" t="s">
        <v>2501</v>
      </c>
      <c r="C1276" s="334">
        <v>3.76312932513753</v>
      </c>
      <c r="D1276" s="334">
        <v>0.73504812571814782</v>
      </c>
      <c r="E1276" s="334">
        <v>19.347863095779321</v>
      </c>
      <c r="F1276" s="334">
        <v>1.073975488156935</v>
      </c>
      <c r="G1276" s="334">
        <v>42.912853207190366</v>
      </c>
      <c r="H1276" s="334">
        <v>57829443.732445002</v>
      </c>
      <c r="I1276" s="334">
        <v>1.8403907789827121</v>
      </c>
      <c r="J1276" s="334">
        <v>4.8899627254505491</v>
      </c>
      <c r="K1276" s="334">
        <v>1.707813784526754</v>
      </c>
      <c r="L1276" s="334">
        <v>57.866681788018752</v>
      </c>
      <c r="M1276" s="334" t="s">
        <v>30</v>
      </c>
      <c r="N1276" s="334" t="s">
        <v>30</v>
      </c>
      <c r="O1276" s="334" t="s">
        <v>30</v>
      </c>
      <c r="P1276" s="334">
        <v>8.2894058944819237E-5</v>
      </c>
      <c r="Q1276" s="334" t="s">
        <v>30</v>
      </c>
      <c r="R1276" s="334" t="s">
        <v>30</v>
      </c>
      <c r="S1276" s="595">
        <f t="shared" si="307"/>
        <v>57.866681788018752</v>
      </c>
      <c r="T1276" s="334">
        <v>4.4999999999999998E-2</v>
      </c>
      <c r="U1276">
        <f t="shared" si="308"/>
        <v>68</v>
      </c>
      <c r="V1276" t="str">
        <f t="shared" si="309"/>
        <v>GR7</v>
      </c>
    </row>
    <row r="1277" spans="1:22" outlineLevel="2">
      <c r="A1277">
        <v>340</v>
      </c>
      <c r="B1277" t="s">
        <v>2502</v>
      </c>
      <c r="C1277" s="334">
        <v>3.9111292618946112</v>
      </c>
      <c r="D1277" s="334">
        <v>0.72102769911919151</v>
      </c>
      <c r="E1277" s="334">
        <v>18.366274859415562</v>
      </c>
      <c r="F1277" s="334">
        <v>1.1338088822557799</v>
      </c>
      <c r="G1277" s="334">
        <v>41.784114182198756</v>
      </c>
      <c r="H1277" s="334">
        <v>61473135.676155053</v>
      </c>
      <c r="I1277" s="334">
        <v>1.684167784716359</v>
      </c>
      <c r="J1277" s="334">
        <v>5.4244851822130773</v>
      </c>
      <c r="K1277" s="334">
        <v>1.735612379173157</v>
      </c>
      <c r="L1277" s="334">
        <v>60.636552668305498</v>
      </c>
      <c r="M1277" s="334" t="s">
        <v>30</v>
      </c>
      <c r="N1277" s="334" t="s">
        <v>30</v>
      </c>
      <c r="O1277" s="334" t="s">
        <v>30</v>
      </c>
      <c r="P1277" s="334">
        <v>8.8851986328334173E-5</v>
      </c>
      <c r="Q1277" s="334" t="s">
        <v>30</v>
      </c>
      <c r="R1277" s="334" t="s">
        <v>30</v>
      </c>
      <c r="S1277" s="595">
        <f t="shared" si="307"/>
        <v>60.636552668305498</v>
      </c>
      <c r="T1277" s="334">
        <v>-2.5979999999999999</v>
      </c>
      <c r="U1277">
        <f t="shared" si="308"/>
        <v>69</v>
      </c>
      <c r="V1277" t="str">
        <f t="shared" si="309"/>
        <v>Ke1</v>
      </c>
    </row>
    <row r="1278" spans="1:22" outlineLevel="2">
      <c r="A1278">
        <v>341</v>
      </c>
      <c r="B1278" t="s">
        <v>2503</v>
      </c>
      <c r="C1278" s="334">
        <v>3.9040220889362551</v>
      </c>
      <c r="D1278" s="334">
        <v>0.71181346520613042</v>
      </c>
      <c r="E1278" s="334">
        <v>18.378115746831249</v>
      </c>
      <c r="F1278" s="334">
        <v>1.1143599462710669</v>
      </c>
      <c r="G1278" s="334">
        <v>41.619346220103246</v>
      </c>
      <c r="H1278" s="334">
        <v>65586942.274027564</v>
      </c>
      <c r="I1278" s="334">
        <v>1.7984400752098391</v>
      </c>
      <c r="J1278" s="334">
        <v>5.1258144015920983</v>
      </c>
      <c r="K1278" s="334">
        <v>1.9042923001255581</v>
      </c>
      <c r="L1278" s="334">
        <v>57.477650808836323</v>
      </c>
      <c r="M1278" s="334" t="s">
        <v>30</v>
      </c>
      <c r="N1278" s="334" t="s">
        <v>30</v>
      </c>
      <c r="O1278" s="334" t="s">
        <v>30</v>
      </c>
      <c r="P1278" s="334">
        <v>9.0112488089829723E-5</v>
      </c>
      <c r="Q1278" s="334" t="s">
        <v>30</v>
      </c>
      <c r="R1278" s="334" t="s">
        <v>30</v>
      </c>
      <c r="S1278" s="595">
        <f t="shared" si="307"/>
        <v>57.477650808836323</v>
      </c>
      <c r="T1278" s="334">
        <v>-2.109</v>
      </c>
      <c r="U1278">
        <f t="shared" si="308"/>
        <v>70</v>
      </c>
      <c r="V1278" t="str">
        <f t="shared" si="309"/>
        <v>Ha6</v>
      </c>
    </row>
    <row r="1279" spans="1:22" outlineLevel="2">
      <c r="A1279">
        <v>342</v>
      </c>
      <c r="B1279" t="s">
        <v>2504</v>
      </c>
      <c r="C1279" s="334">
        <v>3.5567939973907161</v>
      </c>
      <c r="D1279" s="334">
        <v>0.761090163070404</v>
      </c>
      <c r="E1279" s="334">
        <v>18.93117095509551</v>
      </c>
      <c r="F1279" s="334">
        <v>1.020165705106681</v>
      </c>
      <c r="G1279" s="334">
        <v>40.622743195314307</v>
      </c>
      <c r="H1279" s="334">
        <v>53691468.091630973</v>
      </c>
      <c r="I1279" s="334">
        <v>1.9732629715173211</v>
      </c>
      <c r="J1279" s="334">
        <v>5.5355354991117611</v>
      </c>
      <c r="K1279" s="334">
        <v>1.515195307863427</v>
      </c>
      <c r="L1279" s="334">
        <v>57.657314552000649</v>
      </c>
      <c r="M1279" s="334" t="s">
        <v>30</v>
      </c>
      <c r="N1279" s="334" t="s">
        <v>30</v>
      </c>
      <c r="O1279" s="334" t="s">
        <v>30</v>
      </c>
      <c r="P1279" s="334">
        <v>1.031631490792311E-4</v>
      </c>
      <c r="Q1279" s="334" t="s">
        <v>30</v>
      </c>
      <c r="R1279" s="334" t="s">
        <v>30</v>
      </c>
      <c r="S1279" s="595">
        <f t="shared" si="307"/>
        <v>57.657314552000649</v>
      </c>
      <c r="T1279" s="334">
        <v>-9.2999999999999999E-2</v>
      </c>
      <c r="U1279">
        <f t="shared" si="308"/>
        <v>71</v>
      </c>
      <c r="V1279" t="str">
        <f t="shared" si="309"/>
        <v>Mu7</v>
      </c>
    </row>
    <row r="1280" spans="1:22" outlineLevel="2">
      <c r="A1280">
        <v>343</v>
      </c>
      <c r="B1280" t="s">
        <v>2505</v>
      </c>
      <c r="C1280" s="334">
        <v>3.543456108891629</v>
      </c>
      <c r="D1280" s="334">
        <v>0.73028979664921156</v>
      </c>
      <c r="E1280" s="334">
        <v>18.824465165483151</v>
      </c>
      <c r="F1280" s="334">
        <v>1.013691795946442</v>
      </c>
      <c r="G1280" s="334">
        <v>38.721913920641299</v>
      </c>
      <c r="H1280" s="334">
        <v>51686264.622941867</v>
      </c>
      <c r="I1280" s="334">
        <v>2.0599344491979621</v>
      </c>
      <c r="J1280" s="334">
        <v>5.1993316273305323</v>
      </c>
      <c r="K1280" s="334">
        <v>2.037170787821287</v>
      </c>
      <c r="L1280" s="334">
        <v>58.508879883119533</v>
      </c>
      <c r="M1280" s="334" t="s">
        <v>30</v>
      </c>
      <c r="N1280" s="334" t="s">
        <v>30</v>
      </c>
      <c r="O1280" s="334" t="s">
        <v>30</v>
      </c>
      <c r="P1280" s="334">
        <v>8.4437455178100552E-5</v>
      </c>
      <c r="Q1280" s="334" t="s">
        <v>30</v>
      </c>
      <c r="R1280" s="334" t="s">
        <v>30</v>
      </c>
      <c r="S1280" s="595">
        <f t="shared" si="307"/>
        <v>58.508879883119533</v>
      </c>
      <c r="T1280" s="334">
        <v>4.2059999999999897</v>
      </c>
      <c r="U1280">
        <f t="shared" si="308"/>
        <v>72</v>
      </c>
      <c r="V1280" t="str">
        <f t="shared" si="309"/>
        <v>Mo2</v>
      </c>
    </row>
    <row r="1281" spans="1:22" outlineLevel="2">
      <c r="A1281">
        <v>344</v>
      </c>
      <c r="B1281" t="s">
        <v>2506</v>
      </c>
      <c r="C1281" s="334">
        <v>3.7724213709884502</v>
      </c>
      <c r="D1281" s="334">
        <v>0.72979178045500781</v>
      </c>
      <c r="E1281" s="334">
        <v>18.327112531747879</v>
      </c>
      <c r="F1281" s="334">
        <v>1.1072803179181001</v>
      </c>
      <c r="G1281" s="334">
        <v>42.917889134650004</v>
      </c>
      <c r="H1281" s="334">
        <v>64931954.885019131</v>
      </c>
      <c r="I1281" s="334">
        <v>1.919014147879597</v>
      </c>
      <c r="J1281" s="334">
        <v>5.4978678221051256</v>
      </c>
      <c r="K1281" s="334">
        <v>1.866941952519894</v>
      </c>
      <c r="L1281" s="334">
        <v>58.84977320572672</v>
      </c>
      <c r="M1281" s="334" t="s">
        <v>30</v>
      </c>
      <c r="N1281" s="334" t="s">
        <v>30</v>
      </c>
      <c r="O1281" s="334" t="s">
        <v>30</v>
      </c>
      <c r="P1281" s="334">
        <v>9.5070166550795707E-5</v>
      </c>
      <c r="Q1281" s="334" t="s">
        <v>30</v>
      </c>
      <c r="R1281" s="334" t="s">
        <v>30</v>
      </c>
      <c r="S1281" s="595">
        <f t="shared" si="307"/>
        <v>58.84977320572672</v>
      </c>
      <c r="T1281" s="334">
        <v>-0.70199999999999996</v>
      </c>
      <c r="U1281">
        <f t="shared" si="308"/>
        <v>73</v>
      </c>
      <c r="V1281" t="str">
        <f t="shared" si="309"/>
        <v>Wi4</v>
      </c>
    </row>
    <row r="1282" spans="1:22" outlineLevel="2">
      <c r="A1282">
        <v>345</v>
      </c>
      <c r="B1282" t="s">
        <v>2507</v>
      </c>
      <c r="C1282" s="334">
        <v>3.976956851481678</v>
      </c>
      <c r="D1282" s="334">
        <v>0.71192833814957657</v>
      </c>
      <c r="E1282" s="334">
        <v>19.428136525087449</v>
      </c>
      <c r="F1282" s="334">
        <v>1.0480585611697011</v>
      </c>
      <c r="G1282" s="334">
        <v>44.168974111919674</v>
      </c>
      <c r="H1282" s="334">
        <v>61456124.010359943</v>
      </c>
      <c r="I1282" s="334">
        <v>1.924017137680146</v>
      </c>
      <c r="J1282" s="334">
        <v>5.23859417468422</v>
      </c>
      <c r="K1282" s="334">
        <v>1.7528705648045371</v>
      </c>
      <c r="L1282" s="334">
        <v>58.601753979842513</v>
      </c>
      <c r="M1282" s="334" t="s">
        <v>30</v>
      </c>
      <c r="N1282" s="334" t="s">
        <v>30</v>
      </c>
      <c r="O1282" s="334" t="s">
        <v>30</v>
      </c>
      <c r="P1282" s="334">
        <v>9.0201037717732406E-5</v>
      </c>
      <c r="Q1282" s="334" t="s">
        <v>30</v>
      </c>
      <c r="R1282" s="334" t="s">
        <v>30</v>
      </c>
      <c r="S1282" s="595">
        <f t="shared" si="307"/>
        <v>58.601753979842513</v>
      </c>
      <c r="T1282" s="334">
        <v>-0.252</v>
      </c>
      <c r="U1282">
        <f t="shared" si="308"/>
        <v>74</v>
      </c>
      <c r="V1282" t="str">
        <f t="shared" si="309"/>
        <v>Co)</v>
      </c>
    </row>
    <row r="1283" spans="1:22" outlineLevel="2">
      <c r="A1283">
        <v>346</v>
      </c>
      <c r="B1283" t="s">
        <v>2508</v>
      </c>
      <c r="C1283" s="334">
        <v>3.7748557810127732</v>
      </c>
      <c r="D1283" s="334">
        <v>0.7080614932531526</v>
      </c>
      <c r="E1283" s="334">
        <v>18.327964375573931</v>
      </c>
      <c r="F1283" s="334">
        <v>1.032136773383638</v>
      </c>
      <c r="G1283" s="334">
        <v>43.40353940786548</v>
      </c>
      <c r="H1283" s="334">
        <v>65217341.542865291</v>
      </c>
      <c r="I1283" s="334">
        <v>2.1802190350842658</v>
      </c>
      <c r="J1283" s="334">
        <v>5.3222743492022593</v>
      </c>
      <c r="K1283" s="334">
        <v>1.6735238802488019</v>
      </c>
      <c r="L1283" s="334">
        <v>58.235048756370283</v>
      </c>
      <c r="M1283" s="334" t="s">
        <v>30</v>
      </c>
      <c r="N1283" s="334" t="s">
        <v>30</v>
      </c>
      <c r="O1283" s="334" t="s">
        <v>30</v>
      </c>
      <c r="P1283" s="334">
        <v>9.1679060574542873E-5</v>
      </c>
      <c r="Q1283" s="334" t="s">
        <v>30</v>
      </c>
      <c r="R1283" s="334" t="s">
        <v>30</v>
      </c>
      <c r="S1283" s="595">
        <f t="shared" si="307"/>
        <v>58.235048756370283</v>
      </c>
      <c r="T1283" s="334">
        <v>-1.248</v>
      </c>
      <c r="U1283">
        <f t="shared" si="308"/>
        <v>75</v>
      </c>
      <c r="V1283" t="str">
        <f t="shared" si="309"/>
        <v>Ro3</v>
      </c>
    </row>
    <row r="1284" spans="1:22" outlineLevel="2">
      <c r="A1284">
        <v>347</v>
      </c>
      <c r="B1284" t="s">
        <v>2509</v>
      </c>
      <c r="C1284" s="334">
        <v>3.933496870029185</v>
      </c>
      <c r="D1284" s="334">
        <v>0.72032409115388529</v>
      </c>
      <c r="E1284" s="334">
        <v>18.312216090014559</v>
      </c>
      <c r="F1284" s="334">
        <v>1.0472118897873131</v>
      </c>
      <c r="G1284" s="334">
        <v>39.889974909668901</v>
      </c>
      <c r="H1284" s="334">
        <v>67523157.251012594</v>
      </c>
      <c r="I1284" s="334">
        <v>2.1522843729921899</v>
      </c>
      <c r="J1284" s="334">
        <v>5.2666334033067299</v>
      </c>
      <c r="K1284" s="334">
        <v>1.650659302328261</v>
      </c>
      <c r="L1284" s="334">
        <v>58.614342038522338</v>
      </c>
      <c r="M1284" s="334" t="s">
        <v>30</v>
      </c>
      <c r="N1284" s="334" t="s">
        <v>30</v>
      </c>
      <c r="O1284" s="334" t="s">
        <v>30</v>
      </c>
      <c r="P1284" s="334">
        <v>8.9590681755238188E-5</v>
      </c>
      <c r="Q1284" s="334" t="s">
        <v>30</v>
      </c>
      <c r="R1284" s="334" t="s">
        <v>30</v>
      </c>
      <c r="S1284" s="595">
        <f t="shared" si="307"/>
        <v>58.614342038522338</v>
      </c>
      <c r="T1284" s="334">
        <v>1.395</v>
      </c>
      <c r="U1284">
        <f t="shared" si="308"/>
        <v>76</v>
      </c>
      <c r="V1284" t="str">
        <f t="shared" si="309"/>
        <v>Wi)</v>
      </c>
    </row>
    <row r="1285" spans="1:22" outlineLevel="2">
      <c r="A1285">
        <v>348</v>
      </c>
      <c r="B1285" t="s">
        <v>2510</v>
      </c>
      <c r="C1285" s="334">
        <v>3.9209976075319379</v>
      </c>
      <c r="D1285" s="334">
        <v>0.72501533596494228</v>
      </c>
      <c r="E1285" s="334">
        <v>18.659567524186411</v>
      </c>
      <c r="F1285" s="334">
        <v>1.099331123889826</v>
      </c>
      <c r="G1285" s="334">
        <v>41.037010561465948</v>
      </c>
      <c r="H1285" s="334">
        <v>63210079.68959596</v>
      </c>
      <c r="I1285" s="334">
        <v>2.523010115508193</v>
      </c>
      <c r="J1285" s="334">
        <v>5.5094517587881802</v>
      </c>
      <c r="K1285" s="334">
        <v>1.6810064986027391</v>
      </c>
      <c r="L1285" s="334">
        <v>59.907011205411912</v>
      </c>
      <c r="M1285" s="334" t="s">
        <v>30</v>
      </c>
      <c r="N1285" s="334" t="s">
        <v>30</v>
      </c>
      <c r="O1285" s="334" t="s">
        <v>30</v>
      </c>
      <c r="P1285" s="334">
        <v>9.7690158599044726E-5</v>
      </c>
      <c r="Q1285" s="334" t="s">
        <v>30</v>
      </c>
      <c r="R1285" s="334" t="s">
        <v>30</v>
      </c>
      <c r="S1285" s="595">
        <f t="shared" si="307"/>
        <v>59.907011205411912</v>
      </c>
      <c r="T1285" s="334">
        <v>-1.1279999999999999</v>
      </c>
      <c r="U1285">
        <f t="shared" si="308"/>
        <v>77</v>
      </c>
      <c r="V1285" t="str">
        <f t="shared" si="309"/>
        <v>Wa6</v>
      </c>
    </row>
    <row r="1286" spans="1:22" outlineLevel="2">
      <c r="A1286">
        <v>349</v>
      </c>
      <c r="B1286" t="s">
        <v>2511</v>
      </c>
      <c r="C1286" s="334">
        <v>3.953397283553755</v>
      </c>
      <c r="D1286" s="334">
        <v>0.71266393633865932</v>
      </c>
      <c r="E1286" s="334">
        <v>18.584330854456908</v>
      </c>
      <c r="F1286" s="334">
        <v>1.1551611831717541</v>
      </c>
      <c r="G1286" s="334">
        <v>37.666685468832021</v>
      </c>
      <c r="H1286" s="334">
        <v>62408282.10781958</v>
      </c>
      <c r="I1286" s="334">
        <v>2.1446013913664421</v>
      </c>
      <c r="J1286" s="334">
        <v>5.3286147108818769</v>
      </c>
      <c r="K1286" s="334">
        <v>1.6346584572418159</v>
      </c>
      <c r="L1286" s="334">
        <v>58.312396791870178</v>
      </c>
      <c r="M1286" s="334" t="s">
        <v>30</v>
      </c>
      <c r="N1286" s="334" t="s">
        <v>30</v>
      </c>
      <c r="O1286" s="334" t="s">
        <v>30</v>
      </c>
      <c r="P1286" s="334">
        <v>9.199493396849369E-5</v>
      </c>
      <c r="Q1286" s="334" t="s">
        <v>30</v>
      </c>
      <c r="R1286" s="334" t="s">
        <v>30</v>
      </c>
      <c r="S1286" s="595">
        <f t="shared" si="307"/>
        <v>58.312396791870178</v>
      </c>
      <c r="T1286" s="334">
        <v>-0.52800000000000002</v>
      </c>
      <c r="U1286">
        <f t="shared" si="308"/>
        <v>78</v>
      </c>
      <c r="V1286" t="str">
        <f t="shared" si="309"/>
        <v>Gu8</v>
      </c>
    </row>
    <row r="1287" spans="1:22" outlineLevel="2">
      <c r="A1287">
        <v>350</v>
      </c>
      <c r="B1287" t="s">
        <v>2512</v>
      </c>
      <c r="C1287" s="334">
        <v>3.825485861918533</v>
      </c>
      <c r="D1287" s="334">
        <v>0.70869312610834867</v>
      </c>
      <c r="E1287" s="334">
        <v>17.574096297443461</v>
      </c>
      <c r="F1287" s="334">
        <v>1.090682371954121</v>
      </c>
      <c r="G1287" s="334">
        <v>39.607393494133831</v>
      </c>
      <c r="H1287" s="334">
        <v>69107392.915250167</v>
      </c>
      <c r="I1287" s="334">
        <v>2.427786781569476</v>
      </c>
      <c r="J1287" s="334">
        <v>5.7013339896225936</v>
      </c>
      <c r="K1287" s="334">
        <v>1.7390492380361751</v>
      </c>
      <c r="L1287" s="334">
        <v>57.848170581963458</v>
      </c>
      <c r="M1287" s="334" t="s">
        <v>30</v>
      </c>
      <c r="N1287" s="334" t="s">
        <v>30</v>
      </c>
      <c r="O1287" s="334" t="s">
        <v>30</v>
      </c>
      <c r="P1287" s="334">
        <v>1.045164225378099E-4</v>
      </c>
      <c r="Q1287" s="334" t="s">
        <v>30</v>
      </c>
      <c r="R1287" s="334" t="s">
        <v>30</v>
      </c>
      <c r="S1287" s="595">
        <f t="shared" si="307"/>
        <v>57.848170581963458</v>
      </c>
      <c r="T1287" s="334">
        <v>-1.206</v>
      </c>
      <c r="U1287">
        <f t="shared" si="308"/>
        <v>79</v>
      </c>
      <c r="V1287" t="str">
        <f t="shared" si="309"/>
        <v>Gr1</v>
      </c>
    </row>
    <row r="1288" spans="1:22" outlineLevel="2">
      <c r="A1288">
        <v>351</v>
      </c>
      <c r="B1288" t="s">
        <v>2513</v>
      </c>
      <c r="C1288" s="334">
        <v>3.8389229298012499</v>
      </c>
      <c r="D1288" s="334">
        <v>0.73642327379738159</v>
      </c>
      <c r="E1288" s="334">
        <v>17.845555913734</v>
      </c>
      <c r="F1288" s="334">
        <v>1.0236058045657159</v>
      </c>
      <c r="G1288" s="334">
        <v>48.246654966384966</v>
      </c>
      <c r="H1288" s="334">
        <v>71075568.342963487</v>
      </c>
      <c r="I1288" s="334">
        <v>1.94681579917492</v>
      </c>
      <c r="J1288" s="334">
        <v>5.1783564372084747</v>
      </c>
      <c r="K1288" s="334">
        <v>1.764501916453703</v>
      </c>
      <c r="L1288" s="334">
        <v>56.816033514195702</v>
      </c>
      <c r="M1288" s="334" t="s">
        <v>30</v>
      </c>
      <c r="N1288" s="334" t="s">
        <v>30</v>
      </c>
      <c r="O1288" s="334" t="s">
        <v>30</v>
      </c>
      <c r="P1288" s="334">
        <v>9.534937071252418E-5</v>
      </c>
      <c r="Q1288" s="334" t="s">
        <v>30</v>
      </c>
      <c r="R1288" s="334" t="s">
        <v>30</v>
      </c>
      <c r="S1288" s="595">
        <f t="shared" si="307"/>
        <v>56.816033514195702</v>
      </c>
      <c r="T1288" s="334">
        <v>-1.9379999999999999</v>
      </c>
      <c r="U1288">
        <f t="shared" si="308"/>
        <v>80</v>
      </c>
      <c r="V1288" t="str">
        <f t="shared" si="309"/>
        <v>Ta0</v>
      </c>
    </row>
    <row r="1289" spans="1:22" outlineLevel="2">
      <c r="A1289">
        <v>352</v>
      </c>
      <c r="B1289" t="s">
        <v>2514</v>
      </c>
      <c r="C1289" s="334">
        <v>3.582001378911746</v>
      </c>
      <c r="D1289" s="334">
        <v>0.7531268856099842</v>
      </c>
      <c r="E1289" s="334">
        <v>18.290122227686648</v>
      </c>
      <c r="F1289" s="334">
        <v>1.047206239072527</v>
      </c>
      <c r="G1289" s="334">
        <v>39.958102225215242</v>
      </c>
      <c r="H1289" s="334">
        <v>58335686.617057323</v>
      </c>
      <c r="I1289" s="334">
        <v>2.2338738353611478</v>
      </c>
      <c r="J1289" s="334">
        <v>5.7062076772717401</v>
      </c>
      <c r="K1289" s="334">
        <v>1.7393376220290391</v>
      </c>
      <c r="L1289" s="334">
        <v>58.047072182805557</v>
      </c>
      <c r="M1289" s="334" t="s">
        <v>30</v>
      </c>
      <c r="N1289" s="334" t="s">
        <v>30</v>
      </c>
      <c r="O1289" s="334" t="s">
        <v>30</v>
      </c>
      <c r="P1289" s="334">
        <v>1.0349891164818179E-4</v>
      </c>
      <c r="Q1289" s="334" t="s">
        <v>30</v>
      </c>
      <c r="R1289" s="334" t="s">
        <v>30</v>
      </c>
      <c r="S1289" s="595">
        <f t="shared" si="307"/>
        <v>58.047072182805557</v>
      </c>
      <c r="T1289" s="334">
        <v>1.3740000000000001</v>
      </c>
      <c r="U1289">
        <f t="shared" si="308"/>
        <v>81</v>
      </c>
      <c r="V1289" t="str">
        <f t="shared" si="309"/>
        <v>Le4</v>
      </c>
    </row>
    <row r="1290" spans="1:22" outlineLevel="2">
      <c r="A1290">
        <v>353</v>
      </c>
      <c r="B1290" t="s">
        <v>2515</v>
      </c>
      <c r="C1290" s="334">
        <v>3.8140088950299642</v>
      </c>
      <c r="D1290" s="334">
        <v>0.72515822182932432</v>
      </c>
      <c r="E1290" s="334">
        <v>19.058131644811549</v>
      </c>
      <c r="F1290" s="334">
        <v>1.1022168312570679</v>
      </c>
      <c r="G1290" s="334">
        <v>43.495517343848071</v>
      </c>
      <c r="H1290" s="334">
        <v>59916571.855325408</v>
      </c>
      <c r="I1290" s="334">
        <v>1.467348172744305</v>
      </c>
      <c r="J1290" s="334">
        <v>5.2531441981396139</v>
      </c>
      <c r="K1290" s="334">
        <v>1.6581849123580299</v>
      </c>
      <c r="L1290" s="334">
        <v>59.062023221884289</v>
      </c>
      <c r="M1290" s="334" t="s">
        <v>30</v>
      </c>
      <c r="N1290" s="334" t="s">
        <v>30</v>
      </c>
      <c r="O1290" s="334" t="s">
        <v>30</v>
      </c>
      <c r="P1290" s="334">
        <v>8.8086772373325355E-5</v>
      </c>
      <c r="Q1290" s="334" t="s">
        <v>30</v>
      </c>
      <c r="R1290" s="334" t="s">
        <v>30</v>
      </c>
      <c r="S1290" s="595">
        <f t="shared" si="307"/>
        <v>59.062023221884289</v>
      </c>
      <c r="T1290" s="334">
        <v>-1.4430000000000001</v>
      </c>
      <c r="U1290">
        <f t="shared" si="308"/>
        <v>82</v>
      </c>
      <c r="V1290" t="str">
        <f t="shared" si="309"/>
        <v>La5</v>
      </c>
    </row>
    <row r="1291" spans="1:22" outlineLevel="2">
      <c r="A1291">
        <v>354</v>
      </c>
      <c r="B1291" t="s">
        <v>2516</v>
      </c>
      <c r="C1291" s="334">
        <v>4.0294094548101063</v>
      </c>
      <c r="D1291" s="334">
        <v>0.71479119801077229</v>
      </c>
      <c r="E1291" s="334">
        <v>19.117435949673599</v>
      </c>
      <c r="F1291" s="334">
        <v>1.1935036858881509</v>
      </c>
      <c r="G1291" s="334">
        <v>41.278357109571438</v>
      </c>
      <c r="H1291" s="334">
        <v>58204798.865729667</v>
      </c>
      <c r="I1291" s="334">
        <v>2.4302384761481242</v>
      </c>
      <c r="J1291" s="334">
        <v>5.7008898771578371</v>
      </c>
      <c r="K1291" s="334">
        <v>1.691673076118293</v>
      </c>
      <c r="L1291" s="334">
        <v>58.646858995566618</v>
      </c>
      <c r="M1291" s="334" t="s">
        <v>30</v>
      </c>
      <c r="N1291" s="334" t="s">
        <v>30</v>
      </c>
      <c r="O1291" s="334" t="s">
        <v>30</v>
      </c>
      <c r="P1291" s="334">
        <v>1.0287294087350941E-4</v>
      </c>
      <c r="Q1291" s="334" t="s">
        <v>30</v>
      </c>
      <c r="R1291" s="334" t="s">
        <v>30</v>
      </c>
      <c r="S1291" s="595">
        <f t="shared" si="307"/>
        <v>58.646858995566618</v>
      </c>
      <c r="T1291" s="334">
        <v>-1.875</v>
      </c>
      <c r="U1291">
        <f t="shared" si="308"/>
        <v>83</v>
      </c>
      <c r="V1291" t="str">
        <f t="shared" si="309"/>
        <v>Wa2</v>
      </c>
    </row>
    <row r="1292" spans="1:22" outlineLevel="2">
      <c r="A1292">
        <v>355</v>
      </c>
      <c r="B1292" t="s">
        <v>2517</v>
      </c>
      <c r="C1292" s="334">
        <v>3.842218090773319</v>
      </c>
      <c r="D1292" s="334">
        <v>0.73782489326461442</v>
      </c>
      <c r="E1292" s="334">
        <v>18.321413972133971</v>
      </c>
      <c r="F1292" s="334">
        <v>1.0693550544093151</v>
      </c>
      <c r="G1292" s="334">
        <v>40.985561188988491</v>
      </c>
      <c r="H1292" s="334">
        <v>63252813.05251646</v>
      </c>
      <c r="I1292" s="334">
        <v>1.8289499182630651</v>
      </c>
      <c r="J1292" s="334">
        <v>5.4308305321548618</v>
      </c>
      <c r="K1292" s="334">
        <v>1.656528383725282</v>
      </c>
      <c r="L1292" s="334">
        <v>58.743897702852678</v>
      </c>
      <c r="M1292" s="334" t="s">
        <v>30</v>
      </c>
      <c r="N1292" s="334" t="s">
        <v>30</v>
      </c>
      <c r="O1292" s="334" t="s">
        <v>30</v>
      </c>
      <c r="P1292" s="334">
        <v>9.6048300103715058E-5</v>
      </c>
      <c r="Q1292" s="334" t="s">
        <v>30</v>
      </c>
      <c r="R1292" s="334" t="s">
        <v>30</v>
      </c>
      <c r="S1292" s="595">
        <f t="shared" si="307"/>
        <v>58.743897702852678</v>
      </c>
      <c r="T1292" s="334">
        <v>0.20699999999999999</v>
      </c>
      <c r="U1292">
        <f t="shared" si="308"/>
        <v>84</v>
      </c>
      <c r="V1292" t="str">
        <f t="shared" si="309"/>
        <v>DT7</v>
      </c>
    </row>
    <row r="1293" spans="1:22" outlineLevel="2">
      <c r="A1293">
        <v>356</v>
      </c>
      <c r="B1293" t="s">
        <v>2518</v>
      </c>
      <c r="C1293" s="334">
        <v>3.728973451412219</v>
      </c>
      <c r="D1293" s="334">
        <v>0.72148722236619445</v>
      </c>
      <c r="E1293" s="334">
        <v>18.39873048750189</v>
      </c>
      <c r="F1293" s="334">
        <v>1.1384032198578331</v>
      </c>
      <c r="G1293" s="334">
        <v>41.226862185605228</v>
      </c>
      <c r="H1293" s="334">
        <v>63049941.336651593</v>
      </c>
      <c r="I1293" s="334">
        <v>1.3186933998868759</v>
      </c>
      <c r="J1293" s="334">
        <v>5.2644916363492422</v>
      </c>
      <c r="K1293" s="334">
        <v>1.9551077024407439</v>
      </c>
      <c r="L1293" s="334">
        <v>59.023181772243753</v>
      </c>
      <c r="M1293" s="334" t="s">
        <v>30</v>
      </c>
      <c r="N1293" s="334" t="s">
        <v>30</v>
      </c>
      <c r="O1293" s="334" t="s">
        <v>30</v>
      </c>
      <c r="P1293" s="334">
        <v>8.6652232739201131E-5</v>
      </c>
      <c r="Q1293" s="334" t="s">
        <v>30</v>
      </c>
      <c r="R1293" s="334" t="s">
        <v>30</v>
      </c>
      <c r="S1293" s="595">
        <f t="shared" si="307"/>
        <v>59.023181772243753</v>
      </c>
      <c r="T1293" s="334">
        <v>-0.86399999999999899</v>
      </c>
      <c r="U1293">
        <f t="shared" si="308"/>
        <v>85</v>
      </c>
      <c r="V1293" t="str">
        <f t="shared" si="309"/>
        <v>Bu5</v>
      </c>
    </row>
    <row r="1294" spans="1:22" outlineLevel="2">
      <c r="A1294">
        <v>357</v>
      </c>
      <c r="B1294" t="s">
        <v>2519</v>
      </c>
      <c r="C1294" s="334">
        <v>3.8131343042376109</v>
      </c>
      <c r="D1294" s="334">
        <v>0.68143409458736381</v>
      </c>
      <c r="E1294" s="334">
        <v>18.682480726879909</v>
      </c>
      <c r="F1294" s="334">
        <v>0.99075084052207107</v>
      </c>
      <c r="G1294" s="334">
        <v>47.581377766652878</v>
      </c>
      <c r="H1294" s="334">
        <v>62036809.553330816</v>
      </c>
      <c r="I1294" s="334">
        <v>2.005804713569932</v>
      </c>
      <c r="J1294" s="334">
        <v>4.9160543668237402</v>
      </c>
      <c r="K1294" s="334">
        <v>1.515786315470373</v>
      </c>
      <c r="L1294" s="334">
        <v>58.203838911165988</v>
      </c>
      <c r="M1294" s="334" t="s">
        <v>30</v>
      </c>
      <c r="N1294" s="334" t="s">
        <v>30</v>
      </c>
      <c r="O1294" s="334" t="s">
        <v>30</v>
      </c>
      <c r="P1294" s="334">
        <v>8.0651321559446196E-5</v>
      </c>
      <c r="Q1294" s="334" t="s">
        <v>30</v>
      </c>
      <c r="R1294" s="334" t="s">
        <v>30</v>
      </c>
      <c r="S1294" s="595">
        <f t="shared" si="307"/>
        <v>58.203838911165988</v>
      </c>
      <c r="T1294" s="334">
        <v>-2.0369999999999999</v>
      </c>
      <c r="U1294">
        <f t="shared" si="308"/>
        <v>86</v>
      </c>
      <c r="V1294" t="str">
        <f t="shared" si="309"/>
        <v>Tr2</v>
      </c>
    </row>
    <row r="1295" spans="1:22" outlineLevel="2">
      <c r="A1295">
        <v>358</v>
      </c>
      <c r="B1295" t="s">
        <v>2520</v>
      </c>
      <c r="C1295" s="334">
        <v>3.4544615031671611</v>
      </c>
      <c r="D1295" s="334">
        <v>0.7450140849041651</v>
      </c>
      <c r="E1295" s="334">
        <v>18.60720841884276</v>
      </c>
      <c r="F1295" s="334">
        <v>1.0128670020278889</v>
      </c>
      <c r="G1295" s="334">
        <v>43.622857937721044</v>
      </c>
      <c r="H1295" s="334">
        <v>52825474.441540197</v>
      </c>
      <c r="I1295" s="334">
        <v>-1.4245449395902551E-2</v>
      </c>
      <c r="J1295" s="334">
        <v>4.930893155437948</v>
      </c>
      <c r="K1295" s="334">
        <v>1.8518245816363039</v>
      </c>
      <c r="L1295" s="334">
        <v>58.225959259132807</v>
      </c>
      <c r="M1295" s="334" t="s">
        <v>30</v>
      </c>
      <c r="N1295" s="334" t="s">
        <v>30</v>
      </c>
      <c r="O1295" s="334" t="s">
        <v>30</v>
      </c>
      <c r="P1295" s="334">
        <v>8.092745822119339E-5</v>
      </c>
      <c r="Q1295" s="334" t="s">
        <v>30</v>
      </c>
      <c r="R1295" s="334" t="s">
        <v>30</v>
      </c>
      <c r="S1295" s="595">
        <f t="shared" si="307"/>
        <v>58.225959259132807</v>
      </c>
      <c r="T1295" s="334">
        <v>1.3620000000000001</v>
      </c>
      <c r="U1295">
        <f t="shared" si="308"/>
        <v>87</v>
      </c>
      <c r="V1295" t="str">
        <f t="shared" si="309"/>
        <v xml:space="preserve">To </v>
      </c>
    </row>
    <row r="1296" spans="1:22" outlineLevel="2">
      <c r="A1296">
        <v>359</v>
      </c>
      <c r="B1296" t="s">
        <v>2521</v>
      </c>
      <c r="C1296" s="334">
        <v>3.6685156172168392</v>
      </c>
      <c r="D1296" s="334">
        <v>0.7395759670834916</v>
      </c>
      <c r="E1296" s="334">
        <v>17.927993857305299</v>
      </c>
      <c r="F1296" s="334">
        <v>1.099307555066072</v>
      </c>
      <c r="G1296" s="334">
        <v>40.618889312069285</v>
      </c>
      <c r="H1296" s="334">
        <v>62513162.625493117</v>
      </c>
      <c r="I1296" s="334">
        <v>1.8604189472465289</v>
      </c>
      <c r="J1296" s="334">
        <v>5.2620641196310762</v>
      </c>
      <c r="K1296" s="334">
        <v>1.804005158543172</v>
      </c>
      <c r="L1296" s="334">
        <v>58.90408116233521</v>
      </c>
      <c r="M1296" s="334" t="s">
        <v>30</v>
      </c>
      <c r="N1296" s="334" t="s">
        <v>30</v>
      </c>
      <c r="O1296" s="334" t="s">
        <v>30</v>
      </c>
      <c r="P1296" s="334">
        <v>8.9178757882453727E-5</v>
      </c>
      <c r="Q1296" s="334" t="s">
        <v>30</v>
      </c>
      <c r="R1296" s="334" t="s">
        <v>30</v>
      </c>
      <c r="S1296" s="595">
        <f t="shared" si="307"/>
        <v>58.90408116233521</v>
      </c>
      <c r="T1296" s="334">
        <v>-0.69599999999999995</v>
      </c>
      <c r="U1296">
        <f t="shared" si="308"/>
        <v>88</v>
      </c>
      <c r="V1296" t="str">
        <f t="shared" si="309"/>
        <v>Ce5</v>
      </c>
    </row>
    <row r="1297" spans="1:22" outlineLevel="2">
      <c r="A1297">
        <v>360</v>
      </c>
      <c r="B1297" t="s">
        <v>2522</v>
      </c>
      <c r="C1297" s="334">
        <v>3.849757666247267</v>
      </c>
      <c r="D1297" s="334">
        <v>0.72040470998284478</v>
      </c>
      <c r="E1297" s="334">
        <v>18.549974821907782</v>
      </c>
      <c r="F1297" s="334">
        <v>1.09598768183476</v>
      </c>
      <c r="G1297" s="334">
        <v>40.304584212046919</v>
      </c>
      <c r="H1297" s="334">
        <v>62532857.721236654</v>
      </c>
      <c r="I1297" s="334">
        <v>1.9811454000836131</v>
      </c>
      <c r="J1297" s="334">
        <v>5.4616904721708002</v>
      </c>
      <c r="K1297" s="334">
        <v>1.7102528375341191</v>
      </c>
      <c r="L1297" s="334">
        <v>60.693405806538642</v>
      </c>
      <c r="M1297" s="334" t="s">
        <v>30</v>
      </c>
      <c r="N1297" s="334" t="s">
        <v>30</v>
      </c>
      <c r="O1297" s="334" t="s">
        <v>30</v>
      </c>
      <c r="P1297" s="334">
        <v>9.1543112722654657E-5</v>
      </c>
      <c r="Q1297" s="334" t="s">
        <v>30</v>
      </c>
      <c r="R1297" s="334" t="s">
        <v>30</v>
      </c>
      <c r="S1297" s="595">
        <f t="shared" si="307"/>
        <v>60.693405806538642</v>
      </c>
      <c r="T1297" s="334">
        <v>0.54600000000000004</v>
      </c>
      <c r="U1297">
        <f t="shared" si="308"/>
        <v>89</v>
      </c>
      <c r="V1297" t="str">
        <f t="shared" si="309"/>
        <v>Co0</v>
      </c>
    </row>
    <row r="1298" spans="1:22" outlineLevel="2">
      <c r="A1298">
        <v>361</v>
      </c>
      <c r="B1298" t="s">
        <v>2523</v>
      </c>
      <c r="C1298" s="334">
        <v>3.8968142133445909</v>
      </c>
      <c r="D1298" s="334">
        <v>0.72964259308686863</v>
      </c>
      <c r="E1298" s="334">
        <v>18.356277847552029</v>
      </c>
      <c r="F1298" s="334">
        <v>1.1494551459295519</v>
      </c>
      <c r="G1298" s="334">
        <v>40.834114345819074</v>
      </c>
      <c r="H1298" s="334">
        <v>63804680.447692163</v>
      </c>
      <c r="I1298" s="334">
        <v>1.704923547940967</v>
      </c>
      <c r="J1298" s="334">
        <v>5.8026683045807914</v>
      </c>
      <c r="K1298" s="334">
        <v>2.0728208636293979</v>
      </c>
      <c r="L1298" s="334">
        <v>58.387946311977302</v>
      </c>
      <c r="M1298" s="334" t="s">
        <v>30</v>
      </c>
      <c r="N1298" s="334" t="s">
        <v>30</v>
      </c>
      <c r="O1298" s="334" t="s">
        <v>30</v>
      </c>
      <c r="P1298" s="334">
        <v>1.069997730512511E-4</v>
      </c>
      <c r="Q1298" s="334" t="s">
        <v>30</v>
      </c>
      <c r="R1298" s="334" t="s">
        <v>30</v>
      </c>
      <c r="S1298" s="595">
        <f t="shared" si="307"/>
        <v>58.387946311977302</v>
      </c>
      <c r="T1298" s="334">
        <v>0.33300000000000002</v>
      </c>
      <c r="U1298">
        <f t="shared" si="308"/>
        <v>90</v>
      </c>
      <c r="V1298" t="str">
        <f t="shared" si="309"/>
        <v>Bi0</v>
      </c>
    </row>
    <row r="1299" spans="1:22" outlineLevel="2">
      <c r="A1299">
        <v>362</v>
      </c>
      <c r="B1299" t="s">
        <v>2524</v>
      </c>
      <c r="C1299" s="334">
        <v>3.9080630676191901</v>
      </c>
      <c r="D1299" s="334">
        <v>0.72134684346112043</v>
      </c>
      <c r="E1299" s="334">
        <v>18.964670189097902</v>
      </c>
      <c r="F1299" s="334">
        <v>1.0820112135151001</v>
      </c>
      <c r="G1299" s="334">
        <v>43.17656911467764</v>
      </c>
      <c r="H1299" s="334">
        <v>60189752.67204567</v>
      </c>
      <c r="I1299" s="334">
        <v>1.8189652017586999</v>
      </c>
      <c r="J1299" s="334">
        <v>5.0622697212826857</v>
      </c>
      <c r="K1299" s="334">
        <v>1.6494255350097431</v>
      </c>
      <c r="L1299" s="334">
        <v>58.425345057538017</v>
      </c>
      <c r="M1299" s="334" t="s">
        <v>30</v>
      </c>
      <c r="N1299" s="334" t="s">
        <v>30</v>
      </c>
      <c r="O1299" s="334" t="s">
        <v>30</v>
      </c>
      <c r="P1299" s="334">
        <v>8.4494204935908434E-5</v>
      </c>
      <c r="Q1299" s="334" t="s">
        <v>30</v>
      </c>
      <c r="R1299" s="334" t="s">
        <v>30</v>
      </c>
      <c r="S1299" s="595">
        <f t="shared" si="307"/>
        <v>58.425345057538017</v>
      </c>
      <c r="T1299" s="334">
        <v>0.192</v>
      </c>
      <c r="U1299">
        <f t="shared" si="308"/>
        <v>91</v>
      </c>
      <c r="V1299" t="str">
        <f t="shared" si="309"/>
        <v>Wo9</v>
      </c>
    </row>
    <row r="1300" spans="1:22" outlineLevel="2">
      <c r="A1300">
        <v>363</v>
      </c>
      <c r="B1300" t="s">
        <v>2525</v>
      </c>
      <c r="C1300" s="334">
        <v>3.84571728274017</v>
      </c>
      <c r="D1300" s="334">
        <v>0.70717498199557505</v>
      </c>
      <c r="E1300" s="334">
        <v>18.957310863332371</v>
      </c>
      <c r="F1300" s="334">
        <v>1.041955243925996</v>
      </c>
      <c r="G1300" s="334">
        <v>41.204235738430214</v>
      </c>
      <c r="H1300" s="334">
        <v>63243864.001501679</v>
      </c>
      <c r="I1300" s="334">
        <v>1.8445896683804051</v>
      </c>
      <c r="J1300" s="334">
        <v>5.4202586363755634</v>
      </c>
      <c r="K1300" s="334">
        <v>1.8754678006568251</v>
      </c>
      <c r="L1300" s="334">
        <v>57.397397555530333</v>
      </c>
      <c r="M1300" s="334" t="s">
        <v>30</v>
      </c>
      <c r="N1300" s="334" t="s">
        <v>30</v>
      </c>
      <c r="O1300" s="334" t="s">
        <v>30</v>
      </c>
      <c r="P1300" s="334">
        <v>9.5344209212301496E-5</v>
      </c>
      <c r="Q1300" s="334" t="s">
        <v>30</v>
      </c>
      <c r="R1300" s="334" t="s">
        <v>30</v>
      </c>
      <c r="S1300" s="595">
        <f t="shared" si="307"/>
        <v>57.397397555530333</v>
      </c>
      <c r="T1300" s="334">
        <v>8.6999999999999994E-2</v>
      </c>
      <c r="U1300">
        <f t="shared" si="308"/>
        <v>92</v>
      </c>
      <c r="V1300" t="str">
        <f t="shared" si="309"/>
        <v xml:space="preserve">Ba </v>
      </c>
    </row>
    <row r="1301" spans="1:22" outlineLevel="2">
      <c r="A1301">
        <v>364</v>
      </c>
      <c r="B1301" t="s">
        <v>2526</v>
      </c>
      <c r="C1301" s="334">
        <v>3.678625167779122</v>
      </c>
      <c r="D1301" s="334">
        <v>0.74003601940864749</v>
      </c>
      <c r="E1301" s="334">
        <v>18.933611725755249</v>
      </c>
      <c r="F1301" s="334">
        <v>1.1946046811902351</v>
      </c>
      <c r="G1301" s="334">
        <v>42.030485257042031</v>
      </c>
      <c r="H1301" s="334">
        <v>56296545.493433587</v>
      </c>
      <c r="I1301" s="334">
        <v>1.5710689227161061</v>
      </c>
      <c r="J1301" s="334">
        <v>4.9609974655808724</v>
      </c>
      <c r="K1301" s="334">
        <v>2.0286134821985859</v>
      </c>
      <c r="L1301" s="334">
        <v>58.812577357801842</v>
      </c>
      <c r="M1301" s="334" t="s">
        <v>30</v>
      </c>
      <c r="N1301" s="334" t="s">
        <v>30</v>
      </c>
      <c r="O1301" s="334" t="s">
        <v>30</v>
      </c>
      <c r="P1301" s="334">
        <v>8.0459007580387174E-5</v>
      </c>
      <c r="Q1301" s="334" t="s">
        <v>30</v>
      </c>
      <c r="R1301" s="334" t="s">
        <v>30</v>
      </c>
      <c r="S1301" s="595">
        <f t="shared" si="307"/>
        <v>58.812577357801842</v>
      </c>
      <c r="T1301" s="334">
        <v>-0.22799999999999901</v>
      </c>
      <c r="U1301">
        <f t="shared" si="308"/>
        <v>93</v>
      </c>
      <c r="V1301" t="str">
        <f t="shared" si="309"/>
        <v>Cr0</v>
      </c>
    </row>
    <row r="1302" spans="1:22" outlineLevel="2">
      <c r="A1302">
        <v>365</v>
      </c>
      <c r="B1302" t="s">
        <v>2527</v>
      </c>
      <c r="C1302" s="334">
        <v>3.4747254883765479</v>
      </c>
      <c r="D1302" s="334">
        <v>0.74031560168270394</v>
      </c>
      <c r="E1302" s="334">
        <v>18.436651615826371</v>
      </c>
      <c r="F1302" s="334">
        <v>1.030985142053009</v>
      </c>
      <c r="G1302" s="334">
        <v>40.046670589756886</v>
      </c>
      <c r="H1302" s="334">
        <v>55882118.923493013</v>
      </c>
      <c r="I1302" s="334">
        <v>1.7731134256382539</v>
      </c>
      <c r="J1302" s="334">
        <v>5.1161874195925652</v>
      </c>
      <c r="K1302" s="334">
        <v>1.621974561906427</v>
      </c>
      <c r="L1302" s="334">
        <v>60.321840207502852</v>
      </c>
      <c r="M1302" s="334" t="s">
        <v>30</v>
      </c>
      <c r="N1302" s="334" t="s">
        <v>30</v>
      </c>
      <c r="O1302" s="334" t="s">
        <v>30</v>
      </c>
      <c r="P1302" s="334">
        <v>8.0587152879392257E-5</v>
      </c>
      <c r="Q1302" s="334" t="s">
        <v>30</v>
      </c>
      <c r="R1302" s="334" t="s">
        <v>30</v>
      </c>
      <c r="S1302" s="595">
        <f t="shared" si="307"/>
        <v>60.321840207502852</v>
      </c>
      <c r="T1302" s="334">
        <v>2.3940000000000001</v>
      </c>
      <c r="U1302">
        <f t="shared" si="308"/>
        <v>94</v>
      </c>
      <c r="V1302" t="str">
        <f t="shared" si="309"/>
        <v>Ne4</v>
      </c>
    </row>
    <row r="1303" spans="1:22" outlineLevel="2">
      <c r="A1303">
        <v>366</v>
      </c>
      <c r="B1303" t="s">
        <v>2528</v>
      </c>
      <c r="C1303" s="334">
        <v>3.9440280248397102</v>
      </c>
      <c r="D1303" s="334">
        <v>0.70021919526657184</v>
      </c>
      <c r="E1303" s="334">
        <v>18.88796174245676</v>
      </c>
      <c r="F1303" s="334">
        <v>1.156434774759501</v>
      </c>
      <c r="G1303" s="334">
        <v>42.459952439496583</v>
      </c>
      <c r="H1303" s="334">
        <v>62716610.762086377</v>
      </c>
      <c r="I1303" s="334">
        <v>1.464661988528364</v>
      </c>
      <c r="J1303" s="334">
        <v>5.5855540975531799</v>
      </c>
      <c r="K1303" s="334">
        <v>1.537650660989669</v>
      </c>
      <c r="L1303" s="334">
        <v>58.233628700408282</v>
      </c>
      <c r="M1303" s="334" t="s">
        <v>30</v>
      </c>
      <c r="N1303" s="334" t="s">
        <v>30</v>
      </c>
      <c r="O1303" s="334" t="s">
        <v>30</v>
      </c>
      <c r="P1303" s="334">
        <v>1.014647407284226E-4</v>
      </c>
      <c r="Q1303" s="334" t="s">
        <v>30</v>
      </c>
      <c r="R1303" s="334" t="s">
        <v>30</v>
      </c>
      <c r="S1303" s="595">
        <f t="shared" si="307"/>
        <v>58.233628700408282</v>
      </c>
      <c r="T1303" s="334">
        <v>0.94799999999999995</v>
      </c>
      <c r="U1303">
        <f t="shared" si="308"/>
        <v>95</v>
      </c>
      <c r="V1303" t="str">
        <f t="shared" si="309"/>
        <v>EdK</v>
      </c>
    </row>
    <row r="1304" spans="1:22" outlineLevel="2">
      <c r="A1304">
        <v>367</v>
      </c>
      <c r="B1304" t="s">
        <v>2529</v>
      </c>
      <c r="C1304" s="334">
        <v>4.003296533671632</v>
      </c>
      <c r="D1304" s="334">
        <v>0.73437055690301567</v>
      </c>
      <c r="E1304" s="334">
        <v>18.635215875916241</v>
      </c>
      <c r="F1304" s="334">
        <v>1.254333944098426</v>
      </c>
      <c r="G1304" s="334">
        <v>38.253821330150814</v>
      </c>
      <c r="H1304" s="334">
        <v>64161624.4655784</v>
      </c>
      <c r="I1304" s="334">
        <v>2.2127773094162162</v>
      </c>
      <c r="J1304" s="334">
        <v>5.5228179291695527</v>
      </c>
      <c r="K1304" s="334">
        <v>1.779075514514074</v>
      </c>
      <c r="L1304" s="334">
        <v>58.945513644224953</v>
      </c>
      <c r="M1304" s="334" t="s">
        <v>30</v>
      </c>
      <c r="N1304" s="334" t="s">
        <v>30</v>
      </c>
      <c r="O1304" s="334" t="s">
        <v>30</v>
      </c>
      <c r="P1304" s="334">
        <v>9.6529252808868454E-5</v>
      </c>
      <c r="Q1304" s="334" t="s">
        <v>30</v>
      </c>
      <c r="R1304" s="334" t="s">
        <v>30</v>
      </c>
      <c r="S1304" s="595">
        <f t="shared" si="307"/>
        <v>58.945513644224953</v>
      </c>
      <c r="T1304" s="334">
        <v>-0.61799999999999999</v>
      </c>
      <c r="U1304">
        <f t="shared" si="308"/>
        <v>96</v>
      </c>
      <c r="V1304" t="str">
        <f t="shared" si="309"/>
        <v>Mo3</v>
      </c>
    </row>
    <row r="1305" spans="1:22" outlineLevel="2">
      <c r="A1305">
        <v>368</v>
      </c>
      <c r="B1305" t="s">
        <v>2530</v>
      </c>
      <c r="C1305" s="334">
        <v>3.7911149195172449</v>
      </c>
      <c r="D1305" s="334">
        <v>0.71641473934883704</v>
      </c>
      <c r="E1305" s="334">
        <v>18.560592491311649</v>
      </c>
      <c r="F1305" s="334">
        <v>1.116554923819352</v>
      </c>
      <c r="G1305" s="334">
        <v>41.331555856519252</v>
      </c>
      <c r="H1305" s="334">
        <v>63560658.892018527</v>
      </c>
      <c r="I1305" s="334">
        <v>2.313636179031938</v>
      </c>
      <c r="J1305" s="334">
        <v>5.673245005311788</v>
      </c>
      <c r="K1305" s="334">
        <v>1.9605605833560871</v>
      </c>
      <c r="L1305" s="334">
        <v>58.218224658975807</v>
      </c>
      <c r="M1305" s="334" t="s">
        <v>30</v>
      </c>
      <c r="N1305" s="334" t="s">
        <v>30</v>
      </c>
      <c r="O1305" s="334" t="s">
        <v>30</v>
      </c>
      <c r="P1305" s="334">
        <v>1.013869925017655E-4</v>
      </c>
      <c r="Q1305" s="334" t="s">
        <v>30</v>
      </c>
      <c r="R1305" s="334" t="s">
        <v>30</v>
      </c>
      <c r="S1305" s="595">
        <f t="shared" si="307"/>
        <v>58.218224658975807</v>
      </c>
      <c r="T1305" s="334">
        <v>-0.29099999999999998</v>
      </c>
      <c r="U1305">
        <f t="shared" si="308"/>
        <v>97</v>
      </c>
      <c r="V1305" t="str">
        <f t="shared" si="309"/>
        <v>Ra0</v>
      </c>
    </row>
    <row r="1306" spans="1:22" outlineLevel="2">
      <c r="A1306">
        <v>369</v>
      </c>
      <c r="B1306" t="s">
        <v>2531</v>
      </c>
      <c r="C1306" s="334">
        <v>3.65232310794751</v>
      </c>
      <c r="D1306" s="334">
        <v>0.73207128378434339</v>
      </c>
      <c r="E1306" s="334">
        <v>18.55177186692034</v>
      </c>
      <c r="F1306" s="334">
        <v>1.123477261652206</v>
      </c>
      <c r="G1306" s="334">
        <v>45.491650081091542</v>
      </c>
      <c r="H1306" s="334">
        <v>57501594.014071137</v>
      </c>
      <c r="I1306" s="334">
        <v>1.865609594843382</v>
      </c>
      <c r="J1306" s="334">
        <v>5.360981020570148</v>
      </c>
      <c r="K1306" s="334">
        <v>1.714237581752764</v>
      </c>
      <c r="L1306" s="334">
        <v>59.693016828411672</v>
      </c>
      <c r="M1306" s="334" t="s">
        <v>30</v>
      </c>
      <c r="N1306" s="334" t="s">
        <v>30</v>
      </c>
      <c r="O1306" s="334" t="s">
        <v>30</v>
      </c>
      <c r="P1306" s="334">
        <v>8.7452659370860432E-5</v>
      </c>
      <c r="Q1306" s="334" t="s">
        <v>30</v>
      </c>
      <c r="R1306" s="334" t="s">
        <v>30</v>
      </c>
      <c r="S1306" s="595">
        <f t="shared" si="307"/>
        <v>59.693016828411672</v>
      </c>
      <c r="T1306" s="334">
        <v>1.3320000000000001</v>
      </c>
      <c r="U1306">
        <f t="shared" si="308"/>
        <v>98</v>
      </c>
      <c r="V1306" t="str">
        <f t="shared" si="309"/>
        <v>In7</v>
      </c>
    </row>
    <row r="1307" spans="1:22" outlineLevel="2">
      <c r="A1307">
        <v>370</v>
      </c>
      <c r="B1307" t="s">
        <v>2532</v>
      </c>
      <c r="C1307" s="334">
        <v>3.8120067412507872</v>
      </c>
      <c r="D1307" s="334">
        <v>0.72932585369844893</v>
      </c>
      <c r="E1307" s="334">
        <v>19.182523813792599</v>
      </c>
      <c r="F1307" s="334">
        <v>1.0778314953405299</v>
      </c>
      <c r="G1307" s="334">
        <v>40.90023438022002</v>
      </c>
      <c r="H1307" s="334">
        <v>56149258.567090534</v>
      </c>
      <c r="I1307" s="334">
        <v>2.100985415879332</v>
      </c>
      <c r="J1307" s="334">
        <v>5.6032444489066622</v>
      </c>
      <c r="K1307" s="334">
        <v>1.720615995575189</v>
      </c>
      <c r="L1307" s="334">
        <v>61.288557401733193</v>
      </c>
      <c r="M1307" s="334" t="s">
        <v>30</v>
      </c>
      <c r="N1307" s="334" t="s">
        <v>30</v>
      </c>
      <c r="O1307" s="334" t="s">
        <v>30</v>
      </c>
      <c r="P1307" s="334">
        <v>9.3931067514085501E-5</v>
      </c>
      <c r="Q1307" s="334" t="s">
        <v>30</v>
      </c>
      <c r="R1307" s="334" t="s">
        <v>30</v>
      </c>
      <c r="S1307" s="595">
        <f t="shared" si="307"/>
        <v>61.288557401733193</v>
      </c>
      <c r="T1307" s="334">
        <v>0.23699999999999999</v>
      </c>
      <c r="U1307">
        <f t="shared" si="308"/>
        <v>99</v>
      </c>
      <c r="V1307" t="str">
        <f t="shared" si="309"/>
        <v>Mi)</v>
      </c>
    </row>
    <row r="1308" spans="1:22" outlineLevel="2">
      <c r="A1308">
        <v>371</v>
      </c>
      <c r="B1308" t="s">
        <v>2533</v>
      </c>
      <c r="C1308" s="334">
        <v>3.7531219382399201</v>
      </c>
      <c r="D1308" s="334">
        <v>0.72945016434733267</v>
      </c>
      <c r="E1308" s="334">
        <v>19.012698436151108</v>
      </c>
      <c r="F1308" s="334">
        <v>1.018903997935521</v>
      </c>
      <c r="G1308" s="334">
        <v>40.538049890952493</v>
      </c>
      <c r="H1308" s="334">
        <v>57209556.283753172</v>
      </c>
      <c r="I1308" s="334">
        <v>1.772856435207693</v>
      </c>
      <c r="J1308" s="334">
        <v>4.7578575017013351</v>
      </c>
      <c r="K1308" s="334">
        <v>1.5746431711474149</v>
      </c>
      <c r="L1308" s="334">
        <v>58.232305838468697</v>
      </c>
      <c r="M1308" s="334" t="s">
        <v>30</v>
      </c>
      <c r="N1308" s="334" t="s">
        <v>30</v>
      </c>
      <c r="O1308" s="334" t="s">
        <v>30</v>
      </c>
      <c r="P1308" s="334">
        <v>7.7946111733979696E-5</v>
      </c>
      <c r="Q1308" s="334" t="s">
        <v>30</v>
      </c>
      <c r="R1308" s="334" t="s">
        <v>30</v>
      </c>
      <c r="S1308" s="595">
        <f t="shared" si="307"/>
        <v>58.232305838468697</v>
      </c>
      <c r="T1308" s="334">
        <v>2.9849999999999999</v>
      </c>
      <c r="U1308">
        <f t="shared" si="308"/>
        <v>100</v>
      </c>
      <c r="V1308" t="str">
        <f t="shared" si="309"/>
        <v>An4</v>
      </c>
    </row>
    <row r="1309" spans="1:22" outlineLevel="2">
      <c r="A1309">
        <v>372</v>
      </c>
      <c r="B1309" t="s">
        <v>2534</v>
      </c>
      <c r="C1309" s="334">
        <v>3.776345526035541</v>
      </c>
      <c r="D1309" s="334">
        <v>0.77852571249549729</v>
      </c>
      <c r="E1309" s="334">
        <v>18.997081382299861</v>
      </c>
      <c r="F1309" s="334">
        <v>1.0840277732969921</v>
      </c>
      <c r="G1309" s="334">
        <v>42.866265153465328</v>
      </c>
      <c r="H1309" s="334">
        <v>54644621.476046391</v>
      </c>
      <c r="I1309" s="334">
        <v>1.9565337766649999</v>
      </c>
      <c r="J1309" s="334">
        <v>5.0373834867691816</v>
      </c>
      <c r="K1309" s="334">
        <v>1.68623715346256</v>
      </c>
      <c r="L1309" s="334">
        <v>58.805320682167341</v>
      </c>
      <c r="M1309" s="334" t="s">
        <v>30</v>
      </c>
      <c r="N1309" s="334" t="s">
        <v>30</v>
      </c>
      <c r="O1309" s="334" t="s">
        <v>30</v>
      </c>
      <c r="P1309" s="334">
        <v>8.3775847412721446E-5</v>
      </c>
      <c r="Q1309" s="334" t="s">
        <v>30</v>
      </c>
      <c r="R1309" s="334" t="s">
        <v>30</v>
      </c>
      <c r="S1309" s="595">
        <f t="shared" si="307"/>
        <v>58.805320682167341</v>
      </c>
      <c r="T1309" s="334">
        <v>2.0880000000000001</v>
      </c>
      <c r="U1309">
        <f t="shared" si="308"/>
        <v>101</v>
      </c>
      <c r="V1309" t="str">
        <f t="shared" si="309"/>
        <v>Mi2</v>
      </c>
    </row>
    <row r="1310" spans="1:22" outlineLevel="2">
      <c r="A1310">
        <v>373</v>
      </c>
      <c r="B1310" t="s">
        <v>2535</v>
      </c>
      <c r="C1310" s="334">
        <v>3.1387658579991111</v>
      </c>
      <c r="D1310" s="334">
        <v>0.74162932367615664</v>
      </c>
      <c r="E1310" s="334">
        <v>17.254734917879521</v>
      </c>
      <c r="F1310" s="334">
        <v>0.98669857871464717</v>
      </c>
      <c r="G1310" s="334">
        <v>39.24913600668981</v>
      </c>
      <c r="H1310" s="334">
        <v>65705058.60845834</v>
      </c>
      <c r="I1310" s="334">
        <v>1.870447229374536</v>
      </c>
      <c r="J1310" s="334">
        <v>5.5612869048379956</v>
      </c>
      <c r="K1310" s="334">
        <v>1.8368925605544391</v>
      </c>
      <c r="L1310" s="334">
        <v>56.93235531619969</v>
      </c>
      <c r="M1310" s="334" t="s">
        <v>30</v>
      </c>
      <c r="N1310" s="334" t="s">
        <v>30</v>
      </c>
      <c r="O1310" s="334" t="s">
        <v>30</v>
      </c>
      <c r="P1310" s="334">
        <v>1.036763516041753E-4</v>
      </c>
      <c r="Q1310" s="334" t="s">
        <v>30</v>
      </c>
      <c r="R1310" s="334" t="s">
        <v>30</v>
      </c>
      <c r="S1310" s="595">
        <f t="shared" si="307"/>
        <v>56.93235531619969</v>
      </c>
      <c r="T1310" s="334">
        <v>1.1970000000000001</v>
      </c>
      <c r="U1310">
        <f t="shared" si="308"/>
        <v>102</v>
      </c>
      <c r="V1310" t="str">
        <f t="shared" si="309"/>
        <v>Gr7</v>
      </c>
    </row>
    <row r="1311" spans="1:22" outlineLevel="2">
      <c r="A1311">
        <v>374</v>
      </c>
      <c r="B1311" t="s">
        <v>2536</v>
      </c>
      <c r="C1311" s="334">
        <v>3.792028337178265</v>
      </c>
      <c r="D1311" s="334">
        <v>0.77547303078840135</v>
      </c>
      <c r="E1311" s="334">
        <v>18.797566984906251</v>
      </c>
      <c r="F1311" s="334">
        <v>1.2073959285182589</v>
      </c>
      <c r="G1311" s="334">
        <v>43.887571943268824</v>
      </c>
      <c r="H1311" s="334">
        <v>58526362.824516073</v>
      </c>
      <c r="I1311" s="334">
        <v>1.5011754693075221</v>
      </c>
      <c r="J1311" s="334">
        <v>4.9563736408188639</v>
      </c>
      <c r="K1311" s="334">
        <v>1.7209818447910099</v>
      </c>
      <c r="L1311" s="334">
        <v>58.339983761508847</v>
      </c>
      <c r="M1311" s="334" t="s">
        <v>30</v>
      </c>
      <c r="N1311" s="334" t="s">
        <v>30</v>
      </c>
      <c r="O1311" s="334" t="s">
        <v>30</v>
      </c>
      <c r="P1311" s="334">
        <v>7.9677559193035155E-5</v>
      </c>
      <c r="Q1311" s="334" t="s">
        <v>30</v>
      </c>
      <c r="R1311" s="334" t="s">
        <v>30</v>
      </c>
      <c r="S1311" s="595">
        <f t="shared" si="307"/>
        <v>58.339983761508847</v>
      </c>
      <c r="T1311" s="334">
        <v>9.6000000000000002E-2</v>
      </c>
      <c r="U1311">
        <f t="shared" si="308"/>
        <v>103</v>
      </c>
      <c r="V1311" t="str">
        <f t="shared" si="309"/>
        <v>Pe7</v>
      </c>
    </row>
    <row r="1312" spans="1:22" outlineLevel="2">
      <c r="A1312">
        <v>375</v>
      </c>
      <c r="B1312" t="s">
        <v>2537</v>
      </c>
      <c r="C1312" s="334">
        <v>3.711555857833591</v>
      </c>
      <c r="D1312" s="334">
        <v>0.69626631698464636</v>
      </c>
      <c r="E1312" s="334">
        <v>16.809243222117651</v>
      </c>
      <c r="F1312" s="334">
        <v>1.040759955253149</v>
      </c>
      <c r="G1312" s="334">
        <v>35.975966152866476</v>
      </c>
      <c r="H1312" s="334">
        <v>75209036.928585753</v>
      </c>
      <c r="I1312" s="334">
        <v>1.57916388070988</v>
      </c>
      <c r="J1312" s="334">
        <v>5.3663427687189156</v>
      </c>
      <c r="K1312" s="334">
        <v>1.8710613983547719</v>
      </c>
      <c r="L1312" s="334">
        <v>57.118990007371963</v>
      </c>
      <c r="M1312" s="334" t="s">
        <v>30</v>
      </c>
      <c r="N1312" s="334" t="s">
        <v>30</v>
      </c>
      <c r="O1312" s="334" t="s">
        <v>30</v>
      </c>
      <c r="P1312" s="334">
        <v>9.9672325293775603E-5</v>
      </c>
      <c r="Q1312" s="334" t="s">
        <v>30</v>
      </c>
      <c r="R1312" s="334" t="s">
        <v>30</v>
      </c>
      <c r="S1312" s="595">
        <f t="shared" si="307"/>
        <v>57.118990007371963</v>
      </c>
      <c r="T1312" s="334">
        <v>-1.7669999999999999</v>
      </c>
      <c r="U1312">
        <f t="shared" si="308"/>
        <v>104</v>
      </c>
      <c r="V1312" t="str">
        <f t="shared" si="309"/>
        <v>Cr5</v>
      </c>
    </row>
    <row r="1313" spans="1:22" outlineLevel="2">
      <c r="A1313">
        <v>376</v>
      </c>
      <c r="B1313" t="s">
        <v>2538</v>
      </c>
      <c r="C1313" s="334">
        <v>3.828453775993728</v>
      </c>
      <c r="D1313" s="334">
        <v>0.76507872856818571</v>
      </c>
      <c r="E1313" s="334">
        <v>18.57851422537216</v>
      </c>
      <c r="F1313" s="334">
        <v>1.1378574267428161</v>
      </c>
      <c r="G1313" s="334">
        <v>41.530172868092023</v>
      </c>
      <c r="H1313" s="334">
        <v>59460283.158079073</v>
      </c>
      <c r="I1313" s="334">
        <v>1.9929898126138159</v>
      </c>
      <c r="J1313" s="334">
        <v>5.5015661136263736</v>
      </c>
      <c r="K1313" s="334">
        <v>1.7883863857815609</v>
      </c>
      <c r="L1313" s="334">
        <v>60.103299088349303</v>
      </c>
      <c r="M1313" s="334" t="s">
        <v>30</v>
      </c>
      <c r="N1313" s="334" t="s">
        <v>30</v>
      </c>
      <c r="O1313" s="334" t="s">
        <v>30</v>
      </c>
      <c r="P1313" s="334">
        <v>9.3047251209916196E-5</v>
      </c>
      <c r="Q1313" s="334" t="s">
        <v>30</v>
      </c>
      <c r="R1313" s="334" t="s">
        <v>30</v>
      </c>
      <c r="S1313" s="595">
        <f t="shared" si="307"/>
        <v>60.103299088349303</v>
      </c>
      <c r="T1313" s="334">
        <v>-1.431</v>
      </c>
      <c r="U1313">
        <f t="shared" si="308"/>
        <v>105</v>
      </c>
      <c r="V1313" t="str">
        <f t="shared" si="309"/>
        <v>Ne3</v>
      </c>
    </row>
    <row r="1314" spans="1:22" outlineLevel="2">
      <c r="A1314">
        <v>377</v>
      </c>
      <c r="B1314" t="s">
        <v>2539</v>
      </c>
      <c r="C1314" s="334">
        <v>3.7075772449157389</v>
      </c>
      <c r="D1314" s="334">
        <v>0.69578563099947544</v>
      </c>
      <c r="E1314" s="334">
        <v>17.54025461640467</v>
      </c>
      <c r="F1314" s="334">
        <v>0.97905760043586676</v>
      </c>
      <c r="G1314" s="334">
        <v>41.9823184926693</v>
      </c>
      <c r="H1314" s="334">
        <v>71215010.299157202</v>
      </c>
      <c r="I1314" s="334">
        <v>1.6287391163240661</v>
      </c>
      <c r="J1314" s="334">
        <v>5.4309865679590299</v>
      </c>
      <c r="K1314" s="334">
        <v>1.77486719487984</v>
      </c>
      <c r="L1314" s="334">
        <v>55.336204976942859</v>
      </c>
      <c r="M1314" s="334" t="s">
        <v>30</v>
      </c>
      <c r="N1314" s="334" t="s">
        <v>30</v>
      </c>
      <c r="O1314" s="334" t="s">
        <v>30</v>
      </c>
      <c r="P1314" s="334">
        <v>1.009167603714529E-4</v>
      </c>
      <c r="Q1314" s="334" t="s">
        <v>30</v>
      </c>
      <c r="R1314" s="334" t="s">
        <v>30</v>
      </c>
      <c r="S1314" s="595">
        <f t="shared" si="307"/>
        <v>55.336204976942859</v>
      </c>
      <c r="T1314" s="334">
        <v>0.66300000000000003</v>
      </c>
      <c r="U1314">
        <f t="shared" si="308"/>
        <v>106</v>
      </c>
      <c r="V1314" t="str">
        <f t="shared" si="309"/>
        <v>Co7</v>
      </c>
    </row>
    <row r="1315" spans="1:22" outlineLevel="2">
      <c r="A1315">
        <v>378</v>
      </c>
      <c r="B1315" t="s">
        <v>2540</v>
      </c>
      <c r="C1315" s="334">
        <v>3.6803286803141448</v>
      </c>
      <c r="D1315" s="334">
        <v>0.70193494539127066</v>
      </c>
      <c r="E1315" s="334">
        <v>18.276157381458809</v>
      </c>
      <c r="F1315" s="334">
        <v>0.97191302548902558</v>
      </c>
      <c r="G1315" s="334">
        <v>46.7150251259838</v>
      </c>
      <c r="H1315" s="334">
        <v>65033271.516089313</v>
      </c>
      <c r="I1315" s="334">
        <v>1.5703128291184141</v>
      </c>
      <c r="J1315" s="334">
        <v>5.2879212621059937</v>
      </c>
      <c r="K1315" s="334">
        <v>1.833445689922101</v>
      </c>
      <c r="L1315" s="334">
        <v>57.373922611123987</v>
      </c>
      <c r="M1315" s="334" t="s">
        <v>30</v>
      </c>
      <c r="N1315" s="334" t="s">
        <v>30</v>
      </c>
      <c r="O1315" s="334" t="s">
        <v>30</v>
      </c>
      <c r="P1315" s="334">
        <v>9.0217817688785938E-5</v>
      </c>
      <c r="Q1315" s="334" t="s">
        <v>30</v>
      </c>
      <c r="R1315" s="334" t="s">
        <v>30</v>
      </c>
      <c r="S1315" s="595">
        <f t="shared" si="307"/>
        <v>57.373922611123987</v>
      </c>
      <c r="T1315" s="334">
        <v>9.6000000000000002E-2</v>
      </c>
      <c r="U1315">
        <f t="shared" si="308"/>
        <v>107</v>
      </c>
      <c r="V1315" t="str">
        <f t="shared" si="309"/>
        <v>Mi2</v>
      </c>
    </row>
    <row r="1316" spans="1:22" outlineLevel="2">
      <c r="A1316">
        <v>379</v>
      </c>
      <c r="B1316" t="s">
        <v>2541</v>
      </c>
      <c r="C1316" s="334">
        <v>3.717789085265033</v>
      </c>
      <c r="D1316" s="334">
        <v>0.73500869853801876</v>
      </c>
      <c r="E1316" s="334">
        <v>18.506928700725091</v>
      </c>
      <c r="F1316" s="334">
        <v>1.0657686586344559</v>
      </c>
      <c r="G1316" s="334">
        <v>42.593811653868883</v>
      </c>
      <c r="H1316" s="334">
        <v>64447176.440764338</v>
      </c>
      <c r="I1316" s="334">
        <v>1.7926725672985051</v>
      </c>
      <c r="J1316" s="334">
        <v>5.4159639034573894</v>
      </c>
      <c r="K1316" s="334">
        <v>1.694006532177796</v>
      </c>
      <c r="L1316" s="334">
        <v>57.747254839078352</v>
      </c>
      <c r="M1316" s="334" t="s">
        <v>30</v>
      </c>
      <c r="N1316" s="334" t="s">
        <v>30</v>
      </c>
      <c r="O1316" s="334" t="s">
        <v>30</v>
      </c>
      <c r="P1316" s="334">
        <v>9.7926707170800228E-5</v>
      </c>
      <c r="Q1316" s="334" t="s">
        <v>30</v>
      </c>
      <c r="R1316" s="334" t="s">
        <v>30</v>
      </c>
      <c r="S1316" s="595">
        <f t="shared" si="307"/>
        <v>57.747254839078352</v>
      </c>
      <c r="T1316" s="334">
        <v>-0.20100000000000001</v>
      </c>
      <c r="U1316">
        <f t="shared" si="308"/>
        <v>108</v>
      </c>
      <c r="V1316" t="str">
        <f t="shared" si="309"/>
        <v>Co3</v>
      </c>
    </row>
    <row r="1317" spans="1:22" outlineLevel="2">
      <c r="A1317">
        <v>380</v>
      </c>
      <c r="B1317" t="s">
        <v>2542</v>
      </c>
      <c r="C1317" s="334">
        <v>3.8795629743054438</v>
      </c>
      <c r="D1317" s="334">
        <v>0.67307776689068832</v>
      </c>
      <c r="E1317" s="334">
        <v>18.82711520957179</v>
      </c>
      <c r="F1317" s="334">
        <v>1.139906156162305</v>
      </c>
      <c r="G1317" s="334">
        <v>46.301877689714999</v>
      </c>
      <c r="H1317" s="334">
        <v>67547754.026538953</v>
      </c>
      <c r="I1317" s="334">
        <v>2.046468987790159</v>
      </c>
      <c r="J1317" s="334">
        <v>6.0098929597178596</v>
      </c>
      <c r="K1317" s="334">
        <v>1.9639088211654661</v>
      </c>
      <c r="L1317" s="334">
        <v>57.084181158850043</v>
      </c>
      <c r="M1317" s="334" t="s">
        <v>30</v>
      </c>
      <c r="N1317" s="334" t="s">
        <v>30</v>
      </c>
      <c r="O1317" s="334" t="s">
        <v>30</v>
      </c>
      <c r="P1317" s="334">
        <v>1.075498644217174E-4</v>
      </c>
      <c r="Q1317" s="334" t="s">
        <v>30</v>
      </c>
      <c r="R1317" s="334" t="s">
        <v>30</v>
      </c>
      <c r="S1317" s="595">
        <f t="shared" si="307"/>
        <v>57.084181158850043</v>
      </c>
      <c r="T1317" s="334">
        <v>-1.464</v>
      </c>
      <c r="U1317">
        <f t="shared" si="308"/>
        <v>109</v>
      </c>
      <c r="V1317" t="str">
        <f t="shared" si="309"/>
        <v>Eg6</v>
      </c>
    </row>
    <row r="1318" spans="1:22" outlineLevel="2">
      <c r="A1318">
        <v>381</v>
      </c>
      <c r="B1318" t="s">
        <v>2543</v>
      </c>
      <c r="C1318" s="334">
        <v>3.7878416336722789</v>
      </c>
      <c r="D1318" s="334">
        <v>0.72789720373317635</v>
      </c>
      <c r="E1318" s="334">
        <v>17.75101669851573</v>
      </c>
      <c r="F1318" s="334">
        <v>1.074039984722384</v>
      </c>
      <c r="G1318" s="334">
        <v>41.797560956118552</v>
      </c>
      <c r="H1318" s="334">
        <v>73480570.14658758</v>
      </c>
      <c r="I1318" s="334">
        <v>1.811071906366587</v>
      </c>
      <c r="J1318" s="334">
        <v>5.4699704362706596</v>
      </c>
      <c r="K1318" s="334">
        <v>2.0134168236467089</v>
      </c>
      <c r="L1318" s="334">
        <v>56.323708336932853</v>
      </c>
      <c r="M1318" s="334" t="s">
        <v>30</v>
      </c>
      <c r="N1318" s="334" t="s">
        <v>30</v>
      </c>
      <c r="O1318" s="334" t="s">
        <v>30</v>
      </c>
      <c r="P1318" s="334">
        <v>9.8000561327850694E-5</v>
      </c>
      <c r="Q1318" s="334" t="s">
        <v>30</v>
      </c>
      <c r="R1318" s="334" t="s">
        <v>30</v>
      </c>
      <c r="S1318" s="595">
        <f t="shared" si="307"/>
        <v>56.323708336932853</v>
      </c>
      <c r="T1318" s="334">
        <v>0.13200000000000001</v>
      </c>
      <c r="U1318">
        <f t="shared" si="308"/>
        <v>110</v>
      </c>
      <c r="V1318" t="str">
        <f t="shared" si="309"/>
        <v>Ya3</v>
      </c>
    </row>
    <row r="1319" spans="1:22" outlineLevel="2">
      <c r="A1319">
        <v>382</v>
      </c>
      <c r="B1319" t="s">
        <v>2544</v>
      </c>
      <c r="C1319" s="334">
        <v>3.608024583701158</v>
      </c>
      <c r="D1319" s="334">
        <v>0.72624009950869928</v>
      </c>
      <c r="E1319" s="334">
        <v>18.016576860535729</v>
      </c>
      <c r="F1319" s="334">
        <v>1.1689318328902769</v>
      </c>
      <c r="G1319" s="334">
        <v>40.711600852334939</v>
      </c>
      <c r="H1319" s="334">
        <v>67950413.412092045</v>
      </c>
      <c r="I1319" s="334">
        <v>2.046614136349286</v>
      </c>
      <c r="J1319" s="334">
        <v>5.7688141773003814</v>
      </c>
      <c r="K1319" s="334">
        <v>1.9203159739454729</v>
      </c>
      <c r="L1319" s="334">
        <v>56.233579322057338</v>
      </c>
      <c r="M1319" s="334" t="s">
        <v>30</v>
      </c>
      <c r="N1319" s="334" t="s">
        <v>30</v>
      </c>
      <c r="O1319" s="334" t="s">
        <v>30</v>
      </c>
      <c r="P1319" s="334">
        <v>1.0774857602176289E-4</v>
      </c>
      <c r="Q1319" s="334" t="s">
        <v>30</v>
      </c>
      <c r="R1319" s="334" t="s">
        <v>30</v>
      </c>
      <c r="S1319" s="595">
        <f t="shared" si="307"/>
        <v>56.233579322057338</v>
      </c>
      <c r="T1319" s="334">
        <v>0.20100000000000001</v>
      </c>
      <c r="U1319">
        <f t="shared" si="308"/>
        <v>111</v>
      </c>
      <c r="V1319" t="str">
        <f t="shared" si="309"/>
        <v>Ka8</v>
      </c>
    </row>
    <row r="1320" spans="1:22" outlineLevel="2">
      <c r="A1320">
        <v>383</v>
      </c>
      <c r="B1320" t="s">
        <v>2545</v>
      </c>
      <c r="C1320" s="334">
        <v>4.0289847699854811</v>
      </c>
      <c r="D1320" s="334">
        <v>0.74467931824451894</v>
      </c>
      <c r="E1320" s="334">
        <v>18.931910187014129</v>
      </c>
      <c r="F1320" s="334">
        <v>1.233715392489227</v>
      </c>
      <c r="G1320" s="334">
        <v>40.793115149770678</v>
      </c>
      <c r="H1320" s="334">
        <v>60391585.205636524</v>
      </c>
      <c r="I1320" s="334">
        <v>2.7310936021137051</v>
      </c>
      <c r="J1320" s="334">
        <v>5.6968942613382509</v>
      </c>
      <c r="K1320" s="334">
        <v>1.694658224955427</v>
      </c>
      <c r="L1320" s="334">
        <v>59.377942131880978</v>
      </c>
      <c r="M1320" s="334" t="s">
        <v>30</v>
      </c>
      <c r="N1320" s="334" t="s">
        <v>30</v>
      </c>
      <c r="O1320" s="334" t="s">
        <v>30</v>
      </c>
      <c r="P1320" s="334">
        <v>1.0299897747357249E-4</v>
      </c>
      <c r="Q1320" s="334" t="s">
        <v>30</v>
      </c>
      <c r="R1320" s="334" t="s">
        <v>30</v>
      </c>
      <c r="S1320" s="595">
        <f t="shared" si="307"/>
        <v>59.377942131880978</v>
      </c>
      <c r="T1320" s="334">
        <v>0.65700000000000003</v>
      </c>
      <c r="U1320">
        <f t="shared" si="308"/>
        <v>112</v>
      </c>
      <c r="V1320" t="str">
        <f t="shared" si="309"/>
        <v>Wa0</v>
      </c>
    </row>
    <row r="1321" spans="1:22" outlineLevel="2">
      <c r="A1321">
        <v>384</v>
      </c>
      <c r="B1321" t="s">
        <v>2546</v>
      </c>
      <c r="C1321" s="334">
        <v>3.9293184959150662</v>
      </c>
      <c r="D1321" s="334">
        <v>0.72651527457644094</v>
      </c>
      <c r="E1321" s="334">
        <v>19.002537360909681</v>
      </c>
      <c r="F1321" s="334">
        <v>1.167364699303256</v>
      </c>
      <c r="G1321" s="334">
        <v>41.35017150865108</v>
      </c>
      <c r="H1321" s="334">
        <v>61714831.603051797</v>
      </c>
      <c r="I1321" s="334">
        <v>1.6060347724584121</v>
      </c>
      <c r="J1321" s="334">
        <v>5.3994754594921339</v>
      </c>
      <c r="K1321" s="334">
        <v>1.7100276277413</v>
      </c>
      <c r="L1321" s="334">
        <v>59.76330307283434</v>
      </c>
      <c r="M1321" s="334" t="s">
        <v>30</v>
      </c>
      <c r="N1321" s="334" t="s">
        <v>30</v>
      </c>
      <c r="O1321" s="334" t="s">
        <v>30</v>
      </c>
      <c r="P1321" s="334">
        <v>9.2600766628523089E-5</v>
      </c>
      <c r="Q1321" s="334" t="s">
        <v>30</v>
      </c>
      <c r="R1321" s="334" t="s">
        <v>30</v>
      </c>
      <c r="S1321" s="595">
        <f t="shared" si="307"/>
        <v>59.76330307283434</v>
      </c>
      <c r="T1321" s="334">
        <v>0.3</v>
      </c>
      <c r="U1321">
        <f t="shared" si="308"/>
        <v>113</v>
      </c>
      <c r="V1321" t="str">
        <f t="shared" si="309"/>
        <v>Wi1</v>
      </c>
    </row>
    <row r="1322" spans="1:22" outlineLevel="2">
      <c r="A1322">
        <v>385</v>
      </c>
      <c r="B1322" t="s">
        <v>2547</v>
      </c>
      <c r="C1322" s="334">
        <v>3.8105389359131312</v>
      </c>
      <c r="D1322" s="334">
        <v>0.74748241885757216</v>
      </c>
      <c r="E1322" s="334">
        <v>18.64921202954223</v>
      </c>
      <c r="F1322" s="334">
        <v>1.1705617806936639</v>
      </c>
      <c r="G1322" s="334">
        <v>42.79048548131172</v>
      </c>
      <c r="H1322" s="334">
        <v>60562092.006959088</v>
      </c>
      <c r="I1322" s="334">
        <v>2.0415796930018169</v>
      </c>
      <c r="J1322" s="334">
        <v>5.6369923886224864</v>
      </c>
      <c r="K1322" s="334">
        <v>1.5576631997339969</v>
      </c>
      <c r="L1322" s="334">
        <v>59.396657683661353</v>
      </c>
      <c r="M1322" s="334" t="s">
        <v>30</v>
      </c>
      <c r="N1322" s="334" t="s">
        <v>30</v>
      </c>
      <c r="O1322" s="334" t="s">
        <v>30</v>
      </c>
      <c r="P1322" s="334">
        <v>9.7901389879267905E-5</v>
      </c>
      <c r="Q1322" s="334" t="s">
        <v>30</v>
      </c>
      <c r="R1322" s="334" t="s">
        <v>30</v>
      </c>
      <c r="S1322" s="595">
        <f t="shared" ref="S1322:S1342" si="310">$L1322</f>
        <v>59.396657683661353</v>
      </c>
      <c r="T1322" s="334">
        <v>-2.7090000000000001</v>
      </c>
      <c r="U1322">
        <f t="shared" si="308"/>
        <v>114</v>
      </c>
      <c r="V1322" t="str">
        <f t="shared" si="309"/>
        <v>La0</v>
      </c>
    </row>
    <row r="1323" spans="1:22" outlineLevel="2">
      <c r="A1323">
        <v>386</v>
      </c>
      <c r="B1323" t="s">
        <v>2548</v>
      </c>
      <c r="C1323" s="334">
        <v>3.830256501266597</v>
      </c>
      <c r="D1323" s="334">
        <v>0.77253071192304634</v>
      </c>
      <c r="E1323" s="334">
        <v>18.8661755813953</v>
      </c>
      <c r="F1323" s="334">
        <v>1.1811757579708999</v>
      </c>
      <c r="G1323" s="334">
        <v>40.871896457332063</v>
      </c>
      <c r="H1323" s="334">
        <v>58912052.860324129</v>
      </c>
      <c r="I1323" s="334">
        <v>1.826042816445572</v>
      </c>
      <c r="J1323" s="334">
        <v>5.2480610751329886</v>
      </c>
      <c r="K1323" s="334">
        <v>1.779174079232472</v>
      </c>
      <c r="L1323" s="334">
        <v>58.24102014547389</v>
      </c>
      <c r="M1323" s="334" t="s">
        <v>30</v>
      </c>
      <c r="N1323" s="334" t="s">
        <v>30</v>
      </c>
      <c r="O1323" s="334" t="s">
        <v>30</v>
      </c>
      <c r="P1323" s="334">
        <v>9.3403792754509743E-5</v>
      </c>
      <c r="Q1323" s="334" t="s">
        <v>30</v>
      </c>
      <c r="R1323" s="334" t="s">
        <v>30</v>
      </c>
      <c r="S1323" s="595">
        <f t="shared" si="310"/>
        <v>58.24102014547389</v>
      </c>
      <c r="T1323" s="334">
        <v>0.14099999999999999</v>
      </c>
      <c r="U1323">
        <f t="shared" si="308"/>
        <v>115</v>
      </c>
      <c r="V1323" t="str">
        <f t="shared" si="309"/>
        <v>Gu9</v>
      </c>
    </row>
    <row r="1324" spans="1:22" outlineLevel="2">
      <c r="A1324">
        <v>387</v>
      </c>
      <c r="B1324" t="s">
        <v>2549</v>
      </c>
      <c r="C1324" s="334">
        <v>3.9422591182858131</v>
      </c>
      <c r="D1324" s="334">
        <v>0.72345011401937542</v>
      </c>
      <c r="E1324" s="334">
        <v>19.34640850023899</v>
      </c>
      <c r="F1324" s="334">
        <v>1.1071893845533709</v>
      </c>
      <c r="G1324" s="334">
        <v>42.868045488704418</v>
      </c>
      <c r="H1324" s="334">
        <v>53797893.749515668</v>
      </c>
      <c r="I1324" s="334">
        <v>1.897668686748901</v>
      </c>
      <c r="J1324" s="334">
        <v>5.8746234108059632</v>
      </c>
      <c r="K1324" s="334">
        <v>1.9001024524736929</v>
      </c>
      <c r="L1324" s="334">
        <v>61.004592674294827</v>
      </c>
      <c r="M1324" s="334" t="s">
        <v>30</v>
      </c>
      <c r="N1324" s="334" t="s">
        <v>30</v>
      </c>
      <c r="O1324" s="334" t="s">
        <v>30</v>
      </c>
      <c r="P1324" s="334">
        <v>9.9907676219204917E-5</v>
      </c>
      <c r="Q1324" s="334" t="s">
        <v>30</v>
      </c>
      <c r="R1324" s="334" t="s">
        <v>30</v>
      </c>
      <c r="S1324" s="595">
        <f t="shared" si="310"/>
        <v>61.004592674294827</v>
      </c>
      <c r="T1324" s="334">
        <v>-1.5720000000000001</v>
      </c>
      <c r="U1324">
        <f t="shared" si="308"/>
        <v>116</v>
      </c>
      <c r="V1324" t="str">
        <f t="shared" si="309"/>
        <v>Ke7</v>
      </c>
    </row>
    <row r="1325" spans="1:22" outlineLevel="2">
      <c r="A1325">
        <v>388</v>
      </c>
      <c r="B1325" t="s">
        <v>2550</v>
      </c>
      <c r="C1325" s="334">
        <v>3.607425166411351</v>
      </c>
      <c r="D1325" s="334">
        <v>0.73827764216844427</v>
      </c>
      <c r="E1325" s="334">
        <v>18.46983603249766</v>
      </c>
      <c r="F1325" s="334">
        <v>1.095572165979372</v>
      </c>
      <c r="G1325" s="334">
        <v>43.169251423780587</v>
      </c>
      <c r="H1325" s="334">
        <v>58830412.411085479</v>
      </c>
      <c r="I1325" s="334">
        <v>1.823033525763615</v>
      </c>
      <c r="J1325" s="334">
        <v>5.1583152852540337</v>
      </c>
      <c r="K1325" s="334">
        <v>1.803103922893226</v>
      </c>
      <c r="L1325" s="334">
        <v>59.443610054702582</v>
      </c>
      <c r="M1325" s="334" t="s">
        <v>30</v>
      </c>
      <c r="N1325" s="334" t="s">
        <v>30</v>
      </c>
      <c r="O1325" s="334" t="s">
        <v>30</v>
      </c>
      <c r="P1325" s="334">
        <v>8.571430354700074E-5</v>
      </c>
      <c r="Q1325" s="334" t="s">
        <v>30</v>
      </c>
      <c r="R1325" s="334" t="s">
        <v>30</v>
      </c>
      <c r="S1325" s="595">
        <f t="shared" si="310"/>
        <v>59.443610054702582</v>
      </c>
      <c r="T1325" s="334">
        <v>3.5489999999999999</v>
      </c>
      <c r="U1325">
        <f t="shared" si="308"/>
        <v>117</v>
      </c>
      <c r="V1325" t="str">
        <f t="shared" si="309"/>
        <v>Ro9</v>
      </c>
    </row>
    <row r="1326" spans="1:22" outlineLevel="2">
      <c r="A1326">
        <v>389</v>
      </c>
      <c r="B1326" t="s">
        <v>2551</v>
      </c>
      <c r="C1326" s="334">
        <v>3.6747492628905278</v>
      </c>
      <c r="D1326" s="334">
        <v>0.70406114162055022</v>
      </c>
      <c r="E1326" s="334">
        <v>17.682676434009998</v>
      </c>
      <c r="F1326" s="334">
        <v>1.0361967847852389</v>
      </c>
      <c r="G1326" s="334">
        <v>42.325229005159017</v>
      </c>
      <c r="H1326" s="334">
        <v>66885166.584165543</v>
      </c>
      <c r="I1326" s="334">
        <v>2.142582787396214</v>
      </c>
      <c r="J1326" s="334">
        <v>5.4921383117996969</v>
      </c>
      <c r="K1326" s="334">
        <v>1.6669998686814</v>
      </c>
      <c r="L1326" s="334">
        <v>60.028561469760788</v>
      </c>
      <c r="M1326" s="334" t="s">
        <v>30</v>
      </c>
      <c r="N1326" s="334" t="s">
        <v>30</v>
      </c>
      <c r="O1326" s="334" t="s">
        <v>30</v>
      </c>
      <c r="P1326" s="334">
        <v>9.177699489934456E-5</v>
      </c>
      <c r="Q1326" s="334" t="s">
        <v>30</v>
      </c>
      <c r="R1326" s="334" t="s">
        <v>30</v>
      </c>
      <c r="S1326" s="595">
        <f t="shared" si="310"/>
        <v>60.028561469760788</v>
      </c>
      <c r="T1326" s="334">
        <v>-2.0070000000000001</v>
      </c>
      <c r="U1326">
        <f t="shared" si="308"/>
        <v>118</v>
      </c>
      <c r="V1326" t="str">
        <f t="shared" si="309"/>
        <v>St)</v>
      </c>
    </row>
    <row r="1327" spans="1:22" outlineLevel="2">
      <c r="A1327">
        <v>390</v>
      </c>
      <c r="B1327" t="s">
        <v>2552</v>
      </c>
      <c r="C1327" s="334">
        <v>4.1466492908327854</v>
      </c>
      <c r="D1327" s="334">
        <v>0.71294452037655165</v>
      </c>
      <c r="E1327" s="334">
        <v>19.999692223311811</v>
      </c>
      <c r="F1327" s="334">
        <v>1.088791180132846</v>
      </c>
      <c r="G1327" s="334">
        <v>42.336946841205858</v>
      </c>
      <c r="H1327" s="334">
        <v>57565001.303396627</v>
      </c>
      <c r="I1327" s="334">
        <v>2.5002080765189389</v>
      </c>
      <c r="J1327" s="334">
        <v>6.0040662702923404</v>
      </c>
      <c r="K1327" s="334">
        <v>1.9555218779564161</v>
      </c>
      <c r="L1327" s="334">
        <v>60.250160726268952</v>
      </c>
      <c r="M1327" s="334" t="s">
        <v>30</v>
      </c>
      <c r="N1327" s="334" t="s">
        <v>30</v>
      </c>
      <c r="O1327" s="334" t="s">
        <v>30</v>
      </c>
      <c r="P1327" s="334">
        <v>1.0755062150171089E-4</v>
      </c>
      <c r="Q1327" s="334" t="s">
        <v>30</v>
      </c>
      <c r="R1327" s="334" t="s">
        <v>30</v>
      </c>
      <c r="S1327" s="595">
        <f t="shared" si="310"/>
        <v>60.250160726268952</v>
      </c>
      <c r="T1327" s="334">
        <v>-0.36899999999999999</v>
      </c>
      <c r="U1327">
        <f t="shared" si="308"/>
        <v>119</v>
      </c>
      <c r="V1327" t="str">
        <f t="shared" si="309"/>
        <v>Le0</v>
      </c>
    </row>
    <row r="1328" spans="1:22" outlineLevel="2">
      <c r="A1328">
        <v>391</v>
      </c>
      <c r="B1328" t="s">
        <v>2553</v>
      </c>
      <c r="C1328" s="334">
        <v>3.440554564606439</v>
      </c>
      <c r="D1328" s="334">
        <v>0.75861359353167346</v>
      </c>
      <c r="E1328" s="334">
        <v>18.52646169351387</v>
      </c>
      <c r="F1328" s="334">
        <v>1.141409021065946</v>
      </c>
      <c r="G1328" s="334">
        <v>43.762418662961799</v>
      </c>
      <c r="H1328" s="334">
        <v>54589350.472751752</v>
      </c>
      <c r="I1328" s="334">
        <v>2.0238619353022731</v>
      </c>
      <c r="J1328" s="334">
        <v>5.2195335881928413</v>
      </c>
      <c r="K1328" s="334">
        <v>1.586767823269867</v>
      </c>
      <c r="L1328" s="334">
        <v>60.735443011223119</v>
      </c>
      <c r="M1328" s="334" t="s">
        <v>30</v>
      </c>
      <c r="N1328" s="334" t="s">
        <v>30</v>
      </c>
      <c r="O1328" s="334" t="s">
        <v>30</v>
      </c>
      <c r="P1328" s="334">
        <v>8.3135523727664274E-5</v>
      </c>
      <c r="Q1328" s="334" t="s">
        <v>30</v>
      </c>
      <c r="R1328" s="334" t="s">
        <v>30</v>
      </c>
      <c r="S1328" s="595">
        <f t="shared" si="310"/>
        <v>60.735443011223119</v>
      </c>
      <c r="T1328" s="334">
        <v>1.8119999999999901</v>
      </c>
      <c r="U1328">
        <f t="shared" si="308"/>
        <v>120</v>
      </c>
      <c r="V1328" t="str">
        <f t="shared" si="309"/>
        <v>An6</v>
      </c>
    </row>
    <row r="1329" spans="1:22" outlineLevel="2">
      <c r="A1329">
        <v>392</v>
      </c>
      <c r="B1329" t="s">
        <v>2554</v>
      </c>
      <c r="C1329" s="334">
        <v>3.8823977543980872</v>
      </c>
      <c r="D1329" s="334">
        <v>0.68369000212197162</v>
      </c>
      <c r="E1329" s="334">
        <v>18.41869482496352</v>
      </c>
      <c r="F1329" s="334">
        <v>1.0933534686319639</v>
      </c>
      <c r="G1329" s="334">
        <v>41.237265245108865</v>
      </c>
      <c r="H1329" s="334">
        <v>64951929.119855247</v>
      </c>
      <c r="I1329" s="334">
        <v>2.1224058272432571</v>
      </c>
      <c r="J1329" s="334">
        <v>5.5439285670994964</v>
      </c>
      <c r="K1329" s="334">
        <v>1.8867615817562251</v>
      </c>
      <c r="L1329" s="334">
        <v>59.675166551492246</v>
      </c>
      <c r="M1329" s="334" t="s">
        <v>30</v>
      </c>
      <c r="N1329" s="334" t="s">
        <v>30</v>
      </c>
      <c r="O1329" s="334" t="s">
        <v>30</v>
      </c>
      <c r="P1329" s="334">
        <v>9.5623439848305824E-5</v>
      </c>
      <c r="Q1329" s="334" t="s">
        <v>30</v>
      </c>
      <c r="R1329" s="334" t="s">
        <v>30</v>
      </c>
      <c r="S1329" s="595">
        <f t="shared" si="310"/>
        <v>59.675166551492246</v>
      </c>
      <c r="T1329" s="334">
        <v>-2.802</v>
      </c>
      <c r="U1329">
        <f t="shared" si="308"/>
        <v>121</v>
      </c>
      <c r="V1329" t="str">
        <f t="shared" si="309"/>
        <v xml:space="preserve">Ch </v>
      </c>
    </row>
    <row r="1330" spans="1:22" outlineLevel="2">
      <c r="A1330">
        <v>393</v>
      </c>
      <c r="B1330" t="s">
        <v>2555</v>
      </c>
      <c r="C1330" s="334">
        <v>3.854891219554645</v>
      </c>
      <c r="D1330" s="334">
        <v>0.65119065701072898</v>
      </c>
      <c r="E1330" s="334">
        <v>18.549207821868229</v>
      </c>
      <c r="F1330" s="334">
        <v>0.92013436762516276</v>
      </c>
      <c r="G1330" s="334">
        <v>42.637318663429973</v>
      </c>
      <c r="H1330" s="334">
        <v>63818538.874622039</v>
      </c>
      <c r="I1330" s="334">
        <v>1.7359626430034441</v>
      </c>
      <c r="J1330" s="334">
        <v>5.6166307856446007</v>
      </c>
      <c r="K1330" s="334">
        <v>1.790308062082574</v>
      </c>
      <c r="L1330" s="334">
        <v>59.258749110512248</v>
      </c>
      <c r="M1330" s="334" t="s">
        <v>30</v>
      </c>
      <c r="N1330" s="334" t="s">
        <v>30</v>
      </c>
      <c r="O1330" s="334" t="s">
        <v>30</v>
      </c>
      <c r="P1330" s="334">
        <v>9.7713215719278138E-5</v>
      </c>
      <c r="Q1330" s="334" t="s">
        <v>30</v>
      </c>
      <c r="R1330" s="334" t="s">
        <v>30</v>
      </c>
      <c r="S1330" s="595">
        <f t="shared" si="310"/>
        <v>59.258749110512248</v>
      </c>
      <c r="T1330" s="334">
        <v>-1.2E-2</v>
      </c>
      <c r="U1330">
        <f t="shared" si="308"/>
        <v>122</v>
      </c>
      <c r="V1330" t="str">
        <f t="shared" si="309"/>
        <v>GR5</v>
      </c>
    </row>
    <row r="1331" spans="1:22" outlineLevel="2">
      <c r="A1331">
        <v>394</v>
      </c>
      <c r="B1331" t="s">
        <v>2556</v>
      </c>
      <c r="C1331" s="334">
        <v>3.8036756825666931</v>
      </c>
      <c r="D1331" s="334">
        <v>0.67192658114556902</v>
      </c>
      <c r="E1331" s="334">
        <v>18.331616638998639</v>
      </c>
      <c r="F1331" s="334">
        <v>1.0909276913325869</v>
      </c>
      <c r="G1331" s="334">
        <v>38.471900178790968</v>
      </c>
      <c r="H1331" s="334">
        <v>62353954.867346853</v>
      </c>
      <c r="I1331" s="334">
        <v>2.037718473153435</v>
      </c>
      <c r="J1331" s="334">
        <v>5.4881611412648494</v>
      </c>
      <c r="K1331" s="334">
        <v>1.703368198205844</v>
      </c>
      <c r="L1331" s="334">
        <v>60.588201819797668</v>
      </c>
      <c r="M1331" s="334" t="s">
        <v>30</v>
      </c>
      <c r="N1331" s="334" t="s">
        <v>30</v>
      </c>
      <c r="O1331" s="334" t="s">
        <v>30</v>
      </c>
      <c r="P1331" s="334">
        <v>9.2327133452557475E-5</v>
      </c>
      <c r="Q1331" s="334" t="s">
        <v>30</v>
      </c>
      <c r="R1331" s="334" t="s">
        <v>30</v>
      </c>
      <c r="S1331" s="595">
        <f t="shared" si="310"/>
        <v>60.588201819797668</v>
      </c>
      <c r="T1331" s="334">
        <v>-0.218999999999999</v>
      </c>
      <c r="U1331">
        <f t="shared" si="308"/>
        <v>123</v>
      </c>
      <c r="V1331" t="str">
        <f t="shared" si="309"/>
        <v>Or)</v>
      </c>
    </row>
    <row r="1332" spans="1:22" outlineLevel="2">
      <c r="A1332">
        <v>395</v>
      </c>
      <c r="B1332" t="s">
        <v>2557</v>
      </c>
      <c r="C1332" s="334">
        <v>3.6818602824126998</v>
      </c>
      <c r="D1332" s="334">
        <v>0.70153240408128903</v>
      </c>
      <c r="E1332" s="334">
        <v>17.201824034381591</v>
      </c>
      <c r="F1332" s="334">
        <v>0.92845329025268175</v>
      </c>
      <c r="G1332" s="334">
        <v>43.110436075352013</v>
      </c>
      <c r="H1332" s="334">
        <v>75958504.624381363</v>
      </c>
      <c r="I1332" s="334">
        <v>1.86323224212396</v>
      </c>
      <c r="J1332" s="334">
        <v>5.5586905992665248</v>
      </c>
      <c r="K1332" s="334">
        <v>1.833735043035545</v>
      </c>
      <c r="L1332" s="334">
        <v>58.804233943267207</v>
      </c>
      <c r="M1332" s="334" t="s">
        <v>30</v>
      </c>
      <c r="N1332" s="334" t="s">
        <v>30</v>
      </c>
      <c r="O1332" s="334" t="s">
        <v>30</v>
      </c>
      <c r="P1332" s="334">
        <v>9.9051746932340561E-5</v>
      </c>
      <c r="Q1332" s="334" t="s">
        <v>30</v>
      </c>
      <c r="R1332" s="334" t="s">
        <v>30</v>
      </c>
      <c r="S1332" s="595">
        <f t="shared" si="310"/>
        <v>58.804233943267207</v>
      </c>
      <c r="T1332" s="334">
        <v>-1.3380000000000001</v>
      </c>
      <c r="U1332">
        <f t="shared" si="308"/>
        <v>124</v>
      </c>
      <c r="V1332" t="str">
        <f t="shared" si="309"/>
        <v>Av7</v>
      </c>
    </row>
    <row r="1333" spans="1:22" outlineLevel="2">
      <c r="A1333">
        <v>396</v>
      </c>
      <c r="B1333" t="s">
        <v>2558</v>
      </c>
      <c r="C1333" s="334">
        <v>3.700877469138518</v>
      </c>
      <c r="D1333" s="334">
        <v>0.73603716441327505</v>
      </c>
      <c r="E1333" s="334">
        <v>18.652501443882539</v>
      </c>
      <c r="F1333" s="334">
        <v>1.0785858869097911</v>
      </c>
      <c r="G1333" s="334">
        <v>37.042931153425741</v>
      </c>
      <c r="H1333" s="334">
        <v>53067936.420783557</v>
      </c>
      <c r="I1333" s="334">
        <v>3.1695273385118661</v>
      </c>
      <c r="J1333" s="334">
        <v>5.7806043610793552</v>
      </c>
      <c r="K1333" s="334">
        <v>1.648937067305527</v>
      </c>
      <c r="L1333" s="334">
        <v>60.803125286285898</v>
      </c>
      <c r="M1333" s="334" t="s">
        <v>30</v>
      </c>
      <c r="N1333" s="334" t="s">
        <v>30</v>
      </c>
      <c r="O1333" s="334" t="s">
        <v>30</v>
      </c>
      <c r="P1333" s="334">
        <v>1.027709415095969E-4</v>
      </c>
      <c r="Q1333" s="334" t="s">
        <v>30</v>
      </c>
      <c r="R1333" s="334" t="s">
        <v>30</v>
      </c>
      <c r="S1333" s="595">
        <f t="shared" si="310"/>
        <v>60.803125286285898</v>
      </c>
      <c r="T1333" s="334">
        <v>-0.18</v>
      </c>
      <c r="U1333">
        <f t="shared" si="308"/>
        <v>125</v>
      </c>
      <c r="V1333" t="str">
        <f t="shared" si="309"/>
        <v>Cl5</v>
      </c>
    </row>
    <row r="1334" spans="1:22" outlineLevel="2">
      <c r="A1334">
        <v>397</v>
      </c>
      <c r="B1334" t="s">
        <v>2559</v>
      </c>
      <c r="C1334" s="334">
        <v>3.6955641738461842</v>
      </c>
      <c r="D1334" s="334">
        <v>0.7460503986651088</v>
      </c>
      <c r="E1334" s="334">
        <v>18.022137623081051</v>
      </c>
      <c r="F1334" s="334">
        <v>1.0597433881507909</v>
      </c>
      <c r="G1334" s="334">
        <v>48.612866804812484</v>
      </c>
      <c r="H1334" s="334">
        <v>63438851.793639377</v>
      </c>
      <c r="I1334" s="334">
        <v>1.7138921693965239</v>
      </c>
      <c r="J1334" s="334">
        <v>5.3461095183735257</v>
      </c>
      <c r="K1334" s="334">
        <v>1.819019916208116</v>
      </c>
      <c r="L1334" s="334">
        <v>58.251200592916582</v>
      </c>
      <c r="M1334" s="334" t="s">
        <v>30</v>
      </c>
      <c r="N1334" s="334" t="s">
        <v>30</v>
      </c>
      <c r="O1334" s="334" t="s">
        <v>30</v>
      </c>
      <c r="P1334" s="334">
        <v>9.1464387325170449E-5</v>
      </c>
      <c r="Q1334" s="334" t="s">
        <v>30</v>
      </c>
      <c r="R1334" s="334" t="s">
        <v>30</v>
      </c>
      <c r="S1334" s="595">
        <f t="shared" si="310"/>
        <v>58.251200592916582</v>
      </c>
      <c r="T1334" s="334">
        <v>1.389</v>
      </c>
      <c r="U1334">
        <f t="shared" si="308"/>
        <v>126</v>
      </c>
      <c r="V1334" t="str">
        <f t="shared" si="309"/>
        <v>Ka2</v>
      </c>
    </row>
    <row r="1335" spans="1:22" outlineLevel="2">
      <c r="A1335">
        <v>398</v>
      </c>
      <c r="B1335" t="s">
        <v>2560</v>
      </c>
      <c r="C1335" s="334">
        <v>3.8294650266239159</v>
      </c>
      <c r="D1335" s="334">
        <v>0.70882389541329216</v>
      </c>
      <c r="E1335" s="334">
        <v>18.461439386534551</v>
      </c>
      <c r="F1335" s="334">
        <v>1.0065440926561171</v>
      </c>
      <c r="G1335" s="334">
        <v>39.240414751615916</v>
      </c>
      <c r="H1335" s="334">
        <v>65167165.994204573</v>
      </c>
      <c r="I1335" s="334">
        <v>1.6563492810239451</v>
      </c>
      <c r="J1335" s="334">
        <v>4.8932134321080198</v>
      </c>
      <c r="K1335" s="334">
        <v>1.729349383070854</v>
      </c>
      <c r="L1335" s="334">
        <v>59.223753195889458</v>
      </c>
      <c r="M1335" s="334" t="s">
        <v>30</v>
      </c>
      <c r="N1335" s="334" t="s">
        <v>30</v>
      </c>
      <c r="O1335" s="334" t="s">
        <v>30</v>
      </c>
      <c r="P1335" s="334">
        <v>7.7341145957247336E-5</v>
      </c>
      <c r="Q1335" s="334" t="s">
        <v>30</v>
      </c>
      <c r="R1335" s="334" t="s">
        <v>30</v>
      </c>
      <c r="S1335" s="595">
        <f t="shared" si="310"/>
        <v>59.223753195889458</v>
      </c>
      <c r="T1335" s="334">
        <v>-1.131</v>
      </c>
      <c r="U1335">
        <f t="shared" si="308"/>
        <v>127</v>
      </c>
      <c r="V1335" t="str">
        <f t="shared" si="309"/>
        <v>Al0</v>
      </c>
    </row>
    <row r="1336" spans="1:22" outlineLevel="2">
      <c r="A1336">
        <v>399</v>
      </c>
      <c r="B1336" t="s">
        <v>2561</v>
      </c>
      <c r="C1336" s="334">
        <v>3.8700389852698041</v>
      </c>
      <c r="D1336" s="334">
        <v>0.67189895080170037</v>
      </c>
      <c r="E1336" s="334">
        <v>18.676314792801389</v>
      </c>
      <c r="F1336" s="334">
        <v>1.0099456532574309</v>
      </c>
      <c r="G1336" s="334">
        <v>42.948491855185473</v>
      </c>
      <c r="H1336" s="334">
        <v>65556013.644738868</v>
      </c>
      <c r="I1336" s="334">
        <v>1.5891883983499471</v>
      </c>
      <c r="J1336" s="334">
        <v>5.3239650874296807</v>
      </c>
      <c r="K1336" s="334">
        <v>1.842869298257481</v>
      </c>
      <c r="L1336" s="334">
        <v>58.924733019383538</v>
      </c>
      <c r="M1336" s="334" t="s">
        <v>30</v>
      </c>
      <c r="N1336" s="334" t="s">
        <v>30</v>
      </c>
      <c r="O1336" s="334" t="s">
        <v>30</v>
      </c>
      <c r="P1336" s="334">
        <v>8.9055965771483558E-5</v>
      </c>
      <c r="Q1336" s="334" t="s">
        <v>30</v>
      </c>
      <c r="R1336" s="334" t="s">
        <v>30</v>
      </c>
      <c r="S1336" s="595">
        <f t="shared" si="310"/>
        <v>58.924733019383538</v>
      </c>
      <c r="T1336" s="334">
        <v>-1.248</v>
      </c>
      <c r="U1336">
        <f t="shared" si="308"/>
        <v>128</v>
      </c>
      <c r="V1336" t="str">
        <f t="shared" si="309"/>
        <v>Ei)</v>
      </c>
    </row>
    <row r="1337" spans="1:22" outlineLevel="2">
      <c r="A1337">
        <v>400</v>
      </c>
      <c r="B1337" t="s">
        <v>2562</v>
      </c>
      <c r="C1337" s="334">
        <v>3.850814834352478</v>
      </c>
      <c r="D1337" s="334">
        <v>0.7274000819696339</v>
      </c>
      <c r="E1337" s="334">
        <v>17.870275567893081</v>
      </c>
      <c r="F1337" s="334">
        <v>1.16949237571363</v>
      </c>
      <c r="G1337" s="334">
        <v>40.323614143488697</v>
      </c>
      <c r="H1337" s="334">
        <v>68061075.125512734</v>
      </c>
      <c r="I1337" s="334">
        <v>1.729945756598126</v>
      </c>
      <c r="J1337" s="334">
        <v>5.1722348348351872</v>
      </c>
      <c r="K1337" s="334">
        <v>1.828515239398296</v>
      </c>
      <c r="L1337" s="334">
        <v>57.29560378228993</v>
      </c>
      <c r="M1337" s="334" t="s">
        <v>30</v>
      </c>
      <c r="N1337" s="334" t="s">
        <v>30</v>
      </c>
      <c r="O1337" s="334" t="s">
        <v>30</v>
      </c>
      <c r="P1337" s="334">
        <v>9.0806532132371991E-5</v>
      </c>
      <c r="Q1337" s="334" t="s">
        <v>30</v>
      </c>
      <c r="R1337" s="334" t="s">
        <v>30</v>
      </c>
      <c r="S1337" s="595">
        <f t="shared" si="310"/>
        <v>57.29560378228993</v>
      </c>
      <c r="T1337" s="334">
        <v>-0.81299999999999994</v>
      </c>
      <c r="U1337">
        <f t="shared" ref="U1337:U1342" si="311">U1336+1</f>
        <v>129</v>
      </c>
      <c r="V1337" t="str">
        <f t="shared" ref="V1337:V1342" si="312">LEFT($B1337&amp;"  ",2)&amp;RIGHT(" "&amp;$B1337,1)</f>
        <v>Ya0</v>
      </c>
    </row>
    <row r="1338" spans="1:22" outlineLevel="2">
      <c r="A1338">
        <v>401</v>
      </c>
      <c r="B1338" t="s">
        <v>2563</v>
      </c>
      <c r="C1338" s="334">
        <v>3.644858343868445</v>
      </c>
      <c r="D1338" s="334">
        <v>0.69942707316910446</v>
      </c>
      <c r="E1338" s="334">
        <v>18.5849571070172</v>
      </c>
      <c r="F1338" s="334">
        <v>1.1089977769305679</v>
      </c>
      <c r="G1338" s="334">
        <v>40.270752987695815</v>
      </c>
      <c r="H1338" s="334">
        <v>60954688.140380338</v>
      </c>
      <c r="I1338" s="334">
        <v>1.777795024698807</v>
      </c>
      <c r="J1338" s="334">
        <v>5.1958050249700491</v>
      </c>
      <c r="K1338" s="334">
        <v>1.7509286408816389</v>
      </c>
      <c r="L1338" s="334">
        <v>57.422023064929917</v>
      </c>
      <c r="M1338" s="334" t="s">
        <v>30</v>
      </c>
      <c r="N1338" s="334" t="s">
        <v>30</v>
      </c>
      <c r="O1338" s="334" t="s">
        <v>30</v>
      </c>
      <c r="P1338" s="334">
        <v>9.1088137151060439E-5</v>
      </c>
      <c r="Q1338" s="334" t="s">
        <v>30</v>
      </c>
      <c r="R1338" s="334" t="s">
        <v>30</v>
      </c>
      <c r="S1338" s="595">
        <f t="shared" si="310"/>
        <v>57.422023064929917</v>
      </c>
      <c r="T1338" s="334">
        <v>1.593</v>
      </c>
      <c r="U1338">
        <f t="shared" si="311"/>
        <v>130</v>
      </c>
      <c r="V1338" t="str">
        <f t="shared" si="312"/>
        <v>Pe9</v>
      </c>
    </row>
    <row r="1339" spans="1:22" outlineLevel="2">
      <c r="A1339">
        <v>402</v>
      </c>
      <c r="B1339" t="s">
        <v>2564</v>
      </c>
      <c r="C1339" s="334">
        <v>3.28782686676879</v>
      </c>
      <c r="D1339" s="334">
        <v>0.6840805366535907</v>
      </c>
      <c r="E1339" s="334">
        <v>17.59566157540959</v>
      </c>
      <c r="F1339" s="334">
        <v>0.92427198247807507</v>
      </c>
      <c r="G1339" s="334">
        <v>45.866033967995357</v>
      </c>
      <c r="H1339" s="334">
        <v>69961594.617402703</v>
      </c>
      <c r="I1339" s="334">
        <v>1.6922827387670809</v>
      </c>
      <c r="J1339" s="334">
        <v>5.3799924757726547</v>
      </c>
      <c r="K1339" s="334">
        <v>2.0140758085402002</v>
      </c>
      <c r="L1339" s="334">
        <v>54.856869484073229</v>
      </c>
      <c r="M1339" s="334" t="s">
        <v>30</v>
      </c>
      <c r="N1339" s="334" t="s">
        <v>30</v>
      </c>
      <c r="O1339" s="334" t="s">
        <v>30</v>
      </c>
      <c r="P1339" s="334">
        <v>9.9155509696830066E-5</v>
      </c>
      <c r="Q1339" s="334" t="s">
        <v>30</v>
      </c>
      <c r="R1339" s="334" t="s">
        <v>30</v>
      </c>
      <c r="S1339" s="595">
        <f t="shared" si="310"/>
        <v>54.856869484073229</v>
      </c>
      <c r="T1339" s="334">
        <v>2.7869999999999999</v>
      </c>
      <c r="U1339">
        <f t="shared" si="311"/>
        <v>131</v>
      </c>
      <c r="V1339" t="str">
        <f t="shared" si="312"/>
        <v>Eu1</v>
      </c>
    </row>
    <row r="1340" spans="1:22" outlineLevel="2">
      <c r="A1340">
        <v>403</v>
      </c>
      <c r="B1340" t="s">
        <v>2565</v>
      </c>
      <c r="C1340" s="334">
        <v>3.93008028781587</v>
      </c>
      <c r="D1340" s="334">
        <v>0.73413742778527213</v>
      </c>
      <c r="E1340" s="334">
        <v>18.856951416906039</v>
      </c>
      <c r="F1340" s="334">
        <v>1.053412529981028</v>
      </c>
      <c r="G1340" s="334">
        <v>42.075633708758296</v>
      </c>
      <c r="H1340" s="334">
        <v>59242219.758751638</v>
      </c>
      <c r="I1340" s="334">
        <v>1.6859837836391121</v>
      </c>
      <c r="J1340" s="334">
        <v>5.5153608930760676</v>
      </c>
      <c r="K1340" s="334">
        <v>1.8463585542798291</v>
      </c>
      <c r="L1340" s="334">
        <v>58.111766719652501</v>
      </c>
      <c r="M1340" s="334" t="s">
        <v>30</v>
      </c>
      <c r="N1340" s="334" t="s">
        <v>30</v>
      </c>
      <c r="O1340" s="334" t="s">
        <v>30</v>
      </c>
      <c r="P1340" s="334">
        <v>9.5812941185780784E-5</v>
      </c>
      <c r="Q1340" s="334" t="s">
        <v>30</v>
      </c>
      <c r="R1340" s="334" t="s">
        <v>30</v>
      </c>
      <c r="S1340" s="595">
        <f t="shared" si="310"/>
        <v>58.111766719652501</v>
      </c>
      <c r="T1340" s="334">
        <v>4.9740000000000002</v>
      </c>
      <c r="U1340">
        <f t="shared" si="311"/>
        <v>132</v>
      </c>
      <c r="V1340" t="str">
        <f t="shared" si="312"/>
        <v>Bu0</v>
      </c>
    </row>
    <row r="1341" spans="1:22" outlineLevel="2">
      <c r="A1341">
        <v>404</v>
      </c>
      <c r="B1341" t="s">
        <v>2566</v>
      </c>
      <c r="C1341" s="334">
        <v>3.6911776494192159</v>
      </c>
      <c r="D1341" s="334">
        <v>0.74146013193993499</v>
      </c>
      <c r="E1341" s="334">
        <v>18.539937607059169</v>
      </c>
      <c r="F1341" s="334">
        <v>1.16826935819874</v>
      </c>
      <c r="G1341" s="334">
        <v>42.378216916163638</v>
      </c>
      <c r="H1341" s="334">
        <v>59447699.164000459</v>
      </c>
      <c r="I1341" s="334">
        <v>2.0675993660507812</v>
      </c>
      <c r="J1341" s="334">
        <v>5.2765465561707163</v>
      </c>
      <c r="K1341" s="334">
        <v>1.7146393224491701</v>
      </c>
      <c r="L1341" s="334">
        <v>59.163866031860373</v>
      </c>
      <c r="M1341" s="334" t="s">
        <v>30</v>
      </c>
      <c r="N1341" s="334" t="s">
        <v>30</v>
      </c>
      <c r="O1341" s="334" t="s">
        <v>30</v>
      </c>
      <c r="P1341" s="334">
        <v>8.9683998129747489E-5</v>
      </c>
      <c r="Q1341" s="334" t="s">
        <v>30</v>
      </c>
      <c r="R1341" s="334" t="s">
        <v>30</v>
      </c>
      <c r="S1341" s="595">
        <f t="shared" si="310"/>
        <v>59.163866031860373</v>
      </c>
      <c r="T1341" s="334">
        <v>-0.36</v>
      </c>
      <c r="U1341">
        <f t="shared" si="311"/>
        <v>133</v>
      </c>
      <c r="V1341" t="str">
        <f t="shared" si="312"/>
        <v>Hi6</v>
      </c>
    </row>
    <row r="1342" spans="1:22" outlineLevel="2">
      <c r="A1342" s="578">
        <v>405</v>
      </c>
      <c r="B1342" s="578" t="s">
        <v>2567</v>
      </c>
      <c r="C1342" s="579">
        <v>3.5103189648043251</v>
      </c>
      <c r="D1342" s="579">
        <v>0.64812131149443664</v>
      </c>
      <c r="E1342" s="579">
        <v>18.01697500889037</v>
      </c>
      <c r="F1342" s="579">
        <v>1.0906183159057701</v>
      </c>
      <c r="G1342" s="334">
        <v>41.396980945739344</v>
      </c>
      <c r="H1342" s="579">
        <v>70023987.972968429</v>
      </c>
      <c r="I1342" s="579">
        <v>1.6639349545386579</v>
      </c>
      <c r="J1342" s="579">
        <v>5.4959379792536884</v>
      </c>
      <c r="K1342" s="579">
        <v>1.9387390944524789</v>
      </c>
      <c r="L1342" s="579">
        <v>55.372121675004053</v>
      </c>
      <c r="M1342" s="334" t="s">
        <v>30</v>
      </c>
      <c r="N1342" s="334" t="s">
        <v>30</v>
      </c>
      <c r="O1342" s="334" t="s">
        <v>30</v>
      </c>
      <c r="P1342" s="579">
        <v>1.0178724200502789E-4</v>
      </c>
      <c r="Q1342" s="334" t="s">
        <v>30</v>
      </c>
      <c r="R1342" s="334" t="s">
        <v>30</v>
      </c>
      <c r="S1342" s="595">
        <f t="shared" si="310"/>
        <v>55.372121675004053</v>
      </c>
      <c r="T1342" s="579">
        <v>0.48</v>
      </c>
      <c r="U1342">
        <f t="shared" si="311"/>
        <v>134</v>
      </c>
      <c r="V1342" t="str">
        <f t="shared" si="312"/>
        <v>Hi3</v>
      </c>
    </row>
    <row r="1343" spans="1:22" ht="9" customHeight="1" outlineLevel="2"/>
    <row r="1345" spans="1:24">
      <c r="A1345" s="619" t="s">
        <v>2597</v>
      </c>
    </row>
    <row r="1346" spans="1:24" ht="66.75" customHeight="1" outlineLevel="1">
      <c r="B1346" t="s">
        <v>1352</v>
      </c>
      <c r="C1346" s="187" t="s">
        <v>2594</v>
      </c>
      <c r="D1346" s="187" t="s">
        <v>2596</v>
      </c>
      <c r="E1346" s="187" t="s">
        <v>2599</v>
      </c>
      <c r="F1346" s="187" t="s">
        <v>2600</v>
      </c>
      <c r="G1346" s="187" t="s">
        <v>2604</v>
      </c>
      <c r="H1346" s="187" t="s">
        <v>2606</v>
      </c>
      <c r="I1346" s="187" t="s">
        <v>532</v>
      </c>
    </row>
    <row r="1347" spans="1:24" outlineLevel="1">
      <c r="A1347">
        <v>1</v>
      </c>
      <c r="B1347" s="18" t="str" cm="1">
        <f t="array" ref="B1347">INDEX(i.Region_Desc,1,$A1347)</f>
        <v>SWV</v>
      </c>
      <c r="C1347" s="334">
        <v>12</v>
      </c>
      <c r="D1347" s="334">
        <v>0</v>
      </c>
      <c r="E1347" s="334">
        <v>145</v>
      </c>
      <c r="F1347" s="334">
        <v>175</v>
      </c>
      <c r="G1347" s="334">
        <v>7</v>
      </c>
      <c r="H1347" s="334" t="b">
        <v>1</v>
      </c>
      <c r="I1347" s="334">
        <v>3</v>
      </c>
    </row>
    <row r="1348" spans="1:24" outlineLevel="1">
      <c r="A1348">
        <v>2</v>
      </c>
      <c r="B1348" s="18" t="str" cm="1">
        <f t="array" ref="B1348">INDEX(i.Region_Desc,1,$A1348)</f>
        <v>GSW</v>
      </c>
      <c r="C1348" s="334">
        <v>9</v>
      </c>
      <c r="D1348" s="334">
        <v>0</v>
      </c>
      <c r="E1348" s="334">
        <v>160</v>
      </c>
      <c r="F1348" s="334">
        <v>190</v>
      </c>
      <c r="G1348" s="334">
        <v>7</v>
      </c>
      <c r="H1348" s="334" t="b">
        <v>1</v>
      </c>
      <c r="I1348" s="334">
        <v>3</v>
      </c>
    </row>
    <row r="1349" spans="1:24" outlineLevel="1">
      <c r="A1349">
        <v>3</v>
      </c>
      <c r="B1349" s="18" t="str" cm="1">
        <f t="array" ref="B1349">INDEX(i.Region_Desc,1,$A1349)</f>
        <v>CWW</v>
      </c>
      <c r="C1349" s="334" t="s">
        <v>30</v>
      </c>
      <c r="D1349" s="334" t="s">
        <v>30</v>
      </c>
      <c r="E1349" s="334" t="s">
        <v>30</v>
      </c>
      <c r="F1349" s="334" t="s">
        <v>30</v>
      </c>
      <c r="G1349" s="334" t="s">
        <v>30</v>
      </c>
      <c r="H1349" s="334" t="s">
        <v>30</v>
      </c>
      <c r="I1349" s="334" t="s">
        <v>30</v>
      </c>
    </row>
    <row r="1350" spans="1:24" outlineLevel="1">
      <c r="A1350">
        <v>4</v>
      </c>
      <c r="B1350" s="18" t="str" cm="1">
        <f t="array" ref="B1350">INDEX(i.Region_Desc,1,$A1350)</f>
        <v>EWW</v>
      </c>
      <c r="C1350" s="334">
        <v>3</v>
      </c>
      <c r="D1350" s="334">
        <v>0</v>
      </c>
      <c r="E1350" s="334">
        <v>183</v>
      </c>
      <c r="F1350" s="334">
        <v>213</v>
      </c>
      <c r="G1350" s="334">
        <v>7</v>
      </c>
      <c r="H1350" s="334" t="b">
        <v>0</v>
      </c>
      <c r="I1350" s="334">
        <v>1</v>
      </c>
    </row>
    <row r="1352" spans="1:24">
      <c r="A1352" s="14" t="s">
        <v>2892</v>
      </c>
    </row>
    <row r="1353" spans="1:24" outlineLevel="1"/>
    <row r="1354" spans="1:24" outlineLevel="1">
      <c r="B1354" s="25" t="s">
        <v>2266</v>
      </c>
      <c r="C1354" s="18">
        <v>0</v>
      </c>
      <c r="D1354" s="18">
        <v>1</v>
      </c>
      <c r="E1354" s="18">
        <v>2</v>
      </c>
      <c r="F1354" s="18">
        <v>3</v>
      </c>
      <c r="G1354" s="18">
        <v>4</v>
      </c>
      <c r="H1354" s="18">
        <v>5</v>
      </c>
      <c r="I1354" s="18">
        <v>6</v>
      </c>
      <c r="J1354" s="18">
        <v>7</v>
      </c>
      <c r="K1354" s="18">
        <v>8</v>
      </c>
      <c r="L1354" s="18">
        <v>9</v>
      </c>
      <c r="M1354" s="18">
        <v>10</v>
      </c>
      <c r="N1354" s="18">
        <v>11</v>
      </c>
      <c r="O1354" s="18">
        <v>12</v>
      </c>
      <c r="P1354" s="18">
        <v>12</v>
      </c>
      <c r="Q1354" s="18">
        <v>12</v>
      </c>
      <c r="R1354" s="18">
        <v>13</v>
      </c>
      <c r="S1354" s="18">
        <v>14</v>
      </c>
      <c r="T1354" s="18">
        <v>15</v>
      </c>
      <c r="U1354" s="18">
        <v>16</v>
      </c>
      <c r="V1354" s="18">
        <v>17</v>
      </c>
      <c r="W1354" s="18">
        <v>18</v>
      </c>
      <c r="X1354" s="18">
        <v>19</v>
      </c>
    </row>
    <row r="1355" spans="1:24" outlineLevel="1">
      <c r="B1355" s="25" t="s">
        <v>2933</v>
      </c>
      <c r="C1355" s="18">
        <v>0</v>
      </c>
      <c r="D1355" s="18">
        <f ca="1">OFFSET(D1355,0,-1)+1</f>
        <v>1</v>
      </c>
      <c r="E1355" s="18">
        <f t="shared" ref="E1355:Q1355" ca="1" si="313">OFFSET(E1355,0,-1)+1</f>
        <v>2</v>
      </c>
      <c r="F1355" s="18">
        <f t="shared" ca="1" si="313"/>
        <v>3</v>
      </c>
      <c r="G1355" s="18">
        <f t="shared" ca="1" si="313"/>
        <v>4</v>
      </c>
      <c r="H1355" s="18">
        <f t="shared" ca="1" si="313"/>
        <v>5</v>
      </c>
      <c r="I1355" s="18">
        <f t="shared" ca="1" si="313"/>
        <v>6</v>
      </c>
      <c r="J1355" s="18">
        <f t="shared" ca="1" si="313"/>
        <v>7</v>
      </c>
      <c r="K1355" s="18">
        <f t="shared" ca="1" si="313"/>
        <v>8</v>
      </c>
      <c r="L1355" s="18">
        <f t="shared" ca="1" si="313"/>
        <v>9</v>
      </c>
      <c r="M1355" s="18">
        <f t="shared" ca="1" si="313"/>
        <v>10</v>
      </c>
      <c r="N1355" s="18">
        <f t="shared" ca="1" si="313"/>
        <v>11</v>
      </c>
      <c r="O1355" s="18">
        <f t="shared" ca="1" si="313"/>
        <v>12</v>
      </c>
      <c r="P1355" s="18">
        <f t="shared" ca="1" si="313"/>
        <v>13</v>
      </c>
      <c r="Q1355" s="18">
        <f t="shared" ca="1" si="313"/>
        <v>14</v>
      </c>
      <c r="R1355" s="18">
        <f t="shared" ref="R1355:X1355" ca="1" si="314">OFFSET(R1355,0,-1)+1</f>
        <v>15</v>
      </c>
      <c r="S1355" s="18">
        <f t="shared" ca="1" si="314"/>
        <v>16</v>
      </c>
      <c r="T1355" s="18">
        <f t="shared" ca="1" si="314"/>
        <v>17</v>
      </c>
      <c r="U1355" s="18">
        <f t="shared" ca="1" si="314"/>
        <v>18</v>
      </c>
      <c r="V1355" s="18">
        <f t="shared" ca="1" si="314"/>
        <v>19</v>
      </c>
      <c r="W1355" s="18">
        <f t="shared" ca="1" si="314"/>
        <v>20</v>
      </c>
      <c r="X1355" s="18">
        <f t="shared" ca="1" si="314"/>
        <v>21</v>
      </c>
    </row>
    <row r="1356" spans="1:24" outlineLevel="1">
      <c r="O1356" t="s">
        <v>2936</v>
      </c>
      <c r="P1356" t="s">
        <v>2934</v>
      </c>
      <c r="Q1356" t="s">
        <v>2935</v>
      </c>
      <c r="W1356" t="s">
        <v>2033</v>
      </c>
    </row>
    <row r="1357" spans="1:24" outlineLevel="1"/>
    <row r="1358" spans="1:24" outlineLevel="1"/>
    <row r="1359" spans="1:24" outlineLevel="1"/>
    <row r="1360" spans="1:24" outlineLevel="1"/>
    <row r="1362" spans="1:9">
      <c r="A1362" s="164" t="s">
        <v>2949</v>
      </c>
    </row>
    <row r="1363" spans="1:9" outlineLevel="1">
      <c r="B1363" s="780" t="s">
        <v>2950</v>
      </c>
      <c r="C1363" s="780"/>
      <c r="D1363" s="780" t="s">
        <v>2951</v>
      </c>
      <c r="E1363" s="780"/>
      <c r="F1363" s="780" t="s">
        <v>2952</v>
      </c>
      <c r="G1363" s="780"/>
      <c r="H1363" s="780" t="s">
        <v>595</v>
      </c>
      <c r="I1363" s="780"/>
    </row>
    <row r="1364" spans="1:9" outlineLevel="1">
      <c r="B1364" s="196"/>
      <c r="C1364" s="196"/>
      <c r="D1364" s="196" t="s">
        <v>2954</v>
      </c>
      <c r="E1364" s="196" t="s">
        <v>2953</v>
      </c>
      <c r="F1364" s="196" t="s">
        <v>2954</v>
      </c>
      <c r="G1364" s="196" t="s">
        <v>2953</v>
      </c>
      <c r="H1364" s="196" t="s">
        <v>2954</v>
      </c>
      <c r="I1364" s="196" t="s">
        <v>2953</v>
      </c>
    </row>
    <row r="1365" spans="1:9" outlineLevel="1">
      <c r="B1365" s="781"/>
      <c r="C1365" s="781"/>
      <c r="D1365" s="781">
        <v>1</v>
      </c>
      <c r="E1365" s="781">
        <v>2</v>
      </c>
      <c r="F1365" s="781">
        <v>3</v>
      </c>
      <c r="G1365" s="781">
        <v>4</v>
      </c>
      <c r="H1365" s="781">
        <v>5</v>
      </c>
      <c r="I1365" s="781">
        <v>6</v>
      </c>
    </row>
    <row r="1366" spans="1:9" outlineLevel="1">
      <c r="B1366" s="780" t="s">
        <v>2955</v>
      </c>
      <c r="C1366" s="782">
        <v>1</v>
      </c>
      <c r="D1366" s="780" t="b">
        <v>1</v>
      </c>
      <c r="E1366" s="780"/>
      <c r="F1366" s="780" t="b">
        <v>0</v>
      </c>
      <c r="G1366" s="780"/>
      <c r="H1366" s="780" t="b">
        <v>0</v>
      </c>
      <c r="I1366" s="780"/>
    </row>
    <row r="1367" spans="1:9" outlineLevel="1">
      <c r="B1367" s="196" t="s">
        <v>2956</v>
      </c>
      <c r="C1367" s="552">
        <v>2</v>
      </c>
      <c r="D1367" s="196" t="b">
        <v>0</v>
      </c>
      <c r="E1367" s="196"/>
      <c r="F1367" s="196" t="b">
        <v>1</v>
      </c>
      <c r="G1367" s="196"/>
      <c r="H1367" s="196" t="b">
        <v>0</v>
      </c>
      <c r="I1367" s="196"/>
    </row>
    <row r="1368" spans="1:9" outlineLevel="1">
      <c r="B1368" s="196" t="s">
        <v>2957</v>
      </c>
      <c r="C1368" s="552">
        <v>3</v>
      </c>
      <c r="D1368" s="196" t="b">
        <v>0</v>
      </c>
      <c r="E1368" s="196"/>
      <c r="F1368" s="196" t="b">
        <v>0</v>
      </c>
      <c r="G1368" s="196"/>
      <c r="H1368" s="196" t="b">
        <v>1</v>
      </c>
      <c r="I1368" s="196"/>
    </row>
    <row r="1369" spans="1:9" outlineLevel="1">
      <c r="B1369" s="196" t="s">
        <v>2958</v>
      </c>
      <c r="C1369" s="552">
        <v>4</v>
      </c>
      <c r="D1369" s="196" t="b">
        <v>1</v>
      </c>
      <c r="E1369" s="783">
        <v>0.25</v>
      </c>
      <c r="F1369" s="196" t="b">
        <v>1</v>
      </c>
      <c r="G1369" s="196"/>
      <c r="H1369" s="196" t="b">
        <v>0</v>
      </c>
      <c r="I1369" s="196"/>
    </row>
    <row r="1370" spans="1:9" outlineLevel="1">
      <c r="B1370" s="196"/>
      <c r="C1370" s="552">
        <v>5</v>
      </c>
      <c r="D1370" s="196" t="b">
        <v>1</v>
      </c>
      <c r="E1370" s="783">
        <v>0.5</v>
      </c>
      <c r="F1370" s="196" t="b">
        <v>1</v>
      </c>
      <c r="G1370" s="196"/>
      <c r="H1370" s="196" t="b">
        <v>0</v>
      </c>
      <c r="I1370" s="196"/>
    </row>
    <row r="1371" spans="1:9" outlineLevel="1">
      <c r="B1371" s="196"/>
      <c r="C1371" s="552">
        <v>6</v>
      </c>
      <c r="D1371" s="196" t="b">
        <v>1</v>
      </c>
      <c r="E1371" s="783">
        <v>0.75</v>
      </c>
      <c r="F1371" s="196" t="b">
        <v>1</v>
      </c>
      <c r="G1371" s="196"/>
      <c r="H1371" s="196" t="b">
        <v>0</v>
      </c>
      <c r="I1371" s="196"/>
    </row>
    <row r="1372" spans="1:9" outlineLevel="1">
      <c r="B1372" s="196" t="s">
        <v>2959</v>
      </c>
      <c r="C1372" s="552">
        <v>7</v>
      </c>
      <c r="D1372" s="196" t="b">
        <v>1</v>
      </c>
      <c r="E1372" s="783">
        <v>0.25</v>
      </c>
      <c r="F1372" s="196" t="b">
        <v>0</v>
      </c>
      <c r="G1372" s="196"/>
      <c r="H1372" s="196" t="b">
        <v>1</v>
      </c>
      <c r="I1372" s="196"/>
    </row>
    <row r="1373" spans="1:9" outlineLevel="1">
      <c r="B1373" s="196"/>
      <c r="C1373" s="552">
        <v>8</v>
      </c>
      <c r="D1373" s="196" t="b">
        <v>1</v>
      </c>
      <c r="E1373" s="783">
        <v>0.5</v>
      </c>
      <c r="F1373" s="196" t="b">
        <v>0</v>
      </c>
      <c r="G1373" s="196"/>
      <c r="H1373" s="196" t="b">
        <v>1</v>
      </c>
      <c r="I1373" s="196"/>
    </row>
    <row r="1374" spans="1:9" outlineLevel="1">
      <c r="B1374" s="196"/>
      <c r="C1374" s="552">
        <v>9</v>
      </c>
      <c r="D1374" s="196" t="b">
        <v>1</v>
      </c>
      <c r="E1374" s="783">
        <v>0.75</v>
      </c>
      <c r="F1374" s="196" t="b">
        <v>0</v>
      </c>
      <c r="G1374" s="196"/>
      <c r="H1374" s="196" t="b">
        <v>1</v>
      </c>
      <c r="I1374" s="196"/>
    </row>
    <row r="1375" spans="1:9" outlineLevel="1">
      <c r="B1375" s="196" t="s">
        <v>2958</v>
      </c>
      <c r="C1375" s="552">
        <v>10</v>
      </c>
      <c r="D1375" s="196" t="b">
        <v>0</v>
      </c>
      <c r="E1375" s="196"/>
      <c r="F1375" s="196" t="b">
        <v>1</v>
      </c>
      <c r="G1375" s="783">
        <v>0.25</v>
      </c>
      <c r="H1375" s="196" t="b">
        <v>1</v>
      </c>
      <c r="I1375" s="196"/>
    </row>
    <row r="1376" spans="1:9" outlineLevel="1">
      <c r="B1376" s="196"/>
      <c r="C1376" s="552">
        <v>11</v>
      </c>
      <c r="D1376" s="196" t="b">
        <v>0</v>
      </c>
      <c r="E1376" s="196"/>
      <c r="F1376" s="196" t="b">
        <v>1</v>
      </c>
      <c r="G1376" s="783">
        <v>0.5</v>
      </c>
      <c r="H1376" s="196" t="b">
        <v>1</v>
      </c>
      <c r="I1376" s="196"/>
    </row>
    <row r="1377" spans="1:9" outlineLevel="1">
      <c r="B1377" s="781"/>
      <c r="C1377" s="784">
        <v>12</v>
      </c>
      <c r="D1377" s="781" t="b">
        <v>0</v>
      </c>
      <c r="E1377" s="781"/>
      <c r="F1377" s="781" t="b">
        <v>1</v>
      </c>
      <c r="G1377" s="785">
        <v>0.75</v>
      </c>
      <c r="H1377" s="781" t="b">
        <v>1</v>
      </c>
      <c r="I1377" s="781"/>
    </row>
    <row r="1379" spans="1:9">
      <c r="A1379" s="14" t="s">
        <v>2844</v>
      </c>
    </row>
    <row r="1561" spans="1:1">
      <c r="A1561" s="569" t="s">
        <v>3223</v>
      </c>
    </row>
    <row r="1571" spans="1:1">
      <c r="A1571" s="14" t="s">
        <v>3261</v>
      </c>
    </row>
  </sheetData>
  <phoneticPr fontId="5"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DDC9-E0E8-48BF-8BE6-D6DD57F6C67D}">
  <sheetPr codeName="Sheet3"/>
  <dimension ref="A1:M123"/>
  <sheetViews>
    <sheetView workbookViewId="0">
      <pane xSplit="1" ySplit="2" topLeftCell="B48" activePane="bottomRight" state="frozen"/>
      <selection pane="topRight" activeCell="B1" sqref="B1"/>
      <selection pane="bottomLeft" activeCell="A3" sqref="A3"/>
      <selection pane="bottomRight" activeCell="M75" sqref="M75"/>
    </sheetView>
    <sheetView workbookViewId="1">
      <pane xSplit="1" ySplit="2" topLeftCell="B51" activePane="bottomRight" state="frozen"/>
      <selection activeCell="AY302" sqref="AY302"/>
      <selection pane="topRight" activeCell="AY302" sqref="AY302"/>
      <selection pane="bottomLeft" activeCell="AY302" sqref="AY302"/>
      <selection pane="bottomRight" activeCell="M73" sqref="M73"/>
    </sheetView>
  </sheetViews>
  <sheetFormatPr defaultRowHeight="15"/>
  <cols>
    <col min="1" max="1" width="23.7109375" customWidth="1"/>
  </cols>
  <sheetData>
    <row r="1" spans="1:13" ht="27.75" customHeight="1">
      <c r="A1" s="14" t="s">
        <v>32</v>
      </c>
      <c r="B1" s="8" t="s">
        <v>33</v>
      </c>
      <c r="C1" s="8" t="s">
        <v>33</v>
      </c>
      <c r="D1" s="8" t="s">
        <v>33</v>
      </c>
      <c r="E1" s="8" t="s">
        <v>33</v>
      </c>
      <c r="F1" s="8" t="s">
        <v>33</v>
      </c>
      <c r="G1" s="8" t="s">
        <v>33</v>
      </c>
      <c r="H1" s="8" t="s">
        <v>33</v>
      </c>
      <c r="I1" s="8" t="s">
        <v>33</v>
      </c>
      <c r="J1" s="8" t="s">
        <v>33</v>
      </c>
      <c r="K1" s="8" t="s">
        <v>33</v>
      </c>
      <c r="L1" s="8" t="s">
        <v>33</v>
      </c>
      <c r="M1" s="14" t="s">
        <v>34</v>
      </c>
    </row>
    <row r="2" spans="1:13">
      <c r="A2" s="14" t="s">
        <v>188</v>
      </c>
      <c r="B2" s="8" t="s">
        <v>5</v>
      </c>
      <c r="C2" s="8">
        <v>1</v>
      </c>
      <c r="D2" s="8">
        <v>2</v>
      </c>
      <c r="E2" s="8">
        <v>3</v>
      </c>
      <c r="F2" s="8">
        <v>4</v>
      </c>
      <c r="G2" s="8">
        <v>5</v>
      </c>
      <c r="H2" s="8">
        <v>6</v>
      </c>
      <c r="I2" s="8">
        <v>7</v>
      </c>
      <c r="J2" s="8">
        <v>8</v>
      </c>
      <c r="K2" s="8">
        <v>9</v>
      </c>
      <c r="L2" s="8">
        <v>10</v>
      </c>
      <c r="M2" s="14"/>
    </row>
    <row r="3" spans="1:13">
      <c r="A3" s="13" t="s">
        <v>35</v>
      </c>
      <c r="B3" s="11" t="b">
        <v>1</v>
      </c>
      <c r="C3" s="11" t="b">
        <v>1</v>
      </c>
      <c r="D3" s="11" t="b">
        <v>1</v>
      </c>
      <c r="E3" s="11" t="b">
        <v>1</v>
      </c>
      <c r="F3" s="11" t="b">
        <v>1</v>
      </c>
      <c r="G3" s="11" t="b">
        <v>1</v>
      </c>
      <c r="H3" s="11" t="b">
        <v>1</v>
      </c>
      <c r="I3" s="11" t="b">
        <v>1</v>
      </c>
      <c r="J3" s="11" t="b">
        <v>1</v>
      </c>
      <c r="K3" s="11" t="b">
        <v>1</v>
      </c>
      <c r="L3" s="11" t="b">
        <v>1</v>
      </c>
      <c r="M3" s="15" t="s">
        <v>407</v>
      </c>
    </row>
    <row r="4" spans="1:13">
      <c r="A4" s="13" t="s">
        <v>36</v>
      </c>
      <c r="B4" s="11" t="b">
        <v>1</v>
      </c>
      <c r="C4" s="11" t="b">
        <v>1</v>
      </c>
      <c r="D4" s="11" t="b">
        <v>1</v>
      </c>
      <c r="E4" s="11" t="b">
        <v>1</v>
      </c>
      <c r="F4" s="11" t="b">
        <v>1</v>
      </c>
      <c r="G4" s="11" t="b">
        <v>0</v>
      </c>
      <c r="H4" s="11" t="b">
        <v>0</v>
      </c>
      <c r="I4" s="11" t="b">
        <v>1</v>
      </c>
      <c r="J4" s="11" t="b">
        <v>0</v>
      </c>
      <c r="K4" s="11" t="b">
        <v>1</v>
      </c>
      <c r="L4" s="11" t="b">
        <v>0</v>
      </c>
      <c r="M4" s="15" t="s">
        <v>408</v>
      </c>
    </row>
    <row r="5" spans="1:13">
      <c r="A5" s="13" t="s">
        <v>1858</v>
      </c>
      <c r="B5" s="11" t="b">
        <v>1</v>
      </c>
      <c r="C5" s="11" t="b">
        <v>1</v>
      </c>
      <c r="D5" s="11" t="b">
        <v>1</v>
      </c>
      <c r="E5" s="11" t="b">
        <v>1</v>
      </c>
      <c r="F5" s="11" t="b">
        <v>0</v>
      </c>
      <c r="G5" s="11" t="b">
        <v>0</v>
      </c>
      <c r="H5" s="11" t="b">
        <v>0</v>
      </c>
      <c r="I5" s="11" t="b">
        <v>1</v>
      </c>
      <c r="J5" s="11" t="b">
        <v>0</v>
      </c>
      <c r="K5" s="11" t="b">
        <v>1</v>
      </c>
      <c r="L5" s="11" t="b">
        <v>0</v>
      </c>
      <c r="M5" s="15" t="s">
        <v>1859</v>
      </c>
    </row>
    <row r="6" spans="1:13">
      <c r="A6" s="13" t="s">
        <v>3176</v>
      </c>
      <c r="B6" s="11" t="b">
        <v>1</v>
      </c>
      <c r="C6" s="11" t="b">
        <v>1</v>
      </c>
      <c r="D6" s="11" t="b">
        <v>1</v>
      </c>
      <c r="E6" s="11" t="b">
        <v>1</v>
      </c>
      <c r="F6" s="11" t="b">
        <v>0</v>
      </c>
      <c r="G6" s="11" t="b">
        <v>0</v>
      </c>
      <c r="H6" s="11" t="b">
        <v>0</v>
      </c>
      <c r="I6" s="11" t="b">
        <v>1</v>
      </c>
      <c r="J6" s="11" t="b">
        <v>0</v>
      </c>
      <c r="K6" s="11" t="b">
        <v>1</v>
      </c>
      <c r="L6" s="11" t="b">
        <v>0</v>
      </c>
      <c r="M6" s="15"/>
    </row>
    <row r="7" spans="1:13">
      <c r="A7" s="13" t="s">
        <v>3203</v>
      </c>
      <c r="B7" s="11" t="b">
        <v>1</v>
      </c>
      <c r="C7" s="11" t="b">
        <v>1</v>
      </c>
      <c r="D7" s="11" t="b">
        <v>1</v>
      </c>
      <c r="E7" s="11" t="b">
        <v>0</v>
      </c>
      <c r="F7" s="11" t="b">
        <v>0</v>
      </c>
      <c r="G7" s="11" t="b">
        <v>0</v>
      </c>
      <c r="H7" s="11" t="b">
        <v>0</v>
      </c>
      <c r="I7" s="11" t="b">
        <v>0</v>
      </c>
      <c r="J7" s="11" t="b">
        <v>0</v>
      </c>
      <c r="K7" s="11" t="b">
        <v>0</v>
      </c>
      <c r="L7" s="11" t="b">
        <v>1</v>
      </c>
      <c r="M7" s="16" t="s">
        <v>3204</v>
      </c>
    </row>
    <row r="8" spans="1:13">
      <c r="A8" s="13" t="s">
        <v>1777</v>
      </c>
      <c r="B8" s="11" t="b">
        <v>1</v>
      </c>
      <c r="C8" s="11" t="b">
        <v>1</v>
      </c>
      <c r="D8" s="11" t="b">
        <v>1</v>
      </c>
      <c r="E8" s="11" t="b">
        <v>0</v>
      </c>
      <c r="F8" s="11" t="b">
        <v>0</v>
      </c>
      <c r="G8" s="11" t="b">
        <v>0</v>
      </c>
      <c r="H8" s="11" t="b">
        <v>0</v>
      </c>
      <c r="I8" s="11" t="b">
        <v>0</v>
      </c>
      <c r="J8" s="11" t="b">
        <v>0</v>
      </c>
      <c r="K8" s="11" t="b">
        <v>0</v>
      </c>
      <c r="L8" s="11" t="b">
        <v>1</v>
      </c>
      <c r="M8" s="16" t="s">
        <v>1779</v>
      </c>
    </row>
    <row r="9" spans="1:13">
      <c r="A9" s="13" t="s">
        <v>1778</v>
      </c>
      <c r="B9" s="11" t="b">
        <v>1</v>
      </c>
      <c r="C9" s="11" t="b">
        <v>1</v>
      </c>
      <c r="D9" s="11" t="b">
        <v>1</v>
      </c>
      <c r="E9" s="11" t="b">
        <v>0</v>
      </c>
      <c r="F9" s="11" t="b">
        <v>0</v>
      </c>
      <c r="G9" s="11" t="b">
        <v>0</v>
      </c>
      <c r="H9" s="11" t="b">
        <v>0</v>
      </c>
      <c r="I9" s="11" t="b">
        <v>0</v>
      </c>
      <c r="J9" s="11" t="b">
        <v>0</v>
      </c>
      <c r="K9" s="11" t="b">
        <v>0</v>
      </c>
      <c r="L9" s="11" t="b">
        <v>1</v>
      </c>
      <c r="M9" s="16" t="s">
        <v>1780</v>
      </c>
    </row>
    <row r="10" spans="1:13">
      <c r="A10" s="13" t="s">
        <v>1436</v>
      </c>
      <c r="B10" s="11" t="b">
        <v>1</v>
      </c>
      <c r="C10" s="11" t="b">
        <v>1</v>
      </c>
      <c r="D10" s="11" t="b">
        <v>1</v>
      </c>
      <c r="E10" s="11" t="b">
        <v>1</v>
      </c>
      <c r="F10" s="11" t="b">
        <v>0</v>
      </c>
      <c r="G10" s="11" t="b">
        <v>0</v>
      </c>
      <c r="H10" s="11" t="b">
        <v>0</v>
      </c>
      <c r="I10" s="11" t="b">
        <v>1</v>
      </c>
      <c r="J10" s="11" t="b">
        <v>0</v>
      </c>
      <c r="K10" s="11" t="b">
        <v>0</v>
      </c>
      <c r="L10" s="11" t="b">
        <v>0</v>
      </c>
      <c r="M10" s="15" t="s">
        <v>1437</v>
      </c>
    </row>
    <row r="11" spans="1:13">
      <c r="A11" s="13" t="s">
        <v>1438</v>
      </c>
      <c r="B11" s="11" t="b">
        <v>1</v>
      </c>
      <c r="C11" s="11" t="b">
        <v>1</v>
      </c>
      <c r="D11" s="11" t="b">
        <v>1</v>
      </c>
      <c r="E11" s="11" t="b">
        <v>1</v>
      </c>
      <c r="F11" s="11" t="b">
        <v>0</v>
      </c>
      <c r="G11" s="11" t="b">
        <v>0</v>
      </c>
      <c r="H11" s="11" t="b">
        <v>0</v>
      </c>
      <c r="I11" s="11" t="b">
        <v>1</v>
      </c>
      <c r="J11" s="11" t="b">
        <v>0</v>
      </c>
      <c r="K11" s="11" t="b">
        <v>0</v>
      </c>
      <c r="L11" s="11" t="b">
        <v>0</v>
      </c>
      <c r="M11" s="15" t="s">
        <v>1439</v>
      </c>
    </row>
    <row r="12" spans="1:13">
      <c r="A12" s="13" t="s">
        <v>1440</v>
      </c>
      <c r="B12" s="11" t="b">
        <v>1</v>
      </c>
      <c r="C12" s="11" t="b">
        <v>1</v>
      </c>
      <c r="D12" s="11" t="b">
        <v>1</v>
      </c>
      <c r="E12" s="11" t="b">
        <v>1</v>
      </c>
      <c r="F12" s="11" t="b">
        <v>0</v>
      </c>
      <c r="G12" s="11" t="b">
        <v>0</v>
      </c>
      <c r="H12" s="11" t="b">
        <v>0</v>
      </c>
      <c r="I12" s="11" t="b">
        <v>1</v>
      </c>
      <c r="J12" s="11" t="b">
        <v>0</v>
      </c>
      <c r="K12" s="11" t="b">
        <v>0</v>
      </c>
      <c r="L12" s="11" t="b">
        <v>0</v>
      </c>
      <c r="M12" s="15" t="s">
        <v>1441</v>
      </c>
    </row>
    <row r="13" spans="1:13">
      <c r="A13" s="13" t="s">
        <v>38</v>
      </c>
      <c r="B13" s="11" t="b">
        <v>1</v>
      </c>
      <c r="C13" s="11" t="b">
        <v>1</v>
      </c>
      <c r="D13" s="11" t="b">
        <v>1</v>
      </c>
      <c r="E13" s="11" t="b">
        <v>1</v>
      </c>
      <c r="F13" s="11" t="b">
        <v>1</v>
      </c>
      <c r="G13" s="11" t="b">
        <v>0</v>
      </c>
      <c r="H13" s="11" t="b">
        <v>0</v>
      </c>
      <c r="I13" s="11" t="b">
        <v>1</v>
      </c>
      <c r="J13" s="11" t="b">
        <v>0</v>
      </c>
      <c r="K13" s="11" t="b">
        <v>0</v>
      </c>
      <c r="L13" s="11" t="b">
        <v>0</v>
      </c>
      <c r="M13" s="15" t="s">
        <v>429</v>
      </c>
    </row>
    <row r="14" spans="1:13">
      <c r="A14" s="13" t="s">
        <v>3147</v>
      </c>
      <c r="B14" s="11" t="b">
        <v>1</v>
      </c>
      <c r="C14" s="11" t="b">
        <v>1</v>
      </c>
      <c r="D14" s="11" t="b">
        <v>1</v>
      </c>
      <c r="E14" s="11" t="b">
        <v>1</v>
      </c>
      <c r="F14" s="11" t="b">
        <v>1</v>
      </c>
      <c r="G14" s="11" t="b">
        <v>0</v>
      </c>
      <c r="H14" s="11" t="b">
        <v>0</v>
      </c>
      <c r="I14" s="11" t="b">
        <v>1</v>
      </c>
      <c r="J14" s="11" t="b">
        <v>0</v>
      </c>
      <c r="K14" s="11" t="b">
        <v>0</v>
      </c>
      <c r="L14" s="11" t="b">
        <v>0</v>
      </c>
      <c r="M14" s="15" t="s">
        <v>3148</v>
      </c>
    </row>
    <row r="15" spans="1:13">
      <c r="A15" s="13" t="s">
        <v>2388</v>
      </c>
      <c r="B15" s="11" t="b">
        <v>1</v>
      </c>
      <c r="C15" s="11" t="b">
        <v>1</v>
      </c>
      <c r="D15" s="11" t="b">
        <v>1</v>
      </c>
      <c r="E15" s="11" t="b">
        <v>1</v>
      </c>
      <c r="F15" s="11" t="b">
        <v>1</v>
      </c>
      <c r="G15" s="11" t="b">
        <v>0</v>
      </c>
      <c r="H15" s="11" t="b">
        <v>0</v>
      </c>
      <c r="I15" s="11" t="b">
        <v>1</v>
      </c>
      <c r="J15" s="11" t="b">
        <v>0</v>
      </c>
      <c r="K15" s="11" t="b">
        <v>0</v>
      </c>
      <c r="L15" s="11" t="b">
        <v>0</v>
      </c>
      <c r="M15" s="15" t="s">
        <v>2389</v>
      </c>
    </row>
    <row r="16" spans="1:13">
      <c r="A16" s="13" t="s">
        <v>1204</v>
      </c>
      <c r="B16" s="11" t="b">
        <v>1</v>
      </c>
      <c r="C16" s="11" t="b">
        <v>1</v>
      </c>
      <c r="D16" s="11" t="b">
        <v>1</v>
      </c>
      <c r="E16" s="11" t="b">
        <v>1</v>
      </c>
      <c r="F16" s="11" t="b">
        <v>0</v>
      </c>
      <c r="G16" s="11" t="b">
        <v>0</v>
      </c>
      <c r="H16" s="11" t="b">
        <v>0</v>
      </c>
      <c r="I16" s="11" t="b">
        <v>1</v>
      </c>
      <c r="J16" s="11" t="b">
        <v>0</v>
      </c>
      <c r="K16" s="11" t="b">
        <v>0</v>
      </c>
      <c r="L16" s="11" t="b">
        <v>0</v>
      </c>
      <c r="M16" s="15" t="s">
        <v>1205</v>
      </c>
    </row>
    <row r="17" spans="1:13">
      <c r="A17" s="13" t="s">
        <v>1388</v>
      </c>
      <c r="B17" s="11" t="b">
        <v>1</v>
      </c>
      <c r="C17" s="11" t="b">
        <v>1</v>
      </c>
      <c r="D17" s="11" t="b">
        <v>1</v>
      </c>
      <c r="E17" s="11" t="b">
        <v>1</v>
      </c>
      <c r="F17" s="11" t="b">
        <v>0</v>
      </c>
      <c r="G17" s="11" t="b">
        <v>0</v>
      </c>
      <c r="H17" s="11" t="b">
        <v>0</v>
      </c>
      <c r="I17" s="11" t="b">
        <v>1</v>
      </c>
      <c r="J17" s="11" t="b">
        <v>0</v>
      </c>
      <c r="K17" s="11" t="b">
        <v>0</v>
      </c>
      <c r="L17" s="11" t="b">
        <v>0</v>
      </c>
      <c r="M17" s="15" t="s">
        <v>1389</v>
      </c>
    </row>
    <row r="18" spans="1:13">
      <c r="A18" s="13" t="s">
        <v>1901</v>
      </c>
      <c r="B18" s="11" t="b">
        <v>1</v>
      </c>
      <c r="C18" s="11" t="b">
        <v>1</v>
      </c>
      <c r="D18" s="11" t="b">
        <v>1</v>
      </c>
      <c r="E18" s="11" t="b">
        <v>1</v>
      </c>
      <c r="F18" s="11" t="b">
        <v>0</v>
      </c>
      <c r="G18" s="11" t="b">
        <v>0</v>
      </c>
      <c r="H18" s="11" t="b">
        <v>0</v>
      </c>
      <c r="I18" s="11" t="b">
        <v>1</v>
      </c>
      <c r="J18" s="11" t="b">
        <v>0</v>
      </c>
      <c r="K18" s="11" t="b">
        <v>0</v>
      </c>
      <c r="L18" s="11" t="b">
        <v>0</v>
      </c>
      <c r="M18" s="15" t="s">
        <v>1902</v>
      </c>
    </row>
    <row r="19" spans="1:13">
      <c r="A19" s="13" t="s">
        <v>39</v>
      </c>
      <c r="B19" s="11" t="b">
        <v>0</v>
      </c>
      <c r="C19" s="11" t="b">
        <v>0</v>
      </c>
      <c r="D19" s="11" t="b">
        <v>0</v>
      </c>
      <c r="E19" s="11" t="b">
        <v>0</v>
      </c>
      <c r="F19" s="11" t="b">
        <v>0</v>
      </c>
      <c r="G19" s="11" t="b">
        <v>0</v>
      </c>
      <c r="H19" s="11" t="b">
        <v>0</v>
      </c>
      <c r="I19" s="11" t="b">
        <v>0</v>
      </c>
      <c r="J19" s="11" t="b">
        <v>0</v>
      </c>
      <c r="K19" s="11" t="b">
        <v>0</v>
      </c>
      <c r="L19" s="11" t="b">
        <v>0</v>
      </c>
      <c r="M19" s="15" t="s">
        <v>409</v>
      </c>
    </row>
    <row r="20" spans="1:13">
      <c r="A20" s="13" t="s">
        <v>3206</v>
      </c>
      <c r="B20" s="11" t="b">
        <v>1</v>
      </c>
      <c r="C20" s="11" t="b">
        <v>1</v>
      </c>
      <c r="D20" s="11" t="b">
        <v>0</v>
      </c>
      <c r="E20" s="11" t="b">
        <v>0</v>
      </c>
      <c r="F20" s="11" t="b">
        <v>0</v>
      </c>
      <c r="G20" s="11" t="b">
        <v>0</v>
      </c>
      <c r="H20" s="11" t="b">
        <v>0</v>
      </c>
      <c r="I20" s="11" t="b">
        <v>0</v>
      </c>
      <c r="J20" s="11" t="b">
        <v>0</v>
      </c>
      <c r="K20" s="11" t="b">
        <v>0</v>
      </c>
      <c r="L20" s="11" t="b">
        <v>1</v>
      </c>
      <c r="M20" s="16" t="s">
        <v>3207</v>
      </c>
    </row>
    <row r="21" spans="1:13">
      <c r="A21" s="283" t="s">
        <v>1091</v>
      </c>
      <c r="B21" s="284" t="b">
        <v>0</v>
      </c>
      <c r="C21" s="284" t="b">
        <v>1</v>
      </c>
      <c r="D21" s="284" t="b">
        <v>0</v>
      </c>
      <c r="E21" s="284" t="b">
        <v>0</v>
      </c>
      <c r="F21" s="284" t="b">
        <v>0</v>
      </c>
      <c r="G21" s="284" t="b">
        <v>0</v>
      </c>
      <c r="H21" s="284" t="b">
        <v>0</v>
      </c>
      <c r="I21" s="284" t="b">
        <v>1</v>
      </c>
      <c r="J21" s="284" t="b">
        <v>0</v>
      </c>
      <c r="K21" s="284" t="b">
        <v>0</v>
      </c>
      <c r="L21" s="285" t="b">
        <v>0</v>
      </c>
      <c r="M21" s="16" t="s">
        <v>1092</v>
      </c>
    </row>
    <row r="22" spans="1:13">
      <c r="A22" s="13" t="s">
        <v>1862</v>
      </c>
      <c r="B22" s="11" t="b">
        <v>1</v>
      </c>
      <c r="C22" s="11" t="b">
        <v>1</v>
      </c>
      <c r="D22" s="11" t="b">
        <v>1</v>
      </c>
      <c r="E22" s="11" t="b">
        <v>1</v>
      </c>
      <c r="F22" s="563" t="b">
        <v>1</v>
      </c>
      <c r="G22" s="11" t="b">
        <v>0</v>
      </c>
      <c r="H22" s="11" t="b">
        <v>0</v>
      </c>
      <c r="I22" s="11" t="b">
        <v>1</v>
      </c>
      <c r="J22" s="11" t="b">
        <v>1</v>
      </c>
      <c r="K22" s="11" t="b">
        <v>1</v>
      </c>
      <c r="L22" s="11" t="b">
        <v>0</v>
      </c>
      <c r="M22" s="16" t="s">
        <v>2836</v>
      </c>
    </row>
    <row r="23" spans="1:13">
      <c r="A23" s="13" t="s">
        <v>1740</v>
      </c>
      <c r="B23" s="11" t="b">
        <v>1</v>
      </c>
      <c r="C23" s="11" t="b">
        <v>1</v>
      </c>
      <c r="D23" s="11" t="b">
        <v>1</v>
      </c>
      <c r="E23" s="11" t="b">
        <v>1</v>
      </c>
      <c r="F23" s="11" t="b">
        <v>0</v>
      </c>
      <c r="G23" s="11" t="b">
        <v>0</v>
      </c>
      <c r="H23" s="11" t="b">
        <v>0</v>
      </c>
      <c r="I23" s="11" t="b">
        <v>1</v>
      </c>
      <c r="J23" s="11" t="b">
        <v>0</v>
      </c>
      <c r="K23" s="11" t="b">
        <v>1</v>
      </c>
      <c r="L23" s="11" t="b">
        <v>0</v>
      </c>
      <c r="M23" s="16" t="s">
        <v>1741</v>
      </c>
    </row>
    <row r="24" spans="1:13">
      <c r="A24" s="13" t="s">
        <v>2838</v>
      </c>
      <c r="B24" s="11" t="b">
        <v>1</v>
      </c>
      <c r="C24" s="11" t="b">
        <v>1</v>
      </c>
      <c r="D24" s="11" t="b">
        <v>1</v>
      </c>
      <c r="E24" s="11" t="b">
        <v>1</v>
      </c>
      <c r="F24" s="11" t="b">
        <v>0</v>
      </c>
      <c r="G24" s="11" t="b">
        <v>0</v>
      </c>
      <c r="H24" s="11" t="b">
        <v>0</v>
      </c>
      <c r="I24" s="11" t="b">
        <v>1</v>
      </c>
      <c r="J24" s="11" t="b">
        <v>0</v>
      </c>
      <c r="K24" s="11" t="b">
        <v>1</v>
      </c>
      <c r="L24" s="11" t="b">
        <v>0</v>
      </c>
      <c r="M24" s="16" t="s">
        <v>2839</v>
      </c>
    </row>
    <row r="25" spans="1:13">
      <c r="A25" s="13" t="s">
        <v>1122</v>
      </c>
      <c r="B25" s="11" t="b">
        <v>1</v>
      </c>
      <c r="C25" s="11" t="b">
        <v>1</v>
      </c>
      <c r="D25" s="11" t="b">
        <v>1</v>
      </c>
      <c r="E25" s="11" t="b">
        <v>1</v>
      </c>
      <c r="F25" s="563" t="b">
        <v>1</v>
      </c>
      <c r="G25" s="11" t="b">
        <v>0</v>
      </c>
      <c r="H25" s="11" t="b">
        <v>0</v>
      </c>
      <c r="I25" s="11" t="b">
        <v>1</v>
      </c>
      <c r="J25" s="11" t="b">
        <v>0</v>
      </c>
      <c r="K25" s="11" t="b">
        <v>1</v>
      </c>
      <c r="L25" s="11" t="b">
        <v>0</v>
      </c>
      <c r="M25" s="16" t="s">
        <v>1123</v>
      </c>
    </row>
    <row r="26" spans="1:13">
      <c r="A26" s="13" t="s">
        <v>40</v>
      </c>
      <c r="B26" s="11" t="b">
        <v>1</v>
      </c>
      <c r="C26" s="11" t="b">
        <v>1</v>
      </c>
      <c r="D26" s="11" t="b">
        <v>1</v>
      </c>
      <c r="E26" s="11" t="b">
        <v>0</v>
      </c>
      <c r="F26" s="563" t="b">
        <v>1</v>
      </c>
      <c r="G26" s="11" t="b">
        <v>0</v>
      </c>
      <c r="H26" s="11" t="b">
        <v>0</v>
      </c>
      <c r="I26" s="11" t="b">
        <v>0</v>
      </c>
      <c r="J26" s="11" t="b">
        <v>0</v>
      </c>
      <c r="K26" s="11" t="b">
        <v>0</v>
      </c>
      <c r="L26" s="11" t="b">
        <v>0</v>
      </c>
      <c r="M26" s="16" t="s">
        <v>430</v>
      </c>
    </row>
    <row r="27" spans="1:13">
      <c r="A27" s="13" t="s">
        <v>256</v>
      </c>
      <c r="B27" s="11" t="b">
        <v>1</v>
      </c>
      <c r="C27" s="11" t="b">
        <v>1</v>
      </c>
      <c r="D27" s="11" t="b">
        <v>1</v>
      </c>
      <c r="E27" s="11" t="b">
        <v>1</v>
      </c>
      <c r="F27" s="563" t="b">
        <v>1</v>
      </c>
      <c r="G27" s="11" t="b">
        <v>0</v>
      </c>
      <c r="H27" s="11" t="b">
        <v>0</v>
      </c>
      <c r="I27" s="11" t="b">
        <v>0</v>
      </c>
      <c r="J27" s="11" t="b">
        <v>0</v>
      </c>
      <c r="K27" s="11" t="b">
        <v>0</v>
      </c>
      <c r="L27" s="11" t="b">
        <v>0</v>
      </c>
      <c r="M27" s="16" t="s">
        <v>263</v>
      </c>
    </row>
    <row r="28" spans="1:13">
      <c r="A28" s="13" t="s">
        <v>257</v>
      </c>
      <c r="B28" s="11" t="b">
        <v>1</v>
      </c>
      <c r="C28" s="11" t="b">
        <v>1</v>
      </c>
      <c r="D28" s="11" t="b">
        <v>1</v>
      </c>
      <c r="E28" s="11" t="b">
        <v>1</v>
      </c>
      <c r="F28" s="563" t="b">
        <v>1</v>
      </c>
      <c r="G28" s="11" t="b">
        <v>0</v>
      </c>
      <c r="H28" s="11" t="b">
        <v>0</v>
      </c>
      <c r="I28" s="11" t="b">
        <v>0</v>
      </c>
      <c r="J28" s="11" t="b">
        <v>0</v>
      </c>
      <c r="K28" s="11" t="b">
        <v>0</v>
      </c>
      <c r="L28" s="11" t="b">
        <v>0</v>
      </c>
      <c r="M28" s="16" t="s">
        <v>264</v>
      </c>
    </row>
    <row r="29" spans="1:13">
      <c r="A29" s="13" t="s">
        <v>817</v>
      </c>
      <c r="B29" s="11" t="b">
        <v>1</v>
      </c>
      <c r="C29" s="11" t="b">
        <v>1</v>
      </c>
      <c r="D29" s="11" t="b">
        <v>1</v>
      </c>
      <c r="E29" s="11" t="b">
        <v>1</v>
      </c>
      <c r="F29" s="11" t="b">
        <v>0</v>
      </c>
      <c r="G29" s="11" t="b">
        <v>0</v>
      </c>
      <c r="H29" s="11" t="b">
        <v>0</v>
      </c>
      <c r="I29" s="11" t="b">
        <v>0</v>
      </c>
      <c r="J29" s="11" t="b">
        <v>0</v>
      </c>
      <c r="K29" s="11" t="b">
        <v>0</v>
      </c>
      <c r="L29" s="11" t="b">
        <v>0</v>
      </c>
      <c r="M29" s="16" t="s">
        <v>818</v>
      </c>
    </row>
    <row r="30" spans="1:13">
      <c r="A30" s="13" t="s">
        <v>770</v>
      </c>
      <c r="B30" s="11" t="b">
        <v>1</v>
      </c>
      <c r="C30" s="11" t="b">
        <v>1</v>
      </c>
      <c r="D30" s="11" t="b">
        <v>1</v>
      </c>
      <c r="E30" s="11" t="b">
        <v>0</v>
      </c>
      <c r="F30" s="11" t="b">
        <v>0</v>
      </c>
      <c r="G30" s="11" t="b">
        <v>0</v>
      </c>
      <c r="H30" s="11" t="b">
        <v>0</v>
      </c>
      <c r="I30" s="11" t="b">
        <v>0</v>
      </c>
      <c r="J30" s="11" t="b">
        <v>0</v>
      </c>
      <c r="K30" s="11" t="b">
        <v>0</v>
      </c>
      <c r="L30" s="11" t="b">
        <v>0</v>
      </c>
      <c r="M30" s="16" t="s">
        <v>820</v>
      </c>
    </row>
    <row r="31" spans="1:13">
      <c r="A31" s="13" t="s">
        <v>769</v>
      </c>
      <c r="B31" s="11" t="b">
        <v>1</v>
      </c>
      <c r="C31" s="11" t="b">
        <v>1</v>
      </c>
      <c r="D31" s="11" t="b">
        <v>1</v>
      </c>
      <c r="E31" s="11" t="b">
        <v>0</v>
      </c>
      <c r="F31" s="11" t="b">
        <v>0</v>
      </c>
      <c r="G31" s="11" t="b">
        <v>0</v>
      </c>
      <c r="H31" s="11" t="b">
        <v>0</v>
      </c>
      <c r="I31" s="11" t="b">
        <v>0</v>
      </c>
      <c r="J31" s="11" t="b">
        <v>0</v>
      </c>
      <c r="K31" s="11" t="b">
        <v>0</v>
      </c>
      <c r="L31" s="11" t="b">
        <v>0</v>
      </c>
      <c r="M31" s="16" t="s">
        <v>821</v>
      </c>
    </row>
    <row r="32" spans="1:13">
      <c r="A32" s="13" t="s">
        <v>771</v>
      </c>
      <c r="B32" s="11" t="b">
        <v>1</v>
      </c>
      <c r="C32" s="11" t="b">
        <v>1</v>
      </c>
      <c r="D32" s="11" t="b">
        <v>1</v>
      </c>
      <c r="E32" s="11" t="b">
        <v>0</v>
      </c>
      <c r="F32" s="11" t="b">
        <v>0</v>
      </c>
      <c r="G32" s="11" t="b">
        <v>0</v>
      </c>
      <c r="H32" s="11" t="b">
        <v>0</v>
      </c>
      <c r="I32" s="11" t="b">
        <v>0</v>
      </c>
      <c r="J32" s="11" t="b">
        <v>0</v>
      </c>
      <c r="K32" s="11" t="b">
        <v>0</v>
      </c>
      <c r="L32" s="11" t="b">
        <v>0</v>
      </c>
      <c r="M32" s="16" t="s">
        <v>822</v>
      </c>
    </row>
    <row r="33" spans="1:13">
      <c r="A33" s="13" t="s">
        <v>258</v>
      </c>
      <c r="B33" s="11" t="b">
        <v>1</v>
      </c>
      <c r="C33" s="11" t="b">
        <v>1</v>
      </c>
      <c r="D33" s="11" t="b">
        <v>1</v>
      </c>
      <c r="E33" s="11" t="b">
        <v>1</v>
      </c>
      <c r="F33" s="563" t="b">
        <v>1</v>
      </c>
      <c r="G33" s="11" t="b">
        <v>0</v>
      </c>
      <c r="H33" s="11" t="b">
        <v>0</v>
      </c>
      <c r="I33" s="11" t="b">
        <v>0</v>
      </c>
      <c r="J33" s="11" t="b">
        <v>0</v>
      </c>
      <c r="K33" s="11" t="b">
        <v>0</v>
      </c>
      <c r="L33" s="11" t="b">
        <v>0</v>
      </c>
      <c r="M33" s="16" t="s">
        <v>262</v>
      </c>
    </row>
    <row r="34" spans="1:13">
      <c r="A34" s="13" t="s">
        <v>259</v>
      </c>
      <c r="B34" s="11" t="b">
        <v>1</v>
      </c>
      <c r="C34" s="11" t="b">
        <v>1</v>
      </c>
      <c r="D34" s="11" t="b">
        <v>1</v>
      </c>
      <c r="E34" s="11" t="b">
        <v>1</v>
      </c>
      <c r="F34" s="11" t="b">
        <v>1</v>
      </c>
      <c r="G34" s="11" t="b">
        <v>0</v>
      </c>
      <c r="H34" s="11" t="b">
        <v>0</v>
      </c>
      <c r="I34" s="11" t="b">
        <v>0</v>
      </c>
      <c r="J34" s="11" t="b">
        <v>0</v>
      </c>
      <c r="K34" s="11" t="b">
        <v>0</v>
      </c>
      <c r="L34" s="11" t="b">
        <v>0</v>
      </c>
      <c r="M34" s="16" t="s">
        <v>262</v>
      </c>
    </row>
    <row r="35" spans="1:13">
      <c r="A35" s="13" t="s">
        <v>61</v>
      </c>
      <c r="B35" s="11" t="b">
        <v>1</v>
      </c>
      <c r="C35" s="11" t="b">
        <v>1</v>
      </c>
      <c r="D35" s="11" t="b">
        <v>1</v>
      </c>
      <c r="E35" s="11" t="b">
        <v>1</v>
      </c>
      <c r="F35" s="11" t="b">
        <v>1</v>
      </c>
      <c r="G35" s="11" t="b">
        <v>1</v>
      </c>
      <c r="H35" s="11" t="b">
        <v>0</v>
      </c>
      <c r="I35" s="11" t="b">
        <v>0</v>
      </c>
      <c r="J35" s="11" t="b">
        <v>0</v>
      </c>
      <c r="K35" s="11" t="b">
        <v>0</v>
      </c>
      <c r="L35" s="11" t="b">
        <v>0</v>
      </c>
      <c r="M35" s="16" t="s">
        <v>431</v>
      </c>
    </row>
    <row r="36" spans="1:13">
      <c r="A36" s="13" t="s">
        <v>1362</v>
      </c>
      <c r="B36" s="11" t="b">
        <v>1</v>
      </c>
      <c r="C36" s="11" t="b">
        <v>1</v>
      </c>
      <c r="D36" s="11" t="b">
        <v>1</v>
      </c>
      <c r="E36" s="11" t="b">
        <v>1</v>
      </c>
      <c r="F36" s="11" t="b">
        <v>1</v>
      </c>
      <c r="G36" s="11" t="b">
        <v>1</v>
      </c>
      <c r="H36" s="11" t="b">
        <v>0</v>
      </c>
      <c r="I36" s="11" t="b">
        <v>0</v>
      </c>
      <c r="J36" s="11" t="b">
        <v>0</v>
      </c>
      <c r="K36" s="11" t="b">
        <v>0</v>
      </c>
      <c r="L36" s="11" t="b">
        <v>0</v>
      </c>
      <c r="M36" s="16" t="s">
        <v>1363</v>
      </c>
    </row>
    <row r="37" spans="1:13">
      <c r="A37" s="186" t="s">
        <v>919</v>
      </c>
      <c r="B37" s="11" t="b">
        <v>0</v>
      </c>
      <c r="C37" s="11" t="b">
        <v>0</v>
      </c>
      <c r="D37" s="11" t="b">
        <v>0</v>
      </c>
      <c r="E37" s="11" t="b">
        <v>1</v>
      </c>
      <c r="F37" s="11" t="b">
        <v>0</v>
      </c>
      <c r="G37" s="11" t="b">
        <v>1</v>
      </c>
      <c r="H37" s="11" t="b">
        <v>0</v>
      </c>
      <c r="I37" s="11" t="b">
        <v>0</v>
      </c>
      <c r="J37" s="11" t="b">
        <v>0</v>
      </c>
      <c r="K37" s="11" t="b">
        <v>0</v>
      </c>
      <c r="L37" s="11" t="b">
        <v>0</v>
      </c>
      <c r="M37" s="16" t="s">
        <v>431</v>
      </c>
    </row>
    <row r="38" spans="1:13">
      <c r="A38" s="13" t="s">
        <v>41</v>
      </c>
      <c r="B38" s="11" t="b">
        <v>1</v>
      </c>
      <c r="C38" s="11" t="b">
        <v>1</v>
      </c>
      <c r="D38" s="11" t="b">
        <v>1</v>
      </c>
      <c r="E38" s="11" t="b">
        <v>1</v>
      </c>
      <c r="F38" s="11" t="b">
        <v>1</v>
      </c>
      <c r="G38" s="11" t="b">
        <v>0</v>
      </c>
      <c r="H38" s="11" t="b">
        <v>0</v>
      </c>
      <c r="I38" s="11" t="b">
        <v>1</v>
      </c>
      <c r="J38" s="11" t="b">
        <v>0</v>
      </c>
      <c r="K38" s="11" t="b">
        <v>0</v>
      </c>
      <c r="L38" s="11" t="b">
        <v>0</v>
      </c>
      <c r="M38" s="16" t="s">
        <v>432</v>
      </c>
    </row>
    <row r="39" spans="1:13">
      <c r="A39" s="13" t="s">
        <v>64</v>
      </c>
      <c r="B39" s="11" t="b">
        <v>1</v>
      </c>
      <c r="C39" s="11" t="b">
        <v>1</v>
      </c>
      <c r="D39" s="11" t="b">
        <v>1</v>
      </c>
      <c r="E39" s="11" t="b">
        <v>1</v>
      </c>
      <c r="F39" s="563" t="b">
        <v>1</v>
      </c>
      <c r="G39" s="11" t="b">
        <v>0</v>
      </c>
      <c r="H39" s="11" t="b">
        <v>0</v>
      </c>
      <c r="I39" s="11" t="b">
        <v>1</v>
      </c>
      <c r="J39" s="11" t="b">
        <v>0</v>
      </c>
      <c r="K39" s="11" t="b">
        <v>0</v>
      </c>
      <c r="L39" s="11" t="b">
        <v>0</v>
      </c>
      <c r="M39" s="16" t="s">
        <v>433</v>
      </c>
    </row>
    <row r="40" spans="1:13">
      <c r="A40" s="13" t="s">
        <v>260</v>
      </c>
      <c r="B40" s="11" t="b">
        <v>1</v>
      </c>
      <c r="C40" s="11" t="b">
        <v>1</v>
      </c>
      <c r="D40" s="11" t="b">
        <v>1</v>
      </c>
      <c r="E40" s="11" t="b">
        <v>1</v>
      </c>
      <c r="F40" s="563" t="b">
        <v>1</v>
      </c>
      <c r="G40" s="11" t="b">
        <v>0</v>
      </c>
      <c r="H40" s="11" t="b">
        <v>0</v>
      </c>
      <c r="I40" s="11" t="b">
        <v>1</v>
      </c>
      <c r="J40" s="11" t="b">
        <v>0</v>
      </c>
      <c r="K40" s="11" t="b">
        <v>0</v>
      </c>
      <c r="L40" s="11" t="b">
        <v>0</v>
      </c>
      <c r="M40" s="16" t="s">
        <v>434</v>
      </c>
    </row>
    <row r="41" spans="1:13">
      <c r="A41" s="13" t="s">
        <v>261</v>
      </c>
      <c r="B41" s="11" t="b">
        <v>1</v>
      </c>
      <c r="C41" s="11" t="b">
        <v>1</v>
      </c>
      <c r="D41" s="11" t="b">
        <v>1</v>
      </c>
      <c r="E41" s="11" t="b">
        <v>1</v>
      </c>
      <c r="F41" s="563" t="b">
        <v>1</v>
      </c>
      <c r="G41" s="11" t="b">
        <v>0</v>
      </c>
      <c r="H41" s="11" t="b">
        <v>0</v>
      </c>
      <c r="I41" s="11" t="b">
        <v>1</v>
      </c>
      <c r="J41" s="11" t="b">
        <v>0</v>
      </c>
      <c r="K41" s="11" t="b">
        <v>0</v>
      </c>
      <c r="L41" s="11" t="b">
        <v>0</v>
      </c>
      <c r="M41" s="16" t="s">
        <v>435</v>
      </c>
    </row>
    <row r="42" spans="1:13">
      <c r="A42" s="66" t="s">
        <v>1750</v>
      </c>
      <c r="B42" s="11" t="b">
        <v>1</v>
      </c>
      <c r="C42" s="11" t="b">
        <v>1</v>
      </c>
      <c r="D42" s="11" t="b">
        <v>1</v>
      </c>
      <c r="E42" s="11" t="b">
        <v>0</v>
      </c>
      <c r="F42" s="11" t="b">
        <v>1</v>
      </c>
      <c r="G42" s="11" t="b">
        <v>0</v>
      </c>
      <c r="H42" s="11" t="b">
        <v>0</v>
      </c>
      <c r="I42" s="11" t="b">
        <v>0</v>
      </c>
      <c r="J42" s="11" t="b">
        <v>0</v>
      </c>
      <c r="K42" s="11" t="b">
        <v>0</v>
      </c>
      <c r="L42" s="11" t="b">
        <v>0</v>
      </c>
      <c r="M42" s="16" t="s">
        <v>1932</v>
      </c>
    </row>
    <row r="43" spans="1:13">
      <c r="A43" s="13" t="s">
        <v>1753</v>
      </c>
      <c r="B43" s="11" t="b">
        <v>1</v>
      </c>
      <c r="C43" s="11" t="b">
        <v>1</v>
      </c>
      <c r="D43" s="11" t="b">
        <v>0</v>
      </c>
      <c r="E43" s="11" t="b">
        <v>0</v>
      </c>
      <c r="F43" s="11" t="b">
        <v>0</v>
      </c>
      <c r="G43" s="11" t="b">
        <v>1</v>
      </c>
      <c r="H43" s="11" t="b">
        <v>0</v>
      </c>
      <c r="I43" s="11" t="b">
        <v>0</v>
      </c>
      <c r="J43" s="11" t="b">
        <v>0</v>
      </c>
      <c r="K43" s="11" t="b">
        <v>0</v>
      </c>
      <c r="L43" s="11" t="b">
        <v>0</v>
      </c>
      <c r="M43" s="192" t="s">
        <v>1759</v>
      </c>
    </row>
    <row r="44" spans="1:13">
      <c r="A44" s="13" t="s">
        <v>2047</v>
      </c>
      <c r="B44" s="11" t="b">
        <v>1</v>
      </c>
      <c r="C44" s="11" t="b">
        <v>1</v>
      </c>
      <c r="D44" s="11" t="b">
        <v>0</v>
      </c>
      <c r="E44" s="11" t="b">
        <v>0</v>
      </c>
      <c r="F44" s="11" t="b">
        <v>0</v>
      </c>
      <c r="G44" s="11" t="b">
        <v>0</v>
      </c>
      <c r="H44" s="11" t="b">
        <v>0</v>
      </c>
      <c r="I44" s="11" t="b">
        <v>0</v>
      </c>
      <c r="J44" s="11" t="b">
        <v>0</v>
      </c>
      <c r="K44" s="11" t="b">
        <v>0</v>
      </c>
      <c r="L44" s="11" t="b">
        <v>0</v>
      </c>
      <c r="M44" s="192" t="s">
        <v>2048</v>
      </c>
    </row>
    <row r="45" spans="1:13">
      <c r="A45" s="13" t="s">
        <v>125</v>
      </c>
      <c r="B45" s="11" t="b">
        <v>1</v>
      </c>
      <c r="C45" s="11" t="b">
        <v>1</v>
      </c>
      <c r="D45" s="11" t="b">
        <v>1</v>
      </c>
      <c r="E45" s="11" t="b">
        <v>0</v>
      </c>
      <c r="F45" s="11" t="b">
        <v>0</v>
      </c>
      <c r="G45" s="11" t="b">
        <v>0</v>
      </c>
      <c r="H45" s="11" t="b">
        <v>0</v>
      </c>
      <c r="I45" s="11" t="b">
        <v>0</v>
      </c>
      <c r="J45" s="11" t="b">
        <v>0</v>
      </c>
      <c r="K45" s="11" t="b">
        <v>0</v>
      </c>
      <c r="L45" s="11" t="b">
        <v>0</v>
      </c>
      <c r="M45" s="16" t="s">
        <v>1804</v>
      </c>
    </row>
    <row r="46" spans="1:13">
      <c r="A46" s="13" t="s">
        <v>1806</v>
      </c>
      <c r="B46" s="11" t="b">
        <v>1</v>
      </c>
      <c r="C46" s="11" t="b">
        <v>1</v>
      </c>
      <c r="D46" s="11" t="b">
        <v>0</v>
      </c>
      <c r="E46" s="11" t="b">
        <v>0</v>
      </c>
      <c r="F46" s="11" t="b">
        <v>0</v>
      </c>
      <c r="G46" s="11" t="b">
        <v>0</v>
      </c>
      <c r="H46" s="11" t="b">
        <v>0</v>
      </c>
      <c r="I46" s="11" t="b">
        <v>0</v>
      </c>
      <c r="J46" s="11" t="b">
        <v>0</v>
      </c>
      <c r="K46" s="11" t="b">
        <v>0</v>
      </c>
      <c r="L46" s="11" t="b">
        <v>0</v>
      </c>
      <c r="M46" s="192" t="s">
        <v>1808</v>
      </c>
    </row>
    <row r="47" spans="1:13">
      <c r="A47" s="13" t="s">
        <v>1810</v>
      </c>
      <c r="B47" s="11" t="b">
        <v>1</v>
      </c>
      <c r="C47" s="11" t="b">
        <v>1</v>
      </c>
      <c r="D47" s="11" t="b">
        <v>1</v>
      </c>
      <c r="E47" s="11" t="b">
        <v>0</v>
      </c>
      <c r="F47" s="11" t="b">
        <v>0</v>
      </c>
      <c r="G47" s="11" t="b">
        <v>0</v>
      </c>
      <c r="H47" s="11" t="b">
        <v>0</v>
      </c>
      <c r="I47" s="11" t="b">
        <v>0</v>
      </c>
      <c r="J47" s="11" t="b">
        <v>0</v>
      </c>
      <c r="K47" s="11" t="b">
        <v>0</v>
      </c>
      <c r="L47" s="11" t="b">
        <v>0</v>
      </c>
      <c r="M47" s="16" t="s">
        <v>1811</v>
      </c>
    </row>
    <row r="48" spans="1:13">
      <c r="A48" s="13" t="s">
        <v>3209</v>
      </c>
      <c r="B48" s="11" t="b">
        <v>1</v>
      </c>
      <c r="C48" s="11" t="b">
        <v>1</v>
      </c>
      <c r="D48" s="11" t="b">
        <v>1</v>
      </c>
      <c r="E48" s="11" t="b">
        <v>0</v>
      </c>
      <c r="F48" s="11" t="b">
        <v>0</v>
      </c>
      <c r="G48" s="11" t="b">
        <v>0</v>
      </c>
      <c r="H48" s="11" t="b">
        <v>0</v>
      </c>
      <c r="I48" s="11" t="b">
        <v>0</v>
      </c>
      <c r="J48" s="11" t="b">
        <v>0</v>
      </c>
      <c r="K48" s="11" t="b">
        <v>0</v>
      </c>
      <c r="L48" s="11" t="b">
        <v>0</v>
      </c>
      <c r="M48" s="16" t="s">
        <v>3210</v>
      </c>
    </row>
    <row r="49" spans="1:13">
      <c r="A49" s="13" t="s">
        <v>1807</v>
      </c>
      <c r="B49" s="11" t="b">
        <v>1</v>
      </c>
      <c r="C49" s="11" t="b">
        <v>1</v>
      </c>
      <c r="D49" s="11" t="b">
        <v>0</v>
      </c>
      <c r="E49" s="11" t="b">
        <v>0</v>
      </c>
      <c r="F49" s="11" t="b">
        <v>0</v>
      </c>
      <c r="G49" s="11" t="b">
        <v>0</v>
      </c>
      <c r="H49" s="11" t="b">
        <v>0</v>
      </c>
      <c r="I49" s="11" t="b">
        <v>0</v>
      </c>
      <c r="J49" s="11" t="b">
        <v>0</v>
      </c>
      <c r="K49" s="11" t="b">
        <v>0</v>
      </c>
      <c r="L49" s="11" t="b">
        <v>0</v>
      </c>
      <c r="M49" s="192" t="s">
        <v>1809</v>
      </c>
    </row>
    <row r="50" spans="1:13">
      <c r="A50" s="13" t="s">
        <v>1818</v>
      </c>
      <c r="B50" s="11" t="b">
        <v>1</v>
      </c>
      <c r="C50" s="11" t="b">
        <v>1</v>
      </c>
      <c r="D50" s="11" t="b">
        <v>1</v>
      </c>
      <c r="E50" s="11" t="b">
        <v>0</v>
      </c>
      <c r="F50" s="11" t="b">
        <v>0</v>
      </c>
      <c r="G50" s="11" t="b">
        <v>0</v>
      </c>
      <c r="H50" s="11" t="b">
        <v>0</v>
      </c>
      <c r="I50" s="11" t="b">
        <v>0</v>
      </c>
      <c r="J50" s="11" t="b">
        <v>0</v>
      </c>
      <c r="K50" s="11" t="b">
        <v>0</v>
      </c>
      <c r="L50" s="11" t="b">
        <v>0</v>
      </c>
      <c r="M50" s="16" t="s">
        <v>1819</v>
      </c>
    </row>
    <row r="51" spans="1:13">
      <c r="A51" s="13" t="s">
        <v>1820</v>
      </c>
      <c r="B51" s="11" t="b">
        <v>1</v>
      </c>
      <c r="C51" s="11" t="b">
        <v>1</v>
      </c>
      <c r="D51" s="11" t="b">
        <v>0</v>
      </c>
      <c r="E51" s="11" t="b">
        <v>0</v>
      </c>
      <c r="F51" s="11" t="b">
        <v>0</v>
      </c>
      <c r="G51" s="11" t="b">
        <v>0</v>
      </c>
      <c r="H51" s="11" t="b">
        <v>0</v>
      </c>
      <c r="I51" s="11" t="b">
        <v>0</v>
      </c>
      <c r="J51" s="11" t="b">
        <v>0</v>
      </c>
      <c r="K51" s="11" t="b">
        <v>0</v>
      </c>
      <c r="L51" s="11" t="b">
        <v>0</v>
      </c>
      <c r="M51" s="192" t="s">
        <v>1821</v>
      </c>
    </row>
    <row r="52" spans="1:13">
      <c r="A52" s="13" t="s">
        <v>1822</v>
      </c>
      <c r="B52" s="11" t="b">
        <v>1</v>
      </c>
      <c r="C52" s="11" t="b">
        <v>1</v>
      </c>
      <c r="D52" s="11" t="b">
        <v>1</v>
      </c>
      <c r="E52" s="11" t="b">
        <v>0</v>
      </c>
      <c r="F52" s="11" t="b">
        <v>0</v>
      </c>
      <c r="G52" s="11" t="b">
        <v>0</v>
      </c>
      <c r="H52" s="11" t="b">
        <v>0</v>
      </c>
      <c r="I52" s="11" t="b">
        <v>0</v>
      </c>
      <c r="J52" s="11" t="b">
        <v>0</v>
      </c>
      <c r="K52" s="11" t="b">
        <v>0</v>
      </c>
      <c r="L52" s="11" t="b">
        <v>0</v>
      </c>
      <c r="M52" s="16" t="s">
        <v>1823</v>
      </c>
    </row>
    <row r="53" spans="1:13">
      <c r="A53" s="13" t="s">
        <v>1824</v>
      </c>
      <c r="B53" s="11" t="b">
        <v>1</v>
      </c>
      <c r="C53" s="11" t="b">
        <v>1</v>
      </c>
      <c r="D53" s="11" t="b">
        <v>0</v>
      </c>
      <c r="E53" s="11" t="b">
        <v>0</v>
      </c>
      <c r="F53" s="11" t="b">
        <v>0</v>
      </c>
      <c r="G53" s="11" t="b">
        <v>0</v>
      </c>
      <c r="H53" s="11" t="b">
        <v>0</v>
      </c>
      <c r="I53" s="11" t="b">
        <v>0</v>
      </c>
      <c r="J53" s="11" t="b">
        <v>0</v>
      </c>
      <c r="K53" s="11" t="b">
        <v>0</v>
      </c>
      <c r="L53" s="11" t="b">
        <v>0</v>
      </c>
      <c r="M53" s="192" t="s">
        <v>1825</v>
      </c>
    </row>
    <row r="54" spans="1:13">
      <c r="A54" s="66" t="s">
        <v>1947</v>
      </c>
      <c r="B54" s="11" t="b">
        <v>1</v>
      </c>
      <c r="C54" s="11" t="b">
        <v>1</v>
      </c>
      <c r="D54" s="11" t="b">
        <v>1</v>
      </c>
      <c r="E54" s="11" t="b">
        <v>0</v>
      </c>
      <c r="F54" s="11" t="b">
        <v>0</v>
      </c>
      <c r="G54" s="11" t="b">
        <v>0</v>
      </c>
      <c r="H54" s="11" t="b">
        <v>0</v>
      </c>
      <c r="I54" s="11" t="b">
        <v>0</v>
      </c>
      <c r="J54" s="11" t="b">
        <v>0</v>
      </c>
      <c r="K54" s="11" t="b">
        <v>0</v>
      </c>
      <c r="L54" s="11" t="b">
        <v>0</v>
      </c>
      <c r="M54" s="192" t="s">
        <v>1946</v>
      </c>
    </row>
    <row r="55" spans="1:13">
      <c r="A55" s="13" t="s">
        <v>1948</v>
      </c>
      <c r="B55" s="11" t="b">
        <v>1</v>
      </c>
      <c r="C55" s="11" t="b">
        <v>1</v>
      </c>
      <c r="D55" s="11" t="b">
        <v>0</v>
      </c>
      <c r="E55" s="11" t="b">
        <v>0</v>
      </c>
      <c r="F55" s="11" t="b">
        <v>0</v>
      </c>
      <c r="G55" s="11" t="b">
        <v>0</v>
      </c>
      <c r="H55" s="11" t="b">
        <v>0</v>
      </c>
      <c r="I55" s="11" t="b">
        <v>0</v>
      </c>
      <c r="J55" s="11" t="b">
        <v>0</v>
      </c>
      <c r="K55" s="11" t="b">
        <v>0</v>
      </c>
      <c r="L55" s="11" t="b">
        <v>0</v>
      </c>
      <c r="M55" s="192" t="s">
        <v>1949</v>
      </c>
    </row>
    <row r="56" spans="1:13">
      <c r="A56" s="13" t="s">
        <v>1751</v>
      </c>
      <c r="B56" s="47" t="b">
        <v>1</v>
      </c>
      <c r="C56" s="47" t="b">
        <v>1</v>
      </c>
      <c r="D56" s="47" t="b">
        <v>1</v>
      </c>
      <c r="E56" s="47" t="b">
        <v>0</v>
      </c>
      <c r="F56" s="47" t="b">
        <v>1</v>
      </c>
      <c r="G56" s="11" t="b">
        <v>0</v>
      </c>
      <c r="H56" s="47" t="b">
        <v>0</v>
      </c>
      <c r="I56" s="47" t="b">
        <v>0</v>
      </c>
      <c r="J56" s="47" t="b">
        <v>0</v>
      </c>
      <c r="K56" s="47" t="b">
        <v>0</v>
      </c>
      <c r="L56" s="47" t="b">
        <v>0</v>
      </c>
      <c r="M56" s="16" t="s">
        <v>1938</v>
      </c>
    </row>
    <row r="57" spans="1:13">
      <c r="A57" s="13" t="s">
        <v>126</v>
      </c>
      <c r="B57" s="47" t="b">
        <v>1</v>
      </c>
      <c r="C57" s="47" t="b">
        <v>1</v>
      </c>
      <c r="D57" s="47" t="b">
        <v>1</v>
      </c>
      <c r="E57" s="47" t="b">
        <v>0</v>
      </c>
      <c r="F57" s="47" t="b">
        <v>0</v>
      </c>
      <c r="G57" s="47" t="b">
        <v>0</v>
      </c>
      <c r="H57" s="47" t="b">
        <v>0</v>
      </c>
      <c r="I57" s="47" t="b">
        <v>0</v>
      </c>
      <c r="J57" s="47" t="b">
        <v>0</v>
      </c>
      <c r="K57" s="47" t="b">
        <v>0</v>
      </c>
      <c r="L57" s="47" t="b">
        <v>0</v>
      </c>
      <c r="M57" s="16" t="s">
        <v>1805</v>
      </c>
    </row>
    <row r="58" spans="1:13">
      <c r="A58" s="13" t="s">
        <v>3211</v>
      </c>
      <c r="B58" s="47" t="b">
        <v>1</v>
      </c>
      <c r="C58" s="47" t="b">
        <v>1</v>
      </c>
      <c r="D58" s="47" t="b">
        <v>1</v>
      </c>
      <c r="E58" s="47" t="b">
        <v>0</v>
      </c>
      <c r="F58" s="47" t="b">
        <v>0</v>
      </c>
      <c r="G58" s="47" t="b">
        <v>0</v>
      </c>
      <c r="H58" s="47" t="b">
        <v>0</v>
      </c>
      <c r="I58" s="47" t="b">
        <v>0</v>
      </c>
      <c r="J58" s="47" t="b">
        <v>0</v>
      </c>
      <c r="K58" s="47" t="b">
        <v>0</v>
      </c>
      <c r="L58" s="47" t="b">
        <v>0</v>
      </c>
      <c r="M58" s="16" t="s">
        <v>3212</v>
      </c>
    </row>
    <row r="59" spans="1:13">
      <c r="A59" s="64" t="s">
        <v>1922</v>
      </c>
      <c r="B59" s="21" t="b">
        <v>0</v>
      </c>
      <c r="C59" s="21" t="b">
        <v>1</v>
      </c>
      <c r="D59" s="21" t="b">
        <v>1</v>
      </c>
      <c r="E59" s="21" t="b">
        <v>0</v>
      </c>
      <c r="F59" s="21" t="b">
        <v>0</v>
      </c>
      <c r="G59" s="21" t="b">
        <v>0</v>
      </c>
      <c r="H59" s="21" t="b">
        <v>0</v>
      </c>
      <c r="I59" s="21" t="b">
        <v>0</v>
      </c>
      <c r="J59" s="21" t="b">
        <v>0</v>
      </c>
      <c r="K59" s="479" t="b">
        <v>0</v>
      </c>
      <c r="L59" s="65" t="b">
        <v>0</v>
      </c>
      <c r="M59" s="20" t="s">
        <v>426</v>
      </c>
    </row>
    <row r="60" spans="1:13">
      <c r="A60" s="66" t="s">
        <v>1923</v>
      </c>
      <c r="B60" s="67" t="b">
        <f t="shared" ref="B60:J80" si="0">B$59</f>
        <v>0</v>
      </c>
      <c r="C60" s="67" t="b">
        <f t="shared" si="0"/>
        <v>1</v>
      </c>
      <c r="D60" s="67" t="b">
        <f t="shared" si="0"/>
        <v>1</v>
      </c>
      <c r="E60" s="67" t="b">
        <f t="shared" si="0"/>
        <v>0</v>
      </c>
      <c r="F60" s="67" t="b">
        <f t="shared" si="0"/>
        <v>0</v>
      </c>
      <c r="G60" s="67" t="b">
        <f t="shared" si="0"/>
        <v>0</v>
      </c>
      <c r="H60" s="67" t="b">
        <f t="shared" si="0"/>
        <v>0</v>
      </c>
      <c r="I60" s="67" t="b">
        <f t="shared" si="0"/>
        <v>0</v>
      </c>
      <c r="J60" s="67" t="b">
        <f t="shared" si="0"/>
        <v>0</v>
      </c>
      <c r="K60" s="480" t="b">
        <v>1</v>
      </c>
      <c r="L60" s="72" t="b">
        <v>0</v>
      </c>
      <c r="M60" s="20" t="s">
        <v>1987</v>
      </c>
    </row>
    <row r="61" spans="1:13">
      <c r="A61" s="66" t="s">
        <v>1924</v>
      </c>
      <c r="B61" s="67" t="b">
        <f t="shared" si="0"/>
        <v>0</v>
      </c>
      <c r="C61" s="67" t="b">
        <f t="shared" si="0"/>
        <v>1</v>
      </c>
      <c r="D61" s="67" t="b">
        <f t="shared" si="0"/>
        <v>1</v>
      </c>
      <c r="E61" s="67" t="b">
        <f t="shared" si="0"/>
        <v>0</v>
      </c>
      <c r="F61" s="67" t="b">
        <f t="shared" si="0"/>
        <v>0</v>
      </c>
      <c r="G61" s="67" t="b">
        <f t="shared" si="0"/>
        <v>0</v>
      </c>
      <c r="H61" s="67" t="b">
        <f t="shared" si="0"/>
        <v>0</v>
      </c>
      <c r="I61" s="67" t="b">
        <f t="shared" si="0"/>
        <v>0</v>
      </c>
      <c r="J61" s="67" t="b">
        <f t="shared" si="0"/>
        <v>0</v>
      </c>
      <c r="K61" s="480" t="b">
        <v>1</v>
      </c>
      <c r="L61" s="72" t="b">
        <v>0</v>
      </c>
      <c r="M61" s="20" t="s">
        <v>1639</v>
      </c>
    </row>
    <row r="62" spans="1:13">
      <c r="A62" s="66" t="s">
        <v>1925</v>
      </c>
      <c r="B62" s="67" t="b">
        <f t="shared" si="0"/>
        <v>0</v>
      </c>
      <c r="C62" s="67" t="b">
        <f t="shared" si="0"/>
        <v>1</v>
      </c>
      <c r="D62" s="67" t="b">
        <f t="shared" si="0"/>
        <v>1</v>
      </c>
      <c r="E62" s="67" t="b">
        <f t="shared" si="0"/>
        <v>0</v>
      </c>
      <c r="F62" s="67" t="b">
        <f t="shared" si="0"/>
        <v>0</v>
      </c>
      <c r="G62" s="67" t="b">
        <f t="shared" si="0"/>
        <v>0</v>
      </c>
      <c r="H62" s="67" t="b">
        <f t="shared" si="0"/>
        <v>0</v>
      </c>
      <c r="I62" s="67" t="b">
        <f t="shared" si="0"/>
        <v>0</v>
      </c>
      <c r="J62" s="67" t="b">
        <f t="shared" si="0"/>
        <v>0</v>
      </c>
      <c r="K62" s="480" t="b">
        <v>1</v>
      </c>
      <c r="L62" s="72" t="b">
        <v>0</v>
      </c>
      <c r="M62" s="20" t="s">
        <v>1640</v>
      </c>
    </row>
    <row r="63" spans="1:13">
      <c r="A63" s="66" t="s">
        <v>1926</v>
      </c>
      <c r="B63" s="67" t="b">
        <f t="shared" ref="B63:C65" si="1">B$59</f>
        <v>0</v>
      </c>
      <c r="C63" s="67" t="b">
        <f t="shared" si="1"/>
        <v>1</v>
      </c>
      <c r="D63" s="67" t="b">
        <v>0</v>
      </c>
      <c r="E63" s="67" t="b">
        <f t="shared" ref="E63:J65" si="2">E$59</f>
        <v>0</v>
      </c>
      <c r="F63" s="67" t="b">
        <f t="shared" si="2"/>
        <v>0</v>
      </c>
      <c r="G63" s="67" t="b">
        <f t="shared" si="2"/>
        <v>0</v>
      </c>
      <c r="H63" s="67" t="b">
        <f t="shared" si="2"/>
        <v>0</v>
      </c>
      <c r="I63" s="67" t="b">
        <f t="shared" si="2"/>
        <v>0</v>
      </c>
      <c r="J63" s="67" t="b">
        <f t="shared" si="2"/>
        <v>0</v>
      </c>
      <c r="K63" s="480" t="b">
        <v>0</v>
      </c>
      <c r="L63" s="72" t="b">
        <v>0</v>
      </c>
      <c r="M63" s="20" t="s">
        <v>1988</v>
      </c>
    </row>
    <row r="64" spans="1:13">
      <c r="A64" s="66" t="s">
        <v>1971</v>
      </c>
      <c r="B64" s="67" t="b">
        <f t="shared" si="1"/>
        <v>0</v>
      </c>
      <c r="C64" s="67" t="b">
        <f t="shared" si="1"/>
        <v>1</v>
      </c>
      <c r="D64" s="67" t="b">
        <v>0</v>
      </c>
      <c r="E64" s="67" t="b">
        <f t="shared" si="2"/>
        <v>0</v>
      </c>
      <c r="F64" s="67" t="b">
        <f t="shared" si="2"/>
        <v>0</v>
      </c>
      <c r="G64" s="67" t="b">
        <f t="shared" si="2"/>
        <v>0</v>
      </c>
      <c r="H64" s="67" t="b">
        <f t="shared" si="2"/>
        <v>0</v>
      </c>
      <c r="I64" s="67" t="b">
        <f t="shared" si="2"/>
        <v>0</v>
      </c>
      <c r="J64" s="67" t="b">
        <f t="shared" si="2"/>
        <v>0</v>
      </c>
      <c r="K64" s="480" t="b">
        <v>0</v>
      </c>
      <c r="L64" s="72" t="b">
        <v>0</v>
      </c>
      <c r="M64" s="20" t="s">
        <v>1973</v>
      </c>
    </row>
    <row r="65" spans="1:13">
      <c r="A65" s="66" t="s">
        <v>1972</v>
      </c>
      <c r="B65" s="67" t="b">
        <f t="shared" si="1"/>
        <v>0</v>
      </c>
      <c r="C65" s="67" t="b">
        <f t="shared" si="1"/>
        <v>1</v>
      </c>
      <c r="D65" s="67" t="b">
        <v>0</v>
      </c>
      <c r="E65" s="67" t="b">
        <f t="shared" si="2"/>
        <v>0</v>
      </c>
      <c r="F65" s="67" t="b">
        <f t="shared" si="2"/>
        <v>0</v>
      </c>
      <c r="G65" s="67" t="b">
        <f t="shared" si="2"/>
        <v>0</v>
      </c>
      <c r="H65" s="67" t="b">
        <f t="shared" si="2"/>
        <v>0</v>
      </c>
      <c r="I65" s="67" t="b">
        <f t="shared" si="2"/>
        <v>0</v>
      </c>
      <c r="J65" s="67" t="b">
        <f t="shared" si="2"/>
        <v>0</v>
      </c>
      <c r="K65" s="480" t="b">
        <v>0</v>
      </c>
      <c r="L65" s="72" t="b">
        <v>0</v>
      </c>
      <c r="M65" s="20" t="s">
        <v>1974</v>
      </c>
    </row>
    <row r="66" spans="1:13">
      <c r="A66" s="66" t="s">
        <v>1981</v>
      </c>
      <c r="B66" s="67" t="b">
        <f t="shared" si="0"/>
        <v>0</v>
      </c>
      <c r="C66" s="67" t="b">
        <f t="shared" si="0"/>
        <v>1</v>
      </c>
      <c r="D66" s="67" t="b">
        <f t="shared" si="0"/>
        <v>1</v>
      </c>
      <c r="E66" s="67" t="b">
        <f t="shared" si="0"/>
        <v>0</v>
      </c>
      <c r="F66" s="67" t="b">
        <f t="shared" si="0"/>
        <v>0</v>
      </c>
      <c r="G66" s="67" t="b">
        <f t="shared" si="0"/>
        <v>0</v>
      </c>
      <c r="H66" s="67" t="b">
        <f t="shared" si="0"/>
        <v>0</v>
      </c>
      <c r="I66" s="67" t="b">
        <f t="shared" si="0"/>
        <v>0</v>
      </c>
      <c r="J66" s="67" t="b">
        <f t="shared" si="0"/>
        <v>0</v>
      </c>
      <c r="K66" s="480" t="b">
        <v>1</v>
      </c>
      <c r="L66" s="72" t="b">
        <v>0</v>
      </c>
      <c r="M66" s="20" t="s">
        <v>1984</v>
      </c>
    </row>
    <row r="67" spans="1:13">
      <c r="A67" s="66" t="s">
        <v>1982</v>
      </c>
      <c r="B67" s="67" t="b">
        <f t="shared" si="0"/>
        <v>0</v>
      </c>
      <c r="C67" s="67" t="b">
        <f t="shared" si="0"/>
        <v>1</v>
      </c>
      <c r="D67" s="67" t="b">
        <f t="shared" si="0"/>
        <v>1</v>
      </c>
      <c r="E67" s="67" t="b">
        <f t="shared" si="0"/>
        <v>0</v>
      </c>
      <c r="F67" s="67" t="b">
        <f t="shared" si="0"/>
        <v>0</v>
      </c>
      <c r="G67" s="67" t="b">
        <f t="shared" si="0"/>
        <v>0</v>
      </c>
      <c r="H67" s="67" t="b">
        <f t="shared" si="0"/>
        <v>0</v>
      </c>
      <c r="I67" s="67" t="b">
        <f t="shared" si="0"/>
        <v>0</v>
      </c>
      <c r="J67" s="67" t="b">
        <f t="shared" si="0"/>
        <v>0</v>
      </c>
      <c r="K67" s="480" t="b">
        <v>1</v>
      </c>
      <c r="L67" s="72" t="b">
        <v>0</v>
      </c>
      <c r="M67" s="20" t="s">
        <v>1985</v>
      </c>
    </row>
    <row r="68" spans="1:13">
      <c r="A68" s="66" t="s">
        <v>3213</v>
      </c>
      <c r="B68" s="67" t="b">
        <f t="shared" si="0"/>
        <v>0</v>
      </c>
      <c r="C68" s="67" t="b">
        <f t="shared" si="0"/>
        <v>1</v>
      </c>
      <c r="D68" s="67" t="b">
        <f t="shared" si="0"/>
        <v>1</v>
      </c>
      <c r="E68" s="67" t="b">
        <f t="shared" si="0"/>
        <v>0</v>
      </c>
      <c r="F68" s="67" t="b">
        <f t="shared" si="0"/>
        <v>0</v>
      </c>
      <c r="G68" s="67" t="b">
        <f t="shared" si="0"/>
        <v>0</v>
      </c>
      <c r="H68" s="67" t="b">
        <f t="shared" si="0"/>
        <v>0</v>
      </c>
      <c r="I68" s="67" t="b">
        <f t="shared" si="0"/>
        <v>0</v>
      </c>
      <c r="J68" s="67" t="b">
        <f t="shared" si="0"/>
        <v>0</v>
      </c>
      <c r="K68" s="480" t="b">
        <v>1</v>
      </c>
      <c r="L68" s="72" t="b">
        <v>0</v>
      </c>
      <c r="M68" s="20" t="s">
        <v>3214</v>
      </c>
    </row>
    <row r="69" spans="1:13">
      <c r="A69" s="66" t="s">
        <v>1983</v>
      </c>
      <c r="B69" s="67" t="b">
        <f t="shared" si="0"/>
        <v>0</v>
      </c>
      <c r="C69" s="67" t="b">
        <f t="shared" si="0"/>
        <v>1</v>
      </c>
      <c r="D69" s="67" t="b">
        <f t="shared" si="0"/>
        <v>1</v>
      </c>
      <c r="E69" s="67" t="b">
        <f t="shared" si="0"/>
        <v>0</v>
      </c>
      <c r="F69" s="67" t="b">
        <f t="shared" si="0"/>
        <v>0</v>
      </c>
      <c r="G69" s="67" t="b">
        <f t="shared" si="0"/>
        <v>0</v>
      </c>
      <c r="H69" s="67" t="b">
        <f t="shared" si="0"/>
        <v>0</v>
      </c>
      <c r="I69" s="67" t="b">
        <f t="shared" si="0"/>
        <v>0</v>
      </c>
      <c r="J69" s="67" t="b">
        <f t="shared" si="0"/>
        <v>0</v>
      </c>
      <c r="K69" s="480" t="b">
        <v>1</v>
      </c>
      <c r="L69" s="72" t="b">
        <v>0</v>
      </c>
      <c r="M69" s="20" t="s">
        <v>1986</v>
      </c>
    </row>
    <row r="70" spans="1:13">
      <c r="A70" s="66" t="s">
        <v>1927</v>
      </c>
      <c r="B70" s="67" t="b">
        <f t="shared" ref="B70:J70" si="3">B$59</f>
        <v>0</v>
      </c>
      <c r="C70" s="67" t="b">
        <f t="shared" si="3"/>
        <v>1</v>
      </c>
      <c r="D70" s="67" t="b">
        <f t="shared" si="3"/>
        <v>1</v>
      </c>
      <c r="E70" s="67" t="b">
        <f t="shared" si="3"/>
        <v>0</v>
      </c>
      <c r="F70" s="67" t="b">
        <f t="shared" si="3"/>
        <v>0</v>
      </c>
      <c r="G70" s="67" t="b">
        <f t="shared" si="3"/>
        <v>0</v>
      </c>
      <c r="H70" s="67" t="b">
        <f t="shared" si="3"/>
        <v>0</v>
      </c>
      <c r="I70" s="67" t="b">
        <f t="shared" si="3"/>
        <v>0</v>
      </c>
      <c r="J70" s="67" t="b">
        <f t="shared" si="3"/>
        <v>0</v>
      </c>
      <c r="K70" s="480" t="b">
        <v>0</v>
      </c>
      <c r="L70" s="72" t="b">
        <v>0</v>
      </c>
      <c r="M70" s="20" t="s">
        <v>1757</v>
      </c>
    </row>
    <row r="71" spans="1:13">
      <c r="A71" s="66" t="s">
        <v>1991</v>
      </c>
      <c r="B71" s="67" t="b">
        <f t="shared" si="0"/>
        <v>0</v>
      </c>
      <c r="C71" s="67" t="b">
        <f t="shared" si="0"/>
        <v>1</v>
      </c>
      <c r="D71" s="67" t="b">
        <f t="shared" si="0"/>
        <v>1</v>
      </c>
      <c r="E71" s="67" t="b">
        <f t="shared" si="0"/>
        <v>0</v>
      </c>
      <c r="F71" s="67" t="b">
        <f t="shared" si="0"/>
        <v>0</v>
      </c>
      <c r="G71" s="67" t="b">
        <f t="shared" si="0"/>
        <v>0</v>
      </c>
      <c r="H71" s="67" t="b">
        <f t="shared" si="0"/>
        <v>0</v>
      </c>
      <c r="I71" s="67" t="b">
        <f t="shared" si="0"/>
        <v>0</v>
      </c>
      <c r="J71" s="67" t="b">
        <f t="shared" si="0"/>
        <v>0</v>
      </c>
      <c r="K71" s="480" t="b">
        <v>1</v>
      </c>
      <c r="L71" s="72" t="b">
        <v>0</v>
      </c>
      <c r="M71" s="20" t="s">
        <v>1993</v>
      </c>
    </row>
    <row r="72" spans="1:13">
      <c r="A72" s="66" t="s">
        <v>3219</v>
      </c>
      <c r="B72" s="67" t="b">
        <f t="shared" si="0"/>
        <v>0</v>
      </c>
      <c r="C72" s="67" t="b">
        <f t="shared" si="0"/>
        <v>1</v>
      </c>
      <c r="D72" s="67" t="b">
        <f t="shared" si="0"/>
        <v>1</v>
      </c>
      <c r="E72" s="67" t="b">
        <f t="shared" si="0"/>
        <v>0</v>
      </c>
      <c r="F72" s="67" t="b">
        <f t="shared" si="0"/>
        <v>0</v>
      </c>
      <c r="G72" s="67" t="b">
        <f t="shared" si="0"/>
        <v>0</v>
      </c>
      <c r="H72" s="67" t="b">
        <f t="shared" si="0"/>
        <v>0</v>
      </c>
      <c r="I72" s="67" t="b">
        <f t="shared" si="0"/>
        <v>0</v>
      </c>
      <c r="J72" s="67" t="b">
        <f t="shared" si="0"/>
        <v>0</v>
      </c>
      <c r="K72" s="480" t="b">
        <v>1</v>
      </c>
      <c r="L72" s="72" t="b">
        <v>0</v>
      </c>
      <c r="M72" s="20" t="s">
        <v>3221</v>
      </c>
    </row>
    <row r="73" spans="1:13">
      <c r="A73" s="66" t="s">
        <v>3220</v>
      </c>
      <c r="B73" s="67" t="b">
        <f t="shared" si="0"/>
        <v>0</v>
      </c>
      <c r="C73" s="67" t="b">
        <f t="shared" si="0"/>
        <v>1</v>
      </c>
      <c r="D73" s="67" t="b">
        <f t="shared" si="0"/>
        <v>1</v>
      </c>
      <c r="E73" s="67" t="b">
        <f t="shared" si="0"/>
        <v>0</v>
      </c>
      <c r="F73" s="67" t="b">
        <f t="shared" si="0"/>
        <v>0</v>
      </c>
      <c r="G73" s="67" t="b">
        <f t="shared" si="0"/>
        <v>0</v>
      </c>
      <c r="H73" s="67" t="b">
        <f t="shared" si="0"/>
        <v>0</v>
      </c>
      <c r="I73" s="67" t="b">
        <f t="shared" si="0"/>
        <v>0</v>
      </c>
      <c r="J73" s="67" t="b">
        <f t="shared" si="0"/>
        <v>0</v>
      </c>
      <c r="K73" s="480" t="b">
        <v>1</v>
      </c>
      <c r="L73" s="72" t="b">
        <v>0</v>
      </c>
      <c r="M73" s="20" t="s">
        <v>3222</v>
      </c>
    </row>
    <row r="74" spans="1:13">
      <c r="A74" s="66" t="s">
        <v>1928</v>
      </c>
      <c r="B74" s="67" t="b">
        <f t="shared" ref="B74:J78" si="4">B$59</f>
        <v>0</v>
      </c>
      <c r="C74" s="67" t="b">
        <f t="shared" si="4"/>
        <v>1</v>
      </c>
      <c r="D74" s="67" t="b">
        <f t="shared" si="4"/>
        <v>1</v>
      </c>
      <c r="E74" s="67" t="b">
        <f t="shared" si="4"/>
        <v>0</v>
      </c>
      <c r="F74" s="67" t="b">
        <f t="shared" si="4"/>
        <v>0</v>
      </c>
      <c r="G74" s="67" t="b">
        <f t="shared" si="4"/>
        <v>0</v>
      </c>
      <c r="H74" s="67" t="b">
        <f t="shared" si="4"/>
        <v>0</v>
      </c>
      <c r="I74" s="67" t="b">
        <f t="shared" si="4"/>
        <v>0</v>
      </c>
      <c r="J74" s="67" t="b">
        <f t="shared" si="4"/>
        <v>0</v>
      </c>
      <c r="K74" s="480" t="b">
        <v>1</v>
      </c>
      <c r="L74" s="72" t="b">
        <v>0</v>
      </c>
      <c r="M74" s="20" t="s">
        <v>3181</v>
      </c>
    </row>
    <row r="75" spans="1:13">
      <c r="A75" s="66" t="s">
        <v>1992</v>
      </c>
      <c r="B75" s="67" t="b">
        <f t="shared" si="0"/>
        <v>0</v>
      </c>
      <c r="C75" s="67" t="b">
        <f t="shared" si="0"/>
        <v>1</v>
      </c>
      <c r="D75" s="67" t="b">
        <f t="shared" si="0"/>
        <v>1</v>
      </c>
      <c r="E75" s="67" t="b">
        <f t="shared" si="0"/>
        <v>0</v>
      </c>
      <c r="F75" s="67" t="b">
        <f t="shared" si="0"/>
        <v>0</v>
      </c>
      <c r="G75" s="67" t="b">
        <f t="shared" si="0"/>
        <v>0</v>
      </c>
      <c r="H75" s="67" t="b">
        <f t="shared" si="0"/>
        <v>0</v>
      </c>
      <c r="I75" s="67" t="b">
        <f t="shared" si="0"/>
        <v>0</v>
      </c>
      <c r="J75" s="67" t="b">
        <f t="shared" si="0"/>
        <v>0</v>
      </c>
      <c r="K75" s="480" t="b">
        <v>1</v>
      </c>
      <c r="L75" s="72" t="b">
        <v>0</v>
      </c>
      <c r="M75" s="20" t="s">
        <v>1994</v>
      </c>
    </row>
    <row r="76" spans="1:13">
      <c r="A76" s="66" t="s">
        <v>3177</v>
      </c>
      <c r="B76" s="67" t="b">
        <f t="shared" si="4"/>
        <v>0</v>
      </c>
      <c r="C76" s="67" t="b">
        <f t="shared" si="4"/>
        <v>1</v>
      </c>
      <c r="D76" s="67" t="b">
        <f t="shared" si="4"/>
        <v>1</v>
      </c>
      <c r="E76" s="67" t="b">
        <f t="shared" si="4"/>
        <v>0</v>
      </c>
      <c r="F76" s="67" t="b">
        <f t="shared" si="4"/>
        <v>0</v>
      </c>
      <c r="G76" s="67" t="b">
        <f t="shared" si="4"/>
        <v>0</v>
      </c>
      <c r="H76" s="67" t="b">
        <f t="shared" si="4"/>
        <v>0</v>
      </c>
      <c r="I76" s="67" t="b">
        <f t="shared" si="4"/>
        <v>0</v>
      </c>
      <c r="J76" s="67" t="b">
        <f t="shared" si="4"/>
        <v>0</v>
      </c>
      <c r="K76" s="480" t="b">
        <v>1</v>
      </c>
      <c r="L76" s="72" t="b">
        <v>0</v>
      </c>
      <c r="M76" s="20" t="s">
        <v>3179</v>
      </c>
    </row>
    <row r="77" spans="1:13">
      <c r="A77" s="66" t="s">
        <v>3215</v>
      </c>
      <c r="B77" s="67" t="b">
        <f t="shared" si="0"/>
        <v>0</v>
      </c>
      <c r="C77" s="67" t="b">
        <f t="shared" si="0"/>
        <v>1</v>
      </c>
      <c r="D77" s="67" t="b">
        <f t="shared" si="0"/>
        <v>1</v>
      </c>
      <c r="E77" s="67" t="b">
        <f t="shared" si="0"/>
        <v>0</v>
      </c>
      <c r="F77" s="67" t="b">
        <f t="shared" si="0"/>
        <v>0</v>
      </c>
      <c r="G77" s="67" t="b">
        <f t="shared" si="0"/>
        <v>0</v>
      </c>
      <c r="H77" s="67" t="b">
        <f t="shared" si="0"/>
        <v>0</v>
      </c>
      <c r="I77" s="67" t="b">
        <f t="shared" si="0"/>
        <v>0</v>
      </c>
      <c r="J77" s="67" t="b">
        <f t="shared" si="0"/>
        <v>0</v>
      </c>
      <c r="K77" s="480" t="b">
        <v>1</v>
      </c>
      <c r="L77" s="72" t="b">
        <v>0</v>
      </c>
      <c r="M77" s="20" t="s">
        <v>3216</v>
      </c>
    </row>
    <row r="78" spans="1:13">
      <c r="A78" s="66" t="s">
        <v>3178</v>
      </c>
      <c r="B78" s="67" t="b">
        <f t="shared" si="4"/>
        <v>0</v>
      </c>
      <c r="C78" s="67" t="b">
        <f t="shared" si="4"/>
        <v>1</v>
      </c>
      <c r="D78" s="67" t="b">
        <f t="shared" si="4"/>
        <v>1</v>
      </c>
      <c r="E78" s="67" t="b">
        <f t="shared" si="4"/>
        <v>0</v>
      </c>
      <c r="F78" s="67" t="b">
        <f t="shared" si="4"/>
        <v>0</v>
      </c>
      <c r="G78" s="67" t="b">
        <f t="shared" si="4"/>
        <v>0</v>
      </c>
      <c r="H78" s="67" t="b">
        <f t="shared" si="4"/>
        <v>0</v>
      </c>
      <c r="I78" s="67" t="b">
        <f t="shared" si="4"/>
        <v>0</v>
      </c>
      <c r="J78" s="67" t="b">
        <f t="shared" si="4"/>
        <v>0</v>
      </c>
      <c r="K78" s="480" t="b">
        <v>1</v>
      </c>
      <c r="L78" s="72" t="b">
        <v>0</v>
      </c>
      <c r="M78" s="20" t="s">
        <v>3180</v>
      </c>
    </row>
    <row r="79" spans="1:13">
      <c r="A79" s="66" t="s">
        <v>1929</v>
      </c>
      <c r="B79" s="67" t="b">
        <f t="shared" si="0"/>
        <v>0</v>
      </c>
      <c r="C79" s="67" t="b">
        <f t="shared" si="0"/>
        <v>1</v>
      </c>
      <c r="D79" s="67" t="b">
        <f t="shared" si="0"/>
        <v>1</v>
      </c>
      <c r="E79" s="67" t="b">
        <f t="shared" si="0"/>
        <v>0</v>
      </c>
      <c r="F79" s="67" t="b">
        <f t="shared" si="0"/>
        <v>0</v>
      </c>
      <c r="G79" s="67" t="b">
        <f t="shared" si="0"/>
        <v>0</v>
      </c>
      <c r="H79" s="67" t="b">
        <f t="shared" si="0"/>
        <v>0</v>
      </c>
      <c r="I79" s="67" t="b">
        <f t="shared" si="0"/>
        <v>0</v>
      </c>
      <c r="J79" s="67" t="b">
        <f t="shared" si="0"/>
        <v>0</v>
      </c>
      <c r="K79" s="480" t="b">
        <v>1</v>
      </c>
      <c r="L79" s="72" t="b">
        <v>0</v>
      </c>
      <c r="M79" s="20" t="s">
        <v>1641</v>
      </c>
    </row>
    <row r="80" spans="1:13">
      <c r="A80" s="66" t="s">
        <v>1930</v>
      </c>
      <c r="B80" s="67" t="b">
        <f t="shared" si="0"/>
        <v>0</v>
      </c>
      <c r="C80" s="67" t="b">
        <f t="shared" si="0"/>
        <v>1</v>
      </c>
      <c r="D80" s="67" t="b">
        <f t="shared" si="0"/>
        <v>1</v>
      </c>
      <c r="E80" s="67" t="b">
        <f t="shared" si="0"/>
        <v>0</v>
      </c>
      <c r="F80" s="67" t="b">
        <f t="shared" si="0"/>
        <v>0</v>
      </c>
      <c r="G80" s="67" t="b">
        <f t="shared" si="0"/>
        <v>0</v>
      </c>
      <c r="H80" s="67" t="b">
        <f t="shared" si="0"/>
        <v>0</v>
      </c>
      <c r="I80" s="67" t="b">
        <f t="shared" si="0"/>
        <v>0</v>
      </c>
      <c r="J80" s="67" t="b">
        <f t="shared" si="0"/>
        <v>0</v>
      </c>
      <c r="K80" s="480" t="b">
        <v>1</v>
      </c>
      <c r="L80" s="72" t="b">
        <v>0</v>
      </c>
      <c r="M80" s="20" t="s">
        <v>1642</v>
      </c>
    </row>
    <row r="81" spans="1:13">
      <c r="A81" s="69" t="s">
        <v>1931</v>
      </c>
      <c r="B81" s="70" t="b">
        <f>B$59</f>
        <v>0</v>
      </c>
      <c r="C81" s="70" t="b">
        <f>C$59</f>
        <v>1</v>
      </c>
      <c r="D81" s="70" t="b">
        <v>0</v>
      </c>
      <c r="E81" s="70" t="b">
        <f t="shared" ref="E81:J81" si="5">E$59</f>
        <v>0</v>
      </c>
      <c r="F81" s="70" t="b">
        <f t="shared" si="5"/>
        <v>0</v>
      </c>
      <c r="G81" s="70" t="b">
        <f t="shared" si="5"/>
        <v>0</v>
      </c>
      <c r="H81" s="70" t="b">
        <f t="shared" si="5"/>
        <v>0</v>
      </c>
      <c r="I81" s="70" t="b">
        <f t="shared" si="5"/>
        <v>0</v>
      </c>
      <c r="J81" s="70" t="b">
        <f t="shared" si="5"/>
        <v>0</v>
      </c>
      <c r="K81" s="481" t="b">
        <v>0</v>
      </c>
      <c r="L81" s="73" t="b">
        <v>0</v>
      </c>
      <c r="M81" s="20" t="s">
        <v>1989</v>
      </c>
    </row>
    <row r="82" spans="1:13">
      <c r="A82" s="66" t="s">
        <v>1752</v>
      </c>
      <c r="B82" s="61" t="b">
        <v>1</v>
      </c>
      <c r="C82" s="61" t="b">
        <v>1</v>
      </c>
      <c r="D82" s="61" t="b">
        <v>1</v>
      </c>
      <c r="E82" s="61" t="b">
        <v>0</v>
      </c>
      <c r="F82" s="564" t="b">
        <v>1</v>
      </c>
      <c r="G82" s="61" t="b">
        <v>0</v>
      </c>
      <c r="H82" s="61" t="b">
        <v>0</v>
      </c>
      <c r="I82" s="61" t="b">
        <v>1</v>
      </c>
      <c r="J82" s="61" t="b">
        <v>0</v>
      </c>
      <c r="K82" s="61" t="b">
        <v>0</v>
      </c>
      <c r="L82" s="487" t="b">
        <v>0</v>
      </c>
      <c r="M82" s="16" t="s">
        <v>1758</v>
      </c>
    </row>
    <row r="83" spans="1:13">
      <c r="A83" s="13" t="s">
        <v>42</v>
      </c>
      <c r="B83" s="61" t="b">
        <v>1</v>
      </c>
      <c r="C83" s="61" t="b">
        <v>1</v>
      </c>
      <c r="D83" s="61" t="b">
        <v>1</v>
      </c>
      <c r="E83" s="61" t="b">
        <v>1</v>
      </c>
      <c r="F83" s="564" t="b">
        <v>1</v>
      </c>
      <c r="G83" s="11" t="b">
        <v>1</v>
      </c>
      <c r="H83" s="61" t="b">
        <v>0</v>
      </c>
      <c r="I83" s="61" t="b">
        <v>1</v>
      </c>
      <c r="J83" s="61" t="b">
        <v>0</v>
      </c>
      <c r="K83" s="61" t="b">
        <v>0</v>
      </c>
      <c r="L83" s="61" t="b">
        <v>0</v>
      </c>
      <c r="M83" s="16" t="s">
        <v>427</v>
      </c>
    </row>
    <row r="84" spans="1:13">
      <c r="A84" s="13" t="s">
        <v>43</v>
      </c>
      <c r="B84" s="11" t="b">
        <v>1</v>
      </c>
      <c r="C84" s="11" t="b">
        <v>1</v>
      </c>
      <c r="D84" s="11" t="b">
        <v>1</v>
      </c>
      <c r="E84" s="11" t="b">
        <v>1</v>
      </c>
      <c r="F84" s="11" t="b">
        <v>1</v>
      </c>
      <c r="G84" s="11" t="b">
        <v>1</v>
      </c>
      <c r="H84" s="11" t="b">
        <v>0</v>
      </c>
      <c r="I84" s="11" t="b">
        <v>1</v>
      </c>
      <c r="J84" s="11" t="b">
        <v>0</v>
      </c>
      <c r="K84" s="11" t="b">
        <v>0</v>
      </c>
      <c r="L84" s="11" t="b">
        <v>0</v>
      </c>
      <c r="M84" s="16" t="s">
        <v>428</v>
      </c>
    </row>
    <row r="85" spans="1:13">
      <c r="A85" s="13" t="s">
        <v>65</v>
      </c>
      <c r="B85" s="11" t="b">
        <v>1</v>
      </c>
      <c r="C85" s="11" t="b">
        <v>1</v>
      </c>
      <c r="D85" s="11" t="b">
        <v>1</v>
      </c>
      <c r="E85" s="11" t="b">
        <v>1</v>
      </c>
      <c r="F85" s="563" t="b">
        <v>1</v>
      </c>
      <c r="G85" s="11" t="b">
        <v>1</v>
      </c>
      <c r="H85" s="11" t="b">
        <v>0</v>
      </c>
      <c r="I85" s="11" t="b">
        <v>1</v>
      </c>
      <c r="J85" s="11" t="b">
        <v>0</v>
      </c>
      <c r="K85" s="11" t="b">
        <v>0</v>
      </c>
      <c r="L85" s="11" t="b">
        <v>0</v>
      </c>
      <c r="M85" s="16" t="s">
        <v>66</v>
      </c>
    </row>
    <row r="86" spans="1:13">
      <c r="A86" s="13" t="s">
        <v>44</v>
      </c>
      <c r="B86" s="11" t="b">
        <v>1</v>
      </c>
      <c r="C86" s="11" t="b">
        <v>1</v>
      </c>
      <c r="D86" s="11" t="b">
        <v>1</v>
      </c>
      <c r="E86" s="11" t="b">
        <v>1</v>
      </c>
      <c r="F86" s="11" t="b">
        <v>1</v>
      </c>
      <c r="G86" s="11" t="b">
        <v>1</v>
      </c>
      <c r="H86" s="11" t="b">
        <v>0</v>
      </c>
      <c r="I86" s="11" t="b">
        <v>1</v>
      </c>
      <c r="J86" s="11" t="b">
        <v>0</v>
      </c>
      <c r="K86" s="11" t="b">
        <v>0</v>
      </c>
      <c r="L86" s="11" t="b">
        <v>0</v>
      </c>
      <c r="M86" s="16" t="s">
        <v>418</v>
      </c>
    </row>
    <row r="87" spans="1:13">
      <c r="A87" s="13" t="s">
        <v>37</v>
      </c>
      <c r="B87" s="11" t="b">
        <v>1</v>
      </c>
      <c r="C87" s="11" t="b">
        <v>1</v>
      </c>
      <c r="D87" s="11" t="b">
        <v>1</v>
      </c>
      <c r="E87" s="11" t="b">
        <v>0</v>
      </c>
      <c r="F87" s="11" t="b">
        <v>1</v>
      </c>
      <c r="G87" s="11" t="b">
        <v>0</v>
      </c>
      <c r="H87" s="11" t="b">
        <v>0</v>
      </c>
      <c r="I87" s="11" t="b">
        <v>1</v>
      </c>
      <c r="J87" s="11" t="b">
        <v>0</v>
      </c>
      <c r="K87" s="11" t="b">
        <v>0</v>
      </c>
      <c r="L87" s="11" t="b">
        <v>0</v>
      </c>
      <c r="M87" s="16" t="s">
        <v>419</v>
      </c>
    </row>
    <row r="88" spans="1:13">
      <c r="A88" s="13" t="s">
        <v>45</v>
      </c>
      <c r="B88" s="11" t="b">
        <v>1</v>
      </c>
      <c r="C88" s="11" t="b">
        <v>1</v>
      </c>
      <c r="D88" s="11" t="b">
        <v>1</v>
      </c>
      <c r="E88" s="11" t="b">
        <v>0</v>
      </c>
      <c r="F88" s="11" t="b">
        <v>0</v>
      </c>
      <c r="G88" s="11" t="b">
        <v>0</v>
      </c>
      <c r="H88" s="11" t="b">
        <v>0</v>
      </c>
      <c r="I88" s="11" t="b">
        <v>0</v>
      </c>
      <c r="J88" s="11" t="b">
        <v>0</v>
      </c>
      <c r="K88" s="11" t="b">
        <v>0</v>
      </c>
      <c r="L88" s="11" t="b">
        <v>0</v>
      </c>
      <c r="M88" s="16" t="s">
        <v>420</v>
      </c>
    </row>
    <row r="89" spans="1:13">
      <c r="A89" s="13" t="s">
        <v>46</v>
      </c>
      <c r="B89" s="11" t="b">
        <v>1</v>
      </c>
      <c r="C89" s="11" t="b">
        <v>1</v>
      </c>
      <c r="D89" s="11" t="b">
        <v>1</v>
      </c>
      <c r="E89" s="11" t="b">
        <v>1</v>
      </c>
      <c r="F89" s="11" t="b">
        <v>1</v>
      </c>
      <c r="G89" s="11" t="b">
        <v>1</v>
      </c>
      <c r="H89" s="11" t="b">
        <v>1</v>
      </c>
      <c r="I89" s="11" t="b">
        <v>1</v>
      </c>
      <c r="J89" s="11" t="b">
        <v>0</v>
      </c>
      <c r="K89" s="11" t="b">
        <v>0</v>
      </c>
      <c r="L89" s="11" t="b">
        <v>0</v>
      </c>
      <c r="M89" s="16" t="s">
        <v>421</v>
      </c>
    </row>
    <row r="90" spans="1:13">
      <c r="A90" s="13" t="s">
        <v>47</v>
      </c>
      <c r="B90" s="11" t="b">
        <v>1</v>
      </c>
      <c r="C90" s="11" t="b">
        <v>1</v>
      </c>
      <c r="D90" s="11" t="b">
        <v>1</v>
      </c>
      <c r="E90" s="11" t="b">
        <v>1</v>
      </c>
      <c r="F90" s="11" t="b">
        <v>1</v>
      </c>
      <c r="G90" s="11" t="b">
        <v>1</v>
      </c>
      <c r="H90" s="11" t="b">
        <v>0</v>
      </c>
      <c r="I90" s="11" t="b">
        <v>1</v>
      </c>
      <c r="J90" s="11" t="b">
        <v>0</v>
      </c>
      <c r="K90" s="11" t="b">
        <v>0</v>
      </c>
      <c r="L90" s="11" t="b">
        <v>0</v>
      </c>
      <c r="M90" s="16" t="s">
        <v>422</v>
      </c>
    </row>
    <row r="91" spans="1:13">
      <c r="A91" s="13" t="s">
        <v>282</v>
      </c>
      <c r="B91" s="11" t="b">
        <v>1</v>
      </c>
      <c r="C91" s="11" t="b">
        <v>1</v>
      </c>
      <c r="D91" s="11" t="b">
        <v>1</v>
      </c>
      <c r="E91" s="11" t="b">
        <v>0</v>
      </c>
      <c r="F91" s="11" t="b">
        <v>1</v>
      </c>
      <c r="G91" s="11" t="b">
        <v>0</v>
      </c>
      <c r="H91" s="11" t="b">
        <v>0</v>
      </c>
      <c r="I91" s="11" t="b">
        <v>1</v>
      </c>
      <c r="J91" s="11" t="b">
        <v>0</v>
      </c>
      <c r="K91" s="11" t="b">
        <v>0</v>
      </c>
      <c r="L91" s="11" t="b">
        <v>0</v>
      </c>
      <c r="M91" s="16" t="s">
        <v>423</v>
      </c>
    </row>
    <row r="92" spans="1:13">
      <c r="A92" s="13" t="s">
        <v>283</v>
      </c>
      <c r="B92" s="11" t="b">
        <v>1</v>
      </c>
      <c r="C92" s="11" t="b">
        <v>1</v>
      </c>
      <c r="D92" s="11" t="b">
        <v>1</v>
      </c>
      <c r="E92" s="11" t="b">
        <v>0</v>
      </c>
      <c r="F92" s="11" t="b">
        <v>0</v>
      </c>
      <c r="G92" s="11" t="b">
        <v>0</v>
      </c>
      <c r="H92" s="11" t="b">
        <v>0</v>
      </c>
      <c r="I92" s="11" t="b">
        <v>0</v>
      </c>
      <c r="J92" s="11" t="b">
        <v>0</v>
      </c>
      <c r="K92" s="11" t="b">
        <v>0</v>
      </c>
      <c r="L92" s="11" t="b">
        <v>0</v>
      </c>
      <c r="M92" s="16" t="s">
        <v>424</v>
      </c>
    </row>
    <row r="93" spans="1:13">
      <c r="A93" s="13" t="s">
        <v>48</v>
      </c>
      <c r="B93" s="47" t="b">
        <v>1</v>
      </c>
      <c r="C93" s="47" t="b">
        <v>1</v>
      </c>
      <c r="D93" s="47" t="b">
        <v>1</v>
      </c>
      <c r="E93" s="47" t="b">
        <v>1</v>
      </c>
      <c r="F93" s="562" t="b">
        <v>1</v>
      </c>
      <c r="G93" s="47" t="b">
        <v>1</v>
      </c>
      <c r="H93" s="47" t="b">
        <v>0</v>
      </c>
      <c r="I93" s="47" t="b">
        <v>0</v>
      </c>
      <c r="J93" s="47" t="b">
        <v>0</v>
      </c>
      <c r="K93" s="47" t="b">
        <v>0</v>
      </c>
      <c r="L93" s="47" t="b">
        <v>0</v>
      </c>
      <c r="M93" s="16" t="s">
        <v>425</v>
      </c>
    </row>
    <row r="94" spans="1:13">
      <c r="A94" s="64" t="s">
        <v>1934</v>
      </c>
      <c r="B94" s="21" t="b">
        <v>0</v>
      </c>
      <c r="C94" s="21" t="b">
        <v>1</v>
      </c>
      <c r="D94" s="21" t="b">
        <v>1</v>
      </c>
      <c r="E94" s="21" t="b">
        <v>0</v>
      </c>
      <c r="F94" s="21" t="b">
        <v>0</v>
      </c>
      <c r="G94" s="21" t="b">
        <v>0</v>
      </c>
      <c r="H94" s="21" t="b">
        <v>0</v>
      </c>
      <c r="I94" s="21" t="b">
        <v>0</v>
      </c>
      <c r="J94" s="21" t="b">
        <v>0</v>
      </c>
      <c r="K94" s="479" t="b">
        <v>0</v>
      </c>
      <c r="L94" s="65" t="b">
        <v>0</v>
      </c>
      <c r="M94" s="16" t="s">
        <v>436</v>
      </c>
    </row>
    <row r="95" spans="1:13">
      <c r="A95" s="66" t="s">
        <v>1935</v>
      </c>
      <c r="B95" s="67" t="b">
        <f t="shared" ref="B95:E97" si="6">B$94</f>
        <v>0</v>
      </c>
      <c r="C95" s="67" t="b">
        <f t="shared" si="6"/>
        <v>1</v>
      </c>
      <c r="D95" s="67" t="b">
        <f t="shared" si="6"/>
        <v>1</v>
      </c>
      <c r="E95" s="67" t="b">
        <f t="shared" si="6"/>
        <v>0</v>
      </c>
      <c r="F95" s="11" t="b">
        <v>0</v>
      </c>
      <c r="G95" s="11" t="b">
        <v>0</v>
      </c>
      <c r="H95" s="11" t="b">
        <v>0</v>
      </c>
      <c r="I95" s="11" t="b">
        <v>0</v>
      </c>
      <c r="J95" s="11" t="b">
        <v>0</v>
      </c>
      <c r="K95" s="11" t="b">
        <v>0</v>
      </c>
      <c r="L95" s="68" t="b">
        <v>0</v>
      </c>
      <c r="M95" s="16" t="s">
        <v>437</v>
      </c>
    </row>
    <row r="96" spans="1:13">
      <c r="A96" s="66" t="s">
        <v>1936</v>
      </c>
      <c r="B96" s="67" t="b">
        <f t="shared" si="6"/>
        <v>0</v>
      </c>
      <c r="C96" s="67" t="b">
        <f t="shared" si="6"/>
        <v>1</v>
      </c>
      <c r="D96" s="67" t="b">
        <f t="shared" si="6"/>
        <v>1</v>
      </c>
      <c r="E96" s="67" t="b">
        <f t="shared" si="6"/>
        <v>0</v>
      </c>
      <c r="F96" s="11" t="b">
        <v>0</v>
      </c>
      <c r="G96" s="11" t="b">
        <v>0</v>
      </c>
      <c r="H96" s="11" t="b">
        <v>0</v>
      </c>
      <c r="I96" s="11" t="b">
        <v>0</v>
      </c>
      <c r="J96" s="11" t="b">
        <v>0</v>
      </c>
      <c r="K96" s="11" t="b">
        <v>0</v>
      </c>
      <c r="L96" s="68" t="b">
        <v>0</v>
      </c>
      <c r="M96" s="20" t="s">
        <v>439</v>
      </c>
    </row>
    <row r="97" spans="1:13">
      <c r="A97" s="69" t="s">
        <v>1937</v>
      </c>
      <c r="B97" s="70" t="b">
        <f t="shared" si="6"/>
        <v>0</v>
      </c>
      <c r="C97" s="70" t="b">
        <f t="shared" si="6"/>
        <v>1</v>
      </c>
      <c r="D97" s="70" t="b">
        <f t="shared" si="6"/>
        <v>1</v>
      </c>
      <c r="E97" s="70" t="b">
        <f t="shared" si="6"/>
        <v>0</v>
      </c>
      <c r="F97" s="185" t="b">
        <v>0</v>
      </c>
      <c r="G97" s="185" t="b">
        <v>0</v>
      </c>
      <c r="H97" s="185" t="b">
        <v>0</v>
      </c>
      <c r="I97" s="185" t="b">
        <v>0</v>
      </c>
      <c r="J97" s="185" t="b">
        <v>0</v>
      </c>
      <c r="K97" s="482" t="b">
        <v>0</v>
      </c>
      <c r="L97" s="71" t="b">
        <v>0</v>
      </c>
      <c r="M97" s="20" t="s">
        <v>438</v>
      </c>
    </row>
    <row r="98" spans="1:13">
      <c r="A98" s="13" t="s">
        <v>49</v>
      </c>
      <c r="B98" s="61" t="b">
        <v>1</v>
      </c>
      <c r="C98" s="61" t="b">
        <v>1</v>
      </c>
      <c r="D98" s="61" t="b">
        <v>1</v>
      </c>
      <c r="E98" s="61" t="b">
        <v>1</v>
      </c>
      <c r="F98" s="61" t="b">
        <v>1</v>
      </c>
      <c r="G98" s="61" t="b">
        <v>0</v>
      </c>
      <c r="H98" s="61" t="b">
        <v>0</v>
      </c>
      <c r="I98" s="61" t="b">
        <v>1</v>
      </c>
      <c r="J98" s="61" t="b">
        <v>0</v>
      </c>
      <c r="K98" s="61" t="b">
        <v>0</v>
      </c>
      <c r="L98" s="61" t="b">
        <v>0</v>
      </c>
      <c r="M98" s="16" t="s">
        <v>2660</v>
      </c>
    </row>
    <row r="99" spans="1:13">
      <c r="A99" s="13" t="s">
        <v>1011</v>
      </c>
      <c r="B99" s="11" t="b">
        <v>1</v>
      </c>
      <c r="C99" s="11" t="b">
        <v>1</v>
      </c>
      <c r="D99" s="11" t="b">
        <v>1</v>
      </c>
      <c r="E99" s="11" t="b">
        <v>0</v>
      </c>
      <c r="F99" s="11" t="b">
        <v>1</v>
      </c>
      <c r="G99" s="11" t="b">
        <v>0</v>
      </c>
      <c r="H99" s="11" t="b">
        <v>0</v>
      </c>
      <c r="I99" s="11" t="b">
        <v>1</v>
      </c>
      <c r="J99" s="11" t="b">
        <v>0</v>
      </c>
      <c r="K99" s="11" t="b">
        <v>0</v>
      </c>
      <c r="L99" s="11" t="b">
        <v>0</v>
      </c>
      <c r="M99" s="16" t="s">
        <v>1012</v>
      </c>
    </row>
    <row r="100" spans="1:13">
      <c r="A100" s="13" t="s">
        <v>50</v>
      </c>
      <c r="B100" s="11" t="b">
        <v>1</v>
      </c>
      <c r="C100" s="11" t="b">
        <v>1</v>
      </c>
      <c r="D100" s="11" t="b">
        <v>1</v>
      </c>
      <c r="E100" s="11" t="b">
        <v>0</v>
      </c>
      <c r="F100" s="11" t="b">
        <v>0</v>
      </c>
      <c r="G100" s="11" t="b">
        <v>0</v>
      </c>
      <c r="H100" s="11" t="b">
        <v>0</v>
      </c>
      <c r="I100" s="11" t="b">
        <v>1</v>
      </c>
      <c r="J100" s="11" t="b">
        <v>0</v>
      </c>
      <c r="K100" s="11" t="b">
        <v>0</v>
      </c>
      <c r="L100" s="11" t="b">
        <v>0</v>
      </c>
      <c r="M100" s="16" t="s">
        <v>410</v>
      </c>
    </row>
    <row r="101" spans="1:13">
      <c r="A101" s="13" t="s">
        <v>441</v>
      </c>
      <c r="B101" s="11" t="b">
        <v>1</v>
      </c>
      <c r="C101" s="11" t="b">
        <v>1</v>
      </c>
      <c r="D101" s="11" t="b">
        <v>1</v>
      </c>
      <c r="E101" s="11" t="b">
        <v>1</v>
      </c>
      <c r="F101" s="11" t="b">
        <v>0</v>
      </c>
      <c r="G101" s="11" t="b">
        <v>0</v>
      </c>
      <c r="H101" s="11" t="b">
        <v>0</v>
      </c>
      <c r="I101" s="11" t="b">
        <v>0</v>
      </c>
      <c r="J101" s="11" t="b">
        <v>0</v>
      </c>
      <c r="K101" s="11" t="b">
        <v>0</v>
      </c>
      <c r="L101" s="11" t="b">
        <v>0</v>
      </c>
      <c r="M101" s="16" t="s">
        <v>440</v>
      </c>
    </row>
    <row r="102" spans="1:13">
      <c r="A102" s="13" t="s">
        <v>738</v>
      </c>
      <c r="B102" s="11" t="b">
        <v>1</v>
      </c>
      <c r="C102" s="11" t="b">
        <v>1</v>
      </c>
      <c r="D102" s="11" t="b">
        <v>1</v>
      </c>
      <c r="E102" s="11" t="b">
        <v>0</v>
      </c>
      <c r="F102" s="11" t="b">
        <v>1</v>
      </c>
      <c r="G102" s="11" t="b">
        <v>0</v>
      </c>
      <c r="H102" s="11" t="b">
        <v>0</v>
      </c>
      <c r="I102" s="11" t="b">
        <v>0</v>
      </c>
      <c r="J102" s="11" t="b">
        <v>0</v>
      </c>
      <c r="K102" s="11" t="b">
        <v>0</v>
      </c>
      <c r="L102" s="11" t="b">
        <v>0</v>
      </c>
      <c r="M102" s="16" t="s">
        <v>1147</v>
      </c>
    </row>
    <row r="103" spans="1:13">
      <c r="A103" s="13" t="s">
        <v>442</v>
      </c>
      <c r="B103" s="11" t="b">
        <v>1</v>
      </c>
      <c r="C103" s="11" t="b">
        <v>1</v>
      </c>
      <c r="D103" s="11" t="b">
        <v>1</v>
      </c>
      <c r="E103" s="11" t="b">
        <v>0</v>
      </c>
      <c r="F103" s="11" t="b">
        <v>0</v>
      </c>
      <c r="G103" s="11" t="b">
        <v>0</v>
      </c>
      <c r="H103" s="11" t="b">
        <v>0</v>
      </c>
      <c r="I103" s="11" t="b">
        <v>0</v>
      </c>
      <c r="J103" s="11" t="b">
        <v>0</v>
      </c>
      <c r="K103" s="11" t="b">
        <v>0</v>
      </c>
      <c r="L103" s="11" t="b">
        <v>0</v>
      </c>
      <c r="M103" s="16" t="s">
        <v>443</v>
      </c>
    </row>
    <row r="104" spans="1:13">
      <c r="A104" s="13" t="s">
        <v>617</v>
      </c>
      <c r="B104" s="11" t="b">
        <v>1</v>
      </c>
      <c r="C104" s="11" t="b">
        <v>1</v>
      </c>
      <c r="D104" s="11" t="b">
        <v>1</v>
      </c>
      <c r="E104" s="11" t="b">
        <v>0</v>
      </c>
      <c r="F104" s="11" t="b">
        <v>0</v>
      </c>
      <c r="G104" s="11" t="b">
        <v>0</v>
      </c>
      <c r="H104" s="11" t="b">
        <v>0</v>
      </c>
      <c r="I104" s="11" t="b">
        <v>0</v>
      </c>
      <c r="J104" s="11" t="b">
        <v>0</v>
      </c>
      <c r="K104" s="11" t="b">
        <v>0</v>
      </c>
      <c r="L104" s="11" t="b">
        <v>0</v>
      </c>
      <c r="M104" s="16" t="s">
        <v>621</v>
      </c>
    </row>
    <row r="105" spans="1:13">
      <c r="A105" s="13" t="s">
        <v>53</v>
      </c>
      <c r="B105" s="11" t="b">
        <v>1</v>
      </c>
      <c r="C105" s="11" t="b">
        <v>1</v>
      </c>
      <c r="D105" s="11" t="b">
        <v>1</v>
      </c>
      <c r="E105" s="11" t="b">
        <v>0</v>
      </c>
      <c r="F105" s="11" t="b">
        <v>1</v>
      </c>
      <c r="G105" s="11" t="b">
        <v>0</v>
      </c>
      <c r="H105" s="11" t="b">
        <v>0</v>
      </c>
      <c r="I105" s="11" t="b">
        <v>0</v>
      </c>
      <c r="J105" s="11" t="b">
        <v>0</v>
      </c>
      <c r="K105" s="11" t="b">
        <v>0</v>
      </c>
      <c r="L105" s="11" t="b">
        <v>0</v>
      </c>
      <c r="M105" s="16" t="s">
        <v>411</v>
      </c>
    </row>
    <row r="106" spans="1:13">
      <c r="A106" s="13" t="s">
        <v>51</v>
      </c>
      <c r="B106" s="11" t="b">
        <v>1</v>
      </c>
      <c r="C106" s="11" t="b">
        <v>1</v>
      </c>
      <c r="D106" s="11" t="b">
        <v>1</v>
      </c>
      <c r="E106" s="11" t="b">
        <v>0</v>
      </c>
      <c r="F106" s="11" t="b">
        <v>0</v>
      </c>
      <c r="G106" s="11" t="b">
        <v>0</v>
      </c>
      <c r="H106" s="11" t="b">
        <v>0</v>
      </c>
      <c r="I106" s="11" t="b">
        <v>1</v>
      </c>
      <c r="J106" s="11" t="b">
        <v>0</v>
      </c>
      <c r="K106" s="11" t="b">
        <v>0</v>
      </c>
      <c r="L106" s="11" t="b">
        <v>0</v>
      </c>
      <c r="M106" s="16" t="s">
        <v>412</v>
      </c>
    </row>
    <row r="107" spans="1:13">
      <c r="A107" s="13" t="s">
        <v>445</v>
      </c>
      <c r="B107" s="11" t="b">
        <v>1</v>
      </c>
      <c r="C107" s="11" t="b">
        <v>1</v>
      </c>
      <c r="D107" s="11" t="b">
        <v>1</v>
      </c>
      <c r="E107" s="11" t="b">
        <v>1</v>
      </c>
      <c r="F107" s="11" t="b">
        <v>0</v>
      </c>
      <c r="G107" s="11" t="b">
        <v>0</v>
      </c>
      <c r="H107" s="11" t="b">
        <v>0</v>
      </c>
      <c r="I107" s="11" t="b">
        <v>0</v>
      </c>
      <c r="J107" s="11" t="b">
        <v>0</v>
      </c>
      <c r="K107" s="11" t="b">
        <v>0</v>
      </c>
      <c r="L107" s="11" t="b">
        <v>0</v>
      </c>
      <c r="M107" s="16" t="s">
        <v>440</v>
      </c>
    </row>
    <row r="108" spans="1:13">
      <c r="A108" s="13" t="s">
        <v>446</v>
      </c>
      <c r="B108" s="11" t="b">
        <v>1</v>
      </c>
      <c r="C108" s="11" t="b">
        <v>1</v>
      </c>
      <c r="D108" s="11" t="b">
        <v>1</v>
      </c>
      <c r="E108" s="11" t="b">
        <v>0</v>
      </c>
      <c r="F108" s="11" t="b">
        <v>0</v>
      </c>
      <c r="G108" s="11" t="b">
        <v>0</v>
      </c>
      <c r="H108" s="11" t="b">
        <v>0</v>
      </c>
      <c r="I108" s="11" t="b">
        <v>0</v>
      </c>
      <c r="J108" s="11" t="b">
        <v>0</v>
      </c>
      <c r="K108" s="11" t="b">
        <v>0</v>
      </c>
      <c r="L108" s="11" t="b">
        <v>0</v>
      </c>
      <c r="M108" s="16" t="s">
        <v>444</v>
      </c>
    </row>
    <row r="109" spans="1:13">
      <c r="A109" s="13" t="s">
        <v>618</v>
      </c>
      <c r="B109" s="11" t="b">
        <v>1</v>
      </c>
      <c r="C109" s="11" t="b">
        <v>1</v>
      </c>
      <c r="D109" s="11" t="b">
        <v>1</v>
      </c>
      <c r="E109" s="11" t="b">
        <v>0</v>
      </c>
      <c r="F109" s="11" t="b">
        <v>0</v>
      </c>
      <c r="G109" s="11" t="b">
        <v>0</v>
      </c>
      <c r="H109" s="11" t="b">
        <v>0</v>
      </c>
      <c r="I109" s="11" t="b">
        <v>0</v>
      </c>
      <c r="J109" s="11" t="b">
        <v>0</v>
      </c>
      <c r="K109" s="11" t="b">
        <v>0</v>
      </c>
      <c r="L109" s="11" t="b">
        <v>0</v>
      </c>
      <c r="M109" s="16" t="s">
        <v>620</v>
      </c>
    </row>
    <row r="110" spans="1:13">
      <c r="A110" s="13" t="s">
        <v>54</v>
      </c>
      <c r="B110" s="11" t="b">
        <v>1</v>
      </c>
      <c r="C110" s="11" t="b">
        <v>1</v>
      </c>
      <c r="D110" s="11" t="b">
        <v>1</v>
      </c>
      <c r="E110" s="11" t="b">
        <v>0</v>
      </c>
      <c r="F110" s="11" t="b">
        <v>1</v>
      </c>
      <c r="G110" s="11" t="b">
        <v>0</v>
      </c>
      <c r="H110" s="11" t="b">
        <v>0</v>
      </c>
      <c r="I110" s="11" t="b">
        <v>0</v>
      </c>
      <c r="J110" s="11" t="b">
        <v>0</v>
      </c>
      <c r="K110" s="11" t="b">
        <v>0</v>
      </c>
      <c r="L110" s="11" t="b">
        <v>0</v>
      </c>
      <c r="M110" s="16" t="s">
        <v>413</v>
      </c>
    </row>
    <row r="111" spans="1:13">
      <c r="A111" s="13" t="s">
        <v>52</v>
      </c>
      <c r="B111" s="11" t="b">
        <v>1</v>
      </c>
      <c r="C111" s="11" t="b">
        <v>1</v>
      </c>
      <c r="D111" s="11" t="b">
        <v>1</v>
      </c>
      <c r="E111" s="11" t="b">
        <v>0</v>
      </c>
      <c r="F111" s="11" t="b">
        <v>0</v>
      </c>
      <c r="G111" s="11" t="b">
        <v>0</v>
      </c>
      <c r="H111" s="11" t="b">
        <v>0</v>
      </c>
      <c r="I111" s="11" t="b">
        <v>1</v>
      </c>
      <c r="J111" s="11" t="b">
        <v>0</v>
      </c>
      <c r="K111" s="11" t="b">
        <v>0</v>
      </c>
      <c r="L111" s="11" t="b">
        <v>0</v>
      </c>
      <c r="M111" s="16" t="s">
        <v>414</v>
      </c>
    </row>
    <row r="112" spans="1:13">
      <c r="A112" s="13" t="s">
        <v>55</v>
      </c>
      <c r="B112" s="11" t="b">
        <v>1</v>
      </c>
      <c r="C112" s="11" t="b">
        <v>1</v>
      </c>
      <c r="D112" s="11" t="b">
        <v>1</v>
      </c>
      <c r="E112" s="11" t="b">
        <v>0</v>
      </c>
      <c r="F112" s="11" t="b">
        <v>0</v>
      </c>
      <c r="G112" s="11" t="b">
        <v>0</v>
      </c>
      <c r="H112" s="11" t="b">
        <v>0</v>
      </c>
      <c r="I112" s="11" t="b">
        <v>0</v>
      </c>
      <c r="J112" s="11" t="b">
        <v>0</v>
      </c>
      <c r="K112" s="11" t="b">
        <v>0</v>
      </c>
      <c r="L112" s="11" t="b">
        <v>0</v>
      </c>
      <c r="M112" s="16" t="s">
        <v>415</v>
      </c>
    </row>
    <row r="113" spans="1:13">
      <c r="A113" s="13" t="s">
        <v>56</v>
      </c>
      <c r="B113" s="11" t="b">
        <v>1</v>
      </c>
      <c r="C113" s="11" t="b">
        <v>1</v>
      </c>
      <c r="D113" s="11" t="b">
        <v>1</v>
      </c>
      <c r="E113" s="11" t="b">
        <v>0</v>
      </c>
      <c r="F113" s="11" t="b">
        <v>0</v>
      </c>
      <c r="G113" s="11" t="b">
        <v>0</v>
      </c>
      <c r="H113" s="11" t="b">
        <v>0</v>
      </c>
      <c r="I113" s="11" t="b">
        <v>0</v>
      </c>
      <c r="J113" s="11" t="b">
        <v>0</v>
      </c>
      <c r="K113" s="11" t="b">
        <v>0</v>
      </c>
      <c r="L113" s="11" t="b">
        <v>0</v>
      </c>
      <c r="M113" s="16" t="s">
        <v>416</v>
      </c>
    </row>
    <row r="114" spans="1:13">
      <c r="A114" s="13" t="s">
        <v>57</v>
      </c>
      <c r="B114" s="11" t="b">
        <v>1</v>
      </c>
      <c r="C114" s="11" t="b">
        <v>1</v>
      </c>
      <c r="D114" s="11" t="b">
        <v>1</v>
      </c>
      <c r="E114" s="11" t="b">
        <v>1</v>
      </c>
      <c r="F114" s="11" t="b">
        <v>1</v>
      </c>
      <c r="G114" s="11" t="b">
        <v>0</v>
      </c>
      <c r="H114" s="11" t="b">
        <v>0</v>
      </c>
      <c r="I114" s="11" t="b">
        <v>0</v>
      </c>
      <c r="J114" s="11" t="b">
        <v>0</v>
      </c>
      <c r="K114" s="11" t="b">
        <v>0</v>
      </c>
      <c r="L114" s="11" t="b">
        <v>0</v>
      </c>
      <c r="M114" s="16" t="s">
        <v>1454</v>
      </c>
    </row>
    <row r="115" spans="1:13">
      <c r="A115" s="13" t="s">
        <v>2841</v>
      </c>
      <c r="B115" s="11" t="b">
        <v>1</v>
      </c>
      <c r="C115" s="11" t="b">
        <v>1</v>
      </c>
      <c r="D115" s="11" t="b">
        <v>1</v>
      </c>
      <c r="E115" s="11" t="b">
        <v>1</v>
      </c>
      <c r="F115" s="11" t="b">
        <v>1</v>
      </c>
      <c r="G115" s="11" t="b">
        <v>0</v>
      </c>
      <c r="H115" s="11" t="b">
        <v>0</v>
      </c>
      <c r="I115" s="11" t="b">
        <v>0</v>
      </c>
      <c r="J115" s="11" t="b">
        <v>0</v>
      </c>
      <c r="K115" s="11" t="b">
        <v>0</v>
      </c>
      <c r="L115" s="11" t="b">
        <v>0</v>
      </c>
      <c r="M115" s="16" t="s">
        <v>2842</v>
      </c>
    </row>
    <row r="116" spans="1:13">
      <c r="A116" s="13" t="s">
        <v>58</v>
      </c>
      <c r="B116" s="11" t="b">
        <v>1</v>
      </c>
      <c r="C116" s="11" t="b">
        <v>1</v>
      </c>
      <c r="D116" s="11" t="b">
        <v>1</v>
      </c>
      <c r="E116" s="11" t="b">
        <v>0</v>
      </c>
      <c r="F116" s="11" t="b">
        <v>0</v>
      </c>
      <c r="G116" s="11" t="b">
        <v>0</v>
      </c>
      <c r="H116" s="11" t="b">
        <v>0</v>
      </c>
      <c r="I116" s="11" t="b">
        <v>0</v>
      </c>
      <c r="J116" s="11" t="b">
        <v>0</v>
      </c>
      <c r="K116" s="11" t="b">
        <v>0</v>
      </c>
      <c r="L116" s="11" t="b">
        <v>0</v>
      </c>
      <c r="M116" s="16" t="s">
        <v>417</v>
      </c>
    </row>
    <row r="117" spans="1:13">
      <c r="A117" s="13" t="s">
        <v>1455</v>
      </c>
      <c r="B117" s="11" t="b">
        <v>1</v>
      </c>
      <c r="C117" s="11" t="b">
        <v>1</v>
      </c>
      <c r="D117" s="11" t="b">
        <v>1</v>
      </c>
      <c r="E117" s="11" t="b">
        <v>0</v>
      </c>
      <c r="F117" s="11" t="b">
        <v>0</v>
      </c>
      <c r="G117" s="11" t="b">
        <v>0</v>
      </c>
      <c r="H117" s="11" t="b">
        <v>0</v>
      </c>
      <c r="I117" s="11" t="b">
        <v>0</v>
      </c>
      <c r="J117" s="11" t="b">
        <v>0</v>
      </c>
      <c r="K117" s="11" t="b">
        <v>0</v>
      </c>
      <c r="L117" s="11" t="b">
        <v>0</v>
      </c>
      <c r="M117" s="16" t="s">
        <v>1456</v>
      </c>
    </row>
    <row r="118" spans="1:13">
      <c r="A118" s="13" t="s">
        <v>1898</v>
      </c>
      <c r="B118" s="11" t="b">
        <v>1</v>
      </c>
      <c r="C118" s="11" t="b">
        <v>0</v>
      </c>
      <c r="D118" s="11" t="b">
        <v>0</v>
      </c>
      <c r="E118" s="11" t="b">
        <v>0</v>
      </c>
      <c r="F118" s="11" t="b">
        <v>0</v>
      </c>
      <c r="G118" s="11" t="b">
        <v>0</v>
      </c>
      <c r="H118" s="11" t="b">
        <v>0</v>
      </c>
      <c r="I118" s="11" t="b">
        <v>0</v>
      </c>
      <c r="J118" s="11" t="b">
        <v>0</v>
      </c>
      <c r="K118" s="11" t="b">
        <v>0</v>
      </c>
      <c r="L118" s="11" t="b">
        <v>1</v>
      </c>
      <c r="M118" s="16" t="s">
        <v>1899</v>
      </c>
    </row>
    <row r="119" spans="1:13">
      <c r="A119" s="13" t="s">
        <v>2091</v>
      </c>
      <c r="B119" s="11" t="b">
        <v>1</v>
      </c>
      <c r="C119" s="11" t="b">
        <v>0</v>
      </c>
      <c r="D119" s="11" t="b">
        <v>0</v>
      </c>
      <c r="E119" s="11" t="b">
        <v>0</v>
      </c>
      <c r="F119" s="11" t="b">
        <v>1</v>
      </c>
      <c r="G119" s="11" t="b">
        <v>0</v>
      </c>
      <c r="H119" s="11" t="b">
        <v>0</v>
      </c>
      <c r="I119" s="11" t="b">
        <v>0</v>
      </c>
      <c r="J119" s="11" t="b">
        <v>1</v>
      </c>
      <c r="K119" s="11" t="b">
        <v>0</v>
      </c>
      <c r="L119" s="11" t="b">
        <v>1</v>
      </c>
      <c r="M119" s="16" t="s">
        <v>2093</v>
      </c>
    </row>
    <row r="120" spans="1:13">
      <c r="A120" s="13" t="s">
        <v>2289</v>
      </c>
      <c r="B120" s="11" t="b">
        <v>1</v>
      </c>
      <c r="C120" s="11" t="b">
        <v>0</v>
      </c>
      <c r="D120" s="11" t="b">
        <v>0</v>
      </c>
      <c r="E120" s="11" t="b">
        <v>0</v>
      </c>
      <c r="F120" s="11" t="b">
        <v>0</v>
      </c>
      <c r="G120" s="11" t="b">
        <v>0</v>
      </c>
      <c r="H120" s="11" t="b">
        <v>0</v>
      </c>
      <c r="I120" s="11" t="b">
        <v>0</v>
      </c>
      <c r="J120" s="11" t="b">
        <v>0</v>
      </c>
      <c r="K120" s="11" t="b">
        <v>0</v>
      </c>
      <c r="L120" s="11" t="b">
        <v>1</v>
      </c>
      <c r="M120" s="16" t="s">
        <v>2292</v>
      </c>
    </row>
    <row r="121" spans="1:13">
      <c r="A121" s="13" t="s">
        <v>2290</v>
      </c>
      <c r="B121" s="11" t="b">
        <v>1</v>
      </c>
      <c r="C121" s="11" t="b">
        <v>0</v>
      </c>
      <c r="D121" s="11" t="b">
        <v>0</v>
      </c>
      <c r="E121" s="11" t="b">
        <v>0</v>
      </c>
      <c r="F121" s="11" t="b">
        <v>0</v>
      </c>
      <c r="G121" s="11" t="b">
        <v>0</v>
      </c>
      <c r="H121" s="11" t="b">
        <v>0</v>
      </c>
      <c r="I121" s="11" t="b">
        <v>0</v>
      </c>
      <c r="J121" s="11" t="b">
        <v>0</v>
      </c>
      <c r="K121" s="11" t="b">
        <v>0</v>
      </c>
      <c r="L121" s="11" t="b">
        <v>1</v>
      </c>
      <c r="M121" s="16" t="s">
        <v>2293</v>
      </c>
    </row>
    <row r="122" spans="1:13">
      <c r="A122" s="13" t="s">
        <v>2291</v>
      </c>
      <c r="B122" s="11" t="b">
        <v>1</v>
      </c>
      <c r="C122" s="11" t="b">
        <v>0</v>
      </c>
      <c r="D122" s="11" t="b">
        <v>0</v>
      </c>
      <c r="E122" s="11" t="b">
        <v>0</v>
      </c>
      <c r="F122" s="11" t="b">
        <v>0</v>
      </c>
      <c r="G122" s="11" t="b">
        <v>0</v>
      </c>
      <c r="H122" s="11" t="b">
        <v>0</v>
      </c>
      <c r="I122" s="11" t="b">
        <v>0</v>
      </c>
      <c r="J122" s="11" t="b">
        <v>0</v>
      </c>
      <c r="K122" s="11" t="b">
        <v>0</v>
      </c>
      <c r="L122" s="11" t="b">
        <v>1</v>
      </c>
      <c r="M122" s="16" t="s">
        <v>2294</v>
      </c>
    </row>
    <row r="123" spans="1:13">
      <c r="A123" s="13" t="s">
        <v>2092</v>
      </c>
      <c r="B123" s="11" t="b">
        <v>1</v>
      </c>
      <c r="C123" s="11" t="b">
        <v>0</v>
      </c>
      <c r="D123" s="11" t="b">
        <v>0</v>
      </c>
      <c r="E123" s="11" t="b">
        <v>0</v>
      </c>
      <c r="F123" s="11" t="b">
        <v>0</v>
      </c>
      <c r="G123" s="11" t="b">
        <v>0</v>
      </c>
      <c r="H123" s="11" t="b">
        <v>0</v>
      </c>
      <c r="I123" s="11" t="b">
        <v>0</v>
      </c>
      <c r="J123" s="11" t="b">
        <v>0</v>
      </c>
      <c r="K123" s="11" t="b">
        <v>0</v>
      </c>
      <c r="L123" s="11" t="b">
        <v>1</v>
      </c>
      <c r="M123" s="16" t="s">
        <v>2094</v>
      </c>
    </row>
  </sheetData>
  <autoFilter ref="A2:M123" xr:uid="{7A02DDC9-E0E8-48BF-8BE6-D6DD57F6C67D}"/>
  <conditionalFormatting sqref="B3:L123">
    <cfRule type="cellIs" dxfId="7" priority="1" operator="equal">
      <formula>FALSE</formula>
    </cfRule>
  </conditionalFormatting>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271F-DDC4-42AD-ABEE-7C9C7FC23386}">
  <sheetPr codeName="Sheet8">
    <outlinePr summaryBelow="0"/>
  </sheetPr>
  <dimension ref="A1:AL886"/>
  <sheetViews>
    <sheetView topLeftCell="G1" workbookViewId="0">
      <pane ySplit="3" topLeftCell="A39" activePane="bottomLeft" state="frozen"/>
      <selection pane="bottomLeft" activeCell="G55" sqref="A55:XFD55"/>
    </sheetView>
    <sheetView workbookViewId="1">
      <pane xSplit="8" ySplit="4" topLeftCell="I38" activePane="bottomRight" state="frozen"/>
      <selection activeCell="AY302" sqref="AY302"/>
      <selection pane="topRight" activeCell="AY302" sqref="AY302"/>
      <selection pane="bottomLeft" activeCell="AY302" sqref="AY302"/>
      <selection pane="bottomRight" activeCell="I58" sqref="I58"/>
    </sheetView>
  </sheetViews>
  <sheetFormatPr defaultRowHeight="15" outlineLevelRow="1" outlineLevelCol="1"/>
  <cols>
    <col min="1" max="2" width="9.140625" hidden="1" customWidth="1" outlineLevel="1"/>
    <col min="3" max="3" width="22.5703125" hidden="1" customWidth="1" outlineLevel="1"/>
    <col min="4" max="6" width="9.140625" hidden="1" customWidth="1" outlineLevel="1"/>
    <col min="7" max="7" width="17.28515625" customWidth="1" collapsed="1"/>
    <col min="9" max="9" width="24.5703125" customWidth="1"/>
  </cols>
  <sheetData>
    <row r="1" spans="1:27">
      <c r="G1" s="25"/>
    </row>
    <row r="2" spans="1:27">
      <c r="B2" t="s">
        <v>1098</v>
      </c>
      <c r="G2" s="25"/>
    </row>
    <row r="3" spans="1:27">
      <c r="B3" s="107" t="s">
        <v>1</v>
      </c>
      <c r="C3" s="108" t="s">
        <v>2</v>
      </c>
      <c r="D3" s="108"/>
      <c r="E3" s="108"/>
      <c r="G3" s="443" t="s">
        <v>1484</v>
      </c>
      <c r="H3" s="198" t="s">
        <v>1</v>
      </c>
      <c r="I3" s="199" t="s">
        <v>2</v>
      </c>
      <c r="J3" s="199" t="s">
        <v>3</v>
      </c>
      <c r="K3" s="199" t="s">
        <v>4</v>
      </c>
    </row>
    <row r="4" spans="1:27">
      <c r="B4" s="109" t="s">
        <v>16</v>
      </c>
      <c r="C4" s="27"/>
      <c r="D4" s="110"/>
      <c r="E4" t="s">
        <v>1093</v>
      </c>
      <c r="G4" s="25"/>
      <c r="H4" s="109" t="s">
        <v>16</v>
      </c>
      <c r="I4" s="110"/>
      <c r="J4" s="110"/>
      <c r="K4" s="286" t="s">
        <v>1093</v>
      </c>
    </row>
    <row r="5" spans="1:27">
      <c r="B5" s="109" t="s">
        <v>16</v>
      </c>
      <c r="C5" s="111" t="s">
        <v>1109</v>
      </c>
      <c r="D5" s="111"/>
      <c r="E5" s="188"/>
      <c r="F5" s="188"/>
      <c r="G5" s="455"/>
      <c r="H5" s="109" t="s">
        <v>16</v>
      </c>
      <c r="I5" s="803" t="s">
        <v>1109</v>
      </c>
      <c r="J5" s="110"/>
      <c r="K5" s="286"/>
      <c r="L5" s="27"/>
      <c r="M5" s="27"/>
      <c r="N5" s="27"/>
      <c r="O5" s="27"/>
      <c r="P5" s="27"/>
      <c r="Q5" s="27"/>
      <c r="R5" s="27"/>
      <c r="S5" s="27"/>
      <c r="T5" s="27"/>
      <c r="U5" s="27"/>
      <c r="V5" s="27"/>
      <c r="W5" s="27"/>
      <c r="X5" s="27"/>
      <c r="Y5" s="27"/>
      <c r="Z5" s="27"/>
      <c r="AA5" s="27"/>
    </row>
    <row r="6" spans="1:27" outlineLevel="1">
      <c r="A6" s="18">
        <f>IF($C6="","blank",MATCH($C6,$I$5:$I$308,0))</f>
        <v>2</v>
      </c>
      <c r="B6" s="18" t="s">
        <v>10</v>
      </c>
      <c r="C6" s="111" t="s">
        <v>619</v>
      </c>
      <c r="D6" s="111"/>
      <c r="E6" s="188"/>
      <c r="F6" s="188"/>
      <c r="G6" s="455"/>
      <c r="H6" s="18" t="s">
        <v>10</v>
      </c>
      <c r="I6" s="111" t="s">
        <v>619</v>
      </c>
      <c r="J6" s="110"/>
      <c r="K6" s="287"/>
      <c r="L6" s="27"/>
      <c r="M6" s="27"/>
      <c r="N6" s="27"/>
      <c r="O6" s="27"/>
      <c r="P6" s="27"/>
      <c r="Q6" s="27"/>
      <c r="R6" s="27"/>
      <c r="S6" s="27"/>
      <c r="T6" s="27"/>
      <c r="U6" s="27"/>
      <c r="V6" s="27"/>
      <c r="W6" s="27"/>
      <c r="X6" s="27"/>
      <c r="Y6" s="27"/>
      <c r="Z6" s="27"/>
      <c r="AA6" s="27"/>
    </row>
    <row r="7" spans="1:27" outlineLevel="1">
      <c r="A7" s="18">
        <f>IF($C7="","blank",MATCH($C7,$I$5:$I$308,0))</f>
        <v>3</v>
      </c>
      <c r="B7" s="18" t="s">
        <v>10</v>
      </c>
      <c r="C7" s="111" t="s">
        <v>22</v>
      </c>
      <c r="D7" s="409"/>
      <c r="E7" s="188"/>
      <c r="F7" s="188"/>
      <c r="G7" s="455"/>
      <c r="H7" s="18" t="s">
        <v>10</v>
      </c>
      <c r="I7" s="111" t="s">
        <v>22</v>
      </c>
      <c r="J7" s="110"/>
      <c r="K7" s="287"/>
      <c r="L7" s="27"/>
      <c r="M7" s="27"/>
      <c r="N7" s="27"/>
      <c r="O7" s="27"/>
      <c r="P7" s="27"/>
      <c r="Q7" s="27"/>
      <c r="R7" s="27"/>
      <c r="S7" s="27"/>
      <c r="T7" s="27"/>
      <c r="U7" s="27"/>
      <c r="V7" s="27"/>
      <c r="W7" s="27"/>
      <c r="X7" s="27"/>
      <c r="Y7" s="27"/>
      <c r="Z7" s="27"/>
      <c r="AA7" s="27"/>
    </row>
    <row r="8" spans="1:27" outlineLevel="1">
      <c r="A8" s="18">
        <f>IF($C8="","blank",MATCH($C8,$I$5:$I$308,0))</f>
        <v>4</v>
      </c>
      <c r="B8" s="18" t="s">
        <v>10</v>
      </c>
      <c r="C8" s="111" t="s">
        <v>1754</v>
      </c>
      <c r="D8" s="409"/>
      <c r="E8" s="188"/>
      <c r="F8" s="188"/>
      <c r="G8" s="455"/>
      <c r="H8" s="18" t="s">
        <v>10</v>
      </c>
      <c r="I8" s="111" t="s">
        <v>1754</v>
      </c>
      <c r="J8" s="110"/>
      <c r="K8" s="287"/>
      <c r="L8" s="27"/>
      <c r="M8" s="27"/>
      <c r="N8" s="27"/>
      <c r="O8" s="27"/>
      <c r="P8" s="27"/>
      <c r="Q8" s="27"/>
      <c r="R8" s="27"/>
      <c r="S8" s="27"/>
      <c r="T8" s="27"/>
      <c r="U8" s="27"/>
      <c r="V8" s="27"/>
      <c r="W8" s="27"/>
      <c r="X8" s="27"/>
      <c r="Y8" s="27"/>
      <c r="Z8" s="27"/>
      <c r="AA8" s="27"/>
    </row>
    <row r="9" spans="1:27" outlineLevel="1">
      <c r="A9" s="18"/>
      <c r="B9" s="18"/>
      <c r="C9" s="111"/>
      <c r="D9" s="409"/>
      <c r="E9" s="188"/>
      <c r="F9" s="188"/>
      <c r="G9" s="455"/>
      <c r="H9" s="18" t="s">
        <v>10</v>
      </c>
      <c r="I9" s="111" t="s">
        <v>1980</v>
      </c>
      <c r="J9" s="110"/>
      <c r="K9" s="287"/>
      <c r="L9" s="27"/>
      <c r="M9" s="27"/>
      <c r="N9" s="27"/>
      <c r="O9" s="27"/>
      <c r="P9" s="27"/>
      <c r="Q9" s="27"/>
      <c r="R9" s="27"/>
      <c r="S9" s="27"/>
      <c r="T9" s="27"/>
      <c r="U9" s="27"/>
      <c r="V9" s="27"/>
      <c r="W9" s="27"/>
      <c r="X9" s="27"/>
      <c r="Y9" s="27"/>
      <c r="Z9" s="27"/>
      <c r="AA9" s="27"/>
    </row>
    <row r="10" spans="1:27" outlineLevel="1">
      <c r="A10" s="18"/>
      <c r="B10" s="18"/>
      <c r="C10" s="111"/>
      <c r="D10" s="409"/>
      <c r="E10" s="188"/>
      <c r="F10" s="188"/>
      <c r="G10" s="455"/>
      <c r="H10" s="18" t="s">
        <v>10</v>
      </c>
      <c r="I10" s="111" t="s">
        <v>1637</v>
      </c>
      <c r="J10" s="110"/>
      <c r="K10" s="287"/>
      <c r="L10" s="27"/>
      <c r="M10" s="27"/>
      <c r="N10" s="27"/>
      <c r="O10" s="27"/>
      <c r="P10" s="27"/>
      <c r="Q10" s="27"/>
      <c r="R10" s="27"/>
      <c r="S10" s="27"/>
      <c r="T10" s="27"/>
      <c r="U10" s="27"/>
      <c r="V10" s="27"/>
      <c r="W10" s="27"/>
      <c r="X10" s="27"/>
      <c r="Y10" s="27"/>
      <c r="Z10" s="27"/>
      <c r="AA10" s="27"/>
    </row>
    <row r="11" spans="1:27" outlineLevel="1">
      <c r="A11" s="18"/>
      <c r="B11" s="18"/>
      <c r="C11" s="111"/>
      <c r="D11" s="409"/>
      <c r="E11" s="188"/>
      <c r="F11" s="188"/>
      <c r="G11" s="455"/>
      <c r="H11" s="18" t="s">
        <v>10</v>
      </c>
      <c r="I11" s="111" t="s">
        <v>1638</v>
      </c>
      <c r="J11" s="110"/>
      <c r="K11" s="287"/>
      <c r="L11" s="27"/>
      <c r="M11" s="27"/>
      <c r="N11" s="27"/>
      <c r="O11" s="27"/>
      <c r="P11" s="27"/>
      <c r="Q11" s="27"/>
      <c r="R11" s="27"/>
      <c r="S11" s="27"/>
      <c r="T11" s="27"/>
      <c r="U11" s="27"/>
      <c r="V11" s="27"/>
      <c r="W11" s="27"/>
      <c r="X11" s="27"/>
      <c r="Y11" s="27"/>
      <c r="Z11" s="27"/>
      <c r="AA11" s="27"/>
    </row>
    <row r="12" spans="1:27" outlineLevel="1">
      <c r="A12" s="18"/>
      <c r="B12" s="18"/>
      <c r="C12" s="111"/>
      <c r="D12" s="111"/>
      <c r="E12" s="188"/>
      <c r="F12" s="188"/>
      <c r="G12" s="455"/>
      <c r="H12" s="18" t="s">
        <v>10</v>
      </c>
      <c r="I12" s="111" t="s">
        <v>452</v>
      </c>
      <c r="J12" s="110"/>
      <c r="K12" s="287"/>
      <c r="L12" s="27"/>
      <c r="M12" s="27"/>
      <c r="N12" s="27"/>
      <c r="O12" s="27"/>
      <c r="P12" s="27"/>
      <c r="Q12" s="27"/>
      <c r="R12" s="27"/>
      <c r="S12" s="27"/>
      <c r="T12" s="27"/>
      <c r="U12" s="27"/>
      <c r="V12" s="27"/>
      <c r="W12" s="27"/>
      <c r="X12" s="27"/>
      <c r="Y12" s="27"/>
      <c r="Z12" s="27"/>
      <c r="AA12" s="27"/>
    </row>
    <row r="13" spans="1:27" outlineLevel="1">
      <c r="A13" s="18"/>
      <c r="B13" s="18"/>
      <c r="C13" s="111"/>
      <c r="D13" s="111"/>
      <c r="E13" s="188"/>
      <c r="F13" s="188"/>
      <c r="G13" s="455"/>
      <c r="H13" s="18" t="s">
        <v>10</v>
      </c>
      <c r="I13" s="111" t="s">
        <v>184</v>
      </c>
      <c r="J13" s="110"/>
      <c r="K13" s="287"/>
      <c r="L13" s="27"/>
      <c r="M13" s="27"/>
      <c r="N13" s="27"/>
      <c r="O13" s="27"/>
      <c r="P13" s="27"/>
      <c r="Q13" s="27"/>
      <c r="R13" s="27"/>
      <c r="S13" s="27"/>
      <c r="T13" s="27"/>
      <c r="U13" s="27"/>
      <c r="V13" s="27"/>
      <c r="W13" s="27"/>
      <c r="X13" s="27"/>
      <c r="Y13" s="27"/>
      <c r="Z13" s="27"/>
      <c r="AA13" s="27"/>
    </row>
    <row r="14" spans="1:27" outlineLevel="1">
      <c r="A14" s="18"/>
      <c r="B14" s="18"/>
      <c r="C14" s="111"/>
      <c r="D14" s="111"/>
      <c r="E14" s="188"/>
      <c r="F14" s="188"/>
      <c r="G14" s="455"/>
      <c r="H14" s="18" t="s">
        <v>10</v>
      </c>
      <c r="I14" s="111" t="s">
        <v>1097</v>
      </c>
      <c r="J14" s="110"/>
      <c r="K14" s="287"/>
      <c r="L14" s="27"/>
      <c r="M14" s="27"/>
      <c r="N14" s="27"/>
      <c r="O14" s="27"/>
      <c r="P14" s="27"/>
      <c r="Q14" s="27"/>
      <c r="R14" s="27"/>
      <c r="S14" s="27"/>
      <c r="T14" s="27"/>
      <c r="U14" s="27"/>
      <c r="V14" s="27"/>
      <c r="W14" s="27"/>
      <c r="X14" s="27"/>
      <c r="Y14" s="27"/>
      <c r="Z14" s="27"/>
      <c r="AA14" s="27"/>
    </row>
    <row r="15" spans="1:27">
      <c r="A15" s="18"/>
      <c r="B15" s="18"/>
      <c r="C15" s="111"/>
      <c r="D15" s="111"/>
      <c r="E15" s="188"/>
      <c r="F15" s="188"/>
      <c r="G15" s="455"/>
      <c r="H15" s="109" t="s">
        <v>16</v>
      </c>
      <c r="I15" s="442" t="s">
        <v>1110</v>
      </c>
      <c r="J15" s="110"/>
      <c r="K15" s="286"/>
      <c r="L15" s="27"/>
      <c r="M15" s="27"/>
      <c r="N15" s="27"/>
      <c r="O15" s="27"/>
      <c r="P15" s="27"/>
      <c r="Q15" s="27"/>
      <c r="R15" s="27"/>
      <c r="S15" s="27"/>
      <c r="T15" s="27"/>
      <c r="U15" s="27"/>
      <c r="V15" s="27"/>
      <c r="W15" s="27"/>
      <c r="X15" s="27"/>
      <c r="Y15" s="27"/>
      <c r="Z15" s="27"/>
      <c r="AA15" s="27"/>
    </row>
    <row r="16" spans="1:27" outlineLevel="1">
      <c r="A16" s="18"/>
      <c r="B16" s="18"/>
      <c r="C16" s="111"/>
      <c r="D16" s="111"/>
      <c r="E16" s="188"/>
      <c r="F16" s="188"/>
      <c r="G16" s="455" t="s">
        <v>1531</v>
      </c>
      <c r="H16" s="18" t="s">
        <v>10</v>
      </c>
      <c r="I16" s="111" t="s">
        <v>21</v>
      </c>
      <c r="J16" s="110"/>
      <c r="K16" s="287"/>
      <c r="L16" s="27"/>
      <c r="M16" s="27"/>
      <c r="N16" s="27"/>
      <c r="O16" s="27"/>
      <c r="P16" s="27"/>
      <c r="Q16" s="27"/>
      <c r="R16" s="27"/>
      <c r="S16" s="27"/>
      <c r="T16" s="27"/>
      <c r="U16" s="27"/>
      <c r="V16" s="27"/>
      <c r="W16" s="27"/>
      <c r="X16" s="27"/>
      <c r="Y16" s="27"/>
      <c r="Z16" s="27"/>
      <c r="AA16" s="27"/>
    </row>
    <row r="17" spans="1:27" outlineLevel="1">
      <c r="A17" s="18"/>
      <c r="B17" s="18"/>
      <c r="C17" s="111"/>
      <c r="D17" s="111"/>
      <c r="E17" s="188"/>
      <c r="F17" s="188"/>
      <c r="G17" s="455" t="s">
        <v>1531</v>
      </c>
      <c r="H17" s="18" t="s">
        <v>10</v>
      </c>
      <c r="I17" s="111" t="s">
        <v>1107</v>
      </c>
      <c r="J17" s="110"/>
      <c r="K17" s="287"/>
      <c r="L17" s="27"/>
      <c r="M17" s="27"/>
      <c r="N17" s="27"/>
      <c r="O17" s="27"/>
      <c r="P17" s="27"/>
      <c r="Q17" s="27"/>
      <c r="R17" s="27"/>
      <c r="S17" s="27"/>
      <c r="T17" s="27"/>
      <c r="U17" s="27"/>
      <c r="V17" s="27"/>
      <c r="W17" s="27"/>
      <c r="X17" s="27"/>
      <c r="Y17" s="27"/>
      <c r="Z17" s="27"/>
      <c r="AA17" s="27"/>
    </row>
    <row r="18" spans="1:27" outlineLevel="1">
      <c r="A18" s="18"/>
      <c r="B18" s="18"/>
      <c r="C18" s="111"/>
      <c r="D18" s="111"/>
      <c r="E18" s="188"/>
      <c r="F18" s="188"/>
      <c r="G18" s="455"/>
      <c r="H18" s="18" t="s">
        <v>10</v>
      </c>
      <c r="I18" s="111" t="s">
        <v>2063</v>
      </c>
      <c r="J18" s="110"/>
      <c r="K18" s="287"/>
      <c r="L18" s="27"/>
      <c r="M18" s="27"/>
      <c r="N18" s="27"/>
      <c r="O18" s="27"/>
      <c r="P18" s="27"/>
      <c r="Q18" s="27"/>
      <c r="R18" s="27"/>
      <c r="S18" s="27"/>
      <c r="T18" s="27"/>
      <c r="U18" s="27"/>
      <c r="V18" s="27"/>
      <c r="W18" s="27"/>
      <c r="X18" s="27"/>
      <c r="Y18" s="27"/>
      <c r="Z18" s="27"/>
      <c r="AA18" s="27"/>
    </row>
    <row r="19" spans="1:27" outlineLevel="1">
      <c r="A19" s="18"/>
      <c r="B19" s="18"/>
      <c r="C19" s="111"/>
      <c r="D19" s="111"/>
      <c r="E19" s="188"/>
      <c r="F19" s="188"/>
      <c r="G19" s="455"/>
      <c r="H19" s="18" t="s">
        <v>10</v>
      </c>
      <c r="I19" s="111" t="s">
        <v>2065</v>
      </c>
      <c r="J19" s="110"/>
      <c r="K19" s="287"/>
      <c r="L19" s="27"/>
      <c r="M19" s="27"/>
      <c r="N19" s="27"/>
      <c r="O19" s="27"/>
      <c r="P19" s="27"/>
      <c r="Q19" s="27"/>
      <c r="R19" s="27"/>
      <c r="S19" s="27"/>
      <c r="T19" s="27"/>
      <c r="U19" s="27"/>
      <c r="V19" s="27"/>
      <c r="W19" s="27"/>
      <c r="X19" s="27"/>
      <c r="Y19" s="27"/>
      <c r="Z19" s="27"/>
      <c r="AA19" s="27"/>
    </row>
    <row r="20" spans="1:27" outlineLevel="1">
      <c r="A20" s="18"/>
      <c r="B20" s="18"/>
      <c r="C20" s="111"/>
      <c r="D20" s="111"/>
      <c r="E20" s="188"/>
      <c r="F20" s="188"/>
      <c r="G20" s="455"/>
      <c r="H20" s="18" t="s">
        <v>10</v>
      </c>
      <c r="I20" s="111" t="s">
        <v>2083</v>
      </c>
      <c r="J20" s="110"/>
      <c r="K20" s="287"/>
      <c r="L20" s="27"/>
      <c r="M20" s="27"/>
      <c r="N20" s="27"/>
      <c r="O20" s="27"/>
      <c r="P20" s="27"/>
      <c r="Q20" s="27"/>
      <c r="R20" s="27"/>
      <c r="S20" s="27"/>
      <c r="T20" s="27"/>
      <c r="U20" s="27"/>
      <c r="V20" s="27"/>
      <c r="W20" s="27"/>
      <c r="X20" s="27"/>
      <c r="Y20" s="27"/>
      <c r="Z20" s="27"/>
      <c r="AA20" s="27"/>
    </row>
    <row r="21" spans="1:27" outlineLevel="1">
      <c r="A21" s="18"/>
      <c r="B21" s="18"/>
      <c r="C21" s="111"/>
      <c r="D21" s="111"/>
      <c r="E21" s="188"/>
      <c r="F21" s="188"/>
      <c r="G21" s="455"/>
      <c r="H21" s="18" t="s">
        <v>10</v>
      </c>
      <c r="I21" s="111" t="s">
        <v>2067</v>
      </c>
      <c r="J21" s="110"/>
      <c r="K21" s="287"/>
      <c r="L21" s="27"/>
      <c r="M21" s="27"/>
      <c r="N21" s="27"/>
      <c r="O21" s="27"/>
      <c r="P21" s="27"/>
      <c r="Q21" s="27"/>
      <c r="R21" s="27"/>
      <c r="S21" s="27"/>
      <c r="T21" s="27"/>
      <c r="U21" s="27"/>
      <c r="V21" s="27"/>
      <c r="W21" s="27"/>
      <c r="X21" s="27"/>
      <c r="Y21" s="27"/>
      <c r="Z21" s="27"/>
      <c r="AA21" s="27"/>
    </row>
    <row r="22" spans="1:27" outlineLevel="1">
      <c r="A22" s="18"/>
      <c r="B22" s="18"/>
      <c r="C22" s="111"/>
      <c r="D22" s="111"/>
      <c r="E22" s="188"/>
      <c r="F22" s="188"/>
      <c r="G22" s="455" t="s">
        <v>1531</v>
      </c>
      <c r="H22" s="18" t="s">
        <v>10</v>
      </c>
      <c r="I22" s="111" t="s">
        <v>1100</v>
      </c>
      <c r="J22" s="110"/>
      <c r="K22" s="287" t="s">
        <v>1101</v>
      </c>
      <c r="L22" s="287" t="s">
        <v>1102</v>
      </c>
      <c r="M22" s="27"/>
      <c r="N22" s="27"/>
      <c r="O22" s="27"/>
      <c r="P22" s="27"/>
      <c r="Q22" s="27"/>
      <c r="R22" s="27"/>
      <c r="S22" s="27"/>
      <c r="T22" s="27"/>
      <c r="U22" s="27"/>
      <c r="V22" s="27"/>
      <c r="W22" s="27"/>
      <c r="X22" s="27"/>
      <c r="Y22" s="27"/>
      <c r="Z22" s="27"/>
      <c r="AA22" s="27"/>
    </row>
    <row r="23" spans="1:27" outlineLevel="1">
      <c r="A23" s="18"/>
      <c r="B23" s="18"/>
      <c r="C23" s="111"/>
      <c r="D23" s="111"/>
      <c r="E23" s="188"/>
      <c r="F23" s="188"/>
      <c r="G23" s="455"/>
      <c r="H23" s="18" t="s">
        <v>10</v>
      </c>
      <c r="I23" s="111" t="s">
        <v>2068</v>
      </c>
      <c r="J23" s="110"/>
      <c r="K23" s="287"/>
      <c r="L23" s="287"/>
      <c r="M23" s="27"/>
      <c r="N23" s="27"/>
      <c r="O23" s="27"/>
      <c r="P23" s="27"/>
      <c r="Q23" s="27"/>
      <c r="R23" s="27"/>
      <c r="S23" s="27"/>
      <c r="T23" s="27"/>
      <c r="U23" s="27"/>
      <c r="V23" s="27"/>
      <c r="W23" s="27"/>
      <c r="X23" s="27"/>
      <c r="Y23" s="27"/>
      <c r="Z23" s="27"/>
      <c r="AA23" s="27"/>
    </row>
    <row r="24" spans="1:27" outlineLevel="1">
      <c r="A24" s="18"/>
      <c r="B24" s="18"/>
      <c r="C24" s="111"/>
      <c r="D24" s="111"/>
      <c r="E24" s="188"/>
      <c r="F24" s="188"/>
      <c r="G24" s="455"/>
      <c r="H24" s="18" t="s">
        <v>10</v>
      </c>
      <c r="I24" s="111" t="s">
        <v>2069</v>
      </c>
      <c r="J24" s="110"/>
      <c r="K24" s="287"/>
      <c r="L24" s="287"/>
      <c r="M24" s="27"/>
      <c r="N24" s="27"/>
      <c r="O24" s="27"/>
      <c r="P24" s="27"/>
      <c r="Q24" s="27"/>
      <c r="R24" s="27"/>
      <c r="S24" s="27"/>
      <c r="T24" s="27"/>
      <c r="U24" s="27"/>
      <c r="V24" s="27"/>
      <c r="W24" s="27"/>
      <c r="X24" s="27"/>
      <c r="Y24" s="27"/>
      <c r="Z24" s="27"/>
      <c r="AA24" s="27"/>
    </row>
    <row r="25" spans="1:27" outlineLevel="1">
      <c r="A25" s="18"/>
      <c r="B25" s="18"/>
      <c r="C25" s="111"/>
      <c r="D25" s="111"/>
      <c r="E25" s="188"/>
      <c r="F25" s="188"/>
      <c r="G25" s="455"/>
      <c r="H25" s="18" t="s">
        <v>10</v>
      </c>
      <c r="I25" s="111" t="s">
        <v>2070</v>
      </c>
      <c r="J25" s="110"/>
      <c r="K25" s="287"/>
      <c r="L25" s="287"/>
      <c r="M25" s="27"/>
      <c r="N25" s="27"/>
      <c r="O25" s="27"/>
      <c r="P25" s="27"/>
      <c r="Q25" s="27"/>
      <c r="R25" s="27"/>
      <c r="S25" s="27"/>
      <c r="T25" s="27"/>
      <c r="U25" s="27"/>
      <c r="V25" s="27"/>
      <c r="W25" s="27"/>
      <c r="X25" s="27"/>
      <c r="Y25" s="27"/>
      <c r="Z25" s="27"/>
      <c r="AA25" s="27"/>
    </row>
    <row r="26" spans="1:27" outlineLevel="1">
      <c r="A26" s="18"/>
      <c r="B26" s="18"/>
      <c r="C26" s="111"/>
      <c r="D26" s="111"/>
      <c r="E26" s="188"/>
      <c r="F26" s="188"/>
      <c r="G26" s="455" t="s">
        <v>1531</v>
      </c>
      <c r="H26" s="18" t="s">
        <v>10</v>
      </c>
      <c r="I26" s="111" t="s">
        <v>656</v>
      </c>
      <c r="J26" s="110"/>
      <c r="K26" s="287"/>
      <c r="L26" s="27"/>
      <c r="M26" s="27"/>
      <c r="N26" s="27"/>
      <c r="O26" s="27"/>
      <c r="P26" s="27"/>
      <c r="Q26" s="27"/>
      <c r="R26" s="27"/>
      <c r="S26" s="27"/>
      <c r="T26" s="27"/>
      <c r="U26" s="27"/>
      <c r="V26" s="27"/>
      <c r="W26" s="27"/>
      <c r="X26" s="27"/>
      <c r="Y26" s="27"/>
      <c r="Z26" s="27"/>
      <c r="AA26" s="27"/>
    </row>
    <row r="27" spans="1:27" outlineLevel="1">
      <c r="A27" s="18"/>
      <c r="B27" s="18"/>
      <c r="C27" s="111"/>
      <c r="D27" s="111"/>
      <c r="E27" s="188"/>
      <c r="F27" s="188"/>
      <c r="G27" s="455" t="s">
        <v>1506</v>
      </c>
      <c r="H27" s="18" t="s">
        <v>10</v>
      </c>
      <c r="I27" s="111" t="s">
        <v>759</v>
      </c>
      <c r="J27" s="110"/>
      <c r="K27" s="287"/>
      <c r="L27" s="27"/>
      <c r="M27" s="27"/>
      <c r="N27" s="27"/>
      <c r="O27" s="27"/>
      <c r="P27" s="27"/>
      <c r="Q27" s="27"/>
      <c r="R27" s="27"/>
      <c r="S27" s="27"/>
      <c r="T27" s="27"/>
      <c r="U27" s="27"/>
      <c r="V27" s="27"/>
      <c r="W27" s="27"/>
      <c r="X27" s="27"/>
      <c r="Y27" s="27"/>
      <c r="Z27" s="27"/>
      <c r="AA27" s="27"/>
    </row>
    <row r="28" spans="1:27" outlineLevel="1">
      <c r="A28" s="18"/>
      <c r="B28" s="18"/>
      <c r="C28" s="111"/>
      <c r="D28" s="111"/>
      <c r="E28" s="188"/>
      <c r="F28" s="188"/>
      <c r="G28" s="455"/>
      <c r="H28" s="18" t="s">
        <v>10</v>
      </c>
      <c r="I28" s="111" t="s">
        <v>1870</v>
      </c>
      <c r="J28" s="110"/>
      <c r="K28" s="287"/>
      <c r="L28" s="27"/>
      <c r="M28" s="27"/>
      <c r="N28" s="27"/>
      <c r="O28" s="27"/>
      <c r="P28" s="27"/>
      <c r="Q28" s="27"/>
      <c r="R28" s="27"/>
      <c r="S28" s="27"/>
      <c r="T28" s="27"/>
      <c r="U28" s="27"/>
      <c r="V28" s="27"/>
      <c r="W28" s="27"/>
      <c r="X28" s="27"/>
      <c r="Y28" s="27"/>
      <c r="Z28" s="27"/>
      <c r="AA28" s="27"/>
    </row>
    <row r="29" spans="1:27" outlineLevel="1">
      <c r="A29" s="18"/>
      <c r="B29" s="18"/>
      <c r="C29" s="111"/>
      <c r="D29" s="111"/>
      <c r="E29" s="188"/>
      <c r="F29" s="188"/>
      <c r="G29" s="455"/>
      <c r="H29" s="18" t="s">
        <v>10</v>
      </c>
      <c r="I29" s="111" t="s">
        <v>1871</v>
      </c>
      <c r="J29" s="110"/>
      <c r="K29" s="287"/>
      <c r="L29" s="27"/>
      <c r="M29" s="27"/>
      <c r="N29" s="27"/>
      <c r="O29" s="27"/>
      <c r="P29" s="27"/>
      <c r="Q29" s="27"/>
      <c r="R29" s="27"/>
      <c r="S29" s="27"/>
      <c r="T29" s="27"/>
      <c r="U29" s="27"/>
      <c r="V29" s="27"/>
      <c r="W29" s="27"/>
      <c r="X29" s="27"/>
      <c r="Y29" s="27"/>
      <c r="Z29" s="27"/>
      <c r="AA29" s="27"/>
    </row>
    <row r="30" spans="1:27" outlineLevel="1">
      <c r="A30" s="18"/>
      <c r="B30" s="18"/>
      <c r="C30" s="111"/>
      <c r="D30" s="111"/>
      <c r="E30" s="188"/>
      <c r="F30" s="188"/>
      <c r="G30" s="455"/>
      <c r="H30" s="18" t="s">
        <v>10</v>
      </c>
      <c r="I30" s="111" t="s">
        <v>2602</v>
      </c>
      <c r="J30" s="110"/>
      <c r="K30" s="287"/>
      <c r="L30" s="27"/>
      <c r="M30" s="27"/>
      <c r="N30" s="27"/>
      <c r="O30" s="27"/>
      <c r="P30" s="27"/>
      <c r="Q30" s="27"/>
      <c r="R30" s="27"/>
      <c r="S30" s="27"/>
      <c r="T30" s="27"/>
      <c r="U30" s="27"/>
      <c r="V30" s="27"/>
      <c r="W30" s="27"/>
      <c r="X30" s="27"/>
      <c r="Y30" s="27"/>
      <c r="Z30" s="27"/>
      <c r="AA30" s="27"/>
    </row>
    <row r="31" spans="1:27" outlineLevel="1">
      <c r="A31" s="18"/>
      <c r="B31" s="18"/>
      <c r="C31" s="111"/>
      <c r="D31" s="111"/>
      <c r="E31" s="188"/>
      <c r="F31" s="188"/>
      <c r="G31" s="455"/>
      <c r="H31" s="18" t="s">
        <v>10</v>
      </c>
      <c r="I31" s="111" t="s">
        <v>1119</v>
      </c>
      <c r="J31" s="110"/>
      <c r="K31" s="287"/>
      <c r="L31" s="27"/>
      <c r="M31" s="27"/>
      <c r="N31" s="27"/>
      <c r="O31" s="27"/>
      <c r="P31" s="27"/>
      <c r="Q31" s="27"/>
      <c r="R31" s="27"/>
      <c r="S31" s="27"/>
      <c r="T31" s="27"/>
      <c r="U31" s="27"/>
      <c r="V31" s="27"/>
      <c r="W31" s="27"/>
      <c r="X31" s="27"/>
      <c r="Y31" s="27"/>
      <c r="Z31" s="27"/>
      <c r="AA31" s="27"/>
    </row>
    <row r="32" spans="1:27" outlineLevel="1">
      <c r="A32" s="18"/>
      <c r="B32" s="18"/>
      <c r="C32" s="111"/>
      <c r="D32" s="111"/>
      <c r="E32" s="188"/>
      <c r="F32" s="188"/>
      <c r="G32" s="455"/>
      <c r="H32" s="18" t="s">
        <v>10</v>
      </c>
      <c r="I32" s="111" t="s">
        <v>1120</v>
      </c>
      <c r="J32" s="110"/>
      <c r="K32" s="287"/>
      <c r="L32" s="27"/>
      <c r="M32" s="27"/>
      <c r="N32" s="27"/>
      <c r="O32" s="27"/>
      <c r="P32" s="27"/>
      <c r="Q32" s="27"/>
      <c r="R32" s="27"/>
      <c r="S32" s="27"/>
      <c r="T32" s="27"/>
      <c r="U32" s="27"/>
      <c r="V32" s="27"/>
      <c r="W32" s="27"/>
      <c r="X32" s="27"/>
      <c r="Y32" s="27"/>
      <c r="Z32" s="27"/>
      <c r="AA32" s="27"/>
    </row>
    <row r="33" spans="1:27" outlineLevel="1">
      <c r="A33" s="18"/>
      <c r="B33" s="18"/>
      <c r="C33" s="111"/>
      <c r="D33" s="111"/>
      <c r="E33" s="188"/>
      <c r="F33" s="188"/>
      <c r="G33" s="455"/>
      <c r="H33" s="18" t="s">
        <v>10</v>
      </c>
      <c r="I33" s="111" t="s">
        <v>1121</v>
      </c>
      <c r="J33" s="110"/>
      <c r="K33" s="287"/>
      <c r="L33" s="27"/>
      <c r="M33" s="27"/>
      <c r="N33" s="27"/>
      <c r="O33" s="27"/>
      <c r="P33" s="27"/>
      <c r="Q33" s="27"/>
      <c r="R33" s="27"/>
      <c r="S33" s="27"/>
      <c r="T33" s="27"/>
      <c r="U33" s="27"/>
      <c r="V33" s="27"/>
      <c r="W33" s="27"/>
      <c r="X33" s="27"/>
      <c r="Y33" s="27"/>
      <c r="Z33" s="27"/>
      <c r="AA33" s="27"/>
    </row>
    <row r="34" spans="1:27" outlineLevel="1">
      <c r="A34" s="18"/>
      <c r="B34" s="18"/>
      <c r="C34" s="111"/>
      <c r="D34" s="111"/>
      <c r="E34" s="188"/>
      <c r="F34" s="188"/>
      <c r="G34" s="455"/>
      <c r="H34" s="18" t="s">
        <v>10</v>
      </c>
      <c r="I34" s="111" t="s">
        <v>1340</v>
      </c>
      <c r="J34" s="110"/>
      <c r="K34" s="287"/>
      <c r="L34" s="27"/>
      <c r="M34" s="27"/>
      <c r="N34" s="27"/>
      <c r="O34" s="27"/>
      <c r="P34" s="27"/>
      <c r="Q34" s="27"/>
      <c r="R34" s="27"/>
      <c r="S34" s="27"/>
      <c r="T34" s="27"/>
      <c r="U34" s="27"/>
      <c r="V34" s="27"/>
      <c r="W34" s="27"/>
      <c r="X34" s="27"/>
      <c r="Y34" s="27"/>
      <c r="Z34" s="27"/>
      <c r="AA34" s="27"/>
    </row>
    <row r="35" spans="1:27" outlineLevel="1">
      <c r="A35" s="18"/>
      <c r="B35" s="18"/>
      <c r="C35" s="111"/>
      <c r="D35" s="111"/>
      <c r="E35" s="188"/>
      <c r="F35" s="188"/>
      <c r="G35" s="455"/>
      <c r="H35" s="18" t="s">
        <v>10</v>
      </c>
      <c r="I35" s="111" t="s">
        <v>1341</v>
      </c>
      <c r="J35" s="110"/>
      <c r="K35" s="287"/>
      <c r="L35" s="27"/>
      <c r="M35" s="27"/>
      <c r="N35" s="27"/>
      <c r="O35" s="27"/>
      <c r="P35" s="27"/>
      <c r="Q35" s="27"/>
      <c r="R35" s="27"/>
      <c r="S35" s="27"/>
      <c r="T35" s="27"/>
      <c r="U35" s="27"/>
      <c r="V35" s="27"/>
      <c r="W35" s="27"/>
      <c r="X35" s="27"/>
      <c r="Y35" s="27"/>
      <c r="Z35" s="27"/>
      <c r="AA35" s="27"/>
    </row>
    <row r="36" spans="1:27" outlineLevel="1">
      <c r="A36" s="18"/>
      <c r="B36" s="18"/>
      <c r="C36" s="111"/>
      <c r="D36" s="111"/>
      <c r="E36" s="188"/>
      <c r="F36" s="188"/>
      <c r="G36" s="455"/>
      <c r="H36" s="18" t="s">
        <v>10</v>
      </c>
      <c r="I36" s="111" t="s">
        <v>1342</v>
      </c>
      <c r="J36" s="110"/>
      <c r="K36" s="287"/>
      <c r="L36" s="27"/>
      <c r="M36" s="27"/>
      <c r="N36" s="27"/>
      <c r="O36" s="27"/>
      <c r="P36" s="27"/>
      <c r="Q36" s="27"/>
      <c r="R36" s="27"/>
      <c r="S36" s="27"/>
      <c r="T36" s="27"/>
      <c r="U36" s="27"/>
      <c r="V36" s="27"/>
      <c r="W36" s="27"/>
      <c r="X36" s="27"/>
      <c r="Y36" s="27"/>
      <c r="Z36" s="27"/>
      <c r="AA36" s="27"/>
    </row>
    <row r="37" spans="1:27">
      <c r="A37" s="18"/>
      <c r="B37" s="18"/>
      <c r="C37" s="111"/>
      <c r="D37" s="111"/>
      <c r="E37" s="188"/>
      <c r="F37" s="188"/>
      <c r="G37" s="455"/>
      <c r="H37" s="109" t="s">
        <v>16</v>
      </c>
      <c r="I37" s="442" t="s">
        <v>1508</v>
      </c>
      <c r="J37" s="110"/>
      <c r="K37" s="286"/>
      <c r="L37" s="27"/>
      <c r="M37" s="27"/>
      <c r="N37" s="27"/>
      <c r="O37" s="27"/>
      <c r="P37" s="27"/>
      <c r="Q37" s="27"/>
      <c r="R37" s="27"/>
      <c r="S37" s="27"/>
      <c r="T37" s="27"/>
      <c r="U37" s="27"/>
      <c r="V37" s="27"/>
      <c r="W37" s="27"/>
      <c r="X37" s="27"/>
      <c r="Y37" s="27"/>
      <c r="Z37" s="27"/>
      <c r="AA37" s="27"/>
    </row>
    <row r="38" spans="1:27" outlineLevel="1">
      <c r="A38" s="18"/>
      <c r="B38" s="18"/>
      <c r="C38" s="111"/>
      <c r="D38" s="111"/>
      <c r="E38" s="188"/>
      <c r="F38" s="188"/>
      <c r="G38" s="455"/>
      <c r="H38" s="18" t="s">
        <v>10</v>
      </c>
      <c r="I38" s="111" t="s">
        <v>716</v>
      </c>
      <c r="J38" s="110"/>
      <c r="K38" s="287" t="s">
        <v>2075</v>
      </c>
      <c r="L38" s="287" t="s">
        <v>718</v>
      </c>
      <c r="M38" s="287" t="s">
        <v>1743</v>
      </c>
      <c r="N38" s="27"/>
      <c r="O38" s="27"/>
      <c r="P38" s="27"/>
      <c r="Q38" s="27"/>
      <c r="R38" s="27"/>
      <c r="S38" s="27"/>
      <c r="T38" s="27"/>
      <c r="U38" s="27"/>
      <c r="V38" s="27"/>
      <c r="W38" s="27"/>
      <c r="X38" s="27"/>
      <c r="Y38" s="27"/>
      <c r="Z38" s="27"/>
      <c r="AA38" s="27"/>
    </row>
    <row r="39" spans="1:27" outlineLevel="1">
      <c r="A39" s="18"/>
      <c r="B39" s="18"/>
      <c r="C39" s="111"/>
      <c r="D39" s="111"/>
      <c r="E39" s="188"/>
      <c r="F39" s="188"/>
      <c r="G39" s="455"/>
      <c r="H39" s="18" t="s">
        <v>10</v>
      </c>
      <c r="I39" s="111" t="s">
        <v>20</v>
      </c>
      <c r="J39" s="110"/>
      <c r="K39" s="287" t="s">
        <v>787</v>
      </c>
      <c r="L39" s="287" t="s">
        <v>366</v>
      </c>
      <c r="M39" s="287" t="s">
        <v>101</v>
      </c>
      <c r="N39" s="287" t="s">
        <v>2075</v>
      </c>
      <c r="O39" s="287" t="s">
        <v>718</v>
      </c>
      <c r="P39" s="287" t="s">
        <v>1743</v>
      </c>
      <c r="Q39" s="27"/>
      <c r="R39" s="27"/>
      <c r="S39" s="27"/>
      <c r="T39" s="27"/>
      <c r="U39" s="27"/>
      <c r="V39" s="27"/>
      <c r="W39" s="27"/>
      <c r="X39" s="27"/>
      <c r="Y39" s="27"/>
      <c r="Z39" s="27"/>
      <c r="AA39" s="27"/>
    </row>
    <row r="40" spans="1:27" outlineLevel="1">
      <c r="A40" s="18"/>
      <c r="B40" s="18"/>
      <c r="C40" s="111"/>
      <c r="D40" s="111"/>
      <c r="E40" s="188"/>
      <c r="F40" s="188"/>
      <c r="G40" s="455"/>
      <c r="H40" s="18" t="s">
        <v>10</v>
      </c>
      <c r="I40" s="111" t="s">
        <v>19</v>
      </c>
      <c r="J40" s="110"/>
      <c r="K40" s="287" t="s">
        <v>368</v>
      </c>
      <c r="L40" s="287" t="s">
        <v>2075</v>
      </c>
      <c r="M40" s="287" t="s">
        <v>718</v>
      </c>
      <c r="N40" s="287" t="s">
        <v>1743</v>
      </c>
      <c r="O40" s="287" t="s">
        <v>367</v>
      </c>
      <c r="P40" s="287" t="s">
        <v>343</v>
      </c>
      <c r="Q40" s="287"/>
      <c r="R40" s="27"/>
      <c r="S40" s="27"/>
      <c r="T40" s="27"/>
      <c r="U40" s="27"/>
      <c r="V40" s="27"/>
      <c r="W40" s="27"/>
      <c r="X40" s="27"/>
      <c r="Y40" s="27"/>
      <c r="Z40" s="27"/>
      <c r="AA40" s="27"/>
    </row>
    <row r="41" spans="1:27" outlineLevel="1">
      <c r="A41" s="18"/>
      <c r="B41" s="18"/>
      <c r="C41" s="111"/>
      <c r="D41" s="111"/>
      <c r="E41" s="188"/>
      <c r="F41" s="188"/>
      <c r="G41" s="455"/>
      <c r="H41" s="18" t="s">
        <v>10</v>
      </c>
      <c r="I41" s="111" t="s">
        <v>18</v>
      </c>
      <c r="J41" s="110"/>
      <c r="K41" s="287" t="s">
        <v>366</v>
      </c>
      <c r="L41" s="287" t="s">
        <v>2075</v>
      </c>
      <c r="M41" s="287" t="s">
        <v>718</v>
      </c>
      <c r="N41" s="287" t="s">
        <v>1743</v>
      </c>
      <c r="O41" s="27"/>
      <c r="P41" s="27"/>
      <c r="Q41" s="27"/>
      <c r="R41" s="27"/>
      <c r="S41" s="27"/>
      <c r="T41" s="27"/>
      <c r="U41" s="27"/>
      <c r="V41" s="27"/>
      <c r="W41" s="27"/>
      <c r="X41" s="27"/>
      <c r="Y41" s="27"/>
      <c r="Z41" s="27"/>
      <c r="AA41" s="27"/>
    </row>
    <row r="42" spans="1:27" outlineLevel="1">
      <c r="A42" s="18"/>
      <c r="B42" s="18"/>
      <c r="C42" s="111"/>
      <c r="D42" s="111"/>
      <c r="E42" s="188"/>
      <c r="F42" s="188"/>
      <c r="G42" s="455"/>
      <c r="H42" s="18" t="s">
        <v>9</v>
      </c>
      <c r="I42" s="111" t="s">
        <v>2631</v>
      </c>
      <c r="J42" s="110"/>
      <c r="K42" s="287" t="s">
        <v>675</v>
      </c>
      <c r="L42" s="287"/>
      <c r="M42" s="287"/>
      <c r="N42" s="27"/>
      <c r="O42" s="27"/>
      <c r="P42" s="27"/>
      <c r="Q42" s="27"/>
      <c r="R42" s="27"/>
      <c r="S42" s="27"/>
      <c r="T42" s="27"/>
      <c r="U42" s="27"/>
      <c r="V42" s="27"/>
      <c r="W42" s="27"/>
      <c r="X42" s="27"/>
      <c r="Y42" s="27"/>
      <c r="Z42" s="27"/>
      <c r="AA42" s="27"/>
    </row>
    <row r="43" spans="1:27" outlineLevel="1">
      <c r="A43" s="18"/>
      <c r="B43" s="18"/>
      <c r="C43" s="111"/>
      <c r="D43" s="111"/>
      <c r="E43" s="188"/>
      <c r="F43" s="188"/>
      <c r="G43" s="455"/>
      <c r="H43" s="18" t="s">
        <v>9</v>
      </c>
      <c r="I43" s="111" t="s">
        <v>3076</v>
      </c>
      <c r="J43" s="110"/>
      <c r="K43" s="287" t="s">
        <v>675</v>
      </c>
      <c r="L43" s="287"/>
      <c r="M43" s="287"/>
      <c r="N43" s="27"/>
      <c r="O43" s="27"/>
      <c r="P43" s="27"/>
      <c r="Q43" s="27"/>
      <c r="R43" s="27"/>
      <c r="S43" s="27"/>
      <c r="T43" s="27"/>
      <c r="U43" s="27"/>
      <c r="V43" s="27"/>
      <c r="W43" s="27"/>
      <c r="X43" s="27"/>
      <c r="Y43" s="27"/>
      <c r="Z43" s="27"/>
      <c r="AA43" s="27"/>
    </row>
    <row r="44" spans="1:27" outlineLevel="1">
      <c r="A44" s="18"/>
      <c r="B44" s="18"/>
      <c r="C44" s="111"/>
      <c r="D44" s="111"/>
      <c r="E44" s="188"/>
      <c r="F44" s="188"/>
      <c r="G44" s="455"/>
      <c r="H44" s="18" t="s">
        <v>10</v>
      </c>
      <c r="I44" s="111" t="s">
        <v>13</v>
      </c>
      <c r="J44" s="110"/>
      <c r="K44" s="287"/>
      <c r="L44" s="27"/>
      <c r="M44" s="27"/>
      <c r="N44" s="27"/>
      <c r="O44" s="27"/>
      <c r="P44" s="27"/>
      <c r="Q44" s="27"/>
      <c r="R44" s="27"/>
      <c r="S44" s="27"/>
      <c r="T44" s="27"/>
      <c r="U44" s="27"/>
      <c r="V44" s="27"/>
      <c r="W44" s="27"/>
      <c r="X44" s="27"/>
      <c r="Y44" s="27"/>
      <c r="Z44" s="27"/>
      <c r="AA44" s="27"/>
    </row>
    <row r="45" spans="1:27">
      <c r="A45" s="18"/>
      <c r="B45" s="18"/>
      <c r="C45" s="111"/>
      <c r="D45" s="111"/>
      <c r="E45" s="188"/>
      <c r="F45" s="188"/>
      <c r="G45" s="455"/>
      <c r="H45" s="109" t="s">
        <v>16</v>
      </c>
      <c r="I45" s="803" t="s">
        <v>2214</v>
      </c>
      <c r="J45" s="110"/>
      <c r="K45" s="286"/>
      <c r="L45" s="27"/>
      <c r="M45" s="27"/>
      <c r="N45" s="27"/>
      <c r="O45" s="27"/>
      <c r="P45" s="27"/>
      <c r="Q45" s="27"/>
      <c r="R45" s="27"/>
      <c r="S45" s="27"/>
      <c r="T45" s="27"/>
      <c r="U45" s="27"/>
      <c r="V45" s="27"/>
      <c r="W45" s="27"/>
      <c r="X45" s="27"/>
      <c r="Y45" s="27"/>
      <c r="Z45" s="27"/>
      <c r="AA45" s="27"/>
    </row>
    <row r="46" spans="1:27">
      <c r="A46" s="18"/>
      <c r="B46" s="18"/>
      <c r="C46" s="111"/>
      <c r="D46" s="111"/>
      <c r="E46" s="188"/>
      <c r="F46" s="188"/>
      <c r="G46" s="455"/>
      <c r="H46" s="109" t="s">
        <v>16</v>
      </c>
      <c r="I46" s="803" t="s">
        <v>3260</v>
      </c>
      <c r="J46" s="110"/>
      <c r="K46" s="286"/>
      <c r="L46" s="27"/>
      <c r="M46" s="27"/>
      <c r="N46" s="27"/>
      <c r="O46" s="27"/>
      <c r="P46" s="27"/>
      <c r="Q46" s="27"/>
      <c r="R46" s="27"/>
      <c r="S46" s="27"/>
      <c r="T46" s="27"/>
      <c r="U46" s="27"/>
      <c r="V46" s="27"/>
      <c r="W46" s="27"/>
      <c r="X46" s="27"/>
      <c r="Y46" s="27"/>
      <c r="Z46" s="27"/>
      <c r="AA46" s="27"/>
    </row>
    <row r="47" spans="1:27" outlineLevel="1">
      <c r="A47" s="18"/>
      <c r="B47" s="18"/>
      <c r="C47" s="111"/>
      <c r="D47" s="111"/>
      <c r="E47" s="188"/>
      <c r="F47" s="188"/>
      <c r="G47" s="455"/>
      <c r="H47" s="18" t="s">
        <v>9</v>
      </c>
      <c r="I47" s="111" t="s">
        <v>3248</v>
      </c>
      <c r="J47" s="110"/>
      <c r="K47" s="287" t="s">
        <v>159</v>
      </c>
      <c r="L47" s="287" t="s">
        <v>174</v>
      </c>
      <c r="M47" s="287" t="s">
        <v>232</v>
      </c>
      <c r="N47" s="287" t="s">
        <v>1791</v>
      </c>
      <c r="O47" s="287"/>
      <c r="P47" s="287"/>
      <c r="Q47" s="287"/>
      <c r="R47" s="287"/>
      <c r="S47" s="287"/>
      <c r="T47" s="287"/>
      <c r="U47" s="287"/>
      <c r="V47" s="287"/>
      <c r="W47" s="287"/>
      <c r="X47" s="110"/>
      <c r="Y47" s="110"/>
      <c r="Z47" s="506"/>
      <c r="AA47" s="506"/>
    </row>
    <row r="48" spans="1:27" outlineLevel="1">
      <c r="A48" s="18"/>
      <c r="B48" s="18"/>
      <c r="C48" s="111"/>
      <c r="D48" s="111"/>
      <c r="E48" s="188"/>
      <c r="F48" s="188"/>
      <c r="G48" s="455"/>
      <c r="H48" s="18" t="s">
        <v>9</v>
      </c>
      <c r="I48" s="111" t="s">
        <v>3304</v>
      </c>
      <c r="J48" s="110"/>
      <c r="K48" s="287"/>
      <c r="L48" s="287"/>
      <c r="M48" s="287"/>
      <c r="N48" s="287"/>
      <c r="O48" s="287"/>
      <c r="P48" s="287"/>
      <c r="Q48" s="287"/>
      <c r="R48" s="287"/>
      <c r="S48" s="287"/>
      <c r="T48" s="287"/>
      <c r="U48" s="287"/>
      <c r="V48" s="287"/>
      <c r="W48" s="287"/>
      <c r="X48" s="110"/>
      <c r="Y48" s="110"/>
      <c r="Z48" s="506"/>
      <c r="AA48" s="506"/>
    </row>
    <row r="49" spans="1:27" outlineLevel="1">
      <c r="A49" s="18"/>
      <c r="B49" s="18"/>
      <c r="C49" s="111"/>
      <c r="D49" s="111"/>
      <c r="E49" s="188"/>
      <c r="F49" s="188"/>
      <c r="G49" s="455"/>
      <c r="H49" s="18" t="s">
        <v>9</v>
      </c>
      <c r="I49" s="111" t="s">
        <v>3250</v>
      </c>
      <c r="J49" s="110"/>
      <c r="K49" s="287" t="s">
        <v>159</v>
      </c>
      <c r="L49" s="287" t="s">
        <v>174</v>
      </c>
      <c r="M49" s="287" t="s">
        <v>232</v>
      </c>
      <c r="N49" s="287" t="s">
        <v>1791</v>
      </c>
      <c r="O49" s="287"/>
      <c r="P49" s="287"/>
      <c r="Q49" s="287"/>
      <c r="R49" s="287"/>
      <c r="S49" s="287"/>
      <c r="T49" s="287"/>
      <c r="U49" s="287"/>
      <c r="V49" s="287"/>
      <c r="W49" s="287"/>
      <c r="X49" s="110"/>
      <c r="Y49" s="110"/>
      <c r="Z49" s="506"/>
      <c r="AA49" s="506"/>
    </row>
    <row r="50" spans="1:27" outlineLevel="1">
      <c r="A50" s="18"/>
      <c r="B50" s="18"/>
      <c r="C50" s="111"/>
      <c r="D50" s="111"/>
      <c r="E50" s="188"/>
      <c r="F50" s="188"/>
      <c r="G50" s="455"/>
      <c r="H50" s="18" t="s">
        <v>9</v>
      </c>
      <c r="I50" s="111" t="s">
        <v>3305</v>
      </c>
      <c r="J50" s="110"/>
      <c r="K50" s="287"/>
      <c r="L50" s="287"/>
      <c r="M50" s="287"/>
      <c r="N50" s="287"/>
      <c r="O50" s="287"/>
      <c r="P50" s="287"/>
      <c r="Q50" s="287"/>
      <c r="R50" s="287"/>
      <c r="S50" s="287"/>
      <c r="T50" s="287"/>
      <c r="U50" s="287"/>
      <c r="V50" s="287"/>
      <c r="W50" s="287"/>
      <c r="X50" s="110"/>
      <c r="Y50" s="110"/>
      <c r="Z50" s="506"/>
      <c r="AA50" s="506"/>
    </row>
    <row r="51" spans="1:27" outlineLevel="1">
      <c r="A51" s="18"/>
      <c r="B51" s="18"/>
      <c r="C51" s="111"/>
      <c r="D51" s="111"/>
      <c r="E51" s="188"/>
      <c r="F51" s="188"/>
      <c r="G51" s="455"/>
      <c r="H51" s="18" t="s">
        <v>9</v>
      </c>
      <c r="I51" s="111" t="s">
        <v>3251</v>
      </c>
      <c r="J51" s="110"/>
      <c r="K51" s="287" t="s">
        <v>159</v>
      </c>
      <c r="L51" s="287" t="s">
        <v>174</v>
      </c>
      <c r="M51" s="287" t="s">
        <v>232</v>
      </c>
      <c r="N51" s="287" t="s">
        <v>1791</v>
      </c>
      <c r="O51" s="287"/>
      <c r="P51" s="287"/>
      <c r="Q51" s="287"/>
      <c r="R51" s="287"/>
      <c r="S51" s="287"/>
      <c r="T51" s="287"/>
      <c r="U51" s="287"/>
      <c r="V51" s="287"/>
      <c r="W51" s="287"/>
      <c r="X51" s="110"/>
      <c r="Y51" s="110"/>
      <c r="Z51" s="506"/>
      <c r="AA51" s="506"/>
    </row>
    <row r="52" spans="1:27" outlineLevel="1">
      <c r="A52" s="18"/>
      <c r="B52" s="18"/>
      <c r="C52" s="111"/>
      <c r="D52" s="111"/>
      <c r="E52" s="188"/>
      <c r="F52" s="188"/>
      <c r="G52" s="455"/>
      <c r="H52" s="18" t="s">
        <v>9</v>
      </c>
      <c r="I52" s="111" t="s">
        <v>3252</v>
      </c>
      <c r="J52" s="110"/>
      <c r="K52" s="287" t="s">
        <v>159</v>
      </c>
      <c r="L52" s="287" t="s">
        <v>174</v>
      </c>
      <c r="M52" s="287" t="s">
        <v>232</v>
      </c>
      <c r="N52" s="287" t="s">
        <v>1791</v>
      </c>
      <c r="O52" s="287"/>
      <c r="P52" s="287"/>
      <c r="Q52" s="287"/>
      <c r="R52" s="287"/>
      <c r="S52" s="287"/>
      <c r="T52" s="287"/>
      <c r="U52" s="287"/>
      <c r="V52" s="287"/>
      <c r="W52" s="287"/>
      <c r="X52" s="110"/>
      <c r="Y52" s="110"/>
      <c r="Z52" s="506"/>
      <c r="AA52" s="506"/>
    </row>
    <row r="53" spans="1:27" outlineLevel="1">
      <c r="A53" s="18"/>
      <c r="B53" s="18"/>
      <c r="C53" s="111"/>
      <c r="D53" s="111"/>
      <c r="E53" s="188"/>
      <c r="F53" s="188"/>
      <c r="G53" s="455"/>
      <c r="H53" s="18" t="s">
        <v>9</v>
      </c>
      <c r="I53" s="111" t="s">
        <v>3253</v>
      </c>
      <c r="J53" s="110"/>
      <c r="K53" s="287" t="s">
        <v>159</v>
      </c>
      <c r="L53" s="287" t="s">
        <v>174</v>
      </c>
      <c r="M53" s="287" t="s">
        <v>232</v>
      </c>
      <c r="N53" s="287" t="s">
        <v>1791</v>
      </c>
      <c r="O53" s="287"/>
      <c r="P53" s="287"/>
      <c r="Q53" s="287"/>
      <c r="R53" s="287"/>
      <c r="S53" s="287"/>
      <c r="T53" s="287"/>
      <c r="U53" s="287"/>
      <c r="V53" s="287"/>
      <c r="W53" s="287"/>
      <c r="X53" s="110"/>
      <c r="Y53" s="110"/>
      <c r="Z53" s="506"/>
      <c r="AA53" s="506"/>
    </row>
    <row r="54" spans="1:27" outlineLevel="1">
      <c r="A54" s="18"/>
      <c r="B54" s="18"/>
      <c r="C54" s="111"/>
      <c r="D54" s="111"/>
      <c r="E54" s="188"/>
      <c r="F54" s="188"/>
      <c r="G54" s="455"/>
      <c r="H54" s="18" t="s">
        <v>9</v>
      </c>
      <c r="I54" s="111" t="s">
        <v>3306</v>
      </c>
      <c r="J54" s="110"/>
      <c r="K54" s="287"/>
      <c r="L54" s="287"/>
      <c r="M54" s="287"/>
      <c r="N54" s="287"/>
      <c r="O54" s="287"/>
      <c r="P54" s="287"/>
      <c r="Q54" s="287"/>
      <c r="R54" s="287"/>
      <c r="S54" s="287"/>
      <c r="T54" s="287"/>
      <c r="U54" s="287"/>
      <c r="V54" s="287"/>
      <c r="W54" s="287"/>
      <c r="X54" s="110"/>
      <c r="Y54" s="110"/>
      <c r="Z54" s="506"/>
      <c r="AA54" s="506"/>
    </row>
    <row r="55" spans="1:27" outlineLevel="1">
      <c r="A55" s="18"/>
      <c r="B55" s="18"/>
      <c r="C55" s="111"/>
      <c r="D55" s="111"/>
      <c r="E55" s="188"/>
      <c r="F55" s="188"/>
      <c r="G55" s="455"/>
      <c r="H55" s="18" t="s">
        <v>9</v>
      </c>
      <c r="I55" s="111" t="s">
        <v>3307</v>
      </c>
      <c r="J55" s="110"/>
      <c r="K55" s="287"/>
      <c r="L55" s="287"/>
      <c r="M55" s="287"/>
      <c r="N55" s="287"/>
      <c r="O55" s="287"/>
      <c r="P55" s="287"/>
      <c r="Q55" s="287"/>
      <c r="R55" s="287"/>
      <c r="S55" s="287"/>
      <c r="T55" s="287"/>
      <c r="U55" s="287"/>
      <c r="V55" s="287"/>
      <c r="W55" s="287"/>
      <c r="X55" s="110"/>
      <c r="Y55" s="110"/>
      <c r="Z55" s="506"/>
      <c r="AA55" s="506"/>
    </row>
    <row r="56" spans="1:27" outlineLevel="1">
      <c r="A56" s="18"/>
      <c r="B56" s="18"/>
      <c r="C56" s="111"/>
      <c r="D56" s="111"/>
      <c r="E56" s="188"/>
      <c r="F56" s="188"/>
      <c r="G56" s="455"/>
      <c r="H56" s="18" t="s">
        <v>9</v>
      </c>
      <c r="I56" s="111" t="s">
        <v>3254</v>
      </c>
      <c r="J56" s="110"/>
      <c r="K56" s="287" t="s">
        <v>159</v>
      </c>
      <c r="L56" s="287" t="s">
        <v>174</v>
      </c>
      <c r="M56" s="287" t="s">
        <v>232</v>
      </c>
      <c r="N56" s="287" t="s">
        <v>1791</v>
      </c>
      <c r="O56" s="287"/>
      <c r="P56" s="287"/>
      <c r="Q56" s="287"/>
      <c r="R56" s="287"/>
      <c r="S56" s="287"/>
      <c r="T56" s="287"/>
      <c r="U56" s="287"/>
      <c r="V56" s="287"/>
      <c r="W56" s="287"/>
      <c r="X56" s="110"/>
      <c r="Y56" s="110"/>
      <c r="Z56" s="506"/>
      <c r="AA56" s="506"/>
    </row>
    <row r="57" spans="1:27" outlineLevel="1">
      <c r="A57" s="18"/>
      <c r="B57" s="18"/>
      <c r="C57" s="111"/>
      <c r="D57" s="111"/>
      <c r="E57" s="188"/>
      <c r="F57" s="188"/>
      <c r="G57" s="455"/>
      <c r="H57" s="18" t="s">
        <v>9</v>
      </c>
      <c r="I57" s="111" t="s">
        <v>3308</v>
      </c>
      <c r="J57" s="110"/>
      <c r="K57" s="287"/>
      <c r="L57" s="287"/>
      <c r="M57" s="287"/>
      <c r="N57" s="287"/>
      <c r="O57" s="287"/>
      <c r="P57" s="287"/>
      <c r="Q57" s="287"/>
      <c r="R57" s="287"/>
      <c r="S57" s="287"/>
      <c r="T57" s="287"/>
      <c r="U57" s="287"/>
      <c r="V57" s="287"/>
      <c r="W57" s="287"/>
      <c r="X57" s="110"/>
      <c r="Y57" s="110"/>
      <c r="Z57" s="506"/>
      <c r="AA57" s="506"/>
    </row>
    <row r="58" spans="1:27" outlineLevel="1">
      <c r="A58" s="18"/>
      <c r="B58" s="18"/>
      <c r="C58" s="111"/>
      <c r="D58" s="111"/>
      <c r="E58" s="188"/>
      <c r="F58" s="188"/>
      <c r="G58" s="455"/>
      <c r="H58" s="18" t="s">
        <v>9</v>
      </c>
      <c r="I58" s="111" t="s">
        <v>3249</v>
      </c>
      <c r="J58" s="110"/>
      <c r="K58" s="287" t="s">
        <v>159</v>
      </c>
      <c r="L58" s="287" t="s">
        <v>174</v>
      </c>
      <c r="M58" s="287" t="s">
        <v>232</v>
      </c>
      <c r="N58" s="287" t="s">
        <v>1791</v>
      </c>
      <c r="O58" s="287"/>
      <c r="P58" s="287"/>
      <c r="Q58" s="287"/>
      <c r="R58" s="287"/>
      <c r="S58" s="287"/>
      <c r="T58" s="287"/>
      <c r="U58" s="287"/>
      <c r="V58" s="287"/>
      <c r="W58" s="287"/>
      <c r="X58" s="110"/>
      <c r="Y58" s="110"/>
      <c r="Z58" s="506"/>
      <c r="AA58" s="506"/>
    </row>
    <row r="59" spans="1:27" outlineLevel="1">
      <c r="A59" s="18"/>
      <c r="B59" s="18"/>
      <c r="C59" s="111"/>
      <c r="D59" s="111"/>
      <c r="E59" s="188"/>
      <c r="F59" s="188"/>
      <c r="G59" s="455"/>
      <c r="H59" s="18" t="s">
        <v>9</v>
      </c>
      <c r="I59" s="111" t="s">
        <v>3255</v>
      </c>
      <c r="J59" s="110"/>
      <c r="K59" s="287" t="s">
        <v>159</v>
      </c>
      <c r="L59" s="287" t="s">
        <v>174</v>
      </c>
      <c r="M59" s="287" t="s">
        <v>232</v>
      </c>
      <c r="N59" s="287" t="s">
        <v>1791</v>
      </c>
      <c r="O59" s="287"/>
      <c r="P59" s="287"/>
      <c r="Q59" s="287"/>
      <c r="R59" s="287"/>
      <c r="S59" s="287"/>
      <c r="T59" s="287"/>
      <c r="U59" s="287"/>
      <c r="V59" s="287"/>
      <c r="W59" s="287"/>
      <c r="X59" s="110"/>
      <c r="Y59" s="110"/>
      <c r="Z59" s="506"/>
      <c r="AA59" s="506"/>
    </row>
    <row r="60" spans="1:27" outlineLevel="1">
      <c r="A60" s="18"/>
      <c r="B60" s="18"/>
      <c r="C60" s="111"/>
      <c r="D60" s="111"/>
      <c r="E60" s="188"/>
      <c r="F60" s="188"/>
      <c r="G60" s="455"/>
      <c r="H60" s="18" t="s">
        <v>9</v>
      </c>
      <c r="I60" s="111" t="s">
        <v>3256</v>
      </c>
      <c r="J60" s="110"/>
      <c r="K60" s="287" t="s">
        <v>159</v>
      </c>
      <c r="L60" s="287" t="s">
        <v>174</v>
      </c>
      <c r="M60" s="287" t="s">
        <v>232</v>
      </c>
      <c r="N60" s="287" t="s">
        <v>1791</v>
      </c>
      <c r="O60" s="287"/>
      <c r="P60" s="287"/>
      <c r="Q60" s="287"/>
      <c r="R60" s="287"/>
      <c r="S60" s="287"/>
      <c r="T60" s="287"/>
      <c r="U60" s="287"/>
      <c r="V60" s="287"/>
      <c r="W60" s="287"/>
      <c r="X60" s="110"/>
      <c r="Y60" s="110"/>
      <c r="Z60" s="506"/>
      <c r="AA60" s="506"/>
    </row>
    <row r="61" spans="1:27" outlineLevel="1">
      <c r="A61" s="18"/>
      <c r="B61" s="18"/>
      <c r="C61" s="111"/>
      <c r="D61" s="111"/>
      <c r="E61" s="188"/>
      <c r="F61" s="188"/>
      <c r="G61" s="455"/>
      <c r="H61" s="18" t="s">
        <v>9</v>
      </c>
      <c r="I61" s="111" t="s">
        <v>3257</v>
      </c>
      <c r="J61" s="110"/>
      <c r="K61" s="287" t="s">
        <v>159</v>
      </c>
      <c r="L61" s="287" t="s">
        <v>174</v>
      </c>
      <c r="M61" s="287" t="s">
        <v>232</v>
      </c>
      <c r="N61" s="287" t="s">
        <v>1791</v>
      </c>
      <c r="O61" s="287"/>
      <c r="P61" s="287"/>
      <c r="Q61" s="287"/>
      <c r="R61" s="287"/>
      <c r="S61" s="287"/>
      <c r="T61" s="287"/>
      <c r="U61" s="287"/>
      <c r="V61" s="287"/>
      <c r="W61" s="287"/>
      <c r="X61" s="110"/>
      <c r="Y61" s="110"/>
      <c r="Z61" s="506"/>
      <c r="AA61" s="506"/>
    </row>
    <row r="62" spans="1:27" outlineLevel="1">
      <c r="A62" s="18"/>
      <c r="B62" s="18"/>
      <c r="C62" s="111"/>
      <c r="D62" s="111"/>
      <c r="E62" s="188"/>
      <c r="F62" s="188"/>
      <c r="G62" s="455"/>
      <c r="H62" s="18" t="s">
        <v>9</v>
      </c>
      <c r="I62" s="111" t="s">
        <v>3258</v>
      </c>
      <c r="J62" s="110"/>
      <c r="K62" s="287" t="s">
        <v>159</v>
      </c>
      <c r="L62" s="287" t="s">
        <v>174</v>
      </c>
      <c r="M62" s="287" t="s">
        <v>232</v>
      </c>
      <c r="N62" s="287" t="s">
        <v>1791</v>
      </c>
      <c r="O62" s="287"/>
      <c r="P62" s="287"/>
      <c r="Q62" s="287"/>
      <c r="R62" s="287"/>
      <c r="S62" s="287"/>
      <c r="T62" s="287"/>
      <c r="U62" s="287"/>
      <c r="V62" s="287"/>
      <c r="W62" s="287"/>
      <c r="X62" s="110"/>
      <c r="Y62" s="110"/>
      <c r="Z62" s="506"/>
      <c r="AA62" s="506"/>
    </row>
    <row r="63" spans="1:27" outlineLevel="1">
      <c r="A63" s="18"/>
      <c r="B63" s="18"/>
      <c r="C63" s="111"/>
      <c r="D63" s="111"/>
      <c r="E63" s="188"/>
      <c r="F63" s="188"/>
      <c r="G63" s="455"/>
      <c r="H63" s="18" t="s">
        <v>9</v>
      </c>
      <c r="I63" s="111" t="s">
        <v>3259</v>
      </c>
      <c r="J63" s="110"/>
      <c r="K63" s="287" t="s">
        <v>159</v>
      </c>
      <c r="L63" s="287" t="s">
        <v>174</v>
      </c>
      <c r="M63" s="287" t="s">
        <v>232</v>
      </c>
      <c r="N63" s="287" t="s">
        <v>1791</v>
      </c>
      <c r="O63" s="287"/>
      <c r="P63" s="287"/>
      <c r="Q63" s="287"/>
      <c r="R63" s="287"/>
      <c r="S63" s="287"/>
      <c r="T63" s="287"/>
      <c r="U63" s="287"/>
      <c r="V63" s="287"/>
      <c r="W63" s="287"/>
      <c r="X63" s="110"/>
      <c r="Y63" s="110"/>
      <c r="Z63" s="506"/>
      <c r="AA63" s="506"/>
    </row>
    <row r="64" spans="1:27">
      <c r="A64" s="18"/>
      <c r="B64" s="18"/>
      <c r="C64" s="111"/>
      <c r="D64" s="111"/>
      <c r="E64" s="188"/>
      <c r="F64" s="188"/>
      <c r="G64" s="455"/>
      <c r="H64" s="109" t="s">
        <v>16</v>
      </c>
      <c r="I64" s="803" t="s">
        <v>1507</v>
      </c>
      <c r="J64" s="110"/>
      <c r="K64" s="286"/>
      <c r="L64" s="27"/>
      <c r="M64" s="27"/>
      <c r="N64" s="27"/>
      <c r="O64" s="27"/>
      <c r="P64" s="27"/>
      <c r="Q64" s="27"/>
      <c r="R64" s="27"/>
      <c r="S64" s="27"/>
      <c r="T64" s="27"/>
      <c r="U64" s="27"/>
      <c r="V64" s="27"/>
      <c r="W64" s="27"/>
      <c r="X64" s="27"/>
      <c r="Y64" s="27"/>
      <c r="Z64" s="27"/>
      <c r="AA64" s="27"/>
    </row>
    <row r="65" spans="1:30" outlineLevel="1">
      <c r="A65" s="18"/>
      <c r="B65" s="18"/>
      <c r="C65" s="111"/>
      <c r="D65" s="111"/>
      <c r="E65" s="188"/>
      <c r="F65" s="188"/>
      <c r="G65" s="455"/>
      <c r="H65" s="18" t="s">
        <v>10</v>
      </c>
      <c r="I65" s="111" t="s">
        <v>2125</v>
      </c>
      <c r="J65" s="110"/>
      <c r="K65" s="287"/>
      <c r="L65" s="27"/>
      <c r="M65" s="27"/>
      <c r="N65" s="27"/>
      <c r="O65" s="27"/>
      <c r="P65" s="27"/>
      <c r="Q65" s="27"/>
      <c r="R65" s="27"/>
      <c r="S65" s="27"/>
      <c r="T65" s="27"/>
      <c r="U65" s="27"/>
      <c r="V65" s="27"/>
      <c r="W65" s="27"/>
      <c r="X65" s="27"/>
      <c r="Y65" s="27"/>
      <c r="Z65" s="27"/>
      <c r="AA65" s="27"/>
    </row>
    <row r="66" spans="1:30" outlineLevel="1">
      <c r="A66" s="18"/>
      <c r="B66" s="18"/>
      <c r="C66" s="111"/>
      <c r="D66" s="111"/>
      <c r="E66" s="188"/>
      <c r="F66" s="188"/>
      <c r="G66" s="455"/>
      <c r="H66" s="18" t="s">
        <v>10</v>
      </c>
      <c r="I66" s="111" t="s">
        <v>1783</v>
      </c>
      <c r="J66" s="110"/>
      <c r="K66" s="287"/>
      <c r="L66" s="27"/>
      <c r="M66" s="27"/>
      <c r="N66" s="27"/>
      <c r="O66" s="27"/>
      <c r="P66" s="27"/>
      <c r="Q66" s="27"/>
      <c r="R66" s="27"/>
      <c r="S66" s="27"/>
      <c r="T66" s="27"/>
      <c r="U66" s="27"/>
      <c r="V66" s="27"/>
      <c r="W66" s="27"/>
      <c r="X66" s="27"/>
      <c r="Y66" s="27"/>
      <c r="Z66" s="27"/>
      <c r="AA66" s="27"/>
    </row>
    <row r="67" spans="1:30" outlineLevel="1">
      <c r="A67" s="18"/>
      <c r="B67" s="18"/>
      <c r="C67" s="111"/>
      <c r="D67" s="111"/>
      <c r="E67" s="188"/>
      <c r="F67" s="188"/>
      <c r="G67" s="455"/>
      <c r="H67" s="18" t="s">
        <v>10</v>
      </c>
      <c r="I67" s="111" t="s">
        <v>223</v>
      </c>
      <c r="J67" s="110"/>
      <c r="K67" s="287"/>
      <c r="L67" s="27"/>
      <c r="M67" s="27"/>
      <c r="N67" s="27"/>
      <c r="O67" s="27"/>
      <c r="P67" s="27"/>
      <c r="Q67" s="27"/>
      <c r="R67" s="27"/>
      <c r="S67" s="27"/>
      <c r="T67" s="27"/>
      <c r="U67" s="27"/>
      <c r="V67" s="27"/>
      <c r="W67" s="27"/>
      <c r="X67" s="27"/>
      <c r="Y67" s="27"/>
      <c r="Z67" s="27"/>
      <c r="AA67" s="27"/>
    </row>
    <row r="68" spans="1:30" outlineLevel="1">
      <c r="A68" s="18"/>
      <c r="B68" s="18"/>
      <c r="C68" s="111"/>
      <c r="D68" s="111"/>
      <c r="E68" s="188"/>
      <c r="F68" s="188"/>
      <c r="G68" s="455"/>
      <c r="H68" s="18" t="s">
        <v>10</v>
      </c>
      <c r="I68" s="111" t="s">
        <v>2000</v>
      </c>
      <c r="J68" s="110"/>
      <c r="K68" s="287"/>
      <c r="L68" s="27"/>
      <c r="M68" s="27"/>
      <c r="N68" s="27"/>
      <c r="O68" s="27"/>
      <c r="P68" s="27"/>
      <c r="Q68" s="27"/>
      <c r="R68" s="27"/>
      <c r="S68" s="27"/>
      <c r="T68" s="27"/>
      <c r="U68" s="27"/>
      <c r="V68" s="27"/>
      <c r="W68" s="27"/>
      <c r="X68" s="27"/>
      <c r="Y68" s="27"/>
      <c r="Z68" s="27"/>
      <c r="AA68" s="27"/>
    </row>
    <row r="69" spans="1:30" outlineLevel="1">
      <c r="A69" s="18"/>
      <c r="B69" s="18"/>
      <c r="C69" s="111"/>
      <c r="D69" s="111"/>
      <c r="E69" s="188"/>
      <c r="F69" s="188"/>
      <c r="G69" s="455"/>
      <c r="H69" s="18" t="s">
        <v>0</v>
      </c>
      <c r="I69" s="111" t="s">
        <v>2017</v>
      </c>
      <c r="J69" s="110"/>
      <c r="K69" s="287"/>
      <c r="L69" s="27"/>
      <c r="M69" s="27"/>
      <c r="N69" s="27"/>
      <c r="O69" s="27"/>
      <c r="P69" s="27"/>
      <c r="Q69" s="27"/>
      <c r="R69" s="27"/>
      <c r="S69" s="27"/>
      <c r="T69" s="27"/>
      <c r="U69" s="27"/>
      <c r="V69" s="27"/>
      <c r="W69" s="27"/>
      <c r="X69" s="27"/>
      <c r="Y69" s="27"/>
      <c r="Z69" s="27"/>
      <c r="AA69" s="27"/>
    </row>
    <row r="70" spans="1:30" outlineLevel="1">
      <c r="A70" s="18"/>
      <c r="B70" s="18"/>
      <c r="C70" s="111"/>
      <c r="D70" s="111"/>
      <c r="E70" s="188"/>
      <c r="F70" s="188"/>
      <c r="G70" s="455"/>
      <c r="H70" s="18" t="s">
        <v>0</v>
      </c>
      <c r="I70" s="111" t="s">
        <v>1918</v>
      </c>
      <c r="J70" s="110"/>
      <c r="K70" s="287"/>
      <c r="L70" s="27"/>
      <c r="M70" s="27"/>
      <c r="N70" s="27"/>
      <c r="O70" s="27"/>
      <c r="P70" s="27"/>
      <c r="Q70" s="27"/>
      <c r="R70" s="27"/>
      <c r="S70" s="27"/>
      <c r="T70" s="27"/>
      <c r="U70" s="27"/>
      <c r="V70" s="27"/>
      <c r="W70" s="27"/>
      <c r="X70" s="27"/>
      <c r="Y70" s="27"/>
      <c r="Z70" s="27"/>
      <c r="AA70" s="27"/>
    </row>
    <row r="71" spans="1:30" outlineLevel="1">
      <c r="A71" s="18"/>
      <c r="B71" s="18"/>
      <c r="C71" s="111"/>
      <c r="D71" s="111"/>
      <c r="E71" s="188"/>
      <c r="F71" s="188"/>
      <c r="G71" s="455"/>
      <c r="H71" s="18" t="s">
        <v>10</v>
      </c>
      <c r="I71" s="111" t="s">
        <v>1785</v>
      </c>
      <c r="J71" s="110"/>
      <c r="K71" s="287" t="s">
        <v>6</v>
      </c>
      <c r="L71" s="287" t="s">
        <v>7</v>
      </c>
      <c r="M71" s="287" t="s">
        <v>8</v>
      </c>
      <c r="N71" s="287" t="s">
        <v>159</v>
      </c>
      <c r="O71" s="287" t="s">
        <v>174</v>
      </c>
      <c r="P71" s="287" t="s">
        <v>232</v>
      </c>
      <c r="Q71" s="287" t="s">
        <v>234</v>
      </c>
      <c r="R71" s="287" t="s">
        <v>268</v>
      </c>
      <c r="S71" s="287" t="s">
        <v>1788</v>
      </c>
      <c r="T71" s="287" t="s">
        <v>1789</v>
      </c>
      <c r="U71" s="287" t="s">
        <v>1790</v>
      </c>
      <c r="V71" s="287" t="s">
        <v>1791</v>
      </c>
      <c r="W71" s="287" t="s">
        <v>1737</v>
      </c>
      <c r="X71" s="110" t="s">
        <v>1787</v>
      </c>
      <c r="Y71" s="110" t="s">
        <v>1792</v>
      </c>
      <c r="Z71" s="506" t="s">
        <v>1921</v>
      </c>
      <c r="AA71" s="506" t="s">
        <v>1738</v>
      </c>
      <c r="AB71" s="506" t="s">
        <v>2908</v>
      </c>
      <c r="AC71" s="506" t="s">
        <v>2909</v>
      </c>
      <c r="AD71" s="506" t="s">
        <v>2910</v>
      </c>
    </row>
    <row r="72" spans="1:30" outlineLevel="1">
      <c r="A72" s="18"/>
      <c r="B72" s="18"/>
      <c r="C72" s="111"/>
      <c r="D72" s="111"/>
      <c r="E72" s="188"/>
      <c r="F72" s="188"/>
      <c r="G72" s="455"/>
      <c r="H72" s="18" t="s">
        <v>10</v>
      </c>
      <c r="I72" s="111" t="s">
        <v>2053</v>
      </c>
      <c r="J72" s="110"/>
      <c r="K72" s="287"/>
      <c r="L72" s="287"/>
      <c r="M72" s="287"/>
      <c r="N72" s="287"/>
      <c r="O72" s="287"/>
      <c r="P72" s="287"/>
      <c r="Q72" s="287"/>
      <c r="R72" s="287"/>
      <c r="S72" s="287"/>
      <c r="T72" s="287"/>
      <c r="U72" s="287"/>
      <c r="V72" s="287"/>
      <c r="W72" s="287"/>
      <c r="X72" s="110"/>
      <c r="Y72" s="110"/>
      <c r="Z72" s="506"/>
      <c r="AA72" s="506"/>
    </row>
    <row r="73" spans="1:30" outlineLevel="1">
      <c r="A73" s="18"/>
      <c r="B73" s="18"/>
      <c r="C73" s="111"/>
      <c r="D73" s="111"/>
      <c r="E73" s="188"/>
      <c r="F73" s="188"/>
      <c r="G73" s="455"/>
      <c r="H73" s="18" t="s">
        <v>10</v>
      </c>
      <c r="I73" s="111" t="s">
        <v>1952</v>
      </c>
      <c r="J73" s="110"/>
      <c r="K73" s="287"/>
      <c r="L73" s="287"/>
      <c r="M73" s="287"/>
      <c r="N73" s="287"/>
      <c r="O73" s="287"/>
      <c r="P73" s="287"/>
      <c r="Q73" s="287"/>
      <c r="R73" s="287"/>
      <c r="S73" s="287"/>
      <c r="T73" s="287"/>
      <c r="U73" s="287"/>
      <c r="V73" s="287"/>
      <c r="W73" s="287"/>
      <c r="X73" s="110"/>
      <c r="Y73" s="110"/>
      <c r="Z73" s="506"/>
      <c r="AA73" s="506"/>
    </row>
    <row r="74" spans="1:30" outlineLevel="1">
      <c r="A74" s="18"/>
      <c r="B74" s="18"/>
      <c r="C74" s="111"/>
      <c r="D74" s="111"/>
      <c r="E74" s="188"/>
      <c r="F74" s="188"/>
      <c r="G74" s="455"/>
      <c r="H74" s="18" t="s">
        <v>9</v>
      </c>
      <c r="I74" s="111" t="s">
        <v>2010</v>
      </c>
      <c r="J74" s="110"/>
      <c r="K74" s="287"/>
      <c r="L74" s="287"/>
      <c r="M74" s="287"/>
      <c r="N74" s="287"/>
      <c r="O74" s="287"/>
      <c r="P74" s="287"/>
      <c r="Q74" s="287"/>
      <c r="R74" s="287"/>
      <c r="S74" s="287"/>
      <c r="T74" s="287"/>
      <c r="U74" s="287"/>
      <c r="V74" s="287"/>
      <c r="W74" s="287"/>
      <c r="X74" s="110"/>
      <c r="Y74" s="110"/>
      <c r="Z74" s="506"/>
      <c r="AA74" s="506"/>
    </row>
    <row r="75" spans="1:30" outlineLevel="1">
      <c r="A75" s="18"/>
      <c r="B75" s="18"/>
      <c r="C75" s="111"/>
      <c r="D75" s="111"/>
      <c r="E75" s="188"/>
      <c r="F75" s="188"/>
      <c r="G75" s="455"/>
      <c r="H75" s="18" t="s">
        <v>9</v>
      </c>
      <c r="I75" s="111" t="s">
        <v>2888</v>
      </c>
      <c r="J75" s="110"/>
      <c r="K75" s="287"/>
      <c r="L75" s="287"/>
      <c r="M75" s="287"/>
      <c r="N75" s="287"/>
      <c r="O75" s="287"/>
      <c r="P75" s="287"/>
      <c r="Q75" s="287"/>
      <c r="R75" s="287"/>
      <c r="S75" s="287"/>
      <c r="T75" s="287"/>
      <c r="U75" s="287"/>
      <c r="V75" s="287"/>
      <c r="W75" s="287"/>
      <c r="X75" s="110"/>
      <c r="Y75" s="110"/>
      <c r="Z75" s="506"/>
      <c r="AA75" s="506"/>
    </row>
    <row r="76" spans="1:30" outlineLevel="1">
      <c r="A76" s="18"/>
      <c r="B76" s="18"/>
      <c r="C76" s="111"/>
      <c r="D76" s="111"/>
      <c r="E76" s="188"/>
      <c r="F76" s="188"/>
      <c r="G76" s="455"/>
      <c r="H76" s="18" t="s">
        <v>9</v>
      </c>
      <c r="I76" s="111" t="s">
        <v>2922</v>
      </c>
      <c r="J76" s="110"/>
      <c r="K76" s="287"/>
      <c r="L76" s="287"/>
      <c r="M76" s="287"/>
      <c r="N76" s="287"/>
      <c r="O76" s="287"/>
      <c r="P76" s="287"/>
      <c r="Q76" s="287"/>
      <c r="R76" s="287"/>
      <c r="S76" s="287"/>
      <c r="T76" s="287"/>
      <c r="U76" s="287"/>
      <c r="V76" s="287"/>
      <c r="W76" s="287"/>
      <c r="X76" s="110"/>
      <c r="Y76" s="110"/>
      <c r="Z76" s="506"/>
      <c r="AA76" s="506"/>
    </row>
    <row r="77" spans="1:30" outlineLevel="1">
      <c r="A77" s="18"/>
      <c r="B77" s="18"/>
      <c r="C77" s="111"/>
      <c r="D77" s="111"/>
      <c r="E77" s="188"/>
      <c r="F77" s="188"/>
      <c r="G77" s="455"/>
      <c r="H77" s="18" t="s">
        <v>9</v>
      </c>
      <c r="I77" s="111" t="s">
        <v>2885</v>
      </c>
      <c r="J77" s="110"/>
      <c r="K77" s="287"/>
      <c r="L77" s="287"/>
      <c r="M77" s="287"/>
      <c r="N77" s="287"/>
      <c r="O77" s="287"/>
      <c r="P77" s="287"/>
      <c r="Q77" s="287"/>
      <c r="R77" s="287"/>
      <c r="S77" s="287"/>
      <c r="T77" s="287"/>
      <c r="U77" s="287"/>
      <c r="V77" s="287"/>
      <c r="W77" s="287"/>
      <c r="X77" s="110"/>
      <c r="Y77" s="110"/>
      <c r="Z77" s="506"/>
      <c r="AA77" s="506"/>
    </row>
    <row r="78" spans="1:30" outlineLevel="1">
      <c r="A78" s="18"/>
      <c r="B78" s="18"/>
      <c r="C78" s="111"/>
      <c r="D78" s="111"/>
      <c r="E78" s="188"/>
      <c r="F78" s="188"/>
      <c r="G78" s="455"/>
      <c r="H78" s="18" t="s">
        <v>9</v>
      </c>
      <c r="I78" s="111" t="s">
        <v>2886</v>
      </c>
      <c r="J78" s="110"/>
      <c r="K78" s="287" t="s">
        <v>7</v>
      </c>
      <c r="L78" s="287" t="s">
        <v>8</v>
      </c>
      <c r="M78" s="287" t="s">
        <v>159</v>
      </c>
      <c r="N78" s="287"/>
      <c r="O78" s="287"/>
      <c r="P78" s="287"/>
      <c r="Q78" s="287"/>
      <c r="R78" s="287"/>
      <c r="S78" s="287"/>
      <c r="T78" s="287"/>
      <c r="U78" s="287"/>
      <c r="V78" s="287"/>
      <c r="W78" s="287"/>
      <c r="X78" s="110"/>
      <c r="Y78" s="110"/>
      <c r="Z78" s="506"/>
      <c r="AA78" s="506"/>
    </row>
    <row r="79" spans="1:30" outlineLevel="1">
      <c r="A79" s="18"/>
      <c r="B79" s="18"/>
      <c r="C79" s="111"/>
      <c r="D79" s="111"/>
      <c r="E79" s="188"/>
      <c r="F79" s="188"/>
      <c r="G79" s="455"/>
      <c r="H79" s="18" t="s">
        <v>0</v>
      </c>
      <c r="I79" s="111" t="s">
        <v>1998</v>
      </c>
      <c r="J79" s="110"/>
      <c r="K79" s="287"/>
      <c r="L79" s="287"/>
      <c r="M79" s="287"/>
      <c r="N79" s="287"/>
      <c r="O79" s="287"/>
      <c r="P79" s="287"/>
      <c r="Q79" s="287"/>
      <c r="R79" s="287"/>
      <c r="S79" s="287"/>
      <c r="T79" s="287"/>
      <c r="U79" s="287"/>
      <c r="V79" s="287"/>
      <c r="W79" s="287"/>
      <c r="X79" s="110"/>
      <c r="Y79" s="110"/>
      <c r="Z79" s="506"/>
      <c r="AA79" s="506"/>
    </row>
    <row r="80" spans="1:30" outlineLevel="1">
      <c r="A80" s="18"/>
      <c r="B80" s="18"/>
      <c r="C80" s="111"/>
      <c r="D80" s="111"/>
      <c r="E80" s="188"/>
      <c r="F80" s="188"/>
      <c r="G80" s="455"/>
      <c r="H80" s="18" t="s">
        <v>0</v>
      </c>
      <c r="I80" s="111" t="s">
        <v>2013</v>
      </c>
      <c r="J80" s="110"/>
      <c r="K80" s="287"/>
      <c r="L80" s="287"/>
      <c r="M80" s="287"/>
      <c r="N80" s="287"/>
      <c r="O80" s="287"/>
      <c r="P80" s="287"/>
      <c r="Q80" s="287"/>
      <c r="R80" s="287"/>
      <c r="S80" s="287"/>
      <c r="T80" s="287"/>
      <c r="U80" s="287"/>
      <c r="V80" s="287"/>
      <c r="W80" s="287"/>
      <c r="X80" s="110"/>
      <c r="Y80" s="110"/>
      <c r="Z80" s="506"/>
      <c r="AA80" s="506"/>
    </row>
    <row r="81" spans="1:27" outlineLevel="1">
      <c r="A81" s="18"/>
      <c r="B81" s="18"/>
      <c r="C81" s="111"/>
      <c r="D81" s="111"/>
      <c r="E81" s="188"/>
      <c r="F81" s="188"/>
      <c r="G81" s="455"/>
      <c r="H81" s="18" t="s">
        <v>9</v>
      </c>
      <c r="I81" s="111" t="s">
        <v>2014</v>
      </c>
      <c r="J81" s="110"/>
      <c r="K81" s="287"/>
      <c r="L81" s="287"/>
      <c r="M81" s="287"/>
      <c r="N81" s="287"/>
      <c r="O81" s="287"/>
      <c r="P81" s="287"/>
      <c r="Q81" s="287"/>
      <c r="R81" s="287"/>
      <c r="S81" s="287"/>
      <c r="T81" s="287"/>
      <c r="U81" s="287"/>
      <c r="V81" s="287"/>
      <c r="W81" s="287"/>
      <c r="X81" s="110"/>
      <c r="Y81" s="110"/>
      <c r="Z81" s="506"/>
      <c r="AA81" s="506"/>
    </row>
    <row r="82" spans="1:27" outlineLevel="1">
      <c r="A82" s="18"/>
      <c r="B82" s="18"/>
      <c r="C82" s="111"/>
      <c r="D82" s="111"/>
      <c r="E82" s="188"/>
      <c r="F82" s="188"/>
      <c r="G82" s="455"/>
      <c r="H82" s="18" t="s">
        <v>9</v>
      </c>
      <c r="I82" s="111" t="s">
        <v>1999</v>
      </c>
      <c r="J82" s="110"/>
      <c r="K82" s="287"/>
      <c r="L82" s="287"/>
      <c r="M82" s="287"/>
      <c r="N82" s="287"/>
      <c r="O82" s="287"/>
      <c r="P82" s="287"/>
      <c r="Q82" s="287"/>
      <c r="R82" s="287"/>
      <c r="S82" s="287"/>
      <c r="T82" s="287"/>
      <c r="U82" s="287"/>
      <c r="V82" s="287"/>
      <c r="W82" s="287"/>
      <c r="X82" s="110"/>
      <c r="Y82" s="110"/>
      <c r="Z82" s="506"/>
      <c r="AA82" s="506"/>
    </row>
    <row r="83" spans="1:27" outlineLevel="1">
      <c r="A83" s="18"/>
      <c r="B83" s="18"/>
      <c r="C83" s="111"/>
      <c r="D83" s="111"/>
      <c r="E83" s="188"/>
      <c r="F83" s="188"/>
      <c r="G83" s="455"/>
      <c r="H83" s="18" t="s">
        <v>9</v>
      </c>
      <c r="I83" s="111" t="s">
        <v>2889</v>
      </c>
      <c r="J83" s="110"/>
      <c r="K83" s="287"/>
      <c r="L83" s="287"/>
      <c r="M83" s="287"/>
      <c r="N83" s="287"/>
      <c r="O83" s="287"/>
      <c r="P83" s="287"/>
      <c r="Q83" s="287"/>
      <c r="R83" s="287"/>
      <c r="S83" s="287"/>
      <c r="T83" s="287"/>
      <c r="U83" s="287"/>
      <c r="V83" s="287"/>
      <c r="W83" s="287"/>
      <c r="X83" s="110"/>
      <c r="Y83" s="110"/>
      <c r="Z83" s="506"/>
      <c r="AA83" s="506"/>
    </row>
    <row r="84" spans="1:27" outlineLevel="1">
      <c r="A84" s="18"/>
      <c r="B84" s="18"/>
      <c r="C84" s="111"/>
      <c r="D84" s="111"/>
      <c r="E84" s="188"/>
      <c r="F84" s="188"/>
      <c r="G84" s="455"/>
      <c r="H84" s="18" t="s">
        <v>9</v>
      </c>
      <c r="I84" s="111" t="s">
        <v>2015</v>
      </c>
      <c r="J84" s="110"/>
      <c r="K84" s="287"/>
      <c r="L84" s="287"/>
      <c r="M84" s="287"/>
      <c r="N84" s="287"/>
      <c r="O84" s="287"/>
      <c r="P84" s="287"/>
      <c r="Q84" s="287"/>
      <c r="R84" s="287"/>
      <c r="S84" s="287"/>
      <c r="T84" s="287"/>
      <c r="U84" s="287"/>
      <c r="V84" s="287"/>
      <c r="W84" s="287"/>
      <c r="X84" s="110"/>
      <c r="Y84" s="110"/>
      <c r="Z84" s="506"/>
      <c r="AA84" s="506"/>
    </row>
    <row r="85" spans="1:27" outlineLevel="1">
      <c r="A85" s="18"/>
      <c r="B85" s="18"/>
      <c r="C85" s="111"/>
      <c r="D85" s="111"/>
      <c r="E85" s="188"/>
      <c r="F85" s="188"/>
      <c r="G85" s="455"/>
      <c r="H85" s="18" t="s">
        <v>9</v>
      </c>
      <c r="I85" s="111" t="s">
        <v>2032</v>
      </c>
      <c r="J85" s="110"/>
      <c r="K85" s="287"/>
      <c r="L85" s="287"/>
      <c r="M85" s="287"/>
      <c r="N85" s="287"/>
      <c r="O85" s="287"/>
      <c r="P85" s="287"/>
      <c r="Q85" s="287"/>
      <c r="R85" s="287"/>
      <c r="S85" s="287"/>
      <c r="T85" s="287"/>
      <c r="U85" s="287"/>
      <c r="V85" s="287"/>
      <c r="W85" s="287"/>
      <c r="X85" s="110"/>
      <c r="Y85" s="110"/>
      <c r="Z85" s="506"/>
      <c r="AA85" s="506"/>
    </row>
    <row r="86" spans="1:27">
      <c r="A86" s="18"/>
      <c r="B86" s="18"/>
      <c r="C86" s="111"/>
      <c r="D86" s="111"/>
      <c r="E86" s="188"/>
      <c r="F86" s="188"/>
      <c r="G86" s="455"/>
      <c r="H86" s="109" t="s">
        <v>16</v>
      </c>
      <c r="I86" s="803" t="s">
        <v>1569</v>
      </c>
      <c r="J86" s="110"/>
      <c r="K86" s="286"/>
      <c r="L86" s="27"/>
      <c r="M86" s="27"/>
      <c r="N86" s="27"/>
      <c r="O86" s="27"/>
      <c r="P86" s="27"/>
      <c r="Q86" s="27"/>
      <c r="R86" s="27"/>
      <c r="S86" s="27"/>
      <c r="T86" s="27"/>
      <c r="U86" s="27"/>
      <c r="V86" s="27"/>
      <c r="W86" s="27"/>
      <c r="X86" s="27"/>
      <c r="Y86" s="27"/>
      <c r="Z86" s="27"/>
      <c r="AA86" s="27"/>
    </row>
    <row r="87" spans="1:27" outlineLevel="1">
      <c r="A87" s="18"/>
      <c r="B87" s="18"/>
      <c r="C87" s="111"/>
      <c r="D87" s="188"/>
      <c r="E87" s="188"/>
      <c r="F87" s="188"/>
      <c r="G87" s="455"/>
      <c r="H87" s="18" t="s">
        <v>10</v>
      </c>
      <c r="I87" s="111" t="s">
        <v>3082</v>
      </c>
      <c r="J87" s="112"/>
      <c r="K87" s="287"/>
      <c r="L87" s="27"/>
      <c r="M87" s="27"/>
      <c r="N87" s="27"/>
      <c r="O87" s="27"/>
      <c r="P87" s="27"/>
      <c r="Q87" s="27"/>
      <c r="R87" s="27"/>
      <c r="S87" s="27"/>
      <c r="T87" s="27"/>
      <c r="U87" s="27"/>
      <c r="V87" s="27"/>
      <c r="W87" s="27"/>
      <c r="X87" s="27"/>
      <c r="Y87" s="27"/>
      <c r="Z87" s="27"/>
      <c r="AA87" s="27"/>
    </row>
    <row r="88" spans="1:27" outlineLevel="1">
      <c r="A88" s="18"/>
      <c r="B88" s="18"/>
      <c r="C88" s="111"/>
      <c r="D88" s="188"/>
      <c r="E88" s="188"/>
      <c r="F88" s="188"/>
      <c r="G88" s="455"/>
      <c r="H88" s="18" t="s">
        <v>10</v>
      </c>
      <c r="I88" s="111" t="s">
        <v>3164</v>
      </c>
      <c r="J88" s="112"/>
      <c r="K88" s="287"/>
      <c r="L88" s="27"/>
      <c r="M88" s="27"/>
      <c r="N88" s="27"/>
      <c r="O88" s="27"/>
      <c r="P88" s="27"/>
      <c r="Q88" s="27"/>
      <c r="R88" s="27"/>
      <c r="S88" s="27"/>
      <c r="T88" s="27"/>
      <c r="U88" s="27"/>
      <c r="V88" s="27"/>
      <c r="W88" s="27"/>
      <c r="X88" s="27"/>
      <c r="Y88" s="27"/>
      <c r="Z88" s="27"/>
      <c r="AA88" s="27"/>
    </row>
    <row r="89" spans="1:27" outlineLevel="1">
      <c r="A89" s="18"/>
      <c r="B89" s="18"/>
      <c r="C89" s="111"/>
      <c r="D89" s="111"/>
      <c r="E89" s="188"/>
      <c r="F89" s="188"/>
      <c r="G89" s="455"/>
      <c r="H89" s="18" t="s">
        <v>10</v>
      </c>
      <c r="I89" s="111" t="s">
        <v>774</v>
      </c>
      <c r="J89" s="110"/>
      <c r="K89" s="287"/>
      <c r="L89" s="27"/>
      <c r="M89" s="27"/>
      <c r="N89" s="27"/>
      <c r="O89" s="27"/>
      <c r="P89" s="27"/>
      <c r="Q89" s="27"/>
      <c r="R89" s="27"/>
      <c r="S89" s="27"/>
      <c r="T89" s="27"/>
      <c r="U89" s="27"/>
      <c r="V89" s="27"/>
      <c r="W89" s="27"/>
      <c r="X89" s="27"/>
      <c r="Y89" s="27"/>
      <c r="Z89" s="27"/>
      <c r="AA89" s="27"/>
    </row>
    <row r="90" spans="1:27" outlineLevel="1">
      <c r="A90" s="18"/>
      <c r="B90" s="18"/>
      <c r="C90" s="111"/>
      <c r="D90" s="111"/>
      <c r="E90" s="188"/>
      <c r="F90" s="188"/>
      <c r="G90" s="455"/>
      <c r="H90" s="18" t="s">
        <v>10</v>
      </c>
      <c r="I90" s="111" t="s">
        <v>1343</v>
      </c>
      <c r="J90" s="110"/>
      <c r="K90" s="287"/>
      <c r="L90" s="27"/>
      <c r="M90" s="27"/>
      <c r="N90" s="27"/>
      <c r="O90" s="27"/>
      <c r="P90" s="27"/>
      <c r="Q90" s="27"/>
      <c r="R90" s="27"/>
      <c r="S90" s="27"/>
      <c r="T90" s="27"/>
      <c r="U90" s="27"/>
      <c r="V90" s="27"/>
      <c r="W90" s="27"/>
      <c r="X90" s="27"/>
      <c r="Y90" s="27"/>
      <c r="Z90" s="27"/>
      <c r="AA90" s="27"/>
    </row>
    <row r="91" spans="1:27" outlineLevel="1">
      <c r="A91" s="18"/>
      <c r="B91" s="18"/>
      <c r="C91" s="111"/>
      <c r="D91" s="111"/>
      <c r="E91" s="188"/>
      <c r="F91" s="188"/>
      <c r="G91" s="455"/>
      <c r="H91" s="18" t="s">
        <v>10</v>
      </c>
      <c r="I91" s="111" t="s">
        <v>773</v>
      </c>
      <c r="J91" s="110"/>
      <c r="K91" s="287"/>
      <c r="L91" s="27"/>
      <c r="M91" s="27"/>
      <c r="N91" s="27"/>
      <c r="O91" s="27"/>
      <c r="P91" s="27"/>
      <c r="Q91" s="27"/>
      <c r="R91" s="27"/>
      <c r="S91" s="27"/>
      <c r="T91" s="27"/>
      <c r="U91" s="27"/>
      <c r="V91" s="27"/>
      <c r="W91" s="27"/>
      <c r="X91" s="27"/>
      <c r="Y91" s="27"/>
      <c r="Z91" s="27"/>
      <c r="AA91" s="27"/>
    </row>
    <row r="92" spans="1:27" outlineLevel="1">
      <c r="A92" s="18"/>
      <c r="B92" s="18"/>
      <c r="C92" s="111"/>
      <c r="D92" s="111"/>
      <c r="E92" s="188"/>
      <c r="F92" s="188"/>
      <c r="G92" s="455"/>
      <c r="H92" s="18" t="s">
        <v>10</v>
      </c>
      <c r="I92" s="111" t="s">
        <v>989</v>
      </c>
      <c r="J92" s="110"/>
      <c r="K92" s="287"/>
      <c r="L92" s="27"/>
      <c r="M92" s="27"/>
      <c r="N92" s="27"/>
      <c r="O92" s="27"/>
      <c r="P92" s="27"/>
      <c r="Q92" s="27"/>
      <c r="R92" s="27"/>
      <c r="S92" s="27"/>
      <c r="T92" s="27"/>
      <c r="U92" s="27"/>
      <c r="V92" s="27"/>
      <c r="W92" s="27"/>
      <c r="X92" s="27"/>
      <c r="Y92" s="27"/>
      <c r="Z92" s="27"/>
      <c r="AA92" s="27"/>
    </row>
    <row r="93" spans="1:27" outlineLevel="1">
      <c r="A93" s="18"/>
      <c r="B93" s="18"/>
      <c r="C93" s="111"/>
      <c r="D93" s="111"/>
      <c r="E93" s="188"/>
      <c r="F93" s="188"/>
      <c r="G93" s="455"/>
      <c r="H93" s="18" t="s">
        <v>10</v>
      </c>
      <c r="I93" s="111" t="s">
        <v>1006</v>
      </c>
      <c r="J93" s="110"/>
      <c r="K93" s="287"/>
      <c r="L93" s="27"/>
      <c r="M93" s="27"/>
      <c r="N93" s="27"/>
      <c r="O93" s="27"/>
      <c r="P93" s="27"/>
      <c r="Q93" s="27"/>
      <c r="R93" s="27"/>
      <c r="S93" s="27"/>
      <c r="T93" s="27"/>
      <c r="U93" s="27"/>
      <c r="V93" s="27"/>
      <c r="W93" s="27"/>
      <c r="X93" s="27"/>
      <c r="Y93" s="27"/>
      <c r="Z93" s="27"/>
      <c r="AA93" s="27"/>
    </row>
    <row r="94" spans="1:27" outlineLevel="1">
      <c r="A94" s="18"/>
      <c r="B94" s="18"/>
      <c r="C94" s="111"/>
      <c r="D94" s="111"/>
      <c r="E94" s="188"/>
      <c r="F94" s="188"/>
      <c r="G94" s="455" t="s">
        <v>1487</v>
      </c>
      <c r="H94" s="18" t="s">
        <v>9</v>
      </c>
      <c r="I94" s="111" t="s">
        <v>2084</v>
      </c>
      <c r="J94" s="112"/>
      <c r="K94" s="287" t="s">
        <v>1096</v>
      </c>
      <c r="L94" s="27"/>
      <c r="M94" s="27"/>
      <c r="N94" s="27"/>
      <c r="O94" s="27"/>
      <c r="P94" s="27"/>
      <c r="Q94" s="27"/>
      <c r="R94" s="27"/>
      <c r="S94" s="27"/>
      <c r="T94" s="27"/>
      <c r="U94" s="27"/>
      <c r="V94" s="27"/>
      <c r="W94" s="27"/>
      <c r="X94" s="27"/>
      <c r="Y94" s="27"/>
      <c r="Z94" s="27"/>
      <c r="AA94" s="27"/>
    </row>
    <row r="95" spans="1:27" outlineLevel="1">
      <c r="A95" s="18"/>
      <c r="B95" s="18"/>
      <c r="C95" s="111"/>
      <c r="D95" s="111"/>
      <c r="E95" s="188"/>
      <c r="F95" s="188"/>
      <c r="G95" s="455" t="s">
        <v>1487</v>
      </c>
      <c r="H95" s="18" t="s">
        <v>10</v>
      </c>
      <c r="I95" s="111" t="s">
        <v>496</v>
      </c>
      <c r="J95" s="112"/>
      <c r="K95" s="287" t="s">
        <v>1007</v>
      </c>
      <c r="L95" s="27"/>
      <c r="M95" s="27"/>
      <c r="N95" s="27"/>
      <c r="O95" s="27"/>
      <c r="P95" s="27"/>
      <c r="Q95" s="27"/>
      <c r="R95" s="27"/>
      <c r="S95" s="27"/>
      <c r="T95" s="27"/>
      <c r="U95" s="27"/>
      <c r="V95" s="27"/>
      <c r="W95" s="27"/>
      <c r="X95" s="27"/>
      <c r="Y95" s="27"/>
      <c r="Z95" s="27"/>
      <c r="AA95" s="27"/>
    </row>
    <row r="96" spans="1:27" outlineLevel="1">
      <c r="A96" s="18"/>
      <c r="B96" s="18"/>
      <c r="C96" s="111"/>
      <c r="D96" s="111"/>
      <c r="E96" s="188"/>
      <c r="F96" s="188"/>
      <c r="G96" s="455" t="s">
        <v>1043</v>
      </c>
      <c r="H96" s="18"/>
      <c r="I96" s="111"/>
      <c r="J96" s="112"/>
      <c r="K96" s="287"/>
      <c r="L96" s="27"/>
      <c r="M96" s="27"/>
      <c r="N96" s="27"/>
      <c r="O96" s="27"/>
      <c r="P96" s="27"/>
      <c r="Q96" s="27"/>
      <c r="R96" s="27"/>
      <c r="S96" s="27"/>
      <c r="T96" s="27"/>
      <c r="U96" s="27"/>
      <c r="V96" s="27"/>
      <c r="W96" s="27"/>
      <c r="X96" s="27"/>
      <c r="Y96" s="27"/>
      <c r="Z96" s="27"/>
      <c r="AA96" s="27"/>
    </row>
    <row r="97" spans="1:27" outlineLevel="1">
      <c r="A97" s="18"/>
      <c r="B97" s="18"/>
      <c r="C97" s="111"/>
      <c r="D97" s="111"/>
      <c r="E97" s="188"/>
      <c r="F97" s="188"/>
      <c r="G97" s="455"/>
      <c r="H97" s="18" t="s">
        <v>10</v>
      </c>
      <c r="I97" s="111" t="s">
        <v>991</v>
      </c>
      <c r="J97" s="110"/>
      <c r="K97" s="287"/>
      <c r="L97" s="27"/>
      <c r="M97" s="27"/>
      <c r="N97" s="27"/>
      <c r="O97" s="27"/>
      <c r="P97" s="27"/>
      <c r="Q97" s="27"/>
      <c r="R97" s="27"/>
      <c r="S97" s="27"/>
      <c r="T97" s="27"/>
      <c r="U97" s="27"/>
      <c r="V97" s="27"/>
      <c r="W97" s="27"/>
      <c r="X97" s="27"/>
      <c r="Y97" s="27"/>
      <c r="Z97" s="27"/>
      <c r="AA97" s="27"/>
    </row>
    <row r="98" spans="1:27" outlineLevel="1">
      <c r="A98" s="18"/>
      <c r="B98" s="18"/>
      <c r="C98" s="111"/>
      <c r="D98" s="111"/>
      <c r="E98" s="188"/>
      <c r="F98" s="188"/>
      <c r="G98" s="455"/>
      <c r="H98" s="18" t="s">
        <v>10</v>
      </c>
      <c r="I98" s="111" t="s">
        <v>990</v>
      </c>
      <c r="J98" s="110"/>
      <c r="K98" s="287"/>
      <c r="L98" s="27"/>
      <c r="M98" s="27"/>
      <c r="N98" s="27"/>
      <c r="O98" s="27"/>
      <c r="P98" s="27"/>
      <c r="Q98" s="27"/>
      <c r="R98" s="27"/>
      <c r="S98" s="27"/>
      <c r="T98" s="27"/>
      <c r="U98" s="27"/>
      <c r="V98" s="27"/>
      <c r="W98" s="27"/>
      <c r="X98" s="27"/>
      <c r="Y98" s="27"/>
      <c r="Z98" s="27"/>
      <c r="AA98" s="27"/>
    </row>
    <row r="99" spans="1:27" outlineLevel="1">
      <c r="A99" s="18"/>
      <c r="B99" s="18"/>
      <c r="C99" s="111"/>
      <c r="D99" s="188"/>
      <c r="E99" s="188"/>
      <c r="F99" s="188"/>
      <c r="G99" s="455"/>
      <c r="H99" s="18" t="s">
        <v>10</v>
      </c>
      <c r="I99" s="111" t="s">
        <v>1391</v>
      </c>
      <c r="J99" s="27"/>
      <c r="K99" s="27"/>
      <c r="L99" s="27"/>
      <c r="M99" s="27"/>
      <c r="N99" s="27"/>
      <c r="O99" s="27"/>
      <c r="P99" s="27"/>
      <c r="Q99" s="27"/>
      <c r="R99" s="27"/>
      <c r="S99" s="27"/>
      <c r="T99" s="27"/>
      <c r="U99" s="27"/>
      <c r="V99" s="27"/>
      <c r="W99" s="27"/>
      <c r="X99" s="27"/>
      <c r="Y99" s="27"/>
      <c r="Z99" s="27"/>
      <c r="AA99" s="27"/>
    </row>
    <row r="100" spans="1:27" outlineLevel="1">
      <c r="A100" s="18"/>
      <c r="B100" s="18"/>
      <c r="C100" s="111"/>
      <c r="D100" s="188"/>
      <c r="E100" s="188"/>
      <c r="F100" s="188"/>
      <c r="G100" s="455" t="s">
        <v>1485</v>
      </c>
      <c r="H100" s="18" t="s">
        <v>10</v>
      </c>
      <c r="I100" s="111" t="s">
        <v>1232</v>
      </c>
      <c r="J100" s="110"/>
      <c r="K100" s="287" t="s">
        <v>1296</v>
      </c>
      <c r="L100" s="27" t="s">
        <v>1297</v>
      </c>
      <c r="M100" s="27" t="s">
        <v>1298</v>
      </c>
      <c r="N100" s="27" t="s">
        <v>3032</v>
      </c>
      <c r="O100" s="27" t="s">
        <v>3033</v>
      </c>
      <c r="P100" s="27" t="s">
        <v>3034</v>
      </c>
      <c r="Q100" s="27"/>
      <c r="R100" s="27"/>
      <c r="S100" s="27"/>
      <c r="T100" s="27"/>
      <c r="U100" s="27"/>
      <c r="V100" s="27"/>
      <c r="W100" s="27"/>
      <c r="X100" s="27"/>
      <c r="Y100" s="27"/>
      <c r="Z100" s="27"/>
      <c r="AA100" s="27"/>
    </row>
    <row r="101" spans="1:27" outlineLevel="1">
      <c r="A101" s="18"/>
      <c r="B101" s="18"/>
      <c r="C101" s="111"/>
      <c r="D101" s="188"/>
      <c r="E101" s="188"/>
      <c r="F101" s="188"/>
      <c r="G101" s="455" t="s">
        <v>1486</v>
      </c>
      <c r="H101" s="18"/>
      <c r="I101" s="111"/>
      <c r="J101" s="110"/>
      <c r="K101" s="287"/>
      <c r="L101" s="27"/>
      <c r="M101" s="27"/>
      <c r="N101" s="27"/>
      <c r="O101" s="27"/>
      <c r="P101" s="27"/>
      <c r="Q101" s="27"/>
      <c r="R101" s="27"/>
      <c r="S101" s="27"/>
      <c r="T101" s="27"/>
      <c r="U101" s="27"/>
      <c r="V101" s="27"/>
      <c r="W101" s="27"/>
      <c r="X101" s="27"/>
      <c r="Y101" s="27"/>
      <c r="Z101" s="27"/>
      <c r="AA101" s="27"/>
    </row>
    <row r="102" spans="1:27" outlineLevel="1">
      <c r="A102" s="18"/>
      <c r="B102" s="18"/>
      <c r="C102" s="111"/>
      <c r="D102" s="188"/>
      <c r="E102" s="188"/>
      <c r="F102" s="188"/>
      <c r="G102" s="455"/>
      <c r="H102" s="18" t="s">
        <v>10</v>
      </c>
      <c r="I102" s="111" t="s">
        <v>1433</v>
      </c>
      <c r="J102" s="110"/>
      <c r="K102" s="27"/>
      <c r="L102" s="27"/>
      <c r="M102" s="27"/>
      <c r="N102" s="27"/>
      <c r="O102" s="27"/>
      <c r="P102" s="27"/>
      <c r="Q102" s="27"/>
      <c r="R102" s="27"/>
      <c r="S102" s="27"/>
      <c r="T102" s="27"/>
      <c r="U102" s="27"/>
      <c r="V102" s="27"/>
      <c r="W102" s="27"/>
      <c r="X102" s="27"/>
      <c r="Y102" s="27"/>
      <c r="Z102" s="27"/>
      <c r="AA102" s="27"/>
    </row>
    <row r="103" spans="1:27" outlineLevel="1">
      <c r="A103" s="18"/>
      <c r="B103" s="18"/>
      <c r="C103" s="111"/>
      <c r="D103" s="188"/>
      <c r="E103" s="188"/>
      <c r="F103" s="188"/>
      <c r="G103" s="455"/>
      <c r="H103" s="18" t="s">
        <v>10</v>
      </c>
      <c r="I103" s="111" t="s">
        <v>1233</v>
      </c>
      <c r="J103" s="110"/>
      <c r="K103" s="287"/>
      <c r="L103" s="27"/>
      <c r="M103" s="27"/>
      <c r="N103" s="27"/>
      <c r="O103" s="27"/>
      <c r="P103" s="27"/>
      <c r="Q103" s="27"/>
      <c r="R103" s="27"/>
      <c r="S103" s="27"/>
      <c r="T103" s="27"/>
      <c r="U103" s="27"/>
      <c r="V103" s="27"/>
      <c r="W103" s="27"/>
      <c r="X103" s="27"/>
      <c r="Y103" s="27"/>
      <c r="Z103" s="27"/>
      <c r="AA103" s="27"/>
    </row>
    <row r="104" spans="1:27" outlineLevel="1">
      <c r="A104" s="18"/>
      <c r="B104" s="18"/>
      <c r="C104" s="111"/>
      <c r="D104" s="188"/>
      <c r="E104" s="188"/>
      <c r="F104" s="188"/>
      <c r="G104" s="455"/>
      <c r="H104" s="18" t="s">
        <v>10</v>
      </c>
      <c r="I104" s="111" t="s">
        <v>224</v>
      </c>
      <c r="J104" s="110"/>
      <c r="K104" s="287" t="s">
        <v>159</v>
      </c>
      <c r="L104" s="287" t="s">
        <v>174</v>
      </c>
      <c r="M104" s="37" t="s">
        <v>232</v>
      </c>
      <c r="N104" s="37" t="s">
        <v>234</v>
      </c>
      <c r="O104" s="287" t="s">
        <v>268</v>
      </c>
      <c r="P104" s="27"/>
      <c r="Q104" s="27"/>
      <c r="R104" s="27"/>
      <c r="S104" s="27"/>
      <c r="T104" s="27"/>
      <c r="U104" s="27"/>
      <c r="V104" s="27"/>
      <c r="W104" s="27"/>
      <c r="X104" s="27"/>
      <c r="Y104" s="27"/>
      <c r="Z104" s="27"/>
      <c r="AA104" s="27"/>
    </row>
    <row r="105" spans="1:27" outlineLevel="1">
      <c r="A105" s="18"/>
      <c r="B105" s="18"/>
      <c r="C105" s="111"/>
      <c r="D105" s="188"/>
      <c r="E105" s="188"/>
      <c r="F105" s="188"/>
      <c r="G105" s="455"/>
      <c r="H105" s="18" t="s">
        <v>10</v>
      </c>
      <c r="I105" s="111" t="s">
        <v>225</v>
      </c>
      <c r="J105" s="110"/>
      <c r="K105" s="287"/>
      <c r="L105" s="27"/>
      <c r="M105" s="27"/>
      <c r="N105" s="27"/>
      <c r="O105" s="27"/>
      <c r="P105" s="27"/>
      <c r="Q105" s="27"/>
      <c r="R105" s="27"/>
      <c r="S105" s="27"/>
      <c r="T105" s="27"/>
      <c r="U105" s="27"/>
      <c r="V105" s="27"/>
      <c r="W105" s="27"/>
      <c r="X105" s="27"/>
      <c r="Y105" s="27"/>
      <c r="Z105" s="27"/>
      <c r="AA105" s="27"/>
    </row>
    <row r="106" spans="1:27" outlineLevel="1">
      <c r="A106" s="18"/>
      <c r="B106" s="18"/>
      <c r="C106" s="111"/>
      <c r="D106" s="188"/>
      <c r="E106" s="188"/>
      <c r="F106" s="188"/>
      <c r="G106" s="455"/>
      <c r="H106" s="18" t="s">
        <v>10</v>
      </c>
      <c r="I106" s="111" t="s">
        <v>226</v>
      </c>
      <c r="J106" s="110"/>
      <c r="K106" s="287" t="s">
        <v>8</v>
      </c>
      <c r="L106" s="27"/>
      <c r="M106" s="27"/>
      <c r="N106" s="27"/>
      <c r="O106" s="27"/>
      <c r="P106" s="27"/>
      <c r="Q106" s="27"/>
      <c r="R106" s="27"/>
      <c r="S106" s="27"/>
      <c r="T106" s="27"/>
      <c r="U106" s="27"/>
      <c r="V106" s="27"/>
      <c r="W106" s="27"/>
      <c r="X106" s="27"/>
      <c r="Y106" s="27"/>
      <c r="Z106" s="27"/>
      <c r="AA106" s="27"/>
    </row>
    <row r="107" spans="1:27" outlineLevel="1">
      <c r="A107" s="18"/>
      <c r="B107" s="18"/>
      <c r="C107" s="111"/>
      <c r="D107" s="188"/>
      <c r="E107" s="188"/>
      <c r="F107" s="188"/>
      <c r="G107" s="455"/>
      <c r="H107" s="18" t="s">
        <v>10</v>
      </c>
      <c r="I107" s="111" t="s">
        <v>227</v>
      </c>
      <c r="J107" s="110"/>
      <c r="K107" s="287"/>
      <c r="L107" s="27"/>
      <c r="M107" s="27"/>
      <c r="N107" s="27"/>
      <c r="O107" s="27"/>
      <c r="P107" s="27"/>
      <c r="Q107" s="27"/>
      <c r="R107" s="27"/>
      <c r="S107" s="27"/>
      <c r="T107" s="27"/>
      <c r="U107" s="27"/>
      <c r="V107" s="27"/>
      <c r="W107" s="27"/>
      <c r="X107" s="27"/>
      <c r="Y107" s="27"/>
      <c r="Z107" s="27"/>
      <c r="AA107" s="27"/>
    </row>
    <row r="108" spans="1:27" outlineLevel="1">
      <c r="A108" s="18"/>
      <c r="B108" s="18"/>
      <c r="C108" s="111"/>
      <c r="D108" s="188"/>
      <c r="E108" s="188"/>
      <c r="F108" s="188"/>
      <c r="G108" s="455"/>
      <c r="H108" s="18" t="s">
        <v>10</v>
      </c>
      <c r="I108" s="111" t="s">
        <v>321</v>
      </c>
      <c r="J108" s="110"/>
      <c r="K108" s="287"/>
      <c r="L108" s="27"/>
      <c r="M108" s="27"/>
      <c r="N108" s="27"/>
      <c r="O108" s="27"/>
      <c r="P108" s="27"/>
      <c r="Q108" s="27"/>
      <c r="R108" s="27"/>
      <c r="S108" s="27"/>
      <c r="T108" s="27"/>
      <c r="U108" s="27"/>
      <c r="V108" s="27"/>
      <c r="W108" s="27"/>
      <c r="X108" s="27"/>
      <c r="Y108" s="27"/>
      <c r="Z108" s="27"/>
      <c r="AA108" s="27"/>
    </row>
    <row r="109" spans="1:27" outlineLevel="1">
      <c r="A109" s="18"/>
      <c r="B109" s="18"/>
      <c r="C109" s="111"/>
      <c r="D109" s="188"/>
      <c r="E109" s="188"/>
      <c r="F109" s="188"/>
      <c r="G109" s="455"/>
      <c r="H109" s="18" t="s">
        <v>10</v>
      </c>
      <c r="I109" s="111" t="s">
        <v>322</v>
      </c>
      <c r="J109" s="110"/>
      <c r="K109" s="287"/>
      <c r="L109" s="27"/>
      <c r="M109" s="27"/>
      <c r="N109" s="27"/>
      <c r="O109" s="27"/>
      <c r="P109" s="27"/>
      <c r="Q109" s="27"/>
      <c r="R109" s="27"/>
      <c r="S109" s="27"/>
      <c r="T109" s="27"/>
      <c r="U109" s="27"/>
      <c r="V109" s="27"/>
      <c r="W109" s="27"/>
      <c r="X109" s="27"/>
      <c r="Y109" s="27"/>
      <c r="Z109" s="27"/>
      <c r="AA109" s="27"/>
    </row>
    <row r="110" spans="1:27" outlineLevel="1">
      <c r="A110" s="18"/>
      <c r="B110" s="18"/>
      <c r="C110" s="111"/>
      <c r="D110" s="188"/>
      <c r="E110" s="188"/>
      <c r="F110" s="188"/>
      <c r="G110" s="455"/>
      <c r="H110" s="18" t="s">
        <v>10</v>
      </c>
      <c r="I110" s="111" t="s">
        <v>221</v>
      </c>
      <c r="J110" s="110"/>
      <c r="K110" s="287"/>
      <c r="L110" s="27"/>
      <c r="M110" s="27"/>
      <c r="N110" s="27"/>
      <c r="O110" s="27"/>
      <c r="P110" s="27"/>
      <c r="Q110" s="27"/>
      <c r="R110" s="27"/>
      <c r="S110" s="27"/>
      <c r="T110" s="27"/>
      <c r="U110" s="27"/>
      <c r="V110" s="27"/>
      <c r="W110" s="27"/>
      <c r="X110" s="27"/>
      <c r="Y110" s="27"/>
      <c r="Z110" s="27"/>
      <c r="AA110" s="27"/>
    </row>
    <row r="111" spans="1:27" outlineLevel="1">
      <c r="A111" s="18"/>
      <c r="B111" s="18"/>
      <c r="C111" s="111"/>
      <c r="D111" s="188"/>
      <c r="E111" s="188"/>
      <c r="F111" s="188"/>
      <c r="G111" s="455"/>
      <c r="H111" s="18" t="s">
        <v>10</v>
      </c>
      <c r="I111" s="111" t="s">
        <v>222</v>
      </c>
      <c r="J111" s="110"/>
      <c r="K111" s="287"/>
      <c r="L111" s="27"/>
      <c r="M111" s="27"/>
      <c r="N111" s="27"/>
      <c r="O111" s="27"/>
      <c r="P111" s="27"/>
      <c r="Q111" s="27"/>
      <c r="R111" s="27"/>
      <c r="S111" s="27"/>
      <c r="T111" s="27"/>
      <c r="U111" s="27"/>
      <c r="V111" s="27"/>
      <c r="W111" s="27"/>
      <c r="X111" s="27"/>
      <c r="Y111" s="27"/>
      <c r="Z111" s="27"/>
      <c r="AA111" s="27"/>
    </row>
    <row r="112" spans="1:27" outlineLevel="1">
      <c r="A112" s="18"/>
      <c r="B112" s="18"/>
      <c r="C112" s="111"/>
      <c r="D112" s="111"/>
      <c r="E112" s="188"/>
      <c r="F112" s="188"/>
      <c r="G112" s="455"/>
      <c r="H112" s="18" t="s">
        <v>10</v>
      </c>
      <c r="I112" s="111" t="s">
        <v>29</v>
      </c>
      <c r="J112" s="110"/>
      <c r="K112" s="287" t="s">
        <v>6</v>
      </c>
      <c r="L112" s="287" t="s">
        <v>7</v>
      </c>
      <c r="M112" s="287" t="s">
        <v>8</v>
      </c>
      <c r="N112" s="287" t="s">
        <v>159</v>
      </c>
      <c r="O112" s="287" t="s">
        <v>174</v>
      </c>
      <c r="P112" s="287" t="s">
        <v>232</v>
      </c>
      <c r="Q112" s="287" t="s">
        <v>234</v>
      </c>
      <c r="R112" s="287" t="s">
        <v>268</v>
      </c>
      <c r="S112" s="27"/>
      <c r="T112" s="27"/>
      <c r="U112" s="27"/>
      <c r="V112" s="27"/>
      <c r="W112" s="27"/>
      <c r="X112" s="27"/>
      <c r="Y112" s="27"/>
      <c r="Z112" s="27"/>
      <c r="AA112" s="27"/>
    </row>
    <row r="113" spans="1:27" outlineLevel="1">
      <c r="A113" s="18"/>
      <c r="B113" s="18"/>
      <c r="C113" s="111"/>
      <c r="D113" s="188"/>
      <c r="E113" s="188"/>
      <c r="F113" s="188"/>
      <c r="G113" s="455"/>
      <c r="H113" s="18" t="s">
        <v>10</v>
      </c>
      <c r="I113" s="111" t="s">
        <v>31</v>
      </c>
      <c r="J113" s="110"/>
      <c r="K113" s="287" t="s">
        <v>6</v>
      </c>
      <c r="L113" s="287" t="s">
        <v>7</v>
      </c>
      <c r="M113" s="287" t="s">
        <v>8</v>
      </c>
      <c r="N113" s="287" t="s">
        <v>159</v>
      </c>
      <c r="O113" s="287" t="s">
        <v>174</v>
      </c>
      <c r="P113" s="287" t="s">
        <v>232</v>
      </c>
      <c r="Q113" s="27"/>
      <c r="R113" s="27"/>
      <c r="S113" s="27"/>
      <c r="T113" s="27"/>
      <c r="U113" s="27"/>
      <c r="V113" s="27"/>
      <c r="W113" s="27"/>
      <c r="X113" s="27"/>
      <c r="Y113" s="27"/>
      <c r="Z113" s="27"/>
      <c r="AA113" s="27"/>
    </row>
    <row r="114" spans="1:27" outlineLevel="1">
      <c r="A114" s="18"/>
      <c r="B114" s="18"/>
      <c r="C114" s="111"/>
      <c r="D114" s="111"/>
      <c r="E114" s="188"/>
      <c r="F114" s="188"/>
      <c r="G114" s="455"/>
      <c r="H114" s="18" t="s">
        <v>10</v>
      </c>
      <c r="I114" s="111" t="s">
        <v>1431</v>
      </c>
      <c r="J114" s="110"/>
      <c r="K114" s="287" t="s">
        <v>6</v>
      </c>
      <c r="L114" s="287" t="s">
        <v>7</v>
      </c>
      <c r="M114" s="287" t="s">
        <v>8</v>
      </c>
      <c r="N114" s="287" t="s">
        <v>159</v>
      </c>
      <c r="O114" s="287" t="s">
        <v>174</v>
      </c>
      <c r="P114" s="287" t="s">
        <v>232</v>
      </c>
      <c r="Q114" s="287" t="s">
        <v>234</v>
      </c>
      <c r="R114" s="287" t="s">
        <v>268</v>
      </c>
      <c r="S114" s="27"/>
      <c r="T114" s="27"/>
      <c r="U114" s="27"/>
      <c r="V114" s="27"/>
      <c r="W114" s="27"/>
      <c r="X114" s="27"/>
      <c r="Y114" s="27"/>
      <c r="Z114" s="27"/>
      <c r="AA114" s="27"/>
    </row>
    <row r="115" spans="1:27" outlineLevel="1">
      <c r="A115" s="18"/>
      <c r="B115" s="18"/>
      <c r="C115" s="111"/>
      <c r="D115" s="188"/>
      <c r="E115" s="188"/>
      <c r="F115" s="188"/>
      <c r="G115" s="455"/>
      <c r="H115" s="18" t="s">
        <v>10</v>
      </c>
      <c r="I115" s="111" t="s">
        <v>1432</v>
      </c>
      <c r="J115" s="110"/>
      <c r="K115" s="287" t="s">
        <v>6</v>
      </c>
      <c r="L115" s="287" t="s">
        <v>7</v>
      </c>
      <c r="M115" s="287" t="s">
        <v>8</v>
      </c>
      <c r="N115" s="287" t="s">
        <v>159</v>
      </c>
      <c r="O115" s="287" t="s">
        <v>174</v>
      </c>
      <c r="P115" s="287" t="s">
        <v>232</v>
      </c>
      <c r="Q115" s="27"/>
      <c r="R115" s="27"/>
      <c r="S115" s="27"/>
      <c r="T115" s="27"/>
      <c r="U115" s="27"/>
      <c r="V115" s="27"/>
      <c r="W115" s="27"/>
      <c r="X115" s="27"/>
      <c r="Y115" s="27"/>
      <c r="Z115" s="27"/>
      <c r="AA115" s="27"/>
    </row>
    <row r="116" spans="1:27" outlineLevel="1">
      <c r="A116" s="18"/>
      <c r="B116" s="18"/>
      <c r="C116" s="111"/>
      <c r="D116" s="111"/>
      <c r="E116" s="188"/>
      <c r="F116" s="188"/>
      <c r="G116" s="455"/>
      <c r="H116" s="18" t="s">
        <v>10</v>
      </c>
      <c r="I116" s="111" t="s">
        <v>1104</v>
      </c>
      <c r="J116" s="110"/>
      <c r="K116" s="287"/>
      <c r="L116" s="27"/>
      <c r="M116" s="27"/>
      <c r="N116" s="27"/>
      <c r="O116" s="27"/>
      <c r="P116" s="27"/>
      <c r="Q116" s="27"/>
      <c r="R116" s="27"/>
      <c r="S116" s="27"/>
      <c r="T116" s="27"/>
      <c r="U116" s="27"/>
      <c r="V116" s="27"/>
      <c r="W116" s="27"/>
      <c r="X116" s="27"/>
      <c r="Y116" s="27"/>
      <c r="Z116" s="27"/>
      <c r="AA116" s="27"/>
    </row>
    <row r="117" spans="1:27" outlineLevel="1">
      <c r="A117" s="18"/>
      <c r="B117" s="18"/>
      <c r="C117" s="111"/>
      <c r="D117" s="111"/>
      <c r="E117" s="188"/>
      <c r="F117" s="188"/>
      <c r="G117" s="455"/>
      <c r="H117" s="18" t="s">
        <v>0</v>
      </c>
      <c r="I117" s="111" t="s">
        <v>353</v>
      </c>
      <c r="J117" s="112"/>
      <c r="K117" s="287"/>
      <c r="L117" s="27"/>
      <c r="M117" s="27"/>
      <c r="N117" s="27"/>
      <c r="O117" s="27"/>
      <c r="P117" s="27"/>
      <c r="Q117" s="27"/>
      <c r="R117" s="27"/>
      <c r="S117" s="27"/>
      <c r="T117" s="27"/>
      <c r="U117" s="27"/>
      <c r="V117" s="27"/>
      <c r="W117" s="27"/>
      <c r="X117" s="27"/>
      <c r="Y117" s="27"/>
      <c r="Z117" s="27"/>
      <c r="AA117" s="27"/>
    </row>
    <row r="118" spans="1:27" outlineLevel="1">
      <c r="A118" s="18"/>
      <c r="B118" s="18"/>
      <c r="C118" s="111"/>
      <c r="D118" s="111"/>
      <c r="E118" s="188"/>
      <c r="F118" s="188"/>
      <c r="G118" s="455"/>
      <c r="H118" s="18" t="s">
        <v>0</v>
      </c>
      <c r="I118" s="111" t="s">
        <v>354</v>
      </c>
      <c r="J118" s="112"/>
      <c r="K118" s="287"/>
      <c r="L118" s="27"/>
      <c r="M118" s="27"/>
      <c r="N118" s="27"/>
      <c r="O118" s="27"/>
      <c r="P118" s="27"/>
      <c r="Q118" s="27"/>
      <c r="R118" s="27"/>
      <c r="S118" s="27"/>
      <c r="T118" s="27"/>
      <c r="U118" s="27"/>
      <c r="V118" s="27"/>
      <c r="W118" s="27"/>
      <c r="X118" s="27"/>
      <c r="Y118" s="27"/>
      <c r="Z118" s="27"/>
      <c r="AA118" s="27"/>
    </row>
    <row r="119" spans="1:27">
      <c r="A119" s="18"/>
      <c r="B119" s="18"/>
      <c r="C119" s="111"/>
      <c r="D119" s="188"/>
      <c r="E119" s="188"/>
      <c r="F119" s="188"/>
      <c r="G119" s="455"/>
      <c r="H119" s="109" t="s">
        <v>16</v>
      </c>
      <c r="I119" s="803" t="s">
        <v>1111</v>
      </c>
      <c r="J119" s="110"/>
      <c r="K119" s="286"/>
      <c r="L119" s="27"/>
      <c r="M119" s="27"/>
      <c r="N119" s="27"/>
      <c r="O119" s="27"/>
      <c r="P119" s="27"/>
      <c r="Q119" s="27"/>
      <c r="R119" s="27"/>
      <c r="S119" s="27"/>
      <c r="T119" s="27"/>
      <c r="U119" s="27"/>
      <c r="V119" s="27"/>
      <c r="W119" s="27"/>
      <c r="X119" s="27"/>
      <c r="Y119" s="27"/>
      <c r="Z119" s="27"/>
      <c r="AA119" s="27"/>
    </row>
    <row r="120" spans="1:27" outlineLevel="1">
      <c r="A120" s="18"/>
      <c r="B120" s="18"/>
      <c r="C120" s="111"/>
      <c r="D120" s="111"/>
      <c r="E120" s="188"/>
      <c r="F120" s="188"/>
      <c r="G120" s="455"/>
      <c r="H120" s="18" t="s">
        <v>10</v>
      </c>
      <c r="I120" s="111" t="s">
        <v>1478</v>
      </c>
      <c r="J120" s="112"/>
      <c r="K120" s="287"/>
      <c r="L120" s="27"/>
      <c r="M120" s="27"/>
      <c r="N120" s="27"/>
      <c r="O120" s="27"/>
      <c r="P120" s="27"/>
      <c r="Q120" s="27"/>
      <c r="R120" s="27"/>
      <c r="S120" s="27"/>
      <c r="T120" s="27"/>
      <c r="U120" s="27"/>
      <c r="V120" s="27"/>
      <c r="W120" s="27"/>
      <c r="X120" s="27"/>
      <c r="Y120" s="27"/>
      <c r="Z120" s="27"/>
      <c r="AA120" s="27"/>
    </row>
    <row r="121" spans="1:27" outlineLevel="1">
      <c r="A121" s="18"/>
      <c r="B121" s="18"/>
      <c r="C121" s="111"/>
      <c r="D121" s="111"/>
      <c r="E121" s="188"/>
      <c r="F121" s="188"/>
      <c r="G121" s="455"/>
      <c r="H121" s="18" t="s">
        <v>10</v>
      </c>
      <c r="I121" s="111" t="s">
        <v>1248</v>
      </c>
      <c r="J121" s="112"/>
      <c r="K121" s="287"/>
      <c r="L121" s="27"/>
      <c r="M121" s="27"/>
      <c r="N121" s="27"/>
      <c r="O121" s="27"/>
      <c r="P121" s="27"/>
      <c r="Q121" s="27"/>
      <c r="R121" s="27"/>
      <c r="S121" s="27"/>
      <c r="T121" s="27"/>
      <c r="U121" s="27"/>
      <c r="V121" s="27"/>
      <c r="W121" s="27"/>
      <c r="X121" s="27"/>
      <c r="Y121" s="27"/>
      <c r="Z121" s="27"/>
      <c r="AA121" s="27"/>
    </row>
    <row r="122" spans="1:27" outlineLevel="1">
      <c r="A122" s="18"/>
      <c r="B122" s="18"/>
      <c r="C122" s="111"/>
      <c r="D122" s="111"/>
      <c r="E122" s="188"/>
      <c r="F122" s="188"/>
      <c r="G122" s="455"/>
      <c r="H122" s="18" t="s">
        <v>10</v>
      </c>
      <c r="I122" s="111" t="s">
        <v>1249</v>
      </c>
      <c r="J122" s="112"/>
      <c r="K122" s="287" t="s">
        <v>1101</v>
      </c>
      <c r="L122" s="27"/>
      <c r="M122" s="27"/>
      <c r="N122" s="27"/>
      <c r="O122" s="27"/>
      <c r="P122" s="27"/>
      <c r="Q122" s="27"/>
      <c r="R122" s="27"/>
      <c r="S122" s="27"/>
      <c r="T122" s="27"/>
      <c r="U122" s="27"/>
      <c r="V122" s="27"/>
      <c r="W122" s="27"/>
      <c r="X122" s="27"/>
      <c r="Y122" s="27"/>
      <c r="Z122" s="27"/>
      <c r="AA122" s="27"/>
    </row>
    <row r="123" spans="1:27" outlineLevel="1">
      <c r="A123" s="18"/>
      <c r="B123" s="18"/>
      <c r="C123" s="111"/>
      <c r="D123" s="188"/>
      <c r="E123" s="188"/>
      <c r="F123" s="188"/>
      <c r="G123" s="455"/>
      <c r="H123" s="18" t="s">
        <v>10</v>
      </c>
      <c r="I123" s="111" t="s">
        <v>1083</v>
      </c>
      <c r="J123" s="110"/>
      <c r="K123" s="287" t="s">
        <v>286</v>
      </c>
      <c r="L123" s="27"/>
      <c r="M123" s="27"/>
      <c r="N123" s="27"/>
      <c r="O123" s="27"/>
      <c r="P123" s="27"/>
      <c r="Q123" s="27"/>
      <c r="R123" s="27"/>
      <c r="S123" s="27"/>
      <c r="T123" s="27"/>
      <c r="U123" s="27"/>
      <c r="V123" s="27"/>
      <c r="W123" s="27"/>
      <c r="X123" s="27"/>
      <c r="Y123" s="27"/>
      <c r="Z123" s="27"/>
      <c r="AA123" s="27"/>
    </row>
    <row r="124" spans="1:27" outlineLevel="1">
      <c r="A124" s="18"/>
      <c r="B124" s="18"/>
      <c r="C124" s="111"/>
      <c r="D124" s="188"/>
      <c r="E124" s="188"/>
      <c r="F124" s="188"/>
      <c r="G124" s="455"/>
      <c r="H124" s="18" t="s">
        <v>10</v>
      </c>
      <c r="I124" s="111" t="s">
        <v>1117</v>
      </c>
      <c r="J124" s="110"/>
      <c r="K124" s="287" t="s">
        <v>286</v>
      </c>
      <c r="L124" s="27"/>
      <c r="M124" s="27"/>
      <c r="N124" s="27"/>
      <c r="O124" s="27"/>
      <c r="P124" s="27"/>
      <c r="Q124" s="27"/>
      <c r="R124" s="27"/>
      <c r="S124" s="27"/>
      <c r="T124" s="27"/>
      <c r="U124" s="27"/>
      <c r="V124" s="27"/>
      <c r="W124" s="27"/>
      <c r="X124" s="27"/>
      <c r="Y124" s="27"/>
      <c r="Z124" s="27"/>
      <c r="AA124" s="27"/>
    </row>
    <row r="125" spans="1:27" outlineLevel="1">
      <c r="A125" s="18"/>
      <c r="B125" s="18"/>
      <c r="C125" s="111"/>
      <c r="D125" s="188"/>
      <c r="E125" s="188"/>
      <c r="F125" s="188"/>
      <c r="G125" s="455"/>
      <c r="H125" s="18" t="s">
        <v>10</v>
      </c>
      <c r="I125" s="111" t="s">
        <v>1194</v>
      </c>
      <c r="J125" s="110"/>
      <c r="K125" s="287" t="s">
        <v>6</v>
      </c>
      <c r="L125" s="287" t="s">
        <v>7</v>
      </c>
      <c r="M125" s="287" t="s">
        <v>8</v>
      </c>
      <c r="N125" s="27"/>
      <c r="O125" s="27"/>
      <c r="P125" s="27"/>
      <c r="Q125" s="27"/>
      <c r="R125" s="27"/>
      <c r="S125" s="27"/>
      <c r="T125" s="27"/>
      <c r="U125" s="27"/>
      <c r="V125" s="27"/>
      <c r="W125" s="27"/>
      <c r="X125" s="27"/>
      <c r="Y125" s="27"/>
      <c r="Z125" s="27"/>
      <c r="AA125" s="27"/>
    </row>
    <row r="126" spans="1:27" outlineLevel="1">
      <c r="A126" s="18"/>
      <c r="B126" s="18"/>
      <c r="C126" s="111"/>
      <c r="D126" s="188"/>
      <c r="E126" s="188"/>
      <c r="F126" s="188"/>
      <c r="G126" s="455"/>
      <c r="H126" s="18" t="s">
        <v>10</v>
      </c>
      <c r="I126" s="111" t="s">
        <v>1195</v>
      </c>
      <c r="J126" s="110"/>
      <c r="K126" s="287" t="s">
        <v>6</v>
      </c>
      <c r="L126" s="287" t="s">
        <v>7</v>
      </c>
      <c r="M126" s="287" t="s">
        <v>8</v>
      </c>
      <c r="N126" s="27"/>
      <c r="O126" s="27"/>
      <c r="P126" s="27"/>
      <c r="Q126" s="27"/>
      <c r="R126" s="27"/>
      <c r="S126" s="27"/>
      <c r="T126" s="27"/>
      <c r="U126" s="27"/>
      <c r="V126" s="27"/>
      <c r="W126" s="27"/>
      <c r="X126" s="27"/>
      <c r="Y126" s="27"/>
      <c r="Z126" s="27"/>
      <c r="AA126" s="27"/>
    </row>
    <row r="127" spans="1:27" outlineLevel="1">
      <c r="A127" s="18"/>
      <c r="B127" s="18"/>
      <c r="C127" s="111"/>
      <c r="D127" s="188"/>
      <c r="E127" s="188"/>
      <c r="F127" s="188"/>
      <c r="G127" s="455"/>
      <c r="H127" s="18" t="s">
        <v>10</v>
      </c>
      <c r="I127" s="111" t="s">
        <v>1196</v>
      </c>
      <c r="J127" s="110"/>
      <c r="K127" s="287" t="s">
        <v>6</v>
      </c>
      <c r="L127" s="287" t="s">
        <v>7</v>
      </c>
      <c r="M127" s="287" t="s">
        <v>8</v>
      </c>
      <c r="N127" s="27"/>
      <c r="O127" s="27"/>
      <c r="P127" s="27"/>
      <c r="Q127" s="27"/>
      <c r="R127" s="27"/>
      <c r="S127" s="27"/>
      <c r="T127" s="27"/>
      <c r="U127" s="27"/>
      <c r="V127" s="27"/>
      <c r="W127" s="27"/>
      <c r="X127" s="27"/>
      <c r="Y127" s="27"/>
      <c r="Z127" s="27"/>
      <c r="AA127" s="27"/>
    </row>
    <row r="128" spans="1:27" outlineLevel="1">
      <c r="A128" s="18"/>
      <c r="B128" s="18"/>
      <c r="C128" s="111"/>
      <c r="D128" s="188"/>
      <c r="E128" s="188"/>
      <c r="F128" s="188"/>
      <c r="G128" s="455"/>
      <c r="H128" s="18" t="s">
        <v>10</v>
      </c>
      <c r="I128" s="111" t="s">
        <v>1197</v>
      </c>
      <c r="J128" s="110"/>
      <c r="K128" s="287" t="s">
        <v>6</v>
      </c>
      <c r="L128" s="287" t="s">
        <v>7</v>
      </c>
      <c r="M128" s="287" t="s">
        <v>8</v>
      </c>
      <c r="N128" s="27"/>
      <c r="O128" s="27"/>
      <c r="P128" s="27"/>
      <c r="Q128" s="27"/>
      <c r="R128" s="27"/>
      <c r="S128" s="27"/>
      <c r="T128" s="27"/>
      <c r="U128" s="27"/>
      <c r="V128" s="27"/>
      <c r="W128" s="27"/>
      <c r="X128" s="27"/>
      <c r="Y128" s="27"/>
      <c r="Z128" s="27"/>
      <c r="AA128" s="27"/>
    </row>
    <row r="129" spans="1:27" outlineLevel="1">
      <c r="A129" s="18"/>
      <c r="B129" s="18"/>
      <c r="C129" s="111"/>
      <c r="D129" s="188"/>
      <c r="E129" s="188"/>
      <c r="F129" s="188"/>
      <c r="G129" s="455"/>
      <c r="H129" s="18" t="s">
        <v>10</v>
      </c>
      <c r="I129" s="111" t="s">
        <v>2131</v>
      </c>
      <c r="J129" s="110"/>
      <c r="K129" s="287" t="s">
        <v>6</v>
      </c>
      <c r="L129" s="287"/>
      <c r="M129" s="287"/>
      <c r="N129" s="27"/>
      <c r="O129" s="27"/>
      <c r="P129" s="27"/>
      <c r="Q129" s="27"/>
      <c r="R129" s="27"/>
      <c r="S129" s="27"/>
      <c r="T129" s="27"/>
      <c r="U129" s="27"/>
      <c r="V129" s="27"/>
      <c r="W129" s="27"/>
      <c r="X129" s="27"/>
      <c r="Y129" s="27"/>
      <c r="Z129" s="27"/>
      <c r="AA129" s="27"/>
    </row>
    <row r="130" spans="1:27" outlineLevel="1">
      <c r="A130" s="18"/>
      <c r="B130" s="18"/>
      <c r="C130" s="111"/>
      <c r="D130" s="188"/>
      <c r="E130" s="188"/>
      <c r="F130" s="188"/>
      <c r="G130" s="455"/>
      <c r="H130" s="18" t="s">
        <v>10</v>
      </c>
      <c r="I130" s="111" t="s">
        <v>2135</v>
      </c>
      <c r="J130" s="110"/>
      <c r="K130" s="287" t="s">
        <v>6</v>
      </c>
      <c r="L130" s="287"/>
      <c r="M130" s="287"/>
      <c r="N130" s="27"/>
      <c r="O130" s="27"/>
      <c r="P130" s="27"/>
      <c r="Q130" s="27"/>
      <c r="R130" s="27"/>
      <c r="S130" s="27"/>
      <c r="T130" s="27"/>
      <c r="U130" s="27"/>
      <c r="V130" s="27"/>
      <c r="W130" s="27"/>
      <c r="X130" s="27"/>
      <c r="Y130" s="27"/>
      <c r="Z130" s="27"/>
      <c r="AA130" s="27"/>
    </row>
    <row r="131" spans="1:27" outlineLevel="1">
      <c r="A131" s="18"/>
      <c r="B131" s="18"/>
      <c r="C131" s="111"/>
      <c r="D131" s="188"/>
      <c r="E131" s="188"/>
      <c r="F131" s="188"/>
      <c r="G131" s="455"/>
      <c r="H131" s="18" t="s">
        <v>10</v>
      </c>
      <c r="I131" s="111" t="s">
        <v>2136</v>
      </c>
      <c r="J131" s="110"/>
      <c r="K131" s="287" t="s">
        <v>6</v>
      </c>
      <c r="L131" s="287"/>
      <c r="M131" s="287"/>
      <c r="N131" s="27"/>
      <c r="O131" s="27"/>
      <c r="P131" s="27"/>
      <c r="Q131" s="27"/>
      <c r="R131" s="27"/>
      <c r="S131" s="27"/>
      <c r="T131" s="27"/>
      <c r="U131" s="27"/>
      <c r="V131" s="27"/>
      <c r="W131" s="27"/>
      <c r="X131" s="27"/>
      <c r="Y131" s="27"/>
      <c r="Z131" s="27"/>
      <c r="AA131" s="27"/>
    </row>
    <row r="132" spans="1:27" outlineLevel="1">
      <c r="A132" s="18"/>
      <c r="B132" s="18"/>
      <c r="C132" s="111"/>
      <c r="D132" s="188"/>
      <c r="E132" s="188"/>
      <c r="F132" s="188"/>
      <c r="G132" s="455"/>
      <c r="H132" s="18" t="s">
        <v>10</v>
      </c>
      <c r="I132" s="111" t="s">
        <v>2137</v>
      </c>
      <c r="J132" s="110"/>
      <c r="K132" s="287" t="s">
        <v>6</v>
      </c>
      <c r="L132" s="287"/>
      <c r="M132" s="287"/>
      <c r="N132" s="27"/>
      <c r="O132" s="27"/>
      <c r="P132" s="27"/>
      <c r="Q132" s="27"/>
      <c r="R132" s="27"/>
      <c r="S132" s="27"/>
      <c r="T132" s="27"/>
      <c r="U132" s="27"/>
      <c r="V132" s="27"/>
      <c r="W132" s="27"/>
      <c r="X132" s="27"/>
      <c r="Y132" s="27"/>
      <c r="Z132" s="27"/>
      <c r="AA132" s="27"/>
    </row>
    <row r="133" spans="1:27" outlineLevel="1">
      <c r="A133" s="18"/>
      <c r="B133" s="18"/>
      <c r="C133" s="111"/>
      <c r="D133" s="188"/>
      <c r="E133" s="188"/>
      <c r="F133" s="188"/>
      <c r="G133" s="455"/>
      <c r="H133" s="18" t="s">
        <v>2287</v>
      </c>
      <c r="I133" s="111" t="s">
        <v>497</v>
      </c>
      <c r="J133" s="112"/>
      <c r="K133" s="288" t="s">
        <v>286</v>
      </c>
      <c r="L133" s="27"/>
      <c r="M133" s="27"/>
      <c r="N133" s="27"/>
      <c r="O133" s="27"/>
      <c r="P133" s="27"/>
      <c r="Q133" s="27"/>
      <c r="R133" s="27"/>
      <c r="S133" s="27"/>
      <c r="T133" s="27"/>
      <c r="U133" s="27"/>
      <c r="V133" s="27"/>
      <c r="W133" s="27"/>
      <c r="X133" s="27"/>
      <c r="Y133" s="27"/>
      <c r="Z133" s="27"/>
      <c r="AA133" s="27"/>
    </row>
    <row r="134" spans="1:27" outlineLevel="1">
      <c r="A134" s="18"/>
      <c r="B134" s="18"/>
      <c r="C134" s="111"/>
      <c r="D134" s="188"/>
      <c r="E134" s="188"/>
      <c r="F134" s="188"/>
      <c r="G134" s="455"/>
      <c r="H134" s="18" t="s">
        <v>9</v>
      </c>
      <c r="I134" s="111" t="s">
        <v>497</v>
      </c>
      <c r="J134" s="112"/>
      <c r="K134" s="288" t="s">
        <v>286</v>
      </c>
      <c r="L134" s="27"/>
      <c r="M134" s="27"/>
      <c r="N134" s="27"/>
      <c r="O134" s="27"/>
      <c r="P134" s="27"/>
      <c r="Q134" s="27"/>
      <c r="R134" s="27"/>
      <c r="S134" s="27"/>
      <c r="T134" s="27"/>
      <c r="U134" s="27"/>
      <c r="V134" s="27"/>
      <c r="W134" s="27"/>
      <c r="X134" s="27"/>
      <c r="Y134" s="27"/>
      <c r="Z134" s="27"/>
      <c r="AA134" s="27"/>
    </row>
    <row r="135" spans="1:27" outlineLevel="1">
      <c r="A135" s="18"/>
      <c r="B135" s="18"/>
      <c r="C135" s="111"/>
      <c r="D135" s="188"/>
      <c r="E135" s="188"/>
      <c r="F135" s="188"/>
      <c r="G135" s="455" t="s">
        <v>1487</v>
      </c>
      <c r="H135" s="18" t="s">
        <v>9</v>
      </c>
      <c r="I135" s="111" t="s">
        <v>496</v>
      </c>
      <c r="J135" s="112"/>
      <c r="K135" s="320"/>
      <c r="L135" s="320"/>
      <c r="M135" s="320"/>
      <c r="N135" s="320"/>
      <c r="O135" s="320"/>
      <c r="P135" s="320"/>
      <c r="Q135" s="320"/>
      <c r="R135" s="320"/>
      <c r="S135" s="320"/>
      <c r="T135" s="320"/>
      <c r="U135" s="320"/>
      <c r="V135" s="320"/>
      <c r="W135" s="320"/>
      <c r="X135" s="320"/>
      <c r="Y135" s="320"/>
      <c r="Z135" s="320"/>
      <c r="AA135" s="320"/>
    </row>
    <row r="136" spans="1:27" outlineLevel="1">
      <c r="A136" s="18"/>
      <c r="B136" s="18"/>
      <c r="C136" s="111"/>
      <c r="D136" s="111"/>
      <c r="E136" s="188"/>
      <c r="F136" s="188"/>
      <c r="G136" s="455"/>
      <c r="H136" s="18" t="s">
        <v>9</v>
      </c>
      <c r="I136" s="111" t="s">
        <v>2074</v>
      </c>
      <c r="J136" s="112"/>
      <c r="K136" s="287" t="s">
        <v>787</v>
      </c>
      <c r="L136" s="287" t="s">
        <v>368</v>
      </c>
      <c r="M136" s="287" t="s">
        <v>366</v>
      </c>
      <c r="N136" s="287" t="s">
        <v>101</v>
      </c>
      <c r="O136" s="287" t="s">
        <v>2075</v>
      </c>
      <c r="P136" s="287" t="s">
        <v>718</v>
      </c>
      <c r="Q136" s="27"/>
      <c r="R136" s="27"/>
      <c r="S136" s="27"/>
      <c r="T136" s="27"/>
      <c r="U136" s="27"/>
      <c r="V136" s="27"/>
      <c r="W136" s="27"/>
      <c r="X136" s="27"/>
      <c r="Y136" s="27"/>
      <c r="Z136" s="27"/>
      <c r="AA136" s="27"/>
    </row>
    <row r="137" spans="1:27" outlineLevel="1">
      <c r="A137" s="18"/>
      <c r="B137" s="18"/>
      <c r="C137" s="111"/>
      <c r="D137" s="188"/>
      <c r="E137" s="188"/>
      <c r="F137" s="188"/>
      <c r="G137" s="455"/>
      <c r="H137" s="18" t="s">
        <v>9</v>
      </c>
      <c r="I137" s="111" t="s">
        <v>230</v>
      </c>
      <c r="J137" s="112"/>
      <c r="K137" s="287" t="s">
        <v>286</v>
      </c>
      <c r="L137" s="27"/>
      <c r="M137" s="27"/>
      <c r="N137" s="27"/>
      <c r="O137" s="27"/>
      <c r="P137" s="27"/>
      <c r="Q137" s="27"/>
      <c r="R137" s="27"/>
      <c r="S137" s="27"/>
      <c r="T137" s="27"/>
      <c r="U137" s="27"/>
      <c r="V137" s="27"/>
      <c r="W137" s="27"/>
      <c r="X137" s="27"/>
      <c r="Y137" s="27"/>
      <c r="Z137" s="27"/>
      <c r="AA137" s="27"/>
    </row>
    <row r="138" spans="1:27" outlineLevel="1">
      <c r="A138" s="18"/>
      <c r="B138" s="18"/>
      <c r="C138" s="111"/>
      <c r="D138" s="188"/>
      <c r="E138" s="188"/>
      <c r="F138" s="188"/>
      <c r="G138" s="455"/>
      <c r="H138" s="18" t="s">
        <v>9</v>
      </c>
      <c r="I138" s="111" t="s">
        <v>290</v>
      </c>
      <c r="J138" s="112"/>
      <c r="K138" s="287" t="s">
        <v>286</v>
      </c>
      <c r="L138" s="27"/>
      <c r="M138" s="27"/>
      <c r="N138" s="27"/>
      <c r="O138" s="27"/>
      <c r="P138" s="27"/>
      <c r="Q138" s="27"/>
      <c r="R138" s="27"/>
      <c r="S138" s="27"/>
      <c r="T138" s="27"/>
      <c r="U138" s="27"/>
      <c r="V138" s="27"/>
      <c r="W138" s="27"/>
      <c r="X138" s="27"/>
      <c r="Y138" s="27"/>
      <c r="Z138" s="27"/>
      <c r="AA138" s="27"/>
    </row>
    <row r="139" spans="1:27" outlineLevel="1">
      <c r="A139" s="18"/>
      <c r="B139" s="18"/>
      <c r="C139" s="111"/>
      <c r="D139" s="188"/>
      <c r="E139" s="188"/>
      <c r="F139" s="188"/>
      <c r="G139" s="455"/>
      <c r="H139" s="18" t="s">
        <v>9</v>
      </c>
      <c r="I139" s="111" t="s">
        <v>475</v>
      </c>
      <c r="J139" s="112"/>
      <c r="K139" s="287" t="s">
        <v>665</v>
      </c>
      <c r="L139" s="27"/>
      <c r="M139" s="27"/>
      <c r="N139" s="27"/>
      <c r="O139" s="27"/>
      <c r="P139" s="27"/>
      <c r="Q139" s="27"/>
      <c r="R139" s="27"/>
      <c r="S139" s="27"/>
      <c r="T139" s="27"/>
      <c r="U139" s="27"/>
      <c r="V139" s="27"/>
      <c r="W139" s="27"/>
      <c r="X139" s="27"/>
      <c r="Y139" s="27"/>
      <c r="Z139" s="27"/>
      <c r="AA139" s="27"/>
    </row>
    <row r="140" spans="1:27" outlineLevel="1">
      <c r="A140" s="18"/>
      <c r="B140" s="18"/>
      <c r="C140" s="111"/>
      <c r="D140" s="188"/>
      <c r="E140" s="188"/>
      <c r="F140" s="188"/>
      <c r="G140" s="455"/>
      <c r="H140" s="18" t="s">
        <v>9</v>
      </c>
      <c r="I140" s="111" t="s">
        <v>664</v>
      </c>
      <c r="J140" s="112"/>
      <c r="K140" s="287" t="s">
        <v>286</v>
      </c>
      <c r="L140" s="27"/>
      <c r="M140" s="27"/>
      <c r="N140" s="27"/>
      <c r="O140" s="27"/>
      <c r="P140" s="27"/>
      <c r="Q140" s="27"/>
      <c r="R140" s="27"/>
      <c r="S140" s="27"/>
      <c r="T140" s="27"/>
      <c r="U140" s="27"/>
      <c r="V140" s="27"/>
      <c r="W140" s="27"/>
      <c r="X140" s="27"/>
      <c r="Y140" s="27"/>
      <c r="Z140" s="27"/>
      <c r="AA140" s="27"/>
    </row>
    <row r="141" spans="1:27" outlineLevel="1">
      <c r="A141" s="18"/>
      <c r="B141" s="18"/>
      <c r="C141" s="111"/>
      <c r="D141" s="188"/>
      <c r="E141" s="188"/>
      <c r="F141" s="188"/>
      <c r="G141" s="455"/>
      <c r="H141" s="18" t="s">
        <v>10</v>
      </c>
      <c r="I141" s="111" t="s">
        <v>230</v>
      </c>
      <c r="J141" s="112"/>
      <c r="K141" s="287" t="s">
        <v>286</v>
      </c>
      <c r="L141" s="27"/>
      <c r="M141" s="27"/>
      <c r="N141" s="27"/>
      <c r="O141" s="27"/>
      <c r="P141" s="27"/>
      <c r="Q141" s="27"/>
      <c r="R141" s="27"/>
      <c r="S141" s="27"/>
      <c r="T141" s="27"/>
      <c r="U141" s="27"/>
      <c r="V141" s="27"/>
      <c r="W141" s="27"/>
      <c r="X141" s="27"/>
      <c r="Y141" s="27"/>
      <c r="Z141" s="27"/>
      <c r="AA141" s="27"/>
    </row>
    <row r="142" spans="1:27" outlineLevel="1">
      <c r="A142" s="18"/>
      <c r="B142" s="18"/>
      <c r="C142" s="111"/>
      <c r="D142" s="188"/>
      <c r="E142" s="188"/>
      <c r="F142" s="188"/>
      <c r="G142" s="455"/>
      <c r="H142" s="18" t="s">
        <v>10</v>
      </c>
      <c r="I142" s="111" t="s">
        <v>290</v>
      </c>
      <c r="J142" s="112"/>
      <c r="K142" s="287" t="s">
        <v>286</v>
      </c>
      <c r="L142" s="27"/>
      <c r="M142" s="27"/>
      <c r="N142" s="27"/>
      <c r="O142" s="27"/>
      <c r="P142" s="27"/>
      <c r="Q142" s="27"/>
      <c r="R142" s="27"/>
      <c r="S142" s="27"/>
      <c r="T142" s="27"/>
      <c r="U142" s="27"/>
      <c r="V142" s="27"/>
      <c r="W142" s="27"/>
      <c r="X142" s="27"/>
      <c r="Y142" s="27"/>
      <c r="Z142" s="27"/>
      <c r="AA142" s="27"/>
    </row>
    <row r="143" spans="1:27" outlineLevel="1">
      <c r="A143" s="18"/>
      <c r="B143" s="18"/>
      <c r="C143" s="111"/>
      <c r="D143" s="188"/>
      <c r="E143" s="188"/>
      <c r="F143" s="188"/>
      <c r="G143" s="455" t="s">
        <v>1488</v>
      </c>
      <c r="H143" s="18" t="s">
        <v>10</v>
      </c>
      <c r="I143" s="111" t="s">
        <v>814</v>
      </c>
      <c r="J143" s="112"/>
      <c r="K143" s="287" t="s">
        <v>815</v>
      </c>
      <c r="L143" s="27"/>
      <c r="M143" s="27"/>
      <c r="N143" s="27"/>
      <c r="O143" s="27"/>
      <c r="P143" s="27"/>
      <c r="Q143" s="27"/>
      <c r="R143" s="27"/>
      <c r="S143" s="27"/>
      <c r="T143" s="27"/>
      <c r="U143" s="27"/>
      <c r="V143" s="27"/>
      <c r="W143" s="27"/>
      <c r="X143" s="27"/>
      <c r="Y143" s="27"/>
      <c r="Z143" s="27"/>
      <c r="AA143" s="27"/>
    </row>
    <row r="144" spans="1:27" outlineLevel="1">
      <c r="A144" s="18"/>
      <c r="B144" s="18"/>
      <c r="C144" s="111"/>
      <c r="D144" s="188"/>
      <c r="E144" s="188"/>
      <c r="F144" s="188"/>
      <c r="G144" s="455"/>
      <c r="H144" s="18" t="s">
        <v>10</v>
      </c>
      <c r="I144" s="111" t="s">
        <v>816</v>
      </c>
      <c r="J144" s="112"/>
      <c r="K144" s="287" t="s">
        <v>815</v>
      </c>
      <c r="L144" s="27"/>
      <c r="M144" s="27"/>
      <c r="N144" s="27"/>
      <c r="O144" s="27"/>
      <c r="P144" s="27"/>
      <c r="Q144" s="27"/>
      <c r="R144" s="27"/>
      <c r="S144" s="27"/>
      <c r="T144" s="27"/>
      <c r="U144" s="27"/>
      <c r="V144" s="27"/>
      <c r="W144" s="27"/>
      <c r="X144" s="27"/>
      <c r="Y144" s="27"/>
      <c r="Z144" s="27"/>
      <c r="AA144" s="27"/>
    </row>
    <row r="145" spans="1:27" outlineLevel="1">
      <c r="A145" s="18"/>
      <c r="B145" s="18"/>
      <c r="C145" s="111"/>
      <c r="D145" s="188"/>
      <c r="E145" s="188"/>
      <c r="F145" s="188"/>
      <c r="G145" s="455"/>
      <c r="H145" s="18" t="s">
        <v>10</v>
      </c>
      <c r="I145" s="111" t="s">
        <v>475</v>
      </c>
      <c r="J145" s="112"/>
      <c r="K145" s="287" t="s">
        <v>578</v>
      </c>
      <c r="L145" s="287" t="s">
        <v>478</v>
      </c>
      <c r="M145" s="287" t="s">
        <v>479</v>
      </c>
      <c r="N145" s="287" t="s">
        <v>580</v>
      </c>
      <c r="O145" s="287" t="s">
        <v>581</v>
      </c>
      <c r="P145" s="287" t="s">
        <v>608</v>
      </c>
      <c r="Q145" s="287" t="s">
        <v>609</v>
      </c>
      <c r="R145" s="27"/>
      <c r="S145" s="27"/>
      <c r="T145" s="27"/>
      <c r="U145" s="27"/>
      <c r="V145" s="27"/>
      <c r="W145" s="27"/>
      <c r="X145" s="27"/>
      <c r="Y145" s="27"/>
      <c r="Z145" s="27"/>
      <c r="AA145" s="27"/>
    </row>
    <row r="146" spans="1:27" outlineLevel="1">
      <c r="A146" s="18"/>
      <c r="B146" s="18"/>
      <c r="C146" s="111"/>
      <c r="D146" s="188"/>
      <c r="E146" s="188"/>
      <c r="F146" s="188"/>
      <c r="G146" s="455"/>
      <c r="H146" s="18" t="s">
        <v>10</v>
      </c>
      <c r="I146" s="111" t="s">
        <v>664</v>
      </c>
      <c r="J146" s="112"/>
      <c r="K146" s="287" t="s">
        <v>815</v>
      </c>
      <c r="L146" s="27"/>
      <c r="M146" s="27"/>
      <c r="N146" s="27"/>
      <c r="O146" s="27"/>
      <c r="P146" s="27"/>
      <c r="Q146" s="27"/>
      <c r="R146" s="27"/>
      <c r="S146" s="27"/>
      <c r="T146" s="27"/>
      <c r="U146" s="27"/>
      <c r="V146" s="27"/>
      <c r="W146" s="27"/>
      <c r="X146" s="27"/>
      <c r="Y146" s="27"/>
      <c r="Z146" s="27"/>
      <c r="AA146" s="27"/>
    </row>
    <row r="147" spans="1:27">
      <c r="A147" s="18"/>
      <c r="B147" s="18"/>
      <c r="C147" s="111"/>
      <c r="D147" s="188"/>
      <c r="E147" s="188"/>
      <c r="F147" s="188"/>
      <c r="G147" s="455"/>
      <c r="H147" s="109" t="s">
        <v>16</v>
      </c>
      <c r="I147" s="803" t="s">
        <v>1112</v>
      </c>
      <c r="J147" s="110"/>
      <c r="K147" s="286"/>
      <c r="L147" s="27"/>
      <c r="M147" s="27"/>
      <c r="N147" s="27"/>
      <c r="O147" s="27"/>
      <c r="P147" s="27"/>
      <c r="Q147" s="27"/>
      <c r="R147" s="27"/>
      <c r="S147" s="27"/>
      <c r="T147" s="27"/>
      <c r="U147" s="27"/>
      <c r="V147" s="27"/>
      <c r="W147" s="27"/>
      <c r="X147" s="27"/>
      <c r="Y147" s="27"/>
      <c r="Z147" s="27"/>
      <c r="AA147" s="27"/>
    </row>
    <row r="148" spans="1:27" outlineLevel="1">
      <c r="A148" s="18"/>
      <c r="B148" s="18"/>
      <c r="C148" s="111"/>
      <c r="D148" s="188"/>
      <c r="E148" s="188"/>
      <c r="F148" s="188"/>
      <c r="G148" s="455" t="s">
        <v>1489</v>
      </c>
      <c r="H148" s="18" t="s">
        <v>10</v>
      </c>
      <c r="I148" s="111" t="s">
        <v>28</v>
      </c>
      <c r="J148" s="110"/>
      <c r="K148" s="287" t="s">
        <v>6</v>
      </c>
      <c r="L148" s="287" t="s">
        <v>7</v>
      </c>
      <c r="M148" s="287" t="s">
        <v>8</v>
      </c>
      <c r="N148" s="27"/>
      <c r="O148" s="27"/>
      <c r="P148" s="27"/>
      <c r="Q148" s="27"/>
      <c r="R148" s="27"/>
      <c r="S148" s="27"/>
      <c r="T148" s="27"/>
      <c r="U148" s="27"/>
      <c r="V148" s="27"/>
      <c r="W148" s="27"/>
      <c r="X148" s="27"/>
      <c r="Y148" s="27"/>
      <c r="Z148" s="27"/>
      <c r="AA148" s="27"/>
    </row>
    <row r="149" spans="1:27" outlineLevel="1">
      <c r="A149" s="18"/>
      <c r="B149" s="18"/>
      <c r="C149" s="111"/>
      <c r="D149" s="188"/>
      <c r="E149" s="188"/>
      <c r="F149" s="188"/>
      <c r="G149" s="455" t="s">
        <v>1489</v>
      </c>
      <c r="H149" s="18" t="s">
        <v>10</v>
      </c>
      <c r="I149" s="111" t="s">
        <v>15</v>
      </c>
      <c r="J149" s="110"/>
      <c r="K149" s="287" t="s">
        <v>6</v>
      </c>
      <c r="L149" s="287" t="s">
        <v>7</v>
      </c>
      <c r="M149" s="287" t="s">
        <v>8</v>
      </c>
      <c r="N149" s="287" t="s">
        <v>159</v>
      </c>
      <c r="O149" s="27"/>
      <c r="P149" s="27"/>
      <c r="Q149" s="27"/>
      <c r="R149" s="27"/>
      <c r="S149" s="27"/>
      <c r="T149" s="27"/>
      <c r="U149" s="27"/>
      <c r="V149" s="27"/>
      <c r="W149" s="27"/>
      <c r="X149" s="27"/>
      <c r="Y149" s="27"/>
      <c r="Z149" s="27"/>
      <c r="AA149" s="27"/>
    </row>
    <row r="150" spans="1:27" outlineLevel="1">
      <c r="A150" s="18"/>
      <c r="B150" s="18"/>
      <c r="C150" s="111"/>
      <c r="D150" s="188"/>
      <c r="E150" s="188"/>
      <c r="F150" s="188"/>
      <c r="G150" s="455"/>
      <c r="H150" s="18" t="s">
        <v>0</v>
      </c>
      <c r="I150" s="111" t="s">
        <v>2017</v>
      </c>
      <c r="J150" s="110"/>
      <c r="K150" s="287"/>
      <c r="L150" s="27"/>
      <c r="M150" s="27"/>
      <c r="N150" s="27"/>
      <c r="O150" s="27"/>
      <c r="P150" s="27"/>
      <c r="Q150" s="27"/>
      <c r="R150" s="27"/>
      <c r="S150" s="27"/>
      <c r="T150" s="27"/>
      <c r="U150" s="27"/>
      <c r="V150" s="27"/>
      <c r="W150" s="27"/>
      <c r="X150" s="27"/>
      <c r="Y150" s="27"/>
      <c r="Z150" s="27"/>
      <c r="AA150" s="27"/>
    </row>
    <row r="151" spans="1:27" outlineLevel="1">
      <c r="A151" s="18"/>
      <c r="B151" s="18"/>
      <c r="C151" s="111"/>
      <c r="D151" s="188"/>
      <c r="E151" s="188"/>
      <c r="F151" s="188"/>
      <c r="G151" s="455"/>
      <c r="H151" s="18" t="s">
        <v>9</v>
      </c>
      <c r="I151" s="111" t="s">
        <v>197</v>
      </c>
      <c r="J151" s="110"/>
      <c r="K151" s="287" t="s">
        <v>1101</v>
      </c>
      <c r="L151" s="27"/>
      <c r="M151" s="27"/>
      <c r="N151" s="27"/>
      <c r="O151" s="27"/>
      <c r="P151" s="27"/>
      <c r="Q151" s="27"/>
      <c r="R151" s="27"/>
      <c r="S151" s="27"/>
      <c r="T151" s="27"/>
      <c r="U151" s="27"/>
      <c r="V151" s="27"/>
      <c r="W151" s="27"/>
      <c r="X151" s="27"/>
      <c r="Y151" s="27"/>
      <c r="Z151" s="27"/>
      <c r="AA151" s="27"/>
    </row>
    <row r="152" spans="1:27" outlineLevel="1">
      <c r="A152" s="18"/>
      <c r="B152" s="18"/>
      <c r="C152" s="111"/>
      <c r="D152" s="188"/>
      <c r="E152" s="188"/>
      <c r="F152" s="188"/>
      <c r="G152" s="455"/>
      <c r="H152" s="18" t="s">
        <v>9</v>
      </c>
      <c r="I152" s="111" t="s">
        <v>1089</v>
      </c>
      <c r="J152" s="110"/>
      <c r="K152" s="287" t="s">
        <v>1101</v>
      </c>
      <c r="L152" s="27"/>
      <c r="M152" s="27"/>
      <c r="N152" s="27"/>
      <c r="O152" s="27"/>
      <c r="P152" s="27"/>
      <c r="Q152" s="27"/>
      <c r="R152" s="27"/>
      <c r="S152" s="27"/>
      <c r="T152" s="27"/>
      <c r="U152" s="27"/>
      <c r="V152" s="27"/>
      <c r="W152" s="27"/>
      <c r="X152" s="27"/>
      <c r="Y152" s="27"/>
      <c r="Z152" s="27"/>
      <c r="AA152" s="27"/>
    </row>
    <row r="153" spans="1:27" outlineLevel="1">
      <c r="A153" s="18"/>
      <c r="B153" s="18"/>
      <c r="C153" s="111"/>
      <c r="D153" s="188"/>
      <c r="E153" s="188"/>
      <c r="F153" s="188"/>
      <c r="G153" s="455" t="s">
        <v>1489</v>
      </c>
      <c r="H153" s="18" t="s">
        <v>10</v>
      </c>
      <c r="I153" s="111" t="s">
        <v>24</v>
      </c>
      <c r="J153" s="110"/>
      <c r="K153" s="287" t="s">
        <v>1101</v>
      </c>
      <c r="L153" s="27"/>
      <c r="M153" s="27"/>
      <c r="N153" s="27"/>
      <c r="O153" s="27"/>
      <c r="P153" s="27"/>
      <c r="Q153" s="27"/>
      <c r="R153" s="27"/>
      <c r="S153" s="27"/>
      <c r="T153" s="27"/>
      <c r="U153" s="27"/>
      <c r="V153" s="27"/>
      <c r="W153" s="27"/>
      <c r="X153" s="27"/>
      <c r="Y153" s="27"/>
      <c r="Z153" s="27"/>
      <c r="AA153" s="27"/>
    </row>
    <row r="154" spans="1:27" outlineLevel="1">
      <c r="A154" s="18"/>
      <c r="B154" s="18"/>
      <c r="C154" s="111"/>
      <c r="D154" s="188"/>
      <c r="E154" s="188"/>
      <c r="F154" s="188"/>
      <c r="G154" s="455"/>
      <c r="H154" s="18" t="s">
        <v>0</v>
      </c>
      <c r="I154" s="111" t="s">
        <v>1767</v>
      </c>
      <c r="J154" s="110"/>
      <c r="K154" s="287" t="s">
        <v>1101</v>
      </c>
      <c r="L154" s="27"/>
      <c r="M154" s="27"/>
      <c r="N154" s="27"/>
      <c r="O154" s="27"/>
      <c r="P154" s="27"/>
      <c r="Q154" s="27"/>
      <c r="R154" s="27"/>
      <c r="S154" s="27"/>
      <c r="T154" s="27"/>
      <c r="U154" s="27"/>
      <c r="V154" s="27"/>
      <c r="W154" s="27"/>
      <c r="X154" s="27"/>
      <c r="Y154" s="27"/>
      <c r="Z154" s="27"/>
      <c r="AA154" s="27"/>
    </row>
    <row r="155" spans="1:27" outlineLevel="1">
      <c r="A155" s="18"/>
      <c r="B155" s="18"/>
      <c r="C155" s="111"/>
      <c r="D155" s="188"/>
      <c r="E155" s="188"/>
      <c r="F155" s="188"/>
      <c r="G155" s="455"/>
      <c r="H155" s="18" t="s">
        <v>10</v>
      </c>
      <c r="I155" s="111" t="s">
        <v>25</v>
      </c>
      <c r="J155" s="110"/>
      <c r="K155" s="287" t="s">
        <v>1101</v>
      </c>
      <c r="L155" s="27"/>
      <c r="M155" s="27"/>
      <c r="N155" s="27"/>
      <c r="O155" s="27"/>
      <c r="P155" s="27"/>
      <c r="Q155" s="27"/>
      <c r="R155" s="27"/>
      <c r="S155" s="27"/>
      <c r="T155" s="27"/>
      <c r="U155" s="27"/>
      <c r="V155" s="27"/>
      <c r="W155" s="27"/>
      <c r="X155" s="27"/>
      <c r="Y155" s="27"/>
      <c r="Z155" s="27"/>
      <c r="AA155" s="27"/>
    </row>
    <row r="156" spans="1:27" outlineLevel="1">
      <c r="A156" s="18"/>
      <c r="B156" s="18"/>
      <c r="C156" s="111"/>
      <c r="D156" s="188"/>
      <c r="E156" s="188"/>
      <c r="F156" s="188"/>
      <c r="G156" s="455" t="s">
        <v>1537</v>
      </c>
      <c r="H156" s="18" t="s">
        <v>0</v>
      </c>
      <c r="I156" s="111" t="s">
        <v>25</v>
      </c>
      <c r="J156" s="110"/>
      <c r="K156" s="287" t="s">
        <v>1101</v>
      </c>
      <c r="L156" s="27"/>
      <c r="M156" s="27"/>
      <c r="N156" s="27"/>
      <c r="O156" s="27"/>
      <c r="P156" s="27"/>
      <c r="Q156" s="27"/>
      <c r="R156" s="27"/>
      <c r="S156" s="27"/>
      <c r="T156" s="27"/>
      <c r="U156" s="27"/>
      <c r="V156" s="27"/>
      <c r="W156" s="27"/>
      <c r="X156" s="27"/>
      <c r="Y156" s="27"/>
      <c r="Z156" s="27"/>
      <c r="AA156" s="27"/>
    </row>
    <row r="157" spans="1:27" outlineLevel="1">
      <c r="A157" s="18"/>
      <c r="B157" s="18"/>
      <c r="C157" s="111"/>
      <c r="D157" s="188"/>
      <c r="E157" s="188"/>
      <c r="F157" s="188"/>
      <c r="G157" s="455"/>
      <c r="H157" s="18" t="s">
        <v>10</v>
      </c>
      <c r="I157" s="111" t="s">
        <v>26</v>
      </c>
      <c r="J157" s="110"/>
      <c r="K157" s="287" t="s">
        <v>1101</v>
      </c>
      <c r="L157" s="27"/>
      <c r="M157" s="27"/>
      <c r="N157" s="27"/>
      <c r="O157" s="27"/>
      <c r="P157" s="27"/>
      <c r="Q157" s="27"/>
      <c r="R157" s="27"/>
      <c r="S157" s="27"/>
      <c r="T157" s="27"/>
      <c r="U157" s="27"/>
      <c r="V157" s="27"/>
      <c r="W157" s="27"/>
      <c r="X157" s="27"/>
      <c r="Y157" s="27"/>
      <c r="Z157" s="27"/>
      <c r="AA157" s="27"/>
    </row>
    <row r="158" spans="1:27" outlineLevel="1">
      <c r="A158" s="18"/>
      <c r="B158" s="18"/>
      <c r="C158" s="111"/>
      <c r="D158" s="188"/>
      <c r="E158" s="188"/>
      <c r="F158" s="188"/>
      <c r="G158" s="455" t="s">
        <v>1537</v>
      </c>
      <c r="H158" s="18" t="s">
        <v>9</v>
      </c>
      <c r="I158" s="111" t="s">
        <v>26</v>
      </c>
      <c r="J158" s="110"/>
      <c r="K158" s="287" t="s">
        <v>1101</v>
      </c>
      <c r="L158" s="27"/>
      <c r="M158" s="27"/>
      <c r="N158" s="27"/>
      <c r="O158" s="27"/>
      <c r="P158" s="27"/>
      <c r="Q158" s="27"/>
      <c r="R158" s="27"/>
      <c r="S158" s="27"/>
      <c r="T158" s="27"/>
      <c r="U158" s="27"/>
      <c r="V158" s="27"/>
      <c r="W158" s="27"/>
      <c r="X158" s="27"/>
      <c r="Y158" s="27"/>
      <c r="Z158" s="27"/>
      <c r="AA158" s="27"/>
    </row>
    <row r="159" spans="1:27" outlineLevel="1">
      <c r="A159" s="18"/>
      <c r="B159" s="18"/>
      <c r="C159" s="111"/>
      <c r="D159" s="188"/>
      <c r="E159" s="188"/>
      <c r="F159" s="188"/>
      <c r="G159" s="455"/>
      <c r="H159" s="18" t="s">
        <v>0</v>
      </c>
      <c r="I159" s="111" t="s">
        <v>1464</v>
      </c>
      <c r="J159" s="110"/>
      <c r="K159" s="287"/>
      <c r="L159" s="27"/>
      <c r="M159" s="27"/>
      <c r="N159" s="27"/>
      <c r="O159" s="27"/>
      <c r="P159" s="27"/>
      <c r="Q159" s="27"/>
      <c r="R159" s="27"/>
      <c r="S159" s="27"/>
      <c r="T159" s="27"/>
      <c r="U159" s="27"/>
      <c r="V159" s="27"/>
      <c r="W159" s="27"/>
      <c r="X159" s="27"/>
      <c r="Y159" s="27"/>
      <c r="Z159" s="27"/>
      <c r="AA159" s="27"/>
    </row>
    <row r="160" spans="1:27" outlineLevel="1">
      <c r="A160" s="18"/>
      <c r="B160" s="18"/>
      <c r="C160" s="111"/>
      <c r="D160" s="188"/>
      <c r="E160" s="188"/>
      <c r="F160" s="188"/>
      <c r="G160" s="455"/>
      <c r="H160" s="18" t="s">
        <v>0</v>
      </c>
      <c r="I160" s="111" t="s">
        <v>1793</v>
      </c>
      <c r="J160" s="110"/>
      <c r="K160" s="287"/>
      <c r="L160" s="27"/>
      <c r="M160" s="27"/>
      <c r="N160" s="27"/>
      <c r="O160" s="27"/>
      <c r="P160" s="27"/>
      <c r="Q160" s="27"/>
      <c r="R160" s="27"/>
      <c r="S160" s="27"/>
      <c r="T160" s="27"/>
      <c r="U160" s="27"/>
      <c r="V160" s="27"/>
      <c r="W160" s="27"/>
      <c r="X160" s="27"/>
      <c r="Y160" s="27"/>
      <c r="Z160" s="27"/>
      <c r="AA160" s="27"/>
    </row>
    <row r="161" spans="1:27" outlineLevel="1">
      <c r="A161" s="18"/>
      <c r="B161" s="18"/>
      <c r="C161" s="111"/>
      <c r="D161" s="188"/>
      <c r="E161" s="188"/>
      <c r="F161" s="188"/>
      <c r="G161" s="455" t="s">
        <v>1563</v>
      </c>
      <c r="H161" s="18" t="s">
        <v>0</v>
      </c>
      <c r="I161" s="111" t="s">
        <v>1465</v>
      </c>
      <c r="J161" s="110"/>
      <c r="K161" s="287"/>
      <c r="L161" s="27"/>
      <c r="M161" s="27"/>
      <c r="N161" s="27"/>
      <c r="O161" s="27"/>
      <c r="P161" s="27"/>
      <c r="Q161" s="27"/>
      <c r="R161" s="27"/>
      <c r="S161" s="27"/>
      <c r="T161" s="27"/>
      <c r="U161" s="27"/>
      <c r="V161" s="27"/>
      <c r="W161" s="27"/>
      <c r="X161" s="27"/>
      <c r="Y161" s="27"/>
      <c r="Z161" s="27"/>
      <c r="AA161" s="27"/>
    </row>
    <row r="162" spans="1:27" outlineLevel="1">
      <c r="A162" s="18"/>
      <c r="B162" s="18"/>
      <c r="C162" s="111"/>
      <c r="D162" s="188"/>
      <c r="E162" s="188"/>
      <c r="F162" s="188"/>
      <c r="G162" s="455"/>
      <c r="H162" s="18" t="s">
        <v>11</v>
      </c>
      <c r="I162" s="111" t="s">
        <v>1914</v>
      </c>
      <c r="J162" s="110"/>
      <c r="K162" s="287"/>
      <c r="L162" s="27"/>
      <c r="M162" s="27"/>
      <c r="N162" s="27"/>
      <c r="O162" s="27"/>
      <c r="P162" s="27"/>
      <c r="Q162" s="27"/>
      <c r="R162" s="27"/>
      <c r="S162" s="27"/>
      <c r="T162" s="27"/>
      <c r="U162" s="27"/>
      <c r="V162" s="27"/>
      <c r="W162" s="27"/>
      <c r="X162" s="27"/>
      <c r="Y162" s="27"/>
      <c r="Z162" s="27"/>
      <c r="AA162" s="27"/>
    </row>
    <row r="163" spans="1:27" outlineLevel="1">
      <c r="A163" s="18"/>
      <c r="B163" s="18"/>
      <c r="C163" s="111"/>
      <c r="D163" s="188"/>
      <c r="E163" s="188"/>
      <c r="F163" s="188"/>
      <c r="G163" s="455"/>
      <c r="H163" s="18" t="s">
        <v>0</v>
      </c>
      <c r="I163" s="111" t="s">
        <v>1466</v>
      </c>
      <c r="J163" s="110"/>
      <c r="K163" s="287"/>
      <c r="L163" s="27"/>
      <c r="M163" s="27"/>
      <c r="N163" s="27"/>
      <c r="O163" s="27"/>
      <c r="P163" s="27"/>
      <c r="Q163" s="27"/>
      <c r="R163" s="27"/>
      <c r="S163" s="27"/>
      <c r="T163" s="27"/>
      <c r="U163" s="27"/>
      <c r="V163" s="27"/>
      <c r="W163" s="27"/>
      <c r="X163" s="27"/>
      <c r="Y163" s="27"/>
      <c r="Z163" s="27"/>
      <c r="AA163" s="27"/>
    </row>
    <row r="164" spans="1:27" outlineLevel="1">
      <c r="A164" s="18"/>
      <c r="B164" s="18"/>
      <c r="C164" s="111"/>
      <c r="D164" s="188"/>
      <c r="E164" s="188"/>
      <c r="F164" s="188"/>
      <c r="G164" s="455"/>
      <c r="H164" s="18" t="s">
        <v>0</v>
      </c>
      <c r="I164" s="111" t="s">
        <v>1471</v>
      </c>
      <c r="J164" s="110"/>
      <c r="K164" s="287"/>
      <c r="L164" s="27"/>
      <c r="M164" s="27"/>
      <c r="N164" s="27"/>
      <c r="O164" s="27"/>
      <c r="P164" s="27"/>
      <c r="Q164" s="27"/>
      <c r="R164" s="27"/>
      <c r="S164" s="27"/>
      <c r="T164" s="27"/>
      <c r="U164" s="27"/>
      <c r="V164" s="27"/>
      <c r="W164" s="27"/>
      <c r="X164" s="27"/>
      <c r="Y164" s="27"/>
      <c r="Z164" s="27"/>
      <c r="AA164" s="27"/>
    </row>
    <row r="165" spans="1:27" outlineLevel="1">
      <c r="A165" s="18"/>
      <c r="B165" s="18"/>
      <c r="C165" s="111"/>
      <c r="D165" s="188"/>
      <c r="E165" s="188"/>
      <c r="F165" s="188"/>
      <c r="G165" s="455"/>
      <c r="H165" s="18" t="s">
        <v>0</v>
      </c>
      <c r="I165" s="111" t="s">
        <v>1467</v>
      </c>
      <c r="J165" s="110"/>
      <c r="K165" s="287"/>
      <c r="L165" s="27"/>
      <c r="M165" s="27"/>
      <c r="N165" s="27"/>
      <c r="O165" s="27"/>
      <c r="P165" s="27"/>
      <c r="Q165" s="27"/>
      <c r="R165" s="27"/>
      <c r="S165" s="27"/>
      <c r="T165" s="27"/>
      <c r="U165" s="27"/>
      <c r="V165" s="27"/>
      <c r="W165" s="27"/>
      <c r="X165" s="27"/>
      <c r="Y165" s="27"/>
      <c r="Z165" s="27"/>
      <c r="AA165" s="27"/>
    </row>
    <row r="166" spans="1:27" outlineLevel="1">
      <c r="A166" s="18"/>
      <c r="B166" s="18"/>
      <c r="C166" s="111"/>
      <c r="D166" s="188"/>
      <c r="E166" s="188"/>
      <c r="F166" s="188"/>
      <c r="G166" s="455"/>
      <c r="H166" s="18" t="s">
        <v>0</v>
      </c>
      <c r="I166" s="111" t="s">
        <v>1794</v>
      </c>
      <c r="J166" s="110"/>
      <c r="K166" s="287"/>
      <c r="L166" s="27"/>
      <c r="M166" s="27"/>
      <c r="N166" s="27"/>
      <c r="O166" s="27"/>
      <c r="P166" s="27"/>
      <c r="Q166" s="27"/>
      <c r="R166" s="27"/>
      <c r="S166" s="27"/>
      <c r="T166" s="27"/>
      <c r="U166" s="27"/>
      <c r="V166" s="27"/>
      <c r="W166" s="27"/>
      <c r="X166" s="27"/>
      <c r="Y166" s="27"/>
      <c r="Z166" s="27"/>
      <c r="AA166" s="27"/>
    </row>
    <row r="167" spans="1:27" outlineLevel="1">
      <c r="A167" s="18"/>
      <c r="B167" s="18"/>
      <c r="C167" s="111"/>
      <c r="D167" s="188"/>
      <c r="E167" s="188"/>
      <c r="F167" s="188"/>
      <c r="G167" s="455"/>
      <c r="H167" s="18" t="s">
        <v>0</v>
      </c>
      <c r="I167" s="111" t="s">
        <v>1472</v>
      </c>
      <c r="J167" s="110"/>
      <c r="K167" s="287"/>
      <c r="L167" s="27"/>
      <c r="M167" s="27"/>
      <c r="N167" s="27"/>
      <c r="O167" s="27"/>
      <c r="P167" s="27"/>
      <c r="Q167" s="27"/>
      <c r="R167" s="27"/>
      <c r="S167" s="27"/>
      <c r="T167" s="27"/>
      <c r="U167" s="27"/>
      <c r="V167" s="27"/>
      <c r="W167" s="27"/>
      <c r="X167" s="27"/>
      <c r="Y167" s="27"/>
      <c r="Z167" s="27"/>
      <c r="AA167" s="27"/>
    </row>
    <row r="168" spans="1:27" outlineLevel="1">
      <c r="A168" s="18"/>
      <c r="B168" s="18"/>
      <c r="C168" s="111"/>
      <c r="D168" s="188"/>
      <c r="E168" s="188"/>
      <c r="F168" s="188"/>
      <c r="G168" s="455"/>
      <c r="H168" s="18" t="s">
        <v>0</v>
      </c>
      <c r="I168" s="111" t="s">
        <v>1468</v>
      </c>
      <c r="J168" s="110"/>
      <c r="K168" s="287"/>
      <c r="L168" s="27"/>
      <c r="M168" s="27"/>
      <c r="N168" s="27"/>
      <c r="O168" s="27"/>
      <c r="P168" s="27"/>
      <c r="Q168" s="27"/>
      <c r="R168" s="27"/>
      <c r="S168" s="27"/>
      <c r="T168" s="27"/>
      <c r="U168" s="27"/>
      <c r="V168" s="27"/>
      <c r="W168" s="27"/>
      <c r="X168" s="27"/>
      <c r="Y168" s="27"/>
      <c r="Z168" s="27"/>
      <c r="AA168" s="27"/>
    </row>
    <row r="169" spans="1:27" outlineLevel="1">
      <c r="A169" s="18"/>
      <c r="B169" s="18"/>
      <c r="C169" s="111"/>
      <c r="D169" s="188"/>
      <c r="E169" s="188"/>
      <c r="F169" s="188"/>
      <c r="G169" s="455"/>
      <c r="H169" s="18" t="s">
        <v>0</v>
      </c>
      <c r="I169" s="111" t="s">
        <v>1473</v>
      </c>
      <c r="J169" s="110"/>
      <c r="K169" s="287"/>
      <c r="L169" s="27"/>
      <c r="M169" s="27"/>
      <c r="N169" s="27"/>
      <c r="O169" s="27"/>
      <c r="P169" s="27"/>
      <c r="Q169" s="27"/>
      <c r="R169" s="27"/>
      <c r="S169" s="27"/>
      <c r="T169" s="27"/>
      <c r="U169" s="27"/>
      <c r="V169" s="27"/>
      <c r="W169" s="27"/>
      <c r="X169" s="27"/>
      <c r="Y169" s="27"/>
      <c r="Z169" s="27"/>
      <c r="AA169" s="27"/>
    </row>
    <row r="170" spans="1:27" outlineLevel="1">
      <c r="A170" s="18"/>
      <c r="B170" s="18"/>
      <c r="C170" s="111"/>
      <c r="D170" s="188"/>
      <c r="E170" s="188"/>
      <c r="F170" s="188"/>
      <c r="G170" s="455"/>
      <c r="H170" s="18" t="s">
        <v>11</v>
      </c>
      <c r="I170" s="111" t="s">
        <v>1469</v>
      </c>
      <c r="J170" s="110"/>
      <c r="K170" s="287"/>
      <c r="L170" s="27"/>
      <c r="M170" s="27"/>
      <c r="N170" s="27"/>
      <c r="O170" s="27"/>
      <c r="P170" s="27"/>
      <c r="Q170" s="27"/>
      <c r="R170" s="27"/>
      <c r="S170" s="27"/>
      <c r="T170" s="27"/>
      <c r="U170" s="27"/>
      <c r="V170" s="27"/>
      <c r="W170" s="27"/>
      <c r="X170" s="27"/>
      <c r="Y170" s="27"/>
      <c r="Z170" s="27"/>
      <c r="AA170" s="27"/>
    </row>
    <row r="171" spans="1:27" outlineLevel="1">
      <c r="A171" s="18"/>
      <c r="B171" s="18"/>
      <c r="C171" s="111"/>
      <c r="D171" s="188"/>
      <c r="E171" s="188"/>
      <c r="F171" s="188"/>
      <c r="G171" s="455"/>
      <c r="H171" s="18" t="s">
        <v>11</v>
      </c>
      <c r="I171" s="111" t="s">
        <v>1474</v>
      </c>
      <c r="J171" s="110"/>
      <c r="K171" s="287"/>
      <c r="L171" s="27"/>
      <c r="M171" s="27"/>
      <c r="N171" s="27"/>
      <c r="O171" s="27"/>
      <c r="P171" s="27"/>
      <c r="Q171" s="27"/>
      <c r="R171" s="27"/>
      <c r="S171" s="27"/>
      <c r="T171" s="27"/>
      <c r="U171" s="27"/>
      <c r="V171" s="27"/>
      <c r="W171" s="27"/>
      <c r="X171" s="27"/>
      <c r="Y171" s="27"/>
      <c r="Z171" s="27"/>
      <c r="AA171" s="27"/>
    </row>
    <row r="172" spans="1:27" outlineLevel="1">
      <c r="A172" s="18"/>
      <c r="B172" s="18"/>
      <c r="C172" s="111"/>
      <c r="D172" s="188"/>
      <c r="E172" s="188"/>
      <c r="F172" s="188"/>
      <c r="G172" s="455"/>
      <c r="H172" s="18" t="s">
        <v>11</v>
      </c>
      <c r="I172" s="111" t="s">
        <v>1470</v>
      </c>
      <c r="J172" s="110"/>
      <c r="K172" s="287"/>
      <c r="L172" s="27"/>
      <c r="M172" s="27"/>
      <c r="N172" s="27"/>
      <c r="O172" s="27"/>
      <c r="P172" s="27"/>
      <c r="Q172" s="27"/>
      <c r="R172" s="27"/>
      <c r="S172" s="27"/>
      <c r="T172" s="27"/>
      <c r="U172" s="27"/>
      <c r="V172" s="27"/>
      <c r="W172" s="27"/>
      <c r="X172" s="27"/>
      <c r="Y172" s="27"/>
      <c r="Z172" s="27"/>
      <c r="AA172" s="27"/>
    </row>
    <row r="173" spans="1:27" outlineLevel="1">
      <c r="A173" s="18"/>
      <c r="B173" s="18"/>
      <c r="C173" s="111"/>
      <c r="D173" s="188"/>
      <c r="E173" s="188"/>
      <c r="F173" s="188"/>
      <c r="G173" s="455"/>
      <c r="H173" s="18" t="s">
        <v>11</v>
      </c>
      <c r="I173" s="111" t="s">
        <v>1475</v>
      </c>
      <c r="J173" s="110"/>
      <c r="K173" s="287"/>
      <c r="L173" s="27"/>
      <c r="M173" s="27"/>
      <c r="N173" s="27"/>
      <c r="O173" s="27"/>
      <c r="P173" s="27"/>
      <c r="Q173" s="27"/>
      <c r="R173" s="27"/>
      <c r="S173" s="27"/>
      <c r="T173" s="27"/>
      <c r="U173" s="27"/>
      <c r="V173" s="27"/>
      <c r="W173" s="27"/>
      <c r="X173" s="27"/>
      <c r="Y173" s="27"/>
      <c r="Z173" s="27"/>
      <c r="AA173" s="27"/>
    </row>
    <row r="174" spans="1:27" outlineLevel="1">
      <c r="A174" s="18"/>
      <c r="B174" s="18"/>
      <c r="C174" s="111"/>
      <c r="D174" s="188"/>
      <c r="E174" s="188"/>
      <c r="F174" s="188"/>
      <c r="G174" s="455"/>
      <c r="H174" s="18" t="s">
        <v>0</v>
      </c>
      <c r="I174" s="111" t="s">
        <v>3105</v>
      </c>
      <c r="J174" s="110"/>
      <c r="K174" s="287"/>
      <c r="L174" s="27"/>
      <c r="M174" s="27"/>
      <c r="N174" s="27"/>
      <c r="O174" s="27"/>
      <c r="P174" s="27"/>
      <c r="Q174" s="27"/>
      <c r="R174" s="27"/>
      <c r="S174" s="27"/>
      <c r="T174" s="27"/>
      <c r="U174" s="27"/>
      <c r="V174" s="27"/>
      <c r="W174" s="27"/>
      <c r="X174" s="27"/>
      <c r="Y174" s="27"/>
      <c r="Z174" s="27"/>
      <c r="AA174" s="27"/>
    </row>
    <row r="175" spans="1:27" outlineLevel="1">
      <c r="A175" s="18"/>
      <c r="B175" s="18"/>
      <c r="C175" s="111"/>
      <c r="D175" s="188"/>
      <c r="E175" s="188"/>
      <c r="F175" s="188"/>
      <c r="G175" s="455" t="s">
        <v>1537</v>
      </c>
      <c r="H175" s="18" t="s">
        <v>9</v>
      </c>
      <c r="I175" s="111" t="s">
        <v>2001</v>
      </c>
      <c r="J175" s="110"/>
      <c r="K175" s="287" t="s">
        <v>1364</v>
      </c>
      <c r="L175" s="287" t="s">
        <v>1365</v>
      </c>
      <c r="M175" s="287" t="s">
        <v>27</v>
      </c>
      <c r="N175" s="287" t="s">
        <v>86</v>
      </c>
      <c r="O175" s="287" t="s">
        <v>626</v>
      </c>
      <c r="P175" s="287" t="s">
        <v>625</v>
      </c>
      <c r="Q175" s="287" t="s">
        <v>1566</v>
      </c>
      <c r="R175" s="287" t="s">
        <v>1477</v>
      </c>
      <c r="S175" s="287" t="s">
        <v>627</v>
      </c>
      <c r="T175" s="287" t="s">
        <v>1476</v>
      </c>
      <c r="U175" s="27" t="s">
        <v>1650</v>
      </c>
      <c r="V175" s="27"/>
      <c r="W175" s="27"/>
      <c r="X175" s="27"/>
      <c r="Y175" s="27"/>
      <c r="Z175" s="27"/>
      <c r="AA175" s="27"/>
    </row>
    <row r="176" spans="1:27" outlineLevel="1">
      <c r="A176" s="18"/>
      <c r="B176" s="18"/>
      <c r="C176" s="111"/>
      <c r="D176" s="188"/>
      <c r="E176" s="188"/>
      <c r="F176" s="188"/>
      <c r="G176" s="455"/>
      <c r="H176" s="18" t="s">
        <v>1458</v>
      </c>
      <c r="I176" s="111" t="s">
        <v>2036</v>
      </c>
      <c r="J176" s="110"/>
      <c r="K176" s="287" t="s">
        <v>1459</v>
      </c>
      <c r="L176" s="287"/>
      <c r="M176" s="287"/>
      <c r="N176" s="287"/>
      <c r="O176" s="287"/>
      <c r="P176" s="287"/>
      <c r="Q176" s="27"/>
      <c r="R176" s="27"/>
      <c r="S176" s="27"/>
      <c r="T176" s="27"/>
      <c r="U176" s="27"/>
      <c r="V176" s="27"/>
      <c r="W176" s="27"/>
      <c r="X176" s="27"/>
      <c r="Y176" s="27"/>
      <c r="Z176" s="27"/>
      <c r="AA176" s="27"/>
    </row>
    <row r="177" spans="1:27" outlineLevel="1">
      <c r="A177" s="18"/>
      <c r="B177" s="18"/>
      <c r="C177" s="111"/>
      <c r="D177" s="188"/>
      <c r="E177" s="188"/>
      <c r="F177" s="188"/>
      <c r="G177" s="455"/>
      <c r="H177" s="18" t="s">
        <v>10</v>
      </c>
      <c r="I177" s="111" t="s">
        <v>2036</v>
      </c>
      <c r="J177" s="110"/>
      <c r="K177" s="287" t="s">
        <v>1459</v>
      </c>
      <c r="L177" s="287"/>
      <c r="M177" s="287"/>
      <c r="N177" s="287"/>
      <c r="O177" s="287"/>
      <c r="P177" s="287"/>
      <c r="Q177" s="27"/>
      <c r="R177" s="27"/>
      <c r="S177" s="27"/>
      <c r="T177" s="27"/>
      <c r="U177" s="27"/>
      <c r="V177" s="27"/>
      <c r="W177" s="27"/>
      <c r="X177" s="27"/>
      <c r="Y177" s="27"/>
      <c r="Z177" s="27"/>
      <c r="AA177" s="27"/>
    </row>
    <row r="178" spans="1:27" outlineLevel="1">
      <c r="A178" s="18"/>
      <c r="B178" s="18"/>
      <c r="C178" s="111"/>
      <c r="D178" s="188"/>
      <c r="E178" s="188"/>
      <c r="F178" s="188"/>
      <c r="G178" s="455"/>
      <c r="H178" s="18" t="s">
        <v>9</v>
      </c>
      <c r="I178" s="111" t="s">
        <v>2005</v>
      </c>
      <c r="J178" s="110"/>
      <c r="K178" s="287" t="s">
        <v>1882</v>
      </c>
      <c r="L178" s="287" t="s">
        <v>1762</v>
      </c>
      <c r="M178" s="287" t="s">
        <v>1763</v>
      </c>
      <c r="N178" s="287" t="s">
        <v>1764</v>
      </c>
      <c r="O178" s="287"/>
      <c r="P178" s="287"/>
      <c r="Q178" s="27"/>
      <c r="R178" s="27"/>
      <c r="S178" s="27"/>
      <c r="T178" s="27"/>
      <c r="U178" s="27"/>
      <c r="V178" s="27"/>
      <c r="W178" s="27"/>
      <c r="X178" s="27"/>
      <c r="Y178" s="27"/>
      <c r="Z178" s="27"/>
      <c r="AA178" s="27"/>
    </row>
    <row r="179" spans="1:27" outlineLevel="1">
      <c r="A179" s="18"/>
      <c r="B179" s="18"/>
      <c r="C179" s="111"/>
      <c r="D179" s="188"/>
      <c r="E179" s="188"/>
      <c r="F179" s="188"/>
      <c r="G179" s="455"/>
      <c r="H179" s="18" t="s">
        <v>0</v>
      </c>
      <c r="I179" s="111" t="s">
        <v>2004</v>
      </c>
      <c r="J179" s="110"/>
      <c r="K179" s="287" t="s">
        <v>368</v>
      </c>
      <c r="L179" s="287" t="s">
        <v>3236</v>
      </c>
      <c r="M179" s="287" t="s">
        <v>3239</v>
      </c>
      <c r="N179" s="287"/>
      <c r="O179" s="287"/>
      <c r="P179" s="287"/>
      <c r="Q179" s="27"/>
      <c r="R179" s="27"/>
      <c r="S179" s="27"/>
      <c r="T179" s="27"/>
      <c r="U179" s="27"/>
      <c r="V179" s="27"/>
      <c r="W179" s="27"/>
      <c r="X179" s="27"/>
      <c r="Y179" s="27"/>
      <c r="Z179" s="27"/>
      <c r="AA179" s="27"/>
    </row>
    <row r="180" spans="1:27" outlineLevel="1">
      <c r="A180" s="18"/>
      <c r="B180" s="18"/>
      <c r="C180" s="111"/>
      <c r="D180" s="188"/>
      <c r="E180" s="188"/>
      <c r="F180" s="188"/>
      <c r="G180" s="455"/>
      <c r="H180" s="18" t="s">
        <v>9</v>
      </c>
      <c r="I180" s="111" t="s">
        <v>2008</v>
      </c>
      <c r="J180" s="110"/>
      <c r="K180" s="287" t="s">
        <v>368</v>
      </c>
      <c r="L180" s="287"/>
      <c r="M180" s="287"/>
      <c r="N180" s="287"/>
      <c r="O180" s="287"/>
      <c r="P180" s="287"/>
      <c r="Q180" s="27"/>
      <c r="R180" s="27"/>
      <c r="S180" s="27"/>
      <c r="T180" s="27"/>
      <c r="U180" s="27"/>
      <c r="V180" s="27"/>
      <c r="W180" s="27"/>
      <c r="X180" s="27"/>
      <c r="Y180" s="27"/>
      <c r="Z180" s="27"/>
      <c r="AA180" s="27"/>
    </row>
    <row r="181" spans="1:27" outlineLevel="1">
      <c r="A181" s="18"/>
      <c r="B181" s="18"/>
      <c r="C181" s="111"/>
      <c r="D181" s="188"/>
      <c r="E181" s="188"/>
      <c r="F181" s="188"/>
      <c r="G181" s="455"/>
      <c r="H181" s="18" t="s">
        <v>10</v>
      </c>
      <c r="I181" s="111" t="s">
        <v>2008</v>
      </c>
      <c r="J181" s="110"/>
      <c r="K181" s="287" t="s">
        <v>2114</v>
      </c>
      <c r="L181" s="287"/>
      <c r="M181" s="287"/>
      <c r="N181" s="287"/>
      <c r="O181" s="287"/>
      <c r="P181" s="287"/>
      <c r="Q181" s="27"/>
      <c r="R181" s="27"/>
      <c r="S181" s="27"/>
      <c r="T181" s="27"/>
      <c r="U181" s="27"/>
      <c r="V181" s="27"/>
      <c r="W181" s="27"/>
      <c r="X181" s="27"/>
      <c r="Y181" s="27"/>
      <c r="Z181" s="27"/>
      <c r="AA181" s="27"/>
    </row>
    <row r="182" spans="1:27" outlineLevel="1">
      <c r="A182" s="18"/>
      <c r="B182" s="18"/>
      <c r="C182" s="111"/>
      <c r="D182" s="188"/>
      <c r="E182" s="188"/>
      <c r="F182" s="188"/>
      <c r="G182" s="455"/>
      <c r="H182" s="18" t="s">
        <v>0</v>
      </c>
      <c r="I182" s="111" t="s">
        <v>2009</v>
      </c>
      <c r="J182" s="110"/>
      <c r="K182" s="287" t="s">
        <v>1765</v>
      </c>
      <c r="L182" s="287"/>
      <c r="M182" s="287"/>
      <c r="N182" s="287"/>
      <c r="O182" s="287"/>
      <c r="P182" s="287"/>
      <c r="Q182" s="27"/>
      <c r="R182" s="27"/>
      <c r="S182" s="27"/>
      <c r="T182" s="27"/>
      <c r="U182" s="27"/>
      <c r="V182" s="27"/>
      <c r="W182" s="27"/>
      <c r="X182" s="27"/>
      <c r="Y182" s="27"/>
      <c r="Z182" s="27"/>
      <c r="AA182" s="27"/>
    </row>
    <row r="183" spans="1:27" outlineLevel="1">
      <c r="A183" s="18"/>
      <c r="B183" s="18"/>
      <c r="C183" s="111"/>
      <c r="D183" s="188"/>
      <c r="E183" s="188"/>
      <c r="F183" s="188"/>
      <c r="G183" s="455"/>
      <c r="H183" s="18" t="s">
        <v>10</v>
      </c>
      <c r="I183" s="111" t="s">
        <v>2002</v>
      </c>
      <c r="J183" s="110"/>
      <c r="K183" s="287" t="s">
        <v>787</v>
      </c>
      <c r="L183" s="287" t="s">
        <v>343</v>
      </c>
      <c r="M183" s="287" t="s">
        <v>1874</v>
      </c>
      <c r="N183" s="287" t="s">
        <v>2416</v>
      </c>
      <c r="O183" s="287" t="s">
        <v>2417</v>
      </c>
      <c r="P183" s="287"/>
      <c r="Q183" s="27"/>
      <c r="R183" s="27"/>
      <c r="S183" s="27"/>
      <c r="T183" s="27"/>
      <c r="U183" s="27"/>
      <c r="V183" s="27"/>
      <c r="W183" s="27"/>
      <c r="X183" s="27"/>
      <c r="Y183" s="27"/>
      <c r="Z183" s="27"/>
      <c r="AA183" s="27"/>
    </row>
    <row r="184" spans="1:27" outlineLevel="1">
      <c r="A184" s="18"/>
      <c r="B184" s="18"/>
      <c r="C184" s="111"/>
      <c r="D184" s="188"/>
      <c r="E184" s="188"/>
      <c r="F184" s="188"/>
      <c r="G184" s="455"/>
      <c r="H184" s="18" t="s">
        <v>10</v>
      </c>
      <c r="I184" s="111" t="s">
        <v>2001</v>
      </c>
      <c r="J184" s="110"/>
      <c r="K184" s="287" t="s">
        <v>1879</v>
      </c>
      <c r="L184" s="287" t="s">
        <v>2320</v>
      </c>
      <c r="M184" s="287"/>
      <c r="N184" s="287"/>
      <c r="O184" s="287"/>
      <c r="P184" s="287"/>
      <c r="Q184" s="27"/>
      <c r="R184" s="27"/>
      <c r="S184" s="27"/>
      <c r="T184" s="27"/>
      <c r="U184" s="27"/>
      <c r="V184" s="27"/>
      <c r="W184" s="27"/>
      <c r="X184" s="27"/>
      <c r="Y184" s="27"/>
      <c r="Z184" s="27"/>
      <c r="AA184" s="27"/>
    </row>
    <row r="185" spans="1:27" outlineLevel="1">
      <c r="A185" s="18"/>
      <c r="B185" s="18"/>
      <c r="C185" s="111"/>
      <c r="D185" s="188"/>
      <c r="E185" s="188"/>
      <c r="F185" s="188"/>
      <c r="G185" s="455"/>
      <c r="H185" s="18" t="s">
        <v>10</v>
      </c>
      <c r="I185" s="111" t="s">
        <v>2003</v>
      </c>
      <c r="J185" s="110"/>
      <c r="K185" s="287" t="s">
        <v>1875</v>
      </c>
      <c r="L185" s="287" t="s">
        <v>2105</v>
      </c>
      <c r="M185" s="287"/>
      <c r="N185" s="287"/>
      <c r="O185" s="287"/>
      <c r="P185" s="287"/>
      <c r="Q185" s="27"/>
      <c r="R185" s="27"/>
      <c r="S185" s="27"/>
      <c r="T185" s="27"/>
      <c r="U185" s="27"/>
      <c r="V185" s="27"/>
      <c r="W185" s="27"/>
      <c r="X185" s="27"/>
      <c r="Y185" s="27"/>
      <c r="Z185" s="27"/>
      <c r="AA185" s="27"/>
    </row>
    <row r="186" spans="1:27" outlineLevel="1">
      <c r="A186" s="18"/>
      <c r="B186" s="18"/>
      <c r="C186" s="111"/>
      <c r="D186" s="188"/>
      <c r="E186" s="188"/>
      <c r="F186" s="188"/>
      <c r="G186" s="455"/>
      <c r="H186" s="18" t="s">
        <v>10</v>
      </c>
      <c r="I186" s="111" t="s">
        <v>2006</v>
      </c>
      <c r="J186" s="110"/>
      <c r="K186" s="287" t="s">
        <v>368</v>
      </c>
      <c r="L186" s="287"/>
      <c r="M186" s="287"/>
      <c r="N186" s="287"/>
      <c r="O186" s="287"/>
      <c r="P186" s="287"/>
      <c r="Q186" s="27"/>
      <c r="R186" s="27"/>
      <c r="S186" s="27"/>
      <c r="T186" s="27"/>
      <c r="U186" s="27"/>
      <c r="V186" s="27"/>
      <c r="W186" s="27"/>
      <c r="X186" s="27"/>
      <c r="Y186" s="27"/>
      <c r="Z186" s="27"/>
      <c r="AA186" s="27"/>
    </row>
    <row r="187" spans="1:27" outlineLevel="1">
      <c r="A187" s="18"/>
      <c r="B187" s="18"/>
      <c r="C187" s="111"/>
      <c r="D187" s="188"/>
      <c r="E187" s="188"/>
      <c r="F187" s="188"/>
      <c r="G187" s="455"/>
      <c r="H187" s="18" t="s">
        <v>10</v>
      </c>
      <c r="I187" s="111" t="s">
        <v>2005</v>
      </c>
      <c r="J187" s="110"/>
      <c r="K187" s="287" t="s">
        <v>1876</v>
      </c>
      <c r="L187" s="287" t="s">
        <v>1877</v>
      </c>
      <c r="M187" s="287" t="s">
        <v>1762</v>
      </c>
      <c r="N187" s="287" t="s">
        <v>1763</v>
      </c>
      <c r="O187" s="287" t="s">
        <v>1764</v>
      </c>
      <c r="P187" s="287"/>
      <c r="Q187" s="27"/>
      <c r="R187" s="27"/>
      <c r="S187" s="27"/>
      <c r="T187" s="27"/>
      <c r="U187" s="27"/>
      <c r="V187" s="27"/>
      <c r="W187" s="27"/>
      <c r="X187" s="27"/>
      <c r="Y187" s="27"/>
      <c r="Z187" s="27"/>
      <c r="AA187" s="27"/>
    </row>
    <row r="188" spans="1:27" outlineLevel="1">
      <c r="A188" s="18"/>
      <c r="B188" s="18"/>
      <c r="C188" s="111"/>
      <c r="D188" s="188"/>
      <c r="E188" s="188"/>
      <c r="F188" s="188"/>
      <c r="G188" s="455"/>
      <c r="H188" s="18" t="s">
        <v>10</v>
      </c>
      <c r="I188" s="111" t="s">
        <v>2004</v>
      </c>
      <c r="J188" s="110"/>
      <c r="K188" s="287" t="s">
        <v>368</v>
      </c>
      <c r="L188" s="287" t="s">
        <v>3236</v>
      </c>
      <c r="M188" s="287" t="s">
        <v>3239</v>
      </c>
      <c r="N188" s="287"/>
      <c r="O188" s="287"/>
      <c r="P188" s="287"/>
      <c r="Q188" s="27"/>
      <c r="R188" s="27"/>
      <c r="S188" s="27"/>
      <c r="T188" s="27"/>
      <c r="U188" s="27"/>
      <c r="V188" s="27"/>
      <c r="W188" s="27"/>
      <c r="X188" s="27"/>
      <c r="Y188" s="27"/>
      <c r="Z188" s="27"/>
      <c r="AA188" s="27"/>
    </row>
    <row r="189" spans="1:27" outlineLevel="1">
      <c r="A189" s="18"/>
      <c r="B189" s="18"/>
      <c r="C189" s="111"/>
      <c r="D189" s="188"/>
      <c r="E189" s="188"/>
      <c r="F189" s="188"/>
      <c r="G189" s="455"/>
      <c r="H189" s="18" t="s">
        <v>10</v>
      </c>
      <c r="I189" s="111" t="s">
        <v>2420</v>
      </c>
      <c r="J189" s="110"/>
      <c r="K189" s="287" t="s">
        <v>368</v>
      </c>
      <c r="L189" s="287"/>
      <c r="M189" s="287"/>
      <c r="N189" s="287"/>
      <c r="O189" s="287"/>
      <c r="P189" s="287"/>
      <c r="Q189" s="27"/>
      <c r="R189" s="27"/>
      <c r="S189" s="27"/>
      <c r="T189" s="27"/>
      <c r="U189" s="27"/>
      <c r="V189" s="27"/>
      <c r="W189" s="27"/>
      <c r="X189" s="27"/>
      <c r="Y189" s="27"/>
      <c r="Z189" s="27"/>
      <c r="AA189" s="27"/>
    </row>
    <row r="190" spans="1:27" outlineLevel="1">
      <c r="A190" s="18"/>
      <c r="B190" s="18"/>
      <c r="C190" s="111"/>
      <c r="D190" s="188"/>
      <c r="E190" s="188"/>
      <c r="F190" s="188"/>
      <c r="G190" s="455"/>
      <c r="H190" s="18" t="s">
        <v>10</v>
      </c>
      <c r="I190" s="111" t="s">
        <v>2007</v>
      </c>
      <c r="J190" s="110"/>
      <c r="K190" s="287" t="s">
        <v>787</v>
      </c>
      <c r="L190" s="287"/>
      <c r="M190" s="287"/>
      <c r="N190" s="287"/>
      <c r="O190" s="287"/>
      <c r="P190" s="287"/>
      <c r="Q190" s="27"/>
      <c r="R190" s="27"/>
      <c r="S190" s="27"/>
      <c r="T190" s="27"/>
      <c r="U190" s="27"/>
      <c r="V190" s="27"/>
      <c r="W190" s="27"/>
      <c r="X190" s="27"/>
      <c r="Y190" s="27"/>
      <c r="Z190" s="27"/>
      <c r="AA190" s="27"/>
    </row>
    <row r="191" spans="1:27" outlineLevel="1">
      <c r="A191" s="18"/>
      <c r="B191" s="18"/>
      <c r="C191" s="111"/>
      <c r="D191" s="188"/>
      <c r="E191" s="188"/>
      <c r="F191" s="188"/>
      <c r="G191" s="455"/>
      <c r="H191" s="18" t="s">
        <v>10</v>
      </c>
      <c r="I191" s="111" t="s">
        <v>2037</v>
      </c>
      <c r="J191" s="110"/>
      <c r="K191" s="287" t="s">
        <v>2038</v>
      </c>
      <c r="L191" s="287"/>
      <c r="M191" s="287"/>
      <c r="N191" s="287"/>
      <c r="O191" s="287"/>
      <c r="P191" s="287"/>
      <c r="Q191" s="27"/>
      <c r="R191" s="27"/>
      <c r="S191" s="27"/>
      <c r="T191" s="27"/>
      <c r="U191" s="27"/>
      <c r="V191" s="27"/>
      <c r="W191" s="27"/>
      <c r="X191" s="27"/>
      <c r="Y191" s="27"/>
      <c r="Z191" s="27"/>
      <c r="AA191" s="27"/>
    </row>
    <row r="192" spans="1:27" outlineLevel="1">
      <c r="A192" s="18"/>
      <c r="B192" s="18"/>
      <c r="C192" s="111"/>
      <c r="D192" s="188"/>
      <c r="E192" s="188"/>
      <c r="F192" s="188"/>
      <c r="G192" s="455"/>
      <c r="H192" s="18" t="s">
        <v>9</v>
      </c>
      <c r="I192" s="111" t="s">
        <v>3192</v>
      </c>
      <c r="J192" s="110"/>
      <c r="K192" s="287"/>
      <c r="L192" s="287"/>
      <c r="M192" s="287"/>
      <c r="N192" s="287"/>
      <c r="O192" s="287"/>
      <c r="P192" s="287"/>
      <c r="Q192" s="27"/>
      <c r="R192" s="27"/>
      <c r="S192" s="27"/>
      <c r="T192" s="27"/>
      <c r="U192" s="27"/>
      <c r="V192" s="27"/>
      <c r="W192" s="27"/>
      <c r="X192" s="27"/>
      <c r="Y192" s="27"/>
      <c r="Z192" s="27"/>
      <c r="AA192" s="27"/>
    </row>
    <row r="193" spans="1:27" outlineLevel="1">
      <c r="A193" s="18"/>
      <c r="B193" s="18"/>
      <c r="C193" s="111"/>
      <c r="D193" s="188"/>
      <c r="E193" s="188"/>
      <c r="F193" s="188"/>
      <c r="G193" s="455"/>
      <c r="H193" s="18" t="s">
        <v>9</v>
      </c>
      <c r="I193" s="111" t="s">
        <v>1366</v>
      </c>
      <c r="J193" s="112"/>
      <c r="K193" s="287" t="s">
        <v>1367</v>
      </c>
      <c r="L193" s="287" t="s">
        <v>1368</v>
      </c>
      <c r="M193" s="410" t="s">
        <v>1130</v>
      </c>
      <c r="N193" s="287" t="s">
        <v>1364</v>
      </c>
      <c r="O193" s="287" t="s">
        <v>1131</v>
      </c>
      <c r="P193" s="410" t="s">
        <v>1369</v>
      </c>
      <c r="Q193" s="287" t="s">
        <v>1370</v>
      </c>
      <c r="R193" s="287" t="s">
        <v>1371</v>
      </c>
      <c r="S193" s="410" t="s">
        <v>1372</v>
      </c>
      <c r="T193" s="27" t="s">
        <v>815</v>
      </c>
      <c r="U193" s="27" t="s">
        <v>1726</v>
      </c>
      <c r="V193" s="27" t="s">
        <v>1526</v>
      </c>
      <c r="W193" s="27" t="s">
        <v>2786</v>
      </c>
      <c r="X193" s="27"/>
      <c r="Y193" s="27"/>
      <c r="Z193" s="27"/>
      <c r="AA193" s="27"/>
    </row>
    <row r="194" spans="1:27" outlineLevel="1">
      <c r="A194" s="18"/>
      <c r="B194" s="18"/>
      <c r="C194" s="111"/>
      <c r="D194" s="188"/>
      <c r="E194" s="188"/>
      <c r="F194" s="188"/>
      <c r="G194" s="455" t="s">
        <v>1537</v>
      </c>
      <c r="H194" s="18" t="s">
        <v>11</v>
      </c>
      <c r="I194" s="111" t="s">
        <v>1559</v>
      </c>
      <c r="J194" s="110"/>
      <c r="K194" s="287" t="s">
        <v>815</v>
      </c>
      <c r="L194" s="287" t="s">
        <v>1726</v>
      </c>
      <c r="M194" s="287" t="s">
        <v>1526</v>
      </c>
      <c r="N194" s="27"/>
      <c r="O194" s="27"/>
      <c r="P194" s="27"/>
      <c r="Q194" s="27"/>
      <c r="R194" s="27"/>
      <c r="S194" s="27"/>
      <c r="T194" s="27"/>
      <c r="U194" s="27"/>
      <c r="V194" s="27"/>
      <c r="W194" s="27"/>
      <c r="X194" s="27"/>
      <c r="Y194" s="27"/>
      <c r="Z194" s="27"/>
      <c r="AA194" s="27"/>
    </row>
    <row r="195" spans="1:27" outlineLevel="1">
      <c r="A195" s="18"/>
      <c r="B195" s="18"/>
      <c r="C195" s="111"/>
      <c r="D195" s="188"/>
      <c r="E195" s="188"/>
      <c r="F195" s="188"/>
      <c r="G195" s="455"/>
      <c r="H195" s="18" t="s">
        <v>11</v>
      </c>
      <c r="I195" s="111" t="s">
        <v>189</v>
      </c>
      <c r="J195" s="110"/>
      <c r="K195" s="287"/>
      <c r="L195" s="27"/>
      <c r="M195" s="27"/>
      <c r="N195" s="27"/>
      <c r="O195" s="27"/>
      <c r="P195" s="27"/>
      <c r="Q195" s="27"/>
      <c r="R195" s="27"/>
      <c r="S195" s="27"/>
      <c r="T195" s="27"/>
      <c r="U195" s="27"/>
      <c r="V195" s="27"/>
      <c r="W195" s="27"/>
      <c r="X195" s="27"/>
      <c r="Y195" s="27"/>
      <c r="Z195" s="27"/>
      <c r="AA195" s="27"/>
    </row>
    <row r="196" spans="1:27" outlineLevel="1">
      <c r="A196" s="18"/>
      <c r="B196" s="18"/>
      <c r="C196" s="111"/>
      <c r="D196" s="188"/>
      <c r="E196" s="188"/>
      <c r="F196" s="188"/>
      <c r="G196" s="455"/>
      <c r="H196" s="18" t="s">
        <v>9</v>
      </c>
      <c r="I196" s="111" t="s">
        <v>189</v>
      </c>
      <c r="J196" s="110"/>
      <c r="K196" s="287"/>
      <c r="L196" s="27"/>
      <c r="M196" s="27"/>
      <c r="N196" s="27"/>
      <c r="O196" s="27"/>
      <c r="P196" s="27"/>
      <c r="Q196" s="27"/>
      <c r="R196" s="27"/>
      <c r="S196" s="27"/>
      <c r="T196" s="27"/>
      <c r="U196" s="27"/>
      <c r="V196" s="27"/>
      <c r="W196" s="27"/>
      <c r="X196" s="27"/>
      <c r="Y196" s="27"/>
      <c r="Z196" s="27"/>
      <c r="AA196" s="27"/>
    </row>
    <row r="197" spans="1:27" outlineLevel="1">
      <c r="A197" s="18"/>
      <c r="B197" s="18"/>
      <c r="C197" s="111"/>
      <c r="D197" s="188"/>
      <c r="E197" s="188"/>
      <c r="F197" s="188"/>
      <c r="G197" s="455"/>
      <c r="H197" s="18" t="s">
        <v>9</v>
      </c>
      <c r="I197" s="111" t="s">
        <v>1479</v>
      </c>
      <c r="J197" s="110"/>
      <c r="K197" s="287"/>
      <c r="L197" s="27"/>
      <c r="M197" s="27"/>
      <c r="N197" s="27"/>
      <c r="O197" s="27"/>
      <c r="P197" s="27"/>
      <c r="Q197" s="27"/>
      <c r="R197" s="27"/>
      <c r="S197" s="27"/>
      <c r="T197" s="27"/>
      <c r="U197" s="27"/>
      <c r="V197" s="27"/>
      <c r="W197" s="27"/>
      <c r="X197" s="27"/>
      <c r="Y197" s="27"/>
      <c r="Z197" s="27"/>
      <c r="AA197" s="27"/>
    </row>
    <row r="198" spans="1:27" outlineLevel="1">
      <c r="A198" s="18"/>
      <c r="B198" s="18"/>
      <c r="C198" s="111"/>
      <c r="D198" s="188"/>
      <c r="E198" s="188"/>
      <c r="F198" s="188"/>
      <c r="G198" s="455"/>
      <c r="H198" s="18" t="s">
        <v>0</v>
      </c>
      <c r="I198" s="111" t="s">
        <v>361</v>
      </c>
      <c r="J198" s="112"/>
      <c r="K198" s="112"/>
      <c r="L198" s="112"/>
      <c r="M198" s="112"/>
      <c r="N198" s="112"/>
      <c r="O198" s="112"/>
      <c r="P198" s="112"/>
      <c r="Q198" s="112"/>
      <c r="R198" s="112"/>
      <c r="S198" s="27"/>
      <c r="T198" s="27"/>
      <c r="U198" s="27"/>
      <c r="V198" s="27"/>
      <c r="W198" s="27"/>
      <c r="X198" s="27"/>
      <c r="Y198" s="27"/>
      <c r="Z198" s="27"/>
      <c r="AA198" s="27"/>
    </row>
    <row r="199" spans="1:27" outlineLevel="1">
      <c r="A199" s="18"/>
      <c r="B199" s="18"/>
      <c r="C199" s="111"/>
      <c r="D199" s="188"/>
      <c r="E199" s="188"/>
      <c r="F199" s="188"/>
      <c r="G199" s="455"/>
      <c r="H199" s="18" t="s">
        <v>0</v>
      </c>
      <c r="I199" s="111" t="s">
        <v>1410</v>
      </c>
      <c r="J199" s="112"/>
      <c r="K199" s="287" t="s">
        <v>787</v>
      </c>
      <c r="L199" s="287" t="s">
        <v>368</v>
      </c>
      <c r="M199" s="287" t="s">
        <v>949</v>
      </c>
      <c r="N199" s="287" t="s">
        <v>366</v>
      </c>
      <c r="O199" s="287" t="s">
        <v>571</v>
      </c>
      <c r="P199" s="287" t="s">
        <v>390</v>
      </c>
      <c r="Q199" s="188" t="s">
        <v>1007</v>
      </c>
      <c r="R199" s="27"/>
      <c r="S199" s="27"/>
      <c r="T199" s="27"/>
      <c r="U199" s="27"/>
      <c r="V199" s="27"/>
      <c r="W199" s="27"/>
      <c r="X199" s="27"/>
      <c r="Y199" s="27"/>
      <c r="Z199" s="27"/>
      <c r="AA199" s="27"/>
    </row>
    <row r="200" spans="1:27" outlineLevel="1">
      <c r="A200" s="18"/>
      <c r="B200" s="18"/>
      <c r="C200" s="111"/>
      <c r="D200" s="188"/>
      <c r="E200" s="188"/>
      <c r="F200" s="188"/>
      <c r="G200" s="455"/>
      <c r="H200" s="18" t="s">
        <v>9</v>
      </c>
      <c r="I200" s="111" t="s">
        <v>361</v>
      </c>
      <c r="J200" s="112"/>
      <c r="K200" s="287"/>
      <c r="L200" s="27"/>
      <c r="M200" s="27"/>
      <c r="N200" s="27"/>
      <c r="O200" s="27"/>
      <c r="P200" s="27"/>
      <c r="Q200" s="27"/>
      <c r="R200" s="27"/>
      <c r="S200" s="27"/>
      <c r="T200" s="27"/>
      <c r="U200" s="27"/>
      <c r="V200" s="27"/>
      <c r="W200" s="27"/>
      <c r="X200" s="27"/>
      <c r="Y200" s="27"/>
      <c r="Z200" s="27"/>
      <c r="AA200" s="27"/>
    </row>
    <row r="201" spans="1:27" outlineLevel="1">
      <c r="A201" s="18"/>
      <c r="B201" s="18"/>
      <c r="C201" s="111"/>
      <c r="D201" s="188"/>
      <c r="E201" s="188"/>
      <c r="F201" s="188"/>
      <c r="G201" s="455" t="s">
        <v>1490</v>
      </c>
      <c r="H201" s="18" t="s">
        <v>9</v>
      </c>
      <c r="I201" s="111" t="s">
        <v>389</v>
      </c>
      <c r="J201" s="112"/>
      <c r="K201" s="287" t="s">
        <v>787</v>
      </c>
      <c r="L201" s="287" t="s">
        <v>368</v>
      </c>
      <c r="M201" s="287" t="s">
        <v>949</v>
      </c>
      <c r="N201" s="287" t="s">
        <v>366</v>
      </c>
      <c r="O201" s="287" t="s">
        <v>571</v>
      </c>
      <c r="P201" s="287" t="s">
        <v>390</v>
      </c>
      <c r="Q201" s="188" t="s">
        <v>1007</v>
      </c>
      <c r="R201" s="27"/>
      <c r="S201" s="27"/>
      <c r="T201" s="27"/>
      <c r="U201" s="27"/>
      <c r="V201" s="27"/>
      <c r="W201" s="27"/>
      <c r="X201" s="27"/>
      <c r="Y201" s="27"/>
      <c r="Z201" s="27"/>
      <c r="AA201" s="27"/>
    </row>
    <row r="202" spans="1:27" outlineLevel="1">
      <c r="A202" s="18"/>
      <c r="B202" s="18"/>
      <c r="C202" s="111"/>
      <c r="D202" s="188"/>
      <c r="E202" s="188"/>
      <c r="F202" s="188"/>
      <c r="G202" s="455" t="s">
        <v>1491</v>
      </c>
      <c r="H202" s="18"/>
      <c r="I202" s="111"/>
      <c r="J202" s="112"/>
      <c r="K202" s="287"/>
      <c r="L202" s="287"/>
      <c r="M202" s="287"/>
      <c r="N202" s="287"/>
      <c r="O202" s="287"/>
      <c r="P202" s="287"/>
      <c r="Q202" s="188"/>
      <c r="R202" s="27"/>
      <c r="S202" s="27"/>
      <c r="T202" s="27"/>
      <c r="U202" s="27"/>
      <c r="V202" s="27"/>
      <c r="W202" s="27"/>
      <c r="X202" s="27"/>
      <c r="Y202" s="27"/>
      <c r="Z202" s="27"/>
      <c r="AA202" s="27"/>
    </row>
    <row r="203" spans="1:27" outlineLevel="1">
      <c r="A203" s="18"/>
      <c r="B203" s="18"/>
      <c r="C203" s="111"/>
      <c r="D203" s="188"/>
      <c r="E203" s="188"/>
      <c r="F203" s="188"/>
      <c r="G203" s="455" t="s">
        <v>1492</v>
      </c>
      <c r="H203" s="18"/>
      <c r="I203" s="111"/>
      <c r="J203" s="112"/>
      <c r="K203" s="287"/>
      <c r="L203" s="287"/>
      <c r="M203" s="287"/>
      <c r="N203" s="287"/>
      <c r="O203" s="287"/>
      <c r="P203" s="287"/>
      <c r="Q203" s="188"/>
      <c r="R203" s="27"/>
      <c r="S203" s="27"/>
      <c r="T203" s="27"/>
      <c r="U203" s="27"/>
      <c r="V203" s="27"/>
      <c r="W203" s="27"/>
      <c r="X203" s="27"/>
      <c r="Y203" s="27"/>
      <c r="Z203" s="27"/>
      <c r="AA203" s="27"/>
    </row>
    <row r="204" spans="1:27" outlineLevel="1">
      <c r="A204" s="18"/>
      <c r="B204" s="18"/>
      <c r="C204" s="111"/>
      <c r="D204" s="188"/>
      <c r="E204" s="188"/>
      <c r="F204" s="188"/>
      <c r="G204" s="455"/>
      <c r="H204" s="18" t="s">
        <v>9</v>
      </c>
      <c r="I204" s="111" t="s">
        <v>1461</v>
      </c>
      <c r="J204" s="112"/>
      <c r="K204" s="287" t="s">
        <v>1007</v>
      </c>
      <c r="L204" s="27"/>
      <c r="M204" s="27"/>
      <c r="N204" s="27"/>
      <c r="O204" s="27"/>
      <c r="P204" s="27"/>
      <c r="Q204" s="27"/>
      <c r="R204" s="27"/>
      <c r="S204" s="27"/>
      <c r="T204" s="27"/>
      <c r="U204" s="27"/>
      <c r="V204" s="27"/>
      <c r="W204" s="27"/>
      <c r="X204" s="27"/>
      <c r="Y204" s="27"/>
      <c r="Z204" s="27"/>
      <c r="AA204" s="27"/>
    </row>
    <row r="205" spans="1:27" outlineLevel="1">
      <c r="A205" s="18"/>
      <c r="B205" s="18"/>
      <c r="C205" s="111"/>
      <c r="D205" s="188"/>
      <c r="E205" s="188"/>
      <c r="F205" s="188"/>
      <c r="G205" s="455"/>
      <c r="H205" s="18" t="s">
        <v>9</v>
      </c>
      <c r="I205" s="111" t="s">
        <v>1462</v>
      </c>
      <c r="J205" s="112"/>
      <c r="K205" s="287" t="s">
        <v>1007</v>
      </c>
      <c r="L205" s="27"/>
      <c r="M205" s="27"/>
      <c r="N205" s="27"/>
      <c r="O205" s="27"/>
      <c r="P205" s="27"/>
      <c r="Q205" s="27"/>
      <c r="R205" s="27"/>
      <c r="S205" s="27"/>
      <c r="T205" s="27"/>
      <c r="U205" s="27"/>
      <c r="V205" s="27"/>
      <c r="W205" s="27"/>
      <c r="X205" s="27"/>
      <c r="Y205" s="27"/>
      <c r="Z205" s="27"/>
      <c r="AA205" s="27"/>
    </row>
    <row r="206" spans="1:27" outlineLevel="1">
      <c r="A206" s="18"/>
      <c r="B206" s="18"/>
      <c r="C206" s="111"/>
      <c r="D206" s="188"/>
      <c r="E206" s="188"/>
      <c r="F206" s="188"/>
      <c r="G206" s="455"/>
      <c r="H206" s="18" t="s">
        <v>9</v>
      </c>
      <c r="I206" s="111" t="s">
        <v>1527</v>
      </c>
      <c r="J206" s="112"/>
      <c r="K206" s="287" t="s">
        <v>1526</v>
      </c>
      <c r="L206" s="27"/>
      <c r="M206" s="27"/>
      <c r="N206" s="27"/>
      <c r="O206" s="27"/>
      <c r="P206" s="27"/>
      <c r="Q206" s="27"/>
      <c r="R206" s="27"/>
      <c r="S206" s="27"/>
      <c r="T206" s="27"/>
      <c r="U206" s="27"/>
      <c r="V206" s="27"/>
      <c r="W206" s="27"/>
      <c r="X206" s="27"/>
      <c r="Y206" s="27"/>
      <c r="Z206" s="27"/>
      <c r="AA206" s="27"/>
    </row>
    <row r="207" spans="1:27" outlineLevel="1">
      <c r="A207" s="18"/>
      <c r="B207" s="18"/>
      <c r="C207" s="111"/>
      <c r="D207" s="188"/>
      <c r="E207" s="188"/>
      <c r="F207" s="188"/>
      <c r="G207" s="455"/>
      <c r="H207" s="18" t="s">
        <v>9</v>
      </c>
      <c r="I207" s="111" t="s">
        <v>1560</v>
      </c>
      <c r="J207" s="112"/>
      <c r="K207" s="287" t="s">
        <v>1526</v>
      </c>
      <c r="L207" s="27"/>
      <c r="M207" s="27"/>
      <c r="N207" s="27"/>
      <c r="O207" s="27"/>
      <c r="P207" s="27"/>
      <c r="Q207" s="27"/>
      <c r="R207" s="27"/>
      <c r="S207" s="27"/>
      <c r="T207" s="27"/>
      <c r="U207" s="27"/>
      <c r="V207" s="27"/>
      <c r="W207" s="27"/>
      <c r="X207" s="27"/>
      <c r="Y207" s="27"/>
      <c r="Z207" s="27"/>
      <c r="AA207" s="27"/>
    </row>
    <row r="208" spans="1:27" outlineLevel="1">
      <c r="A208" s="18"/>
      <c r="B208" s="18"/>
      <c r="C208" s="111"/>
      <c r="D208" s="188"/>
      <c r="E208" s="188"/>
      <c r="F208" s="188"/>
      <c r="G208" s="455"/>
      <c r="H208" s="18" t="s">
        <v>9</v>
      </c>
      <c r="I208" s="111" t="s">
        <v>1144</v>
      </c>
      <c r="J208" s="112"/>
      <c r="K208" s="287"/>
      <c r="L208" s="27"/>
      <c r="M208" s="27"/>
      <c r="N208" s="27"/>
      <c r="O208" s="27"/>
      <c r="P208" s="27"/>
      <c r="Q208" s="27"/>
      <c r="R208" s="27"/>
      <c r="S208" s="27"/>
      <c r="T208" s="27"/>
      <c r="U208" s="27"/>
      <c r="V208" s="27"/>
      <c r="W208" s="27"/>
      <c r="X208" s="27"/>
      <c r="Y208" s="27"/>
      <c r="Z208" s="27"/>
      <c r="AA208" s="27"/>
    </row>
    <row r="209" spans="1:27">
      <c r="A209" s="18"/>
      <c r="B209" s="18"/>
      <c r="C209" s="111"/>
      <c r="D209" s="188"/>
      <c r="E209" s="188"/>
      <c r="F209" s="188"/>
      <c r="G209" s="455"/>
      <c r="H209" s="109" t="s">
        <v>16</v>
      </c>
      <c r="I209" s="803" t="s">
        <v>1113</v>
      </c>
      <c r="J209" s="110"/>
      <c r="K209" s="286"/>
      <c r="L209" s="27"/>
      <c r="M209" s="27"/>
      <c r="N209" s="27"/>
      <c r="O209" s="27"/>
      <c r="P209" s="27"/>
      <c r="Q209" s="27"/>
      <c r="R209" s="27"/>
      <c r="S209" s="27"/>
      <c r="T209" s="27"/>
      <c r="U209" s="27"/>
      <c r="V209" s="27"/>
      <c r="W209" s="27"/>
      <c r="X209" s="27"/>
      <c r="Y209" s="27"/>
      <c r="Z209" s="27"/>
      <c r="AA209" s="27"/>
    </row>
    <row r="210" spans="1:27" outlineLevel="1">
      <c r="A210" s="18"/>
      <c r="B210" s="18"/>
      <c r="C210" s="111"/>
      <c r="D210" s="188"/>
      <c r="E210" s="188"/>
      <c r="F210" s="188"/>
      <c r="G210" s="455"/>
      <c r="H210" s="18" t="s">
        <v>10</v>
      </c>
      <c r="I210" s="111" t="s">
        <v>1136</v>
      </c>
      <c r="J210" s="110"/>
      <c r="K210" s="287"/>
      <c r="L210" s="287"/>
      <c r="M210" s="287"/>
      <c r="N210" s="287"/>
      <c r="O210" s="287"/>
      <c r="P210" s="287"/>
      <c r="Q210" s="287"/>
      <c r="R210" s="287"/>
      <c r="S210" s="287"/>
      <c r="T210" s="27"/>
      <c r="U210" s="27"/>
      <c r="V210" s="27"/>
      <c r="W210" s="27"/>
      <c r="X210" s="27"/>
      <c r="Y210" s="27"/>
      <c r="Z210" s="27"/>
      <c r="AA210" s="27"/>
    </row>
    <row r="211" spans="1:27" outlineLevel="1">
      <c r="A211" s="18"/>
      <c r="B211" s="18"/>
      <c r="C211" s="111"/>
      <c r="D211" s="188"/>
      <c r="E211" s="188"/>
      <c r="F211" s="188"/>
      <c r="G211" s="455"/>
      <c r="H211" s="18" t="s">
        <v>10</v>
      </c>
      <c r="I211" s="111" t="s">
        <v>1481</v>
      </c>
      <c r="J211" s="110"/>
      <c r="K211" s="287"/>
      <c r="L211" s="287"/>
      <c r="M211" s="287"/>
      <c r="N211" s="287"/>
      <c r="O211" s="287"/>
      <c r="P211" s="287"/>
      <c r="Q211" s="287"/>
      <c r="R211" s="287"/>
      <c r="S211" s="287"/>
      <c r="T211" s="27"/>
      <c r="U211" s="27"/>
      <c r="V211" s="27"/>
      <c r="W211" s="27"/>
      <c r="X211" s="27"/>
      <c r="Y211" s="27"/>
      <c r="Z211" s="27"/>
      <c r="AA211" s="27"/>
    </row>
    <row r="212" spans="1:27" outlineLevel="1">
      <c r="A212" s="18"/>
      <c r="B212" s="18"/>
      <c r="C212" s="111"/>
      <c r="D212" s="188"/>
      <c r="E212" s="188"/>
      <c r="F212" s="188"/>
      <c r="G212" s="455"/>
      <c r="H212" s="18" t="s">
        <v>10</v>
      </c>
      <c r="I212" s="111" t="s">
        <v>2088</v>
      </c>
      <c r="J212" s="110"/>
      <c r="K212" s="287"/>
      <c r="L212" s="287"/>
      <c r="M212" s="287"/>
      <c r="N212" s="287"/>
      <c r="O212" s="287"/>
      <c r="P212" s="287"/>
      <c r="Q212" s="287"/>
      <c r="R212" s="287"/>
      <c r="S212" s="287"/>
      <c r="T212" s="27"/>
      <c r="U212" s="27"/>
      <c r="V212" s="27"/>
      <c r="W212" s="27"/>
      <c r="X212" s="27"/>
      <c r="Y212" s="27"/>
      <c r="Z212" s="27"/>
      <c r="AA212" s="27"/>
    </row>
    <row r="213" spans="1:27" outlineLevel="1">
      <c r="A213" s="18"/>
      <c r="B213" s="18"/>
      <c r="C213" s="111"/>
      <c r="D213" s="188"/>
      <c r="E213" s="188"/>
      <c r="F213" s="188"/>
      <c r="G213" s="455"/>
      <c r="H213" s="18" t="s">
        <v>10</v>
      </c>
      <c r="I213" s="111" t="s">
        <v>2087</v>
      </c>
      <c r="J213" s="110"/>
      <c r="K213" s="287"/>
      <c r="L213" s="27"/>
      <c r="M213" s="27"/>
      <c r="N213" s="27"/>
      <c r="O213" s="27"/>
      <c r="P213" s="27"/>
      <c r="Q213" s="27"/>
      <c r="R213" s="27"/>
      <c r="S213" s="27"/>
      <c r="T213" s="27"/>
      <c r="U213" s="27"/>
      <c r="V213" s="27"/>
      <c r="W213" s="27"/>
      <c r="X213" s="27"/>
      <c r="Y213" s="27"/>
      <c r="Z213" s="27"/>
      <c r="AA213" s="27"/>
    </row>
    <row r="214" spans="1:27" outlineLevel="1">
      <c r="A214" s="18"/>
      <c r="B214" s="18"/>
      <c r="C214" s="111"/>
      <c r="D214" s="188"/>
      <c r="E214" s="188"/>
      <c r="F214" s="188"/>
      <c r="G214" s="455"/>
      <c r="H214" s="18" t="s">
        <v>10</v>
      </c>
      <c r="I214" s="111" t="s">
        <v>1736</v>
      </c>
      <c r="J214" s="110"/>
      <c r="K214" s="287" t="s">
        <v>1737</v>
      </c>
      <c r="L214" s="287" t="s">
        <v>1739</v>
      </c>
      <c r="M214" s="287" t="s">
        <v>1738</v>
      </c>
      <c r="N214" s="27"/>
      <c r="O214" s="27"/>
      <c r="P214" s="27"/>
      <c r="Q214" s="27"/>
      <c r="R214" s="27"/>
      <c r="S214" s="27"/>
      <c r="T214" s="27"/>
      <c r="U214" s="27"/>
      <c r="V214" s="27"/>
      <c r="W214" s="27"/>
      <c r="X214" s="27"/>
      <c r="Y214" s="27"/>
      <c r="Z214" s="27"/>
      <c r="AA214" s="27"/>
    </row>
    <row r="215" spans="1:27" outlineLevel="1">
      <c r="A215" s="18"/>
      <c r="B215" s="18"/>
      <c r="C215" s="111"/>
      <c r="D215" s="188"/>
      <c r="E215" s="188"/>
      <c r="F215" s="188"/>
      <c r="G215" s="455"/>
      <c r="H215" s="18" t="s">
        <v>10</v>
      </c>
      <c r="I215" s="111" t="s">
        <v>2098</v>
      </c>
      <c r="J215" s="110"/>
      <c r="K215" s="287" t="s">
        <v>2099</v>
      </c>
      <c r="L215" s="287"/>
      <c r="M215" s="287"/>
      <c r="N215" s="27"/>
      <c r="O215" s="27"/>
      <c r="P215" s="27"/>
      <c r="Q215" s="27"/>
      <c r="R215" s="27"/>
      <c r="S215" s="27"/>
      <c r="T215" s="27"/>
      <c r="U215" s="27"/>
      <c r="V215" s="27"/>
      <c r="W215" s="27"/>
      <c r="X215" s="27"/>
      <c r="Y215" s="27"/>
      <c r="Z215" s="27"/>
      <c r="AA215" s="27"/>
    </row>
    <row r="216" spans="1:27" outlineLevel="1">
      <c r="A216" s="18"/>
      <c r="B216" s="18"/>
      <c r="C216" s="111"/>
      <c r="D216" s="188"/>
      <c r="E216" s="188"/>
      <c r="F216" s="188"/>
      <c r="G216" s="455"/>
      <c r="H216" s="18" t="s">
        <v>10</v>
      </c>
      <c r="I216" s="111" t="s">
        <v>2089</v>
      </c>
      <c r="J216" s="110"/>
      <c r="K216" s="287"/>
      <c r="L216" s="27"/>
      <c r="M216" s="27"/>
      <c r="N216" s="27"/>
      <c r="O216" s="27"/>
      <c r="P216" s="27"/>
      <c r="Q216" s="27"/>
      <c r="R216" s="27"/>
      <c r="S216" s="27"/>
      <c r="T216" s="27"/>
      <c r="U216" s="27"/>
      <c r="V216" s="27"/>
      <c r="W216" s="27"/>
      <c r="X216" s="27"/>
      <c r="Y216" s="27"/>
      <c r="Z216" s="27"/>
      <c r="AA216" s="27"/>
    </row>
    <row r="217" spans="1:27" outlineLevel="1">
      <c r="A217" s="18"/>
      <c r="B217" s="18"/>
      <c r="C217" s="111"/>
      <c r="D217" s="188"/>
      <c r="E217" s="188"/>
      <c r="F217" s="188"/>
      <c r="G217" s="455"/>
      <c r="H217" s="18" t="s">
        <v>10</v>
      </c>
      <c r="I217" s="111" t="s">
        <v>1193</v>
      </c>
      <c r="J217" s="110"/>
      <c r="K217" s="287" t="s">
        <v>1101</v>
      </c>
      <c r="L217" s="27"/>
      <c r="M217" s="27"/>
      <c r="N217" s="27"/>
      <c r="O217" s="27"/>
      <c r="P217" s="27"/>
      <c r="Q217" s="27"/>
      <c r="R217" s="27"/>
      <c r="S217" s="27"/>
      <c r="T217" s="27"/>
      <c r="U217" s="27"/>
      <c r="V217" s="27"/>
      <c r="W217" s="27"/>
      <c r="X217" s="27"/>
      <c r="Y217" s="27"/>
      <c r="Z217" s="27"/>
      <c r="AA217" s="27"/>
    </row>
    <row r="218" spans="1:27" outlineLevel="1">
      <c r="A218" s="18"/>
      <c r="B218" s="18"/>
      <c r="C218" s="111"/>
      <c r="D218" s="188"/>
      <c r="E218" s="188"/>
      <c r="F218" s="188"/>
      <c r="G218" s="455"/>
      <c r="H218" s="18" t="s">
        <v>10</v>
      </c>
      <c r="I218" s="111" t="s">
        <v>1208</v>
      </c>
      <c r="J218" s="110"/>
      <c r="K218" s="287" t="s">
        <v>1101</v>
      </c>
      <c r="L218" s="27"/>
      <c r="M218" s="27"/>
      <c r="N218" s="27"/>
      <c r="O218" s="27"/>
      <c r="P218" s="27"/>
      <c r="Q218" s="27"/>
      <c r="R218" s="27"/>
      <c r="S218" s="27"/>
      <c r="T218" s="27"/>
      <c r="U218" s="27"/>
      <c r="V218" s="27"/>
      <c r="W218" s="27"/>
      <c r="X218" s="27"/>
      <c r="Y218" s="27"/>
      <c r="Z218" s="27"/>
      <c r="AA218" s="27"/>
    </row>
    <row r="219" spans="1:27" outlineLevel="1">
      <c r="A219" s="18"/>
      <c r="B219" s="18"/>
      <c r="C219" s="111"/>
      <c r="D219" s="188"/>
      <c r="E219" s="188"/>
      <c r="F219" s="188"/>
      <c r="G219" s="455"/>
      <c r="H219" s="18" t="s">
        <v>10</v>
      </c>
      <c r="I219" s="111" t="s">
        <v>2621</v>
      </c>
      <c r="J219" s="112"/>
      <c r="K219" s="287"/>
      <c r="L219" s="27"/>
      <c r="M219" s="27"/>
      <c r="N219" s="27"/>
      <c r="O219" s="27"/>
      <c r="P219" s="27"/>
      <c r="Q219" s="27"/>
      <c r="R219" s="27"/>
      <c r="S219" s="27"/>
      <c r="T219" s="27"/>
      <c r="U219" s="27"/>
      <c r="V219" s="27"/>
      <c r="W219" s="27"/>
      <c r="X219" s="27"/>
      <c r="Y219" s="27"/>
      <c r="Z219" s="27"/>
      <c r="AA219" s="27"/>
    </row>
    <row r="220" spans="1:27" outlineLevel="1">
      <c r="A220" s="18"/>
      <c r="B220" s="18"/>
      <c r="C220" s="111"/>
      <c r="D220" s="188"/>
      <c r="E220" s="188"/>
      <c r="F220" s="188"/>
      <c r="G220" s="455"/>
      <c r="H220" s="18" t="s">
        <v>10</v>
      </c>
      <c r="I220" s="111" t="s">
        <v>2057</v>
      </c>
      <c r="J220" s="112"/>
      <c r="K220" s="287" t="s">
        <v>1007</v>
      </c>
      <c r="L220" s="27"/>
      <c r="M220" s="27"/>
      <c r="N220" s="27"/>
      <c r="O220" s="27"/>
      <c r="P220" s="27"/>
      <c r="Q220" s="27"/>
      <c r="R220" s="27"/>
      <c r="S220" s="27"/>
      <c r="T220" s="27"/>
      <c r="U220" s="27"/>
      <c r="V220" s="27"/>
      <c r="W220" s="27"/>
      <c r="X220" s="27"/>
      <c r="Y220" s="27"/>
      <c r="Z220" s="27"/>
      <c r="AA220" s="27"/>
    </row>
    <row r="221" spans="1:27" outlineLevel="1">
      <c r="A221" s="18"/>
      <c r="B221" s="18"/>
      <c r="C221" s="111"/>
      <c r="D221" s="188"/>
      <c r="E221" s="188"/>
      <c r="F221" s="188"/>
      <c r="G221" s="455"/>
      <c r="H221" s="18" t="s">
        <v>10</v>
      </c>
      <c r="I221" s="111" t="s">
        <v>1344</v>
      </c>
      <c r="J221" s="112"/>
      <c r="K221" s="287"/>
      <c r="L221" s="27"/>
      <c r="M221" s="27"/>
      <c r="N221" s="27"/>
      <c r="O221" s="27"/>
      <c r="P221" s="27"/>
      <c r="Q221" s="27"/>
      <c r="R221" s="27"/>
      <c r="S221" s="27"/>
      <c r="T221" s="27"/>
      <c r="U221" s="27"/>
      <c r="V221" s="27"/>
      <c r="W221" s="27"/>
      <c r="X221" s="27"/>
      <c r="Y221" s="27"/>
      <c r="Z221" s="27"/>
      <c r="AA221" s="27"/>
    </row>
    <row r="222" spans="1:27" outlineLevel="1">
      <c r="A222" s="18"/>
      <c r="B222" s="18"/>
      <c r="C222" s="111"/>
      <c r="D222" s="188"/>
      <c r="E222" s="188"/>
      <c r="F222" s="188"/>
      <c r="G222" s="455" t="s">
        <v>1488</v>
      </c>
      <c r="H222" s="18" t="s">
        <v>10</v>
      </c>
      <c r="I222" s="111" t="s">
        <v>14</v>
      </c>
      <c r="J222" s="110"/>
      <c r="K222" s="287" t="s">
        <v>6</v>
      </c>
      <c r="L222" s="287" t="s">
        <v>7</v>
      </c>
      <c r="M222" s="287" t="s">
        <v>8</v>
      </c>
      <c r="N222" s="27"/>
      <c r="O222" s="27"/>
      <c r="P222" s="27"/>
      <c r="Q222" s="27"/>
      <c r="R222" s="27"/>
      <c r="S222" s="27"/>
      <c r="T222" s="27"/>
      <c r="U222" s="27"/>
      <c r="V222" s="27"/>
      <c r="W222" s="27"/>
      <c r="X222" s="27"/>
      <c r="Y222" s="27"/>
      <c r="Z222" s="27"/>
      <c r="AA222" s="27"/>
    </row>
    <row r="223" spans="1:27" outlineLevel="1">
      <c r="A223" s="18"/>
      <c r="B223" s="18"/>
      <c r="C223" s="111"/>
      <c r="D223" s="188"/>
      <c r="E223" s="188"/>
      <c r="F223" s="188"/>
      <c r="G223" s="455"/>
      <c r="H223" s="18" t="s">
        <v>9</v>
      </c>
      <c r="I223" s="111" t="s">
        <v>875</v>
      </c>
      <c r="J223" s="112"/>
      <c r="K223" s="287" t="s">
        <v>874</v>
      </c>
      <c r="L223" s="27"/>
      <c r="M223" s="27"/>
      <c r="N223" s="27"/>
      <c r="O223" s="27"/>
      <c r="P223" s="27"/>
      <c r="Q223" s="27"/>
      <c r="R223" s="27"/>
      <c r="S223" s="27"/>
      <c r="T223" s="27"/>
      <c r="U223" s="27"/>
      <c r="V223" s="27"/>
      <c r="W223" s="27"/>
      <c r="X223" s="27"/>
      <c r="Y223" s="27"/>
      <c r="Z223" s="27"/>
      <c r="AA223" s="27"/>
    </row>
    <row r="224" spans="1:27" outlineLevel="1">
      <c r="A224" s="18"/>
      <c r="B224" s="18"/>
      <c r="C224" s="111"/>
      <c r="D224" s="188"/>
      <c r="E224" s="188"/>
      <c r="F224" s="188"/>
      <c r="G224" s="455"/>
      <c r="H224" s="18" t="s">
        <v>10</v>
      </c>
      <c r="I224" s="111" t="s">
        <v>17</v>
      </c>
      <c r="J224" s="110"/>
      <c r="K224" s="287" t="s">
        <v>787</v>
      </c>
      <c r="L224" s="287" t="s">
        <v>546</v>
      </c>
      <c r="M224" s="27"/>
      <c r="N224" s="27"/>
      <c r="O224" s="27"/>
      <c r="P224" s="27"/>
      <c r="Q224" s="27"/>
      <c r="R224" s="27"/>
      <c r="S224" s="27"/>
      <c r="T224" s="27"/>
      <c r="U224" s="27"/>
      <c r="V224" s="27"/>
      <c r="W224" s="27"/>
      <c r="X224" s="27"/>
      <c r="Y224" s="27"/>
      <c r="Z224" s="27"/>
      <c r="AA224" s="27"/>
    </row>
    <row r="225" spans="1:38" outlineLevel="1">
      <c r="A225" s="18"/>
      <c r="B225" s="18"/>
      <c r="C225" s="111"/>
      <c r="D225" s="188"/>
      <c r="E225" s="188"/>
      <c r="F225" s="188"/>
      <c r="G225" s="455"/>
      <c r="H225" s="18" t="s">
        <v>10</v>
      </c>
      <c r="I225" s="111" t="s">
        <v>2234</v>
      </c>
      <c r="J225" s="110"/>
      <c r="K225" s="287"/>
      <c r="L225" s="27"/>
      <c r="M225" s="27"/>
      <c r="N225" s="27"/>
      <c r="O225" s="27"/>
      <c r="P225" s="27"/>
      <c r="Q225" s="27"/>
      <c r="R225" s="27"/>
      <c r="S225" s="27"/>
      <c r="T225" s="27"/>
      <c r="U225" s="27"/>
      <c r="V225" s="27"/>
      <c r="W225" s="27"/>
      <c r="X225" s="27"/>
      <c r="Y225" s="27"/>
      <c r="Z225" s="27"/>
      <c r="AA225" s="27"/>
    </row>
    <row r="226" spans="1:38" outlineLevel="1">
      <c r="A226" s="18"/>
      <c r="B226" s="18"/>
      <c r="C226" s="111"/>
      <c r="D226" s="188"/>
      <c r="E226" s="188"/>
      <c r="F226" s="188"/>
      <c r="G226" s="455"/>
      <c r="H226" s="18" t="s">
        <v>10</v>
      </c>
      <c r="I226" s="111" t="s">
        <v>2225</v>
      </c>
      <c r="J226" s="110"/>
      <c r="K226" s="287" t="s">
        <v>6</v>
      </c>
      <c r="L226" s="287" t="s">
        <v>7</v>
      </c>
      <c r="M226" s="287" t="s">
        <v>8</v>
      </c>
      <c r="N226" s="287" t="s">
        <v>159</v>
      </c>
      <c r="O226" s="27"/>
      <c r="P226" s="27"/>
      <c r="Q226" s="27"/>
      <c r="R226" s="27"/>
      <c r="S226" s="27"/>
      <c r="T226" s="27"/>
      <c r="U226" s="27"/>
      <c r="V226" s="27"/>
      <c r="W226" s="27"/>
      <c r="X226" s="27"/>
      <c r="Y226" s="27"/>
      <c r="Z226" s="27"/>
      <c r="AA226" s="27"/>
    </row>
    <row r="227" spans="1:38" outlineLevel="1">
      <c r="A227" s="18"/>
      <c r="B227" s="18"/>
      <c r="C227" s="111"/>
      <c r="D227" s="188"/>
      <c r="E227" s="188"/>
      <c r="F227" s="188"/>
      <c r="G227" s="455" t="s">
        <v>1491</v>
      </c>
      <c r="H227" s="18" t="s">
        <v>10</v>
      </c>
      <c r="I227" s="111" t="s">
        <v>674</v>
      </c>
      <c r="J227" s="110"/>
      <c r="K227" s="287" t="s">
        <v>6</v>
      </c>
      <c r="L227" s="287" t="s">
        <v>675</v>
      </c>
      <c r="M227" s="27"/>
      <c r="N227" s="27"/>
      <c r="O227" s="27"/>
      <c r="P227" s="27"/>
      <c r="Q227" s="27"/>
      <c r="R227" s="27"/>
      <c r="S227" s="27"/>
      <c r="T227" s="27"/>
      <c r="U227" s="27"/>
      <c r="V227" s="27"/>
      <c r="W227" s="27"/>
      <c r="X227" s="27"/>
      <c r="Y227" s="27"/>
      <c r="Z227" s="27"/>
      <c r="AA227" s="27"/>
    </row>
    <row r="228" spans="1:38" outlineLevel="1">
      <c r="A228" s="18"/>
      <c r="B228" s="18"/>
      <c r="C228" s="111"/>
      <c r="D228" s="188"/>
      <c r="E228" s="188"/>
      <c r="F228" s="188"/>
      <c r="G228" s="455" t="s">
        <v>1491</v>
      </c>
      <c r="H228" s="18" t="s">
        <v>10</v>
      </c>
      <c r="I228" s="111" t="s">
        <v>776</v>
      </c>
      <c r="J228" s="110"/>
      <c r="K228" s="287" t="s">
        <v>6</v>
      </c>
      <c r="L228" s="287" t="s">
        <v>675</v>
      </c>
      <c r="M228" s="27"/>
      <c r="N228" s="27"/>
      <c r="O228" s="27"/>
      <c r="P228" s="27"/>
      <c r="Q228" s="27"/>
      <c r="R228" s="27"/>
      <c r="S228" s="27"/>
      <c r="T228" s="27"/>
      <c r="U228" s="27"/>
      <c r="V228" s="27"/>
      <c r="W228" s="27"/>
      <c r="X228" s="27"/>
      <c r="Y228" s="27"/>
      <c r="Z228" s="27"/>
      <c r="AA228" s="27"/>
    </row>
    <row r="229" spans="1:38" outlineLevel="1">
      <c r="A229" s="18"/>
      <c r="B229" s="18"/>
      <c r="C229" s="111"/>
      <c r="D229" s="188"/>
      <c r="E229" s="188"/>
      <c r="F229" s="188"/>
      <c r="G229" s="455" t="s">
        <v>1491</v>
      </c>
      <c r="H229" s="18" t="s">
        <v>10</v>
      </c>
      <c r="I229" s="111" t="s">
        <v>885</v>
      </c>
      <c r="J229" s="110"/>
      <c r="K229" s="287" t="s">
        <v>6</v>
      </c>
      <c r="L229" s="287" t="s">
        <v>675</v>
      </c>
      <c r="M229" s="27"/>
      <c r="N229" s="27"/>
      <c r="O229" s="27"/>
      <c r="P229" s="27"/>
      <c r="Q229" s="27"/>
      <c r="R229" s="27"/>
      <c r="S229" s="27"/>
      <c r="T229" s="27"/>
      <c r="U229" s="27"/>
      <c r="V229" s="27"/>
      <c r="W229" s="27"/>
      <c r="X229" s="27"/>
      <c r="Y229" s="27"/>
      <c r="Z229" s="27"/>
      <c r="AA229" s="27"/>
    </row>
    <row r="230" spans="1:38" outlineLevel="1">
      <c r="A230" s="18"/>
      <c r="B230" s="18"/>
      <c r="C230" s="111"/>
      <c r="D230" s="188"/>
      <c r="E230" s="188"/>
      <c r="F230" s="188"/>
      <c r="G230" s="455"/>
      <c r="H230" s="18" t="s">
        <v>10</v>
      </c>
      <c r="I230" s="111" t="s">
        <v>1429</v>
      </c>
      <c r="J230" s="110"/>
      <c r="K230" s="287" t="s">
        <v>6</v>
      </c>
      <c r="L230" s="287" t="s">
        <v>675</v>
      </c>
      <c r="M230" s="27"/>
      <c r="N230" s="27"/>
      <c r="O230" s="27"/>
      <c r="P230" s="27"/>
      <c r="Q230" s="27"/>
      <c r="R230" s="27"/>
      <c r="S230" s="27"/>
      <c r="T230" s="27"/>
      <c r="U230" s="27"/>
      <c r="V230" s="27"/>
      <c r="W230" s="27"/>
      <c r="X230" s="27"/>
      <c r="Y230" s="27"/>
      <c r="Z230" s="27"/>
      <c r="AA230" s="27"/>
    </row>
    <row r="231" spans="1:38" outlineLevel="1">
      <c r="A231" s="18"/>
      <c r="B231" s="18"/>
      <c r="C231" s="111"/>
      <c r="D231" s="188"/>
      <c r="E231" s="188"/>
      <c r="F231" s="188"/>
      <c r="G231" s="455" t="s">
        <v>1491</v>
      </c>
      <c r="H231" s="18" t="s">
        <v>10</v>
      </c>
      <c r="I231" s="111" t="s">
        <v>346</v>
      </c>
      <c r="J231" s="110"/>
      <c r="K231" s="287"/>
      <c r="L231" s="27"/>
      <c r="M231" s="27"/>
      <c r="N231" s="27"/>
      <c r="O231" s="27"/>
      <c r="P231" s="27"/>
      <c r="Q231" s="27"/>
      <c r="R231" s="27"/>
      <c r="S231" s="27"/>
      <c r="T231" s="27"/>
      <c r="U231" s="27"/>
      <c r="V231" s="27"/>
      <c r="W231" s="27"/>
      <c r="X231" s="27"/>
      <c r="Y231" s="27"/>
      <c r="Z231" s="27"/>
      <c r="AA231" s="27"/>
    </row>
    <row r="232" spans="1:38" outlineLevel="1">
      <c r="A232" s="18"/>
      <c r="B232" s="18"/>
      <c r="C232" s="111"/>
      <c r="D232" s="188"/>
      <c r="E232" s="188"/>
      <c r="F232" s="188"/>
      <c r="G232" s="455" t="s">
        <v>1491</v>
      </c>
      <c r="H232" s="18" t="s">
        <v>10</v>
      </c>
      <c r="I232" s="111" t="s">
        <v>347</v>
      </c>
      <c r="J232" s="110"/>
      <c r="K232" s="287"/>
      <c r="L232" s="27"/>
      <c r="M232" s="27"/>
      <c r="N232" s="27"/>
      <c r="O232" s="27"/>
      <c r="P232" s="27"/>
      <c r="Q232" s="27"/>
      <c r="R232" s="27"/>
      <c r="S232" s="27"/>
      <c r="T232" s="27"/>
      <c r="U232" s="27"/>
      <c r="V232" s="27"/>
      <c r="W232" s="27"/>
      <c r="X232" s="27"/>
      <c r="Y232" s="27"/>
      <c r="Z232" s="27"/>
      <c r="AA232" s="27"/>
    </row>
    <row r="233" spans="1:38" outlineLevel="1">
      <c r="A233" s="18"/>
      <c r="B233" s="18"/>
      <c r="C233" s="111"/>
      <c r="D233" s="188"/>
      <c r="E233" s="188"/>
      <c r="F233" s="188"/>
      <c r="G233" s="455"/>
      <c r="H233" s="18" t="s">
        <v>10</v>
      </c>
      <c r="I233" s="111" t="s">
        <v>2237</v>
      </c>
      <c r="J233" s="110"/>
      <c r="K233" s="287" t="s">
        <v>787</v>
      </c>
      <c r="L233" s="287" t="s">
        <v>368</v>
      </c>
      <c r="M233" s="287" t="s">
        <v>546</v>
      </c>
      <c r="N233" s="287" t="s">
        <v>2238</v>
      </c>
      <c r="O233" s="287" t="s">
        <v>2075</v>
      </c>
      <c r="P233" s="188" t="s">
        <v>1007</v>
      </c>
      <c r="Q233" s="27"/>
      <c r="R233" s="27"/>
      <c r="S233" s="27"/>
      <c r="T233" s="27"/>
      <c r="U233" s="27"/>
      <c r="V233" s="27"/>
      <c r="W233" s="27"/>
      <c r="X233" s="27"/>
      <c r="Y233" s="27"/>
      <c r="Z233" s="27"/>
      <c r="AA233" s="27"/>
    </row>
    <row r="234" spans="1:38" outlineLevel="1">
      <c r="A234" s="18"/>
      <c r="B234" s="18"/>
      <c r="C234" s="111"/>
      <c r="D234" s="188"/>
      <c r="E234" s="188"/>
      <c r="F234" s="188"/>
      <c r="G234" s="455"/>
      <c r="H234" s="18" t="s">
        <v>10</v>
      </c>
      <c r="I234" s="111" t="s">
        <v>2239</v>
      </c>
      <c r="J234" s="110"/>
      <c r="K234" s="287" t="s">
        <v>787</v>
      </c>
      <c r="L234" s="287" t="s">
        <v>368</v>
      </c>
      <c r="M234" s="287" t="s">
        <v>546</v>
      </c>
      <c r="N234" s="287" t="s">
        <v>2238</v>
      </c>
      <c r="O234" s="287" t="s">
        <v>2075</v>
      </c>
      <c r="P234" s="188" t="s">
        <v>1007</v>
      </c>
      <c r="Q234" s="27"/>
      <c r="R234" s="27"/>
      <c r="S234" s="27"/>
      <c r="T234" s="27"/>
      <c r="U234" s="27"/>
      <c r="V234" s="27"/>
      <c r="W234" s="27"/>
      <c r="X234" s="27"/>
      <c r="Y234" s="27"/>
      <c r="Z234" s="27"/>
      <c r="AA234" s="27"/>
    </row>
    <row r="235" spans="1:38" outlineLevel="1">
      <c r="A235" s="18"/>
      <c r="B235" s="18"/>
      <c r="C235" s="111"/>
      <c r="D235" s="188"/>
      <c r="E235" s="188"/>
      <c r="F235" s="188"/>
      <c r="G235" s="455"/>
      <c r="H235" s="18" t="s">
        <v>10</v>
      </c>
      <c r="I235" s="111" t="s">
        <v>1724</v>
      </c>
      <c r="J235" s="110"/>
      <c r="K235" s="287"/>
      <c r="L235" s="27"/>
      <c r="M235" s="27"/>
      <c r="N235" s="27"/>
      <c r="O235" s="27"/>
      <c r="P235" s="27"/>
      <c r="Q235" s="27"/>
      <c r="R235" s="27"/>
      <c r="S235" s="27"/>
      <c r="T235" s="27"/>
      <c r="U235" s="27"/>
      <c r="V235" s="27"/>
      <c r="W235" s="27"/>
      <c r="X235" s="27"/>
      <c r="Y235" s="27"/>
      <c r="Z235" s="27"/>
      <c r="AA235" s="27"/>
    </row>
    <row r="236" spans="1:38" outlineLevel="1">
      <c r="A236" s="18"/>
      <c r="B236" s="18"/>
      <c r="C236" s="111"/>
      <c r="D236" s="188"/>
      <c r="E236" s="188"/>
      <c r="F236" s="188"/>
      <c r="G236" s="455"/>
      <c r="H236" s="18" t="s">
        <v>10</v>
      </c>
      <c r="I236" s="111" t="s">
        <v>775</v>
      </c>
      <c r="J236" s="110"/>
      <c r="K236" s="287"/>
      <c r="L236" s="27"/>
      <c r="M236" s="27"/>
      <c r="N236" s="27"/>
      <c r="O236" s="27"/>
      <c r="P236" s="27"/>
      <c r="Q236" s="27"/>
      <c r="R236" s="27"/>
      <c r="S236" s="27"/>
      <c r="T236" s="27"/>
      <c r="U236" s="27"/>
      <c r="V236" s="27"/>
      <c r="W236" s="27"/>
      <c r="X236" s="27"/>
      <c r="Y236" s="27"/>
      <c r="Z236" s="27"/>
      <c r="AA236" s="27"/>
    </row>
    <row r="237" spans="1:38" outlineLevel="1">
      <c r="A237" s="18"/>
      <c r="B237" s="18"/>
      <c r="C237" s="111"/>
      <c r="D237" s="188"/>
      <c r="E237" s="188"/>
      <c r="F237" s="188"/>
      <c r="G237" s="455"/>
      <c r="H237" s="18" t="s">
        <v>10</v>
      </c>
      <c r="I237" s="111" t="s">
        <v>1430</v>
      </c>
      <c r="J237" s="110"/>
      <c r="K237" s="287"/>
      <c r="L237" s="287"/>
      <c r="M237" s="287"/>
      <c r="N237" s="287"/>
      <c r="O237" s="287"/>
      <c r="P237" s="287"/>
      <c r="Q237" s="287"/>
      <c r="R237" s="287"/>
      <c r="S237" s="287"/>
      <c r="T237" s="287"/>
      <c r="U237" s="287"/>
      <c r="V237" s="27"/>
      <c r="W237" s="27"/>
      <c r="X237" s="27"/>
      <c r="Y237" s="27"/>
      <c r="Z237" s="27"/>
      <c r="AA237" s="27"/>
    </row>
    <row r="238" spans="1:38" outlineLevel="1">
      <c r="A238" s="18"/>
      <c r="B238" s="18"/>
      <c r="C238" s="111"/>
      <c r="D238" s="188"/>
      <c r="E238" s="188"/>
      <c r="F238" s="188"/>
      <c r="G238" s="455"/>
      <c r="H238" s="18" t="s">
        <v>10</v>
      </c>
      <c r="I238" s="111" t="s">
        <v>825</v>
      </c>
      <c r="J238" s="110"/>
      <c r="K238" s="37" t="s">
        <v>2059</v>
      </c>
      <c r="L238" s="27" t="s">
        <v>1129</v>
      </c>
      <c r="M238" s="27" t="s">
        <v>1131</v>
      </c>
      <c r="N238" s="27" t="s">
        <v>1094</v>
      </c>
      <c r="O238" s="27" t="s">
        <v>1095</v>
      </c>
      <c r="P238" s="287"/>
      <c r="Q238" s="287"/>
      <c r="R238" s="287"/>
      <c r="S238" s="287"/>
      <c r="T238" s="287"/>
      <c r="U238" s="287"/>
      <c r="V238" s="27"/>
      <c r="W238" s="27"/>
      <c r="X238" s="27"/>
      <c r="Y238" s="27"/>
      <c r="Z238" s="27"/>
      <c r="AA238" s="27"/>
    </row>
    <row r="239" spans="1:38" outlineLevel="1">
      <c r="A239" s="18"/>
      <c r="B239" s="18"/>
      <c r="C239" s="111"/>
      <c r="D239" s="188"/>
      <c r="E239" s="188"/>
      <c r="F239" s="188"/>
      <c r="G239" s="455"/>
      <c r="H239" s="18" t="s">
        <v>10</v>
      </c>
      <c r="I239" s="111" t="s">
        <v>2061</v>
      </c>
      <c r="J239" s="110"/>
      <c r="K239" s="3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row>
    <row r="240" spans="1:38" outlineLevel="1">
      <c r="A240" s="18"/>
      <c r="B240" s="18"/>
      <c r="C240" s="111"/>
      <c r="D240" s="188"/>
      <c r="E240" s="188"/>
      <c r="F240" s="188"/>
      <c r="G240" s="455"/>
      <c r="H240" s="18" t="s">
        <v>10</v>
      </c>
      <c r="I240" s="111" t="s">
        <v>2060</v>
      </c>
      <c r="J240" s="110"/>
      <c r="K240" s="37" t="s">
        <v>2939</v>
      </c>
      <c r="L240" s="37" t="s">
        <v>3017</v>
      </c>
      <c r="M240" s="37" t="s">
        <v>3018</v>
      </c>
      <c r="N240" s="37" t="s">
        <v>3019</v>
      </c>
      <c r="O240" s="37" t="s">
        <v>3020</v>
      </c>
      <c r="P240" s="37" t="s">
        <v>3021</v>
      </c>
      <c r="Q240" s="27" t="s">
        <v>3022</v>
      </c>
      <c r="R240" s="27" t="s">
        <v>3013</v>
      </c>
      <c r="S240" s="27" t="s">
        <v>3014</v>
      </c>
      <c r="T240" s="27" t="s">
        <v>2978</v>
      </c>
      <c r="U240" s="27" t="s">
        <v>3025</v>
      </c>
      <c r="V240" s="27" t="s">
        <v>2974</v>
      </c>
      <c r="W240" s="27" t="s">
        <v>2975</v>
      </c>
      <c r="X240" s="27" t="s">
        <v>2976</v>
      </c>
      <c r="Y240" s="27" t="s">
        <v>2882</v>
      </c>
      <c r="Z240" s="27" t="s">
        <v>2918</v>
      </c>
      <c r="AA240" s="27" t="s">
        <v>2761</v>
      </c>
      <c r="AB240" s="27" t="s">
        <v>3028</v>
      </c>
      <c r="AC240" s="27" t="s">
        <v>2981</v>
      </c>
      <c r="AD240" s="27" t="s">
        <v>2982</v>
      </c>
      <c r="AE240" s="27" t="s">
        <v>2983</v>
      </c>
      <c r="AF240" s="27" t="s">
        <v>2984</v>
      </c>
      <c r="AG240" s="27" t="s">
        <v>2985</v>
      </c>
      <c r="AH240" s="27" t="s">
        <v>2986</v>
      </c>
    </row>
    <row r="241" spans="1:27" outlineLevel="1">
      <c r="A241" s="18"/>
      <c r="B241" s="18"/>
      <c r="C241" s="111"/>
      <c r="D241" s="188"/>
      <c r="E241" s="188"/>
      <c r="F241" s="188"/>
      <c r="G241" s="455"/>
      <c r="H241" s="18" t="s">
        <v>10</v>
      </c>
      <c r="I241" s="111" t="s">
        <v>777</v>
      </c>
      <c r="J241" s="110"/>
      <c r="K241" s="287"/>
      <c r="L241" s="287"/>
      <c r="M241" s="287"/>
      <c r="N241" s="287"/>
      <c r="O241" s="287"/>
      <c r="P241" s="287"/>
      <c r="Q241" s="27"/>
      <c r="R241" s="27"/>
      <c r="S241" s="27"/>
      <c r="T241" s="27"/>
      <c r="U241" s="27"/>
      <c r="V241" s="27"/>
      <c r="W241" s="27"/>
      <c r="X241" s="27"/>
      <c r="Y241" s="27"/>
      <c r="Z241" s="27"/>
      <c r="AA241" s="27"/>
    </row>
    <row r="242" spans="1:27" outlineLevel="1">
      <c r="A242" s="18"/>
      <c r="B242" s="18"/>
      <c r="C242" s="111"/>
      <c r="D242" s="188"/>
      <c r="E242" s="188"/>
      <c r="F242" s="188"/>
      <c r="G242" s="455" t="s">
        <v>1489</v>
      </c>
      <c r="H242" s="18" t="s">
        <v>10</v>
      </c>
      <c r="I242" s="111" t="s">
        <v>780</v>
      </c>
      <c r="J242" s="110"/>
      <c r="K242" s="287" t="s">
        <v>781</v>
      </c>
      <c r="L242" s="27" t="s">
        <v>1887</v>
      </c>
      <c r="M242" s="27" t="s">
        <v>1886</v>
      </c>
      <c r="N242" s="27"/>
      <c r="O242" s="27"/>
      <c r="P242" s="27"/>
      <c r="Q242" s="27"/>
      <c r="R242" s="27"/>
      <c r="S242" s="27"/>
      <c r="T242" s="27"/>
      <c r="U242" s="27"/>
      <c r="V242" s="27"/>
      <c r="W242" s="27"/>
      <c r="X242" s="27"/>
      <c r="Y242" s="27"/>
      <c r="Z242" s="27"/>
      <c r="AA242" s="27"/>
    </row>
    <row r="243" spans="1:27" outlineLevel="1">
      <c r="A243" s="18"/>
      <c r="B243" s="18"/>
      <c r="C243" s="111"/>
      <c r="D243" s="188"/>
      <c r="E243" s="188"/>
      <c r="F243" s="188"/>
      <c r="G243" s="455"/>
      <c r="H243" s="18" t="s">
        <v>10</v>
      </c>
      <c r="I243" s="111" t="s">
        <v>778</v>
      </c>
      <c r="J243" s="110"/>
      <c r="K243" s="287"/>
      <c r="L243" s="27"/>
      <c r="M243" s="27"/>
      <c r="N243" s="27"/>
      <c r="O243" s="27"/>
      <c r="P243" s="27"/>
      <c r="Q243" s="27"/>
      <c r="R243" s="27"/>
      <c r="S243" s="27"/>
      <c r="T243" s="27"/>
      <c r="U243" s="27"/>
      <c r="V243" s="27"/>
      <c r="W243" s="27"/>
      <c r="X243" s="27"/>
      <c r="Y243" s="27"/>
      <c r="Z243" s="27"/>
      <c r="AA243" s="27"/>
    </row>
    <row r="244" spans="1:27" outlineLevel="1">
      <c r="A244" s="18"/>
      <c r="B244" s="18"/>
      <c r="C244" s="111"/>
      <c r="D244" s="188"/>
      <c r="E244" s="188"/>
      <c r="F244" s="188"/>
      <c r="G244" s="455" t="s">
        <v>1489</v>
      </c>
      <c r="H244" s="18" t="s">
        <v>10</v>
      </c>
      <c r="I244" s="111" t="s">
        <v>2023</v>
      </c>
      <c r="J244" s="110"/>
      <c r="K244" s="287" t="s">
        <v>843</v>
      </c>
      <c r="L244" s="287" t="s">
        <v>928</v>
      </c>
      <c r="M244" s="287" t="s">
        <v>929</v>
      </c>
      <c r="N244" s="287" t="s">
        <v>930</v>
      </c>
      <c r="O244" s="287" t="s">
        <v>927</v>
      </c>
      <c r="P244" s="27"/>
      <c r="Q244" s="27"/>
      <c r="R244" s="27"/>
      <c r="S244" s="27"/>
      <c r="T244" s="27"/>
      <c r="U244" s="27"/>
      <c r="V244" s="27"/>
      <c r="W244" s="27"/>
      <c r="X244" s="27"/>
      <c r="Y244" s="27"/>
      <c r="Z244" s="27"/>
      <c r="AA244" s="27"/>
    </row>
    <row r="245" spans="1:27" outlineLevel="1">
      <c r="A245" s="18"/>
      <c r="B245" s="18"/>
      <c r="C245" s="111"/>
      <c r="D245" s="188"/>
      <c r="E245" s="188"/>
      <c r="F245" s="188"/>
      <c r="G245" s="455"/>
      <c r="H245" s="18" t="s">
        <v>10</v>
      </c>
      <c r="I245" s="111" t="s">
        <v>377</v>
      </c>
      <c r="J245" s="110"/>
      <c r="K245" s="287"/>
      <c r="L245" s="27"/>
      <c r="M245" s="27"/>
      <c r="N245" s="27"/>
      <c r="O245" s="27"/>
      <c r="P245" s="27"/>
      <c r="Q245" s="27"/>
      <c r="R245" s="27"/>
      <c r="S245" s="27"/>
      <c r="T245" s="27"/>
      <c r="U245" s="27"/>
      <c r="V245" s="27"/>
      <c r="W245" s="27"/>
      <c r="X245" s="27"/>
      <c r="Y245" s="27"/>
      <c r="Z245" s="27"/>
      <c r="AA245" s="27"/>
    </row>
    <row r="246" spans="1:27" outlineLevel="1">
      <c r="A246" s="18"/>
      <c r="B246" s="18"/>
      <c r="C246" s="111"/>
      <c r="D246" s="188"/>
      <c r="E246" s="188"/>
      <c r="F246" s="188"/>
      <c r="G246" s="455"/>
      <c r="H246" s="18" t="s">
        <v>10</v>
      </c>
      <c r="I246" s="111" t="s">
        <v>1200</v>
      </c>
      <c r="J246" s="110"/>
      <c r="K246" s="410" t="s">
        <v>843</v>
      </c>
      <c r="L246" s="287" t="s">
        <v>1202</v>
      </c>
      <c r="M246" s="287" t="s">
        <v>1203</v>
      </c>
      <c r="N246" s="27"/>
      <c r="O246" s="27"/>
      <c r="P246" s="287"/>
      <c r="Q246" s="27"/>
      <c r="R246" s="27"/>
      <c r="S246" s="27"/>
      <c r="T246" s="27"/>
      <c r="U246" s="27"/>
      <c r="V246" s="27"/>
      <c r="W246" s="27"/>
      <c r="X246" s="27"/>
      <c r="Y246" s="27"/>
      <c r="Z246" s="27"/>
      <c r="AA246" s="27"/>
    </row>
    <row r="247" spans="1:27" outlineLevel="1">
      <c r="A247" s="18"/>
      <c r="B247" s="18"/>
      <c r="C247" s="111"/>
      <c r="D247" s="188"/>
      <c r="E247" s="188"/>
      <c r="F247" s="188"/>
      <c r="G247" s="455"/>
      <c r="H247" s="18" t="s">
        <v>10</v>
      </c>
      <c r="I247" s="111" t="s">
        <v>295</v>
      </c>
      <c r="J247" s="110"/>
      <c r="K247" s="287" t="s">
        <v>336</v>
      </c>
      <c r="L247" s="287" t="s">
        <v>368</v>
      </c>
      <c r="M247" s="27"/>
      <c r="N247" s="27"/>
      <c r="O247" s="27"/>
      <c r="P247" s="27"/>
      <c r="Q247" s="27"/>
      <c r="R247" s="27"/>
      <c r="S247" s="27"/>
      <c r="T247" s="27"/>
      <c r="U247" s="27"/>
      <c r="V247" s="27"/>
      <c r="W247" s="27"/>
      <c r="X247" s="27"/>
      <c r="Y247" s="27"/>
      <c r="Z247" s="27"/>
      <c r="AA247" s="27"/>
    </row>
    <row r="248" spans="1:27" outlineLevel="1">
      <c r="A248" s="18"/>
      <c r="B248" s="18"/>
      <c r="C248" s="111"/>
      <c r="D248" s="188"/>
      <c r="E248" s="188"/>
      <c r="F248" s="188"/>
      <c r="G248" s="455"/>
      <c r="H248" s="18" t="s">
        <v>10</v>
      </c>
      <c r="I248" s="111" t="s">
        <v>884</v>
      </c>
      <c r="J248" s="110"/>
      <c r="K248" s="287" t="s">
        <v>336</v>
      </c>
      <c r="L248" s="27"/>
      <c r="M248" s="27"/>
      <c r="N248" s="27"/>
      <c r="O248" s="27"/>
      <c r="P248" s="27"/>
      <c r="Q248" s="27"/>
      <c r="R248" s="27"/>
      <c r="S248" s="27"/>
      <c r="T248" s="27"/>
      <c r="U248" s="27"/>
      <c r="V248" s="27"/>
      <c r="W248" s="27"/>
      <c r="X248" s="27"/>
      <c r="Y248" s="27"/>
      <c r="Z248" s="27"/>
      <c r="AA248" s="27"/>
    </row>
    <row r="249" spans="1:27" outlineLevel="1">
      <c r="A249" s="18"/>
      <c r="B249" s="18"/>
      <c r="C249" s="111"/>
      <c r="D249" s="188"/>
      <c r="E249" s="188"/>
      <c r="F249" s="188"/>
      <c r="G249" s="455" t="s">
        <v>1489</v>
      </c>
      <c r="H249" s="18" t="s">
        <v>10</v>
      </c>
      <c r="I249" s="111" t="s">
        <v>2843</v>
      </c>
      <c r="J249" s="112"/>
      <c r="K249" s="287" t="s">
        <v>2075</v>
      </c>
      <c r="L249" s="27"/>
      <c r="M249" s="27"/>
      <c r="N249" s="27"/>
      <c r="O249" s="27"/>
      <c r="P249" s="27"/>
      <c r="Q249" s="27"/>
      <c r="R249" s="27"/>
      <c r="S249" s="27"/>
      <c r="T249" s="27"/>
      <c r="U249" s="27"/>
      <c r="V249" s="27"/>
      <c r="W249" s="27"/>
      <c r="X249" s="27"/>
      <c r="Y249" s="27"/>
      <c r="Z249" s="27"/>
      <c r="AA249" s="27"/>
    </row>
    <row r="250" spans="1:27" outlineLevel="1">
      <c r="A250" s="18"/>
      <c r="B250" s="18"/>
      <c r="C250" s="111"/>
      <c r="D250" s="188"/>
      <c r="E250" s="188"/>
      <c r="F250" s="188"/>
      <c r="G250" s="455" t="s">
        <v>1489</v>
      </c>
      <c r="H250" s="18" t="s">
        <v>10</v>
      </c>
      <c r="I250" s="111" t="s">
        <v>337</v>
      </c>
      <c r="J250" s="112"/>
      <c r="K250" s="287" t="s">
        <v>338</v>
      </c>
      <c r="L250" s="27"/>
      <c r="M250" s="27"/>
      <c r="N250" s="27"/>
      <c r="O250" s="27"/>
      <c r="P250" s="27"/>
      <c r="Q250" s="27"/>
      <c r="R250" s="27"/>
      <c r="S250" s="27"/>
      <c r="T250" s="27"/>
      <c r="U250" s="27"/>
      <c r="V250" s="27"/>
      <c r="W250" s="27"/>
      <c r="X250" s="27"/>
      <c r="Y250" s="27"/>
      <c r="Z250" s="27"/>
      <c r="AA250" s="27"/>
    </row>
    <row r="251" spans="1:27" outlineLevel="1">
      <c r="A251" s="18"/>
      <c r="B251" s="18"/>
      <c r="C251" s="111"/>
      <c r="D251" s="188"/>
      <c r="E251" s="188"/>
      <c r="F251" s="188"/>
      <c r="G251" s="455" t="s">
        <v>1489</v>
      </c>
      <c r="H251" s="18" t="s">
        <v>10</v>
      </c>
      <c r="I251" s="111" t="s">
        <v>782</v>
      </c>
      <c r="J251" s="112"/>
      <c r="K251" s="287" t="s">
        <v>783</v>
      </c>
      <c r="L251" s="27"/>
      <c r="M251" s="27"/>
      <c r="N251" s="27"/>
      <c r="O251" s="27"/>
      <c r="P251" s="27"/>
      <c r="Q251" s="27"/>
      <c r="R251" s="27"/>
      <c r="S251" s="27"/>
      <c r="T251" s="27"/>
      <c r="U251" s="27"/>
      <c r="V251" s="27"/>
      <c r="W251" s="27"/>
      <c r="X251" s="27"/>
      <c r="Y251" s="27"/>
      <c r="Z251" s="27"/>
      <c r="AA251" s="27"/>
    </row>
    <row r="252" spans="1:27" outlineLevel="1">
      <c r="A252" s="18"/>
      <c r="B252" s="18"/>
      <c r="C252" s="111"/>
      <c r="D252" s="188"/>
      <c r="E252" s="188"/>
      <c r="F252" s="188"/>
      <c r="G252" s="455" t="s">
        <v>1489</v>
      </c>
      <c r="H252" s="18" t="s">
        <v>10</v>
      </c>
      <c r="I252" s="111" t="s">
        <v>983</v>
      </c>
      <c r="J252" s="112"/>
      <c r="K252" s="287" t="s">
        <v>6</v>
      </c>
      <c r="L252" s="27"/>
      <c r="M252" s="27"/>
      <c r="N252" s="27"/>
      <c r="O252" s="27"/>
      <c r="P252" s="27"/>
      <c r="Q252" s="27"/>
      <c r="R252" s="27"/>
      <c r="S252" s="27"/>
      <c r="T252" s="27"/>
      <c r="U252" s="27"/>
      <c r="V252" s="27"/>
      <c r="W252" s="27"/>
      <c r="X252" s="27"/>
      <c r="Y252" s="27"/>
      <c r="Z252" s="27"/>
      <c r="AA252" s="27"/>
    </row>
    <row r="253" spans="1:27" outlineLevel="1">
      <c r="A253" s="18"/>
      <c r="B253" s="18"/>
      <c r="C253" s="111"/>
      <c r="D253" s="188"/>
      <c r="E253" s="188"/>
      <c r="F253" s="188"/>
      <c r="G253" s="455" t="s">
        <v>1489</v>
      </c>
      <c r="H253" s="18" t="s">
        <v>10</v>
      </c>
      <c r="I253" s="111" t="s">
        <v>273</v>
      </c>
      <c r="J253" s="112"/>
      <c r="K253" s="287" t="s">
        <v>6</v>
      </c>
      <c r="L253" s="27"/>
      <c r="M253" s="27"/>
      <c r="N253" s="27"/>
      <c r="O253" s="27"/>
      <c r="P253" s="27"/>
      <c r="Q253" s="27"/>
      <c r="R253" s="27"/>
      <c r="S253" s="27"/>
      <c r="T253" s="27"/>
      <c r="U253" s="27"/>
      <c r="V253" s="27"/>
      <c r="W253" s="27"/>
      <c r="X253" s="27"/>
      <c r="Y253" s="27"/>
      <c r="Z253" s="27"/>
      <c r="AA253" s="27"/>
    </row>
    <row r="254" spans="1:27" outlineLevel="1">
      <c r="A254" s="18"/>
      <c r="B254" s="18"/>
      <c r="C254" s="111"/>
      <c r="D254" s="188"/>
      <c r="E254" s="188"/>
      <c r="F254" s="188"/>
      <c r="G254" s="455" t="s">
        <v>1489</v>
      </c>
      <c r="H254" s="18" t="s">
        <v>10</v>
      </c>
      <c r="I254" s="111" t="s">
        <v>274</v>
      </c>
      <c r="J254" s="112"/>
      <c r="K254" s="287" t="s">
        <v>6</v>
      </c>
      <c r="L254" s="27"/>
      <c r="M254" s="27"/>
      <c r="N254" s="27"/>
      <c r="O254" s="27"/>
      <c r="P254" s="27"/>
      <c r="Q254" s="27"/>
      <c r="R254" s="27"/>
      <c r="S254" s="27"/>
      <c r="T254" s="27"/>
      <c r="U254" s="27"/>
      <c r="V254" s="27"/>
      <c r="W254" s="27"/>
      <c r="X254" s="27"/>
      <c r="Y254" s="27"/>
      <c r="Z254" s="27"/>
      <c r="AA254" s="27"/>
    </row>
    <row r="255" spans="1:27" outlineLevel="1">
      <c r="A255" s="18"/>
      <c r="B255" s="18"/>
      <c r="C255" s="111"/>
      <c r="D255" s="188"/>
      <c r="E255" s="188"/>
      <c r="F255" s="188"/>
      <c r="G255" s="455"/>
      <c r="H255" s="18" t="s">
        <v>10</v>
      </c>
      <c r="I255" s="111" t="s">
        <v>848</v>
      </c>
      <c r="J255" s="112"/>
      <c r="K255" s="287"/>
      <c r="L255" s="27"/>
      <c r="M255" s="27"/>
      <c r="N255" s="27"/>
      <c r="O255" s="27"/>
      <c r="P255" s="27"/>
      <c r="Q255" s="27"/>
      <c r="R255" s="27"/>
      <c r="S255" s="27"/>
      <c r="T255" s="27"/>
      <c r="U255" s="27"/>
      <c r="V255" s="27"/>
      <c r="W255" s="27"/>
      <c r="X255" s="27"/>
      <c r="Y255" s="27"/>
      <c r="Z255" s="27"/>
      <c r="AA255" s="27"/>
    </row>
    <row r="256" spans="1:27" outlineLevel="1">
      <c r="A256" s="18"/>
      <c r="B256" s="18"/>
      <c r="C256" s="111"/>
      <c r="D256" s="188"/>
      <c r="E256" s="188"/>
      <c r="F256" s="188"/>
      <c r="G256" s="455"/>
      <c r="H256" s="18" t="s">
        <v>10</v>
      </c>
      <c r="I256" s="111" t="s">
        <v>845</v>
      </c>
      <c r="J256" s="112"/>
      <c r="K256" s="37" t="s">
        <v>1096</v>
      </c>
      <c r="L256" s="37"/>
      <c r="M256" s="37"/>
      <c r="N256" s="37"/>
      <c r="O256" s="37"/>
      <c r="P256" s="37"/>
      <c r="Q256" s="37"/>
      <c r="R256" s="37"/>
      <c r="S256" s="37"/>
      <c r="T256" s="37"/>
      <c r="U256" s="37"/>
      <c r="V256" s="37"/>
      <c r="W256" s="37"/>
      <c r="X256" s="37"/>
      <c r="Y256" s="37"/>
      <c r="Z256" s="37"/>
      <c r="AA256" s="37"/>
    </row>
    <row r="257" spans="1:27" outlineLevel="1">
      <c r="A257" s="18"/>
      <c r="B257" s="18"/>
      <c r="C257" s="111"/>
      <c r="D257" s="188"/>
      <c r="E257" s="188"/>
      <c r="F257" s="188"/>
      <c r="G257" s="455"/>
      <c r="H257" s="18" t="s">
        <v>10</v>
      </c>
      <c r="I257" s="111" t="s">
        <v>3106</v>
      </c>
      <c r="J257" s="112"/>
      <c r="K257" s="37"/>
      <c r="L257" s="37"/>
      <c r="M257" s="37"/>
      <c r="N257" s="37"/>
      <c r="O257" s="37"/>
      <c r="P257" s="37"/>
      <c r="Q257" s="37"/>
      <c r="R257" s="37"/>
      <c r="S257" s="37"/>
      <c r="T257" s="37"/>
      <c r="U257" s="37"/>
      <c r="V257" s="37"/>
      <c r="W257" s="37"/>
      <c r="X257" s="37"/>
      <c r="Y257" s="37"/>
      <c r="Z257" s="37"/>
      <c r="AA257" s="37"/>
    </row>
    <row r="258" spans="1:27" outlineLevel="1">
      <c r="A258" s="18"/>
      <c r="B258" s="18"/>
      <c r="C258" s="111"/>
      <c r="D258" s="188"/>
      <c r="E258" s="188"/>
      <c r="F258" s="188"/>
      <c r="G258" s="455" t="s">
        <v>1493</v>
      </c>
      <c r="H258" s="18" t="s">
        <v>0</v>
      </c>
      <c r="I258" s="111" t="s">
        <v>1145</v>
      </c>
      <c r="J258" s="112" t="s">
        <v>253</v>
      </c>
      <c r="K258" s="287"/>
      <c r="L258" s="27"/>
      <c r="M258" s="27"/>
      <c r="N258" s="27"/>
      <c r="O258" s="27"/>
      <c r="P258" s="27"/>
      <c r="Q258" s="27"/>
      <c r="R258" s="27"/>
      <c r="S258" s="27"/>
      <c r="T258" s="27"/>
      <c r="U258" s="27"/>
      <c r="V258" s="27"/>
      <c r="W258" s="27"/>
      <c r="X258" s="27"/>
      <c r="Y258" s="27"/>
      <c r="Z258" s="27"/>
      <c r="AA258" s="27"/>
    </row>
    <row r="259" spans="1:27" outlineLevel="1">
      <c r="A259" s="18"/>
      <c r="B259" s="18"/>
      <c r="C259" s="111"/>
      <c r="D259" s="188"/>
      <c r="E259" s="188"/>
      <c r="F259" s="188"/>
      <c r="G259" s="455"/>
      <c r="H259" s="18" t="s">
        <v>0</v>
      </c>
      <c r="I259" s="111" t="s">
        <v>3107</v>
      </c>
      <c r="J259" s="112"/>
      <c r="K259" s="112"/>
      <c r="L259" s="27"/>
      <c r="M259" s="27"/>
      <c r="N259" s="27"/>
      <c r="O259" s="27"/>
      <c r="P259" s="27"/>
      <c r="Q259" s="27"/>
      <c r="R259" s="27"/>
      <c r="S259" s="27"/>
      <c r="T259" s="27"/>
      <c r="U259" s="27"/>
      <c r="V259" s="27"/>
      <c r="W259" s="27"/>
      <c r="X259" s="27"/>
      <c r="Y259" s="27"/>
      <c r="Z259" s="27"/>
      <c r="AA259" s="27"/>
    </row>
    <row r="260" spans="1:27">
      <c r="A260" s="18"/>
      <c r="B260" s="18"/>
      <c r="C260" s="111"/>
      <c r="D260" s="188"/>
      <c r="E260" s="188"/>
      <c r="F260" s="188"/>
      <c r="G260" s="455"/>
      <c r="H260" s="109" t="s">
        <v>16</v>
      </c>
      <c r="I260" s="803" t="s">
        <v>1114</v>
      </c>
      <c r="J260" s="110"/>
      <c r="K260" s="286"/>
      <c r="L260" s="27"/>
      <c r="M260" s="27"/>
      <c r="N260" s="27"/>
      <c r="O260" s="27"/>
      <c r="P260" s="27"/>
      <c r="Q260" s="27"/>
      <c r="R260" s="27"/>
      <c r="S260" s="27"/>
      <c r="T260" s="27"/>
      <c r="U260" s="27"/>
      <c r="V260" s="27"/>
      <c r="W260" s="27"/>
      <c r="X260" s="27"/>
      <c r="Y260" s="27"/>
      <c r="Z260" s="27"/>
      <c r="AA260" s="27"/>
    </row>
    <row r="261" spans="1:27" outlineLevel="1">
      <c r="A261" s="18"/>
      <c r="B261" s="18"/>
      <c r="C261" s="111"/>
      <c r="D261" s="188"/>
      <c r="E261" s="188"/>
      <c r="F261" s="188"/>
      <c r="G261" s="455" t="s">
        <v>1494</v>
      </c>
      <c r="H261" s="18" t="s">
        <v>10</v>
      </c>
      <c r="I261" s="111" t="s">
        <v>1320</v>
      </c>
      <c r="J261" s="110"/>
      <c r="K261" s="286"/>
      <c r="L261" s="27"/>
      <c r="M261" s="27"/>
      <c r="N261" s="27"/>
      <c r="O261" s="27"/>
      <c r="P261" s="27"/>
      <c r="Q261" s="27"/>
      <c r="R261" s="27"/>
      <c r="S261" s="27"/>
      <c r="T261" s="27"/>
      <c r="U261" s="27"/>
      <c r="V261" s="27"/>
      <c r="W261" s="27"/>
      <c r="X261" s="27"/>
      <c r="Y261" s="27"/>
      <c r="Z261" s="27"/>
      <c r="AA261" s="27"/>
    </row>
    <row r="262" spans="1:27" outlineLevel="1">
      <c r="A262" s="18"/>
      <c r="B262" s="18"/>
      <c r="C262" s="111"/>
      <c r="D262" s="188"/>
      <c r="E262" s="188"/>
      <c r="F262" s="188"/>
      <c r="G262" s="455" t="s">
        <v>1495</v>
      </c>
      <c r="H262" s="18" t="s">
        <v>10</v>
      </c>
      <c r="I262" s="111" t="s">
        <v>1321</v>
      </c>
      <c r="J262" s="110"/>
      <c r="K262" s="286"/>
      <c r="L262" s="27"/>
      <c r="M262" s="27"/>
      <c r="N262" s="27"/>
      <c r="O262" s="27"/>
      <c r="P262" s="27"/>
      <c r="Q262" s="27"/>
      <c r="R262" s="27"/>
      <c r="S262" s="27"/>
      <c r="T262" s="27"/>
      <c r="U262" s="27"/>
      <c r="V262" s="27"/>
      <c r="W262" s="27"/>
      <c r="X262" s="27"/>
      <c r="Y262" s="27"/>
      <c r="Z262" s="27"/>
      <c r="AA262" s="27"/>
    </row>
    <row r="263" spans="1:27" outlineLevel="1">
      <c r="A263" s="18"/>
      <c r="B263" s="18"/>
      <c r="C263" s="111"/>
      <c r="D263" s="188"/>
      <c r="E263" s="188"/>
      <c r="F263" s="188"/>
      <c r="G263" s="455"/>
      <c r="H263" s="18" t="s">
        <v>0</v>
      </c>
      <c r="I263" s="111" t="s">
        <v>199</v>
      </c>
      <c r="J263" s="110"/>
      <c r="K263" s="287" t="s">
        <v>387</v>
      </c>
      <c r="L263" s="27"/>
      <c r="M263" s="27"/>
      <c r="N263" s="27"/>
      <c r="O263" s="27"/>
      <c r="P263" s="27"/>
      <c r="Q263" s="27"/>
      <c r="R263" s="27"/>
      <c r="S263" s="27"/>
      <c r="T263" s="27"/>
      <c r="U263" s="27"/>
      <c r="V263" s="27"/>
      <c r="W263" s="27"/>
      <c r="X263" s="27"/>
      <c r="Y263" s="27"/>
      <c r="Z263" s="27"/>
      <c r="AA263" s="27"/>
    </row>
    <row r="264" spans="1:27" outlineLevel="1">
      <c r="A264" s="18"/>
      <c r="B264" s="18"/>
      <c r="C264" s="111"/>
      <c r="D264" s="188"/>
      <c r="E264" s="188"/>
      <c r="F264" s="188"/>
      <c r="G264" s="455"/>
      <c r="H264" s="18" t="s">
        <v>9</v>
      </c>
      <c r="I264" s="111" t="s">
        <v>199</v>
      </c>
      <c r="J264" s="110"/>
      <c r="K264" s="287" t="s">
        <v>392</v>
      </c>
      <c r="L264" s="27"/>
      <c r="M264" s="27"/>
      <c r="N264" s="27"/>
      <c r="O264" s="27"/>
      <c r="P264" s="27"/>
      <c r="Q264" s="27"/>
      <c r="R264" s="27"/>
      <c r="S264" s="27"/>
      <c r="T264" s="27"/>
      <c r="U264" s="27"/>
      <c r="V264" s="27"/>
      <c r="W264" s="27"/>
      <c r="X264" s="27"/>
      <c r="Y264" s="27"/>
      <c r="Z264" s="27"/>
      <c r="AA264" s="27"/>
    </row>
    <row r="265" spans="1:27" outlineLevel="1">
      <c r="A265" s="18"/>
      <c r="B265" s="18"/>
      <c r="C265" s="111"/>
      <c r="D265" s="188"/>
      <c r="E265" s="188"/>
      <c r="F265" s="188"/>
      <c r="G265" s="455"/>
      <c r="H265" s="18" t="s">
        <v>0</v>
      </c>
      <c r="I265" s="111" t="s">
        <v>549</v>
      </c>
      <c r="J265" s="110"/>
      <c r="K265" s="287" t="s">
        <v>387</v>
      </c>
      <c r="L265" s="27"/>
      <c r="M265" s="27"/>
      <c r="N265" s="27"/>
      <c r="O265" s="27"/>
      <c r="P265" s="27"/>
      <c r="Q265" s="27"/>
      <c r="R265" s="27"/>
      <c r="S265" s="27"/>
      <c r="T265" s="27"/>
      <c r="U265" s="27"/>
      <c r="V265" s="27"/>
      <c r="W265" s="27"/>
      <c r="X265" s="27"/>
      <c r="Y265" s="27"/>
      <c r="Z265" s="27"/>
      <c r="AA265" s="27"/>
    </row>
    <row r="266" spans="1:27" outlineLevel="1">
      <c r="A266" s="18"/>
      <c r="B266" s="18"/>
      <c r="C266" s="111"/>
      <c r="D266" s="188"/>
      <c r="E266" s="188"/>
      <c r="F266" s="188"/>
      <c r="G266" s="455"/>
      <c r="H266" s="18" t="s">
        <v>0</v>
      </c>
      <c r="I266" s="111" t="s">
        <v>198</v>
      </c>
      <c r="J266" s="110"/>
      <c r="K266" s="287" t="s">
        <v>399</v>
      </c>
      <c r="L266" s="27"/>
      <c r="M266" s="27"/>
      <c r="N266" s="27"/>
      <c r="O266" s="27"/>
      <c r="P266" s="27"/>
      <c r="Q266" s="27"/>
      <c r="R266" s="27"/>
      <c r="S266" s="27"/>
      <c r="T266" s="27"/>
      <c r="U266" s="27"/>
      <c r="V266" s="27"/>
      <c r="W266" s="27"/>
      <c r="X266" s="27"/>
      <c r="Y266" s="27"/>
      <c r="Z266" s="27"/>
      <c r="AA266" s="27"/>
    </row>
    <row r="267" spans="1:27" outlineLevel="1">
      <c r="A267" s="18"/>
      <c r="B267" s="18"/>
      <c r="C267" s="111"/>
      <c r="D267" s="188"/>
      <c r="E267" s="188"/>
      <c r="F267" s="188"/>
      <c r="G267" s="455"/>
      <c r="H267" s="18" t="s">
        <v>9</v>
      </c>
      <c r="I267" s="111" t="s">
        <v>198</v>
      </c>
      <c r="J267" s="110"/>
      <c r="K267" s="287" t="s">
        <v>393</v>
      </c>
      <c r="L267" s="27"/>
      <c r="M267" s="27"/>
      <c r="N267" s="27"/>
      <c r="O267" s="27"/>
      <c r="P267" s="27"/>
      <c r="Q267" s="27"/>
      <c r="R267" s="27"/>
      <c r="S267" s="27"/>
      <c r="T267" s="27"/>
      <c r="U267" s="27"/>
      <c r="V267" s="27"/>
      <c r="W267" s="27"/>
      <c r="X267" s="27"/>
      <c r="Y267" s="27"/>
      <c r="Z267" s="27"/>
      <c r="AA267" s="27"/>
    </row>
    <row r="268" spans="1:27" outlineLevel="1">
      <c r="A268" s="18"/>
      <c r="B268" s="18"/>
      <c r="C268" s="111"/>
      <c r="D268" s="188"/>
      <c r="E268" s="188"/>
      <c r="F268" s="188"/>
      <c r="G268" s="455"/>
      <c r="H268" s="18" t="s">
        <v>10</v>
      </c>
      <c r="I268" s="111" t="s">
        <v>69</v>
      </c>
      <c r="J268" s="110"/>
      <c r="K268" s="287"/>
      <c r="L268" s="27"/>
      <c r="M268" s="27"/>
      <c r="N268" s="27"/>
      <c r="O268" s="27"/>
      <c r="P268" s="27"/>
      <c r="Q268" s="27"/>
      <c r="R268" s="27"/>
      <c r="S268" s="27"/>
      <c r="T268" s="27"/>
      <c r="U268" s="27"/>
      <c r="V268" s="27"/>
      <c r="W268" s="27"/>
      <c r="X268" s="27"/>
      <c r="Y268" s="27"/>
      <c r="Z268" s="27"/>
      <c r="AA268" s="27"/>
    </row>
    <row r="269" spans="1:27" outlineLevel="1">
      <c r="A269" s="18"/>
      <c r="B269" s="18"/>
      <c r="C269" s="111"/>
      <c r="D269" s="188"/>
      <c r="E269" s="188"/>
      <c r="F269" s="188"/>
      <c r="G269" s="455"/>
      <c r="H269" s="18" t="s">
        <v>10</v>
      </c>
      <c r="I269" s="111" t="s">
        <v>108</v>
      </c>
      <c r="J269" s="110"/>
      <c r="K269" s="287"/>
      <c r="L269" s="27"/>
      <c r="M269" s="27"/>
      <c r="N269" s="27"/>
      <c r="O269" s="27"/>
      <c r="P269" s="27"/>
      <c r="Q269" s="27"/>
      <c r="R269" s="27"/>
      <c r="S269" s="27"/>
      <c r="T269" s="27"/>
      <c r="U269" s="27"/>
      <c r="V269" s="27"/>
      <c r="W269" s="27"/>
      <c r="X269" s="27"/>
      <c r="Y269" s="27"/>
      <c r="Z269" s="27"/>
      <c r="AA269" s="27"/>
    </row>
    <row r="270" spans="1:27" outlineLevel="1">
      <c r="A270" s="18"/>
      <c r="B270" s="18"/>
      <c r="C270" s="111"/>
      <c r="D270" s="188"/>
      <c r="E270" s="188"/>
      <c r="F270" s="188"/>
      <c r="G270" s="455"/>
      <c r="H270" s="18" t="s">
        <v>10</v>
      </c>
      <c r="I270" s="111" t="s">
        <v>70</v>
      </c>
      <c r="J270" s="110"/>
      <c r="K270" s="287"/>
      <c r="L270" s="27"/>
      <c r="M270" s="27"/>
      <c r="N270" s="27"/>
      <c r="O270" s="27"/>
      <c r="P270" s="27"/>
      <c r="Q270" s="27"/>
      <c r="R270" s="27"/>
      <c r="S270" s="27"/>
      <c r="T270" s="27"/>
      <c r="U270" s="27"/>
      <c r="V270" s="27"/>
      <c r="W270" s="27"/>
      <c r="X270" s="27"/>
      <c r="Y270" s="27"/>
      <c r="Z270" s="27"/>
      <c r="AA270" s="27"/>
    </row>
    <row r="271" spans="1:27" outlineLevel="1">
      <c r="A271" s="18"/>
      <c r="B271" s="18"/>
      <c r="C271" s="111"/>
      <c r="D271" s="188"/>
      <c r="E271" s="188"/>
      <c r="F271" s="188"/>
      <c r="G271" s="455"/>
      <c r="H271" s="18" t="s">
        <v>10</v>
      </c>
      <c r="I271" s="111" t="s">
        <v>350</v>
      </c>
      <c r="J271" s="110"/>
      <c r="K271" s="287"/>
      <c r="L271" s="27"/>
      <c r="M271" s="27"/>
      <c r="N271" s="27"/>
      <c r="O271" s="27"/>
      <c r="P271" s="27"/>
      <c r="Q271" s="27"/>
      <c r="R271" s="27"/>
      <c r="S271" s="27"/>
      <c r="T271" s="27"/>
      <c r="U271" s="27"/>
      <c r="V271" s="27"/>
      <c r="W271" s="27"/>
      <c r="X271" s="27"/>
      <c r="Y271" s="27"/>
      <c r="Z271" s="27"/>
      <c r="AA271" s="27"/>
    </row>
    <row r="272" spans="1:27" outlineLevel="1">
      <c r="A272" s="18"/>
      <c r="B272" s="18"/>
      <c r="C272" s="111"/>
      <c r="D272" s="188"/>
      <c r="E272" s="188"/>
      <c r="F272" s="188"/>
      <c r="G272" s="455" t="s">
        <v>1496</v>
      </c>
      <c r="H272" s="18" t="s">
        <v>0</v>
      </c>
      <c r="I272" s="111" t="s">
        <v>788</v>
      </c>
      <c r="J272" s="112"/>
      <c r="K272" s="287"/>
      <c r="L272" s="27"/>
      <c r="M272" s="27"/>
      <c r="N272" s="27"/>
      <c r="O272" s="27"/>
      <c r="P272" s="27"/>
      <c r="Q272" s="27"/>
      <c r="R272" s="27"/>
      <c r="S272" s="27"/>
      <c r="T272" s="27"/>
      <c r="U272" s="27"/>
      <c r="V272" s="27"/>
      <c r="W272" s="27"/>
      <c r="X272" s="27"/>
      <c r="Y272" s="27"/>
      <c r="Z272" s="27"/>
      <c r="AA272" s="27"/>
    </row>
    <row r="273" spans="1:27" outlineLevel="1">
      <c r="A273" s="18"/>
      <c r="B273" s="18"/>
      <c r="C273" s="111"/>
      <c r="D273" s="188"/>
      <c r="E273" s="188"/>
      <c r="F273" s="188"/>
      <c r="G273" s="455" t="s">
        <v>1497</v>
      </c>
      <c r="H273" s="18" t="s">
        <v>0</v>
      </c>
      <c r="I273" s="111" t="s">
        <v>1556</v>
      </c>
      <c r="J273" s="112"/>
      <c r="K273" s="287" t="s">
        <v>1101</v>
      </c>
      <c r="L273" s="110" t="s">
        <v>174</v>
      </c>
      <c r="M273" s="27"/>
      <c r="N273" s="27"/>
      <c r="O273" s="27"/>
      <c r="P273" s="27"/>
      <c r="Q273" s="27"/>
      <c r="R273" s="27"/>
      <c r="S273" s="27"/>
      <c r="T273" s="27"/>
      <c r="U273" s="27"/>
      <c r="V273" s="27"/>
      <c r="W273" s="27"/>
      <c r="X273" s="27"/>
      <c r="Y273" s="27"/>
      <c r="Z273" s="27"/>
      <c r="AA273" s="27"/>
    </row>
    <row r="274" spans="1:27" outlineLevel="1">
      <c r="A274" s="18"/>
      <c r="B274" s="18"/>
      <c r="C274" s="111"/>
      <c r="D274" s="188"/>
      <c r="E274" s="188"/>
      <c r="F274" s="188"/>
      <c r="G274" s="455"/>
      <c r="H274" s="18" t="s">
        <v>10</v>
      </c>
      <c r="I274" s="111" t="s">
        <v>1556</v>
      </c>
      <c r="J274" s="112"/>
      <c r="K274" s="287" t="s">
        <v>1101</v>
      </c>
      <c r="L274" s="110" t="s">
        <v>174</v>
      </c>
      <c r="M274" s="613" t="s">
        <v>232</v>
      </c>
      <c r="N274" s="27"/>
      <c r="O274" s="27"/>
      <c r="P274" s="27"/>
      <c r="Q274" s="27"/>
      <c r="R274" s="27"/>
      <c r="S274" s="27"/>
      <c r="T274" s="27"/>
      <c r="U274" s="27"/>
      <c r="V274" s="27"/>
      <c r="W274" s="27"/>
      <c r="X274" s="27"/>
      <c r="Y274" s="27"/>
      <c r="Z274" s="27"/>
      <c r="AA274" s="27"/>
    </row>
    <row r="275" spans="1:27" outlineLevel="1">
      <c r="A275" s="18"/>
      <c r="B275" s="18"/>
      <c r="C275" s="111"/>
      <c r="D275" s="188"/>
      <c r="E275" s="188"/>
      <c r="F275" s="188"/>
      <c r="G275" s="455" t="s">
        <v>1498</v>
      </c>
      <c r="H275" s="18" t="s">
        <v>0</v>
      </c>
      <c r="I275" s="111" t="s">
        <v>1345</v>
      </c>
      <c r="J275" s="112"/>
      <c r="K275" s="287" t="s">
        <v>1101</v>
      </c>
      <c r="L275" s="287" t="s">
        <v>1346</v>
      </c>
      <c r="M275" s="188" t="s">
        <v>1347</v>
      </c>
      <c r="N275" s="27"/>
      <c r="O275" s="27"/>
      <c r="P275" s="27"/>
      <c r="Q275" s="27"/>
      <c r="R275" s="27"/>
      <c r="S275" s="27"/>
      <c r="T275" s="27"/>
      <c r="U275" s="27"/>
      <c r="V275" s="27"/>
      <c r="W275" s="27"/>
      <c r="X275" s="27"/>
      <c r="Y275" s="27"/>
      <c r="Z275" s="27"/>
      <c r="AA275" s="27"/>
    </row>
    <row r="276" spans="1:27" outlineLevel="1">
      <c r="A276" s="18"/>
      <c r="B276" s="18"/>
      <c r="C276" s="111"/>
      <c r="D276" s="188"/>
      <c r="E276" s="188"/>
      <c r="F276" s="188"/>
      <c r="G276" s="455"/>
      <c r="H276" s="18" t="s">
        <v>0</v>
      </c>
      <c r="I276" s="111" t="s">
        <v>2076</v>
      </c>
      <c r="J276" s="112"/>
      <c r="K276" s="287" t="s">
        <v>6</v>
      </c>
      <c r="L276" s="287" t="s">
        <v>7</v>
      </c>
      <c r="M276" s="188"/>
      <c r="N276" s="27"/>
      <c r="O276" s="27"/>
      <c r="P276" s="27"/>
      <c r="Q276" s="27"/>
      <c r="R276" s="27"/>
      <c r="S276" s="27"/>
      <c r="T276" s="27"/>
      <c r="U276" s="27"/>
      <c r="V276" s="27"/>
      <c r="W276" s="27"/>
      <c r="X276" s="27"/>
      <c r="Y276" s="27"/>
      <c r="Z276" s="27"/>
      <c r="AA276" s="27"/>
    </row>
    <row r="277" spans="1:27" outlineLevel="1">
      <c r="A277" s="18"/>
      <c r="B277" s="18"/>
      <c r="C277" s="111"/>
      <c r="D277" s="188"/>
      <c r="E277" s="188"/>
      <c r="F277" s="188"/>
      <c r="G277" s="455"/>
      <c r="H277" s="18" t="s">
        <v>0</v>
      </c>
      <c r="I277" s="111" t="s">
        <v>2077</v>
      </c>
      <c r="J277" s="112"/>
      <c r="K277" s="287" t="s">
        <v>6</v>
      </c>
      <c r="L277" s="287" t="s">
        <v>7</v>
      </c>
      <c r="M277" s="188"/>
      <c r="N277" s="27"/>
      <c r="O277" s="27"/>
      <c r="P277" s="27"/>
      <c r="Q277" s="27"/>
      <c r="R277" s="27"/>
      <c r="S277" s="27"/>
      <c r="T277" s="27"/>
      <c r="U277" s="27"/>
      <c r="V277" s="27"/>
      <c r="W277" s="27"/>
      <c r="X277" s="27"/>
      <c r="Y277" s="27"/>
      <c r="Z277" s="27"/>
      <c r="AA277" s="27"/>
    </row>
    <row r="278" spans="1:27" outlineLevel="1">
      <c r="A278" s="18"/>
      <c r="B278" s="18"/>
      <c r="C278" s="111"/>
      <c r="D278" s="188"/>
      <c r="E278" s="188"/>
      <c r="F278" s="188"/>
      <c r="G278" s="455"/>
      <c r="H278" s="18" t="s">
        <v>0</v>
      </c>
      <c r="I278" s="111" t="s">
        <v>2078</v>
      </c>
      <c r="J278" s="112"/>
      <c r="K278" s="287" t="s">
        <v>6</v>
      </c>
      <c r="L278" s="287" t="s">
        <v>7</v>
      </c>
      <c r="M278" s="287" t="s">
        <v>1007</v>
      </c>
      <c r="N278" s="287" t="s">
        <v>2079</v>
      </c>
      <c r="O278" s="555" t="s">
        <v>2080</v>
      </c>
      <c r="P278" s="27"/>
      <c r="Q278" s="27"/>
      <c r="R278" s="27"/>
      <c r="S278" s="27"/>
      <c r="T278" s="27"/>
      <c r="U278" s="27"/>
      <c r="V278" s="27"/>
      <c r="W278" s="27"/>
      <c r="X278" s="27"/>
      <c r="Y278" s="27"/>
      <c r="Z278" s="27"/>
      <c r="AA278" s="27"/>
    </row>
    <row r="279" spans="1:27" outlineLevel="1">
      <c r="A279" s="18"/>
      <c r="B279" s="18"/>
      <c r="C279" s="111"/>
      <c r="D279" s="188"/>
      <c r="E279" s="188"/>
      <c r="F279" s="188"/>
      <c r="G279" s="455"/>
      <c r="H279" s="18" t="s">
        <v>0</v>
      </c>
      <c r="I279" s="111" t="s">
        <v>614</v>
      </c>
      <c r="J279" s="110"/>
      <c r="K279" s="287" t="s">
        <v>500</v>
      </c>
      <c r="L279" s="27"/>
      <c r="M279" s="27"/>
      <c r="N279" s="27"/>
      <c r="O279" s="27"/>
      <c r="P279" s="27"/>
      <c r="Q279" s="27"/>
      <c r="R279" s="27"/>
      <c r="S279" s="27"/>
      <c r="T279" s="27"/>
      <c r="U279" s="27"/>
      <c r="V279" s="27"/>
      <c r="W279" s="27"/>
      <c r="X279" s="27"/>
      <c r="Y279" s="27"/>
      <c r="Z279" s="27"/>
      <c r="AA279" s="27"/>
    </row>
    <row r="280" spans="1:27" outlineLevel="1">
      <c r="A280" s="18"/>
      <c r="B280" s="18"/>
      <c r="C280" s="111"/>
      <c r="D280" s="188"/>
      <c r="E280" s="188"/>
      <c r="F280" s="188"/>
      <c r="G280" s="455"/>
      <c r="H280" s="18" t="s">
        <v>10</v>
      </c>
      <c r="I280" s="111" t="s">
        <v>614</v>
      </c>
      <c r="J280" s="110"/>
      <c r="K280" s="27" t="s">
        <v>2589</v>
      </c>
      <c r="L280" s="27"/>
      <c r="M280" s="27"/>
      <c r="N280" s="27"/>
      <c r="O280" s="27"/>
      <c r="P280" s="27"/>
      <c r="Q280" s="27"/>
      <c r="R280" s="27"/>
      <c r="S280" s="27"/>
      <c r="T280" s="27"/>
      <c r="U280" s="27"/>
      <c r="V280" s="27"/>
      <c r="W280" s="27"/>
      <c r="X280" s="27"/>
      <c r="Y280" s="27"/>
      <c r="Z280" s="27"/>
      <c r="AA280" s="27"/>
    </row>
    <row r="281" spans="1:27" outlineLevel="1">
      <c r="A281" s="18"/>
      <c r="B281" s="18"/>
      <c r="C281" s="111"/>
      <c r="D281" s="188"/>
      <c r="E281" s="188"/>
      <c r="F281" s="188"/>
      <c r="G281" s="455"/>
      <c r="H281" s="18" t="s">
        <v>10</v>
      </c>
      <c r="I281" s="111" t="s">
        <v>2590</v>
      </c>
      <c r="J281" s="110"/>
      <c r="K281" s="613" t="s">
        <v>3198</v>
      </c>
      <c r="L281" s="613" t="s">
        <v>232</v>
      </c>
      <c r="M281" s="27"/>
      <c r="N281" s="27"/>
      <c r="O281" s="27"/>
      <c r="P281" s="27"/>
      <c r="Q281" s="27"/>
      <c r="R281" s="27"/>
      <c r="S281" s="27"/>
      <c r="T281" s="27"/>
      <c r="U281" s="27"/>
      <c r="V281" s="27"/>
      <c r="W281" s="27"/>
      <c r="X281" s="27"/>
      <c r="Y281" s="27"/>
      <c r="Z281" s="27"/>
      <c r="AA281" s="27"/>
    </row>
    <row r="282" spans="1:27" outlineLevel="1">
      <c r="A282" s="18"/>
      <c r="B282" s="18"/>
      <c r="C282" s="111"/>
      <c r="D282" s="188"/>
      <c r="E282" s="188"/>
      <c r="F282" s="188"/>
      <c r="G282" s="455"/>
      <c r="H282" s="18" t="s">
        <v>10</v>
      </c>
      <c r="I282" s="111" t="s">
        <v>2591</v>
      </c>
      <c r="J282" s="110"/>
      <c r="K282" s="613" t="s">
        <v>232</v>
      </c>
      <c r="L282" s="27"/>
      <c r="M282" s="27"/>
      <c r="N282" s="27"/>
      <c r="O282" s="27"/>
      <c r="P282" s="27"/>
      <c r="Q282" s="27"/>
      <c r="R282" s="27"/>
      <c r="S282" s="27"/>
      <c r="T282" s="27"/>
      <c r="U282" s="27"/>
      <c r="V282" s="27"/>
      <c r="W282" s="27"/>
      <c r="X282" s="27"/>
      <c r="Y282" s="27"/>
      <c r="Z282" s="27"/>
      <c r="AA282" s="27"/>
    </row>
    <row r="283" spans="1:27" outlineLevel="1">
      <c r="A283" s="18"/>
      <c r="B283" s="18"/>
      <c r="C283" s="111"/>
      <c r="D283" s="188"/>
      <c r="E283" s="188"/>
      <c r="F283" s="188"/>
      <c r="G283" s="455"/>
      <c r="H283" s="18" t="s">
        <v>1458</v>
      </c>
      <c r="I283" s="111" t="s">
        <v>2081</v>
      </c>
      <c r="J283" s="110"/>
      <c r="K283" s="287"/>
      <c r="L283" s="27"/>
      <c r="M283" s="27"/>
      <c r="N283" s="27"/>
      <c r="O283" s="27"/>
      <c r="P283" s="27"/>
      <c r="Q283" s="27"/>
      <c r="R283" s="27"/>
      <c r="S283" s="27"/>
      <c r="T283" s="27"/>
      <c r="U283" s="27"/>
      <c r="V283" s="27"/>
      <c r="W283" s="27"/>
      <c r="X283" s="27"/>
      <c r="Y283" s="27"/>
      <c r="Z283" s="27"/>
      <c r="AA283" s="27"/>
    </row>
    <row r="284" spans="1:27" outlineLevel="1">
      <c r="A284" s="18"/>
      <c r="B284" s="18"/>
      <c r="C284" s="111"/>
      <c r="D284" s="188"/>
      <c r="E284" s="188"/>
      <c r="F284" s="188"/>
      <c r="G284" s="455"/>
      <c r="H284" s="18" t="s">
        <v>1458</v>
      </c>
      <c r="I284" s="111" t="s">
        <v>2082</v>
      </c>
      <c r="J284" s="110"/>
      <c r="K284" s="287"/>
      <c r="L284" s="27"/>
      <c r="M284" s="27"/>
      <c r="N284" s="27"/>
      <c r="O284" s="27"/>
      <c r="P284" s="27"/>
      <c r="Q284" s="27"/>
      <c r="R284" s="27"/>
      <c r="S284" s="27"/>
      <c r="T284" s="27"/>
      <c r="U284" s="27"/>
      <c r="V284" s="27"/>
      <c r="W284" s="27"/>
      <c r="X284" s="27"/>
      <c r="Y284" s="27"/>
      <c r="Z284" s="27"/>
      <c r="AA284" s="27"/>
    </row>
    <row r="285" spans="1:27">
      <c r="A285" s="18"/>
      <c r="B285" s="18"/>
      <c r="C285" s="111"/>
      <c r="D285" s="188"/>
      <c r="E285" s="188"/>
      <c r="F285" s="188"/>
      <c r="G285" s="455"/>
      <c r="H285" s="109" t="s">
        <v>16</v>
      </c>
      <c r="I285" s="803" t="s">
        <v>1115</v>
      </c>
      <c r="J285" s="110"/>
      <c r="K285" s="286"/>
      <c r="L285" s="27"/>
      <c r="M285" s="27"/>
      <c r="N285" s="27"/>
      <c r="O285" s="27"/>
      <c r="P285" s="27"/>
      <c r="Q285" s="27"/>
      <c r="R285" s="27"/>
      <c r="S285" s="27"/>
      <c r="T285" s="27"/>
      <c r="U285" s="27"/>
      <c r="V285" s="27"/>
      <c r="W285" s="27"/>
      <c r="X285" s="27"/>
      <c r="Y285" s="27"/>
      <c r="Z285" s="27"/>
      <c r="AA285" s="27"/>
    </row>
    <row r="286" spans="1:27" outlineLevel="1">
      <c r="A286" s="18"/>
      <c r="B286" s="18"/>
      <c r="C286" s="111"/>
      <c r="D286" s="188"/>
      <c r="E286" s="188"/>
      <c r="F286" s="188"/>
      <c r="G286" s="455"/>
      <c r="H286" s="18" t="s">
        <v>10</v>
      </c>
      <c r="I286" s="111" t="s">
        <v>3196</v>
      </c>
      <c r="J286" s="110"/>
      <c r="K286" s="287"/>
      <c r="L286" s="27"/>
      <c r="M286" s="27"/>
      <c r="N286" s="27"/>
      <c r="O286" s="27"/>
      <c r="P286" s="27"/>
      <c r="Q286" s="27"/>
      <c r="R286" s="27"/>
      <c r="S286" s="27"/>
      <c r="T286" s="27"/>
      <c r="U286" s="27"/>
      <c r="V286" s="27"/>
      <c r="W286" s="27"/>
      <c r="X286" s="27"/>
      <c r="Y286" s="27"/>
      <c r="Z286" s="27"/>
      <c r="AA286" s="27"/>
    </row>
    <row r="287" spans="1:27" outlineLevel="1">
      <c r="A287" s="18"/>
      <c r="B287" s="18"/>
      <c r="C287" s="111"/>
      <c r="D287" s="188"/>
      <c r="E287" s="188"/>
      <c r="F287" s="188"/>
      <c r="G287" s="455"/>
      <c r="H287" s="18" t="s">
        <v>10</v>
      </c>
      <c r="I287" s="111" t="s">
        <v>1217</v>
      </c>
      <c r="J287" s="110"/>
      <c r="K287" s="287"/>
      <c r="L287" s="27"/>
      <c r="M287" s="27"/>
      <c r="N287" s="27"/>
      <c r="O287" s="27"/>
      <c r="P287" s="27"/>
      <c r="Q287" s="27"/>
      <c r="R287" s="27"/>
      <c r="S287" s="27"/>
      <c r="T287" s="27"/>
      <c r="U287" s="27"/>
      <c r="V287" s="27"/>
      <c r="W287" s="27"/>
      <c r="X287" s="27"/>
      <c r="Y287" s="27"/>
      <c r="Z287" s="27"/>
      <c r="AA287" s="27"/>
    </row>
    <row r="288" spans="1:27" outlineLevel="1">
      <c r="A288" s="18"/>
      <c r="B288" s="18"/>
      <c r="C288" s="111"/>
      <c r="D288" s="188"/>
      <c r="E288" s="188"/>
      <c r="F288" s="188"/>
      <c r="G288" s="455"/>
      <c r="H288" s="18" t="s">
        <v>10</v>
      </c>
      <c r="I288" s="111" t="s">
        <v>1199</v>
      </c>
      <c r="J288" s="110"/>
      <c r="K288" s="287" t="s">
        <v>6</v>
      </c>
      <c r="L288" s="287" t="s">
        <v>7</v>
      </c>
      <c r="M288" s="287" t="s">
        <v>8</v>
      </c>
      <c r="N288" s="287" t="s">
        <v>159</v>
      </c>
      <c r="O288" s="27"/>
      <c r="P288" s="27"/>
      <c r="Q288" s="27"/>
      <c r="R288" s="27"/>
      <c r="S288" s="27"/>
      <c r="T288" s="27"/>
      <c r="U288" s="27"/>
      <c r="V288" s="27"/>
      <c r="W288" s="27"/>
      <c r="X288" s="27"/>
      <c r="Y288" s="27"/>
      <c r="Z288" s="27"/>
      <c r="AA288" s="27"/>
    </row>
    <row r="289" spans="1:27" outlineLevel="1">
      <c r="A289" s="18"/>
      <c r="B289" s="18"/>
      <c r="C289" s="111"/>
      <c r="D289" s="188"/>
      <c r="E289" s="188"/>
      <c r="F289" s="188"/>
      <c r="G289" s="455"/>
      <c r="H289" s="18" t="s">
        <v>10</v>
      </c>
      <c r="I289" s="111" t="s">
        <v>2285</v>
      </c>
      <c r="J289" s="110"/>
      <c r="K289" s="287" t="s">
        <v>8</v>
      </c>
      <c r="L289" s="287"/>
      <c r="M289" s="287"/>
      <c r="N289" s="287"/>
      <c r="O289" s="27"/>
      <c r="P289" s="27"/>
      <c r="Q289" s="27"/>
      <c r="R289" s="27"/>
      <c r="S289" s="27"/>
      <c r="T289" s="27"/>
      <c r="U289" s="27"/>
      <c r="V289" s="27"/>
      <c r="W289" s="27"/>
      <c r="X289" s="27"/>
      <c r="Y289" s="27"/>
      <c r="Z289" s="27"/>
      <c r="AA289" s="27"/>
    </row>
    <row r="290" spans="1:27" outlineLevel="1">
      <c r="A290" s="18"/>
      <c r="B290" s="18"/>
      <c r="C290" s="111"/>
      <c r="D290" s="188"/>
      <c r="E290" s="188"/>
      <c r="F290" s="188"/>
      <c r="G290" s="455"/>
      <c r="H290" s="18" t="s">
        <v>10</v>
      </c>
      <c r="I290" s="111" t="s">
        <v>2286</v>
      </c>
      <c r="J290" s="110"/>
      <c r="K290" s="287" t="s">
        <v>8</v>
      </c>
      <c r="L290" s="287"/>
      <c r="M290" s="287"/>
      <c r="N290" s="287"/>
      <c r="O290" s="27"/>
      <c r="P290" s="27"/>
      <c r="Q290" s="27"/>
      <c r="R290" s="27"/>
      <c r="S290" s="27"/>
      <c r="T290" s="27"/>
      <c r="U290" s="27"/>
      <c r="V290" s="27"/>
      <c r="W290" s="27"/>
      <c r="X290" s="27"/>
      <c r="Y290" s="27"/>
      <c r="Z290" s="27"/>
      <c r="AA290" s="27"/>
    </row>
    <row r="291" spans="1:27" outlineLevel="1">
      <c r="A291" s="18"/>
      <c r="B291" s="18"/>
      <c r="C291" s="111"/>
      <c r="D291" s="188"/>
      <c r="E291" s="188"/>
      <c r="F291" s="188"/>
      <c r="G291" s="455"/>
      <c r="H291" s="18" t="s">
        <v>0</v>
      </c>
      <c r="I291" s="111" t="s">
        <v>2018</v>
      </c>
      <c r="J291" s="110"/>
      <c r="K291" s="287"/>
      <c r="L291" s="27"/>
      <c r="M291" s="27"/>
      <c r="N291" s="27"/>
      <c r="O291" s="27"/>
      <c r="P291" s="27"/>
      <c r="Q291" s="27"/>
      <c r="R291" s="27"/>
      <c r="S291" s="27"/>
      <c r="T291" s="27"/>
      <c r="U291" s="27"/>
      <c r="V291" s="27"/>
      <c r="W291" s="27"/>
      <c r="X291" s="27"/>
      <c r="Y291" s="27"/>
      <c r="Z291" s="27"/>
      <c r="AA291" s="27"/>
    </row>
    <row r="292" spans="1:27" outlineLevel="1">
      <c r="A292" s="18"/>
      <c r="B292" s="18"/>
      <c r="C292" s="111"/>
      <c r="D292" s="188"/>
      <c r="E292" s="188"/>
      <c r="F292" s="188"/>
      <c r="G292" s="455"/>
      <c r="H292" s="18" t="s">
        <v>9</v>
      </c>
      <c r="I292" s="111" t="s">
        <v>2018</v>
      </c>
      <c r="J292" s="110"/>
      <c r="K292" s="287"/>
      <c r="L292" s="27"/>
      <c r="M292" s="27"/>
      <c r="N292" s="27"/>
      <c r="O292" s="27"/>
      <c r="P292" s="27"/>
      <c r="Q292" s="27"/>
      <c r="R292" s="27"/>
      <c r="S292" s="27"/>
      <c r="T292" s="27"/>
      <c r="U292" s="27"/>
      <c r="V292" s="27"/>
      <c r="W292" s="27"/>
      <c r="X292" s="27"/>
      <c r="Y292" s="27"/>
      <c r="Z292" s="27"/>
      <c r="AA292" s="27"/>
    </row>
    <row r="293" spans="1:27" outlineLevel="1">
      <c r="A293" s="18"/>
      <c r="B293" s="18"/>
      <c r="C293" s="111"/>
      <c r="D293" s="188"/>
      <c r="E293" s="188"/>
      <c r="F293" s="188"/>
      <c r="G293" s="455"/>
      <c r="H293" s="18" t="s">
        <v>10</v>
      </c>
      <c r="I293" s="111" t="s">
        <v>2221</v>
      </c>
      <c r="J293" s="110"/>
      <c r="K293" s="287"/>
      <c r="L293" s="27"/>
      <c r="M293" s="27"/>
      <c r="N293" s="27"/>
      <c r="O293" s="27"/>
      <c r="P293" s="27"/>
      <c r="Q293" s="27"/>
      <c r="R293" s="27"/>
      <c r="S293" s="27"/>
      <c r="T293" s="27"/>
      <c r="U293" s="27"/>
      <c r="V293" s="27"/>
      <c r="W293" s="27"/>
      <c r="X293" s="27"/>
      <c r="Y293" s="27"/>
      <c r="Z293" s="27"/>
      <c r="AA293" s="27"/>
    </row>
    <row r="294" spans="1:27" outlineLevel="1">
      <c r="A294" s="18"/>
      <c r="B294" s="18"/>
      <c r="C294" s="111"/>
      <c r="D294" s="188"/>
      <c r="E294" s="188"/>
      <c r="F294" s="188"/>
      <c r="G294" s="455" t="s">
        <v>1504</v>
      </c>
      <c r="H294" s="18" t="s">
        <v>0</v>
      </c>
      <c r="I294" s="111" t="s">
        <v>1348</v>
      </c>
      <c r="J294" s="112" t="s">
        <v>253</v>
      </c>
      <c r="K294" s="287"/>
      <c r="L294" s="287"/>
      <c r="M294" s="287"/>
      <c r="N294" s="287"/>
      <c r="O294" s="27"/>
      <c r="P294" s="27"/>
      <c r="Q294" s="27"/>
      <c r="R294" s="27"/>
      <c r="S294" s="27"/>
      <c r="T294" s="27"/>
      <c r="U294" s="27"/>
      <c r="V294" s="27"/>
      <c r="W294" s="27"/>
      <c r="X294" s="27"/>
      <c r="Y294" s="27"/>
      <c r="Z294" s="27"/>
      <c r="AA294" s="27"/>
    </row>
    <row r="295" spans="1:27" outlineLevel="1">
      <c r="A295" s="18"/>
      <c r="B295" s="18"/>
      <c r="C295" s="111"/>
      <c r="D295" s="188"/>
      <c r="E295" s="188"/>
      <c r="F295" s="188"/>
      <c r="G295" s="455"/>
      <c r="H295" s="18" t="s">
        <v>0</v>
      </c>
      <c r="I295" s="111" t="s">
        <v>1444</v>
      </c>
      <c r="J295" s="112" t="s">
        <v>253</v>
      </c>
      <c r="K295" s="287" t="s">
        <v>1361</v>
      </c>
      <c r="L295" s="287" t="s">
        <v>1445</v>
      </c>
      <c r="M295" s="287" t="s">
        <v>1446</v>
      </c>
      <c r="N295" s="287" t="s">
        <v>1447</v>
      </c>
      <c r="O295" s="27" t="s">
        <v>1448</v>
      </c>
      <c r="P295" s="27" t="s">
        <v>1449</v>
      </c>
      <c r="Q295" s="27" t="s">
        <v>1450</v>
      </c>
      <c r="R295" s="27"/>
      <c r="S295" s="27"/>
      <c r="T295" s="27"/>
      <c r="U295" s="27"/>
      <c r="V295" s="27"/>
      <c r="W295" s="27"/>
      <c r="X295" s="27"/>
      <c r="Y295" s="27"/>
      <c r="Z295" s="27"/>
      <c r="AA295" s="27"/>
    </row>
    <row r="296" spans="1:27" outlineLevel="1">
      <c r="A296" s="18"/>
      <c r="B296" s="18"/>
      <c r="C296" s="111"/>
      <c r="D296" s="188"/>
      <c r="E296" s="188"/>
      <c r="F296" s="188"/>
      <c r="G296" s="455"/>
      <c r="H296" s="18" t="s">
        <v>0</v>
      </c>
      <c r="I296" s="111" t="s">
        <v>1535</v>
      </c>
      <c r="J296" s="112" t="s">
        <v>253</v>
      </c>
      <c r="K296" s="287" t="s">
        <v>6</v>
      </c>
      <c r="L296" s="287" t="s">
        <v>7</v>
      </c>
      <c r="M296" s="287" t="s">
        <v>8</v>
      </c>
      <c r="N296" s="287" t="s">
        <v>159</v>
      </c>
      <c r="O296" s="27" t="s">
        <v>174</v>
      </c>
      <c r="P296" s="27" t="s">
        <v>232</v>
      </c>
      <c r="Q296" s="27" t="s">
        <v>234</v>
      </c>
      <c r="R296" s="27"/>
      <c r="S296" s="27"/>
      <c r="T296" s="27"/>
      <c r="U296" s="27"/>
      <c r="V296" s="27"/>
      <c r="W296" s="27"/>
      <c r="X296" s="27"/>
      <c r="Y296" s="27"/>
      <c r="Z296" s="27"/>
      <c r="AA296" s="27"/>
    </row>
    <row r="297" spans="1:27" outlineLevel="1">
      <c r="A297" s="18"/>
      <c r="B297" s="18"/>
      <c r="C297" s="111"/>
      <c r="D297" s="188"/>
      <c r="E297" s="188"/>
      <c r="F297" s="188"/>
      <c r="G297" s="455"/>
      <c r="H297" s="18" t="s">
        <v>0</v>
      </c>
      <c r="I297" s="111" t="s">
        <v>745</v>
      </c>
      <c r="J297" s="112" t="s">
        <v>253</v>
      </c>
      <c r="K297" s="287"/>
      <c r="L297" s="27"/>
      <c r="M297" s="27"/>
      <c r="N297" s="27"/>
      <c r="O297" s="27"/>
      <c r="P297" s="27"/>
      <c r="Q297" s="27"/>
      <c r="R297" s="27"/>
      <c r="S297" s="27"/>
      <c r="T297" s="27"/>
      <c r="U297" s="27"/>
      <c r="V297" s="27"/>
      <c r="W297" s="27"/>
      <c r="X297" s="27"/>
      <c r="Y297" s="27"/>
      <c r="Z297" s="27"/>
      <c r="AA297" s="27"/>
    </row>
    <row r="298" spans="1:27" outlineLevel="1">
      <c r="A298" s="18"/>
      <c r="B298" s="18"/>
      <c r="C298" s="111"/>
      <c r="D298" s="188"/>
      <c r="E298" s="188"/>
      <c r="F298" s="188"/>
      <c r="G298" s="455"/>
      <c r="H298" s="18" t="s">
        <v>0</v>
      </c>
      <c r="I298" s="111" t="s">
        <v>1207</v>
      </c>
      <c r="J298" s="112"/>
      <c r="K298" s="287"/>
      <c r="L298" s="27"/>
      <c r="M298" s="27"/>
      <c r="N298" s="27"/>
      <c r="O298" s="27"/>
      <c r="P298" s="27"/>
      <c r="Q298" s="27"/>
      <c r="R298" s="27"/>
      <c r="S298" s="27"/>
      <c r="T298" s="27"/>
      <c r="U298" s="27"/>
      <c r="V298" s="27"/>
      <c r="W298" s="27"/>
      <c r="X298" s="27"/>
      <c r="Y298" s="27"/>
      <c r="Z298" s="27"/>
      <c r="AA298" s="27"/>
    </row>
    <row r="299" spans="1:27" outlineLevel="1">
      <c r="A299" s="18"/>
      <c r="B299" s="18"/>
      <c r="C299" s="111"/>
      <c r="D299" s="188"/>
      <c r="E299" s="188"/>
      <c r="F299" s="188"/>
      <c r="G299" s="455" t="s">
        <v>1502</v>
      </c>
      <c r="H299" s="18" t="s">
        <v>0</v>
      </c>
      <c r="I299" s="111" t="s">
        <v>1324</v>
      </c>
      <c r="J299" s="112"/>
      <c r="K299" s="287"/>
      <c r="L299" s="27"/>
      <c r="M299" s="27"/>
      <c r="N299" s="27"/>
      <c r="O299" s="27"/>
      <c r="P299" s="27"/>
      <c r="Q299" s="27"/>
      <c r="R299" s="27"/>
      <c r="S299" s="27"/>
      <c r="T299" s="27"/>
      <c r="U299" s="27"/>
      <c r="V299" s="27"/>
      <c r="W299" s="27"/>
      <c r="X299" s="27"/>
      <c r="Y299" s="27"/>
      <c r="Z299" s="27"/>
      <c r="AA299" s="27"/>
    </row>
    <row r="300" spans="1:27" outlineLevel="1">
      <c r="A300" s="18"/>
      <c r="B300" s="18"/>
      <c r="C300" s="111"/>
      <c r="D300" s="188"/>
      <c r="E300" s="188"/>
      <c r="F300" s="188"/>
      <c r="G300" s="455" t="s">
        <v>1499</v>
      </c>
      <c r="H300" s="18" t="s">
        <v>10</v>
      </c>
      <c r="I300" s="111" t="s">
        <v>1319</v>
      </c>
      <c r="J300" s="112"/>
      <c r="K300" s="287"/>
      <c r="L300" s="27"/>
      <c r="M300" s="27"/>
      <c r="N300" s="27"/>
      <c r="O300" s="27"/>
      <c r="P300" s="27"/>
      <c r="Q300" s="27"/>
      <c r="R300" s="27"/>
      <c r="S300" s="27"/>
      <c r="T300" s="27"/>
      <c r="U300" s="27"/>
      <c r="V300" s="27"/>
      <c r="W300" s="27"/>
      <c r="X300" s="27"/>
      <c r="Y300" s="27"/>
      <c r="Z300" s="27"/>
      <c r="AA300" s="27"/>
    </row>
    <row r="301" spans="1:27" outlineLevel="1">
      <c r="A301" s="18"/>
      <c r="B301" s="18"/>
      <c r="C301" s="111"/>
      <c r="D301" s="188"/>
      <c r="E301" s="188"/>
      <c r="F301" s="188"/>
      <c r="G301" s="455" t="s">
        <v>1503</v>
      </c>
      <c r="H301" s="18" t="s">
        <v>10</v>
      </c>
      <c r="I301" s="111" t="s">
        <v>1480</v>
      </c>
      <c r="J301" s="110"/>
      <c r="K301" s="287"/>
      <c r="L301" s="27"/>
      <c r="M301" s="27"/>
      <c r="N301" s="27"/>
      <c r="O301" s="27"/>
      <c r="P301" s="27"/>
      <c r="Q301" s="27"/>
      <c r="R301" s="27"/>
      <c r="S301" s="27"/>
      <c r="T301" s="27"/>
      <c r="U301" s="27"/>
      <c r="V301" s="27"/>
      <c r="W301" s="27"/>
      <c r="X301" s="27"/>
      <c r="Y301" s="27"/>
      <c r="Z301" s="27"/>
      <c r="AA301" s="27"/>
    </row>
    <row r="302" spans="1:27" outlineLevel="1">
      <c r="A302" s="18"/>
      <c r="B302" s="18"/>
      <c r="C302" s="111"/>
      <c r="D302" s="188"/>
      <c r="E302" s="188"/>
      <c r="F302" s="188"/>
      <c r="G302" s="455"/>
      <c r="H302" s="18" t="s">
        <v>10</v>
      </c>
      <c r="I302" s="111" t="s">
        <v>1398</v>
      </c>
      <c r="J302" s="110"/>
      <c r="K302" s="287"/>
      <c r="L302" s="27"/>
      <c r="M302" s="27"/>
      <c r="N302" s="27"/>
      <c r="O302" s="27"/>
      <c r="P302" s="27"/>
      <c r="Q302" s="27"/>
      <c r="R302" s="27"/>
      <c r="S302" s="27"/>
      <c r="T302" s="27"/>
      <c r="U302" s="27"/>
      <c r="V302" s="27"/>
      <c r="W302" s="27"/>
      <c r="X302" s="27"/>
      <c r="Y302" s="27"/>
      <c r="Z302" s="27"/>
      <c r="AA302" s="27"/>
    </row>
    <row r="303" spans="1:27" outlineLevel="1">
      <c r="A303" s="18"/>
      <c r="B303" s="18"/>
      <c r="C303" s="111"/>
      <c r="D303" s="188"/>
      <c r="E303" s="188"/>
      <c r="F303" s="188"/>
      <c r="G303" s="455" t="s">
        <v>1500</v>
      </c>
      <c r="H303" s="18" t="s">
        <v>10</v>
      </c>
      <c r="I303" s="111" t="s">
        <v>1322</v>
      </c>
      <c r="J303" s="110"/>
      <c r="K303" s="287"/>
      <c r="L303" s="27"/>
      <c r="M303" s="27"/>
      <c r="N303" s="27"/>
      <c r="O303" s="27"/>
      <c r="P303" s="27"/>
      <c r="Q303" s="27"/>
      <c r="R303" s="27"/>
      <c r="S303" s="27"/>
      <c r="T303" s="27"/>
      <c r="U303" s="27"/>
      <c r="V303" s="27"/>
      <c r="W303" s="27"/>
      <c r="X303" s="27"/>
      <c r="Y303" s="27"/>
      <c r="Z303" s="27"/>
      <c r="AA303" s="27"/>
    </row>
    <row r="304" spans="1:27" outlineLevel="1">
      <c r="A304" s="18"/>
      <c r="B304" s="18"/>
      <c r="C304" s="111"/>
      <c r="D304" s="188"/>
      <c r="E304" s="188"/>
      <c r="F304" s="188"/>
      <c r="G304" s="455" t="s">
        <v>1501</v>
      </c>
      <c r="H304" s="18" t="s">
        <v>10</v>
      </c>
      <c r="I304" s="111" t="s">
        <v>1323</v>
      </c>
      <c r="J304" s="110"/>
      <c r="K304" s="287"/>
      <c r="L304" s="27"/>
      <c r="M304" s="27"/>
      <c r="N304" s="27"/>
      <c r="O304" s="27"/>
      <c r="P304" s="27"/>
      <c r="Q304" s="27"/>
      <c r="R304" s="27"/>
      <c r="S304" s="27"/>
      <c r="T304" s="27"/>
      <c r="U304" s="27"/>
      <c r="V304" s="27"/>
      <c r="W304" s="27"/>
      <c r="X304" s="27"/>
      <c r="Y304" s="27"/>
      <c r="Z304" s="27"/>
      <c r="AA304" s="27"/>
    </row>
    <row r="305" spans="1:27">
      <c r="A305" s="18"/>
      <c r="B305" s="18"/>
      <c r="C305" s="111"/>
      <c r="D305" s="188"/>
      <c r="E305" s="188"/>
      <c r="F305" s="188"/>
      <c r="G305" s="455"/>
      <c r="H305" s="109" t="s">
        <v>16</v>
      </c>
      <c r="I305" s="803" t="s">
        <v>1756</v>
      </c>
      <c r="J305" s="110"/>
      <c r="K305" s="286"/>
      <c r="L305" s="27"/>
      <c r="M305" s="27"/>
      <c r="N305" s="27"/>
      <c r="O305" s="27"/>
      <c r="P305" s="27"/>
      <c r="Q305" s="27"/>
      <c r="R305" s="27"/>
      <c r="S305" s="27"/>
      <c r="T305" s="27"/>
      <c r="U305" s="27"/>
      <c r="V305" s="27"/>
      <c r="W305" s="27"/>
      <c r="X305" s="27"/>
      <c r="Y305" s="27"/>
      <c r="Z305" s="27"/>
      <c r="AA305" s="27"/>
    </row>
    <row r="306" spans="1:27" outlineLevel="1">
      <c r="A306" s="18"/>
      <c r="B306" s="18"/>
      <c r="C306" s="111"/>
      <c r="D306" s="188"/>
      <c r="E306" s="188"/>
      <c r="F306" s="188"/>
      <c r="G306" s="455"/>
      <c r="H306" s="18" t="s">
        <v>10</v>
      </c>
      <c r="I306" s="111" t="s">
        <v>1802</v>
      </c>
      <c r="J306" s="110"/>
      <c r="K306" s="286" t="s">
        <v>2651</v>
      </c>
      <c r="L306" s="27" t="s">
        <v>2652</v>
      </c>
      <c r="M306" s="27" t="s">
        <v>2653</v>
      </c>
      <c r="N306" s="27" t="s">
        <v>2654</v>
      </c>
      <c r="O306" s="27"/>
      <c r="P306" s="27"/>
      <c r="Q306" s="27"/>
      <c r="R306" s="27"/>
      <c r="S306" s="27"/>
      <c r="T306" s="27"/>
      <c r="U306" s="27"/>
      <c r="V306" s="27"/>
      <c r="W306" s="27"/>
      <c r="X306" s="27"/>
      <c r="Y306" s="27"/>
      <c r="Z306" s="27"/>
      <c r="AA306" s="27"/>
    </row>
    <row r="307" spans="1:27" outlineLevel="1">
      <c r="A307" s="18"/>
      <c r="B307" s="18"/>
      <c r="C307" s="111"/>
      <c r="D307" s="188"/>
      <c r="E307" s="188"/>
      <c r="F307" s="188"/>
      <c r="G307" s="455"/>
      <c r="H307" s="18" t="s">
        <v>0</v>
      </c>
      <c r="I307" s="111" t="s">
        <v>461</v>
      </c>
      <c r="J307" s="112"/>
      <c r="K307" s="287"/>
      <c r="L307" s="27"/>
      <c r="M307" s="27"/>
      <c r="N307" s="27"/>
      <c r="O307" s="27"/>
      <c r="P307" s="27"/>
      <c r="Q307" s="27"/>
      <c r="R307" s="27"/>
      <c r="S307" s="27"/>
      <c r="T307" s="27"/>
      <c r="U307" s="27"/>
      <c r="V307" s="27"/>
      <c r="W307" s="27"/>
      <c r="X307" s="27"/>
      <c r="Y307" s="27"/>
      <c r="Z307" s="27"/>
      <c r="AA307" s="27"/>
    </row>
    <row r="308" spans="1:27" collapsed="1">
      <c r="A308" s="18"/>
      <c r="B308" s="18"/>
      <c r="C308" s="111"/>
      <c r="D308" s="111"/>
      <c r="E308" s="188"/>
      <c r="F308" s="188"/>
      <c r="G308" s="455"/>
      <c r="H308" s="109" t="s">
        <v>16</v>
      </c>
      <c r="I308" s="507" t="s">
        <v>180</v>
      </c>
      <c r="J308" s="85" t="s">
        <v>180</v>
      </c>
    </row>
    <row r="309" spans="1:27">
      <c r="A309" s="18"/>
      <c r="B309" s="18"/>
      <c r="C309" s="111"/>
      <c r="D309" s="111"/>
      <c r="E309" s="188"/>
      <c r="F309" s="188"/>
      <c r="G309" s="188"/>
    </row>
    <row r="310" spans="1:27">
      <c r="A310" s="18"/>
      <c r="B310" s="18"/>
      <c r="C310" s="111"/>
      <c r="D310" s="111"/>
      <c r="E310" s="188"/>
      <c r="F310" s="188"/>
      <c r="G310" s="188"/>
    </row>
    <row r="311" spans="1:27">
      <c r="A311" s="18"/>
      <c r="B311" s="18"/>
      <c r="C311" s="111"/>
      <c r="D311" s="111"/>
      <c r="E311" s="188"/>
      <c r="F311" s="188"/>
      <c r="G311" s="188"/>
    </row>
    <row r="312" spans="1:27">
      <c r="A312" s="18"/>
      <c r="B312" s="18"/>
      <c r="C312" s="111"/>
      <c r="D312" s="111"/>
      <c r="E312" s="188"/>
      <c r="F312" s="188"/>
      <c r="G312" s="188"/>
    </row>
    <row r="313" spans="1:27">
      <c r="A313" s="18"/>
      <c r="B313" s="18"/>
      <c r="C313" s="111"/>
      <c r="D313" s="111"/>
      <c r="E313" s="188"/>
      <c r="F313" s="188"/>
      <c r="G313" s="188"/>
    </row>
    <row r="314" spans="1:27">
      <c r="A314" s="18"/>
      <c r="B314" s="18"/>
      <c r="C314" s="111"/>
      <c r="D314" s="111"/>
      <c r="E314" s="188"/>
      <c r="F314" s="188"/>
      <c r="G314" s="188"/>
    </row>
    <row r="315" spans="1:27">
      <c r="A315" s="18"/>
      <c r="B315" s="18"/>
      <c r="C315" s="111"/>
      <c r="D315" s="111"/>
      <c r="E315" s="188"/>
      <c r="F315" s="188"/>
      <c r="G315" s="188"/>
    </row>
    <row r="316" spans="1:27">
      <c r="A316" s="18"/>
      <c r="B316" s="18"/>
      <c r="C316" s="111"/>
      <c r="D316" s="111"/>
      <c r="E316" s="188"/>
      <c r="F316" s="188"/>
      <c r="G316" s="188"/>
    </row>
    <row r="317" spans="1:27">
      <c r="A317" s="18"/>
      <c r="B317" s="18"/>
      <c r="C317" s="111"/>
      <c r="D317" s="111"/>
      <c r="E317" s="188"/>
      <c r="F317" s="188"/>
      <c r="G317" s="188"/>
    </row>
    <row r="318" spans="1:27">
      <c r="A318" s="18"/>
      <c r="B318" s="18"/>
      <c r="C318" s="111"/>
      <c r="D318" s="111"/>
      <c r="E318" s="188"/>
      <c r="F318" s="188"/>
      <c r="G318" s="188"/>
    </row>
    <row r="319" spans="1:27">
      <c r="A319" s="18"/>
      <c r="B319" s="18"/>
      <c r="C319" s="111"/>
      <c r="D319" s="111"/>
      <c r="E319" s="188"/>
      <c r="F319" s="188"/>
      <c r="G319" s="188"/>
    </row>
    <row r="320" spans="1:27">
      <c r="A320" s="18"/>
      <c r="B320" s="18"/>
      <c r="C320" s="111"/>
      <c r="D320" s="111"/>
      <c r="E320" s="188"/>
      <c r="F320" s="188"/>
      <c r="G320" s="188"/>
    </row>
    <row r="321" spans="1:7">
      <c r="A321" s="18"/>
      <c r="B321" s="18"/>
      <c r="C321" s="111"/>
      <c r="D321" s="111"/>
      <c r="E321" s="188"/>
      <c r="F321" s="188"/>
      <c r="G321" s="188"/>
    </row>
    <row r="322" spans="1:7">
      <c r="A322" s="18"/>
      <c r="B322" s="18"/>
      <c r="C322" s="111"/>
      <c r="D322" s="111"/>
      <c r="E322" s="188"/>
      <c r="F322" s="188"/>
      <c r="G322" s="188"/>
    </row>
    <row r="323" spans="1:7">
      <c r="A323" s="18"/>
      <c r="B323" s="18"/>
      <c r="C323" s="111"/>
      <c r="D323" s="111"/>
      <c r="E323" s="188"/>
      <c r="F323" s="188"/>
      <c r="G323" s="188"/>
    </row>
    <row r="324" spans="1:7">
      <c r="A324" s="18"/>
      <c r="B324" s="18"/>
      <c r="C324" s="111"/>
      <c r="D324" s="111"/>
      <c r="E324" s="188"/>
      <c r="F324" s="188"/>
      <c r="G324" s="188"/>
    </row>
    <row r="325" spans="1:7">
      <c r="A325" s="18"/>
      <c r="B325" s="18"/>
      <c r="C325" s="111"/>
      <c r="D325" s="111"/>
      <c r="E325" s="188"/>
      <c r="F325" s="188"/>
      <c r="G325" s="188"/>
    </row>
    <row r="326" spans="1:7">
      <c r="A326" s="18"/>
      <c r="B326" s="18"/>
      <c r="C326" s="111"/>
      <c r="D326" s="111"/>
      <c r="E326" s="188"/>
      <c r="F326" s="188"/>
      <c r="G326" s="188"/>
    </row>
    <row r="327" spans="1:7">
      <c r="A327" s="18"/>
      <c r="B327" s="18"/>
      <c r="C327" s="111"/>
      <c r="D327" s="111"/>
      <c r="E327" s="188"/>
      <c r="F327" s="188"/>
      <c r="G327" s="188"/>
    </row>
    <row r="328" spans="1:7">
      <c r="A328" s="18"/>
      <c r="B328" s="18"/>
      <c r="C328" s="111"/>
      <c r="D328" s="111"/>
      <c r="E328" s="188"/>
      <c r="F328" s="188"/>
      <c r="G328" s="188"/>
    </row>
    <row r="329" spans="1:7">
      <c r="A329" s="18"/>
      <c r="B329" s="18"/>
      <c r="C329" s="111"/>
      <c r="D329" s="111"/>
      <c r="E329" s="188"/>
      <c r="F329" s="188"/>
      <c r="G329" s="188"/>
    </row>
    <row r="330" spans="1:7">
      <c r="A330" s="18"/>
      <c r="B330" s="18"/>
      <c r="C330" s="111"/>
      <c r="D330" s="111"/>
      <c r="E330" s="188"/>
      <c r="F330" s="188"/>
      <c r="G330" s="188"/>
    </row>
    <row r="331" spans="1:7">
      <c r="A331" s="18"/>
      <c r="B331" s="18"/>
      <c r="C331" s="111"/>
      <c r="D331" s="111"/>
      <c r="E331" s="188"/>
      <c r="F331" s="188"/>
      <c r="G331" s="188"/>
    </row>
    <row r="332" spans="1:7">
      <c r="A332" s="18"/>
      <c r="B332" s="18"/>
      <c r="C332" s="111"/>
      <c r="D332" s="111"/>
      <c r="E332" s="188"/>
      <c r="F332" s="188"/>
      <c r="G332" s="188"/>
    </row>
    <row r="333" spans="1:7">
      <c r="A333" s="18"/>
      <c r="B333" s="18"/>
      <c r="C333" s="111"/>
      <c r="D333" s="111"/>
      <c r="E333" s="188"/>
      <c r="F333" s="188"/>
      <c r="G333" s="188"/>
    </row>
    <row r="334" spans="1:7">
      <c r="A334" s="18"/>
      <c r="B334" s="18"/>
      <c r="C334" s="111"/>
      <c r="D334" s="111"/>
      <c r="E334" s="188"/>
      <c r="F334" s="188"/>
      <c r="G334" s="188"/>
    </row>
    <row r="335" spans="1:7">
      <c r="A335" s="18"/>
      <c r="B335" s="18"/>
      <c r="C335" s="111"/>
      <c r="D335" s="111"/>
      <c r="E335" s="188"/>
      <c r="F335" s="188"/>
      <c r="G335" s="188"/>
    </row>
    <row r="336" spans="1:7">
      <c r="A336" s="18"/>
      <c r="B336" s="18"/>
      <c r="C336" s="111"/>
      <c r="D336" s="111"/>
      <c r="E336" s="188"/>
      <c r="F336" s="188"/>
      <c r="G336" s="188"/>
    </row>
    <row r="337" spans="1:7">
      <c r="A337" s="18"/>
      <c r="B337" s="18"/>
      <c r="C337" s="111"/>
      <c r="D337" s="111"/>
      <c r="E337" s="188"/>
      <c r="F337" s="188"/>
      <c r="G337" s="188"/>
    </row>
    <row r="338" spans="1:7">
      <c r="A338" s="18"/>
      <c r="B338" s="18"/>
      <c r="C338" s="111"/>
      <c r="D338" s="111"/>
      <c r="E338" s="188"/>
      <c r="F338" s="188"/>
      <c r="G338" s="188"/>
    </row>
    <row r="339" spans="1:7">
      <c r="A339" s="18"/>
      <c r="B339" s="18"/>
      <c r="C339" s="111"/>
      <c r="D339" s="111"/>
      <c r="E339" s="188"/>
      <c r="F339" s="188"/>
      <c r="G339" s="188"/>
    </row>
    <row r="340" spans="1:7">
      <c r="A340" s="18"/>
      <c r="B340" s="18"/>
      <c r="C340" s="111"/>
      <c r="D340" s="111"/>
      <c r="E340" s="188"/>
      <c r="F340" s="188"/>
      <c r="G340" s="188"/>
    </row>
    <row r="341" spans="1:7">
      <c r="A341" s="18"/>
      <c r="B341" s="18"/>
      <c r="C341" s="111"/>
      <c r="D341" s="111"/>
      <c r="E341" s="188"/>
      <c r="F341" s="188"/>
      <c r="G341" s="188"/>
    </row>
    <row r="342" spans="1:7">
      <c r="A342" s="18"/>
      <c r="B342" s="18"/>
      <c r="C342" s="111"/>
      <c r="D342" s="111"/>
      <c r="E342" s="188"/>
      <c r="F342" s="188"/>
      <c r="G342" s="188"/>
    </row>
    <row r="343" spans="1:7">
      <c r="A343" s="18"/>
      <c r="B343" s="18"/>
      <c r="C343" s="111"/>
      <c r="D343" s="111"/>
      <c r="E343" s="188"/>
      <c r="F343" s="188"/>
      <c r="G343" s="188"/>
    </row>
    <row r="344" spans="1:7">
      <c r="A344" s="18"/>
      <c r="B344" s="18"/>
      <c r="C344" s="111"/>
      <c r="D344" s="111"/>
      <c r="E344" s="188"/>
      <c r="F344" s="188"/>
      <c r="G344" s="188"/>
    </row>
    <row r="345" spans="1:7">
      <c r="A345" s="18"/>
      <c r="B345" s="18"/>
      <c r="C345" s="111"/>
      <c r="D345" s="111"/>
      <c r="E345" s="188"/>
      <c r="F345" s="188"/>
      <c r="G345" s="188"/>
    </row>
    <row r="346" spans="1:7">
      <c r="A346" s="18"/>
      <c r="B346" s="18"/>
      <c r="C346" s="111"/>
      <c r="D346" s="111"/>
      <c r="E346" s="188"/>
      <c r="F346" s="188"/>
      <c r="G346" s="188"/>
    </row>
    <row r="347" spans="1:7">
      <c r="A347" s="18"/>
      <c r="B347" s="18"/>
      <c r="C347" s="111"/>
      <c r="D347" s="111"/>
      <c r="E347" s="188"/>
      <c r="F347" s="188"/>
      <c r="G347" s="188"/>
    </row>
    <row r="348" spans="1:7">
      <c r="A348" s="18"/>
      <c r="B348" s="18"/>
      <c r="C348" s="111"/>
      <c r="D348" s="111"/>
      <c r="E348" s="188"/>
      <c r="F348" s="188"/>
      <c r="G348" s="188"/>
    </row>
    <row r="349" spans="1:7">
      <c r="A349" s="18"/>
      <c r="B349" s="18"/>
      <c r="C349" s="111"/>
      <c r="D349" s="111"/>
      <c r="E349" s="188"/>
      <c r="F349" s="188"/>
      <c r="G349" s="188"/>
    </row>
    <row r="350" spans="1:7">
      <c r="A350" s="18"/>
      <c r="B350" s="18"/>
      <c r="C350" s="111"/>
      <c r="D350" s="111"/>
      <c r="E350" s="188"/>
      <c r="F350" s="188"/>
      <c r="G350" s="188"/>
    </row>
    <row r="351" spans="1:7">
      <c r="A351" s="18"/>
      <c r="B351" s="18"/>
      <c r="C351" s="111"/>
      <c r="D351" s="111"/>
      <c r="E351" s="188"/>
      <c r="F351" s="188"/>
      <c r="G351" s="188"/>
    </row>
    <row r="352" spans="1:7">
      <c r="A352" s="18"/>
      <c r="B352" s="18"/>
      <c r="C352" s="111"/>
      <c r="D352" s="111"/>
      <c r="E352" s="188"/>
      <c r="F352" s="188"/>
      <c r="G352" s="188"/>
    </row>
    <row r="353" spans="1:8">
      <c r="A353" s="18"/>
      <c r="B353" s="18"/>
      <c r="C353" s="111"/>
      <c r="D353" s="111"/>
      <c r="E353" s="188"/>
      <c r="F353" s="188"/>
      <c r="G353" s="188"/>
    </row>
    <row r="354" spans="1:8">
      <c r="A354" s="18"/>
      <c r="B354" s="18"/>
      <c r="C354" s="111"/>
      <c r="D354" s="111"/>
      <c r="E354" s="188"/>
      <c r="F354" s="188"/>
      <c r="G354" s="188"/>
      <c r="H354">
        <v>1</v>
      </c>
    </row>
    <row r="355" spans="1:8">
      <c r="A355" s="18"/>
      <c r="B355" s="18"/>
      <c r="C355" s="111"/>
      <c r="D355" s="111"/>
      <c r="E355" s="188"/>
      <c r="F355" s="188"/>
      <c r="G355" s="188"/>
    </row>
    <row r="356" spans="1:8">
      <c r="A356" s="18"/>
      <c r="B356" s="18"/>
      <c r="C356" s="111"/>
      <c r="D356" s="111"/>
      <c r="E356" s="188"/>
      <c r="F356" s="188"/>
      <c r="G356" s="188"/>
    </row>
    <row r="357" spans="1:8">
      <c r="A357" s="18"/>
      <c r="B357" s="18"/>
      <c r="C357" s="111"/>
      <c r="D357" s="111"/>
      <c r="E357" s="188"/>
      <c r="F357" s="188"/>
      <c r="G357" s="188"/>
    </row>
    <row r="358" spans="1:8">
      <c r="A358" s="18"/>
      <c r="B358" s="18"/>
      <c r="C358" s="111"/>
      <c r="D358" s="111"/>
      <c r="E358" s="188"/>
      <c r="F358" s="188"/>
      <c r="G358" s="188"/>
    </row>
    <row r="359" spans="1:8">
      <c r="A359" s="18"/>
      <c r="B359" s="18"/>
      <c r="C359" s="111"/>
      <c r="D359" s="111"/>
      <c r="E359" s="188"/>
      <c r="F359" s="188"/>
      <c r="G359" s="188"/>
    </row>
    <row r="360" spans="1:8">
      <c r="A360" s="18"/>
      <c r="B360" s="18"/>
      <c r="C360" s="111"/>
      <c r="D360" s="111"/>
      <c r="E360" s="188"/>
      <c r="F360" s="188"/>
      <c r="G360" s="188"/>
    </row>
    <row r="361" spans="1:8">
      <c r="A361" s="18"/>
      <c r="B361" s="18"/>
      <c r="C361" s="111"/>
      <c r="D361" s="111"/>
      <c r="E361" s="188"/>
      <c r="F361" s="188"/>
      <c r="G361" s="188"/>
    </row>
    <row r="362" spans="1:8">
      <c r="A362" s="18"/>
      <c r="B362" s="18"/>
      <c r="C362" s="111"/>
      <c r="D362" s="111"/>
      <c r="E362" s="188"/>
      <c r="F362" s="188"/>
      <c r="G362" s="188"/>
    </row>
    <row r="363" spans="1:8">
      <c r="A363" s="18"/>
      <c r="B363" s="18"/>
      <c r="C363" s="111"/>
      <c r="D363" s="111"/>
      <c r="E363" s="188"/>
      <c r="F363" s="188"/>
      <c r="G363" s="188"/>
    </row>
    <row r="364" spans="1:8">
      <c r="A364" s="18"/>
      <c r="B364" s="18"/>
      <c r="C364" s="111"/>
      <c r="D364" s="111"/>
      <c r="E364" s="188"/>
      <c r="F364" s="188"/>
      <c r="G364" s="188"/>
    </row>
    <row r="365" spans="1:8">
      <c r="A365" s="18"/>
      <c r="B365" s="18"/>
      <c r="C365" s="111"/>
      <c r="D365" s="111"/>
      <c r="E365" s="188"/>
      <c r="F365" s="188"/>
      <c r="G365" s="188"/>
    </row>
    <row r="366" spans="1:8">
      <c r="A366" s="18"/>
      <c r="B366" s="18"/>
      <c r="C366" s="111"/>
      <c r="D366" s="111"/>
      <c r="E366" s="188"/>
      <c r="F366" s="188"/>
      <c r="G366" s="188"/>
    </row>
    <row r="367" spans="1:8">
      <c r="A367" s="18"/>
      <c r="B367" s="18"/>
      <c r="C367" s="111"/>
      <c r="D367" s="111"/>
      <c r="E367" s="188"/>
      <c r="F367" s="188"/>
      <c r="G367" s="188"/>
    </row>
    <row r="368" spans="1:8">
      <c r="A368" s="18"/>
      <c r="B368" s="18"/>
      <c r="C368" s="111"/>
      <c r="D368" s="111"/>
      <c r="E368" s="188"/>
      <c r="F368" s="188"/>
      <c r="G368" s="188"/>
    </row>
    <row r="369" spans="1:7">
      <c r="A369" s="18"/>
      <c r="B369" s="18"/>
      <c r="C369" s="111"/>
      <c r="D369" s="111"/>
      <c r="E369" s="188"/>
      <c r="F369" s="188"/>
      <c r="G369" s="188"/>
    </row>
    <row r="370" spans="1:7">
      <c r="A370" s="18"/>
      <c r="B370" s="18"/>
      <c r="C370" s="111"/>
      <c r="D370" s="111"/>
      <c r="E370" s="188"/>
      <c r="F370" s="188"/>
      <c r="G370" s="188"/>
    </row>
    <row r="371" spans="1:7">
      <c r="A371" s="18"/>
      <c r="B371" s="18"/>
      <c r="C371" s="111"/>
      <c r="D371" s="111"/>
      <c r="E371" s="188"/>
      <c r="F371" s="188"/>
      <c r="G371" s="188"/>
    </row>
    <row r="372" spans="1:7">
      <c r="A372" s="18"/>
      <c r="B372" s="18"/>
      <c r="C372" s="111"/>
      <c r="D372" s="111"/>
      <c r="E372" s="188"/>
      <c r="F372" s="188"/>
      <c r="G372" s="188"/>
    </row>
    <row r="373" spans="1:7">
      <c r="A373" s="18"/>
      <c r="B373" s="18"/>
      <c r="C373" s="111"/>
      <c r="D373" s="111"/>
      <c r="E373" s="188"/>
      <c r="F373" s="188"/>
      <c r="G373" s="188"/>
    </row>
    <row r="374" spans="1:7">
      <c r="A374" s="18"/>
      <c r="B374" s="18"/>
      <c r="C374" s="111"/>
      <c r="D374" s="111"/>
      <c r="E374" s="188"/>
      <c r="F374" s="188"/>
      <c r="G374" s="188"/>
    </row>
    <row r="375" spans="1:7">
      <c r="A375" s="18"/>
      <c r="B375" s="18"/>
      <c r="C375" s="111"/>
      <c r="D375" s="111"/>
      <c r="E375" s="188"/>
      <c r="F375" s="188"/>
      <c r="G375" s="188"/>
    </row>
    <row r="376" spans="1:7">
      <c r="A376" s="18"/>
      <c r="B376" s="18"/>
      <c r="C376" s="111"/>
      <c r="D376" s="111"/>
      <c r="E376" s="188"/>
      <c r="F376" s="188"/>
      <c r="G376" s="188"/>
    </row>
    <row r="377" spans="1:7">
      <c r="A377" s="18"/>
      <c r="B377" s="18"/>
      <c r="C377" s="111"/>
      <c r="D377" s="111"/>
      <c r="E377" s="188"/>
      <c r="F377" s="188"/>
      <c r="G377" s="188"/>
    </row>
    <row r="378" spans="1:7">
      <c r="A378" s="18"/>
      <c r="B378" s="18"/>
      <c r="C378" s="111"/>
      <c r="D378" s="111"/>
      <c r="E378" s="188"/>
      <c r="F378" s="188"/>
      <c r="G378" s="188"/>
    </row>
    <row r="379" spans="1:7">
      <c r="A379" s="18"/>
      <c r="B379" s="18"/>
      <c r="C379" s="111"/>
      <c r="D379" s="111"/>
      <c r="E379" s="188"/>
      <c r="F379" s="188"/>
      <c r="G379" s="188"/>
    </row>
    <row r="380" spans="1:7">
      <c r="A380" s="18"/>
      <c r="B380" s="18"/>
      <c r="C380" s="111"/>
      <c r="D380" s="111"/>
      <c r="E380" s="188"/>
      <c r="F380" s="188"/>
      <c r="G380" s="188"/>
    </row>
    <row r="381" spans="1:7">
      <c r="A381" s="18"/>
      <c r="B381" s="18"/>
      <c r="C381" s="111"/>
      <c r="D381" s="111"/>
      <c r="E381" s="188"/>
      <c r="F381" s="188"/>
      <c r="G381" s="188"/>
    </row>
    <row r="382" spans="1:7">
      <c r="A382" s="18"/>
      <c r="B382" s="18"/>
      <c r="C382" s="111"/>
      <c r="D382" s="111"/>
      <c r="E382" s="188"/>
      <c r="F382" s="188"/>
      <c r="G382" s="188"/>
    </row>
    <row r="383" spans="1:7">
      <c r="A383" s="18"/>
      <c r="B383" s="18"/>
      <c r="C383" s="111"/>
      <c r="D383" s="111"/>
      <c r="E383" s="188"/>
      <c r="F383" s="188"/>
      <c r="G383" s="188"/>
    </row>
    <row r="384" spans="1:7">
      <c r="A384" s="18"/>
      <c r="B384" s="18"/>
      <c r="C384" s="111"/>
      <c r="D384" s="111"/>
      <c r="E384" s="188"/>
      <c r="F384" s="188"/>
      <c r="G384" s="188"/>
    </row>
    <row r="385" spans="1:7">
      <c r="A385" s="18"/>
      <c r="B385" s="18"/>
      <c r="C385" s="111"/>
      <c r="D385" s="111"/>
      <c r="E385" s="188"/>
      <c r="F385" s="188"/>
      <c r="G385" s="188"/>
    </row>
    <row r="386" spans="1:7">
      <c r="A386" s="18"/>
      <c r="B386" s="18"/>
      <c r="C386" s="111"/>
      <c r="D386" s="111"/>
      <c r="E386" s="188"/>
      <c r="F386" s="188"/>
      <c r="G386" s="188"/>
    </row>
    <row r="387" spans="1:7">
      <c r="A387" s="18"/>
      <c r="B387" s="18"/>
      <c r="C387" s="111"/>
      <c r="D387" s="111"/>
      <c r="E387" s="188"/>
      <c r="F387" s="188"/>
      <c r="G387" s="188"/>
    </row>
    <row r="388" spans="1:7">
      <c r="A388" s="18"/>
      <c r="B388" s="18"/>
      <c r="C388" s="111"/>
      <c r="D388" s="111"/>
      <c r="E388" s="188"/>
      <c r="F388" s="188"/>
      <c r="G388" s="188"/>
    </row>
    <row r="389" spans="1:7">
      <c r="A389" s="18"/>
      <c r="B389" s="18"/>
      <c r="C389" s="111"/>
      <c r="D389" s="111"/>
      <c r="E389" s="188"/>
      <c r="F389" s="188"/>
      <c r="G389" s="188"/>
    </row>
    <row r="390" spans="1:7">
      <c r="A390" s="18"/>
      <c r="B390" s="18"/>
      <c r="C390" s="111"/>
      <c r="D390" s="111"/>
      <c r="E390" s="188"/>
      <c r="F390" s="188"/>
      <c r="G390" s="188"/>
    </row>
    <row r="391" spans="1:7">
      <c r="A391" s="18"/>
      <c r="B391" s="18"/>
      <c r="C391" s="111"/>
      <c r="D391" s="111"/>
      <c r="E391" s="188"/>
      <c r="F391" s="188"/>
      <c r="G391" s="188"/>
    </row>
    <row r="392" spans="1:7">
      <c r="A392" s="18"/>
      <c r="B392" s="18"/>
      <c r="C392" s="111"/>
      <c r="D392" s="111"/>
      <c r="E392" s="188"/>
      <c r="F392" s="188"/>
      <c r="G392" s="188"/>
    </row>
    <row r="393" spans="1:7">
      <c r="A393" s="18"/>
      <c r="B393" s="18"/>
      <c r="C393" s="111"/>
      <c r="D393" s="111"/>
      <c r="E393" s="188"/>
      <c r="F393" s="188"/>
      <c r="G393" s="188"/>
    </row>
    <row r="394" spans="1:7">
      <c r="A394" s="18"/>
      <c r="B394" s="18"/>
      <c r="C394" s="111"/>
      <c r="D394" s="111"/>
      <c r="E394" s="188"/>
      <c r="F394" s="188"/>
      <c r="G394" s="188"/>
    </row>
    <row r="395" spans="1:7">
      <c r="A395" s="18"/>
      <c r="B395" s="18"/>
      <c r="C395" s="111"/>
      <c r="D395" s="111"/>
      <c r="E395" s="188"/>
      <c r="F395" s="188"/>
      <c r="G395" s="188"/>
    </row>
    <row r="396" spans="1:7">
      <c r="A396" s="18"/>
      <c r="B396" s="18"/>
      <c r="C396" s="111"/>
      <c r="D396" s="111"/>
      <c r="E396" s="188"/>
      <c r="F396" s="188"/>
      <c r="G396" s="188"/>
    </row>
    <row r="397" spans="1:7">
      <c r="A397" s="18"/>
      <c r="B397" s="18"/>
      <c r="C397" s="111"/>
      <c r="D397" s="111"/>
      <c r="E397" s="188"/>
      <c r="F397" s="188"/>
      <c r="G397" s="188"/>
    </row>
    <row r="398" spans="1:7">
      <c r="A398" s="18"/>
      <c r="B398" s="18"/>
      <c r="C398" s="111"/>
      <c r="D398" s="111"/>
      <c r="E398" s="188"/>
      <c r="F398" s="188"/>
      <c r="G398" s="188"/>
    </row>
    <row r="399" spans="1:7">
      <c r="A399" s="18"/>
      <c r="B399" s="18"/>
      <c r="C399" s="111"/>
      <c r="D399" s="111"/>
      <c r="E399" s="188"/>
      <c r="F399" s="188"/>
      <c r="G399" s="188"/>
    </row>
    <row r="400" spans="1:7">
      <c r="A400" s="18"/>
      <c r="B400" s="18"/>
      <c r="C400" s="111"/>
      <c r="D400" s="111"/>
      <c r="E400" s="188"/>
      <c r="F400" s="188"/>
      <c r="G400" s="188"/>
    </row>
    <row r="401" spans="1:7">
      <c r="A401" s="18"/>
      <c r="B401" s="18"/>
      <c r="C401" s="111"/>
      <c r="D401" s="111"/>
      <c r="E401" s="188"/>
      <c r="F401" s="188"/>
      <c r="G401" s="188"/>
    </row>
    <row r="402" spans="1:7">
      <c r="A402" s="18"/>
      <c r="B402" s="18"/>
      <c r="C402" s="111"/>
      <c r="D402" s="111"/>
      <c r="E402" s="188"/>
      <c r="F402" s="188"/>
      <c r="G402" s="188"/>
    </row>
    <row r="403" spans="1:7">
      <c r="A403" s="18"/>
      <c r="B403" s="18"/>
      <c r="C403" s="111"/>
      <c r="D403" s="111"/>
      <c r="E403" s="188"/>
      <c r="F403" s="188"/>
      <c r="G403" s="188"/>
    </row>
    <row r="404" spans="1:7">
      <c r="A404" s="18"/>
      <c r="B404" s="18"/>
      <c r="C404" s="111"/>
      <c r="D404" s="111"/>
      <c r="E404" s="188"/>
      <c r="F404" s="188"/>
      <c r="G404" s="188"/>
    </row>
    <row r="405" spans="1:7">
      <c r="A405" s="18"/>
      <c r="B405" s="18"/>
      <c r="C405" s="111"/>
      <c r="D405" s="111"/>
      <c r="E405" s="188"/>
      <c r="F405" s="188"/>
      <c r="G405" s="188"/>
    </row>
    <row r="406" spans="1:7">
      <c r="A406" s="18"/>
      <c r="B406" s="18"/>
      <c r="C406" s="111"/>
      <c r="D406" s="111"/>
      <c r="E406" s="188"/>
      <c r="F406" s="188"/>
      <c r="G406" s="188"/>
    </row>
    <row r="407" spans="1:7">
      <c r="A407" s="18"/>
      <c r="B407" s="18"/>
      <c r="C407" s="111"/>
      <c r="D407" s="111"/>
      <c r="E407" s="188"/>
      <c r="F407" s="188"/>
      <c r="G407" s="188"/>
    </row>
    <row r="408" spans="1:7">
      <c r="A408" s="18"/>
      <c r="B408" s="18"/>
      <c r="C408" s="111"/>
      <c r="D408" s="111"/>
      <c r="E408" s="188"/>
      <c r="F408" s="188"/>
      <c r="G408" s="188"/>
    </row>
    <row r="409" spans="1:7">
      <c r="A409" s="18"/>
      <c r="B409" s="18"/>
      <c r="C409" s="111"/>
      <c r="D409" s="111"/>
      <c r="E409" s="188"/>
      <c r="F409" s="188"/>
      <c r="G409" s="188"/>
    </row>
    <row r="410" spans="1:7">
      <c r="A410" s="18"/>
      <c r="B410" s="18"/>
      <c r="C410" s="111"/>
      <c r="D410" s="111"/>
      <c r="E410" s="188"/>
      <c r="F410" s="188"/>
      <c r="G410" s="188"/>
    </row>
    <row r="411" spans="1:7">
      <c r="A411" s="18"/>
      <c r="B411" s="18"/>
      <c r="C411" s="111"/>
      <c r="D411" s="111"/>
      <c r="E411" s="188"/>
      <c r="F411" s="188"/>
      <c r="G411" s="188"/>
    </row>
    <row r="412" spans="1:7">
      <c r="A412" s="18"/>
      <c r="B412" s="18"/>
      <c r="C412" s="111"/>
      <c r="D412" s="111"/>
      <c r="E412" s="188"/>
      <c r="F412" s="188"/>
      <c r="G412" s="188"/>
    </row>
    <row r="413" spans="1:7">
      <c r="A413" s="18"/>
      <c r="B413" s="18"/>
      <c r="C413" s="111"/>
      <c r="D413" s="111"/>
      <c r="E413" s="188"/>
      <c r="F413" s="188"/>
      <c r="G413" s="188"/>
    </row>
    <row r="414" spans="1:7">
      <c r="A414" s="18"/>
      <c r="B414" s="18"/>
      <c r="C414" s="111"/>
      <c r="D414" s="111"/>
      <c r="E414" s="188"/>
      <c r="F414" s="188"/>
      <c r="G414" s="188"/>
    </row>
    <row r="415" spans="1:7">
      <c r="A415" s="18"/>
      <c r="B415" s="18"/>
      <c r="C415" s="111"/>
      <c r="D415" s="111"/>
      <c r="E415" s="188"/>
      <c r="F415" s="188"/>
      <c r="G415" s="188"/>
    </row>
    <row r="416" spans="1:7">
      <c r="A416" s="18"/>
      <c r="B416" s="18"/>
      <c r="C416" s="111"/>
      <c r="D416" s="111"/>
      <c r="E416" s="188"/>
      <c r="F416" s="188"/>
      <c r="G416" s="188"/>
    </row>
    <row r="417" spans="1:7">
      <c r="A417" s="18"/>
      <c r="B417" s="18"/>
      <c r="C417" s="111"/>
      <c r="D417" s="111"/>
      <c r="E417" s="188"/>
      <c r="F417" s="188"/>
      <c r="G417" s="188"/>
    </row>
    <row r="418" spans="1:7">
      <c r="A418" s="18"/>
      <c r="B418" s="18"/>
      <c r="C418" s="111"/>
      <c r="D418" s="111"/>
      <c r="E418" s="188"/>
      <c r="F418" s="188"/>
      <c r="G418" s="188"/>
    </row>
    <row r="419" spans="1:7">
      <c r="A419" s="18"/>
      <c r="B419" s="18"/>
      <c r="C419" s="111"/>
      <c r="D419" s="111"/>
      <c r="E419" s="188"/>
      <c r="F419" s="188"/>
      <c r="G419" s="188"/>
    </row>
    <row r="420" spans="1:7">
      <c r="A420" s="18"/>
      <c r="B420" s="18"/>
      <c r="C420" s="111"/>
      <c r="D420" s="111"/>
      <c r="E420" s="188"/>
      <c r="F420" s="188"/>
      <c r="G420" s="188"/>
    </row>
    <row r="421" spans="1:7">
      <c r="A421" s="18"/>
      <c r="B421" s="18"/>
      <c r="C421" s="111"/>
      <c r="D421" s="111"/>
      <c r="E421" s="188"/>
      <c r="F421" s="188"/>
      <c r="G421" s="188"/>
    </row>
    <row r="422" spans="1:7">
      <c r="A422" s="18"/>
      <c r="B422" s="18"/>
      <c r="C422" s="111"/>
      <c r="D422" s="111"/>
      <c r="E422" s="188"/>
      <c r="F422" s="188"/>
      <c r="G422" s="188"/>
    </row>
    <row r="423" spans="1:7">
      <c r="A423" s="18"/>
      <c r="B423" s="18"/>
      <c r="C423" s="111"/>
      <c r="D423" s="111"/>
      <c r="E423" s="188"/>
      <c r="F423" s="188"/>
      <c r="G423" s="188"/>
    </row>
    <row r="424" spans="1:7">
      <c r="A424" s="18"/>
      <c r="B424" s="18"/>
      <c r="C424" s="111"/>
      <c r="D424" s="111"/>
      <c r="E424" s="188"/>
      <c r="F424" s="188"/>
      <c r="G424" s="188"/>
    </row>
    <row r="425" spans="1:7">
      <c r="A425" s="18"/>
      <c r="B425" s="18"/>
      <c r="C425" s="111"/>
      <c r="D425" s="111"/>
      <c r="E425" s="188"/>
      <c r="F425" s="188"/>
      <c r="G425" s="188"/>
    </row>
    <row r="426" spans="1:7">
      <c r="A426" s="18"/>
      <c r="B426" s="18"/>
      <c r="C426" s="111"/>
      <c r="D426" s="111"/>
      <c r="E426" s="188"/>
      <c r="F426" s="188"/>
      <c r="G426" s="188"/>
    </row>
    <row r="427" spans="1:7">
      <c r="A427" s="18"/>
      <c r="B427" s="18"/>
      <c r="C427" s="111"/>
      <c r="D427" s="111"/>
      <c r="E427" s="188"/>
      <c r="F427" s="188"/>
      <c r="G427" s="188"/>
    </row>
    <row r="428" spans="1:7">
      <c r="A428" s="18"/>
      <c r="B428" s="18"/>
      <c r="C428" s="111"/>
      <c r="D428" s="111"/>
      <c r="E428" s="188"/>
      <c r="F428" s="188"/>
      <c r="G428" s="188"/>
    </row>
    <row r="429" spans="1:7">
      <c r="A429" s="18"/>
      <c r="B429" s="18"/>
      <c r="C429" s="111"/>
      <c r="D429" s="111"/>
      <c r="E429" s="188"/>
      <c r="F429" s="188"/>
      <c r="G429" s="188"/>
    </row>
    <row r="430" spans="1:7">
      <c r="A430" s="18"/>
      <c r="B430" s="18"/>
      <c r="C430" s="111"/>
      <c r="D430" s="111"/>
      <c r="E430" s="188"/>
      <c r="F430" s="188"/>
      <c r="G430" s="188"/>
    </row>
    <row r="431" spans="1:7">
      <c r="A431" s="18"/>
      <c r="B431" s="18"/>
      <c r="C431" s="111"/>
      <c r="D431" s="111"/>
      <c r="E431" s="188"/>
      <c r="F431" s="188"/>
      <c r="G431" s="188"/>
    </row>
    <row r="432" spans="1:7">
      <c r="A432" s="18"/>
      <c r="B432" s="18"/>
      <c r="C432" s="111"/>
      <c r="D432" s="111"/>
      <c r="E432" s="188"/>
      <c r="F432" s="188"/>
      <c r="G432" s="188"/>
    </row>
    <row r="433" spans="1:7">
      <c r="A433" s="18"/>
      <c r="B433" s="18"/>
      <c r="C433" s="111"/>
      <c r="D433" s="111"/>
      <c r="E433" s="188"/>
      <c r="F433" s="188"/>
      <c r="G433" s="188"/>
    </row>
    <row r="434" spans="1:7">
      <c r="A434" s="18"/>
      <c r="B434" s="18"/>
      <c r="C434" s="111"/>
      <c r="D434" s="111"/>
      <c r="E434" s="188"/>
      <c r="F434" s="188"/>
      <c r="G434" s="188"/>
    </row>
    <row r="435" spans="1:7">
      <c r="A435" s="18"/>
      <c r="B435" s="18"/>
      <c r="C435" s="111"/>
      <c r="D435" s="111"/>
      <c r="E435" s="188"/>
      <c r="F435" s="188"/>
      <c r="G435" s="188"/>
    </row>
    <row r="436" spans="1:7">
      <c r="A436" s="18"/>
      <c r="B436" s="18"/>
      <c r="C436" s="111"/>
      <c r="D436" s="111"/>
      <c r="E436" s="188"/>
      <c r="F436" s="188"/>
      <c r="G436" s="188"/>
    </row>
    <row r="437" spans="1:7">
      <c r="A437" s="18"/>
      <c r="B437" s="18"/>
      <c r="C437" s="111"/>
      <c r="D437" s="111"/>
      <c r="E437" s="188"/>
      <c r="F437" s="188"/>
      <c r="G437" s="188"/>
    </row>
    <row r="438" spans="1:7">
      <c r="A438" s="18"/>
      <c r="B438" s="18"/>
      <c r="C438" s="111"/>
      <c r="D438" s="111"/>
      <c r="E438" s="188"/>
      <c r="F438" s="188"/>
      <c r="G438" s="188"/>
    </row>
    <row r="439" spans="1:7">
      <c r="A439" s="18"/>
      <c r="B439" s="18"/>
      <c r="C439" s="111"/>
      <c r="D439" s="111"/>
      <c r="E439" s="188"/>
      <c r="F439" s="188"/>
      <c r="G439" s="188"/>
    </row>
    <row r="440" spans="1:7">
      <c r="A440" s="18"/>
      <c r="B440" s="18"/>
      <c r="C440" s="111"/>
      <c r="D440" s="111"/>
      <c r="E440" s="188"/>
      <c r="F440" s="188"/>
      <c r="G440" s="188"/>
    </row>
    <row r="441" spans="1:7">
      <c r="A441" s="18"/>
      <c r="B441" s="18"/>
      <c r="C441" s="111"/>
      <c r="D441" s="111"/>
      <c r="E441" s="188"/>
      <c r="F441" s="188"/>
      <c r="G441" s="188"/>
    </row>
    <row r="442" spans="1:7">
      <c r="A442" s="18"/>
      <c r="B442" s="18"/>
      <c r="C442" s="111"/>
      <c r="D442" s="111"/>
      <c r="E442" s="188"/>
      <c r="F442" s="188"/>
      <c r="G442" s="188"/>
    </row>
    <row r="443" spans="1:7">
      <c r="A443" s="18"/>
      <c r="B443" s="18"/>
      <c r="C443" s="111"/>
      <c r="D443" s="111"/>
      <c r="E443" s="188"/>
      <c r="F443" s="188"/>
      <c r="G443" s="188"/>
    </row>
    <row r="444" spans="1:7">
      <c r="A444" s="18"/>
      <c r="B444" s="18"/>
      <c r="C444" s="111"/>
      <c r="D444" s="111"/>
      <c r="E444" s="188"/>
      <c r="F444" s="188"/>
      <c r="G444" s="188"/>
    </row>
    <row r="445" spans="1:7">
      <c r="A445" s="18"/>
      <c r="B445" s="18"/>
      <c r="C445" s="111"/>
      <c r="D445" s="111"/>
      <c r="E445" s="188"/>
      <c r="F445" s="188"/>
      <c r="G445" s="188"/>
    </row>
    <row r="446" spans="1:7">
      <c r="A446" s="18"/>
      <c r="B446" s="18"/>
      <c r="C446" s="111"/>
      <c r="D446" s="111"/>
      <c r="E446" s="188"/>
      <c r="F446" s="188"/>
      <c r="G446" s="188"/>
    </row>
    <row r="447" spans="1:7">
      <c r="A447" s="18"/>
      <c r="B447" s="18"/>
      <c r="C447" s="111"/>
      <c r="D447" s="111"/>
      <c r="E447" s="188"/>
      <c r="F447" s="188"/>
      <c r="G447" s="188"/>
    </row>
    <row r="448" spans="1:7">
      <c r="A448" s="18"/>
      <c r="B448" s="18"/>
      <c r="C448" s="111"/>
      <c r="D448" s="111"/>
      <c r="E448" s="188"/>
      <c r="F448" s="188"/>
      <c r="G448" s="188"/>
    </row>
    <row r="449" spans="1:7">
      <c r="A449" s="18"/>
      <c r="B449" s="18"/>
      <c r="C449" s="111"/>
      <c r="D449" s="111"/>
      <c r="E449" s="188"/>
      <c r="F449" s="188"/>
      <c r="G449" s="188"/>
    </row>
    <row r="450" spans="1:7">
      <c r="A450" s="18"/>
      <c r="B450" s="18"/>
      <c r="C450" s="111"/>
      <c r="D450" s="111"/>
      <c r="E450" s="188"/>
      <c r="F450" s="188"/>
      <c r="G450" s="188"/>
    </row>
    <row r="451" spans="1:7">
      <c r="A451" s="18"/>
      <c r="B451" s="18"/>
      <c r="C451" s="111"/>
      <c r="D451" s="111"/>
      <c r="E451" s="188"/>
      <c r="F451" s="188"/>
      <c r="G451" s="188"/>
    </row>
    <row r="452" spans="1:7">
      <c r="A452" s="18"/>
      <c r="B452" s="18"/>
      <c r="C452" s="111"/>
      <c r="D452" s="111"/>
      <c r="E452" s="188"/>
      <c r="F452" s="188"/>
      <c r="G452" s="188"/>
    </row>
    <row r="453" spans="1:7">
      <c r="A453" s="18"/>
      <c r="B453" s="18"/>
      <c r="C453" s="111"/>
      <c r="D453" s="111"/>
      <c r="E453" s="188"/>
      <c r="F453" s="188"/>
      <c r="G453" s="188"/>
    </row>
    <row r="454" spans="1:7">
      <c r="A454" s="18"/>
      <c r="B454" s="18"/>
      <c r="C454" s="111"/>
      <c r="D454" s="111"/>
      <c r="E454" s="188"/>
      <c r="F454" s="188"/>
      <c r="G454" s="188"/>
    </row>
    <row r="455" spans="1:7">
      <c r="A455" s="18"/>
      <c r="B455" s="18"/>
      <c r="C455" s="111"/>
      <c r="D455" s="111"/>
      <c r="E455" s="188"/>
      <c r="F455" s="188"/>
      <c r="G455" s="188"/>
    </row>
    <row r="456" spans="1:7">
      <c r="A456" s="18"/>
      <c r="B456" s="18"/>
      <c r="C456" s="111"/>
      <c r="D456" s="111"/>
      <c r="E456" s="188"/>
      <c r="F456" s="188"/>
      <c r="G456" s="188"/>
    </row>
    <row r="457" spans="1:7">
      <c r="A457" s="18"/>
      <c r="B457" s="18"/>
      <c r="C457" s="111"/>
      <c r="D457" s="111"/>
      <c r="E457" s="188"/>
      <c r="F457" s="188"/>
      <c r="G457" s="188"/>
    </row>
    <row r="458" spans="1:7">
      <c r="A458" s="18"/>
      <c r="B458" s="18"/>
      <c r="C458" s="111"/>
      <c r="D458" s="111"/>
      <c r="E458" s="188"/>
      <c r="F458" s="188"/>
      <c r="G458" s="188"/>
    </row>
    <row r="459" spans="1:7">
      <c r="A459" s="18"/>
      <c r="B459" s="18"/>
      <c r="C459" s="111"/>
      <c r="D459" s="111"/>
      <c r="E459" s="188"/>
      <c r="F459" s="188"/>
      <c r="G459" s="188"/>
    </row>
    <row r="460" spans="1:7">
      <c r="A460" s="18"/>
      <c r="B460" s="18"/>
      <c r="C460" s="111"/>
      <c r="D460" s="111"/>
      <c r="E460" s="188"/>
      <c r="F460" s="188"/>
      <c r="G460" s="188"/>
    </row>
    <row r="461" spans="1:7">
      <c r="A461" s="18"/>
      <c r="B461" s="18"/>
      <c r="C461" s="111"/>
      <c r="D461" s="111"/>
      <c r="E461" s="188"/>
      <c r="F461" s="188"/>
      <c r="G461" s="188"/>
    </row>
    <row r="462" spans="1:7">
      <c r="A462" s="18"/>
      <c r="B462" s="18"/>
      <c r="C462" s="111"/>
      <c r="D462" s="111"/>
      <c r="E462" s="188"/>
      <c r="F462" s="188"/>
      <c r="G462" s="188"/>
    </row>
    <row r="463" spans="1:7">
      <c r="A463" s="18"/>
      <c r="B463" s="18"/>
      <c r="C463" s="111"/>
      <c r="D463" s="111"/>
      <c r="E463" s="188"/>
      <c r="F463" s="188"/>
      <c r="G463" s="188"/>
    </row>
    <row r="464" spans="1:7">
      <c r="A464" s="18"/>
      <c r="B464" s="18"/>
      <c r="C464" s="111"/>
      <c r="D464" s="111"/>
      <c r="E464" s="188"/>
      <c r="F464" s="188"/>
      <c r="G464" s="188"/>
    </row>
    <row r="465" spans="1:7">
      <c r="A465" s="18"/>
      <c r="B465" s="18"/>
      <c r="C465" s="111"/>
      <c r="D465" s="111"/>
      <c r="E465" s="188"/>
      <c r="F465" s="188"/>
      <c r="G465" s="188"/>
    </row>
    <row r="466" spans="1:7">
      <c r="A466" s="18"/>
      <c r="B466" s="18"/>
      <c r="C466" s="111"/>
      <c r="D466" s="111"/>
      <c r="E466" s="188"/>
      <c r="F466" s="188"/>
      <c r="G466" s="188"/>
    </row>
    <row r="467" spans="1:7">
      <c r="A467" s="18"/>
      <c r="B467" s="18"/>
      <c r="C467" s="111"/>
      <c r="D467" s="111"/>
      <c r="E467" s="188"/>
      <c r="F467" s="188"/>
      <c r="G467" s="188"/>
    </row>
    <row r="468" spans="1:7">
      <c r="A468" s="18"/>
      <c r="B468" s="18"/>
      <c r="C468" s="111"/>
      <c r="D468" s="111"/>
      <c r="E468" s="188"/>
      <c r="F468" s="188"/>
      <c r="G468" s="188"/>
    </row>
    <row r="469" spans="1:7">
      <c r="A469" s="18"/>
      <c r="B469" s="18"/>
      <c r="C469" s="111"/>
      <c r="D469" s="111"/>
      <c r="E469" s="188"/>
      <c r="F469" s="188"/>
      <c r="G469" s="188"/>
    </row>
    <row r="470" spans="1:7">
      <c r="A470" s="18"/>
      <c r="B470" s="18"/>
      <c r="C470" s="111"/>
      <c r="D470" s="111"/>
      <c r="E470" s="188"/>
      <c r="F470" s="188"/>
      <c r="G470" s="188"/>
    </row>
    <row r="471" spans="1:7">
      <c r="A471" s="18"/>
      <c r="B471" s="18"/>
      <c r="C471" s="111"/>
      <c r="D471" s="111"/>
      <c r="E471" s="188"/>
      <c r="F471" s="188"/>
      <c r="G471" s="188"/>
    </row>
    <row r="472" spans="1:7">
      <c r="A472" s="18"/>
      <c r="B472" s="18"/>
      <c r="C472" s="111"/>
      <c r="D472" s="111"/>
      <c r="E472" s="188"/>
      <c r="F472" s="188"/>
      <c r="G472" s="188"/>
    </row>
    <row r="473" spans="1:7">
      <c r="A473" s="18"/>
      <c r="B473" s="18"/>
      <c r="C473" s="111"/>
      <c r="D473" s="111"/>
      <c r="E473" s="188"/>
      <c r="F473" s="188"/>
      <c r="G473" s="188"/>
    </row>
    <row r="474" spans="1:7">
      <c r="A474" s="18"/>
      <c r="B474" s="18"/>
      <c r="C474" s="111"/>
      <c r="D474" s="111"/>
      <c r="E474" s="188"/>
      <c r="F474" s="188"/>
      <c r="G474" s="188"/>
    </row>
    <row r="475" spans="1:7">
      <c r="A475" s="18"/>
      <c r="B475" s="18"/>
      <c r="C475" s="111"/>
      <c r="D475" s="111"/>
      <c r="E475" s="188"/>
      <c r="F475" s="188"/>
      <c r="G475" s="188"/>
    </row>
    <row r="476" spans="1:7">
      <c r="A476" s="18"/>
      <c r="B476" s="18"/>
      <c r="C476" s="111"/>
      <c r="D476" s="111"/>
      <c r="E476" s="188"/>
      <c r="F476" s="188"/>
      <c r="G476" s="188"/>
    </row>
    <row r="477" spans="1:7">
      <c r="A477" s="18"/>
      <c r="B477" s="18"/>
      <c r="C477" s="111"/>
      <c r="D477" s="111"/>
      <c r="E477" s="188"/>
      <c r="F477" s="188"/>
      <c r="G477" s="188"/>
    </row>
    <row r="478" spans="1:7">
      <c r="A478" s="18"/>
      <c r="B478" s="18"/>
      <c r="C478" s="111"/>
      <c r="D478" s="111"/>
      <c r="E478" s="188"/>
      <c r="F478" s="188"/>
      <c r="G478" s="188"/>
    </row>
    <row r="479" spans="1:7">
      <c r="A479" s="18"/>
      <c r="B479" s="18"/>
      <c r="C479" s="111"/>
      <c r="D479" s="111"/>
      <c r="E479" s="188"/>
      <c r="F479" s="188"/>
      <c r="G479" s="188"/>
    </row>
    <row r="480" spans="1:7">
      <c r="A480" s="18"/>
      <c r="B480" s="18"/>
      <c r="C480" s="111"/>
      <c r="D480" s="111"/>
      <c r="E480" s="188"/>
      <c r="F480" s="188"/>
      <c r="G480" s="188"/>
    </row>
    <row r="481" spans="1:7">
      <c r="A481" s="18"/>
      <c r="B481" s="18"/>
      <c r="C481" s="111"/>
      <c r="D481" s="111"/>
      <c r="E481" s="188"/>
      <c r="F481" s="188"/>
      <c r="G481" s="188"/>
    </row>
    <row r="482" spans="1:7">
      <c r="A482" s="18"/>
      <c r="B482" s="18"/>
      <c r="C482" s="111"/>
      <c r="D482" s="111"/>
      <c r="E482" s="188"/>
      <c r="F482" s="188"/>
      <c r="G482" s="188"/>
    </row>
    <row r="483" spans="1:7">
      <c r="A483" s="18"/>
      <c r="B483" s="18"/>
      <c r="C483" s="111"/>
      <c r="D483" s="111"/>
      <c r="E483" s="188"/>
      <c r="F483" s="188"/>
      <c r="G483" s="188"/>
    </row>
    <row r="484" spans="1:7">
      <c r="A484" s="18"/>
      <c r="B484" s="18"/>
      <c r="C484" s="111"/>
      <c r="D484" s="111"/>
      <c r="E484" s="188"/>
      <c r="F484" s="188"/>
      <c r="G484" s="188"/>
    </row>
    <row r="485" spans="1:7">
      <c r="A485" s="18"/>
      <c r="B485" s="18"/>
      <c r="C485" s="111"/>
      <c r="D485" s="111"/>
      <c r="E485" s="188"/>
      <c r="F485" s="188"/>
      <c r="G485" s="188"/>
    </row>
    <row r="486" spans="1:7">
      <c r="A486" s="18"/>
      <c r="B486" s="18"/>
      <c r="C486" s="111"/>
      <c r="D486" s="111"/>
      <c r="E486" s="188"/>
      <c r="F486" s="188"/>
      <c r="G486" s="188"/>
    </row>
    <row r="487" spans="1:7">
      <c r="A487" s="18"/>
      <c r="B487" s="18"/>
      <c r="C487" s="111"/>
      <c r="D487" s="111"/>
      <c r="E487" s="188"/>
      <c r="F487" s="188"/>
      <c r="G487" s="188"/>
    </row>
    <row r="488" spans="1:7">
      <c r="A488" s="18"/>
      <c r="B488" s="18"/>
      <c r="C488" s="111"/>
      <c r="D488" s="111"/>
      <c r="E488" s="188"/>
      <c r="F488" s="188"/>
      <c r="G488" s="188"/>
    </row>
    <row r="489" spans="1:7">
      <c r="A489" s="18"/>
      <c r="B489" s="18"/>
      <c r="C489" s="111"/>
      <c r="D489" s="111"/>
      <c r="E489" s="188"/>
      <c r="F489" s="188"/>
      <c r="G489" s="188"/>
    </row>
    <row r="490" spans="1:7">
      <c r="A490" s="18"/>
      <c r="B490" s="18"/>
      <c r="C490" s="111"/>
      <c r="D490" s="111"/>
      <c r="E490" s="188"/>
      <c r="F490" s="188"/>
      <c r="G490" s="188"/>
    </row>
    <row r="491" spans="1:7">
      <c r="A491" s="18"/>
      <c r="B491" s="18"/>
      <c r="C491" s="111"/>
      <c r="D491" s="111"/>
      <c r="E491" s="188"/>
      <c r="F491" s="188"/>
      <c r="G491" s="188"/>
    </row>
    <row r="492" spans="1:7">
      <c r="A492" s="18"/>
      <c r="B492" s="18"/>
      <c r="C492" s="111"/>
      <c r="D492" s="111"/>
      <c r="E492" s="188"/>
      <c r="F492" s="188"/>
      <c r="G492" s="188"/>
    </row>
    <row r="493" spans="1:7">
      <c r="A493" s="18"/>
      <c r="B493" s="18"/>
      <c r="C493" s="111"/>
      <c r="D493" s="111"/>
      <c r="E493" s="188"/>
      <c r="F493" s="188"/>
      <c r="G493" s="188"/>
    </row>
    <row r="494" spans="1:7">
      <c r="A494" s="18"/>
      <c r="B494" s="18"/>
      <c r="C494" s="111"/>
      <c r="D494" s="111"/>
      <c r="E494" s="188"/>
      <c r="F494" s="188"/>
      <c r="G494" s="188"/>
    </row>
    <row r="495" spans="1:7">
      <c r="A495" s="18"/>
      <c r="B495" s="18"/>
      <c r="C495" s="111"/>
      <c r="D495" s="111"/>
      <c r="E495" s="188"/>
      <c r="F495" s="188"/>
      <c r="G495" s="188"/>
    </row>
    <row r="496" spans="1:7">
      <c r="A496" s="18"/>
      <c r="B496" s="18"/>
      <c r="C496" s="111"/>
      <c r="D496" s="111"/>
      <c r="E496" s="188"/>
      <c r="F496" s="188"/>
      <c r="G496" s="188"/>
    </row>
    <row r="497" spans="1:7">
      <c r="A497" s="18"/>
      <c r="B497" s="18"/>
      <c r="C497" s="111"/>
      <c r="D497" s="111"/>
      <c r="E497" s="188"/>
      <c r="F497" s="188"/>
      <c r="G497" s="188"/>
    </row>
    <row r="498" spans="1:7">
      <c r="A498" s="18"/>
      <c r="B498" s="18"/>
      <c r="C498" s="111"/>
      <c r="D498" s="111"/>
      <c r="E498" s="188"/>
      <c r="F498" s="188"/>
      <c r="G498" s="188"/>
    </row>
    <row r="499" spans="1:7">
      <c r="A499" s="18"/>
      <c r="B499" s="18"/>
      <c r="C499" s="111"/>
      <c r="D499" s="111"/>
      <c r="E499" s="188"/>
      <c r="F499" s="188"/>
      <c r="G499" s="188"/>
    </row>
    <row r="500" spans="1:7">
      <c r="A500" s="18"/>
      <c r="B500" s="18"/>
      <c r="C500" s="111"/>
      <c r="D500" s="111"/>
      <c r="E500" s="188"/>
      <c r="F500" s="188"/>
      <c r="G500" s="188"/>
    </row>
    <row r="501" spans="1:7">
      <c r="A501" s="18"/>
      <c r="B501" s="18"/>
      <c r="C501" s="111"/>
      <c r="D501" s="111"/>
      <c r="E501" s="188"/>
      <c r="F501" s="188"/>
      <c r="G501" s="188"/>
    </row>
    <row r="502" spans="1:7">
      <c r="A502" s="18"/>
      <c r="B502" s="18"/>
      <c r="C502" s="111"/>
      <c r="D502" s="111"/>
      <c r="E502" s="188"/>
      <c r="F502" s="188"/>
      <c r="G502" s="188"/>
    </row>
    <row r="503" spans="1:7">
      <c r="A503" s="18"/>
      <c r="B503" s="18"/>
      <c r="C503" s="111"/>
      <c r="D503" s="111"/>
      <c r="E503" s="188"/>
      <c r="F503" s="188"/>
      <c r="G503" s="188"/>
    </row>
    <row r="504" spans="1:7">
      <c r="A504" s="18"/>
      <c r="B504" s="18"/>
      <c r="C504" s="111"/>
      <c r="D504" s="111"/>
      <c r="E504" s="188"/>
      <c r="F504" s="188"/>
      <c r="G504" s="188"/>
    </row>
    <row r="505" spans="1:7">
      <c r="A505" s="18"/>
      <c r="B505" s="18"/>
      <c r="C505" s="111"/>
      <c r="D505" s="111"/>
      <c r="E505" s="188"/>
      <c r="F505" s="188"/>
      <c r="G505" s="188"/>
    </row>
    <row r="506" spans="1:7">
      <c r="A506" s="18"/>
      <c r="B506" s="18"/>
      <c r="C506" s="111"/>
      <c r="D506" s="111"/>
      <c r="E506" s="188"/>
      <c r="F506" s="188"/>
      <c r="G506" s="188"/>
    </row>
    <row r="507" spans="1:7">
      <c r="A507" s="18"/>
      <c r="B507" s="18"/>
      <c r="C507" s="111"/>
      <c r="D507" s="111"/>
      <c r="E507" s="188"/>
      <c r="F507" s="188"/>
      <c r="G507" s="188"/>
    </row>
    <row r="508" spans="1:7">
      <c r="A508" s="18"/>
      <c r="B508" s="18"/>
      <c r="C508" s="111"/>
      <c r="D508" s="111"/>
      <c r="E508" s="188"/>
      <c r="F508" s="188"/>
      <c r="G508" s="188"/>
    </row>
    <row r="509" spans="1:7">
      <c r="A509" s="18"/>
      <c r="B509" s="18"/>
      <c r="C509" s="111"/>
      <c r="D509" s="111"/>
      <c r="E509" s="188"/>
      <c r="F509" s="188"/>
      <c r="G509" s="188"/>
    </row>
    <row r="510" spans="1:7">
      <c r="A510" s="18"/>
      <c r="B510" s="18"/>
      <c r="C510" s="111"/>
      <c r="D510" s="111"/>
      <c r="E510" s="188"/>
      <c r="F510" s="188"/>
      <c r="G510" s="188"/>
    </row>
    <row r="511" spans="1:7">
      <c r="A511" s="18"/>
      <c r="B511" s="18"/>
      <c r="C511" s="111"/>
      <c r="D511" s="111"/>
      <c r="E511" s="188"/>
      <c r="F511" s="188"/>
      <c r="G511" s="188"/>
    </row>
    <row r="512" spans="1:7">
      <c r="A512" s="18"/>
      <c r="B512" s="18"/>
      <c r="C512" s="111"/>
      <c r="D512" s="111"/>
      <c r="E512" s="188"/>
      <c r="F512" s="188"/>
      <c r="G512" s="188"/>
    </row>
    <row r="513" spans="1:7">
      <c r="A513" s="18"/>
      <c r="B513" s="18"/>
      <c r="C513" s="111"/>
      <c r="D513" s="111"/>
      <c r="E513" s="188"/>
      <c r="F513" s="188"/>
      <c r="G513" s="188"/>
    </row>
    <row r="514" spans="1:7">
      <c r="A514" s="18"/>
      <c r="B514" s="18"/>
      <c r="C514" s="111"/>
      <c r="D514" s="111"/>
      <c r="E514" s="188"/>
      <c r="F514" s="188"/>
      <c r="G514" s="188"/>
    </row>
    <row r="515" spans="1:7">
      <c r="A515" s="18"/>
      <c r="B515" s="18"/>
      <c r="C515" s="111"/>
      <c r="D515" s="111"/>
      <c r="E515" s="188"/>
      <c r="F515" s="188"/>
      <c r="G515" s="188"/>
    </row>
    <row r="516" spans="1:7">
      <c r="A516" s="18"/>
      <c r="B516" s="18"/>
      <c r="C516" s="111"/>
      <c r="D516" s="111"/>
      <c r="E516" s="188"/>
      <c r="F516" s="188"/>
      <c r="G516" s="188"/>
    </row>
    <row r="517" spans="1:7">
      <c r="A517" s="18"/>
      <c r="B517" s="18"/>
      <c r="C517" s="111"/>
      <c r="D517" s="111"/>
      <c r="E517" s="188"/>
      <c r="F517" s="188"/>
      <c r="G517" s="188"/>
    </row>
    <row r="518" spans="1:7">
      <c r="A518" s="18"/>
      <c r="B518" s="18"/>
      <c r="C518" s="111"/>
      <c r="D518" s="111"/>
      <c r="E518" s="188"/>
      <c r="F518" s="188"/>
      <c r="G518" s="188"/>
    </row>
    <row r="519" spans="1:7">
      <c r="A519" s="18"/>
      <c r="B519" s="18"/>
      <c r="C519" s="111"/>
      <c r="D519" s="111"/>
      <c r="E519" s="188"/>
      <c r="F519" s="188"/>
      <c r="G519" s="188"/>
    </row>
    <row r="520" spans="1:7">
      <c r="A520" s="18"/>
      <c r="B520" s="18"/>
      <c r="C520" s="111"/>
      <c r="D520" s="111"/>
      <c r="E520" s="188"/>
      <c r="F520" s="188"/>
      <c r="G520" s="188"/>
    </row>
    <row r="521" spans="1:7">
      <c r="A521" s="18"/>
      <c r="B521" s="18"/>
      <c r="C521" s="111"/>
      <c r="D521" s="111"/>
      <c r="E521" s="188"/>
      <c r="F521" s="188"/>
      <c r="G521" s="188"/>
    </row>
    <row r="522" spans="1:7">
      <c r="A522" s="18"/>
      <c r="B522" s="18"/>
      <c r="C522" s="111"/>
      <c r="D522" s="111"/>
      <c r="E522" s="188"/>
      <c r="F522" s="188"/>
      <c r="G522" s="188"/>
    </row>
    <row r="523" spans="1:7">
      <c r="A523" s="18"/>
      <c r="B523" s="18"/>
      <c r="C523" s="111"/>
      <c r="D523" s="111"/>
      <c r="E523" s="188"/>
      <c r="F523" s="188"/>
      <c r="G523" s="188"/>
    </row>
    <row r="524" spans="1:7">
      <c r="A524" s="18"/>
      <c r="B524" s="18"/>
      <c r="C524" s="111"/>
      <c r="D524" s="111"/>
      <c r="E524" s="188"/>
      <c r="F524" s="188"/>
      <c r="G524" s="188"/>
    </row>
    <row r="525" spans="1:7">
      <c r="A525" s="18"/>
      <c r="B525" s="18"/>
      <c r="C525" s="111"/>
      <c r="D525" s="111"/>
      <c r="E525" s="188"/>
      <c r="F525" s="188"/>
      <c r="G525" s="188"/>
    </row>
    <row r="526" spans="1:7">
      <c r="A526" s="18"/>
      <c r="B526" s="18"/>
      <c r="C526" s="111"/>
      <c r="D526" s="111"/>
      <c r="E526" s="188"/>
      <c r="F526" s="188"/>
      <c r="G526" s="188"/>
    </row>
    <row r="527" spans="1:7">
      <c r="A527" s="18"/>
      <c r="B527" s="18"/>
      <c r="C527" s="111"/>
      <c r="D527" s="111"/>
      <c r="E527" s="188"/>
      <c r="F527" s="188"/>
      <c r="G527" s="188"/>
    </row>
    <row r="528" spans="1:7">
      <c r="A528" s="18"/>
      <c r="B528" s="18"/>
      <c r="C528" s="111"/>
      <c r="D528" s="111"/>
      <c r="E528" s="188"/>
      <c r="F528" s="188"/>
      <c r="G528" s="188"/>
    </row>
    <row r="529" spans="1:7">
      <c r="A529" s="18"/>
      <c r="B529" s="18"/>
      <c r="C529" s="111"/>
      <c r="D529" s="111"/>
      <c r="E529" s="188"/>
      <c r="F529" s="188"/>
      <c r="G529" s="188"/>
    </row>
    <row r="530" spans="1:7">
      <c r="A530" s="18"/>
      <c r="B530" s="18"/>
      <c r="C530" s="111"/>
      <c r="D530" s="111"/>
      <c r="E530" s="188"/>
      <c r="F530" s="188"/>
      <c r="G530" s="188"/>
    </row>
    <row r="531" spans="1:7">
      <c r="A531" s="18"/>
      <c r="B531" s="18"/>
      <c r="C531" s="111"/>
      <c r="D531" s="111"/>
      <c r="E531" s="188"/>
      <c r="F531" s="188"/>
      <c r="G531" s="188"/>
    </row>
    <row r="532" spans="1:7">
      <c r="A532" s="18"/>
      <c r="B532" s="18"/>
      <c r="C532" s="111"/>
      <c r="D532" s="111"/>
      <c r="E532" s="188"/>
      <c r="F532" s="188"/>
      <c r="G532" s="188"/>
    </row>
    <row r="533" spans="1:7">
      <c r="A533" s="18"/>
      <c r="B533" s="18"/>
      <c r="C533" s="111"/>
      <c r="D533" s="111"/>
      <c r="E533" s="188"/>
      <c r="F533" s="188"/>
      <c r="G533" s="188"/>
    </row>
    <row r="534" spans="1:7">
      <c r="A534" s="18"/>
      <c r="B534" s="18"/>
      <c r="C534" s="111"/>
      <c r="D534" s="111"/>
      <c r="E534" s="188"/>
      <c r="F534" s="188"/>
      <c r="G534" s="188"/>
    </row>
    <row r="535" spans="1:7">
      <c r="A535" s="18"/>
      <c r="B535" s="18"/>
      <c r="C535" s="111"/>
      <c r="D535" s="111"/>
      <c r="E535" s="188"/>
      <c r="F535" s="188"/>
      <c r="G535" s="188"/>
    </row>
    <row r="536" spans="1:7">
      <c r="A536" s="18"/>
      <c r="B536" s="18"/>
      <c r="C536" s="111"/>
      <c r="D536" s="111"/>
      <c r="E536" s="188"/>
      <c r="F536" s="188"/>
      <c r="G536" s="188"/>
    </row>
    <row r="537" spans="1:7">
      <c r="A537" s="18"/>
      <c r="B537" s="18"/>
      <c r="C537" s="111"/>
      <c r="D537" s="111"/>
      <c r="E537" s="188"/>
      <c r="F537" s="188"/>
      <c r="G537" s="188"/>
    </row>
    <row r="538" spans="1:7">
      <c r="A538" s="18"/>
      <c r="B538" s="18"/>
      <c r="C538" s="111"/>
      <c r="D538" s="111"/>
      <c r="E538" s="188"/>
      <c r="F538" s="188"/>
      <c r="G538" s="188"/>
    </row>
    <row r="539" spans="1:7">
      <c r="A539" s="18"/>
      <c r="B539" s="18"/>
      <c r="C539" s="111"/>
      <c r="D539" s="111"/>
      <c r="E539" s="188"/>
      <c r="F539" s="188"/>
      <c r="G539" s="188"/>
    </row>
    <row r="540" spans="1:7">
      <c r="A540" s="18"/>
      <c r="B540" s="18"/>
      <c r="C540" s="111"/>
      <c r="D540" s="111"/>
      <c r="E540" s="188"/>
      <c r="F540" s="188"/>
      <c r="G540" s="188"/>
    </row>
    <row r="541" spans="1:7">
      <c r="A541" s="18"/>
      <c r="B541" s="18"/>
      <c r="C541" s="111"/>
      <c r="D541" s="111"/>
      <c r="E541" s="188"/>
      <c r="F541" s="188"/>
      <c r="G541" s="188"/>
    </row>
    <row r="542" spans="1:7">
      <c r="A542" s="18"/>
      <c r="B542" s="18"/>
      <c r="C542" s="111"/>
      <c r="D542" s="111"/>
      <c r="E542" s="188"/>
      <c r="F542" s="188"/>
      <c r="G542" s="188"/>
    </row>
    <row r="543" spans="1:7">
      <c r="A543" s="18"/>
      <c r="B543" s="18"/>
      <c r="C543" s="111"/>
      <c r="D543" s="111"/>
      <c r="E543" s="188"/>
      <c r="F543" s="188"/>
      <c r="G543" s="188"/>
    </row>
    <row r="544" spans="1:7">
      <c r="A544" s="18"/>
      <c r="B544" s="18"/>
      <c r="C544" s="111"/>
      <c r="D544" s="111"/>
      <c r="E544" s="188"/>
      <c r="F544" s="188"/>
      <c r="G544" s="188"/>
    </row>
    <row r="545" spans="1:7">
      <c r="A545" s="18"/>
      <c r="B545" s="18"/>
      <c r="C545" s="111"/>
      <c r="D545" s="111"/>
      <c r="E545" s="188"/>
      <c r="F545" s="188"/>
      <c r="G545" s="188"/>
    </row>
    <row r="546" spans="1:7">
      <c r="A546" s="18"/>
      <c r="B546" s="18"/>
      <c r="C546" s="111"/>
      <c r="D546" s="111"/>
      <c r="E546" s="188"/>
      <c r="F546" s="188"/>
      <c r="G546" s="188"/>
    </row>
    <row r="547" spans="1:7">
      <c r="A547" s="18"/>
      <c r="B547" s="18"/>
      <c r="C547" s="111"/>
      <c r="D547" s="111"/>
      <c r="E547" s="188"/>
      <c r="F547" s="188"/>
      <c r="G547" s="188"/>
    </row>
    <row r="548" spans="1:7">
      <c r="A548" s="18"/>
      <c r="B548" s="18"/>
      <c r="C548" s="111"/>
      <c r="D548" s="111"/>
      <c r="E548" s="188"/>
      <c r="F548" s="188"/>
      <c r="G548" s="188"/>
    </row>
    <row r="549" spans="1:7">
      <c r="A549" s="18"/>
      <c r="B549" s="18"/>
      <c r="C549" s="111"/>
      <c r="D549" s="111"/>
      <c r="E549" s="188"/>
      <c r="F549" s="188"/>
      <c r="G549" s="188"/>
    </row>
    <row r="550" spans="1:7">
      <c r="A550" s="18"/>
      <c r="B550" s="18"/>
      <c r="C550" s="111"/>
      <c r="D550" s="111"/>
      <c r="E550" s="188"/>
      <c r="F550" s="188"/>
      <c r="G550" s="188"/>
    </row>
    <row r="551" spans="1:7">
      <c r="A551" s="18"/>
      <c r="B551" s="18"/>
      <c r="C551" s="111"/>
      <c r="D551" s="111"/>
      <c r="E551" s="188"/>
      <c r="F551" s="188"/>
      <c r="G551" s="188"/>
    </row>
    <row r="552" spans="1:7">
      <c r="A552" s="18"/>
      <c r="B552" s="18"/>
      <c r="C552" s="111"/>
      <c r="D552" s="111"/>
      <c r="E552" s="188"/>
      <c r="F552" s="188"/>
      <c r="G552" s="188"/>
    </row>
    <row r="553" spans="1:7">
      <c r="A553" s="18"/>
      <c r="B553" s="18"/>
      <c r="C553" s="111"/>
      <c r="D553" s="111"/>
      <c r="E553" s="188"/>
      <c r="F553" s="188"/>
      <c r="G553" s="188"/>
    </row>
    <row r="554" spans="1:7">
      <c r="A554" s="18"/>
      <c r="B554" s="18"/>
      <c r="C554" s="111"/>
      <c r="D554" s="111"/>
      <c r="E554" s="188"/>
      <c r="F554" s="188"/>
      <c r="G554" s="188"/>
    </row>
    <row r="555" spans="1:7">
      <c r="A555" s="18"/>
      <c r="B555" s="18"/>
      <c r="C555" s="111"/>
      <c r="D555" s="111"/>
      <c r="E555" s="188"/>
      <c r="F555" s="188"/>
      <c r="G555" s="188"/>
    </row>
    <row r="556" spans="1:7">
      <c r="A556" s="18"/>
      <c r="B556" s="18"/>
      <c r="C556" s="111"/>
      <c r="D556" s="111"/>
      <c r="E556" s="188"/>
      <c r="F556" s="188"/>
      <c r="G556" s="188"/>
    </row>
    <row r="557" spans="1:7">
      <c r="A557" s="18"/>
      <c r="B557" s="18"/>
      <c r="C557" s="111"/>
      <c r="D557" s="111"/>
      <c r="E557" s="188"/>
      <c r="F557" s="188"/>
      <c r="G557" s="188"/>
    </row>
    <row r="558" spans="1:7">
      <c r="A558" s="18"/>
      <c r="B558" s="18"/>
      <c r="C558" s="111"/>
      <c r="D558" s="111"/>
      <c r="E558" s="188"/>
      <c r="F558" s="188"/>
      <c r="G558" s="188"/>
    </row>
    <row r="559" spans="1:7">
      <c r="A559" s="18"/>
      <c r="B559" s="18"/>
      <c r="C559" s="111"/>
      <c r="D559" s="111"/>
      <c r="E559" s="188"/>
      <c r="F559" s="188"/>
      <c r="G559" s="188"/>
    </row>
    <row r="560" spans="1:7">
      <c r="A560" s="18"/>
      <c r="B560" s="18"/>
      <c r="C560" s="111"/>
      <c r="D560" s="111"/>
      <c r="E560" s="188"/>
      <c r="F560" s="188"/>
      <c r="G560" s="188"/>
    </row>
    <row r="561" spans="1:7">
      <c r="A561" s="18"/>
      <c r="B561" s="18"/>
      <c r="C561" s="111"/>
      <c r="D561" s="111"/>
      <c r="E561" s="188"/>
      <c r="F561" s="188"/>
      <c r="G561" s="188"/>
    </row>
    <row r="562" spans="1:7">
      <c r="A562" s="18"/>
      <c r="B562" s="18"/>
      <c r="C562" s="111"/>
      <c r="D562" s="111"/>
      <c r="E562" s="188"/>
      <c r="F562" s="188"/>
      <c r="G562" s="188"/>
    </row>
    <row r="563" spans="1:7">
      <c r="A563" s="18"/>
      <c r="B563" s="18"/>
      <c r="C563" s="111"/>
      <c r="D563" s="111"/>
      <c r="E563" s="188"/>
      <c r="F563" s="188"/>
      <c r="G563" s="188"/>
    </row>
    <row r="564" spans="1:7">
      <c r="A564" s="18"/>
      <c r="B564" s="18"/>
      <c r="C564" s="111"/>
      <c r="D564" s="111"/>
      <c r="E564" s="188"/>
      <c r="F564" s="188"/>
      <c r="G564" s="188"/>
    </row>
    <row r="565" spans="1:7">
      <c r="A565" s="18"/>
      <c r="B565" s="18"/>
      <c r="C565" s="111"/>
      <c r="D565" s="111"/>
      <c r="E565" s="188"/>
      <c r="F565" s="188"/>
      <c r="G565" s="188"/>
    </row>
    <row r="566" spans="1:7">
      <c r="A566" s="18"/>
      <c r="B566" s="18"/>
      <c r="C566" s="111"/>
      <c r="D566" s="111"/>
      <c r="E566" s="188"/>
      <c r="F566" s="188"/>
      <c r="G566" s="188"/>
    </row>
    <row r="567" spans="1:7">
      <c r="A567" s="18"/>
      <c r="B567" s="18"/>
      <c r="C567" s="111"/>
      <c r="D567" s="111"/>
      <c r="E567" s="188"/>
      <c r="F567" s="188"/>
      <c r="G567" s="188"/>
    </row>
    <row r="568" spans="1:7">
      <c r="A568" s="18"/>
      <c r="B568" s="18"/>
      <c r="C568" s="111"/>
      <c r="D568" s="111"/>
      <c r="E568" s="188"/>
      <c r="F568" s="188"/>
      <c r="G568" s="188"/>
    </row>
    <row r="569" spans="1:7">
      <c r="A569" s="18"/>
      <c r="B569" s="18"/>
      <c r="C569" s="111"/>
      <c r="D569" s="111"/>
      <c r="E569" s="188"/>
      <c r="F569" s="188"/>
      <c r="G569" s="188"/>
    </row>
    <row r="570" spans="1:7">
      <c r="A570" s="18"/>
      <c r="B570" s="18"/>
      <c r="C570" s="111"/>
      <c r="D570" s="111"/>
      <c r="E570" s="188"/>
      <c r="F570" s="188"/>
      <c r="G570" s="188"/>
    </row>
    <row r="571" spans="1:7">
      <c r="A571" s="18"/>
      <c r="B571" s="18"/>
      <c r="C571" s="111"/>
      <c r="D571" s="111"/>
      <c r="E571" s="188"/>
      <c r="F571" s="188"/>
      <c r="G571" s="188"/>
    </row>
    <row r="572" spans="1:7">
      <c r="A572" s="18"/>
      <c r="B572" s="18"/>
      <c r="C572" s="111"/>
      <c r="D572" s="111"/>
      <c r="E572" s="188"/>
      <c r="F572" s="188"/>
      <c r="G572" s="188"/>
    </row>
    <row r="573" spans="1:7">
      <c r="A573" s="18"/>
      <c r="B573" s="18"/>
      <c r="C573" s="111"/>
      <c r="D573" s="111"/>
      <c r="E573" s="188"/>
      <c r="F573" s="188"/>
      <c r="G573" s="188"/>
    </row>
    <row r="574" spans="1:7">
      <c r="A574" s="18"/>
      <c r="B574" s="18"/>
      <c r="C574" s="111"/>
      <c r="D574" s="111"/>
      <c r="E574" s="188"/>
      <c r="F574" s="188"/>
      <c r="G574" s="188"/>
    </row>
    <row r="575" spans="1:7">
      <c r="A575" s="18"/>
      <c r="B575" s="18"/>
      <c r="C575" s="111"/>
      <c r="D575" s="111"/>
      <c r="E575" s="188"/>
      <c r="F575" s="188"/>
      <c r="G575" s="188"/>
    </row>
    <row r="576" spans="1:7">
      <c r="A576" s="18"/>
      <c r="B576" s="18"/>
      <c r="C576" s="111"/>
      <c r="D576" s="111"/>
      <c r="E576" s="188"/>
      <c r="F576" s="188"/>
      <c r="G576" s="188"/>
    </row>
    <row r="577" spans="1:7">
      <c r="A577" s="18"/>
      <c r="B577" s="18"/>
      <c r="C577" s="111"/>
      <c r="D577" s="111"/>
      <c r="E577" s="188"/>
      <c r="F577" s="188"/>
      <c r="G577" s="188"/>
    </row>
    <row r="578" spans="1:7">
      <c r="A578" s="18"/>
      <c r="B578" s="18"/>
      <c r="C578" s="111"/>
      <c r="D578" s="111"/>
      <c r="E578" s="188"/>
      <c r="F578" s="188"/>
      <c r="G578" s="188"/>
    </row>
    <row r="579" spans="1:7">
      <c r="A579" s="18"/>
      <c r="B579" s="18"/>
      <c r="C579" s="111"/>
      <c r="D579" s="111"/>
      <c r="E579" s="188"/>
      <c r="F579" s="188"/>
      <c r="G579" s="188"/>
    </row>
    <row r="580" spans="1:7">
      <c r="A580" s="18"/>
      <c r="B580" s="18"/>
      <c r="C580" s="111"/>
      <c r="D580" s="111"/>
      <c r="E580" s="188"/>
      <c r="F580" s="188"/>
      <c r="G580" s="188"/>
    </row>
    <row r="581" spans="1:7">
      <c r="A581" s="18"/>
      <c r="B581" s="18"/>
      <c r="C581" s="111"/>
      <c r="D581" s="111"/>
      <c r="E581" s="188"/>
      <c r="F581" s="188"/>
      <c r="G581" s="188"/>
    </row>
    <row r="582" spans="1:7">
      <c r="A582" s="18"/>
      <c r="B582" s="18"/>
      <c r="C582" s="111"/>
      <c r="D582" s="111"/>
      <c r="E582" s="188"/>
      <c r="F582" s="188"/>
      <c r="G582" s="188"/>
    </row>
    <row r="583" spans="1:7">
      <c r="A583" s="18"/>
      <c r="B583" s="18"/>
      <c r="C583" s="111"/>
      <c r="D583" s="111"/>
      <c r="E583" s="188"/>
      <c r="F583" s="188"/>
      <c r="G583" s="188"/>
    </row>
    <row r="584" spans="1:7">
      <c r="A584" s="18"/>
      <c r="B584" s="18"/>
      <c r="C584" s="111"/>
      <c r="D584" s="111"/>
      <c r="E584" s="188"/>
      <c r="F584" s="188"/>
      <c r="G584" s="188"/>
    </row>
    <row r="585" spans="1:7">
      <c r="A585" s="18"/>
      <c r="B585" s="18"/>
      <c r="C585" s="111"/>
      <c r="D585" s="111"/>
      <c r="E585" s="188"/>
      <c r="F585" s="188"/>
      <c r="G585" s="188"/>
    </row>
    <row r="586" spans="1:7">
      <c r="A586" s="18"/>
      <c r="B586" s="18"/>
      <c r="C586" s="111"/>
      <c r="D586" s="111"/>
      <c r="E586" s="188"/>
      <c r="F586" s="188"/>
      <c r="G586" s="188"/>
    </row>
    <row r="587" spans="1:7">
      <c r="A587" s="18"/>
      <c r="B587" s="18"/>
      <c r="C587" s="111"/>
      <c r="D587" s="111"/>
      <c r="E587" s="188"/>
      <c r="F587" s="188"/>
      <c r="G587" s="188"/>
    </row>
    <row r="588" spans="1:7">
      <c r="A588" s="18"/>
      <c r="B588" s="18"/>
      <c r="C588" s="111"/>
      <c r="D588" s="111"/>
      <c r="E588" s="188"/>
      <c r="F588" s="188"/>
      <c r="G588" s="188"/>
    </row>
    <row r="589" spans="1:7">
      <c r="A589" s="18"/>
      <c r="B589" s="18"/>
      <c r="C589" s="111"/>
      <c r="D589" s="111"/>
      <c r="E589" s="188"/>
      <c r="F589" s="188"/>
      <c r="G589" s="188"/>
    </row>
    <row r="590" spans="1:7">
      <c r="A590" s="18"/>
      <c r="B590" s="18"/>
      <c r="C590" s="111"/>
      <c r="D590" s="111"/>
      <c r="E590" s="188"/>
      <c r="F590" s="188"/>
      <c r="G590" s="188"/>
    </row>
    <row r="591" spans="1:7">
      <c r="A591" s="18"/>
      <c r="B591" s="18"/>
      <c r="C591" s="111"/>
      <c r="D591" s="111"/>
      <c r="E591" s="188"/>
      <c r="F591" s="188"/>
      <c r="G591" s="188"/>
    </row>
    <row r="592" spans="1:7">
      <c r="A592" s="18"/>
      <c r="B592" s="18"/>
      <c r="C592" s="111"/>
      <c r="D592" s="111"/>
      <c r="E592" s="188"/>
      <c r="F592" s="188"/>
      <c r="G592" s="188"/>
    </row>
    <row r="593" spans="1:7">
      <c r="A593" s="18"/>
      <c r="B593" s="18"/>
      <c r="C593" s="111"/>
      <c r="D593" s="111"/>
      <c r="E593" s="188"/>
      <c r="F593" s="188"/>
      <c r="G593" s="188"/>
    </row>
    <row r="594" spans="1:7">
      <c r="A594" s="18"/>
      <c r="B594" s="18"/>
      <c r="C594" s="111"/>
      <c r="D594" s="111"/>
      <c r="E594" s="188"/>
      <c r="F594" s="188"/>
      <c r="G594" s="188"/>
    </row>
    <row r="595" spans="1:7">
      <c r="A595" s="18"/>
      <c r="B595" s="18"/>
      <c r="C595" s="111"/>
      <c r="D595" s="111"/>
      <c r="E595" s="188"/>
      <c r="F595" s="188"/>
      <c r="G595" s="188"/>
    </row>
    <row r="596" spans="1:7">
      <c r="A596" s="18"/>
      <c r="B596" s="18"/>
      <c r="C596" s="111"/>
      <c r="D596" s="111"/>
      <c r="E596" s="188"/>
      <c r="F596" s="188"/>
      <c r="G596" s="188"/>
    </row>
    <row r="597" spans="1:7">
      <c r="A597" s="18"/>
      <c r="B597" s="18"/>
      <c r="C597" s="111"/>
      <c r="D597" s="111"/>
      <c r="E597" s="188"/>
      <c r="F597" s="188"/>
      <c r="G597" s="188"/>
    </row>
    <row r="598" spans="1:7">
      <c r="A598" s="18"/>
      <c r="B598" s="18"/>
      <c r="C598" s="111"/>
      <c r="D598" s="111"/>
      <c r="E598" s="188"/>
      <c r="F598" s="188"/>
      <c r="G598" s="188"/>
    </row>
    <row r="599" spans="1:7">
      <c r="A599" s="18"/>
      <c r="B599" s="18"/>
      <c r="C599" s="111"/>
      <c r="D599" s="111"/>
      <c r="E599" s="188"/>
      <c r="F599" s="188"/>
      <c r="G599" s="188"/>
    </row>
    <row r="600" spans="1:7">
      <c r="A600" s="18"/>
      <c r="B600" s="18"/>
      <c r="C600" s="111"/>
      <c r="D600" s="111"/>
      <c r="E600" s="188"/>
      <c r="F600" s="188"/>
      <c r="G600" s="188"/>
    </row>
    <row r="601" spans="1:7">
      <c r="A601" s="18"/>
      <c r="B601" s="18"/>
      <c r="C601" s="111"/>
      <c r="D601" s="111"/>
      <c r="E601" s="188"/>
      <c r="F601" s="188"/>
      <c r="G601" s="188"/>
    </row>
    <row r="602" spans="1:7">
      <c r="A602" s="18"/>
      <c r="B602" s="18"/>
      <c r="C602" s="111"/>
      <c r="D602" s="111"/>
      <c r="E602" s="188"/>
      <c r="F602" s="188"/>
      <c r="G602" s="188"/>
    </row>
    <row r="603" spans="1:7">
      <c r="A603" s="18"/>
      <c r="B603" s="18"/>
      <c r="C603" s="111"/>
      <c r="D603" s="111"/>
      <c r="E603" s="188"/>
      <c r="F603" s="188"/>
      <c r="G603" s="188"/>
    </row>
    <row r="604" spans="1:7">
      <c r="A604" s="18"/>
      <c r="B604" s="18"/>
      <c r="C604" s="111"/>
      <c r="D604" s="111"/>
      <c r="E604" s="188"/>
      <c r="F604" s="188"/>
      <c r="G604" s="188"/>
    </row>
    <row r="605" spans="1:7">
      <c r="A605" s="18"/>
      <c r="B605" s="18"/>
      <c r="C605" s="111"/>
      <c r="D605" s="111"/>
      <c r="E605" s="188"/>
      <c r="F605" s="188"/>
      <c r="G605" s="188"/>
    </row>
    <row r="606" spans="1:7">
      <c r="A606" s="18"/>
      <c r="B606" s="18"/>
      <c r="C606" s="111"/>
      <c r="D606" s="111"/>
      <c r="E606" s="188"/>
      <c r="F606" s="188"/>
      <c r="G606" s="188"/>
    </row>
    <row r="607" spans="1:7">
      <c r="A607" s="18"/>
      <c r="B607" s="18"/>
      <c r="C607" s="111"/>
      <c r="D607" s="111"/>
      <c r="E607" s="188"/>
      <c r="F607" s="188"/>
      <c r="G607" s="188"/>
    </row>
    <row r="608" spans="1:7">
      <c r="A608" s="18"/>
      <c r="B608" s="18"/>
      <c r="C608" s="111"/>
      <c r="D608" s="111"/>
      <c r="E608" s="188"/>
      <c r="F608" s="188"/>
      <c r="G608" s="188"/>
    </row>
    <row r="609" spans="1:7">
      <c r="A609" s="18"/>
      <c r="B609" s="18"/>
      <c r="C609" s="111"/>
      <c r="D609" s="111"/>
      <c r="E609" s="188"/>
      <c r="F609" s="188"/>
      <c r="G609" s="188"/>
    </row>
    <row r="610" spans="1:7">
      <c r="A610" s="18"/>
      <c r="B610" s="18"/>
      <c r="C610" s="111"/>
      <c r="D610" s="111"/>
      <c r="E610" s="188"/>
      <c r="F610" s="188"/>
      <c r="G610" s="188"/>
    </row>
    <row r="611" spans="1:7">
      <c r="A611" s="18"/>
      <c r="B611" s="18"/>
      <c r="C611" s="111"/>
      <c r="D611" s="111"/>
      <c r="E611" s="188"/>
      <c r="F611" s="188"/>
      <c r="G611" s="188"/>
    </row>
    <row r="612" spans="1:7">
      <c r="A612" s="18"/>
      <c r="B612" s="18"/>
      <c r="C612" s="111"/>
      <c r="D612" s="111"/>
      <c r="E612" s="188"/>
      <c r="F612" s="188"/>
      <c r="G612" s="188"/>
    </row>
    <row r="613" spans="1:7">
      <c r="A613" s="18"/>
      <c r="B613" s="18"/>
      <c r="C613" s="111"/>
      <c r="D613" s="111"/>
      <c r="E613" s="188"/>
      <c r="F613" s="188"/>
      <c r="G613" s="188"/>
    </row>
    <row r="614" spans="1:7">
      <c r="A614" s="18"/>
      <c r="B614" s="18"/>
      <c r="C614" s="111"/>
      <c r="D614" s="111"/>
      <c r="E614" s="188"/>
      <c r="F614" s="188"/>
      <c r="G614" s="188"/>
    </row>
    <row r="615" spans="1:7">
      <c r="A615" s="18"/>
      <c r="B615" s="18"/>
      <c r="C615" s="111"/>
      <c r="D615" s="111"/>
      <c r="E615" s="188"/>
      <c r="F615" s="188"/>
      <c r="G615" s="188"/>
    </row>
    <row r="616" spans="1:7">
      <c r="A616" s="18"/>
      <c r="B616" s="18"/>
      <c r="C616" s="111"/>
      <c r="D616" s="111"/>
      <c r="E616" s="188"/>
      <c r="F616" s="188"/>
      <c r="G616" s="188"/>
    </row>
    <row r="617" spans="1:7">
      <c r="A617" s="18"/>
      <c r="B617" s="18"/>
      <c r="C617" s="111"/>
      <c r="D617" s="111"/>
      <c r="E617" s="188"/>
      <c r="F617" s="188"/>
      <c r="G617" s="188"/>
    </row>
    <row r="618" spans="1:7">
      <c r="A618" s="18"/>
      <c r="B618" s="18"/>
      <c r="C618" s="111"/>
      <c r="D618" s="111"/>
      <c r="E618" s="188"/>
      <c r="F618" s="188"/>
      <c r="G618" s="188"/>
    </row>
    <row r="619" spans="1:7">
      <c r="A619" s="18"/>
      <c r="B619" s="18"/>
      <c r="C619" s="111"/>
      <c r="D619" s="111"/>
      <c r="E619" s="188"/>
      <c r="F619" s="188"/>
      <c r="G619" s="188"/>
    </row>
    <row r="620" spans="1:7">
      <c r="A620" s="18"/>
      <c r="B620" s="18"/>
      <c r="C620" s="111"/>
      <c r="D620" s="111"/>
      <c r="E620" s="188"/>
      <c r="F620" s="188"/>
      <c r="G620" s="188"/>
    </row>
    <row r="621" spans="1:7">
      <c r="A621" s="18"/>
      <c r="B621" s="18"/>
      <c r="C621" s="111"/>
      <c r="D621" s="111"/>
      <c r="E621" s="188"/>
      <c r="F621" s="188"/>
      <c r="G621" s="188"/>
    </row>
    <row r="622" spans="1:7">
      <c r="A622" s="18"/>
      <c r="B622" s="18"/>
      <c r="C622" s="111"/>
      <c r="D622" s="111"/>
      <c r="E622" s="188"/>
      <c r="F622" s="188"/>
      <c r="G622" s="188"/>
    </row>
    <row r="623" spans="1:7">
      <c r="A623" s="18"/>
      <c r="B623" s="18"/>
      <c r="C623" s="111"/>
      <c r="D623" s="111"/>
      <c r="E623" s="188"/>
      <c r="F623" s="188"/>
      <c r="G623" s="188"/>
    </row>
    <row r="624" spans="1:7">
      <c r="A624" s="18"/>
      <c r="B624" s="18"/>
      <c r="C624" s="111"/>
      <c r="D624" s="111"/>
      <c r="E624" s="188"/>
      <c r="F624" s="188"/>
      <c r="G624" s="188"/>
    </row>
    <row r="625" spans="1:7">
      <c r="A625" s="18"/>
      <c r="B625" s="18"/>
      <c r="C625" s="111"/>
      <c r="D625" s="111"/>
      <c r="E625" s="188"/>
      <c r="F625" s="188"/>
      <c r="G625" s="188"/>
    </row>
    <row r="626" spans="1:7">
      <c r="A626" s="18"/>
      <c r="B626" s="18"/>
      <c r="C626" s="111"/>
      <c r="D626" s="111"/>
      <c r="E626" s="188"/>
      <c r="F626" s="188"/>
      <c r="G626" s="188"/>
    </row>
    <row r="627" spans="1:7">
      <c r="A627" s="18"/>
      <c r="B627" s="18"/>
      <c r="C627" s="111"/>
      <c r="D627" s="111"/>
      <c r="E627" s="188"/>
      <c r="F627" s="188"/>
      <c r="G627" s="188"/>
    </row>
    <row r="628" spans="1:7">
      <c r="A628" s="18"/>
      <c r="B628" s="18"/>
      <c r="C628" s="111"/>
      <c r="D628" s="111"/>
      <c r="E628" s="188"/>
      <c r="F628" s="188"/>
      <c r="G628" s="188"/>
    </row>
    <row r="629" spans="1:7">
      <c r="A629" s="18"/>
      <c r="B629" s="18"/>
      <c r="C629" s="111"/>
      <c r="D629" s="111"/>
      <c r="E629" s="188"/>
      <c r="F629" s="188"/>
      <c r="G629" s="188"/>
    </row>
    <row r="630" spans="1:7">
      <c r="A630" s="18"/>
      <c r="B630" s="18"/>
      <c r="C630" s="111"/>
      <c r="D630" s="111"/>
      <c r="E630" s="188"/>
      <c r="F630" s="188"/>
      <c r="G630" s="188"/>
    </row>
    <row r="631" spans="1:7">
      <c r="A631" s="18"/>
      <c r="B631" s="18"/>
      <c r="C631" s="111"/>
      <c r="D631" s="111"/>
      <c r="E631" s="188"/>
      <c r="F631" s="188"/>
      <c r="G631" s="188"/>
    </row>
    <row r="632" spans="1:7">
      <c r="A632" s="18"/>
      <c r="B632" s="18"/>
      <c r="C632" s="111"/>
      <c r="D632" s="111"/>
      <c r="E632" s="188"/>
      <c r="F632" s="188"/>
      <c r="G632" s="188"/>
    </row>
    <row r="633" spans="1:7">
      <c r="A633" s="18"/>
      <c r="B633" s="18"/>
      <c r="C633" s="111"/>
      <c r="D633" s="111"/>
      <c r="E633" s="188"/>
      <c r="F633" s="188"/>
      <c r="G633" s="188"/>
    </row>
    <row r="634" spans="1:7">
      <c r="A634" s="18"/>
      <c r="B634" s="18"/>
      <c r="C634" s="111"/>
      <c r="D634" s="111"/>
      <c r="E634" s="188"/>
      <c r="F634" s="188"/>
      <c r="G634" s="188"/>
    </row>
    <row r="635" spans="1:7">
      <c r="A635" s="18"/>
      <c r="B635" s="18"/>
      <c r="C635" s="111"/>
      <c r="D635" s="111"/>
      <c r="E635" s="188"/>
      <c r="F635" s="188"/>
      <c r="G635" s="188"/>
    </row>
    <row r="636" spans="1:7">
      <c r="A636" s="18"/>
      <c r="B636" s="18"/>
      <c r="C636" s="111"/>
      <c r="D636" s="111"/>
      <c r="E636" s="188"/>
      <c r="F636" s="188"/>
      <c r="G636" s="188"/>
    </row>
    <row r="637" spans="1:7">
      <c r="A637" s="18"/>
      <c r="B637" s="18"/>
      <c r="C637" s="111"/>
      <c r="D637" s="111"/>
      <c r="E637" s="188"/>
      <c r="F637" s="188"/>
      <c r="G637" s="188"/>
    </row>
    <row r="638" spans="1:7">
      <c r="A638" s="18"/>
      <c r="B638" s="18"/>
      <c r="C638" s="111"/>
      <c r="D638" s="111"/>
      <c r="E638" s="188"/>
      <c r="F638" s="188"/>
      <c r="G638" s="188"/>
    </row>
    <row r="639" spans="1:7">
      <c r="A639" s="18"/>
      <c r="B639" s="18"/>
      <c r="C639" s="111"/>
      <c r="D639" s="111"/>
      <c r="E639" s="188"/>
      <c r="F639" s="188"/>
      <c r="G639" s="188"/>
    </row>
    <row r="640" spans="1:7">
      <c r="A640" s="18"/>
      <c r="B640" s="18"/>
      <c r="C640" s="111"/>
      <c r="D640" s="111"/>
      <c r="E640" s="188"/>
      <c r="F640" s="188"/>
      <c r="G640" s="188"/>
    </row>
    <row r="641" spans="1:7">
      <c r="A641" s="18"/>
      <c r="B641" s="18"/>
      <c r="C641" s="111"/>
      <c r="D641" s="111"/>
      <c r="E641" s="188"/>
      <c r="F641" s="188"/>
      <c r="G641" s="188"/>
    </row>
    <row r="642" spans="1:7">
      <c r="A642" s="18"/>
      <c r="B642" s="18"/>
      <c r="C642" s="111"/>
      <c r="D642" s="111"/>
      <c r="E642" s="188"/>
      <c r="F642" s="188"/>
      <c r="G642" s="188"/>
    </row>
    <row r="643" spans="1:7">
      <c r="A643" s="18"/>
      <c r="B643" s="18"/>
      <c r="C643" s="111"/>
      <c r="D643" s="111"/>
      <c r="E643" s="188"/>
      <c r="F643" s="188"/>
      <c r="G643" s="188"/>
    </row>
    <row r="644" spans="1:7">
      <c r="A644" s="18"/>
      <c r="B644" s="18"/>
      <c r="C644" s="111"/>
      <c r="D644" s="111"/>
      <c r="E644" s="188"/>
      <c r="F644" s="188"/>
      <c r="G644" s="188"/>
    </row>
    <row r="645" spans="1:7">
      <c r="A645" s="18"/>
      <c r="B645" s="18"/>
      <c r="C645" s="111"/>
      <c r="D645" s="111"/>
      <c r="E645" s="188"/>
      <c r="F645" s="188"/>
      <c r="G645" s="188"/>
    </row>
    <row r="646" spans="1:7">
      <c r="A646" s="18"/>
      <c r="B646" s="18"/>
      <c r="C646" s="111"/>
      <c r="D646" s="111"/>
      <c r="E646" s="188"/>
      <c r="F646" s="188"/>
      <c r="G646" s="188"/>
    </row>
    <row r="647" spans="1:7">
      <c r="A647" s="18"/>
      <c r="B647" s="18"/>
      <c r="C647" s="111"/>
      <c r="D647" s="111"/>
      <c r="E647" s="188"/>
      <c r="F647" s="188"/>
      <c r="G647" s="188"/>
    </row>
    <row r="648" spans="1:7">
      <c r="A648" s="18"/>
      <c r="B648" s="18"/>
      <c r="C648" s="111"/>
      <c r="D648" s="111"/>
      <c r="E648" s="188"/>
      <c r="F648" s="188"/>
      <c r="G648" s="188"/>
    </row>
    <row r="649" spans="1:7">
      <c r="A649" s="18"/>
      <c r="B649" s="18"/>
      <c r="C649" s="111"/>
      <c r="D649" s="111"/>
      <c r="E649" s="188"/>
      <c r="F649" s="188"/>
      <c r="G649" s="188"/>
    </row>
    <row r="650" spans="1:7">
      <c r="A650" s="18"/>
      <c r="B650" s="18"/>
      <c r="C650" s="111"/>
      <c r="D650" s="111"/>
      <c r="E650" s="188"/>
      <c r="F650" s="188"/>
      <c r="G650" s="188"/>
    </row>
    <row r="651" spans="1:7">
      <c r="A651" s="18"/>
      <c r="B651" s="18"/>
      <c r="C651" s="111"/>
      <c r="D651" s="111"/>
      <c r="E651" s="188"/>
      <c r="F651" s="188"/>
      <c r="G651" s="188"/>
    </row>
    <row r="652" spans="1:7">
      <c r="A652" s="18"/>
      <c r="B652" s="18"/>
      <c r="C652" s="111"/>
      <c r="D652" s="111"/>
      <c r="E652" s="188"/>
      <c r="F652" s="188"/>
      <c r="G652" s="188"/>
    </row>
    <row r="653" spans="1:7">
      <c r="A653" s="18"/>
      <c r="B653" s="18"/>
      <c r="C653" s="111"/>
      <c r="D653" s="111"/>
      <c r="E653" s="188"/>
      <c r="F653" s="188"/>
      <c r="G653" s="188"/>
    </row>
    <row r="654" spans="1:7">
      <c r="A654" s="18"/>
      <c r="B654" s="18"/>
      <c r="C654" s="111"/>
      <c r="D654" s="111"/>
      <c r="E654" s="188"/>
      <c r="F654" s="188"/>
      <c r="G654" s="188"/>
    </row>
    <row r="655" spans="1:7">
      <c r="A655" s="18"/>
      <c r="B655" s="18"/>
      <c r="C655" s="111"/>
      <c r="D655" s="111"/>
      <c r="E655" s="188"/>
      <c r="F655" s="188"/>
      <c r="G655" s="188"/>
    </row>
    <row r="656" spans="1:7">
      <c r="A656" s="18"/>
      <c r="B656" s="18"/>
      <c r="C656" s="111"/>
      <c r="D656" s="111"/>
      <c r="E656" s="188"/>
      <c r="F656" s="188"/>
      <c r="G656" s="188"/>
    </row>
    <row r="657" spans="1:7">
      <c r="A657" s="18"/>
      <c r="B657" s="18"/>
      <c r="C657" s="111"/>
      <c r="D657" s="111"/>
      <c r="E657" s="188"/>
      <c r="F657" s="188"/>
      <c r="G657" s="188"/>
    </row>
    <row r="658" spans="1:7">
      <c r="A658" s="18"/>
      <c r="B658" s="18"/>
      <c r="C658" s="111"/>
      <c r="D658" s="111"/>
      <c r="E658" s="188"/>
      <c r="F658" s="188"/>
      <c r="G658" s="188"/>
    </row>
    <row r="659" spans="1:7">
      <c r="A659" s="18"/>
      <c r="B659" s="18"/>
      <c r="C659" s="111"/>
      <c r="D659" s="111"/>
      <c r="E659" s="188"/>
      <c r="F659" s="188"/>
      <c r="G659" s="188"/>
    </row>
    <row r="660" spans="1:7">
      <c r="A660" s="18"/>
      <c r="B660" s="18"/>
      <c r="C660" s="111"/>
      <c r="D660" s="111"/>
      <c r="E660" s="188"/>
      <c r="F660" s="188"/>
      <c r="G660" s="188"/>
    </row>
    <row r="661" spans="1:7">
      <c r="A661" s="18"/>
      <c r="B661" s="18"/>
      <c r="C661" s="111"/>
      <c r="D661" s="111"/>
      <c r="E661" s="188"/>
      <c r="F661" s="188"/>
      <c r="G661" s="188"/>
    </row>
    <row r="662" spans="1:7">
      <c r="A662" s="18"/>
      <c r="B662" s="18"/>
      <c r="C662" s="111"/>
      <c r="D662" s="111"/>
      <c r="E662" s="188"/>
      <c r="F662" s="188"/>
      <c r="G662" s="188"/>
    </row>
    <row r="663" spans="1:7">
      <c r="A663" s="18"/>
      <c r="B663" s="18"/>
      <c r="C663" s="111"/>
      <c r="D663" s="111"/>
      <c r="E663" s="188"/>
      <c r="F663" s="188"/>
      <c r="G663" s="188"/>
    </row>
    <row r="664" spans="1:7">
      <c r="A664" s="18"/>
      <c r="B664" s="18"/>
      <c r="C664" s="111"/>
      <c r="D664" s="111"/>
      <c r="E664" s="188"/>
      <c r="F664" s="188"/>
      <c r="G664" s="188"/>
    </row>
    <row r="665" spans="1:7">
      <c r="A665" s="18"/>
      <c r="B665" s="18"/>
      <c r="C665" s="111"/>
      <c r="D665" s="111"/>
      <c r="E665" s="188"/>
      <c r="F665" s="188"/>
      <c r="G665" s="188"/>
    </row>
    <row r="666" spans="1:7">
      <c r="A666" s="18"/>
      <c r="B666" s="18"/>
      <c r="C666" s="111"/>
      <c r="D666" s="111"/>
      <c r="E666" s="188"/>
      <c r="F666" s="188"/>
      <c r="G666" s="188"/>
    </row>
    <row r="667" spans="1:7">
      <c r="A667" s="18"/>
      <c r="B667" s="18"/>
      <c r="C667" s="111"/>
      <c r="D667" s="111"/>
      <c r="E667" s="188"/>
      <c r="F667" s="188"/>
      <c r="G667" s="188"/>
    </row>
    <row r="668" spans="1:7">
      <c r="A668" s="18"/>
      <c r="B668" s="18"/>
      <c r="C668" s="111"/>
      <c r="D668" s="111"/>
      <c r="E668" s="188"/>
      <c r="F668" s="188"/>
      <c r="G668" s="188"/>
    </row>
    <row r="669" spans="1:7">
      <c r="A669" s="18"/>
      <c r="B669" s="18"/>
      <c r="C669" s="111"/>
      <c r="D669" s="111"/>
      <c r="E669" s="188"/>
      <c r="F669" s="188"/>
      <c r="G669" s="188"/>
    </row>
    <row r="670" spans="1:7">
      <c r="A670" s="18"/>
      <c r="B670" s="18"/>
      <c r="C670" s="111"/>
      <c r="D670" s="111"/>
      <c r="E670" s="188"/>
      <c r="F670" s="188"/>
      <c r="G670" s="188"/>
    </row>
    <row r="671" spans="1:7">
      <c r="A671" s="18"/>
      <c r="B671" s="18"/>
      <c r="C671" s="111"/>
      <c r="D671" s="111"/>
      <c r="E671" s="188"/>
      <c r="F671" s="188"/>
      <c r="G671" s="188"/>
    </row>
    <row r="672" spans="1:7">
      <c r="A672" s="18"/>
      <c r="B672" s="18"/>
      <c r="C672" s="111"/>
      <c r="D672" s="111"/>
      <c r="E672" s="188"/>
      <c r="F672" s="188"/>
      <c r="G672" s="188"/>
    </row>
    <row r="673" spans="1:7">
      <c r="A673" s="18"/>
      <c r="B673" s="18"/>
      <c r="C673" s="111"/>
      <c r="D673" s="111"/>
      <c r="E673" s="188"/>
      <c r="F673" s="188"/>
      <c r="G673" s="188"/>
    </row>
    <row r="674" spans="1:7">
      <c r="A674" s="18"/>
      <c r="B674" s="18"/>
      <c r="C674" s="111"/>
      <c r="D674" s="111"/>
      <c r="E674" s="188"/>
      <c r="F674" s="188"/>
      <c r="G674" s="188"/>
    </row>
    <row r="675" spans="1:7">
      <c r="A675" s="18"/>
      <c r="B675" s="18"/>
      <c r="C675" s="111"/>
      <c r="D675" s="111"/>
      <c r="E675" s="188"/>
      <c r="F675" s="188"/>
      <c r="G675" s="188"/>
    </row>
    <row r="676" spans="1:7">
      <c r="A676" s="18"/>
      <c r="B676" s="18"/>
      <c r="C676" s="111"/>
      <c r="D676" s="111"/>
      <c r="E676" s="188"/>
      <c r="F676" s="188"/>
      <c r="G676" s="188"/>
    </row>
    <row r="677" spans="1:7">
      <c r="A677" s="18"/>
      <c r="B677" s="18"/>
      <c r="C677" s="111"/>
      <c r="D677" s="111"/>
      <c r="E677" s="188"/>
      <c r="F677" s="188"/>
      <c r="G677" s="188"/>
    </row>
    <row r="678" spans="1:7">
      <c r="A678" s="18"/>
      <c r="B678" s="18"/>
      <c r="C678" s="111"/>
      <c r="D678" s="111"/>
      <c r="E678" s="188"/>
      <c r="F678" s="188"/>
      <c r="G678" s="188"/>
    </row>
    <row r="679" spans="1:7">
      <c r="A679" s="18"/>
      <c r="B679" s="18"/>
      <c r="C679" s="111"/>
      <c r="D679" s="111"/>
      <c r="E679" s="188"/>
      <c r="F679" s="188"/>
      <c r="G679" s="188"/>
    </row>
    <row r="680" spans="1:7">
      <c r="A680" s="18"/>
      <c r="B680" s="18"/>
      <c r="C680" s="111"/>
      <c r="D680" s="111"/>
      <c r="E680" s="188"/>
      <c r="F680" s="188"/>
      <c r="G680" s="188"/>
    </row>
    <row r="681" spans="1:7">
      <c r="A681" s="18"/>
      <c r="B681" s="18"/>
      <c r="C681" s="111"/>
      <c r="D681" s="111"/>
      <c r="E681" s="188"/>
      <c r="F681" s="188"/>
      <c r="G681" s="188"/>
    </row>
    <row r="682" spans="1:7">
      <c r="A682" s="18"/>
      <c r="B682" s="18"/>
      <c r="C682" s="111"/>
      <c r="D682" s="111"/>
      <c r="E682" s="188"/>
      <c r="F682" s="188"/>
      <c r="G682" s="188"/>
    </row>
    <row r="683" spans="1:7">
      <c r="A683" s="18"/>
      <c r="B683" s="18"/>
      <c r="C683" s="111"/>
      <c r="D683" s="111"/>
      <c r="E683" s="188"/>
      <c r="F683" s="188"/>
      <c r="G683" s="188"/>
    </row>
    <row r="684" spans="1:7">
      <c r="A684" s="18"/>
      <c r="B684" s="18"/>
      <c r="C684" s="111"/>
      <c r="D684" s="111"/>
      <c r="E684" s="188"/>
      <c r="F684" s="188"/>
      <c r="G684" s="188"/>
    </row>
    <row r="685" spans="1:7">
      <c r="A685" s="18"/>
      <c r="B685" s="18"/>
      <c r="C685" s="111"/>
      <c r="D685" s="111"/>
      <c r="E685" s="188"/>
      <c r="F685" s="188"/>
      <c r="G685" s="188"/>
    </row>
    <row r="686" spans="1:7">
      <c r="A686" s="18"/>
      <c r="B686" s="18"/>
      <c r="C686" s="111"/>
      <c r="D686" s="111"/>
      <c r="E686" s="188"/>
      <c r="F686" s="188"/>
      <c r="G686" s="188"/>
    </row>
    <row r="687" spans="1:7">
      <c r="A687" s="18"/>
      <c r="B687" s="18"/>
      <c r="C687" s="111"/>
      <c r="D687" s="111"/>
      <c r="E687" s="188"/>
      <c r="F687" s="188"/>
      <c r="G687" s="188"/>
    </row>
    <row r="688" spans="1:7">
      <c r="A688" s="18"/>
      <c r="B688" s="18"/>
      <c r="C688" s="111"/>
      <c r="D688" s="111"/>
      <c r="E688" s="188"/>
      <c r="F688" s="188"/>
      <c r="G688" s="188"/>
    </row>
    <row r="689" spans="1:7">
      <c r="A689" s="18"/>
      <c r="B689" s="18"/>
      <c r="C689" s="111"/>
      <c r="D689" s="111"/>
      <c r="E689" s="188"/>
      <c r="F689" s="188"/>
      <c r="G689" s="188"/>
    </row>
    <row r="690" spans="1:7">
      <c r="A690" s="18"/>
      <c r="B690" s="18"/>
      <c r="C690" s="111"/>
      <c r="D690" s="111"/>
      <c r="E690" s="188"/>
      <c r="F690" s="188"/>
      <c r="G690" s="188"/>
    </row>
    <row r="691" spans="1:7">
      <c r="A691" s="18"/>
      <c r="B691" s="18"/>
      <c r="C691" s="111"/>
      <c r="D691" s="111"/>
      <c r="E691" s="188"/>
      <c r="F691" s="188"/>
      <c r="G691" s="188"/>
    </row>
    <row r="692" spans="1:7">
      <c r="A692" s="18"/>
      <c r="B692" s="18"/>
      <c r="C692" s="111"/>
      <c r="D692" s="111"/>
      <c r="E692" s="188"/>
      <c r="F692" s="188"/>
      <c r="G692" s="188"/>
    </row>
    <row r="693" spans="1:7">
      <c r="A693" s="18"/>
      <c r="B693" s="18"/>
      <c r="C693" s="111"/>
      <c r="D693" s="111"/>
      <c r="E693" s="188"/>
      <c r="F693" s="188"/>
      <c r="G693" s="188"/>
    </row>
    <row r="694" spans="1:7">
      <c r="A694" s="18"/>
      <c r="B694" s="18"/>
      <c r="C694" s="111"/>
      <c r="D694" s="111"/>
      <c r="E694" s="188"/>
      <c r="F694" s="188"/>
      <c r="G694" s="188"/>
    </row>
    <row r="695" spans="1:7">
      <c r="A695" s="18"/>
      <c r="B695" s="18"/>
      <c r="C695" s="111"/>
      <c r="D695" s="111"/>
      <c r="E695" s="188"/>
      <c r="F695" s="188"/>
      <c r="G695" s="188"/>
    </row>
    <row r="696" spans="1:7">
      <c r="A696" s="18"/>
      <c r="B696" s="18"/>
      <c r="C696" s="111"/>
      <c r="D696" s="111"/>
      <c r="E696" s="188"/>
      <c r="F696" s="188"/>
      <c r="G696" s="188"/>
    </row>
    <row r="697" spans="1:7">
      <c r="A697" s="18"/>
      <c r="B697" s="18"/>
      <c r="C697" s="111"/>
      <c r="D697" s="111"/>
      <c r="E697" s="188"/>
      <c r="F697" s="188"/>
      <c r="G697" s="188"/>
    </row>
    <row r="698" spans="1:7">
      <c r="A698" s="18"/>
      <c r="B698" s="18"/>
      <c r="C698" s="111"/>
      <c r="D698" s="111"/>
      <c r="E698" s="188"/>
      <c r="F698" s="188"/>
      <c r="G698" s="188"/>
    </row>
    <row r="699" spans="1:7">
      <c r="A699" s="18"/>
      <c r="B699" s="18"/>
      <c r="C699" s="111"/>
      <c r="D699" s="111"/>
      <c r="E699" s="188"/>
      <c r="F699" s="188"/>
      <c r="G699" s="188"/>
    </row>
    <row r="700" spans="1:7">
      <c r="A700" s="18"/>
      <c r="B700" s="18"/>
      <c r="C700" s="111"/>
      <c r="D700" s="111"/>
      <c r="E700" s="188"/>
      <c r="F700" s="188"/>
      <c r="G700" s="188"/>
    </row>
    <row r="701" spans="1:7">
      <c r="A701" s="18"/>
      <c r="B701" s="18"/>
      <c r="C701" s="111"/>
      <c r="D701" s="111"/>
      <c r="E701" s="188"/>
      <c r="F701" s="188"/>
      <c r="G701" s="188"/>
    </row>
    <row r="702" spans="1:7">
      <c r="A702" s="18"/>
      <c r="B702" s="18"/>
      <c r="C702" s="111"/>
      <c r="D702" s="111"/>
      <c r="E702" s="188"/>
      <c r="F702" s="188"/>
      <c r="G702" s="188"/>
    </row>
    <row r="703" spans="1:7">
      <c r="A703" s="18"/>
      <c r="B703" s="18"/>
      <c r="C703" s="111"/>
      <c r="D703" s="111"/>
      <c r="E703" s="188"/>
      <c r="F703" s="188"/>
      <c r="G703" s="188"/>
    </row>
    <row r="704" spans="1:7">
      <c r="A704" s="18"/>
      <c r="B704" s="18"/>
      <c r="C704" s="111"/>
      <c r="D704" s="111"/>
      <c r="E704" s="188"/>
      <c r="F704" s="188"/>
      <c r="G704" s="188"/>
    </row>
    <row r="705" spans="1:7">
      <c r="A705" s="18"/>
      <c r="B705" s="18"/>
      <c r="C705" s="111"/>
      <c r="D705" s="111"/>
      <c r="E705" s="188"/>
      <c r="F705" s="188"/>
      <c r="G705" s="188"/>
    </row>
    <row r="706" spans="1:7">
      <c r="A706" s="18"/>
      <c r="B706" s="18"/>
      <c r="C706" s="111"/>
      <c r="D706" s="111"/>
      <c r="E706" s="188"/>
      <c r="F706" s="188"/>
      <c r="G706" s="188"/>
    </row>
    <row r="707" spans="1:7">
      <c r="A707" s="18"/>
      <c r="B707" s="18"/>
      <c r="C707" s="111"/>
      <c r="D707" s="111"/>
      <c r="E707" s="188"/>
      <c r="F707" s="188"/>
      <c r="G707" s="188"/>
    </row>
    <row r="708" spans="1:7">
      <c r="A708" s="18"/>
      <c r="B708" s="18"/>
      <c r="C708" s="111"/>
      <c r="D708" s="111"/>
      <c r="E708" s="188"/>
      <c r="F708" s="188"/>
      <c r="G708" s="188"/>
    </row>
    <row r="709" spans="1:7">
      <c r="A709" s="18"/>
      <c r="B709" s="18"/>
      <c r="C709" s="111"/>
      <c r="D709" s="111"/>
      <c r="E709" s="188"/>
      <c r="F709" s="188"/>
      <c r="G709" s="188"/>
    </row>
    <row r="710" spans="1:7">
      <c r="A710" s="18"/>
      <c r="B710" s="18"/>
      <c r="C710" s="111"/>
      <c r="D710" s="111"/>
      <c r="E710" s="188"/>
      <c r="F710" s="188"/>
      <c r="G710" s="188"/>
    </row>
    <row r="711" spans="1:7">
      <c r="A711" s="18"/>
      <c r="B711" s="18"/>
      <c r="C711" s="111"/>
      <c r="D711" s="111"/>
      <c r="E711" s="188"/>
      <c r="F711" s="188"/>
      <c r="G711" s="188"/>
    </row>
    <row r="712" spans="1:7">
      <c r="A712" s="18"/>
      <c r="B712" s="18"/>
      <c r="C712" s="111"/>
      <c r="D712" s="111"/>
      <c r="E712" s="188"/>
      <c r="F712" s="188"/>
      <c r="G712" s="188"/>
    </row>
    <row r="713" spans="1:7">
      <c r="A713" s="18"/>
      <c r="B713" s="18"/>
      <c r="C713" s="111"/>
      <c r="D713" s="111"/>
      <c r="E713" s="188"/>
      <c r="F713" s="188"/>
      <c r="G713" s="188"/>
    </row>
    <row r="714" spans="1:7">
      <c r="A714" s="18"/>
      <c r="B714" s="18"/>
      <c r="C714" s="111"/>
      <c r="D714" s="111"/>
      <c r="E714" s="188"/>
      <c r="F714" s="188"/>
      <c r="G714" s="188"/>
    </row>
    <row r="715" spans="1:7">
      <c r="A715" s="18"/>
      <c r="B715" s="18"/>
      <c r="C715" s="111"/>
      <c r="D715" s="111"/>
      <c r="E715" s="188"/>
      <c r="F715" s="188"/>
      <c r="G715" s="188"/>
    </row>
    <row r="716" spans="1:7">
      <c r="A716" s="18"/>
      <c r="B716" s="18"/>
      <c r="C716" s="111"/>
      <c r="D716" s="111"/>
      <c r="E716" s="188"/>
      <c r="F716" s="188"/>
      <c r="G716" s="188"/>
    </row>
    <row r="717" spans="1:7">
      <c r="A717" s="18"/>
      <c r="B717" s="18"/>
      <c r="C717" s="111"/>
      <c r="D717" s="111"/>
      <c r="E717" s="188"/>
      <c r="F717" s="188"/>
      <c r="G717" s="188"/>
    </row>
    <row r="718" spans="1:7">
      <c r="A718" s="18"/>
      <c r="B718" s="18"/>
      <c r="C718" s="111"/>
      <c r="D718" s="111"/>
      <c r="E718" s="188"/>
      <c r="F718" s="188"/>
      <c r="G718" s="188"/>
    </row>
    <row r="719" spans="1:7">
      <c r="A719" s="18"/>
      <c r="B719" s="18"/>
      <c r="C719" s="111"/>
      <c r="D719" s="111"/>
      <c r="E719" s="188"/>
      <c r="F719" s="188"/>
      <c r="G719" s="188"/>
    </row>
    <row r="720" spans="1:7">
      <c r="A720" s="18"/>
      <c r="B720" s="18"/>
      <c r="C720" s="111"/>
      <c r="D720" s="111"/>
      <c r="E720" s="188"/>
      <c r="F720" s="188"/>
      <c r="G720" s="188"/>
    </row>
    <row r="721" spans="1:7">
      <c r="A721" s="18"/>
      <c r="B721" s="18"/>
      <c r="C721" s="111"/>
      <c r="D721" s="111"/>
      <c r="E721" s="188"/>
      <c r="F721" s="188"/>
      <c r="G721" s="188"/>
    </row>
    <row r="722" spans="1:7">
      <c r="A722" s="18"/>
      <c r="B722" s="18"/>
      <c r="C722" s="111"/>
      <c r="D722" s="111"/>
      <c r="E722" s="188"/>
      <c r="F722" s="188"/>
      <c r="G722" s="188"/>
    </row>
    <row r="723" spans="1:7">
      <c r="A723" s="18"/>
      <c r="B723" s="18"/>
      <c r="C723" s="111"/>
      <c r="D723" s="111"/>
      <c r="E723" s="188"/>
      <c r="F723" s="188"/>
      <c r="G723" s="188"/>
    </row>
    <row r="724" spans="1:7">
      <c r="A724" s="18"/>
      <c r="B724" s="18"/>
      <c r="C724" s="111"/>
      <c r="D724" s="111"/>
      <c r="E724" s="188"/>
      <c r="F724" s="188"/>
      <c r="G724" s="188"/>
    </row>
    <row r="725" spans="1:7">
      <c r="A725" s="18"/>
      <c r="B725" s="18"/>
      <c r="C725" s="111"/>
      <c r="D725" s="111"/>
      <c r="E725" s="188"/>
      <c r="F725" s="188"/>
      <c r="G725" s="188"/>
    </row>
    <row r="726" spans="1:7">
      <c r="A726" s="18"/>
      <c r="B726" s="18"/>
      <c r="C726" s="111"/>
      <c r="D726" s="111"/>
      <c r="E726" s="188"/>
      <c r="F726" s="188"/>
      <c r="G726" s="188"/>
    </row>
    <row r="727" spans="1:7">
      <c r="A727" s="18"/>
      <c r="B727" s="18"/>
      <c r="C727" s="111"/>
      <c r="D727" s="111"/>
      <c r="E727" s="188"/>
      <c r="F727" s="188"/>
      <c r="G727" s="188"/>
    </row>
    <row r="728" spans="1:7">
      <c r="A728" s="18"/>
      <c r="B728" s="18"/>
      <c r="C728" s="111"/>
      <c r="D728" s="111"/>
      <c r="E728" s="188"/>
      <c r="F728" s="188"/>
      <c r="G728" s="188"/>
    </row>
    <row r="729" spans="1:7">
      <c r="A729" s="18"/>
      <c r="B729" s="18"/>
      <c r="C729" s="111"/>
      <c r="D729" s="111"/>
      <c r="E729" s="188"/>
      <c r="F729" s="188"/>
      <c r="G729" s="188"/>
    </row>
    <row r="730" spans="1:7">
      <c r="A730" s="18"/>
      <c r="B730" s="18"/>
      <c r="C730" s="111"/>
      <c r="D730" s="111"/>
      <c r="E730" s="188"/>
      <c r="F730" s="188"/>
      <c r="G730" s="188"/>
    </row>
    <row r="731" spans="1:7">
      <c r="A731" s="18"/>
      <c r="B731" s="18"/>
      <c r="C731" s="111"/>
      <c r="D731" s="111"/>
      <c r="E731" s="188"/>
      <c r="F731" s="188"/>
      <c r="G731" s="188"/>
    </row>
    <row r="732" spans="1:7">
      <c r="A732" s="18"/>
      <c r="B732" s="18"/>
      <c r="C732" s="111"/>
      <c r="D732" s="111"/>
      <c r="E732" s="188"/>
      <c r="F732" s="188"/>
      <c r="G732" s="188"/>
    </row>
    <row r="733" spans="1:7">
      <c r="A733" s="18"/>
      <c r="B733" s="18"/>
      <c r="C733" s="111"/>
      <c r="D733" s="111"/>
      <c r="E733" s="188"/>
      <c r="F733" s="188"/>
      <c r="G733" s="188"/>
    </row>
    <row r="734" spans="1:7">
      <c r="A734" s="18"/>
      <c r="B734" s="18"/>
      <c r="C734" s="111"/>
      <c r="D734" s="111"/>
      <c r="E734" s="188"/>
      <c r="F734" s="188"/>
      <c r="G734" s="188"/>
    </row>
    <row r="735" spans="1:7">
      <c r="A735" s="18"/>
      <c r="B735" s="18"/>
      <c r="C735" s="111"/>
      <c r="D735" s="111"/>
      <c r="E735" s="188"/>
      <c r="F735" s="188"/>
      <c r="G735" s="188"/>
    </row>
    <row r="736" spans="1:7">
      <c r="A736" s="18"/>
      <c r="B736" s="18"/>
      <c r="C736" s="111"/>
      <c r="D736" s="111"/>
      <c r="E736" s="188"/>
      <c r="F736" s="188"/>
      <c r="G736" s="188"/>
    </row>
    <row r="737" spans="1:7">
      <c r="A737" s="18"/>
      <c r="B737" s="18"/>
      <c r="C737" s="111"/>
      <c r="D737" s="111"/>
      <c r="E737" s="188"/>
      <c r="F737" s="188"/>
      <c r="G737" s="188"/>
    </row>
    <row r="738" spans="1:7">
      <c r="A738" s="18"/>
      <c r="B738" s="18"/>
      <c r="C738" s="111"/>
      <c r="D738" s="111"/>
      <c r="E738" s="188"/>
      <c r="F738" s="188"/>
      <c r="G738" s="188"/>
    </row>
    <row r="739" spans="1:7">
      <c r="A739" s="18"/>
      <c r="B739" s="18"/>
      <c r="C739" s="111"/>
      <c r="D739" s="111"/>
      <c r="E739" s="188"/>
      <c r="F739" s="188"/>
      <c r="G739" s="188"/>
    </row>
    <row r="740" spans="1:7">
      <c r="A740" s="18"/>
      <c r="B740" s="18"/>
      <c r="C740" s="111"/>
      <c r="D740" s="111"/>
      <c r="E740" s="188"/>
      <c r="F740" s="188"/>
      <c r="G740" s="188"/>
    </row>
    <row r="741" spans="1:7">
      <c r="A741" s="18"/>
      <c r="B741" s="18"/>
      <c r="C741" s="111"/>
      <c r="D741" s="111"/>
      <c r="E741" s="188"/>
      <c r="F741" s="188"/>
      <c r="G741" s="188"/>
    </row>
    <row r="742" spans="1:7">
      <c r="A742" s="18"/>
      <c r="B742" s="18"/>
      <c r="C742" s="111"/>
      <c r="D742" s="111"/>
      <c r="E742" s="188"/>
      <c r="F742" s="188"/>
      <c r="G742" s="188"/>
    </row>
    <row r="743" spans="1:7">
      <c r="A743" s="18"/>
      <c r="B743" s="18"/>
      <c r="C743" s="111"/>
      <c r="D743" s="111"/>
      <c r="E743" s="188"/>
      <c r="F743" s="188"/>
      <c r="G743" s="188"/>
    </row>
    <row r="744" spans="1:7">
      <c r="A744" s="18"/>
      <c r="B744" s="18"/>
      <c r="C744" s="111"/>
      <c r="D744" s="111"/>
      <c r="E744" s="188"/>
      <c r="F744" s="188"/>
      <c r="G744" s="188"/>
    </row>
    <row r="745" spans="1:7">
      <c r="A745" s="18"/>
      <c r="B745" s="18"/>
      <c r="C745" s="111"/>
      <c r="D745" s="111"/>
      <c r="E745" s="188"/>
      <c r="F745" s="188"/>
      <c r="G745" s="188"/>
    </row>
    <row r="746" spans="1:7">
      <c r="A746" s="18"/>
      <c r="B746" s="18"/>
      <c r="C746" s="111"/>
      <c r="D746" s="111"/>
      <c r="E746" s="188"/>
      <c r="F746" s="188"/>
      <c r="G746" s="188"/>
    </row>
    <row r="747" spans="1:7">
      <c r="A747" s="18"/>
      <c r="B747" s="18"/>
      <c r="C747" s="111"/>
      <c r="D747" s="111"/>
      <c r="E747" s="188"/>
      <c r="F747" s="188"/>
      <c r="G747" s="188"/>
    </row>
    <row r="748" spans="1:7">
      <c r="A748" s="18"/>
      <c r="B748" s="18"/>
      <c r="C748" s="111"/>
      <c r="D748" s="111"/>
      <c r="E748" s="188"/>
      <c r="F748" s="188"/>
      <c r="G748" s="188"/>
    </row>
    <row r="749" spans="1:7">
      <c r="A749" s="18"/>
      <c r="B749" s="18"/>
      <c r="C749" s="111"/>
      <c r="D749" s="111"/>
      <c r="E749" s="188"/>
      <c r="F749" s="188"/>
      <c r="G749" s="188"/>
    </row>
    <row r="750" spans="1:7">
      <c r="A750" s="18"/>
      <c r="B750" s="18"/>
      <c r="C750" s="111"/>
      <c r="D750" s="111"/>
      <c r="E750" s="188"/>
      <c r="F750" s="188"/>
      <c r="G750" s="188"/>
    </row>
    <row r="751" spans="1:7">
      <c r="A751" s="18"/>
      <c r="B751" s="18"/>
      <c r="C751" s="111"/>
      <c r="D751" s="111"/>
      <c r="E751" s="188"/>
      <c r="F751" s="188"/>
      <c r="G751" s="188"/>
    </row>
    <row r="752" spans="1:7">
      <c r="A752" s="18"/>
      <c r="B752" s="18"/>
      <c r="C752" s="111"/>
      <c r="D752" s="111"/>
      <c r="E752" s="188"/>
      <c r="F752" s="188"/>
      <c r="G752" s="188"/>
    </row>
    <row r="753" spans="1:7">
      <c r="A753" s="18"/>
      <c r="B753" s="18"/>
      <c r="C753" s="111"/>
      <c r="D753" s="111"/>
      <c r="E753" s="188"/>
      <c r="F753" s="188"/>
      <c r="G753" s="188"/>
    </row>
    <row r="754" spans="1:7">
      <c r="A754" s="18"/>
      <c r="B754" s="18"/>
      <c r="C754" s="111"/>
      <c r="D754" s="111"/>
      <c r="E754" s="188"/>
      <c r="F754" s="188"/>
      <c r="G754" s="188"/>
    </row>
    <row r="755" spans="1:7">
      <c r="A755" s="18"/>
      <c r="B755" s="18"/>
      <c r="C755" s="111"/>
      <c r="D755" s="111"/>
      <c r="E755" s="188"/>
      <c r="F755" s="188"/>
      <c r="G755" s="188"/>
    </row>
    <row r="756" spans="1:7">
      <c r="A756" s="18"/>
      <c r="B756" s="18"/>
      <c r="C756" s="111"/>
      <c r="D756" s="111"/>
      <c r="E756" s="188"/>
      <c r="F756" s="188"/>
      <c r="G756" s="188"/>
    </row>
    <row r="757" spans="1:7">
      <c r="A757" s="18"/>
      <c r="B757" s="18"/>
      <c r="C757" s="111"/>
      <c r="D757" s="111"/>
      <c r="E757" s="188"/>
      <c r="F757" s="188"/>
      <c r="G757" s="188"/>
    </row>
    <row r="758" spans="1:7">
      <c r="A758" s="18"/>
      <c r="B758" s="18"/>
      <c r="C758" s="111"/>
      <c r="D758" s="111"/>
      <c r="E758" s="188"/>
      <c r="F758" s="188"/>
      <c r="G758" s="188"/>
    </row>
    <row r="759" spans="1:7">
      <c r="A759" s="18"/>
      <c r="B759" s="18"/>
      <c r="C759" s="111"/>
      <c r="D759" s="111"/>
      <c r="E759" s="188"/>
      <c r="F759" s="188"/>
      <c r="G759" s="188"/>
    </row>
    <row r="760" spans="1:7">
      <c r="A760" s="18"/>
      <c r="B760" s="18"/>
      <c r="C760" s="111"/>
      <c r="D760" s="111"/>
      <c r="E760" s="188"/>
      <c r="F760" s="188"/>
      <c r="G760" s="188"/>
    </row>
    <row r="761" spans="1:7">
      <c r="A761" s="18"/>
      <c r="B761" s="18"/>
      <c r="C761" s="111"/>
      <c r="D761" s="111"/>
      <c r="E761" s="188"/>
      <c r="F761" s="188"/>
      <c r="G761" s="188"/>
    </row>
    <row r="762" spans="1:7">
      <c r="A762" s="18"/>
      <c r="B762" s="18"/>
      <c r="C762" s="111"/>
      <c r="D762" s="111"/>
      <c r="E762" s="188"/>
      <c r="F762" s="188"/>
      <c r="G762" s="188"/>
    </row>
    <row r="763" spans="1:7">
      <c r="A763" s="18"/>
      <c r="B763" s="18"/>
      <c r="C763" s="111"/>
      <c r="D763" s="111"/>
      <c r="E763" s="188"/>
      <c r="F763" s="188"/>
      <c r="G763" s="188"/>
    </row>
    <row r="764" spans="1:7">
      <c r="A764" s="18"/>
      <c r="B764" s="18"/>
      <c r="C764" s="111"/>
      <c r="D764" s="111"/>
      <c r="E764" s="188"/>
      <c r="F764" s="188"/>
      <c r="G764" s="188"/>
    </row>
    <row r="765" spans="1:7">
      <c r="A765" s="18"/>
      <c r="B765" s="18"/>
      <c r="C765" s="111"/>
      <c r="D765" s="111"/>
      <c r="E765" s="188"/>
      <c r="F765" s="188"/>
      <c r="G765" s="188"/>
    </row>
    <row r="766" spans="1:7">
      <c r="A766" s="18"/>
      <c r="B766" s="18"/>
      <c r="C766" s="111"/>
      <c r="D766" s="111"/>
      <c r="E766" s="188"/>
      <c r="F766" s="188"/>
      <c r="G766" s="188"/>
    </row>
    <row r="767" spans="1:7">
      <c r="A767" s="18"/>
      <c r="B767" s="18"/>
      <c r="C767" s="111"/>
      <c r="D767" s="111"/>
      <c r="E767" s="188"/>
      <c r="F767" s="188"/>
      <c r="G767" s="188"/>
    </row>
    <row r="768" spans="1:7">
      <c r="A768" s="18"/>
      <c r="B768" s="18"/>
      <c r="C768" s="111"/>
      <c r="D768" s="111"/>
      <c r="E768" s="188"/>
      <c r="F768" s="188"/>
      <c r="G768" s="188"/>
    </row>
    <row r="769" spans="1:7">
      <c r="A769" s="18"/>
      <c r="B769" s="18"/>
      <c r="C769" s="111"/>
      <c r="D769" s="111"/>
      <c r="E769" s="188"/>
      <c r="F769" s="188"/>
      <c r="G769" s="188"/>
    </row>
    <row r="770" spans="1:7">
      <c r="A770" s="18"/>
      <c r="B770" s="18"/>
      <c r="C770" s="111"/>
      <c r="D770" s="111"/>
      <c r="E770" s="188"/>
      <c r="F770" s="188"/>
      <c r="G770" s="188"/>
    </row>
    <row r="771" spans="1:7">
      <c r="A771" s="18"/>
      <c r="B771" s="18"/>
      <c r="C771" s="111"/>
      <c r="D771" s="111"/>
      <c r="E771" s="188"/>
      <c r="F771" s="188"/>
      <c r="G771" s="188"/>
    </row>
    <row r="772" spans="1:7">
      <c r="A772" s="18"/>
      <c r="B772" s="18"/>
      <c r="C772" s="111"/>
      <c r="D772" s="111"/>
      <c r="E772" s="188"/>
      <c r="F772" s="188"/>
      <c r="G772" s="188"/>
    </row>
    <row r="773" spans="1:7">
      <c r="A773" s="18"/>
      <c r="B773" s="18"/>
      <c r="C773" s="111"/>
      <c r="D773" s="111"/>
      <c r="E773" s="188"/>
      <c r="F773" s="188"/>
      <c r="G773" s="188"/>
    </row>
    <row r="774" spans="1:7">
      <c r="A774" s="18"/>
      <c r="B774" s="18"/>
      <c r="C774" s="111"/>
      <c r="D774" s="111"/>
      <c r="E774" s="188"/>
      <c r="F774" s="188"/>
      <c r="G774" s="188"/>
    </row>
    <row r="775" spans="1:7">
      <c r="A775" s="18"/>
      <c r="B775" s="18"/>
      <c r="C775" s="111"/>
      <c r="D775" s="111"/>
      <c r="E775" s="188"/>
      <c r="F775" s="188"/>
      <c r="G775" s="188"/>
    </row>
    <row r="776" spans="1:7">
      <c r="A776" s="18"/>
      <c r="B776" s="18"/>
      <c r="C776" s="111"/>
      <c r="D776" s="111"/>
      <c r="E776" s="188"/>
      <c r="F776" s="188"/>
      <c r="G776" s="188"/>
    </row>
    <row r="777" spans="1:7">
      <c r="A777" s="18"/>
      <c r="B777" s="18"/>
      <c r="C777" s="111"/>
      <c r="D777" s="111"/>
      <c r="E777" s="188"/>
      <c r="F777" s="188"/>
      <c r="G777" s="188"/>
    </row>
    <row r="778" spans="1:7">
      <c r="A778" s="18"/>
      <c r="B778" s="18"/>
      <c r="C778" s="111"/>
      <c r="D778" s="111"/>
      <c r="E778" s="188"/>
      <c r="F778" s="188"/>
      <c r="G778" s="188"/>
    </row>
    <row r="779" spans="1:7">
      <c r="A779" s="18"/>
      <c r="B779" s="18"/>
      <c r="C779" s="111"/>
      <c r="D779" s="111"/>
      <c r="E779" s="188"/>
      <c r="F779" s="188"/>
      <c r="G779" s="188"/>
    </row>
    <row r="780" spans="1:7">
      <c r="A780" s="18"/>
      <c r="B780" s="18"/>
      <c r="C780" s="111"/>
      <c r="D780" s="111"/>
      <c r="E780" s="188"/>
      <c r="F780" s="188"/>
      <c r="G780" s="188"/>
    </row>
    <row r="781" spans="1:7">
      <c r="A781" s="18"/>
      <c r="B781" s="18"/>
      <c r="C781" s="111"/>
      <c r="D781" s="111"/>
      <c r="E781" s="188"/>
      <c r="F781" s="188"/>
      <c r="G781" s="188"/>
    </row>
    <row r="782" spans="1:7">
      <c r="A782" s="18"/>
      <c r="B782" s="18"/>
      <c r="C782" s="111"/>
      <c r="D782" s="111"/>
      <c r="E782" s="188"/>
      <c r="F782" s="188"/>
      <c r="G782" s="188"/>
    </row>
    <row r="783" spans="1:7">
      <c r="A783" s="18"/>
      <c r="B783" s="18"/>
      <c r="C783" s="111"/>
      <c r="D783" s="111"/>
      <c r="E783" s="188"/>
      <c r="F783" s="188"/>
      <c r="G783" s="188"/>
    </row>
    <row r="784" spans="1:7">
      <c r="A784" s="18"/>
      <c r="B784" s="18"/>
      <c r="C784" s="111"/>
      <c r="D784" s="111"/>
      <c r="E784" s="188"/>
      <c r="F784" s="188"/>
      <c r="G784" s="188"/>
    </row>
    <row r="785" spans="1:7">
      <c r="A785" s="18"/>
      <c r="B785" s="18"/>
      <c r="C785" s="111"/>
      <c r="D785" s="111"/>
      <c r="E785" s="188"/>
      <c r="F785" s="188"/>
      <c r="G785" s="188"/>
    </row>
    <row r="786" spans="1:7">
      <c r="A786" s="18"/>
      <c r="B786" s="18"/>
      <c r="C786" s="111"/>
      <c r="D786" s="111"/>
      <c r="E786" s="188"/>
      <c r="F786" s="188"/>
      <c r="G786" s="188"/>
    </row>
    <row r="787" spans="1:7">
      <c r="A787" s="18"/>
      <c r="B787" s="18"/>
      <c r="C787" s="111"/>
      <c r="D787" s="111"/>
      <c r="E787" s="188"/>
      <c r="F787" s="188"/>
      <c r="G787" s="188"/>
    </row>
    <row r="788" spans="1:7">
      <c r="A788" s="18"/>
      <c r="B788" s="18"/>
      <c r="C788" s="111"/>
      <c r="D788" s="111"/>
      <c r="E788" s="188"/>
      <c r="F788" s="188"/>
      <c r="G788" s="188"/>
    </row>
    <row r="789" spans="1:7">
      <c r="A789" s="18"/>
      <c r="B789" s="18"/>
      <c r="C789" s="111"/>
      <c r="D789" s="111"/>
      <c r="E789" s="188"/>
      <c r="F789" s="188"/>
      <c r="G789" s="188"/>
    </row>
    <row r="790" spans="1:7">
      <c r="A790" s="18"/>
      <c r="B790" s="18"/>
      <c r="C790" s="111"/>
      <c r="D790" s="111"/>
      <c r="E790" s="188"/>
      <c r="F790" s="188"/>
      <c r="G790" s="188"/>
    </row>
    <row r="791" spans="1:7">
      <c r="A791" s="18"/>
      <c r="B791" s="18"/>
      <c r="C791" s="111"/>
      <c r="D791" s="111"/>
      <c r="E791" s="188"/>
      <c r="F791" s="188"/>
      <c r="G791" s="188"/>
    </row>
    <row r="792" spans="1:7">
      <c r="A792" s="18"/>
      <c r="B792" s="18"/>
      <c r="C792" s="111"/>
      <c r="D792" s="111"/>
      <c r="E792" s="188"/>
      <c r="F792" s="188"/>
      <c r="G792" s="188"/>
    </row>
    <row r="793" spans="1:7">
      <c r="A793" s="18"/>
      <c r="B793" s="18"/>
      <c r="C793" s="111"/>
      <c r="D793" s="111"/>
      <c r="E793" s="188"/>
      <c r="F793" s="188"/>
      <c r="G793" s="188"/>
    </row>
    <row r="794" spans="1:7">
      <c r="A794" s="18"/>
      <c r="B794" s="18"/>
      <c r="C794" s="111"/>
      <c r="D794" s="111"/>
      <c r="E794" s="188"/>
      <c r="F794" s="188"/>
      <c r="G794" s="188"/>
    </row>
    <row r="795" spans="1:7">
      <c r="A795" s="18"/>
      <c r="B795" s="18"/>
      <c r="C795" s="111"/>
      <c r="D795" s="111"/>
      <c r="E795" s="188"/>
      <c r="F795" s="188"/>
      <c r="G795" s="188"/>
    </row>
    <row r="796" spans="1:7">
      <c r="A796" s="18"/>
      <c r="B796" s="18"/>
      <c r="C796" s="111"/>
      <c r="D796" s="111"/>
      <c r="E796" s="188"/>
      <c r="F796" s="188"/>
      <c r="G796" s="188"/>
    </row>
    <row r="797" spans="1:7">
      <c r="A797" s="18"/>
      <c r="B797" s="18"/>
      <c r="C797" s="111"/>
      <c r="D797" s="111"/>
      <c r="E797" s="188"/>
      <c r="F797" s="188"/>
      <c r="G797" s="188"/>
    </row>
    <row r="798" spans="1:7">
      <c r="A798" s="18"/>
      <c r="B798" s="18"/>
      <c r="C798" s="111"/>
      <c r="D798" s="111"/>
      <c r="E798" s="188"/>
      <c r="F798" s="188"/>
      <c r="G798" s="188"/>
    </row>
    <row r="799" spans="1:7">
      <c r="A799" s="18"/>
      <c r="B799" s="18"/>
      <c r="C799" s="111"/>
      <c r="D799" s="111"/>
      <c r="E799" s="188"/>
      <c r="F799" s="188"/>
      <c r="G799" s="188"/>
    </row>
    <row r="800" spans="1:7">
      <c r="A800" s="18"/>
      <c r="B800" s="18"/>
      <c r="C800" s="111"/>
      <c r="D800" s="111"/>
      <c r="E800" s="188"/>
      <c r="F800" s="188"/>
      <c r="G800" s="188"/>
    </row>
    <row r="801" spans="1:7">
      <c r="A801" s="18"/>
      <c r="B801" s="18"/>
      <c r="C801" s="111"/>
      <c r="D801" s="111"/>
      <c r="E801" s="188"/>
      <c r="F801" s="188"/>
      <c r="G801" s="188"/>
    </row>
    <row r="802" spans="1:7">
      <c r="A802" s="18"/>
      <c r="B802" s="18"/>
      <c r="C802" s="111"/>
      <c r="D802" s="111"/>
      <c r="E802" s="188"/>
      <c r="F802" s="188"/>
      <c r="G802" s="188"/>
    </row>
    <row r="803" spans="1:7">
      <c r="A803" s="18"/>
      <c r="B803" s="18"/>
      <c r="C803" s="111"/>
      <c r="D803" s="111"/>
      <c r="E803" s="188"/>
      <c r="F803" s="188"/>
      <c r="G803" s="188"/>
    </row>
    <row r="804" spans="1:7">
      <c r="A804" s="18"/>
      <c r="B804" s="18"/>
      <c r="C804" s="111"/>
      <c r="D804" s="111"/>
      <c r="E804" s="188"/>
      <c r="F804" s="188"/>
      <c r="G804" s="188"/>
    </row>
    <row r="805" spans="1:7">
      <c r="A805" s="18"/>
      <c r="B805" s="18"/>
      <c r="C805" s="111"/>
      <c r="D805" s="111"/>
      <c r="E805" s="188"/>
      <c r="F805" s="188"/>
      <c r="G805" s="188"/>
    </row>
    <row r="806" spans="1:7">
      <c r="A806" s="18"/>
      <c r="B806" s="18"/>
      <c r="C806" s="111"/>
      <c r="D806" s="111"/>
      <c r="E806" s="188"/>
      <c r="F806" s="188"/>
      <c r="G806" s="188"/>
    </row>
    <row r="807" spans="1:7">
      <c r="A807" s="18"/>
      <c r="B807" s="18"/>
      <c r="C807" s="111"/>
      <c r="D807" s="111"/>
      <c r="E807" s="188"/>
      <c r="F807" s="188"/>
      <c r="G807" s="188"/>
    </row>
    <row r="808" spans="1:7">
      <c r="A808" s="18"/>
      <c r="B808" s="18"/>
      <c r="C808" s="111"/>
      <c r="D808" s="111"/>
      <c r="E808" s="188"/>
      <c r="F808" s="188"/>
      <c r="G808" s="188"/>
    </row>
    <row r="809" spans="1:7">
      <c r="A809" s="18"/>
      <c r="B809" s="18"/>
      <c r="C809" s="111"/>
      <c r="D809" s="111"/>
      <c r="E809" s="188"/>
      <c r="F809" s="188"/>
      <c r="G809" s="188"/>
    </row>
    <row r="810" spans="1:7">
      <c r="A810" s="18"/>
      <c r="B810" s="18"/>
      <c r="C810" s="111"/>
      <c r="D810" s="111"/>
      <c r="E810" s="188"/>
      <c r="F810" s="188"/>
      <c r="G810" s="188"/>
    </row>
    <row r="811" spans="1:7">
      <c r="A811" s="18"/>
      <c r="B811" s="18"/>
      <c r="C811" s="111"/>
      <c r="D811" s="111"/>
      <c r="E811" s="188"/>
      <c r="F811" s="188"/>
      <c r="G811" s="188"/>
    </row>
    <row r="812" spans="1:7">
      <c r="A812" s="18"/>
      <c r="B812" s="18"/>
      <c r="C812" s="111"/>
      <c r="D812" s="111"/>
      <c r="E812" s="188"/>
      <c r="F812" s="188"/>
      <c r="G812" s="188"/>
    </row>
    <row r="813" spans="1:7">
      <c r="A813" s="18"/>
      <c r="B813" s="18"/>
      <c r="C813" s="111"/>
      <c r="D813" s="111"/>
      <c r="E813" s="188"/>
      <c r="F813" s="188"/>
      <c r="G813" s="188"/>
    </row>
    <row r="814" spans="1:7">
      <c r="A814" s="18"/>
      <c r="B814" s="18"/>
      <c r="C814" s="111"/>
      <c r="D814" s="111"/>
      <c r="E814" s="188"/>
      <c r="F814" s="188"/>
      <c r="G814" s="188"/>
    </row>
    <row r="815" spans="1:7">
      <c r="A815" s="18"/>
      <c r="B815" s="18"/>
      <c r="C815" s="111"/>
      <c r="D815" s="111"/>
      <c r="E815" s="188"/>
      <c r="F815" s="188"/>
      <c r="G815" s="188"/>
    </row>
    <row r="816" spans="1:7">
      <c r="A816" s="18"/>
      <c r="B816" s="18"/>
      <c r="C816" s="111"/>
      <c r="D816" s="111"/>
      <c r="E816" s="188"/>
      <c r="F816" s="188"/>
      <c r="G816" s="188"/>
    </row>
    <row r="817" spans="1:7">
      <c r="A817" s="18"/>
      <c r="B817" s="18"/>
      <c r="C817" s="111"/>
      <c r="D817" s="111"/>
      <c r="E817" s="188"/>
      <c r="F817" s="188"/>
      <c r="G817" s="188"/>
    </row>
    <row r="818" spans="1:7">
      <c r="A818" s="18"/>
      <c r="B818" s="18"/>
      <c r="C818" s="111"/>
      <c r="D818" s="111"/>
      <c r="E818" s="188"/>
      <c r="F818" s="188"/>
      <c r="G818" s="188"/>
    </row>
    <row r="819" spans="1:7">
      <c r="A819" s="18"/>
      <c r="B819" s="18"/>
      <c r="C819" s="111"/>
      <c r="D819" s="111"/>
      <c r="E819" s="188"/>
      <c r="F819" s="188"/>
      <c r="G819" s="188"/>
    </row>
    <row r="820" spans="1:7">
      <c r="A820" s="18"/>
      <c r="B820" s="18"/>
      <c r="C820" s="111"/>
      <c r="D820" s="111"/>
      <c r="E820" s="188"/>
      <c r="F820" s="188"/>
      <c r="G820" s="188"/>
    </row>
    <row r="821" spans="1:7">
      <c r="A821" s="18"/>
      <c r="B821" s="18"/>
      <c r="C821" s="111"/>
      <c r="D821" s="111"/>
      <c r="E821" s="188"/>
      <c r="F821" s="188"/>
      <c r="G821" s="188"/>
    </row>
    <row r="822" spans="1:7">
      <c r="A822" s="18"/>
      <c r="B822" s="18"/>
      <c r="C822" s="111"/>
      <c r="D822" s="111"/>
      <c r="E822" s="188"/>
      <c r="F822" s="188"/>
      <c r="G822" s="188"/>
    </row>
    <row r="823" spans="1:7">
      <c r="A823" s="18"/>
      <c r="B823" s="18"/>
      <c r="C823" s="111"/>
      <c r="D823" s="111"/>
      <c r="E823" s="188"/>
      <c r="F823" s="188"/>
      <c r="G823" s="188"/>
    </row>
    <row r="824" spans="1:7">
      <c r="A824" s="18"/>
      <c r="B824" s="18"/>
      <c r="C824" s="111"/>
      <c r="D824" s="111"/>
      <c r="E824" s="188"/>
      <c r="F824" s="188"/>
      <c r="G824" s="188"/>
    </row>
    <row r="825" spans="1:7">
      <c r="A825" s="18"/>
      <c r="B825" s="18"/>
      <c r="C825" s="111"/>
      <c r="D825" s="111"/>
      <c r="E825" s="188"/>
      <c r="F825" s="188"/>
      <c r="G825" s="188"/>
    </row>
    <row r="826" spans="1:7">
      <c r="A826" s="18"/>
      <c r="B826" s="18"/>
      <c r="C826" s="111"/>
      <c r="D826" s="111"/>
      <c r="E826" s="188"/>
      <c r="F826" s="188"/>
      <c r="G826" s="188"/>
    </row>
    <row r="827" spans="1:7">
      <c r="A827" s="18"/>
      <c r="B827" s="18"/>
      <c r="C827" s="111"/>
      <c r="D827" s="111"/>
      <c r="E827" s="188"/>
      <c r="F827" s="188"/>
      <c r="G827" s="188"/>
    </row>
    <row r="828" spans="1:7">
      <c r="A828" s="18"/>
      <c r="B828" s="18"/>
      <c r="C828" s="111"/>
      <c r="D828" s="111"/>
      <c r="E828" s="188"/>
      <c r="F828" s="188"/>
      <c r="G828" s="188"/>
    </row>
    <row r="829" spans="1:7">
      <c r="A829" s="18"/>
      <c r="B829" s="18"/>
      <c r="C829" s="111"/>
      <c r="D829" s="111"/>
      <c r="E829" s="188"/>
      <c r="F829" s="188"/>
      <c r="G829" s="188"/>
    </row>
    <row r="830" spans="1:7">
      <c r="A830" s="18"/>
      <c r="B830" s="18"/>
      <c r="C830" s="111"/>
      <c r="D830" s="111"/>
      <c r="E830" s="188"/>
      <c r="F830" s="188"/>
      <c r="G830" s="188"/>
    </row>
    <row r="831" spans="1:7">
      <c r="A831" s="18"/>
      <c r="B831" s="18"/>
      <c r="C831" s="111"/>
      <c r="D831" s="111"/>
      <c r="E831" s="188"/>
      <c r="F831" s="188"/>
      <c r="G831" s="188"/>
    </row>
    <row r="832" spans="1:7">
      <c r="A832" s="18"/>
      <c r="B832" s="18"/>
      <c r="C832" s="111"/>
      <c r="D832" s="111"/>
      <c r="E832" s="188"/>
      <c r="F832" s="188"/>
      <c r="G832" s="188"/>
    </row>
    <row r="833" spans="1:7">
      <c r="A833" s="18"/>
      <c r="B833" s="18"/>
      <c r="C833" s="111"/>
      <c r="D833" s="111"/>
      <c r="E833" s="188"/>
      <c r="F833" s="188"/>
      <c r="G833" s="188"/>
    </row>
    <row r="834" spans="1:7">
      <c r="A834" s="18"/>
      <c r="B834" s="18"/>
      <c r="C834" s="111"/>
      <c r="D834" s="111"/>
      <c r="E834" s="188"/>
      <c r="F834" s="188"/>
      <c r="G834" s="188"/>
    </row>
    <row r="835" spans="1:7">
      <c r="A835" s="18"/>
      <c r="B835" s="18"/>
      <c r="C835" s="111"/>
      <c r="D835" s="111"/>
      <c r="E835" s="188"/>
      <c r="F835" s="188"/>
      <c r="G835" s="188"/>
    </row>
    <row r="836" spans="1:7">
      <c r="A836" s="18"/>
      <c r="B836" s="18"/>
      <c r="C836" s="111"/>
      <c r="D836" s="111"/>
      <c r="E836" s="188"/>
      <c r="F836" s="188"/>
      <c r="G836" s="188"/>
    </row>
    <row r="837" spans="1:7">
      <c r="A837" s="18"/>
      <c r="B837" s="18"/>
      <c r="C837" s="111"/>
      <c r="D837" s="111"/>
      <c r="E837" s="188"/>
      <c r="F837" s="188"/>
      <c r="G837" s="188"/>
    </row>
    <row r="838" spans="1:7">
      <c r="A838" s="18"/>
      <c r="B838" s="18"/>
      <c r="C838" s="111"/>
      <c r="D838" s="111"/>
      <c r="E838" s="188"/>
      <c r="F838" s="188"/>
      <c r="G838" s="188"/>
    </row>
    <row r="839" spans="1:7">
      <c r="A839" s="18"/>
      <c r="B839" s="18"/>
      <c r="C839" s="111"/>
      <c r="D839" s="111"/>
      <c r="E839" s="188"/>
      <c r="F839" s="188"/>
      <c r="G839" s="188"/>
    </row>
    <row r="840" spans="1:7">
      <c r="A840" s="18"/>
      <c r="B840" s="18"/>
      <c r="C840" s="111"/>
      <c r="D840" s="111"/>
      <c r="E840" s="188"/>
      <c r="F840" s="188"/>
      <c r="G840" s="188"/>
    </row>
    <row r="841" spans="1:7">
      <c r="A841" s="18"/>
      <c r="B841" s="18"/>
      <c r="C841" s="111"/>
      <c r="D841" s="111"/>
      <c r="E841" s="188"/>
      <c r="F841" s="188"/>
      <c r="G841" s="188"/>
    </row>
    <row r="842" spans="1:7">
      <c r="A842" s="18"/>
      <c r="B842" s="18"/>
      <c r="C842" s="111"/>
      <c r="D842" s="111"/>
      <c r="E842" s="188"/>
      <c r="F842" s="188"/>
      <c r="G842" s="188"/>
    </row>
    <row r="843" spans="1:7">
      <c r="A843" s="18"/>
      <c r="B843" s="18"/>
      <c r="C843" s="111"/>
      <c r="D843" s="111"/>
      <c r="E843" s="188"/>
      <c r="F843" s="188"/>
      <c r="G843" s="188"/>
    </row>
    <row r="844" spans="1:7">
      <c r="A844" s="18"/>
      <c r="B844" s="18"/>
      <c r="C844" s="111"/>
      <c r="D844" s="111"/>
      <c r="E844" s="188"/>
      <c r="F844" s="188"/>
      <c r="G844" s="188"/>
    </row>
    <row r="845" spans="1:7">
      <c r="A845" s="18"/>
      <c r="B845" s="18"/>
      <c r="C845" s="111"/>
      <c r="D845" s="111"/>
      <c r="E845" s="188"/>
      <c r="F845" s="188"/>
      <c r="G845" s="188"/>
    </row>
    <row r="846" spans="1:7">
      <c r="A846" s="18"/>
      <c r="B846" s="18"/>
      <c r="C846" s="111"/>
      <c r="D846" s="111"/>
      <c r="E846" s="188"/>
      <c r="F846" s="188"/>
      <c r="G846" s="188"/>
    </row>
    <row r="847" spans="1:7">
      <c r="A847" s="18"/>
      <c r="B847" s="18"/>
      <c r="C847" s="111"/>
      <c r="D847" s="111"/>
      <c r="E847" s="188"/>
      <c r="F847" s="188"/>
      <c r="G847" s="188"/>
    </row>
    <row r="848" spans="1:7">
      <c r="A848" s="18"/>
      <c r="B848" s="18"/>
      <c r="C848" s="111"/>
      <c r="D848" s="111"/>
      <c r="E848" s="188"/>
      <c r="F848" s="188"/>
      <c r="G848" s="188"/>
    </row>
    <row r="849" spans="1:7">
      <c r="A849" s="18"/>
      <c r="B849" s="18"/>
      <c r="C849" s="111"/>
      <c r="D849" s="111"/>
      <c r="E849" s="188"/>
      <c r="F849" s="188"/>
      <c r="G849" s="188"/>
    </row>
    <row r="850" spans="1:7">
      <c r="A850" s="18"/>
      <c r="B850" s="18"/>
      <c r="C850" s="111"/>
      <c r="D850" s="111"/>
      <c r="E850" s="188"/>
      <c r="F850" s="188"/>
      <c r="G850" s="188"/>
    </row>
    <row r="851" spans="1:7">
      <c r="A851" s="18"/>
      <c r="B851" s="18"/>
      <c r="C851" s="111"/>
      <c r="D851" s="111"/>
      <c r="E851" s="188"/>
      <c r="F851" s="188"/>
      <c r="G851" s="188"/>
    </row>
    <row r="852" spans="1:7">
      <c r="A852" s="18"/>
      <c r="B852" s="18"/>
      <c r="C852" s="111"/>
      <c r="D852" s="111"/>
      <c r="E852" s="188"/>
      <c r="F852" s="188"/>
      <c r="G852" s="188"/>
    </row>
    <row r="853" spans="1:7">
      <c r="A853" s="18"/>
      <c r="B853" s="18"/>
      <c r="C853" s="111"/>
      <c r="D853" s="111"/>
      <c r="E853" s="188"/>
      <c r="F853" s="188"/>
      <c r="G853" s="188"/>
    </row>
    <row r="854" spans="1:7">
      <c r="A854" s="18"/>
      <c r="B854" s="18"/>
      <c r="C854" s="111"/>
      <c r="D854" s="111"/>
      <c r="E854" s="188"/>
      <c r="F854" s="188"/>
      <c r="G854" s="188"/>
    </row>
    <row r="855" spans="1:7">
      <c r="A855" s="18"/>
      <c r="B855" s="18"/>
      <c r="C855" s="111"/>
      <c r="D855" s="111"/>
      <c r="E855" s="188"/>
      <c r="F855" s="188"/>
      <c r="G855" s="188"/>
    </row>
    <row r="856" spans="1:7">
      <c r="A856" s="18"/>
      <c r="B856" s="18"/>
      <c r="C856" s="111"/>
      <c r="D856" s="111"/>
      <c r="E856" s="188"/>
      <c r="F856" s="188"/>
      <c r="G856" s="188"/>
    </row>
    <row r="857" spans="1:7">
      <c r="A857" s="18"/>
      <c r="B857" s="18"/>
      <c r="C857" s="111"/>
      <c r="D857" s="111"/>
      <c r="E857" s="188"/>
      <c r="F857" s="188"/>
      <c r="G857" s="188"/>
    </row>
    <row r="858" spans="1:7">
      <c r="A858" s="18"/>
      <c r="B858" s="18"/>
      <c r="C858" s="111"/>
      <c r="D858" s="111"/>
      <c r="E858" s="188"/>
      <c r="F858" s="188"/>
      <c r="G858" s="188"/>
    </row>
    <row r="859" spans="1:7">
      <c r="A859" s="18"/>
      <c r="B859" s="18"/>
      <c r="C859" s="111"/>
      <c r="D859" s="111"/>
      <c r="E859" s="188"/>
      <c r="F859" s="188"/>
      <c r="G859" s="188"/>
    </row>
    <row r="860" spans="1:7">
      <c r="A860" s="18"/>
      <c r="B860" s="18"/>
      <c r="C860" s="111"/>
      <c r="D860" s="111"/>
      <c r="E860" s="188"/>
      <c r="F860" s="188"/>
      <c r="G860" s="188"/>
    </row>
    <row r="861" spans="1:7">
      <c r="A861" s="18"/>
      <c r="B861" s="18"/>
      <c r="C861" s="111"/>
      <c r="D861" s="111"/>
      <c r="E861" s="188"/>
      <c r="F861" s="188"/>
      <c r="G861" s="188"/>
    </row>
    <row r="862" spans="1:7">
      <c r="A862" s="18"/>
      <c r="B862" s="18"/>
      <c r="C862" s="111"/>
      <c r="D862" s="111"/>
      <c r="E862" s="188"/>
      <c r="F862" s="188"/>
      <c r="G862" s="188"/>
    </row>
    <row r="863" spans="1:7">
      <c r="A863" s="18"/>
      <c r="B863" s="18"/>
      <c r="C863" s="111"/>
      <c r="D863" s="111"/>
      <c r="E863" s="188"/>
      <c r="F863" s="188"/>
      <c r="G863" s="188"/>
    </row>
    <row r="864" spans="1:7">
      <c r="A864" s="18"/>
      <c r="B864" s="18"/>
      <c r="C864" s="111"/>
      <c r="D864" s="111"/>
      <c r="E864" s="188"/>
      <c r="F864" s="188"/>
      <c r="G864" s="188"/>
    </row>
    <row r="865" spans="1:7">
      <c r="A865" s="18"/>
      <c r="B865" s="18"/>
      <c r="C865" s="111"/>
      <c r="D865" s="111"/>
      <c r="E865" s="188"/>
      <c r="F865" s="188"/>
      <c r="G865" s="188"/>
    </row>
    <row r="866" spans="1:7">
      <c r="A866" s="18"/>
      <c r="B866" s="18"/>
      <c r="C866" s="111"/>
      <c r="D866" s="111"/>
      <c r="E866" s="188"/>
      <c r="F866" s="188"/>
      <c r="G866" s="188"/>
    </row>
    <row r="867" spans="1:7">
      <c r="A867" s="18"/>
      <c r="B867" s="18"/>
      <c r="C867" s="111"/>
      <c r="D867" s="111"/>
      <c r="E867" s="188"/>
      <c r="F867" s="188"/>
      <c r="G867" s="188"/>
    </row>
    <row r="868" spans="1:7">
      <c r="A868" s="18"/>
      <c r="B868" s="18"/>
      <c r="C868" s="111"/>
      <c r="D868" s="111"/>
      <c r="E868" s="188"/>
      <c r="F868" s="188"/>
      <c r="G868" s="188"/>
    </row>
    <row r="869" spans="1:7">
      <c r="A869" s="18"/>
      <c r="B869" s="18"/>
      <c r="C869" s="111"/>
      <c r="D869" s="111"/>
      <c r="E869" s="188"/>
      <c r="F869" s="188"/>
      <c r="G869" s="188"/>
    </row>
    <row r="870" spans="1:7">
      <c r="A870" s="18"/>
      <c r="B870" s="18"/>
      <c r="C870" s="111"/>
      <c r="D870" s="111"/>
      <c r="E870" s="188"/>
      <c r="F870" s="188"/>
      <c r="G870" s="188"/>
    </row>
    <row r="871" spans="1:7">
      <c r="A871" s="18"/>
      <c r="B871" s="18"/>
      <c r="C871" s="111"/>
      <c r="D871" s="111"/>
      <c r="E871" s="188"/>
      <c r="F871" s="188"/>
      <c r="G871" s="188"/>
    </row>
    <row r="872" spans="1:7">
      <c r="A872" s="18"/>
      <c r="B872" s="18"/>
      <c r="C872" s="111"/>
      <c r="D872" s="111"/>
      <c r="E872" s="188"/>
      <c r="F872" s="188"/>
      <c r="G872" s="188"/>
    </row>
    <row r="873" spans="1:7">
      <c r="A873" s="18"/>
      <c r="B873" s="18"/>
      <c r="C873" s="111"/>
      <c r="D873" s="111"/>
      <c r="E873" s="188"/>
      <c r="F873" s="188"/>
      <c r="G873" s="188"/>
    </row>
    <row r="874" spans="1:7">
      <c r="A874" s="18"/>
      <c r="B874" s="18"/>
      <c r="C874" s="111"/>
      <c r="D874" s="111"/>
      <c r="E874" s="188"/>
      <c r="F874" s="188"/>
      <c r="G874" s="188"/>
    </row>
    <row r="875" spans="1:7">
      <c r="A875" s="18"/>
      <c r="B875" s="18"/>
      <c r="C875" s="111"/>
      <c r="D875" s="111"/>
      <c r="E875" s="188"/>
      <c r="F875" s="188"/>
      <c r="G875" s="188"/>
    </row>
    <row r="876" spans="1:7">
      <c r="A876" s="18"/>
      <c r="B876" s="18"/>
      <c r="C876" s="111"/>
      <c r="D876" s="111"/>
      <c r="E876" s="188"/>
      <c r="F876" s="188"/>
      <c r="G876" s="188"/>
    </row>
    <row r="877" spans="1:7">
      <c r="A877" s="18"/>
      <c r="B877" s="18"/>
      <c r="C877" s="111"/>
      <c r="D877" s="111"/>
      <c r="E877" s="188"/>
      <c r="F877" s="188"/>
      <c r="G877" s="188"/>
    </row>
    <row r="878" spans="1:7">
      <c r="A878" s="18"/>
      <c r="B878" s="18"/>
      <c r="C878" s="111"/>
      <c r="D878" s="111"/>
      <c r="E878" s="188"/>
      <c r="F878" s="188"/>
      <c r="G878" s="188"/>
    </row>
    <row r="879" spans="1:7">
      <c r="A879" s="18"/>
      <c r="B879" s="18"/>
      <c r="C879" s="111"/>
      <c r="D879" s="111"/>
      <c r="E879" s="188"/>
      <c r="F879" s="188"/>
      <c r="G879" s="188"/>
    </row>
    <row r="880" spans="1:7">
      <c r="A880" s="18"/>
      <c r="B880" s="18"/>
      <c r="C880" s="111"/>
      <c r="D880" s="111"/>
      <c r="E880" s="188"/>
      <c r="F880" s="188"/>
      <c r="G880" s="188"/>
    </row>
    <row r="881" spans="1:7">
      <c r="A881" s="18"/>
      <c r="B881" s="18"/>
      <c r="C881" s="111"/>
      <c r="D881" s="111"/>
      <c r="E881" s="188"/>
      <c r="F881" s="188"/>
      <c r="G881" s="188"/>
    </row>
    <row r="882" spans="1:7">
      <c r="A882" s="18"/>
      <c r="B882" s="18"/>
      <c r="C882" s="111"/>
      <c r="D882" s="111"/>
      <c r="E882" s="188"/>
      <c r="F882" s="188"/>
      <c r="G882" s="188"/>
    </row>
    <row r="883" spans="1:7">
      <c r="A883" s="18"/>
      <c r="B883" s="18"/>
      <c r="C883" s="111"/>
      <c r="D883" s="111"/>
      <c r="E883" s="188"/>
      <c r="F883" s="188"/>
      <c r="G883" s="188"/>
    </row>
    <row r="884" spans="1:7">
      <c r="A884" s="18"/>
      <c r="B884" s="18"/>
      <c r="C884" s="111"/>
      <c r="D884" s="111"/>
      <c r="E884" s="188"/>
      <c r="F884" s="188"/>
      <c r="G884" s="188"/>
    </row>
    <row r="885" spans="1:7">
      <c r="A885" s="18"/>
      <c r="B885" s="18"/>
      <c r="C885" s="111"/>
      <c r="D885" s="111"/>
      <c r="E885" s="188"/>
      <c r="F885" s="188"/>
      <c r="G885" s="188"/>
    </row>
    <row r="886" spans="1:7">
      <c r="A886" s="18"/>
      <c r="B886" s="18"/>
      <c r="C886" s="111"/>
      <c r="D886" s="111"/>
      <c r="E886" s="188"/>
      <c r="F886" s="188"/>
      <c r="G886" s="188"/>
    </row>
  </sheetData>
  <autoFilter ref="A3:AA887" xr:uid="{C886271F-DDC4-42AD-ABEE-7C9C7FC23386}"/>
  <conditionalFormatting sqref="H3:H308">
    <cfRule type="cellIs" dxfId="6" priority="4" stopIfTrue="1" operator="equal">
      <formula>"sam"</formula>
    </cfRule>
    <cfRule type="cellIs" dxfId="5" priority="5" stopIfTrue="1" operator="equal">
      <formula>"sap"</formula>
    </cfRule>
    <cfRule type="cellIs" dxfId="4" priority="6" stopIfTrue="1" operator="equal">
      <formula>"saa"</formula>
    </cfRule>
    <cfRule type="cellIs" dxfId="3" priority="195" stopIfTrue="1" operator="equal">
      <formula>"sar"</formula>
    </cfRule>
    <cfRule type="cellIs" dxfId="2" priority="196" stopIfTrue="1" operator="equal">
      <formula>"sat"</formula>
    </cfRule>
    <cfRule type="cellIs" dxfId="1" priority="197" stopIfTrue="1" operator="equal">
      <formula>"sav"</formula>
    </cfRule>
  </conditionalFormatting>
  <conditionalFormatting sqref="I3:I308">
    <cfRule type="expression" dxfId="0" priority="1">
      <formula>(I3=OFFSET(I3,-1,0))</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FBFB-8BFB-47F0-A43D-10CF50F9869D}">
  <dimension ref="A2:C30"/>
  <sheetViews>
    <sheetView workbookViewId="0">
      <selection activeCell="B2" sqref="B2:B18"/>
    </sheetView>
    <sheetView workbookViewId="1">
      <selection activeCell="AY302" sqref="AY302"/>
    </sheetView>
  </sheetViews>
  <sheetFormatPr defaultRowHeight="15"/>
  <cols>
    <col min="1" max="1" width="15.28515625" bestFit="1" customWidth="1"/>
    <col min="2" max="2" width="155.5703125" customWidth="1"/>
    <col min="3" max="3" width="15.85546875" bestFit="1" customWidth="1"/>
  </cols>
  <sheetData>
    <row r="2" spans="1:3" ht="30">
      <c r="A2" s="478">
        <v>45264.519052893498</v>
      </c>
      <c r="B2" s="470" t="s">
        <v>1776</v>
      </c>
      <c r="C2" s="566" t="s">
        <v>2228</v>
      </c>
    </row>
    <row r="3" spans="1:3" ht="45">
      <c r="A3" s="478"/>
      <c r="B3" s="470" t="s">
        <v>2145</v>
      </c>
      <c r="C3" s="568" t="s">
        <v>2229</v>
      </c>
    </row>
    <row r="4" spans="1:3" ht="45">
      <c r="A4" s="478">
        <v>45297.289203703702</v>
      </c>
      <c r="B4" s="470" t="s">
        <v>2146</v>
      </c>
      <c r="C4" s="567"/>
    </row>
    <row r="5" spans="1:3" ht="45">
      <c r="A5" s="478">
        <v>45645.592524652799</v>
      </c>
      <c r="B5" s="470" t="s">
        <v>2147</v>
      </c>
      <c r="C5" s="567"/>
    </row>
    <row r="6" spans="1:3" ht="150">
      <c r="A6" s="478">
        <v>45663.457717013902</v>
      </c>
      <c r="B6" s="470" t="s">
        <v>2296</v>
      </c>
      <c r="C6" s="567"/>
    </row>
    <row r="7" spans="1:3">
      <c r="A7" s="478"/>
      <c r="B7" s="470" t="s">
        <v>2227</v>
      </c>
      <c r="C7" s="567"/>
    </row>
    <row r="8" spans="1:3" ht="30">
      <c r="A8" s="478"/>
      <c r="B8" s="470" t="s">
        <v>2232</v>
      </c>
      <c r="C8" s="567"/>
    </row>
    <row r="9" spans="1:3">
      <c r="A9" s="478"/>
      <c r="B9" s="470"/>
      <c r="C9" s="567"/>
    </row>
    <row r="10" spans="1:3">
      <c r="A10" s="478"/>
      <c r="B10" s="470"/>
      <c r="C10" s="567"/>
    </row>
    <row r="11" spans="1:3">
      <c r="A11" s="478"/>
      <c r="B11" s="470"/>
      <c r="C11" s="567"/>
    </row>
    <row r="12" spans="1:3">
      <c r="A12" s="478"/>
      <c r="B12" s="470"/>
      <c r="C12" s="567"/>
    </row>
    <row r="13" spans="1:3">
      <c r="A13" s="478"/>
      <c r="B13" s="470"/>
      <c r="C13" s="567"/>
    </row>
    <row r="14" spans="1:3">
      <c r="A14" s="478"/>
      <c r="B14" s="470"/>
      <c r="C14" s="567"/>
    </row>
    <row r="15" spans="1:3">
      <c r="A15" s="478"/>
      <c r="B15" s="470"/>
      <c r="C15" s="567"/>
    </row>
    <row r="16" spans="1:3">
      <c r="A16" s="478"/>
      <c r="B16" s="470"/>
      <c r="C16" s="567"/>
    </row>
    <row r="17" spans="1:3">
      <c r="A17" s="478"/>
      <c r="B17" s="470"/>
      <c r="C17" s="567"/>
    </row>
    <row r="18" spans="1:3" ht="7.5" customHeight="1">
      <c r="A18" s="478"/>
      <c r="B18" s="470"/>
    </row>
    <row r="19" spans="1:3">
      <c r="A19" s="478"/>
      <c r="B19" s="5"/>
    </row>
    <row r="20" spans="1:3">
      <c r="A20" s="478"/>
      <c r="B20" s="5"/>
    </row>
    <row r="21" spans="1:3">
      <c r="A21" s="478"/>
      <c r="B21" s="5"/>
    </row>
    <row r="22" spans="1:3">
      <c r="A22" s="478"/>
      <c r="B22" s="5"/>
    </row>
    <row r="23" spans="1:3">
      <c r="A23" s="478"/>
      <c r="B23" s="5"/>
    </row>
    <row r="24" spans="1:3">
      <c r="A24" s="478"/>
      <c r="B24" s="5"/>
    </row>
    <row r="25" spans="1:3">
      <c r="A25" s="478"/>
      <c r="B25" s="5"/>
    </row>
    <row r="26" spans="1:3">
      <c r="A26" s="478"/>
      <c r="B26" s="5"/>
    </row>
    <row r="27" spans="1:3">
      <c r="A27" s="478"/>
      <c r="B27" s="5"/>
    </row>
    <row r="28" spans="1:3">
      <c r="A28" s="478"/>
      <c r="B28" s="5"/>
    </row>
    <row r="29" spans="1:3">
      <c r="A29" s="478"/>
      <c r="B29" s="5"/>
    </row>
    <row r="30" spans="1:3" ht="6.75" customHeight="1">
      <c r="A30" s="478"/>
      <c r="B30"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138</vt:i4>
      </vt:variant>
    </vt:vector>
  </HeadingPairs>
  <TitlesOfParts>
    <vt:vector size="147" baseType="lpstr">
      <vt:lpstr>Experiment</vt:lpstr>
      <vt:lpstr>ChangeLog</vt:lpstr>
      <vt:lpstr>DataMaster</vt:lpstr>
      <vt:lpstr>DataAutumn</vt:lpstr>
      <vt:lpstr>DataWinter</vt:lpstr>
      <vt:lpstr>DataSpring</vt:lpstr>
      <vt:lpstr>RunReport</vt:lpstr>
      <vt:lpstr>SA variables</vt:lpstr>
      <vt:lpstr>Ideas</vt:lpstr>
      <vt:lpstr>cStep</vt:lpstr>
      <vt:lpstr>cStepFS</vt:lpstr>
      <vt:lpstr>d.Region</vt:lpstr>
      <vt:lpstr>d.RegionName</vt:lpstr>
      <vt:lpstr>DataAutumn!d.TOL</vt:lpstr>
      <vt:lpstr>DataMaster!d.TOL</vt:lpstr>
      <vt:lpstr>DataSpring!d.TOL</vt:lpstr>
      <vt:lpstr>DataWinter!d.TOL</vt:lpstr>
      <vt:lpstr>DataAutumn!D.TOLDesc</vt:lpstr>
      <vt:lpstr>DataMaster!D.TOLDesc</vt:lpstr>
      <vt:lpstr>DataSpring!D.TOLDesc</vt:lpstr>
      <vt:lpstr>DataWinter!D.TOLDesc</vt:lpstr>
      <vt:lpstr>ExpData</vt:lpstr>
      <vt:lpstr>ExptNo</vt:lpstr>
      <vt:lpstr>DataAutumn!i.AdultDrys</vt:lpstr>
      <vt:lpstr>DataSpring!i.AdultDrys</vt:lpstr>
      <vt:lpstr>DataWinter!i.AdultDrys</vt:lpstr>
      <vt:lpstr>i.Age_days</vt:lpstr>
      <vt:lpstr>i.AgeJ</vt:lpstr>
      <vt:lpstr>i.all_rot_yield</vt:lpstr>
      <vt:lpstr>i.BMToffset_r1</vt:lpstr>
      <vt:lpstr>i.BMToffset_r2</vt:lpstr>
      <vt:lpstr>i.Breed</vt:lpstr>
      <vt:lpstr>i.casual_ub</vt:lpstr>
      <vt:lpstr>i.conservation</vt:lpstr>
      <vt:lpstr>i.cropgraze_inc</vt:lpstr>
      <vt:lpstr>i.dAdultLSurv_ELPropSold</vt:lpstr>
      <vt:lpstr>i.dAdultRR_ELPropSold</vt:lpstr>
      <vt:lpstr>i.dELRR_ELPropNotMated</vt:lpstr>
      <vt:lpstr>i.DOY</vt:lpstr>
      <vt:lpstr>i.dryman</vt:lpstr>
      <vt:lpstr>i.dse_type</vt:lpstr>
      <vt:lpstr>DataAutumn!i.EL_PropnSold</vt:lpstr>
      <vt:lpstr>DataSpring!i.EL_PropnSold</vt:lpstr>
      <vt:lpstr>DataWinter!i.EL_PropnSold</vt:lpstr>
      <vt:lpstr>i.ELMated</vt:lpstr>
      <vt:lpstr>i.ELMatedEst</vt:lpstr>
      <vt:lpstr>i.end_joining</vt:lpstr>
      <vt:lpstr>i.FS_Strategy</vt:lpstr>
      <vt:lpstr>DataAutumn!i.FS_StrategyIndices</vt:lpstr>
      <vt:lpstr>DataSpring!i.FS_StrategyIndices</vt:lpstr>
      <vt:lpstr>DataWinter!i.FS_StrategyIndices</vt:lpstr>
      <vt:lpstr>i.Genotype</vt:lpstr>
      <vt:lpstr>i.GenotypeDesc</vt:lpstr>
      <vt:lpstr>i.GrainPrices</vt:lpstr>
      <vt:lpstr>i.GrainPrices_k</vt:lpstr>
      <vt:lpstr>i.interest_rate</vt:lpstr>
      <vt:lpstr>i.late_preg</vt:lpstr>
      <vt:lpstr>i.LMU_Area</vt:lpstr>
      <vt:lpstr>i.LMU_Slice</vt:lpstr>
      <vt:lpstr>DataAutumn!i.LTWFeedIndices_BBB</vt:lpstr>
      <vt:lpstr>DataSpring!i.LTWFeedIndices_BBB</vt:lpstr>
      <vt:lpstr>DataWinter!i.LTWFeedIndices_BBB</vt:lpstr>
      <vt:lpstr>DataAutumn!i.LTWFeedIndices_BMT</vt:lpstr>
      <vt:lpstr>DataSpring!i.LTWFeedIndices_BMT</vt:lpstr>
      <vt:lpstr>DataWinter!i.LTWFeedIndices_BMT</vt:lpstr>
      <vt:lpstr>i.LTWFeedLevels</vt:lpstr>
      <vt:lpstr>i.mach_option</vt:lpstr>
      <vt:lpstr>i.MaxRR</vt:lpstr>
      <vt:lpstr>i.MeatPrices</vt:lpstr>
      <vt:lpstr>i.minroe</vt:lpstr>
      <vt:lpstr>i.MLP_PvP</vt:lpstr>
      <vt:lpstr>i.MLP_scenario</vt:lpstr>
      <vt:lpstr>i.model_structure</vt:lpstr>
      <vt:lpstr>i.ModelStructure</vt:lpstr>
      <vt:lpstr>i.mortalityx</vt:lpstr>
      <vt:lpstr>i.opp_cost_capital</vt:lpstr>
      <vt:lpstr>DataAutumn!i.OptLWCjAdj</vt:lpstr>
      <vt:lpstr>DataSpring!i.OptLWCjAdj</vt:lpstr>
      <vt:lpstr>DataWinter!i.OptLWCjAdj</vt:lpstr>
      <vt:lpstr>DataAutumn!i.OptLWCpAdj</vt:lpstr>
      <vt:lpstr>DataSpring!i.OptLWCpAdj</vt:lpstr>
      <vt:lpstr>DataWinter!i.OptLWCpAdj</vt:lpstr>
      <vt:lpstr>i.overdraw</vt:lpstr>
      <vt:lpstr>i.PastArea</vt:lpstr>
      <vt:lpstr>i.pasture_prod</vt:lpstr>
      <vt:lpstr>i.PdkAlloc</vt:lpstr>
      <vt:lpstr>i.Performers_Age</vt:lpstr>
      <vt:lpstr>i.Periods</vt:lpstr>
      <vt:lpstr>i.PGRscalar</vt:lpstr>
      <vt:lpstr>DataAutumn!i.PJFeedIndices</vt:lpstr>
      <vt:lpstr>DataSpring!i.PJFeedIndices</vt:lpstr>
      <vt:lpstr>DataWinter!i.PJFeedIndices</vt:lpstr>
      <vt:lpstr>i.ProdnCal_Mat</vt:lpstr>
      <vt:lpstr>i.ProdnCal_Mer</vt:lpstr>
      <vt:lpstr>i.PSM_CFW</vt:lpstr>
      <vt:lpstr>i.PSM_FD</vt:lpstr>
      <vt:lpstr>i.PSM_MSurv</vt:lpstr>
      <vt:lpstr>i.PSM_RR</vt:lpstr>
      <vt:lpstr>i.PSM_SL</vt:lpstr>
      <vt:lpstr>i.PSM_SS</vt:lpstr>
      <vt:lpstr>i.PSM_SSurv</vt:lpstr>
      <vt:lpstr>i.Region_Desc</vt:lpstr>
      <vt:lpstr>i.REV_Traits</vt:lpstr>
      <vt:lpstr>i.REVsSA</vt:lpstr>
      <vt:lpstr>i.risk_aversion</vt:lpstr>
      <vt:lpstr>i.RR_scenario</vt:lpstr>
      <vt:lpstr>i.saa_GTs</vt:lpstr>
      <vt:lpstr>i.saa_GTs_Desc</vt:lpstr>
      <vt:lpstr>i.saa_GTs_eqn</vt:lpstr>
      <vt:lpstr>i.saa_p11</vt:lpstr>
      <vt:lpstr>i.saa_p11_Desc</vt:lpstr>
      <vt:lpstr>i.saa_p11_inc</vt:lpstr>
      <vt:lpstr>i.saa_RtS</vt:lpstr>
      <vt:lpstr>i.saa_RtS_Desc</vt:lpstr>
      <vt:lpstr>i.saa_RtS_eqn</vt:lpstr>
      <vt:lpstr>i.seedharv_casual_ub</vt:lpstr>
      <vt:lpstr>i.slices_ebw</vt:lpstr>
      <vt:lpstr>i.std_prices</vt:lpstr>
      <vt:lpstr>i.StdELMan</vt:lpstr>
      <vt:lpstr>i.TeamAbbrev</vt:lpstr>
      <vt:lpstr>i.TeamCoeff</vt:lpstr>
      <vt:lpstr>i.TeamNo</vt:lpstr>
      <vt:lpstr>i.TOL</vt:lpstr>
      <vt:lpstr>i.TOL_Desc</vt:lpstr>
      <vt:lpstr>i.TOL_indices</vt:lpstr>
      <vt:lpstr>i.TOL_region</vt:lpstr>
      <vt:lpstr>i.TOLoffset_r1</vt:lpstr>
      <vt:lpstr>i.TOLoffset_r2</vt:lpstr>
      <vt:lpstr>i.Triplet_MeatPercentile</vt:lpstr>
      <vt:lpstr>i.Triplet_MeatPickle</vt:lpstr>
      <vt:lpstr>i.Triplet_MeatScalar</vt:lpstr>
      <vt:lpstr>i.Triplet_Mortalitye</vt:lpstr>
      <vt:lpstr>i.Triplet_Mortalityx</vt:lpstr>
      <vt:lpstr>i.Triplet_pi_yatf</vt:lpstr>
      <vt:lpstr>i.Triplet_RR</vt:lpstr>
      <vt:lpstr>i.TripletPropn</vt:lpstr>
      <vt:lpstr>i.Triplets_mortality</vt:lpstr>
      <vt:lpstr>i.UserPeriod0</vt:lpstr>
      <vt:lpstr>i.WoolPrices</vt:lpstr>
      <vt:lpstr>ic.ci22</vt:lpstr>
      <vt:lpstr>IsSequential</vt:lpstr>
      <vt:lpstr>IsSequentialFS</vt:lpstr>
      <vt:lpstr>LMU_Data</vt:lpstr>
      <vt:lpstr>nLevels</vt:lpstr>
      <vt:lpstr>nLevelsFS</vt:lpstr>
      <vt:lpstr>sStep</vt:lpstr>
      <vt:lpstr>sStepFS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Young</dc:creator>
  <dc:description>22b: Set up REV experiment for the WBE with GFS (hybrid model)_x000d_
21n: Delete sav associated with forcing all female prog to be dams, new report on sheeo numbers</dc:description>
  <cp:lastModifiedBy>John</cp:lastModifiedBy>
  <cp:lastPrinted>2022-05-19T23:37:57Z</cp:lastPrinted>
  <dcterms:created xsi:type="dcterms:W3CDTF">2019-11-05T07:30:33Z</dcterms:created>
  <dcterms:modified xsi:type="dcterms:W3CDTF">2026-09-28T01:58:30Z</dcterms:modified>
</cp:coreProperties>
</file>